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rixgroup.sharepoint.com/sites/Regulatory-Kentucky/Shared Documents/Kentucky/WSCKY 2022 Rate Case/Discovery/Staff DR Set 1/DR 50 Work Papers/"/>
    </mc:Choice>
  </mc:AlternateContent>
  <xr:revisionPtr revIDLastSave="9" documentId="8_{091ED7C4-ED8C-405F-967B-416ECE15A424}" xr6:coauthVersionLast="47" xr6:coauthVersionMax="47" xr10:uidLastSave="{A6160048-7E1F-465F-9E24-40D48E469A8F}"/>
  <bookViews>
    <workbookView xWindow="28680" yWindow="-120" windowWidth="29040" windowHeight="15840" tabRatio="900" firstSheet="2" activeTab="2" xr2:uid="{8ECF3916-B78D-4F66-B80A-00C5422DCD09}"/>
  </bookViews>
  <sheets>
    <sheet name="CrossfireHiddenWorksheet" sheetId="2" state="veryHidden" r:id="rId1"/>
    <sheet name="OfficeConnectCellHighlights" sheetId="4" state="veryHidden" r:id="rId2"/>
    <sheet name="Pro-Froma Adjustment" sheetId="87" r:id="rId3"/>
    <sheet name="KY summary" sheetId="89" r:id="rId4"/>
    <sheet name="Cover" sheetId="25" r:id="rId5"/>
    <sheet name="Sheet1" sheetId="56" state="hidden" r:id="rId6"/>
    <sheet name="Premium Data - Prior Budget" sheetId="36" state="hidden" r:id="rId7"/>
    <sheet name="Assumptions" sheetId="72" r:id="rId8"/>
    <sheet name="Summary Analysis &gt;&gt;" sheetId="55" r:id="rId9"/>
    <sheet name="Summary by Management Group" sheetId="60" state="hidden" r:id="rId10"/>
    <sheet name="2021" sheetId="66" state="hidden" r:id="rId11"/>
    <sheet name="2022" sheetId="67" state="hidden" r:id="rId12"/>
    <sheet name="2023" sheetId="68" state="hidden" r:id="rId13"/>
    <sheet name="Policies &gt;&gt;" sheetId="8" r:id="rId14"/>
    <sheet name="Policy Summary" sheetId="84" r:id="rId15"/>
    <sheet name="General Liability" sheetId="20" r:id="rId16"/>
    <sheet name="Property" sheetId="34" r:id="rId17"/>
    <sheet name="Auto" sheetId="33" r:id="rId18"/>
    <sheet name="WC - New" sheetId="71" r:id="rId19"/>
    <sheet name="Cyber" sheetId="14" r:id="rId20"/>
    <sheet name="Pollution" sheetId="35" r:id="rId21"/>
    <sheet name="D&amp;O - EPL - Fiduciary - Crime" sheetId="10" r:id="rId22"/>
    <sheet name="K&amp;R" sheetId="17" r:id="rId23"/>
    <sheet name="Uninsured Losses" sheetId="38" r:id="rId24"/>
    <sheet name="Brokers Fee" sheetId="51" r:id="rId25"/>
    <sheet name="Adaptive Import &gt;&gt;" sheetId="26" r:id="rId26"/>
    <sheet name="GL - Import (US)" sheetId="32" r:id="rId27"/>
    <sheet name="GL - Import (CA)" sheetId="85" r:id="rId28"/>
    <sheet name="Property - Import (US)" sheetId="44" r:id="rId29"/>
    <sheet name="Property - Import (CA)" sheetId="73" r:id="rId30"/>
    <sheet name="Auto - Import (USD)" sheetId="48" r:id="rId31"/>
    <sheet name="Auto - Import (Natural $)" sheetId="83" r:id="rId32"/>
    <sheet name="Pollution - Import (USD)" sheetId="46" r:id="rId33"/>
    <sheet name="Crime - D&amp;O (USD)" sheetId="76" r:id="rId34"/>
    <sheet name="Cyber (USD)" sheetId="77" r:id="rId35"/>
    <sheet name="E&amp;O -  Import (USD)" sheetId="82" r:id="rId36"/>
    <sheet name="K&amp;R (USD)" sheetId="78" r:id="rId37"/>
    <sheet name="Storage Tank (USD)" sheetId="30" r:id="rId38"/>
    <sheet name="Uninsured Losses (USD)" sheetId="41" r:id="rId39"/>
    <sheet name="Broker's Fees (USD)" sheetId="79" r:id="rId40"/>
    <sheet name="Allocation Calculations. &gt;&gt;" sheetId="7" r:id="rId41"/>
    <sheet name="Revenue" sheetId="1" r:id="rId42"/>
    <sheet name="Schedule of Values" sheetId="43" r:id="rId43"/>
    <sheet name="Salaries &amp; Wages" sheetId="90" r:id="rId44"/>
    <sheet name="Auto Alloc." sheetId="47" r:id="rId45"/>
    <sheet name="ERC By State (Lower 48)" sheetId="39" r:id="rId46"/>
    <sheet name="Data Lookup &gt;&gt;" sheetId="74" r:id="rId47"/>
    <sheet name="Legal Entity" sheetId="70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0">#REF!</definedName>
    <definedName name="\D">'[1]A-15'!#REF!</definedName>
    <definedName name="\G">'[1]A-15'!#REF!</definedName>
    <definedName name="\M">#REF!</definedName>
    <definedName name="\P">'[1]A-15'!#REF!</definedName>
    <definedName name="\S">'[1]A-15'!#REF!</definedName>
    <definedName name="_1__FDSAUDITLINK__" localSheetId="43" hidden="1">{"fdsup://directions/FAT Viewer?action=UPDATE&amp;creator=factset&amp;DYN_ARGS=TRUE&amp;DOC_NAME=FAT:FQL_AUDITING_CLIENT_TEMPLATE.FAT&amp;display_string=Audit&amp;VAR:KEY=QVCBONULIR&amp;VAR:QUERY=UkdGX1BGRF9TVEsoQU5OLDAsLCwsLCxOT0FVRElUKQ==&amp;WINDOW=FIRST_POPUP&amp;HEIGHT=450&amp;WIDTH=450&amp;","START_MAXIMIZED=FALSE&amp;VAR:CALENDAR=US&amp;VAR:SYMBOL=AWK&amp;VAR:INDEX=0"}</definedName>
    <definedName name="_1__FDSAUDITLINK__" hidden="1">{"fdsup://directions/FAT Viewer?action=UPDATE&amp;creator=factset&amp;DYN_ARGS=TRUE&amp;DOC_NAME=FAT:FQL_AUDITING_CLIENT_TEMPLATE.FAT&amp;display_string=Audit&amp;VAR:KEY=QVCBONULIR&amp;VAR:QUERY=UkdGX1BGRF9TVEsoQU5OLDAsLCwsLCxOT0FVRElUKQ==&amp;WINDOW=FIRST_POPUP&amp;HEIGHT=450&amp;WIDTH=450&amp;","START_MAXIMIZED=FALSE&amp;VAR:CALENDAR=US&amp;VAR:SYMBOL=AWK&amp;VAR:INDEX=0"}</definedName>
    <definedName name="_1CONTRACT_LABOR">#REF!</definedName>
    <definedName name="_2__FDSAUDITLINK__" localSheetId="43" hidden="1">{"fdsup://directions/FAT Viewer?action=UPDATE&amp;creator=factset&amp;DYN_ARGS=TRUE&amp;DOC_NAME=FAT:FQL_AUDITING_CLIENT_TEMPLATE.FAT&amp;display_string=Audit&amp;VAR:KEY=BSTQXIDEBC&amp;VAR:QUERY=UkdGX1BGRF9TVEsoQU5OLDAsLCwsLCxOT0FVRElUKQ==&amp;WINDOW=FIRST_POPUP&amp;HEIGHT=450&amp;WIDTH=450&amp;","START_MAXIMIZED=FALSE&amp;VAR:CALENDAR=US&amp;VAR:SYMBOL=CTWS&amp;VAR:INDEX=0"}</definedName>
    <definedName name="_2__FDSAUDITLINK__" hidden="1">{"fdsup://directions/FAT Viewer?action=UPDATE&amp;creator=factset&amp;DYN_ARGS=TRUE&amp;DOC_NAME=FAT:FQL_AUDITING_CLIENT_TEMPLATE.FAT&amp;display_string=Audit&amp;VAR:KEY=BSTQXIDEBC&amp;VAR:QUERY=UkdGX1BGRF9TVEsoQU5OLDAsLCwsLCxOT0FVRElUKQ==&amp;WINDOW=FIRST_POPUP&amp;HEIGHT=450&amp;WIDTH=450&amp;","START_MAXIMIZED=FALSE&amp;VAR:CALENDAR=US&amp;VAR:SYMBOL=CTWS&amp;VAR:INDEX=0"}</definedName>
    <definedName name="_3__FDSAUDITLINK__" localSheetId="43" hidden="1">{"fdsup://directions/FAT Viewer?action=UPDATE&amp;creator=factset&amp;DYN_ARGS=TRUE&amp;DOC_NAME=FAT:FQL_AUDITING_CLIENT_TEMPLATE.FAT&amp;display_string=Audit&amp;VAR:KEY=OFCJQBGRGT&amp;VAR:QUERY=UkdGX1BGRF9TVEsoQU5OLDAsLCwsLCxOT0FVRElUKQ==&amp;WINDOW=FIRST_POPUP&amp;HEIGHT=450&amp;WIDTH=450&amp;","START_MAXIMIZED=FALSE&amp;VAR:CALENDAR=US&amp;VAR:SYMBOL=MSEX&amp;VAR:INDEX=0"}</definedName>
    <definedName name="_3__FDSAUDITLINK__" hidden="1">{"fdsup://directions/FAT Viewer?action=UPDATE&amp;creator=factset&amp;DYN_ARGS=TRUE&amp;DOC_NAME=FAT:FQL_AUDITING_CLIENT_TEMPLATE.FAT&amp;display_string=Audit&amp;VAR:KEY=OFCJQBGRGT&amp;VAR:QUERY=UkdGX1BGRF9TVEsoQU5OLDAsLCwsLCxOT0FVRElUKQ==&amp;WINDOW=FIRST_POPUP&amp;HEIGHT=450&amp;WIDTH=450&amp;","START_MAXIMIZED=FALSE&amp;VAR:CALENDAR=US&amp;VAR:SYMBOL=MSEX&amp;VAR:INDEX=0"}</definedName>
    <definedName name="_bdm.02BC9EC907394BFAAC45F5B8DE6B5A0A.edm" hidden="1">[2]Sheet1!$A:$IV</definedName>
    <definedName name="_bdm.40CF370F7285455C9C36EF06A3E1937B.edm" hidden="1">#REF!</definedName>
    <definedName name="_bdm.45F7D114A6D84BECB95FE530DDBA15F7.edm" hidden="1">#REF!</definedName>
    <definedName name="_bdm.678FD0E4EDC143EFB42C430834B9F02D.edm" hidden="1">#REF!</definedName>
    <definedName name="_bdm.7C8DADF76681415C9B5BE1091E1E82E9.edm" hidden="1">'[2]Financing Outputs'!$A:$IV</definedName>
    <definedName name="_bdm.AD649BD32A964F32ADBDAA142E00340F.edm" hidden="1">#REF!</definedName>
    <definedName name="_bdm.AE70A3ADA84B4107AA85D4B1128351D9.edm" hidden="1">#REF!</definedName>
    <definedName name="_bdm.B3E33F6956804297815AB015A0731C8C.edm" hidden="1">#REF!</definedName>
    <definedName name="_bdm.FB4CE0249B9B4EDCA210A3E8FA11E480.edm" hidden="1">#REF!</definedName>
    <definedName name="_CNC2.CE2">'[3]Cust Eq Input'!#REF!</definedName>
    <definedName name="_Fill" hidden="1">#REF!</definedName>
    <definedName name="_xlnm._FilterDatabase" localSheetId="31" hidden="1">'Auto - Import (Natural $)'!$A$5:$BE$39</definedName>
    <definedName name="_xlnm._FilterDatabase" localSheetId="30" hidden="1">'Auto - Import (USD)'!$A$5:$BE$23</definedName>
    <definedName name="_xlnm._FilterDatabase" localSheetId="39" hidden="1">'Broker''s Fees (USD)'!$A$5:$BI$124</definedName>
    <definedName name="_xlnm._FilterDatabase" localSheetId="33" hidden="1">'Crime - D&amp;O (USD)'!$A$6:$BI$125</definedName>
    <definedName name="_xlnm._FilterDatabase" localSheetId="34" hidden="1">'Cyber (USD)'!$A$6:$BI$46</definedName>
    <definedName name="_xlnm._FilterDatabase" localSheetId="35" hidden="1">'E&amp;O -  Import (USD)'!$A$6:$BI$184</definedName>
    <definedName name="_xlnm._FilterDatabase" localSheetId="45" hidden="1">'ERC By State (Lower 48)'!$A$3:$E$54</definedName>
    <definedName name="_xlnm._FilterDatabase" localSheetId="27" hidden="1">'GL - Import (CA)'!$A$6:$BI$322</definedName>
    <definedName name="_xlnm._FilterDatabase" localSheetId="26" hidden="1">'GL - Import (US)'!$A$6:$BI$355</definedName>
    <definedName name="_xlnm._FilterDatabase" localSheetId="36" hidden="1">'K&amp;R (USD)'!$A$7:$BI$126</definedName>
    <definedName name="_xlnm._FilterDatabase" localSheetId="47" hidden="1">'Legal Entity'!$A$4:$C$4</definedName>
    <definedName name="_xlnm._FilterDatabase" localSheetId="32" hidden="1">'Pollution - Import (USD)'!$A$5:$BG$27</definedName>
    <definedName name="_xlnm._FilterDatabase" localSheetId="6" hidden="1">'Premium Data - Prior Budget'!$A$3:$X$71</definedName>
    <definedName name="_xlnm._FilterDatabase" localSheetId="29" hidden="1">'Property - Import (CA)'!$A$1:$BF$47</definedName>
    <definedName name="_xlnm._FilterDatabase" localSheetId="28" hidden="1">'Property - Import (US)'!$A$1:$BF$29</definedName>
    <definedName name="_xlnm._FilterDatabase" localSheetId="41" hidden="1">Revenue!$A$2:$P$794</definedName>
    <definedName name="_xlnm._FilterDatabase" localSheetId="42" hidden="1">'Schedule of Values'!$A$5:$K$77</definedName>
    <definedName name="_xlnm._FilterDatabase" localSheetId="37" hidden="1">'Storage Tank (USD)'!$A$5:$BE$6</definedName>
    <definedName name="_xlnm._FilterDatabase" localSheetId="38" hidden="1">'Uninsured Losses (USD)'!$A$5:$BE$24</definedName>
    <definedName name="_Key1" hidden="1">#REF!</definedName>
    <definedName name="_Order1" hidden="1">255</definedName>
    <definedName name="_pri0004">'[1]A-15'!#REF!</definedName>
    <definedName name="_pri0005">'[1]A-15'!#REF!</definedName>
    <definedName name="_pri0006">'[1]A-15'!#REF!</definedName>
    <definedName name="_pri0007">'[1]A-15'!#REF!</definedName>
    <definedName name="_pri0008">'[1]A-15'!#REF!</definedName>
    <definedName name="_pri0009">'[1]A-15'!#REF!</definedName>
    <definedName name="_pri0010">'[1]A-15'!#REF!</definedName>
    <definedName name="_pri0011">'[1]A-15'!#REF!</definedName>
    <definedName name="_pri0012">'[1]A-15'!#REF!</definedName>
    <definedName name="_pri0013">'[1]A-15'!#REF!</definedName>
    <definedName name="_pri0014">'[1]A-15'!#REF!</definedName>
    <definedName name="_pri0015">'[1]A-15'!#REF!</definedName>
    <definedName name="_pri0016">'[1]A-15'!#REF!</definedName>
    <definedName name="_pri0017">'[1]A-15'!#REF!</definedName>
    <definedName name="_pri0019">'[1]A-15'!#REF!</definedName>
    <definedName name="_Sort" hidden="1">#REF!</definedName>
    <definedName name="A">#REF!</definedName>
    <definedName name="Account_and_Adjustment_Information">OFFSET(#REF!,0,0,COUNTA(#REF!),COUNTA(#REF!))</definedName>
    <definedName name="Account_Balance">'[4]COPY ELECTRONIC TB HERE'!$D$2:$D$312</definedName>
    <definedName name="Account_Name">'[4]COPY ELECTRONIC TB HERE'!$B$2:$B$312</definedName>
    <definedName name="Account_Number">'[4]COPY ELECTRONIC TB HERE'!$A$2:$A$312</definedName>
    <definedName name="Accounts">#REF!</definedName>
    <definedName name="Acct1580Mainframe_depr">'[5]wp-p3-alloc of State computers'!$P$8</definedName>
    <definedName name="Acct1585MiniComputers_depr">'[5]wp-p3-alloc of State computers'!$P$9</definedName>
    <definedName name="Acct1590CompSysCost_depr">'[5]wp-p3-alloc of State computers'!$P$10</definedName>
    <definedName name="Acct1595MicrosSysCost_depr">'[5]wp-p3-alloc of State computers'!$P$11</definedName>
    <definedName name="AccumDepr">[6]Data!$I$13:$J$131</definedName>
    <definedName name="actuals_through">[7]Lead!$C$9</definedName>
    <definedName name="AFUDC">'[1]A-15'!#REF!</definedName>
    <definedName name="AIAC">[6]Data!$O$13:$P$131</definedName>
    <definedName name="allocation_data">OFFSET(#REF!,1,0,COUNTA(#REF!)-1,COUNTA(#REF!))</definedName>
    <definedName name="ALLOCATION_TABLE">'[4]Linked TB'!$B$503:$H$510</definedName>
    <definedName name="ANNAACIAC">'[1]A-15'!#REF!</definedName>
    <definedName name="ANNAD">'[1]A-15'!#REF!</definedName>
    <definedName name="ANNAFC">'[1]A-15'!#REF!</definedName>
    <definedName name="ANNCIAC">'[1]A-15'!#REF!</definedName>
    <definedName name="ANNPL">'[1]A-15'!#REF!</definedName>
    <definedName name="ARB">'[1]A-15'!#REF!</definedName>
    <definedName name="as_of_date">[8]Lead!$C$10</definedName>
    <definedName name="b">#REF!</definedName>
    <definedName name="BADDEBT">#REF!</definedName>
    <definedName name="BALANCE">'[1]A-15'!#REF!</definedName>
    <definedName name="BANK">#REF!</definedName>
    <definedName name="Bradfield___Sewer___ERC_Count">'[9]Name Manager'!$B$15</definedName>
    <definedName name="Bradfield___Water___ERC_Count">'[9]Name Manager'!$B$14</definedName>
    <definedName name="BUList">'[10]CUTX BU list'!$A$2:$L$87</definedName>
    <definedName name="Calculate">'[11]General Data'!$A$42</definedName>
    <definedName name="CAM.CE">#REF!</definedName>
    <definedName name="Capex_Data">#REF!</definedName>
    <definedName name="CAPITAL">#REF!</definedName>
    <definedName name="CCE.CAM.">#REF!</definedName>
    <definedName name="CCE.CB.">#REF!</definedName>
    <definedName name="CCE.CH.">#REF!</definedName>
    <definedName name="CCE.CHAR.">#REF!</definedName>
    <definedName name="CCE.CL.">#REF!</definedName>
    <definedName name="CCE.CLAR.">#REF!</definedName>
    <definedName name="CCE.DM.">#REF!</definedName>
    <definedName name="CCE.FC.">#REF!</definedName>
    <definedName name="CCE.GN.">#REF!</definedName>
    <definedName name="CCE.GT.">#REF!</definedName>
    <definedName name="CCE.HR.">#REF!</definedName>
    <definedName name="CCE.KILL.">#REF!</definedName>
    <definedName name="CCE.MED.">#REF!</definedName>
    <definedName name="CCE.VAL.">#REF!</definedName>
    <definedName name="CCE.WH.">#REF!</definedName>
    <definedName name="CCE.WUW.">#REF!</definedName>
    <definedName name="CH.CE">#REF!</definedName>
    <definedName name="CHAR.CE">#REF!</definedName>
    <definedName name="Charlotte_office_factor">'[12]Input Schedule'!#REF!</definedName>
    <definedName name="Charlotte_Warehouse_factor">'[12]Input Schedule'!#REF!</definedName>
    <definedName name="CIAC">[6]Data!$R$13:$S$131</definedName>
    <definedName name="CL.CE">#REF!</definedName>
    <definedName name="CLAR.CE">#REF!</definedName>
    <definedName name="CNC.CE">#REF!</definedName>
    <definedName name="CNC2.CE">'[13]Cust Eq Input'!#REF!</definedName>
    <definedName name="CNC3.CE">'[13]Cust Eq Input'!#REF!</definedName>
    <definedName name="Co.">'[14]General Data'!$C$2</definedName>
    <definedName name="CO__02">#REF!</definedName>
    <definedName name="co_sub">'[12]Input Schedule'!$C$5</definedName>
    <definedName name="COA">[15]CoA!$B$2:$D$1940</definedName>
    <definedName name="COL.CE">#REF!</definedName>
    <definedName name="Company">'[11]WSC Factor'!$C$1</definedName>
    <definedName name="Company_Name">[16]Input!$B$5</definedName>
    <definedName name="company_title">'[17]Input Schedule'!$C$4</definedName>
    <definedName name="Company2">'[11]WSC Factor'!$C$101</definedName>
    <definedName name="Company3">'[11]WSC Factor'!$C$152</definedName>
    <definedName name="Computers_rate">'[5]Input Schedule'!$C$25</definedName>
    <definedName name="Consolidated_Company_Name">'[9]Name Manager'!$B$2</definedName>
    <definedName name="CPI">'[18]wp-t-Assumptions'!$C$26</definedName>
    <definedName name="CSI.CE">#REF!</definedName>
    <definedName name="current_year">'[19]Lead Inputs and Calculations'!$G$19</definedName>
    <definedName name="currentmonth">'[15]TX AvB'!$C$5</definedName>
    <definedName name="CustomerDeposits">[6]Data!$AA$13:$AB$131</definedName>
    <definedName name="customers">'[5]Input Schedule'!$C$15</definedName>
    <definedName name="CWIP">[6]Data!$F$13:$G$131</definedName>
    <definedName name="CWS.CE">'[13]Cust Eq Input'!#REF!</definedName>
    <definedName name="cws_customers">'[4]Input Schedule'!$C$13</definedName>
    <definedName name="CWS_NC___Sewer_Allocation">'[9]Name Manager'!$B$31</definedName>
    <definedName name="CWS_NC___Water_Allocation">'[9]Name Manager'!$B$30</definedName>
    <definedName name="DeferredCharges">[6]Data!$U$13:$V$131</definedName>
    <definedName name="DeferredIncomeTaxes">[6]Data!$X$13:$Y$131</definedName>
    <definedName name="DEPAMORT">#REF!</definedName>
    <definedName name="DIR">'[1]A-15'!#REF!</definedName>
    <definedName name="DisallowedPAA">[6]Data!$CF$13:$CG$131</definedName>
    <definedName name="DM.CE">#REF!</definedName>
    <definedName name="Docket">'[11]WSC Factor'!$C$2</definedName>
    <definedName name="Docket_Number">'[4]Input Schedule'!$C$5:$C$5</definedName>
    <definedName name="Docket2">'[11]WSC Factor'!$C$102</definedName>
    <definedName name="Docket3">'[11]WSC Factor'!$C$153</definedName>
    <definedName name="ELECTRIC">#REF!</definedName>
    <definedName name="Elk_River_Utilties__Inc.___Sewer">'[9]Name Manager'!$B$122</definedName>
    <definedName name="Elk_River_Utilties__Inc.___Water">'[9]Name Manager'!$B$121</definedName>
    <definedName name="end_balance">OFFSET('[20]tb 2007 reformat'!$H$1,1,0,COUNTA('[20]tb 2007 reformat'!$A$1:$A$65536),1)</definedName>
    <definedName name="FC.CE">#REF!</definedName>
    <definedName name="FICA">'[18]wp-t-Assumptions'!$C$10</definedName>
    <definedName name="FICARate">'[18]wp-t-Assumptions'!$C$10</definedName>
    <definedName name="Finance__WSC.Work.Papers.WSC.Other.Prepayments">#REF!</definedName>
    <definedName name="first_month_of_forecast">[21]Lead!$C$14</definedName>
    <definedName name="FL.1">#REF!</definedName>
    <definedName name="FL.3">#REF!</definedName>
    <definedName name="FL.5">#REF!</definedName>
    <definedName name="FL.CE">#REF!</definedName>
    <definedName name="FL.CEP">#REF!</definedName>
    <definedName name="Florida_CSR_Allocation">'[12]Input Schedule'!#REF!</definedName>
    <definedName name="forecast_year">[8]Lead!$C$11</definedName>
    <definedName name="FTYE">'[17]Input Schedule'!$C$10</definedName>
    <definedName name="FUTA">'[18]wp-t-Assumptions'!$C$18</definedName>
    <definedName name="GA.1">#REF!</definedName>
    <definedName name="GA.3">#REF!</definedName>
    <definedName name="GA.5">#REF!</definedName>
    <definedName name="GA.CE">#REF!</definedName>
    <definedName name="GA.CEP">#REF!</definedName>
    <definedName name="generaloffice">#REF!</definedName>
    <definedName name="GLExtract_Data">#REF!</definedName>
    <definedName name="GN.CE">#REF!</definedName>
    <definedName name="GRT">#REF!</definedName>
    <definedName name="GT.CE">#REF!</definedName>
    <definedName name="HB_CapExData_CurYr">#REF!</definedName>
    <definedName name="HealthIns">'[18]wp-t-Assumptions'!$C$22</definedName>
    <definedName name="HELP">#REF!</definedName>
    <definedName name="HR.CE">#REF!</definedName>
    <definedName name="IL.1">#REF!</definedName>
    <definedName name="IL.3">#REF!</definedName>
    <definedName name="IL.5">#REF!</definedName>
    <definedName name="IL.CE">#REF!</definedName>
    <definedName name="IL.CEP">#REF!</definedName>
    <definedName name="IN.3">#REF!</definedName>
    <definedName name="IN.5">#REF!</definedName>
    <definedName name="IN.CE">#REF!</definedName>
    <definedName name="IN.CEP">#REF!</definedName>
    <definedName name="INCOME">#REF!</definedName>
    <definedName name="INSURANC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40779.9033680556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ILL.CE">#REF!</definedName>
    <definedName name="l">#REF!</definedName>
    <definedName name="LA.1">#REF!</definedName>
    <definedName name="LA.3">#REF!</definedName>
    <definedName name="LA.5">#REF!</definedName>
    <definedName name="LA.CE">#REF!</definedName>
    <definedName name="LA.CEP">#REF!</definedName>
    <definedName name="LEX">#REF!</definedName>
    <definedName name="LEXINGTON">#REF!</definedName>
    <definedName name="LEXINGTON2">#REF!</definedName>
    <definedName name="LH.CE">#REF!</definedName>
    <definedName name="LINE1">#REF!</definedName>
    <definedName name="LINE2">#REF!</definedName>
    <definedName name="LINE3">#REF!</definedName>
    <definedName name="LUI.CE">#REF!</definedName>
    <definedName name="LUS.CE">#REF!</definedName>
    <definedName name="LW.CE">#REF!</definedName>
    <definedName name="MAINMENU">#REF!</definedName>
    <definedName name="MAINT">#REF!</definedName>
    <definedName name="MASS.CE">#REF!</definedName>
    <definedName name="MCSI.CE">#REF!</definedName>
    <definedName name="MD.1">#REF!</definedName>
    <definedName name="MD.3">#REF!</definedName>
    <definedName name="MD.5">#REF!</definedName>
    <definedName name="MD.CE">#REF!</definedName>
    <definedName name="MD.CEP">#REF!</definedName>
    <definedName name="MED.CE">#REF!</definedName>
    <definedName name="Medicare">'[18]wp-t-Assumptions'!$C$15</definedName>
    <definedName name="MG.CE">#REF!</definedName>
    <definedName name="MGTFEE">#REF!</definedName>
    <definedName name="MID.C.CE">#REF!</definedName>
    <definedName name="MS.1">#REF!</definedName>
    <definedName name="MS.3">#REF!</definedName>
    <definedName name="MS.5">#REF!</definedName>
    <definedName name="MS.CE">#REF!</definedName>
    <definedName name="MS.CEP">#REF!</definedName>
    <definedName name="name">[22]Inputs!$C$1</definedName>
    <definedName name="NC.1">#REF!</definedName>
    <definedName name="NC.3">#REF!</definedName>
    <definedName name="NC.5">#REF!</definedName>
    <definedName name="NC.CE">#REF!</definedName>
    <definedName name="NC.CEP">#REF!</definedName>
    <definedName name="New_Account_balance">'[23]COPY ELECTRONIC TB HERE'!$D$2:$D$329</definedName>
    <definedName name="New_Account_Name">'[23]COPY ELECTRONIC TB HERE'!$B$2:$B$329</definedName>
    <definedName name="New_Account_Number">'[23]COPY ELECTRONIC TB HERE'!$A$2:$A$329</definedName>
    <definedName name="NEW_ALLOCATION_TABLE">'[23]Linked TB'!$B$531:$H$537</definedName>
    <definedName name="NEW_COMPANY_NAME">[24]Input!$B$5</definedName>
    <definedName name="NEW_COMPANY_TITLE">'[23]Input Schedule'!$C$3</definedName>
    <definedName name="NEW_DOCKET_NUMBER">'[23]Input Schedule'!$C$5:$C$5</definedName>
    <definedName name="NEW_SEWER_CUSTOMERS">'[23]Input Schedule'!$C$12</definedName>
    <definedName name="NEW_TB">'[23]COPY ELECTRONIC TB HERE'!$A$1:$G$65536</definedName>
    <definedName name="NEW_TEST_YEAR_END_DATE">'[23]Input Schedule'!$C$7</definedName>
    <definedName name="NEW_WATER_CUSTOMER">'[23]Input Schedule'!$C$11</definedName>
    <definedName name="NONRECUR">#REF!</definedName>
    <definedName name="nonrecurring">#REF!</definedName>
    <definedName name="Note">'[25]General Data'!$C$5</definedName>
    <definedName name="OCC.CE">'[13]Cust Eq Input'!#REF!</definedName>
    <definedName name="OH.1">#REF!</definedName>
    <definedName name="OH.3">#REF!</definedName>
    <definedName name="OH.5">#REF!</definedName>
    <definedName name="OH.CE">'[13]Cust Eq Input'!#REF!</definedName>
    <definedName name="OH.CEP">'[13]Cust Eq Input'!#REF!</definedName>
    <definedName name="organ">#REF!</definedName>
    <definedName name="OtherBenefits">'[18]wp-t-Assumptions'!$C$25</definedName>
    <definedName name="PAA">[6]Data!$L$13:$M$131</definedName>
    <definedName name="page\x2dtotal">#REF!</definedName>
    <definedName name="page\x2dtotal\x2dmaster0">#REF!</definedName>
    <definedName name="Parump_CSR_Allocation">'[12]Input Schedule'!#REF!</definedName>
    <definedName name="Pension">'[18]wp-t-Assumptions'!$C$23</definedName>
    <definedName name="Plant">[6]Data!$C$13:$D$131</definedName>
    <definedName name="_xlnm.Print_Area" localSheetId="2">'Pro-Froma Adjustment'!$A$1:$I$19</definedName>
    <definedName name="_xlnm.Print_Titles" localSheetId="17">Auto!$A:$P,Auto!$4:$6</definedName>
    <definedName name="_xlnm.Print_Titles" localSheetId="24">'Brokers Fee'!$A:$P,'Brokers Fee'!$4:$6</definedName>
    <definedName name="_xlnm.Print_Titles" localSheetId="19">Cyber!$A:$P,Cyber!$4:$6</definedName>
    <definedName name="_xlnm.Print_Titles" localSheetId="21">'D&amp;O - EPL - Fiduciary - Crime'!$A:$P,'D&amp;O - EPL - Fiduciary - Crime'!$4:$6</definedName>
    <definedName name="_xlnm.Print_Titles" localSheetId="15">'General Liability'!$A:$P,'General Liability'!$4:$6</definedName>
    <definedName name="_xlnm.Print_Titles" localSheetId="22">'K&amp;R'!$A:$P,'K&amp;R'!$4:$6</definedName>
    <definedName name="_xlnm.Print_Titles" localSheetId="20">Pollution!$A:$P,Pollution!$4:$6</definedName>
    <definedName name="_xlnm.Print_Titles" localSheetId="16">Property!$A:$P,Property!$5:$7</definedName>
    <definedName name="_xlnm.Print_Titles" localSheetId="23">'Uninsured Losses'!$A:$P,'Uninsured Losses'!$4:$6</definedName>
    <definedName name="_xlnm.Print_Titles" localSheetId="18">'WC - New'!$A:$P,'WC - New'!$4:$6</definedName>
    <definedName name="PRIORPERIOD">#REF!</definedName>
    <definedName name="PROPTAX">#REF!</definedName>
    <definedName name="QADTA_F12003">#REF!</definedName>
    <definedName name="Rate401k">'[18]wp-t-Assumptions'!$C$24</definedName>
    <definedName name="RATECASE">#REF!</definedName>
    <definedName name="Reduced_acct">OFFSET('[26]tb 2007 reformat'!$A$1,1,0,COUNTA('[26]tb 2007 reformat'!$A$1:$A$65536),1)</definedName>
    <definedName name="Reg_factor">'[12]Input Schedule'!$D$20</definedName>
    <definedName name="report_name">[7]Lead!$C$7</definedName>
    <definedName name="REVENUES">#REF!</definedName>
    <definedName name="RORADJ">#REF!</definedName>
    <definedName name="RPC.CE">#REF!</definedName>
    <definedName name="RVP_factor">'[12]Input Schedule'!$D$19</definedName>
    <definedName name="SADPRIM">'[1]A-15'!#REF!</definedName>
    <definedName name="SalaryIncrease">'[18]wp-t-Assumptions'!$C$9</definedName>
    <definedName name="SC.1">#REF!</definedName>
    <definedName name="SC.3">#REF!</definedName>
    <definedName name="SC.5">#REF!</definedName>
    <definedName name="SC.CE">#REF!</definedName>
    <definedName name="SC.CEP">#REF!</definedName>
    <definedName name="SCHA">#REF!</definedName>
    <definedName name="SCHABDR">#REF!</definedName>
    <definedName name="SCI.CE">#REF!</definedName>
    <definedName name="SCU.CE">'[13]Cust Eq Input'!#REF!</definedName>
    <definedName name="se">#REF!</definedName>
    <definedName name="SE.SE60D.ALLOC.">#REF!</definedName>
    <definedName name="SELECT_BU_as_ADDR_AT1_F">#REF!</definedName>
    <definedName name="sewer_customers">'[4]Input Schedule'!$C$12</definedName>
    <definedName name="Sewer_distributions_of_costs_to_plant">[16]Input!$B$14</definedName>
    <definedName name="SocSec">'[18]wp-t-Assumptions'!$C$12</definedName>
    <definedName name="SPPRIM">'[1]A-15'!#REF!</definedName>
    <definedName name="SRB">'[1]A-15'!#REF!</definedName>
    <definedName name="State_factor">'[12]Input Schedule'!$D$21</definedName>
    <definedName name="Sub_Names">#REF!</definedName>
    <definedName name="SUI.CE">#REF!</definedName>
    <definedName name="SUMU_U">'[1]A-15'!#REF!</definedName>
    <definedName name="SUTA">'[18]wp-t-Assumptions'!$C$20</definedName>
    <definedName name="SUTALimit">'[18]wp-t-Assumptions'!$C$21</definedName>
    <definedName name="swr_comp_dep">'[4]Input Schedule'!$D$30</definedName>
    <definedName name="swr_cust_per">'[4]Input Schedule'!$D$12</definedName>
    <definedName name="swr_plt_dep">'[4]Input Schedule'!$D$29</definedName>
    <definedName name="swr_vhle_dep">'[4]Input Schedule'!$D$31</definedName>
    <definedName name="t">'[13]Cust Eq Input'!#REF!</definedName>
    <definedName name="TAXRATES">#REF!</definedName>
    <definedName name="TB">'[27]COPY ELECTRONIC TB HERE'!$A:$E</definedName>
    <definedName name="TC.CE">#REF!</definedName>
    <definedName name="telephone">#REF!</definedName>
    <definedName name="Test">'[11]WSC Factor'!$C$4</definedName>
    <definedName name="Test_Year">'[9]Name Manager'!$B$5</definedName>
    <definedName name="test_year_end_date">'[4]Input Schedule'!$C$7</definedName>
    <definedName name="testperiod">#REF!</definedName>
    <definedName name="TestYear">'[11]General Data'!$C$4</definedName>
    <definedName name="TestYr">'[14]General Data'!$C$4</definedName>
    <definedName name="Title">'[9]Name Manager'!$B$4</definedName>
    <definedName name="TN.1">#REF!</definedName>
    <definedName name="TN.3">#REF!</definedName>
    <definedName name="TN.5">#REF!</definedName>
    <definedName name="TN.CE">#REF!</definedName>
    <definedName name="TN.CEP">#REF!</definedName>
    <definedName name="TOT">'[13]Cust Eq Input'!#REF!</definedName>
    <definedName name="TOT.CNC.CE">'[13]Cust Eq Input'!#REF!</definedName>
    <definedName name="Total_North_Carolina___Sewer_ERC">'[9]Name Manager'!$B$100</definedName>
    <definedName name="Total_North_Carolina___Water_ERC">'[9]Name Manager'!$B$99</definedName>
    <definedName name="Total_North_Carolina_ERC">'[9]Name Manager'!$B$95</definedName>
    <definedName name="Total_Region_Split">'[9]Name Manager'!$B$104</definedName>
    <definedName name="Total_UI_ERC_Split">'[9]Name Manager'!$B$103</definedName>
    <definedName name="Total_UI_Water_ERC_Split">'[9]Name Manager'!$B$101</definedName>
    <definedName name="UIF.CE">#REF!</definedName>
    <definedName name="updated_date">[7]Lead!$C$8</definedName>
    <definedName name="UUC.CE">#REF!</definedName>
    <definedName name="v">'[13]Cust Eq Input'!#REF!</definedName>
    <definedName name="VA.1">#REF!</definedName>
    <definedName name="VA.3">#REF!</definedName>
    <definedName name="VA.5">#REF!</definedName>
    <definedName name="VA.CE">#REF!</definedName>
    <definedName name="VA.CEP">#REF!</definedName>
    <definedName name="VAL.CE">#REF!</definedName>
    <definedName name="Vehicles_rate">[16]Input!$B$21</definedName>
    <definedName name="view">#REF!</definedName>
    <definedName name="WADPRIM">'[1]A-15'!#REF!</definedName>
    <definedName name="water_customer">'[4]Input Schedule'!$C$11</definedName>
    <definedName name="Water_customers">[28]Input!$B$10</definedName>
    <definedName name="Water_distributions_of_costs_to_plant">[24]Input!$B$13</definedName>
    <definedName name="Water_Rates">#REF!</definedName>
    <definedName name="WD.CE">'[13]Cust Eq Input'!#REF!</definedName>
    <definedName name="WH.CE">#REF!</definedName>
    <definedName name="WPPRIM">'[1]A-15'!#REF!</definedName>
    <definedName name="WProjectBudget">'[29]Approved Budget'!$A$5:$AJ$163</definedName>
    <definedName name="WRB">'[1]A-15'!#REF!</definedName>
    <definedName name="WSC_factor">'[12]Input Schedule'!$D$18</definedName>
    <definedName name="WSCBSAllocation">[6]Data!$BE$13:$BF$131</definedName>
    <definedName name="wtr_comp_dep">'[4]Input Schedule'!$C$30</definedName>
    <definedName name="wtr_cust_per">'[4]Input Schedule'!$D$11</definedName>
    <definedName name="wtr_plt_dep">'[4]Input Schedule'!$C$29</definedName>
    <definedName name="wtr_vhle_dep">'[4]Input Schedule'!$C$31</definedName>
    <definedName name="WUW.CE">#REF!</definedName>
    <definedName name="WV.CE">#REF!</definedName>
    <definedName name="x">#REF!</definedName>
    <definedName name="year">[22]Inputs!$C$4</definedName>
    <definedName name="Year_End_Results_for_1997__1996____1995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" i="87" l="1"/>
  <c r="G26" i="87"/>
  <c r="E26" i="87"/>
  <c r="G11" i="87"/>
  <c r="G12" i="87"/>
  <c r="G13" i="87"/>
  <c r="G14" i="87"/>
  <c r="G15" i="87"/>
  <c r="L10" i="10" l="1"/>
  <c r="L10" i="51" l="1"/>
  <c r="L20" i="35"/>
  <c r="L19" i="35"/>
  <c r="L18" i="35"/>
  <c r="L20" i="34"/>
  <c r="BA28" i="89" l="1"/>
  <c r="AS28" i="89"/>
  <c r="AK28" i="89"/>
  <c r="AC28" i="89"/>
  <c r="U28" i="89"/>
  <c r="M28" i="89"/>
  <c r="BG27" i="89"/>
  <c r="BF27" i="89"/>
  <c r="BE27" i="89"/>
  <c r="BD27" i="89"/>
  <c r="BC27" i="89"/>
  <c r="BB27" i="89"/>
  <c r="BA27" i="89"/>
  <c r="AZ27" i="89"/>
  <c r="AY27" i="89"/>
  <c r="AX27" i="89"/>
  <c r="AW27" i="89"/>
  <c r="AV27" i="89"/>
  <c r="AU27" i="89"/>
  <c r="AT27" i="89"/>
  <c r="AS27" i="89"/>
  <c r="AR27" i="89"/>
  <c r="AQ27" i="89"/>
  <c r="AP27" i="89"/>
  <c r="AO27" i="89"/>
  <c r="AN27" i="89"/>
  <c r="AM27" i="89"/>
  <c r="AL27" i="89"/>
  <c r="AK27" i="89"/>
  <c r="AJ27" i="89"/>
  <c r="AI27" i="89"/>
  <c r="AH27" i="89"/>
  <c r="AG27" i="89"/>
  <c r="AF27" i="89"/>
  <c r="AE27" i="89"/>
  <c r="AD27" i="89"/>
  <c r="AC27" i="89"/>
  <c r="AB27" i="89"/>
  <c r="AA27" i="89"/>
  <c r="Z27" i="89"/>
  <c r="Y27" i="89"/>
  <c r="X27" i="89"/>
  <c r="W27" i="89"/>
  <c r="V27" i="89"/>
  <c r="U27" i="89"/>
  <c r="T27" i="89"/>
  <c r="S27" i="89"/>
  <c r="R27" i="89"/>
  <c r="Q27" i="89"/>
  <c r="P27" i="89"/>
  <c r="O27" i="89"/>
  <c r="N27" i="89"/>
  <c r="M27" i="89"/>
  <c r="L27" i="89"/>
  <c r="K27" i="89"/>
  <c r="J27" i="89"/>
  <c r="I27" i="89"/>
  <c r="BG26" i="89"/>
  <c r="BF26" i="89"/>
  <c r="BE26" i="89"/>
  <c r="BD26" i="89"/>
  <c r="BC26" i="89"/>
  <c r="BB26" i="89"/>
  <c r="BA26" i="89"/>
  <c r="AZ26" i="89"/>
  <c r="AY26" i="89"/>
  <c r="AX26" i="89"/>
  <c r="AW26" i="89"/>
  <c r="AV26" i="89"/>
  <c r="AU26" i="89"/>
  <c r="AT26" i="89"/>
  <c r="AS26" i="89"/>
  <c r="AR26" i="89"/>
  <c r="AQ26" i="89"/>
  <c r="AP26" i="89"/>
  <c r="AO26" i="89"/>
  <c r="AN26" i="89"/>
  <c r="AM26" i="89"/>
  <c r="AL26" i="89"/>
  <c r="AK26" i="89"/>
  <c r="AJ26" i="89"/>
  <c r="AI26" i="89"/>
  <c r="AH26" i="89"/>
  <c r="AG26" i="89"/>
  <c r="AF26" i="89"/>
  <c r="AE26" i="89"/>
  <c r="AD26" i="89"/>
  <c r="AC26" i="89"/>
  <c r="AB26" i="89"/>
  <c r="AA26" i="89"/>
  <c r="Z26" i="89"/>
  <c r="Y26" i="89"/>
  <c r="X26" i="89"/>
  <c r="W26" i="89"/>
  <c r="V26" i="89"/>
  <c r="U26" i="89"/>
  <c r="T26" i="89"/>
  <c r="S26" i="89"/>
  <c r="R26" i="89"/>
  <c r="Q26" i="89"/>
  <c r="P26" i="89"/>
  <c r="O26" i="89"/>
  <c r="N26" i="89"/>
  <c r="M26" i="89"/>
  <c r="L26" i="89"/>
  <c r="K26" i="89"/>
  <c r="J26" i="89"/>
  <c r="I26" i="89"/>
  <c r="BG25" i="89"/>
  <c r="BF25" i="89"/>
  <c r="BE25" i="89"/>
  <c r="BD25" i="89"/>
  <c r="BC25" i="89"/>
  <c r="BB25" i="89"/>
  <c r="BA25" i="89"/>
  <c r="AZ25" i="89"/>
  <c r="AY25" i="89"/>
  <c r="AX25" i="89"/>
  <c r="AW25" i="89"/>
  <c r="AV25" i="89"/>
  <c r="AU25" i="89"/>
  <c r="AT25" i="89"/>
  <c r="AS25" i="89"/>
  <c r="AR25" i="89"/>
  <c r="AQ25" i="89"/>
  <c r="AP25" i="89"/>
  <c r="AO25" i="89"/>
  <c r="AN25" i="89"/>
  <c r="AM25" i="89"/>
  <c r="AL25" i="89"/>
  <c r="AK25" i="89"/>
  <c r="AJ25" i="89"/>
  <c r="AI25" i="89"/>
  <c r="AH25" i="89"/>
  <c r="AG25" i="89"/>
  <c r="AF25" i="89"/>
  <c r="AE25" i="89"/>
  <c r="AD25" i="89"/>
  <c r="AC25" i="89"/>
  <c r="AB25" i="89"/>
  <c r="AA25" i="89"/>
  <c r="Z25" i="89"/>
  <c r="Y25" i="89"/>
  <c r="X25" i="89"/>
  <c r="W25" i="89"/>
  <c r="V25" i="89"/>
  <c r="U25" i="89"/>
  <c r="T25" i="89"/>
  <c r="S25" i="89"/>
  <c r="R25" i="89"/>
  <c r="Q25" i="89"/>
  <c r="P25" i="89"/>
  <c r="O25" i="89"/>
  <c r="N25" i="89"/>
  <c r="M25" i="89"/>
  <c r="L25" i="89"/>
  <c r="K25" i="89"/>
  <c r="J25" i="89"/>
  <c r="I25" i="89"/>
  <c r="BG24" i="89"/>
  <c r="BF24" i="89"/>
  <c r="BE24" i="89"/>
  <c r="BD24" i="89"/>
  <c r="BC24" i="89"/>
  <c r="BB24" i="89"/>
  <c r="BA24" i="89"/>
  <c r="AZ24" i="89"/>
  <c r="AY24" i="89"/>
  <c r="AX24" i="89"/>
  <c r="AW24" i="89"/>
  <c r="AV24" i="89"/>
  <c r="AU24" i="89"/>
  <c r="AT24" i="89"/>
  <c r="AS24" i="89"/>
  <c r="AR24" i="89"/>
  <c r="AQ24" i="89"/>
  <c r="AP24" i="89"/>
  <c r="AO24" i="89"/>
  <c r="AN24" i="89"/>
  <c r="AM24" i="89"/>
  <c r="AL24" i="89"/>
  <c r="AK24" i="89"/>
  <c r="AJ24" i="89"/>
  <c r="AI24" i="89"/>
  <c r="AH24" i="89"/>
  <c r="AG24" i="89"/>
  <c r="AF24" i="89"/>
  <c r="AE24" i="89"/>
  <c r="AD24" i="89"/>
  <c r="AC24" i="89"/>
  <c r="AB24" i="89"/>
  <c r="AA24" i="89"/>
  <c r="Z24" i="89"/>
  <c r="Y24" i="89"/>
  <c r="X24" i="89"/>
  <c r="W24" i="89"/>
  <c r="V24" i="89"/>
  <c r="U24" i="89"/>
  <c r="T24" i="89"/>
  <c r="S24" i="89"/>
  <c r="R24" i="89"/>
  <c r="Q24" i="89"/>
  <c r="P24" i="89"/>
  <c r="O24" i="89"/>
  <c r="N24" i="89"/>
  <c r="M24" i="89"/>
  <c r="L24" i="89"/>
  <c r="K24" i="89"/>
  <c r="J24" i="89"/>
  <c r="I24" i="89"/>
  <c r="BG23" i="89"/>
  <c r="BF23" i="89"/>
  <c r="BE23" i="89"/>
  <c r="BD23" i="89"/>
  <c r="BC23" i="89"/>
  <c r="BB23" i="89"/>
  <c r="BA23" i="89"/>
  <c r="AZ23" i="89"/>
  <c r="AY23" i="89"/>
  <c r="AX23" i="89"/>
  <c r="AW23" i="89"/>
  <c r="AV23" i="89"/>
  <c r="AU23" i="89"/>
  <c r="AT23" i="89"/>
  <c r="AS23" i="89"/>
  <c r="AR23" i="89"/>
  <c r="AQ23" i="89"/>
  <c r="AP23" i="89"/>
  <c r="AO23" i="89"/>
  <c r="AN23" i="89"/>
  <c r="AM23" i="89"/>
  <c r="AL23" i="89"/>
  <c r="AK23" i="89"/>
  <c r="AJ23" i="89"/>
  <c r="AI23" i="89"/>
  <c r="AH23" i="89"/>
  <c r="AG23" i="89"/>
  <c r="AF23" i="89"/>
  <c r="AE23" i="89"/>
  <c r="AD23" i="89"/>
  <c r="AC23" i="89"/>
  <c r="AB23" i="89"/>
  <c r="AA23" i="89"/>
  <c r="Z23" i="89"/>
  <c r="Y23" i="89"/>
  <c r="X23" i="89"/>
  <c r="W23" i="89"/>
  <c r="V23" i="89"/>
  <c r="U23" i="89"/>
  <c r="T23" i="89"/>
  <c r="S23" i="89"/>
  <c r="R23" i="89"/>
  <c r="Q23" i="89"/>
  <c r="P23" i="89"/>
  <c r="O23" i="89"/>
  <c r="N23" i="89"/>
  <c r="M23" i="89"/>
  <c r="L23" i="89"/>
  <c r="K23" i="89"/>
  <c r="J23" i="89"/>
  <c r="I23" i="89"/>
  <c r="H27" i="89"/>
  <c r="H26" i="89"/>
  <c r="H25" i="89"/>
  <c r="H24" i="89"/>
  <c r="H23" i="89"/>
  <c r="BA21" i="89"/>
  <c r="AS21" i="89"/>
  <c r="AK21" i="89"/>
  <c r="AC21" i="89"/>
  <c r="U21" i="89"/>
  <c r="M21" i="89"/>
  <c r="BG19" i="89"/>
  <c r="BG28" i="89" s="1"/>
  <c r="BF19" i="89"/>
  <c r="BF28" i="89" s="1"/>
  <c r="BE19" i="89"/>
  <c r="BE28" i="89" s="1"/>
  <c r="BD19" i="89"/>
  <c r="BD28" i="89" s="1"/>
  <c r="BC19" i="89"/>
  <c r="BC28" i="89" s="1"/>
  <c r="BB19" i="89"/>
  <c r="BB28" i="89" s="1"/>
  <c r="BA19" i="89"/>
  <c r="AZ19" i="89"/>
  <c r="AZ28" i="89" s="1"/>
  <c r="AY19" i="89"/>
  <c r="AY28" i="89" s="1"/>
  <c r="AX19" i="89"/>
  <c r="AX28" i="89" s="1"/>
  <c r="AW19" i="89"/>
  <c r="AW28" i="89" s="1"/>
  <c r="AV19" i="89"/>
  <c r="AV28" i="89" s="1"/>
  <c r="AU19" i="89"/>
  <c r="AU28" i="89" s="1"/>
  <c r="AT19" i="89"/>
  <c r="AT28" i="89" s="1"/>
  <c r="AS19" i="89"/>
  <c r="AR19" i="89"/>
  <c r="AR28" i="89" s="1"/>
  <c r="AQ19" i="89"/>
  <c r="AQ28" i="89" s="1"/>
  <c r="AP19" i="89"/>
  <c r="AP28" i="89" s="1"/>
  <c r="AO19" i="89"/>
  <c r="AO28" i="89" s="1"/>
  <c r="AN19" i="89"/>
  <c r="AN28" i="89" s="1"/>
  <c r="AM19" i="89"/>
  <c r="AM28" i="89" s="1"/>
  <c r="AL19" i="89"/>
  <c r="AL28" i="89" s="1"/>
  <c r="AK19" i="89"/>
  <c r="AJ19" i="89"/>
  <c r="AJ28" i="89" s="1"/>
  <c r="AI19" i="89"/>
  <c r="AI28" i="89" s="1"/>
  <c r="AH19" i="89"/>
  <c r="AH28" i="89" s="1"/>
  <c r="AG19" i="89"/>
  <c r="AG28" i="89" s="1"/>
  <c r="AF19" i="89"/>
  <c r="AF28" i="89" s="1"/>
  <c r="AE19" i="89"/>
  <c r="AE28" i="89" s="1"/>
  <c r="AD19" i="89"/>
  <c r="AD28" i="89" s="1"/>
  <c r="AC19" i="89"/>
  <c r="AB19" i="89"/>
  <c r="AB28" i="89" s="1"/>
  <c r="AA19" i="89"/>
  <c r="AA28" i="89" s="1"/>
  <c r="Z19" i="89"/>
  <c r="Z28" i="89" s="1"/>
  <c r="Y19" i="89"/>
  <c r="Y28" i="89" s="1"/>
  <c r="X19" i="89"/>
  <c r="X28" i="89" s="1"/>
  <c r="W19" i="89"/>
  <c r="W28" i="89" s="1"/>
  <c r="V19" i="89"/>
  <c r="V28" i="89" s="1"/>
  <c r="U19" i="89"/>
  <c r="T19" i="89"/>
  <c r="T28" i="89" s="1"/>
  <c r="S19" i="89"/>
  <c r="S28" i="89" s="1"/>
  <c r="R19" i="89"/>
  <c r="R28" i="89" s="1"/>
  <c r="Q19" i="89"/>
  <c r="Q28" i="89" s="1"/>
  <c r="P19" i="89"/>
  <c r="P28" i="89" s="1"/>
  <c r="O19" i="89"/>
  <c r="O28" i="89" s="1"/>
  <c r="N19" i="89"/>
  <c r="N28" i="89" s="1"/>
  <c r="M19" i="89"/>
  <c r="L19" i="89"/>
  <c r="L28" i="89" s="1"/>
  <c r="K19" i="89"/>
  <c r="K28" i="89" s="1"/>
  <c r="J19" i="89"/>
  <c r="J28" i="89" s="1"/>
  <c r="I19" i="89"/>
  <c r="I28" i="89" s="1"/>
  <c r="H19" i="89"/>
  <c r="H28" i="89" s="1"/>
  <c r="O11" i="90"/>
  <c r="P11" i="90" s="1"/>
  <c r="O12" i="90"/>
  <c r="P12" i="90" s="1"/>
  <c r="O13" i="90"/>
  <c r="P13" i="90" s="1"/>
  <c r="O14" i="90"/>
  <c r="P14" i="90"/>
  <c r="O15" i="90"/>
  <c r="P15" i="90" s="1"/>
  <c r="O16" i="90"/>
  <c r="P16" i="90" s="1"/>
  <c r="O17" i="90"/>
  <c r="P17" i="90" s="1"/>
  <c r="O18" i="90"/>
  <c r="P18" i="90"/>
  <c r="O19" i="90"/>
  <c r="P19" i="90" s="1"/>
  <c r="O20" i="90"/>
  <c r="P20" i="90" s="1"/>
  <c r="O21" i="90"/>
  <c r="P21" i="90" s="1"/>
  <c r="O22" i="90"/>
  <c r="P22" i="90"/>
  <c r="O23" i="90"/>
  <c r="P23" i="90" s="1"/>
  <c r="O24" i="90"/>
  <c r="O25" i="90"/>
  <c r="P25" i="90" s="1"/>
  <c r="O26" i="90"/>
  <c r="P26" i="90"/>
  <c r="O27" i="90"/>
  <c r="P27" i="90" s="1"/>
  <c r="O28" i="90"/>
  <c r="O29" i="90"/>
  <c r="P29" i="90" s="1"/>
  <c r="O30" i="90"/>
  <c r="P30" i="90"/>
  <c r="O31" i="90"/>
  <c r="P31" i="90" s="1"/>
  <c r="O32" i="90"/>
  <c r="O33" i="90"/>
  <c r="P33" i="90" s="1"/>
  <c r="O34" i="90"/>
  <c r="P34" i="90"/>
  <c r="O35" i="90"/>
  <c r="P35" i="90" s="1"/>
  <c r="O36" i="90"/>
  <c r="O37" i="90"/>
  <c r="P37" i="90" s="1"/>
  <c r="O38" i="90"/>
  <c r="P38" i="90"/>
  <c r="O39" i="90"/>
  <c r="P39" i="90" s="1"/>
  <c r="O40" i="90"/>
  <c r="P40" i="90" s="1"/>
  <c r="O41" i="90"/>
  <c r="P41" i="90" s="1"/>
  <c r="O42" i="90"/>
  <c r="P42" i="90"/>
  <c r="O43" i="90"/>
  <c r="P43" i="90" s="1"/>
  <c r="O44" i="90"/>
  <c r="P44" i="90" s="1"/>
  <c r="O45" i="90"/>
  <c r="P45" i="90" s="1"/>
  <c r="O46" i="90"/>
  <c r="P46" i="90"/>
  <c r="O47" i="90"/>
  <c r="P47" i="90" s="1"/>
  <c r="O48" i="90"/>
  <c r="P48" i="90" s="1"/>
  <c r="O49" i="90"/>
  <c r="P49" i="90" s="1"/>
  <c r="O50" i="90"/>
  <c r="P50" i="90"/>
  <c r="O51" i="90"/>
  <c r="P51" i="90" s="1"/>
  <c r="O52" i="90"/>
  <c r="P52" i="90" s="1"/>
  <c r="O53" i="90"/>
  <c r="P53" i="90" s="1"/>
  <c r="O54" i="90"/>
  <c r="P54" i="90"/>
  <c r="O55" i="90"/>
  <c r="P55" i="90" s="1"/>
  <c r="O56" i="90"/>
  <c r="P56" i="90" s="1"/>
  <c r="O57" i="90"/>
  <c r="P57" i="90" s="1"/>
  <c r="O58" i="90"/>
  <c r="P58" i="90"/>
  <c r="O59" i="90"/>
  <c r="P59" i="90" s="1"/>
  <c r="O60" i="90"/>
  <c r="P60" i="90" s="1"/>
  <c r="O61" i="90"/>
  <c r="P61" i="90" s="1"/>
  <c r="O62" i="90"/>
  <c r="P62" i="90"/>
  <c r="C65" i="90"/>
  <c r="D65" i="90"/>
  <c r="E65" i="90"/>
  <c r="F65" i="90"/>
  <c r="G65" i="90"/>
  <c r="H65" i="90"/>
  <c r="I65" i="90"/>
  <c r="J65" i="90"/>
  <c r="K65" i="90"/>
  <c r="L65" i="90"/>
  <c r="M65" i="90"/>
  <c r="N65" i="90"/>
  <c r="O65" i="90"/>
  <c r="P24" i="90" s="1"/>
  <c r="N21" i="89" l="1"/>
  <c r="V21" i="89"/>
  <c r="AD21" i="89"/>
  <c r="AL21" i="89"/>
  <c r="AT21" i="89"/>
  <c r="BB21" i="89"/>
  <c r="O21" i="89"/>
  <c r="W21" i="89"/>
  <c r="AE21" i="89"/>
  <c r="AM21" i="89"/>
  <c r="AU21" i="89"/>
  <c r="BC21" i="89"/>
  <c r="H21" i="89"/>
  <c r="P21" i="89"/>
  <c r="X21" i="89"/>
  <c r="AF21" i="89"/>
  <c r="AN21" i="89"/>
  <c r="AV21" i="89"/>
  <c r="BD21" i="89"/>
  <c r="I21" i="89"/>
  <c r="Q21" i="89"/>
  <c r="Y21" i="89"/>
  <c r="AG21" i="89"/>
  <c r="AO21" i="89"/>
  <c r="AW21" i="89"/>
  <c r="BE21" i="89"/>
  <c r="J21" i="89"/>
  <c r="R21" i="89"/>
  <c r="Z21" i="89"/>
  <c r="AH21" i="89"/>
  <c r="AP21" i="89"/>
  <c r="AX21" i="89"/>
  <c r="BF21" i="89"/>
  <c r="K21" i="89"/>
  <c r="S21" i="89"/>
  <c r="AA21" i="89"/>
  <c r="AI21" i="89"/>
  <c r="AQ21" i="89"/>
  <c r="AY21" i="89"/>
  <c r="BG21" i="89"/>
  <c r="L21" i="89"/>
  <c r="T21" i="89"/>
  <c r="AB21" i="89"/>
  <c r="AJ21" i="89"/>
  <c r="AR21" i="89"/>
  <c r="AZ21" i="89"/>
  <c r="F24" i="89"/>
  <c r="E12" i="87" s="1"/>
  <c r="G27" i="89"/>
  <c r="I14" i="87" s="1"/>
  <c r="G25" i="89"/>
  <c r="I13" i="87" s="1"/>
  <c r="F25" i="89"/>
  <c r="E13" i="87" s="1"/>
  <c r="G26" i="89"/>
  <c r="I15" i="87" s="1"/>
  <c r="F23" i="89"/>
  <c r="E11" i="87" s="1"/>
  <c r="G23" i="89"/>
  <c r="I11" i="87" s="1"/>
  <c r="G24" i="89"/>
  <c r="I12" i="87" s="1"/>
  <c r="F26" i="89"/>
  <c r="E15" i="87" s="1"/>
  <c r="F27" i="89"/>
  <c r="E14" i="87" s="1"/>
  <c r="F28" i="89"/>
  <c r="E10" i="87" s="1"/>
  <c r="G28" i="89"/>
  <c r="I10" i="87" s="1"/>
  <c r="P36" i="90"/>
  <c r="P32" i="90"/>
  <c r="P28" i="90"/>
  <c r="P65" i="90" s="1"/>
  <c r="D15" i="87" a="1"/>
  <c r="D15" i="87" s="1"/>
  <c r="D14" i="87" a="1"/>
  <c r="D14" i="87" s="1"/>
  <c r="D13" i="87" a="1"/>
  <c r="D13" i="87" s="1"/>
  <c r="D12" i="87" a="1"/>
  <c r="D12" i="87" s="1"/>
  <c r="D11" i="87" a="1"/>
  <c r="D11" i="87" s="1"/>
  <c r="A11" i="87"/>
  <c r="A12" i="87" s="1"/>
  <c r="A13" i="87" s="1"/>
  <c r="A14" i="87" s="1"/>
  <c r="A15" i="87" s="1"/>
  <c r="A16" i="87" s="1"/>
  <c r="A21" i="87" s="1"/>
  <c r="E16" i="87" l="1"/>
  <c r="E21" i="87" s="1"/>
  <c r="E71" i="43"/>
  <c r="G760" i="1"/>
  <c r="N29" i="20"/>
  <c r="N43" i="33" l="1"/>
  <c r="N117" i="20"/>
  <c r="O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BQ17" i="14"/>
  <c r="BR17" i="14"/>
  <c r="BS17" i="14"/>
  <c r="BT17" i="14"/>
  <c r="BU17" i="14"/>
  <c r="BV17" i="14"/>
  <c r="BW17" i="14"/>
  <c r="BX17" i="14"/>
  <c r="BY17" i="14"/>
  <c r="BZ17" i="14"/>
  <c r="CA17" i="14"/>
  <c r="CB17" i="14"/>
  <c r="CC17" i="14"/>
  <c r="CD17" i="14"/>
  <c r="CE17" i="14"/>
  <c r="CF17" i="14"/>
  <c r="CG17" i="14"/>
  <c r="CH17" i="14"/>
  <c r="CI17" i="14"/>
  <c r="CJ17" i="14"/>
  <c r="CK17" i="14"/>
  <c r="CL17" i="14"/>
  <c r="CM17" i="14"/>
  <c r="CN17" i="14"/>
  <c r="CO17" i="14"/>
  <c r="CP17" i="14"/>
  <c r="I18" i="14"/>
  <c r="AC18" i="14" s="1"/>
  <c r="J18" i="14"/>
  <c r="M18" i="14"/>
  <c r="N18" i="14" s="1"/>
  <c r="O18" i="14"/>
  <c r="AJ18" i="14" s="1"/>
  <c r="X18" i="14"/>
  <c r="AB18" i="14"/>
  <c r="AL18" i="14"/>
  <c r="AN18" i="14"/>
  <c r="AV18" i="14"/>
  <c r="AX18" i="14"/>
  <c r="AZ18" i="14"/>
  <c r="BC18" i="14"/>
  <c r="BH18" i="14"/>
  <c r="BJ18" i="14"/>
  <c r="BK18" i="14"/>
  <c r="BL18" i="14"/>
  <c r="BO18" i="14"/>
  <c r="BR18" i="14"/>
  <c r="BT18" i="14"/>
  <c r="BV18" i="14"/>
  <c r="BW18" i="14"/>
  <c r="BX18" i="14"/>
  <c r="CA18" i="14"/>
  <c r="CD18" i="14"/>
  <c r="CF18" i="14"/>
  <c r="CH18" i="14"/>
  <c r="CI18" i="14"/>
  <c r="CJ18" i="14"/>
  <c r="CM18" i="14"/>
  <c r="CP18" i="14"/>
  <c r="J19" i="14"/>
  <c r="J20" i="14" s="1"/>
  <c r="J21" i="14" s="1"/>
  <c r="J22" i="14" s="1"/>
  <c r="J23" i="14" s="1"/>
  <c r="M19" i="14"/>
  <c r="N19" i="14"/>
  <c r="M20" i="14"/>
  <c r="N20" i="14" s="1"/>
  <c r="M21" i="14"/>
  <c r="N21" i="14"/>
  <c r="M22" i="14"/>
  <c r="N22" i="14" s="1"/>
  <c r="M23" i="14"/>
  <c r="N23" i="14"/>
  <c r="AY18" i="14" l="1"/>
  <c r="AM18" i="14"/>
  <c r="AA18" i="14"/>
  <c r="Z18" i="14"/>
  <c r="CG18" i="14"/>
  <c r="BU18" i="14"/>
  <c r="BI18" i="14"/>
  <c r="AW18" i="14"/>
  <c r="AK18" i="14"/>
  <c r="Y18" i="14"/>
  <c r="I19" i="14"/>
  <c r="CE18" i="14"/>
  <c r="BS18" i="14"/>
  <c r="BG18" i="14"/>
  <c r="AU18" i="14"/>
  <c r="AI18" i="14"/>
  <c r="W18" i="14"/>
  <c r="BF18" i="14"/>
  <c r="AT18" i="14"/>
  <c r="AH18" i="14"/>
  <c r="CO18" i="14"/>
  <c r="CC18" i="14"/>
  <c r="BQ18" i="14"/>
  <c r="BE18" i="14"/>
  <c r="AS18" i="14"/>
  <c r="AG18" i="14"/>
  <c r="CN18" i="14"/>
  <c r="CB18" i="14"/>
  <c r="BP18" i="14"/>
  <c r="BD18" i="14"/>
  <c r="AR18" i="14"/>
  <c r="AF18" i="14"/>
  <c r="AQ18" i="14"/>
  <c r="AE18" i="14"/>
  <c r="CL18" i="14"/>
  <c r="BZ18" i="14"/>
  <c r="BN18" i="14"/>
  <c r="BB18" i="14"/>
  <c r="AP18" i="14"/>
  <c r="AD18" i="14"/>
  <c r="CK18" i="14"/>
  <c r="BY18" i="14"/>
  <c r="BM18" i="14"/>
  <c r="BA18" i="14"/>
  <c r="AO18" i="14"/>
  <c r="AD19" i="14" l="1"/>
  <c r="BB19" i="14"/>
  <c r="BN19" i="14"/>
  <c r="BZ19" i="14"/>
  <c r="CL19" i="14"/>
  <c r="AE19" i="14"/>
  <c r="BC19" i="14"/>
  <c r="BO19" i="14"/>
  <c r="CA19" i="14"/>
  <c r="CM19" i="14"/>
  <c r="BA19" i="14"/>
  <c r="AF19" i="14"/>
  <c r="AR19" i="14"/>
  <c r="BD19" i="14"/>
  <c r="BP19" i="14"/>
  <c r="CB19" i="14"/>
  <c r="CN19" i="14"/>
  <c r="AG19" i="14"/>
  <c r="BE19" i="14"/>
  <c r="BQ19" i="14"/>
  <c r="CC19" i="14"/>
  <c r="CO19" i="14"/>
  <c r="BY19" i="14"/>
  <c r="AH19" i="14"/>
  <c r="AT19" i="14"/>
  <c r="BF19" i="14"/>
  <c r="BR19" i="14"/>
  <c r="CD19" i="14"/>
  <c r="CP19" i="14"/>
  <c r="AC19" i="14"/>
  <c r="W19" i="14"/>
  <c r="AI19" i="14"/>
  <c r="BG19" i="14"/>
  <c r="BS19" i="14"/>
  <c r="CE19" i="14"/>
  <c r="I20" i="14"/>
  <c r="X19" i="14"/>
  <c r="AJ19" i="14"/>
  <c r="BH19" i="14"/>
  <c r="BT19" i="14"/>
  <c r="CF19" i="14"/>
  <c r="CK19" i="14"/>
  <c r="Y19" i="14"/>
  <c r="AK19" i="14"/>
  <c r="AW19" i="14"/>
  <c r="BI19" i="14"/>
  <c r="BU19" i="14"/>
  <c r="CG19" i="14"/>
  <c r="Z19" i="14"/>
  <c r="AX19" i="14"/>
  <c r="BJ19" i="14"/>
  <c r="BV19" i="14"/>
  <c r="CH19" i="14"/>
  <c r="BM19" i="14"/>
  <c r="AA19" i="14"/>
  <c r="AM19" i="14"/>
  <c r="AY19" i="14"/>
  <c r="BK19" i="14"/>
  <c r="BW19" i="14"/>
  <c r="CI19" i="14"/>
  <c r="O19" i="14"/>
  <c r="AL19" i="14" s="1"/>
  <c r="AB19" i="14"/>
  <c r="AZ19" i="14"/>
  <c r="BL19" i="14"/>
  <c r="BX19" i="14"/>
  <c r="CJ19" i="14"/>
  <c r="AP19" i="14" l="1"/>
  <c r="AU19" i="14"/>
  <c r="AE20" i="14"/>
  <c r="AQ20" i="14"/>
  <c r="BO20" i="14"/>
  <c r="CA20" i="14"/>
  <c r="CM20" i="14"/>
  <c r="BQ20" i="14"/>
  <c r="AF20" i="14"/>
  <c r="AR20" i="14"/>
  <c r="BP20" i="14"/>
  <c r="CB20" i="14"/>
  <c r="CN20" i="14"/>
  <c r="AS20" i="14"/>
  <c r="CC20" i="14"/>
  <c r="BZ20" i="14"/>
  <c r="AG20" i="14"/>
  <c r="CO20" i="14"/>
  <c r="AH20" i="14"/>
  <c r="AT20" i="14"/>
  <c r="BR20" i="14"/>
  <c r="CD20" i="14"/>
  <c r="CP20" i="14"/>
  <c r="W20" i="14"/>
  <c r="AI20" i="14"/>
  <c r="AU20" i="14"/>
  <c r="BS20" i="14"/>
  <c r="CE20" i="14"/>
  <c r="I21" i="14"/>
  <c r="AP20" i="14"/>
  <c r="X20" i="14"/>
  <c r="AJ20" i="14"/>
  <c r="AV20" i="14"/>
  <c r="BT20" i="14"/>
  <c r="CF20" i="14"/>
  <c r="AD20" i="14"/>
  <c r="Y20" i="14"/>
  <c r="AK20" i="14"/>
  <c r="AW20" i="14"/>
  <c r="BU20" i="14"/>
  <c r="CG20" i="14"/>
  <c r="BJ20" i="14"/>
  <c r="CH20" i="14"/>
  <c r="Z20" i="14"/>
  <c r="AL20" i="14"/>
  <c r="BV20" i="14"/>
  <c r="AA20" i="14"/>
  <c r="AM20" i="14"/>
  <c r="BK20" i="14"/>
  <c r="BW20" i="14"/>
  <c r="CI20" i="14"/>
  <c r="BX20" i="14"/>
  <c r="CJ20" i="14"/>
  <c r="BN20" i="14"/>
  <c r="O20" i="14"/>
  <c r="AX20" i="14" s="1"/>
  <c r="AB20" i="14"/>
  <c r="AN20" i="14"/>
  <c r="BL20" i="14"/>
  <c r="AC20" i="14"/>
  <c r="AO20" i="14"/>
  <c r="BM20" i="14"/>
  <c r="BY20" i="14"/>
  <c r="CK20" i="14"/>
  <c r="CL20" i="14"/>
  <c r="AN19" i="14"/>
  <c r="AS19" i="14"/>
  <c r="AQ19" i="14"/>
  <c r="AV19" i="14"/>
  <c r="AO19" i="14"/>
  <c r="BC20" i="14" l="1"/>
  <c r="BF20" i="14"/>
  <c r="BD20" i="14"/>
  <c r="BA20" i="14"/>
  <c r="BH20" i="14"/>
  <c r="AF21" i="14"/>
  <c r="AR21" i="14"/>
  <c r="BD21" i="14"/>
  <c r="BP21" i="14"/>
  <c r="CB21" i="14"/>
  <c r="CN21" i="14"/>
  <c r="AT21" i="14"/>
  <c r="CD21" i="14"/>
  <c r="CP21" i="14"/>
  <c r="CA21" i="14"/>
  <c r="AG21" i="14"/>
  <c r="AS21" i="14"/>
  <c r="BE21" i="14"/>
  <c r="CC21" i="14"/>
  <c r="CO21" i="14"/>
  <c r="AH21" i="14"/>
  <c r="BF21" i="14"/>
  <c r="CI21" i="14"/>
  <c r="AE21" i="14"/>
  <c r="W21" i="14"/>
  <c r="AI21" i="14"/>
  <c r="AU21" i="14"/>
  <c r="BG21" i="14"/>
  <c r="CE21" i="14"/>
  <c r="I22" i="14"/>
  <c r="AQ21" i="14"/>
  <c r="X21" i="14"/>
  <c r="AJ21" i="14"/>
  <c r="AV21" i="14"/>
  <c r="BH21" i="14"/>
  <c r="BT21" i="14"/>
  <c r="CF21" i="14"/>
  <c r="BI21" i="14"/>
  <c r="BW21" i="14"/>
  <c r="CM21" i="14"/>
  <c r="Y21" i="14"/>
  <c r="AK21" i="14"/>
  <c r="AW21" i="14"/>
  <c r="CG21" i="14"/>
  <c r="Z21" i="14"/>
  <c r="AL21" i="14"/>
  <c r="AX21" i="14"/>
  <c r="BJ21" i="14"/>
  <c r="BV21" i="14"/>
  <c r="CH21" i="14"/>
  <c r="AA21" i="14"/>
  <c r="AY21" i="14"/>
  <c r="BC21" i="14"/>
  <c r="AM21" i="14"/>
  <c r="O21" i="14"/>
  <c r="BU21" i="14" s="1"/>
  <c r="AB21" i="14"/>
  <c r="AN21" i="14"/>
  <c r="AZ21" i="14"/>
  <c r="BX21" i="14"/>
  <c r="CJ21" i="14"/>
  <c r="AC21" i="14"/>
  <c r="AO21" i="14"/>
  <c r="BM21" i="14"/>
  <c r="BY21" i="14"/>
  <c r="BA21" i="14"/>
  <c r="CK21" i="14"/>
  <c r="AD21" i="14"/>
  <c r="AP21" i="14"/>
  <c r="BB21" i="14"/>
  <c r="BN21" i="14"/>
  <c r="BZ21" i="14"/>
  <c r="CL21" i="14"/>
  <c r="AY20" i="14"/>
  <c r="BB20" i="14"/>
  <c r="BE20" i="14"/>
  <c r="BI20" i="14"/>
  <c r="AZ20" i="14"/>
  <c r="BG20" i="14"/>
  <c r="BS21" i="14" l="1"/>
  <c r="BQ21" i="14"/>
  <c r="AG22" i="14"/>
  <c r="AS22" i="14"/>
  <c r="BE22" i="14"/>
  <c r="BQ22" i="14"/>
  <c r="CO22" i="14"/>
  <c r="AI22" i="14"/>
  <c r="BS22" i="14"/>
  <c r="I23" i="14"/>
  <c r="AH22" i="14"/>
  <c r="AT22" i="14"/>
  <c r="BF22" i="14"/>
  <c r="BR22" i="14"/>
  <c r="CD22" i="14"/>
  <c r="CP22" i="14"/>
  <c r="W22" i="14"/>
  <c r="AU22" i="14"/>
  <c r="CE22" i="14"/>
  <c r="O22" i="14"/>
  <c r="CC22" i="14" s="1"/>
  <c r="AZ22" i="14"/>
  <c r="CA22" i="14"/>
  <c r="BD22" i="14"/>
  <c r="BG22" i="14"/>
  <c r="X22" i="14"/>
  <c r="AJ22" i="14"/>
  <c r="AV22" i="14"/>
  <c r="BH22" i="14"/>
  <c r="BT22" i="14"/>
  <c r="Z22" i="14"/>
  <c r="BJ22" i="14"/>
  <c r="CH22" i="14"/>
  <c r="AB22" i="14"/>
  <c r="BP22" i="14"/>
  <c r="Y22" i="14"/>
  <c r="AK22" i="14"/>
  <c r="AW22" i="14"/>
  <c r="BI22" i="14"/>
  <c r="BU22" i="14"/>
  <c r="CG22" i="14"/>
  <c r="AL22" i="14"/>
  <c r="BV22" i="14"/>
  <c r="CJ22" i="14"/>
  <c r="AX22" i="14"/>
  <c r="BX22" i="14"/>
  <c r="AR22" i="14"/>
  <c r="AA22" i="14"/>
  <c r="AM22" i="14"/>
  <c r="AY22" i="14"/>
  <c r="BK22" i="14"/>
  <c r="BW22" i="14"/>
  <c r="CI22" i="14"/>
  <c r="AN22" i="14"/>
  <c r="BO22" i="14"/>
  <c r="CB22" i="14"/>
  <c r="BL22" i="14"/>
  <c r="CN22" i="14"/>
  <c r="AC22" i="14"/>
  <c r="AO22" i="14"/>
  <c r="BA22" i="14"/>
  <c r="BM22" i="14"/>
  <c r="BY22" i="14"/>
  <c r="CK22" i="14"/>
  <c r="AD22" i="14"/>
  <c r="AP22" i="14"/>
  <c r="BN22" i="14"/>
  <c r="BZ22" i="14"/>
  <c r="AF22" i="14"/>
  <c r="BB22" i="14"/>
  <c r="CL22" i="14"/>
  <c r="AE22" i="14"/>
  <c r="AQ22" i="14"/>
  <c r="BC22" i="14"/>
  <c r="CM22" i="14"/>
  <c r="BL21" i="14"/>
  <c r="BK21" i="14"/>
  <c r="BO21" i="14"/>
  <c r="BR21" i="14"/>
  <c r="AH23" i="14" l="1"/>
  <c r="AH24" i="14" s="1"/>
  <c r="AT23" i="14"/>
  <c r="AT24" i="14" s="1"/>
  <c r="BF23" i="14"/>
  <c r="BF24" i="14" s="1"/>
  <c r="BR23" i="14"/>
  <c r="CD23" i="14"/>
  <c r="CD24" i="14" s="1"/>
  <c r="AJ23" i="14"/>
  <c r="AJ24" i="14" s="1"/>
  <c r="BT23" i="14"/>
  <c r="BT24" i="14" s="1"/>
  <c r="BM23" i="14"/>
  <c r="BM24" i="14" s="1"/>
  <c r="BP23" i="14"/>
  <c r="BP24" i="14" s="1"/>
  <c r="BQ23" i="14"/>
  <c r="BQ24" i="14" s="1"/>
  <c r="W23" i="14"/>
  <c r="W24" i="14" s="1"/>
  <c r="AI23" i="14"/>
  <c r="AI24" i="14" s="1"/>
  <c r="AU23" i="14"/>
  <c r="AU24" i="14" s="1"/>
  <c r="BG23" i="14"/>
  <c r="BG24" i="14" s="1"/>
  <c r="BS23" i="14"/>
  <c r="BS24" i="14" s="1"/>
  <c r="CE23" i="14"/>
  <c r="CE24" i="14" s="1"/>
  <c r="X23" i="14"/>
  <c r="X24" i="14" s="1"/>
  <c r="BH23" i="14"/>
  <c r="BH24" i="14" s="1"/>
  <c r="CF23" i="14"/>
  <c r="BA23" i="14"/>
  <c r="BA24" i="14" s="1"/>
  <c r="CK23" i="14"/>
  <c r="CC23" i="14"/>
  <c r="CC24" i="14" s="1"/>
  <c r="AV23" i="14"/>
  <c r="AV24" i="14" s="1"/>
  <c r="Y23" i="14"/>
  <c r="Y24" i="14" s="1"/>
  <c r="AK23" i="14"/>
  <c r="AK24" i="14" s="1"/>
  <c r="AW23" i="14"/>
  <c r="BI23" i="14"/>
  <c r="BI24" i="14" s="1"/>
  <c r="BU23" i="14"/>
  <c r="BU24" i="14" s="1"/>
  <c r="CG23" i="14"/>
  <c r="CG24" i="14" s="1"/>
  <c r="AL23" i="14"/>
  <c r="AL24" i="14" s="1"/>
  <c r="BJ23" i="14"/>
  <c r="BJ24" i="14" s="1"/>
  <c r="AY23" i="14"/>
  <c r="AY24" i="14" s="1"/>
  <c r="BW23" i="14"/>
  <c r="BW24" i="14" s="1"/>
  <c r="AC23" i="14"/>
  <c r="AC24" i="14" s="1"/>
  <c r="BY23" i="14"/>
  <c r="BY24" i="14" s="1"/>
  <c r="AF23" i="14"/>
  <c r="Z23" i="14"/>
  <c r="Z24" i="14" s="1"/>
  <c r="AX23" i="14"/>
  <c r="AX24" i="14" s="1"/>
  <c r="BV23" i="14"/>
  <c r="BV24" i="14" s="1"/>
  <c r="AA23" i="14"/>
  <c r="AA24" i="14" s="1"/>
  <c r="BK23" i="14"/>
  <c r="CA23" i="14"/>
  <c r="CA24" i="14" s="1"/>
  <c r="CB23" i="14"/>
  <c r="CB24" i="14" s="1"/>
  <c r="AS23" i="14"/>
  <c r="AS24" i="14" s="1"/>
  <c r="AM23" i="14"/>
  <c r="AM24" i="14" s="1"/>
  <c r="CI23" i="14"/>
  <c r="CI24" i="14" s="1"/>
  <c r="AR23" i="14"/>
  <c r="AR24" i="14" s="1"/>
  <c r="O23" i="14"/>
  <c r="CO23" i="14" s="1"/>
  <c r="CO24" i="14" s="1"/>
  <c r="AB23" i="14"/>
  <c r="AB24" i="14" s="1"/>
  <c r="AN23" i="14"/>
  <c r="AN24" i="14" s="1"/>
  <c r="AZ23" i="14"/>
  <c r="AZ24" i="14" s="1"/>
  <c r="BL23" i="14"/>
  <c r="BX23" i="14"/>
  <c r="BX24" i="14" s="1"/>
  <c r="CJ23" i="14"/>
  <c r="CJ24" i="14" s="1"/>
  <c r="AO23" i="14"/>
  <c r="AO24" i="14" s="1"/>
  <c r="AD23" i="14"/>
  <c r="AD24" i="14" s="1"/>
  <c r="AP23" i="14"/>
  <c r="AP24" i="14" s="1"/>
  <c r="BB23" i="14"/>
  <c r="BB24" i="14" s="1"/>
  <c r="BN23" i="14"/>
  <c r="BN24" i="14" s="1"/>
  <c r="BZ23" i="14"/>
  <c r="BZ24" i="14" s="1"/>
  <c r="CL23" i="14"/>
  <c r="CL24" i="14" s="1"/>
  <c r="AE23" i="14"/>
  <c r="AE24" i="14" s="1"/>
  <c r="BC23" i="14"/>
  <c r="BC24" i="14" s="1"/>
  <c r="BO23" i="14"/>
  <c r="BO24" i="14" s="1"/>
  <c r="BD23" i="14"/>
  <c r="BD24" i="14" s="1"/>
  <c r="BE23" i="14"/>
  <c r="BE24" i="14" s="1"/>
  <c r="AQ23" i="14"/>
  <c r="AQ24" i="14" s="1"/>
  <c r="CN23" i="14"/>
  <c r="CN24" i="14" s="1"/>
  <c r="AG23" i="14"/>
  <c r="AG24" i="14" s="1"/>
  <c r="BK24" i="14"/>
  <c r="AF24" i="14"/>
  <c r="CF22" i="14"/>
  <c r="CF24" i="14" s="1"/>
  <c r="BR24" i="14"/>
  <c r="AW24" i="14"/>
  <c r="BL24" i="14"/>
  <c r="CK24" i="14"/>
  <c r="CH23" i="14" l="1"/>
  <c r="CH24" i="14" s="1"/>
  <c r="CM23" i="14"/>
  <c r="CM24" i="14" s="1"/>
  <c r="CP23" i="14"/>
  <c r="CP24" i="14" s="1"/>
  <c r="G33" i="83" l="1"/>
  <c r="H33" i="83"/>
  <c r="I33" i="83"/>
  <c r="J33" i="83"/>
  <c r="K33" i="83"/>
  <c r="L33" i="83"/>
  <c r="M33" i="83"/>
  <c r="N33" i="83"/>
  <c r="O33" i="83"/>
  <c r="P33" i="83"/>
  <c r="Q33" i="83"/>
  <c r="R33" i="83"/>
  <c r="S33" i="83"/>
  <c r="T33" i="83"/>
  <c r="U33" i="83"/>
  <c r="V33" i="83"/>
  <c r="W33" i="83"/>
  <c r="X33" i="83"/>
  <c r="Y33" i="83"/>
  <c r="Z33" i="83"/>
  <c r="AA33" i="83"/>
  <c r="AB33" i="83"/>
  <c r="AC33" i="83"/>
  <c r="AD33" i="83"/>
  <c r="AE33" i="83"/>
  <c r="AF33" i="83"/>
  <c r="AG33" i="83"/>
  <c r="AH33" i="83"/>
  <c r="AI33" i="83"/>
  <c r="AJ33" i="83"/>
  <c r="AK33" i="83"/>
  <c r="AL33" i="83"/>
  <c r="AM33" i="83"/>
  <c r="AN33" i="83"/>
  <c r="AO33" i="83"/>
  <c r="AP33" i="83"/>
  <c r="AQ33" i="83"/>
  <c r="AR33" i="83"/>
  <c r="AS33" i="83"/>
  <c r="AT33" i="83"/>
  <c r="AU33" i="83"/>
  <c r="AV33" i="83"/>
  <c r="AW33" i="83"/>
  <c r="AX33" i="83"/>
  <c r="AY33" i="83"/>
  <c r="AZ33" i="83"/>
  <c r="BA33" i="83"/>
  <c r="BB33" i="83"/>
  <c r="BC33" i="83"/>
  <c r="BD33" i="83"/>
  <c r="BE33" i="83"/>
  <c r="F33" i="83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C33" i="48" a="1"/>
  <c r="C33" i="48" s="1"/>
  <c r="C41" i="47"/>
  <c r="E40" i="47"/>
  <c r="D355" i="32" l="1" a="1"/>
  <c r="D355" i="32" s="1"/>
  <c r="C355" i="32" a="1"/>
  <c r="C355" i="32" s="1"/>
  <c r="D354" i="32" a="1"/>
  <c r="D354" i="32" s="1"/>
  <c r="C354" i="32" a="1"/>
  <c r="C354" i="32" s="1"/>
  <c r="D353" i="32" a="1"/>
  <c r="D353" i="32" s="1"/>
  <c r="C353" i="32" a="1"/>
  <c r="C353" i="32" s="1"/>
  <c r="D352" i="32" a="1"/>
  <c r="D352" i="32" s="1"/>
  <c r="C352" i="32" a="1"/>
  <c r="C352" i="32" s="1"/>
  <c r="D351" i="32" a="1"/>
  <c r="D351" i="32" s="1"/>
  <c r="C351" i="32" a="1"/>
  <c r="C351" i="32" s="1"/>
  <c r="D350" i="32" a="1"/>
  <c r="D350" i="32" s="1"/>
  <c r="C350" i="32" a="1"/>
  <c r="C350" i="32" s="1"/>
  <c r="D349" i="32" a="1"/>
  <c r="D349" i="32" s="1"/>
  <c r="C349" i="32" a="1"/>
  <c r="C349" i="32" s="1"/>
  <c r="D348" i="32" a="1"/>
  <c r="D348" i="32" s="1"/>
  <c r="C348" i="32" a="1"/>
  <c r="C348" i="32" s="1"/>
  <c r="D347" i="32" a="1"/>
  <c r="D347" i="32" s="1"/>
  <c r="C347" i="32" a="1"/>
  <c r="C347" i="32" s="1"/>
  <c r="D346" i="32" a="1"/>
  <c r="D346" i="32" s="1"/>
  <c r="C346" i="32" a="1"/>
  <c r="C346" i="32" s="1"/>
  <c r="D345" i="32" a="1"/>
  <c r="D345" i="32" s="1"/>
  <c r="C345" i="32" a="1"/>
  <c r="C345" i="32" s="1"/>
  <c r="D344" i="32" a="1"/>
  <c r="D344" i="32" s="1"/>
  <c r="C344" i="32" a="1"/>
  <c r="C344" i="32" s="1"/>
  <c r="D343" i="32" a="1"/>
  <c r="D343" i="32" s="1"/>
  <c r="C343" i="32" a="1"/>
  <c r="C343" i="32" s="1"/>
  <c r="D342" i="32" a="1"/>
  <c r="D342" i="32" s="1"/>
  <c r="C342" i="32" a="1"/>
  <c r="C342" i="32" s="1"/>
  <c r="D341" i="32" a="1"/>
  <c r="D341" i="32" s="1"/>
  <c r="C341" i="32" a="1"/>
  <c r="C341" i="32" s="1"/>
  <c r="D340" i="32" a="1"/>
  <c r="D340" i="32" s="1"/>
  <c r="C340" i="32" a="1"/>
  <c r="C340" i="32" s="1"/>
  <c r="D339" i="32" a="1"/>
  <c r="D339" i="32" s="1"/>
  <c r="C339" i="32" a="1"/>
  <c r="C339" i="32" s="1"/>
  <c r="D338" i="32" a="1"/>
  <c r="D338" i="32" s="1"/>
  <c r="C338" i="32" a="1"/>
  <c r="C338" i="32" s="1"/>
  <c r="D337" i="32" a="1"/>
  <c r="D337" i="32" s="1"/>
  <c r="C337" i="32" a="1"/>
  <c r="C337" i="32" s="1"/>
  <c r="D336" i="32" a="1"/>
  <c r="D336" i="32" s="1"/>
  <c r="C336" i="32" a="1"/>
  <c r="C336" i="32" s="1"/>
  <c r="D335" i="32" a="1"/>
  <c r="D335" i="32" s="1"/>
  <c r="C335" i="32" a="1"/>
  <c r="C335" i="32" s="1"/>
  <c r="D334" i="32" a="1"/>
  <c r="D334" i="32" s="1"/>
  <c r="C334" i="32" a="1"/>
  <c r="C334" i="32" s="1"/>
  <c r="D333" i="32" a="1"/>
  <c r="D333" i="32" s="1"/>
  <c r="C333" i="32" a="1"/>
  <c r="C333" i="32" s="1"/>
  <c r="D332" i="32" a="1"/>
  <c r="D332" i="32" s="1"/>
  <c r="C332" i="32" a="1"/>
  <c r="C332" i="32" s="1"/>
  <c r="D331" i="32" a="1"/>
  <c r="D331" i="32" s="1"/>
  <c r="C331" i="32" a="1"/>
  <c r="C331" i="32" s="1"/>
  <c r="D330" i="32" a="1"/>
  <c r="D330" i="32" s="1"/>
  <c r="C330" i="32" a="1"/>
  <c r="C330" i="32" s="1"/>
  <c r="D329" i="32" a="1"/>
  <c r="D329" i="32" s="1"/>
  <c r="C329" i="32" a="1"/>
  <c r="C329" i="32" s="1"/>
  <c r="D328" i="32" a="1"/>
  <c r="D328" i="32" s="1"/>
  <c r="C328" i="32" a="1"/>
  <c r="C328" i="32" s="1"/>
  <c r="D327" i="32" a="1"/>
  <c r="D327" i="32" s="1"/>
  <c r="C327" i="32" a="1"/>
  <c r="C327" i="32" s="1"/>
  <c r="D326" i="32" a="1"/>
  <c r="D326" i="32" s="1"/>
  <c r="C326" i="32" a="1"/>
  <c r="C326" i="32" s="1"/>
  <c r="D325" i="32" a="1"/>
  <c r="D325" i="32" s="1"/>
  <c r="C325" i="32" a="1"/>
  <c r="C325" i="32" s="1"/>
  <c r="D324" i="32" a="1"/>
  <c r="D324" i="32" s="1"/>
  <c r="C324" i="32" a="1"/>
  <c r="C324" i="32" s="1"/>
  <c r="D323" i="32" a="1"/>
  <c r="D323" i="32" s="1"/>
  <c r="C323" i="32" a="1"/>
  <c r="C323" i="32" s="1"/>
  <c r="D322" i="32" a="1"/>
  <c r="D322" i="32" s="1"/>
  <c r="C322" i="32" a="1"/>
  <c r="C322" i="32" s="1"/>
  <c r="D321" i="32" a="1"/>
  <c r="D321" i="32" s="1"/>
  <c r="C321" i="32" a="1"/>
  <c r="C321" i="32" s="1"/>
  <c r="D320" i="32" a="1"/>
  <c r="D320" i="32" s="1"/>
  <c r="C320" i="32" a="1"/>
  <c r="C320" i="32" s="1"/>
  <c r="D319" i="32" a="1"/>
  <c r="D319" i="32" s="1"/>
  <c r="C319" i="32" a="1"/>
  <c r="C319" i="32" s="1"/>
  <c r="D318" i="32" a="1"/>
  <c r="D318" i="32" s="1"/>
  <c r="C318" i="32" a="1"/>
  <c r="C318" i="32" s="1"/>
  <c r="D317" i="32" a="1"/>
  <c r="D317" i="32" s="1"/>
  <c r="C317" i="32" a="1"/>
  <c r="C317" i="32" s="1"/>
  <c r="D316" i="32" a="1"/>
  <c r="D316" i="32" s="1"/>
  <c r="C316" i="32" a="1"/>
  <c r="C316" i="32" s="1"/>
  <c r="D315" i="32" a="1"/>
  <c r="D315" i="32" s="1"/>
  <c r="C315" i="32" a="1"/>
  <c r="C315" i="32" s="1"/>
  <c r="D314" i="32" a="1"/>
  <c r="D314" i="32" s="1"/>
  <c r="C314" i="32" a="1"/>
  <c r="C314" i="32" s="1"/>
  <c r="D313" i="32" a="1"/>
  <c r="D313" i="32" s="1"/>
  <c r="C313" i="32" a="1"/>
  <c r="C313" i="32" s="1"/>
  <c r="D312" i="32" a="1"/>
  <c r="D312" i="32" s="1"/>
  <c r="C312" i="32" a="1"/>
  <c r="C312" i="32" s="1"/>
  <c r="D311" i="32" a="1"/>
  <c r="D311" i="32" s="1"/>
  <c r="C311" i="32" a="1"/>
  <c r="C311" i="32" s="1"/>
  <c r="D310" i="32" a="1"/>
  <c r="D310" i="32" s="1"/>
  <c r="C310" i="32" a="1"/>
  <c r="C310" i="32" s="1"/>
  <c r="D309" i="32" a="1"/>
  <c r="D309" i="32" s="1"/>
  <c r="C309" i="32" a="1"/>
  <c r="C309" i="32" s="1"/>
  <c r="D308" i="32" a="1"/>
  <c r="D308" i="32" s="1"/>
  <c r="C308" i="32" a="1"/>
  <c r="C308" i="32" s="1"/>
  <c r="D307" i="32" a="1"/>
  <c r="D307" i="32" s="1"/>
  <c r="C307" i="32" a="1"/>
  <c r="C307" i="32" s="1"/>
  <c r="D306" i="32" a="1"/>
  <c r="D306" i="32" s="1"/>
  <c r="C306" i="32" a="1"/>
  <c r="C306" i="32" s="1"/>
  <c r="D305" i="32" a="1"/>
  <c r="D305" i="32" s="1"/>
  <c r="C305" i="32" a="1"/>
  <c r="C305" i="32" s="1"/>
  <c r="D304" i="32" a="1"/>
  <c r="D304" i="32" s="1"/>
  <c r="C304" i="32" a="1"/>
  <c r="C304" i="32" s="1"/>
  <c r="D303" i="32" a="1"/>
  <c r="D303" i="32" s="1"/>
  <c r="C303" i="32" a="1"/>
  <c r="C303" i="32" s="1"/>
  <c r="D302" i="32" a="1"/>
  <c r="D302" i="32" s="1"/>
  <c r="C302" i="32" a="1"/>
  <c r="C302" i="32" s="1"/>
  <c r="D301" i="32" a="1"/>
  <c r="D301" i="32" s="1"/>
  <c r="C301" i="32" a="1"/>
  <c r="C301" i="32" s="1"/>
  <c r="D300" i="32" a="1"/>
  <c r="D300" i="32" s="1"/>
  <c r="C300" i="32" a="1"/>
  <c r="C300" i="32" s="1"/>
  <c r="D299" i="32" a="1"/>
  <c r="D299" i="32" s="1"/>
  <c r="C299" i="32" a="1"/>
  <c r="C299" i="32" s="1"/>
  <c r="D322" i="85" a="1"/>
  <c r="D322" i="85" s="1"/>
  <c r="C322" i="85" a="1"/>
  <c r="C322" i="85" s="1"/>
  <c r="D321" i="85" a="1"/>
  <c r="D321" i="85" s="1"/>
  <c r="C321" i="85" a="1"/>
  <c r="C321" i="85" s="1"/>
  <c r="D320" i="85" a="1"/>
  <c r="D320" i="85" s="1"/>
  <c r="C320" i="85" a="1"/>
  <c r="C320" i="85" s="1"/>
  <c r="D319" i="85" a="1"/>
  <c r="D319" i="85" s="1"/>
  <c r="C319" i="85" a="1"/>
  <c r="C319" i="85" s="1"/>
  <c r="D318" i="85" a="1"/>
  <c r="D318" i="85" s="1"/>
  <c r="C318" i="85" a="1"/>
  <c r="C318" i="85" s="1"/>
  <c r="D317" i="85" a="1"/>
  <c r="D317" i="85" s="1"/>
  <c r="C317" i="85" a="1"/>
  <c r="C317" i="85" s="1"/>
  <c r="D316" i="85" a="1"/>
  <c r="D316" i="85" s="1"/>
  <c r="C316" i="85" a="1"/>
  <c r="C316" i="85" s="1"/>
  <c r="D315" i="85" a="1"/>
  <c r="D315" i="85" s="1"/>
  <c r="C315" i="85" a="1"/>
  <c r="C315" i="85" s="1"/>
  <c r="D314" i="85" a="1"/>
  <c r="D314" i="85" s="1"/>
  <c r="C314" i="85" a="1"/>
  <c r="C314" i="85" s="1"/>
  <c r="D313" i="85" a="1"/>
  <c r="D313" i="85" s="1"/>
  <c r="C313" i="85" a="1"/>
  <c r="C313" i="85" s="1"/>
  <c r="D312" i="85" a="1"/>
  <c r="D312" i="85" s="1"/>
  <c r="C312" i="85" a="1"/>
  <c r="C312" i="85" s="1"/>
  <c r="D311" i="85" a="1"/>
  <c r="D311" i="85" s="1"/>
  <c r="C311" i="85" a="1"/>
  <c r="C311" i="85" s="1"/>
  <c r="D310" i="85" a="1"/>
  <c r="D310" i="85" s="1"/>
  <c r="C310" i="85" a="1"/>
  <c r="C310" i="85" s="1"/>
  <c r="D309" i="85" a="1"/>
  <c r="D309" i="85" s="1"/>
  <c r="C309" i="85" a="1"/>
  <c r="C309" i="85" s="1"/>
  <c r="D308" i="85" a="1"/>
  <c r="D308" i="85" s="1"/>
  <c r="C308" i="85" a="1"/>
  <c r="C308" i="85" s="1"/>
  <c r="D307" i="85" a="1"/>
  <c r="D307" i="85" s="1"/>
  <c r="C307" i="85" a="1"/>
  <c r="C307" i="85" s="1"/>
  <c r="D306" i="85" a="1"/>
  <c r="D306" i="85" s="1"/>
  <c r="C306" i="85" a="1"/>
  <c r="C306" i="85" s="1"/>
  <c r="D305" i="85" a="1"/>
  <c r="D305" i="85" s="1"/>
  <c r="C305" i="85" a="1"/>
  <c r="C305" i="85" s="1"/>
  <c r="D304" i="85" a="1"/>
  <c r="D304" i="85" s="1"/>
  <c r="C304" i="85" a="1"/>
  <c r="C304" i="85" s="1"/>
  <c r="D303" i="85" a="1"/>
  <c r="D303" i="85" s="1"/>
  <c r="C303" i="85" a="1"/>
  <c r="C303" i="85" s="1"/>
  <c r="D302" i="85" a="1"/>
  <c r="D302" i="85" s="1"/>
  <c r="C302" i="85" a="1"/>
  <c r="C302" i="85" s="1"/>
  <c r="D301" i="85" a="1"/>
  <c r="D301" i="85" s="1"/>
  <c r="C301" i="85" a="1"/>
  <c r="C301" i="85" s="1"/>
  <c r="D300" i="85" a="1"/>
  <c r="D300" i="85" s="1"/>
  <c r="C300" i="85" a="1"/>
  <c r="C300" i="85" s="1"/>
  <c r="D299" i="85" a="1"/>
  <c r="D299" i="85" s="1"/>
  <c r="C299" i="85" a="1"/>
  <c r="C299" i="85" s="1"/>
  <c r="D298" i="85" a="1"/>
  <c r="D298" i="85" s="1"/>
  <c r="C298" i="85" a="1"/>
  <c r="C298" i="85" s="1"/>
  <c r="D297" i="85" a="1"/>
  <c r="D297" i="85" s="1"/>
  <c r="C297" i="85" a="1"/>
  <c r="C297" i="85" s="1"/>
  <c r="D296" i="85" a="1"/>
  <c r="D296" i="85" s="1"/>
  <c r="C296" i="85" a="1"/>
  <c r="C296" i="85" s="1"/>
  <c r="D295" i="85" a="1"/>
  <c r="D295" i="85" s="1"/>
  <c r="C295" i="85" a="1"/>
  <c r="C295" i="85" s="1"/>
  <c r="D294" i="85" a="1"/>
  <c r="D294" i="85" s="1"/>
  <c r="C294" i="85" a="1"/>
  <c r="C294" i="85" s="1"/>
  <c r="D293" i="85" a="1"/>
  <c r="D293" i="85" s="1"/>
  <c r="C293" i="85" a="1"/>
  <c r="C293" i="85" s="1"/>
  <c r="D292" i="85" a="1"/>
  <c r="D292" i="85" s="1"/>
  <c r="C292" i="85" a="1"/>
  <c r="C292" i="85" s="1"/>
  <c r="D291" i="85" a="1"/>
  <c r="D291" i="85" s="1"/>
  <c r="C291" i="85" a="1"/>
  <c r="C291" i="85" s="1"/>
  <c r="D290" i="85" a="1"/>
  <c r="D290" i="85" s="1"/>
  <c r="C290" i="85" a="1"/>
  <c r="C290" i="85" s="1"/>
  <c r="D289" i="85" a="1"/>
  <c r="D289" i="85" s="1"/>
  <c r="C289" i="85" a="1"/>
  <c r="C289" i="85" s="1"/>
  <c r="D288" i="85" a="1"/>
  <c r="D288" i="85" s="1"/>
  <c r="C288" i="85" a="1"/>
  <c r="C288" i="85" s="1"/>
  <c r="D287" i="85" a="1"/>
  <c r="D287" i="85" s="1"/>
  <c r="C287" i="85" a="1"/>
  <c r="C287" i="85" s="1"/>
  <c r="D286" i="85" a="1"/>
  <c r="D286" i="85" s="1"/>
  <c r="C286" i="85" a="1"/>
  <c r="C286" i="85" s="1"/>
  <c r="D285" i="85" a="1"/>
  <c r="D285" i="85" s="1"/>
  <c r="C285" i="85" a="1"/>
  <c r="C285" i="85" s="1"/>
  <c r="D284" i="85" a="1"/>
  <c r="D284" i="85" s="1"/>
  <c r="C284" i="85" a="1"/>
  <c r="C284" i="85" s="1"/>
  <c r="D283" i="85" a="1"/>
  <c r="D283" i="85" s="1"/>
  <c r="C283" i="85" a="1"/>
  <c r="C283" i="85" s="1"/>
  <c r="D282" i="85" a="1"/>
  <c r="D282" i="85" s="1"/>
  <c r="C282" i="85" a="1"/>
  <c r="C282" i="85" s="1"/>
  <c r="D281" i="85" a="1"/>
  <c r="D281" i="85" s="1"/>
  <c r="C281" i="85" a="1"/>
  <c r="C281" i="85" s="1"/>
  <c r="D280" i="85" a="1"/>
  <c r="D280" i="85" s="1"/>
  <c r="C280" i="85" a="1"/>
  <c r="C280" i="85" s="1"/>
  <c r="D279" i="85" a="1"/>
  <c r="D279" i="85" s="1"/>
  <c r="C279" i="85" a="1"/>
  <c r="C279" i="85" s="1"/>
  <c r="D278" i="85" a="1"/>
  <c r="D278" i="85" s="1"/>
  <c r="C278" i="85" a="1"/>
  <c r="C278" i="85" s="1"/>
  <c r="D277" i="85" a="1"/>
  <c r="D277" i="85" s="1"/>
  <c r="C277" i="85" a="1"/>
  <c r="C277" i="85" s="1"/>
  <c r="D276" i="85" a="1"/>
  <c r="D276" i="85" s="1"/>
  <c r="C276" i="85" a="1"/>
  <c r="C276" i="85" s="1"/>
  <c r="D275" i="85" a="1"/>
  <c r="D275" i="85" s="1"/>
  <c r="C275" i="85" a="1"/>
  <c r="C275" i="85" s="1"/>
  <c r="D274" i="85" a="1"/>
  <c r="D274" i="85" s="1"/>
  <c r="C274" i="85" a="1"/>
  <c r="C274" i="85" s="1"/>
  <c r="D273" i="85" a="1"/>
  <c r="D273" i="85" s="1"/>
  <c r="C273" i="85" a="1"/>
  <c r="C273" i="85" s="1"/>
  <c r="D272" i="85" a="1"/>
  <c r="D272" i="85" s="1"/>
  <c r="C272" i="85" a="1"/>
  <c r="C272" i="85" s="1"/>
  <c r="D271" i="85" a="1"/>
  <c r="D271" i="85" s="1"/>
  <c r="C271" i="85" a="1"/>
  <c r="C271" i="85" s="1"/>
  <c r="D270" i="85" a="1"/>
  <c r="D270" i="85" s="1"/>
  <c r="C270" i="85" a="1"/>
  <c r="C270" i="85" s="1"/>
  <c r="D269" i="85" a="1"/>
  <c r="D269" i="85" s="1"/>
  <c r="C269" i="85" a="1"/>
  <c r="C269" i="85" s="1"/>
  <c r="D268" i="85" a="1"/>
  <c r="D268" i="85" s="1"/>
  <c r="C268" i="85" a="1"/>
  <c r="C268" i="85" s="1"/>
  <c r="D267" i="85" a="1"/>
  <c r="D267" i="85" s="1"/>
  <c r="C267" i="85" a="1"/>
  <c r="C267" i="85" s="1"/>
  <c r="D266" i="85" a="1"/>
  <c r="D266" i="85" s="1"/>
  <c r="C266" i="85" a="1"/>
  <c r="C266" i="85" s="1"/>
  <c r="D265" i="85" a="1"/>
  <c r="D265" i="85" s="1"/>
  <c r="C265" i="85" a="1"/>
  <c r="C265" i="85" s="1"/>
  <c r="D264" i="85" a="1"/>
  <c r="D264" i="85" s="1"/>
  <c r="C264" i="85" a="1"/>
  <c r="C264" i="85" s="1"/>
  <c r="D263" i="85" a="1"/>
  <c r="D263" i="85" s="1"/>
  <c r="C263" i="85" a="1"/>
  <c r="C263" i="85" s="1"/>
  <c r="D262" i="85" a="1"/>
  <c r="D262" i="85" s="1"/>
  <c r="C262" i="85" a="1"/>
  <c r="C262" i="85" s="1"/>
  <c r="D261" i="85" a="1"/>
  <c r="D261" i="85" s="1"/>
  <c r="C261" i="85" a="1"/>
  <c r="C261" i="85" s="1"/>
  <c r="D259" i="85" a="1"/>
  <c r="D259" i="85" s="1"/>
  <c r="C259" i="85" a="1"/>
  <c r="C259" i="85" s="1"/>
  <c r="D258" i="85" a="1"/>
  <c r="D258" i="85" s="1"/>
  <c r="C258" i="85" a="1"/>
  <c r="C258" i="85" s="1"/>
  <c r="D257" i="85" a="1"/>
  <c r="D257" i="85" s="1"/>
  <c r="C257" i="85" a="1"/>
  <c r="C257" i="85" s="1"/>
  <c r="D256" i="85" a="1"/>
  <c r="D256" i="85" s="1"/>
  <c r="C256" i="85" a="1"/>
  <c r="C256" i="85" s="1"/>
  <c r="D255" i="85" a="1"/>
  <c r="D255" i="85" s="1"/>
  <c r="C255" i="85" a="1"/>
  <c r="C255" i="85" s="1"/>
  <c r="D254" i="85" a="1"/>
  <c r="D254" i="85" s="1"/>
  <c r="C254" i="85" a="1"/>
  <c r="C254" i="85" s="1"/>
  <c r="D253" i="85" a="1"/>
  <c r="D253" i="85" s="1"/>
  <c r="C253" i="85" a="1"/>
  <c r="C253" i="85" s="1"/>
  <c r="D252" i="85" a="1"/>
  <c r="D252" i="85" s="1"/>
  <c r="C252" i="85" a="1"/>
  <c r="C252" i="85" s="1"/>
  <c r="D251" i="85" a="1"/>
  <c r="D251" i="85" s="1"/>
  <c r="C251" i="85" a="1"/>
  <c r="C251" i="85" s="1"/>
  <c r="D250" i="85" a="1"/>
  <c r="D250" i="85" s="1"/>
  <c r="C250" i="85" a="1"/>
  <c r="C250" i="85" s="1"/>
  <c r="D249" i="85" a="1"/>
  <c r="D249" i="85" s="1"/>
  <c r="C249" i="85" a="1"/>
  <c r="C249" i="85" s="1"/>
  <c r="D248" i="85" a="1"/>
  <c r="D248" i="85" s="1"/>
  <c r="C248" i="85" a="1"/>
  <c r="C248" i="85" s="1"/>
  <c r="D247" i="85" a="1"/>
  <c r="D247" i="85" s="1"/>
  <c r="C247" i="85" a="1"/>
  <c r="C247" i="85" s="1"/>
  <c r="D246" i="85" a="1"/>
  <c r="D246" i="85" s="1"/>
  <c r="C246" i="85" a="1"/>
  <c r="C246" i="85" s="1"/>
  <c r="D245" i="85" a="1"/>
  <c r="D245" i="85" s="1"/>
  <c r="C245" i="85" a="1"/>
  <c r="C245" i="85" s="1"/>
  <c r="D244" i="85" a="1"/>
  <c r="D244" i="85" s="1"/>
  <c r="C244" i="85" a="1"/>
  <c r="C244" i="85" s="1"/>
  <c r="D243" i="85" a="1"/>
  <c r="D243" i="85" s="1"/>
  <c r="C243" i="85" a="1"/>
  <c r="C243" i="85" s="1"/>
  <c r="D242" i="85" a="1"/>
  <c r="D242" i="85" s="1"/>
  <c r="C242" i="85" a="1"/>
  <c r="C242" i="85" s="1"/>
  <c r="D241" i="85" a="1"/>
  <c r="D241" i="85" s="1"/>
  <c r="C241" i="85" a="1"/>
  <c r="C241" i="85" s="1"/>
  <c r="D240" i="85" a="1"/>
  <c r="D240" i="85" s="1"/>
  <c r="C240" i="85" a="1"/>
  <c r="C240" i="85" s="1"/>
  <c r="D239" i="85" a="1"/>
  <c r="D239" i="85" s="1"/>
  <c r="C239" i="85" a="1"/>
  <c r="C239" i="85" s="1"/>
  <c r="D238" i="85" a="1"/>
  <c r="D238" i="85" s="1"/>
  <c r="C238" i="85" a="1"/>
  <c r="C238" i="85" s="1"/>
  <c r="D237" i="85" a="1"/>
  <c r="D237" i="85" s="1"/>
  <c r="C237" i="85" a="1"/>
  <c r="C237" i="85" s="1"/>
  <c r="D236" i="85" a="1"/>
  <c r="D236" i="85" s="1"/>
  <c r="C236" i="85" a="1"/>
  <c r="C236" i="85" s="1"/>
  <c r="D235" i="85" a="1"/>
  <c r="D235" i="85" s="1"/>
  <c r="C235" i="85" a="1"/>
  <c r="C235" i="85" s="1"/>
  <c r="D234" i="85" a="1"/>
  <c r="D234" i="85" s="1"/>
  <c r="C234" i="85" a="1"/>
  <c r="C234" i="85" s="1"/>
  <c r="D233" i="85" a="1"/>
  <c r="D233" i="85" s="1"/>
  <c r="C233" i="85" a="1"/>
  <c r="C233" i="85" s="1"/>
  <c r="D232" i="85" a="1"/>
  <c r="D232" i="85" s="1"/>
  <c r="C232" i="85" a="1"/>
  <c r="C232" i="85" s="1"/>
  <c r="D231" i="85" a="1"/>
  <c r="D231" i="85" s="1"/>
  <c r="C231" i="85" a="1"/>
  <c r="C231" i="85" s="1"/>
  <c r="D230" i="85" a="1"/>
  <c r="D230" i="85" s="1"/>
  <c r="C230" i="85" a="1"/>
  <c r="C230" i="85" s="1"/>
  <c r="D229" i="85" a="1"/>
  <c r="D229" i="85" s="1"/>
  <c r="C229" i="85" a="1"/>
  <c r="C229" i="85" s="1"/>
  <c r="D228" i="85" a="1"/>
  <c r="D228" i="85" s="1"/>
  <c r="C228" i="85" a="1"/>
  <c r="C228" i="85" s="1"/>
  <c r="D227" i="85" a="1"/>
  <c r="D227" i="85" s="1"/>
  <c r="C227" i="85" a="1"/>
  <c r="C227" i="85" s="1"/>
  <c r="D226" i="85" a="1"/>
  <c r="D226" i="85" s="1"/>
  <c r="C226" i="85" a="1"/>
  <c r="C226" i="85" s="1"/>
  <c r="D225" i="85" a="1"/>
  <c r="D225" i="85" s="1"/>
  <c r="C225" i="85" a="1"/>
  <c r="C225" i="85" s="1"/>
  <c r="D224" i="85" a="1"/>
  <c r="D224" i="85" s="1"/>
  <c r="C224" i="85" a="1"/>
  <c r="C224" i="85" s="1"/>
  <c r="D223" i="85" a="1"/>
  <c r="D223" i="85" s="1"/>
  <c r="C223" i="85" a="1"/>
  <c r="C223" i="85" s="1"/>
  <c r="D222" i="85" a="1"/>
  <c r="D222" i="85" s="1"/>
  <c r="C222" i="85" a="1"/>
  <c r="C222" i="85" s="1"/>
  <c r="D221" i="85" a="1"/>
  <c r="D221" i="85" s="1"/>
  <c r="C221" i="85" a="1"/>
  <c r="C221" i="85" s="1"/>
  <c r="D220" i="85" a="1"/>
  <c r="D220" i="85" s="1"/>
  <c r="C220" i="85" a="1"/>
  <c r="C220" i="85" s="1"/>
  <c r="D219" i="85" a="1"/>
  <c r="D219" i="85" s="1"/>
  <c r="C219" i="85" a="1"/>
  <c r="C219" i="85" s="1"/>
  <c r="D218" i="85" a="1"/>
  <c r="D218" i="85" s="1"/>
  <c r="C218" i="85" a="1"/>
  <c r="C218" i="85" s="1"/>
  <c r="D217" i="85" a="1"/>
  <c r="D217" i="85" s="1"/>
  <c r="C217" i="85" a="1"/>
  <c r="C217" i="85" s="1"/>
  <c r="D216" i="85" a="1"/>
  <c r="D216" i="85" s="1"/>
  <c r="C216" i="85" a="1"/>
  <c r="C216" i="85" s="1"/>
  <c r="D215" i="85" a="1"/>
  <c r="D215" i="85" s="1"/>
  <c r="C215" i="85" a="1"/>
  <c r="C215" i="85" s="1"/>
  <c r="D214" i="85" a="1"/>
  <c r="D214" i="85" s="1"/>
  <c r="C214" i="85" a="1"/>
  <c r="C214" i="85" s="1"/>
  <c r="D213" i="85" a="1"/>
  <c r="D213" i="85" s="1"/>
  <c r="C213" i="85" a="1"/>
  <c r="C213" i="85" s="1"/>
  <c r="D212" i="85" a="1"/>
  <c r="D212" i="85" s="1"/>
  <c r="C212" i="85" a="1"/>
  <c r="C212" i="85" s="1"/>
  <c r="D211" i="85" a="1"/>
  <c r="D211" i="85" s="1"/>
  <c r="C211" i="85" a="1"/>
  <c r="C211" i="85" s="1"/>
  <c r="D210" i="85" a="1"/>
  <c r="D210" i="85" s="1"/>
  <c r="C210" i="85" a="1"/>
  <c r="C210" i="85" s="1"/>
  <c r="D209" i="85" a="1"/>
  <c r="D209" i="85" s="1"/>
  <c r="C209" i="85" a="1"/>
  <c r="C209" i="85" s="1"/>
  <c r="D208" i="85" a="1"/>
  <c r="D208" i="85" s="1"/>
  <c r="C208" i="85" a="1"/>
  <c r="C208" i="85" s="1"/>
  <c r="D207" i="85" a="1"/>
  <c r="D207" i="85" s="1"/>
  <c r="C207" i="85" a="1"/>
  <c r="C207" i="85" s="1"/>
  <c r="D206" i="85" a="1"/>
  <c r="D206" i="85" s="1"/>
  <c r="C206" i="85" a="1"/>
  <c r="C206" i="85" s="1"/>
  <c r="D205" i="85" a="1"/>
  <c r="D205" i="85" s="1"/>
  <c r="C205" i="85" a="1"/>
  <c r="C205" i="85" s="1"/>
  <c r="D204" i="85" a="1"/>
  <c r="D204" i="85" s="1"/>
  <c r="C204" i="85" a="1"/>
  <c r="C204" i="85" s="1"/>
  <c r="D203" i="85" a="1"/>
  <c r="D203" i="85" s="1"/>
  <c r="C203" i="85" a="1"/>
  <c r="C203" i="85" s="1"/>
  <c r="D202" i="85" a="1"/>
  <c r="D202" i="85" s="1"/>
  <c r="C202" i="85" a="1"/>
  <c r="C202" i="85" s="1"/>
  <c r="D201" i="85" a="1"/>
  <c r="D201" i="85" s="1"/>
  <c r="C201" i="85" a="1"/>
  <c r="C201" i="85" s="1"/>
  <c r="D200" i="85" a="1"/>
  <c r="D200" i="85" s="1"/>
  <c r="C200" i="85" a="1"/>
  <c r="C200" i="85" s="1"/>
  <c r="D199" i="85" a="1"/>
  <c r="D199" i="85" s="1"/>
  <c r="C199" i="85" a="1"/>
  <c r="C199" i="85" s="1"/>
  <c r="D198" i="85" a="1"/>
  <c r="D198" i="85" s="1"/>
  <c r="C198" i="85" a="1"/>
  <c r="C198" i="85" s="1"/>
  <c r="D196" i="85" a="1"/>
  <c r="D196" i="85" s="1"/>
  <c r="C196" i="85" a="1"/>
  <c r="C196" i="85" s="1"/>
  <c r="D195" i="85" a="1"/>
  <c r="D195" i="85" s="1"/>
  <c r="C195" i="85" a="1"/>
  <c r="C195" i="85" s="1"/>
  <c r="D194" i="85" a="1"/>
  <c r="D194" i="85" s="1"/>
  <c r="C194" i="85" a="1"/>
  <c r="C194" i="85" s="1"/>
  <c r="D193" i="85" a="1"/>
  <c r="D193" i="85" s="1"/>
  <c r="C193" i="85" a="1"/>
  <c r="C193" i="85" s="1"/>
  <c r="D192" i="85" a="1"/>
  <c r="D192" i="85" s="1"/>
  <c r="C192" i="85" a="1"/>
  <c r="C192" i="85" s="1"/>
  <c r="D191" i="85" a="1"/>
  <c r="D191" i="85" s="1"/>
  <c r="C191" i="85" a="1"/>
  <c r="C191" i="85" s="1"/>
  <c r="D190" i="85" a="1"/>
  <c r="D190" i="85" s="1"/>
  <c r="C190" i="85" a="1"/>
  <c r="C190" i="85" s="1"/>
  <c r="D189" i="85" a="1"/>
  <c r="D189" i="85" s="1"/>
  <c r="C189" i="85" a="1"/>
  <c r="C189" i="85" s="1"/>
  <c r="D188" i="85" a="1"/>
  <c r="D188" i="85" s="1"/>
  <c r="C188" i="85" a="1"/>
  <c r="C188" i="85" s="1"/>
  <c r="D187" i="85" a="1"/>
  <c r="D187" i="85" s="1"/>
  <c r="C187" i="85" a="1"/>
  <c r="C187" i="85" s="1"/>
  <c r="D186" i="85" a="1"/>
  <c r="D186" i="85" s="1"/>
  <c r="C186" i="85" a="1"/>
  <c r="C186" i="85" s="1"/>
  <c r="D185" i="85" a="1"/>
  <c r="D185" i="85" s="1"/>
  <c r="C185" i="85" a="1"/>
  <c r="C185" i="85" s="1"/>
  <c r="D184" i="85" a="1"/>
  <c r="D184" i="85" s="1"/>
  <c r="C184" i="85" a="1"/>
  <c r="C184" i="85" s="1"/>
  <c r="D183" i="85" a="1"/>
  <c r="D183" i="85" s="1"/>
  <c r="C183" i="85" a="1"/>
  <c r="C183" i="85" s="1"/>
  <c r="D182" i="85" a="1"/>
  <c r="D182" i="85" s="1"/>
  <c r="C182" i="85" a="1"/>
  <c r="C182" i="85" s="1"/>
  <c r="D181" i="85" a="1"/>
  <c r="D181" i="85" s="1"/>
  <c r="C181" i="85" a="1"/>
  <c r="C181" i="85" s="1"/>
  <c r="D180" i="85" a="1"/>
  <c r="D180" i="85" s="1"/>
  <c r="C180" i="85" a="1"/>
  <c r="C180" i="85" s="1"/>
  <c r="D179" i="85" a="1"/>
  <c r="D179" i="85" s="1"/>
  <c r="C179" i="85" a="1"/>
  <c r="C179" i="85" s="1"/>
  <c r="D178" i="85" a="1"/>
  <c r="D178" i="85" s="1"/>
  <c r="C178" i="85" a="1"/>
  <c r="C178" i="85" s="1"/>
  <c r="D177" i="85" a="1"/>
  <c r="D177" i="85" s="1"/>
  <c r="C177" i="85" a="1"/>
  <c r="C177" i="85" s="1"/>
  <c r="D176" i="85" a="1"/>
  <c r="D176" i="85" s="1"/>
  <c r="C176" i="85" a="1"/>
  <c r="C176" i="85" s="1"/>
  <c r="D175" i="85" a="1"/>
  <c r="D175" i="85" s="1"/>
  <c r="C175" i="85" a="1"/>
  <c r="C175" i="85" s="1"/>
  <c r="D174" i="85" a="1"/>
  <c r="D174" i="85" s="1"/>
  <c r="C174" i="85" a="1"/>
  <c r="C174" i="85" s="1"/>
  <c r="D173" i="85" a="1"/>
  <c r="D173" i="85" s="1"/>
  <c r="C173" i="85" a="1"/>
  <c r="C173" i="85" s="1"/>
  <c r="D172" i="85" a="1"/>
  <c r="D172" i="85" s="1"/>
  <c r="C172" i="85" a="1"/>
  <c r="C172" i="85" s="1"/>
  <c r="D171" i="85" a="1"/>
  <c r="D171" i="85" s="1"/>
  <c r="C171" i="85" a="1"/>
  <c r="C171" i="85" s="1"/>
  <c r="D170" i="85" a="1"/>
  <c r="D170" i="85" s="1"/>
  <c r="C170" i="85" a="1"/>
  <c r="C170" i="85" s="1"/>
  <c r="D169" i="85" a="1"/>
  <c r="D169" i="85" s="1"/>
  <c r="C169" i="85" a="1"/>
  <c r="C169" i="85" s="1"/>
  <c r="D168" i="85" a="1"/>
  <c r="D168" i="85" s="1"/>
  <c r="C168" i="85" a="1"/>
  <c r="C168" i="85" s="1"/>
  <c r="D167" i="85" a="1"/>
  <c r="D167" i="85" s="1"/>
  <c r="C167" i="85" a="1"/>
  <c r="C167" i="85" s="1"/>
  <c r="D166" i="85" a="1"/>
  <c r="D166" i="85" s="1"/>
  <c r="C166" i="85" a="1"/>
  <c r="C166" i="85" s="1"/>
  <c r="D165" i="85" a="1"/>
  <c r="D165" i="85" s="1"/>
  <c r="C165" i="85" a="1"/>
  <c r="C165" i="85" s="1"/>
  <c r="D164" i="85" a="1"/>
  <c r="D164" i="85" s="1"/>
  <c r="C164" i="85" a="1"/>
  <c r="C164" i="85" s="1"/>
  <c r="D163" i="85" a="1"/>
  <c r="D163" i="85" s="1"/>
  <c r="C163" i="85" a="1"/>
  <c r="C163" i="85" s="1"/>
  <c r="D162" i="85" a="1"/>
  <c r="D162" i="85" s="1"/>
  <c r="C162" i="85" a="1"/>
  <c r="C162" i="85" s="1"/>
  <c r="D161" i="85" a="1"/>
  <c r="D161" i="85" s="1"/>
  <c r="C161" i="85" a="1"/>
  <c r="C161" i="85" s="1"/>
  <c r="D160" i="85" a="1"/>
  <c r="D160" i="85" s="1"/>
  <c r="C160" i="85" a="1"/>
  <c r="C160" i="85" s="1"/>
  <c r="D159" i="85" a="1"/>
  <c r="D159" i="85" s="1"/>
  <c r="C159" i="85" a="1"/>
  <c r="C159" i="85" s="1"/>
  <c r="D158" i="85" a="1"/>
  <c r="D158" i="85" s="1"/>
  <c r="C158" i="85" a="1"/>
  <c r="C158" i="85" s="1"/>
  <c r="D157" i="85" a="1"/>
  <c r="D157" i="85" s="1"/>
  <c r="C157" i="85" a="1"/>
  <c r="C157" i="85" s="1"/>
  <c r="D156" i="85" a="1"/>
  <c r="D156" i="85" s="1"/>
  <c r="C156" i="85" a="1"/>
  <c r="C156" i="85" s="1"/>
  <c r="D155" i="85" a="1"/>
  <c r="D155" i="85" s="1"/>
  <c r="C155" i="85" a="1"/>
  <c r="C155" i="85" s="1"/>
  <c r="D154" i="85" a="1"/>
  <c r="D154" i="85" s="1"/>
  <c r="C154" i="85" a="1"/>
  <c r="C154" i="85" s="1"/>
  <c r="D153" i="85" a="1"/>
  <c r="D153" i="85" s="1"/>
  <c r="C153" i="85" a="1"/>
  <c r="C153" i="85" s="1"/>
  <c r="D152" i="85" a="1"/>
  <c r="D152" i="85" s="1"/>
  <c r="C152" i="85" a="1"/>
  <c r="C152" i="85" s="1"/>
  <c r="D151" i="85" a="1"/>
  <c r="D151" i="85" s="1"/>
  <c r="C151" i="85" a="1"/>
  <c r="C151" i="85" s="1"/>
  <c r="D150" i="85" a="1"/>
  <c r="D150" i="85" s="1"/>
  <c r="C150" i="85" a="1"/>
  <c r="C150" i="85" s="1"/>
  <c r="D149" i="85" a="1"/>
  <c r="D149" i="85" s="1"/>
  <c r="C149" i="85" a="1"/>
  <c r="C149" i="85" s="1"/>
  <c r="D148" i="85" a="1"/>
  <c r="D148" i="85" s="1"/>
  <c r="C148" i="85" a="1"/>
  <c r="C148" i="85" s="1"/>
  <c r="D147" i="85" a="1"/>
  <c r="D147" i="85" s="1"/>
  <c r="C147" i="85" a="1"/>
  <c r="C147" i="85" s="1"/>
  <c r="D146" i="85" a="1"/>
  <c r="D146" i="85" s="1"/>
  <c r="C146" i="85" a="1"/>
  <c r="C146" i="85" s="1"/>
  <c r="D145" i="85" a="1"/>
  <c r="D145" i="85" s="1"/>
  <c r="C145" i="85" a="1"/>
  <c r="C145" i="85" s="1"/>
  <c r="D144" i="85" a="1"/>
  <c r="D144" i="85" s="1"/>
  <c r="C144" i="85" a="1"/>
  <c r="C144" i="85" s="1"/>
  <c r="D143" i="85" a="1"/>
  <c r="D143" i="85" s="1"/>
  <c r="C143" i="85" a="1"/>
  <c r="C143" i="85" s="1"/>
  <c r="D142" i="85" a="1"/>
  <c r="D142" i="85" s="1"/>
  <c r="C142" i="85" a="1"/>
  <c r="C142" i="85" s="1"/>
  <c r="D141" i="85" a="1"/>
  <c r="D141" i="85" s="1"/>
  <c r="C141" i="85" a="1"/>
  <c r="C141" i="85" s="1"/>
  <c r="D140" i="85" a="1"/>
  <c r="D140" i="85" s="1"/>
  <c r="C140" i="85" a="1"/>
  <c r="C140" i="85" s="1"/>
  <c r="D139" i="85" a="1"/>
  <c r="D139" i="85" s="1"/>
  <c r="C139" i="85" a="1"/>
  <c r="C139" i="85" s="1"/>
  <c r="D138" i="85" a="1"/>
  <c r="D138" i="85" s="1"/>
  <c r="C138" i="85" a="1"/>
  <c r="C138" i="85" s="1"/>
  <c r="D137" i="85" a="1"/>
  <c r="D137" i="85" s="1"/>
  <c r="C137" i="85" a="1"/>
  <c r="C137" i="85" s="1"/>
  <c r="D136" i="85" a="1"/>
  <c r="D136" i="85" s="1"/>
  <c r="C136" i="85" a="1"/>
  <c r="C136" i="85" s="1"/>
  <c r="D135" i="85" a="1"/>
  <c r="D135" i="85" s="1"/>
  <c r="C135" i="85" a="1"/>
  <c r="C135" i="85" s="1"/>
  <c r="D132" i="85" a="1"/>
  <c r="D132" i="85" s="1"/>
  <c r="C132" i="85" a="1"/>
  <c r="C132" i="85" s="1"/>
  <c r="D131" i="85" a="1"/>
  <c r="D131" i="85" s="1"/>
  <c r="C131" i="85" a="1"/>
  <c r="C131" i="85" s="1"/>
  <c r="D130" i="85" a="1"/>
  <c r="D130" i="85" s="1"/>
  <c r="C130" i="85" a="1"/>
  <c r="C130" i="85" s="1"/>
  <c r="D129" i="85" a="1"/>
  <c r="D129" i="85" s="1"/>
  <c r="C129" i="85" a="1"/>
  <c r="C129" i="85" s="1"/>
  <c r="D128" i="85" a="1"/>
  <c r="D128" i="85" s="1"/>
  <c r="C128" i="85" a="1"/>
  <c r="C128" i="85" s="1"/>
  <c r="D127" i="85" a="1"/>
  <c r="D127" i="85" s="1"/>
  <c r="C127" i="85" a="1"/>
  <c r="C127" i="85" s="1"/>
  <c r="D126" i="85" a="1"/>
  <c r="D126" i="85" s="1"/>
  <c r="C126" i="85" a="1"/>
  <c r="C126" i="85" s="1"/>
  <c r="D125" i="85" a="1"/>
  <c r="D125" i="85" s="1"/>
  <c r="C125" i="85" a="1"/>
  <c r="C125" i="85" s="1"/>
  <c r="D124" i="85" a="1"/>
  <c r="D124" i="85" s="1"/>
  <c r="C124" i="85" a="1"/>
  <c r="C124" i="85" s="1"/>
  <c r="D123" i="85" a="1"/>
  <c r="D123" i="85" s="1"/>
  <c r="C123" i="85" a="1"/>
  <c r="C123" i="85" s="1"/>
  <c r="D122" i="85" a="1"/>
  <c r="D122" i="85" s="1"/>
  <c r="C122" i="85" a="1"/>
  <c r="C122" i="85" s="1"/>
  <c r="D121" i="85" a="1"/>
  <c r="D121" i="85" s="1"/>
  <c r="C121" i="85" a="1"/>
  <c r="C121" i="85" s="1"/>
  <c r="D120" i="85" a="1"/>
  <c r="D120" i="85" s="1"/>
  <c r="C120" i="85" a="1"/>
  <c r="C120" i="85" s="1"/>
  <c r="D119" i="85" a="1"/>
  <c r="D119" i="85" s="1"/>
  <c r="C119" i="85" a="1"/>
  <c r="C119" i="85" s="1"/>
  <c r="D118" i="85" a="1"/>
  <c r="D118" i="85" s="1"/>
  <c r="C118" i="85" a="1"/>
  <c r="C118" i="85" s="1"/>
  <c r="D117" i="85" a="1"/>
  <c r="D117" i="85" s="1"/>
  <c r="C117" i="85" a="1"/>
  <c r="C117" i="85" s="1"/>
  <c r="D116" i="85" a="1"/>
  <c r="D116" i="85" s="1"/>
  <c r="C116" i="85" a="1"/>
  <c r="C116" i="85" s="1"/>
  <c r="D115" i="85" a="1"/>
  <c r="D115" i="85" s="1"/>
  <c r="C115" i="85" a="1"/>
  <c r="C115" i="85" s="1"/>
  <c r="D114" i="85" a="1"/>
  <c r="D114" i="85" s="1"/>
  <c r="C114" i="85" a="1"/>
  <c r="C114" i="85" s="1"/>
  <c r="D113" i="85" a="1"/>
  <c r="D113" i="85" s="1"/>
  <c r="C113" i="85" a="1"/>
  <c r="C113" i="85" s="1"/>
  <c r="D112" i="85" a="1"/>
  <c r="D112" i="85" s="1"/>
  <c r="C112" i="85" a="1"/>
  <c r="C112" i="85" s="1"/>
  <c r="D111" i="85" a="1"/>
  <c r="D111" i="85" s="1"/>
  <c r="C111" i="85" a="1"/>
  <c r="C111" i="85" s="1"/>
  <c r="D110" i="85" a="1"/>
  <c r="D110" i="85" s="1"/>
  <c r="C110" i="85" a="1"/>
  <c r="C110" i="85" s="1"/>
  <c r="D109" i="85" a="1"/>
  <c r="D109" i="85" s="1"/>
  <c r="C109" i="85" a="1"/>
  <c r="C109" i="85" s="1"/>
  <c r="D108" i="85" a="1"/>
  <c r="D108" i="85" s="1"/>
  <c r="C108" i="85" a="1"/>
  <c r="C108" i="85" s="1"/>
  <c r="D107" i="85" a="1"/>
  <c r="D107" i="85" s="1"/>
  <c r="C107" i="85" a="1"/>
  <c r="C107" i="85" s="1"/>
  <c r="D106" i="85" a="1"/>
  <c r="D106" i="85" s="1"/>
  <c r="C106" i="85" a="1"/>
  <c r="C106" i="85" s="1"/>
  <c r="D105" i="85" a="1"/>
  <c r="D105" i="85" s="1"/>
  <c r="C105" i="85" a="1"/>
  <c r="C105" i="85" s="1"/>
  <c r="D104" i="85" a="1"/>
  <c r="D104" i="85" s="1"/>
  <c r="C104" i="85" a="1"/>
  <c r="C104" i="85" s="1"/>
  <c r="D103" i="85" a="1"/>
  <c r="D103" i="85" s="1"/>
  <c r="C103" i="85" a="1"/>
  <c r="C103" i="85" s="1"/>
  <c r="D102" i="85" a="1"/>
  <c r="D102" i="85" s="1"/>
  <c r="C102" i="85" a="1"/>
  <c r="C102" i="85" s="1"/>
  <c r="D101" i="85" a="1"/>
  <c r="D101" i="85" s="1"/>
  <c r="C101" i="85" a="1"/>
  <c r="C101" i="85" s="1"/>
  <c r="D100" i="85" a="1"/>
  <c r="D100" i="85" s="1"/>
  <c r="C100" i="85" a="1"/>
  <c r="C100" i="85" s="1"/>
  <c r="D99" i="85" a="1"/>
  <c r="D99" i="85" s="1"/>
  <c r="C99" i="85" a="1"/>
  <c r="C99" i="85" s="1"/>
  <c r="D98" i="85" a="1"/>
  <c r="D98" i="85" s="1"/>
  <c r="C98" i="85" a="1"/>
  <c r="C98" i="85" s="1"/>
  <c r="D97" i="85" a="1"/>
  <c r="D97" i="85" s="1"/>
  <c r="C97" i="85" a="1"/>
  <c r="C97" i="85" s="1"/>
  <c r="D96" i="85" a="1"/>
  <c r="D96" i="85" s="1"/>
  <c r="C96" i="85" a="1"/>
  <c r="C96" i="85" s="1"/>
  <c r="D95" i="85" a="1"/>
  <c r="D95" i="85" s="1"/>
  <c r="C95" i="85" a="1"/>
  <c r="C95" i="85" s="1"/>
  <c r="D94" i="85" a="1"/>
  <c r="D94" i="85" s="1"/>
  <c r="C94" i="85" a="1"/>
  <c r="C94" i="85" s="1"/>
  <c r="D93" i="85" a="1"/>
  <c r="D93" i="85" s="1"/>
  <c r="C93" i="85" a="1"/>
  <c r="C93" i="85" s="1"/>
  <c r="D92" i="85" a="1"/>
  <c r="D92" i="85" s="1"/>
  <c r="C92" i="85" a="1"/>
  <c r="C92" i="85" s="1"/>
  <c r="D91" i="85" a="1"/>
  <c r="D91" i="85" s="1"/>
  <c r="C91" i="85" a="1"/>
  <c r="C91" i="85" s="1"/>
  <c r="D90" i="85" a="1"/>
  <c r="D90" i="85" s="1"/>
  <c r="C90" i="85" a="1"/>
  <c r="C90" i="85" s="1"/>
  <c r="D89" i="85" a="1"/>
  <c r="D89" i="85" s="1"/>
  <c r="C89" i="85" a="1"/>
  <c r="C89" i="85" s="1"/>
  <c r="D88" i="85" a="1"/>
  <c r="D88" i="85" s="1"/>
  <c r="C88" i="85" a="1"/>
  <c r="C88" i="85" s="1"/>
  <c r="D87" i="85" a="1"/>
  <c r="D87" i="85" s="1"/>
  <c r="C87" i="85" a="1"/>
  <c r="C87" i="85" s="1"/>
  <c r="D86" i="85" a="1"/>
  <c r="D86" i="85" s="1"/>
  <c r="C86" i="85" a="1"/>
  <c r="C86" i="85" s="1"/>
  <c r="D85" i="85" a="1"/>
  <c r="D85" i="85" s="1"/>
  <c r="C85" i="85" a="1"/>
  <c r="C85" i="85" s="1"/>
  <c r="D84" i="85" a="1"/>
  <c r="D84" i="85" s="1"/>
  <c r="C84" i="85" a="1"/>
  <c r="C84" i="85" s="1"/>
  <c r="D83" i="85" a="1"/>
  <c r="D83" i="85" s="1"/>
  <c r="C83" i="85" a="1"/>
  <c r="C83" i="85" s="1"/>
  <c r="D82" i="85" a="1"/>
  <c r="D82" i="85" s="1"/>
  <c r="C82" i="85" a="1"/>
  <c r="C82" i="85" s="1"/>
  <c r="D81" i="85" a="1"/>
  <c r="D81" i="85" s="1"/>
  <c r="C81" i="85" a="1"/>
  <c r="C81" i="85" s="1"/>
  <c r="D80" i="85" a="1"/>
  <c r="D80" i="85" s="1"/>
  <c r="C80" i="85" a="1"/>
  <c r="C80" i="85" s="1"/>
  <c r="D79" i="85" a="1"/>
  <c r="D79" i="85" s="1"/>
  <c r="C79" i="85" a="1"/>
  <c r="C79" i="85" s="1"/>
  <c r="D78" i="85" a="1"/>
  <c r="D78" i="85" s="1"/>
  <c r="C78" i="85" a="1"/>
  <c r="C78" i="85" s="1"/>
  <c r="D77" i="85" a="1"/>
  <c r="D77" i="85" s="1"/>
  <c r="C77" i="85" a="1"/>
  <c r="C77" i="85" s="1"/>
  <c r="D76" i="85" a="1"/>
  <c r="D76" i="85" s="1"/>
  <c r="C76" i="85" a="1"/>
  <c r="C76" i="85" s="1"/>
  <c r="D75" i="85" a="1"/>
  <c r="D75" i="85" s="1"/>
  <c r="C75" i="85" a="1"/>
  <c r="C75" i="85" s="1"/>
  <c r="D74" i="85" a="1"/>
  <c r="D74" i="85" s="1"/>
  <c r="C74" i="85" a="1"/>
  <c r="C74" i="85" s="1"/>
  <c r="D73" i="85" a="1"/>
  <c r="D73" i="85" s="1"/>
  <c r="C73" i="85" a="1"/>
  <c r="C73" i="85" s="1"/>
  <c r="D72" i="85" a="1"/>
  <c r="D72" i="85" s="1"/>
  <c r="C72" i="85" a="1"/>
  <c r="C72" i="85" s="1"/>
  <c r="D71" i="85" a="1"/>
  <c r="D71" i="85" s="1"/>
  <c r="C71" i="85" a="1"/>
  <c r="C71" i="85" s="1"/>
  <c r="D68" i="85" a="1"/>
  <c r="D68" i="85" s="1"/>
  <c r="C68" i="85" a="1"/>
  <c r="C68" i="85" s="1"/>
  <c r="D67" i="85" a="1"/>
  <c r="D67" i="85" s="1"/>
  <c r="C67" i="85" a="1"/>
  <c r="C67" i="85" s="1"/>
  <c r="D66" i="85" a="1"/>
  <c r="D66" i="85" s="1"/>
  <c r="C66" i="85" a="1"/>
  <c r="C66" i="85" s="1"/>
  <c r="D65" i="85" a="1"/>
  <c r="D65" i="85" s="1"/>
  <c r="C65" i="85" a="1"/>
  <c r="C65" i="85" s="1"/>
  <c r="D64" i="85" a="1"/>
  <c r="D64" i="85" s="1"/>
  <c r="C64" i="85" a="1"/>
  <c r="C64" i="85" s="1"/>
  <c r="D63" i="85" a="1"/>
  <c r="D63" i="85" s="1"/>
  <c r="C63" i="85" a="1"/>
  <c r="C63" i="85" s="1"/>
  <c r="D62" i="85" a="1"/>
  <c r="D62" i="85" s="1"/>
  <c r="C62" i="85" a="1"/>
  <c r="C62" i="85" s="1"/>
  <c r="D61" i="85" a="1"/>
  <c r="D61" i="85" s="1"/>
  <c r="C61" i="85" a="1"/>
  <c r="C61" i="85" s="1"/>
  <c r="D60" i="85" a="1"/>
  <c r="D60" i="85" s="1"/>
  <c r="C60" i="85" a="1"/>
  <c r="C60" i="85" s="1"/>
  <c r="D59" i="85" a="1"/>
  <c r="D59" i="85" s="1"/>
  <c r="C59" i="85" a="1"/>
  <c r="C59" i="85" s="1"/>
  <c r="D58" i="85" a="1"/>
  <c r="D58" i="85" s="1"/>
  <c r="C58" i="85" a="1"/>
  <c r="C58" i="85" s="1"/>
  <c r="D57" i="85" a="1"/>
  <c r="D57" i="85" s="1"/>
  <c r="C57" i="85" a="1"/>
  <c r="C57" i="85" s="1"/>
  <c r="D56" i="85" a="1"/>
  <c r="D56" i="85" s="1"/>
  <c r="C56" i="85" a="1"/>
  <c r="C56" i="85" s="1"/>
  <c r="D55" i="85" a="1"/>
  <c r="D55" i="85" s="1"/>
  <c r="C55" i="85" a="1"/>
  <c r="C55" i="85" s="1"/>
  <c r="D54" i="85" a="1"/>
  <c r="D54" i="85" s="1"/>
  <c r="C54" i="85" a="1"/>
  <c r="C54" i="85" s="1"/>
  <c r="D53" i="85" a="1"/>
  <c r="D53" i="85" s="1"/>
  <c r="C53" i="85" a="1"/>
  <c r="C53" i="85" s="1"/>
  <c r="D52" i="85" a="1"/>
  <c r="D52" i="85" s="1"/>
  <c r="C52" i="85" a="1"/>
  <c r="C52" i="85" s="1"/>
  <c r="D51" i="85" a="1"/>
  <c r="D51" i="85" s="1"/>
  <c r="C51" i="85" a="1"/>
  <c r="C51" i="85" s="1"/>
  <c r="D50" i="85" a="1"/>
  <c r="D50" i="85" s="1"/>
  <c r="C50" i="85" a="1"/>
  <c r="C50" i="85" s="1"/>
  <c r="D49" i="85" a="1"/>
  <c r="D49" i="85" s="1"/>
  <c r="C49" i="85" a="1"/>
  <c r="C49" i="85" s="1"/>
  <c r="D48" i="85" a="1"/>
  <c r="D48" i="85" s="1"/>
  <c r="C48" i="85" a="1"/>
  <c r="C48" i="85" s="1"/>
  <c r="D47" i="85" a="1"/>
  <c r="D47" i="85" s="1"/>
  <c r="C47" i="85" a="1"/>
  <c r="C47" i="85" s="1"/>
  <c r="D46" i="85" a="1"/>
  <c r="D46" i="85" s="1"/>
  <c r="C46" i="85" a="1"/>
  <c r="C46" i="85" s="1"/>
  <c r="D45" i="85" a="1"/>
  <c r="D45" i="85" s="1"/>
  <c r="C45" i="85" a="1"/>
  <c r="C45" i="85" s="1"/>
  <c r="D44" i="85" a="1"/>
  <c r="D44" i="85" s="1"/>
  <c r="C44" i="85" a="1"/>
  <c r="C44" i="85" s="1"/>
  <c r="D43" i="85" a="1"/>
  <c r="D43" i="85" s="1"/>
  <c r="C43" i="85" a="1"/>
  <c r="C43" i="85" s="1"/>
  <c r="D42" i="85" a="1"/>
  <c r="D42" i="85" s="1"/>
  <c r="C42" i="85" a="1"/>
  <c r="C42" i="85" s="1"/>
  <c r="D41" i="85" a="1"/>
  <c r="D41" i="85" s="1"/>
  <c r="C41" i="85" a="1"/>
  <c r="C41" i="85" s="1"/>
  <c r="D40" i="85" a="1"/>
  <c r="D40" i="85" s="1"/>
  <c r="C40" i="85" a="1"/>
  <c r="C40" i="85" s="1"/>
  <c r="D39" i="85" a="1"/>
  <c r="D39" i="85" s="1"/>
  <c r="C39" i="85" a="1"/>
  <c r="C39" i="85" s="1"/>
  <c r="D38" i="85" a="1"/>
  <c r="D38" i="85" s="1"/>
  <c r="C38" i="85" a="1"/>
  <c r="C38" i="85" s="1"/>
  <c r="D37" i="85" a="1"/>
  <c r="D37" i="85" s="1"/>
  <c r="C37" i="85" a="1"/>
  <c r="C37" i="85" s="1"/>
  <c r="D36" i="85" a="1"/>
  <c r="D36" i="85" s="1"/>
  <c r="C36" i="85" a="1"/>
  <c r="C36" i="85" s="1"/>
  <c r="D35" i="85" a="1"/>
  <c r="D35" i="85" s="1"/>
  <c r="C35" i="85" a="1"/>
  <c r="C35" i="85" s="1"/>
  <c r="D34" i="85" a="1"/>
  <c r="D34" i="85" s="1"/>
  <c r="C34" i="85" a="1"/>
  <c r="C34" i="85" s="1"/>
  <c r="D33" i="85" a="1"/>
  <c r="D33" i="85" s="1"/>
  <c r="C33" i="85" a="1"/>
  <c r="C33" i="85" s="1"/>
  <c r="D32" i="85" a="1"/>
  <c r="D32" i="85" s="1"/>
  <c r="C32" i="85" a="1"/>
  <c r="C32" i="85" s="1"/>
  <c r="D31" i="85" a="1"/>
  <c r="D31" i="85" s="1"/>
  <c r="C31" i="85" a="1"/>
  <c r="C31" i="85" s="1"/>
  <c r="D30" i="85" a="1"/>
  <c r="D30" i="85" s="1"/>
  <c r="C30" i="85" a="1"/>
  <c r="C30" i="85" s="1"/>
  <c r="D29" i="85" a="1"/>
  <c r="D29" i="85" s="1"/>
  <c r="C29" i="85" a="1"/>
  <c r="C29" i="85" s="1"/>
  <c r="D28" i="85" a="1"/>
  <c r="D28" i="85" s="1"/>
  <c r="C28" i="85" a="1"/>
  <c r="C28" i="85" s="1"/>
  <c r="D27" i="85" a="1"/>
  <c r="D27" i="85" s="1"/>
  <c r="C27" i="85" a="1"/>
  <c r="C27" i="85" s="1"/>
  <c r="D26" i="85" a="1"/>
  <c r="D26" i="85" s="1"/>
  <c r="C26" i="85" a="1"/>
  <c r="C26" i="85" s="1"/>
  <c r="D25" i="85" a="1"/>
  <c r="D25" i="85" s="1"/>
  <c r="C25" i="85" a="1"/>
  <c r="C25" i="85" s="1"/>
  <c r="D24" i="85" a="1"/>
  <c r="D24" i="85" s="1"/>
  <c r="C24" i="85" a="1"/>
  <c r="C24" i="85" s="1"/>
  <c r="D23" i="85" a="1"/>
  <c r="D23" i="85" s="1"/>
  <c r="C23" i="85" a="1"/>
  <c r="C23" i="85" s="1"/>
  <c r="D22" i="85" a="1"/>
  <c r="D22" i="85" s="1"/>
  <c r="C22" i="85" a="1"/>
  <c r="C22" i="85" s="1"/>
  <c r="D21" i="85" a="1"/>
  <c r="D21" i="85" s="1"/>
  <c r="C21" i="85" a="1"/>
  <c r="C21" i="85" s="1"/>
  <c r="D20" i="85" a="1"/>
  <c r="D20" i="85" s="1"/>
  <c r="C20" i="85" a="1"/>
  <c r="C20" i="85" s="1"/>
  <c r="D19" i="85" a="1"/>
  <c r="D19" i="85" s="1"/>
  <c r="C19" i="85" a="1"/>
  <c r="C19" i="85" s="1"/>
  <c r="D18" i="85" a="1"/>
  <c r="D18" i="85" s="1"/>
  <c r="C18" i="85" a="1"/>
  <c r="C18" i="85" s="1"/>
  <c r="D17" i="85" a="1"/>
  <c r="D17" i="85" s="1"/>
  <c r="C17" i="85" a="1"/>
  <c r="C17" i="85" s="1"/>
  <c r="D16" i="85" a="1"/>
  <c r="D16" i="85" s="1"/>
  <c r="C16" i="85" a="1"/>
  <c r="C16" i="85" s="1"/>
  <c r="D15" i="85" a="1"/>
  <c r="D15" i="85" s="1"/>
  <c r="C15" i="85" a="1"/>
  <c r="C15" i="85" s="1"/>
  <c r="D14" i="85" a="1"/>
  <c r="D14" i="85" s="1"/>
  <c r="C14" i="85" a="1"/>
  <c r="C14" i="85" s="1"/>
  <c r="D13" i="85" a="1"/>
  <c r="D13" i="85" s="1"/>
  <c r="C13" i="85" a="1"/>
  <c r="C13" i="85" s="1"/>
  <c r="D12" i="85" a="1"/>
  <c r="D12" i="85" s="1"/>
  <c r="C12" i="85" a="1"/>
  <c r="C12" i="85" s="1"/>
  <c r="D11" i="85" a="1"/>
  <c r="D11" i="85" s="1"/>
  <c r="C11" i="85" a="1"/>
  <c r="C11" i="85" s="1"/>
  <c r="D10" i="85" a="1"/>
  <c r="D10" i="85" s="1"/>
  <c r="C10" i="85" a="1"/>
  <c r="C10" i="85" s="1"/>
  <c r="D9" i="85" a="1"/>
  <c r="D9" i="85" s="1"/>
  <c r="C9" i="85" a="1"/>
  <c r="C9" i="85" s="1"/>
  <c r="D8" i="85" a="1"/>
  <c r="D8" i="85" s="1"/>
  <c r="C8" i="85" a="1"/>
  <c r="C8" i="85" s="1"/>
  <c r="D7" i="85" a="1"/>
  <c r="D7" i="85" s="1"/>
  <c r="C7" i="85" a="1"/>
  <c r="C7" i="85" s="1"/>
  <c r="R123" i="20" l="1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AI123" i="20"/>
  <c r="AJ123" i="20"/>
  <c r="AK123" i="20"/>
  <c r="AL123" i="20"/>
  <c r="AM123" i="20"/>
  <c r="AN123" i="20"/>
  <c r="AO123" i="20"/>
  <c r="AP123" i="20"/>
  <c r="AQ123" i="20"/>
  <c r="AR123" i="20"/>
  <c r="AS123" i="20"/>
  <c r="AT123" i="20"/>
  <c r="AU123" i="20"/>
  <c r="AV123" i="20"/>
  <c r="AW123" i="20"/>
  <c r="AX123" i="20"/>
  <c r="AY123" i="20"/>
  <c r="AZ123" i="20"/>
  <c r="BA123" i="20"/>
  <c r="BB123" i="20"/>
  <c r="BC123" i="20"/>
  <c r="BD123" i="20"/>
  <c r="BE123" i="20"/>
  <c r="BF123" i="20"/>
  <c r="BG123" i="20"/>
  <c r="BH123" i="20"/>
  <c r="BI123" i="20"/>
  <c r="BJ123" i="20"/>
  <c r="BK123" i="20"/>
  <c r="BL123" i="20"/>
  <c r="BM123" i="20"/>
  <c r="BN123" i="20"/>
  <c r="BO123" i="20"/>
  <c r="BP123" i="20"/>
  <c r="BQ123" i="20"/>
  <c r="BR123" i="20"/>
  <c r="BS123" i="20"/>
  <c r="BT123" i="20"/>
  <c r="BU123" i="20"/>
  <c r="BV123" i="20"/>
  <c r="BW123" i="20"/>
  <c r="BX123" i="20"/>
  <c r="BY123" i="20"/>
  <c r="BZ123" i="20"/>
  <c r="CA123" i="20"/>
  <c r="CB123" i="20"/>
  <c r="CC123" i="20"/>
  <c r="CD123" i="20"/>
  <c r="CE123" i="20"/>
  <c r="CF123" i="20"/>
  <c r="CG123" i="20"/>
  <c r="CH123" i="20"/>
  <c r="CI123" i="20"/>
  <c r="CJ123" i="20"/>
  <c r="CK123" i="20"/>
  <c r="CL123" i="20"/>
  <c r="CM123" i="20"/>
  <c r="CN123" i="20"/>
  <c r="CO123" i="20"/>
  <c r="CP123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AN124" i="20"/>
  <c r="AO124" i="20"/>
  <c r="AP124" i="20"/>
  <c r="AQ124" i="20"/>
  <c r="AR124" i="20"/>
  <c r="AS124" i="20"/>
  <c r="AT124" i="20"/>
  <c r="AU124" i="20"/>
  <c r="AV124" i="20"/>
  <c r="AW124" i="20"/>
  <c r="AX124" i="20"/>
  <c r="AY124" i="20"/>
  <c r="AZ124" i="20"/>
  <c r="BA124" i="20"/>
  <c r="BB124" i="20"/>
  <c r="BC124" i="20"/>
  <c r="BD124" i="20"/>
  <c r="BE124" i="20"/>
  <c r="BF124" i="20"/>
  <c r="BG124" i="20"/>
  <c r="BH124" i="20"/>
  <c r="BI124" i="20"/>
  <c r="BJ124" i="20"/>
  <c r="BK124" i="20"/>
  <c r="BL124" i="20"/>
  <c r="BM124" i="20"/>
  <c r="BN124" i="20"/>
  <c r="BO124" i="20"/>
  <c r="BP124" i="20"/>
  <c r="BQ124" i="20"/>
  <c r="BR124" i="20"/>
  <c r="BS124" i="20"/>
  <c r="BT124" i="20"/>
  <c r="BU124" i="20"/>
  <c r="BV124" i="20"/>
  <c r="BW124" i="20"/>
  <c r="BX124" i="20"/>
  <c r="BY124" i="20"/>
  <c r="BZ124" i="20"/>
  <c r="CA124" i="20"/>
  <c r="CB124" i="20"/>
  <c r="CC124" i="20"/>
  <c r="CD124" i="20"/>
  <c r="CE124" i="20"/>
  <c r="CF124" i="20"/>
  <c r="CG124" i="20"/>
  <c r="CH124" i="20"/>
  <c r="CI124" i="20"/>
  <c r="CJ124" i="20"/>
  <c r="CK124" i="20"/>
  <c r="CL124" i="20"/>
  <c r="CM124" i="20"/>
  <c r="CN124" i="20"/>
  <c r="CO124" i="20"/>
  <c r="CP124" i="20"/>
  <c r="Q124" i="20"/>
  <c r="Q123" i="20"/>
  <c r="M75" i="20"/>
  <c r="N75" i="20" s="1"/>
  <c r="M74" i="20"/>
  <c r="N74" i="20" s="1"/>
  <c r="J74" i="20"/>
  <c r="J75" i="20" s="1"/>
  <c r="J76" i="20" s="1"/>
  <c r="J77" i="20" s="1"/>
  <c r="J78" i="20" s="1"/>
  <c r="J79" i="20" s="1"/>
  <c r="I74" i="20"/>
  <c r="CI74" i="20" s="1"/>
  <c r="CP73" i="20"/>
  <c r="CO73" i="20"/>
  <c r="CN73" i="20"/>
  <c r="CM73" i="20"/>
  <c r="CL73" i="20"/>
  <c r="CK73" i="20"/>
  <c r="CJ73" i="20"/>
  <c r="CI73" i="20"/>
  <c r="CH73" i="20"/>
  <c r="CG73" i="20"/>
  <c r="CF73" i="20"/>
  <c r="CE73" i="20"/>
  <c r="CD73" i="20"/>
  <c r="CC73" i="20"/>
  <c r="CB73" i="20"/>
  <c r="CA73" i="20"/>
  <c r="BZ73" i="20"/>
  <c r="BY73" i="20"/>
  <c r="BX73" i="20"/>
  <c r="BW73" i="20"/>
  <c r="BV73" i="20"/>
  <c r="BU73" i="20"/>
  <c r="BT73" i="20"/>
  <c r="BS73" i="20"/>
  <c r="BR73" i="20"/>
  <c r="BQ73" i="20"/>
  <c r="BP73" i="20"/>
  <c r="BO73" i="20"/>
  <c r="BN73" i="20"/>
  <c r="BM73" i="20"/>
  <c r="BL73" i="20"/>
  <c r="BK73" i="20"/>
  <c r="BJ73" i="20"/>
  <c r="BI73" i="20"/>
  <c r="BH73" i="20"/>
  <c r="BG73" i="20"/>
  <c r="BF73" i="20"/>
  <c r="BE73" i="20"/>
  <c r="BD73" i="20"/>
  <c r="BC73" i="20"/>
  <c r="BB73" i="20"/>
  <c r="BA73" i="20"/>
  <c r="AZ73" i="20"/>
  <c r="AY73" i="20"/>
  <c r="AX73" i="20"/>
  <c r="AW73" i="20"/>
  <c r="AV73" i="20"/>
  <c r="AU73" i="20"/>
  <c r="AT73" i="20"/>
  <c r="AS73" i="20"/>
  <c r="AR73" i="20"/>
  <c r="AQ73" i="20"/>
  <c r="AP73" i="20"/>
  <c r="AO73" i="20"/>
  <c r="AN73" i="20"/>
  <c r="AM73" i="20"/>
  <c r="AL73" i="20"/>
  <c r="AK73" i="20"/>
  <c r="AJ73" i="20"/>
  <c r="AI73" i="20"/>
  <c r="AH73" i="20"/>
  <c r="AG73" i="20"/>
  <c r="AF73" i="20"/>
  <c r="AC73" i="20"/>
  <c r="O73" i="20"/>
  <c r="Z73" i="20" s="1"/>
  <c r="M56" i="20"/>
  <c r="N56" i="20" s="1"/>
  <c r="M55" i="20"/>
  <c r="N55" i="20" s="1"/>
  <c r="J55" i="20"/>
  <c r="J56" i="20" s="1"/>
  <c r="J57" i="20" s="1"/>
  <c r="J58" i="20" s="1"/>
  <c r="J59" i="20" s="1"/>
  <c r="J60" i="20" s="1"/>
  <c r="I55" i="20"/>
  <c r="AY55" i="20" s="1"/>
  <c r="CP54" i="20"/>
  <c r="CO54" i="20"/>
  <c r="CN54" i="20"/>
  <c r="CM54" i="20"/>
  <c r="CL54" i="20"/>
  <c r="CK54" i="20"/>
  <c r="CJ54" i="20"/>
  <c r="CI54" i="20"/>
  <c r="CH54" i="20"/>
  <c r="CG54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P54" i="20"/>
  <c r="BO54" i="20"/>
  <c r="BN54" i="20"/>
  <c r="BM54" i="20"/>
  <c r="BL54" i="20"/>
  <c r="BK54" i="20"/>
  <c r="BJ54" i="20"/>
  <c r="BI54" i="20"/>
  <c r="BH54" i="20"/>
  <c r="BG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AF54" i="20"/>
  <c r="O54" i="20"/>
  <c r="Y54" i="20" s="1"/>
  <c r="M38" i="20"/>
  <c r="N38" i="20" s="1"/>
  <c r="M37" i="20"/>
  <c r="N37" i="20" s="1"/>
  <c r="J37" i="20"/>
  <c r="I37" i="20"/>
  <c r="CI37" i="20" s="1"/>
  <c r="CP36" i="20"/>
  <c r="CO36" i="20"/>
  <c r="CN36" i="20"/>
  <c r="CM36" i="20"/>
  <c r="CL36" i="20"/>
  <c r="CK36" i="20"/>
  <c r="CJ36" i="20"/>
  <c r="CI36" i="20"/>
  <c r="CH36" i="20"/>
  <c r="CG36" i="20"/>
  <c r="CF36" i="20"/>
  <c r="CE36" i="20"/>
  <c r="CD36" i="20"/>
  <c r="CC36" i="20"/>
  <c r="CB36" i="20"/>
  <c r="CA36" i="20"/>
  <c r="BZ36" i="20"/>
  <c r="BY36" i="20"/>
  <c r="BX36" i="20"/>
  <c r="BW36" i="20"/>
  <c r="BV36" i="20"/>
  <c r="BU36" i="20"/>
  <c r="BT36" i="20"/>
  <c r="BS36" i="20"/>
  <c r="BR36" i="20"/>
  <c r="BQ36" i="20"/>
  <c r="BP36" i="20"/>
  <c r="BO36" i="20"/>
  <c r="BN36" i="20"/>
  <c r="BM36" i="20"/>
  <c r="BL36" i="20"/>
  <c r="BK36" i="20"/>
  <c r="BJ36" i="20"/>
  <c r="BI36" i="20"/>
  <c r="BH36" i="20"/>
  <c r="BG36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AH36" i="20"/>
  <c r="AG36" i="20"/>
  <c r="AF36" i="20"/>
  <c r="O36" i="20"/>
  <c r="Z36" i="20" s="1"/>
  <c r="M20" i="20"/>
  <c r="N20" i="20" s="1"/>
  <c r="M19" i="20"/>
  <c r="N19" i="20" s="1"/>
  <c r="J19" i="20"/>
  <c r="I19" i="20"/>
  <c r="AC19" i="20" s="1"/>
  <c r="CP18" i="20"/>
  <c r="CO18" i="20"/>
  <c r="CN18" i="20"/>
  <c r="CM18" i="20"/>
  <c r="CL18" i="20"/>
  <c r="CK18" i="20"/>
  <c r="CJ18" i="20"/>
  <c r="CI18" i="20"/>
  <c r="CH18" i="20"/>
  <c r="CG18" i="20"/>
  <c r="CF18" i="20"/>
  <c r="CE18" i="20"/>
  <c r="CD18" i="20"/>
  <c r="CC18" i="20"/>
  <c r="CB18" i="20"/>
  <c r="CA18" i="20"/>
  <c r="BZ18" i="20"/>
  <c r="BY18" i="20"/>
  <c r="BX18" i="20"/>
  <c r="BW18" i="20"/>
  <c r="BV18" i="20"/>
  <c r="BU18" i="20"/>
  <c r="BT18" i="20"/>
  <c r="BS18" i="20"/>
  <c r="BR18" i="20"/>
  <c r="BQ18" i="20"/>
  <c r="BP18" i="20"/>
  <c r="BO18" i="20"/>
  <c r="BN18" i="20"/>
  <c r="BM18" i="20"/>
  <c r="BL18" i="20"/>
  <c r="BK18" i="20"/>
  <c r="BJ18" i="20"/>
  <c r="BI18" i="20"/>
  <c r="BH18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O18" i="20"/>
  <c r="Z18" i="20" s="1"/>
  <c r="AD74" i="20" l="1"/>
  <c r="W73" i="20"/>
  <c r="Z37" i="20"/>
  <c r="X73" i="20"/>
  <c r="AD73" i="20"/>
  <c r="AW74" i="20"/>
  <c r="BU74" i="20"/>
  <c r="AA73" i="20"/>
  <c r="O74" i="20"/>
  <c r="AK74" i="20" s="1"/>
  <c r="AB74" i="20"/>
  <c r="AZ74" i="20"/>
  <c r="BL74" i="20"/>
  <c r="BX74" i="20"/>
  <c r="CJ74" i="20"/>
  <c r="BH74" i="20"/>
  <c r="AB73" i="20"/>
  <c r="AC74" i="20"/>
  <c r="AO74" i="20"/>
  <c r="BA74" i="20"/>
  <c r="BM74" i="20"/>
  <c r="BY74" i="20"/>
  <c r="CK74" i="20"/>
  <c r="CL74" i="20"/>
  <c r="AE74" i="20"/>
  <c r="BZ74" i="20"/>
  <c r="BO74" i="20"/>
  <c r="BD74" i="20"/>
  <c r="BP74" i="20"/>
  <c r="CB74" i="20"/>
  <c r="CN74" i="20"/>
  <c r="AS74" i="20"/>
  <c r="BQ74" i="20"/>
  <c r="CO74" i="20"/>
  <c r="BB74" i="20"/>
  <c r="CM74" i="20"/>
  <c r="AE73" i="20"/>
  <c r="BE74" i="20"/>
  <c r="AT74" i="20"/>
  <c r="BF74" i="20"/>
  <c r="BR74" i="20"/>
  <c r="CD74" i="20"/>
  <c r="CP74" i="20"/>
  <c r="BN74" i="20"/>
  <c r="BC74" i="20"/>
  <c r="CA74" i="20"/>
  <c r="AR74" i="20"/>
  <c r="CC74" i="20"/>
  <c r="W74" i="20"/>
  <c r="AU74" i="20"/>
  <c r="BG74" i="20"/>
  <c r="BS74" i="20"/>
  <c r="CE74" i="20"/>
  <c r="I75" i="20"/>
  <c r="X74" i="20"/>
  <c r="AJ74" i="20"/>
  <c r="Y74" i="20"/>
  <c r="BT74" i="20"/>
  <c r="Z74" i="20"/>
  <c r="AL74" i="20"/>
  <c r="AX74" i="20"/>
  <c r="BJ74" i="20"/>
  <c r="BV74" i="20"/>
  <c r="CH74" i="20"/>
  <c r="AV74" i="20"/>
  <c r="CF74" i="20"/>
  <c r="BI74" i="20"/>
  <c r="CG74" i="20"/>
  <c r="Y73" i="20"/>
  <c r="AA74" i="20"/>
  <c r="AM74" i="20"/>
  <c r="AY74" i="20"/>
  <c r="BK74" i="20"/>
  <c r="BW74" i="20"/>
  <c r="X54" i="20"/>
  <c r="Z54" i="20"/>
  <c r="AC54" i="20"/>
  <c r="AD54" i="20"/>
  <c r="CI19" i="20"/>
  <c r="Y37" i="20"/>
  <c r="W54" i="20"/>
  <c r="W55" i="20"/>
  <c r="BS55" i="20"/>
  <c r="AA55" i="20"/>
  <c r="BK55" i="20"/>
  <c r="BW55" i="20"/>
  <c r="CI55" i="20"/>
  <c r="AA54" i="20"/>
  <c r="O55" i="20"/>
  <c r="AI55" i="20" s="1"/>
  <c r="AB55" i="20"/>
  <c r="AZ55" i="20"/>
  <c r="BL55" i="20"/>
  <c r="BX55" i="20"/>
  <c r="CJ55" i="20"/>
  <c r="AU55" i="20"/>
  <c r="I56" i="20"/>
  <c r="X55" i="20"/>
  <c r="AB54" i="20"/>
  <c r="AC55" i="20"/>
  <c r="BA55" i="20"/>
  <c r="BM55" i="20"/>
  <c r="BY55" i="20"/>
  <c r="CK55" i="20"/>
  <c r="BN55" i="20"/>
  <c r="CL55" i="20"/>
  <c r="AE55" i="20"/>
  <c r="BO55" i="20"/>
  <c r="AR55" i="20"/>
  <c r="BD55" i="20"/>
  <c r="BP55" i="20"/>
  <c r="CB55" i="20"/>
  <c r="CN55" i="20"/>
  <c r="BB55" i="20"/>
  <c r="CA55" i="20"/>
  <c r="BE55" i="20"/>
  <c r="BQ55" i="20"/>
  <c r="CC55" i="20"/>
  <c r="CO55" i="20"/>
  <c r="AD55" i="20"/>
  <c r="BZ55" i="20"/>
  <c r="BC55" i="20"/>
  <c r="CM55" i="20"/>
  <c r="AE54" i="20"/>
  <c r="AS55" i="20"/>
  <c r="AT55" i="20"/>
  <c r="BF55" i="20"/>
  <c r="BR55" i="20"/>
  <c r="CD55" i="20"/>
  <c r="CP55" i="20"/>
  <c r="AV55" i="20"/>
  <c r="BH55" i="20"/>
  <c r="BT55" i="20"/>
  <c r="CF55" i="20"/>
  <c r="CG55" i="20"/>
  <c r="BG55" i="20"/>
  <c r="Y55" i="20"/>
  <c r="AW55" i="20"/>
  <c r="BI55" i="20"/>
  <c r="BU55" i="20"/>
  <c r="Z55" i="20"/>
  <c r="AX55" i="20"/>
  <c r="BJ55" i="20"/>
  <c r="BV55" i="20"/>
  <c r="CH55" i="20"/>
  <c r="CE55" i="20"/>
  <c r="AA37" i="20"/>
  <c r="AB37" i="20"/>
  <c r="AC37" i="20"/>
  <c r="AD37" i="20"/>
  <c r="AE37" i="20"/>
  <c r="BA37" i="20"/>
  <c r="BM37" i="20"/>
  <c r="BY37" i="20"/>
  <c r="CK37" i="20"/>
  <c r="BU19" i="20"/>
  <c r="W37" i="20"/>
  <c r="AA36" i="20"/>
  <c r="O37" i="20"/>
  <c r="AO37" i="20" s="1"/>
  <c r="AZ37" i="20"/>
  <c r="BL37" i="20"/>
  <c r="BX37" i="20"/>
  <c r="CJ37" i="20"/>
  <c r="AC36" i="20"/>
  <c r="BB37" i="20"/>
  <c r="BN37" i="20"/>
  <c r="BZ37" i="20"/>
  <c r="CL37" i="20"/>
  <c r="AR37" i="20"/>
  <c r="BD37" i="20"/>
  <c r="BP37" i="20"/>
  <c r="CB37" i="20"/>
  <c r="CN37" i="20"/>
  <c r="AD36" i="20"/>
  <c r="BE37" i="20"/>
  <c r="BQ37" i="20"/>
  <c r="CC37" i="20"/>
  <c r="CO37" i="20"/>
  <c r="AB36" i="20"/>
  <c r="BC37" i="20"/>
  <c r="CM37" i="20"/>
  <c r="AS37" i="20"/>
  <c r="AT37" i="20"/>
  <c r="BF37" i="20"/>
  <c r="BR37" i="20"/>
  <c r="CD37" i="20"/>
  <c r="CP37" i="20"/>
  <c r="CA37" i="20"/>
  <c r="AU37" i="20"/>
  <c r="BG37" i="20"/>
  <c r="BS37" i="20"/>
  <c r="CE37" i="20"/>
  <c r="I38" i="20"/>
  <c r="BO37" i="20"/>
  <c r="AE36" i="20"/>
  <c r="W36" i="20"/>
  <c r="X37" i="20"/>
  <c r="AV37" i="20"/>
  <c r="BH37" i="20"/>
  <c r="BT37" i="20"/>
  <c r="CF37" i="20"/>
  <c r="J38" i="20"/>
  <c r="J39" i="20" s="1"/>
  <c r="J40" i="20" s="1"/>
  <c r="J41" i="20" s="1"/>
  <c r="J42" i="20" s="1"/>
  <c r="CG37" i="20"/>
  <c r="X36" i="20"/>
  <c r="BI37" i="20"/>
  <c r="Y36" i="20"/>
  <c r="AX37" i="20"/>
  <c r="BJ37" i="20"/>
  <c r="BV37" i="20"/>
  <c r="CH37" i="20"/>
  <c r="AW37" i="20"/>
  <c r="BU37" i="20"/>
  <c r="AY37" i="20"/>
  <c r="BK37" i="20"/>
  <c r="BW37" i="20"/>
  <c r="AB19" i="20"/>
  <c r="AA18" i="20"/>
  <c r="AE19" i="20"/>
  <c r="AZ19" i="20"/>
  <c r="BA19" i="20"/>
  <c r="BL19" i="20"/>
  <c r="BM19" i="20"/>
  <c r="BX19" i="20"/>
  <c r="BY19" i="20"/>
  <c r="O19" i="20"/>
  <c r="AO19" i="20" s="1"/>
  <c r="CJ19" i="20"/>
  <c r="Y19" i="20"/>
  <c r="CK19" i="20"/>
  <c r="Z19" i="20"/>
  <c r="AC18" i="20"/>
  <c r="AD19" i="20"/>
  <c r="BB19" i="20"/>
  <c r="BN19" i="20"/>
  <c r="BZ19" i="20"/>
  <c r="CL19" i="20"/>
  <c r="BC19" i="20"/>
  <c r="BD19" i="20"/>
  <c r="CB19" i="20"/>
  <c r="CN19" i="20"/>
  <c r="AD18" i="20"/>
  <c r="BO19" i="20"/>
  <c r="BE19" i="20"/>
  <c r="BQ19" i="20"/>
  <c r="CO19" i="20"/>
  <c r="AB18" i="20"/>
  <c r="CA19" i="20"/>
  <c r="AE18" i="20"/>
  <c r="AR19" i="20"/>
  <c r="BP19" i="20"/>
  <c r="AS19" i="20"/>
  <c r="CC19" i="20"/>
  <c r="AT19" i="20"/>
  <c r="BF19" i="20"/>
  <c r="BR19" i="20"/>
  <c r="CD19" i="20"/>
  <c r="CP19" i="20"/>
  <c r="CM19" i="20"/>
  <c r="W19" i="20"/>
  <c r="AU19" i="20"/>
  <c r="BG19" i="20"/>
  <c r="BS19" i="20"/>
  <c r="CE19" i="20"/>
  <c r="I20" i="20"/>
  <c r="W18" i="20"/>
  <c r="X19" i="20"/>
  <c r="AV19" i="20"/>
  <c r="BH19" i="20"/>
  <c r="BT19" i="20"/>
  <c r="CF19" i="20"/>
  <c r="J20" i="20"/>
  <c r="J21" i="20" s="1"/>
  <c r="J22" i="20" s="1"/>
  <c r="J23" i="20" s="1"/>
  <c r="J24" i="20" s="1"/>
  <c r="X18" i="20"/>
  <c r="CG19" i="20"/>
  <c r="BI19" i="20"/>
  <c r="Y18" i="20"/>
  <c r="AX19" i="20"/>
  <c r="BJ19" i="20"/>
  <c r="BV19" i="20"/>
  <c r="CH19" i="20"/>
  <c r="AW19" i="20"/>
  <c r="AA19" i="20"/>
  <c r="AY19" i="20"/>
  <c r="BK19" i="20"/>
  <c r="BW19" i="20"/>
  <c r="AI74" i="20" l="1"/>
  <c r="AH74" i="20"/>
  <c r="AG74" i="20"/>
  <c r="AP74" i="20"/>
  <c r="AQ74" i="20"/>
  <c r="AN74" i="20"/>
  <c r="AJ55" i="20"/>
  <c r="AL55" i="20"/>
  <c r="AG55" i="20"/>
  <c r="AI37" i="20"/>
  <c r="AL37" i="20"/>
  <c r="AG37" i="20"/>
  <c r="AK37" i="20"/>
  <c r="AF37" i="20"/>
  <c r="CJ75" i="20"/>
  <c r="BX75" i="20"/>
  <c r="BL75" i="20"/>
  <c r="AN75" i="20"/>
  <c r="AB75" i="20"/>
  <c r="O75" i="20"/>
  <c r="BB75" i="20" s="1"/>
  <c r="BJ75" i="20"/>
  <c r="CG75" i="20"/>
  <c r="AK75" i="20"/>
  <c r="CI75" i="20"/>
  <c r="BW75" i="20"/>
  <c r="BK75" i="20"/>
  <c r="AM75" i="20"/>
  <c r="AA75" i="20"/>
  <c r="AW75" i="20"/>
  <c r="CH75" i="20"/>
  <c r="Z75" i="20"/>
  <c r="CF75" i="20"/>
  <c r="BT75" i="20"/>
  <c r="BH75" i="20"/>
  <c r="AJ75" i="20"/>
  <c r="X75" i="20"/>
  <c r="CN75" i="20"/>
  <c r="AQ75" i="20"/>
  <c r="I76" i="20"/>
  <c r="CE75" i="20"/>
  <c r="BS75" i="20"/>
  <c r="BG75" i="20"/>
  <c r="AU75" i="20"/>
  <c r="AI75" i="20"/>
  <c r="W75" i="20"/>
  <c r="BD75" i="20"/>
  <c r="AE75" i="20"/>
  <c r="CP75" i="20"/>
  <c r="CD75" i="20"/>
  <c r="BR75" i="20"/>
  <c r="BF75" i="20"/>
  <c r="AT75" i="20"/>
  <c r="AH75" i="20"/>
  <c r="CA75" i="20"/>
  <c r="CO75" i="20"/>
  <c r="CC75" i="20"/>
  <c r="BQ75" i="20"/>
  <c r="BE75" i="20"/>
  <c r="AS75" i="20"/>
  <c r="AG75" i="20"/>
  <c r="CB75" i="20"/>
  <c r="AF75" i="20"/>
  <c r="BO75" i="20"/>
  <c r="BP75" i="20"/>
  <c r="BC75" i="20"/>
  <c r="CM75" i="20"/>
  <c r="CL75" i="20"/>
  <c r="BZ75" i="20"/>
  <c r="BN75" i="20"/>
  <c r="AP75" i="20"/>
  <c r="AD75" i="20"/>
  <c r="BU75" i="20"/>
  <c r="Y75" i="20"/>
  <c r="CK75" i="20"/>
  <c r="BY75" i="20"/>
  <c r="BM75" i="20"/>
  <c r="BA75" i="20"/>
  <c r="AO75" i="20"/>
  <c r="AC75" i="20"/>
  <c r="BV75" i="20"/>
  <c r="AL75" i="20"/>
  <c r="BI75" i="20"/>
  <c r="AF74" i="20"/>
  <c r="AQ55" i="20"/>
  <c r="AO55" i="20"/>
  <c r="AQ37" i="20"/>
  <c r="AJ37" i="20"/>
  <c r="AP37" i="20"/>
  <c r="AF55" i="20"/>
  <c r="AN55" i="20"/>
  <c r="BX56" i="20"/>
  <c r="AB56" i="20"/>
  <c r="CI56" i="20"/>
  <c r="BW56" i="20"/>
  <c r="BK56" i="20"/>
  <c r="AM56" i="20"/>
  <c r="AA56" i="20"/>
  <c r="Z56" i="20"/>
  <c r="CH56" i="20"/>
  <c r="BV56" i="20"/>
  <c r="BJ56" i="20"/>
  <c r="AL56" i="20"/>
  <c r="CG56" i="20"/>
  <c r="BU56" i="20"/>
  <c r="BI56" i="20"/>
  <c r="AK56" i="20"/>
  <c r="Y56" i="20"/>
  <c r="CF56" i="20"/>
  <c r="BT56" i="20"/>
  <c r="BH56" i="20"/>
  <c r="AJ56" i="20"/>
  <c r="X56" i="20"/>
  <c r="I57" i="20"/>
  <c r="CE56" i="20"/>
  <c r="BS56" i="20"/>
  <c r="BG56" i="20"/>
  <c r="AI56" i="20"/>
  <c r="W56" i="20"/>
  <c r="BP56" i="20"/>
  <c r="AE56" i="20"/>
  <c r="CP56" i="20"/>
  <c r="CD56" i="20"/>
  <c r="BR56" i="20"/>
  <c r="BF56" i="20"/>
  <c r="AH56" i="20"/>
  <c r="BD56" i="20"/>
  <c r="CO56" i="20"/>
  <c r="CC56" i="20"/>
  <c r="BQ56" i="20"/>
  <c r="BE56" i="20"/>
  <c r="AG56" i="20"/>
  <c r="CB56" i="20"/>
  <c r="AF56" i="20"/>
  <c r="CN56" i="20"/>
  <c r="CM56" i="20"/>
  <c r="CA56" i="20"/>
  <c r="BO56" i="20"/>
  <c r="AQ56" i="20"/>
  <c r="CL56" i="20"/>
  <c r="BZ56" i="20"/>
  <c r="BN56" i="20"/>
  <c r="AP56" i="20"/>
  <c r="AD56" i="20"/>
  <c r="CK56" i="20"/>
  <c r="BY56" i="20"/>
  <c r="BM56" i="20"/>
  <c r="AO56" i="20"/>
  <c r="AC56" i="20"/>
  <c r="CJ56" i="20"/>
  <c r="BL56" i="20"/>
  <c r="AN56" i="20"/>
  <c r="O56" i="20"/>
  <c r="L57" i="20" s="1"/>
  <c r="AH55" i="20"/>
  <c r="AP55" i="20"/>
  <c r="AK55" i="20"/>
  <c r="AM55" i="20"/>
  <c r="AN37" i="20"/>
  <c r="AM37" i="20"/>
  <c r="CJ38" i="20"/>
  <c r="BX38" i="20"/>
  <c r="BL38" i="20"/>
  <c r="AN38" i="20"/>
  <c r="AB38" i="20"/>
  <c r="O38" i="20"/>
  <c r="AW38" i="20" s="1"/>
  <c r="BV38" i="20"/>
  <c r="AL38" i="20"/>
  <c r="BN38" i="20"/>
  <c r="CI38" i="20"/>
  <c r="BW38" i="20"/>
  <c r="BK38" i="20"/>
  <c r="AM38" i="20"/>
  <c r="AA38" i="20"/>
  <c r="BJ38" i="20"/>
  <c r="Z38" i="20"/>
  <c r="BZ38" i="20"/>
  <c r="CH38" i="20"/>
  <c r="CG38" i="20"/>
  <c r="BU38" i="20"/>
  <c r="BI38" i="20"/>
  <c r="AK38" i="20"/>
  <c r="Y38" i="20"/>
  <c r="CN38" i="20"/>
  <c r="AF38" i="20"/>
  <c r="CL38" i="20"/>
  <c r="CF38" i="20"/>
  <c r="BT38" i="20"/>
  <c r="BH38" i="20"/>
  <c r="AV38" i="20"/>
  <c r="AJ38" i="20"/>
  <c r="X38" i="20"/>
  <c r="BD38" i="20"/>
  <c r="AD38" i="20"/>
  <c r="I39" i="20"/>
  <c r="CE38" i="20"/>
  <c r="BS38" i="20"/>
  <c r="BG38" i="20"/>
  <c r="AI38" i="20"/>
  <c r="W38" i="20"/>
  <c r="BP38" i="20"/>
  <c r="CP38" i="20"/>
  <c r="CD38" i="20"/>
  <c r="BR38" i="20"/>
  <c r="BF38" i="20"/>
  <c r="AH38" i="20"/>
  <c r="CB38" i="20"/>
  <c r="CO38" i="20"/>
  <c r="CC38" i="20"/>
  <c r="BQ38" i="20"/>
  <c r="BE38" i="20"/>
  <c r="AS38" i="20"/>
  <c r="AG38" i="20"/>
  <c r="AP38" i="20"/>
  <c r="CM38" i="20"/>
  <c r="CA38" i="20"/>
  <c r="BO38" i="20"/>
  <c r="AQ38" i="20"/>
  <c r="AE38" i="20"/>
  <c r="CK38" i="20"/>
  <c r="BY38" i="20"/>
  <c r="BM38" i="20"/>
  <c r="BA38" i="20"/>
  <c r="AO38" i="20"/>
  <c r="AC38" i="20"/>
  <c r="AH37" i="20"/>
  <c r="AM19" i="20"/>
  <c r="AI19" i="20"/>
  <c r="AK19" i="20"/>
  <c r="AL19" i="20"/>
  <c r="AH19" i="20"/>
  <c r="AP19" i="20"/>
  <c r="AG19" i="20"/>
  <c r="AN19" i="20"/>
  <c r="AF19" i="20"/>
  <c r="AQ19" i="20"/>
  <c r="AJ19" i="20"/>
  <c r="CJ20" i="20"/>
  <c r="BX20" i="20"/>
  <c r="BL20" i="20"/>
  <c r="AN20" i="20"/>
  <c r="AB20" i="20"/>
  <c r="O20" i="20"/>
  <c r="AX20" i="20" s="1"/>
  <c r="BJ20" i="20"/>
  <c r="AL20" i="20"/>
  <c r="CL20" i="20"/>
  <c r="AC20" i="20"/>
  <c r="CI20" i="20"/>
  <c r="BW20" i="20"/>
  <c r="BK20" i="20"/>
  <c r="AM20" i="20"/>
  <c r="AA20" i="20"/>
  <c r="Z20" i="20"/>
  <c r="CH20" i="20"/>
  <c r="BV20" i="20"/>
  <c r="CG20" i="20"/>
  <c r="BU20" i="20"/>
  <c r="BI20" i="20"/>
  <c r="AK20" i="20"/>
  <c r="Y20" i="20"/>
  <c r="CF20" i="20"/>
  <c r="BT20" i="20"/>
  <c r="BH20" i="20"/>
  <c r="AJ20" i="20"/>
  <c r="X20" i="20"/>
  <c r="CN20" i="20"/>
  <c r="BN20" i="20"/>
  <c r="I21" i="20"/>
  <c r="CE20" i="20"/>
  <c r="BS20" i="20"/>
  <c r="BG20" i="20"/>
  <c r="AI20" i="20"/>
  <c r="W20" i="20"/>
  <c r="CB20" i="20"/>
  <c r="AD20" i="20"/>
  <c r="CK20" i="20"/>
  <c r="CP20" i="20"/>
  <c r="CD20" i="20"/>
  <c r="BR20" i="20"/>
  <c r="BF20" i="20"/>
  <c r="AH20" i="20"/>
  <c r="BP20" i="20"/>
  <c r="AF20" i="20"/>
  <c r="BM20" i="20"/>
  <c r="CO20" i="20"/>
  <c r="CC20" i="20"/>
  <c r="BQ20" i="20"/>
  <c r="BE20" i="20"/>
  <c r="AG20" i="20"/>
  <c r="BD20" i="20"/>
  <c r="AP20" i="20"/>
  <c r="BZ20" i="20"/>
  <c r="CM20" i="20"/>
  <c r="CA20" i="20"/>
  <c r="BO20" i="20"/>
  <c r="AQ20" i="20"/>
  <c r="AE20" i="20"/>
  <c r="BY20" i="20"/>
  <c r="AO20" i="20"/>
  <c r="AY75" i="20" l="1"/>
  <c r="AS56" i="20"/>
  <c r="L76" i="20"/>
  <c r="CJ76" i="20"/>
  <c r="BX76" i="20"/>
  <c r="AZ76" i="20"/>
  <c r="AN76" i="20"/>
  <c r="AB76" i="20"/>
  <c r="CI76" i="20"/>
  <c r="BW76" i="20"/>
  <c r="AY76" i="20"/>
  <c r="AM76" i="20"/>
  <c r="AA76" i="20"/>
  <c r="AK76" i="20"/>
  <c r="CH76" i="20"/>
  <c r="CG76" i="20"/>
  <c r="BU76" i="20"/>
  <c r="CF76" i="20"/>
  <c r="BT76" i="20"/>
  <c r="AV76" i="20"/>
  <c r="AJ76" i="20"/>
  <c r="X76" i="20"/>
  <c r="CN76" i="20"/>
  <c r="AR76" i="20"/>
  <c r="AE76" i="20"/>
  <c r="I77" i="20"/>
  <c r="CE76" i="20"/>
  <c r="BS76" i="20"/>
  <c r="AU76" i="20"/>
  <c r="AI76" i="20"/>
  <c r="W76" i="20"/>
  <c r="CB76" i="20"/>
  <c r="AF76" i="20"/>
  <c r="CP76" i="20"/>
  <c r="CD76" i="20"/>
  <c r="BR76" i="20"/>
  <c r="AT76" i="20"/>
  <c r="AH76" i="20"/>
  <c r="BP76" i="20"/>
  <c r="CO76" i="20"/>
  <c r="CC76" i="20"/>
  <c r="BQ76" i="20"/>
  <c r="AS76" i="20"/>
  <c r="AG76" i="20"/>
  <c r="CM76" i="20"/>
  <c r="CA76" i="20"/>
  <c r="BC76" i="20"/>
  <c r="AQ76" i="20"/>
  <c r="CL76" i="20"/>
  <c r="BZ76" i="20"/>
  <c r="BB76" i="20"/>
  <c r="AP76" i="20"/>
  <c r="AD76" i="20"/>
  <c r="AW76" i="20"/>
  <c r="CK76" i="20"/>
  <c r="BY76" i="20"/>
  <c r="BA76" i="20"/>
  <c r="AO76" i="20"/>
  <c r="AC76" i="20"/>
  <c r="BV76" i="20"/>
  <c r="AX76" i="20"/>
  <c r="AL76" i="20"/>
  <c r="Z76" i="20"/>
  <c r="Y76" i="20"/>
  <c r="AX75" i="20"/>
  <c r="AR75" i="20"/>
  <c r="AZ75" i="20"/>
  <c r="AV75" i="20"/>
  <c r="AU38" i="20"/>
  <c r="BC38" i="20"/>
  <c r="AT38" i="20"/>
  <c r="BB38" i="20"/>
  <c r="AR38" i="20"/>
  <c r="AZ56" i="20"/>
  <c r="AX38" i="20"/>
  <c r="BC56" i="20"/>
  <c r="AV56" i="20"/>
  <c r="AR56" i="20"/>
  <c r="BA56" i="20"/>
  <c r="AU56" i="20"/>
  <c r="AW56" i="20"/>
  <c r="AY56" i="20"/>
  <c r="AT56" i="20"/>
  <c r="CJ57" i="20"/>
  <c r="BX57" i="20"/>
  <c r="AZ57" i="20"/>
  <c r="CI57" i="20"/>
  <c r="BW57" i="20"/>
  <c r="AY57" i="20"/>
  <c r="AM57" i="20"/>
  <c r="AA57" i="20"/>
  <c r="CH57" i="20"/>
  <c r="BV57" i="20"/>
  <c r="AX57" i="20"/>
  <c r="AL57" i="20"/>
  <c r="Z57" i="20"/>
  <c r="CG57" i="20"/>
  <c r="BU57" i="20"/>
  <c r="AW57" i="20"/>
  <c r="AK57" i="20"/>
  <c r="Y57" i="20"/>
  <c r="CF57" i="20"/>
  <c r="BT57" i="20"/>
  <c r="AV57" i="20"/>
  <c r="AJ57" i="20"/>
  <c r="X57" i="20"/>
  <c r="I58" i="20"/>
  <c r="CE57" i="20"/>
  <c r="BS57" i="20"/>
  <c r="AU57" i="20"/>
  <c r="AI57" i="20"/>
  <c r="W57" i="20"/>
  <c r="AF57" i="20"/>
  <c r="CP57" i="20"/>
  <c r="CD57" i="20"/>
  <c r="BR57" i="20"/>
  <c r="AT57" i="20"/>
  <c r="AH57" i="20"/>
  <c r="CO57" i="20"/>
  <c r="CC57" i="20"/>
  <c r="BQ57" i="20"/>
  <c r="AS57" i="20"/>
  <c r="AG57" i="20"/>
  <c r="CN57" i="20"/>
  <c r="CB57" i="20"/>
  <c r="BP57" i="20"/>
  <c r="AR57" i="20"/>
  <c r="CM57" i="20"/>
  <c r="CA57" i="20"/>
  <c r="BC57" i="20"/>
  <c r="AQ57" i="20"/>
  <c r="AE57" i="20"/>
  <c r="CL57" i="20"/>
  <c r="BZ57" i="20"/>
  <c r="BB57" i="20"/>
  <c r="AP57" i="20"/>
  <c r="AD57" i="20"/>
  <c r="CK57" i="20"/>
  <c r="BY57" i="20"/>
  <c r="BA57" i="20"/>
  <c r="AO57" i="20"/>
  <c r="AC57" i="20"/>
  <c r="AN57" i="20"/>
  <c r="AB57" i="20"/>
  <c r="M57" i="20"/>
  <c r="N57" i="20" s="1"/>
  <c r="O57" i="20"/>
  <c r="BK57" i="20" s="1"/>
  <c r="BB56" i="20"/>
  <c r="AX56" i="20"/>
  <c r="L39" i="20"/>
  <c r="AZ38" i="20"/>
  <c r="CJ39" i="20"/>
  <c r="BX39" i="20"/>
  <c r="AZ39" i="20"/>
  <c r="AN39" i="20"/>
  <c r="AB39" i="20"/>
  <c r="BZ39" i="20"/>
  <c r="CI39" i="20"/>
  <c r="BW39" i="20"/>
  <c r="AY39" i="20"/>
  <c r="AM39" i="20"/>
  <c r="AA39" i="20"/>
  <c r="CH39" i="20"/>
  <c r="BV39" i="20"/>
  <c r="AX39" i="20"/>
  <c r="AL39" i="20"/>
  <c r="Z39" i="20"/>
  <c r="CG39" i="20"/>
  <c r="BU39" i="20"/>
  <c r="AW39" i="20"/>
  <c r="AK39" i="20"/>
  <c r="Y39" i="20"/>
  <c r="CF39" i="20"/>
  <c r="BT39" i="20"/>
  <c r="AV39" i="20"/>
  <c r="AJ39" i="20"/>
  <c r="X39" i="20"/>
  <c r="CB39" i="20"/>
  <c r="CL39" i="20"/>
  <c r="I40" i="20"/>
  <c r="CE39" i="20"/>
  <c r="BS39" i="20"/>
  <c r="AU39" i="20"/>
  <c r="AI39" i="20"/>
  <c r="W39" i="20"/>
  <c r="BP39" i="20"/>
  <c r="CP39" i="20"/>
  <c r="CD39" i="20"/>
  <c r="BR39" i="20"/>
  <c r="AT39" i="20"/>
  <c r="AH39" i="20"/>
  <c r="AF39" i="20"/>
  <c r="AD39" i="20"/>
  <c r="CO39" i="20"/>
  <c r="CC39" i="20"/>
  <c r="BQ39" i="20"/>
  <c r="AS39" i="20"/>
  <c r="AG39" i="20"/>
  <c r="BB39" i="20"/>
  <c r="CN39" i="20"/>
  <c r="AR39" i="20"/>
  <c r="CM39" i="20"/>
  <c r="CA39" i="20"/>
  <c r="BC39" i="20"/>
  <c r="AQ39" i="20"/>
  <c r="AE39" i="20"/>
  <c r="CK39" i="20"/>
  <c r="BY39" i="20"/>
  <c r="BA39" i="20"/>
  <c r="AO39" i="20"/>
  <c r="AC39" i="20"/>
  <c r="AP39" i="20"/>
  <c r="AY38" i="20"/>
  <c r="AS20" i="20"/>
  <c r="AV20" i="20"/>
  <c r="BC20" i="20"/>
  <c r="AR20" i="20"/>
  <c r="AT20" i="20"/>
  <c r="L21" i="20"/>
  <c r="AU20" i="20"/>
  <c r="BA20" i="20"/>
  <c r="BB20" i="20"/>
  <c r="AZ20" i="20"/>
  <c r="AY20" i="20"/>
  <c r="CJ21" i="20"/>
  <c r="BX21" i="20"/>
  <c r="AZ21" i="20"/>
  <c r="AN21" i="20"/>
  <c r="AB21" i="20"/>
  <c r="CI21" i="20"/>
  <c r="BW21" i="20"/>
  <c r="AY21" i="20"/>
  <c r="AM21" i="20"/>
  <c r="AA21" i="20"/>
  <c r="CH21" i="20"/>
  <c r="BV21" i="20"/>
  <c r="AX21" i="20"/>
  <c r="AL21" i="20"/>
  <c r="Z21" i="20"/>
  <c r="BA21" i="20"/>
  <c r="CG21" i="20"/>
  <c r="BU21" i="20"/>
  <c r="AW21" i="20"/>
  <c r="AK21" i="20"/>
  <c r="Y21" i="20"/>
  <c r="AF21" i="20"/>
  <c r="BB21" i="20"/>
  <c r="CK21" i="20"/>
  <c r="CF21" i="20"/>
  <c r="BT21" i="20"/>
  <c r="AV21" i="20"/>
  <c r="AJ21" i="20"/>
  <c r="X21" i="20"/>
  <c r="CL21" i="20"/>
  <c r="AO21" i="20"/>
  <c r="I22" i="20"/>
  <c r="CE21" i="20"/>
  <c r="BS21" i="20"/>
  <c r="AU21" i="20"/>
  <c r="AI21" i="20"/>
  <c r="W21" i="20"/>
  <c r="AD21" i="20"/>
  <c r="CP21" i="20"/>
  <c r="CD21" i="20"/>
  <c r="BR21" i="20"/>
  <c r="AT21" i="20"/>
  <c r="AH21" i="20"/>
  <c r="BP21" i="20"/>
  <c r="AP21" i="20"/>
  <c r="CO21" i="20"/>
  <c r="CC21" i="20"/>
  <c r="BQ21" i="20"/>
  <c r="AS21" i="20"/>
  <c r="AG21" i="20"/>
  <c r="AR21" i="20"/>
  <c r="BZ21" i="20"/>
  <c r="AC21" i="20"/>
  <c r="CN21" i="20"/>
  <c r="CB21" i="20"/>
  <c r="CM21" i="20"/>
  <c r="CA21" i="20"/>
  <c r="BC21" i="20"/>
  <c r="AQ21" i="20"/>
  <c r="AE21" i="20"/>
  <c r="BY21" i="20"/>
  <c r="AW20" i="20"/>
  <c r="BD57" i="20" l="1"/>
  <c r="CJ77" i="20"/>
  <c r="BL77" i="20"/>
  <c r="AZ77" i="20"/>
  <c r="AN77" i="20"/>
  <c r="AB77" i="20"/>
  <c r="CI77" i="20"/>
  <c r="BK77" i="20"/>
  <c r="AY77" i="20"/>
  <c r="AM77" i="20"/>
  <c r="AA77" i="20"/>
  <c r="CH77" i="20"/>
  <c r="BJ77" i="20"/>
  <c r="AX77" i="20"/>
  <c r="AL77" i="20"/>
  <c r="Z77" i="20"/>
  <c r="CG77" i="20"/>
  <c r="BI77" i="20"/>
  <c r="AW77" i="20"/>
  <c r="AK77" i="20"/>
  <c r="Y77" i="20"/>
  <c r="CF77" i="20"/>
  <c r="BH77" i="20"/>
  <c r="AV77" i="20"/>
  <c r="AJ77" i="20"/>
  <c r="X77" i="20"/>
  <c r="I78" i="20"/>
  <c r="CE77" i="20"/>
  <c r="BG77" i="20"/>
  <c r="AU77" i="20"/>
  <c r="AI77" i="20"/>
  <c r="W77" i="20"/>
  <c r="CP77" i="20"/>
  <c r="CD77" i="20"/>
  <c r="BF77" i="20"/>
  <c r="AT77" i="20"/>
  <c r="AH77" i="20"/>
  <c r="CO77" i="20"/>
  <c r="CC77" i="20"/>
  <c r="BE77" i="20"/>
  <c r="AS77" i="20"/>
  <c r="AG77" i="20"/>
  <c r="CN77" i="20"/>
  <c r="CB77" i="20"/>
  <c r="BD77" i="20"/>
  <c r="AR77" i="20"/>
  <c r="AF77" i="20"/>
  <c r="CM77" i="20"/>
  <c r="BO77" i="20"/>
  <c r="BC77" i="20"/>
  <c r="AQ77" i="20"/>
  <c r="AE77" i="20"/>
  <c r="CL77" i="20"/>
  <c r="BN77" i="20"/>
  <c r="BB77" i="20"/>
  <c r="AP77" i="20"/>
  <c r="AD77" i="20"/>
  <c r="CK77" i="20"/>
  <c r="BM77" i="20"/>
  <c r="BA77" i="20"/>
  <c r="AO77" i="20"/>
  <c r="AC77" i="20"/>
  <c r="O76" i="20"/>
  <c r="M76" i="20"/>
  <c r="N76" i="20" s="1"/>
  <c r="BF57" i="20"/>
  <c r="BN57" i="20"/>
  <c r="CJ58" i="20"/>
  <c r="BL58" i="20"/>
  <c r="AZ58" i="20"/>
  <c r="AN58" i="20"/>
  <c r="AB58" i="20"/>
  <c r="CI58" i="20"/>
  <c r="BK58" i="20"/>
  <c r="AY58" i="20"/>
  <c r="AM58" i="20"/>
  <c r="AA58" i="20"/>
  <c r="CH58" i="20"/>
  <c r="BJ58" i="20"/>
  <c r="AX58" i="20"/>
  <c r="AL58" i="20"/>
  <c r="Z58" i="20"/>
  <c r="CG58" i="20"/>
  <c r="BI58" i="20"/>
  <c r="AW58" i="20"/>
  <c r="AK58" i="20"/>
  <c r="Y58" i="20"/>
  <c r="CF58" i="20"/>
  <c r="BH58" i="20"/>
  <c r="AV58" i="20"/>
  <c r="AJ58" i="20"/>
  <c r="X58" i="20"/>
  <c r="I59" i="20"/>
  <c r="CE58" i="20"/>
  <c r="BG58" i="20"/>
  <c r="AU58" i="20"/>
  <c r="AI58" i="20"/>
  <c r="W58" i="20"/>
  <c r="CP58" i="20"/>
  <c r="CD58" i="20"/>
  <c r="BF58" i="20"/>
  <c r="AT58" i="20"/>
  <c r="AH58" i="20"/>
  <c r="CO58" i="20"/>
  <c r="CC58" i="20"/>
  <c r="BE58" i="20"/>
  <c r="AS58" i="20"/>
  <c r="AG58" i="20"/>
  <c r="CN58" i="20"/>
  <c r="CB58" i="20"/>
  <c r="BD58" i="20"/>
  <c r="AR58" i="20"/>
  <c r="AF58" i="20"/>
  <c r="CM58" i="20"/>
  <c r="BO58" i="20"/>
  <c r="BC58" i="20"/>
  <c r="AQ58" i="20"/>
  <c r="AE58" i="20"/>
  <c r="CL58" i="20"/>
  <c r="BN58" i="20"/>
  <c r="BB58" i="20"/>
  <c r="AP58" i="20"/>
  <c r="AD58" i="20"/>
  <c r="CK58" i="20"/>
  <c r="BM58" i="20"/>
  <c r="BA58" i="20"/>
  <c r="AO58" i="20"/>
  <c r="AC58" i="20"/>
  <c r="BH57" i="20"/>
  <c r="BJ57" i="20"/>
  <c r="BL57" i="20"/>
  <c r="BE57" i="20"/>
  <c r="BM57" i="20"/>
  <c r="BO57" i="20"/>
  <c r="BG57" i="20"/>
  <c r="BI57" i="20"/>
  <c r="L58" i="20"/>
  <c r="CJ40" i="20"/>
  <c r="BL40" i="20"/>
  <c r="AZ40" i="20"/>
  <c r="AN40" i="20"/>
  <c r="AB40" i="20"/>
  <c r="BN40" i="20"/>
  <c r="CI40" i="20"/>
  <c r="BK40" i="20"/>
  <c r="AY40" i="20"/>
  <c r="AM40" i="20"/>
  <c r="AA40" i="20"/>
  <c r="AD40" i="20"/>
  <c r="CH40" i="20"/>
  <c r="BJ40" i="20"/>
  <c r="AX40" i="20"/>
  <c r="AL40" i="20"/>
  <c r="Z40" i="20"/>
  <c r="CG40" i="20"/>
  <c r="BI40" i="20"/>
  <c r="AW40" i="20"/>
  <c r="AK40" i="20"/>
  <c r="Y40" i="20"/>
  <c r="BB40" i="20"/>
  <c r="CF40" i="20"/>
  <c r="BH40" i="20"/>
  <c r="AV40" i="20"/>
  <c r="AJ40" i="20"/>
  <c r="X40" i="20"/>
  <c r="CL40" i="20"/>
  <c r="I41" i="20"/>
  <c r="CE40" i="20"/>
  <c r="BG40" i="20"/>
  <c r="AU40" i="20"/>
  <c r="AI40" i="20"/>
  <c r="W40" i="20"/>
  <c r="CP40" i="20"/>
  <c r="CD40" i="20"/>
  <c r="BF40" i="20"/>
  <c r="AT40" i="20"/>
  <c r="AH40" i="20"/>
  <c r="AP40" i="20"/>
  <c r="CO40" i="20"/>
  <c r="CC40" i="20"/>
  <c r="BE40" i="20"/>
  <c r="AS40" i="20"/>
  <c r="AG40" i="20"/>
  <c r="CN40" i="20"/>
  <c r="CB40" i="20"/>
  <c r="BD40" i="20"/>
  <c r="AR40" i="20"/>
  <c r="AF40" i="20"/>
  <c r="CM40" i="20"/>
  <c r="BO40" i="20"/>
  <c r="BC40" i="20"/>
  <c r="AQ40" i="20"/>
  <c r="AE40" i="20"/>
  <c r="CK40" i="20"/>
  <c r="BM40" i="20"/>
  <c r="BA40" i="20"/>
  <c r="AO40" i="20"/>
  <c r="AC40" i="20"/>
  <c r="O39" i="20"/>
  <c r="M39" i="20"/>
  <c r="N39" i="20" s="1"/>
  <c r="O21" i="20"/>
  <c r="M21" i="20"/>
  <c r="N21" i="20" s="1"/>
  <c r="CJ22" i="20"/>
  <c r="BL22" i="20"/>
  <c r="AZ22" i="20"/>
  <c r="AN22" i="20"/>
  <c r="AB22" i="20"/>
  <c r="CK22" i="20"/>
  <c r="CI22" i="20"/>
  <c r="BK22" i="20"/>
  <c r="AY22" i="20"/>
  <c r="AM22" i="20"/>
  <c r="AA22" i="20"/>
  <c r="BA22" i="20"/>
  <c r="CH22" i="20"/>
  <c r="BJ22" i="20"/>
  <c r="AX22" i="20"/>
  <c r="AL22" i="20"/>
  <c r="Z22" i="20"/>
  <c r="CG22" i="20"/>
  <c r="BI22" i="20"/>
  <c r="AW22" i="20"/>
  <c r="AK22" i="20"/>
  <c r="Y22" i="20"/>
  <c r="BB22" i="20"/>
  <c r="CF22" i="20"/>
  <c r="BH22" i="20"/>
  <c r="AV22" i="20"/>
  <c r="AJ22" i="20"/>
  <c r="X22" i="20"/>
  <c r="CL22" i="20"/>
  <c r="I23" i="20"/>
  <c r="CE22" i="20"/>
  <c r="BG22" i="20"/>
  <c r="AU22" i="20"/>
  <c r="AI22" i="20"/>
  <c r="W22" i="20"/>
  <c r="AP22" i="20"/>
  <c r="AC22" i="20"/>
  <c r="CP22" i="20"/>
  <c r="CD22" i="20"/>
  <c r="BF22" i="20"/>
  <c r="AT22" i="20"/>
  <c r="AH22" i="20"/>
  <c r="AD22" i="20"/>
  <c r="AO22" i="20"/>
  <c r="CO22" i="20"/>
  <c r="CC22" i="20"/>
  <c r="BE22" i="20"/>
  <c r="AS22" i="20"/>
  <c r="AG22" i="20"/>
  <c r="BN22" i="20"/>
  <c r="BM22" i="20"/>
  <c r="CN22" i="20"/>
  <c r="CB22" i="20"/>
  <c r="BD22" i="20"/>
  <c r="AR22" i="20"/>
  <c r="AF22" i="20"/>
  <c r="CM22" i="20"/>
  <c r="BO22" i="20"/>
  <c r="BC22" i="20"/>
  <c r="AQ22" i="20"/>
  <c r="AE22" i="20"/>
  <c r="L77" i="20" l="1"/>
  <c r="BG76" i="20"/>
  <c r="BK76" i="20"/>
  <c r="BH76" i="20"/>
  <c r="BN76" i="20"/>
  <c r="BE76" i="20"/>
  <c r="BD76" i="20"/>
  <c r="BF76" i="20"/>
  <c r="BM76" i="20"/>
  <c r="BL76" i="20"/>
  <c r="BJ76" i="20"/>
  <c r="BI76" i="20"/>
  <c r="BO76" i="20"/>
  <c r="BX78" i="20"/>
  <c r="BL78" i="20"/>
  <c r="AZ78" i="20"/>
  <c r="AN78" i="20"/>
  <c r="AB78" i="20"/>
  <c r="BW78" i="20"/>
  <c r="BK78" i="20"/>
  <c r="AY78" i="20"/>
  <c r="AM78" i="20"/>
  <c r="AA78" i="20"/>
  <c r="BV78" i="20"/>
  <c r="BJ78" i="20"/>
  <c r="AX78" i="20"/>
  <c r="AL78" i="20"/>
  <c r="Z78" i="20"/>
  <c r="BU78" i="20"/>
  <c r="BI78" i="20"/>
  <c r="AW78" i="20"/>
  <c r="AK78" i="20"/>
  <c r="Y78" i="20"/>
  <c r="BT78" i="20"/>
  <c r="BH78" i="20"/>
  <c r="AV78" i="20"/>
  <c r="AJ78" i="20"/>
  <c r="X78" i="20"/>
  <c r="I79" i="20"/>
  <c r="BS78" i="20"/>
  <c r="BG78" i="20"/>
  <c r="AU78" i="20"/>
  <c r="AI78" i="20"/>
  <c r="W78" i="20"/>
  <c r="CP78" i="20"/>
  <c r="BR78" i="20"/>
  <c r="BF78" i="20"/>
  <c r="AT78" i="20"/>
  <c r="AH78" i="20"/>
  <c r="CO78" i="20"/>
  <c r="BQ78" i="20"/>
  <c r="BE78" i="20"/>
  <c r="AS78" i="20"/>
  <c r="AG78" i="20"/>
  <c r="CN78" i="20"/>
  <c r="BP78" i="20"/>
  <c r="BD78" i="20"/>
  <c r="AR78" i="20"/>
  <c r="AF78" i="20"/>
  <c r="CA78" i="20"/>
  <c r="BO78" i="20"/>
  <c r="BC78" i="20"/>
  <c r="AQ78" i="20"/>
  <c r="AE78" i="20"/>
  <c r="BZ78" i="20"/>
  <c r="BN78" i="20"/>
  <c r="BB78" i="20"/>
  <c r="AP78" i="20"/>
  <c r="AD78" i="20"/>
  <c r="BY78" i="20"/>
  <c r="BM78" i="20"/>
  <c r="BA78" i="20"/>
  <c r="AO78" i="20"/>
  <c r="AC78" i="20"/>
  <c r="O58" i="20"/>
  <c r="M58" i="20"/>
  <c r="N58" i="20" s="1"/>
  <c r="BX59" i="20"/>
  <c r="BL59" i="20"/>
  <c r="AZ59" i="20"/>
  <c r="AN59" i="20"/>
  <c r="AB59" i="20"/>
  <c r="BW59" i="20"/>
  <c r="BK59" i="20"/>
  <c r="AY59" i="20"/>
  <c r="AM59" i="20"/>
  <c r="AA59" i="20"/>
  <c r="BV59" i="20"/>
  <c r="BJ59" i="20"/>
  <c r="AX59" i="20"/>
  <c r="AL59" i="20"/>
  <c r="Z59" i="20"/>
  <c r="BU59" i="20"/>
  <c r="BI59" i="20"/>
  <c r="AW59" i="20"/>
  <c r="AK59" i="20"/>
  <c r="Y59" i="20"/>
  <c r="BT59" i="20"/>
  <c r="BH59" i="20"/>
  <c r="AV59" i="20"/>
  <c r="AJ59" i="20"/>
  <c r="X59" i="20"/>
  <c r="I60" i="20"/>
  <c r="BS59" i="20"/>
  <c r="BG59" i="20"/>
  <c r="AU59" i="20"/>
  <c r="AI59" i="20"/>
  <c r="W59" i="20"/>
  <c r="CP59" i="20"/>
  <c r="BR59" i="20"/>
  <c r="BF59" i="20"/>
  <c r="AT59" i="20"/>
  <c r="AH59" i="20"/>
  <c r="CO59" i="20"/>
  <c r="BQ59" i="20"/>
  <c r="BE59" i="20"/>
  <c r="AS59" i="20"/>
  <c r="AG59" i="20"/>
  <c r="CN59" i="20"/>
  <c r="BP59" i="20"/>
  <c r="BD59" i="20"/>
  <c r="AR59" i="20"/>
  <c r="AF59" i="20"/>
  <c r="CA59" i="20"/>
  <c r="BO59" i="20"/>
  <c r="BC59" i="20"/>
  <c r="AQ59" i="20"/>
  <c r="AE59" i="20"/>
  <c r="BZ59" i="20"/>
  <c r="BN59" i="20"/>
  <c r="BB59" i="20"/>
  <c r="AP59" i="20"/>
  <c r="AD59" i="20"/>
  <c r="BY59" i="20"/>
  <c r="BM59" i="20"/>
  <c r="BA59" i="20"/>
  <c r="AO59" i="20"/>
  <c r="AC59" i="20"/>
  <c r="BX41" i="20"/>
  <c r="BL41" i="20"/>
  <c r="AZ41" i="20"/>
  <c r="AN41" i="20"/>
  <c r="AB41" i="20"/>
  <c r="BW41" i="20"/>
  <c r="BK41" i="20"/>
  <c r="AY41" i="20"/>
  <c r="AM41" i="20"/>
  <c r="AA41" i="20"/>
  <c r="AD41" i="20"/>
  <c r="BV41" i="20"/>
  <c r="BJ41" i="20"/>
  <c r="AX41" i="20"/>
  <c r="AL41" i="20"/>
  <c r="Z41" i="20"/>
  <c r="BB41" i="20"/>
  <c r="BU41" i="20"/>
  <c r="BI41" i="20"/>
  <c r="AW41" i="20"/>
  <c r="AK41" i="20"/>
  <c r="Y41" i="20"/>
  <c r="BN41" i="20"/>
  <c r="BT41" i="20"/>
  <c r="BH41" i="20"/>
  <c r="AV41" i="20"/>
  <c r="AJ41" i="20"/>
  <c r="X41" i="20"/>
  <c r="I42" i="20"/>
  <c r="BS41" i="20"/>
  <c r="BG41" i="20"/>
  <c r="AU41" i="20"/>
  <c r="AI41" i="20"/>
  <c r="W41" i="20"/>
  <c r="CP41" i="20"/>
  <c r="BR41" i="20"/>
  <c r="BF41" i="20"/>
  <c r="AT41" i="20"/>
  <c r="AH41" i="20"/>
  <c r="AP41" i="20"/>
  <c r="CO41" i="20"/>
  <c r="BQ41" i="20"/>
  <c r="BE41" i="20"/>
  <c r="AS41" i="20"/>
  <c r="AG41" i="20"/>
  <c r="CN41" i="20"/>
  <c r="BP41" i="20"/>
  <c r="BD41" i="20"/>
  <c r="AR41" i="20"/>
  <c r="AF41" i="20"/>
  <c r="BZ41" i="20"/>
  <c r="CA41" i="20"/>
  <c r="BO41" i="20"/>
  <c r="BC41" i="20"/>
  <c r="AQ41" i="20"/>
  <c r="AE41" i="20"/>
  <c r="BY41" i="20"/>
  <c r="BM41" i="20"/>
  <c r="BA41" i="20"/>
  <c r="AO41" i="20"/>
  <c r="AC41" i="20"/>
  <c r="L40" i="20"/>
  <c r="BJ39" i="20"/>
  <c r="BH39" i="20"/>
  <c r="BE39" i="20"/>
  <c r="BM39" i="20"/>
  <c r="BK39" i="20"/>
  <c r="BI39" i="20"/>
  <c r="BF39" i="20"/>
  <c r="BD39" i="20"/>
  <c r="BL39" i="20"/>
  <c r="BN39" i="20"/>
  <c r="BG39" i="20"/>
  <c r="BO39" i="20"/>
  <c r="L22" i="20"/>
  <c r="BG21" i="20"/>
  <c r="BM21" i="20"/>
  <c r="BH21" i="20"/>
  <c r="BO21" i="20"/>
  <c r="BK21" i="20"/>
  <c r="BD21" i="20"/>
  <c r="BL21" i="20"/>
  <c r="BE21" i="20"/>
  <c r="BF21" i="20"/>
  <c r="BI21" i="20"/>
  <c r="BN21" i="20"/>
  <c r="BJ21" i="20"/>
  <c r="BX23" i="20"/>
  <c r="BL23" i="20"/>
  <c r="AZ23" i="20"/>
  <c r="AN23" i="20"/>
  <c r="AB23" i="20"/>
  <c r="BY23" i="20"/>
  <c r="BW23" i="20"/>
  <c r="BK23" i="20"/>
  <c r="AY23" i="20"/>
  <c r="AM23" i="20"/>
  <c r="AA23" i="20"/>
  <c r="BM23" i="20"/>
  <c r="BV23" i="20"/>
  <c r="BJ23" i="20"/>
  <c r="AX23" i="20"/>
  <c r="AL23" i="20"/>
  <c r="Z23" i="20"/>
  <c r="BU23" i="20"/>
  <c r="BI23" i="20"/>
  <c r="AW23" i="20"/>
  <c r="AK23" i="20"/>
  <c r="Y23" i="20"/>
  <c r="AC23" i="20"/>
  <c r="BT23" i="20"/>
  <c r="BH23" i="20"/>
  <c r="AV23" i="20"/>
  <c r="AJ23" i="20"/>
  <c r="X23" i="20"/>
  <c r="I24" i="20"/>
  <c r="BS23" i="20"/>
  <c r="BG23" i="20"/>
  <c r="AU23" i="20"/>
  <c r="AI23" i="20"/>
  <c r="W23" i="20"/>
  <c r="BA23" i="20"/>
  <c r="CP23" i="20"/>
  <c r="BR23" i="20"/>
  <c r="BF23" i="20"/>
  <c r="AT23" i="20"/>
  <c r="AH23" i="20"/>
  <c r="CO23" i="20"/>
  <c r="BQ23" i="20"/>
  <c r="BE23" i="20"/>
  <c r="AS23" i="20"/>
  <c r="AG23" i="20"/>
  <c r="CN23" i="20"/>
  <c r="BP23" i="20"/>
  <c r="BD23" i="20"/>
  <c r="AR23" i="20"/>
  <c r="AF23" i="20"/>
  <c r="CA23" i="20"/>
  <c r="BO23" i="20"/>
  <c r="BC23" i="20"/>
  <c r="AQ23" i="20"/>
  <c r="AE23" i="20"/>
  <c r="BN23" i="20"/>
  <c r="BB23" i="20"/>
  <c r="AP23" i="20"/>
  <c r="AD23" i="20"/>
  <c r="AO23" i="20"/>
  <c r="BZ23" i="20"/>
  <c r="O77" i="20" l="1"/>
  <c r="M77" i="20"/>
  <c r="N77" i="20" s="1"/>
  <c r="CJ79" i="20"/>
  <c r="BX79" i="20"/>
  <c r="BL79" i="20"/>
  <c r="BL80" i="20" s="1"/>
  <c r="AZ79" i="20"/>
  <c r="AZ80" i="20" s="1"/>
  <c r="AN79" i="20"/>
  <c r="AN80" i="20" s="1"/>
  <c r="AB79" i="20"/>
  <c r="CI79" i="20"/>
  <c r="BW79" i="20"/>
  <c r="BK79" i="20"/>
  <c r="BK80" i="20" s="1"/>
  <c r="AY79" i="20"/>
  <c r="AY80" i="20" s="1"/>
  <c r="AM79" i="20"/>
  <c r="AM80" i="20" s="1"/>
  <c r="AA79" i="20"/>
  <c r="AA80" i="20" s="1"/>
  <c r="CH79" i="20"/>
  <c r="BV79" i="20"/>
  <c r="BJ79" i="20"/>
  <c r="BJ80" i="20" s="1"/>
  <c r="AX79" i="20"/>
  <c r="AX80" i="20" s="1"/>
  <c r="AL79" i="20"/>
  <c r="AL80" i="20" s="1"/>
  <c r="Z79" i="20"/>
  <c r="Z80" i="20" s="1"/>
  <c r="CG79" i="20"/>
  <c r="BU79" i="20"/>
  <c r="BI79" i="20"/>
  <c r="BI80" i="20" s="1"/>
  <c r="AW79" i="20"/>
  <c r="AW80" i="20" s="1"/>
  <c r="AK79" i="20"/>
  <c r="AK80" i="20" s="1"/>
  <c r="Y79" i="20"/>
  <c r="Y80" i="20" s="1"/>
  <c r="CF79" i="20"/>
  <c r="BT79" i="20"/>
  <c r="BH79" i="20"/>
  <c r="BH80" i="20" s="1"/>
  <c r="AV79" i="20"/>
  <c r="AV80" i="20" s="1"/>
  <c r="AJ79" i="20"/>
  <c r="AJ80" i="20" s="1"/>
  <c r="X79" i="20"/>
  <c r="X80" i="20" s="1"/>
  <c r="CE79" i="20"/>
  <c r="BS79" i="20"/>
  <c r="BG79" i="20"/>
  <c r="BG80" i="20" s="1"/>
  <c r="AU79" i="20"/>
  <c r="AI79" i="20"/>
  <c r="W79" i="20"/>
  <c r="CD79" i="20"/>
  <c r="BR79" i="20"/>
  <c r="BF79" i="20"/>
  <c r="BF80" i="20" s="1"/>
  <c r="AT79" i="20"/>
  <c r="AT80" i="20" s="1"/>
  <c r="AH79" i="20"/>
  <c r="AH80" i="20" s="1"/>
  <c r="CC79" i="20"/>
  <c r="BQ79" i="20"/>
  <c r="BE79" i="20"/>
  <c r="BE80" i="20" s="1"/>
  <c r="AS79" i="20"/>
  <c r="AS80" i="20" s="1"/>
  <c r="AG79" i="20"/>
  <c r="AG80" i="20" s="1"/>
  <c r="CB79" i="20"/>
  <c r="BP79" i="20"/>
  <c r="BD79" i="20"/>
  <c r="BD80" i="20" s="1"/>
  <c r="AR79" i="20"/>
  <c r="AR80" i="20" s="1"/>
  <c r="AF79" i="20"/>
  <c r="AF80" i="20" s="1"/>
  <c r="CM79" i="20"/>
  <c r="CA79" i="20"/>
  <c r="BO79" i="20"/>
  <c r="BO80" i="20" s="1"/>
  <c r="BC79" i="20"/>
  <c r="BC80" i="20" s="1"/>
  <c r="AQ79" i="20"/>
  <c r="AQ80" i="20" s="1"/>
  <c r="AE79" i="20"/>
  <c r="AE80" i="20" s="1"/>
  <c r="CL79" i="20"/>
  <c r="BZ79" i="20"/>
  <c r="BN79" i="20"/>
  <c r="BN80" i="20" s="1"/>
  <c r="BB79" i="20"/>
  <c r="BB80" i="20" s="1"/>
  <c r="AP79" i="20"/>
  <c r="AP80" i="20" s="1"/>
  <c r="AD79" i="20"/>
  <c r="AD80" i="20" s="1"/>
  <c r="CK79" i="20"/>
  <c r="BY79" i="20"/>
  <c r="BM79" i="20"/>
  <c r="BM80" i="20" s="1"/>
  <c r="BA79" i="20"/>
  <c r="BA80" i="20" s="1"/>
  <c r="AO79" i="20"/>
  <c r="AO80" i="20" s="1"/>
  <c r="AC79" i="20"/>
  <c r="AC80" i="20" s="1"/>
  <c r="AB80" i="20"/>
  <c r="L59" i="20"/>
  <c r="BX58" i="20"/>
  <c r="BV58" i="20"/>
  <c r="BT58" i="20"/>
  <c r="BZ58" i="20"/>
  <c r="BR58" i="20"/>
  <c r="BP58" i="20"/>
  <c r="BY58" i="20"/>
  <c r="CA58" i="20"/>
  <c r="BS58" i="20"/>
  <c r="BQ58" i="20"/>
  <c r="BW58" i="20"/>
  <c r="BU58" i="20"/>
  <c r="CJ60" i="20"/>
  <c r="BX60" i="20"/>
  <c r="BL60" i="20"/>
  <c r="BL61" i="20" s="1"/>
  <c r="AZ60" i="20"/>
  <c r="AZ61" i="20" s="1"/>
  <c r="AN60" i="20"/>
  <c r="AN61" i="20" s="1"/>
  <c r="AB60" i="20"/>
  <c r="AB61" i="20" s="1"/>
  <c r="CI60" i="20"/>
  <c r="BW60" i="20"/>
  <c r="BK60" i="20"/>
  <c r="BK61" i="20" s="1"/>
  <c r="AY60" i="20"/>
  <c r="AY61" i="20" s="1"/>
  <c r="AM60" i="20"/>
  <c r="AM61" i="20" s="1"/>
  <c r="AA60" i="20"/>
  <c r="CH60" i="20"/>
  <c r="BV60" i="20"/>
  <c r="BV61" i="20" s="1"/>
  <c r="BJ60" i="20"/>
  <c r="BJ61" i="20" s="1"/>
  <c r="AX60" i="20"/>
  <c r="AX61" i="20" s="1"/>
  <c r="AL60" i="20"/>
  <c r="AL61" i="20" s="1"/>
  <c r="Z60" i="20"/>
  <c r="Z61" i="20" s="1"/>
  <c r="CG60" i="20"/>
  <c r="BU60" i="20"/>
  <c r="BI60" i="20"/>
  <c r="BI61" i="20" s="1"/>
  <c r="AW60" i="20"/>
  <c r="AW61" i="20" s="1"/>
  <c r="AK60" i="20"/>
  <c r="AK61" i="20" s="1"/>
  <c r="Y60" i="20"/>
  <c r="Y61" i="20" s="1"/>
  <c r="CF60" i="20"/>
  <c r="BT60" i="20"/>
  <c r="BH60" i="20"/>
  <c r="BH61" i="20" s="1"/>
  <c r="AV60" i="20"/>
  <c r="AV61" i="20" s="1"/>
  <c r="AJ60" i="20"/>
  <c r="AJ61" i="20" s="1"/>
  <c r="X60" i="20"/>
  <c r="X61" i="20" s="1"/>
  <c r="CE60" i="20"/>
  <c r="BS60" i="20"/>
  <c r="BG60" i="20"/>
  <c r="BG61" i="20" s="1"/>
  <c r="AU60" i="20"/>
  <c r="AI60" i="20"/>
  <c r="W60" i="20"/>
  <c r="CD60" i="20"/>
  <c r="BR60" i="20"/>
  <c r="BR61" i="20" s="1"/>
  <c r="BF60" i="20"/>
  <c r="BF61" i="20" s="1"/>
  <c r="AT60" i="20"/>
  <c r="AT61" i="20" s="1"/>
  <c r="AH60" i="20"/>
  <c r="AH61" i="20" s="1"/>
  <c r="CC60" i="20"/>
  <c r="BQ60" i="20"/>
  <c r="BE60" i="20"/>
  <c r="BE61" i="20" s="1"/>
  <c r="AS60" i="20"/>
  <c r="AS61" i="20" s="1"/>
  <c r="AG60" i="20"/>
  <c r="AG61" i="20" s="1"/>
  <c r="CB60" i="20"/>
  <c r="BP60" i="20"/>
  <c r="BP61" i="20" s="1"/>
  <c r="BD60" i="20"/>
  <c r="BD61" i="20" s="1"/>
  <c r="AR60" i="20"/>
  <c r="AR61" i="20" s="1"/>
  <c r="AF60" i="20"/>
  <c r="AF61" i="20" s="1"/>
  <c r="CM60" i="20"/>
  <c r="CA60" i="20"/>
  <c r="BO60" i="20"/>
  <c r="BO61" i="20" s="1"/>
  <c r="BC60" i="20"/>
  <c r="BC61" i="20" s="1"/>
  <c r="AQ60" i="20"/>
  <c r="AQ61" i="20" s="1"/>
  <c r="AE60" i="20"/>
  <c r="AE61" i="20" s="1"/>
  <c r="CL60" i="20"/>
  <c r="BZ60" i="20"/>
  <c r="BZ61" i="20" s="1"/>
  <c r="BN60" i="20"/>
  <c r="BN61" i="20" s="1"/>
  <c r="BB60" i="20"/>
  <c r="BB61" i="20" s="1"/>
  <c r="AP60" i="20"/>
  <c r="AP61" i="20" s="1"/>
  <c r="AD60" i="20"/>
  <c r="AD61" i="20" s="1"/>
  <c r="CK60" i="20"/>
  <c r="BY60" i="20"/>
  <c r="BM60" i="20"/>
  <c r="BM61" i="20" s="1"/>
  <c r="BA60" i="20"/>
  <c r="BA61" i="20" s="1"/>
  <c r="AO60" i="20"/>
  <c r="AO61" i="20" s="1"/>
  <c r="AC60" i="20"/>
  <c r="AC61" i="20" s="1"/>
  <c r="AA61" i="20"/>
  <c r="O40" i="20"/>
  <c r="M40" i="20"/>
  <c r="N40" i="20" s="1"/>
  <c r="CJ42" i="20"/>
  <c r="BX42" i="20"/>
  <c r="BL42" i="20"/>
  <c r="BL43" i="20" s="1"/>
  <c r="AZ42" i="20"/>
  <c r="AZ43" i="20" s="1"/>
  <c r="AN42" i="20"/>
  <c r="AN43" i="20" s="1"/>
  <c r="AB42" i="20"/>
  <c r="AB43" i="20" s="1"/>
  <c r="AP42" i="20"/>
  <c r="AP43" i="20" s="1"/>
  <c r="CI42" i="20"/>
  <c r="BW42" i="20"/>
  <c r="BK42" i="20"/>
  <c r="BK43" i="20" s="1"/>
  <c r="AY42" i="20"/>
  <c r="AY43" i="20" s="1"/>
  <c r="AM42" i="20"/>
  <c r="AM43" i="20" s="1"/>
  <c r="AA42" i="20"/>
  <c r="AA43" i="20" s="1"/>
  <c r="BZ42" i="20"/>
  <c r="CH42" i="20"/>
  <c r="BV42" i="20"/>
  <c r="BJ42" i="20"/>
  <c r="BJ43" i="20" s="1"/>
  <c r="AX42" i="20"/>
  <c r="AX43" i="20" s="1"/>
  <c r="AL42" i="20"/>
  <c r="AL43" i="20" s="1"/>
  <c r="Z42" i="20"/>
  <c r="Z43" i="20" s="1"/>
  <c r="CG42" i="20"/>
  <c r="BU42" i="20"/>
  <c r="BI42" i="20"/>
  <c r="BI43" i="20" s="1"/>
  <c r="AW42" i="20"/>
  <c r="AW43" i="20" s="1"/>
  <c r="AK42" i="20"/>
  <c r="AK43" i="20" s="1"/>
  <c r="Y42" i="20"/>
  <c r="Y43" i="20" s="1"/>
  <c r="BB42" i="20"/>
  <c r="BB43" i="20" s="1"/>
  <c r="CF42" i="20"/>
  <c r="BT42" i="20"/>
  <c r="BH42" i="20"/>
  <c r="BH43" i="20" s="1"/>
  <c r="AV42" i="20"/>
  <c r="AV43" i="20" s="1"/>
  <c r="AJ42" i="20"/>
  <c r="AJ43" i="20" s="1"/>
  <c r="X42" i="20"/>
  <c r="X43" i="20" s="1"/>
  <c r="BN42" i="20"/>
  <c r="BN43" i="20" s="1"/>
  <c r="CE42" i="20"/>
  <c r="BS42" i="20"/>
  <c r="BG42" i="20"/>
  <c r="AU42" i="20"/>
  <c r="AU43" i="20" s="1"/>
  <c r="AI42" i="20"/>
  <c r="W42" i="20"/>
  <c r="CD42" i="20"/>
  <c r="BR42" i="20"/>
  <c r="BF42" i="20"/>
  <c r="BF43" i="20" s="1"/>
  <c r="AT42" i="20"/>
  <c r="AT43" i="20" s="1"/>
  <c r="AH42" i="20"/>
  <c r="AH43" i="20" s="1"/>
  <c r="CC42" i="20"/>
  <c r="BQ42" i="20"/>
  <c r="BE42" i="20"/>
  <c r="BE43" i="20" s="1"/>
  <c r="AS42" i="20"/>
  <c r="AS43" i="20" s="1"/>
  <c r="AG42" i="20"/>
  <c r="AG43" i="20" s="1"/>
  <c r="AD42" i="20"/>
  <c r="AD43" i="20" s="1"/>
  <c r="CB42" i="20"/>
  <c r="BP42" i="20"/>
  <c r="BD42" i="20"/>
  <c r="BD43" i="20" s="1"/>
  <c r="AR42" i="20"/>
  <c r="AR43" i="20" s="1"/>
  <c r="AF42" i="20"/>
  <c r="AF43" i="20" s="1"/>
  <c r="CM42" i="20"/>
  <c r="CA42" i="20"/>
  <c r="BO42" i="20"/>
  <c r="BO43" i="20" s="1"/>
  <c r="BC42" i="20"/>
  <c r="BC43" i="20" s="1"/>
  <c r="AQ42" i="20"/>
  <c r="AQ43" i="20" s="1"/>
  <c r="AE42" i="20"/>
  <c r="AE43" i="20" s="1"/>
  <c r="CL42" i="20"/>
  <c r="CK42" i="20"/>
  <c r="BY42" i="20"/>
  <c r="BM42" i="20"/>
  <c r="BM43" i="20" s="1"/>
  <c r="BA42" i="20"/>
  <c r="BA43" i="20" s="1"/>
  <c r="AO42" i="20"/>
  <c r="AO43" i="20" s="1"/>
  <c r="AC42" i="20"/>
  <c r="AC43" i="20" s="1"/>
  <c r="CJ24" i="20"/>
  <c r="BX24" i="20"/>
  <c r="BL24" i="20"/>
  <c r="BL25" i="20" s="1"/>
  <c r="AZ24" i="20"/>
  <c r="AZ25" i="20" s="1"/>
  <c r="AN24" i="20"/>
  <c r="AN25" i="20" s="1"/>
  <c r="AB24" i="20"/>
  <c r="AB25" i="20" s="1"/>
  <c r="CI24" i="20"/>
  <c r="BW24" i="20"/>
  <c r="BK24" i="20"/>
  <c r="BK25" i="20" s="1"/>
  <c r="AY24" i="20"/>
  <c r="AY25" i="20" s="1"/>
  <c r="AM24" i="20"/>
  <c r="AM25" i="20" s="1"/>
  <c r="AA24" i="20"/>
  <c r="AA25" i="20" s="1"/>
  <c r="CK24" i="20"/>
  <c r="CH24" i="20"/>
  <c r="BV24" i="20"/>
  <c r="BJ24" i="20"/>
  <c r="BJ25" i="20" s="1"/>
  <c r="AX24" i="20"/>
  <c r="AX25" i="20" s="1"/>
  <c r="AL24" i="20"/>
  <c r="AL25" i="20" s="1"/>
  <c r="Z24" i="20"/>
  <c r="Z25" i="20" s="1"/>
  <c r="BM24" i="20"/>
  <c r="BM25" i="20" s="1"/>
  <c r="CG24" i="20"/>
  <c r="BU24" i="20"/>
  <c r="BI24" i="20"/>
  <c r="BI25" i="20" s="1"/>
  <c r="AW24" i="20"/>
  <c r="AW25" i="20" s="1"/>
  <c r="AK24" i="20"/>
  <c r="AK25" i="20" s="1"/>
  <c r="Y24" i="20"/>
  <c r="Y25" i="20" s="1"/>
  <c r="CF24" i="20"/>
  <c r="BT24" i="20"/>
  <c r="BH24" i="20"/>
  <c r="BH25" i="20" s="1"/>
  <c r="AV24" i="20"/>
  <c r="AV25" i="20" s="1"/>
  <c r="AJ24" i="20"/>
  <c r="AJ25" i="20" s="1"/>
  <c r="X24" i="20"/>
  <c r="X25" i="20" s="1"/>
  <c r="AO24" i="20"/>
  <c r="AO25" i="20" s="1"/>
  <c r="CE24" i="20"/>
  <c r="BS24" i="20"/>
  <c r="BG24" i="20"/>
  <c r="BG25" i="20" s="1"/>
  <c r="AU24" i="20"/>
  <c r="AI24" i="20"/>
  <c r="AI25" i="20" s="1"/>
  <c r="W24" i="20"/>
  <c r="W25" i="20" s="1"/>
  <c r="BY24" i="20"/>
  <c r="CD24" i="20"/>
  <c r="BR24" i="20"/>
  <c r="BF24" i="20"/>
  <c r="BF25" i="20" s="1"/>
  <c r="AT24" i="20"/>
  <c r="AT25" i="20" s="1"/>
  <c r="AH24" i="20"/>
  <c r="AH25" i="20" s="1"/>
  <c r="AC24" i="20"/>
  <c r="AC25" i="20" s="1"/>
  <c r="CC24" i="20"/>
  <c r="BQ24" i="20"/>
  <c r="BE24" i="20"/>
  <c r="BE25" i="20" s="1"/>
  <c r="AS24" i="20"/>
  <c r="AS25" i="20" s="1"/>
  <c r="AG24" i="20"/>
  <c r="AG25" i="20" s="1"/>
  <c r="CB24" i="20"/>
  <c r="BP24" i="20"/>
  <c r="BD24" i="20"/>
  <c r="BD25" i="20" s="1"/>
  <c r="AR24" i="20"/>
  <c r="AR25" i="20" s="1"/>
  <c r="AF24" i="20"/>
  <c r="AF25" i="20" s="1"/>
  <c r="CM24" i="20"/>
  <c r="CA24" i="20"/>
  <c r="BO24" i="20"/>
  <c r="BO25" i="20" s="1"/>
  <c r="BC24" i="20"/>
  <c r="BC25" i="20" s="1"/>
  <c r="AQ24" i="20"/>
  <c r="AQ25" i="20" s="1"/>
  <c r="AE24" i="20"/>
  <c r="AE25" i="20" s="1"/>
  <c r="BA24" i="20"/>
  <c r="BA25" i="20" s="1"/>
  <c r="CL24" i="20"/>
  <c r="BZ24" i="20"/>
  <c r="BN24" i="20"/>
  <c r="BN25" i="20" s="1"/>
  <c r="BB24" i="20"/>
  <c r="BB25" i="20" s="1"/>
  <c r="AP24" i="20"/>
  <c r="AP25" i="20" s="1"/>
  <c r="AD24" i="20"/>
  <c r="AD25" i="20" s="1"/>
  <c r="O22" i="20"/>
  <c r="M22" i="20"/>
  <c r="N22" i="20" s="1"/>
  <c r="CA61" i="20" l="1"/>
  <c r="BU61" i="20"/>
  <c r="BW61" i="20"/>
  <c r="W80" i="20"/>
  <c r="AI80" i="20"/>
  <c r="L78" i="20"/>
  <c r="BX77" i="20"/>
  <c r="BX80" i="20" s="1"/>
  <c r="BV77" i="20"/>
  <c r="BV80" i="20" s="1"/>
  <c r="BT77" i="20"/>
  <c r="BT80" i="20" s="1"/>
  <c r="BZ77" i="20"/>
  <c r="BZ80" i="20" s="1"/>
  <c r="BU77" i="20"/>
  <c r="BU80" i="20" s="1"/>
  <c r="BR77" i="20"/>
  <c r="BR80" i="20" s="1"/>
  <c r="BP77" i="20"/>
  <c r="BW77" i="20"/>
  <c r="BW80" i="20" s="1"/>
  <c r="BS77" i="20"/>
  <c r="CA77" i="20"/>
  <c r="CA80" i="20" s="1"/>
  <c r="BY77" i="20"/>
  <c r="BY80" i="20" s="1"/>
  <c r="BQ77" i="20"/>
  <c r="BQ80" i="20" s="1"/>
  <c r="AU80" i="20"/>
  <c r="BY61" i="20"/>
  <c r="BX61" i="20"/>
  <c r="BS61" i="20"/>
  <c r="BT61" i="20"/>
  <c r="W61" i="20"/>
  <c r="AI61" i="20"/>
  <c r="O59" i="20"/>
  <c r="M59" i="20"/>
  <c r="N59" i="20" s="1"/>
  <c r="BQ61" i="20"/>
  <c r="AU61" i="20"/>
  <c r="BG43" i="20"/>
  <c r="W43" i="20"/>
  <c r="AI43" i="20"/>
  <c r="L41" i="20"/>
  <c r="BX40" i="20"/>
  <c r="BX43" i="20" s="1"/>
  <c r="BS40" i="20"/>
  <c r="CA40" i="20"/>
  <c r="CA43" i="20" s="1"/>
  <c r="BV40" i="20"/>
  <c r="BV43" i="20" s="1"/>
  <c r="BQ40" i="20"/>
  <c r="BQ43" i="20" s="1"/>
  <c r="BT40" i="20"/>
  <c r="BT43" i="20" s="1"/>
  <c r="BZ40" i="20"/>
  <c r="BZ43" i="20" s="1"/>
  <c r="BW40" i="20"/>
  <c r="BW43" i="20" s="1"/>
  <c r="BR40" i="20"/>
  <c r="BR43" i="20" s="1"/>
  <c r="BY40" i="20"/>
  <c r="BY43" i="20" s="1"/>
  <c r="BU40" i="20"/>
  <c r="BU43" i="20" s="1"/>
  <c r="BP40" i="20"/>
  <c r="L23" i="20"/>
  <c r="BQ22" i="20"/>
  <c r="BQ25" i="20" s="1"/>
  <c r="BS22" i="20"/>
  <c r="CA22" i="20"/>
  <c r="CA25" i="20" s="1"/>
  <c r="BZ22" i="20"/>
  <c r="BZ25" i="20" s="1"/>
  <c r="BW22" i="20"/>
  <c r="BW25" i="20" s="1"/>
  <c r="BV22" i="20"/>
  <c r="BV25" i="20" s="1"/>
  <c r="BU22" i="20"/>
  <c r="BU25" i="20" s="1"/>
  <c r="BY22" i="20"/>
  <c r="BY25" i="20" s="1"/>
  <c r="BR22" i="20"/>
  <c r="BR25" i="20" s="1"/>
  <c r="BX22" i="20"/>
  <c r="BX25" i="20" s="1"/>
  <c r="BT22" i="20"/>
  <c r="BT25" i="20" s="1"/>
  <c r="BP22" i="20"/>
  <c r="AU25" i="20"/>
  <c r="BP80" i="20" l="1"/>
  <c r="BS80" i="20"/>
  <c r="O78" i="20"/>
  <c r="M78" i="20"/>
  <c r="N78" i="20" s="1"/>
  <c r="L60" i="20"/>
  <c r="CJ59" i="20"/>
  <c r="CJ61" i="20" s="1"/>
  <c r="CH59" i="20"/>
  <c r="CH61" i="20" s="1"/>
  <c r="CF59" i="20"/>
  <c r="CF61" i="20" s="1"/>
  <c r="CL59" i="20"/>
  <c r="CL61" i="20" s="1"/>
  <c r="CG59" i="20"/>
  <c r="CG61" i="20" s="1"/>
  <c r="CD59" i="20"/>
  <c r="CD61" i="20" s="1"/>
  <c r="CB59" i="20"/>
  <c r="CI59" i="20"/>
  <c r="CI61" i="20" s="1"/>
  <c r="CE59" i="20"/>
  <c r="CM59" i="20"/>
  <c r="CM61" i="20" s="1"/>
  <c r="CK59" i="20"/>
  <c r="CK61" i="20" s="1"/>
  <c r="CC59" i="20"/>
  <c r="CC61" i="20" s="1"/>
  <c r="O41" i="20"/>
  <c r="M41" i="20"/>
  <c r="N41" i="20" s="1"/>
  <c r="BS43" i="20"/>
  <c r="BP43" i="20"/>
  <c r="BS25" i="20"/>
  <c r="O23" i="20"/>
  <c r="M23" i="20"/>
  <c r="N23" i="20" s="1"/>
  <c r="BP25" i="20"/>
  <c r="L79" i="20" l="1"/>
  <c r="CJ78" i="20"/>
  <c r="CJ80" i="20" s="1"/>
  <c r="CH78" i="20"/>
  <c r="CH80" i="20" s="1"/>
  <c r="CF78" i="20"/>
  <c r="CF80" i="20" s="1"/>
  <c r="CL78" i="20"/>
  <c r="CL80" i="20" s="1"/>
  <c r="CD78" i="20"/>
  <c r="CD80" i="20" s="1"/>
  <c r="CB78" i="20"/>
  <c r="CI78" i="20"/>
  <c r="CI80" i="20" s="1"/>
  <c r="CG78" i="20"/>
  <c r="CG80" i="20" s="1"/>
  <c r="CE78" i="20"/>
  <c r="CM78" i="20"/>
  <c r="CM80" i="20" s="1"/>
  <c r="CC78" i="20"/>
  <c r="CC80" i="20" s="1"/>
  <c r="CK78" i="20"/>
  <c r="CK80" i="20" s="1"/>
  <c r="CB61" i="20"/>
  <c r="CE61" i="20"/>
  <c r="O60" i="20"/>
  <c r="M60" i="20"/>
  <c r="N60" i="20" s="1"/>
  <c r="L42" i="20"/>
  <c r="CB41" i="20"/>
  <c r="CK41" i="20"/>
  <c r="CK43" i="20" s="1"/>
  <c r="CD41" i="20"/>
  <c r="CD43" i="20" s="1"/>
  <c r="CG41" i="20"/>
  <c r="CG43" i="20" s="1"/>
  <c r="CE41" i="20"/>
  <c r="CJ41" i="20"/>
  <c r="CJ43" i="20" s="1"/>
  <c r="CH41" i="20"/>
  <c r="CH43" i="20" s="1"/>
  <c r="CC41" i="20"/>
  <c r="CC43" i="20" s="1"/>
  <c r="CM41" i="20"/>
  <c r="CM43" i="20" s="1"/>
  <c r="CF41" i="20"/>
  <c r="CF43" i="20" s="1"/>
  <c r="CL41" i="20"/>
  <c r="CL43" i="20" s="1"/>
  <c r="CI41" i="20"/>
  <c r="CI43" i="20" s="1"/>
  <c r="L24" i="20"/>
  <c r="CL23" i="20"/>
  <c r="CL25" i="20" s="1"/>
  <c r="CJ23" i="20"/>
  <c r="CJ25" i="20" s="1"/>
  <c r="CC23" i="20"/>
  <c r="CC25" i="20" s="1"/>
  <c r="CM23" i="20"/>
  <c r="CM25" i="20" s="1"/>
  <c r="CH23" i="20"/>
  <c r="CH25" i="20" s="1"/>
  <c r="CF23" i="20"/>
  <c r="CF25" i="20" s="1"/>
  <c r="CK23" i="20"/>
  <c r="CK25" i="20" s="1"/>
  <c r="CE23" i="20"/>
  <c r="CD23" i="20"/>
  <c r="CD25" i="20" s="1"/>
  <c r="CI23" i="20"/>
  <c r="CI25" i="20" s="1"/>
  <c r="CB23" i="20"/>
  <c r="CG23" i="20"/>
  <c r="CG25" i="20" s="1"/>
  <c r="CE80" i="20" l="1"/>
  <c r="CB80" i="20"/>
  <c r="O79" i="20"/>
  <c r="M79" i="20"/>
  <c r="N79" i="20" s="1"/>
  <c r="CN60" i="20"/>
  <c r="CP60" i="20"/>
  <c r="CP61" i="20" s="1"/>
  <c r="CO60" i="20"/>
  <c r="CO61" i="20" s="1"/>
  <c r="CE43" i="20"/>
  <c r="CB43" i="20"/>
  <c r="O42" i="20"/>
  <c r="M42" i="20"/>
  <c r="N42" i="20" s="1"/>
  <c r="CE25" i="20"/>
  <c r="O24" i="20"/>
  <c r="M24" i="20"/>
  <c r="N24" i="20" s="1"/>
  <c r="CB25" i="20"/>
  <c r="CP79" i="20" l="1"/>
  <c r="CP80" i="20" s="1"/>
  <c r="CN79" i="20"/>
  <c r="CO79" i="20"/>
  <c r="CO80" i="20" s="1"/>
  <c r="CN61" i="20"/>
  <c r="CO42" i="20"/>
  <c r="CO43" i="20" s="1"/>
  <c r="CP42" i="20"/>
  <c r="CP43" i="20" s="1"/>
  <c r="CN42" i="20"/>
  <c r="CO24" i="20"/>
  <c r="CO25" i="20" s="1"/>
  <c r="CP24" i="20"/>
  <c r="CP25" i="20" s="1"/>
  <c r="CN24" i="20"/>
  <c r="CN80" i="20" l="1"/>
  <c r="CN43" i="20"/>
  <c r="CN25" i="20"/>
  <c r="G7" i="43" l="1"/>
  <c r="G8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6" i="43"/>
  <c r="F77" i="43"/>
  <c r="H77" i="43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6" i="43"/>
  <c r="I59" i="43"/>
  <c r="M38" i="34"/>
  <c r="N38" i="34" s="1"/>
  <c r="M37" i="34"/>
  <c r="N37" i="34" s="1"/>
  <c r="J37" i="34"/>
  <c r="I37" i="34"/>
  <c r="Y37" i="34" s="1"/>
  <c r="CP36" i="34"/>
  <c r="CO36" i="34"/>
  <c r="CN36" i="34"/>
  <c r="CM36" i="34"/>
  <c r="CL36" i="34"/>
  <c r="CK36" i="34"/>
  <c r="CJ36" i="34"/>
  <c r="CI36" i="34"/>
  <c r="CH36" i="34"/>
  <c r="CG36" i="34"/>
  <c r="CF36" i="34"/>
  <c r="CE36" i="34"/>
  <c r="CD36" i="34"/>
  <c r="CC36" i="34"/>
  <c r="CB36" i="34"/>
  <c r="CA36" i="34"/>
  <c r="BZ36" i="34"/>
  <c r="BY36" i="34"/>
  <c r="BX36" i="34"/>
  <c r="BW36" i="34"/>
  <c r="BV36" i="34"/>
  <c r="BU36" i="34"/>
  <c r="BT36" i="34"/>
  <c r="BS36" i="34"/>
  <c r="BR36" i="34"/>
  <c r="BQ36" i="34"/>
  <c r="BP36" i="34"/>
  <c r="BO36" i="34"/>
  <c r="BN36" i="34"/>
  <c r="BM36" i="34"/>
  <c r="BL36" i="34"/>
  <c r="BK36" i="34"/>
  <c r="BJ36" i="34"/>
  <c r="BI36" i="34"/>
  <c r="BH36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O36" i="34"/>
  <c r="Z36" i="34" s="1"/>
  <c r="M29" i="34"/>
  <c r="N29" i="34" s="1"/>
  <c r="M28" i="34"/>
  <c r="N28" i="34" s="1"/>
  <c r="J28" i="34"/>
  <c r="J29" i="34" s="1"/>
  <c r="J30" i="34" s="1"/>
  <c r="J31" i="34" s="1"/>
  <c r="J32" i="34" s="1"/>
  <c r="J33" i="34" s="1"/>
  <c r="I28" i="34"/>
  <c r="CP27" i="34"/>
  <c r="CO27" i="34"/>
  <c r="CN27" i="34"/>
  <c r="CM27" i="34"/>
  <c r="CL27" i="34"/>
  <c r="CK27" i="34"/>
  <c r="CJ27" i="34"/>
  <c r="CI27" i="34"/>
  <c r="CH27" i="34"/>
  <c r="CG27" i="34"/>
  <c r="CF27" i="34"/>
  <c r="CE27" i="34"/>
  <c r="CD27" i="34"/>
  <c r="CC27" i="34"/>
  <c r="CB27" i="34"/>
  <c r="CA27" i="34"/>
  <c r="BZ27" i="34"/>
  <c r="BY27" i="34"/>
  <c r="BX27" i="34"/>
  <c r="BW27" i="34"/>
  <c r="BV27" i="34"/>
  <c r="BU27" i="34"/>
  <c r="BT27" i="34"/>
  <c r="BS27" i="34"/>
  <c r="BR27" i="34"/>
  <c r="BQ27" i="34"/>
  <c r="BP27" i="34"/>
  <c r="BO27" i="34"/>
  <c r="BN27" i="34"/>
  <c r="BM27" i="34"/>
  <c r="BL27" i="34"/>
  <c r="BK27" i="34"/>
  <c r="BJ27" i="34"/>
  <c r="BI27" i="34"/>
  <c r="BH27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O27" i="34"/>
  <c r="Z27" i="34" s="1"/>
  <c r="C39" i="83" a="1"/>
  <c r="C39" i="83" s="1"/>
  <c r="C38" i="83" a="1"/>
  <c r="C38" i="83" s="1"/>
  <c r="C37" i="83" a="1"/>
  <c r="C37" i="83" s="1"/>
  <c r="C36" i="83" a="1"/>
  <c r="C36" i="83" s="1"/>
  <c r="C35" i="83" a="1"/>
  <c r="C35" i="83" s="1"/>
  <c r="C32" i="83" a="1"/>
  <c r="C32" i="83" s="1"/>
  <c r="C31" i="83" a="1"/>
  <c r="C31" i="83" s="1"/>
  <c r="C30" i="83" a="1"/>
  <c r="C30" i="83" s="1"/>
  <c r="C29" i="83" a="1"/>
  <c r="C29" i="83" s="1"/>
  <c r="C26" i="83" a="1"/>
  <c r="C26" i="83" s="1"/>
  <c r="C25" i="83" a="1"/>
  <c r="C25" i="83" s="1"/>
  <c r="C23" i="83" a="1"/>
  <c r="C23" i="83" s="1"/>
  <c r="C22" i="83" a="1"/>
  <c r="C22" i="83" s="1"/>
  <c r="C21" i="83" a="1"/>
  <c r="C21" i="83" s="1"/>
  <c r="C20" i="83" a="1"/>
  <c r="C20" i="83" s="1"/>
  <c r="C19" i="83" a="1"/>
  <c r="C19" i="83" s="1"/>
  <c r="C18" i="83" a="1"/>
  <c r="C18" i="83" s="1"/>
  <c r="C17" i="83" a="1"/>
  <c r="C17" i="83" s="1"/>
  <c r="C16" i="83" a="1"/>
  <c r="C16" i="83" s="1"/>
  <c r="C15" i="83" a="1"/>
  <c r="C15" i="83" s="1"/>
  <c r="C14" i="83" a="1"/>
  <c r="C14" i="83" s="1"/>
  <c r="C13" i="83" a="1"/>
  <c r="C13" i="83" s="1"/>
  <c r="C12" i="83" a="1"/>
  <c r="C12" i="83" s="1"/>
  <c r="C11" i="83" a="1"/>
  <c r="C11" i="83" s="1"/>
  <c r="C10" i="83" a="1"/>
  <c r="C10" i="83" s="1"/>
  <c r="C9" i="83" a="1"/>
  <c r="C9" i="83" s="1"/>
  <c r="C8" i="83" a="1"/>
  <c r="C8" i="83" s="1"/>
  <c r="C7" i="83" a="1"/>
  <c r="C7" i="83" s="1"/>
  <c r="C6" i="83" a="1"/>
  <c r="C6" i="83" s="1"/>
  <c r="BD28" i="34" l="1"/>
  <c r="CI37" i="34"/>
  <c r="G77" i="43"/>
  <c r="BN28" i="34"/>
  <c r="CI28" i="34"/>
  <c r="CL28" i="34"/>
  <c r="AD28" i="34"/>
  <c r="BA28" i="34"/>
  <c r="O28" i="34"/>
  <c r="AG28" i="34" s="1"/>
  <c r="BE28" i="34"/>
  <c r="AB28" i="34"/>
  <c r="BL28" i="34"/>
  <c r="CJ28" i="34"/>
  <c r="AC28" i="34"/>
  <c r="BM28" i="34"/>
  <c r="CK28" i="34"/>
  <c r="AA27" i="34"/>
  <c r="AE28" i="34"/>
  <c r="BO28" i="34"/>
  <c r="CM28" i="34"/>
  <c r="Z37" i="34"/>
  <c r="AB37" i="34"/>
  <c r="AS28" i="34"/>
  <c r="AC37" i="34"/>
  <c r="AR28" i="34"/>
  <c r="BP28" i="34"/>
  <c r="CN28" i="34"/>
  <c r="BQ28" i="34"/>
  <c r="CO28" i="34"/>
  <c r="AZ28" i="34"/>
  <c r="BX28" i="34"/>
  <c r="AD37" i="34"/>
  <c r="BY28" i="34"/>
  <c r="AE37" i="34"/>
  <c r="BZ28" i="34"/>
  <c r="BA37" i="34"/>
  <c r="BB28" i="34"/>
  <c r="BC28" i="34"/>
  <c r="CA28" i="34"/>
  <c r="BM37" i="34"/>
  <c r="CB28" i="34"/>
  <c r="BY37" i="34"/>
  <c r="CC28" i="34"/>
  <c r="CK37" i="34"/>
  <c r="CH37" i="34"/>
  <c r="BO37" i="34"/>
  <c r="BU37" i="34"/>
  <c r="BV37" i="34"/>
  <c r="AA36" i="34"/>
  <c r="O37" i="34"/>
  <c r="AO37" i="34" s="1"/>
  <c r="AZ37" i="34"/>
  <c r="BL37" i="34"/>
  <c r="BX37" i="34"/>
  <c r="CJ37" i="34"/>
  <c r="AC36" i="34"/>
  <c r="BB37" i="34"/>
  <c r="BN37" i="34"/>
  <c r="BZ37" i="34"/>
  <c r="CL37" i="34"/>
  <c r="CB37" i="34"/>
  <c r="BP37" i="34"/>
  <c r="BE37" i="34"/>
  <c r="BQ37" i="34"/>
  <c r="CC37" i="34"/>
  <c r="CO37" i="34"/>
  <c r="BC37" i="34"/>
  <c r="BD37" i="34"/>
  <c r="AT37" i="34"/>
  <c r="BF37" i="34"/>
  <c r="BR37" i="34"/>
  <c r="CD37" i="34"/>
  <c r="CP37" i="34"/>
  <c r="CA37" i="34"/>
  <c r="AR37" i="34"/>
  <c r="CN37" i="34"/>
  <c r="W37" i="34"/>
  <c r="AU37" i="34"/>
  <c r="BG37" i="34"/>
  <c r="BS37" i="34"/>
  <c r="CE37" i="34"/>
  <c r="I38" i="34"/>
  <c r="CM37" i="34"/>
  <c r="AE36" i="34"/>
  <c r="AS37" i="34"/>
  <c r="W36" i="34"/>
  <c r="X37" i="34"/>
  <c r="AV37" i="34"/>
  <c r="BH37" i="34"/>
  <c r="BT37" i="34"/>
  <c r="CF37" i="34"/>
  <c r="J38" i="34"/>
  <c r="J39" i="34" s="1"/>
  <c r="J40" i="34" s="1"/>
  <c r="J41" i="34" s="1"/>
  <c r="J42" i="34" s="1"/>
  <c r="AB36" i="34"/>
  <c r="AW37" i="34"/>
  <c r="CG37" i="34"/>
  <c r="BJ37" i="34"/>
  <c r="AD36" i="34"/>
  <c r="X36" i="34"/>
  <c r="BI37" i="34"/>
  <c r="Y36" i="34"/>
  <c r="AX37" i="34"/>
  <c r="AA37" i="34"/>
  <c r="AM37" i="34"/>
  <c r="AY37" i="34"/>
  <c r="BK37" i="34"/>
  <c r="BW37" i="34"/>
  <c r="AE27" i="34"/>
  <c r="AT28" i="34"/>
  <c r="BF28" i="34"/>
  <c r="BR28" i="34"/>
  <c r="CD28" i="34"/>
  <c r="CP28" i="34"/>
  <c r="W28" i="34"/>
  <c r="AU28" i="34"/>
  <c r="BG28" i="34"/>
  <c r="BS28" i="34"/>
  <c r="CE28" i="34"/>
  <c r="I29" i="34"/>
  <c r="AB27" i="34"/>
  <c r="AD27" i="34"/>
  <c r="X28" i="34"/>
  <c r="AV28" i="34"/>
  <c r="BH28" i="34"/>
  <c r="BT28" i="34"/>
  <c r="CF28" i="34"/>
  <c r="W27" i="34"/>
  <c r="Y28" i="34"/>
  <c r="AW28" i="34"/>
  <c r="BI28" i="34"/>
  <c r="BU28" i="34"/>
  <c r="CG28" i="34"/>
  <c r="X27" i="34"/>
  <c r="Y27" i="34"/>
  <c r="Z28" i="34"/>
  <c r="AX28" i="34"/>
  <c r="BJ28" i="34"/>
  <c r="BV28" i="34"/>
  <c r="CH28" i="34"/>
  <c r="AC27" i="34"/>
  <c r="AA28" i="34"/>
  <c r="AY28" i="34"/>
  <c r="BK28" i="34"/>
  <c r="BW28" i="34"/>
  <c r="D184" i="82" a="1"/>
  <c r="D184" i="82" s="1"/>
  <c r="C184" i="82" a="1"/>
  <c r="C184" i="82" s="1"/>
  <c r="D183" i="82" a="1"/>
  <c r="D183" i="82" s="1"/>
  <c r="C183" i="82" a="1"/>
  <c r="C183" i="82" s="1"/>
  <c r="D182" i="82" a="1"/>
  <c r="D182" i="82" s="1"/>
  <c r="C182" i="82" a="1"/>
  <c r="C182" i="82" s="1"/>
  <c r="D181" i="82" a="1"/>
  <c r="D181" i="82" s="1"/>
  <c r="C181" i="82" a="1"/>
  <c r="C181" i="82" s="1"/>
  <c r="D180" i="82" a="1"/>
  <c r="D180" i="82" s="1"/>
  <c r="C180" i="82" a="1"/>
  <c r="C180" i="82" s="1"/>
  <c r="D179" i="82" a="1"/>
  <c r="D179" i="82" s="1"/>
  <c r="C179" i="82" a="1"/>
  <c r="C179" i="82" s="1"/>
  <c r="D178" i="82" a="1"/>
  <c r="D178" i="82" s="1"/>
  <c r="C178" i="82" a="1"/>
  <c r="C178" i="82" s="1"/>
  <c r="D177" i="82" a="1"/>
  <c r="D177" i="82" s="1"/>
  <c r="C177" i="82" a="1"/>
  <c r="C177" i="82" s="1"/>
  <c r="D176" i="82" a="1"/>
  <c r="D176" i="82" s="1"/>
  <c r="C176" i="82" a="1"/>
  <c r="C176" i="82" s="1"/>
  <c r="D175" i="82" a="1"/>
  <c r="D175" i="82" s="1"/>
  <c r="C175" i="82" a="1"/>
  <c r="C175" i="82" s="1"/>
  <c r="D174" i="82" a="1"/>
  <c r="D174" i="82" s="1"/>
  <c r="C174" i="82" a="1"/>
  <c r="C174" i="82" s="1"/>
  <c r="D173" i="82" a="1"/>
  <c r="D173" i="82" s="1"/>
  <c r="C173" i="82" a="1"/>
  <c r="C173" i="82" s="1"/>
  <c r="D172" i="82" a="1"/>
  <c r="D172" i="82" s="1"/>
  <c r="C172" i="82" a="1"/>
  <c r="C172" i="82" s="1"/>
  <c r="D171" i="82" a="1"/>
  <c r="D171" i="82" s="1"/>
  <c r="C171" i="82" a="1"/>
  <c r="C171" i="82" s="1"/>
  <c r="D170" i="82" a="1"/>
  <c r="D170" i="82" s="1"/>
  <c r="C170" i="82" a="1"/>
  <c r="C170" i="82" s="1"/>
  <c r="D169" i="82" a="1"/>
  <c r="D169" i="82" s="1"/>
  <c r="C169" i="82" a="1"/>
  <c r="C169" i="82" s="1"/>
  <c r="D168" i="82" a="1"/>
  <c r="D168" i="82" s="1"/>
  <c r="C168" i="82" a="1"/>
  <c r="C168" i="82" s="1"/>
  <c r="D167" i="82" a="1"/>
  <c r="D167" i="82" s="1"/>
  <c r="C167" i="82" a="1"/>
  <c r="C167" i="82" s="1"/>
  <c r="D166" i="82" a="1"/>
  <c r="D166" i="82" s="1"/>
  <c r="C166" i="82" a="1"/>
  <c r="C166" i="82" s="1"/>
  <c r="D165" i="82" a="1"/>
  <c r="D165" i="82" s="1"/>
  <c r="C165" i="82" a="1"/>
  <c r="C165" i="82" s="1"/>
  <c r="D164" i="82" a="1"/>
  <c r="D164" i="82" s="1"/>
  <c r="C164" i="82" a="1"/>
  <c r="C164" i="82" s="1"/>
  <c r="D163" i="82" a="1"/>
  <c r="D163" i="82" s="1"/>
  <c r="C163" i="82" a="1"/>
  <c r="C163" i="82" s="1"/>
  <c r="D162" i="82" a="1"/>
  <c r="D162" i="82" s="1"/>
  <c r="C162" i="82" a="1"/>
  <c r="C162" i="82" s="1"/>
  <c r="D161" i="82" a="1"/>
  <c r="D161" i="82" s="1"/>
  <c r="C161" i="82" a="1"/>
  <c r="C161" i="82" s="1"/>
  <c r="D160" i="82" a="1"/>
  <c r="D160" i="82" s="1"/>
  <c r="C160" i="82" a="1"/>
  <c r="C160" i="82" s="1"/>
  <c r="D159" i="82" a="1"/>
  <c r="D159" i="82" s="1"/>
  <c r="C159" i="82" a="1"/>
  <c r="C159" i="82" s="1"/>
  <c r="D158" i="82" a="1"/>
  <c r="D158" i="82" s="1"/>
  <c r="C158" i="82" a="1"/>
  <c r="C158" i="82" s="1"/>
  <c r="D157" i="82" a="1"/>
  <c r="D157" i="82" s="1"/>
  <c r="C157" i="82" a="1"/>
  <c r="C157" i="82" s="1"/>
  <c r="D156" i="82" a="1"/>
  <c r="D156" i="82" s="1"/>
  <c r="C156" i="82" a="1"/>
  <c r="C156" i="82" s="1"/>
  <c r="D155" i="82" a="1"/>
  <c r="D155" i="82" s="1"/>
  <c r="C155" i="82" a="1"/>
  <c r="C155" i="82" s="1"/>
  <c r="D154" i="82" a="1"/>
  <c r="D154" i="82" s="1"/>
  <c r="C154" i="82" a="1"/>
  <c r="C154" i="82" s="1"/>
  <c r="D153" i="82" a="1"/>
  <c r="D153" i="82" s="1"/>
  <c r="C153" i="82" a="1"/>
  <c r="C153" i="82" s="1"/>
  <c r="D152" i="82" a="1"/>
  <c r="D152" i="82" s="1"/>
  <c r="C152" i="82" a="1"/>
  <c r="C152" i="82" s="1"/>
  <c r="D151" i="82" a="1"/>
  <c r="D151" i="82" s="1"/>
  <c r="C151" i="82" a="1"/>
  <c r="C151" i="82" s="1"/>
  <c r="D150" i="82" a="1"/>
  <c r="D150" i="82" s="1"/>
  <c r="C150" i="82" a="1"/>
  <c r="C150" i="82" s="1"/>
  <c r="D149" i="82" a="1"/>
  <c r="D149" i="82" s="1"/>
  <c r="C149" i="82" a="1"/>
  <c r="C149" i="82" s="1"/>
  <c r="D148" i="82" a="1"/>
  <c r="D148" i="82" s="1"/>
  <c r="C148" i="82" a="1"/>
  <c r="C148" i="82" s="1"/>
  <c r="D147" i="82" a="1"/>
  <c r="D147" i="82" s="1"/>
  <c r="C147" i="82" a="1"/>
  <c r="C147" i="82" s="1"/>
  <c r="D146" i="82" a="1"/>
  <c r="D146" i="82" s="1"/>
  <c r="C146" i="82" a="1"/>
  <c r="C146" i="82" s="1"/>
  <c r="D145" i="82" a="1"/>
  <c r="D145" i="82" s="1"/>
  <c r="C145" i="82" a="1"/>
  <c r="C145" i="82" s="1"/>
  <c r="D144" i="82" a="1"/>
  <c r="D144" i="82" s="1"/>
  <c r="C144" i="82" a="1"/>
  <c r="C144" i="82" s="1"/>
  <c r="D143" i="82" a="1"/>
  <c r="D143" i="82" s="1"/>
  <c r="C143" i="82" a="1"/>
  <c r="C143" i="82" s="1"/>
  <c r="D142" i="82" a="1"/>
  <c r="D142" i="82" s="1"/>
  <c r="C142" i="82" a="1"/>
  <c r="C142" i="82" s="1"/>
  <c r="D141" i="82" a="1"/>
  <c r="D141" i="82" s="1"/>
  <c r="C141" i="82" a="1"/>
  <c r="C141" i="82" s="1"/>
  <c r="D140" i="82" a="1"/>
  <c r="D140" i="82" s="1"/>
  <c r="C140" i="82" a="1"/>
  <c r="C140" i="82" s="1"/>
  <c r="D139" i="82" a="1"/>
  <c r="D139" i="82" s="1"/>
  <c r="C139" i="82" a="1"/>
  <c r="C139" i="82" s="1"/>
  <c r="D138" i="82" a="1"/>
  <c r="D138" i="82" s="1"/>
  <c r="C138" i="82" a="1"/>
  <c r="C138" i="82" s="1"/>
  <c r="D137" i="82" a="1"/>
  <c r="D137" i="82" s="1"/>
  <c r="C137" i="82" a="1"/>
  <c r="C137" i="82" s="1"/>
  <c r="D136" i="82" a="1"/>
  <c r="D136" i="82" s="1"/>
  <c r="C136" i="82" a="1"/>
  <c r="C136" i="82" s="1"/>
  <c r="D135" i="82" a="1"/>
  <c r="D135" i="82" s="1"/>
  <c r="C135" i="82" a="1"/>
  <c r="C135" i="82" s="1"/>
  <c r="D134" i="82" a="1"/>
  <c r="D134" i="82" s="1"/>
  <c r="C134" i="82" a="1"/>
  <c r="C134" i="82" s="1"/>
  <c r="D133" i="82" a="1"/>
  <c r="D133" i="82" s="1"/>
  <c r="C133" i="82" a="1"/>
  <c r="C133" i="82" s="1"/>
  <c r="D132" i="82" a="1"/>
  <c r="D132" i="82" s="1"/>
  <c r="C132" i="82" a="1"/>
  <c r="C132" i="82" s="1"/>
  <c r="D131" i="82" a="1"/>
  <c r="D131" i="82" s="1"/>
  <c r="C131" i="82" a="1"/>
  <c r="C131" i="82" s="1"/>
  <c r="D130" i="82" a="1"/>
  <c r="D130" i="82" s="1"/>
  <c r="C130" i="82" a="1"/>
  <c r="C130" i="82" s="1"/>
  <c r="D129" i="82" a="1"/>
  <c r="D129" i="82" s="1"/>
  <c r="C129" i="82" a="1"/>
  <c r="C129" i="82" s="1"/>
  <c r="D128" i="82" a="1"/>
  <c r="D128" i="82" s="1"/>
  <c r="C128" i="82" a="1"/>
  <c r="C128" i="82" s="1"/>
  <c r="D127" i="82" a="1"/>
  <c r="D127" i="82" s="1"/>
  <c r="C127" i="82" a="1"/>
  <c r="C127" i="82" s="1"/>
  <c r="D126" i="82" a="1"/>
  <c r="D126" i="82" s="1"/>
  <c r="C126" i="82" a="1"/>
  <c r="C126" i="82" s="1"/>
  <c r="D125" i="82" a="1"/>
  <c r="D125" i="82" s="1"/>
  <c r="C125" i="82" a="1"/>
  <c r="C125" i="82" s="1"/>
  <c r="D124" i="82" a="1"/>
  <c r="D124" i="82" s="1"/>
  <c r="C124" i="82" a="1"/>
  <c r="C124" i="82" s="1"/>
  <c r="D123" i="82" a="1"/>
  <c r="D123" i="82" s="1"/>
  <c r="C123" i="82" a="1"/>
  <c r="C123" i="82" s="1"/>
  <c r="D122" i="82" a="1"/>
  <c r="D122" i="82" s="1"/>
  <c r="C122" i="82" a="1"/>
  <c r="C122" i="82" s="1"/>
  <c r="D121" i="82" a="1"/>
  <c r="D121" i="82" s="1"/>
  <c r="C121" i="82" a="1"/>
  <c r="C121" i="82" s="1"/>
  <c r="D120" i="82" a="1"/>
  <c r="D120" i="82" s="1"/>
  <c r="C120" i="82" a="1"/>
  <c r="C120" i="82" s="1"/>
  <c r="D119" i="82" a="1"/>
  <c r="D119" i="82" s="1"/>
  <c r="C119" i="82" a="1"/>
  <c r="C119" i="82" s="1"/>
  <c r="D118" i="82" a="1"/>
  <c r="D118" i="82" s="1"/>
  <c r="C118" i="82" a="1"/>
  <c r="C118" i="82" s="1"/>
  <c r="D117" i="82" a="1"/>
  <c r="D117" i="82" s="1"/>
  <c r="C117" i="82" a="1"/>
  <c r="C117" i="82" s="1"/>
  <c r="D116" i="82" a="1"/>
  <c r="D116" i="82" s="1"/>
  <c r="C116" i="82" a="1"/>
  <c r="C116" i="82" s="1"/>
  <c r="D115" i="82" a="1"/>
  <c r="D115" i="82" s="1"/>
  <c r="C115" i="82" a="1"/>
  <c r="C115" i="82" s="1"/>
  <c r="D114" i="82" a="1"/>
  <c r="D114" i="82" s="1"/>
  <c r="C114" i="82" a="1"/>
  <c r="C114" i="82" s="1"/>
  <c r="D113" i="82" a="1"/>
  <c r="D113" i="82" s="1"/>
  <c r="C113" i="82" a="1"/>
  <c r="C113" i="82" s="1"/>
  <c r="D112" i="82" a="1"/>
  <c r="D112" i="82" s="1"/>
  <c r="C112" i="82" a="1"/>
  <c r="C112" i="82" s="1"/>
  <c r="D111" i="82" a="1"/>
  <c r="D111" i="82" s="1"/>
  <c r="C111" i="82" a="1"/>
  <c r="C111" i="82" s="1"/>
  <c r="D110" i="82" a="1"/>
  <c r="D110" i="82" s="1"/>
  <c r="C110" i="82" a="1"/>
  <c r="C110" i="82" s="1"/>
  <c r="D109" i="82" a="1"/>
  <c r="D109" i="82" s="1"/>
  <c r="C109" i="82" a="1"/>
  <c r="C109" i="82" s="1"/>
  <c r="D108" i="82" a="1"/>
  <c r="D108" i="82" s="1"/>
  <c r="C108" i="82" a="1"/>
  <c r="C108" i="82" s="1"/>
  <c r="D107" i="82" a="1"/>
  <c r="D107" i="82" s="1"/>
  <c r="C107" i="82" a="1"/>
  <c r="C107" i="82" s="1"/>
  <c r="D106" i="82" a="1"/>
  <c r="D106" i="82" s="1"/>
  <c r="C106" i="82" a="1"/>
  <c r="C106" i="82" s="1"/>
  <c r="D105" i="82" a="1"/>
  <c r="D105" i="82" s="1"/>
  <c r="C105" i="82" a="1"/>
  <c r="C105" i="82" s="1"/>
  <c r="D104" i="82" a="1"/>
  <c r="D104" i="82" s="1"/>
  <c r="C104" i="82" a="1"/>
  <c r="C104" i="82" s="1"/>
  <c r="D103" i="82" a="1"/>
  <c r="D103" i="82" s="1"/>
  <c r="C103" i="82" a="1"/>
  <c r="C103" i="82" s="1"/>
  <c r="D102" i="82" a="1"/>
  <c r="D102" i="82" s="1"/>
  <c r="C102" i="82" a="1"/>
  <c r="C102" i="82" s="1"/>
  <c r="D101" i="82" a="1"/>
  <c r="D101" i="82" s="1"/>
  <c r="C101" i="82" a="1"/>
  <c r="C101" i="82" s="1"/>
  <c r="D100" i="82" a="1"/>
  <c r="D100" i="82" s="1"/>
  <c r="C100" i="82" a="1"/>
  <c r="C100" i="82" s="1"/>
  <c r="D99" i="82" a="1"/>
  <c r="D99" i="82" s="1"/>
  <c r="C99" i="82" a="1"/>
  <c r="C99" i="82" s="1"/>
  <c r="D98" i="82" a="1"/>
  <c r="D98" i="82" s="1"/>
  <c r="C98" i="82" a="1"/>
  <c r="C98" i="82" s="1"/>
  <c r="D97" i="82" a="1"/>
  <c r="D97" i="82" s="1"/>
  <c r="C97" i="82" a="1"/>
  <c r="C97" i="82" s="1"/>
  <c r="D96" i="82" a="1"/>
  <c r="D96" i="82" s="1"/>
  <c r="C96" i="82" a="1"/>
  <c r="C96" i="82" s="1"/>
  <c r="D95" i="82" a="1"/>
  <c r="D95" i="82" s="1"/>
  <c r="C95" i="82" a="1"/>
  <c r="C95" i="82" s="1"/>
  <c r="D94" i="82" a="1"/>
  <c r="D94" i="82" s="1"/>
  <c r="C94" i="82" a="1"/>
  <c r="C94" i="82" s="1"/>
  <c r="D93" i="82" a="1"/>
  <c r="D93" i="82" s="1"/>
  <c r="C93" i="82" a="1"/>
  <c r="C93" i="82" s="1"/>
  <c r="D92" i="82" a="1"/>
  <c r="D92" i="82" s="1"/>
  <c r="C92" i="82" a="1"/>
  <c r="C92" i="82" s="1"/>
  <c r="D91" i="82" a="1"/>
  <c r="D91" i="82" s="1"/>
  <c r="C91" i="82" a="1"/>
  <c r="C91" i="82" s="1"/>
  <c r="D90" i="82" a="1"/>
  <c r="D90" i="82" s="1"/>
  <c r="C90" i="82" a="1"/>
  <c r="C90" i="82" s="1"/>
  <c r="D89" i="82" a="1"/>
  <c r="D89" i="82" s="1"/>
  <c r="C89" i="82" a="1"/>
  <c r="C89" i="82" s="1"/>
  <c r="D88" i="82" a="1"/>
  <c r="D88" i="82" s="1"/>
  <c r="C88" i="82" a="1"/>
  <c r="C88" i="82" s="1"/>
  <c r="D87" i="82" a="1"/>
  <c r="D87" i="82" s="1"/>
  <c r="C87" i="82" a="1"/>
  <c r="C87" i="82" s="1"/>
  <c r="D86" i="82" a="1"/>
  <c r="D86" i="82" s="1"/>
  <c r="C86" i="82" a="1"/>
  <c r="C86" i="82" s="1"/>
  <c r="D85" i="82" a="1"/>
  <c r="D85" i="82" s="1"/>
  <c r="C85" i="82" a="1"/>
  <c r="C85" i="82" s="1"/>
  <c r="D84" i="82" a="1"/>
  <c r="D84" i="82" s="1"/>
  <c r="C84" i="82" a="1"/>
  <c r="C84" i="82" s="1"/>
  <c r="D83" i="82" a="1"/>
  <c r="D83" i="82" s="1"/>
  <c r="C83" i="82" a="1"/>
  <c r="C83" i="82" s="1"/>
  <c r="D82" i="82" a="1"/>
  <c r="D82" i="82" s="1"/>
  <c r="C82" i="82" a="1"/>
  <c r="C82" i="82" s="1"/>
  <c r="D81" i="82" a="1"/>
  <c r="D81" i="82" s="1"/>
  <c r="C81" i="82" a="1"/>
  <c r="C81" i="82" s="1"/>
  <c r="D80" i="82" a="1"/>
  <c r="D80" i="82" s="1"/>
  <c r="C80" i="82" a="1"/>
  <c r="C80" i="82" s="1"/>
  <c r="D79" i="82" a="1"/>
  <c r="D79" i="82" s="1"/>
  <c r="C79" i="82" a="1"/>
  <c r="C79" i="82" s="1"/>
  <c r="D78" i="82" a="1"/>
  <c r="D78" i="82" s="1"/>
  <c r="C78" i="82" a="1"/>
  <c r="C78" i="82" s="1"/>
  <c r="D77" i="82" a="1"/>
  <c r="D77" i="82" s="1"/>
  <c r="C77" i="82" a="1"/>
  <c r="C77" i="82" s="1"/>
  <c r="D76" i="82" a="1"/>
  <c r="D76" i="82" s="1"/>
  <c r="C76" i="82" a="1"/>
  <c r="C76" i="82" s="1"/>
  <c r="D75" i="82" a="1"/>
  <c r="D75" i="82" s="1"/>
  <c r="C75" i="82" a="1"/>
  <c r="C75" i="82" s="1"/>
  <c r="D74" i="82" a="1"/>
  <c r="D74" i="82" s="1"/>
  <c r="C74" i="82" a="1"/>
  <c r="C74" i="82" s="1"/>
  <c r="D73" i="82" a="1"/>
  <c r="D73" i="82" s="1"/>
  <c r="C73" i="82" a="1"/>
  <c r="C73" i="82" s="1"/>
  <c r="D72" i="82" a="1"/>
  <c r="D72" i="82" s="1"/>
  <c r="C72" i="82" a="1"/>
  <c r="C72" i="82" s="1"/>
  <c r="D71" i="82" a="1"/>
  <c r="D71" i="82" s="1"/>
  <c r="C71" i="82" a="1"/>
  <c r="C71" i="82" s="1"/>
  <c r="D70" i="82" a="1"/>
  <c r="D70" i="82" s="1"/>
  <c r="C70" i="82" a="1"/>
  <c r="C70" i="82" s="1"/>
  <c r="D69" i="82" a="1"/>
  <c r="D69" i="82" s="1"/>
  <c r="C69" i="82" a="1"/>
  <c r="C69" i="82" s="1"/>
  <c r="D68" i="82" a="1"/>
  <c r="D68" i="82" s="1"/>
  <c r="C68" i="82" a="1"/>
  <c r="C68" i="82" s="1"/>
  <c r="D67" i="82" a="1"/>
  <c r="D67" i="82" s="1"/>
  <c r="C67" i="82" a="1"/>
  <c r="C67" i="82" s="1"/>
  <c r="D66" i="82" a="1"/>
  <c r="D66" i="82" s="1"/>
  <c r="C66" i="82" a="1"/>
  <c r="C66" i="82" s="1"/>
  <c r="D64" i="82" a="1"/>
  <c r="D64" i="82" s="1"/>
  <c r="C64" i="82" a="1"/>
  <c r="C64" i="82" s="1"/>
  <c r="D63" i="82" a="1"/>
  <c r="D63" i="82" s="1"/>
  <c r="C63" i="82" a="1"/>
  <c r="C63" i="82" s="1"/>
  <c r="D62" i="82" a="1"/>
  <c r="D62" i="82" s="1"/>
  <c r="C62" i="82" a="1"/>
  <c r="C62" i="82" s="1"/>
  <c r="D61" i="82" a="1"/>
  <c r="D61" i="82" s="1"/>
  <c r="C61" i="82" a="1"/>
  <c r="C61" i="82" s="1"/>
  <c r="D60" i="82" a="1"/>
  <c r="D60" i="82" s="1"/>
  <c r="C60" i="82" a="1"/>
  <c r="C60" i="82" s="1"/>
  <c r="D59" i="82" a="1"/>
  <c r="D59" i="82" s="1"/>
  <c r="C59" i="82" a="1"/>
  <c r="C59" i="82" s="1"/>
  <c r="D58" i="82" a="1"/>
  <c r="D58" i="82" s="1"/>
  <c r="C58" i="82" a="1"/>
  <c r="C58" i="82" s="1"/>
  <c r="D57" i="82" a="1"/>
  <c r="D57" i="82" s="1"/>
  <c r="C57" i="82" a="1"/>
  <c r="C57" i="82" s="1"/>
  <c r="D56" i="82" a="1"/>
  <c r="D56" i="82" s="1"/>
  <c r="C56" i="82" a="1"/>
  <c r="C56" i="82" s="1"/>
  <c r="D55" i="82" a="1"/>
  <c r="D55" i="82" s="1"/>
  <c r="C55" i="82" a="1"/>
  <c r="C55" i="82" s="1"/>
  <c r="D54" i="82" a="1"/>
  <c r="D54" i="82" s="1"/>
  <c r="C54" i="82" a="1"/>
  <c r="C54" i="82" s="1"/>
  <c r="D53" i="82" a="1"/>
  <c r="D53" i="82" s="1"/>
  <c r="C53" i="82" a="1"/>
  <c r="C53" i="82" s="1"/>
  <c r="D52" i="82" a="1"/>
  <c r="D52" i="82" s="1"/>
  <c r="C52" i="82" a="1"/>
  <c r="C52" i="82" s="1"/>
  <c r="D51" i="82" a="1"/>
  <c r="D51" i="82" s="1"/>
  <c r="C51" i="82" a="1"/>
  <c r="C51" i="82" s="1"/>
  <c r="D50" i="82" a="1"/>
  <c r="D50" i="82" s="1"/>
  <c r="C50" i="82" a="1"/>
  <c r="C50" i="82" s="1"/>
  <c r="D49" i="82" a="1"/>
  <c r="D49" i="82" s="1"/>
  <c r="C49" i="82" a="1"/>
  <c r="C49" i="82" s="1"/>
  <c r="D48" i="82" a="1"/>
  <c r="D48" i="82" s="1"/>
  <c r="C48" i="82" a="1"/>
  <c r="C48" i="82" s="1"/>
  <c r="D47" i="82" a="1"/>
  <c r="D47" i="82" s="1"/>
  <c r="C47" i="82" a="1"/>
  <c r="C47" i="82" s="1"/>
  <c r="D46" i="82" a="1"/>
  <c r="D46" i="82" s="1"/>
  <c r="C46" i="82" a="1"/>
  <c r="C46" i="82" s="1"/>
  <c r="D45" i="82" a="1"/>
  <c r="D45" i="82" s="1"/>
  <c r="C45" i="82" a="1"/>
  <c r="C45" i="82" s="1"/>
  <c r="D44" i="82" a="1"/>
  <c r="D44" i="82" s="1"/>
  <c r="C44" i="82" a="1"/>
  <c r="C44" i="82" s="1"/>
  <c r="D43" i="82" a="1"/>
  <c r="D43" i="82" s="1"/>
  <c r="C43" i="82" a="1"/>
  <c r="C43" i="82" s="1"/>
  <c r="D42" i="82" a="1"/>
  <c r="D42" i="82" s="1"/>
  <c r="C42" i="82" a="1"/>
  <c r="C42" i="82" s="1"/>
  <c r="D41" i="82" a="1"/>
  <c r="D41" i="82" s="1"/>
  <c r="C41" i="82" a="1"/>
  <c r="C41" i="82" s="1"/>
  <c r="D40" i="82" a="1"/>
  <c r="D40" i="82" s="1"/>
  <c r="C40" i="82" a="1"/>
  <c r="C40" i="82" s="1"/>
  <c r="D39" i="82" a="1"/>
  <c r="D39" i="82" s="1"/>
  <c r="C39" i="82" a="1"/>
  <c r="C39" i="82" s="1"/>
  <c r="D38" i="82" a="1"/>
  <c r="D38" i="82" s="1"/>
  <c r="C38" i="82" a="1"/>
  <c r="C38" i="82" s="1"/>
  <c r="D37" i="82" a="1"/>
  <c r="D37" i="82" s="1"/>
  <c r="C37" i="82" a="1"/>
  <c r="C37" i="82" s="1"/>
  <c r="D36" i="82" a="1"/>
  <c r="D36" i="82" s="1"/>
  <c r="C36" i="82" a="1"/>
  <c r="C36" i="82" s="1"/>
  <c r="D35" i="82" a="1"/>
  <c r="D35" i="82" s="1"/>
  <c r="C35" i="82" a="1"/>
  <c r="C35" i="82" s="1"/>
  <c r="D34" i="82" a="1"/>
  <c r="D34" i="82" s="1"/>
  <c r="C34" i="82" a="1"/>
  <c r="C34" i="82" s="1"/>
  <c r="D33" i="82" a="1"/>
  <c r="D33" i="82" s="1"/>
  <c r="C33" i="82" a="1"/>
  <c r="C33" i="82" s="1"/>
  <c r="D32" i="82" a="1"/>
  <c r="D32" i="82" s="1"/>
  <c r="C32" i="82" a="1"/>
  <c r="C32" i="82" s="1"/>
  <c r="D31" i="82" a="1"/>
  <c r="D31" i="82" s="1"/>
  <c r="C31" i="82" a="1"/>
  <c r="C31" i="82" s="1"/>
  <c r="D30" i="82" a="1"/>
  <c r="D30" i="82" s="1"/>
  <c r="C30" i="82" a="1"/>
  <c r="C30" i="82" s="1"/>
  <c r="D29" i="82" a="1"/>
  <c r="D29" i="82" s="1"/>
  <c r="C29" i="82" a="1"/>
  <c r="C29" i="82" s="1"/>
  <c r="D28" i="82" a="1"/>
  <c r="D28" i="82" s="1"/>
  <c r="C28" i="82" a="1"/>
  <c r="C28" i="82" s="1"/>
  <c r="D27" i="82" a="1"/>
  <c r="D27" i="82" s="1"/>
  <c r="C27" i="82" a="1"/>
  <c r="C27" i="82" s="1"/>
  <c r="D26" i="82" a="1"/>
  <c r="D26" i="82" s="1"/>
  <c r="C26" i="82" a="1"/>
  <c r="C26" i="82" s="1"/>
  <c r="D25" i="82" a="1"/>
  <c r="D25" i="82" s="1"/>
  <c r="C25" i="82" a="1"/>
  <c r="C25" i="82" s="1"/>
  <c r="D24" i="82" a="1"/>
  <c r="D24" i="82" s="1"/>
  <c r="C24" i="82" a="1"/>
  <c r="C24" i="82" s="1"/>
  <c r="D23" i="82" a="1"/>
  <c r="D23" i="82" s="1"/>
  <c r="C23" i="82" a="1"/>
  <c r="C23" i="82" s="1"/>
  <c r="D22" i="82" a="1"/>
  <c r="D22" i="82" s="1"/>
  <c r="C22" i="82" a="1"/>
  <c r="C22" i="82" s="1"/>
  <c r="D21" i="82" a="1"/>
  <c r="D21" i="82" s="1"/>
  <c r="C21" i="82" a="1"/>
  <c r="C21" i="82" s="1"/>
  <c r="D20" i="82" a="1"/>
  <c r="D20" i="82" s="1"/>
  <c r="C20" i="82" a="1"/>
  <c r="C20" i="82" s="1"/>
  <c r="D19" i="82" a="1"/>
  <c r="D19" i="82" s="1"/>
  <c r="C19" i="82" a="1"/>
  <c r="C19" i="82" s="1"/>
  <c r="D18" i="82" a="1"/>
  <c r="D18" i="82" s="1"/>
  <c r="C18" i="82" a="1"/>
  <c r="C18" i="82" s="1"/>
  <c r="D17" i="82" a="1"/>
  <c r="D17" i="82" s="1"/>
  <c r="C17" i="82" a="1"/>
  <c r="C17" i="82" s="1"/>
  <c r="D16" i="82" a="1"/>
  <c r="D16" i="82" s="1"/>
  <c r="C16" i="82" a="1"/>
  <c r="C16" i="82" s="1"/>
  <c r="D15" i="82" a="1"/>
  <c r="D15" i="82" s="1"/>
  <c r="C15" i="82" a="1"/>
  <c r="C15" i="82" s="1"/>
  <c r="D14" i="82" a="1"/>
  <c r="D14" i="82" s="1"/>
  <c r="C14" i="82" a="1"/>
  <c r="C14" i="82" s="1"/>
  <c r="D13" i="82" a="1"/>
  <c r="D13" i="82" s="1"/>
  <c r="C13" i="82" a="1"/>
  <c r="C13" i="82" s="1"/>
  <c r="D12" i="82" a="1"/>
  <c r="D12" i="82" s="1"/>
  <c r="C12" i="82" a="1"/>
  <c r="C12" i="82" s="1"/>
  <c r="D11" i="82" a="1"/>
  <c r="D11" i="82" s="1"/>
  <c r="C11" i="82" a="1"/>
  <c r="C11" i="82" s="1"/>
  <c r="D10" i="82" a="1"/>
  <c r="D10" i="82" s="1"/>
  <c r="C10" i="82" a="1"/>
  <c r="C10" i="82" s="1"/>
  <c r="D9" i="82" a="1"/>
  <c r="D9" i="82" s="1"/>
  <c r="C9" i="82" a="1"/>
  <c r="C9" i="82" s="1"/>
  <c r="D8" i="82" a="1"/>
  <c r="D8" i="82" s="1"/>
  <c r="C8" i="82" a="1"/>
  <c r="C8" i="82" s="1"/>
  <c r="D7" i="82" a="1"/>
  <c r="D7" i="82" s="1"/>
  <c r="C7" i="82" a="1"/>
  <c r="C7" i="82" s="1"/>
  <c r="AI28" i="34" l="1"/>
  <c r="AL28" i="34"/>
  <c r="AP28" i="34"/>
  <c r="AO28" i="34"/>
  <c r="AM28" i="34"/>
  <c r="AN28" i="34"/>
  <c r="AH28" i="34"/>
  <c r="AK28" i="34"/>
  <c r="AF28" i="34"/>
  <c r="AK37" i="34"/>
  <c r="AJ37" i="34"/>
  <c r="AN37" i="34"/>
  <c r="AJ28" i="34"/>
  <c r="AQ28" i="34"/>
  <c r="AI37" i="34"/>
  <c r="AP37" i="34"/>
  <c r="AL37" i="34"/>
  <c r="AG37" i="34"/>
  <c r="CJ38" i="34"/>
  <c r="BX38" i="34"/>
  <c r="BL38" i="34"/>
  <c r="AN38" i="34"/>
  <c r="AB38" i="34"/>
  <c r="O38" i="34"/>
  <c r="CI38" i="34"/>
  <c r="BW38" i="34"/>
  <c r="BK38" i="34"/>
  <c r="AA38" i="34"/>
  <c r="CH38" i="34"/>
  <c r="BV38" i="34"/>
  <c r="BJ38" i="34"/>
  <c r="AL38" i="34"/>
  <c r="Z38" i="34"/>
  <c r="CG38" i="34"/>
  <c r="BU38" i="34"/>
  <c r="BI38" i="34"/>
  <c r="AK38" i="34"/>
  <c r="Y38" i="34"/>
  <c r="CO38" i="34"/>
  <c r="BE38" i="34"/>
  <c r="BD38" i="34"/>
  <c r="BN38" i="34"/>
  <c r="CF38" i="34"/>
  <c r="BT38" i="34"/>
  <c r="BH38" i="34"/>
  <c r="AJ38" i="34"/>
  <c r="X38" i="34"/>
  <c r="CC38" i="34"/>
  <c r="BP38" i="34"/>
  <c r="AP38" i="34"/>
  <c r="I39" i="34"/>
  <c r="CE38" i="34"/>
  <c r="BS38" i="34"/>
  <c r="BG38" i="34"/>
  <c r="AI38" i="34"/>
  <c r="W38" i="34"/>
  <c r="BQ38" i="34"/>
  <c r="AG38" i="34"/>
  <c r="AD38" i="34"/>
  <c r="CP38" i="34"/>
  <c r="CD38" i="34"/>
  <c r="BR38" i="34"/>
  <c r="BF38" i="34"/>
  <c r="AH38" i="34"/>
  <c r="CB38" i="34"/>
  <c r="AF38" i="34"/>
  <c r="CL38" i="34"/>
  <c r="CN38" i="34"/>
  <c r="CM38" i="34"/>
  <c r="CA38" i="34"/>
  <c r="BO38" i="34"/>
  <c r="AQ38" i="34"/>
  <c r="AE38" i="34"/>
  <c r="CK38" i="34"/>
  <c r="BY38" i="34"/>
  <c r="BM38" i="34"/>
  <c r="AO38" i="34"/>
  <c r="AC38" i="34"/>
  <c r="AM38" i="34"/>
  <c r="BZ38" i="34"/>
  <c r="AF37" i="34"/>
  <c r="AQ37" i="34"/>
  <c r="AH37" i="34"/>
  <c r="CJ29" i="34"/>
  <c r="BX29" i="34"/>
  <c r="BL29" i="34"/>
  <c r="AN29" i="34"/>
  <c r="AB29" i="34"/>
  <c r="O29" i="34"/>
  <c r="BB29" i="34" s="1"/>
  <c r="CI29" i="34"/>
  <c r="BW29" i="34"/>
  <c r="BK29" i="34"/>
  <c r="AM29" i="34"/>
  <c r="AA29" i="34"/>
  <c r="BQ29" i="34"/>
  <c r="AG29" i="34"/>
  <c r="BY29" i="34"/>
  <c r="CH29" i="34"/>
  <c r="BV29" i="34"/>
  <c r="BJ29" i="34"/>
  <c r="AL29" i="34"/>
  <c r="Z29" i="34"/>
  <c r="BE29" i="34"/>
  <c r="BM29" i="34"/>
  <c r="CG29" i="34"/>
  <c r="BU29" i="34"/>
  <c r="BI29" i="34"/>
  <c r="AK29" i="34"/>
  <c r="Y29" i="34"/>
  <c r="CK29" i="34"/>
  <c r="CF29" i="34"/>
  <c r="BT29" i="34"/>
  <c r="BH29" i="34"/>
  <c r="AJ29" i="34"/>
  <c r="X29" i="34"/>
  <c r="CO29" i="34"/>
  <c r="AO29" i="34"/>
  <c r="I30" i="34"/>
  <c r="CE29" i="34"/>
  <c r="BS29" i="34"/>
  <c r="BG29" i="34"/>
  <c r="AI29" i="34"/>
  <c r="W29" i="34"/>
  <c r="BF29" i="34"/>
  <c r="AH29" i="34"/>
  <c r="CC29" i="34"/>
  <c r="AC29" i="34"/>
  <c r="CP29" i="34"/>
  <c r="CD29" i="34"/>
  <c r="BR29" i="34"/>
  <c r="CN29" i="34"/>
  <c r="CB29" i="34"/>
  <c r="BP29" i="34"/>
  <c r="BD29" i="34"/>
  <c r="AF29" i="34"/>
  <c r="CM29" i="34"/>
  <c r="CA29" i="34"/>
  <c r="BO29" i="34"/>
  <c r="AQ29" i="34"/>
  <c r="AE29" i="34"/>
  <c r="CL29" i="34"/>
  <c r="BZ29" i="34"/>
  <c r="BN29" i="34"/>
  <c r="AP29" i="34"/>
  <c r="AD29" i="34"/>
  <c r="N11" i="35"/>
  <c r="L11" i="35"/>
  <c r="G106" i="20"/>
  <c r="AU29" i="34" l="1"/>
  <c r="AZ29" i="34"/>
  <c r="AR29" i="34"/>
  <c r="AV29" i="34"/>
  <c r="AY29" i="34"/>
  <c r="AW29" i="34"/>
  <c r="AX29" i="34"/>
  <c r="BA29" i="34"/>
  <c r="AS29" i="34"/>
  <c r="BC29" i="34"/>
  <c r="L39" i="34"/>
  <c r="M39" i="34" s="1"/>
  <c r="N39" i="34" s="1"/>
  <c r="AT29" i="34"/>
  <c r="AX38" i="34"/>
  <c r="AZ38" i="34"/>
  <c r="BC38" i="34"/>
  <c r="CJ39" i="34"/>
  <c r="BX39" i="34"/>
  <c r="AZ39" i="34"/>
  <c r="AN39" i="34"/>
  <c r="AB39" i="34"/>
  <c r="AM39" i="34"/>
  <c r="CI39" i="34"/>
  <c r="BW39" i="34"/>
  <c r="AY39" i="34"/>
  <c r="AA39" i="34"/>
  <c r="CH39" i="34"/>
  <c r="BV39" i="34"/>
  <c r="AX39" i="34"/>
  <c r="AL39" i="34"/>
  <c r="Z39" i="34"/>
  <c r="AP39" i="34"/>
  <c r="CG39" i="34"/>
  <c r="BU39" i="34"/>
  <c r="AW39" i="34"/>
  <c r="AK39" i="34"/>
  <c r="Y39" i="34"/>
  <c r="CO39" i="34"/>
  <c r="AS39" i="34"/>
  <c r="CL39" i="34"/>
  <c r="CF39" i="34"/>
  <c r="BT39" i="34"/>
  <c r="AV39" i="34"/>
  <c r="AJ39" i="34"/>
  <c r="X39" i="34"/>
  <c r="BQ39" i="34"/>
  <c r="BZ39" i="34"/>
  <c r="I40" i="34"/>
  <c r="CE39" i="34"/>
  <c r="BS39" i="34"/>
  <c r="AU39" i="34"/>
  <c r="AI39" i="34"/>
  <c r="W39" i="34"/>
  <c r="CC39" i="34"/>
  <c r="AG39" i="34"/>
  <c r="CP39" i="34"/>
  <c r="CD39" i="34"/>
  <c r="BR39" i="34"/>
  <c r="AT39" i="34"/>
  <c r="AH39" i="34"/>
  <c r="AD39" i="34"/>
  <c r="CN39" i="34"/>
  <c r="CB39" i="34"/>
  <c r="BP39" i="34"/>
  <c r="AR39" i="34"/>
  <c r="AF39" i="34"/>
  <c r="BB39" i="34"/>
  <c r="CM39" i="34"/>
  <c r="CA39" i="34"/>
  <c r="BC39" i="34"/>
  <c r="AQ39" i="34"/>
  <c r="AE39" i="34"/>
  <c r="CK39" i="34"/>
  <c r="BY39" i="34"/>
  <c r="BA39" i="34"/>
  <c r="AO39" i="34"/>
  <c r="AC39" i="34"/>
  <c r="AU38" i="34"/>
  <c r="BB38" i="34"/>
  <c r="AT38" i="34"/>
  <c r="AR38" i="34"/>
  <c r="AS38" i="34"/>
  <c r="AY38" i="34"/>
  <c r="AW38" i="34"/>
  <c r="BA38" i="34"/>
  <c r="AV38" i="34"/>
  <c r="CJ30" i="34"/>
  <c r="BX30" i="34"/>
  <c r="AZ30" i="34"/>
  <c r="AN30" i="34"/>
  <c r="AB30" i="34"/>
  <c r="CI30" i="34"/>
  <c r="BW30" i="34"/>
  <c r="AY30" i="34"/>
  <c r="AM30" i="34"/>
  <c r="AA30" i="34"/>
  <c r="CH30" i="34"/>
  <c r="BV30" i="34"/>
  <c r="AX30" i="34"/>
  <c r="AL30" i="34"/>
  <c r="Z30" i="34"/>
  <c r="CG30" i="34"/>
  <c r="BU30" i="34"/>
  <c r="AW30" i="34"/>
  <c r="AK30" i="34"/>
  <c r="Y30" i="34"/>
  <c r="CF30" i="34"/>
  <c r="BT30" i="34"/>
  <c r="AV30" i="34"/>
  <c r="AJ30" i="34"/>
  <c r="X30" i="34"/>
  <c r="I31" i="34"/>
  <c r="CE30" i="34"/>
  <c r="BS30" i="34"/>
  <c r="AU30" i="34"/>
  <c r="AI30" i="34"/>
  <c r="W30" i="34"/>
  <c r="CP30" i="34"/>
  <c r="CD30" i="34"/>
  <c r="BR30" i="34"/>
  <c r="AH30" i="34"/>
  <c r="BA30" i="34"/>
  <c r="AT30" i="34"/>
  <c r="CO30" i="34"/>
  <c r="CC30" i="34"/>
  <c r="BQ30" i="34"/>
  <c r="AS30" i="34"/>
  <c r="AG30" i="34"/>
  <c r="AC30" i="34"/>
  <c r="CN30" i="34"/>
  <c r="CB30" i="34"/>
  <c r="BP30" i="34"/>
  <c r="AR30" i="34"/>
  <c r="AF30" i="34"/>
  <c r="CK30" i="34"/>
  <c r="CM30" i="34"/>
  <c r="CA30" i="34"/>
  <c r="BC30" i="34"/>
  <c r="AQ30" i="34"/>
  <c r="AE30" i="34"/>
  <c r="BY30" i="34"/>
  <c r="CL30" i="34"/>
  <c r="BZ30" i="34"/>
  <c r="BB30" i="34"/>
  <c r="AP30" i="34"/>
  <c r="AD30" i="34"/>
  <c r="AO30" i="34"/>
  <c r="L30" i="34"/>
  <c r="B7" i="72"/>
  <c r="O39" i="34" l="1"/>
  <c r="L40" i="34" s="1"/>
  <c r="BG39" i="34"/>
  <c r="BO39" i="34"/>
  <c r="BF39" i="34"/>
  <c r="BL39" i="34"/>
  <c r="CJ40" i="34"/>
  <c r="BL40" i="34"/>
  <c r="AZ40" i="34"/>
  <c r="AN40" i="34"/>
  <c r="AB40" i="34"/>
  <c r="BN40" i="34"/>
  <c r="CI40" i="34"/>
  <c r="BK40" i="34"/>
  <c r="AY40" i="34"/>
  <c r="AM40" i="34"/>
  <c r="AA40" i="34"/>
  <c r="AD40" i="34"/>
  <c r="CH40" i="34"/>
  <c r="BJ40" i="34"/>
  <c r="AX40" i="34"/>
  <c r="AL40" i="34"/>
  <c r="Z40" i="34"/>
  <c r="CG40" i="34"/>
  <c r="BI40" i="34"/>
  <c r="AW40" i="34"/>
  <c r="AK40" i="34"/>
  <c r="Y40" i="34"/>
  <c r="CF40" i="34"/>
  <c r="BH40" i="34"/>
  <c r="AV40" i="34"/>
  <c r="AJ40" i="34"/>
  <c r="X40" i="34"/>
  <c r="I41" i="34"/>
  <c r="CE40" i="34"/>
  <c r="BG40" i="34"/>
  <c r="AU40" i="34"/>
  <c r="AI40" i="34"/>
  <c r="W40" i="34"/>
  <c r="CL40" i="34"/>
  <c r="CP40" i="34"/>
  <c r="CD40" i="34"/>
  <c r="BF40" i="34"/>
  <c r="AT40" i="34"/>
  <c r="AH40" i="34"/>
  <c r="BB40" i="34"/>
  <c r="CO40" i="34"/>
  <c r="CC40" i="34"/>
  <c r="BE40" i="34"/>
  <c r="AS40" i="34"/>
  <c r="AG40" i="34"/>
  <c r="CN40" i="34"/>
  <c r="CB40" i="34"/>
  <c r="BD40" i="34"/>
  <c r="AR40" i="34"/>
  <c r="AF40" i="34"/>
  <c r="CM40" i="34"/>
  <c r="BO40" i="34"/>
  <c r="BC40" i="34"/>
  <c r="AQ40" i="34"/>
  <c r="AE40" i="34"/>
  <c r="CK40" i="34"/>
  <c r="BM40" i="34"/>
  <c r="BA40" i="34"/>
  <c r="AO40" i="34"/>
  <c r="AC40" i="34"/>
  <c r="AP40" i="34"/>
  <c r="BE39" i="34"/>
  <c r="BN39" i="34"/>
  <c r="BM39" i="34"/>
  <c r="BD39" i="34"/>
  <c r="BI39" i="34"/>
  <c r="BK39" i="34"/>
  <c r="BH39" i="34"/>
  <c r="CJ31" i="34"/>
  <c r="BL31" i="34"/>
  <c r="AZ31" i="34"/>
  <c r="AN31" i="34"/>
  <c r="AB31" i="34"/>
  <c r="CI31" i="34"/>
  <c r="BK31" i="34"/>
  <c r="AY31" i="34"/>
  <c r="AM31" i="34"/>
  <c r="AA31" i="34"/>
  <c r="AC31" i="34"/>
  <c r="CH31" i="34"/>
  <c r="BJ31" i="34"/>
  <c r="AX31" i="34"/>
  <c r="AL31" i="34"/>
  <c r="Z31" i="34"/>
  <c r="BA31" i="34"/>
  <c r="CG31" i="34"/>
  <c r="BI31" i="34"/>
  <c r="AW31" i="34"/>
  <c r="AK31" i="34"/>
  <c r="Y31" i="34"/>
  <c r="CK31" i="34"/>
  <c r="CF31" i="34"/>
  <c r="BH31" i="34"/>
  <c r="AV31" i="34"/>
  <c r="AJ31" i="34"/>
  <c r="X31" i="34"/>
  <c r="I32" i="34"/>
  <c r="CE31" i="34"/>
  <c r="BG31" i="34"/>
  <c r="AU31" i="34"/>
  <c r="AI31" i="34"/>
  <c r="W31" i="34"/>
  <c r="AH31" i="34"/>
  <c r="CP31" i="34"/>
  <c r="CD31" i="34"/>
  <c r="BF31" i="34"/>
  <c r="AT31" i="34"/>
  <c r="AO31" i="34"/>
  <c r="CO31" i="34"/>
  <c r="CC31" i="34"/>
  <c r="BE31" i="34"/>
  <c r="AS31" i="34"/>
  <c r="AG31" i="34"/>
  <c r="CN31" i="34"/>
  <c r="CB31" i="34"/>
  <c r="BD31" i="34"/>
  <c r="AR31" i="34"/>
  <c r="AF31" i="34"/>
  <c r="CM31" i="34"/>
  <c r="BO31" i="34"/>
  <c r="BC31" i="34"/>
  <c r="AQ31" i="34"/>
  <c r="AE31" i="34"/>
  <c r="CL31" i="34"/>
  <c r="BN31" i="34"/>
  <c r="BB31" i="34"/>
  <c r="AP31" i="34"/>
  <c r="AD31" i="34"/>
  <c r="BM31" i="34"/>
  <c r="O30" i="34"/>
  <c r="M30" i="34"/>
  <c r="N30" i="34" s="1"/>
  <c r="C768" i="1"/>
  <c r="C794" i="1" s="1"/>
  <c r="BJ39" i="34" l="1"/>
  <c r="O40" i="34"/>
  <c r="L41" i="34" s="1"/>
  <c r="M40" i="34"/>
  <c r="N40" i="34" s="1"/>
  <c r="BX41" i="34"/>
  <c r="BL41" i="34"/>
  <c r="AZ41" i="34"/>
  <c r="AN41" i="34"/>
  <c r="AB41" i="34"/>
  <c r="BW41" i="34"/>
  <c r="BK41" i="34"/>
  <c r="AY41" i="34"/>
  <c r="AM41" i="34"/>
  <c r="AA41" i="34"/>
  <c r="BV41" i="34"/>
  <c r="BJ41" i="34"/>
  <c r="AX41" i="34"/>
  <c r="AL41" i="34"/>
  <c r="Z41" i="34"/>
  <c r="BU41" i="34"/>
  <c r="BI41" i="34"/>
  <c r="AW41" i="34"/>
  <c r="AK41" i="34"/>
  <c r="Y41" i="34"/>
  <c r="AD41" i="34"/>
  <c r="BT41" i="34"/>
  <c r="BH41" i="34"/>
  <c r="AV41" i="34"/>
  <c r="AJ41" i="34"/>
  <c r="X41" i="34"/>
  <c r="I42" i="34"/>
  <c r="BS41" i="34"/>
  <c r="BG41" i="34"/>
  <c r="AU41" i="34"/>
  <c r="AI41" i="34"/>
  <c r="W41" i="34"/>
  <c r="CP41" i="34"/>
  <c r="BR41" i="34"/>
  <c r="BF41" i="34"/>
  <c r="AT41" i="34"/>
  <c r="AH41" i="34"/>
  <c r="CO41" i="34"/>
  <c r="BQ41" i="34"/>
  <c r="BE41" i="34"/>
  <c r="AS41" i="34"/>
  <c r="AG41" i="34"/>
  <c r="CN41" i="34"/>
  <c r="BP41" i="34"/>
  <c r="BD41" i="34"/>
  <c r="AR41" i="34"/>
  <c r="AF41" i="34"/>
  <c r="CA41" i="34"/>
  <c r="BO41" i="34"/>
  <c r="BC41" i="34"/>
  <c r="AQ41" i="34"/>
  <c r="AE41" i="34"/>
  <c r="BZ41" i="34"/>
  <c r="BN41" i="34"/>
  <c r="BB41" i="34"/>
  <c r="AP41" i="34"/>
  <c r="BY41" i="34"/>
  <c r="BM41" i="34"/>
  <c r="BA41" i="34"/>
  <c r="AO41" i="34"/>
  <c r="AC41" i="34"/>
  <c r="BP40" i="34"/>
  <c r="BY40" i="34"/>
  <c r="BQ40" i="34"/>
  <c r="BX40" i="34"/>
  <c r="BX32" i="34"/>
  <c r="BL32" i="34"/>
  <c r="AZ32" i="34"/>
  <c r="AN32" i="34"/>
  <c r="AB32" i="34"/>
  <c r="AO32" i="34"/>
  <c r="BW32" i="34"/>
  <c r="BK32" i="34"/>
  <c r="AY32" i="34"/>
  <c r="AM32" i="34"/>
  <c r="AA32" i="34"/>
  <c r="BY32" i="34"/>
  <c r="BV32" i="34"/>
  <c r="BJ32" i="34"/>
  <c r="AX32" i="34"/>
  <c r="AL32" i="34"/>
  <c r="Z32" i="34"/>
  <c r="BU32" i="34"/>
  <c r="BI32" i="34"/>
  <c r="AW32" i="34"/>
  <c r="AK32" i="34"/>
  <c r="Y32" i="34"/>
  <c r="BT32" i="34"/>
  <c r="BH32" i="34"/>
  <c r="AV32" i="34"/>
  <c r="AJ32" i="34"/>
  <c r="X32" i="34"/>
  <c r="I33" i="34"/>
  <c r="BS32" i="34"/>
  <c r="BG32" i="34"/>
  <c r="AU32" i="34"/>
  <c r="AI32" i="34"/>
  <c r="W32" i="34"/>
  <c r="CP32" i="34"/>
  <c r="BR32" i="34"/>
  <c r="BF32" i="34"/>
  <c r="AT32" i="34"/>
  <c r="AH32" i="34"/>
  <c r="CO32" i="34"/>
  <c r="BQ32" i="34"/>
  <c r="BE32" i="34"/>
  <c r="AS32" i="34"/>
  <c r="AG32" i="34"/>
  <c r="BA32" i="34"/>
  <c r="CN32" i="34"/>
  <c r="BP32" i="34"/>
  <c r="BD32" i="34"/>
  <c r="AR32" i="34"/>
  <c r="AF32" i="34"/>
  <c r="BM32" i="34"/>
  <c r="CA32" i="34"/>
  <c r="BO32" i="34"/>
  <c r="BC32" i="34"/>
  <c r="AQ32" i="34"/>
  <c r="AE32" i="34"/>
  <c r="AC32" i="34"/>
  <c r="BZ32" i="34"/>
  <c r="BN32" i="34"/>
  <c r="BB32" i="34"/>
  <c r="AP32" i="34"/>
  <c r="AD32" i="34"/>
  <c r="L31" i="34"/>
  <c r="BL30" i="34"/>
  <c r="BJ30" i="34"/>
  <c r="BH30" i="34"/>
  <c r="BF30" i="34"/>
  <c r="BM30" i="34"/>
  <c r="BO30" i="34"/>
  <c r="BD30" i="34"/>
  <c r="BE30" i="34"/>
  <c r="BN30" i="34"/>
  <c r="BK30" i="34"/>
  <c r="BI30" i="34"/>
  <c r="BG30" i="34"/>
  <c r="D7" i="79" a="1"/>
  <c r="D7" i="79" s="1"/>
  <c r="D8" i="79" a="1"/>
  <c r="D8" i="79" s="1"/>
  <c r="D9" i="79" a="1"/>
  <c r="D9" i="79" s="1"/>
  <c r="D10" i="79" a="1"/>
  <c r="D10" i="79" s="1"/>
  <c r="D11" i="79" a="1"/>
  <c r="D11" i="79" s="1"/>
  <c r="D12" i="79" a="1"/>
  <c r="D12" i="79" s="1"/>
  <c r="D13" i="79" a="1"/>
  <c r="D13" i="79" s="1"/>
  <c r="D14" i="79" a="1"/>
  <c r="D14" i="79" s="1"/>
  <c r="D15" i="79" a="1"/>
  <c r="D15" i="79" s="1"/>
  <c r="D16" i="79" a="1"/>
  <c r="D16" i="79" s="1"/>
  <c r="D17" i="79" a="1"/>
  <c r="D17" i="79" s="1"/>
  <c r="D18" i="79" a="1"/>
  <c r="D18" i="79" s="1"/>
  <c r="D19" i="79" a="1"/>
  <c r="D19" i="79" s="1"/>
  <c r="D20" i="79" a="1"/>
  <c r="D20" i="79" s="1"/>
  <c r="D21" i="79" a="1"/>
  <c r="D21" i="79" s="1"/>
  <c r="D22" i="79" a="1"/>
  <c r="D22" i="79" s="1"/>
  <c r="D23" i="79" a="1"/>
  <c r="D23" i="79" s="1"/>
  <c r="D24" i="79" a="1"/>
  <c r="D24" i="79" s="1"/>
  <c r="D25" i="79" a="1"/>
  <c r="D25" i="79" s="1"/>
  <c r="D26" i="79" a="1"/>
  <c r="D26" i="79" s="1"/>
  <c r="D27" i="79" a="1"/>
  <c r="D27" i="79" s="1"/>
  <c r="D28" i="79" a="1"/>
  <c r="D28" i="79" s="1"/>
  <c r="D29" i="79" a="1"/>
  <c r="D29" i="79" s="1"/>
  <c r="D30" i="79" a="1"/>
  <c r="D30" i="79" s="1"/>
  <c r="D31" i="79" a="1"/>
  <c r="D31" i="79" s="1"/>
  <c r="D32" i="79" a="1"/>
  <c r="D32" i="79" s="1"/>
  <c r="D33" i="79" a="1"/>
  <c r="D33" i="79" s="1"/>
  <c r="D34" i="79" a="1"/>
  <c r="D34" i="79" s="1"/>
  <c r="D35" i="79" a="1"/>
  <c r="D35" i="79" s="1"/>
  <c r="D36" i="79" a="1"/>
  <c r="D36" i="79" s="1"/>
  <c r="D37" i="79" a="1"/>
  <c r="D37" i="79" s="1"/>
  <c r="D38" i="79" a="1"/>
  <c r="D38" i="79" s="1"/>
  <c r="D39" i="79" a="1"/>
  <c r="D39" i="79" s="1"/>
  <c r="D40" i="79" a="1"/>
  <c r="D40" i="79" s="1"/>
  <c r="D41" i="79" a="1"/>
  <c r="D41" i="79" s="1"/>
  <c r="D42" i="79" a="1"/>
  <c r="D42" i="79" s="1"/>
  <c r="D43" i="79" a="1"/>
  <c r="D43" i="79" s="1"/>
  <c r="D44" i="79" a="1"/>
  <c r="D44" i="79" s="1"/>
  <c r="D45" i="79" a="1"/>
  <c r="D45" i="79" s="1"/>
  <c r="D46" i="79" a="1"/>
  <c r="D46" i="79" s="1"/>
  <c r="D47" i="79" a="1"/>
  <c r="D47" i="79" s="1"/>
  <c r="D48" i="79" a="1"/>
  <c r="D48" i="79" s="1"/>
  <c r="D49" i="79" a="1"/>
  <c r="D49" i="79" s="1"/>
  <c r="D50" i="79" a="1"/>
  <c r="D50" i="79" s="1"/>
  <c r="D51" i="79" a="1"/>
  <c r="D51" i="79" s="1"/>
  <c r="D52" i="79" a="1"/>
  <c r="D52" i="79" s="1"/>
  <c r="D53" i="79" a="1"/>
  <c r="D53" i="79" s="1"/>
  <c r="D54" i="79" a="1"/>
  <c r="D54" i="79" s="1"/>
  <c r="D55" i="79" a="1"/>
  <c r="D55" i="79" s="1"/>
  <c r="D56" i="79" a="1"/>
  <c r="D56" i="79" s="1"/>
  <c r="D57" i="79" a="1"/>
  <c r="D57" i="79" s="1"/>
  <c r="D58" i="79" a="1"/>
  <c r="D58" i="79" s="1"/>
  <c r="D59" i="79" a="1"/>
  <c r="D59" i="79" s="1"/>
  <c r="D60" i="79" a="1"/>
  <c r="D60" i="79" s="1"/>
  <c r="D61" i="79" a="1"/>
  <c r="D61" i="79" s="1"/>
  <c r="D62" i="79" a="1"/>
  <c r="D62" i="79" s="1"/>
  <c r="D63" i="79" a="1"/>
  <c r="D63" i="79" s="1"/>
  <c r="D64" i="79" a="1"/>
  <c r="D64" i="79" s="1"/>
  <c r="D65" i="79" a="1"/>
  <c r="D65" i="79" s="1"/>
  <c r="D66" i="79" a="1"/>
  <c r="D66" i="79" s="1"/>
  <c r="D67" i="79" a="1"/>
  <c r="D67" i="79" s="1"/>
  <c r="D68" i="79" a="1"/>
  <c r="D68" i="79" s="1"/>
  <c r="D69" i="79" a="1"/>
  <c r="D69" i="79" s="1"/>
  <c r="D70" i="79" a="1"/>
  <c r="D70" i="79" s="1"/>
  <c r="D71" i="79" a="1"/>
  <c r="D71" i="79" s="1"/>
  <c r="D72" i="79" a="1"/>
  <c r="D72" i="79" s="1"/>
  <c r="D73" i="79" a="1"/>
  <c r="D73" i="79" s="1"/>
  <c r="D74" i="79" a="1"/>
  <c r="D74" i="79" s="1"/>
  <c r="D75" i="79" a="1"/>
  <c r="D75" i="79" s="1"/>
  <c r="D76" i="79" a="1"/>
  <c r="D76" i="79" s="1"/>
  <c r="D77" i="79" a="1"/>
  <c r="D77" i="79" s="1"/>
  <c r="D78" i="79" a="1"/>
  <c r="D78" i="79" s="1"/>
  <c r="D79" i="79" a="1"/>
  <c r="D79" i="79" s="1"/>
  <c r="D80" i="79" a="1"/>
  <c r="D80" i="79" s="1"/>
  <c r="D81" i="79" a="1"/>
  <c r="D81" i="79" s="1"/>
  <c r="D82" i="79" a="1"/>
  <c r="D82" i="79" s="1"/>
  <c r="D83" i="79" a="1"/>
  <c r="D83" i="79" s="1"/>
  <c r="D84" i="79" a="1"/>
  <c r="D84" i="79" s="1"/>
  <c r="D85" i="79" a="1"/>
  <c r="D85" i="79" s="1"/>
  <c r="D86" i="79" a="1"/>
  <c r="D86" i="79" s="1"/>
  <c r="D87" i="79" a="1"/>
  <c r="D87" i="79" s="1"/>
  <c r="D88" i="79" a="1"/>
  <c r="D88" i="79" s="1"/>
  <c r="D89" i="79" a="1"/>
  <c r="D89" i="79" s="1"/>
  <c r="D90" i="79" a="1"/>
  <c r="D90" i="79" s="1"/>
  <c r="D91" i="79" a="1"/>
  <c r="D91" i="79" s="1"/>
  <c r="D92" i="79" a="1"/>
  <c r="D92" i="79" s="1"/>
  <c r="D93" i="79" a="1"/>
  <c r="D93" i="79" s="1"/>
  <c r="D94" i="79" a="1"/>
  <c r="D94" i="79" s="1"/>
  <c r="D95" i="79" a="1"/>
  <c r="D95" i="79" s="1"/>
  <c r="D96" i="79" a="1"/>
  <c r="D96" i="79" s="1"/>
  <c r="D97" i="79" a="1"/>
  <c r="D97" i="79" s="1"/>
  <c r="D98" i="79" a="1"/>
  <c r="D98" i="79" s="1"/>
  <c r="D99" i="79" a="1"/>
  <c r="D99" i="79" s="1"/>
  <c r="D100" i="79" a="1"/>
  <c r="D100" i="79" s="1"/>
  <c r="D101" i="79" a="1"/>
  <c r="D101" i="79" s="1"/>
  <c r="D102" i="79" a="1"/>
  <c r="D102" i="79" s="1"/>
  <c r="D103" i="79" a="1"/>
  <c r="D103" i="79" s="1"/>
  <c r="D104" i="79" a="1"/>
  <c r="D104" i="79" s="1"/>
  <c r="D105" i="79" a="1"/>
  <c r="D105" i="79" s="1"/>
  <c r="D106" i="79" a="1"/>
  <c r="D106" i="79" s="1"/>
  <c r="D107" i="79" a="1"/>
  <c r="D107" i="79" s="1"/>
  <c r="D108" i="79" a="1"/>
  <c r="D108" i="79" s="1"/>
  <c r="D109" i="79" a="1"/>
  <c r="D109" i="79" s="1"/>
  <c r="D110" i="79" a="1"/>
  <c r="D110" i="79" s="1"/>
  <c r="D111" i="79" a="1"/>
  <c r="D111" i="79" s="1"/>
  <c r="D112" i="79" a="1"/>
  <c r="D112" i="79" s="1"/>
  <c r="D113" i="79" a="1"/>
  <c r="D113" i="79" s="1"/>
  <c r="D114" i="79" a="1"/>
  <c r="D114" i="79" s="1"/>
  <c r="D115" i="79" a="1"/>
  <c r="D115" i="79" s="1"/>
  <c r="D116" i="79" a="1"/>
  <c r="D116" i="79" s="1"/>
  <c r="D117" i="79" a="1"/>
  <c r="D117" i="79" s="1"/>
  <c r="D118" i="79" a="1"/>
  <c r="D118" i="79" s="1"/>
  <c r="D119" i="79" a="1"/>
  <c r="D119" i="79" s="1"/>
  <c r="D120" i="79" a="1"/>
  <c r="D120" i="79" s="1"/>
  <c r="D121" i="79" a="1"/>
  <c r="D121" i="79" s="1"/>
  <c r="D122" i="79" a="1"/>
  <c r="D122" i="79" s="1"/>
  <c r="D123" i="79" a="1"/>
  <c r="D123" i="79" s="1"/>
  <c r="D124" i="79" a="1"/>
  <c r="D124" i="79" s="1"/>
  <c r="D6" i="79" a="1"/>
  <c r="D6" i="79" s="1"/>
  <c r="D9" i="78" a="1"/>
  <c r="D9" i="78" s="1"/>
  <c r="D10" i="78" a="1"/>
  <c r="D10" i="78" s="1"/>
  <c r="D11" i="78" a="1"/>
  <c r="D11" i="78" s="1"/>
  <c r="D12" i="78" a="1"/>
  <c r="D12" i="78" s="1"/>
  <c r="D13" i="78" a="1"/>
  <c r="D13" i="78" s="1"/>
  <c r="D14" i="78" a="1"/>
  <c r="D14" i="78" s="1"/>
  <c r="D15" i="78" a="1"/>
  <c r="D15" i="78" s="1"/>
  <c r="D16" i="78" a="1"/>
  <c r="D16" i="78" s="1"/>
  <c r="D17" i="78" a="1"/>
  <c r="D17" i="78" s="1"/>
  <c r="D18" i="78" a="1"/>
  <c r="D18" i="78" s="1"/>
  <c r="D19" i="78" a="1"/>
  <c r="D19" i="78" s="1"/>
  <c r="D20" i="78" a="1"/>
  <c r="D20" i="78" s="1"/>
  <c r="D21" i="78" a="1"/>
  <c r="D21" i="78" s="1"/>
  <c r="D22" i="78" a="1"/>
  <c r="D22" i="78" s="1"/>
  <c r="D23" i="78" a="1"/>
  <c r="D23" i="78" s="1"/>
  <c r="D24" i="78" a="1"/>
  <c r="D24" i="78" s="1"/>
  <c r="D25" i="78" a="1"/>
  <c r="D25" i="78" s="1"/>
  <c r="D26" i="78" a="1"/>
  <c r="D26" i="78" s="1"/>
  <c r="D27" i="78" a="1"/>
  <c r="D27" i="78" s="1"/>
  <c r="D28" i="78" a="1"/>
  <c r="D28" i="78" s="1"/>
  <c r="D29" i="78" a="1"/>
  <c r="D29" i="78" s="1"/>
  <c r="D30" i="78" a="1"/>
  <c r="D30" i="78" s="1"/>
  <c r="D31" i="78" a="1"/>
  <c r="D31" i="78" s="1"/>
  <c r="D32" i="78" a="1"/>
  <c r="D32" i="78" s="1"/>
  <c r="D33" i="78" a="1"/>
  <c r="D33" i="78" s="1"/>
  <c r="D34" i="78" a="1"/>
  <c r="D34" i="78" s="1"/>
  <c r="D35" i="78" a="1"/>
  <c r="D35" i="78" s="1"/>
  <c r="D36" i="78" a="1"/>
  <c r="D36" i="78" s="1"/>
  <c r="D37" i="78" a="1"/>
  <c r="D37" i="78" s="1"/>
  <c r="D38" i="78" a="1"/>
  <c r="D38" i="78" s="1"/>
  <c r="D39" i="78" a="1"/>
  <c r="D39" i="78" s="1"/>
  <c r="D40" i="78" a="1"/>
  <c r="D40" i="78" s="1"/>
  <c r="D41" i="78" a="1"/>
  <c r="D41" i="78" s="1"/>
  <c r="D42" i="78" a="1"/>
  <c r="D42" i="78" s="1"/>
  <c r="D43" i="78" a="1"/>
  <c r="D43" i="78" s="1"/>
  <c r="D44" i="78" a="1"/>
  <c r="D44" i="78" s="1"/>
  <c r="D45" i="78" a="1"/>
  <c r="D45" i="78" s="1"/>
  <c r="D46" i="78" a="1"/>
  <c r="D46" i="78" s="1"/>
  <c r="D47" i="78" a="1"/>
  <c r="D47" i="78" s="1"/>
  <c r="D48" i="78" a="1"/>
  <c r="D48" i="78" s="1"/>
  <c r="D49" i="78" a="1"/>
  <c r="D49" i="78" s="1"/>
  <c r="D50" i="78" a="1"/>
  <c r="D50" i="78" s="1"/>
  <c r="D51" i="78" a="1"/>
  <c r="D51" i="78" s="1"/>
  <c r="D52" i="78" a="1"/>
  <c r="D52" i="78" s="1"/>
  <c r="D53" i="78" a="1"/>
  <c r="D53" i="78" s="1"/>
  <c r="D54" i="78" a="1"/>
  <c r="D54" i="78" s="1"/>
  <c r="D55" i="78" a="1"/>
  <c r="D55" i="78" s="1"/>
  <c r="D56" i="78" a="1"/>
  <c r="D56" i="78" s="1"/>
  <c r="D57" i="78" a="1"/>
  <c r="D57" i="78" s="1"/>
  <c r="D58" i="78" a="1"/>
  <c r="D58" i="78" s="1"/>
  <c r="D59" i="78" a="1"/>
  <c r="D59" i="78" s="1"/>
  <c r="D60" i="78" a="1"/>
  <c r="D60" i="78" s="1"/>
  <c r="D61" i="78" a="1"/>
  <c r="D61" i="78" s="1"/>
  <c r="D62" i="78" a="1"/>
  <c r="D62" i="78" s="1"/>
  <c r="D63" i="78" a="1"/>
  <c r="D63" i="78" s="1"/>
  <c r="D64" i="78" a="1"/>
  <c r="D64" i="78" s="1"/>
  <c r="D65" i="78" a="1"/>
  <c r="D65" i="78" s="1"/>
  <c r="D66" i="78" a="1"/>
  <c r="D66" i="78" s="1"/>
  <c r="D67" i="78" a="1"/>
  <c r="D67" i="78" s="1"/>
  <c r="D68" i="78" a="1"/>
  <c r="D68" i="78" s="1"/>
  <c r="D69" i="78" a="1"/>
  <c r="D69" i="78" s="1"/>
  <c r="D70" i="78" a="1"/>
  <c r="D70" i="78" s="1"/>
  <c r="D71" i="78" a="1"/>
  <c r="D71" i="78" s="1"/>
  <c r="D72" i="78" a="1"/>
  <c r="D72" i="78" s="1"/>
  <c r="D73" i="78" a="1"/>
  <c r="D73" i="78" s="1"/>
  <c r="D74" i="78" a="1"/>
  <c r="D74" i="78" s="1"/>
  <c r="D75" i="78" a="1"/>
  <c r="D75" i="78" s="1"/>
  <c r="D76" i="78" a="1"/>
  <c r="D76" i="78" s="1"/>
  <c r="D77" i="78" a="1"/>
  <c r="D77" i="78" s="1"/>
  <c r="D78" i="78" a="1"/>
  <c r="D78" i="78" s="1"/>
  <c r="D79" i="78" a="1"/>
  <c r="D79" i="78" s="1"/>
  <c r="D80" i="78" a="1"/>
  <c r="D80" i="78" s="1"/>
  <c r="D81" i="78" a="1"/>
  <c r="D81" i="78" s="1"/>
  <c r="D82" i="78" a="1"/>
  <c r="D82" i="78" s="1"/>
  <c r="D83" i="78" a="1"/>
  <c r="D83" i="78" s="1"/>
  <c r="D84" i="78" a="1"/>
  <c r="D84" i="78" s="1"/>
  <c r="D85" i="78" a="1"/>
  <c r="D85" i="78" s="1"/>
  <c r="D86" i="78" a="1"/>
  <c r="D86" i="78" s="1"/>
  <c r="D87" i="78" a="1"/>
  <c r="D87" i="78" s="1"/>
  <c r="D88" i="78" a="1"/>
  <c r="D88" i="78" s="1"/>
  <c r="D89" i="78" a="1"/>
  <c r="D89" i="78" s="1"/>
  <c r="D90" i="78" a="1"/>
  <c r="D90" i="78" s="1"/>
  <c r="D91" i="78" a="1"/>
  <c r="D91" i="78" s="1"/>
  <c r="D92" i="78" a="1"/>
  <c r="D92" i="78" s="1"/>
  <c r="D93" i="78" a="1"/>
  <c r="D93" i="78" s="1"/>
  <c r="D94" i="78" a="1"/>
  <c r="D94" i="78" s="1"/>
  <c r="D95" i="78" a="1"/>
  <c r="D95" i="78" s="1"/>
  <c r="D96" i="78" a="1"/>
  <c r="D96" i="78" s="1"/>
  <c r="D97" i="78" a="1"/>
  <c r="D97" i="78" s="1"/>
  <c r="D98" i="78" a="1"/>
  <c r="D98" i="78" s="1"/>
  <c r="D99" i="78" a="1"/>
  <c r="D99" i="78" s="1"/>
  <c r="D100" i="78" a="1"/>
  <c r="D100" i="78" s="1"/>
  <c r="D101" i="78" a="1"/>
  <c r="D101" i="78" s="1"/>
  <c r="D102" i="78" a="1"/>
  <c r="D102" i="78" s="1"/>
  <c r="D103" i="78" a="1"/>
  <c r="D103" i="78" s="1"/>
  <c r="D104" i="78" a="1"/>
  <c r="D104" i="78" s="1"/>
  <c r="D105" i="78" a="1"/>
  <c r="D105" i="78" s="1"/>
  <c r="D106" i="78" a="1"/>
  <c r="D106" i="78" s="1"/>
  <c r="D107" i="78" a="1"/>
  <c r="D107" i="78" s="1"/>
  <c r="D108" i="78" a="1"/>
  <c r="D108" i="78" s="1"/>
  <c r="D109" i="78" a="1"/>
  <c r="D109" i="78" s="1"/>
  <c r="D110" i="78" a="1"/>
  <c r="D110" i="78" s="1"/>
  <c r="D111" i="78" a="1"/>
  <c r="D111" i="78" s="1"/>
  <c r="D112" i="78" a="1"/>
  <c r="D112" i="78" s="1"/>
  <c r="D113" i="78" a="1"/>
  <c r="D113" i="78" s="1"/>
  <c r="D114" i="78" a="1"/>
  <c r="D114" i="78" s="1"/>
  <c r="D115" i="78" a="1"/>
  <c r="D115" i="78" s="1"/>
  <c r="D116" i="78" a="1"/>
  <c r="D116" i="78" s="1"/>
  <c r="D117" i="78" a="1"/>
  <c r="D117" i="78" s="1"/>
  <c r="D118" i="78" a="1"/>
  <c r="D118" i="78" s="1"/>
  <c r="D119" i="78" a="1"/>
  <c r="D119" i="78" s="1"/>
  <c r="D120" i="78" a="1"/>
  <c r="D120" i="78" s="1"/>
  <c r="D121" i="78" a="1"/>
  <c r="D121" i="78" s="1"/>
  <c r="D122" i="78" a="1"/>
  <c r="D122" i="78" s="1"/>
  <c r="D123" i="78" a="1"/>
  <c r="D123" i="78" s="1"/>
  <c r="D124" i="78" a="1"/>
  <c r="D124" i="78" s="1"/>
  <c r="D125" i="78" a="1"/>
  <c r="D125" i="78" s="1"/>
  <c r="D126" i="78" a="1"/>
  <c r="D126" i="78" s="1"/>
  <c r="D8" i="78" a="1"/>
  <c r="D8" i="78" s="1"/>
  <c r="D8" i="77" a="1"/>
  <c r="D8" i="77" s="1"/>
  <c r="D9" i="77" a="1"/>
  <c r="D9" i="77" s="1"/>
  <c r="D10" i="77" a="1"/>
  <c r="D10" i="77" s="1"/>
  <c r="D11" i="77" a="1"/>
  <c r="D11" i="77" s="1"/>
  <c r="D12" i="77" a="1"/>
  <c r="D12" i="77" s="1"/>
  <c r="D13" i="77" a="1"/>
  <c r="D13" i="77" s="1"/>
  <c r="D14" i="77" a="1"/>
  <c r="D14" i="77" s="1"/>
  <c r="D15" i="77" a="1"/>
  <c r="D15" i="77" s="1"/>
  <c r="D16" i="77" a="1"/>
  <c r="D16" i="77" s="1"/>
  <c r="D17" i="77" a="1"/>
  <c r="D17" i="77" s="1"/>
  <c r="D18" i="77" a="1"/>
  <c r="D18" i="77" s="1"/>
  <c r="D19" i="77" a="1"/>
  <c r="D19" i="77" s="1"/>
  <c r="D20" i="77" a="1"/>
  <c r="D20" i="77" s="1"/>
  <c r="D21" i="77" a="1"/>
  <c r="D21" i="77" s="1"/>
  <c r="D22" i="77" a="1"/>
  <c r="D22" i="77" s="1"/>
  <c r="D23" i="77" a="1"/>
  <c r="D23" i="77" s="1"/>
  <c r="D24" i="77" a="1"/>
  <c r="D24" i="77" s="1"/>
  <c r="D25" i="77" a="1"/>
  <c r="D25" i="77" s="1"/>
  <c r="D26" i="77" a="1"/>
  <c r="D26" i="77" s="1"/>
  <c r="D27" i="77" a="1"/>
  <c r="D27" i="77" s="1"/>
  <c r="D28" i="77" a="1"/>
  <c r="D28" i="77" s="1"/>
  <c r="D29" i="77" a="1"/>
  <c r="D29" i="77" s="1"/>
  <c r="D30" i="77" a="1"/>
  <c r="D30" i="77" s="1"/>
  <c r="D31" i="77" a="1"/>
  <c r="D31" i="77" s="1"/>
  <c r="D32" i="77" a="1"/>
  <c r="D32" i="77" s="1"/>
  <c r="D33" i="77" a="1"/>
  <c r="D33" i="77" s="1"/>
  <c r="D34" i="77" a="1"/>
  <c r="D34" i="77" s="1"/>
  <c r="D35" i="77" a="1"/>
  <c r="D35" i="77" s="1"/>
  <c r="D36" i="77" a="1"/>
  <c r="D36" i="77" s="1"/>
  <c r="D37" i="77" a="1"/>
  <c r="D37" i="77" s="1"/>
  <c r="D38" i="77" a="1"/>
  <c r="D38" i="77" s="1"/>
  <c r="D39" i="77" a="1"/>
  <c r="D39" i="77" s="1"/>
  <c r="D40" i="77" a="1"/>
  <c r="D40" i="77" s="1"/>
  <c r="D41" i="77" a="1"/>
  <c r="D41" i="77" s="1"/>
  <c r="D42" i="77" a="1"/>
  <c r="D42" i="77" s="1"/>
  <c r="D43" i="77" a="1"/>
  <c r="D43" i="77" s="1"/>
  <c r="D44" i="77" a="1"/>
  <c r="D44" i="77" s="1"/>
  <c r="D45" i="77" a="1"/>
  <c r="D45" i="77" s="1"/>
  <c r="D46" i="77" a="1"/>
  <c r="D46" i="77" s="1"/>
  <c r="D7" i="77" a="1"/>
  <c r="D7" i="77" s="1"/>
  <c r="D8" i="76" a="1"/>
  <c r="D8" i="76" s="1"/>
  <c r="D9" i="76" a="1"/>
  <c r="D9" i="76" s="1"/>
  <c r="D10" i="76" a="1"/>
  <c r="D10" i="76" s="1"/>
  <c r="D11" i="76" a="1"/>
  <c r="D11" i="76" s="1"/>
  <c r="D12" i="76" a="1"/>
  <c r="D12" i="76" s="1"/>
  <c r="D13" i="76" a="1"/>
  <c r="D13" i="76" s="1"/>
  <c r="D14" i="76" a="1"/>
  <c r="D14" i="76" s="1"/>
  <c r="D15" i="76" a="1"/>
  <c r="D15" i="76" s="1"/>
  <c r="D16" i="76" a="1"/>
  <c r="D16" i="76" s="1"/>
  <c r="D17" i="76" a="1"/>
  <c r="D17" i="76" s="1"/>
  <c r="D18" i="76" a="1"/>
  <c r="D18" i="76" s="1"/>
  <c r="D19" i="76" a="1"/>
  <c r="D19" i="76" s="1"/>
  <c r="D20" i="76" a="1"/>
  <c r="D20" i="76" s="1"/>
  <c r="D21" i="76" a="1"/>
  <c r="D21" i="76" s="1"/>
  <c r="D22" i="76" a="1"/>
  <c r="D22" i="76" s="1"/>
  <c r="D23" i="76" a="1"/>
  <c r="D23" i="76" s="1"/>
  <c r="D24" i="76" a="1"/>
  <c r="D24" i="76" s="1"/>
  <c r="D25" i="76" a="1"/>
  <c r="D25" i="76" s="1"/>
  <c r="D26" i="76" a="1"/>
  <c r="D26" i="76" s="1"/>
  <c r="D27" i="76" a="1"/>
  <c r="D27" i="76" s="1"/>
  <c r="D28" i="76" a="1"/>
  <c r="D28" i="76" s="1"/>
  <c r="D29" i="76" a="1"/>
  <c r="D29" i="76" s="1"/>
  <c r="D30" i="76" a="1"/>
  <c r="D30" i="76" s="1"/>
  <c r="D31" i="76" a="1"/>
  <c r="D31" i="76" s="1"/>
  <c r="D32" i="76" a="1"/>
  <c r="D32" i="76" s="1"/>
  <c r="D33" i="76" a="1"/>
  <c r="D33" i="76" s="1"/>
  <c r="D34" i="76" a="1"/>
  <c r="D34" i="76" s="1"/>
  <c r="D35" i="76" a="1"/>
  <c r="D35" i="76" s="1"/>
  <c r="D36" i="76" a="1"/>
  <c r="D36" i="76" s="1"/>
  <c r="D37" i="76" a="1"/>
  <c r="D37" i="76" s="1"/>
  <c r="D38" i="76" a="1"/>
  <c r="D38" i="76" s="1"/>
  <c r="D39" i="76" a="1"/>
  <c r="D39" i="76" s="1"/>
  <c r="D40" i="76" a="1"/>
  <c r="D40" i="76" s="1"/>
  <c r="D41" i="76" a="1"/>
  <c r="D41" i="76" s="1"/>
  <c r="D42" i="76" a="1"/>
  <c r="D42" i="76" s="1"/>
  <c r="D43" i="76" a="1"/>
  <c r="D43" i="76" s="1"/>
  <c r="D44" i="76" a="1"/>
  <c r="D44" i="76" s="1"/>
  <c r="D45" i="76" a="1"/>
  <c r="D45" i="76" s="1"/>
  <c r="D46" i="76" a="1"/>
  <c r="D46" i="76" s="1"/>
  <c r="D47" i="76" a="1"/>
  <c r="D47" i="76" s="1"/>
  <c r="D48" i="76" a="1"/>
  <c r="D48" i="76" s="1"/>
  <c r="D49" i="76" a="1"/>
  <c r="D49" i="76" s="1"/>
  <c r="D50" i="76" a="1"/>
  <c r="D50" i="76" s="1"/>
  <c r="D51" i="76" a="1"/>
  <c r="D51" i="76" s="1"/>
  <c r="D52" i="76" a="1"/>
  <c r="D52" i="76" s="1"/>
  <c r="D53" i="76" a="1"/>
  <c r="D53" i="76" s="1"/>
  <c r="D54" i="76" a="1"/>
  <c r="D54" i="76" s="1"/>
  <c r="D55" i="76" a="1"/>
  <c r="D55" i="76" s="1"/>
  <c r="D56" i="76" a="1"/>
  <c r="D56" i="76" s="1"/>
  <c r="D57" i="76" a="1"/>
  <c r="D57" i="76" s="1"/>
  <c r="D58" i="76" a="1"/>
  <c r="D58" i="76" s="1"/>
  <c r="D59" i="76" a="1"/>
  <c r="D59" i="76" s="1"/>
  <c r="D60" i="76" a="1"/>
  <c r="D60" i="76" s="1"/>
  <c r="D61" i="76" a="1"/>
  <c r="D61" i="76" s="1"/>
  <c r="D62" i="76" a="1"/>
  <c r="D62" i="76" s="1"/>
  <c r="D63" i="76" a="1"/>
  <c r="D63" i="76" s="1"/>
  <c r="D64" i="76" a="1"/>
  <c r="D64" i="76" s="1"/>
  <c r="D65" i="76" a="1"/>
  <c r="D65" i="76" s="1"/>
  <c r="D66" i="76" a="1"/>
  <c r="D66" i="76" s="1"/>
  <c r="D67" i="76" a="1"/>
  <c r="D67" i="76" s="1"/>
  <c r="D68" i="76" a="1"/>
  <c r="D68" i="76" s="1"/>
  <c r="D69" i="76" a="1"/>
  <c r="D69" i="76" s="1"/>
  <c r="D70" i="76" a="1"/>
  <c r="D70" i="76" s="1"/>
  <c r="D71" i="76" a="1"/>
  <c r="D71" i="76" s="1"/>
  <c r="D72" i="76" a="1"/>
  <c r="D72" i="76" s="1"/>
  <c r="D73" i="76" a="1"/>
  <c r="D73" i="76" s="1"/>
  <c r="D74" i="76" a="1"/>
  <c r="D74" i="76" s="1"/>
  <c r="D75" i="76" a="1"/>
  <c r="D75" i="76" s="1"/>
  <c r="D76" i="76" a="1"/>
  <c r="D76" i="76" s="1"/>
  <c r="D77" i="76" a="1"/>
  <c r="D77" i="76" s="1"/>
  <c r="D78" i="76" a="1"/>
  <c r="D78" i="76" s="1"/>
  <c r="D79" i="76" a="1"/>
  <c r="D79" i="76" s="1"/>
  <c r="D80" i="76" a="1"/>
  <c r="D80" i="76" s="1"/>
  <c r="D81" i="76" a="1"/>
  <c r="D81" i="76" s="1"/>
  <c r="D82" i="76" a="1"/>
  <c r="D82" i="76" s="1"/>
  <c r="D83" i="76" a="1"/>
  <c r="D83" i="76" s="1"/>
  <c r="D84" i="76" a="1"/>
  <c r="D84" i="76" s="1"/>
  <c r="D85" i="76" a="1"/>
  <c r="D85" i="76" s="1"/>
  <c r="D86" i="76" a="1"/>
  <c r="D86" i="76" s="1"/>
  <c r="D87" i="76" a="1"/>
  <c r="D87" i="76" s="1"/>
  <c r="D88" i="76" a="1"/>
  <c r="D88" i="76" s="1"/>
  <c r="D89" i="76" a="1"/>
  <c r="D89" i="76" s="1"/>
  <c r="D90" i="76" a="1"/>
  <c r="D90" i="76" s="1"/>
  <c r="D91" i="76" a="1"/>
  <c r="D91" i="76" s="1"/>
  <c r="D92" i="76" a="1"/>
  <c r="D92" i="76" s="1"/>
  <c r="D93" i="76" a="1"/>
  <c r="D93" i="76" s="1"/>
  <c r="D94" i="76" a="1"/>
  <c r="D94" i="76" s="1"/>
  <c r="D95" i="76" a="1"/>
  <c r="D95" i="76" s="1"/>
  <c r="D96" i="76" a="1"/>
  <c r="D96" i="76" s="1"/>
  <c r="D97" i="76" a="1"/>
  <c r="D97" i="76" s="1"/>
  <c r="D98" i="76" a="1"/>
  <c r="D98" i="76" s="1"/>
  <c r="D99" i="76" a="1"/>
  <c r="D99" i="76" s="1"/>
  <c r="D100" i="76" a="1"/>
  <c r="D100" i="76" s="1"/>
  <c r="D101" i="76" a="1"/>
  <c r="D101" i="76" s="1"/>
  <c r="D102" i="76" a="1"/>
  <c r="D102" i="76" s="1"/>
  <c r="D103" i="76" a="1"/>
  <c r="D103" i="76" s="1"/>
  <c r="D104" i="76" a="1"/>
  <c r="D104" i="76" s="1"/>
  <c r="D105" i="76" a="1"/>
  <c r="D105" i="76" s="1"/>
  <c r="D106" i="76" a="1"/>
  <c r="D106" i="76" s="1"/>
  <c r="D107" i="76" a="1"/>
  <c r="D107" i="76" s="1"/>
  <c r="D108" i="76" a="1"/>
  <c r="D108" i="76" s="1"/>
  <c r="D109" i="76" a="1"/>
  <c r="D109" i="76" s="1"/>
  <c r="D110" i="76" a="1"/>
  <c r="D110" i="76" s="1"/>
  <c r="D111" i="76" a="1"/>
  <c r="D111" i="76" s="1"/>
  <c r="D112" i="76" a="1"/>
  <c r="D112" i="76" s="1"/>
  <c r="D113" i="76" a="1"/>
  <c r="D113" i="76" s="1"/>
  <c r="D114" i="76" a="1"/>
  <c r="D114" i="76" s="1"/>
  <c r="D115" i="76" a="1"/>
  <c r="D115" i="76" s="1"/>
  <c r="D116" i="76" a="1"/>
  <c r="D116" i="76" s="1"/>
  <c r="D117" i="76" a="1"/>
  <c r="D117" i="76" s="1"/>
  <c r="D118" i="76" a="1"/>
  <c r="D118" i="76" s="1"/>
  <c r="D119" i="76" a="1"/>
  <c r="D119" i="76" s="1"/>
  <c r="D120" i="76" a="1"/>
  <c r="D120" i="76" s="1"/>
  <c r="D121" i="76" a="1"/>
  <c r="D121" i="76" s="1"/>
  <c r="D122" i="76" a="1"/>
  <c r="D122" i="76" s="1"/>
  <c r="D123" i="76" a="1"/>
  <c r="D123" i="76" s="1"/>
  <c r="D124" i="76" a="1"/>
  <c r="D124" i="76" s="1"/>
  <c r="D125" i="76" a="1"/>
  <c r="D125" i="76" s="1"/>
  <c r="D7" i="76" a="1"/>
  <c r="D7" i="76" s="1"/>
  <c r="D297" i="32" a="1"/>
  <c r="D297" i="32" s="1"/>
  <c r="D296" i="32" a="1"/>
  <c r="D296" i="32" s="1"/>
  <c r="D295" i="32" a="1"/>
  <c r="D295" i="32" s="1"/>
  <c r="D294" i="32" a="1"/>
  <c r="D294" i="32" s="1"/>
  <c r="D293" i="32" a="1"/>
  <c r="D293" i="32" s="1"/>
  <c r="D292" i="32" a="1"/>
  <c r="D292" i="32" s="1"/>
  <c r="D291" i="32" a="1"/>
  <c r="D291" i="32" s="1"/>
  <c r="D290" i="32" a="1"/>
  <c r="D290" i="32" s="1"/>
  <c r="D289" i="32" a="1"/>
  <c r="D289" i="32" s="1"/>
  <c r="D288" i="32" a="1"/>
  <c r="D288" i="32" s="1"/>
  <c r="D287" i="32" a="1"/>
  <c r="D287" i="32" s="1"/>
  <c r="D286" i="32" a="1"/>
  <c r="D286" i="32" s="1"/>
  <c r="D285" i="32" a="1"/>
  <c r="D285" i="32" s="1"/>
  <c r="D284" i="32" a="1"/>
  <c r="D284" i="32" s="1"/>
  <c r="D283" i="32" a="1"/>
  <c r="D283" i="32" s="1"/>
  <c r="D282" i="32" a="1"/>
  <c r="D282" i="32" s="1"/>
  <c r="D281" i="32" a="1"/>
  <c r="D281" i="32" s="1"/>
  <c r="D280" i="32" a="1"/>
  <c r="D280" i="32" s="1"/>
  <c r="D279" i="32" a="1"/>
  <c r="D279" i="32" s="1"/>
  <c r="D278" i="32" a="1"/>
  <c r="D278" i="32" s="1"/>
  <c r="D277" i="32" a="1"/>
  <c r="D277" i="32" s="1"/>
  <c r="D276" i="32" a="1"/>
  <c r="D276" i="32" s="1"/>
  <c r="D275" i="32" a="1"/>
  <c r="D275" i="32" s="1"/>
  <c r="D274" i="32" a="1"/>
  <c r="D274" i="32" s="1"/>
  <c r="D273" i="32" a="1"/>
  <c r="D273" i="32" s="1"/>
  <c r="D272" i="32" a="1"/>
  <c r="D272" i="32" s="1"/>
  <c r="D271" i="32" a="1"/>
  <c r="D271" i="32" s="1"/>
  <c r="D270" i="32" a="1"/>
  <c r="D270" i="32" s="1"/>
  <c r="D269" i="32" a="1"/>
  <c r="D269" i="32" s="1"/>
  <c r="D268" i="32" a="1"/>
  <c r="D268" i="32" s="1"/>
  <c r="D267" i="32" a="1"/>
  <c r="D267" i="32" s="1"/>
  <c r="D266" i="32" a="1"/>
  <c r="D266" i="32" s="1"/>
  <c r="D265" i="32" a="1"/>
  <c r="D265" i="32" s="1"/>
  <c r="D264" i="32" a="1"/>
  <c r="D264" i="32" s="1"/>
  <c r="D263" i="32" a="1"/>
  <c r="D263" i="32" s="1"/>
  <c r="D262" i="32" a="1"/>
  <c r="D262" i="32" s="1"/>
  <c r="D261" i="32" a="1"/>
  <c r="D261" i="32" s="1"/>
  <c r="D260" i="32" a="1"/>
  <c r="D260" i="32" s="1"/>
  <c r="D259" i="32" a="1"/>
  <c r="D259" i="32" s="1"/>
  <c r="D258" i="32" a="1"/>
  <c r="D258" i="32" s="1"/>
  <c r="D257" i="32" a="1"/>
  <c r="D257" i="32" s="1"/>
  <c r="D256" i="32" a="1"/>
  <c r="D256" i="32" s="1"/>
  <c r="D255" i="32" a="1"/>
  <c r="D255" i="32" s="1"/>
  <c r="D254" i="32" a="1"/>
  <c r="D254" i="32" s="1"/>
  <c r="D253" i="32" a="1"/>
  <c r="D253" i="32" s="1"/>
  <c r="D252" i="32" a="1"/>
  <c r="D252" i="32" s="1"/>
  <c r="D251" i="32" a="1"/>
  <c r="D251" i="32" s="1"/>
  <c r="D250" i="32" a="1"/>
  <c r="D250" i="32" s="1"/>
  <c r="D249" i="32" a="1"/>
  <c r="D249" i="32" s="1"/>
  <c r="D248" i="32" a="1"/>
  <c r="D248" i="32" s="1"/>
  <c r="D247" i="32" a="1"/>
  <c r="D247" i="32" s="1"/>
  <c r="D246" i="32" a="1"/>
  <c r="D246" i="32" s="1"/>
  <c r="D245" i="32" a="1"/>
  <c r="D245" i="32" s="1"/>
  <c r="D244" i="32" a="1"/>
  <c r="D244" i="32" s="1"/>
  <c r="D243" i="32" a="1"/>
  <c r="D243" i="32" s="1"/>
  <c r="D242" i="32" a="1"/>
  <c r="D242" i="32" s="1"/>
  <c r="D241" i="32" a="1"/>
  <c r="D241" i="32" s="1"/>
  <c r="D239" i="32" a="1"/>
  <c r="D239" i="32" s="1"/>
  <c r="D238" i="32" a="1"/>
  <c r="D238" i="32" s="1"/>
  <c r="D237" i="32" a="1"/>
  <c r="D237" i="32" s="1"/>
  <c r="D236" i="32" a="1"/>
  <c r="D236" i="32" s="1"/>
  <c r="D235" i="32" a="1"/>
  <c r="D235" i="32" s="1"/>
  <c r="D234" i="32" a="1"/>
  <c r="D234" i="32" s="1"/>
  <c r="D233" i="32" a="1"/>
  <c r="D233" i="32" s="1"/>
  <c r="D232" i="32" a="1"/>
  <c r="D232" i="32" s="1"/>
  <c r="D231" i="32" a="1"/>
  <c r="D231" i="32" s="1"/>
  <c r="D230" i="32" a="1"/>
  <c r="D230" i="32" s="1"/>
  <c r="D229" i="32" a="1"/>
  <c r="D229" i="32" s="1"/>
  <c r="D228" i="32" a="1"/>
  <c r="D228" i="32" s="1"/>
  <c r="D227" i="32" a="1"/>
  <c r="D227" i="32" s="1"/>
  <c r="D226" i="32" a="1"/>
  <c r="D226" i="32" s="1"/>
  <c r="D225" i="32" a="1"/>
  <c r="D225" i="32" s="1"/>
  <c r="D224" i="32" a="1"/>
  <c r="D224" i="32" s="1"/>
  <c r="D223" i="32" a="1"/>
  <c r="D223" i="32" s="1"/>
  <c r="D222" i="32" a="1"/>
  <c r="D222" i="32" s="1"/>
  <c r="D221" i="32" a="1"/>
  <c r="D221" i="32" s="1"/>
  <c r="D220" i="32" a="1"/>
  <c r="D220" i="32" s="1"/>
  <c r="D219" i="32" a="1"/>
  <c r="D219" i="32" s="1"/>
  <c r="D218" i="32" a="1"/>
  <c r="D218" i="32" s="1"/>
  <c r="D217" i="32" a="1"/>
  <c r="D217" i="32" s="1"/>
  <c r="D216" i="32" a="1"/>
  <c r="D216" i="32" s="1"/>
  <c r="D215" i="32" a="1"/>
  <c r="D215" i="32" s="1"/>
  <c r="D214" i="32" a="1"/>
  <c r="D214" i="32" s="1"/>
  <c r="D213" i="32" a="1"/>
  <c r="D213" i="32" s="1"/>
  <c r="D212" i="32" a="1"/>
  <c r="D212" i="32" s="1"/>
  <c r="D211" i="32" a="1"/>
  <c r="D211" i="32" s="1"/>
  <c r="D210" i="32" a="1"/>
  <c r="D210" i="32" s="1"/>
  <c r="D209" i="32" a="1"/>
  <c r="D209" i="32" s="1"/>
  <c r="D208" i="32" a="1"/>
  <c r="D208" i="32" s="1"/>
  <c r="D207" i="32" a="1"/>
  <c r="D207" i="32" s="1"/>
  <c r="D206" i="32" a="1"/>
  <c r="D206" i="32" s="1"/>
  <c r="D205" i="32" a="1"/>
  <c r="D205" i="32" s="1"/>
  <c r="D204" i="32" a="1"/>
  <c r="D204" i="32" s="1"/>
  <c r="D203" i="32" a="1"/>
  <c r="D203" i="32" s="1"/>
  <c r="D202" i="32" a="1"/>
  <c r="D202" i="32" s="1"/>
  <c r="D201" i="32" a="1"/>
  <c r="D201" i="32" s="1"/>
  <c r="D200" i="32" a="1"/>
  <c r="D200" i="32" s="1"/>
  <c r="D199" i="32" a="1"/>
  <c r="D199" i="32" s="1"/>
  <c r="D198" i="32" a="1"/>
  <c r="D198" i="32" s="1"/>
  <c r="D197" i="32" a="1"/>
  <c r="D197" i="32" s="1"/>
  <c r="D196" i="32" a="1"/>
  <c r="D196" i="32" s="1"/>
  <c r="D195" i="32" a="1"/>
  <c r="D195" i="32" s="1"/>
  <c r="D194" i="32" a="1"/>
  <c r="D194" i="32" s="1"/>
  <c r="D193" i="32" a="1"/>
  <c r="D193" i="32" s="1"/>
  <c r="D192" i="32" a="1"/>
  <c r="D192" i="32" s="1"/>
  <c r="D191" i="32" a="1"/>
  <c r="D191" i="32" s="1"/>
  <c r="D190" i="32" a="1"/>
  <c r="D190" i="32" s="1"/>
  <c r="D189" i="32" a="1"/>
  <c r="D189" i="32" s="1"/>
  <c r="D188" i="32" a="1"/>
  <c r="D188" i="32" s="1"/>
  <c r="D187" i="32" a="1"/>
  <c r="D187" i="32" s="1"/>
  <c r="D186" i="32" a="1"/>
  <c r="D186" i="32" s="1"/>
  <c r="D185" i="32" a="1"/>
  <c r="D185" i="32" s="1"/>
  <c r="D184" i="32" a="1"/>
  <c r="D184" i="32" s="1"/>
  <c r="D183" i="32" a="1"/>
  <c r="D183" i="32" s="1"/>
  <c r="D181" i="32" a="1"/>
  <c r="D181" i="32" s="1"/>
  <c r="D180" i="32" a="1"/>
  <c r="D180" i="32" s="1"/>
  <c r="D179" i="32" a="1"/>
  <c r="D179" i="32" s="1"/>
  <c r="D178" i="32" a="1"/>
  <c r="D178" i="32" s="1"/>
  <c r="D177" i="32" a="1"/>
  <c r="D177" i="32" s="1"/>
  <c r="D176" i="32" a="1"/>
  <c r="D176" i="32" s="1"/>
  <c r="D175" i="32" a="1"/>
  <c r="D175" i="32" s="1"/>
  <c r="D174" i="32" a="1"/>
  <c r="D174" i="32" s="1"/>
  <c r="D173" i="32" a="1"/>
  <c r="D173" i="32" s="1"/>
  <c r="D172" i="32" a="1"/>
  <c r="D172" i="32" s="1"/>
  <c r="D171" i="32" a="1"/>
  <c r="D171" i="32" s="1"/>
  <c r="D170" i="32" a="1"/>
  <c r="D170" i="32" s="1"/>
  <c r="D169" i="32" a="1"/>
  <c r="D169" i="32" s="1"/>
  <c r="D168" i="32" a="1"/>
  <c r="D168" i="32" s="1"/>
  <c r="D167" i="32" a="1"/>
  <c r="D167" i="32" s="1"/>
  <c r="D166" i="32" a="1"/>
  <c r="D166" i="32" s="1"/>
  <c r="D165" i="32" a="1"/>
  <c r="D165" i="32" s="1"/>
  <c r="D164" i="32" a="1"/>
  <c r="D164" i="32" s="1"/>
  <c r="D163" i="32" a="1"/>
  <c r="D163" i="32" s="1"/>
  <c r="D162" i="32" a="1"/>
  <c r="D162" i="32" s="1"/>
  <c r="D161" i="32" a="1"/>
  <c r="D161" i="32" s="1"/>
  <c r="D160" i="32" a="1"/>
  <c r="D160" i="32" s="1"/>
  <c r="D159" i="32" a="1"/>
  <c r="D159" i="32" s="1"/>
  <c r="D158" i="32" a="1"/>
  <c r="D158" i="32" s="1"/>
  <c r="D157" i="32" a="1"/>
  <c r="D157" i="32" s="1"/>
  <c r="D156" i="32" a="1"/>
  <c r="D156" i="32" s="1"/>
  <c r="D155" i="32" a="1"/>
  <c r="D155" i="32" s="1"/>
  <c r="D154" i="32" a="1"/>
  <c r="D154" i="32" s="1"/>
  <c r="D153" i="32" a="1"/>
  <c r="D153" i="32" s="1"/>
  <c r="D152" i="32" a="1"/>
  <c r="D152" i="32" s="1"/>
  <c r="D151" i="32" a="1"/>
  <c r="D151" i="32" s="1"/>
  <c r="D150" i="32" a="1"/>
  <c r="D150" i="32" s="1"/>
  <c r="D149" i="32" a="1"/>
  <c r="D149" i="32" s="1"/>
  <c r="D148" i="32" a="1"/>
  <c r="D148" i="32" s="1"/>
  <c r="D147" i="32" a="1"/>
  <c r="D147" i="32" s="1"/>
  <c r="D146" i="32" a="1"/>
  <c r="D146" i="32" s="1"/>
  <c r="D145" i="32" a="1"/>
  <c r="D145" i="32" s="1"/>
  <c r="D144" i="32" a="1"/>
  <c r="D144" i="32" s="1"/>
  <c r="D143" i="32" a="1"/>
  <c r="D143" i="32" s="1"/>
  <c r="D142" i="32" a="1"/>
  <c r="D142" i="32" s="1"/>
  <c r="D141" i="32" a="1"/>
  <c r="D141" i="32" s="1"/>
  <c r="D140" i="32" a="1"/>
  <c r="D140" i="32" s="1"/>
  <c r="D139" i="32" a="1"/>
  <c r="D139" i="32" s="1"/>
  <c r="D138" i="32" a="1"/>
  <c r="D138" i="32" s="1"/>
  <c r="D137" i="32" a="1"/>
  <c r="D137" i="32" s="1"/>
  <c r="D136" i="32" a="1"/>
  <c r="D136" i="32" s="1"/>
  <c r="D135" i="32" a="1"/>
  <c r="D135" i="32" s="1"/>
  <c r="D134" i="32" a="1"/>
  <c r="D134" i="32" s="1"/>
  <c r="D133" i="32" a="1"/>
  <c r="D133" i="32" s="1"/>
  <c r="D132" i="32" a="1"/>
  <c r="D132" i="32" s="1"/>
  <c r="D131" i="32" a="1"/>
  <c r="D131" i="32" s="1"/>
  <c r="D130" i="32" a="1"/>
  <c r="D130" i="32" s="1"/>
  <c r="D129" i="32" a="1"/>
  <c r="D129" i="32" s="1"/>
  <c r="D128" i="32" a="1"/>
  <c r="D128" i="32" s="1"/>
  <c r="D127" i="32" a="1"/>
  <c r="D127" i="32" s="1"/>
  <c r="D126" i="32" a="1"/>
  <c r="D126" i="32" s="1"/>
  <c r="D125" i="32" a="1"/>
  <c r="D125" i="32" s="1"/>
  <c r="D122" i="32" a="1"/>
  <c r="D122" i="32" s="1"/>
  <c r="D121" i="32" a="1"/>
  <c r="D121" i="32" s="1"/>
  <c r="D120" i="32" a="1"/>
  <c r="D120" i="32" s="1"/>
  <c r="D119" i="32" a="1"/>
  <c r="D119" i="32" s="1"/>
  <c r="D118" i="32" a="1"/>
  <c r="D118" i="32" s="1"/>
  <c r="D117" i="32" a="1"/>
  <c r="D117" i="32" s="1"/>
  <c r="D116" i="32" a="1"/>
  <c r="D116" i="32" s="1"/>
  <c r="D115" i="32" a="1"/>
  <c r="D115" i="32" s="1"/>
  <c r="D114" i="32" a="1"/>
  <c r="D114" i="32" s="1"/>
  <c r="D113" i="32" a="1"/>
  <c r="D113" i="32" s="1"/>
  <c r="D112" i="32" a="1"/>
  <c r="D112" i="32" s="1"/>
  <c r="D111" i="32" a="1"/>
  <c r="D111" i="32" s="1"/>
  <c r="D110" i="32" a="1"/>
  <c r="D110" i="32" s="1"/>
  <c r="D109" i="32" a="1"/>
  <c r="D109" i="32" s="1"/>
  <c r="D108" i="32" a="1"/>
  <c r="D108" i="32" s="1"/>
  <c r="D107" i="32" a="1"/>
  <c r="D107" i="32" s="1"/>
  <c r="D106" i="32" a="1"/>
  <c r="D106" i="32" s="1"/>
  <c r="D105" i="32" a="1"/>
  <c r="D105" i="32" s="1"/>
  <c r="D104" i="32" a="1"/>
  <c r="D104" i="32" s="1"/>
  <c r="D103" i="32" a="1"/>
  <c r="D103" i="32" s="1"/>
  <c r="D102" i="32" a="1"/>
  <c r="D102" i="32" s="1"/>
  <c r="D101" i="32" a="1"/>
  <c r="D101" i="32" s="1"/>
  <c r="D100" i="32" a="1"/>
  <c r="D100" i="32" s="1"/>
  <c r="D99" i="32" a="1"/>
  <c r="D99" i="32" s="1"/>
  <c r="D98" i="32" a="1"/>
  <c r="D98" i="32" s="1"/>
  <c r="D97" i="32" a="1"/>
  <c r="D97" i="32" s="1"/>
  <c r="D96" i="32" a="1"/>
  <c r="D96" i="32" s="1"/>
  <c r="D95" i="32" a="1"/>
  <c r="D95" i="32" s="1"/>
  <c r="D94" i="32" a="1"/>
  <c r="D94" i="32" s="1"/>
  <c r="D93" i="32" a="1"/>
  <c r="D93" i="32" s="1"/>
  <c r="D92" i="32" a="1"/>
  <c r="D92" i="32" s="1"/>
  <c r="D91" i="32" a="1"/>
  <c r="D91" i="32" s="1"/>
  <c r="D90" i="32" a="1"/>
  <c r="D90" i="32" s="1"/>
  <c r="D89" i="32" a="1"/>
  <c r="D89" i="32" s="1"/>
  <c r="D88" i="32" a="1"/>
  <c r="D88" i="32" s="1"/>
  <c r="D87" i="32" a="1"/>
  <c r="D87" i="32" s="1"/>
  <c r="D86" i="32" a="1"/>
  <c r="D86" i="32" s="1"/>
  <c r="D85" i="32" a="1"/>
  <c r="D85" i="32" s="1"/>
  <c r="D84" i="32" a="1"/>
  <c r="D84" i="32" s="1"/>
  <c r="D83" i="32" a="1"/>
  <c r="D83" i="32" s="1"/>
  <c r="D82" i="32" a="1"/>
  <c r="D82" i="32" s="1"/>
  <c r="D81" i="32" a="1"/>
  <c r="D81" i="32" s="1"/>
  <c r="D80" i="32" a="1"/>
  <c r="D80" i="32" s="1"/>
  <c r="D79" i="32" a="1"/>
  <c r="D79" i="32" s="1"/>
  <c r="D78" i="32" a="1"/>
  <c r="D78" i="32" s="1"/>
  <c r="D77" i="32" a="1"/>
  <c r="D77" i="32" s="1"/>
  <c r="D76" i="32" a="1"/>
  <c r="D76" i="32" s="1"/>
  <c r="D75" i="32" a="1"/>
  <c r="D75" i="32" s="1"/>
  <c r="D74" i="32" a="1"/>
  <c r="D74" i="32" s="1"/>
  <c r="D73" i="32" a="1"/>
  <c r="D73" i="32" s="1"/>
  <c r="D72" i="32" a="1"/>
  <c r="D72" i="32" s="1"/>
  <c r="D71" i="32" a="1"/>
  <c r="D71" i="32" s="1"/>
  <c r="D70" i="32" a="1"/>
  <c r="D70" i="32" s="1"/>
  <c r="D69" i="32" a="1"/>
  <c r="D69" i="32" s="1"/>
  <c r="D68" i="32" a="1"/>
  <c r="D68" i="32" s="1"/>
  <c r="D67" i="32" a="1"/>
  <c r="D67" i="32" s="1"/>
  <c r="D66" i="32" a="1"/>
  <c r="D66" i="32" s="1"/>
  <c r="D63" i="32" a="1"/>
  <c r="D63" i="32" s="1"/>
  <c r="D62" i="32" a="1"/>
  <c r="D62" i="32" s="1"/>
  <c r="D61" i="32" a="1"/>
  <c r="D61" i="32" s="1"/>
  <c r="D60" i="32" a="1"/>
  <c r="D60" i="32" s="1"/>
  <c r="D59" i="32" a="1"/>
  <c r="D59" i="32" s="1"/>
  <c r="D58" i="32" a="1"/>
  <c r="D58" i="32" s="1"/>
  <c r="D57" i="32" a="1"/>
  <c r="D57" i="32" s="1"/>
  <c r="D56" i="32" a="1"/>
  <c r="D56" i="32" s="1"/>
  <c r="D55" i="32" a="1"/>
  <c r="D55" i="32" s="1"/>
  <c r="D54" i="32" a="1"/>
  <c r="D54" i="32" s="1"/>
  <c r="D53" i="32" a="1"/>
  <c r="D53" i="32" s="1"/>
  <c r="D52" i="32" a="1"/>
  <c r="D52" i="32" s="1"/>
  <c r="D51" i="32" a="1"/>
  <c r="D51" i="32" s="1"/>
  <c r="D50" i="32" a="1"/>
  <c r="D50" i="32" s="1"/>
  <c r="D49" i="32" a="1"/>
  <c r="D49" i="32" s="1"/>
  <c r="D48" i="32" a="1"/>
  <c r="D48" i="32" s="1"/>
  <c r="D47" i="32" a="1"/>
  <c r="D47" i="32" s="1"/>
  <c r="D46" i="32" a="1"/>
  <c r="D46" i="32" s="1"/>
  <c r="D45" i="32" a="1"/>
  <c r="D45" i="32" s="1"/>
  <c r="D44" i="32" a="1"/>
  <c r="D44" i="32" s="1"/>
  <c r="D43" i="32" a="1"/>
  <c r="D43" i="32" s="1"/>
  <c r="D42" i="32" a="1"/>
  <c r="D42" i="32" s="1"/>
  <c r="D41" i="32" a="1"/>
  <c r="D41" i="32" s="1"/>
  <c r="D40" i="32" a="1"/>
  <c r="D40" i="32" s="1"/>
  <c r="D39" i="32" a="1"/>
  <c r="D39" i="32" s="1"/>
  <c r="D38" i="32" a="1"/>
  <c r="D38" i="32" s="1"/>
  <c r="D37" i="32" a="1"/>
  <c r="D37" i="32" s="1"/>
  <c r="D36" i="32" a="1"/>
  <c r="D36" i="32" s="1"/>
  <c r="D35" i="32" a="1"/>
  <c r="D35" i="32" s="1"/>
  <c r="D34" i="32" a="1"/>
  <c r="D34" i="32" s="1"/>
  <c r="D33" i="32" a="1"/>
  <c r="D33" i="32" s="1"/>
  <c r="D32" i="32" a="1"/>
  <c r="D32" i="32" s="1"/>
  <c r="D31" i="32" a="1"/>
  <c r="D31" i="32" s="1"/>
  <c r="D30" i="32" a="1"/>
  <c r="D30" i="32" s="1"/>
  <c r="D29" i="32" a="1"/>
  <c r="D29" i="32" s="1"/>
  <c r="D28" i="32" a="1"/>
  <c r="D28" i="32" s="1"/>
  <c r="D27" i="32" a="1"/>
  <c r="D27" i="32" s="1"/>
  <c r="D26" i="32" a="1"/>
  <c r="D26" i="32" s="1"/>
  <c r="D25" i="32" a="1"/>
  <c r="D25" i="32" s="1"/>
  <c r="D24" i="32" a="1"/>
  <c r="D24" i="32" s="1"/>
  <c r="D23" i="32" a="1"/>
  <c r="D23" i="32" s="1"/>
  <c r="D22" i="32" a="1"/>
  <c r="D22" i="32" s="1"/>
  <c r="D21" i="32" a="1"/>
  <c r="D21" i="32" s="1"/>
  <c r="D20" i="32" a="1"/>
  <c r="D20" i="32" s="1"/>
  <c r="D19" i="32" a="1"/>
  <c r="D19" i="32" s="1"/>
  <c r="D18" i="32" a="1"/>
  <c r="D18" i="32" s="1"/>
  <c r="D17" i="32" a="1"/>
  <c r="D17" i="32" s="1"/>
  <c r="D16" i="32" a="1"/>
  <c r="D16" i="32" s="1"/>
  <c r="D15" i="32" a="1"/>
  <c r="D15" i="32" s="1"/>
  <c r="D14" i="32" a="1"/>
  <c r="D14" i="32" s="1"/>
  <c r="D13" i="32" a="1"/>
  <c r="D13" i="32" s="1"/>
  <c r="D12" i="32" a="1"/>
  <c r="D12" i="32" s="1"/>
  <c r="D11" i="32" a="1"/>
  <c r="D11" i="32" s="1"/>
  <c r="D10" i="32" a="1"/>
  <c r="D10" i="32" s="1"/>
  <c r="D9" i="32" a="1"/>
  <c r="D9" i="32" s="1"/>
  <c r="D8" i="32" a="1"/>
  <c r="D8" i="32" s="1"/>
  <c r="D7" i="32" a="1"/>
  <c r="D7" i="32" s="1"/>
  <c r="C124" i="79" a="1"/>
  <c r="C124" i="79" s="1"/>
  <c r="C123" i="79" a="1"/>
  <c r="C123" i="79" s="1"/>
  <c r="C122" i="79" a="1"/>
  <c r="C122" i="79" s="1"/>
  <c r="C121" i="79" a="1"/>
  <c r="C121" i="79" s="1"/>
  <c r="C120" i="79" a="1"/>
  <c r="C120" i="79" s="1"/>
  <c r="C119" i="79" a="1"/>
  <c r="C119" i="79" s="1"/>
  <c r="C118" i="79" a="1"/>
  <c r="C118" i="79" s="1"/>
  <c r="C117" i="79" a="1"/>
  <c r="C117" i="79" s="1"/>
  <c r="C116" i="79" a="1"/>
  <c r="C116" i="79" s="1"/>
  <c r="C115" i="79" a="1"/>
  <c r="C115" i="79" s="1"/>
  <c r="C114" i="79" a="1"/>
  <c r="C114" i="79" s="1"/>
  <c r="C113" i="79" a="1"/>
  <c r="C113" i="79" s="1"/>
  <c r="C112" i="79" a="1"/>
  <c r="C112" i="79" s="1"/>
  <c r="C111" i="79" a="1"/>
  <c r="C111" i="79" s="1"/>
  <c r="C110" i="79" a="1"/>
  <c r="C110" i="79" s="1"/>
  <c r="C109" i="79" a="1"/>
  <c r="C109" i="79" s="1"/>
  <c r="C108" i="79" a="1"/>
  <c r="C108" i="79" s="1"/>
  <c r="C107" i="79" a="1"/>
  <c r="C107" i="79" s="1"/>
  <c r="C106" i="79" a="1"/>
  <c r="C106" i="79" s="1"/>
  <c r="C105" i="79" a="1"/>
  <c r="C105" i="79" s="1"/>
  <c r="C104" i="79" a="1"/>
  <c r="C104" i="79" s="1"/>
  <c r="C103" i="79" a="1"/>
  <c r="C103" i="79" s="1"/>
  <c r="C102" i="79" a="1"/>
  <c r="C102" i="79" s="1"/>
  <c r="C101" i="79" a="1"/>
  <c r="C101" i="79" s="1"/>
  <c r="C100" i="79" a="1"/>
  <c r="C100" i="79" s="1"/>
  <c r="C99" i="79" a="1"/>
  <c r="C99" i="79" s="1"/>
  <c r="C98" i="79" a="1"/>
  <c r="C98" i="79" s="1"/>
  <c r="C97" i="79" a="1"/>
  <c r="C97" i="79" s="1"/>
  <c r="C96" i="79" a="1"/>
  <c r="C96" i="79" s="1"/>
  <c r="C95" i="79" a="1"/>
  <c r="C95" i="79" s="1"/>
  <c r="C94" i="79" a="1"/>
  <c r="C94" i="79" s="1"/>
  <c r="C93" i="79" a="1"/>
  <c r="C93" i="79" s="1"/>
  <c r="C92" i="79" a="1"/>
  <c r="C92" i="79" s="1"/>
  <c r="C91" i="79" a="1"/>
  <c r="C91" i="79" s="1"/>
  <c r="C90" i="79" a="1"/>
  <c r="C90" i="79" s="1"/>
  <c r="C89" i="79" a="1"/>
  <c r="C89" i="79" s="1"/>
  <c r="C88" i="79" a="1"/>
  <c r="C88" i="79" s="1"/>
  <c r="C87" i="79" a="1"/>
  <c r="C87" i="79" s="1"/>
  <c r="C86" i="79" a="1"/>
  <c r="C86" i="79" s="1"/>
  <c r="C85" i="79" a="1"/>
  <c r="C85" i="79" s="1"/>
  <c r="C84" i="79" a="1"/>
  <c r="C84" i="79" s="1"/>
  <c r="C83" i="79" a="1"/>
  <c r="C83" i="79" s="1"/>
  <c r="C82" i="79" a="1"/>
  <c r="C82" i="79" s="1"/>
  <c r="C81" i="79" a="1"/>
  <c r="C81" i="79" s="1"/>
  <c r="C80" i="79" a="1"/>
  <c r="C80" i="79" s="1"/>
  <c r="C79" i="79" a="1"/>
  <c r="C79" i="79" s="1"/>
  <c r="C78" i="79" a="1"/>
  <c r="C78" i="79" s="1"/>
  <c r="C77" i="79" a="1"/>
  <c r="C77" i="79" s="1"/>
  <c r="C76" i="79" a="1"/>
  <c r="C76" i="79" s="1"/>
  <c r="C75" i="79" a="1"/>
  <c r="C75" i="79" s="1"/>
  <c r="C74" i="79" a="1"/>
  <c r="C74" i="79" s="1"/>
  <c r="C73" i="79" a="1"/>
  <c r="C73" i="79" s="1"/>
  <c r="C72" i="79" a="1"/>
  <c r="C72" i="79" s="1"/>
  <c r="C71" i="79" a="1"/>
  <c r="C71" i="79" s="1"/>
  <c r="C70" i="79" a="1"/>
  <c r="C70" i="79" s="1"/>
  <c r="C69" i="79" a="1"/>
  <c r="C69" i="79" s="1"/>
  <c r="C68" i="79" a="1"/>
  <c r="C68" i="79" s="1"/>
  <c r="C67" i="79" a="1"/>
  <c r="C67" i="79" s="1"/>
  <c r="C66" i="79" a="1"/>
  <c r="C66" i="79" s="1"/>
  <c r="C65" i="79" a="1"/>
  <c r="C65" i="79" s="1"/>
  <c r="C64" i="79" a="1"/>
  <c r="C64" i="79" s="1"/>
  <c r="C63" i="79" a="1"/>
  <c r="C63" i="79" s="1"/>
  <c r="C62" i="79" a="1"/>
  <c r="C62" i="79" s="1"/>
  <c r="C61" i="79" a="1"/>
  <c r="C61" i="79" s="1"/>
  <c r="C60" i="79" a="1"/>
  <c r="C60" i="79" s="1"/>
  <c r="C59" i="79" a="1"/>
  <c r="C59" i="79" s="1"/>
  <c r="C58" i="79" a="1"/>
  <c r="C58" i="79" s="1"/>
  <c r="C57" i="79" a="1"/>
  <c r="C57" i="79" s="1"/>
  <c r="C56" i="79" a="1"/>
  <c r="C56" i="79" s="1"/>
  <c r="C55" i="79" a="1"/>
  <c r="C55" i="79" s="1"/>
  <c r="C54" i="79" a="1"/>
  <c r="C54" i="79" s="1"/>
  <c r="C53" i="79" a="1"/>
  <c r="C53" i="79" s="1"/>
  <c r="C52" i="79" a="1"/>
  <c r="C52" i="79" s="1"/>
  <c r="C51" i="79" a="1"/>
  <c r="C51" i="79" s="1"/>
  <c r="C50" i="79" a="1"/>
  <c r="C50" i="79" s="1"/>
  <c r="C49" i="79" a="1"/>
  <c r="C49" i="79" s="1"/>
  <c r="C48" i="79" a="1"/>
  <c r="C48" i="79" s="1"/>
  <c r="C47" i="79" a="1"/>
  <c r="C47" i="79" s="1"/>
  <c r="C46" i="79" a="1"/>
  <c r="C46" i="79" s="1"/>
  <c r="C45" i="79" a="1"/>
  <c r="C45" i="79" s="1"/>
  <c r="C44" i="79" a="1"/>
  <c r="C44" i="79" s="1"/>
  <c r="C43" i="79" a="1"/>
  <c r="C43" i="79" s="1"/>
  <c r="C42" i="79" a="1"/>
  <c r="C42" i="79" s="1"/>
  <c r="C41" i="79" a="1"/>
  <c r="C41" i="79" s="1"/>
  <c r="C40" i="79" a="1"/>
  <c r="C40" i="79" s="1"/>
  <c r="C39" i="79" a="1"/>
  <c r="C39" i="79" s="1"/>
  <c r="C38" i="79" a="1"/>
  <c r="C38" i="79" s="1"/>
  <c r="C37" i="79" a="1"/>
  <c r="C37" i="79" s="1"/>
  <c r="C36" i="79" a="1"/>
  <c r="C36" i="79" s="1"/>
  <c r="C35" i="79" a="1"/>
  <c r="C35" i="79" s="1"/>
  <c r="C34" i="79" a="1"/>
  <c r="C34" i="79" s="1"/>
  <c r="C33" i="79" a="1"/>
  <c r="C33" i="79" s="1"/>
  <c r="C32" i="79" a="1"/>
  <c r="C32" i="79" s="1"/>
  <c r="C31" i="79" a="1"/>
  <c r="C31" i="79" s="1"/>
  <c r="C30" i="79" a="1"/>
  <c r="C30" i="79" s="1"/>
  <c r="C29" i="79" a="1"/>
  <c r="C29" i="79" s="1"/>
  <c r="C28" i="79" a="1"/>
  <c r="C28" i="79" s="1"/>
  <c r="C27" i="79" a="1"/>
  <c r="C27" i="79" s="1"/>
  <c r="C26" i="79" a="1"/>
  <c r="C26" i="79" s="1"/>
  <c r="C25" i="79" a="1"/>
  <c r="C25" i="79" s="1"/>
  <c r="C24" i="79" a="1"/>
  <c r="C24" i="79" s="1"/>
  <c r="C23" i="79" a="1"/>
  <c r="C23" i="79" s="1"/>
  <c r="C22" i="79" a="1"/>
  <c r="C22" i="79" s="1"/>
  <c r="C21" i="79" a="1"/>
  <c r="C21" i="79" s="1"/>
  <c r="C20" i="79" a="1"/>
  <c r="C20" i="79" s="1"/>
  <c r="C19" i="79" a="1"/>
  <c r="C19" i="79" s="1"/>
  <c r="C18" i="79" a="1"/>
  <c r="C18" i="79" s="1"/>
  <c r="C17" i="79" a="1"/>
  <c r="C17" i="79" s="1"/>
  <c r="C16" i="79" a="1"/>
  <c r="C16" i="79" s="1"/>
  <c r="C15" i="79" a="1"/>
  <c r="C15" i="79" s="1"/>
  <c r="C14" i="79" a="1"/>
  <c r="C14" i="79" s="1"/>
  <c r="C13" i="79" a="1"/>
  <c r="C13" i="79" s="1"/>
  <c r="C12" i="79" a="1"/>
  <c r="C12" i="79" s="1"/>
  <c r="C11" i="79" a="1"/>
  <c r="C11" i="79" s="1"/>
  <c r="C10" i="79" a="1"/>
  <c r="C10" i="79" s="1"/>
  <c r="C9" i="79" a="1"/>
  <c r="C9" i="79" s="1"/>
  <c r="C8" i="79" a="1"/>
  <c r="C8" i="79" s="1"/>
  <c r="C7" i="79" a="1"/>
  <c r="C7" i="79" s="1"/>
  <c r="C6" i="79" a="1"/>
  <c r="C6" i="79" s="1"/>
  <c r="C126" i="78" a="1"/>
  <c r="C126" i="78" s="1"/>
  <c r="C125" i="78" a="1"/>
  <c r="C125" i="78" s="1"/>
  <c r="C124" i="78" a="1"/>
  <c r="C124" i="78" s="1"/>
  <c r="C123" i="78" a="1"/>
  <c r="C123" i="78" s="1"/>
  <c r="C122" i="78" a="1"/>
  <c r="C122" i="78" s="1"/>
  <c r="C121" i="78" a="1"/>
  <c r="C121" i="78" s="1"/>
  <c r="C120" i="78" a="1"/>
  <c r="C120" i="78" s="1"/>
  <c r="C119" i="78" a="1"/>
  <c r="C119" i="78" s="1"/>
  <c r="C118" i="78" a="1"/>
  <c r="C118" i="78" s="1"/>
  <c r="C117" i="78" a="1"/>
  <c r="C117" i="78" s="1"/>
  <c r="C116" i="78" a="1"/>
  <c r="C116" i="78" s="1"/>
  <c r="C115" i="78" a="1"/>
  <c r="C115" i="78" s="1"/>
  <c r="C114" i="78" a="1"/>
  <c r="C114" i="78" s="1"/>
  <c r="C113" i="78" a="1"/>
  <c r="C113" i="78" s="1"/>
  <c r="C112" i="78" a="1"/>
  <c r="C112" i="78" s="1"/>
  <c r="C111" i="78" a="1"/>
  <c r="C111" i="78" s="1"/>
  <c r="C110" i="78" a="1"/>
  <c r="C110" i="78" s="1"/>
  <c r="C109" i="78" a="1"/>
  <c r="C109" i="78" s="1"/>
  <c r="C108" i="78" a="1"/>
  <c r="C108" i="78" s="1"/>
  <c r="C107" i="78" a="1"/>
  <c r="C107" i="78" s="1"/>
  <c r="C106" i="78" a="1"/>
  <c r="C106" i="78" s="1"/>
  <c r="C105" i="78" a="1"/>
  <c r="C105" i="78" s="1"/>
  <c r="C104" i="78" a="1"/>
  <c r="C104" i="78" s="1"/>
  <c r="C103" i="78" a="1"/>
  <c r="C103" i="78" s="1"/>
  <c r="C102" i="78" a="1"/>
  <c r="C102" i="78" s="1"/>
  <c r="C101" i="78" a="1"/>
  <c r="C101" i="78" s="1"/>
  <c r="C100" i="78" a="1"/>
  <c r="C100" i="78" s="1"/>
  <c r="C99" i="78" a="1"/>
  <c r="C99" i="78" s="1"/>
  <c r="C98" i="78" a="1"/>
  <c r="C98" i="78" s="1"/>
  <c r="C97" i="78" a="1"/>
  <c r="C97" i="78" s="1"/>
  <c r="C96" i="78" a="1"/>
  <c r="C96" i="78" s="1"/>
  <c r="C95" i="78" a="1"/>
  <c r="C95" i="78" s="1"/>
  <c r="C94" i="78" a="1"/>
  <c r="C94" i="78" s="1"/>
  <c r="C93" i="78" a="1"/>
  <c r="C93" i="78" s="1"/>
  <c r="C92" i="78" a="1"/>
  <c r="C92" i="78" s="1"/>
  <c r="C91" i="78" a="1"/>
  <c r="C91" i="78" s="1"/>
  <c r="C90" i="78" a="1"/>
  <c r="C90" i="78" s="1"/>
  <c r="C89" i="78" a="1"/>
  <c r="C89" i="78" s="1"/>
  <c r="C88" i="78" a="1"/>
  <c r="C88" i="78" s="1"/>
  <c r="C87" i="78" a="1"/>
  <c r="C87" i="78" s="1"/>
  <c r="C86" i="78" a="1"/>
  <c r="C86" i="78" s="1"/>
  <c r="C85" i="78" a="1"/>
  <c r="C85" i="78" s="1"/>
  <c r="C84" i="78" a="1"/>
  <c r="C84" i="78" s="1"/>
  <c r="C83" i="78" a="1"/>
  <c r="C83" i="78" s="1"/>
  <c r="C82" i="78" a="1"/>
  <c r="C82" i="78" s="1"/>
  <c r="C81" i="78" a="1"/>
  <c r="C81" i="78" s="1"/>
  <c r="C80" i="78" a="1"/>
  <c r="C80" i="78" s="1"/>
  <c r="C79" i="78" a="1"/>
  <c r="C79" i="78" s="1"/>
  <c r="C78" i="78" a="1"/>
  <c r="C78" i="78" s="1"/>
  <c r="C77" i="78" a="1"/>
  <c r="C77" i="78" s="1"/>
  <c r="C76" i="78" a="1"/>
  <c r="C76" i="78" s="1"/>
  <c r="C75" i="78" a="1"/>
  <c r="C75" i="78" s="1"/>
  <c r="C74" i="78" a="1"/>
  <c r="C74" i="78" s="1"/>
  <c r="C73" i="78" a="1"/>
  <c r="C73" i="78" s="1"/>
  <c r="C72" i="78" a="1"/>
  <c r="C72" i="78" s="1"/>
  <c r="C71" i="78" a="1"/>
  <c r="C71" i="78" s="1"/>
  <c r="C70" i="78" a="1"/>
  <c r="C70" i="78" s="1"/>
  <c r="C69" i="78" a="1"/>
  <c r="C69" i="78" s="1"/>
  <c r="C68" i="78" a="1"/>
  <c r="C68" i="78" s="1"/>
  <c r="C67" i="78" a="1"/>
  <c r="C67" i="78" s="1"/>
  <c r="C66" i="78" a="1"/>
  <c r="C66" i="78" s="1"/>
  <c r="C65" i="78" a="1"/>
  <c r="C65" i="78" s="1"/>
  <c r="C64" i="78" a="1"/>
  <c r="C64" i="78" s="1"/>
  <c r="C63" i="78" a="1"/>
  <c r="C63" i="78" s="1"/>
  <c r="C62" i="78" a="1"/>
  <c r="C62" i="78" s="1"/>
  <c r="C61" i="78" a="1"/>
  <c r="C61" i="78" s="1"/>
  <c r="C60" i="78" a="1"/>
  <c r="C60" i="78" s="1"/>
  <c r="C59" i="78" a="1"/>
  <c r="C59" i="78" s="1"/>
  <c r="C58" i="78" a="1"/>
  <c r="C58" i="78" s="1"/>
  <c r="C57" i="78" a="1"/>
  <c r="C57" i="78" s="1"/>
  <c r="C56" i="78" a="1"/>
  <c r="C56" i="78" s="1"/>
  <c r="C55" i="78" a="1"/>
  <c r="C55" i="78" s="1"/>
  <c r="C54" i="78" a="1"/>
  <c r="C54" i="78" s="1"/>
  <c r="C53" i="78" a="1"/>
  <c r="C53" i="78" s="1"/>
  <c r="C52" i="78" a="1"/>
  <c r="C52" i="78" s="1"/>
  <c r="C51" i="78" a="1"/>
  <c r="C51" i="78" s="1"/>
  <c r="C50" i="78" a="1"/>
  <c r="C50" i="78" s="1"/>
  <c r="C49" i="78" a="1"/>
  <c r="C49" i="78" s="1"/>
  <c r="C48" i="78" a="1"/>
  <c r="C48" i="78" s="1"/>
  <c r="C47" i="78" a="1"/>
  <c r="C47" i="78" s="1"/>
  <c r="C46" i="78" a="1"/>
  <c r="C46" i="78" s="1"/>
  <c r="C45" i="78" a="1"/>
  <c r="C45" i="78" s="1"/>
  <c r="C44" i="78" a="1"/>
  <c r="C44" i="78" s="1"/>
  <c r="C43" i="78" a="1"/>
  <c r="C43" i="78" s="1"/>
  <c r="C42" i="78" a="1"/>
  <c r="C42" i="78" s="1"/>
  <c r="C41" i="78" a="1"/>
  <c r="C41" i="78" s="1"/>
  <c r="C40" i="78" a="1"/>
  <c r="C40" i="78" s="1"/>
  <c r="C39" i="78" a="1"/>
  <c r="C39" i="78" s="1"/>
  <c r="C38" i="78" a="1"/>
  <c r="C38" i="78" s="1"/>
  <c r="C37" i="78" a="1"/>
  <c r="C37" i="78" s="1"/>
  <c r="C36" i="78" a="1"/>
  <c r="C36" i="78" s="1"/>
  <c r="C35" i="78" a="1"/>
  <c r="C35" i="78" s="1"/>
  <c r="C34" i="78" a="1"/>
  <c r="C34" i="78" s="1"/>
  <c r="C33" i="78" a="1"/>
  <c r="C33" i="78" s="1"/>
  <c r="C32" i="78" a="1"/>
  <c r="C32" i="78" s="1"/>
  <c r="C31" i="78" a="1"/>
  <c r="C31" i="78" s="1"/>
  <c r="C30" i="78" a="1"/>
  <c r="C30" i="78" s="1"/>
  <c r="C29" i="78" a="1"/>
  <c r="C29" i="78" s="1"/>
  <c r="C28" i="78" a="1"/>
  <c r="C28" i="78" s="1"/>
  <c r="C27" i="78" a="1"/>
  <c r="C27" i="78" s="1"/>
  <c r="C26" i="78" a="1"/>
  <c r="C26" i="78" s="1"/>
  <c r="C25" i="78" a="1"/>
  <c r="C25" i="78" s="1"/>
  <c r="C24" i="78" a="1"/>
  <c r="C24" i="78" s="1"/>
  <c r="C23" i="78" a="1"/>
  <c r="C23" i="78" s="1"/>
  <c r="C22" i="78" a="1"/>
  <c r="C22" i="78" s="1"/>
  <c r="C21" i="78" a="1"/>
  <c r="C21" i="78" s="1"/>
  <c r="C20" i="78" a="1"/>
  <c r="C20" i="78" s="1"/>
  <c r="C19" i="78" a="1"/>
  <c r="C19" i="78" s="1"/>
  <c r="C18" i="78" a="1"/>
  <c r="C18" i="78" s="1"/>
  <c r="C17" i="78" a="1"/>
  <c r="C17" i="78" s="1"/>
  <c r="C16" i="78" a="1"/>
  <c r="C16" i="78" s="1"/>
  <c r="C15" i="78" a="1"/>
  <c r="C15" i="78" s="1"/>
  <c r="C14" i="78" a="1"/>
  <c r="C14" i="78" s="1"/>
  <c r="C13" i="78" a="1"/>
  <c r="C13" i="78" s="1"/>
  <c r="C12" i="78" a="1"/>
  <c r="C12" i="78" s="1"/>
  <c r="C11" i="78" a="1"/>
  <c r="C11" i="78" s="1"/>
  <c r="C10" i="78" a="1"/>
  <c r="C10" i="78" s="1"/>
  <c r="C9" i="78" a="1"/>
  <c r="C9" i="78" s="1"/>
  <c r="C8" i="78" a="1"/>
  <c r="C8" i="78" s="1"/>
  <c r="C46" i="77" a="1"/>
  <c r="C46" i="77" s="1"/>
  <c r="C45" i="77" a="1"/>
  <c r="C45" i="77" s="1"/>
  <c r="C44" i="77" a="1"/>
  <c r="C44" i="77" s="1"/>
  <c r="C43" i="77" a="1"/>
  <c r="C43" i="77" s="1"/>
  <c r="C42" i="77" a="1"/>
  <c r="C42" i="77" s="1"/>
  <c r="C41" i="77" a="1"/>
  <c r="C41" i="77" s="1"/>
  <c r="C40" i="77" a="1"/>
  <c r="C40" i="77" s="1"/>
  <c r="C39" i="77" a="1"/>
  <c r="C39" i="77" s="1"/>
  <c r="C38" i="77" a="1"/>
  <c r="C38" i="77" s="1"/>
  <c r="C37" i="77" a="1"/>
  <c r="C37" i="77" s="1"/>
  <c r="C36" i="77" a="1"/>
  <c r="C36" i="77" s="1"/>
  <c r="C35" i="77" a="1"/>
  <c r="C35" i="77" s="1"/>
  <c r="C34" i="77" a="1"/>
  <c r="C34" i="77" s="1"/>
  <c r="C33" i="77" a="1"/>
  <c r="C33" i="77" s="1"/>
  <c r="C32" i="77" a="1"/>
  <c r="C32" i="77" s="1"/>
  <c r="C31" i="77" a="1"/>
  <c r="C31" i="77" s="1"/>
  <c r="C30" i="77" a="1"/>
  <c r="C30" i="77" s="1"/>
  <c r="C29" i="77" a="1"/>
  <c r="C29" i="77" s="1"/>
  <c r="C28" i="77" a="1"/>
  <c r="C28" i="77" s="1"/>
  <c r="C27" i="77" a="1"/>
  <c r="C27" i="77" s="1"/>
  <c r="C26" i="77" a="1"/>
  <c r="C26" i="77" s="1"/>
  <c r="C25" i="77" a="1"/>
  <c r="C25" i="77" s="1"/>
  <c r="C24" i="77" a="1"/>
  <c r="C24" i="77" s="1"/>
  <c r="C23" i="77" a="1"/>
  <c r="C23" i="77" s="1"/>
  <c r="C22" i="77" a="1"/>
  <c r="C22" i="77" s="1"/>
  <c r="C21" i="77" a="1"/>
  <c r="C21" i="77" s="1"/>
  <c r="C20" i="77" a="1"/>
  <c r="C20" i="77" s="1"/>
  <c r="C19" i="77" a="1"/>
  <c r="C19" i="77" s="1"/>
  <c r="C18" i="77" a="1"/>
  <c r="C18" i="77" s="1"/>
  <c r="C17" i="77" a="1"/>
  <c r="C17" i="77" s="1"/>
  <c r="C16" i="77" a="1"/>
  <c r="C16" i="77" s="1"/>
  <c r="C15" i="77" a="1"/>
  <c r="C15" i="77" s="1"/>
  <c r="C14" i="77" a="1"/>
  <c r="C14" i="77" s="1"/>
  <c r="C13" i="77" a="1"/>
  <c r="C13" i="77" s="1"/>
  <c r="C12" i="77" a="1"/>
  <c r="C12" i="77" s="1"/>
  <c r="C11" i="77" a="1"/>
  <c r="C11" i="77" s="1"/>
  <c r="C10" i="77" a="1"/>
  <c r="C10" i="77" s="1"/>
  <c r="C9" i="77" a="1"/>
  <c r="C9" i="77" s="1"/>
  <c r="C8" i="77" a="1"/>
  <c r="C8" i="77" s="1"/>
  <c r="C7" i="77" a="1"/>
  <c r="C7" i="77" s="1"/>
  <c r="C125" i="76" a="1"/>
  <c r="C125" i="76" s="1"/>
  <c r="C124" i="76" a="1"/>
  <c r="C124" i="76" s="1"/>
  <c r="C123" i="76" a="1"/>
  <c r="C123" i="76" s="1"/>
  <c r="C122" i="76" a="1"/>
  <c r="C122" i="76" s="1"/>
  <c r="C121" i="76" a="1"/>
  <c r="C121" i="76" s="1"/>
  <c r="C120" i="76" a="1"/>
  <c r="C120" i="76" s="1"/>
  <c r="C119" i="76" a="1"/>
  <c r="C119" i="76" s="1"/>
  <c r="C118" i="76" a="1"/>
  <c r="C118" i="76" s="1"/>
  <c r="C117" i="76" a="1"/>
  <c r="C117" i="76" s="1"/>
  <c r="C116" i="76" a="1"/>
  <c r="C116" i="76" s="1"/>
  <c r="C115" i="76" a="1"/>
  <c r="C115" i="76" s="1"/>
  <c r="C114" i="76" a="1"/>
  <c r="C114" i="76" s="1"/>
  <c r="C113" i="76" a="1"/>
  <c r="C113" i="76" s="1"/>
  <c r="C112" i="76" a="1"/>
  <c r="C112" i="76" s="1"/>
  <c r="C111" i="76" a="1"/>
  <c r="C111" i="76" s="1"/>
  <c r="C110" i="76" a="1"/>
  <c r="C110" i="76" s="1"/>
  <c r="C109" i="76" a="1"/>
  <c r="C109" i="76" s="1"/>
  <c r="C108" i="76" a="1"/>
  <c r="C108" i="76" s="1"/>
  <c r="C107" i="76" a="1"/>
  <c r="C107" i="76" s="1"/>
  <c r="C106" i="76" a="1"/>
  <c r="C106" i="76" s="1"/>
  <c r="C105" i="76" a="1"/>
  <c r="C105" i="76" s="1"/>
  <c r="C104" i="76" a="1"/>
  <c r="C104" i="76" s="1"/>
  <c r="C103" i="76" a="1"/>
  <c r="C103" i="76" s="1"/>
  <c r="C102" i="76" a="1"/>
  <c r="C102" i="76" s="1"/>
  <c r="C101" i="76" a="1"/>
  <c r="C101" i="76" s="1"/>
  <c r="C100" i="76" a="1"/>
  <c r="C100" i="76" s="1"/>
  <c r="C99" i="76" a="1"/>
  <c r="C99" i="76" s="1"/>
  <c r="C98" i="76" a="1"/>
  <c r="C98" i="76" s="1"/>
  <c r="C97" i="76" a="1"/>
  <c r="C97" i="76" s="1"/>
  <c r="C96" i="76" a="1"/>
  <c r="C96" i="76" s="1"/>
  <c r="C95" i="76" a="1"/>
  <c r="C95" i="76" s="1"/>
  <c r="C94" i="76" a="1"/>
  <c r="C94" i="76" s="1"/>
  <c r="C93" i="76" a="1"/>
  <c r="C93" i="76" s="1"/>
  <c r="C92" i="76" a="1"/>
  <c r="C92" i="76" s="1"/>
  <c r="C91" i="76" a="1"/>
  <c r="C91" i="76" s="1"/>
  <c r="C90" i="76" a="1"/>
  <c r="C90" i="76" s="1"/>
  <c r="C89" i="76" a="1"/>
  <c r="C89" i="76" s="1"/>
  <c r="C88" i="76" a="1"/>
  <c r="C88" i="76" s="1"/>
  <c r="C87" i="76" a="1"/>
  <c r="C87" i="76" s="1"/>
  <c r="C86" i="76" a="1"/>
  <c r="C86" i="76" s="1"/>
  <c r="C85" i="76" a="1"/>
  <c r="C85" i="76" s="1"/>
  <c r="C84" i="76" a="1"/>
  <c r="C84" i="76" s="1"/>
  <c r="C83" i="76" a="1"/>
  <c r="C83" i="76" s="1"/>
  <c r="C82" i="76" a="1"/>
  <c r="C82" i="76" s="1"/>
  <c r="C81" i="76" a="1"/>
  <c r="C81" i="76" s="1"/>
  <c r="C80" i="76" a="1"/>
  <c r="C80" i="76" s="1"/>
  <c r="C79" i="76" a="1"/>
  <c r="C79" i="76" s="1"/>
  <c r="C78" i="76" a="1"/>
  <c r="C78" i="76" s="1"/>
  <c r="C77" i="76" a="1"/>
  <c r="C77" i="76" s="1"/>
  <c r="C76" i="76" a="1"/>
  <c r="C76" i="76" s="1"/>
  <c r="C75" i="76" a="1"/>
  <c r="C75" i="76" s="1"/>
  <c r="C74" i="76" a="1"/>
  <c r="C74" i="76" s="1"/>
  <c r="C73" i="76" a="1"/>
  <c r="C73" i="76" s="1"/>
  <c r="C72" i="76" a="1"/>
  <c r="C72" i="76" s="1"/>
  <c r="C71" i="76" a="1"/>
  <c r="C71" i="76" s="1"/>
  <c r="C70" i="76" a="1"/>
  <c r="C70" i="76" s="1"/>
  <c r="C69" i="76" a="1"/>
  <c r="C69" i="76" s="1"/>
  <c r="C68" i="76" a="1"/>
  <c r="C68" i="76" s="1"/>
  <c r="C67" i="76" a="1"/>
  <c r="C67" i="76" s="1"/>
  <c r="C66" i="76" a="1"/>
  <c r="C66" i="76" s="1"/>
  <c r="C65" i="76" a="1"/>
  <c r="C65" i="76" s="1"/>
  <c r="C64" i="76" a="1"/>
  <c r="C64" i="76" s="1"/>
  <c r="C63" i="76" a="1"/>
  <c r="C63" i="76" s="1"/>
  <c r="C62" i="76" a="1"/>
  <c r="C62" i="76" s="1"/>
  <c r="C61" i="76" a="1"/>
  <c r="C61" i="76" s="1"/>
  <c r="C60" i="76" a="1"/>
  <c r="C60" i="76" s="1"/>
  <c r="C59" i="76" a="1"/>
  <c r="C59" i="76" s="1"/>
  <c r="C58" i="76" a="1"/>
  <c r="C58" i="76" s="1"/>
  <c r="C57" i="76" a="1"/>
  <c r="C57" i="76" s="1"/>
  <c r="C56" i="76" a="1"/>
  <c r="C56" i="76" s="1"/>
  <c r="C55" i="76" a="1"/>
  <c r="C55" i="76" s="1"/>
  <c r="C54" i="76" a="1"/>
  <c r="C54" i="76" s="1"/>
  <c r="C53" i="76" a="1"/>
  <c r="C53" i="76" s="1"/>
  <c r="C52" i="76" a="1"/>
  <c r="C52" i="76" s="1"/>
  <c r="C51" i="76" a="1"/>
  <c r="C51" i="76" s="1"/>
  <c r="C50" i="76" a="1"/>
  <c r="C50" i="76" s="1"/>
  <c r="C49" i="76" a="1"/>
  <c r="C49" i="76" s="1"/>
  <c r="C48" i="76" a="1"/>
  <c r="C48" i="76" s="1"/>
  <c r="C47" i="76" a="1"/>
  <c r="C47" i="76" s="1"/>
  <c r="C46" i="76" a="1"/>
  <c r="C46" i="76" s="1"/>
  <c r="C45" i="76" a="1"/>
  <c r="C45" i="76" s="1"/>
  <c r="C44" i="76" a="1"/>
  <c r="C44" i="76" s="1"/>
  <c r="C43" i="76" a="1"/>
  <c r="C43" i="76" s="1"/>
  <c r="C42" i="76" a="1"/>
  <c r="C42" i="76" s="1"/>
  <c r="C41" i="76" a="1"/>
  <c r="C41" i="76" s="1"/>
  <c r="C40" i="76" a="1"/>
  <c r="C40" i="76" s="1"/>
  <c r="C39" i="76" a="1"/>
  <c r="C39" i="76" s="1"/>
  <c r="C38" i="76" a="1"/>
  <c r="C38" i="76" s="1"/>
  <c r="C37" i="76" a="1"/>
  <c r="C37" i="76" s="1"/>
  <c r="C36" i="76" a="1"/>
  <c r="C36" i="76" s="1"/>
  <c r="C35" i="76" a="1"/>
  <c r="C35" i="76" s="1"/>
  <c r="C34" i="76" a="1"/>
  <c r="C34" i="76" s="1"/>
  <c r="C33" i="76" a="1"/>
  <c r="C33" i="76" s="1"/>
  <c r="C32" i="76" a="1"/>
  <c r="C32" i="76" s="1"/>
  <c r="C31" i="76" a="1"/>
  <c r="C31" i="76" s="1"/>
  <c r="C30" i="76" a="1"/>
  <c r="C30" i="76" s="1"/>
  <c r="C29" i="76" a="1"/>
  <c r="C29" i="76" s="1"/>
  <c r="C28" i="76" a="1"/>
  <c r="C28" i="76" s="1"/>
  <c r="C27" i="76" a="1"/>
  <c r="C27" i="76" s="1"/>
  <c r="C26" i="76" a="1"/>
  <c r="C26" i="76" s="1"/>
  <c r="C25" i="76" a="1"/>
  <c r="C25" i="76" s="1"/>
  <c r="C24" i="76" a="1"/>
  <c r="C24" i="76" s="1"/>
  <c r="C23" i="76" a="1"/>
  <c r="C23" i="76" s="1"/>
  <c r="C22" i="76" a="1"/>
  <c r="C22" i="76" s="1"/>
  <c r="C21" i="76" a="1"/>
  <c r="C21" i="76" s="1"/>
  <c r="C20" i="76" a="1"/>
  <c r="C20" i="76" s="1"/>
  <c r="C19" i="76" a="1"/>
  <c r="C19" i="76" s="1"/>
  <c r="C18" i="76" a="1"/>
  <c r="C18" i="76" s="1"/>
  <c r="C17" i="76" a="1"/>
  <c r="C17" i="76" s="1"/>
  <c r="C16" i="76" a="1"/>
  <c r="C16" i="76" s="1"/>
  <c r="C15" i="76" a="1"/>
  <c r="C15" i="76" s="1"/>
  <c r="C14" i="76" a="1"/>
  <c r="C14" i="76" s="1"/>
  <c r="C13" i="76" a="1"/>
  <c r="C13" i="76" s="1"/>
  <c r="C12" i="76" a="1"/>
  <c r="C12" i="76" s="1"/>
  <c r="C11" i="76" a="1"/>
  <c r="C11" i="76" s="1"/>
  <c r="C10" i="76" a="1"/>
  <c r="C10" i="76" s="1"/>
  <c r="C9" i="76" a="1"/>
  <c r="C9" i="76" s="1"/>
  <c r="C8" i="76" a="1"/>
  <c r="C8" i="76" s="1"/>
  <c r="C7" i="76" a="1"/>
  <c r="C7" i="76" s="1"/>
  <c r="C297" i="32" a="1"/>
  <c r="C297" i="32" s="1"/>
  <c r="C296" i="32" a="1"/>
  <c r="C296" i="32" s="1"/>
  <c r="C295" i="32" a="1"/>
  <c r="C295" i="32" s="1"/>
  <c r="C294" i="32" a="1"/>
  <c r="C294" i="32" s="1"/>
  <c r="C293" i="32" a="1"/>
  <c r="C293" i="32" s="1"/>
  <c r="C292" i="32" a="1"/>
  <c r="C292" i="32" s="1"/>
  <c r="C291" i="32" a="1"/>
  <c r="C291" i="32" s="1"/>
  <c r="C290" i="32" a="1"/>
  <c r="C290" i="32" s="1"/>
  <c r="C289" i="32" a="1"/>
  <c r="C289" i="32" s="1"/>
  <c r="C288" i="32" a="1"/>
  <c r="C288" i="32" s="1"/>
  <c r="C287" i="32" a="1"/>
  <c r="C287" i="32" s="1"/>
  <c r="C286" i="32" a="1"/>
  <c r="C286" i="32" s="1"/>
  <c r="C285" i="32" a="1"/>
  <c r="C285" i="32" s="1"/>
  <c r="C284" i="32" a="1"/>
  <c r="C284" i="32" s="1"/>
  <c r="C283" i="32" a="1"/>
  <c r="C283" i="32" s="1"/>
  <c r="C282" i="32" a="1"/>
  <c r="C282" i="32" s="1"/>
  <c r="C281" i="32" a="1"/>
  <c r="C281" i="32" s="1"/>
  <c r="C280" i="32" a="1"/>
  <c r="C280" i="32" s="1"/>
  <c r="C279" i="32" a="1"/>
  <c r="C279" i="32" s="1"/>
  <c r="C278" i="32" a="1"/>
  <c r="C278" i="32" s="1"/>
  <c r="C277" i="32" a="1"/>
  <c r="C277" i="32" s="1"/>
  <c r="C276" i="32" a="1"/>
  <c r="C276" i="32" s="1"/>
  <c r="C275" i="32" a="1"/>
  <c r="C275" i="32" s="1"/>
  <c r="C274" i="32" a="1"/>
  <c r="C274" i="32" s="1"/>
  <c r="C273" i="32" a="1"/>
  <c r="C273" i="32" s="1"/>
  <c r="C272" i="32" a="1"/>
  <c r="C272" i="32" s="1"/>
  <c r="C271" i="32" a="1"/>
  <c r="C271" i="32" s="1"/>
  <c r="C270" i="32" a="1"/>
  <c r="C270" i="32" s="1"/>
  <c r="C269" i="32" a="1"/>
  <c r="C269" i="32" s="1"/>
  <c r="C268" i="32" a="1"/>
  <c r="C268" i="32" s="1"/>
  <c r="C267" i="32" a="1"/>
  <c r="C267" i="32" s="1"/>
  <c r="C266" i="32" a="1"/>
  <c r="C266" i="32" s="1"/>
  <c r="C265" i="32" a="1"/>
  <c r="C265" i="32" s="1"/>
  <c r="C264" i="32" a="1"/>
  <c r="C264" i="32" s="1"/>
  <c r="C263" i="32" a="1"/>
  <c r="C263" i="32" s="1"/>
  <c r="C262" i="32" a="1"/>
  <c r="C262" i="32" s="1"/>
  <c r="C261" i="32" a="1"/>
  <c r="C261" i="32" s="1"/>
  <c r="C260" i="32" a="1"/>
  <c r="C260" i="32" s="1"/>
  <c r="C259" i="32" a="1"/>
  <c r="C259" i="32" s="1"/>
  <c r="C258" i="32" a="1"/>
  <c r="C258" i="32" s="1"/>
  <c r="C257" i="32" a="1"/>
  <c r="C257" i="32" s="1"/>
  <c r="C256" i="32" a="1"/>
  <c r="C256" i="32" s="1"/>
  <c r="C255" i="32" a="1"/>
  <c r="C255" i="32" s="1"/>
  <c r="C254" i="32" a="1"/>
  <c r="C254" i="32" s="1"/>
  <c r="C253" i="32" a="1"/>
  <c r="C253" i="32" s="1"/>
  <c r="C252" i="32" a="1"/>
  <c r="C252" i="32" s="1"/>
  <c r="C251" i="32" a="1"/>
  <c r="C251" i="32" s="1"/>
  <c r="C250" i="32" a="1"/>
  <c r="C250" i="32" s="1"/>
  <c r="C249" i="32" a="1"/>
  <c r="C249" i="32" s="1"/>
  <c r="C248" i="32" a="1"/>
  <c r="C248" i="32" s="1"/>
  <c r="C247" i="32" a="1"/>
  <c r="C247" i="32" s="1"/>
  <c r="C246" i="32" a="1"/>
  <c r="C246" i="32" s="1"/>
  <c r="C245" i="32" a="1"/>
  <c r="C245" i="32" s="1"/>
  <c r="C244" i="32" a="1"/>
  <c r="C244" i="32" s="1"/>
  <c r="C243" i="32" a="1"/>
  <c r="C243" i="32" s="1"/>
  <c r="C242" i="32" a="1"/>
  <c r="C242" i="32" s="1"/>
  <c r="C241" i="32" a="1"/>
  <c r="C241" i="32" s="1"/>
  <c r="C239" i="32" a="1"/>
  <c r="C239" i="32" s="1"/>
  <c r="C238" i="32" a="1"/>
  <c r="C238" i="32" s="1"/>
  <c r="C237" i="32" a="1"/>
  <c r="C237" i="32" s="1"/>
  <c r="C236" i="32" a="1"/>
  <c r="C236" i="32" s="1"/>
  <c r="C235" i="32" a="1"/>
  <c r="C235" i="32" s="1"/>
  <c r="C234" i="32" a="1"/>
  <c r="C234" i="32" s="1"/>
  <c r="C233" i="32" a="1"/>
  <c r="C233" i="32" s="1"/>
  <c r="C232" i="32" a="1"/>
  <c r="C232" i="32" s="1"/>
  <c r="C231" i="32" a="1"/>
  <c r="C231" i="32" s="1"/>
  <c r="C230" i="32" a="1"/>
  <c r="C230" i="32" s="1"/>
  <c r="C229" i="32" a="1"/>
  <c r="C229" i="32" s="1"/>
  <c r="C228" i="32" a="1"/>
  <c r="C228" i="32" s="1"/>
  <c r="C227" i="32" a="1"/>
  <c r="C227" i="32" s="1"/>
  <c r="C226" i="32" a="1"/>
  <c r="C226" i="32" s="1"/>
  <c r="C225" i="32" a="1"/>
  <c r="C225" i="32" s="1"/>
  <c r="C224" i="32" a="1"/>
  <c r="C224" i="32" s="1"/>
  <c r="C223" i="32" a="1"/>
  <c r="C223" i="32" s="1"/>
  <c r="C222" i="32" a="1"/>
  <c r="C222" i="32" s="1"/>
  <c r="C221" i="32" a="1"/>
  <c r="C221" i="32" s="1"/>
  <c r="C220" i="32" a="1"/>
  <c r="C220" i="32" s="1"/>
  <c r="C219" i="32" a="1"/>
  <c r="C219" i="32" s="1"/>
  <c r="C218" i="32" a="1"/>
  <c r="C218" i="32" s="1"/>
  <c r="C217" i="32" a="1"/>
  <c r="C217" i="32" s="1"/>
  <c r="C216" i="32" a="1"/>
  <c r="C216" i="32" s="1"/>
  <c r="C215" i="32" a="1"/>
  <c r="C215" i="32" s="1"/>
  <c r="C214" i="32" a="1"/>
  <c r="C214" i="32" s="1"/>
  <c r="C213" i="32" a="1"/>
  <c r="C213" i="32" s="1"/>
  <c r="C212" i="32" a="1"/>
  <c r="C212" i="32" s="1"/>
  <c r="C211" i="32" a="1"/>
  <c r="C211" i="32" s="1"/>
  <c r="C210" i="32" a="1"/>
  <c r="C210" i="32" s="1"/>
  <c r="C209" i="32" a="1"/>
  <c r="C209" i="32" s="1"/>
  <c r="C208" i="32" a="1"/>
  <c r="C208" i="32" s="1"/>
  <c r="C207" i="32" a="1"/>
  <c r="C207" i="32" s="1"/>
  <c r="C206" i="32" a="1"/>
  <c r="C206" i="32" s="1"/>
  <c r="C205" i="32" a="1"/>
  <c r="C205" i="32" s="1"/>
  <c r="C204" i="32" a="1"/>
  <c r="C204" i="32" s="1"/>
  <c r="C203" i="32" a="1"/>
  <c r="C203" i="32" s="1"/>
  <c r="C202" i="32" a="1"/>
  <c r="C202" i="32" s="1"/>
  <c r="C201" i="32" a="1"/>
  <c r="C201" i="32" s="1"/>
  <c r="C200" i="32" a="1"/>
  <c r="C200" i="32" s="1"/>
  <c r="C199" i="32" a="1"/>
  <c r="C199" i="32" s="1"/>
  <c r="C198" i="32" a="1"/>
  <c r="C198" i="32" s="1"/>
  <c r="C197" i="32" a="1"/>
  <c r="C197" i="32" s="1"/>
  <c r="C196" i="32" a="1"/>
  <c r="C196" i="32" s="1"/>
  <c r="C195" i="32" a="1"/>
  <c r="C195" i="32" s="1"/>
  <c r="C194" i="32" a="1"/>
  <c r="C194" i="32" s="1"/>
  <c r="C193" i="32" a="1"/>
  <c r="C193" i="32" s="1"/>
  <c r="C192" i="32" a="1"/>
  <c r="C192" i="32" s="1"/>
  <c r="C191" i="32" a="1"/>
  <c r="C191" i="32" s="1"/>
  <c r="C190" i="32" a="1"/>
  <c r="C190" i="32" s="1"/>
  <c r="C189" i="32" a="1"/>
  <c r="C189" i="32" s="1"/>
  <c r="C188" i="32" a="1"/>
  <c r="C188" i="32" s="1"/>
  <c r="C187" i="32" a="1"/>
  <c r="C187" i="32" s="1"/>
  <c r="C186" i="32" a="1"/>
  <c r="C186" i="32" s="1"/>
  <c r="C185" i="32" a="1"/>
  <c r="C185" i="32" s="1"/>
  <c r="C184" i="32" a="1"/>
  <c r="C184" i="32" s="1"/>
  <c r="C183" i="32" a="1"/>
  <c r="C183" i="32" s="1"/>
  <c r="C181" i="32" a="1"/>
  <c r="C181" i="32" s="1"/>
  <c r="C180" i="32" a="1"/>
  <c r="C180" i="32" s="1"/>
  <c r="C179" i="32" a="1"/>
  <c r="C179" i="32" s="1"/>
  <c r="C178" i="32" a="1"/>
  <c r="C178" i="32" s="1"/>
  <c r="C177" i="32" a="1"/>
  <c r="C177" i="32" s="1"/>
  <c r="C176" i="32" a="1"/>
  <c r="C176" i="32" s="1"/>
  <c r="C175" i="32" a="1"/>
  <c r="C175" i="32" s="1"/>
  <c r="C174" i="32" a="1"/>
  <c r="C174" i="32" s="1"/>
  <c r="C173" i="32" a="1"/>
  <c r="C173" i="32" s="1"/>
  <c r="C172" i="32" a="1"/>
  <c r="C172" i="32" s="1"/>
  <c r="C171" i="32" a="1"/>
  <c r="C171" i="32" s="1"/>
  <c r="C170" i="32" a="1"/>
  <c r="C170" i="32" s="1"/>
  <c r="C169" i="32" a="1"/>
  <c r="C169" i="32" s="1"/>
  <c r="C168" i="32" a="1"/>
  <c r="C168" i="32" s="1"/>
  <c r="C167" i="32" a="1"/>
  <c r="C167" i="32" s="1"/>
  <c r="C166" i="32" a="1"/>
  <c r="C166" i="32" s="1"/>
  <c r="C165" i="32" a="1"/>
  <c r="C165" i="32" s="1"/>
  <c r="C164" i="32" a="1"/>
  <c r="C164" i="32" s="1"/>
  <c r="C163" i="32" a="1"/>
  <c r="C163" i="32" s="1"/>
  <c r="C162" i="32" a="1"/>
  <c r="C162" i="32" s="1"/>
  <c r="C161" i="32" a="1"/>
  <c r="C161" i="32" s="1"/>
  <c r="C160" i="32" a="1"/>
  <c r="C160" i="32" s="1"/>
  <c r="C159" i="32" a="1"/>
  <c r="C159" i="32" s="1"/>
  <c r="C158" i="32" a="1"/>
  <c r="C158" i="32" s="1"/>
  <c r="C157" i="32" a="1"/>
  <c r="C157" i="32" s="1"/>
  <c r="C156" i="32" a="1"/>
  <c r="C156" i="32" s="1"/>
  <c r="C155" i="32" a="1"/>
  <c r="C155" i="32" s="1"/>
  <c r="C154" i="32" a="1"/>
  <c r="C154" i="32" s="1"/>
  <c r="C153" i="32" a="1"/>
  <c r="C153" i="32" s="1"/>
  <c r="C152" i="32" a="1"/>
  <c r="C152" i="32" s="1"/>
  <c r="C151" i="32" a="1"/>
  <c r="C151" i="32" s="1"/>
  <c r="C150" i="32" a="1"/>
  <c r="C150" i="32" s="1"/>
  <c r="C149" i="32" a="1"/>
  <c r="C149" i="32" s="1"/>
  <c r="C148" i="32" a="1"/>
  <c r="C148" i="32" s="1"/>
  <c r="C147" i="32" a="1"/>
  <c r="C147" i="32" s="1"/>
  <c r="C146" i="32" a="1"/>
  <c r="C146" i="32" s="1"/>
  <c r="C145" i="32" a="1"/>
  <c r="C145" i="32" s="1"/>
  <c r="C144" i="32" a="1"/>
  <c r="C144" i="32" s="1"/>
  <c r="C143" i="32" a="1"/>
  <c r="C143" i="32" s="1"/>
  <c r="C142" i="32" a="1"/>
  <c r="C142" i="32" s="1"/>
  <c r="C141" i="32" a="1"/>
  <c r="C141" i="32" s="1"/>
  <c r="C140" i="32" a="1"/>
  <c r="C140" i="32" s="1"/>
  <c r="C139" i="32" a="1"/>
  <c r="C139" i="32" s="1"/>
  <c r="C138" i="32" a="1"/>
  <c r="C138" i="32" s="1"/>
  <c r="C137" i="32" a="1"/>
  <c r="C137" i="32" s="1"/>
  <c r="C136" i="32" a="1"/>
  <c r="C136" i="32" s="1"/>
  <c r="C135" i="32" a="1"/>
  <c r="C135" i="32" s="1"/>
  <c r="C134" i="32" a="1"/>
  <c r="C134" i="32" s="1"/>
  <c r="C133" i="32" a="1"/>
  <c r="C133" i="32" s="1"/>
  <c r="C132" i="32" a="1"/>
  <c r="C132" i="32" s="1"/>
  <c r="C131" i="32" a="1"/>
  <c r="C131" i="32" s="1"/>
  <c r="C130" i="32" a="1"/>
  <c r="C130" i="32" s="1"/>
  <c r="C129" i="32" a="1"/>
  <c r="C129" i="32" s="1"/>
  <c r="C128" i="32" a="1"/>
  <c r="C128" i="32" s="1"/>
  <c r="C127" i="32" a="1"/>
  <c r="C127" i="32" s="1"/>
  <c r="C126" i="32" a="1"/>
  <c r="C126" i="32" s="1"/>
  <c r="C125" i="32" a="1"/>
  <c r="C125" i="32" s="1"/>
  <c r="C122" i="32" a="1"/>
  <c r="C122" i="32" s="1"/>
  <c r="C121" i="32" a="1"/>
  <c r="C121" i="32" s="1"/>
  <c r="C120" i="32" a="1"/>
  <c r="C120" i="32" s="1"/>
  <c r="C119" i="32" a="1"/>
  <c r="C119" i="32" s="1"/>
  <c r="C118" i="32" a="1"/>
  <c r="C118" i="32" s="1"/>
  <c r="C117" i="32" a="1"/>
  <c r="C117" i="32" s="1"/>
  <c r="C116" i="32" a="1"/>
  <c r="C116" i="32" s="1"/>
  <c r="C115" i="32" a="1"/>
  <c r="C115" i="32" s="1"/>
  <c r="C114" i="32" a="1"/>
  <c r="C114" i="32" s="1"/>
  <c r="C113" i="32" a="1"/>
  <c r="C113" i="32" s="1"/>
  <c r="C112" i="32" a="1"/>
  <c r="C112" i="32" s="1"/>
  <c r="C111" i="32" a="1"/>
  <c r="C111" i="32" s="1"/>
  <c r="C110" i="32" a="1"/>
  <c r="C110" i="32" s="1"/>
  <c r="C109" i="32" a="1"/>
  <c r="C109" i="32" s="1"/>
  <c r="C108" i="32" a="1"/>
  <c r="C108" i="32" s="1"/>
  <c r="C107" i="32" a="1"/>
  <c r="C107" i="32" s="1"/>
  <c r="C106" i="32" a="1"/>
  <c r="C106" i="32" s="1"/>
  <c r="C105" i="32" a="1"/>
  <c r="C105" i="32" s="1"/>
  <c r="C104" i="32" a="1"/>
  <c r="C104" i="32" s="1"/>
  <c r="C103" i="32" a="1"/>
  <c r="C103" i="32" s="1"/>
  <c r="C102" i="32" a="1"/>
  <c r="C102" i="32" s="1"/>
  <c r="C101" i="32" a="1"/>
  <c r="C101" i="32" s="1"/>
  <c r="C100" i="32" a="1"/>
  <c r="C100" i="32" s="1"/>
  <c r="C99" i="32" a="1"/>
  <c r="C99" i="32" s="1"/>
  <c r="C98" i="32" a="1"/>
  <c r="C98" i="32" s="1"/>
  <c r="C97" i="32" a="1"/>
  <c r="C97" i="32" s="1"/>
  <c r="C96" i="32" a="1"/>
  <c r="C96" i="32" s="1"/>
  <c r="C95" i="32" a="1"/>
  <c r="C95" i="32" s="1"/>
  <c r="C94" i="32" a="1"/>
  <c r="C94" i="32" s="1"/>
  <c r="C93" i="32" a="1"/>
  <c r="C93" i="32" s="1"/>
  <c r="C92" i="32" a="1"/>
  <c r="C92" i="32" s="1"/>
  <c r="C91" i="32" a="1"/>
  <c r="C91" i="32" s="1"/>
  <c r="C90" i="32" a="1"/>
  <c r="C90" i="32" s="1"/>
  <c r="C89" i="32" a="1"/>
  <c r="C89" i="32" s="1"/>
  <c r="C88" i="32" a="1"/>
  <c r="C88" i="32" s="1"/>
  <c r="C87" i="32" a="1"/>
  <c r="C87" i="32" s="1"/>
  <c r="C86" i="32" a="1"/>
  <c r="C86" i="32" s="1"/>
  <c r="C85" i="32" a="1"/>
  <c r="C85" i="32" s="1"/>
  <c r="C84" i="32" a="1"/>
  <c r="C84" i="32" s="1"/>
  <c r="C83" i="32" a="1"/>
  <c r="C83" i="32" s="1"/>
  <c r="C82" i="32" a="1"/>
  <c r="C82" i="32" s="1"/>
  <c r="C81" i="32" a="1"/>
  <c r="C81" i="32" s="1"/>
  <c r="C80" i="32" a="1"/>
  <c r="C80" i="32" s="1"/>
  <c r="C79" i="32" a="1"/>
  <c r="C79" i="32" s="1"/>
  <c r="C78" i="32" a="1"/>
  <c r="C78" i="32" s="1"/>
  <c r="C77" i="32" a="1"/>
  <c r="C77" i="32" s="1"/>
  <c r="C76" i="32" a="1"/>
  <c r="C76" i="32" s="1"/>
  <c r="C75" i="32" a="1"/>
  <c r="C75" i="32" s="1"/>
  <c r="C74" i="32" a="1"/>
  <c r="C74" i="32" s="1"/>
  <c r="C73" i="32" a="1"/>
  <c r="C73" i="32" s="1"/>
  <c r="C72" i="32" a="1"/>
  <c r="C72" i="32" s="1"/>
  <c r="C71" i="32" a="1"/>
  <c r="C71" i="32" s="1"/>
  <c r="C70" i="32" a="1"/>
  <c r="C70" i="32" s="1"/>
  <c r="C69" i="32" a="1"/>
  <c r="C69" i="32" s="1"/>
  <c r="C68" i="32" a="1"/>
  <c r="C68" i="32" s="1"/>
  <c r="C67" i="32" a="1"/>
  <c r="C67" i="32" s="1"/>
  <c r="C66" i="32" a="1"/>
  <c r="C66" i="32" s="1"/>
  <c r="J7" i="43"/>
  <c r="K7" i="43"/>
  <c r="J8" i="43"/>
  <c r="K8" i="43"/>
  <c r="J9" i="43"/>
  <c r="K9" i="43"/>
  <c r="J10" i="43"/>
  <c r="K10" i="43"/>
  <c r="J11" i="43"/>
  <c r="K11" i="43"/>
  <c r="J12" i="43"/>
  <c r="K12" i="43"/>
  <c r="J13" i="43"/>
  <c r="K13" i="43"/>
  <c r="J14" i="43"/>
  <c r="K14" i="43"/>
  <c r="J15" i="43"/>
  <c r="K15" i="43"/>
  <c r="J16" i="43"/>
  <c r="K16" i="43"/>
  <c r="J17" i="43"/>
  <c r="K17" i="43"/>
  <c r="J18" i="43"/>
  <c r="K18" i="43"/>
  <c r="J19" i="43"/>
  <c r="K19" i="43"/>
  <c r="J20" i="43"/>
  <c r="K20" i="43"/>
  <c r="J21" i="43"/>
  <c r="K21" i="43"/>
  <c r="J22" i="43"/>
  <c r="K22" i="43"/>
  <c r="J23" i="43"/>
  <c r="K23" i="43"/>
  <c r="J24" i="43"/>
  <c r="K24" i="43"/>
  <c r="J25" i="43"/>
  <c r="K25" i="43"/>
  <c r="J26" i="43"/>
  <c r="K26" i="43"/>
  <c r="J27" i="43"/>
  <c r="K27" i="43"/>
  <c r="J28" i="43"/>
  <c r="K28" i="43"/>
  <c r="J29" i="43"/>
  <c r="K29" i="43"/>
  <c r="J30" i="43"/>
  <c r="K30" i="43"/>
  <c r="J31" i="43"/>
  <c r="K31" i="43"/>
  <c r="J32" i="43"/>
  <c r="K32" i="43"/>
  <c r="J33" i="43"/>
  <c r="K33" i="43"/>
  <c r="J34" i="43"/>
  <c r="K34" i="43"/>
  <c r="J35" i="43"/>
  <c r="K35" i="43"/>
  <c r="J36" i="43"/>
  <c r="K36" i="43"/>
  <c r="J37" i="43"/>
  <c r="K37" i="43"/>
  <c r="J38" i="43"/>
  <c r="K38" i="43"/>
  <c r="J39" i="43"/>
  <c r="K39" i="43"/>
  <c r="J40" i="43"/>
  <c r="K40" i="43"/>
  <c r="J41" i="43"/>
  <c r="K41" i="43"/>
  <c r="J42" i="43"/>
  <c r="K42" i="43"/>
  <c r="J43" i="43"/>
  <c r="K43" i="43"/>
  <c r="J44" i="43"/>
  <c r="K44" i="43"/>
  <c r="J45" i="43"/>
  <c r="K45" i="43"/>
  <c r="J46" i="43"/>
  <c r="K46" i="43"/>
  <c r="J47" i="43"/>
  <c r="K47" i="43"/>
  <c r="J48" i="43"/>
  <c r="K48" i="43"/>
  <c r="J49" i="43"/>
  <c r="K49" i="43"/>
  <c r="J50" i="43"/>
  <c r="K50" i="43"/>
  <c r="J51" i="43"/>
  <c r="K51" i="43"/>
  <c r="J52" i="43"/>
  <c r="K52" i="43"/>
  <c r="J53" i="43"/>
  <c r="K53" i="43"/>
  <c r="J54" i="43"/>
  <c r="K54" i="43"/>
  <c r="J55" i="43"/>
  <c r="K55" i="43"/>
  <c r="J56" i="43"/>
  <c r="K56" i="43"/>
  <c r="J57" i="43"/>
  <c r="K57" i="43"/>
  <c r="J58" i="43"/>
  <c r="K58" i="43"/>
  <c r="J59" i="43"/>
  <c r="K59" i="43"/>
  <c r="J60" i="43"/>
  <c r="K60" i="43"/>
  <c r="J61" i="43"/>
  <c r="K61" i="43"/>
  <c r="J62" i="43"/>
  <c r="K62" i="43"/>
  <c r="J63" i="43"/>
  <c r="K63" i="43"/>
  <c r="J64" i="43"/>
  <c r="K64" i="43"/>
  <c r="J65" i="43"/>
  <c r="K65" i="43"/>
  <c r="J66" i="43"/>
  <c r="K66" i="43"/>
  <c r="J67" i="43"/>
  <c r="K67" i="43"/>
  <c r="J68" i="43"/>
  <c r="K68" i="43"/>
  <c r="J69" i="43"/>
  <c r="K69" i="43"/>
  <c r="J70" i="43"/>
  <c r="K70" i="43"/>
  <c r="J71" i="43"/>
  <c r="K71" i="43"/>
  <c r="J72" i="43"/>
  <c r="K72" i="43"/>
  <c r="J73" i="43"/>
  <c r="K73" i="43"/>
  <c r="J74" i="43"/>
  <c r="K74" i="43"/>
  <c r="J75" i="43"/>
  <c r="K75" i="43"/>
  <c r="J76" i="43"/>
  <c r="K76" i="43"/>
  <c r="K6" i="43"/>
  <c r="J6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BG10" i="46"/>
  <c r="I60" i="43"/>
  <c r="BG11" i="46" s="1"/>
  <c r="I61" i="43"/>
  <c r="BG12" i="46" s="1"/>
  <c r="I62" i="43"/>
  <c r="BG13" i="46" s="1"/>
  <c r="I63" i="43"/>
  <c r="BG14" i="46" s="1"/>
  <c r="I64" i="43"/>
  <c r="BG15" i="46" s="1"/>
  <c r="I65" i="43"/>
  <c r="BG16" i="46" s="1"/>
  <c r="I66" i="43"/>
  <c r="BG17" i="46" s="1"/>
  <c r="I67" i="43"/>
  <c r="BG18" i="46" s="1"/>
  <c r="I68" i="43"/>
  <c r="BG19" i="46" s="1"/>
  <c r="I69" i="43"/>
  <c r="BG20" i="46" s="1"/>
  <c r="I70" i="43"/>
  <c r="BG21" i="46" s="1"/>
  <c r="I71" i="43"/>
  <c r="BG22" i="46" s="1"/>
  <c r="I72" i="43"/>
  <c r="BG23" i="46" s="1"/>
  <c r="I73" i="43"/>
  <c r="BG24" i="46" s="1"/>
  <c r="I74" i="43"/>
  <c r="BG25" i="46" s="1"/>
  <c r="I75" i="43"/>
  <c r="BG26" i="46" s="1"/>
  <c r="I76" i="43"/>
  <c r="BG27" i="46" s="1"/>
  <c r="I7" i="43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6" i="43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334" i="1"/>
  <c r="P333" i="1"/>
  <c r="P332" i="1"/>
  <c r="P331" i="1"/>
  <c r="P330" i="1"/>
  <c r="P329" i="1"/>
  <c r="P13" i="1"/>
  <c r="P12" i="1"/>
  <c r="P11" i="1"/>
  <c r="P10" i="1"/>
  <c r="P9" i="1"/>
  <c r="P8" i="1"/>
  <c r="P7" i="1"/>
  <c r="BI24" i="77" l="1"/>
  <c r="BI34" i="77"/>
  <c r="BI22" i="77"/>
  <c r="BI31" i="77"/>
  <c r="BI39" i="77"/>
  <c r="BI42" i="77"/>
  <c r="BI27" i="77"/>
  <c r="BI300" i="32"/>
  <c r="BI337" i="32"/>
  <c r="BI348" i="32"/>
  <c r="BI126" i="32"/>
  <c r="BI174" i="32"/>
  <c r="BI156" i="32"/>
  <c r="BI159" i="32"/>
  <c r="BI328" i="32"/>
  <c r="BI340" i="32"/>
  <c r="BI163" i="32"/>
  <c r="BI171" i="32"/>
  <c r="BI330" i="32"/>
  <c r="BI154" i="32"/>
  <c r="BI166" i="32"/>
  <c r="BI333" i="32"/>
  <c r="BI345" i="32"/>
  <c r="BV40" i="34"/>
  <c r="BS40" i="34"/>
  <c r="BZ40" i="34"/>
  <c r="BR40" i="34"/>
  <c r="BW40" i="34"/>
  <c r="BU40" i="34"/>
  <c r="CA40" i="34"/>
  <c r="BT40" i="34"/>
  <c r="BI94" i="85"/>
  <c r="BI120" i="85"/>
  <c r="BI109" i="85"/>
  <c r="BI255" i="85"/>
  <c r="BI307" i="85"/>
  <c r="BI319" i="85"/>
  <c r="BI190" i="85"/>
  <c r="BI299" i="85"/>
  <c r="BI310" i="85"/>
  <c r="BI247" i="85"/>
  <c r="BI126" i="85"/>
  <c r="BI128" i="85"/>
  <c r="BI117" i="85"/>
  <c r="BI129" i="85"/>
  <c r="BI65" i="85"/>
  <c r="BI53" i="85"/>
  <c r="BI90" i="85"/>
  <c r="BI118" i="85"/>
  <c r="BI130" i="85"/>
  <c r="BI184" i="85"/>
  <c r="BI284" i="85"/>
  <c r="BI316" i="85"/>
  <c r="BI64" i="85"/>
  <c r="BI221" i="85"/>
  <c r="BI245" i="85"/>
  <c r="BI280" i="85"/>
  <c r="BI62" i="85"/>
  <c r="BI26" i="85"/>
  <c r="BI181" i="85"/>
  <c r="BI54" i="85"/>
  <c r="BI182" i="85"/>
  <c r="BI253" i="85"/>
  <c r="BI318" i="85"/>
  <c r="BI56" i="85"/>
  <c r="BI256" i="85"/>
  <c r="BI320" i="85"/>
  <c r="BI45" i="85"/>
  <c r="BI257" i="85"/>
  <c r="BI154" i="85"/>
  <c r="BI236" i="85"/>
  <c r="BI173" i="85"/>
  <c r="BI192" i="85"/>
  <c r="BI158" i="85"/>
  <c r="BI193" i="85"/>
  <c r="BI308" i="85"/>
  <c r="BI217" i="85"/>
  <c r="BI194" i="85"/>
  <c r="BI66" i="85"/>
  <c r="BI30" i="85"/>
  <c r="BI244" i="85"/>
  <c r="M41" i="34"/>
  <c r="N41" i="34" s="1"/>
  <c r="O41" i="34"/>
  <c r="L42" i="34" s="1"/>
  <c r="M42" i="34" s="1"/>
  <c r="N42" i="34" s="1"/>
  <c r="CJ42" i="34"/>
  <c r="BX42" i="34"/>
  <c r="BX43" i="34" s="1"/>
  <c r="BL42" i="34"/>
  <c r="BL43" i="34" s="1"/>
  <c r="AZ42" i="34"/>
  <c r="AZ43" i="34" s="1"/>
  <c r="AN42" i="34"/>
  <c r="AN43" i="34" s="1"/>
  <c r="AB42" i="34"/>
  <c r="AB43" i="34" s="1"/>
  <c r="CI42" i="34"/>
  <c r="BW42" i="34"/>
  <c r="BW43" i="34" s="1"/>
  <c r="BK42" i="34"/>
  <c r="BK43" i="34" s="1"/>
  <c r="AY42" i="34"/>
  <c r="AY43" i="34" s="1"/>
  <c r="AM42" i="34"/>
  <c r="AM43" i="34" s="1"/>
  <c r="AA42" i="34"/>
  <c r="AA43" i="34" s="1"/>
  <c r="CH42" i="34"/>
  <c r="BV42" i="34"/>
  <c r="BV43" i="34" s="1"/>
  <c r="BJ42" i="34"/>
  <c r="BJ43" i="34" s="1"/>
  <c r="AX42" i="34"/>
  <c r="AX43" i="34" s="1"/>
  <c r="AL42" i="34"/>
  <c r="AL43" i="34" s="1"/>
  <c r="Z42" i="34"/>
  <c r="Z43" i="34" s="1"/>
  <c r="CG42" i="34"/>
  <c r="BU42" i="34"/>
  <c r="BU43" i="34" s="1"/>
  <c r="BI42" i="34"/>
  <c r="BI43" i="34" s="1"/>
  <c r="AW42" i="34"/>
  <c r="AW43" i="34" s="1"/>
  <c r="AK42" i="34"/>
  <c r="AK43" i="34" s="1"/>
  <c r="Y42" i="34"/>
  <c r="CF42" i="34"/>
  <c r="BT42" i="34"/>
  <c r="BT43" i="34" s="1"/>
  <c r="BH42" i="34"/>
  <c r="BH43" i="34" s="1"/>
  <c r="AV42" i="34"/>
  <c r="AV43" i="34" s="1"/>
  <c r="AJ42" i="34"/>
  <c r="AJ43" i="34" s="1"/>
  <c r="X42" i="34"/>
  <c r="X43" i="34" s="1"/>
  <c r="CE42" i="34"/>
  <c r="BS42" i="34"/>
  <c r="BS43" i="34" s="1"/>
  <c r="BG42" i="34"/>
  <c r="AU42" i="34"/>
  <c r="AI42" i="34"/>
  <c r="AI43" i="34" s="1"/>
  <c r="W42" i="34"/>
  <c r="CD42" i="34"/>
  <c r="BR42" i="34"/>
  <c r="BR43" i="34" s="1"/>
  <c r="BF42" i="34"/>
  <c r="BF43" i="34" s="1"/>
  <c r="AT42" i="34"/>
  <c r="AT43" i="34" s="1"/>
  <c r="AH42" i="34"/>
  <c r="AH43" i="34" s="1"/>
  <c r="CC42" i="34"/>
  <c r="BQ42" i="34"/>
  <c r="BQ43" i="34" s="1"/>
  <c r="BE42" i="34"/>
  <c r="BE43" i="34" s="1"/>
  <c r="AS42" i="34"/>
  <c r="AS43" i="34" s="1"/>
  <c r="AG42" i="34"/>
  <c r="AG43" i="34" s="1"/>
  <c r="CB42" i="34"/>
  <c r="BP42" i="34"/>
  <c r="BP43" i="34" s="1"/>
  <c r="BD42" i="34"/>
  <c r="BD43" i="34" s="1"/>
  <c r="AR42" i="34"/>
  <c r="AR43" i="34" s="1"/>
  <c r="AF42" i="34"/>
  <c r="AF43" i="34" s="1"/>
  <c r="CM42" i="34"/>
  <c r="CA42" i="34"/>
  <c r="CA43" i="34" s="1"/>
  <c r="BO42" i="34"/>
  <c r="BO43" i="34" s="1"/>
  <c r="BC42" i="34"/>
  <c r="BC43" i="34" s="1"/>
  <c r="AQ42" i="34"/>
  <c r="AQ43" i="34" s="1"/>
  <c r="AE42" i="34"/>
  <c r="AE43" i="34" s="1"/>
  <c r="CL42" i="34"/>
  <c r="BZ42" i="34"/>
  <c r="BZ43" i="34" s="1"/>
  <c r="BN42" i="34"/>
  <c r="BN43" i="34" s="1"/>
  <c r="BB42" i="34"/>
  <c r="BB43" i="34" s="1"/>
  <c r="AP42" i="34"/>
  <c r="AP43" i="34" s="1"/>
  <c r="AD42" i="34"/>
  <c r="AD43" i="34" s="1"/>
  <c r="CK42" i="34"/>
  <c r="BY42" i="34"/>
  <c r="BY43" i="34" s="1"/>
  <c r="BM42" i="34"/>
  <c r="BM43" i="34" s="1"/>
  <c r="BA42" i="34"/>
  <c r="BA43" i="34" s="1"/>
  <c r="AO42" i="34"/>
  <c r="AO43" i="34" s="1"/>
  <c r="AC42" i="34"/>
  <c r="AC43" i="34" s="1"/>
  <c r="Y43" i="34"/>
  <c r="CL41" i="34"/>
  <c r="O31" i="34"/>
  <c r="M31" i="34"/>
  <c r="N31" i="34" s="1"/>
  <c r="CJ33" i="34"/>
  <c r="BX33" i="34"/>
  <c r="BL33" i="34"/>
  <c r="BL34" i="34" s="1"/>
  <c r="AZ33" i="34"/>
  <c r="AZ34" i="34" s="1"/>
  <c r="AN33" i="34"/>
  <c r="AN34" i="34" s="1"/>
  <c r="AB33" i="34"/>
  <c r="AB34" i="34" s="1"/>
  <c r="CK33" i="34"/>
  <c r="CI33" i="34"/>
  <c r="BW33" i="34"/>
  <c r="BK33" i="34"/>
  <c r="BK34" i="34" s="1"/>
  <c r="AY33" i="34"/>
  <c r="AY34" i="34" s="1"/>
  <c r="AM33" i="34"/>
  <c r="AM34" i="34" s="1"/>
  <c r="AA33" i="34"/>
  <c r="AA34" i="34" s="1"/>
  <c r="CH33" i="34"/>
  <c r="BV33" i="34"/>
  <c r="BJ33" i="34"/>
  <c r="BJ34" i="34" s="1"/>
  <c r="AX33" i="34"/>
  <c r="AX34" i="34" s="1"/>
  <c r="AL33" i="34"/>
  <c r="AL34" i="34" s="1"/>
  <c r="Z33" i="34"/>
  <c r="Z34" i="34" s="1"/>
  <c r="CG33" i="34"/>
  <c r="BU33" i="34"/>
  <c r="BI33" i="34"/>
  <c r="BI34" i="34" s="1"/>
  <c r="AW33" i="34"/>
  <c r="AW34" i="34" s="1"/>
  <c r="AK33" i="34"/>
  <c r="AK34" i="34" s="1"/>
  <c r="Y33" i="34"/>
  <c r="Y34" i="34" s="1"/>
  <c r="BM33" i="34"/>
  <c r="BM34" i="34" s="1"/>
  <c r="CF33" i="34"/>
  <c r="BT33" i="34"/>
  <c r="BH33" i="34"/>
  <c r="BH34" i="34" s="1"/>
  <c r="AV33" i="34"/>
  <c r="AV34" i="34" s="1"/>
  <c r="AJ33" i="34"/>
  <c r="AJ34" i="34" s="1"/>
  <c r="X33" i="34"/>
  <c r="X34" i="34" s="1"/>
  <c r="CE33" i="34"/>
  <c r="BS33" i="34"/>
  <c r="BG33" i="34"/>
  <c r="AU33" i="34"/>
  <c r="AI33" i="34"/>
  <c r="AI34" i="34" s="1"/>
  <c r="W33" i="34"/>
  <c r="AO33" i="34"/>
  <c r="AO34" i="34" s="1"/>
  <c r="CD33" i="34"/>
  <c r="BR33" i="34"/>
  <c r="BF33" i="34"/>
  <c r="BF34" i="34" s="1"/>
  <c r="AT33" i="34"/>
  <c r="AT34" i="34" s="1"/>
  <c r="AH33" i="34"/>
  <c r="AH34" i="34" s="1"/>
  <c r="CC33" i="34"/>
  <c r="BQ33" i="34"/>
  <c r="BE33" i="34"/>
  <c r="BE34" i="34" s="1"/>
  <c r="AS33" i="34"/>
  <c r="AS34" i="34" s="1"/>
  <c r="AG33" i="34"/>
  <c r="AG34" i="34" s="1"/>
  <c r="CB33" i="34"/>
  <c r="BP33" i="34"/>
  <c r="BD33" i="34"/>
  <c r="BD34" i="34" s="1"/>
  <c r="AR33" i="34"/>
  <c r="AR34" i="34" s="1"/>
  <c r="AF33" i="34"/>
  <c r="AF34" i="34" s="1"/>
  <c r="BY33" i="34"/>
  <c r="CM33" i="34"/>
  <c r="CA33" i="34"/>
  <c r="BO33" i="34"/>
  <c r="BO34" i="34" s="1"/>
  <c r="BC33" i="34"/>
  <c r="BC34" i="34" s="1"/>
  <c r="AQ33" i="34"/>
  <c r="AQ34" i="34" s="1"/>
  <c r="AE33" i="34"/>
  <c r="AE34" i="34" s="1"/>
  <c r="BA33" i="34"/>
  <c r="BA34" i="34" s="1"/>
  <c r="CL33" i="34"/>
  <c r="BZ33" i="34"/>
  <c r="BN33" i="34"/>
  <c r="BN34" i="34" s="1"/>
  <c r="BB33" i="34"/>
  <c r="BB34" i="34" s="1"/>
  <c r="AP33" i="34"/>
  <c r="AP34" i="34" s="1"/>
  <c r="AD33" i="34"/>
  <c r="AD34" i="34" s="1"/>
  <c r="AC33" i="34"/>
  <c r="AC34" i="34" s="1"/>
  <c r="BI67" i="82"/>
  <c r="BI97" i="82"/>
  <c r="BI107" i="82"/>
  <c r="BI112" i="82"/>
  <c r="BI100" i="82"/>
  <c r="BI158" i="82"/>
  <c r="BI169" i="82"/>
  <c r="BI95" i="82"/>
  <c r="BI115" i="82"/>
  <c r="BI104" i="82"/>
  <c r="BI64" i="82"/>
  <c r="BI116" i="32"/>
  <c r="BI109" i="32"/>
  <c r="BI15" i="32"/>
  <c r="BI47" i="32"/>
  <c r="BI105" i="32"/>
  <c r="BI117" i="32"/>
  <c r="BI95" i="32"/>
  <c r="BI107" i="32"/>
  <c r="BI38" i="32"/>
  <c r="BI50" i="32"/>
  <c r="BI96" i="32"/>
  <c r="BI108" i="32"/>
  <c r="BI8" i="32"/>
  <c r="BI40" i="32"/>
  <c r="BI52" i="32"/>
  <c r="BI98" i="32"/>
  <c r="BI110" i="32"/>
  <c r="BI51" i="32"/>
  <c r="BI9" i="32"/>
  <c r="BI41" i="32"/>
  <c r="BI53" i="32"/>
  <c r="BI99" i="32"/>
  <c r="BI111" i="32"/>
  <c r="BI36" i="32"/>
  <c r="BI37" i="32"/>
  <c r="BI10" i="32"/>
  <c r="BI42" i="32"/>
  <c r="BI54" i="32"/>
  <c r="BI100" i="32"/>
  <c r="BI112" i="32"/>
  <c r="BI106" i="32"/>
  <c r="BI11" i="32"/>
  <c r="BI43" i="32"/>
  <c r="BI55" i="32"/>
  <c r="BI101" i="32"/>
  <c r="BI113" i="32"/>
  <c r="BI97" i="32"/>
  <c r="BI12" i="32"/>
  <c r="BI44" i="32"/>
  <c r="BI56" i="32"/>
  <c r="BI102" i="32"/>
  <c r="BI114" i="32"/>
  <c r="BI48" i="32"/>
  <c r="BI49" i="32"/>
  <c r="BI13" i="32"/>
  <c r="BI45" i="32"/>
  <c r="BI57" i="32"/>
  <c r="BI103" i="32"/>
  <c r="BI115" i="32"/>
  <c r="BI39" i="32"/>
  <c r="BI14" i="32"/>
  <c r="BI46" i="32"/>
  <c r="BI58" i="32"/>
  <c r="BI104" i="32"/>
  <c r="I77" i="43"/>
  <c r="AV34" i="77" l="1"/>
  <c r="AJ34" i="77"/>
  <c r="X34" i="77"/>
  <c r="L34" i="77"/>
  <c r="BG34" i="77"/>
  <c r="AU34" i="77"/>
  <c r="AI34" i="77"/>
  <c r="W34" i="77"/>
  <c r="K34" i="77"/>
  <c r="BF34" i="77"/>
  <c r="AT34" i="77"/>
  <c r="AH34" i="77"/>
  <c r="V34" i="77"/>
  <c r="J34" i="77"/>
  <c r="BE34" i="77"/>
  <c r="AS34" i="77"/>
  <c r="AG34" i="77"/>
  <c r="U34" i="77"/>
  <c r="I34" i="77"/>
  <c r="BD34" i="77"/>
  <c r="AR34" i="77"/>
  <c r="AF34" i="77"/>
  <c r="T34" i="77"/>
  <c r="H34" i="77"/>
  <c r="BC34" i="77"/>
  <c r="AQ34" i="77"/>
  <c r="AE34" i="77"/>
  <c r="S34" i="77"/>
  <c r="BB34" i="77"/>
  <c r="AP34" i="77"/>
  <c r="AD34" i="77"/>
  <c r="R34" i="77"/>
  <c r="BA34" i="77"/>
  <c r="AO34" i="77"/>
  <c r="AC34" i="77"/>
  <c r="Q34" i="77"/>
  <c r="AX34" i="77"/>
  <c r="AL34" i="77"/>
  <c r="Z34" i="77"/>
  <c r="N34" i="77"/>
  <c r="M34" i="77"/>
  <c r="AZ34" i="77"/>
  <c r="AY34" i="77"/>
  <c r="Y34" i="77"/>
  <c r="AW34" i="77"/>
  <c r="O34" i="77"/>
  <c r="AN34" i="77"/>
  <c r="AM34" i="77"/>
  <c r="P34" i="77"/>
  <c r="AK34" i="77"/>
  <c r="AB34" i="77"/>
  <c r="AA34" i="77"/>
  <c r="AV31" i="77"/>
  <c r="AJ31" i="77"/>
  <c r="X31" i="77"/>
  <c r="L31" i="77"/>
  <c r="BG31" i="77"/>
  <c r="AU31" i="77"/>
  <c r="AI31" i="77"/>
  <c r="W31" i="77"/>
  <c r="K31" i="77"/>
  <c r="BF31" i="77"/>
  <c r="AT31" i="77"/>
  <c r="AH31" i="77"/>
  <c r="V31" i="77"/>
  <c r="BE31" i="77"/>
  <c r="AS31" i="77"/>
  <c r="AG31" i="77"/>
  <c r="U31" i="77"/>
  <c r="BD31" i="77"/>
  <c r="AR31" i="77"/>
  <c r="AF31" i="77"/>
  <c r="BC31" i="77"/>
  <c r="AQ31" i="77"/>
  <c r="AE31" i="77"/>
  <c r="S31" i="77"/>
  <c r="BB31" i="77"/>
  <c r="AP31" i="77"/>
  <c r="AD31" i="77"/>
  <c r="R31" i="77"/>
  <c r="BA31" i="77"/>
  <c r="AO31" i="77"/>
  <c r="AC31" i="77"/>
  <c r="Q31" i="77"/>
  <c r="AX31" i="77"/>
  <c r="AL31" i="77"/>
  <c r="Z31" i="77"/>
  <c r="N31" i="77"/>
  <c r="Y31" i="77"/>
  <c r="AK31" i="77"/>
  <c r="T31" i="77"/>
  <c r="AA31" i="77"/>
  <c r="P31" i="77"/>
  <c r="O31" i="77"/>
  <c r="AZ31" i="77"/>
  <c r="M31" i="77"/>
  <c r="AY31" i="77"/>
  <c r="J31" i="77"/>
  <c r="AW31" i="77"/>
  <c r="I31" i="77"/>
  <c r="AB31" i="77"/>
  <c r="AN31" i="77"/>
  <c r="H31" i="77"/>
  <c r="AM31" i="77"/>
  <c r="AZ42" i="77"/>
  <c r="AN42" i="77"/>
  <c r="AB42" i="77"/>
  <c r="P42" i="77"/>
  <c r="AY42" i="77"/>
  <c r="AM42" i="77"/>
  <c r="AA42" i="77"/>
  <c r="O42" i="77"/>
  <c r="AX42" i="77"/>
  <c r="AL42" i="77"/>
  <c r="Z42" i="77"/>
  <c r="N42" i="77"/>
  <c r="AW42" i="77"/>
  <c r="AK42" i="77"/>
  <c r="Y42" i="77"/>
  <c r="M42" i="77"/>
  <c r="AV42" i="77"/>
  <c r="AJ42" i="77"/>
  <c r="X42" i="77"/>
  <c r="L42" i="77"/>
  <c r="BG42" i="77"/>
  <c r="AU42" i="77"/>
  <c r="AI42" i="77"/>
  <c r="W42" i="77"/>
  <c r="K42" i="77"/>
  <c r="BF42" i="77"/>
  <c r="AT42" i="77"/>
  <c r="AH42" i="77"/>
  <c r="V42" i="77"/>
  <c r="J42" i="77"/>
  <c r="BE42" i="77"/>
  <c r="AS42" i="77"/>
  <c r="AG42" i="77"/>
  <c r="U42" i="77"/>
  <c r="I42" i="77"/>
  <c r="BB42" i="77"/>
  <c r="AP42" i="77"/>
  <c r="AD42" i="77"/>
  <c r="R42" i="77"/>
  <c r="AC42" i="77"/>
  <c r="T42" i="77"/>
  <c r="S42" i="77"/>
  <c r="AE42" i="77"/>
  <c r="Q42" i="77"/>
  <c r="AO42" i="77"/>
  <c r="BD42" i="77"/>
  <c r="H42" i="77"/>
  <c r="BC42" i="77"/>
  <c r="BA42" i="77"/>
  <c r="AR42" i="77"/>
  <c r="AQ42" i="77"/>
  <c r="AF42" i="77"/>
  <c r="AY27" i="77"/>
  <c r="AM27" i="77"/>
  <c r="AA27" i="77"/>
  <c r="O27" i="77"/>
  <c r="BG27" i="77"/>
  <c r="AU27" i="77"/>
  <c r="AI27" i="77"/>
  <c r="W27" i="77"/>
  <c r="K27" i="77"/>
  <c r="BF27" i="77"/>
  <c r="AT27" i="77"/>
  <c r="AH27" i="77"/>
  <c r="V27" i="77"/>
  <c r="J27" i="77"/>
  <c r="BE27" i="77"/>
  <c r="AS27" i="77"/>
  <c r="AG27" i="77"/>
  <c r="U27" i="77"/>
  <c r="I27" i="77"/>
  <c r="AO27" i="77"/>
  <c r="X27" i="77"/>
  <c r="H27" i="77"/>
  <c r="BD27" i="77"/>
  <c r="AN27" i="77"/>
  <c r="T27" i="77"/>
  <c r="BC27" i="77"/>
  <c r="AL27" i="77"/>
  <c r="S27" i="77"/>
  <c r="AR27" i="77"/>
  <c r="Y27" i="77"/>
  <c r="BB27" i="77"/>
  <c r="AK27" i="77"/>
  <c r="R27" i="77"/>
  <c r="Z27" i="77"/>
  <c r="AP27" i="77"/>
  <c r="BA27" i="77"/>
  <c r="AJ27" i="77"/>
  <c r="Q27" i="77"/>
  <c r="AB27" i="77"/>
  <c r="AZ27" i="77"/>
  <c r="AF27" i="77"/>
  <c r="P27" i="77"/>
  <c r="AQ27" i="77"/>
  <c r="AX27" i="77"/>
  <c r="AE27" i="77"/>
  <c r="N27" i="77"/>
  <c r="AW27" i="77"/>
  <c r="AD27" i="77"/>
  <c r="M27" i="77"/>
  <c r="AV27" i="77"/>
  <c r="AC27" i="77"/>
  <c r="L27" i="77"/>
  <c r="BD24" i="77"/>
  <c r="AR24" i="77"/>
  <c r="AF24" i="77"/>
  <c r="T24" i="77"/>
  <c r="H24" i="77"/>
  <c r="BC24" i="77"/>
  <c r="AQ24" i="77"/>
  <c r="AE24" i="77"/>
  <c r="S24" i="77"/>
  <c r="BE24" i="77"/>
  <c r="BB24" i="77"/>
  <c r="AP24" i="77"/>
  <c r="AD24" i="77"/>
  <c r="R24" i="77"/>
  <c r="AU24" i="77"/>
  <c r="BF24" i="77"/>
  <c r="BA24" i="77"/>
  <c r="AO24" i="77"/>
  <c r="AC24" i="77"/>
  <c r="Q24" i="77"/>
  <c r="AI24" i="77"/>
  <c r="V24" i="77"/>
  <c r="U24" i="77"/>
  <c r="AZ24" i="77"/>
  <c r="AN24" i="77"/>
  <c r="AB24" i="77"/>
  <c r="P24" i="77"/>
  <c r="AY24" i="77"/>
  <c r="AM24" i="77"/>
  <c r="AA24" i="77"/>
  <c r="O24" i="77"/>
  <c r="W24" i="77"/>
  <c r="AT24" i="77"/>
  <c r="AG24" i="77"/>
  <c r="AX24" i="77"/>
  <c r="AL24" i="77"/>
  <c r="Z24" i="77"/>
  <c r="N24" i="77"/>
  <c r="K24" i="77"/>
  <c r="J24" i="77"/>
  <c r="AS24" i="77"/>
  <c r="AW24" i="77"/>
  <c r="AK24" i="77"/>
  <c r="Y24" i="77"/>
  <c r="M24" i="77"/>
  <c r="I24" i="77"/>
  <c r="AV24" i="77"/>
  <c r="AJ24" i="77"/>
  <c r="X24" i="77"/>
  <c r="L24" i="77"/>
  <c r="BG24" i="77"/>
  <c r="AH24" i="77"/>
  <c r="AZ39" i="77"/>
  <c r="AN39" i="77"/>
  <c r="AB39" i="77"/>
  <c r="P39" i="77"/>
  <c r="AY39" i="77"/>
  <c r="AM39" i="77"/>
  <c r="AA39" i="77"/>
  <c r="O39" i="77"/>
  <c r="AX39" i="77"/>
  <c r="AL39" i="77"/>
  <c r="Z39" i="77"/>
  <c r="N39" i="77"/>
  <c r="AW39" i="77"/>
  <c r="AK39" i="77"/>
  <c r="Y39" i="77"/>
  <c r="M39" i="77"/>
  <c r="AV39" i="77"/>
  <c r="AJ39" i="77"/>
  <c r="X39" i="77"/>
  <c r="L39" i="77"/>
  <c r="BG39" i="77"/>
  <c r="AU39" i="77"/>
  <c r="AI39" i="77"/>
  <c r="W39" i="77"/>
  <c r="K39" i="77"/>
  <c r="BF39" i="77"/>
  <c r="AT39" i="77"/>
  <c r="AH39" i="77"/>
  <c r="V39" i="77"/>
  <c r="J39" i="77"/>
  <c r="BE39" i="77"/>
  <c r="AS39" i="77"/>
  <c r="AG39" i="77"/>
  <c r="U39" i="77"/>
  <c r="I39" i="77"/>
  <c r="BB39" i="77"/>
  <c r="AP39" i="77"/>
  <c r="AD39" i="77"/>
  <c r="R39" i="77"/>
  <c r="AO39" i="77"/>
  <c r="AF39" i="77"/>
  <c r="AE39" i="77"/>
  <c r="AC39" i="77"/>
  <c r="T39" i="77"/>
  <c r="S39" i="77"/>
  <c r="Q39" i="77"/>
  <c r="BA39" i="77"/>
  <c r="AR39" i="77"/>
  <c r="AQ39" i="77"/>
  <c r="BD39" i="77"/>
  <c r="H39" i="77"/>
  <c r="BC39" i="77"/>
  <c r="AZ22" i="77"/>
  <c r="AN22" i="77"/>
  <c r="AB22" i="77"/>
  <c r="P22" i="77"/>
  <c r="AY22" i="77"/>
  <c r="AM22" i="77"/>
  <c r="AA22" i="77"/>
  <c r="O22" i="77"/>
  <c r="AX22" i="77"/>
  <c r="AL22" i="77"/>
  <c r="Z22" i="77"/>
  <c r="N22" i="77"/>
  <c r="AW22" i="77"/>
  <c r="AK22" i="77"/>
  <c r="Y22" i="77"/>
  <c r="M22" i="77"/>
  <c r="AV22" i="77"/>
  <c r="AJ22" i="77"/>
  <c r="X22" i="77"/>
  <c r="L22" i="77"/>
  <c r="BG22" i="77"/>
  <c r="AU22" i="77"/>
  <c r="AI22" i="77"/>
  <c r="W22" i="77"/>
  <c r="K22" i="77"/>
  <c r="BF22" i="77"/>
  <c r="AT22" i="77"/>
  <c r="AH22" i="77"/>
  <c r="V22" i="77"/>
  <c r="J22" i="77"/>
  <c r="BE22" i="77"/>
  <c r="AS22" i="77"/>
  <c r="AG22" i="77"/>
  <c r="U22" i="77"/>
  <c r="I22" i="77"/>
  <c r="BD22" i="77"/>
  <c r="AR22" i="77"/>
  <c r="AF22" i="77"/>
  <c r="T22" i="77"/>
  <c r="BB22" i="77"/>
  <c r="AP22" i="77"/>
  <c r="AD22" i="77"/>
  <c r="R22" i="77"/>
  <c r="Q22" i="77"/>
  <c r="H22" i="77"/>
  <c r="AC22" i="77"/>
  <c r="AE22" i="77"/>
  <c r="BC22" i="77"/>
  <c r="BA22" i="77"/>
  <c r="AQ22" i="77"/>
  <c r="S22" i="77"/>
  <c r="AO22" i="77"/>
  <c r="CJ41" i="34"/>
  <c r="CH41" i="34"/>
  <c r="CF41" i="34"/>
  <c r="CD41" i="34"/>
  <c r="CB41" i="34"/>
  <c r="CK41" i="34"/>
  <c r="CK43" i="34" s="1"/>
  <c r="CI41" i="34"/>
  <c r="CE41" i="34"/>
  <c r="CG41" i="34"/>
  <c r="CM41" i="34"/>
  <c r="CM43" i="34" s="1"/>
  <c r="CC41" i="34"/>
  <c r="CC43" i="34" s="1"/>
  <c r="G11" i="73"/>
  <c r="G23" i="73"/>
  <c r="G35" i="73"/>
  <c r="G10" i="73"/>
  <c r="G12" i="73"/>
  <c r="G24" i="73"/>
  <c r="G36" i="73"/>
  <c r="G13" i="73"/>
  <c r="G25" i="73"/>
  <c r="G37" i="73"/>
  <c r="G2" i="73"/>
  <c r="G22" i="73"/>
  <c r="G14" i="73"/>
  <c r="G26" i="73"/>
  <c r="G38" i="73"/>
  <c r="G3" i="73"/>
  <c r="G15" i="73"/>
  <c r="G27" i="73"/>
  <c r="G39" i="73"/>
  <c r="G33" i="73"/>
  <c r="G4" i="73"/>
  <c r="G16" i="73"/>
  <c r="G28" i="73"/>
  <c r="G40" i="73"/>
  <c r="G5" i="73"/>
  <c r="G17" i="73"/>
  <c r="G29" i="73"/>
  <c r="G41" i="73"/>
  <c r="G6" i="73"/>
  <c r="G18" i="73"/>
  <c r="G30" i="73"/>
  <c r="G42" i="73"/>
  <c r="G9" i="73"/>
  <c r="G7" i="73"/>
  <c r="G19" i="73"/>
  <c r="G31" i="73"/>
  <c r="G43" i="73"/>
  <c r="G21" i="73"/>
  <c r="G34" i="73"/>
  <c r="G8" i="73"/>
  <c r="G20" i="73"/>
  <c r="G32" i="73"/>
  <c r="G44" i="73"/>
  <c r="AJ244" i="85"/>
  <c r="AP244" i="85"/>
  <c r="AL244" i="85"/>
  <c r="AT244" i="85"/>
  <c r="X244" i="85"/>
  <c r="AG244" i="85"/>
  <c r="AM244" i="85"/>
  <c r="AU244" i="85"/>
  <c r="AK244" i="85"/>
  <c r="AZ244" i="85"/>
  <c r="BG244" i="85"/>
  <c r="I244" i="85"/>
  <c r="AX244" i="85"/>
  <c r="P244" i="85"/>
  <c r="U244" i="85"/>
  <c r="AE244" i="85"/>
  <c r="BA244" i="85"/>
  <c r="BB244" i="85"/>
  <c r="AI244" i="85"/>
  <c r="Y244" i="85"/>
  <c r="AY244" i="85"/>
  <c r="K244" i="85"/>
  <c r="S244" i="85"/>
  <c r="AF244" i="85"/>
  <c r="N244" i="85"/>
  <c r="BF244" i="85"/>
  <c r="AA244" i="85"/>
  <c r="T244" i="85"/>
  <c r="AN244" i="85"/>
  <c r="AQ244" i="85"/>
  <c r="O244" i="85"/>
  <c r="V244" i="85"/>
  <c r="AB244" i="85"/>
  <c r="AR244" i="85"/>
  <c r="Q244" i="85"/>
  <c r="BC244" i="85"/>
  <c r="AS244" i="85"/>
  <c r="AC244" i="85"/>
  <c r="M244" i="85"/>
  <c r="Z244" i="85"/>
  <c r="AO244" i="85"/>
  <c r="AH244" i="85"/>
  <c r="H244" i="85"/>
  <c r="J244" i="85"/>
  <c r="BD244" i="85"/>
  <c r="AD244" i="85"/>
  <c r="AW244" i="85"/>
  <c r="BE244" i="85"/>
  <c r="L244" i="85"/>
  <c r="W244" i="85"/>
  <c r="R244" i="85"/>
  <c r="AV244" i="85"/>
  <c r="I173" i="85"/>
  <c r="Q173" i="85"/>
  <c r="P173" i="85"/>
  <c r="AP173" i="85"/>
  <c r="T173" i="85"/>
  <c r="AQ173" i="85"/>
  <c r="L173" i="85"/>
  <c r="J173" i="85"/>
  <c r="AT173" i="85"/>
  <c r="AD173" i="85"/>
  <c r="BD173" i="85"/>
  <c r="BC173" i="85"/>
  <c r="AR173" i="85"/>
  <c r="V173" i="85"/>
  <c r="AW173" i="85"/>
  <c r="BG173" i="85"/>
  <c r="AC173" i="85"/>
  <c r="AA173" i="85"/>
  <c r="M173" i="85"/>
  <c r="AE173" i="85"/>
  <c r="AG173" i="85"/>
  <c r="BA173" i="85"/>
  <c r="AY173" i="85"/>
  <c r="R173" i="85"/>
  <c r="X173" i="85"/>
  <c r="AN173" i="85"/>
  <c r="AK173" i="85"/>
  <c r="AI173" i="85"/>
  <c r="AF173" i="85"/>
  <c r="S173" i="85"/>
  <c r="N173" i="85"/>
  <c r="K173" i="85"/>
  <c r="Z173" i="85"/>
  <c r="BB173" i="85"/>
  <c r="AL173" i="85"/>
  <c r="BE173" i="85"/>
  <c r="AV173" i="85"/>
  <c r="AO173" i="85"/>
  <c r="AX173" i="85"/>
  <c r="W173" i="85"/>
  <c r="AB173" i="85"/>
  <c r="AU173" i="85"/>
  <c r="O173" i="85"/>
  <c r="AZ173" i="85"/>
  <c r="AH173" i="85"/>
  <c r="AM173" i="85"/>
  <c r="U173" i="85"/>
  <c r="Y173" i="85"/>
  <c r="H173" i="85"/>
  <c r="AJ173" i="85"/>
  <c r="BF173" i="85"/>
  <c r="AS173" i="85"/>
  <c r="H284" i="85"/>
  <c r="AT284" i="85"/>
  <c r="U284" i="85"/>
  <c r="AX284" i="85"/>
  <c r="S284" i="85"/>
  <c r="AQ284" i="85"/>
  <c r="BE284" i="85"/>
  <c r="AS284" i="85"/>
  <c r="N284" i="85"/>
  <c r="AG284" i="85"/>
  <c r="AC284" i="85"/>
  <c r="Q284" i="85"/>
  <c r="AO284" i="85"/>
  <c r="BC284" i="85"/>
  <c r="J284" i="85"/>
  <c r="Z284" i="85"/>
  <c r="AL284" i="85"/>
  <c r="AH284" i="85"/>
  <c r="BA284" i="85"/>
  <c r="I284" i="85"/>
  <c r="V284" i="85"/>
  <c r="BF284" i="85"/>
  <c r="BG284" i="85"/>
  <c r="BB284" i="85"/>
  <c r="AU284" i="85"/>
  <c r="AP284" i="85"/>
  <c r="AZ284" i="85"/>
  <c r="AI284" i="85"/>
  <c r="AD284" i="85"/>
  <c r="AN284" i="85"/>
  <c r="AY284" i="85"/>
  <c r="W284" i="85"/>
  <c r="R284" i="85"/>
  <c r="AB284" i="85"/>
  <c r="AM284" i="85"/>
  <c r="K284" i="85"/>
  <c r="BD284" i="85"/>
  <c r="P284" i="85"/>
  <c r="AA284" i="85"/>
  <c r="AR284" i="85"/>
  <c r="O284" i="85"/>
  <c r="AF284" i="85"/>
  <c r="AV284" i="85"/>
  <c r="T284" i="85"/>
  <c r="AW284" i="85"/>
  <c r="AJ284" i="85"/>
  <c r="AK284" i="85"/>
  <c r="X284" i="85"/>
  <c r="AE284" i="85"/>
  <c r="Y284" i="85"/>
  <c r="L284" i="85"/>
  <c r="M284" i="85"/>
  <c r="T299" i="85"/>
  <c r="AF299" i="85"/>
  <c r="AC299" i="85"/>
  <c r="AG299" i="85"/>
  <c r="BA299" i="85"/>
  <c r="AS299" i="85"/>
  <c r="Z299" i="85"/>
  <c r="H299" i="85"/>
  <c r="AL299" i="85"/>
  <c r="BD299" i="85"/>
  <c r="I299" i="85"/>
  <c r="J299" i="85"/>
  <c r="AR299" i="85"/>
  <c r="N299" i="85"/>
  <c r="AX299" i="85"/>
  <c r="AO299" i="85"/>
  <c r="U299" i="85"/>
  <c r="BE299" i="85"/>
  <c r="AE299" i="85"/>
  <c r="BB299" i="85"/>
  <c r="O299" i="85"/>
  <c r="AW299" i="85"/>
  <c r="S299" i="85"/>
  <c r="AP299" i="85"/>
  <c r="AK299" i="85"/>
  <c r="AD299" i="85"/>
  <c r="Y299" i="85"/>
  <c r="R299" i="85"/>
  <c r="M299" i="85"/>
  <c r="Q299" i="85"/>
  <c r="AZ299" i="85"/>
  <c r="BF299" i="85"/>
  <c r="AN299" i="85"/>
  <c r="AT299" i="85"/>
  <c r="AB299" i="85"/>
  <c r="AH299" i="85"/>
  <c r="P299" i="85"/>
  <c r="BG299" i="85"/>
  <c r="V299" i="85"/>
  <c r="AV299" i="85"/>
  <c r="AU299" i="85"/>
  <c r="AY299" i="85"/>
  <c r="AJ299" i="85"/>
  <c r="AI299" i="85"/>
  <c r="BC299" i="85"/>
  <c r="AM299" i="85"/>
  <c r="X299" i="85"/>
  <c r="W299" i="85"/>
  <c r="AQ299" i="85"/>
  <c r="K299" i="85"/>
  <c r="AA299" i="85"/>
  <c r="L299" i="85"/>
  <c r="I66" i="85"/>
  <c r="T66" i="85"/>
  <c r="AR66" i="85"/>
  <c r="H66" i="85"/>
  <c r="AF66" i="85"/>
  <c r="BD66" i="85"/>
  <c r="S66" i="85"/>
  <c r="AA66" i="85"/>
  <c r="AL66" i="85"/>
  <c r="BA66" i="85"/>
  <c r="O66" i="85"/>
  <c r="AO66" i="85"/>
  <c r="BB66" i="85"/>
  <c r="AC66" i="85"/>
  <c r="AP66" i="85"/>
  <c r="Q66" i="85"/>
  <c r="AD66" i="85"/>
  <c r="AZ66" i="85"/>
  <c r="R66" i="85"/>
  <c r="AN66" i="85"/>
  <c r="AW66" i="85"/>
  <c r="AB66" i="85"/>
  <c r="AK66" i="85"/>
  <c r="P66" i="85"/>
  <c r="BC66" i="85"/>
  <c r="AQ66" i="85"/>
  <c r="AY66" i="85"/>
  <c r="J66" i="85"/>
  <c r="Z66" i="85"/>
  <c r="Y66" i="85"/>
  <c r="BG66" i="85"/>
  <c r="BE66" i="85"/>
  <c r="M66" i="85"/>
  <c r="AU66" i="85"/>
  <c r="AS66" i="85"/>
  <c r="AI66" i="85"/>
  <c r="AG66" i="85"/>
  <c r="AM66" i="85"/>
  <c r="W66" i="85"/>
  <c r="U66" i="85"/>
  <c r="AV66" i="85"/>
  <c r="K66" i="85"/>
  <c r="AH66" i="85"/>
  <c r="AJ66" i="85"/>
  <c r="X66" i="85"/>
  <c r="BF66" i="85"/>
  <c r="AX66" i="85"/>
  <c r="L66" i="85"/>
  <c r="AT66" i="85"/>
  <c r="AE66" i="85"/>
  <c r="N66" i="85"/>
  <c r="V66" i="85"/>
  <c r="AF45" i="85"/>
  <c r="H45" i="85"/>
  <c r="AH45" i="85"/>
  <c r="J45" i="85"/>
  <c r="O45" i="85"/>
  <c r="T45" i="85"/>
  <c r="AU45" i="85"/>
  <c r="Z45" i="85"/>
  <c r="AC45" i="85"/>
  <c r="K45" i="85"/>
  <c r="V45" i="85"/>
  <c r="AM45" i="85"/>
  <c r="AP45" i="85"/>
  <c r="Q45" i="85"/>
  <c r="L45" i="85"/>
  <c r="AI45" i="85"/>
  <c r="AZ45" i="85"/>
  <c r="BC45" i="85"/>
  <c r="X45" i="85"/>
  <c r="AW45" i="85"/>
  <c r="M45" i="85"/>
  <c r="P45" i="85"/>
  <c r="AJ45" i="85"/>
  <c r="W45" i="85"/>
  <c r="AA45" i="85"/>
  <c r="AD45" i="85"/>
  <c r="R45" i="85"/>
  <c r="AV45" i="85"/>
  <c r="AK45" i="85"/>
  <c r="AN45" i="85"/>
  <c r="AQ45" i="85"/>
  <c r="S45" i="85"/>
  <c r="AX45" i="85"/>
  <c r="BA45" i="85"/>
  <c r="BD45" i="85"/>
  <c r="AG45" i="85"/>
  <c r="I45" i="85"/>
  <c r="N45" i="85"/>
  <c r="AT45" i="85"/>
  <c r="Y45" i="85"/>
  <c r="AB45" i="85"/>
  <c r="BG45" i="85"/>
  <c r="AL45" i="85"/>
  <c r="AO45" i="85"/>
  <c r="AE45" i="85"/>
  <c r="BE45" i="85"/>
  <c r="BF45" i="85"/>
  <c r="U45" i="85"/>
  <c r="AY45" i="85"/>
  <c r="AR45" i="85"/>
  <c r="BB45" i="85"/>
  <c r="AS45" i="85"/>
  <c r="AO256" i="85"/>
  <c r="AF256" i="85"/>
  <c r="BF256" i="85"/>
  <c r="AK256" i="85"/>
  <c r="AA256" i="85"/>
  <c r="AD256" i="85"/>
  <c r="I256" i="85"/>
  <c r="AI256" i="85"/>
  <c r="Z256" i="85"/>
  <c r="AM256" i="85"/>
  <c r="AP256" i="85"/>
  <c r="U256" i="85"/>
  <c r="AU256" i="85"/>
  <c r="AL256" i="85"/>
  <c r="AY256" i="85"/>
  <c r="BB256" i="85"/>
  <c r="AG256" i="85"/>
  <c r="BG256" i="85"/>
  <c r="AX256" i="85"/>
  <c r="AZ256" i="85"/>
  <c r="BC256" i="85"/>
  <c r="V256" i="85"/>
  <c r="AV256" i="85"/>
  <c r="H256" i="85"/>
  <c r="X256" i="85"/>
  <c r="O256" i="85"/>
  <c r="T256" i="85"/>
  <c r="AJ256" i="85"/>
  <c r="P256" i="85"/>
  <c r="AR256" i="85"/>
  <c r="M256" i="85"/>
  <c r="AB256" i="85"/>
  <c r="BD256" i="85"/>
  <c r="Y256" i="85"/>
  <c r="AN256" i="85"/>
  <c r="AS256" i="85"/>
  <c r="AW256" i="85"/>
  <c r="Q256" i="85"/>
  <c r="BE256" i="85"/>
  <c r="N256" i="85"/>
  <c r="AC256" i="85"/>
  <c r="J256" i="85"/>
  <c r="BA256" i="85"/>
  <c r="AH256" i="85"/>
  <c r="R256" i="85"/>
  <c r="AT256" i="85"/>
  <c r="S256" i="85"/>
  <c r="K256" i="85"/>
  <c r="AQ256" i="85"/>
  <c r="L256" i="85"/>
  <c r="AE256" i="85"/>
  <c r="W256" i="85"/>
  <c r="I54" i="85"/>
  <c r="Z54" i="85"/>
  <c r="AT54" i="85"/>
  <c r="W54" i="85"/>
  <c r="AL54" i="85"/>
  <c r="BE54" i="85"/>
  <c r="Q54" i="85"/>
  <c r="AP54" i="85"/>
  <c r="U54" i="85"/>
  <c r="AQ54" i="85"/>
  <c r="V54" i="85"/>
  <c r="BG54" i="85"/>
  <c r="AO54" i="85"/>
  <c r="BC54" i="85"/>
  <c r="S54" i="85"/>
  <c r="AM54" i="85"/>
  <c r="AR54" i="85"/>
  <c r="AY54" i="85"/>
  <c r="L54" i="85"/>
  <c r="P54" i="85"/>
  <c r="AS54" i="85"/>
  <c r="X54" i="85"/>
  <c r="AB54" i="85"/>
  <c r="AH54" i="85"/>
  <c r="BA54" i="85"/>
  <c r="AJ54" i="85"/>
  <c r="AN54" i="85"/>
  <c r="AE54" i="85"/>
  <c r="AV54" i="85"/>
  <c r="AZ54" i="85"/>
  <c r="AI54" i="85"/>
  <c r="M54" i="85"/>
  <c r="R54" i="85"/>
  <c r="N54" i="85"/>
  <c r="BB54" i="85"/>
  <c r="Y54" i="85"/>
  <c r="H54" i="85"/>
  <c r="O54" i="85"/>
  <c r="AG54" i="85"/>
  <c r="AK54" i="85"/>
  <c r="T54" i="85"/>
  <c r="AU54" i="85"/>
  <c r="AC54" i="85"/>
  <c r="BF54" i="85"/>
  <c r="J54" i="85"/>
  <c r="AW54" i="85"/>
  <c r="AF54" i="85"/>
  <c r="AX54" i="85"/>
  <c r="AD54" i="85"/>
  <c r="K54" i="85"/>
  <c r="AA54" i="85"/>
  <c r="BD54" i="85"/>
  <c r="AY245" i="85"/>
  <c r="U245" i="85"/>
  <c r="AE245" i="85"/>
  <c r="AI245" i="85"/>
  <c r="M245" i="85"/>
  <c r="O245" i="85"/>
  <c r="AQ245" i="85"/>
  <c r="AV245" i="85"/>
  <c r="BE245" i="85"/>
  <c r="Y245" i="85"/>
  <c r="AB245" i="85"/>
  <c r="V245" i="85"/>
  <c r="L245" i="85"/>
  <c r="S245" i="85"/>
  <c r="AK245" i="85"/>
  <c r="AO245" i="85"/>
  <c r="AR245" i="85"/>
  <c r="AF245" i="85"/>
  <c r="AM245" i="85"/>
  <c r="AW245" i="85"/>
  <c r="BB245" i="85"/>
  <c r="Z245" i="85"/>
  <c r="AZ245" i="85"/>
  <c r="BF245" i="85"/>
  <c r="J245" i="85"/>
  <c r="W245" i="85"/>
  <c r="AC245" i="85"/>
  <c r="AA245" i="85"/>
  <c r="AG245" i="85"/>
  <c r="AX245" i="85"/>
  <c r="BC245" i="85"/>
  <c r="H245" i="85"/>
  <c r="Q245" i="85"/>
  <c r="AL245" i="85"/>
  <c r="BG245" i="85"/>
  <c r="I245" i="85"/>
  <c r="R245" i="85"/>
  <c r="P245" i="85"/>
  <c r="AP245" i="85"/>
  <c r="T245" i="85"/>
  <c r="AN245" i="85"/>
  <c r="AS245" i="85"/>
  <c r="AT245" i="85"/>
  <c r="AD245" i="85"/>
  <c r="AU245" i="85"/>
  <c r="N245" i="85"/>
  <c r="AJ245" i="85"/>
  <c r="BA245" i="85"/>
  <c r="K245" i="85"/>
  <c r="AH245" i="85"/>
  <c r="X245" i="85"/>
  <c r="BD245" i="85"/>
  <c r="O194" i="85"/>
  <c r="AB194" i="85"/>
  <c r="AD194" i="85"/>
  <c r="AH194" i="85"/>
  <c r="BF194" i="85"/>
  <c r="AX194" i="85"/>
  <c r="AN194" i="85"/>
  <c r="V194" i="85"/>
  <c r="N194" i="85"/>
  <c r="AZ194" i="85"/>
  <c r="P194" i="85"/>
  <c r="AT194" i="85"/>
  <c r="AW194" i="85"/>
  <c r="J194" i="85"/>
  <c r="Y194" i="85"/>
  <c r="BB194" i="85"/>
  <c r="M194" i="85"/>
  <c r="Z194" i="85"/>
  <c r="R194" i="85"/>
  <c r="AP194" i="85"/>
  <c r="AV194" i="85"/>
  <c r="BD194" i="85"/>
  <c r="AC194" i="85"/>
  <c r="AY194" i="85"/>
  <c r="AJ194" i="85"/>
  <c r="AR194" i="85"/>
  <c r="Q194" i="85"/>
  <c r="AM194" i="85"/>
  <c r="X194" i="85"/>
  <c r="AF194" i="85"/>
  <c r="AA194" i="85"/>
  <c r="L194" i="85"/>
  <c r="T194" i="85"/>
  <c r="BG194" i="85"/>
  <c r="BE194" i="85"/>
  <c r="H194" i="85"/>
  <c r="BC194" i="85"/>
  <c r="AK194" i="85"/>
  <c r="AU194" i="85"/>
  <c r="AS194" i="85"/>
  <c r="AQ194" i="85"/>
  <c r="AL194" i="85"/>
  <c r="AI194" i="85"/>
  <c r="AG194" i="85"/>
  <c r="AE194" i="85"/>
  <c r="W194" i="85"/>
  <c r="U194" i="85"/>
  <c r="S194" i="85"/>
  <c r="K194" i="85"/>
  <c r="I194" i="85"/>
  <c r="BA194" i="85"/>
  <c r="AO194" i="85"/>
  <c r="AX236" i="85"/>
  <c r="U236" i="85"/>
  <c r="AA236" i="85"/>
  <c r="J236" i="85"/>
  <c r="AM236" i="85"/>
  <c r="V236" i="85"/>
  <c r="AY236" i="85"/>
  <c r="AW236" i="85"/>
  <c r="AP236" i="85"/>
  <c r="I236" i="85"/>
  <c r="R236" i="85"/>
  <c r="N236" i="85"/>
  <c r="BF236" i="85"/>
  <c r="AE236" i="85"/>
  <c r="S236" i="85"/>
  <c r="Z236" i="85"/>
  <c r="W236" i="85"/>
  <c r="AU236" i="85"/>
  <c r="AI236" i="85"/>
  <c r="AL236" i="85"/>
  <c r="AQ236" i="85"/>
  <c r="K236" i="85"/>
  <c r="AJ236" i="85"/>
  <c r="O236" i="85"/>
  <c r="BG236" i="85"/>
  <c r="AF236" i="85"/>
  <c r="BC236" i="85"/>
  <c r="P236" i="85"/>
  <c r="X236" i="85"/>
  <c r="AV236" i="85"/>
  <c r="BD236" i="85"/>
  <c r="AB236" i="85"/>
  <c r="AR236" i="85"/>
  <c r="L236" i="85"/>
  <c r="AN236" i="85"/>
  <c r="AC236" i="85"/>
  <c r="AG236" i="85"/>
  <c r="AZ236" i="85"/>
  <c r="AS236" i="85"/>
  <c r="BA236" i="85"/>
  <c r="M236" i="85"/>
  <c r="T236" i="85"/>
  <c r="H236" i="85"/>
  <c r="Q236" i="85"/>
  <c r="Y236" i="85"/>
  <c r="AO236" i="85"/>
  <c r="AD236" i="85"/>
  <c r="AH236" i="85"/>
  <c r="AT236" i="85"/>
  <c r="BB236" i="85"/>
  <c r="BE236" i="85"/>
  <c r="AK236" i="85"/>
  <c r="AP221" i="85"/>
  <c r="AX221" i="85"/>
  <c r="BD221" i="85"/>
  <c r="AT221" i="85"/>
  <c r="H221" i="85"/>
  <c r="AJ221" i="85"/>
  <c r="AN221" i="85"/>
  <c r="AW221" i="85"/>
  <c r="T221" i="85"/>
  <c r="AY221" i="85"/>
  <c r="BF221" i="85"/>
  <c r="L221" i="85"/>
  <c r="AF221" i="85"/>
  <c r="S221" i="85"/>
  <c r="Y221" i="85"/>
  <c r="M221" i="85"/>
  <c r="Q221" i="85"/>
  <c r="U221" i="85"/>
  <c r="AZ221" i="85"/>
  <c r="BG221" i="85"/>
  <c r="AB221" i="85"/>
  <c r="AC221" i="85"/>
  <c r="AG221" i="85"/>
  <c r="V221" i="85"/>
  <c r="J221" i="85"/>
  <c r="AE221" i="85"/>
  <c r="AH221" i="85"/>
  <c r="AO221" i="85"/>
  <c r="AS221" i="85"/>
  <c r="AL221" i="85"/>
  <c r="Z221" i="85"/>
  <c r="AU221" i="85"/>
  <c r="BA221" i="85"/>
  <c r="BE221" i="85"/>
  <c r="BC221" i="85"/>
  <c r="AR221" i="85"/>
  <c r="R221" i="85"/>
  <c r="O221" i="85"/>
  <c r="W221" i="85"/>
  <c r="K221" i="85"/>
  <c r="X221" i="85"/>
  <c r="AQ221" i="85"/>
  <c r="AA221" i="85"/>
  <c r="AV221" i="85"/>
  <c r="N221" i="85"/>
  <c r="AD221" i="85"/>
  <c r="BB221" i="85"/>
  <c r="I221" i="85"/>
  <c r="AI221" i="85"/>
  <c r="P221" i="85"/>
  <c r="AM221" i="85"/>
  <c r="AK221" i="85"/>
  <c r="I184" i="85"/>
  <c r="P184" i="85"/>
  <c r="AZ184" i="85"/>
  <c r="S184" i="85"/>
  <c r="AE184" i="85"/>
  <c r="AN184" i="85"/>
  <c r="BC184" i="85"/>
  <c r="AI184" i="85"/>
  <c r="W184" i="85"/>
  <c r="AK184" i="85"/>
  <c r="U184" i="85"/>
  <c r="AW184" i="85"/>
  <c r="AS184" i="85"/>
  <c r="Y184" i="85"/>
  <c r="R184" i="85"/>
  <c r="AB184" i="85"/>
  <c r="M184" i="85"/>
  <c r="BB184" i="85"/>
  <c r="AV184" i="85"/>
  <c r="O184" i="85"/>
  <c r="AL184" i="85"/>
  <c r="AH184" i="85"/>
  <c r="AU184" i="85"/>
  <c r="AA184" i="85"/>
  <c r="X184" i="85"/>
  <c r="T184" i="85"/>
  <c r="AG184" i="85"/>
  <c r="AM184" i="85"/>
  <c r="BF184" i="85"/>
  <c r="BD184" i="85"/>
  <c r="J184" i="85"/>
  <c r="AY184" i="85"/>
  <c r="AR184" i="85"/>
  <c r="AP184" i="85"/>
  <c r="Q184" i="85"/>
  <c r="AD184" i="85"/>
  <c r="Z184" i="85"/>
  <c r="AC184" i="85"/>
  <c r="N184" i="85"/>
  <c r="L184" i="85"/>
  <c r="AX184" i="85"/>
  <c r="BG184" i="85"/>
  <c r="AO184" i="85"/>
  <c r="AJ184" i="85"/>
  <c r="K184" i="85"/>
  <c r="BA184" i="85"/>
  <c r="V184" i="85"/>
  <c r="AT184" i="85"/>
  <c r="BE184" i="85"/>
  <c r="H184" i="85"/>
  <c r="AQ184" i="85"/>
  <c r="AF184" i="85"/>
  <c r="K190" i="85"/>
  <c r="U190" i="85"/>
  <c r="T190" i="85"/>
  <c r="P190" i="85"/>
  <c r="AT190" i="85"/>
  <c r="I190" i="85"/>
  <c r="H190" i="85"/>
  <c r="J190" i="85"/>
  <c r="BC190" i="85"/>
  <c r="AQ190" i="85"/>
  <c r="AX190" i="85"/>
  <c r="AE190" i="85"/>
  <c r="AL190" i="85"/>
  <c r="S190" i="85"/>
  <c r="Z190" i="85"/>
  <c r="BB190" i="85"/>
  <c r="N190" i="85"/>
  <c r="AW190" i="85"/>
  <c r="BG190" i="85"/>
  <c r="AP190" i="85"/>
  <c r="BA190" i="85"/>
  <c r="AY190" i="85"/>
  <c r="AK190" i="85"/>
  <c r="AV190" i="85"/>
  <c r="AU190" i="85"/>
  <c r="AD190" i="85"/>
  <c r="AO190" i="85"/>
  <c r="BF190" i="85"/>
  <c r="AM190" i="85"/>
  <c r="Y190" i="85"/>
  <c r="AJ190" i="85"/>
  <c r="AI190" i="85"/>
  <c r="V190" i="85"/>
  <c r="BE190" i="85"/>
  <c r="BD190" i="85"/>
  <c r="R190" i="85"/>
  <c r="AC190" i="85"/>
  <c r="AZ190" i="85"/>
  <c r="AA190" i="85"/>
  <c r="M190" i="85"/>
  <c r="X190" i="85"/>
  <c r="W190" i="85"/>
  <c r="AS190" i="85"/>
  <c r="AR190" i="85"/>
  <c r="Q190" i="85"/>
  <c r="AN190" i="85"/>
  <c r="O190" i="85"/>
  <c r="L190" i="85"/>
  <c r="AF190" i="85"/>
  <c r="AB190" i="85"/>
  <c r="AH190" i="85"/>
  <c r="AG190" i="85"/>
  <c r="M320" i="85"/>
  <c r="S320" i="85"/>
  <c r="BG320" i="85"/>
  <c r="BF320" i="85"/>
  <c r="AU320" i="85"/>
  <c r="AT320" i="85"/>
  <c r="AI320" i="85"/>
  <c r="AH320" i="85"/>
  <c r="X320" i="85"/>
  <c r="AO320" i="85"/>
  <c r="AM320" i="85"/>
  <c r="W320" i="85"/>
  <c r="V320" i="85"/>
  <c r="BB320" i="85"/>
  <c r="K320" i="85"/>
  <c r="J320" i="85"/>
  <c r="AP320" i="85"/>
  <c r="Q320" i="85"/>
  <c r="AZ320" i="85"/>
  <c r="O320" i="85"/>
  <c r="BE320" i="85"/>
  <c r="BD320" i="85"/>
  <c r="AD320" i="85"/>
  <c r="AJ320" i="85"/>
  <c r="AN320" i="85"/>
  <c r="AS320" i="85"/>
  <c r="AR320" i="85"/>
  <c r="R320" i="85"/>
  <c r="AG320" i="85"/>
  <c r="AF320" i="85"/>
  <c r="BC320" i="85"/>
  <c r="U320" i="85"/>
  <c r="T320" i="85"/>
  <c r="AQ320" i="85"/>
  <c r="Y320" i="85"/>
  <c r="I320" i="85"/>
  <c r="AX320" i="85"/>
  <c r="AL320" i="85"/>
  <c r="Z320" i="85"/>
  <c r="N320" i="85"/>
  <c r="H320" i="85"/>
  <c r="AY320" i="85"/>
  <c r="L320" i="85"/>
  <c r="AB320" i="85"/>
  <c r="AA320" i="85"/>
  <c r="P320" i="85"/>
  <c r="AV320" i="85"/>
  <c r="BA320" i="85"/>
  <c r="AC320" i="85"/>
  <c r="AW320" i="85"/>
  <c r="AK320" i="85"/>
  <c r="AE320" i="85"/>
  <c r="S255" i="85"/>
  <c r="R255" i="85"/>
  <c r="AO255" i="85"/>
  <c r="W255" i="85"/>
  <c r="AC255" i="85"/>
  <c r="Q255" i="85"/>
  <c r="AY255" i="85"/>
  <c r="AM255" i="85"/>
  <c r="AV255" i="85"/>
  <c r="AA255" i="85"/>
  <c r="AX255" i="85"/>
  <c r="AJ255" i="85"/>
  <c r="AZ255" i="85"/>
  <c r="AN255" i="85"/>
  <c r="Z255" i="85"/>
  <c r="AK255" i="85"/>
  <c r="L255" i="85"/>
  <c r="AB255" i="85"/>
  <c r="N255" i="85"/>
  <c r="Y255" i="85"/>
  <c r="P255" i="85"/>
  <c r="M255" i="85"/>
  <c r="BB255" i="85"/>
  <c r="AP255" i="85"/>
  <c r="AT255" i="85"/>
  <c r="O255" i="85"/>
  <c r="AW255" i="85"/>
  <c r="AH255" i="85"/>
  <c r="V255" i="85"/>
  <c r="BE255" i="85"/>
  <c r="BC255" i="85"/>
  <c r="J255" i="85"/>
  <c r="AS255" i="85"/>
  <c r="AQ255" i="85"/>
  <c r="X255" i="85"/>
  <c r="AG255" i="85"/>
  <c r="AE255" i="85"/>
  <c r="U255" i="85"/>
  <c r="BD255" i="85"/>
  <c r="I255" i="85"/>
  <c r="AR255" i="85"/>
  <c r="AL255" i="85"/>
  <c r="AF255" i="85"/>
  <c r="BG255" i="85"/>
  <c r="T255" i="85"/>
  <c r="BA255" i="85"/>
  <c r="AU255" i="85"/>
  <c r="H255" i="85"/>
  <c r="AD255" i="85"/>
  <c r="K255" i="85"/>
  <c r="BF255" i="85"/>
  <c r="AI255" i="85"/>
  <c r="X308" i="85"/>
  <c r="M308" i="85"/>
  <c r="H308" i="85"/>
  <c r="BB308" i="85"/>
  <c r="AG308" i="85"/>
  <c r="AS308" i="85"/>
  <c r="AL308" i="85"/>
  <c r="BA308" i="85"/>
  <c r="AY308" i="85"/>
  <c r="Q308" i="85"/>
  <c r="W308" i="85"/>
  <c r="AK308" i="85"/>
  <c r="AJ308" i="85"/>
  <c r="U308" i="85"/>
  <c r="T308" i="85"/>
  <c r="AV308" i="85"/>
  <c r="AD308" i="85"/>
  <c r="O308" i="85"/>
  <c r="AM308" i="85"/>
  <c r="AX308" i="85"/>
  <c r="N308" i="85"/>
  <c r="AI308" i="85"/>
  <c r="BD308" i="85"/>
  <c r="R308" i="85"/>
  <c r="AC308" i="85"/>
  <c r="P308" i="85"/>
  <c r="BF308" i="85"/>
  <c r="Z308" i="85"/>
  <c r="AU308" i="85"/>
  <c r="AB308" i="85"/>
  <c r="AR308" i="85"/>
  <c r="K308" i="85"/>
  <c r="AN308" i="85"/>
  <c r="AA308" i="85"/>
  <c r="AW308" i="85"/>
  <c r="AZ308" i="85"/>
  <c r="L308" i="85"/>
  <c r="S308" i="85"/>
  <c r="AE308" i="85"/>
  <c r="AQ308" i="85"/>
  <c r="BC308" i="85"/>
  <c r="J308" i="85"/>
  <c r="BE308" i="85"/>
  <c r="V308" i="85"/>
  <c r="AO308" i="85"/>
  <c r="AH308" i="85"/>
  <c r="BG308" i="85"/>
  <c r="Y308" i="85"/>
  <c r="AF308" i="85"/>
  <c r="AT308" i="85"/>
  <c r="AP308" i="85"/>
  <c r="I308" i="85"/>
  <c r="AK26" i="85"/>
  <c r="S26" i="85"/>
  <c r="BD26" i="85"/>
  <c r="AO26" i="85"/>
  <c r="AW26" i="85"/>
  <c r="AH26" i="85"/>
  <c r="V26" i="85"/>
  <c r="J26" i="85"/>
  <c r="R26" i="85"/>
  <c r="AY26" i="85"/>
  <c r="BC26" i="85"/>
  <c r="AQ26" i="85"/>
  <c r="AD26" i="85"/>
  <c r="T26" i="85"/>
  <c r="Z26" i="85"/>
  <c r="L26" i="85"/>
  <c r="AP26" i="85"/>
  <c r="AJ26" i="85"/>
  <c r="BE26" i="85"/>
  <c r="AR26" i="85"/>
  <c r="K26" i="85"/>
  <c r="BB26" i="85"/>
  <c r="AZ26" i="85"/>
  <c r="AA26" i="85"/>
  <c r="N26" i="85"/>
  <c r="W26" i="85"/>
  <c r="O26" i="85"/>
  <c r="U26" i="85"/>
  <c r="BF26" i="85"/>
  <c r="P26" i="85"/>
  <c r="AI26" i="85"/>
  <c r="AE26" i="85"/>
  <c r="AL26" i="85"/>
  <c r="AB26" i="85"/>
  <c r="AS26" i="85"/>
  <c r="AU26" i="85"/>
  <c r="AT26" i="85"/>
  <c r="BA26" i="85"/>
  <c r="AC26" i="85"/>
  <c r="AV26" i="85"/>
  <c r="BG26" i="85"/>
  <c r="Q26" i="85"/>
  <c r="H26" i="85"/>
  <c r="AF26" i="85"/>
  <c r="AM26" i="85"/>
  <c r="X26" i="85"/>
  <c r="I26" i="85"/>
  <c r="M26" i="85"/>
  <c r="Y26" i="85"/>
  <c r="AG26" i="85"/>
  <c r="AX26" i="85"/>
  <c r="AN26" i="85"/>
  <c r="I319" i="85"/>
  <c r="AC319" i="85"/>
  <c r="BA319" i="85"/>
  <c r="AS319" i="85"/>
  <c r="AX319" i="85"/>
  <c r="AW319" i="85"/>
  <c r="W319" i="85"/>
  <c r="AL319" i="85"/>
  <c r="AK319" i="85"/>
  <c r="AV319" i="85"/>
  <c r="K319" i="85"/>
  <c r="R319" i="85"/>
  <c r="Z319" i="85"/>
  <c r="Y319" i="85"/>
  <c r="AJ319" i="85"/>
  <c r="BE319" i="85"/>
  <c r="N319" i="85"/>
  <c r="M319" i="85"/>
  <c r="X319" i="85"/>
  <c r="U319" i="85"/>
  <c r="L319" i="85"/>
  <c r="AO319" i="85"/>
  <c r="AG319" i="85"/>
  <c r="AZ319" i="85"/>
  <c r="AY319" i="85"/>
  <c r="BF319" i="85"/>
  <c r="BD319" i="85"/>
  <c r="AN319" i="85"/>
  <c r="AM319" i="85"/>
  <c r="AB319" i="85"/>
  <c r="AA319" i="85"/>
  <c r="BG319" i="85"/>
  <c r="Q319" i="85"/>
  <c r="P319" i="85"/>
  <c r="O319" i="85"/>
  <c r="AU319" i="85"/>
  <c r="V319" i="85"/>
  <c r="T319" i="85"/>
  <c r="AH319" i="85"/>
  <c r="J319" i="85"/>
  <c r="BB319" i="85"/>
  <c r="AP319" i="85"/>
  <c r="AD319" i="85"/>
  <c r="AI319" i="85"/>
  <c r="BC319" i="85"/>
  <c r="AQ319" i="85"/>
  <c r="AE319" i="85"/>
  <c r="AR319" i="85"/>
  <c r="S319" i="85"/>
  <c r="AF319" i="85"/>
  <c r="H319" i="85"/>
  <c r="AT319" i="85"/>
  <c r="AY253" i="85"/>
  <c r="BB253" i="85"/>
  <c r="AG253" i="85"/>
  <c r="BG253" i="85"/>
  <c r="AX253" i="85"/>
  <c r="P253" i="85"/>
  <c r="S253" i="85"/>
  <c r="AS253" i="85"/>
  <c r="L253" i="85"/>
  <c r="AB253" i="85"/>
  <c r="AE253" i="85"/>
  <c r="BE253" i="85"/>
  <c r="X253" i="85"/>
  <c r="AN253" i="85"/>
  <c r="AQ253" i="85"/>
  <c r="J253" i="85"/>
  <c r="AJ253" i="85"/>
  <c r="AZ253" i="85"/>
  <c r="BC253" i="85"/>
  <c r="V253" i="85"/>
  <c r="AV253" i="85"/>
  <c r="Q253" i="85"/>
  <c r="H253" i="85"/>
  <c r="AH253" i="85"/>
  <c r="M253" i="85"/>
  <c r="AC253" i="85"/>
  <c r="T253" i="85"/>
  <c r="AT253" i="85"/>
  <c r="Y253" i="85"/>
  <c r="AO253" i="85"/>
  <c r="AF253" i="85"/>
  <c r="BF253" i="85"/>
  <c r="AK253" i="85"/>
  <c r="BA253" i="85"/>
  <c r="AR253" i="85"/>
  <c r="K253" i="85"/>
  <c r="AW253" i="85"/>
  <c r="O253" i="85"/>
  <c r="R253" i="85"/>
  <c r="BD253" i="85"/>
  <c r="W253" i="85"/>
  <c r="N253" i="85"/>
  <c r="AM253" i="85"/>
  <c r="AP253" i="85"/>
  <c r="U253" i="85"/>
  <c r="AU253" i="85"/>
  <c r="AL253" i="85"/>
  <c r="AA253" i="85"/>
  <c r="AD253" i="85"/>
  <c r="I253" i="85"/>
  <c r="AI253" i="85"/>
  <c r="Z253" i="85"/>
  <c r="AB182" i="85"/>
  <c r="BB182" i="85"/>
  <c r="V182" i="85"/>
  <c r="Q182" i="85"/>
  <c r="T182" i="85"/>
  <c r="N182" i="85"/>
  <c r="AV182" i="85"/>
  <c r="K182" i="85"/>
  <c r="BG182" i="85"/>
  <c r="AL182" i="85"/>
  <c r="AR182" i="85"/>
  <c r="AZ182" i="85"/>
  <c r="AI182" i="85"/>
  <c r="S182" i="85"/>
  <c r="AP182" i="85"/>
  <c r="AN182" i="85"/>
  <c r="AE182" i="85"/>
  <c r="Z182" i="85"/>
  <c r="W182" i="85"/>
  <c r="AQ182" i="85"/>
  <c r="J182" i="85"/>
  <c r="H182" i="85"/>
  <c r="AX182" i="85"/>
  <c r="BC182" i="85"/>
  <c r="AH182" i="85"/>
  <c r="M182" i="85"/>
  <c r="AS182" i="85"/>
  <c r="R182" i="85"/>
  <c r="AG182" i="85"/>
  <c r="Y182" i="85"/>
  <c r="AC182" i="85"/>
  <c r="BE182" i="85"/>
  <c r="AK182" i="85"/>
  <c r="L182" i="85"/>
  <c r="AO182" i="85"/>
  <c r="AW182" i="85"/>
  <c r="X182" i="85"/>
  <c r="O182" i="85"/>
  <c r="I182" i="85"/>
  <c r="BA182" i="85"/>
  <c r="AU182" i="85"/>
  <c r="AT182" i="85"/>
  <c r="AA182" i="85"/>
  <c r="AJ182" i="85"/>
  <c r="AF182" i="85"/>
  <c r="AD182" i="85"/>
  <c r="AM182" i="85"/>
  <c r="U182" i="85"/>
  <c r="BD182" i="85"/>
  <c r="P182" i="85"/>
  <c r="AY182" i="85"/>
  <c r="BF182" i="85"/>
  <c r="R307" i="85"/>
  <c r="Q307" i="85"/>
  <c r="AX307" i="85"/>
  <c r="BB307" i="85"/>
  <c r="AU307" i="85"/>
  <c r="S307" i="85"/>
  <c r="AF307" i="85"/>
  <c r="BA307" i="85"/>
  <c r="V307" i="85"/>
  <c r="U307" i="85"/>
  <c r="AQ307" i="85"/>
  <c r="J307" i="85"/>
  <c r="AH307" i="85"/>
  <c r="AE307" i="85"/>
  <c r="BF307" i="85"/>
  <c r="P307" i="85"/>
  <c r="AK307" i="85"/>
  <c r="AL307" i="85"/>
  <c r="AB307" i="85"/>
  <c r="AT307" i="85"/>
  <c r="N307" i="85"/>
  <c r="M307" i="85"/>
  <c r="AW307" i="85"/>
  <c r="AG307" i="85"/>
  <c r="BE307" i="85"/>
  <c r="BD307" i="85"/>
  <c r="AP307" i="85"/>
  <c r="AN307" i="85"/>
  <c r="L307" i="85"/>
  <c r="Y307" i="85"/>
  <c r="W307" i="85"/>
  <c r="K307" i="85"/>
  <c r="I307" i="85"/>
  <c r="H307" i="85"/>
  <c r="Z307" i="85"/>
  <c r="AO307" i="85"/>
  <c r="AZ307" i="85"/>
  <c r="BC307" i="85"/>
  <c r="BG307" i="85"/>
  <c r="AI307" i="85"/>
  <c r="AS307" i="85"/>
  <c r="AR307" i="85"/>
  <c r="T307" i="85"/>
  <c r="AC307" i="85"/>
  <c r="AV307" i="85"/>
  <c r="AJ307" i="85"/>
  <c r="X307" i="85"/>
  <c r="AY307" i="85"/>
  <c r="AD307" i="85"/>
  <c r="AM307" i="85"/>
  <c r="AA307" i="85"/>
  <c r="O307" i="85"/>
  <c r="M62" i="85"/>
  <c r="L62" i="85"/>
  <c r="AV62" i="85"/>
  <c r="AJ62" i="85"/>
  <c r="X62" i="85"/>
  <c r="J62" i="85"/>
  <c r="AF62" i="85"/>
  <c r="AO62" i="85"/>
  <c r="T62" i="85"/>
  <c r="BG62" i="85"/>
  <c r="H62" i="85"/>
  <c r="AU62" i="85"/>
  <c r="BC62" i="85"/>
  <c r="AI62" i="85"/>
  <c r="AQ62" i="85"/>
  <c r="BB62" i="85"/>
  <c r="W62" i="85"/>
  <c r="AE62" i="85"/>
  <c r="K62" i="85"/>
  <c r="BE62" i="85"/>
  <c r="S62" i="85"/>
  <c r="AD62" i="85"/>
  <c r="AS62" i="85"/>
  <c r="R62" i="85"/>
  <c r="BF62" i="85"/>
  <c r="AG62" i="85"/>
  <c r="AT62" i="85"/>
  <c r="U62" i="85"/>
  <c r="AH62" i="85"/>
  <c r="I62" i="85"/>
  <c r="BD62" i="85"/>
  <c r="AN62" i="85"/>
  <c r="BA62" i="85"/>
  <c r="AB62" i="85"/>
  <c r="AC62" i="85"/>
  <c r="P62" i="85"/>
  <c r="AX62" i="85"/>
  <c r="Q62" i="85"/>
  <c r="AL62" i="85"/>
  <c r="Y62" i="85"/>
  <c r="Z62" i="85"/>
  <c r="AW62" i="85"/>
  <c r="N62" i="85"/>
  <c r="AK62" i="85"/>
  <c r="AR62" i="85"/>
  <c r="AY62" i="85"/>
  <c r="AP62" i="85"/>
  <c r="AM62" i="85"/>
  <c r="V62" i="85"/>
  <c r="AZ62" i="85"/>
  <c r="O62" i="85"/>
  <c r="AA62" i="85"/>
  <c r="AU217" i="85"/>
  <c r="J217" i="85"/>
  <c r="AN217" i="85"/>
  <c r="AH217" i="85"/>
  <c r="N217" i="85"/>
  <c r="AT217" i="85"/>
  <c r="AD217" i="85"/>
  <c r="P217" i="85"/>
  <c r="AX217" i="85"/>
  <c r="BC217" i="85"/>
  <c r="AA217" i="85"/>
  <c r="AB217" i="85"/>
  <c r="S217" i="85"/>
  <c r="I217" i="85"/>
  <c r="AC217" i="85"/>
  <c r="AZ217" i="85"/>
  <c r="AJ217" i="85"/>
  <c r="Z217" i="85"/>
  <c r="AS217" i="85"/>
  <c r="AY217" i="85"/>
  <c r="AP217" i="85"/>
  <c r="Y217" i="85"/>
  <c r="O217" i="85"/>
  <c r="T217" i="85"/>
  <c r="BE217" i="85"/>
  <c r="AE217" i="85"/>
  <c r="AK217" i="85"/>
  <c r="AO217" i="85"/>
  <c r="V217" i="85"/>
  <c r="AV217" i="85"/>
  <c r="BA217" i="85"/>
  <c r="AQ217" i="85"/>
  <c r="BF217" i="85"/>
  <c r="Q217" i="85"/>
  <c r="U217" i="85"/>
  <c r="AR217" i="85"/>
  <c r="K217" i="85"/>
  <c r="AF217" i="85"/>
  <c r="AL217" i="85"/>
  <c r="BD217" i="85"/>
  <c r="W217" i="85"/>
  <c r="AW217" i="85"/>
  <c r="BB217" i="85"/>
  <c r="H217" i="85"/>
  <c r="BG217" i="85"/>
  <c r="AG217" i="85"/>
  <c r="AM217" i="85"/>
  <c r="M217" i="85"/>
  <c r="AI217" i="85"/>
  <c r="R217" i="85"/>
  <c r="X217" i="85"/>
  <c r="L217" i="85"/>
  <c r="L193" i="85"/>
  <c r="P193" i="85"/>
  <c r="AD193" i="85"/>
  <c r="AQ193" i="85"/>
  <c r="AC193" i="85"/>
  <c r="O193" i="85"/>
  <c r="AP193" i="85"/>
  <c r="BD193" i="85"/>
  <c r="BC193" i="85"/>
  <c r="M193" i="85"/>
  <c r="J193" i="85"/>
  <c r="AS193" i="85"/>
  <c r="BE193" i="85"/>
  <c r="BG193" i="85"/>
  <c r="AR193" i="85"/>
  <c r="BA193" i="85"/>
  <c r="AX193" i="85"/>
  <c r="AT193" i="85"/>
  <c r="AE193" i="85"/>
  <c r="AN193" i="85"/>
  <c r="AK193" i="85"/>
  <c r="AG193" i="85"/>
  <c r="Q193" i="85"/>
  <c r="AA193" i="85"/>
  <c r="AY193" i="85"/>
  <c r="V193" i="85"/>
  <c r="S193" i="85"/>
  <c r="K193" i="85"/>
  <c r="AL193" i="85"/>
  <c r="H193" i="85"/>
  <c r="AW193" i="85"/>
  <c r="W193" i="85"/>
  <c r="AI193" i="85"/>
  <c r="I193" i="85"/>
  <c r="U193" i="85"/>
  <c r="BB193" i="85"/>
  <c r="AZ193" i="85"/>
  <c r="AU193" i="85"/>
  <c r="AB193" i="85"/>
  <c r="Y193" i="85"/>
  <c r="T193" i="85"/>
  <c r="BF193" i="85"/>
  <c r="AO193" i="85"/>
  <c r="AM193" i="85"/>
  <c r="AF193" i="85"/>
  <c r="R193" i="85"/>
  <c r="AV193" i="85"/>
  <c r="Z193" i="85"/>
  <c r="AJ193" i="85"/>
  <c r="AH193" i="85"/>
  <c r="N193" i="85"/>
  <c r="X193" i="85"/>
  <c r="L154" i="85"/>
  <c r="AH154" i="85"/>
  <c r="N154" i="85"/>
  <c r="R154" i="85"/>
  <c r="J154" i="85"/>
  <c r="AL154" i="85"/>
  <c r="AA154" i="85"/>
  <c r="AE154" i="85"/>
  <c r="W154" i="85"/>
  <c r="U154" i="85"/>
  <c r="AN154" i="85"/>
  <c r="AS154" i="85"/>
  <c r="AJ154" i="85"/>
  <c r="H154" i="85"/>
  <c r="BA154" i="85"/>
  <c r="BF154" i="85"/>
  <c r="AW154" i="85"/>
  <c r="BE154" i="85"/>
  <c r="AY154" i="85"/>
  <c r="Q154" i="85"/>
  <c r="T154" i="85"/>
  <c r="O154" i="85"/>
  <c r="S154" i="85"/>
  <c r="K154" i="85"/>
  <c r="AU154" i="85"/>
  <c r="AF154" i="85"/>
  <c r="AB154" i="85"/>
  <c r="AG154" i="85"/>
  <c r="X154" i="85"/>
  <c r="AR154" i="85"/>
  <c r="AO154" i="85"/>
  <c r="AT154" i="85"/>
  <c r="AK154" i="85"/>
  <c r="BD154" i="85"/>
  <c r="BB154" i="85"/>
  <c r="BG154" i="85"/>
  <c r="AX154" i="85"/>
  <c r="AQ154" i="85"/>
  <c r="AD154" i="85"/>
  <c r="M154" i="85"/>
  <c r="P154" i="85"/>
  <c r="I154" i="85"/>
  <c r="Z154" i="85"/>
  <c r="AC154" i="85"/>
  <c r="V154" i="85"/>
  <c r="Y154" i="85"/>
  <c r="AM154" i="85"/>
  <c r="AZ154" i="85"/>
  <c r="AP154" i="85"/>
  <c r="BC154" i="85"/>
  <c r="AI154" i="85"/>
  <c r="AV154" i="85"/>
  <c r="Q64" i="85"/>
  <c r="AZ64" i="85"/>
  <c r="AN64" i="85"/>
  <c r="P64" i="85"/>
  <c r="AB64" i="85"/>
  <c r="AX64" i="85"/>
  <c r="Y64" i="85"/>
  <c r="AL64" i="85"/>
  <c r="M64" i="85"/>
  <c r="Z64" i="85"/>
  <c r="AV64" i="85"/>
  <c r="N64" i="85"/>
  <c r="AJ64" i="85"/>
  <c r="X64" i="85"/>
  <c r="AG64" i="85"/>
  <c r="L64" i="85"/>
  <c r="AY64" i="85"/>
  <c r="BG64" i="85"/>
  <c r="I64" i="85"/>
  <c r="AM64" i="85"/>
  <c r="AU64" i="85"/>
  <c r="BF64" i="85"/>
  <c r="AA64" i="85"/>
  <c r="AI64" i="85"/>
  <c r="O64" i="85"/>
  <c r="W64" i="85"/>
  <c r="AW64" i="85"/>
  <c r="K64" i="85"/>
  <c r="AQ64" i="85"/>
  <c r="AO64" i="85"/>
  <c r="AE64" i="85"/>
  <c r="AT64" i="85"/>
  <c r="BD64" i="85"/>
  <c r="S64" i="85"/>
  <c r="AH64" i="85"/>
  <c r="AR64" i="85"/>
  <c r="V64" i="85"/>
  <c r="AF64" i="85"/>
  <c r="J64" i="85"/>
  <c r="T64" i="85"/>
  <c r="BB64" i="85"/>
  <c r="H64" i="85"/>
  <c r="AP64" i="85"/>
  <c r="BE64" i="85"/>
  <c r="AD64" i="85"/>
  <c r="AS64" i="85"/>
  <c r="R64" i="85"/>
  <c r="AK64" i="85"/>
  <c r="U64" i="85"/>
  <c r="BA64" i="85"/>
  <c r="BC64" i="85"/>
  <c r="AC64" i="85"/>
  <c r="K247" i="85"/>
  <c r="AF247" i="85"/>
  <c r="AJ247" i="85"/>
  <c r="Z247" i="85"/>
  <c r="AE247" i="85"/>
  <c r="L247" i="85"/>
  <c r="AT247" i="85"/>
  <c r="AY247" i="85"/>
  <c r="AP247" i="85"/>
  <c r="AS247" i="85"/>
  <c r="Y247" i="85"/>
  <c r="R247" i="85"/>
  <c r="V247" i="85"/>
  <c r="BD247" i="85"/>
  <c r="BG247" i="85"/>
  <c r="AK247" i="85"/>
  <c r="AG247" i="85"/>
  <c r="AL247" i="85"/>
  <c r="I247" i="85"/>
  <c r="AW247" i="85"/>
  <c r="AU247" i="85"/>
  <c r="AZ247" i="85"/>
  <c r="AA247" i="85"/>
  <c r="O247" i="85"/>
  <c r="S247" i="85"/>
  <c r="W247" i="85"/>
  <c r="AQ247" i="85"/>
  <c r="AB247" i="85"/>
  <c r="AH247" i="85"/>
  <c r="AM247" i="85"/>
  <c r="BE247" i="85"/>
  <c r="P247" i="85"/>
  <c r="AV247" i="85"/>
  <c r="BB247" i="85"/>
  <c r="J247" i="85"/>
  <c r="AC247" i="85"/>
  <c r="T247" i="85"/>
  <c r="X247" i="85"/>
  <c r="AD247" i="85"/>
  <c r="AO247" i="85"/>
  <c r="AI247" i="85"/>
  <c r="AN247" i="85"/>
  <c r="AR247" i="85"/>
  <c r="BA247" i="85"/>
  <c r="AX247" i="85"/>
  <c r="BC247" i="85"/>
  <c r="BF247" i="85"/>
  <c r="Q247" i="85"/>
  <c r="N247" i="85"/>
  <c r="U247" i="85"/>
  <c r="H247" i="85"/>
  <c r="M247" i="85"/>
  <c r="H30" i="85"/>
  <c r="AH30" i="85"/>
  <c r="S30" i="85"/>
  <c r="K30" i="85"/>
  <c r="AC30" i="85"/>
  <c r="AJ30" i="85"/>
  <c r="T30" i="85"/>
  <c r="AT30" i="85"/>
  <c r="AK30" i="85"/>
  <c r="Z30" i="85"/>
  <c r="AD30" i="85"/>
  <c r="AF30" i="85"/>
  <c r="BF30" i="85"/>
  <c r="AZ30" i="85"/>
  <c r="AO30" i="85"/>
  <c r="AU30" i="85"/>
  <c r="AR30" i="85"/>
  <c r="P30" i="85"/>
  <c r="W30" i="85"/>
  <c r="BG30" i="85"/>
  <c r="AV30" i="85"/>
  <c r="BD30" i="85"/>
  <c r="AE30" i="85"/>
  <c r="AL30" i="85"/>
  <c r="L30" i="85"/>
  <c r="I30" i="85"/>
  <c r="AW30" i="85"/>
  <c r="BA30" i="85"/>
  <c r="AA30" i="85"/>
  <c r="N30" i="85"/>
  <c r="U30" i="85"/>
  <c r="Q30" i="85"/>
  <c r="X30" i="85"/>
  <c r="AP30" i="85"/>
  <c r="AN30" i="85"/>
  <c r="AG30" i="85"/>
  <c r="AI30" i="85"/>
  <c r="AM30" i="85"/>
  <c r="M30" i="85"/>
  <c r="J30" i="85"/>
  <c r="AS30" i="85"/>
  <c r="AX30" i="85"/>
  <c r="BB30" i="85"/>
  <c r="AB30" i="85"/>
  <c r="BE30" i="85"/>
  <c r="R30" i="85"/>
  <c r="Y30" i="85"/>
  <c r="AQ30" i="85"/>
  <c r="V30" i="85"/>
  <c r="AY30" i="85"/>
  <c r="BC30" i="85"/>
  <c r="O30" i="85"/>
  <c r="M192" i="85"/>
  <c r="AX192" i="85"/>
  <c r="K192" i="85"/>
  <c r="N192" i="85"/>
  <c r="AL192" i="85"/>
  <c r="W192" i="85"/>
  <c r="U192" i="85"/>
  <c r="AQ192" i="85"/>
  <c r="AO192" i="85"/>
  <c r="AN192" i="85"/>
  <c r="I192" i="85"/>
  <c r="BD192" i="85"/>
  <c r="AE192" i="85"/>
  <c r="AC192" i="85"/>
  <c r="AB192" i="85"/>
  <c r="AR192" i="85"/>
  <c r="S192" i="85"/>
  <c r="Q192" i="85"/>
  <c r="P192" i="85"/>
  <c r="AY192" i="85"/>
  <c r="AF192" i="85"/>
  <c r="AM192" i="85"/>
  <c r="AW192" i="85"/>
  <c r="BF192" i="85"/>
  <c r="T192" i="85"/>
  <c r="AA192" i="85"/>
  <c r="AK192" i="85"/>
  <c r="AT192" i="85"/>
  <c r="H192" i="85"/>
  <c r="BB192" i="85"/>
  <c r="O192" i="85"/>
  <c r="Y192" i="85"/>
  <c r="BG192" i="85"/>
  <c r="AH192" i="85"/>
  <c r="AP192" i="85"/>
  <c r="AU192" i="85"/>
  <c r="L192" i="85"/>
  <c r="V192" i="85"/>
  <c r="AD192" i="85"/>
  <c r="X192" i="85"/>
  <c r="AJ192" i="85"/>
  <c r="AI192" i="85"/>
  <c r="J192" i="85"/>
  <c r="R192" i="85"/>
  <c r="Z192" i="85"/>
  <c r="BE192" i="85"/>
  <c r="AV192" i="85"/>
  <c r="AS192" i="85"/>
  <c r="BA192" i="85"/>
  <c r="AG192" i="85"/>
  <c r="AZ192" i="85"/>
  <c r="BC192" i="85"/>
  <c r="X257" i="85"/>
  <c r="AA257" i="85"/>
  <c r="AD257" i="85"/>
  <c r="I257" i="85"/>
  <c r="AJ257" i="85"/>
  <c r="AM257" i="85"/>
  <c r="AP257" i="85"/>
  <c r="U257" i="85"/>
  <c r="AV257" i="85"/>
  <c r="AY257" i="85"/>
  <c r="BB257" i="85"/>
  <c r="AG257" i="85"/>
  <c r="M257" i="85"/>
  <c r="P257" i="85"/>
  <c r="S257" i="85"/>
  <c r="AS257" i="85"/>
  <c r="Y257" i="85"/>
  <c r="AB257" i="85"/>
  <c r="AE257" i="85"/>
  <c r="BE257" i="85"/>
  <c r="AK257" i="85"/>
  <c r="AN257" i="85"/>
  <c r="AQ257" i="85"/>
  <c r="J257" i="85"/>
  <c r="K257" i="85"/>
  <c r="AW257" i="85"/>
  <c r="AZ257" i="85"/>
  <c r="BC257" i="85"/>
  <c r="V257" i="85"/>
  <c r="W257" i="85"/>
  <c r="N257" i="85"/>
  <c r="Q257" i="85"/>
  <c r="H257" i="85"/>
  <c r="AH257" i="85"/>
  <c r="AI257" i="85"/>
  <c r="Z257" i="85"/>
  <c r="AC257" i="85"/>
  <c r="T257" i="85"/>
  <c r="AT257" i="85"/>
  <c r="AU257" i="85"/>
  <c r="AL257" i="85"/>
  <c r="AO257" i="85"/>
  <c r="AF257" i="85"/>
  <c r="BF257" i="85"/>
  <c r="L257" i="85"/>
  <c r="O257" i="85"/>
  <c r="R257" i="85"/>
  <c r="BD257" i="85"/>
  <c r="AR257" i="85"/>
  <c r="BG257" i="85"/>
  <c r="AX257" i="85"/>
  <c r="BA257" i="85"/>
  <c r="I316" i="85"/>
  <c r="M316" i="85"/>
  <c r="X316" i="85"/>
  <c r="AY316" i="85"/>
  <c r="BD316" i="85"/>
  <c r="AM316" i="85"/>
  <c r="T316" i="85"/>
  <c r="AZ316" i="85"/>
  <c r="AA316" i="85"/>
  <c r="K316" i="85"/>
  <c r="AN316" i="85"/>
  <c r="O316" i="85"/>
  <c r="AB316" i="85"/>
  <c r="P316" i="85"/>
  <c r="AX316" i="85"/>
  <c r="H316" i="85"/>
  <c r="BC316" i="85"/>
  <c r="BB316" i="85"/>
  <c r="BA316" i="85"/>
  <c r="AL316" i="85"/>
  <c r="AR316" i="85"/>
  <c r="AQ316" i="85"/>
  <c r="AP316" i="85"/>
  <c r="AO316" i="85"/>
  <c r="Z316" i="85"/>
  <c r="AE316" i="85"/>
  <c r="AD316" i="85"/>
  <c r="AC316" i="85"/>
  <c r="N316" i="85"/>
  <c r="AK316" i="85"/>
  <c r="AV316" i="85"/>
  <c r="AF316" i="85"/>
  <c r="AU316" i="85"/>
  <c r="AS316" i="85"/>
  <c r="AI316" i="85"/>
  <c r="AG316" i="85"/>
  <c r="Q316" i="85"/>
  <c r="W316" i="85"/>
  <c r="U316" i="85"/>
  <c r="S316" i="85"/>
  <c r="BF316" i="85"/>
  <c r="AT316" i="85"/>
  <c r="AW316" i="85"/>
  <c r="AH316" i="85"/>
  <c r="Y316" i="85"/>
  <c r="V316" i="85"/>
  <c r="AJ316" i="85"/>
  <c r="J316" i="85"/>
  <c r="R316" i="85"/>
  <c r="L316" i="85"/>
  <c r="BE316" i="85"/>
  <c r="BG316" i="85"/>
  <c r="N53" i="85"/>
  <c r="AD53" i="85"/>
  <c r="BB53" i="85"/>
  <c r="AY53" i="85"/>
  <c r="AA53" i="85"/>
  <c r="AS53" i="85"/>
  <c r="U53" i="85"/>
  <c r="R53" i="85"/>
  <c r="AW53" i="85"/>
  <c r="Y53" i="85"/>
  <c r="AX53" i="85"/>
  <c r="Z53" i="85"/>
  <c r="AU53" i="85"/>
  <c r="W53" i="85"/>
  <c r="AM53" i="85"/>
  <c r="S53" i="85"/>
  <c r="AT53" i="85"/>
  <c r="AI53" i="85"/>
  <c r="O53" i="85"/>
  <c r="AE53" i="85"/>
  <c r="BF53" i="85"/>
  <c r="K53" i="85"/>
  <c r="AQ53" i="85"/>
  <c r="L53" i="85"/>
  <c r="AL53" i="85"/>
  <c r="BC53" i="85"/>
  <c r="X53" i="85"/>
  <c r="P53" i="85"/>
  <c r="H53" i="85"/>
  <c r="AJ53" i="85"/>
  <c r="AO53" i="85"/>
  <c r="AB53" i="85"/>
  <c r="T53" i="85"/>
  <c r="AV53" i="85"/>
  <c r="V53" i="85"/>
  <c r="AN53" i="85"/>
  <c r="AF53" i="85"/>
  <c r="AK53" i="85"/>
  <c r="AZ53" i="85"/>
  <c r="AR53" i="85"/>
  <c r="M53" i="85"/>
  <c r="AP53" i="85"/>
  <c r="Q53" i="85"/>
  <c r="BD53" i="85"/>
  <c r="AC53" i="85"/>
  <c r="J53" i="85"/>
  <c r="BE53" i="85"/>
  <c r="BA53" i="85"/>
  <c r="AH53" i="85"/>
  <c r="BG53" i="85"/>
  <c r="AG53" i="85"/>
  <c r="I53" i="85"/>
  <c r="V158" i="85"/>
  <c r="R158" i="85"/>
  <c r="S158" i="85"/>
  <c r="AM158" i="85"/>
  <c r="AX158" i="85"/>
  <c r="AH158" i="85"/>
  <c r="N158" i="85"/>
  <c r="AP158" i="85"/>
  <c r="O158" i="85"/>
  <c r="AQ158" i="85"/>
  <c r="K158" i="85"/>
  <c r="Z158" i="85"/>
  <c r="BB158" i="85"/>
  <c r="AD158" i="85"/>
  <c r="AY158" i="85"/>
  <c r="BF158" i="85"/>
  <c r="J158" i="85"/>
  <c r="BC158" i="85"/>
  <c r="AL158" i="85"/>
  <c r="BE158" i="85"/>
  <c r="BD158" i="85"/>
  <c r="AS158" i="85"/>
  <c r="AR158" i="85"/>
  <c r="AC158" i="85"/>
  <c r="AN158" i="85"/>
  <c r="Y158" i="85"/>
  <c r="AG158" i="85"/>
  <c r="AF158" i="85"/>
  <c r="AT158" i="85"/>
  <c r="U158" i="85"/>
  <c r="T158" i="85"/>
  <c r="P158" i="85"/>
  <c r="AV158" i="85"/>
  <c r="I158" i="85"/>
  <c r="H158" i="85"/>
  <c r="AJ158" i="85"/>
  <c r="AI158" i="85"/>
  <c r="AE158" i="85"/>
  <c r="AA158" i="85"/>
  <c r="BA158" i="85"/>
  <c r="AW158" i="85"/>
  <c r="AO158" i="85"/>
  <c r="AK158" i="85"/>
  <c r="Q158" i="85"/>
  <c r="M158" i="85"/>
  <c r="X158" i="85"/>
  <c r="L158" i="85"/>
  <c r="AZ158" i="85"/>
  <c r="AB158" i="85"/>
  <c r="BG158" i="85"/>
  <c r="AU158" i="85"/>
  <c r="W158" i="85"/>
  <c r="AN56" i="85"/>
  <c r="Y56" i="85"/>
  <c r="W56" i="85"/>
  <c r="AW56" i="85"/>
  <c r="AZ56" i="85"/>
  <c r="K56" i="85"/>
  <c r="I56" i="85"/>
  <c r="AI56" i="85"/>
  <c r="Q56" i="85"/>
  <c r="U56" i="85"/>
  <c r="AC56" i="85"/>
  <c r="AO56" i="85"/>
  <c r="BB56" i="85"/>
  <c r="BA56" i="85"/>
  <c r="AL56" i="85"/>
  <c r="AV56" i="85"/>
  <c r="X56" i="85"/>
  <c r="AH56" i="85"/>
  <c r="AU56" i="85"/>
  <c r="J56" i="85"/>
  <c r="T56" i="85"/>
  <c r="AG56" i="85"/>
  <c r="AX56" i="85"/>
  <c r="AJ56" i="85"/>
  <c r="P56" i="85"/>
  <c r="BC56" i="85"/>
  <c r="AY56" i="85"/>
  <c r="V56" i="85"/>
  <c r="H56" i="85"/>
  <c r="BG56" i="85"/>
  <c r="N56" i="85"/>
  <c r="AR56" i="85"/>
  <c r="AK56" i="85"/>
  <c r="AS56" i="85"/>
  <c r="BD56" i="85"/>
  <c r="S56" i="85"/>
  <c r="AE56" i="85"/>
  <c r="AP56" i="85"/>
  <c r="O56" i="85"/>
  <c r="BE56" i="85"/>
  <c r="Z56" i="85"/>
  <c r="AB56" i="85"/>
  <c r="AQ56" i="85"/>
  <c r="L56" i="85"/>
  <c r="AM56" i="85"/>
  <c r="AA56" i="85"/>
  <c r="AT56" i="85"/>
  <c r="M56" i="85"/>
  <c r="AF56" i="85"/>
  <c r="R56" i="85"/>
  <c r="BF56" i="85"/>
  <c r="AD56" i="85"/>
  <c r="I181" i="85"/>
  <c r="AQ181" i="85"/>
  <c r="AU181" i="85"/>
  <c r="AS181" i="85"/>
  <c r="Y181" i="85"/>
  <c r="AA181" i="85"/>
  <c r="W181" i="85"/>
  <c r="AT181" i="85"/>
  <c r="M181" i="85"/>
  <c r="AN181" i="85"/>
  <c r="V181" i="85"/>
  <c r="R181" i="85"/>
  <c r="J181" i="85"/>
  <c r="BG181" i="85"/>
  <c r="AZ181" i="85"/>
  <c r="AX181" i="85"/>
  <c r="Z181" i="85"/>
  <c r="AM181" i="85"/>
  <c r="AH181" i="85"/>
  <c r="AE181" i="85"/>
  <c r="AW181" i="85"/>
  <c r="AO181" i="85"/>
  <c r="U181" i="85"/>
  <c r="BE181" i="85"/>
  <c r="BA181" i="85"/>
  <c r="O181" i="85"/>
  <c r="AB181" i="85"/>
  <c r="BF181" i="85"/>
  <c r="AL181" i="85"/>
  <c r="BC181" i="85"/>
  <c r="AI181" i="85"/>
  <c r="AC181" i="85"/>
  <c r="Q181" i="85"/>
  <c r="AG181" i="85"/>
  <c r="X181" i="85"/>
  <c r="N181" i="85"/>
  <c r="L181" i="85"/>
  <c r="BD181" i="85"/>
  <c r="S181" i="85"/>
  <c r="AR181" i="85"/>
  <c r="AF181" i="85"/>
  <c r="P181" i="85"/>
  <c r="AY181" i="85"/>
  <c r="T181" i="85"/>
  <c r="K181" i="85"/>
  <c r="H181" i="85"/>
  <c r="BB181" i="85"/>
  <c r="AP181" i="85"/>
  <c r="AK181" i="85"/>
  <c r="AV181" i="85"/>
  <c r="AD181" i="85"/>
  <c r="AJ181" i="85"/>
  <c r="Z280" i="85"/>
  <c r="AP280" i="85"/>
  <c r="AE280" i="85"/>
  <c r="T280" i="85"/>
  <c r="R280" i="85"/>
  <c r="I280" i="85"/>
  <c r="Q280" i="85"/>
  <c r="N280" i="85"/>
  <c r="AF280" i="85"/>
  <c r="AG280" i="85"/>
  <c r="W280" i="85"/>
  <c r="AR280" i="85"/>
  <c r="AU280" i="85"/>
  <c r="AL280" i="85"/>
  <c r="BD280" i="85"/>
  <c r="S280" i="85"/>
  <c r="AZ280" i="85"/>
  <c r="BG280" i="85"/>
  <c r="AT280" i="85"/>
  <c r="M280" i="85"/>
  <c r="AH280" i="85"/>
  <c r="J280" i="85"/>
  <c r="P280" i="85"/>
  <c r="Y280" i="85"/>
  <c r="AV280" i="85"/>
  <c r="X280" i="85"/>
  <c r="AK280" i="85"/>
  <c r="U280" i="85"/>
  <c r="AM280" i="85"/>
  <c r="AW280" i="85"/>
  <c r="AI280" i="85"/>
  <c r="BA280" i="85"/>
  <c r="AB280" i="85"/>
  <c r="O280" i="85"/>
  <c r="AX280" i="85"/>
  <c r="L280" i="85"/>
  <c r="AC280" i="85"/>
  <c r="V280" i="85"/>
  <c r="AA280" i="85"/>
  <c r="AN280" i="85"/>
  <c r="AD280" i="85"/>
  <c r="AQ280" i="85"/>
  <c r="AJ280" i="85"/>
  <c r="AO280" i="85"/>
  <c r="BB280" i="85"/>
  <c r="BE280" i="85"/>
  <c r="H280" i="85"/>
  <c r="BF280" i="85"/>
  <c r="AY280" i="85"/>
  <c r="BC280" i="85"/>
  <c r="K280" i="85"/>
  <c r="AS280" i="85"/>
  <c r="M65" i="85"/>
  <c r="AJ65" i="85"/>
  <c r="AV65" i="85"/>
  <c r="X65" i="85"/>
  <c r="L65" i="85"/>
  <c r="T65" i="85"/>
  <c r="AC65" i="85"/>
  <c r="BG65" i="85"/>
  <c r="H65" i="85"/>
  <c r="AU65" i="85"/>
  <c r="BC65" i="85"/>
  <c r="AI65" i="85"/>
  <c r="AQ65" i="85"/>
  <c r="W65" i="85"/>
  <c r="AE65" i="85"/>
  <c r="AP65" i="85"/>
  <c r="K65" i="85"/>
  <c r="BE65" i="85"/>
  <c r="S65" i="85"/>
  <c r="AS65" i="85"/>
  <c r="R65" i="85"/>
  <c r="BF65" i="85"/>
  <c r="AG65" i="85"/>
  <c r="AT65" i="85"/>
  <c r="U65" i="85"/>
  <c r="AH65" i="85"/>
  <c r="I65" i="85"/>
  <c r="BD65" i="85"/>
  <c r="V65" i="85"/>
  <c r="AR65" i="85"/>
  <c r="BB65" i="85"/>
  <c r="AB65" i="85"/>
  <c r="AD65" i="85"/>
  <c r="P65" i="85"/>
  <c r="AX65" i="85"/>
  <c r="AL65" i="85"/>
  <c r="Z65" i="85"/>
  <c r="BA65" i="85"/>
  <c r="N65" i="85"/>
  <c r="AO65" i="85"/>
  <c r="Q65" i="85"/>
  <c r="AW65" i="85"/>
  <c r="AF65" i="85"/>
  <c r="AY65" i="85"/>
  <c r="AK65" i="85"/>
  <c r="AZ65" i="85"/>
  <c r="AM65" i="85"/>
  <c r="Y65" i="85"/>
  <c r="AA65" i="85"/>
  <c r="J65" i="85"/>
  <c r="O65" i="85"/>
  <c r="AN65" i="85"/>
  <c r="J318" i="85"/>
  <c r="V318" i="85"/>
  <c r="AW318" i="85"/>
  <c r="Y318" i="85"/>
  <c r="AX318" i="85"/>
  <c r="M318" i="85"/>
  <c r="AD318" i="85"/>
  <c r="AB318" i="85"/>
  <c r="AS318" i="85"/>
  <c r="AR318" i="85"/>
  <c r="AY318" i="85"/>
  <c r="BB318" i="85"/>
  <c r="AG318" i="85"/>
  <c r="AF318" i="85"/>
  <c r="AP318" i="85"/>
  <c r="AH318" i="85"/>
  <c r="U318" i="85"/>
  <c r="T318" i="85"/>
  <c r="P318" i="85"/>
  <c r="BF318" i="85"/>
  <c r="I318" i="85"/>
  <c r="H318" i="85"/>
  <c r="AZ318" i="85"/>
  <c r="AE318" i="85"/>
  <c r="Z318" i="85"/>
  <c r="AN318" i="85"/>
  <c r="BA318" i="85"/>
  <c r="AT318" i="85"/>
  <c r="N318" i="85"/>
  <c r="AO318" i="85"/>
  <c r="S318" i="85"/>
  <c r="AK318" i="85"/>
  <c r="AC318" i="85"/>
  <c r="AQ318" i="85"/>
  <c r="Q318" i="85"/>
  <c r="R318" i="85"/>
  <c r="L318" i="85"/>
  <c r="AM318" i="85"/>
  <c r="AA318" i="85"/>
  <c r="K318" i="85"/>
  <c r="BE318" i="85"/>
  <c r="O318" i="85"/>
  <c r="BG318" i="85"/>
  <c r="AU318" i="85"/>
  <c r="AI318" i="85"/>
  <c r="W318" i="85"/>
  <c r="AL318" i="85"/>
  <c r="BD318" i="85"/>
  <c r="AV318" i="85"/>
  <c r="AJ318" i="85"/>
  <c r="X318" i="85"/>
  <c r="BC318" i="85"/>
  <c r="J310" i="85"/>
  <c r="Q310" i="85"/>
  <c r="V310" i="85"/>
  <c r="AI310" i="85"/>
  <c r="AZ310" i="85"/>
  <c r="BD310" i="85"/>
  <c r="AM310" i="85"/>
  <c r="AE310" i="85"/>
  <c r="W310" i="85"/>
  <c r="BC310" i="85"/>
  <c r="AW310" i="85"/>
  <c r="N310" i="85"/>
  <c r="AN310" i="85"/>
  <c r="AO310" i="85"/>
  <c r="AH310" i="85"/>
  <c r="AF310" i="85"/>
  <c r="M310" i="85"/>
  <c r="Y310" i="85"/>
  <c r="BB310" i="85"/>
  <c r="P310" i="85"/>
  <c r="O310" i="85"/>
  <c r="AL310" i="85"/>
  <c r="T310" i="85"/>
  <c r="R310" i="85"/>
  <c r="K310" i="85"/>
  <c r="BA310" i="85"/>
  <c r="AT310" i="85"/>
  <c r="AA310" i="85"/>
  <c r="AK310" i="85"/>
  <c r="AB310" i="85"/>
  <c r="AQ310" i="85"/>
  <c r="S310" i="85"/>
  <c r="BF310" i="85"/>
  <c r="AR310" i="85"/>
  <c r="Z310" i="85"/>
  <c r="AU310" i="85"/>
  <c r="H310" i="85"/>
  <c r="AS310" i="85"/>
  <c r="AG310" i="85"/>
  <c r="AP310" i="85"/>
  <c r="U310" i="85"/>
  <c r="AD310" i="85"/>
  <c r="I310" i="85"/>
  <c r="BG310" i="85"/>
  <c r="AV310" i="85"/>
  <c r="AC310" i="85"/>
  <c r="AJ310" i="85"/>
  <c r="AY310" i="85"/>
  <c r="X310" i="85"/>
  <c r="L310" i="85"/>
  <c r="AX310" i="85"/>
  <c r="BE310" i="85"/>
  <c r="R5" i="73"/>
  <c r="R8" i="73"/>
  <c r="R11" i="73"/>
  <c r="R14" i="73"/>
  <c r="R3" i="73"/>
  <c r="R6" i="73"/>
  <c r="R9" i="73"/>
  <c r="R12" i="73"/>
  <c r="R15" i="73"/>
  <c r="R18" i="73"/>
  <c r="R4" i="73"/>
  <c r="R7" i="73"/>
  <c r="R10" i="73"/>
  <c r="R13" i="73"/>
  <c r="R16" i="73"/>
  <c r="R19" i="73"/>
  <c r="R24" i="73"/>
  <c r="R27" i="73"/>
  <c r="R30" i="73"/>
  <c r="R33" i="73"/>
  <c r="R20" i="73"/>
  <c r="R21" i="73"/>
  <c r="R22" i="73"/>
  <c r="R25" i="73"/>
  <c r="R28" i="73"/>
  <c r="R31" i="73"/>
  <c r="R34" i="73"/>
  <c r="R23" i="73"/>
  <c r="R26" i="73"/>
  <c r="R17" i="73"/>
  <c r="R38" i="73"/>
  <c r="R41" i="73"/>
  <c r="R44" i="73"/>
  <c r="R2" i="73"/>
  <c r="R35" i="73"/>
  <c r="R36" i="73"/>
  <c r="R39" i="73"/>
  <c r="R42" i="73"/>
  <c r="R32" i="73"/>
  <c r="R29" i="73"/>
  <c r="R37" i="73"/>
  <c r="R40" i="73"/>
  <c r="R43" i="73"/>
  <c r="V4" i="73"/>
  <c r="V7" i="73"/>
  <c r="V10" i="73"/>
  <c r="V13" i="73"/>
  <c r="V16" i="73"/>
  <c r="V5" i="73"/>
  <c r="V8" i="73"/>
  <c r="V11" i="73"/>
  <c r="V14" i="73"/>
  <c r="V17" i="73"/>
  <c r="V3" i="73"/>
  <c r="V6" i="73"/>
  <c r="V9" i="73"/>
  <c r="V12" i="73"/>
  <c r="V15" i="73"/>
  <c r="V18" i="73"/>
  <c r="V21" i="73"/>
  <c r="V23" i="73"/>
  <c r="V26" i="73"/>
  <c r="V29" i="73"/>
  <c r="V32" i="73"/>
  <c r="V35" i="73"/>
  <c r="V19" i="73"/>
  <c r="V20" i="73"/>
  <c r="V24" i="73"/>
  <c r="V27" i="73"/>
  <c r="V30" i="73"/>
  <c r="V33" i="73"/>
  <c r="V22" i="73"/>
  <c r="V25" i="73"/>
  <c r="V34" i="73"/>
  <c r="V37" i="73"/>
  <c r="V40" i="73"/>
  <c r="V43" i="73"/>
  <c r="V28" i="73"/>
  <c r="V38" i="73"/>
  <c r="V41" i="73"/>
  <c r="V44" i="73"/>
  <c r="V2" i="73"/>
  <c r="V31" i="73"/>
  <c r="V36" i="73"/>
  <c r="V39" i="73"/>
  <c r="V42" i="73"/>
  <c r="L4" i="73"/>
  <c r="L7" i="73"/>
  <c r="L10" i="73"/>
  <c r="L13" i="73"/>
  <c r="L5" i="73"/>
  <c r="L8" i="73"/>
  <c r="L11" i="73"/>
  <c r="L14" i="73"/>
  <c r="L3" i="73"/>
  <c r="L6" i="73"/>
  <c r="L9" i="73"/>
  <c r="L12" i="73"/>
  <c r="L16" i="73"/>
  <c r="L23" i="73"/>
  <c r="L26" i="73"/>
  <c r="L29" i="73"/>
  <c r="L18" i="73"/>
  <c r="L15" i="73"/>
  <c r="L17" i="73"/>
  <c r="L19" i="73"/>
  <c r="L24" i="73"/>
  <c r="L27" i="73"/>
  <c r="L20" i="73"/>
  <c r="L21" i="73"/>
  <c r="L36" i="73"/>
  <c r="L39" i="73"/>
  <c r="L42" i="73"/>
  <c r="L22" i="73"/>
  <c r="L35" i="73"/>
  <c r="L25" i="73"/>
  <c r="L28" i="73"/>
  <c r="L32" i="73"/>
  <c r="L30" i="73"/>
  <c r="L31" i="73"/>
  <c r="L37" i="73"/>
  <c r="L40" i="73"/>
  <c r="L43" i="73"/>
  <c r="L34" i="73"/>
  <c r="L38" i="73"/>
  <c r="L41" i="73"/>
  <c r="L44" i="73"/>
  <c r="L2" i="73"/>
  <c r="L33" i="73"/>
  <c r="AD5" i="73"/>
  <c r="AD8" i="73"/>
  <c r="AD11" i="73"/>
  <c r="AD14" i="73"/>
  <c r="AD3" i="73"/>
  <c r="AD6" i="73"/>
  <c r="AD9" i="73"/>
  <c r="AD12" i="73"/>
  <c r="AD15" i="73"/>
  <c r="AD4" i="73"/>
  <c r="AD7" i="73"/>
  <c r="AD10" i="73"/>
  <c r="AD13" i="73"/>
  <c r="AD16" i="73"/>
  <c r="AD19" i="73"/>
  <c r="AD24" i="73"/>
  <c r="AD27" i="73"/>
  <c r="AD30" i="73"/>
  <c r="AD33" i="73"/>
  <c r="AD21" i="73"/>
  <c r="AD18" i="73"/>
  <c r="AD22" i="73"/>
  <c r="AD25" i="73"/>
  <c r="AD28" i="73"/>
  <c r="AD31" i="73"/>
  <c r="AD34" i="73"/>
  <c r="AD17" i="73"/>
  <c r="AD23" i="73"/>
  <c r="AD26" i="73"/>
  <c r="AD38" i="73"/>
  <c r="AD41" i="73"/>
  <c r="AD44" i="73"/>
  <c r="AD35" i="73"/>
  <c r="AD2" i="73"/>
  <c r="AD29" i="73"/>
  <c r="AD32" i="73"/>
  <c r="AD36" i="73"/>
  <c r="AD39" i="73"/>
  <c r="AD42" i="73"/>
  <c r="AD20" i="73"/>
  <c r="AD37" i="73"/>
  <c r="AD40" i="73"/>
  <c r="AD43" i="73"/>
  <c r="H5" i="73"/>
  <c r="H8" i="73"/>
  <c r="H11" i="73"/>
  <c r="H14" i="73"/>
  <c r="H3" i="73"/>
  <c r="H6" i="73"/>
  <c r="H9" i="73"/>
  <c r="H12" i="73"/>
  <c r="H15" i="73"/>
  <c r="H4" i="73"/>
  <c r="H7" i="73"/>
  <c r="H10" i="73"/>
  <c r="H13" i="73"/>
  <c r="H18" i="73"/>
  <c r="H17" i="73"/>
  <c r="H19" i="73"/>
  <c r="H24" i="73"/>
  <c r="H27" i="73"/>
  <c r="H30" i="73"/>
  <c r="H20" i="73"/>
  <c r="H22" i="73"/>
  <c r="H25" i="73"/>
  <c r="H21" i="73"/>
  <c r="H31" i="73"/>
  <c r="H37" i="73"/>
  <c r="H40" i="73"/>
  <c r="H43" i="73"/>
  <c r="H28" i="73"/>
  <c r="H32" i="73"/>
  <c r="H34" i="73"/>
  <c r="H29" i="73"/>
  <c r="H38" i="73"/>
  <c r="H41" i="73"/>
  <c r="H44" i="73"/>
  <c r="H23" i="73"/>
  <c r="H16" i="73"/>
  <c r="H26" i="73"/>
  <c r="H33" i="73"/>
  <c r="H2" i="73"/>
  <c r="H36" i="73"/>
  <c r="H39" i="73"/>
  <c r="H42" i="73"/>
  <c r="H35" i="73"/>
  <c r="X4" i="73"/>
  <c r="X7" i="73"/>
  <c r="X10" i="73"/>
  <c r="X13" i="73"/>
  <c r="X5" i="73"/>
  <c r="X8" i="73"/>
  <c r="X11" i="73"/>
  <c r="X14" i="73"/>
  <c r="X3" i="73"/>
  <c r="X6" i="73"/>
  <c r="X9" i="73"/>
  <c r="X12" i="73"/>
  <c r="X17" i="73"/>
  <c r="X19" i="73"/>
  <c r="X23" i="73"/>
  <c r="X26" i="73"/>
  <c r="X29" i="73"/>
  <c r="X16" i="73"/>
  <c r="X20" i="73"/>
  <c r="X24" i="73"/>
  <c r="X27" i="73"/>
  <c r="X15" i="73"/>
  <c r="X21" i="73"/>
  <c r="X18" i="73"/>
  <c r="X30" i="73"/>
  <c r="X31" i="73"/>
  <c r="X36" i="73"/>
  <c r="X39" i="73"/>
  <c r="X42" i="73"/>
  <c r="X32" i="73"/>
  <c r="X22" i="73"/>
  <c r="X25" i="73"/>
  <c r="X34" i="73"/>
  <c r="X37" i="73"/>
  <c r="X40" i="73"/>
  <c r="X43" i="73"/>
  <c r="X28" i="73"/>
  <c r="X33" i="73"/>
  <c r="X38" i="73"/>
  <c r="X41" i="73"/>
  <c r="X44" i="73"/>
  <c r="X35" i="73"/>
  <c r="X2" i="73"/>
  <c r="N3" i="73"/>
  <c r="N6" i="73"/>
  <c r="N9" i="73"/>
  <c r="N12" i="73"/>
  <c r="N15" i="73"/>
  <c r="N4" i="73"/>
  <c r="N7" i="73"/>
  <c r="N10" i="73"/>
  <c r="N13" i="73"/>
  <c r="N16" i="73"/>
  <c r="N5" i="73"/>
  <c r="N8" i="73"/>
  <c r="N11" i="73"/>
  <c r="N14" i="73"/>
  <c r="N17" i="73"/>
  <c r="N20" i="73"/>
  <c r="N22" i="73"/>
  <c r="N25" i="73"/>
  <c r="N28" i="73"/>
  <c r="N31" i="73"/>
  <c r="N34" i="73"/>
  <c r="N21" i="73"/>
  <c r="N23" i="73"/>
  <c r="N26" i="73"/>
  <c r="N29" i="73"/>
  <c r="N32" i="73"/>
  <c r="N35" i="73"/>
  <c r="N18" i="73"/>
  <c r="N19" i="73"/>
  <c r="N24" i="73"/>
  <c r="N27" i="73"/>
  <c r="N33" i="73"/>
  <c r="N2" i="73"/>
  <c r="N36" i="73"/>
  <c r="N39" i="73"/>
  <c r="N42" i="73"/>
  <c r="N30" i="73"/>
  <c r="N37" i="73"/>
  <c r="N40" i="73"/>
  <c r="N43" i="73"/>
  <c r="N38" i="73"/>
  <c r="N41" i="73"/>
  <c r="N44" i="73"/>
  <c r="T5" i="73"/>
  <c r="T8" i="73"/>
  <c r="T11" i="73"/>
  <c r="T14" i="73"/>
  <c r="T3" i="73"/>
  <c r="T6" i="73"/>
  <c r="T9" i="73"/>
  <c r="T12" i="73"/>
  <c r="T15" i="73"/>
  <c r="T4" i="73"/>
  <c r="T7" i="73"/>
  <c r="T10" i="73"/>
  <c r="T13" i="73"/>
  <c r="T20" i="73"/>
  <c r="T24" i="73"/>
  <c r="T27" i="73"/>
  <c r="T30" i="73"/>
  <c r="T16" i="73"/>
  <c r="T21" i="73"/>
  <c r="T22" i="73"/>
  <c r="T25" i="73"/>
  <c r="T18" i="73"/>
  <c r="T19" i="73"/>
  <c r="T29" i="73"/>
  <c r="T34" i="73"/>
  <c r="T37" i="73"/>
  <c r="T40" i="73"/>
  <c r="T43" i="73"/>
  <c r="T28" i="73"/>
  <c r="T38" i="73"/>
  <c r="T41" i="73"/>
  <c r="T44" i="73"/>
  <c r="T33" i="73"/>
  <c r="T23" i="73"/>
  <c r="T2" i="73"/>
  <c r="T31" i="73"/>
  <c r="T35" i="73"/>
  <c r="T36" i="73"/>
  <c r="T39" i="73"/>
  <c r="T42" i="73"/>
  <c r="T17" i="73"/>
  <c r="T26" i="73"/>
  <c r="T32" i="73"/>
  <c r="Z3" i="73"/>
  <c r="Z6" i="73"/>
  <c r="Z9" i="73"/>
  <c r="Z12" i="73"/>
  <c r="Z15" i="73"/>
  <c r="Z4" i="73"/>
  <c r="Z7" i="73"/>
  <c r="Z10" i="73"/>
  <c r="Z13" i="73"/>
  <c r="Z16" i="73"/>
  <c r="Z5" i="73"/>
  <c r="Z8" i="73"/>
  <c r="Z11" i="73"/>
  <c r="Z14" i="73"/>
  <c r="Z17" i="73"/>
  <c r="Z20" i="73"/>
  <c r="Z22" i="73"/>
  <c r="Z25" i="73"/>
  <c r="Z28" i="73"/>
  <c r="Z31" i="73"/>
  <c r="Z34" i="73"/>
  <c r="Z18" i="73"/>
  <c r="Z19" i="73"/>
  <c r="Z23" i="73"/>
  <c r="Z26" i="73"/>
  <c r="Z29" i="73"/>
  <c r="Z32" i="73"/>
  <c r="Z35" i="73"/>
  <c r="Z24" i="73"/>
  <c r="Z27" i="73"/>
  <c r="Z2" i="73"/>
  <c r="Z30" i="73"/>
  <c r="Z36" i="73"/>
  <c r="Z39" i="73"/>
  <c r="Z42" i="73"/>
  <c r="Z37" i="73"/>
  <c r="Z40" i="73"/>
  <c r="Z43" i="73"/>
  <c r="Z21" i="73"/>
  <c r="Z33" i="73"/>
  <c r="Z38" i="73"/>
  <c r="Z41" i="73"/>
  <c r="Z44" i="73"/>
  <c r="P3" i="73"/>
  <c r="P6" i="73"/>
  <c r="P9" i="73"/>
  <c r="P12" i="73"/>
  <c r="P4" i="73"/>
  <c r="P7" i="73"/>
  <c r="P10" i="73"/>
  <c r="P13" i="73"/>
  <c r="P5" i="73"/>
  <c r="P8" i="73"/>
  <c r="P11" i="73"/>
  <c r="P14" i="73"/>
  <c r="P21" i="73"/>
  <c r="P22" i="73"/>
  <c r="P25" i="73"/>
  <c r="P28" i="73"/>
  <c r="P31" i="73"/>
  <c r="P16" i="73"/>
  <c r="P15" i="73"/>
  <c r="P18" i="73"/>
  <c r="P23" i="73"/>
  <c r="P26" i="73"/>
  <c r="P17" i="73"/>
  <c r="P19" i="73"/>
  <c r="P20" i="73"/>
  <c r="P38" i="73"/>
  <c r="P41" i="73"/>
  <c r="P44" i="73"/>
  <c r="P33" i="73"/>
  <c r="P2" i="73"/>
  <c r="P35" i="73"/>
  <c r="P36" i="73"/>
  <c r="P39" i="73"/>
  <c r="P42" i="73"/>
  <c r="P27" i="73"/>
  <c r="P32" i="73"/>
  <c r="P29" i="73"/>
  <c r="P30" i="73"/>
  <c r="P37" i="73"/>
  <c r="P40" i="73"/>
  <c r="P43" i="73"/>
  <c r="P34" i="73"/>
  <c r="P24" i="73"/>
  <c r="AB3" i="73"/>
  <c r="AB6" i="73"/>
  <c r="AB9" i="73"/>
  <c r="AB12" i="73"/>
  <c r="AB4" i="73"/>
  <c r="AB7" i="73"/>
  <c r="AB10" i="73"/>
  <c r="AB13" i="73"/>
  <c r="AB5" i="73"/>
  <c r="AB8" i="73"/>
  <c r="AB11" i="73"/>
  <c r="AB14" i="73"/>
  <c r="AB18" i="73"/>
  <c r="AB22" i="73"/>
  <c r="AB25" i="73"/>
  <c r="AB28" i="73"/>
  <c r="AB31" i="73"/>
  <c r="AB17" i="73"/>
  <c r="AB19" i="73"/>
  <c r="AB23" i="73"/>
  <c r="AB26" i="73"/>
  <c r="AB20" i="73"/>
  <c r="AB16" i="73"/>
  <c r="AB21" i="73"/>
  <c r="AB33" i="73"/>
  <c r="AB38" i="73"/>
  <c r="AB41" i="73"/>
  <c r="AB44" i="73"/>
  <c r="AB35" i="73"/>
  <c r="AB2" i="73"/>
  <c r="AB24" i="73"/>
  <c r="AB29" i="73"/>
  <c r="AB30" i="73"/>
  <c r="AB32" i="73"/>
  <c r="AB36" i="73"/>
  <c r="AB39" i="73"/>
  <c r="AB42" i="73"/>
  <c r="AB15" i="73"/>
  <c r="AB27" i="73"/>
  <c r="AB34" i="73"/>
  <c r="AB37" i="73"/>
  <c r="AB40" i="73"/>
  <c r="AB43" i="73"/>
  <c r="Q3" i="73"/>
  <c r="Q6" i="73"/>
  <c r="Q9" i="73"/>
  <c r="Q12" i="73"/>
  <c r="Q4" i="73"/>
  <c r="Q7" i="73"/>
  <c r="Q10" i="73"/>
  <c r="Q13" i="73"/>
  <c r="Q16" i="73"/>
  <c r="Q19" i="73"/>
  <c r="Q20" i="73"/>
  <c r="Q5" i="73"/>
  <c r="Q8" i="73"/>
  <c r="Q11" i="73"/>
  <c r="Q21" i="73"/>
  <c r="Q22" i="73"/>
  <c r="Q25" i="73"/>
  <c r="Q28" i="73"/>
  <c r="Q14" i="73"/>
  <c r="Q15" i="73"/>
  <c r="Q18" i="73"/>
  <c r="Q23" i="73"/>
  <c r="Q26" i="73"/>
  <c r="Q17" i="73"/>
  <c r="Q24" i="73"/>
  <c r="Q38" i="73"/>
  <c r="Q41" i="73"/>
  <c r="Q44" i="73"/>
  <c r="Q33" i="73"/>
  <c r="Q2" i="73"/>
  <c r="Q35" i="73"/>
  <c r="Q36" i="73"/>
  <c r="Q39" i="73"/>
  <c r="Q42" i="73"/>
  <c r="Q27" i="73"/>
  <c r="Q31" i="73"/>
  <c r="Q32" i="73"/>
  <c r="Q29" i="73"/>
  <c r="Q30" i="73"/>
  <c r="Q37" i="73"/>
  <c r="Q40" i="73"/>
  <c r="Q43" i="73"/>
  <c r="Q34" i="73"/>
  <c r="AC3" i="73"/>
  <c r="AC6" i="73"/>
  <c r="AC9" i="73"/>
  <c r="AC12" i="73"/>
  <c r="AC4" i="73"/>
  <c r="AC7" i="73"/>
  <c r="AC10" i="73"/>
  <c r="AC13" i="73"/>
  <c r="AC16" i="73"/>
  <c r="AC19" i="73"/>
  <c r="AC21" i="73"/>
  <c r="AC5" i="73"/>
  <c r="AC8" i="73"/>
  <c r="AC18" i="73"/>
  <c r="AC22" i="73"/>
  <c r="AC25" i="73"/>
  <c r="AC28" i="73"/>
  <c r="AC11" i="73"/>
  <c r="AC17" i="73"/>
  <c r="AC14" i="73"/>
  <c r="AC23" i="73"/>
  <c r="AC26" i="73"/>
  <c r="AC20" i="73"/>
  <c r="AC15" i="73"/>
  <c r="AC24" i="73"/>
  <c r="AC33" i="73"/>
  <c r="AC38" i="73"/>
  <c r="AC41" i="73"/>
  <c r="AC44" i="73"/>
  <c r="AC31" i="73"/>
  <c r="AC35" i="73"/>
  <c r="AC2" i="73"/>
  <c r="AC29" i="73"/>
  <c r="AC30" i="73"/>
  <c r="AC32" i="73"/>
  <c r="AC36" i="73"/>
  <c r="AC39" i="73"/>
  <c r="AC42" i="73"/>
  <c r="AC27" i="73"/>
  <c r="AC34" i="73"/>
  <c r="AC37" i="73"/>
  <c r="AC40" i="73"/>
  <c r="AC43" i="73"/>
  <c r="I5" i="73"/>
  <c r="I8" i="73"/>
  <c r="I11" i="73"/>
  <c r="I3" i="73"/>
  <c r="I6" i="73"/>
  <c r="I9" i="73"/>
  <c r="I12" i="73"/>
  <c r="I15" i="73"/>
  <c r="I18" i="73"/>
  <c r="I21" i="73"/>
  <c r="I17" i="73"/>
  <c r="I19" i="73"/>
  <c r="I24" i="73"/>
  <c r="I27" i="73"/>
  <c r="I14" i="73"/>
  <c r="I20" i="73"/>
  <c r="I22" i="73"/>
  <c r="I25" i="73"/>
  <c r="I28" i="73"/>
  <c r="I4" i="73"/>
  <c r="I7" i="73"/>
  <c r="I13" i="73"/>
  <c r="I16" i="73"/>
  <c r="I23" i="73"/>
  <c r="I31" i="73"/>
  <c r="I37" i="73"/>
  <c r="I40" i="73"/>
  <c r="I43" i="73"/>
  <c r="I10" i="73"/>
  <c r="I30" i="73"/>
  <c r="I32" i="73"/>
  <c r="I34" i="73"/>
  <c r="I35" i="73"/>
  <c r="I29" i="73"/>
  <c r="I38" i="73"/>
  <c r="I41" i="73"/>
  <c r="I44" i="73"/>
  <c r="I26" i="73"/>
  <c r="I33" i="73"/>
  <c r="I2" i="73"/>
  <c r="I36" i="73"/>
  <c r="I39" i="73"/>
  <c r="I42" i="73"/>
  <c r="J4" i="73"/>
  <c r="J7" i="73"/>
  <c r="J10" i="73"/>
  <c r="J13" i="73"/>
  <c r="J16" i="73"/>
  <c r="J5" i="73"/>
  <c r="J8" i="73"/>
  <c r="J11" i="73"/>
  <c r="J14" i="73"/>
  <c r="J17" i="73"/>
  <c r="J3" i="73"/>
  <c r="J6" i="73"/>
  <c r="J9" i="73"/>
  <c r="J12" i="73"/>
  <c r="J15" i="73"/>
  <c r="J18" i="73"/>
  <c r="J21" i="73"/>
  <c r="J23" i="73"/>
  <c r="J26" i="73"/>
  <c r="J29" i="73"/>
  <c r="J32" i="73"/>
  <c r="J35" i="73"/>
  <c r="J19" i="73"/>
  <c r="J24" i="73"/>
  <c r="J27" i="73"/>
  <c r="J30" i="73"/>
  <c r="J33" i="73"/>
  <c r="J20" i="73"/>
  <c r="J22" i="73"/>
  <c r="J25" i="73"/>
  <c r="J28" i="73"/>
  <c r="J31" i="73"/>
  <c r="J37" i="73"/>
  <c r="J40" i="73"/>
  <c r="J43" i="73"/>
  <c r="J34" i="73"/>
  <c r="J38" i="73"/>
  <c r="J41" i="73"/>
  <c r="J44" i="73"/>
  <c r="J2" i="73"/>
  <c r="J36" i="73"/>
  <c r="J39" i="73"/>
  <c r="J42" i="73"/>
  <c r="S5" i="73"/>
  <c r="S8" i="73"/>
  <c r="S11" i="73"/>
  <c r="S14" i="73"/>
  <c r="S17" i="73"/>
  <c r="S20" i="73"/>
  <c r="S3" i="73"/>
  <c r="S6" i="73"/>
  <c r="S9" i="73"/>
  <c r="S12" i="73"/>
  <c r="S15" i="73"/>
  <c r="S4" i="73"/>
  <c r="S7" i="73"/>
  <c r="S10" i="73"/>
  <c r="S13" i="73"/>
  <c r="S16" i="73"/>
  <c r="S24" i="73"/>
  <c r="S27" i="73"/>
  <c r="S30" i="73"/>
  <c r="S21" i="73"/>
  <c r="S22" i="73"/>
  <c r="S25" i="73"/>
  <c r="S28" i="73"/>
  <c r="S18" i="73"/>
  <c r="S23" i="73"/>
  <c r="S26" i="73"/>
  <c r="S19" i="73"/>
  <c r="S38" i="73"/>
  <c r="S41" i="73"/>
  <c r="S44" i="73"/>
  <c r="S33" i="73"/>
  <c r="S29" i="73"/>
  <c r="S2" i="73"/>
  <c r="S40" i="73"/>
  <c r="S31" i="73"/>
  <c r="S35" i="73"/>
  <c r="S36" i="73"/>
  <c r="S39" i="73"/>
  <c r="S42" i="73"/>
  <c r="S37" i="73"/>
  <c r="S32" i="73"/>
  <c r="S34" i="73"/>
  <c r="S43" i="73"/>
  <c r="U5" i="73"/>
  <c r="U8" i="73"/>
  <c r="U11" i="73"/>
  <c r="U3" i="73"/>
  <c r="U6" i="73"/>
  <c r="U9" i="73"/>
  <c r="U12" i="73"/>
  <c r="U15" i="73"/>
  <c r="U18" i="73"/>
  <c r="U21" i="73"/>
  <c r="U13" i="73"/>
  <c r="U19" i="73"/>
  <c r="U20" i="73"/>
  <c r="U24" i="73"/>
  <c r="U27" i="73"/>
  <c r="U16" i="73"/>
  <c r="U14" i="73"/>
  <c r="U22" i="73"/>
  <c r="U25" i="73"/>
  <c r="U28" i="73"/>
  <c r="U4" i="73"/>
  <c r="U10" i="73"/>
  <c r="U17" i="73"/>
  <c r="U23" i="73"/>
  <c r="U7" i="73"/>
  <c r="U29" i="73"/>
  <c r="U34" i="73"/>
  <c r="U37" i="73"/>
  <c r="U40" i="73"/>
  <c r="U43" i="73"/>
  <c r="U32" i="73"/>
  <c r="U38" i="73"/>
  <c r="U41" i="73"/>
  <c r="U44" i="73"/>
  <c r="U33" i="73"/>
  <c r="U2" i="73"/>
  <c r="U31" i="73"/>
  <c r="U35" i="73"/>
  <c r="U36" i="73"/>
  <c r="U39" i="73"/>
  <c r="U42" i="73"/>
  <c r="U26" i="73"/>
  <c r="U30" i="73"/>
  <c r="M4" i="73"/>
  <c r="M7" i="73"/>
  <c r="M10" i="73"/>
  <c r="M13" i="73"/>
  <c r="M5" i="73"/>
  <c r="M8" i="73"/>
  <c r="M11" i="73"/>
  <c r="M14" i="73"/>
  <c r="M17" i="73"/>
  <c r="M20" i="73"/>
  <c r="M21" i="73"/>
  <c r="M16" i="73"/>
  <c r="M23" i="73"/>
  <c r="M26" i="73"/>
  <c r="M3" i="73"/>
  <c r="M18" i="73"/>
  <c r="M6" i="73"/>
  <c r="M15" i="73"/>
  <c r="M9" i="73"/>
  <c r="M19" i="73"/>
  <c r="M12" i="73"/>
  <c r="M24" i="73"/>
  <c r="M27" i="73"/>
  <c r="M22" i="73"/>
  <c r="M25" i="73"/>
  <c r="M2" i="73"/>
  <c r="M36" i="73"/>
  <c r="M39" i="73"/>
  <c r="M42" i="73"/>
  <c r="M35" i="73"/>
  <c r="M28" i="73"/>
  <c r="M32" i="73"/>
  <c r="M30" i="73"/>
  <c r="M31" i="73"/>
  <c r="M37" i="73"/>
  <c r="M40" i="73"/>
  <c r="M43" i="73"/>
  <c r="M29" i="73"/>
  <c r="M34" i="73"/>
  <c r="M33" i="73"/>
  <c r="M38" i="73"/>
  <c r="M41" i="73"/>
  <c r="M44" i="73"/>
  <c r="O3" i="73"/>
  <c r="O6" i="73"/>
  <c r="O9" i="73"/>
  <c r="O12" i="73"/>
  <c r="O15" i="73"/>
  <c r="O18" i="73"/>
  <c r="O21" i="73"/>
  <c r="O4" i="73"/>
  <c r="O7" i="73"/>
  <c r="O10" i="73"/>
  <c r="O13" i="73"/>
  <c r="O5" i="73"/>
  <c r="O8" i="73"/>
  <c r="O11" i="73"/>
  <c r="O14" i="73"/>
  <c r="O22" i="73"/>
  <c r="O25" i="73"/>
  <c r="O28" i="73"/>
  <c r="O31" i="73"/>
  <c r="O16" i="73"/>
  <c r="O23" i="73"/>
  <c r="O26" i="73"/>
  <c r="O17" i="73"/>
  <c r="O19" i="73"/>
  <c r="O24" i="73"/>
  <c r="O27" i="73"/>
  <c r="O41" i="73"/>
  <c r="O33" i="73"/>
  <c r="O2" i="73"/>
  <c r="O35" i="73"/>
  <c r="O36" i="73"/>
  <c r="O39" i="73"/>
  <c r="O42" i="73"/>
  <c r="O32" i="73"/>
  <c r="O44" i="73"/>
  <c r="O20" i="73"/>
  <c r="O29" i="73"/>
  <c r="O30" i="73"/>
  <c r="O37" i="73"/>
  <c r="O40" i="73"/>
  <c r="O43" i="73"/>
  <c r="O38" i="73"/>
  <c r="O34" i="73"/>
  <c r="AE5" i="73"/>
  <c r="AE8" i="73"/>
  <c r="AE11" i="73"/>
  <c r="AE14" i="73"/>
  <c r="AE17" i="73"/>
  <c r="AE20" i="73"/>
  <c r="AE3" i="73"/>
  <c r="AE6" i="73"/>
  <c r="AE9" i="73"/>
  <c r="AE12" i="73"/>
  <c r="AE15" i="73"/>
  <c r="AE4" i="73"/>
  <c r="AE7" i="73"/>
  <c r="AE10" i="73"/>
  <c r="AE13" i="73"/>
  <c r="AE16" i="73"/>
  <c r="AE24" i="73"/>
  <c r="AE27" i="73"/>
  <c r="AE30" i="73"/>
  <c r="AE21" i="73"/>
  <c r="AE18" i="73"/>
  <c r="AE22" i="73"/>
  <c r="AE25" i="73"/>
  <c r="AE19" i="73"/>
  <c r="AE23" i="73"/>
  <c r="AE26" i="73"/>
  <c r="AE33" i="73"/>
  <c r="AE31" i="73"/>
  <c r="AE38" i="73"/>
  <c r="AE41" i="73"/>
  <c r="AE44" i="73"/>
  <c r="AE37" i="73"/>
  <c r="AE35" i="73"/>
  <c r="AE2" i="73"/>
  <c r="AE29" i="73"/>
  <c r="AE32" i="73"/>
  <c r="AE36" i="73"/>
  <c r="AE39" i="73"/>
  <c r="AE42" i="73"/>
  <c r="AE40" i="73"/>
  <c r="AE28" i="73"/>
  <c r="AE43" i="73"/>
  <c r="AE34" i="73"/>
  <c r="Y4" i="73"/>
  <c r="Y7" i="73"/>
  <c r="Y10" i="73"/>
  <c r="Y13" i="73"/>
  <c r="Y5" i="73"/>
  <c r="Y8" i="73"/>
  <c r="Y11" i="73"/>
  <c r="Y14" i="73"/>
  <c r="Y17" i="73"/>
  <c r="Y20" i="73"/>
  <c r="Y18" i="73"/>
  <c r="Y19" i="73"/>
  <c r="Y23" i="73"/>
  <c r="Y26" i="73"/>
  <c r="Y3" i="73"/>
  <c r="Y6" i="73"/>
  <c r="Y9" i="73"/>
  <c r="Y16" i="73"/>
  <c r="Y24" i="73"/>
  <c r="Y27" i="73"/>
  <c r="Y12" i="73"/>
  <c r="Y15" i="73"/>
  <c r="Y21" i="73"/>
  <c r="Y22" i="73"/>
  <c r="Y25" i="73"/>
  <c r="Y35" i="73"/>
  <c r="Y2" i="73"/>
  <c r="Y30" i="73"/>
  <c r="Y31" i="73"/>
  <c r="Y36" i="73"/>
  <c r="Y39" i="73"/>
  <c r="Y42" i="73"/>
  <c r="Y29" i="73"/>
  <c r="Y32" i="73"/>
  <c r="Y34" i="73"/>
  <c r="Y37" i="73"/>
  <c r="Y40" i="73"/>
  <c r="Y43" i="73"/>
  <c r="Y28" i="73"/>
  <c r="Y33" i="73"/>
  <c r="Y38" i="73"/>
  <c r="Y41" i="73"/>
  <c r="Y44" i="73"/>
  <c r="AA3" i="73"/>
  <c r="AA6" i="73"/>
  <c r="AA9" i="73"/>
  <c r="AA12" i="73"/>
  <c r="AA15" i="73"/>
  <c r="AA18" i="73"/>
  <c r="AA21" i="73"/>
  <c r="AA4" i="73"/>
  <c r="AA7" i="73"/>
  <c r="AA10" i="73"/>
  <c r="AA13" i="73"/>
  <c r="AA5" i="73"/>
  <c r="AA8" i="73"/>
  <c r="AA11" i="73"/>
  <c r="AA14" i="73"/>
  <c r="AA22" i="73"/>
  <c r="AA25" i="73"/>
  <c r="AA28" i="73"/>
  <c r="AA31" i="73"/>
  <c r="AA17" i="73"/>
  <c r="AA19" i="73"/>
  <c r="AA23" i="73"/>
  <c r="AA26" i="73"/>
  <c r="AA20" i="73"/>
  <c r="AA16" i="73"/>
  <c r="AA24" i="73"/>
  <c r="AA27" i="73"/>
  <c r="AA35" i="73"/>
  <c r="AA44" i="73"/>
  <c r="AA2" i="73"/>
  <c r="AA29" i="73"/>
  <c r="AA30" i="73"/>
  <c r="AA32" i="73"/>
  <c r="AA36" i="73"/>
  <c r="AA39" i="73"/>
  <c r="AA42" i="73"/>
  <c r="AA41" i="73"/>
  <c r="AA34" i="73"/>
  <c r="AA37" i="73"/>
  <c r="AA40" i="73"/>
  <c r="AA43" i="73"/>
  <c r="AA33" i="73"/>
  <c r="AA38" i="73"/>
  <c r="CB43" i="34"/>
  <c r="CL43" i="34"/>
  <c r="CJ43" i="34"/>
  <c r="O42" i="34"/>
  <c r="CD43" i="34"/>
  <c r="CF43" i="34"/>
  <c r="CH43" i="34"/>
  <c r="W43" i="34"/>
  <c r="AU43" i="34"/>
  <c r="BG43" i="34"/>
  <c r="CE43" i="34"/>
  <c r="CG43" i="34"/>
  <c r="CI43" i="34"/>
  <c r="W34" i="34"/>
  <c r="AU34" i="34"/>
  <c r="L32" i="34"/>
  <c r="BV31" i="34"/>
  <c r="BV34" i="34" s="1"/>
  <c r="BQ31" i="34"/>
  <c r="BQ34" i="34" s="1"/>
  <c r="BT31" i="34"/>
  <c r="BT34" i="34" s="1"/>
  <c r="BZ31" i="34"/>
  <c r="BZ34" i="34" s="1"/>
  <c r="BP31" i="34"/>
  <c r="BP34" i="34" s="1"/>
  <c r="BY31" i="34"/>
  <c r="BY34" i="34" s="1"/>
  <c r="BS31" i="34"/>
  <c r="BR31" i="34"/>
  <c r="BR34" i="34" s="1"/>
  <c r="BW31" i="34"/>
  <c r="BW34" i="34" s="1"/>
  <c r="BU31" i="34"/>
  <c r="BU34" i="34" s="1"/>
  <c r="CA31" i="34"/>
  <c r="CA34" i="34" s="1"/>
  <c r="BX31" i="34"/>
  <c r="BX34" i="34" s="1"/>
  <c r="BG34" i="34"/>
  <c r="G775" i="1"/>
  <c r="Q55" i="2"/>
  <c r="G780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3" i="1"/>
  <c r="G774" i="1"/>
  <c r="G776" i="1"/>
  <c r="G777" i="1"/>
  <c r="G778" i="1"/>
  <c r="G779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3" i="1"/>
  <c r="G14" i="1"/>
  <c r="H14" i="1"/>
  <c r="G4" i="1"/>
  <c r="G5" i="1"/>
  <c r="G6" i="1"/>
  <c r="G7" i="1"/>
  <c r="G8" i="1"/>
  <c r="G9" i="1"/>
  <c r="G10" i="1"/>
  <c r="G11" i="1"/>
  <c r="G12" i="1"/>
  <c r="G13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BI26" i="82"/>
  <c r="G732" i="1"/>
  <c r="G733" i="1"/>
  <c r="G734" i="1"/>
  <c r="BI30" i="82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BI52" i="82"/>
  <c r="BI53" i="82"/>
  <c r="G756" i="1"/>
  <c r="G757" i="1"/>
  <c r="G758" i="1"/>
  <c r="G759" i="1"/>
  <c r="G761" i="1"/>
  <c r="BI60" i="82"/>
  <c r="G762" i="1"/>
  <c r="BI62" i="82"/>
  <c r="BI63" i="82"/>
  <c r="G763" i="1"/>
  <c r="G764" i="1"/>
  <c r="G765" i="1"/>
  <c r="G766" i="1"/>
  <c r="G767" i="1"/>
  <c r="G3" i="1"/>
  <c r="H3" i="1"/>
  <c r="J4" i="1"/>
  <c r="J5" i="1"/>
  <c r="J6" i="1"/>
  <c r="BI184" i="32"/>
  <c r="J7" i="1"/>
  <c r="BI185" i="32" s="1"/>
  <c r="J8" i="1"/>
  <c r="BI186" i="32" s="1"/>
  <c r="J9" i="1"/>
  <c r="BI187" i="32" s="1"/>
  <c r="J10" i="1"/>
  <c r="BI188" i="32" s="1"/>
  <c r="J11" i="1"/>
  <c r="BI189" i="32" s="1"/>
  <c r="J12" i="1"/>
  <c r="BI190" i="32" s="1"/>
  <c r="J13" i="1"/>
  <c r="BI191" i="32" s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BI203" i="32" s="1"/>
  <c r="J330" i="1"/>
  <c r="BI204" i="32" s="1"/>
  <c r="J331" i="1"/>
  <c r="BI205" i="32" s="1"/>
  <c r="J332" i="1"/>
  <c r="BI206" i="32" s="1"/>
  <c r="J333" i="1"/>
  <c r="BI207" i="32" s="1"/>
  <c r="J334" i="1"/>
  <c r="BI208" i="32" s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BI212" i="32"/>
  <c r="J685" i="1"/>
  <c r="BI213" i="32" s="1"/>
  <c r="BI214" i="32"/>
  <c r="J686" i="1"/>
  <c r="BI215" i="32" s="1"/>
  <c r="J687" i="1"/>
  <c r="BI216" i="32" s="1"/>
  <c r="BI217" i="32"/>
  <c r="J688" i="1"/>
  <c r="BI218" i="32" s="1"/>
  <c r="J689" i="1"/>
  <c r="BI219" i="32" s="1"/>
  <c r="J690" i="1"/>
  <c r="BI220" i="32" s="1"/>
  <c r="BI221" i="32"/>
  <c r="J691" i="1"/>
  <c r="BI222" i="32" s="1"/>
  <c r="J692" i="1"/>
  <c r="BI223" i="32" s="1"/>
  <c r="BI224" i="32"/>
  <c r="J693" i="1"/>
  <c r="BI225" i="32" s="1"/>
  <c r="J694" i="1"/>
  <c r="BI226" i="32" s="1"/>
  <c r="J695" i="1"/>
  <c r="BI227" i="32" s="1"/>
  <c r="J696" i="1"/>
  <c r="BI228" i="32" s="1"/>
  <c r="BI229" i="32"/>
  <c r="J697" i="1"/>
  <c r="BI230" i="32" s="1"/>
  <c r="J698" i="1"/>
  <c r="BI231" i="32" s="1"/>
  <c r="BI232" i="32"/>
  <c r="J699" i="1"/>
  <c r="BI233" i="32" s="1"/>
  <c r="J700" i="1"/>
  <c r="BI234" i="32" s="1"/>
  <c r="J701" i="1"/>
  <c r="BI235" i="32" s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BI237" i="32" s="1"/>
  <c r="J765" i="1"/>
  <c r="BI238" i="32" s="1"/>
  <c r="J766" i="1"/>
  <c r="J767" i="1"/>
  <c r="BI239" i="32" s="1"/>
  <c r="J3" i="1"/>
  <c r="I3" i="1"/>
  <c r="I4" i="1"/>
  <c r="I5" i="1"/>
  <c r="I6" i="1"/>
  <c r="BI242" i="32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BI270" i="32"/>
  <c r="I685" i="1"/>
  <c r="BI23" i="77" s="1"/>
  <c r="BI272" i="32"/>
  <c r="I686" i="1"/>
  <c r="BI25" i="77" s="1"/>
  <c r="I687" i="1"/>
  <c r="BI26" i="77" s="1"/>
  <c r="BI275" i="32"/>
  <c r="I688" i="1"/>
  <c r="BI28" i="77" s="1"/>
  <c r="I689" i="1"/>
  <c r="BI29" i="77" s="1"/>
  <c r="I690" i="1"/>
  <c r="BI30" i="77" s="1"/>
  <c r="BI279" i="32"/>
  <c r="I691" i="1"/>
  <c r="BI32" i="77" s="1"/>
  <c r="I692" i="1"/>
  <c r="BI33" i="77" s="1"/>
  <c r="BI282" i="32"/>
  <c r="I693" i="1"/>
  <c r="BI35" i="77" s="1"/>
  <c r="I694" i="1"/>
  <c r="BI36" i="77" s="1"/>
  <c r="I695" i="1"/>
  <c r="BI37" i="77" s="1"/>
  <c r="I696" i="1"/>
  <c r="BI38" i="77" s="1"/>
  <c r="BI287" i="32"/>
  <c r="I697" i="1"/>
  <c r="BI40" i="77" s="1"/>
  <c r="I698" i="1"/>
  <c r="BI41" i="77" s="1"/>
  <c r="BI290" i="32"/>
  <c r="I699" i="1"/>
  <c r="BI43" i="77" s="1"/>
  <c r="I700" i="1"/>
  <c r="BI44" i="77" s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H4" i="1"/>
  <c r="H5" i="1"/>
  <c r="H6" i="1"/>
  <c r="H7" i="1"/>
  <c r="H8" i="1"/>
  <c r="H9" i="1"/>
  <c r="H10" i="1"/>
  <c r="H11" i="1"/>
  <c r="H12" i="1"/>
  <c r="H13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BI12" i="77" s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BI45" i="77" s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BI9" i="77" l="1"/>
  <c r="BI13" i="77"/>
  <c r="BI46" i="77"/>
  <c r="BI20" i="77"/>
  <c r="BI17" i="77"/>
  <c r="BD41" i="77"/>
  <c r="AR41" i="77"/>
  <c r="AF41" i="77"/>
  <c r="T41" i="77"/>
  <c r="H41" i="77"/>
  <c r="BC41" i="77"/>
  <c r="AQ41" i="77"/>
  <c r="AE41" i="77"/>
  <c r="S41" i="77"/>
  <c r="BB41" i="77"/>
  <c r="AP41" i="77"/>
  <c r="AD41" i="77"/>
  <c r="R41" i="77"/>
  <c r="BA41" i="77"/>
  <c r="AO41" i="77"/>
  <c r="AC41" i="77"/>
  <c r="Q41" i="77"/>
  <c r="AZ41" i="77"/>
  <c r="AN41" i="77"/>
  <c r="AB41" i="77"/>
  <c r="P41" i="77"/>
  <c r="AY41" i="77"/>
  <c r="AM41" i="77"/>
  <c r="AA41" i="77"/>
  <c r="O41" i="77"/>
  <c r="AX41" i="77"/>
  <c r="AL41" i="77"/>
  <c r="Z41" i="77"/>
  <c r="N41" i="77"/>
  <c r="AW41" i="77"/>
  <c r="AK41" i="77"/>
  <c r="Y41" i="77"/>
  <c r="M41" i="77"/>
  <c r="BF41" i="77"/>
  <c r="AT41" i="77"/>
  <c r="AH41" i="77"/>
  <c r="V41" i="77"/>
  <c r="J41" i="77"/>
  <c r="AG41" i="77"/>
  <c r="AI41" i="77"/>
  <c r="X41" i="77"/>
  <c r="W41" i="77"/>
  <c r="U41" i="77"/>
  <c r="L41" i="77"/>
  <c r="BG41" i="77"/>
  <c r="K41" i="77"/>
  <c r="AJ41" i="77"/>
  <c r="BE41" i="77"/>
  <c r="I41" i="77"/>
  <c r="AV41" i="77"/>
  <c r="AU41" i="77"/>
  <c r="AS41" i="77"/>
  <c r="BC29" i="77"/>
  <c r="AQ29" i="77"/>
  <c r="AE29" i="77"/>
  <c r="S29" i="77"/>
  <c r="AY29" i="77"/>
  <c r="AM29" i="77"/>
  <c r="AA29" i="77"/>
  <c r="O29" i="77"/>
  <c r="AX29" i="77"/>
  <c r="AL29" i="77"/>
  <c r="Z29" i="77"/>
  <c r="N29" i="77"/>
  <c r="AW29" i="77"/>
  <c r="AK29" i="77"/>
  <c r="Y29" i="77"/>
  <c r="M29" i="77"/>
  <c r="AS29" i="77"/>
  <c r="AB29" i="77"/>
  <c r="I29" i="77"/>
  <c r="K29" i="77"/>
  <c r="AR29" i="77"/>
  <c r="X29" i="77"/>
  <c r="H29" i="77"/>
  <c r="J29" i="77"/>
  <c r="BG29" i="77"/>
  <c r="AP29" i="77"/>
  <c r="W29" i="77"/>
  <c r="AF29" i="77"/>
  <c r="AD29" i="77"/>
  <c r="AT29" i="77"/>
  <c r="BF29" i="77"/>
  <c r="AO29" i="77"/>
  <c r="V29" i="77"/>
  <c r="BE29" i="77"/>
  <c r="AN29" i="77"/>
  <c r="U29" i="77"/>
  <c r="BD29" i="77"/>
  <c r="AJ29" i="77"/>
  <c r="T29" i="77"/>
  <c r="BB29" i="77"/>
  <c r="AI29" i="77"/>
  <c r="R29" i="77"/>
  <c r="AU29" i="77"/>
  <c r="AC29" i="77"/>
  <c r="BA29" i="77"/>
  <c r="AH29" i="77"/>
  <c r="Q29" i="77"/>
  <c r="AZ29" i="77"/>
  <c r="AG29" i="77"/>
  <c r="P29" i="77"/>
  <c r="AV29" i="77"/>
  <c r="L29" i="77"/>
  <c r="BI7" i="77"/>
  <c r="AV40" i="77"/>
  <c r="AJ40" i="77"/>
  <c r="X40" i="77"/>
  <c r="L40" i="77"/>
  <c r="BG40" i="77"/>
  <c r="AU40" i="77"/>
  <c r="AI40" i="77"/>
  <c r="W40" i="77"/>
  <c r="K40" i="77"/>
  <c r="BF40" i="77"/>
  <c r="AT40" i="77"/>
  <c r="AH40" i="77"/>
  <c r="V40" i="77"/>
  <c r="J40" i="77"/>
  <c r="BE40" i="77"/>
  <c r="AS40" i="77"/>
  <c r="AG40" i="77"/>
  <c r="U40" i="77"/>
  <c r="I40" i="77"/>
  <c r="BD40" i="77"/>
  <c r="AR40" i="77"/>
  <c r="AF40" i="77"/>
  <c r="T40" i="77"/>
  <c r="H40" i="77"/>
  <c r="BC40" i="77"/>
  <c r="AQ40" i="77"/>
  <c r="AE40" i="77"/>
  <c r="S40" i="77"/>
  <c r="BB40" i="77"/>
  <c r="AP40" i="77"/>
  <c r="AD40" i="77"/>
  <c r="R40" i="77"/>
  <c r="BA40" i="77"/>
  <c r="AO40" i="77"/>
  <c r="AC40" i="77"/>
  <c r="Q40" i="77"/>
  <c r="AX40" i="77"/>
  <c r="AL40" i="77"/>
  <c r="Z40" i="77"/>
  <c r="N40" i="77"/>
  <c r="AK40" i="77"/>
  <c r="AB40" i="77"/>
  <c r="AW40" i="77"/>
  <c r="AA40" i="77"/>
  <c r="Y40" i="77"/>
  <c r="AM40" i="77"/>
  <c r="P40" i="77"/>
  <c r="O40" i="77"/>
  <c r="M40" i="77"/>
  <c r="AN40" i="77"/>
  <c r="AZ40" i="77"/>
  <c r="AY40" i="77"/>
  <c r="BG28" i="77"/>
  <c r="AU28" i="77"/>
  <c r="AI28" i="77"/>
  <c r="W28" i="77"/>
  <c r="K28" i="77"/>
  <c r="BC28" i="77"/>
  <c r="AQ28" i="77"/>
  <c r="AE28" i="77"/>
  <c r="S28" i="77"/>
  <c r="BB28" i="77"/>
  <c r="AP28" i="77"/>
  <c r="AD28" i="77"/>
  <c r="R28" i="77"/>
  <c r="BA28" i="77"/>
  <c r="AO28" i="77"/>
  <c r="AC28" i="77"/>
  <c r="Q28" i="77"/>
  <c r="AR28" i="77"/>
  <c r="Y28" i="77"/>
  <c r="H28" i="77"/>
  <c r="I28" i="77"/>
  <c r="AN28" i="77"/>
  <c r="X28" i="77"/>
  <c r="BF28" i="77"/>
  <c r="AM28" i="77"/>
  <c r="V28" i="77"/>
  <c r="BE28" i="77"/>
  <c r="AL28" i="77"/>
  <c r="U28" i="77"/>
  <c r="L28" i="77"/>
  <c r="BD28" i="77"/>
  <c r="AK28" i="77"/>
  <c r="T28" i="77"/>
  <c r="AZ28" i="77"/>
  <c r="AJ28" i="77"/>
  <c r="P28" i="77"/>
  <c r="AB28" i="77"/>
  <c r="AT28" i="77"/>
  <c r="AS28" i="77"/>
  <c r="AY28" i="77"/>
  <c r="AH28" i="77"/>
  <c r="O28" i="77"/>
  <c r="AV28" i="77"/>
  <c r="J28" i="77"/>
  <c r="Z28" i="77"/>
  <c r="AX28" i="77"/>
  <c r="AG28" i="77"/>
  <c r="N28" i="77"/>
  <c r="AW28" i="77"/>
  <c r="AF28" i="77"/>
  <c r="M28" i="77"/>
  <c r="AA28" i="77"/>
  <c r="BI18" i="77"/>
  <c r="BD38" i="77"/>
  <c r="AR38" i="77"/>
  <c r="AF38" i="77"/>
  <c r="T38" i="77"/>
  <c r="H38" i="77"/>
  <c r="BC38" i="77"/>
  <c r="AQ38" i="77"/>
  <c r="AE38" i="77"/>
  <c r="S38" i="77"/>
  <c r="BB38" i="77"/>
  <c r="AP38" i="77"/>
  <c r="AD38" i="77"/>
  <c r="R38" i="77"/>
  <c r="BA38" i="77"/>
  <c r="AO38" i="77"/>
  <c r="AC38" i="77"/>
  <c r="Q38" i="77"/>
  <c r="AZ38" i="77"/>
  <c r="AN38" i="77"/>
  <c r="AB38" i="77"/>
  <c r="P38" i="77"/>
  <c r="AY38" i="77"/>
  <c r="AM38" i="77"/>
  <c r="AA38" i="77"/>
  <c r="O38" i="77"/>
  <c r="AX38" i="77"/>
  <c r="AL38" i="77"/>
  <c r="Z38" i="77"/>
  <c r="N38" i="77"/>
  <c r="AW38" i="77"/>
  <c r="AK38" i="77"/>
  <c r="Y38" i="77"/>
  <c r="M38" i="77"/>
  <c r="BF38" i="77"/>
  <c r="AT38" i="77"/>
  <c r="AH38" i="77"/>
  <c r="V38" i="77"/>
  <c r="J38" i="77"/>
  <c r="AS38" i="77"/>
  <c r="AJ38" i="77"/>
  <c r="AI38" i="77"/>
  <c r="I38" i="77"/>
  <c r="AG38" i="77"/>
  <c r="X38" i="77"/>
  <c r="W38" i="77"/>
  <c r="BE38" i="77"/>
  <c r="AV38" i="77"/>
  <c r="U38" i="77"/>
  <c r="AU38" i="77"/>
  <c r="L38" i="77"/>
  <c r="BG38" i="77"/>
  <c r="K38" i="77"/>
  <c r="BC26" i="77"/>
  <c r="AQ26" i="77"/>
  <c r="AE26" i="77"/>
  <c r="AY26" i="77"/>
  <c r="AM26" i="77"/>
  <c r="AX26" i="77"/>
  <c r="AL26" i="77"/>
  <c r="AW26" i="77"/>
  <c r="AK26" i="77"/>
  <c r="BE26" i="77"/>
  <c r="AN26" i="77"/>
  <c r="X26" i="77"/>
  <c r="L26" i="77"/>
  <c r="AP26" i="77"/>
  <c r="BD26" i="77"/>
  <c r="AJ26" i="77"/>
  <c r="W26" i="77"/>
  <c r="K26" i="77"/>
  <c r="AR26" i="77"/>
  <c r="Y26" i="77"/>
  <c r="BB26" i="77"/>
  <c r="AI26" i="77"/>
  <c r="V26" i="77"/>
  <c r="J26" i="77"/>
  <c r="O26" i="77"/>
  <c r="Z26" i="77"/>
  <c r="BA26" i="77"/>
  <c r="AH26" i="77"/>
  <c r="U26" i="77"/>
  <c r="I26" i="77"/>
  <c r="AZ26" i="77"/>
  <c r="AG26" i="77"/>
  <c r="T26" i="77"/>
  <c r="H26" i="77"/>
  <c r="BG26" i="77"/>
  <c r="M26" i="77"/>
  <c r="AV26" i="77"/>
  <c r="AF26" i="77"/>
  <c r="S26" i="77"/>
  <c r="AU26" i="77"/>
  <c r="AD26" i="77"/>
  <c r="R26" i="77"/>
  <c r="AO26" i="77"/>
  <c r="AT26" i="77"/>
  <c r="AC26" i="77"/>
  <c r="Q26" i="77"/>
  <c r="BF26" i="77"/>
  <c r="AS26" i="77"/>
  <c r="AB26" i="77"/>
  <c r="P26" i="77"/>
  <c r="AA26" i="77"/>
  <c r="N26" i="77"/>
  <c r="BI8" i="77"/>
  <c r="BI16" i="77"/>
  <c r="AV37" i="77"/>
  <c r="AJ37" i="77"/>
  <c r="X37" i="77"/>
  <c r="L37" i="77"/>
  <c r="BG37" i="77"/>
  <c r="AU37" i="77"/>
  <c r="AI37" i="77"/>
  <c r="W37" i="77"/>
  <c r="K37" i="77"/>
  <c r="BF37" i="77"/>
  <c r="AT37" i="77"/>
  <c r="AH37" i="77"/>
  <c r="V37" i="77"/>
  <c r="J37" i="77"/>
  <c r="BE37" i="77"/>
  <c r="AS37" i="77"/>
  <c r="AG37" i="77"/>
  <c r="U37" i="77"/>
  <c r="I37" i="77"/>
  <c r="BD37" i="77"/>
  <c r="AR37" i="77"/>
  <c r="AF37" i="77"/>
  <c r="T37" i="77"/>
  <c r="H37" i="77"/>
  <c r="BC37" i="77"/>
  <c r="AQ37" i="77"/>
  <c r="AE37" i="77"/>
  <c r="S37" i="77"/>
  <c r="BB37" i="77"/>
  <c r="AP37" i="77"/>
  <c r="AD37" i="77"/>
  <c r="R37" i="77"/>
  <c r="BA37" i="77"/>
  <c r="AO37" i="77"/>
  <c r="AC37" i="77"/>
  <c r="Q37" i="77"/>
  <c r="AX37" i="77"/>
  <c r="AL37" i="77"/>
  <c r="Z37" i="77"/>
  <c r="N37" i="77"/>
  <c r="AW37" i="77"/>
  <c r="AZ37" i="77"/>
  <c r="AN37" i="77"/>
  <c r="AY37" i="77"/>
  <c r="AM37" i="77"/>
  <c r="AK37" i="77"/>
  <c r="AB37" i="77"/>
  <c r="AA37" i="77"/>
  <c r="Y37" i="77"/>
  <c r="P37" i="77"/>
  <c r="O37" i="77"/>
  <c r="M37" i="77"/>
  <c r="AZ25" i="77"/>
  <c r="AN25" i="77"/>
  <c r="AB25" i="77"/>
  <c r="P25" i="77"/>
  <c r="S25" i="77"/>
  <c r="R25" i="77"/>
  <c r="AC25" i="77"/>
  <c r="AY25" i="77"/>
  <c r="AM25" i="77"/>
  <c r="AA25" i="77"/>
  <c r="O25" i="77"/>
  <c r="AX25" i="77"/>
  <c r="AL25" i="77"/>
  <c r="Z25" i="77"/>
  <c r="N25" i="77"/>
  <c r="AE25" i="77"/>
  <c r="Q25" i="77"/>
  <c r="AW25" i="77"/>
  <c r="AK25" i="77"/>
  <c r="Y25" i="77"/>
  <c r="M25" i="77"/>
  <c r="BC25" i="77"/>
  <c r="AV25" i="77"/>
  <c r="AJ25" i="77"/>
  <c r="X25" i="77"/>
  <c r="L25" i="77"/>
  <c r="AQ25" i="77"/>
  <c r="AD25" i="77"/>
  <c r="BG25" i="77"/>
  <c r="AU25" i="77"/>
  <c r="AI25" i="77"/>
  <c r="W25" i="77"/>
  <c r="K25" i="77"/>
  <c r="BB25" i="77"/>
  <c r="BA25" i="77"/>
  <c r="BF25" i="77"/>
  <c r="AT25" i="77"/>
  <c r="AH25" i="77"/>
  <c r="V25" i="77"/>
  <c r="J25" i="77"/>
  <c r="AP25" i="77"/>
  <c r="AO25" i="77"/>
  <c r="BE25" i="77"/>
  <c r="AS25" i="77"/>
  <c r="AG25" i="77"/>
  <c r="U25" i="77"/>
  <c r="I25" i="77"/>
  <c r="BD25" i="77"/>
  <c r="AR25" i="77"/>
  <c r="AF25" i="77"/>
  <c r="T25" i="77"/>
  <c r="H25" i="77"/>
  <c r="AZ36" i="77"/>
  <c r="AN36" i="77"/>
  <c r="AB36" i="77"/>
  <c r="P36" i="77"/>
  <c r="AY36" i="77"/>
  <c r="AM36" i="77"/>
  <c r="AA36" i="77"/>
  <c r="O36" i="77"/>
  <c r="AX36" i="77"/>
  <c r="AL36" i="77"/>
  <c r="Z36" i="77"/>
  <c r="N36" i="77"/>
  <c r="AW36" i="77"/>
  <c r="AK36" i="77"/>
  <c r="Y36" i="77"/>
  <c r="M36" i="77"/>
  <c r="AV36" i="77"/>
  <c r="AJ36" i="77"/>
  <c r="X36" i="77"/>
  <c r="L36" i="77"/>
  <c r="BG36" i="77"/>
  <c r="AU36" i="77"/>
  <c r="AI36" i="77"/>
  <c r="W36" i="77"/>
  <c r="K36" i="77"/>
  <c r="BF36" i="77"/>
  <c r="AT36" i="77"/>
  <c r="AH36" i="77"/>
  <c r="V36" i="77"/>
  <c r="J36" i="77"/>
  <c r="BE36" i="77"/>
  <c r="AS36" i="77"/>
  <c r="AG36" i="77"/>
  <c r="U36" i="77"/>
  <c r="I36" i="77"/>
  <c r="BB36" i="77"/>
  <c r="AP36" i="77"/>
  <c r="AD36" i="77"/>
  <c r="R36" i="77"/>
  <c r="BA36" i="77"/>
  <c r="AR36" i="77"/>
  <c r="AQ36" i="77"/>
  <c r="Q36" i="77"/>
  <c r="AO36" i="77"/>
  <c r="AF36" i="77"/>
  <c r="BD36" i="77"/>
  <c r="AE36" i="77"/>
  <c r="AC36" i="77"/>
  <c r="BC36" i="77"/>
  <c r="T36" i="77"/>
  <c r="S36" i="77"/>
  <c r="H36" i="77"/>
  <c r="BI10" i="77"/>
  <c r="BD35" i="77"/>
  <c r="AR35" i="77"/>
  <c r="AF35" i="77"/>
  <c r="T35" i="77"/>
  <c r="H35" i="77"/>
  <c r="BC35" i="77"/>
  <c r="AQ35" i="77"/>
  <c r="AE35" i="77"/>
  <c r="S35" i="77"/>
  <c r="BB35" i="77"/>
  <c r="AP35" i="77"/>
  <c r="AD35" i="77"/>
  <c r="R35" i="77"/>
  <c r="BA35" i="77"/>
  <c r="AO35" i="77"/>
  <c r="AC35" i="77"/>
  <c r="Q35" i="77"/>
  <c r="AZ35" i="77"/>
  <c r="AN35" i="77"/>
  <c r="AB35" i="77"/>
  <c r="P35" i="77"/>
  <c r="AY35" i="77"/>
  <c r="AM35" i="77"/>
  <c r="AA35" i="77"/>
  <c r="O35" i="77"/>
  <c r="AX35" i="77"/>
  <c r="AL35" i="77"/>
  <c r="Z35" i="77"/>
  <c r="N35" i="77"/>
  <c r="AW35" i="77"/>
  <c r="AK35" i="77"/>
  <c r="Y35" i="77"/>
  <c r="M35" i="77"/>
  <c r="BF35" i="77"/>
  <c r="AT35" i="77"/>
  <c r="AH35" i="77"/>
  <c r="V35" i="77"/>
  <c r="J35" i="77"/>
  <c r="BE35" i="77"/>
  <c r="I35" i="77"/>
  <c r="K35" i="77"/>
  <c r="AV35" i="77"/>
  <c r="AU35" i="77"/>
  <c r="BG35" i="77"/>
  <c r="AS35" i="77"/>
  <c r="AJ35" i="77"/>
  <c r="AI35" i="77"/>
  <c r="AG35" i="77"/>
  <c r="L35" i="77"/>
  <c r="X35" i="77"/>
  <c r="W35" i="77"/>
  <c r="U35" i="77"/>
  <c r="AV23" i="77"/>
  <c r="AJ23" i="77"/>
  <c r="X23" i="77"/>
  <c r="L23" i="77"/>
  <c r="AM23" i="77"/>
  <c r="Z23" i="77"/>
  <c r="M23" i="77"/>
  <c r="BG23" i="77"/>
  <c r="AU23" i="77"/>
  <c r="AI23" i="77"/>
  <c r="W23" i="77"/>
  <c r="K23" i="77"/>
  <c r="AX23" i="77"/>
  <c r="AK23" i="77"/>
  <c r="BF23" i="77"/>
  <c r="AT23" i="77"/>
  <c r="AH23" i="77"/>
  <c r="V23" i="77"/>
  <c r="J23" i="77"/>
  <c r="O23" i="77"/>
  <c r="N23" i="77"/>
  <c r="Y23" i="77"/>
  <c r="BE23" i="77"/>
  <c r="AS23" i="77"/>
  <c r="AG23" i="77"/>
  <c r="U23" i="77"/>
  <c r="I23" i="77"/>
  <c r="BD23" i="77"/>
  <c r="AR23" i="77"/>
  <c r="AF23" i="77"/>
  <c r="T23" i="77"/>
  <c r="H23" i="77"/>
  <c r="AY23" i="77"/>
  <c r="BC23" i="77"/>
  <c r="AQ23" i="77"/>
  <c r="AE23" i="77"/>
  <c r="S23" i="77"/>
  <c r="AL23" i="77"/>
  <c r="BB23" i="77"/>
  <c r="AP23" i="77"/>
  <c r="AD23" i="77"/>
  <c r="R23" i="77"/>
  <c r="AW23" i="77"/>
  <c r="BA23" i="77"/>
  <c r="AO23" i="77"/>
  <c r="AC23" i="77"/>
  <c r="Q23" i="77"/>
  <c r="AZ23" i="77"/>
  <c r="AN23" i="77"/>
  <c r="AB23" i="77"/>
  <c r="P23" i="77"/>
  <c r="AA23" i="77"/>
  <c r="BI19" i="77"/>
  <c r="AZ33" i="77"/>
  <c r="AN33" i="77"/>
  <c r="AB33" i="77"/>
  <c r="P33" i="77"/>
  <c r="AY33" i="77"/>
  <c r="AM33" i="77"/>
  <c r="AA33" i="77"/>
  <c r="O33" i="77"/>
  <c r="AX33" i="77"/>
  <c r="AL33" i="77"/>
  <c r="Z33" i="77"/>
  <c r="N33" i="77"/>
  <c r="AW33" i="77"/>
  <c r="AK33" i="77"/>
  <c r="Y33" i="77"/>
  <c r="M33" i="77"/>
  <c r="AV33" i="77"/>
  <c r="AJ33" i="77"/>
  <c r="X33" i="77"/>
  <c r="L33" i="77"/>
  <c r="BG33" i="77"/>
  <c r="AU33" i="77"/>
  <c r="AI33" i="77"/>
  <c r="W33" i="77"/>
  <c r="K33" i="77"/>
  <c r="BF33" i="77"/>
  <c r="AT33" i="77"/>
  <c r="AH33" i="77"/>
  <c r="V33" i="77"/>
  <c r="J33" i="77"/>
  <c r="BE33" i="77"/>
  <c r="AS33" i="77"/>
  <c r="AG33" i="77"/>
  <c r="U33" i="77"/>
  <c r="I33" i="77"/>
  <c r="BB33" i="77"/>
  <c r="AP33" i="77"/>
  <c r="AD33" i="77"/>
  <c r="R33" i="77"/>
  <c r="Q33" i="77"/>
  <c r="BD33" i="77"/>
  <c r="H33" i="77"/>
  <c r="BC33" i="77"/>
  <c r="T33" i="77"/>
  <c r="BA33" i="77"/>
  <c r="AR33" i="77"/>
  <c r="AQ33" i="77"/>
  <c r="S33" i="77"/>
  <c r="AO33" i="77"/>
  <c r="AF33" i="77"/>
  <c r="AE33" i="77"/>
  <c r="AC33" i="77"/>
  <c r="BD44" i="77"/>
  <c r="AR44" i="77"/>
  <c r="AF44" i="77"/>
  <c r="T44" i="77"/>
  <c r="H44" i="77"/>
  <c r="BC44" i="77"/>
  <c r="AQ44" i="77"/>
  <c r="AE44" i="77"/>
  <c r="S44" i="77"/>
  <c r="BB44" i="77"/>
  <c r="AP44" i="77"/>
  <c r="AD44" i="77"/>
  <c r="R44" i="77"/>
  <c r="BA44" i="77"/>
  <c r="AO44" i="77"/>
  <c r="AC44" i="77"/>
  <c r="Q44" i="77"/>
  <c r="AZ44" i="77"/>
  <c r="AN44" i="77"/>
  <c r="AB44" i="77"/>
  <c r="P44" i="77"/>
  <c r="AY44" i="77"/>
  <c r="AM44" i="77"/>
  <c r="AA44" i="77"/>
  <c r="O44" i="77"/>
  <c r="AX44" i="77"/>
  <c r="AL44" i="77"/>
  <c r="Z44" i="77"/>
  <c r="N44" i="77"/>
  <c r="AW44" i="77"/>
  <c r="AK44" i="77"/>
  <c r="Y44" i="77"/>
  <c r="M44" i="77"/>
  <c r="BF44" i="77"/>
  <c r="AT44" i="77"/>
  <c r="AH44" i="77"/>
  <c r="V44" i="77"/>
  <c r="J44" i="77"/>
  <c r="U44" i="77"/>
  <c r="AG44" i="77"/>
  <c r="X44" i="77"/>
  <c r="L44" i="77"/>
  <c r="BG44" i="77"/>
  <c r="K44" i="77"/>
  <c r="BE44" i="77"/>
  <c r="I44" i="77"/>
  <c r="AV44" i="77"/>
  <c r="AU44" i="77"/>
  <c r="W44" i="77"/>
  <c r="AS44" i="77"/>
  <c r="AJ44" i="77"/>
  <c r="AI44" i="77"/>
  <c r="BD32" i="77"/>
  <c r="AR32" i="77"/>
  <c r="AF32" i="77"/>
  <c r="T32" i="77"/>
  <c r="H32" i="77"/>
  <c r="BC32" i="77"/>
  <c r="AQ32" i="77"/>
  <c r="AE32" i="77"/>
  <c r="S32" i="77"/>
  <c r="BB32" i="77"/>
  <c r="AP32" i="77"/>
  <c r="AD32" i="77"/>
  <c r="R32" i="77"/>
  <c r="BA32" i="77"/>
  <c r="AO32" i="77"/>
  <c r="AC32" i="77"/>
  <c r="Q32" i="77"/>
  <c r="AZ32" i="77"/>
  <c r="AN32" i="77"/>
  <c r="AB32" i="77"/>
  <c r="P32" i="77"/>
  <c r="AY32" i="77"/>
  <c r="AM32" i="77"/>
  <c r="AA32" i="77"/>
  <c r="O32" i="77"/>
  <c r="AX32" i="77"/>
  <c r="AL32" i="77"/>
  <c r="Z32" i="77"/>
  <c r="N32" i="77"/>
  <c r="AW32" i="77"/>
  <c r="AK32" i="77"/>
  <c r="Y32" i="77"/>
  <c r="M32" i="77"/>
  <c r="BF32" i="77"/>
  <c r="AT32" i="77"/>
  <c r="AH32" i="77"/>
  <c r="V32" i="77"/>
  <c r="J32" i="77"/>
  <c r="U32" i="77"/>
  <c r="X32" i="77"/>
  <c r="L32" i="77"/>
  <c r="BG32" i="77"/>
  <c r="K32" i="77"/>
  <c r="BE32" i="77"/>
  <c r="I32" i="77"/>
  <c r="AG32" i="77"/>
  <c r="AV32" i="77"/>
  <c r="AU32" i="77"/>
  <c r="AS32" i="77"/>
  <c r="W32" i="77"/>
  <c r="AJ32" i="77"/>
  <c r="AI32" i="77"/>
  <c r="BI21" i="77"/>
  <c r="BI15" i="77"/>
  <c r="BI14" i="77"/>
  <c r="BI11" i="77"/>
  <c r="AV43" i="77"/>
  <c r="AJ43" i="77"/>
  <c r="X43" i="77"/>
  <c r="L43" i="77"/>
  <c r="BG43" i="77"/>
  <c r="AU43" i="77"/>
  <c r="AI43" i="77"/>
  <c r="W43" i="77"/>
  <c r="K43" i="77"/>
  <c r="BF43" i="77"/>
  <c r="AT43" i="77"/>
  <c r="AH43" i="77"/>
  <c r="V43" i="77"/>
  <c r="J43" i="77"/>
  <c r="BE43" i="77"/>
  <c r="AS43" i="77"/>
  <c r="AG43" i="77"/>
  <c r="U43" i="77"/>
  <c r="I43" i="77"/>
  <c r="BD43" i="77"/>
  <c r="AR43" i="77"/>
  <c r="AF43" i="77"/>
  <c r="T43" i="77"/>
  <c r="H43" i="77"/>
  <c r="BC43" i="77"/>
  <c r="AQ43" i="77"/>
  <c r="AE43" i="77"/>
  <c r="S43" i="77"/>
  <c r="BB43" i="77"/>
  <c r="AP43" i="77"/>
  <c r="AD43" i="77"/>
  <c r="R43" i="77"/>
  <c r="BA43" i="77"/>
  <c r="AO43" i="77"/>
  <c r="AC43" i="77"/>
  <c r="Q43" i="77"/>
  <c r="AX43" i="77"/>
  <c r="AL43" i="77"/>
  <c r="Z43" i="77"/>
  <c r="N43" i="77"/>
  <c r="Y43" i="77"/>
  <c r="P43" i="77"/>
  <c r="AA43" i="77"/>
  <c r="O43" i="77"/>
  <c r="AK43" i="77"/>
  <c r="M43" i="77"/>
  <c r="AZ43" i="77"/>
  <c r="AB43" i="77"/>
  <c r="AY43" i="77"/>
  <c r="AW43" i="77"/>
  <c r="AN43" i="77"/>
  <c r="AM43" i="77"/>
  <c r="AZ30" i="77"/>
  <c r="AN30" i="77"/>
  <c r="AY30" i="77"/>
  <c r="AM30" i="77"/>
  <c r="AA30" i="77"/>
  <c r="O30" i="77"/>
  <c r="BG30" i="77"/>
  <c r="AU30" i="77"/>
  <c r="AI30" i="77"/>
  <c r="W30" i="77"/>
  <c r="K30" i="77"/>
  <c r="BF30" i="77"/>
  <c r="AT30" i="77"/>
  <c r="AH30" i="77"/>
  <c r="V30" i="77"/>
  <c r="J30" i="77"/>
  <c r="BE30" i="77"/>
  <c r="AS30" i="77"/>
  <c r="AG30" i="77"/>
  <c r="U30" i="77"/>
  <c r="I30" i="77"/>
  <c r="BB30" i="77"/>
  <c r="AW30" i="77"/>
  <c r="AC30" i="77"/>
  <c r="L30" i="77"/>
  <c r="M30" i="77"/>
  <c r="AV30" i="77"/>
  <c r="AB30" i="77"/>
  <c r="H30" i="77"/>
  <c r="AR30" i="77"/>
  <c r="Z30" i="77"/>
  <c r="AF30" i="77"/>
  <c r="AQ30" i="77"/>
  <c r="Y30" i="77"/>
  <c r="AP30" i="77"/>
  <c r="X30" i="77"/>
  <c r="BC30" i="77"/>
  <c r="N30" i="77"/>
  <c r="AO30" i="77"/>
  <c r="T30" i="77"/>
  <c r="AE30" i="77"/>
  <c r="AL30" i="77"/>
  <c r="S30" i="77"/>
  <c r="AD30" i="77"/>
  <c r="AK30" i="77"/>
  <c r="R30" i="77"/>
  <c r="AX30" i="77"/>
  <c r="BD30" i="77"/>
  <c r="AJ30" i="77"/>
  <c r="Q30" i="77"/>
  <c r="P30" i="77"/>
  <c r="BA30" i="77"/>
  <c r="T47" i="73"/>
  <c r="M47" i="73"/>
  <c r="G47" i="73"/>
  <c r="Y47" i="73"/>
  <c r="AE47" i="73"/>
  <c r="O47" i="73"/>
  <c r="I47" i="73"/>
  <c r="Q47" i="73"/>
  <c r="V47" i="73"/>
  <c r="R47" i="73"/>
  <c r="AA47" i="73"/>
  <c r="P47" i="73"/>
  <c r="AC47" i="73"/>
  <c r="L47" i="73"/>
  <c r="H47" i="73"/>
  <c r="AD47" i="73"/>
  <c r="S47" i="73"/>
  <c r="J47" i="73"/>
  <c r="X47" i="73"/>
  <c r="U47" i="73"/>
  <c r="AB47" i="73"/>
  <c r="Z47" i="73"/>
  <c r="N47" i="73"/>
  <c r="BI50" i="82"/>
  <c r="BI305" i="85"/>
  <c r="BI51" i="85"/>
  <c r="BI179" i="85"/>
  <c r="BI242" i="85"/>
  <c r="BI38" i="82"/>
  <c r="BI38" i="85"/>
  <c r="BI166" i="85"/>
  <c r="BI229" i="85"/>
  <c r="BI292" i="85"/>
  <c r="BI14" i="82"/>
  <c r="BI205" i="85"/>
  <c r="BI268" i="85"/>
  <c r="BI14" i="85"/>
  <c r="BI142" i="85"/>
  <c r="BI48" i="82"/>
  <c r="BI240" i="85"/>
  <c r="BI303" i="85"/>
  <c r="BI177" i="85"/>
  <c r="BI49" i="85"/>
  <c r="BI36" i="82"/>
  <c r="BI227" i="85"/>
  <c r="BI164" i="85"/>
  <c r="BI290" i="85"/>
  <c r="BI36" i="85"/>
  <c r="BI24" i="82"/>
  <c r="BI24" i="85"/>
  <c r="BI152" i="85"/>
  <c r="BI278" i="85"/>
  <c r="BI215" i="85"/>
  <c r="BI12" i="82"/>
  <c r="BI12" i="85"/>
  <c r="BI140" i="85"/>
  <c r="BI266" i="85"/>
  <c r="BI203" i="85"/>
  <c r="BI37" i="82"/>
  <c r="BI228" i="85"/>
  <c r="BI165" i="85"/>
  <c r="BI37" i="85"/>
  <c r="BI291" i="85"/>
  <c r="BI59" i="82"/>
  <c r="BI315" i="85"/>
  <c r="BI252" i="85"/>
  <c r="BI61" i="85"/>
  <c r="BI189" i="85"/>
  <c r="BI47" i="82"/>
  <c r="BI239" i="85"/>
  <c r="BI176" i="85"/>
  <c r="BI302" i="85"/>
  <c r="BI48" i="85"/>
  <c r="BI35" i="82"/>
  <c r="BI226" i="85"/>
  <c r="BI35" i="85"/>
  <c r="BI289" i="85"/>
  <c r="BI163" i="85"/>
  <c r="BI23" i="82"/>
  <c r="BI23" i="85"/>
  <c r="BI151" i="85"/>
  <c r="BI277" i="85"/>
  <c r="BI214" i="85"/>
  <c r="BI11" i="82"/>
  <c r="BI202" i="85"/>
  <c r="BI139" i="85"/>
  <c r="BI265" i="85"/>
  <c r="BI11" i="85"/>
  <c r="BI58" i="82"/>
  <c r="BI188" i="85"/>
  <c r="BI251" i="85"/>
  <c r="BI60" i="85"/>
  <c r="BI314" i="85"/>
  <c r="BI46" i="82"/>
  <c r="BI47" i="85"/>
  <c r="BI175" i="85"/>
  <c r="BI301" i="85"/>
  <c r="BI238" i="85"/>
  <c r="BI34" i="82"/>
  <c r="BI225" i="85"/>
  <c r="BI288" i="85"/>
  <c r="BI34" i="85"/>
  <c r="BI162" i="85"/>
  <c r="BI22" i="82"/>
  <c r="BI276" i="85"/>
  <c r="BI22" i="85"/>
  <c r="BI150" i="85"/>
  <c r="BI213" i="85"/>
  <c r="BI10" i="82"/>
  <c r="BI201" i="85"/>
  <c r="BI264" i="85"/>
  <c r="BI138" i="85"/>
  <c r="BI10" i="85"/>
  <c r="BI61" i="82"/>
  <c r="BI191" i="85"/>
  <c r="BI254" i="85"/>
  <c r="BI63" i="85"/>
  <c r="BI317" i="85"/>
  <c r="BI57" i="82"/>
  <c r="BI187" i="85"/>
  <c r="BI250" i="85"/>
  <c r="BI313" i="85"/>
  <c r="BI59" i="85"/>
  <c r="BI45" i="82"/>
  <c r="BI174" i="85"/>
  <c r="BI46" i="85"/>
  <c r="BI300" i="85"/>
  <c r="BI237" i="85"/>
  <c r="BI33" i="82"/>
  <c r="BI287" i="85"/>
  <c r="BI161" i="85"/>
  <c r="BI33" i="85"/>
  <c r="BI224" i="85"/>
  <c r="BI21" i="82"/>
  <c r="BI275" i="85"/>
  <c r="BI21" i="85"/>
  <c r="BI149" i="85"/>
  <c r="BI212" i="85"/>
  <c r="BI9" i="82"/>
  <c r="BI263" i="85"/>
  <c r="BI137" i="85"/>
  <c r="BI9" i="85"/>
  <c r="BI200" i="85"/>
  <c r="BI49" i="82"/>
  <c r="BI304" i="85"/>
  <c r="BI178" i="85"/>
  <c r="BI50" i="85"/>
  <c r="BI241" i="85"/>
  <c r="BI56" i="82"/>
  <c r="BI58" i="85"/>
  <c r="BI249" i="85"/>
  <c r="BI312" i="85"/>
  <c r="BI186" i="85"/>
  <c r="BI44" i="82"/>
  <c r="BI235" i="85"/>
  <c r="BI44" i="85"/>
  <c r="BI172" i="85"/>
  <c r="BI298" i="85"/>
  <c r="BI32" i="82"/>
  <c r="BI223" i="85"/>
  <c r="BI160" i="85"/>
  <c r="BI32" i="85"/>
  <c r="BI286" i="85"/>
  <c r="BI20" i="82"/>
  <c r="BI211" i="85"/>
  <c r="BI20" i="85"/>
  <c r="BI274" i="85"/>
  <c r="BI148" i="85"/>
  <c r="BI8" i="82"/>
  <c r="BI262" i="85"/>
  <c r="BI8" i="85"/>
  <c r="BI199" i="85"/>
  <c r="BI136" i="85"/>
  <c r="BI322" i="85"/>
  <c r="BI68" i="85"/>
  <c r="BI259" i="85"/>
  <c r="BI196" i="85"/>
  <c r="BI55" i="82"/>
  <c r="BI57" i="85"/>
  <c r="BI311" i="85"/>
  <c r="BI185" i="85"/>
  <c r="BI248" i="85"/>
  <c r="BI43" i="82"/>
  <c r="BI234" i="85"/>
  <c r="BI171" i="85"/>
  <c r="BI43" i="85"/>
  <c r="BI297" i="85"/>
  <c r="BI31" i="82"/>
  <c r="BI222" i="85"/>
  <c r="BI159" i="85"/>
  <c r="BI285" i="85"/>
  <c r="BI31" i="85"/>
  <c r="BI19" i="82"/>
  <c r="BI273" i="85"/>
  <c r="BI147" i="85"/>
  <c r="BI19" i="85"/>
  <c r="BI210" i="85"/>
  <c r="BI7" i="82"/>
  <c r="BI7" i="85"/>
  <c r="BI261" i="85"/>
  <c r="BI198" i="85"/>
  <c r="BI135" i="85"/>
  <c r="BI13" i="82"/>
  <c r="BI141" i="85"/>
  <c r="BI267" i="85"/>
  <c r="BI13" i="85"/>
  <c r="BI204" i="85"/>
  <c r="BI54" i="82"/>
  <c r="BI246" i="85"/>
  <c r="BI55" i="85"/>
  <c r="BI183" i="85"/>
  <c r="BI309" i="85"/>
  <c r="BI42" i="82"/>
  <c r="BI233" i="85"/>
  <c r="BI296" i="85"/>
  <c r="BI170" i="85"/>
  <c r="BI42" i="85"/>
  <c r="BI18" i="82"/>
  <c r="BI209" i="85"/>
  <c r="BI146" i="85"/>
  <c r="BI18" i="85"/>
  <c r="BI272" i="85"/>
  <c r="BI41" i="82"/>
  <c r="BI169" i="85"/>
  <c r="BI295" i="85"/>
  <c r="BI41" i="85"/>
  <c r="BI232" i="85"/>
  <c r="BI29" i="82"/>
  <c r="BI220" i="85"/>
  <c r="BI29" i="85"/>
  <c r="BI157" i="85"/>
  <c r="BI283" i="85"/>
  <c r="BI17" i="82"/>
  <c r="BI17" i="85"/>
  <c r="BI208" i="85"/>
  <c r="BI271" i="85"/>
  <c r="BI145" i="85"/>
  <c r="BI25" i="82"/>
  <c r="BI216" i="85"/>
  <c r="BI279" i="85"/>
  <c r="BI25" i="85"/>
  <c r="BI153" i="85"/>
  <c r="BI258" i="85"/>
  <c r="BI67" i="85"/>
  <c r="BI195" i="85"/>
  <c r="BI321" i="85"/>
  <c r="BI40" i="82"/>
  <c r="BI231" i="85"/>
  <c r="BI40" i="85"/>
  <c r="BI294" i="85"/>
  <c r="BI168" i="85"/>
  <c r="BI28" i="82"/>
  <c r="BI219" i="85"/>
  <c r="BI28" i="85"/>
  <c r="BI282" i="85"/>
  <c r="BI156" i="85"/>
  <c r="BI16" i="82"/>
  <c r="BI270" i="85"/>
  <c r="BI207" i="85"/>
  <c r="BI144" i="85"/>
  <c r="BI16" i="85"/>
  <c r="BI51" i="82"/>
  <c r="BI306" i="85"/>
  <c r="BI243" i="85"/>
  <c r="BI52" i="85"/>
  <c r="BI180" i="85"/>
  <c r="BI39" i="82"/>
  <c r="BI293" i="85"/>
  <c r="BI39" i="85"/>
  <c r="BI230" i="85"/>
  <c r="BI167" i="85"/>
  <c r="BI27" i="82"/>
  <c r="BI281" i="85"/>
  <c r="BI218" i="85"/>
  <c r="BI155" i="85"/>
  <c r="BI27" i="85"/>
  <c r="BI15" i="82"/>
  <c r="BI269" i="85"/>
  <c r="BI206" i="85"/>
  <c r="BI15" i="85"/>
  <c r="BI143" i="85"/>
  <c r="AG5" i="73"/>
  <c r="AG8" i="73"/>
  <c r="AG11" i="73"/>
  <c r="AG3" i="73"/>
  <c r="AG6" i="73"/>
  <c r="AG9" i="73"/>
  <c r="AG12" i="73"/>
  <c r="AG15" i="73"/>
  <c r="AG18" i="73"/>
  <c r="AG21" i="73"/>
  <c r="AG10" i="73"/>
  <c r="AG20" i="73"/>
  <c r="AG13" i="73"/>
  <c r="AG24" i="73"/>
  <c r="AG27" i="73"/>
  <c r="AG17" i="73"/>
  <c r="AG22" i="73"/>
  <c r="AG25" i="73"/>
  <c r="AG28" i="73"/>
  <c r="AG14" i="73"/>
  <c r="AG19" i="73"/>
  <c r="AG7" i="73"/>
  <c r="AG16" i="73"/>
  <c r="AG23" i="73"/>
  <c r="AG4" i="73"/>
  <c r="AG26" i="73"/>
  <c r="AG37" i="73"/>
  <c r="AG40" i="73"/>
  <c r="AG43" i="73"/>
  <c r="AG34" i="73"/>
  <c r="AG33" i="73"/>
  <c r="AG31" i="73"/>
  <c r="AG38" i="73"/>
  <c r="AG41" i="73"/>
  <c r="AG44" i="73"/>
  <c r="AG30" i="73"/>
  <c r="AG35" i="73"/>
  <c r="AG2" i="73"/>
  <c r="AG29" i="73"/>
  <c r="AG32" i="73"/>
  <c r="AG36" i="73"/>
  <c r="AG39" i="73"/>
  <c r="AG42" i="73"/>
  <c r="W4" i="73"/>
  <c r="W7" i="73"/>
  <c r="W10" i="73"/>
  <c r="W13" i="73"/>
  <c r="W16" i="73"/>
  <c r="W19" i="73"/>
  <c r="W5" i="73"/>
  <c r="W8" i="73"/>
  <c r="W11" i="73"/>
  <c r="W14" i="73"/>
  <c r="W3" i="73"/>
  <c r="W6" i="73"/>
  <c r="W9" i="73"/>
  <c r="W12" i="73"/>
  <c r="W15" i="73"/>
  <c r="W17" i="73"/>
  <c r="W23" i="73"/>
  <c r="W26" i="73"/>
  <c r="W29" i="73"/>
  <c r="W20" i="73"/>
  <c r="W24" i="73"/>
  <c r="W27" i="73"/>
  <c r="W21" i="73"/>
  <c r="W22" i="73"/>
  <c r="W25" i="73"/>
  <c r="W28" i="73"/>
  <c r="W18" i="73"/>
  <c r="W32" i="73"/>
  <c r="W30" i="73"/>
  <c r="W36" i="73"/>
  <c r="W42" i="73"/>
  <c r="W31" i="73"/>
  <c r="W39" i="73"/>
  <c r="W34" i="73"/>
  <c r="W37" i="73"/>
  <c r="W40" i="73"/>
  <c r="W43" i="73"/>
  <c r="W33" i="73"/>
  <c r="W38" i="73"/>
  <c r="W41" i="73"/>
  <c r="W44" i="73"/>
  <c r="W35" i="73"/>
  <c r="W2" i="73"/>
  <c r="AL3" i="73"/>
  <c r="AL6" i="73"/>
  <c r="AL9" i="73"/>
  <c r="AL12" i="73"/>
  <c r="AL15" i="73"/>
  <c r="AL4" i="73"/>
  <c r="AL7" i="73"/>
  <c r="AL10" i="73"/>
  <c r="AL13" i="73"/>
  <c r="AL16" i="73"/>
  <c r="AL5" i="73"/>
  <c r="AL8" i="73"/>
  <c r="AL11" i="73"/>
  <c r="AL14" i="73"/>
  <c r="AL17" i="73"/>
  <c r="AL20" i="73"/>
  <c r="AL22" i="73"/>
  <c r="AL25" i="73"/>
  <c r="AL28" i="73"/>
  <c r="AL31" i="73"/>
  <c r="AL34" i="73"/>
  <c r="AL19" i="73"/>
  <c r="AL23" i="73"/>
  <c r="AL26" i="73"/>
  <c r="AL29" i="73"/>
  <c r="AL32" i="73"/>
  <c r="AL35" i="73"/>
  <c r="AL21" i="73"/>
  <c r="AL24" i="73"/>
  <c r="AL27" i="73"/>
  <c r="AL18" i="73"/>
  <c r="AL2" i="73"/>
  <c r="AL36" i="73"/>
  <c r="AL39" i="73"/>
  <c r="AL42" i="73"/>
  <c r="AL37" i="73"/>
  <c r="AL40" i="73"/>
  <c r="AL43" i="73"/>
  <c r="AL33" i="73"/>
  <c r="AL30" i="73"/>
  <c r="AL38" i="73"/>
  <c r="AL41" i="73"/>
  <c r="AL44" i="73"/>
  <c r="AN3" i="73"/>
  <c r="AN6" i="73"/>
  <c r="AN9" i="73"/>
  <c r="AN12" i="73"/>
  <c r="AN4" i="73"/>
  <c r="AN7" i="73"/>
  <c r="AN10" i="73"/>
  <c r="AN13" i="73"/>
  <c r="AN5" i="73"/>
  <c r="AN8" i="73"/>
  <c r="AN11" i="73"/>
  <c r="AN14" i="73"/>
  <c r="AN15" i="73"/>
  <c r="AN22" i="73"/>
  <c r="AN25" i="73"/>
  <c r="AN28" i="73"/>
  <c r="AN31" i="73"/>
  <c r="AN16" i="73"/>
  <c r="AN19" i="73"/>
  <c r="AN20" i="73"/>
  <c r="AN23" i="73"/>
  <c r="AN26" i="73"/>
  <c r="AN17" i="73"/>
  <c r="AN18" i="73"/>
  <c r="AN24" i="73"/>
  <c r="AN29" i="73"/>
  <c r="AN30" i="73"/>
  <c r="AN35" i="73"/>
  <c r="AN38" i="73"/>
  <c r="AN41" i="73"/>
  <c r="AN44" i="73"/>
  <c r="AN32" i="73"/>
  <c r="AN2" i="73"/>
  <c r="AN36" i="73"/>
  <c r="AN39" i="73"/>
  <c r="AN42" i="73"/>
  <c r="AN34" i="73"/>
  <c r="AN21" i="73"/>
  <c r="AN37" i="73"/>
  <c r="AN40" i="73"/>
  <c r="AN43" i="73"/>
  <c r="AN27" i="73"/>
  <c r="AN33" i="73"/>
  <c r="AQ5" i="73"/>
  <c r="AQ8" i="73"/>
  <c r="AQ11" i="73"/>
  <c r="AQ14" i="73"/>
  <c r="AQ17" i="73"/>
  <c r="AQ20" i="73"/>
  <c r="AQ3" i="73"/>
  <c r="AQ6" i="73"/>
  <c r="AQ9" i="73"/>
  <c r="AQ12" i="73"/>
  <c r="AQ15" i="73"/>
  <c r="AQ4" i="73"/>
  <c r="AQ7" i="73"/>
  <c r="AQ10" i="73"/>
  <c r="AQ13" i="73"/>
  <c r="AQ21" i="73"/>
  <c r="AQ24" i="73"/>
  <c r="AQ27" i="73"/>
  <c r="AQ30" i="73"/>
  <c r="AQ18" i="73"/>
  <c r="AQ16" i="73"/>
  <c r="AQ19" i="73"/>
  <c r="AQ22" i="73"/>
  <c r="AQ25" i="73"/>
  <c r="AQ23" i="73"/>
  <c r="AQ26" i="73"/>
  <c r="AQ33" i="73"/>
  <c r="AQ43" i="73"/>
  <c r="AQ28" i="73"/>
  <c r="AQ29" i="73"/>
  <c r="AQ35" i="73"/>
  <c r="AQ38" i="73"/>
  <c r="AQ41" i="73"/>
  <c r="AQ44" i="73"/>
  <c r="AQ32" i="73"/>
  <c r="AQ2" i="73"/>
  <c r="AQ34" i="73"/>
  <c r="AQ36" i="73"/>
  <c r="AQ39" i="73"/>
  <c r="AQ42" i="73"/>
  <c r="AQ31" i="73"/>
  <c r="AQ37" i="73"/>
  <c r="AQ40" i="73"/>
  <c r="K4" i="73"/>
  <c r="K7" i="73"/>
  <c r="K10" i="73"/>
  <c r="K13" i="73"/>
  <c r="K16" i="73"/>
  <c r="K19" i="73"/>
  <c r="K5" i="73"/>
  <c r="K8" i="73"/>
  <c r="K11" i="73"/>
  <c r="K14" i="73"/>
  <c r="K3" i="73"/>
  <c r="K6" i="73"/>
  <c r="K9" i="73"/>
  <c r="K12" i="73"/>
  <c r="K15" i="73"/>
  <c r="K23" i="73"/>
  <c r="K26" i="73"/>
  <c r="K29" i="73"/>
  <c r="K32" i="73"/>
  <c r="K18" i="73"/>
  <c r="K17" i="73"/>
  <c r="K24" i="73"/>
  <c r="K27" i="73"/>
  <c r="K20" i="73"/>
  <c r="K22" i="73"/>
  <c r="K25" i="73"/>
  <c r="K28" i="73"/>
  <c r="K35" i="73"/>
  <c r="K42" i="73"/>
  <c r="K30" i="73"/>
  <c r="K31" i="73"/>
  <c r="K37" i="73"/>
  <c r="K40" i="73"/>
  <c r="K43" i="73"/>
  <c r="K34" i="73"/>
  <c r="K39" i="73"/>
  <c r="K38" i="73"/>
  <c r="K41" i="73"/>
  <c r="K44" i="73"/>
  <c r="K36" i="73"/>
  <c r="K21" i="73"/>
  <c r="K33" i="73"/>
  <c r="K2" i="73"/>
  <c r="AK4" i="73"/>
  <c r="AK7" i="73"/>
  <c r="AK10" i="73"/>
  <c r="AK13" i="73"/>
  <c r="AK5" i="73"/>
  <c r="AK8" i="73"/>
  <c r="AK11" i="73"/>
  <c r="AK14" i="73"/>
  <c r="AK17" i="73"/>
  <c r="AK20" i="73"/>
  <c r="AK19" i="73"/>
  <c r="AK15" i="73"/>
  <c r="AK16" i="73"/>
  <c r="AK23" i="73"/>
  <c r="AK26" i="73"/>
  <c r="AK3" i="73"/>
  <c r="AK6" i="73"/>
  <c r="AK21" i="73"/>
  <c r="AK24" i="73"/>
  <c r="AK27" i="73"/>
  <c r="AK9" i="73"/>
  <c r="AK12" i="73"/>
  <c r="AK18" i="73"/>
  <c r="AK22" i="73"/>
  <c r="AK25" i="73"/>
  <c r="AK32" i="73"/>
  <c r="AK2" i="73"/>
  <c r="AK28" i="73"/>
  <c r="AK36" i="73"/>
  <c r="AK39" i="73"/>
  <c r="AK42" i="73"/>
  <c r="AK34" i="73"/>
  <c r="AK37" i="73"/>
  <c r="AK40" i="73"/>
  <c r="AK43" i="73"/>
  <c r="AK33" i="73"/>
  <c r="AK30" i="73"/>
  <c r="AK31" i="73"/>
  <c r="AK38" i="73"/>
  <c r="AK41" i="73"/>
  <c r="AK44" i="73"/>
  <c r="AK29" i="73"/>
  <c r="AK35" i="73"/>
  <c r="AM3" i="73"/>
  <c r="AM6" i="73"/>
  <c r="AM9" i="73"/>
  <c r="AM12" i="73"/>
  <c r="AM15" i="73"/>
  <c r="AM18" i="73"/>
  <c r="AM4" i="73"/>
  <c r="AM7" i="73"/>
  <c r="AM10" i="73"/>
  <c r="AM13" i="73"/>
  <c r="AM5" i="73"/>
  <c r="AM8" i="73"/>
  <c r="AM11" i="73"/>
  <c r="AM14" i="73"/>
  <c r="AM22" i="73"/>
  <c r="AM25" i="73"/>
  <c r="AM28" i="73"/>
  <c r="AM31" i="73"/>
  <c r="AM16" i="73"/>
  <c r="AM19" i="73"/>
  <c r="AM20" i="73"/>
  <c r="AM23" i="73"/>
  <c r="AM26" i="73"/>
  <c r="AM21" i="73"/>
  <c r="AM24" i="73"/>
  <c r="AM27" i="73"/>
  <c r="AM32" i="73"/>
  <c r="AM38" i="73"/>
  <c r="AM2" i="73"/>
  <c r="AM36" i="73"/>
  <c r="AM39" i="73"/>
  <c r="AM42" i="73"/>
  <c r="AM34" i="73"/>
  <c r="AM41" i="73"/>
  <c r="AM35" i="73"/>
  <c r="AM37" i="73"/>
  <c r="AM40" i="73"/>
  <c r="AM43" i="73"/>
  <c r="AM29" i="73"/>
  <c r="AM30" i="73"/>
  <c r="AM44" i="73"/>
  <c r="AM33" i="73"/>
  <c r="AM17" i="73"/>
  <c r="AH4" i="73"/>
  <c r="AH7" i="73"/>
  <c r="AH10" i="73"/>
  <c r="AH13" i="73"/>
  <c r="AH16" i="73"/>
  <c r="AH5" i="73"/>
  <c r="AH8" i="73"/>
  <c r="AH11" i="73"/>
  <c r="AH14" i="73"/>
  <c r="AH17" i="73"/>
  <c r="AH3" i="73"/>
  <c r="AH6" i="73"/>
  <c r="AH9" i="73"/>
  <c r="AH12" i="73"/>
  <c r="AH15" i="73"/>
  <c r="AH18" i="73"/>
  <c r="AH23" i="73"/>
  <c r="AH26" i="73"/>
  <c r="AH29" i="73"/>
  <c r="AH32" i="73"/>
  <c r="AH35" i="73"/>
  <c r="AH20" i="73"/>
  <c r="AH21" i="73"/>
  <c r="AH24" i="73"/>
  <c r="AH27" i="73"/>
  <c r="AH30" i="73"/>
  <c r="AH33" i="73"/>
  <c r="AH22" i="73"/>
  <c r="AH25" i="73"/>
  <c r="AH34" i="73"/>
  <c r="AH37" i="73"/>
  <c r="AH40" i="73"/>
  <c r="AH43" i="73"/>
  <c r="AH19" i="73"/>
  <c r="AH31" i="73"/>
  <c r="AH38" i="73"/>
  <c r="AH41" i="73"/>
  <c r="AH44" i="73"/>
  <c r="AH2" i="73"/>
  <c r="AH28" i="73"/>
  <c r="AH36" i="73"/>
  <c r="AH39" i="73"/>
  <c r="AH42" i="73"/>
  <c r="AO3" i="73"/>
  <c r="AO6" i="73"/>
  <c r="AO9" i="73"/>
  <c r="AO12" i="73"/>
  <c r="AO4" i="73"/>
  <c r="AO7" i="73"/>
  <c r="AO10" i="73"/>
  <c r="AO13" i="73"/>
  <c r="AO16" i="73"/>
  <c r="AO19" i="73"/>
  <c r="AO17" i="73"/>
  <c r="AO18" i="73"/>
  <c r="AO5" i="73"/>
  <c r="AO15" i="73"/>
  <c r="AO22" i="73"/>
  <c r="AO25" i="73"/>
  <c r="AO8" i="73"/>
  <c r="AO11" i="73"/>
  <c r="AO20" i="73"/>
  <c r="AO23" i="73"/>
  <c r="AO26" i="73"/>
  <c r="AO14" i="73"/>
  <c r="AO21" i="73"/>
  <c r="AO24" i="73"/>
  <c r="AO29" i="73"/>
  <c r="AO30" i="73"/>
  <c r="AO35" i="73"/>
  <c r="AO38" i="73"/>
  <c r="AO41" i="73"/>
  <c r="AO44" i="73"/>
  <c r="AO28" i="73"/>
  <c r="AO32" i="73"/>
  <c r="AO2" i="73"/>
  <c r="AO36" i="73"/>
  <c r="AO39" i="73"/>
  <c r="AO42" i="73"/>
  <c r="AO33" i="73"/>
  <c r="AO34" i="73"/>
  <c r="AO37" i="73"/>
  <c r="AO40" i="73"/>
  <c r="AO43" i="73"/>
  <c r="AO27" i="73"/>
  <c r="AO31" i="73"/>
  <c r="AF5" i="73"/>
  <c r="AF8" i="73"/>
  <c r="AF11" i="73"/>
  <c r="AF14" i="73"/>
  <c r="AF3" i="73"/>
  <c r="AF6" i="73"/>
  <c r="AF9" i="73"/>
  <c r="AF12" i="73"/>
  <c r="AF15" i="73"/>
  <c r="AF4" i="73"/>
  <c r="AF7" i="73"/>
  <c r="AF10" i="73"/>
  <c r="AF13" i="73"/>
  <c r="AF24" i="73"/>
  <c r="AF27" i="73"/>
  <c r="AF30" i="73"/>
  <c r="AF21" i="73"/>
  <c r="AF17" i="73"/>
  <c r="AF18" i="73"/>
  <c r="AF22" i="73"/>
  <c r="AF25" i="73"/>
  <c r="AF19" i="73"/>
  <c r="AF20" i="73"/>
  <c r="AF37" i="73"/>
  <c r="AF40" i="73"/>
  <c r="AF43" i="73"/>
  <c r="AF26" i="73"/>
  <c r="AF33" i="73"/>
  <c r="AF31" i="73"/>
  <c r="AF38" i="73"/>
  <c r="AF41" i="73"/>
  <c r="AF44" i="73"/>
  <c r="AF35" i="73"/>
  <c r="AF16" i="73"/>
  <c r="AF23" i="73"/>
  <c r="AF2" i="73"/>
  <c r="AF29" i="73"/>
  <c r="AF32" i="73"/>
  <c r="AF36" i="73"/>
  <c r="AF39" i="73"/>
  <c r="AF42" i="73"/>
  <c r="AF28" i="73"/>
  <c r="AF34" i="73"/>
  <c r="AP5" i="73"/>
  <c r="AP8" i="73"/>
  <c r="AP11" i="73"/>
  <c r="AP14" i="73"/>
  <c r="AP3" i="73"/>
  <c r="AP6" i="73"/>
  <c r="AP9" i="73"/>
  <c r="AP12" i="73"/>
  <c r="AP15" i="73"/>
  <c r="AP4" i="73"/>
  <c r="AP7" i="73"/>
  <c r="AP10" i="73"/>
  <c r="AP13" i="73"/>
  <c r="AP16" i="73"/>
  <c r="AP19" i="73"/>
  <c r="AP21" i="73"/>
  <c r="AP24" i="73"/>
  <c r="AP27" i="73"/>
  <c r="AP30" i="73"/>
  <c r="AP33" i="73"/>
  <c r="AP17" i="73"/>
  <c r="AP18" i="73"/>
  <c r="AP22" i="73"/>
  <c r="AP25" i="73"/>
  <c r="AP28" i="73"/>
  <c r="AP31" i="73"/>
  <c r="AP34" i="73"/>
  <c r="AP20" i="73"/>
  <c r="AP23" i="73"/>
  <c r="AP26" i="73"/>
  <c r="AP29" i="73"/>
  <c r="AP35" i="73"/>
  <c r="AP38" i="73"/>
  <c r="AP41" i="73"/>
  <c r="AP44" i="73"/>
  <c r="AP32" i="73"/>
  <c r="AP2" i="73"/>
  <c r="AP36" i="73"/>
  <c r="AP39" i="73"/>
  <c r="AP42" i="73"/>
  <c r="AP37" i="73"/>
  <c r="AP40" i="73"/>
  <c r="AP43" i="73"/>
  <c r="AJ4" i="73"/>
  <c r="AJ7" i="73"/>
  <c r="AJ10" i="73"/>
  <c r="AJ13" i="73"/>
  <c r="AJ5" i="73"/>
  <c r="AJ8" i="73"/>
  <c r="AJ11" i="73"/>
  <c r="AJ14" i="73"/>
  <c r="AJ3" i="73"/>
  <c r="AJ6" i="73"/>
  <c r="AJ9" i="73"/>
  <c r="AJ12" i="73"/>
  <c r="AJ15" i="73"/>
  <c r="AJ16" i="73"/>
  <c r="AJ23" i="73"/>
  <c r="AJ26" i="73"/>
  <c r="AJ29" i="73"/>
  <c r="AJ20" i="73"/>
  <c r="AJ21" i="73"/>
  <c r="AJ24" i="73"/>
  <c r="AJ27" i="73"/>
  <c r="AJ18" i="73"/>
  <c r="AJ17" i="73"/>
  <c r="AJ19" i="73"/>
  <c r="AJ28" i="73"/>
  <c r="AJ36" i="73"/>
  <c r="AJ39" i="73"/>
  <c r="AJ42" i="73"/>
  <c r="AJ34" i="73"/>
  <c r="AJ22" i="73"/>
  <c r="AJ25" i="73"/>
  <c r="AJ37" i="73"/>
  <c r="AJ40" i="73"/>
  <c r="AJ43" i="73"/>
  <c r="AJ33" i="73"/>
  <c r="AJ32" i="73"/>
  <c r="AJ2" i="73"/>
  <c r="AJ30" i="73"/>
  <c r="AJ31" i="73"/>
  <c r="AJ38" i="73"/>
  <c r="AJ41" i="73"/>
  <c r="AJ44" i="73"/>
  <c r="AJ35" i="73"/>
  <c r="CO42" i="34"/>
  <c r="CO43" i="34" s="1"/>
  <c r="CP42" i="34"/>
  <c r="CP43" i="34" s="1"/>
  <c r="CN42" i="34"/>
  <c r="CN43" i="34" s="1"/>
  <c r="O32" i="34"/>
  <c r="M32" i="34"/>
  <c r="N32" i="34" s="1"/>
  <c r="BS34" i="34"/>
  <c r="BI85" i="82"/>
  <c r="BI78" i="82"/>
  <c r="BI178" i="82"/>
  <c r="BI166" i="82"/>
  <c r="BI154" i="82"/>
  <c r="BI142" i="82"/>
  <c r="BI130" i="82"/>
  <c r="BI291" i="32"/>
  <c r="BI116" i="82"/>
  <c r="BI266" i="32"/>
  <c r="BI91" i="82"/>
  <c r="BI246" i="32"/>
  <c r="BI71" i="82"/>
  <c r="BI177" i="82"/>
  <c r="BI165" i="82"/>
  <c r="BI153" i="82"/>
  <c r="BI141" i="82"/>
  <c r="BI129" i="82"/>
  <c r="BI278" i="32"/>
  <c r="BI103" i="82"/>
  <c r="BI265" i="32"/>
  <c r="BI90" i="82"/>
  <c r="BI245" i="32"/>
  <c r="BI70" i="82"/>
  <c r="BI176" i="82"/>
  <c r="BI164" i="82"/>
  <c r="BI152" i="82"/>
  <c r="BI140" i="82"/>
  <c r="BI128" i="82"/>
  <c r="BI289" i="32"/>
  <c r="BI114" i="82"/>
  <c r="BI277" i="32"/>
  <c r="BI102" i="82"/>
  <c r="BI264" i="32"/>
  <c r="BI89" i="82"/>
  <c r="BI82" i="82"/>
  <c r="BI81" i="82"/>
  <c r="BI244" i="32"/>
  <c r="BI69" i="82"/>
  <c r="BI175" i="82"/>
  <c r="BI163" i="82"/>
  <c r="BI151" i="82"/>
  <c r="BI139" i="82"/>
  <c r="BI127" i="82"/>
  <c r="BI288" i="32"/>
  <c r="BI113" i="82"/>
  <c r="BI276" i="32"/>
  <c r="BI101" i="82"/>
  <c r="BI263" i="32"/>
  <c r="BI88" i="82"/>
  <c r="BI243" i="32"/>
  <c r="BI68" i="82"/>
  <c r="BI174" i="82"/>
  <c r="BI162" i="82"/>
  <c r="BI150" i="82"/>
  <c r="BI138" i="82"/>
  <c r="BI126" i="82"/>
  <c r="BI93" i="82"/>
  <c r="BI262" i="32"/>
  <c r="BI87" i="82"/>
  <c r="BI84" i="82"/>
  <c r="BI173" i="82"/>
  <c r="BI161" i="82"/>
  <c r="BI149" i="82"/>
  <c r="BI137" i="82"/>
  <c r="BI125" i="82"/>
  <c r="BI286" i="32"/>
  <c r="BI111" i="82"/>
  <c r="BI274" i="32"/>
  <c r="BI99" i="82"/>
  <c r="BI261" i="32"/>
  <c r="BI86" i="82"/>
  <c r="BI76" i="82"/>
  <c r="BI297" i="32"/>
  <c r="BI184" i="82"/>
  <c r="BI172" i="82"/>
  <c r="BI160" i="82"/>
  <c r="BI148" i="82"/>
  <c r="BI136" i="82"/>
  <c r="BI124" i="82"/>
  <c r="BI285" i="32"/>
  <c r="BI110" i="82"/>
  <c r="BI273" i="32"/>
  <c r="BI98" i="82"/>
  <c r="BI80" i="82"/>
  <c r="BI183" i="82"/>
  <c r="BI171" i="82"/>
  <c r="BI159" i="82"/>
  <c r="BI147" i="82"/>
  <c r="BI135" i="82"/>
  <c r="BI123" i="82"/>
  <c r="BI284" i="32"/>
  <c r="BI109" i="82"/>
  <c r="BI296" i="32"/>
  <c r="BI182" i="82"/>
  <c r="BI170" i="82"/>
  <c r="BI146" i="82"/>
  <c r="BI134" i="82"/>
  <c r="BI122" i="82"/>
  <c r="BI283" i="32"/>
  <c r="BI108" i="82"/>
  <c r="BI271" i="32"/>
  <c r="BI96" i="82"/>
  <c r="BI83" i="82"/>
  <c r="BI79" i="82"/>
  <c r="BI75" i="82"/>
  <c r="BI66" i="82"/>
  <c r="BI295" i="32"/>
  <c r="BI181" i="82"/>
  <c r="BI157" i="82"/>
  <c r="BI145" i="82"/>
  <c r="BI133" i="82"/>
  <c r="BI121" i="82"/>
  <c r="BI119" i="82"/>
  <c r="BI249" i="32"/>
  <c r="BI74" i="82"/>
  <c r="BI180" i="82"/>
  <c r="BI168" i="82"/>
  <c r="BI156" i="82"/>
  <c r="BI144" i="82"/>
  <c r="BI132" i="82"/>
  <c r="BI120" i="82"/>
  <c r="BI293" i="32"/>
  <c r="BI118" i="82"/>
  <c r="BI281" i="32"/>
  <c r="BI106" i="82"/>
  <c r="BI94" i="82"/>
  <c r="BI77" i="82"/>
  <c r="BI248" i="32"/>
  <c r="BI73" i="82"/>
  <c r="BI179" i="82"/>
  <c r="BI167" i="82"/>
  <c r="BI155" i="82"/>
  <c r="BI143" i="82"/>
  <c r="BI131" i="82"/>
  <c r="BI292" i="32"/>
  <c r="BI117" i="82"/>
  <c r="BI280" i="32"/>
  <c r="BI105" i="82"/>
  <c r="BI92" i="82"/>
  <c r="BI247" i="32"/>
  <c r="BI72" i="82"/>
  <c r="BI202" i="32"/>
  <c r="BI183" i="32"/>
  <c r="BI260" i="32"/>
  <c r="BI196" i="32"/>
  <c r="BI254" i="32"/>
  <c r="BI241" i="32"/>
  <c r="BI210" i="32"/>
  <c r="BI268" i="32"/>
  <c r="BI257" i="32"/>
  <c r="BI236" i="32"/>
  <c r="BI211" i="32"/>
  <c r="BI294" i="32"/>
  <c r="BI269" i="32"/>
  <c r="BI250" i="32"/>
  <c r="BI194" i="32"/>
  <c r="BI267" i="32"/>
  <c r="BI252" i="32"/>
  <c r="BI209" i="32"/>
  <c r="BI199" i="32"/>
  <c r="BI198" i="32"/>
  <c r="BI195" i="32"/>
  <c r="BI201" i="32"/>
  <c r="BI256" i="32"/>
  <c r="BI253" i="32"/>
  <c r="BI259" i="32"/>
  <c r="BI258" i="32"/>
  <c r="BI193" i="32"/>
  <c r="BI197" i="32"/>
  <c r="BI251" i="32"/>
  <c r="BI200" i="32"/>
  <c r="BI255" i="32"/>
  <c r="BI192" i="32"/>
  <c r="G781" i="1"/>
  <c r="L768" i="1"/>
  <c r="F9" i="1"/>
  <c r="BI303" i="32" s="1"/>
  <c r="K768" i="1"/>
  <c r="G768" i="1"/>
  <c r="J768" i="1"/>
  <c r="F633" i="1"/>
  <c r="F347" i="1"/>
  <c r="F157" i="1"/>
  <c r="F13" i="1"/>
  <c r="BI307" i="32" s="1"/>
  <c r="I768" i="1"/>
  <c r="H768" i="1"/>
  <c r="F502" i="1"/>
  <c r="F491" i="1"/>
  <c r="F443" i="1"/>
  <c r="F359" i="1"/>
  <c r="F300" i="1"/>
  <c r="F288" i="1"/>
  <c r="F722" i="1"/>
  <c r="BI80" i="85" s="1"/>
  <c r="F216" i="1"/>
  <c r="F645" i="1"/>
  <c r="F205" i="1"/>
  <c r="F585" i="1"/>
  <c r="F73" i="1"/>
  <c r="F573" i="1"/>
  <c r="F61" i="1"/>
  <c r="F561" i="1"/>
  <c r="F276" i="1"/>
  <c r="F514" i="1"/>
  <c r="F228" i="1"/>
  <c r="F710" i="1"/>
  <c r="F431" i="1"/>
  <c r="F145" i="1"/>
  <c r="F419" i="1"/>
  <c r="F133" i="1"/>
  <c r="F657" i="1"/>
  <c r="F371" i="1"/>
  <c r="F85" i="1"/>
  <c r="F764" i="1"/>
  <c r="BI353" i="32" s="1"/>
  <c r="F702" i="1"/>
  <c r="F637" i="1"/>
  <c r="F565" i="1"/>
  <c r="F423" i="1"/>
  <c r="F351" i="1"/>
  <c r="F280" i="1"/>
  <c r="F209" i="1"/>
  <c r="F137" i="1"/>
  <c r="F65" i="1"/>
  <c r="F625" i="1"/>
  <c r="F553" i="1"/>
  <c r="F483" i="1"/>
  <c r="F411" i="1"/>
  <c r="F339" i="1"/>
  <c r="F268" i="1"/>
  <c r="F197" i="1"/>
  <c r="F125" i="1"/>
  <c r="F53" i="1"/>
  <c r="F755" i="1"/>
  <c r="BI116" i="85" s="1"/>
  <c r="F690" i="1"/>
  <c r="BI336" i="32" s="1"/>
  <c r="F621" i="1"/>
  <c r="F549" i="1"/>
  <c r="F479" i="1"/>
  <c r="F407" i="1"/>
  <c r="F336" i="1"/>
  <c r="F264" i="1"/>
  <c r="F193" i="1"/>
  <c r="F121" i="1"/>
  <c r="F49" i="1"/>
  <c r="F748" i="1"/>
  <c r="BI108" i="85" s="1"/>
  <c r="F613" i="1"/>
  <c r="F541" i="1"/>
  <c r="F471" i="1"/>
  <c r="F399" i="1"/>
  <c r="F328" i="1"/>
  <c r="F256" i="1"/>
  <c r="F185" i="1"/>
  <c r="F113" i="1"/>
  <c r="F41" i="1"/>
  <c r="F744" i="1"/>
  <c r="BI104" i="85" s="1"/>
  <c r="F681" i="1"/>
  <c r="F609" i="1"/>
  <c r="F537" i="1"/>
  <c r="F467" i="1"/>
  <c r="F395" i="1"/>
  <c r="F324" i="1"/>
  <c r="F252" i="1"/>
  <c r="F181" i="1"/>
  <c r="F109" i="1"/>
  <c r="F37" i="1"/>
  <c r="F736" i="1"/>
  <c r="BI96" i="85" s="1"/>
  <c r="F673" i="1"/>
  <c r="F601" i="1"/>
  <c r="F529" i="1"/>
  <c r="F459" i="1"/>
  <c r="F387" i="1"/>
  <c r="F316" i="1"/>
  <c r="F244" i="1"/>
  <c r="F173" i="1"/>
  <c r="F101" i="1"/>
  <c r="F29" i="1"/>
  <c r="F733" i="1"/>
  <c r="BI92" i="85" s="1"/>
  <c r="F669" i="1"/>
  <c r="F597" i="1"/>
  <c r="F525" i="1"/>
  <c r="F455" i="1"/>
  <c r="F383" i="1"/>
  <c r="F312" i="1"/>
  <c r="F240" i="1"/>
  <c r="F169" i="1"/>
  <c r="F97" i="1"/>
  <c r="F25" i="1"/>
  <c r="F726" i="1"/>
  <c r="BI84" i="85" s="1"/>
  <c r="F661" i="1"/>
  <c r="F589" i="1"/>
  <c r="F518" i="1"/>
  <c r="F447" i="1"/>
  <c r="F375" i="1"/>
  <c r="F304" i="1"/>
  <c r="F232" i="1"/>
  <c r="F161" i="1"/>
  <c r="F89" i="1"/>
  <c r="F17" i="1"/>
  <c r="F714" i="1"/>
  <c r="BI72" i="85" s="1"/>
  <c r="F649" i="1"/>
  <c r="F577" i="1"/>
  <c r="F506" i="1"/>
  <c r="F435" i="1"/>
  <c r="F363" i="1"/>
  <c r="F292" i="1"/>
  <c r="F220" i="1"/>
  <c r="F149" i="1"/>
  <c r="F77" i="1"/>
  <c r="F5" i="1"/>
  <c r="F3" i="1"/>
  <c r="F745" i="1"/>
  <c r="BI105" i="85" s="1"/>
  <c r="F734" i="1"/>
  <c r="BI93" i="85" s="1"/>
  <c r="F723" i="1"/>
  <c r="BI81" i="85" s="1"/>
  <c r="F711" i="1"/>
  <c r="F699" i="1"/>
  <c r="BI349" i="32" s="1"/>
  <c r="F682" i="1"/>
  <c r="F670" i="1"/>
  <c r="F658" i="1"/>
  <c r="F646" i="1"/>
  <c r="F634" i="1"/>
  <c r="F622" i="1"/>
  <c r="F610" i="1"/>
  <c r="F598" i="1"/>
  <c r="F586" i="1"/>
  <c r="F574" i="1"/>
  <c r="F562" i="1"/>
  <c r="F550" i="1"/>
  <c r="F538" i="1"/>
  <c r="F526" i="1"/>
  <c r="F515" i="1"/>
  <c r="F503" i="1"/>
  <c r="F492" i="1"/>
  <c r="F480" i="1"/>
  <c r="F468" i="1"/>
  <c r="F456" i="1"/>
  <c r="F444" i="1"/>
  <c r="F432" i="1"/>
  <c r="F420" i="1"/>
  <c r="F408" i="1"/>
  <c r="F396" i="1"/>
  <c r="F384" i="1"/>
  <c r="F372" i="1"/>
  <c r="F360" i="1"/>
  <c r="F348" i="1"/>
  <c r="F337" i="1"/>
  <c r="F325" i="1"/>
  <c r="F313" i="1"/>
  <c r="F301" i="1"/>
  <c r="F289" i="1"/>
  <c r="F277" i="1"/>
  <c r="F265" i="1"/>
  <c r="F253" i="1"/>
  <c r="F241" i="1"/>
  <c r="F229" i="1"/>
  <c r="F217" i="1"/>
  <c r="F206" i="1"/>
  <c r="F194" i="1"/>
  <c r="F182" i="1"/>
  <c r="F170" i="1"/>
  <c r="F158" i="1"/>
  <c r="F146" i="1"/>
  <c r="F134" i="1"/>
  <c r="F122" i="1"/>
  <c r="F110" i="1"/>
  <c r="F98" i="1"/>
  <c r="F86" i="1"/>
  <c r="F74" i="1"/>
  <c r="F62" i="1"/>
  <c r="F50" i="1"/>
  <c r="F38" i="1"/>
  <c r="F26" i="1"/>
  <c r="F14" i="1"/>
  <c r="F762" i="1"/>
  <c r="BI127" i="85" s="1"/>
  <c r="F754" i="1"/>
  <c r="BI115" i="85" s="1"/>
  <c r="F743" i="1"/>
  <c r="BI103" i="85" s="1"/>
  <c r="F732" i="1"/>
  <c r="BI91" i="85" s="1"/>
  <c r="F721" i="1"/>
  <c r="BI79" i="85" s="1"/>
  <c r="F709" i="1"/>
  <c r="F698" i="1"/>
  <c r="BI347" i="32" s="1"/>
  <c r="F689" i="1"/>
  <c r="BI335" i="32" s="1"/>
  <c r="F680" i="1"/>
  <c r="F668" i="1"/>
  <c r="F656" i="1"/>
  <c r="F644" i="1"/>
  <c r="F632" i="1"/>
  <c r="F620" i="1"/>
  <c r="F608" i="1"/>
  <c r="F596" i="1"/>
  <c r="F584" i="1"/>
  <c r="F572" i="1"/>
  <c r="F560" i="1"/>
  <c r="F548" i="1"/>
  <c r="F536" i="1"/>
  <c r="F524" i="1"/>
  <c r="F513" i="1"/>
  <c r="F501" i="1"/>
  <c r="F490" i="1"/>
  <c r="F478" i="1"/>
  <c r="F466" i="1"/>
  <c r="F454" i="1"/>
  <c r="F442" i="1"/>
  <c r="F430" i="1"/>
  <c r="F418" i="1"/>
  <c r="F406" i="1"/>
  <c r="F394" i="1"/>
  <c r="F382" i="1"/>
  <c r="F370" i="1"/>
  <c r="F358" i="1"/>
  <c r="F346" i="1"/>
  <c r="F335" i="1"/>
  <c r="F323" i="1"/>
  <c r="F311" i="1"/>
  <c r="F299" i="1"/>
  <c r="F287" i="1"/>
  <c r="F275" i="1"/>
  <c r="F263" i="1"/>
  <c r="F251" i="1"/>
  <c r="F239" i="1"/>
  <c r="F227" i="1"/>
  <c r="F204" i="1"/>
  <c r="F192" i="1"/>
  <c r="F180" i="1"/>
  <c r="F168" i="1"/>
  <c r="F156" i="1"/>
  <c r="F144" i="1"/>
  <c r="F132" i="1"/>
  <c r="F120" i="1"/>
  <c r="F108" i="1"/>
  <c r="F96" i="1"/>
  <c r="F84" i="1"/>
  <c r="F72" i="1"/>
  <c r="F60" i="1"/>
  <c r="F48" i="1"/>
  <c r="F36" i="1"/>
  <c r="F24" i="1"/>
  <c r="F12" i="1"/>
  <c r="BI306" i="32" s="1"/>
  <c r="F753" i="1"/>
  <c r="BI114" i="85" s="1"/>
  <c r="F742" i="1"/>
  <c r="BI102" i="85" s="1"/>
  <c r="F720" i="1"/>
  <c r="BI78" i="85" s="1"/>
  <c r="F708" i="1"/>
  <c r="F697" i="1"/>
  <c r="BI346" i="32" s="1"/>
  <c r="F688" i="1"/>
  <c r="BI334" i="32" s="1"/>
  <c r="F679" i="1"/>
  <c r="F667" i="1"/>
  <c r="F655" i="1"/>
  <c r="F643" i="1"/>
  <c r="F631" i="1"/>
  <c r="F619" i="1"/>
  <c r="F607" i="1"/>
  <c r="F595" i="1"/>
  <c r="F583" i="1"/>
  <c r="F571" i="1"/>
  <c r="F559" i="1"/>
  <c r="F547" i="1"/>
  <c r="F535" i="1"/>
  <c r="F512" i="1"/>
  <c r="F500" i="1"/>
  <c r="F489" i="1"/>
  <c r="F477" i="1"/>
  <c r="F465" i="1"/>
  <c r="F453" i="1"/>
  <c r="F441" i="1"/>
  <c r="F429" i="1"/>
  <c r="F417" i="1"/>
  <c r="F405" i="1"/>
  <c r="F393" i="1"/>
  <c r="F381" i="1"/>
  <c r="F369" i="1"/>
  <c r="F357" i="1"/>
  <c r="F345" i="1"/>
  <c r="F334" i="1"/>
  <c r="BI324" i="32" s="1"/>
  <c r="F322" i="1"/>
  <c r="F310" i="1"/>
  <c r="F298" i="1"/>
  <c r="F286" i="1"/>
  <c r="F274" i="1"/>
  <c r="F262" i="1"/>
  <c r="F250" i="1"/>
  <c r="F238" i="1"/>
  <c r="F226" i="1"/>
  <c r="F215" i="1"/>
  <c r="F203" i="1"/>
  <c r="F191" i="1"/>
  <c r="F179" i="1"/>
  <c r="F167" i="1"/>
  <c r="F155" i="1"/>
  <c r="F143" i="1"/>
  <c r="F131" i="1"/>
  <c r="F119" i="1"/>
  <c r="F107" i="1"/>
  <c r="F95" i="1"/>
  <c r="F83" i="1"/>
  <c r="F71" i="1"/>
  <c r="F59" i="1"/>
  <c r="F47" i="1"/>
  <c r="F35" i="1"/>
  <c r="F23" i="1"/>
  <c r="F11" i="1"/>
  <c r="BI305" i="32" s="1"/>
  <c r="F761" i="1"/>
  <c r="BI125" i="85" s="1"/>
  <c r="F752" i="1"/>
  <c r="BI113" i="85" s="1"/>
  <c r="F741" i="1"/>
  <c r="BI101" i="85" s="1"/>
  <c r="F731" i="1"/>
  <c r="BI89" i="85" s="1"/>
  <c r="F719" i="1"/>
  <c r="BI77" i="85" s="1"/>
  <c r="F707" i="1"/>
  <c r="F678" i="1"/>
  <c r="F666" i="1"/>
  <c r="F654" i="1"/>
  <c r="F642" i="1"/>
  <c r="F630" i="1"/>
  <c r="F618" i="1"/>
  <c r="F606" i="1"/>
  <c r="F594" i="1"/>
  <c r="F582" i="1"/>
  <c r="F570" i="1"/>
  <c r="F558" i="1"/>
  <c r="F546" i="1"/>
  <c r="F534" i="1"/>
  <c r="F523" i="1"/>
  <c r="F511" i="1"/>
  <c r="F499" i="1"/>
  <c r="F488" i="1"/>
  <c r="F476" i="1"/>
  <c r="F464" i="1"/>
  <c r="F452" i="1"/>
  <c r="F440" i="1"/>
  <c r="F428" i="1"/>
  <c r="F416" i="1"/>
  <c r="F404" i="1"/>
  <c r="F392" i="1"/>
  <c r="F380" i="1"/>
  <c r="F368" i="1"/>
  <c r="F356" i="1"/>
  <c r="F344" i="1"/>
  <c r="F333" i="1"/>
  <c r="BI323" i="32" s="1"/>
  <c r="F321" i="1"/>
  <c r="F309" i="1"/>
  <c r="F297" i="1"/>
  <c r="F285" i="1"/>
  <c r="F273" i="1"/>
  <c r="F261" i="1"/>
  <c r="F249" i="1"/>
  <c r="F237" i="1"/>
  <c r="F225" i="1"/>
  <c r="F214" i="1"/>
  <c r="F202" i="1"/>
  <c r="F190" i="1"/>
  <c r="F178" i="1"/>
  <c r="F166" i="1"/>
  <c r="F154" i="1"/>
  <c r="F142" i="1"/>
  <c r="F130" i="1"/>
  <c r="F118" i="1"/>
  <c r="F106" i="1"/>
  <c r="F94" i="1"/>
  <c r="F82" i="1"/>
  <c r="F70" i="1"/>
  <c r="F58" i="1"/>
  <c r="F46" i="1"/>
  <c r="F34" i="1"/>
  <c r="F22" i="1"/>
  <c r="F10" i="1"/>
  <c r="BI304" i="32" s="1"/>
  <c r="F760" i="1"/>
  <c r="BI124" i="85" s="1"/>
  <c r="F751" i="1"/>
  <c r="BI112" i="85" s="1"/>
  <c r="F740" i="1"/>
  <c r="BI100" i="85" s="1"/>
  <c r="F730" i="1"/>
  <c r="BI88" i="85" s="1"/>
  <c r="F718" i="1"/>
  <c r="BI76" i="85" s="1"/>
  <c r="F706" i="1"/>
  <c r="F696" i="1"/>
  <c r="BI344" i="32" s="1"/>
  <c r="F687" i="1"/>
  <c r="BI332" i="32" s="1"/>
  <c r="F677" i="1"/>
  <c r="F665" i="1"/>
  <c r="F653" i="1"/>
  <c r="F641" i="1"/>
  <c r="F629" i="1"/>
  <c r="F617" i="1"/>
  <c r="F605" i="1"/>
  <c r="F593" i="1"/>
  <c r="F581" i="1"/>
  <c r="F569" i="1"/>
  <c r="F557" i="1"/>
  <c r="F545" i="1"/>
  <c r="F533" i="1"/>
  <c r="F522" i="1"/>
  <c r="F510" i="1"/>
  <c r="F498" i="1"/>
  <c r="F487" i="1"/>
  <c r="F475" i="1"/>
  <c r="F463" i="1"/>
  <c r="F451" i="1"/>
  <c r="F439" i="1"/>
  <c r="F427" i="1"/>
  <c r="F415" i="1"/>
  <c r="F403" i="1"/>
  <c r="F391" i="1"/>
  <c r="F379" i="1"/>
  <c r="F367" i="1"/>
  <c r="F355" i="1"/>
  <c r="F343" i="1"/>
  <c r="F332" i="1"/>
  <c r="BI322" i="32" s="1"/>
  <c r="F320" i="1"/>
  <c r="F308" i="1"/>
  <c r="F296" i="1"/>
  <c r="F284" i="1"/>
  <c r="F272" i="1"/>
  <c r="F260" i="1"/>
  <c r="F248" i="1"/>
  <c r="F236" i="1"/>
  <c r="F224" i="1"/>
  <c r="F213" i="1"/>
  <c r="F201" i="1"/>
  <c r="F189" i="1"/>
  <c r="F177" i="1"/>
  <c r="F165" i="1"/>
  <c r="F153" i="1"/>
  <c r="F141" i="1"/>
  <c r="F129" i="1"/>
  <c r="F117" i="1"/>
  <c r="F105" i="1"/>
  <c r="F93" i="1"/>
  <c r="F81" i="1"/>
  <c r="F69" i="1"/>
  <c r="F57" i="1"/>
  <c r="F45" i="1"/>
  <c r="F33" i="1"/>
  <c r="F21" i="1"/>
  <c r="F8" i="1"/>
  <c r="BI302" i="32" s="1"/>
  <c r="F767" i="1"/>
  <c r="BI355" i="32" s="1"/>
  <c r="F759" i="1"/>
  <c r="BI123" i="85" s="1"/>
  <c r="F750" i="1"/>
  <c r="BI111" i="85" s="1"/>
  <c r="F739" i="1"/>
  <c r="BI99" i="85" s="1"/>
  <c r="F729" i="1"/>
  <c r="BI87" i="85" s="1"/>
  <c r="F717" i="1"/>
  <c r="BI75" i="85" s="1"/>
  <c r="F705" i="1"/>
  <c r="F695" i="1"/>
  <c r="BI343" i="32" s="1"/>
  <c r="F686" i="1"/>
  <c r="BI331" i="32" s="1"/>
  <c r="F676" i="1"/>
  <c r="F664" i="1"/>
  <c r="F652" i="1"/>
  <c r="F640" i="1"/>
  <c r="F628" i="1"/>
  <c r="F616" i="1"/>
  <c r="F604" i="1"/>
  <c r="F592" i="1"/>
  <c r="F580" i="1"/>
  <c r="F568" i="1"/>
  <c r="F556" i="1"/>
  <c r="F544" i="1"/>
  <c r="F532" i="1"/>
  <c r="F521" i="1"/>
  <c r="F509" i="1"/>
  <c r="F497" i="1"/>
  <c r="F486" i="1"/>
  <c r="F474" i="1"/>
  <c r="F462" i="1"/>
  <c r="F450" i="1"/>
  <c r="F438" i="1"/>
  <c r="F426" i="1"/>
  <c r="F414" i="1"/>
  <c r="F402" i="1"/>
  <c r="F390" i="1"/>
  <c r="F378" i="1"/>
  <c r="F366" i="1"/>
  <c r="F354" i="1"/>
  <c r="F342" i="1"/>
  <c r="F331" i="1"/>
  <c r="BI321" i="32" s="1"/>
  <c r="F319" i="1"/>
  <c r="F307" i="1"/>
  <c r="F295" i="1"/>
  <c r="F283" i="1"/>
  <c r="F271" i="1"/>
  <c r="F259" i="1"/>
  <c r="F247" i="1"/>
  <c r="F235" i="1"/>
  <c r="F223" i="1"/>
  <c r="F212" i="1"/>
  <c r="F200" i="1"/>
  <c r="F188" i="1"/>
  <c r="F176" i="1"/>
  <c r="F164" i="1"/>
  <c r="F152" i="1"/>
  <c r="F140" i="1"/>
  <c r="F128" i="1"/>
  <c r="F116" i="1"/>
  <c r="F104" i="1"/>
  <c r="F92" i="1"/>
  <c r="F80" i="1"/>
  <c r="F68" i="1"/>
  <c r="F56" i="1"/>
  <c r="F44" i="1"/>
  <c r="F32" i="1"/>
  <c r="F20" i="1"/>
  <c r="F7" i="1"/>
  <c r="BI301" i="32" s="1"/>
  <c r="F766" i="1"/>
  <c r="BI132" i="85" s="1"/>
  <c r="F758" i="1"/>
  <c r="BI122" i="85" s="1"/>
  <c r="F749" i="1"/>
  <c r="BI110" i="85" s="1"/>
  <c r="F738" i="1"/>
  <c r="BI98" i="85" s="1"/>
  <c r="F728" i="1"/>
  <c r="BI86" i="85" s="1"/>
  <c r="F716" i="1"/>
  <c r="BI74" i="85" s="1"/>
  <c r="F704" i="1"/>
  <c r="F694" i="1"/>
  <c r="BI342" i="32" s="1"/>
  <c r="F675" i="1"/>
  <c r="F663" i="1"/>
  <c r="F651" i="1"/>
  <c r="F639" i="1"/>
  <c r="F627" i="1"/>
  <c r="F615" i="1"/>
  <c r="F603" i="1"/>
  <c r="F591" i="1"/>
  <c r="F579" i="1"/>
  <c r="F567" i="1"/>
  <c r="F555" i="1"/>
  <c r="F543" i="1"/>
  <c r="F531" i="1"/>
  <c r="F520" i="1"/>
  <c r="F508" i="1"/>
  <c r="F496" i="1"/>
  <c r="F485" i="1"/>
  <c r="F473" i="1"/>
  <c r="F461" i="1"/>
  <c r="F449" i="1"/>
  <c r="F437" i="1"/>
  <c r="F425" i="1"/>
  <c r="F413" i="1"/>
  <c r="F401" i="1"/>
  <c r="F389" i="1"/>
  <c r="F377" i="1"/>
  <c r="F365" i="1"/>
  <c r="F353" i="1"/>
  <c r="F341" i="1"/>
  <c r="F330" i="1"/>
  <c r="BI320" i="32" s="1"/>
  <c r="F318" i="1"/>
  <c r="F306" i="1"/>
  <c r="F294" i="1"/>
  <c r="F282" i="1"/>
  <c r="F270" i="1"/>
  <c r="F258" i="1"/>
  <c r="F246" i="1"/>
  <c r="F234" i="1"/>
  <c r="F222" i="1"/>
  <c r="F211" i="1"/>
  <c r="F199" i="1"/>
  <c r="F187" i="1"/>
  <c r="F175" i="1"/>
  <c r="F163" i="1"/>
  <c r="F151" i="1"/>
  <c r="F139" i="1"/>
  <c r="F127" i="1"/>
  <c r="F115" i="1"/>
  <c r="F103" i="1"/>
  <c r="F91" i="1"/>
  <c r="F79" i="1"/>
  <c r="F67" i="1"/>
  <c r="F55" i="1"/>
  <c r="F43" i="1"/>
  <c r="F31" i="1"/>
  <c r="F19" i="1"/>
  <c r="F765" i="1"/>
  <c r="BI354" i="32" s="1"/>
  <c r="F757" i="1"/>
  <c r="BI121" i="85" s="1"/>
  <c r="F737" i="1"/>
  <c r="BI97" i="85" s="1"/>
  <c r="F727" i="1"/>
  <c r="BI85" i="85" s="1"/>
  <c r="F715" i="1"/>
  <c r="BI73" i="85" s="1"/>
  <c r="F703" i="1"/>
  <c r="F693" i="1"/>
  <c r="BI341" i="32" s="1"/>
  <c r="F685" i="1"/>
  <c r="BI329" i="32" s="1"/>
  <c r="F674" i="1"/>
  <c r="F662" i="1"/>
  <c r="F650" i="1"/>
  <c r="F638" i="1"/>
  <c r="F626" i="1"/>
  <c r="F614" i="1"/>
  <c r="F602" i="1"/>
  <c r="F590" i="1"/>
  <c r="F578" i="1"/>
  <c r="F566" i="1"/>
  <c r="F554" i="1"/>
  <c r="F542" i="1"/>
  <c r="F530" i="1"/>
  <c r="F519" i="1"/>
  <c r="F507" i="1"/>
  <c r="F495" i="1"/>
  <c r="F484" i="1"/>
  <c r="F472" i="1"/>
  <c r="F460" i="1"/>
  <c r="F448" i="1"/>
  <c r="F436" i="1"/>
  <c r="F424" i="1"/>
  <c r="F412" i="1"/>
  <c r="F400" i="1"/>
  <c r="F388" i="1"/>
  <c r="F376" i="1"/>
  <c r="F364" i="1"/>
  <c r="F352" i="1"/>
  <c r="F340" i="1"/>
  <c r="F329" i="1"/>
  <c r="BI319" i="32" s="1"/>
  <c r="F317" i="1"/>
  <c r="F305" i="1"/>
  <c r="F293" i="1"/>
  <c r="F281" i="1"/>
  <c r="F269" i="1"/>
  <c r="F257" i="1"/>
  <c r="F245" i="1"/>
  <c r="F233" i="1"/>
  <c r="F221" i="1"/>
  <c r="F210" i="1"/>
  <c r="F198" i="1"/>
  <c r="F186" i="1"/>
  <c r="F174" i="1"/>
  <c r="F162" i="1"/>
  <c r="F150" i="1"/>
  <c r="F138" i="1"/>
  <c r="F126" i="1"/>
  <c r="F114" i="1"/>
  <c r="F102" i="1"/>
  <c r="F90" i="1"/>
  <c r="F78" i="1"/>
  <c r="F66" i="1"/>
  <c r="F54" i="1"/>
  <c r="F42" i="1"/>
  <c r="F30" i="1"/>
  <c r="F18" i="1"/>
  <c r="F6" i="1"/>
  <c r="F763" i="1"/>
  <c r="BI131" i="85" s="1"/>
  <c r="F756" i="1"/>
  <c r="BI119" i="85" s="1"/>
  <c r="F747" i="1"/>
  <c r="BI107" i="85" s="1"/>
  <c r="F735" i="1"/>
  <c r="BI95" i="85" s="1"/>
  <c r="F725" i="1"/>
  <c r="BI83" i="85" s="1"/>
  <c r="F713" i="1"/>
  <c r="BI71" i="85" s="1"/>
  <c r="F701" i="1"/>
  <c r="BI351" i="32" s="1"/>
  <c r="F692" i="1"/>
  <c r="BI339" i="32" s="1"/>
  <c r="F684" i="1"/>
  <c r="F672" i="1"/>
  <c r="F660" i="1"/>
  <c r="F648" i="1"/>
  <c r="F636" i="1"/>
  <c r="F624" i="1"/>
  <c r="F612" i="1"/>
  <c r="F600" i="1"/>
  <c r="F588" i="1"/>
  <c r="F576" i="1"/>
  <c r="F564" i="1"/>
  <c r="F552" i="1"/>
  <c r="F540" i="1"/>
  <c r="F528" i="1"/>
  <c r="F517" i="1"/>
  <c r="F505" i="1"/>
  <c r="F494" i="1"/>
  <c r="F482" i="1"/>
  <c r="F470" i="1"/>
  <c r="F458" i="1"/>
  <c r="F446" i="1"/>
  <c r="F434" i="1"/>
  <c r="F422" i="1"/>
  <c r="F410" i="1"/>
  <c r="F398" i="1"/>
  <c r="F386" i="1"/>
  <c r="F374" i="1"/>
  <c r="F362" i="1"/>
  <c r="F350" i="1"/>
  <c r="F338" i="1"/>
  <c r="F327" i="1"/>
  <c r="F315" i="1"/>
  <c r="F303" i="1"/>
  <c r="F291" i="1"/>
  <c r="F279" i="1"/>
  <c r="F267" i="1"/>
  <c r="F255" i="1"/>
  <c r="F243" i="1"/>
  <c r="F231" i="1"/>
  <c r="F219" i="1"/>
  <c r="F208" i="1"/>
  <c r="F196" i="1"/>
  <c r="F184" i="1"/>
  <c r="F172" i="1"/>
  <c r="F160" i="1"/>
  <c r="F148" i="1"/>
  <c r="F136" i="1"/>
  <c r="F124" i="1"/>
  <c r="F112" i="1"/>
  <c r="F100" i="1"/>
  <c r="F88" i="1"/>
  <c r="F76" i="1"/>
  <c r="F64" i="1"/>
  <c r="F52" i="1"/>
  <c r="F40" i="1"/>
  <c r="F28" i="1"/>
  <c r="F16" i="1"/>
  <c r="F4" i="1"/>
  <c r="F746" i="1"/>
  <c r="BI106" i="85" s="1"/>
  <c r="F724" i="1"/>
  <c r="BI82" i="85" s="1"/>
  <c r="F712" i="1"/>
  <c r="F700" i="1"/>
  <c r="BI350" i="32" s="1"/>
  <c r="F691" i="1"/>
  <c r="BI338" i="32" s="1"/>
  <c r="F683" i="1"/>
  <c r="F671" i="1"/>
  <c r="F659" i="1"/>
  <c r="F647" i="1"/>
  <c r="F635" i="1"/>
  <c r="F623" i="1"/>
  <c r="F611" i="1"/>
  <c r="F599" i="1"/>
  <c r="F587" i="1"/>
  <c r="F575" i="1"/>
  <c r="F563" i="1"/>
  <c r="F551" i="1"/>
  <c r="F539" i="1"/>
  <c r="F527" i="1"/>
  <c r="F516" i="1"/>
  <c r="F504" i="1"/>
  <c r="F493" i="1"/>
  <c r="F481" i="1"/>
  <c r="F469" i="1"/>
  <c r="F457" i="1"/>
  <c r="F445" i="1"/>
  <c r="F433" i="1"/>
  <c r="F421" i="1"/>
  <c r="F409" i="1"/>
  <c r="F397" i="1"/>
  <c r="F385" i="1"/>
  <c r="F373" i="1"/>
  <c r="F361" i="1"/>
  <c r="F349" i="1"/>
  <c r="F326" i="1"/>
  <c r="F314" i="1"/>
  <c r="F302" i="1"/>
  <c r="F290" i="1"/>
  <c r="F278" i="1"/>
  <c r="F266" i="1"/>
  <c r="F254" i="1"/>
  <c r="F242" i="1"/>
  <c r="F230" i="1"/>
  <c r="F218" i="1"/>
  <c r="F207" i="1"/>
  <c r="F195" i="1"/>
  <c r="F183" i="1"/>
  <c r="F171" i="1"/>
  <c r="F159" i="1"/>
  <c r="F147" i="1"/>
  <c r="F135" i="1"/>
  <c r="F123" i="1"/>
  <c r="F111" i="1"/>
  <c r="F99" i="1"/>
  <c r="F87" i="1"/>
  <c r="F75" i="1"/>
  <c r="F63" i="1"/>
  <c r="F51" i="1"/>
  <c r="F39" i="1"/>
  <c r="F27" i="1"/>
  <c r="F15" i="1"/>
  <c r="BI313" i="32" l="1"/>
  <c r="BI317" i="32"/>
  <c r="BI318" i="32"/>
  <c r="BI311" i="32"/>
  <c r="BI314" i="32"/>
  <c r="BI325" i="32"/>
  <c r="BI310" i="32"/>
  <c r="BI308" i="32"/>
  <c r="BI352" i="32"/>
  <c r="BI299" i="32"/>
  <c r="BI326" i="32"/>
  <c r="BI312" i="32"/>
  <c r="BI316" i="32"/>
  <c r="BI327" i="32"/>
  <c r="BI309" i="32"/>
  <c r="BI315" i="32"/>
  <c r="AP47" i="73"/>
  <c r="AM47" i="73"/>
  <c r="K47" i="73"/>
  <c r="AN47" i="73"/>
  <c r="AQ47" i="73"/>
  <c r="W47" i="73"/>
  <c r="AG47" i="73"/>
  <c r="AJ47" i="73"/>
  <c r="AO47" i="73"/>
  <c r="AH47" i="73"/>
  <c r="AF47" i="73"/>
  <c r="AL47" i="73"/>
  <c r="AK47" i="73"/>
  <c r="G787" i="1"/>
  <c r="O764" i="1" s="1"/>
  <c r="BI179" i="32" s="1"/>
  <c r="G783" i="1"/>
  <c r="O3" i="1"/>
  <c r="O667" i="1"/>
  <c r="O655" i="1"/>
  <c r="O643" i="1"/>
  <c r="O631" i="1"/>
  <c r="O607" i="1"/>
  <c r="O595" i="1"/>
  <c r="O583" i="1"/>
  <c r="O571" i="1"/>
  <c r="O547" i="1"/>
  <c r="O523" i="1"/>
  <c r="O511" i="1"/>
  <c r="O487" i="1"/>
  <c r="O463" i="1"/>
  <c r="O451" i="1"/>
  <c r="O439" i="1"/>
  <c r="O427" i="1"/>
  <c r="O403" i="1"/>
  <c r="O379" i="1"/>
  <c r="O367" i="1"/>
  <c r="O355" i="1"/>
  <c r="O343" i="1"/>
  <c r="O319" i="1"/>
  <c r="O295" i="1"/>
  <c r="O283" i="1"/>
  <c r="O259" i="1"/>
  <c r="O235" i="1"/>
  <c r="O223" i="1"/>
  <c r="O211" i="1"/>
  <c r="O199" i="1"/>
  <c r="O175" i="1"/>
  <c r="O163" i="1"/>
  <c r="O151" i="1"/>
  <c r="O139" i="1"/>
  <c r="O115" i="1"/>
  <c r="O91" i="1"/>
  <c r="O79" i="1"/>
  <c r="O67" i="1"/>
  <c r="O55" i="1"/>
  <c r="O31" i="1"/>
  <c r="O19" i="1"/>
  <c r="O7" i="1"/>
  <c r="BI127" i="32" s="1"/>
  <c r="O632" i="1"/>
  <c r="O500" i="1"/>
  <c r="O380" i="1"/>
  <c r="O296" i="1"/>
  <c r="O188" i="1"/>
  <c r="O116" i="1"/>
  <c r="O702" i="1"/>
  <c r="O690" i="1"/>
  <c r="BI162" i="32" s="1"/>
  <c r="O678" i="1"/>
  <c r="O666" i="1"/>
  <c r="O642" i="1"/>
  <c r="O618" i="1"/>
  <c r="O606" i="1"/>
  <c r="O594" i="1"/>
  <c r="O582" i="1"/>
  <c r="O570" i="1"/>
  <c r="O558" i="1"/>
  <c r="O546" i="1"/>
  <c r="O534" i="1"/>
  <c r="O522" i="1"/>
  <c r="O510" i="1"/>
  <c r="O498" i="1"/>
  <c r="O486" i="1"/>
  <c r="O474" i="1"/>
  <c r="O462" i="1"/>
  <c r="O450" i="1"/>
  <c r="O438" i="1"/>
  <c r="O426" i="1"/>
  <c r="O414" i="1"/>
  <c r="O402" i="1"/>
  <c r="O390" i="1"/>
  <c r="O378" i="1"/>
  <c r="O366" i="1"/>
  <c r="O354" i="1"/>
  <c r="O342" i="1"/>
  <c r="O330" i="1"/>
  <c r="BI146" i="32" s="1"/>
  <c r="O318" i="1"/>
  <c r="O306" i="1"/>
  <c r="O294" i="1"/>
  <c r="O282" i="1"/>
  <c r="O270" i="1"/>
  <c r="O258" i="1"/>
  <c r="O246" i="1"/>
  <c r="O234" i="1"/>
  <c r="O222" i="1"/>
  <c r="O210" i="1"/>
  <c r="O198" i="1"/>
  <c r="O186" i="1"/>
  <c r="O174" i="1"/>
  <c r="O162" i="1"/>
  <c r="O150" i="1"/>
  <c r="O138" i="1"/>
  <c r="O126" i="1"/>
  <c r="O114" i="1"/>
  <c r="O102" i="1"/>
  <c r="O90" i="1"/>
  <c r="O78" i="1"/>
  <c r="O66" i="1"/>
  <c r="O54" i="1"/>
  <c r="O42" i="1"/>
  <c r="O30" i="1"/>
  <c r="O18" i="1"/>
  <c r="O6" i="1"/>
  <c r="O680" i="1"/>
  <c r="O560" i="1"/>
  <c r="O488" i="1"/>
  <c r="O416" i="1"/>
  <c r="O356" i="1"/>
  <c r="O236" i="1"/>
  <c r="O176" i="1"/>
  <c r="O92" i="1"/>
  <c r="O32" i="1"/>
  <c r="O701" i="1"/>
  <c r="BI177" i="32" s="1"/>
  <c r="O689" i="1"/>
  <c r="BI161" i="32" s="1"/>
  <c r="O677" i="1"/>
  <c r="O665" i="1"/>
  <c r="O653" i="1"/>
  <c r="O641" i="1"/>
  <c r="O629" i="1"/>
  <c r="O617" i="1"/>
  <c r="O605" i="1"/>
  <c r="O593" i="1"/>
  <c r="O581" i="1"/>
  <c r="O569" i="1"/>
  <c r="O557" i="1"/>
  <c r="O545" i="1"/>
  <c r="O533" i="1"/>
  <c r="O521" i="1"/>
  <c r="O509" i="1"/>
  <c r="O497" i="1"/>
  <c r="O485" i="1"/>
  <c r="O473" i="1"/>
  <c r="O461" i="1"/>
  <c r="O449" i="1"/>
  <c r="O437" i="1"/>
  <c r="O425" i="1"/>
  <c r="O413" i="1"/>
  <c r="O401" i="1"/>
  <c r="O389" i="1"/>
  <c r="O377" i="1"/>
  <c r="O365" i="1"/>
  <c r="O353" i="1"/>
  <c r="O341" i="1"/>
  <c r="O329" i="1"/>
  <c r="BI145" i="32" s="1"/>
  <c r="O317" i="1"/>
  <c r="O305" i="1"/>
  <c r="O293" i="1"/>
  <c r="O281" i="1"/>
  <c r="O269" i="1"/>
  <c r="O257" i="1"/>
  <c r="O245" i="1"/>
  <c r="O233" i="1"/>
  <c r="O221" i="1"/>
  <c r="O209" i="1"/>
  <c r="O197" i="1"/>
  <c r="O185" i="1"/>
  <c r="O173" i="1"/>
  <c r="O161" i="1"/>
  <c r="O149" i="1"/>
  <c r="O137" i="1"/>
  <c r="O125" i="1"/>
  <c r="O113" i="1"/>
  <c r="O101" i="1"/>
  <c r="O89" i="1"/>
  <c r="O77" i="1"/>
  <c r="O65" i="1"/>
  <c r="O53" i="1"/>
  <c r="O41" i="1"/>
  <c r="O29" i="1"/>
  <c r="O17" i="1"/>
  <c r="O5" i="1"/>
  <c r="O584" i="1"/>
  <c r="O248" i="1"/>
  <c r="O44" i="1"/>
  <c r="O712" i="1"/>
  <c r="O700" i="1"/>
  <c r="BI176" i="32" s="1"/>
  <c r="O688" i="1"/>
  <c r="BI160" i="32" s="1"/>
  <c r="O676" i="1"/>
  <c r="O664" i="1"/>
  <c r="O652" i="1"/>
  <c r="O640" i="1"/>
  <c r="O628" i="1"/>
  <c r="O616" i="1"/>
  <c r="O604" i="1"/>
  <c r="O592" i="1"/>
  <c r="O580" i="1"/>
  <c r="O568" i="1"/>
  <c r="O556" i="1"/>
  <c r="O544" i="1"/>
  <c r="O532" i="1"/>
  <c r="O520" i="1"/>
  <c r="O508" i="1"/>
  <c r="O496" i="1"/>
  <c r="O484" i="1"/>
  <c r="O472" i="1"/>
  <c r="O460" i="1"/>
  <c r="O448" i="1"/>
  <c r="O436" i="1"/>
  <c r="O424" i="1"/>
  <c r="O412" i="1"/>
  <c r="O400" i="1"/>
  <c r="O388" i="1"/>
  <c r="O376" i="1"/>
  <c r="O364" i="1"/>
  <c r="O352" i="1"/>
  <c r="O340" i="1"/>
  <c r="O328" i="1"/>
  <c r="O316" i="1"/>
  <c r="O304" i="1"/>
  <c r="O292" i="1"/>
  <c r="O280" i="1"/>
  <c r="O268" i="1"/>
  <c r="O256" i="1"/>
  <c r="O244" i="1"/>
  <c r="O232" i="1"/>
  <c r="O220" i="1"/>
  <c r="O208" i="1"/>
  <c r="O196" i="1"/>
  <c r="O184" i="1"/>
  <c r="O172" i="1"/>
  <c r="O160" i="1"/>
  <c r="O148" i="1"/>
  <c r="O136" i="1"/>
  <c r="O124" i="1"/>
  <c r="O112" i="1"/>
  <c r="O100" i="1"/>
  <c r="O88" i="1"/>
  <c r="O76" i="1"/>
  <c r="O64" i="1"/>
  <c r="O52" i="1"/>
  <c r="O40" i="1"/>
  <c r="O28" i="1"/>
  <c r="O16" i="1"/>
  <c r="O4" i="1"/>
  <c r="O596" i="1"/>
  <c r="O308" i="1"/>
  <c r="O128" i="1"/>
  <c r="O711" i="1"/>
  <c r="O699" i="1"/>
  <c r="BI175" i="32" s="1"/>
  <c r="O687" i="1"/>
  <c r="BI158" i="32" s="1"/>
  <c r="O675" i="1"/>
  <c r="O663" i="1"/>
  <c r="O651" i="1"/>
  <c r="O639" i="1"/>
  <c r="O627" i="1"/>
  <c r="O615" i="1"/>
  <c r="O603" i="1"/>
  <c r="O591" i="1"/>
  <c r="O579" i="1"/>
  <c r="O567" i="1"/>
  <c r="O555" i="1"/>
  <c r="O543" i="1"/>
  <c r="O531" i="1"/>
  <c r="O519" i="1"/>
  <c r="O507" i="1"/>
  <c r="O495" i="1"/>
  <c r="O483" i="1"/>
  <c r="O471" i="1"/>
  <c r="O459" i="1"/>
  <c r="O447" i="1"/>
  <c r="O435" i="1"/>
  <c r="O423" i="1"/>
  <c r="O411" i="1"/>
  <c r="O399" i="1"/>
  <c r="O387" i="1"/>
  <c r="O375" i="1"/>
  <c r="O363" i="1"/>
  <c r="O351" i="1"/>
  <c r="O339" i="1"/>
  <c r="O327" i="1"/>
  <c r="BI144" i="32" s="1"/>
  <c r="O315" i="1"/>
  <c r="O303" i="1"/>
  <c r="O291" i="1"/>
  <c r="O279" i="1"/>
  <c r="O267" i="1"/>
  <c r="O255" i="1"/>
  <c r="O243" i="1"/>
  <c r="O231" i="1"/>
  <c r="O219" i="1"/>
  <c r="O207" i="1"/>
  <c r="O195" i="1"/>
  <c r="O183" i="1"/>
  <c r="O171" i="1"/>
  <c r="O159" i="1"/>
  <c r="O147" i="1"/>
  <c r="O135" i="1"/>
  <c r="O123" i="1"/>
  <c r="O111" i="1"/>
  <c r="O99" i="1"/>
  <c r="O87" i="1"/>
  <c r="O75" i="1"/>
  <c r="O63" i="1"/>
  <c r="O51" i="1"/>
  <c r="O39" i="1"/>
  <c r="O27" i="1"/>
  <c r="O15" i="1"/>
  <c r="O644" i="1"/>
  <c r="O548" i="1"/>
  <c r="O464" i="1"/>
  <c r="O404" i="1"/>
  <c r="O320" i="1"/>
  <c r="O200" i="1"/>
  <c r="O152" i="1"/>
  <c r="O80" i="1"/>
  <c r="O710" i="1"/>
  <c r="O698" i="1"/>
  <c r="BI173" i="32" s="1"/>
  <c r="O686" i="1"/>
  <c r="BI157" i="32" s="1"/>
  <c r="O674" i="1"/>
  <c r="O662" i="1"/>
  <c r="O650" i="1"/>
  <c r="O638" i="1"/>
  <c r="O626" i="1"/>
  <c r="O614" i="1"/>
  <c r="O602" i="1"/>
  <c r="O590" i="1"/>
  <c r="O578" i="1"/>
  <c r="O566" i="1"/>
  <c r="O554" i="1"/>
  <c r="O542" i="1"/>
  <c r="O530" i="1"/>
  <c r="O518" i="1"/>
  <c r="O506" i="1"/>
  <c r="O494" i="1"/>
  <c r="O482" i="1"/>
  <c r="O470" i="1"/>
  <c r="O458" i="1"/>
  <c r="O446" i="1"/>
  <c r="O434" i="1"/>
  <c r="O422" i="1"/>
  <c r="O410" i="1"/>
  <c r="O398" i="1"/>
  <c r="O386" i="1"/>
  <c r="O374" i="1"/>
  <c r="O362" i="1"/>
  <c r="O350" i="1"/>
  <c r="O338" i="1"/>
  <c r="O326" i="1"/>
  <c r="O314" i="1"/>
  <c r="O302" i="1"/>
  <c r="O290" i="1"/>
  <c r="O278" i="1"/>
  <c r="O266" i="1"/>
  <c r="O254" i="1"/>
  <c r="O242" i="1"/>
  <c r="O230" i="1"/>
  <c r="O218" i="1"/>
  <c r="O206" i="1"/>
  <c r="O194" i="1"/>
  <c r="O182" i="1"/>
  <c r="O170" i="1"/>
  <c r="O158" i="1"/>
  <c r="O146" i="1"/>
  <c r="O134" i="1"/>
  <c r="O122" i="1"/>
  <c r="O110" i="1"/>
  <c r="O98" i="1"/>
  <c r="O86" i="1"/>
  <c r="O74" i="1"/>
  <c r="BI138" i="32" s="1"/>
  <c r="O62" i="1"/>
  <c r="O50" i="1"/>
  <c r="O38" i="1"/>
  <c r="O26" i="1"/>
  <c r="O14" i="1"/>
  <c r="O668" i="1"/>
  <c r="O284" i="1"/>
  <c r="O709" i="1"/>
  <c r="O697" i="1"/>
  <c r="BI172" i="32" s="1"/>
  <c r="O685" i="1"/>
  <c r="BI155" i="32" s="1"/>
  <c r="O673" i="1"/>
  <c r="O661" i="1"/>
  <c r="O649" i="1"/>
  <c r="O637" i="1"/>
  <c r="O625" i="1"/>
  <c r="O613" i="1"/>
  <c r="O601" i="1"/>
  <c r="O589" i="1"/>
  <c r="O577" i="1"/>
  <c r="O565" i="1"/>
  <c r="O553" i="1"/>
  <c r="O541" i="1"/>
  <c r="O529" i="1"/>
  <c r="O517" i="1"/>
  <c r="O505" i="1"/>
  <c r="O493" i="1"/>
  <c r="O481" i="1"/>
  <c r="O469" i="1"/>
  <c r="O457" i="1"/>
  <c r="O445" i="1"/>
  <c r="O433" i="1"/>
  <c r="O421" i="1"/>
  <c r="O409" i="1"/>
  <c r="O397" i="1"/>
  <c r="O385" i="1"/>
  <c r="O373" i="1"/>
  <c r="O361" i="1"/>
  <c r="O349" i="1"/>
  <c r="O337" i="1"/>
  <c r="O325" i="1"/>
  <c r="O313" i="1"/>
  <c r="O301" i="1"/>
  <c r="O289" i="1"/>
  <c r="O277" i="1"/>
  <c r="O265" i="1"/>
  <c r="O253" i="1"/>
  <c r="O241" i="1"/>
  <c r="O229" i="1"/>
  <c r="O217" i="1"/>
  <c r="O205" i="1"/>
  <c r="O193" i="1"/>
  <c r="O181" i="1"/>
  <c r="O169" i="1"/>
  <c r="O157" i="1"/>
  <c r="O145" i="1"/>
  <c r="O133" i="1"/>
  <c r="O121" i="1"/>
  <c r="O109" i="1"/>
  <c r="O97" i="1"/>
  <c r="O85" i="1"/>
  <c r="O73" i="1"/>
  <c r="O61" i="1"/>
  <c r="O49" i="1"/>
  <c r="O37" i="1"/>
  <c r="O25" i="1"/>
  <c r="O13" i="1"/>
  <c r="BI133" i="32" s="1"/>
  <c r="O656" i="1"/>
  <c r="O512" i="1"/>
  <c r="O452" i="1"/>
  <c r="O392" i="1"/>
  <c r="O332" i="1"/>
  <c r="BI148" i="32" s="1"/>
  <c r="O224" i="1"/>
  <c r="O164" i="1"/>
  <c r="O104" i="1"/>
  <c r="O20" i="1"/>
  <c r="O708" i="1"/>
  <c r="O696" i="1"/>
  <c r="BI170" i="32" s="1"/>
  <c r="O684" i="1"/>
  <c r="O672" i="1"/>
  <c r="O660" i="1"/>
  <c r="O648" i="1"/>
  <c r="O636" i="1"/>
  <c r="O624" i="1"/>
  <c r="O612" i="1"/>
  <c r="O600" i="1"/>
  <c r="O588" i="1"/>
  <c r="O576" i="1"/>
  <c r="O564" i="1"/>
  <c r="O552" i="1"/>
  <c r="O540" i="1"/>
  <c r="O528" i="1"/>
  <c r="O516" i="1"/>
  <c r="O504" i="1"/>
  <c r="O492" i="1"/>
  <c r="O480" i="1"/>
  <c r="O468" i="1"/>
  <c r="O456" i="1"/>
  <c r="O444" i="1"/>
  <c r="O432" i="1"/>
  <c r="O420" i="1"/>
  <c r="O408" i="1"/>
  <c r="O396" i="1"/>
  <c r="O384" i="1"/>
  <c r="O372" i="1"/>
  <c r="O360" i="1"/>
  <c r="O348" i="1"/>
  <c r="O336" i="1"/>
  <c r="O324" i="1"/>
  <c r="O312" i="1"/>
  <c r="O300" i="1"/>
  <c r="O288" i="1"/>
  <c r="O276" i="1"/>
  <c r="O264" i="1"/>
  <c r="O252" i="1"/>
  <c r="O240" i="1"/>
  <c r="O228" i="1"/>
  <c r="O216" i="1"/>
  <c r="O204" i="1"/>
  <c r="O192" i="1"/>
  <c r="O180" i="1"/>
  <c r="O168" i="1"/>
  <c r="O156" i="1"/>
  <c r="O144" i="1"/>
  <c r="O132" i="1"/>
  <c r="O120" i="1"/>
  <c r="O108" i="1"/>
  <c r="O96" i="1"/>
  <c r="O84" i="1"/>
  <c r="O72" i="1"/>
  <c r="O60" i="1"/>
  <c r="O48" i="1"/>
  <c r="O36" i="1"/>
  <c r="O24" i="1"/>
  <c r="O12" i="1"/>
  <c r="BI132" i="32" s="1"/>
  <c r="O608" i="1"/>
  <c r="O572" i="1"/>
  <c r="O524" i="1"/>
  <c r="O476" i="1"/>
  <c r="O428" i="1"/>
  <c r="O368" i="1"/>
  <c r="O212" i="1"/>
  <c r="O140" i="1"/>
  <c r="O56" i="1"/>
  <c r="O707" i="1"/>
  <c r="O695" i="1"/>
  <c r="BI169" i="32" s="1"/>
  <c r="O683" i="1"/>
  <c r="O671" i="1"/>
  <c r="O659" i="1"/>
  <c r="O647" i="1"/>
  <c r="O635" i="1"/>
  <c r="O623" i="1"/>
  <c r="O611" i="1"/>
  <c r="O599" i="1"/>
  <c r="O587" i="1"/>
  <c r="O575" i="1"/>
  <c r="O563" i="1"/>
  <c r="O551" i="1"/>
  <c r="O539" i="1"/>
  <c r="O527" i="1"/>
  <c r="O515" i="1"/>
  <c r="O503" i="1"/>
  <c r="O491" i="1"/>
  <c r="O479" i="1"/>
  <c r="O467" i="1"/>
  <c r="O455" i="1"/>
  <c r="O443" i="1"/>
  <c r="O431" i="1"/>
  <c r="O419" i="1"/>
  <c r="O407" i="1"/>
  <c r="O395" i="1"/>
  <c r="O383" i="1"/>
  <c r="O371" i="1"/>
  <c r="O359" i="1"/>
  <c r="O347" i="1"/>
  <c r="O335" i="1"/>
  <c r="O323" i="1"/>
  <c r="O311" i="1"/>
  <c r="O299" i="1"/>
  <c r="O287" i="1"/>
  <c r="O275" i="1"/>
  <c r="O263" i="1"/>
  <c r="O251" i="1"/>
  <c r="O239" i="1"/>
  <c r="O227" i="1"/>
  <c r="O215" i="1"/>
  <c r="O203" i="1"/>
  <c r="O191" i="1"/>
  <c r="O179" i="1"/>
  <c r="O167" i="1"/>
  <c r="O155" i="1"/>
  <c r="O143" i="1"/>
  <c r="O131" i="1"/>
  <c r="O119" i="1"/>
  <c r="O107" i="1"/>
  <c r="O95" i="1"/>
  <c r="O83" i="1"/>
  <c r="O71" i="1"/>
  <c r="O59" i="1"/>
  <c r="O47" i="1"/>
  <c r="O35" i="1"/>
  <c r="O23" i="1"/>
  <c r="O11" i="1"/>
  <c r="BI131" i="32" s="1"/>
  <c r="O620" i="1"/>
  <c r="O260" i="1"/>
  <c r="O706" i="1"/>
  <c r="O694" i="1"/>
  <c r="BI168" i="32" s="1"/>
  <c r="O682" i="1"/>
  <c r="O670" i="1"/>
  <c r="O658" i="1"/>
  <c r="O646" i="1"/>
  <c r="O634" i="1"/>
  <c r="O622" i="1"/>
  <c r="O610" i="1"/>
  <c r="O598" i="1"/>
  <c r="O586" i="1"/>
  <c r="O574" i="1"/>
  <c r="O562" i="1"/>
  <c r="O550" i="1"/>
  <c r="O538" i="1"/>
  <c r="O526" i="1"/>
  <c r="O514" i="1"/>
  <c r="O502" i="1"/>
  <c r="O490" i="1"/>
  <c r="O478" i="1"/>
  <c r="O466" i="1"/>
  <c r="O454" i="1"/>
  <c r="O442" i="1"/>
  <c r="O430" i="1"/>
  <c r="O418" i="1"/>
  <c r="O406" i="1"/>
  <c r="O394" i="1"/>
  <c r="O382" i="1"/>
  <c r="O370" i="1"/>
  <c r="O358" i="1"/>
  <c r="O346" i="1"/>
  <c r="O334" i="1"/>
  <c r="BI150" i="32" s="1"/>
  <c r="O322" i="1"/>
  <c r="O310" i="1"/>
  <c r="O298" i="1"/>
  <c r="O286" i="1"/>
  <c r="O274" i="1"/>
  <c r="O262" i="1"/>
  <c r="O250" i="1"/>
  <c r="O238" i="1"/>
  <c r="O226" i="1"/>
  <c r="O214" i="1"/>
  <c r="O202" i="1"/>
  <c r="O190" i="1"/>
  <c r="O178" i="1"/>
  <c r="O166" i="1"/>
  <c r="O154" i="1"/>
  <c r="O142" i="1"/>
  <c r="O130" i="1"/>
  <c r="O118" i="1"/>
  <c r="O106" i="1"/>
  <c r="O94" i="1"/>
  <c r="O82" i="1"/>
  <c r="O70" i="1"/>
  <c r="O58" i="1"/>
  <c r="O46" i="1"/>
  <c r="O34" i="1"/>
  <c r="O22" i="1"/>
  <c r="O10" i="1"/>
  <c r="BI130" i="32" s="1"/>
  <c r="O692" i="1"/>
  <c r="BI165" i="32" s="1"/>
  <c r="O272" i="1"/>
  <c r="O8" i="1"/>
  <c r="BI128" i="32" s="1"/>
  <c r="O705" i="1"/>
  <c r="O693" i="1"/>
  <c r="BI167" i="32" s="1"/>
  <c r="O681" i="1"/>
  <c r="O669" i="1"/>
  <c r="O657" i="1"/>
  <c r="O645" i="1"/>
  <c r="O633" i="1"/>
  <c r="O621" i="1"/>
  <c r="O609" i="1"/>
  <c r="O597" i="1"/>
  <c r="O585" i="1"/>
  <c r="O573" i="1"/>
  <c r="O561" i="1"/>
  <c r="O549" i="1"/>
  <c r="O537" i="1"/>
  <c r="O525" i="1"/>
  <c r="O513" i="1"/>
  <c r="O501" i="1"/>
  <c r="O489" i="1"/>
  <c r="O477" i="1"/>
  <c r="O465" i="1"/>
  <c r="O453" i="1"/>
  <c r="O441" i="1"/>
  <c r="O429" i="1"/>
  <c r="O417" i="1"/>
  <c r="O405" i="1"/>
  <c r="O393" i="1"/>
  <c r="O381" i="1"/>
  <c r="O369" i="1"/>
  <c r="O357" i="1"/>
  <c r="O345" i="1"/>
  <c r="O333" i="1"/>
  <c r="BI149" i="32" s="1"/>
  <c r="O321" i="1"/>
  <c r="O309" i="1"/>
  <c r="O297" i="1"/>
  <c r="O285" i="1"/>
  <c r="O273" i="1"/>
  <c r="O261" i="1"/>
  <c r="O249" i="1"/>
  <c r="O237" i="1"/>
  <c r="O225" i="1"/>
  <c r="O213" i="1"/>
  <c r="O201" i="1"/>
  <c r="O189" i="1"/>
  <c r="O177" i="1"/>
  <c r="O165" i="1"/>
  <c r="O153" i="1"/>
  <c r="O141" i="1"/>
  <c r="O129" i="1"/>
  <c r="O117" i="1"/>
  <c r="O105" i="1"/>
  <c r="O93" i="1"/>
  <c r="O81" i="1"/>
  <c r="O69" i="1"/>
  <c r="O57" i="1"/>
  <c r="O45" i="1"/>
  <c r="O33" i="1"/>
  <c r="O21" i="1"/>
  <c r="O9" i="1"/>
  <c r="BI129" i="32" s="1"/>
  <c r="O704" i="1"/>
  <c r="O344" i="1"/>
  <c r="O68" i="1"/>
  <c r="AR9" i="85"/>
  <c r="M9" i="85"/>
  <c r="AN9" i="85"/>
  <c r="AD9" i="85"/>
  <c r="BD9" i="85"/>
  <c r="Y9" i="85"/>
  <c r="AO9" i="85"/>
  <c r="AZ9" i="85"/>
  <c r="P9" i="85"/>
  <c r="I9" i="85"/>
  <c r="AK9" i="85"/>
  <c r="O9" i="85"/>
  <c r="AH9" i="85"/>
  <c r="Q9" i="85"/>
  <c r="U9" i="85"/>
  <c r="AW9" i="85"/>
  <c r="AP9" i="85"/>
  <c r="AI9" i="85"/>
  <c r="R9" i="85"/>
  <c r="AG9" i="85"/>
  <c r="N9" i="85"/>
  <c r="X9" i="85"/>
  <c r="BA9" i="85"/>
  <c r="S9" i="85"/>
  <c r="AS9" i="85"/>
  <c r="Z9" i="85"/>
  <c r="AT9" i="85"/>
  <c r="BB9" i="85"/>
  <c r="AE9" i="85"/>
  <c r="BE9" i="85"/>
  <c r="AL9" i="85"/>
  <c r="AA9" i="85"/>
  <c r="AQ9" i="85"/>
  <c r="J9" i="85"/>
  <c r="AX9" i="85"/>
  <c r="AU9" i="85"/>
  <c r="BC9" i="85"/>
  <c r="V9" i="85"/>
  <c r="AJ9" i="85"/>
  <c r="AB9" i="85"/>
  <c r="H9" i="85"/>
  <c r="K9" i="85"/>
  <c r="BF9" i="85"/>
  <c r="AV9" i="85"/>
  <c r="T9" i="85"/>
  <c r="W9" i="85"/>
  <c r="AM9" i="85"/>
  <c r="AC9" i="85"/>
  <c r="AF9" i="85"/>
  <c r="L9" i="85"/>
  <c r="BG9" i="85"/>
  <c r="AY9" i="85"/>
  <c r="K155" i="85"/>
  <c r="AE155" i="85"/>
  <c r="AK155" i="85"/>
  <c r="AD155" i="85"/>
  <c r="BE155" i="85"/>
  <c r="AW155" i="85"/>
  <c r="AS155" i="85"/>
  <c r="T155" i="85"/>
  <c r="AQ155" i="85"/>
  <c r="AG155" i="85"/>
  <c r="BC155" i="85"/>
  <c r="AP155" i="85"/>
  <c r="R155" i="85"/>
  <c r="BF155" i="85"/>
  <c r="O155" i="85"/>
  <c r="BG155" i="85"/>
  <c r="AT155" i="85"/>
  <c r="AR155" i="85"/>
  <c r="AN155" i="85"/>
  <c r="AX155" i="85"/>
  <c r="AA155" i="85"/>
  <c r="AU155" i="85"/>
  <c r="AH155" i="85"/>
  <c r="AV155" i="85"/>
  <c r="AI155" i="85"/>
  <c r="U155" i="85"/>
  <c r="S155" i="85"/>
  <c r="N155" i="85"/>
  <c r="AJ155" i="85"/>
  <c r="V155" i="85"/>
  <c r="H155" i="85"/>
  <c r="AY155" i="85"/>
  <c r="L155" i="85"/>
  <c r="BB155" i="85"/>
  <c r="W155" i="85"/>
  <c r="I155" i="85"/>
  <c r="X155" i="85"/>
  <c r="Q155" i="85"/>
  <c r="J155" i="85"/>
  <c r="BA155" i="85"/>
  <c r="M155" i="85"/>
  <c r="Z155" i="85"/>
  <c r="AL155" i="85"/>
  <c r="Y155" i="85"/>
  <c r="BD155" i="85"/>
  <c r="AO155" i="85"/>
  <c r="AZ155" i="85"/>
  <c r="AF155" i="85"/>
  <c r="AC155" i="85"/>
  <c r="AB155" i="85"/>
  <c r="AM155" i="85"/>
  <c r="P155" i="85"/>
  <c r="V306" i="85"/>
  <c r="AH306" i="85"/>
  <c r="AA306" i="85"/>
  <c r="AT306" i="85"/>
  <c r="I306" i="85"/>
  <c r="K306" i="85"/>
  <c r="BB306" i="85"/>
  <c r="AZ306" i="85"/>
  <c r="AG306" i="85"/>
  <c r="J306" i="85"/>
  <c r="AM306" i="85"/>
  <c r="BE306" i="85"/>
  <c r="AY306" i="85"/>
  <c r="AU306" i="85"/>
  <c r="AE306" i="85"/>
  <c r="R306" i="85"/>
  <c r="AK306" i="85"/>
  <c r="AD306" i="85"/>
  <c r="AB306" i="85"/>
  <c r="AW306" i="85"/>
  <c r="BG306" i="85"/>
  <c r="P306" i="85"/>
  <c r="AP306" i="85"/>
  <c r="AN306" i="85"/>
  <c r="BC306" i="85"/>
  <c r="U306" i="85"/>
  <c r="S306" i="85"/>
  <c r="AI306" i="85"/>
  <c r="O306" i="85"/>
  <c r="AS306" i="85"/>
  <c r="AQ306" i="85"/>
  <c r="W306" i="85"/>
  <c r="BD306" i="85"/>
  <c r="L306" i="85"/>
  <c r="AR306" i="85"/>
  <c r="AV306" i="85"/>
  <c r="AF306" i="85"/>
  <c r="AJ306" i="85"/>
  <c r="T306" i="85"/>
  <c r="AX306" i="85"/>
  <c r="X306" i="85"/>
  <c r="H306" i="85"/>
  <c r="AL306" i="85"/>
  <c r="Z306" i="85"/>
  <c r="Y306" i="85"/>
  <c r="N306" i="85"/>
  <c r="M306" i="85"/>
  <c r="BA306" i="85"/>
  <c r="AO306" i="85"/>
  <c r="BF306" i="85"/>
  <c r="AC306" i="85"/>
  <c r="Q306" i="85"/>
  <c r="Q168" i="85"/>
  <c r="AF168" i="85"/>
  <c r="AY168" i="85"/>
  <c r="AI168" i="85"/>
  <c r="BA168" i="85"/>
  <c r="BE168" i="85"/>
  <c r="S168" i="85"/>
  <c r="AW168" i="85"/>
  <c r="K168" i="85"/>
  <c r="N168" i="85"/>
  <c r="AR168" i="85"/>
  <c r="AE168" i="85"/>
  <c r="H168" i="85"/>
  <c r="Y168" i="85"/>
  <c r="AC168" i="85"/>
  <c r="AQ168" i="85"/>
  <c r="V168" i="85"/>
  <c r="AN168" i="85"/>
  <c r="P168" i="85"/>
  <c r="BC168" i="85"/>
  <c r="AJ168" i="85"/>
  <c r="BB168" i="85"/>
  <c r="AD168" i="85"/>
  <c r="R168" i="85"/>
  <c r="I168" i="85"/>
  <c r="L168" i="85"/>
  <c r="AS168" i="85"/>
  <c r="BF168" i="85"/>
  <c r="AG168" i="85"/>
  <c r="W168" i="85"/>
  <c r="Z168" i="85"/>
  <c r="BG168" i="85"/>
  <c r="AU168" i="85"/>
  <c r="AK168" i="85"/>
  <c r="AO168" i="85"/>
  <c r="AT168" i="85"/>
  <c r="T168" i="85"/>
  <c r="AZ168" i="85"/>
  <c r="BD168" i="85"/>
  <c r="AX168" i="85"/>
  <c r="O168" i="85"/>
  <c r="AH168" i="85"/>
  <c r="J168" i="85"/>
  <c r="M168" i="85"/>
  <c r="AA168" i="85"/>
  <c r="AV168" i="85"/>
  <c r="X168" i="85"/>
  <c r="AB168" i="85"/>
  <c r="AM168" i="85"/>
  <c r="U168" i="85"/>
  <c r="AL168" i="85"/>
  <c r="AP168" i="85"/>
  <c r="AF216" i="85"/>
  <c r="V216" i="85"/>
  <c r="AP216" i="85"/>
  <c r="AS216" i="85"/>
  <c r="AR216" i="85"/>
  <c r="AK216" i="85"/>
  <c r="BF216" i="85"/>
  <c r="AU216" i="85"/>
  <c r="N216" i="85"/>
  <c r="BD216" i="85"/>
  <c r="BB216" i="85"/>
  <c r="K216" i="85"/>
  <c r="AV216" i="85"/>
  <c r="Z216" i="85"/>
  <c r="R216" i="85"/>
  <c r="W216" i="85"/>
  <c r="AB216" i="85"/>
  <c r="L216" i="85"/>
  <c r="AL216" i="85"/>
  <c r="AH216" i="85"/>
  <c r="AN216" i="85"/>
  <c r="AQ216" i="85"/>
  <c r="P216" i="85"/>
  <c r="AX216" i="85"/>
  <c r="AW216" i="85"/>
  <c r="BC216" i="85"/>
  <c r="BG216" i="85"/>
  <c r="O216" i="85"/>
  <c r="S216" i="85"/>
  <c r="I216" i="85"/>
  <c r="M216" i="85"/>
  <c r="AA216" i="85"/>
  <c r="AI216" i="85"/>
  <c r="X216" i="85"/>
  <c r="AD216" i="85"/>
  <c r="Q216" i="85"/>
  <c r="AM216" i="85"/>
  <c r="AZ216" i="85"/>
  <c r="AO216" i="85"/>
  <c r="AT216" i="85"/>
  <c r="AY216" i="85"/>
  <c r="U216" i="85"/>
  <c r="BE216" i="85"/>
  <c r="AC216" i="85"/>
  <c r="T216" i="85"/>
  <c r="BA216" i="85"/>
  <c r="Y216" i="85"/>
  <c r="AG216" i="85"/>
  <c r="H216" i="85"/>
  <c r="AJ216" i="85"/>
  <c r="J216" i="85"/>
  <c r="AE216" i="85"/>
  <c r="AJ232" i="85"/>
  <c r="AM232" i="85"/>
  <c r="AP232" i="85"/>
  <c r="AI232" i="85"/>
  <c r="W232" i="85"/>
  <c r="Y232" i="85"/>
  <c r="AB232" i="85"/>
  <c r="AE232" i="85"/>
  <c r="AU232" i="85"/>
  <c r="AK232" i="85"/>
  <c r="AN232" i="85"/>
  <c r="AQ232" i="85"/>
  <c r="I232" i="85"/>
  <c r="AW232" i="85"/>
  <c r="AZ232" i="85"/>
  <c r="BC232" i="85"/>
  <c r="BE232" i="85"/>
  <c r="AX232" i="85"/>
  <c r="BA232" i="85"/>
  <c r="AR232" i="85"/>
  <c r="BG232" i="85"/>
  <c r="Q232" i="85"/>
  <c r="AS232" i="85"/>
  <c r="L232" i="85"/>
  <c r="AC232" i="85"/>
  <c r="AT232" i="85"/>
  <c r="X232" i="85"/>
  <c r="AO232" i="85"/>
  <c r="J232" i="85"/>
  <c r="AV232" i="85"/>
  <c r="R232" i="85"/>
  <c r="BF232" i="85"/>
  <c r="M232" i="85"/>
  <c r="AD232" i="85"/>
  <c r="K232" i="85"/>
  <c r="N232" i="85"/>
  <c r="BB232" i="85"/>
  <c r="U232" i="85"/>
  <c r="Z232" i="85"/>
  <c r="S232" i="85"/>
  <c r="V232" i="85"/>
  <c r="AL232" i="85"/>
  <c r="H232" i="85"/>
  <c r="AG232" i="85"/>
  <c r="O232" i="85"/>
  <c r="T232" i="85"/>
  <c r="AA232" i="85"/>
  <c r="AF232" i="85"/>
  <c r="P232" i="85"/>
  <c r="AH232" i="85"/>
  <c r="AY232" i="85"/>
  <c r="BD232" i="85"/>
  <c r="T296" i="85"/>
  <c r="AF296" i="85"/>
  <c r="AR296" i="85"/>
  <c r="W296" i="85"/>
  <c r="BD296" i="85"/>
  <c r="BG296" i="85"/>
  <c r="AI296" i="85"/>
  <c r="AU296" i="85"/>
  <c r="H296" i="85"/>
  <c r="AH296" i="85"/>
  <c r="I296" i="85"/>
  <c r="AD296" i="85"/>
  <c r="Q296" i="85"/>
  <c r="O296" i="85"/>
  <c r="N296" i="85"/>
  <c r="V296" i="85"/>
  <c r="R296" i="85"/>
  <c r="AZ296" i="85"/>
  <c r="J296" i="85"/>
  <c r="AN296" i="85"/>
  <c r="K296" i="85"/>
  <c r="AB296" i="85"/>
  <c r="AW296" i="85"/>
  <c r="P296" i="85"/>
  <c r="AK296" i="85"/>
  <c r="AV296" i="85"/>
  <c r="BC296" i="85"/>
  <c r="Y296" i="85"/>
  <c r="AJ296" i="85"/>
  <c r="AQ296" i="85"/>
  <c r="M296" i="85"/>
  <c r="X296" i="85"/>
  <c r="AE296" i="85"/>
  <c r="L296" i="85"/>
  <c r="BE296" i="85"/>
  <c r="S296" i="85"/>
  <c r="AS296" i="85"/>
  <c r="BA296" i="85"/>
  <c r="AY296" i="85"/>
  <c r="AX296" i="85"/>
  <c r="BF296" i="85"/>
  <c r="AG296" i="85"/>
  <c r="BB296" i="85"/>
  <c r="AO296" i="85"/>
  <c r="AM296" i="85"/>
  <c r="AL296" i="85"/>
  <c r="AA296" i="85"/>
  <c r="AC296" i="85"/>
  <c r="AT296" i="85"/>
  <c r="Z296" i="85"/>
  <c r="U296" i="85"/>
  <c r="AP296" i="85"/>
  <c r="AG285" i="85"/>
  <c r="BE285" i="85"/>
  <c r="AJ285" i="85"/>
  <c r="AB285" i="85"/>
  <c r="AQ285" i="85"/>
  <c r="K285" i="85"/>
  <c r="AN285" i="85"/>
  <c r="AL285" i="85"/>
  <c r="BC285" i="85"/>
  <c r="W285" i="85"/>
  <c r="L285" i="85"/>
  <c r="I285" i="85"/>
  <c r="O285" i="85"/>
  <c r="H285" i="85"/>
  <c r="AI285" i="85"/>
  <c r="BA285" i="85"/>
  <c r="AA285" i="85"/>
  <c r="T285" i="85"/>
  <c r="AU285" i="85"/>
  <c r="Z285" i="85"/>
  <c r="AM285" i="85"/>
  <c r="AF285" i="85"/>
  <c r="BG285" i="85"/>
  <c r="AY285" i="85"/>
  <c r="AR285" i="85"/>
  <c r="M285" i="85"/>
  <c r="R285" i="85"/>
  <c r="BD285" i="85"/>
  <c r="Y285" i="85"/>
  <c r="AX285" i="85"/>
  <c r="AS285" i="85"/>
  <c r="AO285" i="85"/>
  <c r="AD285" i="85"/>
  <c r="J285" i="85"/>
  <c r="AK285" i="85"/>
  <c r="AZ285" i="85"/>
  <c r="U285" i="85"/>
  <c r="P285" i="85"/>
  <c r="N285" i="85"/>
  <c r="AP285" i="85"/>
  <c r="V285" i="85"/>
  <c r="AW285" i="85"/>
  <c r="X285" i="85"/>
  <c r="BB285" i="85"/>
  <c r="AH285" i="85"/>
  <c r="AC285" i="85"/>
  <c r="S285" i="85"/>
  <c r="AT285" i="85"/>
  <c r="AV285" i="85"/>
  <c r="AE285" i="85"/>
  <c r="BF285" i="85"/>
  <c r="Q285" i="85"/>
  <c r="AP57" i="85"/>
  <c r="BC57" i="85"/>
  <c r="P57" i="85"/>
  <c r="AC57" i="85"/>
  <c r="BB57" i="85"/>
  <c r="H57" i="85"/>
  <c r="AO57" i="85"/>
  <c r="AX57" i="85"/>
  <c r="AB57" i="85"/>
  <c r="AJ57" i="85"/>
  <c r="O57" i="85"/>
  <c r="W57" i="85"/>
  <c r="AZ57" i="85"/>
  <c r="J57" i="85"/>
  <c r="V57" i="85"/>
  <c r="AM57" i="85"/>
  <c r="BA57" i="85"/>
  <c r="Z57" i="85"/>
  <c r="AN57" i="85"/>
  <c r="L57" i="85"/>
  <c r="M57" i="85"/>
  <c r="AA57" i="85"/>
  <c r="AY57" i="85"/>
  <c r="Y57" i="85"/>
  <c r="N57" i="85"/>
  <c r="AL57" i="85"/>
  <c r="AK57" i="85"/>
  <c r="X57" i="85"/>
  <c r="AI57" i="85"/>
  <c r="AR57" i="85"/>
  <c r="K57" i="85"/>
  <c r="I57" i="85"/>
  <c r="AE57" i="85"/>
  <c r="R57" i="85"/>
  <c r="AU57" i="85"/>
  <c r="AH57" i="85"/>
  <c r="U57" i="85"/>
  <c r="BF57" i="85"/>
  <c r="AW57" i="85"/>
  <c r="AS57" i="85"/>
  <c r="AF57" i="85"/>
  <c r="AQ57" i="85"/>
  <c r="BG57" i="85"/>
  <c r="S57" i="85"/>
  <c r="AT57" i="85"/>
  <c r="BD57" i="85"/>
  <c r="AV57" i="85"/>
  <c r="T57" i="85"/>
  <c r="BE57" i="85"/>
  <c r="AD57" i="85"/>
  <c r="Q57" i="85"/>
  <c r="AG57" i="85"/>
  <c r="AH274" i="85"/>
  <c r="AY274" i="85"/>
  <c r="V274" i="85"/>
  <c r="Q274" i="85"/>
  <c r="T274" i="85"/>
  <c r="Y274" i="85"/>
  <c r="AD274" i="85"/>
  <c r="AC274" i="85"/>
  <c r="AA274" i="85"/>
  <c r="AS274" i="85"/>
  <c r="AO274" i="85"/>
  <c r="AF274" i="85"/>
  <c r="AK274" i="85"/>
  <c r="AP274" i="85"/>
  <c r="L274" i="85"/>
  <c r="J274" i="85"/>
  <c r="AR274" i="85"/>
  <c r="AW274" i="85"/>
  <c r="BB274" i="85"/>
  <c r="BA274" i="85"/>
  <c r="BD274" i="85"/>
  <c r="N274" i="85"/>
  <c r="S274" i="85"/>
  <c r="X274" i="85"/>
  <c r="I274" i="85"/>
  <c r="Z274" i="85"/>
  <c r="AE274" i="85"/>
  <c r="U274" i="85"/>
  <c r="AL274" i="85"/>
  <c r="AQ274" i="85"/>
  <c r="AM274" i="85"/>
  <c r="K274" i="85"/>
  <c r="AX274" i="85"/>
  <c r="BC274" i="85"/>
  <c r="W274" i="85"/>
  <c r="P274" i="85"/>
  <c r="AG274" i="85"/>
  <c r="AI274" i="85"/>
  <c r="AB274" i="85"/>
  <c r="AJ274" i="85"/>
  <c r="AU274" i="85"/>
  <c r="AN274" i="85"/>
  <c r="AT274" i="85"/>
  <c r="BG274" i="85"/>
  <c r="AZ274" i="85"/>
  <c r="H274" i="85"/>
  <c r="M274" i="85"/>
  <c r="AV274" i="85"/>
  <c r="R274" i="85"/>
  <c r="O274" i="85"/>
  <c r="BF274" i="85"/>
  <c r="BE274" i="85"/>
  <c r="R235" i="85"/>
  <c r="BD235" i="85"/>
  <c r="BF235" i="85"/>
  <c r="Y235" i="85"/>
  <c r="AD235" i="85"/>
  <c r="J235" i="85"/>
  <c r="O235" i="85"/>
  <c r="AU235" i="85"/>
  <c r="AP235" i="85"/>
  <c r="AG235" i="85"/>
  <c r="AK235" i="85"/>
  <c r="AA235" i="85"/>
  <c r="N235" i="85"/>
  <c r="BB235" i="85"/>
  <c r="AY235" i="85"/>
  <c r="BG235" i="85"/>
  <c r="AB235" i="85"/>
  <c r="Z235" i="85"/>
  <c r="S235" i="85"/>
  <c r="K235" i="85"/>
  <c r="U235" i="85"/>
  <c r="AV235" i="85"/>
  <c r="AL235" i="85"/>
  <c r="AE235" i="85"/>
  <c r="AH235" i="85"/>
  <c r="AM235" i="85"/>
  <c r="AW235" i="85"/>
  <c r="AX235" i="85"/>
  <c r="AQ235" i="85"/>
  <c r="AZ235" i="85"/>
  <c r="V235" i="85"/>
  <c r="I235" i="85"/>
  <c r="P235" i="85"/>
  <c r="BC235" i="85"/>
  <c r="L235" i="85"/>
  <c r="AN235" i="85"/>
  <c r="Q235" i="85"/>
  <c r="H235" i="85"/>
  <c r="AI235" i="85"/>
  <c r="W235" i="85"/>
  <c r="AC235" i="85"/>
  <c r="T235" i="85"/>
  <c r="BE235" i="85"/>
  <c r="AS235" i="85"/>
  <c r="AO235" i="85"/>
  <c r="AF235" i="85"/>
  <c r="M235" i="85"/>
  <c r="X235" i="85"/>
  <c r="BA235" i="85"/>
  <c r="AR235" i="85"/>
  <c r="AJ235" i="85"/>
  <c r="AT235" i="85"/>
  <c r="AD200" i="85"/>
  <c r="I200" i="85"/>
  <c r="AI200" i="85"/>
  <c r="AA200" i="85"/>
  <c r="AP200" i="85"/>
  <c r="U200" i="85"/>
  <c r="AU200" i="85"/>
  <c r="AK200" i="85"/>
  <c r="BB200" i="85"/>
  <c r="AG200" i="85"/>
  <c r="BG200" i="85"/>
  <c r="AL200" i="85"/>
  <c r="P200" i="85"/>
  <c r="S200" i="85"/>
  <c r="AS200" i="85"/>
  <c r="L200" i="85"/>
  <c r="AW200" i="85"/>
  <c r="AB200" i="85"/>
  <c r="AE200" i="85"/>
  <c r="BE200" i="85"/>
  <c r="X200" i="85"/>
  <c r="AM200" i="85"/>
  <c r="AN200" i="85"/>
  <c r="AQ200" i="85"/>
  <c r="J200" i="85"/>
  <c r="AJ200" i="85"/>
  <c r="AX200" i="85"/>
  <c r="AZ200" i="85"/>
  <c r="BC200" i="85"/>
  <c r="V200" i="85"/>
  <c r="AV200" i="85"/>
  <c r="AY200" i="85"/>
  <c r="Q200" i="85"/>
  <c r="H200" i="85"/>
  <c r="AH200" i="85"/>
  <c r="M200" i="85"/>
  <c r="AC200" i="85"/>
  <c r="T200" i="85"/>
  <c r="AT200" i="85"/>
  <c r="N200" i="85"/>
  <c r="AO200" i="85"/>
  <c r="AF200" i="85"/>
  <c r="BF200" i="85"/>
  <c r="O200" i="85"/>
  <c r="BA200" i="85"/>
  <c r="AR200" i="85"/>
  <c r="K200" i="85"/>
  <c r="Y200" i="85"/>
  <c r="R200" i="85"/>
  <c r="BD200" i="85"/>
  <c r="W200" i="85"/>
  <c r="Z200" i="85"/>
  <c r="O161" i="85"/>
  <c r="S161" i="85"/>
  <c r="AQ161" i="85"/>
  <c r="V161" i="85"/>
  <c r="Q161" i="85"/>
  <c r="AM161" i="85"/>
  <c r="AH161" i="85"/>
  <c r="AC161" i="85"/>
  <c r="AB161" i="85"/>
  <c r="W161" i="85"/>
  <c r="U161" i="85"/>
  <c r="AT161" i="85"/>
  <c r="AO161" i="85"/>
  <c r="AV161" i="85"/>
  <c r="BF161" i="85"/>
  <c r="BA161" i="85"/>
  <c r="X161" i="85"/>
  <c r="M161" i="85"/>
  <c r="R161" i="85"/>
  <c r="BG161" i="85"/>
  <c r="AN161" i="85"/>
  <c r="Y161" i="85"/>
  <c r="AD161" i="85"/>
  <c r="AI161" i="85"/>
  <c r="P161" i="85"/>
  <c r="H161" i="85"/>
  <c r="AK161" i="85"/>
  <c r="AP161" i="85"/>
  <c r="K161" i="85"/>
  <c r="T161" i="85"/>
  <c r="AW161" i="85"/>
  <c r="BB161" i="85"/>
  <c r="AF161" i="85"/>
  <c r="N161" i="85"/>
  <c r="AJ161" i="85"/>
  <c r="BE161" i="85"/>
  <c r="AR161" i="85"/>
  <c r="Z161" i="85"/>
  <c r="L161" i="85"/>
  <c r="AG161" i="85"/>
  <c r="BC161" i="85"/>
  <c r="AY161" i="85"/>
  <c r="BD161" i="85"/>
  <c r="AL161" i="85"/>
  <c r="I161" i="85"/>
  <c r="AE161" i="85"/>
  <c r="AA161" i="85"/>
  <c r="AZ161" i="85"/>
  <c r="AS161" i="85"/>
  <c r="J161" i="85"/>
  <c r="AX161" i="85"/>
  <c r="AU161" i="85"/>
  <c r="I150" i="85"/>
  <c r="BG150" i="85"/>
  <c r="AG150" i="85"/>
  <c r="AA150" i="85"/>
  <c r="T150" i="85"/>
  <c r="AT150" i="85"/>
  <c r="AO150" i="85"/>
  <c r="AX150" i="85"/>
  <c r="AK150" i="85"/>
  <c r="P150" i="85"/>
  <c r="AR150" i="85"/>
  <c r="AY150" i="85"/>
  <c r="X150" i="85"/>
  <c r="BA150" i="85"/>
  <c r="AL150" i="85"/>
  <c r="K150" i="85"/>
  <c r="AN150" i="85"/>
  <c r="R150" i="85"/>
  <c r="AM150" i="85"/>
  <c r="Y150" i="85"/>
  <c r="AZ150" i="85"/>
  <c r="Z150" i="85"/>
  <c r="L150" i="85"/>
  <c r="N150" i="85"/>
  <c r="M150" i="85"/>
  <c r="W150" i="85"/>
  <c r="AV150" i="85"/>
  <c r="U150" i="85"/>
  <c r="BF150" i="85"/>
  <c r="AC150" i="85"/>
  <c r="AH150" i="85"/>
  <c r="Q150" i="85"/>
  <c r="H150" i="85"/>
  <c r="BC150" i="85"/>
  <c r="AP150" i="85"/>
  <c r="BB150" i="85"/>
  <c r="AS150" i="85"/>
  <c r="BE150" i="85"/>
  <c r="O150" i="85"/>
  <c r="AF150" i="85"/>
  <c r="AE150" i="85"/>
  <c r="AW150" i="85"/>
  <c r="S150" i="85"/>
  <c r="AJ150" i="85"/>
  <c r="J150" i="85"/>
  <c r="AI150" i="85"/>
  <c r="BD150" i="85"/>
  <c r="V150" i="85"/>
  <c r="AB150" i="85"/>
  <c r="AQ150" i="85"/>
  <c r="AD150" i="85"/>
  <c r="AU150" i="85"/>
  <c r="P47" i="85"/>
  <c r="S47" i="85"/>
  <c r="AS47" i="85"/>
  <c r="L47" i="85"/>
  <c r="AB47" i="85"/>
  <c r="AE47" i="85"/>
  <c r="BE47" i="85"/>
  <c r="X47" i="85"/>
  <c r="AN47" i="85"/>
  <c r="AQ47" i="85"/>
  <c r="J47" i="85"/>
  <c r="AJ47" i="85"/>
  <c r="AZ47" i="85"/>
  <c r="BC47" i="85"/>
  <c r="V47" i="85"/>
  <c r="AV47" i="85"/>
  <c r="Q47" i="85"/>
  <c r="H47" i="85"/>
  <c r="AH47" i="85"/>
  <c r="AX47" i="85"/>
  <c r="AC47" i="85"/>
  <c r="T47" i="85"/>
  <c r="AT47" i="85"/>
  <c r="AO47" i="85"/>
  <c r="AF47" i="85"/>
  <c r="BF47" i="85"/>
  <c r="BA47" i="85"/>
  <c r="AR47" i="85"/>
  <c r="K47" i="85"/>
  <c r="O47" i="85"/>
  <c r="R47" i="85"/>
  <c r="BD47" i="85"/>
  <c r="W47" i="85"/>
  <c r="AA47" i="85"/>
  <c r="AD47" i="85"/>
  <c r="I47" i="85"/>
  <c r="AI47" i="85"/>
  <c r="AW47" i="85"/>
  <c r="AM47" i="85"/>
  <c r="AP47" i="85"/>
  <c r="U47" i="85"/>
  <c r="AU47" i="85"/>
  <c r="AL47" i="85"/>
  <c r="Y47" i="85"/>
  <c r="M47" i="85"/>
  <c r="AY47" i="85"/>
  <c r="BB47" i="85"/>
  <c r="AK47" i="85"/>
  <c r="Z47" i="85"/>
  <c r="AG47" i="85"/>
  <c r="BG47" i="85"/>
  <c r="N47" i="85"/>
  <c r="BG214" i="85"/>
  <c r="M214" i="85"/>
  <c r="R214" i="85"/>
  <c r="Y214" i="85"/>
  <c r="P214" i="85"/>
  <c r="AC214" i="85"/>
  <c r="AG214" i="85"/>
  <c r="AK214" i="85"/>
  <c r="AB214" i="85"/>
  <c r="AR214" i="85"/>
  <c r="AX214" i="85"/>
  <c r="AM214" i="85"/>
  <c r="J214" i="85"/>
  <c r="AN214" i="85"/>
  <c r="N214" i="85"/>
  <c r="S214" i="85"/>
  <c r="AO214" i="85"/>
  <c r="V214" i="85"/>
  <c r="AZ214" i="85"/>
  <c r="AD214" i="85"/>
  <c r="AJ214" i="85"/>
  <c r="BA214" i="85"/>
  <c r="AH214" i="85"/>
  <c r="I214" i="85"/>
  <c r="AS214" i="85"/>
  <c r="AY214" i="85"/>
  <c r="BC214" i="85"/>
  <c r="AT214" i="85"/>
  <c r="Z214" i="85"/>
  <c r="O214" i="85"/>
  <c r="U214" i="85"/>
  <c r="BD214" i="85"/>
  <c r="BF214" i="85"/>
  <c r="AP214" i="85"/>
  <c r="AE214" i="85"/>
  <c r="AL214" i="85"/>
  <c r="K214" i="85"/>
  <c r="BE214" i="85"/>
  <c r="AV214" i="85"/>
  <c r="BB214" i="85"/>
  <c r="W214" i="85"/>
  <c r="L214" i="85"/>
  <c r="Q214" i="85"/>
  <c r="H214" i="85"/>
  <c r="AU214" i="85"/>
  <c r="AQ214" i="85"/>
  <c r="AW214" i="85"/>
  <c r="X214" i="85"/>
  <c r="AF214" i="85"/>
  <c r="T214" i="85"/>
  <c r="AI214" i="85"/>
  <c r="AA214" i="85"/>
  <c r="AU176" i="85"/>
  <c r="Q176" i="85"/>
  <c r="AF176" i="85"/>
  <c r="K176" i="85"/>
  <c r="H176" i="85"/>
  <c r="AC176" i="85"/>
  <c r="AI176" i="85"/>
  <c r="BA176" i="85"/>
  <c r="N176" i="85"/>
  <c r="AE176" i="85"/>
  <c r="AP176" i="85"/>
  <c r="T176" i="85"/>
  <c r="AH176" i="85"/>
  <c r="AR176" i="85"/>
  <c r="AQ176" i="85"/>
  <c r="X176" i="85"/>
  <c r="P176" i="85"/>
  <c r="AT176" i="85"/>
  <c r="Z176" i="85"/>
  <c r="BC176" i="85"/>
  <c r="AB176" i="85"/>
  <c r="I176" i="85"/>
  <c r="BF176" i="85"/>
  <c r="BB176" i="85"/>
  <c r="J176" i="85"/>
  <c r="U176" i="85"/>
  <c r="AN176" i="85"/>
  <c r="AJ176" i="85"/>
  <c r="AG176" i="85"/>
  <c r="BG176" i="85"/>
  <c r="V176" i="85"/>
  <c r="R176" i="85"/>
  <c r="AS176" i="85"/>
  <c r="AO176" i="85"/>
  <c r="AV176" i="85"/>
  <c r="O176" i="85"/>
  <c r="BE176" i="85"/>
  <c r="W176" i="85"/>
  <c r="AD176" i="85"/>
  <c r="AA176" i="85"/>
  <c r="M176" i="85"/>
  <c r="L176" i="85"/>
  <c r="AX176" i="85"/>
  <c r="AM176" i="85"/>
  <c r="Y176" i="85"/>
  <c r="AY176" i="85"/>
  <c r="AK176" i="85"/>
  <c r="BD176" i="85"/>
  <c r="AZ176" i="85"/>
  <c r="AL176" i="85"/>
  <c r="S176" i="85"/>
  <c r="AW176" i="85"/>
  <c r="N290" i="85"/>
  <c r="AW290" i="85"/>
  <c r="AU290" i="85"/>
  <c r="AR290" i="85"/>
  <c r="M290" i="85"/>
  <c r="P290" i="85"/>
  <c r="BD290" i="85"/>
  <c r="AM290" i="85"/>
  <c r="Y290" i="85"/>
  <c r="AB290" i="85"/>
  <c r="AZ290" i="85"/>
  <c r="W290" i="85"/>
  <c r="Q290" i="85"/>
  <c r="AP290" i="85"/>
  <c r="AK290" i="85"/>
  <c r="AA290" i="85"/>
  <c r="AF290" i="85"/>
  <c r="BB290" i="85"/>
  <c r="R290" i="85"/>
  <c r="BA290" i="85"/>
  <c r="AI290" i="85"/>
  <c r="AY290" i="85"/>
  <c r="O290" i="85"/>
  <c r="AD290" i="85"/>
  <c r="K290" i="85"/>
  <c r="AO290" i="85"/>
  <c r="T290" i="85"/>
  <c r="AX290" i="85"/>
  <c r="BG290" i="85"/>
  <c r="AC290" i="85"/>
  <c r="J290" i="85"/>
  <c r="BE290" i="85"/>
  <c r="AS290" i="85"/>
  <c r="AN290" i="85"/>
  <c r="AG290" i="85"/>
  <c r="H290" i="85"/>
  <c r="U290" i="85"/>
  <c r="I290" i="85"/>
  <c r="BC290" i="85"/>
  <c r="AQ290" i="85"/>
  <c r="AE290" i="85"/>
  <c r="S290" i="85"/>
  <c r="AV290" i="85"/>
  <c r="BF290" i="85"/>
  <c r="AL290" i="85"/>
  <c r="AJ290" i="85"/>
  <c r="AT290" i="85"/>
  <c r="Z290" i="85"/>
  <c r="X290" i="85"/>
  <c r="AH290" i="85"/>
  <c r="L290" i="85"/>
  <c r="V290" i="85"/>
  <c r="J205" i="85"/>
  <c r="AJ205" i="85"/>
  <c r="AN205" i="85"/>
  <c r="BB205" i="85"/>
  <c r="V205" i="85"/>
  <c r="AV205" i="85"/>
  <c r="AZ205" i="85"/>
  <c r="Q205" i="85"/>
  <c r="H205" i="85"/>
  <c r="AH205" i="85"/>
  <c r="M205" i="85"/>
  <c r="AC205" i="85"/>
  <c r="S205" i="85"/>
  <c r="T205" i="85"/>
  <c r="AT205" i="85"/>
  <c r="Y205" i="85"/>
  <c r="AD205" i="85"/>
  <c r="AA205" i="85"/>
  <c r="AF205" i="85"/>
  <c r="BF205" i="85"/>
  <c r="AK205" i="85"/>
  <c r="AE205" i="85"/>
  <c r="BA205" i="85"/>
  <c r="AR205" i="85"/>
  <c r="K205" i="85"/>
  <c r="AW205" i="85"/>
  <c r="AM205" i="85"/>
  <c r="BC205" i="85"/>
  <c r="BD205" i="85"/>
  <c r="W205" i="85"/>
  <c r="N205" i="85"/>
  <c r="AO205" i="85"/>
  <c r="I205" i="85"/>
  <c r="AI205" i="85"/>
  <c r="Z205" i="85"/>
  <c r="AP205" i="85"/>
  <c r="U205" i="85"/>
  <c r="AU205" i="85"/>
  <c r="AL205" i="85"/>
  <c r="AQ205" i="85"/>
  <c r="AG205" i="85"/>
  <c r="BG205" i="85"/>
  <c r="AX205" i="85"/>
  <c r="O205" i="85"/>
  <c r="BE205" i="85"/>
  <c r="X205" i="85"/>
  <c r="AB205" i="85"/>
  <c r="R205" i="85"/>
  <c r="L205" i="85"/>
  <c r="P205" i="85"/>
  <c r="AY205" i="85"/>
  <c r="AS205" i="85"/>
  <c r="Q41" i="85"/>
  <c r="AX41" i="85"/>
  <c r="AW41" i="85"/>
  <c r="AG41" i="85"/>
  <c r="AH41" i="85"/>
  <c r="R41" i="85"/>
  <c r="O41" i="85"/>
  <c r="AK41" i="85"/>
  <c r="Y41" i="85"/>
  <c r="AT41" i="85"/>
  <c r="BA41" i="85"/>
  <c r="AA41" i="85"/>
  <c r="BB41" i="85"/>
  <c r="AQ41" i="85"/>
  <c r="M41" i="85"/>
  <c r="AM41" i="85"/>
  <c r="U41" i="85"/>
  <c r="BF41" i="85"/>
  <c r="AF41" i="85"/>
  <c r="AY41" i="85"/>
  <c r="AL41" i="85"/>
  <c r="I41" i="85"/>
  <c r="AU41" i="85"/>
  <c r="P41" i="85"/>
  <c r="BC41" i="85"/>
  <c r="AC41" i="85"/>
  <c r="AB41" i="85"/>
  <c r="V41" i="85"/>
  <c r="AR41" i="85"/>
  <c r="L41" i="85"/>
  <c r="AN41" i="85"/>
  <c r="AO41" i="85"/>
  <c r="BG41" i="85"/>
  <c r="K41" i="85"/>
  <c r="X41" i="85"/>
  <c r="AZ41" i="85"/>
  <c r="BD41" i="85"/>
  <c r="J41" i="85"/>
  <c r="BE41" i="85"/>
  <c r="AJ41" i="85"/>
  <c r="S41" i="85"/>
  <c r="W41" i="85"/>
  <c r="AD41" i="85"/>
  <c r="AV41" i="85"/>
  <c r="AI41" i="85"/>
  <c r="AP41" i="85"/>
  <c r="AS41" i="85"/>
  <c r="N41" i="85"/>
  <c r="Z41" i="85"/>
  <c r="T41" i="85"/>
  <c r="H41" i="85"/>
  <c r="AE41" i="85"/>
  <c r="K20" i="85"/>
  <c r="BB20" i="85"/>
  <c r="J20" i="85"/>
  <c r="AT20" i="85"/>
  <c r="T20" i="85"/>
  <c r="AI20" i="85"/>
  <c r="AM20" i="85"/>
  <c r="AQ20" i="85"/>
  <c r="AF20" i="85"/>
  <c r="AJ20" i="85"/>
  <c r="AU20" i="85"/>
  <c r="BC20" i="85"/>
  <c r="BF20" i="85"/>
  <c r="AV20" i="85"/>
  <c r="AL20" i="85"/>
  <c r="Y20" i="85"/>
  <c r="AN20" i="85"/>
  <c r="AR20" i="85"/>
  <c r="AX20" i="85"/>
  <c r="R20" i="85"/>
  <c r="L20" i="85"/>
  <c r="AY20" i="85"/>
  <c r="AD20" i="85"/>
  <c r="AB20" i="85"/>
  <c r="AZ20" i="85"/>
  <c r="AP20" i="85"/>
  <c r="N20" i="85"/>
  <c r="BA20" i="85"/>
  <c r="V20" i="85"/>
  <c r="AC20" i="85"/>
  <c r="U20" i="85"/>
  <c r="H20" i="85"/>
  <c r="AS20" i="85"/>
  <c r="X20" i="85"/>
  <c r="O20" i="85"/>
  <c r="BD20" i="85"/>
  <c r="AE20" i="85"/>
  <c r="W20" i="85"/>
  <c r="I20" i="85"/>
  <c r="P20" i="85"/>
  <c r="BG20" i="85"/>
  <c r="Z20" i="85"/>
  <c r="Q20" i="85"/>
  <c r="M20" i="85"/>
  <c r="AO20" i="85"/>
  <c r="AG20" i="85"/>
  <c r="AK20" i="85"/>
  <c r="BE20" i="85"/>
  <c r="S20" i="85"/>
  <c r="AW20" i="85"/>
  <c r="AA20" i="85"/>
  <c r="AH20" i="85"/>
  <c r="Y164" i="85"/>
  <c r="N164" i="85"/>
  <c r="AF164" i="85"/>
  <c r="L164" i="85"/>
  <c r="AR164" i="85"/>
  <c r="Q164" i="85"/>
  <c r="AU164" i="85"/>
  <c r="S164" i="85"/>
  <c r="AW164" i="85"/>
  <c r="Z164" i="85"/>
  <c r="AC164" i="85"/>
  <c r="BG164" i="85"/>
  <c r="AE164" i="85"/>
  <c r="AS164" i="85"/>
  <c r="H164" i="85"/>
  <c r="AO164" i="85"/>
  <c r="O164" i="85"/>
  <c r="M164" i="85"/>
  <c r="AB164" i="85"/>
  <c r="BA164" i="85"/>
  <c r="AA164" i="85"/>
  <c r="AX164" i="85"/>
  <c r="I164" i="85"/>
  <c r="J164" i="85"/>
  <c r="AM164" i="85"/>
  <c r="V164" i="85"/>
  <c r="AY164" i="85"/>
  <c r="BD164" i="85"/>
  <c r="AQ164" i="85"/>
  <c r="AH164" i="85"/>
  <c r="AP164" i="85"/>
  <c r="AL164" i="85"/>
  <c r="AT164" i="85"/>
  <c r="X164" i="85"/>
  <c r="T164" i="85"/>
  <c r="BF164" i="85"/>
  <c r="BE164" i="85"/>
  <c r="BB164" i="85"/>
  <c r="AZ164" i="85"/>
  <c r="AV164" i="85"/>
  <c r="K164" i="85"/>
  <c r="AN164" i="85"/>
  <c r="AJ164" i="85"/>
  <c r="AG164" i="85"/>
  <c r="W164" i="85"/>
  <c r="BC164" i="85"/>
  <c r="P164" i="85"/>
  <c r="AI164" i="85"/>
  <c r="AK164" i="85"/>
  <c r="AD164" i="85"/>
  <c r="R164" i="85"/>
  <c r="U164" i="85"/>
  <c r="V281" i="85"/>
  <c r="AG281" i="85"/>
  <c r="AF281" i="85"/>
  <c r="AY281" i="85"/>
  <c r="BB281" i="85"/>
  <c r="P281" i="85"/>
  <c r="S281" i="85"/>
  <c r="K281" i="85"/>
  <c r="N281" i="85"/>
  <c r="AH281" i="85"/>
  <c r="Y281" i="85"/>
  <c r="AC281" i="85"/>
  <c r="AV281" i="85"/>
  <c r="AJ281" i="85"/>
  <c r="AU281" i="85"/>
  <c r="AN281" i="85"/>
  <c r="AQ281" i="85"/>
  <c r="BG281" i="85"/>
  <c r="AZ281" i="85"/>
  <c r="BC281" i="85"/>
  <c r="I281" i="85"/>
  <c r="L281" i="85"/>
  <c r="Q281" i="85"/>
  <c r="W281" i="85"/>
  <c r="Z281" i="85"/>
  <c r="AE281" i="85"/>
  <c r="BF281" i="85"/>
  <c r="O281" i="85"/>
  <c r="AK281" i="85"/>
  <c r="AO281" i="85"/>
  <c r="AS281" i="85"/>
  <c r="R281" i="85"/>
  <c r="AA281" i="85"/>
  <c r="AX281" i="85"/>
  <c r="BA281" i="85"/>
  <c r="BE281" i="85"/>
  <c r="AD281" i="85"/>
  <c r="AM281" i="85"/>
  <c r="J281" i="85"/>
  <c r="M281" i="85"/>
  <c r="U281" i="85"/>
  <c r="AR281" i="85"/>
  <c r="H281" i="85"/>
  <c r="X281" i="85"/>
  <c r="AB281" i="85"/>
  <c r="AW281" i="85"/>
  <c r="AT281" i="85"/>
  <c r="AI281" i="85"/>
  <c r="BD281" i="85"/>
  <c r="T281" i="85"/>
  <c r="AL281" i="85"/>
  <c r="AP281" i="85"/>
  <c r="AM16" i="85"/>
  <c r="AG16" i="85"/>
  <c r="Y16" i="85"/>
  <c r="BB16" i="85"/>
  <c r="S16" i="85"/>
  <c r="AN16" i="85"/>
  <c r="V16" i="85"/>
  <c r="H16" i="85"/>
  <c r="N16" i="85"/>
  <c r="Q16" i="85"/>
  <c r="AT16" i="85"/>
  <c r="AW16" i="85"/>
  <c r="BD16" i="85"/>
  <c r="AC16" i="85"/>
  <c r="BF16" i="85"/>
  <c r="K16" i="85"/>
  <c r="R16" i="85"/>
  <c r="AB16" i="85"/>
  <c r="X16" i="85"/>
  <c r="BC16" i="85"/>
  <c r="AY16" i="85"/>
  <c r="AZ16" i="85"/>
  <c r="AR16" i="85"/>
  <c r="AJ16" i="85"/>
  <c r="AO16" i="85"/>
  <c r="AU16" i="85"/>
  <c r="AK16" i="85"/>
  <c r="BA16" i="85"/>
  <c r="Z16" i="85"/>
  <c r="BG16" i="85"/>
  <c r="I16" i="85"/>
  <c r="AV16" i="85"/>
  <c r="AL16" i="85"/>
  <c r="U16" i="85"/>
  <c r="AD16" i="85"/>
  <c r="AP16" i="85"/>
  <c r="AS16" i="85"/>
  <c r="AE16" i="85"/>
  <c r="T16" i="85"/>
  <c r="M16" i="85"/>
  <c r="BE16" i="85"/>
  <c r="AX16" i="85"/>
  <c r="W16" i="85"/>
  <c r="O16" i="85"/>
  <c r="J16" i="85"/>
  <c r="L16" i="85"/>
  <c r="AA16" i="85"/>
  <c r="AH16" i="85"/>
  <c r="AF16" i="85"/>
  <c r="P16" i="85"/>
  <c r="AQ16" i="85"/>
  <c r="AI16" i="85"/>
  <c r="AW40" i="85"/>
  <c r="AD40" i="85"/>
  <c r="N40" i="85"/>
  <c r="W40" i="85"/>
  <c r="AE40" i="85"/>
  <c r="AJ40" i="85"/>
  <c r="AO40" i="85"/>
  <c r="P40" i="85"/>
  <c r="BC40" i="85"/>
  <c r="U40" i="85"/>
  <c r="AS40" i="85"/>
  <c r="AB40" i="85"/>
  <c r="H40" i="85"/>
  <c r="AK40" i="85"/>
  <c r="I40" i="85"/>
  <c r="S40" i="85"/>
  <c r="AL40" i="85"/>
  <c r="AC40" i="85"/>
  <c r="BE40" i="85"/>
  <c r="AQ40" i="85"/>
  <c r="BF40" i="85"/>
  <c r="AV40" i="85"/>
  <c r="T40" i="85"/>
  <c r="AM40" i="85"/>
  <c r="AX40" i="85"/>
  <c r="AF40" i="85"/>
  <c r="BG40" i="85"/>
  <c r="AR40" i="85"/>
  <c r="X40" i="85"/>
  <c r="BD40" i="85"/>
  <c r="Y40" i="85"/>
  <c r="AG40" i="85"/>
  <c r="AN40" i="85"/>
  <c r="AI40" i="85"/>
  <c r="Z40" i="85"/>
  <c r="AU40" i="85"/>
  <c r="AZ40" i="85"/>
  <c r="AY40" i="85"/>
  <c r="AT40" i="85"/>
  <c r="Q40" i="85"/>
  <c r="O40" i="85"/>
  <c r="J40" i="85"/>
  <c r="R40" i="85"/>
  <c r="BA40" i="85"/>
  <c r="AA40" i="85"/>
  <c r="AH40" i="85"/>
  <c r="AP40" i="85"/>
  <c r="BB40" i="85"/>
  <c r="V40" i="85"/>
  <c r="K40" i="85"/>
  <c r="M40" i="85"/>
  <c r="L40" i="85"/>
  <c r="V145" i="85"/>
  <c r="L145" i="85"/>
  <c r="AM145" i="85"/>
  <c r="BF145" i="85"/>
  <c r="AY145" i="85"/>
  <c r="AX145" i="85"/>
  <c r="AT145" i="85"/>
  <c r="T145" i="85"/>
  <c r="S145" i="85"/>
  <c r="R145" i="85"/>
  <c r="AP145" i="85"/>
  <c r="W145" i="85"/>
  <c r="AR145" i="85"/>
  <c r="AU145" i="85"/>
  <c r="AD145" i="85"/>
  <c r="BG145" i="85"/>
  <c r="BD145" i="85"/>
  <c r="AH145" i="85"/>
  <c r="K145" i="85"/>
  <c r="AL145" i="85"/>
  <c r="O145" i="85"/>
  <c r="BC145" i="85"/>
  <c r="AF145" i="85"/>
  <c r="AQ145" i="85"/>
  <c r="AK145" i="85"/>
  <c r="N145" i="85"/>
  <c r="Y145" i="85"/>
  <c r="BB145" i="85"/>
  <c r="AW145" i="85"/>
  <c r="AI145" i="85"/>
  <c r="AE145" i="85"/>
  <c r="M145" i="85"/>
  <c r="Z145" i="85"/>
  <c r="AA145" i="85"/>
  <c r="H145" i="85"/>
  <c r="BE145" i="85"/>
  <c r="J145" i="85"/>
  <c r="AS145" i="85"/>
  <c r="AZ145" i="85"/>
  <c r="AV145" i="85"/>
  <c r="AG145" i="85"/>
  <c r="AN145" i="85"/>
  <c r="AJ145" i="85"/>
  <c r="U145" i="85"/>
  <c r="AB145" i="85"/>
  <c r="X145" i="85"/>
  <c r="I145" i="85"/>
  <c r="P145" i="85"/>
  <c r="BA145" i="85"/>
  <c r="AO145" i="85"/>
  <c r="AC145" i="85"/>
  <c r="Q145" i="85"/>
  <c r="R295" i="85"/>
  <c r="AU295" i="85"/>
  <c r="BA295" i="85"/>
  <c r="BG295" i="85"/>
  <c r="H295" i="85"/>
  <c r="O295" i="85"/>
  <c r="U295" i="85"/>
  <c r="J295" i="85"/>
  <c r="AF295" i="85"/>
  <c r="AY295" i="85"/>
  <c r="BE295" i="85"/>
  <c r="AT295" i="85"/>
  <c r="AV295" i="85"/>
  <c r="AR295" i="85"/>
  <c r="P295" i="85"/>
  <c r="V295" i="85"/>
  <c r="AK295" i="85"/>
  <c r="W295" i="85"/>
  <c r="Q295" i="85"/>
  <c r="X295" i="85"/>
  <c r="M295" i="85"/>
  <c r="AX295" i="85"/>
  <c r="I295" i="85"/>
  <c r="Y295" i="85"/>
  <c r="AG295" i="85"/>
  <c r="AA295" i="85"/>
  <c r="AW295" i="85"/>
  <c r="AH295" i="85"/>
  <c r="AS295" i="85"/>
  <c r="AD295" i="85"/>
  <c r="AZ295" i="85"/>
  <c r="AB295" i="85"/>
  <c r="L295" i="85"/>
  <c r="AP295" i="85"/>
  <c r="AJ295" i="85"/>
  <c r="BB295" i="85"/>
  <c r="S295" i="85"/>
  <c r="AQ295" i="85"/>
  <c r="Z295" i="85"/>
  <c r="T295" i="85"/>
  <c r="AL295" i="85"/>
  <c r="BD295" i="85"/>
  <c r="BC295" i="85"/>
  <c r="AC295" i="85"/>
  <c r="K295" i="85"/>
  <c r="AM295" i="85"/>
  <c r="AI295" i="85"/>
  <c r="AN295" i="85"/>
  <c r="N295" i="85"/>
  <c r="BF295" i="85"/>
  <c r="AE295" i="85"/>
  <c r="AO295" i="85"/>
  <c r="T198" i="85"/>
  <c r="AD198" i="85"/>
  <c r="AB198" i="85"/>
  <c r="X198" i="85"/>
  <c r="J198" i="85"/>
  <c r="R198" i="85"/>
  <c r="AX198" i="85"/>
  <c r="L198" i="85"/>
  <c r="BE198" i="85"/>
  <c r="BA198" i="85"/>
  <c r="AL198" i="85"/>
  <c r="AN198" i="85"/>
  <c r="AS198" i="85"/>
  <c r="AO198" i="85"/>
  <c r="Z198" i="85"/>
  <c r="BG198" i="85"/>
  <c r="AG198" i="85"/>
  <c r="Q198" i="85"/>
  <c r="N198" i="85"/>
  <c r="AU198" i="85"/>
  <c r="U198" i="85"/>
  <c r="P198" i="85"/>
  <c r="AW198" i="85"/>
  <c r="AI198" i="85"/>
  <c r="I198" i="85"/>
  <c r="BC198" i="85"/>
  <c r="AY198" i="85"/>
  <c r="AK198" i="85"/>
  <c r="W198" i="85"/>
  <c r="BD198" i="85"/>
  <c r="AQ198" i="85"/>
  <c r="AM198" i="85"/>
  <c r="Y198" i="85"/>
  <c r="K198" i="85"/>
  <c r="AR198" i="85"/>
  <c r="AE198" i="85"/>
  <c r="AA198" i="85"/>
  <c r="M198" i="85"/>
  <c r="BF198" i="85"/>
  <c r="AF198" i="85"/>
  <c r="S198" i="85"/>
  <c r="O198" i="85"/>
  <c r="H198" i="85"/>
  <c r="AT198" i="85"/>
  <c r="AP198" i="85"/>
  <c r="AZ198" i="85"/>
  <c r="AJ198" i="85"/>
  <c r="V198" i="85"/>
  <c r="BB198" i="85"/>
  <c r="AC198" i="85"/>
  <c r="AV198" i="85"/>
  <c r="AH198" i="85"/>
  <c r="BF222" i="85"/>
  <c r="AX222" i="85"/>
  <c r="AG222" i="85"/>
  <c r="AM222" i="85"/>
  <c r="K222" i="85"/>
  <c r="Q222" i="85"/>
  <c r="AV222" i="85"/>
  <c r="BC222" i="85"/>
  <c r="AC222" i="85"/>
  <c r="S222" i="85"/>
  <c r="H222" i="85"/>
  <c r="AA222" i="85"/>
  <c r="AO222" i="85"/>
  <c r="AH222" i="85"/>
  <c r="W222" i="85"/>
  <c r="AB222" i="85"/>
  <c r="BA222" i="85"/>
  <c r="AY222" i="85"/>
  <c r="AN222" i="85"/>
  <c r="AD222" i="85"/>
  <c r="M222" i="85"/>
  <c r="O222" i="85"/>
  <c r="T222" i="85"/>
  <c r="BD222" i="85"/>
  <c r="AQ222" i="85"/>
  <c r="Y222" i="85"/>
  <c r="AE222" i="85"/>
  <c r="AI222" i="85"/>
  <c r="I222" i="85"/>
  <c r="AR222" i="85"/>
  <c r="AK222" i="85"/>
  <c r="AT222" i="85"/>
  <c r="AZ222" i="85"/>
  <c r="X222" i="85"/>
  <c r="AW222" i="85"/>
  <c r="P222" i="85"/>
  <c r="U222" i="85"/>
  <c r="AP222" i="85"/>
  <c r="N222" i="85"/>
  <c r="AF222" i="85"/>
  <c r="AJ222" i="85"/>
  <c r="BE222" i="85"/>
  <c r="Z222" i="85"/>
  <c r="AU222" i="85"/>
  <c r="BB222" i="85"/>
  <c r="BG222" i="85"/>
  <c r="AS222" i="85"/>
  <c r="AL222" i="85"/>
  <c r="R222" i="85"/>
  <c r="V222" i="85"/>
  <c r="L222" i="85"/>
  <c r="J222" i="85"/>
  <c r="Q196" i="85"/>
  <c r="AN196" i="85"/>
  <c r="AZ196" i="85"/>
  <c r="R196" i="85"/>
  <c r="AP196" i="85"/>
  <c r="BB196" i="85"/>
  <c r="AR196" i="85"/>
  <c r="AD196" i="85"/>
  <c r="T196" i="85"/>
  <c r="AF196" i="85"/>
  <c r="BD196" i="85"/>
  <c r="H196" i="85"/>
  <c r="AY196" i="85"/>
  <c r="AA196" i="85"/>
  <c r="AW196" i="85"/>
  <c r="L196" i="85"/>
  <c r="O196" i="85"/>
  <c r="AK196" i="85"/>
  <c r="Y196" i="85"/>
  <c r="BC196" i="85"/>
  <c r="P196" i="85"/>
  <c r="M196" i="85"/>
  <c r="BF196" i="85"/>
  <c r="AQ196" i="85"/>
  <c r="AT196" i="85"/>
  <c r="AE196" i="85"/>
  <c r="AH196" i="85"/>
  <c r="S196" i="85"/>
  <c r="BA196" i="85"/>
  <c r="V196" i="85"/>
  <c r="AO196" i="85"/>
  <c r="BG196" i="85"/>
  <c r="J196" i="85"/>
  <c r="BE196" i="85"/>
  <c r="AC196" i="85"/>
  <c r="AB196" i="85"/>
  <c r="AX196" i="85"/>
  <c r="AU196" i="85"/>
  <c r="AS196" i="85"/>
  <c r="AL196" i="85"/>
  <c r="AV196" i="85"/>
  <c r="AI196" i="85"/>
  <c r="AG196" i="85"/>
  <c r="Z196" i="85"/>
  <c r="AJ196" i="85"/>
  <c r="W196" i="85"/>
  <c r="U196" i="85"/>
  <c r="X196" i="85"/>
  <c r="I196" i="85"/>
  <c r="AM196" i="85"/>
  <c r="K196" i="85"/>
  <c r="N196" i="85"/>
  <c r="AI211" i="85"/>
  <c r="AB211" i="85"/>
  <c r="AS211" i="85"/>
  <c r="M211" i="85"/>
  <c r="AU211" i="85"/>
  <c r="AN211" i="85"/>
  <c r="AC211" i="85"/>
  <c r="Q211" i="85"/>
  <c r="BG211" i="85"/>
  <c r="AZ211" i="85"/>
  <c r="AW211" i="85"/>
  <c r="R211" i="85"/>
  <c r="L211" i="85"/>
  <c r="S211" i="85"/>
  <c r="H211" i="85"/>
  <c r="AF211" i="85"/>
  <c r="X211" i="85"/>
  <c r="AO211" i="85"/>
  <c r="AD211" i="85"/>
  <c r="AK211" i="85"/>
  <c r="J211" i="85"/>
  <c r="AJ211" i="85"/>
  <c r="T211" i="85"/>
  <c r="AY211" i="85"/>
  <c r="AM211" i="85"/>
  <c r="V211" i="85"/>
  <c r="AV211" i="85"/>
  <c r="AP211" i="85"/>
  <c r="I211" i="85"/>
  <c r="BB211" i="85"/>
  <c r="AH211" i="85"/>
  <c r="N211" i="85"/>
  <c r="U211" i="85"/>
  <c r="AE211" i="85"/>
  <c r="BD211" i="85"/>
  <c r="AT211" i="85"/>
  <c r="Z211" i="85"/>
  <c r="AQ211" i="85"/>
  <c r="BA211" i="85"/>
  <c r="BE211" i="85"/>
  <c r="BF211" i="85"/>
  <c r="AL211" i="85"/>
  <c r="Y211" i="85"/>
  <c r="O211" i="85"/>
  <c r="K211" i="85"/>
  <c r="AX211" i="85"/>
  <c r="AR211" i="85"/>
  <c r="AG211" i="85"/>
  <c r="W211" i="85"/>
  <c r="P211" i="85"/>
  <c r="AA211" i="85"/>
  <c r="BC211" i="85"/>
  <c r="O186" i="85"/>
  <c r="AZ186" i="85"/>
  <c r="AX186" i="85"/>
  <c r="AY186" i="85"/>
  <c r="AD186" i="85"/>
  <c r="AA186" i="85"/>
  <c r="Z186" i="85"/>
  <c r="AW186" i="85"/>
  <c r="AB186" i="85"/>
  <c r="J186" i="85"/>
  <c r="N186" i="85"/>
  <c r="L186" i="85"/>
  <c r="BB186" i="85"/>
  <c r="AF186" i="85"/>
  <c r="AR186" i="85"/>
  <c r="AQ186" i="85"/>
  <c r="BE186" i="85"/>
  <c r="K186" i="85"/>
  <c r="W186" i="85"/>
  <c r="S186" i="85"/>
  <c r="AN186" i="85"/>
  <c r="AK186" i="85"/>
  <c r="I186" i="85"/>
  <c r="M186" i="85"/>
  <c r="P186" i="85"/>
  <c r="AL186" i="85"/>
  <c r="BC186" i="85"/>
  <c r="AS186" i="85"/>
  <c r="X186" i="85"/>
  <c r="Y186" i="85"/>
  <c r="AP186" i="85"/>
  <c r="AM186" i="85"/>
  <c r="AJ186" i="85"/>
  <c r="BG186" i="85"/>
  <c r="R186" i="85"/>
  <c r="BD186" i="85"/>
  <c r="AV186" i="85"/>
  <c r="AT186" i="85"/>
  <c r="AI186" i="85"/>
  <c r="Q186" i="85"/>
  <c r="AG186" i="85"/>
  <c r="V186" i="85"/>
  <c r="AC186" i="85"/>
  <c r="T186" i="85"/>
  <c r="AO186" i="85"/>
  <c r="BA186" i="85"/>
  <c r="AU186" i="85"/>
  <c r="AH186" i="85"/>
  <c r="U186" i="85"/>
  <c r="H186" i="85"/>
  <c r="AE186" i="85"/>
  <c r="BF186" i="85"/>
  <c r="O137" i="85"/>
  <c r="BC137" i="85"/>
  <c r="AX137" i="85"/>
  <c r="AE137" i="85"/>
  <c r="AQ137" i="85"/>
  <c r="N137" i="85"/>
  <c r="AL137" i="85"/>
  <c r="AK137" i="85"/>
  <c r="P137" i="85"/>
  <c r="BD137" i="85"/>
  <c r="AV137" i="85"/>
  <c r="BG137" i="85"/>
  <c r="AR137" i="85"/>
  <c r="AJ137" i="85"/>
  <c r="AU137" i="85"/>
  <c r="AF137" i="85"/>
  <c r="X137" i="85"/>
  <c r="AI137" i="85"/>
  <c r="T137" i="85"/>
  <c r="AY137" i="85"/>
  <c r="L137" i="85"/>
  <c r="W137" i="85"/>
  <c r="H137" i="85"/>
  <c r="BB137" i="85"/>
  <c r="AM137" i="85"/>
  <c r="K137" i="85"/>
  <c r="BE137" i="85"/>
  <c r="AP137" i="85"/>
  <c r="BA137" i="85"/>
  <c r="AA137" i="85"/>
  <c r="BF137" i="85"/>
  <c r="AS137" i="85"/>
  <c r="AD137" i="85"/>
  <c r="AO137" i="85"/>
  <c r="AW137" i="85"/>
  <c r="AT137" i="85"/>
  <c r="AG137" i="85"/>
  <c r="R137" i="85"/>
  <c r="AC137" i="85"/>
  <c r="Y137" i="85"/>
  <c r="AH137" i="85"/>
  <c r="U137" i="85"/>
  <c r="Q137" i="85"/>
  <c r="AZ137" i="85"/>
  <c r="Z137" i="85"/>
  <c r="M137" i="85"/>
  <c r="V137" i="85"/>
  <c r="I137" i="85"/>
  <c r="S137" i="85"/>
  <c r="AN137" i="85"/>
  <c r="J137" i="85"/>
  <c r="AB137" i="85"/>
  <c r="I63" i="85"/>
  <c r="BD63" i="85"/>
  <c r="H63" i="85"/>
  <c r="AF63" i="85"/>
  <c r="T63" i="85"/>
  <c r="AR63" i="85"/>
  <c r="AE63" i="85"/>
  <c r="AM63" i="85"/>
  <c r="AX63" i="85"/>
  <c r="S63" i="85"/>
  <c r="AA63" i="85"/>
  <c r="BA63" i="85"/>
  <c r="O63" i="85"/>
  <c r="AO63" i="85"/>
  <c r="BB63" i="85"/>
  <c r="AC63" i="85"/>
  <c r="AP63" i="85"/>
  <c r="Q63" i="85"/>
  <c r="AD63" i="85"/>
  <c r="AZ63" i="85"/>
  <c r="R63" i="85"/>
  <c r="AN63" i="85"/>
  <c r="AW63" i="85"/>
  <c r="AB63" i="85"/>
  <c r="P63" i="85"/>
  <c r="BC63" i="85"/>
  <c r="AQ63" i="85"/>
  <c r="M63" i="85"/>
  <c r="V63" i="85"/>
  <c r="L63" i="85"/>
  <c r="J63" i="85"/>
  <c r="AS63" i="85"/>
  <c r="AK63" i="85"/>
  <c r="AG63" i="85"/>
  <c r="AT63" i="85"/>
  <c r="BG63" i="85"/>
  <c r="U63" i="85"/>
  <c r="AU63" i="85"/>
  <c r="AI63" i="85"/>
  <c r="AY63" i="85"/>
  <c r="AL63" i="85"/>
  <c r="W63" i="85"/>
  <c r="Z63" i="85"/>
  <c r="AV63" i="85"/>
  <c r="K63" i="85"/>
  <c r="N63" i="85"/>
  <c r="AJ63" i="85"/>
  <c r="X63" i="85"/>
  <c r="BF63" i="85"/>
  <c r="Y63" i="85"/>
  <c r="AH63" i="85"/>
  <c r="BE63" i="85"/>
  <c r="Z276" i="85"/>
  <c r="AM276" i="85"/>
  <c r="V276" i="85"/>
  <c r="BF276" i="85"/>
  <c r="BB276" i="85"/>
  <c r="AX276" i="85"/>
  <c r="M276" i="85"/>
  <c r="H276" i="85"/>
  <c r="AF276" i="85"/>
  <c r="Y276" i="85"/>
  <c r="I276" i="85"/>
  <c r="N276" i="85"/>
  <c r="AU276" i="85"/>
  <c r="AR276" i="85"/>
  <c r="AK276" i="85"/>
  <c r="U276" i="85"/>
  <c r="AV276" i="85"/>
  <c r="AC276" i="85"/>
  <c r="AW276" i="85"/>
  <c r="AG276" i="85"/>
  <c r="BC276" i="85"/>
  <c r="AE276" i="85"/>
  <c r="K276" i="85"/>
  <c r="P276" i="85"/>
  <c r="AS276" i="85"/>
  <c r="BD276" i="85"/>
  <c r="AJ276" i="85"/>
  <c r="L276" i="85"/>
  <c r="AB276" i="85"/>
  <c r="BE276" i="85"/>
  <c r="AL276" i="85"/>
  <c r="S276" i="85"/>
  <c r="AN276" i="85"/>
  <c r="AQ276" i="85"/>
  <c r="T276" i="85"/>
  <c r="BA276" i="85"/>
  <c r="AY276" i="85"/>
  <c r="AT276" i="85"/>
  <c r="AZ276" i="85"/>
  <c r="X276" i="85"/>
  <c r="AI276" i="85"/>
  <c r="AH276" i="85"/>
  <c r="AA276" i="85"/>
  <c r="R276" i="85"/>
  <c r="BG276" i="85"/>
  <c r="Q276" i="85"/>
  <c r="O276" i="85"/>
  <c r="J276" i="85"/>
  <c r="AD276" i="85"/>
  <c r="AO276" i="85"/>
  <c r="W276" i="85"/>
  <c r="AP276" i="85"/>
  <c r="I314" i="85"/>
  <c r="AX314" i="85"/>
  <c r="AG314" i="85"/>
  <c r="BB314" i="85"/>
  <c r="AS314" i="85"/>
  <c r="AJ314" i="85"/>
  <c r="S314" i="85"/>
  <c r="X314" i="85"/>
  <c r="AP314" i="85"/>
  <c r="AL314" i="85"/>
  <c r="L314" i="85"/>
  <c r="BA314" i="85"/>
  <c r="AH314" i="85"/>
  <c r="AO314" i="85"/>
  <c r="AZ314" i="85"/>
  <c r="AY314" i="85"/>
  <c r="AC314" i="85"/>
  <c r="AN314" i="85"/>
  <c r="AM314" i="85"/>
  <c r="AW314" i="85"/>
  <c r="AU314" i="85"/>
  <c r="J314" i="85"/>
  <c r="Q314" i="85"/>
  <c r="AB314" i="85"/>
  <c r="AA314" i="85"/>
  <c r="AK314" i="85"/>
  <c r="AI314" i="85"/>
  <c r="U314" i="85"/>
  <c r="R314" i="85"/>
  <c r="P314" i="85"/>
  <c r="O314" i="85"/>
  <c r="Z314" i="85"/>
  <c r="Y314" i="85"/>
  <c r="N314" i="85"/>
  <c r="M314" i="85"/>
  <c r="BE314" i="85"/>
  <c r="AD314" i="85"/>
  <c r="BG314" i="85"/>
  <c r="AT314" i="85"/>
  <c r="W314" i="85"/>
  <c r="V314" i="85"/>
  <c r="BD314" i="85"/>
  <c r="K314" i="85"/>
  <c r="AR314" i="85"/>
  <c r="AF314" i="85"/>
  <c r="BC314" i="85"/>
  <c r="T314" i="85"/>
  <c r="AQ314" i="85"/>
  <c r="AV314" i="85"/>
  <c r="H314" i="85"/>
  <c r="AE314" i="85"/>
  <c r="BF314" i="85"/>
  <c r="H151" i="85"/>
  <c r="N151" i="85"/>
  <c r="AA151" i="85"/>
  <c r="BA151" i="85"/>
  <c r="AS151" i="85"/>
  <c r="AN151" i="85"/>
  <c r="AY151" i="85"/>
  <c r="X151" i="85"/>
  <c r="BF151" i="85"/>
  <c r="AZ151" i="85"/>
  <c r="AL151" i="85"/>
  <c r="J151" i="85"/>
  <c r="AM151" i="85"/>
  <c r="Y151" i="85"/>
  <c r="Z151" i="85"/>
  <c r="L151" i="85"/>
  <c r="AW151" i="85"/>
  <c r="BB151" i="85"/>
  <c r="S151" i="85"/>
  <c r="M151" i="85"/>
  <c r="AJ151" i="85"/>
  <c r="V151" i="85"/>
  <c r="BE151" i="85"/>
  <c r="I151" i="85"/>
  <c r="AV151" i="85"/>
  <c r="AR151" i="85"/>
  <c r="BC151" i="85"/>
  <c r="O151" i="85"/>
  <c r="AF151" i="85"/>
  <c r="AI151" i="85"/>
  <c r="P151" i="85"/>
  <c r="AX151" i="85"/>
  <c r="BD151" i="85"/>
  <c r="AO151" i="85"/>
  <c r="AK151" i="85"/>
  <c r="AQ151" i="85"/>
  <c r="AB151" i="85"/>
  <c r="K151" i="85"/>
  <c r="AE151" i="85"/>
  <c r="AD151" i="85"/>
  <c r="W151" i="85"/>
  <c r="R151" i="85"/>
  <c r="Q151" i="85"/>
  <c r="AU151" i="85"/>
  <c r="BG151" i="85"/>
  <c r="AH151" i="85"/>
  <c r="AT151" i="85"/>
  <c r="AP151" i="85"/>
  <c r="U151" i="85"/>
  <c r="AG151" i="85"/>
  <c r="AC151" i="85"/>
  <c r="T151" i="85"/>
  <c r="L266" i="85"/>
  <c r="N266" i="85"/>
  <c r="AN266" i="85"/>
  <c r="AQ266" i="85"/>
  <c r="I266" i="85"/>
  <c r="AS266" i="85"/>
  <c r="AX266" i="85"/>
  <c r="AG266" i="85"/>
  <c r="AE266" i="85"/>
  <c r="BE266" i="85"/>
  <c r="U266" i="85"/>
  <c r="BC266" i="85"/>
  <c r="S266" i="85"/>
  <c r="AB266" i="85"/>
  <c r="AZ266" i="85"/>
  <c r="P266" i="85"/>
  <c r="W266" i="85"/>
  <c r="BD266" i="85"/>
  <c r="AA266" i="85"/>
  <c r="H266" i="85"/>
  <c r="BB266" i="85"/>
  <c r="AV266" i="85"/>
  <c r="Z266" i="85"/>
  <c r="AL266" i="85"/>
  <c r="AT266" i="85"/>
  <c r="AD266" i="85"/>
  <c r="BA266" i="85"/>
  <c r="AW266" i="85"/>
  <c r="X266" i="85"/>
  <c r="AH266" i="85"/>
  <c r="R266" i="85"/>
  <c r="AO266" i="85"/>
  <c r="AK266" i="85"/>
  <c r="BG266" i="85"/>
  <c r="AU266" i="85"/>
  <c r="AY266" i="85"/>
  <c r="Y266" i="85"/>
  <c r="M266" i="85"/>
  <c r="AJ266" i="85"/>
  <c r="AI266" i="85"/>
  <c r="AM266" i="85"/>
  <c r="K266" i="85"/>
  <c r="AR266" i="85"/>
  <c r="O266" i="85"/>
  <c r="AF266" i="85"/>
  <c r="T266" i="85"/>
  <c r="AP266" i="85"/>
  <c r="BF266" i="85"/>
  <c r="V266" i="85"/>
  <c r="AC266" i="85"/>
  <c r="Q266" i="85"/>
  <c r="J266" i="85"/>
  <c r="AT227" i="85"/>
  <c r="AX227" i="85"/>
  <c r="BB227" i="85"/>
  <c r="O227" i="85"/>
  <c r="Q227" i="85"/>
  <c r="R227" i="85"/>
  <c r="H227" i="85"/>
  <c r="L227" i="85"/>
  <c r="AA227" i="85"/>
  <c r="AC227" i="85"/>
  <c r="AF227" i="85"/>
  <c r="W227" i="85"/>
  <c r="Z227" i="85"/>
  <c r="AB227" i="85"/>
  <c r="AO227" i="85"/>
  <c r="AU227" i="85"/>
  <c r="AK227" i="85"/>
  <c r="AN227" i="85"/>
  <c r="AD227" i="85"/>
  <c r="BA227" i="85"/>
  <c r="S227" i="85"/>
  <c r="AY227" i="85"/>
  <c r="BC227" i="85"/>
  <c r="AP227" i="85"/>
  <c r="U227" i="85"/>
  <c r="AV227" i="85"/>
  <c r="X227" i="85"/>
  <c r="AR227" i="85"/>
  <c r="AS227" i="85"/>
  <c r="AI227" i="85"/>
  <c r="AZ227" i="85"/>
  <c r="BF227" i="85"/>
  <c r="AE227" i="85"/>
  <c r="AJ227" i="85"/>
  <c r="AM227" i="85"/>
  <c r="N227" i="85"/>
  <c r="J227" i="85"/>
  <c r="AL227" i="85"/>
  <c r="K227" i="85"/>
  <c r="Y227" i="85"/>
  <c r="I227" i="85"/>
  <c r="AQ227" i="85"/>
  <c r="AG227" i="85"/>
  <c r="BD227" i="85"/>
  <c r="BE227" i="85"/>
  <c r="BG227" i="85"/>
  <c r="P227" i="85"/>
  <c r="M227" i="85"/>
  <c r="AH227" i="85"/>
  <c r="T227" i="85"/>
  <c r="AW227" i="85"/>
  <c r="V227" i="85"/>
  <c r="AE292" i="85"/>
  <c r="AC292" i="85"/>
  <c r="AQ292" i="85"/>
  <c r="Y292" i="85"/>
  <c r="AW292" i="85"/>
  <c r="BA292" i="85"/>
  <c r="AD292" i="85"/>
  <c r="O292" i="85"/>
  <c r="BB292" i="85"/>
  <c r="AA292" i="85"/>
  <c r="AT292" i="85"/>
  <c r="BF292" i="85"/>
  <c r="J292" i="85"/>
  <c r="AH292" i="85"/>
  <c r="V292" i="85"/>
  <c r="AM292" i="85"/>
  <c r="P292" i="85"/>
  <c r="AY292" i="85"/>
  <c r="R292" i="85"/>
  <c r="BC292" i="85"/>
  <c r="M292" i="85"/>
  <c r="AO292" i="85"/>
  <c r="AP292" i="85"/>
  <c r="Q292" i="85"/>
  <c r="AX292" i="85"/>
  <c r="AV292" i="85"/>
  <c r="AF292" i="85"/>
  <c r="AL292" i="85"/>
  <c r="AJ292" i="85"/>
  <c r="T292" i="85"/>
  <c r="AZ292" i="85"/>
  <c r="Z292" i="85"/>
  <c r="X292" i="85"/>
  <c r="H292" i="85"/>
  <c r="AN292" i="85"/>
  <c r="N292" i="85"/>
  <c r="L292" i="85"/>
  <c r="BG292" i="85"/>
  <c r="AB292" i="85"/>
  <c r="AU292" i="85"/>
  <c r="AI292" i="85"/>
  <c r="S292" i="85"/>
  <c r="W292" i="85"/>
  <c r="K292" i="85"/>
  <c r="BE292" i="85"/>
  <c r="AS292" i="85"/>
  <c r="AG292" i="85"/>
  <c r="AK292" i="85"/>
  <c r="U292" i="85"/>
  <c r="BD292" i="85"/>
  <c r="I292" i="85"/>
  <c r="AR292" i="85"/>
  <c r="Z159" i="85"/>
  <c r="BA159" i="85"/>
  <c r="AQ159" i="85"/>
  <c r="AI159" i="85"/>
  <c r="P159" i="85"/>
  <c r="I159" i="85"/>
  <c r="AH159" i="85"/>
  <c r="Q159" i="85"/>
  <c r="AS159" i="85"/>
  <c r="K159" i="85"/>
  <c r="AZ159" i="85"/>
  <c r="AL159" i="85"/>
  <c r="AE159" i="85"/>
  <c r="W159" i="85"/>
  <c r="N159" i="85"/>
  <c r="AK159" i="85"/>
  <c r="AO159" i="85"/>
  <c r="AG159" i="85"/>
  <c r="BC159" i="85"/>
  <c r="AT159" i="85"/>
  <c r="BG159" i="85"/>
  <c r="J159" i="85"/>
  <c r="AA159" i="85"/>
  <c r="AB159" i="85"/>
  <c r="O159" i="85"/>
  <c r="AC159" i="85"/>
  <c r="S159" i="85"/>
  <c r="AU159" i="85"/>
  <c r="AD159" i="85"/>
  <c r="M159" i="85"/>
  <c r="AW159" i="85"/>
  <c r="AX159" i="85"/>
  <c r="Y159" i="85"/>
  <c r="BF159" i="85"/>
  <c r="R159" i="85"/>
  <c r="V159" i="85"/>
  <c r="U159" i="85"/>
  <c r="AV159" i="85"/>
  <c r="AR159" i="85"/>
  <c r="AY159" i="85"/>
  <c r="AM159" i="85"/>
  <c r="BB159" i="85"/>
  <c r="AP159" i="85"/>
  <c r="AN159" i="85"/>
  <c r="BD159" i="85"/>
  <c r="AJ159" i="85"/>
  <c r="AF159" i="85"/>
  <c r="X159" i="85"/>
  <c r="T159" i="85"/>
  <c r="BE159" i="85"/>
  <c r="H159" i="85"/>
  <c r="L159" i="85"/>
  <c r="Q203" i="85"/>
  <c r="H203" i="85"/>
  <c r="AH203" i="85"/>
  <c r="AW203" i="85"/>
  <c r="AC203" i="85"/>
  <c r="T203" i="85"/>
  <c r="AT203" i="85"/>
  <c r="AX203" i="85"/>
  <c r="AO203" i="85"/>
  <c r="AF203" i="85"/>
  <c r="BF203" i="85"/>
  <c r="AY203" i="85"/>
  <c r="BA203" i="85"/>
  <c r="AR203" i="85"/>
  <c r="K203" i="85"/>
  <c r="M203" i="85"/>
  <c r="R203" i="85"/>
  <c r="BD203" i="85"/>
  <c r="W203" i="85"/>
  <c r="N203" i="85"/>
  <c r="AD203" i="85"/>
  <c r="I203" i="85"/>
  <c r="AI203" i="85"/>
  <c r="O203" i="85"/>
  <c r="AP203" i="85"/>
  <c r="U203" i="85"/>
  <c r="AU203" i="85"/>
  <c r="Y203" i="85"/>
  <c r="BB203" i="85"/>
  <c r="AG203" i="85"/>
  <c r="BG203" i="85"/>
  <c r="Z203" i="85"/>
  <c r="P203" i="85"/>
  <c r="S203" i="85"/>
  <c r="AS203" i="85"/>
  <c r="L203" i="85"/>
  <c r="AK203" i="85"/>
  <c r="AB203" i="85"/>
  <c r="AE203" i="85"/>
  <c r="BE203" i="85"/>
  <c r="X203" i="85"/>
  <c r="AA203" i="85"/>
  <c r="AZ203" i="85"/>
  <c r="BC203" i="85"/>
  <c r="V203" i="85"/>
  <c r="AV203" i="85"/>
  <c r="AM203" i="85"/>
  <c r="AQ203" i="85"/>
  <c r="J203" i="85"/>
  <c r="AJ203" i="85"/>
  <c r="AL203" i="85"/>
  <c r="AN203" i="85"/>
  <c r="Q144" i="85"/>
  <c r="AK144" i="85"/>
  <c r="W144" i="85"/>
  <c r="AQ144" i="85"/>
  <c r="P144" i="85"/>
  <c r="BD144" i="85"/>
  <c r="Y144" i="85"/>
  <c r="AD144" i="85"/>
  <c r="AB144" i="85"/>
  <c r="AU144" i="85"/>
  <c r="AI144" i="85"/>
  <c r="AF144" i="85"/>
  <c r="AE144" i="85"/>
  <c r="O144" i="85"/>
  <c r="M144" i="85"/>
  <c r="K144" i="85"/>
  <c r="AR144" i="85"/>
  <c r="T144" i="85"/>
  <c r="S144" i="85"/>
  <c r="BG144" i="85"/>
  <c r="AM144" i="85"/>
  <c r="BC144" i="85"/>
  <c r="AY144" i="85"/>
  <c r="AL144" i="85"/>
  <c r="L144" i="85"/>
  <c r="R144" i="85"/>
  <c r="H144" i="85"/>
  <c r="BB144" i="85"/>
  <c r="AW144" i="85"/>
  <c r="AN144" i="85"/>
  <c r="AZ144" i="85"/>
  <c r="AA144" i="85"/>
  <c r="AT144" i="85"/>
  <c r="AH144" i="85"/>
  <c r="V144" i="85"/>
  <c r="AP144" i="85"/>
  <c r="J144" i="85"/>
  <c r="BA144" i="85"/>
  <c r="AX144" i="85"/>
  <c r="BE144" i="85"/>
  <c r="AO144" i="85"/>
  <c r="Z144" i="85"/>
  <c r="AS144" i="85"/>
  <c r="AC144" i="85"/>
  <c r="N144" i="85"/>
  <c r="AV144" i="85"/>
  <c r="AG144" i="85"/>
  <c r="AJ144" i="85"/>
  <c r="U144" i="85"/>
  <c r="X144" i="85"/>
  <c r="BF144" i="85"/>
  <c r="I144" i="85"/>
  <c r="AP231" i="85"/>
  <c r="U231" i="85"/>
  <c r="AU231" i="85"/>
  <c r="N231" i="85"/>
  <c r="P231" i="85"/>
  <c r="S231" i="85"/>
  <c r="AS231" i="85"/>
  <c r="L231" i="85"/>
  <c r="Y231" i="85"/>
  <c r="AB231" i="85"/>
  <c r="AE231" i="85"/>
  <c r="BE231" i="85"/>
  <c r="X231" i="85"/>
  <c r="Z231" i="85"/>
  <c r="AN231" i="85"/>
  <c r="AQ231" i="85"/>
  <c r="J231" i="85"/>
  <c r="AJ231" i="85"/>
  <c r="Q231" i="85"/>
  <c r="H231" i="85"/>
  <c r="AH231" i="85"/>
  <c r="AL231" i="85"/>
  <c r="AC231" i="85"/>
  <c r="T231" i="85"/>
  <c r="AT231" i="85"/>
  <c r="AM231" i="85"/>
  <c r="AO231" i="85"/>
  <c r="AF231" i="85"/>
  <c r="BF231" i="85"/>
  <c r="AW231" i="85"/>
  <c r="BA231" i="85"/>
  <c r="AR231" i="85"/>
  <c r="K231" i="85"/>
  <c r="AX231" i="85"/>
  <c r="R231" i="85"/>
  <c r="BD231" i="85"/>
  <c r="W231" i="85"/>
  <c r="AY231" i="85"/>
  <c r="O231" i="85"/>
  <c r="AZ231" i="85"/>
  <c r="AD231" i="85"/>
  <c r="BB231" i="85"/>
  <c r="AA231" i="85"/>
  <c r="BC231" i="85"/>
  <c r="I231" i="85"/>
  <c r="AG231" i="85"/>
  <c r="V231" i="85"/>
  <c r="AI231" i="85"/>
  <c r="BG231" i="85"/>
  <c r="M231" i="85"/>
  <c r="AV231" i="85"/>
  <c r="AK231" i="85"/>
  <c r="L271" i="85"/>
  <c r="W271" i="85"/>
  <c r="AD271" i="85"/>
  <c r="AY271" i="85"/>
  <c r="AR271" i="85"/>
  <c r="T271" i="85"/>
  <c r="AN271" i="85"/>
  <c r="BG271" i="85"/>
  <c r="R271" i="85"/>
  <c r="AM271" i="85"/>
  <c r="P271" i="85"/>
  <c r="AU271" i="85"/>
  <c r="BD271" i="85"/>
  <c r="BB271" i="85"/>
  <c r="AA271" i="85"/>
  <c r="AI271" i="85"/>
  <c r="AG271" i="85"/>
  <c r="AZ271" i="85"/>
  <c r="AS271" i="85"/>
  <c r="BE271" i="85"/>
  <c r="M271" i="85"/>
  <c r="K271" i="85"/>
  <c r="AF271" i="85"/>
  <c r="Y271" i="85"/>
  <c r="AK271" i="85"/>
  <c r="H271" i="85"/>
  <c r="O271" i="85"/>
  <c r="AW271" i="85"/>
  <c r="AB271" i="85"/>
  <c r="AT271" i="85"/>
  <c r="AH271" i="85"/>
  <c r="V271" i="85"/>
  <c r="J271" i="85"/>
  <c r="AQ271" i="85"/>
  <c r="AP271" i="85"/>
  <c r="S271" i="85"/>
  <c r="BA271" i="85"/>
  <c r="AL271" i="85"/>
  <c r="U271" i="85"/>
  <c r="AO271" i="85"/>
  <c r="Z271" i="85"/>
  <c r="BF271" i="85"/>
  <c r="AV271" i="85"/>
  <c r="I271" i="85"/>
  <c r="AJ271" i="85"/>
  <c r="X271" i="85"/>
  <c r="BC271" i="85"/>
  <c r="AE271" i="85"/>
  <c r="AC271" i="85"/>
  <c r="AX271" i="85"/>
  <c r="Q271" i="85"/>
  <c r="N271" i="85"/>
  <c r="AC169" i="85"/>
  <c r="BB169" i="85"/>
  <c r="AV169" i="85"/>
  <c r="AH169" i="85"/>
  <c r="AM169" i="85"/>
  <c r="AD169" i="85"/>
  <c r="AJ169" i="85"/>
  <c r="AT169" i="85"/>
  <c r="AZ169" i="85"/>
  <c r="AR169" i="85"/>
  <c r="BF169" i="85"/>
  <c r="K169" i="85"/>
  <c r="BE169" i="85"/>
  <c r="S169" i="85"/>
  <c r="N169" i="85"/>
  <c r="Y169" i="85"/>
  <c r="Q169" i="85"/>
  <c r="Z169" i="85"/>
  <c r="AN169" i="85"/>
  <c r="AE169" i="85"/>
  <c r="AU169" i="85"/>
  <c r="AL169" i="85"/>
  <c r="BA169" i="85"/>
  <c r="AS169" i="85"/>
  <c r="BD169" i="85"/>
  <c r="AF169" i="85"/>
  <c r="H169" i="85"/>
  <c r="M169" i="85"/>
  <c r="BG169" i="85"/>
  <c r="U169" i="85"/>
  <c r="AO169" i="85"/>
  <c r="W169" i="85"/>
  <c r="AB169" i="85"/>
  <c r="R169" i="85"/>
  <c r="AQ169" i="85"/>
  <c r="AK169" i="85"/>
  <c r="AP169" i="85"/>
  <c r="T169" i="85"/>
  <c r="AX169" i="85"/>
  <c r="AY169" i="85"/>
  <c r="BC169" i="85"/>
  <c r="AI169" i="85"/>
  <c r="L169" i="85"/>
  <c r="J169" i="85"/>
  <c r="I169" i="85"/>
  <c r="O169" i="85"/>
  <c r="AW169" i="85"/>
  <c r="AG169" i="85"/>
  <c r="AA169" i="85"/>
  <c r="V169" i="85"/>
  <c r="X169" i="85"/>
  <c r="P169" i="85"/>
  <c r="M309" i="85"/>
  <c r="AY309" i="85"/>
  <c r="BD309" i="85"/>
  <c r="X309" i="85"/>
  <c r="P309" i="85"/>
  <c r="O309" i="85"/>
  <c r="N309" i="85"/>
  <c r="BF309" i="85"/>
  <c r="AP309" i="85"/>
  <c r="Z309" i="85"/>
  <c r="S309" i="85"/>
  <c r="H309" i="85"/>
  <c r="AL309" i="85"/>
  <c r="AX309" i="85"/>
  <c r="AN309" i="85"/>
  <c r="Q309" i="85"/>
  <c r="AC309" i="85"/>
  <c r="AS309" i="85"/>
  <c r="AO309" i="85"/>
  <c r="AD309" i="85"/>
  <c r="K309" i="85"/>
  <c r="BA309" i="85"/>
  <c r="AH309" i="85"/>
  <c r="W309" i="85"/>
  <c r="AR309" i="85"/>
  <c r="AW309" i="85"/>
  <c r="AI309" i="85"/>
  <c r="AB309" i="85"/>
  <c r="AG309" i="85"/>
  <c r="AV309" i="85"/>
  <c r="AT309" i="85"/>
  <c r="AU309" i="85"/>
  <c r="L309" i="85"/>
  <c r="AF309" i="85"/>
  <c r="I309" i="85"/>
  <c r="BG309" i="85"/>
  <c r="AE309" i="85"/>
  <c r="AZ309" i="85"/>
  <c r="AJ309" i="85"/>
  <c r="R309" i="85"/>
  <c r="BB309" i="85"/>
  <c r="T309" i="85"/>
  <c r="AQ309" i="85"/>
  <c r="AK309" i="85"/>
  <c r="AA309" i="85"/>
  <c r="BC309" i="85"/>
  <c r="U309" i="85"/>
  <c r="J309" i="85"/>
  <c r="BE309" i="85"/>
  <c r="AM309" i="85"/>
  <c r="V309" i="85"/>
  <c r="Y309" i="85"/>
  <c r="M261" i="85"/>
  <c r="AU261" i="85"/>
  <c r="U261" i="85"/>
  <c r="BF261" i="85"/>
  <c r="AF261" i="85"/>
  <c r="N261" i="85"/>
  <c r="AB261" i="85"/>
  <c r="AH261" i="85"/>
  <c r="BC261" i="85"/>
  <c r="X261" i="85"/>
  <c r="AY261" i="85"/>
  <c r="V261" i="85"/>
  <c r="AQ261" i="85"/>
  <c r="BB261" i="85"/>
  <c r="AM261" i="85"/>
  <c r="L261" i="85"/>
  <c r="AS261" i="85"/>
  <c r="AJ261" i="85"/>
  <c r="R261" i="85"/>
  <c r="AK261" i="85"/>
  <c r="BG261" i="85"/>
  <c r="AE261" i="85"/>
  <c r="Q261" i="85"/>
  <c r="AI261" i="85"/>
  <c r="S261" i="85"/>
  <c r="AZ261" i="85"/>
  <c r="W261" i="85"/>
  <c r="AO261" i="85"/>
  <c r="AN261" i="85"/>
  <c r="K261" i="85"/>
  <c r="O261" i="85"/>
  <c r="P261" i="85"/>
  <c r="AT261" i="85"/>
  <c r="AX261" i="85"/>
  <c r="AA261" i="85"/>
  <c r="J261" i="85"/>
  <c r="AL261" i="85"/>
  <c r="AW261" i="85"/>
  <c r="BE261" i="85"/>
  <c r="Z261" i="85"/>
  <c r="Y261" i="85"/>
  <c r="AG261" i="85"/>
  <c r="H261" i="85"/>
  <c r="I261" i="85"/>
  <c r="AP261" i="85"/>
  <c r="BD261" i="85"/>
  <c r="AD261" i="85"/>
  <c r="AR261" i="85"/>
  <c r="BA261" i="85"/>
  <c r="AV261" i="85"/>
  <c r="T261" i="85"/>
  <c r="AC261" i="85"/>
  <c r="AB259" i="85"/>
  <c r="AE259" i="85"/>
  <c r="BE259" i="85"/>
  <c r="X259" i="85"/>
  <c r="AN259" i="85"/>
  <c r="AQ259" i="85"/>
  <c r="J259" i="85"/>
  <c r="AJ259" i="85"/>
  <c r="AZ259" i="85"/>
  <c r="BC259" i="85"/>
  <c r="V259" i="85"/>
  <c r="AV259" i="85"/>
  <c r="Q259" i="85"/>
  <c r="H259" i="85"/>
  <c r="AH259" i="85"/>
  <c r="M259" i="85"/>
  <c r="AC259" i="85"/>
  <c r="T259" i="85"/>
  <c r="AT259" i="85"/>
  <c r="Y259" i="85"/>
  <c r="AO259" i="85"/>
  <c r="AF259" i="85"/>
  <c r="BF259" i="85"/>
  <c r="AK259" i="85"/>
  <c r="BA259" i="85"/>
  <c r="AR259" i="85"/>
  <c r="K259" i="85"/>
  <c r="AW259" i="85"/>
  <c r="O259" i="85"/>
  <c r="R259" i="85"/>
  <c r="BD259" i="85"/>
  <c r="W259" i="85"/>
  <c r="N259" i="85"/>
  <c r="AA259" i="85"/>
  <c r="AD259" i="85"/>
  <c r="I259" i="85"/>
  <c r="AI259" i="85"/>
  <c r="Z259" i="85"/>
  <c r="AM259" i="85"/>
  <c r="AP259" i="85"/>
  <c r="U259" i="85"/>
  <c r="AU259" i="85"/>
  <c r="AL259" i="85"/>
  <c r="AY259" i="85"/>
  <c r="BB259" i="85"/>
  <c r="AG259" i="85"/>
  <c r="BG259" i="85"/>
  <c r="AX259" i="85"/>
  <c r="L259" i="85"/>
  <c r="P259" i="85"/>
  <c r="AS259" i="85"/>
  <c r="S259" i="85"/>
  <c r="P312" i="85"/>
  <c r="S312" i="85"/>
  <c r="AZ312" i="85"/>
  <c r="AB312" i="85"/>
  <c r="BC312" i="85"/>
  <c r="AQ312" i="85"/>
  <c r="AE312" i="85"/>
  <c r="X312" i="85"/>
  <c r="AI312" i="85"/>
  <c r="AY312" i="85"/>
  <c r="L312" i="85"/>
  <c r="W312" i="85"/>
  <c r="Q312" i="85"/>
  <c r="AM312" i="85"/>
  <c r="AX312" i="85"/>
  <c r="AW312" i="85"/>
  <c r="K312" i="85"/>
  <c r="AN312" i="85"/>
  <c r="AA312" i="85"/>
  <c r="AL312" i="85"/>
  <c r="AK312" i="85"/>
  <c r="BF312" i="85"/>
  <c r="O312" i="85"/>
  <c r="Z312" i="85"/>
  <c r="Y312" i="85"/>
  <c r="AT312" i="85"/>
  <c r="AG312" i="85"/>
  <c r="N312" i="85"/>
  <c r="M312" i="85"/>
  <c r="AH312" i="85"/>
  <c r="V312" i="85"/>
  <c r="I312" i="85"/>
  <c r="J312" i="85"/>
  <c r="BD312" i="85"/>
  <c r="AV312" i="85"/>
  <c r="BG312" i="85"/>
  <c r="T312" i="85"/>
  <c r="AD312" i="85"/>
  <c r="AU312" i="85"/>
  <c r="R312" i="85"/>
  <c r="AR312" i="85"/>
  <c r="AF312" i="85"/>
  <c r="H312" i="85"/>
  <c r="BE312" i="85"/>
  <c r="AJ312" i="85"/>
  <c r="AS312" i="85"/>
  <c r="U312" i="85"/>
  <c r="BA312" i="85"/>
  <c r="BB312" i="85"/>
  <c r="AO312" i="85"/>
  <c r="AP312" i="85"/>
  <c r="AC312" i="85"/>
  <c r="O263" i="85"/>
  <c r="AL263" i="85"/>
  <c r="S263" i="85"/>
  <c r="AP263" i="85"/>
  <c r="W263" i="85"/>
  <c r="BA263" i="85"/>
  <c r="AA263" i="85"/>
  <c r="BF263" i="85"/>
  <c r="AS263" i="85"/>
  <c r="AC263" i="85"/>
  <c r="AW263" i="85"/>
  <c r="AV263" i="85"/>
  <c r="AT263" i="85"/>
  <c r="AG263" i="85"/>
  <c r="BD263" i="85"/>
  <c r="Q263" i="85"/>
  <c r="AZ263" i="85"/>
  <c r="M263" i="85"/>
  <c r="L263" i="85"/>
  <c r="J263" i="85"/>
  <c r="T263" i="85"/>
  <c r="AQ263" i="85"/>
  <c r="P263" i="85"/>
  <c r="N263" i="85"/>
  <c r="AJ263" i="85"/>
  <c r="BG263" i="85"/>
  <c r="V263" i="85"/>
  <c r="AD263" i="85"/>
  <c r="X263" i="85"/>
  <c r="AU263" i="85"/>
  <c r="BC263" i="85"/>
  <c r="R263" i="85"/>
  <c r="AI263" i="85"/>
  <c r="BE263" i="85"/>
  <c r="AE263" i="85"/>
  <c r="K263" i="85"/>
  <c r="U263" i="85"/>
  <c r="I263" i="85"/>
  <c r="AK263" i="85"/>
  <c r="AR263" i="85"/>
  <c r="Y263" i="85"/>
  <c r="AF263" i="85"/>
  <c r="H263" i="85"/>
  <c r="AY263" i="85"/>
  <c r="AN263" i="85"/>
  <c r="AM263" i="85"/>
  <c r="AB263" i="85"/>
  <c r="AX263" i="85"/>
  <c r="AO263" i="85"/>
  <c r="AH263" i="85"/>
  <c r="Z263" i="85"/>
  <c r="BB263" i="85"/>
  <c r="I237" i="85"/>
  <c r="AI237" i="85"/>
  <c r="H237" i="85"/>
  <c r="AV237" i="85"/>
  <c r="AZ237" i="85"/>
  <c r="AG237" i="85"/>
  <c r="X237" i="85"/>
  <c r="AQ237" i="85"/>
  <c r="AF237" i="85"/>
  <c r="S237" i="85"/>
  <c r="AS237" i="85"/>
  <c r="Y237" i="85"/>
  <c r="BG237" i="85"/>
  <c r="AW237" i="85"/>
  <c r="T237" i="85"/>
  <c r="BE237" i="85"/>
  <c r="AN237" i="85"/>
  <c r="M237" i="85"/>
  <c r="Q237" i="85"/>
  <c r="L237" i="85"/>
  <c r="AD237" i="85"/>
  <c r="BA237" i="85"/>
  <c r="BB237" i="85"/>
  <c r="AU237" i="85"/>
  <c r="Z237" i="85"/>
  <c r="O237" i="85"/>
  <c r="AO237" i="85"/>
  <c r="AE237" i="85"/>
  <c r="U237" i="85"/>
  <c r="BC237" i="85"/>
  <c r="P237" i="85"/>
  <c r="J237" i="85"/>
  <c r="AA237" i="85"/>
  <c r="AJ237" i="85"/>
  <c r="V237" i="85"/>
  <c r="AP237" i="85"/>
  <c r="AX237" i="85"/>
  <c r="AH237" i="85"/>
  <c r="BD237" i="85"/>
  <c r="R237" i="85"/>
  <c r="AT237" i="85"/>
  <c r="AB237" i="85"/>
  <c r="AK237" i="85"/>
  <c r="BF237" i="85"/>
  <c r="AC237" i="85"/>
  <c r="AY237" i="85"/>
  <c r="K237" i="85"/>
  <c r="AR237" i="85"/>
  <c r="AL237" i="85"/>
  <c r="W237" i="85"/>
  <c r="N237" i="85"/>
  <c r="AM237" i="85"/>
  <c r="Y254" i="85"/>
  <c r="W254" i="85"/>
  <c r="N254" i="85"/>
  <c r="AI254" i="85"/>
  <c r="Z254" i="85"/>
  <c r="AU254" i="85"/>
  <c r="AJ254" i="85"/>
  <c r="AM254" i="85"/>
  <c r="AK254" i="85"/>
  <c r="AC254" i="85"/>
  <c r="T254" i="85"/>
  <c r="AT254" i="85"/>
  <c r="AW254" i="85"/>
  <c r="AO254" i="85"/>
  <c r="AF254" i="85"/>
  <c r="BF254" i="85"/>
  <c r="AL254" i="85"/>
  <c r="BA254" i="85"/>
  <c r="AR254" i="85"/>
  <c r="AX254" i="85"/>
  <c r="R254" i="85"/>
  <c r="BD254" i="85"/>
  <c r="O254" i="85"/>
  <c r="AD254" i="85"/>
  <c r="I254" i="85"/>
  <c r="AA254" i="85"/>
  <c r="AP254" i="85"/>
  <c r="U254" i="85"/>
  <c r="K254" i="85"/>
  <c r="AY254" i="85"/>
  <c r="BB254" i="85"/>
  <c r="AG254" i="85"/>
  <c r="BG254" i="85"/>
  <c r="P254" i="85"/>
  <c r="S254" i="85"/>
  <c r="AS254" i="85"/>
  <c r="L254" i="85"/>
  <c r="AB254" i="85"/>
  <c r="AE254" i="85"/>
  <c r="BE254" i="85"/>
  <c r="X254" i="85"/>
  <c r="AN254" i="85"/>
  <c r="AQ254" i="85"/>
  <c r="J254" i="85"/>
  <c r="M254" i="85"/>
  <c r="Q254" i="85"/>
  <c r="H254" i="85"/>
  <c r="AH254" i="85"/>
  <c r="AV254" i="85"/>
  <c r="AZ254" i="85"/>
  <c r="BC254" i="85"/>
  <c r="V254" i="85"/>
  <c r="I60" i="85"/>
  <c r="H60" i="85"/>
  <c r="AR60" i="85"/>
  <c r="T60" i="85"/>
  <c r="AF60" i="85"/>
  <c r="BD60" i="85"/>
  <c r="AQ60" i="85"/>
  <c r="AY60" i="85"/>
  <c r="AE60" i="85"/>
  <c r="AM60" i="85"/>
  <c r="S60" i="85"/>
  <c r="AA60" i="85"/>
  <c r="BA60" i="85"/>
  <c r="O60" i="85"/>
  <c r="AO60" i="85"/>
  <c r="N60" i="85"/>
  <c r="BB60" i="85"/>
  <c r="AC60" i="85"/>
  <c r="AP60" i="85"/>
  <c r="Q60" i="85"/>
  <c r="AD60" i="85"/>
  <c r="AZ60" i="85"/>
  <c r="R60" i="85"/>
  <c r="AN60" i="85"/>
  <c r="AB60" i="85"/>
  <c r="P60" i="85"/>
  <c r="AH60" i="85"/>
  <c r="AG60" i="85"/>
  <c r="BC60" i="85"/>
  <c r="V60" i="85"/>
  <c r="U60" i="85"/>
  <c r="BE60" i="85"/>
  <c r="AX60" i="85"/>
  <c r="J60" i="85"/>
  <c r="AL60" i="85"/>
  <c r="Z60" i="85"/>
  <c r="BG60" i="85"/>
  <c r="AU60" i="85"/>
  <c r="AW60" i="85"/>
  <c r="AI60" i="85"/>
  <c r="AK60" i="85"/>
  <c r="W60" i="85"/>
  <c r="Y60" i="85"/>
  <c r="AV60" i="85"/>
  <c r="K60" i="85"/>
  <c r="BF60" i="85"/>
  <c r="M60" i="85"/>
  <c r="AJ60" i="85"/>
  <c r="X60" i="85"/>
  <c r="L60" i="85"/>
  <c r="AT60" i="85"/>
  <c r="AS60" i="85"/>
  <c r="AD23" i="85"/>
  <c r="AS23" i="85"/>
  <c r="AZ23" i="85"/>
  <c r="H23" i="85"/>
  <c r="AP23" i="85"/>
  <c r="O23" i="85"/>
  <c r="U23" i="85"/>
  <c r="I23" i="85"/>
  <c r="K23" i="85"/>
  <c r="BB23" i="85"/>
  <c r="AE23" i="85"/>
  <c r="AL23" i="85"/>
  <c r="S23" i="85"/>
  <c r="W23" i="85"/>
  <c r="J23" i="85"/>
  <c r="AT23" i="85"/>
  <c r="BA23" i="85"/>
  <c r="X23" i="85"/>
  <c r="AI23" i="85"/>
  <c r="AA23" i="85"/>
  <c r="P23" i="85"/>
  <c r="V23" i="85"/>
  <c r="Z23" i="85"/>
  <c r="AU23" i="85"/>
  <c r="AQ23" i="85"/>
  <c r="AF23" i="85"/>
  <c r="AM23" i="85"/>
  <c r="AH23" i="85"/>
  <c r="BG23" i="85"/>
  <c r="BF23" i="85"/>
  <c r="AV23" i="85"/>
  <c r="BC23" i="85"/>
  <c r="M23" i="85"/>
  <c r="L23" i="85"/>
  <c r="Q23" i="85"/>
  <c r="AN23" i="85"/>
  <c r="Y23" i="85"/>
  <c r="AB23" i="85"/>
  <c r="AG23" i="85"/>
  <c r="AO23" i="85"/>
  <c r="AK23" i="85"/>
  <c r="AR23" i="85"/>
  <c r="AX23" i="85"/>
  <c r="AY23" i="85"/>
  <c r="AW23" i="85"/>
  <c r="N23" i="85"/>
  <c r="T23" i="85"/>
  <c r="BD23" i="85"/>
  <c r="AJ23" i="85"/>
  <c r="R23" i="85"/>
  <c r="AC23" i="85"/>
  <c r="BE23" i="85"/>
  <c r="AC189" i="85"/>
  <c r="AM189" i="85"/>
  <c r="AA189" i="85"/>
  <c r="K189" i="85"/>
  <c r="AQ189" i="85"/>
  <c r="O189" i="85"/>
  <c r="AY189" i="85"/>
  <c r="AU189" i="85"/>
  <c r="BA189" i="85"/>
  <c r="W189" i="85"/>
  <c r="AO189" i="85"/>
  <c r="BG189" i="85"/>
  <c r="Q189" i="85"/>
  <c r="AE189" i="85"/>
  <c r="AI189" i="85"/>
  <c r="AT189" i="85"/>
  <c r="AR189" i="85"/>
  <c r="AD189" i="85"/>
  <c r="AB189" i="85"/>
  <c r="AH189" i="85"/>
  <c r="BE189" i="85"/>
  <c r="AF189" i="85"/>
  <c r="R189" i="85"/>
  <c r="BC189" i="85"/>
  <c r="AX189" i="85"/>
  <c r="AW189" i="85"/>
  <c r="V189" i="85"/>
  <c r="AS189" i="85"/>
  <c r="T189" i="85"/>
  <c r="AL189" i="85"/>
  <c r="AK189" i="85"/>
  <c r="J189" i="85"/>
  <c r="AG189" i="85"/>
  <c r="H189" i="85"/>
  <c r="P189" i="85"/>
  <c r="Z189" i="85"/>
  <c r="Y189" i="85"/>
  <c r="U189" i="85"/>
  <c r="N189" i="85"/>
  <c r="M189" i="85"/>
  <c r="I189" i="85"/>
  <c r="AV189" i="85"/>
  <c r="AJ189" i="85"/>
  <c r="X189" i="85"/>
  <c r="L189" i="85"/>
  <c r="BB189" i="85"/>
  <c r="AZ189" i="85"/>
  <c r="S189" i="85"/>
  <c r="BD189" i="85"/>
  <c r="AP189" i="85"/>
  <c r="BF189" i="85"/>
  <c r="AN189" i="85"/>
  <c r="AX140" i="85"/>
  <c r="L140" i="85"/>
  <c r="AI140" i="85"/>
  <c r="AS140" i="85"/>
  <c r="BC140" i="85"/>
  <c r="U140" i="85"/>
  <c r="AQ140" i="85"/>
  <c r="AN140" i="85"/>
  <c r="Z140" i="85"/>
  <c r="N140" i="85"/>
  <c r="P140" i="85"/>
  <c r="K140" i="85"/>
  <c r="AL140" i="85"/>
  <c r="AZ140" i="85"/>
  <c r="W140" i="85"/>
  <c r="AE140" i="85"/>
  <c r="AU140" i="85"/>
  <c r="S140" i="85"/>
  <c r="I140" i="85"/>
  <c r="BG140" i="85"/>
  <c r="AG140" i="85"/>
  <c r="BE140" i="85"/>
  <c r="AB140" i="85"/>
  <c r="V140" i="85"/>
  <c r="BA140" i="85"/>
  <c r="BD140" i="85"/>
  <c r="AO140" i="85"/>
  <c r="AR140" i="85"/>
  <c r="AC140" i="85"/>
  <c r="AF140" i="85"/>
  <c r="Q140" i="85"/>
  <c r="T140" i="85"/>
  <c r="AY140" i="85"/>
  <c r="H140" i="85"/>
  <c r="BB140" i="85"/>
  <c r="AM140" i="85"/>
  <c r="AP140" i="85"/>
  <c r="AA140" i="85"/>
  <c r="AV140" i="85"/>
  <c r="AD140" i="85"/>
  <c r="O140" i="85"/>
  <c r="AJ140" i="85"/>
  <c r="BF140" i="85"/>
  <c r="R140" i="85"/>
  <c r="AW140" i="85"/>
  <c r="X140" i="85"/>
  <c r="AT140" i="85"/>
  <c r="AK140" i="85"/>
  <c r="AH140" i="85"/>
  <c r="Y140" i="85"/>
  <c r="M140" i="85"/>
  <c r="J140" i="85"/>
  <c r="AI229" i="85"/>
  <c r="AL229" i="85"/>
  <c r="AO229" i="85"/>
  <c r="AF229" i="85"/>
  <c r="V229" i="85"/>
  <c r="AJ229" i="85"/>
  <c r="AM229" i="85"/>
  <c r="AP229" i="85"/>
  <c r="AU229" i="85"/>
  <c r="AS229" i="85"/>
  <c r="M229" i="85"/>
  <c r="P229" i="85"/>
  <c r="S229" i="85"/>
  <c r="BE229" i="85"/>
  <c r="Y229" i="85"/>
  <c r="AB229" i="85"/>
  <c r="AE229" i="85"/>
  <c r="J229" i="85"/>
  <c r="AW229" i="85"/>
  <c r="R229" i="85"/>
  <c r="K229" i="85"/>
  <c r="N229" i="85"/>
  <c r="AD229" i="85"/>
  <c r="BG229" i="85"/>
  <c r="Z229" i="85"/>
  <c r="BB229" i="85"/>
  <c r="U229" i="85"/>
  <c r="AX229" i="85"/>
  <c r="AQ229" i="85"/>
  <c r="W229" i="85"/>
  <c r="O229" i="85"/>
  <c r="BC229" i="85"/>
  <c r="AG229" i="85"/>
  <c r="AA229" i="85"/>
  <c r="H229" i="85"/>
  <c r="AH229" i="85"/>
  <c r="AY229" i="85"/>
  <c r="T229" i="85"/>
  <c r="AN229" i="85"/>
  <c r="AR229" i="85"/>
  <c r="L229" i="85"/>
  <c r="AZ229" i="85"/>
  <c r="BD229" i="85"/>
  <c r="X229" i="85"/>
  <c r="Q229" i="85"/>
  <c r="AT229" i="85"/>
  <c r="AK229" i="85"/>
  <c r="BA229" i="85"/>
  <c r="BF229" i="85"/>
  <c r="AV229" i="85"/>
  <c r="AC229" i="85"/>
  <c r="I229" i="85"/>
  <c r="I135" i="85"/>
  <c r="BC135" i="85"/>
  <c r="AF135" i="85"/>
  <c r="Z135" i="85"/>
  <c r="AU135" i="85"/>
  <c r="AG135" i="85"/>
  <c r="AQ135" i="85"/>
  <c r="AZ135" i="85"/>
  <c r="N135" i="85"/>
  <c r="AI135" i="85"/>
  <c r="U135" i="85"/>
  <c r="AE135" i="85"/>
  <c r="AN135" i="85"/>
  <c r="AW135" i="85"/>
  <c r="W135" i="85"/>
  <c r="S135" i="85"/>
  <c r="AB135" i="85"/>
  <c r="AK135" i="85"/>
  <c r="K135" i="85"/>
  <c r="BB135" i="85"/>
  <c r="P135" i="85"/>
  <c r="Y135" i="85"/>
  <c r="BF135" i="85"/>
  <c r="AP135" i="85"/>
  <c r="AY135" i="85"/>
  <c r="M135" i="85"/>
  <c r="AT135" i="85"/>
  <c r="AD135" i="85"/>
  <c r="AM135" i="85"/>
  <c r="H135" i="85"/>
  <c r="AH135" i="85"/>
  <c r="R135" i="85"/>
  <c r="AA135" i="85"/>
  <c r="AV135" i="85"/>
  <c r="V135" i="85"/>
  <c r="BA135" i="85"/>
  <c r="O135" i="85"/>
  <c r="AJ135" i="85"/>
  <c r="J135" i="85"/>
  <c r="AO135" i="85"/>
  <c r="T135" i="85"/>
  <c r="X135" i="85"/>
  <c r="AR135" i="85"/>
  <c r="AC135" i="85"/>
  <c r="AX135" i="85"/>
  <c r="L135" i="85"/>
  <c r="BE135" i="85"/>
  <c r="AL135" i="85"/>
  <c r="BG135" i="85"/>
  <c r="AS135" i="85"/>
  <c r="BD135" i="85"/>
  <c r="Q135" i="85"/>
  <c r="U167" i="85"/>
  <c r="R167" i="85"/>
  <c r="AN167" i="85"/>
  <c r="BG167" i="85"/>
  <c r="BF167" i="85"/>
  <c r="AI167" i="85"/>
  <c r="AG167" i="85"/>
  <c r="S167" i="85"/>
  <c r="AK167" i="85"/>
  <c r="M167" i="85"/>
  <c r="K167" i="85"/>
  <c r="AH167" i="85"/>
  <c r="O167" i="85"/>
  <c r="BA167" i="85"/>
  <c r="AW167" i="85"/>
  <c r="AE167" i="85"/>
  <c r="H167" i="85"/>
  <c r="I167" i="85"/>
  <c r="J167" i="85"/>
  <c r="AQ167" i="85"/>
  <c r="N167" i="85"/>
  <c r="W167" i="85"/>
  <c r="AO167" i="85"/>
  <c r="AB167" i="85"/>
  <c r="AL167" i="85"/>
  <c r="AX167" i="85"/>
  <c r="AP167" i="85"/>
  <c r="AZ167" i="85"/>
  <c r="AY167" i="85"/>
  <c r="AA167" i="85"/>
  <c r="AU167" i="85"/>
  <c r="BE167" i="85"/>
  <c r="AM167" i="85"/>
  <c r="AC167" i="85"/>
  <c r="Z167" i="85"/>
  <c r="P167" i="85"/>
  <c r="Q167" i="85"/>
  <c r="AS167" i="85"/>
  <c r="BC167" i="85"/>
  <c r="BB167" i="85"/>
  <c r="Y167" i="85"/>
  <c r="T167" i="85"/>
  <c r="AD167" i="85"/>
  <c r="AV167" i="85"/>
  <c r="AJ167" i="85"/>
  <c r="AT167" i="85"/>
  <c r="V167" i="85"/>
  <c r="X167" i="85"/>
  <c r="L167" i="85"/>
  <c r="BD167" i="85"/>
  <c r="AR167" i="85"/>
  <c r="AF167" i="85"/>
  <c r="Y207" i="85"/>
  <c r="AB207" i="85"/>
  <c r="T207" i="85"/>
  <c r="K207" i="85"/>
  <c r="AW207" i="85"/>
  <c r="AZ207" i="85"/>
  <c r="AR207" i="85"/>
  <c r="S207" i="85"/>
  <c r="N207" i="85"/>
  <c r="Q207" i="85"/>
  <c r="BD207" i="85"/>
  <c r="BC207" i="85"/>
  <c r="Z207" i="85"/>
  <c r="AC207" i="85"/>
  <c r="AG207" i="85"/>
  <c r="V207" i="85"/>
  <c r="AX207" i="85"/>
  <c r="BA207" i="85"/>
  <c r="AI207" i="85"/>
  <c r="U207" i="85"/>
  <c r="L207" i="85"/>
  <c r="O207" i="85"/>
  <c r="R207" i="85"/>
  <c r="AQ207" i="85"/>
  <c r="W207" i="85"/>
  <c r="X207" i="85"/>
  <c r="AA207" i="85"/>
  <c r="AD207" i="85"/>
  <c r="I207" i="85"/>
  <c r="AE207" i="85"/>
  <c r="AJ207" i="85"/>
  <c r="AM207" i="85"/>
  <c r="AP207" i="85"/>
  <c r="AS207" i="85"/>
  <c r="BE207" i="85"/>
  <c r="AV207" i="85"/>
  <c r="AY207" i="85"/>
  <c r="BB207" i="85"/>
  <c r="J207" i="85"/>
  <c r="BG207" i="85"/>
  <c r="AU207" i="85"/>
  <c r="BF207" i="85"/>
  <c r="M207" i="85"/>
  <c r="AK207" i="85"/>
  <c r="AL207" i="85"/>
  <c r="P207" i="85"/>
  <c r="AN207" i="85"/>
  <c r="AO207" i="85"/>
  <c r="H207" i="85"/>
  <c r="AF207" i="85"/>
  <c r="AT207" i="85"/>
  <c r="AH207" i="85"/>
  <c r="AR208" i="85"/>
  <c r="K208" i="85"/>
  <c r="AW208" i="85"/>
  <c r="BB208" i="85"/>
  <c r="AY208" i="85"/>
  <c r="I208" i="85"/>
  <c r="AI208" i="85"/>
  <c r="Z208" i="85"/>
  <c r="BC208" i="85"/>
  <c r="U208" i="85"/>
  <c r="AU208" i="85"/>
  <c r="AL208" i="85"/>
  <c r="AA208" i="85"/>
  <c r="AG208" i="85"/>
  <c r="BG208" i="85"/>
  <c r="AX208" i="85"/>
  <c r="AC208" i="85"/>
  <c r="BE208" i="85"/>
  <c r="X208" i="85"/>
  <c r="AB208" i="85"/>
  <c r="AE208" i="85"/>
  <c r="J208" i="85"/>
  <c r="AJ208" i="85"/>
  <c r="AN208" i="85"/>
  <c r="AM208" i="85"/>
  <c r="V208" i="85"/>
  <c r="AV208" i="85"/>
  <c r="AZ208" i="85"/>
  <c r="AP208" i="85"/>
  <c r="H208" i="85"/>
  <c r="AH208" i="85"/>
  <c r="M208" i="85"/>
  <c r="Q208" i="85"/>
  <c r="O208" i="85"/>
  <c r="T208" i="85"/>
  <c r="AT208" i="85"/>
  <c r="Y208" i="85"/>
  <c r="BA208" i="85"/>
  <c r="AO208" i="85"/>
  <c r="BD208" i="85"/>
  <c r="AS208" i="85"/>
  <c r="BF208" i="85"/>
  <c r="W208" i="85"/>
  <c r="L208" i="85"/>
  <c r="AK208" i="85"/>
  <c r="N208" i="85"/>
  <c r="P208" i="85"/>
  <c r="R208" i="85"/>
  <c r="S208" i="85"/>
  <c r="AF208" i="85"/>
  <c r="AQ208" i="85"/>
  <c r="AD208" i="85"/>
  <c r="W183" i="85"/>
  <c r="AQ183" i="85"/>
  <c r="BF183" i="85"/>
  <c r="AG183" i="85"/>
  <c r="AD183" i="85"/>
  <c r="AC183" i="85"/>
  <c r="BC183" i="85"/>
  <c r="N183" i="85"/>
  <c r="Q183" i="85"/>
  <c r="O183" i="85"/>
  <c r="M183" i="85"/>
  <c r="AN183" i="85"/>
  <c r="BB183" i="85"/>
  <c r="Z183" i="85"/>
  <c r="AZ183" i="85"/>
  <c r="X183" i="85"/>
  <c r="AM183" i="85"/>
  <c r="H183" i="85"/>
  <c r="AL183" i="85"/>
  <c r="AJ183" i="85"/>
  <c r="T183" i="85"/>
  <c r="AX183" i="85"/>
  <c r="S183" i="85"/>
  <c r="BG183" i="85"/>
  <c r="BE183" i="85"/>
  <c r="AF183" i="85"/>
  <c r="AB183" i="85"/>
  <c r="AV183" i="85"/>
  <c r="AP183" i="85"/>
  <c r="AO183" i="85"/>
  <c r="AR183" i="85"/>
  <c r="AE183" i="85"/>
  <c r="AA183" i="85"/>
  <c r="Y183" i="85"/>
  <c r="BD183" i="85"/>
  <c r="P183" i="85"/>
  <c r="K183" i="85"/>
  <c r="I183" i="85"/>
  <c r="J183" i="85"/>
  <c r="BA183" i="85"/>
  <c r="AY183" i="85"/>
  <c r="V183" i="85"/>
  <c r="AK183" i="85"/>
  <c r="AI183" i="85"/>
  <c r="L183" i="85"/>
  <c r="AH183" i="85"/>
  <c r="U183" i="85"/>
  <c r="R183" i="85"/>
  <c r="AT183" i="85"/>
  <c r="AU183" i="85"/>
  <c r="AW183" i="85"/>
  <c r="AS183" i="85"/>
  <c r="BG7" i="85"/>
  <c r="I7" i="85"/>
  <c r="AG7" i="85"/>
  <c r="AN7" i="85"/>
  <c r="AW7" i="85"/>
  <c r="W7" i="85"/>
  <c r="BD7" i="85"/>
  <c r="AE7" i="85"/>
  <c r="AB7" i="85"/>
  <c r="AK7" i="85"/>
  <c r="K7" i="85"/>
  <c r="AR7" i="85"/>
  <c r="V7" i="85"/>
  <c r="S7" i="85"/>
  <c r="P7" i="85"/>
  <c r="Y7" i="85"/>
  <c r="BF7" i="85"/>
  <c r="AF7" i="85"/>
  <c r="AA7" i="85"/>
  <c r="J7" i="85"/>
  <c r="BB7" i="85"/>
  <c r="AY7" i="85"/>
  <c r="M7" i="85"/>
  <c r="AT7" i="85"/>
  <c r="T7" i="85"/>
  <c r="AV7" i="85"/>
  <c r="O7" i="85"/>
  <c r="AP7" i="85"/>
  <c r="AM7" i="85"/>
  <c r="BC7" i="85"/>
  <c r="AH7" i="85"/>
  <c r="R7" i="85"/>
  <c r="AC7" i="85"/>
  <c r="AD7" i="85"/>
  <c r="H7" i="85"/>
  <c r="AJ7" i="85"/>
  <c r="BA7" i="85"/>
  <c r="AQ7" i="85"/>
  <c r="X7" i="85"/>
  <c r="BE7" i="85"/>
  <c r="AO7" i="85"/>
  <c r="L7" i="85"/>
  <c r="AX7" i="85"/>
  <c r="AS7" i="85"/>
  <c r="Q7" i="85"/>
  <c r="Z7" i="85"/>
  <c r="AU7" i="85"/>
  <c r="U7" i="85"/>
  <c r="AZ7" i="85"/>
  <c r="N7" i="85"/>
  <c r="AI7" i="85"/>
  <c r="AL7" i="85"/>
  <c r="H297" i="85"/>
  <c r="BC297" i="85"/>
  <c r="R297" i="85"/>
  <c r="BB297" i="85"/>
  <c r="AY297" i="85"/>
  <c r="AA297" i="85"/>
  <c r="AQ297" i="85"/>
  <c r="AM297" i="85"/>
  <c r="AD297" i="85"/>
  <c r="AP297" i="85"/>
  <c r="S297" i="85"/>
  <c r="O297" i="85"/>
  <c r="AE297" i="85"/>
  <c r="K297" i="85"/>
  <c r="AR297" i="85"/>
  <c r="AX297" i="85"/>
  <c r="AF297" i="85"/>
  <c r="AL297" i="85"/>
  <c r="T297" i="85"/>
  <c r="Z297" i="85"/>
  <c r="AZ297" i="85"/>
  <c r="N297" i="85"/>
  <c r="BF297" i="85"/>
  <c r="BE297" i="85"/>
  <c r="AN297" i="85"/>
  <c r="AV297" i="85"/>
  <c r="AT297" i="85"/>
  <c r="AS297" i="85"/>
  <c r="BA297" i="85"/>
  <c r="AB297" i="85"/>
  <c r="AW297" i="85"/>
  <c r="AJ297" i="85"/>
  <c r="AH297" i="85"/>
  <c r="AG297" i="85"/>
  <c r="AO297" i="85"/>
  <c r="P297" i="85"/>
  <c r="AK297" i="85"/>
  <c r="X297" i="85"/>
  <c r="V297" i="85"/>
  <c r="U297" i="85"/>
  <c r="AC297" i="85"/>
  <c r="Y297" i="85"/>
  <c r="L297" i="85"/>
  <c r="BG297" i="85"/>
  <c r="J297" i="85"/>
  <c r="I297" i="85"/>
  <c r="Q297" i="85"/>
  <c r="M297" i="85"/>
  <c r="AU297" i="85"/>
  <c r="AI297" i="85"/>
  <c r="BD297" i="85"/>
  <c r="W297" i="85"/>
  <c r="M68" i="85"/>
  <c r="BG68" i="85"/>
  <c r="H68" i="85"/>
  <c r="Q68" i="85"/>
  <c r="AU68" i="85"/>
  <c r="BC68" i="85"/>
  <c r="AI68" i="85"/>
  <c r="AQ68" i="85"/>
  <c r="W68" i="85"/>
  <c r="AE68" i="85"/>
  <c r="K68" i="85"/>
  <c r="BE68" i="85"/>
  <c r="S68" i="85"/>
  <c r="AD68" i="85"/>
  <c r="AS68" i="85"/>
  <c r="AV68" i="85"/>
  <c r="BF68" i="85"/>
  <c r="AG68" i="85"/>
  <c r="AJ68" i="85"/>
  <c r="AT68" i="85"/>
  <c r="U68" i="85"/>
  <c r="X68" i="85"/>
  <c r="AH68" i="85"/>
  <c r="I68" i="85"/>
  <c r="BD68" i="85"/>
  <c r="L68" i="85"/>
  <c r="V68" i="85"/>
  <c r="AR68" i="85"/>
  <c r="J68" i="85"/>
  <c r="AF68" i="85"/>
  <c r="P68" i="85"/>
  <c r="AX68" i="85"/>
  <c r="AL68" i="85"/>
  <c r="Z68" i="85"/>
  <c r="BB68" i="85"/>
  <c r="N68" i="85"/>
  <c r="Y68" i="85"/>
  <c r="AP68" i="85"/>
  <c r="AN68" i="85"/>
  <c r="R68" i="85"/>
  <c r="T68" i="85"/>
  <c r="AY68" i="85"/>
  <c r="BA68" i="85"/>
  <c r="AM68" i="85"/>
  <c r="AO68" i="85"/>
  <c r="AA68" i="85"/>
  <c r="AW68" i="85"/>
  <c r="AK68" i="85"/>
  <c r="AC68" i="85"/>
  <c r="AZ68" i="85"/>
  <c r="O68" i="85"/>
  <c r="AB68" i="85"/>
  <c r="K286" i="85"/>
  <c r="AN286" i="85"/>
  <c r="J286" i="85"/>
  <c r="AX286" i="85"/>
  <c r="BB286" i="85"/>
  <c r="BG286" i="85"/>
  <c r="V286" i="85"/>
  <c r="O286" i="85"/>
  <c r="H286" i="85"/>
  <c r="AE286" i="85"/>
  <c r="AI286" i="85"/>
  <c r="AH286" i="85"/>
  <c r="AA286" i="85"/>
  <c r="T286" i="85"/>
  <c r="AT286" i="85"/>
  <c r="AM286" i="85"/>
  <c r="AF286" i="85"/>
  <c r="BF286" i="85"/>
  <c r="AY286" i="85"/>
  <c r="AR286" i="85"/>
  <c r="BC286" i="85"/>
  <c r="AV286" i="85"/>
  <c r="AU286" i="85"/>
  <c r="AJ286" i="85"/>
  <c r="M286" i="85"/>
  <c r="Q286" i="85"/>
  <c r="BD286" i="85"/>
  <c r="BE286" i="85"/>
  <c r="X286" i="85"/>
  <c r="U286" i="85"/>
  <c r="S286" i="85"/>
  <c r="I286" i="85"/>
  <c r="Y286" i="85"/>
  <c r="AC286" i="85"/>
  <c r="AG286" i="85"/>
  <c r="AB286" i="85"/>
  <c r="AK286" i="85"/>
  <c r="AO286" i="85"/>
  <c r="AW286" i="85"/>
  <c r="BA286" i="85"/>
  <c r="AZ286" i="85"/>
  <c r="N286" i="85"/>
  <c r="R286" i="85"/>
  <c r="W286" i="85"/>
  <c r="Z286" i="85"/>
  <c r="AD286" i="85"/>
  <c r="AS286" i="85"/>
  <c r="AQ286" i="85"/>
  <c r="AP286" i="85"/>
  <c r="P286" i="85"/>
  <c r="L286" i="85"/>
  <c r="AL286" i="85"/>
  <c r="I249" i="85"/>
  <c r="BG249" i="85"/>
  <c r="AW249" i="85"/>
  <c r="K249" i="85"/>
  <c r="AG249" i="85"/>
  <c r="AE249" i="85"/>
  <c r="AJ249" i="85"/>
  <c r="AM249" i="85"/>
  <c r="AS249" i="85"/>
  <c r="AT249" i="85"/>
  <c r="AX249" i="85"/>
  <c r="BB249" i="85"/>
  <c r="BE249" i="85"/>
  <c r="R249" i="85"/>
  <c r="H249" i="85"/>
  <c r="L249" i="85"/>
  <c r="BF249" i="85"/>
  <c r="V249" i="85"/>
  <c r="M249" i="85"/>
  <c r="O249" i="85"/>
  <c r="W249" i="85"/>
  <c r="AA249" i="85"/>
  <c r="AD249" i="85"/>
  <c r="AK249" i="85"/>
  <c r="AP249" i="85"/>
  <c r="AR249" i="85"/>
  <c r="AY249" i="85"/>
  <c r="BD249" i="85"/>
  <c r="Q249" i="85"/>
  <c r="P249" i="85"/>
  <c r="J249" i="85"/>
  <c r="AC249" i="85"/>
  <c r="AF249" i="85"/>
  <c r="X249" i="85"/>
  <c r="AO249" i="85"/>
  <c r="AU249" i="85"/>
  <c r="AL249" i="85"/>
  <c r="BA249" i="85"/>
  <c r="S249" i="85"/>
  <c r="AZ249" i="85"/>
  <c r="U249" i="85"/>
  <c r="AH249" i="85"/>
  <c r="Y249" i="85"/>
  <c r="N249" i="85"/>
  <c r="AV249" i="85"/>
  <c r="Z249" i="85"/>
  <c r="AB249" i="85"/>
  <c r="T249" i="85"/>
  <c r="AN249" i="85"/>
  <c r="AQ249" i="85"/>
  <c r="AI249" i="85"/>
  <c r="BC249" i="85"/>
  <c r="L300" i="85"/>
  <c r="P300" i="85"/>
  <c r="S300" i="85"/>
  <c r="AS300" i="85"/>
  <c r="M300" i="85"/>
  <c r="AB300" i="85"/>
  <c r="AE300" i="85"/>
  <c r="BE300" i="85"/>
  <c r="Y300" i="85"/>
  <c r="AV300" i="85"/>
  <c r="AN300" i="85"/>
  <c r="AQ300" i="85"/>
  <c r="J300" i="85"/>
  <c r="AK300" i="85"/>
  <c r="AZ300" i="85"/>
  <c r="BC300" i="85"/>
  <c r="V300" i="85"/>
  <c r="AW300" i="85"/>
  <c r="AY300" i="85"/>
  <c r="Q300" i="85"/>
  <c r="H300" i="85"/>
  <c r="AH300" i="85"/>
  <c r="N300" i="85"/>
  <c r="AC300" i="85"/>
  <c r="T300" i="85"/>
  <c r="AT300" i="85"/>
  <c r="Z300" i="85"/>
  <c r="AO300" i="85"/>
  <c r="AF300" i="85"/>
  <c r="BF300" i="85"/>
  <c r="AL300" i="85"/>
  <c r="BA300" i="85"/>
  <c r="AR300" i="85"/>
  <c r="K300" i="85"/>
  <c r="AX300" i="85"/>
  <c r="R300" i="85"/>
  <c r="BD300" i="85"/>
  <c r="W300" i="85"/>
  <c r="AD300" i="85"/>
  <c r="I300" i="85"/>
  <c r="AI300" i="85"/>
  <c r="AP300" i="85"/>
  <c r="U300" i="85"/>
  <c r="AU300" i="85"/>
  <c r="AM300" i="85"/>
  <c r="O300" i="85"/>
  <c r="AJ300" i="85"/>
  <c r="X300" i="85"/>
  <c r="AA300" i="85"/>
  <c r="BB300" i="85"/>
  <c r="AG300" i="85"/>
  <c r="BG300" i="85"/>
  <c r="J191" i="85"/>
  <c r="K191" i="85"/>
  <c r="H191" i="85"/>
  <c r="AY191" i="85"/>
  <c r="BE191" i="85"/>
  <c r="BC191" i="85"/>
  <c r="AK191" i="85"/>
  <c r="AQ191" i="85"/>
  <c r="AO191" i="85"/>
  <c r="U191" i="85"/>
  <c r="AC191" i="85"/>
  <c r="AA191" i="85"/>
  <c r="O191" i="85"/>
  <c r="M191" i="85"/>
  <c r="AW191" i="85"/>
  <c r="S191" i="85"/>
  <c r="AU191" i="85"/>
  <c r="BD191" i="85"/>
  <c r="BA191" i="85"/>
  <c r="AX191" i="85"/>
  <c r="AF191" i="85"/>
  <c r="AP191" i="85"/>
  <c r="AM191" i="85"/>
  <c r="AE191" i="85"/>
  <c r="AI191" i="85"/>
  <c r="Q191" i="85"/>
  <c r="R191" i="85"/>
  <c r="AB191" i="85"/>
  <c r="BB191" i="85"/>
  <c r="Y191" i="85"/>
  <c r="AR191" i="85"/>
  <c r="AZ191" i="85"/>
  <c r="T191" i="85"/>
  <c r="P191" i="85"/>
  <c r="AS191" i="85"/>
  <c r="Z191" i="85"/>
  <c r="W191" i="85"/>
  <c r="N191" i="85"/>
  <c r="AD191" i="85"/>
  <c r="AN191" i="85"/>
  <c r="AV191" i="85"/>
  <c r="BF191" i="85"/>
  <c r="AL191" i="85"/>
  <c r="AJ191" i="85"/>
  <c r="AT191" i="85"/>
  <c r="X191" i="85"/>
  <c r="AH191" i="85"/>
  <c r="BG191" i="85"/>
  <c r="L191" i="85"/>
  <c r="V191" i="85"/>
  <c r="I191" i="85"/>
  <c r="AG191" i="85"/>
  <c r="O162" i="85"/>
  <c r="AP162" i="85"/>
  <c r="AQ162" i="85"/>
  <c r="Z162" i="85"/>
  <c r="AE162" i="85"/>
  <c r="V162" i="85"/>
  <c r="BC162" i="85"/>
  <c r="S162" i="85"/>
  <c r="AX162" i="85"/>
  <c r="R162" i="85"/>
  <c r="AD162" i="85"/>
  <c r="BB162" i="85"/>
  <c r="AT162" i="85"/>
  <c r="J162" i="85"/>
  <c r="P162" i="85"/>
  <c r="N162" i="85"/>
  <c r="AB162" i="85"/>
  <c r="AH162" i="85"/>
  <c r="K162" i="85"/>
  <c r="Y162" i="85"/>
  <c r="AU162" i="85"/>
  <c r="M162" i="85"/>
  <c r="W162" i="85"/>
  <c r="AZ162" i="85"/>
  <c r="BF162" i="85"/>
  <c r="AS162" i="85"/>
  <c r="AO162" i="85"/>
  <c r="AV162" i="85"/>
  <c r="AG162" i="85"/>
  <c r="AC162" i="85"/>
  <c r="AN162" i="85"/>
  <c r="AJ162" i="85"/>
  <c r="X162" i="85"/>
  <c r="BG162" i="85"/>
  <c r="L162" i="85"/>
  <c r="BD162" i="85"/>
  <c r="AR162" i="85"/>
  <c r="AF162" i="85"/>
  <c r="AY162" i="85"/>
  <c r="T162" i="85"/>
  <c r="AM162" i="85"/>
  <c r="H162" i="85"/>
  <c r="AA162" i="85"/>
  <c r="AW162" i="85"/>
  <c r="AL162" i="85"/>
  <c r="AK162" i="85"/>
  <c r="BE162" i="85"/>
  <c r="BA162" i="85"/>
  <c r="AI162" i="85"/>
  <c r="U162" i="85"/>
  <c r="Q162" i="85"/>
  <c r="I162" i="85"/>
  <c r="AK251" i="85"/>
  <c r="AP251" i="85"/>
  <c r="AT251" i="85"/>
  <c r="AY251" i="85"/>
  <c r="AW251" i="85"/>
  <c r="BD251" i="85"/>
  <c r="R251" i="85"/>
  <c r="H251" i="85"/>
  <c r="K251" i="85"/>
  <c r="O251" i="85"/>
  <c r="AF251" i="85"/>
  <c r="W251" i="85"/>
  <c r="Z251" i="85"/>
  <c r="AC251" i="85"/>
  <c r="AU251" i="85"/>
  <c r="AL251" i="85"/>
  <c r="AN251" i="85"/>
  <c r="AQ251" i="85"/>
  <c r="S251" i="85"/>
  <c r="AZ251" i="85"/>
  <c r="U251" i="85"/>
  <c r="L251" i="85"/>
  <c r="P251" i="85"/>
  <c r="AV251" i="85"/>
  <c r="X251" i="85"/>
  <c r="AS251" i="85"/>
  <c r="AO251" i="85"/>
  <c r="AR251" i="85"/>
  <c r="AI251" i="85"/>
  <c r="BA251" i="85"/>
  <c r="Y251" i="85"/>
  <c r="AB251" i="85"/>
  <c r="AE251" i="85"/>
  <c r="AJ251" i="85"/>
  <c r="BF251" i="85"/>
  <c r="AD251" i="85"/>
  <c r="BG251" i="85"/>
  <c r="Q251" i="85"/>
  <c r="I251" i="85"/>
  <c r="AH251" i="85"/>
  <c r="AG251" i="85"/>
  <c r="T251" i="85"/>
  <c r="BE251" i="85"/>
  <c r="AX251" i="85"/>
  <c r="M251" i="85"/>
  <c r="V251" i="85"/>
  <c r="BB251" i="85"/>
  <c r="J251" i="85"/>
  <c r="AA251" i="85"/>
  <c r="AM251" i="85"/>
  <c r="BC251" i="85"/>
  <c r="N251" i="85"/>
  <c r="Q61" i="85"/>
  <c r="AN61" i="85"/>
  <c r="P61" i="85"/>
  <c r="AZ61" i="85"/>
  <c r="AB61" i="85"/>
  <c r="AK61" i="85"/>
  <c r="J61" i="85"/>
  <c r="AX61" i="85"/>
  <c r="Y61" i="85"/>
  <c r="AL61" i="85"/>
  <c r="M61" i="85"/>
  <c r="Z61" i="85"/>
  <c r="AV61" i="85"/>
  <c r="N61" i="85"/>
  <c r="AJ61" i="85"/>
  <c r="AS61" i="85"/>
  <c r="X61" i="85"/>
  <c r="L61" i="85"/>
  <c r="U61" i="85"/>
  <c r="AY61" i="85"/>
  <c r="BG61" i="85"/>
  <c r="I61" i="85"/>
  <c r="AM61" i="85"/>
  <c r="AU61" i="85"/>
  <c r="AA61" i="85"/>
  <c r="AI61" i="85"/>
  <c r="O61" i="85"/>
  <c r="W61" i="85"/>
  <c r="AH61" i="85"/>
  <c r="BC61" i="85"/>
  <c r="V61" i="85"/>
  <c r="AQ61" i="85"/>
  <c r="AE61" i="85"/>
  <c r="BD61" i="85"/>
  <c r="S61" i="85"/>
  <c r="BE61" i="85"/>
  <c r="AR61" i="85"/>
  <c r="AG61" i="85"/>
  <c r="AF61" i="85"/>
  <c r="T61" i="85"/>
  <c r="BB61" i="85"/>
  <c r="AW61" i="85"/>
  <c r="K61" i="85"/>
  <c r="H61" i="85"/>
  <c r="AP61" i="85"/>
  <c r="BA61" i="85"/>
  <c r="AD61" i="85"/>
  <c r="AO61" i="85"/>
  <c r="AC61" i="85"/>
  <c r="R61" i="85"/>
  <c r="BF61" i="85"/>
  <c r="AT61" i="85"/>
  <c r="AF12" i="85"/>
  <c r="N12" i="85"/>
  <c r="AY12" i="85"/>
  <c r="BF12" i="85"/>
  <c r="AR12" i="85"/>
  <c r="Z12" i="85"/>
  <c r="K12" i="85"/>
  <c r="Q12" i="85"/>
  <c r="BD12" i="85"/>
  <c r="AL12" i="85"/>
  <c r="AD12" i="85"/>
  <c r="AM12" i="85"/>
  <c r="I12" i="85"/>
  <c r="AX12" i="85"/>
  <c r="AZ12" i="85"/>
  <c r="BG12" i="85"/>
  <c r="U12" i="85"/>
  <c r="X12" i="85"/>
  <c r="L12" i="85"/>
  <c r="R12" i="85"/>
  <c r="AG12" i="85"/>
  <c r="AT12" i="85"/>
  <c r="AH12" i="85"/>
  <c r="AN12" i="85"/>
  <c r="S12" i="85"/>
  <c r="AS12" i="85"/>
  <c r="AA12" i="85"/>
  <c r="BA12" i="85"/>
  <c r="V12" i="85"/>
  <c r="AE12" i="85"/>
  <c r="BE12" i="85"/>
  <c r="AU12" i="85"/>
  <c r="O12" i="85"/>
  <c r="W12" i="85"/>
  <c r="AQ12" i="85"/>
  <c r="M12" i="85"/>
  <c r="AB12" i="85"/>
  <c r="AI12" i="85"/>
  <c r="AO12" i="85"/>
  <c r="BC12" i="85"/>
  <c r="Y12" i="85"/>
  <c r="AV12" i="85"/>
  <c r="BB12" i="85"/>
  <c r="AP12" i="85"/>
  <c r="H12" i="85"/>
  <c r="AK12" i="85"/>
  <c r="J12" i="85"/>
  <c r="P12" i="85"/>
  <c r="T12" i="85"/>
  <c r="AW12" i="85"/>
  <c r="AC12" i="85"/>
  <c r="AJ12" i="85"/>
  <c r="BB49" i="85"/>
  <c r="Y49" i="85"/>
  <c r="M49" i="85"/>
  <c r="BC49" i="85"/>
  <c r="V49" i="85"/>
  <c r="AV49" i="85"/>
  <c r="AZ49" i="85"/>
  <c r="H49" i="85"/>
  <c r="AH49" i="85"/>
  <c r="N49" i="85"/>
  <c r="Q49" i="85"/>
  <c r="T49" i="85"/>
  <c r="AT49" i="85"/>
  <c r="Z49" i="85"/>
  <c r="AF49" i="85"/>
  <c r="BF49" i="85"/>
  <c r="AL49" i="85"/>
  <c r="AR49" i="85"/>
  <c r="K49" i="85"/>
  <c r="AX49" i="85"/>
  <c r="BD49" i="85"/>
  <c r="W49" i="85"/>
  <c r="O49" i="85"/>
  <c r="I49" i="85"/>
  <c r="AI49" i="85"/>
  <c r="AA49" i="85"/>
  <c r="U49" i="85"/>
  <c r="AU49" i="85"/>
  <c r="AM49" i="85"/>
  <c r="BA49" i="85"/>
  <c r="R49" i="85"/>
  <c r="AG49" i="85"/>
  <c r="BG49" i="85"/>
  <c r="AY49" i="85"/>
  <c r="S49" i="85"/>
  <c r="AS49" i="85"/>
  <c r="L49" i="85"/>
  <c r="P49" i="85"/>
  <c r="AE49" i="85"/>
  <c r="BE49" i="85"/>
  <c r="X49" i="85"/>
  <c r="AB49" i="85"/>
  <c r="AK49" i="85"/>
  <c r="AQ49" i="85"/>
  <c r="J49" i="85"/>
  <c r="AJ49" i="85"/>
  <c r="AO49" i="85"/>
  <c r="AN49" i="85"/>
  <c r="AP49" i="85"/>
  <c r="AC49" i="85"/>
  <c r="AD49" i="85"/>
  <c r="AW49" i="85"/>
  <c r="J166" i="85"/>
  <c r="AT166" i="85"/>
  <c r="P166" i="85"/>
  <c r="AR166" i="85"/>
  <c r="U166" i="85"/>
  <c r="AU166" i="85"/>
  <c r="T166" i="85"/>
  <c r="AY166" i="85"/>
  <c r="BD166" i="85"/>
  <c r="R166" i="85"/>
  <c r="AP166" i="85"/>
  <c r="AM166" i="85"/>
  <c r="AI166" i="85"/>
  <c r="N166" i="85"/>
  <c r="K166" i="85"/>
  <c r="BB166" i="85"/>
  <c r="V166" i="85"/>
  <c r="AL166" i="85"/>
  <c r="AN166" i="85"/>
  <c r="BF166" i="85"/>
  <c r="AZ166" i="85"/>
  <c r="AX166" i="85"/>
  <c r="I166" i="85"/>
  <c r="Z166" i="85"/>
  <c r="W166" i="85"/>
  <c r="AA166" i="85"/>
  <c r="BG166" i="85"/>
  <c r="S166" i="85"/>
  <c r="AS166" i="85"/>
  <c r="AF166" i="85"/>
  <c r="BE166" i="85"/>
  <c r="AG166" i="85"/>
  <c r="H166" i="85"/>
  <c r="AH166" i="85"/>
  <c r="AD166" i="85"/>
  <c r="AK166" i="85"/>
  <c r="Y166" i="85"/>
  <c r="AB166" i="85"/>
  <c r="BA166" i="85"/>
  <c r="AO166" i="85"/>
  <c r="AV166" i="85"/>
  <c r="AC166" i="85"/>
  <c r="Q166" i="85"/>
  <c r="AJ166" i="85"/>
  <c r="X166" i="85"/>
  <c r="L166" i="85"/>
  <c r="BC166" i="85"/>
  <c r="AQ166" i="85"/>
  <c r="O166" i="85"/>
  <c r="AE166" i="85"/>
  <c r="AW166" i="85"/>
  <c r="M166" i="85"/>
  <c r="AE230" i="85"/>
  <c r="U230" i="85"/>
  <c r="AU230" i="85"/>
  <c r="AL230" i="85"/>
  <c r="BA230" i="85"/>
  <c r="AS230" i="85"/>
  <c r="L230" i="85"/>
  <c r="O230" i="85"/>
  <c r="BC230" i="85"/>
  <c r="BE230" i="85"/>
  <c r="X230" i="85"/>
  <c r="AA230" i="85"/>
  <c r="Q230" i="85"/>
  <c r="J230" i="85"/>
  <c r="AJ230" i="85"/>
  <c r="AM230" i="85"/>
  <c r="R230" i="85"/>
  <c r="H230" i="85"/>
  <c r="AH230" i="85"/>
  <c r="M230" i="85"/>
  <c r="P230" i="85"/>
  <c r="AC230" i="85"/>
  <c r="T230" i="85"/>
  <c r="AT230" i="85"/>
  <c r="Y230" i="85"/>
  <c r="AB230" i="85"/>
  <c r="AD230" i="85"/>
  <c r="AF230" i="85"/>
  <c r="BF230" i="85"/>
  <c r="AK230" i="85"/>
  <c r="AN230" i="85"/>
  <c r="AR230" i="85"/>
  <c r="K230" i="85"/>
  <c r="AW230" i="85"/>
  <c r="AZ230" i="85"/>
  <c r="BD230" i="85"/>
  <c r="AO230" i="85"/>
  <c r="AI230" i="85"/>
  <c r="BG230" i="85"/>
  <c r="AV230" i="85"/>
  <c r="N230" i="85"/>
  <c r="Z230" i="85"/>
  <c r="AX230" i="85"/>
  <c r="AY230" i="85"/>
  <c r="AP230" i="85"/>
  <c r="I230" i="85"/>
  <c r="AQ230" i="85"/>
  <c r="AG230" i="85"/>
  <c r="BB230" i="85"/>
  <c r="W230" i="85"/>
  <c r="V230" i="85"/>
  <c r="S230" i="85"/>
  <c r="Q270" i="85"/>
  <c r="S270" i="85"/>
  <c r="BC270" i="85"/>
  <c r="AK270" i="85"/>
  <c r="BG270" i="85"/>
  <c r="BB270" i="85"/>
  <c r="AQ270" i="85"/>
  <c r="AP270" i="85"/>
  <c r="AI270" i="85"/>
  <c r="AZ270" i="85"/>
  <c r="Y270" i="85"/>
  <c r="W270" i="85"/>
  <c r="R270" i="85"/>
  <c r="AG270" i="85"/>
  <c r="AX270" i="85"/>
  <c r="P270" i="85"/>
  <c r="AF270" i="85"/>
  <c r="BE270" i="85"/>
  <c r="N270" i="85"/>
  <c r="AN270" i="85"/>
  <c r="AU270" i="85"/>
  <c r="AS270" i="85"/>
  <c r="U270" i="85"/>
  <c r="BD270" i="85"/>
  <c r="AD270" i="85"/>
  <c r="AB270" i="85"/>
  <c r="AR270" i="85"/>
  <c r="AL270" i="85"/>
  <c r="AW270" i="85"/>
  <c r="K270" i="85"/>
  <c r="I270" i="85"/>
  <c r="Z270" i="85"/>
  <c r="T270" i="85"/>
  <c r="AE270" i="85"/>
  <c r="H270" i="85"/>
  <c r="M270" i="85"/>
  <c r="AH270" i="85"/>
  <c r="AY270" i="85"/>
  <c r="BA270" i="85"/>
  <c r="AM270" i="85"/>
  <c r="AA270" i="85"/>
  <c r="AC270" i="85"/>
  <c r="O270" i="85"/>
  <c r="AV270" i="85"/>
  <c r="L270" i="85"/>
  <c r="BF270" i="85"/>
  <c r="AO270" i="85"/>
  <c r="AJ270" i="85"/>
  <c r="X270" i="85"/>
  <c r="AT270" i="85"/>
  <c r="V270" i="85"/>
  <c r="J270" i="85"/>
  <c r="O321" i="85"/>
  <c r="T321" i="85"/>
  <c r="AI321" i="85"/>
  <c r="AH321" i="85"/>
  <c r="AY321" i="85"/>
  <c r="AX321" i="85"/>
  <c r="R321" i="85"/>
  <c r="AK321" i="85"/>
  <c r="AD321" i="85"/>
  <c r="BG321" i="85"/>
  <c r="AM321" i="85"/>
  <c r="AC321" i="85"/>
  <c r="AV321" i="85"/>
  <c r="U321" i="85"/>
  <c r="N321" i="85"/>
  <c r="AR321" i="85"/>
  <c r="W321" i="85"/>
  <c r="Q321" i="85"/>
  <c r="AW321" i="85"/>
  <c r="AB321" i="85"/>
  <c r="H321" i="85"/>
  <c r="AF321" i="85"/>
  <c r="M321" i="85"/>
  <c r="BE321" i="85"/>
  <c r="P321" i="85"/>
  <c r="AP321" i="85"/>
  <c r="AT321" i="85"/>
  <c r="Z321" i="85"/>
  <c r="AE321" i="85"/>
  <c r="BF321" i="85"/>
  <c r="J321" i="85"/>
  <c r="L321" i="85"/>
  <c r="AQ321" i="85"/>
  <c r="BD321" i="85"/>
  <c r="S321" i="85"/>
  <c r="AA321" i="85"/>
  <c r="AN321" i="85"/>
  <c r="BB321" i="85"/>
  <c r="AG321" i="85"/>
  <c r="K321" i="85"/>
  <c r="Y321" i="85"/>
  <c r="AL321" i="85"/>
  <c r="AU321" i="85"/>
  <c r="I321" i="85"/>
  <c r="V321" i="85"/>
  <c r="BA321" i="85"/>
  <c r="AZ321" i="85"/>
  <c r="AS321" i="85"/>
  <c r="BC321" i="85"/>
  <c r="AJ321" i="85"/>
  <c r="AO321" i="85"/>
  <c r="X321" i="85"/>
  <c r="K17" i="85"/>
  <c r="AW17" i="85"/>
  <c r="N17" i="85"/>
  <c r="T17" i="85"/>
  <c r="AB17" i="85"/>
  <c r="H17" i="85"/>
  <c r="W17" i="85"/>
  <c r="Q17" i="85"/>
  <c r="AG17" i="85"/>
  <c r="AN17" i="85"/>
  <c r="AE17" i="85"/>
  <c r="Y17" i="85"/>
  <c r="AI17" i="85"/>
  <c r="AC17" i="85"/>
  <c r="BC17" i="85"/>
  <c r="U17" i="85"/>
  <c r="AX17" i="85"/>
  <c r="AU17" i="85"/>
  <c r="AO17" i="85"/>
  <c r="O17" i="85"/>
  <c r="AQ17" i="85"/>
  <c r="AY17" i="85"/>
  <c r="AF17" i="85"/>
  <c r="BG17" i="85"/>
  <c r="BA17" i="85"/>
  <c r="AH17" i="85"/>
  <c r="V17" i="85"/>
  <c r="L17" i="85"/>
  <c r="R17" i="85"/>
  <c r="BD17" i="85"/>
  <c r="AR17" i="85"/>
  <c r="X17" i="85"/>
  <c r="AD17" i="85"/>
  <c r="P17" i="85"/>
  <c r="Z17" i="85"/>
  <c r="AJ17" i="85"/>
  <c r="AP17" i="85"/>
  <c r="AL17" i="85"/>
  <c r="AS17" i="85"/>
  <c r="AV17" i="85"/>
  <c r="BB17" i="85"/>
  <c r="BE17" i="85"/>
  <c r="AA17" i="85"/>
  <c r="AM17" i="85"/>
  <c r="M17" i="85"/>
  <c r="J17" i="85"/>
  <c r="S17" i="85"/>
  <c r="AT17" i="85"/>
  <c r="AK17" i="85"/>
  <c r="AZ17" i="85"/>
  <c r="BF17" i="85"/>
  <c r="I17" i="85"/>
  <c r="L272" i="85"/>
  <c r="AZ272" i="85"/>
  <c r="AQ272" i="85"/>
  <c r="BE272" i="85"/>
  <c r="AB272" i="85"/>
  <c r="N272" i="85"/>
  <c r="W272" i="85"/>
  <c r="I272" i="85"/>
  <c r="AT272" i="85"/>
  <c r="AS272" i="85"/>
  <c r="BF272" i="85"/>
  <c r="Z272" i="85"/>
  <c r="BB272" i="85"/>
  <c r="AF272" i="85"/>
  <c r="AE272" i="85"/>
  <c r="AR272" i="85"/>
  <c r="K272" i="85"/>
  <c r="AM272" i="85"/>
  <c r="AU272" i="85"/>
  <c r="R272" i="85"/>
  <c r="P272" i="85"/>
  <c r="AD272" i="85"/>
  <c r="Y272" i="85"/>
  <c r="AG272" i="85"/>
  <c r="O272" i="85"/>
  <c r="J272" i="85"/>
  <c r="S272" i="85"/>
  <c r="BD272" i="85"/>
  <c r="AL272" i="85"/>
  <c r="AY272" i="85"/>
  <c r="AP272" i="85"/>
  <c r="AK272" i="85"/>
  <c r="AA272" i="85"/>
  <c r="V272" i="85"/>
  <c r="AX272" i="85"/>
  <c r="AW272" i="85"/>
  <c r="M272" i="85"/>
  <c r="H272" i="85"/>
  <c r="AI272" i="85"/>
  <c r="AH272" i="85"/>
  <c r="BC272" i="85"/>
  <c r="AN272" i="85"/>
  <c r="AJ272" i="85"/>
  <c r="BG272" i="85"/>
  <c r="BA272" i="85"/>
  <c r="U272" i="85"/>
  <c r="AO272" i="85"/>
  <c r="AC272" i="85"/>
  <c r="T272" i="85"/>
  <c r="Q272" i="85"/>
  <c r="AV272" i="85"/>
  <c r="X272" i="85"/>
  <c r="R55" i="85"/>
  <c r="AE55" i="85"/>
  <c r="O55" i="85"/>
  <c r="AW55" i="85"/>
  <c r="AQ55" i="85"/>
  <c r="AB55" i="85"/>
  <c r="AT55" i="85"/>
  <c r="J55" i="85"/>
  <c r="AC55" i="85"/>
  <c r="BG55" i="85"/>
  <c r="M55" i="85"/>
  <c r="AP55" i="85"/>
  <c r="BB55" i="85"/>
  <c r="AA55" i="85"/>
  <c r="X55" i="85"/>
  <c r="AV55" i="85"/>
  <c r="BF55" i="85"/>
  <c r="AD55" i="85"/>
  <c r="AO55" i="85"/>
  <c r="N55" i="85"/>
  <c r="Z55" i="85"/>
  <c r="AS55" i="85"/>
  <c r="AZ55" i="85"/>
  <c r="BE55" i="85"/>
  <c r="AK55" i="85"/>
  <c r="K55" i="85"/>
  <c r="AF55" i="85"/>
  <c r="AH55" i="85"/>
  <c r="BC55" i="85"/>
  <c r="S55" i="85"/>
  <c r="W55" i="85"/>
  <c r="AN55" i="85"/>
  <c r="BA55" i="85"/>
  <c r="H55" i="85"/>
  <c r="AI55" i="85"/>
  <c r="Y55" i="85"/>
  <c r="AL55" i="85"/>
  <c r="T55" i="85"/>
  <c r="AU55" i="85"/>
  <c r="AX55" i="85"/>
  <c r="L55" i="85"/>
  <c r="V55" i="85"/>
  <c r="U55" i="85"/>
  <c r="AY55" i="85"/>
  <c r="AR55" i="85"/>
  <c r="P55" i="85"/>
  <c r="Q55" i="85"/>
  <c r="AJ55" i="85"/>
  <c r="BD55" i="85"/>
  <c r="AM55" i="85"/>
  <c r="I55" i="85"/>
  <c r="AG55" i="85"/>
  <c r="BG43" i="85"/>
  <c r="AP43" i="85"/>
  <c r="J43" i="85"/>
  <c r="Y43" i="85"/>
  <c r="Z43" i="85"/>
  <c r="K43" i="85"/>
  <c r="S43" i="85"/>
  <c r="R43" i="85"/>
  <c r="AE43" i="85"/>
  <c r="AC43" i="85"/>
  <c r="AI43" i="85"/>
  <c r="X43" i="85"/>
  <c r="AQ43" i="85"/>
  <c r="AT43" i="85"/>
  <c r="AX43" i="85"/>
  <c r="AM43" i="85"/>
  <c r="AH43" i="85"/>
  <c r="BC43" i="85"/>
  <c r="N43" i="85"/>
  <c r="U43" i="85"/>
  <c r="BE43" i="85"/>
  <c r="AO43" i="85"/>
  <c r="H43" i="85"/>
  <c r="AD43" i="85"/>
  <c r="AJ43" i="85"/>
  <c r="V43" i="85"/>
  <c r="T43" i="85"/>
  <c r="AU43" i="85"/>
  <c r="AY43" i="85"/>
  <c r="AF43" i="85"/>
  <c r="O43" i="85"/>
  <c r="AR43" i="85"/>
  <c r="AG43" i="85"/>
  <c r="AK43" i="85"/>
  <c r="AA43" i="85"/>
  <c r="P43" i="85"/>
  <c r="BD43" i="85"/>
  <c r="AV43" i="85"/>
  <c r="BA43" i="85"/>
  <c r="AB43" i="85"/>
  <c r="W43" i="85"/>
  <c r="AL43" i="85"/>
  <c r="L43" i="85"/>
  <c r="Q43" i="85"/>
  <c r="BF43" i="85"/>
  <c r="AN43" i="85"/>
  <c r="AZ43" i="85"/>
  <c r="AS43" i="85"/>
  <c r="AW43" i="85"/>
  <c r="BB43" i="85"/>
  <c r="M43" i="85"/>
  <c r="I43" i="85"/>
  <c r="T322" i="85"/>
  <c r="K322" i="85"/>
  <c r="N322" i="85"/>
  <c r="AH322" i="85"/>
  <c r="BE322" i="85"/>
  <c r="BF322" i="85"/>
  <c r="AI322" i="85"/>
  <c r="AG322" i="85"/>
  <c r="Y322" i="85"/>
  <c r="J322" i="85"/>
  <c r="AS322" i="85"/>
  <c r="M322" i="85"/>
  <c r="BB322" i="85"/>
  <c r="V322" i="85"/>
  <c r="O322" i="85"/>
  <c r="AF322" i="85"/>
  <c r="H322" i="85"/>
  <c r="I322" i="85"/>
  <c r="AT322" i="85"/>
  <c r="AC322" i="85"/>
  <c r="BA322" i="85"/>
  <c r="W322" i="85"/>
  <c r="AR322" i="85"/>
  <c r="AU322" i="85"/>
  <c r="AD322" i="85"/>
  <c r="U322" i="85"/>
  <c r="AO322" i="85"/>
  <c r="AV322" i="85"/>
  <c r="R322" i="85"/>
  <c r="AJ322" i="85"/>
  <c r="BG322" i="85"/>
  <c r="X322" i="85"/>
  <c r="AL322" i="85"/>
  <c r="L322" i="85"/>
  <c r="Q322" i="85"/>
  <c r="AX322" i="85"/>
  <c r="AP322" i="85"/>
  <c r="AW322" i="85"/>
  <c r="AE322" i="85"/>
  <c r="P322" i="85"/>
  <c r="AK322" i="85"/>
  <c r="BC322" i="85"/>
  <c r="Z322" i="85"/>
  <c r="AQ322" i="85"/>
  <c r="S322" i="85"/>
  <c r="BD322" i="85"/>
  <c r="AY322" i="85"/>
  <c r="AM322" i="85"/>
  <c r="AZ322" i="85"/>
  <c r="AA322" i="85"/>
  <c r="AN322" i="85"/>
  <c r="AB322" i="85"/>
  <c r="V32" i="85"/>
  <c r="AA32" i="85"/>
  <c r="AD32" i="85"/>
  <c r="AG32" i="85"/>
  <c r="AY32" i="85"/>
  <c r="BB32" i="85"/>
  <c r="BE32" i="85"/>
  <c r="T32" i="85"/>
  <c r="I32" i="85"/>
  <c r="L32" i="85"/>
  <c r="Q32" i="85"/>
  <c r="U32" i="85"/>
  <c r="AK32" i="85"/>
  <c r="AZ32" i="85"/>
  <c r="BC32" i="85"/>
  <c r="BF32" i="85"/>
  <c r="AV32" i="85"/>
  <c r="W32" i="85"/>
  <c r="AQ32" i="85"/>
  <c r="AH32" i="85"/>
  <c r="AM32" i="85"/>
  <c r="BD32" i="85"/>
  <c r="AI32" i="85"/>
  <c r="J32" i="85"/>
  <c r="P32" i="85"/>
  <c r="AW32" i="85"/>
  <c r="X32" i="85"/>
  <c r="AR32" i="85"/>
  <c r="M32" i="85"/>
  <c r="AN32" i="85"/>
  <c r="AE32" i="85"/>
  <c r="Y32" i="85"/>
  <c r="BA32" i="85"/>
  <c r="AS32" i="85"/>
  <c r="N32" i="85"/>
  <c r="K32" i="85"/>
  <c r="R32" i="85"/>
  <c r="Z32" i="85"/>
  <c r="AO32" i="85"/>
  <c r="AF32" i="85"/>
  <c r="AL32" i="85"/>
  <c r="AB32" i="85"/>
  <c r="AT32" i="85"/>
  <c r="AX32" i="85"/>
  <c r="AP32" i="85"/>
  <c r="BG32" i="85"/>
  <c r="H32" i="85"/>
  <c r="O32" i="85"/>
  <c r="S32" i="85"/>
  <c r="AU32" i="85"/>
  <c r="AJ32" i="85"/>
  <c r="AC32" i="85"/>
  <c r="I58" i="85"/>
  <c r="AZ58" i="85"/>
  <c r="AB58" i="85"/>
  <c r="P58" i="85"/>
  <c r="AN58" i="85"/>
  <c r="AW58" i="85"/>
  <c r="K58" i="85"/>
  <c r="V58" i="85"/>
  <c r="AK58" i="85"/>
  <c r="AX58" i="85"/>
  <c r="Y58" i="85"/>
  <c r="AL58" i="85"/>
  <c r="M58" i="85"/>
  <c r="Z58" i="85"/>
  <c r="AV58" i="85"/>
  <c r="BE58" i="85"/>
  <c r="N58" i="85"/>
  <c r="AJ58" i="85"/>
  <c r="X58" i="85"/>
  <c r="AG58" i="85"/>
  <c r="L58" i="85"/>
  <c r="U58" i="85"/>
  <c r="AY58" i="85"/>
  <c r="BG58" i="85"/>
  <c r="AM58" i="85"/>
  <c r="AU58" i="85"/>
  <c r="AA58" i="85"/>
  <c r="AI58" i="85"/>
  <c r="AS58" i="85"/>
  <c r="BC58" i="85"/>
  <c r="J58" i="85"/>
  <c r="O58" i="85"/>
  <c r="H58" i="85"/>
  <c r="AQ58" i="85"/>
  <c r="AE58" i="85"/>
  <c r="R58" i="85"/>
  <c r="BD58" i="85"/>
  <c r="S58" i="85"/>
  <c r="AO58" i="85"/>
  <c r="AR58" i="85"/>
  <c r="BA58" i="85"/>
  <c r="AF58" i="85"/>
  <c r="BF58" i="85"/>
  <c r="T58" i="85"/>
  <c r="BB58" i="85"/>
  <c r="AC58" i="85"/>
  <c r="W58" i="85"/>
  <c r="AT58" i="85"/>
  <c r="AP58" i="85"/>
  <c r="Q58" i="85"/>
  <c r="AH58" i="85"/>
  <c r="AD58" i="85"/>
  <c r="R212" i="85"/>
  <c r="BD212" i="85"/>
  <c r="AB212" i="85"/>
  <c r="AI212" i="85"/>
  <c r="BG212" i="85"/>
  <c r="AD212" i="85"/>
  <c r="L212" i="85"/>
  <c r="AU212" i="85"/>
  <c r="AZ212" i="85"/>
  <c r="W212" i="85"/>
  <c r="AP212" i="85"/>
  <c r="X212" i="85"/>
  <c r="M212" i="85"/>
  <c r="Q212" i="85"/>
  <c r="Y212" i="85"/>
  <c r="BB212" i="85"/>
  <c r="AJ212" i="85"/>
  <c r="AC212" i="85"/>
  <c r="AK212" i="85"/>
  <c r="S212" i="85"/>
  <c r="AV212" i="85"/>
  <c r="AW212" i="85"/>
  <c r="BA212" i="85"/>
  <c r="AE212" i="85"/>
  <c r="I212" i="85"/>
  <c r="N212" i="85"/>
  <c r="V212" i="85"/>
  <c r="AQ212" i="85"/>
  <c r="Z212" i="85"/>
  <c r="AG212" i="85"/>
  <c r="AM212" i="85"/>
  <c r="BC212" i="85"/>
  <c r="AS212" i="85"/>
  <c r="AX212" i="85"/>
  <c r="BF212" i="85"/>
  <c r="H212" i="85"/>
  <c r="J212" i="85"/>
  <c r="O212" i="85"/>
  <c r="AL212" i="85"/>
  <c r="T212" i="85"/>
  <c r="AA212" i="85"/>
  <c r="AH212" i="85"/>
  <c r="AN212" i="85"/>
  <c r="AF212" i="85"/>
  <c r="AT212" i="85"/>
  <c r="AY212" i="85"/>
  <c r="AO212" i="85"/>
  <c r="U212" i="85"/>
  <c r="AR212" i="85"/>
  <c r="K212" i="85"/>
  <c r="P212" i="85"/>
  <c r="BE212" i="85"/>
  <c r="BA46" i="85"/>
  <c r="BB46" i="85"/>
  <c r="AQ46" i="85"/>
  <c r="J46" i="85"/>
  <c r="AJ46" i="85"/>
  <c r="AM46" i="85"/>
  <c r="BC46" i="85"/>
  <c r="V46" i="85"/>
  <c r="AV46" i="85"/>
  <c r="AY46" i="85"/>
  <c r="AO46" i="85"/>
  <c r="H46" i="85"/>
  <c r="AH46" i="85"/>
  <c r="M46" i="85"/>
  <c r="P46" i="85"/>
  <c r="T46" i="85"/>
  <c r="AT46" i="85"/>
  <c r="Y46" i="85"/>
  <c r="AB46" i="85"/>
  <c r="AF46" i="85"/>
  <c r="BF46" i="85"/>
  <c r="AK46" i="85"/>
  <c r="AN46" i="85"/>
  <c r="AP46" i="85"/>
  <c r="AR46" i="85"/>
  <c r="K46" i="85"/>
  <c r="AW46" i="85"/>
  <c r="AZ46" i="85"/>
  <c r="AD46" i="85"/>
  <c r="BD46" i="85"/>
  <c r="W46" i="85"/>
  <c r="N46" i="85"/>
  <c r="Q46" i="85"/>
  <c r="I46" i="85"/>
  <c r="AI46" i="85"/>
  <c r="Z46" i="85"/>
  <c r="U46" i="85"/>
  <c r="AU46" i="85"/>
  <c r="AL46" i="85"/>
  <c r="AG46" i="85"/>
  <c r="BG46" i="85"/>
  <c r="AX46" i="85"/>
  <c r="S46" i="85"/>
  <c r="AS46" i="85"/>
  <c r="L46" i="85"/>
  <c r="O46" i="85"/>
  <c r="AC46" i="85"/>
  <c r="R46" i="85"/>
  <c r="AE46" i="85"/>
  <c r="BE46" i="85"/>
  <c r="X46" i="85"/>
  <c r="AA46" i="85"/>
  <c r="AJ34" i="85"/>
  <c r="AK34" i="85"/>
  <c r="L34" i="85"/>
  <c r="O34" i="85"/>
  <c r="S34" i="85"/>
  <c r="AI34" i="85"/>
  <c r="Y34" i="85"/>
  <c r="AB34" i="85"/>
  <c r="AF34" i="85"/>
  <c r="AV34" i="85"/>
  <c r="AL34" i="85"/>
  <c r="AO34" i="85"/>
  <c r="T34" i="85"/>
  <c r="AS34" i="85"/>
  <c r="AY34" i="85"/>
  <c r="BC34" i="85"/>
  <c r="AG34" i="85"/>
  <c r="AW34" i="85"/>
  <c r="M34" i="85"/>
  <c r="P34" i="85"/>
  <c r="AT34" i="85"/>
  <c r="AX34" i="85"/>
  <c r="Z34" i="85"/>
  <c r="AC34" i="85"/>
  <c r="BG34" i="85"/>
  <c r="BF34" i="85"/>
  <c r="AM34" i="85"/>
  <c r="AQ34" i="85"/>
  <c r="H34" i="85"/>
  <c r="J34" i="85"/>
  <c r="AZ34" i="85"/>
  <c r="BD34" i="85"/>
  <c r="U34" i="85"/>
  <c r="K34" i="85"/>
  <c r="R34" i="85"/>
  <c r="N34" i="85"/>
  <c r="Q34" i="85"/>
  <c r="AH34" i="85"/>
  <c r="W34" i="85"/>
  <c r="AD34" i="85"/>
  <c r="AA34" i="85"/>
  <c r="AE34" i="85"/>
  <c r="AU34" i="85"/>
  <c r="X34" i="85"/>
  <c r="AP34" i="85"/>
  <c r="AN34" i="85"/>
  <c r="AR34" i="85"/>
  <c r="I34" i="85"/>
  <c r="BB34" i="85"/>
  <c r="BA34" i="85"/>
  <c r="BE34" i="85"/>
  <c r="V34" i="85"/>
  <c r="I188" i="85"/>
  <c r="BD188" i="85"/>
  <c r="BF188" i="85"/>
  <c r="V188" i="85"/>
  <c r="T188" i="85"/>
  <c r="AF188" i="85"/>
  <c r="AR188" i="85"/>
  <c r="AH188" i="85"/>
  <c r="H188" i="85"/>
  <c r="J188" i="85"/>
  <c r="AT188" i="85"/>
  <c r="AC188" i="85"/>
  <c r="AB188" i="85"/>
  <c r="Q188" i="85"/>
  <c r="P188" i="85"/>
  <c r="BE188" i="85"/>
  <c r="BG188" i="85"/>
  <c r="AS188" i="85"/>
  <c r="AU188" i="85"/>
  <c r="AG188" i="85"/>
  <c r="AY188" i="85"/>
  <c r="AW188" i="85"/>
  <c r="AI188" i="85"/>
  <c r="U188" i="85"/>
  <c r="AM188" i="85"/>
  <c r="AK188" i="85"/>
  <c r="W188" i="85"/>
  <c r="BC188" i="85"/>
  <c r="BB188" i="85"/>
  <c r="AA188" i="85"/>
  <c r="AX188" i="85"/>
  <c r="Y188" i="85"/>
  <c r="K188" i="85"/>
  <c r="AQ188" i="85"/>
  <c r="AP188" i="85"/>
  <c r="O188" i="85"/>
  <c r="AL188" i="85"/>
  <c r="M188" i="85"/>
  <c r="AV188" i="85"/>
  <c r="AE188" i="85"/>
  <c r="AD188" i="85"/>
  <c r="Z188" i="85"/>
  <c r="AJ188" i="85"/>
  <c r="S188" i="85"/>
  <c r="R188" i="85"/>
  <c r="N188" i="85"/>
  <c r="X188" i="85"/>
  <c r="BA188" i="85"/>
  <c r="AZ188" i="85"/>
  <c r="L188" i="85"/>
  <c r="AN188" i="85"/>
  <c r="AO188" i="85"/>
  <c r="J163" i="85"/>
  <c r="R163" i="85"/>
  <c r="AP163" i="85"/>
  <c r="U163" i="85"/>
  <c r="AQ163" i="85"/>
  <c r="BE163" i="85"/>
  <c r="BG163" i="85"/>
  <c r="AK163" i="85"/>
  <c r="AL163" i="85"/>
  <c r="Q163" i="85"/>
  <c r="AE163" i="85"/>
  <c r="Z163" i="85"/>
  <c r="AU163" i="85"/>
  <c r="I163" i="85"/>
  <c r="BA163" i="85"/>
  <c r="AD163" i="85"/>
  <c r="N163" i="85"/>
  <c r="BC163" i="85"/>
  <c r="M163" i="85"/>
  <c r="K163" i="85"/>
  <c r="BB163" i="85"/>
  <c r="AI163" i="85"/>
  <c r="AX163" i="85"/>
  <c r="AG163" i="85"/>
  <c r="AC163" i="85"/>
  <c r="Y163" i="85"/>
  <c r="AS163" i="85"/>
  <c r="W163" i="85"/>
  <c r="S163" i="85"/>
  <c r="AW163" i="85"/>
  <c r="AO163" i="85"/>
  <c r="P163" i="85"/>
  <c r="L163" i="85"/>
  <c r="BD163" i="85"/>
  <c r="AY163" i="85"/>
  <c r="AR163" i="85"/>
  <c r="AM163" i="85"/>
  <c r="BF163" i="85"/>
  <c r="AF163" i="85"/>
  <c r="T163" i="85"/>
  <c r="H163" i="85"/>
  <c r="V163" i="85"/>
  <c r="O163" i="85"/>
  <c r="AT163" i="85"/>
  <c r="AH163" i="85"/>
  <c r="AZ163" i="85"/>
  <c r="AV163" i="85"/>
  <c r="AN163" i="85"/>
  <c r="AJ163" i="85"/>
  <c r="AB163" i="85"/>
  <c r="X163" i="85"/>
  <c r="AA163" i="85"/>
  <c r="T252" i="85"/>
  <c r="M252" i="85"/>
  <c r="J252" i="85"/>
  <c r="BB252" i="85"/>
  <c r="AP252" i="85"/>
  <c r="AC252" i="85"/>
  <c r="BA252" i="85"/>
  <c r="O252" i="85"/>
  <c r="AO252" i="85"/>
  <c r="AI252" i="85"/>
  <c r="AB252" i="85"/>
  <c r="N252" i="85"/>
  <c r="AY252" i="85"/>
  <c r="AM252" i="85"/>
  <c r="AV252" i="85"/>
  <c r="Z252" i="85"/>
  <c r="AX252" i="85"/>
  <c r="AJ252" i="85"/>
  <c r="AZ252" i="85"/>
  <c r="L252" i="85"/>
  <c r="AL252" i="85"/>
  <c r="AW252" i="85"/>
  <c r="W252" i="85"/>
  <c r="AN252" i="85"/>
  <c r="Y252" i="85"/>
  <c r="AK252" i="85"/>
  <c r="H252" i="85"/>
  <c r="AA252" i="85"/>
  <c r="BG252" i="85"/>
  <c r="AE252" i="85"/>
  <c r="AU252" i="85"/>
  <c r="R252" i="85"/>
  <c r="X252" i="85"/>
  <c r="V252" i="85"/>
  <c r="BF252" i="85"/>
  <c r="Q252" i="85"/>
  <c r="AT252" i="85"/>
  <c r="I252" i="85"/>
  <c r="BC252" i="85"/>
  <c r="AH252" i="85"/>
  <c r="U252" i="85"/>
  <c r="AQ252" i="85"/>
  <c r="AG252" i="85"/>
  <c r="BE252" i="85"/>
  <c r="AD252" i="85"/>
  <c r="K252" i="85"/>
  <c r="AS252" i="85"/>
  <c r="P252" i="85"/>
  <c r="AF252" i="85"/>
  <c r="AR252" i="85"/>
  <c r="BD252" i="85"/>
  <c r="S252" i="85"/>
  <c r="O177" i="85"/>
  <c r="AG177" i="85"/>
  <c r="AA177" i="85"/>
  <c r="AT177" i="85"/>
  <c r="BG177" i="85"/>
  <c r="AD177" i="85"/>
  <c r="AV177" i="85"/>
  <c r="AQ177" i="85"/>
  <c r="K177" i="85"/>
  <c r="Q177" i="85"/>
  <c r="M177" i="85"/>
  <c r="Y177" i="85"/>
  <c r="I177" i="85"/>
  <c r="BA177" i="85"/>
  <c r="AW177" i="85"/>
  <c r="AF177" i="85"/>
  <c r="J177" i="85"/>
  <c r="AJ177" i="85"/>
  <c r="AH177" i="85"/>
  <c r="AR177" i="85"/>
  <c r="BB177" i="85"/>
  <c r="U177" i="85"/>
  <c r="R177" i="85"/>
  <c r="N177" i="85"/>
  <c r="BD177" i="85"/>
  <c r="AK177" i="85"/>
  <c r="Z177" i="85"/>
  <c r="AS177" i="85"/>
  <c r="BC177" i="85"/>
  <c r="V177" i="85"/>
  <c r="AL177" i="85"/>
  <c r="AC177" i="85"/>
  <c r="AM177" i="85"/>
  <c r="AX177" i="85"/>
  <c r="L177" i="85"/>
  <c r="W177" i="85"/>
  <c r="P177" i="85"/>
  <c r="AY177" i="85"/>
  <c r="AB177" i="85"/>
  <c r="AI177" i="85"/>
  <c r="AN177" i="85"/>
  <c r="BE177" i="85"/>
  <c r="S177" i="85"/>
  <c r="AU177" i="85"/>
  <c r="AZ177" i="85"/>
  <c r="BF177" i="85"/>
  <c r="AO177" i="85"/>
  <c r="AE177" i="85"/>
  <c r="H177" i="85"/>
  <c r="X177" i="85"/>
  <c r="AP177" i="85"/>
  <c r="T177" i="85"/>
  <c r="V38" i="85"/>
  <c r="AV38" i="85"/>
  <c r="AY38" i="85"/>
  <c r="BC38" i="85"/>
  <c r="AH38" i="85"/>
  <c r="M38" i="85"/>
  <c r="P38" i="85"/>
  <c r="H38" i="85"/>
  <c r="AI38" i="85"/>
  <c r="Y38" i="85"/>
  <c r="AB38" i="85"/>
  <c r="T38" i="85"/>
  <c r="AP38" i="85"/>
  <c r="AK38" i="85"/>
  <c r="AN38" i="85"/>
  <c r="AF38" i="85"/>
  <c r="AT38" i="85"/>
  <c r="AW38" i="85"/>
  <c r="AZ38" i="85"/>
  <c r="AR38" i="85"/>
  <c r="AU38" i="85"/>
  <c r="N38" i="85"/>
  <c r="Q38" i="85"/>
  <c r="BD38" i="85"/>
  <c r="BB38" i="85"/>
  <c r="Z38" i="85"/>
  <c r="AC38" i="85"/>
  <c r="I38" i="85"/>
  <c r="J38" i="85"/>
  <c r="AL38" i="85"/>
  <c r="AO38" i="85"/>
  <c r="U38" i="85"/>
  <c r="BF38" i="85"/>
  <c r="AX38" i="85"/>
  <c r="BA38" i="85"/>
  <c r="AG38" i="85"/>
  <c r="K38" i="85"/>
  <c r="W38" i="85"/>
  <c r="L38" i="85"/>
  <c r="O38" i="85"/>
  <c r="S38" i="85"/>
  <c r="AS38" i="85"/>
  <c r="BG38" i="85"/>
  <c r="R38" i="85"/>
  <c r="X38" i="85"/>
  <c r="AJ38" i="85"/>
  <c r="AA38" i="85"/>
  <c r="AM38" i="85"/>
  <c r="AE38" i="85"/>
  <c r="AQ38" i="85"/>
  <c r="BE38" i="85"/>
  <c r="AD38" i="85"/>
  <c r="J294" i="85"/>
  <c r="W294" i="85"/>
  <c r="L294" i="85"/>
  <c r="S294" i="85"/>
  <c r="H294" i="85"/>
  <c r="M294" i="85"/>
  <c r="AF294" i="85"/>
  <c r="AL294" i="85"/>
  <c r="AA294" i="85"/>
  <c r="AT294" i="85"/>
  <c r="AQ294" i="85"/>
  <c r="AC294" i="85"/>
  <c r="AK294" i="85"/>
  <c r="O294" i="85"/>
  <c r="U294" i="85"/>
  <c r="R294" i="85"/>
  <c r="AW294" i="85"/>
  <c r="AG294" i="85"/>
  <c r="AM294" i="85"/>
  <c r="X294" i="85"/>
  <c r="BB294" i="85"/>
  <c r="AN294" i="85"/>
  <c r="AH294" i="85"/>
  <c r="AO294" i="85"/>
  <c r="AZ294" i="85"/>
  <c r="BE294" i="85"/>
  <c r="AE294" i="85"/>
  <c r="V294" i="85"/>
  <c r="AV294" i="85"/>
  <c r="BF294" i="85"/>
  <c r="AD294" i="85"/>
  <c r="N294" i="85"/>
  <c r="Z294" i="85"/>
  <c r="AP294" i="85"/>
  <c r="AX294" i="85"/>
  <c r="AR294" i="85"/>
  <c r="K294" i="85"/>
  <c r="AY294" i="85"/>
  <c r="I294" i="85"/>
  <c r="AI294" i="85"/>
  <c r="Q294" i="85"/>
  <c r="AS294" i="85"/>
  <c r="AU294" i="85"/>
  <c r="BA294" i="85"/>
  <c r="BG294" i="85"/>
  <c r="AJ294" i="85"/>
  <c r="Y294" i="85"/>
  <c r="BC294" i="85"/>
  <c r="P294" i="85"/>
  <c r="T294" i="85"/>
  <c r="AB294" i="85"/>
  <c r="BD294" i="85"/>
  <c r="Q287" i="85"/>
  <c r="AE287" i="85"/>
  <c r="AD287" i="85"/>
  <c r="BE287" i="85"/>
  <c r="BB287" i="85"/>
  <c r="BD287" i="85"/>
  <c r="H287" i="85"/>
  <c r="P287" i="85"/>
  <c r="BC287" i="85"/>
  <c r="I287" i="85"/>
  <c r="U287" i="85"/>
  <c r="AZ287" i="85"/>
  <c r="AU287" i="85"/>
  <c r="AB287" i="85"/>
  <c r="AN287" i="85"/>
  <c r="AG287" i="85"/>
  <c r="AF287" i="85"/>
  <c r="AS287" i="85"/>
  <c r="S287" i="85"/>
  <c r="AL287" i="85"/>
  <c r="N287" i="85"/>
  <c r="AX287" i="85"/>
  <c r="Z287" i="85"/>
  <c r="AQ287" i="85"/>
  <c r="BG287" i="85"/>
  <c r="R287" i="85"/>
  <c r="AI287" i="85"/>
  <c r="K287" i="85"/>
  <c r="AR287" i="85"/>
  <c r="AP287" i="85"/>
  <c r="W287" i="85"/>
  <c r="T287" i="85"/>
  <c r="O287" i="85"/>
  <c r="Y287" i="85"/>
  <c r="AJ287" i="85"/>
  <c r="M287" i="85"/>
  <c r="X287" i="85"/>
  <c r="BA287" i="85"/>
  <c r="L287" i="85"/>
  <c r="AO287" i="85"/>
  <c r="BF287" i="85"/>
  <c r="AC287" i="85"/>
  <c r="AT287" i="85"/>
  <c r="AH287" i="85"/>
  <c r="V287" i="85"/>
  <c r="J287" i="85"/>
  <c r="AY287" i="85"/>
  <c r="AM287" i="85"/>
  <c r="AW287" i="85"/>
  <c r="AA287" i="85"/>
  <c r="AK287" i="85"/>
  <c r="AV287" i="85"/>
  <c r="AB143" i="85"/>
  <c r="AU143" i="85"/>
  <c r="AD143" i="85"/>
  <c r="AI143" i="85"/>
  <c r="AF143" i="85"/>
  <c r="Y143" i="85"/>
  <c r="J143" i="85"/>
  <c r="BB143" i="85"/>
  <c r="R143" i="85"/>
  <c r="K143" i="85"/>
  <c r="AZ143" i="85"/>
  <c r="BG143" i="85"/>
  <c r="W143" i="85"/>
  <c r="BD143" i="85"/>
  <c r="T143" i="85"/>
  <c r="AP143" i="85"/>
  <c r="AW143" i="85"/>
  <c r="H143" i="85"/>
  <c r="AR143" i="85"/>
  <c r="AN143" i="85"/>
  <c r="M143" i="85"/>
  <c r="P143" i="85"/>
  <c r="BE143" i="85"/>
  <c r="AG143" i="85"/>
  <c r="AS143" i="85"/>
  <c r="I143" i="85"/>
  <c r="U143" i="85"/>
  <c r="AK143" i="85"/>
  <c r="S143" i="85"/>
  <c r="AE143" i="85"/>
  <c r="BA143" i="85"/>
  <c r="AX143" i="85"/>
  <c r="V143" i="85"/>
  <c r="AO143" i="85"/>
  <c r="AL143" i="85"/>
  <c r="AC143" i="85"/>
  <c r="Z143" i="85"/>
  <c r="Q143" i="85"/>
  <c r="N143" i="85"/>
  <c r="AV143" i="85"/>
  <c r="AY143" i="85"/>
  <c r="AJ143" i="85"/>
  <c r="AM143" i="85"/>
  <c r="X143" i="85"/>
  <c r="AA143" i="85"/>
  <c r="L143" i="85"/>
  <c r="O143" i="85"/>
  <c r="BF143" i="85"/>
  <c r="BC143" i="85"/>
  <c r="AT143" i="85"/>
  <c r="AH143" i="85"/>
  <c r="AQ143" i="85"/>
  <c r="O39" i="85"/>
  <c r="AP39" i="85"/>
  <c r="T39" i="85"/>
  <c r="AT39" i="85"/>
  <c r="Y39" i="85"/>
  <c r="AY39" i="85"/>
  <c r="AN39" i="85"/>
  <c r="I39" i="85"/>
  <c r="AI39" i="85"/>
  <c r="BA39" i="85"/>
  <c r="BB39" i="85"/>
  <c r="AG39" i="85"/>
  <c r="BG39" i="85"/>
  <c r="AQ39" i="85"/>
  <c r="BC39" i="85"/>
  <c r="AS39" i="85"/>
  <c r="L39" i="85"/>
  <c r="S39" i="85"/>
  <c r="AK39" i="85"/>
  <c r="P39" i="85"/>
  <c r="W39" i="85"/>
  <c r="AX39" i="85"/>
  <c r="BF39" i="85"/>
  <c r="H39" i="85"/>
  <c r="AU39" i="85"/>
  <c r="AA39" i="85"/>
  <c r="AF39" i="85"/>
  <c r="X39" i="85"/>
  <c r="AB39" i="85"/>
  <c r="AR39" i="85"/>
  <c r="AJ39" i="85"/>
  <c r="AZ39" i="85"/>
  <c r="BD39" i="85"/>
  <c r="AV39" i="85"/>
  <c r="AD39" i="85"/>
  <c r="U39" i="85"/>
  <c r="M39" i="85"/>
  <c r="AE39" i="85"/>
  <c r="BE39" i="85"/>
  <c r="Q39" i="85"/>
  <c r="AL39" i="85"/>
  <c r="J39" i="85"/>
  <c r="AC39" i="85"/>
  <c r="N39" i="85"/>
  <c r="AW39" i="85"/>
  <c r="V39" i="85"/>
  <c r="AO39" i="85"/>
  <c r="AM39" i="85"/>
  <c r="AH39" i="85"/>
  <c r="R39" i="85"/>
  <c r="K39" i="85"/>
  <c r="Z39" i="85"/>
  <c r="J195" i="85"/>
  <c r="BG195" i="85"/>
  <c r="I195" i="85"/>
  <c r="AD195" i="85"/>
  <c r="BB195" i="85"/>
  <c r="S195" i="85"/>
  <c r="BE195" i="85"/>
  <c r="AQ195" i="85"/>
  <c r="BC195" i="85"/>
  <c r="AI195" i="85"/>
  <c r="AG195" i="85"/>
  <c r="AE195" i="85"/>
  <c r="M195" i="85"/>
  <c r="W195" i="85"/>
  <c r="R195" i="85"/>
  <c r="AR195" i="85"/>
  <c r="AW195" i="85"/>
  <c r="Y195" i="85"/>
  <c r="AS195" i="85"/>
  <c r="U195" i="85"/>
  <c r="BA195" i="85"/>
  <c r="AC195" i="85"/>
  <c r="K195" i="85"/>
  <c r="AK195" i="85"/>
  <c r="AU195" i="85"/>
  <c r="AP195" i="85"/>
  <c r="BD195" i="85"/>
  <c r="AZ195" i="85"/>
  <c r="AX195" i="85"/>
  <c r="AN195" i="85"/>
  <c r="AL195" i="85"/>
  <c r="AF195" i="85"/>
  <c r="AB195" i="85"/>
  <c r="Z195" i="85"/>
  <c r="T195" i="85"/>
  <c r="P195" i="85"/>
  <c r="N195" i="85"/>
  <c r="AO195" i="85"/>
  <c r="H195" i="85"/>
  <c r="Q195" i="85"/>
  <c r="AV195" i="85"/>
  <c r="AJ195" i="85"/>
  <c r="AY195" i="85"/>
  <c r="X195" i="85"/>
  <c r="BF195" i="85"/>
  <c r="AM195" i="85"/>
  <c r="L195" i="85"/>
  <c r="AT195" i="85"/>
  <c r="AA195" i="85"/>
  <c r="AH195" i="85"/>
  <c r="O195" i="85"/>
  <c r="V195" i="85"/>
  <c r="H18" i="85"/>
  <c r="AK18" i="85"/>
  <c r="AU18" i="85"/>
  <c r="O18" i="85"/>
  <c r="T18" i="85"/>
  <c r="N18" i="85"/>
  <c r="AB18" i="85"/>
  <c r="AI18" i="85"/>
  <c r="AH18" i="85"/>
  <c r="AF18" i="85"/>
  <c r="Z18" i="85"/>
  <c r="AV18" i="85"/>
  <c r="BA18" i="85"/>
  <c r="AR18" i="85"/>
  <c r="AL18" i="85"/>
  <c r="J18" i="85"/>
  <c r="P18" i="85"/>
  <c r="M18" i="85"/>
  <c r="BD18" i="85"/>
  <c r="AX18" i="85"/>
  <c r="AC18" i="85"/>
  <c r="AJ18" i="85"/>
  <c r="I18" i="85"/>
  <c r="V18" i="85"/>
  <c r="AW18" i="85"/>
  <c r="BB18" i="85"/>
  <c r="U18" i="85"/>
  <c r="AO18" i="85"/>
  <c r="K18" i="85"/>
  <c r="BF18" i="85"/>
  <c r="AQ18" i="85"/>
  <c r="AG18" i="85"/>
  <c r="W18" i="85"/>
  <c r="AD18" i="85"/>
  <c r="BG18" i="85"/>
  <c r="S18" i="85"/>
  <c r="AS18" i="85"/>
  <c r="AP18" i="85"/>
  <c r="AY18" i="85"/>
  <c r="Q18" i="85"/>
  <c r="AT18" i="85"/>
  <c r="AE18" i="85"/>
  <c r="BE18" i="85"/>
  <c r="X18" i="85"/>
  <c r="L18" i="85"/>
  <c r="R18" i="85"/>
  <c r="AM18" i="85"/>
  <c r="BC18" i="85"/>
  <c r="Y18" i="85"/>
  <c r="AA18" i="85"/>
  <c r="AZ18" i="85"/>
  <c r="AN18" i="85"/>
  <c r="V246" i="85"/>
  <c r="K246" i="85"/>
  <c r="P246" i="85"/>
  <c r="BG246" i="85"/>
  <c r="AI246" i="85"/>
  <c r="AQ246" i="85"/>
  <c r="X246" i="85"/>
  <c r="AC246" i="85"/>
  <c r="AK246" i="85"/>
  <c r="AP246" i="85"/>
  <c r="S246" i="85"/>
  <c r="AJ246" i="85"/>
  <c r="AX246" i="85"/>
  <c r="BC246" i="85"/>
  <c r="R246" i="85"/>
  <c r="L246" i="85"/>
  <c r="AT246" i="85"/>
  <c r="Y246" i="85"/>
  <c r="Z246" i="85"/>
  <c r="AL246" i="85"/>
  <c r="BA246" i="85"/>
  <c r="AR246" i="85"/>
  <c r="I246" i="85"/>
  <c r="AY246" i="85"/>
  <c r="AH246" i="85"/>
  <c r="W246" i="85"/>
  <c r="U246" i="85"/>
  <c r="O246" i="85"/>
  <c r="AG246" i="85"/>
  <c r="AB246" i="85"/>
  <c r="AS246" i="85"/>
  <c r="AO246" i="85"/>
  <c r="AN246" i="85"/>
  <c r="AE246" i="85"/>
  <c r="BE246" i="85"/>
  <c r="J246" i="85"/>
  <c r="BB246" i="85"/>
  <c r="T246" i="85"/>
  <c r="AV246" i="85"/>
  <c r="BF246" i="85"/>
  <c r="N246" i="85"/>
  <c r="AD246" i="85"/>
  <c r="H246" i="85"/>
  <c r="BD246" i="85"/>
  <c r="Q246" i="85"/>
  <c r="AZ246" i="85"/>
  <c r="AF246" i="85"/>
  <c r="AM246" i="85"/>
  <c r="M246" i="85"/>
  <c r="AU246" i="85"/>
  <c r="AW246" i="85"/>
  <c r="AA246" i="85"/>
  <c r="O210" i="85"/>
  <c r="H210" i="85"/>
  <c r="AH210" i="85"/>
  <c r="AO210" i="85"/>
  <c r="AM210" i="85"/>
  <c r="AF210" i="85"/>
  <c r="M210" i="85"/>
  <c r="AQ210" i="85"/>
  <c r="AY210" i="85"/>
  <c r="AR210" i="85"/>
  <c r="AI210" i="85"/>
  <c r="X210" i="85"/>
  <c r="P210" i="85"/>
  <c r="BD210" i="85"/>
  <c r="BE210" i="85"/>
  <c r="AT210" i="85"/>
  <c r="AB210" i="85"/>
  <c r="AN210" i="85"/>
  <c r="AE210" i="85"/>
  <c r="AJ210" i="85"/>
  <c r="Y210" i="85"/>
  <c r="L210" i="85"/>
  <c r="AZ210" i="85"/>
  <c r="AW210" i="85"/>
  <c r="BF210" i="85"/>
  <c r="AC210" i="85"/>
  <c r="N210" i="85"/>
  <c r="R210" i="85"/>
  <c r="J210" i="85"/>
  <c r="S210" i="85"/>
  <c r="AS210" i="85"/>
  <c r="Z210" i="85"/>
  <c r="AD210" i="85"/>
  <c r="AG210" i="85"/>
  <c r="AK210" i="85"/>
  <c r="AU210" i="85"/>
  <c r="AL210" i="85"/>
  <c r="AP210" i="85"/>
  <c r="BA210" i="85"/>
  <c r="BG210" i="85"/>
  <c r="AX210" i="85"/>
  <c r="AA210" i="85"/>
  <c r="BB210" i="85"/>
  <c r="T210" i="85"/>
  <c r="I210" i="85"/>
  <c r="K210" i="85"/>
  <c r="AV210" i="85"/>
  <c r="BC210" i="85"/>
  <c r="Q210" i="85"/>
  <c r="U210" i="85"/>
  <c r="V210" i="85"/>
  <c r="W210" i="85"/>
  <c r="L171" i="85"/>
  <c r="AN171" i="85"/>
  <c r="AC171" i="85"/>
  <c r="S171" i="85"/>
  <c r="V171" i="85"/>
  <c r="BD171" i="85"/>
  <c r="AK171" i="85"/>
  <c r="BA171" i="85"/>
  <c r="BG171" i="85"/>
  <c r="Q171" i="85"/>
  <c r="AF171" i="85"/>
  <c r="AO171" i="85"/>
  <c r="AM171" i="85"/>
  <c r="T171" i="85"/>
  <c r="R171" i="85"/>
  <c r="AW171" i="85"/>
  <c r="BB171" i="85"/>
  <c r="Z171" i="85"/>
  <c r="BC171" i="85"/>
  <c r="AG171" i="85"/>
  <c r="AZ171" i="85"/>
  <c r="AR171" i="85"/>
  <c r="AI171" i="85"/>
  <c r="N171" i="85"/>
  <c r="AE171" i="85"/>
  <c r="AT171" i="85"/>
  <c r="I171" i="85"/>
  <c r="AX171" i="85"/>
  <c r="W171" i="85"/>
  <c r="AD171" i="85"/>
  <c r="P171" i="85"/>
  <c r="AS171" i="85"/>
  <c r="O171" i="85"/>
  <c r="BF171" i="85"/>
  <c r="AQ171" i="85"/>
  <c r="AB171" i="85"/>
  <c r="M171" i="85"/>
  <c r="AP171" i="85"/>
  <c r="J171" i="85"/>
  <c r="BE171" i="85"/>
  <c r="AA171" i="85"/>
  <c r="K171" i="85"/>
  <c r="H171" i="85"/>
  <c r="AY171" i="85"/>
  <c r="U171" i="85"/>
  <c r="AL171" i="85"/>
  <c r="Y171" i="85"/>
  <c r="AU171" i="85"/>
  <c r="AV171" i="85"/>
  <c r="AH171" i="85"/>
  <c r="AJ171" i="85"/>
  <c r="X171" i="85"/>
  <c r="H136" i="85"/>
  <c r="AQ136" i="85"/>
  <c r="AE136" i="85"/>
  <c r="BC136" i="85"/>
  <c r="R136" i="85"/>
  <c r="S136" i="85"/>
  <c r="AO136" i="85"/>
  <c r="AP136" i="85"/>
  <c r="AY136" i="85"/>
  <c r="AL136" i="85"/>
  <c r="AJ136" i="85"/>
  <c r="W136" i="85"/>
  <c r="AH136" i="85"/>
  <c r="AD136" i="85"/>
  <c r="AM136" i="85"/>
  <c r="Z136" i="85"/>
  <c r="X136" i="85"/>
  <c r="K136" i="85"/>
  <c r="V136" i="85"/>
  <c r="BE136" i="85"/>
  <c r="AA136" i="85"/>
  <c r="N136" i="85"/>
  <c r="L136" i="85"/>
  <c r="J136" i="85"/>
  <c r="AS136" i="85"/>
  <c r="O136" i="85"/>
  <c r="AG136" i="85"/>
  <c r="U136" i="85"/>
  <c r="I136" i="85"/>
  <c r="BA136" i="85"/>
  <c r="AW136" i="85"/>
  <c r="AC136" i="85"/>
  <c r="AZ136" i="85"/>
  <c r="AK136" i="85"/>
  <c r="BD136" i="85"/>
  <c r="Q136" i="85"/>
  <c r="AN136" i="85"/>
  <c r="Y136" i="85"/>
  <c r="AR136" i="85"/>
  <c r="AB136" i="85"/>
  <c r="M136" i="85"/>
  <c r="BG136" i="85"/>
  <c r="AF136" i="85"/>
  <c r="P136" i="85"/>
  <c r="AU136" i="85"/>
  <c r="BF136" i="85"/>
  <c r="T136" i="85"/>
  <c r="BB136" i="85"/>
  <c r="AV136" i="85"/>
  <c r="AI136" i="85"/>
  <c r="AT136" i="85"/>
  <c r="AX136" i="85"/>
  <c r="AR160" i="85"/>
  <c r="AV160" i="85"/>
  <c r="N160" i="85"/>
  <c r="BD160" i="85"/>
  <c r="T160" i="85"/>
  <c r="BA160" i="85"/>
  <c r="X160" i="85"/>
  <c r="AC160" i="85"/>
  <c r="AF160" i="85"/>
  <c r="H160" i="85"/>
  <c r="AK160" i="85"/>
  <c r="AQ160" i="85"/>
  <c r="AJ160" i="85"/>
  <c r="AW160" i="85"/>
  <c r="BC160" i="85"/>
  <c r="L160" i="85"/>
  <c r="BE160" i="85"/>
  <c r="AZ160" i="85"/>
  <c r="AX160" i="85"/>
  <c r="O160" i="85"/>
  <c r="J160" i="85"/>
  <c r="AG160" i="85"/>
  <c r="AB160" i="85"/>
  <c r="Z160" i="85"/>
  <c r="AA160" i="85"/>
  <c r="V160" i="85"/>
  <c r="I160" i="85"/>
  <c r="AM160" i="85"/>
  <c r="AH160" i="85"/>
  <c r="AY160" i="85"/>
  <c r="AT160" i="85"/>
  <c r="AS160" i="85"/>
  <c r="AN160" i="85"/>
  <c r="R160" i="85"/>
  <c r="BF160" i="85"/>
  <c r="U160" i="85"/>
  <c r="P160" i="85"/>
  <c r="AD160" i="85"/>
  <c r="K160" i="85"/>
  <c r="AP160" i="85"/>
  <c r="W160" i="85"/>
  <c r="AO160" i="85"/>
  <c r="BB160" i="85"/>
  <c r="AI160" i="85"/>
  <c r="M160" i="85"/>
  <c r="Y160" i="85"/>
  <c r="S160" i="85"/>
  <c r="AE160" i="85"/>
  <c r="AU160" i="85"/>
  <c r="Q160" i="85"/>
  <c r="BG160" i="85"/>
  <c r="AL160" i="85"/>
  <c r="Q149" i="85"/>
  <c r="J149" i="85"/>
  <c r="AM149" i="85"/>
  <c r="Y149" i="85"/>
  <c r="AG149" i="85"/>
  <c r="AC149" i="85"/>
  <c r="AO149" i="85"/>
  <c r="BA149" i="85"/>
  <c r="BE149" i="85"/>
  <c r="L149" i="85"/>
  <c r="AX149" i="85"/>
  <c r="M149" i="85"/>
  <c r="BF149" i="85"/>
  <c r="AJ149" i="85"/>
  <c r="AY149" i="85"/>
  <c r="V149" i="85"/>
  <c r="AZ149" i="85"/>
  <c r="AK149" i="85"/>
  <c r="T149" i="85"/>
  <c r="P149" i="85"/>
  <c r="N149" i="85"/>
  <c r="X149" i="85"/>
  <c r="S149" i="85"/>
  <c r="AH149" i="85"/>
  <c r="AD149" i="85"/>
  <c r="R149" i="85"/>
  <c r="BC149" i="85"/>
  <c r="AU149" i="85"/>
  <c r="AA149" i="85"/>
  <c r="AE149" i="85"/>
  <c r="H149" i="85"/>
  <c r="AF149" i="85"/>
  <c r="AR149" i="85"/>
  <c r="BB149" i="85"/>
  <c r="BD149" i="85"/>
  <c r="AP149" i="85"/>
  <c r="AN149" i="85"/>
  <c r="I149" i="85"/>
  <c r="BG149" i="85"/>
  <c r="AB149" i="85"/>
  <c r="Z149" i="85"/>
  <c r="W149" i="85"/>
  <c r="U149" i="85"/>
  <c r="AQ149" i="85"/>
  <c r="K149" i="85"/>
  <c r="AW149" i="85"/>
  <c r="AS149" i="85"/>
  <c r="O149" i="85"/>
  <c r="AI149" i="85"/>
  <c r="AV149" i="85"/>
  <c r="AT149" i="85"/>
  <c r="AL149" i="85"/>
  <c r="J174" i="85"/>
  <c r="AQ174" i="85"/>
  <c r="AM174" i="85"/>
  <c r="AO174" i="85"/>
  <c r="P174" i="85"/>
  <c r="M174" i="85"/>
  <c r="K174" i="85"/>
  <c r="AD174" i="85"/>
  <c r="BG174" i="85"/>
  <c r="O174" i="85"/>
  <c r="V174" i="85"/>
  <c r="AT174" i="85"/>
  <c r="AI174" i="85"/>
  <c r="AZ174" i="85"/>
  <c r="AX174" i="85"/>
  <c r="S174" i="85"/>
  <c r="BB174" i="85"/>
  <c r="BC174" i="85"/>
  <c r="AB174" i="85"/>
  <c r="Z174" i="85"/>
  <c r="Q174" i="85"/>
  <c r="AC174" i="85"/>
  <c r="AK174" i="85"/>
  <c r="BD174" i="85"/>
  <c r="AW174" i="85"/>
  <c r="W174" i="85"/>
  <c r="X174" i="85"/>
  <c r="AP174" i="85"/>
  <c r="AJ174" i="85"/>
  <c r="AF174" i="85"/>
  <c r="H174" i="85"/>
  <c r="L174" i="85"/>
  <c r="AV174" i="85"/>
  <c r="AN174" i="85"/>
  <c r="AA174" i="85"/>
  <c r="N174" i="85"/>
  <c r="AY174" i="85"/>
  <c r="AL174" i="85"/>
  <c r="Y174" i="85"/>
  <c r="I174" i="85"/>
  <c r="BF174" i="85"/>
  <c r="U174" i="85"/>
  <c r="AR174" i="85"/>
  <c r="AG174" i="85"/>
  <c r="AE174" i="85"/>
  <c r="AS174" i="85"/>
  <c r="R174" i="85"/>
  <c r="BE174" i="85"/>
  <c r="AU174" i="85"/>
  <c r="T174" i="85"/>
  <c r="BA174" i="85"/>
  <c r="AH174" i="85"/>
  <c r="AO10" i="85"/>
  <c r="Y10" i="85"/>
  <c r="BB10" i="85"/>
  <c r="T10" i="85"/>
  <c r="BA10" i="85"/>
  <c r="AU10" i="85"/>
  <c r="M10" i="85"/>
  <c r="AP10" i="85"/>
  <c r="O10" i="85"/>
  <c r="I10" i="85"/>
  <c r="Z10" i="85"/>
  <c r="AI10" i="85"/>
  <c r="W10" i="85"/>
  <c r="AA10" i="85"/>
  <c r="U10" i="85"/>
  <c r="AV10" i="85"/>
  <c r="BC10" i="85"/>
  <c r="X10" i="85"/>
  <c r="AM10" i="85"/>
  <c r="AG10" i="85"/>
  <c r="H10" i="85"/>
  <c r="N10" i="85"/>
  <c r="AQ10" i="85"/>
  <c r="AY10" i="85"/>
  <c r="AS10" i="85"/>
  <c r="AD10" i="85"/>
  <c r="AJ10" i="85"/>
  <c r="AR10" i="85"/>
  <c r="P10" i="85"/>
  <c r="BE10" i="85"/>
  <c r="AW10" i="85"/>
  <c r="BD10" i="85"/>
  <c r="AB10" i="85"/>
  <c r="J10" i="85"/>
  <c r="K10" i="85"/>
  <c r="R10" i="85"/>
  <c r="AN10" i="85"/>
  <c r="V10" i="85"/>
  <c r="AE10" i="85"/>
  <c r="AK10" i="85"/>
  <c r="AZ10" i="85"/>
  <c r="AH10" i="85"/>
  <c r="AX10" i="85"/>
  <c r="BG10" i="85"/>
  <c r="Q10" i="85"/>
  <c r="AT10" i="85"/>
  <c r="L10" i="85"/>
  <c r="S10" i="85"/>
  <c r="AC10" i="85"/>
  <c r="BF10" i="85"/>
  <c r="AF10" i="85"/>
  <c r="AL10" i="85"/>
  <c r="L288" i="85"/>
  <c r="AZ288" i="85"/>
  <c r="I288" i="85"/>
  <c r="AI288" i="85"/>
  <c r="AX288" i="85"/>
  <c r="AP288" i="85"/>
  <c r="AB288" i="85"/>
  <c r="M288" i="85"/>
  <c r="BB288" i="85"/>
  <c r="AG288" i="85"/>
  <c r="W288" i="85"/>
  <c r="N288" i="85"/>
  <c r="R288" i="85"/>
  <c r="BG288" i="85"/>
  <c r="AL288" i="85"/>
  <c r="P288" i="85"/>
  <c r="AU288" i="85"/>
  <c r="AS288" i="85"/>
  <c r="BE288" i="85"/>
  <c r="Z288" i="85"/>
  <c r="Y288" i="85"/>
  <c r="AK288" i="85"/>
  <c r="O288" i="85"/>
  <c r="AN288" i="85"/>
  <c r="AY288" i="85"/>
  <c r="U288" i="85"/>
  <c r="AD288" i="85"/>
  <c r="AW288" i="85"/>
  <c r="AA288" i="85"/>
  <c r="AO288" i="85"/>
  <c r="X288" i="85"/>
  <c r="AC288" i="85"/>
  <c r="Q288" i="85"/>
  <c r="BF288" i="85"/>
  <c r="AT288" i="85"/>
  <c r="BD288" i="85"/>
  <c r="AH288" i="85"/>
  <c r="AR288" i="85"/>
  <c r="K288" i="85"/>
  <c r="V288" i="85"/>
  <c r="AF288" i="85"/>
  <c r="BC288" i="85"/>
  <c r="J288" i="85"/>
  <c r="T288" i="85"/>
  <c r="AQ288" i="85"/>
  <c r="H288" i="85"/>
  <c r="AE288" i="85"/>
  <c r="S288" i="85"/>
  <c r="AV288" i="85"/>
  <c r="BA288" i="85"/>
  <c r="AM288" i="85"/>
  <c r="AJ288" i="85"/>
  <c r="L289" i="85"/>
  <c r="AI289" i="85"/>
  <c r="AK289" i="85"/>
  <c r="BF289" i="85"/>
  <c r="AR289" i="85"/>
  <c r="W289" i="85"/>
  <c r="AZ289" i="85"/>
  <c r="P289" i="85"/>
  <c r="AP289" i="85"/>
  <c r="AG289" i="85"/>
  <c r="BG289" i="85"/>
  <c r="BE289" i="85"/>
  <c r="AW289" i="85"/>
  <c r="AB289" i="85"/>
  <c r="T289" i="85"/>
  <c r="I289" i="85"/>
  <c r="BB289" i="85"/>
  <c r="S289" i="85"/>
  <c r="AQ289" i="85"/>
  <c r="AT289" i="85"/>
  <c r="AS289" i="85"/>
  <c r="BC289" i="85"/>
  <c r="AE289" i="85"/>
  <c r="AD289" i="85"/>
  <c r="AL289" i="85"/>
  <c r="K289" i="85"/>
  <c r="J289" i="85"/>
  <c r="U289" i="85"/>
  <c r="AX289" i="85"/>
  <c r="Y289" i="85"/>
  <c r="AH289" i="85"/>
  <c r="AU289" i="85"/>
  <c r="H289" i="85"/>
  <c r="R289" i="85"/>
  <c r="AF289" i="85"/>
  <c r="M289" i="85"/>
  <c r="BD289" i="85"/>
  <c r="AN289" i="85"/>
  <c r="BA289" i="85"/>
  <c r="V289" i="85"/>
  <c r="AO289" i="85"/>
  <c r="AY289" i="85"/>
  <c r="AC289" i="85"/>
  <c r="AM289" i="85"/>
  <c r="Q289" i="85"/>
  <c r="AA289" i="85"/>
  <c r="O289" i="85"/>
  <c r="Z289" i="85"/>
  <c r="N289" i="85"/>
  <c r="AV289" i="85"/>
  <c r="AJ289" i="85"/>
  <c r="X289" i="85"/>
  <c r="P315" i="85"/>
  <c r="M315" i="85"/>
  <c r="Y315" i="85"/>
  <c r="S315" i="85"/>
  <c r="AO315" i="85"/>
  <c r="Z315" i="85"/>
  <c r="AS315" i="85"/>
  <c r="AZ315" i="85"/>
  <c r="AG315" i="85"/>
  <c r="AW315" i="85"/>
  <c r="AC315" i="85"/>
  <c r="BD315" i="85"/>
  <c r="AQ315" i="85"/>
  <c r="AV315" i="85"/>
  <c r="BG315" i="85"/>
  <c r="BF315" i="85"/>
  <c r="T315" i="85"/>
  <c r="AJ315" i="85"/>
  <c r="AU315" i="85"/>
  <c r="AT315" i="85"/>
  <c r="O315" i="85"/>
  <c r="X315" i="85"/>
  <c r="AI315" i="85"/>
  <c r="AH315" i="85"/>
  <c r="Q315" i="85"/>
  <c r="L315" i="85"/>
  <c r="W315" i="85"/>
  <c r="V315" i="85"/>
  <c r="AL315" i="85"/>
  <c r="K315" i="85"/>
  <c r="J315" i="85"/>
  <c r="R315" i="85"/>
  <c r="BE315" i="85"/>
  <c r="AK315" i="85"/>
  <c r="N315" i="85"/>
  <c r="BC315" i="85"/>
  <c r="BA315" i="85"/>
  <c r="AX315" i="85"/>
  <c r="AF315" i="85"/>
  <c r="AE315" i="85"/>
  <c r="AB315" i="85"/>
  <c r="AN315" i="85"/>
  <c r="I315" i="85"/>
  <c r="H315" i="85"/>
  <c r="AR315" i="85"/>
  <c r="AA315" i="85"/>
  <c r="U315" i="85"/>
  <c r="BB315" i="85"/>
  <c r="AP315" i="85"/>
  <c r="AY315" i="85"/>
  <c r="AD315" i="85"/>
  <c r="AM315" i="85"/>
  <c r="BC215" i="85"/>
  <c r="I215" i="85"/>
  <c r="M215" i="85"/>
  <c r="P215" i="85"/>
  <c r="L215" i="85"/>
  <c r="Y215" i="85"/>
  <c r="AB215" i="85"/>
  <c r="T215" i="85"/>
  <c r="X215" i="85"/>
  <c r="AN215" i="85"/>
  <c r="AS215" i="85"/>
  <c r="U215" i="85"/>
  <c r="AJ215" i="85"/>
  <c r="BE215" i="85"/>
  <c r="N215" i="85"/>
  <c r="AG215" i="85"/>
  <c r="AV215" i="85"/>
  <c r="J215" i="85"/>
  <c r="AC215" i="85"/>
  <c r="AI215" i="85"/>
  <c r="AD215" i="85"/>
  <c r="AL215" i="85"/>
  <c r="BB215" i="85"/>
  <c r="H215" i="85"/>
  <c r="AQ215" i="85"/>
  <c r="V215" i="85"/>
  <c r="AT215" i="85"/>
  <c r="BA215" i="85"/>
  <c r="O215" i="85"/>
  <c r="W215" i="85"/>
  <c r="AF215" i="85"/>
  <c r="AM215" i="85"/>
  <c r="AU215" i="85"/>
  <c r="BD215" i="85"/>
  <c r="Q215" i="85"/>
  <c r="Z215" i="85"/>
  <c r="AH215" i="85"/>
  <c r="AO215" i="85"/>
  <c r="AX215" i="85"/>
  <c r="BF215" i="85"/>
  <c r="AK215" i="85"/>
  <c r="R215" i="85"/>
  <c r="K215" i="85"/>
  <c r="AW215" i="85"/>
  <c r="AP215" i="85"/>
  <c r="AA215" i="85"/>
  <c r="AY215" i="85"/>
  <c r="S215" i="85"/>
  <c r="AR215" i="85"/>
  <c r="AZ215" i="85"/>
  <c r="AE215" i="85"/>
  <c r="BG215" i="85"/>
  <c r="AG303" i="85"/>
  <c r="N303" i="85"/>
  <c r="AC303" i="85"/>
  <c r="AW303" i="85"/>
  <c r="AK303" i="85"/>
  <c r="AV303" i="85"/>
  <c r="M303" i="85"/>
  <c r="AS303" i="85"/>
  <c r="AP303" i="85"/>
  <c r="AA303" i="85"/>
  <c r="AD303" i="85"/>
  <c r="AH303" i="85"/>
  <c r="L303" i="85"/>
  <c r="I303" i="85"/>
  <c r="AY303" i="85"/>
  <c r="AE303" i="85"/>
  <c r="BF303" i="85"/>
  <c r="AJ303" i="85"/>
  <c r="P303" i="85"/>
  <c r="AQ303" i="85"/>
  <c r="K303" i="85"/>
  <c r="AZ303" i="85"/>
  <c r="T303" i="85"/>
  <c r="AU303" i="85"/>
  <c r="AO303" i="85"/>
  <c r="W303" i="85"/>
  <c r="AX303" i="85"/>
  <c r="BA303" i="85"/>
  <c r="AI303" i="85"/>
  <c r="U303" i="85"/>
  <c r="R303" i="85"/>
  <c r="BG303" i="85"/>
  <c r="BB303" i="85"/>
  <c r="S303" i="85"/>
  <c r="Z303" i="85"/>
  <c r="X303" i="85"/>
  <c r="BC303" i="85"/>
  <c r="BE303" i="85"/>
  <c r="H303" i="85"/>
  <c r="Y303" i="85"/>
  <c r="AF303" i="85"/>
  <c r="AL303" i="85"/>
  <c r="O303" i="85"/>
  <c r="AR303" i="85"/>
  <c r="AM303" i="85"/>
  <c r="BD303" i="85"/>
  <c r="AB303" i="85"/>
  <c r="J303" i="85"/>
  <c r="AN303" i="85"/>
  <c r="V303" i="85"/>
  <c r="Q303" i="85"/>
  <c r="AT303" i="85"/>
  <c r="AW239" i="85"/>
  <c r="AX239" i="85"/>
  <c r="BA239" i="85"/>
  <c r="BD239" i="85"/>
  <c r="BF239" i="85"/>
  <c r="H239" i="85"/>
  <c r="K239" i="85"/>
  <c r="O239" i="85"/>
  <c r="BG239" i="85"/>
  <c r="U239" i="85"/>
  <c r="X239" i="85"/>
  <c r="AB239" i="85"/>
  <c r="R239" i="85"/>
  <c r="AH239" i="85"/>
  <c r="AL239" i="85"/>
  <c r="AO239" i="85"/>
  <c r="S239" i="85"/>
  <c r="AU239" i="85"/>
  <c r="AY239" i="85"/>
  <c r="BB239" i="85"/>
  <c r="T239" i="85"/>
  <c r="V239" i="85"/>
  <c r="Z239" i="85"/>
  <c r="AC239" i="85"/>
  <c r="AF239" i="85"/>
  <c r="AV239" i="85"/>
  <c r="AZ239" i="85"/>
  <c r="BC239" i="85"/>
  <c r="AR239" i="85"/>
  <c r="AK239" i="85"/>
  <c r="AJ239" i="85"/>
  <c r="AN239" i="85"/>
  <c r="AQ239" i="85"/>
  <c r="BE239" i="85"/>
  <c r="I239" i="85"/>
  <c r="AE239" i="85"/>
  <c r="AI239" i="85"/>
  <c r="AG239" i="85"/>
  <c r="J239" i="85"/>
  <c r="AS239" i="85"/>
  <c r="W239" i="85"/>
  <c r="AT239" i="85"/>
  <c r="L239" i="85"/>
  <c r="AM239" i="85"/>
  <c r="N239" i="85"/>
  <c r="AA239" i="85"/>
  <c r="P239" i="85"/>
  <c r="AP239" i="85"/>
  <c r="M239" i="85"/>
  <c r="Q239" i="85"/>
  <c r="AD239" i="85"/>
  <c r="Y239" i="85"/>
  <c r="AR15" i="85"/>
  <c r="Z15" i="85"/>
  <c r="Q15" i="85"/>
  <c r="AU15" i="85"/>
  <c r="AG15" i="85"/>
  <c r="AH15" i="85"/>
  <c r="AN15" i="85"/>
  <c r="K15" i="85"/>
  <c r="AE15" i="85"/>
  <c r="BE15" i="85"/>
  <c r="O15" i="85"/>
  <c r="AO15" i="85"/>
  <c r="AD15" i="85"/>
  <c r="AQ15" i="85"/>
  <c r="M15" i="85"/>
  <c r="AI15" i="85"/>
  <c r="W15" i="85"/>
  <c r="AY15" i="85"/>
  <c r="U15" i="85"/>
  <c r="AJ15" i="85"/>
  <c r="J15" i="85"/>
  <c r="BD15" i="85"/>
  <c r="AS15" i="85"/>
  <c r="BF15" i="85"/>
  <c r="AC15" i="85"/>
  <c r="AB15" i="85"/>
  <c r="Y15" i="85"/>
  <c r="AM15" i="85"/>
  <c r="AZ15" i="85"/>
  <c r="AK15" i="85"/>
  <c r="BG15" i="85"/>
  <c r="AW15" i="85"/>
  <c r="R15" i="85"/>
  <c r="S15" i="85"/>
  <c r="N15" i="85"/>
  <c r="V15" i="85"/>
  <c r="BC15" i="85"/>
  <c r="AL15" i="85"/>
  <c r="AP15" i="85"/>
  <c r="H15" i="85"/>
  <c r="AX15" i="85"/>
  <c r="X15" i="85"/>
  <c r="T15" i="85"/>
  <c r="L15" i="85"/>
  <c r="AT15" i="85"/>
  <c r="AF15" i="85"/>
  <c r="BA15" i="85"/>
  <c r="AA15" i="85"/>
  <c r="BB15" i="85"/>
  <c r="I15" i="85"/>
  <c r="P15" i="85"/>
  <c r="AV15" i="85"/>
  <c r="V293" i="85"/>
  <c r="AT293" i="85"/>
  <c r="Y293" i="85"/>
  <c r="AZ293" i="85"/>
  <c r="AQ293" i="85"/>
  <c r="K293" i="85"/>
  <c r="R293" i="85"/>
  <c r="BC293" i="85"/>
  <c r="AY293" i="85"/>
  <c r="AX293" i="85"/>
  <c r="W293" i="85"/>
  <c r="AD293" i="85"/>
  <c r="BD293" i="85"/>
  <c r="AJ293" i="85"/>
  <c r="AF293" i="85"/>
  <c r="AE293" i="85"/>
  <c r="AR293" i="85"/>
  <c r="AI293" i="85"/>
  <c r="AP293" i="85"/>
  <c r="AK293" i="85"/>
  <c r="N293" i="85"/>
  <c r="L293" i="85"/>
  <c r="J293" i="85"/>
  <c r="X293" i="85"/>
  <c r="AU293" i="85"/>
  <c r="BB293" i="85"/>
  <c r="Q293" i="85"/>
  <c r="BG293" i="85"/>
  <c r="I293" i="85"/>
  <c r="BA293" i="85"/>
  <c r="O293" i="85"/>
  <c r="U293" i="85"/>
  <c r="AH293" i="85"/>
  <c r="AA293" i="85"/>
  <c r="AG293" i="85"/>
  <c r="M293" i="85"/>
  <c r="AW293" i="85"/>
  <c r="AM293" i="85"/>
  <c r="AS293" i="85"/>
  <c r="AC293" i="85"/>
  <c r="AV293" i="85"/>
  <c r="P293" i="85"/>
  <c r="BE293" i="85"/>
  <c r="BF293" i="85"/>
  <c r="H293" i="85"/>
  <c r="Z293" i="85"/>
  <c r="AB293" i="85"/>
  <c r="AO293" i="85"/>
  <c r="AL293" i="85"/>
  <c r="S293" i="85"/>
  <c r="AN293" i="85"/>
  <c r="T293" i="85"/>
  <c r="P156" i="85"/>
  <c r="BD156" i="85"/>
  <c r="H156" i="85"/>
  <c r="M156" i="85"/>
  <c r="I156" i="85"/>
  <c r="AK156" i="85"/>
  <c r="T156" i="85"/>
  <c r="AB156" i="85"/>
  <c r="AN156" i="85"/>
  <c r="AR156" i="85"/>
  <c r="AW156" i="85"/>
  <c r="AZ156" i="85"/>
  <c r="AF156" i="85"/>
  <c r="Y156" i="85"/>
  <c r="AQ156" i="85"/>
  <c r="AP156" i="85"/>
  <c r="AC156" i="85"/>
  <c r="AE156" i="85"/>
  <c r="AD156" i="85"/>
  <c r="Q156" i="85"/>
  <c r="S156" i="85"/>
  <c r="R156" i="85"/>
  <c r="AH156" i="85"/>
  <c r="AV156" i="85"/>
  <c r="J156" i="85"/>
  <c r="AJ156" i="85"/>
  <c r="BG156" i="85"/>
  <c r="AO156" i="85"/>
  <c r="Z156" i="85"/>
  <c r="BE156" i="85"/>
  <c r="N156" i="85"/>
  <c r="AS156" i="85"/>
  <c r="AG156" i="85"/>
  <c r="U156" i="85"/>
  <c r="AY156" i="85"/>
  <c r="AU156" i="85"/>
  <c r="BB156" i="85"/>
  <c r="AM156" i="85"/>
  <c r="AI156" i="85"/>
  <c r="AA156" i="85"/>
  <c r="X156" i="85"/>
  <c r="W156" i="85"/>
  <c r="BC156" i="85"/>
  <c r="O156" i="85"/>
  <c r="L156" i="85"/>
  <c r="K156" i="85"/>
  <c r="BF156" i="85"/>
  <c r="AT156" i="85"/>
  <c r="AX156" i="85"/>
  <c r="V156" i="85"/>
  <c r="BA156" i="85"/>
  <c r="AL156" i="85"/>
  <c r="Q67" i="85"/>
  <c r="AN67" i="85"/>
  <c r="AB67" i="85"/>
  <c r="AZ67" i="85"/>
  <c r="P67" i="85"/>
  <c r="AL67" i="85"/>
  <c r="M67" i="85"/>
  <c r="Z67" i="85"/>
  <c r="AV67" i="85"/>
  <c r="N67" i="85"/>
  <c r="AJ67" i="85"/>
  <c r="X67" i="85"/>
  <c r="L67" i="85"/>
  <c r="U67" i="85"/>
  <c r="AY67" i="85"/>
  <c r="BG67" i="85"/>
  <c r="AM67" i="85"/>
  <c r="AU67" i="85"/>
  <c r="BF67" i="85"/>
  <c r="AA67" i="85"/>
  <c r="AI67" i="85"/>
  <c r="AT67" i="85"/>
  <c r="O67" i="85"/>
  <c r="W67" i="85"/>
  <c r="AW67" i="85"/>
  <c r="K67" i="85"/>
  <c r="AK67" i="85"/>
  <c r="AG67" i="85"/>
  <c r="AE67" i="85"/>
  <c r="I67" i="85"/>
  <c r="BD67" i="85"/>
  <c r="S67" i="85"/>
  <c r="AC67" i="85"/>
  <c r="BC67" i="85"/>
  <c r="AR67" i="85"/>
  <c r="AF67" i="85"/>
  <c r="T67" i="85"/>
  <c r="BB67" i="85"/>
  <c r="H67" i="85"/>
  <c r="AP67" i="85"/>
  <c r="AH67" i="85"/>
  <c r="AD67" i="85"/>
  <c r="V67" i="85"/>
  <c r="R67" i="85"/>
  <c r="Y67" i="85"/>
  <c r="J67" i="85"/>
  <c r="AX67" i="85"/>
  <c r="BE67" i="85"/>
  <c r="AS67" i="85"/>
  <c r="AQ67" i="85"/>
  <c r="BA67" i="85"/>
  <c r="AO67" i="85"/>
  <c r="AH283" i="85"/>
  <c r="AX283" i="85"/>
  <c r="AA283" i="85"/>
  <c r="BF283" i="85"/>
  <c r="V283" i="85"/>
  <c r="AM283" i="85"/>
  <c r="AO283" i="85"/>
  <c r="U283" i="85"/>
  <c r="L283" i="85"/>
  <c r="BA283" i="85"/>
  <c r="AG283" i="85"/>
  <c r="M283" i="85"/>
  <c r="R283" i="85"/>
  <c r="AS283" i="85"/>
  <c r="Y283" i="85"/>
  <c r="AD283" i="85"/>
  <c r="BE283" i="85"/>
  <c r="AV283" i="85"/>
  <c r="AK283" i="85"/>
  <c r="AP283" i="85"/>
  <c r="K283" i="85"/>
  <c r="S283" i="85"/>
  <c r="AW283" i="85"/>
  <c r="BB283" i="85"/>
  <c r="W283" i="85"/>
  <c r="P283" i="85"/>
  <c r="H283" i="85"/>
  <c r="AI283" i="85"/>
  <c r="BC283" i="85"/>
  <c r="AB283" i="85"/>
  <c r="T283" i="85"/>
  <c r="AU283" i="85"/>
  <c r="Z283" i="85"/>
  <c r="AQ283" i="85"/>
  <c r="AL283" i="85"/>
  <c r="AJ283" i="85"/>
  <c r="AN283" i="85"/>
  <c r="AF283" i="85"/>
  <c r="BG283" i="85"/>
  <c r="AT283" i="85"/>
  <c r="N283" i="85"/>
  <c r="J283" i="85"/>
  <c r="AZ283" i="85"/>
  <c r="AR283" i="85"/>
  <c r="AE283" i="85"/>
  <c r="AY283" i="85"/>
  <c r="O283" i="85"/>
  <c r="Q283" i="85"/>
  <c r="BD283" i="85"/>
  <c r="X283" i="85"/>
  <c r="AC283" i="85"/>
  <c r="I283" i="85"/>
  <c r="I146" i="85"/>
  <c r="AG146" i="85"/>
  <c r="BE146" i="85"/>
  <c r="AE146" i="85"/>
  <c r="AI146" i="85"/>
  <c r="T146" i="85"/>
  <c r="R146" i="85"/>
  <c r="V146" i="85"/>
  <c r="AW146" i="85"/>
  <c r="AR146" i="85"/>
  <c r="L146" i="85"/>
  <c r="BG146" i="85"/>
  <c r="AT146" i="85"/>
  <c r="AD146" i="85"/>
  <c r="AC146" i="85"/>
  <c r="AB146" i="85"/>
  <c r="K146" i="85"/>
  <c r="S146" i="85"/>
  <c r="AX146" i="85"/>
  <c r="AH146" i="85"/>
  <c r="W146" i="85"/>
  <c r="H146" i="85"/>
  <c r="J146" i="85"/>
  <c r="AQ146" i="85"/>
  <c r="AP146" i="85"/>
  <c r="AO146" i="85"/>
  <c r="N146" i="85"/>
  <c r="M146" i="85"/>
  <c r="Y146" i="85"/>
  <c r="AS146" i="85"/>
  <c r="BD146" i="85"/>
  <c r="AN146" i="85"/>
  <c r="AF146" i="85"/>
  <c r="Q146" i="85"/>
  <c r="AA146" i="85"/>
  <c r="AZ146" i="85"/>
  <c r="BC146" i="85"/>
  <c r="AM146" i="85"/>
  <c r="P146" i="85"/>
  <c r="Z146" i="85"/>
  <c r="BB146" i="85"/>
  <c r="AY146" i="85"/>
  <c r="O146" i="85"/>
  <c r="AL146" i="85"/>
  <c r="AU146" i="85"/>
  <c r="U146" i="85"/>
  <c r="AK146" i="85"/>
  <c r="BF146" i="85"/>
  <c r="AV146" i="85"/>
  <c r="AJ146" i="85"/>
  <c r="X146" i="85"/>
  <c r="BA146" i="85"/>
  <c r="J19" i="85"/>
  <c r="R19" i="85"/>
  <c r="W19" i="85"/>
  <c r="Z19" i="85"/>
  <c r="V19" i="85"/>
  <c r="AD19" i="85"/>
  <c r="AI19" i="85"/>
  <c r="X19" i="85"/>
  <c r="O19" i="85"/>
  <c r="AH19" i="85"/>
  <c r="AS19" i="85"/>
  <c r="AX19" i="85"/>
  <c r="AN19" i="85"/>
  <c r="AA19" i="85"/>
  <c r="AT19" i="85"/>
  <c r="L19" i="85"/>
  <c r="S19" i="85"/>
  <c r="AP19" i="85"/>
  <c r="AM19" i="85"/>
  <c r="BF19" i="85"/>
  <c r="AE19" i="85"/>
  <c r="AJ19" i="85"/>
  <c r="BD19" i="85"/>
  <c r="M19" i="85"/>
  <c r="AY19" i="85"/>
  <c r="H19" i="85"/>
  <c r="AU19" i="85"/>
  <c r="AZ19" i="85"/>
  <c r="BE19" i="85"/>
  <c r="T19" i="85"/>
  <c r="AL19" i="85"/>
  <c r="P19" i="85"/>
  <c r="Y19" i="85"/>
  <c r="AG19" i="85"/>
  <c r="AB19" i="85"/>
  <c r="AQ19" i="85"/>
  <c r="AF19" i="85"/>
  <c r="AK19" i="85"/>
  <c r="AO19" i="85"/>
  <c r="Q19" i="85"/>
  <c r="BG19" i="85"/>
  <c r="AV19" i="85"/>
  <c r="BB19" i="85"/>
  <c r="I19" i="85"/>
  <c r="AC19" i="85"/>
  <c r="N19" i="85"/>
  <c r="U19" i="85"/>
  <c r="BA19" i="85"/>
  <c r="AR19" i="85"/>
  <c r="AW19" i="85"/>
  <c r="BC19" i="85"/>
  <c r="K19" i="85"/>
  <c r="AE234" i="85"/>
  <c r="T234" i="85"/>
  <c r="AT234" i="85"/>
  <c r="AL234" i="85"/>
  <c r="AY234" i="85"/>
  <c r="BC234" i="85"/>
  <c r="AF234" i="85"/>
  <c r="BF234" i="85"/>
  <c r="M234" i="85"/>
  <c r="Z234" i="85"/>
  <c r="AR234" i="85"/>
  <c r="K234" i="85"/>
  <c r="AM234" i="85"/>
  <c r="AZ234" i="85"/>
  <c r="BD234" i="85"/>
  <c r="W234" i="85"/>
  <c r="N234" i="85"/>
  <c r="AA234" i="85"/>
  <c r="Q234" i="85"/>
  <c r="I234" i="85"/>
  <c r="AI234" i="85"/>
  <c r="AN234" i="85"/>
  <c r="BA234" i="85"/>
  <c r="AB234" i="85"/>
  <c r="AC234" i="85"/>
  <c r="U234" i="85"/>
  <c r="AU234" i="85"/>
  <c r="O234" i="85"/>
  <c r="AO234" i="85"/>
  <c r="AG234" i="85"/>
  <c r="BG234" i="85"/>
  <c r="AQ234" i="85"/>
  <c r="R234" i="85"/>
  <c r="AS234" i="85"/>
  <c r="L234" i="85"/>
  <c r="P234" i="85"/>
  <c r="AD234" i="85"/>
  <c r="BE234" i="85"/>
  <c r="X234" i="85"/>
  <c r="AW234" i="85"/>
  <c r="AP234" i="85"/>
  <c r="J234" i="85"/>
  <c r="AJ234" i="85"/>
  <c r="S234" i="85"/>
  <c r="BB234" i="85"/>
  <c r="V234" i="85"/>
  <c r="AV234" i="85"/>
  <c r="AX234" i="85"/>
  <c r="H234" i="85"/>
  <c r="AH234" i="85"/>
  <c r="AK234" i="85"/>
  <c r="Y234" i="85"/>
  <c r="AR199" i="85"/>
  <c r="K199" i="85"/>
  <c r="AW199" i="85"/>
  <c r="AZ199" i="85"/>
  <c r="BC199" i="85"/>
  <c r="BD199" i="85"/>
  <c r="W199" i="85"/>
  <c r="N199" i="85"/>
  <c r="Q199" i="85"/>
  <c r="I199" i="85"/>
  <c r="AI199" i="85"/>
  <c r="Z199" i="85"/>
  <c r="R199" i="85"/>
  <c r="U199" i="85"/>
  <c r="AU199" i="85"/>
  <c r="AL199" i="85"/>
  <c r="S199" i="85"/>
  <c r="AG199" i="85"/>
  <c r="BG199" i="85"/>
  <c r="AX199" i="85"/>
  <c r="AC199" i="85"/>
  <c r="AS199" i="85"/>
  <c r="L199" i="85"/>
  <c r="O199" i="85"/>
  <c r="AD199" i="85"/>
  <c r="BE199" i="85"/>
  <c r="X199" i="85"/>
  <c r="AA199" i="85"/>
  <c r="AE199" i="85"/>
  <c r="J199" i="85"/>
  <c r="AJ199" i="85"/>
  <c r="AM199" i="85"/>
  <c r="AO199" i="85"/>
  <c r="V199" i="85"/>
  <c r="AV199" i="85"/>
  <c r="AY199" i="85"/>
  <c r="AP199" i="85"/>
  <c r="H199" i="85"/>
  <c r="AH199" i="85"/>
  <c r="M199" i="85"/>
  <c r="P199" i="85"/>
  <c r="BA199" i="85"/>
  <c r="T199" i="85"/>
  <c r="AT199" i="85"/>
  <c r="Y199" i="85"/>
  <c r="AB199" i="85"/>
  <c r="AQ199" i="85"/>
  <c r="AF199" i="85"/>
  <c r="BF199" i="85"/>
  <c r="AK199" i="85"/>
  <c r="BB199" i="85"/>
  <c r="AN199" i="85"/>
  <c r="BD223" i="85"/>
  <c r="M223" i="85"/>
  <c r="AC223" i="85"/>
  <c r="AI223" i="85"/>
  <c r="AM223" i="85"/>
  <c r="Y223" i="85"/>
  <c r="AR223" i="85"/>
  <c r="AY223" i="85"/>
  <c r="AN223" i="85"/>
  <c r="I223" i="85"/>
  <c r="AK223" i="85"/>
  <c r="O223" i="85"/>
  <c r="S223" i="85"/>
  <c r="AO223" i="85"/>
  <c r="U223" i="85"/>
  <c r="AW223" i="85"/>
  <c r="AD223" i="85"/>
  <c r="AJ223" i="85"/>
  <c r="BB223" i="85"/>
  <c r="AG223" i="85"/>
  <c r="K223" i="85"/>
  <c r="AU223" i="85"/>
  <c r="AZ223" i="85"/>
  <c r="BC223" i="85"/>
  <c r="AS223" i="85"/>
  <c r="AA223" i="85"/>
  <c r="P223" i="85"/>
  <c r="T223" i="85"/>
  <c r="BE223" i="85"/>
  <c r="AP223" i="85"/>
  <c r="AE223" i="85"/>
  <c r="AL223" i="85"/>
  <c r="J223" i="85"/>
  <c r="BG223" i="85"/>
  <c r="AV223" i="85"/>
  <c r="BA223" i="85"/>
  <c r="V223" i="85"/>
  <c r="L223" i="85"/>
  <c r="Q223" i="85"/>
  <c r="H223" i="85"/>
  <c r="AH223" i="85"/>
  <c r="AB223" i="85"/>
  <c r="AF223" i="85"/>
  <c r="W223" i="85"/>
  <c r="AT223" i="85"/>
  <c r="AQ223" i="85"/>
  <c r="AX223" i="85"/>
  <c r="X223" i="85"/>
  <c r="N223" i="85"/>
  <c r="R223" i="85"/>
  <c r="Z223" i="85"/>
  <c r="BF223" i="85"/>
  <c r="T241" i="85"/>
  <c r="AJ241" i="85"/>
  <c r="AN241" i="85"/>
  <c r="AR241" i="85"/>
  <c r="AG241" i="85"/>
  <c r="AH241" i="85"/>
  <c r="U241" i="85"/>
  <c r="AO241" i="85"/>
  <c r="AK241" i="85"/>
  <c r="AP241" i="85"/>
  <c r="I241" i="85"/>
  <c r="M241" i="85"/>
  <c r="P241" i="85"/>
  <c r="V241" i="85"/>
  <c r="Z241" i="85"/>
  <c r="AD241" i="85"/>
  <c r="AS241" i="85"/>
  <c r="AV241" i="85"/>
  <c r="O241" i="85"/>
  <c r="BF241" i="85"/>
  <c r="J241" i="85"/>
  <c r="AB241" i="85"/>
  <c r="S241" i="85"/>
  <c r="AT241" i="85"/>
  <c r="W241" i="85"/>
  <c r="BC241" i="85"/>
  <c r="AW241" i="85"/>
  <c r="AQ241" i="85"/>
  <c r="Y241" i="85"/>
  <c r="K241" i="85"/>
  <c r="BD241" i="85"/>
  <c r="AY241" i="85"/>
  <c r="X241" i="85"/>
  <c r="R241" i="85"/>
  <c r="L241" i="85"/>
  <c r="BG241" i="85"/>
  <c r="AX241" i="85"/>
  <c r="AE241" i="85"/>
  <c r="AM241" i="85"/>
  <c r="BE241" i="85"/>
  <c r="AU241" i="85"/>
  <c r="Q241" i="85"/>
  <c r="AZ241" i="85"/>
  <c r="H241" i="85"/>
  <c r="AC241" i="85"/>
  <c r="N241" i="85"/>
  <c r="AI241" i="85"/>
  <c r="BB241" i="85"/>
  <c r="AF241" i="85"/>
  <c r="BA241" i="85"/>
  <c r="AA241" i="85"/>
  <c r="AL241" i="85"/>
  <c r="AG21" i="85"/>
  <c r="AZ21" i="85"/>
  <c r="Y21" i="85"/>
  <c r="O21" i="85"/>
  <c r="AS21" i="85"/>
  <c r="V21" i="85"/>
  <c r="AO21" i="85"/>
  <c r="AD21" i="85"/>
  <c r="BE21" i="85"/>
  <c r="AK21" i="85"/>
  <c r="BF21" i="85"/>
  <c r="AU21" i="85"/>
  <c r="N21" i="85"/>
  <c r="BA21" i="85"/>
  <c r="K21" i="85"/>
  <c r="P21" i="85"/>
  <c r="Z21" i="85"/>
  <c r="W21" i="85"/>
  <c r="AA21" i="85"/>
  <c r="Q21" i="85"/>
  <c r="AL21" i="85"/>
  <c r="AM21" i="85"/>
  <c r="AP21" i="85"/>
  <c r="AF21" i="85"/>
  <c r="S21" i="85"/>
  <c r="AX21" i="85"/>
  <c r="BB21" i="85"/>
  <c r="L21" i="85"/>
  <c r="AH21" i="85"/>
  <c r="AE21" i="85"/>
  <c r="R21" i="85"/>
  <c r="H21" i="85"/>
  <c r="AB21" i="85"/>
  <c r="AV21" i="85"/>
  <c r="AQ21" i="85"/>
  <c r="AI21" i="85"/>
  <c r="X21" i="85"/>
  <c r="AR21" i="85"/>
  <c r="AW21" i="85"/>
  <c r="BC21" i="85"/>
  <c r="AY21" i="85"/>
  <c r="AN21" i="85"/>
  <c r="M21" i="85"/>
  <c r="BG21" i="85"/>
  <c r="I21" i="85"/>
  <c r="T21" i="85"/>
  <c r="BD21" i="85"/>
  <c r="AC21" i="85"/>
  <c r="J21" i="85"/>
  <c r="AT21" i="85"/>
  <c r="U21" i="85"/>
  <c r="AJ21" i="85"/>
  <c r="J138" i="85"/>
  <c r="AS138" i="85"/>
  <c r="BC138" i="85"/>
  <c r="U138" i="85"/>
  <c r="I138" i="85"/>
  <c r="AX138" i="85"/>
  <c r="AG138" i="85"/>
  <c r="N138" i="85"/>
  <c r="BE138" i="85"/>
  <c r="BD138" i="85"/>
  <c r="AL138" i="85"/>
  <c r="S138" i="85"/>
  <c r="AQ138" i="85"/>
  <c r="AE138" i="85"/>
  <c r="AD138" i="85"/>
  <c r="O138" i="85"/>
  <c r="BF138" i="85"/>
  <c r="R138" i="85"/>
  <c r="AW138" i="85"/>
  <c r="AT138" i="85"/>
  <c r="AZ138" i="85"/>
  <c r="AK138" i="85"/>
  <c r="AV138" i="85"/>
  <c r="AH138" i="85"/>
  <c r="BA138" i="85"/>
  <c r="AN138" i="85"/>
  <c r="Y138" i="85"/>
  <c r="AJ138" i="85"/>
  <c r="V138" i="85"/>
  <c r="AR138" i="85"/>
  <c r="AO138" i="85"/>
  <c r="AB138" i="85"/>
  <c r="M138" i="85"/>
  <c r="X138" i="85"/>
  <c r="BG138" i="85"/>
  <c r="AF138" i="85"/>
  <c r="AC138" i="85"/>
  <c r="P138" i="85"/>
  <c r="L138" i="85"/>
  <c r="AU138" i="85"/>
  <c r="T138" i="85"/>
  <c r="Q138" i="85"/>
  <c r="AI138" i="85"/>
  <c r="H138" i="85"/>
  <c r="W138" i="85"/>
  <c r="K138" i="85"/>
  <c r="AY138" i="85"/>
  <c r="BB138" i="85"/>
  <c r="AM138" i="85"/>
  <c r="AA138" i="85"/>
  <c r="Z138" i="85"/>
  <c r="AP138" i="85"/>
  <c r="Z225" i="85"/>
  <c r="AJ225" i="85"/>
  <c r="BC225" i="85"/>
  <c r="BF225" i="85"/>
  <c r="Q225" i="85"/>
  <c r="AY225" i="85"/>
  <c r="J225" i="85"/>
  <c r="AF225" i="85"/>
  <c r="AC225" i="85"/>
  <c r="V225" i="85"/>
  <c r="AA225" i="85"/>
  <c r="AG225" i="85"/>
  <c r="AO225" i="85"/>
  <c r="AL225" i="85"/>
  <c r="AP225" i="85"/>
  <c r="AS225" i="85"/>
  <c r="BA225" i="85"/>
  <c r="AZ225" i="85"/>
  <c r="BD225" i="85"/>
  <c r="AT225" i="85"/>
  <c r="S225" i="85"/>
  <c r="H225" i="85"/>
  <c r="K225" i="85"/>
  <c r="AU225" i="85"/>
  <c r="AH225" i="85"/>
  <c r="W225" i="85"/>
  <c r="AB225" i="85"/>
  <c r="BG225" i="85"/>
  <c r="M225" i="85"/>
  <c r="AV225" i="85"/>
  <c r="AM225" i="85"/>
  <c r="AQ225" i="85"/>
  <c r="O225" i="85"/>
  <c r="Y225" i="85"/>
  <c r="T225" i="85"/>
  <c r="BB225" i="85"/>
  <c r="BE225" i="85"/>
  <c r="P225" i="85"/>
  <c r="AK225" i="85"/>
  <c r="AI225" i="85"/>
  <c r="I225" i="85"/>
  <c r="L225" i="85"/>
  <c r="AW225" i="85"/>
  <c r="AX225" i="85"/>
  <c r="X225" i="85"/>
  <c r="AD225" i="85"/>
  <c r="AN225" i="85"/>
  <c r="AR225" i="85"/>
  <c r="R225" i="85"/>
  <c r="U225" i="85"/>
  <c r="AE225" i="85"/>
  <c r="N225" i="85"/>
  <c r="AI11" i="85"/>
  <c r="AC11" i="85"/>
  <c r="BE11" i="85"/>
  <c r="AA11" i="85"/>
  <c r="AF11" i="85"/>
  <c r="AU11" i="85"/>
  <c r="AO11" i="85"/>
  <c r="S11" i="85"/>
  <c r="AT11" i="85"/>
  <c r="AG11" i="85"/>
  <c r="BG11" i="85"/>
  <c r="BA11" i="85"/>
  <c r="AM11" i="85"/>
  <c r="H11" i="85"/>
  <c r="L11" i="85"/>
  <c r="R11" i="85"/>
  <c r="BF11" i="85"/>
  <c r="AB11" i="85"/>
  <c r="X11" i="85"/>
  <c r="AD11" i="85"/>
  <c r="T11" i="85"/>
  <c r="AX11" i="85"/>
  <c r="AJ11" i="85"/>
  <c r="AP11" i="85"/>
  <c r="AN11" i="85"/>
  <c r="I11" i="85"/>
  <c r="AV11" i="85"/>
  <c r="BB11" i="85"/>
  <c r="U11" i="85"/>
  <c r="AE11" i="85"/>
  <c r="M11" i="85"/>
  <c r="O11" i="85"/>
  <c r="AQ11" i="85"/>
  <c r="AY11" i="85"/>
  <c r="Y11" i="85"/>
  <c r="AH11" i="85"/>
  <c r="V11" i="85"/>
  <c r="AZ11" i="85"/>
  <c r="AK11" i="85"/>
  <c r="BD11" i="85"/>
  <c r="AR11" i="85"/>
  <c r="BC11" i="85"/>
  <c r="K11" i="85"/>
  <c r="AW11" i="85"/>
  <c r="P11" i="85"/>
  <c r="Z11" i="85"/>
  <c r="J11" i="85"/>
  <c r="W11" i="85"/>
  <c r="Q11" i="85"/>
  <c r="AL11" i="85"/>
  <c r="AS11" i="85"/>
  <c r="N11" i="85"/>
  <c r="AK35" i="85"/>
  <c r="AN35" i="85"/>
  <c r="AF35" i="85"/>
  <c r="J35" i="85"/>
  <c r="AW35" i="85"/>
  <c r="AZ35" i="85"/>
  <c r="AR35" i="85"/>
  <c r="BF35" i="85"/>
  <c r="N35" i="85"/>
  <c r="Q35" i="85"/>
  <c r="BD35" i="85"/>
  <c r="K35" i="85"/>
  <c r="Z35" i="85"/>
  <c r="AC35" i="85"/>
  <c r="I35" i="85"/>
  <c r="BG35" i="85"/>
  <c r="AL35" i="85"/>
  <c r="AO35" i="85"/>
  <c r="U35" i="85"/>
  <c r="R35" i="85"/>
  <c r="AX35" i="85"/>
  <c r="BA35" i="85"/>
  <c r="AG35" i="85"/>
  <c r="V35" i="85"/>
  <c r="L35" i="85"/>
  <c r="O35" i="85"/>
  <c r="S35" i="85"/>
  <c r="AS35" i="85"/>
  <c r="W35" i="85"/>
  <c r="X35" i="85"/>
  <c r="AA35" i="85"/>
  <c r="AE35" i="85"/>
  <c r="BE35" i="85"/>
  <c r="AD35" i="85"/>
  <c r="AJ35" i="85"/>
  <c r="AM35" i="85"/>
  <c r="AQ35" i="85"/>
  <c r="AP35" i="85"/>
  <c r="AV35" i="85"/>
  <c r="AY35" i="85"/>
  <c r="BC35" i="85"/>
  <c r="AT35" i="85"/>
  <c r="M35" i="85"/>
  <c r="P35" i="85"/>
  <c r="H35" i="85"/>
  <c r="AU35" i="85"/>
  <c r="Y35" i="85"/>
  <c r="AI35" i="85"/>
  <c r="AH35" i="85"/>
  <c r="AB35" i="85"/>
  <c r="T35" i="85"/>
  <c r="BB35" i="85"/>
  <c r="Q278" i="85"/>
  <c r="V278" i="85"/>
  <c r="U278" i="85"/>
  <c r="AX278" i="85"/>
  <c r="AG278" i="85"/>
  <c r="AY278" i="85"/>
  <c r="AV278" i="85"/>
  <c r="S278" i="85"/>
  <c r="AK278" i="85"/>
  <c r="AJ278" i="85"/>
  <c r="AE278" i="85"/>
  <c r="L278" i="85"/>
  <c r="AT278" i="85"/>
  <c r="R278" i="85"/>
  <c r="P278" i="85"/>
  <c r="BF278" i="85"/>
  <c r="BE278" i="85"/>
  <c r="AF278" i="85"/>
  <c r="AD278" i="85"/>
  <c r="AR278" i="85"/>
  <c r="AQ278" i="85"/>
  <c r="AZ278" i="85"/>
  <c r="AP278" i="85"/>
  <c r="AC278" i="85"/>
  <c r="AB278" i="85"/>
  <c r="AL278" i="85"/>
  <c r="AW278" i="85"/>
  <c r="BB278" i="85"/>
  <c r="O278" i="85"/>
  <c r="N278" i="85"/>
  <c r="X278" i="85"/>
  <c r="AH278" i="85"/>
  <c r="H278" i="85"/>
  <c r="I278" i="85"/>
  <c r="T278" i="85"/>
  <c r="K278" i="85"/>
  <c r="BD278" i="85"/>
  <c r="W278" i="85"/>
  <c r="AO278" i="85"/>
  <c r="AI278" i="85"/>
  <c r="AA278" i="85"/>
  <c r="BA278" i="85"/>
  <c r="AU278" i="85"/>
  <c r="M278" i="85"/>
  <c r="BC278" i="85"/>
  <c r="AM278" i="85"/>
  <c r="BG278" i="85"/>
  <c r="AN278" i="85"/>
  <c r="Y278" i="85"/>
  <c r="AS278" i="85"/>
  <c r="Z278" i="85"/>
  <c r="J278" i="85"/>
  <c r="T240" i="85"/>
  <c r="AY240" i="85"/>
  <c r="AE240" i="85"/>
  <c r="AT240" i="85"/>
  <c r="AU240" i="85"/>
  <c r="AR240" i="85"/>
  <c r="AH240" i="85"/>
  <c r="BF240" i="85"/>
  <c r="BE240" i="85"/>
  <c r="AX240" i="85"/>
  <c r="O240" i="85"/>
  <c r="H240" i="85"/>
  <c r="L240" i="85"/>
  <c r="AB240" i="85"/>
  <c r="V240" i="85"/>
  <c r="Y240" i="85"/>
  <c r="AO240" i="85"/>
  <c r="BG240" i="85"/>
  <c r="AI240" i="85"/>
  <c r="AL240" i="85"/>
  <c r="BB240" i="85"/>
  <c r="AV240" i="85"/>
  <c r="M240" i="85"/>
  <c r="P240" i="85"/>
  <c r="J240" i="85"/>
  <c r="Z240" i="85"/>
  <c r="AC240" i="85"/>
  <c r="W240" i="85"/>
  <c r="AM240" i="85"/>
  <c r="AP240" i="85"/>
  <c r="S240" i="85"/>
  <c r="AF240" i="85"/>
  <c r="AJ240" i="85"/>
  <c r="AZ240" i="85"/>
  <c r="BC240" i="85"/>
  <c r="I240" i="85"/>
  <c r="AW240" i="85"/>
  <c r="N240" i="85"/>
  <c r="Q240" i="85"/>
  <c r="U240" i="85"/>
  <c r="K240" i="85"/>
  <c r="AA240" i="85"/>
  <c r="AD240" i="85"/>
  <c r="R240" i="85"/>
  <c r="AS240" i="85"/>
  <c r="AK240" i="85"/>
  <c r="BA240" i="85"/>
  <c r="BD240" i="85"/>
  <c r="AG240" i="85"/>
  <c r="X240" i="85"/>
  <c r="AN240" i="85"/>
  <c r="AQ240" i="85"/>
  <c r="AJ242" i="85"/>
  <c r="AO242" i="85"/>
  <c r="AR242" i="85"/>
  <c r="T242" i="85"/>
  <c r="AX242" i="85"/>
  <c r="BB242" i="85"/>
  <c r="AG242" i="85"/>
  <c r="BF242" i="85"/>
  <c r="M242" i="85"/>
  <c r="K242" i="85"/>
  <c r="P242" i="85"/>
  <c r="AH242" i="85"/>
  <c r="U242" i="85"/>
  <c r="Y242" i="85"/>
  <c r="X242" i="85"/>
  <c r="AC242" i="85"/>
  <c r="AM242" i="85"/>
  <c r="BG242" i="85"/>
  <c r="AK242" i="85"/>
  <c r="AL242" i="85"/>
  <c r="AP242" i="85"/>
  <c r="AS242" i="85"/>
  <c r="Z242" i="85"/>
  <c r="AW242" i="85"/>
  <c r="AY242" i="85"/>
  <c r="BC242" i="85"/>
  <c r="AT242" i="85"/>
  <c r="AF242" i="85"/>
  <c r="I242" i="85"/>
  <c r="N242" i="85"/>
  <c r="Q242" i="85"/>
  <c r="H242" i="85"/>
  <c r="V242" i="85"/>
  <c r="AA242" i="85"/>
  <c r="AD242" i="85"/>
  <c r="AU242" i="85"/>
  <c r="AI242" i="85"/>
  <c r="AN242" i="85"/>
  <c r="AQ242" i="85"/>
  <c r="L242" i="85"/>
  <c r="AV242" i="85"/>
  <c r="BA242" i="85"/>
  <c r="BD242" i="85"/>
  <c r="AZ242" i="85"/>
  <c r="W242" i="85"/>
  <c r="AB242" i="85"/>
  <c r="AE242" i="85"/>
  <c r="BE242" i="85"/>
  <c r="J242" i="85"/>
  <c r="O242" i="85"/>
  <c r="R242" i="85"/>
  <c r="S242" i="85"/>
  <c r="X218" i="85"/>
  <c r="AP218" i="85"/>
  <c r="AS218" i="85"/>
  <c r="AV218" i="85"/>
  <c r="J218" i="85"/>
  <c r="Z218" i="85"/>
  <c r="AN218" i="85"/>
  <c r="AQ218" i="85"/>
  <c r="AT218" i="85"/>
  <c r="AY218" i="85"/>
  <c r="K218" i="85"/>
  <c r="O218" i="85"/>
  <c r="T218" i="85"/>
  <c r="U218" i="85"/>
  <c r="AA218" i="85"/>
  <c r="AE218" i="85"/>
  <c r="AH218" i="85"/>
  <c r="W218" i="85"/>
  <c r="R218" i="85"/>
  <c r="AD218" i="85"/>
  <c r="L218" i="85"/>
  <c r="BD218" i="85"/>
  <c r="AX218" i="85"/>
  <c r="AJ218" i="85"/>
  <c r="P218" i="85"/>
  <c r="H218" i="85"/>
  <c r="AZ218" i="85"/>
  <c r="AF218" i="85"/>
  <c r="I218" i="85"/>
  <c r="AO218" i="85"/>
  <c r="BE218" i="85"/>
  <c r="Y218" i="85"/>
  <c r="BA218" i="85"/>
  <c r="Q218" i="85"/>
  <c r="AI218" i="85"/>
  <c r="M218" i="85"/>
  <c r="AG218" i="85"/>
  <c r="AK218" i="85"/>
  <c r="AB218" i="85"/>
  <c r="BF218" i="85"/>
  <c r="AL218" i="85"/>
  <c r="BB218" i="85"/>
  <c r="AU218" i="85"/>
  <c r="N218" i="85"/>
  <c r="BG218" i="85"/>
  <c r="AC218" i="85"/>
  <c r="V218" i="85"/>
  <c r="S218" i="85"/>
  <c r="AR218" i="85"/>
  <c r="AW218" i="85"/>
  <c r="BC218" i="85"/>
  <c r="AM218" i="85"/>
  <c r="AO22" i="85"/>
  <c r="AV22" i="85"/>
  <c r="BB22" i="85"/>
  <c r="BG22" i="85"/>
  <c r="BA22" i="85"/>
  <c r="R22" i="85"/>
  <c r="H22" i="85"/>
  <c r="AB22" i="85"/>
  <c r="J22" i="85"/>
  <c r="AG22" i="85"/>
  <c r="X22" i="85"/>
  <c r="AD22" i="85"/>
  <c r="V22" i="85"/>
  <c r="AW22" i="85"/>
  <c r="AN22" i="85"/>
  <c r="AL22" i="85"/>
  <c r="AH22" i="85"/>
  <c r="S22" i="85"/>
  <c r="BD22" i="85"/>
  <c r="AR22" i="85"/>
  <c r="AT22" i="85"/>
  <c r="AI22" i="85"/>
  <c r="I22" i="85"/>
  <c r="AS22" i="85"/>
  <c r="O22" i="85"/>
  <c r="BF22" i="85"/>
  <c r="AX22" i="85"/>
  <c r="Y22" i="85"/>
  <c r="BC22" i="85"/>
  <c r="AA22" i="85"/>
  <c r="N22" i="85"/>
  <c r="T22" i="85"/>
  <c r="AP22" i="85"/>
  <c r="L22" i="85"/>
  <c r="AM22" i="85"/>
  <c r="AE22" i="85"/>
  <c r="AJ22" i="85"/>
  <c r="BE22" i="85"/>
  <c r="AY22" i="85"/>
  <c r="AU22" i="85"/>
  <c r="AZ22" i="85"/>
  <c r="K22" i="85"/>
  <c r="Q22" i="85"/>
  <c r="P22" i="85"/>
  <c r="U22" i="85"/>
  <c r="Z22" i="85"/>
  <c r="AQ22" i="85"/>
  <c r="W22" i="85"/>
  <c r="M22" i="85"/>
  <c r="AC22" i="85"/>
  <c r="AK22" i="85"/>
  <c r="AF22" i="85"/>
  <c r="P206" i="85"/>
  <c r="S206" i="85"/>
  <c r="AS206" i="85"/>
  <c r="AW206" i="85"/>
  <c r="AK206" i="85"/>
  <c r="Q206" i="85"/>
  <c r="H206" i="85"/>
  <c r="AH206" i="85"/>
  <c r="AY206" i="85"/>
  <c r="AO206" i="85"/>
  <c r="AF206" i="85"/>
  <c r="BF206" i="85"/>
  <c r="BG206" i="85"/>
  <c r="BA206" i="85"/>
  <c r="AR206" i="85"/>
  <c r="L206" i="85"/>
  <c r="Y206" i="85"/>
  <c r="AD206" i="85"/>
  <c r="J206" i="85"/>
  <c r="AA206" i="85"/>
  <c r="AP206" i="85"/>
  <c r="V206" i="85"/>
  <c r="AI206" i="85"/>
  <c r="BB206" i="85"/>
  <c r="AT206" i="85"/>
  <c r="AL206" i="85"/>
  <c r="AE206" i="85"/>
  <c r="X206" i="85"/>
  <c r="AM206" i="85"/>
  <c r="AQ206" i="85"/>
  <c r="AJ206" i="85"/>
  <c r="AU206" i="85"/>
  <c r="BC206" i="85"/>
  <c r="AV206" i="85"/>
  <c r="K206" i="85"/>
  <c r="T206" i="85"/>
  <c r="M206" i="85"/>
  <c r="AB206" i="85"/>
  <c r="BD206" i="85"/>
  <c r="N206" i="85"/>
  <c r="AN206" i="85"/>
  <c r="I206" i="85"/>
  <c r="AX206" i="85"/>
  <c r="AZ206" i="85"/>
  <c r="U206" i="85"/>
  <c r="O206" i="85"/>
  <c r="R206" i="85"/>
  <c r="BE206" i="85"/>
  <c r="Z206" i="85"/>
  <c r="W206" i="85"/>
  <c r="AC206" i="85"/>
  <c r="AG206" i="85"/>
  <c r="R282" i="85"/>
  <c r="AF282" i="85"/>
  <c r="BD282" i="85"/>
  <c r="T282" i="85"/>
  <c r="AE282" i="85"/>
  <c r="BC282" i="85"/>
  <c r="S282" i="85"/>
  <c r="AY282" i="85"/>
  <c r="BA282" i="85"/>
  <c r="O282" i="85"/>
  <c r="AM282" i="85"/>
  <c r="Q282" i="85"/>
  <c r="AR282" i="85"/>
  <c r="H282" i="85"/>
  <c r="AC282" i="85"/>
  <c r="AO282" i="85"/>
  <c r="AQ282" i="85"/>
  <c r="AA282" i="85"/>
  <c r="BG282" i="85"/>
  <c r="AT282" i="85"/>
  <c r="AU282" i="85"/>
  <c r="AH282" i="85"/>
  <c r="AI282" i="85"/>
  <c r="V282" i="85"/>
  <c r="AV282" i="85"/>
  <c r="W282" i="85"/>
  <c r="J282" i="85"/>
  <c r="AJ282" i="85"/>
  <c r="K282" i="85"/>
  <c r="AZ282" i="85"/>
  <c r="X282" i="85"/>
  <c r="BE282" i="85"/>
  <c r="AN282" i="85"/>
  <c r="AX282" i="85"/>
  <c r="L282" i="85"/>
  <c r="AS282" i="85"/>
  <c r="AB282" i="85"/>
  <c r="AL282" i="85"/>
  <c r="AW282" i="85"/>
  <c r="AG282" i="85"/>
  <c r="P282" i="85"/>
  <c r="Z282" i="85"/>
  <c r="AK282" i="85"/>
  <c r="U282" i="85"/>
  <c r="BB282" i="85"/>
  <c r="N282" i="85"/>
  <c r="Y282" i="85"/>
  <c r="I282" i="85"/>
  <c r="AP282" i="85"/>
  <c r="M282" i="85"/>
  <c r="AD282" i="85"/>
  <c r="BF282" i="85"/>
  <c r="S258" i="85"/>
  <c r="AA258" i="85"/>
  <c r="AX258" i="85"/>
  <c r="AJ258" i="85"/>
  <c r="AZ258" i="85"/>
  <c r="AN258" i="85"/>
  <c r="Z258" i="85"/>
  <c r="AK258" i="85"/>
  <c r="L258" i="85"/>
  <c r="AB258" i="85"/>
  <c r="N258" i="85"/>
  <c r="Y258" i="85"/>
  <c r="P258" i="85"/>
  <c r="M258" i="85"/>
  <c r="BG258" i="85"/>
  <c r="BB258" i="85"/>
  <c r="AP258" i="85"/>
  <c r="AI258" i="85"/>
  <c r="AD258" i="85"/>
  <c r="BA258" i="85"/>
  <c r="W258" i="85"/>
  <c r="R258" i="85"/>
  <c r="AO258" i="85"/>
  <c r="AC258" i="85"/>
  <c r="Q258" i="85"/>
  <c r="AY258" i="85"/>
  <c r="O258" i="85"/>
  <c r="AW258" i="85"/>
  <c r="U258" i="85"/>
  <c r="BD258" i="85"/>
  <c r="AQ258" i="85"/>
  <c r="I258" i="85"/>
  <c r="AR258" i="85"/>
  <c r="AE258" i="85"/>
  <c r="AV258" i="85"/>
  <c r="AF258" i="85"/>
  <c r="X258" i="85"/>
  <c r="T258" i="85"/>
  <c r="H258" i="85"/>
  <c r="AL258" i="85"/>
  <c r="AU258" i="85"/>
  <c r="BF258" i="85"/>
  <c r="K258" i="85"/>
  <c r="AT258" i="85"/>
  <c r="AH258" i="85"/>
  <c r="V258" i="85"/>
  <c r="BE258" i="85"/>
  <c r="AM258" i="85"/>
  <c r="AG258" i="85"/>
  <c r="BC258" i="85"/>
  <c r="J258" i="85"/>
  <c r="AS258" i="85"/>
  <c r="AE157" i="85"/>
  <c r="H157" i="85"/>
  <c r="T157" i="85"/>
  <c r="AU157" i="85"/>
  <c r="AY157" i="85"/>
  <c r="AR157" i="85"/>
  <c r="AI157" i="85"/>
  <c r="AF157" i="85"/>
  <c r="AQ157" i="85"/>
  <c r="BG157" i="85"/>
  <c r="AM157" i="85"/>
  <c r="BD157" i="85"/>
  <c r="O157" i="85"/>
  <c r="P157" i="85"/>
  <c r="W157" i="85"/>
  <c r="K157" i="85"/>
  <c r="BC157" i="85"/>
  <c r="S157" i="85"/>
  <c r="BF157" i="85"/>
  <c r="BB157" i="85"/>
  <c r="AA157" i="85"/>
  <c r="AV157" i="85"/>
  <c r="AT157" i="85"/>
  <c r="BE157" i="85"/>
  <c r="AP157" i="85"/>
  <c r="AX157" i="85"/>
  <c r="AW157" i="85"/>
  <c r="AJ157" i="85"/>
  <c r="AL157" i="85"/>
  <c r="AK157" i="85"/>
  <c r="X157" i="85"/>
  <c r="Z157" i="85"/>
  <c r="Y157" i="85"/>
  <c r="L157" i="85"/>
  <c r="J157" i="85"/>
  <c r="U157" i="85"/>
  <c r="BA157" i="85"/>
  <c r="AN157" i="85"/>
  <c r="AH157" i="85"/>
  <c r="AD157" i="85"/>
  <c r="V157" i="85"/>
  <c r="R157" i="85"/>
  <c r="M157" i="85"/>
  <c r="AO157" i="85"/>
  <c r="AC157" i="85"/>
  <c r="N157" i="85"/>
  <c r="AS157" i="85"/>
  <c r="Q157" i="85"/>
  <c r="AG157" i="85"/>
  <c r="I157" i="85"/>
  <c r="AZ157" i="85"/>
  <c r="AB157" i="85"/>
  <c r="Q209" i="85"/>
  <c r="T209" i="85"/>
  <c r="X209" i="85"/>
  <c r="O209" i="85"/>
  <c r="AO209" i="85"/>
  <c r="AR209" i="85"/>
  <c r="AV209" i="85"/>
  <c r="W209" i="85"/>
  <c r="R209" i="85"/>
  <c r="BD209" i="85"/>
  <c r="AI209" i="85"/>
  <c r="AX209" i="85"/>
  <c r="AD209" i="85"/>
  <c r="I209" i="85"/>
  <c r="AK209" i="85"/>
  <c r="Z209" i="85"/>
  <c r="BB209" i="85"/>
  <c r="J209" i="85"/>
  <c r="K209" i="85"/>
  <c r="Y209" i="85"/>
  <c r="S209" i="85"/>
  <c r="V209" i="85"/>
  <c r="AM209" i="85"/>
  <c r="AA209" i="85"/>
  <c r="P209" i="85"/>
  <c r="AE209" i="85"/>
  <c r="AH209" i="85"/>
  <c r="M209" i="85"/>
  <c r="AG209" i="85"/>
  <c r="AB209" i="85"/>
  <c r="AQ209" i="85"/>
  <c r="AT209" i="85"/>
  <c r="AS209" i="85"/>
  <c r="AY209" i="85"/>
  <c r="AN209" i="85"/>
  <c r="BC209" i="85"/>
  <c r="BF209" i="85"/>
  <c r="N209" i="85"/>
  <c r="BE209" i="85"/>
  <c r="AJ209" i="85"/>
  <c r="AL209" i="85"/>
  <c r="AU209" i="85"/>
  <c r="AW209" i="85"/>
  <c r="BA209" i="85"/>
  <c r="AZ209" i="85"/>
  <c r="BG209" i="85"/>
  <c r="AC209" i="85"/>
  <c r="AP209" i="85"/>
  <c r="H209" i="85"/>
  <c r="AF209" i="85"/>
  <c r="L209" i="85"/>
  <c r="U209" i="85"/>
  <c r="AW204" i="85"/>
  <c r="AZ204" i="85"/>
  <c r="H204" i="85"/>
  <c r="K204" i="85"/>
  <c r="N204" i="85"/>
  <c r="Q204" i="85"/>
  <c r="T204" i="85"/>
  <c r="BF204" i="85"/>
  <c r="Z204" i="85"/>
  <c r="AC204" i="85"/>
  <c r="AF204" i="85"/>
  <c r="U204" i="85"/>
  <c r="AL204" i="85"/>
  <c r="AO204" i="85"/>
  <c r="AR204" i="85"/>
  <c r="BG204" i="85"/>
  <c r="AX204" i="85"/>
  <c r="BA204" i="85"/>
  <c r="BD204" i="85"/>
  <c r="V204" i="85"/>
  <c r="L204" i="85"/>
  <c r="O204" i="85"/>
  <c r="R204" i="85"/>
  <c r="AS204" i="85"/>
  <c r="AG204" i="85"/>
  <c r="X204" i="85"/>
  <c r="AA204" i="85"/>
  <c r="AD204" i="85"/>
  <c r="AT204" i="85"/>
  <c r="W204" i="85"/>
  <c r="AJ204" i="85"/>
  <c r="AM204" i="85"/>
  <c r="AP204" i="85"/>
  <c r="AU204" i="85"/>
  <c r="AH204" i="85"/>
  <c r="AV204" i="85"/>
  <c r="AY204" i="85"/>
  <c r="BB204" i="85"/>
  <c r="I204" i="85"/>
  <c r="AI204" i="85"/>
  <c r="M204" i="85"/>
  <c r="P204" i="85"/>
  <c r="S204" i="85"/>
  <c r="BC204" i="85"/>
  <c r="AK204" i="85"/>
  <c r="AN204" i="85"/>
  <c r="AQ204" i="85"/>
  <c r="BE204" i="85"/>
  <c r="Y204" i="85"/>
  <c r="AB204" i="85"/>
  <c r="AE204" i="85"/>
  <c r="J204" i="85"/>
  <c r="M147" i="85"/>
  <c r="T147" i="85"/>
  <c r="AV147" i="85"/>
  <c r="AY147" i="85"/>
  <c r="AF147" i="85"/>
  <c r="AX147" i="85"/>
  <c r="AW147" i="85"/>
  <c r="O147" i="85"/>
  <c r="AU147" i="85"/>
  <c r="Z147" i="85"/>
  <c r="X147" i="85"/>
  <c r="AH147" i="85"/>
  <c r="AG147" i="85"/>
  <c r="Q147" i="85"/>
  <c r="P147" i="85"/>
  <c r="AD147" i="85"/>
  <c r="AR147" i="85"/>
  <c r="AT147" i="85"/>
  <c r="AP147" i="85"/>
  <c r="AA147" i="85"/>
  <c r="AJ147" i="85"/>
  <c r="AE147" i="85"/>
  <c r="AN147" i="85"/>
  <c r="BA147" i="85"/>
  <c r="W147" i="85"/>
  <c r="BE147" i="85"/>
  <c r="BD147" i="85"/>
  <c r="AZ147" i="85"/>
  <c r="AI147" i="85"/>
  <c r="Y147" i="85"/>
  <c r="AM147" i="85"/>
  <c r="AK147" i="85"/>
  <c r="BG147" i="85"/>
  <c r="I147" i="85"/>
  <c r="H147" i="85"/>
  <c r="U147" i="85"/>
  <c r="AC147" i="85"/>
  <c r="AS147" i="85"/>
  <c r="L147" i="85"/>
  <c r="N147" i="85"/>
  <c r="AB147" i="85"/>
  <c r="BF147" i="85"/>
  <c r="AO147" i="85"/>
  <c r="AL147" i="85"/>
  <c r="R147" i="85"/>
  <c r="J147" i="85"/>
  <c r="V147" i="85"/>
  <c r="BB147" i="85"/>
  <c r="S147" i="85"/>
  <c r="AQ147" i="85"/>
  <c r="BC147" i="85"/>
  <c r="K147" i="85"/>
  <c r="BD8" i="85"/>
  <c r="W8" i="85"/>
  <c r="N8" i="85"/>
  <c r="Q8" i="85"/>
  <c r="U8" i="85"/>
  <c r="AU8" i="85"/>
  <c r="AL8" i="85"/>
  <c r="AO8" i="85"/>
  <c r="AG8" i="85"/>
  <c r="BG8" i="85"/>
  <c r="AX8" i="85"/>
  <c r="BA8" i="85"/>
  <c r="J8" i="85"/>
  <c r="AJ8" i="85"/>
  <c r="AM8" i="85"/>
  <c r="AP8" i="85"/>
  <c r="AS8" i="85"/>
  <c r="Y8" i="85"/>
  <c r="R8" i="85"/>
  <c r="BE8" i="85"/>
  <c r="AK8" i="85"/>
  <c r="AD8" i="85"/>
  <c r="V8" i="85"/>
  <c r="AW8" i="85"/>
  <c r="BB8" i="85"/>
  <c r="AH8" i="85"/>
  <c r="Z8" i="85"/>
  <c r="S8" i="85"/>
  <c r="AT8" i="85"/>
  <c r="O8" i="85"/>
  <c r="AE8" i="85"/>
  <c r="BF8" i="85"/>
  <c r="AA8" i="85"/>
  <c r="AQ8" i="85"/>
  <c r="K8" i="85"/>
  <c r="AY8" i="85"/>
  <c r="BC8" i="85"/>
  <c r="H8" i="85"/>
  <c r="AI8" i="85"/>
  <c r="P8" i="85"/>
  <c r="T8" i="85"/>
  <c r="L8" i="85"/>
  <c r="AB8" i="85"/>
  <c r="AF8" i="85"/>
  <c r="X8" i="85"/>
  <c r="AN8" i="85"/>
  <c r="AR8" i="85"/>
  <c r="AV8" i="85"/>
  <c r="AZ8" i="85"/>
  <c r="I8" i="85"/>
  <c r="M8" i="85"/>
  <c r="AC8" i="85"/>
  <c r="AW50" i="85"/>
  <c r="U50" i="85"/>
  <c r="AA50" i="85"/>
  <c r="AD50" i="85"/>
  <c r="J50" i="85"/>
  <c r="AJ50" i="85"/>
  <c r="M50" i="85"/>
  <c r="AM50" i="85"/>
  <c r="AX50" i="85"/>
  <c r="AY50" i="85"/>
  <c r="BB50" i="85"/>
  <c r="P50" i="85"/>
  <c r="S50" i="85"/>
  <c r="AB50" i="85"/>
  <c r="AE50" i="85"/>
  <c r="BF50" i="85"/>
  <c r="AN50" i="85"/>
  <c r="AQ50" i="85"/>
  <c r="AZ50" i="85"/>
  <c r="BC50" i="85"/>
  <c r="W50" i="85"/>
  <c r="N50" i="85"/>
  <c r="Q50" i="85"/>
  <c r="H50" i="85"/>
  <c r="AI50" i="85"/>
  <c r="AS50" i="85"/>
  <c r="AC50" i="85"/>
  <c r="AO50" i="85"/>
  <c r="AF50" i="85"/>
  <c r="BE50" i="85"/>
  <c r="BA50" i="85"/>
  <c r="L50" i="85"/>
  <c r="I50" i="85"/>
  <c r="R50" i="85"/>
  <c r="X50" i="85"/>
  <c r="AP50" i="85"/>
  <c r="AV50" i="85"/>
  <c r="AK50" i="85"/>
  <c r="T50" i="85"/>
  <c r="AL50" i="85"/>
  <c r="AR50" i="85"/>
  <c r="Y50" i="85"/>
  <c r="BD50" i="85"/>
  <c r="Z50" i="85"/>
  <c r="V50" i="85"/>
  <c r="AH50" i="85"/>
  <c r="AU50" i="85"/>
  <c r="AT50" i="85"/>
  <c r="K50" i="85"/>
  <c r="O50" i="85"/>
  <c r="BG50" i="85"/>
  <c r="AG50" i="85"/>
  <c r="AJ275" i="85"/>
  <c r="AB275" i="85"/>
  <c r="BA275" i="85"/>
  <c r="S275" i="85"/>
  <c r="Q275" i="85"/>
  <c r="T275" i="85"/>
  <c r="AU275" i="85"/>
  <c r="BC275" i="85"/>
  <c r="AF275" i="85"/>
  <c r="BG275" i="85"/>
  <c r="AC275" i="85"/>
  <c r="AR275" i="85"/>
  <c r="M275" i="85"/>
  <c r="BD275" i="85"/>
  <c r="Y275" i="85"/>
  <c r="AQ275" i="85"/>
  <c r="O275" i="85"/>
  <c r="I275" i="85"/>
  <c r="AK275" i="85"/>
  <c r="P275" i="85"/>
  <c r="AA275" i="85"/>
  <c r="U275" i="85"/>
  <c r="AW275" i="85"/>
  <c r="AN275" i="85"/>
  <c r="AM275" i="85"/>
  <c r="AG275" i="85"/>
  <c r="N275" i="85"/>
  <c r="AO275" i="85"/>
  <c r="J275" i="85"/>
  <c r="R275" i="85"/>
  <c r="AS275" i="85"/>
  <c r="Z275" i="85"/>
  <c r="AY275" i="85"/>
  <c r="L275" i="85"/>
  <c r="AD275" i="85"/>
  <c r="BE275" i="85"/>
  <c r="AL275" i="85"/>
  <c r="AZ275" i="85"/>
  <c r="V275" i="85"/>
  <c r="AP275" i="85"/>
  <c r="K275" i="85"/>
  <c r="AX275" i="85"/>
  <c r="BF275" i="85"/>
  <c r="X275" i="85"/>
  <c r="BB275" i="85"/>
  <c r="W275" i="85"/>
  <c r="AH275" i="85"/>
  <c r="AE275" i="85"/>
  <c r="AT275" i="85"/>
  <c r="H275" i="85"/>
  <c r="AI275" i="85"/>
  <c r="AV275" i="85"/>
  <c r="M59" i="85"/>
  <c r="X59" i="85"/>
  <c r="AV59" i="85"/>
  <c r="L59" i="85"/>
  <c r="V59" i="85"/>
  <c r="AR59" i="85"/>
  <c r="BA59" i="85"/>
  <c r="J59" i="85"/>
  <c r="AF59" i="85"/>
  <c r="T59" i="85"/>
  <c r="BG59" i="85"/>
  <c r="H59" i="85"/>
  <c r="AU59" i="85"/>
  <c r="BC59" i="85"/>
  <c r="AJ59" i="85"/>
  <c r="AI59" i="85"/>
  <c r="AQ59" i="85"/>
  <c r="W59" i="85"/>
  <c r="AE59" i="85"/>
  <c r="AP59" i="85"/>
  <c r="K59" i="85"/>
  <c r="BE59" i="85"/>
  <c r="S59" i="85"/>
  <c r="AD59" i="85"/>
  <c r="AS59" i="85"/>
  <c r="BF59" i="85"/>
  <c r="AG59" i="85"/>
  <c r="AT59" i="85"/>
  <c r="U59" i="85"/>
  <c r="AH59" i="85"/>
  <c r="Q59" i="85"/>
  <c r="AZ59" i="85"/>
  <c r="O59" i="85"/>
  <c r="AN59" i="85"/>
  <c r="AB59" i="85"/>
  <c r="AW59" i="85"/>
  <c r="P59" i="85"/>
  <c r="AX59" i="85"/>
  <c r="AK59" i="85"/>
  <c r="AL59" i="85"/>
  <c r="Y59" i="85"/>
  <c r="BB59" i="85"/>
  <c r="Z59" i="85"/>
  <c r="R59" i="85"/>
  <c r="N59" i="85"/>
  <c r="AM59" i="85"/>
  <c r="AO59" i="85"/>
  <c r="BD59" i="85"/>
  <c r="AY59" i="85"/>
  <c r="I59" i="85"/>
  <c r="AC59" i="85"/>
  <c r="AA59" i="85"/>
  <c r="AE264" i="85"/>
  <c r="AL264" i="85"/>
  <c r="AQ264" i="85"/>
  <c r="AX264" i="85"/>
  <c r="BC264" i="85"/>
  <c r="J264" i="85"/>
  <c r="N264" i="85"/>
  <c r="S264" i="85"/>
  <c r="R264" i="85"/>
  <c r="AV264" i="85"/>
  <c r="AH264" i="85"/>
  <c r="AF264" i="85"/>
  <c r="AC264" i="85"/>
  <c r="P264" i="85"/>
  <c r="AM264" i="85"/>
  <c r="AI264" i="85"/>
  <c r="Z264" i="85"/>
  <c r="BE264" i="85"/>
  <c r="H264" i="85"/>
  <c r="O264" i="85"/>
  <c r="K264" i="85"/>
  <c r="AS264" i="85"/>
  <c r="AW264" i="85"/>
  <c r="I264" i="85"/>
  <c r="AP264" i="85"/>
  <c r="M264" i="85"/>
  <c r="BF264" i="85"/>
  <c r="AN264" i="85"/>
  <c r="AB264" i="85"/>
  <c r="BD264" i="85"/>
  <c r="AR264" i="85"/>
  <c r="AY264" i="85"/>
  <c r="T264" i="85"/>
  <c r="AA264" i="85"/>
  <c r="BG264" i="85"/>
  <c r="AT264" i="85"/>
  <c r="AU264" i="85"/>
  <c r="V264" i="85"/>
  <c r="AJ264" i="85"/>
  <c r="W264" i="85"/>
  <c r="AG264" i="85"/>
  <c r="BA264" i="85"/>
  <c r="X264" i="85"/>
  <c r="U264" i="85"/>
  <c r="AO264" i="85"/>
  <c r="AK264" i="85"/>
  <c r="L264" i="85"/>
  <c r="BB264" i="85"/>
  <c r="Q264" i="85"/>
  <c r="Y264" i="85"/>
  <c r="AD264" i="85"/>
  <c r="AZ264" i="85"/>
  <c r="Q265" i="85"/>
  <c r="AA265" i="85"/>
  <c r="X265" i="85"/>
  <c r="K265" i="85"/>
  <c r="AH265" i="85"/>
  <c r="AD265" i="85"/>
  <c r="AZ265" i="85"/>
  <c r="AB265" i="85"/>
  <c r="AL265" i="85"/>
  <c r="BE265" i="85"/>
  <c r="AF265" i="85"/>
  <c r="N265" i="85"/>
  <c r="AK265" i="85"/>
  <c r="AG265" i="85"/>
  <c r="H265" i="85"/>
  <c r="Y265" i="85"/>
  <c r="U265" i="85"/>
  <c r="BA265" i="85"/>
  <c r="AY265" i="85"/>
  <c r="AV265" i="85"/>
  <c r="AI265" i="85"/>
  <c r="BF265" i="85"/>
  <c r="AE265" i="85"/>
  <c r="BB265" i="85"/>
  <c r="AM265" i="85"/>
  <c r="AT265" i="85"/>
  <c r="I265" i="85"/>
  <c r="O265" i="85"/>
  <c r="V265" i="85"/>
  <c r="J265" i="85"/>
  <c r="AP265" i="85"/>
  <c r="AO265" i="85"/>
  <c r="BC265" i="85"/>
  <c r="R265" i="85"/>
  <c r="AC265" i="85"/>
  <c r="AQ265" i="85"/>
  <c r="AN265" i="85"/>
  <c r="AJ265" i="85"/>
  <c r="BD265" i="85"/>
  <c r="S265" i="85"/>
  <c r="P265" i="85"/>
  <c r="L265" i="85"/>
  <c r="AR265" i="85"/>
  <c r="AW265" i="85"/>
  <c r="BG265" i="85"/>
  <c r="T265" i="85"/>
  <c r="M265" i="85"/>
  <c r="AU265" i="85"/>
  <c r="AX265" i="85"/>
  <c r="W265" i="85"/>
  <c r="Z265" i="85"/>
  <c r="AS265" i="85"/>
  <c r="X226" i="85"/>
  <c r="AN226" i="85"/>
  <c r="AQ226" i="85"/>
  <c r="S226" i="85"/>
  <c r="J226" i="85"/>
  <c r="I226" i="85"/>
  <c r="BB226" i="85"/>
  <c r="BF226" i="85"/>
  <c r="AH226" i="85"/>
  <c r="V226" i="85"/>
  <c r="AJ226" i="85"/>
  <c r="U226" i="85"/>
  <c r="L226" i="85"/>
  <c r="P226" i="85"/>
  <c r="AV226" i="85"/>
  <c r="W226" i="85"/>
  <c r="AG226" i="85"/>
  <c r="AA226" i="85"/>
  <c r="AD226" i="85"/>
  <c r="T226" i="85"/>
  <c r="AS226" i="85"/>
  <c r="AO226" i="85"/>
  <c r="AR226" i="85"/>
  <c r="AI226" i="85"/>
  <c r="BE226" i="85"/>
  <c r="BC226" i="85"/>
  <c r="BG226" i="85"/>
  <c r="AX226" i="85"/>
  <c r="M226" i="85"/>
  <c r="N226" i="85"/>
  <c r="Q226" i="85"/>
  <c r="AL226" i="85"/>
  <c r="Y226" i="85"/>
  <c r="AB226" i="85"/>
  <c r="AE226" i="85"/>
  <c r="AM226" i="85"/>
  <c r="AK226" i="85"/>
  <c r="AP226" i="85"/>
  <c r="AT226" i="85"/>
  <c r="AY226" i="85"/>
  <c r="AW226" i="85"/>
  <c r="BD226" i="85"/>
  <c r="R226" i="85"/>
  <c r="AZ226" i="85"/>
  <c r="Z226" i="85"/>
  <c r="AC226" i="85"/>
  <c r="AU226" i="85"/>
  <c r="H226" i="85"/>
  <c r="K226" i="85"/>
  <c r="O226" i="85"/>
  <c r="AF226" i="85"/>
  <c r="BA226" i="85"/>
  <c r="I291" i="85"/>
  <c r="AY291" i="85"/>
  <c r="AA291" i="85"/>
  <c r="AD291" i="85"/>
  <c r="AI291" i="85"/>
  <c r="O291" i="85"/>
  <c r="BD291" i="85"/>
  <c r="H291" i="85"/>
  <c r="AM291" i="85"/>
  <c r="V291" i="85"/>
  <c r="K291" i="85"/>
  <c r="BF291" i="85"/>
  <c r="J291" i="85"/>
  <c r="AR291" i="85"/>
  <c r="AP291" i="85"/>
  <c r="BB291" i="85"/>
  <c r="W291" i="85"/>
  <c r="AU291" i="85"/>
  <c r="T291" i="85"/>
  <c r="AH291" i="85"/>
  <c r="AT291" i="85"/>
  <c r="BG291" i="85"/>
  <c r="R291" i="85"/>
  <c r="AF291" i="85"/>
  <c r="AX291" i="85"/>
  <c r="AL291" i="85"/>
  <c r="Z291" i="85"/>
  <c r="N291" i="85"/>
  <c r="AW291" i="85"/>
  <c r="BC291" i="85"/>
  <c r="BA291" i="85"/>
  <c r="AK291" i="85"/>
  <c r="BE291" i="85"/>
  <c r="AQ291" i="85"/>
  <c r="AO291" i="85"/>
  <c r="Y291" i="85"/>
  <c r="AS291" i="85"/>
  <c r="AE291" i="85"/>
  <c r="AC291" i="85"/>
  <c r="M291" i="85"/>
  <c r="AG291" i="85"/>
  <c r="S291" i="85"/>
  <c r="Q291" i="85"/>
  <c r="U291" i="85"/>
  <c r="AZ291" i="85"/>
  <c r="AV291" i="85"/>
  <c r="AN291" i="85"/>
  <c r="AJ291" i="85"/>
  <c r="AB291" i="85"/>
  <c r="X291" i="85"/>
  <c r="P291" i="85"/>
  <c r="L291" i="85"/>
  <c r="K152" i="85"/>
  <c r="AE152" i="85"/>
  <c r="AF152" i="85"/>
  <c r="AG152" i="85"/>
  <c r="M152" i="85"/>
  <c r="L152" i="85"/>
  <c r="BE152" i="85"/>
  <c r="Q152" i="85"/>
  <c r="I152" i="85"/>
  <c r="AX152" i="85"/>
  <c r="AZ152" i="85"/>
  <c r="AK152" i="85"/>
  <c r="AY152" i="85"/>
  <c r="S152" i="85"/>
  <c r="P152" i="85"/>
  <c r="AR152" i="85"/>
  <c r="AQ152" i="85"/>
  <c r="AM152" i="85"/>
  <c r="AW152" i="85"/>
  <c r="AS152" i="85"/>
  <c r="AC152" i="85"/>
  <c r="AT152" i="85"/>
  <c r="Y152" i="85"/>
  <c r="AL152" i="85"/>
  <c r="AJ152" i="85"/>
  <c r="Z152" i="85"/>
  <c r="W152" i="85"/>
  <c r="BG152" i="85"/>
  <c r="AV152" i="85"/>
  <c r="T152" i="85"/>
  <c r="AI152" i="85"/>
  <c r="V152" i="85"/>
  <c r="BD152" i="85"/>
  <c r="AH152" i="85"/>
  <c r="AO152" i="85"/>
  <c r="H152" i="85"/>
  <c r="O152" i="85"/>
  <c r="BF152" i="85"/>
  <c r="J152" i="85"/>
  <c r="X152" i="85"/>
  <c r="N152" i="85"/>
  <c r="R152" i="85"/>
  <c r="AD152" i="85"/>
  <c r="AP152" i="85"/>
  <c r="BB152" i="85"/>
  <c r="AU152" i="85"/>
  <c r="BC152" i="85"/>
  <c r="U152" i="85"/>
  <c r="AB152" i="85"/>
  <c r="BA152" i="85"/>
  <c r="AN152" i="85"/>
  <c r="AA152" i="85"/>
  <c r="AJ179" i="85"/>
  <c r="M179" i="85"/>
  <c r="Q179" i="85"/>
  <c r="AG179" i="85"/>
  <c r="AY179" i="85"/>
  <c r="AW179" i="85"/>
  <c r="T179" i="85"/>
  <c r="BC179" i="85"/>
  <c r="AL179" i="85"/>
  <c r="W179" i="85"/>
  <c r="AC179" i="85"/>
  <c r="AD179" i="85"/>
  <c r="BE179" i="85"/>
  <c r="AP179" i="85"/>
  <c r="AO179" i="85"/>
  <c r="BB179" i="85"/>
  <c r="Y179" i="85"/>
  <c r="BA179" i="85"/>
  <c r="AU179" i="85"/>
  <c r="J179" i="85"/>
  <c r="I179" i="85"/>
  <c r="AK179" i="85"/>
  <c r="AV179" i="85"/>
  <c r="AE179" i="85"/>
  <c r="V179" i="85"/>
  <c r="U179" i="85"/>
  <c r="AF179" i="85"/>
  <c r="N179" i="85"/>
  <c r="AH179" i="85"/>
  <c r="BG179" i="85"/>
  <c r="O179" i="85"/>
  <c r="AT179" i="85"/>
  <c r="AQ179" i="85"/>
  <c r="BD179" i="85"/>
  <c r="P179" i="85"/>
  <c r="BF179" i="85"/>
  <c r="Z179" i="85"/>
  <c r="AM179" i="85"/>
  <c r="AB179" i="85"/>
  <c r="AR179" i="85"/>
  <c r="K179" i="85"/>
  <c r="X179" i="85"/>
  <c r="AX179" i="85"/>
  <c r="AN179" i="85"/>
  <c r="AA179" i="85"/>
  <c r="H179" i="85"/>
  <c r="AI179" i="85"/>
  <c r="AZ179" i="85"/>
  <c r="L179" i="85"/>
  <c r="S179" i="85"/>
  <c r="R179" i="85"/>
  <c r="AS179" i="85"/>
  <c r="U233" i="85"/>
  <c r="X233" i="85"/>
  <c r="AA233" i="85"/>
  <c r="AI233" i="85"/>
  <c r="BC233" i="85"/>
  <c r="AG233" i="85"/>
  <c r="AJ233" i="85"/>
  <c r="AM233" i="85"/>
  <c r="AO233" i="85"/>
  <c r="AS233" i="85"/>
  <c r="AV233" i="85"/>
  <c r="AY233" i="85"/>
  <c r="AP233" i="85"/>
  <c r="BE233" i="85"/>
  <c r="M233" i="85"/>
  <c r="P233" i="85"/>
  <c r="AQ233" i="85"/>
  <c r="J233" i="85"/>
  <c r="Y233" i="85"/>
  <c r="AB233" i="85"/>
  <c r="AR233" i="85"/>
  <c r="AH233" i="85"/>
  <c r="AW233" i="85"/>
  <c r="AZ233" i="85"/>
  <c r="AU233" i="85"/>
  <c r="BF233" i="85"/>
  <c r="Z233" i="85"/>
  <c r="BD233" i="85"/>
  <c r="BA233" i="85"/>
  <c r="I233" i="85"/>
  <c r="L233" i="85"/>
  <c r="O233" i="85"/>
  <c r="AF233" i="85"/>
  <c r="BB233" i="85"/>
  <c r="AN233" i="85"/>
  <c r="AD233" i="85"/>
  <c r="H233" i="85"/>
  <c r="AE233" i="85"/>
  <c r="T233" i="85"/>
  <c r="BG233" i="85"/>
  <c r="V233" i="85"/>
  <c r="Q233" i="85"/>
  <c r="AT233" i="85"/>
  <c r="R233" i="85"/>
  <c r="K233" i="85"/>
  <c r="S233" i="85"/>
  <c r="W233" i="85"/>
  <c r="AC233" i="85"/>
  <c r="AK233" i="85"/>
  <c r="N233" i="85"/>
  <c r="AL233" i="85"/>
  <c r="AX233" i="85"/>
  <c r="J277" i="85"/>
  <c r="BF277" i="85"/>
  <c r="BD277" i="85"/>
  <c r="AO277" i="85"/>
  <c r="AQ277" i="85"/>
  <c r="Z277" i="85"/>
  <c r="O277" i="85"/>
  <c r="AT277" i="85"/>
  <c r="W277" i="85"/>
  <c r="AR277" i="85"/>
  <c r="AV277" i="85"/>
  <c r="AD277" i="85"/>
  <c r="AI277" i="85"/>
  <c r="AA277" i="85"/>
  <c r="BB277" i="85"/>
  <c r="AE277" i="85"/>
  <c r="L277" i="85"/>
  <c r="AU277" i="85"/>
  <c r="I277" i="85"/>
  <c r="BC277" i="85"/>
  <c r="AL277" i="85"/>
  <c r="N277" i="85"/>
  <c r="BG277" i="85"/>
  <c r="V277" i="85"/>
  <c r="AM277" i="85"/>
  <c r="S277" i="85"/>
  <c r="M277" i="85"/>
  <c r="U277" i="85"/>
  <c r="BA277" i="85"/>
  <c r="AY277" i="85"/>
  <c r="Y277" i="85"/>
  <c r="AJ277" i="85"/>
  <c r="AH277" i="85"/>
  <c r="AS277" i="85"/>
  <c r="AK277" i="85"/>
  <c r="BE277" i="85"/>
  <c r="R277" i="85"/>
  <c r="Q277" i="85"/>
  <c r="AC277" i="85"/>
  <c r="AW277" i="85"/>
  <c r="AP277" i="85"/>
  <c r="H277" i="85"/>
  <c r="P277" i="85"/>
  <c r="X277" i="85"/>
  <c r="T277" i="85"/>
  <c r="AB277" i="85"/>
  <c r="AX277" i="85"/>
  <c r="AF277" i="85"/>
  <c r="AN277" i="85"/>
  <c r="AG277" i="85"/>
  <c r="K277" i="85"/>
  <c r="AZ277" i="85"/>
  <c r="J269" i="85"/>
  <c r="M269" i="85"/>
  <c r="BB269" i="85"/>
  <c r="AG269" i="85"/>
  <c r="N269" i="85"/>
  <c r="Z269" i="85"/>
  <c r="AN269" i="85"/>
  <c r="BG269" i="85"/>
  <c r="AZ269" i="85"/>
  <c r="S269" i="85"/>
  <c r="AL269" i="85"/>
  <c r="AE269" i="85"/>
  <c r="AX269" i="85"/>
  <c r="R269" i="85"/>
  <c r="K269" i="85"/>
  <c r="AD269" i="85"/>
  <c r="AW269" i="85"/>
  <c r="I269" i="85"/>
  <c r="AB269" i="85"/>
  <c r="BE269" i="85"/>
  <c r="AK269" i="85"/>
  <c r="AS269" i="85"/>
  <c r="AQ269" i="85"/>
  <c r="P269" i="85"/>
  <c r="BC269" i="85"/>
  <c r="Y269" i="85"/>
  <c r="W269" i="85"/>
  <c r="AP269" i="85"/>
  <c r="H269" i="85"/>
  <c r="AO269" i="85"/>
  <c r="L269" i="85"/>
  <c r="AU269" i="85"/>
  <c r="AI269" i="85"/>
  <c r="AM269" i="85"/>
  <c r="O269" i="85"/>
  <c r="BF269" i="85"/>
  <c r="BD269" i="85"/>
  <c r="U269" i="85"/>
  <c r="AR269" i="85"/>
  <c r="AF269" i="85"/>
  <c r="AJ269" i="85"/>
  <c r="V269" i="85"/>
  <c r="AA269" i="85"/>
  <c r="T269" i="85"/>
  <c r="AT269" i="85"/>
  <c r="AH269" i="85"/>
  <c r="AV269" i="85"/>
  <c r="BA269" i="85"/>
  <c r="X269" i="85"/>
  <c r="AC269" i="85"/>
  <c r="Q269" i="85"/>
  <c r="AY269" i="85"/>
  <c r="U180" i="85"/>
  <c r="AB180" i="85"/>
  <c r="BF180" i="85"/>
  <c r="AP180" i="85"/>
  <c r="AO180" i="85"/>
  <c r="AF180" i="85"/>
  <c r="AQ180" i="85"/>
  <c r="Z180" i="85"/>
  <c r="K180" i="85"/>
  <c r="BA180" i="85"/>
  <c r="P180" i="85"/>
  <c r="AA180" i="85"/>
  <c r="I180" i="85"/>
  <c r="W180" i="85"/>
  <c r="L180" i="85"/>
  <c r="AX180" i="85"/>
  <c r="AT180" i="85"/>
  <c r="J180" i="85"/>
  <c r="BB180" i="85"/>
  <c r="AI180" i="85"/>
  <c r="AY180" i="85"/>
  <c r="AG180" i="85"/>
  <c r="AE180" i="85"/>
  <c r="BC180" i="85"/>
  <c r="AL180" i="85"/>
  <c r="AU180" i="85"/>
  <c r="AH180" i="85"/>
  <c r="R180" i="85"/>
  <c r="O180" i="85"/>
  <c r="AM180" i="85"/>
  <c r="BG180" i="85"/>
  <c r="S180" i="85"/>
  <c r="AS180" i="85"/>
  <c r="V180" i="85"/>
  <c r="AR180" i="85"/>
  <c r="M180" i="85"/>
  <c r="AD180" i="85"/>
  <c r="BD180" i="85"/>
  <c r="Y180" i="85"/>
  <c r="N180" i="85"/>
  <c r="AN180" i="85"/>
  <c r="AK180" i="85"/>
  <c r="X180" i="85"/>
  <c r="AW180" i="85"/>
  <c r="AZ180" i="85"/>
  <c r="H180" i="85"/>
  <c r="Q180" i="85"/>
  <c r="AJ180" i="85"/>
  <c r="AC180" i="85"/>
  <c r="BE180" i="85"/>
  <c r="AV180" i="85"/>
  <c r="T180" i="85"/>
  <c r="AO28" i="85"/>
  <c r="V28" i="85"/>
  <c r="J28" i="85"/>
  <c r="O28" i="85"/>
  <c r="AK28" i="85"/>
  <c r="AP28" i="85"/>
  <c r="AQ28" i="85"/>
  <c r="AE28" i="85"/>
  <c r="AY28" i="85"/>
  <c r="P28" i="85"/>
  <c r="T28" i="85"/>
  <c r="H28" i="85"/>
  <c r="L28" i="85"/>
  <c r="AB28" i="85"/>
  <c r="AJ28" i="85"/>
  <c r="X28" i="85"/>
  <c r="AF28" i="85"/>
  <c r="Q28" i="85"/>
  <c r="W28" i="85"/>
  <c r="AG28" i="85"/>
  <c r="AC28" i="85"/>
  <c r="BG28" i="85"/>
  <c r="AX28" i="85"/>
  <c r="AM28" i="85"/>
  <c r="BA28" i="85"/>
  <c r="AR28" i="85"/>
  <c r="S28" i="85"/>
  <c r="R28" i="85"/>
  <c r="I28" i="85"/>
  <c r="AH28" i="85"/>
  <c r="AD28" i="85"/>
  <c r="Z28" i="85"/>
  <c r="AI28" i="85"/>
  <c r="BB28" i="85"/>
  <c r="AS28" i="85"/>
  <c r="BC28" i="85"/>
  <c r="BD28" i="85"/>
  <c r="AA28" i="85"/>
  <c r="M28" i="85"/>
  <c r="U28" i="85"/>
  <c r="AT28" i="85"/>
  <c r="AV28" i="85"/>
  <c r="Y28" i="85"/>
  <c r="AL28" i="85"/>
  <c r="K28" i="85"/>
  <c r="AW28" i="85"/>
  <c r="BE28" i="85"/>
  <c r="AU28" i="85"/>
  <c r="AN28" i="85"/>
  <c r="AZ28" i="85"/>
  <c r="BF28" i="85"/>
  <c r="N28" i="85"/>
  <c r="AR153" i="85"/>
  <c r="I153" i="85"/>
  <c r="AZ153" i="85"/>
  <c r="BE153" i="85"/>
  <c r="L153" i="85"/>
  <c r="R153" i="85"/>
  <c r="Z153" i="85"/>
  <c r="AM153" i="85"/>
  <c r="K153" i="85"/>
  <c r="BF153" i="85"/>
  <c r="AD153" i="85"/>
  <c r="M153" i="85"/>
  <c r="Y153" i="85"/>
  <c r="AF153" i="85"/>
  <c r="AK153" i="85"/>
  <c r="BG153" i="85"/>
  <c r="S153" i="85"/>
  <c r="BC153" i="85"/>
  <c r="AV153" i="85"/>
  <c r="AW153" i="85"/>
  <c r="AE153" i="85"/>
  <c r="AX153" i="85"/>
  <c r="AI153" i="85"/>
  <c r="AU153" i="85"/>
  <c r="AY153" i="85"/>
  <c r="AJ153" i="85"/>
  <c r="V153" i="85"/>
  <c r="AH153" i="85"/>
  <c r="T153" i="85"/>
  <c r="P153" i="85"/>
  <c r="AA153" i="85"/>
  <c r="AG153" i="85"/>
  <c r="BD153" i="85"/>
  <c r="AC153" i="85"/>
  <c r="AQ153" i="85"/>
  <c r="BB153" i="85"/>
  <c r="AS153" i="85"/>
  <c r="Q153" i="85"/>
  <c r="AO153" i="85"/>
  <c r="AB153" i="85"/>
  <c r="O153" i="85"/>
  <c r="U153" i="85"/>
  <c r="H153" i="85"/>
  <c r="BA153" i="85"/>
  <c r="W153" i="85"/>
  <c r="AN153" i="85"/>
  <c r="J153" i="85"/>
  <c r="N153" i="85"/>
  <c r="AL153" i="85"/>
  <c r="X153" i="85"/>
  <c r="AP153" i="85"/>
  <c r="AT153" i="85"/>
  <c r="AG29" i="85"/>
  <c r="AH29" i="85"/>
  <c r="AW29" i="85"/>
  <c r="AN29" i="85"/>
  <c r="BF29" i="85"/>
  <c r="AF29" i="85"/>
  <c r="N29" i="85"/>
  <c r="BC29" i="85"/>
  <c r="K29" i="85"/>
  <c r="AU29" i="85"/>
  <c r="AT29" i="85"/>
  <c r="Z29" i="85"/>
  <c r="W29" i="85"/>
  <c r="AC29" i="85"/>
  <c r="AY29" i="85"/>
  <c r="AL29" i="85"/>
  <c r="AO29" i="85"/>
  <c r="AR29" i="85"/>
  <c r="AZ29" i="85"/>
  <c r="I29" i="85"/>
  <c r="AX29" i="85"/>
  <c r="BD29" i="85"/>
  <c r="BG29" i="85"/>
  <c r="R29" i="85"/>
  <c r="L29" i="85"/>
  <c r="T29" i="85"/>
  <c r="H29" i="85"/>
  <c r="O29" i="85"/>
  <c r="S29" i="85"/>
  <c r="X29" i="85"/>
  <c r="AI29" i="85"/>
  <c r="AA29" i="85"/>
  <c r="AD29" i="85"/>
  <c r="AB29" i="85"/>
  <c r="AJ29" i="85"/>
  <c r="BA29" i="85"/>
  <c r="AP29" i="85"/>
  <c r="AS29" i="85"/>
  <c r="Y29" i="85"/>
  <c r="AV29" i="85"/>
  <c r="U29" i="85"/>
  <c r="BE29" i="85"/>
  <c r="P29" i="85"/>
  <c r="M29" i="85"/>
  <c r="AM29" i="85"/>
  <c r="J29" i="85"/>
  <c r="AE29" i="85"/>
  <c r="BB29" i="85"/>
  <c r="AK29" i="85"/>
  <c r="V29" i="85"/>
  <c r="AQ29" i="85"/>
  <c r="Q29" i="85"/>
  <c r="AA13" i="85"/>
  <c r="U13" i="85"/>
  <c r="N13" i="85"/>
  <c r="X13" i="85"/>
  <c r="AF13" i="85"/>
  <c r="AM13" i="85"/>
  <c r="AG13" i="85"/>
  <c r="AJ13" i="85"/>
  <c r="AR13" i="85"/>
  <c r="AX13" i="85"/>
  <c r="AY13" i="85"/>
  <c r="AS13" i="85"/>
  <c r="BD13" i="85"/>
  <c r="Y13" i="85"/>
  <c r="BB13" i="85"/>
  <c r="P13" i="85"/>
  <c r="BE13" i="85"/>
  <c r="R13" i="85"/>
  <c r="AU13" i="85"/>
  <c r="AB13" i="85"/>
  <c r="J13" i="85"/>
  <c r="AK13" i="85"/>
  <c r="Z13" i="85"/>
  <c r="AN13" i="85"/>
  <c r="V13" i="85"/>
  <c r="BG13" i="85"/>
  <c r="AV13" i="85"/>
  <c r="AZ13" i="85"/>
  <c r="AH13" i="85"/>
  <c r="S13" i="85"/>
  <c r="H13" i="85"/>
  <c r="Q13" i="85"/>
  <c r="AT13" i="85"/>
  <c r="AL13" i="85"/>
  <c r="AD13" i="85"/>
  <c r="AC13" i="85"/>
  <c r="BF13" i="85"/>
  <c r="T13" i="85"/>
  <c r="AW13" i="85"/>
  <c r="AO13" i="85"/>
  <c r="M13" i="85"/>
  <c r="AP13" i="85"/>
  <c r="K13" i="85"/>
  <c r="BA13" i="85"/>
  <c r="AI13" i="85"/>
  <c r="W13" i="85"/>
  <c r="L13" i="85"/>
  <c r="O13" i="85"/>
  <c r="I13" i="85"/>
  <c r="BC13" i="85"/>
  <c r="AQ13" i="85"/>
  <c r="AE13" i="85"/>
  <c r="L273" i="85"/>
  <c r="BC273" i="85"/>
  <c r="BG273" i="85"/>
  <c r="BD273" i="85"/>
  <c r="AZ273" i="85"/>
  <c r="AC273" i="85"/>
  <c r="BB273" i="85"/>
  <c r="W273" i="85"/>
  <c r="Z273" i="85"/>
  <c r="AB273" i="85"/>
  <c r="AT273" i="85"/>
  <c r="T273" i="85"/>
  <c r="AM273" i="85"/>
  <c r="AP273" i="85"/>
  <c r="V273" i="85"/>
  <c r="AS273" i="85"/>
  <c r="N273" i="85"/>
  <c r="AO273" i="85"/>
  <c r="AD273" i="85"/>
  <c r="S273" i="85"/>
  <c r="J273" i="85"/>
  <c r="AG273" i="85"/>
  <c r="AW273" i="85"/>
  <c r="AN273" i="85"/>
  <c r="P273" i="85"/>
  <c r="BF273" i="85"/>
  <c r="AK273" i="85"/>
  <c r="M273" i="85"/>
  <c r="AA273" i="85"/>
  <c r="AX273" i="85"/>
  <c r="AF273" i="85"/>
  <c r="O273" i="85"/>
  <c r="BA273" i="85"/>
  <c r="Q273" i="85"/>
  <c r="AQ273" i="85"/>
  <c r="I273" i="85"/>
  <c r="AI273" i="85"/>
  <c r="U273" i="85"/>
  <c r="H273" i="85"/>
  <c r="AY273" i="85"/>
  <c r="AL273" i="85"/>
  <c r="Y273" i="85"/>
  <c r="K273" i="85"/>
  <c r="BE273" i="85"/>
  <c r="AR273" i="85"/>
  <c r="AU273" i="85"/>
  <c r="AE273" i="85"/>
  <c r="AH273" i="85"/>
  <c r="AV273" i="85"/>
  <c r="AJ273" i="85"/>
  <c r="X273" i="85"/>
  <c r="R273" i="85"/>
  <c r="U248" i="85"/>
  <c r="J248" i="85"/>
  <c r="N248" i="85"/>
  <c r="Q248" i="85"/>
  <c r="V248" i="85"/>
  <c r="AS248" i="85"/>
  <c r="AM248" i="85"/>
  <c r="AP248" i="85"/>
  <c r="AT248" i="85"/>
  <c r="AY248" i="85"/>
  <c r="BE248" i="85"/>
  <c r="BA248" i="85"/>
  <c r="BD248" i="85"/>
  <c r="R248" i="85"/>
  <c r="M248" i="85"/>
  <c r="K248" i="85"/>
  <c r="O248" i="85"/>
  <c r="AF248" i="85"/>
  <c r="AG248" i="85"/>
  <c r="L248" i="85"/>
  <c r="AE248" i="85"/>
  <c r="Y248" i="85"/>
  <c r="AA248" i="85"/>
  <c r="AU248" i="85"/>
  <c r="AK248" i="85"/>
  <c r="AO248" i="85"/>
  <c r="S248" i="85"/>
  <c r="AW248" i="85"/>
  <c r="BC248" i="85"/>
  <c r="AH248" i="85"/>
  <c r="H248" i="85"/>
  <c r="AB248" i="85"/>
  <c r="AV248" i="85"/>
  <c r="W248" i="85"/>
  <c r="AC248" i="85"/>
  <c r="T248" i="85"/>
  <c r="AL248" i="85"/>
  <c r="AQ248" i="85"/>
  <c r="AI248" i="85"/>
  <c r="AZ248" i="85"/>
  <c r="BF248" i="85"/>
  <c r="AX248" i="85"/>
  <c r="X248" i="85"/>
  <c r="P248" i="85"/>
  <c r="AJ248" i="85"/>
  <c r="Z248" i="85"/>
  <c r="AD248" i="85"/>
  <c r="AN248" i="85"/>
  <c r="AR248" i="85"/>
  <c r="I248" i="85"/>
  <c r="BB248" i="85"/>
  <c r="BG248" i="85"/>
  <c r="H262" i="85"/>
  <c r="AP262" i="85"/>
  <c r="AO262" i="85"/>
  <c r="AM262" i="85"/>
  <c r="Z262" i="85"/>
  <c r="AW262" i="85"/>
  <c r="J262" i="85"/>
  <c r="AS262" i="85"/>
  <c r="AQ262" i="85"/>
  <c r="L262" i="85"/>
  <c r="AU262" i="85"/>
  <c r="S262" i="85"/>
  <c r="AZ262" i="85"/>
  <c r="W262" i="85"/>
  <c r="AR262" i="85"/>
  <c r="AN262" i="85"/>
  <c r="K262" i="85"/>
  <c r="AF262" i="85"/>
  <c r="AX262" i="85"/>
  <c r="AH262" i="85"/>
  <c r="AT262" i="85"/>
  <c r="U262" i="85"/>
  <c r="BC262" i="85"/>
  <c r="AY262" i="85"/>
  <c r="V262" i="85"/>
  <c r="I262" i="85"/>
  <c r="AE262" i="85"/>
  <c r="BA262" i="85"/>
  <c r="AA262" i="85"/>
  <c r="BG262" i="85"/>
  <c r="AC262" i="85"/>
  <c r="O262" i="85"/>
  <c r="AV262" i="85"/>
  <c r="AI262" i="85"/>
  <c r="Q262" i="85"/>
  <c r="AB262" i="85"/>
  <c r="AJ262" i="85"/>
  <c r="P262" i="85"/>
  <c r="AL262" i="85"/>
  <c r="X262" i="85"/>
  <c r="N262" i="85"/>
  <c r="BB262" i="85"/>
  <c r="AD262" i="85"/>
  <c r="AK262" i="85"/>
  <c r="R262" i="85"/>
  <c r="Y262" i="85"/>
  <c r="BD262" i="85"/>
  <c r="M262" i="85"/>
  <c r="BE262" i="85"/>
  <c r="T262" i="85"/>
  <c r="AG262" i="85"/>
  <c r="BF262" i="85"/>
  <c r="AE298" i="85"/>
  <c r="Y298" i="85"/>
  <c r="AW298" i="85"/>
  <c r="AT298" i="85"/>
  <c r="BG298" i="85"/>
  <c r="AK298" i="85"/>
  <c r="M298" i="85"/>
  <c r="J298" i="85"/>
  <c r="AI298" i="85"/>
  <c r="AX298" i="85"/>
  <c r="N298" i="85"/>
  <c r="O298" i="85"/>
  <c r="AQ298" i="85"/>
  <c r="K298" i="85"/>
  <c r="BC298" i="85"/>
  <c r="AL298" i="85"/>
  <c r="V298" i="85"/>
  <c r="AH298" i="85"/>
  <c r="S298" i="85"/>
  <c r="AU298" i="85"/>
  <c r="Z298" i="85"/>
  <c r="BF298" i="85"/>
  <c r="W298" i="85"/>
  <c r="I298" i="85"/>
  <c r="BA298" i="85"/>
  <c r="AZ298" i="85"/>
  <c r="BD298" i="85"/>
  <c r="AO298" i="85"/>
  <c r="AN298" i="85"/>
  <c r="AV298" i="85"/>
  <c r="AR298" i="85"/>
  <c r="AC298" i="85"/>
  <c r="AB298" i="85"/>
  <c r="AJ298" i="85"/>
  <c r="AF298" i="85"/>
  <c r="Q298" i="85"/>
  <c r="P298" i="85"/>
  <c r="X298" i="85"/>
  <c r="T298" i="85"/>
  <c r="BB298" i="85"/>
  <c r="L298" i="85"/>
  <c r="H298" i="85"/>
  <c r="AP298" i="85"/>
  <c r="AD298" i="85"/>
  <c r="R298" i="85"/>
  <c r="BE298" i="85"/>
  <c r="AY298" i="85"/>
  <c r="AS298" i="85"/>
  <c r="AM298" i="85"/>
  <c r="AG298" i="85"/>
  <c r="AA298" i="85"/>
  <c r="U298" i="85"/>
  <c r="AO178" i="85"/>
  <c r="AL178" i="85"/>
  <c r="Y178" i="85"/>
  <c r="V178" i="85"/>
  <c r="H178" i="85"/>
  <c r="M178" i="85"/>
  <c r="BD178" i="85"/>
  <c r="AF178" i="85"/>
  <c r="AI178" i="85"/>
  <c r="AN178" i="85"/>
  <c r="AX178" i="85"/>
  <c r="Q178" i="85"/>
  <c r="AU178" i="85"/>
  <c r="X178" i="85"/>
  <c r="AH178" i="85"/>
  <c r="BG178" i="85"/>
  <c r="R178" i="85"/>
  <c r="O178" i="85"/>
  <c r="AT178" i="85"/>
  <c r="AA178" i="85"/>
  <c r="AD178" i="85"/>
  <c r="I178" i="85"/>
  <c r="AM178" i="85"/>
  <c r="BF178" i="85"/>
  <c r="AZ178" i="85"/>
  <c r="N178" i="85"/>
  <c r="U178" i="85"/>
  <c r="AY178" i="85"/>
  <c r="AP178" i="85"/>
  <c r="BB178" i="85"/>
  <c r="BA178" i="85"/>
  <c r="AJ178" i="85"/>
  <c r="AG178" i="85"/>
  <c r="AQ178" i="85"/>
  <c r="Z178" i="85"/>
  <c r="AK178" i="85"/>
  <c r="S178" i="85"/>
  <c r="AS178" i="85"/>
  <c r="AB178" i="85"/>
  <c r="J178" i="85"/>
  <c r="T178" i="85"/>
  <c r="AV178" i="85"/>
  <c r="BE178" i="85"/>
  <c r="L178" i="85"/>
  <c r="AE178" i="85"/>
  <c r="AR178" i="85"/>
  <c r="K178" i="85"/>
  <c r="AW178" i="85"/>
  <c r="AC178" i="85"/>
  <c r="W178" i="85"/>
  <c r="BC178" i="85"/>
  <c r="P178" i="85"/>
  <c r="O313" i="85"/>
  <c r="AA313" i="85"/>
  <c r="BA313" i="85"/>
  <c r="W313" i="85"/>
  <c r="AE313" i="85"/>
  <c r="Q313" i="85"/>
  <c r="K313" i="85"/>
  <c r="AY313" i="85"/>
  <c r="BC313" i="85"/>
  <c r="N313" i="85"/>
  <c r="BG313" i="85"/>
  <c r="AP313" i="85"/>
  <c r="AM313" i="85"/>
  <c r="AL313" i="85"/>
  <c r="AC313" i="85"/>
  <c r="BB313" i="85"/>
  <c r="AD313" i="85"/>
  <c r="AQ313" i="85"/>
  <c r="R313" i="85"/>
  <c r="AX313" i="85"/>
  <c r="J313" i="85"/>
  <c r="U313" i="85"/>
  <c r="T313" i="85"/>
  <c r="AB313" i="85"/>
  <c r="AI313" i="85"/>
  <c r="I313" i="85"/>
  <c r="H313" i="85"/>
  <c r="AU313" i="85"/>
  <c r="S313" i="85"/>
  <c r="BF313" i="85"/>
  <c r="AO313" i="85"/>
  <c r="AT313" i="85"/>
  <c r="BE313" i="85"/>
  <c r="BD313" i="85"/>
  <c r="L313" i="85"/>
  <c r="AH313" i="85"/>
  <c r="AS313" i="85"/>
  <c r="AR313" i="85"/>
  <c r="AZ313" i="85"/>
  <c r="AF313" i="85"/>
  <c r="AN313" i="85"/>
  <c r="P313" i="85"/>
  <c r="V313" i="85"/>
  <c r="AW313" i="85"/>
  <c r="AV313" i="85"/>
  <c r="AK313" i="85"/>
  <c r="AJ313" i="85"/>
  <c r="Z313" i="85"/>
  <c r="Y313" i="85"/>
  <c r="X313" i="85"/>
  <c r="M313" i="85"/>
  <c r="AG313" i="85"/>
  <c r="AX201" i="85"/>
  <c r="BA201" i="85"/>
  <c r="AR201" i="85"/>
  <c r="AH201" i="85"/>
  <c r="L201" i="85"/>
  <c r="O201" i="85"/>
  <c r="R201" i="85"/>
  <c r="BD201" i="85"/>
  <c r="AS201" i="85"/>
  <c r="X201" i="85"/>
  <c r="AA201" i="85"/>
  <c r="AD201" i="85"/>
  <c r="I201" i="85"/>
  <c r="AI201" i="85"/>
  <c r="AJ201" i="85"/>
  <c r="AM201" i="85"/>
  <c r="AP201" i="85"/>
  <c r="BE201" i="85"/>
  <c r="AT201" i="85"/>
  <c r="AV201" i="85"/>
  <c r="AY201" i="85"/>
  <c r="BB201" i="85"/>
  <c r="J201" i="85"/>
  <c r="AU201" i="85"/>
  <c r="M201" i="85"/>
  <c r="P201" i="85"/>
  <c r="S201" i="85"/>
  <c r="BF201" i="85"/>
  <c r="Y201" i="85"/>
  <c r="AB201" i="85"/>
  <c r="AE201" i="85"/>
  <c r="K201" i="85"/>
  <c r="AK201" i="85"/>
  <c r="AN201" i="85"/>
  <c r="AQ201" i="85"/>
  <c r="BG201" i="85"/>
  <c r="AW201" i="85"/>
  <c r="AZ201" i="85"/>
  <c r="BC201" i="85"/>
  <c r="U201" i="85"/>
  <c r="N201" i="85"/>
  <c r="Q201" i="85"/>
  <c r="H201" i="85"/>
  <c r="V201" i="85"/>
  <c r="Z201" i="85"/>
  <c r="AC201" i="85"/>
  <c r="T201" i="85"/>
  <c r="W201" i="85"/>
  <c r="AL201" i="85"/>
  <c r="AO201" i="85"/>
  <c r="AF201" i="85"/>
  <c r="AG201" i="85"/>
  <c r="AF238" i="85"/>
  <c r="V238" i="85"/>
  <c r="Y238" i="85"/>
  <c r="O238" i="85"/>
  <c r="AT238" i="85"/>
  <c r="AJ238" i="85"/>
  <c r="S238" i="85"/>
  <c r="AX238" i="85"/>
  <c r="BC238" i="85"/>
  <c r="AE238" i="85"/>
  <c r="Q238" i="85"/>
  <c r="AG238" i="85"/>
  <c r="I238" i="85"/>
  <c r="L238" i="85"/>
  <c r="AR238" i="85"/>
  <c r="AC238" i="85"/>
  <c r="AU238" i="85"/>
  <c r="W238" i="85"/>
  <c r="Z238" i="85"/>
  <c r="AS238" i="85"/>
  <c r="AV238" i="85"/>
  <c r="AM238" i="85"/>
  <c r="U238" i="85"/>
  <c r="AN238" i="85"/>
  <c r="AI238" i="85"/>
  <c r="BD238" i="85"/>
  <c r="AO238" i="85"/>
  <c r="AW238" i="85"/>
  <c r="M238" i="85"/>
  <c r="BA238" i="85"/>
  <c r="H238" i="85"/>
  <c r="AA238" i="85"/>
  <c r="R238" i="85"/>
  <c r="AK238" i="85"/>
  <c r="AQ238" i="85"/>
  <c r="AD238" i="85"/>
  <c r="AY238" i="85"/>
  <c r="BG238" i="85"/>
  <c r="AP238" i="85"/>
  <c r="J238" i="85"/>
  <c r="N238" i="85"/>
  <c r="BB238" i="85"/>
  <c r="X238" i="85"/>
  <c r="AB238" i="85"/>
  <c r="P238" i="85"/>
  <c r="AL238" i="85"/>
  <c r="BE238" i="85"/>
  <c r="T238" i="85"/>
  <c r="AZ238" i="85"/>
  <c r="BF238" i="85"/>
  <c r="AH238" i="85"/>
  <c r="K238" i="85"/>
  <c r="AE139" i="85"/>
  <c r="AG139" i="85"/>
  <c r="AQ139" i="85"/>
  <c r="AX139" i="85"/>
  <c r="Q139" i="85"/>
  <c r="N139" i="85"/>
  <c r="AL139" i="85"/>
  <c r="BC139" i="85"/>
  <c r="P139" i="85"/>
  <c r="AN139" i="85"/>
  <c r="AZ139" i="85"/>
  <c r="Z139" i="85"/>
  <c r="AS139" i="85"/>
  <c r="I139" i="85"/>
  <c r="AB139" i="85"/>
  <c r="S139" i="85"/>
  <c r="BE139" i="85"/>
  <c r="AY139" i="85"/>
  <c r="AJ139" i="85"/>
  <c r="W139" i="85"/>
  <c r="H139" i="85"/>
  <c r="BB139" i="85"/>
  <c r="AM139" i="85"/>
  <c r="X139" i="85"/>
  <c r="K139" i="85"/>
  <c r="AP139" i="85"/>
  <c r="AA139" i="85"/>
  <c r="L139" i="85"/>
  <c r="AD139" i="85"/>
  <c r="O139" i="85"/>
  <c r="R139" i="85"/>
  <c r="BF139" i="85"/>
  <c r="AT139" i="85"/>
  <c r="AW139" i="85"/>
  <c r="AH139" i="85"/>
  <c r="AK139" i="85"/>
  <c r="V139" i="85"/>
  <c r="U139" i="85"/>
  <c r="Y139" i="85"/>
  <c r="J139" i="85"/>
  <c r="BD139" i="85"/>
  <c r="M139" i="85"/>
  <c r="BG139" i="85"/>
  <c r="AR139" i="85"/>
  <c r="BA139" i="85"/>
  <c r="AU139" i="85"/>
  <c r="AF139" i="85"/>
  <c r="AO139" i="85"/>
  <c r="T139" i="85"/>
  <c r="AV139" i="85"/>
  <c r="AI139" i="85"/>
  <c r="AC139" i="85"/>
  <c r="AC37" i="85"/>
  <c r="T37" i="85"/>
  <c r="AU37" i="85"/>
  <c r="AM37" i="85"/>
  <c r="AO37" i="85"/>
  <c r="AF37" i="85"/>
  <c r="BG37" i="85"/>
  <c r="AT37" i="85"/>
  <c r="BA37" i="85"/>
  <c r="AR37" i="85"/>
  <c r="L37" i="85"/>
  <c r="AX37" i="85"/>
  <c r="R37" i="85"/>
  <c r="BD37" i="85"/>
  <c r="X37" i="85"/>
  <c r="AY37" i="85"/>
  <c r="AD37" i="85"/>
  <c r="I37" i="85"/>
  <c r="AJ37" i="85"/>
  <c r="J37" i="85"/>
  <c r="AP37" i="85"/>
  <c r="U37" i="85"/>
  <c r="AV37" i="85"/>
  <c r="BF37" i="85"/>
  <c r="BB37" i="85"/>
  <c r="AG37" i="85"/>
  <c r="M37" i="85"/>
  <c r="N37" i="85"/>
  <c r="P37" i="85"/>
  <c r="S37" i="85"/>
  <c r="AS37" i="85"/>
  <c r="Y37" i="85"/>
  <c r="O37" i="85"/>
  <c r="AB37" i="85"/>
  <c r="AE37" i="85"/>
  <c r="BE37" i="85"/>
  <c r="AK37" i="85"/>
  <c r="V37" i="85"/>
  <c r="AN37" i="85"/>
  <c r="AQ37" i="85"/>
  <c r="K37" i="85"/>
  <c r="AW37" i="85"/>
  <c r="AZ37" i="85"/>
  <c r="BC37" i="85"/>
  <c r="W37" i="85"/>
  <c r="AH37" i="85"/>
  <c r="AL37" i="85"/>
  <c r="H37" i="85"/>
  <c r="AA37" i="85"/>
  <c r="Z37" i="85"/>
  <c r="Q37" i="85"/>
  <c r="AI37" i="85"/>
  <c r="AQ24" i="85"/>
  <c r="AM24" i="85"/>
  <c r="AP24" i="85"/>
  <c r="AH24" i="85"/>
  <c r="AK24" i="85"/>
  <c r="BC24" i="85"/>
  <c r="BB24" i="85"/>
  <c r="BG24" i="85"/>
  <c r="AW24" i="85"/>
  <c r="AU24" i="85"/>
  <c r="I24" i="85"/>
  <c r="H24" i="85"/>
  <c r="L24" i="85"/>
  <c r="R24" i="85"/>
  <c r="U24" i="85"/>
  <c r="X24" i="85"/>
  <c r="AB24" i="85"/>
  <c r="AI24" i="85"/>
  <c r="AG24" i="85"/>
  <c r="AN24" i="85"/>
  <c r="AR24" i="85"/>
  <c r="AY24" i="85"/>
  <c r="AS24" i="85"/>
  <c r="BD24" i="85"/>
  <c r="M24" i="85"/>
  <c r="AZ24" i="85"/>
  <c r="BE24" i="85"/>
  <c r="J24" i="85"/>
  <c r="AC24" i="85"/>
  <c r="BA24" i="85"/>
  <c r="N24" i="85"/>
  <c r="Y24" i="85"/>
  <c r="AT24" i="85"/>
  <c r="O24" i="85"/>
  <c r="Z24" i="85"/>
  <c r="AO24" i="85"/>
  <c r="P24" i="85"/>
  <c r="T24" i="85"/>
  <c r="AL24" i="85"/>
  <c r="BF24" i="85"/>
  <c r="AF24" i="85"/>
  <c r="V24" i="85"/>
  <c r="S24" i="85"/>
  <c r="AX24" i="85"/>
  <c r="K24" i="85"/>
  <c r="AV24" i="85"/>
  <c r="AD24" i="85"/>
  <c r="AJ24" i="85"/>
  <c r="AE24" i="85"/>
  <c r="W24" i="85"/>
  <c r="AA24" i="85"/>
  <c r="Q24" i="85"/>
  <c r="O142" i="85"/>
  <c r="BB142" i="85"/>
  <c r="I142" i="85"/>
  <c r="AD142" i="85"/>
  <c r="AW142" i="85"/>
  <c r="AI142" i="85"/>
  <c r="BE142" i="85"/>
  <c r="AL142" i="85"/>
  <c r="R142" i="85"/>
  <c r="AP142" i="85"/>
  <c r="BG142" i="85"/>
  <c r="AX142" i="85"/>
  <c r="Z142" i="85"/>
  <c r="N142" i="85"/>
  <c r="K142" i="85"/>
  <c r="AG142" i="85"/>
  <c r="Y142" i="85"/>
  <c r="AK142" i="85"/>
  <c r="AN142" i="85"/>
  <c r="AS142" i="85"/>
  <c r="AB142" i="85"/>
  <c r="M142" i="85"/>
  <c r="AU142" i="85"/>
  <c r="P142" i="85"/>
  <c r="AZ142" i="85"/>
  <c r="W142" i="85"/>
  <c r="U142" i="85"/>
  <c r="H142" i="85"/>
  <c r="AV142" i="85"/>
  <c r="AY142" i="85"/>
  <c r="AJ142" i="85"/>
  <c r="AM142" i="85"/>
  <c r="X142" i="85"/>
  <c r="AA142" i="85"/>
  <c r="L142" i="85"/>
  <c r="BF142" i="85"/>
  <c r="BC142" i="85"/>
  <c r="AT142" i="85"/>
  <c r="AQ142" i="85"/>
  <c r="AH142" i="85"/>
  <c r="AE142" i="85"/>
  <c r="V142" i="85"/>
  <c r="S142" i="85"/>
  <c r="BA142" i="85"/>
  <c r="J142" i="85"/>
  <c r="BD142" i="85"/>
  <c r="AO142" i="85"/>
  <c r="AR142" i="85"/>
  <c r="AC142" i="85"/>
  <c r="AF142" i="85"/>
  <c r="Q142" i="85"/>
  <c r="T142" i="85"/>
  <c r="AI51" i="85"/>
  <c r="Q51" i="85"/>
  <c r="BC51" i="85"/>
  <c r="I51" i="85"/>
  <c r="W51" i="85"/>
  <c r="AX51" i="85"/>
  <c r="BB51" i="85"/>
  <c r="AS51" i="85"/>
  <c r="AV51" i="85"/>
  <c r="AY51" i="85"/>
  <c r="H51" i="85"/>
  <c r="BA51" i="85"/>
  <c r="J51" i="85"/>
  <c r="AO51" i="85"/>
  <c r="Y51" i="85"/>
  <c r="AB51" i="85"/>
  <c r="AF51" i="85"/>
  <c r="AK51" i="85"/>
  <c r="AN51" i="85"/>
  <c r="AR51" i="85"/>
  <c r="AT51" i="85"/>
  <c r="AJ51" i="85"/>
  <c r="AD51" i="85"/>
  <c r="M51" i="85"/>
  <c r="AP51" i="85"/>
  <c r="AG51" i="85"/>
  <c r="AU51" i="85"/>
  <c r="AW51" i="85"/>
  <c r="S51" i="85"/>
  <c r="AH51" i="85"/>
  <c r="BE51" i="85"/>
  <c r="AZ51" i="85"/>
  <c r="AC51" i="85"/>
  <c r="N51" i="85"/>
  <c r="AE51" i="85"/>
  <c r="BF51" i="85"/>
  <c r="U51" i="85"/>
  <c r="Z51" i="85"/>
  <c r="AQ51" i="85"/>
  <c r="V51" i="85"/>
  <c r="AL51" i="85"/>
  <c r="T51" i="85"/>
  <c r="O51" i="85"/>
  <c r="BD51" i="85"/>
  <c r="AA51" i="85"/>
  <c r="AM51" i="85"/>
  <c r="K51" i="85"/>
  <c r="P51" i="85"/>
  <c r="BG51" i="85"/>
  <c r="X51" i="85"/>
  <c r="R51" i="85"/>
  <c r="L51" i="85"/>
  <c r="AA317" i="85"/>
  <c r="O317" i="85"/>
  <c r="AI317" i="85"/>
  <c r="BB317" i="85"/>
  <c r="AQ317" i="85"/>
  <c r="AU317" i="85"/>
  <c r="V317" i="85"/>
  <c r="AD317" i="85"/>
  <c r="J317" i="85"/>
  <c r="BE317" i="85"/>
  <c r="P317" i="85"/>
  <c r="AS317" i="85"/>
  <c r="W317" i="85"/>
  <c r="AX317" i="85"/>
  <c r="AW317" i="85"/>
  <c r="AV317" i="85"/>
  <c r="AG317" i="85"/>
  <c r="BD317" i="85"/>
  <c r="BG317" i="85"/>
  <c r="BC317" i="85"/>
  <c r="AL317" i="85"/>
  <c r="AK317" i="85"/>
  <c r="AJ317" i="85"/>
  <c r="U317" i="85"/>
  <c r="AY317" i="85"/>
  <c r="S317" i="85"/>
  <c r="R317" i="85"/>
  <c r="Z317" i="85"/>
  <c r="Y317" i="85"/>
  <c r="X317" i="85"/>
  <c r="I317" i="85"/>
  <c r="AF317" i="85"/>
  <c r="K317" i="85"/>
  <c r="AE317" i="85"/>
  <c r="N317" i="85"/>
  <c r="M317" i="85"/>
  <c r="L317" i="85"/>
  <c r="T317" i="85"/>
  <c r="AP317" i="85"/>
  <c r="BF317" i="85"/>
  <c r="AM317" i="85"/>
  <c r="AT317" i="85"/>
  <c r="AH317" i="85"/>
  <c r="BA317" i="85"/>
  <c r="AO317" i="85"/>
  <c r="AC317" i="85"/>
  <c r="Q317" i="85"/>
  <c r="AR317" i="85"/>
  <c r="H317" i="85"/>
  <c r="AZ317" i="85"/>
  <c r="AN317" i="85"/>
  <c r="AB317" i="85"/>
  <c r="G785" i="1"/>
  <c r="M765" i="1"/>
  <c r="O52" i="85"/>
  <c r="AD52" i="85"/>
  <c r="BF52" i="85"/>
  <c r="S52" i="85"/>
  <c r="AP52" i="85"/>
  <c r="BC52" i="85"/>
  <c r="AC52" i="85"/>
  <c r="AW52" i="85"/>
  <c r="R52" i="85"/>
  <c r="Q52" i="85"/>
  <c r="BA52" i="85"/>
  <c r="Y52" i="85"/>
  <c r="BB52" i="85"/>
  <c r="AA52" i="85"/>
  <c r="J52" i="85"/>
  <c r="AV52" i="85"/>
  <c r="M52" i="85"/>
  <c r="V52" i="85"/>
  <c r="N52" i="85"/>
  <c r="AE52" i="85"/>
  <c r="AS52" i="85"/>
  <c r="H52" i="85"/>
  <c r="AH52" i="85"/>
  <c r="Z52" i="85"/>
  <c r="AK52" i="85"/>
  <c r="T52" i="85"/>
  <c r="AT52" i="85"/>
  <c r="AL52" i="85"/>
  <c r="AF52" i="85"/>
  <c r="K52" i="85"/>
  <c r="AX52" i="85"/>
  <c r="AR52" i="85"/>
  <c r="W52" i="85"/>
  <c r="P52" i="85"/>
  <c r="X52" i="85"/>
  <c r="BD52" i="85"/>
  <c r="AI52" i="85"/>
  <c r="AB52" i="85"/>
  <c r="I52" i="85"/>
  <c r="AU52" i="85"/>
  <c r="AN52" i="85"/>
  <c r="U52" i="85"/>
  <c r="BG52" i="85"/>
  <c r="AZ52" i="85"/>
  <c r="AM52" i="85"/>
  <c r="AQ52" i="85"/>
  <c r="AG52" i="85"/>
  <c r="L52" i="85"/>
  <c r="AY52" i="85"/>
  <c r="BE52" i="85"/>
  <c r="AJ52" i="85"/>
  <c r="AO52" i="85"/>
  <c r="N219" i="85"/>
  <c r="Q219" i="85"/>
  <c r="W219" i="85"/>
  <c r="K219" i="85"/>
  <c r="AL219" i="85"/>
  <c r="AO219" i="85"/>
  <c r="AF219" i="85"/>
  <c r="T219" i="85"/>
  <c r="AX219" i="85"/>
  <c r="BA219" i="85"/>
  <c r="AG219" i="85"/>
  <c r="U219" i="85"/>
  <c r="L219" i="85"/>
  <c r="O219" i="85"/>
  <c r="R219" i="85"/>
  <c r="AH219" i="85"/>
  <c r="V219" i="85"/>
  <c r="AJ219" i="85"/>
  <c r="AM219" i="85"/>
  <c r="AP219" i="85"/>
  <c r="H219" i="85"/>
  <c r="BE219" i="85"/>
  <c r="AV219" i="85"/>
  <c r="AY219" i="85"/>
  <c r="BB219" i="85"/>
  <c r="AR219" i="85"/>
  <c r="M219" i="85"/>
  <c r="P219" i="85"/>
  <c r="S219" i="85"/>
  <c r="I219" i="85"/>
  <c r="Y219" i="85"/>
  <c r="AB219" i="85"/>
  <c r="AE219" i="85"/>
  <c r="AS219" i="85"/>
  <c r="AK219" i="85"/>
  <c r="AN219" i="85"/>
  <c r="AQ219" i="85"/>
  <c r="J219" i="85"/>
  <c r="AU219" i="85"/>
  <c r="X219" i="85"/>
  <c r="BD219" i="85"/>
  <c r="AW219" i="85"/>
  <c r="Z219" i="85"/>
  <c r="AA219" i="85"/>
  <c r="AZ219" i="85"/>
  <c r="AC219" i="85"/>
  <c r="AD219" i="85"/>
  <c r="BF219" i="85"/>
  <c r="BC219" i="85"/>
  <c r="BG219" i="85"/>
  <c r="AT219" i="85"/>
  <c r="AI219" i="85"/>
  <c r="V25" i="85"/>
  <c r="AL25" i="85"/>
  <c r="AR25" i="85"/>
  <c r="Z25" i="85"/>
  <c r="AH25" i="85"/>
  <c r="BC25" i="85"/>
  <c r="N25" i="85"/>
  <c r="BG25" i="85"/>
  <c r="AT25" i="85"/>
  <c r="H25" i="85"/>
  <c r="AQ25" i="85"/>
  <c r="AD25" i="85"/>
  <c r="O25" i="85"/>
  <c r="BF25" i="85"/>
  <c r="X25" i="85"/>
  <c r="AS25" i="85"/>
  <c r="AE25" i="85"/>
  <c r="AA25" i="85"/>
  <c r="S25" i="85"/>
  <c r="AN25" i="85"/>
  <c r="K25" i="85"/>
  <c r="AF25" i="85"/>
  <c r="AM25" i="85"/>
  <c r="AI25" i="85"/>
  <c r="BD25" i="85"/>
  <c r="AU25" i="85"/>
  <c r="AG25" i="85"/>
  <c r="AY25" i="85"/>
  <c r="AX25" i="85"/>
  <c r="I25" i="85"/>
  <c r="M25" i="85"/>
  <c r="AJ25" i="85"/>
  <c r="Q25" i="85"/>
  <c r="T25" i="85"/>
  <c r="Y25" i="85"/>
  <c r="AV25" i="85"/>
  <c r="AC25" i="85"/>
  <c r="U25" i="85"/>
  <c r="AP25" i="85"/>
  <c r="P25" i="85"/>
  <c r="AO25" i="85"/>
  <c r="AK25" i="85"/>
  <c r="BE25" i="85"/>
  <c r="AW25" i="85"/>
  <c r="BA25" i="85"/>
  <c r="BB25" i="85"/>
  <c r="L25" i="85"/>
  <c r="R25" i="85"/>
  <c r="J25" i="85"/>
  <c r="W25" i="85"/>
  <c r="AB25" i="85"/>
  <c r="AZ25" i="85"/>
  <c r="K220" i="85"/>
  <c r="AE220" i="85"/>
  <c r="AM220" i="85"/>
  <c r="AC220" i="85"/>
  <c r="U220" i="85"/>
  <c r="X220" i="85"/>
  <c r="AF220" i="85"/>
  <c r="AN220" i="85"/>
  <c r="AU220" i="85"/>
  <c r="AG220" i="85"/>
  <c r="AJ220" i="85"/>
  <c r="AZ220" i="85"/>
  <c r="BD220" i="85"/>
  <c r="AX220" i="85"/>
  <c r="AS220" i="85"/>
  <c r="AV220" i="85"/>
  <c r="P220" i="85"/>
  <c r="T220" i="85"/>
  <c r="AB220" i="85"/>
  <c r="AH220" i="85"/>
  <c r="AW220" i="85"/>
  <c r="AL220" i="85"/>
  <c r="AP220" i="85"/>
  <c r="AT220" i="85"/>
  <c r="BA220" i="85"/>
  <c r="AR220" i="85"/>
  <c r="BF220" i="85"/>
  <c r="Q220" i="85"/>
  <c r="W220" i="85"/>
  <c r="BB220" i="85"/>
  <c r="L220" i="85"/>
  <c r="R220" i="85"/>
  <c r="M220" i="85"/>
  <c r="BC220" i="85"/>
  <c r="Y220" i="85"/>
  <c r="S220" i="85"/>
  <c r="AK220" i="85"/>
  <c r="AO220" i="85"/>
  <c r="N220" i="85"/>
  <c r="BG220" i="85"/>
  <c r="I220" i="85"/>
  <c r="O220" i="85"/>
  <c r="Z220" i="85"/>
  <c r="BE220" i="85"/>
  <c r="AY220" i="85"/>
  <c r="AA220" i="85"/>
  <c r="V220" i="85"/>
  <c r="AI220" i="85"/>
  <c r="AD220" i="85"/>
  <c r="J220" i="85"/>
  <c r="H220" i="85"/>
  <c r="AQ220" i="85"/>
  <c r="AC42" i="85"/>
  <c r="AU42" i="85"/>
  <c r="R42" i="85"/>
  <c r="Y42" i="85"/>
  <c r="AB42" i="85"/>
  <c r="BG42" i="85"/>
  <c r="AH42" i="85"/>
  <c r="AN42" i="85"/>
  <c r="AQ42" i="85"/>
  <c r="BF42" i="85"/>
  <c r="O42" i="85"/>
  <c r="AT42" i="85"/>
  <c r="L42" i="85"/>
  <c r="AY42" i="85"/>
  <c r="BC42" i="85"/>
  <c r="X42" i="85"/>
  <c r="S42" i="85"/>
  <c r="I42" i="85"/>
  <c r="H42" i="85"/>
  <c r="AJ42" i="85"/>
  <c r="AK42" i="85"/>
  <c r="Z42" i="85"/>
  <c r="W42" i="85"/>
  <c r="N42" i="85"/>
  <c r="T42" i="85"/>
  <c r="AV42" i="85"/>
  <c r="AZ42" i="85"/>
  <c r="AO42" i="85"/>
  <c r="AS42" i="85"/>
  <c r="AF42" i="85"/>
  <c r="P42" i="85"/>
  <c r="U42" i="85"/>
  <c r="BE42" i="85"/>
  <c r="AR42" i="85"/>
  <c r="AE42" i="85"/>
  <c r="AL42" i="85"/>
  <c r="J42" i="85"/>
  <c r="AD42" i="85"/>
  <c r="BD42" i="85"/>
  <c r="AW42" i="85"/>
  <c r="BA42" i="85"/>
  <c r="AA42" i="85"/>
  <c r="K42" i="85"/>
  <c r="Q42" i="85"/>
  <c r="V42" i="85"/>
  <c r="AP42" i="85"/>
  <c r="AM42" i="85"/>
  <c r="AI42" i="85"/>
  <c r="AX42" i="85"/>
  <c r="BB42" i="85"/>
  <c r="M42" i="85"/>
  <c r="AG42" i="85"/>
  <c r="H267" i="85"/>
  <c r="BC267" i="85"/>
  <c r="AZ267" i="85"/>
  <c r="AU267" i="85"/>
  <c r="U267" i="85"/>
  <c r="AX267" i="85"/>
  <c r="S267" i="85"/>
  <c r="AI267" i="85"/>
  <c r="W267" i="85"/>
  <c r="Z267" i="85"/>
  <c r="BG267" i="85"/>
  <c r="AE267" i="85"/>
  <c r="AL267" i="85"/>
  <c r="I267" i="85"/>
  <c r="BE267" i="85"/>
  <c r="AB267" i="85"/>
  <c r="AS267" i="85"/>
  <c r="P267" i="85"/>
  <c r="AQ267" i="85"/>
  <c r="AN267" i="85"/>
  <c r="AW267" i="85"/>
  <c r="Q267" i="85"/>
  <c r="X267" i="85"/>
  <c r="AF267" i="85"/>
  <c r="BB267" i="85"/>
  <c r="AP267" i="85"/>
  <c r="AT267" i="85"/>
  <c r="AG267" i="85"/>
  <c r="AD267" i="85"/>
  <c r="AH267" i="85"/>
  <c r="R267" i="85"/>
  <c r="N267" i="85"/>
  <c r="AA267" i="85"/>
  <c r="T267" i="85"/>
  <c r="BF267" i="85"/>
  <c r="AY267" i="85"/>
  <c r="V267" i="85"/>
  <c r="AM267" i="85"/>
  <c r="J267" i="85"/>
  <c r="O267" i="85"/>
  <c r="AK267" i="85"/>
  <c r="Y267" i="85"/>
  <c r="BA267" i="85"/>
  <c r="M267" i="85"/>
  <c r="AO267" i="85"/>
  <c r="AV267" i="85"/>
  <c r="K267" i="85"/>
  <c r="AC267" i="85"/>
  <c r="AJ267" i="85"/>
  <c r="L267" i="85"/>
  <c r="BD267" i="85"/>
  <c r="AR267" i="85"/>
  <c r="Q185" i="85"/>
  <c r="H185" i="85"/>
  <c r="AR185" i="85"/>
  <c r="AA185" i="85"/>
  <c r="Y185" i="85"/>
  <c r="T185" i="85"/>
  <c r="AP185" i="85"/>
  <c r="BD185" i="85"/>
  <c r="J185" i="85"/>
  <c r="AX185" i="85"/>
  <c r="AM185" i="85"/>
  <c r="K185" i="85"/>
  <c r="AF185" i="85"/>
  <c r="U185" i="85"/>
  <c r="Z185" i="85"/>
  <c r="P185" i="85"/>
  <c r="AS185" i="85"/>
  <c r="BA185" i="85"/>
  <c r="AZ185" i="85"/>
  <c r="AY185" i="85"/>
  <c r="AN185" i="85"/>
  <c r="AB185" i="85"/>
  <c r="AK185" i="85"/>
  <c r="AI185" i="85"/>
  <c r="AG185" i="85"/>
  <c r="BB185" i="85"/>
  <c r="AW185" i="85"/>
  <c r="I185" i="85"/>
  <c r="S185" i="85"/>
  <c r="R185" i="85"/>
  <c r="O185" i="85"/>
  <c r="AE185" i="85"/>
  <c r="BG185" i="85"/>
  <c r="AC185" i="85"/>
  <c r="N185" i="85"/>
  <c r="AO185" i="85"/>
  <c r="AQ185" i="85"/>
  <c r="W185" i="85"/>
  <c r="BE185" i="85"/>
  <c r="AL185" i="85"/>
  <c r="X185" i="85"/>
  <c r="L185" i="85"/>
  <c r="AU185" i="85"/>
  <c r="AD185" i="85"/>
  <c r="M185" i="85"/>
  <c r="BF185" i="85"/>
  <c r="AT185" i="85"/>
  <c r="AH185" i="85"/>
  <c r="V185" i="85"/>
  <c r="BC185" i="85"/>
  <c r="AV185" i="85"/>
  <c r="AJ185" i="85"/>
  <c r="Y172" i="85"/>
  <c r="J172" i="85"/>
  <c r="AS172" i="85"/>
  <c r="AP172" i="85"/>
  <c r="AW172" i="85"/>
  <c r="AV172" i="85"/>
  <c r="BG172" i="85"/>
  <c r="M172" i="85"/>
  <c r="AN172" i="85"/>
  <c r="AY172" i="85"/>
  <c r="Z172" i="85"/>
  <c r="U172" i="85"/>
  <c r="BE172" i="85"/>
  <c r="AF172" i="85"/>
  <c r="AU172" i="85"/>
  <c r="AM172" i="85"/>
  <c r="BF172" i="85"/>
  <c r="AK172" i="85"/>
  <c r="L172" i="85"/>
  <c r="AA172" i="85"/>
  <c r="AZ172" i="85"/>
  <c r="AL172" i="85"/>
  <c r="Q172" i="85"/>
  <c r="H172" i="85"/>
  <c r="S172" i="85"/>
  <c r="O172" i="85"/>
  <c r="R172" i="85"/>
  <c r="AC172" i="85"/>
  <c r="W172" i="85"/>
  <c r="AE172" i="85"/>
  <c r="AB172" i="85"/>
  <c r="BA172" i="85"/>
  <c r="AX172" i="85"/>
  <c r="AQ172" i="85"/>
  <c r="AO172" i="85"/>
  <c r="AH172" i="85"/>
  <c r="AD172" i="85"/>
  <c r="BC172" i="85"/>
  <c r="BB172" i="85"/>
  <c r="BD172" i="85"/>
  <c r="N172" i="85"/>
  <c r="K172" i="85"/>
  <c r="I172" i="85"/>
  <c r="T172" i="85"/>
  <c r="AJ172" i="85"/>
  <c r="AR172" i="85"/>
  <c r="V172" i="85"/>
  <c r="AG172" i="85"/>
  <c r="P172" i="85"/>
  <c r="X172" i="85"/>
  <c r="AI172" i="85"/>
  <c r="AT172" i="85"/>
  <c r="T304" i="85"/>
  <c r="M304" i="85"/>
  <c r="AZ304" i="85"/>
  <c r="BE304" i="85"/>
  <c r="P304" i="85"/>
  <c r="AQ304" i="85"/>
  <c r="AI304" i="85"/>
  <c r="BD304" i="85"/>
  <c r="AK304" i="85"/>
  <c r="AC304" i="85"/>
  <c r="U304" i="85"/>
  <c r="Z304" i="85"/>
  <c r="BA304" i="85"/>
  <c r="J304" i="85"/>
  <c r="AE304" i="85"/>
  <c r="AO304" i="85"/>
  <c r="I304" i="85"/>
  <c r="H304" i="85"/>
  <c r="AR304" i="85"/>
  <c r="AB304" i="85"/>
  <c r="W304" i="85"/>
  <c r="AS304" i="85"/>
  <c r="BG304" i="85"/>
  <c r="N304" i="85"/>
  <c r="AL304" i="85"/>
  <c r="AF304" i="85"/>
  <c r="Q304" i="85"/>
  <c r="BC304" i="85"/>
  <c r="AX304" i="85"/>
  <c r="AG304" i="85"/>
  <c r="AU304" i="85"/>
  <c r="AN304" i="85"/>
  <c r="R304" i="85"/>
  <c r="AJ304" i="85"/>
  <c r="S304" i="85"/>
  <c r="X304" i="85"/>
  <c r="L304" i="85"/>
  <c r="AY304" i="85"/>
  <c r="AM304" i="85"/>
  <c r="AA304" i="85"/>
  <c r="AW304" i="85"/>
  <c r="O304" i="85"/>
  <c r="BF304" i="85"/>
  <c r="AT304" i="85"/>
  <c r="BB304" i="85"/>
  <c r="AH304" i="85"/>
  <c r="K304" i="85"/>
  <c r="AP304" i="85"/>
  <c r="V304" i="85"/>
  <c r="AD304" i="85"/>
  <c r="Y304" i="85"/>
  <c r="AV304" i="85"/>
  <c r="AP224" i="85"/>
  <c r="AM224" i="85"/>
  <c r="AR224" i="85"/>
  <c r="AW224" i="85"/>
  <c r="BB224" i="85"/>
  <c r="BD224" i="85"/>
  <c r="M224" i="85"/>
  <c r="T224" i="85"/>
  <c r="I224" i="85"/>
  <c r="J224" i="85"/>
  <c r="AB224" i="85"/>
  <c r="V224" i="85"/>
  <c r="U224" i="85"/>
  <c r="Y224" i="85"/>
  <c r="AT224" i="85"/>
  <c r="AI224" i="85"/>
  <c r="AG224" i="85"/>
  <c r="AN224" i="85"/>
  <c r="N224" i="85"/>
  <c r="AJ224" i="85"/>
  <c r="AS224" i="85"/>
  <c r="BF224" i="85"/>
  <c r="AE224" i="85"/>
  <c r="AK224" i="85"/>
  <c r="Q224" i="85"/>
  <c r="BE224" i="85"/>
  <c r="K224" i="85"/>
  <c r="AU224" i="85"/>
  <c r="AX224" i="85"/>
  <c r="AC224" i="85"/>
  <c r="W224" i="85"/>
  <c r="Z224" i="85"/>
  <c r="O224" i="85"/>
  <c r="AY224" i="85"/>
  <c r="AO224" i="85"/>
  <c r="AL224" i="85"/>
  <c r="AQ224" i="85"/>
  <c r="AF224" i="85"/>
  <c r="AZ224" i="85"/>
  <c r="BA224" i="85"/>
  <c r="BC224" i="85"/>
  <c r="BG224" i="85"/>
  <c r="AV224" i="85"/>
  <c r="S224" i="85"/>
  <c r="R224" i="85"/>
  <c r="H224" i="85"/>
  <c r="L224" i="85"/>
  <c r="P224" i="85"/>
  <c r="AD224" i="85"/>
  <c r="X224" i="85"/>
  <c r="AA224" i="85"/>
  <c r="AH224" i="85"/>
  <c r="Y250" i="85"/>
  <c r="AX250" i="85"/>
  <c r="BB250" i="85"/>
  <c r="BE250" i="85"/>
  <c r="S250" i="85"/>
  <c r="AK250" i="85"/>
  <c r="H250" i="85"/>
  <c r="K250" i="85"/>
  <c r="O250" i="85"/>
  <c r="AG250" i="85"/>
  <c r="AW250" i="85"/>
  <c r="V250" i="85"/>
  <c r="Z250" i="85"/>
  <c r="AD250" i="85"/>
  <c r="AU250" i="85"/>
  <c r="Q250" i="85"/>
  <c r="AJ250" i="85"/>
  <c r="AN250" i="85"/>
  <c r="AR250" i="85"/>
  <c r="AC250" i="85"/>
  <c r="AY250" i="85"/>
  <c r="BC250" i="85"/>
  <c r="BF250" i="85"/>
  <c r="BA250" i="85"/>
  <c r="AM250" i="85"/>
  <c r="R250" i="85"/>
  <c r="T250" i="85"/>
  <c r="L250" i="85"/>
  <c r="AF250" i="85"/>
  <c r="AH250" i="85"/>
  <c r="AA250" i="85"/>
  <c r="AT250" i="85"/>
  <c r="AV250" i="85"/>
  <c r="AP250" i="85"/>
  <c r="U250" i="85"/>
  <c r="BD250" i="85"/>
  <c r="AI250" i="85"/>
  <c r="N250" i="85"/>
  <c r="I250" i="85"/>
  <c r="AB250" i="85"/>
  <c r="W250" i="85"/>
  <c r="AQ250" i="85"/>
  <c r="AL250" i="85"/>
  <c r="P250" i="85"/>
  <c r="AZ250" i="85"/>
  <c r="AE250" i="85"/>
  <c r="M250" i="85"/>
  <c r="J250" i="85"/>
  <c r="AS250" i="85"/>
  <c r="AO250" i="85"/>
  <c r="X250" i="85"/>
  <c r="BG250" i="85"/>
  <c r="S301" i="85"/>
  <c r="J301" i="85"/>
  <c r="BG301" i="85"/>
  <c r="AT301" i="85"/>
  <c r="AI301" i="85"/>
  <c r="V301" i="85"/>
  <c r="AU301" i="85"/>
  <c r="K301" i="85"/>
  <c r="AE301" i="85"/>
  <c r="BC301" i="85"/>
  <c r="AH301" i="85"/>
  <c r="AQ301" i="85"/>
  <c r="BF301" i="85"/>
  <c r="W301" i="85"/>
  <c r="BB301" i="85"/>
  <c r="AV301" i="85"/>
  <c r="AP301" i="85"/>
  <c r="AZ301" i="85"/>
  <c r="AJ301" i="85"/>
  <c r="AD301" i="85"/>
  <c r="AN301" i="85"/>
  <c r="X301" i="85"/>
  <c r="R301" i="85"/>
  <c r="AB301" i="85"/>
  <c r="AW301" i="85"/>
  <c r="L301" i="85"/>
  <c r="P301" i="85"/>
  <c r="AX301" i="85"/>
  <c r="AK301" i="85"/>
  <c r="BE301" i="85"/>
  <c r="BA301" i="85"/>
  <c r="AL301" i="85"/>
  <c r="Y301" i="85"/>
  <c r="AS301" i="85"/>
  <c r="AO301" i="85"/>
  <c r="Z301" i="85"/>
  <c r="M301" i="85"/>
  <c r="AG301" i="85"/>
  <c r="BD301" i="85"/>
  <c r="AC301" i="85"/>
  <c r="N301" i="85"/>
  <c r="U301" i="85"/>
  <c r="AR301" i="85"/>
  <c r="Q301" i="85"/>
  <c r="AY301" i="85"/>
  <c r="I301" i="85"/>
  <c r="AF301" i="85"/>
  <c r="AM301" i="85"/>
  <c r="T301" i="85"/>
  <c r="AA301" i="85"/>
  <c r="H301" i="85"/>
  <c r="O301" i="85"/>
  <c r="I202" i="85"/>
  <c r="AI202" i="85"/>
  <c r="Z202" i="85"/>
  <c r="BB202" i="85"/>
  <c r="U202" i="85"/>
  <c r="AU202" i="85"/>
  <c r="AL202" i="85"/>
  <c r="BC202" i="85"/>
  <c r="AG202" i="85"/>
  <c r="BG202" i="85"/>
  <c r="AX202" i="85"/>
  <c r="Q202" i="85"/>
  <c r="AS202" i="85"/>
  <c r="L202" i="85"/>
  <c r="O202" i="85"/>
  <c r="R202" i="85"/>
  <c r="BE202" i="85"/>
  <c r="X202" i="85"/>
  <c r="AA202" i="85"/>
  <c r="S202" i="85"/>
  <c r="J202" i="85"/>
  <c r="AJ202" i="85"/>
  <c r="AM202" i="85"/>
  <c r="AC202" i="85"/>
  <c r="V202" i="85"/>
  <c r="AV202" i="85"/>
  <c r="AY202" i="85"/>
  <c r="AD202" i="85"/>
  <c r="H202" i="85"/>
  <c r="AH202" i="85"/>
  <c r="M202" i="85"/>
  <c r="P202" i="85"/>
  <c r="AO202" i="85"/>
  <c r="T202" i="85"/>
  <c r="AT202" i="85"/>
  <c r="Y202" i="85"/>
  <c r="AB202" i="85"/>
  <c r="AQ202" i="85"/>
  <c r="AF202" i="85"/>
  <c r="BF202" i="85"/>
  <c r="AK202" i="85"/>
  <c r="AN202" i="85"/>
  <c r="AE202" i="85"/>
  <c r="BD202" i="85"/>
  <c r="W202" i="85"/>
  <c r="N202" i="85"/>
  <c r="BA202" i="85"/>
  <c r="AR202" i="85"/>
  <c r="K202" i="85"/>
  <c r="AW202" i="85"/>
  <c r="AZ202" i="85"/>
  <c r="AP202" i="85"/>
  <c r="I48" i="85"/>
  <c r="V48" i="85"/>
  <c r="AV48" i="85"/>
  <c r="AY48" i="85"/>
  <c r="AE48" i="85"/>
  <c r="M48" i="85"/>
  <c r="P48" i="85"/>
  <c r="AQ48" i="85"/>
  <c r="Y48" i="85"/>
  <c r="AB48" i="85"/>
  <c r="BC48" i="85"/>
  <c r="J48" i="85"/>
  <c r="AK48" i="85"/>
  <c r="AN48" i="85"/>
  <c r="H48" i="85"/>
  <c r="BF48" i="85"/>
  <c r="K48" i="85"/>
  <c r="AW48" i="85"/>
  <c r="AZ48" i="85"/>
  <c r="T48" i="85"/>
  <c r="AT48" i="85"/>
  <c r="W48" i="85"/>
  <c r="N48" i="85"/>
  <c r="Q48" i="85"/>
  <c r="AF48" i="85"/>
  <c r="AI48" i="85"/>
  <c r="Z48" i="85"/>
  <c r="AC48" i="85"/>
  <c r="AR48" i="85"/>
  <c r="AU48" i="85"/>
  <c r="AL48" i="85"/>
  <c r="R48" i="85"/>
  <c r="BD48" i="85"/>
  <c r="BG48" i="85"/>
  <c r="AX48" i="85"/>
  <c r="AD48" i="85"/>
  <c r="BE48" i="85"/>
  <c r="U48" i="85"/>
  <c r="L48" i="85"/>
  <c r="O48" i="85"/>
  <c r="AP48" i="85"/>
  <c r="X48" i="85"/>
  <c r="AA48" i="85"/>
  <c r="BB48" i="85"/>
  <c r="AO48" i="85"/>
  <c r="AJ48" i="85"/>
  <c r="AM48" i="85"/>
  <c r="AS48" i="85"/>
  <c r="S48" i="85"/>
  <c r="AG48" i="85"/>
  <c r="AH48" i="85"/>
  <c r="BA48" i="85"/>
  <c r="L165" i="85"/>
  <c r="AF165" i="85"/>
  <c r="Z165" i="85"/>
  <c r="BE165" i="85"/>
  <c r="N165" i="85"/>
  <c r="BD165" i="85"/>
  <c r="AX165" i="85"/>
  <c r="AZ165" i="85"/>
  <c r="T165" i="85"/>
  <c r="AB165" i="85"/>
  <c r="U165" i="85"/>
  <c r="AU165" i="85"/>
  <c r="AE165" i="85"/>
  <c r="AR165" i="85"/>
  <c r="M165" i="85"/>
  <c r="AL165" i="85"/>
  <c r="H165" i="85"/>
  <c r="AI165" i="85"/>
  <c r="AM165" i="85"/>
  <c r="AW165" i="85"/>
  <c r="K165" i="85"/>
  <c r="AS165" i="85"/>
  <c r="Y165" i="85"/>
  <c r="BC165" i="85"/>
  <c r="P165" i="85"/>
  <c r="BG165" i="85"/>
  <c r="AG165" i="85"/>
  <c r="AN165" i="85"/>
  <c r="O165" i="85"/>
  <c r="AQ165" i="85"/>
  <c r="AK165" i="85"/>
  <c r="AY165" i="85"/>
  <c r="BF165" i="85"/>
  <c r="S165" i="85"/>
  <c r="AT165" i="85"/>
  <c r="AH165" i="85"/>
  <c r="W165" i="85"/>
  <c r="V165" i="85"/>
  <c r="AC165" i="85"/>
  <c r="AV165" i="85"/>
  <c r="J165" i="85"/>
  <c r="AA165" i="85"/>
  <c r="I165" i="85"/>
  <c r="AP165" i="85"/>
  <c r="BB165" i="85"/>
  <c r="AD165" i="85"/>
  <c r="R165" i="85"/>
  <c r="BA165" i="85"/>
  <c r="AO165" i="85"/>
  <c r="Q165" i="85"/>
  <c r="AJ165" i="85"/>
  <c r="X165" i="85"/>
  <c r="AK14" i="85"/>
  <c r="Z14" i="85"/>
  <c r="AZ14" i="85"/>
  <c r="BF14" i="85"/>
  <c r="K14" i="85"/>
  <c r="AW14" i="85"/>
  <c r="AS14" i="85"/>
  <c r="N14" i="85"/>
  <c r="T14" i="85"/>
  <c r="W14" i="85"/>
  <c r="Q14" i="85"/>
  <c r="AA14" i="85"/>
  <c r="AG14" i="85"/>
  <c r="U14" i="85"/>
  <c r="AI14" i="85"/>
  <c r="AC14" i="85"/>
  <c r="AT14" i="85"/>
  <c r="BC14" i="85"/>
  <c r="AN14" i="85"/>
  <c r="AU14" i="85"/>
  <c r="AO14" i="85"/>
  <c r="H14" i="85"/>
  <c r="O14" i="85"/>
  <c r="AQ14" i="85"/>
  <c r="BG14" i="85"/>
  <c r="BA14" i="85"/>
  <c r="AB14" i="85"/>
  <c r="AH14" i="85"/>
  <c r="L14" i="85"/>
  <c r="R14" i="85"/>
  <c r="AX14" i="85"/>
  <c r="BD14" i="85"/>
  <c r="X14" i="85"/>
  <c r="AD14" i="85"/>
  <c r="I14" i="85"/>
  <c r="P14" i="85"/>
  <c r="AJ14" i="85"/>
  <c r="AP14" i="85"/>
  <c r="AE14" i="85"/>
  <c r="AL14" i="85"/>
  <c r="AV14" i="85"/>
  <c r="BB14" i="85"/>
  <c r="AY14" i="85"/>
  <c r="BE14" i="85"/>
  <c r="M14" i="85"/>
  <c r="V14" i="85"/>
  <c r="AR14" i="85"/>
  <c r="J14" i="85"/>
  <c r="AF14" i="85"/>
  <c r="S14" i="85"/>
  <c r="AM14" i="85"/>
  <c r="Y14" i="85"/>
  <c r="AL305" i="85"/>
  <c r="O305" i="85"/>
  <c r="N305" i="85"/>
  <c r="BG305" i="85"/>
  <c r="Z305" i="85"/>
  <c r="AX305" i="85"/>
  <c r="AI305" i="85"/>
  <c r="BE305" i="85"/>
  <c r="AN305" i="85"/>
  <c r="AF305" i="85"/>
  <c r="AY305" i="85"/>
  <c r="AA305" i="85"/>
  <c r="AR305" i="85"/>
  <c r="Q305" i="85"/>
  <c r="H305" i="85"/>
  <c r="K305" i="85"/>
  <c r="AM305" i="85"/>
  <c r="P305" i="85"/>
  <c r="AU305" i="85"/>
  <c r="AB305" i="85"/>
  <c r="AZ305" i="85"/>
  <c r="BD305" i="85"/>
  <c r="T305" i="85"/>
  <c r="W305" i="85"/>
  <c r="AJ305" i="85"/>
  <c r="AT305" i="85"/>
  <c r="I305" i="85"/>
  <c r="X305" i="85"/>
  <c r="AH305" i="85"/>
  <c r="L305" i="85"/>
  <c r="V305" i="85"/>
  <c r="J305" i="85"/>
  <c r="BA305" i="85"/>
  <c r="AW305" i="85"/>
  <c r="AO305" i="85"/>
  <c r="AK305" i="85"/>
  <c r="AC305" i="85"/>
  <c r="Y305" i="85"/>
  <c r="BC305" i="85"/>
  <c r="BB305" i="85"/>
  <c r="M305" i="85"/>
  <c r="AQ305" i="85"/>
  <c r="AP305" i="85"/>
  <c r="AS305" i="85"/>
  <c r="AE305" i="85"/>
  <c r="AD305" i="85"/>
  <c r="AG305" i="85"/>
  <c r="S305" i="85"/>
  <c r="R305" i="85"/>
  <c r="AV305" i="85"/>
  <c r="BF305" i="85"/>
  <c r="U305" i="85"/>
  <c r="U27" i="85"/>
  <c r="AD27" i="85"/>
  <c r="AH27" i="85"/>
  <c r="AN27" i="85"/>
  <c r="K27" i="85"/>
  <c r="AF27" i="85"/>
  <c r="AJ27" i="85"/>
  <c r="AU27" i="85"/>
  <c r="AO27" i="85"/>
  <c r="BE27" i="85"/>
  <c r="H27" i="85"/>
  <c r="AV27" i="85"/>
  <c r="BA27" i="85"/>
  <c r="Q27" i="85"/>
  <c r="AK27" i="85"/>
  <c r="X27" i="85"/>
  <c r="AQ27" i="85"/>
  <c r="BB27" i="85"/>
  <c r="AY27" i="85"/>
  <c r="O27" i="85"/>
  <c r="BC27" i="85"/>
  <c r="AR27" i="85"/>
  <c r="BG27" i="85"/>
  <c r="S27" i="85"/>
  <c r="BD27" i="85"/>
  <c r="J27" i="85"/>
  <c r="AE27" i="85"/>
  <c r="P27" i="85"/>
  <c r="AM27" i="85"/>
  <c r="AZ27" i="85"/>
  <c r="I27" i="85"/>
  <c r="AS27" i="85"/>
  <c r="L27" i="85"/>
  <c r="AW27" i="85"/>
  <c r="N27" i="85"/>
  <c r="AG27" i="85"/>
  <c r="R27" i="85"/>
  <c r="M27" i="85"/>
  <c r="Z27" i="85"/>
  <c r="AT27" i="85"/>
  <c r="AP27" i="85"/>
  <c r="Y27" i="85"/>
  <c r="AL27" i="85"/>
  <c r="BF27" i="85"/>
  <c r="V27" i="85"/>
  <c r="AA27" i="85"/>
  <c r="T27" i="85"/>
  <c r="W27" i="85"/>
  <c r="AC27" i="85"/>
  <c r="AI27" i="85"/>
  <c r="AX27" i="85"/>
  <c r="AB27" i="85"/>
  <c r="AE243" i="85"/>
  <c r="BG243" i="85"/>
  <c r="AS243" i="85"/>
  <c r="AL243" i="85"/>
  <c r="BC243" i="85"/>
  <c r="AI243" i="85"/>
  <c r="J243" i="85"/>
  <c r="AA243" i="85"/>
  <c r="AZ243" i="85"/>
  <c r="BF243" i="85"/>
  <c r="W243" i="85"/>
  <c r="AN243" i="85"/>
  <c r="AD243" i="85"/>
  <c r="AF243" i="85"/>
  <c r="BD243" i="85"/>
  <c r="AJ243" i="85"/>
  <c r="BA243" i="85"/>
  <c r="K243" i="85"/>
  <c r="AB243" i="85"/>
  <c r="AQ243" i="85"/>
  <c r="X243" i="85"/>
  <c r="AO243" i="85"/>
  <c r="M243" i="85"/>
  <c r="AK243" i="85"/>
  <c r="BB243" i="85"/>
  <c r="AM243" i="85"/>
  <c r="I243" i="85"/>
  <c r="AX243" i="85"/>
  <c r="P243" i="85"/>
  <c r="H243" i="85"/>
  <c r="U243" i="85"/>
  <c r="L243" i="85"/>
  <c r="AC243" i="85"/>
  <c r="Q243" i="85"/>
  <c r="R243" i="85"/>
  <c r="AU243" i="85"/>
  <c r="AH243" i="85"/>
  <c r="T243" i="85"/>
  <c r="AY243" i="85"/>
  <c r="AG243" i="85"/>
  <c r="Z243" i="85"/>
  <c r="AT243" i="85"/>
  <c r="BE243" i="85"/>
  <c r="S243" i="85"/>
  <c r="AW243" i="85"/>
  <c r="Y243" i="85"/>
  <c r="N243" i="85"/>
  <c r="AP243" i="85"/>
  <c r="V243" i="85"/>
  <c r="AR243" i="85"/>
  <c r="O243" i="85"/>
  <c r="AV243" i="85"/>
  <c r="S279" i="85"/>
  <c r="I279" i="85"/>
  <c r="AZ279" i="85"/>
  <c r="W279" i="85"/>
  <c r="AX279" i="85"/>
  <c r="U279" i="85"/>
  <c r="AN279" i="85"/>
  <c r="Z279" i="85"/>
  <c r="AO279" i="85"/>
  <c r="AL279" i="85"/>
  <c r="BD279" i="85"/>
  <c r="L279" i="85"/>
  <c r="AI279" i="85"/>
  <c r="AA279" i="85"/>
  <c r="BC279" i="85"/>
  <c r="H279" i="85"/>
  <c r="T279" i="85"/>
  <c r="AG279" i="85"/>
  <c r="AD279" i="85"/>
  <c r="AB279" i="85"/>
  <c r="AM279" i="85"/>
  <c r="AP279" i="85"/>
  <c r="N279" i="85"/>
  <c r="X279" i="85"/>
  <c r="BB279" i="85"/>
  <c r="J279" i="85"/>
  <c r="K279" i="85"/>
  <c r="AT279" i="85"/>
  <c r="AF279" i="85"/>
  <c r="BF279" i="85"/>
  <c r="Q279" i="85"/>
  <c r="BG279" i="85"/>
  <c r="AR279" i="85"/>
  <c r="AS279" i="85"/>
  <c r="AC279" i="85"/>
  <c r="M279" i="85"/>
  <c r="AE279" i="85"/>
  <c r="O279" i="85"/>
  <c r="Y279" i="85"/>
  <c r="P279" i="85"/>
  <c r="AY279" i="85"/>
  <c r="AK279" i="85"/>
  <c r="AJ279" i="85"/>
  <c r="AV279" i="85"/>
  <c r="AW279" i="85"/>
  <c r="BE279" i="85"/>
  <c r="AU279" i="85"/>
  <c r="AQ279" i="85"/>
  <c r="BA279" i="85"/>
  <c r="V279" i="85"/>
  <c r="R279" i="85"/>
  <c r="AH279" i="85"/>
  <c r="AG170" i="85"/>
  <c r="AJ170" i="85"/>
  <c r="AH170" i="85"/>
  <c r="BG170" i="85"/>
  <c r="AA170" i="85"/>
  <c r="P170" i="85"/>
  <c r="AC170" i="85"/>
  <c r="Z170" i="85"/>
  <c r="AF170" i="85"/>
  <c r="AO170" i="85"/>
  <c r="AM170" i="85"/>
  <c r="AS170" i="85"/>
  <c r="BA170" i="85"/>
  <c r="AZ170" i="85"/>
  <c r="BF170" i="85"/>
  <c r="BD170" i="85"/>
  <c r="K170" i="85"/>
  <c r="O170" i="85"/>
  <c r="I170" i="85"/>
  <c r="W170" i="85"/>
  <c r="AQ170" i="85"/>
  <c r="X170" i="85"/>
  <c r="AB170" i="85"/>
  <c r="V170" i="85"/>
  <c r="AW170" i="85"/>
  <c r="J170" i="85"/>
  <c r="AK170" i="85"/>
  <c r="AP170" i="85"/>
  <c r="AI170" i="85"/>
  <c r="BB170" i="85"/>
  <c r="T170" i="85"/>
  <c r="AX170" i="85"/>
  <c r="BC170" i="85"/>
  <c r="AV170" i="85"/>
  <c r="U170" i="85"/>
  <c r="L170" i="85"/>
  <c r="R170" i="85"/>
  <c r="AD170" i="85"/>
  <c r="Y170" i="85"/>
  <c r="AE170" i="85"/>
  <c r="AT170" i="85"/>
  <c r="AN170" i="85"/>
  <c r="AL170" i="85"/>
  <c r="AR170" i="85"/>
  <c r="N170" i="85"/>
  <c r="H170" i="85"/>
  <c r="AY170" i="85"/>
  <c r="BE170" i="85"/>
  <c r="Q170" i="85"/>
  <c r="M170" i="85"/>
  <c r="S170" i="85"/>
  <c r="AU170" i="85"/>
  <c r="R141" i="85"/>
  <c r="AD141" i="85"/>
  <c r="N141" i="85"/>
  <c r="AP141" i="85"/>
  <c r="BB141" i="85"/>
  <c r="S141" i="85"/>
  <c r="AE141" i="85"/>
  <c r="AL141" i="85"/>
  <c r="AQ141" i="85"/>
  <c r="BC141" i="85"/>
  <c r="U141" i="85"/>
  <c r="I141" i="85"/>
  <c r="AS141" i="85"/>
  <c r="AG141" i="85"/>
  <c r="W141" i="85"/>
  <c r="BE141" i="85"/>
  <c r="AU141" i="85"/>
  <c r="K141" i="85"/>
  <c r="Z141" i="85"/>
  <c r="AI141" i="85"/>
  <c r="AX141" i="85"/>
  <c r="BG141" i="85"/>
  <c r="H141" i="85"/>
  <c r="AZ141" i="85"/>
  <c r="AN141" i="85"/>
  <c r="AO141" i="85"/>
  <c r="AB141" i="85"/>
  <c r="P141" i="85"/>
  <c r="O141" i="85"/>
  <c r="AT141" i="85"/>
  <c r="AW141" i="85"/>
  <c r="AH141" i="85"/>
  <c r="AK141" i="85"/>
  <c r="V141" i="85"/>
  <c r="Y141" i="85"/>
  <c r="J141" i="85"/>
  <c r="M141" i="85"/>
  <c r="BD141" i="85"/>
  <c r="BA141" i="85"/>
  <c r="AR141" i="85"/>
  <c r="AC141" i="85"/>
  <c r="AF141" i="85"/>
  <c r="Q141" i="85"/>
  <c r="T141" i="85"/>
  <c r="AV141" i="85"/>
  <c r="AY141" i="85"/>
  <c r="AJ141" i="85"/>
  <c r="AM141" i="85"/>
  <c r="X141" i="85"/>
  <c r="AA141" i="85"/>
  <c r="BF141" i="85"/>
  <c r="L141" i="85"/>
  <c r="Y31" i="85"/>
  <c r="Z31" i="85"/>
  <c r="AO31" i="85"/>
  <c r="N31" i="85"/>
  <c r="U31" i="85"/>
  <c r="AI31" i="85"/>
  <c r="BA31" i="85"/>
  <c r="AF31" i="85"/>
  <c r="AJ31" i="85"/>
  <c r="BE31" i="85"/>
  <c r="I31" i="85"/>
  <c r="R31" i="85"/>
  <c r="AU31" i="85"/>
  <c r="AY31" i="85"/>
  <c r="AQ31" i="85"/>
  <c r="P31" i="85"/>
  <c r="AD31" i="85"/>
  <c r="O31" i="85"/>
  <c r="V31" i="85"/>
  <c r="AR31" i="85"/>
  <c r="L31" i="85"/>
  <c r="AP31" i="85"/>
  <c r="AG31" i="85"/>
  <c r="AK31" i="85"/>
  <c r="BF31" i="85"/>
  <c r="Q31" i="85"/>
  <c r="BB31" i="85"/>
  <c r="AV31" i="85"/>
  <c r="BC31" i="85"/>
  <c r="BG31" i="85"/>
  <c r="S31" i="85"/>
  <c r="H31" i="85"/>
  <c r="J31" i="85"/>
  <c r="AB31" i="85"/>
  <c r="AA31" i="85"/>
  <c r="AH31" i="85"/>
  <c r="W31" i="85"/>
  <c r="K31" i="85"/>
  <c r="AN31" i="85"/>
  <c r="AS31" i="85"/>
  <c r="AW31" i="85"/>
  <c r="AL31" i="85"/>
  <c r="AZ31" i="85"/>
  <c r="M31" i="85"/>
  <c r="T31" i="85"/>
  <c r="BD31" i="85"/>
  <c r="AC31" i="85"/>
  <c r="AT31" i="85"/>
  <c r="AX31" i="85"/>
  <c r="X31" i="85"/>
  <c r="AM31" i="85"/>
  <c r="AE31" i="85"/>
  <c r="K311" i="85"/>
  <c r="AS311" i="85"/>
  <c r="AG311" i="85"/>
  <c r="AW311" i="85"/>
  <c r="BA311" i="85"/>
  <c r="AO311" i="85"/>
  <c r="AZ311" i="85"/>
  <c r="T311" i="85"/>
  <c r="AC311" i="85"/>
  <c r="AN311" i="85"/>
  <c r="BD311" i="85"/>
  <c r="O311" i="85"/>
  <c r="AA311" i="85"/>
  <c r="AR311" i="85"/>
  <c r="BC311" i="85"/>
  <c r="BB311" i="85"/>
  <c r="N311" i="85"/>
  <c r="AF311" i="85"/>
  <c r="AQ311" i="85"/>
  <c r="AP311" i="85"/>
  <c r="AX311" i="85"/>
  <c r="S311" i="85"/>
  <c r="AE311" i="85"/>
  <c r="AD311" i="85"/>
  <c r="R311" i="85"/>
  <c r="Q311" i="85"/>
  <c r="AM311" i="85"/>
  <c r="BE311" i="85"/>
  <c r="Z311" i="85"/>
  <c r="L311" i="85"/>
  <c r="BF311" i="85"/>
  <c r="AT311" i="85"/>
  <c r="BG311" i="85"/>
  <c r="AH311" i="85"/>
  <c r="P311" i="85"/>
  <c r="AU311" i="85"/>
  <c r="U311" i="85"/>
  <c r="AB311" i="85"/>
  <c r="AI311" i="85"/>
  <c r="H311" i="85"/>
  <c r="AK311" i="85"/>
  <c r="AV311" i="85"/>
  <c r="V311" i="85"/>
  <c r="AY311" i="85"/>
  <c r="X311" i="85"/>
  <c r="AJ311" i="85"/>
  <c r="I311" i="85"/>
  <c r="M311" i="85"/>
  <c r="W311" i="85"/>
  <c r="AL311" i="85"/>
  <c r="J311" i="85"/>
  <c r="Y311" i="85"/>
  <c r="O148" i="85"/>
  <c r="AT148" i="85"/>
  <c r="AE148" i="85"/>
  <c r="M148" i="85"/>
  <c r="AS148" i="85"/>
  <c r="AR148" i="85"/>
  <c r="J148" i="85"/>
  <c r="Y148" i="85"/>
  <c r="AC148" i="85"/>
  <c r="AB148" i="85"/>
  <c r="AK148" i="85"/>
  <c r="L148" i="85"/>
  <c r="K148" i="85"/>
  <c r="AW148" i="85"/>
  <c r="AO148" i="85"/>
  <c r="BD148" i="85"/>
  <c r="V148" i="85"/>
  <c r="AU148" i="85"/>
  <c r="N148" i="85"/>
  <c r="Z148" i="85"/>
  <c r="I148" i="85"/>
  <c r="W148" i="85"/>
  <c r="AZ148" i="85"/>
  <c r="AL148" i="85"/>
  <c r="H148" i="85"/>
  <c r="AI148" i="85"/>
  <c r="AV148" i="85"/>
  <c r="AX148" i="85"/>
  <c r="R148" i="85"/>
  <c r="AD148" i="85"/>
  <c r="BF148" i="85"/>
  <c r="AP148" i="85"/>
  <c r="BE148" i="85"/>
  <c r="BA148" i="85"/>
  <c r="BB148" i="85"/>
  <c r="X148" i="85"/>
  <c r="AN148" i="85"/>
  <c r="AJ148" i="85"/>
  <c r="AQ148" i="85"/>
  <c r="U148" i="85"/>
  <c r="AG148" i="85"/>
  <c r="AA148" i="85"/>
  <c r="BC148" i="85"/>
  <c r="Q148" i="85"/>
  <c r="AM148" i="85"/>
  <c r="AY148" i="85"/>
  <c r="BG148" i="85"/>
  <c r="AH148" i="85"/>
  <c r="AF148" i="85"/>
  <c r="T148" i="85"/>
  <c r="S148" i="85"/>
  <c r="P148" i="85"/>
  <c r="O44" i="85"/>
  <c r="AM44" i="85"/>
  <c r="AN44" i="85"/>
  <c r="H44" i="85"/>
  <c r="K44" i="85"/>
  <c r="AU44" i="85"/>
  <c r="AL44" i="85"/>
  <c r="W44" i="85"/>
  <c r="AC44" i="85"/>
  <c r="R44" i="85"/>
  <c r="AO44" i="85"/>
  <c r="AR44" i="85"/>
  <c r="AG44" i="85"/>
  <c r="L44" i="85"/>
  <c r="BD44" i="85"/>
  <c r="BG44" i="85"/>
  <c r="AW44" i="85"/>
  <c r="X44" i="85"/>
  <c r="I44" i="85"/>
  <c r="M44" i="85"/>
  <c r="S44" i="85"/>
  <c r="AJ44" i="85"/>
  <c r="Y44" i="85"/>
  <c r="AD44" i="85"/>
  <c r="AH44" i="85"/>
  <c r="AV44" i="85"/>
  <c r="AP44" i="85"/>
  <c r="AS44" i="85"/>
  <c r="AX44" i="85"/>
  <c r="BC44" i="85"/>
  <c r="AA44" i="85"/>
  <c r="BE44" i="85"/>
  <c r="N44" i="85"/>
  <c r="T44" i="85"/>
  <c r="AK44" i="85"/>
  <c r="AY44" i="85"/>
  <c r="J44" i="85"/>
  <c r="AE44" i="85"/>
  <c r="AI44" i="85"/>
  <c r="P44" i="85"/>
  <c r="Z44" i="85"/>
  <c r="AT44" i="85"/>
  <c r="BA44" i="85"/>
  <c r="AB44" i="85"/>
  <c r="AQ44" i="85"/>
  <c r="Q44" i="85"/>
  <c r="AZ44" i="85"/>
  <c r="BF44" i="85"/>
  <c r="AF44" i="85"/>
  <c r="U44" i="85"/>
  <c r="V44" i="85"/>
  <c r="BB44" i="85"/>
  <c r="AH33" i="85"/>
  <c r="AA33" i="85"/>
  <c r="AD33" i="85"/>
  <c r="AG33" i="85"/>
  <c r="AT33" i="85"/>
  <c r="AN33" i="85"/>
  <c r="AQ33" i="85"/>
  <c r="AU33" i="85"/>
  <c r="BF33" i="85"/>
  <c r="BA33" i="85"/>
  <c r="BD33" i="85"/>
  <c r="H33" i="85"/>
  <c r="L33" i="85"/>
  <c r="O33" i="85"/>
  <c r="R33" i="85"/>
  <c r="U33" i="85"/>
  <c r="Y33" i="85"/>
  <c r="AB33" i="85"/>
  <c r="AE33" i="85"/>
  <c r="AI33" i="85"/>
  <c r="AL33" i="85"/>
  <c r="AO33" i="85"/>
  <c r="AR33" i="85"/>
  <c r="AV33" i="85"/>
  <c r="I33" i="85"/>
  <c r="AY33" i="85"/>
  <c r="BB33" i="85"/>
  <c r="BE33" i="85"/>
  <c r="W33" i="85"/>
  <c r="M33" i="85"/>
  <c r="P33" i="85"/>
  <c r="S33" i="85"/>
  <c r="X33" i="85"/>
  <c r="Z33" i="85"/>
  <c r="AC33" i="85"/>
  <c r="AF33" i="85"/>
  <c r="AJ33" i="85"/>
  <c r="AM33" i="85"/>
  <c r="AP33" i="85"/>
  <c r="AS33" i="85"/>
  <c r="AK33" i="85"/>
  <c r="K33" i="85"/>
  <c r="J33" i="85"/>
  <c r="AZ33" i="85"/>
  <c r="BC33" i="85"/>
  <c r="BG33" i="85"/>
  <c r="AW33" i="85"/>
  <c r="V33" i="85"/>
  <c r="N33" i="85"/>
  <c r="Q33" i="85"/>
  <c r="T33" i="85"/>
  <c r="AX33" i="85"/>
  <c r="M187" i="85"/>
  <c r="AC187" i="85"/>
  <c r="V187" i="85"/>
  <c r="Q187" i="85"/>
  <c r="AY187" i="85"/>
  <c r="AS187" i="85"/>
  <c r="AA187" i="85"/>
  <c r="AT187" i="85"/>
  <c r="AG187" i="85"/>
  <c r="J187" i="85"/>
  <c r="AO187" i="85"/>
  <c r="AK187" i="85"/>
  <c r="BF187" i="85"/>
  <c r="I187" i="85"/>
  <c r="AM187" i="85"/>
  <c r="BA187" i="85"/>
  <c r="U187" i="85"/>
  <c r="AW187" i="85"/>
  <c r="O187" i="85"/>
  <c r="AX187" i="85"/>
  <c r="Y187" i="85"/>
  <c r="BE187" i="85"/>
  <c r="AH187" i="85"/>
  <c r="X187" i="85"/>
  <c r="AI187" i="85"/>
  <c r="H187" i="85"/>
  <c r="AE187" i="85"/>
  <c r="L187" i="85"/>
  <c r="W187" i="85"/>
  <c r="S187" i="85"/>
  <c r="K187" i="85"/>
  <c r="N187" i="85"/>
  <c r="AL187" i="85"/>
  <c r="Z187" i="85"/>
  <c r="AZ187" i="85"/>
  <c r="BD187" i="85"/>
  <c r="BB187" i="85"/>
  <c r="AN187" i="85"/>
  <c r="AR187" i="85"/>
  <c r="AP187" i="85"/>
  <c r="AB187" i="85"/>
  <c r="AV187" i="85"/>
  <c r="BG187" i="85"/>
  <c r="AF187" i="85"/>
  <c r="BC187" i="85"/>
  <c r="AD187" i="85"/>
  <c r="P187" i="85"/>
  <c r="AU187" i="85"/>
  <c r="R187" i="85"/>
  <c r="AQ187" i="85"/>
  <c r="AJ187" i="85"/>
  <c r="T187" i="85"/>
  <c r="AX213" i="85"/>
  <c r="BD213" i="85"/>
  <c r="AW213" i="85"/>
  <c r="BC213" i="85"/>
  <c r="AS213" i="85"/>
  <c r="O213" i="85"/>
  <c r="J213" i="85"/>
  <c r="Q213" i="85"/>
  <c r="W213" i="85"/>
  <c r="AA213" i="85"/>
  <c r="AC213" i="85"/>
  <c r="AH213" i="85"/>
  <c r="AP213" i="85"/>
  <c r="AM213" i="85"/>
  <c r="AT213" i="85"/>
  <c r="AZ213" i="85"/>
  <c r="BF213" i="85"/>
  <c r="AY213" i="85"/>
  <c r="K213" i="85"/>
  <c r="R213" i="85"/>
  <c r="BE213" i="85"/>
  <c r="P213" i="85"/>
  <c r="AD213" i="85"/>
  <c r="AI213" i="85"/>
  <c r="BG213" i="85"/>
  <c r="AB213" i="85"/>
  <c r="AU213" i="85"/>
  <c r="BA213" i="85"/>
  <c r="I213" i="85"/>
  <c r="AN213" i="85"/>
  <c r="L213" i="85"/>
  <c r="S213" i="85"/>
  <c r="V213" i="85"/>
  <c r="H213" i="85"/>
  <c r="AE213" i="85"/>
  <c r="AJ213" i="85"/>
  <c r="X213" i="85"/>
  <c r="N213" i="85"/>
  <c r="T213" i="85"/>
  <c r="AV213" i="85"/>
  <c r="BB213" i="85"/>
  <c r="Y213" i="85"/>
  <c r="Z213" i="85"/>
  <c r="AF213" i="85"/>
  <c r="M213" i="85"/>
  <c r="U213" i="85"/>
  <c r="AO213" i="85"/>
  <c r="AL213" i="85"/>
  <c r="AR213" i="85"/>
  <c r="AG213" i="85"/>
  <c r="AK213" i="85"/>
  <c r="AQ213" i="85"/>
  <c r="T175" i="85"/>
  <c r="BF175" i="85"/>
  <c r="AC175" i="85"/>
  <c r="AB175" i="85"/>
  <c r="AZ175" i="85"/>
  <c r="W175" i="85"/>
  <c r="AW175" i="85"/>
  <c r="N175" i="85"/>
  <c r="AF175" i="85"/>
  <c r="BC175" i="85"/>
  <c r="AA175" i="85"/>
  <c r="AI175" i="85"/>
  <c r="AG175" i="85"/>
  <c r="AS175" i="85"/>
  <c r="I175" i="85"/>
  <c r="AT175" i="85"/>
  <c r="BD175" i="85"/>
  <c r="AU175" i="85"/>
  <c r="J175" i="85"/>
  <c r="O175" i="85"/>
  <c r="V175" i="85"/>
  <c r="AH175" i="85"/>
  <c r="AE175" i="85"/>
  <c r="AQ175" i="85"/>
  <c r="BA175" i="85"/>
  <c r="Y175" i="85"/>
  <c r="AO175" i="85"/>
  <c r="L175" i="85"/>
  <c r="AM175" i="85"/>
  <c r="AR175" i="85"/>
  <c r="S175" i="85"/>
  <c r="H175" i="85"/>
  <c r="BE175" i="85"/>
  <c r="X175" i="85"/>
  <c r="AN175" i="85"/>
  <c r="BB175" i="85"/>
  <c r="K175" i="85"/>
  <c r="BG175" i="85"/>
  <c r="Q175" i="85"/>
  <c r="AP175" i="85"/>
  <c r="AD175" i="85"/>
  <c r="R175" i="85"/>
  <c r="AX175" i="85"/>
  <c r="P175" i="85"/>
  <c r="AL175" i="85"/>
  <c r="AY175" i="85"/>
  <c r="Z175" i="85"/>
  <c r="U175" i="85"/>
  <c r="M175" i="85"/>
  <c r="AK175" i="85"/>
  <c r="AV175" i="85"/>
  <c r="AJ175" i="85"/>
  <c r="AD302" i="85"/>
  <c r="AP302" i="85"/>
  <c r="BG302" i="85"/>
  <c r="AI302" i="85"/>
  <c r="K302" i="85"/>
  <c r="AU302" i="85"/>
  <c r="Z302" i="85"/>
  <c r="AO302" i="85"/>
  <c r="AC302" i="85"/>
  <c r="BB302" i="85"/>
  <c r="R302" i="85"/>
  <c r="AE302" i="85"/>
  <c r="BC302" i="85"/>
  <c r="AL302" i="85"/>
  <c r="S302" i="85"/>
  <c r="H302" i="85"/>
  <c r="Q302" i="85"/>
  <c r="AQ302" i="85"/>
  <c r="AX302" i="85"/>
  <c r="W302" i="85"/>
  <c r="AS302" i="85"/>
  <c r="AR302" i="85"/>
  <c r="AZ302" i="85"/>
  <c r="AV302" i="85"/>
  <c r="AG302" i="85"/>
  <c r="AF302" i="85"/>
  <c r="BA302" i="85"/>
  <c r="AN302" i="85"/>
  <c r="AJ302" i="85"/>
  <c r="U302" i="85"/>
  <c r="T302" i="85"/>
  <c r="AB302" i="85"/>
  <c r="AY302" i="85"/>
  <c r="X302" i="85"/>
  <c r="BF302" i="85"/>
  <c r="I302" i="85"/>
  <c r="P302" i="85"/>
  <c r="AM302" i="85"/>
  <c r="L302" i="85"/>
  <c r="AT302" i="85"/>
  <c r="N302" i="85"/>
  <c r="AA302" i="85"/>
  <c r="AH302" i="85"/>
  <c r="O302" i="85"/>
  <c r="V302" i="85"/>
  <c r="J302" i="85"/>
  <c r="AW302" i="85"/>
  <c r="AK302" i="85"/>
  <c r="Y302" i="85"/>
  <c r="BD302" i="85"/>
  <c r="M302" i="85"/>
  <c r="BE302" i="85"/>
  <c r="AI228" i="85"/>
  <c r="AU228" i="85"/>
  <c r="M228" i="85"/>
  <c r="I228" i="85"/>
  <c r="L228" i="85"/>
  <c r="P228" i="85"/>
  <c r="AG228" i="85"/>
  <c r="Y228" i="85"/>
  <c r="W228" i="85"/>
  <c r="AA228" i="85"/>
  <c r="AE228" i="85"/>
  <c r="AH228" i="85"/>
  <c r="AK228" i="85"/>
  <c r="AL228" i="85"/>
  <c r="AP228" i="85"/>
  <c r="AS228" i="85"/>
  <c r="AW228" i="85"/>
  <c r="AZ228" i="85"/>
  <c r="BD228" i="85"/>
  <c r="BG228" i="85"/>
  <c r="Q228" i="85"/>
  <c r="J228" i="85"/>
  <c r="N228" i="85"/>
  <c r="R228" i="85"/>
  <c r="AC228" i="85"/>
  <c r="X228" i="85"/>
  <c r="AB228" i="85"/>
  <c r="AF228" i="85"/>
  <c r="AO228" i="85"/>
  <c r="AM228" i="85"/>
  <c r="AQ228" i="85"/>
  <c r="AT228" i="85"/>
  <c r="BA228" i="85"/>
  <c r="BB228" i="85"/>
  <c r="BE228" i="85"/>
  <c r="AV228" i="85"/>
  <c r="H228" i="85"/>
  <c r="K228" i="85"/>
  <c r="O228" i="85"/>
  <c r="AX228" i="85"/>
  <c r="V228" i="85"/>
  <c r="Z228" i="85"/>
  <c r="AD228" i="85"/>
  <c r="S228" i="85"/>
  <c r="AY228" i="85"/>
  <c r="BC228" i="85"/>
  <c r="BF228" i="85"/>
  <c r="U228" i="85"/>
  <c r="T228" i="85"/>
  <c r="AJ228" i="85"/>
  <c r="AN228" i="85"/>
  <c r="AR228" i="85"/>
  <c r="J36" i="85"/>
  <c r="AJ36" i="85"/>
  <c r="AN36" i="85"/>
  <c r="N36" i="85"/>
  <c r="V36" i="85"/>
  <c r="AV36" i="85"/>
  <c r="AZ36" i="85"/>
  <c r="R36" i="85"/>
  <c r="H36" i="85"/>
  <c r="AH36" i="85"/>
  <c r="M36" i="85"/>
  <c r="Q36" i="85"/>
  <c r="S36" i="85"/>
  <c r="T36" i="85"/>
  <c r="AT36" i="85"/>
  <c r="Y36" i="85"/>
  <c r="AC36" i="85"/>
  <c r="Z36" i="85"/>
  <c r="AF36" i="85"/>
  <c r="BF36" i="85"/>
  <c r="AK36" i="85"/>
  <c r="AO36" i="85"/>
  <c r="AR36" i="85"/>
  <c r="K36" i="85"/>
  <c r="AW36" i="85"/>
  <c r="BA36" i="85"/>
  <c r="BD36" i="85"/>
  <c r="W36" i="85"/>
  <c r="O36" i="85"/>
  <c r="AL36" i="85"/>
  <c r="I36" i="85"/>
  <c r="AI36" i="85"/>
  <c r="AA36" i="85"/>
  <c r="AP36" i="85"/>
  <c r="U36" i="85"/>
  <c r="AU36" i="85"/>
  <c r="AM36" i="85"/>
  <c r="AQ36" i="85"/>
  <c r="AG36" i="85"/>
  <c r="BG36" i="85"/>
  <c r="AY36" i="85"/>
  <c r="AX36" i="85"/>
  <c r="AS36" i="85"/>
  <c r="L36" i="85"/>
  <c r="P36" i="85"/>
  <c r="BB36" i="85"/>
  <c r="X36" i="85"/>
  <c r="AB36" i="85"/>
  <c r="BC36" i="85"/>
  <c r="AD36" i="85"/>
  <c r="AE36" i="85"/>
  <c r="BE36" i="85"/>
  <c r="O268" i="85"/>
  <c r="AU268" i="85"/>
  <c r="AS268" i="85"/>
  <c r="AX268" i="85"/>
  <c r="U268" i="85"/>
  <c r="AQ268" i="85"/>
  <c r="W268" i="85"/>
  <c r="AG268" i="85"/>
  <c r="I268" i="85"/>
  <c r="Z268" i="85"/>
  <c r="BC268" i="85"/>
  <c r="S268" i="85"/>
  <c r="AE268" i="85"/>
  <c r="BE268" i="85"/>
  <c r="BB268" i="85"/>
  <c r="BG268" i="85"/>
  <c r="AD268" i="85"/>
  <c r="AI268" i="85"/>
  <c r="K268" i="85"/>
  <c r="AZ268" i="85"/>
  <c r="AB268" i="85"/>
  <c r="AP268" i="85"/>
  <c r="R268" i="85"/>
  <c r="AN268" i="85"/>
  <c r="AL268" i="85"/>
  <c r="P268" i="85"/>
  <c r="N268" i="85"/>
  <c r="L268" i="85"/>
  <c r="AM268" i="85"/>
  <c r="AW268" i="85"/>
  <c r="AK268" i="85"/>
  <c r="Y268" i="85"/>
  <c r="M268" i="85"/>
  <c r="AT268" i="85"/>
  <c r="Q268" i="85"/>
  <c r="V268" i="85"/>
  <c r="J268" i="85"/>
  <c r="BD268" i="85"/>
  <c r="AJ268" i="85"/>
  <c r="T268" i="85"/>
  <c r="BF268" i="85"/>
  <c r="AC268" i="85"/>
  <c r="AH268" i="85"/>
  <c r="AR268" i="85"/>
  <c r="AF268" i="85"/>
  <c r="H268" i="85"/>
  <c r="AV268" i="85"/>
  <c r="X268" i="85"/>
  <c r="AY268" i="85"/>
  <c r="AA268" i="85"/>
  <c r="BA268" i="85"/>
  <c r="AO268" i="85"/>
  <c r="AI4" i="73"/>
  <c r="AI7" i="73"/>
  <c r="AI10" i="73"/>
  <c r="AI13" i="73"/>
  <c r="AI16" i="73"/>
  <c r="AI19" i="73"/>
  <c r="AI5" i="73"/>
  <c r="AI8" i="73"/>
  <c r="AI11" i="73"/>
  <c r="AI14" i="73"/>
  <c r="AI3" i="73"/>
  <c r="AI6" i="73"/>
  <c r="AI9" i="73"/>
  <c r="AI12" i="73"/>
  <c r="AI15" i="73"/>
  <c r="AI23" i="73"/>
  <c r="AI26" i="73"/>
  <c r="AI29" i="73"/>
  <c r="AI20" i="73"/>
  <c r="AI21" i="73"/>
  <c r="AI24" i="73"/>
  <c r="AI27" i="73"/>
  <c r="AI18" i="73"/>
  <c r="AI17" i="73"/>
  <c r="AI22" i="73"/>
  <c r="AI25" i="73"/>
  <c r="AI34" i="73"/>
  <c r="AI37" i="73"/>
  <c r="AI40" i="73"/>
  <c r="AI43" i="73"/>
  <c r="AI33" i="73"/>
  <c r="AI36" i="73"/>
  <c r="AI42" i="73"/>
  <c r="AI30" i="73"/>
  <c r="AI31" i="73"/>
  <c r="AI38" i="73"/>
  <c r="AI41" i="73"/>
  <c r="AI44" i="73"/>
  <c r="AI35" i="73"/>
  <c r="AI39" i="73"/>
  <c r="AI32" i="73"/>
  <c r="AI2" i="73"/>
  <c r="AI28" i="73"/>
  <c r="L33" i="34"/>
  <c r="CB32" i="34"/>
  <c r="CI32" i="34"/>
  <c r="CI34" i="34" s="1"/>
  <c r="CL32" i="34"/>
  <c r="CL34" i="34" s="1"/>
  <c r="CG32" i="34"/>
  <c r="CG34" i="34" s="1"/>
  <c r="CE32" i="34"/>
  <c r="CK32" i="34"/>
  <c r="CK34" i="34" s="1"/>
  <c r="CC32" i="34"/>
  <c r="CC34" i="34" s="1"/>
  <c r="CD32" i="34"/>
  <c r="CD34" i="34" s="1"/>
  <c r="CJ32" i="34"/>
  <c r="CJ34" i="34" s="1"/>
  <c r="CM32" i="34"/>
  <c r="CM34" i="34" s="1"/>
  <c r="CH32" i="34"/>
  <c r="CH34" i="34" s="1"/>
  <c r="CF32" i="34"/>
  <c r="CF34" i="34" s="1"/>
  <c r="BI88" i="76"/>
  <c r="BI87" i="79"/>
  <c r="BI89" i="78"/>
  <c r="BI53" i="79"/>
  <c r="BI55" i="78"/>
  <c r="BI54" i="76"/>
  <c r="BI118" i="78"/>
  <c r="BI117" i="76"/>
  <c r="BI116" i="79"/>
  <c r="BI58" i="78"/>
  <c r="BI56" i="79"/>
  <c r="BI57" i="76"/>
  <c r="BI84" i="79"/>
  <c r="BI86" i="78"/>
  <c r="BI85" i="76"/>
  <c r="BI7" i="79"/>
  <c r="BI9" i="78"/>
  <c r="BI8" i="76"/>
  <c r="BI64" i="76"/>
  <c r="BI63" i="79"/>
  <c r="BI65" i="78"/>
  <c r="BI18" i="79"/>
  <c r="BI20" i="78"/>
  <c r="BI19" i="76"/>
  <c r="BI124" i="79"/>
  <c r="BI126" i="78"/>
  <c r="BI125" i="76"/>
  <c r="BI52" i="76"/>
  <c r="BI51" i="79"/>
  <c r="BI53" i="78"/>
  <c r="BI30" i="79"/>
  <c r="BI32" i="78"/>
  <c r="BI31" i="76"/>
  <c r="BI102" i="79"/>
  <c r="BI104" i="78"/>
  <c r="BI103" i="76"/>
  <c r="BI94" i="78"/>
  <c r="BI93" i="76"/>
  <c r="BI92" i="79"/>
  <c r="BI46" i="76"/>
  <c r="BI45" i="79"/>
  <c r="BI47" i="78"/>
  <c r="BI76" i="76"/>
  <c r="BI75" i="79"/>
  <c r="BI77" i="78"/>
  <c r="H77" i="78" s="1"/>
  <c r="BI114" i="79"/>
  <c r="BI116" i="78"/>
  <c r="BI115" i="76"/>
  <c r="BI58" i="76"/>
  <c r="BI57" i="79"/>
  <c r="BI59" i="78"/>
  <c r="BI17" i="79"/>
  <c r="BI19" i="78"/>
  <c r="BI18" i="76"/>
  <c r="BI59" i="79"/>
  <c r="BI61" i="78"/>
  <c r="BI60" i="76"/>
  <c r="BI108" i="79"/>
  <c r="BI110" i="78"/>
  <c r="BI109" i="76"/>
  <c r="BI65" i="79"/>
  <c r="BI67" i="78"/>
  <c r="BI66" i="76"/>
  <c r="BI70" i="79"/>
  <c r="BI72" i="78"/>
  <c r="BI71" i="76"/>
  <c r="BI22" i="76"/>
  <c r="BI21" i="79"/>
  <c r="BI23" i="78"/>
  <c r="BI41" i="79"/>
  <c r="BI43" i="78"/>
  <c r="BI42" i="76"/>
  <c r="BI120" i="79"/>
  <c r="BI122" i="78"/>
  <c r="BI121" i="76"/>
  <c r="BI109" i="79"/>
  <c r="BI111" i="78"/>
  <c r="BI110" i="76"/>
  <c r="BI22" i="78"/>
  <c r="BI21" i="76"/>
  <c r="BI20" i="79"/>
  <c r="BI112" i="76"/>
  <c r="BI111" i="79"/>
  <c r="BI113" i="78"/>
  <c r="BI40" i="78"/>
  <c r="BI39" i="76"/>
  <c r="BI38" i="79"/>
  <c r="BI67" i="79"/>
  <c r="BI69" i="78"/>
  <c r="BI68" i="76"/>
  <c r="BI16" i="76"/>
  <c r="BI15" i="79"/>
  <c r="BI17" i="78"/>
  <c r="BI35" i="79"/>
  <c r="BI37" i="78"/>
  <c r="BI36" i="76"/>
  <c r="BI83" i="79"/>
  <c r="BI85" i="78"/>
  <c r="BI84" i="76"/>
  <c r="BI64" i="78"/>
  <c r="BI62" i="79"/>
  <c r="BI63" i="76"/>
  <c r="BI124" i="76"/>
  <c r="BI123" i="79"/>
  <c r="BI125" i="78"/>
  <c r="BI52" i="78"/>
  <c r="BI51" i="76"/>
  <c r="BI50" i="79"/>
  <c r="BI29" i="79"/>
  <c r="BI31" i="78"/>
  <c r="BI30" i="76"/>
  <c r="BI101" i="79"/>
  <c r="BI103" i="78"/>
  <c r="BI102" i="76"/>
  <c r="BI79" i="79"/>
  <c r="BI81" i="78"/>
  <c r="BI80" i="76"/>
  <c r="BI82" i="79"/>
  <c r="BI84" i="78"/>
  <c r="BI83" i="76"/>
  <c r="BI97" i="79"/>
  <c r="BI99" i="78"/>
  <c r="BI98" i="76"/>
  <c r="BI16" i="79"/>
  <c r="BI17" i="76"/>
  <c r="BI18" i="78"/>
  <c r="BI10" i="79"/>
  <c r="BI11" i="76"/>
  <c r="BI12" i="78"/>
  <c r="BI25" i="79"/>
  <c r="BI27" i="78"/>
  <c r="BI26" i="76"/>
  <c r="BI106" i="78"/>
  <c r="BI104" i="79"/>
  <c r="BI105" i="76"/>
  <c r="BI46" i="78"/>
  <c r="BI45" i="76"/>
  <c r="BI44" i="79"/>
  <c r="BI95" i="79"/>
  <c r="BI97" i="78"/>
  <c r="BI96" i="76"/>
  <c r="BI76" i="78"/>
  <c r="BI75" i="76"/>
  <c r="BI74" i="79"/>
  <c r="BI113" i="79"/>
  <c r="BI115" i="78"/>
  <c r="BI114" i="76"/>
  <c r="BI40" i="79"/>
  <c r="BI42" i="78"/>
  <c r="BI41" i="76"/>
  <c r="BI91" i="79"/>
  <c r="BI93" i="78"/>
  <c r="BI92" i="76"/>
  <c r="BI94" i="79"/>
  <c r="BI95" i="76"/>
  <c r="BI96" i="78"/>
  <c r="BI94" i="76"/>
  <c r="BI93" i="79"/>
  <c r="BI95" i="78"/>
  <c r="BI48" i="79"/>
  <c r="BI50" i="78"/>
  <c r="BI49" i="76"/>
  <c r="BI100" i="76"/>
  <c r="BI99" i="79"/>
  <c r="BI101" i="78"/>
  <c r="BI77" i="79"/>
  <c r="BI79" i="78"/>
  <c r="BI78" i="76"/>
  <c r="BI43" i="79"/>
  <c r="BI45" i="78"/>
  <c r="BI44" i="76"/>
  <c r="BI71" i="79"/>
  <c r="BI73" i="78"/>
  <c r="BI72" i="76"/>
  <c r="BI89" i="79"/>
  <c r="BI91" i="78"/>
  <c r="BI90" i="76"/>
  <c r="BI12" i="79"/>
  <c r="BI14" i="78"/>
  <c r="BI13" i="76"/>
  <c r="BI106" i="76"/>
  <c r="BI105" i="79"/>
  <c r="BI107" i="78"/>
  <c r="BI107" i="79"/>
  <c r="BI109" i="78"/>
  <c r="BI108" i="76"/>
  <c r="BI88" i="78"/>
  <c r="BI86" i="79"/>
  <c r="BI87" i="76"/>
  <c r="BI10" i="78"/>
  <c r="BI9" i="76"/>
  <c r="BI8" i="79"/>
  <c r="BI64" i="79"/>
  <c r="BI65" i="76"/>
  <c r="BI66" i="78"/>
  <c r="BI34" i="76"/>
  <c r="BI33" i="79"/>
  <c r="BI35" i="78"/>
  <c r="BI52" i="79"/>
  <c r="BI53" i="76"/>
  <c r="BI54" i="78"/>
  <c r="BI31" i="79"/>
  <c r="BI33" i="78"/>
  <c r="BI32" i="76"/>
  <c r="BI103" i="79"/>
  <c r="BI105" i="78"/>
  <c r="BI104" i="76"/>
  <c r="BI42" i="79"/>
  <c r="BI44" i="78"/>
  <c r="BI43" i="76"/>
  <c r="BI106" i="79"/>
  <c r="BI108" i="78"/>
  <c r="BI107" i="76"/>
  <c r="BI85" i="79"/>
  <c r="BI87" i="78"/>
  <c r="BI86" i="76"/>
  <c r="BI47" i="79"/>
  <c r="BI49" i="78"/>
  <c r="BI48" i="76"/>
  <c r="BI34" i="78"/>
  <c r="BI32" i="79"/>
  <c r="BI33" i="76"/>
  <c r="BI118" i="76"/>
  <c r="BI117" i="79"/>
  <c r="BI119" i="78"/>
  <c r="BI36" i="79"/>
  <c r="BI38" i="78"/>
  <c r="BI37" i="76"/>
  <c r="BI10" i="76"/>
  <c r="BI9" i="79"/>
  <c r="BI11" i="78"/>
  <c r="BI121" i="79"/>
  <c r="BI123" i="78"/>
  <c r="BI122" i="76"/>
  <c r="BI34" i="79"/>
  <c r="BI36" i="78"/>
  <c r="BI35" i="76"/>
  <c r="BI100" i="78"/>
  <c r="BI98" i="79"/>
  <c r="BI99" i="76"/>
  <c r="BI58" i="79"/>
  <c r="BI59" i="76"/>
  <c r="BI60" i="78"/>
  <c r="BI112" i="78"/>
  <c r="BI111" i="76"/>
  <c r="BI110" i="79"/>
  <c r="BI37" i="79"/>
  <c r="BI39" i="78"/>
  <c r="BI38" i="76"/>
  <c r="BI88" i="79"/>
  <c r="BI89" i="76"/>
  <c r="BI90" i="78"/>
  <c r="BI11" i="79"/>
  <c r="BI13" i="78"/>
  <c r="BI12" i="76"/>
  <c r="BI66" i="79"/>
  <c r="BI68" i="78"/>
  <c r="BI67" i="76"/>
  <c r="BI19" i="79"/>
  <c r="BI21" i="78"/>
  <c r="BI20" i="76"/>
  <c r="BI61" i="79"/>
  <c r="BI63" i="78"/>
  <c r="H63" i="78" s="1"/>
  <c r="BI62" i="76"/>
  <c r="BI73" i="79"/>
  <c r="BI75" i="78"/>
  <c r="BI74" i="76"/>
  <c r="BI23" i="79"/>
  <c r="BI25" i="78"/>
  <c r="BI24" i="76"/>
  <c r="BI60" i="79"/>
  <c r="BI62" i="78"/>
  <c r="BI61" i="76"/>
  <c r="BI124" i="78"/>
  <c r="BI123" i="76"/>
  <c r="BI122" i="79"/>
  <c r="BI24" i="79"/>
  <c r="BI26" i="78"/>
  <c r="BI25" i="76"/>
  <c r="BI49" i="79"/>
  <c r="BI51" i="78"/>
  <c r="BI50" i="76"/>
  <c r="BI28" i="79"/>
  <c r="BI29" i="76"/>
  <c r="BI30" i="78"/>
  <c r="BI100" i="79"/>
  <c r="BI101" i="76"/>
  <c r="BI102" i="78"/>
  <c r="BI78" i="79"/>
  <c r="BI80" i="78"/>
  <c r="BI79" i="76"/>
  <c r="BI13" i="79"/>
  <c r="BI15" i="78"/>
  <c r="BI14" i="76"/>
  <c r="BI70" i="78"/>
  <c r="BI69" i="76"/>
  <c r="BI68" i="79"/>
  <c r="BI6" i="79"/>
  <c r="BI8" i="78"/>
  <c r="BI7" i="76"/>
  <c r="BI16" i="78"/>
  <c r="BI14" i="79"/>
  <c r="BI15" i="76"/>
  <c r="BI96" i="79"/>
  <c r="BI98" i="78"/>
  <c r="BI97" i="76"/>
  <c r="BI28" i="76"/>
  <c r="BI27" i="79"/>
  <c r="BI29" i="78"/>
  <c r="BI119" i="79"/>
  <c r="BI121" i="78"/>
  <c r="BI120" i="76"/>
  <c r="BI46" i="79"/>
  <c r="BI48" i="78"/>
  <c r="BI47" i="76"/>
  <c r="BI28" i="78"/>
  <c r="BI26" i="79"/>
  <c r="BI27" i="76"/>
  <c r="BI76" i="79"/>
  <c r="BI78" i="78"/>
  <c r="BI77" i="76"/>
  <c r="BI115" i="79"/>
  <c r="BI117" i="78"/>
  <c r="BI116" i="76"/>
  <c r="BI54" i="79"/>
  <c r="BI56" i="78"/>
  <c r="BI55" i="76"/>
  <c r="BI118" i="79"/>
  <c r="BI120" i="78"/>
  <c r="BI119" i="76"/>
  <c r="BI82" i="76"/>
  <c r="BI81" i="79"/>
  <c r="BI83" i="78"/>
  <c r="BI55" i="79"/>
  <c r="BI57" i="78"/>
  <c r="BI56" i="76"/>
  <c r="BI72" i="79"/>
  <c r="BI74" i="78"/>
  <c r="BI73" i="76"/>
  <c r="BI22" i="79"/>
  <c r="BI23" i="76"/>
  <c r="BI24" i="78"/>
  <c r="BI112" i="79"/>
  <c r="BI114" i="78"/>
  <c r="BI113" i="76"/>
  <c r="BI40" i="76"/>
  <c r="BI39" i="79"/>
  <c r="BI41" i="78"/>
  <c r="BI90" i="79"/>
  <c r="BI92" i="78"/>
  <c r="BI91" i="76"/>
  <c r="BI82" i="78"/>
  <c r="BI81" i="76"/>
  <c r="BI80" i="79"/>
  <c r="BI70" i="76"/>
  <c r="BI69" i="79"/>
  <c r="BI71" i="78"/>
  <c r="F768" i="1"/>
  <c r="B44" i="73" a="1"/>
  <c r="B44" i="73" s="1"/>
  <c r="B43" i="73" a="1"/>
  <c r="B43" i="73" s="1"/>
  <c r="B42" i="73" a="1"/>
  <c r="B42" i="73" s="1"/>
  <c r="B41" i="73" a="1"/>
  <c r="B41" i="73" s="1"/>
  <c r="B40" i="73" a="1"/>
  <c r="B40" i="73" s="1"/>
  <c r="B39" i="73" a="1"/>
  <c r="B39" i="73" s="1"/>
  <c r="B38" i="73" a="1"/>
  <c r="B38" i="73" s="1"/>
  <c r="B37" i="73" a="1"/>
  <c r="B37" i="73" s="1"/>
  <c r="B36" i="73" a="1"/>
  <c r="B36" i="73" s="1"/>
  <c r="B35" i="73" a="1"/>
  <c r="B35" i="73" s="1"/>
  <c r="B34" i="73" a="1"/>
  <c r="B34" i="73" s="1"/>
  <c r="B33" i="73" a="1"/>
  <c r="B33" i="73" s="1"/>
  <c r="B32" i="73" a="1"/>
  <c r="B32" i="73" s="1"/>
  <c r="B31" i="73" a="1"/>
  <c r="B31" i="73" s="1"/>
  <c r="B30" i="73" a="1"/>
  <c r="B30" i="73" s="1"/>
  <c r="B29" i="73" a="1"/>
  <c r="B29" i="73" s="1"/>
  <c r="B28" i="73" a="1"/>
  <c r="B28" i="73" s="1"/>
  <c r="B27" i="73" a="1"/>
  <c r="B27" i="73" s="1"/>
  <c r="B26" i="73" a="1"/>
  <c r="B26" i="73" s="1"/>
  <c r="B25" i="73" a="1"/>
  <c r="B25" i="73" s="1"/>
  <c r="B24" i="73" a="1"/>
  <c r="B24" i="73" s="1"/>
  <c r="B23" i="73" a="1"/>
  <c r="B23" i="73" s="1"/>
  <c r="B22" i="73" a="1"/>
  <c r="B22" i="73" s="1"/>
  <c r="B21" i="73" a="1"/>
  <c r="B21" i="73" s="1"/>
  <c r="B20" i="73" a="1"/>
  <c r="B20" i="73" s="1"/>
  <c r="B19" i="73" a="1"/>
  <c r="B19" i="73" s="1"/>
  <c r="B18" i="73" a="1"/>
  <c r="B18" i="73" s="1"/>
  <c r="B17" i="73" a="1"/>
  <c r="B17" i="73" s="1"/>
  <c r="B16" i="73" a="1"/>
  <c r="B16" i="73" s="1"/>
  <c r="B15" i="73" a="1"/>
  <c r="B15" i="73" s="1"/>
  <c r="B14" i="73" a="1"/>
  <c r="B14" i="73" s="1"/>
  <c r="B13" i="73" a="1"/>
  <c r="B13" i="73" s="1"/>
  <c r="B12" i="73" a="1"/>
  <c r="B12" i="73" s="1"/>
  <c r="B11" i="73" a="1"/>
  <c r="B11" i="73" s="1"/>
  <c r="B10" i="73" a="1"/>
  <c r="B10" i="73" s="1"/>
  <c r="B9" i="73" a="1"/>
  <c r="B9" i="73" s="1"/>
  <c r="B8" i="73" a="1"/>
  <c r="B8" i="73" s="1"/>
  <c r="B7" i="73" a="1"/>
  <c r="B7" i="73" s="1"/>
  <c r="B6" i="73" a="1"/>
  <c r="B6" i="73" s="1"/>
  <c r="B5" i="73" a="1"/>
  <c r="B5" i="73" s="1"/>
  <c r="B4" i="73" a="1"/>
  <c r="B4" i="73" s="1"/>
  <c r="B3" i="73" a="1"/>
  <c r="B3" i="73" s="1"/>
  <c r="B2" i="73" a="1"/>
  <c r="B2" i="73" s="1"/>
  <c r="B23" i="44" a="1"/>
  <c r="B23" i="44" s="1"/>
  <c r="B24" i="44" a="1"/>
  <c r="B24" i="44" s="1"/>
  <c r="B25" i="44" a="1"/>
  <c r="B25" i="44" s="1"/>
  <c r="B26" i="44" a="1"/>
  <c r="B26" i="44" s="1"/>
  <c r="B27" i="44" a="1"/>
  <c r="B27" i="44" s="1"/>
  <c r="B28" i="44" a="1"/>
  <c r="B28" i="44" s="1"/>
  <c r="B29" i="44" a="1"/>
  <c r="B29" i="44" s="1"/>
  <c r="D77" i="43"/>
  <c r="E70" i="43" s="1"/>
  <c r="O307" i="1" l="1"/>
  <c r="O499" i="1"/>
  <c r="O691" i="1"/>
  <c r="BI164" i="32" s="1"/>
  <c r="O767" i="1"/>
  <c r="BI181" i="32" s="1"/>
  <c r="BI139" i="32"/>
  <c r="O630" i="1"/>
  <c r="O440" i="1"/>
  <c r="O103" i="1"/>
  <c r="BI140" i="32" s="1"/>
  <c r="O247" i="1"/>
  <c r="BI142" i="32" s="1"/>
  <c r="O391" i="1"/>
  <c r="O535" i="1"/>
  <c r="O679" i="1"/>
  <c r="BI153" i="32" s="1"/>
  <c r="BI137" i="32"/>
  <c r="BI141" i="32"/>
  <c r="O654" i="1"/>
  <c r="O536" i="1"/>
  <c r="O127" i="1"/>
  <c r="O271" i="1"/>
  <c r="BI143" i="32" s="1"/>
  <c r="O415" i="1"/>
  <c r="BI151" i="32" s="1"/>
  <c r="O559" i="1"/>
  <c r="BI152" i="32" s="1"/>
  <c r="O703" i="1"/>
  <c r="BI135" i="32"/>
  <c r="BI125" i="32"/>
  <c r="BI178" i="32"/>
  <c r="BI136" i="32"/>
  <c r="O765" i="1"/>
  <c r="BI180" i="32" s="1"/>
  <c r="O43" i="1"/>
  <c r="O768" i="1" s="1"/>
  <c r="O187" i="1"/>
  <c r="O331" i="1"/>
  <c r="BI147" i="32" s="1"/>
  <c r="O475" i="1"/>
  <c r="O619" i="1"/>
  <c r="AI47" i="73"/>
  <c r="M3" i="1"/>
  <c r="M767" i="1"/>
  <c r="BA3" i="73"/>
  <c r="BA6" i="73"/>
  <c r="BA9" i="73"/>
  <c r="BA12" i="73"/>
  <c r="BA4" i="73"/>
  <c r="BA7" i="73"/>
  <c r="BA10" i="73"/>
  <c r="BA13" i="73"/>
  <c r="BA16" i="73"/>
  <c r="BA19" i="73"/>
  <c r="BA14" i="73"/>
  <c r="BA20" i="73"/>
  <c r="BA22" i="73"/>
  <c r="BA25" i="73"/>
  <c r="BA5" i="73"/>
  <c r="BA8" i="73"/>
  <c r="BA11" i="73"/>
  <c r="BA15" i="73"/>
  <c r="BA23" i="73"/>
  <c r="BA26" i="73"/>
  <c r="BA17" i="73"/>
  <c r="BA18" i="73"/>
  <c r="BA21" i="73"/>
  <c r="BA24" i="73"/>
  <c r="BA27" i="73"/>
  <c r="BA32" i="73"/>
  <c r="BA35" i="73"/>
  <c r="BA38" i="73"/>
  <c r="BA41" i="73"/>
  <c r="BA44" i="73"/>
  <c r="BA34" i="73"/>
  <c r="BA2" i="73"/>
  <c r="BA36" i="73"/>
  <c r="BA39" i="73"/>
  <c r="BA42" i="73"/>
  <c r="BA31" i="73"/>
  <c r="BA29" i="73"/>
  <c r="BA30" i="73"/>
  <c r="BA33" i="73"/>
  <c r="BA37" i="73"/>
  <c r="BA40" i="73"/>
  <c r="BA43" i="73"/>
  <c r="BA28" i="73"/>
  <c r="AW4" i="73"/>
  <c r="AW7" i="73"/>
  <c r="AW10" i="73"/>
  <c r="AW13" i="73"/>
  <c r="AW5" i="73"/>
  <c r="AW8" i="73"/>
  <c r="AW11" i="73"/>
  <c r="AW14" i="73"/>
  <c r="AW17" i="73"/>
  <c r="AW20" i="73"/>
  <c r="AW23" i="73"/>
  <c r="AW26" i="73"/>
  <c r="AW15" i="73"/>
  <c r="AW18" i="73"/>
  <c r="AW3" i="73"/>
  <c r="AW21" i="73"/>
  <c r="AW24" i="73"/>
  <c r="AW27" i="73"/>
  <c r="AW6" i="73"/>
  <c r="AW16" i="73"/>
  <c r="AW9" i="73"/>
  <c r="AW19" i="73"/>
  <c r="AW22" i="73"/>
  <c r="AW2" i="73"/>
  <c r="AW34" i="73"/>
  <c r="AW36" i="73"/>
  <c r="AW39" i="73"/>
  <c r="AW42" i="73"/>
  <c r="AW12" i="73"/>
  <c r="AW30" i="73"/>
  <c r="AW31" i="73"/>
  <c r="AW33" i="73"/>
  <c r="AW37" i="73"/>
  <c r="AW40" i="73"/>
  <c r="AW43" i="73"/>
  <c r="AW25" i="73"/>
  <c r="AW29" i="73"/>
  <c r="AW28" i="73"/>
  <c r="AW35" i="73"/>
  <c r="AW38" i="73"/>
  <c r="AW41" i="73"/>
  <c r="AW44" i="73"/>
  <c r="AW32" i="73"/>
  <c r="BB5" i="73"/>
  <c r="BB8" i="73"/>
  <c r="BB11" i="73"/>
  <c r="BB14" i="73"/>
  <c r="BB3" i="73"/>
  <c r="BB6" i="73"/>
  <c r="BB9" i="73"/>
  <c r="BB12" i="73"/>
  <c r="BB15" i="73"/>
  <c r="BB4" i="73"/>
  <c r="BB7" i="73"/>
  <c r="BB10" i="73"/>
  <c r="BB13" i="73"/>
  <c r="BB16" i="73"/>
  <c r="BB19" i="73"/>
  <c r="BB21" i="73"/>
  <c r="BB24" i="73"/>
  <c r="BB27" i="73"/>
  <c r="BB30" i="73"/>
  <c r="BB33" i="73"/>
  <c r="BB20" i="73"/>
  <c r="BB22" i="73"/>
  <c r="BB25" i="73"/>
  <c r="BB28" i="73"/>
  <c r="BB31" i="73"/>
  <c r="BB34" i="73"/>
  <c r="BB23" i="73"/>
  <c r="BB26" i="73"/>
  <c r="BB17" i="73"/>
  <c r="BB18" i="73"/>
  <c r="BB32" i="73"/>
  <c r="BB35" i="73"/>
  <c r="BB38" i="73"/>
  <c r="BB41" i="73"/>
  <c r="BB44" i="73"/>
  <c r="BB2" i="73"/>
  <c r="BB36" i="73"/>
  <c r="BB39" i="73"/>
  <c r="BB42" i="73"/>
  <c r="BB29" i="73"/>
  <c r="BB37" i="73"/>
  <c r="BB40" i="73"/>
  <c r="BB43" i="73"/>
  <c r="AY3" i="73"/>
  <c r="AY6" i="73"/>
  <c r="AY9" i="73"/>
  <c r="AY12" i="73"/>
  <c r="AY15" i="73"/>
  <c r="AY18" i="73"/>
  <c r="AY4" i="73"/>
  <c r="AY7" i="73"/>
  <c r="AY10" i="73"/>
  <c r="AY13" i="73"/>
  <c r="AY5" i="73"/>
  <c r="AY8" i="73"/>
  <c r="AY11" i="73"/>
  <c r="AY14" i="73"/>
  <c r="AY20" i="73"/>
  <c r="AY22" i="73"/>
  <c r="AY25" i="73"/>
  <c r="AY28" i="73"/>
  <c r="AY31" i="73"/>
  <c r="AY23" i="73"/>
  <c r="AY26" i="73"/>
  <c r="AY17" i="73"/>
  <c r="AY16" i="73"/>
  <c r="AY21" i="73"/>
  <c r="AY24" i="73"/>
  <c r="AY27" i="73"/>
  <c r="AY19" i="73"/>
  <c r="AY38" i="73"/>
  <c r="AY34" i="73"/>
  <c r="AY2" i="73"/>
  <c r="AY44" i="73"/>
  <c r="AY36" i="73"/>
  <c r="AY39" i="73"/>
  <c r="AY42" i="73"/>
  <c r="AY32" i="73"/>
  <c r="AY29" i="73"/>
  <c r="AY30" i="73"/>
  <c r="AY33" i="73"/>
  <c r="AY37" i="73"/>
  <c r="AY40" i="73"/>
  <c r="AY43" i="73"/>
  <c r="AY41" i="73"/>
  <c r="AY35" i="73"/>
  <c r="AV4" i="73"/>
  <c r="AV7" i="73"/>
  <c r="AV10" i="73"/>
  <c r="AV13" i="73"/>
  <c r="AV5" i="73"/>
  <c r="AV8" i="73"/>
  <c r="AV11" i="73"/>
  <c r="AV14" i="73"/>
  <c r="AV3" i="73"/>
  <c r="AV6" i="73"/>
  <c r="AV9" i="73"/>
  <c r="AV12" i="73"/>
  <c r="AV20" i="73"/>
  <c r="AV23" i="73"/>
  <c r="AV26" i="73"/>
  <c r="AV29" i="73"/>
  <c r="AV15" i="73"/>
  <c r="AV17" i="73"/>
  <c r="AV18" i="73"/>
  <c r="AV21" i="73"/>
  <c r="AV24" i="73"/>
  <c r="AV27" i="73"/>
  <c r="AV16" i="73"/>
  <c r="AV19" i="73"/>
  <c r="AV34" i="73"/>
  <c r="AV36" i="73"/>
  <c r="AV39" i="73"/>
  <c r="AV42" i="73"/>
  <c r="AV22" i="73"/>
  <c r="AV30" i="73"/>
  <c r="AV31" i="73"/>
  <c r="AV33" i="73"/>
  <c r="AV37" i="73"/>
  <c r="AV40" i="73"/>
  <c r="AV43" i="73"/>
  <c r="AV25" i="73"/>
  <c r="AV28" i="73"/>
  <c r="AV35" i="73"/>
  <c r="AV38" i="73"/>
  <c r="AV41" i="73"/>
  <c r="AV44" i="73"/>
  <c r="AV32" i="73"/>
  <c r="AV2" i="73"/>
  <c r="AX3" i="73"/>
  <c r="AX6" i="73"/>
  <c r="AX9" i="73"/>
  <c r="AX12" i="73"/>
  <c r="AX15" i="73"/>
  <c r="AX4" i="73"/>
  <c r="AX7" i="73"/>
  <c r="AX10" i="73"/>
  <c r="AX13" i="73"/>
  <c r="AX16" i="73"/>
  <c r="AX5" i="73"/>
  <c r="AX8" i="73"/>
  <c r="AX11" i="73"/>
  <c r="AX14" i="73"/>
  <c r="AX17" i="73"/>
  <c r="AX20" i="73"/>
  <c r="AX22" i="73"/>
  <c r="AX25" i="73"/>
  <c r="AX28" i="73"/>
  <c r="AX31" i="73"/>
  <c r="AX34" i="73"/>
  <c r="AX23" i="73"/>
  <c r="AX26" i="73"/>
  <c r="AX29" i="73"/>
  <c r="AX32" i="73"/>
  <c r="AX18" i="73"/>
  <c r="AX21" i="73"/>
  <c r="AX24" i="73"/>
  <c r="AX27" i="73"/>
  <c r="AX2" i="73"/>
  <c r="AX36" i="73"/>
  <c r="AX39" i="73"/>
  <c r="AX42" i="73"/>
  <c r="AX19" i="73"/>
  <c r="AX30" i="73"/>
  <c r="AX33" i="73"/>
  <c r="AX37" i="73"/>
  <c r="AX40" i="73"/>
  <c r="AX43" i="73"/>
  <c r="AX35" i="73"/>
  <c r="AX38" i="73"/>
  <c r="AX41" i="73"/>
  <c r="AX44" i="73"/>
  <c r="BC5" i="73"/>
  <c r="BC8" i="73"/>
  <c r="BC11" i="73"/>
  <c r="BC14" i="73"/>
  <c r="BC17" i="73"/>
  <c r="BC20" i="73"/>
  <c r="BC3" i="73"/>
  <c r="BC6" i="73"/>
  <c r="BC9" i="73"/>
  <c r="BC12" i="73"/>
  <c r="BC4" i="73"/>
  <c r="BC7" i="73"/>
  <c r="BC10" i="73"/>
  <c r="BC13" i="73"/>
  <c r="BC19" i="73"/>
  <c r="BC21" i="73"/>
  <c r="BC24" i="73"/>
  <c r="BC27" i="73"/>
  <c r="BC30" i="73"/>
  <c r="BC22" i="73"/>
  <c r="BC25" i="73"/>
  <c r="BC15" i="73"/>
  <c r="BC23" i="73"/>
  <c r="BC26" i="73"/>
  <c r="BC16" i="73"/>
  <c r="BC18" i="73"/>
  <c r="BC32" i="73"/>
  <c r="BC35" i="73"/>
  <c r="BC38" i="73"/>
  <c r="BC41" i="73"/>
  <c r="BC44" i="73"/>
  <c r="BC29" i="73"/>
  <c r="BC43" i="73"/>
  <c r="BC34" i="73"/>
  <c r="BC2" i="73"/>
  <c r="BC37" i="73"/>
  <c r="BC36" i="73"/>
  <c r="BC39" i="73"/>
  <c r="BC42" i="73"/>
  <c r="BC31" i="73"/>
  <c r="BC28" i="73"/>
  <c r="BC40" i="73"/>
  <c r="BC33" i="73"/>
  <c r="AZ3" i="73"/>
  <c r="AZ6" i="73"/>
  <c r="AZ9" i="73"/>
  <c r="AZ12" i="73"/>
  <c r="AZ4" i="73"/>
  <c r="AZ7" i="73"/>
  <c r="AZ10" i="73"/>
  <c r="AZ13" i="73"/>
  <c r="AZ5" i="73"/>
  <c r="AZ8" i="73"/>
  <c r="AZ11" i="73"/>
  <c r="AZ14" i="73"/>
  <c r="AZ19" i="73"/>
  <c r="AZ20" i="73"/>
  <c r="AZ22" i="73"/>
  <c r="AZ25" i="73"/>
  <c r="AZ28" i="73"/>
  <c r="AZ15" i="73"/>
  <c r="AZ23" i="73"/>
  <c r="AZ26" i="73"/>
  <c r="AZ17" i="73"/>
  <c r="AZ18" i="73"/>
  <c r="AZ21" i="73"/>
  <c r="AZ32" i="73"/>
  <c r="AZ35" i="73"/>
  <c r="AZ38" i="73"/>
  <c r="AZ41" i="73"/>
  <c r="AZ44" i="73"/>
  <c r="AZ24" i="73"/>
  <c r="AZ27" i="73"/>
  <c r="AZ34" i="73"/>
  <c r="AZ2" i="73"/>
  <c r="AZ36" i="73"/>
  <c r="AZ39" i="73"/>
  <c r="AZ42" i="73"/>
  <c r="AZ31" i="73"/>
  <c r="AZ16" i="73"/>
  <c r="AZ29" i="73"/>
  <c r="AZ30" i="73"/>
  <c r="AZ33" i="73"/>
  <c r="AZ37" i="73"/>
  <c r="AZ40" i="73"/>
  <c r="AZ43" i="73"/>
  <c r="AT4" i="73"/>
  <c r="AT7" i="73"/>
  <c r="AT10" i="73"/>
  <c r="AT13" i="73"/>
  <c r="AT16" i="73"/>
  <c r="AT5" i="73"/>
  <c r="AT8" i="73"/>
  <c r="AT11" i="73"/>
  <c r="AT14" i="73"/>
  <c r="AT17" i="73"/>
  <c r="AT3" i="73"/>
  <c r="AT6" i="73"/>
  <c r="AT9" i="73"/>
  <c r="AT12" i="73"/>
  <c r="AT15" i="73"/>
  <c r="AT18" i="73"/>
  <c r="AT23" i="73"/>
  <c r="AT26" i="73"/>
  <c r="AT29" i="73"/>
  <c r="AT32" i="73"/>
  <c r="AT21" i="73"/>
  <c r="AT24" i="73"/>
  <c r="AT27" i="73"/>
  <c r="AT30" i="73"/>
  <c r="AT33" i="73"/>
  <c r="AT19" i="73"/>
  <c r="AT22" i="73"/>
  <c r="AT25" i="73"/>
  <c r="AT31" i="73"/>
  <c r="AT37" i="73"/>
  <c r="AT40" i="73"/>
  <c r="AT43" i="73"/>
  <c r="AT28" i="73"/>
  <c r="AT35" i="73"/>
  <c r="AT38" i="73"/>
  <c r="AT41" i="73"/>
  <c r="AT44" i="73"/>
  <c r="AT20" i="73"/>
  <c r="AT2" i="73"/>
  <c r="AT34" i="73"/>
  <c r="AT36" i="73"/>
  <c r="AT39" i="73"/>
  <c r="AT42" i="73"/>
  <c r="AS5" i="73"/>
  <c r="AS8" i="73"/>
  <c r="AS11" i="73"/>
  <c r="AS3" i="73"/>
  <c r="AS6" i="73"/>
  <c r="AS9" i="73"/>
  <c r="AS12" i="73"/>
  <c r="AS15" i="73"/>
  <c r="AS18" i="73"/>
  <c r="AS7" i="73"/>
  <c r="AS10" i="73"/>
  <c r="AS13" i="73"/>
  <c r="AS17" i="73"/>
  <c r="AS21" i="73"/>
  <c r="AS24" i="73"/>
  <c r="AS27" i="73"/>
  <c r="AS16" i="73"/>
  <c r="AS19" i="73"/>
  <c r="AS22" i="73"/>
  <c r="AS25" i="73"/>
  <c r="AS20" i="73"/>
  <c r="AS4" i="73"/>
  <c r="AS14" i="73"/>
  <c r="AS23" i="73"/>
  <c r="AS31" i="73"/>
  <c r="AS37" i="73"/>
  <c r="AS40" i="73"/>
  <c r="AS43" i="73"/>
  <c r="AS26" i="73"/>
  <c r="AS30" i="73"/>
  <c r="AS33" i="73"/>
  <c r="AS28" i="73"/>
  <c r="AS29" i="73"/>
  <c r="AS35" i="73"/>
  <c r="AS38" i="73"/>
  <c r="AS41" i="73"/>
  <c r="AS44" i="73"/>
  <c r="AS32" i="73"/>
  <c r="AS2" i="73"/>
  <c r="AS34" i="73"/>
  <c r="AS36" i="73"/>
  <c r="AS39" i="73"/>
  <c r="AS42" i="73"/>
  <c r="CE34" i="34"/>
  <c r="CB34" i="34"/>
  <c r="O33" i="34"/>
  <c r="M33" i="34"/>
  <c r="N33" i="34" s="1"/>
  <c r="N3" i="1"/>
  <c r="N710" i="1"/>
  <c r="N682" i="1"/>
  <c r="N670" i="1"/>
  <c r="N658" i="1"/>
  <c r="N646" i="1"/>
  <c r="N634" i="1"/>
  <c r="N622" i="1"/>
  <c r="N610" i="1"/>
  <c r="N598" i="1"/>
  <c r="N586" i="1"/>
  <c r="N574" i="1"/>
  <c r="N562" i="1"/>
  <c r="N550" i="1"/>
  <c r="N538" i="1"/>
  <c r="N526" i="1"/>
  <c r="N515" i="1"/>
  <c r="N503" i="1"/>
  <c r="N492" i="1"/>
  <c r="N480" i="1"/>
  <c r="N468" i="1"/>
  <c r="N456" i="1"/>
  <c r="N444" i="1"/>
  <c r="N432" i="1"/>
  <c r="N420" i="1"/>
  <c r="N408" i="1"/>
  <c r="N396" i="1"/>
  <c r="N384" i="1"/>
  <c r="N372" i="1"/>
  <c r="N360" i="1"/>
  <c r="N348" i="1"/>
  <c r="N337" i="1"/>
  <c r="N325" i="1"/>
  <c r="N313" i="1"/>
  <c r="N301" i="1"/>
  <c r="N289" i="1"/>
  <c r="N277" i="1"/>
  <c r="N265" i="1"/>
  <c r="N253" i="1"/>
  <c r="N241" i="1"/>
  <c r="N229" i="1"/>
  <c r="N217" i="1"/>
  <c r="N206" i="1"/>
  <c r="N194" i="1"/>
  <c r="N182" i="1"/>
  <c r="N170" i="1"/>
  <c r="N158" i="1"/>
  <c r="N146" i="1"/>
  <c r="N134" i="1"/>
  <c r="N122" i="1"/>
  <c r="N110" i="1"/>
  <c r="N98" i="1"/>
  <c r="N86" i="1"/>
  <c r="N74" i="1"/>
  <c r="N62" i="1"/>
  <c r="N50" i="1"/>
  <c r="N38" i="1"/>
  <c r="N26" i="1"/>
  <c r="N14" i="1"/>
  <c r="N709" i="1"/>
  <c r="N681" i="1"/>
  <c r="N669" i="1"/>
  <c r="N657" i="1"/>
  <c r="N645" i="1"/>
  <c r="N633" i="1"/>
  <c r="N621" i="1"/>
  <c r="N609" i="1"/>
  <c r="N597" i="1"/>
  <c r="N585" i="1"/>
  <c r="N573" i="1"/>
  <c r="N561" i="1"/>
  <c r="N549" i="1"/>
  <c r="N537" i="1"/>
  <c r="N525" i="1"/>
  <c r="N514" i="1"/>
  <c r="N502" i="1"/>
  <c r="N491" i="1"/>
  <c r="N479" i="1"/>
  <c r="N467" i="1"/>
  <c r="N455" i="1"/>
  <c r="N443" i="1"/>
  <c r="N431" i="1"/>
  <c r="N419" i="1"/>
  <c r="N407" i="1"/>
  <c r="N395" i="1"/>
  <c r="N383" i="1"/>
  <c r="N371" i="1"/>
  <c r="N359" i="1"/>
  <c r="N347" i="1"/>
  <c r="N336" i="1"/>
  <c r="N324" i="1"/>
  <c r="N312" i="1"/>
  <c r="N300" i="1"/>
  <c r="N288" i="1"/>
  <c r="N276" i="1"/>
  <c r="N264" i="1"/>
  <c r="N252" i="1"/>
  <c r="N240" i="1"/>
  <c r="N228" i="1"/>
  <c r="N216" i="1"/>
  <c r="N205" i="1"/>
  <c r="N193" i="1"/>
  <c r="N181" i="1"/>
  <c r="N169" i="1"/>
  <c r="N157" i="1"/>
  <c r="N145" i="1"/>
  <c r="N133" i="1"/>
  <c r="N121" i="1"/>
  <c r="N109" i="1"/>
  <c r="N97" i="1"/>
  <c r="N85" i="1"/>
  <c r="N73" i="1"/>
  <c r="N61" i="1"/>
  <c r="N49" i="1"/>
  <c r="N37" i="1"/>
  <c r="N25" i="1"/>
  <c r="N13" i="1"/>
  <c r="BI74" i="32" s="1"/>
  <c r="N708" i="1"/>
  <c r="N680" i="1"/>
  <c r="N668" i="1"/>
  <c r="N656" i="1"/>
  <c r="N644" i="1"/>
  <c r="N632" i="1"/>
  <c r="N620" i="1"/>
  <c r="N608" i="1"/>
  <c r="N596" i="1"/>
  <c r="N584" i="1"/>
  <c r="N572" i="1"/>
  <c r="N560" i="1"/>
  <c r="N548" i="1"/>
  <c r="N536" i="1"/>
  <c r="N524" i="1"/>
  <c r="N513" i="1"/>
  <c r="N501" i="1"/>
  <c r="N490" i="1"/>
  <c r="N478" i="1"/>
  <c r="N466" i="1"/>
  <c r="N454" i="1"/>
  <c r="N442" i="1"/>
  <c r="N430" i="1"/>
  <c r="N418" i="1"/>
  <c r="N406" i="1"/>
  <c r="N394" i="1"/>
  <c r="N382" i="1"/>
  <c r="N370" i="1"/>
  <c r="N358" i="1"/>
  <c r="N346" i="1"/>
  <c r="N335" i="1"/>
  <c r="N323" i="1"/>
  <c r="N311" i="1"/>
  <c r="N299" i="1"/>
  <c r="N287" i="1"/>
  <c r="N275" i="1"/>
  <c r="N263" i="1"/>
  <c r="N251" i="1"/>
  <c r="N239" i="1"/>
  <c r="N227" i="1"/>
  <c r="N204" i="1"/>
  <c r="N192" i="1"/>
  <c r="N180" i="1"/>
  <c r="N168" i="1"/>
  <c r="N156" i="1"/>
  <c r="N144" i="1"/>
  <c r="N132" i="1"/>
  <c r="N120" i="1"/>
  <c r="N108" i="1"/>
  <c r="N96" i="1"/>
  <c r="N84" i="1"/>
  <c r="N72" i="1"/>
  <c r="N60" i="1"/>
  <c r="N48" i="1"/>
  <c r="N36" i="1"/>
  <c r="N24" i="1"/>
  <c r="N12" i="1"/>
  <c r="BI73" i="32" s="1"/>
  <c r="N707" i="1"/>
  <c r="N679" i="1"/>
  <c r="N667" i="1"/>
  <c r="N655" i="1"/>
  <c r="N643" i="1"/>
  <c r="N631" i="1"/>
  <c r="N619" i="1"/>
  <c r="N607" i="1"/>
  <c r="N595" i="1"/>
  <c r="N583" i="1"/>
  <c r="N571" i="1"/>
  <c r="N559" i="1"/>
  <c r="N547" i="1"/>
  <c r="N535" i="1"/>
  <c r="N512" i="1"/>
  <c r="N500" i="1"/>
  <c r="N489" i="1"/>
  <c r="N477" i="1"/>
  <c r="N465" i="1"/>
  <c r="N453" i="1"/>
  <c r="N441" i="1"/>
  <c r="N429" i="1"/>
  <c r="N417" i="1"/>
  <c r="N405" i="1"/>
  <c r="N393" i="1"/>
  <c r="N381" i="1"/>
  <c r="N369" i="1"/>
  <c r="N357" i="1"/>
  <c r="N345" i="1"/>
  <c r="N334" i="1"/>
  <c r="BI91" i="32" s="1"/>
  <c r="N322" i="1"/>
  <c r="N310" i="1"/>
  <c r="N298" i="1"/>
  <c r="N286" i="1"/>
  <c r="N274" i="1"/>
  <c r="N262" i="1"/>
  <c r="N250" i="1"/>
  <c r="N238" i="1"/>
  <c r="N226" i="1"/>
  <c r="N215" i="1"/>
  <c r="N203" i="1"/>
  <c r="N191" i="1"/>
  <c r="N179" i="1"/>
  <c r="N167" i="1"/>
  <c r="N155" i="1"/>
  <c r="N143" i="1"/>
  <c r="N131" i="1"/>
  <c r="N119" i="1"/>
  <c r="N107" i="1"/>
  <c r="N95" i="1"/>
  <c r="N83" i="1"/>
  <c r="N71" i="1"/>
  <c r="N59" i="1"/>
  <c r="N47" i="1"/>
  <c r="N35" i="1"/>
  <c r="N23" i="1"/>
  <c r="N11" i="1"/>
  <c r="BI72" i="32" s="1"/>
  <c r="N706" i="1"/>
  <c r="N678" i="1"/>
  <c r="N666" i="1"/>
  <c r="N654" i="1"/>
  <c r="N642" i="1"/>
  <c r="N630" i="1"/>
  <c r="N618" i="1"/>
  <c r="N606" i="1"/>
  <c r="N594" i="1"/>
  <c r="N582" i="1"/>
  <c r="N570" i="1"/>
  <c r="N558" i="1"/>
  <c r="N546" i="1"/>
  <c r="N534" i="1"/>
  <c r="N523" i="1"/>
  <c r="N511" i="1"/>
  <c r="N499" i="1"/>
  <c r="N488" i="1"/>
  <c r="N476" i="1"/>
  <c r="N464" i="1"/>
  <c r="N452" i="1"/>
  <c r="N440" i="1"/>
  <c r="N428" i="1"/>
  <c r="N416" i="1"/>
  <c r="N404" i="1"/>
  <c r="N392" i="1"/>
  <c r="N380" i="1"/>
  <c r="N368" i="1"/>
  <c r="N356" i="1"/>
  <c r="N344" i="1"/>
  <c r="N333" i="1"/>
  <c r="BI90" i="32" s="1"/>
  <c r="N321" i="1"/>
  <c r="N309" i="1"/>
  <c r="N297" i="1"/>
  <c r="N285" i="1"/>
  <c r="N273" i="1"/>
  <c r="N261" i="1"/>
  <c r="N249" i="1"/>
  <c r="N237" i="1"/>
  <c r="N225" i="1"/>
  <c r="N214" i="1"/>
  <c r="N202" i="1"/>
  <c r="N190" i="1"/>
  <c r="N178" i="1"/>
  <c r="N166" i="1"/>
  <c r="N154" i="1"/>
  <c r="N142" i="1"/>
  <c r="N130" i="1"/>
  <c r="N118" i="1"/>
  <c r="N106" i="1"/>
  <c r="N94" i="1"/>
  <c r="N82" i="1"/>
  <c r="N70" i="1"/>
  <c r="N58" i="1"/>
  <c r="N46" i="1"/>
  <c r="N34" i="1"/>
  <c r="N22" i="1"/>
  <c r="N10" i="1"/>
  <c r="BI71" i="32" s="1"/>
  <c r="N767" i="1"/>
  <c r="BI122" i="32" s="1"/>
  <c r="N705" i="1"/>
  <c r="N677" i="1"/>
  <c r="N665" i="1"/>
  <c r="N653" i="1"/>
  <c r="N641" i="1"/>
  <c r="N629" i="1"/>
  <c r="N617" i="1"/>
  <c r="N605" i="1"/>
  <c r="N593" i="1"/>
  <c r="N581" i="1"/>
  <c r="N569" i="1"/>
  <c r="N557" i="1"/>
  <c r="N545" i="1"/>
  <c r="N533" i="1"/>
  <c r="N522" i="1"/>
  <c r="N510" i="1"/>
  <c r="N498" i="1"/>
  <c r="N487" i="1"/>
  <c r="N475" i="1"/>
  <c r="N463" i="1"/>
  <c r="N451" i="1"/>
  <c r="N439" i="1"/>
  <c r="N427" i="1"/>
  <c r="N415" i="1"/>
  <c r="N403" i="1"/>
  <c r="N391" i="1"/>
  <c r="N379" i="1"/>
  <c r="N367" i="1"/>
  <c r="N355" i="1"/>
  <c r="N343" i="1"/>
  <c r="N332" i="1"/>
  <c r="BI89" i="32" s="1"/>
  <c r="N320" i="1"/>
  <c r="N308" i="1"/>
  <c r="N296" i="1"/>
  <c r="N284" i="1"/>
  <c r="N272" i="1"/>
  <c r="N260" i="1"/>
  <c r="N248" i="1"/>
  <c r="N236" i="1"/>
  <c r="N224" i="1"/>
  <c r="N213" i="1"/>
  <c r="N201" i="1"/>
  <c r="N189" i="1"/>
  <c r="N177" i="1"/>
  <c r="N165" i="1"/>
  <c r="N153" i="1"/>
  <c r="N141" i="1"/>
  <c r="N129" i="1"/>
  <c r="N117" i="1"/>
  <c r="N105" i="1"/>
  <c r="N93" i="1"/>
  <c r="N81" i="1"/>
  <c r="N69" i="1"/>
  <c r="N57" i="1"/>
  <c r="N45" i="1"/>
  <c r="N33" i="1"/>
  <c r="N21" i="1"/>
  <c r="N9" i="1"/>
  <c r="BI70" i="32" s="1"/>
  <c r="N766" i="1"/>
  <c r="N704" i="1"/>
  <c r="N676" i="1"/>
  <c r="N664" i="1"/>
  <c r="N652" i="1"/>
  <c r="N640" i="1"/>
  <c r="N628" i="1"/>
  <c r="N616" i="1"/>
  <c r="N604" i="1"/>
  <c r="N592" i="1"/>
  <c r="N580" i="1"/>
  <c r="N568" i="1"/>
  <c r="N556" i="1"/>
  <c r="N544" i="1"/>
  <c r="N532" i="1"/>
  <c r="N521" i="1"/>
  <c r="N509" i="1"/>
  <c r="N497" i="1"/>
  <c r="N486" i="1"/>
  <c r="N474" i="1"/>
  <c r="N462" i="1"/>
  <c r="N450" i="1"/>
  <c r="N438" i="1"/>
  <c r="N426" i="1"/>
  <c r="N414" i="1"/>
  <c r="N402" i="1"/>
  <c r="N390" i="1"/>
  <c r="N378" i="1"/>
  <c r="N366" i="1"/>
  <c r="N354" i="1"/>
  <c r="N342" i="1"/>
  <c r="N331" i="1"/>
  <c r="BI88" i="32" s="1"/>
  <c r="N319" i="1"/>
  <c r="N307" i="1"/>
  <c r="N295" i="1"/>
  <c r="N283" i="1"/>
  <c r="N271" i="1"/>
  <c r="N259" i="1"/>
  <c r="N247" i="1"/>
  <c r="N235" i="1"/>
  <c r="N223" i="1"/>
  <c r="N212" i="1"/>
  <c r="N200" i="1"/>
  <c r="N188" i="1"/>
  <c r="N176" i="1"/>
  <c r="N164" i="1"/>
  <c r="N152" i="1"/>
  <c r="N140" i="1"/>
  <c r="N128" i="1"/>
  <c r="N116" i="1"/>
  <c r="N104" i="1"/>
  <c r="N92" i="1"/>
  <c r="N80" i="1"/>
  <c r="N68" i="1"/>
  <c r="N56" i="1"/>
  <c r="N44" i="1"/>
  <c r="N32" i="1"/>
  <c r="N20" i="1"/>
  <c r="N8" i="1"/>
  <c r="BI69" i="32" s="1"/>
  <c r="N765" i="1"/>
  <c r="BI121" i="32" s="1"/>
  <c r="N703" i="1"/>
  <c r="N675" i="1"/>
  <c r="N663" i="1"/>
  <c r="N651" i="1"/>
  <c r="N639" i="1"/>
  <c r="N627" i="1"/>
  <c r="N615" i="1"/>
  <c r="N603" i="1"/>
  <c r="N591" i="1"/>
  <c r="N579" i="1"/>
  <c r="N567" i="1"/>
  <c r="N555" i="1"/>
  <c r="N543" i="1"/>
  <c r="N531" i="1"/>
  <c r="N520" i="1"/>
  <c r="N508" i="1"/>
  <c r="N496" i="1"/>
  <c r="N485" i="1"/>
  <c r="N473" i="1"/>
  <c r="N461" i="1"/>
  <c r="N449" i="1"/>
  <c r="N437" i="1"/>
  <c r="N425" i="1"/>
  <c r="N413" i="1"/>
  <c r="N401" i="1"/>
  <c r="N389" i="1"/>
  <c r="N377" i="1"/>
  <c r="N365" i="1"/>
  <c r="N353" i="1"/>
  <c r="N341" i="1"/>
  <c r="N330" i="1"/>
  <c r="BI87" i="32" s="1"/>
  <c r="N318" i="1"/>
  <c r="N306" i="1"/>
  <c r="N294" i="1"/>
  <c r="N282" i="1"/>
  <c r="N270" i="1"/>
  <c r="N258" i="1"/>
  <c r="N246" i="1"/>
  <c r="N234" i="1"/>
  <c r="N222" i="1"/>
  <c r="N211" i="1"/>
  <c r="N199" i="1"/>
  <c r="N187" i="1"/>
  <c r="N175" i="1"/>
  <c r="N163" i="1"/>
  <c r="N151" i="1"/>
  <c r="N139" i="1"/>
  <c r="N127" i="1"/>
  <c r="N115" i="1"/>
  <c r="N103" i="1"/>
  <c r="N91" i="1"/>
  <c r="N79" i="1"/>
  <c r="N67" i="1"/>
  <c r="N55" i="1"/>
  <c r="N43" i="1"/>
  <c r="N31" i="1"/>
  <c r="N19" i="1"/>
  <c r="N7" i="1"/>
  <c r="BI68" i="32" s="1"/>
  <c r="N764" i="1"/>
  <c r="BI120" i="32" s="1"/>
  <c r="N702" i="1"/>
  <c r="N674" i="1"/>
  <c r="N662" i="1"/>
  <c r="N650" i="1"/>
  <c r="N638" i="1"/>
  <c r="N626" i="1"/>
  <c r="N614" i="1"/>
  <c r="N602" i="1"/>
  <c r="N590" i="1"/>
  <c r="N578" i="1"/>
  <c r="N566" i="1"/>
  <c r="N554" i="1"/>
  <c r="N542" i="1"/>
  <c r="N530" i="1"/>
  <c r="N519" i="1"/>
  <c r="N507" i="1"/>
  <c r="N495" i="1"/>
  <c r="N484" i="1"/>
  <c r="N472" i="1"/>
  <c r="N460" i="1"/>
  <c r="N448" i="1"/>
  <c r="N436" i="1"/>
  <c r="N424" i="1"/>
  <c r="N412" i="1"/>
  <c r="N400" i="1"/>
  <c r="N388" i="1"/>
  <c r="N376" i="1"/>
  <c r="N364" i="1"/>
  <c r="N352" i="1"/>
  <c r="N340" i="1"/>
  <c r="N329" i="1"/>
  <c r="BI86" i="32" s="1"/>
  <c r="N317" i="1"/>
  <c r="N305" i="1"/>
  <c r="N293" i="1"/>
  <c r="N281" i="1"/>
  <c r="N269" i="1"/>
  <c r="N257" i="1"/>
  <c r="N245" i="1"/>
  <c r="N233" i="1"/>
  <c r="N221" i="1"/>
  <c r="N210" i="1"/>
  <c r="N198" i="1"/>
  <c r="N186" i="1"/>
  <c r="N174" i="1"/>
  <c r="N162" i="1"/>
  <c r="N150" i="1"/>
  <c r="N138" i="1"/>
  <c r="N126" i="1"/>
  <c r="N114" i="1"/>
  <c r="N102" i="1"/>
  <c r="N90" i="1"/>
  <c r="N78" i="1"/>
  <c r="N66" i="1"/>
  <c r="N54" i="1"/>
  <c r="N42" i="1"/>
  <c r="N30" i="1"/>
  <c r="N18" i="1"/>
  <c r="BI67" i="32"/>
  <c r="N763" i="1"/>
  <c r="N701" i="1"/>
  <c r="BI118" i="32" s="1"/>
  <c r="N673" i="1"/>
  <c r="N661" i="1"/>
  <c r="N649" i="1"/>
  <c r="N637" i="1"/>
  <c r="N625" i="1"/>
  <c r="N613" i="1"/>
  <c r="N601" i="1"/>
  <c r="N589" i="1"/>
  <c r="N577" i="1"/>
  <c r="N565" i="1"/>
  <c r="N553" i="1"/>
  <c r="N541" i="1"/>
  <c r="N529" i="1"/>
  <c r="N518" i="1"/>
  <c r="N506" i="1"/>
  <c r="N483" i="1"/>
  <c r="N471" i="1"/>
  <c r="N459" i="1"/>
  <c r="N447" i="1"/>
  <c r="N435" i="1"/>
  <c r="N423" i="1"/>
  <c r="N411" i="1"/>
  <c r="N399" i="1"/>
  <c r="N387" i="1"/>
  <c r="N375" i="1"/>
  <c r="N363" i="1"/>
  <c r="N351" i="1"/>
  <c r="N339" i="1"/>
  <c r="N328" i="1"/>
  <c r="N316" i="1"/>
  <c r="N304" i="1"/>
  <c r="N292" i="1"/>
  <c r="N280" i="1"/>
  <c r="N268" i="1"/>
  <c r="N256" i="1"/>
  <c r="N244" i="1"/>
  <c r="N232" i="1"/>
  <c r="N220" i="1"/>
  <c r="N209" i="1"/>
  <c r="N197" i="1"/>
  <c r="N185" i="1"/>
  <c r="N173" i="1"/>
  <c r="N161" i="1"/>
  <c r="N149" i="1"/>
  <c r="N137" i="1"/>
  <c r="N125" i="1"/>
  <c r="N113" i="1"/>
  <c r="N101" i="1"/>
  <c r="N89" i="1"/>
  <c r="N77" i="1"/>
  <c r="N65" i="1"/>
  <c r="N53" i="1"/>
  <c r="N41" i="1"/>
  <c r="N29" i="1"/>
  <c r="N17" i="1"/>
  <c r="N6" i="1"/>
  <c r="N712" i="1"/>
  <c r="N684" i="1"/>
  <c r="N672" i="1"/>
  <c r="N660" i="1"/>
  <c r="N648" i="1"/>
  <c r="N636" i="1"/>
  <c r="N624" i="1"/>
  <c r="N600" i="1"/>
  <c r="N588" i="1"/>
  <c r="N576" i="1"/>
  <c r="N564" i="1"/>
  <c r="N552" i="1"/>
  <c r="N540" i="1"/>
  <c r="N528" i="1"/>
  <c r="N517" i="1"/>
  <c r="N505" i="1"/>
  <c r="N494" i="1"/>
  <c r="N711" i="1"/>
  <c r="N683" i="1"/>
  <c r="N671" i="1"/>
  <c r="N659" i="1"/>
  <c r="N647" i="1"/>
  <c r="N635" i="1"/>
  <c r="N623" i="1"/>
  <c r="N611" i="1"/>
  <c r="N599" i="1"/>
  <c r="N587" i="1"/>
  <c r="N575" i="1"/>
  <c r="N563" i="1"/>
  <c r="N551" i="1"/>
  <c r="N539" i="1"/>
  <c r="N527" i="1"/>
  <c r="N516" i="1"/>
  <c r="N504" i="1"/>
  <c r="N493" i="1"/>
  <c r="N481" i="1"/>
  <c r="N469" i="1"/>
  <c r="N457" i="1"/>
  <c r="N445" i="1"/>
  <c r="N433" i="1"/>
  <c r="N421" i="1"/>
  <c r="N409" i="1"/>
  <c r="N397" i="1"/>
  <c r="N385" i="1"/>
  <c r="N373" i="1"/>
  <c r="N361" i="1"/>
  <c r="N349" i="1"/>
  <c r="N326" i="1"/>
  <c r="N314" i="1"/>
  <c r="N302" i="1"/>
  <c r="N290" i="1"/>
  <c r="N278" i="1"/>
  <c r="N266" i="1"/>
  <c r="N254" i="1"/>
  <c r="N242" i="1"/>
  <c r="N230" i="1"/>
  <c r="N218" i="1"/>
  <c r="N207" i="1"/>
  <c r="N195" i="1"/>
  <c r="N183" i="1"/>
  <c r="N171" i="1"/>
  <c r="N159" i="1"/>
  <c r="N147" i="1"/>
  <c r="N135" i="1"/>
  <c r="N123" i="1"/>
  <c r="N111" i="1"/>
  <c r="N99" i="1"/>
  <c r="N87" i="1"/>
  <c r="N75" i="1"/>
  <c r="N63" i="1"/>
  <c r="N51" i="1"/>
  <c r="N39" i="1"/>
  <c r="N27" i="1"/>
  <c r="N15" i="1"/>
  <c r="N4" i="1"/>
  <c r="N410" i="1"/>
  <c r="N267" i="1"/>
  <c r="N124" i="1"/>
  <c r="N398" i="1"/>
  <c r="N255" i="1"/>
  <c r="N112" i="1"/>
  <c r="N386" i="1"/>
  <c r="N243" i="1"/>
  <c r="N100" i="1"/>
  <c r="N374" i="1"/>
  <c r="N231" i="1"/>
  <c r="N88" i="1"/>
  <c r="N362" i="1"/>
  <c r="N219" i="1"/>
  <c r="N76" i="1"/>
  <c r="N612" i="1"/>
  <c r="N350" i="1"/>
  <c r="N208" i="1"/>
  <c r="N64" i="1"/>
  <c r="N482" i="1"/>
  <c r="N338" i="1"/>
  <c r="N196" i="1"/>
  <c r="N52" i="1"/>
  <c r="N470" i="1"/>
  <c r="N327" i="1"/>
  <c r="N184" i="1"/>
  <c r="N40" i="1"/>
  <c r="N458" i="1"/>
  <c r="N315" i="1"/>
  <c r="N172" i="1"/>
  <c r="N28" i="1"/>
  <c r="N446" i="1"/>
  <c r="N303" i="1"/>
  <c r="N160" i="1"/>
  <c r="N16" i="1"/>
  <c r="N434" i="1"/>
  <c r="N291" i="1"/>
  <c r="N148" i="1"/>
  <c r="N5" i="1"/>
  <c r="N422" i="1"/>
  <c r="N279" i="1"/>
  <c r="N136" i="1"/>
  <c r="M710" i="1"/>
  <c r="M682" i="1"/>
  <c r="M670" i="1"/>
  <c r="M658" i="1"/>
  <c r="M646" i="1"/>
  <c r="M634" i="1"/>
  <c r="M622" i="1"/>
  <c r="M610" i="1"/>
  <c r="M598" i="1"/>
  <c r="M586" i="1"/>
  <c r="M574" i="1"/>
  <c r="M562" i="1"/>
  <c r="M550" i="1"/>
  <c r="M538" i="1"/>
  <c r="M526" i="1"/>
  <c r="M515" i="1"/>
  <c r="M503" i="1"/>
  <c r="M492" i="1"/>
  <c r="M480" i="1"/>
  <c r="M468" i="1"/>
  <c r="M456" i="1"/>
  <c r="M444" i="1"/>
  <c r="M432" i="1"/>
  <c r="M420" i="1"/>
  <c r="M408" i="1"/>
  <c r="M396" i="1"/>
  <c r="M384" i="1"/>
  <c r="M372" i="1"/>
  <c r="M360" i="1"/>
  <c r="M348" i="1"/>
  <c r="M337" i="1"/>
  <c r="M325" i="1"/>
  <c r="M313" i="1"/>
  <c r="M301" i="1"/>
  <c r="M289" i="1"/>
  <c r="M277" i="1"/>
  <c r="M265" i="1"/>
  <c r="M253" i="1"/>
  <c r="M241" i="1"/>
  <c r="M229" i="1"/>
  <c r="M217" i="1"/>
  <c r="M206" i="1"/>
  <c r="M194" i="1"/>
  <c r="M182" i="1"/>
  <c r="M170" i="1"/>
  <c r="M158" i="1"/>
  <c r="M146" i="1"/>
  <c r="M134" i="1"/>
  <c r="M122" i="1"/>
  <c r="M110" i="1"/>
  <c r="M98" i="1"/>
  <c r="M86" i="1"/>
  <c r="M74" i="1"/>
  <c r="M62" i="1"/>
  <c r="M50" i="1"/>
  <c r="M38" i="1"/>
  <c r="M26" i="1"/>
  <c r="M14" i="1"/>
  <c r="M709" i="1"/>
  <c r="M681" i="1"/>
  <c r="M669" i="1"/>
  <c r="M657" i="1"/>
  <c r="M645" i="1"/>
  <c r="M633" i="1"/>
  <c r="M621" i="1"/>
  <c r="M609" i="1"/>
  <c r="M597" i="1"/>
  <c r="M585" i="1"/>
  <c r="M573" i="1"/>
  <c r="M561" i="1"/>
  <c r="M549" i="1"/>
  <c r="M537" i="1"/>
  <c r="M525" i="1"/>
  <c r="M514" i="1"/>
  <c r="M502" i="1"/>
  <c r="M491" i="1"/>
  <c r="M479" i="1"/>
  <c r="M467" i="1"/>
  <c r="M455" i="1"/>
  <c r="M443" i="1"/>
  <c r="M431" i="1"/>
  <c r="M419" i="1"/>
  <c r="M407" i="1"/>
  <c r="M395" i="1"/>
  <c r="M383" i="1"/>
  <c r="M371" i="1"/>
  <c r="M359" i="1"/>
  <c r="M347" i="1"/>
  <c r="M336" i="1"/>
  <c r="M324" i="1"/>
  <c r="M312" i="1"/>
  <c r="M300" i="1"/>
  <c r="M288" i="1"/>
  <c r="M276" i="1"/>
  <c r="M264" i="1"/>
  <c r="M252" i="1"/>
  <c r="M240" i="1"/>
  <c r="M228" i="1"/>
  <c r="M216" i="1"/>
  <c r="M205" i="1"/>
  <c r="M193" i="1"/>
  <c r="M181" i="1"/>
  <c r="M169" i="1"/>
  <c r="M157" i="1"/>
  <c r="M145" i="1"/>
  <c r="M133" i="1"/>
  <c r="M121" i="1"/>
  <c r="M109" i="1"/>
  <c r="M97" i="1"/>
  <c r="M85" i="1"/>
  <c r="M73" i="1"/>
  <c r="M61" i="1"/>
  <c r="M49" i="1"/>
  <c r="M37" i="1"/>
  <c r="M25" i="1"/>
  <c r="M6" i="1"/>
  <c r="M708" i="1"/>
  <c r="M680" i="1"/>
  <c r="M668" i="1"/>
  <c r="M656" i="1"/>
  <c r="M644" i="1"/>
  <c r="M632" i="1"/>
  <c r="M620" i="1"/>
  <c r="M608" i="1"/>
  <c r="M596" i="1"/>
  <c r="M584" i="1"/>
  <c r="M572" i="1"/>
  <c r="M560" i="1"/>
  <c r="M548" i="1"/>
  <c r="M536" i="1"/>
  <c r="M524" i="1"/>
  <c r="M513" i="1"/>
  <c r="M501" i="1"/>
  <c r="M490" i="1"/>
  <c r="M478" i="1"/>
  <c r="M466" i="1"/>
  <c r="M454" i="1"/>
  <c r="M442" i="1"/>
  <c r="M430" i="1"/>
  <c r="M418" i="1"/>
  <c r="M406" i="1"/>
  <c r="M394" i="1"/>
  <c r="M382" i="1"/>
  <c r="M370" i="1"/>
  <c r="M358" i="1"/>
  <c r="M346" i="1"/>
  <c r="M335" i="1"/>
  <c r="M323" i="1"/>
  <c r="M311" i="1"/>
  <c r="M299" i="1"/>
  <c r="M287" i="1"/>
  <c r="M275" i="1"/>
  <c r="M263" i="1"/>
  <c r="M251" i="1"/>
  <c r="M239" i="1"/>
  <c r="M227" i="1"/>
  <c r="M204" i="1"/>
  <c r="M192" i="1"/>
  <c r="M180" i="1"/>
  <c r="M168" i="1"/>
  <c r="M156" i="1"/>
  <c r="M144" i="1"/>
  <c r="M132" i="1"/>
  <c r="M120" i="1"/>
  <c r="M108" i="1"/>
  <c r="M96" i="1"/>
  <c r="M84" i="1"/>
  <c r="M72" i="1"/>
  <c r="M60" i="1"/>
  <c r="M48" i="1"/>
  <c r="M36" i="1"/>
  <c r="M24" i="1"/>
  <c r="M5" i="1"/>
  <c r="M707" i="1"/>
  <c r="M679" i="1"/>
  <c r="M667" i="1"/>
  <c r="M655" i="1"/>
  <c r="M643" i="1"/>
  <c r="M631" i="1"/>
  <c r="M619" i="1"/>
  <c r="M607" i="1"/>
  <c r="M595" i="1"/>
  <c r="M583" i="1"/>
  <c r="M571" i="1"/>
  <c r="M559" i="1"/>
  <c r="M547" i="1"/>
  <c r="M535" i="1"/>
  <c r="M512" i="1"/>
  <c r="M500" i="1"/>
  <c r="M489" i="1"/>
  <c r="M477" i="1"/>
  <c r="M465" i="1"/>
  <c r="M453" i="1"/>
  <c r="M441" i="1"/>
  <c r="M429" i="1"/>
  <c r="M417" i="1"/>
  <c r="M405" i="1"/>
  <c r="M393" i="1"/>
  <c r="M381" i="1"/>
  <c r="M369" i="1"/>
  <c r="M357" i="1"/>
  <c r="M345" i="1"/>
  <c r="M334" i="1"/>
  <c r="M322" i="1"/>
  <c r="M310" i="1"/>
  <c r="M298" i="1"/>
  <c r="M286" i="1"/>
  <c r="M274" i="1"/>
  <c r="M262" i="1"/>
  <c r="M250" i="1"/>
  <c r="M238" i="1"/>
  <c r="M226" i="1"/>
  <c r="M215" i="1"/>
  <c r="M203" i="1"/>
  <c r="M191" i="1"/>
  <c r="M179" i="1"/>
  <c r="M167" i="1"/>
  <c r="M155" i="1"/>
  <c r="M143" i="1"/>
  <c r="M131" i="1"/>
  <c r="M119" i="1"/>
  <c r="M107" i="1"/>
  <c r="M95" i="1"/>
  <c r="M83" i="1"/>
  <c r="M71" i="1"/>
  <c r="M59" i="1"/>
  <c r="M47" i="1"/>
  <c r="M35" i="1"/>
  <c r="M23" i="1"/>
  <c r="M4" i="1"/>
  <c r="M706" i="1"/>
  <c r="M678" i="1"/>
  <c r="M666" i="1"/>
  <c r="M654" i="1"/>
  <c r="M642" i="1"/>
  <c r="M630" i="1"/>
  <c r="M618" i="1"/>
  <c r="M606" i="1"/>
  <c r="M594" i="1"/>
  <c r="M582" i="1"/>
  <c r="M570" i="1"/>
  <c r="M558" i="1"/>
  <c r="M546" i="1"/>
  <c r="M534" i="1"/>
  <c r="M523" i="1"/>
  <c r="M511" i="1"/>
  <c r="M499" i="1"/>
  <c r="M488" i="1"/>
  <c r="M476" i="1"/>
  <c r="M464" i="1"/>
  <c r="M452" i="1"/>
  <c r="M440" i="1"/>
  <c r="M428" i="1"/>
  <c r="M416" i="1"/>
  <c r="M404" i="1"/>
  <c r="M392" i="1"/>
  <c r="M380" i="1"/>
  <c r="M368" i="1"/>
  <c r="M356" i="1"/>
  <c r="M344" i="1"/>
  <c r="M333" i="1"/>
  <c r="M321" i="1"/>
  <c r="M309" i="1"/>
  <c r="M297" i="1"/>
  <c r="M285" i="1"/>
  <c r="M273" i="1"/>
  <c r="M261" i="1"/>
  <c r="M249" i="1"/>
  <c r="M237" i="1"/>
  <c r="M225" i="1"/>
  <c r="M214" i="1"/>
  <c r="M202" i="1"/>
  <c r="M190" i="1"/>
  <c r="M178" i="1"/>
  <c r="M166" i="1"/>
  <c r="M154" i="1"/>
  <c r="M142" i="1"/>
  <c r="M130" i="1"/>
  <c r="M118" i="1"/>
  <c r="M106" i="1"/>
  <c r="M94" i="1"/>
  <c r="M82" i="1"/>
  <c r="M70" i="1"/>
  <c r="M58" i="1"/>
  <c r="M46" i="1"/>
  <c r="M34" i="1"/>
  <c r="M22" i="1"/>
  <c r="M705" i="1"/>
  <c r="M677" i="1"/>
  <c r="M665" i="1"/>
  <c r="M653" i="1"/>
  <c r="M641" i="1"/>
  <c r="M629" i="1"/>
  <c r="M617" i="1"/>
  <c r="M605" i="1"/>
  <c r="M593" i="1"/>
  <c r="M581" i="1"/>
  <c r="M569" i="1"/>
  <c r="M557" i="1"/>
  <c r="M545" i="1"/>
  <c r="M533" i="1"/>
  <c r="M522" i="1"/>
  <c r="M510" i="1"/>
  <c r="M498" i="1"/>
  <c r="M487" i="1"/>
  <c r="M475" i="1"/>
  <c r="M463" i="1"/>
  <c r="M451" i="1"/>
  <c r="M439" i="1"/>
  <c r="M427" i="1"/>
  <c r="M415" i="1"/>
  <c r="M403" i="1"/>
  <c r="M391" i="1"/>
  <c r="M379" i="1"/>
  <c r="M367" i="1"/>
  <c r="M355" i="1"/>
  <c r="M343" i="1"/>
  <c r="M332" i="1"/>
  <c r="M320" i="1"/>
  <c r="M308" i="1"/>
  <c r="M296" i="1"/>
  <c r="M284" i="1"/>
  <c r="M272" i="1"/>
  <c r="M260" i="1"/>
  <c r="M248" i="1"/>
  <c r="M236" i="1"/>
  <c r="M224" i="1"/>
  <c r="M213" i="1"/>
  <c r="M201" i="1"/>
  <c r="M189" i="1"/>
  <c r="M177" i="1"/>
  <c r="M165" i="1"/>
  <c r="M153" i="1"/>
  <c r="M141" i="1"/>
  <c r="M129" i="1"/>
  <c r="M117" i="1"/>
  <c r="M105" i="1"/>
  <c r="M93" i="1"/>
  <c r="M81" i="1"/>
  <c r="M69" i="1"/>
  <c r="M57" i="1"/>
  <c r="M45" i="1"/>
  <c r="M33" i="1"/>
  <c r="M21" i="1"/>
  <c r="M766" i="1"/>
  <c r="M704" i="1"/>
  <c r="M676" i="1"/>
  <c r="M664" i="1"/>
  <c r="M652" i="1"/>
  <c r="M640" i="1"/>
  <c r="M628" i="1"/>
  <c r="M616" i="1"/>
  <c r="M604" i="1"/>
  <c r="M592" i="1"/>
  <c r="M580" i="1"/>
  <c r="M568" i="1"/>
  <c r="M556" i="1"/>
  <c r="M544" i="1"/>
  <c r="M532" i="1"/>
  <c r="M521" i="1"/>
  <c r="M509" i="1"/>
  <c r="M497" i="1"/>
  <c r="M486" i="1"/>
  <c r="M474" i="1"/>
  <c r="M462" i="1"/>
  <c r="M450" i="1"/>
  <c r="M438" i="1"/>
  <c r="M426" i="1"/>
  <c r="M414" i="1"/>
  <c r="M402" i="1"/>
  <c r="M390" i="1"/>
  <c r="M378" i="1"/>
  <c r="M366" i="1"/>
  <c r="M354" i="1"/>
  <c r="M342" i="1"/>
  <c r="M331" i="1"/>
  <c r="M319" i="1"/>
  <c r="M307" i="1"/>
  <c r="M295" i="1"/>
  <c r="M283" i="1"/>
  <c r="M271" i="1"/>
  <c r="M259" i="1"/>
  <c r="M247" i="1"/>
  <c r="M235" i="1"/>
  <c r="M223" i="1"/>
  <c r="M212" i="1"/>
  <c r="M200" i="1"/>
  <c r="M188" i="1"/>
  <c r="M176" i="1"/>
  <c r="M164" i="1"/>
  <c r="M152" i="1"/>
  <c r="M140" i="1"/>
  <c r="M128" i="1"/>
  <c r="M116" i="1"/>
  <c r="M104" i="1"/>
  <c r="M92" i="1"/>
  <c r="M80" i="1"/>
  <c r="M68" i="1"/>
  <c r="M56" i="1"/>
  <c r="M44" i="1"/>
  <c r="M32" i="1"/>
  <c r="M20" i="1"/>
  <c r="M703" i="1"/>
  <c r="M675" i="1"/>
  <c r="M663" i="1"/>
  <c r="M651" i="1"/>
  <c r="M639" i="1"/>
  <c r="M627" i="1"/>
  <c r="M615" i="1"/>
  <c r="M603" i="1"/>
  <c r="M591" i="1"/>
  <c r="M579" i="1"/>
  <c r="M567" i="1"/>
  <c r="M555" i="1"/>
  <c r="M543" i="1"/>
  <c r="M531" i="1"/>
  <c r="M520" i="1"/>
  <c r="M508" i="1"/>
  <c r="M496" i="1"/>
  <c r="M485" i="1"/>
  <c r="M473" i="1"/>
  <c r="M461" i="1"/>
  <c r="M449" i="1"/>
  <c r="M437" i="1"/>
  <c r="M425" i="1"/>
  <c r="M413" i="1"/>
  <c r="M401" i="1"/>
  <c r="M389" i="1"/>
  <c r="M377" i="1"/>
  <c r="M365" i="1"/>
  <c r="M353" i="1"/>
  <c r="M341" i="1"/>
  <c r="M330" i="1"/>
  <c r="M318" i="1"/>
  <c r="M306" i="1"/>
  <c r="M294" i="1"/>
  <c r="M282" i="1"/>
  <c r="M270" i="1"/>
  <c r="M258" i="1"/>
  <c r="M246" i="1"/>
  <c r="M234" i="1"/>
  <c r="M222" i="1"/>
  <c r="M211" i="1"/>
  <c r="M199" i="1"/>
  <c r="M187" i="1"/>
  <c r="M175" i="1"/>
  <c r="M163" i="1"/>
  <c r="M151" i="1"/>
  <c r="M139" i="1"/>
  <c r="M127" i="1"/>
  <c r="M115" i="1"/>
  <c r="M103" i="1"/>
  <c r="M91" i="1"/>
  <c r="M79" i="1"/>
  <c r="M67" i="1"/>
  <c r="M55" i="1"/>
  <c r="M43" i="1"/>
  <c r="M31" i="1"/>
  <c r="M19" i="1"/>
  <c r="M764" i="1"/>
  <c r="M702" i="1"/>
  <c r="M674" i="1"/>
  <c r="M662" i="1"/>
  <c r="M650" i="1"/>
  <c r="M638" i="1"/>
  <c r="M626" i="1"/>
  <c r="M614" i="1"/>
  <c r="M602" i="1"/>
  <c r="M590" i="1"/>
  <c r="M578" i="1"/>
  <c r="M566" i="1"/>
  <c r="M554" i="1"/>
  <c r="M542" i="1"/>
  <c r="M530" i="1"/>
  <c r="M519" i="1"/>
  <c r="M507" i="1"/>
  <c r="M495" i="1"/>
  <c r="M484" i="1"/>
  <c r="M472" i="1"/>
  <c r="M460" i="1"/>
  <c r="M448" i="1"/>
  <c r="M436" i="1"/>
  <c r="M424" i="1"/>
  <c r="M412" i="1"/>
  <c r="M400" i="1"/>
  <c r="M388" i="1"/>
  <c r="M376" i="1"/>
  <c r="M364" i="1"/>
  <c r="M352" i="1"/>
  <c r="M340" i="1"/>
  <c r="M329" i="1"/>
  <c r="M317" i="1"/>
  <c r="M305" i="1"/>
  <c r="M293" i="1"/>
  <c r="M281" i="1"/>
  <c r="M269" i="1"/>
  <c r="M257" i="1"/>
  <c r="M245" i="1"/>
  <c r="M233" i="1"/>
  <c r="M221" i="1"/>
  <c r="M210" i="1"/>
  <c r="M198" i="1"/>
  <c r="M186" i="1"/>
  <c r="M174" i="1"/>
  <c r="M162" i="1"/>
  <c r="M150" i="1"/>
  <c r="M138" i="1"/>
  <c r="M126" i="1"/>
  <c r="M114" i="1"/>
  <c r="M102" i="1"/>
  <c r="M90" i="1"/>
  <c r="M78" i="1"/>
  <c r="M66" i="1"/>
  <c r="M54" i="1"/>
  <c r="M42" i="1"/>
  <c r="M30" i="1"/>
  <c r="M18" i="1"/>
  <c r="M763" i="1"/>
  <c r="M701" i="1"/>
  <c r="M673" i="1"/>
  <c r="M661" i="1"/>
  <c r="M649" i="1"/>
  <c r="M637" i="1"/>
  <c r="M625" i="1"/>
  <c r="M613" i="1"/>
  <c r="M601" i="1"/>
  <c r="M589" i="1"/>
  <c r="M577" i="1"/>
  <c r="M565" i="1"/>
  <c r="M553" i="1"/>
  <c r="M541" i="1"/>
  <c r="M529" i="1"/>
  <c r="M518" i="1"/>
  <c r="M506" i="1"/>
  <c r="M483" i="1"/>
  <c r="M471" i="1"/>
  <c r="M459" i="1"/>
  <c r="M447" i="1"/>
  <c r="M435" i="1"/>
  <c r="M423" i="1"/>
  <c r="M411" i="1"/>
  <c r="M399" i="1"/>
  <c r="M387" i="1"/>
  <c r="M375" i="1"/>
  <c r="M363" i="1"/>
  <c r="M351" i="1"/>
  <c r="M339" i="1"/>
  <c r="M328" i="1"/>
  <c r="M316" i="1"/>
  <c r="M304" i="1"/>
  <c r="M292" i="1"/>
  <c r="M280" i="1"/>
  <c r="M268" i="1"/>
  <c r="M256" i="1"/>
  <c r="M244" i="1"/>
  <c r="M232" i="1"/>
  <c r="M220" i="1"/>
  <c r="M209" i="1"/>
  <c r="M197" i="1"/>
  <c r="M185" i="1"/>
  <c r="M173" i="1"/>
  <c r="M161" i="1"/>
  <c r="M149" i="1"/>
  <c r="M137" i="1"/>
  <c r="M125" i="1"/>
  <c r="M113" i="1"/>
  <c r="M101" i="1"/>
  <c r="M89" i="1"/>
  <c r="M77" i="1"/>
  <c r="M65" i="1"/>
  <c r="M53" i="1"/>
  <c r="M41" i="1"/>
  <c r="M29" i="1"/>
  <c r="M17" i="1"/>
  <c r="M711" i="1"/>
  <c r="M683" i="1"/>
  <c r="M671" i="1"/>
  <c r="M659" i="1"/>
  <c r="M647" i="1"/>
  <c r="M635" i="1"/>
  <c r="M623" i="1"/>
  <c r="M611" i="1"/>
  <c r="M599" i="1"/>
  <c r="M587" i="1"/>
  <c r="M575" i="1"/>
  <c r="M563" i="1"/>
  <c r="M551" i="1"/>
  <c r="M539" i="1"/>
  <c r="M712" i="1"/>
  <c r="M684" i="1"/>
  <c r="M672" i="1"/>
  <c r="M660" i="1"/>
  <c r="M648" i="1"/>
  <c r="M636" i="1"/>
  <c r="M624" i="1"/>
  <c r="M612" i="1"/>
  <c r="M600" i="1"/>
  <c r="M588" i="1"/>
  <c r="M576" i="1"/>
  <c r="M564" i="1"/>
  <c r="M552" i="1"/>
  <c r="M540" i="1"/>
  <c r="M528" i="1"/>
  <c r="M517" i="1"/>
  <c r="M505" i="1"/>
  <c r="M494" i="1"/>
  <c r="M482" i="1"/>
  <c r="M470" i="1"/>
  <c r="M458" i="1"/>
  <c r="M446" i="1"/>
  <c r="M434" i="1"/>
  <c r="M422" i="1"/>
  <c r="M410" i="1"/>
  <c r="M398" i="1"/>
  <c r="M386" i="1"/>
  <c r="M374" i="1"/>
  <c r="M362" i="1"/>
  <c r="M350" i="1"/>
  <c r="M338" i="1"/>
  <c r="M327" i="1"/>
  <c r="M315" i="1"/>
  <c r="M303" i="1"/>
  <c r="M291" i="1"/>
  <c r="M279" i="1"/>
  <c r="M267" i="1"/>
  <c r="M255" i="1"/>
  <c r="M243" i="1"/>
  <c r="M231" i="1"/>
  <c r="M219" i="1"/>
  <c r="M208" i="1"/>
  <c r="M196" i="1"/>
  <c r="M184" i="1"/>
  <c r="M172" i="1"/>
  <c r="M160" i="1"/>
  <c r="M148" i="1"/>
  <c r="M136" i="1"/>
  <c r="M124" i="1"/>
  <c r="M112" i="1"/>
  <c r="M100" i="1"/>
  <c r="M88" i="1"/>
  <c r="M76" i="1"/>
  <c r="M64" i="1"/>
  <c r="M52" i="1"/>
  <c r="M40" i="1"/>
  <c r="M28" i="1"/>
  <c r="M16" i="1"/>
  <c r="M397" i="1"/>
  <c r="M254" i="1"/>
  <c r="M111" i="1"/>
  <c r="M527" i="1"/>
  <c r="M385" i="1"/>
  <c r="M242" i="1"/>
  <c r="M99" i="1"/>
  <c r="M516" i="1"/>
  <c r="M373" i="1"/>
  <c r="M230" i="1"/>
  <c r="M87" i="1"/>
  <c r="M504" i="1"/>
  <c r="M361" i="1"/>
  <c r="M218" i="1"/>
  <c r="M75" i="1"/>
  <c r="M493" i="1"/>
  <c r="M349" i="1"/>
  <c r="M207" i="1"/>
  <c r="M63" i="1"/>
  <c r="M481" i="1"/>
  <c r="M195" i="1"/>
  <c r="M51" i="1"/>
  <c r="M469" i="1"/>
  <c r="M326" i="1"/>
  <c r="M183" i="1"/>
  <c r="M39" i="1"/>
  <c r="M457" i="1"/>
  <c r="M314" i="1"/>
  <c r="M171" i="1"/>
  <c r="M27" i="1"/>
  <c r="M290" i="1"/>
  <c r="M147" i="1"/>
  <c r="M278" i="1"/>
  <c r="M445" i="1"/>
  <c r="M302" i="1"/>
  <c r="M159" i="1"/>
  <c r="M15" i="1"/>
  <c r="M433" i="1"/>
  <c r="M421" i="1"/>
  <c r="M135" i="1"/>
  <c r="M409" i="1"/>
  <c r="M266" i="1"/>
  <c r="M123" i="1"/>
  <c r="E76" i="43"/>
  <c r="E75" i="43"/>
  <c r="E74" i="43"/>
  <c r="E73" i="43"/>
  <c r="E72" i="43"/>
  <c r="BI134" i="32" l="1"/>
  <c r="BI17" i="32"/>
  <c r="BA47" i="73"/>
  <c r="AW47" i="73"/>
  <c r="BC47" i="73"/>
  <c r="AX47" i="73"/>
  <c r="AY47" i="73"/>
  <c r="BB47" i="73"/>
  <c r="AT47" i="73"/>
  <c r="AV47" i="73"/>
  <c r="AS47" i="73"/>
  <c r="AZ47" i="73"/>
  <c r="AU4" i="73"/>
  <c r="AU7" i="73"/>
  <c r="AU10" i="73"/>
  <c r="AU13" i="73"/>
  <c r="AU16" i="73"/>
  <c r="AU19" i="73"/>
  <c r="AU5" i="73"/>
  <c r="AU8" i="73"/>
  <c r="AU11" i="73"/>
  <c r="AU14" i="73"/>
  <c r="AU3" i="73"/>
  <c r="AU6" i="73"/>
  <c r="AU9" i="73"/>
  <c r="AU12" i="73"/>
  <c r="AU15" i="73"/>
  <c r="AU23" i="73"/>
  <c r="AU26" i="73"/>
  <c r="AU29" i="73"/>
  <c r="AU17" i="73"/>
  <c r="AU18" i="73"/>
  <c r="AU21" i="73"/>
  <c r="AU24" i="73"/>
  <c r="AU27" i="73"/>
  <c r="AU22" i="73"/>
  <c r="AU25" i="73"/>
  <c r="AU20" i="73"/>
  <c r="AU34" i="73"/>
  <c r="AU36" i="73"/>
  <c r="AU30" i="73"/>
  <c r="AU31" i="73"/>
  <c r="AU33" i="73"/>
  <c r="AU37" i="73"/>
  <c r="AU40" i="73"/>
  <c r="AU43" i="73"/>
  <c r="AU39" i="73"/>
  <c r="AU28" i="73"/>
  <c r="AU35" i="73"/>
  <c r="AU38" i="73"/>
  <c r="AU41" i="73"/>
  <c r="AU44" i="73"/>
  <c r="AU42" i="73"/>
  <c r="AU32" i="73"/>
  <c r="AU2" i="73"/>
  <c r="AR5" i="73"/>
  <c r="AR8" i="73"/>
  <c r="AR11" i="73"/>
  <c r="AR3" i="73"/>
  <c r="AR6" i="73"/>
  <c r="AR9" i="73"/>
  <c r="AR12" i="73"/>
  <c r="AR15" i="73"/>
  <c r="AR4" i="73"/>
  <c r="AR7" i="73"/>
  <c r="AR10" i="73"/>
  <c r="AR13" i="73"/>
  <c r="AR17" i="73"/>
  <c r="AR21" i="73"/>
  <c r="AR24" i="73"/>
  <c r="AR27" i="73"/>
  <c r="AR30" i="73"/>
  <c r="AR18" i="73"/>
  <c r="AR16" i="73"/>
  <c r="AR19" i="73"/>
  <c r="AR22" i="73"/>
  <c r="AR25" i="73"/>
  <c r="AR20" i="73"/>
  <c r="AR31" i="73"/>
  <c r="AR37" i="73"/>
  <c r="AR40" i="73"/>
  <c r="AR43" i="73"/>
  <c r="AR26" i="73"/>
  <c r="AR33" i="73"/>
  <c r="AR14" i="73"/>
  <c r="AR28" i="73"/>
  <c r="AR29" i="73"/>
  <c r="AR35" i="73"/>
  <c r="AR38" i="73"/>
  <c r="AR41" i="73"/>
  <c r="AR44" i="73"/>
  <c r="AR32" i="73"/>
  <c r="AR2" i="73"/>
  <c r="AR23" i="73"/>
  <c r="AR34" i="73"/>
  <c r="AR36" i="73"/>
  <c r="AR39" i="73"/>
  <c r="AR42" i="73"/>
  <c r="CP33" i="34"/>
  <c r="CP34" i="34" s="1"/>
  <c r="CO33" i="34"/>
  <c r="CO34" i="34" s="1"/>
  <c r="CN33" i="34"/>
  <c r="BI85" i="32"/>
  <c r="BI78" i="32"/>
  <c r="BI80" i="32"/>
  <c r="BI75" i="32"/>
  <c r="BI66" i="32"/>
  <c r="BI93" i="32"/>
  <c r="BI119" i="32"/>
  <c r="BI79" i="32"/>
  <c r="BI77" i="32"/>
  <c r="BI76" i="32"/>
  <c r="BI94" i="32"/>
  <c r="BI59" i="32"/>
  <c r="BI34" i="32"/>
  <c r="BI33" i="32"/>
  <c r="BI28" i="32"/>
  <c r="BI62" i="32"/>
  <c r="BI31" i="32"/>
  <c r="BI82" i="32"/>
  <c r="BI84" i="32"/>
  <c r="BI60" i="32"/>
  <c r="BI83" i="32"/>
  <c r="BI16" i="32"/>
  <c r="BI18" i="32"/>
  <c r="BI29" i="32"/>
  <c r="BI24" i="32"/>
  <c r="BI26" i="32"/>
  <c r="BI23" i="32"/>
  <c r="BI32" i="32"/>
  <c r="BI19" i="32"/>
  <c r="BI7" i="32"/>
  <c r="BI81" i="32"/>
  <c r="BI35" i="32"/>
  <c r="BI25" i="32"/>
  <c r="BI22" i="32"/>
  <c r="BI21" i="32"/>
  <c r="BI27" i="32"/>
  <c r="BI30" i="32"/>
  <c r="BI63" i="32"/>
  <c r="BI20" i="32"/>
  <c r="BI92" i="32"/>
  <c r="BI61" i="32"/>
  <c r="N768" i="1"/>
  <c r="M768" i="1"/>
  <c r="C11" i="32" a="1"/>
  <c r="C11" i="32" s="1"/>
  <c r="Q9" i="10"/>
  <c r="M114" i="20"/>
  <c r="N114" i="20" s="1"/>
  <c r="J114" i="20"/>
  <c r="J115" i="20" s="1"/>
  <c r="J116" i="20" s="1"/>
  <c r="J117" i="20" s="1"/>
  <c r="J118" i="20" s="1"/>
  <c r="J119" i="20" s="1"/>
  <c r="I114" i="20"/>
  <c r="W114" i="20" s="1"/>
  <c r="CP113" i="20"/>
  <c r="CO113" i="20"/>
  <c r="CN113" i="20"/>
  <c r="CM113" i="20"/>
  <c r="CL113" i="20"/>
  <c r="CK113" i="20"/>
  <c r="CJ113" i="20"/>
  <c r="CI113" i="20"/>
  <c r="CH113" i="20"/>
  <c r="CG113" i="20"/>
  <c r="CF113" i="20"/>
  <c r="CE113" i="20"/>
  <c r="CD113" i="20"/>
  <c r="CC113" i="20"/>
  <c r="CB113" i="20"/>
  <c r="CA113" i="20"/>
  <c r="BZ113" i="20"/>
  <c r="BY113" i="20"/>
  <c r="BX113" i="20"/>
  <c r="BW113" i="20"/>
  <c r="BV113" i="20"/>
  <c r="BU113" i="20"/>
  <c r="BT113" i="20"/>
  <c r="BS113" i="20"/>
  <c r="BR113" i="20"/>
  <c r="BQ113" i="20"/>
  <c r="BP113" i="20"/>
  <c r="BO113" i="20"/>
  <c r="BN113" i="20"/>
  <c r="BM113" i="20"/>
  <c r="BL113" i="20"/>
  <c r="BK113" i="20"/>
  <c r="BJ113" i="20"/>
  <c r="BI113" i="20"/>
  <c r="BH113" i="20"/>
  <c r="BG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Z113" i="20"/>
  <c r="O113" i="20"/>
  <c r="AF113" i="20" s="1"/>
  <c r="M104" i="20"/>
  <c r="N104" i="20" s="1"/>
  <c r="J104" i="20"/>
  <c r="J105" i="20" s="1"/>
  <c r="J106" i="20" s="1"/>
  <c r="J107" i="20" s="1"/>
  <c r="J108" i="20" s="1"/>
  <c r="J109" i="20" s="1"/>
  <c r="I104" i="20"/>
  <c r="CP103" i="20"/>
  <c r="CO103" i="20"/>
  <c r="CN103" i="20"/>
  <c r="CM103" i="20"/>
  <c r="CL103" i="20"/>
  <c r="CK103" i="20"/>
  <c r="CJ103" i="20"/>
  <c r="CI103" i="20"/>
  <c r="CH103" i="20"/>
  <c r="CG103" i="20"/>
  <c r="CF103" i="20"/>
  <c r="CE103" i="20"/>
  <c r="CD103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L103" i="20"/>
  <c r="BK103" i="20"/>
  <c r="BJ103" i="20"/>
  <c r="BI103" i="20"/>
  <c r="BH103" i="20"/>
  <c r="BG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O103" i="20"/>
  <c r="AF103" i="20" s="1"/>
  <c r="M94" i="20"/>
  <c r="N94" i="20" s="1"/>
  <c r="J94" i="20"/>
  <c r="I94" i="20"/>
  <c r="CP93" i="20"/>
  <c r="CO93" i="20"/>
  <c r="CN93" i="20"/>
  <c r="CM93" i="20"/>
  <c r="CL93" i="20"/>
  <c r="CK93" i="20"/>
  <c r="CJ93" i="20"/>
  <c r="CI93" i="20"/>
  <c r="CH93" i="20"/>
  <c r="CG93" i="20"/>
  <c r="CF93" i="20"/>
  <c r="CE93" i="20"/>
  <c r="CD93" i="20"/>
  <c r="CC93" i="20"/>
  <c r="CB93" i="20"/>
  <c r="CA93" i="20"/>
  <c r="BZ93" i="20"/>
  <c r="BY93" i="20"/>
  <c r="BX93" i="20"/>
  <c r="BW93" i="20"/>
  <c r="BV93" i="20"/>
  <c r="BU93" i="20"/>
  <c r="BT93" i="20"/>
  <c r="BS93" i="20"/>
  <c r="BR93" i="20"/>
  <c r="BQ93" i="20"/>
  <c r="BP93" i="20"/>
  <c r="BO93" i="20"/>
  <c r="BN93" i="20"/>
  <c r="BM93" i="20"/>
  <c r="BL93" i="20"/>
  <c r="BK93" i="20"/>
  <c r="BJ93" i="20"/>
  <c r="BI93" i="20"/>
  <c r="BH93" i="20"/>
  <c r="BG93" i="20"/>
  <c r="BF93" i="20"/>
  <c r="BE93" i="20"/>
  <c r="BD93" i="20"/>
  <c r="BC93" i="20"/>
  <c r="BB93" i="20"/>
  <c r="BA93" i="20"/>
  <c r="AZ93" i="20"/>
  <c r="AY93" i="20"/>
  <c r="AX93" i="20"/>
  <c r="AW93" i="20"/>
  <c r="AV93" i="20"/>
  <c r="AU93" i="20"/>
  <c r="AT93" i="20"/>
  <c r="AS93" i="20"/>
  <c r="AR93" i="20"/>
  <c r="AQ93" i="20"/>
  <c r="AP93" i="20"/>
  <c r="AO93" i="20"/>
  <c r="AN93" i="20"/>
  <c r="AM93" i="20"/>
  <c r="AL93" i="20"/>
  <c r="AK93" i="20"/>
  <c r="AJ93" i="20"/>
  <c r="AI93" i="20"/>
  <c r="AH93" i="20"/>
  <c r="O93" i="20"/>
  <c r="AF93" i="20" s="1"/>
  <c r="M84" i="20"/>
  <c r="N84" i="20" s="1"/>
  <c r="J84" i="20"/>
  <c r="J85" i="20" s="1"/>
  <c r="J86" i="20" s="1"/>
  <c r="J87" i="20" s="1"/>
  <c r="J88" i="20" s="1"/>
  <c r="J89" i="20" s="1"/>
  <c r="I84" i="20"/>
  <c r="CP83" i="20"/>
  <c r="CO83" i="20"/>
  <c r="CN83" i="20"/>
  <c r="CM83" i="20"/>
  <c r="CL83" i="20"/>
  <c r="CK83" i="20"/>
  <c r="CJ83" i="20"/>
  <c r="CI83" i="20"/>
  <c r="CH83" i="20"/>
  <c r="CG83" i="20"/>
  <c r="CF83" i="20"/>
  <c r="CE83" i="20"/>
  <c r="CD83" i="20"/>
  <c r="CC83" i="20"/>
  <c r="CB83" i="20"/>
  <c r="CA83" i="20"/>
  <c r="BZ83" i="20"/>
  <c r="BY83" i="20"/>
  <c r="BX83" i="20"/>
  <c r="BW83" i="20"/>
  <c r="BV83" i="20"/>
  <c r="BU83" i="20"/>
  <c r="BT83" i="20"/>
  <c r="BS83" i="20"/>
  <c r="BR83" i="20"/>
  <c r="BQ83" i="20"/>
  <c r="BP83" i="20"/>
  <c r="BO83" i="20"/>
  <c r="BN83" i="20"/>
  <c r="BM83" i="20"/>
  <c r="BL83" i="20"/>
  <c r="BK83" i="20"/>
  <c r="BJ83" i="20"/>
  <c r="BI83" i="20"/>
  <c r="BH83" i="20"/>
  <c r="BG83" i="20"/>
  <c r="BF83" i="20"/>
  <c r="BE83" i="20"/>
  <c r="BD83" i="20"/>
  <c r="BC83" i="20"/>
  <c r="BB83" i="20"/>
  <c r="BA83" i="20"/>
  <c r="AZ83" i="20"/>
  <c r="AY83" i="20"/>
  <c r="AX83" i="20"/>
  <c r="AW83" i="20"/>
  <c r="AV83" i="20"/>
  <c r="AU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AH83" i="20"/>
  <c r="O83" i="20"/>
  <c r="AE83" i="20" s="1"/>
  <c r="J9" i="17"/>
  <c r="I9" i="17"/>
  <c r="M28" i="71"/>
  <c r="N28" i="71" s="1"/>
  <c r="J28" i="71"/>
  <c r="J29" i="71" s="1"/>
  <c r="J30" i="71" s="1"/>
  <c r="J31" i="71" s="1"/>
  <c r="J32" i="71" s="1"/>
  <c r="J33" i="71" s="1"/>
  <c r="I28" i="71"/>
  <c r="CP27" i="71"/>
  <c r="CO27" i="71"/>
  <c r="CN27" i="71"/>
  <c r="CM27" i="71"/>
  <c r="CL27" i="71"/>
  <c r="CK27" i="71"/>
  <c r="CJ27" i="71"/>
  <c r="CI27" i="71"/>
  <c r="CH27" i="71"/>
  <c r="CG27" i="71"/>
  <c r="CF27" i="71"/>
  <c r="CE27" i="71"/>
  <c r="CD27" i="71"/>
  <c r="CC27" i="71"/>
  <c r="CB27" i="71"/>
  <c r="CA27" i="71"/>
  <c r="BZ27" i="71"/>
  <c r="BY27" i="71"/>
  <c r="BX27" i="71"/>
  <c r="BW27" i="71"/>
  <c r="BV27" i="71"/>
  <c r="BU27" i="71"/>
  <c r="BT27" i="71"/>
  <c r="BS27" i="71"/>
  <c r="BR27" i="71"/>
  <c r="BQ27" i="71"/>
  <c r="BP27" i="71"/>
  <c r="BO27" i="71"/>
  <c r="BN27" i="71"/>
  <c r="BM27" i="71"/>
  <c r="BL27" i="71"/>
  <c r="BK27" i="71"/>
  <c r="BJ27" i="71"/>
  <c r="BI27" i="71"/>
  <c r="BH27" i="71"/>
  <c r="BG27" i="71"/>
  <c r="BF27" i="71"/>
  <c r="BE27" i="71"/>
  <c r="BD27" i="71"/>
  <c r="BC27" i="71"/>
  <c r="BB27" i="71"/>
  <c r="BA27" i="71"/>
  <c r="AZ27" i="71"/>
  <c r="AY27" i="71"/>
  <c r="AX27" i="71"/>
  <c r="AW27" i="71"/>
  <c r="AV27" i="71"/>
  <c r="AU27" i="71"/>
  <c r="AT27" i="71"/>
  <c r="AS27" i="71"/>
  <c r="AR27" i="71"/>
  <c r="AQ27" i="71"/>
  <c r="AP27" i="71"/>
  <c r="AO27" i="71"/>
  <c r="AN27" i="71"/>
  <c r="AM27" i="71"/>
  <c r="AL27" i="71"/>
  <c r="AK27" i="71"/>
  <c r="AJ27" i="71"/>
  <c r="AI27" i="71"/>
  <c r="AH27" i="71"/>
  <c r="AG27" i="71"/>
  <c r="AF27" i="71"/>
  <c r="O27" i="71"/>
  <c r="AD27" i="71" s="1"/>
  <c r="M20" i="71"/>
  <c r="N20" i="71" s="1"/>
  <c r="M19" i="71"/>
  <c r="N19" i="71" s="1"/>
  <c r="J19" i="71"/>
  <c r="J20" i="71" s="1"/>
  <c r="J21" i="71" s="1"/>
  <c r="J22" i="71" s="1"/>
  <c r="J23" i="71" s="1"/>
  <c r="J24" i="71" s="1"/>
  <c r="I19" i="71"/>
  <c r="W19" i="71" s="1"/>
  <c r="CP18" i="71"/>
  <c r="CO18" i="71"/>
  <c r="CN18" i="71"/>
  <c r="CM18" i="71"/>
  <c r="CL18" i="71"/>
  <c r="CK18" i="71"/>
  <c r="CJ18" i="71"/>
  <c r="CI18" i="71"/>
  <c r="CH18" i="71"/>
  <c r="CG18" i="71"/>
  <c r="CF18" i="71"/>
  <c r="CE18" i="71"/>
  <c r="CD18" i="71"/>
  <c r="CC18" i="71"/>
  <c r="CB18" i="71"/>
  <c r="CA18" i="71"/>
  <c r="BZ18" i="71"/>
  <c r="BY18" i="71"/>
  <c r="BX18" i="71"/>
  <c r="BW18" i="71"/>
  <c r="BV18" i="71"/>
  <c r="BU18" i="71"/>
  <c r="BT18" i="71"/>
  <c r="BS18" i="71"/>
  <c r="BR18" i="71"/>
  <c r="BQ18" i="71"/>
  <c r="BP18" i="71"/>
  <c r="BO18" i="71"/>
  <c r="BN18" i="71"/>
  <c r="BM18" i="71"/>
  <c r="BL18" i="71"/>
  <c r="BK18" i="71"/>
  <c r="BJ18" i="71"/>
  <c r="BI18" i="71"/>
  <c r="BH18" i="71"/>
  <c r="BG18" i="71"/>
  <c r="BF18" i="71"/>
  <c r="BE18" i="71"/>
  <c r="BD18" i="71"/>
  <c r="BC18" i="71"/>
  <c r="BB18" i="71"/>
  <c r="BA18" i="71"/>
  <c r="AZ18" i="71"/>
  <c r="AY18" i="71"/>
  <c r="AX18" i="71"/>
  <c r="AW18" i="71"/>
  <c r="AV18" i="71"/>
  <c r="AU18" i="71"/>
  <c r="AT18" i="71"/>
  <c r="AS18" i="71"/>
  <c r="AR18" i="71"/>
  <c r="AQ18" i="71"/>
  <c r="AP18" i="71"/>
  <c r="AO18" i="71"/>
  <c r="AN18" i="71"/>
  <c r="AM18" i="71"/>
  <c r="AL18" i="71"/>
  <c r="AK18" i="71"/>
  <c r="AJ18" i="71"/>
  <c r="AI18" i="71"/>
  <c r="AH18" i="71"/>
  <c r="AG18" i="71"/>
  <c r="AF18" i="71"/>
  <c r="O18" i="71"/>
  <c r="AB18" i="71" s="1"/>
  <c r="M10" i="71"/>
  <c r="N10" i="71" s="1"/>
  <c r="M9" i="71"/>
  <c r="N9" i="71" s="1"/>
  <c r="J9" i="71"/>
  <c r="I9" i="71"/>
  <c r="AE9" i="71" s="1"/>
  <c r="CP8" i="71"/>
  <c r="CO8" i="71"/>
  <c r="CN8" i="71"/>
  <c r="CM8" i="71"/>
  <c r="CL8" i="71"/>
  <c r="CK8" i="71"/>
  <c r="CJ8" i="71"/>
  <c r="CI8" i="71"/>
  <c r="CH8" i="71"/>
  <c r="CG8" i="71"/>
  <c r="CF8" i="71"/>
  <c r="CE8" i="71"/>
  <c r="CD8" i="71"/>
  <c r="CC8" i="71"/>
  <c r="CB8" i="71"/>
  <c r="CA8" i="71"/>
  <c r="BZ8" i="71"/>
  <c r="BY8" i="71"/>
  <c r="BX8" i="71"/>
  <c r="BW8" i="71"/>
  <c r="BV8" i="71"/>
  <c r="BU8" i="71"/>
  <c r="BT8" i="71"/>
  <c r="BS8" i="71"/>
  <c r="BR8" i="71"/>
  <c r="BQ8" i="71"/>
  <c r="BP8" i="71"/>
  <c r="BO8" i="71"/>
  <c r="BN8" i="71"/>
  <c r="BM8" i="71"/>
  <c r="BL8" i="71"/>
  <c r="BK8" i="71"/>
  <c r="BJ8" i="71"/>
  <c r="BI8" i="71"/>
  <c r="BH8" i="71"/>
  <c r="BG8" i="71"/>
  <c r="BF8" i="71"/>
  <c r="BE8" i="71"/>
  <c r="BD8" i="71"/>
  <c r="BC8" i="71"/>
  <c r="BB8" i="71"/>
  <c r="BA8" i="71"/>
  <c r="AZ8" i="71"/>
  <c r="AY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O8" i="71"/>
  <c r="AB8" i="71" s="1"/>
  <c r="S6" i="71"/>
  <c r="CP4" i="71"/>
  <c r="CO4" i="71"/>
  <c r="CN4" i="71"/>
  <c r="CM4" i="71"/>
  <c r="CL4" i="71"/>
  <c r="CK4" i="71"/>
  <c r="CJ4" i="71"/>
  <c r="CI4" i="71"/>
  <c r="CH4" i="71"/>
  <c r="CG4" i="71"/>
  <c r="CF4" i="71"/>
  <c r="CE4" i="71"/>
  <c r="CD4" i="71"/>
  <c r="CC4" i="71"/>
  <c r="CB4" i="71"/>
  <c r="CA4" i="71"/>
  <c r="BZ4" i="71"/>
  <c r="BY4" i="71"/>
  <c r="BX4" i="71"/>
  <c r="BW4" i="71"/>
  <c r="BV4" i="71"/>
  <c r="BU4" i="71"/>
  <c r="BT4" i="71"/>
  <c r="BS4" i="71"/>
  <c r="BR4" i="71"/>
  <c r="BQ4" i="71"/>
  <c r="BP4" i="71"/>
  <c r="BO4" i="71"/>
  <c r="BN4" i="71"/>
  <c r="BM4" i="71"/>
  <c r="BL4" i="71"/>
  <c r="BK4" i="71"/>
  <c r="BJ4" i="71"/>
  <c r="BI4" i="71"/>
  <c r="BH4" i="71"/>
  <c r="BG4" i="71"/>
  <c r="BF4" i="71"/>
  <c r="BE4" i="71"/>
  <c r="BD4" i="71"/>
  <c r="BC4" i="71"/>
  <c r="BB4" i="71"/>
  <c r="BA4" i="71"/>
  <c r="AZ4" i="71"/>
  <c r="AY4" i="71"/>
  <c r="AX4" i="71"/>
  <c r="AW4" i="71"/>
  <c r="AV4" i="71"/>
  <c r="AU4" i="71"/>
  <c r="AT4" i="71"/>
  <c r="AS4" i="71"/>
  <c r="AR4" i="71"/>
  <c r="AQ4" i="71"/>
  <c r="AP4" i="71"/>
  <c r="AO4" i="71"/>
  <c r="AN4" i="71"/>
  <c r="AM4" i="71"/>
  <c r="AL4" i="71"/>
  <c r="AK4" i="71"/>
  <c r="AJ4" i="71"/>
  <c r="AI4" i="71"/>
  <c r="AH4" i="71"/>
  <c r="AG4" i="71"/>
  <c r="AF4" i="71"/>
  <c r="AE4" i="71"/>
  <c r="AD4" i="71"/>
  <c r="AC4" i="71"/>
  <c r="AB4" i="71"/>
  <c r="AA4" i="71"/>
  <c r="Z4" i="71"/>
  <c r="Y4" i="71"/>
  <c r="X4" i="71"/>
  <c r="W4" i="71"/>
  <c r="AG39" i="71" l="1"/>
  <c r="BE39" i="71"/>
  <c r="BQ39" i="71"/>
  <c r="CC39" i="71"/>
  <c r="CO39" i="71"/>
  <c r="BF39" i="71"/>
  <c r="BR39" i="71"/>
  <c r="CD39" i="71"/>
  <c r="CP39" i="71"/>
  <c r="CH39" i="71"/>
  <c r="AR47" i="73"/>
  <c r="AU47" i="73"/>
  <c r="CK84" i="20"/>
  <c r="CO94" i="20"/>
  <c r="BE5" i="73"/>
  <c r="BE8" i="73"/>
  <c r="BE11" i="73"/>
  <c r="BE3" i="73"/>
  <c r="BE6" i="73"/>
  <c r="BE9" i="73"/>
  <c r="BE12" i="73"/>
  <c r="BE15" i="73"/>
  <c r="BE18" i="73"/>
  <c r="BE4" i="73"/>
  <c r="BE7" i="73"/>
  <c r="BE16" i="73"/>
  <c r="BE10" i="73"/>
  <c r="BE13" i="73"/>
  <c r="BE14" i="73"/>
  <c r="BE19" i="73"/>
  <c r="BE21" i="73"/>
  <c r="BE24" i="73"/>
  <c r="BE27" i="73"/>
  <c r="BE20" i="73"/>
  <c r="BE22" i="73"/>
  <c r="BE25" i="73"/>
  <c r="BE17" i="73"/>
  <c r="BE23" i="73"/>
  <c r="BE33" i="73"/>
  <c r="BE28" i="73"/>
  <c r="BE29" i="73"/>
  <c r="BE37" i="73"/>
  <c r="BE40" i="73"/>
  <c r="BE43" i="73"/>
  <c r="BE26" i="73"/>
  <c r="BE32" i="73"/>
  <c r="BE35" i="73"/>
  <c r="BE38" i="73"/>
  <c r="BE41" i="73"/>
  <c r="BE44" i="73"/>
  <c r="BE34" i="73"/>
  <c r="BE2" i="73"/>
  <c r="BE36" i="73"/>
  <c r="BE39" i="73"/>
  <c r="BE42" i="73"/>
  <c r="BE30" i="73"/>
  <c r="BE31" i="73"/>
  <c r="BF4" i="73"/>
  <c r="BF7" i="73"/>
  <c r="BF10" i="73"/>
  <c r="BF13" i="73"/>
  <c r="BF16" i="73"/>
  <c r="BF5" i="73"/>
  <c r="BF8" i="73"/>
  <c r="BF11" i="73"/>
  <c r="BF14" i="73"/>
  <c r="BF17" i="73"/>
  <c r="BF3" i="73"/>
  <c r="BF6" i="73"/>
  <c r="BF9" i="73"/>
  <c r="BF12" i="73"/>
  <c r="BF15" i="73"/>
  <c r="BF18" i="73"/>
  <c r="BF23" i="73"/>
  <c r="BF26" i="73"/>
  <c r="BF29" i="73"/>
  <c r="BF32" i="73"/>
  <c r="BF19" i="73"/>
  <c r="BF21" i="73"/>
  <c r="BF24" i="73"/>
  <c r="BF27" i="73"/>
  <c r="BF30" i="73"/>
  <c r="BF33" i="73"/>
  <c r="BF20" i="73"/>
  <c r="BF22" i="73"/>
  <c r="BF25" i="73"/>
  <c r="BF31" i="73"/>
  <c r="BF28" i="73"/>
  <c r="BF37" i="73"/>
  <c r="BF40" i="73"/>
  <c r="BF43" i="73"/>
  <c r="BF35" i="73"/>
  <c r="BF38" i="73"/>
  <c r="BF41" i="73"/>
  <c r="BF44" i="73"/>
  <c r="BF34" i="73"/>
  <c r="BF2" i="73"/>
  <c r="BF36" i="73"/>
  <c r="BF39" i="73"/>
  <c r="BF42" i="73"/>
  <c r="CN34" i="34"/>
  <c r="CK28" i="71"/>
  <c r="BV28" i="71"/>
  <c r="BY28" i="71"/>
  <c r="AO39" i="71"/>
  <c r="BY39" i="71"/>
  <c r="BM39" i="71"/>
  <c r="CK39" i="71"/>
  <c r="CL39" i="71"/>
  <c r="O28" i="71"/>
  <c r="AO28" i="71" s="1"/>
  <c r="BA39" i="71"/>
  <c r="CB28" i="71"/>
  <c r="CC28" i="71"/>
  <c r="CF28" i="71"/>
  <c r="AV28" i="71"/>
  <c r="CJ28" i="71"/>
  <c r="BW39" i="71"/>
  <c r="CI39" i="71"/>
  <c r="AZ28" i="71"/>
  <c r="CF39" i="71"/>
  <c r="CH9" i="71"/>
  <c r="AZ39" i="71"/>
  <c r="BL39" i="71"/>
  <c r="BX39" i="71"/>
  <c r="CJ39" i="71"/>
  <c r="CB39" i="71"/>
  <c r="BA28" i="71"/>
  <c r="BE28" i="71"/>
  <c r="BJ28" i="71"/>
  <c r="BK28" i="71"/>
  <c r="BN28" i="71"/>
  <c r="CO104" i="20"/>
  <c r="BG114" i="20"/>
  <c r="BS114" i="20"/>
  <c r="BG104" i="20"/>
  <c r="BH104" i="20"/>
  <c r="Z94" i="20"/>
  <c r="AT94" i="20"/>
  <c r="CC84" i="20"/>
  <c r="AC84" i="20"/>
  <c r="BY84" i="20"/>
  <c r="AF94" i="20"/>
  <c r="AU104" i="20"/>
  <c r="BF94" i="20"/>
  <c r="BR94" i="20"/>
  <c r="BS104" i="20"/>
  <c r="AU114" i="20"/>
  <c r="CD94" i="20"/>
  <c r="CE104" i="20"/>
  <c r="CN94" i="20"/>
  <c r="CP94" i="20"/>
  <c r="W113" i="20"/>
  <c r="W94" i="20"/>
  <c r="X113" i="20"/>
  <c r="Y94" i="20"/>
  <c r="BA84" i="20"/>
  <c r="AB94" i="20"/>
  <c r="BM84" i="20"/>
  <c r="AE94" i="20"/>
  <c r="W104" i="20"/>
  <c r="CE114" i="20"/>
  <c r="Y113" i="20"/>
  <c r="CO114" i="20"/>
  <c r="W103" i="20"/>
  <c r="AA93" i="20"/>
  <c r="AD93" i="20"/>
  <c r="AE93" i="20"/>
  <c r="AG93" i="20"/>
  <c r="W93" i="20"/>
  <c r="X93" i="20"/>
  <c r="Y93" i="20"/>
  <c r="X114" i="20"/>
  <c r="AT114" i="20"/>
  <c r="BF114" i="20"/>
  <c r="BR114" i="20"/>
  <c r="CD114" i="20"/>
  <c r="CP114" i="20"/>
  <c r="BT114" i="20"/>
  <c r="Y114" i="20"/>
  <c r="AW114" i="20"/>
  <c r="BI114" i="20"/>
  <c r="BU114" i="20"/>
  <c r="CG114" i="20"/>
  <c r="AM114" i="20"/>
  <c r="AY114" i="20"/>
  <c r="BK114" i="20"/>
  <c r="BW114" i="20"/>
  <c r="CI114" i="20"/>
  <c r="CH114" i="20"/>
  <c r="AA113" i="20"/>
  <c r="O114" i="20"/>
  <c r="AH114" i="20" s="1"/>
  <c r="AZ114" i="20"/>
  <c r="BL114" i="20"/>
  <c r="BX114" i="20"/>
  <c r="CJ114" i="20"/>
  <c r="AB113" i="20"/>
  <c r="BA114" i="20"/>
  <c r="BM114" i="20"/>
  <c r="BY114" i="20"/>
  <c r="CK114" i="20"/>
  <c r="AV114" i="20"/>
  <c r="BJ114" i="20"/>
  <c r="AC113" i="20"/>
  <c r="BB114" i="20"/>
  <c r="BN114" i="20"/>
  <c r="BZ114" i="20"/>
  <c r="CL114" i="20"/>
  <c r="AD113" i="20"/>
  <c r="BC114" i="20"/>
  <c r="BO114" i="20"/>
  <c r="CA114" i="20"/>
  <c r="CM114" i="20"/>
  <c r="CF114" i="20"/>
  <c r="I115" i="20"/>
  <c r="BV114" i="20"/>
  <c r="AE113" i="20"/>
  <c r="BD114" i="20"/>
  <c r="BP114" i="20"/>
  <c r="CB114" i="20"/>
  <c r="CN114" i="20"/>
  <c r="BH114" i="20"/>
  <c r="AX114" i="20"/>
  <c r="BE114" i="20"/>
  <c r="BQ114" i="20"/>
  <c r="CC114" i="20"/>
  <c r="X104" i="20"/>
  <c r="I105" i="20"/>
  <c r="BP104" i="20"/>
  <c r="AG103" i="20"/>
  <c r="AT104" i="20"/>
  <c r="BF104" i="20"/>
  <c r="BR104" i="20"/>
  <c r="CD104" i="20"/>
  <c r="CP104" i="20"/>
  <c r="AV104" i="20"/>
  <c r="X103" i="20"/>
  <c r="Y104" i="20"/>
  <c r="AW104" i="20"/>
  <c r="BI104" i="20"/>
  <c r="BU104" i="20"/>
  <c r="CG104" i="20"/>
  <c r="BV104" i="20"/>
  <c r="CH104" i="20"/>
  <c r="Z104" i="20"/>
  <c r="AX104" i="20"/>
  <c r="Z103" i="20"/>
  <c r="AA104" i="20"/>
  <c r="AY104" i="20"/>
  <c r="BK104" i="20"/>
  <c r="BW104" i="20"/>
  <c r="CI104" i="20"/>
  <c r="Y103" i="20"/>
  <c r="BJ104" i="20"/>
  <c r="AA103" i="20"/>
  <c r="O104" i="20"/>
  <c r="AN104" i="20" s="1"/>
  <c r="AB104" i="20"/>
  <c r="AZ104" i="20"/>
  <c r="BL104" i="20"/>
  <c r="BX104" i="20"/>
  <c r="CJ104" i="20"/>
  <c r="AC104" i="20"/>
  <c r="BM104" i="20"/>
  <c r="BY104" i="20"/>
  <c r="CK104" i="20"/>
  <c r="CF104" i="20"/>
  <c r="AB103" i="20"/>
  <c r="BA104" i="20"/>
  <c r="AC103" i="20"/>
  <c r="AD104" i="20"/>
  <c r="BB104" i="20"/>
  <c r="BN104" i="20"/>
  <c r="BZ104" i="20"/>
  <c r="CL104" i="20"/>
  <c r="AD103" i="20"/>
  <c r="AE104" i="20"/>
  <c r="BC104" i="20"/>
  <c r="BO104" i="20"/>
  <c r="CA104" i="20"/>
  <c r="CM104" i="20"/>
  <c r="BD104" i="20"/>
  <c r="CN104" i="20"/>
  <c r="BT104" i="20"/>
  <c r="AE103" i="20"/>
  <c r="AF104" i="20"/>
  <c r="CB104" i="20"/>
  <c r="AG104" i="20"/>
  <c r="BE104" i="20"/>
  <c r="BQ104" i="20"/>
  <c r="CC104" i="20"/>
  <c r="BG94" i="20"/>
  <c r="CE94" i="20"/>
  <c r="AU94" i="20"/>
  <c r="BS94" i="20"/>
  <c r="X94" i="20"/>
  <c r="AV94" i="20"/>
  <c r="BH94" i="20"/>
  <c r="BT94" i="20"/>
  <c r="CF94" i="20"/>
  <c r="I95" i="20"/>
  <c r="CG94" i="20"/>
  <c r="J95" i="20"/>
  <c r="J96" i="20" s="1"/>
  <c r="J97" i="20" s="1"/>
  <c r="J98" i="20" s="1"/>
  <c r="J99" i="20" s="1"/>
  <c r="CH94" i="20"/>
  <c r="AW94" i="20"/>
  <c r="BJ94" i="20"/>
  <c r="BV94" i="20"/>
  <c r="Z93" i="20"/>
  <c r="AA94" i="20"/>
  <c r="AY94" i="20"/>
  <c r="BK94" i="20"/>
  <c r="BW94" i="20"/>
  <c r="CI94" i="20"/>
  <c r="BX94" i="20"/>
  <c r="BI94" i="20"/>
  <c r="BL94" i="20"/>
  <c r="AB93" i="20"/>
  <c r="AC94" i="20"/>
  <c r="BA94" i="20"/>
  <c r="BM94" i="20"/>
  <c r="BY94" i="20"/>
  <c r="CK94" i="20"/>
  <c r="BU94" i="20"/>
  <c r="AX94" i="20"/>
  <c r="O94" i="20"/>
  <c r="AJ94" i="20" s="1"/>
  <c r="AZ94" i="20"/>
  <c r="CJ94" i="20"/>
  <c r="AC93" i="20"/>
  <c r="AD94" i="20"/>
  <c r="BB94" i="20"/>
  <c r="BN94" i="20"/>
  <c r="BZ94" i="20"/>
  <c r="CL94" i="20"/>
  <c r="BC94" i="20"/>
  <c r="BO94" i="20"/>
  <c r="CA94" i="20"/>
  <c r="CM94" i="20"/>
  <c r="BD94" i="20"/>
  <c r="BP94" i="20"/>
  <c r="CB94" i="20"/>
  <c r="AG94" i="20"/>
  <c r="BE94" i="20"/>
  <c r="BQ94" i="20"/>
  <c r="CC94" i="20"/>
  <c r="AF83" i="20"/>
  <c r="BQ84" i="20"/>
  <c r="CO84" i="20"/>
  <c r="AG83" i="20"/>
  <c r="AT84" i="20"/>
  <c r="BF84" i="20"/>
  <c r="BR84" i="20"/>
  <c r="CD84" i="20"/>
  <c r="CP84" i="20"/>
  <c r="AG84" i="20"/>
  <c r="BE84" i="20"/>
  <c r="W84" i="20"/>
  <c r="AU84" i="20"/>
  <c r="BG84" i="20"/>
  <c r="BS84" i="20"/>
  <c r="CE84" i="20"/>
  <c r="W83" i="20"/>
  <c r="AV84" i="20"/>
  <c r="BT84" i="20"/>
  <c r="X83" i="20"/>
  <c r="Y84" i="20"/>
  <c r="AW84" i="20"/>
  <c r="BI84" i="20"/>
  <c r="BU84" i="20"/>
  <c r="CG84" i="20"/>
  <c r="BH84" i="20"/>
  <c r="Y83" i="20"/>
  <c r="Z84" i="20"/>
  <c r="AX84" i="20"/>
  <c r="BJ84" i="20"/>
  <c r="BV84" i="20"/>
  <c r="CH84" i="20"/>
  <c r="X84" i="20"/>
  <c r="CF84" i="20"/>
  <c r="I85" i="20"/>
  <c r="Z83" i="20"/>
  <c r="AA84" i="20"/>
  <c r="AY84" i="20"/>
  <c r="BK84" i="20"/>
  <c r="BW84" i="20"/>
  <c r="CI84" i="20"/>
  <c r="AB83" i="20"/>
  <c r="AA83" i="20"/>
  <c r="O84" i="20"/>
  <c r="AN84" i="20" s="1"/>
  <c r="AB84" i="20"/>
  <c r="AZ84" i="20"/>
  <c r="BL84" i="20"/>
  <c r="BX84" i="20"/>
  <c r="CJ84" i="20"/>
  <c r="BB84" i="20"/>
  <c r="BN84" i="20"/>
  <c r="BZ84" i="20"/>
  <c r="CL84" i="20"/>
  <c r="AD83" i="20"/>
  <c r="AE84" i="20"/>
  <c r="BC84" i="20"/>
  <c r="BO84" i="20"/>
  <c r="CA84" i="20"/>
  <c r="CM84" i="20"/>
  <c r="AC83" i="20"/>
  <c r="AD84" i="20"/>
  <c r="AF84" i="20"/>
  <c r="BD84" i="20"/>
  <c r="BP84" i="20"/>
  <c r="CB84" i="20"/>
  <c r="CN84" i="20"/>
  <c r="AB27" i="71"/>
  <c r="AP39" i="71"/>
  <c r="BN39" i="71"/>
  <c r="AC27" i="71"/>
  <c r="AL39" i="71"/>
  <c r="AX39" i="71"/>
  <c r="BJ39" i="71"/>
  <c r="BV39" i="71"/>
  <c r="AJ39" i="71"/>
  <c r="BH39" i="71"/>
  <c r="W27" i="71"/>
  <c r="Y27" i="71"/>
  <c r="Z27" i="71"/>
  <c r="AV39" i="71"/>
  <c r="BT39" i="71"/>
  <c r="X27" i="71"/>
  <c r="AF39" i="71"/>
  <c r="AR39" i="71"/>
  <c r="BD39" i="71"/>
  <c r="BP39" i="71"/>
  <c r="CN39" i="71"/>
  <c r="AA27" i="71"/>
  <c r="BB39" i="71"/>
  <c r="BZ39" i="71"/>
  <c r="AT39" i="71"/>
  <c r="AK39" i="71"/>
  <c r="AW39" i="71"/>
  <c r="BI39" i="71"/>
  <c r="BU39" i="71"/>
  <c r="CG39" i="71"/>
  <c r="AN39" i="71"/>
  <c r="W18" i="71"/>
  <c r="X18" i="71"/>
  <c r="AM39" i="71"/>
  <c r="AY39" i="71"/>
  <c r="BK39" i="71"/>
  <c r="AC18" i="71"/>
  <c r="AB39" i="71"/>
  <c r="AQ39" i="71"/>
  <c r="BC39" i="71"/>
  <c r="BO39" i="71"/>
  <c r="CA39" i="71"/>
  <c r="CM39" i="71"/>
  <c r="AS39" i="71"/>
  <c r="AH39" i="71"/>
  <c r="AI39" i="71"/>
  <c r="AU39" i="71"/>
  <c r="BG39" i="71"/>
  <c r="BS39" i="71"/>
  <c r="CE39" i="71"/>
  <c r="W8" i="71"/>
  <c r="X9" i="71"/>
  <c r="BW9" i="71"/>
  <c r="AA18" i="71"/>
  <c r="AA19" i="71"/>
  <c r="AS28" i="71"/>
  <c r="BM28" i="71"/>
  <c r="CH28" i="71"/>
  <c r="Y9" i="71"/>
  <c r="CC9" i="71"/>
  <c r="AD8" i="71"/>
  <c r="AA9" i="71"/>
  <c r="CJ9" i="71"/>
  <c r="AD18" i="71"/>
  <c r="AW28" i="71"/>
  <c r="BP28" i="71"/>
  <c r="BH9" i="71"/>
  <c r="X8" i="71"/>
  <c r="AA8" i="71"/>
  <c r="AC8" i="71"/>
  <c r="AE8" i="71"/>
  <c r="AB9" i="71"/>
  <c r="I10" i="71"/>
  <c r="AG10" i="71" s="1"/>
  <c r="AE18" i="71"/>
  <c r="CI28" i="71"/>
  <c r="AX28" i="71"/>
  <c r="BQ28" i="71"/>
  <c r="CO28" i="71"/>
  <c r="AY28" i="71"/>
  <c r="BU28" i="71"/>
  <c r="I29" i="71"/>
  <c r="AS9" i="71"/>
  <c r="AU9" i="71"/>
  <c r="CB9" i="71"/>
  <c r="AZ9" i="71"/>
  <c r="Y28" i="71"/>
  <c r="BD28" i="71"/>
  <c r="BZ28" i="71"/>
  <c r="BI9" i="71"/>
  <c r="S8" i="71"/>
  <c r="O9" i="71"/>
  <c r="AL9" i="71" s="1"/>
  <c r="BO9" i="71"/>
  <c r="Y18" i="71"/>
  <c r="Y8" i="71"/>
  <c r="Z8" i="71"/>
  <c r="W9" i="71"/>
  <c r="BV9" i="71"/>
  <c r="Z18" i="71"/>
  <c r="AE27" i="71"/>
  <c r="AF28" i="71"/>
  <c r="BL28" i="71"/>
  <c r="CG28" i="71"/>
  <c r="AQ9" i="71"/>
  <c r="BE9" i="71"/>
  <c r="BT9" i="71"/>
  <c r="AE10" i="71"/>
  <c r="AD9" i="71"/>
  <c r="AR9" i="71"/>
  <c r="BG9" i="71"/>
  <c r="BU9" i="71"/>
  <c r="CI9" i="71"/>
  <c r="AF10" i="71"/>
  <c r="I11" i="71"/>
  <c r="V18" i="71"/>
  <c r="CO19" i="71"/>
  <c r="CC19" i="71"/>
  <c r="BQ19" i="71"/>
  <c r="BE19" i="71"/>
  <c r="AS19" i="71"/>
  <c r="CN19" i="71"/>
  <c r="CB19" i="71"/>
  <c r="BP19" i="71"/>
  <c r="BD19" i="71"/>
  <c r="AR19" i="71"/>
  <c r="CK19" i="71"/>
  <c r="BY19" i="71"/>
  <c r="BM19" i="71"/>
  <c r="BA19" i="71"/>
  <c r="AC19" i="71"/>
  <c r="BL19" i="71"/>
  <c r="I20" i="71"/>
  <c r="CA19" i="71"/>
  <c r="BK19" i="71"/>
  <c r="AV19" i="71"/>
  <c r="AE19" i="71"/>
  <c r="BZ19" i="71"/>
  <c r="BJ19" i="71"/>
  <c r="AU19" i="71"/>
  <c r="AD19" i="71"/>
  <c r="CL19" i="71"/>
  <c r="BV19" i="71"/>
  <c r="BG19" i="71"/>
  <c r="Z19" i="71"/>
  <c r="CJ19" i="71"/>
  <c r="BU19" i="71"/>
  <c r="BF19" i="71"/>
  <c r="Y19" i="71"/>
  <c r="CI19" i="71"/>
  <c r="BT19" i="71"/>
  <c r="BC19" i="71"/>
  <c r="X19" i="71"/>
  <c r="CE19" i="71"/>
  <c r="BN19" i="71"/>
  <c r="AX19" i="71"/>
  <c r="CD19" i="71"/>
  <c r="AW19" i="71"/>
  <c r="BX19" i="71"/>
  <c r="CF19" i="71"/>
  <c r="CL9" i="71"/>
  <c r="AI10" i="71"/>
  <c r="AT19" i="71"/>
  <c r="CG19" i="71"/>
  <c r="AV9" i="71"/>
  <c r="BJ9" i="71"/>
  <c r="BX9" i="71"/>
  <c r="CM9" i="71"/>
  <c r="AJ10" i="71"/>
  <c r="AY19" i="71"/>
  <c r="CH19" i="71"/>
  <c r="CH40" i="71" s="1"/>
  <c r="AF9" i="71"/>
  <c r="V27" i="71"/>
  <c r="U27" i="71"/>
  <c r="R27" i="71"/>
  <c r="T18" i="71"/>
  <c r="T27" i="71"/>
  <c r="U18" i="71"/>
  <c r="U8" i="71"/>
  <c r="R18" i="71"/>
  <c r="AI9" i="71"/>
  <c r="BK9" i="71"/>
  <c r="CN9" i="71"/>
  <c r="AK10" i="71"/>
  <c r="O19" i="71"/>
  <c r="AH19" i="71" s="1"/>
  <c r="AZ19" i="71"/>
  <c r="CM19" i="71"/>
  <c r="S18" i="71"/>
  <c r="S27" i="71"/>
  <c r="AW9" i="71"/>
  <c r="BZ9" i="71"/>
  <c r="W10" i="71"/>
  <c r="AJ9" i="71"/>
  <c r="AX9" i="71"/>
  <c r="BL9" i="71"/>
  <c r="CA9" i="71"/>
  <c r="CO9" i="71"/>
  <c r="X10" i="71"/>
  <c r="AL10" i="71"/>
  <c r="BB19" i="71"/>
  <c r="CP19" i="71"/>
  <c r="R8" i="71"/>
  <c r="AK9" i="71"/>
  <c r="AY9" i="71"/>
  <c r="BN9" i="71"/>
  <c r="Y10" i="71"/>
  <c r="AM10" i="71"/>
  <c r="BH19" i="71"/>
  <c r="AH10" i="71"/>
  <c r="AO10" i="71"/>
  <c r="AC10" i="71"/>
  <c r="Z10" i="71"/>
  <c r="BI19" i="71"/>
  <c r="BB9" i="71"/>
  <c r="CE9" i="71"/>
  <c r="AA10" i="71"/>
  <c r="AP10" i="71"/>
  <c r="BO19" i="71"/>
  <c r="AN10" i="71"/>
  <c r="T8" i="71"/>
  <c r="BP9" i="71"/>
  <c r="BP40" i="71" s="1"/>
  <c r="J10" i="71"/>
  <c r="BG10" i="71" s="1"/>
  <c r="V8" i="71"/>
  <c r="CP9" i="71"/>
  <c r="CD9" i="71"/>
  <c r="BR9" i="71"/>
  <c r="BF9" i="71"/>
  <c r="AT9" i="71"/>
  <c r="AH9" i="71"/>
  <c r="CK9" i="71"/>
  <c r="BY9" i="71"/>
  <c r="BM9" i="71"/>
  <c r="BA9" i="71"/>
  <c r="AO9" i="71"/>
  <c r="AC9" i="71"/>
  <c r="Z9" i="71"/>
  <c r="AN9" i="71"/>
  <c r="BC9" i="71"/>
  <c r="BQ9" i="71"/>
  <c r="CF9" i="71"/>
  <c r="AB10" i="71"/>
  <c r="AQ10" i="71"/>
  <c r="AB19" i="71"/>
  <c r="BR19" i="71"/>
  <c r="AP9" i="71"/>
  <c r="BD9" i="71"/>
  <c r="BS9" i="71"/>
  <c r="CG9" i="71"/>
  <c r="CG40" i="71" s="1"/>
  <c r="AD10" i="71"/>
  <c r="BS19" i="71"/>
  <c r="BW19" i="71"/>
  <c r="AK28" i="71"/>
  <c r="AJ28" i="71"/>
  <c r="AG28" i="71"/>
  <c r="AN28" i="71"/>
  <c r="AL28" i="71"/>
  <c r="AF29" i="71"/>
  <c r="BL29" i="71"/>
  <c r="CB29" i="71"/>
  <c r="X28" i="71"/>
  <c r="AM28" i="71"/>
  <c r="BB28" i="71"/>
  <c r="BT28" i="71"/>
  <c r="AI29" i="71"/>
  <c r="BM29" i="71"/>
  <c r="CF29" i="71"/>
  <c r="BO29" i="71"/>
  <c r="CG29" i="71"/>
  <c r="BP29" i="71"/>
  <c r="CH29" i="71"/>
  <c r="CE28" i="71"/>
  <c r="BS28" i="71"/>
  <c r="BG28" i="71"/>
  <c r="AU28" i="71"/>
  <c r="AI28" i="71"/>
  <c r="W28" i="71"/>
  <c r="CP28" i="71"/>
  <c r="CD28" i="71"/>
  <c r="BR28" i="71"/>
  <c r="BF28" i="71"/>
  <c r="AT28" i="71"/>
  <c r="AH28" i="71"/>
  <c r="CM28" i="71"/>
  <c r="CA28" i="71"/>
  <c r="BO28" i="71"/>
  <c r="BC28" i="71"/>
  <c r="AQ28" i="71"/>
  <c r="AE28" i="71"/>
  <c r="AA28" i="71"/>
  <c r="AP28" i="71"/>
  <c r="BH28" i="71"/>
  <c r="BW28" i="71"/>
  <c r="CL28" i="71"/>
  <c r="W29" i="71"/>
  <c r="BS29" i="71"/>
  <c r="CI29" i="71"/>
  <c r="AB28" i="71"/>
  <c r="AR28" i="71"/>
  <c r="BI28" i="71"/>
  <c r="BX28" i="71"/>
  <c r="CN28" i="71"/>
  <c r="X29" i="71"/>
  <c r="BT29" i="71"/>
  <c r="CJ29" i="71"/>
  <c r="Y29" i="71"/>
  <c r="BD29" i="71"/>
  <c r="BU29" i="71"/>
  <c r="CE29" i="71"/>
  <c r="I30" i="71"/>
  <c r="CD29" i="71"/>
  <c r="BR29" i="71"/>
  <c r="BF29" i="71"/>
  <c r="AH29" i="71"/>
  <c r="CP29" i="71"/>
  <c r="CC29" i="71"/>
  <c r="BQ29" i="71"/>
  <c r="BE29" i="71"/>
  <c r="AG29" i="71"/>
  <c r="CM29" i="71"/>
  <c r="BZ29" i="71"/>
  <c r="BN29" i="71"/>
  <c r="AD29" i="71"/>
  <c r="Z29" i="71"/>
  <c r="BG29" i="71"/>
  <c r="BV29" i="71"/>
  <c r="CL29" i="71"/>
  <c r="BH29" i="71"/>
  <c r="BW29" i="71"/>
  <c r="CN29" i="71"/>
  <c r="BI29" i="71"/>
  <c r="BX29" i="71"/>
  <c r="CO29" i="71"/>
  <c r="AC29" i="71"/>
  <c r="BJ29" i="71"/>
  <c r="BY29" i="71"/>
  <c r="AE29" i="71"/>
  <c r="BK29" i="71"/>
  <c r="CA29" i="71"/>
  <c r="BE47" i="73" l="1"/>
  <c r="BF47" i="73"/>
  <c r="BD5" i="73"/>
  <c r="BD8" i="73"/>
  <c r="BD11" i="73"/>
  <c r="BD3" i="73"/>
  <c r="BD6" i="73"/>
  <c r="BD9" i="73"/>
  <c r="BD12" i="73"/>
  <c r="BD4" i="73"/>
  <c r="BD7" i="73"/>
  <c r="BD10" i="73"/>
  <c r="BD13" i="73"/>
  <c r="BD16" i="73"/>
  <c r="BD18" i="73"/>
  <c r="BD14" i="73"/>
  <c r="BD19" i="73"/>
  <c r="BD21" i="73"/>
  <c r="BD24" i="73"/>
  <c r="BD27" i="73"/>
  <c r="BD30" i="73"/>
  <c r="BD20" i="73"/>
  <c r="BD22" i="73"/>
  <c r="BD25" i="73"/>
  <c r="BD15" i="73"/>
  <c r="BD28" i="73"/>
  <c r="BD29" i="73"/>
  <c r="BD37" i="73"/>
  <c r="BD40" i="73"/>
  <c r="BD43" i="73"/>
  <c r="BD33" i="73"/>
  <c r="BD26" i="73"/>
  <c r="BD32" i="73"/>
  <c r="BD35" i="73"/>
  <c r="BD38" i="73"/>
  <c r="BD41" i="73"/>
  <c r="BD44" i="73"/>
  <c r="BD34" i="73"/>
  <c r="BD2" i="73"/>
  <c r="BD36" i="73"/>
  <c r="BD39" i="73"/>
  <c r="BD42" i="73"/>
  <c r="BD23" i="73"/>
  <c r="BD31" i="73"/>
  <c r="BD17" i="73"/>
  <c r="CK40" i="71"/>
  <c r="CF40" i="71"/>
  <c r="BK40" i="71"/>
  <c r="AD28" i="71"/>
  <c r="AC28" i="71"/>
  <c r="Q28" i="71" s="1"/>
  <c r="BZ40" i="71"/>
  <c r="Z28" i="71"/>
  <c r="AX40" i="71"/>
  <c r="CD40" i="71"/>
  <c r="AV40" i="71"/>
  <c r="Z40" i="71"/>
  <c r="AC39" i="71"/>
  <c r="BQ40" i="71"/>
  <c r="W40" i="71"/>
  <c r="BL40" i="71"/>
  <c r="V19" i="71"/>
  <c r="AS40" i="71"/>
  <c r="BA40" i="71"/>
  <c r="CO40" i="71"/>
  <c r="CI40" i="71"/>
  <c r="BM40" i="71"/>
  <c r="Q18" i="71"/>
  <c r="T28" i="71"/>
  <c r="BN40" i="71"/>
  <c r="AO104" i="20"/>
  <c r="AP84" i="20"/>
  <c r="AA114" i="20"/>
  <c r="AD114" i="20"/>
  <c r="AS104" i="20"/>
  <c r="AQ104" i="20"/>
  <c r="AH104" i="20"/>
  <c r="AB114" i="20"/>
  <c r="Z114" i="20"/>
  <c r="AF114" i="20"/>
  <c r="AG114" i="20"/>
  <c r="AE114" i="20"/>
  <c r="AC114" i="20"/>
  <c r="AK104" i="20"/>
  <c r="AP104" i="20"/>
  <c r="AM104" i="20"/>
  <c r="AR94" i="20"/>
  <c r="AN94" i="20"/>
  <c r="AI94" i="20"/>
  <c r="AQ94" i="20"/>
  <c r="AK94" i="20"/>
  <c r="AS94" i="20"/>
  <c r="AQ84" i="20"/>
  <c r="AQ114" i="20"/>
  <c r="AN114" i="20"/>
  <c r="AL114" i="20"/>
  <c r="AO114" i="20"/>
  <c r="AJ114" i="20"/>
  <c r="AK114" i="20"/>
  <c r="AI114" i="20"/>
  <c r="AS114" i="20"/>
  <c r="CN115" i="20"/>
  <c r="CB115" i="20"/>
  <c r="BP115" i="20"/>
  <c r="AF115" i="20"/>
  <c r="BG115" i="20"/>
  <c r="CP115" i="20"/>
  <c r="CM115" i="20"/>
  <c r="CA115" i="20"/>
  <c r="BO115" i="20"/>
  <c r="AE115" i="20"/>
  <c r="BU115" i="20"/>
  <c r="CL115" i="20"/>
  <c r="BZ115" i="20"/>
  <c r="BN115" i="20"/>
  <c r="AD115" i="20"/>
  <c r="Y115" i="20"/>
  <c r="W115" i="20"/>
  <c r="CK115" i="20"/>
  <c r="BY115" i="20"/>
  <c r="BM115" i="20"/>
  <c r="AC115" i="20"/>
  <c r="BI115" i="20"/>
  <c r="CE115" i="20"/>
  <c r="BR115" i="20"/>
  <c r="CJ115" i="20"/>
  <c r="BX115" i="20"/>
  <c r="BL115" i="20"/>
  <c r="AB115" i="20"/>
  <c r="AK115" i="20"/>
  <c r="AI115" i="20"/>
  <c r="CD115" i="20"/>
  <c r="CI115" i="20"/>
  <c r="BW115" i="20"/>
  <c r="BK115" i="20"/>
  <c r="AA115" i="20"/>
  <c r="BS115" i="20"/>
  <c r="CH115" i="20"/>
  <c r="BV115" i="20"/>
  <c r="BJ115" i="20"/>
  <c r="Z115" i="20"/>
  <c r="CG115" i="20"/>
  <c r="AH115" i="20"/>
  <c r="I116" i="20"/>
  <c r="CF115" i="20"/>
  <c r="BT115" i="20"/>
  <c r="BH115" i="20"/>
  <c r="AJ115" i="20"/>
  <c r="X115" i="20"/>
  <c r="CO115" i="20"/>
  <c r="CC115" i="20"/>
  <c r="BQ115" i="20"/>
  <c r="AG115" i="20"/>
  <c r="BF115" i="20"/>
  <c r="AP114" i="20"/>
  <c r="AR114" i="20"/>
  <c r="AI104" i="20"/>
  <c r="L105" i="20"/>
  <c r="AR104" i="20"/>
  <c r="CN105" i="20"/>
  <c r="CB105" i="20"/>
  <c r="BP105" i="20"/>
  <c r="AR105" i="20"/>
  <c r="AF105" i="20"/>
  <c r="CD105" i="20"/>
  <c r="CM105" i="20"/>
  <c r="CA105" i="20"/>
  <c r="BO105" i="20"/>
  <c r="AQ105" i="20"/>
  <c r="AE105" i="20"/>
  <c r="BS105" i="20"/>
  <c r="CL105" i="20"/>
  <c r="BZ105" i="20"/>
  <c r="BN105" i="20"/>
  <c r="AP105" i="20"/>
  <c r="AD105" i="20"/>
  <c r="W105" i="20"/>
  <c r="CK105" i="20"/>
  <c r="BY105" i="20"/>
  <c r="BM105" i="20"/>
  <c r="AO105" i="20"/>
  <c r="AC105" i="20"/>
  <c r="CE105" i="20"/>
  <c r="CJ105" i="20"/>
  <c r="BX105" i="20"/>
  <c r="BL105" i="20"/>
  <c r="AN105" i="20"/>
  <c r="AB105" i="20"/>
  <c r="BG105" i="20"/>
  <c r="CI105" i="20"/>
  <c r="BW105" i="20"/>
  <c r="BK105" i="20"/>
  <c r="AM105" i="20"/>
  <c r="AA105" i="20"/>
  <c r="Y105" i="20"/>
  <c r="BR105" i="20"/>
  <c r="CH105" i="20"/>
  <c r="BV105" i="20"/>
  <c r="BJ105" i="20"/>
  <c r="AL105" i="20"/>
  <c r="Z105" i="20"/>
  <c r="AK105" i="20"/>
  <c r="CP105" i="20"/>
  <c r="CG105" i="20"/>
  <c r="BU105" i="20"/>
  <c r="BI105" i="20"/>
  <c r="I106" i="20"/>
  <c r="CF105" i="20"/>
  <c r="BT105" i="20"/>
  <c r="BH105" i="20"/>
  <c r="AJ105" i="20"/>
  <c r="X105" i="20"/>
  <c r="AI105" i="20"/>
  <c r="BF105" i="20"/>
  <c r="CO105" i="20"/>
  <c r="CC105" i="20"/>
  <c r="BQ105" i="20"/>
  <c r="AS105" i="20"/>
  <c r="AG105" i="20"/>
  <c r="AH105" i="20"/>
  <c r="AJ104" i="20"/>
  <c r="AL104" i="20"/>
  <c r="CN95" i="20"/>
  <c r="CB95" i="20"/>
  <c r="BP95" i="20"/>
  <c r="AR95" i="20"/>
  <c r="AF95" i="20"/>
  <c r="CA95" i="20"/>
  <c r="AQ95" i="20"/>
  <c r="AE95" i="20"/>
  <c r="CM95" i="20"/>
  <c r="BO95" i="20"/>
  <c r="CL95" i="20"/>
  <c r="BZ95" i="20"/>
  <c r="BN95" i="20"/>
  <c r="AP95" i="20"/>
  <c r="AD95" i="20"/>
  <c r="CK95" i="20"/>
  <c r="BY95" i="20"/>
  <c r="BM95" i="20"/>
  <c r="AO95" i="20"/>
  <c r="AC95" i="20"/>
  <c r="BK95" i="20"/>
  <c r="AM95" i="20"/>
  <c r="CC95" i="20"/>
  <c r="CJ95" i="20"/>
  <c r="BX95" i="20"/>
  <c r="BL95" i="20"/>
  <c r="AN95" i="20"/>
  <c r="AB95" i="20"/>
  <c r="BW95" i="20"/>
  <c r="AA95" i="20"/>
  <c r="BH95" i="20"/>
  <c r="BQ95" i="20"/>
  <c r="CI95" i="20"/>
  <c r="X95" i="20"/>
  <c r="CH95" i="20"/>
  <c r="BV95" i="20"/>
  <c r="BJ95" i="20"/>
  <c r="AL95" i="20"/>
  <c r="Z95" i="20"/>
  <c r="BU95" i="20"/>
  <c r="BI95" i="20"/>
  <c r="AK95" i="20"/>
  <c r="Y95" i="20"/>
  <c r="AJ95" i="20"/>
  <c r="CG95" i="20"/>
  <c r="I96" i="20"/>
  <c r="CF95" i="20"/>
  <c r="BT95" i="20"/>
  <c r="CE95" i="20"/>
  <c r="BS95" i="20"/>
  <c r="BG95" i="20"/>
  <c r="AI95" i="20"/>
  <c r="W95" i="20"/>
  <c r="CP95" i="20"/>
  <c r="CD95" i="20"/>
  <c r="BR95" i="20"/>
  <c r="BF95" i="20"/>
  <c r="CO95" i="20"/>
  <c r="AS95" i="20"/>
  <c r="AH95" i="20"/>
  <c r="AG95" i="20"/>
  <c r="AP94" i="20"/>
  <c r="AM94" i="20"/>
  <c r="AO94" i="20"/>
  <c r="AH94" i="20"/>
  <c r="AL94" i="20"/>
  <c r="AO84" i="20"/>
  <c r="AI84" i="20"/>
  <c r="AH84" i="20"/>
  <c r="AR84" i="20"/>
  <c r="AJ84" i="20"/>
  <c r="AK84" i="20"/>
  <c r="CN85" i="20"/>
  <c r="BP85" i="20"/>
  <c r="CM85" i="20"/>
  <c r="CA85" i="20"/>
  <c r="BO85" i="20"/>
  <c r="AQ85" i="20"/>
  <c r="AE85" i="20"/>
  <c r="CL85" i="20"/>
  <c r="BZ85" i="20"/>
  <c r="BN85" i="20"/>
  <c r="AP85" i="20"/>
  <c r="AD85" i="20"/>
  <c r="CK85" i="20"/>
  <c r="BY85" i="20"/>
  <c r="BM85" i="20"/>
  <c r="AO85" i="20"/>
  <c r="AC85" i="20"/>
  <c r="CJ85" i="20"/>
  <c r="BX85" i="20"/>
  <c r="BL85" i="20"/>
  <c r="AN85" i="20"/>
  <c r="AB85" i="20"/>
  <c r="CI85" i="20"/>
  <c r="BW85" i="20"/>
  <c r="BK85" i="20"/>
  <c r="AM85" i="20"/>
  <c r="AA85" i="20"/>
  <c r="W85" i="20"/>
  <c r="CH85" i="20"/>
  <c r="BV85" i="20"/>
  <c r="BJ85" i="20"/>
  <c r="AL85" i="20"/>
  <c r="Z85" i="20"/>
  <c r="CE85" i="20"/>
  <c r="AI85" i="20"/>
  <c r="CG85" i="20"/>
  <c r="BU85" i="20"/>
  <c r="BI85" i="20"/>
  <c r="AK85" i="20"/>
  <c r="Y85" i="20"/>
  <c r="BG85" i="20"/>
  <c r="I86" i="20"/>
  <c r="CF85" i="20"/>
  <c r="BT85" i="20"/>
  <c r="BH85" i="20"/>
  <c r="AJ85" i="20"/>
  <c r="X85" i="20"/>
  <c r="BS85" i="20"/>
  <c r="CP85" i="20"/>
  <c r="CD85" i="20"/>
  <c r="BR85" i="20"/>
  <c r="BF85" i="20"/>
  <c r="AH85" i="20"/>
  <c r="CB85" i="20"/>
  <c r="AR85" i="20"/>
  <c r="CO85" i="20"/>
  <c r="CC85" i="20"/>
  <c r="BQ85" i="20"/>
  <c r="AS85" i="20"/>
  <c r="AG85" i="20"/>
  <c r="AF85" i="20"/>
  <c r="AL84" i="20"/>
  <c r="AS84" i="20"/>
  <c r="AM84" i="20"/>
  <c r="BS40" i="71"/>
  <c r="CL40" i="71"/>
  <c r="AE40" i="71"/>
  <c r="AT40" i="71"/>
  <c r="BF40" i="71"/>
  <c r="CE40" i="71"/>
  <c r="BX40" i="71"/>
  <c r="AA39" i="71"/>
  <c r="Q27" i="71"/>
  <c r="BD40" i="71"/>
  <c r="S19" i="71"/>
  <c r="BO40" i="71"/>
  <c r="CP40" i="71"/>
  <c r="BH40" i="71"/>
  <c r="CA40" i="71"/>
  <c r="BU40" i="71"/>
  <c r="BY40" i="71"/>
  <c r="CN40" i="71"/>
  <c r="BG40" i="71"/>
  <c r="BI40" i="71"/>
  <c r="BW40" i="71"/>
  <c r="AR40" i="71"/>
  <c r="X40" i="71"/>
  <c r="AD40" i="71"/>
  <c r="CJ40" i="71"/>
  <c r="AK19" i="71"/>
  <c r="AK40" i="71" s="1"/>
  <c r="AY40" i="71"/>
  <c r="CM40" i="71"/>
  <c r="AA40" i="71"/>
  <c r="U19" i="71"/>
  <c r="BC40" i="71"/>
  <c r="BR40" i="71"/>
  <c r="BB40" i="71"/>
  <c r="BT40" i="71"/>
  <c r="BV40" i="71"/>
  <c r="AZ40" i="71"/>
  <c r="AH40" i="71"/>
  <c r="AW40" i="71"/>
  <c r="BJ40" i="71"/>
  <c r="BE40" i="71"/>
  <c r="CB40" i="71"/>
  <c r="AB40" i="71"/>
  <c r="CC40" i="71"/>
  <c r="AU40" i="71"/>
  <c r="Y40" i="71"/>
  <c r="R39" i="71"/>
  <c r="Z39" i="71"/>
  <c r="AE39" i="71"/>
  <c r="V39" i="71"/>
  <c r="Y39" i="71"/>
  <c r="X39" i="71"/>
  <c r="T39" i="71"/>
  <c r="S39" i="71"/>
  <c r="W39" i="71"/>
  <c r="U39" i="71"/>
  <c r="AD39" i="71"/>
  <c r="Q8" i="71"/>
  <c r="AG9" i="71"/>
  <c r="Q9" i="71" s="1"/>
  <c r="AM9" i="71"/>
  <c r="T29" i="71"/>
  <c r="R28" i="71"/>
  <c r="BH10" i="71"/>
  <c r="CK29" i="71"/>
  <c r="V29" i="71" s="1"/>
  <c r="AK29" i="71"/>
  <c r="AJ29" i="71"/>
  <c r="AB29" i="71"/>
  <c r="AA29" i="71"/>
  <c r="Q29" i="71" s="1"/>
  <c r="U29" i="71"/>
  <c r="V28" i="71"/>
  <c r="AJ19" i="71"/>
  <c r="AJ40" i="71" s="1"/>
  <c r="V9" i="71"/>
  <c r="S28" i="71"/>
  <c r="U28" i="71"/>
  <c r="CF10" i="71"/>
  <c r="AN19" i="71"/>
  <c r="AN40" i="71" s="1"/>
  <c r="BZ10" i="71"/>
  <c r="CI10" i="71"/>
  <c r="BP10" i="71"/>
  <c r="Q10" i="71"/>
  <c r="T19" i="71"/>
  <c r="BO10" i="71"/>
  <c r="AQ19" i="71"/>
  <c r="AQ40" i="71" s="1"/>
  <c r="AF19" i="71"/>
  <c r="AF40" i="71" s="1"/>
  <c r="BS10" i="71"/>
  <c r="AI19" i="71"/>
  <c r="AI40" i="71" s="1"/>
  <c r="CL10" i="71"/>
  <c r="BM10" i="71"/>
  <c r="CE10" i="71"/>
  <c r="BT10" i="71"/>
  <c r="CC10" i="71"/>
  <c r="O10" i="71"/>
  <c r="S9" i="71"/>
  <c r="BV10" i="71"/>
  <c r="BY10" i="71"/>
  <c r="CG10" i="71"/>
  <c r="BN10" i="71"/>
  <c r="CN10" i="71"/>
  <c r="BE10" i="71"/>
  <c r="CK10" i="71"/>
  <c r="AP19" i="71"/>
  <c r="AP40" i="71" s="1"/>
  <c r="CO20" i="71"/>
  <c r="CC20" i="71"/>
  <c r="BQ20" i="71"/>
  <c r="BE20" i="71"/>
  <c r="AG20" i="71"/>
  <c r="AG41" i="71" s="1"/>
  <c r="CN20" i="71"/>
  <c r="CB20" i="71"/>
  <c r="BP20" i="71"/>
  <c r="BD20" i="71"/>
  <c r="AF20" i="71"/>
  <c r="AF41" i="71" s="1"/>
  <c r="CK20" i="71"/>
  <c r="BY20" i="71"/>
  <c r="BM20" i="71"/>
  <c r="AO20" i="71"/>
  <c r="AC20" i="71"/>
  <c r="AC41" i="71" s="1"/>
  <c r="CP20" i="71"/>
  <c r="BI20" i="71"/>
  <c r="CM20" i="71"/>
  <c r="BW20" i="71"/>
  <c r="BH20" i="71"/>
  <c r="AQ20" i="71"/>
  <c r="AA20" i="71"/>
  <c r="CL20" i="71"/>
  <c r="BV20" i="71"/>
  <c r="BG20" i="71"/>
  <c r="BG41" i="71" s="1"/>
  <c r="AP20" i="71"/>
  <c r="Z20" i="71"/>
  <c r="Z41" i="71" s="1"/>
  <c r="CH20" i="71"/>
  <c r="BS20" i="71"/>
  <c r="AL20" i="71"/>
  <c r="W20" i="71"/>
  <c r="W41" i="71" s="1"/>
  <c r="CG20" i="71"/>
  <c r="BR20" i="71"/>
  <c r="AK20" i="71"/>
  <c r="CF20" i="71"/>
  <c r="BO20" i="71"/>
  <c r="AJ20" i="71"/>
  <c r="CE20" i="71"/>
  <c r="BN20" i="71"/>
  <c r="AI20" i="71"/>
  <c r="AI41" i="71" s="1"/>
  <c r="CD20" i="71"/>
  <c r="BL20" i="71"/>
  <c r="I21" i="71"/>
  <c r="CA20" i="71"/>
  <c r="BK20" i="71"/>
  <c r="BZ20" i="71"/>
  <c r="BJ20" i="71"/>
  <c r="AD20" i="71"/>
  <c r="AD41" i="71" s="1"/>
  <c r="BX20" i="71"/>
  <c r="AB20" i="71"/>
  <c r="Y20" i="71"/>
  <c r="Y41" i="71" s="1"/>
  <c r="CJ20" i="71"/>
  <c r="X20" i="71"/>
  <c r="X41" i="71" s="1"/>
  <c r="CI20" i="71"/>
  <c r="BU20" i="71"/>
  <c r="O20" i="71"/>
  <c r="BT20" i="71"/>
  <c r="BF20" i="71"/>
  <c r="AN20" i="71"/>
  <c r="AM20" i="71"/>
  <c r="AH20" i="71"/>
  <c r="AH41" i="71" s="1"/>
  <c r="AE20" i="71"/>
  <c r="AE41" i="71" s="1"/>
  <c r="M29" i="71"/>
  <c r="N29" i="71" s="1"/>
  <c r="O29" i="71"/>
  <c r="BX10" i="71"/>
  <c r="T9" i="71"/>
  <c r="U9" i="71"/>
  <c r="AM19" i="71"/>
  <c r="AG19" i="71"/>
  <c r="BL10" i="71"/>
  <c r="CB10" i="71"/>
  <c r="J11" i="71"/>
  <c r="J12" i="71" s="1"/>
  <c r="J13" i="71" s="1"/>
  <c r="J14" i="71" s="1"/>
  <c r="CG30" i="71"/>
  <c r="BU30" i="71"/>
  <c r="CP30" i="71"/>
  <c r="CD30" i="71"/>
  <c r="BR30" i="71"/>
  <c r="AT30" i="71"/>
  <c r="AH30" i="71"/>
  <c r="CE30" i="71"/>
  <c r="BP30" i="71"/>
  <c r="AP30" i="71"/>
  <c r="AC30" i="71"/>
  <c r="CM30" i="71"/>
  <c r="BY30" i="71"/>
  <c r="AK30" i="71"/>
  <c r="X30" i="71"/>
  <c r="CL30" i="71"/>
  <c r="BX30" i="71"/>
  <c r="AW30" i="71"/>
  <c r="AJ30" i="71"/>
  <c r="W30" i="71"/>
  <c r="CI30" i="71"/>
  <c r="BT30" i="71"/>
  <c r="AS30" i="71"/>
  <c r="AF30" i="71"/>
  <c r="CN30" i="71"/>
  <c r="BQ30" i="71"/>
  <c r="AD30" i="71"/>
  <c r="CK30" i="71"/>
  <c r="AV30" i="71"/>
  <c r="AB30" i="71"/>
  <c r="CJ30" i="71"/>
  <c r="AU30" i="71"/>
  <c r="AA30" i="71"/>
  <c r="CH30" i="71"/>
  <c r="AR30" i="71"/>
  <c r="Z30" i="71"/>
  <c r="CF30" i="71"/>
  <c r="AQ30" i="71"/>
  <c r="Y30" i="71"/>
  <c r="CC30" i="71"/>
  <c r="AO30" i="71"/>
  <c r="CB30" i="71"/>
  <c r="AN30" i="71"/>
  <c r="CA30" i="71"/>
  <c r="AM30" i="71"/>
  <c r="BZ30" i="71"/>
  <c r="AL30" i="71"/>
  <c r="I31" i="71"/>
  <c r="BW30" i="71"/>
  <c r="AI30" i="71"/>
  <c r="BV30" i="71"/>
  <c r="AG30" i="71"/>
  <c r="CO30" i="71"/>
  <c r="BS30" i="71"/>
  <c r="AE30" i="71"/>
  <c r="BJ10" i="71"/>
  <c r="CJ10" i="71"/>
  <c r="CJ41" i="71" s="1"/>
  <c r="BF10" i="71"/>
  <c r="AO19" i="71"/>
  <c r="AO40" i="71" s="1"/>
  <c r="BI10" i="71"/>
  <c r="CM10" i="71"/>
  <c r="CM41" i="71" s="1"/>
  <c r="BU10" i="71"/>
  <c r="BR10" i="71"/>
  <c r="BR41" i="71" s="1"/>
  <c r="CH10" i="71"/>
  <c r="BU11" i="71"/>
  <c r="AW11" i="71"/>
  <c r="CD11" i="71"/>
  <c r="BR11" i="71"/>
  <c r="AT11" i="71"/>
  <c r="AH11" i="71"/>
  <c r="AS11" i="71"/>
  <c r="AG11" i="71"/>
  <c r="CJ11" i="71"/>
  <c r="BX11" i="71"/>
  <c r="AZ11" i="71"/>
  <c r="AN11" i="71"/>
  <c r="AB11" i="71"/>
  <c r="Y11" i="71"/>
  <c r="AM11" i="71"/>
  <c r="X11" i="71"/>
  <c r="BV11" i="71"/>
  <c r="BC11" i="71"/>
  <c r="AL11" i="71"/>
  <c r="W11" i="71"/>
  <c r="CL11" i="71"/>
  <c r="BB11" i="71"/>
  <c r="AK11" i="71"/>
  <c r="BA11" i="71"/>
  <c r="AJ11" i="71"/>
  <c r="CI11" i="71"/>
  <c r="BP11" i="71"/>
  <c r="AY11" i="71"/>
  <c r="AI11" i="71"/>
  <c r="AA11" i="71"/>
  <c r="AX11" i="71"/>
  <c r="AF11" i="71"/>
  <c r="AV11" i="71"/>
  <c r="AE11" i="71"/>
  <c r="AQ11" i="71"/>
  <c r="CE11" i="71"/>
  <c r="AU11" i="71"/>
  <c r="AD11" i="71"/>
  <c r="CA11" i="71"/>
  <c r="CB11" i="71"/>
  <c r="AR11" i="71"/>
  <c r="AC11" i="71"/>
  <c r="I12" i="71"/>
  <c r="AP11" i="71"/>
  <c r="Z11" i="71"/>
  <c r="AO11" i="71"/>
  <c r="BW10" i="71"/>
  <c r="BD10" i="71"/>
  <c r="BD41" i="71" s="1"/>
  <c r="CD10" i="71"/>
  <c r="BQ10" i="71"/>
  <c r="BQ41" i="71" s="1"/>
  <c r="AL19" i="71"/>
  <c r="AL40" i="71" s="1"/>
  <c r="CA10" i="71"/>
  <c r="CA41" i="71" s="1"/>
  <c r="CP10" i="71"/>
  <c r="BB10" i="71"/>
  <c r="BK10" i="71"/>
  <c r="BK41" i="71" s="1"/>
  <c r="CO10" i="71"/>
  <c r="AC40" i="71" l="1"/>
  <c r="AQ29" i="71"/>
  <c r="L30" i="71"/>
  <c r="AW10" i="71"/>
  <c r="L11" i="71"/>
  <c r="BF41" i="71"/>
  <c r="AM40" i="71"/>
  <c r="BD47" i="73"/>
  <c r="BW41" i="71"/>
  <c r="CB41" i="71"/>
  <c r="BL41" i="71"/>
  <c r="U40" i="71"/>
  <c r="AP29" i="71"/>
  <c r="AP41" i="71" s="1"/>
  <c r="AM29" i="71"/>
  <c r="AM41" i="71" s="1"/>
  <c r="AO29" i="71"/>
  <c r="AO41" i="71" s="1"/>
  <c r="AN29" i="71"/>
  <c r="AN41" i="71" s="1"/>
  <c r="AL29" i="71"/>
  <c r="AQ41" i="71"/>
  <c r="AL41" i="71"/>
  <c r="CD41" i="71"/>
  <c r="CP11" i="71"/>
  <c r="BT41" i="71"/>
  <c r="BP41" i="71"/>
  <c r="CM11" i="71"/>
  <c r="CG11" i="71"/>
  <c r="CH41" i="71"/>
  <c r="CF11" i="71"/>
  <c r="BS11" i="71"/>
  <c r="BQ11" i="71"/>
  <c r="BZ11" i="71"/>
  <c r="CK11" i="71"/>
  <c r="BW11" i="71"/>
  <c r="CC11" i="71"/>
  <c r="CN11" i="71"/>
  <c r="R9" i="71"/>
  <c r="CO11" i="71"/>
  <c r="CP41" i="71"/>
  <c r="BI41" i="71"/>
  <c r="CH11" i="71"/>
  <c r="BT11" i="71"/>
  <c r="BY11" i="71"/>
  <c r="O115" i="20"/>
  <c r="M115" i="20"/>
  <c r="N115" i="20" s="1"/>
  <c r="CM116" i="20"/>
  <c r="CA116" i="20"/>
  <c r="AQ116" i="20"/>
  <c r="AE116" i="20"/>
  <c r="AJ116" i="20"/>
  <c r="AT116" i="20"/>
  <c r="CL116" i="20"/>
  <c r="BZ116" i="20"/>
  <c r="AP116" i="20"/>
  <c r="AD116" i="20"/>
  <c r="CF116" i="20"/>
  <c r="CD116" i="20"/>
  <c r="CK116" i="20"/>
  <c r="BY116" i="20"/>
  <c r="AO116" i="20"/>
  <c r="AC116" i="20"/>
  <c r="AS116" i="20"/>
  <c r="CJ116" i="20"/>
  <c r="BX116" i="20"/>
  <c r="AN116" i="20"/>
  <c r="AB116" i="20"/>
  <c r="AV116" i="20"/>
  <c r="CP116" i="20"/>
  <c r="CC116" i="20"/>
  <c r="CI116" i="20"/>
  <c r="BW116" i="20"/>
  <c r="AM116" i="20"/>
  <c r="AA116" i="20"/>
  <c r="BR116" i="20"/>
  <c r="CO116" i="20"/>
  <c r="CH116" i="20"/>
  <c r="BV116" i="20"/>
  <c r="AL116" i="20"/>
  <c r="Z116" i="20"/>
  <c r="I117" i="20"/>
  <c r="X116" i="20"/>
  <c r="AG116" i="20"/>
  <c r="CG116" i="20"/>
  <c r="BU116" i="20"/>
  <c r="AW116" i="20"/>
  <c r="AK116" i="20"/>
  <c r="Y116" i="20"/>
  <c r="BT116" i="20"/>
  <c r="CE116" i="20"/>
  <c r="BS116" i="20"/>
  <c r="AU116" i="20"/>
  <c r="AI116" i="20"/>
  <c r="W116" i="20"/>
  <c r="CN116" i="20"/>
  <c r="CB116" i="20"/>
  <c r="AR116" i="20"/>
  <c r="AF116" i="20"/>
  <c r="AH116" i="20"/>
  <c r="O105" i="20"/>
  <c r="M105" i="20"/>
  <c r="N105" i="20" s="1"/>
  <c r="CM106" i="20"/>
  <c r="CA106" i="20"/>
  <c r="BC106" i="20"/>
  <c r="AQ106" i="20"/>
  <c r="AE106" i="20"/>
  <c r="CL106" i="20"/>
  <c r="BZ106" i="20"/>
  <c r="BB106" i="20"/>
  <c r="AP106" i="20"/>
  <c r="AD106" i="20"/>
  <c r="CK106" i="20"/>
  <c r="BY106" i="20"/>
  <c r="BA106" i="20"/>
  <c r="AO106" i="20"/>
  <c r="AC106" i="20"/>
  <c r="AT106" i="20"/>
  <c r="AS106" i="20"/>
  <c r="CJ106" i="20"/>
  <c r="BX106" i="20"/>
  <c r="AZ106" i="20"/>
  <c r="AN106" i="20"/>
  <c r="AB106" i="20"/>
  <c r="CP106" i="20"/>
  <c r="CI106" i="20"/>
  <c r="BW106" i="20"/>
  <c r="AY106" i="20"/>
  <c r="AM106" i="20"/>
  <c r="AA106" i="20"/>
  <c r="CO106" i="20"/>
  <c r="CH106" i="20"/>
  <c r="BV106" i="20"/>
  <c r="AX106" i="20"/>
  <c r="AL106" i="20"/>
  <c r="Z106" i="20"/>
  <c r="CD106" i="20"/>
  <c r="BE106" i="20"/>
  <c r="CG106" i="20"/>
  <c r="BU106" i="20"/>
  <c r="AW106" i="20"/>
  <c r="AK106" i="20"/>
  <c r="Y106" i="20"/>
  <c r="CC106" i="20"/>
  <c r="I107" i="20"/>
  <c r="CF106" i="20"/>
  <c r="BT106" i="20"/>
  <c r="AV106" i="20"/>
  <c r="AJ106" i="20"/>
  <c r="X106" i="20"/>
  <c r="CE106" i="20"/>
  <c r="BS106" i="20"/>
  <c r="AU106" i="20"/>
  <c r="AI106" i="20"/>
  <c r="W106" i="20"/>
  <c r="BR106" i="20"/>
  <c r="AG106" i="20"/>
  <c r="CN106" i="20"/>
  <c r="CB106" i="20"/>
  <c r="BD106" i="20"/>
  <c r="AR106" i="20"/>
  <c r="AF106" i="20"/>
  <c r="AH106" i="20"/>
  <c r="O95" i="20"/>
  <c r="M95" i="20"/>
  <c r="N95" i="20" s="1"/>
  <c r="CM96" i="20"/>
  <c r="CA96" i="20"/>
  <c r="BC96" i="20"/>
  <c r="AQ96" i="20"/>
  <c r="AE96" i="20"/>
  <c r="CL96" i="20"/>
  <c r="BZ96" i="20"/>
  <c r="BB96" i="20"/>
  <c r="AP96" i="20"/>
  <c r="AD96" i="20"/>
  <c r="CK96" i="20"/>
  <c r="BY96" i="20"/>
  <c r="BA96" i="20"/>
  <c r="AO96" i="20"/>
  <c r="AC96" i="20"/>
  <c r="CJ96" i="20"/>
  <c r="BX96" i="20"/>
  <c r="AZ96" i="20"/>
  <c r="AN96" i="20"/>
  <c r="AB96" i="20"/>
  <c r="CB96" i="20"/>
  <c r="AR96" i="20"/>
  <c r="CI96" i="20"/>
  <c r="BW96" i="20"/>
  <c r="AY96" i="20"/>
  <c r="AM96" i="20"/>
  <c r="AA96" i="20"/>
  <c r="AF96" i="20"/>
  <c r="CH96" i="20"/>
  <c r="BV96" i="20"/>
  <c r="AX96" i="20"/>
  <c r="AL96" i="20"/>
  <c r="Z96" i="20"/>
  <c r="CG96" i="20"/>
  <c r="BU96" i="20"/>
  <c r="AW96" i="20"/>
  <c r="AK96" i="20"/>
  <c r="Y96" i="20"/>
  <c r="AV96" i="20"/>
  <c r="X96" i="20"/>
  <c r="I97" i="20"/>
  <c r="CF96" i="20"/>
  <c r="BT96" i="20"/>
  <c r="AJ96" i="20"/>
  <c r="CE96" i="20"/>
  <c r="BS96" i="20"/>
  <c r="AU96" i="20"/>
  <c r="AI96" i="20"/>
  <c r="W96" i="20"/>
  <c r="CP96" i="20"/>
  <c r="CD96" i="20"/>
  <c r="BR96" i="20"/>
  <c r="AT96" i="20"/>
  <c r="AH96" i="20"/>
  <c r="AS96" i="20"/>
  <c r="AG96" i="20"/>
  <c r="BD96" i="20"/>
  <c r="CO96" i="20"/>
  <c r="CC96" i="20"/>
  <c r="BE96" i="20"/>
  <c r="CN96" i="20"/>
  <c r="O85" i="20"/>
  <c r="M85" i="20"/>
  <c r="N85" i="20" s="1"/>
  <c r="CM86" i="20"/>
  <c r="CA86" i="20"/>
  <c r="BC86" i="20"/>
  <c r="AQ86" i="20"/>
  <c r="AE86" i="20"/>
  <c r="CL86" i="20"/>
  <c r="BZ86" i="20"/>
  <c r="BB86" i="20"/>
  <c r="AP86" i="20"/>
  <c r="AD86" i="20"/>
  <c r="CK86" i="20"/>
  <c r="BY86" i="20"/>
  <c r="BA86" i="20"/>
  <c r="AO86" i="20"/>
  <c r="AC86" i="20"/>
  <c r="CJ86" i="20"/>
  <c r="BX86" i="20"/>
  <c r="AZ86" i="20"/>
  <c r="AN86" i="20"/>
  <c r="AB86" i="20"/>
  <c r="CI86" i="20"/>
  <c r="BW86" i="20"/>
  <c r="AY86" i="20"/>
  <c r="AM86" i="20"/>
  <c r="AA86" i="20"/>
  <c r="CH86" i="20"/>
  <c r="BV86" i="20"/>
  <c r="AX86" i="20"/>
  <c r="AL86" i="20"/>
  <c r="Z86" i="20"/>
  <c r="CG86" i="20"/>
  <c r="BU86" i="20"/>
  <c r="AW86" i="20"/>
  <c r="AK86" i="20"/>
  <c r="Y86" i="20"/>
  <c r="I87" i="20"/>
  <c r="CF86" i="20"/>
  <c r="BT86" i="20"/>
  <c r="AV86" i="20"/>
  <c r="AJ86" i="20"/>
  <c r="X86" i="20"/>
  <c r="CE86" i="20"/>
  <c r="BS86" i="20"/>
  <c r="AU86" i="20"/>
  <c r="AI86" i="20"/>
  <c r="W86" i="20"/>
  <c r="CP86" i="20"/>
  <c r="CD86" i="20"/>
  <c r="BR86" i="20"/>
  <c r="AT86" i="20"/>
  <c r="AH86" i="20"/>
  <c r="CO86" i="20"/>
  <c r="CC86" i="20"/>
  <c r="BE86" i="20"/>
  <c r="AS86" i="20"/>
  <c r="AG86" i="20"/>
  <c r="CN86" i="20"/>
  <c r="CB86" i="20"/>
  <c r="BD86" i="20"/>
  <c r="AR86" i="20"/>
  <c r="AF86" i="20"/>
  <c r="AK41" i="71"/>
  <c r="AA41" i="71"/>
  <c r="V40" i="71"/>
  <c r="S40" i="71"/>
  <c r="AB41" i="71"/>
  <c r="AJ41" i="71"/>
  <c r="Q39" i="71"/>
  <c r="CE41" i="71"/>
  <c r="CI41" i="71"/>
  <c r="CK41" i="71"/>
  <c r="BM41" i="71"/>
  <c r="BZ41" i="71"/>
  <c r="BE41" i="71"/>
  <c r="CL41" i="71"/>
  <c r="CO41" i="71"/>
  <c r="BU41" i="71"/>
  <c r="CN41" i="71"/>
  <c r="CF41" i="71"/>
  <c r="BN41" i="71"/>
  <c r="CG41" i="71"/>
  <c r="BS41" i="71"/>
  <c r="BY41" i="71"/>
  <c r="BH41" i="71"/>
  <c r="BX41" i="71"/>
  <c r="BV41" i="71"/>
  <c r="BO41" i="71"/>
  <c r="CC41" i="71"/>
  <c r="BJ41" i="71"/>
  <c r="AG40" i="71"/>
  <c r="T40" i="71"/>
  <c r="AR10" i="71"/>
  <c r="T10" i="71"/>
  <c r="R11" i="71"/>
  <c r="Q11" i="71"/>
  <c r="R30" i="71"/>
  <c r="AV20" i="71"/>
  <c r="AS20" i="71"/>
  <c r="U10" i="71"/>
  <c r="AU10" i="71"/>
  <c r="T20" i="71"/>
  <c r="BA20" i="71"/>
  <c r="BA10" i="71"/>
  <c r="AV10" i="71"/>
  <c r="CM12" i="71"/>
  <c r="BO12" i="71"/>
  <c r="BC12" i="71"/>
  <c r="CI12" i="71"/>
  <c r="BI12" i="71"/>
  <c r="AV12" i="71"/>
  <c r="AJ12" i="71"/>
  <c r="X12" i="71"/>
  <c r="CF12" i="71"/>
  <c r="BF12" i="71"/>
  <c r="AS12" i="71"/>
  <c r="AG12" i="71"/>
  <c r="I13" i="71"/>
  <c r="CE12" i="71"/>
  <c r="BE12" i="71"/>
  <c r="AR12" i="71"/>
  <c r="AF12" i="71"/>
  <c r="CL12" i="71"/>
  <c r="BL12" i="71"/>
  <c r="AY12" i="71"/>
  <c r="AM12" i="71"/>
  <c r="AA12" i="71"/>
  <c r="CG12" i="71"/>
  <c r="AT12" i="71"/>
  <c r="CD12" i="71"/>
  <c r="BK12" i="71"/>
  <c r="AQ12" i="71"/>
  <c r="Z12" i="71"/>
  <c r="CC12" i="71"/>
  <c r="BJ12" i="71"/>
  <c r="AP12" i="71"/>
  <c r="Y12" i="71"/>
  <c r="CB12" i="71"/>
  <c r="BH12" i="71"/>
  <c r="AO12" i="71"/>
  <c r="W12" i="71"/>
  <c r="BG12" i="71"/>
  <c r="AN12" i="71"/>
  <c r="BD12" i="71"/>
  <c r="AL12" i="71"/>
  <c r="CP12" i="71"/>
  <c r="BB12" i="71"/>
  <c r="AK12" i="71"/>
  <c r="AI12" i="71"/>
  <c r="AW12" i="71"/>
  <c r="CO12" i="71"/>
  <c r="BA12" i="71"/>
  <c r="CJ12" i="71"/>
  <c r="CN12" i="71"/>
  <c r="AZ12" i="71"/>
  <c r="AH12" i="71"/>
  <c r="CK12" i="71"/>
  <c r="AX12" i="71"/>
  <c r="AE12" i="71"/>
  <c r="AD12" i="71"/>
  <c r="CH12" i="71"/>
  <c r="BN12" i="71"/>
  <c r="AU12" i="71"/>
  <c r="AC12" i="71"/>
  <c r="BM12" i="71"/>
  <c r="AB12" i="71"/>
  <c r="CG31" i="71"/>
  <c r="BI31" i="71"/>
  <c r="AW31" i="71"/>
  <c r="AK31" i="71"/>
  <c r="Y31" i="71"/>
  <c r="I32" i="71"/>
  <c r="CF31" i="71"/>
  <c r="BH31" i="71"/>
  <c r="AV31" i="71"/>
  <c r="AJ31" i="71"/>
  <c r="X31" i="71"/>
  <c r="CO31" i="71"/>
  <c r="CC31" i="71"/>
  <c r="BE31" i="71"/>
  <c r="AS31" i="71"/>
  <c r="AG31" i="71"/>
  <c r="CM31" i="71"/>
  <c r="BG31" i="71"/>
  <c r="AQ31" i="71"/>
  <c r="AB31" i="71"/>
  <c r="CH31" i="71"/>
  <c r="BA31" i="71"/>
  <c r="AL31" i="71"/>
  <c r="CE31" i="71"/>
  <c r="AZ31" i="71"/>
  <c r="AI31" i="71"/>
  <c r="AU31" i="71"/>
  <c r="AE31" i="71"/>
  <c r="BB31" i="71"/>
  <c r="AC31" i="71"/>
  <c r="AY31" i="71"/>
  <c r="AA31" i="71"/>
  <c r="AX31" i="71"/>
  <c r="Z31" i="71"/>
  <c r="CP31" i="71"/>
  <c r="AT31" i="71"/>
  <c r="W31" i="71"/>
  <c r="CN31" i="71"/>
  <c r="AR31" i="71"/>
  <c r="CL31" i="71"/>
  <c r="AP31" i="71"/>
  <c r="CK31" i="71"/>
  <c r="AO31" i="71"/>
  <c r="CJ31" i="71"/>
  <c r="AN31" i="71"/>
  <c r="CI31" i="71"/>
  <c r="AM31" i="71"/>
  <c r="CD31" i="71"/>
  <c r="BF31" i="71"/>
  <c r="AH31" i="71"/>
  <c r="CB31" i="71"/>
  <c r="BD31" i="71"/>
  <c r="AF31" i="71"/>
  <c r="BC31" i="71"/>
  <c r="AD31" i="71"/>
  <c r="CP21" i="71"/>
  <c r="CD21" i="71"/>
  <c r="CD42" i="71" s="1"/>
  <c r="BR21" i="71"/>
  <c r="BR42" i="71" s="1"/>
  <c r="CC21" i="71"/>
  <c r="BP21" i="71"/>
  <c r="BP42" i="71" s="1"/>
  <c r="AR21" i="71"/>
  <c r="AR42" i="71" s="1"/>
  <c r="AF21" i="71"/>
  <c r="AF42" i="71" s="1"/>
  <c r="CO21" i="71"/>
  <c r="CO42" i="71" s="1"/>
  <c r="CB21" i="71"/>
  <c r="CB42" i="71" s="1"/>
  <c r="BC21" i="71"/>
  <c r="AQ21" i="71"/>
  <c r="AQ42" i="71" s="1"/>
  <c r="AE21" i="71"/>
  <c r="AE42" i="71" s="1"/>
  <c r="CL21" i="71"/>
  <c r="CL42" i="71" s="1"/>
  <c r="BY21" i="71"/>
  <c r="BY42" i="71" s="1"/>
  <c r="AZ21" i="71"/>
  <c r="AN21" i="71"/>
  <c r="AN42" i="71" s="1"/>
  <c r="AB21" i="71"/>
  <c r="AB42" i="71" s="1"/>
  <c r="CK21" i="71"/>
  <c r="BU21" i="71"/>
  <c r="BU42" i="71" s="1"/>
  <c r="AM21" i="71"/>
  <c r="AM42" i="71" s="1"/>
  <c r="X21" i="71"/>
  <c r="X42" i="71" s="1"/>
  <c r="CJ21" i="71"/>
  <c r="CJ42" i="71" s="1"/>
  <c r="BT21" i="71"/>
  <c r="BT42" i="71" s="1"/>
  <c r="BB21" i="71"/>
  <c r="AL21" i="71"/>
  <c r="AL42" i="71" s="1"/>
  <c r="W21" i="71"/>
  <c r="W42" i="71" s="1"/>
  <c r="CI21" i="71"/>
  <c r="CI42" i="71" s="1"/>
  <c r="BS21" i="71"/>
  <c r="BA21" i="71"/>
  <c r="AK21" i="71"/>
  <c r="AK42" i="71" s="1"/>
  <c r="CG21" i="71"/>
  <c r="CG42" i="71" s="1"/>
  <c r="AX21" i="71"/>
  <c r="CF21" i="71"/>
  <c r="CF42" i="71" s="1"/>
  <c r="AW21" i="71"/>
  <c r="AW42" i="71" s="1"/>
  <c r="AH21" i="71"/>
  <c r="AH42" i="71" s="1"/>
  <c r="CE21" i="71"/>
  <c r="CE42" i="71" s="1"/>
  <c r="AV21" i="71"/>
  <c r="AV42" i="71" s="1"/>
  <c r="AG21" i="71"/>
  <c r="AG42" i="71" s="1"/>
  <c r="CA21" i="71"/>
  <c r="CA42" i="71" s="1"/>
  <c r="AU21" i="71"/>
  <c r="AU42" i="71" s="1"/>
  <c r="AD21" i="71"/>
  <c r="AD42" i="71" s="1"/>
  <c r="BZ21" i="71"/>
  <c r="AT21" i="71"/>
  <c r="AT42" i="71" s="1"/>
  <c r="AC21" i="71"/>
  <c r="AC42" i="71" s="1"/>
  <c r="I22" i="71"/>
  <c r="BX21" i="71"/>
  <c r="BX42" i="71" s="1"/>
  <c r="AS21" i="71"/>
  <c r="AS42" i="71" s="1"/>
  <c r="AA21" i="71"/>
  <c r="AA42" i="71" s="1"/>
  <c r="CN21" i="71"/>
  <c r="BW21" i="71"/>
  <c r="BW42" i="71" s="1"/>
  <c r="AP21" i="71"/>
  <c r="AP42" i="71" s="1"/>
  <c r="Z21" i="71"/>
  <c r="Z42" i="71" s="1"/>
  <c r="CM21" i="71"/>
  <c r="CM42" i="71" s="1"/>
  <c r="BV21" i="71"/>
  <c r="BV42" i="71" s="1"/>
  <c r="AO21" i="71"/>
  <c r="AO42" i="71" s="1"/>
  <c r="Y21" i="71"/>
  <c r="Y42" i="71" s="1"/>
  <c r="CH21" i="71"/>
  <c r="CH42" i="71" s="1"/>
  <c r="BQ21" i="71"/>
  <c r="BQ42" i="71" s="1"/>
  <c r="AY21" i="71"/>
  <c r="AJ21" i="71"/>
  <c r="AJ42" i="71" s="1"/>
  <c r="AI21" i="71"/>
  <c r="AI42" i="71" s="1"/>
  <c r="AZ20" i="71"/>
  <c r="AS10" i="71"/>
  <c r="Q30" i="71"/>
  <c r="AZ29" i="71"/>
  <c r="BC29" i="71"/>
  <c r="AS29" i="71"/>
  <c r="AU29" i="71"/>
  <c r="AY29" i="71"/>
  <c r="AV29" i="71"/>
  <c r="BA29" i="71"/>
  <c r="AX29" i="71"/>
  <c r="BB29" i="71"/>
  <c r="AT29" i="71"/>
  <c r="AR29" i="71"/>
  <c r="AW29" i="71"/>
  <c r="BC10" i="71"/>
  <c r="R19" i="71"/>
  <c r="R40" i="71" s="1"/>
  <c r="U11" i="71"/>
  <c r="AT20" i="71"/>
  <c r="Q20" i="71"/>
  <c r="Q41" i="71" s="1"/>
  <c r="AR20" i="71"/>
  <c r="AX10" i="71"/>
  <c r="AY10" i="71"/>
  <c r="U30" i="71"/>
  <c r="AW20" i="71"/>
  <c r="AX20" i="71"/>
  <c r="V10" i="71"/>
  <c r="BC20" i="71"/>
  <c r="BB20" i="71"/>
  <c r="Q19" i="71"/>
  <c r="Q40" i="71" s="1"/>
  <c r="V30" i="71"/>
  <c r="AU20" i="71"/>
  <c r="V20" i="71"/>
  <c r="U20" i="71"/>
  <c r="AT10" i="71"/>
  <c r="AZ10" i="71"/>
  <c r="O21" i="71"/>
  <c r="M21" i="71"/>
  <c r="N21" i="71" s="1"/>
  <c r="AY20" i="71"/>
  <c r="AW41" i="71" l="1"/>
  <c r="AT41" i="71"/>
  <c r="V11" i="71"/>
  <c r="CC42" i="71"/>
  <c r="CN42" i="71"/>
  <c r="CP42" i="71"/>
  <c r="AZ41" i="71"/>
  <c r="BZ42" i="71"/>
  <c r="CK42" i="71"/>
  <c r="V41" i="71"/>
  <c r="U41" i="71"/>
  <c r="BS42" i="71"/>
  <c r="AL115" i="20"/>
  <c r="AQ115" i="20"/>
  <c r="AO115" i="20"/>
  <c r="AM115" i="20"/>
  <c r="AR115" i="20"/>
  <c r="AP115" i="20"/>
  <c r="AN115" i="20"/>
  <c r="AS115" i="20"/>
  <c r="AZ115" i="20"/>
  <c r="AY115" i="20"/>
  <c r="AT115" i="20"/>
  <c r="AV115" i="20"/>
  <c r="BA115" i="20"/>
  <c r="BD115" i="20"/>
  <c r="AX115" i="20"/>
  <c r="BE115" i="20"/>
  <c r="AU115" i="20"/>
  <c r="BC115" i="20"/>
  <c r="AW115" i="20"/>
  <c r="BB115" i="20"/>
  <c r="CL117" i="20"/>
  <c r="BB117" i="20"/>
  <c r="AP117" i="20"/>
  <c r="AD117" i="20"/>
  <c r="W117" i="20"/>
  <c r="CK117" i="20"/>
  <c r="BA117" i="20"/>
  <c r="AO117" i="20"/>
  <c r="AC117" i="20"/>
  <c r="AU117" i="20"/>
  <c r="CO117" i="20"/>
  <c r="AR117" i="20"/>
  <c r="CJ117" i="20"/>
  <c r="AZ117" i="20"/>
  <c r="AN117" i="20"/>
  <c r="AB117" i="20"/>
  <c r="CI117" i="20"/>
  <c r="AY117" i="20"/>
  <c r="AM117" i="20"/>
  <c r="AA117" i="20"/>
  <c r="AI117" i="20"/>
  <c r="CH117" i="20"/>
  <c r="AX117" i="20"/>
  <c r="AL117" i="20"/>
  <c r="Z117" i="20"/>
  <c r="BG117" i="20"/>
  <c r="CG117" i="20"/>
  <c r="BI117" i="20"/>
  <c r="AW117" i="20"/>
  <c r="AK117" i="20"/>
  <c r="Y117" i="20"/>
  <c r="CE117" i="20"/>
  <c r="AF117" i="20"/>
  <c r="I118" i="20"/>
  <c r="CF117" i="20"/>
  <c r="BH117" i="20"/>
  <c r="AV117" i="20"/>
  <c r="AJ117" i="20"/>
  <c r="X117" i="20"/>
  <c r="CN117" i="20"/>
  <c r="CP117" i="20"/>
  <c r="CD117" i="20"/>
  <c r="BF117" i="20"/>
  <c r="AT117" i="20"/>
  <c r="AH117" i="20"/>
  <c r="BE117" i="20"/>
  <c r="AS117" i="20"/>
  <c r="AG117" i="20"/>
  <c r="CM117" i="20"/>
  <c r="BC117" i="20"/>
  <c r="AQ117" i="20"/>
  <c r="AE117" i="20"/>
  <c r="BD117" i="20"/>
  <c r="CL107" i="20"/>
  <c r="BN107" i="20"/>
  <c r="BB107" i="20"/>
  <c r="AP107" i="20"/>
  <c r="AD107" i="20"/>
  <c r="BD107" i="20"/>
  <c r="CK107" i="20"/>
  <c r="BM107" i="20"/>
  <c r="BA107" i="20"/>
  <c r="AO107" i="20"/>
  <c r="AC107" i="20"/>
  <c r="CN107" i="20"/>
  <c r="CJ107" i="20"/>
  <c r="BL107" i="20"/>
  <c r="AZ107" i="20"/>
  <c r="AN107" i="20"/>
  <c r="AB107" i="20"/>
  <c r="AS107" i="20"/>
  <c r="CI107" i="20"/>
  <c r="BK107" i="20"/>
  <c r="AY107" i="20"/>
  <c r="AM107" i="20"/>
  <c r="AA107" i="20"/>
  <c r="AF107" i="20"/>
  <c r="CH107" i="20"/>
  <c r="BJ107" i="20"/>
  <c r="AX107" i="20"/>
  <c r="AL107" i="20"/>
  <c r="Z107" i="20"/>
  <c r="CG107" i="20"/>
  <c r="BI107" i="20"/>
  <c r="AW107" i="20"/>
  <c r="AK107" i="20"/>
  <c r="Y107" i="20"/>
  <c r="BP107" i="20"/>
  <c r="I108" i="20"/>
  <c r="CF107" i="20"/>
  <c r="BH107" i="20"/>
  <c r="AV107" i="20"/>
  <c r="AJ107" i="20"/>
  <c r="X107" i="20"/>
  <c r="CO107" i="20"/>
  <c r="AG107" i="20"/>
  <c r="CE107" i="20"/>
  <c r="BG107" i="20"/>
  <c r="AU107" i="20"/>
  <c r="AI107" i="20"/>
  <c r="W107" i="20"/>
  <c r="CP107" i="20"/>
  <c r="CD107" i="20"/>
  <c r="BF107" i="20"/>
  <c r="AT107" i="20"/>
  <c r="AH107" i="20"/>
  <c r="BQ107" i="20"/>
  <c r="BE107" i="20"/>
  <c r="AR107" i="20"/>
  <c r="CM107" i="20"/>
  <c r="BO107" i="20"/>
  <c r="BC107" i="20"/>
  <c r="AQ107" i="20"/>
  <c r="AE107" i="20"/>
  <c r="AZ105" i="20"/>
  <c r="AW105" i="20"/>
  <c r="BB105" i="20"/>
  <c r="AT105" i="20"/>
  <c r="BE105" i="20"/>
  <c r="BC105" i="20"/>
  <c r="AX105" i="20"/>
  <c r="BA105" i="20"/>
  <c r="AV105" i="20"/>
  <c r="BD105" i="20"/>
  <c r="AY105" i="20"/>
  <c r="AU105" i="20"/>
  <c r="AV95" i="20"/>
  <c r="BD95" i="20"/>
  <c r="AW95" i="20"/>
  <c r="AZ95" i="20"/>
  <c r="AT95" i="20"/>
  <c r="BA95" i="20"/>
  <c r="AX95" i="20"/>
  <c r="BC95" i="20"/>
  <c r="AU95" i="20"/>
  <c r="BE95" i="20"/>
  <c r="AY95" i="20"/>
  <c r="BB95" i="20"/>
  <c r="CL97" i="20"/>
  <c r="BN97" i="20"/>
  <c r="BB97" i="20"/>
  <c r="AP97" i="20"/>
  <c r="AD97" i="20"/>
  <c r="CK97" i="20"/>
  <c r="BM97" i="20"/>
  <c r="BA97" i="20"/>
  <c r="AO97" i="20"/>
  <c r="AC97" i="20"/>
  <c r="CJ97" i="20"/>
  <c r="BL97" i="20"/>
  <c r="AZ97" i="20"/>
  <c r="AN97" i="20"/>
  <c r="AB97" i="20"/>
  <c r="CI97" i="20"/>
  <c r="BK97" i="20"/>
  <c r="AY97" i="20"/>
  <c r="AM97" i="20"/>
  <c r="AA97" i="20"/>
  <c r="BO97" i="20"/>
  <c r="CH97" i="20"/>
  <c r="BJ97" i="20"/>
  <c r="AX97" i="20"/>
  <c r="AL97" i="20"/>
  <c r="Z97" i="20"/>
  <c r="CM97" i="20"/>
  <c r="CG97" i="20"/>
  <c r="BI97" i="20"/>
  <c r="AW97" i="20"/>
  <c r="AK97" i="20"/>
  <c r="Y97" i="20"/>
  <c r="I98" i="20"/>
  <c r="CF97" i="20"/>
  <c r="BH97" i="20"/>
  <c r="AV97" i="20"/>
  <c r="AJ97" i="20"/>
  <c r="X97" i="20"/>
  <c r="CE97" i="20"/>
  <c r="BG97" i="20"/>
  <c r="AU97" i="20"/>
  <c r="AI97" i="20"/>
  <c r="W97" i="20"/>
  <c r="BC97" i="20"/>
  <c r="CP97" i="20"/>
  <c r="CD97" i="20"/>
  <c r="BF97" i="20"/>
  <c r="AT97" i="20"/>
  <c r="AH97" i="20"/>
  <c r="AQ97" i="20"/>
  <c r="CO97" i="20"/>
  <c r="BQ97" i="20"/>
  <c r="BE97" i="20"/>
  <c r="AS97" i="20"/>
  <c r="AG97" i="20"/>
  <c r="AE97" i="20"/>
  <c r="CN97" i="20"/>
  <c r="BP97" i="20"/>
  <c r="BD97" i="20"/>
  <c r="AR97" i="20"/>
  <c r="AF97" i="20"/>
  <c r="CL87" i="20"/>
  <c r="BN87" i="20"/>
  <c r="BB87" i="20"/>
  <c r="AP87" i="20"/>
  <c r="AD87" i="20"/>
  <c r="CK87" i="20"/>
  <c r="BM87" i="20"/>
  <c r="BA87" i="20"/>
  <c r="AO87" i="20"/>
  <c r="AC87" i="20"/>
  <c r="CJ87" i="20"/>
  <c r="BL87" i="20"/>
  <c r="AZ87" i="20"/>
  <c r="AN87" i="20"/>
  <c r="AB87" i="20"/>
  <c r="CI87" i="20"/>
  <c r="BK87" i="20"/>
  <c r="AY87" i="20"/>
  <c r="AM87" i="20"/>
  <c r="AA87" i="20"/>
  <c r="CH87" i="20"/>
  <c r="BJ87" i="20"/>
  <c r="AX87" i="20"/>
  <c r="AL87" i="20"/>
  <c r="Z87" i="20"/>
  <c r="CG87" i="20"/>
  <c r="BI87" i="20"/>
  <c r="AW87" i="20"/>
  <c r="AK87" i="20"/>
  <c r="Y87" i="20"/>
  <c r="I88" i="20"/>
  <c r="CF87" i="20"/>
  <c r="BH87" i="20"/>
  <c r="AV87" i="20"/>
  <c r="AJ87" i="20"/>
  <c r="X87" i="20"/>
  <c r="CE87" i="20"/>
  <c r="BG87" i="20"/>
  <c r="AU87" i="20"/>
  <c r="AI87" i="20"/>
  <c r="W87" i="20"/>
  <c r="CP87" i="20"/>
  <c r="CD87" i="20"/>
  <c r="BF87" i="20"/>
  <c r="AT87" i="20"/>
  <c r="AH87" i="20"/>
  <c r="CO87" i="20"/>
  <c r="BQ87" i="20"/>
  <c r="BE87" i="20"/>
  <c r="AS87" i="20"/>
  <c r="AG87" i="20"/>
  <c r="CN87" i="20"/>
  <c r="BP87" i="20"/>
  <c r="BD87" i="20"/>
  <c r="AR87" i="20"/>
  <c r="AF87" i="20"/>
  <c r="CM87" i="20"/>
  <c r="BO87" i="20"/>
  <c r="BC87" i="20"/>
  <c r="AQ87" i="20"/>
  <c r="AE87" i="20"/>
  <c r="AX85" i="20"/>
  <c r="AT85" i="20"/>
  <c r="AY85" i="20"/>
  <c r="BC85" i="20"/>
  <c r="BA85" i="20"/>
  <c r="AV85" i="20"/>
  <c r="BB85" i="20"/>
  <c r="BD85" i="20"/>
  <c r="AU85" i="20"/>
  <c r="BE85" i="20"/>
  <c r="AW85" i="20"/>
  <c r="AZ85" i="20"/>
  <c r="AS41" i="71"/>
  <c r="BB41" i="71"/>
  <c r="AY41" i="71"/>
  <c r="AX41" i="71"/>
  <c r="AV41" i="71"/>
  <c r="BA41" i="71"/>
  <c r="T41" i="71"/>
  <c r="AR41" i="71"/>
  <c r="BC41" i="71"/>
  <c r="AU41" i="71"/>
  <c r="BG21" i="71"/>
  <c r="R21" i="71"/>
  <c r="R42" i="71" s="1"/>
  <c r="BI21" i="71"/>
  <c r="S12" i="71"/>
  <c r="BM21" i="71"/>
  <c r="S29" i="71"/>
  <c r="S31" i="71"/>
  <c r="O11" i="71"/>
  <c r="M11" i="71"/>
  <c r="N11" i="71" s="1"/>
  <c r="BN21" i="71"/>
  <c r="O30" i="71"/>
  <c r="M30" i="71"/>
  <c r="N30" i="71" s="1"/>
  <c r="BJ21" i="71"/>
  <c r="BE21" i="71"/>
  <c r="BO21" i="71"/>
  <c r="R31" i="71"/>
  <c r="R20" i="71"/>
  <c r="R29" i="71"/>
  <c r="I33" i="71"/>
  <c r="BT32" i="71"/>
  <c r="BH32" i="71"/>
  <c r="AV32" i="71"/>
  <c r="AJ32" i="71"/>
  <c r="X32" i="71"/>
  <c r="BS32" i="71"/>
  <c r="BG32" i="71"/>
  <c r="AU32" i="71"/>
  <c r="AI32" i="71"/>
  <c r="W32" i="71"/>
  <c r="CN32" i="71"/>
  <c r="BP32" i="71"/>
  <c r="BD32" i="71"/>
  <c r="AR32" i="71"/>
  <c r="AF32" i="71"/>
  <c r="BR32" i="71"/>
  <c r="BB32" i="71"/>
  <c r="AM32" i="71"/>
  <c r="BN32" i="71"/>
  <c r="AY32" i="71"/>
  <c r="BL32" i="71"/>
  <c r="AW32" i="71"/>
  <c r="AE32" i="71"/>
  <c r="CP32" i="71"/>
  <c r="BK32" i="71"/>
  <c r="AT32" i="71"/>
  <c r="AD32" i="71"/>
  <c r="BF32" i="71"/>
  <c r="AP32" i="71"/>
  <c r="AA32" i="71"/>
  <c r="CO32" i="71"/>
  <c r="BO32" i="71"/>
  <c r="AN32" i="71"/>
  <c r="BM32" i="71"/>
  <c r="AL32" i="71"/>
  <c r="BJ32" i="71"/>
  <c r="AK32" i="71"/>
  <c r="BI32" i="71"/>
  <c r="AH32" i="71"/>
  <c r="BE32" i="71"/>
  <c r="AG32" i="71"/>
  <c r="BC32" i="71"/>
  <c r="AC32" i="71"/>
  <c r="BA32" i="71"/>
  <c r="AB32" i="71"/>
  <c r="AZ32" i="71"/>
  <c r="Z32" i="71"/>
  <c r="AX32" i="71"/>
  <c r="Y32" i="71"/>
  <c r="AS32" i="71"/>
  <c r="BU32" i="71"/>
  <c r="AQ32" i="71"/>
  <c r="BQ32" i="71"/>
  <c r="AO32" i="71"/>
  <c r="BH21" i="71"/>
  <c r="U21" i="71"/>
  <c r="U42" i="71" s="1"/>
  <c r="V31" i="71"/>
  <c r="BK21" i="71"/>
  <c r="R12" i="71"/>
  <c r="S20" i="71"/>
  <c r="BF21" i="71"/>
  <c r="CG22" i="71"/>
  <c r="CG43" i="71" s="1"/>
  <c r="I23" i="71"/>
  <c r="CF22" i="71"/>
  <c r="CF43" i="71" s="1"/>
  <c r="CO22" i="71"/>
  <c r="CO43" i="71" s="1"/>
  <c r="CC22" i="71"/>
  <c r="CC43" i="71" s="1"/>
  <c r="BE22" i="71"/>
  <c r="BE43" i="71" s="1"/>
  <c r="AS22" i="71"/>
  <c r="AS43" i="71" s="1"/>
  <c r="AG22" i="71"/>
  <c r="AG43" i="71" s="1"/>
  <c r="CN22" i="71"/>
  <c r="CN43" i="71" s="1"/>
  <c r="BJ22" i="71"/>
  <c r="AW22" i="71"/>
  <c r="AW43" i="71" s="1"/>
  <c r="AJ22" i="71"/>
  <c r="AJ43" i="71" s="1"/>
  <c r="W22" i="71"/>
  <c r="W43" i="71" s="1"/>
  <c r="CM22" i="71"/>
  <c r="CM43" i="71" s="1"/>
  <c r="BI22" i="71"/>
  <c r="BI43" i="71" s="1"/>
  <c r="AV22" i="71"/>
  <c r="AV43" i="71" s="1"/>
  <c r="AI22" i="71"/>
  <c r="AI43" i="71" s="1"/>
  <c r="CJ22" i="71"/>
  <c r="CJ43" i="71" s="1"/>
  <c r="BF22" i="71"/>
  <c r="BF43" i="71" s="1"/>
  <c r="AR22" i="71"/>
  <c r="AR43" i="71" s="1"/>
  <c r="AE22" i="71"/>
  <c r="AE43" i="71" s="1"/>
  <c r="CI22" i="71"/>
  <c r="CI43" i="71" s="1"/>
  <c r="BD22" i="71"/>
  <c r="BD43" i="71" s="1"/>
  <c r="AN22" i="71"/>
  <c r="AN43" i="71" s="1"/>
  <c r="X22" i="71"/>
  <c r="X43" i="71" s="1"/>
  <c r="BC22" i="71"/>
  <c r="BC43" i="71" s="1"/>
  <c r="AM22" i="71"/>
  <c r="AM43" i="71" s="1"/>
  <c r="BB22" i="71"/>
  <c r="BB43" i="71" s="1"/>
  <c r="AL22" i="71"/>
  <c r="AL43" i="71" s="1"/>
  <c r="BA22" i="71"/>
  <c r="BA43" i="71" s="1"/>
  <c r="CP22" i="71"/>
  <c r="CP43" i="71" s="1"/>
  <c r="AZ22" i="71"/>
  <c r="AZ43" i="71" s="1"/>
  <c r="AH22" i="71"/>
  <c r="AH43" i="71" s="1"/>
  <c r="CL22" i="71"/>
  <c r="CL43" i="71" s="1"/>
  <c r="BO22" i="71"/>
  <c r="AY22" i="71"/>
  <c r="AY43" i="71" s="1"/>
  <c r="AF22" i="71"/>
  <c r="AF43" i="71" s="1"/>
  <c r="CK22" i="71"/>
  <c r="CK43" i="71" s="1"/>
  <c r="BN22" i="71"/>
  <c r="AX22" i="71"/>
  <c r="AX43" i="71" s="1"/>
  <c r="AD22" i="71"/>
  <c r="AD43" i="71" s="1"/>
  <c r="CH22" i="71"/>
  <c r="CH43" i="71" s="1"/>
  <c r="BM22" i="71"/>
  <c r="AU22" i="71"/>
  <c r="AU43" i="71" s="1"/>
  <c r="AC22" i="71"/>
  <c r="AC43" i="71" s="1"/>
  <c r="CE22" i="71"/>
  <c r="CE43" i="71" s="1"/>
  <c r="BL22" i="71"/>
  <c r="AT22" i="71"/>
  <c r="AT43" i="71" s="1"/>
  <c r="AB22" i="71"/>
  <c r="AB43" i="71" s="1"/>
  <c r="CD22" i="71"/>
  <c r="CD43" i="71" s="1"/>
  <c r="BK22" i="71"/>
  <c r="AQ22" i="71"/>
  <c r="AQ43" i="71" s="1"/>
  <c r="AA22" i="71"/>
  <c r="AA43" i="71" s="1"/>
  <c r="CB22" i="71"/>
  <c r="CB43" i="71" s="1"/>
  <c r="BH22" i="71"/>
  <c r="BH43" i="71" s="1"/>
  <c r="AP22" i="71"/>
  <c r="AP43" i="71" s="1"/>
  <c r="Z22" i="71"/>
  <c r="Z43" i="71" s="1"/>
  <c r="BG22" i="71"/>
  <c r="BG43" i="71" s="1"/>
  <c r="AO22" i="71"/>
  <c r="AO43" i="71" s="1"/>
  <c r="Y22" i="71"/>
  <c r="Y43" i="71" s="1"/>
  <c r="AK22" i="71"/>
  <c r="AK43" i="71" s="1"/>
  <c r="V21" i="71"/>
  <c r="V42" i="71" s="1"/>
  <c r="Q21" i="71"/>
  <c r="Q42" i="71" s="1"/>
  <c r="BD21" i="71"/>
  <c r="Q12" i="71"/>
  <c r="V12" i="71"/>
  <c r="R10" i="71"/>
  <c r="BL21" i="71"/>
  <c r="CP13" i="71"/>
  <c r="BZ13" i="71"/>
  <c r="BN13" i="71"/>
  <c r="BB13" i="71"/>
  <c r="AP13" i="71"/>
  <c r="AD13" i="71"/>
  <c r="BP13" i="71"/>
  <c r="BC13" i="71"/>
  <c r="AO13" i="71"/>
  <c r="AB13" i="71"/>
  <c r="BY13" i="71"/>
  <c r="BL13" i="71"/>
  <c r="AY13" i="71"/>
  <c r="AL13" i="71"/>
  <c r="Y13" i="71"/>
  <c r="BX13" i="71"/>
  <c r="BK13" i="71"/>
  <c r="AX13" i="71"/>
  <c r="AK13" i="71"/>
  <c r="X13" i="71"/>
  <c r="BW13" i="71"/>
  <c r="BS13" i="71"/>
  <c r="BF13" i="71"/>
  <c r="AS13" i="71"/>
  <c r="AF13" i="71"/>
  <c r="BG13" i="71"/>
  <c r="AM13" i="71"/>
  <c r="CA13" i="71"/>
  <c r="BE13" i="71"/>
  <c r="AJ13" i="71"/>
  <c r="BV13" i="71"/>
  <c r="BD13" i="71"/>
  <c r="AI13" i="71"/>
  <c r="BU13" i="71"/>
  <c r="BA13" i="71"/>
  <c r="AH13" i="71"/>
  <c r="I14" i="71"/>
  <c r="BT13" i="71"/>
  <c r="AZ13" i="71"/>
  <c r="AG13" i="71"/>
  <c r="CO13" i="71"/>
  <c r="BR13" i="71"/>
  <c r="AW13" i="71"/>
  <c r="AE13" i="71"/>
  <c r="CN13" i="71"/>
  <c r="BQ13" i="71"/>
  <c r="AV13" i="71"/>
  <c r="AC13" i="71"/>
  <c r="AU13" i="71"/>
  <c r="BO13" i="71"/>
  <c r="AA13" i="71"/>
  <c r="BM13" i="71"/>
  <c r="AT13" i="71"/>
  <c r="Z13" i="71"/>
  <c r="BJ13" i="71"/>
  <c r="AR13" i="71"/>
  <c r="W13" i="71"/>
  <c r="BI13" i="71"/>
  <c r="AQ13" i="71"/>
  <c r="BH13" i="71"/>
  <c r="AN13" i="71"/>
  <c r="S10" i="71"/>
  <c r="O22" i="71"/>
  <c r="M22" i="71"/>
  <c r="N22" i="71" s="1"/>
  <c r="Q31" i="71"/>
  <c r="S41" i="71" l="1"/>
  <c r="AY30" i="71"/>
  <c r="AY42" i="71" s="1"/>
  <c r="BB30" i="71"/>
  <c r="BB42" i="71" s="1"/>
  <c r="BA30" i="71"/>
  <c r="BA42" i="71" s="1"/>
  <c r="BC30" i="71"/>
  <c r="BC42" i="71" s="1"/>
  <c r="AX30" i="71"/>
  <c r="AX42" i="71" s="1"/>
  <c r="AZ30" i="71"/>
  <c r="AZ42" i="71" s="1"/>
  <c r="BM118" i="20"/>
  <c r="BA118" i="20"/>
  <c r="AO118" i="20"/>
  <c r="AC118" i="20"/>
  <c r="AH118" i="20"/>
  <c r="BL118" i="20"/>
  <c r="AZ118" i="20"/>
  <c r="AN118" i="20"/>
  <c r="AB118" i="20"/>
  <c r="AT118" i="20"/>
  <c r="BO118" i="20"/>
  <c r="BK118" i="20"/>
  <c r="AY118" i="20"/>
  <c r="AM118" i="20"/>
  <c r="AA118" i="20"/>
  <c r="AR118" i="20"/>
  <c r="BJ118" i="20"/>
  <c r="AX118" i="20"/>
  <c r="AL118" i="20"/>
  <c r="Z118" i="20"/>
  <c r="CP118" i="20"/>
  <c r="BD118" i="20"/>
  <c r="BU118" i="20"/>
  <c r="BI118" i="20"/>
  <c r="AW118" i="20"/>
  <c r="AK118" i="20"/>
  <c r="Y118" i="20"/>
  <c r="BF118" i="20"/>
  <c r="BP118" i="20"/>
  <c r="BC118" i="20"/>
  <c r="I119" i="20"/>
  <c r="BT118" i="20"/>
  <c r="BH118" i="20"/>
  <c r="AV118" i="20"/>
  <c r="AJ118" i="20"/>
  <c r="X118" i="20"/>
  <c r="AE118" i="20"/>
  <c r="BS118" i="20"/>
  <c r="BG118" i="20"/>
  <c r="AU118" i="20"/>
  <c r="AI118" i="20"/>
  <c r="W118" i="20"/>
  <c r="BR118" i="20"/>
  <c r="BQ118" i="20"/>
  <c r="BE118" i="20"/>
  <c r="AS118" i="20"/>
  <c r="AG118" i="20"/>
  <c r="AQ118" i="20"/>
  <c r="BN118" i="20"/>
  <c r="BB118" i="20"/>
  <c r="AP118" i="20"/>
  <c r="AD118" i="20"/>
  <c r="AF118" i="20"/>
  <c r="BY108" i="20"/>
  <c r="BM108" i="20"/>
  <c r="BA108" i="20"/>
  <c r="AO108" i="20"/>
  <c r="AC108" i="20"/>
  <c r="BP108" i="20"/>
  <c r="BO108" i="20"/>
  <c r="BX108" i="20"/>
  <c r="BL108" i="20"/>
  <c r="AZ108" i="20"/>
  <c r="AN108" i="20"/>
  <c r="AB108" i="20"/>
  <c r="BW108" i="20"/>
  <c r="BK108" i="20"/>
  <c r="AY108" i="20"/>
  <c r="AM108" i="20"/>
  <c r="AA108" i="20"/>
  <c r="CB108" i="20"/>
  <c r="BV108" i="20"/>
  <c r="BJ108" i="20"/>
  <c r="AX108" i="20"/>
  <c r="AL108" i="20"/>
  <c r="Z108" i="20"/>
  <c r="AF108" i="20"/>
  <c r="AQ108" i="20"/>
  <c r="BU108" i="20"/>
  <c r="BI108" i="20"/>
  <c r="AW108" i="20"/>
  <c r="AK108" i="20"/>
  <c r="Y108" i="20"/>
  <c r="I109" i="20"/>
  <c r="BT108" i="20"/>
  <c r="BH108" i="20"/>
  <c r="AV108" i="20"/>
  <c r="AJ108" i="20"/>
  <c r="X108" i="20"/>
  <c r="BD108" i="20"/>
  <c r="CA108" i="20"/>
  <c r="BS108" i="20"/>
  <c r="BG108" i="20"/>
  <c r="AU108" i="20"/>
  <c r="AI108" i="20"/>
  <c r="W108" i="20"/>
  <c r="CP108" i="20"/>
  <c r="BR108" i="20"/>
  <c r="BF108" i="20"/>
  <c r="AT108" i="20"/>
  <c r="AH108" i="20"/>
  <c r="CC108" i="20"/>
  <c r="BQ108" i="20"/>
  <c r="BE108" i="20"/>
  <c r="AS108" i="20"/>
  <c r="AG108" i="20"/>
  <c r="AR108" i="20"/>
  <c r="BC108" i="20"/>
  <c r="BZ108" i="20"/>
  <c r="BN108" i="20"/>
  <c r="BB108" i="20"/>
  <c r="AP108" i="20"/>
  <c r="AD108" i="20"/>
  <c r="AE108" i="20"/>
  <c r="BY98" i="20"/>
  <c r="BM98" i="20"/>
  <c r="BA98" i="20"/>
  <c r="AO98" i="20"/>
  <c r="AC98" i="20"/>
  <c r="BX98" i="20"/>
  <c r="BL98" i="20"/>
  <c r="AZ98" i="20"/>
  <c r="AN98" i="20"/>
  <c r="AB98" i="20"/>
  <c r="BW98" i="20"/>
  <c r="BK98" i="20"/>
  <c r="AY98" i="20"/>
  <c r="AM98" i="20"/>
  <c r="AA98" i="20"/>
  <c r="BV98" i="20"/>
  <c r="BJ98" i="20"/>
  <c r="AX98" i="20"/>
  <c r="AL98" i="20"/>
  <c r="Z98" i="20"/>
  <c r="BZ98" i="20"/>
  <c r="AD98" i="20"/>
  <c r="BU98" i="20"/>
  <c r="BI98" i="20"/>
  <c r="AW98" i="20"/>
  <c r="AK98" i="20"/>
  <c r="Y98" i="20"/>
  <c r="BB98" i="20"/>
  <c r="I99" i="20"/>
  <c r="BT98" i="20"/>
  <c r="BH98" i="20"/>
  <c r="AV98" i="20"/>
  <c r="AJ98" i="20"/>
  <c r="X98" i="20"/>
  <c r="BS98" i="20"/>
  <c r="BG98" i="20"/>
  <c r="AU98" i="20"/>
  <c r="AI98" i="20"/>
  <c r="W98" i="20"/>
  <c r="AP98" i="20"/>
  <c r="CP98" i="20"/>
  <c r="BR98" i="20"/>
  <c r="BF98" i="20"/>
  <c r="AT98" i="20"/>
  <c r="AH98" i="20"/>
  <c r="CC98" i="20"/>
  <c r="BQ98" i="20"/>
  <c r="BE98" i="20"/>
  <c r="AS98" i="20"/>
  <c r="AG98" i="20"/>
  <c r="CB98" i="20"/>
  <c r="BP98" i="20"/>
  <c r="BD98" i="20"/>
  <c r="AR98" i="20"/>
  <c r="AF98" i="20"/>
  <c r="BN98" i="20"/>
  <c r="CA98" i="20"/>
  <c r="BO98" i="20"/>
  <c r="BC98" i="20"/>
  <c r="AQ98" i="20"/>
  <c r="AE98" i="20"/>
  <c r="BY88" i="20"/>
  <c r="BM88" i="20"/>
  <c r="BA88" i="20"/>
  <c r="AO88" i="20"/>
  <c r="AC88" i="20"/>
  <c r="BX88" i="20"/>
  <c r="BL88" i="20"/>
  <c r="AZ88" i="20"/>
  <c r="AN88" i="20"/>
  <c r="AB88" i="20"/>
  <c r="BW88" i="20"/>
  <c r="BK88" i="20"/>
  <c r="AY88" i="20"/>
  <c r="AM88" i="20"/>
  <c r="AA88" i="20"/>
  <c r="BV88" i="20"/>
  <c r="BJ88" i="20"/>
  <c r="AX88" i="20"/>
  <c r="AL88" i="20"/>
  <c r="Z88" i="20"/>
  <c r="BU88" i="20"/>
  <c r="BI88" i="20"/>
  <c r="AW88" i="20"/>
  <c r="AK88" i="20"/>
  <c r="Y88" i="20"/>
  <c r="I89" i="20"/>
  <c r="BT88" i="20"/>
  <c r="BH88" i="20"/>
  <c r="AV88" i="20"/>
  <c r="AJ88" i="20"/>
  <c r="X88" i="20"/>
  <c r="BS88" i="20"/>
  <c r="BG88" i="20"/>
  <c r="AU88" i="20"/>
  <c r="AI88" i="20"/>
  <c r="W88" i="20"/>
  <c r="CP88" i="20"/>
  <c r="BR88" i="20"/>
  <c r="BF88" i="20"/>
  <c r="AT88" i="20"/>
  <c r="AH88" i="20"/>
  <c r="CC88" i="20"/>
  <c r="BQ88" i="20"/>
  <c r="BE88" i="20"/>
  <c r="AS88" i="20"/>
  <c r="AG88" i="20"/>
  <c r="CB88" i="20"/>
  <c r="BP88" i="20"/>
  <c r="BD88" i="20"/>
  <c r="AR88" i="20"/>
  <c r="AF88" i="20"/>
  <c r="CA88" i="20"/>
  <c r="BO88" i="20"/>
  <c r="BC88" i="20"/>
  <c r="AQ88" i="20"/>
  <c r="AE88" i="20"/>
  <c r="BZ88" i="20"/>
  <c r="BN88" i="20"/>
  <c r="BB88" i="20"/>
  <c r="AP88" i="20"/>
  <c r="AD88" i="20"/>
  <c r="R41" i="71"/>
  <c r="BU22" i="71"/>
  <c r="BR22" i="71"/>
  <c r="I24" i="71"/>
  <c r="BT23" i="71"/>
  <c r="BT44" i="71" s="1"/>
  <c r="BH23" i="71"/>
  <c r="BH44" i="71" s="1"/>
  <c r="AV23" i="71"/>
  <c r="AV44" i="71" s="1"/>
  <c r="AJ23" i="71"/>
  <c r="AJ44" i="71" s="1"/>
  <c r="X23" i="71"/>
  <c r="X44" i="71" s="1"/>
  <c r="BS23" i="71"/>
  <c r="BS44" i="71" s="1"/>
  <c r="BG23" i="71"/>
  <c r="BG44" i="71" s="1"/>
  <c r="AU23" i="71"/>
  <c r="AU44" i="71" s="1"/>
  <c r="AI23" i="71"/>
  <c r="AI44" i="71" s="1"/>
  <c r="W23" i="71"/>
  <c r="W44" i="71" s="1"/>
  <c r="CN23" i="71"/>
  <c r="CN44" i="71" s="1"/>
  <c r="BP23" i="71"/>
  <c r="BP44" i="71" s="1"/>
  <c r="BD23" i="71"/>
  <c r="BD44" i="71" s="1"/>
  <c r="AR23" i="71"/>
  <c r="AR44" i="71" s="1"/>
  <c r="AF23" i="71"/>
  <c r="AF44" i="71" s="1"/>
  <c r="BU23" i="71"/>
  <c r="BU44" i="71" s="1"/>
  <c r="BC23" i="71"/>
  <c r="BC44" i="71" s="1"/>
  <c r="AN23" i="71"/>
  <c r="AN44" i="71" s="1"/>
  <c r="Y23" i="71"/>
  <c r="Y44" i="71" s="1"/>
  <c r="BR23" i="71"/>
  <c r="BR44" i="71" s="1"/>
  <c r="BB23" i="71"/>
  <c r="BB44" i="71" s="1"/>
  <c r="AM23" i="71"/>
  <c r="AM44" i="71" s="1"/>
  <c r="BN23" i="71"/>
  <c r="BN44" i="71" s="1"/>
  <c r="AY23" i="71"/>
  <c r="AY44" i="71" s="1"/>
  <c r="AH23" i="71"/>
  <c r="AH44" i="71" s="1"/>
  <c r="BM23" i="71"/>
  <c r="BM44" i="71" s="1"/>
  <c r="AX23" i="71"/>
  <c r="AX44" i="71" s="1"/>
  <c r="AG23" i="71"/>
  <c r="AG44" i="71" s="1"/>
  <c r="BK23" i="71"/>
  <c r="BK44" i="71" s="1"/>
  <c r="AO23" i="71"/>
  <c r="AO44" i="71" s="1"/>
  <c r="BJ23" i="71"/>
  <c r="BJ44" i="71" s="1"/>
  <c r="AL23" i="71"/>
  <c r="AL44" i="71" s="1"/>
  <c r="BI23" i="71"/>
  <c r="BI44" i="71" s="1"/>
  <c r="AK23" i="71"/>
  <c r="AK44" i="71" s="1"/>
  <c r="CA23" i="71"/>
  <c r="BF23" i="71"/>
  <c r="BF44" i="71" s="1"/>
  <c r="AE23" i="71"/>
  <c r="AE44" i="71" s="1"/>
  <c r="BZ23" i="71"/>
  <c r="BE23" i="71"/>
  <c r="BE44" i="71" s="1"/>
  <c r="AD23" i="71"/>
  <c r="AD44" i="71" s="1"/>
  <c r="BY23" i="71"/>
  <c r="BA23" i="71"/>
  <c r="BA44" i="71" s="1"/>
  <c r="AC23" i="71"/>
  <c r="AC44" i="71" s="1"/>
  <c r="BX23" i="71"/>
  <c r="AZ23" i="71"/>
  <c r="AZ44" i="71" s="1"/>
  <c r="AB23" i="71"/>
  <c r="AB44" i="71" s="1"/>
  <c r="BW23" i="71"/>
  <c r="AW23" i="71"/>
  <c r="AW44" i="71" s="1"/>
  <c r="AA23" i="71"/>
  <c r="AA44" i="71" s="1"/>
  <c r="CP23" i="71"/>
  <c r="CP44" i="71" s="1"/>
  <c r="BV23" i="71"/>
  <c r="AT23" i="71"/>
  <c r="AT44" i="71" s="1"/>
  <c r="Z23" i="71"/>
  <c r="Z44" i="71" s="1"/>
  <c r="CO23" i="71"/>
  <c r="CO44" i="71" s="1"/>
  <c r="BQ23" i="71"/>
  <c r="BQ44" i="71" s="1"/>
  <c r="AS23" i="71"/>
  <c r="AS44" i="71" s="1"/>
  <c r="BO23" i="71"/>
  <c r="BO44" i="71" s="1"/>
  <c r="AQ23" i="71"/>
  <c r="AQ44" i="71" s="1"/>
  <c r="BL23" i="71"/>
  <c r="BL44" i="71" s="1"/>
  <c r="AP23" i="71"/>
  <c r="AP44" i="71" s="1"/>
  <c r="T13" i="71"/>
  <c r="BY22" i="71"/>
  <c r="Q32" i="71"/>
  <c r="CE33" i="71"/>
  <c r="BS33" i="71"/>
  <c r="BG33" i="71"/>
  <c r="AU33" i="71"/>
  <c r="AU34" i="71" s="1"/>
  <c r="AI33" i="71"/>
  <c r="AI34" i="71" s="1"/>
  <c r="W33" i="71"/>
  <c r="CD33" i="71"/>
  <c r="BR33" i="71"/>
  <c r="BF33" i="71"/>
  <c r="AT33" i="71"/>
  <c r="AT34" i="71" s="1"/>
  <c r="AH33" i="71"/>
  <c r="AH34" i="71" s="1"/>
  <c r="CA33" i="71"/>
  <c r="BO33" i="71"/>
  <c r="BC33" i="71"/>
  <c r="BC34" i="71" s="1"/>
  <c r="AQ33" i="71"/>
  <c r="AQ34" i="71" s="1"/>
  <c r="AE33" i="71"/>
  <c r="AE34" i="71" s="1"/>
  <c r="CC33" i="71"/>
  <c r="BM33" i="71"/>
  <c r="AX33" i="71"/>
  <c r="AX34" i="71" s="1"/>
  <c r="AG33" i="71"/>
  <c r="AG34" i="71" s="1"/>
  <c r="CB33" i="71"/>
  <c r="BL33" i="71"/>
  <c r="AW33" i="71"/>
  <c r="AW34" i="71" s="1"/>
  <c r="BZ33" i="71"/>
  <c r="BK33" i="71"/>
  <c r="BY33" i="71"/>
  <c r="BJ33" i="71"/>
  <c r="AS33" i="71"/>
  <c r="AS34" i="71" s="1"/>
  <c r="AC33" i="71"/>
  <c r="AC34" i="71" s="1"/>
  <c r="BX33" i="71"/>
  <c r="BI33" i="71"/>
  <c r="AR33" i="71"/>
  <c r="AR34" i="71" s="1"/>
  <c r="AB33" i="71"/>
  <c r="AB34" i="71" s="1"/>
  <c r="BW33" i="71"/>
  <c r="BH33" i="71"/>
  <c r="AP33" i="71"/>
  <c r="AP34" i="71" s="1"/>
  <c r="AA33" i="71"/>
  <c r="AA34" i="71" s="1"/>
  <c r="BV33" i="71"/>
  <c r="BE33" i="71"/>
  <c r="AO33" i="71"/>
  <c r="AO34" i="71" s="1"/>
  <c r="Z33" i="71"/>
  <c r="Z34" i="71" s="1"/>
  <c r="BU33" i="71"/>
  <c r="BQ33" i="71"/>
  <c r="BA33" i="71"/>
  <c r="AL33" i="71"/>
  <c r="AL34" i="71" s="1"/>
  <c r="AM33" i="71"/>
  <c r="AM34" i="71" s="1"/>
  <c r="CG33" i="71"/>
  <c r="AK33" i="71"/>
  <c r="AK34" i="71" s="1"/>
  <c r="CF33" i="71"/>
  <c r="AJ33" i="71"/>
  <c r="AJ34" i="71" s="1"/>
  <c r="BT33" i="71"/>
  <c r="AF33" i="71"/>
  <c r="AF34" i="71" s="1"/>
  <c r="BP33" i="71"/>
  <c r="AD33" i="71"/>
  <c r="AD34" i="71" s="1"/>
  <c r="BN33" i="71"/>
  <c r="Y33" i="71"/>
  <c r="Y34" i="71" s="1"/>
  <c r="BD33" i="71"/>
  <c r="X33" i="71"/>
  <c r="X34" i="71" s="1"/>
  <c r="BB33" i="71"/>
  <c r="BB34" i="71" s="1"/>
  <c r="AZ33" i="71"/>
  <c r="AZ34" i="71" s="1"/>
  <c r="AY33" i="71"/>
  <c r="AY34" i="71" s="1"/>
  <c r="AV33" i="71"/>
  <c r="AV34" i="71" s="1"/>
  <c r="AN33" i="71"/>
  <c r="AN34" i="71" s="1"/>
  <c r="S13" i="71"/>
  <c r="BV22" i="71"/>
  <c r="BS22" i="71"/>
  <c r="R32" i="71"/>
  <c r="CC14" i="71"/>
  <c r="BQ14" i="71"/>
  <c r="BE14" i="71"/>
  <c r="AS14" i="71"/>
  <c r="AG14" i="71"/>
  <c r="CK14" i="71"/>
  <c r="BY14" i="71"/>
  <c r="BM14" i="71"/>
  <c r="BA14" i="71"/>
  <c r="AO14" i="71"/>
  <c r="AC14" i="71"/>
  <c r="CD14" i="71"/>
  <c r="BO14" i="71"/>
  <c r="AZ14" i="71"/>
  <c r="AL14" i="71"/>
  <c r="X14" i="71"/>
  <c r="BZ14" i="71"/>
  <c r="BK14" i="71"/>
  <c r="AW14" i="71"/>
  <c r="AI14" i="71"/>
  <c r="CM14" i="71"/>
  <c r="BX14" i="71"/>
  <c r="BJ14" i="71"/>
  <c r="AV14" i="71"/>
  <c r="AH14" i="71"/>
  <c r="CL14" i="71"/>
  <c r="BW14" i="71"/>
  <c r="BI14" i="71"/>
  <c r="AU14" i="71"/>
  <c r="AF14" i="71"/>
  <c r="CG14" i="71"/>
  <c r="BS14" i="71"/>
  <c r="BD14" i="71"/>
  <c r="AP14" i="71"/>
  <c r="AA14" i="71"/>
  <c r="BP14" i="71"/>
  <c r="AQ14" i="71"/>
  <c r="CJ14" i="71"/>
  <c r="BN14" i="71"/>
  <c r="AN14" i="71"/>
  <c r="CI14" i="71"/>
  <c r="BL14" i="71"/>
  <c r="AM14" i="71"/>
  <c r="CH14" i="71"/>
  <c r="BH14" i="71"/>
  <c r="AK14" i="71"/>
  <c r="CF14" i="71"/>
  <c r="BG14" i="71"/>
  <c r="AJ14" i="71"/>
  <c r="CE14" i="71"/>
  <c r="BF14" i="71"/>
  <c r="AE14" i="71"/>
  <c r="CB14" i="71"/>
  <c r="BC14" i="71"/>
  <c r="AD14" i="71"/>
  <c r="CA14" i="71"/>
  <c r="BB14" i="71"/>
  <c r="AB14" i="71"/>
  <c r="BV14" i="71"/>
  <c r="AY14" i="71"/>
  <c r="Z14" i="71"/>
  <c r="BU14" i="71"/>
  <c r="AX14" i="71"/>
  <c r="Y14" i="71"/>
  <c r="BT14" i="71"/>
  <c r="AT14" i="71"/>
  <c r="W14" i="71"/>
  <c r="BR14" i="71"/>
  <c r="AR14" i="71"/>
  <c r="Q13" i="71"/>
  <c r="S32" i="71"/>
  <c r="R22" i="71"/>
  <c r="R43" i="71" s="1"/>
  <c r="T32" i="71"/>
  <c r="M23" i="71"/>
  <c r="N23" i="71" s="1"/>
  <c r="O23" i="71"/>
  <c r="CA22" i="71"/>
  <c r="V22" i="71"/>
  <c r="V43" i="71" s="1"/>
  <c r="BW22" i="71"/>
  <c r="R13" i="71"/>
  <c r="L31" i="71"/>
  <c r="BM30" i="71"/>
  <c r="BH30" i="71"/>
  <c r="BJ30" i="71"/>
  <c r="BE30" i="71"/>
  <c r="BO30" i="71"/>
  <c r="BL30" i="71"/>
  <c r="BD30" i="71"/>
  <c r="BK30" i="71"/>
  <c r="BG30" i="71"/>
  <c r="BN30" i="71"/>
  <c r="BI30" i="71"/>
  <c r="BF30" i="71"/>
  <c r="S21" i="71"/>
  <c r="S22" i="71"/>
  <c r="S43" i="71" s="1"/>
  <c r="BX22" i="71"/>
  <c r="BP22" i="71"/>
  <c r="BQ22" i="71"/>
  <c r="BZ22" i="71"/>
  <c r="Q22" i="71"/>
  <c r="Q43" i="71" s="1"/>
  <c r="BT22" i="71"/>
  <c r="T21" i="71"/>
  <c r="L12" i="71"/>
  <c r="BG11" i="71"/>
  <c r="BO11" i="71"/>
  <c r="BI11" i="71"/>
  <c r="BD11" i="71"/>
  <c r="BM11" i="71"/>
  <c r="BM42" i="71" s="1"/>
  <c r="BE11" i="71"/>
  <c r="BN11" i="71"/>
  <c r="BK11" i="71"/>
  <c r="BF11" i="71"/>
  <c r="BH11" i="71"/>
  <c r="BJ11" i="71"/>
  <c r="BL11" i="71"/>
  <c r="BA34" i="71" l="1"/>
  <c r="BE34" i="71"/>
  <c r="BX119" i="20"/>
  <c r="BL119" i="20"/>
  <c r="AZ119" i="20"/>
  <c r="AN119" i="20"/>
  <c r="AN120" i="20" s="1"/>
  <c r="AB119" i="20"/>
  <c r="AB120" i="20" s="1"/>
  <c r="BQ119" i="20"/>
  <c r="AG119" i="20"/>
  <c r="AG120" i="20" s="1"/>
  <c r="BN119" i="20"/>
  <c r="BW119" i="20"/>
  <c r="BK119" i="20"/>
  <c r="AY119" i="20"/>
  <c r="AM119" i="20"/>
  <c r="AM120" i="20" s="1"/>
  <c r="AA119" i="20"/>
  <c r="AA120" i="20" s="1"/>
  <c r="BB119" i="20"/>
  <c r="BV119" i="20"/>
  <c r="BJ119" i="20"/>
  <c r="AX119" i="20"/>
  <c r="AL119" i="20"/>
  <c r="AL120" i="20" s="1"/>
  <c r="Z119" i="20"/>
  <c r="Z120" i="20" s="1"/>
  <c r="CC119" i="20"/>
  <c r="AS119" i="20"/>
  <c r="AS120" i="20" s="1"/>
  <c r="CG119" i="20"/>
  <c r="BU119" i="20"/>
  <c r="BI119" i="20"/>
  <c r="AW119" i="20"/>
  <c r="AW120" i="20" s="1"/>
  <c r="AK119" i="20"/>
  <c r="AK120" i="20" s="1"/>
  <c r="Y119" i="20"/>
  <c r="Y120" i="20" s="1"/>
  <c r="BE119" i="20"/>
  <c r="CF119" i="20"/>
  <c r="BT119" i="20"/>
  <c r="BH119" i="20"/>
  <c r="AV119" i="20"/>
  <c r="AV120" i="20" s="1"/>
  <c r="AJ119" i="20"/>
  <c r="AJ120" i="20" s="1"/>
  <c r="X119" i="20"/>
  <c r="X120" i="20" s="1"/>
  <c r="CE119" i="20"/>
  <c r="BS119" i="20"/>
  <c r="BG119" i="20"/>
  <c r="AU119" i="20"/>
  <c r="AI119" i="20"/>
  <c r="W119" i="20"/>
  <c r="W120" i="20" s="1"/>
  <c r="AP119" i="20"/>
  <c r="AP120" i="20" s="1"/>
  <c r="CD119" i="20"/>
  <c r="BR119" i="20"/>
  <c r="BF119" i="20"/>
  <c r="AT119" i="20"/>
  <c r="AT120" i="20" s="1"/>
  <c r="AH119" i="20"/>
  <c r="AH120" i="20" s="1"/>
  <c r="AD119" i="20"/>
  <c r="AD120" i="20" s="1"/>
  <c r="CB119" i="20"/>
  <c r="BP119" i="20"/>
  <c r="BD119" i="20"/>
  <c r="AR119" i="20"/>
  <c r="AR120" i="20" s="1"/>
  <c r="AF119" i="20"/>
  <c r="AF120" i="20" s="1"/>
  <c r="CA119" i="20"/>
  <c r="BO119" i="20"/>
  <c r="BC119" i="20"/>
  <c r="AQ119" i="20"/>
  <c r="AQ120" i="20" s="1"/>
  <c r="AE119" i="20"/>
  <c r="AE120" i="20" s="1"/>
  <c r="BZ119" i="20"/>
  <c r="BY119" i="20"/>
  <c r="BM119" i="20"/>
  <c r="BA119" i="20"/>
  <c r="AO119" i="20"/>
  <c r="AO120" i="20" s="1"/>
  <c r="AC119" i="20"/>
  <c r="AC120" i="20" s="1"/>
  <c r="CJ109" i="20"/>
  <c r="BX109" i="20"/>
  <c r="BL109" i="20"/>
  <c r="AZ109" i="20"/>
  <c r="AZ110" i="20" s="1"/>
  <c r="AN109" i="20"/>
  <c r="AN110" i="20" s="1"/>
  <c r="AB109" i="20"/>
  <c r="AB110" i="20" s="1"/>
  <c r="BB109" i="20"/>
  <c r="BB110" i="20" s="1"/>
  <c r="CI109" i="20"/>
  <c r="BW109" i="20"/>
  <c r="BK109" i="20"/>
  <c r="AY109" i="20"/>
  <c r="AY110" i="20" s="1"/>
  <c r="AM109" i="20"/>
  <c r="AM110" i="20" s="1"/>
  <c r="AA109" i="20"/>
  <c r="AA110" i="20" s="1"/>
  <c r="CH109" i="20"/>
  <c r="BV109" i="20"/>
  <c r="BJ109" i="20"/>
  <c r="AX109" i="20"/>
  <c r="AX110" i="20" s="1"/>
  <c r="AL109" i="20"/>
  <c r="AL110" i="20" s="1"/>
  <c r="Z109" i="20"/>
  <c r="Z110" i="20" s="1"/>
  <c r="CG109" i="20"/>
  <c r="BU109" i="20"/>
  <c r="BI109" i="20"/>
  <c r="AW109" i="20"/>
  <c r="AW110" i="20" s="1"/>
  <c r="AK109" i="20"/>
  <c r="AK110" i="20" s="1"/>
  <c r="Y109" i="20"/>
  <c r="Y110" i="20" s="1"/>
  <c r="AP109" i="20"/>
  <c r="AP110" i="20" s="1"/>
  <c r="CF109" i="20"/>
  <c r="BT109" i="20"/>
  <c r="BH109" i="20"/>
  <c r="AV109" i="20"/>
  <c r="AV110" i="20" s="1"/>
  <c r="AJ109" i="20"/>
  <c r="AJ110" i="20" s="1"/>
  <c r="X109" i="20"/>
  <c r="X110" i="20" s="1"/>
  <c r="CE109" i="20"/>
  <c r="BS109" i="20"/>
  <c r="BG109" i="20"/>
  <c r="AU109" i="20"/>
  <c r="AU110" i="20" s="1"/>
  <c r="AI109" i="20"/>
  <c r="W109" i="20"/>
  <c r="BN109" i="20"/>
  <c r="CD109" i="20"/>
  <c r="BR109" i="20"/>
  <c r="BF109" i="20"/>
  <c r="AT109" i="20"/>
  <c r="AT110" i="20" s="1"/>
  <c r="AH109" i="20"/>
  <c r="AH110" i="20" s="1"/>
  <c r="CL109" i="20"/>
  <c r="CO109" i="20"/>
  <c r="CC109" i="20"/>
  <c r="BQ109" i="20"/>
  <c r="BE109" i="20"/>
  <c r="BE110" i="20" s="1"/>
  <c r="AS109" i="20"/>
  <c r="AS110" i="20" s="1"/>
  <c r="AG109" i="20"/>
  <c r="AG110" i="20" s="1"/>
  <c r="CN109" i="20"/>
  <c r="CB109" i="20"/>
  <c r="BP109" i="20"/>
  <c r="BD109" i="20"/>
  <c r="BD110" i="20" s="1"/>
  <c r="AR109" i="20"/>
  <c r="AR110" i="20" s="1"/>
  <c r="AF109" i="20"/>
  <c r="AF110" i="20" s="1"/>
  <c r="CM109" i="20"/>
  <c r="CA109" i="20"/>
  <c r="BO109" i="20"/>
  <c r="BC109" i="20"/>
  <c r="BC110" i="20" s="1"/>
  <c r="AQ109" i="20"/>
  <c r="AQ110" i="20" s="1"/>
  <c r="AE109" i="20"/>
  <c r="AE110" i="20" s="1"/>
  <c r="BZ109" i="20"/>
  <c r="CK109" i="20"/>
  <c r="BY109" i="20"/>
  <c r="BM109" i="20"/>
  <c r="BA109" i="20"/>
  <c r="BA110" i="20" s="1"/>
  <c r="AO109" i="20"/>
  <c r="AO110" i="20" s="1"/>
  <c r="AC109" i="20"/>
  <c r="AC110" i="20" s="1"/>
  <c r="AD109" i="20"/>
  <c r="AD110" i="20" s="1"/>
  <c r="CJ99" i="20"/>
  <c r="BX99" i="20"/>
  <c r="BL99" i="20"/>
  <c r="AZ99" i="20"/>
  <c r="AZ100" i="20" s="1"/>
  <c r="AN99" i="20"/>
  <c r="AN100" i="20" s="1"/>
  <c r="AB99" i="20"/>
  <c r="AB100" i="20" s="1"/>
  <c r="CI99" i="20"/>
  <c r="BW99" i="20"/>
  <c r="BK99" i="20"/>
  <c r="AY99" i="20"/>
  <c r="AY100" i="20" s="1"/>
  <c r="AM99" i="20"/>
  <c r="AM100" i="20" s="1"/>
  <c r="AA99" i="20"/>
  <c r="AA100" i="20" s="1"/>
  <c r="CH99" i="20"/>
  <c r="BV99" i="20"/>
  <c r="BJ99" i="20"/>
  <c r="AX99" i="20"/>
  <c r="AX100" i="20" s="1"/>
  <c r="AL99" i="20"/>
  <c r="AL100" i="20" s="1"/>
  <c r="Z99" i="20"/>
  <c r="Z100" i="20" s="1"/>
  <c r="CG99" i="20"/>
  <c r="BU99" i="20"/>
  <c r="BI99" i="20"/>
  <c r="AW99" i="20"/>
  <c r="AW100" i="20" s="1"/>
  <c r="AK99" i="20"/>
  <c r="AK100" i="20" s="1"/>
  <c r="Y99" i="20"/>
  <c r="Y100" i="20" s="1"/>
  <c r="BY99" i="20"/>
  <c r="BA99" i="20"/>
  <c r="BA100" i="20" s="1"/>
  <c r="CF99" i="20"/>
  <c r="BT99" i="20"/>
  <c r="BH99" i="20"/>
  <c r="AV99" i="20"/>
  <c r="AV100" i="20" s="1"/>
  <c r="AJ99" i="20"/>
  <c r="AJ100" i="20" s="1"/>
  <c r="X99" i="20"/>
  <c r="X100" i="20" s="1"/>
  <c r="BM99" i="20"/>
  <c r="CE99" i="20"/>
  <c r="BS99" i="20"/>
  <c r="BG99" i="20"/>
  <c r="AU99" i="20"/>
  <c r="AU100" i="20" s="1"/>
  <c r="AI99" i="20"/>
  <c r="W99" i="20"/>
  <c r="W100" i="20" s="1"/>
  <c r="CD99" i="20"/>
  <c r="BR99" i="20"/>
  <c r="BF99" i="20"/>
  <c r="AT99" i="20"/>
  <c r="AT100" i="20" s="1"/>
  <c r="AH99" i="20"/>
  <c r="AH100" i="20" s="1"/>
  <c r="AC99" i="20"/>
  <c r="AC100" i="20" s="1"/>
  <c r="CO99" i="20"/>
  <c r="CC99" i="20"/>
  <c r="BQ99" i="20"/>
  <c r="BE99" i="20"/>
  <c r="BE100" i="20" s="1"/>
  <c r="AS99" i="20"/>
  <c r="AS100" i="20" s="1"/>
  <c r="AG99" i="20"/>
  <c r="AG100" i="20" s="1"/>
  <c r="CN99" i="20"/>
  <c r="CB99" i="20"/>
  <c r="BP99" i="20"/>
  <c r="BD99" i="20"/>
  <c r="BD100" i="20" s="1"/>
  <c r="AR99" i="20"/>
  <c r="AR100" i="20" s="1"/>
  <c r="AF99" i="20"/>
  <c r="AF100" i="20" s="1"/>
  <c r="CM99" i="20"/>
  <c r="CA99" i="20"/>
  <c r="BO99" i="20"/>
  <c r="BC99" i="20"/>
  <c r="BC100" i="20" s="1"/>
  <c r="AQ99" i="20"/>
  <c r="AQ100" i="20" s="1"/>
  <c r="AE99" i="20"/>
  <c r="AE100" i="20" s="1"/>
  <c r="CK99" i="20"/>
  <c r="AO99" i="20"/>
  <c r="AO100" i="20" s="1"/>
  <c r="CL99" i="20"/>
  <c r="BZ99" i="20"/>
  <c r="BN99" i="20"/>
  <c r="BB99" i="20"/>
  <c r="BB100" i="20" s="1"/>
  <c r="AP99" i="20"/>
  <c r="AP100" i="20" s="1"/>
  <c r="AD99" i="20"/>
  <c r="AD100" i="20" s="1"/>
  <c r="CJ89" i="20"/>
  <c r="BX89" i="20"/>
  <c r="BL89" i="20"/>
  <c r="AZ89" i="20"/>
  <c r="AZ90" i="20" s="1"/>
  <c r="AN89" i="20"/>
  <c r="AN90" i="20" s="1"/>
  <c r="AB89" i="20"/>
  <c r="AB90" i="20" s="1"/>
  <c r="CI89" i="20"/>
  <c r="BW89" i="20"/>
  <c r="BK89" i="20"/>
  <c r="AY89" i="20"/>
  <c r="AY90" i="20" s="1"/>
  <c r="AM89" i="20"/>
  <c r="AM90" i="20" s="1"/>
  <c r="AA89" i="20"/>
  <c r="AA90" i="20" s="1"/>
  <c r="CH89" i="20"/>
  <c r="BV89" i="20"/>
  <c r="BJ89" i="20"/>
  <c r="AX89" i="20"/>
  <c r="AX90" i="20" s="1"/>
  <c r="AL89" i="20"/>
  <c r="AL90" i="20" s="1"/>
  <c r="Z89" i="20"/>
  <c r="Z90" i="20" s="1"/>
  <c r="CG89" i="20"/>
  <c r="BU89" i="20"/>
  <c r="BI89" i="20"/>
  <c r="AW89" i="20"/>
  <c r="AW90" i="20" s="1"/>
  <c r="AK89" i="20"/>
  <c r="AK90" i="20" s="1"/>
  <c r="Y89" i="20"/>
  <c r="Y90" i="20" s="1"/>
  <c r="CF89" i="20"/>
  <c r="BT89" i="20"/>
  <c r="BH89" i="20"/>
  <c r="AV89" i="20"/>
  <c r="AV90" i="20" s="1"/>
  <c r="AJ89" i="20"/>
  <c r="AJ90" i="20" s="1"/>
  <c r="X89" i="20"/>
  <c r="X90" i="20" s="1"/>
  <c r="CE89" i="20"/>
  <c r="BS89" i="20"/>
  <c r="BG89" i="20"/>
  <c r="AU89" i="20"/>
  <c r="AI89" i="20"/>
  <c r="W89" i="20"/>
  <c r="CD89" i="20"/>
  <c r="BR89" i="20"/>
  <c r="BF89" i="20"/>
  <c r="AT89" i="20"/>
  <c r="AT90" i="20" s="1"/>
  <c r="AH89" i="20"/>
  <c r="AH90" i="20" s="1"/>
  <c r="CO89" i="20"/>
  <c r="CC89" i="20"/>
  <c r="BQ89" i="20"/>
  <c r="BE89" i="20"/>
  <c r="BE90" i="20" s="1"/>
  <c r="AS89" i="20"/>
  <c r="AS90" i="20" s="1"/>
  <c r="AG89" i="20"/>
  <c r="AG90" i="20" s="1"/>
  <c r="CN89" i="20"/>
  <c r="CB89" i="20"/>
  <c r="BP89" i="20"/>
  <c r="BD89" i="20"/>
  <c r="BD90" i="20" s="1"/>
  <c r="AR89" i="20"/>
  <c r="AR90" i="20" s="1"/>
  <c r="AF89" i="20"/>
  <c r="AF90" i="20" s="1"/>
  <c r="CM89" i="20"/>
  <c r="CA89" i="20"/>
  <c r="BO89" i="20"/>
  <c r="BC89" i="20"/>
  <c r="BC90" i="20" s="1"/>
  <c r="AQ89" i="20"/>
  <c r="AQ90" i="20" s="1"/>
  <c r="AE89" i="20"/>
  <c r="AE90" i="20" s="1"/>
  <c r="CL89" i="20"/>
  <c r="BZ89" i="20"/>
  <c r="BN89" i="20"/>
  <c r="BB89" i="20"/>
  <c r="BB90" i="20" s="1"/>
  <c r="AP89" i="20"/>
  <c r="AP90" i="20" s="1"/>
  <c r="AD89" i="20"/>
  <c r="AD90" i="20" s="1"/>
  <c r="CK89" i="20"/>
  <c r="BY89" i="20"/>
  <c r="BM89" i="20"/>
  <c r="BA89" i="20"/>
  <c r="BA90" i="20" s="1"/>
  <c r="AO89" i="20"/>
  <c r="AO90" i="20" s="1"/>
  <c r="AC89" i="20"/>
  <c r="AC90" i="20" s="1"/>
  <c r="BK42" i="71"/>
  <c r="BI34" i="71"/>
  <c r="BF42" i="71"/>
  <c r="BD42" i="71"/>
  <c r="BJ42" i="71"/>
  <c r="BN42" i="71"/>
  <c r="BO42" i="71"/>
  <c r="BH34" i="71"/>
  <c r="BG42" i="71"/>
  <c r="BF34" i="71"/>
  <c r="T22" i="71"/>
  <c r="AF15" i="71"/>
  <c r="Y15" i="71"/>
  <c r="AG15" i="71"/>
  <c r="X15" i="71"/>
  <c r="AS15" i="71"/>
  <c r="AX15" i="71"/>
  <c r="AL15" i="71"/>
  <c r="AE15" i="71"/>
  <c r="AZ15" i="71"/>
  <c r="BI15" i="71"/>
  <c r="BI42" i="71"/>
  <c r="Z15" i="71"/>
  <c r="AJ15" i="71"/>
  <c r="AQ15" i="71"/>
  <c r="AH15" i="71"/>
  <c r="AN15" i="71"/>
  <c r="BE15" i="71"/>
  <c r="BE42" i="71"/>
  <c r="AY15" i="71"/>
  <c r="AV15" i="71"/>
  <c r="AA15" i="71"/>
  <c r="AC15" i="71"/>
  <c r="BL15" i="71"/>
  <c r="BL42" i="71"/>
  <c r="AB15" i="71"/>
  <c r="AK15" i="71"/>
  <c r="AP15" i="71"/>
  <c r="AO15" i="71"/>
  <c r="AR15" i="71"/>
  <c r="BB15" i="71"/>
  <c r="BA15" i="71"/>
  <c r="BH15" i="71"/>
  <c r="BH42" i="71"/>
  <c r="AM15" i="71"/>
  <c r="AW15" i="71"/>
  <c r="AD15" i="71"/>
  <c r="AT15" i="71"/>
  <c r="BC15" i="71"/>
  <c r="BO15" i="71"/>
  <c r="BM15" i="71"/>
  <c r="S11" i="71"/>
  <c r="T30" i="71"/>
  <c r="BG34" i="71"/>
  <c r="CM23" i="71"/>
  <c r="CJ23" i="71"/>
  <c r="CE23" i="71"/>
  <c r="BK15" i="71"/>
  <c r="CG23" i="71"/>
  <c r="S14" i="71"/>
  <c r="AU15" i="71"/>
  <c r="U22" i="71"/>
  <c r="BF15" i="71"/>
  <c r="BN15" i="71"/>
  <c r="Q33" i="71"/>
  <c r="Q34" i="71" s="1"/>
  <c r="W34" i="71"/>
  <c r="CD23" i="71"/>
  <c r="T11" i="71"/>
  <c r="BG15" i="71"/>
  <c r="R33" i="71"/>
  <c r="R34" i="71" s="1"/>
  <c r="CH23" i="71"/>
  <c r="O12" i="71"/>
  <c r="M12" i="71"/>
  <c r="N12" i="71" s="1"/>
  <c r="S33" i="71"/>
  <c r="CB23" i="71"/>
  <c r="BD34" i="71"/>
  <c r="S30" i="71"/>
  <c r="T14" i="71"/>
  <c r="T33" i="71"/>
  <c r="CF23" i="71"/>
  <c r="U33" i="71"/>
  <c r="CK23" i="71"/>
  <c r="CI23" i="71"/>
  <c r="Q23" i="71"/>
  <c r="Q44" i="71" s="1"/>
  <c r="CE24" i="71"/>
  <c r="CE45" i="71" s="1"/>
  <c r="BS24" i="71"/>
  <c r="BS45" i="71" s="1"/>
  <c r="BG24" i="71"/>
  <c r="BG45" i="71" s="1"/>
  <c r="AU24" i="71"/>
  <c r="AU45" i="71" s="1"/>
  <c r="AI24" i="71"/>
  <c r="AI25" i="71" s="1"/>
  <c r="W24" i="71"/>
  <c r="W45" i="71" s="1"/>
  <c r="CD24" i="71"/>
  <c r="BR24" i="71"/>
  <c r="BR25" i="71" s="1"/>
  <c r="BF24" i="71"/>
  <c r="BF25" i="71" s="1"/>
  <c r="AT24" i="71"/>
  <c r="AT25" i="71" s="1"/>
  <c r="AH24" i="71"/>
  <c r="AH25" i="71" s="1"/>
  <c r="CM24" i="71"/>
  <c r="CA24" i="71"/>
  <c r="CA25" i="71" s="1"/>
  <c r="BO24" i="71"/>
  <c r="BO25" i="71" s="1"/>
  <c r="BC24" i="71"/>
  <c r="BC25" i="71" s="1"/>
  <c r="AQ24" i="71"/>
  <c r="AQ25" i="71" s="1"/>
  <c r="AE24" i="71"/>
  <c r="AE25" i="71" s="1"/>
  <c r="CK24" i="71"/>
  <c r="CF24" i="71"/>
  <c r="CF45" i="71" s="1"/>
  <c r="BN24" i="71"/>
  <c r="BN25" i="71" s="1"/>
  <c r="AY24" i="71"/>
  <c r="AY25" i="71" s="1"/>
  <c r="AJ24" i="71"/>
  <c r="AJ25" i="71" s="1"/>
  <c r="CC24" i="71"/>
  <c r="CC45" i="71" s="1"/>
  <c r="BM24" i="71"/>
  <c r="BM25" i="71" s="1"/>
  <c r="AX24" i="71"/>
  <c r="AX25" i="71" s="1"/>
  <c r="AG24" i="71"/>
  <c r="AG25" i="71" s="1"/>
  <c r="BY24" i="71"/>
  <c r="BY25" i="71" s="1"/>
  <c r="BJ24" i="71"/>
  <c r="BJ25" i="71" s="1"/>
  <c r="AS24" i="71"/>
  <c r="AS25" i="71" s="1"/>
  <c r="AC24" i="71"/>
  <c r="AC25" i="71" s="1"/>
  <c r="BX24" i="71"/>
  <c r="BX25" i="71" s="1"/>
  <c r="BI24" i="71"/>
  <c r="BI25" i="71" s="1"/>
  <c r="AR24" i="71"/>
  <c r="AR25" i="71" s="1"/>
  <c r="AB24" i="71"/>
  <c r="AB25" i="71" s="1"/>
  <c r="BV24" i="71"/>
  <c r="BV25" i="71" s="1"/>
  <c r="AZ24" i="71"/>
  <c r="AZ25" i="71" s="1"/>
  <c r="Z24" i="71"/>
  <c r="Z25" i="71" s="1"/>
  <c r="BU24" i="71"/>
  <c r="BU25" i="71" s="1"/>
  <c r="AW24" i="71"/>
  <c r="AW25" i="71" s="1"/>
  <c r="Y24" i="71"/>
  <c r="Y25" i="71" s="1"/>
  <c r="BT24" i="71"/>
  <c r="BT25" i="71" s="1"/>
  <c r="AV24" i="71"/>
  <c r="AV25" i="71" s="1"/>
  <c r="X24" i="71"/>
  <c r="X25" i="71" s="1"/>
  <c r="BQ24" i="71"/>
  <c r="BQ25" i="71" s="1"/>
  <c r="AP24" i="71"/>
  <c r="AP25" i="71" s="1"/>
  <c r="CL24" i="71"/>
  <c r="BP24" i="71"/>
  <c r="BP25" i="71" s="1"/>
  <c r="AO24" i="71"/>
  <c r="AO25" i="71" s="1"/>
  <c r="CJ24" i="71"/>
  <c r="BL24" i="71"/>
  <c r="BL25" i="71" s="1"/>
  <c r="AN24" i="71"/>
  <c r="AN25" i="71" s="1"/>
  <c r="CI24" i="71"/>
  <c r="BK24" i="71"/>
  <c r="BK25" i="71" s="1"/>
  <c r="AM24" i="71"/>
  <c r="AM25" i="71" s="1"/>
  <c r="CH24" i="71"/>
  <c r="BH24" i="71"/>
  <c r="BH25" i="71" s="1"/>
  <c r="AL24" i="71"/>
  <c r="AL25" i="71" s="1"/>
  <c r="CG24" i="71"/>
  <c r="CG45" i="71" s="1"/>
  <c r="BE24" i="71"/>
  <c r="BE25" i="71" s="1"/>
  <c r="AK24" i="71"/>
  <c r="AK25" i="71" s="1"/>
  <c r="CB24" i="71"/>
  <c r="CB45" i="71" s="1"/>
  <c r="BD24" i="71"/>
  <c r="BD25" i="71" s="1"/>
  <c r="AF24" i="71"/>
  <c r="AF25" i="71" s="1"/>
  <c r="BZ24" i="71"/>
  <c r="BZ25" i="71" s="1"/>
  <c r="BB24" i="71"/>
  <c r="BB25" i="71" s="1"/>
  <c r="AD24" i="71"/>
  <c r="AD25" i="71" s="1"/>
  <c r="BW24" i="71"/>
  <c r="BW25" i="71" s="1"/>
  <c r="BA24" i="71"/>
  <c r="BA25" i="71" s="1"/>
  <c r="AA24" i="71"/>
  <c r="AA25" i="71" s="1"/>
  <c r="BJ15" i="71"/>
  <c r="R23" i="71"/>
  <c r="R44" i="71" s="1"/>
  <c r="O31" i="71"/>
  <c r="M31" i="71"/>
  <c r="N31" i="71" s="1"/>
  <c r="CL23" i="71"/>
  <c r="S23" i="71"/>
  <c r="S44" i="71" s="1"/>
  <c r="M24" i="71"/>
  <c r="N24" i="71" s="1"/>
  <c r="O24" i="71"/>
  <c r="CO24" i="71" s="1"/>
  <c r="CO25" i="71" s="1"/>
  <c r="BD15" i="71"/>
  <c r="T23" i="71"/>
  <c r="T44" i="71" s="1"/>
  <c r="Q14" i="71"/>
  <c r="W15" i="71"/>
  <c r="U14" i="71"/>
  <c r="R14" i="71"/>
  <c r="AI15" i="71"/>
  <c r="CC23" i="71"/>
  <c r="N29" i="36"/>
  <c r="U17" i="36"/>
  <c r="CH25" i="71" l="1"/>
  <c r="R328" i="32"/>
  <c r="R336" i="32"/>
  <c r="R302" i="32"/>
  <c r="R305" i="32"/>
  <c r="R307" i="32"/>
  <c r="R327" i="32"/>
  <c r="R300" i="32"/>
  <c r="R340" i="32"/>
  <c r="R303" i="32"/>
  <c r="R315" i="32"/>
  <c r="R355" i="32"/>
  <c r="R339" i="32"/>
  <c r="R335" i="32"/>
  <c r="R351" i="32"/>
  <c r="R301" i="32"/>
  <c r="R304" i="32"/>
  <c r="R306" i="32"/>
  <c r="R317" i="32"/>
  <c r="R324" i="32"/>
  <c r="R316" i="32"/>
  <c r="R309" i="32"/>
  <c r="R318" i="32"/>
  <c r="R308" i="32"/>
  <c r="R331" i="32"/>
  <c r="R352" i="32"/>
  <c r="R314" i="32"/>
  <c r="R323" i="32"/>
  <c r="R319" i="32"/>
  <c r="R311" i="32"/>
  <c r="R349" i="32"/>
  <c r="R342" i="32"/>
  <c r="R341" i="32"/>
  <c r="R330" i="32"/>
  <c r="R343" i="32"/>
  <c r="R333" i="32"/>
  <c r="R353" i="32"/>
  <c r="R325" i="32"/>
  <c r="R348" i="32"/>
  <c r="R345" i="32"/>
  <c r="R354" i="32"/>
  <c r="R332" i="32"/>
  <c r="R310" i="32"/>
  <c r="R347" i="32"/>
  <c r="R346" i="32"/>
  <c r="R334" i="32"/>
  <c r="R350" i="32"/>
  <c r="R344" i="32"/>
  <c r="R321" i="32"/>
  <c r="R329" i="32"/>
  <c r="R337" i="32"/>
  <c r="R326" i="32"/>
  <c r="R313" i="32"/>
  <c r="R320" i="32"/>
  <c r="R312" i="32"/>
  <c r="R322" i="32"/>
  <c r="R299" i="32"/>
  <c r="R338" i="32"/>
  <c r="R129" i="85"/>
  <c r="R117" i="85"/>
  <c r="R130" i="85"/>
  <c r="R128" i="85"/>
  <c r="R120" i="85"/>
  <c r="R94" i="85"/>
  <c r="R118" i="85"/>
  <c r="R126" i="85"/>
  <c r="R90" i="85"/>
  <c r="R109" i="85"/>
  <c r="R79" i="85"/>
  <c r="R103" i="85"/>
  <c r="R104" i="85"/>
  <c r="R111" i="85"/>
  <c r="R91" i="85"/>
  <c r="R85" i="85"/>
  <c r="R107" i="85"/>
  <c r="R114" i="85"/>
  <c r="R97" i="85"/>
  <c r="R119" i="85"/>
  <c r="R125" i="85"/>
  <c r="R123" i="85"/>
  <c r="R78" i="85"/>
  <c r="R73" i="85"/>
  <c r="R131" i="85"/>
  <c r="R87" i="85"/>
  <c r="R102" i="85"/>
  <c r="R75" i="85"/>
  <c r="R108" i="85"/>
  <c r="R88" i="85"/>
  <c r="R80" i="85"/>
  <c r="R71" i="85"/>
  <c r="R110" i="85"/>
  <c r="R81" i="85"/>
  <c r="R76" i="85"/>
  <c r="R105" i="85"/>
  <c r="R121" i="85"/>
  <c r="R115" i="85"/>
  <c r="R82" i="85"/>
  <c r="R112" i="85"/>
  <c r="R116" i="85"/>
  <c r="R98" i="85"/>
  <c r="R77" i="85"/>
  <c r="R127" i="85"/>
  <c r="R96" i="85"/>
  <c r="R74" i="85"/>
  <c r="R86" i="85"/>
  <c r="R95" i="85"/>
  <c r="R72" i="85"/>
  <c r="R106" i="85"/>
  <c r="R122" i="85"/>
  <c r="R124" i="85"/>
  <c r="R101" i="85"/>
  <c r="R84" i="85"/>
  <c r="R113" i="85"/>
  <c r="R89" i="85"/>
  <c r="R92" i="85"/>
  <c r="R100" i="85"/>
  <c r="R93" i="85"/>
  <c r="R132" i="85"/>
  <c r="R99" i="85"/>
  <c r="R83" i="85"/>
  <c r="T301" i="32"/>
  <c r="T304" i="32"/>
  <c r="T317" i="32"/>
  <c r="T302" i="32"/>
  <c r="T305" i="32"/>
  <c r="T303" i="32"/>
  <c r="T341" i="32"/>
  <c r="T319" i="32"/>
  <c r="T327" i="32"/>
  <c r="T316" i="32"/>
  <c r="T311" i="32"/>
  <c r="T354" i="32"/>
  <c r="T321" i="32"/>
  <c r="T309" i="32"/>
  <c r="T307" i="32"/>
  <c r="T315" i="32"/>
  <c r="T343" i="32"/>
  <c r="T340" i="32"/>
  <c r="T328" i="32"/>
  <c r="T306" i="32"/>
  <c r="T355" i="32"/>
  <c r="T352" i="32"/>
  <c r="T331" i="32"/>
  <c r="T313" i="32"/>
  <c r="T333" i="32"/>
  <c r="T323" i="32"/>
  <c r="T345" i="32"/>
  <c r="T351" i="32"/>
  <c r="T325" i="32"/>
  <c r="T353" i="32"/>
  <c r="T320" i="32"/>
  <c r="T347" i="32"/>
  <c r="T299" i="32"/>
  <c r="T308" i="32"/>
  <c r="T329" i="32"/>
  <c r="T335" i="32"/>
  <c r="T338" i="32"/>
  <c r="T344" i="32"/>
  <c r="T349" i="32"/>
  <c r="T346" i="32"/>
  <c r="T326" i="32"/>
  <c r="T339" i="32"/>
  <c r="T348" i="32"/>
  <c r="T337" i="32"/>
  <c r="T342" i="32"/>
  <c r="T350" i="32"/>
  <c r="T312" i="32"/>
  <c r="T300" i="32"/>
  <c r="T334" i="32"/>
  <c r="T314" i="32"/>
  <c r="T332" i="32"/>
  <c r="T324" i="32"/>
  <c r="T318" i="32"/>
  <c r="T322" i="32"/>
  <c r="T330" i="32"/>
  <c r="T310" i="32"/>
  <c r="T336" i="32"/>
  <c r="T120" i="85"/>
  <c r="T118" i="85"/>
  <c r="T130" i="85"/>
  <c r="T126" i="85"/>
  <c r="T128" i="85"/>
  <c r="T90" i="85"/>
  <c r="T109" i="85"/>
  <c r="T117" i="85"/>
  <c r="T94" i="85"/>
  <c r="T129" i="85"/>
  <c r="T104" i="85"/>
  <c r="T80" i="85"/>
  <c r="T102" i="85"/>
  <c r="T123" i="85"/>
  <c r="T125" i="85"/>
  <c r="T75" i="85"/>
  <c r="T103" i="85"/>
  <c r="T131" i="85"/>
  <c r="T78" i="85"/>
  <c r="T111" i="85"/>
  <c r="T79" i="85"/>
  <c r="T107" i="85"/>
  <c r="T119" i="85"/>
  <c r="T114" i="85"/>
  <c r="T97" i="85"/>
  <c r="T108" i="85"/>
  <c r="T73" i="85"/>
  <c r="T91" i="85"/>
  <c r="T85" i="85"/>
  <c r="T82" i="85"/>
  <c r="T115" i="85"/>
  <c r="T121" i="85"/>
  <c r="T88" i="85"/>
  <c r="T98" i="85"/>
  <c r="T71" i="85"/>
  <c r="T77" i="85"/>
  <c r="T116" i="85"/>
  <c r="T76" i="85"/>
  <c r="T110" i="85"/>
  <c r="T81" i="85"/>
  <c r="T87" i="85"/>
  <c r="T92" i="85"/>
  <c r="T112" i="85"/>
  <c r="T105" i="85"/>
  <c r="T99" i="85"/>
  <c r="T127" i="85"/>
  <c r="T100" i="85"/>
  <c r="T122" i="85"/>
  <c r="T89" i="85"/>
  <c r="T86" i="85"/>
  <c r="T74" i="85"/>
  <c r="T101" i="85"/>
  <c r="T84" i="85"/>
  <c r="T113" i="85"/>
  <c r="T93" i="85"/>
  <c r="T95" i="85"/>
  <c r="T96" i="85"/>
  <c r="T106" i="85"/>
  <c r="T83" i="85"/>
  <c r="T72" i="85"/>
  <c r="T124" i="85"/>
  <c r="T132" i="85"/>
  <c r="I301" i="32"/>
  <c r="I304" i="32"/>
  <c r="I312" i="32"/>
  <c r="I302" i="32"/>
  <c r="I305" i="32"/>
  <c r="I331" i="32"/>
  <c r="I306" i="32"/>
  <c r="I300" i="32"/>
  <c r="I303" i="32"/>
  <c r="I330" i="32"/>
  <c r="I311" i="32"/>
  <c r="I319" i="32"/>
  <c r="I351" i="32"/>
  <c r="I342" i="32"/>
  <c r="I328" i="32"/>
  <c r="I318" i="32"/>
  <c r="I316" i="32"/>
  <c r="I317" i="32"/>
  <c r="I335" i="32"/>
  <c r="I340" i="32"/>
  <c r="I307" i="32"/>
  <c r="I309" i="32"/>
  <c r="I352" i="32"/>
  <c r="I327" i="32"/>
  <c r="I310" i="32"/>
  <c r="I337" i="32"/>
  <c r="I354" i="32"/>
  <c r="I320" i="32"/>
  <c r="I321" i="32"/>
  <c r="I329" i="32"/>
  <c r="I353" i="32"/>
  <c r="I299" i="32"/>
  <c r="I323" i="32"/>
  <c r="I345" i="32"/>
  <c r="I326" i="32"/>
  <c r="I349" i="32"/>
  <c r="I355" i="32"/>
  <c r="I324" i="32"/>
  <c r="I338" i="32"/>
  <c r="I325" i="32"/>
  <c r="I339" i="32"/>
  <c r="I343" i="32"/>
  <c r="I315" i="32"/>
  <c r="I322" i="32"/>
  <c r="I332" i="32"/>
  <c r="I341" i="32"/>
  <c r="I313" i="32"/>
  <c r="I314" i="32"/>
  <c r="I344" i="32"/>
  <c r="I333" i="32"/>
  <c r="I348" i="32"/>
  <c r="I334" i="32"/>
  <c r="I346" i="32"/>
  <c r="I350" i="32"/>
  <c r="I308" i="32"/>
  <c r="I336" i="32"/>
  <c r="I347" i="32"/>
  <c r="I129" i="85"/>
  <c r="I90" i="85"/>
  <c r="I120" i="85"/>
  <c r="I117" i="85"/>
  <c r="I130" i="85"/>
  <c r="I128" i="85"/>
  <c r="I126" i="85"/>
  <c r="I94" i="85"/>
  <c r="I118" i="85"/>
  <c r="I109" i="85"/>
  <c r="I75" i="85"/>
  <c r="I102" i="85"/>
  <c r="I108" i="85"/>
  <c r="I123" i="85"/>
  <c r="I78" i="85"/>
  <c r="I111" i="85"/>
  <c r="I114" i="85"/>
  <c r="I97" i="85"/>
  <c r="I104" i="85"/>
  <c r="I73" i="85"/>
  <c r="I107" i="85"/>
  <c r="I91" i="85"/>
  <c r="I119" i="85"/>
  <c r="I103" i="85"/>
  <c r="I131" i="85"/>
  <c r="I85" i="85"/>
  <c r="I79" i="85"/>
  <c r="I121" i="85"/>
  <c r="I77" i="85"/>
  <c r="I105" i="85"/>
  <c r="I115" i="85"/>
  <c r="I92" i="85"/>
  <c r="I99" i="85"/>
  <c r="I116" i="85"/>
  <c r="I112" i="85"/>
  <c r="I127" i="85"/>
  <c r="I87" i="85"/>
  <c r="I72" i="85"/>
  <c r="I81" i="85"/>
  <c r="I82" i="85"/>
  <c r="I110" i="85"/>
  <c r="I125" i="85"/>
  <c r="I88" i="85"/>
  <c r="I98" i="85"/>
  <c r="I80" i="85"/>
  <c r="I96" i="85"/>
  <c r="I95" i="85"/>
  <c r="I76" i="85"/>
  <c r="I83" i="85"/>
  <c r="I124" i="85"/>
  <c r="I71" i="85"/>
  <c r="I86" i="85"/>
  <c r="I93" i="85"/>
  <c r="I101" i="85"/>
  <c r="I132" i="85"/>
  <c r="I106" i="85"/>
  <c r="I89" i="85"/>
  <c r="I113" i="85"/>
  <c r="I100" i="85"/>
  <c r="I84" i="85"/>
  <c r="I122" i="85"/>
  <c r="I74" i="85"/>
  <c r="K301" i="32"/>
  <c r="K304" i="32"/>
  <c r="K317" i="32"/>
  <c r="K352" i="32"/>
  <c r="K323" i="32"/>
  <c r="K302" i="32"/>
  <c r="K305" i="32"/>
  <c r="K339" i="32"/>
  <c r="K331" i="32"/>
  <c r="K300" i="32"/>
  <c r="K303" i="32"/>
  <c r="K343" i="32"/>
  <c r="K318" i="32"/>
  <c r="K321" i="32"/>
  <c r="K312" i="32"/>
  <c r="K341" i="32"/>
  <c r="K342" i="32"/>
  <c r="K340" i="32"/>
  <c r="K337" i="32"/>
  <c r="K328" i="32"/>
  <c r="K316" i="32"/>
  <c r="K311" i="32"/>
  <c r="K333" i="32"/>
  <c r="K354" i="32"/>
  <c r="K335" i="32"/>
  <c r="K322" i="32"/>
  <c r="K307" i="32"/>
  <c r="K319" i="32"/>
  <c r="K348" i="32"/>
  <c r="K306" i="32"/>
  <c r="K355" i="32"/>
  <c r="K346" i="32"/>
  <c r="K338" i="32"/>
  <c r="K330" i="32"/>
  <c r="K309" i="32"/>
  <c r="K327" i="32"/>
  <c r="K345" i="32"/>
  <c r="K344" i="32"/>
  <c r="K332" i="32"/>
  <c r="K351" i="32"/>
  <c r="K315" i="32"/>
  <c r="K320" i="32"/>
  <c r="K310" i="32"/>
  <c r="K336" i="32"/>
  <c r="K347" i="32"/>
  <c r="K349" i="32"/>
  <c r="K329" i="32"/>
  <c r="K308" i="32"/>
  <c r="K326" i="32"/>
  <c r="K334" i="32"/>
  <c r="K350" i="32"/>
  <c r="K325" i="32"/>
  <c r="K353" i="32"/>
  <c r="K324" i="32"/>
  <c r="K314" i="32"/>
  <c r="K313" i="32"/>
  <c r="K299" i="32"/>
  <c r="K94" i="85"/>
  <c r="K129" i="85"/>
  <c r="K117" i="85"/>
  <c r="K118" i="85"/>
  <c r="K126" i="85"/>
  <c r="K128" i="85"/>
  <c r="K130" i="85"/>
  <c r="K90" i="85"/>
  <c r="K120" i="85"/>
  <c r="K109" i="85"/>
  <c r="K108" i="85"/>
  <c r="K102" i="85"/>
  <c r="K79" i="85"/>
  <c r="K131" i="85"/>
  <c r="K114" i="85"/>
  <c r="K91" i="85"/>
  <c r="K80" i="85"/>
  <c r="K111" i="85"/>
  <c r="K119" i="85"/>
  <c r="K87" i="85"/>
  <c r="K78" i="85"/>
  <c r="K107" i="85"/>
  <c r="K75" i="85"/>
  <c r="K123" i="85"/>
  <c r="K73" i="85"/>
  <c r="K71" i="85"/>
  <c r="K77" i="85"/>
  <c r="K76" i="85"/>
  <c r="K85" i="85"/>
  <c r="K97" i="85"/>
  <c r="K127" i="85"/>
  <c r="K81" i="85"/>
  <c r="K105" i="85"/>
  <c r="K88" i="85"/>
  <c r="K99" i="85"/>
  <c r="K115" i="85"/>
  <c r="K116" i="85"/>
  <c r="K121" i="85"/>
  <c r="K82" i="85"/>
  <c r="K98" i="85"/>
  <c r="K72" i="85"/>
  <c r="K103" i="85"/>
  <c r="K110" i="85"/>
  <c r="K125" i="85"/>
  <c r="K104" i="85"/>
  <c r="K112" i="85"/>
  <c r="K95" i="85"/>
  <c r="K113" i="85"/>
  <c r="K122" i="85"/>
  <c r="K89" i="85"/>
  <c r="K96" i="85"/>
  <c r="K106" i="85"/>
  <c r="K100" i="85"/>
  <c r="K84" i="85"/>
  <c r="K124" i="85"/>
  <c r="K86" i="85"/>
  <c r="K132" i="85"/>
  <c r="K92" i="85"/>
  <c r="K101" i="85"/>
  <c r="K93" i="85"/>
  <c r="K74" i="85"/>
  <c r="K83" i="85"/>
  <c r="M300" i="32"/>
  <c r="M303" i="32"/>
  <c r="M301" i="32"/>
  <c r="M304" i="32"/>
  <c r="M312" i="32"/>
  <c r="M315" i="32"/>
  <c r="M318" i="32"/>
  <c r="M317" i="32"/>
  <c r="M319" i="32"/>
  <c r="M302" i="32"/>
  <c r="M305" i="32"/>
  <c r="M351" i="32"/>
  <c r="M329" i="32"/>
  <c r="M330" i="32"/>
  <c r="M336" i="32"/>
  <c r="M327" i="32"/>
  <c r="M348" i="32"/>
  <c r="M299" i="32"/>
  <c r="M328" i="32"/>
  <c r="M309" i="32"/>
  <c r="M331" i="32"/>
  <c r="M311" i="32"/>
  <c r="M354" i="32"/>
  <c r="M332" i="32"/>
  <c r="M306" i="32"/>
  <c r="M335" i="32"/>
  <c r="M316" i="32"/>
  <c r="M341" i="32"/>
  <c r="M337" i="32"/>
  <c r="M345" i="32"/>
  <c r="M340" i="32"/>
  <c r="M314" i="32"/>
  <c r="M307" i="32"/>
  <c r="M333" i="32"/>
  <c r="M353" i="32"/>
  <c r="M347" i="32"/>
  <c r="M308" i="32"/>
  <c r="M334" i="32"/>
  <c r="M313" i="32"/>
  <c r="M342" i="32"/>
  <c r="M343" i="32"/>
  <c r="M322" i="32"/>
  <c r="M352" i="32"/>
  <c r="M323" i="32"/>
  <c r="M321" i="32"/>
  <c r="M339" i="32"/>
  <c r="M326" i="32"/>
  <c r="M320" i="32"/>
  <c r="M338" i="32"/>
  <c r="M324" i="32"/>
  <c r="M310" i="32"/>
  <c r="M350" i="32"/>
  <c r="M344" i="32"/>
  <c r="M325" i="32"/>
  <c r="M346" i="32"/>
  <c r="M349" i="32"/>
  <c r="M355" i="32"/>
  <c r="M126" i="85"/>
  <c r="M130" i="85"/>
  <c r="M128" i="85"/>
  <c r="M120" i="85"/>
  <c r="M117" i="85"/>
  <c r="M129" i="85"/>
  <c r="M118" i="85"/>
  <c r="M90" i="85"/>
  <c r="M109" i="85"/>
  <c r="M94" i="85"/>
  <c r="M107" i="85"/>
  <c r="M108" i="85"/>
  <c r="M73" i="85"/>
  <c r="M119" i="85"/>
  <c r="M79" i="85"/>
  <c r="M104" i="85"/>
  <c r="M123" i="85"/>
  <c r="M87" i="85"/>
  <c r="M75" i="85"/>
  <c r="M125" i="85"/>
  <c r="M131" i="85"/>
  <c r="M102" i="85"/>
  <c r="M85" i="85"/>
  <c r="M114" i="85"/>
  <c r="M78" i="85"/>
  <c r="M111" i="85"/>
  <c r="M97" i="85"/>
  <c r="M103" i="85"/>
  <c r="M80" i="85"/>
  <c r="M77" i="85"/>
  <c r="M121" i="85"/>
  <c r="M112" i="85"/>
  <c r="M92" i="85"/>
  <c r="M88" i="85"/>
  <c r="M127" i="85"/>
  <c r="M71" i="85"/>
  <c r="M110" i="85"/>
  <c r="M116" i="85"/>
  <c r="M82" i="85"/>
  <c r="M98" i="85"/>
  <c r="M99" i="85"/>
  <c r="M105" i="85"/>
  <c r="M84" i="85"/>
  <c r="M122" i="85"/>
  <c r="M86" i="85"/>
  <c r="M74" i="85"/>
  <c r="M115" i="85"/>
  <c r="M81" i="85"/>
  <c r="M89" i="85"/>
  <c r="M93" i="85"/>
  <c r="M113" i="85"/>
  <c r="M91" i="85"/>
  <c r="M96" i="85"/>
  <c r="M76" i="85"/>
  <c r="M72" i="85"/>
  <c r="M83" i="85"/>
  <c r="M100" i="85"/>
  <c r="M106" i="85"/>
  <c r="M132" i="85"/>
  <c r="M95" i="85"/>
  <c r="M124" i="85"/>
  <c r="M101" i="85"/>
  <c r="O337" i="32"/>
  <c r="O300" i="32"/>
  <c r="O303" i="32"/>
  <c r="O312" i="32"/>
  <c r="O301" i="32"/>
  <c r="O304" i="32"/>
  <c r="O317" i="32"/>
  <c r="O353" i="32"/>
  <c r="O302" i="32"/>
  <c r="O305" i="32"/>
  <c r="O323" i="32"/>
  <c r="O306" i="32"/>
  <c r="O331" i="32"/>
  <c r="O339" i="32"/>
  <c r="O350" i="32"/>
  <c r="O352" i="32"/>
  <c r="O318" i="32"/>
  <c r="O329" i="32"/>
  <c r="O343" i="32"/>
  <c r="O316" i="32"/>
  <c r="O333" i="32"/>
  <c r="O311" i="32"/>
  <c r="O342" i="32"/>
  <c r="O345" i="32"/>
  <c r="O328" i="32"/>
  <c r="O340" i="32"/>
  <c r="O309" i="32"/>
  <c r="O330" i="32"/>
  <c r="O327" i="32"/>
  <c r="O325" i="32"/>
  <c r="O314" i="32"/>
  <c r="O335" i="32"/>
  <c r="O308" i="32"/>
  <c r="O319" i="32"/>
  <c r="O351" i="32"/>
  <c r="O344" i="32"/>
  <c r="O332" i="32"/>
  <c r="O334" i="32"/>
  <c r="O307" i="32"/>
  <c r="O321" i="32"/>
  <c r="O341" i="32"/>
  <c r="O313" i="32"/>
  <c r="O326" i="32"/>
  <c r="O324" i="32"/>
  <c r="O346" i="32"/>
  <c r="O315" i="32"/>
  <c r="O355" i="32"/>
  <c r="O320" i="32"/>
  <c r="O336" i="32"/>
  <c r="O347" i="32"/>
  <c r="O354" i="32"/>
  <c r="O349" i="32"/>
  <c r="O338" i="32"/>
  <c r="O348" i="32"/>
  <c r="O322" i="32"/>
  <c r="O299" i="32"/>
  <c r="O310" i="32"/>
  <c r="O94" i="85"/>
  <c r="O109" i="85"/>
  <c r="O130" i="85"/>
  <c r="O126" i="85"/>
  <c r="O120" i="85"/>
  <c r="O128" i="85"/>
  <c r="O117" i="85"/>
  <c r="O118" i="85"/>
  <c r="O129" i="85"/>
  <c r="O90" i="85"/>
  <c r="O131" i="85"/>
  <c r="O79" i="85"/>
  <c r="O85" i="85"/>
  <c r="O73" i="85"/>
  <c r="O87" i="85"/>
  <c r="O97" i="85"/>
  <c r="O125" i="85"/>
  <c r="O103" i="85"/>
  <c r="O91" i="85"/>
  <c r="O114" i="85"/>
  <c r="O104" i="85"/>
  <c r="O102" i="85"/>
  <c r="O123" i="85"/>
  <c r="O80" i="85"/>
  <c r="O75" i="85"/>
  <c r="O119" i="85"/>
  <c r="O111" i="85"/>
  <c r="O108" i="85"/>
  <c r="O107" i="85"/>
  <c r="O92" i="85"/>
  <c r="O82" i="85"/>
  <c r="O121" i="85"/>
  <c r="O78" i="85"/>
  <c r="O98" i="85"/>
  <c r="O77" i="85"/>
  <c r="O127" i="85"/>
  <c r="O99" i="85"/>
  <c r="O115" i="85"/>
  <c r="O88" i="85"/>
  <c r="O81" i="85"/>
  <c r="O71" i="85"/>
  <c r="O105" i="85"/>
  <c r="O116" i="85"/>
  <c r="O110" i="85"/>
  <c r="O72" i="85"/>
  <c r="O95" i="85"/>
  <c r="O96" i="85"/>
  <c r="O124" i="85"/>
  <c r="O112" i="85"/>
  <c r="O84" i="85"/>
  <c r="O89" i="85"/>
  <c r="O113" i="85"/>
  <c r="O76" i="85"/>
  <c r="O106" i="85"/>
  <c r="O74" i="85"/>
  <c r="O132" i="85"/>
  <c r="O83" i="85"/>
  <c r="O101" i="85"/>
  <c r="O86" i="85"/>
  <c r="O122" i="85"/>
  <c r="O100" i="85"/>
  <c r="O93" i="85"/>
  <c r="Q302" i="32"/>
  <c r="Q305" i="32"/>
  <c r="Q307" i="32"/>
  <c r="Q300" i="32"/>
  <c r="Q303" i="32"/>
  <c r="Q355" i="32"/>
  <c r="Q318" i="32"/>
  <c r="Q334" i="32"/>
  <c r="Q301" i="32"/>
  <c r="Q304" i="32"/>
  <c r="Q306" i="32"/>
  <c r="Q317" i="32"/>
  <c r="Q336" i="32"/>
  <c r="Q335" i="32"/>
  <c r="Q309" i="32"/>
  <c r="Q352" i="32"/>
  <c r="Q342" i="32"/>
  <c r="Q353" i="32"/>
  <c r="Q316" i="32"/>
  <c r="Q340" i="32"/>
  <c r="Q331" i="32"/>
  <c r="Q328" i="32"/>
  <c r="Q354" i="32"/>
  <c r="Q343" i="32"/>
  <c r="Q338" i="32"/>
  <c r="Q341" i="32"/>
  <c r="Q330" i="32"/>
  <c r="Q311" i="32"/>
  <c r="Q313" i="32"/>
  <c r="Q319" i="32"/>
  <c r="Q351" i="32"/>
  <c r="Q333" i="32"/>
  <c r="Q321" i="32"/>
  <c r="Q339" i="32"/>
  <c r="Q327" i="32"/>
  <c r="Q308" i="32"/>
  <c r="Q332" i="32"/>
  <c r="Q323" i="32"/>
  <c r="Q350" i="32"/>
  <c r="Q299" i="32"/>
  <c r="Q325" i="32"/>
  <c r="Q348" i="32"/>
  <c r="Q315" i="32"/>
  <c r="Q329" i="32"/>
  <c r="Q314" i="32"/>
  <c r="Q345" i="32"/>
  <c r="Q320" i="32"/>
  <c r="Q312" i="32"/>
  <c r="Q344" i="32"/>
  <c r="Q310" i="32"/>
  <c r="Q322" i="32"/>
  <c r="Q326" i="32"/>
  <c r="Q347" i="32"/>
  <c r="Q349" i="32"/>
  <c r="Q346" i="32"/>
  <c r="Q337" i="32"/>
  <c r="Q324" i="32"/>
  <c r="Q130" i="85"/>
  <c r="Q129" i="85"/>
  <c r="Q120" i="85"/>
  <c r="Q109" i="85"/>
  <c r="Q118" i="85"/>
  <c r="Q94" i="85"/>
  <c r="Q90" i="85"/>
  <c r="Q128" i="85"/>
  <c r="Q117" i="85"/>
  <c r="Q126" i="85"/>
  <c r="Q75" i="85"/>
  <c r="Q114" i="85"/>
  <c r="Q111" i="85"/>
  <c r="Q97" i="85"/>
  <c r="Q131" i="85"/>
  <c r="Q119" i="85"/>
  <c r="Q85" i="85"/>
  <c r="Q123" i="85"/>
  <c r="Q107" i="85"/>
  <c r="Q79" i="85"/>
  <c r="Q103" i="85"/>
  <c r="Q108" i="85"/>
  <c r="Q102" i="85"/>
  <c r="Q91" i="85"/>
  <c r="Q104" i="85"/>
  <c r="Q87" i="85"/>
  <c r="Q125" i="85"/>
  <c r="Q78" i="85"/>
  <c r="Q116" i="85"/>
  <c r="Q76" i="85"/>
  <c r="Q71" i="85"/>
  <c r="Q80" i="85"/>
  <c r="Q112" i="85"/>
  <c r="Q121" i="85"/>
  <c r="Q82" i="85"/>
  <c r="Q92" i="85"/>
  <c r="Q105" i="85"/>
  <c r="Q73" i="85"/>
  <c r="Q77" i="85"/>
  <c r="Q99" i="85"/>
  <c r="Q115" i="85"/>
  <c r="Q127" i="85"/>
  <c r="Q81" i="85"/>
  <c r="Q110" i="85"/>
  <c r="Q98" i="85"/>
  <c r="Q96" i="85"/>
  <c r="Q124" i="85"/>
  <c r="Q83" i="85"/>
  <c r="Q113" i="85"/>
  <c r="Q72" i="85"/>
  <c r="Q106" i="85"/>
  <c r="Q84" i="85"/>
  <c r="Q89" i="85"/>
  <c r="Q132" i="85"/>
  <c r="Q122" i="85"/>
  <c r="Q93" i="85"/>
  <c r="Q95" i="85"/>
  <c r="Q101" i="85"/>
  <c r="Q86" i="85"/>
  <c r="Q100" i="85"/>
  <c r="Q88" i="85"/>
  <c r="Q74" i="85"/>
  <c r="S317" i="32"/>
  <c r="S324" i="32"/>
  <c r="S329" i="32"/>
  <c r="S302" i="32"/>
  <c r="S305" i="32"/>
  <c r="S316" i="32"/>
  <c r="S348" i="32"/>
  <c r="S300" i="32"/>
  <c r="S352" i="32"/>
  <c r="S303" i="32"/>
  <c r="S312" i="32"/>
  <c r="S301" i="32"/>
  <c r="S304" i="32"/>
  <c r="S336" i="32"/>
  <c r="S339" i="32"/>
  <c r="S308" i="32"/>
  <c r="S340" i="32"/>
  <c r="S345" i="32"/>
  <c r="S331" i="32"/>
  <c r="S307" i="32"/>
  <c r="S327" i="32"/>
  <c r="S318" i="32"/>
  <c r="S306" i="32"/>
  <c r="S311" i="32"/>
  <c r="S330" i="32"/>
  <c r="S321" i="32"/>
  <c r="S354" i="32"/>
  <c r="S328" i="32"/>
  <c r="S319" i="32"/>
  <c r="S342" i="32"/>
  <c r="S326" i="32"/>
  <c r="S341" i="32"/>
  <c r="S323" i="32"/>
  <c r="S314" i="32"/>
  <c r="S320" i="32"/>
  <c r="S335" i="32"/>
  <c r="S333" i="32"/>
  <c r="S343" i="32"/>
  <c r="S309" i="32"/>
  <c r="S325" i="32"/>
  <c r="S355" i="32"/>
  <c r="S338" i="32"/>
  <c r="S332" i="32"/>
  <c r="S322" i="32"/>
  <c r="S349" i="32"/>
  <c r="S315" i="32"/>
  <c r="S353" i="32"/>
  <c r="S347" i="32"/>
  <c r="S299" i="32"/>
  <c r="S346" i="32"/>
  <c r="S350" i="32"/>
  <c r="S310" i="32"/>
  <c r="S337" i="32"/>
  <c r="S351" i="32"/>
  <c r="S313" i="32"/>
  <c r="S344" i="32"/>
  <c r="S334" i="32"/>
  <c r="S90" i="85"/>
  <c r="S118" i="85"/>
  <c r="S120" i="85"/>
  <c r="S109" i="85"/>
  <c r="S94" i="85"/>
  <c r="S126" i="85"/>
  <c r="S130" i="85"/>
  <c r="S117" i="85"/>
  <c r="S129" i="85"/>
  <c r="S128" i="85"/>
  <c r="S123" i="85"/>
  <c r="S85" i="85"/>
  <c r="S125" i="85"/>
  <c r="S131" i="85"/>
  <c r="S79" i="85"/>
  <c r="S107" i="85"/>
  <c r="S119" i="85"/>
  <c r="S73" i="85"/>
  <c r="S104" i="85"/>
  <c r="S102" i="85"/>
  <c r="S97" i="85"/>
  <c r="S103" i="85"/>
  <c r="S75" i="85"/>
  <c r="S87" i="85"/>
  <c r="S111" i="85"/>
  <c r="S114" i="85"/>
  <c r="S78" i="85"/>
  <c r="S108" i="85"/>
  <c r="S91" i="85"/>
  <c r="S81" i="85"/>
  <c r="S71" i="85"/>
  <c r="S112" i="85"/>
  <c r="S80" i="85"/>
  <c r="S92" i="85"/>
  <c r="S115" i="85"/>
  <c r="S116" i="85"/>
  <c r="S105" i="85"/>
  <c r="S127" i="85"/>
  <c r="S76" i="85"/>
  <c r="S88" i="85"/>
  <c r="S99" i="85"/>
  <c r="S121" i="85"/>
  <c r="S110" i="85"/>
  <c r="S72" i="85"/>
  <c r="S82" i="85"/>
  <c r="S98" i="85"/>
  <c r="S77" i="85"/>
  <c r="S132" i="85"/>
  <c r="S83" i="85"/>
  <c r="S100" i="85"/>
  <c r="S74" i="85"/>
  <c r="S93" i="85"/>
  <c r="S101" i="85"/>
  <c r="S86" i="85"/>
  <c r="S124" i="85"/>
  <c r="S106" i="85"/>
  <c r="S113" i="85"/>
  <c r="S95" i="85"/>
  <c r="S96" i="85"/>
  <c r="S84" i="85"/>
  <c r="S122" i="85"/>
  <c r="S89" i="85"/>
  <c r="U306" i="32"/>
  <c r="U301" i="32"/>
  <c r="U304" i="32"/>
  <c r="U328" i="32"/>
  <c r="U317" i="32"/>
  <c r="U314" i="32"/>
  <c r="U302" i="32"/>
  <c r="U305" i="32"/>
  <c r="U300" i="32"/>
  <c r="U340" i="32"/>
  <c r="U318" i="32"/>
  <c r="U303" i="32"/>
  <c r="U311" i="32"/>
  <c r="U331" i="32"/>
  <c r="U319" i="32"/>
  <c r="U355" i="32"/>
  <c r="U351" i="32"/>
  <c r="U342" i="32"/>
  <c r="U353" i="32"/>
  <c r="U316" i="32"/>
  <c r="U323" i="32"/>
  <c r="U307" i="32"/>
  <c r="U330" i="32"/>
  <c r="U309" i="32"/>
  <c r="U352" i="32"/>
  <c r="U354" i="32"/>
  <c r="U343" i="32"/>
  <c r="U327" i="32"/>
  <c r="U341" i="32"/>
  <c r="U339" i="32"/>
  <c r="U349" i="32"/>
  <c r="U345" i="32"/>
  <c r="U332" i="32"/>
  <c r="U346" i="32"/>
  <c r="U335" i="32"/>
  <c r="U321" i="32"/>
  <c r="U329" i="32"/>
  <c r="U334" i="32"/>
  <c r="U347" i="32"/>
  <c r="U315" i="32"/>
  <c r="U326" i="32"/>
  <c r="U313" i="32"/>
  <c r="U350" i="32"/>
  <c r="U344" i="32"/>
  <c r="U337" i="32"/>
  <c r="U325" i="32"/>
  <c r="U320" i="32"/>
  <c r="U299" i="32"/>
  <c r="U333" i="32"/>
  <c r="U348" i="32"/>
  <c r="U336" i="32"/>
  <c r="U312" i="32"/>
  <c r="U324" i="32"/>
  <c r="U338" i="32"/>
  <c r="U310" i="32"/>
  <c r="U322" i="32"/>
  <c r="U308" i="32"/>
  <c r="U129" i="85"/>
  <c r="U126" i="85"/>
  <c r="U94" i="85"/>
  <c r="U118" i="85"/>
  <c r="U117" i="85"/>
  <c r="U120" i="85"/>
  <c r="U109" i="85"/>
  <c r="U128" i="85"/>
  <c r="U130" i="85"/>
  <c r="U90" i="85"/>
  <c r="U125" i="85"/>
  <c r="U78" i="85"/>
  <c r="U73" i="85"/>
  <c r="U114" i="85"/>
  <c r="U111" i="85"/>
  <c r="U102" i="85"/>
  <c r="U107" i="85"/>
  <c r="U108" i="85"/>
  <c r="U123" i="85"/>
  <c r="U85" i="85"/>
  <c r="U75" i="85"/>
  <c r="U119" i="85"/>
  <c r="U79" i="85"/>
  <c r="U104" i="85"/>
  <c r="U87" i="85"/>
  <c r="U97" i="85"/>
  <c r="U115" i="85"/>
  <c r="U77" i="85"/>
  <c r="U116" i="85"/>
  <c r="U121" i="85"/>
  <c r="U110" i="85"/>
  <c r="U103" i="85"/>
  <c r="U99" i="85"/>
  <c r="U92" i="85"/>
  <c r="U71" i="85"/>
  <c r="U131" i="85"/>
  <c r="U81" i="85"/>
  <c r="U98" i="85"/>
  <c r="U112" i="85"/>
  <c r="U105" i="85"/>
  <c r="U127" i="85"/>
  <c r="U88" i="85"/>
  <c r="U80" i="85"/>
  <c r="U76" i="85"/>
  <c r="U91" i="85"/>
  <c r="U82" i="85"/>
  <c r="U84" i="85"/>
  <c r="U124" i="85"/>
  <c r="U100" i="85"/>
  <c r="U72" i="85"/>
  <c r="U74" i="85"/>
  <c r="U132" i="85"/>
  <c r="U101" i="85"/>
  <c r="U122" i="85"/>
  <c r="U83" i="85"/>
  <c r="U95" i="85"/>
  <c r="U113" i="85"/>
  <c r="U96" i="85"/>
  <c r="U86" i="85"/>
  <c r="U89" i="85"/>
  <c r="U106" i="85"/>
  <c r="U93" i="85"/>
  <c r="V330" i="32"/>
  <c r="V329" i="32"/>
  <c r="V301" i="32"/>
  <c r="V304" i="32"/>
  <c r="V317" i="32"/>
  <c r="V316" i="32"/>
  <c r="V348" i="32"/>
  <c r="V302" i="32"/>
  <c r="V305" i="32"/>
  <c r="V300" i="32"/>
  <c r="V312" i="32"/>
  <c r="V303" i="32"/>
  <c r="V331" i="32"/>
  <c r="V342" i="32"/>
  <c r="V319" i="32"/>
  <c r="V328" i="32"/>
  <c r="V318" i="32"/>
  <c r="V340" i="32"/>
  <c r="V335" i="32"/>
  <c r="V347" i="32"/>
  <c r="V306" i="32"/>
  <c r="V315" i="32"/>
  <c r="V311" i="32"/>
  <c r="V352" i="32"/>
  <c r="V343" i="32"/>
  <c r="V327" i="32"/>
  <c r="V299" i="32"/>
  <c r="V338" i="32"/>
  <c r="V326" i="32"/>
  <c r="V346" i="32"/>
  <c r="V351" i="32"/>
  <c r="V323" i="32"/>
  <c r="V307" i="32"/>
  <c r="V341" i="32"/>
  <c r="V321" i="32"/>
  <c r="V354" i="32"/>
  <c r="V345" i="32"/>
  <c r="V309" i="32"/>
  <c r="V339" i="32"/>
  <c r="V353" i="32"/>
  <c r="V350" i="32"/>
  <c r="V320" i="32"/>
  <c r="V325" i="32"/>
  <c r="V308" i="32"/>
  <c r="V344" i="32"/>
  <c r="V337" i="32"/>
  <c r="V314" i="32"/>
  <c r="V333" i="32"/>
  <c r="V324" i="32"/>
  <c r="V349" i="32"/>
  <c r="V310" i="32"/>
  <c r="V322" i="32"/>
  <c r="V332" i="32"/>
  <c r="V313" i="32"/>
  <c r="V355" i="32"/>
  <c r="V336" i="32"/>
  <c r="V334" i="32"/>
  <c r="V117" i="85"/>
  <c r="V109" i="85"/>
  <c r="V126" i="85"/>
  <c r="V90" i="85"/>
  <c r="V128" i="85"/>
  <c r="V120" i="85"/>
  <c r="V130" i="85"/>
  <c r="V118" i="85"/>
  <c r="V129" i="85"/>
  <c r="V94" i="85"/>
  <c r="V87" i="85"/>
  <c r="V123" i="85"/>
  <c r="V119" i="85"/>
  <c r="V104" i="85"/>
  <c r="V78" i="85"/>
  <c r="V73" i="85"/>
  <c r="V108" i="85"/>
  <c r="V102" i="85"/>
  <c r="V111" i="85"/>
  <c r="V79" i="85"/>
  <c r="V91" i="85"/>
  <c r="V114" i="85"/>
  <c r="V97" i="85"/>
  <c r="V107" i="85"/>
  <c r="V125" i="85"/>
  <c r="V85" i="85"/>
  <c r="V131" i="85"/>
  <c r="V103" i="85"/>
  <c r="V110" i="85"/>
  <c r="V82" i="85"/>
  <c r="V88" i="85"/>
  <c r="V81" i="85"/>
  <c r="V121" i="85"/>
  <c r="V112" i="85"/>
  <c r="V80" i="85"/>
  <c r="V99" i="85"/>
  <c r="V76" i="85"/>
  <c r="V71" i="85"/>
  <c r="V115" i="85"/>
  <c r="V77" i="85"/>
  <c r="V72" i="85"/>
  <c r="V75" i="85"/>
  <c r="V127" i="85"/>
  <c r="V116" i="85"/>
  <c r="V98" i="85"/>
  <c r="V106" i="85"/>
  <c r="V83" i="85"/>
  <c r="V95" i="85"/>
  <c r="V89" i="85"/>
  <c r="V93" i="85"/>
  <c r="V101" i="85"/>
  <c r="V84" i="85"/>
  <c r="V96" i="85"/>
  <c r="V100" i="85"/>
  <c r="V113" i="85"/>
  <c r="V124" i="85"/>
  <c r="V92" i="85"/>
  <c r="V74" i="85"/>
  <c r="V86" i="85"/>
  <c r="V122" i="85"/>
  <c r="V132" i="85"/>
  <c r="V105" i="85"/>
  <c r="H301" i="32"/>
  <c r="H304" i="32"/>
  <c r="H317" i="32"/>
  <c r="H302" i="32"/>
  <c r="H305" i="32"/>
  <c r="H303" i="32"/>
  <c r="H328" i="32"/>
  <c r="H330" i="32"/>
  <c r="H338" i="32"/>
  <c r="H351" i="32"/>
  <c r="H318" i="32"/>
  <c r="H331" i="32"/>
  <c r="H319" i="32"/>
  <c r="H323" i="32"/>
  <c r="H333" i="32"/>
  <c r="H341" i="32"/>
  <c r="H349" i="32"/>
  <c r="H311" i="32"/>
  <c r="H340" i="32"/>
  <c r="H352" i="32"/>
  <c r="H321" i="32"/>
  <c r="H309" i="32"/>
  <c r="H315" i="32"/>
  <c r="H354" i="32"/>
  <c r="H316" i="32"/>
  <c r="H343" i="32"/>
  <c r="H332" i="32"/>
  <c r="H337" i="32"/>
  <c r="H306" i="32"/>
  <c r="H350" i="32"/>
  <c r="H355" i="32"/>
  <c r="H344" i="32"/>
  <c r="H329" i="32"/>
  <c r="H342" i="32"/>
  <c r="H299" i="32"/>
  <c r="H348" i="32"/>
  <c r="H345" i="32"/>
  <c r="H326" i="32"/>
  <c r="H320" i="32"/>
  <c r="H307" i="32"/>
  <c r="H335" i="32"/>
  <c r="H322" i="32"/>
  <c r="H300" i="32"/>
  <c r="H353" i="32"/>
  <c r="H346" i="32"/>
  <c r="H339" i="32"/>
  <c r="H327" i="32"/>
  <c r="H310" i="32"/>
  <c r="H336" i="32"/>
  <c r="H347" i="32"/>
  <c r="H324" i="32"/>
  <c r="H314" i="32"/>
  <c r="H308" i="32"/>
  <c r="H313" i="32"/>
  <c r="H325" i="32"/>
  <c r="H312" i="32"/>
  <c r="H334" i="32"/>
  <c r="H117" i="85"/>
  <c r="H126" i="85"/>
  <c r="H130" i="85"/>
  <c r="H90" i="85"/>
  <c r="H128" i="85"/>
  <c r="H118" i="85"/>
  <c r="H94" i="85"/>
  <c r="H109" i="85"/>
  <c r="H129" i="85"/>
  <c r="H120" i="85"/>
  <c r="H97" i="85"/>
  <c r="H103" i="85"/>
  <c r="H80" i="85"/>
  <c r="H119" i="85"/>
  <c r="H75" i="85"/>
  <c r="H73" i="85"/>
  <c r="H85" i="85"/>
  <c r="H111" i="85"/>
  <c r="H79" i="85"/>
  <c r="H78" i="85"/>
  <c r="H104" i="85"/>
  <c r="H123" i="85"/>
  <c r="H107" i="85"/>
  <c r="H102" i="85"/>
  <c r="H91" i="85"/>
  <c r="H87" i="85"/>
  <c r="H125" i="85"/>
  <c r="H114" i="85"/>
  <c r="H108" i="85"/>
  <c r="H82" i="85"/>
  <c r="H72" i="85"/>
  <c r="H116" i="85"/>
  <c r="H88" i="85"/>
  <c r="H98" i="85"/>
  <c r="H112" i="85"/>
  <c r="H115" i="85"/>
  <c r="H77" i="85"/>
  <c r="H110" i="85"/>
  <c r="H76" i="85"/>
  <c r="H99" i="85"/>
  <c r="H127" i="85"/>
  <c r="H81" i="85"/>
  <c r="H92" i="85"/>
  <c r="H71" i="85"/>
  <c r="H105" i="85"/>
  <c r="H131" i="85"/>
  <c r="H96" i="85"/>
  <c r="H89" i="85"/>
  <c r="H132" i="85"/>
  <c r="H113" i="85"/>
  <c r="H84" i="85"/>
  <c r="H93" i="85"/>
  <c r="H122" i="85"/>
  <c r="H74" i="85"/>
  <c r="H106" i="85"/>
  <c r="H100" i="85"/>
  <c r="H124" i="85"/>
  <c r="H121" i="85"/>
  <c r="H86" i="85"/>
  <c r="H95" i="85"/>
  <c r="H101" i="85"/>
  <c r="H83" i="85"/>
  <c r="J316" i="32"/>
  <c r="J348" i="32"/>
  <c r="J301" i="32"/>
  <c r="J304" i="32"/>
  <c r="J317" i="32"/>
  <c r="J302" i="32"/>
  <c r="J305" i="32"/>
  <c r="J331" i="32"/>
  <c r="J329" i="32"/>
  <c r="J300" i="32"/>
  <c r="J303" i="32"/>
  <c r="J328" i="32"/>
  <c r="J319" i="32"/>
  <c r="J335" i="32"/>
  <c r="J306" i="32"/>
  <c r="J311" i="32"/>
  <c r="J320" i="32"/>
  <c r="J340" i="32"/>
  <c r="J330" i="32"/>
  <c r="J351" i="32"/>
  <c r="J355" i="32"/>
  <c r="J318" i="32"/>
  <c r="J343" i="32"/>
  <c r="J309" i="32"/>
  <c r="J345" i="32"/>
  <c r="J349" i="32"/>
  <c r="J321" i="32"/>
  <c r="J315" i="32"/>
  <c r="J323" i="32"/>
  <c r="J352" i="32"/>
  <c r="J342" i="32"/>
  <c r="J307" i="32"/>
  <c r="J327" i="32"/>
  <c r="J325" i="32"/>
  <c r="J338" i="32"/>
  <c r="J337" i="32"/>
  <c r="J354" i="32"/>
  <c r="J299" i="32"/>
  <c r="J310" i="32"/>
  <c r="J344" i="32"/>
  <c r="J326" i="32"/>
  <c r="J314" i="32"/>
  <c r="J350" i="32"/>
  <c r="J346" i="32"/>
  <c r="J322" i="32"/>
  <c r="J324" i="32"/>
  <c r="J336" i="32"/>
  <c r="J347" i="32"/>
  <c r="J332" i="32"/>
  <c r="J308" i="32"/>
  <c r="J334" i="32"/>
  <c r="J341" i="32"/>
  <c r="J333" i="32"/>
  <c r="J339" i="32"/>
  <c r="J353" i="32"/>
  <c r="J313" i="32"/>
  <c r="J312" i="32"/>
  <c r="J90" i="85"/>
  <c r="J126" i="85"/>
  <c r="J128" i="85"/>
  <c r="J94" i="85"/>
  <c r="J130" i="85"/>
  <c r="J109" i="85"/>
  <c r="J117" i="85"/>
  <c r="J129" i="85"/>
  <c r="J118" i="85"/>
  <c r="J120" i="85"/>
  <c r="J119" i="85"/>
  <c r="J75" i="85"/>
  <c r="J102" i="85"/>
  <c r="J73" i="85"/>
  <c r="J104" i="85"/>
  <c r="J125" i="85"/>
  <c r="J107" i="85"/>
  <c r="J78" i="85"/>
  <c r="J111" i="85"/>
  <c r="J79" i="85"/>
  <c r="J114" i="85"/>
  <c r="J103" i="85"/>
  <c r="J108" i="85"/>
  <c r="J131" i="85"/>
  <c r="J97" i="85"/>
  <c r="J87" i="85"/>
  <c r="J91" i="85"/>
  <c r="J123" i="85"/>
  <c r="J85" i="85"/>
  <c r="J112" i="85"/>
  <c r="J127" i="85"/>
  <c r="J88" i="85"/>
  <c r="J121" i="85"/>
  <c r="J72" i="85"/>
  <c r="J82" i="85"/>
  <c r="J115" i="85"/>
  <c r="J98" i="85"/>
  <c r="J105" i="85"/>
  <c r="J81" i="85"/>
  <c r="J110" i="85"/>
  <c r="J80" i="85"/>
  <c r="J99" i="85"/>
  <c r="J92" i="85"/>
  <c r="J76" i="85"/>
  <c r="J77" i="85"/>
  <c r="J116" i="85"/>
  <c r="J71" i="85"/>
  <c r="J95" i="85"/>
  <c r="J113" i="85"/>
  <c r="J83" i="85"/>
  <c r="J106" i="85"/>
  <c r="J74" i="85"/>
  <c r="J89" i="85"/>
  <c r="J96" i="85"/>
  <c r="J86" i="85"/>
  <c r="J84" i="85"/>
  <c r="J132" i="85"/>
  <c r="J100" i="85"/>
  <c r="J93" i="85"/>
  <c r="J122" i="85"/>
  <c r="J124" i="85"/>
  <c r="J101" i="85"/>
  <c r="N343" i="32"/>
  <c r="N303" i="32"/>
  <c r="N340" i="32"/>
  <c r="N322" i="32"/>
  <c r="N301" i="32"/>
  <c r="N304" i="32"/>
  <c r="N317" i="32"/>
  <c r="N306" i="32"/>
  <c r="N319" i="32"/>
  <c r="N302" i="32"/>
  <c r="N305" i="32"/>
  <c r="N347" i="32"/>
  <c r="N352" i="32"/>
  <c r="N344" i="32"/>
  <c r="N327" i="32"/>
  <c r="N324" i="32"/>
  <c r="N329" i="32"/>
  <c r="N315" i="32"/>
  <c r="N350" i="32"/>
  <c r="N300" i="32"/>
  <c r="N311" i="32"/>
  <c r="N338" i="32"/>
  <c r="N316" i="32"/>
  <c r="N326" i="32"/>
  <c r="N345" i="32"/>
  <c r="N309" i="32"/>
  <c r="N342" i="32"/>
  <c r="N330" i="32"/>
  <c r="N318" i="32"/>
  <c r="N354" i="32"/>
  <c r="N331" i="32"/>
  <c r="N332" i="32"/>
  <c r="N334" i="32"/>
  <c r="N314" i="32"/>
  <c r="N351" i="32"/>
  <c r="N321" i="32"/>
  <c r="N353" i="32"/>
  <c r="N308" i="32"/>
  <c r="N313" i="32"/>
  <c r="N355" i="32"/>
  <c r="N333" i="32"/>
  <c r="N307" i="32"/>
  <c r="N341" i="32"/>
  <c r="N328" i="32"/>
  <c r="N335" i="32"/>
  <c r="N339" i="32"/>
  <c r="N320" i="32"/>
  <c r="N299" i="32"/>
  <c r="N346" i="32"/>
  <c r="N310" i="32"/>
  <c r="N312" i="32"/>
  <c r="N336" i="32"/>
  <c r="N349" i="32"/>
  <c r="N323" i="32"/>
  <c r="N325" i="32"/>
  <c r="N348" i="32"/>
  <c r="N337" i="32"/>
  <c r="N126" i="85"/>
  <c r="N128" i="85"/>
  <c r="N129" i="85"/>
  <c r="N120" i="85"/>
  <c r="N109" i="85"/>
  <c r="N94" i="85"/>
  <c r="N90" i="85"/>
  <c r="N117" i="85"/>
  <c r="N118" i="85"/>
  <c r="N130" i="85"/>
  <c r="N78" i="85"/>
  <c r="N125" i="85"/>
  <c r="N131" i="85"/>
  <c r="N114" i="85"/>
  <c r="N75" i="85"/>
  <c r="N73" i="85"/>
  <c r="N85" i="85"/>
  <c r="N107" i="85"/>
  <c r="N103" i="85"/>
  <c r="N79" i="85"/>
  <c r="N104" i="85"/>
  <c r="N87" i="85"/>
  <c r="N91" i="85"/>
  <c r="N119" i="85"/>
  <c r="N111" i="85"/>
  <c r="N108" i="85"/>
  <c r="N97" i="85"/>
  <c r="N112" i="85"/>
  <c r="N102" i="85"/>
  <c r="N81" i="85"/>
  <c r="N123" i="85"/>
  <c r="N121" i="85"/>
  <c r="N76" i="85"/>
  <c r="N110" i="85"/>
  <c r="N77" i="85"/>
  <c r="N99" i="85"/>
  <c r="N127" i="85"/>
  <c r="N98" i="85"/>
  <c r="N105" i="85"/>
  <c r="N82" i="85"/>
  <c r="N88" i="85"/>
  <c r="N80" i="85"/>
  <c r="N115" i="85"/>
  <c r="N116" i="85"/>
  <c r="N92" i="85"/>
  <c r="N96" i="85"/>
  <c r="N74" i="85"/>
  <c r="N124" i="85"/>
  <c r="N72" i="85"/>
  <c r="N83" i="85"/>
  <c r="N122" i="85"/>
  <c r="N132" i="85"/>
  <c r="N113" i="85"/>
  <c r="N93" i="85"/>
  <c r="N95" i="85"/>
  <c r="N101" i="85"/>
  <c r="N100" i="85"/>
  <c r="N71" i="85"/>
  <c r="N86" i="85"/>
  <c r="N106" i="85"/>
  <c r="N84" i="85"/>
  <c r="N89" i="85"/>
  <c r="P302" i="32"/>
  <c r="P305" i="32"/>
  <c r="P336" i="32"/>
  <c r="P343" i="32"/>
  <c r="P303" i="32"/>
  <c r="P355" i="32"/>
  <c r="P318" i="32"/>
  <c r="P301" i="32"/>
  <c r="P304" i="32"/>
  <c r="P317" i="32"/>
  <c r="P324" i="32"/>
  <c r="P353" i="32"/>
  <c r="P326" i="32"/>
  <c r="P340" i="32"/>
  <c r="P330" i="32"/>
  <c r="P342" i="32"/>
  <c r="P334" i="32"/>
  <c r="P322" i="32"/>
  <c r="P316" i="32"/>
  <c r="P352" i="32"/>
  <c r="P331" i="32"/>
  <c r="P319" i="32"/>
  <c r="P311" i="32"/>
  <c r="P347" i="32"/>
  <c r="P306" i="32"/>
  <c r="P333" i="32"/>
  <c r="P307" i="32"/>
  <c r="P328" i="32"/>
  <c r="P325" i="32"/>
  <c r="P313" i="32"/>
  <c r="P337" i="32"/>
  <c r="P323" i="32"/>
  <c r="P339" i="32"/>
  <c r="P320" i="32"/>
  <c r="P314" i="32"/>
  <c r="P341" i="32"/>
  <c r="P309" i="32"/>
  <c r="P321" i="32"/>
  <c r="P351" i="32"/>
  <c r="P329" i="32"/>
  <c r="P354" i="32"/>
  <c r="P335" i="32"/>
  <c r="P350" i="32"/>
  <c r="P332" i="32"/>
  <c r="P299" i="32"/>
  <c r="P345" i="32"/>
  <c r="P327" i="32"/>
  <c r="P300" i="32"/>
  <c r="P308" i="32"/>
  <c r="P338" i="32"/>
  <c r="P344" i="32"/>
  <c r="P310" i="32"/>
  <c r="P348" i="32"/>
  <c r="P312" i="32"/>
  <c r="P315" i="32"/>
  <c r="P346" i="32"/>
  <c r="P349" i="32"/>
  <c r="P126" i="85"/>
  <c r="P90" i="85"/>
  <c r="P94" i="85"/>
  <c r="P109" i="85"/>
  <c r="P130" i="85"/>
  <c r="P117" i="85"/>
  <c r="P120" i="85"/>
  <c r="P129" i="85"/>
  <c r="P118" i="85"/>
  <c r="P128" i="85"/>
  <c r="P111" i="85"/>
  <c r="P97" i="85"/>
  <c r="P91" i="85"/>
  <c r="P119" i="85"/>
  <c r="P78" i="85"/>
  <c r="P102" i="85"/>
  <c r="P104" i="85"/>
  <c r="P75" i="85"/>
  <c r="P108" i="85"/>
  <c r="P103" i="85"/>
  <c r="P114" i="85"/>
  <c r="P107" i="85"/>
  <c r="P125" i="85"/>
  <c r="P87" i="85"/>
  <c r="P79" i="85"/>
  <c r="P85" i="85"/>
  <c r="P131" i="85"/>
  <c r="P73" i="85"/>
  <c r="P110" i="85"/>
  <c r="P80" i="85"/>
  <c r="P127" i="85"/>
  <c r="P92" i="85"/>
  <c r="P71" i="85"/>
  <c r="P76" i="85"/>
  <c r="P123" i="85"/>
  <c r="P99" i="85"/>
  <c r="P82" i="85"/>
  <c r="P88" i="85"/>
  <c r="P77" i="85"/>
  <c r="P72" i="85"/>
  <c r="P121" i="85"/>
  <c r="P81" i="85"/>
  <c r="P98" i="85"/>
  <c r="P116" i="85"/>
  <c r="P112" i="85"/>
  <c r="P115" i="85"/>
  <c r="P132" i="85"/>
  <c r="P101" i="85"/>
  <c r="P93" i="85"/>
  <c r="P84" i="85"/>
  <c r="P122" i="85"/>
  <c r="P74" i="85"/>
  <c r="P106" i="85"/>
  <c r="P95" i="85"/>
  <c r="P89" i="85"/>
  <c r="P100" i="85"/>
  <c r="P96" i="85"/>
  <c r="P83" i="85"/>
  <c r="P113" i="85"/>
  <c r="P86" i="85"/>
  <c r="P105" i="85"/>
  <c r="P124" i="85"/>
  <c r="K266" i="32"/>
  <c r="K277" i="32"/>
  <c r="K245" i="32"/>
  <c r="K265" i="32"/>
  <c r="K280" i="32"/>
  <c r="K278" i="32"/>
  <c r="K288" i="32"/>
  <c r="K264" i="32"/>
  <c r="K289" i="32"/>
  <c r="K276" i="32"/>
  <c r="K243" i="32"/>
  <c r="K290" i="32"/>
  <c r="K244" i="32"/>
  <c r="K242" i="32"/>
  <c r="K287" i="32"/>
  <c r="K275" i="32"/>
  <c r="K263" i="32"/>
  <c r="K262" i="32"/>
  <c r="K274" i="32"/>
  <c r="K291" i="32"/>
  <c r="K286" i="32"/>
  <c r="K297" i="32"/>
  <c r="K273" i="32"/>
  <c r="K261" i="32"/>
  <c r="K247" i="32"/>
  <c r="K285" i="32"/>
  <c r="K279" i="32"/>
  <c r="K246" i="32"/>
  <c r="K282" i="32"/>
  <c r="K248" i="32"/>
  <c r="K272" i="32"/>
  <c r="K284" i="32"/>
  <c r="K271" i="32"/>
  <c r="K281" i="32"/>
  <c r="K283" i="32"/>
  <c r="K295" i="32"/>
  <c r="K296" i="32"/>
  <c r="K292" i="32"/>
  <c r="K270" i="32"/>
  <c r="K293" i="32"/>
  <c r="K249" i="32"/>
  <c r="K253" i="32"/>
  <c r="K257" i="32"/>
  <c r="K269" i="32"/>
  <c r="K252" i="32"/>
  <c r="K294" i="32"/>
  <c r="K268" i="32"/>
  <c r="K260" i="32"/>
  <c r="K255" i="32"/>
  <c r="K241" i="32"/>
  <c r="K251" i="32"/>
  <c r="K258" i="32"/>
  <c r="K250" i="32"/>
  <c r="K256" i="32"/>
  <c r="K267" i="32"/>
  <c r="K259" i="32"/>
  <c r="K254" i="32"/>
  <c r="J290" i="32"/>
  <c r="J245" i="32"/>
  <c r="J278" i="32"/>
  <c r="J265" i="32"/>
  <c r="J280" i="32"/>
  <c r="J266" i="32"/>
  <c r="J277" i="32"/>
  <c r="J244" i="32"/>
  <c r="J288" i="32"/>
  <c r="J263" i="32"/>
  <c r="J289" i="32"/>
  <c r="J264" i="32"/>
  <c r="J262" i="32"/>
  <c r="J242" i="32"/>
  <c r="J276" i="32"/>
  <c r="J243" i="32"/>
  <c r="J275" i="32"/>
  <c r="J286" i="32"/>
  <c r="J287" i="32"/>
  <c r="J247" i="32"/>
  <c r="J261" i="32"/>
  <c r="J285" i="32"/>
  <c r="J291" i="32"/>
  <c r="J274" i="32"/>
  <c r="J272" i="32"/>
  <c r="J273" i="32"/>
  <c r="J279" i="32"/>
  <c r="J246" i="32"/>
  <c r="J297" i="32"/>
  <c r="J281" i="32"/>
  <c r="J283" i="32"/>
  <c r="J271" i="32"/>
  <c r="J295" i="32"/>
  <c r="J270" i="32"/>
  <c r="J292" i="32"/>
  <c r="J282" i="32"/>
  <c r="J284" i="32"/>
  <c r="J293" i="32"/>
  <c r="J296" i="32"/>
  <c r="J249" i="32"/>
  <c r="J248" i="32"/>
  <c r="J241" i="32"/>
  <c r="J250" i="32"/>
  <c r="J256" i="32"/>
  <c r="J254" i="32"/>
  <c r="J259" i="32"/>
  <c r="J257" i="32"/>
  <c r="J268" i="32"/>
  <c r="J253" i="32"/>
  <c r="J252" i="32"/>
  <c r="J294" i="32"/>
  <c r="J251" i="32"/>
  <c r="J260" i="32"/>
  <c r="J269" i="32"/>
  <c r="J267" i="32"/>
  <c r="J255" i="32"/>
  <c r="J258" i="32"/>
  <c r="H245" i="32"/>
  <c r="H290" i="32"/>
  <c r="H265" i="32"/>
  <c r="H266" i="32"/>
  <c r="H280" i="32"/>
  <c r="H278" i="32"/>
  <c r="H243" i="32"/>
  <c r="H289" i="32"/>
  <c r="H244" i="32"/>
  <c r="H264" i="32"/>
  <c r="H277" i="32"/>
  <c r="H287" i="32"/>
  <c r="H262" i="32"/>
  <c r="H291" i="32"/>
  <c r="H275" i="32"/>
  <c r="H242" i="32"/>
  <c r="H288" i="32"/>
  <c r="H263" i="32"/>
  <c r="H274" i="32"/>
  <c r="H286" i="32"/>
  <c r="H247" i="32"/>
  <c r="H261" i="32"/>
  <c r="H297" i="32"/>
  <c r="H276" i="32"/>
  <c r="H246" i="32"/>
  <c r="H284" i="32"/>
  <c r="H272" i="32"/>
  <c r="H273" i="32"/>
  <c r="H279" i="32"/>
  <c r="H285" i="32"/>
  <c r="H271" i="32"/>
  <c r="H292" i="32"/>
  <c r="H248" i="32"/>
  <c r="H296" i="32"/>
  <c r="H283" i="32"/>
  <c r="H282" i="32"/>
  <c r="H295" i="32"/>
  <c r="H293" i="32"/>
  <c r="H281" i="32"/>
  <c r="H270" i="32"/>
  <c r="H249" i="32"/>
  <c r="H251" i="32"/>
  <c r="H257" i="32"/>
  <c r="H252" i="32"/>
  <c r="H267" i="32"/>
  <c r="H253" i="32"/>
  <c r="H269" i="32"/>
  <c r="H241" i="32"/>
  <c r="H258" i="32"/>
  <c r="H268" i="32"/>
  <c r="H260" i="32"/>
  <c r="H259" i="32"/>
  <c r="H254" i="32"/>
  <c r="H294" i="32"/>
  <c r="H255" i="32"/>
  <c r="H250" i="32"/>
  <c r="H256" i="32"/>
  <c r="M290" i="32"/>
  <c r="M280" i="32"/>
  <c r="M266" i="32"/>
  <c r="M289" i="32"/>
  <c r="M245" i="32"/>
  <c r="M278" i="32"/>
  <c r="M265" i="32"/>
  <c r="M277" i="32"/>
  <c r="M244" i="32"/>
  <c r="M276" i="32"/>
  <c r="M287" i="32"/>
  <c r="M263" i="32"/>
  <c r="M264" i="32"/>
  <c r="M262" i="32"/>
  <c r="M242" i="32"/>
  <c r="M288" i="32"/>
  <c r="M243" i="32"/>
  <c r="M275" i="32"/>
  <c r="M286" i="32"/>
  <c r="M261" i="32"/>
  <c r="M291" i="32"/>
  <c r="M247" i="32"/>
  <c r="M297" i="32"/>
  <c r="M273" i="32"/>
  <c r="M274" i="32"/>
  <c r="M246" i="32"/>
  <c r="M285" i="32"/>
  <c r="M296" i="32"/>
  <c r="M279" i="32"/>
  <c r="M283" i="32"/>
  <c r="M282" i="32"/>
  <c r="M248" i="32"/>
  <c r="M292" i="32"/>
  <c r="M281" i="32"/>
  <c r="M249" i="32"/>
  <c r="M293" i="32"/>
  <c r="M271" i="32"/>
  <c r="M272" i="32"/>
  <c r="M284" i="32"/>
  <c r="M295" i="32"/>
  <c r="M270" i="32"/>
  <c r="M254" i="32"/>
  <c r="M267" i="32"/>
  <c r="M253" i="32"/>
  <c r="M259" i="32"/>
  <c r="M252" i="32"/>
  <c r="M269" i="32"/>
  <c r="M251" i="32"/>
  <c r="M294" i="32"/>
  <c r="M257" i="32"/>
  <c r="M241" i="32"/>
  <c r="M255" i="32"/>
  <c r="M260" i="32"/>
  <c r="M250" i="32"/>
  <c r="M256" i="32"/>
  <c r="M268" i="32"/>
  <c r="M258" i="32"/>
  <c r="I265" i="32"/>
  <c r="I290" i="32"/>
  <c r="I280" i="32"/>
  <c r="I245" i="32"/>
  <c r="I266" i="32"/>
  <c r="I278" i="32"/>
  <c r="I264" i="32"/>
  <c r="I277" i="32"/>
  <c r="I244" i="32"/>
  <c r="I289" i="32"/>
  <c r="I287" i="32"/>
  <c r="I286" i="32"/>
  <c r="I291" i="32"/>
  <c r="I262" i="32"/>
  <c r="I242" i="32"/>
  <c r="I247" i="32"/>
  <c r="I243" i="32"/>
  <c r="I275" i="32"/>
  <c r="I276" i="32"/>
  <c r="I263" i="32"/>
  <c r="I288" i="32"/>
  <c r="I261" i="32"/>
  <c r="I285" i="32"/>
  <c r="I274" i="32"/>
  <c r="I297" i="32"/>
  <c r="I284" i="32"/>
  <c r="I273" i="32"/>
  <c r="I246" i="32"/>
  <c r="I272" i="32"/>
  <c r="I279" i="32"/>
  <c r="I296" i="32"/>
  <c r="I271" i="32"/>
  <c r="I270" i="32"/>
  <c r="I283" i="32"/>
  <c r="I295" i="32"/>
  <c r="I282" i="32"/>
  <c r="I292" i="32"/>
  <c r="I249" i="32"/>
  <c r="I293" i="32"/>
  <c r="I281" i="32"/>
  <c r="I248" i="32"/>
  <c r="I241" i="32"/>
  <c r="I255" i="32"/>
  <c r="I260" i="32"/>
  <c r="I258" i="32"/>
  <c r="I269" i="32"/>
  <c r="I254" i="32"/>
  <c r="I250" i="32"/>
  <c r="I256" i="32"/>
  <c r="I268" i="32"/>
  <c r="I294" i="32"/>
  <c r="I259" i="32"/>
  <c r="I251" i="32"/>
  <c r="I257" i="32"/>
  <c r="I253" i="32"/>
  <c r="I252" i="32"/>
  <c r="I267" i="32"/>
  <c r="N266" i="32"/>
  <c r="N278" i="32"/>
  <c r="N245" i="32"/>
  <c r="N265" i="32"/>
  <c r="N280" i="32"/>
  <c r="N277" i="32"/>
  <c r="N244" i="32"/>
  <c r="N289" i="32"/>
  <c r="N276" i="32"/>
  <c r="N290" i="32"/>
  <c r="N262" i="32"/>
  <c r="N291" i="32"/>
  <c r="N264" i="32"/>
  <c r="N247" i="32"/>
  <c r="N243" i="32"/>
  <c r="N275" i="32"/>
  <c r="N242" i="32"/>
  <c r="N288" i="32"/>
  <c r="N287" i="32"/>
  <c r="N263" i="32"/>
  <c r="N273" i="32"/>
  <c r="N274" i="32"/>
  <c r="N285" i="32"/>
  <c r="N286" i="32"/>
  <c r="N261" i="32"/>
  <c r="N284" i="32"/>
  <c r="N279" i="32"/>
  <c r="N297" i="32"/>
  <c r="N246" i="32"/>
  <c r="N296" i="32"/>
  <c r="N283" i="32"/>
  <c r="N295" i="32"/>
  <c r="N271" i="32"/>
  <c r="N293" i="32"/>
  <c r="N272" i="32"/>
  <c r="N270" i="32"/>
  <c r="N292" i="32"/>
  <c r="N249" i="32"/>
  <c r="N282" i="32"/>
  <c r="N281" i="32"/>
  <c r="N248" i="32"/>
  <c r="N269" i="32"/>
  <c r="N253" i="32"/>
  <c r="N251" i="32"/>
  <c r="N294" i="32"/>
  <c r="N257" i="32"/>
  <c r="N259" i="32"/>
  <c r="N255" i="32"/>
  <c r="N260" i="32"/>
  <c r="N256" i="32"/>
  <c r="N268" i="32"/>
  <c r="N258" i="32"/>
  <c r="N241" i="32"/>
  <c r="N254" i="32"/>
  <c r="N267" i="32"/>
  <c r="N250" i="32"/>
  <c r="N252" i="32"/>
  <c r="O184" i="32"/>
  <c r="O228" i="32"/>
  <c r="O204" i="32"/>
  <c r="O239" i="32"/>
  <c r="O216" i="32"/>
  <c r="O217" i="32"/>
  <c r="O203" i="32"/>
  <c r="O238" i="32"/>
  <c r="O227" i="32"/>
  <c r="O215" i="32"/>
  <c r="O226" i="32"/>
  <c r="O214" i="32"/>
  <c r="O213" i="32"/>
  <c r="O237" i="32"/>
  <c r="O191" i="32"/>
  <c r="O190" i="32"/>
  <c r="O222" i="32"/>
  <c r="O229" i="32"/>
  <c r="O224" i="32"/>
  <c r="O189" i="32"/>
  <c r="O188" i="32"/>
  <c r="O225" i="32"/>
  <c r="O212" i="32"/>
  <c r="O233" i="32"/>
  <c r="O235" i="32"/>
  <c r="O223" i="32"/>
  <c r="O234" i="32"/>
  <c r="O221" i="32"/>
  <c r="O220" i="32"/>
  <c r="O207" i="32"/>
  <c r="O187" i="32"/>
  <c r="O219" i="32"/>
  <c r="O206" i="32"/>
  <c r="O205" i="32"/>
  <c r="O231" i="32"/>
  <c r="O232" i="32"/>
  <c r="O208" i="32"/>
  <c r="O186" i="32"/>
  <c r="O185" i="32"/>
  <c r="O230" i="32"/>
  <c r="O218" i="32"/>
  <c r="O183" i="32"/>
  <c r="O211" i="32"/>
  <c r="O196" i="32"/>
  <c r="O201" i="32"/>
  <c r="O199" i="32"/>
  <c r="O209" i="32"/>
  <c r="O202" i="32"/>
  <c r="O236" i="32"/>
  <c r="O194" i="32"/>
  <c r="O197" i="32"/>
  <c r="O192" i="32"/>
  <c r="O200" i="32"/>
  <c r="O195" i="32"/>
  <c r="O198" i="32"/>
  <c r="O210" i="32"/>
  <c r="O193" i="32"/>
  <c r="Q216" i="32"/>
  <c r="Q217" i="32"/>
  <c r="Q203" i="32"/>
  <c r="Q184" i="32"/>
  <c r="Q228" i="32"/>
  <c r="Q204" i="32"/>
  <c r="Q227" i="32"/>
  <c r="Q215" i="32"/>
  <c r="Q214" i="32"/>
  <c r="Q239" i="32"/>
  <c r="Q238" i="32"/>
  <c r="Q224" i="32"/>
  <c r="Q237" i="32"/>
  <c r="Q212" i="32"/>
  <c r="Q225" i="32"/>
  <c r="Q226" i="32"/>
  <c r="Q191" i="32"/>
  <c r="Q223" i="32"/>
  <c r="Q229" i="32"/>
  <c r="Q190" i="32"/>
  <c r="Q222" i="32"/>
  <c r="Q189" i="32"/>
  <c r="Q213" i="32"/>
  <c r="Q234" i="32"/>
  <c r="Q235" i="32"/>
  <c r="Q208" i="32"/>
  <c r="Q188" i="32"/>
  <c r="Q187" i="32"/>
  <c r="Q186" i="32"/>
  <c r="Q233" i="32"/>
  <c r="Q207" i="32"/>
  <c r="Q206" i="32"/>
  <c r="Q231" i="32"/>
  <c r="Q221" i="32"/>
  <c r="Q205" i="32"/>
  <c r="Q185" i="32"/>
  <c r="Q219" i="32"/>
  <c r="Q232" i="32"/>
  <c r="Q230" i="32"/>
  <c r="Q218" i="32"/>
  <c r="Q220" i="32"/>
  <c r="Q196" i="32"/>
  <c r="Q195" i="32"/>
  <c r="Q198" i="32"/>
  <c r="Q194" i="32"/>
  <c r="Q200" i="32"/>
  <c r="Q199" i="32"/>
  <c r="Q202" i="32"/>
  <c r="Q197" i="32"/>
  <c r="Q201" i="32"/>
  <c r="Q183" i="32"/>
  <c r="Q211" i="32"/>
  <c r="Q210" i="32"/>
  <c r="Q209" i="32"/>
  <c r="Q192" i="32"/>
  <c r="Q236" i="32"/>
  <c r="Q193" i="32"/>
  <c r="K204" i="32"/>
  <c r="K203" i="32"/>
  <c r="K228" i="32"/>
  <c r="K216" i="32"/>
  <c r="K227" i="32"/>
  <c r="K215" i="32"/>
  <c r="K184" i="32"/>
  <c r="K239" i="32"/>
  <c r="K217" i="32"/>
  <c r="K225" i="32"/>
  <c r="K237" i="32"/>
  <c r="K213" i="32"/>
  <c r="K238" i="32"/>
  <c r="K214" i="32"/>
  <c r="K229" i="32"/>
  <c r="K235" i="32"/>
  <c r="K223" i="32"/>
  <c r="K226" i="32"/>
  <c r="K224" i="32"/>
  <c r="K212" i="32"/>
  <c r="K189" i="32"/>
  <c r="K191" i="32"/>
  <c r="K234" i="32"/>
  <c r="K222" i="32"/>
  <c r="K208" i="32"/>
  <c r="K190" i="32"/>
  <c r="K233" i="32"/>
  <c r="K218" i="32"/>
  <c r="K230" i="32"/>
  <c r="K221" i="32"/>
  <c r="K207" i="32"/>
  <c r="K187" i="32"/>
  <c r="K188" i="32"/>
  <c r="K220" i="32"/>
  <c r="K231" i="32"/>
  <c r="K219" i="32"/>
  <c r="K186" i="32"/>
  <c r="K185" i="32"/>
  <c r="K232" i="32"/>
  <c r="K206" i="32"/>
  <c r="K205" i="32"/>
  <c r="K183" i="32"/>
  <c r="K211" i="32"/>
  <c r="K195" i="32"/>
  <c r="K192" i="32"/>
  <c r="K194" i="32"/>
  <c r="K200" i="32"/>
  <c r="K209" i="32"/>
  <c r="K202" i="32"/>
  <c r="K197" i="32"/>
  <c r="K193" i="32"/>
  <c r="K210" i="32"/>
  <c r="K196" i="32"/>
  <c r="K201" i="32"/>
  <c r="K236" i="32"/>
  <c r="K198" i="32"/>
  <c r="K199" i="32"/>
  <c r="U184" i="32"/>
  <c r="U239" i="32"/>
  <c r="U217" i="32"/>
  <c r="U216" i="32"/>
  <c r="U204" i="32"/>
  <c r="U228" i="32"/>
  <c r="U203" i="32"/>
  <c r="U238" i="32"/>
  <c r="U227" i="32"/>
  <c r="U226" i="32"/>
  <c r="U214" i="32"/>
  <c r="U215" i="32"/>
  <c r="U225" i="32"/>
  <c r="U212" i="32"/>
  <c r="U237" i="32"/>
  <c r="U235" i="32"/>
  <c r="U223" i="32"/>
  <c r="U213" i="32"/>
  <c r="U190" i="32"/>
  <c r="U229" i="32"/>
  <c r="U189" i="32"/>
  <c r="U224" i="32"/>
  <c r="U233" i="32"/>
  <c r="U191" i="32"/>
  <c r="U221" i="32"/>
  <c r="U222" i="32"/>
  <c r="U188" i="32"/>
  <c r="U231" i="32"/>
  <c r="U186" i="32"/>
  <c r="U218" i="32"/>
  <c r="U207" i="32"/>
  <c r="U187" i="32"/>
  <c r="U205" i="32"/>
  <c r="U185" i="32"/>
  <c r="U234" i="32"/>
  <c r="U219" i="32"/>
  <c r="U208" i="32"/>
  <c r="U232" i="32"/>
  <c r="U220" i="32"/>
  <c r="U230" i="32"/>
  <c r="U206" i="32"/>
  <c r="U202" i="32"/>
  <c r="U197" i="32"/>
  <c r="U193" i="32"/>
  <c r="U201" i="32"/>
  <c r="U195" i="32"/>
  <c r="U198" i="32"/>
  <c r="U196" i="32"/>
  <c r="U236" i="32"/>
  <c r="U199" i="32"/>
  <c r="U183" i="32"/>
  <c r="U209" i="32"/>
  <c r="U211" i="32"/>
  <c r="U194" i="32"/>
  <c r="U210" i="32"/>
  <c r="U200" i="32"/>
  <c r="U192" i="32"/>
  <c r="H204" i="32"/>
  <c r="H203" i="32"/>
  <c r="H228" i="32"/>
  <c r="H216" i="32"/>
  <c r="H214" i="32"/>
  <c r="H238" i="32"/>
  <c r="H239" i="32"/>
  <c r="H217" i="32"/>
  <c r="H227" i="32"/>
  <c r="H215" i="32"/>
  <c r="H226" i="32"/>
  <c r="H224" i="32"/>
  <c r="H184" i="32"/>
  <c r="H225" i="32"/>
  <c r="H213" i="32"/>
  <c r="H237" i="32"/>
  <c r="H212" i="32"/>
  <c r="H229" i="32"/>
  <c r="H235" i="32"/>
  <c r="H191" i="32"/>
  <c r="H223" i="32"/>
  <c r="H234" i="32"/>
  <c r="H190" i="32"/>
  <c r="H222" i="32"/>
  <c r="H208" i="32"/>
  <c r="H188" i="32"/>
  <c r="H220" i="32"/>
  <c r="H221" i="32"/>
  <c r="H219" i="32"/>
  <c r="H189" i="32"/>
  <c r="H230" i="32"/>
  <c r="H206" i="32"/>
  <c r="H231" i="32"/>
  <c r="H232" i="32"/>
  <c r="H207" i="32"/>
  <c r="H187" i="32"/>
  <c r="H205" i="32"/>
  <c r="H185" i="32"/>
  <c r="H218" i="32"/>
  <c r="H233" i="32"/>
  <c r="H186" i="32"/>
  <c r="H198" i="32"/>
  <c r="H192" i="32"/>
  <c r="H194" i="32"/>
  <c r="H210" i="32"/>
  <c r="H200" i="32"/>
  <c r="H211" i="32"/>
  <c r="H195" i="32"/>
  <c r="H209" i="32"/>
  <c r="H183" i="32"/>
  <c r="H202" i="32"/>
  <c r="H197" i="32"/>
  <c r="H193" i="32"/>
  <c r="H196" i="32"/>
  <c r="H236" i="32"/>
  <c r="H199" i="32"/>
  <c r="H201" i="32"/>
  <c r="T204" i="32"/>
  <c r="T203" i="32"/>
  <c r="T228" i="32"/>
  <c r="T216" i="32"/>
  <c r="T238" i="32"/>
  <c r="T239" i="32"/>
  <c r="T217" i="32"/>
  <c r="T227" i="32"/>
  <c r="T215" i="32"/>
  <c r="T184" i="32"/>
  <c r="T237" i="32"/>
  <c r="T226" i="32"/>
  <c r="T212" i="32"/>
  <c r="T214" i="32"/>
  <c r="T225" i="32"/>
  <c r="T191" i="32"/>
  <c r="T213" i="32"/>
  <c r="T235" i="32"/>
  <c r="T223" i="32"/>
  <c r="T229" i="32"/>
  <c r="T224" i="32"/>
  <c r="T234" i="32"/>
  <c r="T222" i="32"/>
  <c r="T190" i="32"/>
  <c r="T189" i="32"/>
  <c r="T208" i="32"/>
  <c r="T188" i="32"/>
  <c r="T221" i="32"/>
  <c r="T233" i="32"/>
  <c r="T220" i="32"/>
  <c r="T230" i="32"/>
  <c r="T232" i="32"/>
  <c r="T206" i="32"/>
  <c r="T186" i="32"/>
  <c r="T231" i="32"/>
  <c r="T207" i="32"/>
  <c r="T187" i="32"/>
  <c r="T218" i="32"/>
  <c r="T219" i="32"/>
  <c r="T205" i="32"/>
  <c r="T185" i="32"/>
  <c r="T210" i="32"/>
  <c r="T195" i="32"/>
  <c r="T194" i="32"/>
  <c r="T200" i="32"/>
  <c r="T209" i="32"/>
  <c r="T202" i="32"/>
  <c r="T197" i="32"/>
  <c r="T193" i="32"/>
  <c r="T198" i="32"/>
  <c r="T196" i="32"/>
  <c r="T183" i="32"/>
  <c r="T236" i="32"/>
  <c r="T199" i="32"/>
  <c r="T201" i="32"/>
  <c r="T192" i="32"/>
  <c r="T211" i="32"/>
  <c r="V184" i="32"/>
  <c r="V239" i="32"/>
  <c r="V204" i="32"/>
  <c r="V203" i="32"/>
  <c r="V228" i="32"/>
  <c r="V216" i="32"/>
  <c r="V215" i="32"/>
  <c r="V227" i="32"/>
  <c r="V217" i="32"/>
  <c r="V214" i="32"/>
  <c r="V238" i="32"/>
  <c r="V212" i="32"/>
  <c r="V191" i="32"/>
  <c r="V225" i="32"/>
  <c r="V213" i="32"/>
  <c r="V237" i="32"/>
  <c r="V226" i="32"/>
  <c r="V229" i="32"/>
  <c r="V222" i="32"/>
  <c r="V224" i="32"/>
  <c r="V190" i="32"/>
  <c r="V221" i="32"/>
  <c r="V223" i="32"/>
  <c r="V234" i="32"/>
  <c r="V189" i="32"/>
  <c r="V208" i="32"/>
  <c r="V232" i="32"/>
  <c r="V220" i="32"/>
  <c r="V186" i="32"/>
  <c r="V233" i="32"/>
  <c r="V230" i="32"/>
  <c r="V235" i="32"/>
  <c r="V188" i="32"/>
  <c r="V205" i="32"/>
  <c r="V231" i="32"/>
  <c r="V207" i="32"/>
  <c r="V219" i="32"/>
  <c r="V185" i="32"/>
  <c r="V218" i="32"/>
  <c r="V187" i="32"/>
  <c r="V206" i="32"/>
  <c r="V196" i="32"/>
  <c r="V236" i="32"/>
  <c r="V199" i="32"/>
  <c r="V183" i="32"/>
  <c r="V209" i="32"/>
  <c r="V211" i="32"/>
  <c r="V194" i="32"/>
  <c r="V200" i="32"/>
  <c r="V198" i="32"/>
  <c r="V210" i="32"/>
  <c r="V202" i="32"/>
  <c r="V197" i="32"/>
  <c r="V201" i="32"/>
  <c r="V193" i="32"/>
  <c r="V192" i="32"/>
  <c r="V195" i="32"/>
  <c r="L184" i="32"/>
  <c r="L227" i="32"/>
  <c r="L217" i="32"/>
  <c r="L228" i="32"/>
  <c r="L204" i="32"/>
  <c r="L239" i="32"/>
  <c r="L215" i="32"/>
  <c r="L226" i="32"/>
  <c r="L216" i="32"/>
  <c r="L203" i="32"/>
  <c r="L214" i="32"/>
  <c r="L238" i="32"/>
  <c r="L237" i="32"/>
  <c r="L213" i="32"/>
  <c r="L224" i="32"/>
  <c r="L225" i="32"/>
  <c r="L212" i="32"/>
  <c r="L191" i="32"/>
  <c r="L229" i="32"/>
  <c r="L235" i="32"/>
  <c r="L223" i="32"/>
  <c r="L234" i="32"/>
  <c r="L222" i="32"/>
  <c r="L190" i="32"/>
  <c r="L189" i="32"/>
  <c r="L233" i="32"/>
  <c r="L188" i="32"/>
  <c r="L208" i="32"/>
  <c r="L207" i="32"/>
  <c r="L187" i="32"/>
  <c r="L219" i="32"/>
  <c r="L206" i="32"/>
  <c r="L205" i="32"/>
  <c r="L232" i="32"/>
  <c r="L220" i="32"/>
  <c r="L231" i="32"/>
  <c r="L230" i="32"/>
  <c r="L218" i="32"/>
  <c r="L186" i="32"/>
  <c r="L185" i="32"/>
  <c r="L221" i="32"/>
  <c r="L196" i="32"/>
  <c r="L201" i="32"/>
  <c r="L236" i="32"/>
  <c r="L199" i="32"/>
  <c r="L210" i="32"/>
  <c r="L183" i="32"/>
  <c r="L211" i="32"/>
  <c r="L192" i="32"/>
  <c r="L200" i="32"/>
  <c r="L197" i="32"/>
  <c r="L194" i="32"/>
  <c r="L209" i="32"/>
  <c r="L202" i="32"/>
  <c r="L195" i="32"/>
  <c r="L193" i="32"/>
  <c r="L198" i="32"/>
  <c r="I215" i="32"/>
  <c r="I216" i="32"/>
  <c r="I184" i="32"/>
  <c r="I239" i="32"/>
  <c r="I217" i="32"/>
  <c r="I226" i="32"/>
  <c r="I227" i="32"/>
  <c r="I204" i="32"/>
  <c r="I228" i="32"/>
  <c r="I224" i="32"/>
  <c r="I214" i="32"/>
  <c r="I213" i="32"/>
  <c r="I203" i="32"/>
  <c r="I191" i="32"/>
  <c r="I235" i="32"/>
  <c r="I223" i="32"/>
  <c r="I237" i="32"/>
  <c r="I225" i="32"/>
  <c r="I238" i="32"/>
  <c r="I212" i="32"/>
  <c r="I189" i="32"/>
  <c r="I222" i="32"/>
  <c r="I229" i="32"/>
  <c r="I208" i="32"/>
  <c r="I188" i="32"/>
  <c r="I190" i="32"/>
  <c r="I234" i="32"/>
  <c r="I221" i="32"/>
  <c r="I233" i="32"/>
  <c r="I206" i="32"/>
  <c r="I219" i="32"/>
  <c r="I207" i="32"/>
  <c r="I187" i="32"/>
  <c r="I205" i="32"/>
  <c r="I185" i="32"/>
  <c r="I232" i="32"/>
  <c r="I220" i="32"/>
  <c r="I218" i="32"/>
  <c r="I230" i="32"/>
  <c r="I231" i="32"/>
  <c r="I186" i="32"/>
  <c r="I211" i="32"/>
  <c r="I192" i="32"/>
  <c r="I202" i="32"/>
  <c r="I197" i="32"/>
  <c r="I193" i="32"/>
  <c r="I183" i="32"/>
  <c r="I201" i="32"/>
  <c r="I195" i="32"/>
  <c r="I198" i="32"/>
  <c r="I194" i="32"/>
  <c r="I200" i="32"/>
  <c r="I196" i="32"/>
  <c r="I236" i="32"/>
  <c r="I199" i="32"/>
  <c r="I209" i="32"/>
  <c r="I210" i="32"/>
  <c r="M227" i="32"/>
  <c r="M228" i="32"/>
  <c r="M204" i="32"/>
  <c r="M216" i="32"/>
  <c r="M203" i="32"/>
  <c r="M238" i="32"/>
  <c r="M217" i="32"/>
  <c r="M226" i="32"/>
  <c r="M214" i="32"/>
  <c r="M184" i="32"/>
  <c r="M237" i="32"/>
  <c r="M239" i="32"/>
  <c r="M215" i="32"/>
  <c r="M225" i="32"/>
  <c r="M212" i="32"/>
  <c r="M224" i="32"/>
  <c r="M213" i="32"/>
  <c r="M191" i="32"/>
  <c r="M222" i="32"/>
  <c r="M229" i="32"/>
  <c r="M234" i="32"/>
  <c r="M189" i="32"/>
  <c r="M188" i="32"/>
  <c r="M223" i="32"/>
  <c r="M235" i="32"/>
  <c r="M190" i="32"/>
  <c r="M232" i="32"/>
  <c r="M231" i="32"/>
  <c r="M218" i="32"/>
  <c r="M220" i="32"/>
  <c r="M186" i="32"/>
  <c r="M185" i="32"/>
  <c r="M233" i="32"/>
  <c r="M221" i="32"/>
  <c r="M208" i="32"/>
  <c r="M207" i="32"/>
  <c r="M187" i="32"/>
  <c r="M219" i="32"/>
  <c r="M206" i="32"/>
  <c r="M205" i="32"/>
  <c r="M230" i="32"/>
  <c r="M210" i="32"/>
  <c r="M197" i="32"/>
  <c r="M192" i="32"/>
  <c r="M200" i="32"/>
  <c r="M183" i="32"/>
  <c r="M236" i="32"/>
  <c r="M209" i="32"/>
  <c r="M202" i="32"/>
  <c r="M195" i="32"/>
  <c r="M193" i="32"/>
  <c r="M198" i="32"/>
  <c r="M196" i="32"/>
  <c r="M211" i="32"/>
  <c r="M194" i="32"/>
  <c r="M199" i="32"/>
  <c r="M201" i="32"/>
  <c r="J184" i="32"/>
  <c r="J239" i="32"/>
  <c r="J217" i="32"/>
  <c r="J204" i="32"/>
  <c r="J203" i="32"/>
  <c r="J227" i="32"/>
  <c r="J228" i="32"/>
  <c r="J216" i="32"/>
  <c r="J238" i="32"/>
  <c r="J215" i="32"/>
  <c r="J214" i="32"/>
  <c r="J191" i="32"/>
  <c r="J212" i="32"/>
  <c r="J190" i="32"/>
  <c r="J237" i="32"/>
  <c r="J224" i="32"/>
  <c r="J225" i="32"/>
  <c r="J213" i="32"/>
  <c r="J234" i="32"/>
  <c r="J189" i="32"/>
  <c r="J226" i="32"/>
  <c r="J229" i="32"/>
  <c r="J235" i="32"/>
  <c r="J223" i="32"/>
  <c r="J222" i="32"/>
  <c r="J221" i="32"/>
  <c r="J208" i="32"/>
  <c r="J232" i="32"/>
  <c r="J220" i="32"/>
  <c r="J233" i="32"/>
  <c r="J188" i="32"/>
  <c r="J231" i="32"/>
  <c r="J205" i="32"/>
  <c r="J230" i="32"/>
  <c r="J218" i="32"/>
  <c r="J207" i="32"/>
  <c r="J186" i="32"/>
  <c r="J219" i="32"/>
  <c r="J185" i="32"/>
  <c r="J206" i="32"/>
  <c r="J187" i="32"/>
  <c r="J196" i="32"/>
  <c r="J236" i="32"/>
  <c r="J199" i="32"/>
  <c r="J183" i="32"/>
  <c r="J195" i="32"/>
  <c r="J201" i="32"/>
  <c r="J211" i="32"/>
  <c r="J194" i="32"/>
  <c r="J200" i="32"/>
  <c r="J209" i="32"/>
  <c r="J192" i="32"/>
  <c r="J210" i="32"/>
  <c r="J202" i="32"/>
  <c r="J197" i="32"/>
  <c r="J193" i="32"/>
  <c r="J198" i="32"/>
  <c r="N228" i="32"/>
  <c r="N216" i="32"/>
  <c r="N203" i="32"/>
  <c r="N239" i="32"/>
  <c r="N217" i="32"/>
  <c r="N184" i="32"/>
  <c r="N204" i="32"/>
  <c r="N226" i="32"/>
  <c r="N227" i="32"/>
  <c r="N215" i="32"/>
  <c r="N238" i="32"/>
  <c r="N237" i="32"/>
  <c r="N224" i="32"/>
  <c r="N212" i="32"/>
  <c r="N213" i="32"/>
  <c r="N214" i="32"/>
  <c r="N225" i="32"/>
  <c r="N223" i="32"/>
  <c r="N189" i="32"/>
  <c r="N191" i="32"/>
  <c r="N235" i="32"/>
  <c r="N222" i="32"/>
  <c r="N234" i="32"/>
  <c r="N208" i="32"/>
  <c r="N233" i="32"/>
  <c r="N190" i="32"/>
  <c r="N188" i="32"/>
  <c r="N186" i="32"/>
  <c r="N221" i="32"/>
  <c r="N229" i="32"/>
  <c r="N220" i="32"/>
  <c r="N207" i="32"/>
  <c r="N187" i="32"/>
  <c r="N219" i="32"/>
  <c r="N206" i="32"/>
  <c r="N205" i="32"/>
  <c r="N231" i="32"/>
  <c r="N232" i="32"/>
  <c r="N218" i="32"/>
  <c r="N185" i="32"/>
  <c r="N230" i="32"/>
  <c r="N202" i="32"/>
  <c r="N236" i="32"/>
  <c r="N195" i="32"/>
  <c r="N193" i="32"/>
  <c r="N198" i="32"/>
  <c r="N210" i="32"/>
  <c r="N209" i="32"/>
  <c r="N211" i="32"/>
  <c r="N196" i="32"/>
  <c r="N201" i="32"/>
  <c r="N199" i="32"/>
  <c r="N200" i="32"/>
  <c r="N183" i="32"/>
  <c r="N197" i="32"/>
  <c r="N194" i="32"/>
  <c r="N192" i="32"/>
  <c r="P228" i="32"/>
  <c r="P204" i="32"/>
  <c r="P239" i="32"/>
  <c r="P217" i="32"/>
  <c r="P227" i="32"/>
  <c r="P215" i="32"/>
  <c r="P216" i="32"/>
  <c r="P203" i="32"/>
  <c r="P184" i="32"/>
  <c r="P226" i="32"/>
  <c r="P238" i="32"/>
  <c r="P214" i="32"/>
  <c r="P225" i="32"/>
  <c r="P191" i="32"/>
  <c r="P224" i="32"/>
  <c r="P237" i="32"/>
  <c r="P212" i="32"/>
  <c r="P222" i="32"/>
  <c r="P234" i="32"/>
  <c r="P213" i="32"/>
  <c r="P235" i="32"/>
  <c r="P223" i="32"/>
  <c r="P189" i="32"/>
  <c r="P190" i="32"/>
  <c r="P233" i="32"/>
  <c r="P229" i="32"/>
  <c r="P232" i="32"/>
  <c r="P220" i="32"/>
  <c r="P205" i="32"/>
  <c r="P185" i="32"/>
  <c r="P187" i="32"/>
  <c r="P208" i="32"/>
  <c r="P186" i="32"/>
  <c r="P207" i="32"/>
  <c r="P219" i="32"/>
  <c r="P206" i="32"/>
  <c r="P230" i="32"/>
  <c r="P188" i="32"/>
  <c r="P231" i="32"/>
  <c r="P218" i="32"/>
  <c r="P221" i="32"/>
  <c r="P209" i="32"/>
  <c r="P192" i="32"/>
  <c r="P183" i="32"/>
  <c r="P236" i="32"/>
  <c r="P195" i="32"/>
  <c r="P198" i="32"/>
  <c r="P194" i="32"/>
  <c r="P210" i="32"/>
  <c r="P200" i="32"/>
  <c r="P202" i="32"/>
  <c r="P199" i="32"/>
  <c r="P196" i="32"/>
  <c r="P193" i="32"/>
  <c r="P197" i="32"/>
  <c r="P211" i="32"/>
  <c r="P201" i="32"/>
  <c r="R228" i="32"/>
  <c r="R204" i="32"/>
  <c r="R239" i="32"/>
  <c r="R184" i="32"/>
  <c r="R227" i="32"/>
  <c r="R215" i="32"/>
  <c r="R203" i="32"/>
  <c r="R226" i="32"/>
  <c r="R238" i="32"/>
  <c r="R216" i="32"/>
  <c r="R214" i="32"/>
  <c r="R212" i="32"/>
  <c r="R213" i="32"/>
  <c r="R217" i="32"/>
  <c r="R237" i="32"/>
  <c r="R229" i="32"/>
  <c r="R225" i="32"/>
  <c r="R190" i="32"/>
  <c r="R191" i="32"/>
  <c r="R235" i="32"/>
  <c r="R224" i="32"/>
  <c r="R223" i="32"/>
  <c r="R189" i="32"/>
  <c r="R234" i="32"/>
  <c r="R208" i="32"/>
  <c r="R188" i="32"/>
  <c r="R233" i="32"/>
  <c r="R222" i="32"/>
  <c r="R207" i="32"/>
  <c r="R206" i="32"/>
  <c r="R187" i="32"/>
  <c r="R231" i="32"/>
  <c r="R205" i="32"/>
  <c r="R185" i="32"/>
  <c r="R221" i="32"/>
  <c r="R220" i="32"/>
  <c r="R219" i="32"/>
  <c r="R186" i="32"/>
  <c r="R230" i="32"/>
  <c r="R218" i="32"/>
  <c r="R232" i="32"/>
  <c r="R183" i="32"/>
  <c r="R209" i="32"/>
  <c r="R202" i="32"/>
  <c r="R197" i="32"/>
  <c r="R201" i="32"/>
  <c r="R211" i="32"/>
  <c r="R210" i="32"/>
  <c r="R196" i="32"/>
  <c r="R236" i="32"/>
  <c r="R193" i="32"/>
  <c r="R192" i="32"/>
  <c r="R199" i="32"/>
  <c r="R200" i="32"/>
  <c r="R195" i="32"/>
  <c r="R198" i="32"/>
  <c r="R194" i="32"/>
  <c r="S228" i="32"/>
  <c r="S216" i="32"/>
  <c r="S204" i="32"/>
  <c r="S239" i="32"/>
  <c r="S217" i="32"/>
  <c r="S227" i="32"/>
  <c r="S215" i="32"/>
  <c r="S203" i="32"/>
  <c r="S184" i="32"/>
  <c r="S226" i="32"/>
  <c r="S238" i="32"/>
  <c r="S213" i="32"/>
  <c r="S191" i="32"/>
  <c r="S224" i="32"/>
  <c r="S225" i="32"/>
  <c r="S190" i="32"/>
  <c r="S212" i="32"/>
  <c r="S214" i="32"/>
  <c r="S234" i="32"/>
  <c r="S235" i="32"/>
  <c r="S189" i="32"/>
  <c r="S229" i="32"/>
  <c r="S237" i="32"/>
  <c r="S233" i="32"/>
  <c r="S222" i="32"/>
  <c r="S223" i="32"/>
  <c r="S187" i="32"/>
  <c r="S205" i="32"/>
  <c r="S185" i="32"/>
  <c r="S219" i="32"/>
  <c r="S188" i="32"/>
  <c r="S221" i="32"/>
  <c r="S220" i="32"/>
  <c r="S186" i="32"/>
  <c r="S232" i="32"/>
  <c r="S207" i="32"/>
  <c r="S206" i="32"/>
  <c r="S208" i="32"/>
  <c r="S218" i="32"/>
  <c r="S231" i="32"/>
  <c r="S230" i="32"/>
  <c r="S211" i="32"/>
  <c r="S236" i="32"/>
  <c r="S192" i="32"/>
  <c r="S210" i="32"/>
  <c r="S183" i="32"/>
  <c r="S196" i="32"/>
  <c r="S193" i="32"/>
  <c r="S195" i="32"/>
  <c r="S198" i="32"/>
  <c r="S194" i="32"/>
  <c r="S200" i="32"/>
  <c r="S202" i="32"/>
  <c r="S197" i="32"/>
  <c r="S209" i="32"/>
  <c r="S199" i="32"/>
  <c r="S201" i="32"/>
  <c r="BL31" i="71"/>
  <c r="BJ31" i="71"/>
  <c r="BK31" i="71"/>
  <c r="BN31" i="71"/>
  <c r="BM31" i="71"/>
  <c r="BO31" i="71"/>
  <c r="AU120" i="20"/>
  <c r="AI120" i="20"/>
  <c r="W110" i="20"/>
  <c r="AI110" i="20"/>
  <c r="AI100" i="20"/>
  <c r="AU90" i="20"/>
  <c r="W90" i="20"/>
  <c r="AI90" i="20"/>
  <c r="T42" i="71"/>
  <c r="S42" i="71"/>
  <c r="CD25" i="71"/>
  <c r="BF46" i="71"/>
  <c r="AT46" i="71"/>
  <c r="AH45" i="71"/>
  <c r="Y45" i="71"/>
  <c r="AC45" i="71"/>
  <c r="CI25" i="71"/>
  <c r="BE45" i="71"/>
  <c r="U23" i="71"/>
  <c r="AI46" i="71"/>
  <c r="AF45" i="71"/>
  <c r="AR45" i="71"/>
  <c r="AE45" i="71"/>
  <c r="BB46" i="71"/>
  <c r="AN46" i="71"/>
  <c r="AZ46" i="71"/>
  <c r="AG46" i="71"/>
  <c r="BO45" i="71"/>
  <c r="BK45" i="71"/>
  <c r="BR45" i="71"/>
  <c r="AD45" i="71"/>
  <c r="AD46" i="71"/>
  <c r="AR46" i="71"/>
  <c r="AC46" i="71"/>
  <c r="AH46" i="71"/>
  <c r="AE46" i="71"/>
  <c r="Y46" i="71"/>
  <c r="BW45" i="71"/>
  <c r="BL45" i="71"/>
  <c r="BV45" i="71"/>
  <c r="AW45" i="71"/>
  <c r="AO45" i="71"/>
  <c r="AA45" i="71"/>
  <c r="AQ45" i="71"/>
  <c r="AL45" i="71"/>
  <c r="AF46" i="71"/>
  <c r="BN45" i="71"/>
  <c r="AW46" i="71"/>
  <c r="AO46" i="71"/>
  <c r="AA46" i="71"/>
  <c r="AQ46" i="71"/>
  <c r="AL46" i="71"/>
  <c r="BQ45" i="71"/>
  <c r="BF45" i="71"/>
  <c r="BP45" i="71"/>
  <c r="CN24" i="71"/>
  <c r="CN25" i="71" s="1"/>
  <c r="AM45" i="71"/>
  <c r="AP45" i="71"/>
  <c r="AV45" i="71"/>
  <c r="AJ45" i="71"/>
  <c r="AX45" i="71"/>
  <c r="AM46" i="71"/>
  <c r="AP46" i="71"/>
  <c r="AV46" i="71"/>
  <c r="AJ46" i="71"/>
  <c r="AX46" i="71"/>
  <c r="BT45" i="71"/>
  <c r="BD45" i="71"/>
  <c r="AK45" i="71"/>
  <c r="AY45" i="71"/>
  <c r="Z45" i="71"/>
  <c r="AS45" i="71"/>
  <c r="CD45" i="71"/>
  <c r="BM45" i="71"/>
  <c r="BH45" i="71"/>
  <c r="BH46" i="71"/>
  <c r="AK46" i="71"/>
  <c r="AY46" i="71"/>
  <c r="Z46" i="71"/>
  <c r="AS46" i="71"/>
  <c r="BU45" i="71"/>
  <c r="BI45" i="71"/>
  <c r="AI45" i="71"/>
  <c r="BC45" i="71"/>
  <c r="BA45" i="71"/>
  <c r="AB45" i="71"/>
  <c r="X45" i="71"/>
  <c r="BZ45" i="71"/>
  <c r="BY45" i="71"/>
  <c r="BJ45" i="71"/>
  <c r="BC46" i="71"/>
  <c r="BA46" i="71"/>
  <c r="AB46" i="71"/>
  <c r="BE46" i="71"/>
  <c r="BI46" i="71"/>
  <c r="X46" i="71"/>
  <c r="BD46" i="71"/>
  <c r="AT45" i="71"/>
  <c r="BB45" i="71"/>
  <c r="AN45" i="71"/>
  <c r="AZ45" i="71"/>
  <c r="AG45" i="71"/>
  <c r="CA45" i="71"/>
  <c r="BX45" i="71"/>
  <c r="R15" i="71"/>
  <c r="Q15" i="71"/>
  <c r="S15" i="71"/>
  <c r="CG25" i="71"/>
  <c r="S34" i="71"/>
  <c r="CB25" i="71"/>
  <c r="CJ25" i="71"/>
  <c r="L32" i="71"/>
  <c r="BY31" i="71"/>
  <c r="BU31" i="71"/>
  <c r="BU34" i="71" s="1"/>
  <c r="BP31" i="71"/>
  <c r="BR31" i="71"/>
  <c r="BR34" i="71" s="1"/>
  <c r="BQ31" i="71"/>
  <c r="BQ34" i="71" s="1"/>
  <c r="BW31" i="71"/>
  <c r="BV31" i="71"/>
  <c r="BT31" i="71"/>
  <c r="BT34" i="71" s="1"/>
  <c r="BX31" i="71"/>
  <c r="CA31" i="71"/>
  <c r="BS31" i="71"/>
  <c r="BZ31" i="71"/>
  <c r="CF25" i="71"/>
  <c r="CK25" i="71"/>
  <c r="CP24" i="71"/>
  <c r="CP25" i="71" s="1"/>
  <c r="Q24" i="71"/>
  <c r="Q25" i="71" s="1"/>
  <c r="W25" i="71"/>
  <c r="W46" i="71" s="1"/>
  <c r="R24" i="71"/>
  <c r="R25" i="71" s="1"/>
  <c r="S24" i="71"/>
  <c r="S25" i="71" s="1"/>
  <c r="AU25" i="71"/>
  <c r="AU46" i="71" s="1"/>
  <c r="T24" i="71"/>
  <c r="T25" i="71" s="1"/>
  <c r="BG25" i="71"/>
  <c r="BG46" i="71" s="1"/>
  <c r="V23" i="71"/>
  <c r="CE25" i="71"/>
  <c r="U24" i="71"/>
  <c r="BS25" i="71"/>
  <c r="CL25" i="71"/>
  <c r="CM25" i="71"/>
  <c r="CC25" i="71"/>
  <c r="L13" i="71"/>
  <c r="CA12" i="71"/>
  <c r="BW12" i="71"/>
  <c r="BQ12" i="71"/>
  <c r="BU12" i="71"/>
  <c r="BV12" i="71"/>
  <c r="BR12" i="71"/>
  <c r="BZ12" i="71"/>
  <c r="BX12" i="71"/>
  <c r="BY12" i="71"/>
  <c r="BS12" i="71"/>
  <c r="BP12" i="71"/>
  <c r="BT12" i="71"/>
  <c r="S46" i="71" l="1"/>
  <c r="L300" i="32"/>
  <c r="L303" i="32"/>
  <c r="L341" i="32"/>
  <c r="L316" i="32"/>
  <c r="L301" i="32"/>
  <c r="L304" i="32"/>
  <c r="L312" i="32"/>
  <c r="L317" i="32"/>
  <c r="L302" i="32"/>
  <c r="L305" i="32"/>
  <c r="L324" i="32"/>
  <c r="L348" i="32"/>
  <c r="L335" i="32"/>
  <c r="L340" i="32"/>
  <c r="L355" i="32"/>
  <c r="L331" i="32"/>
  <c r="L351" i="32"/>
  <c r="L323" i="32"/>
  <c r="L352" i="32"/>
  <c r="L346" i="32"/>
  <c r="L306" i="32"/>
  <c r="L353" i="32"/>
  <c r="L310" i="32"/>
  <c r="L319" i="32"/>
  <c r="L327" i="32"/>
  <c r="L318" i="32"/>
  <c r="L321" i="32"/>
  <c r="L328" i="32"/>
  <c r="L330" i="32"/>
  <c r="L311" i="32"/>
  <c r="L343" i="32"/>
  <c r="L322" i="32"/>
  <c r="L313" i="32"/>
  <c r="L315" i="32"/>
  <c r="L307" i="32"/>
  <c r="L309" i="32"/>
  <c r="L329" i="32"/>
  <c r="L299" i="32"/>
  <c r="L342" i="32"/>
  <c r="L354" i="32"/>
  <c r="L345" i="32"/>
  <c r="L337" i="32"/>
  <c r="L339" i="32"/>
  <c r="L326" i="32"/>
  <c r="L347" i="32"/>
  <c r="L314" i="32"/>
  <c r="L334" i="32"/>
  <c r="L320" i="32"/>
  <c r="L325" i="32"/>
  <c r="L333" i="32"/>
  <c r="L336" i="32"/>
  <c r="L349" i="32"/>
  <c r="L344" i="32"/>
  <c r="L338" i="32"/>
  <c r="L350" i="32"/>
  <c r="L308" i="32"/>
  <c r="L332" i="32"/>
  <c r="L118" i="85"/>
  <c r="L90" i="85"/>
  <c r="L129" i="85"/>
  <c r="L126" i="85"/>
  <c r="L128" i="85"/>
  <c r="L120" i="85"/>
  <c r="L109" i="85"/>
  <c r="L130" i="85"/>
  <c r="L94" i="85"/>
  <c r="L117" i="85"/>
  <c r="L85" i="85"/>
  <c r="L73" i="85"/>
  <c r="L91" i="85"/>
  <c r="L97" i="85"/>
  <c r="L79" i="85"/>
  <c r="L119" i="85"/>
  <c r="L111" i="85"/>
  <c r="L103" i="85"/>
  <c r="L102" i="85"/>
  <c r="L104" i="85"/>
  <c r="L75" i="85"/>
  <c r="L87" i="85"/>
  <c r="L78" i="85"/>
  <c r="L123" i="85"/>
  <c r="L131" i="85"/>
  <c r="L125" i="85"/>
  <c r="L108" i="85"/>
  <c r="L114" i="85"/>
  <c r="L107" i="85"/>
  <c r="L116" i="85"/>
  <c r="L110" i="85"/>
  <c r="L105" i="85"/>
  <c r="L115" i="85"/>
  <c r="L121" i="85"/>
  <c r="L82" i="85"/>
  <c r="L112" i="85"/>
  <c r="L92" i="85"/>
  <c r="L88" i="85"/>
  <c r="L77" i="85"/>
  <c r="L80" i="85"/>
  <c r="L76" i="85"/>
  <c r="L98" i="85"/>
  <c r="L99" i="85"/>
  <c r="L71" i="85"/>
  <c r="L106" i="85"/>
  <c r="L124" i="85"/>
  <c r="L93" i="85"/>
  <c r="L113" i="85"/>
  <c r="L122" i="85"/>
  <c r="L86" i="85"/>
  <c r="L81" i="85"/>
  <c r="L96" i="85"/>
  <c r="L74" i="85"/>
  <c r="L132" i="85"/>
  <c r="L100" i="85"/>
  <c r="L72" i="85"/>
  <c r="L84" i="85"/>
  <c r="L83" i="85"/>
  <c r="L89" i="85"/>
  <c r="L95" i="85"/>
  <c r="L127" i="85"/>
  <c r="L101" i="85"/>
  <c r="L265" i="32"/>
  <c r="L290" i="32"/>
  <c r="L280" i="32"/>
  <c r="L278" i="32"/>
  <c r="L266" i="32"/>
  <c r="L245" i="32"/>
  <c r="L264" i="32"/>
  <c r="L289" i="32"/>
  <c r="L244" i="32"/>
  <c r="L277" i="32"/>
  <c r="L243" i="32"/>
  <c r="L247" i="32"/>
  <c r="L288" i="32"/>
  <c r="L275" i="32"/>
  <c r="L276" i="32"/>
  <c r="L263" i="32"/>
  <c r="L262" i="32"/>
  <c r="L287" i="32"/>
  <c r="L279" i="32"/>
  <c r="L242" i="32"/>
  <c r="L291" i="32"/>
  <c r="L286" i="32"/>
  <c r="L274" i="32"/>
  <c r="L261" i="32"/>
  <c r="L273" i="32"/>
  <c r="L297" i="32"/>
  <c r="L285" i="32"/>
  <c r="L246" i="32"/>
  <c r="L272" i="32"/>
  <c r="L284" i="32"/>
  <c r="L295" i="32"/>
  <c r="L281" i="32"/>
  <c r="L283" i="32"/>
  <c r="L270" i="32"/>
  <c r="L296" i="32"/>
  <c r="L282" i="32"/>
  <c r="L271" i="32"/>
  <c r="L248" i="32"/>
  <c r="L292" i="32"/>
  <c r="L293" i="32"/>
  <c r="L249" i="32"/>
  <c r="L260" i="32"/>
  <c r="L241" i="32"/>
  <c r="L250" i="32"/>
  <c r="L256" i="32"/>
  <c r="L258" i="32"/>
  <c r="L251" i="32"/>
  <c r="L267" i="32"/>
  <c r="L253" i="32"/>
  <c r="L259" i="32"/>
  <c r="L252" i="32"/>
  <c r="L254" i="32"/>
  <c r="L269" i="32"/>
  <c r="L294" i="32"/>
  <c r="L257" i="32"/>
  <c r="L268" i="32"/>
  <c r="L255" i="32"/>
  <c r="BO43" i="71"/>
  <c r="BO34" i="71"/>
  <c r="BO46" i="71" s="1"/>
  <c r="BM43" i="71"/>
  <c r="BM34" i="71"/>
  <c r="BM46" i="71" s="1"/>
  <c r="BN43" i="71"/>
  <c r="BN34" i="71"/>
  <c r="BN46" i="71" s="1"/>
  <c r="BK43" i="71"/>
  <c r="BK34" i="71"/>
  <c r="BK46" i="71" s="1"/>
  <c r="BJ43" i="71"/>
  <c r="BJ34" i="71"/>
  <c r="BJ46" i="71" s="1"/>
  <c r="BL43" i="71"/>
  <c r="BL34" i="71"/>
  <c r="BL46" i="71" s="1"/>
  <c r="BP43" i="71"/>
  <c r="BS43" i="71"/>
  <c r="U25" i="71"/>
  <c r="T45" i="71"/>
  <c r="Q45" i="71"/>
  <c r="R45" i="71"/>
  <c r="Q46" i="71"/>
  <c r="U45" i="71"/>
  <c r="R46" i="71"/>
  <c r="S45" i="71"/>
  <c r="BV15" i="71"/>
  <c r="BV43" i="71"/>
  <c r="BU15" i="71"/>
  <c r="BU46" i="71" s="1"/>
  <c r="BU43" i="71"/>
  <c r="BW15" i="71"/>
  <c r="BW43" i="71"/>
  <c r="BR15" i="71"/>
  <c r="BR46" i="71" s="1"/>
  <c r="BR43" i="71"/>
  <c r="CA15" i="71"/>
  <c r="CA43" i="71"/>
  <c r="BT15" i="71"/>
  <c r="BT46" i="71" s="1"/>
  <c r="BT43" i="71"/>
  <c r="BZ15" i="71"/>
  <c r="BZ43" i="71"/>
  <c r="BQ15" i="71"/>
  <c r="BQ46" i="71" s="1"/>
  <c r="BQ43" i="71"/>
  <c r="BY15" i="71"/>
  <c r="BY43" i="71"/>
  <c r="BX15" i="71"/>
  <c r="BX43" i="71"/>
  <c r="V24" i="71"/>
  <c r="V25" i="71" s="1"/>
  <c r="T12" i="71"/>
  <c r="BP15" i="71"/>
  <c r="U12" i="71"/>
  <c r="BS15" i="71"/>
  <c r="T31" i="71"/>
  <c r="T34" i="71" s="1"/>
  <c r="BP34" i="71"/>
  <c r="O13" i="71"/>
  <c r="M13" i="71"/>
  <c r="N13" i="71" s="1"/>
  <c r="O32" i="71"/>
  <c r="M32" i="71"/>
  <c r="N32" i="71" s="1"/>
  <c r="U31" i="71"/>
  <c r="BS34" i="71"/>
  <c r="BX32" i="71" l="1"/>
  <c r="BW32" i="71"/>
  <c r="BV32" i="71"/>
  <c r="CA32" i="71"/>
  <c r="BY32" i="71"/>
  <c r="BZ32" i="71"/>
  <c r="BP46" i="71"/>
  <c r="R49" i="71"/>
  <c r="R51" i="71" s="1"/>
  <c r="BS46" i="71"/>
  <c r="U43" i="71"/>
  <c r="T15" i="71"/>
  <c r="T43" i="71"/>
  <c r="L14" i="71"/>
  <c r="CM13" i="71"/>
  <c r="CJ13" i="71"/>
  <c r="CG13" i="71"/>
  <c r="CL13" i="71"/>
  <c r="CF13" i="71"/>
  <c r="CH13" i="71"/>
  <c r="CI13" i="71"/>
  <c r="CE13" i="71"/>
  <c r="CK13" i="71"/>
  <c r="CC13" i="71"/>
  <c r="CB13" i="71"/>
  <c r="CD13" i="71"/>
  <c r="S49" i="71"/>
  <c r="S51" i="71" s="1"/>
  <c r="L33" i="71"/>
  <c r="CH32" i="71"/>
  <c r="CE32" i="71"/>
  <c r="CI32" i="71"/>
  <c r="CM32" i="71"/>
  <c r="CG32" i="71"/>
  <c r="CG34" i="71" s="1"/>
  <c r="CK32" i="71"/>
  <c r="CC32" i="71"/>
  <c r="CC34" i="71" s="1"/>
  <c r="CD32" i="71"/>
  <c r="CD34" i="71" s="1"/>
  <c r="CL32" i="71"/>
  <c r="CF32" i="71"/>
  <c r="CF34" i="71" s="1"/>
  <c r="CJ32" i="71"/>
  <c r="CB32" i="71"/>
  <c r="J9" i="51"/>
  <c r="AF8" i="51"/>
  <c r="N6" i="36"/>
  <c r="N26" i="36"/>
  <c r="M26" i="36"/>
  <c r="N22" i="36"/>
  <c r="C7" i="41" a="1"/>
  <c r="C7" i="41" s="1"/>
  <c r="C8" i="41" a="1"/>
  <c r="C8" i="41" s="1"/>
  <c r="C9" i="41" a="1"/>
  <c r="C9" i="41" s="1"/>
  <c r="C10" i="41" a="1"/>
  <c r="C10" i="41" s="1"/>
  <c r="C11" i="41" a="1"/>
  <c r="C11" i="41" s="1"/>
  <c r="C12" i="41" a="1"/>
  <c r="C12" i="41" s="1"/>
  <c r="C13" i="41" a="1"/>
  <c r="C13" i="41" s="1"/>
  <c r="C14" i="41" a="1"/>
  <c r="C14" i="41" s="1"/>
  <c r="C15" i="41" a="1"/>
  <c r="C15" i="41" s="1"/>
  <c r="C16" i="41" a="1"/>
  <c r="C16" i="41" s="1"/>
  <c r="C17" i="41" a="1"/>
  <c r="C17" i="41" s="1"/>
  <c r="C18" i="41" a="1"/>
  <c r="C18" i="41" s="1"/>
  <c r="C19" i="41" a="1"/>
  <c r="C19" i="41" s="1"/>
  <c r="C20" i="41" a="1"/>
  <c r="C20" i="41" s="1"/>
  <c r="C21" i="41" a="1"/>
  <c r="C21" i="41" s="1"/>
  <c r="C22" i="41" a="1"/>
  <c r="C22" i="41" s="1"/>
  <c r="C6" i="41" a="1"/>
  <c r="C6" i="41" s="1"/>
  <c r="B6" i="30" a="1"/>
  <c r="B6" i="30" s="1"/>
  <c r="B27" i="46" a="1"/>
  <c r="B27" i="46" s="1"/>
  <c r="B26" i="46" a="1"/>
  <c r="B26" i="46" s="1"/>
  <c r="B25" i="46" a="1"/>
  <c r="B25" i="46" s="1"/>
  <c r="B24" i="46" a="1"/>
  <c r="B24" i="46" s="1"/>
  <c r="B23" i="46" a="1"/>
  <c r="B23" i="46" s="1"/>
  <c r="B22" i="46" a="1"/>
  <c r="B22" i="46" s="1"/>
  <c r="B21" i="46" a="1"/>
  <c r="B21" i="46" s="1"/>
  <c r="B20" i="46" a="1"/>
  <c r="B20" i="46" s="1"/>
  <c r="B19" i="46" a="1"/>
  <c r="B19" i="46" s="1"/>
  <c r="B18" i="46" a="1"/>
  <c r="B18" i="46" s="1"/>
  <c r="B17" i="46" a="1"/>
  <c r="B17" i="46" s="1"/>
  <c r="B16" i="46" a="1"/>
  <c r="B16" i="46" s="1"/>
  <c r="B14" i="46" a="1"/>
  <c r="B14" i="46" s="1"/>
  <c r="B12" i="46" a="1"/>
  <c r="B12" i="46" s="1"/>
  <c r="B11" i="46" a="1"/>
  <c r="B11" i="46" s="1"/>
  <c r="B8" i="46" a="1"/>
  <c r="B8" i="46" s="1"/>
  <c r="C6" i="48" a="1"/>
  <c r="C6" i="48" s="1"/>
  <c r="B6" i="46" a="1"/>
  <c r="B6" i="46" s="1"/>
  <c r="C39" i="48" a="1"/>
  <c r="C39" i="48" s="1"/>
  <c r="C38" i="48" a="1"/>
  <c r="C38" i="48" s="1"/>
  <c r="C37" i="48" a="1"/>
  <c r="C37" i="48" s="1"/>
  <c r="C36" i="48" a="1"/>
  <c r="C36" i="48" s="1"/>
  <c r="C35" i="48" a="1"/>
  <c r="C35" i="48" s="1"/>
  <c r="C32" i="48" a="1"/>
  <c r="C32" i="48" s="1"/>
  <c r="C31" i="48" a="1"/>
  <c r="C31" i="48" s="1"/>
  <c r="C30" i="48" a="1"/>
  <c r="C30" i="48" s="1"/>
  <c r="C29" i="48" a="1"/>
  <c r="C29" i="48" s="1"/>
  <c r="C26" i="48" a="1"/>
  <c r="C26" i="48" s="1"/>
  <c r="C25" i="48" a="1"/>
  <c r="C25" i="48" s="1"/>
  <c r="C7" i="48" a="1"/>
  <c r="C7" i="48" s="1"/>
  <c r="C8" i="48" a="1"/>
  <c r="C8" i="48" s="1"/>
  <c r="C9" i="48" a="1"/>
  <c r="C9" i="48" s="1"/>
  <c r="C10" i="48" a="1"/>
  <c r="C10" i="48" s="1"/>
  <c r="C11" i="48" a="1"/>
  <c r="C11" i="48" s="1"/>
  <c r="C12" i="48" a="1"/>
  <c r="C12" i="48" s="1"/>
  <c r="C13" i="48" a="1"/>
  <c r="C13" i="48" s="1"/>
  <c r="C14" i="48" a="1"/>
  <c r="C14" i="48" s="1"/>
  <c r="C15" i="48" a="1"/>
  <c r="C15" i="48" s="1"/>
  <c r="C16" i="48" a="1"/>
  <c r="C16" i="48" s="1"/>
  <c r="C17" i="48" a="1"/>
  <c r="C17" i="48" s="1"/>
  <c r="C18" i="48" a="1"/>
  <c r="C18" i="48" s="1"/>
  <c r="C19" i="48" a="1"/>
  <c r="C19" i="48" s="1"/>
  <c r="C20" i="48" a="1"/>
  <c r="C20" i="48" s="1"/>
  <c r="C21" i="48" a="1"/>
  <c r="C21" i="48" s="1"/>
  <c r="C22" i="48" a="1"/>
  <c r="C22" i="48" s="1"/>
  <c r="C23" i="48" a="1"/>
  <c r="C23" i="48" s="1"/>
  <c r="B2" i="44" a="1"/>
  <c r="B2" i="44" s="1"/>
  <c r="B3" i="44" a="1"/>
  <c r="B3" i="44" s="1"/>
  <c r="B4" i="44" a="1"/>
  <c r="B4" i="44" s="1"/>
  <c r="B5" i="44" a="1"/>
  <c r="B5" i="44" s="1"/>
  <c r="B6" i="44" a="1"/>
  <c r="B6" i="44" s="1"/>
  <c r="B7" i="44" a="1"/>
  <c r="B7" i="44" s="1"/>
  <c r="B8" i="44" a="1"/>
  <c r="B8" i="44" s="1"/>
  <c r="B9" i="44" a="1"/>
  <c r="B9" i="44" s="1"/>
  <c r="B10" i="44" a="1"/>
  <c r="B10" i="44" s="1"/>
  <c r="B11" i="44" a="1"/>
  <c r="B11" i="44" s="1"/>
  <c r="B12" i="44" a="1"/>
  <c r="B12" i="44" s="1"/>
  <c r="B13" i="44" a="1"/>
  <c r="B13" i="44" s="1"/>
  <c r="B14" i="44" a="1"/>
  <c r="B14" i="44" s="1"/>
  <c r="B15" i="44" a="1"/>
  <c r="B15" i="44" s="1"/>
  <c r="B16" i="44" a="1"/>
  <c r="B16" i="44" s="1"/>
  <c r="B17" i="44" a="1"/>
  <c r="B17" i="44" s="1"/>
  <c r="B18" i="44" a="1"/>
  <c r="B18" i="44" s="1"/>
  <c r="B19" i="44" a="1"/>
  <c r="B19" i="44" s="1"/>
  <c r="B20" i="44" a="1"/>
  <c r="B20" i="44" s="1"/>
  <c r="B21" i="44" a="1"/>
  <c r="B21" i="44" s="1"/>
  <c r="B22" i="44" a="1"/>
  <c r="B22" i="44" s="1"/>
  <c r="C8" i="32" a="1"/>
  <c r="C8" i="32" s="1"/>
  <c r="C9" i="32" a="1"/>
  <c r="C9" i="32" s="1"/>
  <c r="C10" i="32" a="1"/>
  <c r="C10" i="32" s="1"/>
  <c r="C12" i="32" a="1"/>
  <c r="C12" i="32" s="1"/>
  <c r="C13" i="32" a="1"/>
  <c r="C13" i="32" s="1"/>
  <c r="C14" i="32" a="1"/>
  <c r="C14" i="32" s="1"/>
  <c r="C15" i="32" a="1"/>
  <c r="C15" i="32" s="1"/>
  <c r="C16" i="32" a="1"/>
  <c r="C16" i="32" s="1"/>
  <c r="C17" i="32" a="1"/>
  <c r="C17" i="32" s="1"/>
  <c r="C18" i="32" a="1"/>
  <c r="C18" i="32" s="1"/>
  <c r="C19" i="32" a="1"/>
  <c r="C19" i="32" s="1"/>
  <c r="C20" i="32" a="1"/>
  <c r="C20" i="32" s="1"/>
  <c r="C21" i="32" a="1"/>
  <c r="C21" i="32" s="1"/>
  <c r="C22" i="32" a="1"/>
  <c r="C22" i="32" s="1"/>
  <c r="C23" i="32" a="1"/>
  <c r="C23" i="32" s="1"/>
  <c r="C24" i="32" a="1"/>
  <c r="C24" i="32" s="1"/>
  <c r="C25" i="32" a="1"/>
  <c r="C25" i="32" s="1"/>
  <c r="C26" i="32" a="1"/>
  <c r="C26" i="32" s="1"/>
  <c r="C27" i="32" a="1"/>
  <c r="C27" i="32" s="1"/>
  <c r="C28" i="32" a="1"/>
  <c r="C28" i="32" s="1"/>
  <c r="C29" i="32" a="1"/>
  <c r="C29" i="32" s="1"/>
  <c r="C30" i="32" a="1"/>
  <c r="C30" i="32" s="1"/>
  <c r="C31" i="32" a="1"/>
  <c r="C31" i="32" s="1"/>
  <c r="C32" i="32" a="1"/>
  <c r="C32" i="32" s="1"/>
  <c r="C33" i="32" a="1"/>
  <c r="C33" i="32" s="1"/>
  <c r="C34" i="32" a="1"/>
  <c r="C34" i="32" s="1"/>
  <c r="C35" i="32" a="1"/>
  <c r="C35" i="32" s="1"/>
  <c r="C36" i="32" a="1"/>
  <c r="C36" i="32" s="1"/>
  <c r="C37" i="32" a="1"/>
  <c r="C37" i="32" s="1"/>
  <c r="C38" i="32" a="1"/>
  <c r="C38" i="32" s="1"/>
  <c r="C39" i="32" a="1"/>
  <c r="C39" i="32" s="1"/>
  <c r="C40" i="32" a="1"/>
  <c r="C40" i="32" s="1"/>
  <c r="C41" i="32" a="1"/>
  <c r="C41" i="32" s="1"/>
  <c r="C42" i="32" a="1"/>
  <c r="C42" i="32" s="1"/>
  <c r="C43" i="32" a="1"/>
  <c r="C43" i="32" s="1"/>
  <c r="C44" i="32" a="1"/>
  <c r="C44" i="32" s="1"/>
  <c r="C45" i="32" a="1"/>
  <c r="C45" i="32" s="1"/>
  <c r="C46" i="32" a="1"/>
  <c r="C46" i="32" s="1"/>
  <c r="C47" i="32" a="1"/>
  <c r="C47" i="32" s="1"/>
  <c r="C48" i="32" a="1"/>
  <c r="C48" i="32" s="1"/>
  <c r="C49" i="32" a="1"/>
  <c r="C49" i="32" s="1"/>
  <c r="C50" i="32" a="1"/>
  <c r="C50" i="32" s="1"/>
  <c r="C51" i="32" a="1"/>
  <c r="C51" i="32" s="1"/>
  <c r="C52" i="32" a="1"/>
  <c r="C52" i="32" s="1"/>
  <c r="C53" i="32" a="1"/>
  <c r="C53" i="32" s="1"/>
  <c r="C54" i="32" a="1"/>
  <c r="C54" i="32" s="1"/>
  <c r="C55" i="32" a="1"/>
  <c r="C55" i="32" s="1"/>
  <c r="C56" i="32" a="1"/>
  <c r="C56" i="32" s="1"/>
  <c r="C57" i="32" a="1"/>
  <c r="C57" i="32" s="1"/>
  <c r="C58" i="32" a="1"/>
  <c r="C58" i="32" s="1"/>
  <c r="C59" i="32" a="1"/>
  <c r="C59" i="32" s="1"/>
  <c r="C60" i="32" a="1"/>
  <c r="C60" i="32" s="1"/>
  <c r="C61" i="32" a="1"/>
  <c r="C61" i="32" s="1"/>
  <c r="C62" i="32" a="1"/>
  <c r="C62" i="32" s="1"/>
  <c r="C63" i="32" a="1"/>
  <c r="C63" i="32" s="1"/>
  <c r="M71" i="36"/>
  <c r="M49" i="36"/>
  <c r="M48" i="36"/>
  <c r="M32" i="36"/>
  <c r="M31" i="36"/>
  <c r="M30" i="36"/>
  <c r="M29" i="36"/>
  <c r="M22" i="36"/>
  <c r="M17" i="36"/>
  <c r="M10" i="36"/>
  <c r="M5" i="36"/>
  <c r="M4" i="36"/>
  <c r="T46" i="71" l="1"/>
  <c r="T49" i="71" s="1"/>
  <c r="T51" i="71" s="1"/>
  <c r="BZ44" i="71"/>
  <c r="BZ34" i="71"/>
  <c r="BZ46" i="71" s="1"/>
  <c r="BY44" i="71"/>
  <c r="BY34" i="71"/>
  <c r="BY46" i="71" s="1"/>
  <c r="CA44" i="71"/>
  <c r="CA34" i="71"/>
  <c r="CA46" i="71" s="1"/>
  <c r="BV44" i="71"/>
  <c r="BV34" i="71"/>
  <c r="BV46" i="71" s="1"/>
  <c r="BW44" i="71"/>
  <c r="BW34" i="71"/>
  <c r="BW46" i="71" s="1"/>
  <c r="BX44" i="71"/>
  <c r="BX34" i="71"/>
  <c r="BX46" i="71" s="1"/>
  <c r="CB44" i="71"/>
  <c r="CE44" i="71"/>
  <c r="CK15" i="71"/>
  <c r="CK44" i="71"/>
  <c r="CI15" i="71"/>
  <c r="CI44" i="71"/>
  <c r="CH15" i="71"/>
  <c r="CH44" i="71"/>
  <c r="CF15" i="71"/>
  <c r="CF46" i="71" s="1"/>
  <c r="CF44" i="71"/>
  <c r="CL15" i="71"/>
  <c r="CL44" i="71"/>
  <c r="CG15" i="71"/>
  <c r="CG46" i="71" s="1"/>
  <c r="CG44" i="71"/>
  <c r="CJ15" i="71"/>
  <c r="CJ44" i="71"/>
  <c r="CM15" i="71"/>
  <c r="CM44" i="71"/>
  <c r="CD15" i="71"/>
  <c r="CD46" i="71" s="1"/>
  <c r="CD44" i="71"/>
  <c r="CC15" i="71"/>
  <c r="CC46" i="71" s="1"/>
  <c r="CC44" i="71"/>
  <c r="V13" i="71"/>
  <c r="CE15" i="71"/>
  <c r="V32" i="71"/>
  <c r="CE34" i="71"/>
  <c r="U32" i="71"/>
  <c r="U34" i="71" s="1"/>
  <c r="CB34" i="71"/>
  <c r="M33" i="71"/>
  <c r="N33" i="71" s="1"/>
  <c r="O33" i="71"/>
  <c r="O14" i="71"/>
  <c r="M14" i="71"/>
  <c r="N14" i="71" s="1"/>
  <c r="CB15" i="71"/>
  <c r="U13" i="71"/>
  <c r="C7" i="32" a="1"/>
  <c r="C7" i="32" s="1"/>
  <c r="AF28" i="66"/>
  <c r="AF26" i="66"/>
  <c r="N31" i="66"/>
  <c r="C28" i="66"/>
  <c r="D28" i="66"/>
  <c r="E28" i="66"/>
  <c r="F28" i="66"/>
  <c r="G28" i="66"/>
  <c r="H28" i="66"/>
  <c r="I28" i="66"/>
  <c r="J28" i="66"/>
  <c r="K28" i="66"/>
  <c r="L28" i="66"/>
  <c r="M28" i="66"/>
  <c r="N28" i="66"/>
  <c r="O28" i="66"/>
  <c r="P28" i="66"/>
  <c r="Q28" i="66"/>
  <c r="R28" i="66"/>
  <c r="T28" i="66"/>
  <c r="U28" i="66"/>
  <c r="V28" i="66"/>
  <c r="W28" i="66"/>
  <c r="X28" i="66"/>
  <c r="Y28" i="66"/>
  <c r="Z28" i="66"/>
  <c r="AA28" i="66"/>
  <c r="AB28" i="66"/>
  <c r="AC28" i="66"/>
  <c r="S28" i="66"/>
  <c r="CJ33" i="71" l="1"/>
  <c r="CL33" i="71"/>
  <c r="CH33" i="71"/>
  <c r="CM33" i="71"/>
  <c r="CI33" i="71"/>
  <c r="CK33" i="71"/>
  <c r="CE46" i="71"/>
  <c r="CB46" i="71"/>
  <c r="V44" i="71"/>
  <c r="U15" i="71"/>
  <c r="U44" i="71"/>
  <c r="CO14" i="71"/>
  <c r="CP14" i="71"/>
  <c r="CN14" i="71"/>
  <c r="CO33" i="71"/>
  <c r="CO34" i="71" s="1"/>
  <c r="CP33" i="71"/>
  <c r="CP34" i="71" s="1"/>
  <c r="CN33" i="71"/>
  <c r="J35" i="60"/>
  <c r="U46" i="71" l="1"/>
  <c r="U49" i="71" s="1"/>
  <c r="U51" i="71" s="1"/>
  <c r="CK45" i="71"/>
  <c r="CK34" i="71"/>
  <c r="CK46" i="71" s="1"/>
  <c r="CI45" i="71"/>
  <c r="CI34" i="71"/>
  <c r="CI46" i="71" s="1"/>
  <c r="CM45" i="71"/>
  <c r="CM34" i="71"/>
  <c r="CM46" i="71" s="1"/>
  <c r="CH45" i="71"/>
  <c r="CH34" i="71"/>
  <c r="CH46" i="71" s="1"/>
  <c r="CL45" i="71"/>
  <c r="CL34" i="71"/>
  <c r="CL46" i="71" s="1"/>
  <c r="CJ45" i="71"/>
  <c r="CJ34" i="71"/>
  <c r="CJ46" i="71" s="1"/>
  <c r="CN45" i="71"/>
  <c r="CP15" i="71"/>
  <c r="CP46" i="71" s="1"/>
  <c r="CP45" i="71"/>
  <c r="CO15" i="71"/>
  <c r="CO46" i="71" s="1"/>
  <c r="CO45" i="71"/>
  <c r="CN34" i="71"/>
  <c r="V33" i="71"/>
  <c r="V34" i="71" s="1"/>
  <c r="CN15" i="71"/>
  <c r="V14" i="71"/>
  <c r="AF9" i="66"/>
  <c r="CN46" i="71" l="1"/>
  <c r="V15" i="71"/>
  <c r="V45" i="71"/>
  <c r="C9" i="67"/>
  <c r="D9" i="67"/>
  <c r="E9" i="67"/>
  <c r="F9" i="67"/>
  <c r="G9" i="67"/>
  <c r="H9" i="67"/>
  <c r="I9" i="67"/>
  <c r="J9" i="67"/>
  <c r="K9" i="67"/>
  <c r="L9" i="67"/>
  <c r="M9" i="67"/>
  <c r="N9" i="67"/>
  <c r="O9" i="67"/>
  <c r="P9" i="67"/>
  <c r="Q9" i="67"/>
  <c r="R9" i="67"/>
  <c r="S9" i="67"/>
  <c r="T9" i="67"/>
  <c r="U9" i="67"/>
  <c r="V9" i="67"/>
  <c r="W9" i="67"/>
  <c r="X9" i="67"/>
  <c r="Y9" i="67"/>
  <c r="Z9" i="67"/>
  <c r="AA9" i="67"/>
  <c r="AB9" i="67"/>
  <c r="AC9" i="67"/>
  <c r="AD9" i="67"/>
  <c r="C9" i="66"/>
  <c r="D9" i="66"/>
  <c r="E9" i="66"/>
  <c r="F9" i="66"/>
  <c r="G9" i="66"/>
  <c r="H9" i="66"/>
  <c r="I9" i="66"/>
  <c r="J9" i="66"/>
  <c r="K9" i="66"/>
  <c r="L9" i="66"/>
  <c r="M9" i="66"/>
  <c r="N9" i="66"/>
  <c r="O9" i="66"/>
  <c r="P9" i="66"/>
  <c r="Q9" i="66"/>
  <c r="R9" i="66"/>
  <c r="S9" i="66"/>
  <c r="T9" i="66"/>
  <c r="U9" i="66"/>
  <c r="V9" i="66"/>
  <c r="W9" i="66"/>
  <c r="X9" i="66"/>
  <c r="Y9" i="66"/>
  <c r="Z9" i="66"/>
  <c r="AA9" i="66"/>
  <c r="AB9" i="66"/>
  <c r="AC9" i="66"/>
  <c r="AD9" i="66"/>
  <c r="C9" i="68"/>
  <c r="D9" i="68"/>
  <c r="E9" i="68"/>
  <c r="F9" i="68"/>
  <c r="G9" i="68"/>
  <c r="H9" i="68"/>
  <c r="I9" i="68"/>
  <c r="J9" i="68"/>
  <c r="K9" i="68"/>
  <c r="L9" i="68"/>
  <c r="M9" i="68"/>
  <c r="N9" i="68"/>
  <c r="O9" i="68"/>
  <c r="P9" i="68"/>
  <c r="Q9" i="68"/>
  <c r="R9" i="68"/>
  <c r="S9" i="68"/>
  <c r="T9" i="68"/>
  <c r="U9" i="68"/>
  <c r="V9" i="68"/>
  <c r="W9" i="68"/>
  <c r="X9" i="68"/>
  <c r="Y9" i="68"/>
  <c r="Z9" i="68"/>
  <c r="AA9" i="68"/>
  <c r="AB9" i="68"/>
  <c r="AC9" i="68"/>
  <c r="AD9" i="68"/>
  <c r="V46" i="71" l="1"/>
  <c r="V49" i="71" s="1"/>
  <c r="V51" i="71" s="1"/>
  <c r="BQ9" i="2"/>
  <c r="BS5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S123" i="2"/>
  <c r="BS124" i="2"/>
  <c r="BS125" i="2"/>
  <c r="BS126" i="2"/>
  <c r="BS127" i="2"/>
  <c r="BS128" i="2"/>
  <c r="BS129" i="2"/>
  <c r="BS130" i="2"/>
  <c r="BS131" i="2"/>
  <c r="BS132" i="2"/>
  <c r="BS133" i="2"/>
  <c r="BS134" i="2"/>
  <c r="BS135" i="2"/>
  <c r="BS136" i="2"/>
  <c r="BS137" i="2"/>
  <c r="BS138" i="2"/>
  <c r="BS139" i="2"/>
  <c r="BS140" i="2"/>
  <c r="BS141" i="2"/>
  <c r="BS142" i="2"/>
  <c r="BS143" i="2"/>
  <c r="BS144" i="2"/>
  <c r="BS145" i="2"/>
  <c r="BS146" i="2"/>
  <c r="BS147" i="2"/>
  <c r="BS148" i="2"/>
  <c r="BS149" i="2"/>
  <c r="BS150" i="2"/>
  <c r="BS151" i="2"/>
  <c r="BS152" i="2"/>
  <c r="BS153" i="2"/>
  <c r="BS154" i="2"/>
  <c r="BS155" i="2"/>
  <c r="BS156" i="2"/>
  <c r="BS157" i="2"/>
  <c r="BS158" i="2"/>
  <c r="BS159" i="2"/>
  <c r="BS160" i="2"/>
  <c r="BS161" i="2"/>
  <c r="BS162" i="2"/>
  <c r="BS163" i="2"/>
  <c r="BS164" i="2"/>
  <c r="BS165" i="2"/>
  <c r="BS166" i="2"/>
  <c r="BS167" i="2"/>
  <c r="BS168" i="2"/>
  <c r="BS169" i="2"/>
  <c r="BS170" i="2"/>
  <c r="BS171" i="2"/>
  <c r="BS172" i="2"/>
  <c r="BS173" i="2"/>
  <c r="BS174" i="2"/>
  <c r="BS175" i="2"/>
  <c r="BS176" i="2"/>
  <c r="BS177" i="2"/>
  <c r="BS178" i="2"/>
  <c r="BS179" i="2"/>
  <c r="BS180" i="2"/>
  <c r="BS181" i="2"/>
  <c r="BS182" i="2"/>
  <c r="BS183" i="2"/>
  <c r="BS184" i="2"/>
  <c r="BS185" i="2"/>
  <c r="BS186" i="2"/>
  <c r="BS187" i="2"/>
  <c r="BS188" i="2"/>
  <c r="BS189" i="2"/>
  <c r="BS190" i="2"/>
  <c r="BS191" i="2"/>
  <c r="BS192" i="2"/>
  <c r="BS193" i="2"/>
  <c r="BS194" i="2"/>
  <c r="BS195" i="2"/>
  <c r="BS196" i="2"/>
  <c r="BS197" i="2"/>
  <c r="BS198" i="2"/>
  <c r="BS199" i="2"/>
  <c r="BS200" i="2"/>
  <c r="BS201" i="2"/>
  <c r="BS202" i="2"/>
  <c r="BS203" i="2"/>
  <c r="BS204" i="2"/>
  <c r="BS205" i="2"/>
  <c r="BS206" i="2"/>
  <c r="BS207" i="2"/>
  <c r="BS208" i="2"/>
  <c r="BS209" i="2"/>
  <c r="BS210" i="2"/>
  <c r="BS211" i="2"/>
  <c r="BS212" i="2"/>
  <c r="BS213" i="2"/>
  <c r="BS214" i="2"/>
  <c r="BS215" i="2"/>
  <c r="BS216" i="2"/>
  <c r="BS217" i="2"/>
  <c r="BS218" i="2"/>
  <c r="BS219" i="2"/>
  <c r="BS220" i="2"/>
  <c r="BS221" i="2"/>
  <c r="BS222" i="2"/>
  <c r="BS223" i="2"/>
  <c r="BS224" i="2"/>
  <c r="BS225" i="2"/>
  <c r="BS226" i="2"/>
  <c r="BS227" i="2"/>
  <c r="BS228" i="2"/>
  <c r="BS229" i="2"/>
  <c r="BS230" i="2"/>
  <c r="BS231" i="2"/>
  <c r="BS232" i="2"/>
  <c r="BS233" i="2"/>
  <c r="BS234" i="2"/>
  <c r="BS235" i="2"/>
  <c r="BS236" i="2"/>
  <c r="BS237" i="2"/>
  <c r="BS238" i="2"/>
  <c r="BS239" i="2"/>
  <c r="BS240" i="2"/>
  <c r="BS241" i="2"/>
  <c r="BS242" i="2"/>
  <c r="BS243" i="2"/>
  <c r="BS244" i="2"/>
  <c r="BS245" i="2"/>
  <c r="BS246" i="2"/>
  <c r="BS247" i="2"/>
  <c r="BS248" i="2"/>
  <c r="BS249" i="2"/>
  <c r="BS250" i="2"/>
  <c r="BS251" i="2"/>
  <c r="BS252" i="2"/>
  <c r="BS253" i="2"/>
  <c r="BS254" i="2"/>
  <c r="BS255" i="2"/>
  <c r="BS256" i="2"/>
  <c r="BS257" i="2"/>
  <c r="BS258" i="2"/>
  <c r="BS259" i="2"/>
  <c r="BS260" i="2"/>
  <c r="BS261" i="2"/>
  <c r="BS262" i="2"/>
  <c r="BS263" i="2"/>
  <c r="BS264" i="2"/>
  <c r="BS265" i="2"/>
  <c r="BS266" i="2"/>
  <c r="BS267" i="2"/>
  <c r="BS268" i="2"/>
  <c r="BS269" i="2"/>
  <c r="BS270" i="2"/>
  <c r="BS271" i="2"/>
  <c r="BS272" i="2"/>
  <c r="BS273" i="2"/>
  <c r="BS274" i="2"/>
  <c r="BS275" i="2"/>
  <c r="BS276" i="2"/>
  <c r="BS277" i="2"/>
  <c r="BS278" i="2"/>
  <c r="BS279" i="2"/>
  <c r="BS280" i="2"/>
  <c r="BS281" i="2"/>
  <c r="BS282" i="2"/>
  <c r="BS283" i="2"/>
  <c r="BS284" i="2"/>
  <c r="BQ5" i="2"/>
  <c r="BQ6" i="2"/>
  <c r="BQ7" i="2"/>
  <c r="BQ8" i="2"/>
  <c r="BQ10" i="2"/>
  <c r="BQ11" i="2"/>
  <c r="BQ12" i="2"/>
  <c r="BQ13" i="2"/>
  <c r="BQ14" i="2"/>
  <c r="BQ15" i="2"/>
  <c r="BQ16" i="2"/>
  <c r="BQ17" i="2"/>
  <c r="BQ19" i="2"/>
  <c r="BQ20" i="2"/>
  <c r="BQ27" i="2"/>
  <c r="BQ28" i="2"/>
  <c r="BQ29" i="2"/>
  <c r="BQ30" i="2"/>
  <c r="BQ31" i="2"/>
  <c r="BQ32" i="2"/>
  <c r="BO5" i="2"/>
  <c r="BO6" i="2"/>
  <c r="BO7" i="2"/>
  <c r="BO8" i="2"/>
  <c r="BO9" i="2"/>
  <c r="BO10" i="2"/>
  <c r="BO11" i="2"/>
  <c r="BO12" i="2"/>
  <c r="BO13" i="2"/>
  <c r="BO14" i="2"/>
  <c r="AD25" i="68"/>
  <c r="AC25" i="68"/>
  <c r="AB25" i="68"/>
  <c r="AA25" i="68"/>
  <c r="Z25" i="68"/>
  <c r="Y25" i="68"/>
  <c r="X25" i="68"/>
  <c r="W25" i="68"/>
  <c r="BQ25" i="2" s="1"/>
  <c r="V25" i="68"/>
  <c r="U25" i="68"/>
  <c r="T25" i="68"/>
  <c r="S25" i="68"/>
  <c r="R25" i="68"/>
  <c r="Q25" i="68"/>
  <c r="P25" i="68"/>
  <c r="O25" i="68"/>
  <c r="N25" i="68"/>
  <c r="M25" i="68"/>
  <c r="L25" i="68"/>
  <c r="K25" i="68"/>
  <c r="J25" i="68"/>
  <c r="I25" i="68"/>
  <c r="H25" i="68"/>
  <c r="G25" i="68"/>
  <c r="F25" i="68"/>
  <c r="E25" i="68"/>
  <c r="D25" i="68"/>
  <c r="C25" i="68"/>
  <c r="AD24" i="68"/>
  <c r="AC24" i="68"/>
  <c r="AB24" i="68"/>
  <c r="AA24" i="68"/>
  <c r="Z24" i="68"/>
  <c r="Y24" i="68"/>
  <c r="X24" i="68"/>
  <c r="W24" i="68"/>
  <c r="V24" i="68"/>
  <c r="BQ24" i="2" s="1"/>
  <c r="U24" i="68"/>
  <c r="T24" i="68"/>
  <c r="S24" i="68"/>
  <c r="R24" i="68"/>
  <c r="Q24" i="68"/>
  <c r="P24" i="68"/>
  <c r="O24" i="68"/>
  <c r="N24" i="68"/>
  <c r="M24" i="68"/>
  <c r="L24" i="68"/>
  <c r="K24" i="68"/>
  <c r="J24" i="68"/>
  <c r="I24" i="68"/>
  <c r="H24" i="68"/>
  <c r="G24" i="68"/>
  <c r="F24" i="68"/>
  <c r="E24" i="68"/>
  <c r="D24" i="68"/>
  <c r="C24" i="68"/>
  <c r="AD23" i="68"/>
  <c r="AC23" i="68"/>
  <c r="AB23" i="68"/>
  <c r="AA23" i="68"/>
  <c r="Z23" i="68"/>
  <c r="Y23" i="68"/>
  <c r="X23" i="68"/>
  <c r="W23" i="68"/>
  <c r="V23" i="68"/>
  <c r="U23" i="68"/>
  <c r="BQ23" i="2" s="1"/>
  <c r="T23" i="68"/>
  <c r="S23" i="68"/>
  <c r="R23" i="68"/>
  <c r="Q23" i="68"/>
  <c r="P23" i="68"/>
  <c r="O23" i="68"/>
  <c r="N23" i="68"/>
  <c r="M23" i="68"/>
  <c r="L23" i="68"/>
  <c r="K23" i="68"/>
  <c r="J23" i="68"/>
  <c r="I23" i="68"/>
  <c r="H23" i="68"/>
  <c r="G23" i="68"/>
  <c r="F23" i="68"/>
  <c r="E23" i="68"/>
  <c r="D23" i="68"/>
  <c r="C23" i="68"/>
  <c r="AD22" i="68"/>
  <c r="AC22" i="68"/>
  <c r="AB22" i="68"/>
  <c r="AA22" i="68"/>
  <c r="Z22" i="68"/>
  <c r="Y22" i="68"/>
  <c r="X22" i="68"/>
  <c r="W22" i="68"/>
  <c r="V22" i="68"/>
  <c r="U22" i="68"/>
  <c r="T22" i="68"/>
  <c r="BQ22" i="2" s="1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E22" i="68"/>
  <c r="D22" i="68"/>
  <c r="C22" i="68"/>
  <c r="AD21" i="68"/>
  <c r="AD26" i="68" s="1"/>
  <c r="AC21" i="68"/>
  <c r="AB21" i="68"/>
  <c r="AB26" i="68" s="1"/>
  <c r="AA21" i="68"/>
  <c r="Z21" i="68"/>
  <c r="Y21" i="68"/>
  <c r="X21" i="68"/>
  <c r="X26" i="68" s="1"/>
  <c r="BQ26" i="2" s="1"/>
  <c r="W21" i="68"/>
  <c r="V21" i="68"/>
  <c r="V26" i="68" s="1"/>
  <c r="U21" i="68"/>
  <c r="T21" i="68"/>
  <c r="T26" i="68" s="1"/>
  <c r="S21" i="68"/>
  <c r="BQ21" i="2" s="1"/>
  <c r="R21" i="68"/>
  <c r="Q21" i="68"/>
  <c r="P21" i="68"/>
  <c r="P26" i="68" s="1"/>
  <c r="O21" i="68"/>
  <c r="N21" i="68"/>
  <c r="N26" i="68" s="1"/>
  <c r="M21" i="68"/>
  <c r="L21" i="68"/>
  <c r="L26" i="68" s="1"/>
  <c r="K21" i="68"/>
  <c r="J21" i="68"/>
  <c r="I21" i="68"/>
  <c r="H21" i="68"/>
  <c r="H26" i="68" s="1"/>
  <c r="G21" i="68"/>
  <c r="F21" i="68"/>
  <c r="F26" i="68" s="1"/>
  <c r="E21" i="68"/>
  <c r="D21" i="68"/>
  <c r="D26" i="68" s="1"/>
  <c r="C21" i="68"/>
  <c r="AD18" i="68"/>
  <c r="AC18" i="68"/>
  <c r="AB18" i="68"/>
  <c r="AA18" i="68"/>
  <c r="Z18" i="68"/>
  <c r="Y18" i="68"/>
  <c r="X18" i="68"/>
  <c r="W18" i="68"/>
  <c r="V18" i="68"/>
  <c r="U18" i="68"/>
  <c r="T18" i="68"/>
  <c r="S18" i="68"/>
  <c r="R18" i="68"/>
  <c r="Q18" i="68"/>
  <c r="P18" i="68"/>
  <c r="BQ18" i="2" s="1"/>
  <c r="O18" i="68"/>
  <c r="N18" i="68"/>
  <c r="M18" i="68"/>
  <c r="L18" i="68"/>
  <c r="K18" i="68"/>
  <c r="J18" i="68"/>
  <c r="I18" i="68"/>
  <c r="H18" i="68"/>
  <c r="G18" i="68"/>
  <c r="F18" i="68"/>
  <c r="E18" i="68"/>
  <c r="D18" i="68"/>
  <c r="C18" i="68"/>
  <c r="AE17" i="68"/>
  <c r="AF17" i="68" s="1"/>
  <c r="AE16" i="68"/>
  <c r="AF16" i="68" s="1"/>
  <c r="AE15" i="68"/>
  <c r="AF15" i="68" s="1"/>
  <c r="AE14" i="68"/>
  <c r="AF14" i="68" s="1"/>
  <c r="AE13" i="68"/>
  <c r="AF13" i="68" s="1"/>
  <c r="AE8" i="68"/>
  <c r="AF8" i="68" s="1"/>
  <c r="AE7" i="68"/>
  <c r="AF7" i="68" s="1"/>
  <c r="AE6" i="68"/>
  <c r="AE23" i="68" s="1"/>
  <c r="AE5" i="68"/>
  <c r="AF5" i="68" s="1"/>
  <c r="AE4" i="68"/>
  <c r="AF4" i="68" s="1"/>
  <c r="BM5" i="2"/>
  <c r="BM6" i="2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1" i="2"/>
  <c r="BM82" i="2"/>
  <c r="BM83" i="2"/>
  <c r="BM84" i="2"/>
  <c r="BM85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M98" i="2"/>
  <c r="BM99" i="2"/>
  <c r="BM100" i="2"/>
  <c r="BM101" i="2"/>
  <c r="BM102" i="2"/>
  <c r="BM103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BM116" i="2"/>
  <c r="BM117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0" i="2"/>
  <c r="BM141" i="2"/>
  <c r="BM142" i="2"/>
  <c r="BM143" i="2"/>
  <c r="BM144" i="2"/>
  <c r="BM145" i="2"/>
  <c r="BM146" i="2"/>
  <c r="BM147" i="2"/>
  <c r="BM148" i="2"/>
  <c r="BM149" i="2"/>
  <c r="BM150" i="2"/>
  <c r="BM151" i="2"/>
  <c r="BM152" i="2"/>
  <c r="BM153" i="2"/>
  <c r="BM154" i="2"/>
  <c r="BM155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72" i="2"/>
  <c r="BM173" i="2"/>
  <c r="BM174" i="2"/>
  <c r="BM175" i="2"/>
  <c r="BM176" i="2"/>
  <c r="BM177" i="2"/>
  <c r="BM178" i="2"/>
  <c r="BM179" i="2"/>
  <c r="BM180" i="2"/>
  <c r="BM181" i="2"/>
  <c r="BM182" i="2"/>
  <c r="BM183" i="2"/>
  <c r="BM184" i="2"/>
  <c r="BM185" i="2"/>
  <c r="BM186" i="2"/>
  <c r="BM187" i="2"/>
  <c r="BM188" i="2"/>
  <c r="BM189" i="2"/>
  <c r="BM190" i="2"/>
  <c r="BM191" i="2"/>
  <c r="BM192" i="2"/>
  <c r="BM193" i="2"/>
  <c r="BM194" i="2"/>
  <c r="BM195" i="2"/>
  <c r="BM196" i="2"/>
  <c r="BM197" i="2"/>
  <c r="BM198" i="2"/>
  <c r="BM199" i="2"/>
  <c r="BM200" i="2"/>
  <c r="BM201" i="2"/>
  <c r="BM202" i="2"/>
  <c r="BM203" i="2"/>
  <c r="BM204" i="2"/>
  <c r="BM205" i="2"/>
  <c r="BM206" i="2"/>
  <c r="BM207" i="2"/>
  <c r="BM208" i="2"/>
  <c r="BM209" i="2"/>
  <c r="BM210" i="2"/>
  <c r="BM211" i="2"/>
  <c r="BM212" i="2"/>
  <c r="BM213" i="2"/>
  <c r="BM214" i="2"/>
  <c r="BM215" i="2"/>
  <c r="BM216" i="2"/>
  <c r="BM217" i="2"/>
  <c r="BM218" i="2"/>
  <c r="BM219" i="2"/>
  <c r="BM220" i="2"/>
  <c r="BM221" i="2"/>
  <c r="BM222" i="2"/>
  <c r="BM223" i="2"/>
  <c r="BM224" i="2"/>
  <c r="BM225" i="2"/>
  <c r="BM226" i="2"/>
  <c r="BM227" i="2"/>
  <c r="BM228" i="2"/>
  <c r="BM229" i="2"/>
  <c r="BM230" i="2"/>
  <c r="BM231" i="2"/>
  <c r="BM232" i="2"/>
  <c r="BM233" i="2"/>
  <c r="BM234" i="2"/>
  <c r="BM235" i="2"/>
  <c r="BM236" i="2"/>
  <c r="BM237" i="2"/>
  <c r="BM238" i="2"/>
  <c r="BM239" i="2"/>
  <c r="BM240" i="2"/>
  <c r="BM241" i="2"/>
  <c r="BM242" i="2"/>
  <c r="BM243" i="2"/>
  <c r="BM244" i="2"/>
  <c r="BM245" i="2"/>
  <c r="BM246" i="2"/>
  <c r="BM247" i="2"/>
  <c r="BM248" i="2"/>
  <c r="BM249" i="2"/>
  <c r="BM250" i="2"/>
  <c r="BM251" i="2"/>
  <c r="BM252" i="2"/>
  <c r="BM253" i="2"/>
  <c r="BM254" i="2"/>
  <c r="BM255" i="2"/>
  <c r="BM256" i="2"/>
  <c r="BM257" i="2"/>
  <c r="BM258" i="2"/>
  <c r="BM259" i="2"/>
  <c r="BM260" i="2"/>
  <c r="BM261" i="2"/>
  <c r="BM262" i="2"/>
  <c r="BM263" i="2"/>
  <c r="BM264" i="2"/>
  <c r="BM265" i="2"/>
  <c r="BM266" i="2"/>
  <c r="BM267" i="2"/>
  <c r="BM268" i="2"/>
  <c r="BM269" i="2"/>
  <c r="BM270" i="2"/>
  <c r="BM271" i="2"/>
  <c r="BM272" i="2"/>
  <c r="BM273" i="2"/>
  <c r="BM274" i="2"/>
  <c r="BM275" i="2"/>
  <c r="BM276" i="2"/>
  <c r="BM277" i="2"/>
  <c r="BM278" i="2"/>
  <c r="BM279" i="2"/>
  <c r="BM280" i="2"/>
  <c r="BM281" i="2"/>
  <c r="BM282" i="2"/>
  <c r="BM283" i="2"/>
  <c r="BM284" i="2"/>
  <c r="BK5" i="2"/>
  <c r="BK6" i="2"/>
  <c r="BK7" i="2"/>
  <c r="BK8" i="2"/>
  <c r="BK9" i="2"/>
  <c r="BK10" i="2"/>
  <c r="BK11" i="2"/>
  <c r="BK12" i="2"/>
  <c r="BK13" i="2"/>
  <c r="BK14" i="2"/>
  <c r="BK15" i="2"/>
  <c r="BK16" i="2"/>
  <c r="BK17" i="2"/>
  <c r="BK19" i="2"/>
  <c r="BK20" i="2"/>
  <c r="BK27" i="2"/>
  <c r="BK28" i="2"/>
  <c r="BK29" i="2"/>
  <c r="BK30" i="2"/>
  <c r="BK31" i="2"/>
  <c r="BK32" i="2"/>
  <c r="BI5" i="2"/>
  <c r="BI6" i="2"/>
  <c r="BI7" i="2"/>
  <c r="BI8" i="2"/>
  <c r="BI9" i="2"/>
  <c r="BI10" i="2"/>
  <c r="BI11" i="2"/>
  <c r="BI12" i="2"/>
  <c r="BI13" i="2"/>
  <c r="BI14" i="2"/>
  <c r="AD25" i="67"/>
  <c r="AC25" i="67"/>
  <c r="AB25" i="67"/>
  <c r="AA25" i="67"/>
  <c r="Z25" i="67"/>
  <c r="Y25" i="67"/>
  <c r="X25" i="67"/>
  <c r="W25" i="67"/>
  <c r="BK25" i="2" s="1"/>
  <c r="V25" i="67"/>
  <c r="U25" i="67"/>
  <c r="T25" i="67"/>
  <c r="S25" i="67"/>
  <c r="R25" i="67"/>
  <c r="Q25" i="67"/>
  <c r="P25" i="67"/>
  <c r="O25" i="67"/>
  <c r="N25" i="67"/>
  <c r="M25" i="67"/>
  <c r="L25" i="67"/>
  <c r="K25" i="67"/>
  <c r="J25" i="67"/>
  <c r="I25" i="67"/>
  <c r="H25" i="67"/>
  <c r="G25" i="67"/>
  <c r="F25" i="67"/>
  <c r="E25" i="67"/>
  <c r="D25" i="67"/>
  <c r="C25" i="67"/>
  <c r="AD24" i="67"/>
  <c r="AC24" i="67"/>
  <c r="AB24" i="67"/>
  <c r="AA24" i="67"/>
  <c r="Z24" i="67"/>
  <c r="Y24" i="67"/>
  <c r="X24" i="67"/>
  <c r="W24" i="67"/>
  <c r="V24" i="67"/>
  <c r="BK24" i="2" s="1"/>
  <c r="U24" i="67"/>
  <c r="T24" i="67"/>
  <c r="S24" i="67"/>
  <c r="R24" i="67"/>
  <c r="Q24" i="67"/>
  <c r="P24" i="67"/>
  <c r="O24" i="67"/>
  <c r="N24" i="67"/>
  <c r="M24" i="67"/>
  <c r="L24" i="67"/>
  <c r="K24" i="67"/>
  <c r="J24" i="67"/>
  <c r="I24" i="67"/>
  <c r="H24" i="67"/>
  <c r="G24" i="67"/>
  <c r="F24" i="67"/>
  <c r="E24" i="67"/>
  <c r="D24" i="67"/>
  <c r="C24" i="67"/>
  <c r="AD23" i="67"/>
  <c r="AC23" i="67"/>
  <c r="AB23" i="67"/>
  <c r="AA23" i="67"/>
  <c r="Z23" i="67"/>
  <c r="Y23" i="67"/>
  <c r="X23" i="67"/>
  <c r="W23" i="67"/>
  <c r="V23" i="67"/>
  <c r="U23" i="67"/>
  <c r="BK23" i="2" s="1"/>
  <c r="T23" i="67"/>
  <c r="S23" i="67"/>
  <c r="R23" i="67"/>
  <c r="Q23" i="67"/>
  <c r="P23" i="67"/>
  <c r="O23" i="67"/>
  <c r="N23" i="67"/>
  <c r="M23" i="67"/>
  <c r="L23" i="67"/>
  <c r="K23" i="67"/>
  <c r="J23" i="67"/>
  <c r="I23" i="67"/>
  <c r="H23" i="67"/>
  <c r="G23" i="67"/>
  <c r="F23" i="67"/>
  <c r="E23" i="67"/>
  <c r="D23" i="67"/>
  <c r="C23" i="67"/>
  <c r="AD22" i="67"/>
  <c r="AC22" i="67"/>
  <c r="AB22" i="67"/>
  <c r="AA22" i="67"/>
  <c r="Z22" i="67"/>
  <c r="Y22" i="67"/>
  <c r="X22" i="67"/>
  <c r="W22" i="67"/>
  <c r="V22" i="67"/>
  <c r="U22" i="67"/>
  <c r="T22" i="67"/>
  <c r="BK22" i="2" s="1"/>
  <c r="S22" i="67"/>
  <c r="R22" i="67"/>
  <c r="Q22" i="67"/>
  <c r="P22" i="67"/>
  <c r="O22" i="67"/>
  <c r="N22" i="67"/>
  <c r="M22" i="67"/>
  <c r="L22" i="67"/>
  <c r="K22" i="67"/>
  <c r="J22" i="67"/>
  <c r="I22" i="67"/>
  <c r="H22" i="67"/>
  <c r="G22" i="67"/>
  <c r="F22" i="67"/>
  <c r="E22" i="67"/>
  <c r="D22" i="67"/>
  <c r="C22" i="67"/>
  <c r="AD21" i="67"/>
  <c r="AC21" i="67"/>
  <c r="AC26" i="67" s="1"/>
  <c r="AB21" i="67"/>
  <c r="AB26" i="67" s="1"/>
  <c r="AA21" i="67"/>
  <c r="Z21" i="67"/>
  <c r="Y21" i="67"/>
  <c r="Y26" i="67" s="1"/>
  <c r="X21" i="67"/>
  <c r="W21" i="67"/>
  <c r="V21" i="67"/>
  <c r="V26" i="67" s="1"/>
  <c r="U21" i="67"/>
  <c r="U26" i="67" s="1"/>
  <c r="T21" i="67"/>
  <c r="T26" i="67" s="1"/>
  <c r="S21" i="67"/>
  <c r="BK21" i="2" s="1"/>
  <c r="R21" i="67"/>
  <c r="Q21" i="67"/>
  <c r="Q26" i="67" s="1"/>
  <c r="P21" i="67"/>
  <c r="O21" i="67"/>
  <c r="N21" i="67"/>
  <c r="M21" i="67"/>
  <c r="M26" i="67" s="1"/>
  <c r="L21" i="67"/>
  <c r="L26" i="67" s="1"/>
  <c r="K21" i="67"/>
  <c r="J21" i="67"/>
  <c r="I21" i="67"/>
  <c r="I26" i="67" s="1"/>
  <c r="H21" i="67"/>
  <c r="G21" i="67"/>
  <c r="F21" i="67"/>
  <c r="F26" i="67" s="1"/>
  <c r="E21" i="67"/>
  <c r="E26" i="67" s="1"/>
  <c r="D21" i="67"/>
  <c r="D26" i="67" s="1"/>
  <c r="C21" i="67"/>
  <c r="AD18" i="67"/>
  <c r="AC18" i="67"/>
  <c r="AB18" i="67"/>
  <c r="AA18" i="67"/>
  <c r="Z18" i="67"/>
  <c r="Y18" i="67"/>
  <c r="X18" i="67"/>
  <c r="W18" i="67"/>
  <c r="V18" i="67"/>
  <c r="U18" i="67"/>
  <c r="T18" i="67"/>
  <c r="S18" i="67"/>
  <c r="R18" i="67"/>
  <c r="Q18" i="67"/>
  <c r="P18" i="67"/>
  <c r="BK18" i="2" s="1"/>
  <c r="O18" i="67"/>
  <c r="N18" i="67"/>
  <c r="M18" i="67"/>
  <c r="L18" i="67"/>
  <c r="K18" i="67"/>
  <c r="J18" i="67"/>
  <c r="I18" i="67"/>
  <c r="H18" i="67"/>
  <c r="G18" i="67"/>
  <c r="F18" i="67"/>
  <c r="E18" i="67"/>
  <c r="D18" i="67"/>
  <c r="C18" i="67"/>
  <c r="AE17" i="67"/>
  <c r="AF17" i="67" s="1"/>
  <c r="AE16" i="67"/>
  <c r="AE18" i="67" s="1"/>
  <c r="AE15" i="67"/>
  <c r="AF15" i="67" s="1"/>
  <c r="AE14" i="67"/>
  <c r="AF14" i="67" s="1"/>
  <c r="AE13" i="67"/>
  <c r="AF13" i="67" s="1"/>
  <c r="AE8" i="67"/>
  <c r="AE7" i="67"/>
  <c r="AE6" i="67"/>
  <c r="AE23" i="67" s="1"/>
  <c r="AE5" i="67"/>
  <c r="AE22" i="67" s="1"/>
  <c r="AE4" i="67"/>
  <c r="AF4" i="67" s="1"/>
  <c r="D21" i="66"/>
  <c r="E21" i="66"/>
  <c r="F21" i="66"/>
  <c r="G21" i="66"/>
  <c r="H21" i="66"/>
  <c r="I21" i="66"/>
  <c r="J21" i="66"/>
  <c r="K21" i="66"/>
  <c r="L21" i="66"/>
  <c r="M21" i="66"/>
  <c r="N21" i="66"/>
  <c r="O21" i="66"/>
  <c r="P21" i="66"/>
  <c r="Q21" i="66"/>
  <c r="R21" i="66"/>
  <c r="S21" i="66"/>
  <c r="T21" i="66"/>
  <c r="U21" i="66"/>
  <c r="U26" i="66" s="1"/>
  <c r="V21" i="66"/>
  <c r="W21" i="66"/>
  <c r="X21" i="66"/>
  <c r="Y21" i="66"/>
  <c r="Z21" i="66"/>
  <c r="AA21" i="66"/>
  <c r="AB21" i="66"/>
  <c r="AC21" i="66"/>
  <c r="AC26" i="66" s="1"/>
  <c r="AD21" i="66"/>
  <c r="D22" i="66"/>
  <c r="E22" i="66"/>
  <c r="F22" i="66"/>
  <c r="G22" i="66"/>
  <c r="H22" i="66"/>
  <c r="I22" i="66"/>
  <c r="J22" i="66"/>
  <c r="K22" i="66"/>
  <c r="L22" i="66"/>
  <c r="M22" i="66"/>
  <c r="N22" i="66"/>
  <c r="O22" i="66"/>
  <c r="P22" i="66"/>
  <c r="Q22" i="66"/>
  <c r="R22" i="66"/>
  <c r="S22" i="66"/>
  <c r="T22" i="66"/>
  <c r="BE22" i="2" s="1"/>
  <c r="U22" i="66"/>
  <c r="V22" i="66"/>
  <c r="W22" i="66"/>
  <c r="X22" i="66"/>
  <c r="Y22" i="66"/>
  <c r="Z22" i="66"/>
  <c r="AA22" i="66"/>
  <c r="AB22" i="66"/>
  <c r="AC22" i="66"/>
  <c r="AD22" i="66"/>
  <c r="D23" i="66"/>
  <c r="E23" i="66"/>
  <c r="F23" i="66"/>
  <c r="G23" i="66"/>
  <c r="H23" i="66"/>
  <c r="I23" i="66"/>
  <c r="J23" i="66"/>
  <c r="K23" i="66"/>
  <c r="L23" i="66"/>
  <c r="M23" i="66"/>
  <c r="N23" i="66"/>
  <c r="O23" i="66"/>
  <c r="P23" i="66"/>
  <c r="Q23" i="66"/>
  <c r="R23" i="66"/>
  <c r="S23" i="66"/>
  <c r="T23" i="66"/>
  <c r="U23" i="66"/>
  <c r="BE23" i="2" s="1"/>
  <c r="V23" i="66"/>
  <c r="W23" i="66"/>
  <c r="X23" i="66"/>
  <c r="Y23" i="66"/>
  <c r="Z23" i="66"/>
  <c r="AA23" i="66"/>
  <c r="AB23" i="66"/>
  <c r="AC23" i="66"/>
  <c r="AD23" i="66"/>
  <c r="D24" i="66"/>
  <c r="E24" i="66"/>
  <c r="F24" i="66"/>
  <c r="G24" i="66"/>
  <c r="H24" i="66"/>
  <c r="I24" i="66"/>
  <c r="J24" i="66"/>
  <c r="K24" i="66"/>
  <c r="L24" i="66"/>
  <c r="M24" i="66"/>
  <c r="N24" i="66"/>
  <c r="O24" i="66"/>
  <c r="P24" i="66"/>
  <c r="Q24" i="66"/>
  <c r="R24" i="66"/>
  <c r="S24" i="66"/>
  <c r="T24" i="66"/>
  <c r="U24" i="66"/>
  <c r="V24" i="66"/>
  <c r="BE24" i="2" s="1"/>
  <c r="W24" i="66"/>
  <c r="X24" i="66"/>
  <c r="Y24" i="66"/>
  <c r="Z24" i="66"/>
  <c r="AA24" i="66"/>
  <c r="AB24" i="66"/>
  <c r="AC24" i="66"/>
  <c r="AD24" i="66"/>
  <c r="D25" i="66"/>
  <c r="E25" i="66"/>
  <c r="F25" i="66"/>
  <c r="G25" i="66"/>
  <c r="H25" i="66"/>
  <c r="I25" i="66"/>
  <c r="J25" i="66"/>
  <c r="K25" i="66"/>
  <c r="L25" i="66"/>
  <c r="M25" i="66"/>
  <c r="N25" i="66"/>
  <c r="O25" i="66"/>
  <c r="P25" i="66"/>
  <c r="Q25" i="66"/>
  <c r="R25" i="66"/>
  <c r="S25" i="66"/>
  <c r="T25" i="66"/>
  <c r="U25" i="66"/>
  <c r="V25" i="66"/>
  <c r="W25" i="66"/>
  <c r="X25" i="66"/>
  <c r="Y25" i="66"/>
  <c r="Z25" i="66"/>
  <c r="AA25" i="66"/>
  <c r="AB25" i="66"/>
  <c r="AC25" i="66"/>
  <c r="AD25" i="66"/>
  <c r="C22" i="66"/>
  <c r="C23" i="66"/>
  <c r="C24" i="66"/>
  <c r="C25" i="66"/>
  <c r="C21" i="66"/>
  <c r="AF13" i="66"/>
  <c r="AF5" i="66"/>
  <c r="AE17" i="66"/>
  <c r="AF17" i="66" s="1"/>
  <c r="AE16" i="66"/>
  <c r="AF16" i="66" s="1"/>
  <c r="AE15" i="66"/>
  <c r="AF15" i="66" s="1"/>
  <c r="AE14" i="66"/>
  <c r="AE18" i="66" s="1"/>
  <c r="AE13" i="66"/>
  <c r="AE5" i="66"/>
  <c r="AE6" i="66"/>
  <c r="AF6" i="66" s="1"/>
  <c r="AE7" i="66"/>
  <c r="AE24" i="66" s="1"/>
  <c r="AE8" i="66"/>
  <c r="AE25" i="66" s="1"/>
  <c r="AE4" i="66"/>
  <c r="BE9" i="2"/>
  <c r="D18" i="66"/>
  <c r="E18" i="66"/>
  <c r="F18" i="66"/>
  <c r="G18" i="66"/>
  <c r="H18" i="66"/>
  <c r="I18" i="66"/>
  <c r="J18" i="66"/>
  <c r="K18" i="66"/>
  <c r="L18" i="66"/>
  <c r="M18" i="66"/>
  <c r="N18" i="66"/>
  <c r="O18" i="66"/>
  <c r="P18" i="66"/>
  <c r="BE18" i="2" s="1"/>
  <c r="Q18" i="66"/>
  <c r="R18" i="66"/>
  <c r="S18" i="66"/>
  <c r="T18" i="66"/>
  <c r="U18" i="66"/>
  <c r="V18" i="66"/>
  <c r="W18" i="66"/>
  <c r="X18" i="66"/>
  <c r="Y18" i="66"/>
  <c r="Z18" i="66"/>
  <c r="AA18" i="66"/>
  <c r="AB18" i="66"/>
  <c r="AC18" i="66"/>
  <c r="AD18" i="66"/>
  <c r="C18" i="66"/>
  <c r="BG145" i="2"/>
  <c r="BG146" i="2"/>
  <c r="BG147" i="2"/>
  <c r="BG148" i="2"/>
  <c r="BG149" i="2"/>
  <c r="BG150" i="2"/>
  <c r="BG151" i="2"/>
  <c r="BG152" i="2"/>
  <c r="BG153" i="2"/>
  <c r="BG154" i="2"/>
  <c r="BG155" i="2"/>
  <c r="BG156" i="2"/>
  <c r="BG157" i="2"/>
  <c r="BG158" i="2"/>
  <c r="BG159" i="2"/>
  <c r="BG160" i="2"/>
  <c r="BG161" i="2"/>
  <c r="BG162" i="2"/>
  <c r="BG163" i="2"/>
  <c r="BG164" i="2"/>
  <c r="BG165" i="2"/>
  <c r="BG166" i="2"/>
  <c r="BG167" i="2"/>
  <c r="BG168" i="2"/>
  <c r="BG169" i="2"/>
  <c r="BG170" i="2"/>
  <c r="BG171" i="2"/>
  <c r="BG172" i="2"/>
  <c r="BG173" i="2"/>
  <c r="BG174" i="2"/>
  <c r="BG175" i="2"/>
  <c r="BG176" i="2"/>
  <c r="BG177" i="2"/>
  <c r="BG178" i="2"/>
  <c r="BG179" i="2"/>
  <c r="BG180" i="2"/>
  <c r="BG181" i="2"/>
  <c r="BG182" i="2"/>
  <c r="BG183" i="2"/>
  <c r="BG184" i="2"/>
  <c r="BG185" i="2"/>
  <c r="BG186" i="2"/>
  <c r="BG187" i="2"/>
  <c r="BG188" i="2"/>
  <c r="BG189" i="2"/>
  <c r="BG190" i="2"/>
  <c r="BG191" i="2"/>
  <c r="BG192" i="2"/>
  <c r="BG193" i="2"/>
  <c r="BG194" i="2"/>
  <c r="BG195" i="2"/>
  <c r="BG196" i="2"/>
  <c r="BG197" i="2"/>
  <c r="BG198" i="2"/>
  <c r="BG199" i="2"/>
  <c r="BG200" i="2"/>
  <c r="BG201" i="2"/>
  <c r="BG202" i="2"/>
  <c r="BG203" i="2"/>
  <c r="BG204" i="2"/>
  <c r="BG205" i="2"/>
  <c r="BG206" i="2"/>
  <c r="BG207" i="2"/>
  <c r="BG208" i="2"/>
  <c r="BG209" i="2"/>
  <c r="BG210" i="2"/>
  <c r="BG211" i="2"/>
  <c r="BG212" i="2"/>
  <c r="BG213" i="2"/>
  <c r="BG214" i="2"/>
  <c r="BG215" i="2"/>
  <c r="BG216" i="2"/>
  <c r="BG217" i="2"/>
  <c r="BG218" i="2"/>
  <c r="BG219" i="2"/>
  <c r="BG220" i="2"/>
  <c r="BG221" i="2"/>
  <c r="BG222" i="2"/>
  <c r="BG223" i="2"/>
  <c r="BG224" i="2"/>
  <c r="BG225" i="2"/>
  <c r="BG226" i="2"/>
  <c r="BG227" i="2"/>
  <c r="BG228" i="2"/>
  <c r="BG229" i="2"/>
  <c r="BG230" i="2"/>
  <c r="BG231" i="2"/>
  <c r="BG232" i="2"/>
  <c r="BG233" i="2"/>
  <c r="BG234" i="2"/>
  <c r="BG235" i="2"/>
  <c r="BG236" i="2"/>
  <c r="BG237" i="2"/>
  <c r="BG238" i="2"/>
  <c r="BG239" i="2"/>
  <c r="BG240" i="2"/>
  <c r="BG241" i="2"/>
  <c r="BG242" i="2"/>
  <c r="BG243" i="2"/>
  <c r="BG244" i="2"/>
  <c r="BG245" i="2"/>
  <c r="BG246" i="2"/>
  <c r="BG247" i="2"/>
  <c r="BG248" i="2"/>
  <c r="BG249" i="2"/>
  <c r="BG250" i="2"/>
  <c r="BG251" i="2"/>
  <c r="BG252" i="2"/>
  <c r="BG253" i="2"/>
  <c r="BG254" i="2"/>
  <c r="BG255" i="2"/>
  <c r="BG256" i="2"/>
  <c r="BG257" i="2"/>
  <c r="BG258" i="2"/>
  <c r="BG259" i="2"/>
  <c r="BG260" i="2"/>
  <c r="BG261" i="2"/>
  <c r="BG262" i="2"/>
  <c r="BG263" i="2"/>
  <c r="BG264" i="2"/>
  <c r="BG265" i="2"/>
  <c r="BG266" i="2"/>
  <c r="BG267" i="2"/>
  <c r="BG268" i="2"/>
  <c r="BG269" i="2"/>
  <c r="BG270" i="2"/>
  <c r="BG271" i="2"/>
  <c r="BG272" i="2"/>
  <c r="BG273" i="2"/>
  <c r="BG274" i="2"/>
  <c r="BG275" i="2"/>
  <c r="BG276" i="2"/>
  <c r="BG277" i="2"/>
  <c r="BG278" i="2"/>
  <c r="BG279" i="2"/>
  <c r="BG280" i="2"/>
  <c r="BG281" i="2"/>
  <c r="BG282" i="2"/>
  <c r="BG283" i="2"/>
  <c r="BG284" i="2"/>
  <c r="BC10" i="2"/>
  <c r="BC11" i="2"/>
  <c r="BC12" i="2"/>
  <c r="BC13" i="2"/>
  <c r="BC14" i="2"/>
  <c r="BG5" i="2"/>
  <c r="BG6" i="2"/>
  <c r="BG7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76" i="2"/>
  <c r="BG77" i="2"/>
  <c r="BG78" i="2"/>
  <c r="BG79" i="2"/>
  <c r="BG80" i="2"/>
  <c r="BG81" i="2"/>
  <c r="BG82" i="2"/>
  <c r="BG83" i="2"/>
  <c r="BG84" i="2"/>
  <c r="BG85" i="2"/>
  <c r="BG86" i="2"/>
  <c r="BG87" i="2"/>
  <c r="BG88" i="2"/>
  <c r="BG89" i="2"/>
  <c r="BG90" i="2"/>
  <c r="BG91" i="2"/>
  <c r="BG92" i="2"/>
  <c r="BG93" i="2"/>
  <c r="BG94" i="2"/>
  <c r="BG95" i="2"/>
  <c r="BG96" i="2"/>
  <c r="BG97" i="2"/>
  <c r="BG98" i="2"/>
  <c r="BG99" i="2"/>
  <c r="BG100" i="2"/>
  <c r="BG101" i="2"/>
  <c r="BG102" i="2"/>
  <c r="BG103" i="2"/>
  <c r="BG104" i="2"/>
  <c r="BG105" i="2"/>
  <c r="BG106" i="2"/>
  <c r="BG107" i="2"/>
  <c r="BG108" i="2"/>
  <c r="BG109" i="2"/>
  <c r="BG110" i="2"/>
  <c r="BG111" i="2"/>
  <c r="BG112" i="2"/>
  <c r="BG113" i="2"/>
  <c r="BG114" i="2"/>
  <c r="BG115" i="2"/>
  <c r="BG116" i="2"/>
  <c r="BG117" i="2"/>
  <c r="BG118" i="2"/>
  <c r="BG119" i="2"/>
  <c r="BG120" i="2"/>
  <c r="BG121" i="2"/>
  <c r="BG122" i="2"/>
  <c r="BG123" i="2"/>
  <c r="BG124" i="2"/>
  <c r="BG125" i="2"/>
  <c r="BG126" i="2"/>
  <c r="BG127" i="2"/>
  <c r="BG128" i="2"/>
  <c r="BG129" i="2"/>
  <c r="BG130" i="2"/>
  <c r="BG131" i="2"/>
  <c r="BG132" i="2"/>
  <c r="BG133" i="2"/>
  <c r="BG134" i="2"/>
  <c r="BG135" i="2"/>
  <c r="BG136" i="2"/>
  <c r="BG137" i="2"/>
  <c r="BG138" i="2"/>
  <c r="BG139" i="2"/>
  <c r="BG140" i="2"/>
  <c r="BG141" i="2"/>
  <c r="BG142" i="2"/>
  <c r="BG143" i="2"/>
  <c r="BG144" i="2"/>
  <c r="BE5" i="2"/>
  <c r="BE6" i="2"/>
  <c r="BE7" i="2"/>
  <c r="BE8" i="2"/>
  <c r="BE10" i="2"/>
  <c r="BE11" i="2"/>
  <c r="BE12" i="2"/>
  <c r="BE13" i="2"/>
  <c r="BE14" i="2"/>
  <c r="BE15" i="2"/>
  <c r="BE16" i="2"/>
  <c r="BE17" i="2"/>
  <c r="BE19" i="2"/>
  <c r="BE20" i="2"/>
  <c r="BE25" i="2"/>
  <c r="BE27" i="2"/>
  <c r="BE28" i="2"/>
  <c r="BE29" i="2"/>
  <c r="BE30" i="2"/>
  <c r="BE31" i="2"/>
  <c r="BE32" i="2"/>
  <c r="BC5" i="2"/>
  <c r="BC6" i="2"/>
  <c r="BC7" i="2"/>
  <c r="BC8" i="2"/>
  <c r="BC9" i="2"/>
  <c r="AF25" i="68" l="1"/>
  <c r="AF21" i="68"/>
  <c r="N26" i="67"/>
  <c r="AD26" i="67"/>
  <c r="J26" i="67"/>
  <c r="R26" i="67"/>
  <c r="AE9" i="66"/>
  <c r="C26" i="66"/>
  <c r="N26" i="66"/>
  <c r="AE24" i="67"/>
  <c r="E26" i="66"/>
  <c r="AD26" i="66"/>
  <c r="V26" i="66"/>
  <c r="F26" i="66"/>
  <c r="AE25" i="67"/>
  <c r="AF7" i="66"/>
  <c r="AF24" i="66" s="1"/>
  <c r="AF23" i="66"/>
  <c r="AE22" i="66"/>
  <c r="M26" i="66"/>
  <c r="AE21" i="67"/>
  <c r="AE25" i="68"/>
  <c r="AE23" i="66"/>
  <c r="AF14" i="66"/>
  <c r="AF18" i="66" s="1"/>
  <c r="Y26" i="66"/>
  <c r="Q26" i="66"/>
  <c r="I26" i="66"/>
  <c r="AB26" i="66"/>
  <c r="T26" i="66"/>
  <c r="L26" i="66"/>
  <c r="D26" i="66"/>
  <c r="X26" i="66"/>
  <c r="BE26" i="2" s="1"/>
  <c r="P26" i="66"/>
  <c r="H26" i="66"/>
  <c r="AA26" i="66"/>
  <c r="S26" i="66"/>
  <c r="K26" i="66"/>
  <c r="AF8" i="66"/>
  <c r="AF25" i="66" s="1"/>
  <c r="W26" i="66"/>
  <c r="O26" i="66"/>
  <c r="G26" i="66"/>
  <c r="Z26" i="66"/>
  <c r="R26" i="66"/>
  <c r="J26" i="66"/>
  <c r="AE21" i="66"/>
  <c r="AE26" i="66" s="1"/>
  <c r="AF4" i="66"/>
  <c r="E26" i="68"/>
  <c r="M26" i="68"/>
  <c r="U26" i="68"/>
  <c r="AC26" i="68"/>
  <c r="AE9" i="68"/>
  <c r="AE18" i="68"/>
  <c r="J26" i="68"/>
  <c r="R26" i="68"/>
  <c r="Z26" i="68"/>
  <c r="I26" i="68"/>
  <c r="Q26" i="68"/>
  <c r="Y26" i="68"/>
  <c r="AF6" i="68"/>
  <c r="AF23" i="68" s="1"/>
  <c r="C26" i="68"/>
  <c r="K26" i="68"/>
  <c r="AA26" i="68"/>
  <c r="G26" i="68"/>
  <c r="O26" i="68"/>
  <c r="W26" i="68"/>
  <c r="AF22" i="68"/>
  <c r="AF24" i="68"/>
  <c r="AF26" i="68" s="1"/>
  <c r="AF18" i="68"/>
  <c r="AE22" i="68"/>
  <c r="AE21" i="68"/>
  <c r="AE24" i="68"/>
  <c r="S26" i="68"/>
  <c r="G26" i="67"/>
  <c r="O26" i="67"/>
  <c r="W26" i="67"/>
  <c r="AF6" i="67"/>
  <c r="AF23" i="67" s="1"/>
  <c r="AF25" i="67"/>
  <c r="Z26" i="67"/>
  <c r="C26" i="67"/>
  <c r="K26" i="67"/>
  <c r="S26" i="67"/>
  <c r="AA26" i="67"/>
  <c r="AF8" i="67"/>
  <c r="H26" i="67"/>
  <c r="P26" i="67"/>
  <c r="X26" i="67"/>
  <c r="BK26" i="2" s="1"/>
  <c r="AE26" i="67"/>
  <c r="AF21" i="67"/>
  <c r="AF5" i="67"/>
  <c r="AF22" i="67" s="1"/>
  <c r="AF7" i="67"/>
  <c r="AF16" i="67"/>
  <c r="AF18" i="67" s="1"/>
  <c r="AE9" i="67"/>
  <c r="BE21" i="2"/>
  <c r="AF21" i="66" l="1"/>
  <c r="AF22" i="66"/>
  <c r="AF9" i="68"/>
  <c r="AE26" i="68"/>
  <c r="AF24" i="67"/>
  <c r="AF26" i="67" s="1"/>
  <c r="AF9" i="67"/>
  <c r="Q66" i="36" l="1"/>
  <c r="Q54" i="36"/>
  <c r="Q24" i="36"/>
  <c r="Q15" i="36"/>
  <c r="T66" i="36"/>
  <c r="T54" i="36"/>
  <c r="T24" i="36"/>
  <c r="T15" i="36"/>
  <c r="U22" i="36" l="1"/>
  <c r="U58" i="36"/>
  <c r="U59" i="36"/>
  <c r="L4" i="36"/>
  <c r="L64" i="36"/>
  <c r="U64" i="36" s="1"/>
  <c r="L22" i="36"/>
  <c r="U4" i="36" l="1"/>
  <c r="N4" i="36"/>
  <c r="Q39" i="36" l="1"/>
  <c r="I35" i="60"/>
  <c r="K35" i="60"/>
  <c r="L35" i="60"/>
  <c r="M35" i="60"/>
  <c r="N35" i="60"/>
  <c r="BA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AY5" i="2"/>
  <c r="AY6" i="2"/>
  <c r="AY7" i="2"/>
  <c r="AY8" i="2"/>
  <c r="AY9" i="2"/>
  <c r="AY10" i="2"/>
  <c r="AY11" i="2"/>
  <c r="AY12" i="2"/>
  <c r="AY13" i="2"/>
  <c r="AY14" i="2"/>
  <c r="AY15" i="2"/>
  <c r="AY16" i="2"/>
  <c r="AW5" i="2"/>
  <c r="AW6" i="2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N33" i="60"/>
  <c r="M33" i="60"/>
  <c r="L33" i="60"/>
  <c r="K33" i="60"/>
  <c r="J33" i="60"/>
  <c r="I33" i="60"/>
  <c r="G33" i="60"/>
  <c r="F33" i="60"/>
  <c r="E33" i="60"/>
  <c r="D33" i="60"/>
  <c r="C33" i="60"/>
  <c r="B33" i="60"/>
  <c r="U32" i="60"/>
  <c r="AB32" i="60" s="1"/>
  <c r="T32" i="60"/>
  <c r="AA32" i="60" s="1"/>
  <c r="S32" i="60"/>
  <c r="Z32" i="60" s="1"/>
  <c r="R32" i="60"/>
  <c r="Y32" i="60" s="1"/>
  <c r="Q32" i="60"/>
  <c r="X32" i="60" s="1"/>
  <c r="P32" i="60"/>
  <c r="W32" i="60" s="1"/>
  <c r="U31" i="60"/>
  <c r="AB31" i="60" s="1"/>
  <c r="T31" i="60"/>
  <c r="AA31" i="60" s="1"/>
  <c r="S31" i="60"/>
  <c r="Z31" i="60" s="1"/>
  <c r="R31" i="60"/>
  <c r="Y31" i="60" s="1"/>
  <c r="Q31" i="60"/>
  <c r="X31" i="60" s="1"/>
  <c r="P31" i="60"/>
  <c r="W31" i="60" s="1"/>
  <c r="U30" i="60"/>
  <c r="AB30" i="60" s="1"/>
  <c r="T30" i="60"/>
  <c r="AA30" i="60" s="1"/>
  <c r="S30" i="60"/>
  <c r="Z30" i="60" s="1"/>
  <c r="R30" i="60"/>
  <c r="Y30" i="60" s="1"/>
  <c r="Q30" i="60"/>
  <c r="X30" i="60" s="1"/>
  <c r="P30" i="60"/>
  <c r="W30" i="60" s="1"/>
  <c r="U29" i="60"/>
  <c r="AB29" i="60" s="1"/>
  <c r="T29" i="60"/>
  <c r="AA29" i="60" s="1"/>
  <c r="S29" i="60"/>
  <c r="Z29" i="60" s="1"/>
  <c r="R29" i="60"/>
  <c r="Y29" i="60" s="1"/>
  <c r="Q29" i="60"/>
  <c r="X29" i="60" s="1"/>
  <c r="P29" i="60"/>
  <c r="W29" i="60" s="1"/>
  <c r="U28" i="60"/>
  <c r="AB28" i="60" s="1"/>
  <c r="T28" i="60"/>
  <c r="AA28" i="60" s="1"/>
  <c r="S28" i="60"/>
  <c r="Z28" i="60" s="1"/>
  <c r="R28" i="60"/>
  <c r="Y28" i="60" s="1"/>
  <c r="Q28" i="60"/>
  <c r="X28" i="60" s="1"/>
  <c r="P28" i="60"/>
  <c r="W28" i="60" s="1"/>
  <c r="U27" i="60"/>
  <c r="AB27" i="60" s="1"/>
  <c r="T27" i="60"/>
  <c r="AA27" i="60" s="1"/>
  <c r="S27" i="60"/>
  <c r="Z27" i="60" s="1"/>
  <c r="R27" i="60"/>
  <c r="Y27" i="60" s="1"/>
  <c r="Q27" i="60"/>
  <c r="X27" i="60" s="1"/>
  <c r="P27" i="60"/>
  <c r="W27" i="60" s="1"/>
  <c r="U26" i="60"/>
  <c r="AB26" i="60" s="1"/>
  <c r="T26" i="60"/>
  <c r="AA26" i="60" s="1"/>
  <c r="S26" i="60"/>
  <c r="Z26" i="60" s="1"/>
  <c r="R26" i="60"/>
  <c r="Y26" i="60" s="1"/>
  <c r="Q26" i="60"/>
  <c r="X26" i="60" s="1"/>
  <c r="P26" i="60"/>
  <c r="W26" i="60" s="1"/>
  <c r="U25" i="60"/>
  <c r="AB25" i="60" s="1"/>
  <c r="T25" i="60"/>
  <c r="AA25" i="60" s="1"/>
  <c r="S25" i="60"/>
  <c r="Z25" i="60" s="1"/>
  <c r="R25" i="60"/>
  <c r="Y25" i="60" s="1"/>
  <c r="Q25" i="60"/>
  <c r="X25" i="60" s="1"/>
  <c r="P25" i="60"/>
  <c r="W25" i="60" s="1"/>
  <c r="U24" i="60"/>
  <c r="AB24" i="60" s="1"/>
  <c r="T24" i="60"/>
  <c r="AA24" i="60" s="1"/>
  <c r="S24" i="60"/>
  <c r="Z24" i="60" s="1"/>
  <c r="R24" i="60"/>
  <c r="Y24" i="60" s="1"/>
  <c r="Q24" i="60"/>
  <c r="X24" i="60" s="1"/>
  <c r="P24" i="60"/>
  <c r="W24" i="60" s="1"/>
  <c r="U23" i="60"/>
  <c r="AB23" i="60" s="1"/>
  <c r="T23" i="60"/>
  <c r="AA23" i="60" s="1"/>
  <c r="S23" i="60"/>
  <c r="Z23" i="60" s="1"/>
  <c r="R23" i="60"/>
  <c r="Y23" i="60" s="1"/>
  <c r="Q23" i="60"/>
  <c r="X23" i="60" s="1"/>
  <c r="P23" i="60"/>
  <c r="W23" i="60" s="1"/>
  <c r="U22" i="60"/>
  <c r="AB22" i="60" s="1"/>
  <c r="T22" i="60"/>
  <c r="AA22" i="60" s="1"/>
  <c r="S22" i="60"/>
  <c r="Z22" i="60" s="1"/>
  <c r="R22" i="60"/>
  <c r="Y22" i="60" s="1"/>
  <c r="Q22" i="60"/>
  <c r="X22" i="60" s="1"/>
  <c r="P22" i="60"/>
  <c r="W22" i="60" s="1"/>
  <c r="U21" i="60"/>
  <c r="AB21" i="60" s="1"/>
  <c r="T21" i="60"/>
  <c r="AA21" i="60" s="1"/>
  <c r="S21" i="60"/>
  <c r="Z21" i="60" s="1"/>
  <c r="R21" i="60"/>
  <c r="Y21" i="60" s="1"/>
  <c r="Q21" i="60"/>
  <c r="X21" i="60" s="1"/>
  <c r="P21" i="60"/>
  <c r="W21" i="60" s="1"/>
  <c r="U20" i="60"/>
  <c r="AB20" i="60" s="1"/>
  <c r="T20" i="60"/>
  <c r="AA20" i="60" s="1"/>
  <c r="S20" i="60"/>
  <c r="Z20" i="60" s="1"/>
  <c r="R20" i="60"/>
  <c r="Y20" i="60" s="1"/>
  <c r="Q20" i="60"/>
  <c r="X20" i="60" s="1"/>
  <c r="P20" i="60"/>
  <c r="W20" i="60" s="1"/>
  <c r="U19" i="60"/>
  <c r="AB19" i="60" s="1"/>
  <c r="T19" i="60"/>
  <c r="AA19" i="60" s="1"/>
  <c r="S19" i="60"/>
  <c r="Z19" i="60" s="1"/>
  <c r="R19" i="60"/>
  <c r="Y19" i="60" s="1"/>
  <c r="Q19" i="60"/>
  <c r="X19" i="60" s="1"/>
  <c r="P19" i="60"/>
  <c r="W19" i="60" s="1"/>
  <c r="U18" i="60"/>
  <c r="AB18" i="60" s="1"/>
  <c r="T18" i="60"/>
  <c r="AA18" i="60" s="1"/>
  <c r="S18" i="60"/>
  <c r="Z18" i="60" s="1"/>
  <c r="R18" i="60"/>
  <c r="Y18" i="60" s="1"/>
  <c r="Q18" i="60"/>
  <c r="X18" i="60" s="1"/>
  <c r="P18" i="60"/>
  <c r="W18" i="60" s="1"/>
  <c r="U17" i="60"/>
  <c r="AB17" i="60" s="1"/>
  <c r="T17" i="60"/>
  <c r="AA17" i="60" s="1"/>
  <c r="S17" i="60"/>
  <c r="Z17" i="60" s="1"/>
  <c r="R17" i="60"/>
  <c r="Y17" i="60" s="1"/>
  <c r="Q17" i="60"/>
  <c r="X17" i="60" s="1"/>
  <c r="P17" i="60"/>
  <c r="W17" i="60" s="1"/>
  <c r="U16" i="60"/>
  <c r="AB16" i="60" s="1"/>
  <c r="T16" i="60"/>
  <c r="AA16" i="60" s="1"/>
  <c r="S16" i="60"/>
  <c r="Z16" i="60" s="1"/>
  <c r="R16" i="60"/>
  <c r="Y16" i="60" s="1"/>
  <c r="Q16" i="60"/>
  <c r="X16" i="60" s="1"/>
  <c r="P16" i="60"/>
  <c r="W16" i="60" s="1"/>
  <c r="U15" i="60"/>
  <c r="AB15" i="60" s="1"/>
  <c r="T15" i="60"/>
  <c r="AA15" i="60" s="1"/>
  <c r="S15" i="60"/>
  <c r="Z15" i="60" s="1"/>
  <c r="R15" i="60"/>
  <c r="Y15" i="60" s="1"/>
  <c r="Q15" i="60"/>
  <c r="X15" i="60" s="1"/>
  <c r="P15" i="60"/>
  <c r="W15" i="60" s="1"/>
  <c r="U14" i="60"/>
  <c r="AB14" i="60" s="1"/>
  <c r="T14" i="60"/>
  <c r="AA14" i="60" s="1"/>
  <c r="S14" i="60"/>
  <c r="Z14" i="60" s="1"/>
  <c r="R14" i="60"/>
  <c r="Y14" i="60" s="1"/>
  <c r="Q14" i="60"/>
  <c r="X14" i="60" s="1"/>
  <c r="P14" i="60"/>
  <c r="W14" i="60" s="1"/>
  <c r="U13" i="60"/>
  <c r="AB13" i="60" s="1"/>
  <c r="T13" i="60"/>
  <c r="AA13" i="60" s="1"/>
  <c r="S13" i="60"/>
  <c r="Z13" i="60" s="1"/>
  <c r="R13" i="60"/>
  <c r="Y13" i="60" s="1"/>
  <c r="Q13" i="60"/>
  <c r="X13" i="60" s="1"/>
  <c r="P13" i="60"/>
  <c r="W13" i="60" s="1"/>
  <c r="U12" i="60"/>
  <c r="AB12" i="60" s="1"/>
  <c r="T12" i="60"/>
  <c r="AA12" i="60" s="1"/>
  <c r="S12" i="60"/>
  <c r="Z12" i="60" s="1"/>
  <c r="R12" i="60"/>
  <c r="Y12" i="60" s="1"/>
  <c r="Q12" i="60"/>
  <c r="X12" i="60" s="1"/>
  <c r="P12" i="60"/>
  <c r="W12" i="60" s="1"/>
  <c r="U11" i="60"/>
  <c r="AB11" i="60" s="1"/>
  <c r="T11" i="60"/>
  <c r="AA11" i="60" s="1"/>
  <c r="S11" i="60"/>
  <c r="Z11" i="60" s="1"/>
  <c r="R11" i="60"/>
  <c r="Y11" i="60" s="1"/>
  <c r="Q11" i="60"/>
  <c r="X11" i="60" s="1"/>
  <c r="P11" i="60"/>
  <c r="W11" i="60" s="1"/>
  <c r="U10" i="60"/>
  <c r="AB10" i="60" s="1"/>
  <c r="T10" i="60"/>
  <c r="AA10" i="60" s="1"/>
  <c r="S10" i="60"/>
  <c r="Z10" i="60" s="1"/>
  <c r="R10" i="60"/>
  <c r="Y10" i="60" s="1"/>
  <c r="Q10" i="60"/>
  <c r="X10" i="60" s="1"/>
  <c r="P10" i="60"/>
  <c r="W10" i="60" s="1"/>
  <c r="U9" i="60"/>
  <c r="AB9" i="60" s="1"/>
  <c r="T9" i="60"/>
  <c r="AA9" i="60" s="1"/>
  <c r="S9" i="60"/>
  <c r="Z9" i="60" s="1"/>
  <c r="R9" i="60"/>
  <c r="Y9" i="60" s="1"/>
  <c r="Q9" i="60"/>
  <c r="X9" i="60" s="1"/>
  <c r="P9" i="60"/>
  <c r="W9" i="60" s="1"/>
  <c r="U8" i="60"/>
  <c r="AB8" i="60" s="1"/>
  <c r="T8" i="60"/>
  <c r="AA8" i="60" s="1"/>
  <c r="S8" i="60"/>
  <c r="Z8" i="60" s="1"/>
  <c r="R8" i="60"/>
  <c r="Y8" i="60" s="1"/>
  <c r="Q8" i="60"/>
  <c r="X8" i="60" s="1"/>
  <c r="P8" i="60"/>
  <c r="W8" i="60" s="1"/>
  <c r="U7" i="60"/>
  <c r="AB7" i="60" s="1"/>
  <c r="T7" i="60"/>
  <c r="AA7" i="60" s="1"/>
  <c r="S7" i="60"/>
  <c r="Z7" i="60" s="1"/>
  <c r="R7" i="60"/>
  <c r="Y7" i="60" s="1"/>
  <c r="Q7" i="60"/>
  <c r="X7" i="60" s="1"/>
  <c r="P7" i="60"/>
  <c r="W7" i="60" s="1"/>
  <c r="U6" i="60"/>
  <c r="AB6" i="60" s="1"/>
  <c r="T6" i="60"/>
  <c r="AA6" i="60" s="1"/>
  <c r="S6" i="60"/>
  <c r="Z6" i="60" s="1"/>
  <c r="R6" i="60"/>
  <c r="Y6" i="60" s="1"/>
  <c r="Q6" i="60"/>
  <c r="X6" i="60" s="1"/>
  <c r="P6" i="60"/>
  <c r="W6" i="60" s="1"/>
  <c r="U5" i="60"/>
  <c r="AB5" i="60" s="1"/>
  <c r="T5" i="60"/>
  <c r="AA5" i="60" s="1"/>
  <c r="S5" i="60"/>
  <c r="Z5" i="60" s="1"/>
  <c r="R5" i="60"/>
  <c r="Y5" i="60" s="1"/>
  <c r="Q5" i="60"/>
  <c r="X5" i="60" s="1"/>
  <c r="P5" i="60"/>
  <c r="W5" i="60" s="1"/>
  <c r="U4" i="60"/>
  <c r="AB4" i="60" s="1"/>
  <c r="T4" i="60"/>
  <c r="S4" i="60"/>
  <c r="R4" i="60"/>
  <c r="Y4" i="60" s="1"/>
  <c r="Q4" i="60"/>
  <c r="X4" i="60" s="1"/>
  <c r="P4" i="60"/>
  <c r="T39" i="36" l="1"/>
  <c r="T40" i="36" s="1"/>
  <c r="Q40" i="36"/>
  <c r="U39" i="36"/>
  <c r="U40" i="36" s="1"/>
  <c r="P33" i="60"/>
  <c r="W33" i="60" s="1"/>
  <c r="Q33" i="60"/>
  <c r="X33" i="60" s="1"/>
  <c r="R33" i="60"/>
  <c r="Y33" i="60" s="1"/>
  <c r="S33" i="60"/>
  <c r="Z33" i="60" s="1"/>
  <c r="W4" i="60"/>
  <c r="T33" i="60"/>
  <c r="AA33" i="60" s="1"/>
  <c r="U33" i="60"/>
  <c r="AB33" i="60" s="1"/>
  <c r="AA4" i="60"/>
  <c r="Z4" i="60"/>
  <c r="K23" i="36" l="1"/>
  <c r="K26" i="36"/>
  <c r="K27" i="36" s="1"/>
  <c r="K40" i="36"/>
  <c r="K42" i="36"/>
  <c r="K43" i="36"/>
  <c r="K44" i="36"/>
  <c r="K48" i="36"/>
  <c r="K50" i="36" s="1"/>
  <c r="K49" i="36"/>
  <c r="K53" i="36"/>
  <c r="K54" i="36" s="1"/>
  <c r="K56" i="36"/>
  <c r="K57" i="36"/>
  <c r="K60" i="36"/>
  <c r="K64" i="36"/>
  <c r="K65" i="36"/>
  <c r="K68" i="36"/>
  <c r="K29" i="36"/>
  <c r="K30" i="36"/>
  <c r="K31" i="36"/>
  <c r="K32" i="36"/>
  <c r="K33" i="36"/>
  <c r="K34" i="36"/>
  <c r="K35" i="36"/>
  <c r="K36" i="36"/>
  <c r="K18" i="36"/>
  <c r="K19" i="36"/>
  <c r="K22" i="36"/>
  <c r="K24" i="36" s="1"/>
  <c r="K14" i="36"/>
  <c r="K13" i="36"/>
  <c r="K15" i="36" s="1"/>
  <c r="K10" i="36"/>
  <c r="K11" i="36" s="1"/>
  <c r="K7" i="36"/>
  <c r="K5" i="36"/>
  <c r="G22" i="38"/>
  <c r="G23" i="38"/>
  <c r="G24" i="38"/>
  <c r="G21" i="38"/>
  <c r="L68" i="36"/>
  <c r="L65" i="36"/>
  <c r="L60" i="36"/>
  <c r="L57" i="36"/>
  <c r="U57" i="36" s="1"/>
  <c r="L56" i="36"/>
  <c r="N56" i="36" s="1"/>
  <c r="L53" i="36"/>
  <c r="U53" i="36" s="1"/>
  <c r="U54" i="36" s="1"/>
  <c r="L49" i="36"/>
  <c r="N49" i="36" s="1"/>
  <c r="L48" i="36"/>
  <c r="N48" i="36" s="1"/>
  <c r="L44" i="36"/>
  <c r="U44" i="36" s="1"/>
  <c r="L43" i="36"/>
  <c r="U43" i="36" s="1"/>
  <c r="L42" i="36"/>
  <c r="L40" i="36"/>
  <c r="L36" i="36"/>
  <c r="U36" i="36" s="1"/>
  <c r="L35" i="36"/>
  <c r="U35" i="36" s="1"/>
  <c r="L34" i="36"/>
  <c r="L33" i="36"/>
  <c r="N33" i="36" s="1"/>
  <c r="L32" i="36"/>
  <c r="N32" i="36" s="1"/>
  <c r="L31" i="36"/>
  <c r="N31" i="36" s="1"/>
  <c r="L30" i="36"/>
  <c r="N30" i="36" s="1"/>
  <c r="L29" i="36"/>
  <c r="L26" i="36"/>
  <c r="L27" i="36" s="1"/>
  <c r="L7" i="36"/>
  <c r="U7" i="36" s="1"/>
  <c r="L23" i="36"/>
  <c r="U23" i="36" s="1"/>
  <c r="U24" i="36" s="1"/>
  <c r="L19" i="36"/>
  <c r="U19" i="36" s="1"/>
  <c r="L18" i="36"/>
  <c r="U18" i="36" s="1"/>
  <c r="L17" i="36"/>
  <c r="N17" i="36" s="1"/>
  <c r="L14" i="36"/>
  <c r="L13" i="36"/>
  <c r="U13" i="36" s="1"/>
  <c r="L10" i="36"/>
  <c r="N10" i="36" s="1"/>
  <c r="J6" i="36"/>
  <c r="K6" i="36" s="1"/>
  <c r="L5" i="36"/>
  <c r="N5" i="36" s="1"/>
  <c r="U68" i="36" l="1"/>
  <c r="N68" i="36"/>
  <c r="L54" i="36"/>
  <c r="L20" i="36"/>
  <c r="Q17" i="36"/>
  <c r="Q29" i="36"/>
  <c r="Q56" i="36"/>
  <c r="Q30" i="36"/>
  <c r="Q42" i="36"/>
  <c r="U42" i="36" s="1"/>
  <c r="L15" i="36"/>
  <c r="U14" i="36"/>
  <c r="U15" i="36" s="1"/>
  <c r="L61" i="36"/>
  <c r="U60" i="36"/>
  <c r="Q32" i="36"/>
  <c r="T32" i="36" s="1"/>
  <c r="L66" i="36"/>
  <c r="U65" i="36"/>
  <c r="U66" i="36" s="1"/>
  <c r="Q33" i="36"/>
  <c r="T33" i="36" s="1"/>
  <c r="Q48" i="36"/>
  <c r="Q26" i="36"/>
  <c r="Q31" i="36"/>
  <c r="T31" i="36" s="1"/>
  <c r="L11" i="36"/>
  <c r="Q10" i="36"/>
  <c r="U10" i="36" s="1"/>
  <c r="U11" i="36" s="1"/>
  <c r="L24" i="36"/>
  <c r="Q34" i="36"/>
  <c r="T34" i="36" s="1"/>
  <c r="L50" i="36"/>
  <c r="Q49" i="36"/>
  <c r="U49" i="36" s="1"/>
  <c r="K37" i="36"/>
  <c r="K61" i="36"/>
  <c r="L6" i="36"/>
  <c r="K66" i="36"/>
  <c r="L37" i="36"/>
  <c r="U6" i="36" l="1"/>
  <c r="N71" i="36"/>
  <c r="U31" i="36"/>
  <c r="Q61" i="36"/>
  <c r="T56" i="36"/>
  <c r="T61" i="36" s="1"/>
  <c r="U33" i="36"/>
  <c r="Q37" i="36"/>
  <c r="T29" i="36"/>
  <c r="T42" i="36"/>
  <c r="Q46" i="36"/>
  <c r="U29" i="36"/>
  <c r="T49" i="36"/>
  <c r="T17" i="36"/>
  <c r="T20" i="36" s="1"/>
  <c r="Q20" i="36"/>
  <c r="T26" i="36"/>
  <c r="T27" i="36" s="1"/>
  <c r="Q27" i="36"/>
  <c r="T30" i="36"/>
  <c r="U34" i="36"/>
  <c r="U26" i="36"/>
  <c r="U27" i="36" s="1"/>
  <c r="U32" i="36"/>
  <c r="U30" i="36"/>
  <c r="T48" i="36"/>
  <c r="Q50" i="36"/>
  <c r="Q11" i="36"/>
  <c r="T10" i="36"/>
  <c r="T11" i="36" s="1"/>
  <c r="U48" i="36"/>
  <c r="U50" i="36" s="1"/>
  <c r="U56" i="36"/>
  <c r="U61" i="36" s="1"/>
  <c r="L8" i="36"/>
  <c r="U20" i="36" l="1"/>
  <c r="T50" i="36"/>
  <c r="T46" i="36"/>
  <c r="U37" i="36"/>
  <c r="T37" i="36"/>
  <c r="C49" i="47"/>
  <c r="E46" i="47" s="1"/>
  <c r="E45" i="47" l="1"/>
  <c r="E48" i="47"/>
  <c r="E47" i="47"/>
  <c r="E44" i="47"/>
  <c r="E49" i="47" l="1"/>
  <c r="M9" i="51" l="1"/>
  <c r="N9" i="51" s="1"/>
  <c r="J10" i="51"/>
  <c r="J11" i="51" s="1"/>
  <c r="J12" i="51" s="1"/>
  <c r="J13" i="51" s="1"/>
  <c r="J14" i="51" s="1"/>
  <c r="I9" i="51"/>
  <c r="CH9" i="51" s="1"/>
  <c r="CP8" i="51"/>
  <c r="CO8" i="51"/>
  <c r="CN8" i="51"/>
  <c r="CM8" i="51"/>
  <c r="CL8" i="51"/>
  <c r="CK8" i="51"/>
  <c r="CJ8" i="51"/>
  <c r="CI8" i="51"/>
  <c r="CH8" i="51"/>
  <c r="CG8" i="51"/>
  <c r="CF8" i="51"/>
  <c r="CE8" i="51"/>
  <c r="CD8" i="51"/>
  <c r="CC8" i="51"/>
  <c r="CB8" i="51"/>
  <c r="CA8" i="51"/>
  <c r="BZ8" i="51"/>
  <c r="BY8" i="51"/>
  <c r="BX8" i="51"/>
  <c r="BW8" i="51"/>
  <c r="BV8" i="51"/>
  <c r="BU8" i="51"/>
  <c r="BT8" i="51"/>
  <c r="BS8" i="51"/>
  <c r="BR8" i="51"/>
  <c r="BQ8" i="51"/>
  <c r="BP8" i="51"/>
  <c r="BO8" i="51"/>
  <c r="BN8" i="51"/>
  <c r="BM8" i="51"/>
  <c r="BL8" i="51"/>
  <c r="BK8" i="51"/>
  <c r="BJ8" i="51"/>
  <c r="BI8" i="51"/>
  <c r="BH8" i="51"/>
  <c r="BG8" i="51"/>
  <c r="BF8" i="51"/>
  <c r="BE8" i="51"/>
  <c r="BD8" i="51"/>
  <c r="BC8" i="51"/>
  <c r="BB8" i="51"/>
  <c r="BA8" i="51"/>
  <c r="AZ8" i="51"/>
  <c r="AY8" i="51"/>
  <c r="AX8" i="51"/>
  <c r="AW8" i="51"/>
  <c r="AV8" i="51"/>
  <c r="AU8" i="51"/>
  <c r="AT8" i="51"/>
  <c r="AS8" i="51"/>
  <c r="AR8" i="51"/>
  <c r="AQ8" i="51"/>
  <c r="AP8" i="51"/>
  <c r="AO8" i="51"/>
  <c r="AN8" i="51"/>
  <c r="AM8" i="51"/>
  <c r="AL8" i="51"/>
  <c r="AK8" i="51"/>
  <c r="AJ8" i="51"/>
  <c r="AI8" i="51"/>
  <c r="AH8" i="51"/>
  <c r="Z8" i="51"/>
  <c r="Y8" i="51"/>
  <c r="O8" i="51"/>
  <c r="AG8" i="51" s="1"/>
  <c r="S6" i="51"/>
  <c r="CP4" i="51"/>
  <c r="CO4" i="51"/>
  <c r="CN4" i="51"/>
  <c r="CM4" i="51"/>
  <c r="CL4" i="51"/>
  <c r="CK4" i="51"/>
  <c r="CJ4" i="51"/>
  <c r="CI4" i="51"/>
  <c r="CH4" i="51"/>
  <c r="CG4" i="51"/>
  <c r="CF4" i="51"/>
  <c r="CE4" i="51"/>
  <c r="CD4" i="51"/>
  <c r="CC4" i="51"/>
  <c r="CB4" i="51"/>
  <c r="CA4" i="51"/>
  <c r="BZ4" i="51"/>
  <c r="BY4" i="51"/>
  <c r="BX4" i="51"/>
  <c r="BW4" i="51"/>
  <c r="BV4" i="51"/>
  <c r="BU4" i="51"/>
  <c r="BT4" i="51"/>
  <c r="BS4" i="51"/>
  <c r="BR4" i="51"/>
  <c r="BQ4" i="51"/>
  <c r="BP4" i="51"/>
  <c r="BO4" i="51"/>
  <c r="BN4" i="51"/>
  <c r="BM4" i="51"/>
  <c r="BL4" i="51"/>
  <c r="BK4" i="51"/>
  <c r="BJ4" i="51"/>
  <c r="BI4" i="51"/>
  <c r="BH4" i="51"/>
  <c r="BG4" i="51"/>
  <c r="BF4" i="51"/>
  <c r="BE4" i="51"/>
  <c r="BD4" i="51"/>
  <c r="BC4" i="51"/>
  <c r="BB4" i="51"/>
  <c r="BA4" i="51"/>
  <c r="AZ4" i="51"/>
  <c r="AY4" i="51"/>
  <c r="AX4" i="51"/>
  <c r="AW4" i="51"/>
  <c r="AV4" i="51"/>
  <c r="AU4" i="51"/>
  <c r="AT4" i="51"/>
  <c r="AS4" i="51"/>
  <c r="AR4" i="51"/>
  <c r="AQ4" i="51"/>
  <c r="AP4" i="51"/>
  <c r="AO4" i="51"/>
  <c r="AN4" i="51"/>
  <c r="AM4" i="51"/>
  <c r="AL4" i="51"/>
  <c r="AK4" i="51"/>
  <c r="AJ4" i="51"/>
  <c r="AI4" i="51"/>
  <c r="AH4" i="51"/>
  <c r="AG4" i="51"/>
  <c r="AF4" i="51"/>
  <c r="AE4" i="51"/>
  <c r="AD4" i="51"/>
  <c r="AC4" i="51"/>
  <c r="AB4" i="51"/>
  <c r="AA4" i="51"/>
  <c r="Z4" i="51"/>
  <c r="Y4" i="51"/>
  <c r="X4" i="51"/>
  <c r="W4" i="51"/>
  <c r="AA8" i="51" l="1"/>
  <c r="AB8" i="51"/>
  <c r="AC8" i="51"/>
  <c r="AD8" i="51"/>
  <c r="W8" i="51"/>
  <c r="Q8" i="51" s="1"/>
  <c r="AE8" i="51"/>
  <c r="X8" i="51"/>
  <c r="AT9" i="51"/>
  <c r="BD9" i="51"/>
  <c r="BO9" i="51"/>
  <c r="BZ9" i="51"/>
  <c r="CN9" i="51"/>
  <c r="AU9" i="51"/>
  <c r="BE9" i="51"/>
  <c r="BP9" i="51"/>
  <c r="CB9" i="51"/>
  <c r="CO9" i="51"/>
  <c r="O9" i="51"/>
  <c r="AO9" i="51" s="1"/>
  <c r="AV9" i="51"/>
  <c r="BG9" i="51"/>
  <c r="BQ9" i="51"/>
  <c r="CE9" i="51"/>
  <c r="R8" i="51"/>
  <c r="S8" i="51"/>
  <c r="T8" i="51"/>
  <c r="Y9" i="51"/>
  <c r="AW9" i="51"/>
  <c r="BH9" i="51"/>
  <c r="BR9" i="51"/>
  <c r="CF9" i="51"/>
  <c r="U8" i="51"/>
  <c r="Z9" i="51"/>
  <c r="AY9" i="51"/>
  <c r="BI9" i="51"/>
  <c r="BT9" i="51"/>
  <c r="CG9" i="51"/>
  <c r="V8" i="51"/>
  <c r="AA9" i="51"/>
  <c r="AZ9" i="51"/>
  <c r="BJ9" i="51"/>
  <c r="BW9" i="51"/>
  <c r="CL9" i="51"/>
  <c r="CD9" i="51"/>
  <c r="BV9" i="51"/>
  <c r="BN9" i="51"/>
  <c r="BF9" i="51"/>
  <c r="AX9" i="51"/>
  <c r="CK9" i="51"/>
  <c r="CC9" i="51"/>
  <c r="BU9" i="51"/>
  <c r="I10" i="51"/>
  <c r="CI9" i="51"/>
  <c r="CA9" i="51"/>
  <c r="BS9" i="51"/>
  <c r="BK9" i="51"/>
  <c r="BC9" i="51"/>
  <c r="CP9" i="51"/>
  <c r="BA9" i="51"/>
  <c r="BL9" i="51"/>
  <c r="BX9" i="51"/>
  <c r="CJ9" i="51"/>
  <c r="BB9" i="51"/>
  <c r="BM9" i="51"/>
  <c r="BY9" i="51"/>
  <c r="CM9" i="51"/>
  <c r="AM9" i="51" l="1"/>
  <c r="AF9" i="51"/>
  <c r="AR9" i="51"/>
  <c r="AG9" i="51"/>
  <c r="AK9" i="51"/>
  <c r="AI9" i="51"/>
  <c r="AQ9" i="51"/>
  <c r="AP9" i="51"/>
  <c r="AN9" i="51"/>
  <c r="AJ9" i="51"/>
  <c r="AS9" i="51"/>
  <c r="AL9" i="51"/>
  <c r="X9" i="51"/>
  <c r="AC9" i="51"/>
  <c r="AH9" i="51"/>
  <c r="W9" i="51"/>
  <c r="V9" i="51"/>
  <c r="T9" i="51"/>
  <c r="S9" i="51"/>
  <c r="AE9" i="51"/>
  <c r="U9" i="51"/>
  <c r="AB9" i="51"/>
  <c r="CP10" i="51"/>
  <c r="CH10" i="51"/>
  <c r="BZ10" i="51"/>
  <c r="BR10" i="51"/>
  <c r="BJ10" i="51"/>
  <c r="AD10" i="51"/>
  <c r="CO10" i="51"/>
  <c r="CG10" i="51"/>
  <c r="BY10" i="51"/>
  <c r="BQ10" i="51"/>
  <c r="BI10" i="51"/>
  <c r="AC10" i="51"/>
  <c r="CM10" i="51"/>
  <c r="CE10" i="51"/>
  <c r="BW10" i="51"/>
  <c r="BO10" i="51"/>
  <c r="BG10" i="51"/>
  <c r="AA10" i="51"/>
  <c r="CL10" i="51"/>
  <c r="CD10" i="51"/>
  <c r="BV10" i="51"/>
  <c r="BN10" i="51"/>
  <c r="BF10" i="51"/>
  <c r="AH10" i="51"/>
  <c r="Z10" i="51"/>
  <c r="CI10" i="51"/>
  <c r="BS10" i="51"/>
  <c r="W10" i="51"/>
  <c r="CF10" i="51"/>
  <c r="BP10" i="51"/>
  <c r="CC10" i="51"/>
  <c r="BM10" i="51"/>
  <c r="AG10" i="51"/>
  <c r="CB10" i="51"/>
  <c r="BL10" i="51"/>
  <c r="AF10" i="51"/>
  <c r="I11" i="51"/>
  <c r="CA10" i="51"/>
  <c r="BK10" i="51"/>
  <c r="AE10" i="51"/>
  <c r="CN10" i="51"/>
  <c r="BX10" i="51"/>
  <c r="BH10" i="51"/>
  <c r="AB10" i="51"/>
  <c r="CK10" i="51"/>
  <c r="BU10" i="51"/>
  <c r="Y10" i="51"/>
  <c r="CJ10" i="51"/>
  <c r="BT10" i="51"/>
  <c r="X10" i="51"/>
  <c r="AD9" i="51"/>
  <c r="M10" i="51"/>
  <c r="N10" i="51" s="1"/>
  <c r="O10" i="51"/>
  <c r="AI10" i="51" s="1"/>
  <c r="R9" i="51" l="1"/>
  <c r="BB10" i="51"/>
  <c r="AV10" i="51"/>
  <c r="BD10" i="51"/>
  <c r="AZ10" i="51"/>
  <c r="AX10" i="51"/>
  <c r="BA10" i="51"/>
  <c r="AY10" i="51"/>
  <c r="BE10" i="51"/>
  <c r="AU10" i="51"/>
  <c r="BC10" i="51"/>
  <c r="AW10" i="51"/>
  <c r="AP10" i="51"/>
  <c r="AR10" i="51"/>
  <c r="Q9" i="51"/>
  <c r="AT10" i="51"/>
  <c r="AO10" i="51"/>
  <c r="L11" i="51"/>
  <c r="AJ10" i="51"/>
  <c r="CL11" i="51"/>
  <c r="CD11" i="51"/>
  <c r="BV11" i="51"/>
  <c r="AP11" i="51"/>
  <c r="AH11" i="51"/>
  <c r="Z11" i="51"/>
  <c r="CK11" i="51"/>
  <c r="CC11" i="51"/>
  <c r="BU11" i="51"/>
  <c r="AO11" i="51"/>
  <c r="AG11" i="51"/>
  <c r="Y11" i="51"/>
  <c r="CJ11" i="51"/>
  <c r="CB11" i="51"/>
  <c r="BT11" i="51"/>
  <c r="I12" i="51"/>
  <c r="CI11" i="51"/>
  <c r="CA11" i="51"/>
  <c r="BS11" i="51"/>
  <c r="AM11" i="51"/>
  <c r="AE11" i="51"/>
  <c r="W11" i="51"/>
  <c r="CP11" i="51"/>
  <c r="CH11" i="51"/>
  <c r="BZ11" i="51"/>
  <c r="BR11" i="51"/>
  <c r="AT11" i="51"/>
  <c r="AL11" i="51"/>
  <c r="AD11" i="51"/>
  <c r="CO11" i="51"/>
  <c r="BW11" i="51"/>
  <c r="AI11" i="51"/>
  <c r="CN11" i="51"/>
  <c r="AF11" i="51"/>
  <c r="CM11" i="51"/>
  <c r="AS11" i="51"/>
  <c r="AC11" i="51"/>
  <c r="CG11" i="51"/>
  <c r="AR11" i="51"/>
  <c r="AB11" i="51"/>
  <c r="CF11" i="51"/>
  <c r="AQ11" i="51"/>
  <c r="AA11" i="51"/>
  <c r="CE11" i="51"/>
  <c r="AN11" i="51"/>
  <c r="X11" i="51"/>
  <c r="BY11" i="51"/>
  <c r="AK11" i="51"/>
  <c r="BX11" i="51"/>
  <c r="AJ11" i="51"/>
  <c r="V10" i="51"/>
  <c r="Q10" i="51"/>
  <c r="AQ10" i="51"/>
  <c r="AK10" i="51"/>
  <c r="AN10" i="51"/>
  <c r="AM10" i="51"/>
  <c r="AS10" i="51"/>
  <c r="AL10" i="51"/>
  <c r="T10" i="51"/>
  <c r="U10" i="51"/>
  <c r="S10" i="51" l="1"/>
  <c r="V11" i="51"/>
  <c r="R10" i="51"/>
  <c r="U11" i="51"/>
  <c r="Q11" i="51"/>
  <c r="M11" i="51"/>
  <c r="N11" i="51" s="1"/>
  <c r="O11" i="51"/>
  <c r="CK12" i="51"/>
  <c r="BE12" i="51"/>
  <c r="CJ12" i="51"/>
  <c r="CP12" i="51"/>
  <c r="CH12" i="51"/>
  <c r="BB12" i="51"/>
  <c r="AT12" i="51"/>
  <c r="AL12" i="51"/>
  <c r="AD12" i="51"/>
  <c r="CO12" i="51"/>
  <c r="CG12" i="51"/>
  <c r="BA12" i="51"/>
  <c r="AS12" i="51"/>
  <c r="AK12" i="51"/>
  <c r="AC12" i="51"/>
  <c r="CN12" i="51"/>
  <c r="CF12" i="51"/>
  <c r="AZ12" i="51"/>
  <c r="AR12" i="51"/>
  <c r="AJ12" i="51"/>
  <c r="AB12" i="51"/>
  <c r="CM12" i="51"/>
  <c r="CE12" i="51"/>
  <c r="AY12" i="51"/>
  <c r="AQ12" i="51"/>
  <c r="AI12" i="51"/>
  <c r="AA12" i="51"/>
  <c r="CL12" i="51"/>
  <c r="CD12" i="51"/>
  <c r="BF12" i="51"/>
  <c r="AX12" i="51"/>
  <c r="AP12" i="51"/>
  <c r="AH12" i="51"/>
  <c r="Z12" i="51"/>
  <c r="BC12" i="51"/>
  <c r="AF12" i="51"/>
  <c r="AW12" i="51"/>
  <c r="AE12" i="51"/>
  <c r="I13" i="51"/>
  <c r="AV12" i="51"/>
  <c r="Y12" i="51"/>
  <c r="CI12" i="51"/>
  <c r="AU12" i="51"/>
  <c r="X12" i="51"/>
  <c r="AO12" i="51"/>
  <c r="W12" i="51"/>
  <c r="AN12" i="51"/>
  <c r="AM12" i="51"/>
  <c r="BD12" i="51"/>
  <c r="AG12" i="51"/>
  <c r="R11" i="51"/>
  <c r="BN11" i="51" l="1"/>
  <c r="BO11" i="51"/>
  <c r="BH11" i="51"/>
  <c r="BK11" i="51"/>
  <c r="BJ11" i="51"/>
  <c r="BQ11" i="51"/>
  <c r="BL11" i="51"/>
  <c r="BP11" i="51"/>
  <c r="BI11" i="51"/>
  <c r="BG11" i="51"/>
  <c r="BM11" i="51"/>
  <c r="L12" i="51"/>
  <c r="AW11" i="51"/>
  <c r="BD11" i="51"/>
  <c r="AU11" i="51"/>
  <c r="AV11" i="51"/>
  <c r="BB11" i="51"/>
  <c r="BA11" i="51"/>
  <c r="AY11" i="51"/>
  <c r="BF11" i="51"/>
  <c r="AX11" i="51"/>
  <c r="BE11" i="51"/>
  <c r="BC11" i="51"/>
  <c r="AZ11" i="51"/>
  <c r="S12" i="51"/>
  <c r="V12" i="51"/>
  <c r="R12" i="51"/>
  <c r="Q12" i="51"/>
  <c r="BQ13" i="51"/>
  <c r="BI13" i="51"/>
  <c r="BA13" i="51"/>
  <c r="AS13" i="51"/>
  <c r="AK13" i="51"/>
  <c r="AC13" i="51"/>
  <c r="BP13" i="51"/>
  <c r="BH13" i="51"/>
  <c r="AZ13" i="51"/>
  <c r="AR13" i="51"/>
  <c r="AJ13" i="51"/>
  <c r="AB13" i="51"/>
  <c r="BO13" i="51"/>
  <c r="BG13" i="51"/>
  <c r="AY13" i="51"/>
  <c r="AQ13" i="51"/>
  <c r="BN13" i="51"/>
  <c r="BF13" i="51"/>
  <c r="AX13" i="51"/>
  <c r="AP13" i="51"/>
  <c r="AH13" i="51"/>
  <c r="Z13" i="51"/>
  <c r="BM13" i="51"/>
  <c r="BE13" i="51"/>
  <c r="AW13" i="51"/>
  <c r="AO13" i="51"/>
  <c r="AG13" i="51"/>
  <c r="Y13" i="51"/>
  <c r="BL13" i="51"/>
  <c r="BD13" i="51"/>
  <c r="AV13" i="51"/>
  <c r="AN13" i="51"/>
  <c r="AF13" i="51"/>
  <c r="X13" i="51"/>
  <c r="I14" i="51"/>
  <c r="BK13" i="51"/>
  <c r="BC13" i="51"/>
  <c r="AU13" i="51"/>
  <c r="AM13" i="51"/>
  <c r="AE13" i="51"/>
  <c r="W13" i="51"/>
  <c r="CP13" i="51"/>
  <c r="BR13" i="51"/>
  <c r="BJ13" i="51"/>
  <c r="BB13" i="51"/>
  <c r="AT13" i="51"/>
  <c r="AL13" i="51"/>
  <c r="AD13" i="51"/>
  <c r="AA13" i="51"/>
  <c r="AI13" i="51"/>
  <c r="T11" i="51" l="1"/>
  <c r="T13" i="51"/>
  <c r="S13" i="51"/>
  <c r="CC14" i="51"/>
  <c r="BU14" i="51"/>
  <c r="BM14" i="51"/>
  <c r="BE14" i="51"/>
  <c r="BE15" i="51" s="1"/>
  <c r="AW14" i="51"/>
  <c r="AW15" i="51" s="1"/>
  <c r="AO14" i="51"/>
  <c r="AO15" i="51" s="1"/>
  <c r="AG14" i="51"/>
  <c r="AG15" i="51" s="1"/>
  <c r="Y14" i="51"/>
  <c r="Y15" i="51" s="1"/>
  <c r="CB14" i="51"/>
  <c r="BT14" i="51"/>
  <c r="BL14" i="51"/>
  <c r="BD14" i="51"/>
  <c r="BD15" i="51" s="1"/>
  <c r="AV14" i="51"/>
  <c r="AV15" i="51" s="1"/>
  <c r="AN14" i="51"/>
  <c r="AN15" i="51" s="1"/>
  <c r="AF14" i="51"/>
  <c r="AF15" i="51" s="1"/>
  <c r="X14" i="51"/>
  <c r="X15" i="51" s="1"/>
  <c r="CA14" i="51"/>
  <c r="BS14" i="51"/>
  <c r="BK14" i="51"/>
  <c r="BC14" i="51"/>
  <c r="BC15" i="51" s="1"/>
  <c r="AU14" i="51"/>
  <c r="AU15" i="51" s="1"/>
  <c r="AM14" i="51"/>
  <c r="AM15" i="51" s="1"/>
  <c r="AE14" i="51"/>
  <c r="AE15" i="51" s="1"/>
  <c r="W14" i="51"/>
  <c r="BZ14" i="51"/>
  <c r="BR14" i="51"/>
  <c r="BJ14" i="51"/>
  <c r="BB14" i="51"/>
  <c r="BB15" i="51" s="1"/>
  <c r="AT14" i="51"/>
  <c r="AT15" i="51" s="1"/>
  <c r="AL14" i="51"/>
  <c r="AL15" i="51" s="1"/>
  <c r="AD14" i="51"/>
  <c r="AD15" i="51" s="1"/>
  <c r="BY14" i="51"/>
  <c r="BQ14" i="51"/>
  <c r="BI14" i="51"/>
  <c r="BA14" i="51"/>
  <c r="BA15" i="51" s="1"/>
  <c r="AS14" i="51"/>
  <c r="AS15" i="51" s="1"/>
  <c r="AK14" i="51"/>
  <c r="AK15" i="51" s="1"/>
  <c r="AC14" i="51"/>
  <c r="AC15" i="51" s="1"/>
  <c r="BX14" i="51"/>
  <c r="BP14" i="51"/>
  <c r="BH14" i="51"/>
  <c r="AZ14" i="51"/>
  <c r="AZ15" i="51" s="1"/>
  <c r="AR14" i="51"/>
  <c r="AR15" i="51" s="1"/>
  <c r="AJ14" i="51"/>
  <c r="AJ15" i="51" s="1"/>
  <c r="AB14" i="51"/>
  <c r="AB15" i="51" s="1"/>
  <c r="BW14" i="51"/>
  <c r="BO14" i="51"/>
  <c r="BG14" i="51"/>
  <c r="AY14" i="51"/>
  <c r="AY15" i="51" s="1"/>
  <c r="AQ14" i="51"/>
  <c r="AQ15" i="51" s="1"/>
  <c r="AI14" i="51"/>
  <c r="AA14" i="51"/>
  <c r="AA15" i="51" s="1"/>
  <c r="CD14" i="51"/>
  <c r="BV14" i="51"/>
  <c r="BN14" i="51"/>
  <c r="BF14" i="51"/>
  <c r="BF15" i="51" s="1"/>
  <c r="AX14" i="51"/>
  <c r="AX15" i="51" s="1"/>
  <c r="AP14" i="51"/>
  <c r="AP15" i="51" s="1"/>
  <c r="AH14" i="51"/>
  <c r="AH15" i="51" s="1"/>
  <c r="Z14" i="51"/>
  <c r="Z15" i="51" s="1"/>
  <c r="Q13" i="51"/>
  <c r="M12" i="51"/>
  <c r="N12" i="51" s="1"/>
  <c r="O12" i="51"/>
  <c r="R13" i="51"/>
  <c r="S11" i="51"/>
  <c r="H119" i="79" l="1"/>
  <c r="H9" i="79"/>
  <c r="H64" i="79"/>
  <c r="H104" i="79"/>
  <c r="H13" i="79"/>
  <c r="H24" i="79"/>
  <c r="H6" i="79"/>
  <c r="H28" i="79"/>
  <c r="H23" i="79"/>
  <c r="H54" i="79"/>
  <c r="H39" i="79"/>
  <c r="H31" i="79"/>
  <c r="H91" i="79"/>
  <c r="H99" i="79"/>
  <c r="H41" i="79"/>
  <c r="H66" i="79"/>
  <c r="H58" i="79"/>
  <c r="H122" i="79"/>
  <c r="H37" i="79"/>
  <c r="H98" i="79"/>
  <c r="H78" i="79"/>
  <c r="H93" i="79"/>
  <c r="H25" i="79"/>
  <c r="H74" i="79"/>
  <c r="H97" i="79"/>
  <c r="H45" i="79"/>
  <c r="H107" i="79"/>
  <c r="H103" i="79"/>
  <c r="H61" i="79"/>
  <c r="H106" i="79"/>
  <c r="H121" i="79"/>
  <c r="H11" i="79"/>
  <c r="H69" i="79"/>
  <c r="H50" i="79"/>
  <c r="H79" i="79"/>
  <c r="H15" i="79"/>
  <c r="H102" i="79"/>
  <c r="H40" i="79"/>
  <c r="H43" i="79"/>
  <c r="H36" i="79"/>
  <c r="H105" i="79"/>
  <c r="H48" i="79"/>
  <c r="H110" i="79"/>
  <c r="H49" i="79"/>
  <c r="H62" i="79"/>
  <c r="H57" i="79"/>
  <c r="H63" i="79"/>
  <c r="H71" i="79"/>
  <c r="H101" i="79"/>
  <c r="H123" i="79"/>
  <c r="H33" i="79"/>
  <c r="H89" i="79"/>
  <c r="H16" i="79"/>
  <c r="H117" i="79"/>
  <c r="H35" i="79"/>
  <c r="H26" i="79"/>
  <c r="H84" i="79"/>
  <c r="H112" i="79"/>
  <c r="H109" i="79"/>
  <c r="H83" i="79"/>
  <c r="H94" i="79"/>
  <c r="H95" i="79"/>
  <c r="H67" i="79"/>
  <c r="H47" i="79"/>
  <c r="H10" i="79"/>
  <c r="H7" i="79"/>
  <c r="H38" i="79"/>
  <c r="H77" i="79"/>
  <c r="H115" i="79"/>
  <c r="H60" i="79"/>
  <c r="H56" i="79"/>
  <c r="H21" i="79"/>
  <c r="H82" i="79"/>
  <c r="H30" i="79"/>
  <c r="H20" i="79"/>
  <c r="H86" i="79"/>
  <c r="H85" i="79"/>
  <c r="H29" i="79"/>
  <c r="H108" i="79"/>
  <c r="H70" i="79"/>
  <c r="H100" i="79"/>
  <c r="H34" i="79"/>
  <c r="H53" i="79"/>
  <c r="H65" i="79"/>
  <c r="H114" i="79"/>
  <c r="H87" i="79"/>
  <c r="H17" i="79"/>
  <c r="H113" i="79"/>
  <c r="H27" i="79"/>
  <c r="H51" i="79"/>
  <c r="H72" i="79"/>
  <c r="H88" i="79"/>
  <c r="H52" i="79"/>
  <c r="H42" i="79"/>
  <c r="H124" i="79"/>
  <c r="H92" i="79"/>
  <c r="H80" i="79"/>
  <c r="H75" i="79"/>
  <c r="H44" i="79"/>
  <c r="H18" i="79"/>
  <c r="H14" i="79"/>
  <c r="H73" i="79"/>
  <c r="H8" i="79"/>
  <c r="H111" i="79"/>
  <c r="H90" i="79"/>
  <c r="H118" i="79"/>
  <c r="H76" i="79"/>
  <c r="H22" i="79"/>
  <c r="H116" i="79"/>
  <c r="H120" i="79"/>
  <c r="H19" i="79"/>
  <c r="H32" i="79"/>
  <c r="H12" i="79"/>
  <c r="H59" i="79"/>
  <c r="H46" i="79"/>
  <c r="H55" i="79"/>
  <c r="H68" i="79"/>
  <c r="H96" i="79"/>
  <c r="H81" i="79"/>
  <c r="Q54" i="79"/>
  <c r="Q60" i="79"/>
  <c r="Q88" i="79"/>
  <c r="Q95" i="79"/>
  <c r="Q117" i="79"/>
  <c r="Q64" i="79"/>
  <c r="Q77" i="79"/>
  <c r="Q24" i="79"/>
  <c r="Q120" i="79"/>
  <c r="Q93" i="79"/>
  <c r="Q53" i="79"/>
  <c r="Q8" i="79"/>
  <c r="Q9" i="79"/>
  <c r="Q6" i="79"/>
  <c r="Q69" i="79"/>
  <c r="Q90" i="79"/>
  <c r="Q66" i="79"/>
  <c r="Q57" i="79"/>
  <c r="Q14" i="79"/>
  <c r="Q122" i="79"/>
  <c r="Q101" i="79"/>
  <c r="Q109" i="79"/>
  <c r="Q58" i="79"/>
  <c r="Q99" i="79"/>
  <c r="Q107" i="79"/>
  <c r="Q47" i="79"/>
  <c r="Q76" i="79"/>
  <c r="Q43" i="79"/>
  <c r="Q44" i="79"/>
  <c r="Q73" i="79"/>
  <c r="Q92" i="79"/>
  <c r="Q32" i="79"/>
  <c r="Q91" i="79"/>
  <c r="Q31" i="79"/>
  <c r="Q13" i="79"/>
  <c r="Q123" i="79"/>
  <c r="Q68" i="79"/>
  <c r="Q28" i="79"/>
  <c r="Q81" i="79"/>
  <c r="Q124" i="79"/>
  <c r="Q71" i="79"/>
  <c r="Q82" i="79"/>
  <c r="Q72" i="79"/>
  <c r="Q19" i="79"/>
  <c r="Q70" i="79"/>
  <c r="Q83" i="79"/>
  <c r="Q12" i="79"/>
  <c r="Q25" i="79"/>
  <c r="Q45" i="79"/>
  <c r="Q39" i="79"/>
  <c r="Q37" i="79"/>
  <c r="Q30" i="79"/>
  <c r="Q115" i="79"/>
  <c r="Q41" i="79"/>
  <c r="Q7" i="79"/>
  <c r="Q46" i="79"/>
  <c r="Q111" i="79"/>
  <c r="Q116" i="79"/>
  <c r="Q23" i="79"/>
  <c r="Q22" i="79"/>
  <c r="Q40" i="79"/>
  <c r="Q61" i="79"/>
  <c r="Q105" i="79"/>
  <c r="Q74" i="79"/>
  <c r="Q26" i="79"/>
  <c r="Q34" i="79"/>
  <c r="Q42" i="79"/>
  <c r="Q20" i="79"/>
  <c r="Q80" i="79"/>
  <c r="Q16" i="79"/>
  <c r="Q67" i="79"/>
  <c r="Q118" i="79"/>
  <c r="Q85" i="79"/>
  <c r="Q78" i="79"/>
  <c r="Q59" i="79"/>
  <c r="Q10" i="79"/>
  <c r="Q108" i="79"/>
  <c r="Q29" i="79"/>
  <c r="Q110" i="79"/>
  <c r="Q18" i="79"/>
  <c r="Q119" i="79"/>
  <c r="Q89" i="79"/>
  <c r="Q11" i="79"/>
  <c r="Q65" i="79"/>
  <c r="Q86" i="79"/>
  <c r="Q106" i="79"/>
  <c r="Q35" i="79"/>
  <c r="Q62" i="79"/>
  <c r="Q55" i="79"/>
  <c r="Q38" i="79"/>
  <c r="Q51" i="79"/>
  <c r="Q21" i="79"/>
  <c r="Q27" i="79"/>
  <c r="Q104" i="79"/>
  <c r="Q87" i="79"/>
  <c r="Q63" i="79"/>
  <c r="Q114" i="79"/>
  <c r="Q84" i="79"/>
  <c r="Q49" i="79"/>
  <c r="Q52" i="79"/>
  <c r="Q56" i="79"/>
  <c r="Q48" i="79"/>
  <c r="Q94" i="79"/>
  <c r="Q50" i="79"/>
  <c r="Q96" i="79"/>
  <c r="Q36" i="79"/>
  <c r="Q33" i="79"/>
  <c r="Q100" i="79"/>
  <c r="Q121" i="79"/>
  <c r="Q15" i="79"/>
  <c r="Q17" i="79"/>
  <c r="Q103" i="79"/>
  <c r="Q75" i="79"/>
  <c r="Q102" i="79"/>
  <c r="Q112" i="79"/>
  <c r="Q79" i="79"/>
  <c r="Q98" i="79"/>
  <c r="Q97" i="79"/>
  <c r="Q113" i="79"/>
  <c r="K66" i="79"/>
  <c r="K117" i="79"/>
  <c r="K8" i="79"/>
  <c r="K88" i="79"/>
  <c r="K77" i="79"/>
  <c r="K53" i="79"/>
  <c r="K93" i="79"/>
  <c r="K24" i="79"/>
  <c r="K9" i="79"/>
  <c r="K81" i="79"/>
  <c r="K47" i="79"/>
  <c r="K64" i="79"/>
  <c r="K73" i="79"/>
  <c r="K107" i="79"/>
  <c r="K120" i="79"/>
  <c r="K122" i="79"/>
  <c r="K90" i="79"/>
  <c r="K43" i="79"/>
  <c r="K109" i="79"/>
  <c r="K58" i="79"/>
  <c r="K57" i="79"/>
  <c r="K6" i="79"/>
  <c r="K54" i="79"/>
  <c r="K69" i="79"/>
  <c r="K76" i="79"/>
  <c r="K123" i="79"/>
  <c r="K19" i="79"/>
  <c r="K83" i="79"/>
  <c r="K70" i="79"/>
  <c r="K72" i="79"/>
  <c r="K32" i="79"/>
  <c r="K124" i="79"/>
  <c r="K14" i="79"/>
  <c r="K92" i="79"/>
  <c r="K13" i="79"/>
  <c r="K60" i="79"/>
  <c r="K95" i="79"/>
  <c r="K99" i="79"/>
  <c r="K91" i="79"/>
  <c r="K44" i="79"/>
  <c r="K101" i="79"/>
  <c r="K68" i="79"/>
  <c r="K28" i="79"/>
  <c r="K71" i="79"/>
  <c r="K7" i="79"/>
  <c r="K80" i="79"/>
  <c r="K33" i="79"/>
  <c r="K31" i="79"/>
  <c r="K30" i="79"/>
  <c r="K115" i="79"/>
  <c r="K82" i="79"/>
  <c r="K25" i="79"/>
  <c r="K111" i="79"/>
  <c r="K23" i="79"/>
  <c r="K105" i="79"/>
  <c r="K74" i="79"/>
  <c r="K16" i="79"/>
  <c r="K78" i="79"/>
  <c r="K61" i="79"/>
  <c r="K116" i="79"/>
  <c r="K34" i="79"/>
  <c r="K41" i="79"/>
  <c r="K26" i="79"/>
  <c r="K46" i="79"/>
  <c r="K12" i="79"/>
  <c r="K39" i="79"/>
  <c r="K22" i="79"/>
  <c r="K37" i="79"/>
  <c r="K67" i="79"/>
  <c r="K11" i="79"/>
  <c r="K94" i="79"/>
  <c r="K110" i="79"/>
  <c r="K89" i="79"/>
  <c r="K59" i="79"/>
  <c r="K45" i="79"/>
  <c r="K40" i="79"/>
  <c r="K51" i="79"/>
  <c r="K85" i="79"/>
  <c r="K86" i="79"/>
  <c r="K42" i="79"/>
  <c r="K118" i="79"/>
  <c r="K18" i="79"/>
  <c r="K20" i="79"/>
  <c r="K10" i="79"/>
  <c r="K119" i="79"/>
  <c r="K108" i="79"/>
  <c r="K50" i="79"/>
  <c r="K65" i="79"/>
  <c r="K106" i="79"/>
  <c r="K49" i="79"/>
  <c r="K36" i="79"/>
  <c r="K96" i="79"/>
  <c r="K21" i="79"/>
  <c r="K55" i="79"/>
  <c r="K35" i="79"/>
  <c r="K27" i="79"/>
  <c r="K63" i="79"/>
  <c r="K38" i="79"/>
  <c r="K79" i="79"/>
  <c r="K100" i="79"/>
  <c r="K87" i="79"/>
  <c r="K112" i="79"/>
  <c r="K29" i="79"/>
  <c r="K62" i="79"/>
  <c r="K48" i="79"/>
  <c r="K104" i="79"/>
  <c r="K56" i="79"/>
  <c r="K84" i="79"/>
  <c r="K114" i="79"/>
  <c r="K52" i="79"/>
  <c r="K98" i="79"/>
  <c r="K102" i="79"/>
  <c r="K113" i="79"/>
  <c r="K97" i="79"/>
  <c r="K103" i="79"/>
  <c r="K15" i="79"/>
  <c r="K17" i="79"/>
  <c r="K75" i="79"/>
  <c r="K121" i="79"/>
  <c r="N117" i="79"/>
  <c r="N43" i="79"/>
  <c r="N77" i="79"/>
  <c r="N60" i="79"/>
  <c r="N9" i="79"/>
  <c r="N53" i="79"/>
  <c r="N88" i="79"/>
  <c r="N120" i="79"/>
  <c r="N93" i="79"/>
  <c r="N73" i="79"/>
  <c r="N95" i="79"/>
  <c r="N81" i="79"/>
  <c r="N54" i="79"/>
  <c r="N64" i="79"/>
  <c r="N69" i="79"/>
  <c r="N8" i="79"/>
  <c r="N66" i="79"/>
  <c r="N57" i="79"/>
  <c r="N124" i="79"/>
  <c r="N99" i="79"/>
  <c r="N13" i="79"/>
  <c r="N76" i="79"/>
  <c r="N101" i="79"/>
  <c r="N14" i="79"/>
  <c r="N107" i="79"/>
  <c r="N47" i="79"/>
  <c r="N122" i="79"/>
  <c r="N109" i="79"/>
  <c r="N70" i="79"/>
  <c r="N71" i="79"/>
  <c r="N82" i="79"/>
  <c r="N72" i="79"/>
  <c r="N123" i="79"/>
  <c r="N31" i="79"/>
  <c r="N92" i="79"/>
  <c r="N6" i="79"/>
  <c r="N28" i="79"/>
  <c r="N32" i="79"/>
  <c r="N58" i="79"/>
  <c r="N91" i="79"/>
  <c r="N44" i="79"/>
  <c r="N90" i="79"/>
  <c r="N68" i="79"/>
  <c r="N19" i="79"/>
  <c r="N24" i="79"/>
  <c r="N83" i="79"/>
  <c r="N30" i="79"/>
  <c r="N45" i="79"/>
  <c r="N80" i="79"/>
  <c r="N46" i="79"/>
  <c r="N115" i="79"/>
  <c r="N111" i="79"/>
  <c r="N7" i="79"/>
  <c r="N41" i="79"/>
  <c r="N116" i="79"/>
  <c r="N33" i="79"/>
  <c r="N23" i="79"/>
  <c r="N25" i="79"/>
  <c r="N12" i="79"/>
  <c r="N22" i="79"/>
  <c r="N37" i="79"/>
  <c r="N105" i="79"/>
  <c r="N20" i="79"/>
  <c r="N39" i="79"/>
  <c r="N78" i="79"/>
  <c r="N61" i="79"/>
  <c r="N40" i="79"/>
  <c r="N42" i="79"/>
  <c r="N119" i="79"/>
  <c r="N89" i="79"/>
  <c r="N16" i="79"/>
  <c r="N34" i="79"/>
  <c r="N74" i="79"/>
  <c r="N26" i="79"/>
  <c r="N86" i="79"/>
  <c r="N85" i="79"/>
  <c r="N110" i="79"/>
  <c r="N10" i="79"/>
  <c r="N108" i="79"/>
  <c r="N67" i="79"/>
  <c r="N18" i="79"/>
  <c r="N29" i="79"/>
  <c r="N11" i="79"/>
  <c r="N35" i="79"/>
  <c r="N118" i="79"/>
  <c r="N94" i="79"/>
  <c r="N62" i="79"/>
  <c r="N21" i="79"/>
  <c r="N106" i="79"/>
  <c r="N38" i="79"/>
  <c r="N51" i="79"/>
  <c r="N55" i="79"/>
  <c r="N27" i="79"/>
  <c r="N59" i="79"/>
  <c r="N65" i="79"/>
  <c r="N36" i="79"/>
  <c r="N50" i="79"/>
  <c r="N56" i="79"/>
  <c r="N112" i="79"/>
  <c r="N96" i="79"/>
  <c r="N104" i="79"/>
  <c r="N87" i="79"/>
  <c r="N63" i="79"/>
  <c r="N84" i="79"/>
  <c r="N49" i="79"/>
  <c r="N79" i="79"/>
  <c r="N15" i="79"/>
  <c r="N75" i="79"/>
  <c r="N97" i="79"/>
  <c r="N100" i="79"/>
  <c r="N52" i="79"/>
  <c r="N113" i="79"/>
  <c r="N102" i="79"/>
  <c r="N114" i="79"/>
  <c r="N17" i="79"/>
  <c r="N48" i="79"/>
  <c r="N98" i="79"/>
  <c r="N103" i="79"/>
  <c r="N121" i="79"/>
  <c r="T54" i="79"/>
  <c r="T8" i="79"/>
  <c r="T9" i="79"/>
  <c r="T88" i="79"/>
  <c r="T93" i="79"/>
  <c r="T95" i="79"/>
  <c r="T120" i="79"/>
  <c r="T81" i="79"/>
  <c r="T47" i="79"/>
  <c r="T77" i="79"/>
  <c r="T117" i="79"/>
  <c r="T53" i="79"/>
  <c r="T60" i="79"/>
  <c r="T66" i="79"/>
  <c r="T13" i="79"/>
  <c r="T73" i="79"/>
  <c r="T43" i="79"/>
  <c r="T122" i="79"/>
  <c r="T99" i="79"/>
  <c r="T57" i="79"/>
  <c r="T64" i="79"/>
  <c r="T109" i="79"/>
  <c r="T124" i="79"/>
  <c r="T76" i="79"/>
  <c r="T14" i="79"/>
  <c r="T24" i="79"/>
  <c r="T90" i="79"/>
  <c r="T6" i="79"/>
  <c r="T58" i="79"/>
  <c r="T28" i="79"/>
  <c r="T19" i="79"/>
  <c r="T69" i="79"/>
  <c r="T32" i="79"/>
  <c r="T101" i="79"/>
  <c r="T31" i="79"/>
  <c r="T82" i="79"/>
  <c r="T92" i="79"/>
  <c r="T91" i="79"/>
  <c r="T83" i="79"/>
  <c r="T70" i="79"/>
  <c r="T71" i="79"/>
  <c r="T41" i="79"/>
  <c r="T68" i="79"/>
  <c r="T23" i="79"/>
  <c r="T80" i="79"/>
  <c r="T39" i="79"/>
  <c r="T107" i="79"/>
  <c r="T37" i="79"/>
  <c r="T33" i="79"/>
  <c r="T123" i="79"/>
  <c r="T44" i="79"/>
  <c r="T116" i="79"/>
  <c r="T30" i="79"/>
  <c r="T111" i="79"/>
  <c r="T25" i="79"/>
  <c r="T72" i="79"/>
  <c r="T46" i="79"/>
  <c r="T115" i="79"/>
  <c r="T7" i="79"/>
  <c r="T61" i="79"/>
  <c r="T22" i="79"/>
  <c r="T74" i="79"/>
  <c r="T12" i="79"/>
  <c r="T89" i="79"/>
  <c r="T34" i="79"/>
  <c r="T42" i="79"/>
  <c r="T119" i="79"/>
  <c r="T105" i="79"/>
  <c r="T16" i="79"/>
  <c r="T40" i="79"/>
  <c r="T110" i="79"/>
  <c r="T45" i="79"/>
  <c r="T108" i="79"/>
  <c r="T118" i="79"/>
  <c r="T78" i="79"/>
  <c r="T18" i="79"/>
  <c r="T20" i="79"/>
  <c r="T10" i="79"/>
  <c r="T67" i="79"/>
  <c r="T26" i="79"/>
  <c r="T51" i="79"/>
  <c r="T86" i="79"/>
  <c r="T94" i="79"/>
  <c r="T50" i="79"/>
  <c r="T62" i="79"/>
  <c r="T11" i="79"/>
  <c r="T85" i="79"/>
  <c r="T35" i="79"/>
  <c r="T106" i="79"/>
  <c r="T29" i="79"/>
  <c r="T38" i="79"/>
  <c r="T55" i="79"/>
  <c r="T21" i="79"/>
  <c r="T27" i="79"/>
  <c r="T36" i="79"/>
  <c r="T79" i="79"/>
  <c r="T48" i="79"/>
  <c r="T49" i="79"/>
  <c r="T52" i="79"/>
  <c r="T56" i="79"/>
  <c r="T84" i="79"/>
  <c r="T114" i="79"/>
  <c r="T104" i="79"/>
  <c r="T59" i="79"/>
  <c r="T65" i="79"/>
  <c r="T112" i="79"/>
  <c r="T98" i="79"/>
  <c r="T121" i="79"/>
  <c r="T87" i="79"/>
  <c r="T113" i="79"/>
  <c r="T97" i="79"/>
  <c r="T100" i="79"/>
  <c r="T17" i="79"/>
  <c r="T75" i="79"/>
  <c r="T63" i="79"/>
  <c r="T96" i="79"/>
  <c r="T102" i="79"/>
  <c r="T103" i="79"/>
  <c r="T15" i="79"/>
  <c r="S66" i="79"/>
  <c r="S93" i="79"/>
  <c r="S73" i="79"/>
  <c r="S47" i="79"/>
  <c r="S64" i="79"/>
  <c r="S77" i="79"/>
  <c r="S120" i="79"/>
  <c r="S8" i="79"/>
  <c r="S88" i="79"/>
  <c r="S9" i="79"/>
  <c r="S117" i="79"/>
  <c r="S24" i="79"/>
  <c r="S60" i="79"/>
  <c r="S14" i="79"/>
  <c r="S54" i="79"/>
  <c r="S53" i="79"/>
  <c r="S124" i="79"/>
  <c r="S69" i="79"/>
  <c r="S81" i="79"/>
  <c r="S109" i="79"/>
  <c r="S57" i="79"/>
  <c r="S76" i="79"/>
  <c r="S6" i="79"/>
  <c r="S90" i="79"/>
  <c r="S122" i="79"/>
  <c r="S101" i="79"/>
  <c r="S58" i="79"/>
  <c r="S107" i="79"/>
  <c r="S68" i="79"/>
  <c r="S19" i="79"/>
  <c r="S13" i="79"/>
  <c r="S123" i="79"/>
  <c r="S31" i="79"/>
  <c r="S91" i="79"/>
  <c r="S82" i="79"/>
  <c r="S99" i="79"/>
  <c r="S28" i="79"/>
  <c r="S92" i="79"/>
  <c r="S72" i="79"/>
  <c r="S32" i="79"/>
  <c r="S83" i="79"/>
  <c r="S70" i="79"/>
  <c r="S71" i="79"/>
  <c r="S44" i="79"/>
  <c r="S37" i="79"/>
  <c r="S46" i="79"/>
  <c r="S43" i="79"/>
  <c r="S30" i="79"/>
  <c r="S115" i="79"/>
  <c r="S116" i="79"/>
  <c r="S25" i="79"/>
  <c r="S41" i="79"/>
  <c r="S95" i="79"/>
  <c r="S111" i="79"/>
  <c r="S7" i="79"/>
  <c r="S39" i="79"/>
  <c r="S12" i="79"/>
  <c r="S80" i="79"/>
  <c r="S23" i="79"/>
  <c r="S45" i="79"/>
  <c r="S33" i="79"/>
  <c r="S105" i="79"/>
  <c r="S40" i="79"/>
  <c r="S20" i="79"/>
  <c r="S16" i="79"/>
  <c r="S119" i="79"/>
  <c r="S34" i="79"/>
  <c r="S89" i="79"/>
  <c r="S74" i="79"/>
  <c r="S26" i="79"/>
  <c r="S78" i="79"/>
  <c r="S61" i="79"/>
  <c r="S59" i="79"/>
  <c r="S22" i="79"/>
  <c r="S85" i="79"/>
  <c r="S51" i="79"/>
  <c r="S18" i="79"/>
  <c r="S11" i="79"/>
  <c r="S110" i="79"/>
  <c r="S29" i="79"/>
  <c r="S86" i="79"/>
  <c r="S10" i="79"/>
  <c r="S108" i="79"/>
  <c r="S67" i="79"/>
  <c r="S42" i="79"/>
  <c r="S21" i="79"/>
  <c r="S96" i="79"/>
  <c r="S65" i="79"/>
  <c r="S106" i="79"/>
  <c r="S55" i="79"/>
  <c r="S118" i="79"/>
  <c r="S94" i="79"/>
  <c r="S38" i="79"/>
  <c r="S50" i="79"/>
  <c r="S48" i="79"/>
  <c r="S36" i="79"/>
  <c r="S104" i="79"/>
  <c r="S56" i="79"/>
  <c r="S49" i="79"/>
  <c r="S114" i="79"/>
  <c r="S84" i="79"/>
  <c r="S35" i="79"/>
  <c r="S87" i="79"/>
  <c r="S100" i="79"/>
  <c r="S62" i="79"/>
  <c r="S79" i="79"/>
  <c r="S63" i="79"/>
  <c r="S112" i="79"/>
  <c r="S113" i="79"/>
  <c r="S102" i="79"/>
  <c r="S103" i="79"/>
  <c r="S15" i="79"/>
  <c r="S52" i="79"/>
  <c r="S98" i="79"/>
  <c r="S17" i="79"/>
  <c r="S27" i="79"/>
  <c r="S121" i="79"/>
  <c r="S97" i="79"/>
  <c r="S75" i="79"/>
  <c r="V81" i="79"/>
  <c r="V54" i="79"/>
  <c r="V8" i="79"/>
  <c r="V9" i="79"/>
  <c r="V60" i="79"/>
  <c r="V77" i="79"/>
  <c r="V64" i="79"/>
  <c r="V66" i="79"/>
  <c r="V73" i="79"/>
  <c r="V24" i="79"/>
  <c r="V88" i="79"/>
  <c r="V120" i="79"/>
  <c r="V53" i="79"/>
  <c r="V43" i="79"/>
  <c r="V117" i="79"/>
  <c r="V109" i="79"/>
  <c r="V124" i="79"/>
  <c r="V107" i="79"/>
  <c r="V57" i="79"/>
  <c r="V13" i="79"/>
  <c r="V95" i="79"/>
  <c r="V99" i="79"/>
  <c r="V47" i="79"/>
  <c r="V93" i="79"/>
  <c r="V101" i="79"/>
  <c r="V76" i="79"/>
  <c r="V14" i="79"/>
  <c r="V122" i="79"/>
  <c r="V58" i="79"/>
  <c r="V31" i="79"/>
  <c r="V90" i="79"/>
  <c r="V83" i="79"/>
  <c r="V72" i="79"/>
  <c r="V71" i="79"/>
  <c r="V69" i="79"/>
  <c r="V32" i="79"/>
  <c r="V6" i="79"/>
  <c r="V123" i="79"/>
  <c r="V68" i="79"/>
  <c r="V28" i="79"/>
  <c r="V44" i="79"/>
  <c r="V92" i="79"/>
  <c r="V91" i="79"/>
  <c r="V19" i="79"/>
  <c r="V115" i="79"/>
  <c r="V41" i="79"/>
  <c r="V37" i="79"/>
  <c r="V46" i="79"/>
  <c r="V12" i="79"/>
  <c r="V33" i="79"/>
  <c r="V70" i="79"/>
  <c r="V116" i="79"/>
  <c r="V82" i="79"/>
  <c r="V111" i="79"/>
  <c r="V23" i="79"/>
  <c r="V25" i="79"/>
  <c r="V45" i="79"/>
  <c r="V7" i="79"/>
  <c r="V61" i="79"/>
  <c r="V119" i="79"/>
  <c r="V16" i="79"/>
  <c r="V80" i="79"/>
  <c r="V105" i="79"/>
  <c r="V20" i="79"/>
  <c r="V89" i="79"/>
  <c r="V30" i="79"/>
  <c r="V78" i="79"/>
  <c r="V39" i="79"/>
  <c r="V22" i="79"/>
  <c r="V18" i="79"/>
  <c r="V108" i="79"/>
  <c r="V118" i="79"/>
  <c r="V51" i="79"/>
  <c r="V59" i="79"/>
  <c r="V42" i="79"/>
  <c r="V10" i="79"/>
  <c r="V40" i="79"/>
  <c r="V67" i="79"/>
  <c r="V86" i="79"/>
  <c r="V11" i="79"/>
  <c r="V29" i="79"/>
  <c r="V110" i="79"/>
  <c r="V94" i="79"/>
  <c r="V21" i="79"/>
  <c r="V55" i="79"/>
  <c r="V35" i="79"/>
  <c r="V65" i="79"/>
  <c r="V106" i="79"/>
  <c r="V74" i="79"/>
  <c r="V85" i="79"/>
  <c r="V62" i="79"/>
  <c r="V26" i="79"/>
  <c r="V50" i="79"/>
  <c r="V38" i="79"/>
  <c r="V96" i="79"/>
  <c r="V104" i="79"/>
  <c r="V112" i="79"/>
  <c r="V84" i="79"/>
  <c r="V79" i="79"/>
  <c r="V36" i="79"/>
  <c r="V56" i="79"/>
  <c r="V27" i="79"/>
  <c r="V49" i="79"/>
  <c r="V114" i="79"/>
  <c r="V63" i="79"/>
  <c r="V34" i="79"/>
  <c r="V52" i="79"/>
  <c r="V48" i="79"/>
  <c r="V121" i="79"/>
  <c r="V97" i="79"/>
  <c r="V17" i="79"/>
  <c r="V113" i="79"/>
  <c r="V15" i="79"/>
  <c r="V87" i="79"/>
  <c r="V103" i="79"/>
  <c r="V100" i="79"/>
  <c r="V102" i="79"/>
  <c r="V98" i="79"/>
  <c r="V75" i="79"/>
  <c r="L117" i="79"/>
  <c r="L95" i="79"/>
  <c r="L77" i="79"/>
  <c r="L8" i="79"/>
  <c r="L81" i="79"/>
  <c r="L120" i="79"/>
  <c r="L73" i="79"/>
  <c r="L24" i="79"/>
  <c r="L66" i="79"/>
  <c r="L88" i="79"/>
  <c r="L9" i="79"/>
  <c r="L54" i="79"/>
  <c r="L64" i="79"/>
  <c r="L47" i="79"/>
  <c r="L53" i="79"/>
  <c r="L124" i="79"/>
  <c r="L90" i="79"/>
  <c r="L6" i="79"/>
  <c r="L58" i="79"/>
  <c r="L43" i="79"/>
  <c r="L109" i="79"/>
  <c r="L57" i="79"/>
  <c r="L76" i="79"/>
  <c r="L101" i="79"/>
  <c r="L99" i="79"/>
  <c r="L93" i="79"/>
  <c r="L14" i="79"/>
  <c r="L107" i="79"/>
  <c r="L60" i="79"/>
  <c r="L122" i="79"/>
  <c r="L31" i="79"/>
  <c r="L92" i="79"/>
  <c r="L44" i="79"/>
  <c r="L68" i="79"/>
  <c r="L123" i="79"/>
  <c r="L72" i="79"/>
  <c r="L69" i="79"/>
  <c r="L82" i="79"/>
  <c r="L83" i="79"/>
  <c r="L19" i="79"/>
  <c r="L71" i="79"/>
  <c r="L91" i="79"/>
  <c r="L32" i="79"/>
  <c r="L30" i="79"/>
  <c r="L46" i="79"/>
  <c r="L111" i="79"/>
  <c r="L115" i="79"/>
  <c r="L37" i="79"/>
  <c r="L116" i="79"/>
  <c r="L70" i="79"/>
  <c r="L28" i="79"/>
  <c r="L23" i="79"/>
  <c r="L80" i="79"/>
  <c r="L41" i="79"/>
  <c r="L12" i="79"/>
  <c r="L13" i="79"/>
  <c r="L7" i="79"/>
  <c r="L25" i="79"/>
  <c r="L45" i="79"/>
  <c r="L34" i="79"/>
  <c r="L40" i="79"/>
  <c r="L16" i="79"/>
  <c r="L119" i="79"/>
  <c r="L61" i="79"/>
  <c r="L26" i="79"/>
  <c r="L89" i="79"/>
  <c r="L78" i="79"/>
  <c r="L10" i="79"/>
  <c r="L22" i="79"/>
  <c r="L42" i="79"/>
  <c r="L86" i="79"/>
  <c r="L39" i="79"/>
  <c r="L18" i="79"/>
  <c r="L85" i="79"/>
  <c r="L110" i="79"/>
  <c r="L29" i="79"/>
  <c r="L51" i="79"/>
  <c r="L20" i="79"/>
  <c r="L67" i="79"/>
  <c r="L21" i="79"/>
  <c r="L118" i="79"/>
  <c r="L105" i="79"/>
  <c r="L11" i="79"/>
  <c r="L65" i="79"/>
  <c r="L38" i="79"/>
  <c r="L96" i="79"/>
  <c r="L52" i="79"/>
  <c r="L94" i="79"/>
  <c r="L50" i="79"/>
  <c r="L62" i="79"/>
  <c r="L27" i="79"/>
  <c r="L74" i="79"/>
  <c r="L106" i="79"/>
  <c r="L59" i="79"/>
  <c r="L108" i="79"/>
  <c r="L104" i="79"/>
  <c r="L56" i="79"/>
  <c r="L36" i="79"/>
  <c r="L55" i="79"/>
  <c r="L35" i="79"/>
  <c r="L114" i="79"/>
  <c r="L79" i="79"/>
  <c r="L49" i="79"/>
  <c r="L100" i="79"/>
  <c r="L33" i="79"/>
  <c r="L84" i="79"/>
  <c r="L48" i="79"/>
  <c r="L112" i="79"/>
  <c r="L113" i="79"/>
  <c r="L17" i="79"/>
  <c r="L87" i="79"/>
  <c r="L98" i="79"/>
  <c r="L75" i="79"/>
  <c r="L103" i="79"/>
  <c r="L121" i="79"/>
  <c r="L97" i="79"/>
  <c r="L63" i="79"/>
  <c r="L15" i="79"/>
  <c r="L102" i="79"/>
  <c r="I77" i="79"/>
  <c r="I120" i="79"/>
  <c r="I66" i="79"/>
  <c r="I60" i="79"/>
  <c r="I43" i="79"/>
  <c r="I24" i="79"/>
  <c r="I81" i="79"/>
  <c r="I88" i="79"/>
  <c r="I47" i="79"/>
  <c r="I117" i="79"/>
  <c r="I64" i="79"/>
  <c r="I93" i="79"/>
  <c r="I73" i="79"/>
  <c r="I101" i="79"/>
  <c r="I8" i="79"/>
  <c r="I53" i="79"/>
  <c r="I107" i="79"/>
  <c r="I122" i="79"/>
  <c r="I13" i="79"/>
  <c r="I69" i="79"/>
  <c r="I124" i="79"/>
  <c r="I9" i="79"/>
  <c r="I95" i="79"/>
  <c r="I76" i="79"/>
  <c r="I99" i="79"/>
  <c r="I92" i="79"/>
  <c r="I14" i="79"/>
  <c r="I68" i="79"/>
  <c r="I31" i="79"/>
  <c r="I83" i="79"/>
  <c r="I32" i="79"/>
  <c r="I58" i="79"/>
  <c r="I28" i="79"/>
  <c r="I54" i="79"/>
  <c r="I57" i="79"/>
  <c r="I6" i="79"/>
  <c r="I91" i="79"/>
  <c r="I72" i="79"/>
  <c r="I44" i="79"/>
  <c r="I19" i="79"/>
  <c r="I111" i="79"/>
  <c r="I25" i="79"/>
  <c r="I123" i="79"/>
  <c r="I71" i="79"/>
  <c r="I30" i="79"/>
  <c r="I45" i="79"/>
  <c r="I80" i="79"/>
  <c r="I41" i="79"/>
  <c r="I90" i="79"/>
  <c r="I116" i="79"/>
  <c r="I23" i="79"/>
  <c r="I82" i="79"/>
  <c r="I33" i="79"/>
  <c r="I109" i="79"/>
  <c r="I37" i="79"/>
  <c r="I7" i="79"/>
  <c r="I12" i="79"/>
  <c r="I115" i="79"/>
  <c r="I39" i="79"/>
  <c r="I105" i="79"/>
  <c r="I119" i="79"/>
  <c r="I61" i="79"/>
  <c r="I34" i="79"/>
  <c r="I42" i="79"/>
  <c r="I46" i="79"/>
  <c r="I26" i="79"/>
  <c r="I78" i="79"/>
  <c r="I40" i="79"/>
  <c r="I20" i="79"/>
  <c r="I59" i="79"/>
  <c r="I89" i="79"/>
  <c r="I74" i="79"/>
  <c r="I22" i="79"/>
  <c r="I67" i="79"/>
  <c r="I70" i="79"/>
  <c r="I16" i="79"/>
  <c r="I10" i="79"/>
  <c r="I85" i="79"/>
  <c r="I11" i="79"/>
  <c r="I29" i="79"/>
  <c r="I86" i="79"/>
  <c r="I118" i="79"/>
  <c r="I110" i="79"/>
  <c r="I35" i="79"/>
  <c r="I18" i="79"/>
  <c r="I65" i="79"/>
  <c r="I38" i="79"/>
  <c r="I55" i="79"/>
  <c r="I52" i="79"/>
  <c r="I51" i="79"/>
  <c r="I21" i="79"/>
  <c r="I50" i="79"/>
  <c r="I106" i="79"/>
  <c r="I112" i="79"/>
  <c r="I27" i="79"/>
  <c r="I104" i="79"/>
  <c r="I79" i="79"/>
  <c r="I84" i="79"/>
  <c r="I62" i="79"/>
  <c r="I49" i="79"/>
  <c r="I36" i="79"/>
  <c r="I87" i="79"/>
  <c r="I108" i="79"/>
  <c r="I48" i="79"/>
  <c r="I94" i="79"/>
  <c r="I96" i="79"/>
  <c r="I114" i="79"/>
  <c r="I103" i="79"/>
  <c r="I15" i="79"/>
  <c r="I75" i="79"/>
  <c r="I113" i="79"/>
  <c r="I97" i="79"/>
  <c r="I98" i="79"/>
  <c r="I63" i="79"/>
  <c r="I121" i="79"/>
  <c r="I56" i="79"/>
  <c r="I100" i="79"/>
  <c r="I17" i="79"/>
  <c r="I102" i="79"/>
  <c r="P73" i="79"/>
  <c r="P43" i="79"/>
  <c r="P77" i="79"/>
  <c r="P120" i="79"/>
  <c r="P93" i="79"/>
  <c r="P54" i="79"/>
  <c r="P53" i="79"/>
  <c r="P24" i="79"/>
  <c r="P9" i="79"/>
  <c r="P60" i="79"/>
  <c r="P8" i="79"/>
  <c r="P117" i="79"/>
  <c r="P95" i="79"/>
  <c r="P14" i="79"/>
  <c r="P122" i="79"/>
  <c r="P76" i="79"/>
  <c r="P58" i="79"/>
  <c r="P64" i="79"/>
  <c r="P101" i="79"/>
  <c r="P109" i="79"/>
  <c r="P69" i="79"/>
  <c r="P66" i="79"/>
  <c r="P6" i="79"/>
  <c r="P47" i="79"/>
  <c r="P57" i="79"/>
  <c r="P90" i="79"/>
  <c r="P13" i="79"/>
  <c r="P83" i="79"/>
  <c r="P31" i="79"/>
  <c r="P92" i="79"/>
  <c r="P123" i="79"/>
  <c r="P19" i="79"/>
  <c r="P107" i="79"/>
  <c r="P28" i="79"/>
  <c r="P81" i="79"/>
  <c r="P72" i="79"/>
  <c r="P44" i="79"/>
  <c r="P32" i="79"/>
  <c r="P70" i="79"/>
  <c r="P71" i="79"/>
  <c r="P124" i="79"/>
  <c r="P68" i="79"/>
  <c r="P80" i="79"/>
  <c r="P88" i="79"/>
  <c r="P82" i="79"/>
  <c r="P23" i="79"/>
  <c r="P39" i="79"/>
  <c r="P30" i="79"/>
  <c r="P7" i="79"/>
  <c r="P46" i="79"/>
  <c r="P99" i="79"/>
  <c r="P41" i="79"/>
  <c r="P25" i="79"/>
  <c r="P12" i="79"/>
  <c r="P115" i="79"/>
  <c r="P33" i="79"/>
  <c r="P37" i="79"/>
  <c r="P45" i="79"/>
  <c r="P74" i="79"/>
  <c r="P111" i="79"/>
  <c r="P78" i="79"/>
  <c r="P119" i="79"/>
  <c r="P34" i="79"/>
  <c r="P42" i="79"/>
  <c r="P105" i="79"/>
  <c r="P89" i="79"/>
  <c r="P67" i="79"/>
  <c r="P61" i="79"/>
  <c r="P16" i="79"/>
  <c r="P91" i="79"/>
  <c r="P51" i="79"/>
  <c r="P18" i="79"/>
  <c r="P85" i="79"/>
  <c r="P22" i="79"/>
  <c r="P108" i="79"/>
  <c r="P11" i="79"/>
  <c r="P40" i="79"/>
  <c r="P59" i="79"/>
  <c r="P86" i="79"/>
  <c r="P10" i="79"/>
  <c r="P118" i="79"/>
  <c r="P110" i="79"/>
  <c r="P116" i="79"/>
  <c r="P29" i="79"/>
  <c r="P106" i="79"/>
  <c r="P65" i="79"/>
  <c r="P36" i="79"/>
  <c r="P21" i="79"/>
  <c r="P50" i="79"/>
  <c r="P38" i="79"/>
  <c r="P94" i="79"/>
  <c r="P49" i="79"/>
  <c r="P87" i="79"/>
  <c r="P56" i="79"/>
  <c r="P26" i="79"/>
  <c r="P114" i="79"/>
  <c r="P100" i="79"/>
  <c r="P35" i="79"/>
  <c r="P62" i="79"/>
  <c r="P20" i="79"/>
  <c r="P79" i="79"/>
  <c r="P104" i="79"/>
  <c r="P112" i="79"/>
  <c r="P63" i="79"/>
  <c r="P96" i="79"/>
  <c r="P55" i="79"/>
  <c r="P52" i="79"/>
  <c r="P113" i="79"/>
  <c r="P102" i="79"/>
  <c r="P15" i="79"/>
  <c r="P27" i="79"/>
  <c r="P97" i="79"/>
  <c r="P17" i="79"/>
  <c r="P75" i="79"/>
  <c r="P98" i="79"/>
  <c r="P84" i="79"/>
  <c r="P121" i="79"/>
  <c r="P48" i="79"/>
  <c r="P103" i="79"/>
  <c r="M60" i="79"/>
  <c r="M73" i="79"/>
  <c r="M24" i="79"/>
  <c r="M77" i="79"/>
  <c r="M66" i="79"/>
  <c r="M95" i="79"/>
  <c r="M43" i="79"/>
  <c r="M54" i="79"/>
  <c r="M53" i="79"/>
  <c r="M64" i="79"/>
  <c r="M93" i="79"/>
  <c r="M8" i="79"/>
  <c r="M81" i="79"/>
  <c r="M117" i="79"/>
  <c r="M88" i="79"/>
  <c r="M107" i="79"/>
  <c r="M47" i="79"/>
  <c r="M122" i="79"/>
  <c r="M99" i="79"/>
  <c r="M109" i="79"/>
  <c r="M69" i="79"/>
  <c r="M58" i="79"/>
  <c r="M9" i="79"/>
  <c r="M57" i="79"/>
  <c r="M90" i="79"/>
  <c r="M120" i="79"/>
  <c r="M101" i="79"/>
  <c r="M76" i="79"/>
  <c r="M6" i="79"/>
  <c r="M92" i="79"/>
  <c r="M19" i="79"/>
  <c r="M32" i="79"/>
  <c r="M13" i="79"/>
  <c r="M70" i="79"/>
  <c r="M91" i="79"/>
  <c r="M68" i="79"/>
  <c r="M28" i="79"/>
  <c r="M124" i="79"/>
  <c r="M14" i="79"/>
  <c r="M72" i="79"/>
  <c r="M71" i="79"/>
  <c r="M123" i="79"/>
  <c r="M83" i="79"/>
  <c r="M44" i="79"/>
  <c r="M25" i="79"/>
  <c r="M7" i="79"/>
  <c r="M116" i="79"/>
  <c r="M80" i="79"/>
  <c r="M23" i="79"/>
  <c r="M46" i="79"/>
  <c r="M115" i="79"/>
  <c r="M31" i="79"/>
  <c r="M41" i="79"/>
  <c r="M45" i="79"/>
  <c r="M12" i="79"/>
  <c r="M111" i="79"/>
  <c r="M39" i="79"/>
  <c r="M119" i="79"/>
  <c r="M105" i="79"/>
  <c r="M74" i="79"/>
  <c r="M82" i="79"/>
  <c r="M37" i="79"/>
  <c r="M42" i="79"/>
  <c r="M67" i="79"/>
  <c r="M22" i="79"/>
  <c r="M34" i="79"/>
  <c r="M89" i="79"/>
  <c r="M61" i="79"/>
  <c r="M40" i="79"/>
  <c r="M30" i="79"/>
  <c r="M33" i="79"/>
  <c r="M78" i="79"/>
  <c r="M108" i="79"/>
  <c r="M85" i="79"/>
  <c r="M94" i="79"/>
  <c r="M118" i="79"/>
  <c r="M11" i="79"/>
  <c r="M29" i="79"/>
  <c r="M26" i="79"/>
  <c r="M20" i="79"/>
  <c r="M59" i="79"/>
  <c r="M10" i="79"/>
  <c r="M16" i="79"/>
  <c r="M18" i="79"/>
  <c r="M35" i="79"/>
  <c r="M21" i="79"/>
  <c r="M36" i="79"/>
  <c r="M51" i="79"/>
  <c r="M55" i="79"/>
  <c r="M65" i="79"/>
  <c r="M106" i="79"/>
  <c r="M38" i="79"/>
  <c r="M112" i="79"/>
  <c r="M27" i="79"/>
  <c r="M114" i="79"/>
  <c r="M86" i="79"/>
  <c r="M50" i="79"/>
  <c r="M84" i="79"/>
  <c r="M100" i="79"/>
  <c r="M49" i="79"/>
  <c r="M63" i="79"/>
  <c r="M62" i="79"/>
  <c r="M104" i="79"/>
  <c r="M79" i="79"/>
  <c r="M87" i="79"/>
  <c r="M56" i="79"/>
  <c r="M48" i="79"/>
  <c r="M110" i="79"/>
  <c r="M113" i="79"/>
  <c r="M97" i="79"/>
  <c r="M103" i="79"/>
  <c r="M102" i="79"/>
  <c r="M96" i="79"/>
  <c r="M121" i="79"/>
  <c r="M17" i="79"/>
  <c r="M52" i="79"/>
  <c r="M15" i="79"/>
  <c r="M75" i="79"/>
  <c r="M98" i="79"/>
  <c r="W88" i="79"/>
  <c r="W9" i="79"/>
  <c r="W81" i="79"/>
  <c r="W73" i="79"/>
  <c r="W66" i="79"/>
  <c r="W47" i="79"/>
  <c r="W60" i="79"/>
  <c r="W8" i="79"/>
  <c r="W117" i="79"/>
  <c r="W77" i="79"/>
  <c r="W54" i="79"/>
  <c r="W64" i="79"/>
  <c r="W24" i="79"/>
  <c r="W43" i="79"/>
  <c r="W95" i="79"/>
  <c r="W93" i="79"/>
  <c r="W13" i="79"/>
  <c r="W6" i="79"/>
  <c r="W99" i="79"/>
  <c r="W101" i="79"/>
  <c r="W57" i="79"/>
  <c r="W69" i="79"/>
  <c r="W120" i="79"/>
  <c r="W53" i="79"/>
  <c r="W76" i="79"/>
  <c r="W122" i="79"/>
  <c r="W107" i="79"/>
  <c r="W90" i="79"/>
  <c r="W58" i="79"/>
  <c r="W109" i="79"/>
  <c r="W71" i="79"/>
  <c r="W44" i="79"/>
  <c r="W91" i="79"/>
  <c r="W123" i="79"/>
  <c r="W28" i="79"/>
  <c r="W31" i="79"/>
  <c r="W19" i="79"/>
  <c r="W70" i="79"/>
  <c r="W72" i="79"/>
  <c r="W32" i="79"/>
  <c r="W14" i="79"/>
  <c r="W68" i="79"/>
  <c r="W83" i="79"/>
  <c r="W124" i="79"/>
  <c r="W92" i="79"/>
  <c r="W46" i="79"/>
  <c r="W12" i="79"/>
  <c r="W41" i="79"/>
  <c r="W82" i="79"/>
  <c r="W115" i="79"/>
  <c r="W37" i="79"/>
  <c r="W25" i="79"/>
  <c r="W45" i="79"/>
  <c r="W7" i="79"/>
  <c r="W111" i="79"/>
  <c r="W33" i="79"/>
  <c r="W116" i="79"/>
  <c r="W22" i="79"/>
  <c r="W40" i="79"/>
  <c r="W23" i="79"/>
  <c r="W89" i="79"/>
  <c r="W67" i="79"/>
  <c r="W78" i="79"/>
  <c r="W26" i="79"/>
  <c r="W119" i="79"/>
  <c r="W42" i="79"/>
  <c r="W80" i="79"/>
  <c r="W61" i="79"/>
  <c r="W105" i="79"/>
  <c r="W29" i="79"/>
  <c r="W108" i="79"/>
  <c r="W34" i="79"/>
  <c r="W51" i="79"/>
  <c r="W20" i="79"/>
  <c r="W18" i="79"/>
  <c r="W30" i="79"/>
  <c r="W110" i="79"/>
  <c r="W39" i="79"/>
  <c r="W74" i="79"/>
  <c r="W118" i="79"/>
  <c r="W16" i="79"/>
  <c r="W94" i="79"/>
  <c r="W50" i="79"/>
  <c r="W59" i="79"/>
  <c r="W10" i="79"/>
  <c r="W96" i="79"/>
  <c r="W86" i="79"/>
  <c r="W106" i="79"/>
  <c r="W62" i="79"/>
  <c r="W21" i="79"/>
  <c r="W38" i="79"/>
  <c r="W114" i="79"/>
  <c r="W100" i="79"/>
  <c r="W79" i="79"/>
  <c r="W87" i="79"/>
  <c r="W112" i="79"/>
  <c r="W48" i="79"/>
  <c r="W85" i="79"/>
  <c r="W84" i="79"/>
  <c r="W55" i="79"/>
  <c r="W11" i="79"/>
  <c r="W63" i="79"/>
  <c r="W36" i="79"/>
  <c r="W98" i="79"/>
  <c r="W121" i="79"/>
  <c r="W65" i="79"/>
  <c r="W35" i="79"/>
  <c r="W49" i="79"/>
  <c r="W52" i="79"/>
  <c r="W97" i="79"/>
  <c r="W56" i="79"/>
  <c r="W75" i="79"/>
  <c r="W104" i="79"/>
  <c r="W17" i="79"/>
  <c r="W102" i="79"/>
  <c r="W27" i="79"/>
  <c r="W103" i="79"/>
  <c r="W113" i="79"/>
  <c r="W15" i="79"/>
  <c r="J95" i="79"/>
  <c r="J53" i="79"/>
  <c r="J47" i="79"/>
  <c r="J93" i="79"/>
  <c r="J24" i="79"/>
  <c r="J77" i="79"/>
  <c r="J66" i="79"/>
  <c r="J81" i="79"/>
  <c r="J60" i="79"/>
  <c r="J101" i="79"/>
  <c r="J88" i="79"/>
  <c r="J64" i="79"/>
  <c r="J124" i="79"/>
  <c r="J54" i="79"/>
  <c r="J120" i="79"/>
  <c r="J57" i="79"/>
  <c r="J69" i="79"/>
  <c r="J6" i="79"/>
  <c r="J122" i="79"/>
  <c r="J58" i="79"/>
  <c r="J107" i="79"/>
  <c r="J76" i="79"/>
  <c r="J109" i="79"/>
  <c r="J90" i="79"/>
  <c r="J99" i="79"/>
  <c r="J8" i="79"/>
  <c r="J13" i="79"/>
  <c r="J73" i="79"/>
  <c r="J32" i="79"/>
  <c r="J71" i="79"/>
  <c r="J9" i="79"/>
  <c r="J91" i="79"/>
  <c r="J72" i="79"/>
  <c r="J28" i="79"/>
  <c r="J14" i="79"/>
  <c r="J92" i="79"/>
  <c r="J123" i="79"/>
  <c r="J44" i="79"/>
  <c r="J19" i="79"/>
  <c r="J117" i="79"/>
  <c r="J70" i="79"/>
  <c r="J68" i="79"/>
  <c r="J83" i="79"/>
  <c r="J43" i="79"/>
  <c r="J116" i="79"/>
  <c r="J33" i="79"/>
  <c r="J31" i="79"/>
  <c r="J25" i="79"/>
  <c r="J45" i="79"/>
  <c r="J41" i="79"/>
  <c r="J82" i="79"/>
  <c r="J30" i="79"/>
  <c r="J37" i="79"/>
  <c r="J80" i="79"/>
  <c r="J111" i="79"/>
  <c r="J115" i="79"/>
  <c r="J12" i="79"/>
  <c r="J23" i="79"/>
  <c r="J78" i="79"/>
  <c r="J26" i="79"/>
  <c r="J34" i="79"/>
  <c r="J59" i="79"/>
  <c r="J105" i="79"/>
  <c r="J40" i="79"/>
  <c r="J46" i="79"/>
  <c r="J74" i="79"/>
  <c r="J39" i="79"/>
  <c r="J119" i="79"/>
  <c r="J22" i="79"/>
  <c r="J61" i="79"/>
  <c r="J108" i="79"/>
  <c r="J85" i="79"/>
  <c r="J67" i="79"/>
  <c r="J10" i="79"/>
  <c r="J94" i="79"/>
  <c r="J89" i="79"/>
  <c r="J42" i="79"/>
  <c r="J11" i="79"/>
  <c r="J7" i="79"/>
  <c r="J110" i="79"/>
  <c r="J29" i="79"/>
  <c r="J16" i="79"/>
  <c r="J118" i="79"/>
  <c r="J51" i="79"/>
  <c r="J49" i="79"/>
  <c r="J18" i="79"/>
  <c r="J36" i="79"/>
  <c r="J62" i="79"/>
  <c r="J27" i="79"/>
  <c r="J38" i="79"/>
  <c r="J65" i="79"/>
  <c r="J20" i="79"/>
  <c r="J86" i="79"/>
  <c r="J50" i="79"/>
  <c r="J96" i="79"/>
  <c r="J106" i="79"/>
  <c r="J52" i="79"/>
  <c r="J79" i="79"/>
  <c r="J112" i="79"/>
  <c r="J48" i="79"/>
  <c r="J21" i="79"/>
  <c r="J63" i="79"/>
  <c r="J35" i="79"/>
  <c r="J84" i="79"/>
  <c r="J55" i="79"/>
  <c r="J104" i="79"/>
  <c r="J114" i="79"/>
  <c r="J87" i="79"/>
  <c r="J103" i="79"/>
  <c r="J113" i="79"/>
  <c r="J75" i="79"/>
  <c r="J100" i="79"/>
  <c r="J121" i="79"/>
  <c r="J56" i="79"/>
  <c r="J98" i="79"/>
  <c r="J97" i="79"/>
  <c r="J15" i="79"/>
  <c r="J17" i="79"/>
  <c r="J102" i="79"/>
  <c r="U88" i="79"/>
  <c r="U73" i="79"/>
  <c r="U47" i="79"/>
  <c r="U9" i="79"/>
  <c r="U64" i="79"/>
  <c r="U8" i="79"/>
  <c r="U66" i="79"/>
  <c r="U77" i="79"/>
  <c r="U81" i="79"/>
  <c r="U60" i="79"/>
  <c r="U93" i="79"/>
  <c r="U24" i="79"/>
  <c r="U99" i="79"/>
  <c r="U101" i="79"/>
  <c r="U57" i="79"/>
  <c r="U69" i="79"/>
  <c r="U76" i="79"/>
  <c r="U58" i="79"/>
  <c r="U54" i="79"/>
  <c r="U6" i="79"/>
  <c r="U109" i="79"/>
  <c r="U107" i="79"/>
  <c r="U43" i="79"/>
  <c r="U14" i="79"/>
  <c r="U124" i="79"/>
  <c r="U72" i="79"/>
  <c r="U44" i="79"/>
  <c r="U71" i="79"/>
  <c r="U95" i="79"/>
  <c r="U19" i="79"/>
  <c r="U120" i="79"/>
  <c r="U92" i="79"/>
  <c r="U117" i="79"/>
  <c r="U91" i="79"/>
  <c r="U68" i="79"/>
  <c r="U122" i="79"/>
  <c r="U28" i="79"/>
  <c r="U123" i="79"/>
  <c r="U31" i="79"/>
  <c r="U53" i="79"/>
  <c r="U13" i="79"/>
  <c r="U82" i="79"/>
  <c r="U70" i="79"/>
  <c r="U37" i="79"/>
  <c r="U46" i="79"/>
  <c r="U32" i="79"/>
  <c r="U115" i="79"/>
  <c r="U7" i="79"/>
  <c r="U116" i="79"/>
  <c r="U12" i="79"/>
  <c r="U90" i="79"/>
  <c r="U83" i="79"/>
  <c r="U45" i="79"/>
  <c r="U111" i="79"/>
  <c r="U25" i="79"/>
  <c r="U41" i="79"/>
  <c r="U30" i="79"/>
  <c r="U33" i="79"/>
  <c r="U26" i="79"/>
  <c r="U42" i="79"/>
  <c r="U40" i="79"/>
  <c r="U16" i="79"/>
  <c r="U61" i="79"/>
  <c r="U89" i="79"/>
  <c r="U105" i="79"/>
  <c r="U34" i="79"/>
  <c r="U119" i="79"/>
  <c r="U78" i="79"/>
  <c r="U20" i="79"/>
  <c r="U59" i="79"/>
  <c r="U22" i="79"/>
  <c r="U110" i="79"/>
  <c r="U80" i="79"/>
  <c r="U86" i="79"/>
  <c r="U67" i="79"/>
  <c r="U108" i="79"/>
  <c r="U74" i="79"/>
  <c r="U85" i="79"/>
  <c r="U39" i="79"/>
  <c r="U29" i="79"/>
  <c r="U23" i="79"/>
  <c r="U11" i="79"/>
  <c r="U51" i="79"/>
  <c r="U94" i="79"/>
  <c r="U36" i="79"/>
  <c r="U50" i="79"/>
  <c r="U106" i="79"/>
  <c r="U65" i="79"/>
  <c r="U18" i="79"/>
  <c r="U62" i="79"/>
  <c r="U35" i="79"/>
  <c r="U118" i="79"/>
  <c r="U55" i="79"/>
  <c r="U21" i="79"/>
  <c r="U27" i="79"/>
  <c r="U96" i="79"/>
  <c r="U100" i="79"/>
  <c r="U63" i="79"/>
  <c r="U52" i="79"/>
  <c r="U112" i="79"/>
  <c r="U56" i="79"/>
  <c r="U10" i="79"/>
  <c r="U87" i="79"/>
  <c r="U104" i="79"/>
  <c r="U79" i="79"/>
  <c r="U49" i="79"/>
  <c r="U114" i="79"/>
  <c r="U84" i="79"/>
  <c r="U75" i="79"/>
  <c r="U98" i="79"/>
  <c r="U102" i="79"/>
  <c r="U38" i="79"/>
  <c r="U103" i="79"/>
  <c r="U17" i="79"/>
  <c r="U121" i="79"/>
  <c r="U113" i="79"/>
  <c r="U48" i="79"/>
  <c r="U15" i="79"/>
  <c r="U97" i="79"/>
  <c r="O60" i="79"/>
  <c r="O47" i="79"/>
  <c r="O93" i="79"/>
  <c r="O117" i="79"/>
  <c r="O73" i="79"/>
  <c r="O120" i="79"/>
  <c r="O8" i="79"/>
  <c r="O66" i="79"/>
  <c r="O43" i="79"/>
  <c r="O81" i="79"/>
  <c r="O64" i="79"/>
  <c r="O54" i="79"/>
  <c r="O77" i="79"/>
  <c r="O53" i="79"/>
  <c r="O124" i="79"/>
  <c r="O107" i="79"/>
  <c r="O57" i="79"/>
  <c r="O9" i="79"/>
  <c r="O99" i="79"/>
  <c r="O24" i="79"/>
  <c r="O13" i="79"/>
  <c r="O109" i="79"/>
  <c r="O90" i="79"/>
  <c r="O95" i="79"/>
  <c r="O76" i="79"/>
  <c r="O88" i="79"/>
  <c r="O101" i="79"/>
  <c r="O58" i="79"/>
  <c r="O14" i="79"/>
  <c r="O122" i="79"/>
  <c r="O83" i="79"/>
  <c r="O28" i="79"/>
  <c r="O44" i="79"/>
  <c r="O32" i="79"/>
  <c r="O123" i="79"/>
  <c r="O6" i="79"/>
  <c r="O69" i="79"/>
  <c r="O70" i="79"/>
  <c r="O71" i="79"/>
  <c r="O91" i="79"/>
  <c r="O19" i="79"/>
  <c r="O31" i="79"/>
  <c r="O111" i="79"/>
  <c r="O116" i="79"/>
  <c r="O46" i="79"/>
  <c r="O92" i="79"/>
  <c r="O37" i="79"/>
  <c r="O33" i="79"/>
  <c r="O7" i="79"/>
  <c r="O82" i="79"/>
  <c r="O68" i="79"/>
  <c r="O25" i="79"/>
  <c r="O41" i="79"/>
  <c r="O45" i="79"/>
  <c r="O12" i="79"/>
  <c r="O80" i="79"/>
  <c r="O42" i="79"/>
  <c r="O89" i="79"/>
  <c r="O30" i="79"/>
  <c r="O119" i="79"/>
  <c r="O20" i="79"/>
  <c r="O16" i="79"/>
  <c r="O72" i="79"/>
  <c r="O22" i="79"/>
  <c r="O26" i="79"/>
  <c r="O39" i="79"/>
  <c r="O78" i="79"/>
  <c r="O40" i="79"/>
  <c r="O67" i="79"/>
  <c r="O61" i="79"/>
  <c r="O59" i="79"/>
  <c r="O10" i="79"/>
  <c r="O94" i="79"/>
  <c r="O115" i="79"/>
  <c r="O29" i="79"/>
  <c r="O85" i="79"/>
  <c r="O86" i="79"/>
  <c r="O118" i="79"/>
  <c r="O18" i="79"/>
  <c r="O110" i="79"/>
  <c r="O51" i="79"/>
  <c r="O105" i="79"/>
  <c r="O106" i="79"/>
  <c r="O50" i="79"/>
  <c r="O55" i="79"/>
  <c r="O35" i="79"/>
  <c r="O49" i="79"/>
  <c r="O11" i="79"/>
  <c r="O21" i="79"/>
  <c r="O65" i="79"/>
  <c r="O52" i="79"/>
  <c r="O38" i="79"/>
  <c r="O34" i="79"/>
  <c r="O108" i="79"/>
  <c r="O62" i="79"/>
  <c r="O27" i="79"/>
  <c r="O104" i="79"/>
  <c r="O36" i="79"/>
  <c r="O114" i="79"/>
  <c r="O48" i="79"/>
  <c r="O84" i="79"/>
  <c r="O63" i="79"/>
  <c r="O96" i="79"/>
  <c r="O56" i="79"/>
  <c r="O74" i="79"/>
  <c r="O87" i="79"/>
  <c r="O100" i="79"/>
  <c r="O15" i="79"/>
  <c r="O17" i="79"/>
  <c r="O112" i="79"/>
  <c r="O98" i="79"/>
  <c r="O97" i="79"/>
  <c r="O79" i="79"/>
  <c r="O113" i="79"/>
  <c r="O75" i="79"/>
  <c r="O121" i="79"/>
  <c r="O103" i="79"/>
  <c r="O102" i="79"/>
  <c r="O23" i="79"/>
  <c r="R47" i="79"/>
  <c r="R24" i="79"/>
  <c r="R117" i="79"/>
  <c r="R64" i="79"/>
  <c r="R88" i="79"/>
  <c r="R95" i="79"/>
  <c r="R81" i="79"/>
  <c r="R120" i="79"/>
  <c r="R66" i="79"/>
  <c r="R77" i="79"/>
  <c r="R54" i="79"/>
  <c r="R124" i="79"/>
  <c r="R76" i="79"/>
  <c r="R8" i="79"/>
  <c r="R43" i="79"/>
  <c r="R58" i="79"/>
  <c r="R107" i="79"/>
  <c r="R101" i="79"/>
  <c r="R13" i="79"/>
  <c r="R6" i="79"/>
  <c r="R73" i="79"/>
  <c r="R60" i="79"/>
  <c r="R90" i="79"/>
  <c r="R122" i="79"/>
  <c r="R9" i="79"/>
  <c r="R14" i="79"/>
  <c r="R123" i="79"/>
  <c r="R72" i="79"/>
  <c r="R68" i="79"/>
  <c r="R70" i="79"/>
  <c r="R57" i="79"/>
  <c r="R69" i="79"/>
  <c r="R99" i="79"/>
  <c r="R71" i="79"/>
  <c r="R44" i="79"/>
  <c r="R93" i="79"/>
  <c r="R32" i="79"/>
  <c r="R83" i="79"/>
  <c r="R28" i="79"/>
  <c r="R30" i="79"/>
  <c r="R23" i="79"/>
  <c r="R7" i="79"/>
  <c r="R53" i="79"/>
  <c r="R46" i="79"/>
  <c r="R33" i="79"/>
  <c r="R41" i="79"/>
  <c r="R39" i="79"/>
  <c r="R91" i="79"/>
  <c r="R92" i="79"/>
  <c r="R19" i="79"/>
  <c r="R12" i="79"/>
  <c r="R109" i="79"/>
  <c r="R45" i="79"/>
  <c r="R116" i="79"/>
  <c r="R115" i="79"/>
  <c r="R119" i="79"/>
  <c r="R34" i="79"/>
  <c r="R40" i="79"/>
  <c r="R105" i="79"/>
  <c r="R89" i="79"/>
  <c r="R80" i="79"/>
  <c r="R82" i="79"/>
  <c r="R37" i="79"/>
  <c r="R25" i="79"/>
  <c r="R22" i="79"/>
  <c r="R26" i="79"/>
  <c r="R78" i="79"/>
  <c r="R42" i="79"/>
  <c r="R74" i="79"/>
  <c r="R111" i="79"/>
  <c r="R16" i="79"/>
  <c r="R10" i="79"/>
  <c r="R61" i="79"/>
  <c r="R20" i="79"/>
  <c r="R118" i="79"/>
  <c r="R110" i="79"/>
  <c r="R31" i="79"/>
  <c r="R29" i="79"/>
  <c r="R18" i="79"/>
  <c r="R86" i="79"/>
  <c r="R108" i="79"/>
  <c r="R11" i="79"/>
  <c r="R85" i="79"/>
  <c r="R50" i="79"/>
  <c r="R21" i="79"/>
  <c r="R96" i="79"/>
  <c r="R59" i="79"/>
  <c r="R35" i="79"/>
  <c r="R65" i="79"/>
  <c r="R94" i="79"/>
  <c r="R55" i="79"/>
  <c r="R106" i="79"/>
  <c r="R27" i="79"/>
  <c r="R36" i="79"/>
  <c r="R52" i="79"/>
  <c r="R114" i="79"/>
  <c r="R38" i="79"/>
  <c r="R104" i="79"/>
  <c r="R84" i="79"/>
  <c r="R67" i="79"/>
  <c r="R51" i="79"/>
  <c r="R79" i="79"/>
  <c r="R63" i="79"/>
  <c r="R62" i="79"/>
  <c r="R87" i="79"/>
  <c r="R48" i="79"/>
  <c r="R56" i="79"/>
  <c r="R97" i="79"/>
  <c r="R103" i="79"/>
  <c r="R15" i="79"/>
  <c r="R102" i="79"/>
  <c r="R100" i="79"/>
  <c r="R98" i="79"/>
  <c r="R113" i="79"/>
  <c r="R121" i="79"/>
  <c r="R75" i="79"/>
  <c r="R49" i="79"/>
  <c r="R112" i="79"/>
  <c r="R17" i="79"/>
  <c r="CC12" i="51"/>
  <c r="BZ12" i="51"/>
  <c r="BS12" i="51"/>
  <c r="BU12" i="51"/>
  <c r="CA12" i="51"/>
  <c r="BX12" i="51"/>
  <c r="BY12" i="51"/>
  <c r="CB12" i="51"/>
  <c r="BV12" i="51"/>
  <c r="BT12" i="51"/>
  <c r="BW12" i="51"/>
  <c r="U14" i="51"/>
  <c r="L13" i="51"/>
  <c r="BL12" i="51"/>
  <c r="BL15" i="51" s="1"/>
  <c r="BG12" i="51"/>
  <c r="BG15" i="51" s="1"/>
  <c r="BN12" i="51"/>
  <c r="BN15" i="51" s="1"/>
  <c r="BK12" i="51"/>
  <c r="BK15" i="51" s="1"/>
  <c r="BM12" i="51"/>
  <c r="BM15" i="51" s="1"/>
  <c r="BQ12" i="51"/>
  <c r="BQ15" i="51" s="1"/>
  <c r="BR12" i="51"/>
  <c r="BR15" i="51" s="1"/>
  <c r="BJ12" i="51"/>
  <c r="BJ15" i="51" s="1"/>
  <c r="BI12" i="51"/>
  <c r="BI15" i="51" s="1"/>
  <c r="BP12" i="51"/>
  <c r="BP15" i="51" s="1"/>
  <c r="BH12" i="51"/>
  <c r="BH15" i="51" s="1"/>
  <c r="BO12" i="51"/>
  <c r="BO15" i="51" s="1"/>
  <c r="R14" i="51"/>
  <c r="R15" i="51" s="1"/>
  <c r="AI15" i="51"/>
  <c r="Q14" i="51"/>
  <c r="Q15" i="51" s="1"/>
  <c r="W15" i="51"/>
  <c r="T14" i="51"/>
  <c r="S14" i="51"/>
  <c r="S15" i="51" s="1"/>
  <c r="AH60" i="79" l="1"/>
  <c r="AH66" i="79"/>
  <c r="AH81" i="79"/>
  <c r="AH88" i="79"/>
  <c r="AH120" i="79"/>
  <c r="AH117" i="79"/>
  <c r="AH73" i="79"/>
  <c r="AH43" i="79"/>
  <c r="AH8" i="79"/>
  <c r="AH47" i="79"/>
  <c r="AH24" i="79"/>
  <c r="AH53" i="79"/>
  <c r="AH95" i="79"/>
  <c r="AH93" i="79"/>
  <c r="AH107" i="79"/>
  <c r="AH14" i="79"/>
  <c r="AH58" i="79"/>
  <c r="AH54" i="79"/>
  <c r="AH77" i="79"/>
  <c r="AH9" i="79"/>
  <c r="AH57" i="79"/>
  <c r="AH124" i="79"/>
  <c r="AH90" i="79"/>
  <c r="AH109" i="79"/>
  <c r="AH69" i="79"/>
  <c r="AH101" i="79"/>
  <c r="AH99" i="79"/>
  <c r="AH91" i="79"/>
  <c r="AH64" i="79"/>
  <c r="AH92" i="79"/>
  <c r="AH19" i="79"/>
  <c r="AH13" i="79"/>
  <c r="AH70" i="79"/>
  <c r="AH71" i="79"/>
  <c r="AH72" i="79"/>
  <c r="AH44" i="79"/>
  <c r="AH76" i="79"/>
  <c r="AH83" i="79"/>
  <c r="AH123" i="79"/>
  <c r="AH32" i="79"/>
  <c r="AH122" i="79"/>
  <c r="AH28" i="79"/>
  <c r="AH68" i="79"/>
  <c r="AH31" i="79"/>
  <c r="AH115" i="79"/>
  <c r="AH23" i="79"/>
  <c r="AH30" i="79"/>
  <c r="AH7" i="79"/>
  <c r="AH80" i="79"/>
  <c r="AH46" i="79"/>
  <c r="AH41" i="79"/>
  <c r="AH116" i="79"/>
  <c r="AH6" i="79"/>
  <c r="AH111" i="79"/>
  <c r="AH45" i="79"/>
  <c r="AH12" i="79"/>
  <c r="AH33" i="79"/>
  <c r="AH74" i="79"/>
  <c r="AH78" i="79"/>
  <c r="AH67" i="79"/>
  <c r="AH34" i="79"/>
  <c r="AH82" i="79"/>
  <c r="AH37" i="79"/>
  <c r="AH22" i="79"/>
  <c r="AH61" i="79"/>
  <c r="AH16" i="79"/>
  <c r="AH39" i="79"/>
  <c r="AH25" i="79"/>
  <c r="AH26" i="79"/>
  <c r="AH89" i="79"/>
  <c r="AH119" i="79"/>
  <c r="AH40" i="79"/>
  <c r="AH105" i="79"/>
  <c r="AH11" i="79"/>
  <c r="AH29" i="79"/>
  <c r="AH42" i="79"/>
  <c r="AH110" i="79"/>
  <c r="AH85" i="79"/>
  <c r="AH86" i="79"/>
  <c r="AH20" i="79"/>
  <c r="AH18" i="79"/>
  <c r="AH59" i="79"/>
  <c r="AH10" i="79"/>
  <c r="AH51" i="79"/>
  <c r="AH94" i="79"/>
  <c r="AH108" i="79"/>
  <c r="AH62" i="79"/>
  <c r="AH65" i="79"/>
  <c r="AH106" i="79"/>
  <c r="AH38" i="79"/>
  <c r="AH55" i="79"/>
  <c r="AH21" i="79"/>
  <c r="AH50" i="79"/>
  <c r="AH36" i="79"/>
  <c r="AH100" i="79"/>
  <c r="AH52" i="79"/>
  <c r="AH114" i="79"/>
  <c r="AH48" i="79"/>
  <c r="AH27" i="79"/>
  <c r="AH96" i="79"/>
  <c r="AH104" i="79"/>
  <c r="AH79" i="79"/>
  <c r="AH63" i="79"/>
  <c r="AH118" i="79"/>
  <c r="AH87" i="79"/>
  <c r="AH84" i="79"/>
  <c r="AH35" i="79"/>
  <c r="AH112" i="79"/>
  <c r="AH56" i="79"/>
  <c r="AH49" i="79"/>
  <c r="AH103" i="79"/>
  <c r="AH75" i="79"/>
  <c r="AH98" i="79"/>
  <c r="AH102" i="79"/>
  <c r="AH97" i="79"/>
  <c r="AH113" i="79"/>
  <c r="AH17" i="79"/>
  <c r="AH15" i="79"/>
  <c r="AH121" i="79"/>
  <c r="AD9" i="79"/>
  <c r="AD47" i="79"/>
  <c r="AD64" i="79"/>
  <c r="AD53" i="79"/>
  <c r="AD117" i="79"/>
  <c r="AD8" i="79"/>
  <c r="AD88" i="79"/>
  <c r="AD120" i="79"/>
  <c r="AD60" i="79"/>
  <c r="AD24" i="79"/>
  <c r="AD66" i="79"/>
  <c r="AD81" i="79"/>
  <c r="AD54" i="79"/>
  <c r="AD77" i="79"/>
  <c r="AD73" i="79"/>
  <c r="AD57" i="79"/>
  <c r="AD99" i="79"/>
  <c r="AD109" i="79"/>
  <c r="AD90" i="79"/>
  <c r="AD6" i="79"/>
  <c r="AD69" i="79"/>
  <c r="AD76" i="79"/>
  <c r="AD124" i="79"/>
  <c r="AD107" i="79"/>
  <c r="AD95" i="79"/>
  <c r="AD14" i="79"/>
  <c r="AD58" i="79"/>
  <c r="AD122" i="79"/>
  <c r="AD70" i="79"/>
  <c r="AD101" i="79"/>
  <c r="AD68" i="79"/>
  <c r="AD28" i="79"/>
  <c r="AD31" i="79"/>
  <c r="AD123" i="79"/>
  <c r="AD19" i="79"/>
  <c r="AD72" i="79"/>
  <c r="AD92" i="79"/>
  <c r="AD13" i="79"/>
  <c r="AD82" i="79"/>
  <c r="AD93" i="79"/>
  <c r="AD43" i="79"/>
  <c r="AD32" i="79"/>
  <c r="AD115" i="79"/>
  <c r="AD33" i="79"/>
  <c r="AD12" i="79"/>
  <c r="AD80" i="79"/>
  <c r="AD91" i="79"/>
  <c r="AD45" i="79"/>
  <c r="AD116" i="79"/>
  <c r="AD25" i="79"/>
  <c r="AD46" i="79"/>
  <c r="AD71" i="79"/>
  <c r="AD111" i="79"/>
  <c r="AD23" i="79"/>
  <c r="AD41" i="79"/>
  <c r="AD30" i="79"/>
  <c r="AD37" i="79"/>
  <c r="AD7" i="79"/>
  <c r="AD78" i="79"/>
  <c r="AD26" i="79"/>
  <c r="AD74" i="79"/>
  <c r="AD16" i="79"/>
  <c r="AD61" i="79"/>
  <c r="AD119" i="79"/>
  <c r="AD34" i="79"/>
  <c r="AD42" i="79"/>
  <c r="AD44" i="79"/>
  <c r="AD89" i="79"/>
  <c r="AD22" i="79"/>
  <c r="AD40" i="79"/>
  <c r="AD67" i="79"/>
  <c r="AD10" i="79"/>
  <c r="AD11" i="79"/>
  <c r="AD85" i="79"/>
  <c r="AD108" i="79"/>
  <c r="AD83" i="79"/>
  <c r="AD59" i="79"/>
  <c r="AD86" i="79"/>
  <c r="AD20" i="79"/>
  <c r="AD51" i="79"/>
  <c r="AD94" i="79"/>
  <c r="AD110" i="79"/>
  <c r="AD29" i="79"/>
  <c r="AD55" i="79"/>
  <c r="AD39" i="79"/>
  <c r="AD18" i="79"/>
  <c r="AD62" i="79"/>
  <c r="AD106" i="79"/>
  <c r="AD49" i="79"/>
  <c r="AD105" i="79"/>
  <c r="AD50" i="79"/>
  <c r="AD35" i="79"/>
  <c r="AD38" i="79"/>
  <c r="AD96" i="79"/>
  <c r="AD36" i="79"/>
  <c r="AD21" i="79"/>
  <c r="AD65" i="79"/>
  <c r="AD84" i="79"/>
  <c r="AD52" i="79"/>
  <c r="AD56" i="79"/>
  <c r="AD79" i="79"/>
  <c r="AD48" i="79"/>
  <c r="AD63" i="79"/>
  <c r="AD27" i="79"/>
  <c r="AD114" i="79"/>
  <c r="AD100" i="79"/>
  <c r="AD118" i="79"/>
  <c r="AD104" i="79"/>
  <c r="AD112" i="79"/>
  <c r="AD87" i="79"/>
  <c r="AD75" i="79"/>
  <c r="AD15" i="79"/>
  <c r="AD121" i="79"/>
  <c r="AD103" i="79"/>
  <c r="AD113" i="79"/>
  <c r="AD102" i="79"/>
  <c r="AD98" i="79"/>
  <c r="AD17" i="79"/>
  <c r="AD97" i="79"/>
  <c r="AB120" i="79"/>
  <c r="AB60" i="79"/>
  <c r="AB47" i="79"/>
  <c r="AB53" i="79"/>
  <c r="AB81" i="79"/>
  <c r="AB88" i="79"/>
  <c r="AB66" i="79"/>
  <c r="AB64" i="79"/>
  <c r="AB77" i="79"/>
  <c r="AB93" i="79"/>
  <c r="AB73" i="79"/>
  <c r="AB95" i="79"/>
  <c r="AB8" i="79"/>
  <c r="AB43" i="79"/>
  <c r="AB90" i="79"/>
  <c r="AB107" i="79"/>
  <c r="AB101" i="79"/>
  <c r="AB6" i="79"/>
  <c r="AB14" i="79"/>
  <c r="AB99" i="79"/>
  <c r="AB122" i="79"/>
  <c r="AB109" i="79"/>
  <c r="AB124" i="79"/>
  <c r="AB13" i="79"/>
  <c r="AB76" i="79"/>
  <c r="AB9" i="79"/>
  <c r="AB117" i="79"/>
  <c r="AB69" i="79"/>
  <c r="AB58" i="79"/>
  <c r="AB123" i="79"/>
  <c r="AB68" i="79"/>
  <c r="AB71" i="79"/>
  <c r="AB44" i="79"/>
  <c r="AB83" i="79"/>
  <c r="AB24" i="79"/>
  <c r="AB92" i="79"/>
  <c r="AB19" i="79"/>
  <c r="AB28" i="79"/>
  <c r="AB54" i="79"/>
  <c r="AB70" i="79"/>
  <c r="AB91" i="79"/>
  <c r="AB31" i="79"/>
  <c r="AB23" i="79"/>
  <c r="AB45" i="79"/>
  <c r="AB72" i="79"/>
  <c r="AB37" i="79"/>
  <c r="AB12" i="79"/>
  <c r="AB116" i="79"/>
  <c r="AB80" i="79"/>
  <c r="AB32" i="79"/>
  <c r="AB115" i="79"/>
  <c r="AB25" i="79"/>
  <c r="AB46" i="79"/>
  <c r="AB111" i="79"/>
  <c r="AB7" i="79"/>
  <c r="AB39" i="79"/>
  <c r="AB57" i="79"/>
  <c r="AB82" i="79"/>
  <c r="AB33" i="79"/>
  <c r="AB61" i="79"/>
  <c r="AB67" i="79"/>
  <c r="AB22" i="79"/>
  <c r="AB26" i="79"/>
  <c r="AB74" i="79"/>
  <c r="AB34" i="79"/>
  <c r="AB105" i="79"/>
  <c r="AB78" i="79"/>
  <c r="AB89" i="79"/>
  <c r="AB30" i="79"/>
  <c r="AB16" i="79"/>
  <c r="AB41" i="79"/>
  <c r="AB42" i="79"/>
  <c r="AB119" i="79"/>
  <c r="AB86" i="79"/>
  <c r="AB40" i="79"/>
  <c r="AB59" i="79"/>
  <c r="AB10" i="79"/>
  <c r="AB110" i="79"/>
  <c r="AB18" i="79"/>
  <c r="AB85" i="79"/>
  <c r="AB118" i="79"/>
  <c r="AB20" i="79"/>
  <c r="AB108" i="79"/>
  <c r="AB11" i="79"/>
  <c r="AB94" i="79"/>
  <c r="AB38" i="79"/>
  <c r="AB21" i="79"/>
  <c r="AB55" i="79"/>
  <c r="AB27" i="79"/>
  <c r="AB106" i="79"/>
  <c r="AB29" i="79"/>
  <c r="AB62" i="79"/>
  <c r="AB50" i="79"/>
  <c r="AB65" i="79"/>
  <c r="AB49" i="79"/>
  <c r="AB79" i="79"/>
  <c r="AB52" i="79"/>
  <c r="AB48" i="79"/>
  <c r="AB51" i="79"/>
  <c r="AB36" i="79"/>
  <c r="AB114" i="79"/>
  <c r="AB96" i="79"/>
  <c r="AB87" i="79"/>
  <c r="AB56" i="79"/>
  <c r="AB35" i="79"/>
  <c r="AB63" i="79"/>
  <c r="AB84" i="79"/>
  <c r="AB98" i="79"/>
  <c r="AB75" i="79"/>
  <c r="AB15" i="79"/>
  <c r="AB104" i="79"/>
  <c r="AB121" i="79"/>
  <c r="AB102" i="79"/>
  <c r="AB103" i="79"/>
  <c r="AB112" i="79"/>
  <c r="AB100" i="79"/>
  <c r="AB113" i="79"/>
  <c r="AB17" i="79"/>
  <c r="AB97" i="79"/>
  <c r="AI9" i="79"/>
  <c r="AI120" i="79"/>
  <c r="AI54" i="79"/>
  <c r="AI117" i="79"/>
  <c r="AI53" i="79"/>
  <c r="AI81" i="79"/>
  <c r="AI73" i="79"/>
  <c r="AI43" i="79"/>
  <c r="AI24" i="79"/>
  <c r="AI60" i="79"/>
  <c r="AI93" i="79"/>
  <c r="AI8" i="79"/>
  <c r="AI57" i="79"/>
  <c r="AI69" i="79"/>
  <c r="AI58" i="79"/>
  <c r="AI76" i="79"/>
  <c r="AI90" i="79"/>
  <c r="AI66" i="79"/>
  <c r="AI95" i="79"/>
  <c r="AI109" i="79"/>
  <c r="AI122" i="79"/>
  <c r="AI107" i="79"/>
  <c r="AI101" i="79"/>
  <c r="AI124" i="79"/>
  <c r="AI13" i="79"/>
  <c r="AI14" i="79"/>
  <c r="AI77" i="79"/>
  <c r="AI64" i="79"/>
  <c r="AI91" i="79"/>
  <c r="AI92" i="79"/>
  <c r="AI71" i="79"/>
  <c r="AI6" i="79"/>
  <c r="AI123" i="79"/>
  <c r="AI99" i="79"/>
  <c r="AI83" i="79"/>
  <c r="AI72" i="79"/>
  <c r="AI32" i="79"/>
  <c r="AI31" i="79"/>
  <c r="AI82" i="79"/>
  <c r="AI44" i="79"/>
  <c r="AI47" i="79"/>
  <c r="AI111" i="79"/>
  <c r="AI88" i="79"/>
  <c r="AI28" i="79"/>
  <c r="AI30" i="79"/>
  <c r="AI45" i="79"/>
  <c r="AI19" i="79"/>
  <c r="AI37" i="79"/>
  <c r="AI116" i="79"/>
  <c r="AI39" i="79"/>
  <c r="AI23" i="79"/>
  <c r="AI33" i="79"/>
  <c r="AI41" i="79"/>
  <c r="AI46" i="79"/>
  <c r="AI80" i="79"/>
  <c r="AI115" i="79"/>
  <c r="AI7" i="79"/>
  <c r="AI12" i="79"/>
  <c r="AI70" i="79"/>
  <c r="AI68" i="79"/>
  <c r="AI26" i="79"/>
  <c r="AI34" i="79"/>
  <c r="AI119" i="79"/>
  <c r="AI105" i="79"/>
  <c r="AI78" i="79"/>
  <c r="AI89" i="79"/>
  <c r="AI22" i="79"/>
  <c r="AI61" i="79"/>
  <c r="AI67" i="79"/>
  <c r="AI16" i="79"/>
  <c r="AI85" i="79"/>
  <c r="AI51" i="79"/>
  <c r="AI74" i="79"/>
  <c r="AI20" i="79"/>
  <c r="AI10" i="79"/>
  <c r="AI86" i="79"/>
  <c r="AI40" i="79"/>
  <c r="AI108" i="79"/>
  <c r="AI11" i="79"/>
  <c r="AI29" i="79"/>
  <c r="AI25" i="79"/>
  <c r="AI59" i="79"/>
  <c r="AI50" i="79"/>
  <c r="AI35" i="79"/>
  <c r="AI55" i="79"/>
  <c r="AI52" i="79"/>
  <c r="AI118" i="79"/>
  <c r="AI21" i="79"/>
  <c r="AI110" i="79"/>
  <c r="AI62" i="79"/>
  <c r="AI38" i="79"/>
  <c r="AI106" i="79"/>
  <c r="AI84" i="79"/>
  <c r="AI56" i="79"/>
  <c r="AI94" i="79"/>
  <c r="AI114" i="79"/>
  <c r="AI112" i="79"/>
  <c r="AI18" i="79"/>
  <c r="AI65" i="79"/>
  <c r="AI96" i="79"/>
  <c r="AI36" i="79"/>
  <c r="AI27" i="79"/>
  <c r="AI49" i="79"/>
  <c r="AI63" i="79"/>
  <c r="AI121" i="79"/>
  <c r="AI113" i="79"/>
  <c r="AI17" i="79"/>
  <c r="AI100" i="79"/>
  <c r="AI79" i="79"/>
  <c r="AI75" i="79"/>
  <c r="AI42" i="79"/>
  <c r="AI87" i="79"/>
  <c r="AI103" i="79"/>
  <c r="AI15" i="79"/>
  <c r="AI104" i="79"/>
  <c r="AI98" i="79"/>
  <c r="AI97" i="79"/>
  <c r="AI48" i="79"/>
  <c r="AI102" i="79"/>
  <c r="AA54" i="79"/>
  <c r="AA120" i="79"/>
  <c r="AA53" i="79"/>
  <c r="AA24" i="79"/>
  <c r="AA95" i="79"/>
  <c r="AA43" i="79"/>
  <c r="AA60" i="79"/>
  <c r="AA47" i="79"/>
  <c r="AA117" i="79"/>
  <c r="AA88" i="79"/>
  <c r="AA81" i="79"/>
  <c r="AA73" i="79"/>
  <c r="AA64" i="79"/>
  <c r="AA9" i="79"/>
  <c r="AA109" i="79"/>
  <c r="AA124" i="79"/>
  <c r="AA90" i="79"/>
  <c r="AA69" i="79"/>
  <c r="AA57" i="79"/>
  <c r="AA107" i="79"/>
  <c r="AA14" i="79"/>
  <c r="AA8" i="79"/>
  <c r="AA66" i="79"/>
  <c r="AA76" i="79"/>
  <c r="AA122" i="79"/>
  <c r="AA77" i="79"/>
  <c r="AA93" i="79"/>
  <c r="AA13" i="79"/>
  <c r="AA70" i="79"/>
  <c r="AA31" i="79"/>
  <c r="AA92" i="79"/>
  <c r="AA91" i="79"/>
  <c r="AA6" i="79"/>
  <c r="AA19" i="79"/>
  <c r="AA72" i="79"/>
  <c r="AA28" i="79"/>
  <c r="AA123" i="79"/>
  <c r="AA83" i="79"/>
  <c r="AA101" i="79"/>
  <c r="AA58" i="79"/>
  <c r="AA32" i="79"/>
  <c r="AA71" i="79"/>
  <c r="AA45" i="79"/>
  <c r="AA44" i="79"/>
  <c r="AA37" i="79"/>
  <c r="AA25" i="79"/>
  <c r="AA12" i="79"/>
  <c r="AA82" i="79"/>
  <c r="AA111" i="79"/>
  <c r="AA23" i="79"/>
  <c r="AA46" i="79"/>
  <c r="AA116" i="79"/>
  <c r="AA30" i="79"/>
  <c r="AA115" i="79"/>
  <c r="AA41" i="79"/>
  <c r="AA80" i="79"/>
  <c r="AA99" i="79"/>
  <c r="AA7" i="79"/>
  <c r="AA33" i="79"/>
  <c r="AA40" i="79"/>
  <c r="AA61" i="79"/>
  <c r="AA89" i="79"/>
  <c r="AA68" i="79"/>
  <c r="AA119" i="79"/>
  <c r="AA34" i="79"/>
  <c r="AA105" i="79"/>
  <c r="AA42" i="79"/>
  <c r="AA39" i="79"/>
  <c r="AA78" i="79"/>
  <c r="AA74" i="79"/>
  <c r="AA16" i="79"/>
  <c r="AA20" i="79"/>
  <c r="AA26" i="79"/>
  <c r="AA18" i="79"/>
  <c r="AA10" i="79"/>
  <c r="AA108" i="79"/>
  <c r="AA11" i="79"/>
  <c r="AA29" i="79"/>
  <c r="AA51" i="79"/>
  <c r="AA86" i="79"/>
  <c r="AA118" i="79"/>
  <c r="AA22" i="79"/>
  <c r="AA67" i="79"/>
  <c r="AA62" i="79"/>
  <c r="AA96" i="79"/>
  <c r="AA65" i="79"/>
  <c r="AA106" i="79"/>
  <c r="AA36" i="79"/>
  <c r="AA49" i="79"/>
  <c r="AA52" i="79"/>
  <c r="AA85" i="79"/>
  <c r="AA59" i="79"/>
  <c r="AA35" i="79"/>
  <c r="AA55" i="79"/>
  <c r="AA48" i="79"/>
  <c r="AA114" i="79"/>
  <c r="AA87" i="79"/>
  <c r="AA50" i="79"/>
  <c r="AA21" i="79"/>
  <c r="AA56" i="79"/>
  <c r="AA27" i="79"/>
  <c r="AA94" i="79"/>
  <c r="AA38" i="79"/>
  <c r="AA112" i="79"/>
  <c r="AA84" i="79"/>
  <c r="AA104" i="79"/>
  <c r="AA63" i="79"/>
  <c r="AA79" i="79"/>
  <c r="AA102" i="79"/>
  <c r="AA110" i="79"/>
  <c r="AA17" i="79"/>
  <c r="AA100" i="79"/>
  <c r="AA98" i="79"/>
  <c r="AA121" i="79"/>
  <c r="AA103" i="79"/>
  <c r="AA97" i="79"/>
  <c r="AA113" i="79"/>
  <c r="AA15" i="79"/>
  <c r="AA75" i="79"/>
  <c r="AE43" i="79"/>
  <c r="AE60" i="79"/>
  <c r="AE53" i="79"/>
  <c r="AE81" i="79"/>
  <c r="AE47" i="79"/>
  <c r="AE93" i="79"/>
  <c r="AE120" i="79"/>
  <c r="AE88" i="79"/>
  <c r="AE117" i="79"/>
  <c r="AE77" i="79"/>
  <c r="AE8" i="79"/>
  <c r="AE95" i="79"/>
  <c r="AE66" i="79"/>
  <c r="AE9" i="79"/>
  <c r="AE101" i="79"/>
  <c r="AE6" i="79"/>
  <c r="AE109" i="79"/>
  <c r="AE24" i="79"/>
  <c r="AE76" i="79"/>
  <c r="AE122" i="79"/>
  <c r="AE58" i="79"/>
  <c r="AE57" i="79"/>
  <c r="AE90" i="79"/>
  <c r="AE14" i="79"/>
  <c r="AE73" i="79"/>
  <c r="AE124" i="79"/>
  <c r="AE13" i="79"/>
  <c r="AE64" i="79"/>
  <c r="AE99" i="79"/>
  <c r="AE32" i="79"/>
  <c r="AE92" i="79"/>
  <c r="AE83" i="79"/>
  <c r="AE44" i="79"/>
  <c r="AE68" i="79"/>
  <c r="AE19" i="79"/>
  <c r="AE54" i="79"/>
  <c r="AE123" i="79"/>
  <c r="AE91" i="79"/>
  <c r="AE70" i="79"/>
  <c r="AE69" i="79"/>
  <c r="AE107" i="79"/>
  <c r="AE33" i="79"/>
  <c r="AE72" i="79"/>
  <c r="AE31" i="79"/>
  <c r="AE45" i="79"/>
  <c r="AE71" i="79"/>
  <c r="AE30" i="79"/>
  <c r="AE37" i="79"/>
  <c r="AE25" i="79"/>
  <c r="AE28" i="79"/>
  <c r="AE111" i="79"/>
  <c r="AE12" i="79"/>
  <c r="AE115" i="79"/>
  <c r="AE23" i="79"/>
  <c r="AE41" i="79"/>
  <c r="AE46" i="79"/>
  <c r="AE7" i="79"/>
  <c r="AE34" i="79"/>
  <c r="AE39" i="79"/>
  <c r="AE116" i="79"/>
  <c r="AE22" i="79"/>
  <c r="AE105" i="79"/>
  <c r="AE78" i="79"/>
  <c r="AE40" i="79"/>
  <c r="AE82" i="79"/>
  <c r="AE80" i="79"/>
  <c r="AE26" i="79"/>
  <c r="AE42" i="79"/>
  <c r="AE61" i="79"/>
  <c r="AE74" i="79"/>
  <c r="AE16" i="79"/>
  <c r="AE67" i="79"/>
  <c r="AE20" i="79"/>
  <c r="AE51" i="79"/>
  <c r="AE11" i="79"/>
  <c r="AE29" i="79"/>
  <c r="AE10" i="79"/>
  <c r="AE18" i="79"/>
  <c r="AE85" i="79"/>
  <c r="AE86" i="79"/>
  <c r="AE119" i="79"/>
  <c r="AE89" i="79"/>
  <c r="AE59" i="79"/>
  <c r="AE65" i="79"/>
  <c r="AE62" i="79"/>
  <c r="AE49" i="79"/>
  <c r="AE110" i="79"/>
  <c r="AE50" i="79"/>
  <c r="AE106" i="79"/>
  <c r="AE35" i="79"/>
  <c r="AE96" i="79"/>
  <c r="AE79" i="79"/>
  <c r="AE52" i="79"/>
  <c r="AE108" i="79"/>
  <c r="AE21" i="79"/>
  <c r="AE112" i="79"/>
  <c r="AE48" i="79"/>
  <c r="AE55" i="79"/>
  <c r="AE104" i="79"/>
  <c r="AE114" i="79"/>
  <c r="AE84" i="79"/>
  <c r="AE94" i="79"/>
  <c r="AE38" i="79"/>
  <c r="AE36" i="79"/>
  <c r="AE56" i="79"/>
  <c r="AE63" i="79"/>
  <c r="AE118" i="79"/>
  <c r="AE27" i="79"/>
  <c r="AE15" i="79"/>
  <c r="AE121" i="79"/>
  <c r="AE87" i="79"/>
  <c r="AE75" i="79"/>
  <c r="AE100" i="79"/>
  <c r="AE102" i="79"/>
  <c r="AE103" i="79"/>
  <c r="AE17" i="79"/>
  <c r="AE113" i="79"/>
  <c r="AE98" i="79"/>
  <c r="AE97" i="79"/>
  <c r="X88" i="79"/>
  <c r="X77" i="79"/>
  <c r="X60" i="79"/>
  <c r="X117" i="79"/>
  <c r="X95" i="79"/>
  <c r="X47" i="79"/>
  <c r="X64" i="79"/>
  <c r="X93" i="79"/>
  <c r="X43" i="79"/>
  <c r="X53" i="79"/>
  <c r="X81" i="79"/>
  <c r="X8" i="79"/>
  <c r="X24" i="79"/>
  <c r="X66" i="79"/>
  <c r="X9" i="79"/>
  <c r="X54" i="79"/>
  <c r="X120" i="79"/>
  <c r="X73" i="79"/>
  <c r="X6" i="79"/>
  <c r="X13" i="79"/>
  <c r="X69" i="79"/>
  <c r="X124" i="79"/>
  <c r="X14" i="79"/>
  <c r="X90" i="79"/>
  <c r="X122" i="79"/>
  <c r="X57" i="79"/>
  <c r="X123" i="79"/>
  <c r="X19" i="79"/>
  <c r="X71" i="79"/>
  <c r="X44" i="79"/>
  <c r="X107" i="79"/>
  <c r="X99" i="79"/>
  <c r="X70" i="79"/>
  <c r="X28" i="79"/>
  <c r="X109" i="79"/>
  <c r="X91" i="79"/>
  <c r="X68" i="79"/>
  <c r="X31" i="79"/>
  <c r="X92" i="79"/>
  <c r="X101" i="79"/>
  <c r="X72" i="79"/>
  <c r="X32" i="79"/>
  <c r="X76" i="79"/>
  <c r="X23" i="79"/>
  <c r="X82" i="79"/>
  <c r="X12" i="79"/>
  <c r="X58" i="79"/>
  <c r="X46" i="79"/>
  <c r="X80" i="79"/>
  <c r="X115" i="79"/>
  <c r="X7" i="79"/>
  <c r="X30" i="79"/>
  <c r="X111" i="79"/>
  <c r="X37" i="79"/>
  <c r="X25" i="79"/>
  <c r="X41" i="79"/>
  <c r="X45" i="79"/>
  <c r="X83" i="79"/>
  <c r="X39" i="79"/>
  <c r="X89" i="79"/>
  <c r="X22" i="79"/>
  <c r="X105" i="79"/>
  <c r="X74" i="79"/>
  <c r="X59" i="79"/>
  <c r="X33" i="79"/>
  <c r="X116" i="79"/>
  <c r="X42" i="79"/>
  <c r="X67" i="79"/>
  <c r="X40" i="79"/>
  <c r="X61" i="79"/>
  <c r="X26" i="79"/>
  <c r="X34" i="79"/>
  <c r="X78" i="79"/>
  <c r="X11" i="79"/>
  <c r="X18" i="79"/>
  <c r="X110" i="79"/>
  <c r="X29" i="79"/>
  <c r="X51" i="79"/>
  <c r="X10" i="79"/>
  <c r="X108" i="79"/>
  <c r="X118" i="79"/>
  <c r="X86" i="79"/>
  <c r="X20" i="79"/>
  <c r="X38" i="79"/>
  <c r="X16" i="79"/>
  <c r="X50" i="79"/>
  <c r="X85" i="79"/>
  <c r="X106" i="79"/>
  <c r="X55" i="79"/>
  <c r="X36" i="79"/>
  <c r="X94" i="79"/>
  <c r="X65" i="79"/>
  <c r="X35" i="79"/>
  <c r="X96" i="79"/>
  <c r="X52" i="79"/>
  <c r="X62" i="79"/>
  <c r="X21" i="79"/>
  <c r="X63" i="79"/>
  <c r="X84" i="79"/>
  <c r="X119" i="79"/>
  <c r="X104" i="79"/>
  <c r="X79" i="79"/>
  <c r="X48" i="79"/>
  <c r="X87" i="79"/>
  <c r="X112" i="79"/>
  <c r="X100" i="79"/>
  <c r="X114" i="79"/>
  <c r="X56" i="79"/>
  <c r="X27" i="79"/>
  <c r="X97" i="79"/>
  <c r="X49" i="79"/>
  <c r="X102" i="79"/>
  <c r="X113" i="79"/>
  <c r="X98" i="79"/>
  <c r="X15" i="79"/>
  <c r="X17" i="79"/>
  <c r="X121" i="79"/>
  <c r="X103" i="79"/>
  <c r="X75" i="79"/>
  <c r="AC8" i="79"/>
  <c r="AC24" i="79"/>
  <c r="AC66" i="79"/>
  <c r="AC54" i="79"/>
  <c r="AC9" i="79"/>
  <c r="AC93" i="79"/>
  <c r="AC73" i="79"/>
  <c r="AC43" i="79"/>
  <c r="AC60" i="79"/>
  <c r="AC47" i="79"/>
  <c r="AC77" i="79"/>
  <c r="AC124" i="79"/>
  <c r="AC76" i="79"/>
  <c r="AC95" i="79"/>
  <c r="AC122" i="79"/>
  <c r="AC99" i="79"/>
  <c r="AC88" i="79"/>
  <c r="AC13" i="79"/>
  <c r="AC90" i="79"/>
  <c r="AC117" i="79"/>
  <c r="AC120" i="79"/>
  <c r="AC57" i="79"/>
  <c r="AC53" i="79"/>
  <c r="AC101" i="79"/>
  <c r="AC14" i="79"/>
  <c r="AC107" i="79"/>
  <c r="AC28" i="79"/>
  <c r="AC19" i="79"/>
  <c r="AC69" i="79"/>
  <c r="AC123" i="79"/>
  <c r="AC91" i="79"/>
  <c r="AC58" i="79"/>
  <c r="AC92" i="79"/>
  <c r="AC44" i="79"/>
  <c r="AC81" i="79"/>
  <c r="AC6" i="79"/>
  <c r="AC32" i="79"/>
  <c r="AC71" i="79"/>
  <c r="AC70" i="79"/>
  <c r="AC109" i="79"/>
  <c r="AC68" i="79"/>
  <c r="AC31" i="79"/>
  <c r="AC83" i="79"/>
  <c r="AC116" i="79"/>
  <c r="AC33" i="79"/>
  <c r="AC41" i="79"/>
  <c r="AC111" i="79"/>
  <c r="AC37" i="79"/>
  <c r="AC23" i="79"/>
  <c r="AC64" i="79"/>
  <c r="AC45" i="79"/>
  <c r="AC82" i="79"/>
  <c r="AC72" i="79"/>
  <c r="AC115" i="79"/>
  <c r="AC25" i="79"/>
  <c r="AC78" i="79"/>
  <c r="AC42" i="79"/>
  <c r="AC80" i="79"/>
  <c r="AC40" i="79"/>
  <c r="AC46" i="79"/>
  <c r="AC22" i="79"/>
  <c r="AC119" i="79"/>
  <c r="AC61" i="79"/>
  <c r="AC12" i="79"/>
  <c r="AC30" i="79"/>
  <c r="AC7" i="79"/>
  <c r="AC74" i="79"/>
  <c r="AC39" i="79"/>
  <c r="AC59" i="79"/>
  <c r="AC89" i="79"/>
  <c r="AC94" i="79"/>
  <c r="AC108" i="79"/>
  <c r="AC110" i="79"/>
  <c r="AC85" i="79"/>
  <c r="AC86" i="79"/>
  <c r="AC16" i="79"/>
  <c r="AC67" i="79"/>
  <c r="AC26" i="79"/>
  <c r="AC51" i="79"/>
  <c r="AC34" i="79"/>
  <c r="AC118" i="79"/>
  <c r="AC18" i="79"/>
  <c r="AC20" i="79"/>
  <c r="AC35" i="79"/>
  <c r="AC27" i="79"/>
  <c r="AC105" i="79"/>
  <c r="AC62" i="79"/>
  <c r="AC10" i="79"/>
  <c r="AC29" i="79"/>
  <c r="AC106" i="79"/>
  <c r="AC36" i="79"/>
  <c r="AC50" i="79"/>
  <c r="AC79" i="79"/>
  <c r="AC48" i="79"/>
  <c r="AC52" i="79"/>
  <c r="AC100" i="79"/>
  <c r="AC96" i="79"/>
  <c r="AC112" i="79"/>
  <c r="AC38" i="79"/>
  <c r="AC49" i="79"/>
  <c r="AC104" i="79"/>
  <c r="AC87" i="79"/>
  <c r="AC21" i="79"/>
  <c r="AC55" i="79"/>
  <c r="AC114" i="79"/>
  <c r="AC11" i="79"/>
  <c r="AC65" i="79"/>
  <c r="AC56" i="79"/>
  <c r="AC84" i="79"/>
  <c r="AC102" i="79"/>
  <c r="AC63" i="79"/>
  <c r="AC98" i="79"/>
  <c r="AC103" i="79"/>
  <c r="AC113" i="79"/>
  <c r="AC97" i="79"/>
  <c r="AC121" i="79"/>
  <c r="AC15" i="79"/>
  <c r="AC17" i="79"/>
  <c r="AC75" i="79"/>
  <c r="AF60" i="79"/>
  <c r="AF43" i="79"/>
  <c r="AF54" i="79"/>
  <c r="AF93" i="79"/>
  <c r="AF81" i="79"/>
  <c r="AF73" i="79"/>
  <c r="AF88" i="79"/>
  <c r="AF9" i="79"/>
  <c r="AF77" i="79"/>
  <c r="AF64" i="79"/>
  <c r="AF120" i="79"/>
  <c r="AF8" i="79"/>
  <c r="AF66" i="79"/>
  <c r="AF24" i="79"/>
  <c r="AF58" i="79"/>
  <c r="AF122" i="79"/>
  <c r="AF107" i="79"/>
  <c r="AF6" i="79"/>
  <c r="AF13" i="79"/>
  <c r="AF90" i="79"/>
  <c r="AF101" i="79"/>
  <c r="AF124" i="79"/>
  <c r="AF109" i="79"/>
  <c r="AF69" i="79"/>
  <c r="AF76" i="79"/>
  <c r="AF57" i="79"/>
  <c r="AF99" i="79"/>
  <c r="AF91" i="79"/>
  <c r="AF68" i="79"/>
  <c r="AF117" i="79"/>
  <c r="AF95" i="79"/>
  <c r="AF70" i="79"/>
  <c r="AF72" i="79"/>
  <c r="AF71" i="79"/>
  <c r="AF44" i="79"/>
  <c r="AF32" i="79"/>
  <c r="AF47" i="79"/>
  <c r="AF53" i="79"/>
  <c r="AF123" i="79"/>
  <c r="AF19" i="79"/>
  <c r="AF14" i="79"/>
  <c r="AF31" i="79"/>
  <c r="AF115" i="79"/>
  <c r="AF41" i="79"/>
  <c r="AF92" i="79"/>
  <c r="AF45" i="79"/>
  <c r="AF7" i="79"/>
  <c r="AF12" i="79"/>
  <c r="AF33" i="79"/>
  <c r="AF80" i="79"/>
  <c r="AF28" i="79"/>
  <c r="AF23" i="79"/>
  <c r="AF37" i="79"/>
  <c r="AF39" i="79"/>
  <c r="AF34" i="79"/>
  <c r="AF82" i="79"/>
  <c r="AF119" i="79"/>
  <c r="AF89" i="79"/>
  <c r="AF26" i="79"/>
  <c r="AF59" i="79"/>
  <c r="AF16" i="79"/>
  <c r="AF20" i="79"/>
  <c r="AF78" i="79"/>
  <c r="AF40" i="79"/>
  <c r="AF22" i="79"/>
  <c r="AF61" i="79"/>
  <c r="AF111" i="79"/>
  <c r="AF116" i="79"/>
  <c r="AF42" i="79"/>
  <c r="AF105" i="79"/>
  <c r="AF46" i="79"/>
  <c r="AF118" i="79"/>
  <c r="AF18" i="79"/>
  <c r="AF94" i="79"/>
  <c r="AF30" i="79"/>
  <c r="AF67" i="79"/>
  <c r="AF29" i="79"/>
  <c r="AF74" i="79"/>
  <c r="AF83" i="79"/>
  <c r="AF10" i="79"/>
  <c r="AF85" i="79"/>
  <c r="AF86" i="79"/>
  <c r="AF110" i="79"/>
  <c r="AF35" i="79"/>
  <c r="AF27" i="79"/>
  <c r="AF108" i="79"/>
  <c r="AF51" i="79"/>
  <c r="AF11" i="79"/>
  <c r="AF62" i="79"/>
  <c r="AF65" i="79"/>
  <c r="AF104" i="79"/>
  <c r="AF112" i="79"/>
  <c r="AF36" i="79"/>
  <c r="AF52" i="79"/>
  <c r="AF50" i="79"/>
  <c r="AF106" i="79"/>
  <c r="AF63" i="79"/>
  <c r="AF114" i="79"/>
  <c r="AF25" i="79"/>
  <c r="AF49" i="79"/>
  <c r="AF79" i="79"/>
  <c r="AF48" i="79"/>
  <c r="AF100" i="79"/>
  <c r="AF38" i="79"/>
  <c r="AF21" i="79"/>
  <c r="AF87" i="79"/>
  <c r="AF84" i="79"/>
  <c r="AF121" i="79"/>
  <c r="AF103" i="79"/>
  <c r="AF55" i="79"/>
  <c r="AF96" i="79"/>
  <c r="AF98" i="79"/>
  <c r="AF56" i="79"/>
  <c r="AF113" i="79"/>
  <c r="AF15" i="79"/>
  <c r="AF17" i="79"/>
  <c r="AF97" i="79"/>
  <c r="AF102" i="79"/>
  <c r="AF75" i="79"/>
  <c r="Y60" i="79"/>
  <c r="Y117" i="79"/>
  <c r="Y64" i="79"/>
  <c r="Y53" i="79"/>
  <c r="Y81" i="79"/>
  <c r="Y66" i="79"/>
  <c r="Y120" i="79"/>
  <c r="Y8" i="79"/>
  <c r="Y47" i="79"/>
  <c r="Y24" i="79"/>
  <c r="Y9" i="79"/>
  <c r="Y73" i="79"/>
  <c r="Y54" i="79"/>
  <c r="Y93" i="79"/>
  <c r="Y90" i="79"/>
  <c r="Y43" i="79"/>
  <c r="Y124" i="79"/>
  <c r="Y76" i="79"/>
  <c r="Y14" i="79"/>
  <c r="Y6" i="79"/>
  <c r="Y107" i="79"/>
  <c r="Y13" i="79"/>
  <c r="Y99" i="79"/>
  <c r="Y101" i="79"/>
  <c r="Y88" i="79"/>
  <c r="Y109" i="79"/>
  <c r="Y69" i="79"/>
  <c r="Y31" i="79"/>
  <c r="Y58" i="79"/>
  <c r="Y71" i="79"/>
  <c r="Y72" i="79"/>
  <c r="Y82" i="79"/>
  <c r="Y19" i="79"/>
  <c r="Y77" i="79"/>
  <c r="Y122" i="79"/>
  <c r="Y70" i="79"/>
  <c r="Y92" i="79"/>
  <c r="Y91" i="79"/>
  <c r="Y68" i="79"/>
  <c r="Y28" i="79"/>
  <c r="Y123" i="79"/>
  <c r="Y95" i="79"/>
  <c r="Y30" i="79"/>
  <c r="Y37" i="79"/>
  <c r="Y33" i="79"/>
  <c r="Y45" i="79"/>
  <c r="Y7" i="79"/>
  <c r="Y80" i="79"/>
  <c r="Y83" i="79"/>
  <c r="Y12" i="79"/>
  <c r="Y111" i="79"/>
  <c r="Y41" i="79"/>
  <c r="Y25" i="79"/>
  <c r="Y116" i="79"/>
  <c r="Y115" i="79"/>
  <c r="Y39" i="79"/>
  <c r="Y23" i="79"/>
  <c r="Y46" i="79"/>
  <c r="Y26" i="79"/>
  <c r="Y22" i="79"/>
  <c r="Y61" i="79"/>
  <c r="Y20" i="79"/>
  <c r="Y119" i="79"/>
  <c r="Y57" i="79"/>
  <c r="Y105" i="79"/>
  <c r="Y44" i="79"/>
  <c r="Y34" i="79"/>
  <c r="Y42" i="79"/>
  <c r="Y32" i="79"/>
  <c r="Y78" i="79"/>
  <c r="Y89" i="79"/>
  <c r="Y74" i="79"/>
  <c r="Y110" i="79"/>
  <c r="Y16" i="79"/>
  <c r="Y40" i="79"/>
  <c r="Y18" i="79"/>
  <c r="Y29" i="79"/>
  <c r="Y108" i="79"/>
  <c r="Y11" i="79"/>
  <c r="Y59" i="79"/>
  <c r="Y86" i="79"/>
  <c r="Y51" i="79"/>
  <c r="Y118" i="79"/>
  <c r="Y62" i="79"/>
  <c r="Y106" i="79"/>
  <c r="Y50" i="79"/>
  <c r="Y96" i="79"/>
  <c r="Y67" i="79"/>
  <c r="Y35" i="79"/>
  <c r="Y21" i="79"/>
  <c r="Y65" i="79"/>
  <c r="Y94" i="79"/>
  <c r="Y55" i="79"/>
  <c r="Y52" i="79"/>
  <c r="Y38" i="79"/>
  <c r="Y87" i="79"/>
  <c r="Y10" i="79"/>
  <c r="Y49" i="79"/>
  <c r="Y84" i="79"/>
  <c r="Y100" i="79"/>
  <c r="Y27" i="79"/>
  <c r="Y36" i="79"/>
  <c r="Y104" i="79"/>
  <c r="Y114" i="79"/>
  <c r="Y56" i="79"/>
  <c r="Y48" i="79"/>
  <c r="Y112" i="79"/>
  <c r="Y85" i="79"/>
  <c r="Y15" i="79"/>
  <c r="Y103" i="79"/>
  <c r="Y63" i="79"/>
  <c r="Y97" i="79"/>
  <c r="Y121" i="79"/>
  <c r="Y79" i="79"/>
  <c r="Y98" i="79"/>
  <c r="Y17" i="79"/>
  <c r="Y102" i="79"/>
  <c r="Y75" i="79"/>
  <c r="Y113" i="79"/>
  <c r="AG81" i="79"/>
  <c r="AG73" i="79"/>
  <c r="AG64" i="79"/>
  <c r="AG54" i="79"/>
  <c r="AG88" i="79"/>
  <c r="AG24" i="79"/>
  <c r="AG9" i="79"/>
  <c r="AG47" i="79"/>
  <c r="AG77" i="79"/>
  <c r="AG120" i="79"/>
  <c r="AG93" i="79"/>
  <c r="AG8" i="79"/>
  <c r="AG66" i="79"/>
  <c r="AG117" i="79"/>
  <c r="AG53" i="79"/>
  <c r="AG60" i="79"/>
  <c r="AG107" i="79"/>
  <c r="AG13" i="79"/>
  <c r="AG14" i="79"/>
  <c r="AG6" i="79"/>
  <c r="AG122" i="79"/>
  <c r="AG95" i="79"/>
  <c r="AG58" i="79"/>
  <c r="AG101" i="79"/>
  <c r="AG83" i="79"/>
  <c r="AG19" i="79"/>
  <c r="AG43" i="79"/>
  <c r="AG99" i="79"/>
  <c r="AG28" i="79"/>
  <c r="AG76" i="79"/>
  <c r="AG70" i="79"/>
  <c r="AG32" i="79"/>
  <c r="AG69" i="79"/>
  <c r="AG72" i="79"/>
  <c r="AG71" i="79"/>
  <c r="AG44" i="79"/>
  <c r="AG123" i="79"/>
  <c r="AG82" i="79"/>
  <c r="AG109" i="79"/>
  <c r="AG57" i="79"/>
  <c r="AG90" i="79"/>
  <c r="AG91" i="79"/>
  <c r="AG92" i="79"/>
  <c r="AG31" i="79"/>
  <c r="AG68" i="79"/>
  <c r="AG41" i="79"/>
  <c r="AG116" i="79"/>
  <c r="AG115" i="79"/>
  <c r="AG23" i="79"/>
  <c r="AG46" i="79"/>
  <c r="AG30" i="79"/>
  <c r="AG37" i="79"/>
  <c r="AG7" i="79"/>
  <c r="AG12" i="79"/>
  <c r="AG45" i="79"/>
  <c r="AG39" i="79"/>
  <c r="AG111" i="79"/>
  <c r="AG80" i="79"/>
  <c r="AG105" i="79"/>
  <c r="AG22" i="79"/>
  <c r="AG25" i="79"/>
  <c r="AG26" i="79"/>
  <c r="AG119" i="79"/>
  <c r="AG74" i="79"/>
  <c r="AG33" i="79"/>
  <c r="AG78" i="79"/>
  <c r="AG124" i="79"/>
  <c r="AG42" i="79"/>
  <c r="AG40" i="79"/>
  <c r="AG61" i="79"/>
  <c r="AG16" i="79"/>
  <c r="AG20" i="79"/>
  <c r="AG29" i="79"/>
  <c r="AG118" i="79"/>
  <c r="AG59" i="79"/>
  <c r="AG11" i="79"/>
  <c r="AG34" i="79"/>
  <c r="AG67" i="79"/>
  <c r="AG89" i="79"/>
  <c r="AG10" i="79"/>
  <c r="AG110" i="79"/>
  <c r="AG18" i="79"/>
  <c r="AG55" i="79"/>
  <c r="AG65" i="79"/>
  <c r="AG86" i="79"/>
  <c r="AG62" i="79"/>
  <c r="AG38" i="79"/>
  <c r="AG27" i="79"/>
  <c r="AG50" i="79"/>
  <c r="AG108" i="79"/>
  <c r="AG85" i="79"/>
  <c r="AG35" i="79"/>
  <c r="AG51" i="79"/>
  <c r="AG94" i="79"/>
  <c r="AG79" i="79"/>
  <c r="AG63" i="79"/>
  <c r="AG84" i="79"/>
  <c r="AG48" i="79"/>
  <c r="AG21" i="79"/>
  <c r="AG96" i="79"/>
  <c r="AG36" i="79"/>
  <c r="AG52" i="79"/>
  <c r="AG112" i="79"/>
  <c r="AG56" i="79"/>
  <c r="AG114" i="79"/>
  <c r="AG106" i="79"/>
  <c r="AG104" i="79"/>
  <c r="AG100" i="79"/>
  <c r="AG15" i="79"/>
  <c r="AG75" i="79"/>
  <c r="AG49" i="79"/>
  <c r="AG103" i="79"/>
  <c r="AG98" i="79"/>
  <c r="AG102" i="79"/>
  <c r="AG17" i="79"/>
  <c r="AG121" i="79"/>
  <c r="AG113" i="79"/>
  <c r="AG97" i="79"/>
  <c r="AG87" i="79"/>
  <c r="Z47" i="79"/>
  <c r="Z8" i="79"/>
  <c r="Z24" i="79"/>
  <c r="Z9" i="79"/>
  <c r="Z54" i="79"/>
  <c r="Z81" i="79"/>
  <c r="Z117" i="79"/>
  <c r="Z43" i="79"/>
  <c r="Z64" i="79"/>
  <c r="Z77" i="79"/>
  <c r="Z60" i="79"/>
  <c r="Z88" i="79"/>
  <c r="Z93" i="79"/>
  <c r="Z53" i="79"/>
  <c r="Z120" i="79"/>
  <c r="Z109" i="79"/>
  <c r="Z99" i="79"/>
  <c r="Z66" i="79"/>
  <c r="Z122" i="79"/>
  <c r="Z58" i="79"/>
  <c r="Z124" i="79"/>
  <c r="Z76" i="79"/>
  <c r="Z57" i="79"/>
  <c r="Z90" i="79"/>
  <c r="Z107" i="79"/>
  <c r="Z14" i="79"/>
  <c r="Z69" i="79"/>
  <c r="Z6" i="79"/>
  <c r="Z91" i="79"/>
  <c r="Z72" i="79"/>
  <c r="Z101" i="79"/>
  <c r="Z83" i="79"/>
  <c r="Z82" i="79"/>
  <c r="Z70" i="79"/>
  <c r="Z95" i="79"/>
  <c r="Z123" i="79"/>
  <c r="Z13" i="79"/>
  <c r="Z44" i="79"/>
  <c r="Z31" i="79"/>
  <c r="Z32" i="79"/>
  <c r="Z37" i="79"/>
  <c r="Z25" i="79"/>
  <c r="Z28" i="79"/>
  <c r="Z33" i="79"/>
  <c r="Z19" i="79"/>
  <c r="Z115" i="79"/>
  <c r="Z23" i="79"/>
  <c r="Z80" i="79"/>
  <c r="Z68" i="79"/>
  <c r="Z41" i="79"/>
  <c r="Z45" i="79"/>
  <c r="Z46" i="79"/>
  <c r="Z73" i="79"/>
  <c r="Z92" i="79"/>
  <c r="Z111" i="79"/>
  <c r="Z16" i="79"/>
  <c r="Z89" i="79"/>
  <c r="Z39" i="79"/>
  <c r="Z78" i="79"/>
  <c r="Z34" i="79"/>
  <c r="Z67" i="79"/>
  <c r="Z71" i="79"/>
  <c r="Z30" i="79"/>
  <c r="Z12" i="79"/>
  <c r="Z22" i="79"/>
  <c r="Z119" i="79"/>
  <c r="Z7" i="79"/>
  <c r="Z116" i="79"/>
  <c r="Z26" i="79"/>
  <c r="Z105" i="79"/>
  <c r="Z40" i="79"/>
  <c r="Z108" i="79"/>
  <c r="Z20" i="79"/>
  <c r="Z85" i="79"/>
  <c r="Z11" i="79"/>
  <c r="Z110" i="79"/>
  <c r="Z29" i="79"/>
  <c r="Z118" i="79"/>
  <c r="Z42" i="79"/>
  <c r="Z74" i="79"/>
  <c r="Z59" i="79"/>
  <c r="Z51" i="79"/>
  <c r="Z86" i="79"/>
  <c r="Z18" i="79"/>
  <c r="Z35" i="79"/>
  <c r="Z27" i="79"/>
  <c r="Z65" i="79"/>
  <c r="Z61" i="79"/>
  <c r="Z94" i="79"/>
  <c r="Z55" i="79"/>
  <c r="Z50" i="79"/>
  <c r="Z38" i="79"/>
  <c r="Z62" i="79"/>
  <c r="Z36" i="79"/>
  <c r="Z79" i="79"/>
  <c r="Z10" i="79"/>
  <c r="Z106" i="79"/>
  <c r="Z114" i="79"/>
  <c r="Z96" i="79"/>
  <c r="Z49" i="79"/>
  <c r="Z112" i="79"/>
  <c r="Z63" i="79"/>
  <c r="Z100" i="79"/>
  <c r="Z52" i="79"/>
  <c r="Z21" i="79"/>
  <c r="Z87" i="79"/>
  <c r="Z48" i="79"/>
  <c r="Z103" i="79"/>
  <c r="Z56" i="79"/>
  <c r="Z75" i="79"/>
  <c r="Z104" i="79"/>
  <c r="Z15" i="79"/>
  <c r="Z84" i="79"/>
  <c r="Z113" i="79"/>
  <c r="Z98" i="79"/>
  <c r="Z17" i="79"/>
  <c r="Z102" i="79"/>
  <c r="Z121" i="79"/>
  <c r="Z97" i="79"/>
  <c r="U12" i="51"/>
  <c r="T12" i="51"/>
  <c r="T15" i="51" s="1"/>
  <c r="O13" i="51"/>
  <c r="M13" i="51"/>
  <c r="N13" i="51" s="1"/>
  <c r="CJ13" i="51" l="1"/>
  <c r="CH13" i="51"/>
  <c r="CK13" i="51"/>
  <c r="CI13" i="51"/>
  <c r="CL13" i="51"/>
  <c r="CO13" i="51"/>
  <c r="CN13" i="51"/>
  <c r="CM13" i="51"/>
  <c r="CG13" i="51"/>
  <c r="CF13" i="51"/>
  <c r="CE13" i="51"/>
  <c r="L14" i="51"/>
  <c r="BT13" i="51"/>
  <c r="BT15" i="51" s="1"/>
  <c r="BS13" i="51"/>
  <c r="BZ13" i="51"/>
  <c r="BZ15" i="51" s="1"/>
  <c r="CD13" i="51"/>
  <c r="CD15" i="51" s="1"/>
  <c r="CA13" i="51"/>
  <c r="CA15" i="51" s="1"/>
  <c r="BY13" i="51"/>
  <c r="BY15" i="51" s="1"/>
  <c r="BX13" i="51"/>
  <c r="BX15" i="51" s="1"/>
  <c r="BV13" i="51"/>
  <c r="BV15" i="51" s="1"/>
  <c r="CC13" i="51"/>
  <c r="CC15" i="51" s="1"/>
  <c r="BW13" i="51"/>
  <c r="BW15" i="51" s="1"/>
  <c r="BU13" i="51"/>
  <c r="BU15" i="51" s="1"/>
  <c r="CB13" i="51"/>
  <c r="CB15" i="51" s="1"/>
  <c r="AO64" i="79" l="1"/>
  <c r="AO53" i="79"/>
  <c r="AO60" i="79"/>
  <c r="AO8" i="79"/>
  <c r="AO81" i="79"/>
  <c r="AO66" i="79"/>
  <c r="AO77" i="79"/>
  <c r="AO9" i="79"/>
  <c r="AO117" i="79"/>
  <c r="AO47" i="79"/>
  <c r="AO93" i="79"/>
  <c r="AO43" i="79"/>
  <c r="AO101" i="79"/>
  <c r="AO14" i="79"/>
  <c r="AO109" i="79"/>
  <c r="AO99" i="79"/>
  <c r="AO6" i="79"/>
  <c r="AO58" i="79"/>
  <c r="AO73" i="79"/>
  <c r="AO24" i="79"/>
  <c r="AO76" i="79"/>
  <c r="AO122" i="79"/>
  <c r="AO54" i="79"/>
  <c r="AO88" i="79"/>
  <c r="AO107" i="79"/>
  <c r="AO13" i="79"/>
  <c r="AO120" i="79"/>
  <c r="AO57" i="79"/>
  <c r="AO83" i="79"/>
  <c r="AO95" i="79"/>
  <c r="AO123" i="79"/>
  <c r="AO31" i="79"/>
  <c r="AO72" i="79"/>
  <c r="AO28" i="79"/>
  <c r="AO19" i="79"/>
  <c r="AO70" i="79"/>
  <c r="AO71" i="79"/>
  <c r="AO124" i="79"/>
  <c r="AO90" i="79"/>
  <c r="AO92" i="79"/>
  <c r="AO32" i="79"/>
  <c r="AO69" i="79"/>
  <c r="AO45" i="79"/>
  <c r="AO82" i="79"/>
  <c r="AO25" i="79"/>
  <c r="AO39" i="79"/>
  <c r="AO30" i="79"/>
  <c r="AO80" i="79"/>
  <c r="AO7" i="79"/>
  <c r="AO116" i="79"/>
  <c r="AO12" i="79"/>
  <c r="AO37" i="79"/>
  <c r="AO44" i="79"/>
  <c r="AO111" i="79"/>
  <c r="AO115" i="79"/>
  <c r="AO23" i="79"/>
  <c r="AO91" i="79"/>
  <c r="AO68" i="79"/>
  <c r="AO41" i="79"/>
  <c r="AO20" i="79"/>
  <c r="AO59" i="79"/>
  <c r="AO33" i="79"/>
  <c r="AO34" i="79"/>
  <c r="AO78" i="79"/>
  <c r="AO61" i="79"/>
  <c r="AO42" i="79"/>
  <c r="AO67" i="79"/>
  <c r="AO89" i="79"/>
  <c r="AO40" i="79"/>
  <c r="AO105" i="79"/>
  <c r="AO119" i="79"/>
  <c r="AO16" i="79"/>
  <c r="AO46" i="79"/>
  <c r="AO26" i="79"/>
  <c r="AO10" i="79"/>
  <c r="AO85" i="79"/>
  <c r="AO118" i="79"/>
  <c r="AO11" i="79"/>
  <c r="AO29" i="79"/>
  <c r="AO86" i="79"/>
  <c r="AO18" i="79"/>
  <c r="AO51" i="79"/>
  <c r="AO94" i="79"/>
  <c r="AO108" i="79"/>
  <c r="AO74" i="79"/>
  <c r="AO110" i="79"/>
  <c r="AO65" i="79"/>
  <c r="AO22" i="79"/>
  <c r="AO106" i="79"/>
  <c r="AO49" i="79"/>
  <c r="AO62" i="79"/>
  <c r="AO35" i="79"/>
  <c r="AO21" i="79"/>
  <c r="AO114" i="79"/>
  <c r="AO56" i="79"/>
  <c r="AO48" i="79"/>
  <c r="AO27" i="79"/>
  <c r="AO55" i="79"/>
  <c r="AO79" i="79"/>
  <c r="AO96" i="79"/>
  <c r="AO52" i="79"/>
  <c r="AO100" i="79"/>
  <c r="AO36" i="79"/>
  <c r="AO104" i="79"/>
  <c r="AO87" i="79"/>
  <c r="AO112" i="79"/>
  <c r="AO38" i="79"/>
  <c r="AO63" i="79"/>
  <c r="AO103" i="79"/>
  <c r="AO84" i="79"/>
  <c r="AO97" i="79"/>
  <c r="AO75" i="79"/>
  <c r="AO121" i="79"/>
  <c r="AO17" i="79"/>
  <c r="AO102" i="79"/>
  <c r="AO50" i="79"/>
  <c r="AO98" i="79"/>
  <c r="AO113" i="79"/>
  <c r="AO15" i="79"/>
  <c r="AN9" i="79"/>
  <c r="AN66" i="79"/>
  <c r="AN88" i="79"/>
  <c r="AN93" i="79"/>
  <c r="AN64" i="79"/>
  <c r="AN24" i="79"/>
  <c r="AN81" i="79"/>
  <c r="AN54" i="79"/>
  <c r="AN117" i="79"/>
  <c r="AN120" i="79"/>
  <c r="AN60" i="79"/>
  <c r="AN73" i="79"/>
  <c r="AN47" i="79"/>
  <c r="AN53" i="79"/>
  <c r="AN76" i="79"/>
  <c r="AN69" i="79"/>
  <c r="AN95" i="79"/>
  <c r="AN101" i="79"/>
  <c r="AN13" i="79"/>
  <c r="AN43" i="79"/>
  <c r="AN90" i="79"/>
  <c r="AN58" i="79"/>
  <c r="AN99" i="79"/>
  <c r="AN57" i="79"/>
  <c r="AN124" i="79"/>
  <c r="AN14" i="79"/>
  <c r="AN107" i="79"/>
  <c r="AN123" i="79"/>
  <c r="AN28" i="79"/>
  <c r="AN109" i="79"/>
  <c r="AN6" i="79"/>
  <c r="AN70" i="79"/>
  <c r="AN92" i="79"/>
  <c r="AN44" i="79"/>
  <c r="AN83" i="79"/>
  <c r="AN82" i="79"/>
  <c r="AN8" i="79"/>
  <c r="AN68" i="79"/>
  <c r="AN31" i="79"/>
  <c r="AN77" i="79"/>
  <c r="AN91" i="79"/>
  <c r="AN71" i="79"/>
  <c r="AN32" i="79"/>
  <c r="AN122" i="79"/>
  <c r="AN72" i="79"/>
  <c r="AN41" i="79"/>
  <c r="AN19" i="79"/>
  <c r="AN30" i="79"/>
  <c r="AN116" i="79"/>
  <c r="AN23" i="79"/>
  <c r="AN37" i="79"/>
  <c r="AN45" i="79"/>
  <c r="AN25" i="79"/>
  <c r="AN111" i="79"/>
  <c r="AN33" i="79"/>
  <c r="AN46" i="79"/>
  <c r="AN34" i="79"/>
  <c r="AN7" i="79"/>
  <c r="AN26" i="79"/>
  <c r="AN89" i="79"/>
  <c r="AN74" i="79"/>
  <c r="AN16" i="79"/>
  <c r="AN20" i="79"/>
  <c r="AN42" i="79"/>
  <c r="AN12" i="79"/>
  <c r="AN80" i="79"/>
  <c r="AN40" i="79"/>
  <c r="AN115" i="79"/>
  <c r="AN22" i="79"/>
  <c r="AN67" i="79"/>
  <c r="AN59" i="79"/>
  <c r="AN78" i="79"/>
  <c r="AN105" i="79"/>
  <c r="AN39" i="79"/>
  <c r="AN51" i="79"/>
  <c r="AN61" i="79"/>
  <c r="AN118" i="79"/>
  <c r="AN85" i="79"/>
  <c r="AN50" i="79"/>
  <c r="AN55" i="79"/>
  <c r="AN10" i="79"/>
  <c r="AN110" i="79"/>
  <c r="AN29" i="79"/>
  <c r="AN21" i="79"/>
  <c r="AN35" i="79"/>
  <c r="AN38" i="79"/>
  <c r="AN65" i="79"/>
  <c r="AN27" i="79"/>
  <c r="AN96" i="79"/>
  <c r="AN108" i="79"/>
  <c r="AN62" i="79"/>
  <c r="AN106" i="79"/>
  <c r="AN94" i="79"/>
  <c r="AN86" i="79"/>
  <c r="AN119" i="79"/>
  <c r="AN104" i="79"/>
  <c r="AN112" i="79"/>
  <c r="AN63" i="79"/>
  <c r="AN18" i="79"/>
  <c r="AN36" i="79"/>
  <c r="AN52" i="79"/>
  <c r="AN11" i="79"/>
  <c r="AN114" i="79"/>
  <c r="AN49" i="79"/>
  <c r="AN79" i="79"/>
  <c r="AN48" i="79"/>
  <c r="AN87" i="79"/>
  <c r="AN56" i="79"/>
  <c r="AN17" i="79"/>
  <c r="AN102" i="79"/>
  <c r="AN100" i="79"/>
  <c r="AN98" i="79"/>
  <c r="AN121" i="79"/>
  <c r="AN113" i="79"/>
  <c r="AN15" i="79"/>
  <c r="AN103" i="79"/>
  <c r="AN75" i="79"/>
  <c r="AN84" i="79"/>
  <c r="AN97" i="79"/>
  <c r="AP117" i="79"/>
  <c r="AP77" i="79"/>
  <c r="AP120" i="79"/>
  <c r="AP73" i="79"/>
  <c r="AP66" i="79"/>
  <c r="AP9" i="79"/>
  <c r="AP60" i="79"/>
  <c r="AP64" i="79"/>
  <c r="AP81" i="79"/>
  <c r="AP53" i="79"/>
  <c r="AP43" i="79"/>
  <c r="AP47" i="79"/>
  <c r="AP88" i="79"/>
  <c r="AP76" i="79"/>
  <c r="AP122" i="79"/>
  <c r="AP13" i="79"/>
  <c r="AP14" i="79"/>
  <c r="AP58" i="79"/>
  <c r="AP8" i="79"/>
  <c r="AP124" i="79"/>
  <c r="AP24" i="79"/>
  <c r="AP109" i="79"/>
  <c r="AP54" i="79"/>
  <c r="AP69" i="79"/>
  <c r="AP95" i="79"/>
  <c r="AP90" i="79"/>
  <c r="AP6" i="79"/>
  <c r="AP57" i="79"/>
  <c r="AP91" i="79"/>
  <c r="AP83" i="79"/>
  <c r="AP92" i="79"/>
  <c r="AP101" i="79"/>
  <c r="AP71" i="79"/>
  <c r="AP44" i="79"/>
  <c r="AP70" i="79"/>
  <c r="AP68" i="79"/>
  <c r="AP107" i="79"/>
  <c r="AP123" i="79"/>
  <c r="AP31" i="79"/>
  <c r="AP28" i="79"/>
  <c r="AP19" i="79"/>
  <c r="AP32" i="79"/>
  <c r="AP99" i="79"/>
  <c r="AP72" i="79"/>
  <c r="AP37" i="79"/>
  <c r="AP7" i="79"/>
  <c r="AP30" i="79"/>
  <c r="AP46" i="79"/>
  <c r="AP12" i="79"/>
  <c r="AP80" i="79"/>
  <c r="AP33" i="79"/>
  <c r="AP82" i="79"/>
  <c r="AP25" i="79"/>
  <c r="AP111" i="79"/>
  <c r="AP23" i="79"/>
  <c r="AP116" i="79"/>
  <c r="AP61" i="79"/>
  <c r="AP40" i="79"/>
  <c r="AP89" i="79"/>
  <c r="AP41" i="79"/>
  <c r="AP22" i="79"/>
  <c r="AP20" i="79"/>
  <c r="AP119" i="79"/>
  <c r="AP67" i="79"/>
  <c r="AP45" i="79"/>
  <c r="AP26" i="79"/>
  <c r="AP42" i="79"/>
  <c r="AP93" i="79"/>
  <c r="AP115" i="79"/>
  <c r="AP105" i="79"/>
  <c r="AP74" i="79"/>
  <c r="AP16" i="79"/>
  <c r="AP78" i="79"/>
  <c r="AP39" i="79"/>
  <c r="AP34" i="79"/>
  <c r="AP94" i="79"/>
  <c r="AP110" i="79"/>
  <c r="AP51" i="79"/>
  <c r="AP118" i="79"/>
  <c r="AP86" i="79"/>
  <c r="AP59" i="79"/>
  <c r="AP108" i="79"/>
  <c r="AP85" i="79"/>
  <c r="AP29" i="79"/>
  <c r="AP18" i="79"/>
  <c r="AP55" i="79"/>
  <c r="AP50" i="79"/>
  <c r="AP27" i="79"/>
  <c r="AP11" i="79"/>
  <c r="AP65" i="79"/>
  <c r="AP10" i="79"/>
  <c r="AP35" i="79"/>
  <c r="AP104" i="79"/>
  <c r="AP62" i="79"/>
  <c r="AP87" i="79"/>
  <c r="AP21" i="79"/>
  <c r="AP38" i="79"/>
  <c r="AP79" i="79"/>
  <c r="AP112" i="79"/>
  <c r="AP63" i="79"/>
  <c r="AP52" i="79"/>
  <c r="AP49" i="79"/>
  <c r="AP114" i="79"/>
  <c r="AP56" i="79"/>
  <c r="AP48" i="79"/>
  <c r="AP96" i="79"/>
  <c r="AP100" i="79"/>
  <c r="AP106" i="79"/>
  <c r="AP84" i="79"/>
  <c r="AP36" i="79"/>
  <c r="AP98" i="79"/>
  <c r="AP121" i="79"/>
  <c r="AP102" i="79"/>
  <c r="AP15" i="79"/>
  <c r="AP103" i="79"/>
  <c r="AP75" i="79"/>
  <c r="AP113" i="79"/>
  <c r="AP17" i="79"/>
  <c r="AP97" i="79"/>
  <c r="AU93" i="79"/>
  <c r="AU47" i="79"/>
  <c r="AU66" i="79"/>
  <c r="AU117" i="79"/>
  <c r="AU120" i="79"/>
  <c r="AU77" i="79"/>
  <c r="AU8" i="79"/>
  <c r="AU64" i="79"/>
  <c r="AU24" i="79"/>
  <c r="AU73" i="79"/>
  <c r="AU57" i="79"/>
  <c r="AU81" i="79"/>
  <c r="AU9" i="79"/>
  <c r="AU69" i="79"/>
  <c r="AU76" i="79"/>
  <c r="AU90" i="79"/>
  <c r="AU14" i="79"/>
  <c r="AU6" i="79"/>
  <c r="AU95" i="79"/>
  <c r="AU54" i="79"/>
  <c r="AU58" i="79"/>
  <c r="AU60" i="79"/>
  <c r="AU88" i="79"/>
  <c r="AU53" i="79"/>
  <c r="AU124" i="79"/>
  <c r="AU107" i="79"/>
  <c r="AU70" i="79"/>
  <c r="AU91" i="79"/>
  <c r="AU31" i="79"/>
  <c r="AU122" i="79"/>
  <c r="AU72" i="79"/>
  <c r="AU99" i="79"/>
  <c r="AU83" i="79"/>
  <c r="AU28" i="79"/>
  <c r="AU19" i="79"/>
  <c r="AU101" i="79"/>
  <c r="AU92" i="79"/>
  <c r="AU44" i="79"/>
  <c r="AU109" i="79"/>
  <c r="AU123" i="79"/>
  <c r="AU68" i="79"/>
  <c r="AU82" i="79"/>
  <c r="AU41" i="79"/>
  <c r="AU46" i="79"/>
  <c r="AU39" i="79"/>
  <c r="AU43" i="79"/>
  <c r="AU7" i="79"/>
  <c r="AU12" i="79"/>
  <c r="AU32" i="79"/>
  <c r="AU71" i="79"/>
  <c r="AU25" i="79"/>
  <c r="AU45" i="79"/>
  <c r="AU115" i="79"/>
  <c r="AU116" i="79"/>
  <c r="AU80" i="79"/>
  <c r="AU13" i="79"/>
  <c r="AU111" i="79"/>
  <c r="AU30" i="79"/>
  <c r="AU74" i="79"/>
  <c r="AU119" i="79"/>
  <c r="AU33" i="79"/>
  <c r="AU42" i="79"/>
  <c r="AU16" i="79"/>
  <c r="AU22" i="79"/>
  <c r="AU23" i="79"/>
  <c r="AU34" i="79"/>
  <c r="AU78" i="79"/>
  <c r="AU61" i="79"/>
  <c r="AU118" i="79"/>
  <c r="AU110" i="79"/>
  <c r="AU51" i="79"/>
  <c r="AU26" i="79"/>
  <c r="AU67" i="79"/>
  <c r="AU86" i="79"/>
  <c r="AU108" i="79"/>
  <c r="AU37" i="79"/>
  <c r="AU89" i="79"/>
  <c r="AU18" i="79"/>
  <c r="AU105" i="79"/>
  <c r="AU85" i="79"/>
  <c r="AU59" i="79"/>
  <c r="AU11" i="79"/>
  <c r="AU94" i="79"/>
  <c r="AU50" i="79"/>
  <c r="AU35" i="79"/>
  <c r="AU40" i="79"/>
  <c r="AU38" i="79"/>
  <c r="AU27" i="79"/>
  <c r="AU106" i="79"/>
  <c r="AU10" i="79"/>
  <c r="AU55" i="79"/>
  <c r="AU21" i="79"/>
  <c r="AU65" i="79"/>
  <c r="AU29" i="79"/>
  <c r="AU36" i="79"/>
  <c r="AU52" i="79"/>
  <c r="AU87" i="79"/>
  <c r="AU63" i="79"/>
  <c r="AU84" i="79"/>
  <c r="AU79" i="79"/>
  <c r="AU48" i="79"/>
  <c r="AU20" i="79"/>
  <c r="AU96" i="79"/>
  <c r="AU49" i="79"/>
  <c r="AU56" i="79"/>
  <c r="AU114" i="79"/>
  <c r="AU62" i="79"/>
  <c r="AU104" i="79"/>
  <c r="AU75" i="79"/>
  <c r="AU103" i="79"/>
  <c r="AU100" i="79"/>
  <c r="AU113" i="79"/>
  <c r="AU98" i="79"/>
  <c r="AU102" i="79"/>
  <c r="AU121" i="79"/>
  <c r="AU17" i="79"/>
  <c r="AU15" i="79"/>
  <c r="AU112" i="79"/>
  <c r="AU97" i="79"/>
  <c r="AT117" i="79"/>
  <c r="AT8" i="79"/>
  <c r="AT9" i="79"/>
  <c r="AT47" i="79"/>
  <c r="AT93" i="79"/>
  <c r="AT24" i="79"/>
  <c r="AT54" i="79"/>
  <c r="AT60" i="79"/>
  <c r="AT64" i="79"/>
  <c r="AT43" i="79"/>
  <c r="AT88" i="79"/>
  <c r="AT120" i="79"/>
  <c r="AT66" i="79"/>
  <c r="AT13" i="79"/>
  <c r="AT95" i="79"/>
  <c r="AT101" i="79"/>
  <c r="AT107" i="79"/>
  <c r="AT73" i="79"/>
  <c r="AT69" i="79"/>
  <c r="AT81" i="79"/>
  <c r="AT53" i="79"/>
  <c r="AT109" i="79"/>
  <c r="AT6" i="79"/>
  <c r="AT124" i="79"/>
  <c r="AT58" i="79"/>
  <c r="AT68" i="79"/>
  <c r="AT76" i="79"/>
  <c r="AT99" i="79"/>
  <c r="AT91" i="79"/>
  <c r="AT122" i="79"/>
  <c r="AT31" i="79"/>
  <c r="AT77" i="79"/>
  <c r="AT90" i="79"/>
  <c r="AT83" i="79"/>
  <c r="AT19" i="79"/>
  <c r="AT57" i="79"/>
  <c r="AT70" i="79"/>
  <c r="AT92" i="79"/>
  <c r="AT32" i="79"/>
  <c r="AT72" i="79"/>
  <c r="AT71" i="79"/>
  <c r="AT82" i="79"/>
  <c r="AT45" i="79"/>
  <c r="AT12" i="79"/>
  <c r="AT7" i="79"/>
  <c r="AT33" i="79"/>
  <c r="AT14" i="79"/>
  <c r="AT111" i="79"/>
  <c r="AT37" i="79"/>
  <c r="AT123" i="79"/>
  <c r="AT23" i="79"/>
  <c r="AT30" i="79"/>
  <c r="AT41" i="79"/>
  <c r="AT46" i="79"/>
  <c r="AT80" i="79"/>
  <c r="AT44" i="79"/>
  <c r="AT25" i="79"/>
  <c r="AT39" i="79"/>
  <c r="AT26" i="79"/>
  <c r="AT42" i="79"/>
  <c r="AT28" i="79"/>
  <c r="AT74" i="79"/>
  <c r="AT116" i="79"/>
  <c r="AT78" i="79"/>
  <c r="AT34" i="79"/>
  <c r="AT59" i="79"/>
  <c r="AT22" i="79"/>
  <c r="AT119" i="79"/>
  <c r="AT16" i="79"/>
  <c r="AT115" i="79"/>
  <c r="AT18" i="79"/>
  <c r="AT89" i="79"/>
  <c r="AT40" i="79"/>
  <c r="AT108" i="79"/>
  <c r="AT118" i="79"/>
  <c r="AT11" i="79"/>
  <c r="AT110" i="79"/>
  <c r="AT29" i="79"/>
  <c r="AT51" i="79"/>
  <c r="AT85" i="79"/>
  <c r="AT10" i="79"/>
  <c r="AT86" i="79"/>
  <c r="AT94" i="79"/>
  <c r="AT105" i="79"/>
  <c r="AT38" i="79"/>
  <c r="AT61" i="79"/>
  <c r="AT67" i="79"/>
  <c r="AT27" i="79"/>
  <c r="AT36" i="79"/>
  <c r="AT62" i="79"/>
  <c r="AT65" i="79"/>
  <c r="AT106" i="79"/>
  <c r="AT55" i="79"/>
  <c r="AT20" i="79"/>
  <c r="AT21" i="79"/>
  <c r="AT49" i="79"/>
  <c r="AT35" i="79"/>
  <c r="AT114" i="79"/>
  <c r="AT56" i="79"/>
  <c r="AT87" i="79"/>
  <c r="AT112" i="79"/>
  <c r="AT63" i="79"/>
  <c r="AT52" i="79"/>
  <c r="AT79" i="79"/>
  <c r="AT48" i="79"/>
  <c r="AT50" i="79"/>
  <c r="AT96" i="79"/>
  <c r="AT104" i="79"/>
  <c r="AT98" i="79"/>
  <c r="AT121" i="79"/>
  <c r="AT75" i="79"/>
  <c r="AT103" i="79"/>
  <c r="AT17" i="79"/>
  <c r="AT102" i="79"/>
  <c r="AT84" i="79"/>
  <c r="AT100" i="79"/>
  <c r="AT113" i="79"/>
  <c r="AT15" i="79"/>
  <c r="AT97" i="79"/>
  <c r="AQ8" i="79"/>
  <c r="AQ43" i="79"/>
  <c r="AQ54" i="79"/>
  <c r="AQ24" i="79"/>
  <c r="AQ66" i="79"/>
  <c r="AQ117" i="79"/>
  <c r="AQ120" i="79"/>
  <c r="AQ64" i="79"/>
  <c r="AQ88" i="79"/>
  <c r="AQ77" i="79"/>
  <c r="AQ9" i="79"/>
  <c r="AQ73" i="79"/>
  <c r="AQ95" i="79"/>
  <c r="AQ6" i="79"/>
  <c r="AQ122" i="79"/>
  <c r="AQ69" i="79"/>
  <c r="AQ81" i="79"/>
  <c r="AQ60" i="79"/>
  <c r="AQ13" i="79"/>
  <c r="AQ99" i="79"/>
  <c r="AQ93" i="79"/>
  <c r="AQ53" i="79"/>
  <c r="AQ101" i="79"/>
  <c r="AQ47" i="79"/>
  <c r="AQ57" i="79"/>
  <c r="AQ82" i="79"/>
  <c r="AQ71" i="79"/>
  <c r="AQ124" i="79"/>
  <c r="AQ90" i="79"/>
  <c r="AQ32" i="79"/>
  <c r="AQ70" i="79"/>
  <c r="AQ68" i="79"/>
  <c r="AQ28" i="79"/>
  <c r="AQ109" i="79"/>
  <c r="AQ14" i="79"/>
  <c r="AQ91" i="79"/>
  <c r="AQ19" i="79"/>
  <c r="AQ31" i="79"/>
  <c r="AQ83" i="79"/>
  <c r="AQ92" i="79"/>
  <c r="AQ44" i="79"/>
  <c r="AQ72" i="79"/>
  <c r="AQ58" i="79"/>
  <c r="AQ23" i="79"/>
  <c r="AQ41" i="79"/>
  <c r="AQ115" i="79"/>
  <c r="AQ12" i="79"/>
  <c r="AQ107" i="79"/>
  <c r="AQ123" i="79"/>
  <c r="AQ111" i="79"/>
  <c r="AQ25" i="79"/>
  <c r="AQ116" i="79"/>
  <c r="AQ80" i="79"/>
  <c r="AQ46" i="79"/>
  <c r="AQ39" i="79"/>
  <c r="AQ33" i="79"/>
  <c r="AQ7" i="79"/>
  <c r="AQ37" i="79"/>
  <c r="AQ30" i="79"/>
  <c r="AQ16" i="79"/>
  <c r="AQ40" i="79"/>
  <c r="AQ26" i="79"/>
  <c r="AQ119" i="79"/>
  <c r="AQ42" i="79"/>
  <c r="AQ89" i="79"/>
  <c r="AQ74" i="79"/>
  <c r="AQ45" i="79"/>
  <c r="AQ105" i="79"/>
  <c r="AQ118" i="79"/>
  <c r="AQ110" i="79"/>
  <c r="AQ51" i="79"/>
  <c r="AQ78" i="79"/>
  <c r="AQ59" i="79"/>
  <c r="AQ22" i="79"/>
  <c r="AQ67" i="79"/>
  <c r="AQ108" i="79"/>
  <c r="AQ29" i="79"/>
  <c r="AQ34" i="79"/>
  <c r="AQ18" i="79"/>
  <c r="AQ61" i="79"/>
  <c r="AQ11" i="79"/>
  <c r="AQ10" i="79"/>
  <c r="AQ94" i="79"/>
  <c r="AQ38" i="79"/>
  <c r="AQ35" i="79"/>
  <c r="AQ21" i="79"/>
  <c r="AQ106" i="79"/>
  <c r="AQ27" i="79"/>
  <c r="AQ96" i="79"/>
  <c r="AQ20" i="79"/>
  <c r="AQ85" i="79"/>
  <c r="AQ62" i="79"/>
  <c r="AQ55" i="79"/>
  <c r="AQ76" i="79"/>
  <c r="AQ86" i="79"/>
  <c r="AQ87" i="79"/>
  <c r="AQ56" i="79"/>
  <c r="AQ65" i="79"/>
  <c r="AQ36" i="79"/>
  <c r="AQ63" i="79"/>
  <c r="AQ112" i="79"/>
  <c r="AQ48" i="79"/>
  <c r="AQ84" i="79"/>
  <c r="AQ50" i="79"/>
  <c r="AQ49" i="79"/>
  <c r="AQ79" i="79"/>
  <c r="AQ100" i="79"/>
  <c r="AQ52" i="79"/>
  <c r="AQ114" i="79"/>
  <c r="AQ102" i="79"/>
  <c r="AQ17" i="79"/>
  <c r="AQ103" i="79"/>
  <c r="AQ121" i="79"/>
  <c r="AQ98" i="79"/>
  <c r="AQ113" i="79"/>
  <c r="AQ97" i="79"/>
  <c r="AQ75" i="79"/>
  <c r="AQ104" i="79"/>
  <c r="AQ15" i="79"/>
  <c r="AS73" i="79"/>
  <c r="AS81" i="79"/>
  <c r="AS64" i="79"/>
  <c r="AS8" i="79"/>
  <c r="AS54" i="79"/>
  <c r="AS66" i="79"/>
  <c r="AS9" i="79"/>
  <c r="AS60" i="79"/>
  <c r="AS120" i="79"/>
  <c r="AS53" i="79"/>
  <c r="AS24" i="79"/>
  <c r="AS43" i="79"/>
  <c r="AS6" i="79"/>
  <c r="AS124" i="79"/>
  <c r="AS58" i="79"/>
  <c r="AS122" i="79"/>
  <c r="AS47" i="79"/>
  <c r="AS93" i="79"/>
  <c r="AS95" i="79"/>
  <c r="AS88" i="79"/>
  <c r="AS107" i="79"/>
  <c r="AS117" i="79"/>
  <c r="AS99" i="79"/>
  <c r="AS77" i="79"/>
  <c r="AS101" i="79"/>
  <c r="AS57" i="79"/>
  <c r="AS109" i="79"/>
  <c r="AS13" i="79"/>
  <c r="AS69" i="79"/>
  <c r="AS90" i="79"/>
  <c r="AS92" i="79"/>
  <c r="AS68" i="79"/>
  <c r="AS82" i="79"/>
  <c r="AS76" i="79"/>
  <c r="AS14" i="79"/>
  <c r="AS32" i="79"/>
  <c r="AS31" i="79"/>
  <c r="AS19" i="79"/>
  <c r="AS72" i="79"/>
  <c r="AS71" i="79"/>
  <c r="AS44" i="79"/>
  <c r="AS123" i="79"/>
  <c r="AS28" i="79"/>
  <c r="AS111" i="79"/>
  <c r="AS116" i="79"/>
  <c r="AS70" i="79"/>
  <c r="AS115" i="79"/>
  <c r="AS25" i="79"/>
  <c r="AS91" i="79"/>
  <c r="AS12" i="79"/>
  <c r="AS23" i="79"/>
  <c r="AS7" i="79"/>
  <c r="AS83" i="79"/>
  <c r="AS39" i="79"/>
  <c r="AS33" i="79"/>
  <c r="AS41" i="79"/>
  <c r="AS45" i="79"/>
  <c r="AS119" i="79"/>
  <c r="AS78" i="79"/>
  <c r="AS40" i="79"/>
  <c r="AS16" i="79"/>
  <c r="AS37" i="79"/>
  <c r="AS34" i="79"/>
  <c r="AS105" i="79"/>
  <c r="AS30" i="79"/>
  <c r="AS59" i="79"/>
  <c r="AS80" i="79"/>
  <c r="AS46" i="79"/>
  <c r="AS89" i="79"/>
  <c r="AS22" i="79"/>
  <c r="AS26" i="79"/>
  <c r="AS10" i="79"/>
  <c r="AS86" i="79"/>
  <c r="AS61" i="79"/>
  <c r="AS110" i="79"/>
  <c r="AS29" i="79"/>
  <c r="AS118" i="79"/>
  <c r="AS51" i="79"/>
  <c r="AS74" i="79"/>
  <c r="AS67" i="79"/>
  <c r="AS11" i="79"/>
  <c r="AS108" i="79"/>
  <c r="AS65" i="79"/>
  <c r="AS20" i="79"/>
  <c r="AS52" i="79"/>
  <c r="AS50" i="79"/>
  <c r="AS85" i="79"/>
  <c r="AS35" i="79"/>
  <c r="AS49" i="79"/>
  <c r="AS94" i="79"/>
  <c r="AS106" i="79"/>
  <c r="AS38" i="79"/>
  <c r="AS36" i="79"/>
  <c r="AS63" i="79"/>
  <c r="AS100" i="79"/>
  <c r="AS55" i="79"/>
  <c r="AS62" i="79"/>
  <c r="AS87" i="79"/>
  <c r="AS18" i="79"/>
  <c r="AS27" i="79"/>
  <c r="AS79" i="79"/>
  <c r="AS56" i="79"/>
  <c r="AS96" i="79"/>
  <c r="AS84" i="79"/>
  <c r="AS104" i="79"/>
  <c r="AS48" i="79"/>
  <c r="AS42" i="79"/>
  <c r="AS112" i="79"/>
  <c r="AS114" i="79"/>
  <c r="AS98" i="79"/>
  <c r="AS17" i="79"/>
  <c r="AS97" i="79"/>
  <c r="AS113" i="79"/>
  <c r="AS21" i="79"/>
  <c r="AS121" i="79"/>
  <c r="AS103" i="79"/>
  <c r="AS75" i="79"/>
  <c r="AS15" i="79"/>
  <c r="AS102" i="79"/>
  <c r="AM81" i="79"/>
  <c r="AM54" i="79"/>
  <c r="AM64" i="79"/>
  <c r="AM120" i="79"/>
  <c r="AM77" i="79"/>
  <c r="AM9" i="79"/>
  <c r="AM88" i="79"/>
  <c r="AM73" i="79"/>
  <c r="AM53" i="79"/>
  <c r="AM47" i="79"/>
  <c r="AM43" i="79"/>
  <c r="AM66" i="79"/>
  <c r="AM60" i="79"/>
  <c r="AM117" i="79"/>
  <c r="AM8" i="79"/>
  <c r="AM93" i="79"/>
  <c r="AM24" i="79"/>
  <c r="AM107" i="79"/>
  <c r="AM13" i="79"/>
  <c r="AM14" i="79"/>
  <c r="AM101" i="79"/>
  <c r="AM99" i="79"/>
  <c r="AM95" i="79"/>
  <c r="AM57" i="79"/>
  <c r="AM124" i="79"/>
  <c r="AM6" i="79"/>
  <c r="AM58" i="79"/>
  <c r="AM69" i="79"/>
  <c r="AM83" i="79"/>
  <c r="AM71" i="79"/>
  <c r="AM90" i="79"/>
  <c r="AM68" i="79"/>
  <c r="AM122" i="79"/>
  <c r="AM109" i="79"/>
  <c r="AM91" i="79"/>
  <c r="AM31" i="79"/>
  <c r="AM92" i="79"/>
  <c r="AM19" i="79"/>
  <c r="AM28" i="79"/>
  <c r="AM72" i="79"/>
  <c r="AM44" i="79"/>
  <c r="AM111" i="79"/>
  <c r="AM7" i="79"/>
  <c r="AM70" i="79"/>
  <c r="AM82" i="79"/>
  <c r="AM25" i="79"/>
  <c r="AM123" i="79"/>
  <c r="AM30" i="79"/>
  <c r="AM116" i="79"/>
  <c r="AM32" i="79"/>
  <c r="AM12" i="79"/>
  <c r="AM23" i="79"/>
  <c r="AM33" i="79"/>
  <c r="AM37" i="79"/>
  <c r="AM41" i="79"/>
  <c r="AM80" i="79"/>
  <c r="AM119" i="79"/>
  <c r="AM22" i="79"/>
  <c r="AM26" i="79"/>
  <c r="AM46" i="79"/>
  <c r="AM34" i="79"/>
  <c r="AM40" i="79"/>
  <c r="AM67" i="79"/>
  <c r="AM61" i="79"/>
  <c r="AM115" i="79"/>
  <c r="AM45" i="79"/>
  <c r="AM105" i="79"/>
  <c r="AM42" i="79"/>
  <c r="AM89" i="79"/>
  <c r="AM74" i="79"/>
  <c r="AM76" i="79"/>
  <c r="AM51" i="79"/>
  <c r="AM110" i="79"/>
  <c r="AM18" i="79"/>
  <c r="AM108" i="79"/>
  <c r="AM39" i="79"/>
  <c r="AM10" i="79"/>
  <c r="AM11" i="79"/>
  <c r="AM20" i="79"/>
  <c r="AM29" i="79"/>
  <c r="AM85" i="79"/>
  <c r="AM78" i="79"/>
  <c r="AM94" i="79"/>
  <c r="AM118" i="79"/>
  <c r="AM86" i="79"/>
  <c r="AM27" i="79"/>
  <c r="AM16" i="79"/>
  <c r="AM49" i="79"/>
  <c r="AM59" i="79"/>
  <c r="AM38" i="79"/>
  <c r="AM21" i="79"/>
  <c r="AM106" i="79"/>
  <c r="AM50" i="79"/>
  <c r="AM35" i="79"/>
  <c r="AM112" i="79"/>
  <c r="AM100" i="79"/>
  <c r="AM55" i="79"/>
  <c r="AM87" i="79"/>
  <c r="AM65" i="79"/>
  <c r="AM36" i="79"/>
  <c r="AM114" i="79"/>
  <c r="AM56" i="79"/>
  <c r="AM63" i="79"/>
  <c r="AM79" i="79"/>
  <c r="AM48" i="79"/>
  <c r="AM62" i="79"/>
  <c r="AM121" i="79"/>
  <c r="AM96" i="79"/>
  <c r="AM84" i="79"/>
  <c r="AM15" i="79"/>
  <c r="AM113" i="79"/>
  <c r="AM104" i="79"/>
  <c r="AM75" i="79"/>
  <c r="AM103" i="79"/>
  <c r="AM102" i="79"/>
  <c r="AM52" i="79"/>
  <c r="AM97" i="79"/>
  <c r="AM17" i="79"/>
  <c r="AM98" i="79"/>
  <c r="AL73" i="79"/>
  <c r="AL53" i="79"/>
  <c r="AL47" i="79"/>
  <c r="AL60" i="79"/>
  <c r="AL66" i="79"/>
  <c r="AL8" i="79"/>
  <c r="AL24" i="79"/>
  <c r="AL81" i="79"/>
  <c r="AL54" i="79"/>
  <c r="AL64" i="79"/>
  <c r="AL93" i="79"/>
  <c r="AL43" i="79"/>
  <c r="AL88" i="79"/>
  <c r="AL9" i="79"/>
  <c r="AL13" i="79"/>
  <c r="AL122" i="79"/>
  <c r="AL101" i="79"/>
  <c r="AL69" i="79"/>
  <c r="AL120" i="79"/>
  <c r="AL117" i="79"/>
  <c r="AL109" i="79"/>
  <c r="AL6" i="79"/>
  <c r="AL77" i="79"/>
  <c r="AL58" i="79"/>
  <c r="AL57" i="79"/>
  <c r="AL90" i="79"/>
  <c r="AL107" i="79"/>
  <c r="AL91" i="79"/>
  <c r="AL31" i="79"/>
  <c r="AL124" i="79"/>
  <c r="AL71" i="79"/>
  <c r="AL70" i="79"/>
  <c r="AL92" i="79"/>
  <c r="AL28" i="79"/>
  <c r="AL19" i="79"/>
  <c r="AL95" i="79"/>
  <c r="AL68" i="79"/>
  <c r="AL76" i="79"/>
  <c r="AL99" i="79"/>
  <c r="AL72" i="79"/>
  <c r="AL32" i="79"/>
  <c r="AL82" i="79"/>
  <c r="AL44" i="79"/>
  <c r="AL23" i="79"/>
  <c r="AL33" i="79"/>
  <c r="AL25" i="79"/>
  <c r="AL83" i="79"/>
  <c r="AL111" i="79"/>
  <c r="AL116" i="79"/>
  <c r="AL80" i="79"/>
  <c r="AL7" i="79"/>
  <c r="AL12" i="79"/>
  <c r="AL14" i="79"/>
  <c r="AL30" i="79"/>
  <c r="AL41" i="79"/>
  <c r="AL123" i="79"/>
  <c r="AL37" i="79"/>
  <c r="AL46" i="79"/>
  <c r="AL39" i="79"/>
  <c r="AL26" i="79"/>
  <c r="AL61" i="79"/>
  <c r="AL45" i="79"/>
  <c r="AL119" i="79"/>
  <c r="AL40" i="79"/>
  <c r="AL74" i="79"/>
  <c r="AL115" i="79"/>
  <c r="AL34" i="79"/>
  <c r="AL42" i="79"/>
  <c r="AL16" i="79"/>
  <c r="AL105" i="79"/>
  <c r="AL11" i="79"/>
  <c r="AL18" i="79"/>
  <c r="AL78" i="79"/>
  <c r="AL118" i="79"/>
  <c r="AL51" i="79"/>
  <c r="AL20" i="79"/>
  <c r="AL59" i="79"/>
  <c r="AL10" i="79"/>
  <c r="AL29" i="79"/>
  <c r="AL67" i="79"/>
  <c r="AL62" i="79"/>
  <c r="AL50" i="79"/>
  <c r="AL22" i="79"/>
  <c r="AL38" i="79"/>
  <c r="AL35" i="79"/>
  <c r="AL27" i="79"/>
  <c r="AL89" i="79"/>
  <c r="AL110" i="79"/>
  <c r="AL86" i="79"/>
  <c r="AL65" i="79"/>
  <c r="AL106" i="79"/>
  <c r="AL85" i="79"/>
  <c r="AL21" i="79"/>
  <c r="AL55" i="79"/>
  <c r="AL94" i="79"/>
  <c r="AL100" i="79"/>
  <c r="AL63" i="79"/>
  <c r="AL87" i="79"/>
  <c r="AL36" i="79"/>
  <c r="AL84" i="79"/>
  <c r="AL108" i="79"/>
  <c r="AL52" i="79"/>
  <c r="AL48" i="79"/>
  <c r="AL104" i="79"/>
  <c r="AL79" i="79"/>
  <c r="AL56" i="79"/>
  <c r="AL112" i="79"/>
  <c r="AL49" i="79"/>
  <c r="AL102" i="79"/>
  <c r="AL17" i="79"/>
  <c r="AL96" i="79"/>
  <c r="AL121" i="79"/>
  <c r="AL103" i="79"/>
  <c r="AL97" i="79"/>
  <c r="AL98" i="79"/>
  <c r="AL114" i="79"/>
  <c r="AL75" i="79"/>
  <c r="AL113" i="79"/>
  <c r="AL15" i="79"/>
  <c r="AR54" i="79"/>
  <c r="AR88" i="79"/>
  <c r="AR8" i="79"/>
  <c r="AR53" i="79"/>
  <c r="AR24" i="79"/>
  <c r="AR60" i="79"/>
  <c r="AR64" i="79"/>
  <c r="AR77" i="79"/>
  <c r="AR73" i="79"/>
  <c r="AR43" i="79"/>
  <c r="AR117" i="79"/>
  <c r="AR47" i="79"/>
  <c r="AR93" i="79"/>
  <c r="AR81" i="79"/>
  <c r="AR14" i="79"/>
  <c r="AR101" i="79"/>
  <c r="AR6" i="79"/>
  <c r="AR122" i="79"/>
  <c r="AR66" i="79"/>
  <c r="AR90" i="79"/>
  <c r="AR76" i="79"/>
  <c r="AR9" i="79"/>
  <c r="AR95" i="79"/>
  <c r="AR109" i="79"/>
  <c r="AR107" i="79"/>
  <c r="AR69" i="79"/>
  <c r="AR99" i="79"/>
  <c r="AR13" i="79"/>
  <c r="AR32" i="79"/>
  <c r="AR58" i="79"/>
  <c r="AR70" i="79"/>
  <c r="AR28" i="79"/>
  <c r="AR31" i="79"/>
  <c r="AR120" i="79"/>
  <c r="AR92" i="79"/>
  <c r="AR72" i="79"/>
  <c r="AR57" i="79"/>
  <c r="AR83" i="79"/>
  <c r="AR91" i="79"/>
  <c r="AR124" i="79"/>
  <c r="AR123" i="79"/>
  <c r="AR71" i="79"/>
  <c r="AR68" i="79"/>
  <c r="AR82" i="79"/>
  <c r="AR25" i="79"/>
  <c r="AR7" i="79"/>
  <c r="AR23" i="79"/>
  <c r="AR33" i="79"/>
  <c r="AR80" i="79"/>
  <c r="AR111" i="79"/>
  <c r="AR115" i="79"/>
  <c r="AR30" i="79"/>
  <c r="AR116" i="79"/>
  <c r="AR46" i="79"/>
  <c r="AR39" i="79"/>
  <c r="AR37" i="79"/>
  <c r="AR45" i="79"/>
  <c r="AR19" i="79"/>
  <c r="AR44" i="79"/>
  <c r="AR26" i="79"/>
  <c r="AR78" i="79"/>
  <c r="AR16" i="79"/>
  <c r="AR42" i="79"/>
  <c r="AR41" i="79"/>
  <c r="AR34" i="79"/>
  <c r="AR105" i="79"/>
  <c r="AR40" i="79"/>
  <c r="AR20" i="79"/>
  <c r="AR59" i="79"/>
  <c r="AR22" i="79"/>
  <c r="AR119" i="79"/>
  <c r="AR29" i="79"/>
  <c r="AR61" i="79"/>
  <c r="AR74" i="79"/>
  <c r="AR11" i="79"/>
  <c r="AR18" i="79"/>
  <c r="AR12" i="79"/>
  <c r="AR94" i="79"/>
  <c r="AR10" i="79"/>
  <c r="AR110" i="79"/>
  <c r="AR67" i="79"/>
  <c r="AR108" i="79"/>
  <c r="AR86" i="79"/>
  <c r="AR106" i="79"/>
  <c r="AR51" i="79"/>
  <c r="AR49" i="79"/>
  <c r="AR85" i="79"/>
  <c r="AR62" i="79"/>
  <c r="AR38" i="79"/>
  <c r="AR21" i="79"/>
  <c r="AR89" i="79"/>
  <c r="AR118" i="79"/>
  <c r="AR65" i="79"/>
  <c r="AR27" i="79"/>
  <c r="AR55" i="79"/>
  <c r="AR96" i="79"/>
  <c r="AR63" i="79"/>
  <c r="AR84" i="79"/>
  <c r="AR56" i="79"/>
  <c r="AR114" i="79"/>
  <c r="AR104" i="79"/>
  <c r="AR112" i="79"/>
  <c r="AR36" i="79"/>
  <c r="AR52" i="79"/>
  <c r="AR35" i="79"/>
  <c r="AR97" i="79"/>
  <c r="AR121" i="79"/>
  <c r="AR100" i="79"/>
  <c r="AR15" i="79"/>
  <c r="AR113" i="79"/>
  <c r="AR79" i="79"/>
  <c r="AR102" i="79"/>
  <c r="AR103" i="79"/>
  <c r="AR17" i="79"/>
  <c r="AR87" i="79"/>
  <c r="AR48" i="79"/>
  <c r="AR50" i="79"/>
  <c r="AR98" i="79"/>
  <c r="AR75" i="79"/>
  <c r="AK66" i="79"/>
  <c r="AK120" i="79"/>
  <c r="AK47" i="79"/>
  <c r="AK43" i="79"/>
  <c r="AK93" i="79"/>
  <c r="AK54" i="79"/>
  <c r="AK117" i="79"/>
  <c r="AK77" i="79"/>
  <c r="AK88" i="79"/>
  <c r="AK81" i="79"/>
  <c r="AK60" i="79"/>
  <c r="AK73" i="79"/>
  <c r="AK9" i="79"/>
  <c r="AK64" i="79"/>
  <c r="AK8" i="79"/>
  <c r="AK109" i="79"/>
  <c r="AK69" i="79"/>
  <c r="AK90" i="79"/>
  <c r="AK24" i="79"/>
  <c r="AK58" i="79"/>
  <c r="AK13" i="79"/>
  <c r="AK99" i="79"/>
  <c r="AK53" i="79"/>
  <c r="AK6" i="79"/>
  <c r="AK95" i="79"/>
  <c r="AK57" i="79"/>
  <c r="AK14" i="79"/>
  <c r="AK92" i="79"/>
  <c r="AK44" i="79"/>
  <c r="AK68" i="79"/>
  <c r="AK83" i="79"/>
  <c r="AK76" i="79"/>
  <c r="AK122" i="79"/>
  <c r="AK124" i="79"/>
  <c r="AK107" i="79"/>
  <c r="AK31" i="79"/>
  <c r="AK82" i="79"/>
  <c r="AK123" i="79"/>
  <c r="AK71" i="79"/>
  <c r="AK32" i="79"/>
  <c r="AK33" i="79"/>
  <c r="AK19" i="79"/>
  <c r="AK23" i="79"/>
  <c r="AK45" i="79"/>
  <c r="AK7" i="79"/>
  <c r="AK37" i="79"/>
  <c r="AK101" i="79"/>
  <c r="AK12" i="79"/>
  <c r="AK111" i="79"/>
  <c r="AK46" i="79"/>
  <c r="AK91" i="79"/>
  <c r="AK116" i="79"/>
  <c r="AK30" i="79"/>
  <c r="AK115" i="79"/>
  <c r="AK70" i="79"/>
  <c r="AK28" i="79"/>
  <c r="AK72" i="79"/>
  <c r="AK67" i="79"/>
  <c r="AK59" i="79"/>
  <c r="AK41" i="79"/>
  <c r="AK42" i="79"/>
  <c r="AK25" i="79"/>
  <c r="AK39" i="79"/>
  <c r="AK22" i="79"/>
  <c r="AK105" i="79"/>
  <c r="AK34" i="79"/>
  <c r="AK40" i="79"/>
  <c r="AK80" i="79"/>
  <c r="AK26" i="79"/>
  <c r="AK61" i="79"/>
  <c r="AK89" i="79"/>
  <c r="AK78" i="79"/>
  <c r="AK74" i="79"/>
  <c r="AK118" i="79"/>
  <c r="AK16" i="79"/>
  <c r="AK110" i="79"/>
  <c r="AK85" i="79"/>
  <c r="AK119" i="79"/>
  <c r="AK29" i="79"/>
  <c r="AK18" i="79"/>
  <c r="AK10" i="79"/>
  <c r="AK108" i="79"/>
  <c r="AK86" i="79"/>
  <c r="AK38" i="79"/>
  <c r="AK55" i="79"/>
  <c r="AK106" i="79"/>
  <c r="AK96" i="79"/>
  <c r="AK35" i="79"/>
  <c r="AK94" i="79"/>
  <c r="AK21" i="79"/>
  <c r="AK11" i="79"/>
  <c r="AK50" i="79"/>
  <c r="AK52" i="79"/>
  <c r="AK51" i="79"/>
  <c r="AK112" i="79"/>
  <c r="AK27" i="79"/>
  <c r="AK56" i="79"/>
  <c r="AK87" i="79"/>
  <c r="AK20" i="79"/>
  <c r="AK65" i="79"/>
  <c r="AK36" i="79"/>
  <c r="AK48" i="79"/>
  <c r="AK114" i="79"/>
  <c r="AK49" i="79"/>
  <c r="AK84" i="79"/>
  <c r="AK79" i="79"/>
  <c r="AK63" i="79"/>
  <c r="AK62" i="79"/>
  <c r="AK98" i="79"/>
  <c r="AK17" i="79"/>
  <c r="AK121" i="79"/>
  <c r="AK75" i="79"/>
  <c r="AK102" i="79"/>
  <c r="AK103" i="79"/>
  <c r="AK113" i="79"/>
  <c r="AK15" i="79"/>
  <c r="AK100" i="79"/>
  <c r="AK104" i="79"/>
  <c r="AK97" i="79"/>
  <c r="V13" i="51"/>
  <c r="U13" i="51"/>
  <c r="U15" i="51" s="1"/>
  <c r="BS15" i="51"/>
  <c r="O14" i="51"/>
  <c r="M14" i="51"/>
  <c r="N14" i="51" s="1"/>
  <c r="AJ81" i="79" l="1"/>
  <c r="AJ93" i="79"/>
  <c r="AJ120" i="79"/>
  <c r="AJ64" i="79"/>
  <c r="AJ73" i="79"/>
  <c r="AJ24" i="79"/>
  <c r="AJ66" i="79"/>
  <c r="AJ53" i="79"/>
  <c r="AJ88" i="79"/>
  <c r="AJ77" i="79"/>
  <c r="AJ43" i="79"/>
  <c r="AJ54" i="79"/>
  <c r="AJ117" i="79"/>
  <c r="AJ9" i="79"/>
  <c r="AJ14" i="79"/>
  <c r="AJ95" i="79"/>
  <c r="AJ90" i="79"/>
  <c r="AJ101" i="79"/>
  <c r="AJ6" i="79"/>
  <c r="AJ47" i="79"/>
  <c r="AJ107" i="79"/>
  <c r="AJ60" i="79"/>
  <c r="AJ124" i="79"/>
  <c r="AJ58" i="79"/>
  <c r="AJ57" i="79"/>
  <c r="AJ69" i="79"/>
  <c r="AJ109" i="79"/>
  <c r="AJ76" i="79"/>
  <c r="AJ122" i="79"/>
  <c r="AJ92" i="79"/>
  <c r="AJ83" i="79"/>
  <c r="AJ8" i="79"/>
  <c r="AJ13" i="79"/>
  <c r="AJ68" i="79"/>
  <c r="AJ31" i="79"/>
  <c r="AJ82" i="79"/>
  <c r="AJ123" i="79"/>
  <c r="AJ44" i="79"/>
  <c r="AJ19" i="79"/>
  <c r="AJ70" i="79"/>
  <c r="AJ28" i="79"/>
  <c r="AJ71" i="79"/>
  <c r="AJ72" i="79"/>
  <c r="AJ111" i="79"/>
  <c r="AJ37" i="79"/>
  <c r="AJ33" i="79"/>
  <c r="AJ30" i="79"/>
  <c r="AJ23" i="79"/>
  <c r="AJ45" i="79"/>
  <c r="AJ91" i="79"/>
  <c r="AJ32" i="79"/>
  <c r="AJ41" i="79"/>
  <c r="AJ12" i="79"/>
  <c r="AJ99" i="79"/>
  <c r="AJ116" i="79"/>
  <c r="AJ80" i="79"/>
  <c r="AJ46" i="79"/>
  <c r="AJ115" i="79"/>
  <c r="AJ26" i="79"/>
  <c r="AJ78" i="79"/>
  <c r="AJ34" i="79"/>
  <c r="AJ59" i="79"/>
  <c r="AJ39" i="79"/>
  <c r="AJ119" i="79"/>
  <c r="AJ105" i="79"/>
  <c r="AJ74" i="79"/>
  <c r="AJ22" i="79"/>
  <c r="AJ42" i="79"/>
  <c r="AJ89" i="79"/>
  <c r="AJ25" i="79"/>
  <c r="AJ118" i="79"/>
  <c r="AJ108" i="79"/>
  <c r="AJ51" i="79"/>
  <c r="AJ67" i="79"/>
  <c r="AJ85" i="79"/>
  <c r="AJ18" i="79"/>
  <c r="AJ61" i="79"/>
  <c r="AJ10" i="79"/>
  <c r="AJ11" i="79"/>
  <c r="AJ29" i="79"/>
  <c r="AJ7" i="79"/>
  <c r="AJ110" i="79"/>
  <c r="AJ86" i="79"/>
  <c r="AJ21" i="79"/>
  <c r="AJ16" i="79"/>
  <c r="AJ65" i="79"/>
  <c r="AJ62" i="79"/>
  <c r="AJ27" i="79"/>
  <c r="AJ40" i="79"/>
  <c r="AJ50" i="79"/>
  <c r="AJ106" i="79"/>
  <c r="AJ20" i="79"/>
  <c r="AJ94" i="79"/>
  <c r="AJ35" i="79"/>
  <c r="AJ87" i="79"/>
  <c r="AJ112" i="79"/>
  <c r="AJ63" i="79"/>
  <c r="AJ96" i="79"/>
  <c r="AJ48" i="79"/>
  <c r="AJ104" i="79"/>
  <c r="AJ49" i="79"/>
  <c r="AJ52" i="79"/>
  <c r="AJ79" i="79"/>
  <c r="AJ38" i="79"/>
  <c r="AJ36" i="79"/>
  <c r="AJ100" i="79"/>
  <c r="AJ55" i="79"/>
  <c r="AJ84" i="79"/>
  <c r="AJ56" i="79"/>
  <c r="AJ103" i="79"/>
  <c r="AJ113" i="79"/>
  <c r="AJ15" i="79"/>
  <c r="AJ75" i="79"/>
  <c r="AJ97" i="79"/>
  <c r="AJ114" i="79"/>
  <c r="AJ98" i="79"/>
  <c r="AJ121" i="79"/>
  <c r="AJ17" i="79"/>
  <c r="AJ102" i="79"/>
  <c r="CE14" i="51"/>
  <c r="CM14" i="51"/>
  <c r="CM15" i="51" s="1"/>
  <c r="CN14" i="51"/>
  <c r="CN15" i="51" s="1"/>
  <c r="CF14" i="51"/>
  <c r="CF15" i="51" s="1"/>
  <c r="CL14" i="51"/>
  <c r="CL15" i="51" s="1"/>
  <c r="CK14" i="51"/>
  <c r="CK15" i="51" s="1"/>
  <c r="CJ14" i="51"/>
  <c r="CJ15" i="51" s="1"/>
  <c r="CI14" i="51"/>
  <c r="CI15" i="51" s="1"/>
  <c r="CH14" i="51"/>
  <c r="CH15" i="51" s="1"/>
  <c r="CP14" i="51"/>
  <c r="CP15" i="51" s="1"/>
  <c r="CG14" i="51"/>
  <c r="CG15" i="51" s="1"/>
  <c r="CO14" i="51"/>
  <c r="CO15" i="51" s="1"/>
  <c r="AZ47" i="79" l="1"/>
  <c r="AZ64" i="79"/>
  <c r="AZ93" i="79"/>
  <c r="AZ53" i="79"/>
  <c r="AZ117" i="79"/>
  <c r="AZ120" i="79"/>
  <c r="AZ73" i="79"/>
  <c r="AZ81" i="79"/>
  <c r="AZ24" i="79"/>
  <c r="AZ60" i="79"/>
  <c r="AZ77" i="79"/>
  <c r="AZ8" i="79"/>
  <c r="AZ66" i="79"/>
  <c r="AZ43" i="79"/>
  <c r="AZ14" i="79"/>
  <c r="AZ58" i="79"/>
  <c r="AZ57" i="79"/>
  <c r="AZ124" i="79"/>
  <c r="AZ107" i="79"/>
  <c r="AZ9" i="79"/>
  <c r="AZ76" i="79"/>
  <c r="AZ69" i="79"/>
  <c r="AZ95" i="79"/>
  <c r="AZ109" i="79"/>
  <c r="AZ13" i="79"/>
  <c r="AZ54" i="79"/>
  <c r="AZ101" i="79"/>
  <c r="AZ90" i="79"/>
  <c r="AZ6" i="79"/>
  <c r="AZ88" i="79"/>
  <c r="AZ28" i="79"/>
  <c r="AZ70" i="79"/>
  <c r="AZ91" i="79"/>
  <c r="AZ82" i="79"/>
  <c r="AZ72" i="79"/>
  <c r="AZ71" i="79"/>
  <c r="AZ44" i="79"/>
  <c r="AZ19" i="79"/>
  <c r="AZ32" i="79"/>
  <c r="AZ123" i="79"/>
  <c r="AZ83" i="79"/>
  <c r="AZ68" i="79"/>
  <c r="AZ115" i="79"/>
  <c r="AZ111" i="79"/>
  <c r="AZ7" i="79"/>
  <c r="AZ116" i="79"/>
  <c r="AZ30" i="79"/>
  <c r="AZ80" i="79"/>
  <c r="AZ23" i="79"/>
  <c r="AZ25" i="79"/>
  <c r="AZ41" i="79"/>
  <c r="AZ99" i="79"/>
  <c r="AZ122" i="79"/>
  <c r="AZ31" i="79"/>
  <c r="AZ92" i="79"/>
  <c r="AZ46" i="79"/>
  <c r="AZ37" i="79"/>
  <c r="AZ45" i="79"/>
  <c r="AZ89" i="79"/>
  <c r="AZ39" i="79"/>
  <c r="AZ42" i="79"/>
  <c r="AZ16" i="79"/>
  <c r="AZ61" i="79"/>
  <c r="AZ20" i="79"/>
  <c r="AZ12" i="79"/>
  <c r="AZ67" i="79"/>
  <c r="AZ26" i="79"/>
  <c r="AZ78" i="79"/>
  <c r="AZ40" i="79"/>
  <c r="AZ74" i="79"/>
  <c r="AZ59" i="79"/>
  <c r="AZ22" i="79"/>
  <c r="AZ33" i="79"/>
  <c r="AZ119" i="79"/>
  <c r="AZ10" i="79"/>
  <c r="AZ85" i="79"/>
  <c r="AZ11" i="79"/>
  <c r="AZ18" i="79"/>
  <c r="AZ86" i="79"/>
  <c r="AZ34" i="79"/>
  <c r="AZ105" i="79"/>
  <c r="AZ108" i="79"/>
  <c r="AZ118" i="79"/>
  <c r="AZ110" i="79"/>
  <c r="AZ51" i="79"/>
  <c r="AZ35" i="79"/>
  <c r="AZ55" i="79"/>
  <c r="AZ65" i="79"/>
  <c r="AZ29" i="79"/>
  <c r="AZ94" i="79"/>
  <c r="AZ50" i="79"/>
  <c r="AZ38" i="79"/>
  <c r="AZ27" i="79"/>
  <c r="AZ36" i="79"/>
  <c r="AZ62" i="79"/>
  <c r="AZ79" i="79"/>
  <c r="AZ84" i="79"/>
  <c r="AZ49" i="79"/>
  <c r="AZ96" i="79"/>
  <c r="AZ21" i="79"/>
  <c r="AZ48" i="79"/>
  <c r="AZ104" i="79"/>
  <c r="AZ112" i="79"/>
  <c r="AZ87" i="79"/>
  <c r="AZ56" i="79"/>
  <c r="AZ113" i="79"/>
  <c r="AZ63" i="79"/>
  <c r="AZ100" i="79"/>
  <c r="AZ114" i="79"/>
  <c r="AZ15" i="79"/>
  <c r="AZ17" i="79"/>
  <c r="AZ121" i="79"/>
  <c r="AZ103" i="79"/>
  <c r="AZ75" i="79"/>
  <c r="AZ98" i="79"/>
  <c r="AZ106" i="79"/>
  <c r="AZ52" i="79"/>
  <c r="AZ97" i="79"/>
  <c r="AZ102" i="79"/>
  <c r="BA88" i="79"/>
  <c r="BA81" i="79"/>
  <c r="BA120" i="79"/>
  <c r="BA60" i="79"/>
  <c r="BA24" i="79"/>
  <c r="BA117" i="79"/>
  <c r="BA8" i="79"/>
  <c r="BA43" i="79"/>
  <c r="BA47" i="79"/>
  <c r="BA64" i="79"/>
  <c r="BA53" i="79"/>
  <c r="BA66" i="79"/>
  <c r="BA54" i="79"/>
  <c r="BA93" i="79"/>
  <c r="BA73" i="79"/>
  <c r="BA77" i="79"/>
  <c r="BA122" i="79"/>
  <c r="BA9" i="79"/>
  <c r="BA95" i="79"/>
  <c r="BA57" i="79"/>
  <c r="BA14" i="79"/>
  <c r="BA109" i="79"/>
  <c r="BA69" i="79"/>
  <c r="BA58" i="79"/>
  <c r="BA101" i="79"/>
  <c r="BA124" i="79"/>
  <c r="BA90" i="79"/>
  <c r="BA76" i="79"/>
  <c r="BA123" i="79"/>
  <c r="BA32" i="79"/>
  <c r="BA107" i="79"/>
  <c r="BA19" i="79"/>
  <c r="BA44" i="79"/>
  <c r="BA83" i="79"/>
  <c r="BA70" i="79"/>
  <c r="BA71" i="79"/>
  <c r="BA92" i="79"/>
  <c r="BA31" i="79"/>
  <c r="BA13" i="79"/>
  <c r="BA72" i="79"/>
  <c r="BA68" i="79"/>
  <c r="BA91" i="79"/>
  <c r="BA99" i="79"/>
  <c r="BA28" i="79"/>
  <c r="BA37" i="79"/>
  <c r="BA46" i="79"/>
  <c r="BA82" i="79"/>
  <c r="BA115" i="79"/>
  <c r="BA7" i="79"/>
  <c r="BA12" i="79"/>
  <c r="BA33" i="79"/>
  <c r="BA6" i="79"/>
  <c r="BA45" i="79"/>
  <c r="BA111" i="79"/>
  <c r="BA25" i="79"/>
  <c r="BA30" i="79"/>
  <c r="BA23" i="79"/>
  <c r="BA41" i="79"/>
  <c r="BA116" i="79"/>
  <c r="BA119" i="79"/>
  <c r="BA74" i="79"/>
  <c r="BA39" i="79"/>
  <c r="BA22" i="79"/>
  <c r="BA78" i="79"/>
  <c r="BA59" i="79"/>
  <c r="BA89" i="79"/>
  <c r="BA80" i="79"/>
  <c r="BA67" i="79"/>
  <c r="BA26" i="79"/>
  <c r="BA61" i="79"/>
  <c r="BA34" i="79"/>
  <c r="BA42" i="79"/>
  <c r="BA110" i="79"/>
  <c r="BA108" i="79"/>
  <c r="BA118" i="79"/>
  <c r="BA16" i="79"/>
  <c r="BA51" i="79"/>
  <c r="BA105" i="79"/>
  <c r="BA20" i="79"/>
  <c r="BA29" i="79"/>
  <c r="BA85" i="79"/>
  <c r="BA11" i="79"/>
  <c r="BA18" i="79"/>
  <c r="BA38" i="79"/>
  <c r="BA62" i="79"/>
  <c r="BA106" i="79"/>
  <c r="BA40" i="79"/>
  <c r="BA10" i="79"/>
  <c r="BA55" i="79"/>
  <c r="BA49" i="79"/>
  <c r="BA21" i="79"/>
  <c r="BA87" i="79"/>
  <c r="BA94" i="79"/>
  <c r="BA35" i="79"/>
  <c r="BA86" i="79"/>
  <c r="BA96" i="79"/>
  <c r="BA56" i="79"/>
  <c r="BA63" i="79"/>
  <c r="BA27" i="79"/>
  <c r="BA84" i="79"/>
  <c r="BA112" i="79"/>
  <c r="BA52" i="79"/>
  <c r="BA104" i="79"/>
  <c r="BA50" i="79"/>
  <c r="BA114" i="79"/>
  <c r="BA97" i="79"/>
  <c r="BA48" i="79"/>
  <c r="BA121" i="79"/>
  <c r="BA17" i="79"/>
  <c r="BA79" i="79"/>
  <c r="BA98" i="79"/>
  <c r="BA113" i="79"/>
  <c r="BA15" i="79"/>
  <c r="BA75" i="79"/>
  <c r="BA100" i="79"/>
  <c r="BA103" i="79"/>
  <c r="BA65" i="79"/>
  <c r="BA36" i="79"/>
  <c r="BA102" i="79"/>
  <c r="BB77" i="79"/>
  <c r="BB8" i="79"/>
  <c r="BB24" i="79"/>
  <c r="BB9" i="79"/>
  <c r="BB120" i="79"/>
  <c r="BB88" i="79"/>
  <c r="BB47" i="79"/>
  <c r="BB64" i="79"/>
  <c r="BB81" i="79"/>
  <c r="BB73" i="79"/>
  <c r="BB54" i="79"/>
  <c r="BB117" i="79"/>
  <c r="BB93" i="79"/>
  <c r="BB53" i="79"/>
  <c r="BB101" i="79"/>
  <c r="BB124" i="79"/>
  <c r="BB90" i="79"/>
  <c r="BB107" i="79"/>
  <c r="BB43" i="79"/>
  <c r="BB57" i="79"/>
  <c r="BB13" i="79"/>
  <c r="BB6" i="79"/>
  <c r="BB58" i="79"/>
  <c r="BB99" i="79"/>
  <c r="BB76" i="79"/>
  <c r="BB95" i="79"/>
  <c r="BB122" i="79"/>
  <c r="BB19" i="79"/>
  <c r="BB28" i="79"/>
  <c r="BB32" i="79"/>
  <c r="BB109" i="79"/>
  <c r="BB14" i="79"/>
  <c r="BB123" i="79"/>
  <c r="BB92" i="79"/>
  <c r="BB72" i="79"/>
  <c r="BB60" i="79"/>
  <c r="BB83" i="79"/>
  <c r="BB70" i="79"/>
  <c r="BB91" i="79"/>
  <c r="BB71" i="79"/>
  <c r="BB44" i="79"/>
  <c r="BB66" i="79"/>
  <c r="BB69" i="79"/>
  <c r="BB68" i="79"/>
  <c r="BB111" i="79"/>
  <c r="BB31" i="79"/>
  <c r="BB46" i="79"/>
  <c r="BB115" i="79"/>
  <c r="BB33" i="79"/>
  <c r="BB37" i="79"/>
  <c r="BB41" i="79"/>
  <c r="BB45" i="79"/>
  <c r="BB12" i="79"/>
  <c r="BB116" i="79"/>
  <c r="BB82" i="79"/>
  <c r="BB7" i="79"/>
  <c r="BB80" i="79"/>
  <c r="BB30" i="79"/>
  <c r="BB16" i="79"/>
  <c r="BB119" i="79"/>
  <c r="BB34" i="79"/>
  <c r="BB23" i="79"/>
  <c r="BB40" i="79"/>
  <c r="BB39" i="79"/>
  <c r="BB78" i="79"/>
  <c r="BB26" i="79"/>
  <c r="BB42" i="79"/>
  <c r="BB22" i="79"/>
  <c r="BB25" i="79"/>
  <c r="BB74" i="79"/>
  <c r="BB20" i="79"/>
  <c r="BB61" i="79"/>
  <c r="BB85" i="79"/>
  <c r="BB10" i="79"/>
  <c r="BB118" i="79"/>
  <c r="BB110" i="79"/>
  <c r="BB51" i="79"/>
  <c r="BB11" i="79"/>
  <c r="BB86" i="79"/>
  <c r="BB108" i="79"/>
  <c r="BB50" i="79"/>
  <c r="BB38" i="79"/>
  <c r="BB105" i="79"/>
  <c r="BB49" i="79"/>
  <c r="BB29" i="79"/>
  <c r="BB94" i="79"/>
  <c r="BB35" i="79"/>
  <c r="BB89" i="79"/>
  <c r="BB18" i="79"/>
  <c r="BB36" i="79"/>
  <c r="BB65" i="79"/>
  <c r="BB106" i="79"/>
  <c r="BB55" i="79"/>
  <c r="BB79" i="79"/>
  <c r="BB48" i="79"/>
  <c r="BB84" i="79"/>
  <c r="BB100" i="79"/>
  <c r="BB96" i="79"/>
  <c r="BB63" i="79"/>
  <c r="BB67" i="79"/>
  <c r="BB104" i="79"/>
  <c r="BB87" i="79"/>
  <c r="BB112" i="79"/>
  <c r="BB59" i="79"/>
  <c r="BB52" i="79"/>
  <c r="BB27" i="79"/>
  <c r="BB56" i="79"/>
  <c r="BB114" i="79"/>
  <c r="BB17" i="79"/>
  <c r="BB102" i="79"/>
  <c r="BB113" i="79"/>
  <c r="BB97" i="79"/>
  <c r="BB98" i="79"/>
  <c r="BB15" i="79"/>
  <c r="BB62" i="79"/>
  <c r="BB21" i="79"/>
  <c r="BB103" i="79"/>
  <c r="BB75" i="79"/>
  <c r="BB121" i="79"/>
  <c r="BC54" i="79"/>
  <c r="BC64" i="79"/>
  <c r="BC24" i="79"/>
  <c r="BC53" i="79"/>
  <c r="BC8" i="79"/>
  <c r="BC43" i="79"/>
  <c r="BC117" i="79"/>
  <c r="BC77" i="79"/>
  <c r="BC88" i="79"/>
  <c r="BC120" i="79"/>
  <c r="BC9" i="79"/>
  <c r="BC93" i="79"/>
  <c r="BC47" i="79"/>
  <c r="BC101" i="79"/>
  <c r="BC14" i="79"/>
  <c r="BC109" i="79"/>
  <c r="BC124" i="79"/>
  <c r="BC76" i="79"/>
  <c r="BC58" i="79"/>
  <c r="BC107" i="79"/>
  <c r="BC122" i="79"/>
  <c r="BC69" i="79"/>
  <c r="BC73" i="79"/>
  <c r="BC81" i="79"/>
  <c r="BC13" i="79"/>
  <c r="BC70" i="79"/>
  <c r="BC71" i="79"/>
  <c r="BC90" i="79"/>
  <c r="BC82" i="79"/>
  <c r="BC72" i="79"/>
  <c r="BC57" i="79"/>
  <c r="BC19" i="79"/>
  <c r="BC60" i="79"/>
  <c r="BC99" i="79"/>
  <c r="BC83" i="79"/>
  <c r="BC68" i="79"/>
  <c r="BC66" i="79"/>
  <c r="BC6" i="79"/>
  <c r="BC32" i="79"/>
  <c r="BC123" i="79"/>
  <c r="BC111" i="79"/>
  <c r="BC30" i="79"/>
  <c r="BC116" i="79"/>
  <c r="BC44" i="79"/>
  <c r="BC41" i="79"/>
  <c r="BC39" i="79"/>
  <c r="BC95" i="79"/>
  <c r="BC28" i="79"/>
  <c r="BC23" i="79"/>
  <c r="BC115" i="79"/>
  <c r="BC33" i="79"/>
  <c r="BC25" i="79"/>
  <c r="BC7" i="79"/>
  <c r="BC92" i="79"/>
  <c r="BC46" i="79"/>
  <c r="BC12" i="79"/>
  <c r="BC31" i="79"/>
  <c r="BC45" i="79"/>
  <c r="BC80" i="79"/>
  <c r="BC37" i="79"/>
  <c r="BC26" i="79"/>
  <c r="BC105" i="79"/>
  <c r="BC74" i="79"/>
  <c r="BC42" i="79"/>
  <c r="BC34" i="79"/>
  <c r="BC20" i="79"/>
  <c r="BC61" i="79"/>
  <c r="BC16" i="79"/>
  <c r="BC119" i="79"/>
  <c r="BC22" i="79"/>
  <c r="BC78" i="79"/>
  <c r="BC40" i="79"/>
  <c r="BC91" i="79"/>
  <c r="BC89" i="79"/>
  <c r="BC11" i="79"/>
  <c r="BC86" i="79"/>
  <c r="BC10" i="79"/>
  <c r="BC18" i="79"/>
  <c r="BC85" i="79"/>
  <c r="BC51" i="79"/>
  <c r="BC59" i="79"/>
  <c r="BC118" i="79"/>
  <c r="BC67" i="79"/>
  <c r="BC55" i="79"/>
  <c r="BC21" i="79"/>
  <c r="BC108" i="79"/>
  <c r="BC110" i="79"/>
  <c r="BC94" i="79"/>
  <c r="BC50" i="79"/>
  <c r="BC38" i="79"/>
  <c r="BC65" i="79"/>
  <c r="BC27" i="79"/>
  <c r="BC49" i="79"/>
  <c r="BC52" i="79"/>
  <c r="BC112" i="79"/>
  <c r="BC84" i="79"/>
  <c r="BC29" i="79"/>
  <c r="BC87" i="79"/>
  <c r="BC96" i="79"/>
  <c r="BC106" i="79"/>
  <c r="BC104" i="79"/>
  <c r="BC63" i="79"/>
  <c r="BC36" i="79"/>
  <c r="BC48" i="79"/>
  <c r="BC35" i="79"/>
  <c r="BC79" i="79"/>
  <c r="BC56" i="79"/>
  <c r="BC103" i="79"/>
  <c r="BC102" i="79"/>
  <c r="BC113" i="79"/>
  <c r="BC97" i="79"/>
  <c r="BC114" i="79"/>
  <c r="BC121" i="79"/>
  <c r="BC17" i="79"/>
  <c r="BC100" i="79"/>
  <c r="BC15" i="79"/>
  <c r="BC98" i="79"/>
  <c r="BC62" i="79"/>
  <c r="BC75" i="79"/>
  <c r="AW53" i="79"/>
  <c r="AW24" i="79"/>
  <c r="AW9" i="79"/>
  <c r="AW81" i="79"/>
  <c r="AW88" i="79"/>
  <c r="AW8" i="79"/>
  <c r="AW47" i="79"/>
  <c r="AW120" i="79"/>
  <c r="AW73" i="79"/>
  <c r="AW54" i="79"/>
  <c r="AW117" i="79"/>
  <c r="AW57" i="79"/>
  <c r="AW95" i="79"/>
  <c r="AW76" i="79"/>
  <c r="AW107" i="79"/>
  <c r="AW77" i="79"/>
  <c r="AW60" i="79"/>
  <c r="AW64" i="79"/>
  <c r="AW93" i="79"/>
  <c r="AW109" i="79"/>
  <c r="AW69" i="79"/>
  <c r="AW43" i="79"/>
  <c r="AW58" i="79"/>
  <c r="AW90" i="79"/>
  <c r="AW6" i="79"/>
  <c r="AW13" i="79"/>
  <c r="AW99" i="79"/>
  <c r="AW32" i="79"/>
  <c r="AW123" i="79"/>
  <c r="AW19" i="79"/>
  <c r="AW71" i="79"/>
  <c r="AW44" i="79"/>
  <c r="AW70" i="79"/>
  <c r="AW91" i="79"/>
  <c r="AW92" i="79"/>
  <c r="AW82" i="79"/>
  <c r="AW124" i="79"/>
  <c r="AW83" i="79"/>
  <c r="AW14" i="79"/>
  <c r="AW72" i="79"/>
  <c r="AW31" i="79"/>
  <c r="AW68" i="79"/>
  <c r="AW41" i="79"/>
  <c r="AW7" i="79"/>
  <c r="AW23" i="79"/>
  <c r="AW37" i="79"/>
  <c r="AW80" i="79"/>
  <c r="AW33" i="79"/>
  <c r="AW25" i="79"/>
  <c r="AW45" i="79"/>
  <c r="AW115" i="79"/>
  <c r="AW101" i="79"/>
  <c r="AW12" i="79"/>
  <c r="AW66" i="79"/>
  <c r="AW122" i="79"/>
  <c r="AW30" i="79"/>
  <c r="AW116" i="79"/>
  <c r="AW34" i="79"/>
  <c r="AW42" i="79"/>
  <c r="AW61" i="79"/>
  <c r="AW111" i="79"/>
  <c r="AW89" i="79"/>
  <c r="AW74" i="79"/>
  <c r="AW16" i="79"/>
  <c r="AW28" i="79"/>
  <c r="AW78" i="79"/>
  <c r="AW40" i="79"/>
  <c r="AW59" i="79"/>
  <c r="AW39" i="79"/>
  <c r="AW26" i="79"/>
  <c r="AW20" i="79"/>
  <c r="AW10" i="79"/>
  <c r="AW46" i="79"/>
  <c r="AW67" i="79"/>
  <c r="AW11" i="79"/>
  <c r="AW110" i="79"/>
  <c r="AW86" i="79"/>
  <c r="AW22" i="79"/>
  <c r="AW105" i="79"/>
  <c r="AW118" i="79"/>
  <c r="AW119" i="79"/>
  <c r="AW51" i="79"/>
  <c r="AW18" i="79"/>
  <c r="AW85" i="79"/>
  <c r="AW108" i="79"/>
  <c r="AW106" i="79"/>
  <c r="AW35" i="79"/>
  <c r="AW62" i="79"/>
  <c r="AW49" i="79"/>
  <c r="AW36" i="79"/>
  <c r="AW29" i="79"/>
  <c r="AW50" i="79"/>
  <c r="AW55" i="79"/>
  <c r="AW65" i="79"/>
  <c r="AW96" i="79"/>
  <c r="AW27" i="79"/>
  <c r="AW79" i="79"/>
  <c r="AW52" i="79"/>
  <c r="AW21" i="79"/>
  <c r="AW104" i="79"/>
  <c r="AW56" i="79"/>
  <c r="AW63" i="79"/>
  <c r="AW48" i="79"/>
  <c r="AW84" i="79"/>
  <c r="AW87" i="79"/>
  <c r="AW94" i="79"/>
  <c r="AW97" i="79"/>
  <c r="AW102" i="79"/>
  <c r="AW114" i="79"/>
  <c r="AW38" i="79"/>
  <c r="AW98" i="79"/>
  <c r="AW121" i="79"/>
  <c r="AW112" i="79"/>
  <c r="AW17" i="79"/>
  <c r="AW100" i="79"/>
  <c r="AW113" i="79"/>
  <c r="AW103" i="79"/>
  <c r="AW15" i="79"/>
  <c r="AW75" i="79"/>
  <c r="BE24" i="79"/>
  <c r="BE47" i="79"/>
  <c r="BE93" i="79"/>
  <c r="BE43" i="79"/>
  <c r="BE95" i="79"/>
  <c r="BE77" i="79"/>
  <c r="BE8" i="79"/>
  <c r="BE54" i="79"/>
  <c r="BE60" i="79"/>
  <c r="BE117" i="79"/>
  <c r="BE73" i="79"/>
  <c r="BE66" i="79"/>
  <c r="BE53" i="79"/>
  <c r="BE13" i="79"/>
  <c r="BE81" i="79"/>
  <c r="BE101" i="79"/>
  <c r="BE69" i="79"/>
  <c r="BE14" i="79"/>
  <c r="BE58" i="79"/>
  <c r="BE88" i="79"/>
  <c r="BE76" i="79"/>
  <c r="BE122" i="79"/>
  <c r="BE90" i="79"/>
  <c r="BE6" i="79"/>
  <c r="BE107" i="79"/>
  <c r="BE71" i="79"/>
  <c r="BE44" i="79"/>
  <c r="BE124" i="79"/>
  <c r="BE72" i="79"/>
  <c r="BE19" i="79"/>
  <c r="BE120" i="79"/>
  <c r="BE70" i="79"/>
  <c r="BE28" i="79"/>
  <c r="BE109" i="79"/>
  <c r="BE68" i="79"/>
  <c r="BE99" i="79"/>
  <c r="BE92" i="79"/>
  <c r="BE83" i="79"/>
  <c r="BE32" i="79"/>
  <c r="BE31" i="79"/>
  <c r="BE57" i="79"/>
  <c r="BE123" i="79"/>
  <c r="BE30" i="79"/>
  <c r="BE115" i="79"/>
  <c r="BE37" i="79"/>
  <c r="BE12" i="79"/>
  <c r="BE80" i="79"/>
  <c r="BE82" i="79"/>
  <c r="BE111" i="79"/>
  <c r="BE64" i="79"/>
  <c r="BE7" i="79"/>
  <c r="BE41" i="79"/>
  <c r="BE116" i="79"/>
  <c r="BE46" i="79"/>
  <c r="BE91" i="79"/>
  <c r="BE23" i="79"/>
  <c r="BE33" i="79"/>
  <c r="BE9" i="79"/>
  <c r="BE25" i="79"/>
  <c r="BE22" i="79"/>
  <c r="BE61" i="79"/>
  <c r="BE105" i="79"/>
  <c r="BE74" i="79"/>
  <c r="BE39" i="79"/>
  <c r="BE42" i="79"/>
  <c r="BE67" i="79"/>
  <c r="BE45" i="79"/>
  <c r="BE89" i="79"/>
  <c r="BE16" i="79"/>
  <c r="BE26" i="79"/>
  <c r="BE34" i="79"/>
  <c r="BE119" i="79"/>
  <c r="BE40" i="79"/>
  <c r="BE108" i="79"/>
  <c r="BE11" i="79"/>
  <c r="BE110" i="79"/>
  <c r="BE18" i="79"/>
  <c r="BE85" i="79"/>
  <c r="BE29" i="79"/>
  <c r="BE20" i="79"/>
  <c r="BE78" i="79"/>
  <c r="BE86" i="79"/>
  <c r="BE118" i="79"/>
  <c r="BE10" i="79"/>
  <c r="BE94" i="79"/>
  <c r="BE38" i="79"/>
  <c r="BE65" i="79"/>
  <c r="BE106" i="79"/>
  <c r="BE51" i="79"/>
  <c r="BE55" i="79"/>
  <c r="BE50" i="79"/>
  <c r="BE35" i="79"/>
  <c r="BE59" i="79"/>
  <c r="BE49" i="79"/>
  <c r="BE48" i="79"/>
  <c r="BE21" i="79"/>
  <c r="BE104" i="79"/>
  <c r="BE36" i="79"/>
  <c r="BE87" i="79"/>
  <c r="BE27" i="79"/>
  <c r="BE56" i="79"/>
  <c r="BE96" i="79"/>
  <c r="BE112" i="79"/>
  <c r="BE79" i="79"/>
  <c r="BE114" i="79"/>
  <c r="BE84" i="79"/>
  <c r="BE121" i="79"/>
  <c r="BE75" i="79"/>
  <c r="BE97" i="79"/>
  <c r="BE102" i="79"/>
  <c r="BE103" i="79"/>
  <c r="BE52" i="79"/>
  <c r="BE63" i="79"/>
  <c r="BE15" i="79"/>
  <c r="BE17" i="79"/>
  <c r="BE62" i="79"/>
  <c r="BE100" i="79"/>
  <c r="BE98" i="79"/>
  <c r="BE113" i="79"/>
  <c r="BG24" i="79"/>
  <c r="BG88" i="79"/>
  <c r="BG73" i="79"/>
  <c r="BG54" i="79"/>
  <c r="BG9" i="79"/>
  <c r="BG117" i="79"/>
  <c r="BG120" i="79"/>
  <c r="BG66" i="79"/>
  <c r="BG43" i="79"/>
  <c r="BG47" i="79"/>
  <c r="BG53" i="79"/>
  <c r="BG57" i="79"/>
  <c r="BG90" i="79"/>
  <c r="BG60" i="79"/>
  <c r="BG93" i="79"/>
  <c r="BG77" i="79"/>
  <c r="BG109" i="79"/>
  <c r="BG124" i="79"/>
  <c r="BG69" i="79"/>
  <c r="BG107" i="79"/>
  <c r="BG101" i="79"/>
  <c r="BG13" i="79"/>
  <c r="BG14" i="79"/>
  <c r="BG8" i="79"/>
  <c r="BG64" i="79"/>
  <c r="BG81" i="79"/>
  <c r="BG122" i="79"/>
  <c r="BG95" i="79"/>
  <c r="BG58" i="79"/>
  <c r="BG72" i="79"/>
  <c r="BG44" i="79"/>
  <c r="BG68" i="79"/>
  <c r="BG19" i="79"/>
  <c r="BG32" i="79"/>
  <c r="BG82" i="79"/>
  <c r="BG123" i="79"/>
  <c r="BG70" i="79"/>
  <c r="BG91" i="79"/>
  <c r="BG31" i="79"/>
  <c r="BG76" i="79"/>
  <c r="BG99" i="79"/>
  <c r="BG6" i="79"/>
  <c r="BG28" i="79"/>
  <c r="BG83" i="79"/>
  <c r="BG92" i="79"/>
  <c r="BG71" i="79"/>
  <c r="BG23" i="79"/>
  <c r="BG12" i="79"/>
  <c r="BG115" i="79"/>
  <c r="BG25" i="79"/>
  <c r="BG30" i="79"/>
  <c r="BG37" i="79"/>
  <c r="BG7" i="79"/>
  <c r="BG41" i="79"/>
  <c r="BG45" i="79"/>
  <c r="BG116" i="79"/>
  <c r="BG33" i="79"/>
  <c r="BG22" i="79"/>
  <c r="BG40" i="79"/>
  <c r="BG39" i="79"/>
  <c r="BG78" i="79"/>
  <c r="BG61" i="79"/>
  <c r="BG89" i="79"/>
  <c r="BG80" i="79"/>
  <c r="BG105" i="79"/>
  <c r="BG74" i="79"/>
  <c r="BG46" i="79"/>
  <c r="BG42" i="79"/>
  <c r="BG86" i="79"/>
  <c r="BG26" i="79"/>
  <c r="BG29" i="79"/>
  <c r="BG20" i="79"/>
  <c r="BG59" i="79"/>
  <c r="BG118" i="79"/>
  <c r="BG119" i="79"/>
  <c r="BG16" i="79"/>
  <c r="BG11" i="79"/>
  <c r="BG67" i="79"/>
  <c r="BG108" i="79"/>
  <c r="BG51" i="79"/>
  <c r="BG111" i="79"/>
  <c r="BG10" i="79"/>
  <c r="BG85" i="79"/>
  <c r="BG65" i="79"/>
  <c r="BG62" i="79"/>
  <c r="BG38" i="79"/>
  <c r="BG35" i="79"/>
  <c r="BG94" i="79"/>
  <c r="BG27" i="79"/>
  <c r="BG34" i="79"/>
  <c r="BG18" i="79"/>
  <c r="BG50" i="79"/>
  <c r="BG21" i="79"/>
  <c r="BG55" i="79"/>
  <c r="BG96" i="79"/>
  <c r="BG110" i="79"/>
  <c r="BG114" i="79"/>
  <c r="BG49" i="79"/>
  <c r="BG104" i="79"/>
  <c r="BG87" i="79"/>
  <c r="BG112" i="79"/>
  <c r="BG52" i="79"/>
  <c r="BG48" i="79"/>
  <c r="BG84" i="79"/>
  <c r="BG100" i="79"/>
  <c r="BG106" i="79"/>
  <c r="BG63" i="79"/>
  <c r="BG79" i="79"/>
  <c r="BG97" i="79"/>
  <c r="BG15" i="79"/>
  <c r="BG98" i="79"/>
  <c r="BG75" i="79"/>
  <c r="BG121" i="79"/>
  <c r="BG102" i="79"/>
  <c r="BG36" i="79"/>
  <c r="BG56" i="79"/>
  <c r="BG113" i="79"/>
  <c r="BG103" i="79"/>
  <c r="BG17" i="79"/>
  <c r="BD88" i="79"/>
  <c r="BD47" i="79"/>
  <c r="BD60" i="79"/>
  <c r="BD54" i="79"/>
  <c r="BD93" i="79"/>
  <c r="BD117" i="79"/>
  <c r="BD8" i="79"/>
  <c r="BD53" i="79"/>
  <c r="BD66" i="79"/>
  <c r="BD9" i="79"/>
  <c r="BD81" i="79"/>
  <c r="BD13" i="79"/>
  <c r="BD90" i="79"/>
  <c r="BD122" i="79"/>
  <c r="BD77" i="79"/>
  <c r="BD6" i="79"/>
  <c r="BD109" i="79"/>
  <c r="BD57" i="79"/>
  <c r="BD76" i="79"/>
  <c r="BD120" i="79"/>
  <c r="BD95" i="79"/>
  <c r="BD64" i="79"/>
  <c r="BD14" i="79"/>
  <c r="BD124" i="79"/>
  <c r="BD43" i="79"/>
  <c r="BD73" i="79"/>
  <c r="BD83" i="79"/>
  <c r="BD107" i="79"/>
  <c r="BD99" i="79"/>
  <c r="BD44" i="79"/>
  <c r="BD24" i="79"/>
  <c r="BD123" i="79"/>
  <c r="BD91" i="79"/>
  <c r="BD28" i="79"/>
  <c r="BD82" i="79"/>
  <c r="BD31" i="79"/>
  <c r="BD71" i="79"/>
  <c r="BD101" i="79"/>
  <c r="BD70" i="79"/>
  <c r="BD92" i="79"/>
  <c r="BD68" i="79"/>
  <c r="BD19" i="79"/>
  <c r="BD72" i="79"/>
  <c r="BD32" i="79"/>
  <c r="BD116" i="79"/>
  <c r="BD12" i="79"/>
  <c r="BD69" i="79"/>
  <c r="BD25" i="79"/>
  <c r="BD7" i="79"/>
  <c r="BD58" i="79"/>
  <c r="BD80" i="79"/>
  <c r="BD39" i="79"/>
  <c r="BD41" i="79"/>
  <c r="BD115" i="79"/>
  <c r="BD46" i="79"/>
  <c r="BD33" i="79"/>
  <c r="BD111" i="79"/>
  <c r="BD30" i="79"/>
  <c r="BD23" i="79"/>
  <c r="BD37" i="79"/>
  <c r="BD78" i="79"/>
  <c r="BD105" i="79"/>
  <c r="BD89" i="79"/>
  <c r="BD67" i="79"/>
  <c r="BD22" i="79"/>
  <c r="BD74" i="79"/>
  <c r="BD16" i="79"/>
  <c r="BD61" i="79"/>
  <c r="BD45" i="79"/>
  <c r="BD26" i="79"/>
  <c r="BD119" i="79"/>
  <c r="BD34" i="79"/>
  <c r="BD86" i="79"/>
  <c r="BD20" i="79"/>
  <c r="BD29" i="79"/>
  <c r="BD110" i="79"/>
  <c r="BD51" i="79"/>
  <c r="BD42" i="79"/>
  <c r="BD59" i="79"/>
  <c r="BD108" i="79"/>
  <c r="BD118" i="79"/>
  <c r="BD11" i="79"/>
  <c r="BD40" i="79"/>
  <c r="BD106" i="79"/>
  <c r="BD62" i="79"/>
  <c r="BD27" i="79"/>
  <c r="BD18" i="79"/>
  <c r="BD36" i="79"/>
  <c r="BD10" i="79"/>
  <c r="BD50" i="79"/>
  <c r="BD38" i="79"/>
  <c r="BD21" i="79"/>
  <c r="BD35" i="79"/>
  <c r="BD49" i="79"/>
  <c r="BD87" i="79"/>
  <c r="BD100" i="79"/>
  <c r="BD79" i="79"/>
  <c r="BD48" i="79"/>
  <c r="BD84" i="79"/>
  <c r="BD65" i="79"/>
  <c r="BD55" i="79"/>
  <c r="BD114" i="79"/>
  <c r="BD56" i="79"/>
  <c r="BD94" i="79"/>
  <c r="BD104" i="79"/>
  <c r="BD112" i="79"/>
  <c r="BD85" i="79"/>
  <c r="BD52" i="79"/>
  <c r="BD63" i="79"/>
  <c r="BD121" i="79"/>
  <c r="BD97" i="79"/>
  <c r="BD98" i="79"/>
  <c r="BD113" i="79"/>
  <c r="BD96" i="79"/>
  <c r="BD17" i="79"/>
  <c r="BD102" i="79"/>
  <c r="BD75" i="79"/>
  <c r="BD103" i="79"/>
  <c r="BD15" i="79"/>
  <c r="AY64" i="79"/>
  <c r="AY93" i="79"/>
  <c r="AY54" i="79"/>
  <c r="AY8" i="79"/>
  <c r="AY9" i="79"/>
  <c r="AY81" i="79"/>
  <c r="AY77" i="79"/>
  <c r="AY24" i="79"/>
  <c r="AY43" i="79"/>
  <c r="AY60" i="79"/>
  <c r="AY53" i="79"/>
  <c r="AY120" i="79"/>
  <c r="AY66" i="79"/>
  <c r="AY109" i="79"/>
  <c r="AY69" i="79"/>
  <c r="AY73" i="79"/>
  <c r="AY76" i="79"/>
  <c r="AY88" i="79"/>
  <c r="AY101" i="79"/>
  <c r="AY6" i="79"/>
  <c r="AY122" i="79"/>
  <c r="AY95" i="79"/>
  <c r="AY57" i="79"/>
  <c r="AY90" i="79"/>
  <c r="AY13" i="79"/>
  <c r="AY117" i="79"/>
  <c r="AY124" i="79"/>
  <c r="AY14" i="79"/>
  <c r="AY28" i="79"/>
  <c r="AY82" i="79"/>
  <c r="AY72" i="79"/>
  <c r="AY32" i="79"/>
  <c r="AY58" i="79"/>
  <c r="AY83" i="79"/>
  <c r="AY70" i="79"/>
  <c r="AY68" i="79"/>
  <c r="AY44" i="79"/>
  <c r="AY47" i="79"/>
  <c r="AY99" i="79"/>
  <c r="AY91" i="79"/>
  <c r="AY31" i="79"/>
  <c r="AY19" i="79"/>
  <c r="AY71" i="79"/>
  <c r="AY23" i="79"/>
  <c r="AY41" i="79"/>
  <c r="AY46" i="79"/>
  <c r="AY107" i="79"/>
  <c r="AY111" i="79"/>
  <c r="AY25" i="79"/>
  <c r="AY45" i="79"/>
  <c r="AY123" i="79"/>
  <c r="AY92" i="79"/>
  <c r="AY7" i="79"/>
  <c r="AY12" i="79"/>
  <c r="AY39" i="79"/>
  <c r="AY30" i="79"/>
  <c r="AY33" i="79"/>
  <c r="AY37" i="79"/>
  <c r="AY115" i="79"/>
  <c r="AY119" i="79"/>
  <c r="AY42" i="79"/>
  <c r="AY89" i="79"/>
  <c r="AY80" i="79"/>
  <c r="AY78" i="79"/>
  <c r="AY74" i="79"/>
  <c r="AY16" i="79"/>
  <c r="AY22" i="79"/>
  <c r="AY34" i="79"/>
  <c r="AY26" i="79"/>
  <c r="AY40" i="79"/>
  <c r="AY67" i="79"/>
  <c r="AY20" i="79"/>
  <c r="AY29" i="79"/>
  <c r="AY86" i="79"/>
  <c r="AY61" i="79"/>
  <c r="AY105" i="79"/>
  <c r="AY51" i="79"/>
  <c r="AY59" i="79"/>
  <c r="AY10" i="79"/>
  <c r="AY18" i="79"/>
  <c r="AY85" i="79"/>
  <c r="AY110" i="79"/>
  <c r="AY116" i="79"/>
  <c r="AY108" i="79"/>
  <c r="AY21" i="79"/>
  <c r="AY94" i="79"/>
  <c r="AY62" i="79"/>
  <c r="AY38" i="79"/>
  <c r="AY55" i="79"/>
  <c r="AY11" i="79"/>
  <c r="AY35" i="79"/>
  <c r="AY118" i="79"/>
  <c r="AY50" i="79"/>
  <c r="AY49" i="79"/>
  <c r="AY52" i="79"/>
  <c r="AY96" i="79"/>
  <c r="AY87" i="79"/>
  <c r="AY48" i="79"/>
  <c r="AY63" i="79"/>
  <c r="AY65" i="79"/>
  <c r="AY27" i="79"/>
  <c r="AY104" i="79"/>
  <c r="AY56" i="79"/>
  <c r="AY114" i="79"/>
  <c r="AY106" i="79"/>
  <c r="AY112" i="79"/>
  <c r="AY79" i="79"/>
  <c r="AY84" i="79"/>
  <c r="AY17" i="79"/>
  <c r="AY97" i="79"/>
  <c r="AY113" i="79"/>
  <c r="AY103" i="79"/>
  <c r="AY75" i="79"/>
  <c r="AY15" i="79"/>
  <c r="AY100" i="79"/>
  <c r="AY98" i="79"/>
  <c r="AY36" i="79"/>
  <c r="AY102" i="79"/>
  <c r="AY121" i="79"/>
  <c r="AX81" i="79"/>
  <c r="AX73" i="79"/>
  <c r="AX43" i="79"/>
  <c r="AX77" i="79"/>
  <c r="AX88" i="79"/>
  <c r="AX93" i="79"/>
  <c r="AX117" i="79"/>
  <c r="AX53" i="79"/>
  <c r="AX47" i="79"/>
  <c r="AX24" i="79"/>
  <c r="AX60" i="79"/>
  <c r="AX9" i="79"/>
  <c r="AX54" i="79"/>
  <c r="AX120" i="79"/>
  <c r="AX101" i="79"/>
  <c r="AX14" i="79"/>
  <c r="AX66" i="79"/>
  <c r="AX124" i="79"/>
  <c r="AX13" i="79"/>
  <c r="AX69" i="79"/>
  <c r="AX99" i="79"/>
  <c r="AX8" i="79"/>
  <c r="AX64" i="79"/>
  <c r="AX90" i="79"/>
  <c r="AX109" i="79"/>
  <c r="AX6" i="79"/>
  <c r="AX122" i="79"/>
  <c r="AX82" i="79"/>
  <c r="AX57" i="79"/>
  <c r="AX19" i="79"/>
  <c r="AX91" i="79"/>
  <c r="AX31" i="79"/>
  <c r="AX72" i="79"/>
  <c r="AX71" i="79"/>
  <c r="AX83" i="79"/>
  <c r="AX95" i="79"/>
  <c r="AX58" i="79"/>
  <c r="AX107" i="79"/>
  <c r="AX123" i="79"/>
  <c r="AX92" i="79"/>
  <c r="AX28" i="79"/>
  <c r="AX76" i="79"/>
  <c r="AX70" i="79"/>
  <c r="AX116" i="79"/>
  <c r="AX46" i="79"/>
  <c r="AX32" i="79"/>
  <c r="AX30" i="79"/>
  <c r="AX44" i="79"/>
  <c r="AX37" i="79"/>
  <c r="AX7" i="79"/>
  <c r="AX45" i="79"/>
  <c r="AX33" i="79"/>
  <c r="AX23" i="79"/>
  <c r="AX68" i="79"/>
  <c r="AX89" i="79"/>
  <c r="AX74" i="79"/>
  <c r="AX25" i="79"/>
  <c r="AX41" i="79"/>
  <c r="AX22" i="79"/>
  <c r="AX26" i="79"/>
  <c r="AX111" i="79"/>
  <c r="AX67" i="79"/>
  <c r="AX78" i="79"/>
  <c r="AX61" i="79"/>
  <c r="AX39" i="79"/>
  <c r="AX119" i="79"/>
  <c r="AX80" i="79"/>
  <c r="AX42" i="79"/>
  <c r="AX105" i="79"/>
  <c r="AX115" i="79"/>
  <c r="AX59" i="79"/>
  <c r="AX108" i="79"/>
  <c r="AX118" i="79"/>
  <c r="AX86" i="79"/>
  <c r="AX20" i="79"/>
  <c r="AX110" i="79"/>
  <c r="AX29" i="79"/>
  <c r="AX51" i="79"/>
  <c r="AX34" i="79"/>
  <c r="AX16" i="79"/>
  <c r="AX11" i="79"/>
  <c r="AX12" i="79"/>
  <c r="AX40" i="79"/>
  <c r="AX10" i="79"/>
  <c r="AX85" i="79"/>
  <c r="AX62" i="79"/>
  <c r="AX38" i="79"/>
  <c r="AX49" i="79"/>
  <c r="AX94" i="79"/>
  <c r="AX27" i="79"/>
  <c r="AX21" i="79"/>
  <c r="AX18" i="79"/>
  <c r="AX106" i="79"/>
  <c r="AX35" i="79"/>
  <c r="AX65" i="79"/>
  <c r="AX55" i="79"/>
  <c r="AX87" i="79"/>
  <c r="AX112" i="79"/>
  <c r="AX79" i="79"/>
  <c r="AX52" i="79"/>
  <c r="AX63" i="79"/>
  <c r="AX50" i="79"/>
  <c r="AX114" i="79"/>
  <c r="AX96" i="79"/>
  <c r="AX84" i="79"/>
  <c r="AX36" i="79"/>
  <c r="AX98" i="79"/>
  <c r="AX104" i="79"/>
  <c r="AX113" i="79"/>
  <c r="AX15" i="79"/>
  <c r="AX100" i="79"/>
  <c r="AX103" i="79"/>
  <c r="AX102" i="79"/>
  <c r="AX121" i="79"/>
  <c r="AX97" i="79"/>
  <c r="AX48" i="79"/>
  <c r="AX75" i="79"/>
  <c r="AX56" i="79"/>
  <c r="AX17" i="79"/>
  <c r="BF77" i="79"/>
  <c r="BF120" i="79"/>
  <c r="BF43" i="79"/>
  <c r="BF93" i="79"/>
  <c r="BF54" i="79"/>
  <c r="BF60" i="79"/>
  <c r="BF88" i="79"/>
  <c r="BF73" i="79"/>
  <c r="BF53" i="79"/>
  <c r="BF9" i="79"/>
  <c r="BF64" i="79"/>
  <c r="BF58" i="79"/>
  <c r="BF109" i="79"/>
  <c r="BF69" i="79"/>
  <c r="BF117" i="79"/>
  <c r="BF81" i="79"/>
  <c r="BF76" i="79"/>
  <c r="BF95" i="79"/>
  <c r="BF13" i="79"/>
  <c r="BF6" i="79"/>
  <c r="BF124" i="79"/>
  <c r="BF14" i="79"/>
  <c r="BF122" i="79"/>
  <c r="BF47" i="79"/>
  <c r="BF57" i="79"/>
  <c r="BF24" i="79"/>
  <c r="BF66" i="79"/>
  <c r="BF101" i="79"/>
  <c r="BF99" i="79"/>
  <c r="BF123" i="79"/>
  <c r="BF32" i="79"/>
  <c r="BF28" i="79"/>
  <c r="BF91" i="79"/>
  <c r="BF8" i="79"/>
  <c r="BF83" i="79"/>
  <c r="BF107" i="79"/>
  <c r="BF68" i="79"/>
  <c r="BF90" i="79"/>
  <c r="BF72" i="79"/>
  <c r="BF19" i="79"/>
  <c r="BF44" i="79"/>
  <c r="BF30" i="79"/>
  <c r="BF116" i="79"/>
  <c r="BF92" i="79"/>
  <c r="BF33" i="79"/>
  <c r="BF12" i="79"/>
  <c r="BF23" i="79"/>
  <c r="BF71" i="79"/>
  <c r="BF45" i="79"/>
  <c r="BF37" i="79"/>
  <c r="BF70" i="79"/>
  <c r="BF39" i="79"/>
  <c r="BF82" i="79"/>
  <c r="BF25" i="79"/>
  <c r="BF46" i="79"/>
  <c r="BF34" i="79"/>
  <c r="BF42" i="79"/>
  <c r="BF105" i="79"/>
  <c r="BF7" i="79"/>
  <c r="BF67" i="79"/>
  <c r="BF22" i="79"/>
  <c r="BF26" i="79"/>
  <c r="BF61" i="79"/>
  <c r="BF59" i="79"/>
  <c r="BF115" i="79"/>
  <c r="BF40" i="79"/>
  <c r="BF16" i="79"/>
  <c r="BF41" i="79"/>
  <c r="BF119" i="79"/>
  <c r="BF80" i="79"/>
  <c r="BF78" i="79"/>
  <c r="BF111" i="79"/>
  <c r="BF74" i="79"/>
  <c r="BF118" i="79"/>
  <c r="BF85" i="79"/>
  <c r="BF31" i="79"/>
  <c r="BF10" i="79"/>
  <c r="BF29" i="79"/>
  <c r="BF51" i="79"/>
  <c r="BF86" i="79"/>
  <c r="BF89" i="79"/>
  <c r="BF20" i="79"/>
  <c r="BF108" i="79"/>
  <c r="BF11" i="79"/>
  <c r="BF21" i="79"/>
  <c r="BF35" i="79"/>
  <c r="BF65" i="79"/>
  <c r="BF110" i="79"/>
  <c r="BF50" i="79"/>
  <c r="BF62" i="79"/>
  <c r="BF38" i="79"/>
  <c r="BF18" i="79"/>
  <c r="BF48" i="79"/>
  <c r="BF104" i="79"/>
  <c r="BF79" i="79"/>
  <c r="BF100" i="79"/>
  <c r="BF84" i="79"/>
  <c r="BF36" i="79"/>
  <c r="BF114" i="79"/>
  <c r="BF63" i="79"/>
  <c r="BF106" i="79"/>
  <c r="BF112" i="79"/>
  <c r="BF87" i="79"/>
  <c r="BF27" i="79"/>
  <c r="BF96" i="79"/>
  <c r="BF49" i="79"/>
  <c r="BF56" i="79"/>
  <c r="BF103" i="79"/>
  <c r="BF121" i="79"/>
  <c r="BF15" i="79"/>
  <c r="BF75" i="79"/>
  <c r="BF55" i="79"/>
  <c r="BF98" i="79"/>
  <c r="BF52" i="79"/>
  <c r="BF97" i="79"/>
  <c r="BF94" i="79"/>
  <c r="BF102" i="79"/>
  <c r="BF113" i="79"/>
  <c r="BF17" i="79"/>
  <c r="V14" i="51"/>
  <c r="V15" i="51" s="1"/>
  <c r="CE15" i="51"/>
  <c r="A1" i="79" s="1"/>
  <c r="AV43" i="79" l="1"/>
  <c r="AV54" i="79"/>
  <c r="AV64" i="79"/>
  <c r="AV8" i="79"/>
  <c r="AV9" i="79"/>
  <c r="AV53" i="79"/>
  <c r="AV60" i="79"/>
  <c r="AV93" i="79"/>
  <c r="AV81" i="79"/>
  <c r="AV117" i="79"/>
  <c r="AV66" i="79"/>
  <c r="AV120" i="79"/>
  <c r="AV73" i="79"/>
  <c r="AV88" i="79"/>
  <c r="AV47" i="79"/>
  <c r="AV77" i="79"/>
  <c r="AV109" i="79"/>
  <c r="AV124" i="79"/>
  <c r="AV69" i="79"/>
  <c r="AV101" i="79"/>
  <c r="AV76" i="79"/>
  <c r="AV122" i="79"/>
  <c r="AV90" i="79"/>
  <c r="AV95" i="79"/>
  <c r="AV13" i="79"/>
  <c r="AV24" i="79"/>
  <c r="AV14" i="79"/>
  <c r="AV6" i="79"/>
  <c r="AV107" i="79"/>
  <c r="AV68" i="79"/>
  <c r="AV58" i="79"/>
  <c r="AV31" i="79"/>
  <c r="AV83" i="79"/>
  <c r="AV57" i="79"/>
  <c r="AV71" i="79"/>
  <c r="AV99" i="79"/>
  <c r="AV123" i="79"/>
  <c r="AV32" i="79"/>
  <c r="AV44" i="79"/>
  <c r="AV82" i="79"/>
  <c r="AV92" i="79"/>
  <c r="AV91" i="79"/>
  <c r="AV19" i="79"/>
  <c r="AV72" i="79"/>
  <c r="AV46" i="79"/>
  <c r="AV80" i="79"/>
  <c r="AV25" i="79"/>
  <c r="AV115" i="79"/>
  <c r="AV12" i="79"/>
  <c r="AV111" i="79"/>
  <c r="AV37" i="79"/>
  <c r="AV33" i="79"/>
  <c r="AV70" i="79"/>
  <c r="AV28" i="79"/>
  <c r="AV30" i="79"/>
  <c r="AV116" i="79"/>
  <c r="AV45" i="79"/>
  <c r="AV89" i="79"/>
  <c r="AV16" i="79"/>
  <c r="AV59" i="79"/>
  <c r="AV41" i="79"/>
  <c r="AV40" i="79"/>
  <c r="AV39" i="79"/>
  <c r="AV22" i="79"/>
  <c r="AV26" i="79"/>
  <c r="AV119" i="79"/>
  <c r="AV34" i="79"/>
  <c r="AV78" i="79"/>
  <c r="AV23" i="79"/>
  <c r="AV7" i="79"/>
  <c r="AV61" i="79"/>
  <c r="AV20" i="79"/>
  <c r="AV51" i="79"/>
  <c r="AV105" i="79"/>
  <c r="AV42" i="79"/>
  <c r="AV67" i="79"/>
  <c r="AV10" i="79"/>
  <c r="AV85" i="79"/>
  <c r="AV35" i="79"/>
  <c r="AV21" i="79"/>
  <c r="AV108" i="79"/>
  <c r="AV62" i="79"/>
  <c r="AV65" i="79"/>
  <c r="AV29" i="79"/>
  <c r="AV118" i="79"/>
  <c r="AV110" i="79"/>
  <c r="AV38" i="79"/>
  <c r="AV55" i="79"/>
  <c r="AV50" i="79"/>
  <c r="AV96" i="79"/>
  <c r="AV11" i="79"/>
  <c r="AV86" i="79"/>
  <c r="AV18" i="79"/>
  <c r="AV94" i="79"/>
  <c r="AV74" i="79"/>
  <c r="AV56" i="79"/>
  <c r="AV63" i="79"/>
  <c r="AV79" i="79"/>
  <c r="AV87" i="79"/>
  <c r="AV112" i="79"/>
  <c r="AV84" i="79"/>
  <c r="AV104" i="79"/>
  <c r="AV114" i="79"/>
  <c r="AV27" i="79"/>
  <c r="AV48" i="79"/>
  <c r="AV36" i="79"/>
  <c r="AV52" i="79"/>
  <c r="AV98" i="79"/>
  <c r="AV49" i="79"/>
  <c r="AV121" i="79"/>
  <c r="AV17" i="79"/>
  <c r="AV103" i="79"/>
  <c r="AV15" i="79"/>
  <c r="AV75" i="79"/>
  <c r="AV106" i="79"/>
  <c r="AV102" i="79"/>
  <c r="AV100" i="79"/>
  <c r="AV97" i="79"/>
  <c r="AV113" i="79"/>
  <c r="A2" i="79" l="1"/>
  <c r="A3" i="79" s="1"/>
  <c r="C33" i="47" l="1"/>
  <c r="E31" i="47" s="1"/>
  <c r="C27" i="47"/>
  <c r="E14" i="47" s="1"/>
  <c r="E21" i="47" l="1"/>
  <c r="E13" i="47"/>
  <c r="E9" i="47"/>
  <c r="E20" i="47"/>
  <c r="E12" i="47"/>
  <c r="E26" i="47"/>
  <c r="E19" i="47"/>
  <c r="E11" i="47"/>
  <c r="P5" i="36"/>
  <c r="Q5" i="36" s="1"/>
  <c r="E18" i="47"/>
  <c r="E10" i="47"/>
  <c r="E25" i="47"/>
  <c r="E17" i="47"/>
  <c r="E24" i="47"/>
  <c r="E16" i="47"/>
  <c r="E23" i="47"/>
  <c r="E15" i="47"/>
  <c r="E30" i="47"/>
  <c r="E22" i="47"/>
  <c r="E32" i="47"/>
  <c r="U5" i="36" l="1"/>
  <c r="U8" i="36" s="1"/>
  <c r="U71" i="36" s="1"/>
  <c r="Q8" i="36"/>
  <c r="Q71" i="36" s="1"/>
  <c r="T5" i="36"/>
  <c r="T8" i="36" s="1"/>
  <c r="T71" i="36" s="1"/>
  <c r="E33" i="47"/>
  <c r="E27" i="47"/>
  <c r="K77" i="43" l="1"/>
  <c r="E6" i="43"/>
  <c r="E40" i="43" l="1"/>
  <c r="E32" i="43"/>
  <c r="E31" i="43"/>
  <c r="E24" i="43"/>
  <c r="E16" i="43"/>
  <c r="E8" i="43"/>
  <c r="E23" i="43"/>
  <c r="E15" i="43"/>
  <c r="E45" i="43"/>
  <c r="E37" i="43"/>
  <c r="E29" i="43"/>
  <c r="E21" i="43"/>
  <c r="E13" i="43"/>
  <c r="E39" i="43"/>
  <c r="E7" i="43"/>
  <c r="E46" i="43"/>
  <c r="E22" i="43"/>
  <c r="E52" i="43"/>
  <c r="E44" i="43"/>
  <c r="E36" i="43"/>
  <c r="E28" i="43"/>
  <c r="E20" i="43"/>
  <c r="E12" i="43"/>
  <c r="E30" i="43"/>
  <c r="E69" i="43"/>
  <c r="E51" i="43"/>
  <c r="E43" i="43"/>
  <c r="E35" i="43"/>
  <c r="E27" i="43"/>
  <c r="E19" i="43"/>
  <c r="E11" i="43"/>
  <c r="E14" i="43"/>
  <c r="E50" i="43"/>
  <c r="E42" i="43"/>
  <c r="E34" i="43"/>
  <c r="E26" i="43"/>
  <c r="E18" i="43"/>
  <c r="E10" i="43"/>
  <c r="E38" i="43"/>
  <c r="E61" i="43"/>
  <c r="E49" i="43"/>
  <c r="E41" i="43"/>
  <c r="E33" i="43"/>
  <c r="E25" i="43"/>
  <c r="E17" i="43"/>
  <c r="E9" i="43"/>
  <c r="E68" i="43"/>
  <c r="E60" i="43"/>
  <c r="E67" i="43"/>
  <c r="E59" i="43"/>
  <c r="E66" i="43"/>
  <c r="E58" i="43"/>
  <c r="E65" i="43"/>
  <c r="E57" i="43"/>
  <c r="E64" i="43"/>
  <c r="E56" i="43"/>
  <c r="E48" i="43"/>
  <c r="E63" i="43"/>
  <c r="E55" i="43"/>
  <c r="E47" i="43"/>
  <c r="E62" i="43"/>
  <c r="E54" i="43"/>
  <c r="E53" i="43"/>
  <c r="E77" i="43" l="1"/>
  <c r="J77" i="43"/>
  <c r="A385" i="2"/>
  <c r="A384" i="2"/>
  <c r="U7" i="2" l="1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5" i="2"/>
  <c r="U6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S5" i="2"/>
  <c r="S6" i="2"/>
  <c r="B54" i="39" l="1"/>
  <c r="C5" i="39" s="1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Q5" i="2"/>
  <c r="M5" i="2"/>
  <c r="M9" i="38"/>
  <c r="N9" i="38" s="1"/>
  <c r="BT19" i="38"/>
  <c r="M19" i="38"/>
  <c r="N19" i="38" s="1"/>
  <c r="J19" i="38"/>
  <c r="J20" i="38" s="1"/>
  <c r="J21" i="38" s="1"/>
  <c r="J22" i="38" s="1"/>
  <c r="J23" i="38" s="1"/>
  <c r="J24" i="38" s="1"/>
  <c r="I19" i="38"/>
  <c r="CP18" i="38"/>
  <c r="CO18" i="38"/>
  <c r="CN18" i="38"/>
  <c r="CM18" i="38"/>
  <c r="CL18" i="38"/>
  <c r="CK18" i="38"/>
  <c r="CJ18" i="38"/>
  <c r="CI18" i="38"/>
  <c r="CH18" i="38"/>
  <c r="CG18" i="38"/>
  <c r="CF18" i="38"/>
  <c r="CE18" i="38"/>
  <c r="CD18" i="38"/>
  <c r="CC18" i="38"/>
  <c r="CB18" i="38"/>
  <c r="CA18" i="38"/>
  <c r="BZ18" i="38"/>
  <c r="BY18" i="38"/>
  <c r="BX18" i="38"/>
  <c r="BW18" i="38"/>
  <c r="BV18" i="38"/>
  <c r="BU18" i="38"/>
  <c r="BT18" i="38"/>
  <c r="BS18" i="38"/>
  <c r="BR18" i="38"/>
  <c r="BQ18" i="38"/>
  <c r="BP18" i="38"/>
  <c r="BO18" i="38"/>
  <c r="BN18" i="38"/>
  <c r="BM18" i="38"/>
  <c r="BL18" i="38"/>
  <c r="BK18" i="38"/>
  <c r="BJ18" i="38"/>
  <c r="BI18" i="38"/>
  <c r="BH18" i="38"/>
  <c r="BG18" i="38"/>
  <c r="BF18" i="38"/>
  <c r="BE18" i="38"/>
  <c r="BD18" i="38"/>
  <c r="BC18" i="38"/>
  <c r="BB18" i="38"/>
  <c r="BA18" i="38"/>
  <c r="AZ18" i="38"/>
  <c r="AY18" i="38"/>
  <c r="AX18" i="38"/>
  <c r="AW18" i="38"/>
  <c r="AV18" i="38"/>
  <c r="AU18" i="38"/>
  <c r="AT18" i="38"/>
  <c r="AS18" i="38"/>
  <c r="AR18" i="38"/>
  <c r="AQ18" i="38"/>
  <c r="AP18" i="38"/>
  <c r="AO18" i="38"/>
  <c r="AN18" i="38"/>
  <c r="AM18" i="38"/>
  <c r="AL18" i="38"/>
  <c r="AK18" i="38"/>
  <c r="AJ18" i="38"/>
  <c r="AI18" i="38"/>
  <c r="AH18" i="38"/>
  <c r="AG18" i="38"/>
  <c r="AF18" i="38"/>
  <c r="O18" i="38"/>
  <c r="Y18" i="38" s="1"/>
  <c r="J9" i="38"/>
  <c r="J10" i="38" s="1"/>
  <c r="J11" i="38" s="1"/>
  <c r="J12" i="38" s="1"/>
  <c r="J13" i="38" s="1"/>
  <c r="J14" i="38" s="1"/>
  <c r="I9" i="38"/>
  <c r="CP8" i="38"/>
  <c r="CO8" i="38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Y8" i="38"/>
  <c r="O8" i="38"/>
  <c r="AB8" i="38" s="1"/>
  <c r="S6" i="38"/>
  <c r="CP4" i="38"/>
  <c r="CO4" i="38"/>
  <c r="CN4" i="38"/>
  <c r="CM4" i="38"/>
  <c r="CL4" i="38"/>
  <c r="CK4" i="38"/>
  <c r="CJ4" i="38"/>
  <c r="CI4" i="38"/>
  <c r="CH4" i="38"/>
  <c r="CG4" i="38"/>
  <c r="CF4" i="38"/>
  <c r="CE4" i="38"/>
  <c r="CD4" i="38"/>
  <c r="CC4" i="38"/>
  <c r="CB4" i="38"/>
  <c r="CA4" i="38"/>
  <c r="BZ4" i="38"/>
  <c r="BY4" i="38"/>
  <c r="BX4" i="38"/>
  <c r="BW4" i="38"/>
  <c r="BV4" i="38"/>
  <c r="BU4" i="38"/>
  <c r="BT4" i="38"/>
  <c r="BS4" i="38"/>
  <c r="BR4" i="38"/>
  <c r="BQ4" i="38"/>
  <c r="BP4" i="38"/>
  <c r="BO4" i="38"/>
  <c r="BN4" i="38"/>
  <c r="BM4" i="38"/>
  <c r="BL4" i="38"/>
  <c r="BK4" i="38"/>
  <c r="BJ4" i="38"/>
  <c r="BI4" i="38"/>
  <c r="BH4" i="38"/>
  <c r="BG4" i="38"/>
  <c r="BF4" i="38"/>
  <c r="BE4" i="38"/>
  <c r="BD4" i="38"/>
  <c r="BC4" i="38"/>
  <c r="BB4" i="38"/>
  <c r="BA4" i="38"/>
  <c r="AZ4" i="38"/>
  <c r="AY4" i="38"/>
  <c r="AX4" i="38"/>
  <c r="AW4" i="38"/>
  <c r="AV4" i="38"/>
  <c r="AU4" i="38"/>
  <c r="AT4" i="38"/>
  <c r="AS4" i="38"/>
  <c r="AR4" i="38"/>
  <c r="AQ4" i="38"/>
  <c r="AP4" i="38"/>
  <c r="AO4" i="38"/>
  <c r="AN4" i="38"/>
  <c r="AM4" i="38"/>
  <c r="AL4" i="38"/>
  <c r="AK4" i="38"/>
  <c r="AJ4" i="38"/>
  <c r="AI4" i="38"/>
  <c r="AH4" i="38"/>
  <c r="AG4" i="38"/>
  <c r="AF4" i="38"/>
  <c r="AE4" i="38"/>
  <c r="AD4" i="38"/>
  <c r="AC4" i="38"/>
  <c r="AB4" i="38"/>
  <c r="AA4" i="38"/>
  <c r="Z4" i="38"/>
  <c r="Y4" i="38"/>
  <c r="X4" i="38"/>
  <c r="W4" i="38"/>
  <c r="CF19" i="38" l="1"/>
  <c r="AB18" i="38"/>
  <c r="AC18" i="38"/>
  <c r="AR19" i="38"/>
  <c r="BZ19" i="38"/>
  <c r="AU19" i="38"/>
  <c r="CA19" i="38"/>
  <c r="AW19" i="38"/>
  <c r="CP19" i="38"/>
  <c r="AZ19" i="38"/>
  <c r="BH19" i="38"/>
  <c r="BK19" i="38"/>
  <c r="Z18" i="38"/>
  <c r="BL19" i="38"/>
  <c r="C28" i="39"/>
  <c r="C20" i="39"/>
  <c r="BH12" i="41" s="1"/>
  <c r="C12" i="39"/>
  <c r="BH8" i="41" s="1"/>
  <c r="C52" i="39"/>
  <c r="C44" i="39"/>
  <c r="C36" i="39"/>
  <c r="BH17" i="41" s="1"/>
  <c r="C51" i="39"/>
  <c r="C43" i="39"/>
  <c r="BH19" i="41" s="1"/>
  <c r="C35" i="39"/>
  <c r="C27" i="39"/>
  <c r="C19" i="39"/>
  <c r="C11" i="39"/>
  <c r="C50" i="39"/>
  <c r="C42" i="39"/>
  <c r="C34" i="39"/>
  <c r="C26" i="39"/>
  <c r="C18" i="39"/>
  <c r="C10" i="39"/>
  <c r="C49" i="39"/>
  <c r="BH22" i="41" s="1"/>
  <c r="C41" i="39"/>
  <c r="BH18" i="41" s="1"/>
  <c r="C33" i="39"/>
  <c r="BH16" i="41" s="1"/>
  <c r="C25" i="39"/>
  <c r="C17" i="39"/>
  <c r="BH11" i="41" s="1"/>
  <c r="C9" i="39"/>
  <c r="C48" i="39"/>
  <c r="C40" i="39"/>
  <c r="C32" i="39"/>
  <c r="C24" i="39"/>
  <c r="C16" i="39"/>
  <c r="BH10" i="41" s="1"/>
  <c r="C8" i="39"/>
  <c r="C47" i="39"/>
  <c r="C39" i="39"/>
  <c r="C31" i="39"/>
  <c r="BH15" i="41" s="1"/>
  <c r="C23" i="39"/>
  <c r="BH14" i="41" s="1"/>
  <c r="C15" i="39"/>
  <c r="C7" i="39"/>
  <c r="C4" i="39"/>
  <c r="BH6" i="41" s="1"/>
  <c r="C46" i="39"/>
  <c r="BH21" i="41" s="1"/>
  <c r="C38" i="39"/>
  <c r="C30" i="39"/>
  <c r="C22" i="39"/>
  <c r="C14" i="39"/>
  <c r="C6" i="39"/>
  <c r="BH7" i="41" s="1"/>
  <c r="C53" i="39"/>
  <c r="C45" i="39"/>
  <c r="BH20" i="41" s="1"/>
  <c r="C37" i="39"/>
  <c r="C29" i="39"/>
  <c r="C21" i="39"/>
  <c r="BH13" i="41" s="1"/>
  <c r="C13" i="39"/>
  <c r="BH9" i="41" s="1"/>
  <c r="U8" i="38"/>
  <c r="V8" i="38"/>
  <c r="AT9" i="38"/>
  <c r="BO9" i="38"/>
  <c r="CK9" i="38"/>
  <c r="BF9" i="38"/>
  <c r="AD8" i="38"/>
  <c r="AY9" i="38"/>
  <c r="BV9" i="38"/>
  <c r="CP9" i="38"/>
  <c r="AE8" i="38"/>
  <c r="BB9" i="38"/>
  <c r="BW9" i="38"/>
  <c r="BZ9" i="38"/>
  <c r="BG9" i="38"/>
  <c r="CD9" i="38"/>
  <c r="BJ9" i="38"/>
  <c r="CE9" i="38"/>
  <c r="W8" i="38"/>
  <c r="BN9" i="38"/>
  <c r="CH9" i="38"/>
  <c r="CL9" i="38"/>
  <c r="AC8" i="38"/>
  <c r="AX9" i="38"/>
  <c r="BR9" i="38"/>
  <c r="CM9" i="38"/>
  <c r="V18" i="38"/>
  <c r="U18" i="38"/>
  <c r="S18" i="38"/>
  <c r="AZ9" i="38"/>
  <c r="BH9" i="38"/>
  <c r="BP9" i="38"/>
  <c r="BX9" i="38"/>
  <c r="CF9" i="38"/>
  <c r="CN9" i="38"/>
  <c r="X8" i="38"/>
  <c r="AF8" i="38"/>
  <c r="AS9" i="38"/>
  <c r="BA9" i="38"/>
  <c r="BI9" i="38"/>
  <c r="BQ9" i="38"/>
  <c r="BY9" i="38"/>
  <c r="CG9" i="38"/>
  <c r="CO9" i="38"/>
  <c r="R18" i="38"/>
  <c r="T18" i="38"/>
  <c r="R8" i="38"/>
  <c r="Z8" i="38"/>
  <c r="AU9" i="38"/>
  <c r="BC9" i="38"/>
  <c r="BK9" i="38"/>
  <c r="BS9" i="38"/>
  <c r="CA9" i="38"/>
  <c r="CI9" i="38"/>
  <c r="S8" i="38"/>
  <c r="AA8" i="38"/>
  <c r="O9" i="38"/>
  <c r="AK9" i="38" s="1"/>
  <c r="AV9" i="38"/>
  <c r="BD9" i="38"/>
  <c r="BL9" i="38"/>
  <c r="BT9" i="38"/>
  <c r="CB9" i="38"/>
  <c r="CJ9" i="38"/>
  <c r="I10" i="38"/>
  <c r="T8" i="38"/>
  <c r="AW9" i="38"/>
  <c r="BE9" i="38"/>
  <c r="BM9" i="38"/>
  <c r="BU9" i="38"/>
  <c r="CC9" i="38"/>
  <c r="AA18" i="38"/>
  <c r="O19" i="38"/>
  <c r="AL19" i="38" s="1"/>
  <c r="AV19" i="38"/>
  <c r="BJ19" i="38"/>
  <c r="BX19" i="38"/>
  <c r="AD18" i="38"/>
  <c r="BB19" i="38"/>
  <c r="BM19" i="38"/>
  <c r="W18" i="38"/>
  <c r="AE18" i="38"/>
  <c r="CM19" i="38"/>
  <c r="CE19" i="38"/>
  <c r="BW19" i="38"/>
  <c r="BO19" i="38"/>
  <c r="BG19" i="38"/>
  <c r="AY19" i="38"/>
  <c r="CL19" i="38"/>
  <c r="CD19" i="38"/>
  <c r="BV19" i="38"/>
  <c r="BN19" i="38"/>
  <c r="BF19" i="38"/>
  <c r="AX19" i="38"/>
  <c r="AP19" i="38"/>
  <c r="AH19" i="38"/>
  <c r="Z19" i="38"/>
  <c r="CK19" i="38"/>
  <c r="CC19" i="38"/>
  <c r="BU19" i="38"/>
  <c r="I20" i="38"/>
  <c r="CJ19" i="38"/>
  <c r="CB19" i="38"/>
  <c r="CO19" i="38"/>
  <c r="CG19" i="38"/>
  <c r="BY19" i="38"/>
  <c r="BQ19" i="38"/>
  <c r="BI19" i="38"/>
  <c r="BA19" i="38"/>
  <c r="AS19" i="38"/>
  <c r="AK19" i="38"/>
  <c r="AC19" i="38"/>
  <c r="BC19" i="38"/>
  <c r="BP19" i="38"/>
  <c r="CH19" i="38"/>
  <c r="X18" i="38"/>
  <c r="BD19" i="38"/>
  <c r="BR19" i="38"/>
  <c r="CI19" i="38"/>
  <c r="X19" i="38"/>
  <c r="AT19" i="38"/>
  <c r="BE19" i="38"/>
  <c r="BS19" i="38"/>
  <c r="CN19" i="38"/>
  <c r="AE19" i="38" l="1"/>
  <c r="AB19" i="38"/>
  <c r="AA19" i="38"/>
  <c r="Y19" i="38"/>
  <c r="W19" i="38"/>
  <c r="AD19" i="38"/>
  <c r="AC9" i="38"/>
  <c r="U19" i="38"/>
  <c r="T19" i="38"/>
  <c r="V19" i="38"/>
  <c r="C54" i="39"/>
  <c r="X9" i="38"/>
  <c r="AF9" i="38"/>
  <c r="Z9" i="38"/>
  <c r="AB9" i="38"/>
  <c r="AD9" i="38"/>
  <c r="Y9" i="38"/>
  <c r="S9" i="38"/>
  <c r="V9" i="38"/>
  <c r="AA9" i="38"/>
  <c r="AE9" i="38"/>
  <c r="T9" i="38"/>
  <c r="W9" i="38"/>
  <c r="U9" i="38"/>
  <c r="Q8" i="38"/>
  <c r="S19" i="38"/>
  <c r="CP20" i="38"/>
  <c r="CH20" i="38"/>
  <c r="BZ20" i="38"/>
  <c r="BR20" i="38"/>
  <c r="BJ20" i="38"/>
  <c r="AD20" i="38"/>
  <c r="CO20" i="38"/>
  <c r="CG20" i="38"/>
  <c r="BY20" i="38"/>
  <c r="BQ20" i="38"/>
  <c r="BI20" i="38"/>
  <c r="AC20" i="38"/>
  <c r="CN20" i="38"/>
  <c r="CF20" i="38"/>
  <c r="BX20" i="38"/>
  <c r="BP20" i="38"/>
  <c r="BH20" i="38"/>
  <c r="AB20" i="38"/>
  <c r="CM20" i="38"/>
  <c r="CE20" i="38"/>
  <c r="BW20" i="38"/>
  <c r="BO20" i="38"/>
  <c r="BG20" i="38"/>
  <c r="AA20" i="38"/>
  <c r="CL20" i="38"/>
  <c r="I21" i="38"/>
  <c r="CJ20" i="38"/>
  <c r="CB20" i="38"/>
  <c r="BT20" i="38"/>
  <c r="BL20" i="38"/>
  <c r="BD20" i="38"/>
  <c r="AF20" i="38"/>
  <c r="X20" i="38"/>
  <c r="BU20" i="38"/>
  <c r="AE20" i="38"/>
  <c r="BS20" i="38"/>
  <c r="Z20" i="38"/>
  <c r="CK20" i="38"/>
  <c r="BN20" i="38"/>
  <c r="Y20" i="38"/>
  <c r="CI20" i="38"/>
  <c r="BM20" i="38"/>
  <c r="W20" i="38"/>
  <c r="CD20" i="38"/>
  <c r="BK20" i="38"/>
  <c r="CC20" i="38"/>
  <c r="BF20" i="38"/>
  <c r="BV20" i="38"/>
  <c r="AG20" i="38"/>
  <c r="CA20" i="38"/>
  <c r="BE20" i="38"/>
  <c r="AH20" i="38"/>
  <c r="AM9" i="38"/>
  <c r="AR9" i="38"/>
  <c r="Q18" i="38"/>
  <c r="AJ19" i="38"/>
  <c r="AG19" i="38"/>
  <c r="AN19" i="38"/>
  <c r="AM19" i="38"/>
  <c r="AO9" i="38"/>
  <c r="AN9" i="38"/>
  <c r="AJ9" i="38"/>
  <c r="AI19" i="38"/>
  <c r="AQ19" i="38"/>
  <c r="AG9" i="38"/>
  <c r="I11" i="38"/>
  <c r="CJ10" i="38"/>
  <c r="CB10" i="38"/>
  <c r="BT10" i="38"/>
  <c r="BL10" i="38"/>
  <c r="CI10" i="38"/>
  <c r="CA10" i="38"/>
  <c r="BS10" i="38"/>
  <c r="BK10" i="38"/>
  <c r="CN10" i="38"/>
  <c r="CF10" i="38"/>
  <c r="BX10" i="38"/>
  <c r="BP10" i="38"/>
  <c r="BH10" i="38"/>
  <c r="CE10" i="38"/>
  <c r="BR10" i="38"/>
  <c r="BF10" i="38"/>
  <c r="AC10" i="38"/>
  <c r="CP10" i="38"/>
  <c r="CD10" i="38"/>
  <c r="BQ10" i="38"/>
  <c r="BE10" i="38"/>
  <c r="AB10" i="38"/>
  <c r="CO10" i="38"/>
  <c r="CC10" i="38"/>
  <c r="BO10" i="38"/>
  <c r="AA10" i="38"/>
  <c r="CM10" i="38"/>
  <c r="BZ10" i="38"/>
  <c r="BN10" i="38"/>
  <c r="AH10" i="38"/>
  <c r="Z10" i="38"/>
  <c r="CL10" i="38"/>
  <c r="BY10" i="38"/>
  <c r="BM10" i="38"/>
  <c r="AG10" i="38"/>
  <c r="Y10" i="38"/>
  <c r="CK10" i="38"/>
  <c r="BW10" i="38"/>
  <c r="BJ10" i="38"/>
  <c r="AF10" i="38"/>
  <c r="X10" i="38"/>
  <c r="CH10" i="38"/>
  <c r="BV10" i="38"/>
  <c r="BI10" i="38"/>
  <c r="AE10" i="38"/>
  <c r="W10" i="38"/>
  <c r="CG10" i="38"/>
  <c r="BU10" i="38"/>
  <c r="BG10" i="38"/>
  <c r="AD10" i="38"/>
  <c r="AF19" i="38"/>
  <c r="AO19" i="38"/>
  <c r="L10" i="38"/>
  <c r="AP9" i="38"/>
  <c r="AH9" i="38"/>
  <c r="AL9" i="38"/>
  <c r="AQ9" i="38"/>
  <c r="AI9" i="38"/>
  <c r="Q19" i="38" l="1"/>
  <c r="R9" i="38"/>
  <c r="T10" i="38"/>
  <c r="M20" i="38"/>
  <c r="N20" i="38" s="1"/>
  <c r="O20" i="38"/>
  <c r="CL21" i="38"/>
  <c r="CD21" i="38"/>
  <c r="BV21" i="38"/>
  <c r="AP21" i="38"/>
  <c r="AH21" i="38"/>
  <c r="CK21" i="38"/>
  <c r="CC21" i="38"/>
  <c r="BU21" i="38"/>
  <c r="AO21" i="38"/>
  <c r="AG21" i="38"/>
  <c r="Y21" i="38"/>
  <c r="I22" i="38"/>
  <c r="CJ21" i="38"/>
  <c r="CB21" i="38"/>
  <c r="BT21" i="38"/>
  <c r="AN21" i="38"/>
  <c r="AF21" i="38"/>
  <c r="X21" i="38"/>
  <c r="CI21" i="38"/>
  <c r="CA21" i="38"/>
  <c r="BS21" i="38"/>
  <c r="AM21" i="38"/>
  <c r="AE21" i="38"/>
  <c r="W21" i="38"/>
  <c r="CP21" i="38"/>
  <c r="CH21" i="38"/>
  <c r="BZ21" i="38"/>
  <c r="BR21" i="38"/>
  <c r="AT21" i="38"/>
  <c r="AL21" i="38"/>
  <c r="AD21" i="38"/>
  <c r="CO21" i="38"/>
  <c r="CG21" i="38"/>
  <c r="BY21" i="38"/>
  <c r="BQ21" i="38"/>
  <c r="AS21" i="38"/>
  <c r="AK21" i="38"/>
  <c r="AC21" i="38"/>
  <c r="CM21" i="38"/>
  <c r="CE21" i="38"/>
  <c r="BW21" i="38"/>
  <c r="AQ21" i="38"/>
  <c r="AI21" i="38"/>
  <c r="AA21" i="38"/>
  <c r="AR21" i="38"/>
  <c r="AJ21" i="38"/>
  <c r="CN21" i="38"/>
  <c r="AB21" i="38"/>
  <c r="CF21" i="38"/>
  <c r="Z21" i="38"/>
  <c r="BP21" i="38"/>
  <c r="BX21" i="38"/>
  <c r="V10" i="38"/>
  <c r="Q20" i="38"/>
  <c r="V20" i="38"/>
  <c r="R19" i="38"/>
  <c r="O10" i="38"/>
  <c r="M10" i="38"/>
  <c r="N10" i="38" s="1"/>
  <c r="Q10" i="38"/>
  <c r="U10" i="38"/>
  <c r="U20" i="38"/>
  <c r="CO11" i="38"/>
  <c r="CG11" i="38"/>
  <c r="BY11" i="38"/>
  <c r="BQ11" i="38"/>
  <c r="CN11" i="38"/>
  <c r="CF11" i="38"/>
  <c r="BX11" i="38"/>
  <c r="CM11" i="38"/>
  <c r="CE11" i="38"/>
  <c r="BW11" i="38"/>
  <c r="AQ11" i="38"/>
  <c r="AI11" i="38"/>
  <c r="AA11" i="38"/>
  <c r="CL11" i="38"/>
  <c r="CD11" i="38"/>
  <c r="BV11" i="38"/>
  <c r="AP11" i="38"/>
  <c r="AH11" i="38"/>
  <c r="Z11" i="38"/>
  <c r="CK11" i="38"/>
  <c r="CC11" i="38"/>
  <c r="CI11" i="38"/>
  <c r="CA11" i="38"/>
  <c r="BS11" i="38"/>
  <c r="AM11" i="38"/>
  <c r="AE11" i="38"/>
  <c r="W11" i="38"/>
  <c r="BT11" i="38"/>
  <c r="AK11" i="38"/>
  <c r="X11" i="38"/>
  <c r="I12" i="38"/>
  <c r="BR11" i="38"/>
  <c r="AJ11" i="38"/>
  <c r="CP11" i="38"/>
  <c r="AT11" i="38"/>
  <c r="AG11" i="38"/>
  <c r="CJ11" i="38"/>
  <c r="AS11" i="38"/>
  <c r="AF11" i="38"/>
  <c r="CH11" i="38"/>
  <c r="AR11" i="38"/>
  <c r="AD11" i="38"/>
  <c r="CB11" i="38"/>
  <c r="AO11" i="38"/>
  <c r="AC11" i="38"/>
  <c r="BZ11" i="38"/>
  <c r="AN11" i="38"/>
  <c r="AB11" i="38"/>
  <c r="BU11" i="38"/>
  <c r="AL11" i="38"/>
  <c r="Y11" i="38"/>
  <c r="Q9" i="38"/>
  <c r="T20" i="38"/>
  <c r="AQ20" i="38" l="1"/>
  <c r="AJ20" i="38"/>
  <c r="AI20" i="38"/>
  <c r="AM20" i="38"/>
  <c r="AK20" i="38"/>
  <c r="AN20" i="38"/>
  <c r="AO20" i="38"/>
  <c r="AL20" i="38"/>
  <c r="AP20" i="38"/>
  <c r="U21" i="38"/>
  <c r="R21" i="38"/>
  <c r="AL10" i="38"/>
  <c r="AM10" i="38"/>
  <c r="AO10" i="38"/>
  <c r="AQ10" i="38"/>
  <c r="AI10" i="38"/>
  <c r="AK10" i="38"/>
  <c r="AR10" i="38"/>
  <c r="AN10" i="38"/>
  <c r="AJ10" i="38"/>
  <c r="AP10" i="38"/>
  <c r="Q21" i="38"/>
  <c r="R11" i="38"/>
  <c r="I23" i="38"/>
  <c r="CO22" i="38"/>
  <c r="CG22" i="38"/>
  <c r="BA22" i="38"/>
  <c r="AS22" i="38"/>
  <c r="AK22" i="38"/>
  <c r="AC22" i="38"/>
  <c r="CN22" i="38"/>
  <c r="CF22" i="38"/>
  <c r="AZ22" i="38"/>
  <c r="AR22" i="38"/>
  <c r="AJ22" i="38"/>
  <c r="AB22" i="38"/>
  <c r="CM22" i="38"/>
  <c r="CE22" i="38"/>
  <c r="AY22" i="38"/>
  <c r="AQ22" i="38"/>
  <c r="AI22" i="38"/>
  <c r="AA22" i="38"/>
  <c r="CL22" i="38"/>
  <c r="CD22" i="38"/>
  <c r="BF22" i="38"/>
  <c r="AX22" i="38"/>
  <c r="AP22" i="38"/>
  <c r="AH22" i="38"/>
  <c r="Z22" i="38"/>
  <c r="CK22" i="38"/>
  <c r="CC22" i="38"/>
  <c r="BE22" i="38"/>
  <c r="AW22" i="38"/>
  <c r="AO22" i="38"/>
  <c r="AG22" i="38"/>
  <c r="Y22" i="38"/>
  <c r="CJ22" i="38"/>
  <c r="CB22" i="38"/>
  <c r="BD22" i="38"/>
  <c r="AV22" i="38"/>
  <c r="AN22" i="38"/>
  <c r="AF22" i="38"/>
  <c r="X22" i="38"/>
  <c r="CP22" i="38"/>
  <c r="CH22" i="38"/>
  <c r="BB22" i="38"/>
  <c r="AT22" i="38"/>
  <c r="AL22" i="38"/>
  <c r="AD22" i="38"/>
  <c r="AM22" i="38"/>
  <c r="AE22" i="38"/>
  <c r="CI22" i="38"/>
  <c r="W22" i="38"/>
  <c r="AU22" i="38"/>
  <c r="BC22" i="38"/>
  <c r="L11" i="38"/>
  <c r="AV10" i="38"/>
  <c r="AS10" i="38"/>
  <c r="AW10" i="38"/>
  <c r="AX10" i="38"/>
  <c r="AZ10" i="38"/>
  <c r="BA10" i="38"/>
  <c r="AY10" i="38"/>
  <c r="BC10" i="38"/>
  <c r="BB10" i="38"/>
  <c r="AU10" i="38"/>
  <c r="BD10" i="38"/>
  <c r="AT10" i="38"/>
  <c r="Q11" i="38"/>
  <c r="V21" i="38"/>
  <c r="U11" i="38"/>
  <c r="L21" i="38"/>
  <c r="AS20" i="38"/>
  <c r="AZ20" i="38"/>
  <c r="AU20" i="38"/>
  <c r="AR20" i="38"/>
  <c r="AY20" i="38"/>
  <c r="AX20" i="38"/>
  <c r="AV20" i="38"/>
  <c r="AW20" i="38"/>
  <c r="BC20" i="38"/>
  <c r="BB20" i="38"/>
  <c r="AT20" i="38"/>
  <c r="BA20" i="38"/>
  <c r="I13" i="38"/>
  <c r="CJ12" i="38"/>
  <c r="BD12" i="38"/>
  <c r="AV12" i="38"/>
  <c r="AN12" i="38"/>
  <c r="AF12" i="38"/>
  <c r="X12" i="38"/>
  <c r="CI12" i="38"/>
  <c r="BC12" i="38"/>
  <c r="AU12" i="38"/>
  <c r="AM12" i="38"/>
  <c r="AE12" i="38"/>
  <c r="W12" i="38"/>
  <c r="CP12" i="38"/>
  <c r="CH12" i="38"/>
  <c r="BB12" i="38"/>
  <c r="AT12" i="38"/>
  <c r="AL12" i="38"/>
  <c r="AD12" i="38"/>
  <c r="CO12" i="38"/>
  <c r="CG12" i="38"/>
  <c r="BA12" i="38"/>
  <c r="AS12" i="38"/>
  <c r="AK12" i="38"/>
  <c r="AC12" i="38"/>
  <c r="CN12" i="38"/>
  <c r="CF12" i="38"/>
  <c r="AZ12" i="38"/>
  <c r="AR12" i="38"/>
  <c r="AJ12" i="38"/>
  <c r="AB12" i="38"/>
  <c r="CL12" i="38"/>
  <c r="CD12" i="38"/>
  <c r="BF12" i="38"/>
  <c r="AX12" i="38"/>
  <c r="AP12" i="38"/>
  <c r="AH12" i="38"/>
  <c r="Z12" i="38"/>
  <c r="CC12" i="38"/>
  <c r="AW12" i="38"/>
  <c r="AQ12" i="38"/>
  <c r="AO12" i="38"/>
  <c r="AI12" i="38"/>
  <c r="AG12" i="38"/>
  <c r="CM12" i="38"/>
  <c r="AA12" i="38"/>
  <c r="CK12" i="38"/>
  <c r="BE12" i="38"/>
  <c r="Y12" i="38"/>
  <c r="CE12" i="38"/>
  <c r="AY12" i="38"/>
  <c r="V11" i="38"/>
  <c r="BO13" i="38" l="1"/>
  <c r="BG13" i="38"/>
  <c r="AY13" i="38"/>
  <c r="AQ13" i="38"/>
  <c r="AI13" i="38"/>
  <c r="AA13" i="38"/>
  <c r="BN13" i="38"/>
  <c r="BF13" i="38"/>
  <c r="AX13" i="38"/>
  <c r="AP13" i="38"/>
  <c r="AH13" i="38"/>
  <c r="Z13" i="38"/>
  <c r="BM13" i="38"/>
  <c r="BE13" i="38"/>
  <c r="AW13" i="38"/>
  <c r="AO13" i="38"/>
  <c r="AG13" i="38"/>
  <c r="Y13" i="38"/>
  <c r="I14" i="38"/>
  <c r="BL13" i="38"/>
  <c r="BD13" i="38"/>
  <c r="AV13" i="38"/>
  <c r="AN13" i="38"/>
  <c r="AF13" i="38"/>
  <c r="X13" i="38"/>
  <c r="BK13" i="38"/>
  <c r="BC13" i="38"/>
  <c r="AU13" i="38"/>
  <c r="AM13" i="38"/>
  <c r="AE13" i="38"/>
  <c r="W13" i="38"/>
  <c r="CO13" i="38"/>
  <c r="BQ13" i="38"/>
  <c r="BI13" i="38"/>
  <c r="BA13" i="38"/>
  <c r="AS13" i="38"/>
  <c r="AK13" i="38"/>
  <c r="AC13" i="38"/>
  <c r="BH13" i="38"/>
  <c r="AB13" i="38"/>
  <c r="BB13" i="38"/>
  <c r="AZ13" i="38"/>
  <c r="AT13" i="38"/>
  <c r="AR13" i="38"/>
  <c r="BR13" i="38"/>
  <c r="AL13" i="38"/>
  <c r="BP13" i="38"/>
  <c r="AJ13" i="38"/>
  <c r="CP13" i="38"/>
  <c r="BJ13" i="38"/>
  <c r="AD13" i="38"/>
  <c r="V12" i="38"/>
  <c r="S12" i="38"/>
  <c r="O21" i="38"/>
  <c r="M21" i="38"/>
  <c r="N21" i="38" s="1"/>
  <c r="O11" i="38"/>
  <c r="M11" i="38"/>
  <c r="N11" i="38" s="1"/>
  <c r="Q12" i="38"/>
  <c r="V22" i="38"/>
  <c r="R12" i="38"/>
  <c r="Q22" i="38"/>
  <c r="R22" i="38"/>
  <c r="S20" i="38"/>
  <c r="BO23" i="38"/>
  <c r="BG23" i="38"/>
  <c r="AY23" i="38"/>
  <c r="AQ23" i="38"/>
  <c r="AI23" i="38"/>
  <c r="AA23" i="38"/>
  <c r="BK23" i="38"/>
  <c r="BC23" i="38"/>
  <c r="AU23" i="38"/>
  <c r="AM23" i="38"/>
  <c r="AE23" i="38"/>
  <c r="W23" i="38"/>
  <c r="CO23" i="38"/>
  <c r="BI23" i="38"/>
  <c r="AX23" i="38"/>
  <c r="AN23" i="38"/>
  <c r="AC23" i="38"/>
  <c r="CN23" i="38"/>
  <c r="BR23" i="38"/>
  <c r="BH23" i="38"/>
  <c r="AW23" i="38"/>
  <c r="AL23" i="38"/>
  <c r="AB23" i="38"/>
  <c r="BQ23" i="38"/>
  <c r="BF23" i="38"/>
  <c r="AV23" i="38"/>
  <c r="AK23" i="38"/>
  <c r="Z23" i="38"/>
  <c r="BP23" i="38"/>
  <c r="BE23" i="38"/>
  <c r="AT23" i="38"/>
  <c r="AJ23" i="38"/>
  <c r="Y23" i="38"/>
  <c r="BN23" i="38"/>
  <c r="BD23" i="38"/>
  <c r="AS23" i="38"/>
  <c r="AH23" i="38"/>
  <c r="X23" i="38"/>
  <c r="BM23" i="38"/>
  <c r="BB23" i="38"/>
  <c r="AR23" i="38"/>
  <c r="AG23" i="38"/>
  <c r="CP23" i="38"/>
  <c r="BJ23" i="38"/>
  <c r="AZ23" i="38"/>
  <c r="AO23" i="38"/>
  <c r="AD23" i="38"/>
  <c r="I24" i="38"/>
  <c r="BL23" i="38"/>
  <c r="BA23" i="38"/>
  <c r="AF23" i="38"/>
  <c r="AP23" i="38"/>
  <c r="R20" i="38"/>
  <c r="S10" i="38"/>
  <c r="R10" i="38"/>
  <c r="S22" i="38"/>
  <c r="AX21" i="38" l="1"/>
  <c r="AZ21" i="38"/>
  <c r="BC21" i="38"/>
  <c r="AY21" i="38"/>
  <c r="AW21" i="38"/>
  <c r="AV21" i="38"/>
  <c r="AU21" i="38"/>
  <c r="BB21" i="38"/>
  <c r="BA21" i="38"/>
  <c r="AV11" i="38"/>
  <c r="AZ11" i="38"/>
  <c r="BB11" i="38"/>
  <c r="AX11" i="38"/>
  <c r="AY11" i="38"/>
  <c r="AW11" i="38"/>
  <c r="BC11" i="38"/>
  <c r="BD11" i="38"/>
  <c r="BA11" i="38"/>
  <c r="AU11" i="38"/>
  <c r="T13" i="38"/>
  <c r="BZ24" i="38"/>
  <c r="BR24" i="38"/>
  <c r="BJ24" i="38"/>
  <c r="BB24" i="38"/>
  <c r="AT24" i="38"/>
  <c r="AT25" i="38" s="1"/>
  <c r="AL24" i="38"/>
  <c r="AL25" i="38" s="1"/>
  <c r="AD24" i="38"/>
  <c r="AD25" i="38" s="1"/>
  <c r="CD24" i="38"/>
  <c r="BV24" i="38"/>
  <c r="BN24" i="38"/>
  <c r="BF24" i="38"/>
  <c r="AX24" i="38"/>
  <c r="AP24" i="38"/>
  <c r="AP25" i="38" s="1"/>
  <c r="AH24" i="38"/>
  <c r="AH25" i="38" s="1"/>
  <c r="Z24" i="38"/>
  <c r="Z25" i="38" s="1"/>
  <c r="BT24" i="38"/>
  <c r="BI24" i="38"/>
  <c r="AY24" i="38"/>
  <c r="AY25" i="38" s="1"/>
  <c r="AN24" i="38"/>
  <c r="AN25" i="38" s="1"/>
  <c r="AC24" i="38"/>
  <c r="AC25" i="38" s="1"/>
  <c r="CC24" i="38"/>
  <c r="BS24" i="38"/>
  <c r="BH24" i="38"/>
  <c r="AW24" i="38"/>
  <c r="AM24" i="38"/>
  <c r="AM25" i="38" s="1"/>
  <c r="AB24" i="38"/>
  <c r="AB25" i="38" s="1"/>
  <c r="CB24" i="38"/>
  <c r="BQ24" i="38"/>
  <c r="BG24" i="38"/>
  <c r="AV24" i="38"/>
  <c r="AV25" i="38" s="1"/>
  <c r="AK24" i="38"/>
  <c r="AK25" i="38" s="1"/>
  <c r="AA24" i="38"/>
  <c r="AA25" i="38" s="1"/>
  <c r="CA24" i="38"/>
  <c r="BP24" i="38"/>
  <c r="BE24" i="38"/>
  <c r="AU24" i="38"/>
  <c r="AJ24" i="38"/>
  <c r="AJ25" i="38" s="1"/>
  <c r="Y24" i="38"/>
  <c r="Y25" i="38" s="1"/>
  <c r="BY24" i="38"/>
  <c r="BO24" i="38"/>
  <c r="BD24" i="38"/>
  <c r="AS24" i="38"/>
  <c r="AS25" i="38" s="1"/>
  <c r="AI24" i="38"/>
  <c r="X24" i="38"/>
  <c r="X25" i="38" s="1"/>
  <c r="BX24" i="38"/>
  <c r="BM24" i="38"/>
  <c r="BC24" i="38"/>
  <c r="BC25" i="38" s="1"/>
  <c r="AR24" i="38"/>
  <c r="AR25" i="38" s="1"/>
  <c r="AG24" i="38"/>
  <c r="AG25" i="38" s="1"/>
  <c r="W24" i="38"/>
  <c r="BU24" i="38"/>
  <c r="BK24" i="38"/>
  <c r="AZ24" i="38"/>
  <c r="AO24" i="38"/>
  <c r="AO25" i="38" s="1"/>
  <c r="AE24" i="38"/>
  <c r="AE25" i="38" s="1"/>
  <c r="BW24" i="38"/>
  <c r="BL24" i="38"/>
  <c r="BA24" i="38"/>
  <c r="AF24" i="38"/>
  <c r="AF25" i="38" s="1"/>
  <c r="AQ24" i="38"/>
  <c r="AQ25" i="38" s="1"/>
  <c r="BZ14" i="38"/>
  <c r="BR14" i="38"/>
  <c r="BJ14" i="38"/>
  <c r="BB14" i="38"/>
  <c r="AT14" i="38"/>
  <c r="AT15" i="38" s="1"/>
  <c r="AL14" i="38"/>
  <c r="AL15" i="38" s="1"/>
  <c r="AD14" i="38"/>
  <c r="AD15" i="38" s="1"/>
  <c r="BY14" i="38"/>
  <c r="BQ14" i="38"/>
  <c r="BI14" i="38"/>
  <c r="BA14" i="38"/>
  <c r="AS14" i="38"/>
  <c r="AS15" i="38" s="1"/>
  <c r="AK14" i="38"/>
  <c r="AK15" i="38" s="1"/>
  <c r="AC14" i="38"/>
  <c r="AC15" i="38" s="1"/>
  <c r="BX14" i="38"/>
  <c r="BP14" i="38"/>
  <c r="BH14" i="38"/>
  <c r="AZ14" i="38"/>
  <c r="AR14" i="38"/>
  <c r="AR15" i="38" s="1"/>
  <c r="AJ14" i="38"/>
  <c r="AJ15" i="38" s="1"/>
  <c r="AB14" i="38"/>
  <c r="AB15" i="38" s="1"/>
  <c r="BW14" i="38"/>
  <c r="BO14" i="38"/>
  <c r="BG14" i="38"/>
  <c r="AY14" i="38"/>
  <c r="AQ14" i="38"/>
  <c r="AQ15" i="38" s="1"/>
  <c r="AI14" i="38"/>
  <c r="AI15" i="38" s="1"/>
  <c r="AA14" i="38"/>
  <c r="AA15" i="38" s="1"/>
  <c r="CD14" i="38"/>
  <c r="BV14" i="38"/>
  <c r="BN14" i="38"/>
  <c r="BF14" i="38"/>
  <c r="AX14" i="38"/>
  <c r="AP14" i="38"/>
  <c r="AP15" i="38" s="1"/>
  <c r="AH14" i="38"/>
  <c r="AH15" i="38" s="1"/>
  <c r="Z14" i="38"/>
  <c r="Z15" i="38" s="1"/>
  <c r="CB14" i="38"/>
  <c r="BT14" i="38"/>
  <c r="BL14" i="38"/>
  <c r="BD14" i="38"/>
  <c r="AV14" i="38"/>
  <c r="AN14" i="38"/>
  <c r="AN15" i="38" s="1"/>
  <c r="AF14" i="38"/>
  <c r="AF15" i="38" s="1"/>
  <c r="X14" i="38"/>
  <c r="X15" i="38" s="1"/>
  <c r="BS14" i="38"/>
  <c r="AM14" i="38"/>
  <c r="AM15" i="38" s="1"/>
  <c r="BM14" i="38"/>
  <c r="AG14" i="38"/>
  <c r="AG15" i="38" s="1"/>
  <c r="BK14" i="38"/>
  <c r="AE14" i="38"/>
  <c r="AE15" i="38" s="1"/>
  <c r="BE14" i="38"/>
  <c r="Y14" i="38"/>
  <c r="Y15" i="38" s="1"/>
  <c r="BC14" i="38"/>
  <c r="W14" i="38"/>
  <c r="CC14" i="38"/>
  <c r="AW14" i="38"/>
  <c r="CA14" i="38"/>
  <c r="AU14" i="38"/>
  <c r="BU14" i="38"/>
  <c r="AO14" i="38"/>
  <c r="AO15" i="38" s="1"/>
  <c r="Q23" i="38"/>
  <c r="L12" i="38"/>
  <c r="BO11" i="38"/>
  <c r="BG11" i="38"/>
  <c r="BN11" i="38"/>
  <c r="BP11" i="38"/>
  <c r="BF11" i="38"/>
  <c r="BJ11" i="38"/>
  <c r="BL11" i="38"/>
  <c r="BH11" i="38"/>
  <c r="BM11" i="38"/>
  <c r="BK11" i="38"/>
  <c r="BE11" i="38"/>
  <c r="BI11" i="38"/>
  <c r="L22" i="38"/>
  <c r="BF21" i="38"/>
  <c r="BE21" i="38"/>
  <c r="BL21" i="38"/>
  <c r="BD21" i="38"/>
  <c r="BK21" i="38"/>
  <c r="BH21" i="38"/>
  <c r="BJ21" i="38"/>
  <c r="BI21" i="38"/>
  <c r="BO21" i="38"/>
  <c r="BG21" i="38"/>
  <c r="BN21" i="38"/>
  <c r="BM21" i="38"/>
  <c r="S13" i="38"/>
  <c r="S23" i="38"/>
  <c r="R23" i="38"/>
  <c r="R13" i="38"/>
  <c r="T23" i="38"/>
  <c r="Q13" i="38"/>
  <c r="F15" i="41" l="1"/>
  <c r="F9" i="41"/>
  <c r="F7" i="41"/>
  <c r="F6" i="41"/>
  <c r="F21" i="41"/>
  <c r="F22" i="41"/>
  <c r="F16" i="41"/>
  <c r="F19" i="41"/>
  <c r="F13" i="41"/>
  <c r="F17" i="41"/>
  <c r="F11" i="41"/>
  <c r="F10" i="41"/>
  <c r="F20" i="41"/>
  <c r="F18" i="41"/>
  <c r="F12" i="41"/>
  <c r="F14" i="41"/>
  <c r="F8" i="41"/>
  <c r="AZ25" i="38"/>
  <c r="BB25" i="38"/>
  <c r="AU25" i="38"/>
  <c r="BA25" i="38"/>
  <c r="AW25" i="38"/>
  <c r="AX25" i="38"/>
  <c r="BF25" i="38"/>
  <c r="I7" i="41"/>
  <c r="I9" i="41"/>
  <c r="I11" i="41"/>
  <c r="I13" i="41"/>
  <c r="I15" i="41"/>
  <c r="I17" i="41"/>
  <c r="I14" i="41"/>
  <c r="I8" i="41"/>
  <c r="I20" i="41"/>
  <c r="I22" i="41"/>
  <c r="I12" i="41"/>
  <c r="I18" i="41"/>
  <c r="I6" i="41"/>
  <c r="I16" i="41"/>
  <c r="I19" i="41"/>
  <c r="I21" i="41"/>
  <c r="I10" i="41"/>
  <c r="H7" i="41"/>
  <c r="H9" i="41"/>
  <c r="H11" i="41"/>
  <c r="H13" i="41"/>
  <c r="H15" i="41"/>
  <c r="H17" i="41"/>
  <c r="H8" i="41"/>
  <c r="H10" i="41"/>
  <c r="H12" i="41"/>
  <c r="H14" i="41"/>
  <c r="H16" i="41"/>
  <c r="H18" i="41"/>
  <c r="H20" i="41"/>
  <c r="H22" i="41"/>
  <c r="H6" i="41"/>
  <c r="H19" i="41"/>
  <c r="H21" i="41"/>
  <c r="Q24" i="38"/>
  <c r="Q25" i="38" s="1"/>
  <c r="R24" i="38"/>
  <c r="R25" i="38" s="1"/>
  <c r="S24" i="38"/>
  <c r="G7" i="41"/>
  <c r="G9" i="41"/>
  <c r="G11" i="41"/>
  <c r="G13" i="41"/>
  <c r="G15" i="41"/>
  <c r="G17" i="41"/>
  <c r="G8" i="41"/>
  <c r="G10" i="41"/>
  <c r="G12" i="41"/>
  <c r="G14" i="41"/>
  <c r="G16" i="41"/>
  <c r="G18" i="41"/>
  <c r="G20" i="41"/>
  <c r="G22" i="41"/>
  <c r="G6" i="41"/>
  <c r="G19" i="41"/>
  <c r="G21" i="41"/>
  <c r="AX15" i="38"/>
  <c r="AW15" i="38"/>
  <c r="AY15" i="38"/>
  <c r="AZ15" i="38"/>
  <c r="BB15" i="38"/>
  <c r="BA15" i="38"/>
  <c r="AV15" i="38"/>
  <c r="BD15" i="38"/>
  <c r="BC15" i="38"/>
  <c r="U24" i="38"/>
  <c r="AI25" i="38"/>
  <c r="U14" i="38"/>
  <c r="O22" i="38"/>
  <c r="M22" i="38"/>
  <c r="N22" i="38" s="1"/>
  <c r="BF15" i="38"/>
  <c r="S14" i="38"/>
  <c r="AU15" i="38"/>
  <c r="BE15" i="38"/>
  <c r="O12" i="38"/>
  <c r="M12" i="38"/>
  <c r="N12" i="38" s="1"/>
  <c r="W25" i="38"/>
  <c r="S11" i="38"/>
  <c r="T11" i="38"/>
  <c r="R14" i="38"/>
  <c r="R15" i="38" s="1"/>
  <c r="BD25" i="38"/>
  <c r="S21" i="38"/>
  <c r="Q14" i="38"/>
  <c r="Q15" i="38" s="1"/>
  <c r="W15" i="38"/>
  <c r="T24" i="38"/>
  <c r="T21" i="38"/>
  <c r="T14" i="38"/>
  <c r="BE25" i="38"/>
  <c r="S25" i="38" l="1"/>
  <c r="BH22" i="38"/>
  <c r="BH25" i="38" s="1"/>
  <c r="BG22" i="38"/>
  <c r="BG25" i="38" s="1"/>
  <c r="BK22" i="38"/>
  <c r="BK25" i="38" s="1"/>
  <c r="BJ22" i="38"/>
  <c r="BJ25" i="38" s="1"/>
  <c r="BI22" i="38"/>
  <c r="BI25" i="38" s="1"/>
  <c r="BL22" i="38"/>
  <c r="BL25" i="38" s="1"/>
  <c r="BN22" i="38"/>
  <c r="BN25" i="38" s="1"/>
  <c r="BO22" i="38"/>
  <c r="BO25" i="38" s="1"/>
  <c r="BM22" i="38"/>
  <c r="BM25" i="38" s="1"/>
  <c r="Q7" i="41"/>
  <c r="Q9" i="41"/>
  <c r="Q11" i="41"/>
  <c r="Q13" i="41"/>
  <c r="Q15" i="41"/>
  <c r="Q17" i="41"/>
  <c r="Q16" i="41"/>
  <c r="Q10" i="41"/>
  <c r="Q18" i="41"/>
  <c r="Q20" i="41"/>
  <c r="Q22" i="41"/>
  <c r="Q14" i="41"/>
  <c r="Q8" i="41"/>
  <c r="Q6" i="41"/>
  <c r="Q19" i="41"/>
  <c r="Q21" i="41"/>
  <c r="Q12" i="41"/>
  <c r="T8" i="41"/>
  <c r="T10" i="41"/>
  <c r="T12" i="41"/>
  <c r="T14" i="41"/>
  <c r="T16" i="41"/>
  <c r="T7" i="41"/>
  <c r="T9" i="41"/>
  <c r="T11" i="41"/>
  <c r="T13" i="41"/>
  <c r="T15" i="41"/>
  <c r="T17" i="41"/>
  <c r="T6" i="41"/>
  <c r="T19" i="41"/>
  <c r="T21" i="41"/>
  <c r="T18" i="41"/>
  <c r="T20" i="41"/>
  <c r="T22" i="41"/>
  <c r="U8" i="41"/>
  <c r="U10" i="41"/>
  <c r="U12" i="41"/>
  <c r="U14" i="41"/>
  <c r="U16" i="41"/>
  <c r="U7" i="41"/>
  <c r="U17" i="41"/>
  <c r="U6" i="41"/>
  <c r="U11" i="41"/>
  <c r="U19" i="41"/>
  <c r="U21" i="41"/>
  <c r="U15" i="41"/>
  <c r="U9" i="41"/>
  <c r="U18" i="41"/>
  <c r="U20" i="41"/>
  <c r="U22" i="41"/>
  <c r="U13" i="41"/>
  <c r="S8" i="41"/>
  <c r="S10" i="41"/>
  <c r="S12" i="41"/>
  <c r="S14" i="41"/>
  <c r="S16" i="41"/>
  <c r="S7" i="41"/>
  <c r="S9" i="41"/>
  <c r="S11" i="41"/>
  <c r="S13" i="41"/>
  <c r="S15" i="41"/>
  <c r="S17" i="41"/>
  <c r="S19" i="41"/>
  <c r="S21" i="41"/>
  <c r="S18" i="41"/>
  <c r="S20" i="41"/>
  <c r="S22" i="41"/>
  <c r="S6" i="41"/>
  <c r="J10" i="41"/>
  <c r="J15" i="41"/>
  <c r="J9" i="41"/>
  <c r="J14" i="41"/>
  <c r="J8" i="41"/>
  <c r="J13" i="41"/>
  <c r="J20" i="41"/>
  <c r="J22" i="41"/>
  <c r="J7" i="41"/>
  <c r="J12" i="41"/>
  <c r="J17" i="41"/>
  <c r="J18" i="41"/>
  <c r="J11" i="41"/>
  <c r="J6" i="41"/>
  <c r="J16" i="41"/>
  <c r="J21" i="41"/>
  <c r="J19" i="41"/>
  <c r="R12" i="41"/>
  <c r="R17" i="41"/>
  <c r="R11" i="41"/>
  <c r="R16" i="41"/>
  <c r="R10" i="41"/>
  <c r="R15" i="41"/>
  <c r="R18" i="41"/>
  <c r="R20" i="41"/>
  <c r="R22" i="41"/>
  <c r="R9" i="41"/>
  <c r="R14" i="41"/>
  <c r="R7" i="41"/>
  <c r="R8" i="41"/>
  <c r="R13" i="41"/>
  <c r="R6" i="41"/>
  <c r="R21" i="41"/>
  <c r="R19" i="41"/>
  <c r="O7" i="41"/>
  <c r="O9" i="41"/>
  <c r="O11" i="41"/>
  <c r="O13" i="41"/>
  <c r="O15" i="41"/>
  <c r="O17" i="41"/>
  <c r="O8" i="41"/>
  <c r="O10" i="41"/>
  <c r="O12" i="41"/>
  <c r="O14" i="41"/>
  <c r="O16" i="41"/>
  <c r="O20" i="41"/>
  <c r="O22" i="41"/>
  <c r="O18" i="41"/>
  <c r="O6" i="41"/>
  <c r="O19" i="41"/>
  <c r="O21" i="41"/>
  <c r="N11" i="41"/>
  <c r="N16" i="41"/>
  <c r="N18" i="41"/>
  <c r="N10" i="41"/>
  <c r="N15" i="41"/>
  <c r="N6" i="41"/>
  <c r="N9" i="41"/>
  <c r="N14" i="41"/>
  <c r="N19" i="41"/>
  <c r="N21" i="41"/>
  <c r="N8" i="41"/>
  <c r="N13" i="41"/>
  <c r="N7" i="41"/>
  <c r="N12" i="41"/>
  <c r="N17" i="41"/>
  <c r="N22" i="41"/>
  <c r="N20" i="41"/>
  <c r="L8" i="41"/>
  <c r="L10" i="41"/>
  <c r="L12" i="41"/>
  <c r="L14" i="41"/>
  <c r="L16" i="41"/>
  <c r="L18" i="41"/>
  <c r="L7" i="41"/>
  <c r="L9" i="41"/>
  <c r="L11" i="41"/>
  <c r="L13" i="41"/>
  <c r="L15" i="41"/>
  <c r="L17" i="41"/>
  <c r="L6" i="41"/>
  <c r="L19" i="41"/>
  <c r="L21" i="41"/>
  <c r="L20" i="41"/>
  <c r="L22" i="41"/>
  <c r="K8" i="41"/>
  <c r="K10" i="41"/>
  <c r="K12" i="41"/>
  <c r="K14" i="41"/>
  <c r="K16" i="41"/>
  <c r="K7" i="41"/>
  <c r="K9" i="41"/>
  <c r="K11" i="41"/>
  <c r="K13" i="41"/>
  <c r="K15" i="41"/>
  <c r="K17" i="41"/>
  <c r="K19" i="41"/>
  <c r="K21" i="41"/>
  <c r="K20" i="41"/>
  <c r="K22" i="41"/>
  <c r="K18" i="41"/>
  <c r="K6" i="41"/>
  <c r="M8" i="41"/>
  <c r="M10" i="41"/>
  <c r="M12" i="41"/>
  <c r="M14" i="41"/>
  <c r="M16" i="41"/>
  <c r="M15" i="41"/>
  <c r="M6" i="41"/>
  <c r="M9" i="41"/>
  <c r="M19" i="41"/>
  <c r="M21" i="41"/>
  <c r="M13" i="41"/>
  <c r="M7" i="41"/>
  <c r="M17" i="41"/>
  <c r="M20" i="41"/>
  <c r="M22" i="41"/>
  <c r="M11" i="41"/>
  <c r="M18" i="41"/>
  <c r="P7" i="41"/>
  <c r="P9" i="41"/>
  <c r="P11" i="41"/>
  <c r="P13" i="41"/>
  <c r="P15" i="41"/>
  <c r="P17" i="41"/>
  <c r="P8" i="41"/>
  <c r="P10" i="41"/>
  <c r="P12" i="41"/>
  <c r="P14" i="41"/>
  <c r="P16" i="41"/>
  <c r="P18" i="41"/>
  <c r="P20" i="41"/>
  <c r="P22" i="41"/>
  <c r="P6" i="41"/>
  <c r="P19" i="41"/>
  <c r="P21" i="41"/>
  <c r="BP12" i="38"/>
  <c r="BP15" i="38" s="1"/>
  <c r="BI12" i="38"/>
  <c r="BH12" i="38"/>
  <c r="BG12" i="38"/>
  <c r="BN12" i="38"/>
  <c r="BN15" i="38" s="1"/>
  <c r="BK12" i="38"/>
  <c r="BK15" i="38" s="1"/>
  <c r="BJ12" i="38"/>
  <c r="BJ15" i="38" s="1"/>
  <c r="BO12" i="38"/>
  <c r="BO15" i="38" s="1"/>
  <c r="BL12" i="38"/>
  <c r="BL15" i="38" s="1"/>
  <c r="BM12" i="38"/>
  <c r="BM15" i="38" s="1"/>
  <c r="L13" i="38"/>
  <c r="BW12" i="38"/>
  <c r="BU12" i="38"/>
  <c r="BS12" i="38"/>
  <c r="CA12" i="38"/>
  <c r="BZ12" i="38"/>
  <c r="BR12" i="38"/>
  <c r="BR15" i="38" s="1"/>
  <c r="BY12" i="38"/>
  <c r="BT12" i="38"/>
  <c r="BQ12" i="38"/>
  <c r="BX12" i="38"/>
  <c r="CB12" i="38"/>
  <c r="BV12" i="38"/>
  <c r="S15" i="38"/>
  <c r="L23" i="38"/>
  <c r="BU22" i="38"/>
  <c r="BT22" i="38"/>
  <c r="BZ22" i="38"/>
  <c r="BR22" i="38"/>
  <c r="BR25" i="38" s="1"/>
  <c r="BY22" i="38"/>
  <c r="BQ22" i="38"/>
  <c r="BQ25" i="38" s="1"/>
  <c r="BX22" i="38"/>
  <c r="CA22" i="38"/>
  <c r="BP22" i="38"/>
  <c r="BW22" i="38"/>
  <c r="BS22" i="38"/>
  <c r="BV22" i="38"/>
  <c r="Y7" i="41" l="1"/>
  <c r="Y9" i="41"/>
  <c r="Y11" i="41"/>
  <c r="Y13" i="41"/>
  <c r="Y15" i="41"/>
  <c r="Y17" i="41"/>
  <c r="Y8" i="41"/>
  <c r="Y12" i="41"/>
  <c r="Y18" i="41"/>
  <c r="Y20" i="41"/>
  <c r="Y22" i="41"/>
  <c r="Y16" i="41"/>
  <c r="Y10" i="41"/>
  <c r="Y6" i="41"/>
  <c r="Y19" i="41"/>
  <c r="Y21" i="41"/>
  <c r="Y14" i="41"/>
  <c r="AA8" i="41"/>
  <c r="AA10" i="41"/>
  <c r="AA12" i="41"/>
  <c r="AA14" i="41"/>
  <c r="AA16" i="41"/>
  <c r="AA7" i="41"/>
  <c r="AA9" i="41"/>
  <c r="AA11" i="41"/>
  <c r="AA13" i="41"/>
  <c r="AA15" i="41"/>
  <c r="AA17" i="41"/>
  <c r="AA19" i="41"/>
  <c r="AA21" i="41"/>
  <c r="AA18" i="41"/>
  <c r="AA20" i="41"/>
  <c r="AA22" i="41"/>
  <c r="AA6" i="41"/>
  <c r="AB8" i="41"/>
  <c r="AB10" i="41"/>
  <c r="AB12" i="41"/>
  <c r="AB14" i="41"/>
  <c r="AB16" i="41"/>
  <c r="AB7" i="41"/>
  <c r="AB9" i="41"/>
  <c r="AB11" i="41"/>
  <c r="AB13" i="41"/>
  <c r="AB15" i="41"/>
  <c r="AB17" i="41"/>
  <c r="AB6" i="41"/>
  <c r="AB19" i="41"/>
  <c r="AB21" i="41"/>
  <c r="AB18" i="41"/>
  <c r="AB20" i="41"/>
  <c r="AB22" i="41"/>
  <c r="AD15" i="41"/>
  <c r="AD9" i="41"/>
  <c r="AD14" i="41"/>
  <c r="AD8" i="41"/>
  <c r="AD6" i="41"/>
  <c r="AD13" i="41"/>
  <c r="AD19" i="41"/>
  <c r="AD21" i="41"/>
  <c r="AD7" i="41"/>
  <c r="AD12" i="41"/>
  <c r="AD17" i="41"/>
  <c r="AD11" i="41"/>
  <c r="AD16" i="41"/>
  <c r="AD20" i="41"/>
  <c r="AD10" i="41"/>
  <c r="AD18" i="41"/>
  <c r="AD22" i="41"/>
  <c r="AC8" i="41"/>
  <c r="AC10" i="41"/>
  <c r="AC12" i="41"/>
  <c r="AC14" i="41"/>
  <c r="AC16" i="41"/>
  <c r="AC9" i="41"/>
  <c r="AC6" i="41"/>
  <c r="AC13" i="41"/>
  <c r="AC19" i="41"/>
  <c r="AC21" i="41"/>
  <c r="AC7" i="41"/>
  <c r="AC17" i="41"/>
  <c r="AC11" i="41"/>
  <c r="AC18" i="41"/>
  <c r="AC20" i="41"/>
  <c r="AC22" i="41"/>
  <c r="AC15" i="41"/>
  <c r="AE7" i="41"/>
  <c r="AE9" i="41"/>
  <c r="AE11" i="41"/>
  <c r="AE13" i="41"/>
  <c r="AE15" i="41"/>
  <c r="AE17" i="41"/>
  <c r="AE8" i="41"/>
  <c r="AE10" i="41"/>
  <c r="AE12" i="41"/>
  <c r="AE14" i="41"/>
  <c r="AE16" i="41"/>
  <c r="AE18" i="41"/>
  <c r="AE20" i="41"/>
  <c r="AE22" i="41"/>
  <c r="AE6" i="41"/>
  <c r="AE19" i="41"/>
  <c r="AE21" i="41"/>
  <c r="Z14" i="41"/>
  <c r="Z8" i="41"/>
  <c r="Z13" i="41"/>
  <c r="Z7" i="41"/>
  <c r="Z12" i="41"/>
  <c r="Z17" i="41"/>
  <c r="Z18" i="41"/>
  <c r="Z20" i="41"/>
  <c r="Z22" i="41"/>
  <c r="Z11" i="41"/>
  <c r="Z16" i="41"/>
  <c r="Z9" i="41"/>
  <c r="Z10" i="41"/>
  <c r="Z15" i="41"/>
  <c r="Z6" i="41"/>
  <c r="Z19" i="41"/>
  <c r="Z21" i="41"/>
  <c r="AG7" i="41"/>
  <c r="AG9" i="41"/>
  <c r="AG11" i="41"/>
  <c r="AG13" i="41"/>
  <c r="AG15" i="41"/>
  <c r="AG17" i="41"/>
  <c r="AG10" i="41"/>
  <c r="AG14" i="41"/>
  <c r="AG18" i="41"/>
  <c r="AG20" i="41"/>
  <c r="AG22" i="41"/>
  <c r="AG8" i="41"/>
  <c r="AG12" i="41"/>
  <c r="AG6" i="41"/>
  <c r="AG19" i="41"/>
  <c r="AG21" i="41"/>
  <c r="AG16" i="41"/>
  <c r="BG15" i="38"/>
  <c r="BH15" i="38"/>
  <c r="BI15" i="38"/>
  <c r="U12" i="38"/>
  <c r="U22" i="38"/>
  <c r="T12" i="38"/>
  <c r="T15" i="38" s="1"/>
  <c r="BQ15" i="38"/>
  <c r="O13" i="38"/>
  <c r="M13" i="38"/>
  <c r="N13" i="38" s="1"/>
  <c r="T22" i="38"/>
  <c r="T25" i="38" s="1"/>
  <c r="BP25" i="38"/>
  <c r="O23" i="38"/>
  <c r="M23" i="38"/>
  <c r="N23" i="38" s="1"/>
  <c r="BU23" i="38" l="1"/>
  <c r="BU25" i="38" s="1"/>
  <c r="BV23" i="38"/>
  <c r="BV25" i="38" s="1"/>
  <c r="BZ23" i="38"/>
  <c r="BZ25" i="38" s="1"/>
  <c r="BX23" i="38"/>
  <c r="BX25" i="38" s="1"/>
  <c r="BY23" i="38"/>
  <c r="BY25" i="38" s="1"/>
  <c r="CA23" i="38"/>
  <c r="CA25" i="38" s="1"/>
  <c r="BW23" i="38"/>
  <c r="BW25" i="38" s="1"/>
  <c r="BS23" i="38"/>
  <c r="BS25" i="38" s="1"/>
  <c r="BT23" i="38"/>
  <c r="BT25" i="38" s="1"/>
  <c r="X7" i="41"/>
  <c r="X9" i="41"/>
  <c r="X11" i="41"/>
  <c r="X13" i="41"/>
  <c r="X15" i="41"/>
  <c r="X17" i="41"/>
  <c r="X8" i="41"/>
  <c r="X10" i="41"/>
  <c r="X12" i="41"/>
  <c r="X14" i="41"/>
  <c r="X16" i="41"/>
  <c r="X18" i="41"/>
  <c r="X20" i="41"/>
  <c r="X22" i="41"/>
  <c r="X6" i="41"/>
  <c r="X19" i="41"/>
  <c r="X21" i="41"/>
  <c r="AF7" i="41"/>
  <c r="AF9" i="41"/>
  <c r="AF11" i="41"/>
  <c r="AF13" i="41"/>
  <c r="AF15" i="41"/>
  <c r="AF17" i="41"/>
  <c r="AF8" i="41"/>
  <c r="AF10" i="41"/>
  <c r="AF12" i="41"/>
  <c r="AF14" i="41"/>
  <c r="AF16" i="41"/>
  <c r="AF18" i="41"/>
  <c r="AF20" i="41"/>
  <c r="AF22" i="41"/>
  <c r="AF6" i="41"/>
  <c r="AF19" i="41"/>
  <c r="AF21" i="41"/>
  <c r="W7" i="41"/>
  <c r="W9" i="41"/>
  <c r="W11" i="41"/>
  <c r="W13" i="41"/>
  <c r="W15" i="41"/>
  <c r="W17" i="41"/>
  <c r="W8" i="41"/>
  <c r="W10" i="41"/>
  <c r="W12" i="41"/>
  <c r="W14" i="41"/>
  <c r="W16" i="41"/>
  <c r="W18" i="41"/>
  <c r="W20" i="41"/>
  <c r="W22" i="41"/>
  <c r="W6" i="41"/>
  <c r="W19" i="41"/>
  <c r="W21" i="41"/>
  <c r="V13" i="41"/>
  <c r="V7" i="41"/>
  <c r="V12" i="41"/>
  <c r="V17" i="41"/>
  <c r="V6" i="41"/>
  <c r="V11" i="41"/>
  <c r="V16" i="41"/>
  <c r="V19" i="41"/>
  <c r="V21" i="41"/>
  <c r="V10" i="41"/>
  <c r="V15" i="41"/>
  <c r="V8" i="41"/>
  <c r="V9" i="41"/>
  <c r="V14" i="41"/>
  <c r="V18" i="41"/>
  <c r="V22" i="41"/>
  <c r="V20" i="41"/>
  <c r="BU13" i="38"/>
  <c r="CB13" i="38"/>
  <c r="CB15" i="38" s="1"/>
  <c r="CA13" i="38"/>
  <c r="CA15" i="38" s="1"/>
  <c r="BV13" i="38"/>
  <c r="BV15" i="38" s="1"/>
  <c r="BT13" i="38"/>
  <c r="BS13" i="38"/>
  <c r="BY13" i="38"/>
  <c r="BY15" i="38" s="1"/>
  <c r="BZ13" i="38"/>
  <c r="BZ15" i="38" s="1"/>
  <c r="BW13" i="38"/>
  <c r="BW15" i="38" s="1"/>
  <c r="BX13" i="38"/>
  <c r="BX15" i="38" s="1"/>
  <c r="L24" i="38"/>
  <c r="CH23" i="38"/>
  <c r="CJ23" i="38"/>
  <c r="CM23" i="38"/>
  <c r="CL23" i="38"/>
  <c r="CE23" i="38"/>
  <c r="CI23" i="38"/>
  <c r="CB23" i="38"/>
  <c r="CC23" i="38"/>
  <c r="CC25" i="38" s="1"/>
  <c r="CD23" i="38"/>
  <c r="CD25" i="38" s="1"/>
  <c r="CG23" i="38"/>
  <c r="CF23" i="38"/>
  <c r="CK23" i="38"/>
  <c r="L14" i="38"/>
  <c r="CI13" i="38"/>
  <c r="CG13" i="38"/>
  <c r="CN13" i="38"/>
  <c r="CM13" i="38"/>
  <c r="CE13" i="38"/>
  <c r="CL13" i="38"/>
  <c r="CD13" i="38"/>
  <c r="CD15" i="38" s="1"/>
  <c r="CK13" i="38"/>
  <c r="CH13" i="38"/>
  <c r="CC13" i="38"/>
  <c r="CJ13" i="38"/>
  <c r="CF13" i="38"/>
  <c r="AS8" i="41" l="1"/>
  <c r="AS10" i="41"/>
  <c r="AS12" i="41"/>
  <c r="AS14" i="41"/>
  <c r="AS16" i="41"/>
  <c r="AS13" i="41"/>
  <c r="AS7" i="41"/>
  <c r="AS6" i="41"/>
  <c r="AS17" i="41"/>
  <c r="AS19" i="41"/>
  <c r="AS21" i="41"/>
  <c r="AS11" i="41"/>
  <c r="AS15" i="41"/>
  <c r="AS9" i="41"/>
  <c r="AS18" i="41"/>
  <c r="AS20" i="41"/>
  <c r="AS22" i="41"/>
  <c r="AO7" i="41"/>
  <c r="AO9" i="41"/>
  <c r="AO11" i="41"/>
  <c r="AO13" i="41"/>
  <c r="AO15" i="41"/>
  <c r="AO17" i="41"/>
  <c r="AO12" i="41"/>
  <c r="AO16" i="41"/>
  <c r="AO18" i="41"/>
  <c r="AO20" i="41"/>
  <c r="AO22" i="41"/>
  <c r="AO10" i="41"/>
  <c r="AO14" i="41"/>
  <c r="AO6" i="41"/>
  <c r="AO8" i="41"/>
  <c r="AO19" i="41"/>
  <c r="AO21" i="41"/>
  <c r="AQ8" i="41"/>
  <c r="AQ10" i="41"/>
  <c r="AQ12" i="41"/>
  <c r="AQ14" i="41"/>
  <c r="AQ16" i="41"/>
  <c r="AQ7" i="41"/>
  <c r="AQ9" i="41"/>
  <c r="AQ11" i="41"/>
  <c r="AQ13" i="41"/>
  <c r="AQ15" i="41"/>
  <c r="AQ17" i="41"/>
  <c r="AQ19" i="41"/>
  <c r="AQ21" i="41"/>
  <c r="AQ18" i="41"/>
  <c r="AQ20" i="41"/>
  <c r="AQ22" i="41"/>
  <c r="AQ6" i="41"/>
  <c r="AL17" i="41"/>
  <c r="AL11" i="41"/>
  <c r="AL16" i="41"/>
  <c r="AL10" i="41"/>
  <c r="AL6" i="41"/>
  <c r="AL15" i="41"/>
  <c r="AL19" i="41"/>
  <c r="AL21" i="41"/>
  <c r="AL9" i="41"/>
  <c r="AL14" i="41"/>
  <c r="AL8" i="41"/>
  <c r="AL13" i="41"/>
  <c r="AL22" i="41"/>
  <c r="AL20" i="41"/>
  <c r="AL18" i="41"/>
  <c r="AL7" i="41"/>
  <c r="AL12" i="41"/>
  <c r="AN7" i="41"/>
  <c r="AN9" i="41"/>
  <c r="AN11" i="41"/>
  <c r="AN13" i="41"/>
  <c r="AN15" i="41"/>
  <c r="AN17" i="41"/>
  <c r="AN8" i="41"/>
  <c r="AN10" i="41"/>
  <c r="AN12" i="41"/>
  <c r="AN14" i="41"/>
  <c r="AN16" i="41"/>
  <c r="AN18" i="41"/>
  <c r="AN20" i="41"/>
  <c r="AN22" i="41"/>
  <c r="AN6" i="41"/>
  <c r="AN19" i="41"/>
  <c r="AN21" i="41"/>
  <c r="AK8" i="41"/>
  <c r="AK10" i="41"/>
  <c r="AK12" i="41"/>
  <c r="AK14" i="41"/>
  <c r="AK16" i="41"/>
  <c r="AK11" i="41"/>
  <c r="AK6" i="41"/>
  <c r="AK15" i="41"/>
  <c r="AK19" i="41"/>
  <c r="AK21" i="41"/>
  <c r="AK9" i="41"/>
  <c r="AK13" i="41"/>
  <c r="AK7" i="41"/>
  <c r="AK18" i="41"/>
  <c r="AK20" i="41"/>
  <c r="AK22" i="41"/>
  <c r="AK17" i="41"/>
  <c r="AP7" i="41"/>
  <c r="AP12" i="41"/>
  <c r="AP17" i="41"/>
  <c r="AP11" i="41"/>
  <c r="AP16" i="41"/>
  <c r="AP18" i="41"/>
  <c r="AP20" i="41"/>
  <c r="AP22" i="41"/>
  <c r="AP10" i="41"/>
  <c r="AP15" i="41"/>
  <c r="AP9" i="41"/>
  <c r="AP8" i="41"/>
  <c r="AP14" i="41"/>
  <c r="AP6" i="41"/>
  <c r="AP21" i="41"/>
  <c r="AP13" i="41"/>
  <c r="AP19" i="41"/>
  <c r="AM7" i="41"/>
  <c r="AM9" i="41"/>
  <c r="AM11" i="41"/>
  <c r="AM13" i="41"/>
  <c r="AM15" i="41"/>
  <c r="AM17" i="41"/>
  <c r="AM8" i="41"/>
  <c r="AM10" i="41"/>
  <c r="AM12" i="41"/>
  <c r="AM14" i="41"/>
  <c r="AM16" i="41"/>
  <c r="AM18" i="41"/>
  <c r="AM20" i="41"/>
  <c r="AM22" i="41"/>
  <c r="AM6" i="41"/>
  <c r="AM19" i="41"/>
  <c r="AM21" i="41"/>
  <c r="BS15" i="38"/>
  <c r="BT15" i="38"/>
  <c r="BU15" i="38"/>
  <c r="M14" i="38"/>
  <c r="N14" i="38" s="1"/>
  <c r="O14" i="38"/>
  <c r="M24" i="38"/>
  <c r="N24" i="38" s="1"/>
  <c r="O24" i="38"/>
  <c r="U23" i="38"/>
  <c r="U25" i="38" s="1"/>
  <c r="CB25" i="38"/>
  <c r="V13" i="38"/>
  <c r="V23" i="38"/>
  <c r="U13" i="38"/>
  <c r="U15" i="38" s="1"/>
  <c r="CC15" i="38"/>
  <c r="CM24" i="38" l="1"/>
  <c r="CM25" i="38" s="1"/>
  <c r="CL24" i="38"/>
  <c r="CL25" i="38" s="1"/>
  <c r="CG24" i="38"/>
  <c r="CG25" i="38" s="1"/>
  <c r="CH24" i="38"/>
  <c r="CH25" i="38" s="1"/>
  <c r="CJ24" i="38"/>
  <c r="CJ25" i="38" s="1"/>
  <c r="CE24" i="38"/>
  <c r="CE25" i="38" s="1"/>
  <c r="CF24" i="38"/>
  <c r="CF25" i="38" s="1"/>
  <c r="CI24" i="38"/>
  <c r="CI25" i="38" s="1"/>
  <c r="CK24" i="38"/>
  <c r="CK25" i="38" s="1"/>
  <c r="AR8" i="41"/>
  <c r="AR10" i="41"/>
  <c r="AR12" i="41"/>
  <c r="AR14" i="41"/>
  <c r="AR16" i="41"/>
  <c r="AR7" i="41"/>
  <c r="AR9" i="41"/>
  <c r="AR11" i="41"/>
  <c r="AR13" i="41"/>
  <c r="AR15" i="41"/>
  <c r="AR17" i="41"/>
  <c r="AR6" i="41"/>
  <c r="AR19" i="41"/>
  <c r="AR21" i="41"/>
  <c r="AR18" i="41"/>
  <c r="AR20" i="41"/>
  <c r="AR22" i="41"/>
  <c r="AJ8" i="41"/>
  <c r="AJ10" i="41"/>
  <c r="AJ12" i="41"/>
  <c r="AJ14" i="41"/>
  <c r="AJ16" i="41"/>
  <c r="AJ7" i="41"/>
  <c r="AJ9" i="41"/>
  <c r="AJ11" i="41"/>
  <c r="AJ13" i="41"/>
  <c r="AJ15" i="41"/>
  <c r="AJ17" i="41"/>
  <c r="AJ6" i="41"/>
  <c r="AJ19" i="41"/>
  <c r="AJ21" i="41"/>
  <c r="AJ18" i="41"/>
  <c r="AJ20" i="41"/>
  <c r="AJ22" i="41"/>
  <c r="AI8" i="41"/>
  <c r="AI10" i="41"/>
  <c r="AI12" i="41"/>
  <c r="AI14" i="41"/>
  <c r="AI16" i="41"/>
  <c r="AI7" i="41"/>
  <c r="AI9" i="41"/>
  <c r="AI11" i="41"/>
  <c r="AI13" i="41"/>
  <c r="AI15" i="41"/>
  <c r="AI17" i="41"/>
  <c r="AI19" i="41"/>
  <c r="AI21" i="41"/>
  <c r="AI18" i="41"/>
  <c r="AI20" i="41"/>
  <c r="AI22" i="41"/>
  <c r="AI6" i="41"/>
  <c r="AH16" i="41"/>
  <c r="AH10" i="41"/>
  <c r="AH15" i="41"/>
  <c r="AH9" i="41"/>
  <c r="AH14" i="41"/>
  <c r="AH18" i="41"/>
  <c r="AH20" i="41"/>
  <c r="AH22" i="41"/>
  <c r="AH8" i="41"/>
  <c r="AH13" i="41"/>
  <c r="AH7" i="41"/>
  <c r="AH12" i="41"/>
  <c r="AH17" i="41"/>
  <c r="AH6" i="41"/>
  <c r="AH21" i="41"/>
  <c r="AH19" i="41"/>
  <c r="AH11" i="41"/>
  <c r="CJ14" i="38"/>
  <c r="CJ15" i="38" s="1"/>
  <c r="CI14" i="38"/>
  <c r="CI15" i="38" s="1"/>
  <c r="CH14" i="38"/>
  <c r="CH15" i="38" s="1"/>
  <c r="CG14" i="38"/>
  <c r="CN14" i="38"/>
  <c r="CN15" i="38" s="1"/>
  <c r="CF14" i="38"/>
  <c r="CM14" i="38"/>
  <c r="CM15" i="38" s="1"/>
  <c r="CE14" i="38"/>
  <c r="CL14" i="38"/>
  <c r="CL15" i="38" s="1"/>
  <c r="CK14" i="38"/>
  <c r="CK15" i="38" s="1"/>
  <c r="CO24" i="38"/>
  <c r="CO25" i="38" s="1"/>
  <c r="CP24" i="38"/>
  <c r="CP25" i="38" s="1"/>
  <c r="CN24" i="38"/>
  <c r="CP14" i="38"/>
  <c r="CP15" i="38" s="1"/>
  <c r="CO14" i="38"/>
  <c r="BE7" i="41" l="1"/>
  <c r="BE9" i="41"/>
  <c r="BE11" i="41"/>
  <c r="BE13" i="41"/>
  <c r="BE15" i="41"/>
  <c r="BE17" i="41"/>
  <c r="BE16" i="41"/>
  <c r="BE10" i="41"/>
  <c r="BE18" i="41"/>
  <c r="BE20" i="41"/>
  <c r="BE22" i="41"/>
  <c r="BE14" i="41"/>
  <c r="BE8" i="41"/>
  <c r="BE6" i="41"/>
  <c r="BE12" i="41"/>
  <c r="BE19" i="41"/>
  <c r="BE21" i="41"/>
  <c r="BA8" i="41"/>
  <c r="BA10" i="41"/>
  <c r="BA12" i="41"/>
  <c r="BA14" i="41"/>
  <c r="BA16" i="41"/>
  <c r="BA15" i="41"/>
  <c r="BA9" i="41"/>
  <c r="BA6" i="41"/>
  <c r="BA19" i="41"/>
  <c r="BA21" i="41"/>
  <c r="BA13" i="41"/>
  <c r="BA7" i="41"/>
  <c r="BA17" i="41"/>
  <c r="BA11" i="41"/>
  <c r="BA18" i="41"/>
  <c r="BA20" i="41"/>
  <c r="BA22" i="41"/>
  <c r="AY8" i="41"/>
  <c r="AY10" i="41"/>
  <c r="AY12" i="41"/>
  <c r="AY14" i="41"/>
  <c r="AY16" i="41"/>
  <c r="AY7" i="41"/>
  <c r="AY9" i="41"/>
  <c r="AY11" i="41"/>
  <c r="AY13" i="41"/>
  <c r="AY15" i="41"/>
  <c r="AY17" i="41"/>
  <c r="AY19" i="41"/>
  <c r="AY21" i="41"/>
  <c r="AY18" i="41"/>
  <c r="AY20" i="41"/>
  <c r="AY22" i="41"/>
  <c r="AY6" i="41"/>
  <c r="BB10" i="41"/>
  <c r="BB15" i="41"/>
  <c r="BB9" i="41"/>
  <c r="BB14" i="41"/>
  <c r="BB6" i="41"/>
  <c r="BB8" i="41"/>
  <c r="BB19" i="41"/>
  <c r="BB21" i="41"/>
  <c r="BB13" i="41"/>
  <c r="BB7" i="41"/>
  <c r="BB12" i="41"/>
  <c r="BB17" i="41"/>
  <c r="BB22" i="41"/>
  <c r="BB16" i="41"/>
  <c r="BB20" i="41"/>
  <c r="BB18" i="41"/>
  <c r="BB11" i="41"/>
  <c r="AZ8" i="41"/>
  <c r="AZ10" i="41"/>
  <c r="AZ12" i="41"/>
  <c r="AZ14" i="41"/>
  <c r="AZ16" i="41"/>
  <c r="AZ7" i="41"/>
  <c r="AZ9" i="41"/>
  <c r="AZ11" i="41"/>
  <c r="AZ13" i="41"/>
  <c r="AZ15" i="41"/>
  <c r="AZ17" i="41"/>
  <c r="AZ6" i="41"/>
  <c r="AZ19" i="41"/>
  <c r="AZ21" i="41"/>
  <c r="AZ18" i="41"/>
  <c r="AZ20" i="41"/>
  <c r="AZ22" i="41"/>
  <c r="BC7" i="41"/>
  <c r="BC9" i="41"/>
  <c r="BC11" i="41"/>
  <c r="BC13" i="41"/>
  <c r="BC15" i="41"/>
  <c r="BC17" i="41"/>
  <c r="BC8" i="41"/>
  <c r="BC10" i="41"/>
  <c r="BC12" i="41"/>
  <c r="BC14" i="41"/>
  <c r="BC16" i="41"/>
  <c r="BC18" i="41"/>
  <c r="BC20" i="41"/>
  <c r="BC22" i="41"/>
  <c r="BC6" i="41"/>
  <c r="BC19" i="41"/>
  <c r="BC21" i="41"/>
  <c r="AX9" i="41"/>
  <c r="AX14" i="41"/>
  <c r="AX8" i="41"/>
  <c r="AX13" i="41"/>
  <c r="AX7" i="41"/>
  <c r="AX18" i="41"/>
  <c r="AX20" i="41"/>
  <c r="AX22" i="41"/>
  <c r="AX12" i="41"/>
  <c r="AX17" i="41"/>
  <c r="AX11" i="41"/>
  <c r="AX16" i="41"/>
  <c r="AX6" i="41"/>
  <c r="AX15" i="41"/>
  <c r="AX10" i="41"/>
  <c r="AX21" i="41"/>
  <c r="AX19" i="41"/>
  <c r="AW7" i="41"/>
  <c r="AW9" i="41"/>
  <c r="AW11" i="41"/>
  <c r="AW13" i="41"/>
  <c r="AW15" i="41"/>
  <c r="AW17" i="41"/>
  <c r="AW14" i="41"/>
  <c r="AW8" i="41"/>
  <c r="AW18" i="41"/>
  <c r="AW20" i="41"/>
  <c r="AW22" i="41"/>
  <c r="AW12" i="41"/>
  <c r="AW16" i="41"/>
  <c r="AW6" i="41"/>
  <c r="AW10" i="41"/>
  <c r="AW19" i="41"/>
  <c r="AW21" i="41"/>
  <c r="CE15" i="38"/>
  <c r="A1" i="41" s="1"/>
  <c r="CF15" i="38"/>
  <c r="CG15" i="38"/>
  <c r="CN25" i="38"/>
  <c r="V24" i="38"/>
  <c r="V25" i="38" s="1"/>
  <c r="CO15" i="38"/>
  <c r="V14" i="38"/>
  <c r="V15" i="38" s="1"/>
  <c r="AV7" i="41" l="1"/>
  <c r="AV9" i="41"/>
  <c r="AV11" i="41"/>
  <c r="AV13" i="41"/>
  <c r="AV15" i="41"/>
  <c r="AV17" i="41"/>
  <c r="AV8" i="41"/>
  <c r="AV10" i="41"/>
  <c r="AV12" i="41"/>
  <c r="AV14" i="41"/>
  <c r="AV16" i="41"/>
  <c r="AV18" i="41"/>
  <c r="AV20" i="41"/>
  <c r="AV22" i="41"/>
  <c r="AV6" i="41"/>
  <c r="AV19" i="41"/>
  <c r="AV21" i="41"/>
  <c r="BD7" i="41"/>
  <c r="BD9" i="41"/>
  <c r="BD11" i="41"/>
  <c r="BD13" i="41"/>
  <c r="BD15" i="41"/>
  <c r="BD17" i="41"/>
  <c r="BD8" i="41"/>
  <c r="BD10" i="41"/>
  <c r="BD12" i="41"/>
  <c r="BD14" i="41"/>
  <c r="BD16" i="41"/>
  <c r="BD18" i="41"/>
  <c r="BD20" i="41"/>
  <c r="BD22" i="41"/>
  <c r="BD6" i="41"/>
  <c r="BD19" i="41"/>
  <c r="BD21" i="41"/>
  <c r="AU7" i="41"/>
  <c r="AU9" i="41"/>
  <c r="AU11" i="41"/>
  <c r="AU13" i="41"/>
  <c r="AU15" i="41"/>
  <c r="AU17" i="41"/>
  <c r="AU8" i="41"/>
  <c r="AU10" i="41"/>
  <c r="AU12" i="41"/>
  <c r="AU14" i="41"/>
  <c r="AU16" i="41"/>
  <c r="AU18" i="41"/>
  <c r="AU20" i="41"/>
  <c r="AU22" i="41"/>
  <c r="AU6" i="41"/>
  <c r="AU19" i="41"/>
  <c r="AU21" i="41"/>
  <c r="AT8" i="41"/>
  <c r="AT13" i="41"/>
  <c r="AT7" i="41"/>
  <c r="AT12" i="41"/>
  <c r="AT6" i="41"/>
  <c r="A2" i="41" s="1"/>
  <c r="A3" i="41" s="1"/>
  <c r="AT17" i="41"/>
  <c r="AT19" i="41"/>
  <c r="AT21" i="41"/>
  <c r="AT11" i="41"/>
  <c r="AT16" i="41"/>
  <c r="AT10" i="41"/>
  <c r="AT9" i="41"/>
  <c r="AT15" i="41"/>
  <c r="AT22" i="41"/>
  <c r="AT20" i="41"/>
  <c r="AT18" i="41"/>
  <c r="AT14" i="41"/>
  <c r="I66" i="36" l="1"/>
  <c r="H66" i="36"/>
  <c r="I61" i="36"/>
  <c r="H61" i="36"/>
  <c r="I54" i="36"/>
  <c r="H54" i="36"/>
  <c r="I50" i="36"/>
  <c r="H50" i="36"/>
  <c r="I45" i="36"/>
  <c r="H45" i="36"/>
  <c r="I40" i="36"/>
  <c r="H40" i="36"/>
  <c r="I37" i="36"/>
  <c r="H37" i="36"/>
  <c r="I27" i="36"/>
  <c r="H27" i="36"/>
  <c r="I24" i="36"/>
  <c r="H24" i="36"/>
  <c r="I20" i="36"/>
  <c r="H17" i="36"/>
  <c r="K17" i="36" s="1"/>
  <c r="K20" i="36" s="1"/>
  <c r="I15" i="36"/>
  <c r="H15" i="36"/>
  <c r="I11" i="36"/>
  <c r="H11" i="36"/>
  <c r="I8" i="36"/>
  <c r="H4" i="36"/>
  <c r="J39" i="33"/>
  <c r="I39" i="33"/>
  <c r="H20" i="36" l="1"/>
  <c r="H8" i="36"/>
  <c r="K4" i="36"/>
  <c r="K8" i="36" s="1"/>
  <c r="H46" i="36"/>
  <c r="K45" i="36"/>
  <c r="K46" i="36" s="1"/>
  <c r="I46" i="36"/>
  <c r="I71" i="36" s="1"/>
  <c r="L45" i="36"/>
  <c r="M29" i="35"/>
  <c r="N29" i="35" s="1"/>
  <c r="J29" i="35"/>
  <c r="J30" i="35" s="1"/>
  <c r="J31" i="35" s="1"/>
  <c r="J32" i="35" s="1"/>
  <c r="J33" i="35" s="1"/>
  <c r="J34" i="35" s="1"/>
  <c r="I29" i="35"/>
  <c r="CP28" i="35"/>
  <c r="CO28" i="35"/>
  <c r="CN28" i="35"/>
  <c r="CM28" i="35"/>
  <c r="CL28" i="35"/>
  <c r="CK28" i="35"/>
  <c r="CJ28" i="35"/>
  <c r="CI28" i="35"/>
  <c r="CH28" i="35"/>
  <c r="CG28" i="35"/>
  <c r="CF28" i="35"/>
  <c r="CE28" i="35"/>
  <c r="CD28" i="35"/>
  <c r="CC28" i="35"/>
  <c r="CB28" i="35"/>
  <c r="CA28" i="35"/>
  <c r="BZ28" i="35"/>
  <c r="BY28" i="35"/>
  <c r="BX28" i="35"/>
  <c r="BW28" i="35"/>
  <c r="BV28" i="35"/>
  <c r="BU28" i="35"/>
  <c r="BT28" i="35"/>
  <c r="BS28" i="35"/>
  <c r="BR28" i="35"/>
  <c r="BQ28" i="35"/>
  <c r="BP28" i="35"/>
  <c r="BO28" i="35"/>
  <c r="BN28" i="35"/>
  <c r="BM28" i="35"/>
  <c r="BL28" i="35"/>
  <c r="BK28" i="35"/>
  <c r="BJ28" i="35"/>
  <c r="BI28" i="35"/>
  <c r="BH28" i="35"/>
  <c r="BG28" i="35"/>
  <c r="BF28" i="35"/>
  <c r="O28" i="35"/>
  <c r="Y28" i="35" s="1"/>
  <c r="M10" i="35"/>
  <c r="N10" i="35" s="1"/>
  <c r="J10" i="35"/>
  <c r="J11" i="35" s="1"/>
  <c r="J12" i="35" s="1"/>
  <c r="J13" i="35" s="1"/>
  <c r="J14" i="35" s="1"/>
  <c r="J15" i="35" s="1"/>
  <c r="I10" i="35"/>
  <c r="I11" i="35" s="1"/>
  <c r="CP9" i="35"/>
  <c r="CO9" i="35"/>
  <c r="CN9" i="35"/>
  <c r="CM9" i="35"/>
  <c r="CL9" i="35"/>
  <c r="CK9" i="35"/>
  <c r="CJ9" i="35"/>
  <c r="CI9" i="35"/>
  <c r="CH9" i="35"/>
  <c r="CG9" i="35"/>
  <c r="CF9" i="35"/>
  <c r="CE9" i="35"/>
  <c r="CD9" i="35"/>
  <c r="CC9" i="35"/>
  <c r="CB9" i="35"/>
  <c r="CA9" i="35"/>
  <c r="BZ9" i="35"/>
  <c r="BY9" i="35"/>
  <c r="BX9" i="35"/>
  <c r="BW9" i="35"/>
  <c r="BV9" i="35"/>
  <c r="BU9" i="35"/>
  <c r="BT9" i="35"/>
  <c r="BS9" i="35"/>
  <c r="BR9" i="35"/>
  <c r="BQ9" i="35"/>
  <c r="BP9" i="35"/>
  <c r="BO9" i="35"/>
  <c r="BN9" i="35"/>
  <c r="BM9" i="35"/>
  <c r="BL9" i="35"/>
  <c r="BK9" i="35"/>
  <c r="BJ9" i="35"/>
  <c r="BI9" i="35"/>
  <c r="BH9" i="35"/>
  <c r="BG9" i="35"/>
  <c r="BF9" i="35"/>
  <c r="BE9" i="35"/>
  <c r="BD9" i="35"/>
  <c r="BC9" i="35"/>
  <c r="BB9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O9" i="35"/>
  <c r="Y9" i="35" s="1"/>
  <c r="M19" i="35"/>
  <c r="N19" i="35" s="1"/>
  <c r="J19" i="35"/>
  <c r="J20" i="35" s="1"/>
  <c r="J21" i="35" s="1"/>
  <c r="J22" i="35" s="1"/>
  <c r="J23" i="35" s="1"/>
  <c r="J24" i="35" s="1"/>
  <c r="I19" i="35"/>
  <c r="I20" i="35" s="1"/>
  <c r="CP18" i="35"/>
  <c r="CO18" i="35"/>
  <c r="CN18" i="35"/>
  <c r="CM18" i="35"/>
  <c r="CL18" i="35"/>
  <c r="CK18" i="35"/>
  <c r="CJ18" i="35"/>
  <c r="CI18" i="35"/>
  <c r="CH18" i="35"/>
  <c r="CG18" i="35"/>
  <c r="CF18" i="35"/>
  <c r="CE18" i="35"/>
  <c r="CD18" i="35"/>
  <c r="CC18" i="35"/>
  <c r="CB18" i="35"/>
  <c r="CA18" i="35"/>
  <c r="BZ18" i="35"/>
  <c r="BY18" i="35"/>
  <c r="BX18" i="35"/>
  <c r="BW18" i="35"/>
  <c r="BV18" i="35"/>
  <c r="BU18" i="35"/>
  <c r="BT18" i="35"/>
  <c r="BS18" i="35"/>
  <c r="BR18" i="35"/>
  <c r="BQ18" i="35"/>
  <c r="BP18" i="35"/>
  <c r="BO18" i="35"/>
  <c r="BN18" i="35"/>
  <c r="BM18" i="35"/>
  <c r="BL18" i="35"/>
  <c r="BK18" i="35"/>
  <c r="BJ18" i="35"/>
  <c r="BI18" i="35"/>
  <c r="BH18" i="35"/>
  <c r="BG18" i="35"/>
  <c r="BF18" i="35"/>
  <c r="BE18" i="35"/>
  <c r="BD18" i="35"/>
  <c r="BC18" i="35"/>
  <c r="BB18" i="35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O18" i="35"/>
  <c r="AA18" i="35" s="1"/>
  <c r="S6" i="35"/>
  <c r="CP4" i="35"/>
  <c r="CO4" i="35"/>
  <c r="CN4" i="35"/>
  <c r="CM4" i="35"/>
  <c r="CL4" i="35"/>
  <c r="CK4" i="35"/>
  <c r="CJ4" i="35"/>
  <c r="CI4" i="35"/>
  <c r="CH4" i="35"/>
  <c r="CG4" i="35"/>
  <c r="CF4" i="35"/>
  <c r="CE4" i="35"/>
  <c r="CD4" i="35"/>
  <c r="CC4" i="35"/>
  <c r="CB4" i="35"/>
  <c r="CA4" i="35"/>
  <c r="BZ4" i="35"/>
  <c r="BY4" i="35"/>
  <c r="BX4" i="35"/>
  <c r="BW4" i="35"/>
  <c r="BV4" i="35"/>
  <c r="BU4" i="35"/>
  <c r="BT4" i="35"/>
  <c r="BS4" i="35"/>
  <c r="BR4" i="35"/>
  <c r="BQ4" i="35"/>
  <c r="BP4" i="35"/>
  <c r="BO4" i="35"/>
  <c r="BN4" i="35"/>
  <c r="BM4" i="35"/>
  <c r="BL4" i="35"/>
  <c r="BK4" i="35"/>
  <c r="BJ4" i="35"/>
  <c r="BI4" i="35"/>
  <c r="BH4" i="35"/>
  <c r="BG4" i="35"/>
  <c r="BF4" i="35"/>
  <c r="BE4" i="35"/>
  <c r="BD4" i="35"/>
  <c r="BC4" i="35"/>
  <c r="BB4" i="35"/>
  <c r="BA4" i="35"/>
  <c r="AZ4" i="35"/>
  <c r="AY4" i="35"/>
  <c r="AX4" i="35"/>
  <c r="AW4" i="35"/>
  <c r="AV4" i="35"/>
  <c r="AU4" i="35"/>
  <c r="AT4" i="35"/>
  <c r="AS4" i="35"/>
  <c r="AR4" i="35"/>
  <c r="AQ4" i="35"/>
  <c r="AP4" i="35"/>
  <c r="AO4" i="35"/>
  <c r="AN4" i="35"/>
  <c r="AM4" i="35"/>
  <c r="AL4" i="35"/>
  <c r="AK4" i="35"/>
  <c r="AJ4" i="35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M19" i="34"/>
  <c r="N19" i="34" s="1"/>
  <c r="J19" i="34"/>
  <c r="J20" i="34" s="1"/>
  <c r="J21" i="34" s="1"/>
  <c r="J22" i="34" s="1"/>
  <c r="J23" i="34" s="1"/>
  <c r="J24" i="34" s="1"/>
  <c r="I19" i="34"/>
  <c r="CP18" i="34"/>
  <c r="CO18" i="34"/>
  <c r="CN18" i="34"/>
  <c r="CM18" i="34"/>
  <c r="CL18" i="34"/>
  <c r="CK18" i="34"/>
  <c r="CJ18" i="34"/>
  <c r="CI18" i="34"/>
  <c r="CH18" i="34"/>
  <c r="CG18" i="34"/>
  <c r="CF18" i="34"/>
  <c r="CE18" i="34"/>
  <c r="CD18" i="34"/>
  <c r="CC18" i="34"/>
  <c r="CB18" i="34"/>
  <c r="CA18" i="34"/>
  <c r="BZ18" i="34"/>
  <c r="BY18" i="34"/>
  <c r="BX18" i="34"/>
  <c r="BW18" i="34"/>
  <c r="BV18" i="34"/>
  <c r="BU18" i="34"/>
  <c r="BT18" i="34"/>
  <c r="BS18" i="34"/>
  <c r="BR18" i="34"/>
  <c r="BQ18" i="34"/>
  <c r="BP18" i="34"/>
  <c r="BO18" i="34"/>
  <c r="BN18" i="34"/>
  <c r="BM18" i="34"/>
  <c r="BL18" i="34"/>
  <c r="BK18" i="34"/>
  <c r="BJ18" i="34"/>
  <c r="BI18" i="34"/>
  <c r="BH18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O18" i="34"/>
  <c r="AC18" i="34" s="1"/>
  <c r="M10" i="34"/>
  <c r="N10" i="34" s="1"/>
  <c r="J10" i="34"/>
  <c r="I10" i="34"/>
  <c r="AC10" i="34" s="1"/>
  <c r="CP9" i="34"/>
  <c r="CO9" i="34"/>
  <c r="CN9" i="34"/>
  <c r="CM9" i="34"/>
  <c r="CL9" i="34"/>
  <c r="CK9" i="34"/>
  <c r="CJ9" i="34"/>
  <c r="CI9" i="34"/>
  <c r="CH9" i="34"/>
  <c r="CG9" i="34"/>
  <c r="CF9" i="34"/>
  <c r="CE9" i="34"/>
  <c r="CD9" i="34"/>
  <c r="CC9" i="34"/>
  <c r="CB9" i="34"/>
  <c r="CA9" i="34"/>
  <c r="BZ9" i="34"/>
  <c r="BY9" i="34"/>
  <c r="BX9" i="34"/>
  <c r="BW9" i="34"/>
  <c r="BV9" i="34"/>
  <c r="BU9" i="34"/>
  <c r="BT9" i="34"/>
  <c r="BS9" i="34"/>
  <c r="BR9" i="34"/>
  <c r="BQ9" i="34"/>
  <c r="BP9" i="34"/>
  <c r="BO9" i="34"/>
  <c r="BN9" i="34"/>
  <c r="BM9" i="34"/>
  <c r="BL9" i="34"/>
  <c r="BK9" i="34"/>
  <c r="BJ9" i="34"/>
  <c r="BI9" i="34"/>
  <c r="BH9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O9" i="34"/>
  <c r="AC9" i="34" s="1"/>
  <c r="S7" i="34"/>
  <c r="CP5" i="34"/>
  <c r="CO5" i="34"/>
  <c r="CN5" i="34"/>
  <c r="CM5" i="34"/>
  <c r="CL5" i="34"/>
  <c r="CK5" i="34"/>
  <c r="CJ5" i="34"/>
  <c r="CI5" i="34"/>
  <c r="CH5" i="34"/>
  <c r="CG5" i="34"/>
  <c r="CF5" i="34"/>
  <c r="CE5" i="34"/>
  <c r="CD5" i="34"/>
  <c r="CC5" i="34"/>
  <c r="CB5" i="34"/>
  <c r="CA5" i="34"/>
  <c r="BZ5" i="34"/>
  <c r="BY5" i="34"/>
  <c r="BX5" i="34"/>
  <c r="BW5" i="34"/>
  <c r="BV5" i="34"/>
  <c r="BU5" i="34"/>
  <c r="BT5" i="34"/>
  <c r="BS5" i="34"/>
  <c r="BR5" i="34"/>
  <c r="BQ5" i="34"/>
  <c r="BP5" i="34"/>
  <c r="BO5" i="34"/>
  <c r="BN5" i="34"/>
  <c r="BM5" i="34"/>
  <c r="BL5" i="34"/>
  <c r="BK5" i="34"/>
  <c r="BJ5" i="34"/>
  <c r="BI5" i="34"/>
  <c r="BH5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W39" i="33"/>
  <c r="M39" i="33"/>
  <c r="N39" i="33" s="1"/>
  <c r="G40" i="33" s="1"/>
  <c r="J40" i="33"/>
  <c r="J41" i="33" s="1"/>
  <c r="J42" i="33" s="1"/>
  <c r="J43" i="33" s="1"/>
  <c r="J44" i="33" s="1"/>
  <c r="CM39" i="33"/>
  <c r="CP38" i="33"/>
  <c r="CO38" i="33"/>
  <c r="CN38" i="33"/>
  <c r="CM38" i="33"/>
  <c r="CL38" i="33"/>
  <c r="CK38" i="33"/>
  <c r="CJ38" i="33"/>
  <c r="CI38" i="33"/>
  <c r="CH38" i="33"/>
  <c r="CG38" i="33"/>
  <c r="CF38" i="33"/>
  <c r="CE38" i="33"/>
  <c r="CD38" i="33"/>
  <c r="CC38" i="33"/>
  <c r="CB38" i="33"/>
  <c r="CA38" i="33"/>
  <c r="BZ38" i="33"/>
  <c r="BY38" i="33"/>
  <c r="BX38" i="33"/>
  <c r="BW38" i="33"/>
  <c r="BV38" i="33"/>
  <c r="BU38" i="33"/>
  <c r="BT38" i="33"/>
  <c r="BS38" i="33"/>
  <c r="BR38" i="33"/>
  <c r="BQ38" i="33"/>
  <c r="BP38" i="33"/>
  <c r="BO38" i="33"/>
  <c r="BN38" i="33"/>
  <c r="BM38" i="33"/>
  <c r="BL38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AW38" i="33"/>
  <c r="AV38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O38" i="33"/>
  <c r="Z38" i="33" s="1"/>
  <c r="M19" i="33"/>
  <c r="N19" i="33" s="1"/>
  <c r="J19" i="33"/>
  <c r="I19" i="33"/>
  <c r="W19" i="33" s="1"/>
  <c r="CP18" i="33"/>
  <c r="CO18" i="33"/>
  <c r="CN18" i="33"/>
  <c r="CM18" i="33"/>
  <c r="CL18" i="33"/>
  <c r="CK18" i="33"/>
  <c r="CJ18" i="33"/>
  <c r="CI18" i="33"/>
  <c r="CH18" i="33"/>
  <c r="CG18" i="33"/>
  <c r="CF18" i="33"/>
  <c r="CE18" i="33"/>
  <c r="CD18" i="33"/>
  <c r="CC18" i="33"/>
  <c r="CB18" i="33"/>
  <c r="CA18" i="33"/>
  <c r="BZ18" i="33"/>
  <c r="BY18" i="33"/>
  <c r="BX18" i="33"/>
  <c r="BW18" i="33"/>
  <c r="BV18" i="33"/>
  <c r="BU18" i="33"/>
  <c r="BT18" i="33"/>
  <c r="BS18" i="33"/>
  <c r="BR18" i="33"/>
  <c r="BQ18" i="33"/>
  <c r="BP18" i="33"/>
  <c r="BO18" i="33"/>
  <c r="BN18" i="33"/>
  <c r="BM18" i="33"/>
  <c r="BL18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AW18" i="33"/>
  <c r="AV18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G18" i="33"/>
  <c r="AF18" i="33"/>
  <c r="O18" i="33"/>
  <c r="Y18" i="33" s="1"/>
  <c r="M29" i="33"/>
  <c r="N29" i="33" s="1"/>
  <c r="J29" i="33"/>
  <c r="J30" i="33" s="1"/>
  <c r="J31" i="33" s="1"/>
  <c r="J32" i="33" s="1"/>
  <c r="J33" i="33" s="1"/>
  <c r="J34" i="33" s="1"/>
  <c r="I29" i="33"/>
  <c r="AB29" i="33" s="1"/>
  <c r="CP28" i="33"/>
  <c r="CO28" i="33"/>
  <c r="CN28" i="33"/>
  <c r="CM28" i="33"/>
  <c r="CL28" i="33"/>
  <c r="CK28" i="33"/>
  <c r="CJ28" i="33"/>
  <c r="CI28" i="33"/>
  <c r="CH28" i="33"/>
  <c r="CG28" i="33"/>
  <c r="CF28" i="33"/>
  <c r="CE28" i="33"/>
  <c r="CD28" i="33"/>
  <c r="CC28" i="33"/>
  <c r="CB28" i="33"/>
  <c r="CA28" i="33"/>
  <c r="BZ28" i="33"/>
  <c r="BY28" i="33"/>
  <c r="BX28" i="33"/>
  <c r="BW28" i="33"/>
  <c r="BV28" i="33"/>
  <c r="BU28" i="33"/>
  <c r="BT28" i="33"/>
  <c r="BS28" i="33"/>
  <c r="BR28" i="33"/>
  <c r="BQ28" i="33"/>
  <c r="BP28" i="33"/>
  <c r="BO28" i="33"/>
  <c r="BN28" i="33"/>
  <c r="BM28" i="33"/>
  <c r="BL28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AW28" i="33"/>
  <c r="AV28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G28" i="33"/>
  <c r="AF28" i="33"/>
  <c r="O28" i="33"/>
  <c r="Z28" i="33" s="1"/>
  <c r="M9" i="33"/>
  <c r="N9" i="33" s="1"/>
  <c r="J9" i="33"/>
  <c r="J10" i="33" s="1"/>
  <c r="J11" i="33" s="1"/>
  <c r="J12" i="33" s="1"/>
  <c r="J13" i="33" s="1"/>
  <c r="J14" i="33" s="1"/>
  <c r="I9" i="33"/>
  <c r="I10" i="33" s="1"/>
  <c r="CP8" i="33"/>
  <c r="CO8" i="33"/>
  <c r="CN8" i="33"/>
  <c r="CM8" i="33"/>
  <c r="CL8" i="33"/>
  <c r="CK8" i="33"/>
  <c r="CJ8" i="33"/>
  <c r="CI8" i="33"/>
  <c r="CH8" i="33"/>
  <c r="CG8" i="33"/>
  <c r="CF8" i="33"/>
  <c r="CE8" i="33"/>
  <c r="CD8" i="33"/>
  <c r="CC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P8" i="33"/>
  <c r="BO8" i="33"/>
  <c r="BN8" i="33"/>
  <c r="BM8" i="33"/>
  <c r="BL8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O8" i="33"/>
  <c r="AA8" i="33" s="1"/>
  <c r="S6" i="33"/>
  <c r="CP4" i="33"/>
  <c r="CO4" i="33"/>
  <c r="CN4" i="33"/>
  <c r="CM4" i="33"/>
  <c r="CL4" i="33"/>
  <c r="CK4" i="33"/>
  <c r="CJ4" i="33"/>
  <c r="CI4" i="33"/>
  <c r="CH4" i="33"/>
  <c r="CG4" i="33"/>
  <c r="CF4" i="33"/>
  <c r="CE4" i="33"/>
  <c r="CD4" i="33"/>
  <c r="CC4" i="33"/>
  <c r="CB4" i="33"/>
  <c r="CA4" i="33"/>
  <c r="BZ4" i="33"/>
  <c r="BY4" i="33"/>
  <c r="BX4" i="33"/>
  <c r="BW4" i="33"/>
  <c r="BV4" i="33"/>
  <c r="BU4" i="33"/>
  <c r="BT4" i="33"/>
  <c r="BS4" i="33"/>
  <c r="BR4" i="33"/>
  <c r="BQ4" i="33"/>
  <c r="BP4" i="33"/>
  <c r="BO4" i="33"/>
  <c r="BN4" i="33"/>
  <c r="BM4" i="33"/>
  <c r="BL4" i="33"/>
  <c r="BK4" i="33"/>
  <c r="BJ4" i="33"/>
  <c r="BI4" i="33"/>
  <c r="BH4" i="33"/>
  <c r="BG4" i="33"/>
  <c r="BF4" i="33"/>
  <c r="BE4" i="33"/>
  <c r="BD4" i="33"/>
  <c r="BC4" i="33"/>
  <c r="BB4" i="33"/>
  <c r="BA4" i="33"/>
  <c r="AZ4" i="33"/>
  <c r="AY4" i="33"/>
  <c r="AX4" i="33"/>
  <c r="AW4" i="33"/>
  <c r="AV4" i="33"/>
  <c r="AU4" i="33"/>
  <c r="AT4" i="33"/>
  <c r="AS4" i="33"/>
  <c r="AR4" i="33"/>
  <c r="AQ4" i="33"/>
  <c r="AP4" i="33"/>
  <c r="AO4" i="33"/>
  <c r="AN4" i="33"/>
  <c r="AM4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R27" i="34" l="1"/>
  <c r="T27" i="34"/>
  <c r="R36" i="34"/>
  <c r="U27" i="34"/>
  <c r="V27" i="34"/>
  <c r="T36" i="34"/>
  <c r="U36" i="34"/>
  <c r="V36" i="34"/>
  <c r="Q36" i="34"/>
  <c r="Q27" i="34"/>
  <c r="U28" i="34"/>
  <c r="V28" i="34"/>
  <c r="T28" i="34"/>
  <c r="V37" i="34"/>
  <c r="U37" i="34"/>
  <c r="R28" i="34"/>
  <c r="Q28" i="34"/>
  <c r="T37" i="34"/>
  <c r="Q29" i="34"/>
  <c r="T38" i="34"/>
  <c r="Q37" i="34"/>
  <c r="R29" i="34"/>
  <c r="R37" i="34"/>
  <c r="T29" i="34"/>
  <c r="U38" i="34"/>
  <c r="V38" i="34"/>
  <c r="U29" i="34"/>
  <c r="V29" i="34"/>
  <c r="Q38" i="34"/>
  <c r="Q30" i="34"/>
  <c r="U39" i="34"/>
  <c r="U30" i="34"/>
  <c r="R38" i="34"/>
  <c r="V39" i="34"/>
  <c r="Q39" i="34"/>
  <c r="R39" i="34"/>
  <c r="R30" i="34"/>
  <c r="V30" i="34"/>
  <c r="T39" i="34"/>
  <c r="Q31" i="34"/>
  <c r="R31" i="34"/>
  <c r="V40" i="34"/>
  <c r="Q40" i="34"/>
  <c r="R40" i="34"/>
  <c r="V31" i="34"/>
  <c r="T40" i="34"/>
  <c r="T30" i="34"/>
  <c r="Q32" i="34"/>
  <c r="T41" i="34"/>
  <c r="Q41" i="34"/>
  <c r="R32" i="34"/>
  <c r="R41" i="34"/>
  <c r="T32" i="34"/>
  <c r="U40" i="34"/>
  <c r="V41" i="34"/>
  <c r="V42" i="34"/>
  <c r="U42" i="34"/>
  <c r="U41" i="34"/>
  <c r="Q42" i="34"/>
  <c r="U33" i="34"/>
  <c r="Q33" i="34"/>
  <c r="R42" i="34"/>
  <c r="R33" i="34"/>
  <c r="T33" i="34"/>
  <c r="T42" i="34"/>
  <c r="U31" i="34"/>
  <c r="T31" i="34"/>
  <c r="V32" i="34"/>
  <c r="U32" i="34"/>
  <c r="V33" i="34"/>
  <c r="S27" i="34"/>
  <c r="S36" i="34"/>
  <c r="S37" i="34"/>
  <c r="S28" i="34"/>
  <c r="S29" i="34"/>
  <c r="S38" i="34"/>
  <c r="S31" i="34"/>
  <c r="S39" i="34"/>
  <c r="S40" i="34"/>
  <c r="S41" i="34"/>
  <c r="S32" i="34"/>
  <c r="S30" i="34"/>
  <c r="S42" i="34"/>
  <c r="S33" i="34"/>
  <c r="AW28" i="35"/>
  <c r="AX28" i="35"/>
  <c r="AY28" i="35"/>
  <c r="AZ28" i="35"/>
  <c r="BA28" i="35"/>
  <c r="BB28" i="35"/>
  <c r="BC28" i="35"/>
  <c r="BD28" i="35"/>
  <c r="BE28" i="35"/>
  <c r="BE40" i="35" s="1"/>
  <c r="AT28" i="35"/>
  <c r="AT40" i="35" s="1"/>
  <c r="AU28" i="35"/>
  <c r="AV28" i="35"/>
  <c r="AV40" i="35" s="1"/>
  <c r="AY40" i="35"/>
  <c r="BK40" i="35"/>
  <c r="BW40" i="35"/>
  <c r="CI40" i="35"/>
  <c r="CN40" i="35"/>
  <c r="AX40" i="35"/>
  <c r="BJ40" i="35"/>
  <c r="BV40" i="35"/>
  <c r="CH40" i="35"/>
  <c r="AZ40" i="35"/>
  <c r="BL40" i="35"/>
  <c r="BX40" i="35"/>
  <c r="CJ40" i="35"/>
  <c r="BA40" i="35"/>
  <c r="BM40" i="35"/>
  <c r="BY40" i="35"/>
  <c r="CK40" i="35"/>
  <c r="BB40" i="35"/>
  <c r="BN40" i="35"/>
  <c r="BZ40" i="35"/>
  <c r="CL40" i="35"/>
  <c r="BC40" i="35"/>
  <c r="BO40" i="35"/>
  <c r="CA40" i="35"/>
  <c r="CM40" i="35"/>
  <c r="BQ40" i="35"/>
  <c r="CC40" i="35"/>
  <c r="CO40" i="35"/>
  <c r="BD40" i="35"/>
  <c r="BF40" i="35"/>
  <c r="BR40" i="35"/>
  <c r="CD40" i="35"/>
  <c r="CP40" i="35"/>
  <c r="BP40" i="35"/>
  <c r="AU40" i="35"/>
  <c r="BG40" i="35"/>
  <c r="BS40" i="35"/>
  <c r="CE40" i="35"/>
  <c r="CB40" i="35"/>
  <c r="BH40" i="35"/>
  <c r="BT40" i="35"/>
  <c r="CF40" i="35"/>
  <c r="AW40" i="35"/>
  <c r="BI40" i="35"/>
  <c r="BU40" i="35"/>
  <c r="CG40" i="35"/>
  <c r="CM19" i="34"/>
  <c r="CJ29" i="35"/>
  <c r="G11" i="35"/>
  <c r="AM28" i="35"/>
  <c r="AM40" i="35" s="1"/>
  <c r="AA18" i="33"/>
  <c r="AB18" i="33"/>
  <c r="X19" i="33"/>
  <c r="AE18" i="33"/>
  <c r="Z18" i="33"/>
  <c r="AC18" i="33"/>
  <c r="AD18" i="33"/>
  <c r="K71" i="36"/>
  <c r="L46" i="36"/>
  <c r="L71" i="36" s="1"/>
  <c r="U74" i="36" s="1"/>
  <c r="U45" i="36"/>
  <c r="U46" i="36" s="1"/>
  <c r="AU19" i="33"/>
  <c r="AI18" i="35"/>
  <c r="H71" i="36"/>
  <c r="CI19" i="33"/>
  <c r="O19" i="33"/>
  <c r="I20" i="33"/>
  <c r="AQ28" i="35"/>
  <c r="AQ40" i="35" s="1"/>
  <c r="AR28" i="35"/>
  <c r="AR40" i="35" s="1"/>
  <c r="AI28" i="35"/>
  <c r="AJ28" i="35"/>
  <c r="AL28" i="35"/>
  <c r="AL40" i="35" s="1"/>
  <c r="AK18" i="35"/>
  <c r="AE18" i="35"/>
  <c r="AG18" i="35"/>
  <c r="W9" i="35"/>
  <c r="AK28" i="35"/>
  <c r="AS28" i="35"/>
  <c r="AS40" i="35" s="1"/>
  <c r="AN28" i="35"/>
  <c r="AN40" i="35" s="1"/>
  <c r="AO28" i="35"/>
  <c r="AO40" i="35" s="1"/>
  <c r="AH28" i="35"/>
  <c r="AP28" i="35"/>
  <c r="AP40" i="35" s="1"/>
  <c r="AH18" i="35"/>
  <c r="AJ18" i="35"/>
  <c r="W18" i="35"/>
  <c r="AB18" i="35"/>
  <c r="AE18" i="34"/>
  <c r="U9" i="34"/>
  <c r="BN10" i="34"/>
  <c r="W18" i="34"/>
  <c r="W10" i="34"/>
  <c r="Y18" i="34"/>
  <c r="X10" i="34"/>
  <c r="Z18" i="34"/>
  <c r="Z10" i="34"/>
  <c r="AA18" i="34"/>
  <c r="AB18" i="34"/>
  <c r="CN10" i="34"/>
  <c r="AE10" i="34"/>
  <c r="AD18" i="34"/>
  <c r="AA28" i="33"/>
  <c r="W28" i="33"/>
  <c r="Y28" i="33"/>
  <c r="AB28" i="33"/>
  <c r="AD28" i="33"/>
  <c r="AE28" i="33"/>
  <c r="V8" i="33"/>
  <c r="AE38" i="33"/>
  <c r="AB8" i="33"/>
  <c r="AD8" i="33"/>
  <c r="AE8" i="33"/>
  <c r="W8" i="33"/>
  <c r="Y8" i="33"/>
  <c r="Z8" i="33"/>
  <c r="Z48" i="33" s="1"/>
  <c r="CM10" i="33"/>
  <c r="CP10" i="33"/>
  <c r="CN10" i="33"/>
  <c r="CE10" i="33"/>
  <c r="BW10" i="33"/>
  <c r="BO10" i="33"/>
  <c r="BG10" i="33"/>
  <c r="AQ10" i="33"/>
  <c r="AI10" i="33"/>
  <c r="AA10" i="33"/>
  <c r="AO10" i="33"/>
  <c r="CL10" i="33"/>
  <c r="CD10" i="33"/>
  <c r="BV10" i="33"/>
  <c r="BN10" i="33"/>
  <c r="BF10" i="33"/>
  <c r="AP10" i="33"/>
  <c r="AH10" i="33"/>
  <c r="Z10" i="33"/>
  <c r="Y10" i="33"/>
  <c r="CK10" i="33"/>
  <c r="CC10" i="33"/>
  <c r="BU10" i="33"/>
  <c r="BM10" i="33"/>
  <c r="BE10" i="33"/>
  <c r="AG10" i="33"/>
  <c r="CJ10" i="33"/>
  <c r="CB10" i="33"/>
  <c r="BT10" i="33"/>
  <c r="BL10" i="33"/>
  <c r="AN10" i="33"/>
  <c r="AF10" i="33"/>
  <c r="X10" i="33"/>
  <c r="W10" i="33"/>
  <c r="CI10" i="33"/>
  <c r="CA10" i="33"/>
  <c r="BS10" i="33"/>
  <c r="BK10" i="33"/>
  <c r="AM10" i="33"/>
  <c r="AE10" i="33"/>
  <c r="I11" i="33"/>
  <c r="CH10" i="33"/>
  <c r="BZ10" i="33"/>
  <c r="BR10" i="33"/>
  <c r="BJ10" i="33"/>
  <c r="AL10" i="33"/>
  <c r="AD10" i="33"/>
  <c r="CG10" i="33"/>
  <c r="BY10" i="33"/>
  <c r="BQ10" i="33"/>
  <c r="BI10" i="33"/>
  <c r="AK10" i="33"/>
  <c r="AC10" i="33"/>
  <c r="AJ10" i="33"/>
  <c r="CO10" i="33"/>
  <c r="CF10" i="33"/>
  <c r="BX10" i="33"/>
  <c r="BP10" i="33"/>
  <c r="BH10" i="33"/>
  <c r="AB10" i="33"/>
  <c r="AW9" i="33"/>
  <c r="BU9" i="33"/>
  <c r="CK9" i="33"/>
  <c r="T8" i="33"/>
  <c r="Y9" i="33"/>
  <c r="BE9" i="33"/>
  <c r="BM9" i="33"/>
  <c r="CC9" i="33"/>
  <c r="U8" i="33"/>
  <c r="AC8" i="33"/>
  <c r="Z9" i="33"/>
  <c r="AX9" i="33"/>
  <c r="BF9" i="33"/>
  <c r="BN9" i="33"/>
  <c r="BV9" i="33"/>
  <c r="CD9" i="33"/>
  <c r="CL9" i="33"/>
  <c r="Y29" i="33"/>
  <c r="AA9" i="33"/>
  <c r="AY9" i="33"/>
  <c r="BG9" i="33"/>
  <c r="BO9" i="33"/>
  <c r="BW9" i="33"/>
  <c r="CE9" i="33"/>
  <c r="CM9" i="33"/>
  <c r="AZ9" i="33"/>
  <c r="BP9" i="33"/>
  <c r="CN9" i="33"/>
  <c r="I30" i="33"/>
  <c r="CJ29" i="33"/>
  <c r="CB29" i="33"/>
  <c r="BT29" i="33"/>
  <c r="BL29" i="33"/>
  <c r="BD29" i="33"/>
  <c r="AV29" i="33"/>
  <c r="X29" i="33"/>
  <c r="O29" i="33"/>
  <c r="CI29" i="33"/>
  <c r="CA29" i="33"/>
  <c r="BS29" i="33"/>
  <c r="BK29" i="33"/>
  <c r="BC29" i="33"/>
  <c r="AU29" i="33"/>
  <c r="AE29" i="33"/>
  <c r="W29" i="33"/>
  <c r="CP29" i="33"/>
  <c r="CH29" i="33"/>
  <c r="BZ29" i="33"/>
  <c r="BR29" i="33"/>
  <c r="BJ29" i="33"/>
  <c r="BB29" i="33"/>
  <c r="AT29" i="33"/>
  <c r="CO29" i="33"/>
  <c r="CG29" i="33"/>
  <c r="BY29" i="33"/>
  <c r="BQ29" i="33"/>
  <c r="BI29" i="33"/>
  <c r="BA29" i="33"/>
  <c r="AS29" i="33"/>
  <c r="AC29" i="33"/>
  <c r="CN29" i="33"/>
  <c r="CF29" i="33"/>
  <c r="BX29" i="33"/>
  <c r="BP29" i="33"/>
  <c r="BH29" i="33"/>
  <c r="AZ29" i="33"/>
  <c r="AR29" i="33"/>
  <c r="CM29" i="33"/>
  <c r="CE29" i="33"/>
  <c r="BW29" i="33"/>
  <c r="BO29" i="33"/>
  <c r="BG29" i="33"/>
  <c r="AY29" i="33"/>
  <c r="AA29" i="33"/>
  <c r="CL29" i="33"/>
  <c r="CD29" i="33"/>
  <c r="BV29" i="33"/>
  <c r="BN29" i="33"/>
  <c r="BF29" i="33"/>
  <c r="AX29" i="33"/>
  <c r="AP29" i="33"/>
  <c r="Z29" i="33"/>
  <c r="CK29" i="33"/>
  <c r="CC29" i="33"/>
  <c r="BU29" i="33"/>
  <c r="BM29" i="33"/>
  <c r="BE29" i="33"/>
  <c r="AW29" i="33"/>
  <c r="AD29" i="33"/>
  <c r="T38" i="33"/>
  <c r="R18" i="33"/>
  <c r="R38" i="33"/>
  <c r="R28" i="33"/>
  <c r="V18" i="33"/>
  <c r="U18" i="33"/>
  <c r="V38" i="33"/>
  <c r="T18" i="33"/>
  <c r="U28" i="33"/>
  <c r="U38" i="33"/>
  <c r="AB9" i="33"/>
  <c r="BH9" i="33"/>
  <c r="BX9" i="33"/>
  <c r="CF9" i="33"/>
  <c r="X8" i="33"/>
  <c r="AF8" i="33"/>
  <c r="AC9" i="33"/>
  <c r="AS9" i="33"/>
  <c r="BA9" i="33"/>
  <c r="BI9" i="33"/>
  <c r="BQ9" i="33"/>
  <c r="BY9" i="33"/>
  <c r="CG9" i="33"/>
  <c r="CO9" i="33"/>
  <c r="T28" i="33"/>
  <c r="AD9" i="33"/>
  <c r="BR9" i="33"/>
  <c r="CP9" i="33"/>
  <c r="V28" i="33"/>
  <c r="AT9" i="33"/>
  <c r="BJ9" i="33"/>
  <c r="CH9" i="33"/>
  <c r="R8" i="33"/>
  <c r="W9" i="33"/>
  <c r="AE9" i="33"/>
  <c r="AU9" i="33"/>
  <c r="BC9" i="33"/>
  <c r="BK9" i="33"/>
  <c r="BS9" i="33"/>
  <c r="CA9" i="33"/>
  <c r="CI9" i="33"/>
  <c r="S38" i="33"/>
  <c r="S28" i="33"/>
  <c r="S18" i="33"/>
  <c r="BB9" i="33"/>
  <c r="BZ9" i="33"/>
  <c r="S8" i="33"/>
  <c r="O9" i="33"/>
  <c r="X9" i="33"/>
  <c r="AV9" i="33"/>
  <c r="BD9" i="33"/>
  <c r="BL9" i="33"/>
  <c r="BT9" i="33"/>
  <c r="CB9" i="33"/>
  <c r="CJ9" i="33"/>
  <c r="AF19" i="33"/>
  <c r="AN19" i="33"/>
  <c r="AV19" i="33"/>
  <c r="BD19" i="33"/>
  <c r="BL19" i="33"/>
  <c r="BT19" i="33"/>
  <c r="CB19" i="33"/>
  <c r="CJ19" i="33"/>
  <c r="AN48" i="33"/>
  <c r="AV48" i="33"/>
  <c r="BD48" i="33"/>
  <c r="BL48" i="33"/>
  <c r="BT48" i="33"/>
  <c r="CB48" i="33"/>
  <c r="CJ48" i="33"/>
  <c r="BC39" i="33"/>
  <c r="BN39" i="33"/>
  <c r="CB39" i="33"/>
  <c r="I40" i="33"/>
  <c r="AC28" i="33"/>
  <c r="Y19" i="33"/>
  <c r="AG19" i="33"/>
  <c r="AO19" i="33"/>
  <c r="AW19" i="33"/>
  <c r="BE19" i="33"/>
  <c r="BM19" i="33"/>
  <c r="BU19" i="33"/>
  <c r="CC19" i="33"/>
  <c r="CK19" i="33"/>
  <c r="J20" i="33"/>
  <c r="J21" i="33" s="1"/>
  <c r="J22" i="33" s="1"/>
  <c r="J23" i="33" s="1"/>
  <c r="J24" i="33" s="1"/>
  <c r="AF38" i="33"/>
  <c r="AO48" i="33"/>
  <c r="AW48" i="33"/>
  <c r="BE48" i="33"/>
  <c r="BM48" i="33"/>
  <c r="BU48" i="33"/>
  <c r="CC48" i="33"/>
  <c r="CK48" i="33"/>
  <c r="X39" i="33"/>
  <c r="BD39" i="33"/>
  <c r="BO39" i="33"/>
  <c r="CD39" i="33"/>
  <c r="AP19" i="33"/>
  <c r="AX19" i="33"/>
  <c r="BF19" i="33"/>
  <c r="BN19" i="33"/>
  <c r="BV19" i="33"/>
  <c r="CD19" i="33"/>
  <c r="CL19" i="33"/>
  <c r="W38" i="33"/>
  <c r="AH48" i="33"/>
  <c r="AP48" i="33"/>
  <c r="AX48" i="33"/>
  <c r="BF48" i="33"/>
  <c r="BN48" i="33"/>
  <c r="BV48" i="33"/>
  <c r="CD48" i="33"/>
  <c r="CL48" i="33"/>
  <c r="AU39" i="33"/>
  <c r="AU49" i="33" s="1"/>
  <c r="BF39" i="33"/>
  <c r="BP39" i="33"/>
  <c r="CE39" i="33"/>
  <c r="AA19" i="33"/>
  <c r="AI19" i="33"/>
  <c r="AQ19" i="33"/>
  <c r="AY19" i="33"/>
  <c r="BG19" i="33"/>
  <c r="BO19" i="33"/>
  <c r="BW19" i="33"/>
  <c r="CE19" i="33"/>
  <c r="CM19" i="33"/>
  <c r="BJ20" i="33"/>
  <c r="BZ20" i="33"/>
  <c r="X38" i="33"/>
  <c r="AI48" i="33"/>
  <c r="AQ48" i="33"/>
  <c r="AY48" i="33"/>
  <c r="BG48" i="33"/>
  <c r="BO48" i="33"/>
  <c r="BW48" i="33"/>
  <c r="CE48" i="33"/>
  <c r="CM48" i="33"/>
  <c r="O39" i="33"/>
  <c r="AB39" i="33" s="1"/>
  <c r="AV39" i="33"/>
  <c r="BG39" i="33"/>
  <c r="BQ39" i="33"/>
  <c r="CG39" i="33"/>
  <c r="X28" i="33"/>
  <c r="W18" i="33"/>
  <c r="AB19" i="33"/>
  <c r="AJ19" i="33"/>
  <c r="AR19" i="33"/>
  <c r="AZ19" i="33"/>
  <c r="BH19" i="33"/>
  <c r="BP19" i="33"/>
  <c r="BX19" i="33"/>
  <c r="CF19" i="33"/>
  <c r="CN19" i="33"/>
  <c r="AX39" i="33"/>
  <c r="BH39" i="33"/>
  <c r="BT39" i="33"/>
  <c r="CJ39" i="33"/>
  <c r="X18" i="33"/>
  <c r="AC19" i="33"/>
  <c r="AK19" i="33"/>
  <c r="AS19" i="33"/>
  <c r="BA19" i="33"/>
  <c r="BI19" i="33"/>
  <c r="BQ19" i="33"/>
  <c r="BY19" i="33"/>
  <c r="CG19" i="33"/>
  <c r="CO19" i="33"/>
  <c r="AG38" i="33"/>
  <c r="Y38" i="33"/>
  <c r="AB38" i="33"/>
  <c r="AA38" i="33"/>
  <c r="AK48" i="33"/>
  <c r="AS48" i="33"/>
  <c r="BA48" i="33"/>
  <c r="BI48" i="33"/>
  <c r="BQ48" i="33"/>
  <c r="BY48" i="33"/>
  <c r="CG48" i="33"/>
  <c r="CO48" i="33"/>
  <c r="AY39" i="33"/>
  <c r="BI39" i="33"/>
  <c r="BV39" i="33"/>
  <c r="CL39" i="33"/>
  <c r="AD19" i="33"/>
  <c r="AL19" i="33"/>
  <c r="AT19" i="33"/>
  <c r="BB19" i="33"/>
  <c r="BJ19" i="33"/>
  <c r="BR19" i="33"/>
  <c r="BZ19" i="33"/>
  <c r="CH19" i="33"/>
  <c r="CP19" i="33"/>
  <c r="BU20" i="33"/>
  <c r="CC20" i="33"/>
  <c r="AC38" i="33"/>
  <c r="AL48" i="33"/>
  <c r="AT48" i="33"/>
  <c r="BB48" i="33"/>
  <c r="BJ48" i="33"/>
  <c r="BR48" i="33"/>
  <c r="BZ48" i="33"/>
  <c r="CH48" i="33"/>
  <c r="CP48" i="33"/>
  <c r="AZ39" i="33"/>
  <c r="BK39" i="33"/>
  <c r="BW39" i="33"/>
  <c r="AE19" i="33"/>
  <c r="AM19" i="33"/>
  <c r="BC19" i="33"/>
  <c r="BK19" i="33"/>
  <c r="BS19" i="33"/>
  <c r="CA19" i="33"/>
  <c r="BN20" i="33"/>
  <c r="AD38" i="33"/>
  <c r="AM48" i="33"/>
  <c r="AU48" i="33"/>
  <c r="BC48" i="33"/>
  <c r="BK48" i="33"/>
  <c r="BS48" i="33"/>
  <c r="CA48" i="33"/>
  <c r="CI48" i="33"/>
  <c r="CI39" i="33"/>
  <c r="CA39" i="33"/>
  <c r="BS39" i="33"/>
  <c r="CP39" i="33"/>
  <c r="CH39" i="33"/>
  <c r="BZ39" i="33"/>
  <c r="BR39" i="33"/>
  <c r="BJ39" i="33"/>
  <c r="BB39" i="33"/>
  <c r="AT39" i="33"/>
  <c r="CN39" i="33"/>
  <c r="CF39" i="33"/>
  <c r="BX39" i="33"/>
  <c r="CK39" i="33"/>
  <c r="CC39" i="33"/>
  <c r="BU39" i="33"/>
  <c r="BM39" i="33"/>
  <c r="BE39" i="33"/>
  <c r="AW39" i="33"/>
  <c r="AO39" i="33"/>
  <c r="Y39" i="33"/>
  <c r="BA39" i="33"/>
  <c r="BL39" i="33"/>
  <c r="BY39" i="33"/>
  <c r="CO39" i="33"/>
  <c r="AJ48" i="33"/>
  <c r="AR48" i="33"/>
  <c r="AZ48" i="33"/>
  <c r="BH48" i="33"/>
  <c r="BP48" i="33"/>
  <c r="BX48" i="33"/>
  <c r="CF48" i="33"/>
  <c r="CN48" i="33"/>
  <c r="X9" i="34"/>
  <c r="Z9" i="34"/>
  <c r="AA9" i="34"/>
  <c r="V18" i="34"/>
  <c r="U18" i="34"/>
  <c r="V9" i="34"/>
  <c r="T18" i="34"/>
  <c r="T9" i="34"/>
  <c r="R18" i="34"/>
  <c r="S18" i="34"/>
  <c r="AE9" i="34"/>
  <c r="W9" i="34"/>
  <c r="AD9" i="34"/>
  <c r="AB9" i="34"/>
  <c r="Y9" i="34"/>
  <c r="AF9" i="34"/>
  <c r="R9" i="34"/>
  <c r="S9" i="34"/>
  <c r="AS10" i="34"/>
  <c r="BA10" i="34"/>
  <c r="BI10" i="34"/>
  <c r="BQ10" i="34"/>
  <c r="BY10" i="34"/>
  <c r="CG10" i="34"/>
  <c r="CO10" i="34"/>
  <c r="AB19" i="34"/>
  <c r="AR19" i="34"/>
  <c r="AZ19" i="34"/>
  <c r="BH19" i="34"/>
  <c r="BP19" i="34"/>
  <c r="BX19" i="34"/>
  <c r="CF19" i="34"/>
  <c r="CN19" i="34"/>
  <c r="AD10" i="34"/>
  <c r="AT10" i="34"/>
  <c r="BB10" i="34"/>
  <c r="BJ10" i="34"/>
  <c r="BR10" i="34"/>
  <c r="BZ10" i="34"/>
  <c r="CH10" i="34"/>
  <c r="CP10" i="34"/>
  <c r="X18" i="34"/>
  <c r="AC19" i="34"/>
  <c r="AS19" i="34"/>
  <c r="BA19" i="34"/>
  <c r="BI19" i="34"/>
  <c r="BQ19" i="34"/>
  <c r="BY19" i="34"/>
  <c r="CG19" i="34"/>
  <c r="CO19" i="34"/>
  <c r="AU10" i="34"/>
  <c r="BC10" i="34"/>
  <c r="BK10" i="34"/>
  <c r="BS10" i="34"/>
  <c r="CA10" i="34"/>
  <c r="CI10" i="34"/>
  <c r="AD19" i="34"/>
  <c r="AT19" i="34"/>
  <c r="BB19" i="34"/>
  <c r="BJ19" i="34"/>
  <c r="BR19" i="34"/>
  <c r="BZ19" i="34"/>
  <c r="CH19" i="34"/>
  <c r="CP19" i="34"/>
  <c r="O10" i="34"/>
  <c r="AV10" i="34"/>
  <c r="BD10" i="34"/>
  <c r="BL10" i="34"/>
  <c r="BT10" i="34"/>
  <c r="CB10" i="34"/>
  <c r="CJ10" i="34"/>
  <c r="I11" i="34"/>
  <c r="W19" i="34"/>
  <c r="AE19" i="34"/>
  <c r="AU19" i="34"/>
  <c r="BC19" i="34"/>
  <c r="BK19" i="34"/>
  <c r="BS19" i="34"/>
  <c r="CA19" i="34"/>
  <c r="CI19" i="34"/>
  <c r="Y10" i="34"/>
  <c r="AW10" i="34"/>
  <c r="BE10" i="34"/>
  <c r="BM10" i="34"/>
  <c r="BU10" i="34"/>
  <c r="CC10" i="34"/>
  <c r="CK10" i="34"/>
  <c r="J11" i="34"/>
  <c r="J12" i="34" s="1"/>
  <c r="J13" i="34" s="1"/>
  <c r="J14" i="34" s="1"/>
  <c r="J15" i="34" s="1"/>
  <c r="O19" i="34"/>
  <c r="X19" i="34"/>
  <c r="AV19" i="34"/>
  <c r="BD19" i="34"/>
  <c r="BL19" i="34"/>
  <c r="BT19" i="34"/>
  <c r="CB19" i="34"/>
  <c r="CJ19" i="34"/>
  <c r="I20" i="34"/>
  <c r="AX10" i="34"/>
  <c r="BF10" i="34"/>
  <c r="BV10" i="34"/>
  <c r="CD10" i="34"/>
  <c r="CL10" i="34"/>
  <c r="Y19" i="34"/>
  <c r="AW19" i="34"/>
  <c r="BE19" i="34"/>
  <c r="BM19" i="34"/>
  <c r="BU19" i="34"/>
  <c r="CC19" i="34"/>
  <c r="CK19" i="34"/>
  <c r="AA10" i="34"/>
  <c r="AY10" i="34"/>
  <c r="BG10" i="34"/>
  <c r="BO10" i="34"/>
  <c r="BW10" i="34"/>
  <c r="CE10" i="34"/>
  <c r="CM10" i="34"/>
  <c r="Z19" i="34"/>
  <c r="AX19" i="34"/>
  <c r="BF19" i="34"/>
  <c r="BN19" i="34"/>
  <c r="BV19" i="34"/>
  <c r="CD19" i="34"/>
  <c r="CL19" i="34"/>
  <c r="AB10" i="34"/>
  <c r="AZ10" i="34"/>
  <c r="BH10" i="34"/>
  <c r="BP10" i="34"/>
  <c r="BX10" i="34"/>
  <c r="CF10" i="34"/>
  <c r="AA19" i="34"/>
  <c r="AY19" i="34"/>
  <c r="BG19" i="34"/>
  <c r="BO19" i="34"/>
  <c r="BW19" i="34"/>
  <c r="CE19" i="34"/>
  <c r="CI20" i="35"/>
  <c r="CA20" i="35"/>
  <c r="BS20" i="35"/>
  <c r="CP20" i="35"/>
  <c r="CH20" i="35"/>
  <c r="BZ20" i="35"/>
  <c r="BR20" i="35"/>
  <c r="BJ20" i="35"/>
  <c r="CK20" i="35"/>
  <c r="CC20" i="35"/>
  <c r="BU20" i="35"/>
  <c r="BM20" i="35"/>
  <c r="I21" i="35"/>
  <c r="CJ20" i="35"/>
  <c r="CL20" i="35"/>
  <c r="BW20" i="35"/>
  <c r="BK20" i="35"/>
  <c r="AI20" i="35"/>
  <c r="AA20" i="35"/>
  <c r="CG20" i="35"/>
  <c r="BV20" i="35"/>
  <c r="AH20" i="35"/>
  <c r="Z20" i="35"/>
  <c r="CF20" i="35"/>
  <c r="BT20" i="35"/>
  <c r="AG20" i="35"/>
  <c r="Y20" i="35"/>
  <c r="CE20" i="35"/>
  <c r="BQ20" i="35"/>
  <c r="AF20" i="35"/>
  <c r="X20" i="35"/>
  <c r="CD20" i="35"/>
  <c r="BP20" i="35"/>
  <c r="AE20" i="35"/>
  <c r="W20" i="35"/>
  <c r="CO20" i="35"/>
  <c r="CB20" i="35"/>
  <c r="BO20" i="35"/>
  <c r="AD20" i="35"/>
  <c r="CN20" i="35"/>
  <c r="BY20" i="35"/>
  <c r="BN20" i="35"/>
  <c r="AK20" i="35"/>
  <c r="AC20" i="35"/>
  <c r="CM20" i="35"/>
  <c r="BX20" i="35"/>
  <c r="BL20" i="35"/>
  <c r="AJ20" i="35"/>
  <c r="AB20" i="35"/>
  <c r="T18" i="35"/>
  <c r="Y19" i="35"/>
  <c r="BE19" i="35"/>
  <c r="BM19" i="35"/>
  <c r="BU19" i="35"/>
  <c r="CC19" i="35"/>
  <c r="CK19" i="35"/>
  <c r="U18" i="35"/>
  <c r="AC18" i="35"/>
  <c r="AX19" i="35"/>
  <c r="BF19" i="35"/>
  <c r="BN19" i="35"/>
  <c r="BV19" i="35"/>
  <c r="CD19" i="35"/>
  <c r="CL19" i="35"/>
  <c r="V18" i="35"/>
  <c r="AD18" i="35"/>
  <c r="AY19" i="35"/>
  <c r="BG19" i="35"/>
  <c r="BO19" i="35"/>
  <c r="BW19" i="35"/>
  <c r="CE19" i="35"/>
  <c r="CM19" i="35"/>
  <c r="V28" i="35"/>
  <c r="U28" i="35"/>
  <c r="T28" i="35"/>
  <c r="R9" i="35"/>
  <c r="V9" i="35"/>
  <c r="U9" i="35"/>
  <c r="T9" i="35"/>
  <c r="S9" i="35"/>
  <c r="AZ19" i="35"/>
  <c r="BH19" i="35"/>
  <c r="BP19" i="35"/>
  <c r="BX19" i="35"/>
  <c r="CF19" i="35"/>
  <c r="CN19" i="35"/>
  <c r="X18" i="35"/>
  <c r="AF18" i="35"/>
  <c r="BA19" i="35"/>
  <c r="BI19" i="35"/>
  <c r="BQ19" i="35"/>
  <c r="BY19" i="35"/>
  <c r="CG19" i="35"/>
  <c r="CO19" i="35"/>
  <c r="Y18" i="35"/>
  <c r="Y40" i="35" s="1"/>
  <c r="BB19" i="35"/>
  <c r="BJ19" i="35"/>
  <c r="BR19" i="35"/>
  <c r="BZ19" i="35"/>
  <c r="CH19" i="35"/>
  <c r="CP19" i="35"/>
  <c r="Z18" i="35"/>
  <c r="W19" i="35"/>
  <c r="BC19" i="35"/>
  <c r="BK19" i="35"/>
  <c r="BS19" i="35"/>
  <c r="CA19" i="35"/>
  <c r="CI19" i="35"/>
  <c r="S18" i="35"/>
  <c r="O19" i="35"/>
  <c r="X19" i="35"/>
  <c r="BD19" i="35"/>
  <c r="BL19" i="35"/>
  <c r="BT19" i="35"/>
  <c r="CB19" i="35"/>
  <c r="CJ19" i="35"/>
  <c r="I12" i="35"/>
  <c r="CJ11" i="35"/>
  <c r="CB11" i="35"/>
  <c r="BT11" i="35"/>
  <c r="BL11" i="35"/>
  <c r="BD11" i="35"/>
  <c r="CM11" i="35"/>
  <c r="CE11" i="35"/>
  <c r="BW11" i="35"/>
  <c r="BO11" i="35"/>
  <c r="BG11" i="35"/>
  <c r="AY11" i="35"/>
  <c r="AI11" i="35"/>
  <c r="CK11" i="35"/>
  <c r="BZ11" i="35"/>
  <c r="BP11" i="35"/>
  <c r="BE11" i="35"/>
  <c r="AJ11" i="35"/>
  <c r="AA11" i="35"/>
  <c r="CI11" i="35"/>
  <c r="BY11" i="35"/>
  <c r="BN11" i="35"/>
  <c r="BC11" i="35"/>
  <c r="AH11" i="35"/>
  <c r="Z11" i="35"/>
  <c r="CH11" i="35"/>
  <c r="BX11" i="35"/>
  <c r="BM11" i="35"/>
  <c r="BB11" i="35"/>
  <c r="AG11" i="35"/>
  <c r="Y11" i="35"/>
  <c r="CG11" i="35"/>
  <c r="BV11" i="35"/>
  <c r="BK11" i="35"/>
  <c r="BA11" i="35"/>
  <c r="AF11" i="35"/>
  <c r="X11" i="35"/>
  <c r="CP11" i="35"/>
  <c r="CF11" i="35"/>
  <c r="BU11" i="35"/>
  <c r="BJ11" i="35"/>
  <c r="AZ11" i="35"/>
  <c r="AE11" i="35"/>
  <c r="W11" i="35"/>
  <c r="CO11" i="35"/>
  <c r="CD11" i="35"/>
  <c r="BS11" i="35"/>
  <c r="BI11" i="35"/>
  <c r="AX11" i="35"/>
  <c r="AD11" i="35"/>
  <c r="CN11" i="35"/>
  <c r="CC11" i="35"/>
  <c r="BR11" i="35"/>
  <c r="BH11" i="35"/>
  <c r="AC11" i="35"/>
  <c r="CL11" i="35"/>
  <c r="CA11" i="35"/>
  <c r="BQ11" i="35"/>
  <c r="BF11" i="35"/>
  <c r="AK11" i="35"/>
  <c r="AB11" i="35"/>
  <c r="Y10" i="35"/>
  <c r="AO10" i="35"/>
  <c r="AW10" i="35"/>
  <c r="BE10" i="35"/>
  <c r="BM10" i="35"/>
  <c r="BU10" i="35"/>
  <c r="CC10" i="35"/>
  <c r="CK10" i="35"/>
  <c r="AP10" i="35"/>
  <c r="AX10" i="35"/>
  <c r="BF10" i="35"/>
  <c r="BN10" i="35"/>
  <c r="BV10" i="35"/>
  <c r="CD10" i="35"/>
  <c r="CL10" i="35"/>
  <c r="AQ10" i="35"/>
  <c r="AY10" i="35"/>
  <c r="BG10" i="35"/>
  <c r="BO10" i="35"/>
  <c r="BW10" i="35"/>
  <c r="CE10" i="35"/>
  <c r="CM10" i="35"/>
  <c r="AR10" i="35"/>
  <c r="AZ10" i="35"/>
  <c r="BH10" i="35"/>
  <c r="BP10" i="35"/>
  <c r="BX10" i="35"/>
  <c r="CF10" i="35"/>
  <c r="CN10" i="35"/>
  <c r="X9" i="35"/>
  <c r="AS10" i="35"/>
  <c r="BA10" i="35"/>
  <c r="BI10" i="35"/>
  <c r="BQ10" i="35"/>
  <c r="BY10" i="35"/>
  <c r="CG10" i="35"/>
  <c r="CO10" i="35"/>
  <c r="AL10" i="35"/>
  <c r="AT10" i="35"/>
  <c r="BB10" i="35"/>
  <c r="BJ10" i="35"/>
  <c r="BR10" i="35"/>
  <c r="BZ10" i="35"/>
  <c r="CH10" i="35"/>
  <c r="CP10" i="35"/>
  <c r="W10" i="35"/>
  <c r="AM10" i="35"/>
  <c r="AU10" i="35"/>
  <c r="BC10" i="35"/>
  <c r="BK10" i="35"/>
  <c r="BS10" i="35"/>
  <c r="CA10" i="35"/>
  <c r="CI10" i="35"/>
  <c r="O10" i="35"/>
  <c r="X10" i="35"/>
  <c r="AN10" i="35"/>
  <c r="AV10" i="35"/>
  <c r="BD10" i="35"/>
  <c r="BL10" i="35"/>
  <c r="BT10" i="35"/>
  <c r="CB10" i="35"/>
  <c r="CJ10" i="35"/>
  <c r="X28" i="35"/>
  <c r="X40" i="35" s="1"/>
  <c r="O29" i="35"/>
  <c r="AV29" i="35" s="1"/>
  <c r="AF29" i="35"/>
  <c r="CB29" i="35"/>
  <c r="I30" i="35"/>
  <c r="AG29" i="35"/>
  <c r="CC29" i="35"/>
  <c r="AD28" i="35"/>
  <c r="Z28" i="35"/>
  <c r="AA28" i="35"/>
  <c r="AA40" i="35" s="1"/>
  <c r="BP29" i="35"/>
  <c r="CF29" i="35"/>
  <c r="CF41" i="35" s="1"/>
  <c r="AB28" i="35"/>
  <c r="AB40" i="35" s="1"/>
  <c r="BR29" i="35"/>
  <c r="CH29" i="35"/>
  <c r="CH41" i="35" s="1"/>
  <c r="AC28" i="35"/>
  <c r="X29" i="35"/>
  <c r="BT29" i="35"/>
  <c r="BT41" i="35" s="1"/>
  <c r="AE28" i="35"/>
  <c r="AE40" i="35" s="1"/>
  <c r="CO29" i="35"/>
  <c r="CO41" i="35" s="1"/>
  <c r="CG29" i="35"/>
  <c r="BY29" i="35"/>
  <c r="BQ29" i="35"/>
  <c r="BI29" i="35"/>
  <c r="AC29" i="35"/>
  <c r="CM29" i="35"/>
  <c r="CE29" i="35"/>
  <c r="BW29" i="35"/>
  <c r="BW41" i="35" s="1"/>
  <c r="BG29" i="35"/>
  <c r="BG41" i="35" s="1"/>
  <c r="AA29" i="35"/>
  <c r="CL29" i="35"/>
  <c r="CD29" i="35"/>
  <c r="CD41" i="35" s="1"/>
  <c r="BV29" i="35"/>
  <c r="BV41" i="35" s="1"/>
  <c r="BN29" i="35"/>
  <c r="BN41" i="35" s="1"/>
  <c r="BF29" i="35"/>
  <c r="Z29" i="35"/>
  <c r="CI29" i="35"/>
  <c r="CI41" i="35" s="1"/>
  <c r="CA29" i="35"/>
  <c r="BS29" i="35"/>
  <c r="BS41" i="35" s="1"/>
  <c r="AE29" i="35"/>
  <c r="W29" i="35"/>
  <c r="Y29" i="35"/>
  <c r="Y41" i="35" s="1"/>
  <c r="BU29" i="35"/>
  <c r="BU41" i="35" s="1"/>
  <c r="CK29" i="35"/>
  <c r="AF28" i="35"/>
  <c r="AB29" i="35"/>
  <c r="BH29" i="35"/>
  <c r="BH41" i="35" s="1"/>
  <c r="BX29" i="35"/>
  <c r="CN29" i="35"/>
  <c r="CN41" i="35" s="1"/>
  <c r="W28" i="35"/>
  <c r="AG28" i="35"/>
  <c r="AG40" i="35" s="1"/>
  <c r="AD29" i="35"/>
  <c r="BJ29" i="35"/>
  <c r="BZ29" i="35"/>
  <c r="CP29" i="35"/>
  <c r="CL41" i="35" l="1"/>
  <c r="BJ41" i="35"/>
  <c r="AD40" i="35"/>
  <c r="AC40" i="35"/>
  <c r="AF40" i="35"/>
  <c r="Q43" i="34"/>
  <c r="V43" i="34"/>
  <c r="S34" i="34"/>
  <c r="R34" i="34"/>
  <c r="T43" i="34"/>
  <c r="U43" i="34"/>
  <c r="S43" i="34"/>
  <c r="V34" i="34"/>
  <c r="U34" i="34"/>
  <c r="T34" i="34"/>
  <c r="R43" i="34"/>
  <c r="Q34" i="34"/>
  <c r="CA41" i="35"/>
  <c r="BR41" i="35"/>
  <c r="BP41" i="35"/>
  <c r="BX41" i="35"/>
  <c r="BF41" i="35"/>
  <c r="CG41" i="35"/>
  <c r="U40" i="35"/>
  <c r="BM29" i="35"/>
  <c r="BM41" i="35" s="1"/>
  <c r="S28" i="35"/>
  <c r="S40" i="35" s="1"/>
  <c r="BK29" i="35"/>
  <c r="BK41" i="35" s="1"/>
  <c r="BO29" i="35"/>
  <c r="BO41" i="35" s="1"/>
  <c r="BL29" i="35"/>
  <c r="BL41" i="35" s="1"/>
  <c r="BY41" i="35"/>
  <c r="AK40" i="35"/>
  <c r="X41" i="35"/>
  <c r="CJ41" i="35"/>
  <c r="W40" i="35"/>
  <c r="CB41" i="35"/>
  <c r="CM41" i="35"/>
  <c r="T40" i="35"/>
  <c r="BI41" i="35"/>
  <c r="AJ40" i="35"/>
  <c r="CP41" i="35"/>
  <c r="BQ41" i="35"/>
  <c r="V40" i="35"/>
  <c r="AI40" i="35"/>
  <c r="CE41" i="35"/>
  <c r="BZ41" i="35"/>
  <c r="CK41" i="35"/>
  <c r="AH40" i="35"/>
  <c r="Z40" i="35"/>
  <c r="W41" i="35"/>
  <c r="CC41" i="35"/>
  <c r="R18" i="35"/>
  <c r="AO29" i="35"/>
  <c r="AE10" i="35"/>
  <c r="BX20" i="33"/>
  <c r="AQ29" i="33"/>
  <c r="AK29" i="33"/>
  <c r="BS20" i="33"/>
  <c r="BK20" i="33"/>
  <c r="AI29" i="33"/>
  <c r="AG39" i="33"/>
  <c r="BQ20" i="33"/>
  <c r="Z19" i="33"/>
  <c r="CJ20" i="33"/>
  <c r="CB20" i="33"/>
  <c r="BF20" i="33"/>
  <c r="CN20" i="33"/>
  <c r="BI20" i="33"/>
  <c r="BY20" i="33"/>
  <c r="AP39" i="33"/>
  <c r="AC39" i="33"/>
  <c r="AC49" i="33" s="1"/>
  <c r="AA39" i="33"/>
  <c r="AA49" i="33" s="1"/>
  <c r="Z39" i="33"/>
  <c r="Z49" i="33" s="1"/>
  <c r="AE39" i="33"/>
  <c r="AD39" i="33"/>
  <c r="AD49" i="33" s="1"/>
  <c r="AK19" i="34"/>
  <c r="AG10" i="34"/>
  <c r="U76" i="36"/>
  <c r="AH20" i="33"/>
  <c r="BM20" i="33"/>
  <c r="BT20" i="33"/>
  <c r="BE20" i="33"/>
  <c r="BL20" i="33"/>
  <c r="AE20" i="33"/>
  <c r="AD20" i="33"/>
  <c r="AK20" i="33"/>
  <c r="AJ20" i="33"/>
  <c r="AI20" i="33"/>
  <c r="AG20" i="33"/>
  <c r="BD20" i="33"/>
  <c r="W20" i="33"/>
  <c r="AC20" i="33"/>
  <c r="AB20" i="33"/>
  <c r="AA20" i="33"/>
  <c r="CD20" i="33"/>
  <c r="Y20" i="33"/>
  <c r="AF20" i="33"/>
  <c r="Z20" i="33"/>
  <c r="BV20" i="33"/>
  <c r="X20" i="33"/>
  <c r="CI20" i="33"/>
  <c r="CP20" i="33"/>
  <c r="CO20" i="33"/>
  <c r="CK20" i="33"/>
  <c r="I21" i="33"/>
  <c r="CG21" i="33" s="1"/>
  <c r="CA20" i="33"/>
  <c r="CH20" i="33"/>
  <c r="Q8" i="33"/>
  <c r="CH49" i="33"/>
  <c r="X49" i="33"/>
  <c r="R28" i="35"/>
  <c r="CF20" i="33"/>
  <c r="BP20" i="33"/>
  <c r="BH20" i="33"/>
  <c r="CG20" i="33"/>
  <c r="CM20" i="33"/>
  <c r="CE20" i="33"/>
  <c r="AH19" i="33"/>
  <c r="Q19" i="33" s="1"/>
  <c r="AG19" i="34"/>
  <c r="AF10" i="34"/>
  <c r="CM49" i="33"/>
  <c r="W49" i="33"/>
  <c r="AM29" i="33"/>
  <c r="AO29" i="33"/>
  <c r="AG29" i="33"/>
  <c r="AH29" i="33"/>
  <c r="AJ29" i="33"/>
  <c r="AL29" i="33"/>
  <c r="AE48" i="33"/>
  <c r="AW19" i="35"/>
  <c r="U11" i="35"/>
  <c r="BE29" i="35"/>
  <c r="BE41" i="35" s="1"/>
  <c r="AW29" i="35"/>
  <c r="BD29" i="35"/>
  <c r="BD41" i="35" s="1"/>
  <c r="BB29" i="35"/>
  <c r="BB41" i="35" s="1"/>
  <c r="AZ29" i="35"/>
  <c r="AZ41" i="35" s="1"/>
  <c r="AP29" i="35"/>
  <c r="AI29" i="35"/>
  <c r="BA29" i="35"/>
  <c r="BA41" i="35" s="1"/>
  <c r="AJ29" i="35"/>
  <c r="AU29" i="35"/>
  <c r="AX29" i="35"/>
  <c r="AX41" i="35" s="1"/>
  <c r="AY29" i="35"/>
  <c r="AY41" i="35" s="1"/>
  <c r="AT29" i="35"/>
  <c r="BC29" i="35"/>
  <c r="BC41" i="35" s="1"/>
  <c r="AS19" i="35"/>
  <c r="Q18" i="35"/>
  <c r="AB19" i="35"/>
  <c r="AV19" i="35"/>
  <c r="AV41" i="35" s="1"/>
  <c r="Q20" i="35"/>
  <c r="AF19" i="35"/>
  <c r="AU19" i="35"/>
  <c r="AT19" i="35"/>
  <c r="AE19" i="35"/>
  <c r="AC19" i="35"/>
  <c r="Z19" i="35"/>
  <c r="AL19" i="35"/>
  <c r="AD19" i="35"/>
  <c r="U20" i="35"/>
  <c r="V19" i="35"/>
  <c r="V20" i="35"/>
  <c r="AK19" i="35"/>
  <c r="AA19" i="35"/>
  <c r="AJ10" i="34"/>
  <c r="AQ19" i="34"/>
  <c r="AH19" i="34"/>
  <c r="AQ10" i="34"/>
  <c r="AO19" i="34"/>
  <c r="AP10" i="34"/>
  <c r="AF19" i="34"/>
  <c r="V10" i="34"/>
  <c r="AP19" i="34"/>
  <c r="AM19" i="34"/>
  <c r="Q9" i="34"/>
  <c r="V19" i="34"/>
  <c r="S10" i="34"/>
  <c r="Q18" i="34"/>
  <c r="T19" i="34"/>
  <c r="AW49" i="33"/>
  <c r="BJ49" i="33"/>
  <c r="BF49" i="33"/>
  <c r="AK39" i="33"/>
  <c r="AM39" i="33"/>
  <c r="AL39" i="33"/>
  <c r="AQ39" i="33"/>
  <c r="AF39" i="33"/>
  <c r="AN39" i="33"/>
  <c r="BY49" i="33"/>
  <c r="CL49" i="33"/>
  <c r="BL49" i="33"/>
  <c r="S29" i="33"/>
  <c r="U29" i="33"/>
  <c r="T29" i="33"/>
  <c r="T19" i="33"/>
  <c r="S19" i="33"/>
  <c r="BV49" i="33"/>
  <c r="V19" i="33"/>
  <c r="BW49" i="33"/>
  <c r="V29" i="33"/>
  <c r="Y49" i="33"/>
  <c r="CK49" i="33"/>
  <c r="AX49" i="33"/>
  <c r="BD49" i="33"/>
  <c r="BX49" i="33"/>
  <c r="BE49" i="33"/>
  <c r="CP49" i="33"/>
  <c r="CC49" i="33"/>
  <c r="T39" i="33"/>
  <c r="L40" i="33"/>
  <c r="M40" i="33" s="1"/>
  <c r="N40" i="33" s="1"/>
  <c r="V39" i="33"/>
  <c r="Q10" i="33"/>
  <c r="V10" i="33"/>
  <c r="U9" i="33"/>
  <c r="T10" i="33"/>
  <c r="U10" i="33"/>
  <c r="BU49" i="33"/>
  <c r="AT49" i="33"/>
  <c r="BK49" i="33"/>
  <c r="CJ49" i="33"/>
  <c r="BB49" i="33"/>
  <c r="CI49" i="33"/>
  <c r="AZ49" i="33"/>
  <c r="BA49" i="33"/>
  <c r="BM49" i="33"/>
  <c r="T9" i="33"/>
  <c r="BT49" i="33"/>
  <c r="AN9" i="33"/>
  <c r="AL9" i="33"/>
  <c r="BH49" i="33"/>
  <c r="CB49" i="33"/>
  <c r="AF9" i="33"/>
  <c r="BO49" i="33"/>
  <c r="S9" i="33"/>
  <c r="CN49" i="33"/>
  <c r="AM9" i="33"/>
  <c r="V10" i="35"/>
  <c r="AH10" i="35"/>
  <c r="S10" i="35"/>
  <c r="U29" i="35"/>
  <c r="V29" i="35"/>
  <c r="L30" i="35"/>
  <c r="AH29" i="35"/>
  <c r="AM29" i="35"/>
  <c r="AR29" i="35"/>
  <c r="T10" i="35"/>
  <c r="T11" i="35"/>
  <c r="AL29" i="35"/>
  <c r="AD10" i="35"/>
  <c r="AK10" i="35"/>
  <c r="U19" i="35"/>
  <c r="Q28" i="35"/>
  <c r="AQ29" i="35"/>
  <c r="AK29" i="35"/>
  <c r="AC10" i="35"/>
  <c r="AC41" i="35" s="1"/>
  <c r="Q9" i="35"/>
  <c r="AJ10" i="35"/>
  <c r="Q11" i="35"/>
  <c r="AS29" i="35"/>
  <c r="AN29" i="35"/>
  <c r="I31" i="35"/>
  <c r="CJ30" i="35"/>
  <c r="CJ42" i="35" s="1"/>
  <c r="AN30" i="35"/>
  <c r="AF30" i="35"/>
  <c r="AF42" i="35" s="1"/>
  <c r="X30" i="35"/>
  <c r="X42" i="35" s="1"/>
  <c r="CI30" i="35"/>
  <c r="CI42" i="35" s="1"/>
  <c r="CP30" i="35"/>
  <c r="CP42" i="35" s="1"/>
  <c r="CH30" i="35"/>
  <c r="CH42" i="35" s="1"/>
  <c r="AL30" i="35"/>
  <c r="AD30" i="35"/>
  <c r="AD42" i="35" s="1"/>
  <c r="CO30" i="35"/>
  <c r="CO42" i="35" s="1"/>
  <c r="CG30" i="35"/>
  <c r="CG42" i="35" s="1"/>
  <c r="AS30" i="35"/>
  <c r="AK30" i="35"/>
  <c r="AK42" i="35" s="1"/>
  <c r="AC30" i="35"/>
  <c r="AC42" i="35" s="1"/>
  <c r="CL30" i="35"/>
  <c r="CL42" i="35" s="1"/>
  <c r="CD30" i="35"/>
  <c r="CD42" i="35" s="1"/>
  <c r="AP30" i="35"/>
  <c r="AH30" i="35"/>
  <c r="AH42" i="35" s="1"/>
  <c r="Z30" i="35"/>
  <c r="Z42" i="35" s="1"/>
  <c r="CN30" i="35"/>
  <c r="CN42" i="35" s="1"/>
  <c r="AO30" i="35"/>
  <c r="Y30" i="35"/>
  <c r="Y42" i="35" s="1"/>
  <c r="CM30" i="35"/>
  <c r="CM42" i="35" s="1"/>
  <c r="AM30" i="35"/>
  <c r="W30" i="35"/>
  <c r="W42" i="35" s="1"/>
  <c r="CK30" i="35"/>
  <c r="CK42" i="35" s="1"/>
  <c r="AJ30" i="35"/>
  <c r="AJ42" i="35" s="1"/>
  <c r="CF30" i="35"/>
  <c r="CF42" i="35" s="1"/>
  <c r="AI30" i="35"/>
  <c r="AI42" i="35" s="1"/>
  <c r="CE30" i="35"/>
  <c r="CE42" i="35" s="1"/>
  <c r="AG30" i="35"/>
  <c r="AG42" i="35" s="1"/>
  <c r="AE30" i="35"/>
  <c r="AE42" i="35" s="1"/>
  <c r="AR30" i="35"/>
  <c r="AB30" i="35"/>
  <c r="AB42" i="35" s="1"/>
  <c r="AQ30" i="35"/>
  <c r="AA30" i="35"/>
  <c r="AA42" i="35" s="1"/>
  <c r="U10" i="35"/>
  <c r="AB10" i="35"/>
  <c r="AI10" i="35"/>
  <c r="Z10" i="35"/>
  <c r="Z41" i="35" s="1"/>
  <c r="AG10" i="35"/>
  <c r="V11" i="35"/>
  <c r="CN12" i="35"/>
  <c r="CM12" i="35"/>
  <c r="CE12" i="35"/>
  <c r="BW12" i="35"/>
  <c r="BO12" i="35"/>
  <c r="AQ12" i="35"/>
  <c r="AI12" i="35"/>
  <c r="AA12" i="35"/>
  <c r="CK12" i="35"/>
  <c r="CC12" i="35"/>
  <c r="BU12" i="35"/>
  <c r="BM12" i="35"/>
  <c r="AW12" i="35"/>
  <c r="AO12" i="35"/>
  <c r="I13" i="35"/>
  <c r="CJ12" i="35"/>
  <c r="CB12" i="35"/>
  <c r="BT12" i="35"/>
  <c r="CP12" i="35"/>
  <c r="CH12" i="35"/>
  <c r="BZ12" i="35"/>
  <c r="BR12" i="35"/>
  <c r="BJ12" i="35"/>
  <c r="AT12" i="35"/>
  <c r="AL12" i="35"/>
  <c r="AD12" i="35"/>
  <c r="CO12" i="35"/>
  <c r="CG12" i="35"/>
  <c r="BY12" i="35"/>
  <c r="BQ12" i="35"/>
  <c r="AS12" i="35"/>
  <c r="CI12" i="35"/>
  <c r="BN12" i="35"/>
  <c r="AJ12" i="35"/>
  <c r="Y12" i="35"/>
  <c r="CF12" i="35"/>
  <c r="BL12" i="35"/>
  <c r="AV12" i="35"/>
  <c r="AH12" i="35"/>
  <c r="X12" i="35"/>
  <c r="CD12" i="35"/>
  <c r="BK12" i="35"/>
  <c r="AU12" i="35"/>
  <c r="AG12" i="35"/>
  <c r="W12" i="35"/>
  <c r="CA12" i="35"/>
  <c r="AR12" i="35"/>
  <c r="AF12" i="35"/>
  <c r="BX12" i="35"/>
  <c r="AP12" i="35"/>
  <c r="AE12" i="35"/>
  <c r="BV12" i="35"/>
  <c r="AN12" i="35"/>
  <c r="AC12" i="35"/>
  <c r="BS12" i="35"/>
  <c r="AM12" i="35"/>
  <c r="AB12" i="35"/>
  <c r="CL12" i="35"/>
  <c r="BP12" i="35"/>
  <c r="AK12" i="35"/>
  <c r="Z12" i="35"/>
  <c r="T29" i="35"/>
  <c r="AF10" i="35"/>
  <c r="AA10" i="35"/>
  <c r="AA41" i="35" s="1"/>
  <c r="AQ19" i="35"/>
  <c r="CI11" i="34"/>
  <c r="CA11" i="34"/>
  <c r="BS11" i="34"/>
  <c r="BK11" i="34"/>
  <c r="AM11" i="34"/>
  <c r="AE11" i="34"/>
  <c r="W11" i="34"/>
  <c r="CP11" i="34"/>
  <c r="CH11" i="34"/>
  <c r="BZ11" i="34"/>
  <c r="BR11" i="34"/>
  <c r="BJ11" i="34"/>
  <c r="AL11" i="34"/>
  <c r="AD11" i="34"/>
  <c r="CO11" i="34"/>
  <c r="CG11" i="34"/>
  <c r="BY11" i="34"/>
  <c r="BQ11" i="34"/>
  <c r="BI11" i="34"/>
  <c r="AK11" i="34"/>
  <c r="AC11" i="34"/>
  <c r="CN11" i="34"/>
  <c r="CF11" i="34"/>
  <c r="BX11" i="34"/>
  <c r="BP11" i="34"/>
  <c r="BH11" i="34"/>
  <c r="AJ11" i="34"/>
  <c r="AB11" i="34"/>
  <c r="CM11" i="34"/>
  <c r="CE11" i="34"/>
  <c r="BW11" i="34"/>
  <c r="BO11" i="34"/>
  <c r="BG11" i="34"/>
  <c r="AQ11" i="34"/>
  <c r="AI11" i="34"/>
  <c r="AA11" i="34"/>
  <c r="CL11" i="34"/>
  <c r="CD11" i="34"/>
  <c r="BV11" i="34"/>
  <c r="BN11" i="34"/>
  <c r="BF11" i="34"/>
  <c r="AP11" i="34"/>
  <c r="AH11" i="34"/>
  <c r="Z11" i="34"/>
  <c r="CK11" i="34"/>
  <c r="CC11" i="34"/>
  <c r="BU11" i="34"/>
  <c r="BM11" i="34"/>
  <c r="BE11" i="34"/>
  <c r="AO11" i="34"/>
  <c r="AG11" i="34"/>
  <c r="Y11" i="34"/>
  <c r="I12" i="34"/>
  <c r="CJ11" i="34"/>
  <c r="CB11" i="34"/>
  <c r="BT11" i="34"/>
  <c r="BL11" i="34"/>
  <c r="AN11" i="34"/>
  <c r="AF11" i="34"/>
  <c r="X11" i="34"/>
  <c r="AK10" i="34"/>
  <c r="U19" i="34"/>
  <c r="AR39" i="33"/>
  <c r="V9" i="33"/>
  <c r="U19" i="33"/>
  <c r="AG9" i="33"/>
  <c r="AN19" i="35"/>
  <c r="AR19" i="35"/>
  <c r="AI19" i="35"/>
  <c r="AI10" i="34"/>
  <c r="AL19" i="34"/>
  <c r="BS49" i="33"/>
  <c r="AA48" i="33"/>
  <c r="AJ39" i="33"/>
  <c r="AH39" i="33"/>
  <c r="S48" i="33"/>
  <c r="AK9" i="33"/>
  <c r="AR9" i="33"/>
  <c r="R19" i="33"/>
  <c r="AJ19" i="35"/>
  <c r="AO10" i="34"/>
  <c r="AM10" i="34"/>
  <c r="S19" i="34"/>
  <c r="CA49" i="33"/>
  <c r="AD48" i="33"/>
  <c r="AB48" i="33"/>
  <c r="X48" i="33"/>
  <c r="CD49" i="33"/>
  <c r="R48" i="33"/>
  <c r="AJ9" i="33"/>
  <c r="U10" i="34"/>
  <c r="T10" i="34"/>
  <c r="Y48" i="33"/>
  <c r="CG49" i="33"/>
  <c r="V48" i="33"/>
  <c r="U39" i="33"/>
  <c r="AQ9" i="33"/>
  <c r="CP11" i="33"/>
  <c r="CH11" i="33"/>
  <c r="BZ11" i="33"/>
  <c r="BR11" i="33"/>
  <c r="BB11" i="33"/>
  <c r="AT11" i="33"/>
  <c r="AL11" i="33"/>
  <c r="AD11" i="33"/>
  <c r="CK11" i="33"/>
  <c r="CC11" i="33"/>
  <c r="BU11" i="33"/>
  <c r="AW11" i="33"/>
  <c r="AO11" i="33"/>
  <c r="AG11" i="33"/>
  <c r="Y11" i="33"/>
  <c r="CN11" i="33"/>
  <c r="CD11" i="33"/>
  <c r="BS11" i="33"/>
  <c r="AX11" i="33"/>
  <c r="AM11" i="33"/>
  <c r="AB11" i="33"/>
  <c r="CM11" i="33"/>
  <c r="CB11" i="33"/>
  <c r="BQ11" i="33"/>
  <c r="AV11" i="33"/>
  <c r="AK11" i="33"/>
  <c r="AA11" i="33"/>
  <c r="CL11" i="33"/>
  <c r="CA11" i="33"/>
  <c r="AU11" i="33"/>
  <c r="AJ11" i="33"/>
  <c r="Z11" i="33"/>
  <c r="CJ11" i="33"/>
  <c r="BY11" i="33"/>
  <c r="AS11" i="33"/>
  <c r="AI11" i="33"/>
  <c r="X11" i="33"/>
  <c r="CI11" i="33"/>
  <c r="BX11" i="33"/>
  <c r="BC11" i="33"/>
  <c r="AR11" i="33"/>
  <c r="AH11" i="33"/>
  <c r="W11" i="33"/>
  <c r="I12" i="33"/>
  <c r="CG11" i="33"/>
  <c r="BW11" i="33"/>
  <c r="BA11" i="33"/>
  <c r="AQ11" i="33"/>
  <c r="AF11" i="33"/>
  <c r="CF11" i="33"/>
  <c r="BV11" i="33"/>
  <c r="AZ11" i="33"/>
  <c r="AP11" i="33"/>
  <c r="AE11" i="33"/>
  <c r="CO11" i="33"/>
  <c r="CE11" i="33"/>
  <c r="BT11" i="33"/>
  <c r="AY11" i="33"/>
  <c r="AN11" i="33"/>
  <c r="AC11" i="33"/>
  <c r="O20" i="35"/>
  <c r="M20" i="35"/>
  <c r="N20" i="35" s="1"/>
  <c r="T19" i="35"/>
  <c r="AP19" i="35"/>
  <c r="AG48" i="33"/>
  <c r="BQ49" i="33"/>
  <c r="CL40" i="33"/>
  <c r="CD40" i="33"/>
  <c r="BV40" i="33"/>
  <c r="BN40" i="33"/>
  <c r="BF40" i="33"/>
  <c r="AH40" i="33"/>
  <c r="Z40" i="33"/>
  <c r="CK40" i="33"/>
  <c r="CC40" i="33"/>
  <c r="BU40" i="33"/>
  <c r="BM40" i="33"/>
  <c r="BE40" i="33"/>
  <c r="AG40" i="33"/>
  <c r="Y40" i="33"/>
  <c r="I41" i="33"/>
  <c r="CJ40" i="33"/>
  <c r="CB40" i="33"/>
  <c r="BT40" i="33"/>
  <c r="BL40" i="33"/>
  <c r="BD40" i="33"/>
  <c r="CI40" i="33"/>
  <c r="CA40" i="33"/>
  <c r="BS40" i="33"/>
  <c r="BK40" i="33"/>
  <c r="AE40" i="33"/>
  <c r="W40" i="33"/>
  <c r="CP40" i="33"/>
  <c r="CH40" i="33"/>
  <c r="BZ40" i="33"/>
  <c r="BR40" i="33"/>
  <c r="BJ40" i="33"/>
  <c r="AD40" i="33"/>
  <c r="CO40" i="33"/>
  <c r="CG40" i="33"/>
  <c r="BY40" i="33"/>
  <c r="BQ40" i="33"/>
  <c r="BI40" i="33"/>
  <c r="AK40" i="33"/>
  <c r="CN40" i="33"/>
  <c r="CF40" i="33"/>
  <c r="BX40" i="33"/>
  <c r="BP40" i="33"/>
  <c r="BH40" i="33"/>
  <c r="AJ40" i="33"/>
  <c r="AB40" i="33"/>
  <c r="CM40" i="33"/>
  <c r="CE40" i="33"/>
  <c r="BW40" i="33"/>
  <c r="BO40" i="33"/>
  <c r="BG40" i="33"/>
  <c r="AA40" i="33"/>
  <c r="X40" i="33"/>
  <c r="AI40" i="33"/>
  <c r="AF40" i="33"/>
  <c r="AC40" i="33"/>
  <c r="S39" i="33"/>
  <c r="Q18" i="33"/>
  <c r="O30" i="33"/>
  <c r="AW30" i="33" s="1"/>
  <c r="M30" i="33"/>
  <c r="N30" i="33" s="1"/>
  <c r="AI9" i="33"/>
  <c r="AP9" i="33"/>
  <c r="AH19" i="35"/>
  <c r="AH10" i="34"/>
  <c r="AL10" i="34"/>
  <c r="BR49" i="33"/>
  <c r="AE49" i="33"/>
  <c r="BI49" i="33"/>
  <c r="CO21" i="33"/>
  <c r="CN21" i="33"/>
  <c r="CF21" i="33"/>
  <c r="CE21" i="33"/>
  <c r="BW21" i="33"/>
  <c r="BV21" i="33"/>
  <c r="AP21" i="33"/>
  <c r="AW21" i="33"/>
  <c r="AO21" i="33"/>
  <c r="BT21" i="33"/>
  <c r="AV21" i="33"/>
  <c r="BS21" i="33"/>
  <c r="AU21" i="33"/>
  <c r="BZ21" i="33"/>
  <c r="BR21" i="33"/>
  <c r="BG49" i="33"/>
  <c r="CE49" i="33"/>
  <c r="AS39" i="33"/>
  <c r="BW20" i="33"/>
  <c r="U48" i="33"/>
  <c r="AH9" i="33"/>
  <c r="Q28" i="33"/>
  <c r="AM19" i="35"/>
  <c r="AO19" i="35"/>
  <c r="AI19" i="34"/>
  <c r="AR10" i="34"/>
  <c r="AN19" i="34"/>
  <c r="AJ19" i="34"/>
  <c r="CO49" i="33"/>
  <c r="CF49" i="33"/>
  <c r="BZ49" i="33"/>
  <c r="AC48" i="33"/>
  <c r="AY49" i="33"/>
  <c r="AB49" i="33"/>
  <c r="AV49" i="33"/>
  <c r="BR20" i="33"/>
  <c r="BP49" i="33"/>
  <c r="AI39" i="33"/>
  <c r="BN49" i="33"/>
  <c r="BO20" i="33"/>
  <c r="O10" i="33"/>
  <c r="AR10" i="33" s="1"/>
  <c r="M10" i="33"/>
  <c r="N10" i="33" s="1"/>
  <c r="CL20" i="33"/>
  <c r="AF29" i="33"/>
  <c r="CM30" i="33"/>
  <c r="CE30" i="33"/>
  <c r="BW30" i="33"/>
  <c r="BO30" i="33"/>
  <c r="BG30" i="33"/>
  <c r="AQ30" i="33"/>
  <c r="AI30" i="33"/>
  <c r="AA30" i="33"/>
  <c r="CL30" i="33"/>
  <c r="CD30" i="33"/>
  <c r="BV30" i="33"/>
  <c r="BN30" i="33"/>
  <c r="BF30" i="33"/>
  <c r="AP30" i="33"/>
  <c r="AH30" i="33"/>
  <c r="Z30" i="33"/>
  <c r="CK30" i="33"/>
  <c r="CC30" i="33"/>
  <c r="BU30" i="33"/>
  <c r="BM30" i="33"/>
  <c r="BE30" i="33"/>
  <c r="AO30" i="33"/>
  <c r="AG30" i="33"/>
  <c r="Y30" i="33"/>
  <c r="I31" i="33"/>
  <c r="CJ30" i="33"/>
  <c r="CB30" i="33"/>
  <c r="BT30" i="33"/>
  <c r="BL30" i="33"/>
  <c r="BD30" i="33"/>
  <c r="AN30" i="33"/>
  <c r="AF30" i="33"/>
  <c r="X30" i="33"/>
  <c r="CI30" i="33"/>
  <c r="CA30" i="33"/>
  <c r="BS30" i="33"/>
  <c r="BK30" i="33"/>
  <c r="AM30" i="33"/>
  <c r="AE30" i="33"/>
  <c r="W30" i="33"/>
  <c r="CP30" i="33"/>
  <c r="CH30" i="33"/>
  <c r="BZ30" i="33"/>
  <c r="BR30" i="33"/>
  <c r="BJ30" i="33"/>
  <c r="AL30" i="33"/>
  <c r="AD30" i="33"/>
  <c r="CO30" i="33"/>
  <c r="CG30" i="33"/>
  <c r="BY30" i="33"/>
  <c r="BQ30" i="33"/>
  <c r="BI30" i="33"/>
  <c r="AK30" i="33"/>
  <c r="AC30" i="33"/>
  <c r="CN30" i="33"/>
  <c r="CF30" i="33"/>
  <c r="BX30" i="33"/>
  <c r="BP30" i="33"/>
  <c r="BH30" i="33"/>
  <c r="AJ30" i="33"/>
  <c r="AB30" i="33"/>
  <c r="AO9" i="33"/>
  <c r="AO49" i="33" s="1"/>
  <c r="AG19" i="35"/>
  <c r="CL21" i="35"/>
  <c r="CD21" i="35"/>
  <c r="BV21" i="35"/>
  <c r="AP21" i="35"/>
  <c r="AH21" i="35"/>
  <c r="Z21" i="35"/>
  <c r="CK21" i="35"/>
  <c r="CC21" i="35"/>
  <c r="AW21" i="35"/>
  <c r="AO21" i="35"/>
  <c r="AG21" i="35"/>
  <c r="Y21" i="35"/>
  <c r="I22" i="35"/>
  <c r="CJ21" i="35"/>
  <c r="CB21" i="35"/>
  <c r="AV21" i="35"/>
  <c r="AN21" i="35"/>
  <c r="AF21" i="35"/>
  <c r="X21" i="35"/>
  <c r="CI21" i="35"/>
  <c r="CA21" i="35"/>
  <c r="AU21" i="35"/>
  <c r="AM21" i="35"/>
  <c r="CP21" i="35"/>
  <c r="CH21" i="35"/>
  <c r="BZ21" i="35"/>
  <c r="CO21" i="35"/>
  <c r="CG21" i="35"/>
  <c r="BY21" i="35"/>
  <c r="AS21" i="35"/>
  <c r="AK21" i="35"/>
  <c r="AC21" i="35"/>
  <c r="CN21" i="35"/>
  <c r="CF21" i="35"/>
  <c r="BX21" i="35"/>
  <c r="AR21" i="35"/>
  <c r="AJ21" i="35"/>
  <c r="AB21" i="35"/>
  <c r="CM21" i="35"/>
  <c r="CE21" i="35"/>
  <c r="BW21" i="35"/>
  <c r="AQ21" i="35"/>
  <c r="AI21" i="35"/>
  <c r="AA21" i="35"/>
  <c r="AT21" i="35"/>
  <c r="AL21" i="35"/>
  <c r="AE21" i="35"/>
  <c r="AD21" i="35"/>
  <c r="W21" i="35"/>
  <c r="CP20" i="34"/>
  <c r="CH20" i="34"/>
  <c r="BZ20" i="34"/>
  <c r="BR20" i="34"/>
  <c r="BJ20" i="34"/>
  <c r="AL20" i="34"/>
  <c r="AD20" i="34"/>
  <c r="CO20" i="34"/>
  <c r="CG20" i="34"/>
  <c r="BY20" i="34"/>
  <c r="BQ20" i="34"/>
  <c r="BI20" i="34"/>
  <c r="AK20" i="34"/>
  <c r="AC20" i="34"/>
  <c r="CN20" i="34"/>
  <c r="CF20" i="34"/>
  <c r="BX20" i="34"/>
  <c r="BP20" i="34"/>
  <c r="BH20" i="34"/>
  <c r="AJ20" i="34"/>
  <c r="AB20" i="34"/>
  <c r="CM20" i="34"/>
  <c r="CE20" i="34"/>
  <c r="BW20" i="34"/>
  <c r="BO20" i="34"/>
  <c r="BG20" i="34"/>
  <c r="AQ20" i="34"/>
  <c r="AI20" i="34"/>
  <c r="AA20" i="34"/>
  <c r="CL20" i="34"/>
  <c r="CD20" i="34"/>
  <c r="BV20" i="34"/>
  <c r="BN20" i="34"/>
  <c r="BF20" i="34"/>
  <c r="AP20" i="34"/>
  <c r="AH20" i="34"/>
  <c r="Z20" i="34"/>
  <c r="CK20" i="34"/>
  <c r="CC20" i="34"/>
  <c r="BU20" i="34"/>
  <c r="BM20" i="34"/>
  <c r="BE20" i="34"/>
  <c r="AO20" i="34"/>
  <c r="AG20" i="34"/>
  <c r="Y20" i="34"/>
  <c r="I21" i="34"/>
  <c r="CJ20" i="34"/>
  <c r="CB20" i="34"/>
  <c r="BT20" i="34"/>
  <c r="BL20" i="34"/>
  <c r="BD20" i="34"/>
  <c r="AN20" i="34"/>
  <c r="AF20" i="34"/>
  <c r="X20" i="34"/>
  <c r="CI20" i="34"/>
  <c r="CA20" i="34"/>
  <c r="BS20" i="34"/>
  <c r="BK20" i="34"/>
  <c r="AM20" i="34"/>
  <c r="AE20" i="34"/>
  <c r="W20" i="34"/>
  <c r="AN10" i="34"/>
  <c r="W48" i="33"/>
  <c r="AF48" i="33"/>
  <c r="BC49" i="33"/>
  <c r="BG20" i="33"/>
  <c r="T48" i="33"/>
  <c r="Q38" i="33"/>
  <c r="AN29" i="33"/>
  <c r="AF41" i="35" l="1"/>
  <c r="AK41" i="35"/>
  <c r="R40" i="35"/>
  <c r="V41" i="35"/>
  <c r="AB41" i="35"/>
  <c r="AD41" i="35"/>
  <c r="AS41" i="35"/>
  <c r="AG41" i="35"/>
  <c r="AW41" i="35"/>
  <c r="AT41" i="35"/>
  <c r="Q40" i="35"/>
  <c r="AU41" i="35"/>
  <c r="AE41" i="35"/>
  <c r="Q29" i="35"/>
  <c r="AH41" i="35"/>
  <c r="AQ41" i="35"/>
  <c r="U41" i="35"/>
  <c r="AJ41" i="35"/>
  <c r="AN41" i="35"/>
  <c r="AL41" i="35"/>
  <c r="AO41" i="35"/>
  <c r="AI41" i="35"/>
  <c r="AP41" i="35"/>
  <c r="T41" i="35"/>
  <c r="AR41" i="35"/>
  <c r="AM41" i="35"/>
  <c r="S19" i="35"/>
  <c r="AK49" i="33"/>
  <c r="AQ49" i="33"/>
  <c r="O40" i="33"/>
  <c r="Q10" i="34"/>
  <c r="AM49" i="33"/>
  <c r="Q20" i="33"/>
  <c r="V20" i="33"/>
  <c r="U20" i="33"/>
  <c r="CH21" i="33"/>
  <c r="CA21" i="33"/>
  <c r="CB21" i="33"/>
  <c r="BU21" i="33"/>
  <c r="CD21" i="33"/>
  <c r="CM21" i="33"/>
  <c r="AC21" i="33"/>
  <c r="CP21" i="33"/>
  <c r="CI21" i="33"/>
  <c r="CJ21" i="33"/>
  <c r="CC21" i="33"/>
  <c r="CL21" i="33"/>
  <c r="AB21" i="33"/>
  <c r="AK21" i="33"/>
  <c r="AD21" i="33"/>
  <c r="W21" i="33"/>
  <c r="X21" i="33"/>
  <c r="I22" i="33"/>
  <c r="I23" i="33" s="1"/>
  <c r="CK21" i="33"/>
  <c r="AA21" i="33"/>
  <c r="AJ21" i="33"/>
  <c r="AS21" i="33"/>
  <c r="AL21" i="33"/>
  <c r="AE21" i="33"/>
  <c r="AF21" i="33"/>
  <c r="Y21" i="33"/>
  <c r="Z21" i="33"/>
  <c r="AI21" i="33"/>
  <c r="AR21" i="33"/>
  <c r="BQ21" i="33"/>
  <c r="AG49" i="33"/>
  <c r="T20" i="33"/>
  <c r="AT21" i="33"/>
  <c r="AM21" i="33"/>
  <c r="AN21" i="33"/>
  <c r="AG21" i="33"/>
  <c r="AH21" i="33"/>
  <c r="AQ21" i="33"/>
  <c r="BP21" i="33"/>
  <c r="BY21" i="33"/>
  <c r="BX21" i="33"/>
  <c r="AZ30" i="33"/>
  <c r="AS30" i="33"/>
  <c r="S29" i="35"/>
  <c r="AT40" i="33"/>
  <c r="AZ40" i="33"/>
  <c r="BA40" i="33"/>
  <c r="Q19" i="34"/>
  <c r="AY30" i="33"/>
  <c r="AL49" i="33"/>
  <c r="U12" i="35"/>
  <c r="BI20" i="35"/>
  <c r="BG20" i="35"/>
  <c r="BE20" i="35"/>
  <c r="BH20" i="35"/>
  <c r="BF20" i="35"/>
  <c r="V21" i="35"/>
  <c r="AP20" i="35"/>
  <c r="AL20" i="35"/>
  <c r="AQ20" i="35"/>
  <c r="AM20" i="35"/>
  <c r="AR20" i="35"/>
  <c r="AN20" i="35"/>
  <c r="AO20" i="35"/>
  <c r="Q21" i="35"/>
  <c r="AV40" i="33"/>
  <c r="AU40" i="33"/>
  <c r="AF49" i="33"/>
  <c r="BC40" i="33"/>
  <c r="BB40" i="33"/>
  <c r="AY40" i="33"/>
  <c r="AR40" i="33"/>
  <c r="AS40" i="33"/>
  <c r="AR30" i="33"/>
  <c r="AX30" i="33"/>
  <c r="BA30" i="33"/>
  <c r="AT30" i="33"/>
  <c r="BB30" i="33"/>
  <c r="AU30" i="33"/>
  <c r="BC30" i="33"/>
  <c r="AV30" i="33"/>
  <c r="AN49" i="33"/>
  <c r="AW40" i="33"/>
  <c r="T49" i="33"/>
  <c r="S49" i="33"/>
  <c r="CP31" i="33"/>
  <c r="CH31" i="33"/>
  <c r="BZ31" i="33"/>
  <c r="BR31" i="33"/>
  <c r="BB31" i="33"/>
  <c r="AT31" i="33"/>
  <c r="AL31" i="33"/>
  <c r="AD31" i="33"/>
  <c r="CO31" i="33"/>
  <c r="CG31" i="33"/>
  <c r="BY31" i="33"/>
  <c r="BQ31" i="33"/>
  <c r="BA31" i="33"/>
  <c r="AS31" i="33"/>
  <c r="AK31" i="33"/>
  <c r="AC31" i="33"/>
  <c r="CN31" i="33"/>
  <c r="CF31" i="33"/>
  <c r="BX31" i="33"/>
  <c r="BP31" i="33"/>
  <c r="AZ31" i="33"/>
  <c r="AR31" i="33"/>
  <c r="AJ31" i="33"/>
  <c r="AB31" i="33"/>
  <c r="CM31" i="33"/>
  <c r="CE31" i="33"/>
  <c r="BW31" i="33"/>
  <c r="AY31" i="33"/>
  <c r="AQ31" i="33"/>
  <c r="AI31" i="33"/>
  <c r="AA31" i="33"/>
  <c r="CL31" i="33"/>
  <c r="CD31" i="33"/>
  <c r="BV31" i="33"/>
  <c r="AX31" i="33"/>
  <c r="AP31" i="33"/>
  <c r="AH31" i="33"/>
  <c r="Z31" i="33"/>
  <c r="CK31" i="33"/>
  <c r="CC31" i="33"/>
  <c r="BU31" i="33"/>
  <c r="AW31" i="33"/>
  <c r="AO31" i="33"/>
  <c r="AG31" i="33"/>
  <c r="Y31" i="33"/>
  <c r="I32" i="33"/>
  <c r="CJ31" i="33"/>
  <c r="CB31" i="33"/>
  <c r="BT31" i="33"/>
  <c r="AV31" i="33"/>
  <c r="AN31" i="33"/>
  <c r="AF31" i="33"/>
  <c r="X31" i="33"/>
  <c r="CI31" i="33"/>
  <c r="CA31" i="33"/>
  <c r="BS31" i="33"/>
  <c r="BC31" i="33"/>
  <c r="AU31" i="33"/>
  <c r="AM31" i="33"/>
  <c r="AE31" i="33"/>
  <c r="W31" i="33"/>
  <c r="R19" i="34"/>
  <c r="CB22" i="33"/>
  <c r="X22" i="33"/>
  <c r="CI22" i="33"/>
  <c r="BC22" i="33"/>
  <c r="AU22" i="33"/>
  <c r="CP22" i="33"/>
  <c r="AD22" i="33"/>
  <c r="CO22" i="33"/>
  <c r="CG22" i="33"/>
  <c r="BI22" i="33"/>
  <c r="AS22" i="33"/>
  <c r="AC22" i="33"/>
  <c r="CF22" i="33"/>
  <c r="AZ22" i="33"/>
  <c r="AR22" i="33"/>
  <c r="AJ22" i="33"/>
  <c r="AB22" i="33"/>
  <c r="CM22" i="33"/>
  <c r="CE22" i="33"/>
  <c r="BG22" i="33"/>
  <c r="AQ22" i="33"/>
  <c r="AI22" i="33"/>
  <c r="AA22" i="33"/>
  <c r="CD22" i="33"/>
  <c r="BF22" i="33"/>
  <c r="AX22" i="33"/>
  <c r="AP22" i="33"/>
  <c r="AH22" i="33"/>
  <c r="Z22" i="33"/>
  <c r="CK22" i="33"/>
  <c r="BE22" i="33"/>
  <c r="AW22" i="33"/>
  <c r="AO22" i="33"/>
  <c r="Y22" i="33"/>
  <c r="AI50" i="33"/>
  <c r="CE50" i="33"/>
  <c r="V40" i="33"/>
  <c r="BX50" i="33"/>
  <c r="BY50" i="33"/>
  <c r="BR50" i="33"/>
  <c r="BL50" i="33"/>
  <c r="Q11" i="33"/>
  <c r="R11" i="33"/>
  <c r="U11" i="33"/>
  <c r="AH49" i="33"/>
  <c r="U11" i="34"/>
  <c r="Q20" i="34"/>
  <c r="T20" i="34"/>
  <c r="CO21" i="34"/>
  <c r="CG21" i="34"/>
  <c r="BY21" i="34"/>
  <c r="I22" i="34"/>
  <c r="CJ21" i="34"/>
  <c r="CB21" i="34"/>
  <c r="BT21" i="34"/>
  <c r="CF21" i="34"/>
  <c r="BV21" i="34"/>
  <c r="AW21" i="34"/>
  <c r="AO21" i="34"/>
  <c r="AG21" i="34"/>
  <c r="Y21" i="34"/>
  <c r="CP21" i="34"/>
  <c r="CE21" i="34"/>
  <c r="BU21" i="34"/>
  <c r="AV21" i="34"/>
  <c r="AN21" i="34"/>
  <c r="AF21" i="34"/>
  <c r="X21" i="34"/>
  <c r="CN21" i="34"/>
  <c r="CD21" i="34"/>
  <c r="BS21" i="34"/>
  <c r="BC21" i="34"/>
  <c r="AU21" i="34"/>
  <c r="AM21" i="34"/>
  <c r="AE21" i="34"/>
  <c r="W21" i="34"/>
  <c r="CM21" i="34"/>
  <c r="CC21" i="34"/>
  <c r="BR21" i="34"/>
  <c r="BB21" i="34"/>
  <c r="AT21" i="34"/>
  <c r="AL21" i="34"/>
  <c r="AD21" i="34"/>
  <c r="CL21" i="34"/>
  <c r="CA21" i="34"/>
  <c r="BQ21" i="34"/>
  <c r="BA21" i="34"/>
  <c r="AS21" i="34"/>
  <c r="AK21" i="34"/>
  <c r="AC21" i="34"/>
  <c r="CK21" i="34"/>
  <c r="BZ21" i="34"/>
  <c r="BP21" i="34"/>
  <c r="AZ21" i="34"/>
  <c r="AR21" i="34"/>
  <c r="AJ21" i="34"/>
  <c r="AB21" i="34"/>
  <c r="CI21" i="34"/>
  <c r="BX21" i="34"/>
  <c r="AY21" i="34"/>
  <c r="AQ21" i="34"/>
  <c r="AI21" i="34"/>
  <c r="AA21" i="34"/>
  <c r="CH21" i="34"/>
  <c r="BW21" i="34"/>
  <c r="AX21" i="34"/>
  <c r="AP21" i="34"/>
  <c r="AH21" i="34"/>
  <c r="Z21" i="34"/>
  <c r="L11" i="33"/>
  <c r="AW10" i="33"/>
  <c r="BC10" i="33"/>
  <c r="BB10" i="33"/>
  <c r="BA10" i="33"/>
  <c r="AT10" i="33"/>
  <c r="AS10" i="33"/>
  <c r="AU10" i="33"/>
  <c r="AZ10" i="33"/>
  <c r="AY10" i="33"/>
  <c r="AX10" i="33"/>
  <c r="BD10" i="33"/>
  <c r="BD50" i="33" s="1"/>
  <c r="AV10" i="33"/>
  <c r="AS49" i="33"/>
  <c r="CM50" i="33"/>
  <c r="CF50" i="33"/>
  <c r="CG50" i="33"/>
  <c r="BZ50" i="33"/>
  <c r="BK50" i="33"/>
  <c r="BT50" i="33"/>
  <c r="BE50" i="33"/>
  <c r="V11" i="33"/>
  <c r="M11" i="34"/>
  <c r="N11" i="34" s="1"/>
  <c r="O11" i="34"/>
  <c r="L12" i="34" s="1"/>
  <c r="Q12" i="35"/>
  <c r="R10" i="35"/>
  <c r="O20" i="33"/>
  <c r="M20" i="33"/>
  <c r="N20" i="33" s="1"/>
  <c r="V30" i="33"/>
  <c r="X50" i="33"/>
  <c r="AB50" i="33"/>
  <c r="CN50" i="33"/>
  <c r="CO50" i="33"/>
  <c r="CH50" i="33"/>
  <c r="BS50" i="33"/>
  <c r="U40" i="33"/>
  <c r="CB50" i="33"/>
  <c r="BM50" i="33"/>
  <c r="BF50" i="33"/>
  <c r="AJ49" i="33"/>
  <c r="M20" i="34"/>
  <c r="N20" i="34" s="1"/>
  <c r="O20" i="34"/>
  <c r="L21" i="34" s="1"/>
  <c r="T11" i="34"/>
  <c r="Q11" i="34"/>
  <c r="V12" i="35"/>
  <c r="V20" i="34"/>
  <c r="AA50" i="33"/>
  <c r="AJ50" i="33"/>
  <c r="AK50" i="33"/>
  <c r="AD50" i="33"/>
  <c r="CP50" i="33"/>
  <c r="CA50" i="33"/>
  <c r="CJ50" i="33"/>
  <c r="BU50" i="33"/>
  <c r="BN50" i="33"/>
  <c r="L21" i="35"/>
  <c r="BD20" i="35"/>
  <c r="AS20" i="35"/>
  <c r="BB20" i="35"/>
  <c r="AU20" i="35"/>
  <c r="AT20" i="35"/>
  <c r="AV20" i="35"/>
  <c r="AX20" i="35"/>
  <c r="AY20" i="35"/>
  <c r="AZ20" i="35"/>
  <c r="BA20" i="35"/>
  <c r="AW20" i="35"/>
  <c r="BC20" i="35"/>
  <c r="R10" i="34"/>
  <c r="CL12" i="34"/>
  <c r="CD12" i="34"/>
  <c r="BV12" i="34"/>
  <c r="AX12" i="34"/>
  <c r="AP12" i="34"/>
  <c r="AH12" i="34"/>
  <c r="Z12" i="34"/>
  <c r="CK12" i="34"/>
  <c r="CC12" i="34"/>
  <c r="BU12" i="34"/>
  <c r="AW12" i="34"/>
  <c r="AO12" i="34"/>
  <c r="AG12" i="34"/>
  <c r="Y12" i="34"/>
  <c r="I13" i="34"/>
  <c r="CJ12" i="34"/>
  <c r="CB12" i="34"/>
  <c r="BT12" i="34"/>
  <c r="AV12" i="34"/>
  <c r="AN12" i="34"/>
  <c r="AF12" i="34"/>
  <c r="X12" i="34"/>
  <c r="CI12" i="34"/>
  <c r="CA12" i="34"/>
  <c r="BS12" i="34"/>
  <c r="BC12" i="34"/>
  <c r="AU12" i="34"/>
  <c r="AM12" i="34"/>
  <c r="AE12" i="34"/>
  <c r="W12" i="34"/>
  <c r="CP12" i="34"/>
  <c r="CH12" i="34"/>
  <c r="BZ12" i="34"/>
  <c r="BR12" i="34"/>
  <c r="BB12" i="34"/>
  <c r="AT12" i="34"/>
  <c r="AL12" i="34"/>
  <c r="AD12" i="34"/>
  <c r="CO12" i="34"/>
  <c r="CG12" i="34"/>
  <c r="BY12" i="34"/>
  <c r="BQ12" i="34"/>
  <c r="BA12" i="34"/>
  <c r="AS12" i="34"/>
  <c r="AK12" i="34"/>
  <c r="AC12" i="34"/>
  <c r="CN12" i="34"/>
  <c r="CF12" i="34"/>
  <c r="BX12" i="34"/>
  <c r="AZ12" i="34"/>
  <c r="AR12" i="34"/>
  <c r="AJ12" i="34"/>
  <c r="AB12" i="34"/>
  <c r="CM12" i="34"/>
  <c r="CE12" i="34"/>
  <c r="BW12" i="34"/>
  <c r="AY12" i="34"/>
  <c r="AQ12" i="34"/>
  <c r="AI12" i="34"/>
  <c r="AA12" i="34"/>
  <c r="CI13" i="35"/>
  <c r="CA13" i="35"/>
  <c r="BC13" i="35"/>
  <c r="AU13" i="35"/>
  <c r="AM13" i="35"/>
  <c r="AE13" i="35"/>
  <c r="W13" i="35"/>
  <c r="CP13" i="35"/>
  <c r="CH13" i="35"/>
  <c r="BZ13" i="35"/>
  <c r="BB13" i="35"/>
  <c r="AT13" i="35"/>
  <c r="AL13" i="35"/>
  <c r="AD13" i="35"/>
  <c r="CO13" i="35"/>
  <c r="CG13" i="35"/>
  <c r="BY13" i="35"/>
  <c r="BI13" i="35"/>
  <c r="BA13" i="35"/>
  <c r="CN13" i="35"/>
  <c r="CF13" i="35"/>
  <c r="BX13" i="35"/>
  <c r="BH13" i="35"/>
  <c r="AZ13" i="35"/>
  <c r="AR13" i="35"/>
  <c r="AJ13" i="35"/>
  <c r="AB13" i="35"/>
  <c r="CM13" i="35"/>
  <c r="CE13" i="35"/>
  <c r="BW13" i="35"/>
  <c r="BG13" i="35"/>
  <c r="AY13" i="35"/>
  <c r="AQ13" i="35"/>
  <c r="AI13" i="35"/>
  <c r="AA13" i="35"/>
  <c r="CK13" i="35"/>
  <c r="CC13" i="35"/>
  <c r="BE13" i="35"/>
  <c r="AW13" i="35"/>
  <c r="AO13" i="35"/>
  <c r="AG13" i="35"/>
  <c r="Y13" i="35"/>
  <c r="I14" i="35"/>
  <c r="CJ13" i="35"/>
  <c r="CB13" i="35"/>
  <c r="BD13" i="35"/>
  <c r="AV13" i="35"/>
  <c r="AN13" i="35"/>
  <c r="AF13" i="35"/>
  <c r="X13" i="35"/>
  <c r="CD13" i="35"/>
  <c r="AH13" i="35"/>
  <c r="BV13" i="35"/>
  <c r="AC13" i="35"/>
  <c r="Z13" i="35"/>
  <c r="BF13" i="35"/>
  <c r="AX13" i="35"/>
  <c r="AS13" i="35"/>
  <c r="AP13" i="35"/>
  <c r="CL13" i="35"/>
  <c r="AK13" i="35"/>
  <c r="U30" i="33"/>
  <c r="Q29" i="33"/>
  <c r="R9" i="33"/>
  <c r="W50" i="33"/>
  <c r="Q40" i="33"/>
  <c r="CI50" i="33"/>
  <c r="CO41" i="33"/>
  <c r="CG41" i="33"/>
  <c r="BY41" i="33"/>
  <c r="AS41" i="33"/>
  <c r="AK41" i="33"/>
  <c r="AC41" i="33"/>
  <c r="CN41" i="33"/>
  <c r="CF41" i="33"/>
  <c r="BX41" i="33"/>
  <c r="AR41" i="33"/>
  <c r="AJ41" i="33"/>
  <c r="AB41" i="33"/>
  <c r="CM41" i="33"/>
  <c r="CE41" i="33"/>
  <c r="BW41" i="33"/>
  <c r="AQ41" i="33"/>
  <c r="AI41" i="33"/>
  <c r="AA41" i="33"/>
  <c r="CL41" i="33"/>
  <c r="CD41" i="33"/>
  <c r="BV41" i="33"/>
  <c r="AP41" i="33"/>
  <c r="AH41" i="33"/>
  <c r="Z41" i="33"/>
  <c r="CK41" i="33"/>
  <c r="CC41" i="33"/>
  <c r="BU41" i="33"/>
  <c r="AW41" i="33"/>
  <c r="AW51" i="33" s="1"/>
  <c r="AO41" i="33"/>
  <c r="AG41" i="33"/>
  <c r="Y41" i="33"/>
  <c r="Y51" i="33" s="1"/>
  <c r="I42" i="33"/>
  <c r="CJ41" i="33"/>
  <c r="CB41" i="33"/>
  <c r="BT41" i="33"/>
  <c r="AV41" i="33"/>
  <c r="AN41" i="33"/>
  <c r="AF41" i="33"/>
  <c r="X41" i="33"/>
  <c r="CI41" i="33"/>
  <c r="CA41" i="33"/>
  <c r="BS41" i="33"/>
  <c r="AU41" i="33"/>
  <c r="AM41" i="33"/>
  <c r="AE41" i="33"/>
  <c r="W41" i="33"/>
  <c r="CP41" i="33"/>
  <c r="CH41" i="33"/>
  <c r="BZ41" i="33"/>
  <c r="BR41" i="33"/>
  <c r="AT41" i="33"/>
  <c r="AL41" i="33"/>
  <c r="AD41" i="33"/>
  <c r="CC50" i="33"/>
  <c r="BV50" i="33"/>
  <c r="AP49" i="33"/>
  <c r="Q19" i="35"/>
  <c r="R12" i="35"/>
  <c r="R29" i="33"/>
  <c r="R21" i="35"/>
  <c r="CO22" i="35"/>
  <c r="BI22" i="35"/>
  <c r="BA22" i="35"/>
  <c r="AS22" i="35"/>
  <c r="AK22" i="35"/>
  <c r="AC22" i="35"/>
  <c r="CN22" i="35"/>
  <c r="BH22" i="35"/>
  <c r="AZ22" i="35"/>
  <c r="AR22" i="35"/>
  <c r="AJ22" i="35"/>
  <c r="AB22" i="35"/>
  <c r="CM22" i="35"/>
  <c r="BG22" i="35"/>
  <c r="AY22" i="35"/>
  <c r="AQ22" i="35"/>
  <c r="AI22" i="35"/>
  <c r="AA22" i="35"/>
  <c r="CL22" i="35"/>
  <c r="BF22" i="35"/>
  <c r="AX22" i="35"/>
  <c r="AP22" i="35"/>
  <c r="AH22" i="35"/>
  <c r="Z22" i="35"/>
  <c r="CK22" i="35"/>
  <c r="BE22" i="35"/>
  <c r="AW22" i="35"/>
  <c r="AO22" i="35"/>
  <c r="AG22" i="35"/>
  <c r="Y22" i="35"/>
  <c r="I23" i="35"/>
  <c r="CJ22" i="35"/>
  <c r="BD22" i="35"/>
  <c r="AV22" i="35"/>
  <c r="AN22" i="35"/>
  <c r="AF22" i="35"/>
  <c r="X22" i="35"/>
  <c r="CI22" i="35"/>
  <c r="BC22" i="35"/>
  <c r="AU22" i="35"/>
  <c r="AM22" i="35"/>
  <c r="AE22" i="35"/>
  <c r="W22" i="35"/>
  <c r="CP22" i="35"/>
  <c r="CH22" i="35"/>
  <c r="BB22" i="35"/>
  <c r="AT22" i="35"/>
  <c r="AL22" i="35"/>
  <c r="AD22" i="35"/>
  <c r="BG50" i="33"/>
  <c r="T40" i="33"/>
  <c r="AE50" i="33"/>
  <c r="Y50" i="33"/>
  <c r="CK50" i="33"/>
  <c r="CD50" i="33"/>
  <c r="Q9" i="33"/>
  <c r="L41" i="33"/>
  <c r="V11" i="34"/>
  <c r="V30" i="35"/>
  <c r="V42" i="35" s="1"/>
  <c r="O30" i="35"/>
  <c r="M30" i="35"/>
  <c r="N30" i="35" s="1"/>
  <c r="U20" i="34"/>
  <c r="Q48" i="33"/>
  <c r="Q30" i="33"/>
  <c r="L31" i="33"/>
  <c r="AC50" i="33"/>
  <c r="BO50" i="33"/>
  <c r="BH50" i="33"/>
  <c r="BI50" i="33"/>
  <c r="AG50" i="33"/>
  <c r="Z50" i="33"/>
  <c r="CL50" i="33"/>
  <c r="U49" i="33"/>
  <c r="R19" i="35"/>
  <c r="Q39" i="33"/>
  <c r="AR49" i="33"/>
  <c r="Q30" i="35"/>
  <c r="Q42" i="35" s="1"/>
  <c r="AY31" i="35"/>
  <c r="AQ31" i="35"/>
  <c r="AQ43" i="35" s="1"/>
  <c r="AI31" i="35"/>
  <c r="AI43" i="35" s="1"/>
  <c r="AA31" i="35"/>
  <c r="AA43" i="35" s="1"/>
  <c r="AX31" i="35"/>
  <c r="AP31" i="35"/>
  <c r="AP43" i="35" s="1"/>
  <c r="AH31" i="35"/>
  <c r="AH43" i="35" s="1"/>
  <c r="Z31" i="35"/>
  <c r="Z43" i="35" s="1"/>
  <c r="BE31" i="35"/>
  <c r="AW31" i="35"/>
  <c r="AW43" i="35" s="1"/>
  <c r="AO31" i="35"/>
  <c r="AO43" i="35" s="1"/>
  <c r="AG31" i="35"/>
  <c r="AG43" i="35" s="1"/>
  <c r="Y31" i="35"/>
  <c r="Y43" i="35" s="1"/>
  <c r="I32" i="35"/>
  <c r="BD31" i="35"/>
  <c r="AV31" i="35"/>
  <c r="AV43" i="35" s="1"/>
  <c r="AN31" i="35"/>
  <c r="AN43" i="35" s="1"/>
  <c r="AF31" i="35"/>
  <c r="AF43" i="35" s="1"/>
  <c r="X31" i="35"/>
  <c r="X43" i="35" s="1"/>
  <c r="BA31" i="35"/>
  <c r="AS31" i="35"/>
  <c r="AS43" i="35" s="1"/>
  <c r="AK31" i="35"/>
  <c r="AK43" i="35" s="1"/>
  <c r="AC31" i="35"/>
  <c r="AC43" i="35" s="1"/>
  <c r="CP31" i="35"/>
  <c r="CP43" i="35" s="1"/>
  <c r="AZ31" i="35"/>
  <c r="AD31" i="35"/>
  <c r="AD43" i="35" s="1"/>
  <c r="AU31" i="35"/>
  <c r="AU43" i="35" s="1"/>
  <c r="AB31" i="35"/>
  <c r="AB43" i="35" s="1"/>
  <c r="AT31" i="35"/>
  <c r="AT43" i="35" s="1"/>
  <c r="W31" i="35"/>
  <c r="W43" i="35" s="1"/>
  <c r="AR31" i="35"/>
  <c r="AR43" i="35" s="1"/>
  <c r="AM31" i="35"/>
  <c r="AM43" i="35" s="1"/>
  <c r="AL31" i="35"/>
  <c r="AL43" i="35" s="1"/>
  <c r="BC31" i="35"/>
  <c r="AJ31" i="35"/>
  <c r="AJ43" i="35" s="1"/>
  <c r="BB31" i="35"/>
  <c r="AE31" i="35"/>
  <c r="AE43" i="35" s="1"/>
  <c r="Q10" i="35"/>
  <c r="V49" i="33"/>
  <c r="O11" i="35"/>
  <c r="M11" i="35"/>
  <c r="T30" i="33"/>
  <c r="AI49" i="33"/>
  <c r="R39" i="33"/>
  <c r="AF50" i="33"/>
  <c r="BW50" i="33"/>
  <c r="BP50" i="33"/>
  <c r="BQ50" i="33"/>
  <c r="BJ50" i="33"/>
  <c r="AH50" i="33"/>
  <c r="CK12" i="33"/>
  <c r="CC12" i="33"/>
  <c r="BM12" i="33"/>
  <c r="BE12" i="33"/>
  <c r="AW12" i="33"/>
  <c r="AO12" i="33"/>
  <c r="AG12" i="33"/>
  <c r="Y12" i="33"/>
  <c r="CN12" i="33"/>
  <c r="CF12" i="33"/>
  <c r="BH12" i="33"/>
  <c r="AZ12" i="33"/>
  <c r="AR12" i="33"/>
  <c r="AJ12" i="33"/>
  <c r="AB12" i="33"/>
  <c r="CO12" i="33"/>
  <c r="CD12" i="33"/>
  <c r="BI12" i="33"/>
  <c r="AX12" i="33"/>
  <c r="AM12" i="33"/>
  <c r="AC12" i="33"/>
  <c r="CM12" i="33"/>
  <c r="BG12" i="33"/>
  <c r="AV12" i="33"/>
  <c r="AL12" i="33"/>
  <c r="AA12" i="33"/>
  <c r="CL12" i="33"/>
  <c r="BF12" i="33"/>
  <c r="AU12" i="33"/>
  <c r="AK12" i="33"/>
  <c r="Z12" i="33"/>
  <c r="CJ12" i="33"/>
  <c r="BO12" i="33"/>
  <c r="BD12" i="33"/>
  <c r="AT12" i="33"/>
  <c r="AI12" i="33"/>
  <c r="X12" i="33"/>
  <c r="CI12" i="33"/>
  <c r="BN12" i="33"/>
  <c r="BC12" i="33"/>
  <c r="AS12" i="33"/>
  <c r="AH12" i="33"/>
  <c r="W12" i="33"/>
  <c r="I13" i="33"/>
  <c r="CH12" i="33"/>
  <c r="BL12" i="33"/>
  <c r="BB12" i="33"/>
  <c r="AQ12" i="33"/>
  <c r="AF12" i="33"/>
  <c r="CG12" i="33"/>
  <c r="BK12" i="33"/>
  <c r="BA12" i="33"/>
  <c r="AP12" i="33"/>
  <c r="AE12" i="33"/>
  <c r="CP12" i="33"/>
  <c r="CE12" i="33"/>
  <c r="BJ12" i="33"/>
  <c r="AY12" i="33"/>
  <c r="AN12" i="33"/>
  <c r="AD12" i="33"/>
  <c r="R29" i="35"/>
  <c r="R41" i="35" s="1"/>
  <c r="BT30" i="35" l="1"/>
  <c r="BT42" i="35" s="1"/>
  <c r="BU30" i="35"/>
  <c r="BU42" i="35" s="1"/>
  <c r="BY30" i="35"/>
  <c r="BY42" i="35" s="1"/>
  <c r="CC30" i="35"/>
  <c r="CC42" i="35" s="1"/>
  <c r="BX30" i="35"/>
  <c r="BX42" i="35" s="1"/>
  <c r="CA30" i="35"/>
  <c r="CA42" i="35" s="1"/>
  <c r="BS30" i="35"/>
  <c r="BW30" i="35"/>
  <c r="BW42" i="35" s="1"/>
  <c r="BZ30" i="35"/>
  <c r="BZ42" i="35" s="1"/>
  <c r="BV30" i="35"/>
  <c r="BV42" i="35" s="1"/>
  <c r="BR30" i="35"/>
  <c r="BR42" i="35" s="1"/>
  <c r="CB30" i="35"/>
  <c r="CB42" i="35" s="1"/>
  <c r="S41" i="35"/>
  <c r="Q41" i="35"/>
  <c r="BA22" i="33"/>
  <c r="AM22" i="33"/>
  <c r="AL22" i="33"/>
  <c r="AF22" i="33"/>
  <c r="AG22" i="33"/>
  <c r="CL22" i="33"/>
  <c r="V22" i="33" s="1"/>
  <c r="BH22" i="33"/>
  <c r="AT22" i="33"/>
  <c r="AN22" i="33"/>
  <c r="R22" i="33" s="1"/>
  <c r="BB22" i="33"/>
  <c r="S22" i="33" s="1"/>
  <c r="AV22" i="33"/>
  <c r="CN22" i="33"/>
  <c r="CH22" i="33"/>
  <c r="BD22" i="33"/>
  <c r="CC22" i="33"/>
  <c r="AY22" i="33"/>
  <c r="AK22" i="33"/>
  <c r="W22" i="33"/>
  <c r="Q22" i="33" s="1"/>
  <c r="CJ22" i="33"/>
  <c r="AE22" i="33"/>
  <c r="AX40" i="33"/>
  <c r="AP40" i="33"/>
  <c r="AQ40" i="33"/>
  <c r="AN40" i="33"/>
  <c r="R40" i="33" s="1"/>
  <c r="AL40" i="33"/>
  <c r="AO40" i="33"/>
  <c r="AM40" i="33"/>
  <c r="BV51" i="33"/>
  <c r="L21" i="33"/>
  <c r="AX20" i="33"/>
  <c r="BC20" i="33"/>
  <c r="BC50" i="33" s="1"/>
  <c r="BB20" i="33"/>
  <c r="BB50" i="33" s="1"/>
  <c r="AY20" i="33"/>
  <c r="AY50" i="33" s="1"/>
  <c r="BA20" i="33"/>
  <c r="BA50" i="33" s="1"/>
  <c r="AZ20" i="33"/>
  <c r="AZ50" i="33" s="1"/>
  <c r="X51" i="33"/>
  <c r="AH51" i="33"/>
  <c r="R21" i="33"/>
  <c r="U21" i="33"/>
  <c r="V21" i="33"/>
  <c r="Q21" i="33"/>
  <c r="AR11" i="34"/>
  <c r="BT51" i="33"/>
  <c r="BU51" i="33"/>
  <c r="CD51" i="33"/>
  <c r="CM51" i="33"/>
  <c r="AK51" i="33"/>
  <c r="AA51" i="33"/>
  <c r="AJ51" i="33"/>
  <c r="AT51" i="33"/>
  <c r="AS51" i="33"/>
  <c r="T20" i="35"/>
  <c r="R30" i="33"/>
  <c r="S30" i="33"/>
  <c r="BP30" i="35"/>
  <c r="BP42" i="35" s="1"/>
  <c r="BG30" i="35"/>
  <c r="BG42" i="35" s="1"/>
  <c r="BK30" i="35"/>
  <c r="BK42" i="35" s="1"/>
  <c r="BL30" i="35"/>
  <c r="BL42" i="35" s="1"/>
  <c r="BN30" i="35"/>
  <c r="BN42" i="35" s="1"/>
  <c r="BQ30" i="35"/>
  <c r="BQ42" i="35" s="1"/>
  <c r="BI30" i="35"/>
  <c r="BI42" i="35" s="1"/>
  <c r="BF30" i="35"/>
  <c r="BF42" i="35" s="1"/>
  <c r="BO30" i="35"/>
  <c r="BO42" i="35" s="1"/>
  <c r="BH30" i="35"/>
  <c r="BH42" i="35" s="1"/>
  <c r="BM30" i="35"/>
  <c r="BM42" i="35" s="1"/>
  <c r="BJ30" i="35"/>
  <c r="BJ42" i="35" s="1"/>
  <c r="Q22" i="35"/>
  <c r="S22" i="35"/>
  <c r="R21" i="34"/>
  <c r="S40" i="33"/>
  <c r="CF51" i="33"/>
  <c r="CO51" i="33"/>
  <c r="CH51" i="33"/>
  <c r="CG51" i="33"/>
  <c r="U31" i="33"/>
  <c r="Z51" i="33"/>
  <c r="AR51" i="33"/>
  <c r="BZ51" i="33"/>
  <c r="CC51" i="33"/>
  <c r="AB51" i="33"/>
  <c r="AD51" i="33"/>
  <c r="AE51" i="33"/>
  <c r="AG51" i="33"/>
  <c r="AP51" i="33"/>
  <c r="BX51" i="33"/>
  <c r="AM51" i="33"/>
  <c r="AN51" i="33"/>
  <c r="AO51" i="33"/>
  <c r="Q49" i="33"/>
  <c r="BJ32" i="35"/>
  <c r="BB32" i="35"/>
  <c r="BB44" i="35" s="1"/>
  <c r="AT32" i="35"/>
  <c r="AT44" i="35" s="1"/>
  <c r="AL32" i="35"/>
  <c r="AL44" i="35" s="1"/>
  <c r="AD32" i="35"/>
  <c r="AD44" i="35" s="1"/>
  <c r="BQ32" i="35"/>
  <c r="BI32" i="35"/>
  <c r="BI44" i="35" s="1"/>
  <c r="BA32" i="35"/>
  <c r="BA44" i="35" s="1"/>
  <c r="AS32" i="35"/>
  <c r="AS44" i="35" s="1"/>
  <c r="AK32" i="35"/>
  <c r="AK44" i="35" s="1"/>
  <c r="AC32" i="35"/>
  <c r="AC44" i="35" s="1"/>
  <c r="BP32" i="35"/>
  <c r="BH32" i="35"/>
  <c r="BH44" i="35" s="1"/>
  <c r="AZ32" i="35"/>
  <c r="AZ44" i="35" s="1"/>
  <c r="AR32" i="35"/>
  <c r="AR44" i="35" s="1"/>
  <c r="AJ32" i="35"/>
  <c r="AJ44" i="35" s="1"/>
  <c r="AB32" i="35"/>
  <c r="AB44" i="35" s="1"/>
  <c r="BO32" i="35"/>
  <c r="BG32" i="35"/>
  <c r="BG44" i="35" s="1"/>
  <c r="AY32" i="35"/>
  <c r="AY44" i="35" s="1"/>
  <c r="AQ32" i="35"/>
  <c r="AQ44" i="35" s="1"/>
  <c r="AI32" i="35"/>
  <c r="AI44" i="35" s="1"/>
  <c r="AA32" i="35"/>
  <c r="AA44" i="35" s="1"/>
  <c r="I33" i="35"/>
  <c r="BL32" i="35"/>
  <c r="BD32" i="35"/>
  <c r="BD44" i="35" s="1"/>
  <c r="AV32" i="35"/>
  <c r="AV44" i="35" s="1"/>
  <c r="AN32" i="35"/>
  <c r="AN44" i="35" s="1"/>
  <c r="AF32" i="35"/>
  <c r="AF44" i="35" s="1"/>
  <c r="X32" i="35"/>
  <c r="X44" i="35" s="1"/>
  <c r="AX32" i="35"/>
  <c r="AX44" i="35" s="1"/>
  <c r="AE32" i="35"/>
  <c r="AE44" i="35" s="1"/>
  <c r="AW32" i="35"/>
  <c r="AW44" i="35" s="1"/>
  <c r="Z32" i="35"/>
  <c r="Z44" i="35" s="1"/>
  <c r="BN32" i="35"/>
  <c r="AU32" i="35"/>
  <c r="AU44" i="35" s="1"/>
  <c r="Y32" i="35"/>
  <c r="Y44" i="35" s="1"/>
  <c r="BM32" i="35"/>
  <c r="AP32" i="35"/>
  <c r="AP44" i="35" s="1"/>
  <c r="W32" i="35"/>
  <c r="W44" i="35" s="1"/>
  <c r="BK32" i="35"/>
  <c r="AO32" i="35"/>
  <c r="AO44" i="35" s="1"/>
  <c r="BF32" i="35"/>
  <c r="BF44" i="35" s="1"/>
  <c r="AM32" i="35"/>
  <c r="AM44" i="35" s="1"/>
  <c r="BE32" i="35"/>
  <c r="BE44" i="35" s="1"/>
  <c r="AH32" i="35"/>
  <c r="AH44" i="35" s="1"/>
  <c r="BC32" i="35"/>
  <c r="BC44" i="35" s="1"/>
  <c r="AG32" i="35"/>
  <c r="AG44" i="35" s="1"/>
  <c r="T50" i="33"/>
  <c r="CP51" i="33"/>
  <c r="CA51" i="33"/>
  <c r="AQ51" i="33"/>
  <c r="AC51" i="33"/>
  <c r="V13" i="35"/>
  <c r="R20" i="35"/>
  <c r="CK32" i="33"/>
  <c r="CC32" i="33"/>
  <c r="BM32" i="33"/>
  <c r="BE32" i="33"/>
  <c r="AW32" i="33"/>
  <c r="AO32" i="33"/>
  <c r="AG32" i="33"/>
  <c r="Y32" i="33"/>
  <c r="I33" i="33"/>
  <c r="CJ32" i="33"/>
  <c r="CB32" i="33"/>
  <c r="BL32" i="33"/>
  <c r="BD32" i="33"/>
  <c r="AV32" i="33"/>
  <c r="AN32" i="33"/>
  <c r="AF32" i="33"/>
  <c r="X32" i="33"/>
  <c r="CI32" i="33"/>
  <c r="BK32" i="33"/>
  <c r="BC32" i="33"/>
  <c r="AU32" i="33"/>
  <c r="AM32" i="33"/>
  <c r="AE32" i="33"/>
  <c r="W32" i="33"/>
  <c r="CP32" i="33"/>
  <c r="CH32" i="33"/>
  <c r="BJ32" i="33"/>
  <c r="BB32" i="33"/>
  <c r="AT32" i="33"/>
  <c r="AL32" i="33"/>
  <c r="AD32" i="33"/>
  <c r="CO32" i="33"/>
  <c r="CG32" i="33"/>
  <c r="BI32" i="33"/>
  <c r="BA32" i="33"/>
  <c r="AS32" i="33"/>
  <c r="AK32" i="33"/>
  <c r="AC32" i="33"/>
  <c r="CN32" i="33"/>
  <c r="CF32" i="33"/>
  <c r="BH32" i="33"/>
  <c r="AZ32" i="33"/>
  <c r="AR32" i="33"/>
  <c r="AJ32" i="33"/>
  <c r="AB32" i="33"/>
  <c r="CM32" i="33"/>
  <c r="CE32" i="33"/>
  <c r="BO32" i="33"/>
  <c r="BG32" i="33"/>
  <c r="AY32" i="33"/>
  <c r="AQ32" i="33"/>
  <c r="AI32" i="33"/>
  <c r="AA32" i="33"/>
  <c r="CL32" i="33"/>
  <c r="CD32" i="33"/>
  <c r="BN32" i="33"/>
  <c r="BF32" i="33"/>
  <c r="AX32" i="33"/>
  <c r="AP32" i="33"/>
  <c r="AH32" i="33"/>
  <c r="Z32" i="33"/>
  <c r="L12" i="35"/>
  <c r="AR11" i="35"/>
  <c r="AR42" i="35" s="1"/>
  <c r="AN11" i="35"/>
  <c r="AN42" i="35" s="1"/>
  <c r="AW11" i="35"/>
  <c r="AP11" i="35"/>
  <c r="AP42" i="35" s="1"/>
  <c r="AO11" i="35"/>
  <c r="AO42" i="35" s="1"/>
  <c r="AM11" i="35"/>
  <c r="AM42" i="35" s="1"/>
  <c r="AS11" i="35"/>
  <c r="AS42" i="35" s="1"/>
  <c r="AT11" i="35"/>
  <c r="AU11" i="35"/>
  <c r="AQ11" i="35"/>
  <c r="AQ42" i="35" s="1"/>
  <c r="AL11" i="35"/>
  <c r="AL42" i="35" s="1"/>
  <c r="AV11" i="35"/>
  <c r="AL51" i="33"/>
  <c r="W51" i="33"/>
  <c r="Q41" i="33"/>
  <c r="CI51" i="33"/>
  <c r="CB51" i="33"/>
  <c r="CO13" i="34"/>
  <c r="CG13" i="34"/>
  <c r="BI13" i="34"/>
  <c r="BA13" i="34"/>
  <c r="AS13" i="34"/>
  <c r="AK13" i="34"/>
  <c r="AC13" i="34"/>
  <c r="CN13" i="34"/>
  <c r="CF13" i="34"/>
  <c r="BH13" i="34"/>
  <c r="AZ13" i="34"/>
  <c r="AR13" i="34"/>
  <c r="AJ13" i="34"/>
  <c r="AB13" i="34"/>
  <c r="CM13" i="34"/>
  <c r="CE13" i="34"/>
  <c r="BO13" i="34"/>
  <c r="BG13" i="34"/>
  <c r="AY13" i="34"/>
  <c r="AQ13" i="34"/>
  <c r="AI13" i="34"/>
  <c r="AA13" i="34"/>
  <c r="CL13" i="34"/>
  <c r="CD13" i="34"/>
  <c r="BN13" i="34"/>
  <c r="BF13" i="34"/>
  <c r="AX13" i="34"/>
  <c r="AP13" i="34"/>
  <c r="AH13" i="34"/>
  <c r="Z13" i="34"/>
  <c r="CK13" i="34"/>
  <c r="CC13" i="34"/>
  <c r="BM13" i="34"/>
  <c r="BE13" i="34"/>
  <c r="AW13" i="34"/>
  <c r="AO13" i="34"/>
  <c r="AG13" i="34"/>
  <c r="Y13" i="34"/>
  <c r="I14" i="34"/>
  <c r="CJ13" i="34"/>
  <c r="BL13" i="34"/>
  <c r="BD13" i="34"/>
  <c r="AV13" i="34"/>
  <c r="AN13" i="34"/>
  <c r="AF13" i="34"/>
  <c r="X13" i="34"/>
  <c r="CI13" i="34"/>
  <c r="BK13" i="34"/>
  <c r="BC13" i="34"/>
  <c r="AU13" i="34"/>
  <c r="AM13" i="34"/>
  <c r="AE13" i="34"/>
  <c r="W13" i="34"/>
  <c r="CP13" i="34"/>
  <c r="CH13" i="34"/>
  <c r="BJ13" i="34"/>
  <c r="BB13" i="34"/>
  <c r="AT13" i="34"/>
  <c r="AL13" i="34"/>
  <c r="AD13" i="34"/>
  <c r="V50" i="33"/>
  <c r="Q31" i="35"/>
  <c r="Q43" i="35" s="1"/>
  <c r="I24" i="35"/>
  <c r="BT23" i="35"/>
  <c r="BL23" i="35"/>
  <c r="BD23" i="35"/>
  <c r="AV23" i="35"/>
  <c r="AN23" i="35"/>
  <c r="AF23" i="35"/>
  <c r="X23" i="35"/>
  <c r="BS23" i="35"/>
  <c r="BK23" i="35"/>
  <c r="BC23" i="35"/>
  <c r="AU23" i="35"/>
  <c r="AM23" i="35"/>
  <c r="AE23" i="35"/>
  <c r="W23" i="35"/>
  <c r="BR23" i="35"/>
  <c r="BJ23" i="35"/>
  <c r="BB23" i="35"/>
  <c r="AT23" i="35"/>
  <c r="AL23" i="35"/>
  <c r="AD23" i="35"/>
  <c r="BQ23" i="35"/>
  <c r="BI23" i="35"/>
  <c r="BA23" i="35"/>
  <c r="AS23" i="35"/>
  <c r="AK23" i="35"/>
  <c r="AC23" i="35"/>
  <c r="BP23" i="35"/>
  <c r="BH23" i="35"/>
  <c r="AZ23" i="35"/>
  <c r="AR23" i="35"/>
  <c r="AJ23" i="35"/>
  <c r="AB23" i="35"/>
  <c r="BO23" i="35"/>
  <c r="BG23" i="35"/>
  <c r="AY23" i="35"/>
  <c r="AQ23" i="35"/>
  <c r="AI23" i="35"/>
  <c r="AA23" i="35"/>
  <c r="BN23" i="35"/>
  <c r="BF23" i="35"/>
  <c r="AX23" i="35"/>
  <c r="AP23" i="35"/>
  <c r="AH23" i="35"/>
  <c r="Z23" i="35"/>
  <c r="BU23" i="35"/>
  <c r="BM23" i="35"/>
  <c r="BE23" i="35"/>
  <c r="AW23" i="35"/>
  <c r="AO23" i="35"/>
  <c r="AG23" i="35"/>
  <c r="Y23" i="35"/>
  <c r="CJ51" i="33"/>
  <c r="Q50" i="33"/>
  <c r="R13" i="35"/>
  <c r="Q13" i="35"/>
  <c r="V12" i="34"/>
  <c r="O21" i="35"/>
  <c r="M21" i="35"/>
  <c r="N21" i="35" s="1"/>
  <c r="V31" i="33"/>
  <c r="AF51" i="33"/>
  <c r="I43" i="33"/>
  <c r="CJ42" i="33"/>
  <c r="BD42" i="33"/>
  <c r="AV42" i="33"/>
  <c r="AN42" i="33"/>
  <c r="AF42" i="33"/>
  <c r="X42" i="33"/>
  <c r="X52" i="33" s="1"/>
  <c r="CI42" i="33"/>
  <c r="BC42" i="33"/>
  <c r="AU42" i="33"/>
  <c r="AM42" i="33"/>
  <c r="AE42" i="33"/>
  <c r="W42" i="33"/>
  <c r="CP42" i="33"/>
  <c r="CP52" i="33" s="1"/>
  <c r="CH42" i="33"/>
  <c r="BB42" i="33"/>
  <c r="AT42" i="33"/>
  <c r="AL42" i="33"/>
  <c r="AD42" i="33"/>
  <c r="CO42" i="33"/>
  <c r="CG42" i="33"/>
  <c r="BI42" i="33"/>
  <c r="BA42" i="33"/>
  <c r="AS42" i="33"/>
  <c r="AK42" i="33"/>
  <c r="AC42" i="33"/>
  <c r="CN42" i="33"/>
  <c r="CF42" i="33"/>
  <c r="BH42" i="33"/>
  <c r="BH52" i="33" s="1"/>
  <c r="AZ42" i="33"/>
  <c r="AR42" i="33"/>
  <c r="AJ42" i="33"/>
  <c r="AB42" i="33"/>
  <c r="CM42" i="33"/>
  <c r="CE42" i="33"/>
  <c r="BG42" i="33"/>
  <c r="AY42" i="33"/>
  <c r="AQ42" i="33"/>
  <c r="AI42" i="33"/>
  <c r="AA42" i="33"/>
  <c r="CL42" i="33"/>
  <c r="CD42" i="33"/>
  <c r="BF42" i="33"/>
  <c r="AX42" i="33"/>
  <c r="AP42" i="33"/>
  <c r="AH42" i="33"/>
  <c r="Z42" i="33"/>
  <c r="CK42" i="33"/>
  <c r="CK52" i="33" s="1"/>
  <c r="BE42" i="33"/>
  <c r="AW42" i="33"/>
  <c r="AO42" i="33"/>
  <c r="AG42" i="33"/>
  <c r="Y42" i="33"/>
  <c r="R31" i="35"/>
  <c r="R43" i="35" s="1"/>
  <c r="AU51" i="33"/>
  <c r="CK51" i="33"/>
  <c r="BW51" i="33"/>
  <c r="R12" i="34"/>
  <c r="U50" i="33"/>
  <c r="I23" i="34"/>
  <c r="CJ22" i="34"/>
  <c r="CB22" i="34"/>
  <c r="BL22" i="34"/>
  <c r="BD22" i="34"/>
  <c r="AV22" i="34"/>
  <c r="AN22" i="34"/>
  <c r="AF22" i="34"/>
  <c r="X22" i="34"/>
  <c r="CM22" i="34"/>
  <c r="CE22" i="34"/>
  <c r="BO22" i="34"/>
  <c r="BG22" i="34"/>
  <c r="AY22" i="34"/>
  <c r="AQ22" i="34"/>
  <c r="AI22" i="34"/>
  <c r="AA22" i="34"/>
  <c r="CG22" i="34"/>
  <c r="BK22" i="34"/>
  <c r="BA22" i="34"/>
  <c r="AP22" i="34"/>
  <c r="AE22" i="34"/>
  <c r="CP22" i="34"/>
  <c r="CF22" i="34"/>
  <c r="BJ22" i="34"/>
  <c r="AZ22" i="34"/>
  <c r="AO22" i="34"/>
  <c r="AD22" i="34"/>
  <c r="CO22" i="34"/>
  <c r="CD22" i="34"/>
  <c r="BI22" i="34"/>
  <c r="AX22" i="34"/>
  <c r="AM22" i="34"/>
  <c r="AC22" i="34"/>
  <c r="CN22" i="34"/>
  <c r="CC22" i="34"/>
  <c r="BH22" i="34"/>
  <c r="AW22" i="34"/>
  <c r="AL22" i="34"/>
  <c r="AB22" i="34"/>
  <c r="CL22" i="34"/>
  <c r="BF22" i="34"/>
  <c r="AU22" i="34"/>
  <c r="AK22" i="34"/>
  <c r="Z22" i="34"/>
  <c r="CK22" i="34"/>
  <c r="BE22" i="34"/>
  <c r="AT22" i="34"/>
  <c r="AJ22" i="34"/>
  <c r="Y22" i="34"/>
  <c r="CI22" i="34"/>
  <c r="BN22" i="34"/>
  <c r="BC22" i="34"/>
  <c r="AS22" i="34"/>
  <c r="AH22" i="34"/>
  <c r="W22" i="34"/>
  <c r="CH22" i="34"/>
  <c r="BM22" i="34"/>
  <c r="BB22" i="34"/>
  <c r="AR22" i="34"/>
  <c r="AG22" i="34"/>
  <c r="R31" i="33"/>
  <c r="L31" i="35"/>
  <c r="AY30" i="35"/>
  <c r="AY42" i="35" s="1"/>
  <c r="AU30" i="35"/>
  <c r="AU42" i="35" s="1"/>
  <c r="BB30" i="35"/>
  <c r="BB42" i="35" s="1"/>
  <c r="BE30" i="35"/>
  <c r="BE42" i="35" s="1"/>
  <c r="AT30" i="35"/>
  <c r="AT42" i="35" s="1"/>
  <c r="BA30" i="35"/>
  <c r="BA42" i="35" s="1"/>
  <c r="AX30" i="35"/>
  <c r="AX42" i="35" s="1"/>
  <c r="AZ30" i="35"/>
  <c r="AZ42" i="35" s="1"/>
  <c r="AW30" i="35"/>
  <c r="AW42" i="35" s="1"/>
  <c r="BD30" i="35"/>
  <c r="BD42" i="35" s="1"/>
  <c r="AV30" i="35"/>
  <c r="AV42" i="35" s="1"/>
  <c r="BC30" i="35"/>
  <c r="BC42" i="35" s="1"/>
  <c r="O41" i="33"/>
  <c r="M41" i="33"/>
  <c r="N41" i="33" s="1"/>
  <c r="BR51" i="33"/>
  <c r="AV51" i="33"/>
  <c r="CL51" i="33"/>
  <c r="CE51" i="33"/>
  <c r="V41" i="33"/>
  <c r="S13" i="35"/>
  <c r="U12" i="34"/>
  <c r="M11" i="33"/>
  <c r="N11" i="33" s="1"/>
  <c r="O11" i="33"/>
  <c r="BD11" i="33" s="1"/>
  <c r="U21" i="34"/>
  <c r="R49" i="33"/>
  <c r="BX13" i="33"/>
  <c r="BP13" i="33"/>
  <c r="BH13" i="33"/>
  <c r="AZ13" i="33"/>
  <c r="AR13" i="33"/>
  <c r="AJ13" i="33"/>
  <c r="AB13" i="33"/>
  <c r="CA13" i="33"/>
  <c r="BS13" i="33"/>
  <c r="BK13" i="33"/>
  <c r="BC13" i="33"/>
  <c r="AU13" i="33"/>
  <c r="AM13" i="33"/>
  <c r="AE13" i="33"/>
  <c r="W13" i="33"/>
  <c r="CO13" i="33"/>
  <c r="BT13" i="33"/>
  <c r="BI13" i="33"/>
  <c r="AX13" i="33"/>
  <c r="AN13" i="33"/>
  <c r="AC13" i="33"/>
  <c r="BR13" i="33"/>
  <c r="BG13" i="33"/>
  <c r="AW13" i="33"/>
  <c r="AL13" i="33"/>
  <c r="AA13" i="33"/>
  <c r="BQ13" i="33"/>
  <c r="BF13" i="33"/>
  <c r="AV13" i="33"/>
  <c r="AK13" i="33"/>
  <c r="Z13" i="33"/>
  <c r="BZ13" i="33"/>
  <c r="BO13" i="33"/>
  <c r="BE13" i="33"/>
  <c r="AT13" i="33"/>
  <c r="AI13" i="33"/>
  <c r="Y13" i="33"/>
  <c r="BY13" i="33"/>
  <c r="BN13" i="33"/>
  <c r="BD13" i="33"/>
  <c r="AS13" i="33"/>
  <c r="AH13" i="33"/>
  <c r="X13" i="33"/>
  <c r="BW13" i="33"/>
  <c r="BM13" i="33"/>
  <c r="BB13" i="33"/>
  <c r="AQ13" i="33"/>
  <c r="AG13" i="33"/>
  <c r="I14" i="33"/>
  <c r="BV13" i="33"/>
  <c r="BL13" i="33"/>
  <c r="BA13" i="33"/>
  <c r="AP13" i="33"/>
  <c r="AF13" i="33"/>
  <c r="CP13" i="33"/>
  <c r="BU13" i="33"/>
  <c r="BJ13" i="33"/>
  <c r="AY13" i="33"/>
  <c r="AO13" i="33"/>
  <c r="AD13" i="33"/>
  <c r="Q12" i="33"/>
  <c r="R12" i="33"/>
  <c r="M31" i="33"/>
  <c r="N31" i="33" s="1"/>
  <c r="O31" i="33"/>
  <c r="R22" i="35"/>
  <c r="BY51" i="33"/>
  <c r="S20" i="35"/>
  <c r="AY20" i="34"/>
  <c r="AX20" i="34"/>
  <c r="AW20" i="34"/>
  <c r="AU20" i="34"/>
  <c r="AV20" i="34"/>
  <c r="AT20" i="34"/>
  <c r="BA20" i="34"/>
  <c r="AS20" i="34"/>
  <c r="BB20" i="34"/>
  <c r="AZ20" i="34"/>
  <c r="AR20" i="34"/>
  <c r="BC20" i="34"/>
  <c r="AM20" i="33"/>
  <c r="AO20" i="33"/>
  <c r="AU20" i="33"/>
  <c r="AN20" i="33"/>
  <c r="AW20" i="33"/>
  <c r="AV20" i="33"/>
  <c r="AL20" i="33"/>
  <c r="AT20" i="33"/>
  <c r="AP20" i="33"/>
  <c r="AQ20" i="33"/>
  <c r="AR20" i="33"/>
  <c r="AS20" i="33"/>
  <c r="AW11" i="34"/>
  <c r="BC11" i="34"/>
  <c r="BD11" i="34"/>
  <c r="AU11" i="34"/>
  <c r="AV11" i="34"/>
  <c r="BB11" i="34"/>
  <c r="AT11" i="34"/>
  <c r="BA11" i="34"/>
  <c r="AS11" i="34"/>
  <c r="AZ11" i="34"/>
  <c r="AY11" i="34"/>
  <c r="AX11" i="34"/>
  <c r="S10" i="33"/>
  <c r="BO23" i="33"/>
  <c r="BG23" i="33"/>
  <c r="AY23" i="33"/>
  <c r="AQ23" i="33"/>
  <c r="AI23" i="33"/>
  <c r="AA23" i="33"/>
  <c r="BN23" i="33"/>
  <c r="BF23" i="33"/>
  <c r="AX23" i="33"/>
  <c r="AP23" i="33"/>
  <c r="AH23" i="33"/>
  <c r="Z23" i="33"/>
  <c r="BU23" i="33"/>
  <c r="BM23" i="33"/>
  <c r="BE23" i="33"/>
  <c r="AW23" i="33"/>
  <c r="AO23" i="33"/>
  <c r="AG23" i="33"/>
  <c r="Y23" i="33"/>
  <c r="I24" i="33"/>
  <c r="BT23" i="33"/>
  <c r="BL23" i="33"/>
  <c r="BD23" i="33"/>
  <c r="AV23" i="33"/>
  <c r="AN23" i="33"/>
  <c r="AF23" i="33"/>
  <c r="X23" i="33"/>
  <c r="BS23" i="33"/>
  <c r="BK23" i="33"/>
  <c r="BC23" i="33"/>
  <c r="AU23" i="33"/>
  <c r="AM23" i="33"/>
  <c r="AE23" i="33"/>
  <c r="W23" i="33"/>
  <c r="CP23" i="33"/>
  <c r="BR23" i="33"/>
  <c r="BJ23" i="33"/>
  <c r="BB23" i="33"/>
  <c r="AT23" i="33"/>
  <c r="AL23" i="33"/>
  <c r="AD23" i="33"/>
  <c r="CO23" i="33"/>
  <c r="BQ23" i="33"/>
  <c r="BI23" i="33"/>
  <c r="BA23" i="33"/>
  <c r="AS23" i="33"/>
  <c r="AK23" i="33"/>
  <c r="AC23" i="33"/>
  <c r="CN23" i="33"/>
  <c r="BP23" i="33"/>
  <c r="BH23" i="33"/>
  <c r="AZ23" i="33"/>
  <c r="AR23" i="33"/>
  <c r="AJ23" i="33"/>
  <c r="AB23" i="33"/>
  <c r="Q31" i="33"/>
  <c r="S12" i="33"/>
  <c r="V12" i="33"/>
  <c r="BS51" i="33"/>
  <c r="U41" i="33"/>
  <c r="AI51" i="33"/>
  <c r="R41" i="33"/>
  <c r="CN51" i="33"/>
  <c r="CL14" i="35"/>
  <c r="BN14" i="35"/>
  <c r="BF14" i="35"/>
  <c r="AX14" i="35"/>
  <c r="AP14" i="35"/>
  <c r="AH14" i="35"/>
  <c r="Z14" i="35"/>
  <c r="CK14" i="35"/>
  <c r="BU14" i="35"/>
  <c r="BM14" i="35"/>
  <c r="BE14" i="35"/>
  <c r="AW14" i="35"/>
  <c r="AO14" i="35"/>
  <c r="AG14" i="35"/>
  <c r="Y14" i="35"/>
  <c r="I15" i="35"/>
  <c r="CJ14" i="35"/>
  <c r="BT14" i="35"/>
  <c r="BL14" i="35"/>
  <c r="BD14" i="35"/>
  <c r="AV14" i="35"/>
  <c r="AN14" i="35"/>
  <c r="AF14" i="35"/>
  <c r="X14" i="35"/>
  <c r="CI14" i="35"/>
  <c r="BS14" i="35"/>
  <c r="BK14" i="35"/>
  <c r="BC14" i="35"/>
  <c r="AU14" i="35"/>
  <c r="AM14" i="35"/>
  <c r="AE14" i="35"/>
  <c r="W14" i="35"/>
  <c r="CP14" i="35"/>
  <c r="CH14" i="35"/>
  <c r="BR14" i="35"/>
  <c r="BJ14" i="35"/>
  <c r="BB14" i="35"/>
  <c r="AT14" i="35"/>
  <c r="AL14" i="35"/>
  <c r="AD14" i="35"/>
  <c r="CO14" i="35"/>
  <c r="BQ14" i="35"/>
  <c r="BI14" i="35"/>
  <c r="BA14" i="35"/>
  <c r="CN14" i="35"/>
  <c r="BP14" i="35"/>
  <c r="BH14" i="35"/>
  <c r="AZ14" i="35"/>
  <c r="AR14" i="35"/>
  <c r="AJ14" i="35"/>
  <c r="AB14" i="35"/>
  <c r="CM14" i="35"/>
  <c r="BO14" i="35"/>
  <c r="BG14" i="35"/>
  <c r="AY14" i="35"/>
  <c r="AQ14" i="35"/>
  <c r="AI14" i="35"/>
  <c r="AA14" i="35"/>
  <c r="AS14" i="35"/>
  <c r="AK14" i="35"/>
  <c r="AC14" i="35"/>
  <c r="Q12" i="34"/>
  <c r="R10" i="33"/>
  <c r="Q21" i="34"/>
  <c r="V21" i="34"/>
  <c r="CG52" i="33" l="1"/>
  <c r="BS42" i="35"/>
  <c r="U30" i="35"/>
  <c r="U42" i="35" s="1"/>
  <c r="BF52" i="33"/>
  <c r="AX50" i="33"/>
  <c r="AX41" i="33"/>
  <c r="AY41" i="33"/>
  <c r="AZ41" i="33"/>
  <c r="BA41" i="33"/>
  <c r="BC41" i="33"/>
  <c r="BB41" i="33"/>
  <c r="AF52" i="33"/>
  <c r="CJ52" i="33"/>
  <c r="BI52" i="33"/>
  <c r="CH52" i="33"/>
  <c r="CI52" i="33"/>
  <c r="U51" i="33"/>
  <c r="R14" i="35"/>
  <c r="BC52" i="33"/>
  <c r="AJ52" i="33"/>
  <c r="AS52" i="33"/>
  <c r="BB52" i="33"/>
  <c r="BE52" i="33"/>
  <c r="AH52" i="33"/>
  <c r="AQ52" i="33"/>
  <c r="BA52" i="33"/>
  <c r="T14" i="35"/>
  <c r="S14" i="35"/>
  <c r="T30" i="35"/>
  <c r="T42" i="35" s="1"/>
  <c r="BS21" i="35"/>
  <c r="BR21" i="35"/>
  <c r="BU21" i="35"/>
  <c r="BT21" i="35"/>
  <c r="BQ21" i="35"/>
  <c r="AY21" i="35"/>
  <c r="AZ21" i="35"/>
  <c r="BA21" i="35"/>
  <c r="AX21" i="35"/>
  <c r="BB21" i="35"/>
  <c r="BD21" i="35"/>
  <c r="BC21" i="35"/>
  <c r="Q13" i="34"/>
  <c r="CL52" i="33"/>
  <c r="CM52" i="33"/>
  <c r="AC52" i="33"/>
  <c r="AL52" i="33"/>
  <c r="AV52" i="33"/>
  <c r="S23" i="33"/>
  <c r="CF52" i="33"/>
  <c r="AG52" i="33"/>
  <c r="AX52" i="33"/>
  <c r="AY52" i="33"/>
  <c r="AZ52" i="33"/>
  <c r="CO52" i="33"/>
  <c r="CN52" i="33"/>
  <c r="V51" i="33"/>
  <c r="R51" i="33"/>
  <c r="AA52" i="33"/>
  <c r="AK52" i="33"/>
  <c r="AT52" i="33"/>
  <c r="BD52" i="33"/>
  <c r="AW52" i="33"/>
  <c r="BE41" i="33"/>
  <c r="BD41" i="33"/>
  <c r="AW50" i="33"/>
  <c r="O31" i="35"/>
  <c r="M31" i="35"/>
  <c r="N31" i="35" s="1"/>
  <c r="CE24" i="35"/>
  <c r="BW24" i="35"/>
  <c r="BO24" i="35"/>
  <c r="BG24" i="35"/>
  <c r="AY24" i="35"/>
  <c r="AQ24" i="35"/>
  <c r="AQ25" i="35" s="1"/>
  <c r="AI24" i="35"/>
  <c r="AI25" i="35" s="1"/>
  <c r="AA24" i="35"/>
  <c r="AA25" i="35" s="1"/>
  <c r="CD24" i="35"/>
  <c r="BV24" i="35"/>
  <c r="BN24" i="35"/>
  <c r="BF24" i="35"/>
  <c r="AX24" i="35"/>
  <c r="AP24" i="35"/>
  <c r="AP25" i="35" s="1"/>
  <c r="AH24" i="35"/>
  <c r="AH25" i="35" s="1"/>
  <c r="Z24" i="35"/>
  <c r="Z25" i="35" s="1"/>
  <c r="CC24" i="35"/>
  <c r="BU24" i="35"/>
  <c r="BM24" i="35"/>
  <c r="BE24" i="35"/>
  <c r="AW24" i="35"/>
  <c r="AW25" i="35" s="1"/>
  <c r="AO24" i="35"/>
  <c r="AO25" i="35" s="1"/>
  <c r="AG24" i="35"/>
  <c r="AG25" i="35" s="1"/>
  <c r="Y24" i="35"/>
  <c r="Y25" i="35" s="1"/>
  <c r="CB24" i="35"/>
  <c r="BT24" i="35"/>
  <c r="BL24" i="35"/>
  <c r="BD24" i="35"/>
  <c r="AV24" i="35"/>
  <c r="AV25" i="35" s="1"/>
  <c r="AN24" i="35"/>
  <c r="AN25" i="35" s="1"/>
  <c r="AF24" i="35"/>
  <c r="AF25" i="35" s="1"/>
  <c r="X24" i="35"/>
  <c r="X25" i="35" s="1"/>
  <c r="CA24" i="35"/>
  <c r="BS24" i="35"/>
  <c r="BK24" i="35"/>
  <c r="BC24" i="35"/>
  <c r="AU24" i="35"/>
  <c r="AM24" i="35"/>
  <c r="AM25" i="35" s="1"/>
  <c r="AE24" i="35"/>
  <c r="AE25" i="35" s="1"/>
  <c r="W24" i="35"/>
  <c r="BZ24" i="35"/>
  <c r="BR24" i="35"/>
  <c r="BJ24" i="35"/>
  <c r="BB24" i="35"/>
  <c r="AT24" i="35"/>
  <c r="AT25" i="35" s="1"/>
  <c r="AL24" i="35"/>
  <c r="AL25" i="35" s="1"/>
  <c r="AD24" i="35"/>
  <c r="AD25" i="35" s="1"/>
  <c r="CG24" i="35"/>
  <c r="BY24" i="35"/>
  <c r="BQ24" i="35"/>
  <c r="BI24" i="35"/>
  <c r="BA24" i="35"/>
  <c r="AS24" i="35"/>
  <c r="AS25" i="35" s="1"/>
  <c r="AK24" i="35"/>
  <c r="AK25" i="35" s="1"/>
  <c r="AC24" i="35"/>
  <c r="AC25" i="35" s="1"/>
  <c r="CF24" i="35"/>
  <c r="BX24" i="35"/>
  <c r="BP24" i="35"/>
  <c r="BH24" i="35"/>
  <c r="AZ24" i="35"/>
  <c r="AR24" i="35"/>
  <c r="AR25" i="35" s="1"/>
  <c r="AJ24" i="35"/>
  <c r="AJ25" i="35" s="1"/>
  <c r="AB24" i="35"/>
  <c r="AB25" i="35" s="1"/>
  <c r="S13" i="34"/>
  <c r="R11" i="35"/>
  <c r="Q14" i="35"/>
  <c r="AS50" i="33"/>
  <c r="AN50" i="33"/>
  <c r="Q13" i="33"/>
  <c r="V22" i="34"/>
  <c r="AR52" i="33"/>
  <c r="AD52" i="33"/>
  <c r="L22" i="35"/>
  <c r="BN21" i="35"/>
  <c r="BF21" i="35"/>
  <c r="BM21" i="35"/>
  <c r="BE21" i="35"/>
  <c r="BI21" i="35"/>
  <c r="BP21" i="35"/>
  <c r="BL21" i="35"/>
  <c r="BH21" i="35"/>
  <c r="BO21" i="35"/>
  <c r="BJ21" i="35"/>
  <c r="BK21" i="35"/>
  <c r="BG21" i="35"/>
  <c r="S23" i="35"/>
  <c r="V13" i="34"/>
  <c r="Q32" i="35"/>
  <c r="Q44" i="35" s="1"/>
  <c r="CC33" i="35"/>
  <c r="BU33" i="35"/>
  <c r="BU45" i="35" s="1"/>
  <c r="BM33" i="35"/>
  <c r="BM45" i="35" s="1"/>
  <c r="BE33" i="35"/>
  <c r="BE45" i="35" s="1"/>
  <c r="AW33" i="35"/>
  <c r="AW45" i="35" s="1"/>
  <c r="AO33" i="35"/>
  <c r="AO45" i="35" s="1"/>
  <c r="AG33" i="35"/>
  <c r="AG45" i="35" s="1"/>
  <c r="Y33" i="35"/>
  <c r="Y45" i="35" s="1"/>
  <c r="I34" i="35"/>
  <c r="CB33" i="35"/>
  <c r="BT33" i="35"/>
  <c r="BT45" i="35" s="1"/>
  <c r="BL33" i="35"/>
  <c r="BL45" i="35" s="1"/>
  <c r="BD33" i="35"/>
  <c r="BD45" i="35" s="1"/>
  <c r="AV33" i="35"/>
  <c r="AV45" i="35" s="1"/>
  <c r="AN33" i="35"/>
  <c r="AN45" i="35" s="1"/>
  <c r="AF33" i="35"/>
  <c r="AF45" i="35" s="1"/>
  <c r="X33" i="35"/>
  <c r="X45" i="35" s="1"/>
  <c r="CA33" i="35"/>
  <c r="BS33" i="35"/>
  <c r="BS45" i="35" s="1"/>
  <c r="BK33" i="35"/>
  <c r="BK45" i="35" s="1"/>
  <c r="BC33" i="35"/>
  <c r="BC45" i="35" s="1"/>
  <c r="AU33" i="35"/>
  <c r="AU45" i="35" s="1"/>
  <c r="AM33" i="35"/>
  <c r="AM45" i="35" s="1"/>
  <c r="AE33" i="35"/>
  <c r="AE45" i="35" s="1"/>
  <c r="W33" i="35"/>
  <c r="W45" i="35" s="1"/>
  <c r="BZ33" i="35"/>
  <c r="BR33" i="35"/>
  <c r="BR45" i="35" s="1"/>
  <c r="BJ33" i="35"/>
  <c r="BJ45" i="35" s="1"/>
  <c r="BB33" i="35"/>
  <c r="BB45" i="35" s="1"/>
  <c r="AT33" i="35"/>
  <c r="AT45" i="35" s="1"/>
  <c r="AL33" i="35"/>
  <c r="AL45" i="35" s="1"/>
  <c r="AD33" i="35"/>
  <c r="AD45" i="35" s="1"/>
  <c r="BW33" i="35"/>
  <c r="BO33" i="35"/>
  <c r="BO45" i="35" s="1"/>
  <c r="BG33" i="35"/>
  <c r="BG45" i="35" s="1"/>
  <c r="AY33" i="35"/>
  <c r="AY45" i="35" s="1"/>
  <c r="AQ33" i="35"/>
  <c r="AQ45" i="35" s="1"/>
  <c r="AI33" i="35"/>
  <c r="AI45" i="35" s="1"/>
  <c r="AA33" i="35"/>
  <c r="AA45" i="35" s="1"/>
  <c r="BV33" i="35"/>
  <c r="BN33" i="35"/>
  <c r="BN45" i="35" s="1"/>
  <c r="BY33" i="35"/>
  <c r="AZ33" i="35"/>
  <c r="AZ45" i="35" s="1"/>
  <c r="AC33" i="35"/>
  <c r="AC45" i="35" s="1"/>
  <c r="BX33" i="35"/>
  <c r="AX33" i="35"/>
  <c r="AX45" i="35" s="1"/>
  <c r="AB33" i="35"/>
  <c r="AB45" i="35" s="1"/>
  <c r="BQ33" i="35"/>
  <c r="BQ45" i="35" s="1"/>
  <c r="AS33" i="35"/>
  <c r="AS45" i="35" s="1"/>
  <c r="Z33" i="35"/>
  <c r="Z45" i="35" s="1"/>
  <c r="BP33" i="35"/>
  <c r="BP45" i="35" s="1"/>
  <c r="AR33" i="35"/>
  <c r="AR45" i="35" s="1"/>
  <c r="BI33" i="35"/>
  <c r="BI45" i="35" s="1"/>
  <c r="AP33" i="35"/>
  <c r="AP45" i="35" s="1"/>
  <c r="BH33" i="35"/>
  <c r="BH45" i="35" s="1"/>
  <c r="AK33" i="35"/>
  <c r="AK45" i="35" s="1"/>
  <c r="BF33" i="35"/>
  <c r="BF45" i="35" s="1"/>
  <c r="AJ33" i="35"/>
  <c r="AJ45" i="35" s="1"/>
  <c r="BA33" i="35"/>
  <c r="BA45" i="35" s="1"/>
  <c r="AH33" i="35"/>
  <c r="AH45" i="35" s="1"/>
  <c r="CG15" i="35"/>
  <c r="BY15" i="35"/>
  <c r="BQ15" i="35"/>
  <c r="BI15" i="35"/>
  <c r="BA15" i="35"/>
  <c r="AS15" i="35"/>
  <c r="AK15" i="35"/>
  <c r="AK16" i="35" s="1"/>
  <c r="AC15" i="35"/>
  <c r="CF15" i="35"/>
  <c r="BX15" i="35"/>
  <c r="BP15" i="35"/>
  <c r="BH15" i="35"/>
  <c r="AZ15" i="35"/>
  <c r="AR15" i="35"/>
  <c r="AR16" i="35" s="1"/>
  <c r="H8" i="46" s="1"/>
  <c r="AJ15" i="35"/>
  <c r="AJ16" i="35" s="1"/>
  <c r="AB15" i="35"/>
  <c r="AB16" i="35" s="1"/>
  <c r="CE15" i="35"/>
  <c r="BW15" i="35"/>
  <c r="BO15" i="35"/>
  <c r="BG15" i="35"/>
  <c r="AY15" i="35"/>
  <c r="AQ15" i="35"/>
  <c r="AQ16" i="35" s="1"/>
  <c r="G8" i="46" s="1"/>
  <c r="AI15" i="35"/>
  <c r="AI16" i="35" s="1"/>
  <c r="AA15" i="35"/>
  <c r="AA16" i="35" s="1"/>
  <c r="CD15" i="35"/>
  <c r="BV15" i="35"/>
  <c r="BN15" i="35"/>
  <c r="BF15" i="35"/>
  <c r="AX15" i="35"/>
  <c r="AP15" i="35"/>
  <c r="AH15" i="35"/>
  <c r="AH16" i="35" s="1"/>
  <c r="Z15" i="35"/>
  <c r="Z16" i="35" s="1"/>
  <c r="CC15" i="35"/>
  <c r="BU15" i="35"/>
  <c r="BM15" i="35"/>
  <c r="BE15" i="35"/>
  <c r="AW15" i="35"/>
  <c r="AW16" i="35" s="1"/>
  <c r="M8" i="46" s="1"/>
  <c r="AO15" i="35"/>
  <c r="AO16" i="35" s="1"/>
  <c r="AG15" i="35"/>
  <c r="AG16" i="35" s="1"/>
  <c r="Y15" i="35"/>
  <c r="Y16" i="35" s="1"/>
  <c r="CB15" i="35"/>
  <c r="BT15" i="35"/>
  <c r="BL15" i="35"/>
  <c r="BD15" i="35"/>
  <c r="AV15" i="35"/>
  <c r="AV16" i="35" s="1"/>
  <c r="L8" i="46" s="1"/>
  <c r="AN15" i="35"/>
  <c r="AN16" i="35" s="1"/>
  <c r="AF15" i="35"/>
  <c r="AF16" i="35" s="1"/>
  <c r="X15" i="35"/>
  <c r="X16" i="35" s="1"/>
  <c r="CA15" i="35"/>
  <c r="BS15" i="35"/>
  <c r="BK15" i="35"/>
  <c r="BC15" i="35"/>
  <c r="AU15" i="35"/>
  <c r="AU16" i="35" s="1"/>
  <c r="K8" i="46" s="1"/>
  <c r="AM15" i="35"/>
  <c r="AM16" i="35" s="1"/>
  <c r="AE15" i="35"/>
  <c r="AE16" i="35" s="1"/>
  <c r="W15" i="35"/>
  <c r="BZ15" i="35"/>
  <c r="BR15" i="35"/>
  <c r="BJ15" i="35"/>
  <c r="BB15" i="35"/>
  <c r="AT15" i="35"/>
  <c r="AT16" i="35" s="1"/>
  <c r="J8" i="46" s="1"/>
  <c r="AL15" i="35"/>
  <c r="AL16" i="35" s="1"/>
  <c r="AD15" i="35"/>
  <c r="AD16" i="35" s="1"/>
  <c r="AR50" i="33"/>
  <c r="S20" i="33"/>
  <c r="AU50" i="33"/>
  <c r="O21" i="34"/>
  <c r="BD21" i="34" s="1"/>
  <c r="M21" i="34"/>
  <c r="N21" i="34" s="1"/>
  <c r="L42" i="33"/>
  <c r="BL41" i="33"/>
  <c r="BK41" i="33"/>
  <c r="BQ41" i="33"/>
  <c r="BI41" i="33"/>
  <c r="BP41" i="33"/>
  <c r="BJ41" i="33"/>
  <c r="BH41" i="33"/>
  <c r="BO41" i="33"/>
  <c r="BG41" i="33"/>
  <c r="BN41" i="33"/>
  <c r="BF41" i="33"/>
  <c r="BM41" i="33"/>
  <c r="Q22" i="34"/>
  <c r="S22" i="34"/>
  <c r="BG52" i="33"/>
  <c r="W52" i="33"/>
  <c r="Q42" i="33"/>
  <c r="S11" i="35"/>
  <c r="Q32" i="33"/>
  <c r="R23" i="33"/>
  <c r="S11" i="34"/>
  <c r="AQ50" i="33"/>
  <c r="AO50" i="33"/>
  <c r="L12" i="33"/>
  <c r="BE11" i="33"/>
  <c r="BH11" i="33"/>
  <c r="BI11" i="33"/>
  <c r="BK11" i="33"/>
  <c r="BN11" i="33"/>
  <c r="BL11" i="33"/>
  <c r="BO11" i="33"/>
  <c r="BP11" i="33"/>
  <c r="BF11" i="33"/>
  <c r="BJ11" i="33"/>
  <c r="BM11" i="33"/>
  <c r="BG11" i="33"/>
  <c r="R30" i="35"/>
  <c r="R22" i="34"/>
  <c r="AE52" i="33"/>
  <c r="R23" i="35"/>
  <c r="R13" i="34"/>
  <c r="M12" i="35"/>
  <c r="N12" i="35" s="1"/>
  <c r="O12" i="35"/>
  <c r="R32" i="35"/>
  <c r="R44" i="35" s="1"/>
  <c r="AP50" i="33"/>
  <c r="AM50" i="33"/>
  <c r="S13" i="33"/>
  <c r="BW23" i="34"/>
  <c r="BO23" i="34"/>
  <c r="BG23" i="34"/>
  <c r="AY23" i="34"/>
  <c r="AQ23" i="34"/>
  <c r="AI23" i="34"/>
  <c r="AA23" i="34"/>
  <c r="CP23" i="34"/>
  <c r="BZ23" i="34"/>
  <c r="BR23" i="34"/>
  <c r="BJ23" i="34"/>
  <c r="BB23" i="34"/>
  <c r="AT23" i="34"/>
  <c r="AL23" i="34"/>
  <c r="AD23" i="34"/>
  <c r="I24" i="34"/>
  <c r="BV23" i="34"/>
  <c r="BL23" i="34"/>
  <c r="BA23" i="34"/>
  <c r="AP23" i="34"/>
  <c r="AF23" i="34"/>
  <c r="BU23" i="34"/>
  <c r="BK23" i="34"/>
  <c r="AZ23" i="34"/>
  <c r="AO23" i="34"/>
  <c r="AE23" i="34"/>
  <c r="CO23" i="34"/>
  <c r="BT23" i="34"/>
  <c r="BI23" i="34"/>
  <c r="AX23" i="34"/>
  <c r="AN23" i="34"/>
  <c r="AC23" i="34"/>
  <c r="CN23" i="34"/>
  <c r="BS23" i="34"/>
  <c r="BH23" i="34"/>
  <c r="AW23" i="34"/>
  <c r="AM23" i="34"/>
  <c r="AB23" i="34"/>
  <c r="BQ23" i="34"/>
  <c r="BF23" i="34"/>
  <c r="AV23" i="34"/>
  <c r="AK23" i="34"/>
  <c r="Z23" i="34"/>
  <c r="CA23" i="34"/>
  <c r="BP23" i="34"/>
  <c r="BE23" i="34"/>
  <c r="AU23" i="34"/>
  <c r="AJ23" i="34"/>
  <c r="Y23" i="34"/>
  <c r="BY23" i="34"/>
  <c r="BN23" i="34"/>
  <c r="BD23" i="34"/>
  <c r="AS23" i="34"/>
  <c r="AH23" i="34"/>
  <c r="X23" i="34"/>
  <c r="BX23" i="34"/>
  <c r="BM23" i="34"/>
  <c r="BC23" i="34"/>
  <c r="AR23" i="34"/>
  <c r="AG23" i="34"/>
  <c r="W23" i="34"/>
  <c r="Y52" i="33"/>
  <c r="CD52" i="33"/>
  <c r="AM52" i="33"/>
  <c r="BO43" i="33"/>
  <c r="BG43" i="33"/>
  <c r="AY43" i="33"/>
  <c r="AQ43" i="33"/>
  <c r="AI43" i="33"/>
  <c r="AA43" i="33"/>
  <c r="BN43" i="33"/>
  <c r="BF43" i="33"/>
  <c r="AX43" i="33"/>
  <c r="AP43" i="33"/>
  <c r="AH43" i="33"/>
  <c r="Z43" i="33"/>
  <c r="BU43" i="33"/>
  <c r="BM43" i="33"/>
  <c r="BE43" i="33"/>
  <c r="AW43" i="33"/>
  <c r="AO43" i="33"/>
  <c r="AG43" i="33"/>
  <c r="Y43" i="33"/>
  <c r="I44" i="33"/>
  <c r="BT43" i="33"/>
  <c r="BL43" i="33"/>
  <c r="BD43" i="33"/>
  <c r="AV43" i="33"/>
  <c r="AN43" i="33"/>
  <c r="AF43" i="33"/>
  <c r="X43" i="33"/>
  <c r="BS43" i="33"/>
  <c r="BK43" i="33"/>
  <c r="BC43" i="33"/>
  <c r="AU43" i="33"/>
  <c r="AM43" i="33"/>
  <c r="AE43" i="33"/>
  <c r="W43" i="33"/>
  <c r="CP43" i="33"/>
  <c r="BR43" i="33"/>
  <c r="BJ43" i="33"/>
  <c r="BB43" i="33"/>
  <c r="AT43" i="33"/>
  <c r="AL43" i="33"/>
  <c r="AD43" i="33"/>
  <c r="BQ43" i="33"/>
  <c r="BI43" i="33"/>
  <c r="BA43" i="33"/>
  <c r="AS43" i="33"/>
  <c r="AK43" i="33"/>
  <c r="AC43" i="33"/>
  <c r="BP43" i="33"/>
  <c r="BH43" i="33"/>
  <c r="AZ43" i="33"/>
  <c r="AR43" i="33"/>
  <c r="AJ43" i="33"/>
  <c r="AB43" i="33"/>
  <c r="AS16" i="35"/>
  <c r="I8" i="46" s="1"/>
  <c r="CN33" i="33"/>
  <c r="BX33" i="33"/>
  <c r="BP33" i="33"/>
  <c r="BH33" i="33"/>
  <c r="AZ33" i="33"/>
  <c r="AR33" i="33"/>
  <c r="AJ33" i="33"/>
  <c r="AB33" i="33"/>
  <c r="BW33" i="33"/>
  <c r="BO33" i="33"/>
  <c r="BG33" i="33"/>
  <c r="AY33" i="33"/>
  <c r="AQ33" i="33"/>
  <c r="AI33" i="33"/>
  <c r="AA33" i="33"/>
  <c r="BV33" i="33"/>
  <c r="BN33" i="33"/>
  <c r="BF33" i="33"/>
  <c r="AX33" i="33"/>
  <c r="AP33" i="33"/>
  <c r="AH33" i="33"/>
  <c r="Z33" i="33"/>
  <c r="BU33" i="33"/>
  <c r="BM33" i="33"/>
  <c r="BE33" i="33"/>
  <c r="AW33" i="33"/>
  <c r="AO33" i="33"/>
  <c r="AG33" i="33"/>
  <c r="Y33" i="33"/>
  <c r="I34" i="33"/>
  <c r="BT33" i="33"/>
  <c r="BL33" i="33"/>
  <c r="BD33" i="33"/>
  <c r="AV33" i="33"/>
  <c r="AN33" i="33"/>
  <c r="AF33" i="33"/>
  <c r="X33" i="33"/>
  <c r="CA33" i="33"/>
  <c r="BS33" i="33"/>
  <c r="BK33" i="33"/>
  <c r="BC33" i="33"/>
  <c r="AU33" i="33"/>
  <c r="AM33" i="33"/>
  <c r="AE33" i="33"/>
  <c r="W33" i="33"/>
  <c r="CP33" i="33"/>
  <c r="BZ33" i="33"/>
  <c r="BR33" i="33"/>
  <c r="BJ33" i="33"/>
  <c r="BB33" i="33"/>
  <c r="AT33" i="33"/>
  <c r="AL33" i="33"/>
  <c r="AD33" i="33"/>
  <c r="CO33" i="33"/>
  <c r="BY33" i="33"/>
  <c r="BQ33" i="33"/>
  <c r="BI33" i="33"/>
  <c r="BA33" i="33"/>
  <c r="AS33" i="33"/>
  <c r="AK33" i="33"/>
  <c r="AC33" i="33"/>
  <c r="AC16" i="35"/>
  <c r="Q23" i="33"/>
  <c r="AT50" i="33"/>
  <c r="O21" i="33"/>
  <c r="M21" i="33"/>
  <c r="N21" i="33" s="1"/>
  <c r="Z52" i="33"/>
  <c r="CE52" i="33"/>
  <c r="V42" i="33"/>
  <c r="AU52" i="33"/>
  <c r="S42" i="33"/>
  <c r="AN52" i="33"/>
  <c r="Q51" i="33"/>
  <c r="V32" i="33"/>
  <c r="S32" i="33"/>
  <c r="T23" i="33"/>
  <c r="R11" i="34"/>
  <c r="R20" i="33"/>
  <c r="AL50" i="33"/>
  <c r="S20" i="34"/>
  <c r="R13" i="33"/>
  <c r="T13" i="33"/>
  <c r="S30" i="35"/>
  <c r="AO52" i="33"/>
  <c r="T23" i="35"/>
  <c r="Q23" i="35"/>
  <c r="S32" i="35"/>
  <c r="S44" i="35" s="1"/>
  <c r="BZ24" i="33"/>
  <c r="CC24" i="33"/>
  <c r="BU24" i="33"/>
  <c r="CB24" i="33"/>
  <c r="BR24" i="33"/>
  <c r="BJ24" i="33"/>
  <c r="BB24" i="33"/>
  <c r="AT24" i="33"/>
  <c r="AT25" i="33" s="1"/>
  <c r="AL24" i="33"/>
  <c r="AL25" i="33" s="1"/>
  <c r="AD24" i="33"/>
  <c r="AD25" i="33" s="1"/>
  <c r="CA24" i="33"/>
  <c r="BQ24" i="33"/>
  <c r="BI24" i="33"/>
  <c r="BA24" i="33"/>
  <c r="AS24" i="33"/>
  <c r="AS25" i="33" s="1"/>
  <c r="AK24" i="33"/>
  <c r="AK25" i="33" s="1"/>
  <c r="AC24" i="33"/>
  <c r="AC25" i="33" s="1"/>
  <c r="BY24" i="33"/>
  <c r="BP24" i="33"/>
  <c r="BH24" i="33"/>
  <c r="AZ24" i="33"/>
  <c r="AR24" i="33"/>
  <c r="AR25" i="33" s="1"/>
  <c r="AJ24" i="33"/>
  <c r="AJ25" i="33" s="1"/>
  <c r="AB24" i="33"/>
  <c r="AB25" i="33" s="1"/>
  <c r="BX24" i="33"/>
  <c r="BO24" i="33"/>
  <c r="BG24" i="33"/>
  <c r="AY24" i="33"/>
  <c r="AQ24" i="33"/>
  <c r="AQ25" i="33" s="1"/>
  <c r="AI24" i="33"/>
  <c r="AA24" i="33"/>
  <c r="AA25" i="33" s="1"/>
  <c r="CG24" i="33"/>
  <c r="BW24" i="33"/>
  <c r="BN24" i="33"/>
  <c r="BF24" i="33"/>
  <c r="AX24" i="33"/>
  <c r="AP24" i="33"/>
  <c r="AP25" i="33" s="1"/>
  <c r="AH24" i="33"/>
  <c r="AH25" i="33" s="1"/>
  <c r="Z24" i="33"/>
  <c r="Z25" i="33" s="1"/>
  <c r="CF24" i="33"/>
  <c r="BV24" i="33"/>
  <c r="BM24" i="33"/>
  <c r="BE24" i="33"/>
  <c r="AW24" i="33"/>
  <c r="AW25" i="33" s="1"/>
  <c r="AO24" i="33"/>
  <c r="AO25" i="33" s="1"/>
  <c r="AG24" i="33"/>
  <c r="AG25" i="33" s="1"/>
  <c r="Y24" i="33"/>
  <c r="Y25" i="33" s="1"/>
  <c r="CE24" i="33"/>
  <c r="BT24" i="33"/>
  <c r="BL24" i="33"/>
  <c r="BD24" i="33"/>
  <c r="AV24" i="33"/>
  <c r="AV25" i="33" s="1"/>
  <c r="AN24" i="33"/>
  <c r="AN25" i="33" s="1"/>
  <c r="AF24" i="33"/>
  <c r="AF25" i="33" s="1"/>
  <c r="X24" i="33"/>
  <c r="X25" i="33" s="1"/>
  <c r="CD24" i="33"/>
  <c r="BS24" i="33"/>
  <c r="BK24" i="33"/>
  <c r="BC24" i="33"/>
  <c r="AU24" i="33"/>
  <c r="AM24" i="33"/>
  <c r="AM25" i="33" s="1"/>
  <c r="AE24" i="33"/>
  <c r="AE25" i="33" s="1"/>
  <c r="W24" i="33"/>
  <c r="W25" i="33" s="1"/>
  <c r="O12" i="34"/>
  <c r="BD12" i="34" s="1"/>
  <c r="M12" i="34"/>
  <c r="N12" i="34" s="1"/>
  <c r="AV50" i="33"/>
  <c r="R20" i="34"/>
  <c r="L32" i="33"/>
  <c r="BG31" i="33"/>
  <c r="BN31" i="33"/>
  <c r="BF31" i="33"/>
  <c r="BM31" i="33"/>
  <c r="BE31" i="33"/>
  <c r="BL31" i="33"/>
  <c r="BD31" i="33"/>
  <c r="BK31" i="33"/>
  <c r="BJ31" i="33"/>
  <c r="BI31" i="33"/>
  <c r="BH31" i="33"/>
  <c r="BO31" i="33"/>
  <c r="CI14" i="33"/>
  <c r="CA14" i="33"/>
  <c r="BS14" i="33"/>
  <c r="BK14" i="33"/>
  <c r="BC14" i="33"/>
  <c r="BC15" i="33" s="1"/>
  <c r="AU14" i="33"/>
  <c r="AM14" i="33"/>
  <c r="AM15" i="33" s="1"/>
  <c r="AE14" i="33"/>
  <c r="AE15" i="33" s="1"/>
  <c r="W14" i="33"/>
  <c r="CL14" i="33"/>
  <c r="CD14" i="33"/>
  <c r="BV14" i="33"/>
  <c r="BN14" i="33"/>
  <c r="BF14" i="33"/>
  <c r="AX14" i="33"/>
  <c r="AX15" i="33" s="1"/>
  <c r="AP14" i="33"/>
  <c r="AP15" i="33" s="1"/>
  <c r="AH14" i="33"/>
  <c r="AH15" i="33" s="1"/>
  <c r="Z14" i="33"/>
  <c r="Z15" i="33" s="1"/>
  <c r="CE14" i="33"/>
  <c r="BT14" i="33"/>
  <c r="BI14" i="33"/>
  <c r="AY14" i="33"/>
  <c r="AY15" i="33" s="1"/>
  <c r="AN14" i="33"/>
  <c r="AN15" i="33" s="1"/>
  <c r="AC14" i="33"/>
  <c r="AC15" i="33" s="1"/>
  <c r="CC14" i="33"/>
  <c r="BR14" i="33"/>
  <c r="BH14" i="33"/>
  <c r="AW14" i="33"/>
  <c r="AW15" i="33" s="1"/>
  <c r="AL14" i="33"/>
  <c r="AL15" i="33" s="1"/>
  <c r="AB14" i="33"/>
  <c r="AB15" i="33" s="1"/>
  <c r="CM14" i="33"/>
  <c r="CB14" i="33"/>
  <c r="BQ14" i="33"/>
  <c r="BG14" i="33"/>
  <c r="AV14" i="33"/>
  <c r="AV15" i="33" s="1"/>
  <c r="AK14" i="33"/>
  <c r="AK15" i="33" s="1"/>
  <c r="AA14" i="33"/>
  <c r="AA15" i="33" s="1"/>
  <c r="CK14" i="33"/>
  <c r="BZ14" i="33"/>
  <c r="BP14" i="33"/>
  <c r="BE14" i="33"/>
  <c r="AT14" i="33"/>
  <c r="AT15" i="33" s="1"/>
  <c r="AJ14" i="33"/>
  <c r="AJ15" i="33" s="1"/>
  <c r="Y14" i="33"/>
  <c r="Y15" i="33" s="1"/>
  <c r="CJ14" i="33"/>
  <c r="BY14" i="33"/>
  <c r="BO14" i="33"/>
  <c r="BD14" i="33"/>
  <c r="BD15" i="33" s="1"/>
  <c r="AS14" i="33"/>
  <c r="AS15" i="33" s="1"/>
  <c r="AI14" i="33"/>
  <c r="X14" i="33"/>
  <c r="X15" i="33" s="1"/>
  <c r="CH14" i="33"/>
  <c r="BX14" i="33"/>
  <c r="BM14" i="33"/>
  <c r="BB14" i="33"/>
  <c r="BB15" i="33" s="1"/>
  <c r="AR14" i="33"/>
  <c r="AR15" i="33" s="1"/>
  <c r="AG14" i="33"/>
  <c r="AG15" i="33" s="1"/>
  <c r="CG14" i="33"/>
  <c r="BW14" i="33"/>
  <c r="BL14" i="33"/>
  <c r="BA14" i="33"/>
  <c r="BA15" i="33" s="1"/>
  <c r="AQ14" i="33"/>
  <c r="AQ15" i="33" s="1"/>
  <c r="AF14" i="33"/>
  <c r="AF15" i="33" s="1"/>
  <c r="CF14" i="33"/>
  <c r="BU14" i="33"/>
  <c r="BJ14" i="33"/>
  <c r="AZ14" i="33"/>
  <c r="AZ15" i="33" s="1"/>
  <c r="AO14" i="33"/>
  <c r="AO15" i="33" s="1"/>
  <c r="AD14" i="33"/>
  <c r="AD15" i="33" s="1"/>
  <c r="AP52" i="33"/>
  <c r="AI52" i="33"/>
  <c r="R42" i="33"/>
  <c r="AB52" i="33"/>
  <c r="I15" i="34"/>
  <c r="BT14" i="34"/>
  <c r="BL14" i="34"/>
  <c r="BD14" i="34"/>
  <c r="AV14" i="34"/>
  <c r="AN14" i="34"/>
  <c r="AF14" i="34"/>
  <c r="X14" i="34"/>
  <c r="CA14" i="34"/>
  <c r="BS14" i="34"/>
  <c r="BK14" i="34"/>
  <c r="BC14" i="34"/>
  <c r="AU14" i="34"/>
  <c r="AM14" i="34"/>
  <c r="AE14" i="34"/>
  <c r="W14" i="34"/>
  <c r="CP14" i="34"/>
  <c r="BZ14" i="34"/>
  <c r="BR14" i="34"/>
  <c r="BJ14" i="34"/>
  <c r="BB14" i="34"/>
  <c r="AT14" i="34"/>
  <c r="AL14" i="34"/>
  <c r="AD14" i="34"/>
  <c r="CO14" i="34"/>
  <c r="BY14" i="34"/>
  <c r="BQ14" i="34"/>
  <c r="BI14" i="34"/>
  <c r="BA14" i="34"/>
  <c r="AS14" i="34"/>
  <c r="AK14" i="34"/>
  <c r="AC14" i="34"/>
  <c r="BX14" i="34"/>
  <c r="BP14" i="34"/>
  <c r="BH14" i="34"/>
  <c r="AZ14" i="34"/>
  <c r="AR14" i="34"/>
  <c r="AJ14" i="34"/>
  <c r="AB14" i="34"/>
  <c r="BW14" i="34"/>
  <c r="BO14" i="34"/>
  <c r="BG14" i="34"/>
  <c r="AY14" i="34"/>
  <c r="AQ14" i="34"/>
  <c r="AI14" i="34"/>
  <c r="AA14" i="34"/>
  <c r="BV14" i="34"/>
  <c r="BN14" i="34"/>
  <c r="BF14" i="34"/>
  <c r="AX14" i="34"/>
  <c r="AP14" i="34"/>
  <c r="AH14" i="34"/>
  <c r="Z14" i="34"/>
  <c r="BU14" i="34"/>
  <c r="BM14" i="34"/>
  <c r="BE14" i="34"/>
  <c r="AW14" i="34"/>
  <c r="AO14" i="34"/>
  <c r="AG14" i="34"/>
  <c r="Y14" i="34"/>
  <c r="AP16" i="35"/>
  <c r="R32" i="33"/>
  <c r="I24" i="46" l="1"/>
  <c r="I22" i="46"/>
  <c r="I15" i="46"/>
  <c r="I11" i="46"/>
  <c r="I12" i="46"/>
  <c r="I27" i="46"/>
  <c r="I17" i="46"/>
  <c r="I26" i="46"/>
  <c r="I20" i="46"/>
  <c r="I19" i="46"/>
  <c r="I10" i="46"/>
  <c r="I23" i="46"/>
  <c r="I16" i="46"/>
  <c r="I21" i="46"/>
  <c r="I14" i="46"/>
  <c r="I13" i="46"/>
  <c r="I18" i="46"/>
  <c r="I25" i="46"/>
  <c r="H26" i="46"/>
  <c r="H20" i="46"/>
  <c r="H19" i="46"/>
  <c r="H13" i="46"/>
  <c r="H22" i="46"/>
  <c r="H27" i="46"/>
  <c r="H16" i="46"/>
  <c r="H18" i="46"/>
  <c r="H17" i="46"/>
  <c r="H11" i="46"/>
  <c r="H25" i="46"/>
  <c r="H23" i="46"/>
  <c r="H15" i="46"/>
  <c r="H14" i="46"/>
  <c r="H10" i="46"/>
  <c r="H21" i="46"/>
  <c r="H12" i="46"/>
  <c r="H24" i="46"/>
  <c r="J27" i="46"/>
  <c r="J23" i="46"/>
  <c r="J10" i="46"/>
  <c r="J16" i="46"/>
  <c r="J24" i="46"/>
  <c r="J20" i="46"/>
  <c r="J18" i="46"/>
  <c r="J12" i="46"/>
  <c r="J21" i="46"/>
  <c r="J15" i="46"/>
  <c r="J26" i="46"/>
  <c r="J19" i="46"/>
  <c r="J22" i="46"/>
  <c r="J14" i="46"/>
  <c r="J25" i="46"/>
  <c r="J17" i="46"/>
  <c r="J11" i="46"/>
  <c r="J13" i="46"/>
  <c r="M18" i="46"/>
  <c r="M12" i="46"/>
  <c r="M27" i="46"/>
  <c r="M15" i="46"/>
  <c r="M10" i="46"/>
  <c r="M21" i="46"/>
  <c r="M26" i="46"/>
  <c r="M16" i="46"/>
  <c r="M23" i="46"/>
  <c r="M13" i="46"/>
  <c r="M11" i="46"/>
  <c r="M14" i="46"/>
  <c r="M24" i="46"/>
  <c r="M19" i="46"/>
  <c r="M22" i="46"/>
  <c r="M20" i="46"/>
  <c r="M17" i="46"/>
  <c r="M25" i="46"/>
  <c r="L14" i="46"/>
  <c r="L10" i="46"/>
  <c r="L16" i="46"/>
  <c r="L25" i="46"/>
  <c r="L17" i="46"/>
  <c r="L27" i="46"/>
  <c r="L24" i="46"/>
  <c r="L20" i="46"/>
  <c r="L23" i="46"/>
  <c r="L15" i="46"/>
  <c r="L11" i="46"/>
  <c r="L13" i="46"/>
  <c r="L22" i="46"/>
  <c r="L21" i="46"/>
  <c r="L18" i="46"/>
  <c r="L19" i="46"/>
  <c r="L12" i="46"/>
  <c r="L26" i="46"/>
  <c r="G19" i="46"/>
  <c r="G25" i="46"/>
  <c r="G26" i="46"/>
  <c r="G17" i="46"/>
  <c r="G14" i="46"/>
  <c r="G13" i="46"/>
  <c r="G10" i="46"/>
  <c r="G12" i="46"/>
  <c r="G11" i="46"/>
  <c r="G21" i="46"/>
  <c r="G27" i="46"/>
  <c r="G22" i="46"/>
  <c r="G20" i="46"/>
  <c r="G18" i="46"/>
  <c r="G24" i="46"/>
  <c r="G15" i="46"/>
  <c r="G16" i="46"/>
  <c r="G23" i="46"/>
  <c r="G11" i="83"/>
  <c r="G9" i="83"/>
  <c r="G8" i="83"/>
  <c r="G7" i="83"/>
  <c r="G19" i="83"/>
  <c r="G22" i="83"/>
  <c r="G12" i="83"/>
  <c r="G15" i="83"/>
  <c r="G14" i="83"/>
  <c r="G20" i="83"/>
  <c r="G23" i="83"/>
  <c r="G16" i="83"/>
  <c r="G10" i="83"/>
  <c r="G6" i="83"/>
  <c r="G13" i="83"/>
  <c r="G21" i="83"/>
  <c r="G17" i="83"/>
  <c r="G18" i="83"/>
  <c r="H11" i="83"/>
  <c r="H12" i="83"/>
  <c r="H22" i="83"/>
  <c r="H15" i="83"/>
  <c r="H19" i="83"/>
  <c r="H8" i="83"/>
  <c r="H14" i="83"/>
  <c r="H16" i="83"/>
  <c r="H7" i="83"/>
  <c r="H18" i="83"/>
  <c r="H6" i="83"/>
  <c r="H21" i="83"/>
  <c r="H10" i="83"/>
  <c r="H23" i="83"/>
  <c r="H13" i="83"/>
  <c r="H9" i="83"/>
  <c r="H17" i="83"/>
  <c r="H20" i="83"/>
  <c r="L11" i="48"/>
  <c r="L11" i="83"/>
  <c r="L9" i="48"/>
  <c r="L8" i="83"/>
  <c r="L23" i="48"/>
  <c r="L15" i="48"/>
  <c r="L8" i="48"/>
  <c r="L14" i="83"/>
  <c r="L9" i="83"/>
  <c r="L16" i="83"/>
  <c r="L16" i="48"/>
  <c r="L7" i="83"/>
  <c r="L12" i="83"/>
  <c r="L22" i="83"/>
  <c r="L15" i="83"/>
  <c r="L19" i="83"/>
  <c r="L14" i="48"/>
  <c r="L7" i="48"/>
  <c r="L13" i="83"/>
  <c r="L13" i="48"/>
  <c r="L19" i="48"/>
  <c r="L18" i="48"/>
  <c r="L22" i="48"/>
  <c r="L23" i="83"/>
  <c r="L12" i="48"/>
  <c r="L20" i="83"/>
  <c r="L17" i="83"/>
  <c r="L21" i="83"/>
  <c r="L21" i="48"/>
  <c r="L18" i="83"/>
  <c r="L10" i="48"/>
  <c r="L20" i="48"/>
  <c r="L6" i="83"/>
  <c r="L6" i="48"/>
  <c r="L17" i="48"/>
  <c r="L10" i="83"/>
  <c r="I11" i="83"/>
  <c r="I8" i="83"/>
  <c r="I14" i="83"/>
  <c r="I12" i="83"/>
  <c r="I19" i="48"/>
  <c r="I23" i="83"/>
  <c r="I22" i="83"/>
  <c r="I18" i="83"/>
  <c r="I19" i="83"/>
  <c r="I20" i="83"/>
  <c r="I15" i="83"/>
  <c r="I9" i="83"/>
  <c r="I7" i="83"/>
  <c r="I13" i="83"/>
  <c r="I17" i="83"/>
  <c r="I16" i="83"/>
  <c r="I6" i="83"/>
  <c r="I21" i="83"/>
  <c r="I10" i="83"/>
  <c r="K11" i="48"/>
  <c r="K11" i="83"/>
  <c r="K15" i="83"/>
  <c r="K14" i="48"/>
  <c r="K19" i="83"/>
  <c r="K16" i="48"/>
  <c r="K15" i="48"/>
  <c r="K22" i="48"/>
  <c r="K8" i="83"/>
  <c r="K14" i="83"/>
  <c r="K19" i="48"/>
  <c r="K9" i="48"/>
  <c r="K16" i="83"/>
  <c r="K7" i="83"/>
  <c r="K23" i="83"/>
  <c r="K12" i="48"/>
  <c r="K18" i="48"/>
  <c r="K22" i="83"/>
  <c r="K8" i="48"/>
  <c r="K23" i="48"/>
  <c r="K12" i="83"/>
  <c r="K20" i="83"/>
  <c r="K7" i="48"/>
  <c r="K9" i="83"/>
  <c r="K13" i="48"/>
  <c r="K20" i="48"/>
  <c r="K17" i="48"/>
  <c r="K10" i="83"/>
  <c r="K13" i="83"/>
  <c r="K6" i="83"/>
  <c r="K17" i="83"/>
  <c r="K21" i="83"/>
  <c r="K21" i="48"/>
  <c r="K18" i="83"/>
  <c r="K10" i="48"/>
  <c r="K6" i="48"/>
  <c r="F11" i="83"/>
  <c r="F11" i="48"/>
  <c r="F15" i="83"/>
  <c r="F12" i="83"/>
  <c r="F7" i="83"/>
  <c r="F16" i="83"/>
  <c r="F15" i="48"/>
  <c r="F8" i="48"/>
  <c r="F23" i="48"/>
  <c r="F19" i="83"/>
  <c r="F22" i="48"/>
  <c r="F12" i="48"/>
  <c r="F17" i="48"/>
  <c r="F14" i="83"/>
  <c r="F16" i="48"/>
  <c r="F23" i="83"/>
  <c r="F9" i="48"/>
  <c r="F18" i="83"/>
  <c r="F7" i="48"/>
  <c r="F9" i="83"/>
  <c r="F20" i="83"/>
  <c r="F19" i="48"/>
  <c r="F22" i="83"/>
  <c r="F14" i="48"/>
  <c r="F10" i="48"/>
  <c r="F8" i="83"/>
  <c r="F13" i="48"/>
  <c r="F6" i="48"/>
  <c r="F17" i="83"/>
  <c r="F21" i="83"/>
  <c r="F10" i="83"/>
  <c r="F18" i="48"/>
  <c r="F6" i="83"/>
  <c r="F21" i="48"/>
  <c r="F13" i="83"/>
  <c r="F20" i="48"/>
  <c r="CL31" i="35"/>
  <c r="CL43" i="35" s="1"/>
  <c r="CF31" i="35"/>
  <c r="CF43" i="35" s="1"/>
  <c r="CD31" i="35"/>
  <c r="CD43" i="35" s="1"/>
  <c r="CJ31" i="35"/>
  <c r="CJ43" i="35" s="1"/>
  <c r="CN31" i="35"/>
  <c r="CN43" i="35" s="1"/>
  <c r="CM31" i="35"/>
  <c r="CM43" i="35" s="1"/>
  <c r="CK31" i="35"/>
  <c r="CK43" i="35" s="1"/>
  <c r="CE31" i="35"/>
  <c r="CO31" i="35"/>
  <c r="CO43" i="35" s="1"/>
  <c r="CI31" i="35"/>
  <c r="CI43" i="35" s="1"/>
  <c r="CG31" i="35"/>
  <c r="CG43" i="35" s="1"/>
  <c r="CH31" i="35"/>
  <c r="CH43" i="35" s="1"/>
  <c r="R42" i="35"/>
  <c r="S42" i="35"/>
  <c r="L22" i="33"/>
  <c r="BL21" i="33"/>
  <c r="BL51" i="33" s="1"/>
  <c r="BN21" i="33"/>
  <c r="BN51" i="33" s="1"/>
  <c r="BK21" i="33"/>
  <c r="BK51" i="33" s="1"/>
  <c r="BM21" i="33"/>
  <c r="BJ21" i="33"/>
  <c r="BO21" i="33"/>
  <c r="BO51" i="33" s="1"/>
  <c r="AY25" i="35"/>
  <c r="BH25" i="35"/>
  <c r="BI25" i="35"/>
  <c r="AX25" i="35"/>
  <c r="AZ25" i="35"/>
  <c r="BB25" i="35"/>
  <c r="G11" i="48"/>
  <c r="G17" i="48"/>
  <c r="G7" i="48"/>
  <c r="G20" i="48"/>
  <c r="G18" i="48"/>
  <c r="G15" i="48"/>
  <c r="G12" i="48"/>
  <c r="G22" i="48"/>
  <c r="G6" i="48"/>
  <c r="G10" i="48"/>
  <c r="G19" i="48"/>
  <c r="G14" i="48"/>
  <c r="G8" i="48"/>
  <c r="G13" i="48"/>
  <c r="G21" i="48"/>
  <c r="G9" i="48"/>
  <c r="G16" i="48"/>
  <c r="G23" i="48"/>
  <c r="I11" i="48"/>
  <c r="I12" i="48"/>
  <c r="I22" i="48"/>
  <c r="I17" i="48"/>
  <c r="I7" i="48"/>
  <c r="I6" i="48"/>
  <c r="I15" i="48"/>
  <c r="I8" i="48"/>
  <c r="I10" i="48"/>
  <c r="I20" i="48"/>
  <c r="I16" i="48"/>
  <c r="I21" i="48"/>
  <c r="I13" i="48"/>
  <c r="I14" i="48"/>
  <c r="I18" i="48"/>
  <c r="I9" i="48"/>
  <c r="I23" i="48"/>
  <c r="H11" i="48"/>
  <c r="H7" i="48"/>
  <c r="H10" i="48"/>
  <c r="H20" i="48"/>
  <c r="H8" i="48"/>
  <c r="H17" i="48"/>
  <c r="H19" i="48"/>
  <c r="H6" i="48"/>
  <c r="H15" i="48"/>
  <c r="H18" i="48"/>
  <c r="H12" i="48"/>
  <c r="H9" i="48"/>
  <c r="H16" i="48"/>
  <c r="H14" i="48"/>
  <c r="H21" i="48"/>
  <c r="H13" i="48"/>
  <c r="H22" i="48"/>
  <c r="H23" i="48"/>
  <c r="S33" i="33"/>
  <c r="BF25" i="35"/>
  <c r="S15" i="35"/>
  <c r="BV31" i="35"/>
  <c r="BV43" i="35" s="1"/>
  <c r="BT31" i="35"/>
  <c r="BT43" i="35" s="1"/>
  <c r="BY31" i="35"/>
  <c r="BY43" i="35" s="1"/>
  <c r="BR31" i="35"/>
  <c r="BR43" i="35" s="1"/>
  <c r="BW31" i="35"/>
  <c r="BW43" i="35" s="1"/>
  <c r="BX31" i="35"/>
  <c r="BX43" i="35" s="1"/>
  <c r="CA31" i="35"/>
  <c r="CA43" i="35" s="1"/>
  <c r="CC31" i="35"/>
  <c r="CC43" i="35" s="1"/>
  <c r="BS31" i="35"/>
  <c r="BS43" i="35" s="1"/>
  <c r="BZ31" i="35"/>
  <c r="BZ43" i="35" s="1"/>
  <c r="BU31" i="35"/>
  <c r="BU43" i="35" s="1"/>
  <c r="CB31" i="35"/>
  <c r="CB43" i="35" s="1"/>
  <c r="BA25" i="35"/>
  <c r="U21" i="35"/>
  <c r="BC25" i="35"/>
  <c r="BD25" i="35"/>
  <c r="S23" i="34"/>
  <c r="Q23" i="34"/>
  <c r="V52" i="33"/>
  <c r="AJ53" i="33"/>
  <c r="AR53" i="33"/>
  <c r="S52" i="33"/>
  <c r="CM15" i="34"/>
  <c r="CE15" i="34"/>
  <c r="BW15" i="34"/>
  <c r="BO15" i="34"/>
  <c r="BG15" i="34"/>
  <c r="AY15" i="34"/>
  <c r="AY16" i="34" s="1"/>
  <c r="AQ15" i="34"/>
  <c r="AQ16" i="34" s="1"/>
  <c r="AI15" i="34"/>
  <c r="AI16" i="34" s="1"/>
  <c r="AA15" i="34"/>
  <c r="AA16" i="34" s="1"/>
  <c r="CL15" i="34"/>
  <c r="CD15" i="34"/>
  <c r="BV15" i="34"/>
  <c r="BN15" i="34"/>
  <c r="BF15" i="34"/>
  <c r="AX15" i="34"/>
  <c r="AX16" i="34" s="1"/>
  <c r="AP15" i="34"/>
  <c r="AP16" i="34" s="1"/>
  <c r="AH15" i="34"/>
  <c r="AH16" i="34" s="1"/>
  <c r="Z15" i="34"/>
  <c r="Z16" i="34" s="1"/>
  <c r="CK15" i="34"/>
  <c r="CC15" i="34"/>
  <c r="BU15" i="34"/>
  <c r="BM15" i="34"/>
  <c r="BE15" i="34"/>
  <c r="AW15" i="34"/>
  <c r="AW16" i="34" s="1"/>
  <c r="AO15" i="34"/>
  <c r="AO16" i="34" s="1"/>
  <c r="AG15" i="34"/>
  <c r="AG16" i="34" s="1"/>
  <c r="Y15" i="34"/>
  <c r="Y16" i="34" s="1"/>
  <c r="CJ15" i="34"/>
  <c r="CB15" i="34"/>
  <c r="BT15" i="34"/>
  <c r="BL15" i="34"/>
  <c r="BD15" i="34"/>
  <c r="BD16" i="34" s="1"/>
  <c r="AV15" i="34"/>
  <c r="AV16" i="34" s="1"/>
  <c r="AN15" i="34"/>
  <c r="AN16" i="34" s="1"/>
  <c r="AF15" i="34"/>
  <c r="AF16" i="34" s="1"/>
  <c r="X15" i="34"/>
  <c r="X16" i="34" s="1"/>
  <c r="CI15" i="34"/>
  <c r="CA15" i="34"/>
  <c r="BS15" i="34"/>
  <c r="BK15" i="34"/>
  <c r="BC15" i="34"/>
  <c r="BC16" i="34" s="1"/>
  <c r="AU15" i="34"/>
  <c r="AM15" i="34"/>
  <c r="AM16" i="34" s="1"/>
  <c r="AE15" i="34"/>
  <c r="AE16" i="34" s="1"/>
  <c r="W15" i="34"/>
  <c r="W16" i="34" s="1"/>
  <c r="CH15" i="34"/>
  <c r="BZ15" i="34"/>
  <c r="BR15" i="34"/>
  <c r="BJ15" i="34"/>
  <c r="BB15" i="34"/>
  <c r="BB16" i="34" s="1"/>
  <c r="AT15" i="34"/>
  <c r="AT16" i="34" s="1"/>
  <c r="AL15" i="34"/>
  <c r="AL16" i="34" s="1"/>
  <c r="AD15" i="34"/>
  <c r="AD16" i="34" s="1"/>
  <c r="CG15" i="34"/>
  <c r="BY15" i="34"/>
  <c r="BQ15" i="34"/>
  <c r="BI15" i="34"/>
  <c r="BA15" i="34"/>
  <c r="BA16" i="34" s="1"/>
  <c r="AS15" i="34"/>
  <c r="AS16" i="34" s="1"/>
  <c r="AK15" i="34"/>
  <c r="AK16" i="34" s="1"/>
  <c r="AC15" i="34"/>
  <c r="AC16" i="34" s="1"/>
  <c r="CF15" i="34"/>
  <c r="BX15" i="34"/>
  <c r="BP15" i="34"/>
  <c r="BH15" i="34"/>
  <c r="AZ15" i="34"/>
  <c r="AZ16" i="34" s="1"/>
  <c r="AR15" i="34"/>
  <c r="AR16" i="34" s="1"/>
  <c r="AJ15" i="34"/>
  <c r="AJ16" i="34" s="1"/>
  <c r="AB15" i="34"/>
  <c r="AB16" i="34" s="1"/>
  <c r="S14" i="34"/>
  <c r="AK53" i="33"/>
  <c r="AD53" i="33"/>
  <c r="CP53" i="33"/>
  <c r="BT53" i="33"/>
  <c r="BE53" i="33"/>
  <c r="AX53" i="33"/>
  <c r="AQ53" i="33"/>
  <c r="R23" i="34"/>
  <c r="BL15" i="33"/>
  <c r="BP51" i="33"/>
  <c r="CN34" i="35"/>
  <c r="CF34" i="35"/>
  <c r="CF46" i="35" s="1"/>
  <c r="BX34" i="35"/>
  <c r="BX46" i="35" s="1"/>
  <c r="BP34" i="35"/>
  <c r="BP46" i="35" s="1"/>
  <c r="BH34" i="35"/>
  <c r="BH46" i="35" s="1"/>
  <c r="AZ34" i="35"/>
  <c r="AR34" i="35"/>
  <c r="AR46" i="35" s="1"/>
  <c r="AJ34" i="35"/>
  <c r="AB34" i="35"/>
  <c r="AB46" i="35" s="1"/>
  <c r="CM34" i="35"/>
  <c r="CE34" i="35"/>
  <c r="CE46" i="35" s="1"/>
  <c r="BW34" i="35"/>
  <c r="BW46" i="35" s="1"/>
  <c r="BO34" i="35"/>
  <c r="BO46" i="35" s="1"/>
  <c r="BG34" i="35"/>
  <c r="BG46" i="35" s="1"/>
  <c r="AY34" i="35"/>
  <c r="AY46" i="35" s="1"/>
  <c r="AQ34" i="35"/>
  <c r="AI34" i="35"/>
  <c r="AI46" i="35" s="1"/>
  <c r="AA34" i="35"/>
  <c r="CL34" i="35"/>
  <c r="CD34" i="35"/>
  <c r="CD46" i="35" s="1"/>
  <c r="BV34" i="35"/>
  <c r="BV46" i="35" s="1"/>
  <c r="BN34" i="35"/>
  <c r="BN46" i="35" s="1"/>
  <c r="BF34" i="35"/>
  <c r="BF46" i="35" s="1"/>
  <c r="AX34" i="35"/>
  <c r="AP34" i="35"/>
  <c r="AH34" i="35"/>
  <c r="Z34" i="35"/>
  <c r="Z46" i="35" s="1"/>
  <c r="CK34" i="35"/>
  <c r="CC34" i="35"/>
  <c r="CC46" i="35" s="1"/>
  <c r="BU34" i="35"/>
  <c r="BU46" i="35" s="1"/>
  <c r="BM34" i="35"/>
  <c r="BM46" i="35" s="1"/>
  <c r="BE34" i="35"/>
  <c r="BE46" i="35" s="1"/>
  <c r="AW34" i="35"/>
  <c r="AW46" i="35" s="1"/>
  <c r="AO34" i="35"/>
  <c r="AG34" i="35"/>
  <c r="Y34" i="35"/>
  <c r="Y46" i="35" s="1"/>
  <c r="CJ34" i="35"/>
  <c r="CB34" i="35"/>
  <c r="CB46" i="35" s="1"/>
  <c r="BT34" i="35"/>
  <c r="BT46" i="35" s="1"/>
  <c r="BL34" i="35"/>
  <c r="BL46" i="35" s="1"/>
  <c r="BD34" i="35"/>
  <c r="BD46" i="35" s="1"/>
  <c r="CI34" i="35"/>
  <c r="CA34" i="35"/>
  <c r="CA46" i="35" s="1"/>
  <c r="BS34" i="35"/>
  <c r="BS46" i="35" s="1"/>
  <c r="BK34" i="35"/>
  <c r="BK46" i="35" s="1"/>
  <c r="BC34" i="35"/>
  <c r="BC46" i="35" s="1"/>
  <c r="AU34" i="35"/>
  <c r="AU46" i="35" s="1"/>
  <c r="AM34" i="35"/>
  <c r="AM46" i="35" s="1"/>
  <c r="AE34" i="35"/>
  <c r="AE46" i="35" s="1"/>
  <c r="W34" i="35"/>
  <c r="CH34" i="35"/>
  <c r="BZ34" i="35"/>
  <c r="BZ46" i="35" s="1"/>
  <c r="BR34" i="35"/>
  <c r="BR46" i="35" s="1"/>
  <c r="BJ34" i="35"/>
  <c r="BJ46" i="35" s="1"/>
  <c r="BB34" i="35"/>
  <c r="BB46" i="35" s="1"/>
  <c r="AT34" i="35"/>
  <c r="AT46" i="35" s="1"/>
  <c r="AL34" i="35"/>
  <c r="AL46" i="35" s="1"/>
  <c r="AD34" i="35"/>
  <c r="AD46" i="35" s="1"/>
  <c r="CO34" i="35"/>
  <c r="CG34" i="35"/>
  <c r="CG46" i="35" s="1"/>
  <c r="BY34" i="35"/>
  <c r="BY46" i="35" s="1"/>
  <c r="BQ34" i="35"/>
  <c r="BQ46" i="35" s="1"/>
  <c r="BI34" i="35"/>
  <c r="BI46" i="35" s="1"/>
  <c r="BA34" i="35"/>
  <c r="BA46" i="35" s="1"/>
  <c r="AS34" i="35"/>
  <c r="AS46" i="35" s="1"/>
  <c r="AK34" i="35"/>
  <c r="AK46" i="35" s="1"/>
  <c r="AC34" i="35"/>
  <c r="AC46" i="35" s="1"/>
  <c r="AV34" i="35"/>
  <c r="AV46" i="35" s="1"/>
  <c r="AN34" i="35"/>
  <c r="AN46" i="35" s="1"/>
  <c r="AF34" i="35"/>
  <c r="AF46" i="35" s="1"/>
  <c r="X34" i="35"/>
  <c r="X46" i="35" s="1"/>
  <c r="T21" i="35"/>
  <c r="BG25" i="35"/>
  <c r="BE25" i="35"/>
  <c r="S21" i="35"/>
  <c r="Q24" i="35"/>
  <c r="Q25" i="35" s="1"/>
  <c r="W25" i="35"/>
  <c r="T24" i="35"/>
  <c r="S14" i="33"/>
  <c r="AU15" i="33"/>
  <c r="T31" i="33"/>
  <c r="S24" i="33"/>
  <c r="R24" i="33"/>
  <c r="R25" i="33" s="1"/>
  <c r="AI25" i="33"/>
  <c r="Q33" i="33"/>
  <c r="AZ53" i="33"/>
  <c r="AS53" i="33"/>
  <c r="AL53" i="33"/>
  <c r="W53" i="33"/>
  <c r="Q43" i="33"/>
  <c r="BM53" i="33"/>
  <c r="BF53" i="33"/>
  <c r="AY53" i="33"/>
  <c r="BN15" i="33"/>
  <c r="BM51" i="33"/>
  <c r="R15" i="35"/>
  <c r="R16" i="35" s="1"/>
  <c r="S33" i="35"/>
  <c r="S45" i="35" s="1"/>
  <c r="R14" i="34"/>
  <c r="R52" i="33"/>
  <c r="R14" i="33"/>
  <c r="R15" i="33" s="1"/>
  <c r="AI15" i="33"/>
  <c r="T14" i="33"/>
  <c r="O32" i="33"/>
  <c r="M32" i="33"/>
  <c r="N32" i="33" s="1"/>
  <c r="T33" i="33"/>
  <c r="BH53" i="33"/>
  <c r="BA53" i="33"/>
  <c r="AT53" i="33"/>
  <c r="AE53" i="33"/>
  <c r="X53" i="33"/>
  <c r="BU53" i="33"/>
  <c r="BN53" i="33"/>
  <c r="BG53" i="33"/>
  <c r="T43" i="33"/>
  <c r="T11" i="33"/>
  <c r="BG15" i="33"/>
  <c r="BK15" i="33"/>
  <c r="S41" i="33"/>
  <c r="BQ51" i="33"/>
  <c r="U15" i="35"/>
  <c r="U14" i="33"/>
  <c r="S31" i="33"/>
  <c r="R50" i="33"/>
  <c r="CI34" i="33"/>
  <c r="CA34" i="33"/>
  <c r="BS34" i="33"/>
  <c r="BK34" i="33"/>
  <c r="BK35" i="33" s="1"/>
  <c r="BC34" i="33"/>
  <c r="BC35" i="33" s="1"/>
  <c r="AU34" i="33"/>
  <c r="AM34" i="33"/>
  <c r="AM35" i="33" s="1"/>
  <c r="AE34" i="33"/>
  <c r="AE35" i="33" s="1"/>
  <c r="W34" i="33"/>
  <c r="W35" i="33" s="1"/>
  <c r="CH34" i="33"/>
  <c r="BZ34" i="33"/>
  <c r="BR34" i="33"/>
  <c r="BJ34" i="33"/>
  <c r="BJ35" i="33" s="1"/>
  <c r="BB34" i="33"/>
  <c r="BB35" i="33" s="1"/>
  <c r="AT34" i="33"/>
  <c r="AT35" i="33" s="1"/>
  <c r="AL34" i="33"/>
  <c r="AL35" i="33" s="1"/>
  <c r="AD34" i="33"/>
  <c r="AD35" i="33" s="1"/>
  <c r="CG34" i="33"/>
  <c r="BY34" i="33"/>
  <c r="BQ34" i="33"/>
  <c r="BI34" i="33"/>
  <c r="BI35" i="33" s="1"/>
  <c r="BA34" i="33"/>
  <c r="BA35" i="33" s="1"/>
  <c r="AS34" i="33"/>
  <c r="AS35" i="33" s="1"/>
  <c r="AK34" i="33"/>
  <c r="AK35" i="33" s="1"/>
  <c r="AC34" i="33"/>
  <c r="AC35" i="33" s="1"/>
  <c r="CF34" i="33"/>
  <c r="BX34" i="33"/>
  <c r="BP34" i="33"/>
  <c r="BH34" i="33"/>
  <c r="BH35" i="33" s="1"/>
  <c r="AZ34" i="33"/>
  <c r="AZ35" i="33" s="1"/>
  <c r="AR34" i="33"/>
  <c r="AR35" i="33" s="1"/>
  <c r="AJ34" i="33"/>
  <c r="AJ35" i="33" s="1"/>
  <c r="AB34" i="33"/>
  <c r="AB35" i="33" s="1"/>
  <c r="CM34" i="33"/>
  <c r="CE34" i="33"/>
  <c r="BW34" i="33"/>
  <c r="BO34" i="33"/>
  <c r="BO35" i="33" s="1"/>
  <c r="BG34" i="33"/>
  <c r="AY34" i="33"/>
  <c r="AY35" i="33" s="1"/>
  <c r="AQ34" i="33"/>
  <c r="AQ35" i="33" s="1"/>
  <c r="AI34" i="33"/>
  <c r="AA34" i="33"/>
  <c r="AA35" i="33" s="1"/>
  <c r="CL34" i="33"/>
  <c r="CD34" i="33"/>
  <c r="BV34" i="33"/>
  <c r="BN34" i="33"/>
  <c r="BN35" i="33" s="1"/>
  <c r="BF34" i="33"/>
  <c r="BF35" i="33" s="1"/>
  <c r="AX34" i="33"/>
  <c r="AX35" i="33" s="1"/>
  <c r="AP34" i="33"/>
  <c r="AP35" i="33" s="1"/>
  <c r="AH34" i="33"/>
  <c r="AH35" i="33" s="1"/>
  <c r="Z34" i="33"/>
  <c r="Z35" i="33" s="1"/>
  <c r="CK34" i="33"/>
  <c r="CC34" i="33"/>
  <c r="BU34" i="33"/>
  <c r="BM34" i="33"/>
  <c r="BM35" i="33" s="1"/>
  <c r="BE34" i="33"/>
  <c r="BE35" i="33" s="1"/>
  <c r="AW34" i="33"/>
  <c r="AW35" i="33" s="1"/>
  <c r="AO34" i="33"/>
  <c r="AO35" i="33" s="1"/>
  <c r="AG34" i="33"/>
  <c r="AG35" i="33" s="1"/>
  <c r="Y34" i="33"/>
  <c r="Y35" i="33" s="1"/>
  <c r="CJ34" i="33"/>
  <c r="CB34" i="33"/>
  <c r="BT34" i="33"/>
  <c r="BL34" i="33"/>
  <c r="BL35" i="33" s="1"/>
  <c r="BD34" i="33"/>
  <c r="BD35" i="33" s="1"/>
  <c r="AV34" i="33"/>
  <c r="AV35" i="33" s="1"/>
  <c r="AN34" i="33"/>
  <c r="AN35" i="33" s="1"/>
  <c r="AF34" i="33"/>
  <c r="AF35" i="33" s="1"/>
  <c r="X34" i="33"/>
  <c r="X35" i="33" s="1"/>
  <c r="BP53" i="33"/>
  <c r="BI53" i="33"/>
  <c r="BB53" i="33"/>
  <c r="AM53" i="33"/>
  <c r="AF53" i="33"/>
  <c r="BZ44" i="33"/>
  <c r="BR44" i="33"/>
  <c r="BJ44" i="33"/>
  <c r="BB44" i="33"/>
  <c r="AT44" i="33"/>
  <c r="AL44" i="33"/>
  <c r="AD44" i="33"/>
  <c r="AD45" i="33" s="1"/>
  <c r="CG44" i="33"/>
  <c r="BY44" i="33"/>
  <c r="BQ44" i="33"/>
  <c r="BI44" i="33"/>
  <c r="BA44" i="33"/>
  <c r="AS44" i="33"/>
  <c r="AK44" i="33"/>
  <c r="AC44" i="33"/>
  <c r="AC45" i="33" s="1"/>
  <c r="CF44" i="33"/>
  <c r="BX44" i="33"/>
  <c r="BP44" i="33"/>
  <c r="BH44" i="33"/>
  <c r="AZ44" i="33"/>
  <c r="AR44" i="33"/>
  <c r="AJ44" i="33"/>
  <c r="AB44" i="33"/>
  <c r="CE44" i="33"/>
  <c r="BW44" i="33"/>
  <c r="BO44" i="33"/>
  <c r="BG44" i="33"/>
  <c r="BG45" i="33" s="1"/>
  <c r="AY44" i="33"/>
  <c r="AQ44" i="33"/>
  <c r="AI44" i="33"/>
  <c r="AA44" i="33"/>
  <c r="CD44" i="33"/>
  <c r="BV44" i="33"/>
  <c r="BN44" i="33"/>
  <c r="BF44" i="33"/>
  <c r="AX44" i="33"/>
  <c r="AP44" i="33"/>
  <c r="AH44" i="33"/>
  <c r="AH45" i="33" s="1"/>
  <c r="Z44" i="33"/>
  <c r="CC44" i="33"/>
  <c r="BU44" i="33"/>
  <c r="BM44" i="33"/>
  <c r="BE44" i="33"/>
  <c r="AW44" i="33"/>
  <c r="AO44" i="33"/>
  <c r="AG44" i="33"/>
  <c r="AG45" i="33" s="1"/>
  <c r="Y44" i="33"/>
  <c r="CB44" i="33"/>
  <c r="BT44" i="33"/>
  <c r="BL44" i="33"/>
  <c r="BD44" i="33"/>
  <c r="BD45" i="33" s="1"/>
  <c r="AV44" i="33"/>
  <c r="AN44" i="33"/>
  <c r="AF44" i="33"/>
  <c r="X44" i="33"/>
  <c r="CA44" i="33"/>
  <c r="BS44" i="33"/>
  <c r="BK44" i="33"/>
  <c r="BC44" i="33"/>
  <c r="AU44" i="33"/>
  <c r="AM44" i="33"/>
  <c r="AE44" i="33"/>
  <c r="W44" i="33"/>
  <c r="BO53" i="33"/>
  <c r="T23" i="34"/>
  <c r="BM15" i="33"/>
  <c r="BI15" i="33"/>
  <c r="Q52" i="33"/>
  <c r="S50" i="33"/>
  <c r="S24" i="35"/>
  <c r="AU25" i="35"/>
  <c r="U24" i="33"/>
  <c r="T24" i="33"/>
  <c r="AZ21" i="33"/>
  <c r="BG21" i="33"/>
  <c r="BG51" i="33" s="1"/>
  <c r="AY21" i="33"/>
  <c r="AY51" i="33" s="1"/>
  <c r="BF21" i="33"/>
  <c r="BF25" i="33" s="1"/>
  <c r="AX21" i="33"/>
  <c r="BE21" i="33"/>
  <c r="BD21" i="33"/>
  <c r="BC21" i="33"/>
  <c r="BI21" i="33"/>
  <c r="BI25" i="33" s="1"/>
  <c r="BA21" i="33"/>
  <c r="BH21" i="33"/>
  <c r="BH25" i="33" s="1"/>
  <c r="BB21" i="33"/>
  <c r="BQ53" i="33"/>
  <c r="BJ53" i="33"/>
  <c r="AU53" i="33"/>
  <c r="S43" i="33"/>
  <c r="AN53" i="33"/>
  <c r="Y53" i="33"/>
  <c r="Y45" i="33"/>
  <c r="BJ15" i="33"/>
  <c r="BH15" i="33"/>
  <c r="T41" i="33"/>
  <c r="AU25" i="33"/>
  <c r="Q15" i="35"/>
  <c r="Q16" i="35" s="1"/>
  <c r="W16" i="35"/>
  <c r="T15" i="35"/>
  <c r="R33" i="35"/>
  <c r="R45" i="35" s="1"/>
  <c r="O22" i="35"/>
  <c r="M22" i="35"/>
  <c r="N22" i="35" s="1"/>
  <c r="L32" i="35"/>
  <c r="BG31" i="35"/>
  <c r="BN31" i="35"/>
  <c r="BN43" i="35" s="1"/>
  <c r="BF31" i="35"/>
  <c r="BM31" i="35"/>
  <c r="BM43" i="35" s="1"/>
  <c r="BJ31" i="35"/>
  <c r="BJ43" i="35" s="1"/>
  <c r="BL31" i="35"/>
  <c r="BL43" i="35" s="1"/>
  <c r="BP31" i="35"/>
  <c r="BP43" i="35" s="1"/>
  <c r="BQ31" i="35"/>
  <c r="BQ43" i="35" s="1"/>
  <c r="BI31" i="35"/>
  <c r="BH31" i="35"/>
  <c r="BO31" i="35"/>
  <c r="BO43" i="35" s="1"/>
  <c r="BK31" i="35"/>
  <c r="BK43" i="35" s="1"/>
  <c r="T14" i="34"/>
  <c r="Q14" i="33"/>
  <c r="Q15" i="33" s="1"/>
  <c r="W15" i="33"/>
  <c r="BR53" i="33"/>
  <c r="BC53" i="33"/>
  <c r="AV53" i="33"/>
  <c r="AG53" i="33"/>
  <c r="Z53" i="33"/>
  <c r="CI24" i="34"/>
  <c r="CA24" i="34"/>
  <c r="BS24" i="34"/>
  <c r="BK24" i="34"/>
  <c r="BC24" i="34"/>
  <c r="BC25" i="34" s="1"/>
  <c r="AU24" i="34"/>
  <c r="AM24" i="34"/>
  <c r="AM25" i="34" s="1"/>
  <c r="AM46" i="34" s="1"/>
  <c r="CH24" i="34"/>
  <c r="BZ24" i="34"/>
  <c r="BR24" i="34"/>
  <c r="BJ24" i="34"/>
  <c r="BB24" i="34"/>
  <c r="BB25" i="34" s="1"/>
  <c r="AT24" i="34"/>
  <c r="AT25" i="34" s="1"/>
  <c r="AL24" i="34"/>
  <c r="AL25" i="34" s="1"/>
  <c r="AL46" i="34" s="1"/>
  <c r="AD24" i="34"/>
  <c r="AD25" i="34" s="1"/>
  <c r="AD46" i="34" s="1"/>
  <c r="CG24" i="34"/>
  <c r="BY24" i="34"/>
  <c r="CF24" i="34"/>
  <c r="BX24" i="34"/>
  <c r="BP24" i="34"/>
  <c r="BH24" i="34"/>
  <c r="AZ24" i="34"/>
  <c r="AZ25" i="34" s="1"/>
  <c r="AR24" i="34"/>
  <c r="AR25" i="34" s="1"/>
  <c r="AJ24" i="34"/>
  <c r="AJ25" i="34" s="1"/>
  <c r="AB24" i="34"/>
  <c r="AB25" i="34" s="1"/>
  <c r="AB46" i="34" s="1"/>
  <c r="CL24" i="34"/>
  <c r="CD24" i="34"/>
  <c r="BV24" i="34"/>
  <c r="BN24" i="34"/>
  <c r="CK24" i="34"/>
  <c r="CC24" i="34"/>
  <c r="BU24" i="34"/>
  <c r="BM24" i="34"/>
  <c r="BE24" i="34"/>
  <c r="AW24" i="34"/>
  <c r="AW25" i="34" s="1"/>
  <c r="AO24" i="34"/>
  <c r="AO25" i="34" s="1"/>
  <c r="AG24" i="34"/>
  <c r="AG25" i="34" s="1"/>
  <c r="AG46" i="34" s="1"/>
  <c r="Y24" i="34"/>
  <c r="Y25" i="34" s="1"/>
  <c r="Y46" i="34" s="1"/>
  <c r="BO24" i="34"/>
  <c r="AX24" i="34"/>
  <c r="AX25" i="34" s="1"/>
  <c r="AH24" i="34"/>
  <c r="AH25" i="34" s="1"/>
  <c r="AH46" i="34" s="1"/>
  <c r="CM24" i="34"/>
  <c r="BL24" i="34"/>
  <c r="AV24" i="34"/>
  <c r="AV25" i="34" s="1"/>
  <c r="AF24" i="34"/>
  <c r="AF25" i="34" s="1"/>
  <c r="AF46" i="34" s="1"/>
  <c r="CJ24" i="34"/>
  <c r="BI24" i="34"/>
  <c r="AS24" i="34"/>
  <c r="AS25" i="34" s="1"/>
  <c r="AE24" i="34"/>
  <c r="AE25" i="34" s="1"/>
  <c r="CE24" i="34"/>
  <c r="BG24" i="34"/>
  <c r="AQ24" i="34"/>
  <c r="AQ25" i="34" s="1"/>
  <c r="AC24" i="34"/>
  <c r="AC25" i="34" s="1"/>
  <c r="AC46" i="34" s="1"/>
  <c r="CB24" i="34"/>
  <c r="BF24" i="34"/>
  <c r="AP24" i="34"/>
  <c r="AP25" i="34" s="1"/>
  <c r="AA24" i="34"/>
  <c r="AA25" i="34" s="1"/>
  <c r="AA46" i="34" s="1"/>
  <c r="BW24" i="34"/>
  <c r="BD24" i="34"/>
  <c r="AN24" i="34"/>
  <c r="AN25" i="34" s="1"/>
  <c r="Z24" i="34"/>
  <c r="Z25" i="34" s="1"/>
  <c r="Z46" i="34" s="1"/>
  <c r="BT24" i="34"/>
  <c r="BA24" i="34"/>
  <c r="BA25" i="34" s="1"/>
  <c r="AK24" i="34"/>
  <c r="AK25" i="34" s="1"/>
  <c r="AK46" i="34" s="1"/>
  <c r="X24" i="34"/>
  <c r="X25" i="34" s="1"/>
  <c r="X46" i="34" s="1"/>
  <c r="BQ24" i="34"/>
  <c r="AY24" i="34"/>
  <c r="AY25" i="34" s="1"/>
  <c r="AI24" i="34"/>
  <c r="W24" i="34"/>
  <c r="BF15" i="33"/>
  <c r="BE15" i="33"/>
  <c r="S11" i="33"/>
  <c r="O42" i="33"/>
  <c r="M42" i="33"/>
  <c r="N42" i="33" s="1"/>
  <c r="R24" i="35"/>
  <c r="R25" i="35" s="1"/>
  <c r="L13" i="34"/>
  <c r="BF12" i="34"/>
  <c r="BM12" i="34"/>
  <c r="BG12" i="34"/>
  <c r="BE12" i="34"/>
  <c r="BL12" i="34"/>
  <c r="BK12" i="34"/>
  <c r="BJ12" i="34"/>
  <c r="BI12" i="34"/>
  <c r="BP12" i="34"/>
  <c r="BN12" i="34"/>
  <c r="BH12" i="34"/>
  <c r="BO12" i="34"/>
  <c r="Q14" i="34"/>
  <c r="Q24" i="33"/>
  <c r="Q25" i="33" s="1"/>
  <c r="AB53" i="33"/>
  <c r="BK53" i="33"/>
  <c r="BD53" i="33"/>
  <c r="AO53" i="33"/>
  <c r="AH53" i="33"/>
  <c r="AA53" i="33"/>
  <c r="O12" i="33"/>
  <c r="BP12" i="33" s="1"/>
  <c r="BP15" i="33" s="1"/>
  <c r="M12" i="33"/>
  <c r="N12" i="33" s="1"/>
  <c r="Z35" i="35"/>
  <c r="Z47" i="35" s="1"/>
  <c r="Q33" i="35"/>
  <c r="Q45" i="35" s="1"/>
  <c r="U24" i="35"/>
  <c r="R33" i="33"/>
  <c r="AC53" i="33"/>
  <c r="BS53" i="33"/>
  <c r="BL53" i="33"/>
  <c r="AW53" i="33"/>
  <c r="AP53" i="33"/>
  <c r="AI53" i="33"/>
  <c r="R43" i="33"/>
  <c r="L13" i="35"/>
  <c r="BG12" i="35"/>
  <c r="BH12" i="35"/>
  <c r="BH16" i="35" s="1"/>
  <c r="X8" i="46" s="1"/>
  <c r="BD12" i="35"/>
  <c r="BD43" i="35" s="1"/>
  <c r="AY12" i="35"/>
  <c r="AY43" i="35" s="1"/>
  <c r="BE12" i="35"/>
  <c r="BE43" i="35" s="1"/>
  <c r="AZ12" i="35"/>
  <c r="AZ43" i="35" s="1"/>
  <c r="AX12" i="35"/>
  <c r="AX43" i="35" s="1"/>
  <c r="BF12" i="35"/>
  <c r="BF16" i="35" s="1"/>
  <c r="V8" i="46" s="1"/>
  <c r="BC12" i="35"/>
  <c r="BC43" i="35" s="1"/>
  <c r="BB12" i="35"/>
  <c r="BB43" i="35" s="1"/>
  <c r="BI12" i="35"/>
  <c r="BI16" i="35" s="1"/>
  <c r="Y8" i="46" s="1"/>
  <c r="BA12" i="35"/>
  <c r="BA43" i="35" s="1"/>
  <c r="BO15" i="33"/>
  <c r="BJ51" i="33"/>
  <c r="L22" i="34"/>
  <c r="BM21" i="34"/>
  <c r="BE21" i="34"/>
  <c r="BL21" i="34"/>
  <c r="BK21" i="34"/>
  <c r="BO21" i="34"/>
  <c r="BN21" i="34"/>
  <c r="BJ21" i="34"/>
  <c r="BI21" i="34"/>
  <c r="BH21" i="34"/>
  <c r="BG21" i="34"/>
  <c r="BF21" i="34"/>
  <c r="T33" i="35"/>
  <c r="T45" i="35" s="1"/>
  <c r="AE46" i="34" l="1"/>
  <c r="AJ46" i="34"/>
  <c r="S5" i="44"/>
  <c r="S8" i="44"/>
  <c r="S11" i="44"/>
  <c r="S3" i="44"/>
  <c r="S6" i="44"/>
  <c r="S9" i="44"/>
  <c r="S12" i="44"/>
  <c r="S15" i="44"/>
  <c r="S18" i="44"/>
  <c r="S21" i="44"/>
  <c r="S4" i="44"/>
  <c r="S7" i="44"/>
  <c r="S10" i="44"/>
  <c r="S13" i="44"/>
  <c r="S16" i="44"/>
  <c r="S19" i="44"/>
  <c r="S20" i="44"/>
  <c r="S22" i="44"/>
  <c r="S25" i="44"/>
  <c r="S28" i="44"/>
  <c r="S2" i="44"/>
  <c r="S23" i="44"/>
  <c r="S26" i="44"/>
  <c r="S29" i="44"/>
  <c r="S17" i="44"/>
  <c r="S14" i="44"/>
  <c r="S24" i="44"/>
  <c r="S27" i="44"/>
  <c r="P3" i="44"/>
  <c r="P6" i="44"/>
  <c r="P9" i="44"/>
  <c r="P12" i="44"/>
  <c r="P15" i="44"/>
  <c r="P4" i="44"/>
  <c r="P7" i="44"/>
  <c r="P10" i="44"/>
  <c r="P5" i="44"/>
  <c r="P8" i="44"/>
  <c r="P11" i="44"/>
  <c r="P14" i="44"/>
  <c r="P16" i="44"/>
  <c r="P22" i="44"/>
  <c r="P25" i="44"/>
  <c r="P28" i="44"/>
  <c r="P21" i="44"/>
  <c r="P23" i="44"/>
  <c r="P26" i="44"/>
  <c r="P29" i="44"/>
  <c r="P17" i="44"/>
  <c r="P2" i="44"/>
  <c r="P20" i="44"/>
  <c r="P24" i="44"/>
  <c r="P27" i="44"/>
  <c r="P19" i="44"/>
  <c r="P13" i="44"/>
  <c r="P18" i="44"/>
  <c r="J4" i="44"/>
  <c r="J7" i="44"/>
  <c r="J10" i="44"/>
  <c r="J13" i="44"/>
  <c r="J16" i="44"/>
  <c r="J5" i="44"/>
  <c r="J8" i="44"/>
  <c r="J11" i="44"/>
  <c r="J14" i="44"/>
  <c r="J17" i="44"/>
  <c r="J3" i="44"/>
  <c r="J6" i="44"/>
  <c r="J9" i="44"/>
  <c r="J12" i="44"/>
  <c r="J15" i="44"/>
  <c r="J2" i="44"/>
  <c r="J26" i="44"/>
  <c r="J24" i="44"/>
  <c r="J27" i="44"/>
  <c r="J23" i="44"/>
  <c r="J21" i="44"/>
  <c r="J18" i="44"/>
  <c r="J19" i="44"/>
  <c r="J20" i="44"/>
  <c r="J22" i="44"/>
  <c r="J25" i="44"/>
  <c r="J28" i="44"/>
  <c r="J29" i="44"/>
  <c r="N3" i="44"/>
  <c r="N6" i="44"/>
  <c r="N9" i="44"/>
  <c r="N12" i="44"/>
  <c r="N15" i="44"/>
  <c r="N4" i="44"/>
  <c r="N7" i="44"/>
  <c r="N10" i="44"/>
  <c r="N13" i="44"/>
  <c r="N16" i="44"/>
  <c r="N5" i="44"/>
  <c r="N8" i="44"/>
  <c r="N11" i="44"/>
  <c r="N14" i="44"/>
  <c r="N17" i="44"/>
  <c r="N23" i="44"/>
  <c r="N26" i="44"/>
  <c r="N29" i="44"/>
  <c r="N2" i="44"/>
  <c r="N28" i="44"/>
  <c r="N24" i="44"/>
  <c r="N27" i="44"/>
  <c r="N22" i="44"/>
  <c r="N20" i="44"/>
  <c r="N21" i="44"/>
  <c r="N25" i="44"/>
  <c r="N18" i="44"/>
  <c r="N19" i="44"/>
  <c r="G5" i="44"/>
  <c r="G8" i="44"/>
  <c r="G11" i="44"/>
  <c r="G3" i="44"/>
  <c r="G6" i="44"/>
  <c r="G9" i="44"/>
  <c r="G12" i="44"/>
  <c r="G15" i="44"/>
  <c r="G18" i="44"/>
  <c r="G21" i="44"/>
  <c r="G4" i="44"/>
  <c r="G7" i="44"/>
  <c r="G10" i="44"/>
  <c r="G13" i="44"/>
  <c r="G16" i="44"/>
  <c r="G19" i="44"/>
  <c r="G20" i="44"/>
  <c r="G2" i="44"/>
  <c r="G17" i="44"/>
  <c r="G22" i="44"/>
  <c r="G25" i="44"/>
  <c r="G28" i="44"/>
  <c r="G23" i="44"/>
  <c r="G26" i="44"/>
  <c r="G29" i="44"/>
  <c r="G14" i="44"/>
  <c r="G24" i="44"/>
  <c r="G27" i="44"/>
  <c r="R5" i="44"/>
  <c r="R8" i="44"/>
  <c r="R11" i="44"/>
  <c r="R14" i="44"/>
  <c r="R17" i="44"/>
  <c r="R3" i="44"/>
  <c r="R6" i="44"/>
  <c r="R9" i="44"/>
  <c r="R12" i="44"/>
  <c r="R15" i="44"/>
  <c r="R4" i="44"/>
  <c r="R7" i="44"/>
  <c r="R10" i="44"/>
  <c r="R13" i="44"/>
  <c r="R16" i="44"/>
  <c r="R19" i="44"/>
  <c r="R20" i="44"/>
  <c r="R21" i="44"/>
  <c r="R18" i="44"/>
  <c r="R22" i="44"/>
  <c r="R25" i="44"/>
  <c r="R28" i="44"/>
  <c r="R27" i="44"/>
  <c r="R23" i="44"/>
  <c r="R26" i="44"/>
  <c r="R29" i="44"/>
  <c r="R24" i="44"/>
  <c r="R2" i="44"/>
  <c r="M4" i="44"/>
  <c r="M7" i="44"/>
  <c r="M10" i="44"/>
  <c r="M13" i="44"/>
  <c r="M16" i="44"/>
  <c r="M5" i="44"/>
  <c r="M8" i="44"/>
  <c r="M11" i="44"/>
  <c r="M14" i="44"/>
  <c r="M17" i="44"/>
  <c r="M23" i="44"/>
  <c r="M26" i="44"/>
  <c r="M29" i="44"/>
  <c r="M12" i="44"/>
  <c r="M3" i="44"/>
  <c r="M2" i="44"/>
  <c r="M15" i="44"/>
  <c r="M6" i="44"/>
  <c r="M24" i="44"/>
  <c r="M27" i="44"/>
  <c r="M9" i="44"/>
  <c r="M20" i="44"/>
  <c r="M21" i="44"/>
  <c r="M18" i="44"/>
  <c r="M19" i="44"/>
  <c r="M22" i="44"/>
  <c r="M25" i="44"/>
  <c r="M28" i="44"/>
  <c r="I5" i="44"/>
  <c r="I8" i="44"/>
  <c r="I11" i="44"/>
  <c r="I14" i="44"/>
  <c r="I17" i="44"/>
  <c r="I3" i="44"/>
  <c r="I6" i="44"/>
  <c r="I9" i="44"/>
  <c r="I12" i="44"/>
  <c r="I15" i="44"/>
  <c r="I2" i="44"/>
  <c r="I24" i="44"/>
  <c r="I27" i="44"/>
  <c r="I10" i="44"/>
  <c r="I21" i="44"/>
  <c r="I18" i="44"/>
  <c r="I19" i="44"/>
  <c r="I20" i="44"/>
  <c r="I22" i="44"/>
  <c r="I25" i="44"/>
  <c r="I28" i="44"/>
  <c r="I13" i="44"/>
  <c r="I4" i="44"/>
  <c r="I7" i="44"/>
  <c r="I23" i="44"/>
  <c r="I26" i="44"/>
  <c r="I29" i="44"/>
  <c r="I16" i="44"/>
  <c r="H5" i="44"/>
  <c r="H8" i="44"/>
  <c r="H11" i="44"/>
  <c r="H14" i="44"/>
  <c r="H3" i="44"/>
  <c r="H6" i="44"/>
  <c r="H9" i="44"/>
  <c r="H4" i="44"/>
  <c r="H7" i="44"/>
  <c r="H10" i="44"/>
  <c r="H13" i="44"/>
  <c r="H16" i="44"/>
  <c r="H24" i="44"/>
  <c r="H27" i="44"/>
  <c r="H21" i="44"/>
  <c r="H18" i="44"/>
  <c r="H19" i="44"/>
  <c r="H20" i="44"/>
  <c r="H17" i="44"/>
  <c r="H22" i="44"/>
  <c r="H25" i="44"/>
  <c r="H28" i="44"/>
  <c r="H23" i="44"/>
  <c r="H26" i="44"/>
  <c r="H29" i="44"/>
  <c r="H12" i="44"/>
  <c r="H15" i="44"/>
  <c r="H2" i="44"/>
  <c r="O3" i="44"/>
  <c r="O6" i="44"/>
  <c r="O9" i="44"/>
  <c r="O12" i="44"/>
  <c r="O4" i="44"/>
  <c r="O7" i="44"/>
  <c r="O10" i="44"/>
  <c r="O13" i="44"/>
  <c r="O16" i="44"/>
  <c r="O19" i="44"/>
  <c r="O5" i="44"/>
  <c r="O8" i="44"/>
  <c r="O11" i="44"/>
  <c r="O14" i="44"/>
  <c r="O17" i="44"/>
  <c r="O18" i="44"/>
  <c r="O23" i="44"/>
  <c r="O26" i="44"/>
  <c r="O29" i="44"/>
  <c r="O2" i="44"/>
  <c r="O24" i="44"/>
  <c r="O27" i="44"/>
  <c r="O20" i="44"/>
  <c r="O21" i="44"/>
  <c r="O15" i="44"/>
  <c r="O22" i="44"/>
  <c r="O25" i="44"/>
  <c r="O28" i="44"/>
  <c r="Q3" i="44"/>
  <c r="Q6" i="44"/>
  <c r="Q9" i="44"/>
  <c r="Q12" i="44"/>
  <c r="Q15" i="44"/>
  <c r="Q4" i="44"/>
  <c r="Q7" i="44"/>
  <c r="Q10" i="44"/>
  <c r="Q13" i="44"/>
  <c r="Q16" i="44"/>
  <c r="Q18" i="44"/>
  <c r="Q5" i="44"/>
  <c r="Q22" i="44"/>
  <c r="Q25" i="44"/>
  <c r="Q28" i="44"/>
  <c r="Q8" i="44"/>
  <c r="Q11" i="44"/>
  <c r="Q23" i="44"/>
  <c r="Q26" i="44"/>
  <c r="Q29" i="44"/>
  <c r="Q14" i="44"/>
  <c r="Q17" i="44"/>
  <c r="Q2" i="44"/>
  <c r="Q24" i="44"/>
  <c r="Q27" i="44"/>
  <c r="Q19" i="44"/>
  <c r="Q20" i="44"/>
  <c r="Q21" i="44"/>
  <c r="L4" i="44"/>
  <c r="L7" i="44"/>
  <c r="L10" i="44"/>
  <c r="L13" i="44"/>
  <c r="L16" i="44"/>
  <c r="L5" i="44"/>
  <c r="L8" i="44"/>
  <c r="L11" i="44"/>
  <c r="L3" i="44"/>
  <c r="L6" i="44"/>
  <c r="L9" i="44"/>
  <c r="L12" i="44"/>
  <c r="L15" i="44"/>
  <c r="L23" i="44"/>
  <c r="L26" i="44"/>
  <c r="L29" i="44"/>
  <c r="L2" i="44"/>
  <c r="L24" i="44"/>
  <c r="L27" i="44"/>
  <c r="L17" i="44"/>
  <c r="L20" i="44"/>
  <c r="L21" i="44"/>
  <c r="L18" i="44"/>
  <c r="L19" i="44"/>
  <c r="L22" i="44"/>
  <c r="L25" i="44"/>
  <c r="L28" i="44"/>
  <c r="L14" i="44"/>
  <c r="T21" i="46"/>
  <c r="T27" i="46"/>
  <c r="T11" i="46"/>
  <c r="T25" i="46"/>
  <c r="T17" i="46"/>
  <c r="T14" i="46"/>
  <c r="T23" i="46"/>
  <c r="T10" i="46"/>
  <c r="T20" i="46"/>
  <c r="T24" i="46"/>
  <c r="T15" i="46"/>
  <c r="T26" i="46"/>
  <c r="T19" i="46"/>
  <c r="T18" i="46"/>
  <c r="T22" i="46"/>
  <c r="T16" i="46"/>
  <c r="T12" i="46"/>
  <c r="T13" i="46"/>
  <c r="R13" i="46"/>
  <c r="R12" i="46"/>
  <c r="R19" i="46"/>
  <c r="R14" i="46"/>
  <c r="R18" i="46"/>
  <c r="R16" i="46"/>
  <c r="R20" i="46"/>
  <c r="R26" i="46"/>
  <c r="R25" i="46"/>
  <c r="R11" i="46"/>
  <c r="R27" i="46"/>
  <c r="R23" i="46"/>
  <c r="R21" i="46"/>
  <c r="R10" i="46"/>
  <c r="R24" i="46"/>
  <c r="R22" i="46"/>
  <c r="R17" i="46"/>
  <c r="R15" i="46"/>
  <c r="S13" i="46"/>
  <c r="S23" i="46"/>
  <c r="S24" i="46"/>
  <c r="S12" i="46"/>
  <c r="S10" i="46"/>
  <c r="S21" i="46"/>
  <c r="S20" i="46"/>
  <c r="S22" i="46"/>
  <c r="S17" i="46"/>
  <c r="S15" i="46"/>
  <c r="S26" i="46"/>
  <c r="S25" i="46"/>
  <c r="S18" i="46"/>
  <c r="S19" i="46"/>
  <c r="S14" i="46"/>
  <c r="S16" i="46"/>
  <c r="S11" i="46"/>
  <c r="S27" i="46"/>
  <c r="P25" i="46"/>
  <c r="P18" i="46"/>
  <c r="P26" i="46"/>
  <c r="P23" i="46"/>
  <c r="P15" i="46"/>
  <c r="P13" i="46"/>
  <c r="P22" i="46"/>
  <c r="P11" i="46"/>
  <c r="P21" i="46"/>
  <c r="P20" i="46"/>
  <c r="P19" i="46"/>
  <c r="P17" i="46"/>
  <c r="P12" i="46"/>
  <c r="P27" i="46"/>
  <c r="P16" i="46"/>
  <c r="P10" i="46"/>
  <c r="P24" i="46"/>
  <c r="P14" i="46"/>
  <c r="N15" i="46"/>
  <c r="N23" i="46"/>
  <c r="N22" i="46"/>
  <c r="N16" i="46"/>
  <c r="N11" i="46"/>
  <c r="N27" i="46"/>
  <c r="N10" i="46"/>
  <c r="N17" i="46"/>
  <c r="N13" i="46"/>
  <c r="N24" i="46"/>
  <c r="N26" i="46"/>
  <c r="N14" i="46"/>
  <c r="N25" i="46"/>
  <c r="N20" i="46"/>
  <c r="N19" i="46"/>
  <c r="N18" i="46"/>
  <c r="N21" i="46"/>
  <c r="N12" i="46"/>
  <c r="Q15" i="46"/>
  <c r="Q24" i="46"/>
  <c r="Q16" i="46"/>
  <c r="Q17" i="46"/>
  <c r="Q19" i="46"/>
  <c r="Q25" i="46"/>
  <c r="Q14" i="46"/>
  <c r="Q12" i="46"/>
  <c r="Q10" i="46"/>
  <c r="Q11" i="46"/>
  <c r="Q20" i="46"/>
  <c r="Q13" i="46"/>
  <c r="Q18" i="46"/>
  <c r="Q21" i="46"/>
  <c r="Q23" i="46"/>
  <c r="Q27" i="46"/>
  <c r="Q26" i="46"/>
  <c r="Q22" i="46"/>
  <c r="Y11" i="46"/>
  <c r="Y19" i="46"/>
  <c r="Y21" i="46"/>
  <c r="Y22" i="46"/>
  <c r="Y24" i="46"/>
  <c r="Y18" i="46"/>
  <c r="Y20" i="46"/>
  <c r="Y17" i="46"/>
  <c r="Y27" i="46"/>
  <c r="Y12" i="46"/>
  <c r="Y13" i="46"/>
  <c r="Y23" i="46"/>
  <c r="Y14" i="46"/>
  <c r="Y10" i="46"/>
  <c r="Y25" i="46"/>
  <c r="Y16" i="46"/>
  <c r="Y15" i="46"/>
  <c r="Y26" i="46"/>
  <c r="X11" i="46"/>
  <c r="X10" i="46"/>
  <c r="X15" i="46"/>
  <c r="X18" i="46"/>
  <c r="X13" i="46"/>
  <c r="X12" i="46"/>
  <c r="X21" i="46"/>
  <c r="X22" i="46"/>
  <c r="X16" i="46"/>
  <c r="X20" i="46"/>
  <c r="X27" i="46"/>
  <c r="X24" i="46"/>
  <c r="X23" i="46"/>
  <c r="X25" i="46"/>
  <c r="X17" i="46"/>
  <c r="X19" i="46"/>
  <c r="X26" i="46"/>
  <c r="X14" i="46"/>
  <c r="V27" i="46"/>
  <c r="V15" i="46"/>
  <c r="V14" i="46"/>
  <c r="V11" i="46"/>
  <c r="V10" i="46"/>
  <c r="V13" i="46"/>
  <c r="V21" i="46"/>
  <c r="V25" i="46"/>
  <c r="V17" i="46"/>
  <c r="V23" i="46"/>
  <c r="V18" i="46"/>
  <c r="V20" i="46"/>
  <c r="V16" i="46"/>
  <c r="V22" i="46"/>
  <c r="V24" i="46"/>
  <c r="V26" i="46"/>
  <c r="V12" i="46"/>
  <c r="V19" i="46"/>
  <c r="O21" i="46"/>
  <c r="O18" i="46"/>
  <c r="O26" i="46"/>
  <c r="O27" i="46"/>
  <c r="O13" i="46"/>
  <c r="O16" i="46"/>
  <c r="O22" i="46"/>
  <c r="O20" i="46"/>
  <c r="O11" i="46"/>
  <c r="O10" i="46"/>
  <c r="O23" i="46"/>
  <c r="O19" i="46"/>
  <c r="O12" i="46"/>
  <c r="O15" i="46"/>
  <c r="O14" i="46"/>
  <c r="O17" i="46"/>
  <c r="O25" i="46"/>
  <c r="O24" i="46"/>
  <c r="K15" i="46"/>
  <c r="K27" i="46"/>
  <c r="K25" i="46"/>
  <c r="K14" i="46"/>
  <c r="K12" i="46"/>
  <c r="K10" i="46"/>
  <c r="K21" i="46"/>
  <c r="K20" i="46"/>
  <c r="K26" i="46"/>
  <c r="K11" i="46"/>
  <c r="K19" i="46"/>
  <c r="K13" i="46"/>
  <c r="K22" i="46"/>
  <c r="K23" i="46"/>
  <c r="K18" i="46"/>
  <c r="K24" i="46"/>
  <c r="K16" i="46"/>
  <c r="K17" i="46"/>
  <c r="U10" i="46"/>
  <c r="U20" i="46"/>
  <c r="U17" i="46"/>
  <c r="U14" i="46"/>
  <c r="U13" i="46"/>
  <c r="U12" i="46"/>
  <c r="U26" i="46"/>
  <c r="U11" i="46"/>
  <c r="U21" i="46"/>
  <c r="U24" i="46"/>
  <c r="U23" i="46"/>
  <c r="U18" i="46"/>
  <c r="U27" i="46"/>
  <c r="U22" i="46"/>
  <c r="U25" i="46"/>
  <c r="U19" i="46"/>
  <c r="U16" i="46"/>
  <c r="U15" i="46"/>
  <c r="W14" i="46"/>
  <c r="W11" i="46"/>
  <c r="W22" i="46"/>
  <c r="W21" i="46"/>
  <c r="W26" i="46"/>
  <c r="W16" i="46"/>
  <c r="W19" i="46"/>
  <c r="W24" i="46"/>
  <c r="W25" i="46"/>
  <c r="W13" i="46"/>
  <c r="W10" i="46"/>
  <c r="W18" i="46"/>
  <c r="W27" i="46"/>
  <c r="W12" i="46"/>
  <c r="W23" i="46"/>
  <c r="W17" i="46"/>
  <c r="W20" i="46"/>
  <c r="W15" i="46"/>
  <c r="S26" i="83"/>
  <c r="S25" i="83"/>
  <c r="S27" i="83"/>
  <c r="V26" i="83"/>
  <c r="V25" i="83"/>
  <c r="V27" i="83"/>
  <c r="F35" i="48"/>
  <c r="F35" i="83" s="1"/>
  <c r="F37" i="48"/>
  <c r="F37" i="83" s="1"/>
  <c r="F36" i="48"/>
  <c r="F36" i="83" s="1"/>
  <c r="F38" i="48"/>
  <c r="F38" i="83" s="1"/>
  <c r="F39" i="48"/>
  <c r="F39" i="83" s="1"/>
  <c r="U11" i="48"/>
  <c r="U11" i="83"/>
  <c r="U7" i="83"/>
  <c r="U23" i="48"/>
  <c r="U15" i="48"/>
  <c r="U14" i="83"/>
  <c r="U16" i="48"/>
  <c r="U14" i="48"/>
  <c r="U8" i="83"/>
  <c r="U8" i="48"/>
  <c r="U12" i="48"/>
  <c r="U22" i="83"/>
  <c r="U16" i="83"/>
  <c r="U15" i="83"/>
  <c r="U19" i="83"/>
  <c r="U7" i="48"/>
  <c r="U18" i="83"/>
  <c r="U20" i="83"/>
  <c r="U17" i="48"/>
  <c r="U22" i="48"/>
  <c r="U9" i="83"/>
  <c r="U18" i="48"/>
  <c r="U12" i="83"/>
  <c r="U17" i="83"/>
  <c r="U19" i="48"/>
  <c r="U10" i="48"/>
  <c r="U9" i="48"/>
  <c r="U6" i="83"/>
  <c r="U23" i="83"/>
  <c r="U21" i="48"/>
  <c r="U20" i="48"/>
  <c r="U21" i="83"/>
  <c r="U13" i="48"/>
  <c r="U10" i="83"/>
  <c r="U13" i="83"/>
  <c r="U6" i="48"/>
  <c r="W11" i="83"/>
  <c r="W11" i="48"/>
  <c r="W14" i="48"/>
  <c r="W16" i="48"/>
  <c r="W23" i="83"/>
  <c r="W12" i="48"/>
  <c r="W8" i="83"/>
  <c r="W14" i="83"/>
  <c r="W22" i="48"/>
  <c r="W19" i="48"/>
  <c r="W16" i="83"/>
  <c r="W9" i="48"/>
  <c r="W9" i="83"/>
  <c r="W22" i="83"/>
  <c r="W8" i="48"/>
  <c r="W19" i="83"/>
  <c r="W6" i="83"/>
  <c r="W15" i="83"/>
  <c r="W18" i="48"/>
  <c r="W7" i="48"/>
  <c r="W12" i="83"/>
  <c r="W18" i="83"/>
  <c r="W20" i="83"/>
  <c r="W23" i="48"/>
  <c r="W7" i="83"/>
  <c r="W15" i="48"/>
  <c r="W20" i="48"/>
  <c r="W21" i="48"/>
  <c r="W13" i="48"/>
  <c r="W13" i="83"/>
  <c r="W17" i="48"/>
  <c r="W10" i="48"/>
  <c r="W17" i="83"/>
  <c r="W21" i="83"/>
  <c r="W10" i="83"/>
  <c r="W6" i="48"/>
  <c r="X11" i="48"/>
  <c r="X11" i="83"/>
  <c r="X8" i="83"/>
  <c r="X14" i="83"/>
  <c r="X12" i="48"/>
  <c r="X9" i="48"/>
  <c r="X14" i="48"/>
  <c r="X15" i="48"/>
  <c r="X8" i="48"/>
  <c r="X16" i="83"/>
  <c r="X7" i="83"/>
  <c r="X16" i="48"/>
  <c r="X22" i="83"/>
  <c r="X23" i="83"/>
  <c r="X15" i="83"/>
  <c r="X19" i="83"/>
  <c r="X7" i="48"/>
  <c r="X12" i="83"/>
  <c r="X20" i="83"/>
  <c r="X6" i="83"/>
  <c r="X21" i="83"/>
  <c r="X19" i="48"/>
  <c r="X18" i="48"/>
  <c r="X22" i="48"/>
  <c r="X23" i="48"/>
  <c r="X17" i="83"/>
  <c r="X21" i="48"/>
  <c r="X10" i="48"/>
  <c r="X13" i="83"/>
  <c r="X20" i="48"/>
  <c r="X6" i="48"/>
  <c r="X17" i="48"/>
  <c r="X9" i="83"/>
  <c r="X10" i="83"/>
  <c r="X18" i="83"/>
  <c r="X13" i="48"/>
  <c r="J11" i="48"/>
  <c r="J11" i="83"/>
  <c r="J8" i="83"/>
  <c r="J7" i="48"/>
  <c r="J22" i="48"/>
  <c r="J19" i="48"/>
  <c r="J16" i="83"/>
  <c r="J22" i="83"/>
  <c r="J15" i="83"/>
  <c r="J19" i="83"/>
  <c r="J7" i="83"/>
  <c r="J16" i="48"/>
  <c r="J14" i="48"/>
  <c r="J12" i="83"/>
  <c r="J9" i="48"/>
  <c r="J23" i="48"/>
  <c r="J15" i="48"/>
  <c r="J6" i="48"/>
  <c r="J17" i="83"/>
  <c r="J10" i="48"/>
  <c r="J9" i="83"/>
  <c r="J6" i="83"/>
  <c r="J17" i="48"/>
  <c r="J18" i="83"/>
  <c r="J8" i="48"/>
  <c r="J18" i="48"/>
  <c r="J20" i="83"/>
  <c r="J10" i="83"/>
  <c r="J21" i="48"/>
  <c r="J13" i="48"/>
  <c r="J14" i="83"/>
  <c r="J20" i="48"/>
  <c r="J13" i="83"/>
  <c r="J23" i="83"/>
  <c r="J12" i="48"/>
  <c r="J21" i="83"/>
  <c r="CE43" i="35"/>
  <c r="V31" i="35"/>
  <c r="V43" i="35" s="1"/>
  <c r="AS46" i="34"/>
  <c r="BA46" i="34"/>
  <c r="AN46" i="34"/>
  <c r="AV46" i="34"/>
  <c r="AR46" i="34"/>
  <c r="AQ46" i="34"/>
  <c r="AZ46" i="34"/>
  <c r="AY46" i="34"/>
  <c r="BC46" i="34"/>
  <c r="AP46" i="34"/>
  <c r="AT46" i="34"/>
  <c r="AX46" i="34"/>
  <c r="BB46" i="34"/>
  <c r="AO46" i="34"/>
  <c r="AW46" i="34"/>
  <c r="BI43" i="35"/>
  <c r="AJ35" i="35"/>
  <c r="AJ47" i="35" s="1"/>
  <c r="AJ46" i="35"/>
  <c r="BF43" i="35"/>
  <c r="AA35" i="35"/>
  <c r="AA47" i="35" s="1"/>
  <c r="AA46" i="35"/>
  <c r="AZ35" i="35"/>
  <c r="P6" i="46" s="1"/>
  <c r="AZ46" i="35"/>
  <c r="BG43" i="35"/>
  <c r="AQ35" i="35"/>
  <c r="AQ46" i="35"/>
  <c r="W35" i="35"/>
  <c r="W47" i="35" s="1"/>
  <c r="W46" i="35"/>
  <c r="AH35" i="35"/>
  <c r="AH47" i="35" s="1"/>
  <c r="AH46" i="35"/>
  <c r="BH43" i="35"/>
  <c r="AP35" i="35"/>
  <c r="AP47" i="35" s="1"/>
  <c r="AP46" i="35"/>
  <c r="AX35" i="35"/>
  <c r="N6" i="46" s="1"/>
  <c r="AX46" i="35"/>
  <c r="AG35" i="35"/>
  <c r="AG47" i="35" s="1"/>
  <c r="AG46" i="35"/>
  <c r="AO35" i="35"/>
  <c r="AO47" i="35" s="1"/>
  <c r="AO46" i="35"/>
  <c r="BK42" i="33"/>
  <c r="BJ42" i="33"/>
  <c r="BJ45" i="33" s="1"/>
  <c r="BL42" i="33"/>
  <c r="BL45" i="33" s="1"/>
  <c r="BM42" i="33"/>
  <c r="BM45" i="33" s="1"/>
  <c r="BO42" i="33"/>
  <c r="BO45" i="33" s="1"/>
  <c r="BN42" i="33"/>
  <c r="BN45" i="33" s="1"/>
  <c r="S53" i="33"/>
  <c r="BH51" i="33"/>
  <c r="T36" i="48"/>
  <c r="T36" i="83" s="1"/>
  <c r="T39" i="48"/>
  <c r="T39" i="83" s="1"/>
  <c r="T37" i="48"/>
  <c r="T37" i="83" s="1"/>
  <c r="T35" i="48"/>
  <c r="T35" i="83" s="1"/>
  <c r="T38" i="48"/>
  <c r="T38" i="83" s="1"/>
  <c r="AA39" i="48"/>
  <c r="AA39" i="83" s="1"/>
  <c r="AA37" i="48"/>
  <c r="AA37" i="83" s="1"/>
  <c r="AA35" i="48"/>
  <c r="AA35" i="83" s="1"/>
  <c r="AA38" i="48"/>
  <c r="AA38" i="83" s="1"/>
  <c r="AA36" i="48"/>
  <c r="AA36" i="83" s="1"/>
  <c r="Z37" i="48"/>
  <c r="Z37" i="83" s="1"/>
  <c r="Z35" i="48"/>
  <c r="Z35" i="83" s="1"/>
  <c r="Z38" i="48"/>
  <c r="Z38" i="83" s="1"/>
  <c r="Z36" i="48"/>
  <c r="Z36" i="83" s="1"/>
  <c r="Z39" i="48"/>
  <c r="Z39" i="83" s="1"/>
  <c r="BK54" i="33"/>
  <c r="K39" i="48"/>
  <c r="K39" i="83" s="1"/>
  <c r="K37" i="48"/>
  <c r="K37" i="83" s="1"/>
  <c r="K35" i="48"/>
  <c r="K35" i="83" s="1"/>
  <c r="K38" i="48"/>
  <c r="K38" i="83" s="1"/>
  <c r="K36" i="48"/>
  <c r="K36" i="83" s="1"/>
  <c r="S39" i="48"/>
  <c r="S39" i="83" s="1"/>
  <c r="S37" i="48"/>
  <c r="S37" i="83" s="1"/>
  <c r="S35" i="48"/>
  <c r="S35" i="83" s="1"/>
  <c r="S38" i="48"/>
  <c r="S38" i="83" s="1"/>
  <c r="S36" i="48"/>
  <c r="S36" i="83" s="1"/>
  <c r="L36" i="48"/>
  <c r="L36" i="83" s="1"/>
  <c r="L39" i="48"/>
  <c r="L39" i="83" s="1"/>
  <c r="L37" i="48"/>
  <c r="L37" i="83" s="1"/>
  <c r="L35" i="48"/>
  <c r="L35" i="83" s="1"/>
  <c r="L38" i="48"/>
  <c r="L38" i="83" s="1"/>
  <c r="M36" i="48"/>
  <c r="M36" i="83" s="1"/>
  <c r="M39" i="48"/>
  <c r="M39" i="83" s="1"/>
  <c r="M37" i="48"/>
  <c r="M37" i="83" s="1"/>
  <c r="M35" i="48"/>
  <c r="M35" i="83" s="1"/>
  <c r="M38" i="48"/>
  <c r="M38" i="83" s="1"/>
  <c r="AB36" i="48"/>
  <c r="AB36" i="83" s="1"/>
  <c r="AB39" i="48"/>
  <c r="AB39" i="83" s="1"/>
  <c r="AB37" i="48"/>
  <c r="AB37" i="83" s="1"/>
  <c r="AB35" i="48"/>
  <c r="AB35" i="83" s="1"/>
  <c r="AB38" i="48"/>
  <c r="AB38" i="83" s="1"/>
  <c r="N38" i="48"/>
  <c r="N38" i="83" s="1"/>
  <c r="N36" i="48"/>
  <c r="N36" i="83" s="1"/>
  <c r="N39" i="48"/>
  <c r="N39" i="83" s="1"/>
  <c r="N37" i="48"/>
  <c r="N37" i="83" s="1"/>
  <c r="N35" i="48"/>
  <c r="N35" i="83" s="1"/>
  <c r="G35" i="48"/>
  <c r="G35" i="83" s="1"/>
  <c r="G38" i="48"/>
  <c r="G38" i="83" s="1"/>
  <c r="G36" i="48"/>
  <c r="G36" i="83" s="1"/>
  <c r="G39" i="48"/>
  <c r="G39" i="83" s="1"/>
  <c r="G37" i="48"/>
  <c r="G37" i="83" s="1"/>
  <c r="H35" i="48"/>
  <c r="H35" i="83" s="1"/>
  <c r="H38" i="48"/>
  <c r="H38" i="83" s="1"/>
  <c r="H36" i="48"/>
  <c r="H36" i="83" s="1"/>
  <c r="H39" i="48"/>
  <c r="H39" i="83" s="1"/>
  <c r="H37" i="48"/>
  <c r="H37" i="83" s="1"/>
  <c r="I37" i="48"/>
  <c r="I37" i="83" s="1"/>
  <c r="I35" i="48"/>
  <c r="I35" i="83" s="1"/>
  <c r="I38" i="48"/>
  <c r="I38" i="83" s="1"/>
  <c r="I36" i="48"/>
  <c r="I36" i="83" s="1"/>
  <c r="I39" i="48"/>
  <c r="I39" i="83" s="1"/>
  <c r="U36" i="48"/>
  <c r="U36" i="83" s="1"/>
  <c r="U39" i="48"/>
  <c r="U39" i="83" s="1"/>
  <c r="U37" i="48"/>
  <c r="U37" i="83" s="1"/>
  <c r="U35" i="48"/>
  <c r="U35" i="83" s="1"/>
  <c r="U38" i="48"/>
  <c r="U38" i="83" s="1"/>
  <c r="AC36" i="48"/>
  <c r="AC36" i="83" s="1"/>
  <c r="AC39" i="48"/>
  <c r="AC39" i="83" s="1"/>
  <c r="AC37" i="48"/>
  <c r="AC37" i="83" s="1"/>
  <c r="AC35" i="48"/>
  <c r="AC35" i="83" s="1"/>
  <c r="AC38" i="48"/>
  <c r="AC38" i="83" s="1"/>
  <c r="O35" i="48"/>
  <c r="O35" i="83" s="1"/>
  <c r="O38" i="48"/>
  <c r="O38" i="83" s="1"/>
  <c r="O36" i="48"/>
  <c r="O36" i="83" s="1"/>
  <c r="O39" i="48"/>
  <c r="O39" i="83" s="1"/>
  <c r="O37" i="48"/>
  <c r="O37" i="83" s="1"/>
  <c r="P35" i="48"/>
  <c r="P35" i="83" s="1"/>
  <c r="P38" i="48"/>
  <c r="P38" i="83" s="1"/>
  <c r="P36" i="48"/>
  <c r="P36" i="83" s="1"/>
  <c r="P39" i="48"/>
  <c r="P39" i="83" s="1"/>
  <c r="P37" i="48"/>
  <c r="P37" i="83" s="1"/>
  <c r="Q37" i="48"/>
  <c r="Q37" i="83" s="1"/>
  <c r="Q35" i="48"/>
  <c r="Q35" i="83" s="1"/>
  <c r="Q38" i="48"/>
  <c r="Q38" i="83" s="1"/>
  <c r="Q36" i="48"/>
  <c r="Q36" i="83" s="1"/>
  <c r="Q39" i="48"/>
  <c r="Q39" i="83" s="1"/>
  <c r="AF54" i="33"/>
  <c r="Y54" i="33"/>
  <c r="CD54" i="33"/>
  <c r="BW54" i="33"/>
  <c r="BP54" i="33"/>
  <c r="BQ54" i="33"/>
  <c r="BR54" i="33"/>
  <c r="AD38" i="48"/>
  <c r="AD38" i="83" s="1"/>
  <c r="AD36" i="48"/>
  <c r="AD36" i="83" s="1"/>
  <c r="AD39" i="48"/>
  <c r="AD39" i="83" s="1"/>
  <c r="AD37" i="48"/>
  <c r="AD37" i="83" s="1"/>
  <c r="AD35" i="48"/>
  <c r="AD35" i="83" s="1"/>
  <c r="W35" i="48"/>
  <c r="W35" i="83" s="1"/>
  <c r="W38" i="48"/>
  <c r="W38" i="83" s="1"/>
  <c r="W36" i="48"/>
  <c r="W36" i="83" s="1"/>
  <c r="W39" i="48"/>
  <c r="W39" i="83" s="1"/>
  <c r="W37" i="48"/>
  <c r="W37" i="83" s="1"/>
  <c r="X35" i="48"/>
  <c r="X35" i="83" s="1"/>
  <c r="X38" i="48"/>
  <c r="X38" i="83" s="1"/>
  <c r="X36" i="48"/>
  <c r="X36" i="83" s="1"/>
  <c r="X39" i="48"/>
  <c r="X39" i="83" s="1"/>
  <c r="X37" i="48"/>
  <c r="X37" i="83" s="1"/>
  <c r="Y37" i="48"/>
  <c r="Y37" i="83" s="1"/>
  <c r="Y35" i="48"/>
  <c r="Y35" i="83" s="1"/>
  <c r="Y38" i="48"/>
  <c r="Y38" i="83" s="1"/>
  <c r="Y36" i="48"/>
  <c r="Y36" i="83" s="1"/>
  <c r="Y39" i="48"/>
  <c r="Y39" i="83" s="1"/>
  <c r="R37" i="48"/>
  <c r="R37" i="83" s="1"/>
  <c r="R35" i="48"/>
  <c r="R35" i="83" s="1"/>
  <c r="R38" i="48"/>
  <c r="R38" i="83" s="1"/>
  <c r="R36" i="48"/>
  <c r="R36" i="83" s="1"/>
  <c r="R39" i="48"/>
  <c r="R39" i="83" s="1"/>
  <c r="AM54" i="33"/>
  <c r="BN16" i="34"/>
  <c r="CG54" i="33"/>
  <c r="BF54" i="33"/>
  <c r="AY54" i="33"/>
  <c r="AR54" i="33"/>
  <c r="AS54" i="33"/>
  <c r="AH55" i="33"/>
  <c r="AA54" i="33"/>
  <c r="CF54" i="33"/>
  <c r="CA54" i="33"/>
  <c r="BM54" i="33"/>
  <c r="V26" i="48"/>
  <c r="V27" i="48"/>
  <c r="V25" i="48"/>
  <c r="S26" i="48"/>
  <c r="S27" i="48"/>
  <c r="S25" i="48"/>
  <c r="AE35" i="35"/>
  <c r="AE47" i="35" s="1"/>
  <c r="AL35" i="35"/>
  <c r="AL47" i="35" s="1"/>
  <c r="X35" i="35"/>
  <c r="X47" i="35" s="1"/>
  <c r="AC35" i="35"/>
  <c r="AC47" i="35" s="1"/>
  <c r="Y35" i="35"/>
  <c r="Y47" i="35" s="1"/>
  <c r="U31" i="35"/>
  <c r="U43" i="35" s="1"/>
  <c r="AF35" i="35"/>
  <c r="AF47" i="35" s="1"/>
  <c r="CC22" i="35"/>
  <c r="CD22" i="35"/>
  <c r="CE22" i="35"/>
  <c r="CF22" i="35"/>
  <c r="CG22" i="35"/>
  <c r="BK22" i="35"/>
  <c r="BK25" i="35" s="1"/>
  <c r="BJ22" i="35"/>
  <c r="BJ25" i="35" s="1"/>
  <c r="BP22" i="35"/>
  <c r="BP25" i="35" s="1"/>
  <c r="BO22" i="35"/>
  <c r="BO25" i="35" s="1"/>
  <c r="BN22" i="35"/>
  <c r="BN25" i="35" s="1"/>
  <c r="BM22" i="35"/>
  <c r="BM25" i="35" s="1"/>
  <c r="BL22" i="35"/>
  <c r="BL25" i="35" s="1"/>
  <c r="BJ25" i="34"/>
  <c r="BK25" i="34"/>
  <c r="AM45" i="33"/>
  <c r="BX54" i="33"/>
  <c r="BY54" i="33"/>
  <c r="BZ54" i="33"/>
  <c r="AD55" i="33"/>
  <c r="CB54" i="33"/>
  <c r="BU54" i="33"/>
  <c r="BN54" i="33"/>
  <c r="BD54" i="33"/>
  <c r="AC54" i="33"/>
  <c r="AD54" i="33"/>
  <c r="BT54" i="33"/>
  <c r="AC55" i="33"/>
  <c r="T53" i="33"/>
  <c r="R53" i="33"/>
  <c r="AV54" i="33"/>
  <c r="AH54" i="33"/>
  <c r="AG55" i="33"/>
  <c r="BL54" i="33"/>
  <c r="BE54" i="33"/>
  <c r="AK54" i="33"/>
  <c r="Y55" i="33"/>
  <c r="BO54" i="33"/>
  <c r="BI54" i="33"/>
  <c r="BQ42" i="33"/>
  <c r="BQ45" i="33" s="1"/>
  <c r="BP42" i="33"/>
  <c r="BP45" i="33" s="1"/>
  <c r="AA45" i="33"/>
  <c r="AA55" i="33" s="1"/>
  <c r="AV45" i="33"/>
  <c r="S15" i="33"/>
  <c r="AZ16" i="35"/>
  <c r="P8" i="46" s="1"/>
  <c r="Q24" i="34"/>
  <c r="Q25" i="34" s="1"/>
  <c r="W25" i="34"/>
  <c r="W46" i="34" s="1"/>
  <c r="BN25" i="34"/>
  <c r="BH25" i="34"/>
  <c r="BP35" i="35"/>
  <c r="AF6" i="46" s="1"/>
  <c r="BB35" i="35"/>
  <c r="R6" i="46" s="1"/>
  <c r="AM35" i="35"/>
  <c r="AM47" i="35" s="1"/>
  <c r="BE35" i="35"/>
  <c r="U6" i="46" s="1"/>
  <c r="BE45" i="33"/>
  <c r="U15" i="34"/>
  <c r="BL16" i="34"/>
  <c r="BE16" i="34"/>
  <c r="T12" i="34"/>
  <c r="BE16" i="35"/>
  <c r="U8" i="46" s="1"/>
  <c r="R24" i="34"/>
  <c r="R25" i="34" s="1"/>
  <c r="AI25" i="34"/>
  <c r="AI46" i="34" s="1"/>
  <c r="BL35" i="35"/>
  <c r="AB6" i="46" s="1"/>
  <c r="BA25" i="33"/>
  <c r="BA51" i="33"/>
  <c r="T21" i="33"/>
  <c r="T51" i="33" s="1"/>
  <c r="BG25" i="33"/>
  <c r="W54" i="33"/>
  <c r="Q44" i="33"/>
  <c r="W45" i="33"/>
  <c r="W55" i="33" s="1"/>
  <c r="BG54" i="33"/>
  <c r="T44" i="33"/>
  <c r="AZ54" i="33"/>
  <c r="AZ45" i="33"/>
  <c r="AL54" i="33"/>
  <c r="AL45" i="33"/>
  <c r="AF45" i="33"/>
  <c r="AY25" i="33"/>
  <c r="BF45" i="33"/>
  <c r="BJ35" i="35"/>
  <c r="Z6" i="46" s="1"/>
  <c r="S34" i="35"/>
  <c r="S46" i="35" s="1"/>
  <c r="AU35" i="35"/>
  <c r="K6" i="46" s="1"/>
  <c r="AY35" i="35"/>
  <c r="O6" i="46" s="1"/>
  <c r="AR35" i="35"/>
  <c r="H6" i="46" s="1"/>
  <c r="BM16" i="34"/>
  <c r="BF16" i="34"/>
  <c r="O22" i="34"/>
  <c r="M22" i="34"/>
  <c r="N22" i="34" s="1"/>
  <c r="BD25" i="34"/>
  <c r="BD46" i="34" s="1"/>
  <c r="T24" i="34"/>
  <c r="BL25" i="34"/>
  <c r="S24" i="34"/>
  <c r="AU25" i="34"/>
  <c r="AZ25" i="33"/>
  <c r="AZ51" i="33"/>
  <c r="AE54" i="33"/>
  <c r="AE45" i="33"/>
  <c r="AE55" i="33" s="1"/>
  <c r="X54" i="33"/>
  <c r="X45" i="33"/>
  <c r="X55" i="33" s="1"/>
  <c r="CC54" i="33"/>
  <c r="BV54" i="33"/>
  <c r="BH54" i="33"/>
  <c r="BH45" i="33"/>
  <c r="BA54" i="33"/>
  <c r="BA45" i="33"/>
  <c r="AT54" i="33"/>
  <c r="AT45" i="33"/>
  <c r="S34" i="33"/>
  <c r="S35" i="33" s="1"/>
  <c r="AU35" i="33"/>
  <c r="BF51" i="33"/>
  <c r="BI45" i="33"/>
  <c r="AY45" i="33"/>
  <c r="AS45" i="33"/>
  <c r="AN35" i="35"/>
  <c r="AN47" i="35" s="1"/>
  <c r="BC35" i="35"/>
  <c r="S6" i="46" s="1"/>
  <c r="T34" i="35"/>
  <c r="T46" i="35" s="1"/>
  <c r="Q15" i="34"/>
  <c r="Q16" i="34" s="1"/>
  <c r="T15" i="34"/>
  <c r="BG16" i="34"/>
  <c r="AY16" i="35"/>
  <c r="O8" i="46" s="1"/>
  <c r="O13" i="34"/>
  <c r="BP13" i="34" s="1"/>
  <c r="BP16" i="34" s="1"/>
  <c r="M13" i="34"/>
  <c r="N13" i="34" s="1"/>
  <c r="BE25" i="34"/>
  <c r="BK35" i="35"/>
  <c r="AA6" i="46" s="1"/>
  <c r="BM35" i="35"/>
  <c r="AC6" i="46" s="1"/>
  <c r="BC25" i="33"/>
  <c r="BC51" i="33"/>
  <c r="O22" i="33"/>
  <c r="M22" i="33"/>
  <c r="N22" i="33" s="1"/>
  <c r="BB54" i="33"/>
  <c r="BB45" i="33"/>
  <c r="L33" i="33"/>
  <c r="BZ32" i="33"/>
  <c r="BZ35" i="33" s="1"/>
  <c r="BR32" i="33"/>
  <c r="BR35" i="33" s="1"/>
  <c r="BY32" i="33"/>
  <c r="BY35" i="33" s="1"/>
  <c r="BQ32" i="33"/>
  <c r="BQ35" i="33" s="1"/>
  <c r="BX32" i="33"/>
  <c r="BX35" i="33" s="1"/>
  <c r="BP32" i="33"/>
  <c r="BW32" i="33"/>
  <c r="BW35" i="33" s="1"/>
  <c r="BU32" i="33"/>
  <c r="BU35" i="33" s="1"/>
  <c r="BV32" i="33"/>
  <c r="BV35" i="33" s="1"/>
  <c r="BT32" i="33"/>
  <c r="BT35" i="33" s="1"/>
  <c r="CA32" i="33"/>
  <c r="CA35" i="33" s="1"/>
  <c r="BS32" i="33"/>
  <c r="BS35" i="33" s="1"/>
  <c r="BI51" i="33"/>
  <c r="S25" i="35"/>
  <c r="AV35" i="35"/>
  <c r="L6" i="46" s="1"/>
  <c r="BH16" i="34"/>
  <c r="BO16" i="34"/>
  <c r="BB16" i="35"/>
  <c r="R8" i="46" s="1"/>
  <c r="BM25" i="34"/>
  <c r="BO35" i="35"/>
  <c r="AE6" i="46" s="1"/>
  <c r="BF35" i="35"/>
  <c r="V6" i="46" s="1"/>
  <c r="S31" i="35"/>
  <c r="BD25" i="33"/>
  <c r="BD51" i="33"/>
  <c r="BK45" i="33"/>
  <c r="AU54" i="33"/>
  <c r="S44" i="33"/>
  <c r="AU45" i="33"/>
  <c r="AN54" i="33"/>
  <c r="AN45" i="33"/>
  <c r="AG54" i="33"/>
  <c r="Z54" i="33"/>
  <c r="CE54" i="33"/>
  <c r="BJ54" i="33"/>
  <c r="R34" i="33"/>
  <c r="R35" i="33" s="1"/>
  <c r="AI35" i="33"/>
  <c r="U34" i="35"/>
  <c r="U46" i="35" s="1"/>
  <c r="BI16" i="34"/>
  <c r="BD16" i="35"/>
  <c r="T8" i="46" s="1"/>
  <c r="BC16" i="35"/>
  <c r="S8" i="46" s="1"/>
  <c r="U24" i="34"/>
  <c r="BH35" i="35"/>
  <c r="X6" i="46" s="1"/>
  <c r="BN35" i="35"/>
  <c r="AD6" i="46" s="1"/>
  <c r="BE25" i="33"/>
  <c r="BE51" i="33"/>
  <c r="BC54" i="33"/>
  <c r="BC45" i="33"/>
  <c r="AO54" i="33"/>
  <c r="AO45" i="33"/>
  <c r="U34" i="33"/>
  <c r="AK35" i="35"/>
  <c r="AK47" i="35" s="1"/>
  <c r="AD35" i="35"/>
  <c r="AD47" i="35" s="1"/>
  <c r="BJ16" i="34"/>
  <c r="S15" i="34"/>
  <c r="AU16" i="34"/>
  <c r="S21" i="34"/>
  <c r="M13" i="35"/>
  <c r="N13" i="35" s="1"/>
  <c r="O13" i="35"/>
  <c r="L43" i="33"/>
  <c r="BZ42" i="33"/>
  <c r="BR42" i="33"/>
  <c r="BY42" i="33"/>
  <c r="BX42" i="33"/>
  <c r="BW42" i="33"/>
  <c r="BV42" i="33"/>
  <c r="CC42" i="33"/>
  <c r="CC52" i="33" s="1"/>
  <c r="CB42" i="33"/>
  <c r="BU42" i="33"/>
  <c r="BT42" i="33"/>
  <c r="CA42" i="33"/>
  <c r="BS42" i="33"/>
  <c r="BF25" i="34"/>
  <c r="BI25" i="34"/>
  <c r="BO25" i="34"/>
  <c r="BI35" i="35"/>
  <c r="Y6" i="46" s="1"/>
  <c r="T31" i="35"/>
  <c r="BG35" i="35"/>
  <c r="W6" i="46" s="1"/>
  <c r="L23" i="35"/>
  <c r="BT22" i="35"/>
  <c r="BT25" i="35" s="1"/>
  <c r="CA22" i="35"/>
  <c r="BS22" i="35"/>
  <c r="BY22" i="35"/>
  <c r="BZ22" i="35"/>
  <c r="BQ22" i="35"/>
  <c r="BX22" i="35"/>
  <c r="BR22" i="35"/>
  <c r="BR25" i="35" s="1"/>
  <c r="BW22" i="35"/>
  <c r="BV22" i="35"/>
  <c r="BU22" i="35"/>
  <c r="BU25" i="35" s="1"/>
  <c r="CB22" i="35"/>
  <c r="AX25" i="33"/>
  <c r="S21" i="33"/>
  <c r="S25" i="33" s="1"/>
  <c r="AX51" i="33"/>
  <c r="AW54" i="33"/>
  <c r="AW45" i="33"/>
  <c r="AP54" i="33"/>
  <c r="AP45" i="33"/>
  <c r="AI54" i="33"/>
  <c r="R44" i="33"/>
  <c r="AI45" i="33"/>
  <c r="AB54" i="33"/>
  <c r="AB45" i="33"/>
  <c r="AB55" i="33" s="1"/>
  <c r="AR45" i="33"/>
  <c r="AS35" i="35"/>
  <c r="I6" i="46" s="1"/>
  <c r="Q34" i="35"/>
  <c r="Q46" i="35" s="1"/>
  <c r="AK45" i="33"/>
  <c r="BA16" i="35"/>
  <c r="Q8" i="46" s="1"/>
  <c r="T12" i="35"/>
  <c r="BG16" i="35"/>
  <c r="W8" i="46" s="1"/>
  <c r="T21" i="34"/>
  <c r="BG25" i="34"/>
  <c r="AX16" i="35"/>
  <c r="N8" i="46" s="1"/>
  <c r="S12" i="35"/>
  <c r="S16" i="35" s="1"/>
  <c r="L13" i="33"/>
  <c r="BX12" i="33"/>
  <c r="BX15" i="33" s="1"/>
  <c r="BR12" i="33"/>
  <c r="BR15" i="33" s="1"/>
  <c r="BV12" i="33"/>
  <c r="BV15" i="33" s="1"/>
  <c r="BS12" i="33"/>
  <c r="BT12" i="33"/>
  <c r="BT15" i="33" s="1"/>
  <c r="BU12" i="33"/>
  <c r="BU15" i="33" s="1"/>
  <c r="BY12" i="33"/>
  <c r="BY15" i="33" s="1"/>
  <c r="BW12" i="33"/>
  <c r="BW15" i="33" s="1"/>
  <c r="CB12" i="33"/>
  <c r="BZ12" i="33"/>
  <c r="BZ15" i="33" s="1"/>
  <c r="CA12" i="33"/>
  <c r="CA15" i="33" s="1"/>
  <c r="BQ12" i="33"/>
  <c r="S12" i="34"/>
  <c r="BQ35" i="35"/>
  <c r="AG6" i="46" s="1"/>
  <c r="M32" i="35"/>
  <c r="N32" i="35" s="1"/>
  <c r="O32" i="35"/>
  <c r="CP32" i="35" s="1"/>
  <c r="CP44" i="35" s="1"/>
  <c r="BB25" i="33"/>
  <c r="BB51" i="33"/>
  <c r="BS54" i="33"/>
  <c r="U44" i="33"/>
  <c r="AX54" i="33"/>
  <c r="AX45" i="33"/>
  <c r="AQ54" i="33"/>
  <c r="AQ45" i="33"/>
  <c r="AJ54" i="33"/>
  <c r="AJ45" i="33"/>
  <c r="T34" i="33"/>
  <c r="Q34" i="33"/>
  <c r="Q35" i="33" s="1"/>
  <c r="Q53" i="33"/>
  <c r="BG35" i="33"/>
  <c r="BA35" i="35"/>
  <c r="Q6" i="46" s="1"/>
  <c r="AT35" i="35"/>
  <c r="J6" i="46" s="1"/>
  <c r="BD35" i="35"/>
  <c r="T6" i="46" s="1"/>
  <c r="AW35" i="35"/>
  <c r="M6" i="46" s="1"/>
  <c r="R34" i="35"/>
  <c r="R46" i="35" s="1"/>
  <c r="AI35" i="35"/>
  <c r="AI47" i="35" s="1"/>
  <c r="AB35" i="35"/>
  <c r="AB47" i="35" s="1"/>
  <c r="BK16" i="34"/>
  <c r="R15" i="34"/>
  <c r="R16" i="34" s="1"/>
  <c r="Z45" i="33"/>
  <c r="Z55" i="33" s="1"/>
  <c r="Q46" i="34" l="1"/>
  <c r="R46" i="34"/>
  <c r="O32" i="44"/>
  <c r="T28" i="44"/>
  <c r="T10" i="44"/>
  <c r="V4" i="44"/>
  <c r="V7" i="44"/>
  <c r="V10" i="44"/>
  <c r="V13" i="44"/>
  <c r="V16" i="44"/>
  <c r="V5" i="44"/>
  <c r="V8" i="44"/>
  <c r="V11" i="44"/>
  <c r="V14" i="44"/>
  <c r="V17" i="44"/>
  <c r="V3" i="44"/>
  <c r="V6" i="44"/>
  <c r="V9" i="44"/>
  <c r="V12" i="44"/>
  <c r="V15" i="44"/>
  <c r="V2" i="44"/>
  <c r="V23" i="44"/>
  <c r="V24" i="44"/>
  <c r="V27" i="44"/>
  <c r="V29" i="44"/>
  <c r="V21" i="44"/>
  <c r="V18" i="44"/>
  <c r="V19" i="44"/>
  <c r="V20" i="44"/>
  <c r="V22" i="44"/>
  <c r="V25" i="44"/>
  <c r="V28" i="44"/>
  <c r="V26" i="44"/>
  <c r="T25" i="44"/>
  <c r="T7" i="44"/>
  <c r="T26" i="44"/>
  <c r="M32" i="44"/>
  <c r="T22" i="44"/>
  <c r="T4" i="44"/>
  <c r="AC3" i="44"/>
  <c r="AC6" i="44"/>
  <c r="AC9" i="44"/>
  <c r="AC12" i="44"/>
  <c r="AC15" i="44"/>
  <c r="AC4" i="44"/>
  <c r="AC7" i="44"/>
  <c r="AC10" i="44"/>
  <c r="AC13" i="44"/>
  <c r="AC16" i="44"/>
  <c r="AC14" i="44"/>
  <c r="AC17" i="44"/>
  <c r="AC22" i="44"/>
  <c r="AC25" i="44"/>
  <c r="AC28" i="44"/>
  <c r="AC19" i="44"/>
  <c r="AC5" i="44"/>
  <c r="AC8" i="44"/>
  <c r="AC11" i="44"/>
  <c r="AC21" i="44"/>
  <c r="AC23" i="44"/>
  <c r="AC26" i="44"/>
  <c r="AC29" i="44"/>
  <c r="AC2" i="44"/>
  <c r="AC20" i="44"/>
  <c r="AC24" i="44"/>
  <c r="AC27" i="44"/>
  <c r="AC18" i="44"/>
  <c r="Q32" i="44"/>
  <c r="I32" i="44"/>
  <c r="T20" i="44"/>
  <c r="T9" i="44"/>
  <c r="AD5" i="44"/>
  <c r="AD8" i="44"/>
  <c r="AD11" i="44"/>
  <c r="AD14" i="44"/>
  <c r="AD17" i="44"/>
  <c r="AD3" i="44"/>
  <c r="AD6" i="44"/>
  <c r="AD9" i="44"/>
  <c r="AD12" i="44"/>
  <c r="AD15" i="44"/>
  <c r="AD4" i="44"/>
  <c r="AD7" i="44"/>
  <c r="AD10" i="44"/>
  <c r="AD13" i="44"/>
  <c r="AD16" i="44"/>
  <c r="AD18" i="44"/>
  <c r="AD22" i="44"/>
  <c r="AD25" i="44"/>
  <c r="AD28" i="44"/>
  <c r="AD24" i="44"/>
  <c r="AD23" i="44"/>
  <c r="AD26" i="44"/>
  <c r="AD29" i="44"/>
  <c r="AD2" i="44"/>
  <c r="AD19" i="44"/>
  <c r="AD20" i="44"/>
  <c r="AD21" i="44"/>
  <c r="AD27" i="44"/>
  <c r="P32" i="44"/>
  <c r="T19" i="44"/>
  <c r="T6" i="44"/>
  <c r="N32" i="44"/>
  <c r="U5" i="44"/>
  <c r="U8" i="44"/>
  <c r="U11" i="44"/>
  <c r="U14" i="44"/>
  <c r="U17" i="44"/>
  <c r="U3" i="44"/>
  <c r="U6" i="44"/>
  <c r="U9" i="44"/>
  <c r="U12" i="44"/>
  <c r="U15" i="44"/>
  <c r="U2" i="44"/>
  <c r="U13" i="44"/>
  <c r="U16" i="44"/>
  <c r="U24" i="44"/>
  <c r="U27" i="44"/>
  <c r="U7" i="44"/>
  <c r="U21" i="44"/>
  <c r="U18" i="44"/>
  <c r="U19" i="44"/>
  <c r="U20" i="44"/>
  <c r="U22" i="44"/>
  <c r="U25" i="44"/>
  <c r="U28" i="44"/>
  <c r="U4" i="44"/>
  <c r="U23" i="44"/>
  <c r="U26" i="44"/>
  <c r="U29" i="44"/>
  <c r="U10" i="44"/>
  <c r="L32" i="44"/>
  <c r="T18" i="44"/>
  <c r="T3" i="44"/>
  <c r="AE5" i="44"/>
  <c r="AE8" i="44"/>
  <c r="AE11" i="44"/>
  <c r="AE3" i="44"/>
  <c r="AE6" i="44"/>
  <c r="AE9" i="44"/>
  <c r="AE12" i="44"/>
  <c r="AE15" i="44"/>
  <c r="AE18" i="44"/>
  <c r="AE21" i="44"/>
  <c r="AE4" i="44"/>
  <c r="AE7" i="44"/>
  <c r="AE10" i="44"/>
  <c r="AE13" i="44"/>
  <c r="AE16" i="44"/>
  <c r="AE19" i="44"/>
  <c r="AE20" i="44"/>
  <c r="AE2" i="44"/>
  <c r="AE14" i="44"/>
  <c r="AE17" i="44"/>
  <c r="AE22" i="44"/>
  <c r="AE25" i="44"/>
  <c r="AE28" i="44"/>
  <c r="AE23" i="44"/>
  <c r="AE26" i="44"/>
  <c r="AE29" i="44"/>
  <c r="AE24" i="44"/>
  <c r="AE27" i="44"/>
  <c r="X4" i="44"/>
  <c r="X7" i="44"/>
  <c r="X10" i="44"/>
  <c r="X13" i="44"/>
  <c r="X5" i="44"/>
  <c r="X8" i="44"/>
  <c r="X11" i="44"/>
  <c r="X3" i="44"/>
  <c r="X6" i="44"/>
  <c r="X9" i="44"/>
  <c r="X12" i="44"/>
  <c r="X15" i="44"/>
  <c r="X14" i="44"/>
  <c r="X23" i="44"/>
  <c r="X26" i="44"/>
  <c r="X29" i="44"/>
  <c r="X16" i="44"/>
  <c r="X2" i="44"/>
  <c r="X24" i="44"/>
  <c r="X27" i="44"/>
  <c r="X20" i="44"/>
  <c r="X21" i="44"/>
  <c r="X18" i="44"/>
  <c r="X19" i="44"/>
  <c r="X22" i="44"/>
  <c r="X25" i="44"/>
  <c r="X28" i="44"/>
  <c r="X17" i="44"/>
  <c r="W4" i="44"/>
  <c r="W7" i="44"/>
  <c r="W10" i="44"/>
  <c r="W5" i="44"/>
  <c r="W8" i="44"/>
  <c r="W11" i="44"/>
  <c r="W14" i="44"/>
  <c r="W17" i="44"/>
  <c r="W20" i="44"/>
  <c r="W3" i="44"/>
  <c r="W6" i="44"/>
  <c r="W9" i="44"/>
  <c r="W12" i="44"/>
  <c r="W15" i="44"/>
  <c r="W16" i="44"/>
  <c r="W2" i="44"/>
  <c r="W24" i="44"/>
  <c r="W27" i="44"/>
  <c r="W21" i="44"/>
  <c r="W18" i="44"/>
  <c r="W19" i="44"/>
  <c r="W22" i="44"/>
  <c r="W25" i="44"/>
  <c r="W28" i="44"/>
  <c r="W13" i="44"/>
  <c r="W23" i="44"/>
  <c r="W26" i="44"/>
  <c r="W29" i="44"/>
  <c r="AA3" i="44"/>
  <c r="AA6" i="44"/>
  <c r="AA9" i="44"/>
  <c r="AA12" i="44"/>
  <c r="AA4" i="44"/>
  <c r="AA7" i="44"/>
  <c r="AA10" i="44"/>
  <c r="AA13" i="44"/>
  <c r="AA16" i="44"/>
  <c r="AA19" i="44"/>
  <c r="AA5" i="44"/>
  <c r="AA8" i="44"/>
  <c r="AA11" i="44"/>
  <c r="AA14" i="44"/>
  <c r="AA17" i="44"/>
  <c r="AA15" i="44"/>
  <c r="AA23" i="44"/>
  <c r="AA26" i="44"/>
  <c r="AA29" i="44"/>
  <c r="AA2" i="44"/>
  <c r="AA24" i="44"/>
  <c r="AA27" i="44"/>
  <c r="AA20" i="44"/>
  <c r="AA21" i="44"/>
  <c r="AA18" i="44"/>
  <c r="AA22" i="44"/>
  <c r="AA25" i="44"/>
  <c r="AA28" i="44"/>
  <c r="AB3" i="44"/>
  <c r="AB6" i="44"/>
  <c r="AB9" i="44"/>
  <c r="AB12" i="44"/>
  <c r="AB15" i="44"/>
  <c r="AB4" i="44"/>
  <c r="AB7" i="44"/>
  <c r="AB10" i="44"/>
  <c r="AB5" i="44"/>
  <c r="AB8" i="44"/>
  <c r="AB11" i="44"/>
  <c r="AB14" i="44"/>
  <c r="AB13" i="44"/>
  <c r="AB17" i="44"/>
  <c r="AB22" i="44"/>
  <c r="AB25" i="44"/>
  <c r="AB28" i="44"/>
  <c r="AB16" i="44"/>
  <c r="AB23" i="44"/>
  <c r="AB26" i="44"/>
  <c r="AB29" i="44"/>
  <c r="AB18" i="44"/>
  <c r="AB2" i="44"/>
  <c r="AB24" i="44"/>
  <c r="AB27" i="44"/>
  <c r="AB19" i="44"/>
  <c r="AB20" i="44"/>
  <c r="AB21" i="44"/>
  <c r="H32" i="44"/>
  <c r="R32" i="44"/>
  <c r="J32" i="44"/>
  <c r="T2" i="44"/>
  <c r="T21" i="44"/>
  <c r="T14" i="44"/>
  <c r="T16" i="44"/>
  <c r="T23" i="44"/>
  <c r="K4" i="44"/>
  <c r="K7" i="44"/>
  <c r="K10" i="44"/>
  <c r="K5" i="44"/>
  <c r="K8" i="44"/>
  <c r="K11" i="44"/>
  <c r="K14" i="44"/>
  <c r="K17" i="44"/>
  <c r="K20" i="44"/>
  <c r="K3" i="44"/>
  <c r="K6" i="44"/>
  <c r="K9" i="44"/>
  <c r="K12" i="44"/>
  <c r="K15" i="44"/>
  <c r="K2" i="44"/>
  <c r="K24" i="44"/>
  <c r="K27" i="44"/>
  <c r="K21" i="44"/>
  <c r="K18" i="44"/>
  <c r="K19" i="44"/>
  <c r="K22" i="44"/>
  <c r="K25" i="44"/>
  <c r="K28" i="44"/>
  <c r="K13" i="44"/>
  <c r="K16" i="44"/>
  <c r="K23" i="44"/>
  <c r="K26" i="44"/>
  <c r="K29" i="44"/>
  <c r="T12" i="44"/>
  <c r="T27" i="44"/>
  <c r="T11" i="44"/>
  <c r="Y4" i="44"/>
  <c r="Y7" i="44"/>
  <c r="Y10" i="44"/>
  <c r="Y13" i="44"/>
  <c r="Y16" i="44"/>
  <c r="Y5" i="44"/>
  <c r="Y8" i="44"/>
  <c r="Y11" i="44"/>
  <c r="Y14" i="44"/>
  <c r="Y17" i="44"/>
  <c r="Y12" i="44"/>
  <c r="Y15" i="44"/>
  <c r="Y23" i="44"/>
  <c r="Y26" i="44"/>
  <c r="Y29" i="44"/>
  <c r="Y2" i="44"/>
  <c r="Y3" i="44"/>
  <c r="Y24" i="44"/>
  <c r="Y27" i="44"/>
  <c r="Y6" i="44"/>
  <c r="Y20" i="44"/>
  <c r="Y21" i="44"/>
  <c r="Y9" i="44"/>
  <c r="Y18" i="44"/>
  <c r="Y19" i="44"/>
  <c r="Y22" i="44"/>
  <c r="Y25" i="44"/>
  <c r="Y28" i="44"/>
  <c r="G32" i="44"/>
  <c r="T17" i="44"/>
  <c r="T24" i="44"/>
  <c r="T8" i="44"/>
  <c r="T13" i="44"/>
  <c r="Z3" i="44"/>
  <c r="Z6" i="44"/>
  <c r="Z9" i="44"/>
  <c r="Z12" i="44"/>
  <c r="Z15" i="44"/>
  <c r="Z4" i="44"/>
  <c r="Z7" i="44"/>
  <c r="Z10" i="44"/>
  <c r="Z13" i="44"/>
  <c r="Z16" i="44"/>
  <c r="Z5" i="44"/>
  <c r="Z8" i="44"/>
  <c r="Z11" i="44"/>
  <c r="Z14" i="44"/>
  <c r="Z23" i="44"/>
  <c r="Z26" i="44"/>
  <c r="Z29" i="44"/>
  <c r="Z2" i="44"/>
  <c r="Z22" i="44"/>
  <c r="Z25" i="44"/>
  <c r="Z24" i="44"/>
  <c r="Z27" i="44"/>
  <c r="Z20" i="44"/>
  <c r="Z21" i="44"/>
  <c r="Z28" i="44"/>
  <c r="Z18" i="44"/>
  <c r="Z19" i="44"/>
  <c r="Z17" i="44"/>
  <c r="S32" i="44"/>
  <c r="T29" i="44"/>
  <c r="T15" i="44"/>
  <c r="T5" i="44"/>
  <c r="AQ47" i="35"/>
  <c r="G6" i="46"/>
  <c r="Z13" i="46"/>
  <c r="Z11" i="46"/>
  <c r="Z25" i="46"/>
  <c r="Z24" i="46"/>
  <c r="Z16" i="46"/>
  <c r="Z18" i="46"/>
  <c r="Z10" i="46"/>
  <c r="Z14" i="46"/>
  <c r="Z26" i="46"/>
  <c r="Z21" i="46"/>
  <c r="Z20" i="46"/>
  <c r="Z27" i="46"/>
  <c r="Z15" i="46"/>
  <c r="Z17" i="46"/>
  <c r="Z19" i="46"/>
  <c r="Z22" i="46"/>
  <c r="Z12" i="46"/>
  <c r="Z23" i="46"/>
  <c r="AF13" i="46"/>
  <c r="AF10" i="46"/>
  <c r="AF18" i="46"/>
  <c r="AF14" i="46"/>
  <c r="AF22" i="46"/>
  <c r="AF26" i="46"/>
  <c r="AF16" i="46"/>
  <c r="AF19" i="46"/>
  <c r="AF20" i="46"/>
  <c r="AF24" i="46"/>
  <c r="AF12" i="46"/>
  <c r="AF11" i="46"/>
  <c r="AF17" i="46"/>
  <c r="AF25" i="46"/>
  <c r="AF27" i="46"/>
  <c r="AF21" i="46"/>
  <c r="AF15" i="46"/>
  <c r="AF23" i="46"/>
  <c r="AJ12" i="46"/>
  <c r="AJ20" i="46"/>
  <c r="AJ19" i="46"/>
  <c r="AJ21" i="46"/>
  <c r="AJ11" i="46"/>
  <c r="AJ27" i="46"/>
  <c r="AJ26" i="46"/>
  <c r="AJ16" i="46"/>
  <c r="AJ24" i="46"/>
  <c r="AJ22" i="46"/>
  <c r="AJ25" i="46"/>
  <c r="AJ17" i="46"/>
  <c r="AJ18" i="46"/>
  <c r="AJ15" i="46"/>
  <c r="AJ10" i="46"/>
  <c r="AJ23" i="46"/>
  <c r="AJ14" i="46"/>
  <c r="AJ13" i="46"/>
  <c r="AA24" i="46"/>
  <c r="AA20" i="46"/>
  <c r="AA27" i="46"/>
  <c r="AA14" i="46"/>
  <c r="AA13" i="46"/>
  <c r="AA12" i="46"/>
  <c r="AA22" i="46"/>
  <c r="AA23" i="46"/>
  <c r="AA25" i="46"/>
  <c r="AA15" i="46"/>
  <c r="AA11" i="46"/>
  <c r="AA19" i="46"/>
  <c r="AA10" i="46"/>
  <c r="AA16" i="46"/>
  <c r="AA18" i="46"/>
  <c r="AA26" i="46"/>
  <c r="AA17" i="46"/>
  <c r="AA21" i="46"/>
  <c r="AK15" i="46"/>
  <c r="AK26" i="46"/>
  <c r="AK19" i="46"/>
  <c r="AK21" i="46"/>
  <c r="AK14" i="46"/>
  <c r="AK16" i="46"/>
  <c r="AK18" i="46"/>
  <c r="AK12" i="46"/>
  <c r="AK11" i="46"/>
  <c r="AK23" i="46"/>
  <c r="AK20" i="46"/>
  <c r="AK22" i="46"/>
  <c r="AK10" i="46"/>
  <c r="AK25" i="46"/>
  <c r="AK17" i="46"/>
  <c r="AK27" i="46"/>
  <c r="AK24" i="46"/>
  <c r="AK13" i="46"/>
  <c r="AH11" i="46"/>
  <c r="AH25" i="46"/>
  <c r="AH17" i="46"/>
  <c r="AH22" i="46"/>
  <c r="AH12" i="46"/>
  <c r="AH16" i="46"/>
  <c r="AH23" i="46"/>
  <c r="AH13" i="46"/>
  <c r="AH21" i="46"/>
  <c r="AH15" i="46"/>
  <c r="AH26" i="46"/>
  <c r="AH14" i="46"/>
  <c r="AH10" i="46"/>
  <c r="AH24" i="46"/>
  <c r="AH18" i="46"/>
  <c r="AH19" i="46"/>
  <c r="AH20" i="46"/>
  <c r="AH27" i="46"/>
  <c r="AB22" i="46"/>
  <c r="AB19" i="46"/>
  <c r="AB27" i="46"/>
  <c r="AB13" i="46"/>
  <c r="AB11" i="46"/>
  <c r="AB21" i="46"/>
  <c r="AB16" i="46"/>
  <c r="AB14" i="46"/>
  <c r="AB10" i="46"/>
  <c r="AB20" i="46"/>
  <c r="AB12" i="46"/>
  <c r="AB26" i="46"/>
  <c r="AB25" i="46"/>
  <c r="AB18" i="46"/>
  <c r="AB23" i="46"/>
  <c r="AB17" i="46"/>
  <c r="AB15" i="46"/>
  <c r="AB24" i="46"/>
  <c r="AC12" i="46"/>
  <c r="AC11" i="46"/>
  <c r="AC21" i="46"/>
  <c r="AC20" i="46"/>
  <c r="AC27" i="46"/>
  <c r="AC14" i="46"/>
  <c r="AC26" i="46"/>
  <c r="AC10" i="46"/>
  <c r="AC23" i="46"/>
  <c r="AC13" i="46"/>
  <c r="AC15" i="46"/>
  <c r="AC16" i="46"/>
  <c r="AC19" i="46"/>
  <c r="AC17" i="46"/>
  <c r="AC25" i="46"/>
  <c r="AC24" i="46"/>
  <c r="AC22" i="46"/>
  <c r="AC18" i="46"/>
  <c r="AD20" i="46"/>
  <c r="AD27" i="46"/>
  <c r="AD15" i="46"/>
  <c r="AD26" i="46"/>
  <c r="AD17" i="46"/>
  <c r="AD23" i="46"/>
  <c r="AD21" i="46"/>
  <c r="AD22" i="46"/>
  <c r="AD11" i="46"/>
  <c r="AD14" i="46"/>
  <c r="AD16" i="46"/>
  <c r="AD19" i="46"/>
  <c r="AD25" i="46"/>
  <c r="AD13" i="46"/>
  <c r="AD24" i="46"/>
  <c r="AD12" i="46"/>
  <c r="AD18" i="46"/>
  <c r="AD10" i="46"/>
  <c r="AE27" i="46"/>
  <c r="AE10" i="46"/>
  <c r="AE21" i="46"/>
  <c r="AE22" i="46"/>
  <c r="AE17" i="46"/>
  <c r="AE15" i="46"/>
  <c r="AE25" i="46"/>
  <c r="AE16" i="46"/>
  <c r="AE11" i="46"/>
  <c r="AE26" i="46"/>
  <c r="AE14" i="46"/>
  <c r="AE12" i="46"/>
  <c r="AE19" i="46"/>
  <c r="AE20" i="46"/>
  <c r="AE18" i="46"/>
  <c r="AE13" i="46"/>
  <c r="AE23" i="46"/>
  <c r="AE24" i="46"/>
  <c r="X26" i="83"/>
  <c r="X27" i="83"/>
  <c r="X25" i="83"/>
  <c r="O26" i="83"/>
  <c r="O25" i="83"/>
  <c r="O27" i="83"/>
  <c r="AB26" i="83"/>
  <c r="AB25" i="83"/>
  <c r="AB27" i="83"/>
  <c r="Z26" i="83"/>
  <c r="Z27" i="83"/>
  <c r="Z25" i="83"/>
  <c r="AC26" i="83"/>
  <c r="AC25" i="83"/>
  <c r="AC27" i="83"/>
  <c r="N26" i="83"/>
  <c r="N25" i="83"/>
  <c r="N27" i="83"/>
  <c r="L26" i="83"/>
  <c r="L25" i="83"/>
  <c r="L27" i="83"/>
  <c r="R26" i="83"/>
  <c r="R27" i="83"/>
  <c r="R25" i="83"/>
  <c r="AD26" i="83"/>
  <c r="AD25" i="83"/>
  <c r="AD27" i="83"/>
  <c r="Q26" i="83"/>
  <c r="Q27" i="83"/>
  <c r="Q25" i="83"/>
  <c r="I26" i="83"/>
  <c r="I27" i="83"/>
  <c r="I25" i="83"/>
  <c r="J26" i="83"/>
  <c r="J27" i="83"/>
  <c r="J25" i="83"/>
  <c r="AA26" i="83"/>
  <c r="AA25" i="83"/>
  <c r="AA27" i="83"/>
  <c r="P26" i="83"/>
  <c r="P25" i="83"/>
  <c r="P27" i="83"/>
  <c r="Y26" i="83"/>
  <c r="Y25" i="83"/>
  <c r="Y27" i="83"/>
  <c r="G26" i="83"/>
  <c r="G25" i="83"/>
  <c r="G27" i="83"/>
  <c r="K26" i="83"/>
  <c r="K25" i="83"/>
  <c r="K27" i="83"/>
  <c r="W26" i="83"/>
  <c r="W27" i="83"/>
  <c r="W25" i="83"/>
  <c r="U26" i="83"/>
  <c r="U27" i="83"/>
  <c r="U25" i="83"/>
  <c r="T26" i="83"/>
  <c r="T25" i="83"/>
  <c r="T27" i="83"/>
  <c r="M26" i="83"/>
  <c r="M27" i="83"/>
  <c r="M25" i="83"/>
  <c r="F26" i="48"/>
  <c r="F26" i="83"/>
  <c r="F27" i="83"/>
  <c r="F25" i="83"/>
  <c r="F25" i="48"/>
  <c r="F27" i="48"/>
  <c r="AE26" i="83"/>
  <c r="AE27" i="83"/>
  <c r="AE25" i="83"/>
  <c r="H26" i="83"/>
  <c r="H25" i="83"/>
  <c r="H27" i="83"/>
  <c r="AF26" i="83"/>
  <c r="AF25" i="83"/>
  <c r="AF27" i="83"/>
  <c r="Q11" i="48"/>
  <c r="Q11" i="83"/>
  <c r="Q23" i="48"/>
  <c r="Q9" i="48"/>
  <c r="Q15" i="48"/>
  <c r="Q12" i="48"/>
  <c r="Q9" i="83"/>
  <c r="Q8" i="48"/>
  <c r="Q19" i="83"/>
  <c r="Q16" i="48"/>
  <c r="Q22" i="83"/>
  <c r="Q7" i="83"/>
  <c r="Q15" i="83"/>
  <c r="Q7" i="48"/>
  <c r="Q8" i="83"/>
  <c r="Q14" i="83"/>
  <c r="Q22" i="48"/>
  <c r="Q19" i="48"/>
  <c r="Q16" i="83"/>
  <c r="Q17" i="48"/>
  <c r="Q14" i="48"/>
  <c r="Q18" i="48"/>
  <c r="Q23" i="83"/>
  <c r="Q12" i="83"/>
  <c r="Q18" i="83"/>
  <c r="Q20" i="83"/>
  <c r="Q13" i="48"/>
  <c r="Q6" i="83"/>
  <c r="Q20" i="48"/>
  <c r="Q17" i="83"/>
  <c r="Q13" i="83"/>
  <c r="Q6" i="48"/>
  <c r="Q10" i="83"/>
  <c r="Q10" i="48"/>
  <c r="Q21" i="83"/>
  <c r="Q21" i="48"/>
  <c r="S11" i="48"/>
  <c r="S11" i="83"/>
  <c r="S7" i="48"/>
  <c r="S22" i="48"/>
  <c r="S8" i="83"/>
  <c r="S19" i="48"/>
  <c r="S7" i="83"/>
  <c r="S23" i="83"/>
  <c r="S19" i="83"/>
  <c r="S14" i="83"/>
  <c r="S22" i="83"/>
  <c r="S15" i="48"/>
  <c r="S15" i="83"/>
  <c r="S14" i="48"/>
  <c r="S16" i="48"/>
  <c r="S9" i="48"/>
  <c r="S9" i="83"/>
  <c r="S13" i="83"/>
  <c r="S12" i="83"/>
  <c r="S12" i="48"/>
  <c r="S8" i="48"/>
  <c r="S23" i="48"/>
  <c r="S10" i="83"/>
  <c r="S18" i="83"/>
  <c r="S18" i="48"/>
  <c r="S6" i="48"/>
  <c r="S13" i="48"/>
  <c r="S21" i="83"/>
  <c r="S10" i="48"/>
  <c r="S6" i="83"/>
  <c r="S17" i="48"/>
  <c r="S20" i="83"/>
  <c r="S21" i="48"/>
  <c r="S20" i="48"/>
  <c r="S17" i="83"/>
  <c r="S16" i="83"/>
  <c r="T11" i="48"/>
  <c r="T11" i="83"/>
  <c r="T22" i="83"/>
  <c r="T14" i="83"/>
  <c r="T14" i="48"/>
  <c r="T9" i="48"/>
  <c r="T15" i="83"/>
  <c r="T19" i="83"/>
  <c r="T7" i="83"/>
  <c r="T8" i="48"/>
  <c r="T22" i="48"/>
  <c r="T19" i="48"/>
  <c r="T16" i="83"/>
  <c r="T23" i="83"/>
  <c r="T16" i="48"/>
  <c r="T18" i="48"/>
  <c r="T15" i="48"/>
  <c r="T7" i="48"/>
  <c r="T12" i="48"/>
  <c r="T18" i="83"/>
  <c r="T8" i="83"/>
  <c r="T9" i="83"/>
  <c r="T20" i="83"/>
  <c r="T20" i="48"/>
  <c r="T13" i="83"/>
  <c r="T6" i="83"/>
  <c r="T21" i="83"/>
  <c r="T13" i="48"/>
  <c r="T17" i="48"/>
  <c r="T12" i="83"/>
  <c r="T23" i="48"/>
  <c r="T6" i="48"/>
  <c r="T17" i="83"/>
  <c r="T10" i="83"/>
  <c r="T10" i="48"/>
  <c r="T21" i="48"/>
  <c r="M11" i="83"/>
  <c r="M11" i="48"/>
  <c r="M8" i="48"/>
  <c r="M16" i="83"/>
  <c r="M16" i="48"/>
  <c r="M12" i="83"/>
  <c r="M22" i="83"/>
  <c r="M23" i="83"/>
  <c r="M14" i="48"/>
  <c r="M19" i="83"/>
  <c r="M7" i="83"/>
  <c r="M22" i="48"/>
  <c r="M12" i="48"/>
  <c r="M19" i="48"/>
  <c r="M8" i="83"/>
  <c r="M7" i="48"/>
  <c r="M23" i="48"/>
  <c r="M18" i="83"/>
  <c r="M18" i="48"/>
  <c r="M9" i="48"/>
  <c r="M14" i="83"/>
  <c r="M20" i="48"/>
  <c r="M15" i="48"/>
  <c r="M17" i="83"/>
  <c r="M17" i="48"/>
  <c r="M10" i="83"/>
  <c r="M21" i="48"/>
  <c r="M9" i="83"/>
  <c r="M13" i="48"/>
  <c r="M6" i="48"/>
  <c r="M21" i="83"/>
  <c r="M10" i="48"/>
  <c r="M15" i="83"/>
  <c r="M6" i="83"/>
  <c r="M20" i="83"/>
  <c r="M13" i="83"/>
  <c r="V11" i="48"/>
  <c r="V11" i="83"/>
  <c r="V7" i="48"/>
  <c r="V22" i="83"/>
  <c r="V22" i="48"/>
  <c r="V19" i="48"/>
  <c r="V15" i="83"/>
  <c r="V19" i="83"/>
  <c r="V7" i="83"/>
  <c r="V16" i="83"/>
  <c r="V23" i="48"/>
  <c r="V15" i="48"/>
  <c r="V16" i="48"/>
  <c r="V9" i="48"/>
  <c r="V13" i="48"/>
  <c r="V6" i="48"/>
  <c r="V10" i="83"/>
  <c r="V12" i="83"/>
  <c r="V8" i="83"/>
  <c r="V9" i="83"/>
  <c r="V23" i="83"/>
  <c r="V18" i="83"/>
  <c r="V20" i="83"/>
  <c r="V17" i="48"/>
  <c r="V14" i="48"/>
  <c r="V10" i="48"/>
  <c r="V8" i="48"/>
  <c r="V13" i="83"/>
  <c r="V14" i="83"/>
  <c r="V18" i="48"/>
  <c r="V21" i="48"/>
  <c r="V20" i="48"/>
  <c r="V6" i="83"/>
  <c r="V17" i="83"/>
  <c r="V21" i="83"/>
  <c r="V12" i="48"/>
  <c r="N11" i="48"/>
  <c r="N11" i="83"/>
  <c r="N8" i="83"/>
  <c r="N14" i="48"/>
  <c r="N19" i="83"/>
  <c r="N12" i="83"/>
  <c r="N12" i="48"/>
  <c r="N9" i="48"/>
  <c r="N22" i="48"/>
  <c r="N9" i="83"/>
  <c r="N8" i="48"/>
  <c r="N19" i="48"/>
  <c r="N7" i="48"/>
  <c r="N15" i="48"/>
  <c r="N14" i="83"/>
  <c r="N15" i="83"/>
  <c r="N16" i="83"/>
  <c r="N16" i="48"/>
  <c r="N6" i="83"/>
  <c r="N23" i="83"/>
  <c r="N18" i="83"/>
  <c r="N13" i="83"/>
  <c r="N18" i="48"/>
  <c r="N20" i="83"/>
  <c r="N22" i="83"/>
  <c r="N23" i="48"/>
  <c r="N10" i="48"/>
  <c r="N13" i="48"/>
  <c r="N21" i="48"/>
  <c r="N20" i="48"/>
  <c r="N6" i="48"/>
  <c r="N17" i="83"/>
  <c r="N21" i="83"/>
  <c r="N10" i="83"/>
  <c r="N7" i="83"/>
  <c r="N17" i="48"/>
  <c r="O11" i="83"/>
  <c r="O11" i="48"/>
  <c r="O15" i="48"/>
  <c r="O14" i="83"/>
  <c r="O16" i="48"/>
  <c r="O7" i="83"/>
  <c r="O16" i="83"/>
  <c r="O8" i="48"/>
  <c r="O22" i="83"/>
  <c r="O15" i="83"/>
  <c r="O8" i="83"/>
  <c r="O14" i="48"/>
  <c r="O19" i="83"/>
  <c r="O7" i="48"/>
  <c r="O23" i="48"/>
  <c r="O9" i="83"/>
  <c r="O18" i="83"/>
  <c r="O18" i="48"/>
  <c r="O19" i="48"/>
  <c r="O20" i="83"/>
  <c r="O12" i="48"/>
  <c r="O20" i="48"/>
  <c r="O21" i="48"/>
  <c r="O10" i="48"/>
  <c r="O6" i="48"/>
  <c r="O12" i="83"/>
  <c r="O21" i="83"/>
  <c r="O17" i="48"/>
  <c r="O10" i="83"/>
  <c r="O22" i="48"/>
  <c r="O13" i="48"/>
  <c r="O6" i="83"/>
  <c r="O23" i="83"/>
  <c r="O17" i="83"/>
  <c r="O9" i="48"/>
  <c r="O13" i="83"/>
  <c r="R11" i="83"/>
  <c r="R11" i="48"/>
  <c r="R15" i="48"/>
  <c r="R7" i="83"/>
  <c r="R23" i="48"/>
  <c r="R14" i="48"/>
  <c r="R16" i="83"/>
  <c r="R16" i="48"/>
  <c r="R8" i="83"/>
  <c r="R14" i="83"/>
  <c r="R8" i="48"/>
  <c r="R19" i="83"/>
  <c r="R23" i="83"/>
  <c r="R12" i="83"/>
  <c r="R12" i="48"/>
  <c r="R9" i="83"/>
  <c r="R7" i="48"/>
  <c r="R22" i="48"/>
  <c r="R17" i="48"/>
  <c r="R21" i="83"/>
  <c r="R9" i="48"/>
  <c r="R18" i="83"/>
  <c r="R20" i="83"/>
  <c r="R18" i="48"/>
  <c r="R22" i="83"/>
  <c r="R15" i="83"/>
  <c r="R19" i="48"/>
  <c r="R6" i="48"/>
  <c r="R10" i="83"/>
  <c r="R17" i="83"/>
  <c r="R21" i="48"/>
  <c r="R20" i="48"/>
  <c r="R13" i="48"/>
  <c r="R6" i="83"/>
  <c r="R10" i="48"/>
  <c r="R13" i="83"/>
  <c r="P11" i="83"/>
  <c r="P11" i="48"/>
  <c r="P16" i="83"/>
  <c r="P7" i="48"/>
  <c r="P14" i="48"/>
  <c r="P23" i="83"/>
  <c r="P22" i="48"/>
  <c r="P19" i="83"/>
  <c r="P19" i="48"/>
  <c r="P8" i="83"/>
  <c r="P12" i="83"/>
  <c r="P7" i="83"/>
  <c r="P15" i="83"/>
  <c r="P9" i="83"/>
  <c r="P9" i="48"/>
  <c r="P15" i="48"/>
  <c r="P18" i="83"/>
  <c r="P18" i="48"/>
  <c r="P20" i="83"/>
  <c r="P6" i="83"/>
  <c r="P23" i="48"/>
  <c r="P8" i="48"/>
  <c r="P14" i="83"/>
  <c r="P17" i="83"/>
  <c r="P22" i="83"/>
  <c r="P20" i="48"/>
  <c r="P13" i="83"/>
  <c r="P21" i="48"/>
  <c r="P6" i="48"/>
  <c r="P21" i="83"/>
  <c r="P16" i="48"/>
  <c r="P17" i="48"/>
  <c r="P12" i="48"/>
  <c r="P13" i="48"/>
  <c r="P10" i="48"/>
  <c r="P10" i="83"/>
  <c r="BG47" i="35"/>
  <c r="BI47" i="35"/>
  <c r="BD47" i="35"/>
  <c r="AT47" i="35"/>
  <c r="AV47" i="35"/>
  <c r="AW47" i="35"/>
  <c r="AR47" i="35"/>
  <c r="AU47" i="35"/>
  <c r="AS47" i="35"/>
  <c r="BF47" i="35"/>
  <c r="BH47" i="35"/>
  <c r="BC47" i="35"/>
  <c r="AY47" i="35"/>
  <c r="BM46" i="34"/>
  <c r="BI46" i="34"/>
  <c r="BN46" i="34"/>
  <c r="BL46" i="34"/>
  <c r="BJ46" i="34"/>
  <c r="BH46" i="34"/>
  <c r="BF46" i="34"/>
  <c r="BG46" i="34"/>
  <c r="BE46" i="34"/>
  <c r="BK46" i="34"/>
  <c r="AU46" i="34"/>
  <c r="BO46" i="34"/>
  <c r="BB47" i="35"/>
  <c r="S43" i="35"/>
  <c r="AZ47" i="35"/>
  <c r="T43" i="35"/>
  <c r="BA47" i="35"/>
  <c r="BE47" i="35"/>
  <c r="AX47" i="35"/>
  <c r="S25" i="34"/>
  <c r="BY22" i="33"/>
  <c r="BY52" i="33" s="1"/>
  <c r="BX22" i="33"/>
  <c r="BX52" i="33" s="1"/>
  <c r="BW22" i="33"/>
  <c r="BV22" i="33"/>
  <c r="BV52" i="33" s="1"/>
  <c r="CA22" i="33"/>
  <c r="CA52" i="33" s="1"/>
  <c r="BZ22" i="33"/>
  <c r="BZ52" i="33" s="1"/>
  <c r="AD26" i="48"/>
  <c r="AD25" i="48"/>
  <c r="AD27" i="48"/>
  <c r="AA25" i="48"/>
  <c r="AA26" i="48"/>
  <c r="AA27" i="48"/>
  <c r="Y26" i="48"/>
  <c r="Y27" i="48"/>
  <c r="Y25" i="48"/>
  <c r="AC26" i="48"/>
  <c r="AC27" i="48"/>
  <c r="AC25" i="48"/>
  <c r="AF55" i="33"/>
  <c r="AH37" i="48"/>
  <c r="AH37" i="83" s="1"/>
  <c r="AH35" i="48"/>
  <c r="AH35" i="83" s="1"/>
  <c r="AH38" i="48"/>
  <c r="AH38" i="83" s="1"/>
  <c r="AH36" i="48"/>
  <c r="AH36" i="83" s="1"/>
  <c r="AH39" i="48"/>
  <c r="AH39" i="83" s="1"/>
  <c r="AM35" i="48"/>
  <c r="AM35" i="83" s="1"/>
  <c r="AM38" i="48"/>
  <c r="AM38" i="83" s="1"/>
  <c r="AM36" i="48"/>
  <c r="AM36" i="83" s="1"/>
  <c r="AM39" i="48"/>
  <c r="AM39" i="83" s="1"/>
  <c r="AM37" i="48"/>
  <c r="AM37" i="83" s="1"/>
  <c r="AP37" i="48"/>
  <c r="AP37" i="83" s="1"/>
  <c r="AP35" i="48"/>
  <c r="AP35" i="83" s="1"/>
  <c r="AP38" i="48"/>
  <c r="AP38" i="83" s="1"/>
  <c r="AP36" i="48"/>
  <c r="AP36" i="83" s="1"/>
  <c r="AP39" i="48"/>
  <c r="AP39" i="83" s="1"/>
  <c r="AN35" i="48"/>
  <c r="AN35" i="83" s="1"/>
  <c r="AN38" i="48"/>
  <c r="AN38" i="83" s="1"/>
  <c r="AN36" i="48"/>
  <c r="AN36" i="83" s="1"/>
  <c r="AN39" i="48"/>
  <c r="AN39" i="83" s="1"/>
  <c r="AN37" i="48"/>
  <c r="AN37" i="83" s="1"/>
  <c r="AI39" i="48"/>
  <c r="AI39" i="83" s="1"/>
  <c r="AI37" i="48"/>
  <c r="AI37" i="83" s="1"/>
  <c r="AI35" i="48"/>
  <c r="AI35" i="83" s="1"/>
  <c r="AI38" i="48"/>
  <c r="AI38" i="83" s="1"/>
  <c r="AI36" i="48"/>
  <c r="AI36" i="83" s="1"/>
  <c r="AG37" i="48"/>
  <c r="AG37" i="83" s="1"/>
  <c r="AG35" i="48"/>
  <c r="AG35" i="83" s="1"/>
  <c r="AG38" i="48"/>
  <c r="AG38" i="83" s="1"/>
  <c r="AG36" i="48"/>
  <c r="AG36" i="83" s="1"/>
  <c r="AG39" i="48"/>
  <c r="AG39" i="83" s="1"/>
  <c r="AK36" i="48"/>
  <c r="AK36" i="83" s="1"/>
  <c r="AK39" i="48"/>
  <c r="AK39" i="83" s="1"/>
  <c r="AK37" i="48"/>
  <c r="AK37" i="83" s="1"/>
  <c r="AK35" i="48"/>
  <c r="AK35" i="83" s="1"/>
  <c r="AK38" i="48"/>
  <c r="AK38" i="83" s="1"/>
  <c r="AO37" i="48"/>
  <c r="AO37" i="83" s="1"/>
  <c r="AO35" i="48"/>
  <c r="AO35" i="83" s="1"/>
  <c r="AO38" i="48"/>
  <c r="AO38" i="83" s="1"/>
  <c r="AO36" i="48"/>
  <c r="AO36" i="83" s="1"/>
  <c r="AO39" i="48"/>
  <c r="AO39" i="83" s="1"/>
  <c r="AF35" i="48"/>
  <c r="AF35" i="83" s="1"/>
  <c r="AF38" i="48"/>
  <c r="AF38" i="83" s="1"/>
  <c r="AF36" i="48"/>
  <c r="AF36" i="83" s="1"/>
  <c r="AF39" i="48"/>
  <c r="AF39" i="83" s="1"/>
  <c r="AF37" i="48"/>
  <c r="AF37" i="83" s="1"/>
  <c r="AJ36" i="48"/>
  <c r="AJ36" i="83" s="1"/>
  <c r="AJ39" i="48"/>
  <c r="AJ39" i="83" s="1"/>
  <c r="AJ37" i="48"/>
  <c r="AJ37" i="83" s="1"/>
  <c r="AJ35" i="48"/>
  <c r="AJ35" i="83" s="1"/>
  <c r="AJ38" i="48"/>
  <c r="AJ38" i="83" s="1"/>
  <c r="J37" i="48"/>
  <c r="J37" i="83" s="1"/>
  <c r="J35" i="48"/>
  <c r="J35" i="83" s="1"/>
  <c r="J38" i="48"/>
  <c r="J38" i="83" s="1"/>
  <c r="J36" i="48"/>
  <c r="J36" i="83" s="1"/>
  <c r="J39" i="48"/>
  <c r="J39" i="83" s="1"/>
  <c r="AL38" i="48"/>
  <c r="AL38" i="83" s="1"/>
  <c r="AL36" i="48"/>
  <c r="AL36" i="83" s="1"/>
  <c r="AL39" i="48"/>
  <c r="AL39" i="83" s="1"/>
  <c r="AL37" i="48"/>
  <c r="AL37" i="83" s="1"/>
  <c r="AL35" i="48"/>
  <c r="AL35" i="83" s="1"/>
  <c r="V38" i="48"/>
  <c r="V38" i="83" s="1"/>
  <c r="V36" i="48"/>
  <c r="V36" i="83" s="1"/>
  <c r="V39" i="48"/>
  <c r="V39" i="83" s="1"/>
  <c r="V37" i="48"/>
  <c r="V37" i="83" s="1"/>
  <c r="V35" i="48"/>
  <c r="V35" i="83" s="1"/>
  <c r="BD55" i="33"/>
  <c r="BG55" i="33"/>
  <c r="AQ55" i="33"/>
  <c r="AJ55" i="33"/>
  <c r="N26" i="48"/>
  <c r="N27" i="48"/>
  <c r="N25" i="48"/>
  <c r="J26" i="48"/>
  <c r="J27" i="48"/>
  <c r="J25" i="48"/>
  <c r="BI55" i="33"/>
  <c r="X26" i="48"/>
  <c r="X27" i="48"/>
  <c r="X25" i="48"/>
  <c r="BH55" i="33"/>
  <c r="W26" i="48"/>
  <c r="W27" i="48"/>
  <c r="W25" i="48"/>
  <c r="AE26" i="48"/>
  <c r="AE27" i="48"/>
  <c r="AE25" i="48"/>
  <c r="AL55" i="33"/>
  <c r="AM55" i="33"/>
  <c r="M26" i="48"/>
  <c r="M25" i="48"/>
  <c r="M27" i="48"/>
  <c r="AO55" i="33"/>
  <c r="Z26" i="48"/>
  <c r="Z27" i="48"/>
  <c r="Z25" i="48"/>
  <c r="Q26" i="48"/>
  <c r="Q27" i="48"/>
  <c r="Q25" i="48"/>
  <c r="O26" i="48"/>
  <c r="O25" i="48"/>
  <c r="O27" i="48"/>
  <c r="T26" i="48"/>
  <c r="T27" i="48"/>
  <c r="T25" i="48"/>
  <c r="AR55" i="33"/>
  <c r="G26" i="48"/>
  <c r="G25" i="48"/>
  <c r="G27" i="48"/>
  <c r="AP55" i="33"/>
  <c r="AT55" i="33"/>
  <c r="I26" i="48"/>
  <c r="I27" i="48"/>
  <c r="I25" i="48"/>
  <c r="R26" i="48"/>
  <c r="R27" i="48"/>
  <c r="R25" i="48"/>
  <c r="AF26" i="48"/>
  <c r="AF27" i="48"/>
  <c r="AF25" i="48"/>
  <c r="AK55" i="33"/>
  <c r="AW55" i="33"/>
  <c r="L26" i="48"/>
  <c r="L27" i="48"/>
  <c r="L25" i="48"/>
  <c r="AB26" i="48"/>
  <c r="AB25" i="48"/>
  <c r="AB27" i="48"/>
  <c r="AN55" i="33"/>
  <c r="AS55" i="33"/>
  <c r="H26" i="48"/>
  <c r="H25" i="48"/>
  <c r="H27" i="48"/>
  <c r="BA55" i="33"/>
  <c r="P26" i="48"/>
  <c r="P27" i="48"/>
  <c r="P25" i="48"/>
  <c r="BF55" i="33"/>
  <c r="U26" i="48"/>
  <c r="U27" i="48"/>
  <c r="U25" i="48"/>
  <c r="AV55" i="33"/>
  <c r="K26" i="48"/>
  <c r="K27" i="48"/>
  <c r="K25" i="48"/>
  <c r="CK32" i="35"/>
  <c r="CK44" i="35" s="1"/>
  <c r="CD32" i="35"/>
  <c r="CD44" i="35" s="1"/>
  <c r="CL32" i="35"/>
  <c r="CL44" i="35" s="1"/>
  <c r="CO32" i="35"/>
  <c r="CO44" i="35" s="1"/>
  <c r="CN32" i="35"/>
  <c r="CN44" i="35" s="1"/>
  <c r="CM32" i="35"/>
  <c r="CM44" i="35" s="1"/>
  <c r="CG32" i="35"/>
  <c r="CG44" i="35" s="1"/>
  <c r="CF32" i="35"/>
  <c r="CF44" i="35" s="1"/>
  <c r="CE32" i="35"/>
  <c r="CE44" i="35" s="1"/>
  <c r="CJ32" i="35"/>
  <c r="CJ44" i="35" s="1"/>
  <c r="CI32" i="35"/>
  <c r="CI44" i="35" s="1"/>
  <c r="CH32" i="35"/>
  <c r="CH44" i="35" s="1"/>
  <c r="V22" i="35"/>
  <c r="S16" i="34"/>
  <c r="AY55" i="33"/>
  <c r="U54" i="33"/>
  <c r="AU55" i="33"/>
  <c r="BC55" i="33"/>
  <c r="AX55" i="33"/>
  <c r="T32" i="33"/>
  <c r="T35" i="33" s="1"/>
  <c r="AI55" i="33"/>
  <c r="R54" i="33"/>
  <c r="S54" i="33"/>
  <c r="O13" i="33"/>
  <c r="CB13" i="33" s="1"/>
  <c r="CB15" i="33" s="1"/>
  <c r="M13" i="33"/>
  <c r="N13" i="33" s="1"/>
  <c r="S35" i="35"/>
  <c r="AZ55" i="33"/>
  <c r="R35" i="35"/>
  <c r="U32" i="33"/>
  <c r="L23" i="34"/>
  <c r="BY22" i="34"/>
  <c r="BY25" i="34" s="1"/>
  <c r="BZ22" i="34"/>
  <c r="BZ25" i="34" s="1"/>
  <c r="CA22" i="34"/>
  <c r="CA25" i="34" s="1"/>
  <c r="BP22" i="34"/>
  <c r="BQ22" i="34"/>
  <c r="BQ25" i="34" s="1"/>
  <c r="BR22" i="34"/>
  <c r="BR25" i="34" s="1"/>
  <c r="BS22" i="34"/>
  <c r="BT22" i="34"/>
  <c r="BT25" i="34" s="1"/>
  <c r="BU22" i="34"/>
  <c r="BU25" i="34" s="1"/>
  <c r="BW22" i="34"/>
  <c r="BW25" i="34" s="1"/>
  <c r="BV22" i="34"/>
  <c r="BV25" i="34" s="1"/>
  <c r="BX22" i="34"/>
  <c r="BX25" i="34" s="1"/>
  <c r="U22" i="35"/>
  <c r="BS25" i="35"/>
  <c r="BW52" i="33"/>
  <c r="BP35" i="33"/>
  <c r="T54" i="33"/>
  <c r="U42" i="33"/>
  <c r="BS45" i="33"/>
  <c r="L14" i="35"/>
  <c r="BK13" i="35"/>
  <c r="BK44" i="35" s="1"/>
  <c r="BP13" i="35"/>
  <c r="BP44" i="35" s="1"/>
  <c r="BR13" i="35"/>
  <c r="BR16" i="35" s="1"/>
  <c r="AH8" i="46" s="1"/>
  <c r="BO13" i="35"/>
  <c r="BO44" i="35" s="1"/>
  <c r="BU13" i="35"/>
  <c r="BU16" i="35" s="1"/>
  <c r="AK8" i="46" s="1"/>
  <c r="BJ13" i="35"/>
  <c r="BJ44" i="35" s="1"/>
  <c r="BQ13" i="35"/>
  <c r="BQ44" i="35" s="1"/>
  <c r="BM13" i="35"/>
  <c r="BM44" i="35" s="1"/>
  <c r="BT13" i="35"/>
  <c r="BT16" i="35" s="1"/>
  <c r="AJ8" i="46" s="1"/>
  <c r="BL13" i="35"/>
  <c r="BL44" i="35" s="1"/>
  <c r="BN13" i="35"/>
  <c r="BN44" i="35" s="1"/>
  <c r="BS13" i="35"/>
  <c r="L23" i="33"/>
  <c r="BJ22" i="33"/>
  <c r="BQ22" i="33"/>
  <c r="BP22" i="33"/>
  <c r="BO22" i="33"/>
  <c r="BN22" i="33"/>
  <c r="BU22" i="33"/>
  <c r="BU25" i="33" s="1"/>
  <c r="BT22" i="33"/>
  <c r="BT25" i="33" s="1"/>
  <c r="BM22" i="33"/>
  <c r="BL22" i="33"/>
  <c r="BS22" i="33"/>
  <c r="BS52" i="33" s="1"/>
  <c r="BK22" i="33"/>
  <c r="BR22" i="33"/>
  <c r="BR25" i="33" s="1"/>
  <c r="Q35" i="35"/>
  <c r="Q47" i="35" s="1"/>
  <c r="T12" i="33"/>
  <c r="T15" i="33" s="1"/>
  <c r="BQ15" i="33"/>
  <c r="U12" i="33"/>
  <c r="BS15" i="33"/>
  <c r="L14" i="34"/>
  <c r="BV13" i="34"/>
  <c r="BV16" i="34" s="1"/>
  <c r="BU13" i="34"/>
  <c r="BU16" i="34" s="1"/>
  <c r="CB13" i="34"/>
  <c r="BT13" i="34"/>
  <c r="BT16" i="34" s="1"/>
  <c r="CA13" i="34"/>
  <c r="CA16" i="34" s="1"/>
  <c r="BS13" i="34"/>
  <c r="BY13" i="34"/>
  <c r="BY16" i="34" s="1"/>
  <c r="BZ13" i="34"/>
  <c r="BZ16" i="34" s="1"/>
  <c r="BQ13" i="34"/>
  <c r="BX13" i="34"/>
  <c r="BX16" i="34" s="1"/>
  <c r="BR13" i="34"/>
  <c r="BR16" i="34" s="1"/>
  <c r="BW13" i="34"/>
  <c r="BW16" i="34" s="1"/>
  <c r="L33" i="35"/>
  <c r="CB32" i="35"/>
  <c r="CB44" i="35" s="1"/>
  <c r="BU32" i="35"/>
  <c r="BV32" i="35"/>
  <c r="BV44" i="35" s="1"/>
  <c r="BT32" i="35"/>
  <c r="CC32" i="35"/>
  <c r="CC44" i="35" s="1"/>
  <c r="BZ32" i="35"/>
  <c r="BZ44" i="35" s="1"/>
  <c r="BS32" i="35"/>
  <c r="BR32" i="35"/>
  <c r="BY32" i="35"/>
  <c r="BY44" i="35" s="1"/>
  <c r="CA32" i="35"/>
  <c r="CA44" i="35" s="1"/>
  <c r="BX32" i="35"/>
  <c r="BX44" i="35" s="1"/>
  <c r="BW32" i="35"/>
  <c r="BW44" i="35" s="1"/>
  <c r="O23" i="35"/>
  <c r="M23" i="35"/>
  <c r="N23" i="35" s="1"/>
  <c r="BT45" i="33"/>
  <c r="BR45" i="33"/>
  <c r="T42" i="33"/>
  <c r="O33" i="33"/>
  <c r="M33" i="33"/>
  <c r="N33" i="33" s="1"/>
  <c r="S45" i="33"/>
  <c r="BU45" i="33"/>
  <c r="R45" i="33"/>
  <c r="Q54" i="33"/>
  <c r="Q45" i="33"/>
  <c r="Q55" i="33" s="1"/>
  <c r="BE55" i="33"/>
  <c r="S51" i="33"/>
  <c r="T22" i="35"/>
  <c r="T25" i="35" s="1"/>
  <c r="BQ25" i="35"/>
  <c r="CB52" i="33"/>
  <c r="O43" i="33"/>
  <c r="M43" i="33"/>
  <c r="BB55" i="33"/>
  <c r="S46" i="34" l="1"/>
  <c r="W32" i="44"/>
  <c r="Z32" i="44"/>
  <c r="AP5" i="44"/>
  <c r="AP8" i="44"/>
  <c r="AP11" i="44"/>
  <c r="AP14" i="44"/>
  <c r="AP3" i="44"/>
  <c r="AP6" i="44"/>
  <c r="AP9" i="44"/>
  <c r="AP12" i="44"/>
  <c r="AP15" i="44"/>
  <c r="AP4" i="44"/>
  <c r="AP7" i="44"/>
  <c r="AP10" i="44"/>
  <c r="AP13" i="44"/>
  <c r="AP16" i="44"/>
  <c r="AP22" i="44"/>
  <c r="AP25" i="44"/>
  <c r="AP28" i="44"/>
  <c r="AP19" i="44"/>
  <c r="AP24" i="44"/>
  <c r="AP23" i="44"/>
  <c r="AP26" i="44"/>
  <c r="AP29" i="44"/>
  <c r="AP27" i="44"/>
  <c r="AP21" i="44"/>
  <c r="AP2" i="44"/>
  <c r="AP20" i="44"/>
  <c r="AP17" i="44"/>
  <c r="AP18" i="44"/>
  <c r="T32" i="44"/>
  <c r="Y32" i="44"/>
  <c r="K32" i="44"/>
  <c r="AA32" i="44"/>
  <c r="X32" i="44"/>
  <c r="V32" i="44"/>
  <c r="AN3" i="44"/>
  <c r="AN6" i="44"/>
  <c r="AN9" i="44"/>
  <c r="AN12" i="44"/>
  <c r="AN15" i="44"/>
  <c r="AN4" i="44"/>
  <c r="AN7" i="44"/>
  <c r="AN10" i="44"/>
  <c r="AN5" i="44"/>
  <c r="AN8" i="44"/>
  <c r="AN11" i="44"/>
  <c r="AN14" i="44"/>
  <c r="AN22" i="44"/>
  <c r="AN25" i="44"/>
  <c r="AN28" i="44"/>
  <c r="AN13" i="44"/>
  <c r="AN23" i="44"/>
  <c r="AN26" i="44"/>
  <c r="AN29" i="44"/>
  <c r="AN2" i="44"/>
  <c r="AN16" i="44"/>
  <c r="AN19" i="44"/>
  <c r="AN20" i="44"/>
  <c r="AN21" i="44"/>
  <c r="AN24" i="44"/>
  <c r="AN27" i="44"/>
  <c r="AN17" i="44"/>
  <c r="AN18" i="44"/>
  <c r="AJ4" i="44"/>
  <c r="AJ7" i="44"/>
  <c r="AJ10" i="44"/>
  <c r="AJ13" i="44"/>
  <c r="AJ5" i="44"/>
  <c r="AJ8" i="44"/>
  <c r="AJ3" i="44"/>
  <c r="AJ6" i="44"/>
  <c r="AJ9" i="44"/>
  <c r="AJ12" i="44"/>
  <c r="AJ15" i="44"/>
  <c r="AJ23" i="44"/>
  <c r="AJ26" i="44"/>
  <c r="AJ29" i="44"/>
  <c r="AJ14" i="44"/>
  <c r="AJ2" i="44"/>
  <c r="AJ20" i="44"/>
  <c r="AJ21" i="44"/>
  <c r="AJ24" i="44"/>
  <c r="AJ27" i="44"/>
  <c r="AJ11" i="44"/>
  <c r="AJ17" i="44"/>
  <c r="AJ18" i="44"/>
  <c r="AJ19" i="44"/>
  <c r="AJ16" i="44"/>
  <c r="AJ22" i="44"/>
  <c r="AJ25" i="44"/>
  <c r="AJ28" i="44"/>
  <c r="AK4" i="44"/>
  <c r="AK7" i="44"/>
  <c r="AK10" i="44"/>
  <c r="AK13" i="44"/>
  <c r="AK16" i="44"/>
  <c r="AK5" i="44"/>
  <c r="AK8" i="44"/>
  <c r="AK11" i="44"/>
  <c r="AK14" i="44"/>
  <c r="AK23" i="44"/>
  <c r="AK26" i="44"/>
  <c r="AK29" i="44"/>
  <c r="AK12" i="44"/>
  <c r="AK15" i="44"/>
  <c r="AK2" i="44"/>
  <c r="AK20" i="44"/>
  <c r="AK21" i="44"/>
  <c r="AK24" i="44"/>
  <c r="AK27" i="44"/>
  <c r="AK3" i="44"/>
  <c r="AK17" i="44"/>
  <c r="AK18" i="44"/>
  <c r="AK19" i="44"/>
  <c r="AK6" i="44"/>
  <c r="AK9" i="44"/>
  <c r="AK22" i="44"/>
  <c r="AK25" i="44"/>
  <c r="AK28" i="44"/>
  <c r="AC32" i="44"/>
  <c r="AO3" i="44"/>
  <c r="AO6" i="44"/>
  <c r="AO9" i="44"/>
  <c r="AO12" i="44"/>
  <c r="AO15" i="44"/>
  <c r="AO4" i="44"/>
  <c r="AO7" i="44"/>
  <c r="AO10" i="44"/>
  <c r="AO13" i="44"/>
  <c r="AO16" i="44"/>
  <c r="AO22" i="44"/>
  <c r="AO25" i="44"/>
  <c r="AO28" i="44"/>
  <c r="AO17" i="44"/>
  <c r="AO5" i="44"/>
  <c r="AO8" i="44"/>
  <c r="AO14" i="44"/>
  <c r="AO23" i="44"/>
  <c r="AO26" i="44"/>
  <c r="AO29" i="44"/>
  <c r="AO11" i="44"/>
  <c r="AO2" i="44"/>
  <c r="AO19" i="44"/>
  <c r="AO20" i="44"/>
  <c r="AO21" i="44"/>
  <c r="AO24" i="44"/>
  <c r="AO27" i="44"/>
  <c r="AO18" i="44"/>
  <c r="AQ5" i="44"/>
  <c r="AQ8" i="44"/>
  <c r="AQ11" i="44"/>
  <c r="AQ3" i="44"/>
  <c r="AQ6" i="44"/>
  <c r="AQ9" i="44"/>
  <c r="AQ12" i="44"/>
  <c r="AQ15" i="44"/>
  <c r="AQ18" i="44"/>
  <c r="AQ4" i="44"/>
  <c r="AQ7" i="44"/>
  <c r="AQ10" i="44"/>
  <c r="AQ13" i="44"/>
  <c r="AQ16" i="44"/>
  <c r="AQ17" i="44"/>
  <c r="AQ22" i="44"/>
  <c r="AQ25" i="44"/>
  <c r="AQ28" i="44"/>
  <c r="AQ14" i="44"/>
  <c r="AQ2" i="44"/>
  <c r="AQ23" i="44"/>
  <c r="AQ26" i="44"/>
  <c r="AQ29" i="44"/>
  <c r="AQ19" i="44"/>
  <c r="AQ20" i="44"/>
  <c r="AQ21" i="44"/>
  <c r="AQ24" i="44"/>
  <c r="AQ27" i="44"/>
  <c r="AL3" i="44"/>
  <c r="AL6" i="44"/>
  <c r="AL9" i="44"/>
  <c r="AL12" i="44"/>
  <c r="AL15" i="44"/>
  <c r="AL4" i="44"/>
  <c r="AL7" i="44"/>
  <c r="AL10" i="44"/>
  <c r="AL13" i="44"/>
  <c r="AL16" i="44"/>
  <c r="AL5" i="44"/>
  <c r="AL8" i="44"/>
  <c r="AL11" i="44"/>
  <c r="AL14" i="44"/>
  <c r="AL22" i="44"/>
  <c r="AL25" i="44"/>
  <c r="AL28" i="44"/>
  <c r="AL23" i="44"/>
  <c r="AL26" i="44"/>
  <c r="AL29" i="44"/>
  <c r="AL2" i="44"/>
  <c r="AL20" i="44"/>
  <c r="AL21" i="44"/>
  <c r="AL24" i="44"/>
  <c r="AL27" i="44"/>
  <c r="AL17" i="44"/>
  <c r="AL18" i="44"/>
  <c r="AL19" i="44"/>
  <c r="AB32" i="44"/>
  <c r="AE32" i="44"/>
  <c r="U32" i="44"/>
  <c r="AM3" i="44"/>
  <c r="AM6" i="44"/>
  <c r="AM9" i="44"/>
  <c r="AM12" i="44"/>
  <c r="AM4" i="44"/>
  <c r="AM7" i="44"/>
  <c r="AM10" i="44"/>
  <c r="AM13" i="44"/>
  <c r="AM16" i="44"/>
  <c r="AM19" i="44"/>
  <c r="AM5" i="44"/>
  <c r="AM8" i="44"/>
  <c r="AM11" i="44"/>
  <c r="AM14" i="44"/>
  <c r="AM23" i="44"/>
  <c r="AM26" i="44"/>
  <c r="AM29" i="44"/>
  <c r="AM15" i="44"/>
  <c r="AM2" i="44"/>
  <c r="AM20" i="44"/>
  <c r="AM21" i="44"/>
  <c r="AM24" i="44"/>
  <c r="AM27" i="44"/>
  <c r="AM17" i="44"/>
  <c r="AM18" i="44"/>
  <c r="AM22" i="44"/>
  <c r="AM25" i="44"/>
  <c r="AM28" i="44"/>
  <c r="AH4" i="44"/>
  <c r="AH7" i="44"/>
  <c r="AH10" i="44"/>
  <c r="AH13" i="44"/>
  <c r="AH16" i="44"/>
  <c r="AH5" i="44"/>
  <c r="AH8" i="44"/>
  <c r="AH11" i="44"/>
  <c r="AH14" i="44"/>
  <c r="AH17" i="44"/>
  <c r="AH3" i="44"/>
  <c r="AH6" i="44"/>
  <c r="AH9" i="44"/>
  <c r="AH12" i="44"/>
  <c r="AH15" i="44"/>
  <c r="AH2" i="44"/>
  <c r="AH21" i="44"/>
  <c r="AH24" i="44"/>
  <c r="AH27" i="44"/>
  <c r="AH18" i="44"/>
  <c r="AH19" i="44"/>
  <c r="AH20" i="44"/>
  <c r="AH26" i="44"/>
  <c r="AH29" i="44"/>
  <c r="AH22" i="44"/>
  <c r="AH25" i="44"/>
  <c r="AH28" i="44"/>
  <c r="AH23" i="44"/>
  <c r="AD32" i="44"/>
  <c r="AI13" i="46"/>
  <c r="AI25" i="46"/>
  <c r="AI12" i="46"/>
  <c r="AI27" i="46"/>
  <c r="AI15" i="46"/>
  <c r="AI14" i="46"/>
  <c r="AI10" i="46"/>
  <c r="AI16" i="46"/>
  <c r="AI23" i="46"/>
  <c r="AI17" i="46"/>
  <c r="AI20" i="46"/>
  <c r="AI19" i="46"/>
  <c r="AI11" i="46"/>
  <c r="AI24" i="46"/>
  <c r="AI18" i="46"/>
  <c r="AI26" i="46"/>
  <c r="AI21" i="46"/>
  <c r="AI22" i="46"/>
  <c r="AG24" i="46"/>
  <c r="AG22" i="46"/>
  <c r="AG16" i="46"/>
  <c r="AG11" i="46"/>
  <c r="AG27" i="46"/>
  <c r="AG21" i="46"/>
  <c r="AG19" i="46"/>
  <c r="AG23" i="46"/>
  <c r="AG12" i="46"/>
  <c r="AG13" i="46"/>
  <c r="AG17" i="46"/>
  <c r="AG25" i="46"/>
  <c r="AG18" i="46"/>
  <c r="AG10" i="46"/>
  <c r="AG15" i="46"/>
  <c r="AG14" i="46"/>
  <c r="AG20" i="46"/>
  <c r="AG26" i="46"/>
  <c r="BR44" i="35"/>
  <c r="BT44" i="35"/>
  <c r="R55" i="33"/>
  <c r="S55" i="33"/>
  <c r="AJ26" i="83"/>
  <c r="AJ25" i="83"/>
  <c r="AJ27" i="83"/>
  <c r="AI26" i="83"/>
  <c r="AI27" i="83"/>
  <c r="AI25" i="83"/>
  <c r="AH26" i="83"/>
  <c r="AH27" i="83"/>
  <c r="AH25" i="83"/>
  <c r="AG26" i="83"/>
  <c r="AG27" i="83"/>
  <c r="AG25" i="83"/>
  <c r="AG11" i="83"/>
  <c r="AG11" i="48"/>
  <c r="AG14" i="83"/>
  <c r="AG12" i="83"/>
  <c r="AG8" i="83"/>
  <c r="AG15" i="48"/>
  <c r="AG16" i="83"/>
  <c r="AG16" i="48"/>
  <c r="AG14" i="48"/>
  <c r="AG22" i="83"/>
  <c r="AG15" i="83"/>
  <c r="AG8" i="48"/>
  <c r="AG19" i="83"/>
  <c r="AG9" i="83"/>
  <c r="AG19" i="48"/>
  <c r="AG23" i="48"/>
  <c r="AG20" i="83"/>
  <c r="AG13" i="83"/>
  <c r="AG7" i="83"/>
  <c r="AG22" i="48"/>
  <c r="AG18" i="48"/>
  <c r="AG7" i="48"/>
  <c r="AG12" i="48"/>
  <c r="AG6" i="83"/>
  <c r="AG10" i="48"/>
  <c r="AG9" i="48"/>
  <c r="AG21" i="48"/>
  <c r="AG23" i="83"/>
  <c r="AG20" i="48"/>
  <c r="AG13" i="48"/>
  <c r="AG17" i="48"/>
  <c r="AG18" i="83"/>
  <c r="AG6" i="48"/>
  <c r="AG21" i="83"/>
  <c r="AG10" i="83"/>
  <c r="AG17" i="83"/>
  <c r="AI11" i="83"/>
  <c r="AI11" i="48"/>
  <c r="AI15" i="48"/>
  <c r="AI7" i="48"/>
  <c r="AI23" i="83"/>
  <c r="AI8" i="48"/>
  <c r="AI14" i="48"/>
  <c r="AI16" i="48"/>
  <c r="AI8" i="83"/>
  <c r="AI9" i="83"/>
  <c r="AI14" i="83"/>
  <c r="AI16" i="83"/>
  <c r="AI22" i="48"/>
  <c r="AI7" i="83"/>
  <c r="AI19" i="48"/>
  <c r="AI12" i="83"/>
  <c r="AI22" i="83"/>
  <c r="AI19" i="83"/>
  <c r="AI15" i="83"/>
  <c r="AI12" i="48"/>
  <c r="AI18" i="83"/>
  <c r="AI18" i="48"/>
  <c r="AI20" i="83"/>
  <c r="AI23" i="48"/>
  <c r="AI9" i="48"/>
  <c r="AI6" i="48"/>
  <c r="AI20" i="48"/>
  <c r="AI6" i="83"/>
  <c r="AI10" i="83"/>
  <c r="AI13" i="48"/>
  <c r="AI13" i="83"/>
  <c r="AI21" i="48"/>
  <c r="AI17" i="83"/>
  <c r="AI17" i="48"/>
  <c r="AI21" i="83"/>
  <c r="AI10" i="48"/>
  <c r="AJ11" i="48"/>
  <c r="AJ11" i="83"/>
  <c r="AJ14" i="83"/>
  <c r="AJ19" i="48"/>
  <c r="AJ9" i="83"/>
  <c r="AJ16" i="83"/>
  <c r="AJ7" i="83"/>
  <c r="AJ23" i="48"/>
  <c r="AJ12" i="48"/>
  <c r="AJ15" i="48"/>
  <c r="AJ8" i="48"/>
  <c r="AJ22" i="83"/>
  <c r="AJ14" i="48"/>
  <c r="AJ15" i="83"/>
  <c r="AJ19" i="83"/>
  <c r="AJ16" i="48"/>
  <c r="AJ7" i="48"/>
  <c r="AJ12" i="83"/>
  <c r="AJ8" i="83"/>
  <c r="AJ20" i="83"/>
  <c r="AJ9" i="48"/>
  <c r="AJ23" i="83"/>
  <c r="AJ18" i="83"/>
  <c r="AJ22" i="48"/>
  <c r="AJ21" i="83"/>
  <c r="AJ13" i="48"/>
  <c r="AJ6" i="83"/>
  <c r="AJ21" i="48"/>
  <c r="AJ20" i="48"/>
  <c r="AJ10" i="48"/>
  <c r="AJ13" i="83"/>
  <c r="AJ6" i="48"/>
  <c r="AJ10" i="83"/>
  <c r="AJ17" i="48"/>
  <c r="AJ17" i="83"/>
  <c r="AJ18" i="48"/>
  <c r="R47" i="35"/>
  <c r="R50" i="35" s="1"/>
  <c r="R52" i="35" s="1"/>
  <c r="BS44" i="35"/>
  <c r="BU44" i="35"/>
  <c r="R58" i="33"/>
  <c r="BW46" i="34"/>
  <c r="R48" i="34"/>
  <c r="R50" i="34" s="1"/>
  <c r="BZ46" i="34"/>
  <c r="BV46" i="34"/>
  <c r="BU46" i="34"/>
  <c r="BT46" i="34"/>
  <c r="BY46" i="34"/>
  <c r="CA46" i="34"/>
  <c r="BR46" i="34"/>
  <c r="BX46" i="34"/>
  <c r="S47" i="35"/>
  <c r="S48" i="34"/>
  <c r="S50" i="34" s="1"/>
  <c r="BW43" i="33"/>
  <c r="BW45" i="33" s="1"/>
  <c r="BX43" i="33"/>
  <c r="BX45" i="33" s="1"/>
  <c r="CA43" i="33"/>
  <c r="CA45" i="33" s="1"/>
  <c r="AP27" i="48" s="1"/>
  <c r="BY43" i="33"/>
  <c r="BY45" i="33" s="1"/>
  <c r="AN25" i="48" s="1"/>
  <c r="BZ43" i="33"/>
  <c r="BZ45" i="33" s="1"/>
  <c r="AO26" i="48" s="1"/>
  <c r="BV43" i="33"/>
  <c r="BV45" i="33" s="1"/>
  <c r="AE35" i="48"/>
  <c r="AE35" i="83" s="1"/>
  <c r="AE38" i="48"/>
  <c r="AE38" i="83" s="1"/>
  <c r="AE36" i="48"/>
  <c r="AE36" i="83" s="1"/>
  <c r="AE39" i="48"/>
  <c r="AE39" i="83" s="1"/>
  <c r="AE37" i="48"/>
  <c r="AE37" i="83" s="1"/>
  <c r="AP26" i="48"/>
  <c r="AP25" i="48"/>
  <c r="AG26" i="48"/>
  <c r="AG27" i="48"/>
  <c r="AG25" i="48"/>
  <c r="AJ26" i="48"/>
  <c r="AJ27" i="48"/>
  <c r="AJ25" i="48"/>
  <c r="AH26" i="48"/>
  <c r="AH27" i="48"/>
  <c r="AH25" i="48"/>
  <c r="AI26" i="48"/>
  <c r="AI27" i="48"/>
  <c r="AI25" i="48"/>
  <c r="AL27" i="48"/>
  <c r="R60" i="33"/>
  <c r="V32" i="35"/>
  <c r="V44" i="35" s="1"/>
  <c r="CP23" i="35"/>
  <c r="CO23" i="35"/>
  <c r="CB23" i="35"/>
  <c r="CB25" i="35" s="1"/>
  <c r="CA23" i="35"/>
  <c r="CA25" i="35" s="1"/>
  <c r="BX23" i="35"/>
  <c r="BX25" i="35" s="1"/>
  <c r="BZ23" i="35"/>
  <c r="BZ25" i="35" s="1"/>
  <c r="BY23" i="35"/>
  <c r="BY25" i="35" s="1"/>
  <c r="BW23" i="35"/>
  <c r="BW25" i="35" s="1"/>
  <c r="BV23" i="35"/>
  <c r="BV25" i="35" s="1"/>
  <c r="BT55" i="33"/>
  <c r="BT52" i="33"/>
  <c r="BU55" i="33"/>
  <c r="BU52" i="33"/>
  <c r="BR55" i="33"/>
  <c r="CB43" i="33"/>
  <c r="CB45" i="33" s="1"/>
  <c r="CC43" i="33"/>
  <c r="CC45" i="33" s="1"/>
  <c r="O33" i="35"/>
  <c r="CP33" i="35" s="1"/>
  <c r="M33" i="35"/>
  <c r="N33" i="35" s="1"/>
  <c r="O14" i="34"/>
  <c r="CB14" i="34" s="1"/>
  <c r="CB16" i="34" s="1"/>
  <c r="M14" i="34"/>
  <c r="N14" i="34" s="1"/>
  <c r="BO52" i="33"/>
  <c r="BO25" i="33"/>
  <c r="U13" i="35"/>
  <c r="BS16" i="35"/>
  <c r="AI8" i="46" s="1"/>
  <c r="BO16" i="35"/>
  <c r="AE8" i="46" s="1"/>
  <c r="BR35" i="35"/>
  <c r="AH6" i="46" s="1"/>
  <c r="T32" i="35"/>
  <c r="L34" i="33"/>
  <c r="CH33" i="33"/>
  <c r="CH35" i="33" s="1"/>
  <c r="CF33" i="33"/>
  <c r="CF35" i="33" s="1"/>
  <c r="CM33" i="33"/>
  <c r="CM35" i="33" s="1"/>
  <c r="CG33" i="33"/>
  <c r="CG35" i="33" s="1"/>
  <c r="CE33" i="33"/>
  <c r="CL33" i="33"/>
  <c r="CL35" i="33" s="1"/>
  <c r="CD33" i="33"/>
  <c r="CD35" i="33" s="1"/>
  <c r="CK33" i="33"/>
  <c r="CK35" i="33" s="1"/>
  <c r="CC33" i="33"/>
  <c r="CC35" i="33" s="1"/>
  <c r="CJ33" i="33"/>
  <c r="CJ35" i="33" s="1"/>
  <c r="CB33" i="33"/>
  <c r="CI33" i="33"/>
  <c r="CI35" i="33" s="1"/>
  <c r="U32" i="35"/>
  <c r="BS35" i="35"/>
  <c r="AI6" i="46" s="1"/>
  <c r="BK52" i="33"/>
  <c r="BK25" i="33"/>
  <c r="BP52" i="33"/>
  <c r="BP25" i="33"/>
  <c r="BN16" i="35"/>
  <c r="AD8" i="46" s="1"/>
  <c r="BZ35" i="35"/>
  <c r="AP6" i="46" s="1"/>
  <c r="U13" i="34"/>
  <c r="BS16" i="34"/>
  <c r="U22" i="33"/>
  <c r="BS25" i="33"/>
  <c r="BQ52" i="33"/>
  <c r="BQ25" i="33"/>
  <c r="BL16" i="35"/>
  <c r="AB8" i="46" s="1"/>
  <c r="BP16" i="35"/>
  <c r="AF8" i="46" s="1"/>
  <c r="T22" i="34"/>
  <c r="T25" i="34" s="1"/>
  <c r="BP25" i="34"/>
  <c r="L14" i="33"/>
  <c r="CD13" i="33"/>
  <c r="CD15" i="33" s="1"/>
  <c r="CE13" i="33"/>
  <c r="CG13" i="33"/>
  <c r="CG15" i="33" s="1"/>
  <c r="CH13" i="33"/>
  <c r="CH15" i="33" s="1"/>
  <c r="CJ13" i="33"/>
  <c r="CJ15" i="33" s="1"/>
  <c r="CK13" i="33"/>
  <c r="CK15" i="33" s="1"/>
  <c r="CN13" i="33"/>
  <c r="CL13" i="33"/>
  <c r="CL15" i="33" s="1"/>
  <c r="CF13" i="33"/>
  <c r="CF15" i="33" s="1"/>
  <c r="CI13" i="33"/>
  <c r="CI15" i="33" s="1"/>
  <c r="CM13" i="33"/>
  <c r="CM15" i="33" s="1"/>
  <c r="CC13" i="33"/>
  <c r="L24" i="35"/>
  <c r="CJ23" i="35"/>
  <c r="CC23" i="35"/>
  <c r="CI23" i="35"/>
  <c r="CH23" i="35"/>
  <c r="CG23" i="35"/>
  <c r="CG25" i="35" s="1"/>
  <c r="CN23" i="35"/>
  <c r="CF23" i="35"/>
  <c r="CF25" i="35" s="1"/>
  <c r="CM23" i="35"/>
  <c r="CE23" i="35"/>
  <c r="CL23" i="35"/>
  <c r="CD23" i="35"/>
  <c r="CD25" i="35" s="1"/>
  <c r="CK23" i="35"/>
  <c r="CC35" i="35"/>
  <c r="AS6" i="46" s="1"/>
  <c r="BL25" i="33"/>
  <c r="BL52" i="33"/>
  <c r="T22" i="33"/>
  <c r="T25" i="33" s="1"/>
  <c r="BJ52" i="33"/>
  <c r="BJ25" i="33"/>
  <c r="BK16" i="35"/>
  <c r="AA8" i="46" s="1"/>
  <c r="L44" i="33"/>
  <c r="CH43" i="33"/>
  <c r="CO43" i="33"/>
  <c r="CM43" i="33"/>
  <c r="CG43" i="33"/>
  <c r="CN43" i="33"/>
  <c r="CE43" i="33"/>
  <c r="CL43" i="33"/>
  <c r="CF43" i="33"/>
  <c r="CD43" i="33"/>
  <c r="CK43" i="33"/>
  <c r="CJ43" i="33"/>
  <c r="CI43" i="33"/>
  <c r="BW35" i="35"/>
  <c r="AM6" i="46" s="1"/>
  <c r="BT35" i="35"/>
  <c r="AJ6" i="46" s="1"/>
  <c r="BM52" i="33"/>
  <c r="BM25" i="33"/>
  <c r="O23" i="33"/>
  <c r="M23" i="33"/>
  <c r="N23" i="33" s="1"/>
  <c r="BM16" i="35"/>
  <c r="AC8" i="46" s="1"/>
  <c r="O14" i="35"/>
  <c r="M14" i="35"/>
  <c r="N14" i="35" s="1"/>
  <c r="T45" i="33"/>
  <c r="BX35" i="35"/>
  <c r="AN6" i="46" s="1"/>
  <c r="BV35" i="35"/>
  <c r="AL6" i="46" s="1"/>
  <c r="BQ16" i="35"/>
  <c r="AG8" i="46" s="1"/>
  <c r="CA35" i="35"/>
  <c r="AQ6" i="46" s="1"/>
  <c r="BU35" i="35"/>
  <c r="AK6" i="46" s="1"/>
  <c r="T13" i="35"/>
  <c r="BJ16" i="35"/>
  <c r="Z8" i="46" s="1"/>
  <c r="M23" i="34"/>
  <c r="N23" i="34" s="1"/>
  <c r="O23" i="34"/>
  <c r="BR52" i="33"/>
  <c r="BY35" i="35"/>
  <c r="AO6" i="46" s="1"/>
  <c r="CB35" i="35"/>
  <c r="AR6" i="46" s="1"/>
  <c r="T13" i="34"/>
  <c r="T16" i="34" s="1"/>
  <c r="BQ16" i="34"/>
  <c r="BN52" i="33"/>
  <c r="BN25" i="33"/>
  <c r="U22" i="34"/>
  <c r="BS25" i="34"/>
  <c r="AN26" i="48" l="1"/>
  <c r="AN27" i="48"/>
  <c r="T46" i="34"/>
  <c r="AH32" i="44"/>
  <c r="BP46" i="34"/>
  <c r="AF7" i="44"/>
  <c r="AF17" i="44"/>
  <c r="AF20" i="44"/>
  <c r="AF10" i="44"/>
  <c r="AF22" i="44"/>
  <c r="AF13" i="44"/>
  <c r="AF25" i="44"/>
  <c r="AF16" i="44"/>
  <c r="AF28" i="44"/>
  <c r="AF9" i="44"/>
  <c r="AF15" i="44"/>
  <c r="AF5" i="44"/>
  <c r="AF21" i="44"/>
  <c r="AF23" i="44"/>
  <c r="AF18" i="44"/>
  <c r="AF8" i="44"/>
  <c r="AF24" i="44"/>
  <c r="AF26" i="44"/>
  <c r="AF11" i="44"/>
  <c r="AF27" i="44"/>
  <c r="AF29" i="44"/>
  <c r="AF3" i="44"/>
  <c r="AF14" i="44"/>
  <c r="AF12" i="44"/>
  <c r="AF2" i="44"/>
  <c r="AF4" i="44"/>
  <c r="AF6" i="44"/>
  <c r="AF19" i="44"/>
  <c r="AM32" i="44"/>
  <c r="AO32" i="44"/>
  <c r="AK32" i="44"/>
  <c r="AQ32" i="44"/>
  <c r="BQ46" i="34"/>
  <c r="AG5" i="44"/>
  <c r="AG8" i="44"/>
  <c r="AG11" i="44"/>
  <c r="AG14" i="44"/>
  <c r="AG3" i="44"/>
  <c r="AG6" i="44"/>
  <c r="AG9" i="44"/>
  <c r="AG12" i="44"/>
  <c r="AG15" i="44"/>
  <c r="AG10" i="44"/>
  <c r="AG2" i="44"/>
  <c r="AG13" i="44"/>
  <c r="AG21" i="44"/>
  <c r="AG24" i="44"/>
  <c r="AG27" i="44"/>
  <c r="AG18" i="44"/>
  <c r="AG19" i="44"/>
  <c r="AG20" i="44"/>
  <c r="AG17" i="44"/>
  <c r="AG16" i="44"/>
  <c r="AG22" i="44"/>
  <c r="AG25" i="44"/>
  <c r="AG28" i="44"/>
  <c r="AG4" i="44"/>
  <c r="AG23" i="44"/>
  <c r="AG26" i="44"/>
  <c r="AG29" i="44"/>
  <c r="AG7" i="44"/>
  <c r="AJ32" i="44"/>
  <c r="AN32" i="44"/>
  <c r="AL32" i="44"/>
  <c r="AI4" i="44"/>
  <c r="AI7" i="44"/>
  <c r="AI10" i="44"/>
  <c r="AI5" i="44"/>
  <c r="AI8" i="44"/>
  <c r="AI11" i="44"/>
  <c r="AI14" i="44"/>
  <c r="AI17" i="44"/>
  <c r="AI20" i="44"/>
  <c r="AI3" i="44"/>
  <c r="AI6" i="44"/>
  <c r="AI9" i="44"/>
  <c r="AI12" i="44"/>
  <c r="AI15" i="44"/>
  <c r="AI13" i="44"/>
  <c r="AI2" i="44"/>
  <c r="AI21" i="44"/>
  <c r="AI24" i="44"/>
  <c r="AI27" i="44"/>
  <c r="AI18" i="44"/>
  <c r="AI19" i="44"/>
  <c r="AI16" i="44"/>
  <c r="AI22" i="44"/>
  <c r="AI25" i="44"/>
  <c r="AI28" i="44"/>
  <c r="AI23" i="44"/>
  <c r="AI26" i="44"/>
  <c r="AI29" i="44"/>
  <c r="AP32" i="44"/>
  <c r="AT21" i="46"/>
  <c r="AT26" i="46"/>
  <c r="AT11" i="46"/>
  <c r="AT16" i="46"/>
  <c r="AT20" i="46"/>
  <c r="AT13" i="46"/>
  <c r="AT24" i="46"/>
  <c r="AT14" i="46"/>
  <c r="AT10" i="46"/>
  <c r="AT18" i="46"/>
  <c r="AT12" i="46"/>
  <c r="AT23" i="46"/>
  <c r="AT25" i="46"/>
  <c r="AT22" i="46"/>
  <c r="AT15" i="46"/>
  <c r="AT17" i="46"/>
  <c r="AT19" i="46"/>
  <c r="AT27" i="46"/>
  <c r="AL27" i="46"/>
  <c r="AL14" i="46"/>
  <c r="AL10" i="46"/>
  <c r="AL25" i="46"/>
  <c r="AL17" i="46"/>
  <c r="AL12" i="46"/>
  <c r="AL20" i="46"/>
  <c r="AL26" i="46"/>
  <c r="AL23" i="46"/>
  <c r="AL15" i="46"/>
  <c r="AL13" i="46"/>
  <c r="AL24" i="46"/>
  <c r="AL22" i="46"/>
  <c r="AL18" i="46"/>
  <c r="AL21" i="46"/>
  <c r="AL11" i="46"/>
  <c r="AL19" i="46"/>
  <c r="AL16" i="46"/>
  <c r="AV26" i="46"/>
  <c r="AV25" i="46"/>
  <c r="AV17" i="46"/>
  <c r="AV15" i="46"/>
  <c r="AV24" i="46"/>
  <c r="AV16" i="46"/>
  <c r="AV23" i="46"/>
  <c r="AV19" i="46"/>
  <c r="AV10" i="46"/>
  <c r="AV14" i="46"/>
  <c r="AV11" i="46"/>
  <c r="AV21" i="46"/>
  <c r="AV20" i="46"/>
  <c r="AV27" i="46"/>
  <c r="AV13" i="46"/>
  <c r="AV12" i="46"/>
  <c r="AV22" i="46"/>
  <c r="AV18" i="46"/>
  <c r="AO15" i="46"/>
  <c r="AO14" i="46"/>
  <c r="AO23" i="46"/>
  <c r="AO18" i="46"/>
  <c r="AO24" i="46"/>
  <c r="AO13" i="46"/>
  <c r="AO19" i="46"/>
  <c r="AO12" i="46"/>
  <c r="AO10" i="46"/>
  <c r="AO21" i="46"/>
  <c r="AO11" i="46"/>
  <c r="AO25" i="46"/>
  <c r="AO17" i="46"/>
  <c r="AO27" i="46"/>
  <c r="AO26" i="46"/>
  <c r="AO22" i="46"/>
  <c r="AO20" i="46"/>
  <c r="AO16" i="46"/>
  <c r="AM15" i="46"/>
  <c r="AM21" i="46"/>
  <c r="AM19" i="46"/>
  <c r="AM10" i="46"/>
  <c r="AM18" i="46"/>
  <c r="AM25" i="46"/>
  <c r="AM22" i="46"/>
  <c r="AM26" i="46"/>
  <c r="AM14" i="46"/>
  <c r="AM13" i="46"/>
  <c r="AM16" i="46"/>
  <c r="AM23" i="46"/>
  <c r="AM17" i="46"/>
  <c r="AM11" i="46"/>
  <c r="AM20" i="46"/>
  <c r="AM24" i="46"/>
  <c r="AM27" i="46"/>
  <c r="AM12" i="46"/>
  <c r="AP14" i="46"/>
  <c r="AP11" i="46"/>
  <c r="AP22" i="46"/>
  <c r="AP19" i="46"/>
  <c r="AP16" i="46"/>
  <c r="AP13" i="46"/>
  <c r="AP15" i="46"/>
  <c r="AP24" i="46"/>
  <c r="AP12" i="46"/>
  <c r="AP26" i="46"/>
  <c r="AP27" i="46"/>
  <c r="AP23" i="46"/>
  <c r="AP25" i="46"/>
  <c r="AP17" i="46"/>
  <c r="AP20" i="46"/>
  <c r="AP10" i="46"/>
  <c r="AP18" i="46"/>
  <c r="AP21" i="46"/>
  <c r="AN13" i="46"/>
  <c r="AN12" i="46"/>
  <c r="AN19" i="46"/>
  <c r="AN24" i="46"/>
  <c r="AN10" i="46"/>
  <c r="AN14" i="46"/>
  <c r="AN18" i="46"/>
  <c r="AN27" i="46"/>
  <c r="AN15" i="46"/>
  <c r="AN23" i="46"/>
  <c r="AN22" i="46"/>
  <c r="AN25" i="46"/>
  <c r="AN21" i="46"/>
  <c r="AN26" i="46"/>
  <c r="AN17" i="46"/>
  <c r="AN20" i="46"/>
  <c r="AN16" i="46"/>
  <c r="AN11" i="46"/>
  <c r="AW16" i="46"/>
  <c r="AW24" i="46"/>
  <c r="AW21" i="46"/>
  <c r="AW20" i="46"/>
  <c r="AW18" i="46"/>
  <c r="AW12" i="46"/>
  <c r="AW27" i="46"/>
  <c r="AW14" i="46"/>
  <c r="AW13" i="46"/>
  <c r="AW15" i="46"/>
  <c r="AW26" i="46"/>
  <c r="AW22" i="46"/>
  <c r="AW10" i="46"/>
  <c r="AW25" i="46"/>
  <c r="AW11" i="46"/>
  <c r="AW17" i="46"/>
  <c r="AW23" i="46"/>
  <c r="AW19" i="46"/>
  <c r="AQ18" i="46"/>
  <c r="AQ27" i="46"/>
  <c r="AQ23" i="46"/>
  <c r="AQ10" i="46"/>
  <c r="AQ15" i="46"/>
  <c r="AQ14" i="46"/>
  <c r="AQ26" i="46"/>
  <c r="AQ12" i="46"/>
  <c r="AQ24" i="46"/>
  <c r="AQ13" i="46"/>
  <c r="AQ22" i="46"/>
  <c r="AQ21" i="46"/>
  <c r="AQ25" i="46"/>
  <c r="AQ11" i="46"/>
  <c r="AQ19" i="46"/>
  <c r="AQ20" i="46"/>
  <c r="AQ16" i="46"/>
  <c r="AQ17" i="46"/>
  <c r="AR27" i="46"/>
  <c r="AR21" i="46"/>
  <c r="AR15" i="46"/>
  <c r="AR26" i="46"/>
  <c r="AR24" i="46"/>
  <c r="AR12" i="46"/>
  <c r="AR11" i="46"/>
  <c r="AR22" i="46"/>
  <c r="AR20" i="46"/>
  <c r="AR14" i="46"/>
  <c r="AR13" i="46"/>
  <c r="AR10" i="46"/>
  <c r="AR18" i="46"/>
  <c r="AR25" i="46"/>
  <c r="AR16" i="46"/>
  <c r="AR19" i="46"/>
  <c r="AR23" i="46"/>
  <c r="AR17" i="46"/>
  <c r="AM26" i="83"/>
  <c r="AM25" i="83"/>
  <c r="AM27" i="83"/>
  <c r="AL26" i="83"/>
  <c r="AL25" i="83"/>
  <c r="AL27" i="83"/>
  <c r="AQ26" i="83"/>
  <c r="AQ27" i="83"/>
  <c r="AQ25" i="83"/>
  <c r="AL25" i="48"/>
  <c r="AL26" i="48"/>
  <c r="AO25" i="48"/>
  <c r="AO27" i="48"/>
  <c r="AM25" i="48"/>
  <c r="AM27" i="48"/>
  <c r="AK26" i="83"/>
  <c r="AK27" i="83"/>
  <c r="AK25" i="83"/>
  <c r="AR26" i="83"/>
  <c r="AR27" i="83"/>
  <c r="AR25" i="83"/>
  <c r="AM26" i="48"/>
  <c r="AO26" i="83"/>
  <c r="AO27" i="83"/>
  <c r="AO25" i="83"/>
  <c r="AN26" i="83"/>
  <c r="AN27" i="83"/>
  <c r="AN25" i="83"/>
  <c r="AP26" i="83"/>
  <c r="AP25" i="83"/>
  <c r="AP27" i="83"/>
  <c r="AD11" i="83"/>
  <c r="AD11" i="48"/>
  <c r="AD15" i="48"/>
  <c r="AD16" i="83"/>
  <c r="AD14" i="48"/>
  <c r="AD16" i="48"/>
  <c r="AD19" i="83"/>
  <c r="AD14" i="83"/>
  <c r="AD8" i="48"/>
  <c r="AD12" i="83"/>
  <c r="AD22" i="48"/>
  <c r="AD12" i="48"/>
  <c r="AD7" i="48"/>
  <c r="AD18" i="83"/>
  <c r="AD7" i="83"/>
  <c r="AD23" i="83"/>
  <c r="AD9" i="48"/>
  <c r="AD20" i="83"/>
  <c r="AD9" i="83"/>
  <c r="AD23" i="48"/>
  <c r="AD22" i="83"/>
  <c r="AD18" i="48"/>
  <c r="AD15" i="83"/>
  <c r="AD6" i="48"/>
  <c r="AD8" i="83"/>
  <c r="AD17" i="83"/>
  <c r="AD21" i="83"/>
  <c r="AD21" i="48"/>
  <c r="AD10" i="48"/>
  <c r="AD20" i="48"/>
  <c r="AD13" i="48"/>
  <c r="AD6" i="83"/>
  <c r="AD13" i="83"/>
  <c r="AD17" i="48"/>
  <c r="AD19" i="48"/>
  <c r="AD10" i="83"/>
  <c r="Z11" i="83"/>
  <c r="Z11" i="48"/>
  <c r="Z9" i="83"/>
  <c r="Z9" i="48"/>
  <c r="Z22" i="48"/>
  <c r="Z8" i="48"/>
  <c r="Z14" i="48"/>
  <c r="Z19" i="48"/>
  <c r="Z7" i="83"/>
  <c r="Z15" i="83"/>
  <c r="Z14" i="83"/>
  <c r="Z7" i="48"/>
  <c r="Z23" i="48"/>
  <c r="Z15" i="48"/>
  <c r="Z16" i="83"/>
  <c r="Z23" i="83"/>
  <c r="Z8" i="83"/>
  <c r="Z16" i="48"/>
  <c r="Z12" i="83"/>
  <c r="Z12" i="48"/>
  <c r="Z22" i="83"/>
  <c r="Z13" i="48"/>
  <c r="Z17" i="48"/>
  <c r="Z13" i="83"/>
  <c r="Z18" i="48"/>
  <c r="Z18" i="83"/>
  <c r="Z10" i="48"/>
  <c r="Z20" i="83"/>
  <c r="Z6" i="83"/>
  <c r="Z17" i="83"/>
  <c r="Z21" i="83"/>
  <c r="Z19" i="83"/>
  <c r="Z21" i="48"/>
  <c r="Z20" i="48"/>
  <c r="Z6" i="48"/>
  <c r="Z10" i="83"/>
  <c r="AE11" i="83"/>
  <c r="AE11" i="48"/>
  <c r="AE8" i="83"/>
  <c r="AE19" i="83"/>
  <c r="AE7" i="83"/>
  <c r="AE23" i="83"/>
  <c r="AE7" i="48"/>
  <c r="AE22" i="48"/>
  <c r="AE19" i="48"/>
  <c r="AE22" i="83"/>
  <c r="AE14" i="83"/>
  <c r="AE15" i="83"/>
  <c r="AE15" i="48"/>
  <c r="AE23" i="48"/>
  <c r="AE14" i="48"/>
  <c r="AE16" i="48"/>
  <c r="AE9" i="83"/>
  <c r="AE13" i="48"/>
  <c r="AE6" i="48"/>
  <c r="AE17" i="83"/>
  <c r="AE21" i="83"/>
  <c r="AE12" i="48"/>
  <c r="AE9" i="48"/>
  <c r="AE8" i="48"/>
  <c r="AE16" i="83"/>
  <c r="AE12" i="83"/>
  <c r="AE18" i="48"/>
  <c r="AE20" i="48"/>
  <c r="AE13" i="83"/>
  <c r="AE10" i="48"/>
  <c r="AE6" i="83"/>
  <c r="AE18" i="83"/>
  <c r="AE17" i="48"/>
  <c r="AE20" i="83"/>
  <c r="AE10" i="83"/>
  <c r="AE21" i="48"/>
  <c r="Y11" i="48"/>
  <c r="Y11" i="83"/>
  <c r="Y8" i="83"/>
  <c r="Y8" i="48"/>
  <c r="Y5" i="2" s="1"/>
  <c r="Y22" i="83"/>
  <c r="Y15" i="48"/>
  <c r="Y15" i="83"/>
  <c r="Y19" i="83"/>
  <c r="Y14" i="48"/>
  <c r="Y16" i="48"/>
  <c r="Y22" i="48"/>
  <c r="Y23" i="48"/>
  <c r="Y23" i="83"/>
  <c r="Y12" i="48"/>
  <c r="Y16" i="83"/>
  <c r="Y7" i="83"/>
  <c r="Y7" i="48"/>
  <c r="Y9" i="83"/>
  <c r="Y14" i="83"/>
  <c r="Y19" i="48"/>
  <c r="Y20" i="83"/>
  <c r="Y18" i="48"/>
  <c r="Y6" i="48"/>
  <c r="Y12" i="83"/>
  <c r="Y21" i="48"/>
  <c r="Y10" i="83"/>
  <c r="Y17" i="83"/>
  <c r="Y21" i="83"/>
  <c r="Y10" i="48"/>
  <c r="Y20" i="48"/>
  <c r="Y9" i="48"/>
  <c r="Y17" i="48"/>
  <c r="Y13" i="48"/>
  <c r="Y13" i="83"/>
  <c r="Y18" i="83"/>
  <c r="Y6" i="83"/>
  <c r="AF11" i="48"/>
  <c r="AF11" i="83"/>
  <c r="AF15" i="83"/>
  <c r="AF19" i="83"/>
  <c r="AF16" i="48"/>
  <c r="AF14" i="48"/>
  <c r="AF9" i="48"/>
  <c r="AF14" i="83"/>
  <c r="AF8" i="48"/>
  <c r="AF12" i="48"/>
  <c r="AF8" i="83"/>
  <c r="AF16" i="83"/>
  <c r="AF22" i="48"/>
  <c r="AF19" i="48"/>
  <c r="AF7" i="83"/>
  <c r="AF21" i="83"/>
  <c r="AF9" i="83"/>
  <c r="AF18" i="48"/>
  <c r="AF12" i="83"/>
  <c r="AF15" i="48"/>
  <c r="AF18" i="83"/>
  <c r="AF22" i="83"/>
  <c r="AF20" i="83"/>
  <c r="AF7" i="48"/>
  <c r="AF23" i="48"/>
  <c r="AF21" i="48"/>
  <c r="AF20" i="48"/>
  <c r="AF23" i="83"/>
  <c r="AF13" i="48"/>
  <c r="AF10" i="48"/>
  <c r="AF17" i="48"/>
  <c r="AF17" i="83"/>
  <c r="AF6" i="48"/>
  <c r="AF10" i="83"/>
  <c r="AF6" i="83"/>
  <c r="AF13" i="83"/>
  <c r="AC11" i="48"/>
  <c r="AC11" i="83"/>
  <c r="AC22" i="48"/>
  <c r="AC14" i="48"/>
  <c r="AC9" i="83"/>
  <c r="AC19" i="83"/>
  <c r="AC19" i="48"/>
  <c r="AC9" i="48"/>
  <c r="AC22" i="83"/>
  <c r="AC7" i="83"/>
  <c r="AC15" i="83"/>
  <c r="AC8" i="48"/>
  <c r="AC15" i="48"/>
  <c r="AC8" i="83"/>
  <c r="AC14" i="83"/>
  <c r="AC7" i="48"/>
  <c r="AC16" i="83"/>
  <c r="AC16" i="48"/>
  <c r="AC12" i="83"/>
  <c r="AC20" i="48"/>
  <c r="AC17" i="83"/>
  <c r="AC23" i="48"/>
  <c r="AC23" i="83"/>
  <c r="AC20" i="83"/>
  <c r="AC18" i="83"/>
  <c r="AC6" i="83"/>
  <c r="AC18" i="48"/>
  <c r="AC13" i="48"/>
  <c r="AC21" i="48"/>
  <c r="AC10" i="83"/>
  <c r="AC12" i="48"/>
  <c r="AC6" i="48"/>
  <c r="AC21" i="83"/>
  <c r="AC10" i="48"/>
  <c r="AC17" i="48"/>
  <c r="AC13" i="83"/>
  <c r="AH11" i="83"/>
  <c r="AH11" i="48"/>
  <c r="AH8" i="48"/>
  <c r="AH12" i="48"/>
  <c r="AH22" i="83"/>
  <c r="AH15" i="83"/>
  <c r="AH19" i="83"/>
  <c r="AH16" i="83"/>
  <c r="AH22" i="48"/>
  <c r="AH19" i="48"/>
  <c r="AH7" i="83"/>
  <c r="AH15" i="48"/>
  <c r="AH14" i="83"/>
  <c r="AH9" i="48"/>
  <c r="AH6" i="83"/>
  <c r="AH16" i="48"/>
  <c r="AH23" i="48"/>
  <c r="AH8" i="83"/>
  <c r="AH12" i="83"/>
  <c r="AH18" i="83"/>
  <c r="AH23" i="83"/>
  <c r="AH20" i="48"/>
  <c r="AH13" i="48"/>
  <c r="AH17" i="48"/>
  <c r="AH7" i="48"/>
  <c r="AH6" i="48"/>
  <c r="AH13" i="83"/>
  <c r="AH20" i="83"/>
  <c r="AH10" i="83"/>
  <c r="AH10" i="48"/>
  <c r="AH9" i="83"/>
  <c r="AH18" i="48"/>
  <c r="AH17" i="83"/>
  <c r="AH21" i="83"/>
  <c r="AH21" i="48"/>
  <c r="AH14" i="48"/>
  <c r="AA11" i="48"/>
  <c r="AA11" i="83"/>
  <c r="AA19" i="48"/>
  <c r="AA8" i="83"/>
  <c r="AA14" i="83"/>
  <c r="AA7" i="83"/>
  <c r="AA15" i="48"/>
  <c r="AA16" i="83"/>
  <c r="AA23" i="48"/>
  <c r="AA22" i="83"/>
  <c r="AA15" i="83"/>
  <c r="AA16" i="48"/>
  <c r="AA23" i="83"/>
  <c r="AA8" i="48"/>
  <c r="AA19" i="83"/>
  <c r="AA14" i="48"/>
  <c r="AA12" i="48"/>
  <c r="AA9" i="83"/>
  <c r="AA21" i="83"/>
  <c r="AA18" i="83"/>
  <c r="AA12" i="83"/>
  <c r="AA20" i="83"/>
  <c r="AA9" i="48"/>
  <c r="AA21" i="48"/>
  <c r="AA10" i="48"/>
  <c r="AA6" i="48"/>
  <c r="AA18" i="48"/>
  <c r="AA13" i="83"/>
  <c r="AA6" i="83"/>
  <c r="AA20" i="48"/>
  <c r="AA22" i="48"/>
  <c r="AA17" i="48"/>
  <c r="AA13" i="48"/>
  <c r="AA10" i="83"/>
  <c r="AA17" i="83"/>
  <c r="AA7" i="48"/>
  <c r="AB11" i="48"/>
  <c r="AB11" i="83"/>
  <c r="AB8" i="83"/>
  <c r="AB16" i="48"/>
  <c r="AB12" i="48"/>
  <c r="AB7" i="48"/>
  <c r="AB19" i="83"/>
  <c r="AB9" i="83"/>
  <c r="AB14" i="48"/>
  <c r="AB22" i="48"/>
  <c r="AB19" i="48"/>
  <c r="AB7" i="83"/>
  <c r="AB15" i="83"/>
  <c r="AB22" i="83"/>
  <c r="AB20" i="83"/>
  <c r="AB15" i="48"/>
  <c r="AB16" i="83"/>
  <c r="AB6" i="48"/>
  <c r="AB12" i="83"/>
  <c r="AB18" i="48"/>
  <c r="AB14" i="83"/>
  <c r="AB23" i="48"/>
  <c r="AB8" i="48"/>
  <c r="AB23" i="83"/>
  <c r="AB13" i="83"/>
  <c r="AB21" i="48"/>
  <c r="AB13" i="48"/>
  <c r="AB20" i="48"/>
  <c r="AB10" i="48"/>
  <c r="AB18" i="83"/>
  <c r="AB6" i="83"/>
  <c r="AB17" i="48"/>
  <c r="AB9" i="48"/>
  <c r="AB10" i="83"/>
  <c r="AB21" i="83"/>
  <c r="AB17" i="83"/>
  <c r="BT47" i="35"/>
  <c r="BR47" i="35"/>
  <c r="BU47" i="35"/>
  <c r="CP45" i="35"/>
  <c r="U44" i="35"/>
  <c r="BK47" i="35"/>
  <c r="BL47" i="35"/>
  <c r="BM47" i="35"/>
  <c r="BJ47" i="35"/>
  <c r="BO47" i="35"/>
  <c r="BN47" i="35"/>
  <c r="BQ47" i="35"/>
  <c r="BS46" i="34"/>
  <c r="BS47" i="35"/>
  <c r="T44" i="35"/>
  <c r="BP47" i="35"/>
  <c r="T55" i="33"/>
  <c r="T58" i="33" s="1"/>
  <c r="T60" i="33" s="1"/>
  <c r="T48" i="34"/>
  <c r="T50" i="34" s="1"/>
  <c r="CK23" i="33"/>
  <c r="CK53" i="33" s="1"/>
  <c r="CL23" i="33"/>
  <c r="CL53" i="33" s="1"/>
  <c r="CJ23" i="33"/>
  <c r="CJ53" i="33" s="1"/>
  <c r="CI23" i="33"/>
  <c r="CI53" i="33" s="1"/>
  <c r="CM23" i="33"/>
  <c r="CM53" i="33" s="1"/>
  <c r="CH23" i="33"/>
  <c r="CH53" i="33" s="1"/>
  <c r="AK26" i="48"/>
  <c r="AK27" i="48"/>
  <c r="AK25" i="48"/>
  <c r="S50" i="35"/>
  <c r="S52" i="35" s="1"/>
  <c r="AX37" i="48"/>
  <c r="AX37" i="83" s="1"/>
  <c r="AX35" i="48"/>
  <c r="AX35" i="83" s="1"/>
  <c r="AX38" i="48"/>
  <c r="AX38" i="83" s="1"/>
  <c r="AX36" i="48"/>
  <c r="AX36" i="83" s="1"/>
  <c r="AX39" i="48"/>
  <c r="AX39" i="83" s="1"/>
  <c r="AV35" i="48"/>
  <c r="AV35" i="83" s="1"/>
  <c r="AV38" i="48"/>
  <c r="AV38" i="83" s="1"/>
  <c r="AV36" i="48"/>
  <c r="AV36" i="83" s="1"/>
  <c r="AV39" i="48"/>
  <c r="AV39" i="83" s="1"/>
  <c r="AV37" i="48"/>
  <c r="AV37" i="83" s="1"/>
  <c r="BB38" i="48"/>
  <c r="BB38" i="83" s="1"/>
  <c r="BB36" i="48"/>
  <c r="BB36" i="83" s="1"/>
  <c r="BB39" i="48"/>
  <c r="BB39" i="83" s="1"/>
  <c r="BB37" i="48"/>
  <c r="BB37" i="83" s="1"/>
  <c r="BB35" i="48"/>
  <c r="BB35" i="83" s="1"/>
  <c r="AY39" i="48"/>
  <c r="AY39" i="83" s="1"/>
  <c r="AY37" i="48"/>
  <c r="AY37" i="83" s="1"/>
  <c r="AY35" i="48"/>
  <c r="AY35" i="83" s="1"/>
  <c r="AY38" i="48"/>
  <c r="AY38" i="83" s="1"/>
  <c r="AY36" i="48"/>
  <c r="AY36" i="83" s="1"/>
  <c r="AU35" i="48"/>
  <c r="AU35" i="83" s="1"/>
  <c r="AU38" i="48"/>
  <c r="AU38" i="83" s="1"/>
  <c r="AU36" i="48"/>
  <c r="AU36" i="83" s="1"/>
  <c r="AU39" i="48"/>
  <c r="AU39" i="83" s="1"/>
  <c r="AU37" i="48"/>
  <c r="AU37" i="83" s="1"/>
  <c r="AR36" i="48"/>
  <c r="AR36" i="83" s="1"/>
  <c r="AR39" i="48"/>
  <c r="AR39" i="83" s="1"/>
  <c r="AR37" i="48"/>
  <c r="AR37" i="83" s="1"/>
  <c r="AR35" i="48"/>
  <c r="AR35" i="83" s="1"/>
  <c r="AR38" i="48"/>
  <c r="AR38" i="83" s="1"/>
  <c r="AW37" i="48"/>
  <c r="AW37" i="83" s="1"/>
  <c r="AW35" i="48"/>
  <c r="AW35" i="83" s="1"/>
  <c r="AW38" i="48"/>
  <c r="AW38" i="83" s="1"/>
  <c r="AW36" i="48"/>
  <c r="AW36" i="83" s="1"/>
  <c r="AW39" i="48"/>
  <c r="AW39" i="83" s="1"/>
  <c r="AZ36" i="48"/>
  <c r="AZ36" i="83" s="1"/>
  <c r="AZ39" i="48"/>
  <c r="AZ39" i="83" s="1"/>
  <c r="AZ37" i="48"/>
  <c r="AZ37" i="83" s="1"/>
  <c r="AZ35" i="48"/>
  <c r="AZ35" i="83" s="1"/>
  <c r="AZ38" i="48"/>
  <c r="AZ38" i="83" s="1"/>
  <c r="AS36" i="48"/>
  <c r="AS36" i="83" s="1"/>
  <c r="AS39" i="48"/>
  <c r="AS39" i="83" s="1"/>
  <c r="AS37" i="48"/>
  <c r="AS37" i="83" s="1"/>
  <c r="AS35" i="48"/>
  <c r="AS35" i="83" s="1"/>
  <c r="AS38" i="48"/>
  <c r="AS38" i="83" s="1"/>
  <c r="BA36" i="48"/>
  <c r="BA36" i="83" s="1"/>
  <c r="BA39" i="48"/>
  <c r="BA39" i="83" s="1"/>
  <c r="BA37" i="48"/>
  <c r="BA37" i="83" s="1"/>
  <c r="BA35" i="48"/>
  <c r="BA35" i="83" s="1"/>
  <c r="BA38" i="48"/>
  <c r="BA38" i="83" s="1"/>
  <c r="S58" i="33"/>
  <c r="S60" i="33" s="1"/>
  <c r="BQ55" i="33"/>
  <c r="BJ55" i="33"/>
  <c r="BS55" i="33"/>
  <c r="BP55" i="33"/>
  <c r="BK55" i="33"/>
  <c r="BN55" i="33"/>
  <c r="BL55" i="33"/>
  <c r="BO55" i="33"/>
  <c r="BM55" i="33"/>
  <c r="AQ26" i="48"/>
  <c r="AQ27" i="48"/>
  <c r="AQ25" i="48"/>
  <c r="AR26" i="48"/>
  <c r="AR27" i="48"/>
  <c r="AR25" i="48"/>
  <c r="T16" i="35"/>
  <c r="T52" i="33"/>
  <c r="V43" i="33"/>
  <c r="CE45" i="33"/>
  <c r="L24" i="33"/>
  <c r="BV23" i="33"/>
  <c r="CC23" i="33"/>
  <c r="CB23" i="33"/>
  <c r="CA23" i="33"/>
  <c r="BZ23" i="33"/>
  <c r="CG23" i="33"/>
  <c r="CG25" i="33" s="1"/>
  <c r="CE23" i="33"/>
  <c r="BY23" i="33"/>
  <c r="CF23" i="33"/>
  <c r="CF25" i="33" s="1"/>
  <c r="BW23" i="33"/>
  <c r="CD23" i="33"/>
  <c r="CD25" i="33" s="1"/>
  <c r="BX23" i="33"/>
  <c r="CN53" i="33"/>
  <c r="U13" i="33"/>
  <c r="U15" i="33" s="1"/>
  <c r="CC15" i="33"/>
  <c r="CG45" i="33"/>
  <c r="M34" i="33"/>
  <c r="N34" i="33" s="1"/>
  <c r="O34" i="33"/>
  <c r="V13" i="33"/>
  <c r="CE15" i="33"/>
  <c r="U23" i="35"/>
  <c r="U25" i="35" s="1"/>
  <c r="CC25" i="35"/>
  <c r="T35" i="35"/>
  <c r="U52" i="33"/>
  <c r="L15" i="34"/>
  <c r="CK14" i="34"/>
  <c r="CK16" i="34" s="1"/>
  <c r="CJ14" i="34"/>
  <c r="CJ16" i="34" s="1"/>
  <c r="CC14" i="34"/>
  <c r="CI14" i="34"/>
  <c r="CI16" i="34" s="1"/>
  <c r="CG14" i="34"/>
  <c r="CG16" i="34" s="1"/>
  <c r="CN14" i="34"/>
  <c r="CH14" i="34"/>
  <c r="CH16" i="34" s="1"/>
  <c r="CF14" i="34"/>
  <c r="CF16" i="34" s="1"/>
  <c r="CM14" i="34"/>
  <c r="CM16" i="34" s="1"/>
  <c r="CL14" i="34"/>
  <c r="CL16" i="34" s="1"/>
  <c r="CE14" i="34"/>
  <c r="CD14" i="34"/>
  <c r="CD16" i="34" s="1"/>
  <c r="L24" i="34"/>
  <c r="CM23" i="34"/>
  <c r="CM25" i="34" s="1"/>
  <c r="CD23" i="34"/>
  <c r="CD25" i="34" s="1"/>
  <c r="CE23" i="34"/>
  <c r="CF23" i="34"/>
  <c r="CF25" i="34" s="1"/>
  <c r="CH23" i="34"/>
  <c r="CH25" i="34" s="1"/>
  <c r="CI23" i="34"/>
  <c r="CI25" i="34" s="1"/>
  <c r="CG23" i="34"/>
  <c r="CG25" i="34" s="1"/>
  <c r="CJ23" i="34"/>
  <c r="CJ25" i="34" s="1"/>
  <c r="CK23" i="34"/>
  <c r="CK25" i="34" s="1"/>
  <c r="CL23" i="34"/>
  <c r="CL25" i="34" s="1"/>
  <c r="CB23" i="34"/>
  <c r="CC23" i="34"/>
  <c r="CC25" i="34" s="1"/>
  <c r="L15" i="35"/>
  <c r="CA14" i="35"/>
  <c r="CA45" i="35" s="1"/>
  <c r="CF14" i="35"/>
  <c r="CF16" i="35" s="1"/>
  <c r="AV8" i="46" s="1"/>
  <c r="BX14" i="35"/>
  <c r="BX45" i="35" s="1"/>
  <c r="CE14" i="35"/>
  <c r="BZ14" i="35"/>
  <c r="BZ45" i="35" s="1"/>
  <c r="CD14" i="35"/>
  <c r="CD16" i="35" s="1"/>
  <c r="AT8" i="46" s="1"/>
  <c r="CG14" i="35"/>
  <c r="CG16" i="35" s="1"/>
  <c r="AW8" i="46" s="1"/>
  <c r="BW14" i="35"/>
  <c r="BW45" i="35" s="1"/>
  <c r="BY14" i="35"/>
  <c r="BY45" i="35" s="1"/>
  <c r="BV14" i="35"/>
  <c r="BV45" i="35" s="1"/>
  <c r="CC14" i="35"/>
  <c r="CC45" i="35" s="1"/>
  <c r="CB14" i="35"/>
  <c r="CB45" i="35" s="1"/>
  <c r="CD45" i="33"/>
  <c r="U43" i="33"/>
  <c r="V23" i="35"/>
  <c r="CE25" i="35"/>
  <c r="O14" i="33"/>
  <c r="CN14" i="33" s="1"/>
  <c r="CN15" i="33" s="1"/>
  <c r="M14" i="33"/>
  <c r="N14" i="33" s="1"/>
  <c r="V33" i="33"/>
  <c r="CE35" i="33"/>
  <c r="CO53" i="33"/>
  <c r="CF45" i="33"/>
  <c r="M44" i="33"/>
  <c r="N44" i="33" s="1"/>
  <c r="O44" i="33"/>
  <c r="O24" i="35"/>
  <c r="M24" i="35"/>
  <c r="N24" i="35" s="1"/>
  <c r="L34" i="35"/>
  <c r="CJ33" i="35"/>
  <c r="CJ45" i="35" s="1"/>
  <c r="CI33" i="35"/>
  <c r="CI45" i="35" s="1"/>
  <c r="CG33" i="35"/>
  <c r="CH33" i="35"/>
  <c r="CH45" i="35" s="1"/>
  <c r="CN33" i="35"/>
  <c r="CN45" i="35" s="1"/>
  <c r="CM33" i="35"/>
  <c r="CM45" i="35" s="1"/>
  <c r="CF33" i="35"/>
  <c r="CE33" i="35"/>
  <c r="CL33" i="35"/>
  <c r="CL45" i="35" s="1"/>
  <c r="CK33" i="35"/>
  <c r="CK45" i="35" s="1"/>
  <c r="CD33" i="35"/>
  <c r="CO33" i="35"/>
  <c r="CO45" i="35" s="1"/>
  <c r="U33" i="33"/>
  <c r="U35" i="33" s="1"/>
  <c r="CB35" i="33"/>
  <c r="AX3" i="44" l="1"/>
  <c r="AX6" i="44"/>
  <c r="AX9" i="44"/>
  <c r="AX12" i="44"/>
  <c r="AX15" i="44"/>
  <c r="AX4" i="44"/>
  <c r="AX7" i="44"/>
  <c r="AX10" i="44"/>
  <c r="AX13" i="44"/>
  <c r="AX16" i="44"/>
  <c r="AX5" i="44"/>
  <c r="AX8" i="44"/>
  <c r="AX11" i="44"/>
  <c r="AX14" i="44"/>
  <c r="AX23" i="44"/>
  <c r="AX26" i="44"/>
  <c r="AX29" i="44"/>
  <c r="AX20" i="44"/>
  <c r="AX2" i="44"/>
  <c r="AX17" i="44"/>
  <c r="AX18" i="44"/>
  <c r="AX19" i="44"/>
  <c r="AX21" i="44"/>
  <c r="AX24" i="44"/>
  <c r="AX27" i="44"/>
  <c r="AX22" i="44"/>
  <c r="AX25" i="44"/>
  <c r="AX28" i="44"/>
  <c r="BC5" i="44"/>
  <c r="BC8" i="44"/>
  <c r="BC11" i="44"/>
  <c r="BC3" i="44"/>
  <c r="BC6" i="44"/>
  <c r="BC9" i="44"/>
  <c r="BC12" i="44"/>
  <c r="BC15" i="44"/>
  <c r="BC18" i="44"/>
  <c r="BC4" i="44"/>
  <c r="BC7" i="44"/>
  <c r="BC10" i="44"/>
  <c r="BC13" i="44"/>
  <c r="BC16" i="44"/>
  <c r="BC22" i="44"/>
  <c r="BC25" i="44"/>
  <c r="BC28" i="44"/>
  <c r="BC19" i="44"/>
  <c r="BC20" i="44"/>
  <c r="BC23" i="44"/>
  <c r="BC26" i="44"/>
  <c r="BC29" i="44"/>
  <c r="BC14" i="44"/>
  <c r="BC2" i="44"/>
  <c r="BC17" i="44"/>
  <c r="BC21" i="44"/>
  <c r="BC24" i="44"/>
  <c r="BC27" i="44"/>
  <c r="AV4" i="44"/>
  <c r="AV7" i="44"/>
  <c r="AV10" i="44"/>
  <c r="AV13" i="44"/>
  <c r="AV5" i="44"/>
  <c r="AV8" i="44"/>
  <c r="AV3" i="44"/>
  <c r="AV6" i="44"/>
  <c r="AV9" i="44"/>
  <c r="AV12" i="44"/>
  <c r="AV15" i="44"/>
  <c r="AV23" i="44"/>
  <c r="AV26" i="44"/>
  <c r="AV29" i="44"/>
  <c r="AV20" i="44"/>
  <c r="AV2" i="44"/>
  <c r="AV17" i="44"/>
  <c r="AV18" i="44"/>
  <c r="AV19" i="44"/>
  <c r="AV21" i="44"/>
  <c r="AV24" i="44"/>
  <c r="AV27" i="44"/>
  <c r="AV14" i="44"/>
  <c r="AV11" i="44"/>
  <c r="AV22" i="44"/>
  <c r="AV25" i="44"/>
  <c r="AV28" i="44"/>
  <c r="AV16" i="44"/>
  <c r="AW4" i="44"/>
  <c r="AW7" i="44"/>
  <c r="AW10" i="44"/>
  <c r="AW13" i="44"/>
  <c r="AW16" i="44"/>
  <c r="AW5" i="44"/>
  <c r="AW8" i="44"/>
  <c r="AW11" i="44"/>
  <c r="AW14" i="44"/>
  <c r="AW23" i="44"/>
  <c r="AW26" i="44"/>
  <c r="AW29" i="44"/>
  <c r="AW12" i="44"/>
  <c r="AW20" i="44"/>
  <c r="AW2" i="44"/>
  <c r="AW17" i="44"/>
  <c r="AW18" i="44"/>
  <c r="AW19" i="44"/>
  <c r="AW21" i="44"/>
  <c r="AW24" i="44"/>
  <c r="AW27" i="44"/>
  <c r="AW3" i="44"/>
  <c r="AW15" i="44"/>
  <c r="AW6" i="44"/>
  <c r="AW9" i="44"/>
  <c r="AW22" i="44"/>
  <c r="AW25" i="44"/>
  <c r="AW28" i="44"/>
  <c r="AY3" i="44"/>
  <c r="AY6" i="44"/>
  <c r="AY9" i="44"/>
  <c r="AY4" i="44"/>
  <c r="AY7" i="44"/>
  <c r="AY10" i="44"/>
  <c r="AY13" i="44"/>
  <c r="AY16" i="44"/>
  <c r="AY19" i="44"/>
  <c r="AY5" i="44"/>
  <c r="AY8" i="44"/>
  <c r="AY11" i="44"/>
  <c r="AY14" i="44"/>
  <c r="AY23" i="44"/>
  <c r="AY26" i="44"/>
  <c r="AY29" i="44"/>
  <c r="AY12" i="44"/>
  <c r="AY20" i="44"/>
  <c r="AY2" i="44"/>
  <c r="AY17" i="44"/>
  <c r="AY18" i="44"/>
  <c r="AY21" i="44"/>
  <c r="AY24" i="44"/>
  <c r="AY27" i="44"/>
  <c r="AY15" i="44"/>
  <c r="AY22" i="44"/>
  <c r="AY25" i="44"/>
  <c r="AY28" i="44"/>
  <c r="BA3" i="44"/>
  <c r="BA6" i="44"/>
  <c r="BA9" i="44"/>
  <c r="BA12" i="44"/>
  <c r="BA15" i="44"/>
  <c r="BA4" i="44"/>
  <c r="BA7" i="44"/>
  <c r="BA10" i="44"/>
  <c r="BA13" i="44"/>
  <c r="BA16" i="44"/>
  <c r="BA22" i="44"/>
  <c r="BA25" i="44"/>
  <c r="BA28" i="44"/>
  <c r="BA5" i="44"/>
  <c r="BA8" i="44"/>
  <c r="BA23" i="44"/>
  <c r="BA26" i="44"/>
  <c r="BA29" i="44"/>
  <c r="BA14" i="44"/>
  <c r="BA11" i="44"/>
  <c r="BA19" i="44"/>
  <c r="BA20" i="44"/>
  <c r="BA2" i="44"/>
  <c r="BA17" i="44"/>
  <c r="BA18" i="44"/>
  <c r="BA21" i="44"/>
  <c r="BA24" i="44"/>
  <c r="BA27" i="44"/>
  <c r="AT4" i="44"/>
  <c r="AT7" i="44"/>
  <c r="AT10" i="44"/>
  <c r="AT13" i="44"/>
  <c r="AT16" i="44"/>
  <c r="AT5" i="44"/>
  <c r="AT8" i="44"/>
  <c r="AT11" i="44"/>
  <c r="AT14" i="44"/>
  <c r="AT3" i="44"/>
  <c r="AT6" i="44"/>
  <c r="AT9" i="44"/>
  <c r="AT12" i="44"/>
  <c r="AT15" i="44"/>
  <c r="AT2" i="44"/>
  <c r="AT18" i="44"/>
  <c r="AT19" i="44"/>
  <c r="AT20" i="44"/>
  <c r="AT21" i="44"/>
  <c r="AT24" i="44"/>
  <c r="AT27" i="44"/>
  <c r="AT26" i="44"/>
  <c r="AT17" i="44"/>
  <c r="AT29" i="44"/>
  <c r="AT22" i="44"/>
  <c r="AT25" i="44"/>
  <c r="AT28" i="44"/>
  <c r="AT23" i="44"/>
  <c r="AF32" i="44"/>
  <c r="AZ3" i="44"/>
  <c r="AZ6" i="44"/>
  <c r="AZ9" i="44"/>
  <c r="AZ12" i="44"/>
  <c r="AZ15" i="44"/>
  <c r="AZ4" i="44"/>
  <c r="AZ7" i="44"/>
  <c r="AZ10" i="44"/>
  <c r="AZ5" i="44"/>
  <c r="AZ8" i="44"/>
  <c r="AZ11" i="44"/>
  <c r="AZ14" i="44"/>
  <c r="AZ16" i="44"/>
  <c r="AZ22" i="44"/>
  <c r="AZ25" i="44"/>
  <c r="AZ28" i="44"/>
  <c r="AZ23" i="44"/>
  <c r="AZ26" i="44"/>
  <c r="AZ29" i="44"/>
  <c r="AZ13" i="44"/>
  <c r="AZ19" i="44"/>
  <c r="AZ20" i="44"/>
  <c r="AZ2" i="44"/>
  <c r="AZ17" i="44"/>
  <c r="AZ18" i="44"/>
  <c r="AZ21" i="44"/>
  <c r="AZ24" i="44"/>
  <c r="AZ27" i="44"/>
  <c r="AI32" i="44"/>
  <c r="AG32" i="44"/>
  <c r="BB5" i="44"/>
  <c r="BB8" i="44"/>
  <c r="BB11" i="44"/>
  <c r="BB14" i="44"/>
  <c r="BB3" i="44"/>
  <c r="BB6" i="44"/>
  <c r="BB9" i="44"/>
  <c r="BB12" i="44"/>
  <c r="BB15" i="44"/>
  <c r="BB4" i="44"/>
  <c r="BB7" i="44"/>
  <c r="BB10" i="44"/>
  <c r="BB13" i="44"/>
  <c r="BB16" i="44"/>
  <c r="BB27" i="44"/>
  <c r="BB22" i="44"/>
  <c r="BB25" i="44"/>
  <c r="BB28" i="44"/>
  <c r="BB21" i="44"/>
  <c r="BB23" i="44"/>
  <c r="BB26" i="44"/>
  <c r="BB29" i="44"/>
  <c r="BB24" i="44"/>
  <c r="BB17" i="44"/>
  <c r="BB18" i="44"/>
  <c r="BB19" i="44"/>
  <c r="BB20" i="44"/>
  <c r="BB2" i="44"/>
  <c r="AS22" i="46"/>
  <c r="AS17" i="46"/>
  <c r="AS27" i="46"/>
  <c r="AS21" i="46"/>
  <c r="AS11" i="46"/>
  <c r="AS12" i="46"/>
  <c r="AS15" i="46"/>
  <c r="AS20" i="46"/>
  <c r="AS26" i="46"/>
  <c r="AS24" i="46"/>
  <c r="AS16" i="46"/>
  <c r="AS19" i="46"/>
  <c r="AS18" i="46"/>
  <c r="AS13" i="46"/>
  <c r="AS10" i="46"/>
  <c r="AS23" i="46"/>
  <c r="AS14" i="46"/>
  <c r="AS25" i="46"/>
  <c r="AU27" i="46"/>
  <c r="AU23" i="46"/>
  <c r="AU21" i="46"/>
  <c r="AU20" i="46"/>
  <c r="AU19" i="46"/>
  <c r="AU14" i="46"/>
  <c r="AU25" i="46"/>
  <c r="AU17" i="46"/>
  <c r="AU26" i="46"/>
  <c r="AU11" i="46"/>
  <c r="AU10" i="46"/>
  <c r="AU18" i="46"/>
  <c r="AU15" i="46"/>
  <c r="AU22" i="46"/>
  <c r="AU12" i="46"/>
  <c r="AU16" i="46"/>
  <c r="AU24" i="46"/>
  <c r="AU13" i="46"/>
  <c r="AS26" i="83"/>
  <c r="AS27" i="83"/>
  <c r="AS25" i="83"/>
  <c r="AU26" i="83"/>
  <c r="AU25" i="83"/>
  <c r="AU27" i="83"/>
  <c r="AV26" i="83"/>
  <c r="AV25" i="83"/>
  <c r="AV27" i="83"/>
  <c r="AT26" i="83"/>
  <c r="AT25" i="83"/>
  <c r="AT27" i="83"/>
  <c r="AV11" i="83"/>
  <c r="AV11" i="48"/>
  <c r="AV22" i="48"/>
  <c r="AV9" i="83"/>
  <c r="AV19" i="48"/>
  <c r="AV16" i="83"/>
  <c r="AV7" i="83"/>
  <c r="AV12" i="83"/>
  <c r="AV9" i="48"/>
  <c r="AV22" i="83"/>
  <c r="AV15" i="83"/>
  <c r="AV15" i="48"/>
  <c r="AV8" i="48"/>
  <c r="AV19" i="83"/>
  <c r="AV14" i="48"/>
  <c r="AV16" i="48"/>
  <c r="AV18" i="83"/>
  <c r="AV8" i="83"/>
  <c r="AV20" i="48"/>
  <c r="AV17" i="83"/>
  <c r="AV10" i="83"/>
  <c r="AV7" i="48"/>
  <c r="AV23" i="83"/>
  <c r="AV14" i="83"/>
  <c r="AV23" i="48"/>
  <c r="AV18" i="48"/>
  <c r="AV6" i="83"/>
  <c r="AV21" i="48"/>
  <c r="AV13" i="48"/>
  <c r="AV21" i="83"/>
  <c r="AV13" i="83"/>
  <c r="AV20" i="83"/>
  <c r="AV6" i="48"/>
  <c r="AV10" i="48"/>
  <c r="AV12" i="48"/>
  <c r="AV17" i="48"/>
  <c r="AS11" i="48"/>
  <c r="AS11" i="83"/>
  <c r="AS14" i="83"/>
  <c r="AS23" i="83"/>
  <c r="AS12" i="83"/>
  <c r="AS23" i="48"/>
  <c r="AS15" i="48"/>
  <c r="AS22" i="83"/>
  <c r="AS16" i="48"/>
  <c r="AS15" i="83"/>
  <c r="AS14" i="48"/>
  <c r="AS19" i="83"/>
  <c r="AS9" i="48"/>
  <c r="AS8" i="83"/>
  <c r="AS7" i="83"/>
  <c r="AS8" i="48"/>
  <c r="AS12" i="48"/>
  <c r="AS19" i="48"/>
  <c r="AS9" i="83"/>
  <c r="AS22" i="48"/>
  <c r="AS16" i="83"/>
  <c r="AS17" i="83"/>
  <c r="AS10" i="48"/>
  <c r="AS6" i="83"/>
  <c r="AS13" i="83"/>
  <c r="AS18" i="48"/>
  <c r="AS21" i="48"/>
  <c r="AS21" i="83"/>
  <c r="AS18" i="83"/>
  <c r="AS20" i="48"/>
  <c r="AS7" i="48"/>
  <c r="AS20" i="83"/>
  <c r="AS13" i="48"/>
  <c r="AS17" i="48"/>
  <c r="AS6" i="48"/>
  <c r="AS10" i="83"/>
  <c r="AU11" i="48"/>
  <c r="AU11" i="83"/>
  <c r="AU23" i="48"/>
  <c r="AU15" i="48"/>
  <c r="AU8" i="83"/>
  <c r="AU14" i="83"/>
  <c r="AU14" i="48"/>
  <c r="AU16" i="48"/>
  <c r="AU16" i="83"/>
  <c r="AU7" i="83"/>
  <c r="AU22" i="83"/>
  <c r="AU22" i="48"/>
  <c r="AU8" i="48"/>
  <c r="AU23" i="83"/>
  <c r="AU9" i="83"/>
  <c r="AU15" i="83"/>
  <c r="AU18" i="83"/>
  <c r="AU6" i="48"/>
  <c r="AU19" i="48"/>
  <c r="AU12" i="83"/>
  <c r="AU12" i="48"/>
  <c r="AU20" i="83"/>
  <c r="AU18" i="48"/>
  <c r="AU9" i="48"/>
  <c r="AU7" i="48"/>
  <c r="AU21" i="48"/>
  <c r="AU20" i="48"/>
  <c r="AU17" i="83"/>
  <c r="AU21" i="83"/>
  <c r="AU13" i="48"/>
  <c r="AU10" i="83"/>
  <c r="AU10" i="48"/>
  <c r="AU17" i="48"/>
  <c r="AU19" i="83"/>
  <c r="AU13" i="83"/>
  <c r="AU6" i="83"/>
  <c r="CE45" i="35"/>
  <c r="CF45" i="35"/>
  <c r="CG45" i="35"/>
  <c r="CM46" i="34"/>
  <c r="CF46" i="34"/>
  <c r="CL46" i="34"/>
  <c r="CD46" i="34"/>
  <c r="CI46" i="34"/>
  <c r="CH46" i="34"/>
  <c r="CG46" i="34"/>
  <c r="CJ46" i="34"/>
  <c r="CK46" i="34"/>
  <c r="T47" i="35"/>
  <c r="T50" i="35" s="1"/>
  <c r="T52" i="35" s="1"/>
  <c r="CD45" i="35"/>
  <c r="CH44" i="33"/>
  <c r="CH45" i="33" s="1"/>
  <c r="AW26" i="48" s="1"/>
  <c r="CM44" i="33"/>
  <c r="CM45" i="33" s="1"/>
  <c r="BB25" i="48" s="1"/>
  <c r="CL44" i="33"/>
  <c r="CL45" i="33" s="1"/>
  <c r="BA26" i="48" s="1"/>
  <c r="CK44" i="33"/>
  <c r="CK45" i="33" s="1"/>
  <c r="AZ26" i="48" s="1"/>
  <c r="CJ44" i="33"/>
  <c r="CJ45" i="33" s="1"/>
  <c r="AY27" i="48" s="1"/>
  <c r="CI44" i="33"/>
  <c r="CI45" i="33" s="1"/>
  <c r="AX26" i="48" s="1"/>
  <c r="AQ39" i="48"/>
  <c r="AQ39" i="83" s="1"/>
  <c r="AQ37" i="48"/>
  <c r="AQ37" i="83" s="1"/>
  <c r="AQ35" i="48"/>
  <c r="AQ35" i="83" s="1"/>
  <c r="AQ38" i="48"/>
  <c r="AQ38" i="83" s="1"/>
  <c r="AQ36" i="48"/>
  <c r="AQ36" i="83" s="1"/>
  <c r="AT38" i="48"/>
  <c r="AT38" i="83" s="1"/>
  <c r="AT36" i="48"/>
  <c r="AT36" i="83" s="1"/>
  <c r="AT39" i="48"/>
  <c r="AT39" i="83" s="1"/>
  <c r="AT37" i="48"/>
  <c r="AT37" i="83" s="1"/>
  <c r="AT35" i="48"/>
  <c r="AT35" i="83" s="1"/>
  <c r="CF53" i="33"/>
  <c r="CF55" i="33"/>
  <c r="AU26" i="48"/>
  <c r="AU27" i="48"/>
  <c r="AU25" i="48"/>
  <c r="AS26" i="48"/>
  <c r="AS27" i="48"/>
  <c r="AS25" i="48"/>
  <c r="AV26" i="48"/>
  <c r="AV25" i="48"/>
  <c r="AV27" i="48"/>
  <c r="BB26" i="48"/>
  <c r="BB27" i="48"/>
  <c r="AY26" i="48"/>
  <c r="AY25" i="48"/>
  <c r="AT26" i="48"/>
  <c r="AT27" i="48"/>
  <c r="AT25" i="48"/>
  <c r="CH24" i="35"/>
  <c r="CH25" i="35" s="1"/>
  <c r="CN24" i="35"/>
  <c r="CN25" i="35" s="1"/>
  <c r="CM24" i="35"/>
  <c r="CM25" i="35" s="1"/>
  <c r="CL24" i="35"/>
  <c r="CL25" i="35" s="1"/>
  <c r="CJ24" i="35"/>
  <c r="CJ25" i="35" s="1"/>
  <c r="CI24" i="35"/>
  <c r="CI25" i="35" s="1"/>
  <c r="CK24" i="35"/>
  <c r="CK25" i="35" s="1"/>
  <c r="CD55" i="33"/>
  <c r="CD53" i="33"/>
  <c r="CG55" i="33"/>
  <c r="CG53" i="33"/>
  <c r="CP44" i="33"/>
  <c r="CO44" i="33"/>
  <c r="CO45" i="33" s="1"/>
  <c r="CN44" i="33"/>
  <c r="CN45" i="33" s="1"/>
  <c r="CD35" i="35"/>
  <c r="AT6" i="46" s="1"/>
  <c r="U33" i="35"/>
  <c r="CG35" i="35"/>
  <c r="AW6" i="46" s="1"/>
  <c r="CP14" i="33"/>
  <c r="CP15" i="33" s="1"/>
  <c r="CO14" i="33"/>
  <c r="U23" i="34"/>
  <c r="U25" i="34" s="1"/>
  <c r="CB25" i="34"/>
  <c r="V23" i="34"/>
  <c r="CE25" i="34"/>
  <c r="BW53" i="33"/>
  <c r="BW25" i="33"/>
  <c r="CC25" i="33"/>
  <c r="CC53" i="33"/>
  <c r="CK35" i="35"/>
  <c r="BA6" i="46" s="1"/>
  <c r="CI35" i="35"/>
  <c r="AY6" i="46" s="1"/>
  <c r="BZ16" i="35"/>
  <c r="AP8" i="46" s="1"/>
  <c r="V14" i="34"/>
  <c r="CE16" i="34"/>
  <c r="U14" i="34"/>
  <c r="U16" i="34" s="1"/>
  <c r="CC16" i="34"/>
  <c r="CP34" i="33"/>
  <c r="CP35" i="33" s="1"/>
  <c r="CO34" i="33"/>
  <c r="CO35" i="33" s="1"/>
  <c r="CN34" i="33"/>
  <c r="U23" i="33"/>
  <c r="U25" i="33" s="1"/>
  <c r="BV53" i="33"/>
  <c r="BV25" i="33"/>
  <c r="CL35" i="35"/>
  <c r="BB6" i="46" s="1"/>
  <c r="CJ35" i="35"/>
  <c r="AZ6" i="46" s="1"/>
  <c r="CB16" i="35"/>
  <c r="AR8" i="46" s="1"/>
  <c r="V14" i="35"/>
  <c r="CE16" i="35"/>
  <c r="AU8" i="46" s="1"/>
  <c r="BY53" i="33"/>
  <c r="BY25" i="33"/>
  <c r="M24" i="33"/>
  <c r="N24" i="33" s="1"/>
  <c r="O24" i="33"/>
  <c r="V33" i="35"/>
  <c r="CE35" i="35"/>
  <c r="AU6" i="46" s="1"/>
  <c r="M34" i="35"/>
  <c r="N34" i="35" s="1"/>
  <c r="O34" i="35"/>
  <c r="CP34" i="35" s="1"/>
  <c r="CC16" i="35"/>
  <c r="AS8" i="46" s="1"/>
  <c r="BX16" i="35"/>
  <c r="AN8" i="46" s="1"/>
  <c r="M24" i="34"/>
  <c r="N24" i="34" s="1"/>
  <c r="O24" i="34"/>
  <c r="V23" i="33"/>
  <c r="V53" i="33" s="1"/>
  <c r="CE25" i="33"/>
  <c r="CF35" i="35"/>
  <c r="AV6" i="46" s="1"/>
  <c r="U14" i="35"/>
  <c r="U16" i="35" s="1"/>
  <c r="BV16" i="35"/>
  <c r="AL8" i="46" s="1"/>
  <c r="O15" i="34"/>
  <c r="CN15" i="34" s="1"/>
  <c r="CN16" i="34" s="1"/>
  <c r="M15" i="34"/>
  <c r="N15" i="34" s="1"/>
  <c r="CM35" i="35"/>
  <c r="BC6" i="46" s="1"/>
  <c r="CP24" i="35"/>
  <c r="CP25" i="35" s="1"/>
  <c r="CO24" i="35"/>
  <c r="BY16" i="35"/>
  <c r="AO8" i="46" s="1"/>
  <c r="CA16" i="35"/>
  <c r="AQ8" i="46" s="1"/>
  <c r="BZ53" i="33"/>
  <c r="BZ25" i="33"/>
  <c r="CN35" i="35"/>
  <c r="BD6" i="46" s="1"/>
  <c r="BW16" i="35"/>
  <c r="AM8" i="46" s="1"/>
  <c r="O15" i="35"/>
  <c r="M15" i="35"/>
  <c r="N15" i="35" s="1"/>
  <c r="BX53" i="33"/>
  <c r="BX25" i="33"/>
  <c r="CA25" i="33"/>
  <c r="CA53" i="33"/>
  <c r="CE53" i="33"/>
  <c r="CO35" i="35"/>
  <c r="BE6" i="46" s="1"/>
  <c r="CH35" i="35"/>
  <c r="AX6" i="46" s="1"/>
  <c r="U45" i="33"/>
  <c r="CB53" i="33"/>
  <c r="CB25" i="33"/>
  <c r="AW27" i="48" l="1"/>
  <c r="AW25" i="48"/>
  <c r="AZ27" i="48"/>
  <c r="AZ25" i="48"/>
  <c r="BA27" i="48"/>
  <c r="U46" i="34"/>
  <c r="AY32" i="44"/>
  <c r="BA32" i="44"/>
  <c r="AX32" i="44"/>
  <c r="AV32" i="44"/>
  <c r="CC46" i="34"/>
  <c r="AS5" i="44"/>
  <c r="AS8" i="44"/>
  <c r="AS11" i="44"/>
  <c r="AS14" i="44"/>
  <c r="AS3" i="44"/>
  <c r="AS6" i="44"/>
  <c r="AS9" i="44"/>
  <c r="AS12" i="44"/>
  <c r="AS15" i="44"/>
  <c r="AS7" i="44"/>
  <c r="AS2" i="44"/>
  <c r="AS10" i="44"/>
  <c r="AS18" i="44"/>
  <c r="AS19" i="44"/>
  <c r="AS20" i="44"/>
  <c r="AS21" i="44"/>
  <c r="AS24" i="44"/>
  <c r="AS27" i="44"/>
  <c r="AS17" i="44"/>
  <c r="AS13" i="44"/>
  <c r="AS22" i="44"/>
  <c r="AS25" i="44"/>
  <c r="AS28" i="44"/>
  <c r="AS16" i="44"/>
  <c r="AS23" i="44"/>
  <c r="AS26" i="44"/>
  <c r="AS29" i="44"/>
  <c r="AS4" i="44"/>
  <c r="CB46" i="34"/>
  <c r="AR14" i="44"/>
  <c r="AR21" i="44"/>
  <c r="AR2" i="44"/>
  <c r="AR29" i="44"/>
  <c r="AR3" i="44"/>
  <c r="AR24" i="44"/>
  <c r="AR26" i="44"/>
  <c r="AR6" i="44"/>
  <c r="AR27" i="44"/>
  <c r="AR19" i="44"/>
  <c r="AR9" i="44"/>
  <c r="AR17" i="44"/>
  <c r="AR4" i="44"/>
  <c r="AR12" i="44"/>
  <c r="AR7" i="44"/>
  <c r="AR22" i="44"/>
  <c r="AR10" i="44"/>
  <c r="AR25" i="44"/>
  <c r="AR11" i="44"/>
  <c r="AR13" i="44"/>
  <c r="AR28" i="44"/>
  <c r="AR16" i="44"/>
  <c r="AR15" i="44"/>
  <c r="AR8" i="44"/>
  <c r="AR20" i="44"/>
  <c r="AR5" i="44"/>
  <c r="AR18" i="44"/>
  <c r="AR23" i="44"/>
  <c r="AU4" i="44"/>
  <c r="AU7" i="44"/>
  <c r="AU10" i="44"/>
  <c r="AU5" i="44"/>
  <c r="AU8" i="44"/>
  <c r="AU11" i="44"/>
  <c r="AU14" i="44"/>
  <c r="AU17" i="44"/>
  <c r="AU20" i="44"/>
  <c r="AU3" i="44"/>
  <c r="AU6" i="44"/>
  <c r="AU9" i="44"/>
  <c r="AU12" i="44"/>
  <c r="AU15" i="44"/>
  <c r="AU2" i="44"/>
  <c r="AU18" i="44"/>
  <c r="AU19" i="44"/>
  <c r="AU21" i="44"/>
  <c r="AU24" i="44"/>
  <c r="AU27" i="44"/>
  <c r="AU13" i="44"/>
  <c r="AU22" i="44"/>
  <c r="AU25" i="44"/>
  <c r="AU28" i="44"/>
  <c r="AU16" i="44"/>
  <c r="AU23" i="44"/>
  <c r="AU26" i="44"/>
  <c r="AU29" i="44"/>
  <c r="AZ32" i="44"/>
  <c r="BC32" i="44"/>
  <c r="BB32" i="44"/>
  <c r="AT32" i="44"/>
  <c r="AW32" i="44"/>
  <c r="BA25" i="46"/>
  <c r="BA12" i="46"/>
  <c r="BA21" i="46"/>
  <c r="BA22" i="46"/>
  <c r="BA10" i="46"/>
  <c r="BA17" i="46"/>
  <c r="BA27" i="46"/>
  <c r="BA20" i="46"/>
  <c r="BA16" i="46"/>
  <c r="BA23" i="46"/>
  <c r="BA13" i="46"/>
  <c r="BA19" i="46"/>
  <c r="BA11" i="46"/>
  <c r="BA26" i="46"/>
  <c r="BA24" i="46"/>
  <c r="BA14" i="46"/>
  <c r="BA18" i="46"/>
  <c r="BA15" i="46"/>
  <c r="AY25" i="46"/>
  <c r="AY12" i="46"/>
  <c r="AY13" i="46"/>
  <c r="AY16" i="46"/>
  <c r="AY27" i="46"/>
  <c r="AY24" i="46"/>
  <c r="AY23" i="46"/>
  <c r="AY20" i="46"/>
  <c r="AY17" i="46"/>
  <c r="AY11" i="46"/>
  <c r="AY22" i="46"/>
  <c r="AY21" i="46"/>
  <c r="AY15" i="46"/>
  <c r="AY14" i="46"/>
  <c r="AY10" i="46"/>
  <c r="AY18" i="46"/>
  <c r="AY19" i="46"/>
  <c r="AY26" i="46"/>
  <c r="AZ12" i="46"/>
  <c r="AZ10" i="46"/>
  <c r="AZ20" i="46"/>
  <c r="AZ27" i="46"/>
  <c r="AZ15" i="46"/>
  <c r="AZ14" i="46"/>
  <c r="AZ18" i="46"/>
  <c r="AZ24" i="46"/>
  <c r="AZ16" i="46"/>
  <c r="AZ23" i="46"/>
  <c r="AZ13" i="46"/>
  <c r="AZ22" i="46"/>
  <c r="AZ21" i="46"/>
  <c r="AZ25" i="46"/>
  <c r="AZ26" i="46"/>
  <c r="AZ19" i="46"/>
  <c r="AZ11" i="46"/>
  <c r="AZ17" i="46"/>
  <c r="BB24" i="46"/>
  <c r="BB10" i="46"/>
  <c r="BB18" i="46"/>
  <c r="BB25" i="46"/>
  <c r="BB14" i="46"/>
  <c r="BB22" i="46"/>
  <c r="BB21" i="46"/>
  <c r="BB17" i="46"/>
  <c r="BB26" i="46"/>
  <c r="BB20" i="46"/>
  <c r="BB23" i="46"/>
  <c r="BB27" i="46"/>
  <c r="BB13" i="46"/>
  <c r="BB16" i="46"/>
  <c r="BB12" i="46"/>
  <c r="BB11" i="46"/>
  <c r="BB19" i="46"/>
  <c r="BB15" i="46"/>
  <c r="BC26" i="46"/>
  <c r="BC24" i="46"/>
  <c r="BC12" i="46"/>
  <c r="BC19" i="46"/>
  <c r="BC20" i="46"/>
  <c r="BC13" i="46"/>
  <c r="BC22" i="46"/>
  <c r="BC15" i="46"/>
  <c r="BC23" i="46"/>
  <c r="BC18" i="46"/>
  <c r="BC16" i="46"/>
  <c r="BC14" i="46"/>
  <c r="BC10" i="46"/>
  <c r="BC21" i="46"/>
  <c r="BC27" i="46"/>
  <c r="BC11" i="46"/>
  <c r="BC17" i="46"/>
  <c r="BC25" i="46"/>
  <c r="BF27" i="46"/>
  <c r="BF13" i="46"/>
  <c r="BF15" i="46"/>
  <c r="BF14" i="46"/>
  <c r="BF10" i="46"/>
  <c r="BF11" i="46"/>
  <c r="BF23" i="46"/>
  <c r="BF21" i="46"/>
  <c r="BF12" i="46"/>
  <c r="BF20" i="46"/>
  <c r="BF25" i="46"/>
  <c r="BF18" i="46"/>
  <c r="BF19" i="46"/>
  <c r="BF26" i="46"/>
  <c r="BF17" i="46"/>
  <c r="BF24" i="46"/>
  <c r="BF22" i="46"/>
  <c r="BF16" i="46"/>
  <c r="AX16" i="46"/>
  <c r="AX24" i="46"/>
  <c r="AX22" i="46"/>
  <c r="AX27" i="46"/>
  <c r="AX11" i="46"/>
  <c r="AX12" i="46"/>
  <c r="AX13" i="46"/>
  <c r="AX23" i="46"/>
  <c r="AX20" i="46"/>
  <c r="AX18" i="46"/>
  <c r="AX17" i="46"/>
  <c r="AX25" i="46"/>
  <c r="AX26" i="46"/>
  <c r="AX21" i="46"/>
  <c r="AX19" i="46"/>
  <c r="AX10" i="46"/>
  <c r="AX14" i="46"/>
  <c r="AX15" i="46"/>
  <c r="BD23" i="46"/>
  <c r="BD18" i="46"/>
  <c r="BD12" i="46"/>
  <c r="BD14" i="46"/>
  <c r="BD25" i="46"/>
  <c r="BD17" i="46"/>
  <c r="BD15" i="46"/>
  <c r="BD26" i="46"/>
  <c r="BD10" i="46"/>
  <c r="BD16" i="46"/>
  <c r="BD24" i="46"/>
  <c r="BD20" i="46"/>
  <c r="BD27" i="46"/>
  <c r="BD11" i="46"/>
  <c r="BD22" i="46"/>
  <c r="BD13" i="46"/>
  <c r="BD19" i="46"/>
  <c r="BD21" i="46"/>
  <c r="AX25" i="48"/>
  <c r="BC26" i="83"/>
  <c r="BC27" i="83"/>
  <c r="BC25" i="83"/>
  <c r="AX27" i="48"/>
  <c r="BD26" i="83"/>
  <c r="BD26" i="48"/>
  <c r="BD27" i="83"/>
  <c r="BD25" i="83"/>
  <c r="AX26" i="83"/>
  <c r="AX27" i="83"/>
  <c r="AX25" i="83"/>
  <c r="AY26" i="83"/>
  <c r="AY27" i="83"/>
  <c r="AY25" i="83"/>
  <c r="AZ26" i="83"/>
  <c r="AZ25" i="83"/>
  <c r="AZ27" i="83"/>
  <c r="BA26" i="83"/>
  <c r="BA27" i="83"/>
  <c r="BA25" i="83"/>
  <c r="BB26" i="83"/>
  <c r="BB25" i="83"/>
  <c r="BB27" i="83"/>
  <c r="AW26" i="83"/>
  <c r="AW25" i="83"/>
  <c r="AW27" i="83"/>
  <c r="BA25" i="48"/>
  <c r="AK11" i="48"/>
  <c r="AK11" i="83"/>
  <c r="AK22" i="83"/>
  <c r="AK22" i="48"/>
  <c r="AK7" i="48"/>
  <c r="AK23" i="83"/>
  <c r="AK19" i="83"/>
  <c r="AK19" i="48"/>
  <c r="AK15" i="83"/>
  <c r="AK15" i="48"/>
  <c r="AK14" i="48"/>
  <c r="AK9" i="83"/>
  <c r="AK8" i="48"/>
  <c r="AK8" i="83"/>
  <c r="AK14" i="83"/>
  <c r="AK7" i="83"/>
  <c r="AK12" i="83"/>
  <c r="AK12" i="48"/>
  <c r="AK16" i="83"/>
  <c r="AK23" i="48"/>
  <c r="AK16" i="48"/>
  <c r="AK10" i="48"/>
  <c r="AK6" i="48"/>
  <c r="AK10" i="83"/>
  <c r="AK18" i="48"/>
  <c r="AK13" i="83"/>
  <c r="AK9" i="48"/>
  <c r="AK21" i="48"/>
  <c r="AK18" i="83"/>
  <c r="AK20" i="83"/>
  <c r="AK20" i="48"/>
  <c r="AK13" i="48"/>
  <c r="AK6" i="83"/>
  <c r="AK17" i="83"/>
  <c r="AK17" i="48"/>
  <c r="AK21" i="83"/>
  <c r="AL11" i="48"/>
  <c r="AL11" i="83"/>
  <c r="AL22" i="83"/>
  <c r="AL12" i="83"/>
  <c r="AL15" i="83"/>
  <c r="AL22" i="48"/>
  <c r="AL8" i="48"/>
  <c r="AL14" i="83"/>
  <c r="AL19" i="48"/>
  <c r="AL16" i="83"/>
  <c r="AL7" i="48"/>
  <c r="AL7" i="83"/>
  <c r="AL15" i="48"/>
  <c r="AL23" i="83"/>
  <c r="AL18" i="48"/>
  <c r="AL20" i="83"/>
  <c r="AL8" i="83"/>
  <c r="AL14" i="48"/>
  <c r="AL9" i="83"/>
  <c r="AL16" i="48"/>
  <c r="AL9" i="48"/>
  <c r="AL18" i="83"/>
  <c r="AL12" i="48"/>
  <c r="AL13" i="83"/>
  <c r="AL23" i="48"/>
  <c r="AL13" i="48"/>
  <c r="AL17" i="83"/>
  <c r="AL21" i="83"/>
  <c r="AL6" i="83"/>
  <c r="AL17" i="48"/>
  <c r="AL19" i="83"/>
  <c r="AL10" i="48"/>
  <c r="AL10" i="83"/>
  <c r="AL21" i="48"/>
  <c r="AL20" i="48"/>
  <c r="AL6" i="48"/>
  <c r="AQ11" i="83"/>
  <c r="AQ11" i="48"/>
  <c r="AQ8" i="48"/>
  <c r="AQ12" i="48"/>
  <c r="AQ7" i="48"/>
  <c r="AQ22" i="83"/>
  <c r="AQ22" i="48"/>
  <c r="AQ14" i="83"/>
  <c r="AQ19" i="48"/>
  <c r="AQ12" i="83"/>
  <c r="AQ15" i="83"/>
  <c r="AQ15" i="48"/>
  <c r="AQ16" i="83"/>
  <c r="AQ23" i="83"/>
  <c r="AQ14" i="48"/>
  <c r="AQ19" i="83"/>
  <c r="AQ9" i="48"/>
  <c r="AQ8" i="83"/>
  <c r="AQ23" i="48"/>
  <c r="AQ18" i="83"/>
  <c r="AQ9" i="83"/>
  <c r="AQ17" i="48"/>
  <c r="AQ21" i="48"/>
  <c r="AQ20" i="48"/>
  <c r="AQ13" i="48"/>
  <c r="AQ13" i="83"/>
  <c r="AQ6" i="83"/>
  <c r="AQ6" i="48"/>
  <c r="AQ18" i="48"/>
  <c r="AQ16" i="48"/>
  <c r="AQ10" i="48"/>
  <c r="AQ10" i="83"/>
  <c r="AQ21" i="83"/>
  <c r="AQ7" i="83"/>
  <c r="AQ17" i="83"/>
  <c r="AQ20" i="83"/>
  <c r="AO11" i="83"/>
  <c r="AO11" i="48"/>
  <c r="AO22" i="83"/>
  <c r="AO14" i="48"/>
  <c r="AO7" i="83"/>
  <c r="AO23" i="48"/>
  <c r="AO15" i="83"/>
  <c r="AO8" i="83"/>
  <c r="AO12" i="48"/>
  <c r="AO8" i="48"/>
  <c r="AO14" i="83"/>
  <c r="AO19" i="48"/>
  <c r="AO16" i="48"/>
  <c r="AO16" i="83"/>
  <c r="AO7" i="48"/>
  <c r="AO15" i="48"/>
  <c r="AO9" i="48"/>
  <c r="AO23" i="83"/>
  <c r="AO12" i="83"/>
  <c r="AO18" i="83"/>
  <c r="AO19" i="83"/>
  <c r="AO9" i="83"/>
  <c r="AO18" i="48"/>
  <c r="AO20" i="83"/>
  <c r="AO10" i="83"/>
  <c r="AO22" i="48"/>
  <c r="AO13" i="48"/>
  <c r="AO6" i="83"/>
  <c r="AO17" i="83"/>
  <c r="AO20" i="48"/>
  <c r="AO13" i="83"/>
  <c r="AO21" i="83"/>
  <c r="AO17" i="48"/>
  <c r="AO6" i="48"/>
  <c r="AO21" i="48"/>
  <c r="AO10" i="48"/>
  <c r="AT11" i="83"/>
  <c r="AT11" i="48"/>
  <c r="AT22" i="83"/>
  <c r="AT15" i="83"/>
  <c r="AT8" i="48"/>
  <c r="AT19" i="83"/>
  <c r="AT12" i="48"/>
  <c r="AT9" i="83"/>
  <c r="AT7" i="83"/>
  <c r="AT7" i="48"/>
  <c r="AT22" i="48"/>
  <c r="AT19" i="48"/>
  <c r="AT14" i="83"/>
  <c r="AT23" i="83"/>
  <c r="AT23" i="48"/>
  <c r="AT18" i="48"/>
  <c r="AT21" i="48"/>
  <c r="AT9" i="48"/>
  <c r="AT8" i="83"/>
  <c r="AT16" i="48"/>
  <c r="AT18" i="83"/>
  <c r="AT16" i="83"/>
  <c r="AT15" i="48"/>
  <c r="AT20" i="83"/>
  <c r="AT17" i="48"/>
  <c r="AT13" i="83"/>
  <c r="AT6" i="48"/>
  <c r="AT10" i="83"/>
  <c r="AT14" i="48"/>
  <c r="AT10" i="48"/>
  <c r="AT12" i="83"/>
  <c r="AT20" i="48"/>
  <c r="AT17" i="83"/>
  <c r="AT21" i="83"/>
  <c r="AT6" i="83"/>
  <c r="AT13" i="48"/>
  <c r="AN11" i="83"/>
  <c r="AN11" i="48"/>
  <c r="AN8" i="48"/>
  <c r="AN16" i="48"/>
  <c r="AN23" i="83"/>
  <c r="AN19" i="83"/>
  <c r="AN7" i="48"/>
  <c r="AN22" i="83"/>
  <c r="AN7" i="83"/>
  <c r="AN22" i="48"/>
  <c r="AN15" i="83"/>
  <c r="AN8" i="83"/>
  <c r="AN19" i="48"/>
  <c r="AN14" i="83"/>
  <c r="AN16" i="83"/>
  <c r="AN15" i="48"/>
  <c r="AN14" i="48"/>
  <c r="AN18" i="48"/>
  <c r="AN23" i="48"/>
  <c r="AN12" i="83"/>
  <c r="AN9" i="83"/>
  <c r="AN21" i="48"/>
  <c r="AN18" i="83"/>
  <c r="AN13" i="48"/>
  <c r="AN6" i="83"/>
  <c r="AN20" i="83"/>
  <c r="AN20" i="48"/>
  <c r="AN6" i="48"/>
  <c r="AN10" i="48"/>
  <c r="AN17" i="48"/>
  <c r="AN12" i="48"/>
  <c r="AN17" i="83"/>
  <c r="AN10" i="83"/>
  <c r="AN21" i="83"/>
  <c r="AN13" i="83"/>
  <c r="AN9" i="48"/>
  <c r="AR11" i="48"/>
  <c r="AR11" i="83"/>
  <c r="AR16" i="83"/>
  <c r="AR14" i="83"/>
  <c r="AR16" i="48"/>
  <c r="AR14" i="48"/>
  <c r="AR8" i="48"/>
  <c r="AR7" i="83"/>
  <c r="AR7" i="48"/>
  <c r="AR23" i="83"/>
  <c r="AR22" i="48"/>
  <c r="AR8" i="83"/>
  <c r="AR19" i="48"/>
  <c r="AR9" i="83"/>
  <c r="AR13" i="83"/>
  <c r="AR18" i="83"/>
  <c r="AR18" i="48"/>
  <c r="AR22" i="83"/>
  <c r="AR19" i="83"/>
  <c r="AR20" i="83"/>
  <c r="AR15" i="83"/>
  <c r="AR15" i="48"/>
  <c r="AR12" i="48"/>
  <c r="AR9" i="48"/>
  <c r="AR12" i="83"/>
  <c r="AR21" i="48"/>
  <c r="AR23" i="48"/>
  <c r="AR20" i="48"/>
  <c r="AR13" i="48"/>
  <c r="AR17" i="83"/>
  <c r="AR17" i="48"/>
  <c r="AR10" i="83"/>
  <c r="AR6" i="48"/>
  <c r="AR21" i="83"/>
  <c r="AR10" i="48"/>
  <c r="AR6" i="83"/>
  <c r="AP11" i="48"/>
  <c r="AP11" i="83"/>
  <c r="AP16" i="83"/>
  <c r="AP15" i="48"/>
  <c r="AP8" i="83"/>
  <c r="AP7" i="83"/>
  <c r="AP23" i="48"/>
  <c r="AP19" i="83"/>
  <c r="AP14" i="83"/>
  <c r="AP14" i="48"/>
  <c r="AP16" i="48"/>
  <c r="AP12" i="83"/>
  <c r="AP9" i="48"/>
  <c r="AP22" i="83"/>
  <c r="AP8" i="48"/>
  <c r="AP12" i="48"/>
  <c r="AP18" i="83"/>
  <c r="AP22" i="48"/>
  <c r="AP23" i="83"/>
  <c r="AP20" i="83"/>
  <c r="AP7" i="48"/>
  <c r="AP9" i="83"/>
  <c r="AP15" i="83"/>
  <c r="AP18" i="48"/>
  <c r="AP17" i="83"/>
  <c r="AP10" i="48"/>
  <c r="AP21" i="83"/>
  <c r="AP19" i="48"/>
  <c r="AP10" i="83"/>
  <c r="AP6" i="48"/>
  <c r="AP21" i="48"/>
  <c r="AP13" i="83"/>
  <c r="AP20" i="48"/>
  <c r="AP13" i="48"/>
  <c r="AP6" i="83"/>
  <c r="AP17" i="48"/>
  <c r="AM11" i="83"/>
  <c r="AM11" i="48"/>
  <c r="AM14" i="83"/>
  <c r="AM15" i="83"/>
  <c r="AM7" i="83"/>
  <c r="AM22" i="48"/>
  <c r="AM16" i="83"/>
  <c r="AM19" i="48"/>
  <c r="AM22" i="83"/>
  <c r="AM15" i="48"/>
  <c r="AM19" i="83"/>
  <c r="AM9" i="48"/>
  <c r="AM8" i="83"/>
  <c r="AM8" i="48"/>
  <c r="AM16" i="48"/>
  <c r="AM7" i="48"/>
  <c r="AM9" i="83"/>
  <c r="AM12" i="83"/>
  <c r="AM13" i="48"/>
  <c r="AM18" i="83"/>
  <c r="AM14" i="48"/>
  <c r="AM23" i="48"/>
  <c r="AM18" i="48"/>
  <c r="AM12" i="48"/>
  <c r="AM6" i="48"/>
  <c r="AM21" i="83"/>
  <c r="AM10" i="48"/>
  <c r="AM10" i="83"/>
  <c r="AM17" i="48"/>
  <c r="AM20" i="83"/>
  <c r="AM23" i="83"/>
  <c r="AM21" i="48"/>
  <c r="AM13" i="83"/>
  <c r="AM20" i="48"/>
  <c r="AM17" i="83"/>
  <c r="AM6" i="83"/>
  <c r="CG47" i="35"/>
  <c r="CD47" i="35"/>
  <c r="CF47" i="35"/>
  <c r="CE47" i="35"/>
  <c r="V45" i="35"/>
  <c r="BV47" i="35"/>
  <c r="U45" i="35"/>
  <c r="BW47" i="35"/>
  <c r="CA47" i="35"/>
  <c r="BY47" i="35"/>
  <c r="BX47" i="35"/>
  <c r="CC47" i="35"/>
  <c r="BZ47" i="35"/>
  <c r="CE46" i="34"/>
  <c r="CB47" i="35"/>
  <c r="U55" i="33"/>
  <c r="U58" i="33" s="1"/>
  <c r="U60" i="33" s="1"/>
  <c r="U48" i="34"/>
  <c r="U50" i="34" s="1"/>
  <c r="V44" i="33"/>
  <c r="V45" i="33" s="1"/>
  <c r="BE37" i="48"/>
  <c r="BE37" i="83" s="1"/>
  <c r="BE35" i="48"/>
  <c r="BE35" i="83" s="1"/>
  <c r="BE38" i="48"/>
  <c r="BE38" i="83" s="1"/>
  <c r="BE36" i="48"/>
  <c r="BE36" i="83" s="1"/>
  <c r="BE39" i="48"/>
  <c r="BE39" i="83" s="1"/>
  <c r="BD35" i="48"/>
  <c r="BD35" i="83" s="1"/>
  <c r="BD38" i="48"/>
  <c r="BD38" i="83" s="1"/>
  <c r="BD36" i="48"/>
  <c r="BD36" i="83" s="1"/>
  <c r="BD39" i="48"/>
  <c r="BD39" i="83" s="1"/>
  <c r="BD37" i="48"/>
  <c r="BD37" i="83" s="1"/>
  <c r="CE55" i="33"/>
  <c r="CB55" i="33"/>
  <c r="CA55" i="33"/>
  <c r="BX55" i="33"/>
  <c r="BZ55" i="33"/>
  <c r="BV55" i="33"/>
  <c r="CC55" i="33"/>
  <c r="BW55" i="33"/>
  <c r="BY55" i="33"/>
  <c r="BC26" i="48"/>
  <c r="BC25" i="48"/>
  <c r="BC27" i="48"/>
  <c r="BD25" i="48"/>
  <c r="BD27" i="48"/>
  <c r="CP45" i="33"/>
  <c r="U53" i="33"/>
  <c r="CN35" i="33"/>
  <c r="V34" i="33"/>
  <c r="V35" i="33" s="1"/>
  <c r="CL15" i="35"/>
  <c r="CL46" i="35" s="1"/>
  <c r="CK15" i="35"/>
  <c r="CK46" i="35" s="1"/>
  <c r="CJ15" i="35"/>
  <c r="CJ46" i="35" s="1"/>
  <c r="CI15" i="35"/>
  <c r="CI46" i="35" s="1"/>
  <c r="CP15" i="35"/>
  <c r="CP16" i="35" s="1"/>
  <c r="BF8" i="46" s="1"/>
  <c r="CO15" i="35"/>
  <c r="CO46" i="35" s="1"/>
  <c r="CH15" i="35"/>
  <c r="CH46" i="35" s="1"/>
  <c r="CN15" i="35"/>
  <c r="CN46" i="35" s="1"/>
  <c r="CM15" i="35"/>
  <c r="CM46" i="35" s="1"/>
  <c r="CO25" i="35"/>
  <c r="V24" i="35"/>
  <c r="V25" i="35" s="1"/>
  <c r="CP35" i="35"/>
  <c r="BF6" i="46" s="1"/>
  <c r="V34" i="35"/>
  <c r="CM24" i="33"/>
  <c r="CL24" i="33"/>
  <c r="CJ24" i="33"/>
  <c r="CI24" i="33"/>
  <c r="CO24" i="33"/>
  <c r="CN24" i="33"/>
  <c r="CP24" i="33"/>
  <c r="CH24" i="33"/>
  <c r="CK24" i="33"/>
  <c r="CP15" i="34"/>
  <c r="CP16" i="34" s="1"/>
  <c r="CO15" i="34"/>
  <c r="CO24" i="34"/>
  <c r="CO25" i="34" s="1"/>
  <c r="CN24" i="34"/>
  <c r="CP24" i="34"/>
  <c r="CP25" i="34" s="1"/>
  <c r="U35" i="35"/>
  <c r="CO15" i="33"/>
  <c r="V14" i="33"/>
  <c r="V15" i="33" s="1"/>
  <c r="M28" i="20"/>
  <c r="N28" i="20" s="1"/>
  <c r="J28" i="20"/>
  <c r="J29" i="20" s="1"/>
  <c r="J30" i="20" s="1"/>
  <c r="J31" i="20" s="1"/>
  <c r="J32" i="20" s="1"/>
  <c r="J33" i="20" s="1"/>
  <c r="I28" i="20"/>
  <c r="CP27" i="20"/>
  <c r="CO27" i="20"/>
  <c r="CN27" i="20"/>
  <c r="CM27" i="20"/>
  <c r="CL27" i="20"/>
  <c r="CK27" i="20"/>
  <c r="CJ27" i="20"/>
  <c r="CI27" i="20"/>
  <c r="CH27" i="20"/>
  <c r="CG27" i="20"/>
  <c r="CF27" i="20"/>
  <c r="CE27" i="20"/>
  <c r="CD27" i="20"/>
  <c r="CC27" i="20"/>
  <c r="CB27" i="20"/>
  <c r="CA27" i="20"/>
  <c r="BZ27" i="20"/>
  <c r="BY27" i="20"/>
  <c r="BX27" i="20"/>
  <c r="BW27" i="20"/>
  <c r="BV27" i="20"/>
  <c r="BU27" i="20"/>
  <c r="BT27" i="20"/>
  <c r="BS27" i="20"/>
  <c r="BR27" i="20"/>
  <c r="BQ27" i="20"/>
  <c r="BP27" i="20"/>
  <c r="BO27" i="20"/>
  <c r="BN27" i="20"/>
  <c r="BM27" i="20"/>
  <c r="BL27" i="20"/>
  <c r="BK27" i="20"/>
  <c r="BJ27" i="20"/>
  <c r="BI27" i="20"/>
  <c r="BH27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O27" i="20"/>
  <c r="AA27" i="20" s="1"/>
  <c r="M65" i="20"/>
  <c r="N65" i="20" s="1"/>
  <c r="J65" i="20"/>
  <c r="J66" i="20" s="1"/>
  <c r="J67" i="20" s="1"/>
  <c r="J68" i="20" s="1"/>
  <c r="J69" i="20" s="1"/>
  <c r="J70" i="20" s="1"/>
  <c r="I65" i="20"/>
  <c r="CP64" i="20"/>
  <c r="CO64" i="20"/>
  <c r="CN64" i="20"/>
  <c r="CM64" i="20"/>
  <c r="CL64" i="20"/>
  <c r="CK64" i="20"/>
  <c r="CJ64" i="20"/>
  <c r="CI64" i="20"/>
  <c r="CH64" i="20"/>
  <c r="CG64" i="20"/>
  <c r="CF64" i="20"/>
  <c r="CE64" i="20"/>
  <c r="CD64" i="20"/>
  <c r="CC64" i="20"/>
  <c r="CB64" i="20"/>
  <c r="CA64" i="20"/>
  <c r="BZ64" i="20"/>
  <c r="BY64" i="20"/>
  <c r="BX64" i="20"/>
  <c r="BW64" i="20"/>
  <c r="BV64" i="20"/>
  <c r="BU64" i="20"/>
  <c r="BT64" i="20"/>
  <c r="BS64" i="20"/>
  <c r="BR64" i="20"/>
  <c r="BQ64" i="20"/>
  <c r="BP64" i="20"/>
  <c r="BO64" i="20"/>
  <c r="BN64" i="20"/>
  <c r="BM64" i="20"/>
  <c r="BL64" i="20"/>
  <c r="BK64" i="20"/>
  <c r="BJ64" i="20"/>
  <c r="BI64" i="20"/>
  <c r="BH64" i="20"/>
  <c r="BG64" i="20"/>
  <c r="BF64" i="20"/>
  <c r="BE64" i="20"/>
  <c r="BD64" i="20"/>
  <c r="BC64" i="20"/>
  <c r="BB64" i="20"/>
  <c r="BA64" i="20"/>
  <c r="AZ64" i="20"/>
  <c r="AY64" i="20"/>
  <c r="AX64" i="20"/>
  <c r="AW64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AH64" i="20"/>
  <c r="O64" i="20"/>
  <c r="AA64" i="20" s="1"/>
  <c r="M46" i="20"/>
  <c r="N46" i="20" s="1"/>
  <c r="J46" i="20"/>
  <c r="J47" i="20" s="1"/>
  <c r="J48" i="20" s="1"/>
  <c r="J49" i="20" s="1"/>
  <c r="J50" i="20" s="1"/>
  <c r="J51" i="20" s="1"/>
  <c r="I46" i="20"/>
  <c r="CP45" i="20"/>
  <c r="CO45" i="20"/>
  <c r="CN45" i="20"/>
  <c r="CM45" i="20"/>
  <c r="CL45" i="20"/>
  <c r="CK45" i="20"/>
  <c r="CJ45" i="20"/>
  <c r="CI45" i="20"/>
  <c r="CH45" i="20"/>
  <c r="CG45" i="20"/>
  <c r="CF45" i="20"/>
  <c r="CE45" i="20"/>
  <c r="CD45" i="20"/>
  <c r="CC45" i="20"/>
  <c r="CB45" i="20"/>
  <c r="CA45" i="20"/>
  <c r="BZ45" i="20"/>
  <c r="BY45" i="20"/>
  <c r="BX45" i="20"/>
  <c r="BW45" i="20"/>
  <c r="BV45" i="20"/>
  <c r="BU45" i="20"/>
  <c r="BT45" i="20"/>
  <c r="BS45" i="20"/>
  <c r="BR45" i="20"/>
  <c r="BQ45" i="20"/>
  <c r="BP45" i="20"/>
  <c r="BO45" i="20"/>
  <c r="BN45" i="20"/>
  <c r="BM45" i="20"/>
  <c r="BL45" i="20"/>
  <c r="BK45" i="20"/>
  <c r="BJ45" i="20"/>
  <c r="BI45" i="20"/>
  <c r="BH45" i="20"/>
  <c r="BG45" i="20"/>
  <c r="BF45" i="20"/>
  <c r="BE45" i="20"/>
  <c r="BD45" i="20"/>
  <c r="BC45" i="20"/>
  <c r="BB45" i="20"/>
  <c r="BA45" i="20"/>
  <c r="AZ45" i="20"/>
  <c r="AY45" i="20"/>
  <c r="AX45" i="20"/>
  <c r="AW45" i="20"/>
  <c r="AV45" i="20"/>
  <c r="AU45" i="20"/>
  <c r="AT45" i="20"/>
  <c r="AS45" i="20"/>
  <c r="AR45" i="20"/>
  <c r="AQ45" i="20"/>
  <c r="AP45" i="20"/>
  <c r="AO45" i="20"/>
  <c r="AN45" i="20"/>
  <c r="AM45" i="20"/>
  <c r="AL45" i="20"/>
  <c r="AK45" i="20"/>
  <c r="AJ45" i="20"/>
  <c r="AI45" i="20"/>
  <c r="AH45" i="20"/>
  <c r="AG45" i="20"/>
  <c r="AF45" i="20"/>
  <c r="O45" i="20"/>
  <c r="Y45" i="20" s="1"/>
  <c r="M10" i="20"/>
  <c r="N10" i="20" s="1"/>
  <c r="J10" i="20"/>
  <c r="J11" i="20" s="1"/>
  <c r="J12" i="20" s="1"/>
  <c r="J13" i="20" s="1"/>
  <c r="J14" i="20" s="1"/>
  <c r="J15" i="20" s="1"/>
  <c r="I10" i="20"/>
  <c r="CP9" i="20"/>
  <c r="CO9" i="20"/>
  <c r="CN9" i="20"/>
  <c r="CM9" i="20"/>
  <c r="CL9" i="20"/>
  <c r="CK9" i="20"/>
  <c r="CJ9" i="20"/>
  <c r="CI9" i="20"/>
  <c r="CH9" i="20"/>
  <c r="CG9" i="20"/>
  <c r="CF9" i="20"/>
  <c r="CE9" i="20"/>
  <c r="CD9" i="20"/>
  <c r="CC9" i="20"/>
  <c r="CB9" i="20"/>
  <c r="CA9" i="20"/>
  <c r="BZ9" i="20"/>
  <c r="BY9" i="20"/>
  <c r="BX9" i="20"/>
  <c r="BW9" i="20"/>
  <c r="BV9" i="20"/>
  <c r="BU9" i="20"/>
  <c r="BT9" i="20"/>
  <c r="BS9" i="20"/>
  <c r="BR9" i="20"/>
  <c r="BQ9" i="20"/>
  <c r="BP9" i="20"/>
  <c r="BO9" i="20"/>
  <c r="BN9" i="20"/>
  <c r="BM9" i="20"/>
  <c r="BL9" i="20"/>
  <c r="BK9" i="20"/>
  <c r="BJ9" i="20"/>
  <c r="BI9" i="20"/>
  <c r="BH9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O9" i="20"/>
  <c r="AF9" i="20" s="1"/>
  <c r="S6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AD9" i="17"/>
  <c r="J10" i="17"/>
  <c r="J11" i="17" s="1"/>
  <c r="J12" i="17" s="1"/>
  <c r="J13" i="17" s="1"/>
  <c r="J14" i="17" s="1"/>
  <c r="CP8" i="17"/>
  <c r="CO8" i="17"/>
  <c r="CN8" i="17"/>
  <c r="CM8" i="17"/>
  <c r="CL8" i="17"/>
  <c r="CK8" i="17"/>
  <c r="CJ8" i="17"/>
  <c r="CI8" i="17"/>
  <c r="CH8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O8" i="17"/>
  <c r="AS8" i="17" s="1"/>
  <c r="S6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I9" i="14"/>
  <c r="I10" i="14" s="1"/>
  <c r="M9" i="10"/>
  <c r="N9" i="10" s="1"/>
  <c r="M9" i="14"/>
  <c r="N9" i="14" s="1"/>
  <c r="AF9" i="14"/>
  <c r="AE9" i="14"/>
  <c r="AB9" i="14"/>
  <c r="AA9" i="14"/>
  <c r="X9" i="14"/>
  <c r="W9" i="14"/>
  <c r="J9" i="14"/>
  <c r="CK9" i="14" s="1"/>
  <c r="CP8" i="14"/>
  <c r="CO8" i="14"/>
  <c r="CN8" i="14"/>
  <c r="CM8" i="14"/>
  <c r="CL8" i="14"/>
  <c r="CK8" i="14"/>
  <c r="CJ8" i="14"/>
  <c r="CI8" i="14"/>
  <c r="CH8" i="14"/>
  <c r="CG8" i="14"/>
  <c r="CF8" i="14"/>
  <c r="CE8" i="14"/>
  <c r="CD8" i="14"/>
  <c r="CC8" i="14"/>
  <c r="CB8" i="14"/>
  <c r="CA8" i="14"/>
  <c r="BZ8" i="14"/>
  <c r="BY8" i="14"/>
  <c r="BX8" i="14"/>
  <c r="BW8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O8" i="14"/>
  <c r="Y8" i="14" s="1"/>
  <c r="S6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Q18" i="14" l="1"/>
  <c r="R19" i="14"/>
  <c r="T21" i="14"/>
  <c r="U22" i="14"/>
  <c r="V23" i="14"/>
  <c r="Q23" i="14"/>
  <c r="U23" i="14"/>
  <c r="Q17" i="14"/>
  <c r="R18" i="14"/>
  <c r="T20" i="14"/>
  <c r="U21" i="14"/>
  <c r="V22" i="14"/>
  <c r="V21" i="14"/>
  <c r="Q19" i="14"/>
  <c r="R20" i="14"/>
  <c r="T22" i="14"/>
  <c r="R17" i="14"/>
  <c r="T19" i="14"/>
  <c r="U20" i="14"/>
  <c r="T23" i="14"/>
  <c r="T18" i="14"/>
  <c r="U19" i="14"/>
  <c r="V20" i="14"/>
  <c r="T17" i="14"/>
  <c r="U18" i="14"/>
  <c r="V19" i="14"/>
  <c r="U17" i="14"/>
  <c r="V18" i="14"/>
  <c r="V17" i="14"/>
  <c r="Q22" i="14"/>
  <c r="R23" i="14"/>
  <c r="R22" i="14"/>
  <c r="Q21" i="14"/>
  <c r="Q20" i="14"/>
  <c r="R21" i="14"/>
  <c r="S20" i="14"/>
  <c r="S19" i="14"/>
  <c r="S18" i="14"/>
  <c r="S17" i="14"/>
  <c r="S21" i="14"/>
  <c r="S23" i="14"/>
  <c r="S22" i="14"/>
  <c r="Y9" i="14"/>
  <c r="Z9" i="14"/>
  <c r="AC9" i="14"/>
  <c r="AD9" i="14"/>
  <c r="S73" i="20"/>
  <c r="S74" i="20"/>
  <c r="S75" i="20"/>
  <c r="S77" i="20"/>
  <c r="S76" i="20"/>
  <c r="S78" i="20"/>
  <c r="S79" i="20"/>
  <c r="T73" i="20"/>
  <c r="R73" i="20"/>
  <c r="V73" i="20"/>
  <c r="U73" i="20"/>
  <c r="Q73" i="20"/>
  <c r="U74" i="20"/>
  <c r="V74" i="20"/>
  <c r="T74" i="20"/>
  <c r="R74" i="20"/>
  <c r="Q74" i="20"/>
  <c r="U75" i="20"/>
  <c r="V75" i="20"/>
  <c r="T75" i="20"/>
  <c r="Q75" i="20"/>
  <c r="R75" i="20"/>
  <c r="V76" i="20"/>
  <c r="U76" i="20"/>
  <c r="Q76" i="20"/>
  <c r="R76" i="20"/>
  <c r="V77" i="20"/>
  <c r="Q77" i="20"/>
  <c r="R77" i="20"/>
  <c r="T78" i="20"/>
  <c r="Q78" i="20"/>
  <c r="R78" i="20"/>
  <c r="T76" i="20"/>
  <c r="U79" i="20"/>
  <c r="Q79" i="20"/>
  <c r="R79" i="20"/>
  <c r="T79" i="20"/>
  <c r="T77" i="20"/>
  <c r="U77" i="20"/>
  <c r="V78" i="20"/>
  <c r="U78" i="20"/>
  <c r="V79" i="20"/>
  <c r="V54" i="20"/>
  <c r="R54" i="20"/>
  <c r="T54" i="20"/>
  <c r="U54" i="20"/>
  <c r="V55" i="20"/>
  <c r="T55" i="20"/>
  <c r="Q54" i="20"/>
  <c r="U55" i="20"/>
  <c r="U56" i="20"/>
  <c r="Q55" i="20"/>
  <c r="V56" i="20"/>
  <c r="Q56" i="20"/>
  <c r="R55" i="20"/>
  <c r="T56" i="20"/>
  <c r="R56" i="20"/>
  <c r="U57" i="20"/>
  <c r="V57" i="20"/>
  <c r="Q57" i="20"/>
  <c r="R57" i="20"/>
  <c r="Q58" i="20"/>
  <c r="V58" i="20"/>
  <c r="T57" i="20"/>
  <c r="R58" i="20"/>
  <c r="T59" i="20"/>
  <c r="Q59" i="20"/>
  <c r="R59" i="20"/>
  <c r="U60" i="20"/>
  <c r="U58" i="20"/>
  <c r="T58" i="20"/>
  <c r="T60" i="20"/>
  <c r="Q60" i="20"/>
  <c r="R60" i="20"/>
  <c r="R61" i="20" s="1"/>
  <c r="U59" i="20"/>
  <c r="V59" i="20"/>
  <c r="V60" i="20"/>
  <c r="S54" i="20"/>
  <c r="S55" i="20"/>
  <c r="S56" i="20"/>
  <c r="S57" i="20"/>
  <c r="S58" i="20"/>
  <c r="S59" i="20"/>
  <c r="S60" i="20"/>
  <c r="R36" i="20"/>
  <c r="T36" i="20"/>
  <c r="U36" i="20"/>
  <c r="V36" i="20"/>
  <c r="R37" i="20"/>
  <c r="Q36" i="20"/>
  <c r="V37" i="20"/>
  <c r="U37" i="20"/>
  <c r="T37" i="20"/>
  <c r="Q37" i="20"/>
  <c r="Q38" i="20"/>
  <c r="R38" i="20"/>
  <c r="T38" i="20"/>
  <c r="U38" i="20"/>
  <c r="V38" i="20"/>
  <c r="U39" i="20"/>
  <c r="V39" i="20"/>
  <c r="Q39" i="20"/>
  <c r="R39" i="20"/>
  <c r="V40" i="20"/>
  <c r="Q40" i="20"/>
  <c r="R40" i="20"/>
  <c r="T39" i="20"/>
  <c r="Q41" i="20"/>
  <c r="R41" i="20"/>
  <c r="T41" i="20"/>
  <c r="U42" i="20"/>
  <c r="T42" i="20"/>
  <c r="Q42" i="20"/>
  <c r="R42" i="20"/>
  <c r="T40" i="20"/>
  <c r="U40" i="20"/>
  <c r="V41" i="20"/>
  <c r="U41" i="20"/>
  <c r="V42" i="20"/>
  <c r="S36" i="20"/>
  <c r="S37" i="20"/>
  <c r="S38" i="20"/>
  <c r="S40" i="20"/>
  <c r="S39" i="20"/>
  <c r="S41" i="20"/>
  <c r="S42" i="20"/>
  <c r="R18" i="20"/>
  <c r="U18" i="20"/>
  <c r="T18" i="20"/>
  <c r="V18" i="20"/>
  <c r="T19" i="20"/>
  <c r="Q18" i="20"/>
  <c r="R19" i="20"/>
  <c r="Q19" i="20"/>
  <c r="V19" i="20"/>
  <c r="U19" i="20"/>
  <c r="V20" i="20"/>
  <c r="Q20" i="20"/>
  <c r="R20" i="20"/>
  <c r="U20" i="20"/>
  <c r="T20" i="20"/>
  <c r="U21" i="20"/>
  <c r="V21" i="20"/>
  <c r="Q21" i="20"/>
  <c r="R21" i="20"/>
  <c r="Q22" i="20"/>
  <c r="V22" i="20"/>
  <c r="R22" i="20"/>
  <c r="Q23" i="20"/>
  <c r="T21" i="20"/>
  <c r="T23" i="20"/>
  <c r="R23" i="20"/>
  <c r="R24" i="20"/>
  <c r="T24" i="20"/>
  <c r="Q24" i="20"/>
  <c r="U24" i="20"/>
  <c r="T22" i="20"/>
  <c r="U22" i="20"/>
  <c r="V23" i="20"/>
  <c r="U23" i="20"/>
  <c r="V24" i="20"/>
  <c r="S18" i="20"/>
  <c r="S19" i="20"/>
  <c r="S20" i="20"/>
  <c r="S22" i="20"/>
  <c r="S21" i="20"/>
  <c r="S23" i="20"/>
  <c r="S24" i="20"/>
  <c r="AS32" i="44"/>
  <c r="AU32" i="44"/>
  <c r="BF4" i="44"/>
  <c r="BF7" i="44"/>
  <c r="BF10" i="44"/>
  <c r="BF13" i="44"/>
  <c r="BF16" i="44"/>
  <c r="BF5" i="44"/>
  <c r="BF8" i="44"/>
  <c r="BF11" i="44"/>
  <c r="BF14" i="44"/>
  <c r="BF3" i="44"/>
  <c r="BF6" i="44"/>
  <c r="BF9" i="44"/>
  <c r="BF12" i="44"/>
  <c r="BF15" i="44"/>
  <c r="BF18" i="44"/>
  <c r="BF19" i="44"/>
  <c r="BF20" i="44"/>
  <c r="BF2" i="44"/>
  <c r="BF17" i="44"/>
  <c r="BF21" i="44"/>
  <c r="BF24" i="44"/>
  <c r="BF27" i="44"/>
  <c r="BF22" i="44"/>
  <c r="BF25" i="44"/>
  <c r="BF28" i="44"/>
  <c r="BF26" i="44"/>
  <c r="BF23" i="44"/>
  <c r="BF29" i="44"/>
  <c r="AR32" i="44"/>
  <c r="BE20" i="46"/>
  <c r="BE27" i="46"/>
  <c r="BE13" i="46"/>
  <c r="BE10" i="46"/>
  <c r="BE16" i="46"/>
  <c r="BE25" i="46"/>
  <c r="BE15" i="46"/>
  <c r="BE14" i="46"/>
  <c r="BE24" i="46"/>
  <c r="BE11" i="46"/>
  <c r="BE23" i="46"/>
  <c r="BE21" i="46"/>
  <c r="BE26" i="46"/>
  <c r="BE17" i="46"/>
  <c r="BE22" i="46"/>
  <c r="BE19" i="46"/>
  <c r="BE18" i="46"/>
  <c r="BE12" i="46"/>
  <c r="BE26" i="83"/>
  <c r="BE25" i="83"/>
  <c r="BE27" i="83"/>
  <c r="U47" i="35"/>
  <c r="CP46" i="34"/>
  <c r="CP46" i="35"/>
  <c r="V35" i="35"/>
  <c r="CP47" i="35"/>
  <c r="BB9" i="14"/>
  <c r="BF9" i="14"/>
  <c r="CE9" i="14"/>
  <c r="CH9" i="14"/>
  <c r="CL9" i="14"/>
  <c r="AY9" i="14"/>
  <c r="AF10" i="14"/>
  <c r="AR10" i="14"/>
  <c r="AN10" i="14"/>
  <c r="AJ10" i="14"/>
  <c r="AG10" i="14"/>
  <c r="Y10" i="14"/>
  <c r="X10" i="14"/>
  <c r="BG9" i="14"/>
  <c r="CM9" i="14"/>
  <c r="BJ9" i="14"/>
  <c r="CP9" i="14"/>
  <c r="BN9" i="14"/>
  <c r="BO9" i="14"/>
  <c r="BR9" i="14"/>
  <c r="BV9" i="14"/>
  <c r="BW9" i="14"/>
  <c r="AT9" i="14"/>
  <c r="BZ9" i="14"/>
  <c r="AX9" i="14"/>
  <c r="CD9" i="14"/>
  <c r="R93" i="20"/>
  <c r="U93" i="20"/>
  <c r="T93" i="20"/>
  <c r="U83" i="20"/>
  <c r="T113" i="20"/>
  <c r="R113" i="20"/>
  <c r="V113" i="20"/>
  <c r="V103" i="20"/>
  <c r="R103" i="20"/>
  <c r="R83" i="20"/>
  <c r="V93" i="20"/>
  <c r="T103" i="20"/>
  <c r="V83" i="20"/>
  <c r="T83" i="20"/>
  <c r="U113" i="20"/>
  <c r="U103" i="20"/>
  <c r="V114" i="20"/>
  <c r="U104" i="20"/>
  <c r="T114" i="20"/>
  <c r="U94" i="20"/>
  <c r="Q113" i="20"/>
  <c r="Q93" i="20"/>
  <c r="V104" i="20"/>
  <c r="U114" i="20"/>
  <c r="Q83" i="20"/>
  <c r="T84" i="20"/>
  <c r="V84" i="20"/>
  <c r="Q103" i="20"/>
  <c r="U84" i="20"/>
  <c r="Q104" i="20"/>
  <c r="V94" i="20"/>
  <c r="T104" i="20"/>
  <c r="T94" i="20"/>
  <c r="R94" i="20"/>
  <c r="Q114" i="20"/>
  <c r="R114" i="20"/>
  <c r="T95" i="20"/>
  <c r="Q94" i="20"/>
  <c r="U115" i="20"/>
  <c r="V95" i="20"/>
  <c r="Q95" i="20"/>
  <c r="U95" i="20"/>
  <c r="Q115" i="20"/>
  <c r="V105" i="20"/>
  <c r="T115" i="20"/>
  <c r="U105" i="20"/>
  <c r="T85" i="20"/>
  <c r="V115" i="20"/>
  <c r="T105" i="20"/>
  <c r="Q85" i="20"/>
  <c r="R104" i="20"/>
  <c r="U85" i="20"/>
  <c r="V85" i="20"/>
  <c r="Q105" i="20"/>
  <c r="Q84" i="20"/>
  <c r="R84" i="20"/>
  <c r="R116" i="20"/>
  <c r="R106" i="20"/>
  <c r="Q96" i="20"/>
  <c r="R96" i="20"/>
  <c r="U96" i="20"/>
  <c r="V96" i="20"/>
  <c r="U116" i="20"/>
  <c r="Q86" i="20"/>
  <c r="V116" i="20"/>
  <c r="R86" i="20"/>
  <c r="V106" i="20"/>
  <c r="U86" i="20"/>
  <c r="Q106" i="20"/>
  <c r="V86" i="20"/>
  <c r="Q116" i="20"/>
  <c r="U106" i="20"/>
  <c r="R107" i="20"/>
  <c r="Q87" i="20"/>
  <c r="V97" i="20"/>
  <c r="R87" i="20"/>
  <c r="V107" i="20"/>
  <c r="Q107" i="20"/>
  <c r="R105" i="20"/>
  <c r="R85" i="20"/>
  <c r="V117" i="20"/>
  <c r="V87" i="20"/>
  <c r="R117" i="20"/>
  <c r="Q97" i="20"/>
  <c r="Q117" i="20"/>
  <c r="R95" i="20"/>
  <c r="R115" i="20"/>
  <c r="R97" i="20"/>
  <c r="T118" i="20"/>
  <c r="Q98" i="20"/>
  <c r="T88" i="20"/>
  <c r="R98" i="20"/>
  <c r="T98" i="20"/>
  <c r="R88" i="20"/>
  <c r="Q118" i="20"/>
  <c r="R118" i="20"/>
  <c r="Q88" i="20"/>
  <c r="Q108" i="20"/>
  <c r="R108" i="20"/>
  <c r="T108" i="20"/>
  <c r="R89" i="20"/>
  <c r="Q89" i="20"/>
  <c r="T89" i="20"/>
  <c r="U99" i="20"/>
  <c r="T109" i="20"/>
  <c r="U109" i="20"/>
  <c r="R109" i="20"/>
  <c r="T119" i="20"/>
  <c r="Q99" i="20"/>
  <c r="U119" i="20"/>
  <c r="R99" i="20"/>
  <c r="T99" i="20"/>
  <c r="U89" i="20"/>
  <c r="R119" i="20"/>
  <c r="Q119" i="20"/>
  <c r="Q109" i="20"/>
  <c r="S93" i="20"/>
  <c r="S113" i="20"/>
  <c r="S83" i="20"/>
  <c r="S103" i="20"/>
  <c r="S84" i="20"/>
  <c r="S94" i="20"/>
  <c r="S104" i="20"/>
  <c r="S114" i="20"/>
  <c r="S117" i="20"/>
  <c r="S107" i="20"/>
  <c r="S105" i="20"/>
  <c r="S85" i="20"/>
  <c r="S87" i="20"/>
  <c r="S95" i="20"/>
  <c r="S97" i="20"/>
  <c r="S115" i="20"/>
  <c r="S98" i="20"/>
  <c r="S88" i="20"/>
  <c r="S118" i="20"/>
  <c r="S108" i="20"/>
  <c r="S109" i="20"/>
  <c r="S119" i="20"/>
  <c r="S99" i="20"/>
  <c r="S89" i="20"/>
  <c r="Z45" i="20"/>
  <c r="AA45" i="20"/>
  <c r="AB45" i="20"/>
  <c r="AC45" i="20"/>
  <c r="AD45" i="20"/>
  <c r="AE45" i="20"/>
  <c r="L116" i="20"/>
  <c r="L96" i="20"/>
  <c r="G109" i="20"/>
  <c r="L86" i="20"/>
  <c r="L106" i="20"/>
  <c r="AV46" i="20"/>
  <c r="BB8" i="17"/>
  <c r="AF8" i="17"/>
  <c r="L9" i="17"/>
  <c r="M9" i="17" s="1"/>
  <c r="N9" i="17" s="1"/>
  <c r="AV8" i="17"/>
  <c r="BC8" i="17"/>
  <c r="BD8" i="17"/>
  <c r="AT8" i="17"/>
  <c r="AU8" i="17"/>
  <c r="AW8" i="17"/>
  <c r="AX8" i="17"/>
  <c r="AY8" i="17"/>
  <c r="AZ8" i="17"/>
  <c r="BA8" i="17"/>
  <c r="X10" i="20"/>
  <c r="BC35" i="48"/>
  <c r="BC35" i="83" s="1"/>
  <c r="BC38" i="48"/>
  <c r="BC38" i="83" s="1"/>
  <c r="BC36" i="48"/>
  <c r="BC36" i="83" s="1"/>
  <c r="BC39" i="48"/>
  <c r="BC39" i="83" s="1"/>
  <c r="BC37" i="48"/>
  <c r="BC37" i="83" s="1"/>
  <c r="U50" i="35"/>
  <c r="U52" i="35" s="1"/>
  <c r="BE26" i="48"/>
  <c r="BE25" i="48"/>
  <c r="BE27" i="48"/>
  <c r="CK25" i="33"/>
  <c r="CK54" i="33"/>
  <c r="CM25" i="33"/>
  <c r="CM54" i="33"/>
  <c r="CM16" i="35"/>
  <c r="BC8" i="46" s="1"/>
  <c r="CL16" i="35"/>
  <c r="BB8" i="46" s="1"/>
  <c r="CO16" i="34"/>
  <c r="V15" i="34"/>
  <c r="V16" i="34" s="1"/>
  <c r="CP25" i="33"/>
  <c r="CP54" i="33"/>
  <c r="CH16" i="35"/>
  <c r="AX8" i="46" s="1"/>
  <c r="V15" i="35"/>
  <c r="V16" i="35" s="1"/>
  <c r="CN16" i="35"/>
  <c r="BD8" i="46" s="1"/>
  <c r="CN25" i="33"/>
  <c r="CN54" i="33"/>
  <c r="CO16" i="35"/>
  <c r="BE8" i="46" s="1"/>
  <c r="CO25" i="33"/>
  <c r="CO54" i="33"/>
  <c r="CN25" i="34"/>
  <c r="V24" i="34"/>
  <c r="CI25" i="33"/>
  <c r="CI54" i="33"/>
  <c r="CI16" i="35"/>
  <c r="AY8" i="46" s="1"/>
  <c r="CJ25" i="33"/>
  <c r="CJ54" i="33"/>
  <c r="CJ16" i="35"/>
  <c r="AZ8" i="46" s="1"/>
  <c r="CH25" i="33"/>
  <c r="V24" i="33"/>
  <c r="CH54" i="33"/>
  <c r="CL25" i="33"/>
  <c r="CL54" i="33"/>
  <c r="CK16" i="35"/>
  <c r="BA8" i="46" s="1"/>
  <c r="AG64" i="20"/>
  <c r="Z64" i="20"/>
  <c r="BN46" i="20"/>
  <c r="BM28" i="20"/>
  <c r="T27" i="20"/>
  <c r="AB64" i="20"/>
  <c r="CJ65" i="20"/>
  <c r="AC64" i="20"/>
  <c r="BE10" i="20"/>
  <c r="CP46" i="20"/>
  <c r="AB27" i="20"/>
  <c r="W45" i="20"/>
  <c r="Y64" i="20"/>
  <c r="CP10" i="20"/>
  <c r="AW46" i="20"/>
  <c r="BT46" i="20"/>
  <c r="AD64" i="20"/>
  <c r="AT65" i="20"/>
  <c r="BF65" i="20"/>
  <c r="BS65" i="20"/>
  <c r="CE65" i="20"/>
  <c r="Y28" i="20"/>
  <c r="CD65" i="20"/>
  <c r="O46" i="20"/>
  <c r="Z46" i="20" s="1"/>
  <c r="AX46" i="20"/>
  <c r="BU46" i="20"/>
  <c r="AU65" i="20"/>
  <c r="BG65" i="20"/>
  <c r="BU65" i="20"/>
  <c r="CH65" i="20"/>
  <c r="AW28" i="20"/>
  <c r="BR65" i="20"/>
  <c r="I66" i="20"/>
  <c r="BX66" i="20" s="1"/>
  <c r="X46" i="20"/>
  <c r="BD46" i="20"/>
  <c r="CB46" i="20"/>
  <c r="W65" i="20"/>
  <c r="AW65" i="20"/>
  <c r="BJ65" i="20"/>
  <c r="BV65" i="20"/>
  <c r="CI65" i="20"/>
  <c r="BE28" i="20"/>
  <c r="AE65" i="20"/>
  <c r="Y46" i="20"/>
  <c r="BE46" i="20"/>
  <c r="CC46" i="20"/>
  <c r="Y65" i="20"/>
  <c r="AX65" i="20"/>
  <c r="BK65" i="20"/>
  <c r="BW65" i="20"/>
  <c r="CK65" i="20"/>
  <c r="BE65" i="20"/>
  <c r="BF46" i="20"/>
  <c r="CJ46" i="20"/>
  <c r="Z65" i="20"/>
  <c r="AY65" i="20"/>
  <c r="BM65" i="20"/>
  <c r="BZ65" i="20"/>
  <c r="CL65" i="20"/>
  <c r="S27" i="20"/>
  <c r="U27" i="20"/>
  <c r="CJ28" i="20"/>
  <c r="BU28" i="20"/>
  <c r="BL46" i="20"/>
  <c r="CK46" i="20"/>
  <c r="AA65" i="20"/>
  <c r="BB65" i="20"/>
  <c r="BN65" i="20"/>
  <c r="CA65" i="20"/>
  <c r="CM65" i="20"/>
  <c r="CC28" i="20"/>
  <c r="BM46" i="20"/>
  <c r="AD65" i="20"/>
  <c r="BC65" i="20"/>
  <c r="BO65" i="20"/>
  <c r="CC65" i="20"/>
  <c r="CP65" i="20"/>
  <c r="CK28" i="20"/>
  <c r="R27" i="20"/>
  <c r="V27" i="20"/>
  <c r="AC27" i="20"/>
  <c r="Z28" i="20"/>
  <c r="AX28" i="20"/>
  <c r="BF28" i="20"/>
  <c r="BN28" i="20"/>
  <c r="BV28" i="20"/>
  <c r="CD28" i="20"/>
  <c r="CL28" i="20"/>
  <c r="AD27" i="20"/>
  <c r="AA28" i="20"/>
  <c r="AY28" i="20"/>
  <c r="BG28" i="20"/>
  <c r="BO28" i="20"/>
  <c r="BW28" i="20"/>
  <c r="CE28" i="20"/>
  <c r="CM28" i="20"/>
  <c r="W27" i="20"/>
  <c r="AE27" i="20"/>
  <c r="AB28" i="20"/>
  <c r="AZ28" i="20"/>
  <c r="BH28" i="20"/>
  <c r="BP28" i="20"/>
  <c r="BX28" i="20"/>
  <c r="CF28" i="20"/>
  <c r="CN28" i="20"/>
  <c r="X27" i="20"/>
  <c r="AF27" i="20"/>
  <c r="AC28" i="20"/>
  <c r="AS28" i="20"/>
  <c r="BA28" i="20"/>
  <c r="BI28" i="20"/>
  <c r="BQ28" i="20"/>
  <c r="BY28" i="20"/>
  <c r="CG28" i="20"/>
  <c r="CO28" i="20"/>
  <c r="Y27" i="20"/>
  <c r="AD28" i="20"/>
  <c r="AT28" i="20"/>
  <c r="BB28" i="20"/>
  <c r="BJ28" i="20"/>
  <c r="BR28" i="20"/>
  <c r="BZ28" i="20"/>
  <c r="CH28" i="20"/>
  <c r="CP28" i="20"/>
  <c r="Z27" i="20"/>
  <c r="W28" i="20"/>
  <c r="AE28" i="20"/>
  <c r="AU28" i="20"/>
  <c r="BC28" i="20"/>
  <c r="BK28" i="20"/>
  <c r="BS28" i="20"/>
  <c r="CA28" i="20"/>
  <c r="CI28" i="20"/>
  <c r="I29" i="20"/>
  <c r="O28" i="20"/>
  <c r="X28" i="20"/>
  <c r="AV28" i="20"/>
  <c r="BD28" i="20"/>
  <c r="BL28" i="20"/>
  <c r="BT28" i="20"/>
  <c r="CB28" i="20"/>
  <c r="W9" i="20"/>
  <c r="Z9" i="20"/>
  <c r="S9" i="20"/>
  <c r="AB9" i="20"/>
  <c r="AC9" i="20"/>
  <c r="AA9" i="20"/>
  <c r="Y10" i="20"/>
  <c r="BL10" i="20"/>
  <c r="Z10" i="20"/>
  <c r="BM10" i="20"/>
  <c r="AE10" i="20"/>
  <c r="BT10" i="20"/>
  <c r="BU10" i="20"/>
  <c r="AV10" i="20"/>
  <c r="CB10" i="20"/>
  <c r="O10" i="20"/>
  <c r="AW10" i="20"/>
  <c r="CJ10" i="20"/>
  <c r="Y9" i="20"/>
  <c r="W10" i="20"/>
  <c r="BD10" i="20"/>
  <c r="I11" i="20"/>
  <c r="CM11" i="20" s="1"/>
  <c r="R9" i="20"/>
  <c r="AU10" i="20"/>
  <c r="BC10" i="20"/>
  <c r="BK10" i="20"/>
  <c r="BS10" i="20"/>
  <c r="CA10" i="20"/>
  <c r="CI10" i="20"/>
  <c r="T9" i="20"/>
  <c r="CC10" i="20"/>
  <c r="CK10" i="20"/>
  <c r="AH46" i="20"/>
  <c r="AG46" i="20"/>
  <c r="U9" i="20"/>
  <c r="AX10" i="20"/>
  <c r="BF10" i="20"/>
  <c r="BN10" i="20"/>
  <c r="BV10" i="20"/>
  <c r="CD10" i="20"/>
  <c r="CL10" i="20"/>
  <c r="V9" i="20"/>
  <c r="AD9" i="20"/>
  <c r="AA10" i="20"/>
  <c r="AY10" i="20"/>
  <c r="BG10" i="20"/>
  <c r="BO10" i="20"/>
  <c r="BW10" i="20"/>
  <c r="CE10" i="20"/>
  <c r="CM10" i="20"/>
  <c r="R64" i="20"/>
  <c r="V64" i="20"/>
  <c r="U64" i="20"/>
  <c r="T64" i="20"/>
  <c r="V45" i="20"/>
  <c r="R45" i="20"/>
  <c r="S64" i="20"/>
  <c r="AE9" i="20"/>
  <c r="AB10" i="20"/>
  <c r="AZ10" i="20"/>
  <c r="BH10" i="20"/>
  <c r="BP10" i="20"/>
  <c r="BX10" i="20"/>
  <c r="CF10" i="20"/>
  <c r="CN10" i="20"/>
  <c r="S45" i="20"/>
  <c r="AF46" i="20"/>
  <c r="X9" i="20"/>
  <c r="AC10" i="20"/>
  <c r="AS10" i="20"/>
  <c r="BA10" i="20"/>
  <c r="BI10" i="20"/>
  <c r="BQ10" i="20"/>
  <c r="BY10" i="20"/>
  <c r="CG10" i="20"/>
  <c r="CO10" i="20"/>
  <c r="T45" i="20"/>
  <c r="AD10" i="20"/>
  <c r="AT10" i="20"/>
  <c r="BB10" i="20"/>
  <c r="BJ10" i="20"/>
  <c r="BR10" i="20"/>
  <c r="BZ10" i="20"/>
  <c r="CH10" i="20"/>
  <c r="U45" i="20"/>
  <c r="W46" i="20"/>
  <c r="AE46" i="20"/>
  <c r="AM46" i="20"/>
  <c r="AU46" i="20"/>
  <c r="BC46" i="20"/>
  <c r="BK46" i="20"/>
  <c r="BS46" i="20"/>
  <c r="CA46" i="20"/>
  <c r="CI46" i="20"/>
  <c r="I47" i="20"/>
  <c r="BV46" i="20"/>
  <c r="CD46" i="20"/>
  <c r="CL46" i="20"/>
  <c r="AA46" i="20"/>
  <c r="AI46" i="20"/>
  <c r="AQ46" i="20"/>
  <c r="AY46" i="20"/>
  <c r="BG46" i="20"/>
  <c r="BO46" i="20"/>
  <c r="BW46" i="20"/>
  <c r="CE46" i="20"/>
  <c r="CM46" i="20"/>
  <c r="AB46" i="20"/>
  <c r="AJ46" i="20"/>
  <c r="AR46" i="20"/>
  <c r="AZ46" i="20"/>
  <c r="BH46" i="20"/>
  <c r="BP46" i="20"/>
  <c r="BX46" i="20"/>
  <c r="CF46" i="20"/>
  <c r="CN46" i="20"/>
  <c r="X45" i="20"/>
  <c r="AC46" i="20"/>
  <c r="AK46" i="20"/>
  <c r="AS46" i="20"/>
  <c r="BA46" i="20"/>
  <c r="BI46" i="20"/>
  <c r="BQ46" i="20"/>
  <c r="BY46" i="20"/>
  <c r="CG46" i="20"/>
  <c r="CO46" i="20"/>
  <c r="AD46" i="20"/>
  <c r="AL46" i="20"/>
  <c r="AT46" i="20"/>
  <c r="BB46" i="20"/>
  <c r="BJ46" i="20"/>
  <c r="BR46" i="20"/>
  <c r="BZ46" i="20"/>
  <c r="CH46" i="20"/>
  <c r="W64" i="20"/>
  <c r="AE64" i="20"/>
  <c r="AB65" i="20"/>
  <c r="AZ65" i="20"/>
  <c r="BH65" i="20"/>
  <c r="BP65" i="20"/>
  <c r="BX65" i="20"/>
  <c r="CF65" i="20"/>
  <c r="CN65" i="20"/>
  <c r="X64" i="20"/>
  <c r="AF64" i="20"/>
  <c r="AC65" i="20"/>
  <c r="BA65" i="20"/>
  <c r="BI65" i="20"/>
  <c r="BQ65" i="20"/>
  <c r="BY65" i="20"/>
  <c r="CG65" i="20"/>
  <c r="CO65" i="20"/>
  <c r="O65" i="20"/>
  <c r="AJ65" i="20" s="1"/>
  <c r="X65" i="20"/>
  <c r="AV65" i="20"/>
  <c r="BD65" i="20"/>
  <c r="BL65" i="20"/>
  <c r="BT65" i="20"/>
  <c r="CB65" i="20"/>
  <c r="AH8" i="17"/>
  <c r="AP8" i="17"/>
  <c r="AI8" i="17"/>
  <c r="AQ8" i="17"/>
  <c r="AJ8" i="17"/>
  <c r="AR8" i="17"/>
  <c r="AK8" i="17"/>
  <c r="AL8" i="17"/>
  <c r="AM8" i="17"/>
  <c r="CO9" i="17"/>
  <c r="AN8" i="17"/>
  <c r="AG8" i="17"/>
  <c r="AO8" i="17"/>
  <c r="CP9" i="17"/>
  <c r="Y8" i="17"/>
  <c r="Z8" i="17"/>
  <c r="W9" i="17"/>
  <c r="AE9" i="17"/>
  <c r="AA8" i="17"/>
  <c r="O9" i="17"/>
  <c r="BT9" i="17" s="1"/>
  <c r="X9" i="17"/>
  <c r="AF9" i="17"/>
  <c r="I10" i="17"/>
  <c r="T8" i="17"/>
  <c r="AB8" i="17"/>
  <c r="Y9" i="17"/>
  <c r="U8" i="17"/>
  <c r="AC8" i="17"/>
  <c r="Z9" i="17"/>
  <c r="CD9" i="17"/>
  <c r="V8" i="17"/>
  <c r="AD8" i="17"/>
  <c r="AA9" i="17"/>
  <c r="CM9" i="17"/>
  <c r="W8" i="17"/>
  <c r="AE8" i="17"/>
  <c r="AB9" i="17"/>
  <c r="BX9" i="17"/>
  <c r="CF9" i="17"/>
  <c r="CN9" i="17"/>
  <c r="X8" i="17"/>
  <c r="AC9" i="17"/>
  <c r="BQ9" i="17"/>
  <c r="BY9" i="17"/>
  <c r="CG9" i="17"/>
  <c r="AA8" i="14"/>
  <c r="AD8" i="14"/>
  <c r="S8" i="14"/>
  <c r="AO10" i="14"/>
  <c r="AB10" i="14"/>
  <c r="I11" i="14"/>
  <c r="AE11" i="14" s="1"/>
  <c r="Z8" i="14"/>
  <c r="T8" i="14"/>
  <c r="AB8" i="14"/>
  <c r="AZ9" i="14"/>
  <c r="BH9" i="14"/>
  <c r="BP9" i="14"/>
  <c r="BX9" i="14"/>
  <c r="CF9" i="14"/>
  <c r="CN9" i="14"/>
  <c r="Z10" i="14"/>
  <c r="AH10" i="14"/>
  <c r="AP10" i="14"/>
  <c r="U8" i="14"/>
  <c r="AC8" i="14"/>
  <c r="AS9" i="14"/>
  <c r="BA9" i="14"/>
  <c r="BI9" i="14"/>
  <c r="BQ9" i="14"/>
  <c r="BY9" i="14"/>
  <c r="CG9" i="14"/>
  <c r="CO9" i="14"/>
  <c r="AA10" i="14"/>
  <c r="AI10" i="14"/>
  <c r="AQ10" i="14"/>
  <c r="AV11" i="14"/>
  <c r="BD11" i="14"/>
  <c r="V8" i="14"/>
  <c r="W8" i="14"/>
  <c r="AE8" i="14"/>
  <c r="AU9" i="14"/>
  <c r="BC9" i="14"/>
  <c r="BK9" i="14"/>
  <c r="BS9" i="14"/>
  <c r="CA9" i="14"/>
  <c r="CI9" i="14"/>
  <c r="AC10" i="14"/>
  <c r="AK10" i="14"/>
  <c r="AX11" i="14"/>
  <c r="X8" i="14"/>
  <c r="AF8" i="14"/>
  <c r="O9" i="14"/>
  <c r="AK9" i="14" s="1"/>
  <c r="AV9" i="14"/>
  <c r="BD9" i="14"/>
  <c r="BL9" i="14"/>
  <c r="BT9" i="14"/>
  <c r="CB9" i="14"/>
  <c r="CJ9" i="14"/>
  <c r="J10" i="14"/>
  <c r="CE10" i="14" s="1"/>
  <c r="AD10" i="14"/>
  <c r="AL10" i="14"/>
  <c r="AQ11" i="14"/>
  <c r="AY11" i="14"/>
  <c r="AW9" i="14"/>
  <c r="BE9" i="14"/>
  <c r="BM9" i="14"/>
  <c r="BU9" i="14"/>
  <c r="CC9" i="14"/>
  <c r="W10" i="14"/>
  <c r="AE10" i="14"/>
  <c r="AM10" i="14"/>
  <c r="AB11" i="14"/>
  <c r="AJ11" i="14"/>
  <c r="R8" i="14"/>
  <c r="AC11" i="14"/>
  <c r="AK11" i="14"/>
  <c r="AS11" i="14"/>
  <c r="BA11" i="14"/>
  <c r="A2" i="46" l="1"/>
  <c r="T24" i="14"/>
  <c r="Q24" i="14"/>
  <c r="V24" i="14"/>
  <c r="R24" i="14"/>
  <c r="S24" i="14"/>
  <c r="U24" i="14"/>
  <c r="AP11" i="14"/>
  <c r="I12" i="14"/>
  <c r="U80" i="20"/>
  <c r="R80" i="20"/>
  <c r="Q80" i="20"/>
  <c r="T80" i="20"/>
  <c r="S80" i="20"/>
  <c r="V80" i="20"/>
  <c r="S61" i="20"/>
  <c r="Q61" i="20"/>
  <c r="T61" i="20"/>
  <c r="U61" i="20"/>
  <c r="AC66" i="20"/>
  <c r="V43" i="20"/>
  <c r="V61" i="20"/>
  <c r="R43" i="20"/>
  <c r="U43" i="20"/>
  <c r="S43" i="20"/>
  <c r="Q43" i="20"/>
  <c r="T43" i="20"/>
  <c r="Q25" i="20"/>
  <c r="AO46" i="20"/>
  <c r="AN46" i="20"/>
  <c r="AP46" i="20"/>
  <c r="T25" i="20"/>
  <c r="R25" i="20"/>
  <c r="V25" i="20"/>
  <c r="U25" i="20"/>
  <c r="S25" i="20"/>
  <c r="CN46" i="34"/>
  <c r="BD13" i="44"/>
  <c r="BD29" i="44"/>
  <c r="BD17" i="44"/>
  <c r="BD15" i="44"/>
  <c r="BD6" i="44"/>
  <c r="BD28" i="44"/>
  <c r="BD5" i="44"/>
  <c r="BD21" i="44"/>
  <c r="BD18" i="44"/>
  <c r="BD8" i="44"/>
  <c r="BD24" i="44"/>
  <c r="BD19" i="44"/>
  <c r="BD9" i="44"/>
  <c r="BD11" i="44"/>
  <c r="BD27" i="44"/>
  <c r="BD20" i="44"/>
  <c r="BD12" i="44"/>
  <c r="BD23" i="44"/>
  <c r="BD14" i="44"/>
  <c r="BD16" i="44"/>
  <c r="BD2" i="44"/>
  <c r="BD4" i="44"/>
  <c r="BD7" i="44"/>
  <c r="BD26" i="44"/>
  <c r="BD3" i="44"/>
  <c r="BD22" i="44"/>
  <c r="BD25" i="44"/>
  <c r="BD10" i="44"/>
  <c r="CO46" i="34"/>
  <c r="BE5" i="44"/>
  <c r="BE8" i="44"/>
  <c r="BE11" i="44"/>
  <c r="BE14" i="44"/>
  <c r="BE3" i="44"/>
  <c r="BE6" i="44"/>
  <c r="BE9" i="44"/>
  <c r="BE12" i="44"/>
  <c r="BE15" i="44"/>
  <c r="BE4" i="44"/>
  <c r="BE18" i="44"/>
  <c r="BE19" i="44"/>
  <c r="BE20" i="44"/>
  <c r="BE2" i="44"/>
  <c r="BE7" i="44"/>
  <c r="BE17" i="44"/>
  <c r="BE21" i="44"/>
  <c r="BE24" i="44"/>
  <c r="BE27" i="44"/>
  <c r="BE10" i="44"/>
  <c r="BE16" i="44"/>
  <c r="BE22" i="44"/>
  <c r="BE25" i="44"/>
  <c r="BE28" i="44"/>
  <c r="BE13" i="44"/>
  <c r="BE23" i="44"/>
  <c r="BE26" i="44"/>
  <c r="BE29" i="44"/>
  <c r="BF32" i="44"/>
  <c r="BD11" i="48"/>
  <c r="BD11" i="83"/>
  <c r="BD15" i="48"/>
  <c r="BD23" i="48"/>
  <c r="BD16" i="48"/>
  <c r="BD14" i="48"/>
  <c r="BD9" i="48"/>
  <c r="BD8" i="48"/>
  <c r="BD16" i="83"/>
  <c r="BD14" i="83"/>
  <c r="BD22" i="48"/>
  <c r="BD8" i="83"/>
  <c r="BD19" i="48"/>
  <c r="BD7" i="83"/>
  <c r="BD10" i="83"/>
  <c r="BD18" i="83"/>
  <c r="BD22" i="83"/>
  <c r="BD19" i="83"/>
  <c r="BD20" i="83"/>
  <c r="BD15" i="83"/>
  <c r="BD18" i="48"/>
  <c r="BD12" i="83"/>
  <c r="BD9" i="83"/>
  <c r="BD7" i="48"/>
  <c r="BD12" i="48"/>
  <c r="BD23" i="83"/>
  <c r="BD13" i="83"/>
  <c r="BD21" i="48"/>
  <c r="BD21" i="83"/>
  <c r="BD17" i="83"/>
  <c r="BD20" i="48"/>
  <c r="BD13" i="48"/>
  <c r="BD17" i="48"/>
  <c r="BD6" i="48"/>
  <c r="BD6" i="83"/>
  <c r="BD10" i="48"/>
  <c r="AW11" i="48"/>
  <c r="AW11" i="83"/>
  <c r="AW22" i="83"/>
  <c r="AW15" i="83"/>
  <c r="AW23" i="83"/>
  <c r="AW9" i="48"/>
  <c r="AW19" i="83"/>
  <c r="AW22" i="48"/>
  <c r="AW7" i="48"/>
  <c r="AW19" i="48"/>
  <c r="AW8" i="83"/>
  <c r="AW14" i="83"/>
  <c r="AW14" i="48"/>
  <c r="AW15" i="48"/>
  <c r="AW23" i="48"/>
  <c r="AW8" i="48"/>
  <c r="AW7" i="83"/>
  <c r="AW18" i="48"/>
  <c r="AW21" i="48"/>
  <c r="AW16" i="83"/>
  <c r="AW12" i="48"/>
  <c r="AW9" i="83"/>
  <c r="AW12" i="83"/>
  <c r="AW6" i="83"/>
  <c r="AW10" i="83"/>
  <c r="AW10" i="48"/>
  <c r="AW6" i="48"/>
  <c r="AW17" i="48"/>
  <c r="AW16" i="48"/>
  <c r="AW18" i="83"/>
  <c r="AW20" i="83"/>
  <c r="AW13" i="83"/>
  <c r="AW13" i="48"/>
  <c r="AW17" i="83"/>
  <c r="AW21" i="83"/>
  <c r="AW20" i="48"/>
  <c r="BB11" i="83"/>
  <c r="BB11" i="48"/>
  <c r="BB22" i="48"/>
  <c r="BB19" i="48"/>
  <c r="BB16" i="83"/>
  <c r="BB19" i="83"/>
  <c r="BB23" i="83"/>
  <c r="BB9" i="83"/>
  <c r="BB15" i="48"/>
  <c r="BB14" i="48"/>
  <c r="BB16" i="48"/>
  <c r="BB22" i="83"/>
  <c r="BB15" i="83"/>
  <c r="BB12" i="83"/>
  <c r="BB18" i="83"/>
  <c r="BB14" i="83"/>
  <c r="BB20" i="83"/>
  <c r="BB20" i="48"/>
  <c r="BB12" i="48"/>
  <c r="BB7" i="48"/>
  <c r="BB9" i="48"/>
  <c r="BB8" i="48"/>
  <c r="BB23" i="48"/>
  <c r="BB7" i="83"/>
  <c r="BB18" i="48"/>
  <c r="BB8" i="83"/>
  <c r="BB6" i="48"/>
  <c r="BB21" i="83"/>
  <c r="BB10" i="83"/>
  <c r="BB10" i="48"/>
  <c r="BB17" i="83"/>
  <c r="BB17" i="48"/>
  <c r="BB13" i="83"/>
  <c r="BB6" i="83"/>
  <c r="BB21" i="48"/>
  <c r="BB13" i="48"/>
  <c r="BC11" i="83"/>
  <c r="BC11" i="48"/>
  <c r="BC8" i="48"/>
  <c r="BC12" i="48"/>
  <c r="BC22" i="83"/>
  <c r="BC15" i="83"/>
  <c r="BC7" i="48"/>
  <c r="BC12" i="83"/>
  <c r="BC22" i="48"/>
  <c r="BC19" i="48"/>
  <c r="BC16" i="83"/>
  <c r="BC15" i="48"/>
  <c r="BC14" i="83"/>
  <c r="BC19" i="83"/>
  <c r="BC23" i="48"/>
  <c r="BC9" i="83"/>
  <c r="BC16" i="48"/>
  <c r="BC18" i="48"/>
  <c r="BC21" i="48"/>
  <c r="BC8" i="83"/>
  <c r="BC14" i="48"/>
  <c r="BC20" i="83"/>
  <c r="BC9" i="48"/>
  <c r="BC13" i="48"/>
  <c r="BC13" i="83"/>
  <c r="BC17" i="48"/>
  <c r="BC10" i="83"/>
  <c r="BC6" i="83"/>
  <c r="BC6" i="48"/>
  <c r="BC23" i="83"/>
  <c r="BC21" i="83"/>
  <c r="BC10" i="48"/>
  <c r="BC20" i="48"/>
  <c r="BC17" i="83"/>
  <c r="BC7" i="83"/>
  <c r="BC18" i="83"/>
  <c r="AZ11" i="83"/>
  <c r="AZ11" i="48"/>
  <c r="AZ15" i="48"/>
  <c r="AZ23" i="83"/>
  <c r="AZ23" i="48"/>
  <c r="AZ22" i="83"/>
  <c r="AZ8" i="48"/>
  <c r="AZ19" i="83"/>
  <c r="AZ16" i="48"/>
  <c r="AZ7" i="48"/>
  <c r="AZ7" i="83"/>
  <c r="AZ15" i="83"/>
  <c r="AZ8" i="83"/>
  <c r="AZ22" i="48"/>
  <c r="AZ14" i="83"/>
  <c r="AZ14" i="48"/>
  <c r="AZ19" i="48"/>
  <c r="AZ9" i="48"/>
  <c r="AZ12" i="83"/>
  <c r="AZ18" i="48"/>
  <c r="AZ12" i="48"/>
  <c r="AZ16" i="83"/>
  <c r="AZ18" i="83"/>
  <c r="AZ20" i="83"/>
  <c r="AZ17" i="83"/>
  <c r="AZ21" i="48"/>
  <c r="AZ9" i="83"/>
  <c r="AZ20" i="48"/>
  <c r="AZ6" i="83"/>
  <c r="AZ6" i="48"/>
  <c r="AZ10" i="48"/>
  <c r="AZ10" i="83"/>
  <c r="AZ17" i="48"/>
  <c r="AZ13" i="83"/>
  <c r="AZ13" i="48"/>
  <c r="AZ21" i="83"/>
  <c r="AY11" i="83"/>
  <c r="AY11" i="48"/>
  <c r="AY7" i="83"/>
  <c r="AY16" i="83"/>
  <c r="AY22" i="83"/>
  <c r="AY22" i="48"/>
  <c r="AY19" i="83"/>
  <c r="AY19" i="48"/>
  <c r="AY9" i="83"/>
  <c r="AY8" i="83"/>
  <c r="AY15" i="48"/>
  <c r="AY7" i="48"/>
  <c r="AY18" i="83"/>
  <c r="AY18" i="48"/>
  <c r="AY20" i="83"/>
  <c r="AY8" i="48"/>
  <c r="AY14" i="48"/>
  <c r="AY12" i="83"/>
  <c r="AY14" i="83"/>
  <c r="AY23" i="48"/>
  <c r="AY12" i="48"/>
  <c r="AY13" i="48"/>
  <c r="AY21" i="83"/>
  <c r="AY10" i="83"/>
  <c r="AY10" i="48"/>
  <c r="AY6" i="48"/>
  <c r="AY17" i="83"/>
  <c r="AY17" i="48"/>
  <c r="AY13" i="83"/>
  <c r="AY9" i="48"/>
  <c r="AY21" i="48"/>
  <c r="AY23" i="83"/>
  <c r="AY20" i="48"/>
  <c r="AY16" i="48"/>
  <c r="AY15" i="83"/>
  <c r="AY6" i="83"/>
  <c r="BA11" i="83"/>
  <c r="BA11" i="48"/>
  <c r="BA22" i="83"/>
  <c r="BA16" i="48"/>
  <c r="BA7" i="83"/>
  <c r="BA15" i="83"/>
  <c r="BA12" i="83"/>
  <c r="BA8" i="83"/>
  <c r="BA14" i="48"/>
  <c r="BA14" i="83"/>
  <c r="BA9" i="48"/>
  <c r="BA22" i="48"/>
  <c r="BA8" i="48"/>
  <c r="BA16" i="83"/>
  <c r="BA19" i="48"/>
  <c r="BA7" i="48"/>
  <c r="BA23" i="83"/>
  <c r="BA18" i="48"/>
  <c r="BA19" i="83"/>
  <c r="BA18" i="83"/>
  <c r="BA20" i="83"/>
  <c r="BA9" i="83"/>
  <c r="BA17" i="48"/>
  <c r="BA13" i="83"/>
  <c r="BA15" i="48"/>
  <c r="BA6" i="83"/>
  <c r="BA23" i="48"/>
  <c r="BA13" i="48"/>
  <c r="BA21" i="83"/>
  <c r="BA10" i="83"/>
  <c r="BA17" i="83"/>
  <c r="BA12" i="48"/>
  <c r="BA10" i="48"/>
  <c r="BA20" i="48"/>
  <c r="BA6" i="48"/>
  <c r="BA21" i="48"/>
  <c r="AX11" i="83"/>
  <c r="AX11" i="48"/>
  <c r="AX22" i="83"/>
  <c r="AX14" i="83"/>
  <c r="AX12" i="83"/>
  <c r="AX9" i="48"/>
  <c r="AX22" i="48"/>
  <c r="AX8" i="48"/>
  <c r="AX19" i="48"/>
  <c r="AX16" i="83"/>
  <c r="AX12" i="48"/>
  <c r="AX14" i="48"/>
  <c r="AX7" i="48"/>
  <c r="AX7" i="83"/>
  <c r="AX23" i="83"/>
  <c r="AX23" i="48"/>
  <c r="AX8" i="83"/>
  <c r="AX18" i="48"/>
  <c r="AX21" i="48"/>
  <c r="AX9" i="83"/>
  <c r="AX18" i="83"/>
  <c r="AX16" i="48"/>
  <c r="AX19" i="83"/>
  <c r="AX17" i="48"/>
  <c r="AX13" i="83"/>
  <c r="AX17" i="83"/>
  <c r="AX21" i="83"/>
  <c r="AX20" i="48"/>
  <c r="AX6" i="48"/>
  <c r="AX6" i="83"/>
  <c r="AX13" i="48"/>
  <c r="AX15" i="83"/>
  <c r="AX20" i="83"/>
  <c r="AX10" i="83"/>
  <c r="AX10" i="48"/>
  <c r="AX15" i="48"/>
  <c r="BE11" i="48"/>
  <c r="BE11" i="83"/>
  <c r="BE22" i="48"/>
  <c r="BE19" i="48"/>
  <c r="BE7" i="83"/>
  <c r="BE8" i="83"/>
  <c r="BE18" i="83"/>
  <c r="BE22" i="83"/>
  <c r="BE15" i="83"/>
  <c r="BE15" i="48"/>
  <c r="BE19" i="83"/>
  <c r="BE16" i="48"/>
  <c r="BE9" i="83"/>
  <c r="BE14" i="48"/>
  <c r="BE23" i="83"/>
  <c r="BE23" i="48"/>
  <c r="BE20" i="48"/>
  <c r="BE17" i="83"/>
  <c r="BE12" i="83"/>
  <c r="BE16" i="83"/>
  <c r="BE18" i="48"/>
  <c r="BE7" i="48"/>
  <c r="BE10" i="83"/>
  <c r="BE10" i="48"/>
  <c r="BE8" i="48"/>
  <c r="BE9" i="48"/>
  <c r="BE21" i="48"/>
  <c r="BE6" i="48"/>
  <c r="BE20" i="83"/>
  <c r="BE21" i="83"/>
  <c r="BE12" i="48"/>
  <c r="BE6" i="83"/>
  <c r="BE14" i="83"/>
  <c r="BE13" i="48"/>
  <c r="BE17" i="48"/>
  <c r="BE13" i="83"/>
  <c r="Q90" i="20"/>
  <c r="CM47" i="35"/>
  <c r="CO47" i="35"/>
  <c r="CI47" i="35"/>
  <c r="CH47" i="35"/>
  <c r="CK47" i="35"/>
  <c r="CJ47" i="35"/>
  <c r="CL47" i="35"/>
  <c r="CN47" i="35"/>
  <c r="V46" i="35"/>
  <c r="V47" i="35"/>
  <c r="V50" i="35" s="1"/>
  <c r="V52" i="35" s="1"/>
  <c r="R90" i="20"/>
  <c r="R100" i="20"/>
  <c r="R110" i="20"/>
  <c r="AG9" i="14"/>
  <c r="Q110" i="20"/>
  <c r="Q120" i="20"/>
  <c r="R120" i="20"/>
  <c r="Q100" i="20"/>
  <c r="AF66" i="20"/>
  <c r="AF65" i="20"/>
  <c r="AN66" i="20"/>
  <c r="CK66" i="20"/>
  <c r="Z66" i="20"/>
  <c r="BP66" i="20"/>
  <c r="CF66" i="20"/>
  <c r="BI66" i="20"/>
  <c r="O96" i="20"/>
  <c r="M96" i="20"/>
  <c r="N96" i="20" s="1"/>
  <c r="O116" i="20"/>
  <c r="M116" i="20"/>
  <c r="N116" i="20" s="1"/>
  <c r="O106" i="20"/>
  <c r="M106" i="20"/>
  <c r="N106" i="20" s="1"/>
  <c r="M86" i="20"/>
  <c r="N86" i="20" s="1"/>
  <c r="O86" i="20"/>
  <c r="CL9" i="17"/>
  <c r="CK9" i="17"/>
  <c r="BR9" i="17"/>
  <c r="CC9" i="17"/>
  <c r="CE9" i="17"/>
  <c r="BW9" i="17"/>
  <c r="S8" i="17"/>
  <c r="CJ9" i="17"/>
  <c r="BP9" i="17"/>
  <c r="L10" i="17"/>
  <c r="BZ9" i="17"/>
  <c r="BU9" i="17"/>
  <c r="CI9" i="17"/>
  <c r="CA9" i="17"/>
  <c r="BS9" i="17"/>
  <c r="CH9" i="17"/>
  <c r="BV9" i="17"/>
  <c r="CB9" i="17"/>
  <c r="BH9" i="17"/>
  <c r="BM9" i="17"/>
  <c r="BE9" i="17"/>
  <c r="BJ9" i="17"/>
  <c r="BI9" i="17"/>
  <c r="BN9" i="17"/>
  <c r="AS9" i="17"/>
  <c r="BF9" i="17"/>
  <c r="BK9" i="17"/>
  <c r="BO9" i="17"/>
  <c r="BG9" i="17"/>
  <c r="AI9" i="17"/>
  <c r="BL9" i="17"/>
  <c r="R8" i="17"/>
  <c r="AM9" i="17"/>
  <c r="AF28" i="20"/>
  <c r="I67" i="20"/>
  <c r="BZ67" i="20" s="1"/>
  <c r="CM66" i="20"/>
  <c r="BL66" i="20"/>
  <c r="AH66" i="20"/>
  <c r="CN66" i="20"/>
  <c r="CA66" i="20"/>
  <c r="BW66" i="20"/>
  <c r="BT66" i="20"/>
  <c r="AP66" i="20"/>
  <c r="BR66" i="20"/>
  <c r="BK66" i="20"/>
  <c r="BG66" i="20"/>
  <c r="CB66" i="20"/>
  <c r="BF66" i="20"/>
  <c r="AL66" i="20"/>
  <c r="AE66" i="20"/>
  <c r="AQ66" i="20"/>
  <c r="CJ66" i="20"/>
  <c r="BN66" i="20"/>
  <c r="CG66" i="20"/>
  <c r="CP66" i="20"/>
  <c r="AA66" i="20"/>
  <c r="Y66" i="20"/>
  <c r="CD66" i="20"/>
  <c r="BQ66" i="20"/>
  <c r="BZ66" i="20"/>
  <c r="CI66" i="20"/>
  <c r="AG66" i="20"/>
  <c r="CL66" i="20"/>
  <c r="AK66" i="20"/>
  <c r="BJ66" i="20"/>
  <c r="BS66" i="20"/>
  <c r="AO66" i="20"/>
  <c r="AB66" i="20"/>
  <c r="AD66" i="20"/>
  <c r="AM66" i="20"/>
  <c r="BM66" i="20"/>
  <c r="AJ66" i="20"/>
  <c r="CO66" i="20"/>
  <c r="W66" i="20"/>
  <c r="BU66" i="20"/>
  <c r="BY66" i="20"/>
  <c r="X66" i="20"/>
  <c r="CC66" i="20"/>
  <c r="BH66" i="20"/>
  <c r="M11" i="20"/>
  <c r="N11" i="20" s="1"/>
  <c r="AF10" i="20"/>
  <c r="AR28" i="20"/>
  <c r="AQ9" i="17"/>
  <c r="AP9" i="17"/>
  <c r="CO55" i="33"/>
  <c r="CH55" i="33"/>
  <c r="CI55" i="33"/>
  <c r="CP55" i="33"/>
  <c r="CM55" i="33"/>
  <c r="CN55" i="33"/>
  <c r="CJ55" i="33"/>
  <c r="CK55" i="33"/>
  <c r="CL55" i="33"/>
  <c r="AN10" i="20"/>
  <c r="AQ10" i="20"/>
  <c r="AJ10" i="20"/>
  <c r="V25" i="34"/>
  <c r="V25" i="33"/>
  <c r="V54" i="33"/>
  <c r="AS65" i="20"/>
  <c r="BV66" i="20"/>
  <c r="AH10" i="20"/>
  <c r="AR10" i="20"/>
  <c r="AP10" i="20"/>
  <c r="AK10" i="20"/>
  <c r="AL10" i="20"/>
  <c r="T46" i="20"/>
  <c r="AI10" i="20"/>
  <c r="BR11" i="20"/>
  <c r="AM10" i="20"/>
  <c r="AO10" i="20"/>
  <c r="BS11" i="20"/>
  <c r="S46" i="20"/>
  <c r="CB11" i="20"/>
  <c r="CH66" i="20"/>
  <c r="CE66" i="20"/>
  <c r="BO66" i="20"/>
  <c r="AI66" i="20"/>
  <c r="V65" i="20"/>
  <c r="BU11" i="20"/>
  <c r="Q46" i="20"/>
  <c r="AP11" i="20"/>
  <c r="AG10" i="20"/>
  <c r="U46" i="20"/>
  <c r="BI11" i="20"/>
  <c r="AG28" i="20"/>
  <c r="AO28" i="20"/>
  <c r="S28" i="20"/>
  <c r="CN29" i="20"/>
  <c r="CF29" i="20"/>
  <c r="BX29" i="20"/>
  <c r="BP29" i="20"/>
  <c r="BH29" i="20"/>
  <c r="AJ29" i="20"/>
  <c r="AB29" i="20"/>
  <c r="BY29" i="20"/>
  <c r="CM29" i="20"/>
  <c r="CE29" i="20"/>
  <c r="BW29" i="20"/>
  <c r="BO29" i="20"/>
  <c r="BG29" i="20"/>
  <c r="AQ29" i="20"/>
  <c r="AI29" i="20"/>
  <c r="AA29" i="20"/>
  <c r="BI29" i="20"/>
  <c r="CL29" i="20"/>
  <c r="CD29" i="20"/>
  <c r="BV29" i="20"/>
  <c r="BN29" i="20"/>
  <c r="BF29" i="20"/>
  <c r="AP29" i="20"/>
  <c r="AH29" i="20"/>
  <c r="Z29" i="20"/>
  <c r="CO29" i="20"/>
  <c r="AK29" i="20"/>
  <c r="CK29" i="20"/>
  <c r="CC29" i="20"/>
  <c r="BU29" i="20"/>
  <c r="BM29" i="20"/>
  <c r="BE29" i="20"/>
  <c r="AO29" i="20"/>
  <c r="AG29" i="20"/>
  <c r="Y29" i="20"/>
  <c r="CG29" i="20"/>
  <c r="AC29" i="20"/>
  <c r="CJ29" i="20"/>
  <c r="CB29" i="20"/>
  <c r="BT29" i="20"/>
  <c r="BL29" i="20"/>
  <c r="AN29" i="20"/>
  <c r="AF29" i="20"/>
  <c r="X29" i="20"/>
  <c r="I30" i="20"/>
  <c r="CI29" i="20"/>
  <c r="CA29" i="20"/>
  <c r="BS29" i="20"/>
  <c r="BK29" i="20"/>
  <c r="AM29" i="20"/>
  <c r="AE29" i="20"/>
  <c r="W29" i="20"/>
  <c r="BQ29" i="20"/>
  <c r="CP29" i="20"/>
  <c r="CH29" i="20"/>
  <c r="BZ29" i="20"/>
  <c r="BR29" i="20"/>
  <c r="BJ29" i="20"/>
  <c r="AL29" i="20"/>
  <c r="AD29" i="20"/>
  <c r="AQ28" i="20"/>
  <c r="AM28" i="20"/>
  <c r="AJ28" i="20"/>
  <c r="AL28" i="20"/>
  <c r="Q27" i="20"/>
  <c r="AI28" i="20"/>
  <c r="U28" i="20"/>
  <c r="AP28" i="20"/>
  <c r="T28" i="20"/>
  <c r="AN28" i="20"/>
  <c r="AK28" i="20"/>
  <c r="V28" i="20"/>
  <c r="AH28" i="20"/>
  <c r="AH11" i="20"/>
  <c r="AJ11" i="20"/>
  <c r="AK11" i="20"/>
  <c r="BJ11" i="20"/>
  <c r="BK11" i="20"/>
  <c r="BT11" i="20"/>
  <c r="BM11" i="20"/>
  <c r="BF11" i="20"/>
  <c r="BF125" i="20" s="1"/>
  <c r="BH11" i="20"/>
  <c r="BQ11" i="20"/>
  <c r="BZ11" i="20"/>
  <c r="CA11" i="20"/>
  <c r="CJ11" i="20"/>
  <c r="CC11" i="20"/>
  <c r="BN11" i="20"/>
  <c r="BP11" i="20"/>
  <c r="BP125" i="20" s="1"/>
  <c r="BY11" i="20"/>
  <c r="CH11" i="20"/>
  <c r="CI11" i="20"/>
  <c r="I12" i="20"/>
  <c r="AQ12" i="20" s="1"/>
  <c r="CK11" i="20"/>
  <c r="BV11" i="20"/>
  <c r="BX11" i="20"/>
  <c r="CG11" i="20"/>
  <c r="CG125" i="20" s="1"/>
  <c r="CP11" i="20"/>
  <c r="X11" i="20"/>
  <c r="Y11" i="20"/>
  <c r="BG11" i="20"/>
  <c r="CE11" i="20"/>
  <c r="CD11" i="20"/>
  <c r="CF11" i="20"/>
  <c r="CO11" i="20"/>
  <c r="CO125" i="20" s="1"/>
  <c r="W11" i="20"/>
  <c r="AF11" i="20"/>
  <c r="AG11" i="20"/>
  <c r="BW11" i="20"/>
  <c r="CL11" i="20"/>
  <c r="CN11" i="20"/>
  <c r="AD11" i="20"/>
  <c r="AE11" i="20"/>
  <c r="AE125" i="20" s="1"/>
  <c r="AN11" i="20"/>
  <c r="AO11" i="20"/>
  <c r="Z11" i="20"/>
  <c r="AB11" i="20"/>
  <c r="AC11" i="20"/>
  <c r="AL11" i="20"/>
  <c r="AM11" i="20"/>
  <c r="BL11" i="20"/>
  <c r="BL125" i="20" s="1"/>
  <c r="BE11" i="20"/>
  <c r="T10" i="20"/>
  <c r="BO11" i="20"/>
  <c r="AA11" i="20"/>
  <c r="AQ11" i="20"/>
  <c r="AI11" i="20"/>
  <c r="U10" i="20"/>
  <c r="Q9" i="20"/>
  <c r="S65" i="20"/>
  <c r="V46" i="20"/>
  <c r="AL65" i="20"/>
  <c r="AI65" i="20"/>
  <c r="AH65" i="20"/>
  <c r="AG65" i="20"/>
  <c r="AQ65" i="20"/>
  <c r="AP65" i="20"/>
  <c r="AO65" i="20"/>
  <c r="AM65" i="20"/>
  <c r="AK65" i="20"/>
  <c r="CO47" i="20"/>
  <c r="CG47" i="20"/>
  <c r="BY47" i="20"/>
  <c r="CN47" i="20"/>
  <c r="I48" i="20"/>
  <c r="CJ47" i="20"/>
  <c r="CE47" i="20"/>
  <c r="BV47" i="20"/>
  <c r="BN47" i="20"/>
  <c r="BF47" i="20"/>
  <c r="AH47" i="20"/>
  <c r="Z47" i="20"/>
  <c r="CP47" i="20"/>
  <c r="CD47" i="20"/>
  <c r="BU47" i="20"/>
  <c r="BM47" i="20"/>
  <c r="BE47" i="20"/>
  <c r="AG47" i="20"/>
  <c r="Y47" i="20"/>
  <c r="CM47" i="20"/>
  <c r="CM125" i="20" s="1"/>
  <c r="CC47" i="20"/>
  <c r="BT47" i="20"/>
  <c r="BL47" i="20"/>
  <c r="BD47" i="20"/>
  <c r="AF47" i="20"/>
  <c r="X47" i="20"/>
  <c r="CL47" i="20"/>
  <c r="CB47" i="20"/>
  <c r="BS47" i="20"/>
  <c r="BK47" i="20"/>
  <c r="AE47" i="20"/>
  <c r="W47" i="20"/>
  <c r="CK47" i="20"/>
  <c r="CA47" i="20"/>
  <c r="BR47" i="20"/>
  <c r="BJ47" i="20"/>
  <c r="AD47" i="20"/>
  <c r="CI47" i="20"/>
  <c r="BZ47" i="20"/>
  <c r="BQ47" i="20"/>
  <c r="BI47" i="20"/>
  <c r="AK47" i="20"/>
  <c r="AC47" i="20"/>
  <c r="CF47" i="20"/>
  <c r="BW47" i="20"/>
  <c r="BO47" i="20"/>
  <c r="BG47" i="20"/>
  <c r="AI47" i="20"/>
  <c r="AA47" i="20"/>
  <c r="BP47" i="20"/>
  <c r="BH47" i="20"/>
  <c r="CH47" i="20"/>
  <c r="AJ47" i="20"/>
  <c r="AB47" i="20"/>
  <c r="BX47" i="20"/>
  <c r="V10" i="20"/>
  <c r="T65" i="20"/>
  <c r="S10" i="20"/>
  <c r="AR65" i="20"/>
  <c r="CP67" i="20"/>
  <c r="CH67" i="20"/>
  <c r="AS67" i="20"/>
  <c r="AK67" i="20"/>
  <c r="BW67" i="20"/>
  <c r="AQ67" i="20"/>
  <c r="BS67" i="20"/>
  <c r="BC67" i="20"/>
  <c r="AG67" i="20"/>
  <c r="CA67" i="20"/>
  <c r="U65" i="20"/>
  <c r="AN65" i="20"/>
  <c r="Q45" i="20"/>
  <c r="Q64" i="20"/>
  <c r="BB9" i="17"/>
  <c r="BA9" i="17"/>
  <c r="AX9" i="17"/>
  <c r="BC9" i="17"/>
  <c r="AU9" i="17"/>
  <c r="AW9" i="17"/>
  <c r="AT9" i="17"/>
  <c r="AR9" i="17"/>
  <c r="AG9" i="17"/>
  <c r="AK9" i="17"/>
  <c r="AJ9" i="17"/>
  <c r="BD9" i="17"/>
  <c r="AZ9" i="17"/>
  <c r="AY9" i="17"/>
  <c r="AV9" i="17"/>
  <c r="AN9" i="17"/>
  <c r="V9" i="17"/>
  <c r="AH9" i="17"/>
  <c r="AO9" i="17"/>
  <c r="I11" i="17"/>
  <c r="AN10" i="17"/>
  <c r="AF10" i="17"/>
  <c r="X10" i="17"/>
  <c r="AM10" i="17"/>
  <c r="AE10" i="17"/>
  <c r="W10" i="17"/>
  <c r="AL10" i="17"/>
  <c r="AD10" i="17"/>
  <c r="AK10" i="17"/>
  <c r="AC10" i="17"/>
  <c r="Y10" i="17"/>
  <c r="AR10" i="17"/>
  <c r="AJ10" i="17"/>
  <c r="AB10" i="17"/>
  <c r="AO10" i="17"/>
  <c r="AQ10" i="17"/>
  <c r="AI10" i="17"/>
  <c r="AA10" i="17"/>
  <c r="AP10" i="17"/>
  <c r="AH10" i="17"/>
  <c r="Z10" i="17"/>
  <c r="AG10" i="17"/>
  <c r="AL9" i="17"/>
  <c r="Q8" i="17"/>
  <c r="AH11" i="14"/>
  <c r="AN11" i="14"/>
  <c r="AZ11" i="14"/>
  <c r="AA11" i="14"/>
  <c r="Z11" i="14"/>
  <c r="AF11" i="14"/>
  <c r="AU11" i="14"/>
  <c r="AI11" i="14"/>
  <c r="AR11" i="14"/>
  <c r="X11" i="14"/>
  <c r="W11" i="14"/>
  <c r="CA10" i="14"/>
  <c r="BZ10" i="14"/>
  <c r="BS10" i="14"/>
  <c r="BR10" i="14"/>
  <c r="BC11" i="14"/>
  <c r="BY10" i="14"/>
  <c r="BK10" i="14"/>
  <c r="BI10" i="14"/>
  <c r="AM11" i="14"/>
  <c r="BF10" i="14"/>
  <c r="Q8" i="14"/>
  <c r="BO10" i="14"/>
  <c r="AG11" i="14"/>
  <c r="AD11" i="14"/>
  <c r="Y11" i="14"/>
  <c r="BB11" i="14"/>
  <c r="AW11" i="14"/>
  <c r="AT11" i="14"/>
  <c r="AO11" i="14"/>
  <c r="AL11" i="14"/>
  <c r="CD10" i="14"/>
  <c r="BN10" i="14"/>
  <c r="U9" i="14"/>
  <c r="AO9" i="14"/>
  <c r="AJ9" i="14"/>
  <c r="Q10" i="14"/>
  <c r="BN12" i="14"/>
  <c r="BF12" i="14"/>
  <c r="AX12" i="14"/>
  <c r="AP12" i="14"/>
  <c r="AH12" i="14"/>
  <c r="Z12" i="14"/>
  <c r="BM12" i="14"/>
  <c r="BE12" i="14"/>
  <c r="AW12" i="14"/>
  <c r="AO12" i="14"/>
  <c r="AG12" i="14"/>
  <c r="Y12" i="14"/>
  <c r="BG12" i="14"/>
  <c r="I13" i="14"/>
  <c r="BL12" i="14"/>
  <c r="BD12" i="14"/>
  <c r="AV12" i="14"/>
  <c r="AN12" i="14"/>
  <c r="AF12" i="14"/>
  <c r="X12" i="14"/>
  <c r="AI12" i="14"/>
  <c r="BK12" i="14"/>
  <c r="BC12" i="14"/>
  <c r="AU12" i="14"/>
  <c r="AM12" i="14"/>
  <c r="AE12" i="14"/>
  <c r="W12" i="14"/>
  <c r="BO12" i="14"/>
  <c r="AA12" i="14"/>
  <c r="BJ12" i="14"/>
  <c r="BB12" i="14"/>
  <c r="AT12" i="14"/>
  <c r="AL12" i="14"/>
  <c r="AD12" i="14"/>
  <c r="AY12" i="14"/>
  <c r="BI12" i="14"/>
  <c r="BA12" i="14"/>
  <c r="AS12" i="14"/>
  <c r="AK12" i="14"/>
  <c r="AC12" i="14"/>
  <c r="AQ12" i="14"/>
  <c r="BP12" i="14"/>
  <c r="BH12" i="14"/>
  <c r="AZ12" i="14"/>
  <c r="AR12" i="14"/>
  <c r="AJ12" i="14"/>
  <c r="AB12" i="14"/>
  <c r="CH10" i="14"/>
  <c r="AN9" i="14"/>
  <c r="CO10" i="14"/>
  <c r="AM9" i="14"/>
  <c r="V9" i="14"/>
  <c r="CJ10" i="14"/>
  <c r="CB10" i="14"/>
  <c r="BT10" i="14"/>
  <c r="BL10" i="14"/>
  <c r="BE10" i="14"/>
  <c r="CC10" i="14"/>
  <c r="J11" i="14"/>
  <c r="CK10" i="14"/>
  <c r="CN10" i="14"/>
  <c r="CF10" i="14"/>
  <c r="BX10" i="14"/>
  <c r="BP10" i="14"/>
  <c r="BH10" i="14"/>
  <c r="BM10" i="14"/>
  <c r="BU10" i="14"/>
  <c r="AP9" i="14"/>
  <c r="AH9" i="14"/>
  <c r="AQ9" i="14"/>
  <c r="AL9" i="14"/>
  <c r="AI9" i="14"/>
  <c r="CG10" i="14"/>
  <c r="BW10" i="14"/>
  <c r="CL10" i="14"/>
  <c r="AR9" i="14"/>
  <c r="BJ10" i="14"/>
  <c r="BQ10" i="14"/>
  <c r="BG10" i="14"/>
  <c r="BV10" i="14"/>
  <c r="T9" i="14"/>
  <c r="S9" i="14"/>
  <c r="CI10" i="14"/>
  <c r="CP10" i="14"/>
  <c r="CM10" i="14"/>
  <c r="CE4" i="10"/>
  <c r="CF4" i="10"/>
  <c r="CG4" i="10"/>
  <c r="CH4" i="10"/>
  <c r="CI4" i="10"/>
  <c r="CJ4" i="10"/>
  <c r="CK4" i="10"/>
  <c r="CL4" i="10"/>
  <c r="CM4" i="10"/>
  <c r="CN4" i="10"/>
  <c r="CO4" i="10"/>
  <c r="CP4" i="10"/>
  <c r="CE8" i="10"/>
  <c r="CF8" i="10"/>
  <c r="CG8" i="10"/>
  <c r="CH8" i="10"/>
  <c r="CI8" i="10"/>
  <c r="CJ8" i="10"/>
  <c r="CK8" i="10"/>
  <c r="CL8" i="10"/>
  <c r="CM8" i="10"/>
  <c r="CN8" i="10"/>
  <c r="CO8" i="10"/>
  <c r="CP8" i="10"/>
  <c r="J9" i="10"/>
  <c r="J10" i="10" s="1"/>
  <c r="J11" i="10" s="1"/>
  <c r="J12" i="10" s="1"/>
  <c r="J13" i="10" s="1"/>
  <c r="O8" i="10"/>
  <c r="Z8" i="10" s="1"/>
  <c r="AH8" i="10"/>
  <c r="AI8" i="10"/>
  <c r="AJ8" i="10"/>
  <c r="AK8" i="10"/>
  <c r="AL8" i="10"/>
  <c r="AM8" i="10"/>
  <c r="AN8" i="10"/>
  <c r="AO8" i="10"/>
  <c r="AP8" i="10"/>
  <c r="AQ8" i="10"/>
  <c r="AR8" i="10"/>
  <c r="AS8" i="10"/>
  <c r="AT8" i="10"/>
  <c r="AU8" i="10"/>
  <c r="AV8" i="10"/>
  <c r="AW8" i="10"/>
  <c r="AX8" i="10"/>
  <c r="AY8" i="10"/>
  <c r="AZ8" i="10"/>
  <c r="BA8" i="10"/>
  <c r="BB8" i="10"/>
  <c r="BC8" i="10"/>
  <c r="BD8" i="10"/>
  <c r="BE8" i="10"/>
  <c r="BF8" i="10"/>
  <c r="BG8" i="10"/>
  <c r="BH8" i="10"/>
  <c r="BI8" i="10"/>
  <c r="BJ8" i="10"/>
  <c r="BK8" i="10"/>
  <c r="BL8" i="10"/>
  <c r="BM8" i="10"/>
  <c r="BN8" i="10"/>
  <c r="BO8" i="10"/>
  <c r="BP8" i="10"/>
  <c r="BQ8" i="10"/>
  <c r="BR8" i="10"/>
  <c r="BS8" i="10"/>
  <c r="BT8" i="10"/>
  <c r="BU8" i="10"/>
  <c r="BV8" i="10"/>
  <c r="BW8" i="10"/>
  <c r="BX8" i="10"/>
  <c r="BY8" i="10"/>
  <c r="BZ8" i="10"/>
  <c r="CA8" i="10"/>
  <c r="CB8" i="10"/>
  <c r="CC8" i="10"/>
  <c r="CD8" i="10"/>
  <c r="I10" i="10"/>
  <c r="S6" i="10"/>
  <c r="AD125" i="20" l="1"/>
  <c r="CF125" i="20"/>
  <c r="BX125" i="20"/>
  <c r="BN125" i="20"/>
  <c r="BM125" i="20"/>
  <c r="BU125" i="20"/>
  <c r="BS125" i="20"/>
  <c r="AI125" i="20"/>
  <c r="CN125" i="20"/>
  <c r="CD125" i="20"/>
  <c r="BV125" i="20"/>
  <c r="CC125" i="20"/>
  <c r="BT125" i="20"/>
  <c r="AC125" i="20"/>
  <c r="CL125" i="20"/>
  <c r="CE125" i="20"/>
  <c r="CK125" i="20"/>
  <c r="CJ125" i="20"/>
  <c r="BK125" i="20"/>
  <c r="AA125" i="20"/>
  <c r="AB125" i="20"/>
  <c r="BW125" i="20"/>
  <c r="BG125" i="20"/>
  <c r="CA125" i="20"/>
  <c r="BJ125" i="20"/>
  <c r="BI125" i="20"/>
  <c r="BR125" i="20"/>
  <c r="BO125" i="20"/>
  <c r="Z125" i="20"/>
  <c r="AG125" i="20"/>
  <c r="Y125" i="20"/>
  <c r="CI125" i="20"/>
  <c r="BZ125" i="20"/>
  <c r="AK125" i="20"/>
  <c r="AF125" i="20"/>
  <c r="X125" i="20"/>
  <c r="CH125" i="20"/>
  <c r="BQ125" i="20"/>
  <c r="AJ125" i="20"/>
  <c r="BE125" i="20"/>
  <c r="W125" i="20"/>
  <c r="CP125" i="20"/>
  <c r="BY125" i="20"/>
  <c r="BH125" i="20"/>
  <c r="AH125" i="20"/>
  <c r="CB125" i="20"/>
  <c r="R46" i="20"/>
  <c r="V46" i="34"/>
  <c r="BE32" i="44"/>
  <c r="BD32" i="44"/>
  <c r="A1" i="46"/>
  <c r="A3" i="46" s="1"/>
  <c r="A1" i="83"/>
  <c r="A1" i="48"/>
  <c r="V55" i="33"/>
  <c r="V58" i="33" s="1"/>
  <c r="V60" i="33" s="1"/>
  <c r="V48" i="34"/>
  <c r="V50" i="34" s="1"/>
  <c r="BA67" i="20"/>
  <c r="X67" i="20"/>
  <c r="I68" i="20"/>
  <c r="CC67" i="20"/>
  <c r="Y67" i="20"/>
  <c r="CM67" i="20"/>
  <c r="BY67" i="20"/>
  <c r="AF67" i="20"/>
  <c r="CI67" i="20"/>
  <c r="AH67" i="20"/>
  <c r="AO67" i="20"/>
  <c r="AB67" i="20"/>
  <c r="CG67" i="20"/>
  <c r="AN67" i="20"/>
  <c r="AW67" i="20"/>
  <c r="AX67" i="20"/>
  <c r="BU67" i="20"/>
  <c r="AJ67" i="20"/>
  <c r="CO67" i="20"/>
  <c r="AV67" i="20"/>
  <c r="CD67" i="20"/>
  <c r="CK67" i="20"/>
  <c r="AR67" i="20"/>
  <c r="AD67" i="20"/>
  <c r="BT67" i="20"/>
  <c r="AI67" i="20"/>
  <c r="Z67" i="20"/>
  <c r="AZ67" i="20"/>
  <c r="AL67" i="20"/>
  <c r="CB67" i="20"/>
  <c r="AP67" i="20"/>
  <c r="BX67" i="20"/>
  <c r="AT67" i="20"/>
  <c r="CJ67" i="20"/>
  <c r="CE67" i="20"/>
  <c r="BV67" i="20"/>
  <c r="CF67" i="20"/>
  <c r="BB67" i="20"/>
  <c r="AY67" i="20"/>
  <c r="AU67" i="20"/>
  <c r="W67" i="20"/>
  <c r="CL67" i="20"/>
  <c r="CN67" i="20"/>
  <c r="BR67" i="20"/>
  <c r="AE67" i="20"/>
  <c r="AM67" i="20"/>
  <c r="AA67" i="20"/>
  <c r="AC67" i="20"/>
  <c r="BD116" i="20"/>
  <c r="BD120" i="20" s="1"/>
  <c r="BB116" i="20"/>
  <c r="BB120" i="20" s="1"/>
  <c r="AZ116" i="20"/>
  <c r="AZ120" i="20" s="1"/>
  <c r="BE116" i="20"/>
  <c r="BE120" i="20" s="1"/>
  <c r="AX116" i="20"/>
  <c r="AX120" i="20" s="1"/>
  <c r="BC116" i="20"/>
  <c r="BC120" i="20" s="1"/>
  <c r="BA116" i="20"/>
  <c r="BA120" i="20" s="1"/>
  <c r="AY116" i="20"/>
  <c r="AY120" i="20" s="1"/>
  <c r="BK86" i="20"/>
  <c r="BK90" i="20" s="1"/>
  <c r="BO86" i="20"/>
  <c r="BO90" i="20" s="1"/>
  <c r="BF86" i="20"/>
  <c r="BM86" i="20"/>
  <c r="BM90" i="20" s="1"/>
  <c r="BG86" i="20"/>
  <c r="L87" i="20"/>
  <c r="BQ86" i="20"/>
  <c r="BQ90" i="20" s="1"/>
  <c r="BN86" i="20"/>
  <c r="BN90" i="20" s="1"/>
  <c r="BL86" i="20"/>
  <c r="BL90" i="20" s="1"/>
  <c r="BJ86" i="20"/>
  <c r="BJ90" i="20" s="1"/>
  <c r="BH86" i="20"/>
  <c r="BH90" i="20" s="1"/>
  <c r="BI86" i="20"/>
  <c r="BI90" i="20" s="1"/>
  <c r="BP86" i="20"/>
  <c r="BP90" i="20" s="1"/>
  <c r="BM106" i="20"/>
  <c r="BM110" i="20" s="1"/>
  <c r="BG106" i="20"/>
  <c r="BN106" i="20"/>
  <c r="BN110" i="20" s="1"/>
  <c r="BQ106" i="20"/>
  <c r="BQ110" i="20" s="1"/>
  <c r="BK106" i="20"/>
  <c r="BK110" i="20" s="1"/>
  <c r="BH106" i="20"/>
  <c r="BH110" i="20" s="1"/>
  <c r="BP106" i="20"/>
  <c r="BP110" i="20" s="1"/>
  <c r="BO106" i="20"/>
  <c r="BO110" i="20" s="1"/>
  <c r="BI106" i="20"/>
  <c r="BI110" i="20" s="1"/>
  <c r="BL106" i="20"/>
  <c r="BL110" i="20" s="1"/>
  <c r="BJ106" i="20"/>
  <c r="BJ110" i="20" s="1"/>
  <c r="L107" i="20"/>
  <c r="BF106" i="20"/>
  <c r="BG116" i="20"/>
  <c r="BO116" i="20"/>
  <c r="BL116" i="20"/>
  <c r="BH116" i="20"/>
  <c r="BH120" i="20" s="1"/>
  <c r="L117" i="20"/>
  <c r="BM116" i="20"/>
  <c r="BJ116" i="20"/>
  <c r="BP116" i="20"/>
  <c r="BK116" i="20"/>
  <c r="BQ116" i="20"/>
  <c r="BI116" i="20"/>
  <c r="BI120" i="20" s="1"/>
  <c r="BN116" i="20"/>
  <c r="BF116" i="20"/>
  <c r="L97" i="20"/>
  <c r="BF96" i="20"/>
  <c r="BO96" i="20"/>
  <c r="BO100" i="20" s="1"/>
  <c r="BH96" i="20"/>
  <c r="BH100" i="20" s="1"/>
  <c r="BK96" i="20"/>
  <c r="BK100" i="20" s="1"/>
  <c r="BI96" i="20"/>
  <c r="BI100" i="20" s="1"/>
  <c r="BM96" i="20"/>
  <c r="BM100" i="20" s="1"/>
  <c r="BQ96" i="20"/>
  <c r="BQ100" i="20" s="1"/>
  <c r="BJ96" i="20"/>
  <c r="BJ100" i="20" s="1"/>
  <c r="BP96" i="20"/>
  <c r="BP100" i="20" s="1"/>
  <c r="BG96" i="20"/>
  <c r="BN96" i="20"/>
  <c r="BN100" i="20" s="1"/>
  <c r="BL96" i="20"/>
  <c r="BL100" i="20" s="1"/>
  <c r="U9" i="17"/>
  <c r="Q9" i="17"/>
  <c r="T9" i="17"/>
  <c r="S9" i="17"/>
  <c r="Q66" i="20"/>
  <c r="U66" i="20"/>
  <c r="Q10" i="20"/>
  <c r="AL12" i="20"/>
  <c r="BS12" i="20"/>
  <c r="BV12" i="20"/>
  <c r="AG8" i="10"/>
  <c r="CE9" i="10"/>
  <c r="CK10" i="10"/>
  <c r="CM9" i="10"/>
  <c r="CL9" i="10"/>
  <c r="CI9" i="10"/>
  <c r="BB12" i="20"/>
  <c r="AF12" i="20"/>
  <c r="AI12" i="20"/>
  <c r="AK12" i="20"/>
  <c r="BT12" i="20"/>
  <c r="CE12" i="20"/>
  <c r="BQ12" i="20"/>
  <c r="Y12" i="20"/>
  <c r="AR12" i="20"/>
  <c r="CN12" i="20"/>
  <c r="AW12" i="20"/>
  <c r="CO12" i="20"/>
  <c r="BU12" i="20"/>
  <c r="BY12" i="20"/>
  <c r="BR12" i="20"/>
  <c r="AE12" i="20"/>
  <c r="Z12" i="20"/>
  <c r="AD12" i="20"/>
  <c r="BC12" i="20"/>
  <c r="AX12" i="20"/>
  <c r="BW12" i="20"/>
  <c r="CF12" i="20"/>
  <c r="R9" i="17"/>
  <c r="T66" i="20"/>
  <c r="Q65" i="20"/>
  <c r="CH12" i="20"/>
  <c r="AM12" i="20"/>
  <c r="AG12" i="20"/>
  <c r="AH12" i="20"/>
  <c r="AZ12" i="20"/>
  <c r="BZ12" i="20"/>
  <c r="BA12" i="20"/>
  <c r="AU12" i="20"/>
  <c r="AV12" i="20"/>
  <c r="AO12" i="20"/>
  <c r="AP12" i="20"/>
  <c r="AY12" i="20"/>
  <c r="BX12" i="20"/>
  <c r="AT12" i="20"/>
  <c r="CG12" i="20"/>
  <c r="CA12" i="20"/>
  <c r="CB12" i="20"/>
  <c r="CC12" i="20"/>
  <c r="CD12" i="20"/>
  <c r="CM12" i="20"/>
  <c r="CJ12" i="20"/>
  <c r="R10" i="20"/>
  <c r="CI12" i="20"/>
  <c r="CK12" i="20"/>
  <c r="CL12" i="20"/>
  <c r="AB12" i="20"/>
  <c r="AC12" i="20"/>
  <c r="W12" i="20"/>
  <c r="X12" i="20"/>
  <c r="I13" i="20"/>
  <c r="CC13" i="20" s="1"/>
  <c r="CP12" i="20"/>
  <c r="AA12" i="20"/>
  <c r="AJ12" i="20"/>
  <c r="AS12" i="20"/>
  <c r="AN12" i="20"/>
  <c r="V66" i="20"/>
  <c r="Q28" i="20"/>
  <c r="O11" i="20"/>
  <c r="L12" i="20" s="1"/>
  <c r="U11" i="20"/>
  <c r="T11" i="20"/>
  <c r="V11" i="20"/>
  <c r="Q29" i="20"/>
  <c r="R28" i="20"/>
  <c r="T29" i="20"/>
  <c r="V29" i="20"/>
  <c r="CJ30" i="20"/>
  <c r="CB30" i="20"/>
  <c r="BT30" i="20"/>
  <c r="AV30" i="20"/>
  <c r="AN30" i="20"/>
  <c r="AF30" i="20"/>
  <c r="X30" i="20"/>
  <c r="I31" i="20"/>
  <c r="CI30" i="20"/>
  <c r="CA30" i="20"/>
  <c r="BS30" i="20"/>
  <c r="BC30" i="20"/>
  <c r="AU30" i="20"/>
  <c r="AM30" i="20"/>
  <c r="AE30" i="20"/>
  <c r="W30" i="20"/>
  <c r="CK30" i="20"/>
  <c r="AO30" i="20"/>
  <c r="CP30" i="20"/>
  <c r="CH30" i="20"/>
  <c r="BZ30" i="20"/>
  <c r="BR30" i="20"/>
  <c r="BB30" i="20"/>
  <c r="AT30" i="20"/>
  <c r="AL30" i="20"/>
  <c r="AD30" i="20"/>
  <c r="CO30" i="20"/>
  <c r="CG30" i="20"/>
  <c r="BY30" i="20"/>
  <c r="BQ30" i="20"/>
  <c r="BA30" i="20"/>
  <c r="AS30" i="20"/>
  <c r="AK30" i="20"/>
  <c r="AC30" i="20"/>
  <c r="AW30" i="20"/>
  <c r="CN30" i="20"/>
  <c r="CF30" i="20"/>
  <c r="BX30" i="20"/>
  <c r="AZ30" i="20"/>
  <c r="AR30" i="20"/>
  <c r="AJ30" i="20"/>
  <c r="AB30" i="20"/>
  <c r="CC30" i="20"/>
  <c r="Y30" i="20"/>
  <c r="CM30" i="20"/>
  <c r="CE30" i="20"/>
  <c r="BW30" i="20"/>
  <c r="AY30" i="20"/>
  <c r="AQ30" i="20"/>
  <c r="AI30" i="20"/>
  <c r="AA30" i="20"/>
  <c r="BU30" i="20"/>
  <c r="AG30" i="20"/>
  <c r="CL30" i="20"/>
  <c r="CD30" i="20"/>
  <c r="BV30" i="20"/>
  <c r="AX30" i="20"/>
  <c r="AP30" i="20"/>
  <c r="AH30" i="20"/>
  <c r="Z30" i="20"/>
  <c r="O29" i="20"/>
  <c r="L30" i="20" s="1"/>
  <c r="M29" i="20"/>
  <c r="U29" i="20"/>
  <c r="Q11" i="20"/>
  <c r="U47" i="20"/>
  <c r="R65" i="20"/>
  <c r="Q47" i="20"/>
  <c r="O47" i="20"/>
  <c r="M47" i="20"/>
  <c r="N47" i="20" s="1"/>
  <c r="V47" i="20"/>
  <c r="CN68" i="20"/>
  <c r="CF68" i="20"/>
  <c r="BH68" i="20"/>
  <c r="AZ68" i="20"/>
  <c r="AR68" i="20"/>
  <c r="AJ68" i="20"/>
  <c r="AB68" i="20"/>
  <c r="CL68" i="20"/>
  <c r="CD68" i="20"/>
  <c r="BN68" i="20"/>
  <c r="BF68" i="20"/>
  <c r="AX68" i="20"/>
  <c r="AP68" i="20"/>
  <c r="AH68" i="20"/>
  <c r="Z68" i="20"/>
  <c r="CK68" i="20"/>
  <c r="BM68" i="20"/>
  <c r="BE68" i="20"/>
  <c r="AW68" i="20"/>
  <c r="AO68" i="20"/>
  <c r="AG68" i="20"/>
  <c r="Y68" i="20"/>
  <c r="CJ68" i="20"/>
  <c r="BL68" i="20"/>
  <c r="BD68" i="20"/>
  <c r="AV68" i="20"/>
  <c r="AN68" i="20"/>
  <c r="AF68" i="20"/>
  <c r="X68" i="20"/>
  <c r="I69" i="20"/>
  <c r="CI68" i="20"/>
  <c r="BK68" i="20"/>
  <c r="BC68" i="20"/>
  <c r="AU68" i="20"/>
  <c r="AM68" i="20"/>
  <c r="AE68" i="20"/>
  <c r="W68" i="20"/>
  <c r="CP68" i="20"/>
  <c r="BA68" i="20"/>
  <c r="AD68" i="20"/>
  <c r="CO68" i="20"/>
  <c r="AY68" i="20"/>
  <c r="AC68" i="20"/>
  <c r="CM68" i="20"/>
  <c r="AT68" i="20"/>
  <c r="AA68" i="20"/>
  <c r="CH68" i="20"/>
  <c r="BO68" i="20"/>
  <c r="AS68" i="20"/>
  <c r="CG68" i="20"/>
  <c r="BJ68" i="20"/>
  <c r="AQ68" i="20"/>
  <c r="CE68" i="20"/>
  <c r="BI68" i="20"/>
  <c r="AL68" i="20"/>
  <c r="BG68" i="20"/>
  <c r="AK68" i="20"/>
  <c r="BB68" i="20"/>
  <c r="AI68" i="20"/>
  <c r="T47" i="20"/>
  <c r="I49" i="20"/>
  <c r="CJ48" i="20"/>
  <c r="CB48" i="20"/>
  <c r="BT48" i="20"/>
  <c r="AV48" i="20"/>
  <c r="AN48" i="20"/>
  <c r="AF48" i="20"/>
  <c r="X48" i="20"/>
  <c r="CI48" i="20"/>
  <c r="CA48" i="20"/>
  <c r="BS48" i="20"/>
  <c r="AU48" i="20"/>
  <c r="AM48" i="20"/>
  <c r="AE48" i="20"/>
  <c r="W48" i="20"/>
  <c r="CP48" i="20"/>
  <c r="CH48" i="20"/>
  <c r="BZ48" i="20"/>
  <c r="BR48" i="20"/>
  <c r="AT48" i="20"/>
  <c r="AL48" i="20"/>
  <c r="AD48" i="20"/>
  <c r="CM48" i="20"/>
  <c r="CE48" i="20"/>
  <c r="BW48" i="20"/>
  <c r="AQ48" i="20"/>
  <c r="AI48" i="20"/>
  <c r="AA48" i="20"/>
  <c r="CL48" i="20"/>
  <c r="BV48" i="20"/>
  <c r="AP48" i="20"/>
  <c r="Z48" i="20"/>
  <c r="CK48" i="20"/>
  <c r="BU48" i="20"/>
  <c r="AO48" i="20"/>
  <c r="Y48" i="20"/>
  <c r="CG48" i="20"/>
  <c r="BQ48" i="20"/>
  <c r="AK48" i="20"/>
  <c r="CF48" i="20"/>
  <c r="BP48" i="20"/>
  <c r="AJ48" i="20"/>
  <c r="CD48" i="20"/>
  <c r="AH48" i="20"/>
  <c r="CC48" i="20"/>
  <c r="AW48" i="20"/>
  <c r="AG48" i="20"/>
  <c r="CN48" i="20"/>
  <c r="BX48" i="20"/>
  <c r="AR48" i="20"/>
  <c r="AB48" i="20"/>
  <c r="BY48" i="20"/>
  <c r="AS48" i="20"/>
  <c r="AC48" i="20"/>
  <c r="CO48" i="20"/>
  <c r="O66" i="20"/>
  <c r="M66" i="20"/>
  <c r="N66" i="20" s="1"/>
  <c r="AY11" i="17"/>
  <c r="AQ11" i="17"/>
  <c r="AI11" i="17"/>
  <c r="AA11" i="17"/>
  <c r="AJ11" i="17"/>
  <c r="AX11" i="17"/>
  <c r="AP11" i="17"/>
  <c r="AH11" i="17"/>
  <c r="Z11" i="17"/>
  <c r="AR11" i="17"/>
  <c r="AW11" i="17"/>
  <c r="AO11" i="17"/>
  <c r="AG11" i="17"/>
  <c r="Y11" i="17"/>
  <c r="I12" i="17"/>
  <c r="BD11" i="17"/>
  <c r="AV11" i="17"/>
  <c r="AN11" i="17"/>
  <c r="AF11" i="17"/>
  <c r="X11" i="17"/>
  <c r="BC11" i="17"/>
  <c r="AU11" i="17"/>
  <c r="AM11" i="17"/>
  <c r="AE11" i="17"/>
  <c r="W11" i="17"/>
  <c r="AB11" i="17"/>
  <c r="BB11" i="17"/>
  <c r="AT11" i="17"/>
  <c r="AL11" i="17"/>
  <c r="AD11" i="17"/>
  <c r="AZ11" i="17"/>
  <c r="BA11" i="17"/>
  <c r="AS11" i="17"/>
  <c r="AK11" i="17"/>
  <c r="AC11" i="17"/>
  <c r="O10" i="17"/>
  <c r="M10" i="17"/>
  <c r="N10" i="17" s="1"/>
  <c r="Q10" i="17"/>
  <c r="Q11" i="14"/>
  <c r="O10" i="14"/>
  <c r="AW10" i="14" s="1"/>
  <c r="M10" i="14"/>
  <c r="N10" i="14" s="1"/>
  <c r="R11" i="14"/>
  <c r="Q12" i="14"/>
  <c r="CP11" i="14"/>
  <c r="BZ11" i="14"/>
  <c r="J12" i="14"/>
  <c r="CC11" i="14"/>
  <c r="BU11" i="14"/>
  <c r="BR11" i="14"/>
  <c r="CH11" i="14"/>
  <c r="CB11" i="14"/>
  <c r="CD11" i="14"/>
  <c r="BW11" i="14"/>
  <c r="CN11" i="14"/>
  <c r="CL11" i="14"/>
  <c r="CE11" i="14"/>
  <c r="CK11" i="14"/>
  <c r="BQ11" i="14"/>
  <c r="CJ11" i="14"/>
  <c r="CM11" i="14"/>
  <c r="CG11" i="14"/>
  <c r="BY11" i="14"/>
  <c r="BS11" i="14"/>
  <c r="CA11" i="14"/>
  <c r="BX11" i="14"/>
  <c r="CF11" i="14"/>
  <c r="CO11" i="14"/>
  <c r="CI11" i="14"/>
  <c r="BT11" i="14"/>
  <c r="BV11" i="14"/>
  <c r="R12" i="14"/>
  <c r="R9" i="14"/>
  <c r="V10" i="14"/>
  <c r="T10" i="14"/>
  <c r="S12" i="14"/>
  <c r="CA13" i="14"/>
  <c r="BS13" i="14"/>
  <c r="BK13" i="14"/>
  <c r="BC13" i="14"/>
  <c r="AU13" i="14"/>
  <c r="AM13" i="14"/>
  <c r="AE13" i="14"/>
  <c r="W13" i="14"/>
  <c r="AV13" i="14"/>
  <c r="BZ13" i="14"/>
  <c r="BR13" i="14"/>
  <c r="BJ13" i="14"/>
  <c r="BB13" i="14"/>
  <c r="AT13" i="14"/>
  <c r="AL13" i="14"/>
  <c r="AD13" i="14"/>
  <c r="CB13" i="14"/>
  <c r="AF13" i="14"/>
  <c r="BY13" i="14"/>
  <c r="BQ13" i="14"/>
  <c r="BI13" i="14"/>
  <c r="BA13" i="14"/>
  <c r="AS13" i="14"/>
  <c r="AK13" i="14"/>
  <c r="AC13" i="14"/>
  <c r="BT13" i="14"/>
  <c r="BX13" i="14"/>
  <c r="BP13" i="14"/>
  <c r="BH13" i="14"/>
  <c r="AZ13" i="14"/>
  <c r="AR13" i="14"/>
  <c r="AJ13" i="14"/>
  <c r="AB13" i="14"/>
  <c r="BL13" i="14"/>
  <c r="X13" i="14"/>
  <c r="BW13" i="14"/>
  <c r="BO13" i="14"/>
  <c r="BG13" i="14"/>
  <c r="AY13" i="14"/>
  <c r="AQ13" i="14"/>
  <c r="AI13" i="14"/>
  <c r="AA13" i="14"/>
  <c r="I14" i="14"/>
  <c r="AN13" i="14"/>
  <c r="BV13" i="14"/>
  <c r="BN13" i="14"/>
  <c r="BF13" i="14"/>
  <c r="AX13" i="14"/>
  <c r="AP13" i="14"/>
  <c r="AH13" i="14"/>
  <c r="Z13" i="14"/>
  <c r="BD13" i="14"/>
  <c r="BU13" i="14"/>
  <c r="BM13" i="14"/>
  <c r="BE13" i="14"/>
  <c r="AW13" i="14"/>
  <c r="AO13" i="14"/>
  <c r="AG13" i="14"/>
  <c r="Y13" i="14"/>
  <c r="Q9" i="14"/>
  <c r="U10" i="14"/>
  <c r="CK9" i="10"/>
  <c r="CJ9" i="10"/>
  <c r="CP9" i="10"/>
  <c r="CH9" i="10"/>
  <c r="CO9" i="10"/>
  <c r="CG9" i="10"/>
  <c r="CN9" i="10"/>
  <c r="CF9" i="10"/>
  <c r="CJ10" i="10"/>
  <c r="CE10" i="10"/>
  <c r="J14" i="10"/>
  <c r="CM10" i="10"/>
  <c r="CI10" i="10"/>
  <c r="CP10" i="10"/>
  <c r="CH10" i="10"/>
  <c r="CO10" i="10"/>
  <c r="CG10" i="10"/>
  <c r="CN10" i="10"/>
  <c r="CF10" i="10"/>
  <c r="CL10" i="10"/>
  <c r="AF8" i="10"/>
  <c r="Y8" i="10"/>
  <c r="AE8" i="10"/>
  <c r="W8" i="10"/>
  <c r="AD8" i="10"/>
  <c r="X8" i="10"/>
  <c r="AC8" i="10"/>
  <c r="AB8" i="10"/>
  <c r="AA8" i="10"/>
  <c r="I11" i="10"/>
  <c r="CP11" i="10" s="1"/>
  <c r="U125" i="20" l="1"/>
  <c r="Q125" i="20"/>
  <c r="V125" i="20"/>
  <c r="T125" i="20"/>
  <c r="M12" i="20"/>
  <c r="O12" i="20"/>
  <c r="L13" i="20" s="1"/>
  <c r="AY10" i="14"/>
  <c r="AF301" i="32"/>
  <c r="AF304" i="32"/>
  <c r="AF317" i="32"/>
  <c r="AF302" i="32"/>
  <c r="AF305" i="32"/>
  <c r="AF303" i="32"/>
  <c r="AF327" i="32"/>
  <c r="AF340" i="32"/>
  <c r="AF316" i="32"/>
  <c r="AF311" i="32"/>
  <c r="AF354" i="32"/>
  <c r="AF343" i="32"/>
  <c r="AF341" i="32"/>
  <c r="AF328" i="32"/>
  <c r="AF306" i="32"/>
  <c r="AF352" i="32"/>
  <c r="AF333" i="32"/>
  <c r="AF351" i="32"/>
  <c r="AF321" i="32"/>
  <c r="AF339" i="32"/>
  <c r="AF315" i="32"/>
  <c r="AF342" i="32"/>
  <c r="AF348" i="32"/>
  <c r="AF335" i="32"/>
  <c r="AF344" i="32"/>
  <c r="AF346" i="32"/>
  <c r="AF326" i="32"/>
  <c r="AF331" i="32"/>
  <c r="AF307" i="32"/>
  <c r="AF309" i="32"/>
  <c r="AF350" i="32"/>
  <c r="AF329" i="32"/>
  <c r="AF322" i="32"/>
  <c r="AF308" i="32"/>
  <c r="AF323" i="32"/>
  <c r="AF330" i="32"/>
  <c r="AF345" i="32"/>
  <c r="AF320" i="32"/>
  <c r="AF353" i="32"/>
  <c r="AF355" i="32"/>
  <c r="AF349" i="32"/>
  <c r="AF337" i="32"/>
  <c r="AF314" i="32"/>
  <c r="AF338" i="32"/>
  <c r="AF310" i="32"/>
  <c r="AF325" i="32"/>
  <c r="AF324" i="32"/>
  <c r="AF319" i="32"/>
  <c r="AF313" i="32"/>
  <c r="AF332" i="32"/>
  <c r="AF299" i="32"/>
  <c r="AF336" i="32"/>
  <c r="AF334" i="32"/>
  <c r="AF312" i="32"/>
  <c r="AF347" i="32"/>
  <c r="AF300" i="32"/>
  <c r="AF318" i="32"/>
  <c r="AF129" i="85"/>
  <c r="AF126" i="85"/>
  <c r="AF128" i="85"/>
  <c r="AF117" i="85"/>
  <c r="AF90" i="85"/>
  <c r="AF94" i="85"/>
  <c r="AF109" i="85"/>
  <c r="AF118" i="85"/>
  <c r="AF120" i="85"/>
  <c r="AF130" i="85"/>
  <c r="AF78" i="85"/>
  <c r="AF73" i="85"/>
  <c r="AF131" i="85"/>
  <c r="AF108" i="85"/>
  <c r="AF91" i="85"/>
  <c r="AF107" i="85"/>
  <c r="AF75" i="85"/>
  <c r="AF85" i="85"/>
  <c r="AF104" i="85"/>
  <c r="AF80" i="85"/>
  <c r="AF102" i="85"/>
  <c r="AF114" i="85"/>
  <c r="AF111" i="85"/>
  <c r="AF119" i="85"/>
  <c r="AF79" i="85"/>
  <c r="AF87" i="85"/>
  <c r="AF123" i="85"/>
  <c r="AF97" i="85"/>
  <c r="AF103" i="85"/>
  <c r="AF125" i="85"/>
  <c r="AF115" i="85"/>
  <c r="AF110" i="85"/>
  <c r="AF92" i="85"/>
  <c r="AF82" i="85"/>
  <c r="AF76" i="85"/>
  <c r="AF98" i="85"/>
  <c r="AF81" i="85"/>
  <c r="AF121" i="85"/>
  <c r="AF127" i="85"/>
  <c r="AF88" i="85"/>
  <c r="AF105" i="85"/>
  <c r="AF116" i="85"/>
  <c r="AF112" i="85"/>
  <c r="AF99" i="85"/>
  <c r="AF95" i="85"/>
  <c r="AF100" i="85"/>
  <c r="AF84" i="85"/>
  <c r="AF77" i="85"/>
  <c r="AF96" i="85"/>
  <c r="AF72" i="85"/>
  <c r="AF71" i="85"/>
  <c r="AF132" i="85"/>
  <c r="AF124" i="85"/>
  <c r="AF86" i="85"/>
  <c r="AF113" i="85"/>
  <c r="AF106" i="85"/>
  <c r="AF89" i="85"/>
  <c r="AF74" i="85"/>
  <c r="AF83" i="85"/>
  <c r="AF93" i="85"/>
  <c r="AF101" i="85"/>
  <c r="AF122" i="85"/>
  <c r="Z306" i="32"/>
  <c r="Z324" i="32"/>
  <c r="Z303" i="32"/>
  <c r="Z301" i="32"/>
  <c r="Z304" i="32"/>
  <c r="Z317" i="32"/>
  <c r="Z318" i="32"/>
  <c r="Z302" i="32"/>
  <c r="Z305" i="32"/>
  <c r="Z319" i="32"/>
  <c r="Z333" i="32"/>
  <c r="Z345" i="32"/>
  <c r="Z352" i="32"/>
  <c r="Z340" i="32"/>
  <c r="Z323" i="32"/>
  <c r="Z311" i="32"/>
  <c r="Z316" i="32"/>
  <c r="Z329" i="32"/>
  <c r="Z339" i="32"/>
  <c r="Z335" i="32"/>
  <c r="Z342" i="32"/>
  <c r="Z330" i="32"/>
  <c r="Z309" i="32"/>
  <c r="Z307" i="32"/>
  <c r="Z351" i="32"/>
  <c r="Z315" i="32"/>
  <c r="Z337" i="32"/>
  <c r="Z355" i="32"/>
  <c r="Z321" i="32"/>
  <c r="Z326" i="32"/>
  <c r="Z314" i="32"/>
  <c r="Z343" i="32"/>
  <c r="Z331" i="32"/>
  <c r="Z328" i="32"/>
  <c r="Z354" i="32"/>
  <c r="Z308" i="32"/>
  <c r="Z346" i="32"/>
  <c r="Z310" i="32"/>
  <c r="Z332" i="32"/>
  <c r="Z347" i="32"/>
  <c r="Z353" i="32"/>
  <c r="Z322" i="32"/>
  <c r="Z336" i="32"/>
  <c r="Z344" i="32"/>
  <c r="Z313" i="32"/>
  <c r="Z320" i="32"/>
  <c r="Z325" i="32"/>
  <c r="Z349" i="32"/>
  <c r="Z338" i="32"/>
  <c r="Z341" i="32"/>
  <c r="Z327" i="32"/>
  <c r="Z334" i="32"/>
  <c r="Z350" i="32"/>
  <c r="Z300" i="32"/>
  <c r="Z348" i="32"/>
  <c r="Z299" i="32"/>
  <c r="Z312" i="32"/>
  <c r="Z118" i="85"/>
  <c r="Z126" i="85"/>
  <c r="Z130" i="85"/>
  <c r="Z117" i="85"/>
  <c r="Z94" i="85"/>
  <c r="Z120" i="85"/>
  <c r="Z109" i="85"/>
  <c r="Z90" i="85"/>
  <c r="Z128" i="85"/>
  <c r="Z129" i="85"/>
  <c r="Z91" i="85"/>
  <c r="Z104" i="85"/>
  <c r="Z131" i="85"/>
  <c r="Z107" i="85"/>
  <c r="Z85" i="85"/>
  <c r="Z119" i="85"/>
  <c r="Z102" i="85"/>
  <c r="Z87" i="85"/>
  <c r="Z73" i="85"/>
  <c r="Z114" i="85"/>
  <c r="Z111" i="85"/>
  <c r="Z79" i="85"/>
  <c r="Z125" i="85"/>
  <c r="Z108" i="85"/>
  <c r="Z123" i="85"/>
  <c r="Z78" i="85"/>
  <c r="Z88" i="85"/>
  <c r="Z115" i="85"/>
  <c r="Z116" i="85"/>
  <c r="Z92" i="85"/>
  <c r="Z76" i="85"/>
  <c r="Z121" i="85"/>
  <c r="Z97" i="85"/>
  <c r="Z105" i="85"/>
  <c r="Z103" i="85"/>
  <c r="Z77" i="85"/>
  <c r="Z80" i="85"/>
  <c r="Z99" i="85"/>
  <c r="Z81" i="85"/>
  <c r="Z75" i="85"/>
  <c r="Z112" i="85"/>
  <c r="Z127" i="85"/>
  <c r="Z98" i="85"/>
  <c r="Z71" i="85"/>
  <c r="Z82" i="85"/>
  <c r="Z89" i="85"/>
  <c r="Z100" i="85"/>
  <c r="Z124" i="85"/>
  <c r="Z93" i="85"/>
  <c r="Z84" i="85"/>
  <c r="Z72" i="85"/>
  <c r="Z74" i="85"/>
  <c r="Z86" i="85"/>
  <c r="Z101" i="85"/>
  <c r="Z122" i="85"/>
  <c r="Z83" i="85"/>
  <c r="Z110" i="85"/>
  <c r="Z96" i="85"/>
  <c r="Z106" i="85"/>
  <c r="Z95" i="85"/>
  <c r="Z113" i="85"/>
  <c r="Z132" i="85"/>
  <c r="Y303" i="32"/>
  <c r="Y336" i="32"/>
  <c r="Y327" i="32"/>
  <c r="Y301" i="32"/>
  <c r="Y304" i="32"/>
  <c r="Y317" i="32"/>
  <c r="Y315" i="32"/>
  <c r="Y348" i="32"/>
  <c r="Y302" i="32"/>
  <c r="Y305" i="32"/>
  <c r="Y300" i="32"/>
  <c r="Y312" i="32"/>
  <c r="Y351" i="32"/>
  <c r="Y329" i="32"/>
  <c r="Y352" i="32"/>
  <c r="Y323" i="32"/>
  <c r="Y311" i="32"/>
  <c r="Y350" i="32"/>
  <c r="Y331" i="32"/>
  <c r="Y306" i="32"/>
  <c r="Y347" i="32"/>
  <c r="Y316" i="32"/>
  <c r="Y321" i="32"/>
  <c r="Y339" i="32"/>
  <c r="Y340" i="32"/>
  <c r="Y319" i="32"/>
  <c r="Y354" i="32"/>
  <c r="Y330" i="32"/>
  <c r="Y318" i="32"/>
  <c r="Y309" i="32"/>
  <c r="Y328" i="32"/>
  <c r="Y326" i="32"/>
  <c r="Y307" i="32"/>
  <c r="Y345" i="32"/>
  <c r="Y338" i="32"/>
  <c r="Y308" i="32"/>
  <c r="Y341" i="32"/>
  <c r="Y310" i="32"/>
  <c r="Y334" i="32"/>
  <c r="Y355" i="32"/>
  <c r="Y343" i="32"/>
  <c r="Y322" i="32"/>
  <c r="Y344" i="32"/>
  <c r="Y337" i="32"/>
  <c r="Y346" i="32"/>
  <c r="Y320" i="32"/>
  <c r="Y314" i="32"/>
  <c r="Y325" i="32"/>
  <c r="Y335" i="32"/>
  <c r="Y324" i="32"/>
  <c r="Y342" i="32"/>
  <c r="Y332" i="32"/>
  <c r="Y313" i="32"/>
  <c r="Y299" i="32"/>
  <c r="Y349" i="32"/>
  <c r="Y333" i="32"/>
  <c r="Y353" i="32"/>
  <c r="Y130" i="85"/>
  <c r="Y117" i="85"/>
  <c r="Y118" i="85"/>
  <c r="Y129" i="85"/>
  <c r="Y94" i="85"/>
  <c r="Y128" i="85"/>
  <c r="Y109" i="85"/>
  <c r="Y90" i="85"/>
  <c r="Y120" i="85"/>
  <c r="Y126" i="85"/>
  <c r="Y119" i="85"/>
  <c r="Y111" i="85"/>
  <c r="Y108" i="85"/>
  <c r="Y87" i="85"/>
  <c r="Y75" i="85"/>
  <c r="Y125" i="85"/>
  <c r="Y102" i="85"/>
  <c r="Y79" i="85"/>
  <c r="Y123" i="85"/>
  <c r="Y104" i="85"/>
  <c r="Y78" i="85"/>
  <c r="Y80" i="85"/>
  <c r="Y131" i="85"/>
  <c r="Y107" i="85"/>
  <c r="Y114" i="85"/>
  <c r="Y97" i="85"/>
  <c r="Y103" i="85"/>
  <c r="Y91" i="85"/>
  <c r="Y85" i="85"/>
  <c r="Y99" i="85"/>
  <c r="Y71" i="85"/>
  <c r="Y76" i="85"/>
  <c r="Y116" i="85"/>
  <c r="Y127" i="85"/>
  <c r="Y92" i="85"/>
  <c r="Y73" i="85"/>
  <c r="Y98" i="85"/>
  <c r="Y105" i="85"/>
  <c r="Y72" i="85"/>
  <c r="Y110" i="85"/>
  <c r="Y112" i="85"/>
  <c r="Y82" i="85"/>
  <c r="Y88" i="85"/>
  <c r="Y77" i="85"/>
  <c r="Y83" i="85"/>
  <c r="Y81" i="85"/>
  <c r="Y84" i="85"/>
  <c r="Y95" i="85"/>
  <c r="Y96" i="85"/>
  <c r="Y124" i="85"/>
  <c r="Y115" i="85"/>
  <c r="Y86" i="85"/>
  <c r="Y132" i="85"/>
  <c r="Y121" i="85"/>
  <c r="Y101" i="85"/>
  <c r="Y113" i="85"/>
  <c r="Y100" i="85"/>
  <c r="Y74" i="85"/>
  <c r="Y93" i="85"/>
  <c r="Y122" i="85"/>
  <c r="Y89" i="85"/>
  <c r="Y106" i="85"/>
  <c r="AD312" i="32"/>
  <c r="AD351" i="32"/>
  <c r="AD324" i="32"/>
  <c r="AD300" i="32"/>
  <c r="AD302" i="32"/>
  <c r="AD305" i="32"/>
  <c r="AD313" i="32"/>
  <c r="AD306" i="32"/>
  <c r="AD307" i="32"/>
  <c r="AD343" i="32"/>
  <c r="AD327" i="32"/>
  <c r="AD336" i="32"/>
  <c r="AD303" i="32"/>
  <c r="AD340" i="32"/>
  <c r="AD315" i="32"/>
  <c r="AD339" i="32"/>
  <c r="AD301" i="32"/>
  <c r="AD304" i="32"/>
  <c r="AD317" i="32"/>
  <c r="AD318" i="32"/>
  <c r="AD309" i="32"/>
  <c r="AD323" i="32"/>
  <c r="AD328" i="32"/>
  <c r="AD335" i="32"/>
  <c r="AD321" i="32"/>
  <c r="AD332" i="32"/>
  <c r="AD352" i="32"/>
  <c r="AD330" i="32"/>
  <c r="AD311" i="32"/>
  <c r="AD354" i="32"/>
  <c r="AD341" i="32"/>
  <c r="AD329" i="32"/>
  <c r="AD355" i="32"/>
  <c r="AD331" i="32"/>
  <c r="AD316" i="32"/>
  <c r="AD342" i="32"/>
  <c r="AD325" i="32"/>
  <c r="AD308" i="32"/>
  <c r="AD333" i="32"/>
  <c r="AD353" i="32"/>
  <c r="AD319" i="32"/>
  <c r="AD348" i="32"/>
  <c r="AD349" i="32"/>
  <c r="AD337" i="32"/>
  <c r="AD322" i="32"/>
  <c r="AD320" i="32"/>
  <c r="AD299" i="32"/>
  <c r="AD326" i="32"/>
  <c r="AD338" i="32"/>
  <c r="AD334" i="32"/>
  <c r="AD345" i="32"/>
  <c r="AD350" i="32"/>
  <c r="AD347" i="32"/>
  <c r="AD344" i="32"/>
  <c r="AD346" i="32"/>
  <c r="AD314" i="32"/>
  <c r="AD310" i="32"/>
  <c r="AD130" i="85"/>
  <c r="AD90" i="85"/>
  <c r="AD126" i="85"/>
  <c r="AD94" i="85"/>
  <c r="AD129" i="85"/>
  <c r="AD117" i="85"/>
  <c r="AD118" i="85"/>
  <c r="AD128" i="85"/>
  <c r="AD109" i="85"/>
  <c r="AD120" i="85"/>
  <c r="AD107" i="85"/>
  <c r="AD111" i="85"/>
  <c r="AD87" i="85"/>
  <c r="AD125" i="85"/>
  <c r="AD79" i="85"/>
  <c r="AD103" i="85"/>
  <c r="AD131" i="85"/>
  <c r="AD73" i="85"/>
  <c r="AD78" i="85"/>
  <c r="AD85" i="85"/>
  <c r="AD97" i="85"/>
  <c r="AD108" i="85"/>
  <c r="AD102" i="85"/>
  <c r="AD123" i="85"/>
  <c r="AD104" i="85"/>
  <c r="AD119" i="85"/>
  <c r="AD114" i="85"/>
  <c r="AD91" i="85"/>
  <c r="AD76" i="85"/>
  <c r="AD115" i="85"/>
  <c r="AD92" i="85"/>
  <c r="AD88" i="85"/>
  <c r="AD105" i="85"/>
  <c r="AD81" i="85"/>
  <c r="AD71" i="85"/>
  <c r="AD127" i="85"/>
  <c r="AD121" i="85"/>
  <c r="AD82" i="85"/>
  <c r="AD110" i="85"/>
  <c r="AD77" i="85"/>
  <c r="AD80" i="85"/>
  <c r="AD75" i="85"/>
  <c r="AD116" i="85"/>
  <c r="AD124" i="85"/>
  <c r="AD101" i="85"/>
  <c r="AD72" i="85"/>
  <c r="AD106" i="85"/>
  <c r="AD83" i="85"/>
  <c r="AD122" i="85"/>
  <c r="AD96" i="85"/>
  <c r="AD84" i="85"/>
  <c r="AD98" i="85"/>
  <c r="AD112" i="85"/>
  <c r="AD95" i="85"/>
  <c r="AD86" i="85"/>
  <c r="AD132" i="85"/>
  <c r="AD99" i="85"/>
  <c r="AD100" i="85"/>
  <c r="AD89" i="85"/>
  <c r="AD74" i="85"/>
  <c r="AD93" i="85"/>
  <c r="AD113" i="85"/>
  <c r="AA353" i="32"/>
  <c r="AA303" i="32"/>
  <c r="AA301" i="32"/>
  <c r="AA304" i="32"/>
  <c r="AA317" i="32"/>
  <c r="AA300" i="32"/>
  <c r="AA302" i="32"/>
  <c r="AA305" i="32"/>
  <c r="AA319" i="32"/>
  <c r="AA306" i="32"/>
  <c r="AA333" i="32"/>
  <c r="AA309" i="32"/>
  <c r="AA339" i="32"/>
  <c r="AA323" i="32"/>
  <c r="AA321" i="32"/>
  <c r="AA335" i="32"/>
  <c r="AA316" i="32"/>
  <c r="AA311" i="32"/>
  <c r="AA342" i="32"/>
  <c r="AA349" i="32"/>
  <c r="AA330" i="32"/>
  <c r="AA318" i="32"/>
  <c r="AA307" i="32"/>
  <c r="AA340" i="32"/>
  <c r="AA352" i="32"/>
  <c r="AA328" i="32"/>
  <c r="AA331" i="32"/>
  <c r="AA344" i="32"/>
  <c r="AA336" i="32"/>
  <c r="AA350" i="32"/>
  <c r="AA332" i="32"/>
  <c r="AA308" i="32"/>
  <c r="AA345" i="32"/>
  <c r="AA320" i="32"/>
  <c r="AA314" i="32"/>
  <c r="AA346" i="32"/>
  <c r="AA338" i="32"/>
  <c r="AA351" i="32"/>
  <c r="AA315" i="32"/>
  <c r="AA347" i="32"/>
  <c r="AA354" i="32"/>
  <c r="AA313" i="32"/>
  <c r="AA334" i="32"/>
  <c r="AA325" i="32"/>
  <c r="AA299" i="32"/>
  <c r="AA322" i="32"/>
  <c r="AA341" i="32"/>
  <c r="AA329" i="32"/>
  <c r="AA312" i="32"/>
  <c r="AA355" i="32"/>
  <c r="AA326" i="32"/>
  <c r="AA337" i="32"/>
  <c r="AA348" i="32"/>
  <c r="AA327" i="32"/>
  <c r="AA324" i="32"/>
  <c r="AA310" i="32"/>
  <c r="AA343" i="32"/>
  <c r="AA109" i="85"/>
  <c r="AA130" i="85"/>
  <c r="AA90" i="85"/>
  <c r="AA126" i="85"/>
  <c r="AA129" i="85"/>
  <c r="AA94" i="85"/>
  <c r="AA120" i="85"/>
  <c r="AA118" i="85"/>
  <c r="AA128" i="85"/>
  <c r="AA117" i="85"/>
  <c r="AA111" i="85"/>
  <c r="AA102" i="85"/>
  <c r="AA73" i="85"/>
  <c r="AA91" i="85"/>
  <c r="AA114" i="85"/>
  <c r="AA123" i="85"/>
  <c r="AA107" i="85"/>
  <c r="AA75" i="85"/>
  <c r="AA119" i="85"/>
  <c r="AA131" i="85"/>
  <c r="AA87" i="85"/>
  <c r="AA85" i="85"/>
  <c r="AA97" i="85"/>
  <c r="AA103" i="85"/>
  <c r="AA104" i="85"/>
  <c r="AA78" i="85"/>
  <c r="AA125" i="85"/>
  <c r="AA127" i="85"/>
  <c r="AA82" i="85"/>
  <c r="AA110" i="85"/>
  <c r="AA77" i="85"/>
  <c r="AA121" i="85"/>
  <c r="AA92" i="85"/>
  <c r="AA116" i="85"/>
  <c r="AA112" i="85"/>
  <c r="AA80" i="85"/>
  <c r="AA76" i="85"/>
  <c r="AA88" i="85"/>
  <c r="AA99" i="85"/>
  <c r="AA81" i="85"/>
  <c r="AA71" i="85"/>
  <c r="AA108" i="85"/>
  <c r="AA79" i="85"/>
  <c r="AA98" i="85"/>
  <c r="AA105" i="85"/>
  <c r="AA72" i="85"/>
  <c r="AA86" i="85"/>
  <c r="AA95" i="85"/>
  <c r="AA132" i="85"/>
  <c r="AA115" i="85"/>
  <c r="AA83" i="85"/>
  <c r="AA100" i="85"/>
  <c r="AA84" i="85"/>
  <c r="AA101" i="85"/>
  <c r="AA89" i="85"/>
  <c r="AA93" i="85"/>
  <c r="AA113" i="85"/>
  <c r="AA124" i="85"/>
  <c r="AA106" i="85"/>
  <c r="AA122" i="85"/>
  <c r="AA74" i="85"/>
  <c r="AA96" i="85"/>
  <c r="AC300" i="32"/>
  <c r="AC302" i="32"/>
  <c r="AC305" i="32"/>
  <c r="AC306" i="32"/>
  <c r="AC343" i="32"/>
  <c r="AC303" i="32"/>
  <c r="AC349" i="32"/>
  <c r="AC301" i="32"/>
  <c r="AC304" i="32"/>
  <c r="AC318" i="32"/>
  <c r="AC317" i="32"/>
  <c r="AC331" i="32"/>
  <c r="AC352" i="32"/>
  <c r="AC307" i="32"/>
  <c r="AC316" i="32"/>
  <c r="AC330" i="32"/>
  <c r="AC355" i="32"/>
  <c r="AC328" i="32"/>
  <c r="AC321" i="32"/>
  <c r="AC340" i="32"/>
  <c r="AC311" i="32"/>
  <c r="AC354" i="32"/>
  <c r="AC339" i="32"/>
  <c r="AC323" i="32"/>
  <c r="AC337" i="32"/>
  <c r="AC314" i="32"/>
  <c r="AC341" i="32"/>
  <c r="AC342" i="32"/>
  <c r="AC319" i="32"/>
  <c r="AC327" i="32"/>
  <c r="AC344" i="32"/>
  <c r="AC326" i="32"/>
  <c r="AC350" i="32"/>
  <c r="AC309" i="32"/>
  <c r="AC335" i="32"/>
  <c r="AC315" i="32"/>
  <c r="AC329" i="32"/>
  <c r="AC353" i="32"/>
  <c r="AC332" i="32"/>
  <c r="AC324" i="32"/>
  <c r="AC348" i="32"/>
  <c r="AC336" i="32"/>
  <c r="AC320" i="32"/>
  <c r="AC351" i="32"/>
  <c r="AC325" i="32"/>
  <c r="AC345" i="32"/>
  <c r="AC313" i="32"/>
  <c r="AC308" i="32"/>
  <c r="AC338" i="32"/>
  <c r="AC334" i="32"/>
  <c r="AC312" i="32"/>
  <c r="AC347" i="32"/>
  <c r="AC346" i="32"/>
  <c r="AC333" i="32"/>
  <c r="AC299" i="32"/>
  <c r="AC310" i="32"/>
  <c r="AC322" i="32"/>
  <c r="AC117" i="85"/>
  <c r="AC90" i="85"/>
  <c r="AC109" i="85"/>
  <c r="AC129" i="85"/>
  <c r="AC118" i="85"/>
  <c r="AC120" i="85"/>
  <c r="AC94" i="85"/>
  <c r="AC130" i="85"/>
  <c r="AC126" i="85"/>
  <c r="AC128" i="85"/>
  <c r="AC131" i="85"/>
  <c r="AC102" i="85"/>
  <c r="AC97" i="85"/>
  <c r="AC125" i="85"/>
  <c r="AC85" i="85"/>
  <c r="AC103" i="85"/>
  <c r="AC123" i="85"/>
  <c r="AC91" i="85"/>
  <c r="AC107" i="85"/>
  <c r="AC75" i="85"/>
  <c r="AC79" i="85"/>
  <c r="AC87" i="85"/>
  <c r="AC108" i="85"/>
  <c r="AC73" i="85"/>
  <c r="AC78" i="85"/>
  <c r="AC114" i="85"/>
  <c r="AC104" i="85"/>
  <c r="AC111" i="85"/>
  <c r="AC127" i="85"/>
  <c r="AC110" i="85"/>
  <c r="AC80" i="85"/>
  <c r="AC88" i="85"/>
  <c r="AC77" i="85"/>
  <c r="AC99" i="85"/>
  <c r="AC82" i="85"/>
  <c r="AC71" i="85"/>
  <c r="AC105" i="85"/>
  <c r="AC72" i="85"/>
  <c r="AC92" i="85"/>
  <c r="AC98" i="85"/>
  <c r="AC115" i="85"/>
  <c r="AC112" i="85"/>
  <c r="AC81" i="85"/>
  <c r="AC116" i="85"/>
  <c r="AC121" i="85"/>
  <c r="AC76" i="85"/>
  <c r="AC101" i="85"/>
  <c r="AC119" i="85"/>
  <c r="AC100" i="85"/>
  <c r="AC124" i="85"/>
  <c r="AC86" i="85"/>
  <c r="AC83" i="85"/>
  <c r="AC74" i="85"/>
  <c r="AC96" i="85"/>
  <c r="AC106" i="85"/>
  <c r="AC89" i="85"/>
  <c r="AC113" i="85"/>
  <c r="AC84" i="85"/>
  <c r="AC93" i="85"/>
  <c r="AC132" i="85"/>
  <c r="AC122" i="85"/>
  <c r="AC95" i="85"/>
  <c r="AE317" i="32"/>
  <c r="AE312" i="32"/>
  <c r="AE300" i="32"/>
  <c r="AE302" i="32"/>
  <c r="AE305" i="32"/>
  <c r="AE328" i="32"/>
  <c r="AE329" i="32"/>
  <c r="AE307" i="32"/>
  <c r="AE316" i="32"/>
  <c r="AE336" i="32"/>
  <c r="AE348" i="32"/>
  <c r="AE303" i="32"/>
  <c r="AE301" i="32"/>
  <c r="AE304" i="32"/>
  <c r="AE345" i="32"/>
  <c r="AE318" i="32"/>
  <c r="AE340" i="32"/>
  <c r="AE309" i="32"/>
  <c r="AE306" i="32"/>
  <c r="AE352" i="32"/>
  <c r="AE311" i="32"/>
  <c r="AE321" i="32"/>
  <c r="AE319" i="32"/>
  <c r="AE354" i="32"/>
  <c r="AE315" i="32"/>
  <c r="AE335" i="32"/>
  <c r="AE323" i="32"/>
  <c r="AE330" i="32"/>
  <c r="AE341" i="32"/>
  <c r="AE314" i="32"/>
  <c r="AE331" i="32"/>
  <c r="AE339" i="32"/>
  <c r="AE326" i="32"/>
  <c r="AE333" i="32"/>
  <c r="AE353" i="32"/>
  <c r="AE351" i="32"/>
  <c r="AE343" i="32"/>
  <c r="AE327" i="32"/>
  <c r="AE355" i="32"/>
  <c r="AE346" i="32"/>
  <c r="AE332" i="32"/>
  <c r="AE310" i="32"/>
  <c r="AE313" i="32"/>
  <c r="AE350" i="32"/>
  <c r="AE320" i="32"/>
  <c r="AE308" i="32"/>
  <c r="AE344" i="32"/>
  <c r="AE325" i="32"/>
  <c r="AE324" i="32"/>
  <c r="AE349" i="32"/>
  <c r="AE322" i="32"/>
  <c r="AE342" i="32"/>
  <c r="AE334" i="32"/>
  <c r="AE347" i="32"/>
  <c r="AE299" i="32"/>
  <c r="AE337" i="32"/>
  <c r="AE338" i="32"/>
  <c r="AE126" i="85"/>
  <c r="AE94" i="85"/>
  <c r="AE128" i="85"/>
  <c r="AE120" i="85"/>
  <c r="AE130" i="85"/>
  <c r="AE117" i="85"/>
  <c r="AE90" i="85"/>
  <c r="AE109" i="85"/>
  <c r="AE118" i="85"/>
  <c r="AE129" i="85"/>
  <c r="AE131" i="85"/>
  <c r="AE104" i="85"/>
  <c r="AE107" i="85"/>
  <c r="AE119" i="85"/>
  <c r="AE87" i="85"/>
  <c r="AE114" i="85"/>
  <c r="AE97" i="85"/>
  <c r="AE80" i="85"/>
  <c r="AE102" i="85"/>
  <c r="AE91" i="85"/>
  <c r="AE79" i="85"/>
  <c r="AE123" i="85"/>
  <c r="AE73" i="85"/>
  <c r="AE78" i="85"/>
  <c r="AE108" i="85"/>
  <c r="AE103" i="85"/>
  <c r="AE75" i="85"/>
  <c r="AE111" i="85"/>
  <c r="AE85" i="85"/>
  <c r="AE121" i="85"/>
  <c r="AE98" i="85"/>
  <c r="AE105" i="85"/>
  <c r="AE92" i="85"/>
  <c r="AE99" i="85"/>
  <c r="AE112" i="85"/>
  <c r="AE116" i="85"/>
  <c r="AE115" i="85"/>
  <c r="AE76" i="85"/>
  <c r="AE81" i="85"/>
  <c r="AE110" i="85"/>
  <c r="AE72" i="85"/>
  <c r="AE127" i="85"/>
  <c r="AE82" i="85"/>
  <c r="AE88" i="85"/>
  <c r="AE77" i="85"/>
  <c r="AE125" i="85"/>
  <c r="AE106" i="85"/>
  <c r="AE100" i="85"/>
  <c r="AE84" i="85"/>
  <c r="AE86" i="85"/>
  <c r="AE96" i="85"/>
  <c r="AE95" i="85"/>
  <c r="AE124" i="85"/>
  <c r="AE89" i="85"/>
  <c r="AE93" i="85"/>
  <c r="AE101" i="85"/>
  <c r="AE71" i="85"/>
  <c r="AE74" i="85"/>
  <c r="AE132" i="85"/>
  <c r="AE83" i="85"/>
  <c r="AE122" i="85"/>
  <c r="AE113" i="85"/>
  <c r="AB302" i="32"/>
  <c r="AB305" i="32"/>
  <c r="AB343" i="32"/>
  <c r="AB353" i="32"/>
  <c r="AB303" i="32"/>
  <c r="AB336" i="32"/>
  <c r="AB301" i="32"/>
  <c r="AB304" i="32"/>
  <c r="AB317" i="32"/>
  <c r="AB340" i="32"/>
  <c r="AB344" i="32"/>
  <c r="AB309" i="32"/>
  <c r="AB318" i="32"/>
  <c r="AB338" i="32"/>
  <c r="AB355" i="32"/>
  <c r="AB316" i="32"/>
  <c r="AB352" i="32"/>
  <c r="AB311" i="32"/>
  <c r="AB342" i="32"/>
  <c r="AB306" i="32"/>
  <c r="AB321" i="32"/>
  <c r="AB314" i="32"/>
  <c r="AB330" i="32"/>
  <c r="AB339" i="32"/>
  <c r="AB320" i="32"/>
  <c r="AB341" i="32"/>
  <c r="AB350" i="32"/>
  <c r="AB327" i="32"/>
  <c r="AB347" i="32"/>
  <c r="AB335" i="32"/>
  <c r="AB351" i="32"/>
  <c r="AB329" i="32"/>
  <c r="AB337" i="32"/>
  <c r="AB323" i="32"/>
  <c r="AB354" i="32"/>
  <c r="AB315" i="32"/>
  <c r="AB345" i="32"/>
  <c r="AB324" i="32"/>
  <c r="AB346" i="32"/>
  <c r="AB313" i="32"/>
  <c r="AB312" i="32"/>
  <c r="AB308" i="32"/>
  <c r="AB333" i="32"/>
  <c r="AB334" i="32"/>
  <c r="AB348" i="32"/>
  <c r="AB331" i="32"/>
  <c r="AB299" i="32"/>
  <c r="AB319" i="32"/>
  <c r="AB328" i="32"/>
  <c r="AB326" i="32"/>
  <c r="AB300" i="32"/>
  <c r="AB325" i="32"/>
  <c r="AB349" i="32"/>
  <c r="AB310" i="32"/>
  <c r="AB332" i="32"/>
  <c r="AB322" i="32"/>
  <c r="AB307" i="32"/>
  <c r="AB109" i="85"/>
  <c r="AB129" i="85"/>
  <c r="AB128" i="85"/>
  <c r="AB117" i="85"/>
  <c r="AB130" i="85"/>
  <c r="AB90" i="85"/>
  <c r="AB118" i="85"/>
  <c r="AB94" i="85"/>
  <c r="AB120" i="85"/>
  <c r="AB126" i="85"/>
  <c r="AB78" i="85"/>
  <c r="AB123" i="85"/>
  <c r="AB97" i="85"/>
  <c r="AB103" i="85"/>
  <c r="AB104" i="85"/>
  <c r="AB125" i="85"/>
  <c r="AB91" i="85"/>
  <c r="AB108" i="85"/>
  <c r="AB114" i="85"/>
  <c r="AB107" i="85"/>
  <c r="AB73" i="85"/>
  <c r="AB75" i="85"/>
  <c r="AB85" i="85"/>
  <c r="AB131" i="85"/>
  <c r="AB102" i="85"/>
  <c r="AB79" i="85"/>
  <c r="AB88" i="85"/>
  <c r="AB71" i="85"/>
  <c r="AB119" i="85"/>
  <c r="AB81" i="85"/>
  <c r="AB92" i="85"/>
  <c r="AB82" i="85"/>
  <c r="AB76" i="85"/>
  <c r="AB127" i="85"/>
  <c r="AB72" i="85"/>
  <c r="AB87" i="85"/>
  <c r="AB111" i="85"/>
  <c r="AB121" i="85"/>
  <c r="AB77" i="85"/>
  <c r="AB115" i="85"/>
  <c r="AB116" i="85"/>
  <c r="AB110" i="85"/>
  <c r="AB105" i="85"/>
  <c r="AB80" i="85"/>
  <c r="AB99" i="85"/>
  <c r="AB98" i="85"/>
  <c r="AB84" i="85"/>
  <c r="AB106" i="85"/>
  <c r="AB89" i="85"/>
  <c r="AB113" i="85"/>
  <c r="AB74" i="85"/>
  <c r="AB100" i="85"/>
  <c r="AB124" i="85"/>
  <c r="AB101" i="85"/>
  <c r="AB112" i="85"/>
  <c r="AB122" i="85"/>
  <c r="AB95" i="85"/>
  <c r="AB96" i="85"/>
  <c r="AB93" i="85"/>
  <c r="AB132" i="85"/>
  <c r="AB83" i="85"/>
  <c r="AB86" i="85"/>
  <c r="AH318" i="32"/>
  <c r="AH301" i="32"/>
  <c r="AH304" i="32"/>
  <c r="AH317" i="32"/>
  <c r="AH300" i="32"/>
  <c r="AH324" i="32"/>
  <c r="AH328" i="32"/>
  <c r="AH329" i="32"/>
  <c r="AH302" i="32"/>
  <c r="AH305" i="32"/>
  <c r="AH316" i="32"/>
  <c r="AH340" i="32"/>
  <c r="AH348" i="32"/>
  <c r="AH303" i="32"/>
  <c r="AH330" i="32"/>
  <c r="AH309" i="32"/>
  <c r="AH306" i="32"/>
  <c r="AH311" i="32"/>
  <c r="AH343" i="32"/>
  <c r="AH323" i="32"/>
  <c r="AH352" i="32"/>
  <c r="AH354" i="32"/>
  <c r="AH342" i="32"/>
  <c r="AH321" i="32"/>
  <c r="AH346" i="32"/>
  <c r="AH335" i="32"/>
  <c r="AH314" i="32"/>
  <c r="AH338" i="32"/>
  <c r="AH350" i="32"/>
  <c r="AH344" i="32"/>
  <c r="AH315" i="32"/>
  <c r="AH310" i="32"/>
  <c r="AH308" i="32"/>
  <c r="AH312" i="32"/>
  <c r="AH319" i="32"/>
  <c r="AH333" i="32"/>
  <c r="AH299" i="32"/>
  <c r="AH345" i="32"/>
  <c r="AH331" i="32"/>
  <c r="AH307" i="32"/>
  <c r="AH337" i="32"/>
  <c r="AH334" i="32"/>
  <c r="AH326" i="32"/>
  <c r="AH320" i="32"/>
  <c r="AH355" i="32"/>
  <c r="AH325" i="32"/>
  <c r="AH341" i="32"/>
  <c r="AH349" i="32"/>
  <c r="AH351" i="32"/>
  <c r="AH332" i="32"/>
  <c r="AH327" i="32"/>
  <c r="AH339" i="32"/>
  <c r="AH353" i="32"/>
  <c r="AH336" i="32"/>
  <c r="AH347" i="32"/>
  <c r="AH322" i="32"/>
  <c r="AH313" i="32"/>
  <c r="AH109" i="85"/>
  <c r="AH94" i="85"/>
  <c r="AH90" i="85"/>
  <c r="AH126" i="85"/>
  <c r="AH120" i="85"/>
  <c r="AH118" i="85"/>
  <c r="AH129" i="85"/>
  <c r="AH130" i="85"/>
  <c r="AH128" i="85"/>
  <c r="AH117" i="85"/>
  <c r="AH119" i="85"/>
  <c r="AH125" i="85"/>
  <c r="AH78" i="85"/>
  <c r="AH111" i="85"/>
  <c r="AH91" i="85"/>
  <c r="AH107" i="85"/>
  <c r="AH87" i="85"/>
  <c r="AH131" i="85"/>
  <c r="AH79" i="85"/>
  <c r="AH108" i="85"/>
  <c r="AH104" i="85"/>
  <c r="AH85" i="85"/>
  <c r="AH123" i="85"/>
  <c r="AH114" i="85"/>
  <c r="AH103" i="85"/>
  <c r="AH73" i="85"/>
  <c r="AH97" i="85"/>
  <c r="AH75" i="85"/>
  <c r="AH99" i="85"/>
  <c r="AH115" i="85"/>
  <c r="AH98" i="85"/>
  <c r="AH110" i="85"/>
  <c r="AH102" i="85"/>
  <c r="AH92" i="85"/>
  <c r="AH76" i="85"/>
  <c r="AH127" i="85"/>
  <c r="AH82" i="85"/>
  <c r="AH88" i="85"/>
  <c r="AH72" i="85"/>
  <c r="AH80" i="85"/>
  <c r="AH116" i="85"/>
  <c r="AH81" i="85"/>
  <c r="AH71" i="85"/>
  <c r="AH112" i="85"/>
  <c r="AH77" i="85"/>
  <c r="AH105" i="85"/>
  <c r="AH122" i="85"/>
  <c r="AH101" i="85"/>
  <c r="AH84" i="85"/>
  <c r="AH95" i="85"/>
  <c r="AH106" i="85"/>
  <c r="AH93" i="85"/>
  <c r="AH89" i="85"/>
  <c r="AH132" i="85"/>
  <c r="AH121" i="85"/>
  <c r="AH100" i="85"/>
  <c r="AH113" i="85"/>
  <c r="AH96" i="85"/>
  <c r="AH74" i="85"/>
  <c r="AH86" i="85"/>
  <c r="AH83" i="85"/>
  <c r="AH124" i="85"/>
  <c r="AG311" i="32"/>
  <c r="AG325" i="32"/>
  <c r="AG301" i="32"/>
  <c r="AG304" i="32"/>
  <c r="AG312" i="32"/>
  <c r="AG317" i="32"/>
  <c r="AG300" i="32"/>
  <c r="AG324" i="32"/>
  <c r="AG306" i="32"/>
  <c r="AG302" i="32"/>
  <c r="AG305" i="32"/>
  <c r="AG303" i="32"/>
  <c r="AG355" i="32"/>
  <c r="AG331" i="32"/>
  <c r="AG313" i="32"/>
  <c r="AG315" i="32"/>
  <c r="AG316" i="32"/>
  <c r="AG340" i="32"/>
  <c r="AG318" i="32"/>
  <c r="AG330" i="32"/>
  <c r="AG342" i="32"/>
  <c r="AG353" i="32"/>
  <c r="AG328" i="32"/>
  <c r="AG352" i="32"/>
  <c r="AG354" i="32"/>
  <c r="AG341" i="32"/>
  <c r="AG314" i="32"/>
  <c r="AG309" i="32"/>
  <c r="AG307" i="32"/>
  <c r="AG308" i="32"/>
  <c r="AG349" i="32"/>
  <c r="AG319" i="32"/>
  <c r="AG351" i="32"/>
  <c r="AG333" i="32"/>
  <c r="AG348" i="32"/>
  <c r="AG321" i="32"/>
  <c r="AG343" i="32"/>
  <c r="AG310" i="32"/>
  <c r="AG299" i="32"/>
  <c r="AG329" i="32"/>
  <c r="AG347" i="32"/>
  <c r="AG339" i="32"/>
  <c r="AG322" i="32"/>
  <c r="AG327" i="32"/>
  <c r="AG345" i="32"/>
  <c r="AG335" i="32"/>
  <c r="AG334" i="32"/>
  <c r="AG337" i="32"/>
  <c r="AG332" i="32"/>
  <c r="AG323" i="32"/>
  <c r="AG346" i="32"/>
  <c r="AG338" i="32"/>
  <c r="AG344" i="32"/>
  <c r="AG326" i="32"/>
  <c r="AG350" i="32"/>
  <c r="AG336" i="32"/>
  <c r="AG320" i="32"/>
  <c r="AG118" i="85"/>
  <c r="AG130" i="85"/>
  <c r="AG129" i="85"/>
  <c r="AG94" i="85"/>
  <c r="AG128" i="85"/>
  <c r="AG120" i="85"/>
  <c r="AG109" i="85"/>
  <c r="AG90" i="85"/>
  <c r="AG126" i="85"/>
  <c r="AG117" i="85"/>
  <c r="AG107" i="85"/>
  <c r="AG103" i="85"/>
  <c r="AG87" i="85"/>
  <c r="AG104" i="85"/>
  <c r="AG123" i="85"/>
  <c r="AG111" i="85"/>
  <c r="AG85" i="85"/>
  <c r="AG131" i="85"/>
  <c r="AG114" i="85"/>
  <c r="AG80" i="85"/>
  <c r="AG119" i="85"/>
  <c r="AG91" i="85"/>
  <c r="AG125" i="85"/>
  <c r="AG75" i="85"/>
  <c r="AG97" i="85"/>
  <c r="AG78" i="85"/>
  <c r="AG108" i="85"/>
  <c r="AG102" i="85"/>
  <c r="AG73" i="85"/>
  <c r="AG79" i="85"/>
  <c r="AG81" i="85"/>
  <c r="AG98" i="85"/>
  <c r="AG110" i="85"/>
  <c r="AG72" i="85"/>
  <c r="AG82" i="85"/>
  <c r="AG121" i="85"/>
  <c r="AG99" i="85"/>
  <c r="AG105" i="85"/>
  <c r="AG71" i="85"/>
  <c r="AG76" i="85"/>
  <c r="AG115" i="85"/>
  <c r="AG92" i="85"/>
  <c r="AG96" i="85"/>
  <c r="AG112" i="85"/>
  <c r="AG93" i="85"/>
  <c r="AG132" i="85"/>
  <c r="AG89" i="85"/>
  <c r="AG100" i="85"/>
  <c r="AG124" i="85"/>
  <c r="AG122" i="85"/>
  <c r="AG106" i="85"/>
  <c r="AG74" i="85"/>
  <c r="AG116" i="85"/>
  <c r="AG113" i="85"/>
  <c r="AG127" i="85"/>
  <c r="AG86" i="85"/>
  <c r="AG101" i="85"/>
  <c r="AG83" i="85"/>
  <c r="AG95" i="85"/>
  <c r="AG88" i="85"/>
  <c r="AG77" i="85"/>
  <c r="AG84" i="85"/>
  <c r="CL126" i="20"/>
  <c r="BX126" i="20"/>
  <c r="CH126" i="20"/>
  <c r="Z126" i="20"/>
  <c r="BT126" i="20"/>
  <c r="BS126" i="20"/>
  <c r="CK126" i="20"/>
  <c r="AK126" i="20"/>
  <c r="AL126" i="20"/>
  <c r="AQ126" i="20"/>
  <c r="AS126" i="20"/>
  <c r="AO126" i="20"/>
  <c r="BY126" i="20"/>
  <c r="AF126" i="20"/>
  <c r="AN126" i="20"/>
  <c r="CI126" i="20"/>
  <c r="AP126" i="20"/>
  <c r="BR126" i="20"/>
  <c r="AI126" i="20"/>
  <c r="AJ126" i="20"/>
  <c r="CJ126" i="20"/>
  <c r="AV126" i="20"/>
  <c r="BU126" i="20"/>
  <c r="AA126" i="20"/>
  <c r="CM126" i="20"/>
  <c r="AU126" i="20"/>
  <c r="CO126" i="20"/>
  <c r="CP126" i="20"/>
  <c r="CD126" i="20"/>
  <c r="AW126" i="20"/>
  <c r="CC126" i="20"/>
  <c r="BZ126" i="20"/>
  <c r="CF126" i="20"/>
  <c r="CN126" i="20"/>
  <c r="AE126" i="20"/>
  <c r="X126" i="20"/>
  <c r="CB126" i="20"/>
  <c r="BW126" i="20"/>
  <c r="AR126" i="20"/>
  <c r="W126" i="20"/>
  <c r="CA126" i="20"/>
  <c r="AH126" i="20"/>
  <c r="Y126" i="20"/>
  <c r="AC126" i="20"/>
  <c r="CG126" i="20"/>
  <c r="AG126" i="20"/>
  <c r="AB126" i="20"/>
  <c r="AT126" i="20"/>
  <c r="AM126" i="20"/>
  <c r="AD126" i="20"/>
  <c r="CE126" i="20"/>
  <c r="BV126" i="20"/>
  <c r="AY13" i="20"/>
  <c r="Z13" i="20"/>
  <c r="AI13" i="20"/>
  <c r="AQ13" i="20"/>
  <c r="BI13" i="20"/>
  <c r="AC13" i="20"/>
  <c r="AM13" i="20"/>
  <c r="AU13" i="20"/>
  <c r="R266" i="32"/>
  <c r="R280" i="32"/>
  <c r="R278" i="32"/>
  <c r="R265" i="32"/>
  <c r="R245" i="32"/>
  <c r="R290" i="32"/>
  <c r="R244" i="32"/>
  <c r="R243" i="32"/>
  <c r="R289" i="32"/>
  <c r="R286" i="32"/>
  <c r="R263" i="32"/>
  <c r="R242" i="32"/>
  <c r="R277" i="32"/>
  <c r="R287" i="32"/>
  <c r="R291" i="32"/>
  <c r="R288" i="32"/>
  <c r="R276" i="32"/>
  <c r="R264" i="32"/>
  <c r="R262" i="32"/>
  <c r="R275" i="32"/>
  <c r="R274" i="32"/>
  <c r="R247" i="32"/>
  <c r="R261" i="32"/>
  <c r="R246" i="32"/>
  <c r="R273" i="32"/>
  <c r="R284" i="32"/>
  <c r="R296" i="32"/>
  <c r="R297" i="32"/>
  <c r="R270" i="32"/>
  <c r="R282" i="32"/>
  <c r="R279" i="32"/>
  <c r="R295" i="32"/>
  <c r="R271" i="32"/>
  <c r="R249" i="32"/>
  <c r="R292" i="32"/>
  <c r="R281" i="32"/>
  <c r="R283" i="32"/>
  <c r="R272" i="32"/>
  <c r="R285" i="32"/>
  <c r="R293" i="32"/>
  <c r="R248" i="32"/>
  <c r="R260" i="32"/>
  <c r="R294" i="32"/>
  <c r="R267" i="32"/>
  <c r="R269" i="32"/>
  <c r="R254" i="32"/>
  <c r="R250" i="32"/>
  <c r="R256" i="32"/>
  <c r="R258" i="32"/>
  <c r="R241" i="32"/>
  <c r="R268" i="32"/>
  <c r="R251" i="32"/>
  <c r="R252" i="32"/>
  <c r="R257" i="32"/>
  <c r="R253" i="32"/>
  <c r="R259" i="32"/>
  <c r="R255" i="32"/>
  <c r="T280" i="32"/>
  <c r="T245" i="32"/>
  <c r="T290" i="32"/>
  <c r="T266" i="32"/>
  <c r="T278" i="32"/>
  <c r="T265" i="32"/>
  <c r="T244" i="32"/>
  <c r="T276" i="32"/>
  <c r="T288" i="32"/>
  <c r="T289" i="32"/>
  <c r="T277" i="32"/>
  <c r="T264" i="32"/>
  <c r="T291" i="32"/>
  <c r="T262" i="32"/>
  <c r="T243" i="32"/>
  <c r="T275" i="32"/>
  <c r="T242" i="32"/>
  <c r="T287" i="32"/>
  <c r="T263" i="32"/>
  <c r="T285" i="32"/>
  <c r="T261" i="32"/>
  <c r="T279" i="32"/>
  <c r="T247" i="32"/>
  <c r="T273" i="32"/>
  <c r="T274" i="32"/>
  <c r="T286" i="32"/>
  <c r="T296" i="32"/>
  <c r="T297" i="32"/>
  <c r="T284" i="32"/>
  <c r="T272" i="32"/>
  <c r="T246" i="32"/>
  <c r="T249" i="32"/>
  <c r="T248" i="32"/>
  <c r="T271" i="32"/>
  <c r="T283" i="32"/>
  <c r="T282" i="32"/>
  <c r="T295" i="32"/>
  <c r="T292" i="32"/>
  <c r="T270" i="32"/>
  <c r="T293" i="32"/>
  <c r="T281" i="32"/>
  <c r="T268" i="32"/>
  <c r="T251" i="32"/>
  <c r="T252" i="32"/>
  <c r="T257" i="32"/>
  <c r="T253" i="32"/>
  <c r="T258" i="32"/>
  <c r="T269" i="32"/>
  <c r="T259" i="32"/>
  <c r="T260" i="32"/>
  <c r="T267" i="32"/>
  <c r="T294" i="32"/>
  <c r="T255" i="32"/>
  <c r="T241" i="32"/>
  <c r="T254" i="32"/>
  <c r="T250" i="32"/>
  <c r="T256" i="32"/>
  <c r="O265" i="32"/>
  <c r="O280" i="32"/>
  <c r="O266" i="32"/>
  <c r="O278" i="32"/>
  <c r="O290" i="32"/>
  <c r="O245" i="32"/>
  <c r="O277" i="32"/>
  <c r="O289" i="32"/>
  <c r="O264" i="32"/>
  <c r="O244" i="32"/>
  <c r="O291" i="32"/>
  <c r="O275" i="32"/>
  <c r="O242" i="32"/>
  <c r="O276" i="32"/>
  <c r="O288" i="32"/>
  <c r="O243" i="32"/>
  <c r="O287" i="32"/>
  <c r="O263" i="32"/>
  <c r="O262" i="32"/>
  <c r="O274" i="32"/>
  <c r="O261" i="32"/>
  <c r="O286" i="32"/>
  <c r="O247" i="32"/>
  <c r="O284" i="32"/>
  <c r="O279" i="32"/>
  <c r="O246" i="32"/>
  <c r="O296" i="32"/>
  <c r="O273" i="32"/>
  <c r="O285" i="32"/>
  <c r="O292" i="32"/>
  <c r="O283" i="32"/>
  <c r="O272" i="32"/>
  <c r="O271" i="32"/>
  <c r="O295" i="32"/>
  <c r="O293" i="32"/>
  <c r="O270" i="32"/>
  <c r="O282" i="32"/>
  <c r="O297" i="32"/>
  <c r="O249" i="32"/>
  <c r="O248" i="32"/>
  <c r="O281" i="32"/>
  <c r="O260" i="32"/>
  <c r="O253" i="32"/>
  <c r="O241" i="32"/>
  <c r="O268" i="32"/>
  <c r="O258" i="32"/>
  <c r="O256" i="32"/>
  <c r="O254" i="32"/>
  <c r="O267" i="32"/>
  <c r="O252" i="32"/>
  <c r="O269" i="32"/>
  <c r="O251" i="32"/>
  <c r="O250" i="32"/>
  <c r="O294" i="32"/>
  <c r="O257" i="32"/>
  <c r="O259" i="32"/>
  <c r="O255" i="32"/>
  <c r="V245" i="32"/>
  <c r="V278" i="32"/>
  <c r="V265" i="32"/>
  <c r="V280" i="32"/>
  <c r="V266" i="32"/>
  <c r="V277" i="32"/>
  <c r="V244" i="32"/>
  <c r="V263" i="32"/>
  <c r="V290" i="32"/>
  <c r="V289" i="32"/>
  <c r="V264" i="32"/>
  <c r="V288" i="32"/>
  <c r="V276" i="32"/>
  <c r="V242" i="32"/>
  <c r="V275" i="32"/>
  <c r="V243" i="32"/>
  <c r="V287" i="32"/>
  <c r="V262" i="32"/>
  <c r="V247" i="32"/>
  <c r="V261" i="32"/>
  <c r="V273" i="32"/>
  <c r="V274" i="32"/>
  <c r="V286" i="32"/>
  <c r="V291" i="32"/>
  <c r="V296" i="32"/>
  <c r="V284" i="32"/>
  <c r="V279" i="32"/>
  <c r="V246" i="32"/>
  <c r="V297" i="32"/>
  <c r="V285" i="32"/>
  <c r="V283" i="32"/>
  <c r="V295" i="32"/>
  <c r="V292" i="32"/>
  <c r="V282" i="32"/>
  <c r="V293" i="32"/>
  <c r="V272" i="32"/>
  <c r="V271" i="32"/>
  <c r="V249" i="32"/>
  <c r="V248" i="32"/>
  <c r="V270" i="32"/>
  <c r="V281" i="32"/>
  <c r="V250" i="32"/>
  <c r="V256" i="32"/>
  <c r="V258" i="32"/>
  <c r="V294" i="32"/>
  <c r="V251" i="32"/>
  <c r="V268" i="32"/>
  <c r="V241" i="32"/>
  <c r="V269" i="32"/>
  <c r="V253" i="32"/>
  <c r="V259" i="32"/>
  <c r="V252" i="32"/>
  <c r="V260" i="32"/>
  <c r="V255" i="32"/>
  <c r="V254" i="32"/>
  <c r="V257" i="32"/>
  <c r="V267" i="32"/>
  <c r="Q289" i="32"/>
  <c r="Q245" i="32"/>
  <c r="Q278" i="32"/>
  <c r="Q290" i="32"/>
  <c r="Q280" i="32"/>
  <c r="Q266" i="32"/>
  <c r="Q276" i="32"/>
  <c r="Q244" i="32"/>
  <c r="Q288" i="32"/>
  <c r="Q265" i="32"/>
  <c r="Q277" i="32"/>
  <c r="Q247" i="32"/>
  <c r="Q243" i="32"/>
  <c r="Q262" i="32"/>
  <c r="Q275" i="32"/>
  <c r="Q263" i="32"/>
  <c r="Q264" i="32"/>
  <c r="Q242" i="32"/>
  <c r="Q287" i="32"/>
  <c r="Q297" i="32"/>
  <c r="Q274" i="32"/>
  <c r="Q286" i="32"/>
  <c r="Q261" i="32"/>
  <c r="Q285" i="32"/>
  <c r="Q279" i="32"/>
  <c r="Q273" i="32"/>
  <c r="Q272" i="32"/>
  <c r="Q291" i="32"/>
  <c r="Q246" i="32"/>
  <c r="Q281" i="32"/>
  <c r="Q248" i="32"/>
  <c r="Q296" i="32"/>
  <c r="Q282" i="32"/>
  <c r="Q284" i="32"/>
  <c r="Q292" i="32"/>
  <c r="Q293" i="32"/>
  <c r="Q271" i="32"/>
  <c r="Q295" i="32"/>
  <c r="Q283" i="32"/>
  <c r="Q270" i="32"/>
  <c r="Q249" i="32"/>
  <c r="Q251" i="32"/>
  <c r="Q257" i="32"/>
  <c r="Q253" i="32"/>
  <c r="Q259" i="32"/>
  <c r="Q255" i="32"/>
  <c r="Q260" i="32"/>
  <c r="Q294" i="32"/>
  <c r="Q267" i="32"/>
  <c r="Q254" i="32"/>
  <c r="Q268" i="32"/>
  <c r="Q250" i="32"/>
  <c r="Q256" i="32"/>
  <c r="Q241" i="32"/>
  <c r="Q258" i="32"/>
  <c r="Q269" i="32"/>
  <c r="Q252" i="32"/>
  <c r="Y289" i="32"/>
  <c r="Y265" i="32"/>
  <c r="Y280" i="32"/>
  <c r="Y278" i="32"/>
  <c r="Y245" i="32"/>
  <c r="Y290" i="32"/>
  <c r="Y266" i="32"/>
  <c r="Y264" i="32"/>
  <c r="Y244" i="32"/>
  <c r="Y288" i="32"/>
  <c r="Y263" i="32"/>
  <c r="Y276" i="32"/>
  <c r="Y277" i="32"/>
  <c r="Y275" i="32"/>
  <c r="Y287" i="32"/>
  <c r="Y262" i="32"/>
  <c r="Y243" i="32"/>
  <c r="Y291" i="32"/>
  <c r="Y247" i="32"/>
  <c r="Y273" i="32"/>
  <c r="Y261" i="32"/>
  <c r="Y242" i="32"/>
  <c r="Y274" i="32"/>
  <c r="Y246" i="32"/>
  <c r="Y272" i="32"/>
  <c r="Y296" i="32"/>
  <c r="Y285" i="32"/>
  <c r="Y284" i="32"/>
  <c r="Y286" i="32"/>
  <c r="Y279" i="32"/>
  <c r="Y297" i="32"/>
  <c r="Y283" i="32"/>
  <c r="Y282" i="32"/>
  <c r="Y270" i="32"/>
  <c r="Y293" i="32"/>
  <c r="Y249" i="32"/>
  <c r="Y295" i="32"/>
  <c r="Y271" i="32"/>
  <c r="Y281" i="32"/>
  <c r="Y292" i="32"/>
  <c r="Y248" i="32"/>
  <c r="Y254" i="32"/>
  <c r="Y253" i="32"/>
  <c r="Y259" i="32"/>
  <c r="Y268" i="32"/>
  <c r="Y258" i="32"/>
  <c r="Y252" i="32"/>
  <c r="Y251" i="32"/>
  <c r="Y294" i="32"/>
  <c r="Y257" i="32"/>
  <c r="Y267" i="32"/>
  <c r="Y255" i="32"/>
  <c r="Y241" i="32"/>
  <c r="Y269" i="32"/>
  <c r="Y250" i="32"/>
  <c r="Y256" i="32"/>
  <c r="Y260" i="32"/>
  <c r="S280" i="32"/>
  <c r="S265" i="32"/>
  <c r="S245" i="32"/>
  <c r="S277" i="32"/>
  <c r="S266" i="32"/>
  <c r="S290" i="32"/>
  <c r="S289" i="32"/>
  <c r="S278" i="32"/>
  <c r="S263" i="32"/>
  <c r="S244" i="32"/>
  <c r="S264" i="32"/>
  <c r="S287" i="32"/>
  <c r="S247" i="32"/>
  <c r="S243" i="32"/>
  <c r="S276" i="32"/>
  <c r="S262" i="32"/>
  <c r="S288" i="32"/>
  <c r="S242" i="32"/>
  <c r="S291" i="32"/>
  <c r="S286" i="32"/>
  <c r="S274" i="32"/>
  <c r="S261" i="32"/>
  <c r="S275" i="32"/>
  <c r="S285" i="32"/>
  <c r="S284" i="32"/>
  <c r="S296" i="32"/>
  <c r="S273" i="32"/>
  <c r="S279" i="32"/>
  <c r="S297" i="32"/>
  <c r="S272" i="32"/>
  <c r="S246" i="32"/>
  <c r="S292" i="32"/>
  <c r="S295" i="32"/>
  <c r="S248" i="32"/>
  <c r="S283" i="32"/>
  <c r="S282" i="32"/>
  <c r="S271" i="32"/>
  <c r="S270" i="32"/>
  <c r="S249" i="32"/>
  <c r="S281" i="32"/>
  <c r="S293" i="32"/>
  <c r="S267" i="32"/>
  <c r="S254" i="32"/>
  <c r="S269" i="32"/>
  <c r="S250" i="32"/>
  <c r="S256" i="32"/>
  <c r="S258" i="32"/>
  <c r="S241" i="32"/>
  <c r="S268" i="32"/>
  <c r="S251" i="32"/>
  <c r="S257" i="32"/>
  <c r="S253" i="32"/>
  <c r="S259" i="32"/>
  <c r="S260" i="32"/>
  <c r="S255" i="32"/>
  <c r="S252" i="32"/>
  <c r="S294" i="32"/>
  <c r="U290" i="32"/>
  <c r="U289" i="32"/>
  <c r="U266" i="32"/>
  <c r="U265" i="32"/>
  <c r="U245" i="32"/>
  <c r="U278" i="32"/>
  <c r="U280" i="32"/>
  <c r="U243" i="32"/>
  <c r="U277" i="32"/>
  <c r="U264" i="32"/>
  <c r="U244" i="32"/>
  <c r="U287" i="32"/>
  <c r="U262" i="32"/>
  <c r="U288" i="32"/>
  <c r="U242" i="32"/>
  <c r="U276" i="32"/>
  <c r="U263" i="32"/>
  <c r="U291" i="32"/>
  <c r="U275" i="32"/>
  <c r="U297" i="32"/>
  <c r="U261" i="32"/>
  <c r="U247" i="32"/>
  <c r="U273" i="32"/>
  <c r="U285" i="32"/>
  <c r="U274" i="32"/>
  <c r="U286" i="32"/>
  <c r="U296" i="32"/>
  <c r="U279" i="32"/>
  <c r="U246" i="32"/>
  <c r="U284" i="32"/>
  <c r="U283" i="32"/>
  <c r="U295" i="32"/>
  <c r="U292" i="32"/>
  <c r="U282" i="32"/>
  <c r="U272" i="32"/>
  <c r="U248" i="32"/>
  <c r="U271" i="32"/>
  <c r="U249" i="32"/>
  <c r="U281" i="32"/>
  <c r="U293" i="32"/>
  <c r="U270" i="32"/>
  <c r="U255" i="32"/>
  <c r="U267" i="32"/>
  <c r="U258" i="32"/>
  <c r="U260" i="32"/>
  <c r="U254" i="32"/>
  <c r="U294" i="32"/>
  <c r="U250" i="32"/>
  <c r="U256" i="32"/>
  <c r="U259" i="32"/>
  <c r="U268" i="32"/>
  <c r="U269" i="32"/>
  <c r="U251" i="32"/>
  <c r="U257" i="32"/>
  <c r="U253" i="32"/>
  <c r="U252" i="32"/>
  <c r="U241" i="32"/>
  <c r="Z278" i="32"/>
  <c r="Z266" i="32"/>
  <c r="Z290" i="32"/>
  <c r="Z277" i="32"/>
  <c r="Z280" i="32"/>
  <c r="Z245" i="32"/>
  <c r="Z289" i="32"/>
  <c r="Z276" i="32"/>
  <c r="Z265" i="32"/>
  <c r="Z243" i="32"/>
  <c r="Z264" i="32"/>
  <c r="Z244" i="32"/>
  <c r="Z263" i="32"/>
  <c r="Z275" i="32"/>
  <c r="Z287" i="32"/>
  <c r="Z262" i="32"/>
  <c r="Z291" i="32"/>
  <c r="Z288" i="32"/>
  <c r="Z242" i="32"/>
  <c r="Z273" i="32"/>
  <c r="Z261" i="32"/>
  <c r="Z247" i="32"/>
  <c r="Z274" i="32"/>
  <c r="Z286" i="32"/>
  <c r="Z279" i="32"/>
  <c r="Z297" i="32"/>
  <c r="Z246" i="32"/>
  <c r="Z285" i="32"/>
  <c r="Z272" i="32"/>
  <c r="Z292" i="32"/>
  <c r="Z281" i="32"/>
  <c r="Z270" i="32"/>
  <c r="Z293" i="32"/>
  <c r="Z284" i="32"/>
  <c r="Z295" i="32"/>
  <c r="Z296" i="32"/>
  <c r="Z271" i="32"/>
  <c r="Z282" i="32"/>
  <c r="Z283" i="32"/>
  <c r="Z249" i="32"/>
  <c r="Z248" i="32"/>
  <c r="Z251" i="32"/>
  <c r="Z294" i="32"/>
  <c r="Z257" i="32"/>
  <c r="Z267" i="32"/>
  <c r="Z256" i="32"/>
  <c r="Z255" i="32"/>
  <c r="Z269" i="32"/>
  <c r="Z241" i="32"/>
  <c r="Z259" i="32"/>
  <c r="Z260" i="32"/>
  <c r="Z254" i="32"/>
  <c r="Z250" i="32"/>
  <c r="Z268" i="32"/>
  <c r="Z258" i="32"/>
  <c r="Z252" i="32"/>
  <c r="Z253" i="32"/>
  <c r="P265" i="32"/>
  <c r="P289" i="32"/>
  <c r="P245" i="32"/>
  <c r="P266" i="32"/>
  <c r="P278" i="32"/>
  <c r="P290" i="32"/>
  <c r="P280" i="32"/>
  <c r="P288" i="32"/>
  <c r="P264" i="32"/>
  <c r="P244" i="32"/>
  <c r="P277" i="32"/>
  <c r="P276" i="32"/>
  <c r="P287" i="32"/>
  <c r="P243" i="32"/>
  <c r="P275" i="32"/>
  <c r="P262" i="32"/>
  <c r="P247" i="32"/>
  <c r="P263" i="32"/>
  <c r="P285" i="32"/>
  <c r="P291" i="32"/>
  <c r="P261" i="32"/>
  <c r="P274" i="32"/>
  <c r="P279" i="32"/>
  <c r="P273" i="32"/>
  <c r="P242" i="32"/>
  <c r="P286" i="32"/>
  <c r="P246" i="32"/>
  <c r="P296" i="32"/>
  <c r="P284" i="32"/>
  <c r="P297" i="32"/>
  <c r="P282" i="32"/>
  <c r="P283" i="32"/>
  <c r="P272" i="32"/>
  <c r="P248" i="32"/>
  <c r="P295" i="32"/>
  <c r="P249" i="32"/>
  <c r="P271" i="32"/>
  <c r="P281" i="32"/>
  <c r="P270" i="32"/>
  <c r="P293" i="32"/>
  <c r="P292" i="32"/>
  <c r="P254" i="32"/>
  <c r="P256" i="32"/>
  <c r="P252" i="32"/>
  <c r="P241" i="32"/>
  <c r="P251" i="32"/>
  <c r="P257" i="32"/>
  <c r="P269" i="32"/>
  <c r="P267" i="32"/>
  <c r="P250" i="32"/>
  <c r="P294" i="32"/>
  <c r="P259" i="32"/>
  <c r="P255" i="32"/>
  <c r="P260" i="32"/>
  <c r="P253" i="32"/>
  <c r="P268" i="32"/>
  <c r="P258" i="32"/>
  <c r="AH204" i="32"/>
  <c r="AH203" i="32"/>
  <c r="AH215" i="32"/>
  <c r="AH216" i="32"/>
  <c r="AH214" i="32"/>
  <c r="AH217" i="32"/>
  <c r="AH239" i="32"/>
  <c r="AH184" i="32"/>
  <c r="AH226" i="32"/>
  <c r="AH213" i="32"/>
  <c r="AH225" i="32"/>
  <c r="AH237" i="32"/>
  <c r="AH224" i="32"/>
  <c r="AH228" i="32"/>
  <c r="AH238" i="32"/>
  <c r="AH227" i="32"/>
  <c r="AH191" i="32"/>
  <c r="AH222" i="32"/>
  <c r="AH212" i="32"/>
  <c r="AH234" i="32"/>
  <c r="AH229" i="32"/>
  <c r="AH190" i="32"/>
  <c r="AH223" i="32"/>
  <c r="AH221" i="32"/>
  <c r="AH208" i="32"/>
  <c r="AH188" i="32"/>
  <c r="AH235" i="32"/>
  <c r="AH232" i="32"/>
  <c r="AH220" i="32"/>
  <c r="AH231" i="32"/>
  <c r="AH233" i="32"/>
  <c r="AH206" i="32"/>
  <c r="AH230" i="32"/>
  <c r="AH189" i="32"/>
  <c r="AH207" i="32"/>
  <c r="AH187" i="32"/>
  <c r="AH219" i="32"/>
  <c r="AH205" i="32"/>
  <c r="AH185" i="32"/>
  <c r="AH218" i="32"/>
  <c r="AH186" i="32"/>
  <c r="AH210" i="32"/>
  <c r="AH211" i="32"/>
  <c r="AH194" i="32"/>
  <c r="AH200" i="32"/>
  <c r="AH192" i="32"/>
  <c r="AH183" i="32"/>
  <c r="AH195" i="32"/>
  <c r="AH201" i="32"/>
  <c r="AH202" i="32"/>
  <c r="AH197" i="32"/>
  <c r="AH193" i="32"/>
  <c r="AH198" i="32"/>
  <c r="AH196" i="32"/>
  <c r="AH236" i="32"/>
  <c r="AH199" i="32"/>
  <c r="AH209" i="32"/>
  <c r="AD228" i="32"/>
  <c r="AD216" i="32"/>
  <c r="AD184" i="32"/>
  <c r="AD204" i="32"/>
  <c r="AD239" i="32"/>
  <c r="AD203" i="32"/>
  <c r="AD226" i="32"/>
  <c r="AD238" i="32"/>
  <c r="AD225" i="32"/>
  <c r="AD215" i="32"/>
  <c r="AD214" i="32"/>
  <c r="AD217" i="32"/>
  <c r="AD227" i="32"/>
  <c r="AD223" i="32"/>
  <c r="AD235" i="32"/>
  <c r="AD213" i="32"/>
  <c r="AD224" i="32"/>
  <c r="AD191" i="32"/>
  <c r="AD222" i="32"/>
  <c r="AD234" i="32"/>
  <c r="AD229" i="32"/>
  <c r="AD212" i="32"/>
  <c r="AD237" i="32"/>
  <c r="AD208" i="32"/>
  <c r="AD188" i="32"/>
  <c r="AD221" i="32"/>
  <c r="AD189" i="32"/>
  <c r="AD233" i="32"/>
  <c r="AD207" i="32"/>
  <c r="AD206" i="32"/>
  <c r="AD232" i="32"/>
  <c r="AD231" i="32"/>
  <c r="AD190" i="32"/>
  <c r="AD187" i="32"/>
  <c r="AD205" i="32"/>
  <c r="AD185" i="32"/>
  <c r="AD218" i="32"/>
  <c r="AD220" i="32"/>
  <c r="AD219" i="32"/>
  <c r="AD230" i="32"/>
  <c r="AD186" i="32"/>
  <c r="AD199" i="32"/>
  <c r="AD183" i="32"/>
  <c r="AD211" i="32"/>
  <c r="AD194" i="32"/>
  <c r="AD202" i="32"/>
  <c r="AD197" i="32"/>
  <c r="AD201" i="32"/>
  <c r="AD210" i="32"/>
  <c r="AD198" i="32"/>
  <c r="AD196" i="32"/>
  <c r="AD193" i="32"/>
  <c r="AD195" i="32"/>
  <c r="AD200" i="32"/>
  <c r="AD236" i="32"/>
  <c r="AD192" i="32"/>
  <c r="AD209" i="32"/>
  <c r="Z216" i="32"/>
  <c r="Z203" i="32"/>
  <c r="Z239" i="32"/>
  <c r="Z217" i="32"/>
  <c r="Z228" i="32"/>
  <c r="Z184" i="32"/>
  <c r="Z226" i="32"/>
  <c r="Z214" i="32"/>
  <c r="Z204" i="32"/>
  <c r="Z227" i="32"/>
  <c r="Z215" i="32"/>
  <c r="Z213" i="32"/>
  <c r="Z191" i="32"/>
  <c r="Z238" i="32"/>
  <c r="Z237" i="32"/>
  <c r="Z235" i="32"/>
  <c r="Z212" i="32"/>
  <c r="Z223" i="32"/>
  <c r="Z190" i="32"/>
  <c r="Z234" i="32"/>
  <c r="Z224" i="32"/>
  <c r="Z225" i="32"/>
  <c r="Z222" i="32"/>
  <c r="Z221" i="32"/>
  <c r="Z186" i="32"/>
  <c r="Z229" i="32"/>
  <c r="Z188" i="32"/>
  <c r="Z189" i="32"/>
  <c r="Z207" i="32"/>
  <c r="Z187" i="32"/>
  <c r="Z219" i="32"/>
  <c r="Z206" i="32"/>
  <c r="Z205" i="32"/>
  <c r="Z233" i="32"/>
  <c r="Z231" i="32"/>
  <c r="Z208" i="32"/>
  <c r="Z232" i="32"/>
  <c r="Z220" i="32"/>
  <c r="Z218" i="32"/>
  <c r="Z230" i="32"/>
  <c r="Z185" i="32"/>
  <c r="Z209" i="32"/>
  <c r="Z202" i="32"/>
  <c r="Z236" i="32"/>
  <c r="Z195" i="32"/>
  <c r="Z193" i="32"/>
  <c r="Z198" i="32"/>
  <c r="Z210" i="32"/>
  <c r="Z211" i="32"/>
  <c r="Z197" i="32"/>
  <c r="Z194" i="32"/>
  <c r="Z200" i="32"/>
  <c r="Z196" i="32"/>
  <c r="Z201" i="32"/>
  <c r="Z199" i="32"/>
  <c r="Z192" i="32"/>
  <c r="Z183" i="32"/>
  <c r="AB217" i="32"/>
  <c r="AB204" i="32"/>
  <c r="AB239" i="32"/>
  <c r="AB227" i="32"/>
  <c r="AB215" i="32"/>
  <c r="AB184" i="32"/>
  <c r="AB216" i="32"/>
  <c r="AB203" i="32"/>
  <c r="AB238" i="32"/>
  <c r="AB214" i="32"/>
  <c r="AB228" i="32"/>
  <c r="AB225" i="32"/>
  <c r="AB212" i="32"/>
  <c r="AB191" i="32"/>
  <c r="AB224" i="32"/>
  <c r="AB226" i="32"/>
  <c r="AB190" i="32"/>
  <c r="AB229" i="32"/>
  <c r="AB237" i="32"/>
  <c r="AB213" i="32"/>
  <c r="AB223" i="32"/>
  <c r="AB234" i="32"/>
  <c r="AB235" i="32"/>
  <c r="AB189" i="32"/>
  <c r="AB188" i="32"/>
  <c r="AB233" i="32"/>
  <c r="AB232" i="32"/>
  <c r="AB187" i="32"/>
  <c r="AB205" i="32"/>
  <c r="AB185" i="32"/>
  <c r="AB218" i="32"/>
  <c r="AB208" i="32"/>
  <c r="AB186" i="32"/>
  <c r="AB230" i="32"/>
  <c r="AB222" i="32"/>
  <c r="AB220" i="32"/>
  <c r="AB207" i="32"/>
  <c r="AB231" i="32"/>
  <c r="AB206" i="32"/>
  <c r="AB219" i="32"/>
  <c r="AB221" i="32"/>
  <c r="AB236" i="32"/>
  <c r="AB192" i="32"/>
  <c r="AB199" i="32"/>
  <c r="AB196" i="32"/>
  <c r="AB183" i="32"/>
  <c r="AB193" i="32"/>
  <c r="AB209" i="32"/>
  <c r="AB201" i="32"/>
  <c r="AB195" i="32"/>
  <c r="AB198" i="32"/>
  <c r="AB194" i="32"/>
  <c r="AB210" i="32"/>
  <c r="AB200" i="32"/>
  <c r="AB211" i="32"/>
  <c r="AB197" i="32"/>
  <c r="AB202" i="32"/>
  <c r="Y204" i="32"/>
  <c r="Y239" i="32"/>
  <c r="Y217" i="32"/>
  <c r="Y216" i="32"/>
  <c r="Y203" i="32"/>
  <c r="Y228" i="32"/>
  <c r="Y227" i="32"/>
  <c r="Y238" i="32"/>
  <c r="Y226" i="32"/>
  <c r="Y214" i="32"/>
  <c r="Y215" i="32"/>
  <c r="Y184" i="32"/>
  <c r="Y212" i="32"/>
  <c r="Y225" i="32"/>
  <c r="Y213" i="32"/>
  <c r="Y237" i="32"/>
  <c r="Y229" i="32"/>
  <c r="Y234" i="32"/>
  <c r="Y224" i="32"/>
  <c r="Y189" i="32"/>
  <c r="Y191" i="32"/>
  <c r="Y235" i="32"/>
  <c r="Y223" i="32"/>
  <c r="Y221" i="32"/>
  <c r="Y188" i="32"/>
  <c r="Y222" i="32"/>
  <c r="Y190" i="32"/>
  <c r="Y232" i="32"/>
  <c r="Y230" i="32"/>
  <c r="Y186" i="32"/>
  <c r="Y185" i="32"/>
  <c r="Y233" i="32"/>
  <c r="Y208" i="32"/>
  <c r="Y207" i="32"/>
  <c r="Y187" i="32"/>
  <c r="Y220" i="32"/>
  <c r="Y231" i="32"/>
  <c r="Y219" i="32"/>
  <c r="Y206" i="32"/>
  <c r="Y218" i="32"/>
  <c r="Y205" i="32"/>
  <c r="Y197" i="32"/>
  <c r="Y192" i="32"/>
  <c r="Y200" i="32"/>
  <c r="Y201" i="32"/>
  <c r="Y194" i="32"/>
  <c r="Y236" i="32"/>
  <c r="Y209" i="32"/>
  <c r="Y183" i="32"/>
  <c r="Y202" i="32"/>
  <c r="Y211" i="32"/>
  <c r="Y195" i="32"/>
  <c r="Y193" i="32"/>
  <c r="Y198" i="32"/>
  <c r="Y210" i="32"/>
  <c r="Y199" i="32"/>
  <c r="Y196" i="32"/>
  <c r="AF204" i="32"/>
  <c r="AF203" i="32"/>
  <c r="AF228" i="32"/>
  <c r="AF216" i="32"/>
  <c r="AF184" i="32"/>
  <c r="AF239" i="32"/>
  <c r="AF217" i="32"/>
  <c r="AF214" i="32"/>
  <c r="AF227" i="32"/>
  <c r="AF215" i="32"/>
  <c r="AF237" i="32"/>
  <c r="AF226" i="32"/>
  <c r="AF212" i="32"/>
  <c r="AF225" i="32"/>
  <c r="AF191" i="32"/>
  <c r="AF229" i="32"/>
  <c r="AF235" i="32"/>
  <c r="AF223" i="32"/>
  <c r="AF213" i="32"/>
  <c r="AF238" i="32"/>
  <c r="AF189" i="32"/>
  <c r="AF224" i="32"/>
  <c r="AF190" i="32"/>
  <c r="AF208" i="32"/>
  <c r="AF188" i="32"/>
  <c r="AF221" i="32"/>
  <c r="AF222" i="32"/>
  <c r="AF206" i="32"/>
  <c r="AF231" i="32"/>
  <c r="AF186" i="32"/>
  <c r="AF207" i="32"/>
  <c r="AF187" i="32"/>
  <c r="AF233" i="32"/>
  <c r="AF185" i="32"/>
  <c r="AF230" i="32"/>
  <c r="AF220" i="32"/>
  <c r="AF219" i="32"/>
  <c r="AF205" i="32"/>
  <c r="AF218" i="32"/>
  <c r="AF234" i="32"/>
  <c r="AF232" i="32"/>
  <c r="AF194" i="32"/>
  <c r="AF200" i="32"/>
  <c r="AF209" i="32"/>
  <c r="AF202" i="32"/>
  <c r="AF197" i="32"/>
  <c r="AF193" i="32"/>
  <c r="AF192" i="32"/>
  <c r="AF198" i="32"/>
  <c r="AF211" i="32"/>
  <c r="AF201" i="32"/>
  <c r="AF195" i="32"/>
  <c r="AF210" i="32"/>
  <c r="AF196" i="32"/>
  <c r="AF183" i="32"/>
  <c r="AF236" i="32"/>
  <c r="AF199" i="32"/>
  <c r="AC203" i="32"/>
  <c r="AC184" i="32"/>
  <c r="AC216" i="32"/>
  <c r="AC228" i="32"/>
  <c r="AC204" i="32"/>
  <c r="AC214" i="32"/>
  <c r="AC227" i="32"/>
  <c r="AC215" i="32"/>
  <c r="AC239" i="32"/>
  <c r="AC217" i="32"/>
  <c r="AC213" i="32"/>
  <c r="AC225" i="32"/>
  <c r="AC237" i="32"/>
  <c r="AC238" i="32"/>
  <c r="AC226" i="32"/>
  <c r="AC212" i="32"/>
  <c r="AC190" i="32"/>
  <c r="AC224" i="32"/>
  <c r="AC235" i="32"/>
  <c r="AC229" i="32"/>
  <c r="AC191" i="32"/>
  <c r="AC222" i="32"/>
  <c r="AC234" i="32"/>
  <c r="AC208" i="32"/>
  <c r="AC188" i="32"/>
  <c r="AC189" i="32"/>
  <c r="AC221" i="32"/>
  <c r="AC233" i="32"/>
  <c r="AC187" i="32"/>
  <c r="AC186" i="32"/>
  <c r="AC230" i="32"/>
  <c r="AC232" i="32"/>
  <c r="AC207" i="32"/>
  <c r="AC206" i="32"/>
  <c r="AC231" i="32"/>
  <c r="AC220" i="32"/>
  <c r="AC219" i="32"/>
  <c r="AC218" i="32"/>
  <c r="AC223" i="32"/>
  <c r="AC185" i="32"/>
  <c r="AC205" i="32"/>
  <c r="AC193" i="32"/>
  <c r="AC196" i="32"/>
  <c r="AC195" i="32"/>
  <c r="AC198" i="32"/>
  <c r="AC194" i="32"/>
  <c r="AC200" i="32"/>
  <c r="AC209" i="32"/>
  <c r="AC236" i="32"/>
  <c r="AC211" i="32"/>
  <c r="AC192" i="32"/>
  <c r="AC199" i="32"/>
  <c r="AC202" i="32"/>
  <c r="AC197" i="32"/>
  <c r="AC201" i="32"/>
  <c r="AC210" i="32"/>
  <c r="AC183" i="32"/>
  <c r="AE216" i="32"/>
  <c r="AE204" i="32"/>
  <c r="AE239" i="32"/>
  <c r="AE217" i="32"/>
  <c r="AE184" i="32"/>
  <c r="AE227" i="32"/>
  <c r="AE215" i="32"/>
  <c r="AE228" i="32"/>
  <c r="AE203" i="32"/>
  <c r="AE226" i="32"/>
  <c r="AE238" i="32"/>
  <c r="AE214" i="32"/>
  <c r="AE191" i="32"/>
  <c r="AE224" i="32"/>
  <c r="AE213" i="32"/>
  <c r="AE237" i="32"/>
  <c r="AE225" i="32"/>
  <c r="AE234" i="32"/>
  <c r="AE189" i="32"/>
  <c r="AE212" i="32"/>
  <c r="AE223" i="32"/>
  <c r="AE233" i="32"/>
  <c r="AE222" i="32"/>
  <c r="AE235" i="32"/>
  <c r="AE190" i="32"/>
  <c r="AE208" i="32"/>
  <c r="AE188" i="32"/>
  <c r="AE229" i="32"/>
  <c r="AE232" i="32"/>
  <c r="AE205" i="32"/>
  <c r="AE185" i="32"/>
  <c r="AE218" i="32"/>
  <c r="AE221" i="32"/>
  <c r="AE220" i="32"/>
  <c r="AE186" i="32"/>
  <c r="AE207" i="32"/>
  <c r="AE231" i="32"/>
  <c r="AE187" i="32"/>
  <c r="AE230" i="32"/>
  <c r="AE206" i="32"/>
  <c r="AE219" i="32"/>
  <c r="AE201" i="32"/>
  <c r="AE236" i="32"/>
  <c r="AE192" i="32"/>
  <c r="AE199" i="32"/>
  <c r="AE197" i="32"/>
  <c r="AE196" i="32"/>
  <c r="AE193" i="32"/>
  <c r="AE183" i="32"/>
  <c r="AE211" i="32"/>
  <c r="AE195" i="32"/>
  <c r="AE198" i="32"/>
  <c r="AE194" i="32"/>
  <c r="AE200" i="32"/>
  <c r="AE209" i="32"/>
  <c r="AE202" i="32"/>
  <c r="AE210" i="32"/>
  <c r="AG216" i="32"/>
  <c r="AG184" i="32"/>
  <c r="AG239" i="32"/>
  <c r="AG217" i="32"/>
  <c r="AG215" i="32"/>
  <c r="AG204" i="32"/>
  <c r="AG203" i="32"/>
  <c r="AG227" i="32"/>
  <c r="AG214" i="32"/>
  <c r="AG226" i="32"/>
  <c r="AG213" i="32"/>
  <c r="AG191" i="32"/>
  <c r="AG228" i="32"/>
  <c r="AG190" i="32"/>
  <c r="AG237" i="32"/>
  <c r="AG212" i="32"/>
  <c r="AG229" i="32"/>
  <c r="AG224" i="32"/>
  <c r="AG225" i="32"/>
  <c r="AG222" i="32"/>
  <c r="AG238" i="32"/>
  <c r="AG234" i="32"/>
  <c r="AG189" i="32"/>
  <c r="AG221" i="32"/>
  <c r="AG223" i="32"/>
  <c r="AG186" i="32"/>
  <c r="AG207" i="32"/>
  <c r="AG187" i="32"/>
  <c r="AG231" i="32"/>
  <c r="AG208" i="32"/>
  <c r="AG232" i="32"/>
  <c r="AG220" i="32"/>
  <c r="AG233" i="32"/>
  <c r="AG235" i="32"/>
  <c r="AG230" i="32"/>
  <c r="AG206" i="32"/>
  <c r="AG205" i="32"/>
  <c r="AG219" i="32"/>
  <c r="AG218" i="32"/>
  <c r="AG188" i="32"/>
  <c r="AG185" i="32"/>
  <c r="AG202" i="32"/>
  <c r="AG197" i="32"/>
  <c r="AG193" i="32"/>
  <c r="AG201" i="32"/>
  <c r="AG195" i="32"/>
  <c r="AG198" i="32"/>
  <c r="AG209" i="32"/>
  <c r="AG192" i="32"/>
  <c r="AG196" i="32"/>
  <c r="AG211" i="32"/>
  <c r="AG236" i="32"/>
  <c r="AG199" i="32"/>
  <c r="AG210" i="32"/>
  <c r="AG194" i="32"/>
  <c r="AG200" i="32"/>
  <c r="AG183" i="32"/>
  <c r="AA184" i="32"/>
  <c r="AA228" i="32"/>
  <c r="AA204" i="32"/>
  <c r="AA216" i="32"/>
  <c r="AA217" i="32"/>
  <c r="AA203" i="32"/>
  <c r="AA238" i="32"/>
  <c r="AA227" i="32"/>
  <c r="AA215" i="32"/>
  <c r="AA239" i="32"/>
  <c r="AA214" i="32"/>
  <c r="AA191" i="32"/>
  <c r="AA226" i="32"/>
  <c r="AA190" i="32"/>
  <c r="AA237" i="32"/>
  <c r="AA224" i="32"/>
  <c r="AA225" i="32"/>
  <c r="AA213" i="32"/>
  <c r="AA222" i="32"/>
  <c r="AA234" i="32"/>
  <c r="AA235" i="32"/>
  <c r="AA223" i="32"/>
  <c r="AA233" i="32"/>
  <c r="AA221" i="32"/>
  <c r="AA212" i="32"/>
  <c r="AA229" i="32"/>
  <c r="AA220" i="32"/>
  <c r="AA207" i="32"/>
  <c r="AA187" i="32"/>
  <c r="AA219" i="32"/>
  <c r="AA206" i="32"/>
  <c r="AA205" i="32"/>
  <c r="AA231" i="32"/>
  <c r="AA189" i="32"/>
  <c r="AA232" i="32"/>
  <c r="AA208" i="32"/>
  <c r="AA218" i="32"/>
  <c r="AA185" i="32"/>
  <c r="AA188" i="32"/>
  <c r="AA230" i="32"/>
  <c r="AA186" i="32"/>
  <c r="AA210" i="32"/>
  <c r="AA183" i="32"/>
  <c r="AA236" i="32"/>
  <c r="AA196" i="32"/>
  <c r="AA201" i="32"/>
  <c r="AA194" i="32"/>
  <c r="AA199" i="32"/>
  <c r="AA193" i="32"/>
  <c r="AA200" i="32"/>
  <c r="AA197" i="32"/>
  <c r="AA202" i="32"/>
  <c r="AA192" i="32"/>
  <c r="AA209" i="32"/>
  <c r="AA195" i="32"/>
  <c r="AA198" i="32"/>
  <c r="AA211" i="32"/>
  <c r="V67" i="20"/>
  <c r="R67" i="20"/>
  <c r="Q67" i="20"/>
  <c r="U67" i="20"/>
  <c r="CN13" i="20"/>
  <c r="AA13" i="20"/>
  <c r="CH13" i="20"/>
  <c r="AE13" i="20"/>
  <c r="AH13" i="20"/>
  <c r="BA13" i="20"/>
  <c r="AS13" i="20"/>
  <c r="BG13" i="20"/>
  <c r="AP13" i="20"/>
  <c r="BK13" i="20"/>
  <c r="BC13" i="20"/>
  <c r="CM13" i="20"/>
  <c r="AZ13" i="20"/>
  <c r="CG13" i="20"/>
  <c r="BO13" i="20"/>
  <c r="CK13" i="20"/>
  <c r="X13" i="20"/>
  <c r="BJ13" i="20"/>
  <c r="AG13" i="20"/>
  <c r="CI13" i="20"/>
  <c r="AV13" i="20"/>
  <c r="AF13" i="20"/>
  <c r="CF13" i="20"/>
  <c r="AB13" i="20"/>
  <c r="CE13" i="20"/>
  <c r="BD13" i="20"/>
  <c r="AN13" i="20"/>
  <c r="CP13" i="20"/>
  <c r="AJ13" i="20"/>
  <c r="AD13" i="20"/>
  <c r="BL13" i="20"/>
  <c r="AX13" i="20"/>
  <c r="Y13" i="20"/>
  <c r="AR13" i="20"/>
  <c r="AL13" i="20"/>
  <c r="CJ13" i="20"/>
  <c r="BH13" i="20"/>
  <c r="AO13" i="20"/>
  <c r="BB13" i="20"/>
  <c r="BF13" i="20"/>
  <c r="I14" i="20"/>
  <c r="AI14" i="20" s="1"/>
  <c r="CD13" i="20"/>
  <c r="CO13" i="20"/>
  <c r="BN13" i="20"/>
  <c r="CL13" i="20"/>
  <c r="BE66" i="20"/>
  <c r="AR66" i="20"/>
  <c r="AX47" i="20"/>
  <c r="BC47" i="20"/>
  <c r="BB47" i="20"/>
  <c r="AY47" i="20"/>
  <c r="BA47" i="20"/>
  <c r="AZ47" i="20"/>
  <c r="O117" i="20"/>
  <c r="M117" i="20"/>
  <c r="M87" i="20"/>
  <c r="N87" i="20" s="1"/>
  <c r="O87" i="20"/>
  <c r="BF100" i="20"/>
  <c r="S96" i="20"/>
  <c r="S100" i="20" s="1"/>
  <c r="T86" i="20"/>
  <c r="BG90" i="20"/>
  <c r="O97" i="20"/>
  <c r="M97" i="20"/>
  <c r="N97" i="20" s="1"/>
  <c r="BF120" i="20"/>
  <c r="S116" i="20"/>
  <c r="S120" i="20" s="1"/>
  <c r="T116" i="20"/>
  <c r="BG120" i="20"/>
  <c r="T106" i="20"/>
  <c r="BG110" i="20"/>
  <c r="S86" i="20"/>
  <c r="S90" i="20" s="1"/>
  <c r="BF90" i="20"/>
  <c r="T96" i="20"/>
  <c r="BG100" i="20"/>
  <c r="BF110" i="20"/>
  <c r="S106" i="20"/>
  <c r="S110" i="20" s="1"/>
  <c r="O107" i="20"/>
  <c r="M107" i="20"/>
  <c r="N107" i="20" s="1"/>
  <c r="CL10" i="17"/>
  <c r="CN10" i="17"/>
  <c r="CD10" i="17"/>
  <c r="CF10" i="17"/>
  <c r="CP10" i="17"/>
  <c r="CH10" i="17"/>
  <c r="CC10" i="17"/>
  <c r="CJ10" i="17"/>
  <c r="CO10" i="17"/>
  <c r="CM10" i="17"/>
  <c r="CG10" i="17"/>
  <c r="CE10" i="17"/>
  <c r="CI10" i="17"/>
  <c r="CK10" i="17"/>
  <c r="L11" i="17"/>
  <c r="BW10" i="17"/>
  <c r="CB10" i="17"/>
  <c r="BT10" i="17"/>
  <c r="BZ10" i="17"/>
  <c r="BR10" i="17"/>
  <c r="BS10" i="17"/>
  <c r="BX10" i="17"/>
  <c r="BU10" i="17"/>
  <c r="BV10" i="17"/>
  <c r="CA10" i="17"/>
  <c r="BY10" i="17"/>
  <c r="BQ10" i="17"/>
  <c r="AR29" i="20"/>
  <c r="AZ11" i="20"/>
  <c r="AZ125" i="20" s="1"/>
  <c r="CE11" i="10"/>
  <c r="CG11" i="10"/>
  <c r="CK11" i="10"/>
  <c r="CN11" i="10"/>
  <c r="AK13" i="20"/>
  <c r="AT13" i="20"/>
  <c r="AW13" i="20"/>
  <c r="BE13" i="20"/>
  <c r="W13" i="20"/>
  <c r="BM13" i="20"/>
  <c r="AR11" i="20"/>
  <c r="AU10" i="14"/>
  <c r="AT10" i="14"/>
  <c r="BA10" i="14"/>
  <c r="AX10" i="14"/>
  <c r="BD10" i="14"/>
  <c r="AS10" i="14"/>
  <c r="AZ10" i="14"/>
  <c r="AV10" i="14"/>
  <c r="BB10" i="14"/>
  <c r="L11" i="14"/>
  <c r="O11" i="14" s="1"/>
  <c r="BC10" i="14"/>
  <c r="Q12" i="20"/>
  <c r="U12" i="20"/>
  <c r="R12" i="20"/>
  <c r="AY11" i="20"/>
  <c r="AS11" i="20"/>
  <c r="AV11" i="20"/>
  <c r="BC11" i="20"/>
  <c r="BC125" i="20" s="1"/>
  <c r="AX11" i="20"/>
  <c r="AX125" i="20" s="1"/>
  <c r="V12" i="20"/>
  <c r="AU11" i="20"/>
  <c r="BA11" i="20"/>
  <c r="BD11" i="20"/>
  <c r="BD125" i="20" s="1"/>
  <c r="AT11" i="20"/>
  <c r="BB11" i="20"/>
  <c r="BB125" i="20" s="1"/>
  <c r="AW11" i="20"/>
  <c r="Q48" i="20"/>
  <c r="AY29" i="20"/>
  <c r="AV29" i="20"/>
  <c r="AT29" i="20"/>
  <c r="AS29" i="20"/>
  <c r="AX29" i="20"/>
  <c r="BC29" i="20"/>
  <c r="AW29" i="20"/>
  <c r="AU29" i="20"/>
  <c r="BA29" i="20"/>
  <c r="BB29" i="20"/>
  <c r="AZ29" i="20"/>
  <c r="BD29" i="20"/>
  <c r="V30" i="20"/>
  <c r="U30" i="20"/>
  <c r="R30" i="20"/>
  <c r="Q30" i="20"/>
  <c r="CN31" i="20"/>
  <c r="CF31" i="20"/>
  <c r="BH31" i="20"/>
  <c r="AZ31" i="20"/>
  <c r="AR31" i="20"/>
  <c r="AJ31" i="20"/>
  <c r="AB31" i="20"/>
  <c r="CG31" i="20"/>
  <c r="AK31" i="20"/>
  <c r="CM31" i="20"/>
  <c r="CE31" i="20"/>
  <c r="BO31" i="20"/>
  <c r="BG31" i="20"/>
  <c r="AY31" i="20"/>
  <c r="AQ31" i="20"/>
  <c r="AI31" i="20"/>
  <c r="AA31" i="20"/>
  <c r="BI31" i="20"/>
  <c r="CL31" i="20"/>
  <c r="CD31" i="20"/>
  <c r="BN31" i="20"/>
  <c r="BF31" i="20"/>
  <c r="AX31" i="20"/>
  <c r="AP31" i="20"/>
  <c r="AH31" i="20"/>
  <c r="Z31" i="20"/>
  <c r="AS31" i="20"/>
  <c r="CK31" i="20"/>
  <c r="CC31" i="20"/>
  <c r="BM31" i="20"/>
  <c r="BE31" i="20"/>
  <c r="AW31" i="20"/>
  <c r="AO31" i="20"/>
  <c r="AG31" i="20"/>
  <c r="Y31" i="20"/>
  <c r="CO31" i="20"/>
  <c r="AC31" i="20"/>
  <c r="CJ31" i="20"/>
  <c r="BL31" i="20"/>
  <c r="BD31" i="20"/>
  <c r="AV31" i="20"/>
  <c r="AN31" i="20"/>
  <c r="AF31" i="20"/>
  <c r="X31" i="20"/>
  <c r="BA31" i="20"/>
  <c r="I32" i="20"/>
  <c r="CI31" i="20"/>
  <c r="BK31" i="20"/>
  <c r="BC31" i="20"/>
  <c r="AU31" i="20"/>
  <c r="AM31" i="20"/>
  <c r="AE31" i="20"/>
  <c r="W31" i="20"/>
  <c r="CP31" i="20"/>
  <c r="CH31" i="20"/>
  <c r="BJ31" i="20"/>
  <c r="BB31" i="20"/>
  <c r="AT31" i="20"/>
  <c r="AL31" i="20"/>
  <c r="AD31" i="20"/>
  <c r="BT69" i="20"/>
  <c r="BL69" i="20"/>
  <c r="BD69" i="20"/>
  <c r="AV69" i="20"/>
  <c r="AN69" i="20"/>
  <c r="AF69" i="20"/>
  <c r="X69" i="20"/>
  <c r="I70" i="20"/>
  <c r="CA69" i="20"/>
  <c r="BS69" i="20"/>
  <c r="BK69" i="20"/>
  <c r="BC69" i="20"/>
  <c r="AU69" i="20"/>
  <c r="CP69" i="20"/>
  <c r="BZ69" i="20"/>
  <c r="BR69" i="20"/>
  <c r="BJ69" i="20"/>
  <c r="BB69" i="20"/>
  <c r="AT69" i="20"/>
  <c r="AL69" i="20"/>
  <c r="AD69" i="20"/>
  <c r="BY69" i="20"/>
  <c r="BQ69" i="20"/>
  <c r="BI69" i="20"/>
  <c r="BA69" i="20"/>
  <c r="AS69" i="20"/>
  <c r="AK69" i="20"/>
  <c r="AC69" i="20"/>
  <c r="BX69" i="20"/>
  <c r="BP69" i="20"/>
  <c r="BH69" i="20"/>
  <c r="AZ69" i="20"/>
  <c r="AR69" i="20"/>
  <c r="AJ69" i="20"/>
  <c r="AB69" i="20"/>
  <c r="BW69" i="20"/>
  <c r="BO69" i="20"/>
  <c r="BG69" i="20"/>
  <c r="AY69" i="20"/>
  <c r="AQ69" i="20"/>
  <c r="AI69" i="20"/>
  <c r="AA69" i="20"/>
  <c r="BF69" i="20"/>
  <c r="AG69" i="20"/>
  <c r="BE69" i="20"/>
  <c r="AE69" i="20"/>
  <c r="AX69" i="20"/>
  <c r="Z69" i="20"/>
  <c r="AW69" i="20"/>
  <c r="Y69" i="20"/>
  <c r="BV69" i="20"/>
  <c r="AP69" i="20"/>
  <c r="W69" i="20"/>
  <c r="BU69" i="20"/>
  <c r="AO69" i="20"/>
  <c r="BN69" i="20"/>
  <c r="AM69" i="20"/>
  <c r="BM69" i="20"/>
  <c r="AH69" i="20"/>
  <c r="AA14" i="20"/>
  <c r="BN14" i="20"/>
  <c r="BF14" i="20"/>
  <c r="I15" i="20"/>
  <c r="BS14" i="20"/>
  <c r="BE14" i="20"/>
  <c r="BC14" i="20"/>
  <c r="AS14" i="20"/>
  <c r="AG14" i="20"/>
  <c r="BY14" i="20"/>
  <c r="AN14" i="20"/>
  <c r="BZ14" i="20"/>
  <c r="AC14" i="20"/>
  <c r="N12" i="20"/>
  <c r="L67" i="20"/>
  <c r="AY66" i="20"/>
  <c r="BB66" i="20"/>
  <c r="AZ66" i="20"/>
  <c r="AX66" i="20"/>
  <c r="BC66" i="20"/>
  <c r="AU66" i="20"/>
  <c r="AW66" i="20"/>
  <c r="BD66" i="20"/>
  <c r="BA66" i="20"/>
  <c r="AV66" i="20"/>
  <c r="AT66" i="20"/>
  <c r="AS66" i="20"/>
  <c r="CN49" i="20"/>
  <c r="CM49" i="20"/>
  <c r="CE49" i="20"/>
  <c r="BG49" i="20"/>
  <c r="AY49" i="20"/>
  <c r="AQ49" i="20"/>
  <c r="AI49" i="20"/>
  <c r="AA49" i="20"/>
  <c r="CL49" i="20"/>
  <c r="CD49" i="20"/>
  <c r="BF49" i="20"/>
  <c r="AX49" i="20"/>
  <c r="AP49" i="20"/>
  <c r="AH49" i="20"/>
  <c r="Z49" i="20"/>
  <c r="CK49" i="20"/>
  <c r="CC49" i="20"/>
  <c r="BE49" i="20"/>
  <c r="AW49" i="20"/>
  <c r="AO49" i="20"/>
  <c r="AG49" i="20"/>
  <c r="Y49" i="20"/>
  <c r="CI49" i="20"/>
  <c r="BC49" i="20"/>
  <c r="AU49" i="20"/>
  <c r="AM49" i="20"/>
  <c r="CP49" i="20"/>
  <c r="CH49" i="20"/>
  <c r="BB49" i="20"/>
  <c r="AT49" i="20"/>
  <c r="AL49" i="20"/>
  <c r="AD49" i="20"/>
  <c r="BD49" i="20"/>
  <c r="AJ49" i="20"/>
  <c r="I50" i="20"/>
  <c r="BA49" i="20"/>
  <c r="AF49" i="20"/>
  <c r="AZ49" i="20"/>
  <c r="AE49" i="20"/>
  <c r="CO49" i="20"/>
  <c r="AV49" i="20"/>
  <c r="AC49" i="20"/>
  <c r="CJ49" i="20"/>
  <c r="AS49" i="20"/>
  <c r="AB49" i="20"/>
  <c r="CG49" i="20"/>
  <c r="AR49" i="20"/>
  <c r="X49" i="20"/>
  <c r="CB49" i="20"/>
  <c r="BH49" i="20"/>
  <c r="AK49" i="20"/>
  <c r="CF49" i="20"/>
  <c r="BI49" i="20"/>
  <c r="AN49" i="20"/>
  <c r="W49" i="20"/>
  <c r="S68" i="20"/>
  <c r="L48" i="20"/>
  <c r="AP47" i="20"/>
  <c r="AP125" i="20" s="1"/>
  <c r="AW47" i="20"/>
  <c r="AO47" i="20"/>
  <c r="AO125" i="20" s="1"/>
  <c r="AV47" i="20"/>
  <c r="AR47" i="20"/>
  <c r="AN47" i="20"/>
  <c r="AN125" i="20" s="1"/>
  <c r="AU47" i="20"/>
  <c r="AM47" i="20"/>
  <c r="AM125" i="20" s="1"/>
  <c r="AT47" i="20"/>
  <c r="AS47" i="20"/>
  <c r="AQ47" i="20"/>
  <c r="AQ125" i="20" s="1"/>
  <c r="AL47" i="20"/>
  <c r="AL125" i="20" s="1"/>
  <c r="R68" i="20"/>
  <c r="V68" i="20"/>
  <c r="V48" i="20"/>
  <c r="U48" i="20"/>
  <c r="R48" i="20"/>
  <c r="Q68" i="20"/>
  <c r="BM10" i="17"/>
  <c r="BI10" i="17"/>
  <c r="BK10" i="17"/>
  <c r="BJ10" i="17"/>
  <c r="BP10" i="17"/>
  <c r="BH10" i="17"/>
  <c r="BO10" i="17"/>
  <c r="BE10" i="17"/>
  <c r="BF10" i="17"/>
  <c r="BG10" i="17"/>
  <c r="BN10" i="17"/>
  <c r="BL10" i="17"/>
  <c r="BJ12" i="17"/>
  <c r="BB12" i="17"/>
  <c r="AT12" i="17"/>
  <c r="AL12" i="17"/>
  <c r="AD12" i="17"/>
  <c r="BK12" i="17"/>
  <c r="BI12" i="17"/>
  <c r="BA12" i="17"/>
  <c r="AS12" i="17"/>
  <c r="AK12" i="17"/>
  <c r="AC12" i="17"/>
  <c r="AE12" i="17"/>
  <c r="BP12" i="17"/>
  <c r="BH12" i="17"/>
  <c r="AZ12" i="17"/>
  <c r="AR12" i="17"/>
  <c r="AJ12" i="17"/>
  <c r="AB12" i="17"/>
  <c r="BC12" i="17"/>
  <c r="BO12" i="17"/>
  <c r="BG12" i="17"/>
  <c r="AY12" i="17"/>
  <c r="AQ12" i="17"/>
  <c r="AI12" i="17"/>
  <c r="AA12" i="17"/>
  <c r="AM12" i="17"/>
  <c r="BN12" i="17"/>
  <c r="BF12" i="17"/>
  <c r="AX12" i="17"/>
  <c r="AP12" i="17"/>
  <c r="AH12" i="17"/>
  <c r="Z12" i="17"/>
  <c r="BM12" i="17"/>
  <c r="BE12" i="17"/>
  <c r="AW12" i="17"/>
  <c r="AO12" i="17"/>
  <c r="AG12" i="17"/>
  <c r="Y12" i="17"/>
  <c r="AU12" i="17"/>
  <c r="W12" i="17"/>
  <c r="I13" i="17"/>
  <c r="BL12" i="17"/>
  <c r="BD12" i="17"/>
  <c r="AV12" i="17"/>
  <c r="AN12" i="17"/>
  <c r="AF12" i="17"/>
  <c r="X12" i="17"/>
  <c r="R11" i="17"/>
  <c r="Q11" i="17"/>
  <c r="AY10" i="17"/>
  <c r="AW10" i="17"/>
  <c r="BB10" i="17"/>
  <c r="AT10" i="17"/>
  <c r="AX10" i="17"/>
  <c r="AZ10" i="17"/>
  <c r="BA10" i="17"/>
  <c r="BD10" i="17"/>
  <c r="AS10" i="17"/>
  <c r="AV10" i="17"/>
  <c r="BC10" i="17"/>
  <c r="AU10" i="17"/>
  <c r="R13" i="14"/>
  <c r="Q13" i="14"/>
  <c r="J13" i="14"/>
  <c r="CK12" i="14"/>
  <c r="CC12" i="14"/>
  <c r="CP12" i="14"/>
  <c r="CH12" i="14"/>
  <c r="CJ12" i="14"/>
  <c r="CO12" i="14"/>
  <c r="CE12" i="14"/>
  <c r="CG12" i="14"/>
  <c r="CM12" i="14"/>
  <c r="CL12" i="14"/>
  <c r="CI12" i="14"/>
  <c r="CN12" i="14"/>
  <c r="CD12" i="14"/>
  <c r="CF12" i="14"/>
  <c r="T13" i="14"/>
  <c r="S13" i="14"/>
  <c r="U11" i="14"/>
  <c r="CN14" i="14"/>
  <c r="CF14" i="14"/>
  <c r="BX14" i="14"/>
  <c r="BP14" i="14"/>
  <c r="BH14" i="14"/>
  <c r="AZ14" i="14"/>
  <c r="AZ15" i="14" s="1"/>
  <c r="AR14" i="14"/>
  <c r="AR15" i="14" s="1"/>
  <c r="AJ14" i="14"/>
  <c r="AJ15" i="14" s="1"/>
  <c r="AB14" i="14"/>
  <c r="AB15" i="14" s="1"/>
  <c r="BQ14" i="14"/>
  <c r="CM14" i="14"/>
  <c r="CE14" i="14"/>
  <c r="BW14" i="14"/>
  <c r="BO14" i="14"/>
  <c r="BG14" i="14"/>
  <c r="AY14" i="14"/>
  <c r="AY15" i="14" s="1"/>
  <c r="AQ14" i="14"/>
  <c r="AQ15" i="14" s="1"/>
  <c r="AI14" i="14"/>
  <c r="AA14" i="14"/>
  <c r="AA15" i="14" s="1"/>
  <c r="BA14" i="14"/>
  <c r="CL14" i="14"/>
  <c r="CD14" i="14"/>
  <c r="BV14" i="14"/>
  <c r="BN14" i="14"/>
  <c r="BF14" i="14"/>
  <c r="AX14" i="14"/>
  <c r="AX15" i="14" s="1"/>
  <c r="AP14" i="14"/>
  <c r="AP15" i="14" s="1"/>
  <c r="AH14" i="14"/>
  <c r="AH15" i="14" s="1"/>
  <c r="Z14" i="14"/>
  <c r="Z15" i="14" s="1"/>
  <c r="BY14" i="14"/>
  <c r="AS14" i="14"/>
  <c r="CK14" i="14"/>
  <c r="CC14" i="14"/>
  <c r="BU14" i="14"/>
  <c r="BM14" i="14"/>
  <c r="BE14" i="14"/>
  <c r="AW14" i="14"/>
  <c r="AW15" i="14" s="1"/>
  <c r="AO14" i="14"/>
  <c r="AO15" i="14" s="1"/>
  <c r="AG14" i="14"/>
  <c r="AG15" i="14" s="1"/>
  <c r="Y14" i="14"/>
  <c r="Y15" i="14" s="1"/>
  <c r="AC14" i="14"/>
  <c r="AC15" i="14" s="1"/>
  <c r="CJ14" i="14"/>
  <c r="CB14" i="14"/>
  <c r="BT14" i="14"/>
  <c r="BL14" i="14"/>
  <c r="BD14" i="14"/>
  <c r="BD15" i="14" s="1"/>
  <c r="AV14" i="14"/>
  <c r="AN14" i="14"/>
  <c r="AN15" i="14" s="1"/>
  <c r="AF14" i="14"/>
  <c r="AF15" i="14" s="1"/>
  <c r="X14" i="14"/>
  <c r="X15" i="14" s="1"/>
  <c r="BI14" i="14"/>
  <c r="CI14" i="14"/>
  <c r="CA14" i="14"/>
  <c r="BS14" i="14"/>
  <c r="BK14" i="14"/>
  <c r="BC14" i="14"/>
  <c r="AU14" i="14"/>
  <c r="AU15" i="14" s="1"/>
  <c r="AM14" i="14"/>
  <c r="AM15" i="14" s="1"/>
  <c r="AE14" i="14"/>
  <c r="AE15" i="14" s="1"/>
  <c r="W14" i="14"/>
  <c r="CG14" i="14"/>
  <c r="AK14" i="14"/>
  <c r="AK15" i="14" s="1"/>
  <c r="CH14" i="14"/>
  <c r="BZ14" i="14"/>
  <c r="BR14" i="14"/>
  <c r="BJ14" i="14"/>
  <c r="BB14" i="14"/>
  <c r="BB15" i="14" s="1"/>
  <c r="AT14" i="14"/>
  <c r="AT15" i="14" s="1"/>
  <c r="AL14" i="14"/>
  <c r="AL15" i="14" s="1"/>
  <c r="AD14" i="14"/>
  <c r="AD15" i="14" s="1"/>
  <c r="V11" i="14"/>
  <c r="CJ11" i="10"/>
  <c r="CH11" i="10"/>
  <c r="CO11" i="10"/>
  <c r="CL11" i="10"/>
  <c r="CI11" i="10"/>
  <c r="CF11" i="10"/>
  <c r="CM11" i="10"/>
  <c r="O9" i="10"/>
  <c r="I12" i="10"/>
  <c r="BA125" i="20" l="1"/>
  <c r="AR125" i="20"/>
  <c r="AW125" i="20"/>
  <c r="AU125" i="20"/>
  <c r="AV125" i="20"/>
  <c r="AT125" i="20"/>
  <c r="AS125" i="20"/>
  <c r="AY125" i="20"/>
  <c r="R10" i="14"/>
  <c r="AS15" i="14"/>
  <c r="X303" i="32"/>
  <c r="X331" i="32"/>
  <c r="X299" i="32"/>
  <c r="X301" i="32"/>
  <c r="X304" i="32"/>
  <c r="X341" i="32"/>
  <c r="X316" i="32"/>
  <c r="X317" i="32"/>
  <c r="X348" i="32"/>
  <c r="X302" i="32"/>
  <c r="X305" i="32"/>
  <c r="X300" i="32"/>
  <c r="X312" i="32"/>
  <c r="X349" i="32"/>
  <c r="X351" i="32"/>
  <c r="X352" i="32"/>
  <c r="X354" i="32"/>
  <c r="X306" i="32"/>
  <c r="X340" i="32"/>
  <c r="X342" i="32"/>
  <c r="X327" i="32"/>
  <c r="X328" i="32"/>
  <c r="X343" i="32"/>
  <c r="X339" i="32"/>
  <c r="X311" i="32"/>
  <c r="X353" i="32"/>
  <c r="X330" i="32"/>
  <c r="X319" i="32"/>
  <c r="X307" i="32"/>
  <c r="X309" i="32"/>
  <c r="X355" i="32"/>
  <c r="X318" i="32"/>
  <c r="X315" i="32"/>
  <c r="X321" i="32"/>
  <c r="X329" i="32"/>
  <c r="X347" i="32"/>
  <c r="X314" i="32"/>
  <c r="X310" i="32"/>
  <c r="X326" i="32"/>
  <c r="X337" i="32"/>
  <c r="X345" i="32"/>
  <c r="X350" i="32"/>
  <c r="X344" i="32"/>
  <c r="X335" i="32"/>
  <c r="X308" i="32"/>
  <c r="X313" i="32"/>
  <c r="X320" i="32"/>
  <c r="X333" i="32"/>
  <c r="X336" i="32"/>
  <c r="X334" i="32"/>
  <c r="X332" i="32"/>
  <c r="X325" i="32"/>
  <c r="X338" i="32"/>
  <c r="X324" i="32"/>
  <c r="X322" i="32"/>
  <c r="X323" i="32"/>
  <c r="X346" i="32"/>
  <c r="X118" i="85"/>
  <c r="X94" i="85"/>
  <c r="X130" i="85"/>
  <c r="X126" i="85"/>
  <c r="X90" i="85"/>
  <c r="X109" i="85"/>
  <c r="X120" i="85"/>
  <c r="X129" i="85"/>
  <c r="X117" i="85"/>
  <c r="X128" i="85"/>
  <c r="X119" i="85"/>
  <c r="X111" i="85"/>
  <c r="X123" i="85"/>
  <c r="X102" i="85"/>
  <c r="X103" i="85"/>
  <c r="X87" i="85"/>
  <c r="X78" i="85"/>
  <c r="X114" i="85"/>
  <c r="X131" i="85"/>
  <c r="X107" i="85"/>
  <c r="X75" i="85"/>
  <c r="X97" i="85"/>
  <c r="X85" i="85"/>
  <c r="X91" i="85"/>
  <c r="X125" i="85"/>
  <c r="X73" i="85"/>
  <c r="X104" i="85"/>
  <c r="X108" i="85"/>
  <c r="X79" i="85"/>
  <c r="X127" i="85"/>
  <c r="X81" i="85"/>
  <c r="X105" i="85"/>
  <c r="X121" i="85"/>
  <c r="X115" i="85"/>
  <c r="X110" i="85"/>
  <c r="X76" i="85"/>
  <c r="X88" i="85"/>
  <c r="X112" i="85"/>
  <c r="X77" i="85"/>
  <c r="X92" i="85"/>
  <c r="X71" i="85"/>
  <c r="X80" i="85"/>
  <c r="X99" i="85"/>
  <c r="X98" i="85"/>
  <c r="X82" i="85"/>
  <c r="X74" i="85"/>
  <c r="X132" i="85"/>
  <c r="X89" i="85"/>
  <c r="X106" i="85"/>
  <c r="X101" i="85"/>
  <c r="X122" i="85"/>
  <c r="X100" i="85"/>
  <c r="X96" i="85"/>
  <c r="X83" i="85"/>
  <c r="X116" i="85"/>
  <c r="X72" i="85"/>
  <c r="X93" i="85"/>
  <c r="X113" i="85"/>
  <c r="X84" i="85"/>
  <c r="X124" i="85"/>
  <c r="X86" i="85"/>
  <c r="X95" i="85"/>
  <c r="W346" i="32"/>
  <c r="W328" i="32"/>
  <c r="W301" i="32"/>
  <c r="W304" i="32"/>
  <c r="W317" i="32"/>
  <c r="W302" i="32"/>
  <c r="W305" i="32"/>
  <c r="W300" i="32"/>
  <c r="W312" i="32"/>
  <c r="W339" i="32"/>
  <c r="W303" i="32"/>
  <c r="W325" i="32"/>
  <c r="W331" i="32"/>
  <c r="W341" i="32"/>
  <c r="W333" i="32"/>
  <c r="W351" i="32"/>
  <c r="W330" i="32"/>
  <c r="W309" i="32"/>
  <c r="W315" i="32"/>
  <c r="W318" i="32"/>
  <c r="W310" i="32"/>
  <c r="W340" i="32"/>
  <c r="W327" i="32"/>
  <c r="W316" i="32"/>
  <c r="W311" i="32"/>
  <c r="W321" i="32"/>
  <c r="W342" i="32"/>
  <c r="W352" i="32"/>
  <c r="W306" i="32"/>
  <c r="W307" i="32"/>
  <c r="W355" i="32"/>
  <c r="W335" i="32"/>
  <c r="W323" i="32"/>
  <c r="W329" i="32"/>
  <c r="W326" i="32"/>
  <c r="W343" i="32"/>
  <c r="W350" i="32"/>
  <c r="W345" i="32"/>
  <c r="W308" i="32"/>
  <c r="W319" i="32"/>
  <c r="W353" i="32"/>
  <c r="W314" i="32"/>
  <c r="W354" i="32"/>
  <c r="W337" i="32"/>
  <c r="W299" i="32"/>
  <c r="W313" i="32"/>
  <c r="W320" i="32"/>
  <c r="W338" i="32"/>
  <c r="W344" i="32"/>
  <c r="W334" i="32"/>
  <c r="W349" i="32"/>
  <c r="W332" i="32"/>
  <c r="W322" i="32"/>
  <c r="W324" i="32"/>
  <c r="W336" i="32"/>
  <c r="W348" i="32"/>
  <c r="W347" i="32"/>
  <c r="W128" i="85"/>
  <c r="W130" i="85"/>
  <c r="W129" i="85"/>
  <c r="W117" i="85"/>
  <c r="W94" i="85"/>
  <c r="W109" i="85"/>
  <c r="W118" i="85"/>
  <c r="W126" i="85"/>
  <c r="W90" i="85"/>
  <c r="W120" i="85"/>
  <c r="W79" i="85"/>
  <c r="W103" i="85"/>
  <c r="W107" i="85"/>
  <c r="W78" i="85"/>
  <c r="W108" i="85"/>
  <c r="W123" i="85"/>
  <c r="W119" i="85"/>
  <c r="W104" i="85"/>
  <c r="W75" i="85"/>
  <c r="W125" i="85"/>
  <c r="W114" i="85"/>
  <c r="W73" i="85"/>
  <c r="W91" i="85"/>
  <c r="W97" i="85"/>
  <c r="W131" i="85"/>
  <c r="W102" i="85"/>
  <c r="W85" i="85"/>
  <c r="W87" i="85"/>
  <c r="W81" i="85"/>
  <c r="W99" i="85"/>
  <c r="W71" i="85"/>
  <c r="W77" i="85"/>
  <c r="W72" i="85"/>
  <c r="W88" i="85"/>
  <c r="W80" i="85"/>
  <c r="W82" i="85"/>
  <c r="W111" i="85"/>
  <c r="W127" i="85"/>
  <c r="W98" i="85"/>
  <c r="W112" i="85"/>
  <c r="W115" i="85"/>
  <c r="W121" i="85"/>
  <c r="W92" i="85"/>
  <c r="W110" i="85"/>
  <c r="W105" i="85"/>
  <c r="W100" i="85"/>
  <c r="W96" i="85"/>
  <c r="W122" i="85"/>
  <c r="W76" i="85"/>
  <c r="W106" i="85"/>
  <c r="W113" i="85"/>
  <c r="W83" i="85"/>
  <c r="W116" i="85"/>
  <c r="W124" i="85"/>
  <c r="W95" i="85"/>
  <c r="W74" i="85"/>
  <c r="W86" i="85"/>
  <c r="W93" i="85"/>
  <c r="W101" i="85"/>
  <c r="W84" i="85"/>
  <c r="W89" i="85"/>
  <c r="W132" i="85"/>
  <c r="AO127" i="20"/>
  <c r="BD127" i="20"/>
  <c r="AA127" i="20"/>
  <c r="Z127" i="20"/>
  <c r="BH127" i="20"/>
  <c r="CE127" i="20"/>
  <c r="AZ127" i="20"/>
  <c r="CN127" i="20"/>
  <c r="AY127" i="20"/>
  <c r="AK127" i="20"/>
  <c r="BB127" i="20"/>
  <c r="AN127" i="20"/>
  <c r="CH127" i="20"/>
  <c r="AI127" i="20"/>
  <c r="CJ127" i="20"/>
  <c r="AB127" i="20"/>
  <c r="CM127" i="20"/>
  <c r="R126" i="20"/>
  <c r="AL127" i="20"/>
  <c r="CF127" i="20"/>
  <c r="BC127" i="20"/>
  <c r="U126" i="20"/>
  <c r="AR127" i="20"/>
  <c r="AF127" i="20"/>
  <c r="Q126" i="20"/>
  <c r="CL127" i="20"/>
  <c r="Y127" i="20"/>
  <c r="AV127" i="20"/>
  <c r="AP127" i="20"/>
  <c r="CG127" i="20"/>
  <c r="AX127" i="20"/>
  <c r="CI127" i="20"/>
  <c r="BG127" i="20"/>
  <c r="AU127" i="20"/>
  <c r="V126" i="20"/>
  <c r="W127" i="20"/>
  <c r="CO127" i="20"/>
  <c r="AG127" i="20"/>
  <c r="AS127" i="20"/>
  <c r="AM127" i="20"/>
  <c r="BE127" i="20"/>
  <c r="CD127" i="20"/>
  <c r="AD127" i="20"/>
  <c r="BA127" i="20"/>
  <c r="AC127" i="20"/>
  <c r="AW127" i="20"/>
  <c r="AJ127" i="20"/>
  <c r="X127" i="20"/>
  <c r="AH127" i="20"/>
  <c r="BI127" i="20"/>
  <c r="AT127" i="20"/>
  <c r="BF127" i="20"/>
  <c r="CP127" i="20"/>
  <c r="CK127" i="20"/>
  <c r="AE127" i="20"/>
  <c r="AQ127" i="20"/>
  <c r="AM14" i="20"/>
  <c r="Z14" i="20"/>
  <c r="AF14" i="20"/>
  <c r="BQ14" i="20"/>
  <c r="AQ14" i="20"/>
  <c r="AW14" i="20"/>
  <c r="AP14" i="20"/>
  <c r="CP14" i="20"/>
  <c r="AV14" i="20"/>
  <c r="BG14" i="20"/>
  <c r="BJ14" i="20"/>
  <c r="BB14" i="20"/>
  <c r="BI14" i="20"/>
  <c r="AH14" i="20"/>
  <c r="X14" i="20"/>
  <c r="BU14" i="20"/>
  <c r="BM14" i="20"/>
  <c r="BT14" i="20"/>
  <c r="AX14" i="20"/>
  <c r="CA14" i="20"/>
  <c r="AT14" i="20"/>
  <c r="AB14" i="20"/>
  <c r="BD14" i="20"/>
  <c r="AJ14" i="20"/>
  <c r="AZ14" i="20"/>
  <c r="AE14" i="20"/>
  <c r="CO14" i="20"/>
  <c r="AO14" i="20"/>
  <c r="AD14" i="20"/>
  <c r="BR14" i="20"/>
  <c r="BA14" i="20"/>
  <c r="BK14" i="20"/>
  <c r="Y14" i="20"/>
  <c r="BH14" i="20"/>
  <c r="BL14" i="20"/>
  <c r="W14" i="20"/>
  <c r="AU14" i="20"/>
  <c r="BP14" i="20"/>
  <c r="AL14" i="20"/>
  <c r="BV14" i="20"/>
  <c r="AY14" i="20"/>
  <c r="AK14" i="20"/>
  <c r="AR14" i="20"/>
  <c r="BO14" i="20"/>
  <c r="BW14" i="20"/>
  <c r="BX14" i="20"/>
  <c r="I11" i="77"/>
  <c r="I19" i="77"/>
  <c r="I14" i="77"/>
  <c r="I16" i="77"/>
  <c r="I21" i="77"/>
  <c r="I17" i="77"/>
  <c r="I13" i="77"/>
  <c r="I9" i="77"/>
  <c r="I10" i="77"/>
  <c r="I7" i="77"/>
  <c r="I15" i="77"/>
  <c r="I20" i="77"/>
  <c r="I46" i="77"/>
  <c r="I18" i="77"/>
  <c r="I12" i="77"/>
  <c r="I45" i="77"/>
  <c r="I8" i="77"/>
  <c r="H19" i="77"/>
  <c r="H14" i="77"/>
  <c r="H16" i="77"/>
  <c r="H17" i="77"/>
  <c r="H13" i="77"/>
  <c r="H15" i="77"/>
  <c r="H20" i="77"/>
  <c r="H46" i="77"/>
  <c r="H8" i="77"/>
  <c r="H18" i="77"/>
  <c r="H12" i="77"/>
  <c r="H45" i="77"/>
  <c r="H9" i="77"/>
  <c r="H10" i="77"/>
  <c r="H21" i="77"/>
  <c r="H11" i="77"/>
  <c r="H7" i="77"/>
  <c r="W277" i="32"/>
  <c r="W280" i="32"/>
  <c r="W289" i="32"/>
  <c r="W265" i="32"/>
  <c r="W290" i="32"/>
  <c r="W266" i="32"/>
  <c r="W245" i="32"/>
  <c r="W264" i="32"/>
  <c r="W263" i="32"/>
  <c r="W278" i="32"/>
  <c r="W286" i="32"/>
  <c r="W243" i="32"/>
  <c r="W275" i="32"/>
  <c r="W242" i="32"/>
  <c r="W291" i="32"/>
  <c r="W288" i="32"/>
  <c r="W276" i="32"/>
  <c r="W287" i="32"/>
  <c r="W247" i="32"/>
  <c r="W261" i="32"/>
  <c r="W244" i="32"/>
  <c r="W262" i="32"/>
  <c r="W274" i="32"/>
  <c r="W284" i="32"/>
  <c r="W297" i="32"/>
  <c r="W285" i="32"/>
  <c r="W273" i="32"/>
  <c r="W279" i="32"/>
  <c r="W246" i="32"/>
  <c r="W270" i="32"/>
  <c r="W293" i="32"/>
  <c r="W248" i="32"/>
  <c r="W271" i="32"/>
  <c r="W296" i="32"/>
  <c r="W282" i="32"/>
  <c r="W281" i="32"/>
  <c r="W283" i="32"/>
  <c r="W295" i="32"/>
  <c r="W292" i="32"/>
  <c r="W272" i="32"/>
  <c r="W249" i="32"/>
  <c r="W269" i="32"/>
  <c r="W268" i="32"/>
  <c r="W251" i="32"/>
  <c r="W259" i="32"/>
  <c r="W241" i="32"/>
  <c r="W255" i="32"/>
  <c r="W260" i="32"/>
  <c r="W254" i="32"/>
  <c r="W250" i="32"/>
  <c r="W256" i="32"/>
  <c r="W257" i="32"/>
  <c r="W267" i="32"/>
  <c r="W294" i="32"/>
  <c r="W258" i="32"/>
  <c r="W253" i="32"/>
  <c r="W252" i="32"/>
  <c r="X265" i="32"/>
  <c r="X289" i="32"/>
  <c r="X290" i="32"/>
  <c r="X278" i="32"/>
  <c r="X245" i="32"/>
  <c r="X280" i="32"/>
  <c r="X266" i="32"/>
  <c r="X243" i="32"/>
  <c r="X264" i="32"/>
  <c r="X244" i="32"/>
  <c r="X277" i="32"/>
  <c r="X288" i="32"/>
  <c r="X247" i="32"/>
  <c r="X291" i="32"/>
  <c r="X242" i="32"/>
  <c r="X263" i="32"/>
  <c r="X275" i="32"/>
  <c r="X262" i="32"/>
  <c r="X276" i="32"/>
  <c r="X287" i="32"/>
  <c r="X279" i="32"/>
  <c r="X274" i="32"/>
  <c r="X286" i="32"/>
  <c r="X246" i="32"/>
  <c r="X285" i="32"/>
  <c r="X297" i="32"/>
  <c r="X273" i="32"/>
  <c r="X261" i="32"/>
  <c r="X283" i="32"/>
  <c r="X295" i="32"/>
  <c r="X282" i="32"/>
  <c r="X272" i="32"/>
  <c r="X292" i="32"/>
  <c r="X296" i="32"/>
  <c r="X271" i="32"/>
  <c r="X284" i="32"/>
  <c r="X270" i="32"/>
  <c r="X248" i="32"/>
  <c r="X249" i="32"/>
  <c r="X281" i="32"/>
  <c r="X293" i="32"/>
  <c r="X250" i="32"/>
  <c r="X256" i="32"/>
  <c r="X241" i="32"/>
  <c r="X260" i="32"/>
  <c r="X294" i="32"/>
  <c r="X254" i="32"/>
  <c r="X253" i="32"/>
  <c r="X258" i="32"/>
  <c r="X252" i="32"/>
  <c r="X257" i="32"/>
  <c r="X267" i="32"/>
  <c r="X259" i="32"/>
  <c r="X268" i="32"/>
  <c r="X255" i="32"/>
  <c r="X269" i="32"/>
  <c r="X251" i="32"/>
  <c r="X228" i="32"/>
  <c r="X184" i="32"/>
  <c r="X217" i="32"/>
  <c r="X239" i="32"/>
  <c r="X204" i="32"/>
  <c r="X226" i="32"/>
  <c r="X227" i="32"/>
  <c r="X216" i="32"/>
  <c r="X203" i="32"/>
  <c r="X214" i="32"/>
  <c r="X238" i="32"/>
  <c r="X215" i="32"/>
  <c r="X191" i="32"/>
  <c r="X237" i="32"/>
  <c r="X190" i="32"/>
  <c r="X225" i="32"/>
  <c r="X213" i="32"/>
  <c r="X235" i="32"/>
  <c r="X223" i="32"/>
  <c r="X224" i="32"/>
  <c r="X212" i="32"/>
  <c r="X229" i="32"/>
  <c r="X222" i="32"/>
  <c r="X233" i="32"/>
  <c r="X188" i="32"/>
  <c r="X221" i="32"/>
  <c r="X189" i="32"/>
  <c r="X234" i="32"/>
  <c r="X207" i="32"/>
  <c r="X187" i="32"/>
  <c r="X219" i="32"/>
  <c r="X206" i="32"/>
  <c r="X205" i="32"/>
  <c r="X231" i="32"/>
  <c r="X232" i="32"/>
  <c r="X220" i="32"/>
  <c r="X230" i="32"/>
  <c r="X218" i="32"/>
  <c r="X208" i="32"/>
  <c r="X185" i="32"/>
  <c r="X186" i="32"/>
  <c r="X202" i="32"/>
  <c r="X196" i="32"/>
  <c r="X201" i="32"/>
  <c r="X236" i="32"/>
  <c r="X199" i="32"/>
  <c r="X210" i="32"/>
  <c r="X197" i="32"/>
  <c r="X194" i="32"/>
  <c r="X193" i="32"/>
  <c r="X211" i="32"/>
  <c r="X192" i="32"/>
  <c r="X200" i="32"/>
  <c r="X198" i="32"/>
  <c r="X183" i="32"/>
  <c r="X195" i="32"/>
  <c r="X209" i="32"/>
  <c r="W228" i="32"/>
  <c r="W216" i="32"/>
  <c r="W227" i="32"/>
  <c r="W215" i="32"/>
  <c r="W184" i="32"/>
  <c r="W239" i="32"/>
  <c r="W204" i="32"/>
  <c r="W226" i="32"/>
  <c r="W203" i="32"/>
  <c r="W214" i="32"/>
  <c r="W238" i="32"/>
  <c r="W213" i="32"/>
  <c r="W224" i="32"/>
  <c r="W217" i="32"/>
  <c r="W237" i="32"/>
  <c r="W212" i="32"/>
  <c r="W225" i="32"/>
  <c r="W234" i="32"/>
  <c r="W189" i="32"/>
  <c r="W235" i="32"/>
  <c r="W223" i="32"/>
  <c r="W229" i="32"/>
  <c r="W191" i="32"/>
  <c r="W222" i="32"/>
  <c r="W188" i="32"/>
  <c r="W233" i="32"/>
  <c r="W190" i="32"/>
  <c r="W208" i="32"/>
  <c r="W206" i="32"/>
  <c r="W221" i="32"/>
  <c r="W207" i="32"/>
  <c r="W187" i="32"/>
  <c r="W231" i="32"/>
  <c r="W219" i="32"/>
  <c r="W186" i="32"/>
  <c r="W205" i="32"/>
  <c r="W185" i="32"/>
  <c r="W232" i="32"/>
  <c r="W220" i="32"/>
  <c r="W230" i="32"/>
  <c r="W218" i="32"/>
  <c r="W209" i="32"/>
  <c r="W183" i="32"/>
  <c r="W210" i="32"/>
  <c r="W202" i="32"/>
  <c r="W197" i="32"/>
  <c r="W193" i="32"/>
  <c r="W196" i="32"/>
  <c r="W201" i="32"/>
  <c r="W236" i="32"/>
  <c r="W192" i="32"/>
  <c r="W198" i="32"/>
  <c r="W199" i="32"/>
  <c r="W195" i="32"/>
  <c r="W194" i="32"/>
  <c r="W211" i="32"/>
  <c r="W200" i="32"/>
  <c r="U15" i="77"/>
  <c r="U12" i="77"/>
  <c r="U17" i="77"/>
  <c r="U46" i="77"/>
  <c r="U20" i="77"/>
  <c r="U16" i="77"/>
  <c r="U9" i="77"/>
  <c r="U21" i="77"/>
  <c r="U19" i="77"/>
  <c r="U11" i="77"/>
  <c r="U14" i="77"/>
  <c r="U7" i="77"/>
  <c r="U10" i="77"/>
  <c r="U18" i="77"/>
  <c r="U13" i="77"/>
  <c r="U8" i="77"/>
  <c r="U45" i="77"/>
  <c r="K12" i="77"/>
  <c r="K15" i="77"/>
  <c r="K17" i="77"/>
  <c r="K46" i="77"/>
  <c r="K16" i="77"/>
  <c r="K20" i="77"/>
  <c r="K9" i="77"/>
  <c r="K21" i="77"/>
  <c r="K11" i="77"/>
  <c r="K19" i="77"/>
  <c r="K7" i="77"/>
  <c r="K10" i="77"/>
  <c r="K14" i="77"/>
  <c r="K8" i="77"/>
  <c r="K18" i="77"/>
  <c r="K13" i="77"/>
  <c r="K45" i="77"/>
  <c r="S15" i="77"/>
  <c r="S12" i="77"/>
  <c r="S17" i="77"/>
  <c r="S9" i="77"/>
  <c r="S46" i="77"/>
  <c r="S20" i="77"/>
  <c r="S16" i="77"/>
  <c r="S21" i="77"/>
  <c r="S11" i="77"/>
  <c r="S19" i="77"/>
  <c r="S14" i="77"/>
  <c r="S10" i="77"/>
  <c r="S7" i="77"/>
  <c r="S18" i="77"/>
  <c r="S8" i="77"/>
  <c r="S13" i="77"/>
  <c r="S45" i="77"/>
  <c r="J17" i="77"/>
  <c r="J12" i="77"/>
  <c r="J15" i="77"/>
  <c r="J46" i="77"/>
  <c r="J16" i="77"/>
  <c r="J9" i="77"/>
  <c r="J20" i="77"/>
  <c r="J21" i="77"/>
  <c r="J19" i="77"/>
  <c r="J14" i="77"/>
  <c r="J11" i="77"/>
  <c r="J10" i="77"/>
  <c r="J7" i="77"/>
  <c r="J18" i="77"/>
  <c r="J13" i="77"/>
  <c r="J8" i="77"/>
  <c r="J45" i="77"/>
  <c r="Q15" i="77"/>
  <c r="Q17" i="77"/>
  <c r="Q46" i="77"/>
  <c r="Q12" i="77"/>
  <c r="Q9" i="77"/>
  <c r="Q16" i="77"/>
  <c r="Q20" i="77"/>
  <c r="Q19" i="77"/>
  <c r="Q11" i="77"/>
  <c r="Q14" i="77"/>
  <c r="Q21" i="77"/>
  <c r="Q7" i="77"/>
  <c r="Q10" i="77"/>
  <c r="Q18" i="77"/>
  <c r="Q8" i="77"/>
  <c r="Q13" i="77"/>
  <c r="Q45" i="77"/>
  <c r="P12" i="77"/>
  <c r="P17" i="77"/>
  <c r="P15" i="77"/>
  <c r="P46" i="77"/>
  <c r="P20" i="77"/>
  <c r="P9" i="77"/>
  <c r="P16" i="77"/>
  <c r="P21" i="77"/>
  <c r="P11" i="77"/>
  <c r="P14" i="77"/>
  <c r="P19" i="77"/>
  <c r="P10" i="77"/>
  <c r="P7" i="77"/>
  <c r="P13" i="77"/>
  <c r="P8" i="77"/>
  <c r="P18" i="77"/>
  <c r="P45" i="77"/>
  <c r="O12" i="77"/>
  <c r="O17" i="77"/>
  <c r="O46" i="77"/>
  <c r="O9" i="77"/>
  <c r="O16" i="77"/>
  <c r="O20" i="77"/>
  <c r="O21" i="77"/>
  <c r="O15" i="77"/>
  <c r="O11" i="77"/>
  <c r="O14" i="77"/>
  <c r="O7" i="77"/>
  <c r="O19" i="77"/>
  <c r="O10" i="77"/>
  <c r="O13" i="77"/>
  <c r="O18" i="77"/>
  <c r="O8" i="77"/>
  <c r="O45" i="77"/>
  <c r="N17" i="77"/>
  <c r="N12" i="77"/>
  <c r="N15" i="77"/>
  <c r="N46" i="77"/>
  <c r="N20" i="77"/>
  <c r="N9" i="77"/>
  <c r="N16" i="77"/>
  <c r="N21" i="77"/>
  <c r="N11" i="77"/>
  <c r="N14" i="77"/>
  <c r="N7" i="77"/>
  <c r="N10" i="77"/>
  <c r="N8" i="77"/>
  <c r="N19" i="77"/>
  <c r="N13" i="77"/>
  <c r="N18" i="77"/>
  <c r="N45" i="77"/>
  <c r="L15" i="77"/>
  <c r="L17" i="77"/>
  <c r="L12" i="77"/>
  <c r="L20" i="77"/>
  <c r="L9" i="77"/>
  <c r="L46" i="77"/>
  <c r="L16" i="77"/>
  <c r="L21" i="77"/>
  <c r="L19" i="77"/>
  <c r="L11" i="77"/>
  <c r="L14" i="77"/>
  <c r="L10" i="77"/>
  <c r="L7" i="77"/>
  <c r="L18" i="77"/>
  <c r="L8" i="77"/>
  <c r="L13" i="77"/>
  <c r="L45" i="77"/>
  <c r="L12" i="14"/>
  <c r="O12" i="14" s="1"/>
  <c r="BP11" i="14"/>
  <c r="BP15" i="14" s="1"/>
  <c r="BE11" i="14"/>
  <c r="BJ11" i="14"/>
  <c r="BJ15" i="14" s="1"/>
  <c r="BI11" i="14"/>
  <c r="BI15" i="14" s="1"/>
  <c r="BF11" i="14"/>
  <c r="BF15" i="14" s="1"/>
  <c r="BL11" i="14"/>
  <c r="BL15" i="14" s="1"/>
  <c r="BO11" i="14"/>
  <c r="BO15" i="14" s="1"/>
  <c r="BG11" i="14"/>
  <c r="BG15" i="14" s="1"/>
  <c r="BM11" i="14"/>
  <c r="BM15" i="14" s="1"/>
  <c r="M11" i="14"/>
  <c r="N11" i="14" s="1"/>
  <c r="V13" i="20"/>
  <c r="Q13" i="20"/>
  <c r="BN117" i="20"/>
  <c r="BN120" i="20" s="1"/>
  <c r="BP117" i="20"/>
  <c r="BP120" i="20" s="1"/>
  <c r="BL117" i="20"/>
  <c r="BL120" i="20" s="1"/>
  <c r="BJ117" i="20"/>
  <c r="BJ120" i="20" s="1"/>
  <c r="BM117" i="20"/>
  <c r="BM120" i="20" s="1"/>
  <c r="BK117" i="20"/>
  <c r="BK120" i="20" s="1"/>
  <c r="BO117" i="20"/>
  <c r="BO120" i="20" s="1"/>
  <c r="BQ117" i="20"/>
  <c r="BQ120" i="20" s="1"/>
  <c r="BS107" i="20"/>
  <c r="BV107" i="20"/>
  <c r="BV110" i="20" s="1"/>
  <c r="BX107" i="20"/>
  <c r="BX110" i="20" s="1"/>
  <c r="CA107" i="20"/>
  <c r="CA110" i="20" s="1"/>
  <c r="BT107" i="20"/>
  <c r="BT110" i="20" s="1"/>
  <c r="BW107" i="20"/>
  <c r="BW110" i="20" s="1"/>
  <c r="L108" i="20"/>
  <c r="BR107" i="20"/>
  <c r="BU107" i="20"/>
  <c r="BU110" i="20" s="1"/>
  <c r="BZ107" i="20"/>
  <c r="BZ110" i="20" s="1"/>
  <c r="BY107" i="20"/>
  <c r="BY110" i="20" s="1"/>
  <c r="CC107" i="20"/>
  <c r="CC110" i="20" s="1"/>
  <c r="CB107" i="20"/>
  <c r="CB110" i="20" s="1"/>
  <c r="BW97" i="20"/>
  <c r="BW100" i="20" s="1"/>
  <c r="BZ97" i="20"/>
  <c r="BZ100" i="20" s="1"/>
  <c r="BX97" i="20"/>
  <c r="BX100" i="20" s="1"/>
  <c r="CC97" i="20"/>
  <c r="CC100" i="20" s="1"/>
  <c r="BS97" i="20"/>
  <c r="BT97" i="20"/>
  <c r="BT100" i="20" s="1"/>
  <c r="BY97" i="20"/>
  <c r="BY100" i="20" s="1"/>
  <c r="L98" i="20"/>
  <c r="CB97" i="20"/>
  <c r="CB100" i="20" s="1"/>
  <c r="BU97" i="20"/>
  <c r="BU100" i="20" s="1"/>
  <c r="BR97" i="20"/>
  <c r="CA97" i="20"/>
  <c r="CA100" i="20" s="1"/>
  <c r="BV97" i="20"/>
  <c r="BV100" i="20" s="1"/>
  <c r="BS87" i="20"/>
  <c r="CC87" i="20"/>
  <c r="CC90" i="20" s="1"/>
  <c r="CA87" i="20"/>
  <c r="CA90" i="20" s="1"/>
  <c r="BZ87" i="20"/>
  <c r="BZ90" i="20" s="1"/>
  <c r="BT87" i="20"/>
  <c r="BT90" i="20" s="1"/>
  <c r="CB87" i="20"/>
  <c r="CB90" i="20" s="1"/>
  <c r="BX87" i="20"/>
  <c r="BX90" i="20" s="1"/>
  <c r="BU87" i="20"/>
  <c r="BU90" i="20" s="1"/>
  <c r="L88" i="20"/>
  <c r="BR87" i="20"/>
  <c r="BY87" i="20"/>
  <c r="BY90" i="20" s="1"/>
  <c r="BW87" i="20"/>
  <c r="BW90" i="20" s="1"/>
  <c r="BV87" i="20"/>
  <c r="BV90" i="20" s="1"/>
  <c r="BV117" i="20"/>
  <c r="BX117" i="20"/>
  <c r="CB117" i="20"/>
  <c r="BR117" i="20"/>
  <c r="BY117" i="20"/>
  <c r="L118" i="20"/>
  <c r="BW117" i="20"/>
  <c r="BZ117" i="20"/>
  <c r="BT117" i="20"/>
  <c r="BT120" i="20" s="1"/>
  <c r="BU117" i="20"/>
  <c r="BU120" i="20" s="1"/>
  <c r="BS117" i="20"/>
  <c r="CC117" i="20"/>
  <c r="CA117" i="20"/>
  <c r="V10" i="17"/>
  <c r="U10" i="17"/>
  <c r="S10" i="17"/>
  <c r="M10" i="10"/>
  <c r="N10" i="10" s="1"/>
  <c r="S13" i="20"/>
  <c r="BD12" i="20"/>
  <c r="R13" i="20"/>
  <c r="BC15" i="14"/>
  <c r="BH11" i="14"/>
  <c r="BH15" i="14" s="1"/>
  <c r="S10" i="14"/>
  <c r="BA15" i="14"/>
  <c r="R11" i="20"/>
  <c r="S11" i="20"/>
  <c r="AV15" i="14"/>
  <c r="T10" i="17"/>
  <c r="Q31" i="20"/>
  <c r="V31" i="20"/>
  <c r="BT32" i="20"/>
  <c r="BL32" i="20"/>
  <c r="BD32" i="20"/>
  <c r="AV32" i="20"/>
  <c r="AN32" i="20"/>
  <c r="AF32" i="20"/>
  <c r="X32" i="20"/>
  <c r="AW32" i="20"/>
  <c r="I33" i="20"/>
  <c r="CA32" i="20"/>
  <c r="BS32" i="20"/>
  <c r="BK32" i="20"/>
  <c r="BC32" i="20"/>
  <c r="AU32" i="20"/>
  <c r="AM32" i="20"/>
  <c r="AE32" i="20"/>
  <c r="W32" i="20"/>
  <c r="Y32" i="20"/>
  <c r="CP32" i="20"/>
  <c r="BZ32" i="20"/>
  <c r="BR32" i="20"/>
  <c r="BJ32" i="20"/>
  <c r="BB32" i="20"/>
  <c r="AT32" i="20"/>
  <c r="AL32" i="20"/>
  <c r="AD32" i="20"/>
  <c r="CO32" i="20"/>
  <c r="BY32" i="20"/>
  <c r="BQ32" i="20"/>
  <c r="BI32" i="20"/>
  <c r="BA32" i="20"/>
  <c r="AS32" i="20"/>
  <c r="AK32" i="20"/>
  <c r="AC32" i="20"/>
  <c r="BE32" i="20"/>
  <c r="BX32" i="20"/>
  <c r="BP32" i="20"/>
  <c r="BH32" i="20"/>
  <c r="AZ32" i="20"/>
  <c r="AR32" i="20"/>
  <c r="AJ32" i="20"/>
  <c r="AB32" i="20"/>
  <c r="BM32" i="20"/>
  <c r="BW32" i="20"/>
  <c r="BO32" i="20"/>
  <c r="BG32" i="20"/>
  <c r="AY32" i="20"/>
  <c r="AQ32" i="20"/>
  <c r="AI32" i="20"/>
  <c r="AA32" i="20"/>
  <c r="AO32" i="20"/>
  <c r="BV32" i="20"/>
  <c r="BN32" i="20"/>
  <c r="BF32" i="20"/>
  <c r="AX32" i="20"/>
  <c r="AP32" i="20"/>
  <c r="AH32" i="20"/>
  <c r="Z32" i="20"/>
  <c r="BU32" i="20"/>
  <c r="AG32" i="20"/>
  <c r="S31" i="20"/>
  <c r="R31" i="20"/>
  <c r="R29" i="20"/>
  <c r="S29" i="20"/>
  <c r="O30" i="20"/>
  <c r="BD30" i="20" s="1"/>
  <c r="M30" i="20"/>
  <c r="N30" i="20" s="1"/>
  <c r="O48" i="20"/>
  <c r="M48" i="20"/>
  <c r="N48" i="20" s="1"/>
  <c r="Q69" i="20"/>
  <c r="R69" i="20"/>
  <c r="S47" i="20"/>
  <c r="O67" i="20"/>
  <c r="M67" i="20"/>
  <c r="N67" i="20" s="1"/>
  <c r="CH15" i="20"/>
  <c r="BZ15" i="20"/>
  <c r="BR15" i="20"/>
  <c r="BJ15" i="20"/>
  <c r="BB15" i="20"/>
  <c r="AT15" i="20"/>
  <c r="AL15" i="20"/>
  <c r="AD15" i="20"/>
  <c r="CG15" i="20"/>
  <c r="BY15" i="20"/>
  <c r="BQ15" i="20"/>
  <c r="BI15" i="20"/>
  <c r="BA15" i="20"/>
  <c r="AS15" i="20"/>
  <c r="AK15" i="20"/>
  <c r="AC15" i="20"/>
  <c r="CM15" i="20"/>
  <c r="CE15" i="20"/>
  <c r="BW15" i="20"/>
  <c r="BO15" i="20"/>
  <c r="BG15" i="20"/>
  <c r="AY15" i="20"/>
  <c r="CI15" i="20"/>
  <c r="CA15" i="20"/>
  <c r="BS15" i="20"/>
  <c r="BK15" i="20"/>
  <c r="BC15" i="20"/>
  <c r="AU15" i="20"/>
  <c r="AM15" i="20"/>
  <c r="AE15" i="20"/>
  <c r="W15" i="20"/>
  <c r="CF15" i="20"/>
  <c r="BP15" i="20"/>
  <c r="AZ15" i="20"/>
  <c r="AN15" i="20"/>
  <c r="Z15" i="20"/>
  <c r="CD15" i="20"/>
  <c r="BN15" i="20"/>
  <c r="AX15" i="20"/>
  <c r="AJ15" i="20"/>
  <c r="Y15" i="20"/>
  <c r="AP15" i="20"/>
  <c r="CC15" i="20"/>
  <c r="BM15" i="20"/>
  <c r="AW15" i="20"/>
  <c r="AI15" i="20"/>
  <c r="X15" i="20"/>
  <c r="AB15" i="20"/>
  <c r="CB15" i="20"/>
  <c r="BL15" i="20"/>
  <c r="AV15" i="20"/>
  <c r="AH15" i="20"/>
  <c r="CK15" i="20"/>
  <c r="BX15" i="20"/>
  <c r="BH15" i="20"/>
  <c r="AR15" i="20"/>
  <c r="AG15" i="20"/>
  <c r="BU15" i="20"/>
  <c r="CL15" i="20"/>
  <c r="BV15" i="20"/>
  <c r="BF15" i="20"/>
  <c r="AQ15" i="20"/>
  <c r="AF15" i="20"/>
  <c r="BE15" i="20"/>
  <c r="CJ15" i="20"/>
  <c r="BT15" i="20"/>
  <c r="BD15" i="20"/>
  <c r="AO15" i="20"/>
  <c r="AA15" i="20"/>
  <c r="CF70" i="20"/>
  <c r="BX70" i="20"/>
  <c r="BP70" i="20"/>
  <c r="BH70" i="20"/>
  <c r="AZ70" i="20"/>
  <c r="AR70" i="20"/>
  <c r="AJ70" i="20"/>
  <c r="AB70" i="20"/>
  <c r="CM70" i="20"/>
  <c r="CE70" i="20"/>
  <c r="BW70" i="20"/>
  <c r="BO70" i="20"/>
  <c r="BG70" i="20"/>
  <c r="AY70" i="20"/>
  <c r="AQ70" i="20"/>
  <c r="AI70" i="20"/>
  <c r="AA70" i="20"/>
  <c r="CL70" i="20"/>
  <c r="CD70" i="20"/>
  <c r="BV70" i="20"/>
  <c r="BN70" i="20"/>
  <c r="BF70" i="20"/>
  <c r="AX70" i="20"/>
  <c r="AP70" i="20"/>
  <c r="AH70" i="20"/>
  <c r="Z70" i="20"/>
  <c r="CK70" i="20"/>
  <c r="CC70" i="20"/>
  <c r="BU70" i="20"/>
  <c r="BM70" i="20"/>
  <c r="BE70" i="20"/>
  <c r="AW70" i="20"/>
  <c r="AO70" i="20"/>
  <c r="AG70" i="20"/>
  <c r="Y70" i="20"/>
  <c r="CJ70" i="20"/>
  <c r="CB70" i="20"/>
  <c r="BT70" i="20"/>
  <c r="BL70" i="20"/>
  <c r="BD70" i="20"/>
  <c r="AV70" i="20"/>
  <c r="AN70" i="20"/>
  <c r="AF70" i="20"/>
  <c r="X70" i="20"/>
  <c r="CI70" i="20"/>
  <c r="CA70" i="20"/>
  <c r="BS70" i="20"/>
  <c r="BK70" i="20"/>
  <c r="BC70" i="20"/>
  <c r="AU70" i="20"/>
  <c r="AM70" i="20"/>
  <c r="AE70" i="20"/>
  <c r="W70" i="20"/>
  <c r="BR70" i="20"/>
  <c r="AL70" i="20"/>
  <c r="BQ70" i="20"/>
  <c r="AK70" i="20"/>
  <c r="BJ70" i="20"/>
  <c r="AD70" i="20"/>
  <c r="BI70" i="20"/>
  <c r="AC70" i="20"/>
  <c r="CH70" i="20"/>
  <c r="BB70" i="20"/>
  <c r="CG70" i="20"/>
  <c r="BA70" i="20"/>
  <c r="BZ70" i="20"/>
  <c r="AT70" i="20"/>
  <c r="BY70" i="20"/>
  <c r="AS70" i="20"/>
  <c r="V49" i="20"/>
  <c r="S49" i="20"/>
  <c r="S66" i="20"/>
  <c r="BP12" i="20"/>
  <c r="BO12" i="20"/>
  <c r="BI12" i="20"/>
  <c r="BH12" i="20"/>
  <c r="BL12" i="20"/>
  <c r="BG12" i="20"/>
  <c r="BN12" i="20"/>
  <c r="BF12" i="20"/>
  <c r="BM12" i="20"/>
  <c r="BE12" i="20"/>
  <c r="BK12" i="20"/>
  <c r="BJ12" i="20"/>
  <c r="T69" i="20"/>
  <c r="S69" i="20"/>
  <c r="BS50" i="20"/>
  <c r="BK50" i="20"/>
  <c r="BC50" i="20"/>
  <c r="AU50" i="20"/>
  <c r="AM50" i="20"/>
  <c r="AE50" i="20"/>
  <c r="W50" i="20"/>
  <c r="CP50" i="20"/>
  <c r="BR50" i="20"/>
  <c r="BJ50" i="20"/>
  <c r="BB50" i="20"/>
  <c r="AT50" i="20"/>
  <c r="AL50" i="20"/>
  <c r="AD50" i="20"/>
  <c r="CO50" i="20"/>
  <c r="BQ50" i="20"/>
  <c r="BI50" i="20"/>
  <c r="BA50" i="20"/>
  <c r="AS50" i="20"/>
  <c r="AK50" i="20"/>
  <c r="AC50" i="20"/>
  <c r="CN50" i="20"/>
  <c r="BP50" i="20"/>
  <c r="BH50" i="20"/>
  <c r="AZ50" i="20"/>
  <c r="AR50" i="20"/>
  <c r="AJ50" i="20"/>
  <c r="AB50" i="20"/>
  <c r="BO50" i="20"/>
  <c r="BN50" i="20"/>
  <c r="BF50" i="20"/>
  <c r="AX50" i="20"/>
  <c r="AP50" i="20"/>
  <c r="AH50" i="20"/>
  <c r="Z50" i="20"/>
  <c r="BU50" i="20"/>
  <c r="BM50" i="20"/>
  <c r="BE50" i="20"/>
  <c r="AW50" i="20"/>
  <c r="AO50" i="20"/>
  <c r="AG50" i="20"/>
  <c r="Y50" i="20"/>
  <c r="AV50" i="20"/>
  <c r="AQ50" i="20"/>
  <c r="AN50" i="20"/>
  <c r="BT50" i="20"/>
  <c r="AI50" i="20"/>
  <c r="BL50" i="20"/>
  <c r="AF50" i="20"/>
  <c r="BG50" i="20"/>
  <c r="AA50" i="20"/>
  <c r="I51" i="20"/>
  <c r="AY50" i="20"/>
  <c r="X50" i="20"/>
  <c r="BD50" i="20"/>
  <c r="R66" i="20"/>
  <c r="R47" i="20"/>
  <c r="Q49" i="20"/>
  <c r="R49" i="20"/>
  <c r="BU13" i="17"/>
  <c r="BM13" i="17"/>
  <c r="BE13" i="17"/>
  <c r="AW13" i="17"/>
  <c r="AO13" i="17"/>
  <c r="AG13" i="17"/>
  <c r="Y13" i="17"/>
  <c r="I14" i="17"/>
  <c r="CB13" i="17"/>
  <c r="BT13" i="17"/>
  <c r="BL13" i="17"/>
  <c r="BD13" i="17"/>
  <c r="AV13" i="17"/>
  <c r="AN13" i="17"/>
  <c r="AF13" i="17"/>
  <c r="X13" i="17"/>
  <c r="BF13" i="17"/>
  <c r="CA13" i="17"/>
  <c r="BS13" i="17"/>
  <c r="BK13" i="17"/>
  <c r="BC13" i="17"/>
  <c r="AU13" i="17"/>
  <c r="AM13" i="17"/>
  <c r="AE13" i="17"/>
  <c r="W13" i="17"/>
  <c r="BV13" i="17"/>
  <c r="Z13" i="17"/>
  <c r="BZ13" i="17"/>
  <c r="BR13" i="17"/>
  <c r="BJ13" i="17"/>
  <c r="BB13" i="17"/>
  <c r="AT13" i="17"/>
  <c r="AL13" i="17"/>
  <c r="AD13" i="17"/>
  <c r="AP13" i="17"/>
  <c r="BY13" i="17"/>
  <c r="BQ13" i="17"/>
  <c r="BI13" i="17"/>
  <c r="BA13" i="17"/>
  <c r="AS13" i="17"/>
  <c r="AK13" i="17"/>
  <c r="AC13" i="17"/>
  <c r="AH13" i="17"/>
  <c r="BX13" i="17"/>
  <c r="BP13" i="17"/>
  <c r="BH13" i="17"/>
  <c r="AZ13" i="17"/>
  <c r="AR13" i="17"/>
  <c r="AJ13" i="17"/>
  <c r="AB13" i="17"/>
  <c r="BN13" i="17"/>
  <c r="BW13" i="17"/>
  <c r="BO13" i="17"/>
  <c r="BG13" i="17"/>
  <c r="AY13" i="17"/>
  <c r="AQ13" i="17"/>
  <c r="AI13" i="17"/>
  <c r="AA13" i="17"/>
  <c r="AX13" i="17"/>
  <c r="S12" i="17"/>
  <c r="R10" i="17"/>
  <c r="O11" i="17"/>
  <c r="M11" i="17"/>
  <c r="N11" i="17" s="1"/>
  <c r="R12" i="17"/>
  <c r="Q12" i="17"/>
  <c r="BK11" i="14"/>
  <c r="BK15" i="14" s="1"/>
  <c r="BN11" i="14"/>
  <c r="BN15" i="14" s="1"/>
  <c r="M12" i="14"/>
  <c r="N12" i="14" s="1"/>
  <c r="Q14" i="14"/>
  <c r="Q15" i="14" s="1"/>
  <c r="U14" i="14"/>
  <c r="T14" i="14"/>
  <c r="V12" i="14"/>
  <c r="W15" i="14"/>
  <c r="BE15" i="14"/>
  <c r="S14" i="14"/>
  <c r="R14" i="14"/>
  <c r="R15" i="14" s="1"/>
  <c r="AI15" i="14"/>
  <c r="J14" i="14"/>
  <c r="CP13" i="14"/>
  <c r="CO13" i="14"/>
  <c r="CO12" i="10"/>
  <c r="CK12" i="10"/>
  <c r="CG12" i="10"/>
  <c r="CJ12" i="10"/>
  <c r="CP12" i="10"/>
  <c r="CF12" i="10"/>
  <c r="CM12" i="10"/>
  <c r="CH12" i="10"/>
  <c r="CE12" i="10"/>
  <c r="CN12" i="10"/>
  <c r="CL12" i="10"/>
  <c r="CI12" i="10"/>
  <c r="O10" i="10"/>
  <c r="L11" i="10" s="1"/>
  <c r="I13" i="10"/>
  <c r="S125" i="20" l="1"/>
  <c r="R125" i="20"/>
  <c r="S11" i="14"/>
  <c r="AQ317" i="32"/>
  <c r="AQ348" i="32"/>
  <c r="AQ302" i="32"/>
  <c r="AQ305" i="32"/>
  <c r="AQ318" i="32"/>
  <c r="AQ307" i="32"/>
  <c r="AQ343" i="32"/>
  <c r="AQ352" i="32"/>
  <c r="AQ303" i="32"/>
  <c r="AQ316" i="32"/>
  <c r="AQ336" i="32"/>
  <c r="AQ300" i="32"/>
  <c r="AQ301" i="32"/>
  <c r="AQ304" i="32"/>
  <c r="AQ329" i="32"/>
  <c r="AQ340" i="32"/>
  <c r="AQ351" i="32"/>
  <c r="AQ328" i="32"/>
  <c r="AQ323" i="32"/>
  <c r="AQ306" i="32"/>
  <c r="AQ311" i="32"/>
  <c r="AQ335" i="32"/>
  <c r="AQ315" i="32"/>
  <c r="AQ330" i="32"/>
  <c r="AQ319" i="32"/>
  <c r="AQ324" i="32"/>
  <c r="AQ331" i="32"/>
  <c r="AQ345" i="32"/>
  <c r="AQ321" i="32"/>
  <c r="AQ354" i="32"/>
  <c r="AQ353" i="32"/>
  <c r="AQ325" i="32"/>
  <c r="AQ346" i="32"/>
  <c r="AQ313" i="32"/>
  <c r="AQ309" i="32"/>
  <c r="AQ342" i="32"/>
  <c r="AQ332" i="32"/>
  <c r="AQ327" i="32"/>
  <c r="AQ308" i="32"/>
  <c r="AQ355" i="32"/>
  <c r="AQ333" i="32"/>
  <c r="AQ341" i="32"/>
  <c r="AQ310" i="32"/>
  <c r="AQ349" i="32"/>
  <c r="AQ326" i="32"/>
  <c r="AQ344" i="32"/>
  <c r="AQ339" i="32"/>
  <c r="AQ334" i="32"/>
  <c r="AQ314" i="32"/>
  <c r="AQ338" i="32"/>
  <c r="AQ322" i="32"/>
  <c r="AQ350" i="32"/>
  <c r="AQ347" i="32"/>
  <c r="AQ299" i="32"/>
  <c r="AQ337" i="32"/>
  <c r="AQ312" i="32"/>
  <c r="AQ320" i="32"/>
  <c r="AQ118" i="85"/>
  <c r="AQ109" i="85"/>
  <c r="AQ130" i="85"/>
  <c r="AQ90" i="85"/>
  <c r="AQ117" i="85"/>
  <c r="AQ126" i="85"/>
  <c r="AQ94" i="85"/>
  <c r="AQ128" i="85"/>
  <c r="AQ129" i="85"/>
  <c r="AQ120" i="85"/>
  <c r="AQ75" i="85"/>
  <c r="AQ85" i="85"/>
  <c r="AQ119" i="85"/>
  <c r="AQ102" i="85"/>
  <c r="AQ78" i="85"/>
  <c r="AQ91" i="85"/>
  <c r="AQ79" i="85"/>
  <c r="AQ114" i="85"/>
  <c r="AQ97" i="85"/>
  <c r="AQ131" i="85"/>
  <c r="AQ107" i="85"/>
  <c r="AQ87" i="85"/>
  <c r="AQ125" i="85"/>
  <c r="AQ108" i="85"/>
  <c r="AQ123" i="85"/>
  <c r="AQ104" i="85"/>
  <c r="AQ99" i="85"/>
  <c r="AQ121" i="85"/>
  <c r="AQ115" i="85"/>
  <c r="AQ81" i="85"/>
  <c r="AQ71" i="85"/>
  <c r="AQ73" i="85"/>
  <c r="AQ116" i="85"/>
  <c r="AQ112" i="85"/>
  <c r="AQ80" i="85"/>
  <c r="AQ76" i="85"/>
  <c r="AQ110" i="85"/>
  <c r="AQ105" i="85"/>
  <c r="AQ111" i="85"/>
  <c r="AQ103" i="85"/>
  <c r="AQ88" i="85"/>
  <c r="AQ127" i="85"/>
  <c r="AQ98" i="85"/>
  <c r="AQ92" i="85"/>
  <c r="AQ72" i="85"/>
  <c r="AQ93" i="85"/>
  <c r="AQ101" i="85"/>
  <c r="AQ84" i="85"/>
  <c r="AQ100" i="85"/>
  <c r="AQ132" i="85"/>
  <c r="AQ113" i="85"/>
  <c r="AQ106" i="85"/>
  <c r="AQ83" i="85"/>
  <c r="AQ95" i="85"/>
  <c r="AQ96" i="85"/>
  <c r="AQ86" i="85"/>
  <c r="AQ74" i="85"/>
  <c r="AQ77" i="85"/>
  <c r="AQ122" i="85"/>
  <c r="AQ124" i="85"/>
  <c r="AQ89" i="85"/>
  <c r="AQ82" i="85"/>
  <c r="AT300" i="32"/>
  <c r="AT348" i="32"/>
  <c r="AT301" i="32"/>
  <c r="AT304" i="32"/>
  <c r="AT317" i="32"/>
  <c r="AT302" i="32"/>
  <c r="AT305" i="32"/>
  <c r="AT329" i="32"/>
  <c r="AT340" i="32"/>
  <c r="AT303" i="32"/>
  <c r="AT316" i="32"/>
  <c r="AT331" i="32"/>
  <c r="AT351" i="32"/>
  <c r="AT318" i="32"/>
  <c r="AT306" i="32"/>
  <c r="AT307" i="32"/>
  <c r="AT315" i="32"/>
  <c r="AT311" i="32"/>
  <c r="AT330" i="32"/>
  <c r="AT352" i="32"/>
  <c r="AT354" i="32"/>
  <c r="AT328" i="32"/>
  <c r="AT327" i="32"/>
  <c r="AT350" i="32"/>
  <c r="AT319" i="32"/>
  <c r="AT321" i="32"/>
  <c r="AT313" i="32"/>
  <c r="AT325" i="32"/>
  <c r="AT343" i="32"/>
  <c r="AT323" i="32"/>
  <c r="AT333" i="32"/>
  <c r="AT299" i="32"/>
  <c r="AT335" i="32"/>
  <c r="AT342" i="32"/>
  <c r="AT309" i="32"/>
  <c r="AT345" i="32"/>
  <c r="AT322" i="32"/>
  <c r="AT347" i="32"/>
  <c r="AT344" i="32"/>
  <c r="AT314" i="32"/>
  <c r="AT337" i="32"/>
  <c r="AT341" i="32"/>
  <c r="AT308" i="32"/>
  <c r="AT332" i="32"/>
  <c r="AT349" i="32"/>
  <c r="AT339" i="32"/>
  <c r="AT353" i="32"/>
  <c r="AT310" i="32"/>
  <c r="AT320" i="32"/>
  <c r="AT334" i="32"/>
  <c r="AT346" i="32"/>
  <c r="AT326" i="32"/>
  <c r="AT355" i="32"/>
  <c r="AT338" i="32"/>
  <c r="AT336" i="32"/>
  <c r="AT312" i="32"/>
  <c r="AT324" i="32"/>
  <c r="AT128" i="85"/>
  <c r="AT129" i="85"/>
  <c r="AT118" i="85"/>
  <c r="AT109" i="85"/>
  <c r="AT130" i="85"/>
  <c r="AT126" i="85"/>
  <c r="AT117" i="85"/>
  <c r="AT94" i="85"/>
  <c r="AT120" i="85"/>
  <c r="AT90" i="85"/>
  <c r="AT111" i="85"/>
  <c r="AT123" i="85"/>
  <c r="AT131" i="85"/>
  <c r="AT107" i="85"/>
  <c r="AT108" i="85"/>
  <c r="AT114" i="85"/>
  <c r="AT79" i="85"/>
  <c r="AT104" i="85"/>
  <c r="AT73" i="85"/>
  <c r="AT97" i="85"/>
  <c r="AT75" i="85"/>
  <c r="AT125" i="85"/>
  <c r="AT91" i="85"/>
  <c r="AT103" i="85"/>
  <c r="AT87" i="85"/>
  <c r="AT119" i="85"/>
  <c r="AT85" i="85"/>
  <c r="AT76" i="85"/>
  <c r="AT71" i="85"/>
  <c r="AT78" i="85"/>
  <c r="AT112" i="85"/>
  <c r="AT80" i="85"/>
  <c r="AT115" i="85"/>
  <c r="AT98" i="85"/>
  <c r="AT102" i="85"/>
  <c r="AT82" i="85"/>
  <c r="AT88" i="85"/>
  <c r="AT110" i="85"/>
  <c r="AT77" i="85"/>
  <c r="AT121" i="85"/>
  <c r="AT105" i="85"/>
  <c r="AT99" i="85"/>
  <c r="AT92" i="85"/>
  <c r="AT116" i="85"/>
  <c r="AT127" i="85"/>
  <c r="AT81" i="85"/>
  <c r="AT74" i="85"/>
  <c r="AT132" i="85"/>
  <c r="AT72" i="85"/>
  <c r="AT96" i="85"/>
  <c r="AT83" i="85"/>
  <c r="AT86" i="85"/>
  <c r="AT101" i="85"/>
  <c r="AT84" i="85"/>
  <c r="AT122" i="85"/>
  <c r="AT93" i="85"/>
  <c r="AT95" i="85"/>
  <c r="AT113" i="85"/>
  <c r="AT106" i="85"/>
  <c r="AT124" i="85"/>
  <c r="AT89" i="85"/>
  <c r="AT100" i="85"/>
  <c r="AM319" i="32"/>
  <c r="AM318" i="32"/>
  <c r="AM303" i="32"/>
  <c r="AM312" i="32"/>
  <c r="AM301" i="32"/>
  <c r="AM304" i="32"/>
  <c r="AM300" i="32"/>
  <c r="AM317" i="32"/>
  <c r="AM302" i="32"/>
  <c r="AM305" i="32"/>
  <c r="AM333" i="32"/>
  <c r="AM352" i="32"/>
  <c r="AM335" i="32"/>
  <c r="AM316" i="32"/>
  <c r="AM353" i="32"/>
  <c r="AM311" i="32"/>
  <c r="AM323" i="32"/>
  <c r="AM330" i="32"/>
  <c r="AM338" i="32"/>
  <c r="AM337" i="32"/>
  <c r="AM340" i="32"/>
  <c r="AM328" i="32"/>
  <c r="AM331" i="32"/>
  <c r="AM320" i="32"/>
  <c r="AM336" i="32"/>
  <c r="AM349" i="32"/>
  <c r="AM354" i="32"/>
  <c r="AM350" i="32"/>
  <c r="AM342" i="32"/>
  <c r="AM351" i="32"/>
  <c r="AM314" i="32"/>
  <c r="AM322" i="32"/>
  <c r="AM309" i="32"/>
  <c r="AM339" i="32"/>
  <c r="AM315" i="32"/>
  <c r="AM344" i="32"/>
  <c r="AM306" i="32"/>
  <c r="AM321" i="32"/>
  <c r="AM327" i="32"/>
  <c r="AM345" i="32"/>
  <c r="AM326" i="32"/>
  <c r="AM343" i="32"/>
  <c r="AM313" i="32"/>
  <c r="AM307" i="32"/>
  <c r="AM325" i="32"/>
  <c r="AM347" i="32"/>
  <c r="AM299" i="32"/>
  <c r="AM324" i="32"/>
  <c r="AM310" i="32"/>
  <c r="AM308" i="32"/>
  <c r="AM341" i="32"/>
  <c r="AM329" i="32"/>
  <c r="AM334" i="32"/>
  <c r="AM348" i="32"/>
  <c r="AM346" i="32"/>
  <c r="AM332" i="32"/>
  <c r="AM355" i="32"/>
  <c r="AM109" i="85"/>
  <c r="AM117" i="85"/>
  <c r="AM118" i="85"/>
  <c r="AM129" i="85"/>
  <c r="AM90" i="85"/>
  <c r="AM120" i="85"/>
  <c r="AM130" i="85"/>
  <c r="AM126" i="85"/>
  <c r="AM94" i="85"/>
  <c r="AM128" i="85"/>
  <c r="AM119" i="85"/>
  <c r="AM87" i="85"/>
  <c r="AM125" i="85"/>
  <c r="AM78" i="85"/>
  <c r="AM108" i="85"/>
  <c r="AM104" i="85"/>
  <c r="AM131" i="85"/>
  <c r="AM75" i="85"/>
  <c r="AM102" i="85"/>
  <c r="AM114" i="85"/>
  <c r="AM103" i="85"/>
  <c r="AM79" i="85"/>
  <c r="AM91" i="85"/>
  <c r="AM123" i="85"/>
  <c r="AM111" i="85"/>
  <c r="AM107" i="85"/>
  <c r="AM73" i="85"/>
  <c r="AM97" i="85"/>
  <c r="AM80" i="85"/>
  <c r="AM82" i="85"/>
  <c r="AM115" i="85"/>
  <c r="AM98" i="85"/>
  <c r="AM77" i="85"/>
  <c r="AM116" i="85"/>
  <c r="AM121" i="85"/>
  <c r="AM71" i="85"/>
  <c r="AM110" i="85"/>
  <c r="AM72" i="85"/>
  <c r="AM105" i="85"/>
  <c r="AM127" i="85"/>
  <c r="AM81" i="85"/>
  <c r="AM92" i="85"/>
  <c r="AM76" i="85"/>
  <c r="AM112" i="85"/>
  <c r="AM99" i="85"/>
  <c r="AM124" i="85"/>
  <c r="AM113" i="85"/>
  <c r="AM106" i="85"/>
  <c r="AM100" i="85"/>
  <c r="AM101" i="85"/>
  <c r="AM86" i="85"/>
  <c r="AM83" i="85"/>
  <c r="AM95" i="85"/>
  <c r="AM93" i="85"/>
  <c r="AM84" i="85"/>
  <c r="AM122" i="85"/>
  <c r="AM89" i="85"/>
  <c r="AM96" i="85"/>
  <c r="AM88" i="85"/>
  <c r="AM74" i="85"/>
  <c r="AM132" i="85"/>
  <c r="AM85" i="85"/>
  <c r="AN302" i="32"/>
  <c r="AN305" i="32"/>
  <c r="AN303" i="32"/>
  <c r="AN336" i="32"/>
  <c r="AN301" i="32"/>
  <c r="AN304" i="32"/>
  <c r="AN317" i="32"/>
  <c r="AN355" i="32"/>
  <c r="AN353" i="32"/>
  <c r="AN309" i="32"/>
  <c r="AN323" i="32"/>
  <c r="AN340" i="32"/>
  <c r="AN342" i="32"/>
  <c r="AN316" i="32"/>
  <c r="AN352" i="32"/>
  <c r="AN311" i="32"/>
  <c r="AN330" i="32"/>
  <c r="AN306" i="32"/>
  <c r="AN318" i="32"/>
  <c r="AN343" i="32"/>
  <c r="AN321" i="32"/>
  <c r="AN354" i="32"/>
  <c r="AN339" i="32"/>
  <c r="AN327" i="32"/>
  <c r="AN314" i="32"/>
  <c r="AN320" i="32"/>
  <c r="AN347" i="32"/>
  <c r="AN335" i="32"/>
  <c r="AN346" i="32"/>
  <c r="AN322" i="32"/>
  <c r="AN329" i="32"/>
  <c r="AN338" i="32"/>
  <c r="AN344" i="32"/>
  <c r="AN332" i="32"/>
  <c r="AN345" i="32"/>
  <c r="AN328" i="32"/>
  <c r="AN319" i="32"/>
  <c r="AN300" i="32"/>
  <c r="AN333" i="32"/>
  <c r="AN334" i="32"/>
  <c r="AN312" i="32"/>
  <c r="AN325" i="32"/>
  <c r="AN337" i="32"/>
  <c r="AN349" i="32"/>
  <c r="AN351" i="32"/>
  <c r="AN350" i="32"/>
  <c r="AN315" i="32"/>
  <c r="AN308" i="32"/>
  <c r="AN307" i="32"/>
  <c r="AN348" i="32"/>
  <c r="AN331" i="32"/>
  <c r="AN324" i="32"/>
  <c r="AN341" i="32"/>
  <c r="AN313" i="32"/>
  <c r="AN310" i="32"/>
  <c r="AN326" i="32"/>
  <c r="AN299" i="32"/>
  <c r="AN130" i="85"/>
  <c r="AN128" i="85"/>
  <c r="AN117" i="85"/>
  <c r="AN120" i="85"/>
  <c r="AN94" i="85"/>
  <c r="AN90" i="85"/>
  <c r="AN118" i="85"/>
  <c r="AN126" i="85"/>
  <c r="AN129" i="85"/>
  <c r="AN109" i="85"/>
  <c r="AN91" i="85"/>
  <c r="AN87" i="85"/>
  <c r="AN73" i="85"/>
  <c r="AN107" i="85"/>
  <c r="AN103" i="85"/>
  <c r="AN85" i="85"/>
  <c r="AN104" i="85"/>
  <c r="AN131" i="85"/>
  <c r="AN119" i="85"/>
  <c r="AN111" i="85"/>
  <c r="AN108" i="85"/>
  <c r="AN102" i="85"/>
  <c r="AN125" i="85"/>
  <c r="AN78" i="85"/>
  <c r="AN79" i="85"/>
  <c r="AN80" i="85"/>
  <c r="AN97" i="85"/>
  <c r="AN99" i="85"/>
  <c r="AN82" i="85"/>
  <c r="AN76" i="85"/>
  <c r="AN123" i="85"/>
  <c r="AN121" i="85"/>
  <c r="AN98" i="85"/>
  <c r="AN116" i="85"/>
  <c r="AN92" i="85"/>
  <c r="AN88" i="85"/>
  <c r="AN105" i="85"/>
  <c r="AN75" i="85"/>
  <c r="AN115" i="85"/>
  <c r="AN77" i="85"/>
  <c r="AN114" i="85"/>
  <c r="AN71" i="85"/>
  <c r="AN127" i="85"/>
  <c r="AN110" i="85"/>
  <c r="AN112" i="85"/>
  <c r="AN100" i="85"/>
  <c r="AN124" i="85"/>
  <c r="AN86" i="85"/>
  <c r="AN132" i="85"/>
  <c r="AN113" i="85"/>
  <c r="AN83" i="85"/>
  <c r="AN95" i="85"/>
  <c r="AN89" i="85"/>
  <c r="AN93" i="85"/>
  <c r="AN81" i="85"/>
  <c r="AN96" i="85"/>
  <c r="AN72" i="85"/>
  <c r="AN101" i="85"/>
  <c r="AN106" i="85"/>
  <c r="AN84" i="85"/>
  <c r="AN122" i="85"/>
  <c r="AN74" i="85"/>
  <c r="AK303" i="32"/>
  <c r="AK351" i="32"/>
  <c r="AK331" i="32"/>
  <c r="AK301" i="32"/>
  <c r="AK304" i="32"/>
  <c r="AK329" i="32"/>
  <c r="AK317" i="32"/>
  <c r="AK327" i="32"/>
  <c r="AK300" i="32"/>
  <c r="AK336" i="32"/>
  <c r="AK302" i="32"/>
  <c r="AK305" i="32"/>
  <c r="AK315" i="32"/>
  <c r="AK340" i="32"/>
  <c r="AK348" i="32"/>
  <c r="AK306" i="32"/>
  <c r="AK316" i="32"/>
  <c r="AK345" i="32"/>
  <c r="AK314" i="32"/>
  <c r="AK354" i="32"/>
  <c r="AK328" i="32"/>
  <c r="AK342" i="32"/>
  <c r="AK330" i="32"/>
  <c r="AK352" i="32"/>
  <c r="AK323" i="32"/>
  <c r="AK318" i="32"/>
  <c r="AK335" i="32"/>
  <c r="AK307" i="32"/>
  <c r="AK319" i="32"/>
  <c r="AK350" i="32"/>
  <c r="AK347" i="32"/>
  <c r="AK343" i="32"/>
  <c r="AK309" i="32"/>
  <c r="AK311" i="32"/>
  <c r="AK338" i="32"/>
  <c r="AK321" i="32"/>
  <c r="AK308" i="32"/>
  <c r="AK333" i="32"/>
  <c r="AK353" i="32"/>
  <c r="AK322" i="32"/>
  <c r="AK332" i="32"/>
  <c r="AK355" i="32"/>
  <c r="AK337" i="32"/>
  <c r="AK341" i="32"/>
  <c r="AK325" i="32"/>
  <c r="AK339" i="32"/>
  <c r="AK326" i="32"/>
  <c r="AK313" i="32"/>
  <c r="AK320" i="32"/>
  <c r="AK349" i="32"/>
  <c r="AK344" i="32"/>
  <c r="AK324" i="32"/>
  <c r="AK312" i="32"/>
  <c r="AK310" i="32"/>
  <c r="AK299" i="32"/>
  <c r="AK346" i="32"/>
  <c r="AK334" i="32"/>
  <c r="AK118" i="85"/>
  <c r="AK120" i="85"/>
  <c r="AK94" i="85"/>
  <c r="AK109" i="85"/>
  <c r="AK129" i="85"/>
  <c r="AK90" i="85"/>
  <c r="AK117" i="85"/>
  <c r="AK130" i="85"/>
  <c r="AK126" i="85"/>
  <c r="AK128" i="85"/>
  <c r="AK125" i="85"/>
  <c r="AK123" i="85"/>
  <c r="AK75" i="85"/>
  <c r="AK85" i="85"/>
  <c r="AK87" i="85"/>
  <c r="AK131" i="85"/>
  <c r="AK104" i="85"/>
  <c r="AK78" i="85"/>
  <c r="AK108" i="85"/>
  <c r="AK79" i="85"/>
  <c r="AK114" i="85"/>
  <c r="AK111" i="85"/>
  <c r="AK91" i="85"/>
  <c r="AK73" i="85"/>
  <c r="AK97" i="85"/>
  <c r="AK107" i="85"/>
  <c r="AK102" i="85"/>
  <c r="AK103" i="85"/>
  <c r="AK81" i="85"/>
  <c r="AK71" i="85"/>
  <c r="AK80" i="85"/>
  <c r="AK115" i="85"/>
  <c r="AK116" i="85"/>
  <c r="AK99" i="85"/>
  <c r="AK127" i="85"/>
  <c r="AK92" i="85"/>
  <c r="AK88" i="85"/>
  <c r="AK98" i="85"/>
  <c r="AK119" i="85"/>
  <c r="AK110" i="85"/>
  <c r="AK76" i="85"/>
  <c r="AK112" i="85"/>
  <c r="AK72" i="85"/>
  <c r="AK82" i="85"/>
  <c r="AK121" i="85"/>
  <c r="AK77" i="85"/>
  <c r="AK105" i="85"/>
  <c r="AK132" i="85"/>
  <c r="AK101" i="85"/>
  <c r="AK122" i="85"/>
  <c r="AK89" i="85"/>
  <c r="AK84" i="85"/>
  <c r="AK83" i="85"/>
  <c r="AK96" i="85"/>
  <c r="AK124" i="85"/>
  <c r="AK74" i="85"/>
  <c r="AK95" i="85"/>
  <c r="AK113" i="85"/>
  <c r="AK100" i="85"/>
  <c r="AK86" i="85"/>
  <c r="AK93" i="85"/>
  <c r="AK106" i="85"/>
  <c r="AP339" i="32"/>
  <c r="AP302" i="32"/>
  <c r="AP305" i="32"/>
  <c r="AP318" i="32"/>
  <c r="AP330" i="32"/>
  <c r="AP351" i="32"/>
  <c r="AP337" i="32"/>
  <c r="AP343" i="32"/>
  <c r="AP303" i="32"/>
  <c r="AP312" i="32"/>
  <c r="AP306" i="32"/>
  <c r="AP327" i="32"/>
  <c r="AP349" i="32"/>
  <c r="AP336" i="32"/>
  <c r="AP300" i="32"/>
  <c r="AP301" i="32"/>
  <c r="AP304" i="32"/>
  <c r="AP315" i="32"/>
  <c r="AP317" i="32"/>
  <c r="AP307" i="32"/>
  <c r="AP340" i="32"/>
  <c r="AP335" i="32"/>
  <c r="AP352" i="32"/>
  <c r="AP328" i="32"/>
  <c r="AP321" i="32"/>
  <c r="AP319" i="32"/>
  <c r="AP311" i="32"/>
  <c r="AP316" i="32"/>
  <c r="AP355" i="32"/>
  <c r="AP323" i="32"/>
  <c r="AP329" i="32"/>
  <c r="AP326" i="32"/>
  <c r="AP309" i="32"/>
  <c r="AP345" i="32"/>
  <c r="AP334" i="32"/>
  <c r="AP354" i="32"/>
  <c r="AP324" i="32"/>
  <c r="AP331" i="32"/>
  <c r="AP332" i="32"/>
  <c r="AP320" i="32"/>
  <c r="AP333" i="32"/>
  <c r="AP353" i="32"/>
  <c r="AP348" i="32"/>
  <c r="AP322" i="32"/>
  <c r="AP346" i="32"/>
  <c r="AP342" i="32"/>
  <c r="AP325" i="32"/>
  <c r="AP341" i="32"/>
  <c r="AP313" i="32"/>
  <c r="AP338" i="32"/>
  <c r="AP299" i="32"/>
  <c r="AP310" i="32"/>
  <c r="AP347" i="32"/>
  <c r="AP308" i="32"/>
  <c r="AP344" i="32"/>
  <c r="AP314" i="32"/>
  <c r="AP350" i="32"/>
  <c r="AP109" i="85"/>
  <c r="AP120" i="85"/>
  <c r="AP130" i="85"/>
  <c r="AP94" i="85"/>
  <c r="AP128" i="85"/>
  <c r="AP118" i="85"/>
  <c r="AP126" i="85"/>
  <c r="AP90" i="85"/>
  <c r="AP129" i="85"/>
  <c r="AP117" i="85"/>
  <c r="AP131" i="85"/>
  <c r="AP114" i="85"/>
  <c r="AP97" i="85"/>
  <c r="AP103" i="85"/>
  <c r="AP78" i="85"/>
  <c r="AP79" i="85"/>
  <c r="AP123" i="85"/>
  <c r="AP91" i="85"/>
  <c r="AP108" i="85"/>
  <c r="AP104" i="85"/>
  <c r="AP125" i="85"/>
  <c r="AP85" i="85"/>
  <c r="AP75" i="85"/>
  <c r="AP119" i="85"/>
  <c r="AP111" i="85"/>
  <c r="AP102" i="85"/>
  <c r="AP107" i="85"/>
  <c r="AP98" i="85"/>
  <c r="AP81" i="85"/>
  <c r="AP71" i="85"/>
  <c r="AP87" i="85"/>
  <c r="AP80" i="85"/>
  <c r="AP88" i="85"/>
  <c r="AP110" i="85"/>
  <c r="AP73" i="85"/>
  <c r="AP115" i="85"/>
  <c r="AP92" i="85"/>
  <c r="AP99" i="85"/>
  <c r="AP82" i="85"/>
  <c r="AP116" i="85"/>
  <c r="AP112" i="85"/>
  <c r="AP77" i="85"/>
  <c r="AP121" i="85"/>
  <c r="AP76" i="85"/>
  <c r="AP100" i="85"/>
  <c r="AP124" i="85"/>
  <c r="AP93" i="85"/>
  <c r="AP84" i="85"/>
  <c r="AP83" i="85"/>
  <c r="AP122" i="85"/>
  <c r="AP132" i="85"/>
  <c r="AP96" i="85"/>
  <c r="AP95" i="85"/>
  <c r="AP74" i="85"/>
  <c r="AP105" i="85"/>
  <c r="AP127" i="85"/>
  <c r="AP101" i="85"/>
  <c r="AP113" i="85"/>
  <c r="AP72" i="85"/>
  <c r="AP106" i="85"/>
  <c r="AP89" i="85"/>
  <c r="AP86" i="85"/>
  <c r="AS300" i="32"/>
  <c r="AS301" i="32"/>
  <c r="AS304" i="32"/>
  <c r="AS311" i="32"/>
  <c r="AS317" i="32"/>
  <c r="AS302" i="32"/>
  <c r="AS305" i="32"/>
  <c r="AS324" i="32"/>
  <c r="AS312" i="32"/>
  <c r="AS306" i="32"/>
  <c r="AS303" i="32"/>
  <c r="AS318" i="32"/>
  <c r="AS342" i="32"/>
  <c r="AS349" i="32"/>
  <c r="AS315" i="32"/>
  <c r="AS316" i="32"/>
  <c r="AS314" i="32"/>
  <c r="AS326" i="32"/>
  <c r="AS309" i="32"/>
  <c r="AS343" i="32"/>
  <c r="AS328" i="32"/>
  <c r="AS352" i="32"/>
  <c r="AS319" i="32"/>
  <c r="AS327" i="32"/>
  <c r="AS340" i="32"/>
  <c r="AS330" i="32"/>
  <c r="AS353" i="32"/>
  <c r="AS351" i="32"/>
  <c r="AS329" i="32"/>
  <c r="AS321" i="32"/>
  <c r="AS345" i="32"/>
  <c r="AS299" i="32"/>
  <c r="AS355" i="32"/>
  <c r="AS333" i="32"/>
  <c r="AS348" i="32"/>
  <c r="AS331" i="32"/>
  <c r="AS307" i="32"/>
  <c r="AS339" i="32"/>
  <c r="AS323" i="32"/>
  <c r="AS344" i="32"/>
  <c r="AS341" i="32"/>
  <c r="AS308" i="32"/>
  <c r="AS320" i="32"/>
  <c r="AS354" i="32"/>
  <c r="AS334" i="32"/>
  <c r="AS313" i="32"/>
  <c r="AS335" i="32"/>
  <c r="AS325" i="32"/>
  <c r="AS346" i="32"/>
  <c r="AS310" i="32"/>
  <c r="AS332" i="32"/>
  <c r="AS338" i="32"/>
  <c r="AS350" i="32"/>
  <c r="AS322" i="32"/>
  <c r="AS337" i="32"/>
  <c r="AS336" i="32"/>
  <c r="AS347" i="32"/>
  <c r="AS130" i="85"/>
  <c r="AS90" i="85"/>
  <c r="AS118" i="85"/>
  <c r="AS126" i="85"/>
  <c r="AS129" i="85"/>
  <c r="AS94" i="85"/>
  <c r="AS117" i="85"/>
  <c r="AS128" i="85"/>
  <c r="AS120" i="85"/>
  <c r="AS109" i="85"/>
  <c r="AS91" i="85"/>
  <c r="AS104" i="85"/>
  <c r="AS107" i="85"/>
  <c r="AS75" i="85"/>
  <c r="AS87" i="85"/>
  <c r="AS131" i="85"/>
  <c r="AS97" i="85"/>
  <c r="AS119" i="85"/>
  <c r="AS78" i="85"/>
  <c r="AS102" i="85"/>
  <c r="AS85" i="85"/>
  <c r="AS111" i="85"/>
  <c r="AS108" i="85"/>
  <c r="AS73" i="85"/>
  <c r="AS123" i="85"/>
  <c r="AS125" i="85"/>
  <c r="AS103" i="85"/>
  <c r="AS92" i="85"/>
  <c r="AS88" i="85"/>
  <c r="AS110" i="85"/>
  <c r="AS112" i="85"/>
  <c r="AS127" i="85"/>
  <c r="AS71" i="85"/>
  <c r="AS98" i="85"/>
  <c r="AS105" i="85"/>
  <c r="AS121" i="85"/>
  <c r="AS76" i="85"/>
  <c r="AS115" i="85"/>
  <c r="AS116" i="85"/>
  <c r="AS79" i="85"/>
  <c r="AS80" i="85"/>
  <c r="AS82" i="85"/>
  <c r="AS114" i="85"/>
  <c r="AS81" i="85"/>
  <c r="AS95" i="85"/>
  <c r="AS84" i="85"/>
  <c r="AS124" i="85"/>
  <c r="AS113" i="85"/>
  <c r="AS72" i="85"/>
  <c r="AS93" i="85"/>
  <c r="AS74" i="85"/>
  <c r="AS77" i="85"/>
  <c r="AS83" i="85"/>
  <c r="AS122" i="85"/>
  <c r="AS106" i="85"/>
  <c r="AS89" i="85"/>
  <c r="AS101" i="85"/>
  <c r="AS99" i="85"/>
  <c r="AS96" i="85"/>
  <c r="AS100" i="85"/>
  <c r="AS86" i="85"/>
  <c r="AS132" i="85"/>
  <c r="AL330" i="32"/>
  <c r="AL303" i="32"/>
  <c r="AL306" i="32"/>
  <c r="AL301" i="32"/>
  <c r="AL304" i="32"/>
  <c r="AL317" i="32"/>
  <c r="AL355" i="32"/>
  <c r="AL302" i="32"/>
  <c r="AL305" i="32"/>
  <c r="AL309" i="32"/>
  <c r="AL340" i="32"/>
  <c r="AL311" i="32"/>
  <c r="AL333" i="32"/>
  <c r="AL321" i="32"/>
  <c r="AL316" i="32"/>
  <c r="AL318" i="32"/>
  <c r="AL335" i="32"/>
  <c r="AL328" i="32"/>
  <c r="AL329" i="32"/>
  <c r="AL323" i="32"/>
  <c r="AL320" i="32"/>
  <c r="AL331" i="32"/>
  <c r="AL354" i="32"/>
  <c r="AL319" i="32"/>
  <c r="AL341" i="32"/>
  <c r="AL343" i="32"/>
  <c r="AL307" i="32"/>
  <c r="AL332" i="32"/>
  <c r="AL336" i="32"/>
  <c r="AL334" i="32"/>
  <c r="AL352" i="32"/>
  <c r="AL345" i="32"/>
  <c r="AL327" i="32"/>
  <c r="AL314" i="32"/>
  <c r="AL308" i="32"/>
  <c r="AL342" i="32"/>
  <c r="AL322" i="32"/>
  <c r="AL353" i="32"/>
  <c r="AL347" i="32"/>
  <c r="AL339" i="32"/>
  <c r="AL349" i="32"/>
  <c r="AL313" i="32"/>
  <c r="AL337" i="32"/>
  <c r="AL351" i="32"/>
  <c r="AL338" i="32"/>
  <c r="AL348" i="32"/>
  <c r="AL324" i="32"/>
  <c r="AL299" i="32"/>
  <c r="AL326" i="32"/>
  <c r="AL344" i="32"/>
  <c r="AL325" i="32"/>
  <c r="AL310" i="32"/>
  <c r="AL312" i="32"/>
  <c r="AL315" i="32"/>
  <c r="AL350" i="32"/>
  <c r="AL346" i="32"/>
  <c r="AL300" i="32"/>
  <c r="AL130" i="85"/>
  <c r="AL118" i="85"/>
  <c r="AL126" i="85"/>
  <c r="AL94" i="85"/>
  <c r="AL90" i="85"/>
  <c r="AL109" i="85"/>
  <c r="AL128" i="85"/>
  <c r="AL129" i="85"/>
  <c r="AL120" i="85"/>
  <c r="AL117" i="85"/>
  <c r="AL131" i="85"/>
  <c r="AL107" i="85"/>
  <c r="AL119" i="85"/>
  <c r="AL123" i="85"/>
  <c r="AL103" i="85"/>
  <c r="AL87" i="85"/>
  <c r="AL91" i="85"/>
  <c r="AL104" i="85"/>
  <c r="AL111" i="85"/>
  <c r="AL114" i="85"/>
  <c r="AL80" i="85"/>
  <c r="AL108" i="85"/>
  <c r="AL78" i="85"/>
  <c r="AL73" i="85"/>
  <c r="AL79" i="85"/>
  <c r="AL75" i="85"/>
  <c r="AL102" i="85"/>
  <c r="AL85" i="85"/>
  <c r="AL97" i="85"/>
  <c r="AL76" i="85"/>
  <c r="AL105" i="85"/>
  <c r="AL98" i="85"/>
  <c r="AL81" i="85"/>
  <c r="AL71" i="85"/>
  <c r="AL77" i="85"/>
  <c r="AL92" i="85"/>
  <c r="AL116" i="85"/>
  <c r="AL88" i="85"/>
  <c r="AL72" i="85"/>
  <c r="AL125" i="85"/>
  <c r="AL121" i="85"/>
  <c r="AL112" i="85"/>
  <c r="AL115" i="85"/>
  <c r="AL127" i="85"/>
  <c r="AL99" i="85"/>
  <c r="AL82" i="85"/>
  <c r="AL100" i="85"/>
  <c r="AL101" i="85"/>
  <c r="AL96" i="85"/>
  <c r="AL124" i="85"/>
  <c r="AL113" i="85"/>
  <c r="AL93" i="85"/>
  <c r="AL122" i="85"/>
  <c r="AL106" i="85"/>
  <c r="AL89" i="85"/>
  <c r="AL74" i="85"/>
  <c r="AL132" i="85"/>
  <c r="AL95" i="85"/>
  <c r="AL83" i="85"/>
  <c r="AL84" i="85"/>
  <c r="AL86" i="85"/>
  <c r="AL110" i="85"/>
  <c r="AR301" i="32"/>
  <c r="AR304" i="32"/>
  <c r="AR317" i="32"/>
  <c r="AR302" i="32"/>
  <c r="AR305" i="32"/>
  <c r="AR307" i="32"/>
  <c r="AR328" i="32"/>
  <c r="AR343" i="32"/>
  <c r="AR303" i="32"/>
  <c r="AR316" i="32"/>
  <c r="AR349" i="32"/>
  <c r="AR311" i="32"/>
  <c r="AR341" i="32"/>
  <c r="AR321" i="32"/>
  <c r="AR309" i="32"/>
  <c r="AR315" i="32"/>
  <c r="AR335" i="32"/>
  <c r="AR354" i="32"/>
  <c r="AR306" i="32"/>
  <c r="AR352" i="32"/>
  <c r="AR323" i="32"/>
  <c r="AR339" i="32"/>
  <c r="AR327" i="32"/>
  <c r="AR329" i="32"/>
  <c r="AR331" i="32"/>
  <c r="AR319" i="32"/>
  <c r="AR345" i="32"/>
  <c r="AR340" i="32"/>
  <c r="AR351" i="32"/>
  <c r="AR310" i="32"/>
  <c r="AR333" i="32"/>
  <c r="AR338" i="32"/>
  <c r="AR344" i="32"/>
  <c r="AR355" i="32"/>
  <c r="AR312" i="32"/>
  <c r="AR330" i="32"/>
  <c r="AR300" i="32"/>
  <c r="AR332" i="32"/>
  <c r="AR350" i="32"/>
  <c r="AR353" i="32"/>
  <c r="AR346" i="32"/>
  <c r="AR337" i="32"/>
  <c r="AR348" i="32"/>
  <c r="AR314" i="32"/>
  <c r="AR342" i="32"/>
  <c r="AR326" i="32"/>
  <c r="AR336" i="32"/>
  <c r="AR322" i="32"/>
  <c r="AR318" i="32"/>
  <c r="AR325" i="32"/>
  <c r="AR299" i="32"/>
  <c r="AR313" i="32"/>
  <c r="AR324" i="32"/>
  <c r="AR308" i="32"/>
  <c r="AR334" i="32"/>
  <c r="AR347" i="32"/>
  <c r="AR320" i="32"/>
  <c r="AR129" i="85"/>
  <c r="AR118" i="85"/>
  <c r="AR120" i="85"/>
  <c r="AR130" i="85"/>
  <c r="AR126" i="85"/>
  <c r="AR90" i="85"/>
  <c r="AR128" i="85"/>
  <c r="AR109" i="85"/>
  <c r="AR117" i="85"/>
  <c r="AR94" i="85"/>
  <c r="AR87" i="85"/>
  <c r="AR102" i="85"/>
  <c r="AR103" i="85"/>
  <c r="AR108" i="85"/>
  <c r="AR80" i="85"/>
  <c r="AR97" i="85"/>
  <c r="AR91" i="85"/>
  <c r="AR123" i="85"/>
  <c r="AR104" i="85"/>
  <c r="AR107" i="85"/>
  <c r="AR125" i="85"/>
  <c r="AR111" i="85"/>
  <c r="AR75" i="85"/>
  <c r="AR85" i="85"/>
  <c r="AR79" i="85"/>
  <c r="AR73" i="85"/>
  <c r="AR114" i="85"/>
  <c r="AR119" i="85"/>
  <c r="AR92" i="85"/>
  <c r="AR81" i="85"/>
  <c r="AR98" i="85"/>
  <c r="AR82" i="85"/>
  <c r="AR105" i="85"/>
  <c r="AR72" i="85"/>
  <c r="AR121" i="85"/>
  <c r="AR127" i="85"/>
  <c r="AR78" i="85"/>
  <c r="AR99" i="85"/>
  <c r="AR115" i="85"/>
  <c r="AR116" i="85"/>
  <c r="AR76" i="85"/>
  <c r="AR131" i="85"/>
  <c r="AR88" i="85"/>
  <c r="AR110" i="85"/>
  <c r="AR112" i="85"/>
  <c r="AR77" i="85"/>
  <c r="AR100" i="85"/>
  <c r="AR122" i="85"/>
  <c r="AR89" i="85"/>
  <c r="AR132" i="85"/>
  <c r="AR101" i="85"/>
  <c r="AR83" i="85"/>
  <c r="AR95" i="85"/>
  <c r="AR71" i="85"/>
  <c r="AR124" i="85"/>
  <c r="AR74" i="85"/>
  <c r="AR96" i="85"/>
  <c r="AR84" i="85"/>
  <c r="AR86" i="85"/>
  <c r="AR113" i="85"/>
  <c r="AR106" i="85"/>
  <c r="AR93" i="85"/>
  <c r="AO302" i="32"/>
  <c r="AO305" i="32"/>
  <c r="AO319" i="32"/>
  <c r="AO337" i="32"/>
  <c r="AO303" i="32"/>
  <c r="AO312" i="32"/>
  <c r="AO324" i="32"/>
  <c r="AO306" i="32"/>
  <c r="AO300" i="32"/>
  <c r="AO301" i="32"/>
  <c r="AO304" i="32"/>
  <c r="AO317" i="32"/>
  <c r="AO352" i="32"/>
  <c r="AO354" i="32"/>
  <c r="AO316" i="32"/>
  <c r="AO318" i="32"/>
  <c r="AO342" i="32"/>
  <c r="AO335" i="32"/>
  <c r="AO341" i="32"/>
  <c r="AO340" i="32"/>
  <c r="AO343" i="32"/>
  <c r="AO321" i="32"/>
  <c r="AO307" i="32"/>
  <c r="AO311" i="32"/>
  <c r="AO328" i="32"/>
  <c r="AO330" i="32"/>
  <c r="AO309" i="32"/>
  <c r="AO323" i="32"/>
  <c r="AO350" i="32"/>
  <c r="AO308" i="32"/>
  <c r="AO345" i="32"/>
  <c r="AO320" i="32"/>
  <c r="AO339" i="32"/>
  <c r="AO355" i="32"/>
  <c r="AO351" i="32"/>
  <c r="AO333" i="32"/>
  <c r="AO334" i="32"/>
  <c r="AO331" i="32"/>
  <c r="AO346" i="32"/>
  <c r="AO310" i="32"/>
  <c r="AO327" i="32"/>
  <c r="AO322" i="32"/>
  <c r="AO344" i="32"/>
  <c r="AO315" i="32"/>
  <c r="AO329" i="32"/>
  <c r="AO338" i="32"/>
  <c r="AO313" i="32"/>
  <c r="AO325" i="32"/>
  <c r="AO349" i="32"/>
  <c r="AO314" i="32"/>
  <c r="AO332" i="32"/>
  <c r="AO353" i="32"/>
  <c r="AO326" i="32"/>
  <c r="AO299" i="32"/>
  <c r="AO347" i="32"/>
  <c r="AO336" i="32"/>
  <c r="AO348" i="32"/>
  <c r="AO117" i="85"/>
  <c r="AO120" i="85"/>
  <c r="AO128" i="85"/>
  <c r="AO118" i="85"/>
  <c r="AO94" i="85"/>
  <c r="AO109" i="85"/>
  <c r="AO129" i="85"/>
  <c r="AO126" i="85"/>
  <c r="AO130" i="85"/>
  <c r="AO90" i="85"/>
  <c r="AO85" i="85"/>
  <c r="AO97" i="85"/>
  <c r="AO111" i="85"/>
  <c r="AO108" i="85"/>
  <c r="AO103" i="85"/>
  <c r="AO75" i="85"/>
  <c r="AO73" i="85"/>
  <c r="AO87" i="85"/>
  <c r="AO79" i="85"/>
  <c r="AO91" i="85"/>
  <c r="AO119" i="85"/>
  <c r="AO78" i="85"/>
  <c r="AO125" i="85"/>
  <c r="AO131" i="85"/>
  <c r="AO123" i="85"/>
  <c r="AO114" i="85"/>
  <c r="AO80" i="85"/>
  <c r="AO99" i="85"/>
  <c r="AO116" i="85"/>
  <c r="AO102" i="85"/>
  <c r="AO92" i="85"/>
  <c r="AO98" i="85"/>
  <c r="AO82" i="85"/>
  <c r="AO110" i="85"/>
  <c r="AO72" i="85"/>
  <c r="AO81" i="85"/>
  <c r="AO107" i="85"/>
  <c r="AO121" i="85"/>
  <c r="AO88" i="85"/>
  <c r="AO127" i="85"/>
  <c r="AO71" i="85"/>
  <c r="AO76" i="85"/>
  <c r="AO112" i="85"/>
  <c r="AO115" i="85"/>
  <c r="AO132" i="85"/>
  <c r="AO77" i="85"/>
  <c r="AO101" i="85"/>
  <c r="AO89" i="85"/>
  <c r="AO86" i="85"/>
  <c r="AO124" i="85"/>
  <c r="AO113" i="85"/>
  <c r="AO84" i="85"/>
  <c r="AO105" i="85"/>
  <c r="AO96" i="85"/>
  <c r="AO106" i="85"/>
  <c r="AO122" i="85"/>
  <c r="AO104" i="85"/>
  <c r="AO83" i="85"/>
  <c r="AO74" i="85"/>
  <c r="AO95" i="85"/>
  <c r="AO100" i="85"/>
  <c r="AO93" i="85"/>
  <c r="AA128" i="20"/>
  <c r="AI128" i="20"/>
  <c r="BC128" i="20"/>
  <c r="AG128" i="20"/>
  <c r="BE128" i="20"/>
  <c r="BS128" i="20"/>
  <c r="AC128" i="20"/>
  <c r="AS128" i="20"/>
  <c r="BF128" i="20"/>
  <c r="BN128" i="20"/>
  <c r="AN128" i="20"/>
  <c r="S127" i="20"/>
  <c r="AK128" i="20"/>
  <c r="BR128" i="20"/>
  <c r="BT128" i="20"/>
  <c r="AW128" i="20"/>
  <c r="AY128" i="20"/>
  <c r="AD128" i="20"/>
  <c r="BM128" i="20"/>
  <c r="AQ128" i="20"/>
  <c r="AO128" i="20"/>
  <c r="BU128" i="20"/>
  <c r="BQ128" i="20"/>
  <c r="AL128" i="20"/>
  <c r="X128" i="20"/>
  <c r="AF128" i="20"/>
  <c r="BP128" i="20"/>
  <c r="AE128" i="20"/>
  <c r="AH128" i="20"/>
  <c r="Z128" i="20"/>
  <c r="Q127" i="20"/>
  <c r="AU128" i="20"/>
  <c r="AZ128" i="20"/>
  <c r="BI128" i="20"/>
  <c r="AM128" i="20"/>
  <c r="V127" i="20"/>
  <c r="W128" i="20"/>
  <c r="AJ128" i="20"/>
  <c r="BB128" i="20"/>
  <c r="BL128" i="20"/>
  <c r="BD128" i="20"/>
  <c r="BJ128" i="20"/>
  <c r="BH128" i="20"/>
  <c r="AB128" i="20"/>
  <c r="BG128" i="20"/>
  <c r="Y128" i="20"/>
  <c r="AT128" i="20"/>
  <c r="AV128" i="20"/>
  <c r="R127" i="20"/>
  <c r="BO128" i="20"/>
  <c r="BK128" i="20"/>
  <c r="CP128" i="20"/>
  <c r="AR128" i="20"/>
  <c r="BA128" i="20"/>
  <c r="AX128" i="20"/>
  <c r="AP128" i="20"/>
  <c r="R14" i="20"/>
  <c r="S14" i="20"/>
  <c r="Q14" i="20"/>
  <c r="T14" i="20"/>
  <c r="AF265" i="32"/>
  <c r="AF278" i="32"/>
  <c r="AF266" i="32"/>
  <c r="AF290" i="32"/>
  <c r="AF245" i="32"/>
  <c r="AF289" i="32"/>
  <c r="AF244" i="32"/>
  <c r="AF276" i="32"/>
  <c r="AF280" i="32"/>
  <c r="AF288" i="32"/>
  <c r="AF264" i="32"/>
  <c r="AF243" i="32"/>
  <c r="AF277" i="32"/>
  <c r="AF263" i="32"/>
  <c r="AF275" i="32"/>
  <c r="AF262" i="32"/>
  <c r="AF242" i="32"/>
  <c r="AF247" i="32"/>
  <c r="AF291" i="32"/>
  <c r="AF287" i="32"/>
  <c r="AF286" i="32"/>
  <c r="AF274" i="32"/>
  <c r="AF297" i="32"/>
  <c r="AF261" i="32"/>
  <c r="AF285" i="32"/>
  <c r="AF273" i="32"/>
  <c r="AF279" i="32"/>
  <c r="AF246" i="32"/>
  <c r="AF249" i="32"/>
  <c r="AF282" i="32"/>
  <c r="AF292" i="32"/>
  <c r="AF281" i="32"/>
  <c r="AF270" i="32"/>
  <c r="AF284" i="32"/>
  <c r="AF272" i="32"/>
  <c r="AF296" i="32"/>
  <c r="AF283" i="32"/>
  <c r="AF295" i="32"/>
  <c r="AF271" i="32"/>
  <c r="AF293" i="32"/>
  <c r="AF248" i="32"/>
  <c r="AF257" i="32"/>
  <c r="AF267" i="32"/>
  <c r="AF253" i="32"/>
  <c r="AF258" i="32"/>
  <c r="AF269" i="32"/>
  <c r="AF294" i="32"/>
  <c r="AF255" i="32"/>
  <c r="AF252" i="32"/>
  <c r="AF259" i="32"/>
  <c r="AF260" i="32"/>
  <c r="AF268" i="32"/>
  <c r="AF254" i="32"/>
  <c r="AF250" i="32"/>
  <c r="AF256" i="32"/>
  <c r="AF241" i="32"/>
  <c r="AF251" i="32"/>
  <c r="AB290" i="32"/>
  <c r="AB280" i="32"/>
  <c r="AB265" i="32"/>
  <c r="AB245" i="32"/>
  <c r="AB266" i="32"/>
  <c r="AB278" i="32"/>
  <c r="AB264" i="32"/>
  <c r="AB263" i="32"/>
  <c r="AB277" i="32"/>
  <c r="AB244" i="32"/>
  <c r="AB289" i="32"/>
  <c r="AB276" i="32"/>
  <c r="AB275" i="32"/>
  <c r="AB243" i="32"/>
  <c r="AB288" i="32"/>
  <c r="AB262" i="32"/>
  <c r="AB242" i="32"/>
  <c r="AB287" i="32"/>
  <c r="AB247" i="32"/>
  <c r="AB285" i="32"/>
  <c r="AB286" i="32"/>
  <c r="AB291" i="32"/>
  <c r="AB261" i="32"/>
  <c r="AB274" i="32"/>
  <c r="AB246" i="32"/>
  <c r="AB296" i="32"/>
  <c r="AB273" i="32"/>
  <c r="AB279" i="32"/>
  <c r="AB297" i="32"/>
  <c r="AB292" i="32"/>
  <c r="AB295" i="32"/>
  <c r="AB249" i="32"/>
  <c r="AB271" i="32"/>
  <c r="AB283" i="32"/>
  <c r="AB284" i="32"/>
  <c r="AB270" i="32"/>
  <c r="AB272" i="32"/>
  <c r="AB248" i="32"/>
  <c r="AB293" i="32"/>
  <c r="AB281" i="32"/>
  <c r="AB282" i="32"/>
  <c r="AB256" i="32"/>
  <c r="AB254" i="32"/>
  <c r="AB241" i="32"/>
  <c r="AB268" i="32"/>
  <c r="AB258" i="32"/>
  <c r="AB252" i="32"/>
  <c r="AB250" i="32"/>
  <c r="AB294" i="32"/>
  <c r="AB251" i="32"/>
  <c r="AB257" i="32"/>
  <c r="AB267" i="32"/>
  <c r="AB255" i="32"/>
  <c r="AB253" i="32"/>
  <c r="AB269" i="32"/>
  <c r="AB259" i="32"/>
  <c r="AB260" i="32"/>
  <c r="AG289" i="32"/>
  <c r="AG278" i="32"/>
  <c r="AG280" i="32"/>
  <c r="AG266" i="32"/>
  <c r="AG245" i="32"/>
  <c r="AG290" i="32"/>
  <c r="AG263" i="32"/>
  <c r="AG243" i="32"/>
  <c r="AG264" i="32"/>
  <c r="AG265" i="32"/>
  <c r="AG277" i="32"/>
  <c r="AG244" i="32"/>
  <c r="AG288" i="32"/>
  <c r="AG262" i="32"/>
  <c r="AG242" i="32"/>
  <c r="AG275" i="32"/>
  <c r="AG291" i="32"/>
  <c r="AG287" i="32"/>
  <c r="AG276" i="32"/>
  <c r="AG297" i="32"/>
  <c r="AG273" i="32"/>
  <c r="AG274" i="32"/>
  <c r="AG261" i="32"/>
  <c r="AG247" i="32"/>
  <c r="AG286" i="32"/>
  <c r="AG296" i="32"/>
  <c r="AG246" i="32"/>
  <c r="AG279" i="32"/>
  <c r="AG285" i="32"/>
  <c r="AG272" i="32"/>
  <c r="AG249" i="32"/>
  <c r="AG283" i="32"/>
  <c r="AG295" i="32"/>
  <c r="AG270" i="32"/>
  <c r="AG248" i="32"/>
  <c r="AG271" i="32"/>
  <c r="AG284" i="32"/>
  <c r="AG281" i="32"/>
  <c r="AG282" i="32"/>
  <c r="AG292" i="32"/>
  <c r="AG293" i="32"/>
  <c r="AG294" i="32"/>
  <c r="AG255" i="32"/>
  <c r="AG269" i="32"/>
  <c r="AG260" i="32"/>
  <c r="AG241" i="32"/>
  <c r="AG254" i="32"/>
  <c r="AG259" i="32"/>
  <c r="AG250" i="32"/>
  <c r="AG256" i="32"/>
  <c r="AG267" i="32"/>
  <c r="AG251" i="32"/>
  <c r="AG257" i="32"/>
  <c r="AG253" i="32"/>
  <c r="AG252" i="32"/>
  <c r="AG268" i="32"/>
  <c r="AG258" i="32"/>
  <c r="AE280" i="32"/>
  <c r="AE266" i="32"/>
  <c r="AE245" i="32"/>
  <c r="AE290" i="32"/>
  <c r="AE265" i="32"/>
  <c r="AE244" i="32"/>
  <c r="AE243" i="32"/>
  <c r="AE264" i="32"/>
  <c r="AE277" i="32"/>
  <c r="AE287" i="32"/>
  <c r="AE247" i="32"/>
  <c r="AE289" i="32"/>
  <c r="AE278" i="32"/>
  <c r="AE263" i="32"/>
  <c r="AE288" i="32"/>
  <c r="AE262" i="32"/>
  <c r="AE275" i="32"/>
  <c r="AE276" i="32"/>
  <c r="AE291" i="32"/>
  <c r="AE273" i="32"/>
  <c r="AE274" i="32"/>
  <c r="AE279" i="32"/>
  <c r="AE286" i="32"/>
  <c r="AE242" i="32"/>
  <c r="AE284" i="32"/>
  <c r="AE296" i="32"/>
  <c r="AE261" i="32"/>
  <c r="AE297" i="32"/>
  <c r="AE285" i="32"/>
  <c r="AE246" i="32"/>
  <c r="AE283" i="32"/>
  <c r="AE249" i="32"/>
  <c r="AE295" i="32"/>
  <c r="AE271" i="32"/>
  <c r="AE272" i="32"/>
  <c r="AE281" i="32"/>
  <c r="AE282" i="32"/>
  <c r="AE248" i="32"/>
  <c r="AE292" i="32"/>
  <c r="AE293" i="32"/>
  <c r="AE270" i="32"/>
  <c r="AE254" i="32"/>
  <c r="AE250" i="32"/>
  <c r="AE256" i="32"/>
  <c r="AE269" i="32"/>
  <c r="AE267" i="32"/>
  <c r="AE251" i="32"/>
  <c r="AE257" i="32"/>
  <c r="AE255" i="32"/>
  <c r="AE241" i="32"/>
  <c r="AE253" i="32"/>
  <c r="AE294" i="32"/>
  <c r="AE258" i="32"/>
  <c r="AE252" i="32"/>
  <c r="AE268" i="32"/>
  <c r="AE259" i="32"/>
  <c r="AE260" i="32"/>
  <c r="AL265" i="32"/>
  <c r="AL280" i="32"/>
  <c r="AL290" i="32"/>
  <c r="AL278" i="32"/>
  <c r="AL289" i="32"/>
  <c r="AL266" i="32"/>
  <c r="AL263" i="32"/>
  <c r="AL277" i="32"/>
  <c r="AL243" i="32"/>
  <c r="AL244" i="32"/>
  <c r="AL276" i="32"/>
  <c r="AL264" i="32"/>
  <c r="AL275" i="32"/>
  <c r="AL287" i="32"/>
  <c r="AL245" i="32"/>
  <c r="AL242" i="32"/>
  <c r="AL286" i="32"/>
  <c r="AL288" i="32"/>
  <c r="AL262" i="32"/>
  <c r="AL273" i="32"/>
  <c r="AL291" i="32"/>
  <c r="AL279" i="32"/>
  <c r="AL274" i="32"/>
  <c r="AL261" i="32"/>
  <c r="AL285" i="32"/>
  <c r="AL297" i="32"/>
  <c r="AL247" i="32"/>
  <c r="AL246" i="32"/>
  <c r="AL272" i="32"/>
  <c r="AL293" i="32"/>
  <c r="AL249" i="32"/>
  <c r="AL295" i="32"/>
  <c r="AL283" i="32"/>
  <c r="AL248" i="32"/>
  <c r="AL284" i="32"/>
  <c r="AL296" i="32"/>
  <c r="AL282" i="32"/>
  <c r="AL271" i="32"/>
  <c r="AL270" i="32"/>
  <c r="AL292" i="32"/>
  <c r="AL281" i="32"/>
  <c r="AL294" i="32"/>
  <c r="AL257" i="32"/>
  <c r="AL268" i="32"/>
  <c r="AL255" i="32"/>
  <c r="AL258" i="32"/>
  <c r="AL267" i="32"/>
  <c r="AL250" i="32"/>
  <c r="AL253" i="32"/>
  <c r="AL269" i="32"/>
  <c r="AL254" i="32"/>
  <c r="AL259" i="32"/>
  <c r="AL241" i="32"/>
  <c r="AL252" i="32"/>
  <c r="AL260" i="32"/>
  <c r="AL256" i="32"/>
  <c r="AL251" i="32"/>
  <c r="AK245" i="32"/>
  <c r="AK289" i="32"/>
  <c r="AK265" i="32"/>
  <c r="AK280" i="32"/>
  <c r="AK290" i="32"/>
  <c r="AK278" i="32"/>
  <c r="AK244" i="32"/>
  <c r="AK288" i="32"/>
  <c r="AK266" i="32"/>
  <c r="AK277" i="32"/>
  <c r="AK264" i="32"/>
  <c r="AK276" i="32"/>
  <c r="AK287" i="32"/>
  <c r="AK275" i="32"/>
  <c r="AK262" i="32"/>
  <c r="AK247" i="32"/>
  <c r="AK291" i="32"/>
  <c r="AK263" i="32"/>
  <c r="AK243" i="32"/>
  <c r="AK242" i="32"/>
  <c r="AK286" i="32"/>
  <c r="AK279" i="32"/>
  <c r="AK297" i="32"/>
  <c r="AK274" i="32"/>
  <c r="AK261" i="32"/>
  <c r="AK285" i="32"/>
  <c r="AK273" i="32"/>
  <c r="AK292" i="32"/>
  <c r="AK272" i="32"/>
  <c r="AK271" i="32"/>
  <c r="AK282" i="32"/>
  <c r="AK284" i="32"/>
  <c r="AK249" i="32"/>
  <c r="AK283" i="32"/>
  <c r="AK295" i="32"/>
  <c r="AK246" i="32"/>
  <c r="AK296" i="32"/>
  <c r="AK281" i="32"/>
  <c r="AK270" i="32"/>
  <c r="AK293" i="32"/>
  <c r="AK248" i="32"/>
  <c r="AK253" i="32"/>
  <c r="AK259" i="32"/>
  <c r="AK252" i="32"/>
  <c r="AK260" i="32"/>
  <c r="AK268" i="32"/>
  <c r="AK251" i="32"/>
  <c r="AK294" i="32"/>
  <c r="AK257" i="32"/>
  <c r="AK255" i="32"/>
  <c r="AK258" i="32"/>
  <c r="AK241" i="32"/>
  <c r="AK267" i="32"/>
  <c r="AK250" i="32"/>
  <c r="AK256" i="32"/>
  <c r="AK269" i="32"/>
  <c r="AK254" i="32"/>
  <c r="AH278" i="32"/>
  <c r="AH266" i="32"/>
  <c r="AH245" i="32"/>
  <c r="AH290" i="32"/>
  <c r="AH265" i="32"/>
  <c r="AH280" i="32"/>
  <c r="AH289" i="32"/>
  <c r="AH244" i="32"/>
  <c r="AH277" i="32"/>
  <c r="AH264" i="32"/>
  <c r="AH276" i="32"/>
  <c r="AH275" i="32"/>
  <c r="AH287" i="32"/>
  <c r="AH288" i="32"/>
  <c r="AH286" i="32"/>
  <c r="AH242" i="32"/>
  <c r="AH243" i="32"/>
  <c r="AH262" i="32"/>
  <c r="AH247" i="32"/>
  <c r="AH291" i="32"/>
  <c r="AH297" i="32"/>
  <c r="AH285" i="32"/>
  <c r="AH263" i="32"/>
  <c r="AH274" i="32"/>
  <c r="AH261" i="32"/>
  <c r="AH279" i="32"/>
  <c r="AH273" i="32"/>
  <c r="AH246" i="32"/>
  <c r="AH296" i="32"/>
  <c r="AH293" i="32"/>
  <c r="AH272" i="32"/>
  <c r="AH271" i="32"/>
  <c r="AH248" i="32"/>
  <c r="AH270" i="32"/>
  <c r="AH249" i="32"/>
  <c r="AH281" i="32"/>
  <c r="AH284" i="32"/>
  <c r="AH282" i="32"/>
  <c r="AH283" i="32"/>
  <c r="AH295" i="32"/>
  <c r="AH292" i="32"/>
  <c r="AH251" i="32"/>
  <c r="AH267" i="32"/>
  <c r="AH259" i="32"/>
  <c r="AH260" i="32"/>
  <c r="AH253" i="32"/>
  <c r="AH252" i="32"/>
  <c r="AH254" i="32"/>
  <c r="AH268" i="32"/>
  <c r="AH241" i="32"/>
  <c r="AH269" i="32"/>
  <c r="AH257" i="32"/>
  <c r="AH255" i="32"/>
  <c r="AH294" i="32"/>
  <c r="AH258" i="32"/>
  <c r="AH250" i="32"/>
  <c r="AH256" i="32"/>
  <c r="AA277" i="32"/>
  <c r="AA280" i="32"/>
  <c r="AA290" i="32"/>
  <c r="AA265" i="32"/>
  <c r="AA245" i="32"/>
  <c r="AA266" i="32"/>
  <c r="AA278" i="32"/>
  <c r="AA289" i="32"/>
  <c r="AA276" i="32"/>
  <c r="AA243" i="32"/>
  <c r="AA264" i="32"/>
  <c r="AA288" i="32"/>
  <c r="AA263" i="32"/>
  <c r="AA244" i="32"/>
  <c r="AA262" i="32"/>
  <c r="AA291" i="32"/>
  <c r="AA275" i="32"/>
  <c r="AA242" i="32"/>
  <c r="AA287" i="32"/>
  <c r="AA247" i="32"/>
  <c r="AA274" i="32"/>
  <c r="AA286" i="32"/>
  <c r="AA279" i="32"/>
  <c r="AA297" i="32"/>
  <c r="AA272" i="32"/>
  <c r="AA246" i="32"/>
  <c r="AA273" i="32"/>
  <c r="AA284" i="32"/>
  <c r="AA261" i="32"/>
  <c r="AA285" i="32"/>
  <c r="AA281" i="32"/>
  <c r="AA283" i="32"/>
  <c r="AA282" i="32"/>
  <c r="AA296" i="32"/>
  <c r="AA295" i="32"/>
  <c r="AA271" i="32"/>
  <c r="AA270" i="32"/>
  <c r="AA249" i="32"/>
  <c r="AA248" i="32"/>
  <c r="AA292" i="32"/>
  <c r="AA293" i="32"/>
  <c r="AA256" i="32"/>
  <c r="AA259" i="32"/>
  <c r="AA260" i="32"/>
  <c r="AA254" i="32"/>
  <c r="AA268" i="32"/>
  <c r="AA258" i="32"/>
  <c r="AA252" i="32"/>
  <c r="AA250" i="32"/>
  <c r="AA251" i="32"/>
  <c r="AA253" i="32"/>
  <c r="AA294" i="32"/>
  <c r="AA257" i="32"/>
  <c r="AA267" i="32"/>
  <c r="AA255" i="32"/>
  <c r="AA241" i="32"/>
  <c r="AA269" i="32"/>
  <c r="AD278" i="32"/>
  <c r="AD266" i="32"/>
  <c r="AD280" i="32"/>
  <c r="AD245" i="32"/>
  <c r="AD265" i="32"/>
  <c r="AD263" i="32"/>
  <c r="AD290" i="32"/>
  <c r="AD277" i="32"/>
  <c r="AD244" i="32"/>
  <c r="AD288" i="32"/>
  <c r="AD289" i="32"/>
  <c r="AD276" i="32"/>
  <c r="AD262" i="32"/>
  <c r="AD243" i="32"/>
  <c r="AD291" i="32"/>
  <c r="AD242" i="32"/>
  <c r="AD287" i="32"/>
  <c r="AD275" i="32"/>
  <c r="AD264" i="32"/>
  <c r="AD274" i="32"/>
  <c r="AD261" i="32"/>
  <c r="AD297" i="32"/>
  <c r="AD286" i="32"/>
  <c r="AD246" i="32"/>
  <c r="AD279" i="32"/>
  <c r="AD247" i="32"/>
  <c r="AD285" i="32"/>
  <c r="AD273" i="32"/>
  <c r="AD296" i="32"/>
  <c r="AD271" i="32"/>
  <c r="AD284" i="32"/>
  <c r="AD282" i="32"/>
  <c r="AD295" i="32"/>
  <c r="AD281" i="32"/>
  <c r="AD272" i="32"/>
  <c r="AD283" i="32"/>
  <c r="AD292" i="32"/>
  <c r="AD293" i="32"/>
  <c r="AD270" i="32"/>
  <c r="AD248" i="32"/>
  <c r="AD249" i="32"/>
  <c r="AD259" i="32"/>
  <c r="AD260" i="32"/>
  <c r="AD254" i="32"/>
  <c r="AD267" i="32"/>
  <c r="AD250" i="32"/>
  <c r="AD256" i="32"/>
  <c r="AD255" i="32"/>
  <c r="AD252" i="32"/>
  <c r="AD251" i="32"/>
  <c r="AD294" i="32"/>
  <c r="AD257" i="32"/>
  <c r="AD268" i="32"/>
  <c r="AD241" i="32"/>
  <c r="AD253" i="32"/>
  <c r="AD258" i="32"/>
  <c r="AD269" i="32"/>
  <c r="AC245" i="32"/>
  <c r="AC265" i="32"/>
  <c r="AC290" i="32"/>
  <c r="AC278" i="32"/>
  <c r="AC266" i="32"/>
  <c r="AC289" i="32"/>
  <c r="AC280" i="32"/>
  <c r="AC277" i="32"/>
  <c r="AC244" i="32"/>
  <c r="AC243" i="32"/>
  <c r="AC264" i="32"/>
  <c r="AC276" i="32"/>
  <c r="AC262" i="32"/>
  <c r="AC247" i="32"/>
  <c r="AC288" i="32"/>
  <c r="AC291" i="32"/>
  <c r="AC263" i="32"/>
  <c r="AC242" i="32"/>
  <c r="AC287" i="32"/>
  <c r="AC275" i="32"/>
  <c r="AC297" i="32"/>
  <c r="AC274" i="32"/>
  <c r="AC272" i="32"/>
  <c r="AC285" i="32"/>
  <c r="AC261" i="32"/>
  <c r="AC279" i="32"/>
  <c r="AC246" i="32"/>
  <c r="AC273" i="32"/>
  <c r="AC248" i="32"/>
  <c r="AC286" i="32"/>
  <c r="AC296" i="32"/>
  <c r="AC295" i="32"/>
  <c r="AC271" i="32"/>
  <c r="AC270" i="32"/>
  <c r="AC284" i="32"/>
  <c r="AC293" i="32"/>
  <c r="AC283" i="32"/>
  <c r="AC282" i="32"/>
  <c r="AC292" i="32"/>
  <c r="AC281" i="32"/>
  <c r="AC249" i="32"/>
  <c r="AC294" i="32"/>
  <c r="AC251" i="32"/>
  <c r="AC257" i="32"/>
  <c r="AC253" i="32"/>
  <c r="AC255" i="32"/>
  <c r="AC269" i="32"/>
  <c r="AC241" i="32"/>
  <c r="AC259" i="32"/>
  <c r="AC260" i="32"/>
  <c r="AC267" i="32"/>
  <c r="AC254" i="32"/>
  <c r="AC250" i="32"/>
  <c r="AC256" i="32"/>
  <c r="AC258" i="32"/>
  <c r="AC252" i="32"/>
  <c r="AC268" i="32"/>
  <c r="AO203" i="32"/>
  <c r="AO184" i="32"/>
  <c r="AO228" i="32"/>
  <c r="AO216" i="32"/>
  <c r="AO204" i="32"/>
  <c r="AO239" i="32"/>
  <c r="AO227" i="32"/>
  <c r="AO215" i="32"/>
  <c r="AO217" i="32"/>
  <c r="AO226" i="32"/>
  <c r="AO237" i="32"/>
  <c r="AO238" i="32"/>
  <c r="AO225" i="32"/>
  <c r="AO214" i="32"/>
  <c r="AO213" i="32"/>
  <c r="AO190" i="32"/>
  <c r="AO224" i="32"/>
  <c r="AO191" i="32"/>
  <c r="AO212" i="32"/>
  <c r="AO222" i="32"/>
  <c r="AO229" i="32"/>
  <c r="AO235" i="32"/>
  <c r="AO223" i="32"/>
  <c r="AO234" i="32"/>
  <c r="AO208" i="32"/>
  <c r="AO188" i="32"/>
  <c r="AO189" i="32"/>
  <c r="AO221" i="32"/>
  <c r="AO220" i="32"/>
  <c r="AO233" i="32"/>
  <c r="AO207" i="32"/>
  <c r="AO206" i="32"/>
  <c r="AO231" i="32"/>
  <c r="AO219" i="32"/>
  <c r="AO186" i="32"/>
  <c r="AO230" i="32"/>
  <c r="AO205" i="32"/>
  <c r="AO185" i="32"/>
  <c r="AO218" i="32"/>
  <c r="AO187" i="32"/>
  <c r="AO232" i="32"/>
  <c r="AO196" i="32"/>
  <c r="AO195" i="32"/>
  <c r="AO198" i="32"/>
  <c r="AO194" i="32"/>
  <c r="AO210" i="32"/>
  <c r="AO200" i="32"/>
  <c r="AO183" i="32"/>
  <c r="AO211" i="32"/>
  <c r="AO199" i="32"/>
  <c r="AO202" i="32"/>
  <c r="AO197" i="32"/>
  <c r="AO201" i="32"/>
  <c r="AO236" i="32"/>
  <c r="AO193" i="32"/>
  <c r="AO192" i="32"/>
  <c r="AO209" i="32"/>
  <c r="AM184" i="32"/>
  <c r="AM228" i="32"/>
  <c r="AM204" i="32"/>
  <c r="AM239" i="32"/>
  <c r="AM216" i="32"/>
  <c r="AM203" i="32"/>
  <c r="AM217" i="32"/>
  <c r="AM238" i="32"/>
  <c r="AM227" i="32"/>
  <c r="AM215" i="32"/>
  <c r="AM214" i="32"/>
  <c r="AM212" i="32"/>
  <c r="AM226" i="32"/>
  <c r="AM213" i="32"/>
  <c r="AM237" i="32"/>
  <c r="AM190" i="32"/>
  <c r="AM224" i="32"/>
  <c r="AM223" i="32"/>
  <c r="AM225" i="32"/>
  <c r="AM229" i="32"/>
  <c r="AM234" i="32"/>
  <c r="AM235" i="32"/>
  <c r="AM191" i="32"/>
  <c r="AM222" i="32"/>
  <c r="AM221" i="32"/>
  <c r="AM189" i="32"/>
  <c r="AM188" i="32"/>
  <c r="AM231" i="32"/>
  <c r="AM232" i="32"/>
  <c r="AM185" i="32"/>
  <c r="AM208" i="32"/>
  <c r="AM230" i="32"/>
  <c r="AM218" i="32"/>
  <c r="AM206" i="32"/>
  <c r="AM205" i="32"/>
  <c r="AM186" i="32"/>
  <c r="AM220" i="32"/>
  <c r="AM187" i="32"/>
  <c r="AM207" i="32"/>
  <c r="AM233" i="32"/>
  <c r="AM219" i="32"/>
  <c r="AM196" i="32"/>
  <c r="AM197" i="32"/>
  <c r="AM201" i="32"/>
  <c r="AM199" i="32"/>
  <c r="AM183" i="32"/>
  <c r="AM194" i="32"/>
  <c r="AM192" i="32"/>
  <c r="AM211" i="32"/>
  <c r="AM209" i="32"/>
  <c r="AM202" i="32"/>
  <c r="AM195" i="32"/>
  <c r="AM193" i="32"/>
  <c r="AM198" i="32"/>
  <c r="AM210" i="32"/>
  <c r="AM200" i="32"/>
  <c r="AM236" i="32"/>
  <c r="AN204" i="32"/>
  <c r="AN239" i="32"/>
  <c r="AN184" i="32"/>
  <c r="AN227" i="32"/>
  <c r="AN215" i="32"/>
  <c r="AN216" i="32"/>
  <c r="AN203" i="32"/>
  <c r="AN217" i="32"/>
  <c r="AN228" i="32"/>
  <c r="AN212" i="32"/>
  <c r="AN225" i="32"/>
  <c r="AN191" i="32"/>
  <c r="AN226" i="32"/>
  <c r="AN224" i="32"/>
  <c r="AN238" i="32"/>
  <c r="AN214" i="32"/>
  <c r="AN229" i="32"/>
  <c r="AN237" i="32"/>
  <c r="AN235" i="32"/>
  <c r="AN213" i="32"/>
  <c r="AN190" i="32"/>
  <c r="AN223" i="32"/>
  <c r="AN234" i="32"/>
  <c r="AN189" i="32"/>
  <c r="AN233" i="32"/>
  <c r="AN221" i="32"/>
  <c r="AN208" i="32"/>
  <c r="AN222" i="32"/>
  <c r="AN218" i="32"/>
  <c r="AN230" i="32"/>
  <c r="AN220" i="32"/>
  <c r="AN186" i="32"/>
  <c r="AN207" i="32"/>
  <c r="AN231" i="32"/>
  <c r="AN188" i="32"/>
  <c r="AN187" i="32"/>
  <c r="AN205" i="32"/>
  <c r="AN206" i="32"/>
  <c r="AN232" i="32"/>
  <c r="AN219" i="32"/>
  <c r="AN185" i="32"/>
  <c r="AN193" i="32"/>
  <c r="AN192" i="32"/>
  <c r="AN196" i="32"/>
  <c r="AN199" i="32"/>
  <c r="AN209" i="32"/>
  <c r="AN195" i="32"/>
  <c r="AN198" i="32"/>
  <c r="AN194" i="32"/>
  <c r="AN210" i="32"/>
  <c r="AN200" i="32"/>
  <c r="AN236" i="32"/>
  <c r="AN183" i="32"/>
  <c r="AN211" i="32"/>
  <c r="AN202" i="32"/>
  <c r="AN197" i="32"/>
  <c r="AN201" i="32"/>
  <c r="AR204" i="32"/>
  <c r="AR203" i="32"/>
  <c r="AR228" i="32"/>
  <c r="AR216" i="32"/>
  <c r="AR184" i="32"/>
  <c r="AR239" i="32"/>
  <c r="AR227" i="32"/>
  <c r="AR215" i="32"/>
  <c r="AR214" i="32"/>
  <c r="AR217" i="32"/>
  <c r="AR225" i="32"/>
  <c r="AR237" i="32"/>
  <c r="AR226" i="32"/>
  <c r="AR212" i="32"/>
  <c r="AR238" i="32"/>
  <c r="AR235" i="32"/>
  <c r="AR223" i="32"/>
  <c r="AR224" i="32"/>
  <c r="AR213" i="32"/>
  <c r="AR229" i="32"/>
  <c r="AR189" i="32"/>
  <c r="AR222" i="32"/>
  <c r="AR190" i="32"/>
  <c r="AR221" i="32"/>
  <c r="AR191" i="32"/>
  <c r="AR234" i="32"/>
  <c r="AR188" i="32"/>
  <c r="AR186" i="32"/>
  <c r="AR230" i="32"/>
  <c r="AR231" i="32"/>
  <c r="AR207" i="32"/>
  <c r="AR187" i="32"/>
  <c r="AR208" i="32"/>
  <c r="AR233" i="32"/>
  <c r="AR232" i="32"/>
  <c r="AR220" i="32"/>
  <c r="AR219" i="32"/>
  <c r="AR206" i="32"/>
  <c r="AR205" i="32"/>
  <c r="AR218" i="32"/>
  <c r="AR185" i="32"/>
  <c r="AR194" i="32"/>
  <c r="AR200" i="32"/>
  <c r="AR209" i="32"/>
  <c r="AR192" i="32"/>
  <c r="AR211" i="32"/>
  <c r="AR183" i="32"/>
  <c r="AR202" i="32"/>
  <c r="AR197" i="32"/>
  <c r="AR193" i="32"/>
  <c r="AR198" i="32"/>
  <c r="AR201" i="32"/>
  <c r="AR210" i="32"/>
  <c r="AR195" i="32"/>
  <c r="AR196" i="32"/>
  <c r="AR236" i="32"/>
  <c r="AR199" i="32"/>
  <c r="AQ204" i="32"/>
  <c r="AQ184" i="32"/>
  <c r="AQ239" i="32"/>
  <c r="AQ217" i="32"/>
  <c r="AQ227" i="32"/>
  <c r="AQ215" i="32"/>
  <c r="AQ203" i="32"/>
  <c r="AQ214" i="32"/>
  <c r="AQ216" i="32"/>
  <c r="AQ228" i="32"/>
  <c r="AQ191" i="32"/>
  <c r="AQ224" i="32"/>
  <c r="AQ213" i="32"/>
  <c r="AQ226" i="32"/>
  <c r="AQ212" i="32"/>
  <c r="AQ229" i="32"/>
  <c r="AQ238" i="32"/>
  <c r="AQ237" i="32"/>
  <c r="AQ225" i="32"/>
  <c r="AQ223" i="32"/>
  <c r="AQ222" i="32"/>
  <c r="AQ235" i="32"/>
  <c r="AQ189" i="32"/>
  <c r="AQ190" i="32"/>
  <c r="AQ221" i="32"/>
  <c r="AQ234" i="32"/>
  <c r="AQ233" i="32"/>
  <c r="AQ218" i="32"/>
  <c r="AQ232" i="32"/>
  <c r="AQ219" i="32"/>
  <c r="AQ188" i="32"/>
  <c r="AQ220" i="32"/>
  <c r="AQ186" i="32"/>
  <c r="AQ207" i="32"/>
  <c r="AQ187" i="32"/>
  <c r="AQ231" i="32"/>
  <c r="AQ208" i="32"/>
  <c r="AQ185" i="32"/>
  <c r="AQ230" i="32"/>
  <c r="AQ206" i="32"/>
  <c r="AQ205" i="32"/>
  <c r="AQ196" i="32"/>
  <c r="AQ236" i="32"/>
  <c r="AQ192" i="32"/>
  <c r="AQ199" i="32"/>
  <c r="AQ195" i="32"/>
  <c r="AQ198" i="32"/>
  <c r="AQ194" i="32"/>
  <c r="AQ210" i="32"/>
  <c r="AQ200" i="32"/>
  <c r="AQ183" i="32"/>
  <c r="AQ211" i="32"/>
  <c r="AQ209" i="32"/>
  <c r="AQ193" i="32"/>
  <c r="AQ202" i="32"/>
  <c r="AQ197" i="32"/>
  <c r="AQ201" i="32"/>
  <c r="AS216" i="32"/>
  <c r="AS184" i="32"/>
  <c r="AS239" i="32"/>
  <c r="AS217" i="32"/>
  <c r="AS204" i="32"/>
  <c r="AS203" i="32"/>
  <c r="AS228" i="32"/>
  <c r="AS226" i="32"/>
  <c r="AS215" i="32"/>
  <c r="AS227" i="32"/>
  <c r="AS214" i="32"/>
  <c r="AS224" i="32"/>
  <c r="AS191" i="32"/>
  <c r="AS212" i="32"/>
  <c r="AS213" i="32"/>
  <c r="AS237" i="32"/>
  <c r="AS225" i="32"/>
  <c r="AS238" i="32"/>
  <c r="AS190" i="32"/>
  <c r="AS234" i="32"/>
  <c r="AS229" i="32"/>
  <c r="AS221" i="32"/>
  <c r="AS233" i="32"/>
  <c r="AS222" i="32"/>
  <c r="AS189" i="32"/>
  <c r="AS223" i="32"/>
  <c r="AS235" i="32"/>
  <c r="AS219" i="32"/>
  <c r="AS207" i="32"/>
  <c r="AS187" i="32"/>
  <c r="AS205" i="32"/>
  <c r="AS185" i="32"/>
  <c r="AS208" i="32"/>
  <c r="AS232" i="32"/>
  <c r="AS220" i="32"/>
  <c r="AS231" i="32"/>
  <c r="AS206" i="32"/>
  <c r="AS186" i="32"/>
  <c r="AS188" i="32"/>
  <c r="AS230" i="32"/>
  <c r="AS218" i="32"/>
  <c r="AS211" i="32"/>
  <c r="AS201" i="32"/>
  <c r="AS195" i="32"/>
  <c r="AS198" i="32"/>
  <c r="AS210" i="32"/>
  <c r="AS196" i="32"/>
  <c r="AS236" i="32"/>
  <c r="AS199" i="32"/>
  <c r="AS197" i="32"/>
  <c r="AS183" i="32"/>
  <c r="AS194" i="32"/>
  <c r="AS200" i="32"/>
  <c r="AS209" i="32"/>
  <c r="AS202" i="32"/>
  <c r="AS192" i="32"/>
  <c r="AS193" i="32"/>
  <c r="AL216" i="32"/>
  <c r="AL203" i="32"/>
  <c r="AL228" i="32"/>
  <c r="AL184" i="32"/>
  <c r="AL204" i="32"/>
  <c r="AL227" i="32"/>
  <c r="AL215" i="32"/>
  <c r="AL217" i="32"/>
  <c r="AL191" i="32"/>
  <c r="AL213" i="32"/>
  <c r="AL239" i="32"/>
  <c r="AL226" i="32"/>
  <c r="AL214" i="32"/>
  <c r="AL238" i="32"/>
  <c r="AL225" i="32"/>
  <c r="AL212" i="32"/>
  <c r="AL235" i="32"/>
  <c r="AL229" i="32"/>
  <c r="AL190" i="32"/>
  <c r="AL237" i="32"/>
  <c r="AL224" i="32"/>
  <c r="AL223" i="32"/>
  <c r="AL208" i="32"/>
  <c r="AL222" i="32"/>
  <c r="AL221" i="32"/>
  <c r="AL189" i="32"/>
  <c r="AL234" i="32"/>
  <c r="AL207" i="32"/>
  <c r="AL187" i="32"/>
  <c r="AL219" i="32"/>
  <c r="AL206" i="32"/>
  <c r="AL230" i="32"/>
  <c r="AL205" i="32"/>
  <c r="AL188" i="32"/>
  <c r="AL220" i="32"/>
  <c r="AL231" i="32"/>
  <c r="AL232" i="32"/>
  <c r="AL218" i="32"/>
  <c r="AL185" i="32"/>
  <c r="AL233" i="32"/>
  <c r="AL186" i="32"/>
  <c r="AL194" i="32"/>
  <c r="AL202" i="32"/>
  <c r="AL236" i="32"/>
  <c r="AL195" i="32"/>
  <c r="AL193" i="32"/>
  <c r="AL198" i="32"/>
  <c r="AL210" i="32"/>
  <c r="AL183" i="32"/>
  <c r="AL196" i="32"/>
  <c r="AL201" i="32"/>
  <c r="AL199" i="32"/>
  <c r="AL197" i="32"/>
  <c r="AL211" i="32"/>
  <c r="AL200" i="32"/>
  <c r="AL192" i="32"/>
  <c r="AL209" i="32"/>
  <c r="AP228" i="32"/>
  <c r="AP204" i="32"/>
  <c r="AP239" i="32"/>
  <c r="AP217" i="32"/>
  <c r="AP216" i="32"/>
  <c r="AP184" i="32"/>
  <c r="AP203" i="32"/>
  <c r="AP226" i="32"/>
  <c r="AP238" i="32"/>
  <c r="AP215" i="32"/>
  <c r="AP225" i="32"/>
  <c r="AP214" i="32"/>
  <c r="AP227" i="32"/>
  <c r="AP237" i="32"/>
  <c r="AP223" i="32"/>
  <c r="AP235" i="32"/>
  <c r="AP229" i="32"/>
  <c r="AP191" i="32"/>
  <c r="AP190" i="32"/>
  <c r="AP234" i="32"/>
  <c r="AP213" i="32"/>
  <c r="AP224" i="32"/>
  <c r="AP212" i="32"/>
  <c r="AP221" i="32"/>
  <c r="AP189" i="32"/>
  <c r="AP233" i="32"/>
  <c r="AP222" i="32"/>
  <c r="AP208" i="32"/>
  <c r="AP231" i="32"/>
  <c r="AP205" i="32"/>
  <c r="AP185" i="32"/>
  <c r="AP219" i="32"/>
  <c r="AP218" i="32"/>
  <c r="AP188" i="32"/>
  <c r="AP220" i="32"/>
  <c r="AP232" i="32"/>
  <c r="AP187" i="32"/>
  <c r="AP230" i="32"/>
  <c r="AP206" i="32"/>
  <c r="AP186" i="32"/>
  <c r="AP207" i="32"/>
  <c r="AP193" i="32"/>
  <c r="AP209" i="32"/>
  <c r="AP202" i="32"/>
  <c r="AP197" i="32"/>
  <c r="AP201" i="32"/>
  <c r="AP199" i="32"/>
  <c r="AP183" i="32"/>
  <c r="AP211" i="32"/>
  <c r="AP236" i="32"/>
  <c r="AP192" i="32"/>
  <c r="AP196" i="32"/>
  <c r="AP195" i="32"/>
  <c r="AP198" i="32"/>
  <c r="AP194" i="32"/>
  <c r="AP210" i="32"/>
  <c r="AP200" i="32"/>
  <c r="AK239" i="32"/>
  <c r="AK204" i="32"/>
  <c r="AK215" i="32"/>
  <c r="AK216" i="32"/>
  <c r="AK203" i="32"/>
  <c r="AK227" i="32"/>
  <c r="AK228" i="32"/>
  <c r="AK184" i="32"/>
  <c r="AK226" i="32"/>
  <c r="AK225" i="32"/>
  <c r="AK224" i="32"/>
  <c r="AK213" i="32"/>
  <c r="AK217" i="32"/>
  <c r="AK191" i="32"/>
  <c r="AK212" i="32"/>
  <c r="AK229" i="32"/>
  <c r="AK235" i="32"/>
  <c r="AK214" i="32"/>
  <c r="AK238" i="32"/>
  <c r="AK190" i="32"/>
  <c r="AK189" i="32"/>
  <c r="AK233" i="32"/>
  <c r="AK223" i="32"/>
  <c r="AK222" i="32"/>
  <c r="AK237" i="32"/>
  <c r="AK208" i="32"/>
  <c r="AK188" i="32"/>
  <c r="AK221" i="32"/>
  <c r="AK234" i="32"/>
  <c r="AK186" i="32"/>
  <c r="AK185" i="32"/>
  <c r="AK230" i="32"/>
  <c r="AK218" i="32"/>
  <c r="AK220" i="32"/>
  <c r="AK207" i="32"/>
  <c r="AK187" i="32"/>
  <c r="AK231" i="32"/>
  <c r="AK206" i="32"/>
  <c r="AK205" i="32"/>
  <c r="AK232" i="32"/>
  <c r="AK219" i="32"/>
  <c r="AK236" i="32"/>
  <c r="AK197" i="32"/>
  <c r="AK211" i="32"/>
  <c r="AK192" i="32"/>
  <c r="AK200" i="32"/>
  <c r="AK209" i="32"/>
  <c r="AK202" i="32"/>
  <c r="AK195" i="32"/>
  <c r="AK193" i="32"/>
  <c r="AK198" i="32"/>
  <c r="AK210" i="32"/>
  <c r="AK183" i="32"/>
  <c r="AK196" i="32"/>
  <c r="AK201" i="32"/>
  <c r="AK194" i="32"/>
  <c r="AK199" i="32"/>
  <c r="AT204" i="32"/>
  <c r="AT203" i="32"/>
  <c r="AT228" i="32"/>
  <c r="AT216" i="32"/>
  <c r="AT214" i="32"/>
  <c r="AT215" i="32"/>
  <c r="AT217" i="32"/>
  <c r="AT239" i="32"/>
  <c r="AT227" i="32"/>
  <c r="AT238" i="32"/>
  <c r="AT184" i="32"/>
  <c r="AT212" i="32"/>
  <c r="AT225" i="32"/>
  <c r="AT237" i="32"/>
  <c r="AT213" i="32"/>
  <c r="AT226" i="32"/>
  <c r="AT224" i="32"/>
  <c r="AT229" i="32"/>
  <c r="AT190" i="32"/>
  <c r="AT235" i="32"/>
  <c r="AT223" i="32"/>
  <c r="AT191" i="32"/>
  <c r="AT234" i="32"/>
  <c r="AT208" i="32"/>
  <c r="AT188" i="32"/>
  <c r="AT233" i="32"/>
  <c r="AT232" i="32"/>
  <c r="AT220" i="32"/>
  <c r="AT186" i="32"/>
  <c r="AT206" i="32"/>
  <c r="AT189" i="32"/>
  <c r="AT231" i="32"/>
  <c r="AT207" i="32"/>
  <c r="AT187" i="32"/>
  <c r="AT222" i="32"/>
  <c r="AT205" i="32"/>
  <c r="AT219" i="32"/>
  <c r="AT185" i="32"/>
  <c r="AT230" i="32"/>
  <c r="AT218" i="32"/>
  <c r="AT221" i="32"/>
  <c r="AT192" i="32"/>
  <c r="AT236" i="32"/>
  <c r="AT210" i="32"/>
  <c r="AT211" i="32"/>
  <c r="AT194" i="32"/>
  <c r="AT200" i="32"/>
  <c r="AT198" i="32"/>
  <c r="AT209" i="32"/>
  <c r="AT202" i="32"/>
  <c r="AT197" i="32"/>
  <c r="AT195" i="32"/>
  <c r="AT193" i="32"/>
  <c r="AT201" i="32"/>
  <c r="AT183" i="32"/>
  <c r="AT196" i="32"/>
  <c r="AT199" i="32"/>
  <c r="AA17" i="77"/>
  <c r="AA15" i="77"/>
  <c r="AA12" i="77"/>
  <c r="AA46" i="77"/>
  <c r="AA9" i="77"/>
  <c r="AA16" i="77"/>
  <c r="AA21" i="77"/>
  <c r="AA14" i="77"/>
  <c r="AA19" i="77"/>
  <c r="AA20" i="77"/>
  <c r="AA10" i="77"/>
  <c r="AA11" i="77"/>
  <c r="AA7" i="77"/>
  <c r="AA13" i="77"/>
  <c r="AA8" i="77"/>
  <c r="AA18" i="77"/>
  <c r="AA45" i="77"/>
  <c r="AC12" i="77"/>
  <c r="AC17" i="77"/>
  <c r="AC15" i="77"/>
  <c r="AC46" i="77"/>
  <c r="AC20" i="77"/>
  <c r="AC9" i="77"/>
  <c r="AC16" i="77"/>
  <c r="AC21" i="77"/>
  <c r="AC11" i="77"/>
  <c r="AC19" i="77"/>
  <c r="AC7" i="77"/>
  <c r="AC10" i="77"/>
  <c r="AC14" i="77"/>
  <c r="AC18" i="77"/>
  <c r="AC13" i="77"/>
  <c r="AC8" i="77"/>
  <c r="AC45" i="77"/>
  <c r="W17" i="77"/>
  <c r="W15" i="77"/>
  <c r="W12" i="77"/>
  <c r="W46" i="77"/>
  <c r="W9" i="77"/>
  <c r="W16" i="77"/>
  <c r="W21" i="77"/>
  <c r="W20" i="77"/>
  <c r="W14" i="77"/>
  <c r="W11" i="77"/>
  <c r="W19" i="77"/>
  <c r="W7" i="77"/>
  <c r="W10" i="77"/>
  <c r="W8" i="77"/>
  <c r="W18" i="77"/>
  <c r="W13" i="77"/>
  <c r="W45" i="77"/>
  <c r="T17" i="77"/>
  <c r="T12" i="77"/>
  <c r="T46" i="77"/>
  <c r="T15" i="77"/>
  <c r="T9" i="77"/>
  <c r="T16" i="77"/>
  <c r="T20" i="77"/>
  <c r="T21" i="77"/>
  <c r="T11" i="77"/>
  <c r="T19" i="77"/>
  <c r="T14" i="77"/>
  <c r="T7" i="77"/>
  <c r="T10" i="77"/>
  <c r="T13" i="77"/>
  <c r="T8" i="77"/>
  <c r="T18" i="77"/>
  <c r="T45" i="77"/>
  <c r="X12" i="77"/>
  <c r="X17" i="77"/>
  <c r="X46" i="77"/>
  <c r="X15" i="77"/>
  <c r="X16" i="77"/>
  <c r="X20" i="77"/>
  <c r="X11" i="77"/>
  <c r="X21" i="77"/>
  <c r="X9" i="77"/>
  <c r="X14" i="77"/>
  <c r="X19" i="77"/>
  <c r="X10" i="77"/>
  <c r="X7" i="77"/>
  <c r="X13" i="77"/>
  <c r="X8" i="77"/>
  <c r="X18" i="77"/>
  <c r="X45" i="77"/>
  <c r="R15" i="77"/>
  <c r="R17" i="77"/>
  <c r="R12" i="77"/>
  <c r="R46" i="77"/>
  <c r="R16" i="77"/>
  <c r="R9" i="77"/>
  <c r="R20" i="77"/>
  <c r="R11" i="77"/>
  <c r="R14" i="77"/>
  <c r="R19" i="77"/>
  <c r="R21" i="77"/>
  <c r="R7" i="77"/>
  <c r="R8" i="77"/>
  <c r="R18" i="77"/>
  <c r="R10" i="77"/>
  <c r="R13" i="77"/>
  <c r="R45" i="77"/>
  <c r="AG17" i="77"/>
  <c r="AG12" i="77"/>
  <c r="AG46" i="77"/>
  <c r="AG20" i="77"/>
  <c r="AG9" i="77"/>
  <c r="AG16" i="77"/>
  <c r="AG15" i="77"/>
  <c r="AG11" i="77"/>
  <c r="AG21" i="77"/>
  <c r="AG14" i="77"/>
  <c r="AG19" i="77"/>
  <c r="AG7" i="77"/>
  <c r="AG10" i="77"/>
  <c r="AG8" i="77"/>
  <c r="AG18" i="77"/>
  <c r="AG13" i="77"/>
  <c r="AG45" i="77"/>
  <c r="AF17" i="77"/>
  <c r="AF12" i="77"/>
  <c r="AF46" i="77"/>
  <c r="AF15" i="77"/>
  <c r="AF20" i="77"/>
  <c r="AF9" i="77"/>
  <c r="AF16" i="77"/>
  <c r="AF21" i="77"/>
  <c r="AF11" i="77"/>
  <c r="AF19" i="77"/>
  <c r="AF14" i="77"/>
  <c r="AF10" i="77"/>
  <c r="AF7" i="77"/>
  <c r="AF13" i="77"/>
  <c r="AF18" i="77"/>
  <c r="AF8" i="77"/>
  <c r="AF45" i="77"/>
  <c r="AD17" i="77"/>
  <c r="AD15" i="77"/>
  <c r="AD12" i="77"/>
  <c r="AD46" i="77"/>
  <c r="AD16" i="77"/>
  <c r="AD9" i="77"/>
  <c r="AD21" i="77"/>
  <c r="AD19" i="77"/>
  <c r="AD14" i="77"/>
  <c r="AD20" i="77"/>
  <c r="AD10" i="77"/>
  <c r="AD7" i="77"/>
  <c r="AD11" i="77"/>
  <c r="AD13" i="77"/>
  <c r="AD18" i="77"/>
  <c r="AD45" i="77"/>
  <c r="AD8" i="77"/>
  <c r="V12" i="77"/>
  <c r="V17" i="77"/>
  <c r="V15" i="77"/>
  <c r="V46" i="77"/>
  <c r="V9" i="77"/>
  <c r="V20" i="77"/>
  <c r="V16" i="77"/>
  <c r="V11" i="77"/>
  <c r="V21" i="77"/>
  <c r="V14" i="77"/>
  <c r="V19" i="77"/>
  <c r="V10" i="77"/>
  <c r="V7" i="77"/>
  <c r="V18" i="77"/>
  <c r="V13" i="77"/>
  <c r="V8" i="77"/>
  <c r="V45" i="77"/>
  <c r="Y12" i="77"/>
  <c r="Y15" i="77"/>
  <c r="Y17" i="77"/>
  <c r="Y16" i="77"/>
  <c r="Y9" i="77"/>
  <c r="Y20" i="77"/>
  <c r="Y21" i="77"/>
  <c r="Y46" i="77"/>
  <c r="Y19" i="77"/>
  <c r="Y11" i="77"/>
  <c r="Y10" i="77"/>
  <c r="Y7" i="77"/>
  <c r="Y14" i="77"/>
  <c r="Y18" i="77"/>
  <c r="Y8" i="77"/>
  <c r="Y13" i="77"/>
  <c r="Y45" i="77"/>
  <c r="M17" i="77"/>
  <c r="M15" i="77"/>
  <c r="M12" i="77"/>
  <c r="M16" i="77"/>
  <c r="M9" i="77"/>
  <c r="M46" i="77"/>
  <c r="M20" i="77"/>
  <c r="M21" i="77"/>
  <c r="M19" i="77"/>
  <c r="M11" i="77"/>
  <c r="M14" i="77"/>
  <c r="M10" i="77"/>
  <c r="M7" i="77"/>
  <c r="M18" i="77"/>
  <c r="M13" i="77"/>
  <c r="M8" i="77"/>
  <c r="M45" i="77"/>
  <c r="AE17" i="77"/>
  <c r="AE15" i="77"/>
  <c r="AE12" i="77"/>
  <c r="AE46" i="77"/>
  <c r="AE16" i="77"/>
  <c r="AE9" i="77"/>
  <c r="AE20" i="77"/>
  <c r="AE21" i="77"/>
  <c r="AE19" i="77"/>
  <c r="AE11" i="77"/>
  <c r="AE10" i="77"/>
  <c r="AE14" i="77"/>
  <c r="AE7" i="77"/>
  <c r="AE8" i="77"/>
  <c r="AE18" i="77"/>
  <c r="AE13" i="77"/>
  <c r="AE45" i="77"/>
  <c r="Z15" i="77"/>
  <c r="Z12" i="77"/>
  <c r="Z46" i="77"/>
  <c r="Z17" i="77"/>
  <c r="Z20" i="77"/>
  <c r="Z16" i="77"/>
  <c r="Z9" i="77"/>
  <c r="Z21" i="77"/>
  <c r="Z19" i="77"/>
  <c r="Z14" i="77"/>
  <c r="Z11" i="77"/>
  <c r="Z10" i="77"/>
  <c r="Z13" i="77"/>
  <c r="Z7" i="77"/>
  <c r="Z8" i="77"/>
  <c r="Z18" i="77"/>
  <c r="Z45" i="77"/>
  <c r="AB15" i="77"/>
  <c r="AB17" i="77"/>
  <c r="AB12" i="77"/>
  <c r="AB46" i="77"/>
  <c r="AB9" i="77"/>
  <c r="AB20" i="77"/>
  <c r="AB16" i="77"/>
  <c r="AB21" i="77"/>
  <c r="AB19" i="77"/>
  <c r="AB11" i="77"/>
  <c r="AB14" i="77"/>
  <c r="AB7" i="77"/>
  <c r="AB10" i="77"/>
  <c r="AB18" i="77"/>
  <c r="AB8" i="77"/>
  <c r="AB13" i="77"/>
  <c r="AB45" i="77"/>
  <c r="T11" i="14"/>
  <c r="BD16" i="20"/>
  <c r="AL16" i="20"/>
  <c r="Y16" i="20"/>
  <c r="AM16" i="20"/>
  <c r="BB16" i="20"/>
  <c r="AH16" i="20"/>
  <c r="AJ16" i="20"/>
  <c r="AC16" i="20"/>
  <c r="AF16" i="20"/>
  <c r="AV16" i="20"/>
  <c r="AX16" i="20"/>
  <c r="BC16" i="20"/>
  <c r="AK16" i="20"/>
  <c r="AQ16" i="20"/>
  <c r="H13" i="32" s="1"/>
  <c r="AS16" i="20"/>
  <c r="AT16" i="20"/>
  <c r="BA16" i="20"/>
  <c r="AB16" i="20"/>
  <c r="Z16" i="20"/>
  <c r="X16" i="20"/>
  <c r="AN16" i="20"/>
  <c r="AE16" i="20"/>
  <c r="AZ16" i="20"/>
  <c r="AY16" i="20"/>
  <c r="AA16" i="20"/>
  <c r="AG16" i="20"/>
  <c r="AW16" i="20"/>
  <c r="AP16" i="20"/>
  <c r="AO16" i="20"/>
  <c r="AR16" i="20"/>
  <c r="AD16" i="20"/>
  <c r="BQ67" i="20"/>
  <c r="BQ126" i="20" s="1"/>
  <c r="BD67" i="20"/>
  <c r="BD71" i="20" s="1"/>
  <c r="BM48" i="20"/>
  <c r="BL48" i="20"/>
  <c r="BO48" i="20"/>
  <c r="BN48" i="20"/>
  <c r="BJ48" i="20"/>
  <c r="BK48" i="20"/>
  <c r="O118" i="20"/>
  <c r="M118" i="20"/>
  <c r="N118" i="20" s="1"/>
  <c r="O98" i="20"/>
  <c r="M98" i="20"/>
  <c r="N98" i="20" s="1"/>
  <c r="M88" i="20"/>
  <c r="N88" i="20" s="1"/>
  <c r="O88" i="20"/>
  <c r="BR110" i="20"/>
  <c r="T107" i="20"/>
  <c r="T110" i="20" s="1"/>
  <c r="BR120" i="20"/>
  <c r="T117" i="20"/>
  <c r="T120" i="20" s="1"/>
  <c r="O108" i="20"/>
  <c r="M108" i="20"/>
  <c r="N108" i="20" s="1"/>
  <c r="U97" i="20"/>
  <c r="BS100" i="20"/>
  <c r="T87" i="20"/>
  <c r="T90" i="20" s="1"/>
  <c r="BR90" i="20"/>
  <c r="U87" i="20"/>
  <c r="BS90" i="20"/>
  <c r="U117" i="20"/>
  <c r="BS120" i="20"/>
  <c r="T97" i="20"/>
  <c r="T100" i="20" s="1"/>
  <c r="BR100" i="20"/>
  <c r="U107" i="20"/>
  <c r="BS110" i="20"/>
  <c r="CO11" i="17"/>
  <c r="CP11" i="17"/>
  <c r="CD11" i="17"/>
  <c r="CF11" i="17"/>
  <c r="CI11" i="17"/>
  <c r="CJ11" i="17"/>
  <c r="CM11" i="17"/>
  <c r="CK11" i="17"/>
  <c r="CG11" i="17"/>
  <c r="CE11" i="17"/>
  <c r="CH11" i="17"/>
  <c r="CC11" i="17"/>
  <c r="CN11" i="17"/>
  <c r="CL11" i="17"/>
  <c r="BJ16" i="20"/>
  <c r="BM16" i="20"/>
  <c r="T12" i="20"/>
  <c r="O11" i="10"/>
  <c r="L12" i="10" s="1"/>
  <c r="M11" i="10"/>
  <c r="N11" i="10" s="1"/>
  <c r="AT71" i="20"/>
  <c r="AM71" i="20"/>
  <c r="AF71" i="20"/>
  <c r="AU71" i="20"/>
  <c r="AN71" i="20"/>
  <c r="AG71" i="20"/>
  <c r="Z71" i="20"/>
  <c r="AD71" i="20"/>
  <c r="Y71" i="20"/>
  <c r="BA71" i="20"/>
  <c r="AK71" i="20"/>
  <c r="BC71" i="20"/>
  <c r="AV71" i="20"/>
  <c r="AO71" i="20"/>
  <c r="AH71" i="20"/>
  <c r="AA71" i="20"/>
  <c r="AW71" i="20"/>
  <c r="BB71" i="20"/>
  <c r="AL71" i="20"/>
  <c r="AX71" i="20"/>
  <c r="AQ71" i="20"/>
  <c r="AJ71" i="20"/>
  <c r="AP71" i="20"/>
  <c r="AB71" i="20"/>
  <c r="AY71" i="20"/>
  <c r="AR71" i="20"/>
  <c r="AS71" i="20"/>
  <c r="AC71" i="20"/>
  <c r="W71" i="20"/>
  <c r="AZ71" i="20"/>
  <c r="AE71" i="20"/>
  <c r="X71" i="20"/>
  <c r="BO16" i="20"/>
  <c r="BI16" i="20"/>
  <c r="BL16" i="20"/>
  <c r="BK16" i="20"/>
  <c r="R50" i="20"/>
  <c r="R32" i="20"/>
  <c r="S32" i="20"/>
  <c r="T32" i="20"/>
  <c r="L31" i="20"/>
  <c r="BM30" i="20"/>
  <c r="BG30" i="20"/>
  <c r="BJ30" i="20"/>
  <c r="BE30" i="20"/>
  <c r="BL30" i="20"/>
  <c r="BN30" i="20"/>
  <c r="BI30" i="20"/>
  <c r="BF30" i="20"/>
  <c r="BH30" i="20"/>
  <c r="BP30" i="20"/>
  <c r="BK30" i="20"/>
  <c r="BK126" i="20" s="1"/>
  <c r="BO30" i="20"/>
  <c r="CF33" i="20"/>
  <c r="BX33" i="20"/>
  <c r="BP33" i="20"/>
  <c r="BH33" i="20"/>
  <c r="AZ33" i="20"/>
  <c r="AZ34" i="20" s="1"/>
  <c r="AR33" i="20"/>
  <c r="AR34" i="20" s="1"/>
  <c r="AJ33" i="20"/>
  <c r="AJ34" i="20" s="1"/>
  <c r="AB33" i="20"/>
  <c r="AB34" i="20" s="1"/>
  <c r="AK33" i="20"/>
  <c r="AK34" i="20" s="1"/>
  <c r="CM33" i="20"/>
  <c r="CE33" i="20"/>
  <c r="BW33" i="20"/>
  <c r="BO33" i="20"/>
  <c r="BG33" i="20"/>
  <c r="AY33" i="20"/>
  <c r="AY34" i="20" s="1"/>
  <c r="AQ33" i="20"/>
  <c r="AQ34" i="20" s="1"/>
  <c r="AI33" i="20"/>
  <c r="AI34" i="20" s="1"/>
  <c r="AA33" i="20"/>
  <c r="AA34" i="20" s="1"/>
  <c r="BI33" i="20"/>
  <c r="CL33" i="20"/>
  <c r="CD33" i="20"/>
  <c r="BV33" i="20"/>
  <c r="BN33" i="20"/>
  <c r="BF33" i="20"/>
  <c r="AX33" i="20"/>
  <c r="AX34" i="20" s="1"/>
  <c r="AP33" i="20"/>
  <c r="AP34" i="20" s="1"/>
  <c r="AH33" i="20"/>
  <c r="AH34" i="20" s="1"/>
  <c r="Z33" i="20"/>
  <c r="Z34" i="20" s="1"/>
  <c r="CG33" i="20"/>
  <c r="CK33" i="20"/>
  <c r="CC33" i="20"/>
  <c r="BU33" i="20"/>
  <c r="BM33" i="20"/>
  <c r="BE33" i="20"/>
  <c r="AW33" i="20"/>
  <c r="AW34" i="20" s="1"/>
  <c r="AO33" i="20"/>
  <c r="AO34" i="20" s="1"/>
  <c r="AG33" i="20"/>
  <c r="AG34" i="20" s="1"/>
  <c r="Y33" i="20"/>
  <c r="Y34" i="20" s="1"/>
  <c r="AS33" i="20"/>
  <c r="AS34" i="20" s="1"/>
  <c r="CJ33" i="20"/>
  <c r="CB33" i="20"/>
  <c r="BT33" i="20"/>
  <c r="BL33" i="20"/>
  <c r="BD33" i="20"/>
  <c r="BD34" i="20" s="1"/>
  <c r="AV33" i="20"/>
  <c r="AV34" i="20" s="1"/>
  <c r="AN33" i="20"/>
  <c r="AN34" i="20" s="1"/>
  <c r="AF33" i="20"/>
  <c r="AF34" i="20" s="1"/>
  <c r="X33" i="20"/>
  <c r="X34" i="20" s="1"/>
  <c r="BA33" i="20"/>
  <c r="BA34" i="20" s="1"/>
  <c r="AC33" i="20"/>
  <c r="AC34" i="20" s="1"/>
  <c r="CI33" i="20"/>
  <c r="CA33" i="20"/>
  <c r="BS33" i="20"/>
  <c r="BK33" i="20"/>
  <c r="BC33" i="20"/>
  <c r="BC34" i="20" s="1"/>
  <c r="AU33" i="20"/>
  <c r="AM33" i="20"/>
  <c r="AM34" i="20" s="1"/>
  <c r="AE33" i="20"/>
  <c r="AE34" i="20" s="1"/>
  <c r="W33" i="20"/>
  <c r="BY33" i="20"/>
  <c r="CH33" i="20"/>
  <c r="BZ33" i="20"/>
  <c r="BR33" i="20"/>
  <c r="BJ33" i="20"/>
  <c r="BB33" i="20"/>
  <c r="BB34" i="20" s="1"/>
  <c r="AT33" i="20"/>
  <c r="AT34" i="20" s="1"/>
  <c r="AL33" i="20"/>
  <c r="AL34" i="20" s="1"/>
  <c r="AD33" i="20"/>
  <c r="AD34" i="20" s="1"/>
  <c r="BQ33" i="20"/>
  <c r="Q32" i="20"/>
  <c r="BH16" i="20"/>
  <c r="R15" i="20"/>
  <c r="BE16" i="20"/>
  <c r="S12" i="20"/>
  <c r="U70" i="20"/>
  <c r="Q15" i="20"/>
  <c r="W16" i="20"/>
  <c r="Q50" i="20"/>
  <c r="AI16" i="20"/>
  <c r="BF16" i="20"/>
  <c r="M13" i="20"/>
  <c r="N13" i="20" s="1"/>
  <c r="O13" i="20"/>
  <c r="BP13" i="20" s="1"/>
  <c r="Q70" i="20"/>
  <c r="T70" i="20"/>
  <c r="T15" i="20"/>
  <c r="L68" i="20"/>
  <c r="BH67" i="20"/>
  <c r="BG67" i="20"/>
  <c r="BE67" i="20"/>
  <c r="BO67" i="20"/>
  <c r="BM67" i="20"/>
  <c r="BL67" i="20"/>
  <c r="BJ67" i="20"/>
  <c r="BF67" i="20"/>
  <c r="BI67" i="20"/>
  <c r="BP67" i="20"/>
  <c r="BP126" i="20" s="1"/>
  <c r="BN67" i="20"/>
  <c r="BK67" i="20"/>
  <c r="BN16" i="20"/>
  <c r="S15" i="20"/>
  <c r="AU16" i="20"/>
  <c r="CD51" i="20"/>
  <c r="BV51" i="20"/>
  <c r="BN51" i="20"/>
  <c r="BF51" i="20"/>
  <c r="AX51" i="20"/>
  <c r="AP51" i="20"/>
  <c r="AP52" i="20" s="1"/>
  <c r="AH51" i="20"/>
  <c r="AH52" i="20" s="1"/>
  <c r="Z51" i="20"/>
  <c r="Z52" i="20" s="1"/>
  <c r="CC51" i="20"/>
  <c r="BU51" i="20"/>
  <c r="BM51" i="20"/>
  <c r="BE51" i="20"/>
  <c r="AW51" i="20"/>
  <c r="AW52" i="20" s="1"/>
  <c r="AO51" i="20"/>
  <c r="AO52" i="20" s="1"/>
  <c r="AG51" i="20"/>
  <c r="AG52" i="20" s="1"/>
  <c r="Y51" i="20"/>
  <c r="Y52" i="20" s="1"/>
  <c r="CB51" i="20"/>
  <c r="BT51" i="20"/>
  <c r="BL51" i="20"/>
  <c r="BD51" i="20"/>
  <c r="AV51" i="20"/>
  <c r="AV52" i="20" s="1"/>
  <c r="AN51" i="20"/>
  <c r="AN52" i="20" s="1"/>
  <c r="AF51" i="20"/>
  <c r="AF52" i="20" s="1"/>
  <c r="X51" i="20"/>
  <c r="X52" i="20" s="1"/>
  <c r="CA51" i="20"/>
  <c r="BS51" i="20"/>
  <c r="BK51" i="20"/>
  <c r="BC51" i="20"/>
  <c r="AU51" i="20"/>
  <c r="AU52" i="20" s="1"/>
  <c r="AM51" i="20"/>
  <c r="AM52" i="20" s="1"/>
  <c r="AE51" i="20"/>
  <c r="AE52" i="20" s="1"/>
  <c r="W51" i="20"/>
  <c r="W52" i="20" s="1"/>
  <c r="BZ51" i="20"/>
  <c r="BR51" i="20"/>
  <c r="BJ51" i="20"/>
  <c r="BB51" i="20"/>
  <c r="AT51" i="20"/>
  <c r="AT52" i="20" s="1"/>
  <c r="AL51" i="20"/>
  <c r="AL52" i="20" s="1"/>
  <c r="AD51" i="20"/>
  <c r="AD52" i="20" s="1"/>
  <c r="CG51" i="20"/>
  <c r="BY51" i="20"/>
  <c r="BQ51" i="20"/>
  <c r="BI51" i="20"/>
  <c r="BA51" i="20"/>
  <c r="AS51" i="20"/>
  <c r="AS52" i="20" s="1"/>
  <c r="AK51" i="20"/>
  <c r="AK52" i="20" s="1"/>
  <c r="AC51" i="20"/>
  <c r="AC52" i="20" s="1"/>
  <c r="CF51" i="20"/>
  <c r="BX51" i="20"/>
  <c r="BP51" i="20"/>
  <c r="BH51" i="20"/>
  <c r="AZ51" i="20"/>
  <c r="AR51" i="20"/>
  <c r="AR52" i="20" s="1"/>
  <c r="AJ51" i="20"/>
  <c r="AJ52" i="20" s="1"/>
  <c r="AB51" i="20"/>
  <c r="AB52" i="20" s="1"/>
  <c r="BO51" i="20"/>
  <c r="BG51" i="20"/>
  <c r="AY51" i="20"/>
  <c r="AQ51" i="20"/>
  <c r="AQ52" i="20" s="1"/>
  <c r="AI51" i="20"/>
  <c r="AA51" i="20"/>
  <c r="AA52" i="20" s="1"/>
  <c r="BW51" i="20"/>
  <c r="CE51" i="20"/>
  <c r="S50" i="20"/>
  <c r="BG16" i="20"/>
  <c r="S70" i="20"/>
  <c r="T50" i="20"/>
  <c r="U15" i="20"/>
  <c r="L49" i="20"/>
  <c r="BE48" i="20"/>
  <c r="BD48" i="20"/>
  <c r="AZ48" i="20"/>
  <c r="AZ126" i="20" s="1"/>
  <c r="BI48" i="20"/>
  <c r="BC48" i="20"/>
  <c r="BC126" i="20" s="1"/>
  <c r="AY48" i="20"/>
  <c r="AY126" i="20" s="1"/>
  <c r="BF48" i="20"/>
  <c r="BF126" i="20" s="1"/>
  <c r="BB48" i="20"/>
  <c r="BB126" i="20" s="1"/>
  <c r="BG48" i="20"/>
  <c r="AX48" i="20"/>
  <c r="AX126" i="20" s="1"/>
  <c r="BA48" i="20"/>
  <c r="BA126" i="20" s="1"/>
  <c r="BH48" i="20"/>
  <c r="R70" i="20"/>
  <c r="AI71" i="20"/>
  <c r="O6" i="30"/>
  <c r="G6" i="30"/>
  <c r="N6" i="30"/>
  <c r="M6" i="30"/>
  <c r="L6" i="30"/>
  <c r="S6" i="30"/>
  <c r="K6" i="30"/>
  <c r="H6" i="30"/>
  <c r="R6" i="30"/>
  <c r="J6" i="30"/>
  <c r="P6" i="30"/>
  <c r="Q6" i="30"/>
  <c r="I6" i="30"/>
  <c r="BW11" i="17"/>
  <c r="BX11" i="17"/>
  <c r="BR11" i="17"/>
  <c r="BQ11" i="17"/>
  <c r="BV11" i="17"/>
  <c r="BU11" i="17"/>
  <c r="CB11" i="17"/>
  <c r="CA11" i="17"/>
  <c r="BT11" i="17"/>
  <c r="BS11" i="17"/>
  <c r="BZ11" i="17"/>
  <c r="BY11" i="17"/>
  <c r="S13" i="17"/>
  <c r="CN14" i="17"/>
  <c r="CF14" i="17"/>
  <c r="BX14" i="17"/>
  <c r="BP14" i="17"/>
  <c r="BH14" i="17"/>
  <c r="AZ14" i="17"/>
  <c r="AZ15" i="17" s="1"/>
  <c r="AR14" i="17"/>
  <c r="AR15" i="17" s="1"/>
  <c r="AJ14" i="17"/>
  <c r="AJ15" i="17" s="1"/>
  <c r="AB14" i="17"/>
  <c r="AB15" i="17" s="1"/>
  <c r="BI14" i="17"/>
  <c r="CM14" i="17"/>
  <c r="CE14" i="17"/>
  <c r="BW14" i="17"/>
  <c r="BO14" i="17"/>
  <c r="BG14" i="17"/>
  <c r="AY14" i="17"/>
  <c r="AY15" i="17" s="1"/>
  <c r="AQ14" i="17"/>
  <c r="AQ15" i="17" s="1"/>
  <c r="AI14" i="17"/>
  <c r="AA14" i="17"/>
  <c r="AA15" i="17" s="1"/>
  <c r="AK14" i="17"/>
  <c r="AK15" i="17" s="1"/>
  <c r="CL14" i="17"/>
  <c r="CD14" i="17"/>
  <c r="BV14" i="17"/>
  <c r="BN14" i="17"/>
  <c r="BF14" i="17"/>
  <c r="AX14" i="17"/>
  <c r="AX15" i="17" s="1"/>
  <c r="AP14" i="17"/>
  <c r="AP15" i="17" s="1"/>
  <c r="AH14" i="17"/>
  <c r="AH15" i="17" s="1"/>
  <c r="Z14" i="17"/>
  <c r="Z15" i="17" s="1"/>
  <c r="BY14" i="17"/>
  <c r="CK14" i="17"/>
  <c r="CC14" i="17"/>
  <c r="BU14" i="17"/>
  <c r="BM14" i="17"/>
  <c r="BE14" i="17"/>
  <c r="AW14" i="17"/>
  <c r="AW15" i="17" s="1"/>
  <c r="AO14" i="17"/>
  <c r="AO15" i="17" s="1"/>
  <c r="AG14" i="17"/>
  <c r="AG15" i="17" s="1"/>
  <c r="Y14" i="17"/>
  <c r="Y15" i="17" s="1"/>
  <c r="AS14" i="17"/>
  <c r="AS15" i="17" s="1"/>
  <c r="CJ14" i="17"/>
  <c r="CB14" i="17"/>
  <c r="BT14" i="17"/>
  <c r="BL14" i="17"/>
  <c r="BD14" i="17"/>
  <c r="BD15" i="17" s="1"/>
  <c r="AV14" i="17"/>
  <c r="AV15" i="17" s="1"/>
  <c r="AN14" i="17"/>
  <c r="AN15" i="17" s="1"/>
  <c r="AF14" i="17"/>
  <c r="AF15" i="17" s="1"/>
  <c r="X14" i="17"/>
  <c r="X15" i="17" s="1"/>
  <c r="BA14" i="17"/>
  <c r="BA15" i="17" s="1"/>
  <c r="CI14" i="17"/>
  <c r="CA14" i="17"/>
  <c r="BS14" i="17"/>
  <c r="BK14" i="17"/>
  <c r="BC14" i="17"/>
  <c r="BC15" i="17" s="1"/>
  <c r="AU14" i="17"/>
  <c r="AM14" i="17"/>
  <c r="AM15" i="17" s="1"/>
  <c r="AE14" i="17"/>
  <c r="AE15" i="17" s="1"/>
  <c r="W14" i="17"/>
  <c r="W15" i="17" s="1"/>
  <c r="CG14" i="17"/>
  <c r="AC14" i="17"/>
  <c r="AC15" i="17" s="1"/>
  <c r="CH14" i="17"/>
  <c r="BZ14" i="17"/>
  <c r="BR14" i="17"/>
  <c r="BJ14" i="17"/>
  <c r="BB14" i="17"/>
  <c r="BB15" i="17" s="1"/>
  <c r="AT14" i="17"/>
  <c r="AT15" i="17" s="1"/>
  <c r="AL14" i="17"/>
  <c r="AL15" i="17" s="1"/>
  <c r="AD14" i="17"/>
  <c r="AD15" i="17" s="1"/>
  <c r="BQ14" i="17"/>
  <c r="R13" i="17"/>
  <c r="Q13" i="17"/>
  <c r="L12" i="17"/>
  <c r="BG11" i="17"/>
  <c r="BK11" i="17"/>
  <c r="BN11" i="17"/>
  <c r="BF11" i="17"/>
  <c r="BM11" i="17"/>
  <c r="BH11" i="17"/>
  <c r="BE11" i="17"/>
  <c r="BP11" i="17"/>
  <c r="BJ11" i="17"/>
  <c r="BO11" i="17"/>
  <c r="BL11" i="17"/>
  <c r="BI11" i="17"/>
  <c r="T13" i="17"/>
  <c r="S15" i="14"/>
  <c r="BX12" i="14"/>
  <c r="BX15" i="14" s="1"/>
  <c r="BW12" i="14"/>
  <c r="BW15" i="14" s="1"/>
  <c r="BS12" i="14"/>
  <c r="BV12" i="14"/>
  <c r="BV15" i="14" s="1"/>
  <c r="BT12" i="14"/>
  <c r="BT15" i="14" s="1"/>
  <c r="CA12" i="14"/>
  <c r="CA15" i="14" s="1"/>
  <c r="BZ12" i="14"/>
  <c r="BZ15" i="14" s="1"/>
  <c r="BY12" i="14"/>
  <c r="BY15" i="14" s="1"/>
  <c r="CB12" i="14"/>
  <c r="CB15" i="14" s="1"/>
  <c r="BU12" i="14"/>
  <c r="BU15" i="14" s="1"/>
  <c r="BR12" i="14"/>
  <c r="BR15" i="14" s="1"/>
  <c r="BQ12" i="14"/>
  <c r="L13" i="14"/>
  <c r="I14" i="10"/>
  <c r="CP13" i="10"/>
  <c r="BS129" i="20" l="1"/>
  <c r="CB129" i="20"/>
  <c r="AU129" i="20"/>
  <c r="BU129" i="20"/>
  <c r="AI331" i="32"/>
  <c r="AI301" i="32"/>
  <c r="AI304" i="32"/>
  <c r="AI317" i="32"/>
  <c r="AI300" i="32"/>
  <c r="AI341" i="32"/>
  <c r="AI302" i="32"/>
  <c r="AI305" i="32"/>
  <c r="AI323" i="32"/>
  <c r="AI352" i="32"/>
  <c r="AI303" i="32"/>
  <c r="AI339" i="32"/>
  <c r="AI328" i="32"/>
  <c r="AI318" i="32"/>
  <c r="AI351" i="32"/>
  <c r="AI330" i="32"/>
  <c r="AI342" i="32"/>
  <c r="AI307" i="32"/>
  <c r="AI310" i="32"/>
  <c r="AI340" i="32"/>
  <c r="AI327" i="32"/>
  <c r="AI316" i="32"/>
  <c r="AI311" i="32"/>
  <c r="AI354" i="32"/>
  <c r="AI333" i="32"/>
  <c r="AI335" i="32"/>
  <c r="AI306" i="32"/>
  <c r="AI321" i="32"/>
  <c r="AI326" i="32"/>
  <c r="AI355" i="32"/>
  <c r="AI312" i="32"/>
  <c r="AI319" i="32"/>
  <c r="AI346" i="32"/>
  <c r="AI308" i="32"/>
  <c r="AI309" i="32"/>
  <c r="AI338" i="32"/>
  <c r="AI315" i="32"/>
  <c r="AI320" i="32"/>
  <c r="AI329" i="32"/>
  <c r="AI334" i="32"/>
  <c r="AI350" i="32"/>
  <c r="AI345" i="32"/>
  <c r="AI313" i="32"/>
  <c r="AI299" i="32"/>
  <c r="AI314" i="32"/>
  <c r="AI344" i="32"/>
  <c r="AI343" i="32"/>
  <c r="AI353" i="32"/>
  <c r="AI336" i="32"/>
  <c r="AI348" i="32"/>
  <c r="AI347" i="32"/>
  <c r="AI349" i="32"/>
  <c r="AI337" i="32"/>
  <c r="AI324" i="32"/>
  <c r="AI322" i="32"/>
  <c r="AI332" i="32"/>
  <c r="AI325" i="32"/>
  <c r="AI126" i="85"/>
  <c r="AI120" i="85"/>
  <c r="AI94" i="85"/>
  <c r="AI90" i="85"/>
  <c r="AI129" i="85"/>
  <c r="AI128" i="85"/>
  <c r="AI109" i="85"/>
  <c r="AI118" i="85"/>
  <c r="AI117" i="85"/>
  <c r="AI130" i="85"/>
  <c r="AI119" i="85"/>
  <c r="AI123" i="85"/>
  <c r="AI78" i="85"/>
  <c r="AI79" i="85"/>
  <c r="AI75" i="85"/>
  <c r="AI87" i="85"/>
  <c r="AI107" i="85"/>
  <c r="AI125" i="85"/>
  <c r="AI108" i="85"/>
  <c r="AI102" i="85"/>
  <c r="AI73" i="85"/>
  <c r="AI80" i="85"/>
  <c r="AI131" i="85"/>
  <c r="AI111" i="85"/>
  <c r="AI91" i="85"/>
  <c r="AI103" i="85"/>
  <c r="AI85" i="85"/>
  <c r="AI97" i="85"/>
  <c r="AI104" i="85"/>
  <c r="AI121" i="85"/>
  <c r="AI88" i="85"/>
  <c r="AI98" i="85"/>
  <c r="AI110" i="85"/>
  <c r="AI71" i="85"/>
  <c r="AI105" i="85"/>
  <c r="AI99" i="85"/>
  <c r="AI115" i="85"/>
  <c r="AI81" i="85"/>
  <c r="AI127" i="85"/>
  <c r="AI92" i="85"/>
  <c r="AI116" i="85"/>
  <c r="AI112" i="85"/>
  <c r="AI82" i="85"/>
  <c r="AI76" i="85"/>
  <c r="AI84" i="85"/>
  <c r="AI100" i="85"/>
  <c r="AI96" i="85"/>
  <c r="AI89" i="85"/>
  <c r="AI74" i="85"/>
  <c r="AI93" i="85"/>
  <c r="AI113" i="85"/>
  <c r="AI77" i="85"/>
  <c r="AI95" i="85"/>
  <c r="AI101" i="85"/>
  <c r="AI114" i="85"/>
  <c r="AI72" i="85"/>
  <c r="AI132" i="85"/>
  <c r="AI106" i="85"/>
  <c r="AI83" i="85"/>
  <c r="AI124" i="85"/>
  <c r="AI122" i="85"/>
  <c r="AI86" i="85"/>
  <c r="AJ303" i="32"/>
  <c r="AJ331" i="32"/>
  <c r="AJ325" i="32"/>
  <c r="AJ312" i="32"/>
  <c r="AJ301" i="32"/>
  <c r="AJ304" i="32"/>
  <c r="AJ317" i="32"/>
  <c r="AJ328" i="32"/>
  <c r="AJ300" i="32"/>
  <c r="AJ341" i="32"/>
  <c r="AJ355" i="32"/>
  <c r="AJ302" i="32"/>
  <c r="AJ305" i="32"/>
  <c r="AJ316" i="32"/>
  <c r="AJ348" i="32"/>
  <c r="AJ342" i="32"/>
  <c r="AJ352" i="32"/>
  <c r="AJ330" i="32"/>
  <c r="AJ315" i="32"/>
  <c r="AJ306" i="32"/>
  <c r="AJ318" i="32"/>
  <c r="AJ321" i="32"/>
  <c r="AJ353" i="32"/>
  <c r="AJ339" i="32"/>
  <c r="AJ340" i="32"/>
  <c r="AJ311" i="32"/>
  <c r="AJ354" i="32"/>
  <c r="AJ319" i="32"/>
  <c r="AJ343" i="32"/>
  <c r="AJ299" i="32"/>
  <c r="AJ351" i="32"/>
  <c r="AJ309" i="32"/>
  <c r="AJ322" i="32"/>
  <c r="AJ333" i="32"/>
  <c r="AJ327" i="32"/>
  <c r="AJ337" i="32"/>
  <c r="AJ310" i="32"/>
  <c r="AJ346" i="32"/>
  <c r="AJ329" i="32"/>
  <c r="AJ345" i="32"/>
  <c r="AJ332" i="32"/>
  <c r="AJ313" i="32"/>
  <c r="AJ308" i="32"/>
  <c r="AJ338" i="32"/>
  <c r="AJ307" i="32"/>
  <c r="AJ323" i="32"/>
  <c r="AJ336" i="32"/>
  <c r="AJ344" i="32"/>
  <c r="AJ335" i="32"/>
  <c r="AJ324" i="32"/>
  <c r="AJ314" i="32"/>
  <c r="AJ326" i="32"/>
  <c r="AJ350" i="32"/>
  <c r="AJ349" i="32"/>
  <c r="AJ347" i="32"/>
  <c r="AJ334" i="32"/>
  <c r="AJ320" i="32"/>
  <c r="AJ90" i="85"/>
  <c r="AJ109" i="85"/>
  <c r="AJ117" i="85"/>
  <c r="AJ120" i="85"/>
  <c r="AJ126" i="85"/>
  <c r="AJ130" i="85"/>
  <c r="AJ129" i="85"/>
  <c r="AJ128" i="85"/>
  <c r="AJ118" i="85"/>
  <c r="AJ94" i="85"/>
  <c r="AJ108" i="85"/>
  <c r="AJ131" i="85"/>
  <c r="AJ75" i="85"/>
  <c r="AJ78" i="85"/>
  <c r="AJ102" i="85"/>
  <c r="AJ107" i="85"/>
  <c r="AJ85" i="85"/>
  <c r="AJ87" i="85"/>
  <c r="AJ125" i="85"/>
  <c r="AJ91" i="85"/>
  <c r="AJ97" i="85"/>
  <c r="AJ114" i="85"/>
  <c r="AJ103" i="85"/>
  <c r="AJ79" i="85"/>
  <c r="AJ104" i="85"/>
  <c r="AJ116" i="85"/>
  <c r="AJ76" i="85"/>
  <c r="AJ119" i="85"/>
  <c r="AJ71" i="85"/>
  <c r="AJ77" i="85"/>
  <c r="AJ73" i="85"/>
  <c r="AJ80" i="85"/>
  <c r="AJ123" i="85"/>
  <c r="AJ92" i="85"/>
  <c r="AJ72" i="85"/>
  <c r="AJ98" i="85"/>
  <c r="AJ110" i="85"/>
  <c r="AJ111" i="85"/>
  <c r="AJ112" i="85"/>
  <c r="AJ115" i="85"/>
  <c r="AJ121" i="85"/>
  <c r="AJ88" i="85"/>
  <c r="AJ127" i="85"/>
  <c r="AJ105" i="85"/>
  <c r="AJ82" i="85"/>
  <c r="AJ84" i="85"/>
  <c r="AJ86" i="85"/>
  <c r="AJ95" i="85"/>
  <c r="AJ106" i="85"/>
  <c r="AJ122" i="85"/>
  <c r="AJ93" i="85"/>
  <c r="AJ81" i="85"/>
  <c r="AJ96" i="85"/>
  <c r="AJ83" i="85"/>
  <c r="AJ113" i="85"/>
  <c r="AJ74" i="85"/>
  <c r="AJ101" i="85"/>
  <c r="AJ100" i="85"/>
  <c r="AJ89" i="85"/>
  <c r="AJ99" i="85"/>
  <c r="AJ124" i="85"/>
  <c r="AJ132" i="85"/>
  <c r="BL126" i="20"/>
  <c r="BD126" i="20"/>
  <c r="BM126" i="20"/>
  <c r="BO126" i="20"/>
  <c r="CG129" i="20"/>
  <c r="CF129" i="20"/>
  <c r="BO129" i="20"/>
  <c r="BY129" i="20"/>
  <c r="BF129" i="20"/>
  <c r="BW129" i="20"/>
  <c r="W129" i="20"/>
  <c r="BN129" i="20"/>
  <c r="CE129" i="20"/>
  <c r="I125" i="32"/>
  <c r="I180" i="32"/>
  <c r="I150" i="32"/>
  <c r="I142" i="32"/>
  <c r="I152" i="32"/>
  <c r="I176" i="32"/>
  <c r="I144" i="32"/>
  <c r="I138" i="32"/>
  <c r="I147" i="32"/>
  <c r="I149" i="32"/>
  <c r="I165" i="32"/>
  <c r="I181" i="32"/>
  <c r="I175" i="32"/>
  <c r="I128" i="32"/>
  <c r="I146" i="32"/>
  <c r="I163" i="32"/>
  <c r="I155" i="32"/>
  <c r="I162" i="32"/>
  <c r="I178" i="32"/>
  <c r="I179" i="32"/>
  <c r="I131" i="32"/>
  <c r="I126" i="32"/>
  <c r="I139" i="32"/>
  <c r="I158" i="32"/>
  <c r="I140" i="32"/>
  <c r="I137" i="32"/>
  <c r="I166" i="32"/>
  <c r="I171" i="32"/>
  <c r="I177" i="32"/>
  <c r="I134" i="32"/>
  <c r="I157" i="32"/>
  <c r="I160" i="32"/>
  <c r="I168" i="32"/>
  <c r="I161" i="32"/>
  <c r="I148" i="32"/>
  <c r="I164" i="32"/>
  <c r="I151" i="32"/>
  <c r="I145" i="32"/>
  <c r="I135" i="32"/>
  <c r="I141" i="32"/>
  <c r="I133" i="32"/>
  <c r="I132" i="32"/>
  <c r="I127" i="32"/>
  <c r="I174" i="32"/>
  <c r="I169" i="32"/>
  <c r="I167" i="32"/>
  <c r="I154" i="32"/>
  <c r="I156" i="32"/>
  <c r="I173" i="32"/>
  <c r="I159" i="32"/>
  <c r="I172" i="32"/>
  <c r="I143" i="32"/>
  <c r="I170" i="32"/>
  <c r="I153" i="32"/>
  <c r="I129" i="32"/>
  <c r="I130" i="32"/>
  <c r="I136" i="32"/>
  <c r="L146" i="32"/>
  <c r="L147" i="32"/>
  <c r="L155" i="32"/>
  <c r="L149" i="32"/>
  <c r="L152" i="32"/>
  <c r="L131" i="32"/>
  <c r="L139" i="32"/>
  <c r="L125" i="32"/>
  <c r="L128" i="32"/>
  <c r="L144" i="32"/>
  <c r="L180" i="32"/>
  <c r="L163" i="32"/>
  <c r="L138" i="32"/>
  <c r="L140" i="32"/>
  <c r="L175" i="32"/>
  <c r="L142" i="32"/>
  <c r="L176" i="32"/>
  <c r="L158" i="32"/>
  <c r="L178" i="32"/>
  <c r="L179" i="32"/>
  <c r="L160" i="32"/>
  <c r="L181" i="32"/>
  <c r="L162" i="32"/>
  <c r="L165" i="32"/>
  <c r="L164" i="32"/>
  <c r="L167" i="32"/>
  <c r="L168" i="32"/>
  <c r="L161" i="32"/>
  <c r="L150" i="32"/>
  <c r="L177" i="32"/>
  <c r="L154" i="32"/>
  <c r="L148" i="32"/>
  <c r="L174" i="32"/>
  <c r="L171" i="32"/>
  <c r="L151" i="32"/>
  <c r="L133" i="32"/>
  <c r="L136" i="32"/>
  <c r="L137" i="32"/>
  <c r="L134" i="32"/>
  <c r="L166" i="32"/>
  <c r="L126" i="32"/>
  <c r="L159" i="32"/>
  <c r="L129" i="32"/>
  <c r="L172" i="32"/>
  <c r="L156" i="32"/>
  <c r="L157" i="32"/>
  <c r="L169" i="32"/>
  <c r="L173" i="32"/>
  <c r="L132" i="32"/>
  <c r="L153" i="32"/>
  <c r="L141" i="32"/>
  <c r="L127" i="32"/>
  <c r="L170" i="32"/>
  <c r="L145" i="32"/>
  <c r="L135" i="32"/>
  <c r="L143" i="32"/>
  <c r="L130" i="32"/>
  <c r="BE129" i="20"/>
  <c r="BV129" i="20"/>
  <c r="BQ129" i="20"/>
  <c r="BM129" i="20"/>
  <c r="CD129" i="20"/>
  <c r="BH126" i="20"/>
  <c r="BL129" i="20"/>
  <c r="CC129" i="20"/>
  <c r="BI129" i="20"/>
  <c r="BI126" i="20"/>
  <c r="K138" i="32"/>
  <c r="K131" i="32"/>
  <c r="K125" i="32"/>
  <c r="K152" i="32"/>
  <c r="K139" i="32"/>
  <c r="K176" i="32"/>
  <c r="K163" i="32"/>
  <c r="K180" i="32"/>
  <c r="K140" i="32"/>
  <c r="K181" i="32"/>
  <c r="K150" i="32"/>
  <c r="K175" i="32"/>
  <c r="K165" i="32"/>
  <c r="K128" i="32"/>
  <c r="K147" i="32"/>
  <c r="K155" i="32"/>
  <c r="K177" i="32"/>
  <c r="K164" i="32"/>
  <c r="K168" i="32"/>
  <c r="K169" i="32"/>
  <c r="K126" i="32"/>
  <c r="K158" i="32"/>
  <c r="K161" i="32"/>
  <c r="K146" i="32"/>
  <c r="K162" i="32"/>
  <c r="K144" i="32"/>
  <c r="K149" i="32"/>
  <c r="K142" i="32"/>
  <c r="K178" i="32"/>
  <c r="K160" i="32"/>
  <c r="K157" i="32"/>
  <c r="K137" i="32"/>
  <c r="K129" i="32"/>
  <c r="K154" i="32"/>
  <c r="K156" i="32"/>
  <c r="K173" i="32"/>
  <c r="K171" i="32"/>
  <c r="K179" i="32"/>
  <c r="K151" i="32"/>
  <c r="K134" i="32"/>
  <c r="K166" i="32"/>
  <c r="K148" i="32"/>
  <c r="K136" i="32"/>
  <c r="K174" i="32"/>
  <c r="K167" i="32"/>
  <c r="K153" i="32"/>
  <c r="K127" i="32"/>
  <c r="K159" i="32"/>
  <c r="K135" i="32"/>
  <c r="K133" i="32"/>
  <c r="K145" i="32"/>
  <c r="K172" i="32"/>
  <c r="K170" i="32"/>
  <c r="K141" i="32"/>
  <c r="K132" i="32"/>
  <c r="K143" i="32"/>
  <c r="K130" i="32"/>
  <c r="N128" i="32"/>
  <c r="N144" i="32"/>
  <c r="N155" i="32"/>
  <c r="N150" i="32"/>
  <c r="N176" i="32"/>
  <c r="N181" i="32"/>
  <c r="N140" i="32"/>
  <c r="N146" i="32"/>
  <c r="N163" i="32"/>
  <c r="N125" i="32"/>
  <c r="N175" i="32"/>
  <c r="N180" i="32"/>
  <c r="N147" i="32"/>
  <c r="N165" i="32"/>
  <c r="N139" i="32"/>
  <c r="N149" i="32"/>
  <c r="N167" i="32"/>
  <c r="N131" i="32"/>
  <c r="N126" i="32"/>
  <c r="N138" i="32"/>
  <c r="N142" i="32"/>
  <c r="N164" i="32"/>
  <c r="N169" i="32"/>
  <c r="N162" i="32"/>
  <c r="N152" i="32"/>
  <c r="N158" i="32"/>
  <c r="N174" i="32"/>
  <c r="N134" i="32"/>
  <c r="N177" i="32"/>
  <c r="N157" i="32"/>
  <c r="N156" i="32"/>
  <c r="N151" i="32"/>
  <c r="N161" i="32"/>
  <c r="N178" i="32"/>
  <c r="N179" i="32"/>
  <c r="N166" i="32"/>
  <c r="N171" i="32"/>
  <c r="N168" i="32"/>
  <c r="N160" i="32"/>
  <c r="N137" i="32"/>
  <c r="N136" i="32"/>
  <c r="N135" i="32"/>
  <c r="N170" i="32"/>
  <c r="N148" i="32"/>
  <c r="N130" i="32"/>
  <c r="N173" i="32"/>
  <c r="N129" i="32"/>
  <c r="N145" i="32"/>
  <c r="N132" i="32"/>
  <c r="N172" i="32"/>
  <c r="N154" i="32"/>
  <c r="N159" i="32"/>
  <c r="N143" i="32"/>
  <c r="N141" i="32"/>
  <c r="N133" i="32"/>
  <c r="N127" i="32"/>
  <c r="N153" i="32"/>
  <c r="BK129" i="20"/>
  <c r="BT129" i="20"/>
  <c r="BN126" i="20"/>
  <c r="H125" i="32"/>
  <c r="H128" i="32"/>
  <c r="H165" i="32"/>
  <c r="H175" i="32"/>
  <c r="H138" i="32"/>
  <c r="H181" i="32"/>
  <c r="H146" i="32"/>
  <c r="H149" i="32"/>
  <c r="H150" i="32"/>
  <c r="H140" i="32"/>
  <c r="H155" i="32"/>
  <c r="H163" i="32"/>
  <c r="H180" i="32"/>
  <c r="H176" i="32"/>
  <c r="H126" i="32"/>
  <c r="H177" i="32"/>
  <c r="H147" i="32"/>
  <c r="H142" i="32"/>
  <c r="H152" i="32"/>
  <c r="H129" i="32"/>
  <c r="H139" i="32"/>
  <c r="H162" i="32"/>
  <c r="H158" i="32"/>
  <c r="H144" i="32"/>
  <c r="H131" i="32"/>
  <c r="H167" i="32"/>
  <c r="H179" i="32"/>
  <c r="H164" i="32"/>
  <c r="H178" i="32"/>
  <c r="H174" i="32"/>
  <c r="H171" i="32"/>
  <c r="H151" i="32"/>
  <c r="H156" i="32"/>
  <c r="H168" i="32"/>
  <c r="H169" i="32"/>
  <c r="H160" i="32"/>
  <c r="H161" i="32"/>
  <c r="H134" i="32"/>
  <c r="H154" i="32"/>
  <c r="H148" i="32"/>
  <c r="H143" i="32"/>
  <c r="H132" i="32"/>
  <c r="H170" i="32"/>
  <c r="H166" i="32"/>
  <c r="H172" i="32"/>
  <c r="H159" i="32"/>
  <c r="H137" i="32"/>
  <c r="H133" i="32"/>
  <c r="H157" i="32"/>
  <c r="H145" i="32"/>
  <c r="H136" i="32"/>
  <c r="H127" i="32"/>
  <c r="H135" i="32"/>
  <c r="H153" i="32"/>
  <c r="H141" i="32"/>
  <c r="H130" i="32"/>
  <c r="H173" i="32"/>
  <c r="BJ129" i="20"/>
  <c r="CA129" i="20"/>
  <c r="BH129" i="20"/>
  <c r="BE126" i="20"/>
  <c r="BR129" i="20"/>
  <c r="BP129" i="20"/>
  <c r="BJ126" i="20"/>
  <c r="J140" i="32"/>
  <c r="J149" i="32"/>
  <c r="J131" i="32"/>
  <c r="J175" i="32"/>
  <c r="J147" i="32"/>
  <c r="J165" i="32"/>
  <c r="J150" i="32"/>
  <c r="J146" i="32"/>
  <c r="J180" i="32"/>
  <c r="J152" i="32"/>
  <c r="J128" i="32"/>
  <c r="J138" i="32"/>
  <c r="J144" i="32"/>
  <c r="J163" i="32"/>
  <c r="J181" i="32"/>
  <c r="J155" i="32"/>
  <c r="J139" i="32"/>
  <c r="J158" i="32"/>
  <c r="J162" i="32"/>
  <c r="J142" i="32"/>
  <c r="J169" i="32"/>
  <c r="J167" i="32"/>
  <c r="J178" i="32"/>
  <c r="J125" i="32"/>
  <c r="J134" i="32"/>
  <c r="J126" i="32"/>
  <c r="J164" i="32"/>
  <c r="J161" i="32"/>
  <c r="J157" i="32"/>
  <c r="J177" i="32"/>
  <c r="J179" i="32"/>
  <c r="J173" i="32"/>
  <c r="J137" i="32"/>
  <c r="J153" i="32"/>
  <c r="J133" i="32"/>
  <c r="J160" i="32"/>
  <c r="J168" i="32"/>
  <c r="J166" i="32"/>
  <c r="J148" i="32"/>
  <c r="J129" i="32"/>
  <c r="J136" i="32"/>
  <c r="J135" i="32"/>
  <c r="J141" i="32"/>
  <c r="J130" i="32"/>
  <c r="J154" i="32"/>
  <c r="J174" i="32"/>
  <c r="J176" i="32"/>
  <c r="J151" i="32"/>
  <c r="J132" i="32"/>
  <c r="J159" i="32"/>
  <c r="J170" i="32"/>
  <c r="J156" i="32"/>
  <c r="J171" i="32"/>
  <c r="J127" i="32"/>
  <c r="J172" i="32"/>
  <c r="J143" i="32"/>
  <c r="J145" i="32"/>
  <c r="M165" i="32"/>
  <c r="M147" i="32"/>
  <c r="M163" i="32"/>
  <c r="M175" i="32"/>
  <c r="M155" i="32"/>
  <c r="M146" i="32"/>
  <c r="M125" i="32"/>
  <c r="M138" i="32"/>
  <c r="M128" i="32"/>
  <c r="M144" i="32"/>
  <c r="M149" i="32"/>
  <c r="M140" i="32"/>
  <c r="M181" i="32"/>
  <c r="M150" i="32"/>
  <c r="M126" i="32"/>
  <c r="M177" i="32"/>
  <c r="M134" i="32"/>
  <c r="M164" i="32"/>
  <c r="M178" i="32"/>
  <c r="M152" i="32"/>
  <c r="M139" i="32"/>
  <c r="M180" i="32"/>
  <c r="M176" i="32"/>
  <c r="M142" i="32"/>
  <c r="M162" i="32"/>
  <c r="M131" i="32"/>
  <c r="M168" i="32"/>
  <c r="M169" i="32"/>
  <c r="M167" i="32"/>
  <c r="M157" i="32"/>
  <c r="M160" i="32"/>
  <c r="M136" i="32"/>
  <c r="M158" i="32"/>
  <c r="M156" i="32"/>
  <c r="M154" i="32"/>
  <c r="M166" i="32"/>
  <c r="M173" i="32"/>
  <c r="M148" i="32"/>
  <c r="M153" i="32"/>
  <c r="M141" i="32"/>
  <c r="M127" i="32"/>
  <c r="M137" i="32"/>
  <c r="M129" i="32"/>
  <c r="M133" i="32"/>
  <c r="M171" i="32"/>
  <c r="M135" i="32"/>
  <c r="M151" i="32"/>
  <c r="M172" i="32"/>
  <c r="M143" i="32"/>
  <c r="M179" i="32"/>
  <c r="M130" i="32"/>
  <c r="M132" i="32"/>
  <c r="M159" i="32"/>
  <c r="M145" i="32"/>
  <c r="M161" i="32"/>
  <c r="M174" i="32"/>
  <c r="M170" i="32"/>
  <c r="BZ129" i="20"/>
  <c r="BG129" i="20"/>
  <c r="BX129" i="20"/>
  <c r="BG126" i="20"/>
  <c r="AI129" i="20"/>
  <c r="AN129" i="20"/>
  <c r="AZ129" i="20"/>
  <c r="AW130" i="20"/>
  <c r="AS130" i="20"/>
  <c r="Y130" i="20"/>
  <c r="AL130" i="20"/>
  <c r="AQ129" i="20"/>
  <c r="Z129" i="20"/>
  <c r="AG130" i="20"/>
  <c r="AA130" i="20"/>
  <c r="AK130" i="20"/>
  <c r="T128" i="20"/>
  <c r="X129" i="20"/>
  <c r="AB129" i="20"/>
  <c r="Q128" i="20"/>
  <c r="S128" i="20"/>
  <c r="AE130" i="20"/>
  <c r="AV130" i="20"/>
  <c r="R128" i="20"/>
  <c r="AD129" i="20"/>
  <c r="AN130" i="20"/>
  <c r="AF130" i="20"/>
  <c r="AT129" i="20"/>
  <c r="AL129" i="20"/>
  <c r="X130" i="20"/>
  <c r="AC130" i="20"/>
  <c r="AK129" i="20"/>
  <c r="AC129" i="20"/>
  <c r="BB129" i="20"/>
  <c r="AD130" i="20"/>
  <c r="Z130" i="20"/>
  <c r="AJ130" i="20"/>
  <c r="BC129" i="20"/>
  <c r="AE129" i="20"/>
  <c r="AR130" i="20"/>
  <c r="AB130" i="20"/>
  <c r="AH130" i="20"/>
  <c r="AS129" i="20"/>
  <c r="AX129" i="20"/>
  <c r="AJ129" i="20"/>
  <c r="AM129" i="20"/>
  <c r="AP129" i="20"/>
  <c r="AR129" i="20"/>
  <c r="AW129" i="20"/>
  <c r="AO130" i="20"/>
  <c r="BA129" i="20"/>
  <c r="AV129" i="20"/>
  <c r="AH129" i="20"/>
  <c r="Y129" i="20"/>
  <c r="AO129" i="20"/>
  <c r="AG129" i="20"/>
  <c r="AP130" i="20"/>
  <c r="AT130" i="20"/>
  <c r="AM130" i="20"/>
  <c r="AF129" i="20"/>
  <c r="BD129" i="20"/>
  <c r="AA129" i="20"/>
  <c r="AY129" i="20"/>
  <c r="AQ130" i="20"/>
  <c r="F6" i="30"/>
  <c r="N14" i="78"/>
  <c r="N75" i="78"/>
  <c r="N72" i="78"/>
  <c r="N113" i="78"/>
  <c r="N84" i="78"/>
  <c r="N92" i="78"/>
  <c r="N93" i="78"/>
  <c r="N58" i="78"/>
  <c r="N97" i="78"/>
  <c r="N55" i="78"/>
  <c r="N25" i="78"/>
  <c r="N32" i="78"/>
  <c r="N42" i="78"/>
  <c r="N24" i="78"/>
  <c r="N60" i="78"/>
  <c r="N8" i="78"/>
  <c r="N110" i="78"/>
  <c r="N78" i="78"/>
  <c r="N15" i="78"/>
  <c r="N73" i="78"/>
  <c r="N71" i="78"/>
  <c r="N11" i="78"/>
  <c r="N36" i="78"/>
  <c r="N41" i="78"/>
  <c r="N121" i="78"/>
  <c r="N10" i="78"/>
  <c r="N18" i="78"/>
  <c r="N74" i="78"/>
  <c r="N39" i="78"/>
  <c r="N21" i="78"/>
  <c r="N107" i="78"/>
  <c r="N35" i="78"/>
  <c r="N61" i="78"/>
  <c r="N16" i="78"/>
  <c r="N33" i="78"/>
  <c r="N111" i="78"/>
  <c r="N117" i="78"/>
  <c r="N103" i="78"/>
  <c r="N52" i="78"/>
  <c r="N27" i="78"/>
  <c r="N80" i="78"/>
  <c r="N96" i="78"/>
  <c r="N59" i="78"/>
  <c r="N91" i="78"/>
  <c r="N47" i="78"/>
  <c r="N31" i="78"/>
  <c r="N9" i="78"/>
  <c r="N30" i="78"/>
  <c r="N44" i="78"/>
  <c r="N37" i="78"/>
  <c r="N63" i="78"/>
  <c r="N100" i="78"/>
  <c r="N46" i="78"/>
  <c r="N109" i="78"/>
  <c r="N89" i="78"/>
  <c r="N69" i="78"/>
  <c r="N102" i="78"/>
  <c r="N120" i="78"/>
  <c r="N20" i="78"/>
  <c r="N53" i="78"/>
  <c r="N34" i="78"/>
  <c r="N23" i="78"/>
  <c r="N43" i="78"/>
  <c r="N13" i="78"/>
  <c r="N94" i="78"/>
  <c r="N87" i="78"/>
  <c r="N38" i="78"/>
  <c r="N81" i="78"/>
  <c r="N45" i="78"/>
  <c r="N70" i="78"/>
  <c r="N85" i="78"/>
  <c r="N57" i="78"/>
  <c r="N90" i="78"/>
  <c r="N28" i="78"/>
  <c r="N124" i="78"/>
  <c r="N22" i="78"/>
  <c r="N82" i="78"/>
  <c r="N66" i="78"/>
  <c r="N116" i="78"/>
  <c r="N54" i="78"/>
  <c r="N76" i="78"/>
  <c r="N65" i="78"/>
  <c r="N29" i="78"/>
  <c r="N67" i="78"/>
  <c r="N123" i="78"/>
  <c r="N12" i="78"/>
  <c r="N86" i="78"/>
  <c r="N49" i="78"/>
  <c r="N77" i="78"/>
  <c r="N26" i="78"/>
  <c r="N19" i="78"/>
  <c r="N83" i="78"/>
  <c r="N112" i="78"/>
  <c r="N101" i="78"/>
  <c r="N99" i="78"/>
  <c r="N40" i="78"/>
  <c r="N51" i="78"/>
  <c r="N64" i="78"/>
  <c r="N118" i="78"/>
  <c r="N48" i="78"/>
  <c r="N105" i="78"/>
  <c r="N119" i="78"/>
  <c r="N50" i="78"/>
  <c r="N98" i="78"/>
  <c r="N108" i="78"/>
  <c r="N115" i="78"/>
  <c r="N106" i="78"/>
  <c r="N88" i="78"/>
  <c r="N17" i="78"/>
  <c r="N122" i="78"/>
  <c r="N62" i="78"/>
  <c r="N114" i="78"/>
  <c r="N68" i="78"/>
  <c r="N125" i="78"/>
  <c r="N56" i="78"/>
  <c r="N95" i="78"/>
  <c r="N126" i="78"/>
  <c r="N79" i="78"/>
  <c r="N104" i="78"/>
  <c r="M78" i="78"/>
  <c r="M71" i="78"/>
  <c r="M84" i="78"/>
  <c r="M60" i="78"/>
  <c r="M14" i="78"/>
  <c r="M97" i="78"/>
  <c r="M93" i="78"/>
  <c r="M8" i="78"/>
  <c r="M110" i="78"/>
  <c r="M73" i="78"/>
  <c r="M21" i="78"/>
  <c r="M74" i="78"/>
  <c r="M113" i="78"/>
  <c r="M24" i="78"/>
  <c r="M111" i="78"/>
  <c r="M11" i="78"/>
  <c r="M55" i="78"/>
  <c r="M92" i="78"/>
  <c r="M25" i="78"/>
  <c r="M33" i="78"/>
  <c r="M52" i="78"/>
  <c r="M32" i="78"/>
  <c r="M47" i="78"/>
  <c r="M117" i="78"/>
  <c r="M36" i="78"/>
  <c r="M35" i="78"/>
  <c r="M43" i="78"/>
  <c r="M61" i="78"/>
  <c r="M72" i="78"/>
  <c r="M39" i="78"/>
  <c r="M18" i="78"/>
  <c r="M41" i="78"/>
  <c r="M27" i="78"/>
  <c r="M121" i="78"/>
  <c r="M16" i="78"/>
  <c r="M42" i="78"/>
  <c r="M15" i="78"/>
  <c r="M10" i="78"/>
  <c r="M75" i="78"/>
  <c r="M58" i="78"/>
  <c r="M80" i="78"/>
  <c r="M44" i="78"/>
  <c r="M37" i="78"/>
  <c r="M9" i="78"/>
  <c r="M53" i="78"/>
  <c r="M100" i="78"/>
  <c r="M46" i="78"/>
  <c r="M31" i="78"/>
  <c r="M13" i="78"/>
  <c r="M103" i="78"/>
  <c r="M120" i="78"/>
  <c r="M69" i="78"/>
  <c r="M91" i="78"/>
  <c r="M96" i="78"/>
  <c r="M30" i="78"/>
  <c r="M59" i="78"/>
  <c r="M94" i="78"/>
  <c r="M87" i="78"/>
  <c r="M107" i="78"/>
  <c r="M23" i="78"/>
  <c r="M67" i="78"/>
  <c r="M57" i="78"/>
  <c r="M28" i="78"/>
  <c r="M102" i="78"/>
  <c r="M124" i="78"/>
  <c r="M109" i="78"/>
  <c r="M34" i="78"/>
  <c r="M54" i="78"/>
  <c r="M38" i="78"/>
  <c r="M116" i="78"/>
  <c r="M89" i="78"/>
  <c r="M85" i="78"/>
  <c r="M81" i="78"/>
  <c r="M90" i="78"/>
  <c r="M22" i="78"/>
  <c r="M63" i="78"/>
  <c r="M29" i="78"/>
  <c r="M51" i="78"/>
  <c r="M20" i="78"/>
  <c r="M98" i="78"/>
  <c r="M70" i="78"/>
  <c r="M82" i="78"/>
  <c r="M77" i="78"/>
  <c r="M26" i="78"/>
  <c r="M119" i="78"/>
  <c r="M104" i="78"/>
  <c r="M123" i="78"/>
  <c r="M48" i="78"/>
  <c r="M19" i="78"/>
  <c r="M76" i="78"/>
  <c r="M50" i="78"/>
  <c r="M12" i="78"/>
  <c r="M105" i="78"/>
  <c r="M66" i="78"/>
  <c r="M45" i="78"/>
  <c r="M65" i="78"/>
  <c r="M83" i="78"/>
  <c r="M118" i="78"/>
  <c r="M108" i="78"/>
  <c r="M40" i="78"/>
  <c r="M101" i="78"/>
  <c r="M62" i="78"/>
  <c r="M125" i="78"/>
  <c r="M49" i="78"/>
  <c r="M64" i="78"/>
  <c r="M56" i="78"/>
  <c r="M86" i="78"/>
  <c r="M114" i="78"/>
  <c r="M79" i="78"/>
  <c r="M122" i="78"/>
  <c r="M17" i="78"/>
  <c r="M106" i="78"/>
  <c r="M99" i="78"/>
  <c r="M126" i="78"/>
  <c r="M88" i="78"/>
  <c r="M112" i="78"/>
  <c r="M95" i="78"/>
  <c r="M115" i="78"/>
  <c r="M68" i="78"/>
  <c r="U84" i="78"/>
  <c r="U75" i="78"/>
  <c r="U60" i="78"/>
  <c r="U14" i="78"/>
  <c r="U92" i="78"/>
  <c r="U71" i="78"/>
  <c r="U93" i="78"/>
  <c r="U113" i="78"/>
  <c r="U97" i="78"/>
  <c r="U52" i="78"/>
  <c r="U110" i="78"/>
  <c r="U15" i="78"/>
  <c r="U11" i="78"/>
  <c r="U33" i="78"/>
  <c r="U78" i="78"/>
  <c r="U55" i="78"/>
  <c r="U72" i="78"/>
  <c r="U58" i="78"/>
  <c r="U42" i="78"/>
  <c r="U41" i="78"/>
  <c r="U25" i="78"/>
  <c r="U35" i="78"/>
  <c r="U32" i="78"/>
  <c r="U16" i="78"/>
  <c r="U36" i="78"/>
  <c r="U21" i="78"/>
  <c r="U107" i="78"/>
  <c r="U73" i="78"/>
  <c r="U10" i="78"/>
  <c r="U18" i="78"/>
  <c r="U9" i="78"/>
  <c r="U8" i="78"/>
  <c r="U61" i="78"/>
  <c r="U74" i="78"/>
  <c r="U47" i="78"/>
  <c r="U30" i="78"/>
  <c r="U117" i="78"/>
  <c r="U121" i="78"/>
  <c r="U39" i="78"/>
  <c r="U27" i="78"/>
  <c r="U111" i="78"/>
  <c r="U43" i="78"/>
  <c r="U120" i="78"/>
  <c r="U24" i="78"/>
  <c r="U13" i="78"/>
  <c r="U91" i="78"/>
  <c r="U96" i="78"/>
  <c r="U59" i="78"/>
  <c r="U80" i="78"/>
  <c r="U63" i="78"/>
  <c r="U69" i="78"/>
  <c r="U37" i="78"/>
  <c r="U44" i="78"/>
  <c r="U100" i="78"/>
  <c r="U103" i="78"/>
  <c r="U45" i="78"/>
  <c r="U109" i="78"/>
  <c r="U89" i="78"/>
  <c r="U124" i="78"/>
  <c r="U34" i="78"/>
  <c r="U46" i="78"/>
  <c r="U54" i="78"/>
  <c r="U70" i="78"/>
  <c r="U87" i="78"/>
  <c r="U53" i="78"/>
  <c r="U94" i="78"/>
  <c r="U57" i="78"/>
  <c r="U98" i="78"/>
  <c r="U22" i="78"/>
  <c r="U67" i="78"/>
  <c r="U51" i="78"/>
  <c r="U90" i="78"/>
  <c r="U81" i="78"/>
  <c r="U20" i="78"/>
  <c r="U28" i="78"/>
  <c r="U29" i="78"/>
  <c r="U102" i="78"/>
  <c r="U85" i="78"/>
  <c r="U31" i="78"/>
  <c r="U23" i="78"/>
  <c r="U64" i="78"/>
  <c r="U19" i="78"/>
  <c r="U26" i="78"/>
  <c r="U65" i="78"/>
  <c r="U118" i="78"/>
  <c r="U86" i="78"/>
  <c r="U82" i="78"/>
  <c r="U48" i="78"/>
  <c r="U123" i="78"/>
  <c r="U49" i="78"/>
  <c r="U105" i="78"/>
  <c r="U66" i="78"/>
  <c r="U76" i="78"/>
  <c r="U50" i="78"/>
  <c r="U108" i="78"/>
  <c r="U38" i="78"/>
  <c r="U83" i="78"/>
  <c r="U119" i="78"/>
  <c r="U116" i="78"/>
  <c r="U112" i="78"/>
  <c r="U104" i="78"/>
  <c r="U62" i="78"/>
  <c r="U17" i="78"/>
  <c r="U56" i="78"/>
  <c r="U115" i="78"/>
  <c r="U99" i="78"/>
  <c r="U106" i="78"/>
  <c r="U68" i="78"/>
  <c r="U88" i="78"/>
  <c r="U40" i="78"/>
  <c r="U12" i="78"/>
  <c r="U77" i="78"/>
  <c r="U101" i="78"/>
  <c r="U114" i="78"/>
  <c r="U95" i="78"/>
  <c r="U122" i="78"/>
  <c r="U125" i="78"/>
  <c r="U126" i="78"/>
  <c r="U79" i="78"/>
  <c r="K15" i="78"/>
  <c r="K58" i="78"/>
  <c r="K97" i="78"/>
  <c r="K60" i="78"/>
  <c r="K52" i="78"/>
  <c r="K84" i="78"/>
  <c r="K78" i="78"/>
  <c r="K110" i="78"/>
  <c r="K14" i="78"/>
  <c r="K75" i="78"/>
  <c r="K113" i="78"/>
  <c r="K73" i="78"/>
  <c r="K24" i="78"/>
  <c r="K8" i="78"/>
  <c r="K42" i="78"/>
  <c r="K92" i="78"/>
  <c r="K71" i="78"/>
  <c r="K35" i="78"/>
  <c r="K72" i="78"/>
  <c r="K111" i="78"/>
  <c r="K93" i="78"/>
  <c r="K74" i="78"/>
  <c r="K25" i="78"/>
  <c r="K10" i="78"/>
  <c r="K36" i="78"/>
  <c r="K55" i="78"/>
  <c r="K107" i="78"/>
  <c r="K11" i="78"/>
  <c r="K33" i="78"/>
  <c r="K117" i="78"/>
  <c r="K121" i="78"/>
  <c r="K18" i="78"/>
  <c r="K21" i="78"/>
  <c r="K30" i="78"/>
  <c r="K27" i="78"/>
  <c r="K16" i="78"/>
  <c r="K80" i="78"/>
  <c r="K47" i="78"/>
  <c r="K91" i="78"/>
  <c r="K103" i="78"/>
  <c r="K120" i="78"/>
  <c r="K46" i="78"/>
  <c r="K31" i="78"/>
  <c r="K39" i="78"/>
  <c r="K94" i="78"/>
  <c r="K9" i="78"/>
  <c r="K41" i="78"/>
  <c r="K96" i="78"/>
  <c r="K59" i="78"/>
  <c r="K43" i="78"/>
  <c r="K61" i="78"/>
  <c r="K32" i="78"/>
  <c r="K63" i="78"/>
  <c r="K37" i="78"/>
  <c r="K67" i="78"/>
  <c r="K45" i="78"/>
  <c r="K53" i="78"/>
  <c r="K69" i="78"/>
  <c r="K109" i="78"/>
  <c r="K28" i="78"/>
  <c r="K34" i="78"/>
  <c r="K87" i="78"/>
  <c r="K20" i="78"/>
  <c r="K54" i="78"/>
  <c r="K44" i="78"/>
  <c r="K102" i="78"/>
  <c r="K13" i="78"/>
  <c r="K100" i="78"/>
  <c r="K116" i="78"/>
  <c r="K124" i="78"/>
  <c r="K65" i="78"/>
  <c r="K89" i="78"/>
  <c r="K85" i="78"/>
  <c r="K70" i="78"/>
  <c r="K38" i="78"/>
  <c r="K98" i="78"/>
  <c r="K66" i="78"/>
  <c r="K76" i="78"/>
  <c r="K81" i="78"/>
  <c r="K51" i="78"/>
  <c r="K29" i="78"/>
  <c r="K57" i="78"/>
  <c r="K86" i="78"/>
  <c r="K83" i="78"/>
  <c r="K68" i="78"/>
  <c r="K101" i="78"/>
  <c r="K105" i="78"/>
  <c r="K115" i="78"/>
  <c r="K40" i="78"/>
  <c r="K23" i="78"/>
  <c r="K48" i="78"/>
  <c r="K118" i="78"/>
  <c r="K12" i="78"/>
  <c r="K119" i="78"/>
  <c r="K108" i="78"/>
  <c r="K22" i="78"/>
  <c r="K50" i="78"/>
  <c r="K88" i="78"/>
  <c r="K82" i="78"/>
  <c r="K123" i="78"/>
  <c r="K49" i="78"/>
  <c r="K64" i="78"/>
  <c r="K90" i="78"/>
  <c r="K26" i="78"/>
  <c r="K112" i="78"/>
  <c r="K95" i="78"/>
  <c r="K79" i="78"/>
  <c r="K56" i="78"/>
  <c r="K104" i="78"/>
  <c r="K122" i="78"/>
  <c r="K17" i="78"/>
  <c r="K19" i="78"/>
  <c r="K126" i="78"/>
  <c r="K114" i="78"/>
  <c r="K62" i="78"/>
  <c r="K99" i="78"/>
  <c r="K106" i="78"/>
  <c r="K77" i="78"/>
  <c r="K125" i="78"/>
  <c r="T52" i="78"/>
  <c r="T84" i="78"/>
  <c r="T15" i="78"/>
  <c r="T60" i="78"/>
  <c r="T93" i="78"/>
  <c r="T113" i="78"/>
  <c r="T14" i="78"/>
  <c r="T58" i="78"/>
  <c r="T55" i="78"/>
  <c r="T73" i="78"/>
  <c r="T110" i="78"/>
  <c r="T21" i="78"/>
  <c r="T117" i="78"/>
  <c r="T36" i="78"/>
  <c r="T92" i="78"/>
  <c r="T97" i="78"/>
  <c r="T72" i="78"/>
  <c r="T71" i="78"/>
  <c r="T74" i="78"/>
  <c r="T111" i="78"/>
  <c r="T75" i="78"/>
  <c r="T33" i="78"/>
  <c r="T8" i="78"/>
  <c r="T39" i="78"/>
  <c r="T43" i="78"/>
  <c r="T30" i="78"/>
  <c r="T27" i="78"/>
  <c r="T24" i="78"/>
  <c r="T42" i="78"/>
  <c r="T25" i="78"/>
  <c r="T41" i="78"/>
  <c r="T32" i="78"/>
  <c r="T78" i="78"/>
  <c r="T11" i="78"/>
  <c r="T35" i="78"/>
  <c r="T10" i="78"/>
  <c r="T107" i="78"/>
  <c r="T61" i="78"/>
  <c r="T121" i="78"/>
  <c r="T47" i="78"/>
  <c r="T13" i="78"/>
  <c r="T120" i="78"/>
  <c r="T46" i="78"/>
  <c r="T16" i="78"/>
  <c r="T91" i="78"/>
  <c r="T37" i="78"/>
  <c r="T44" i="78"/>
  <c r="T96" i="78"/>
  <c r="T100" i="78"/>
  <c r="T31" i="78"/>
  <c r="T80" i="78"/>
  <c r="T59" i="78"/>
  <c r="T94" i="78"/>
  <c r="T9" i="78"/>
  <c r="T53" i="78"/>
  <c r="T109" i="78"/>
  <c r="T102" i="78"/>
  <c r="T124" i="78"/>
  <c r="T23" i="78"/>
  <c r="T89" i="78"/>
  <c r="T34" i="78"/>
  <c r="T67" i="78"/>
  <c r="T85" i="78"/>
  <c r="T18" i="78"/>
  <c r="T63" i="78"/>
  <c r="T28" i="78"/>
  <c r="T54" i="78"/>
  <c r="T29" i="78"/>
  <c r="T82" i="78"/>
  <c r="T76" i="78"/>
  <c r="T98" i="78"/>
  <c r="T70" i="78"/>
  <c r="T66" i="78"/>
  <c r="T118" i="78"/>
  <c r="T20" i="78"/>
  <c r="T69" i="78"/>
  <c r="T51" i="78"/>
  <c r="T57" i="78"/>
  <c r="T103" i="78"/>
  <c r="T45" i="78"/>
  <c r="T81" i="78"/>
  <c r="T108" i="78"/>
  <c r="T48" i="78"/>
  <c r="T115" i="78"/>
  <c r="T104" i="78"/>
  <c r="T50" i="78"/>
  <c r="T112" i="78"/>
  <c r="T12" i="78"/>
  <c r="T40" i="78"/>
  <c r="T123" i="78"/>
  <c r="T105" i="78"/>
  <c r="T88" i="78"/>
  <c r="T19" i="78"/>
  <c r="T101" i="78"/>
  <c r="T125" i="78"/>
  <c r="T65" i="78"/>
  <c r="T49" i="78"/>
  <c r="T99" i="78"/>
  <c r="T38" i="78"/>
  <c r="T90" i="78"/>
  <c r="T22" i="78"/>
  <c r="T86" i="78"/>
  <c r="T26" i="78"/>
  <c r="T119" i="78"/>
  <c r="T116" i="78"/>
  <c r="T64" i="78"/>
  <c r="T87" i="78"/>
  <c r="T83" i="78"/>
  <c r="T77" i="78"/>
  <c r="T126" i="78"/>
  <c r="T62" i="78"/>
  <c r="T106" i="78"/>
  <c r="T17" i="78"/>
  <c r="T114" i="78"/>
  <c r="T56" i="78"/>
  <c r="T79" i="78"/>
  <c r="T122" i="78"/>
  <c r="T68" i="78"/>
  <c r="T95" i="78"/>
  <c r="I75" i="78"/>
  <c r="I97" i="78"/>
  <c r="I52" i="78"/>
  <c r="I113" i="78"/>
  <c r="I110" i="78"/>
  <c r="I72" i="78"/>
  <c r="I84" i="78"/>
  <c r="I93" i="78"/>
  <c r="I60" i="78"/>
  <c r="I15" i="78"/>
  <c r="I8" i="78"/>
  <c r="I55" i="78"/>
  <c r="I92" i="78"/>
  <c r="I21" i="78"/>
  <c r="I42" i="78"/>
  <c r="I58" i="78"/>
  <c r="I25" i="78"/>
  <c r="I24" i="78"/>
  <c r="I14" i="78"/>
  <c r="I74" i="78"/>
  <c r="I78" i="78"/>
  <c r="I39" i="78"/>
  <c r="I18" i="78"/>
  <c r="I36" i="78"/>
  <c r="I73" i="78"/>
  <c r="I32" i="78"/>
  <c r="I117" i="78"/>
  <c r="I27" i="78"/>
  <c r="I43" i="78"/>
  <c r="I61" i="78"/>
  <c r="I47" i="78"/>
  <c r="I71" i="78"/>
  <c r="I10" i="78"/>
  <c r="I33" i="78"/>
  <c r="I35" i="78"/>
  <c r="I11" i="78"/>
  <c r="I80" i="78"/>
  <c r="I30" i="78"/>
  <c r="I96" i="78"/>
  <c r="I41" i="78"/>
  <c r="I91" i="78"/>
  <c r="I121" i="78"/>
  <c r="I120" i="78"/>
  <c r="I13" i="78"/>
  <c r="I59" i="78"/>
  <c r="I94" i="78"/>
  <c r="I107" i="78"/>
  <c r="I69" i="78"/>
  <c r="I103" i="78"/>
  <c r="I46" i="78"/>
  <c r="I54" i="78"/>
  <c r="I9" i="78"/>
  <c r="I34" i="78"/>
  <c r="I102" i="78"/>
  <c r="I45" i="78"/>
  <c r="I20" i="78"/>
  <c r="I124" i="78"/>
  <c r="I87" i="78"/>
  <c r="I85" i="78"/>
  <c r="I57" i="78"/>
  <c r="I111" i="78"/>
  <c r="I100" i="78"/>
  <c r="I31" i="78"/>
  <c r="I63" i="78"/>
  <c r="I28" i="78"/>
  <c r="I16" i="78"/>
  <c r="I44" i="78"/>
  <c r="I23" i="78"/>
  <c r="I53" i="78"/>
  <c r="I98" i="78"/>
  <c r="I37" i="78"/>
  <c r="I29" i="78"/>
  <c r="I90" i="78"/>
  <c r="I51" i="78"/>
  <c r="I118" i="78"/>
  <c r="I70" i="78"/>
  <c r="I89" i="78"/>
  <c r="I22" i="78"/>
  <c r="I65" i="78"/>
  <c r="I109" i="78"/>
  <c r="I67" i="78"/>
  <c r="I81" i="78"/>
  <c r="I49" i="78"/>
  <c r="I123" i="78"/>
  <c r="I108" i="78"/>
  <c r="I88" i="78"/>
  <c r="I101" i="78"/>
  <c r="I76" i="78"/>
  <c r="I17" i="78"/>
  <c r="I40" i="78"/>
  <c r="I86" i="78"/>
  <c r="I83" i="78"/>
  <c r="I112" i="78"/>
  <c r="I105" i="78"/>
  <c r="I26" i="78"/>
  <c r="I48" i="78"/>
  <c r="I119" i="78"/>
  <c r="I66" i="78"/>
  <c r="I116" i="78"/>
  <c r="I12" i="78"/>
  <c r="I50" i="78"/>
  <c r="I64" i="78"/>
  <c r="I115" i="78"/>
  <c r="I82" i="78"/>
  <c r="I99" i="78"/>
  <c r="I62" i="78"/>
  <c r="I95" i="78"/>
  <c r="I38" i="78"/>
  <c r="I104" i="78"/>
  <c r="I19" i="78"/>
  <c r="I114" i="78"/>
  <c r="I56" i="78"/>
  <c r="I79" i="78"/>
  <c r="I122" i="78"/>
  <c r="I125" i="78"/>
  <c r="I126" i="78"/>
  <c r="I77" i="78"/>
  <c r="I68" i="78"/>
  <c r="I106" i="78"/>
  <c r="S60" i="78"/>
  <c r="S14" i="78"/>
  <c r="S93" i="78"/>
  <c r="S113" i="78"/>
  <c r="S75" i="78"/>
  <c r="S110" i="78"/>
  <c r="S15" i="78"/>
  <c r="S52" i="78"/>
  <c r="S92" i="78"/>
  <c r="S71" i="78"/>
  <c r="S74" i="78"/>
  <c r="S21" i="78"/>
  <c r="S84" i="78"/>
  <c r="S117" i="78"/>
  <c r="S8" i="78"/>
  <c r="S58" i="78"/>
  <c r="S72" i="78"/>
  <c r="S36" i="78"/>
  <c r="S41" i="78"/>
  <c r="S24" i="78"/>
  <c r="S11" i="78"/>
  <c r="S39" i="78"/>
  <c r="S47" i="78"/>
  <c r="S121" i="78"/>
  <c r="S61" i="78"/>
  <c r="S78" i="78"/>
  <c r="S80" i="78"/>
  <c r="S97" i="78"/>
  <c r="S33" i="78"/>
  <c r="S35" i="78"/>
  <c r="S32" i="78"/>
  <c r="S111" i="78"/>
  <c r="S10" i="78"/>
  <c r="S107" i="78"/>
  <c r="S27" i="78"/>
  <c r="S18" i="78"/>
  <c r="S55" i="78"/>
  <c r="S42" i="78"/>
  <c r="S43" i="78"/>
  <c r="S100" i="78"/>
  <c r="S9" i="78"/>
  <c r="S13" i="78"/>
  <c r="S44" i="78"/>
  <c r="S91" i="78"/>
  <c r="S103" i="78"/>
  <c r="S69" i="78"/>
  <c r="S94" i="78"/>
  <c r="S59" i="78"/>
  <c r="S120" i="78"/>
  <c r="S25" i="78"/>
  <c r="S46" i="78"/>
  <c r="S73" i="78"/>
  <c r="S54" i="78"/>
  <c r="S89" i="78"/>
  <c r="S16" i="78"/>
  <c r="S63" i="78"/>
  <c r="S87" i="78"/>
  <c r="S23" i="78"/>
  <c r="S96" i="78"/>
  <c r="S53" i="78"/>
  <c r="S20" i="78"/>
  <c r="S34" i="78"/>
  <c r="S37" i="78"/>
  <c r="S28" i="78"/>
  <c r="S30" i="78"/>
  <c r="S31" i="78"/>
  <c r="S102" i="78"/>
  <c r="S70" i="78"/>
  <c r="S66" i="78"/>
  <c r="S109" i="78"/>
  <c r="S51" i="78"/>
  <c r="S65" i="78"/>
  <c r="S57" i="78"/>
  <c r="S45" i="78"/>
  <c r="S81" i="78"/>
  <c r="S90" i="78"/>
  <c r="S85" i="78"/>
  <c r="S67" i="78"/>
  <c r="S98" i="78"/>
  <c r="S29" i="78"/>
  <c r="S38" i="78"/>
  <c r="S108" i="78"/>
  <c r="S88" i="78"/>
  <c r="S76" i="78"/>
  <c r="S50" i="78"/>
  <c r="S112" i="78"/>
  <c r="S119" i="78"/>
  <c r="S82" i="78"/>
  <c r="S12" i="78"/>
  <c r="S86" i="78"/>
  <c r="S22" i="78"/>
  <c r="S116" i="78"/>
  <c r="S118" i="78"/>
  <c r="S83" i="78"/>
  <c r="S48" i="78"/>
  <c r="S68" i="78"/>
  <c r="S64" i="78"/>
  <c r="S105" i="78"/>
  <c r="S124" i="78"/>
  <c r="S26" i="78"/>
  <c r="S123" i="78"/>
  <c r="S49" i="78"/>
  <c r="S104" i="78"/>
  <c r="S17" i="78"/>
  <c r="S114" i="78"/>
  <c r="S19" i="78"/>
  <c r="S115" i="78"/>
  <c r="S99" i="78"/>
  <c r="S62" i="78"/>
  <c r="S125" i="78"/>
  <c r="S56" i="78"/>
  <c r="S79" i="78"/>
  <c r="S95" i="78"/>
  <c r="S101" i="78"/>
  <c r="S122" i="78"/>
  <c r="S126" i="78"/>
  <c r="S40" i="78"/>
  <c r="S77" i="78"/>
  <c r="S106" i="78"/>
  <c r="Q113" i="78"/>
  <c r="Q97" i="78"/>
  <c r="Q60" i="78"/>
  <c r="Q84" i="78"/>
  <c r="Q15" i="78"/>
  <c r="Q110" i="78"/>
  <c r="Q78" i="78"/>
  <c r="Q92" i="78"/>
  <c r="Q75" i="78"/>
  <c r="Q14" i="78"/>
  <c r="Q52" i="78"/>
  <c r="Q55" i="78"/>
  <c r="Q41" i="78"/>
  <c r="Q93" i="78"/>
  <c r="Q72" i="78"/>
  <c r="Q74" i="78"/>
  <c r="Q21" i="78"/>
  <c r="Q25" i="78"/>
  <c r="Q36" i="78"/>
  <c r="Q58" i="78"/>
  <c r="Q71" i="78"/>
  <c r="Q8" i="78"/>
  <c r="Q11" i="78"/>
  <c r="Q35" i="78"/>
  <c r="Q32" i="78"/>
  <c r="Q111" i="78"/>
  <c r="Q10" i="78"/>
  <c r="Q117" i="78"/>
  <c r="Q27" i="78"/>
  <c r="Q33" i="78"/>
  <c r="Q30" i="78"/>
  <c r="Q107" i="78"/>
  <c r="Q24" i="78"/>
  <c r="Q42" i="78"/>
  <c r="Q61" i="78"/>
  <c r="Q16" i="78"/>
  <c r="Q39" i="78"/>
  <c r="Q9" i="78"/>
  <c r="Q94" i="78"/>
  <c r="Q18" i="78"/>
  <c r="Q46" i="78"/>
  <c r="Q121" i="78"/>
  <c r="Q120" i="78"/>
  <c r="Q63" i="78"/>
  <c r="Q96" i="78"/>
  <c r="Q69" i="78"/>
  <c r="Q103" i="78"/>
  <c r="Q13" i="78"/>
  <c r="Q37" i="78"/>
  <c r="Q43" i="78"/>
  <c r="Q44" i="78"/>
  <c r="Q73" i="78"/>
  <c r="Q31" i="78"/>
  <c r="Q91" i="78"/>
  <c r="Q80" i="78"/>
  <c r="Q59" i="78"/>
  <c r="Q109" i="78"/>
  <c r="Q102" i="78"/>
  <c r="Q67" i="78"/>
  <c r="Q20" i="78"/>
  <c r="Q124" i="78"/>
  <c r="Q89" i="78"/>
  <c r="Q23" i="78"/>
  <c r="Q100" i="78"/>
  <c r="Q28" i="78"/>
  <c r="Q54" i="78"/>
  <c r="Q51" i="78"/>
  <c r="Q22" i="78"/>
  <c r="Q85" i="78"/>
  <c r="Q66" i="78"/>
  <c r="Q81" i="78"/>
  <c r="Q34" i="78"/>
  <c r="Q47" i="78"/>
  <c r="Q70" i="78"/>
  <c r="Q87" i="78"/>
  <c r="Q57" i="78"/>
  <c r="Q29" i="78"/>
  <c r="Q38" i="78"/>
  <c r="Q98" i="78"/>
  <c r="Q76" i="78"/>
  <c r="Q90" i="78"/>
  <c r="Q116" i="78"/>
  <c r="Q45" i="78"/>
  <c r="Q65" i="78"/>
  <c r="Q82" i="78"/>
  <c r="Q40" i="78"/>
  <c r="Q99" i="78"/>
  <c r="Q68" i="78"/>
  <c r="Q12" i="78"/>
  <c r="Q53" i="78"/>
  <c r="Q119" i="78"/>
  <c r="Q101" i="78"/>
  <c r="Q17" i="78"/>
  <c r="Q77" i="78"/>
  <c r="Q118" i="78"/>
  <c r="Q19" i="78"/>
  <c r="Q26" i="78"/>
  <c r="Q50" i="78"/>
  <c r="Q83" i="78"/>
  <c r="Q105" i="78"/>
  <c r="Q112" i="78"/>
  <c r="Q123" i="78"/>
  <c r="Q48" i="78"/>
  <c r="Q49" i="78"/>
  <c r="Q88" i="78"/>
  <c r="Q126" i="78"/>
  <c r="Q64" i="78"/>
  <c r="Q56" i="78"/>
  <c r="Q114" i="78"/>
  <c r="Q108" i="78"/>
  <c r="Q106" i="78"/>
  <c r="Q104" i="78"/>
  <c r="Q86" i="78"/>
  <c r="Q62" i="78"/>
  <c r="Q122" i="78"/>
  <c r="Q125" i="78"/>
  <c r="Q95" i="78"/>
  <c r="Q115" i="78"/>
  <c r="Q79" i="78"/>
  <c r="P60" i="78"/>
  <c r="P113" i="78"/>
  <c r="P72" i="78"/>
  <c r="P71" i="78"/>
  <c r="P15" i="78"/>
  <c r="P14" i="78"/>
  <c r="P75" i="78"/>
  <c r="P97" i="78"/>
  <c r="P8" i="78"/>
  <c r="P93" i="78"/>
  <c r="P110" i="78"/>
  <c r="P55" i="78"/>
  <c r="P84" i="78"/>
  <c r="P52" i="78"/>
  <c r="P58" i="78"/>
  <c r="P78" i="78"/>
  <c r="P92" i="78"/>
  <c r="P73" i="78"/>
  <c r="P24" i="78"/>
  <c r="P25" i="78"/>
  <c r="P36" i="78"/>
  <c r="P33" i="78"/>
  <c r="P74" i="78"/>
  <c r="P111" i="78"/>
  <c r="P47" i="78"/>
  <c r="P16" i="78"/>
  <c r="P11" i="78"/>
  <c r="P121" i="78"/>
  <c r="P35" i="78"/>
  <c r="P10" i="78"/>
  <c r="P27" i="78"/>
  <c r="P30" i="78"/>
  <c r="P21" i="78"/>
  <c r="P32" i="78"/>
  <c r="P107" i="78"/>
  <c r="P42" i="78"/>
  <c r="P39" i="78"/>
  <c r="P18" i="78"/>
  <c r="P43" i="78"/>
  <c r="P61" i="78"/>
  <c r="P80" i="78"/>
  <c r="P63" i="78"/>
  <c r="P91" i="78"/>
  <c r="P13" i="78"/>
  <c r="P69" i="78"/>
  <c r="P46" i="78"/>
  <c r="P41" i="78"/>
  <c r="P120" i="78"/>
  <c r="P53" i="78"/>
  <c r="P117" i="78"/>
  <c r="P31" i="78"/>
  <c r="P9" i="78"/>
  <c r="P96" i="78"/>
  <c r="P37" i="78"/>
  <c r="P103" i="78"/>
  <c r="P85" i="78"/>
  <c r="P44" i="78"/>
  <c r="P28" i="78"/>
  <c r="P34" i="78"/>
  <c r="P100" i="78"/>
  <c r="P94" i="78"/>
  <c r="P59" i="78"/>
  <c r="P109" i="78"/>
  <c r="P124" i="78"/>
  <c r="P20" i="78"/>
  <c r="P23" i="78"/>
  <c r="P89" i="78"/>
  <c r="P57" i="78"/>
  <c r="P66" i="78"/>
  <c r="P87" i="78"/>
  <c r="P45" i="78"/>
  <c r="P81" i="78"/>
  <c r="P102" i="78"/>
  <c r="P67" i="78"/>
  <c r="P29" i="78"/>
  <c r="P54" i="78"/>
  <c r="P51" i="78"/>
  <c r="P38" i="78"/>
  <c r="P65" i="78"/>
  <c r="P50" i="78"/>
  <c r="P112" i="78"/>
  <c r="P49" i="78"/>
  <c r="P105" i="78"/>
  <c r="P17" i="78"/>
  <c r="P40" i="78"/>
  <c r="P70" i="78"/>
  <c r="P68" i="78"/>
  <c r="P90" i="78"/>
  <c r="P119" i="78"/>
  <c r="P22" i="78"/>
  <c r="P116" i="78"/>
  <c r="P82" i="78"/>
  <c r="P86" i="78"/>
  <c r="P99" i="78"/>
  <c r="P26" i="78"/>
  <c r="P104" i="78"/>
  <c r="P64" i="78"/>
  <c r="P88" i="78"/>
  <c r="P98" i="78"/>
  <c r="P76" i="78"/>
  <c r="P118" i="78"/>
  <c r="P123" i="78"/>
  <c r="P83" i="78"/>
  <c r="P62" i="78"/>
  <c r="P125" i="78"/>
  <c r="P108" i="78"/>
  <c r="P115" i="78"/>
  <c r="P19" i="78"/>
  <c r="P101" i="78"/>
  <c r="P56" i="78"/>
  <c r="P95" i="78"/>
  <c r="P122" i="78"/>
  <c r="P114" i="78"/>
  <c r="P77" i="78"/>
  <c r="P48" i="78"/>
  <c r="P126" i="78"/>
  <c r="P79" i="78"/>
  <c r="P12" i="78"/>
  <c r="P106" i="78"/>
  <c r="H102" i="78"/>
  <c r="H82" i="78"/>
  <c r="H99" i="78"/>
  <c r="H113" i="78"/>
  <c r="H35" i="78"/>
  <c r="H8" i="78"/>
  <c r="H39" i="78"/>
  <c r="H123" i="78"/>
  <c r="H56" i="78"/>
  <c r="H71" i="78"/>
  <c r="H124" i="78"/>
  <c r="H28" i="78"/>
  <c r="H117" i="78"/>
  <c r="H17" i="78"/>
  <c r="H45" i="78"/>
  <c r="H91" i="78"/>
  <c r="H119" i="78"/>
  <c r="H121" i="78"/>
  <c r="H125" i="78"/>
  <c r="H21" i="78"/>
  <c r="H70" i="78"/>
  <c r="H42" i="78"/>
  <c r="H87" i="78"/>
  <c r="H106" i="78"/>
  <c r="H38" i="78"/>
  <c r="H18" i="78"/>
  <c r="H49" i="78"/>
  <c r="H80" i="78"/>
  <c r="H33" i="78"/>
  <c r="H90" i="78"/>
  <c r="H51" i="78"/>
  <c r="H43" i="78"/>
  <c r="H103" i="78"/>
  <c r="H23" i="78"/>
  <c r="H10" i="78"/>
  <c r="H32" i="78"/>
  <c r="H50" i="78"/>
  <c r="H115" i="78"/>
  <c r="H66" i="78"/>
  <c r="H100" i="78"/>
  <c r="H44" i="78"/>
  <c r="H61" i="78"/>
  <c r="H55" i="78"/>
  <c r="H67" i="78"/>
  <c r="H107" i="78"/>
  <c r="H74" i="78"/>
  <c r="H69" i="78"/>
  <c r="H31" i="78"/>
  <c r="H79" i="78"/>
  <c r="H11" i="78"/>
  <c r="H88" i="78"/>
  <c r="H47" i="78"/>
  <c r="H92" i="78"/>
  <c r="H126" i="78"/>
  <c r="H97" i="78"/>
  <c r="H75" i="78"/>
  <c r="H19" i="78"/>
  <c r="H37" i="78"/>
  <c r="H95" i="78"/>
  <c r="H73" i="78"/>
  <c r="H101" i="78"/>
  <c r="H104" i="78"/>
  <c r="H78" i="78"/>
  <c r="H112" i="78"/>
  <c r="H116" i="78"/>
  <c r="H76" i="78"/>
  <c r="H122" i="78"/>
  <c r="H27" i="78"/>
  <c r="H93" i="78"/>
  <c r="H46" i="78"/>
  <c r="H48" i="78"/>
  <c r="H30" i="78"/>
  <c r="H86" i="78"/>
  <c r="H58" i="78"/>
  <c r="H15" i="78"/>
  <c r="H9" i="78"/>
  <c r="H29" i="78"/>
  <c r="H110" i="78"/>
  <c r="H72" i="78"/>
  <c r="H65" i="78"/>
  <c r="H109" i="78"/>
  <c r="H108" i="78"/>
  <c r="H24" i="78"/>
  <c r="H41" i="78"/>
  <c r="H98" i="78"/>
  <c r="H68" i="78"/>
  <c r="H16" i="78"/>
  <c r="H20" i="78"/>
  <c r="H81" i="78"/>
  <c r="H120" i="78"/>
  <c r="H36" i="78"/>
  <c r="H22" i="78"/>
  <c r="H85" i="78"/>
  <c r="H40" i="78"/>
  <c r="H59" i="78"/>
  <c r="H57" i="78"/>
  <c r="H14" i="78"/>
  <c r="H12" i="78"/>
  <c r="H89" i="78"/>
  <c r="H94" i="78"/>
  <c r="H64" i="78"/>
  <c r="H111" i="78"/>
  <c r="H53" i="78"/>
  <c r="H118" i="78"/>
  <c r="H25" i="78"/>
  <c r="H62" i="78"/>
  <c r="H96" i="78"/>
  <c r="H60" i="78"/>
  <c r="H83" i="78"/>
  <c r="H52" i="78"/>
  <c r="H13" i="78"/>
  <c r="H34" i="78"/>
  <c r="H54" i="78"/>
  <c r="H26" i="78"/>
  <c r="H105" i="78"/>
  <c r="H114" i="78"/>
  <c r="H84" i="78"/>
  <c r="J15" i="78"/>
  <c r="J55" i="78"/>
  <c r="J60" i="78"/>
  <c r="J14" i="78"/>
  <c r="J113" i="78"/>
  <c r="J93" i="78"/>
  <c r="J73" i="78"/>
  <c r="J78" i="78"/>
  <c r="J52" i="78"/>
  <c r="J110" i="78"/>
  <c r="J75" i="78"/>
  <c r="J25" i="78"/>
  <c r="J74" i="78"/>
  <c r="J21" i="78"/>
  <c r="J97" i="78"/>
  <c r="J11" i="78"/>
  <c r="J71" i="78"/>
  <c r="J84" i="78"/>
  <c r="J8" i="78"/>
  <c r="J41" i="78"/>
  <c r="J117" i="78"/>
  <c r="J111" i="78"/>
  <c r="J72" i="78"/>
  <c r="J35" i="78"/>
  <c r="J32" i="78"/>
  <c r="J39" i="78"/>
  <c r="J9" i="78"/>
  <c r="J24" i="78"/>
  <c r="J61" i="78"/>
  <c r="J121" i="78"/>
  <c r="J43" i="78"/>
  <c r="J36" i="78"/>
  <c r="J107" i="78"/>
  <c r="J58" i="78"/>
  <c r="J18" i="78"/>
  <c r="J92" i="78"/>
  <c r="J33" i="78"/>
  <c r="J27" i="78"/>
  <c r="J10" i="78"/>
  <c r="J42" i="78"/>
  <c r="J100" i="78"/>
  <c r="J103" i="78"/>
  <c r="J31" i="78"/>
  <c r="J44" i="78"/>
  <c r="J69" i="78"/>
  <c r="J13" i="78"/>
  <c r="J37" i="78"/>
  <c r="J94" i="78"/>
  <c r="J80" i="78"/>
  <c r="J96" i="78"/>
  <c r="J46" i="78"/>
  <c r="J16" i="78"/>
  <c r="J47" i="78"/>
  <c r="J63" i="78"/>
  <c r="J20" i="78"/>
  <c r="J45" i="78"/>
  <c r="J57" i="78"/>
  <c r="J87" i="78"/>
  <c r="J28" i="78"/>
  <c r="J102" i="78"/>
  <c r="J85" i="78"/>
  <c r="J109" i="78"/>
  <c r="J91" i="78"/>
  <c r="J59" i="78"/>
  <c r="J120" i="78"/>
  <c r="J124" i="78"/>
  <c r="J34" i="78"/>
  <c r="J54" i="78"/>
  <c r="J67" i="78"/>
  <c r="J30" i="78"/>
  <c r="J23" i="78"/>
  <c r="J89" i="78"/>
  <c r="J76" i="78"/>
  <c r="J118" i="78"/>
  <c r="J29" i="78"/>
  <c r="J90" i="78"/>
  <c r="J53" i="78"/>
  <c r="J98" i="78"/>
  <c r="J70" i="78"/>
  <c r="J51" i="78"/>
  <c r="J66" i="78"/>
  <c r="J64" i="78"/>
  <c r="J88" i="78"/>
  <c r="J22" i="78"/>
  <c r="J108" i="78"/>
  <c r="J17" i="78"/>
  <c r="J77" i="78"/>
  <c r="J65" i="78"/>
  <c r="J115" i="78"/>
  <c r="J40" i="78"/>
  <c r="J81" i="78"/>
  <c r="J26" i="78"/>
  <c r="J101" i="78"/>
  <c r="J112" i="78"/>
  <c r="J82" i="78"/>
  <c r="J38" i="78"/>
  <c r="J83" i="78"/>
  <c r="J50" i="78"/>
  <c r="J49" i="78"/>
  <c r="J116" i="78"/>
  <c r="J12" i="78"/>
  <c r="J86" i="78"/>
  <c r="J48" i="78"/>
  <c r="J105" i="78"/>
  <c r="J126" i="78"/>
  <c r="J99" i="78"/>
  <c r="J68" i="78"/>
  <c r="J123" i="78"/>
  <c r="J104" i="78"/>
  <c r="J114" i="78"/>
  <c r="J79" i="78"/>
  <c r="J122" i="78"/>
  <c r="J119" i="78"/>
  <c r="J125" i="78"/>
  <c r="J106" i="78"/>
  <c r="J19" i="78"/>
  <c r="J56" i="78"/>
  <c r="J62" i="78"/>
  <c r="J95" i="78"/>
  <c r="R84" i="78"/>
  <c r="R93" i="78"/>
  <c r="R52" i="78"/>
  <c r="R8" i="78"/>
  <c r="R14" i="78"/>
  <c r="R97" i="78"/>
  <c r="R58" i="78"/>
  <c r="R75" i="78"/>
  <c r="R60" i="78"/>
  <c r="R72" i="78"/>
  <c r="R110" i="78"/>
  <c r="R55" i="78"/>
  <c r="R36" i="78"/>
  <c r="R71" i="78"/>
  <c r="R92" i="78"/>
  <c r="R73" i="78"/>
  <c r="R25" i="78"/>
  <c r="R21" i="78"/>
  <c r="R41" i="78"/>
  <c r="R78" i="78"/>
  <c r="R15" i="78"/>
  <c r="R24" i="78"/>
  <c r="R113" i="78"/>
  <c r="R74" i="78"/>
  <c r="R33" i="78"/>
  <c r="R27" i="78"/>
  <c r="R61" i="78"/>
  <c r="R111" i="78"/>
  <c r="R39" i="78"/>
  <c r="R43" i="78"/>
  <c r="R35" i="78"/>
  <c r="R32" i="78"/>
  <c r="R117" i="78"/>
  <c r="R18" i="78"/>
  <c r="R47" i="78"/>
  <c r="R16" i="78"/>
  <c r="R42" i="78"/>
  <c r="R11" i="78"/>
  <c r="R107" i="78"/>
  <c r="R44" i="78"/>
  <c r="R59" i="78"/>
  <c r="R121" i="78"/>
  <c r="R10" i="78"/>
  <c r="R9" i="78"/>
  <c r="R80" i="78"/>
  <c r="R103" i="78"/>
  <c r="R30" i="78"/>
  <c r="R100" i="78"/>
  <c r="R120" i="78"/>
  <c r="R69" i="78"/>
  <c r="R37" i="78"/>
  <c r="R91" i="78"/>
  <c r="R54" i="78"/>
  <c r="R96" i="78"/>
  <c r="R34" i="78"/>
  <c r="R31" i="78"/>
  <c r="R57" i="78"/>
  <c r="R20" i="78"/>
  <c r="R85" i="78"/>
  <c r="R46" i="78"/>
  <c r="R53" i="78"/>
  <c r="R87" i="78"/>
  <c r="R63" i="78"/>
  <c r="R13" i="78"/>
  <c r="R94" i="78"/>
  <c r="R124" i="78"/>
  <c r="R98" i="78"/>
  <c r="R76" i="78"/>
  <c r="R70" i="78"/>
  <c r="R66" i="78"/>
  <c r="R23" i="78"/>
  <c r="R45" i="78"/>
  <c r="R28" i="78"/>
  <c r="R65" i="78"/>
  <c r="R109" i="78"/>
  <c r="R67" i="78"/>
  <c r="R29" i="78"/>
  <c r="R51" i="78"/>
  <c r="R89" i="78"/>
  <c r="R102" i="78"/>
  <c r="R64" i="78"/>
  <c r="R38" i="78"/>
  <c r="R83" i="78"/>
  <c r="R68" i="78"/>
  <c r="R48" i="78"/>
  <c r="R112" i="78"/>
  <c r="R50" i="78"/>
  <c r="R115" i="78"/>
  <c r="R22" i="78"/>
  <c r="R26" i="78"/>
  <c r="R119" i="78"/>
  <c r="R17" i="78"/>
  <c r="R19" i="78"/>
  <c r="R125" i="78"/>
  <c r="R90" i="78"/>
  <c r="R116" i="78"/>
  <c r="R12" i="78"/>
  <c r="R123" i="78"/>
  <c r="R108" i="78"/>
  <c r="R81" i="78"/>
  <c r="R86" i="78"/>
  <c r="R118" i="78"/>
  <c r="R82" i="78"/>
  <c r="R49" i="78"/>
  <c r="R88" i="78"/>
  <c r="R101" i="78"/>
  <c r="R40" i="78"/>
  <c r="R95" i="78"/>
  <c r="R79" i="78"/>
  <c r="R99" i="78"/>
  <c r="R126" i="78"/>
  <c r="R114" i="78"/>
  <c r="R62" i="78"/>
  <c r="R104" i="78"/>
  <c r="R77" i="78"/>
  <c r="R56" i="78"/>
  <c r="R105" i="78"/>
  <c r="R106" i="78"/>
  <c r="R122" i="78"/>
  <c r="O84" i="78"/>
  <c r="O15" i="78"/>
  <c r="O14" i="78"/>
  <c r="O52" i="78"/>
  <c r="O78" i="78"/>
  <c r="O97" i="78"/>
  <c r="O71" i="78"/>
  <c r="O110" i="78"/>
  <c r="O93" i="78"/>
  <c r="O75" i="78"/>
  <c r="O60" i="78"/>
  <c r="O8" i="78"/>
  <c r="O35" i="78"/>
  <c r="O24" i="78"/>
  <c r="O36" i="78"/>
  <c r="O113" i="78"/>
  <c r="O25" i="78"/>
  <c r="O72" i="78"/>
  <c r="O33" i="78"/>
  <c r="O42" i="78"/>
  <c r="O41" i="78"/>
  <c r="O92" i="78"/>
  <c r="O11" i="78"/>
  <c r="O117" i="78"/>
  <c r="O61" i="78"/>
  <c r="O39" i="78"/>
  <c r="O32" i="78"/>
  <c r="O43" i="78"/>
  <c r="O74" i="78"/>
  <c r="O10" i="78"/>
  <c r="O107" i="78"/>
  <c r="O47" i="78"/>
  <c r="O55" i="78"/>
  <c r="O27" i="78"/>
  <c r="O121" i="78"/>
  <c r="O73" i="78"/>
  <c r="O9" i="78"/>
  <c r="O44" i="78"/>
  <c r="O63" i="78"/>
  <c r="O94" i="78"/>
  <c r="O30" i="78"/>
  <c r="O80" i="78"/>
  <c r="O69" i="78"/>
  <c r="O13" i="78"/>
  <c r="O96" i="78"/>
  <c r="O46" i="78"/>
  <c r="O31" i="78"/>
  <c r="O111" i="78"/>
  <c r="O16" i="78"/>
  <c r="O120" i="78"/>
  <c r="O58" i="78"/>
  <c r="O91" i="78"/>
  <c r="O53" i="78"/>
  <c r="O29" i="78"/>
  <c r="O100" i="78"/>
  <c r="O21" i="78"/>
  <c r="O20" i="78"/>
  <c r="O18" i="78"/>
  <c r="O124" i="78"/>
  <c r="O37" i="78"/>
  <c r="O102" i="78"/>
  <c r="O109" i="78"/>
  <c r="O87" i="78"/>
  <c r="O89" i="78"/>
  <c r="O70" i="78"/>
  <c r="O51" i="78"/>
  <c r="O38" i="78"/>
  <c r="O22" i="78"/>
  <c r="O65" i="78"/>
  <c r="O85" i="78"/>
  <c r="O90" i="78"/>
  <c r="O59" i="78"/>
  <c r="O57" i="78"/>
  <c r="O98" i="78"/>
  <c r="O81" i="78"/>
  <c r="O118" i="78"/>
  <c r="O28" i="78"/>
  <c r="O34" i="78"/>
  <c r="O23" i="78"/>
  <c r="O67" i="78"/>
  <c r="O45" i="78"/>
  <c r="O54" i="78"/>
  <c r="O83" i="78"/>
  <c r="O103" i="78"/>
  <c r="O50" i="78"/>
  <c r="O64" i="78"/>
  <c r="O48" i="78"/>
  <c r="O12" i="78"/>
  <c r="O119" i="78"/>
  <c r="O76" i="78"/>
  <c r="O99" i="78"/>
  <c r="O116" i="78"/>
  <c r="O86" i="78"/>
  <c r="O26" i="78"/>
  <c r="O123" i="78"/>
  <c r="O108" i="78"/>
  <c r="O105" i="78"/>
  <c r="O66" i="78"/>
  <c r="O82" i="78"/>
  <c r="O49" i="78"/>
  <c r="O112" i="78"/>
  <c r="O17" i="78"/>
  <c r="O114" i="78"/>
  <c r="O88" i="78"/>
  <c r="O104" i="78"/>
  <c r="O95" i="78"/>
  <c r="O68" i="78"/>
  <c r="O101" i="78"/>
  <c r="O125" i="78"/>
  <c r="O115" i="78"/>
  <c r="O19" i="78"/>
  <c r="O40" i="78"/>
  <c r="O62" i="78"/>
  <c r="O77" i="78"/>
  <c r="O126" i="78"/>
  <c r="O56" i="78"/>
  <c r="O106" i="78"/>
  <c r="O79" i="78"/>
  <c r="O122" i="78"/>
  <c r="Y176" i="82"/>
  <c r="Y161" i="82"/>
  <c r="Y165" i="82"/>
  <c r="Y78" i="82"/>
  <c r="Y102" i="82"/>
  <c r="Y157" i="82"/>
  <c r="Y71" i="82"/>
  <c r="Y149" i="82"/>
  <c r="Y175" i="82"/>
  <c r="Y177" i="82"/>
  <c r="Y110" i="82"/>
  <c r="Y153" i="82"/>
  <c r="Y182" i="82"/>
  <c r="Y173" i="82"/>
  <c r="Y114" i="82"/>
  <c r="Y170" i="82"/>
  <c r="Y106" i="82"/>
  <c r="Y79" i="82"/>
  <c r="Y154" i="82"/>
  <c r="Y98" i="82"/>
  <c r="Y95" i="82"/>
  <c r="Y75" i="82"/>
  <c r="Y158" i="82"/>
  <c r="Y162" i="82"/>
  <c r="Y146" i="82"/>
  <c r="Y86" i="82"/>
  <c r="Y126" i="82"/>
  <c r="Y70" i="82"/>
  <c r="Y115" i="82"/>
  <c r="Y130" i="82"/>
  <c r="Y122" i="82"/>
  <c r="Y118" i="82"/>
  <c r="Y83" i="82"/>
  <c r="Y87" i="82"/>
  <c r="Y91" i="82"/>
  <c r="Y150" i="82"/>
  <c r="Y103" i="82"/>
  <c r="Y183" i="82"/>
  <c r="Y76" i="82"/>
  <c r="Y99" i="82"/>
  <c r="Y143" i="82"/>
  <c r="Y134" i="82"/>
  <c r="Y139" i="82"/>
  <c r="Y67" i="82"/>
  <c r="Y123" i="82"/>
  <c r="Y94" i="82"/>
  <c r="Y88" i="82"/>
  <c r="Y163" i="82"/>
  <c r="Y169" i="82"/>
  <c r="Y119" i="82"/>
  <c r="Y127" i="82"/>
  <c r="Y131" i="82"/>
  <c r="Y84" i="82"/>
  <c r="Y111" i="82"/>
  <c r="Y159" i="82"/>
  <c r="Y171" i="82"/>
  <c r="Y184" i="82"/>
  <c r="Y68" i="82"/>
  <c r="Y92" i="82"/>
  <c r="Y72" i="82"/>
  <c r="Y142" i="82"/>
  <c r="Y155" i="82"/>
  <c r="Y174" i="82"/>
  <c r="Y135" i="82"/>
  <c r="Y82" i="82"/>
  <c r="Y147" i="82"/>
  <c r="Y90" i="82"/>
  <c r="Y100" i="82"/>
  <c r="Y116" i="82"/>
  <c r="Y179" i="82"/>
  <c r="Y107" i="82"/>
  <c r="Y104" i="82"/>
  <c r="Y112" i="82"/>
  <c r="Y178" i="82"/>
  <c r="Y120" i="82"/>
  <c r="Y96" i="82"/>
  <c r="Y167" i="82"/>
  <c r="Y181" i="82"/>
  <c r="Y80" i="82"/>
  <c r="Y108" i="82"/>
  <c r="Y74" i="82"/>
  <c r="Y85" i="82"/>
  <c r="Y97" i="82"/>
  <c r="Y168" i="82"/>
  <c r="Y66" i="82"/>
  <c r="Y124" i="82"/>
  <c r="Y132" i="82"/>
  <c r="Y136" i="82"/>
  <c r="Y69" i="82"/>
  <c r="Y73" i="82"/>
  <c r="Y113" i="82"/>
  <c r="Y140" i="82"/>
  <c r="Y89" i="82"/>
  <c r="Y81" i="82"/>
  <c r="Y166" i="82"/>
  <c r="Y151" i="82"/>
  <c r="Y77" i="82"/>
  <c r="Y101" i="82"/>
  <c r="Y128" i="82"/>
  <c r="Y138" i="82"/>
  <c r="Y145" i="82"/>
  <c r="Y144" i="82"/>
  <c r="Y156" i="82"/>
  <c r="Y125" i="82"/>
  <c r="Y129" i="82"/>
  <c r="Y93" i="82"/>
  <c r="Y160" i="82"/>
  <c r="Y164" i="82"/>
  <c r="Y180" i="82"/>
  <c r="Y121" i="82"/>
  <c r="Y152" i="82"/>
  <c r="Y109" i="82"/>
  <c r="Y141" i="82"/>
  <c r="Y172" i="82"/>
  <c r="Y137" i="82"/>
  <c r="Y105" i="82"/>
  <c r="Y117" i="82"/>
  <c r="Y148" i="82"/>
  <c r="Y133" i="82"/>
  <c r="R114" i="82"/>
  <c r="R66" i="82"/>
  <c r="R98" i="82"/>
  <c r="R169" i="82"/>
  <c r="R70" i="82"/>
  <c r="R179" i="82"/>
  <c r="R165" i="82"/>
  <c r="R161" i="82"/>
  <c r="R181" i="82"/>
  <c r="R126" i="82"/>
  <c r="R174" i="82"/>
  <c r="R102" i="82"/>
  <c r="R110" i="82"/>
  <c r="R153" i="82"/>
  <c r="R157" i="82"/>
  <c r="R172" i="82"/>
  <c r="R86" i="82"/>
  <c r="R150" i="82"/>
  <c r="R83" i="82"/>
  <c r="R79" i="82"/>
  <c r="R87" i="82"/>
  <c r="R95" i="82"/>
  <c r="R78" i="82"/>
  <c r="R184" i="82"/>
  <c r="R178" i="82"/>
  <c r="R115" i="82"/>
  <c r="R180" i="82"/>
  <c r="R91" i="82"/>
  <c r="R146" i="82"/>
  <c r="R99" i="82"/>
  <c r="R75" i="82"/>
  <c r="R103" i="82"/>
  <c r="R111" i="82"/>
  <c r="R71" i="82"/>
  <c r="R142" i="82"/>
  <c r="R107" i="82"/>
  <c r="R158" i="82"/>
  <c r="R170" i="82"/>
  <c r="R106" i="82"/>
  <c r="R122" i="82"/>
  <c r="R68" i="82"/>
  <c r="R131" i="82"/>
  <c r="R143" i="82"/>
  <c r="R94" i="82"/>
  <c r="R130" i="82"/>
  <c r="R182" i="82"/>
  <c r="R162" i="82"/>
  <c r="R119" i="82"/>
  <c r="R135" i="82"/>
  <c r="R118" i="82"/>
  <c r="R160" i="82"/>
  <c r="R84" i="82"/>
  <c r="R96" i="82"/>
  <c r="R167" i="82"/>
  <c r="R139" i="82"/>
  <c r="R127" i="82"/>
  <c r="R134" i="82"/>
  <c r="R80" i="82"/>
  <c r="R88" i="82"/>
  <c r="R82" i="82"/>
  <c r="R67" i="82"/>
  <c r="R72" i="82"/>
  <c r="R123" i="82"/>
  <c r="R92" i="82"/>
  <c r="R171" i="82"/>
  <c r="R175" i="82"/>
  <c r="R100" i="82"/>
  <c r="R155" i="82"/>
  <c r="R124" i="82"/>
  <c r="R151" i="82"/>
  <c r="R90" i="82"/>
  <c r="R76" i="82"/>
  <c r="R104" i="82"/>
  <c r="R112" i="82"/>
  <c r="R74" i="82"/>
  <c r="R159" i="82"/>
  <c r="R163" i="82"/>
  <c r="R177" i="82"/>
  <c r="R138" i="82"/>
  <c r="R147" i="82"/>
  <c r="R108" i="82"/>
  <c r="R77" i="82"/>
  <c r="R152" i="82"/>
  <c r="R183" i="82"/>
  <c r="R105" i="82"/>
  <c r="R113" i="82"/>
  <c r="R116" i="82"/>
  <c r="R128" i="82"/>
  <c r="R73" i="82"/>
  <c r="R149" i="82"/>
  <c r="R156" i="82"/>
  <c r="R148" i="82"/>
  <c r="R136" i="82"/>
  <c r="R173" i="82"/>
  <c r="R81" i="82"/>
  <c r="R89" i="82"/>
  <c r="R168" i="82"/>
  <c r="R145" i="82"/>
  <c r="R120" i="82"/>
  <c r="R132" i="82"/>
  <c r="R140" i="82"/>
  <c r="R144" i="82"/>
  <c r="R69" i="82"/>
  <c r="R85" i="82"/>
  <c r="R101" i="82"/>
  <c r="R141" i="82"/>
  <c r="R117" i="82"/>
  <c r="R97" i="82"/>
  <c r="R176" i="82"/>
  <c r="R164" i="82"/>
  <c r="R154" i="82"/>
  <c r="R137" i="82"/>
  <c r="R121" i="82"/>
  <c r="R93" i="82"/>
  <c r="R133" i="82"/>
  <c r="R109" i="82"/>
  <c r="R166" i="82"/>
  <c r="R125" i="82"/>
  <c r="R129" i="82"/>
  <c r="H169" i="82"/>
  <c r="H106" i="82"/>
  <c r="H86" i="82"/>
  <c r="H157" i="82"/>
  <c r="H161" i="82"/>
  <c r="H102" i="82"/>
  <c r="H165" i="82"/>
  <c r="H173" i="82"/>
  <c r="H114" i="82"/>
  <c r="H70" i="82"/>
  <c r="H184" i="82"/>
  <c r="H98" i="82"/>
  <c r="H110" i="82"/>
  <c r="H126" i="82"/>
  <c r="H71" i="82"/>
  <c r="H150" i="82"/>
  <c r="H83" i="82"/>
  <c r="H170" i="82"/>
  <c r="H181" i="82"/>
  <c r="H177" i="82"/>
  <c r="H78" i="82"/>
  <c r="H87" i="82"/>
  <c r="H75" i="82"/>
  <c r="H153" i="82"/>
  <c r="H79" i="82"/>
  <c r="H91" i="82"/>
  <c r="H146" i="82"/>
  <c r="H107" i="82"/>
  <c r="H174" i="82"/>
  <c r="H95" i="82"/>
  <c r="H142" i="82"/>
  <c r="H118" i="82"/>
  <c r="H154" i="82"/>
  <c r="H103" i="82"/>
  <c r="H82" i="82"/>
  <c r="H166" i="82"/>
  <c r="H127" i="82"/>
  <c r="H143" i="82"/>
  <c r="H179" i="82"/>
  <c r="H72" i="82"/>
  <c r="H123" i="82"/>
  <c r="H111" i="82"/>
  <c r="H67" i="82"/>
  <c r="H119" i="82"/>
  <c r="H99" i="82"/>
  <c r="H178" i="82"/>
  <c r="H158" i="82"/>
  <c r="H130" i="82"/>
  <c r="H122" i="82"/>
  <c r="H135" i="82"/>
  <c r="H80" i="82"/>
  <c r="H76" i="82"/>
  <c r="H147" i="82"/>
  <c r="H155" i="82"/>
  <c r="H96" i="82"/>
  <c r="H151" i="82"/>
  <c r="H115" i="82"/>
  <c r="H131" i="82"/>
  <c r="H162" i="82"/>
  <c r="H167" i="82"/>
  <c r="H183" i="82"/>
  <c r="H171" i="82"/>
  <c r="H92" i="82"/>
  <c r="H116" i="82"/>
  <c r="H94" i="82"/>
  <c r="H134" i="82"/>
  <c r="H84" i="82"/>
  <c r="H100" i="82"/>
  <c r="H74" i="82"/>
  <c r="H120" i="82"/>
  <c r="H139" i="82"/>
  <c r="H68" i="82"/>
  <c r="H159" i="82"/>
  <c r="H90" i="82"/>
  <c r="H88" i="82"/>
  <c r="H149" i="82"/>
  <c r="H112" i="82"/>
  <c r="H108" i="82"/>
  <c r="H124" i="82"/>
  <c r="H145" i="82"/>
  <c r="H81" i="82"/>
  <c r="H104" i="82"/>
  <c r="H89" i="82"/>
  <c r="H175" i="82"/>
  <c r="H140" i="82"/>
  <c r="H93" i="82"/>
  <c r="H168" i="82"/>
  <c r="H138" i="82"/>
  <c r="H69" i="82"/>
  <c r="H97" i="82"/>
  <c r="H128" i="82"/>
  <c r="H136" i="82"/>
  <c r="H73" i="82"/>
  <c r="H85" i="82"/>
  <c r="H144" i="82"/>
  <c r="H163" i="82"/>
  <c r="H77" i="82"/>
  <c r="H156" i="82"/>
  <c r="H66" i="82"/>
  <c r="H129" i="82"/>
  <c r="H125" i="82"/>
  <c r="H152" i="82"/>
  <c r="H160" i="82"/>
  <c r="H141" i="82"/>
  <c r="H148" i="82"/>
  <c r="H121" i="82"/>
  <c r="H113" i="82"/>
  <c r="H164" i="82"/>
  <c r="H105" i="82"/>
  <c r="H132" i="82"/>
  <c r="H172" i="82"/>
  <c r="H109" i="82"/>
  <c r="H182" i="82"/>
  <c r="H117" i="82"/>
  <c r="H137" i="82"/>
  <c r="H180" i="82"/>
  <c r="H101" i="82"/>
  <c r="H176" i="82"/>
  <c r="H133" i="82"/>
  <c r="X177" i="82"/>
  <c r="X71" i="82"/>
  <c r="X75" i="82"/>
  <c r="X175" i="82"/>
  <c r="X126" i="82"/>
  <c r="X110" i="82"/>
  <c r="X173" i="82"/>
  <c r="X153" i="82"/>
  <c r="X78" i="82"/>
  <c r="X86" i="82"/>
  <c r="X98" i="82"/>
  <c r="X70" i="82"/>
  <c r="X157" i="82"/>
  <c r="X162" i="82"/>
  <c r="X95" i="82"/>
  <c r="X146" i="82"/>
  <c r="X158" i="82"/>
  <c r="X165" i="82"/>
  <c r="X106" i="82"/>
  <c r="X169" i="82"/>
  <c r="X87" i="82"/>
  <c r="X150" i="82"/>
  <c r="X114" i="82"/>
  <c r="X83" i="82"/>
  <c r="X122" i="82"/>
  <c r="X130" i="82"/>
  <c r="X166" i="82"/>
  <c r="X107" i="82"/>
  <c r="X94" i="82"/>
  <c r="X102" i="82"/>
  <c r="X154" i="82"/>
  <c r="X111" i="82"/>
  <c r="X79" i="82"/>
  <c r="X174" i="82"/>
  <c r="X142" i="82"/>
  <c r="X182" i="82"/>
  <c r="X91" i="82"/>
  <c r="X139" i="82"/>
  <c r="X72" i="82"/>
  <c r="X170" i="82"/>
  <c r="X67" i="82"/>
  <c r="X143" i="82"/>
  <c r="X183" i="82"/>
  <c r="X68" i="82"/>
  <c r="X135" i="82"/>
  <c r="X119" i="82"/>
  <c r="X127" i="82"/>
  <c r="X131" i="82"/>
  <c r="X115" i="82"/>
  <c r="X103" i="82"/>
  <c r="X171" i="82"/>
  <c r="X80" i="82"/>
  <c r="X159" i="82"/>
  <c r="X134" i="82"/>
  <c r="X99" i="82"/>
  <c r="X76" i="82"/>
  <c r="X96" i="82"/>
  <c r="X163" i="82"/>
  <c r="X123" i="82"/>
  <c r="X82" i="82"/>
  <c r="X84" i="82"/>
  <c r="X155" i="82"/>
  <c r="X147" i="82"/>
  <c r="X118" i="82"/>
  <c r="X167" i="82"/>
  <c r="X184" i="82"/>
  <c r="X88" i="82"/>
  <c r="X179" i="82"/>
  <c r="X100" i="82"/>
  <c r="X92" i="82"/>
  <c r="X90" i="82"/>
  <c r="X181" i="82"/>
  <c r="X151" i="82"/>
  <c r="X149" i="82"/>
  <c r="X128" i="82"/>
  <c r="X97" i="82"/>
  <c r="X148" i="82"/>
  <c r="X69" i="82"/>
  <c r="X77" i="82"/>
  <c r="X81" i="82"/>
  <c r="X85" i="82"/>
  <c r="X116" i="82"/>
  <c r="X145" i="82"/>
  <c r="X152" i="82"/>
  <c r="X172" i="82"/>
  <c r="X138" i="82"/>
  <c r="X101" i="82"/>
  <c r="X105" i="82"/>
  <c r="X144" i="82"/>
  <c r="X112" i="82"/>
  <c r="X120" i="82"/>
  <c r="X136" i="82"/>
  <c r="X108" i="82"/>
  <c r="X74" i="82"/>
  <c r="X178" i="82"/>
  <c r="X132" i="82"/>
  <c r="X73" i="82"/>
  <c r="X161" i="82"/>
  <c r="X140" i="82"/>
  <c r="X121" i="82"/>
  <c r="X113" i="82"/>
  <c r="X141" i="82"/>
  <c r="X133" i="82"/>
  <c r="X137" i="82"/>
  <c r="X104" i="82"/>
  <c r="X168" i="82"/>
  <c r="X160" i="82"/>
  <c r="X89" i="82"/>
  <c r="X164" i="82"/>
  <c r="X176" i="82"/>
  <c r="X156" i="82"/>
  <c r="X109" i="82"/>
  <c r="X66" i="82"/>
  <c r="X117" i="82"/>
  <c r="X129" i="82"/>
  <c r="X124" i="82"/>
  <c r="X93" i="82"/>
  <c r="X180" i="82"/>
  <c r="X125" i="82"/>
  <c r="Z106" i="82"/>
  <c r="Z86" i="82"/>
  <c r="Z114" i="82"/>
  <c r="Z157" i="82"/>
  <c r="Z98" i="82"/>
  <c r="Z180" i="82"/>
  <c r="Z70" i="82"/>
  <c r="Z71" i="82"/>
  <c r="Z75" i="82"/>
  <c r="Z165" i="82"/>
  <c r="Z150" i="82"/>
  <c r="Z153" i="82"/>
  <c r="Z170" i="82"/>
  <c r="Z174" i="82"/>
  <c r="Z78" i="82"/>
  <c r="Z95" i="82"/>
  <c r="Z146" i="82"/>
  <c r="Z158" i="82"/>
  <c r="Z183" i="82"/>
  <c r="Z79" i="82"/>
  <c r="Z83" i="82"/>
  <c r="Z110" i="82"/>
  <c r="Z91" i="82"/>
  <c r="Z67" i="82"/>
  <c r="Z142" i="82"/>
  <c r="Z162" i="82"/>
  <c r="Z99" i="82"/>
  <c r="Z115" i="82"/>
  <c r="Z184" i="82"/>
  <c r="Z107" i="82"/>
  <c r="Z177" i="82"/>
  <c r="Z126" i="82"/>
  <c r="Z166" i="82"/>
  <c r="Z102" i="82"/>
  <c r="Z154" i="82"/>
  <c r="Z122" i="82"/>
  <c r="Z118" i="82"/>
  <c r="Z94" i="82"/>
  <c r="Z130" i="82"/>
  <c r="Z127" i="82"/>
  <c r="Z131" i="82"/>
  <c r="Z173" i="82"/>
  <c r="Z87" i="82"/>
  <c r="Z169" i="82"/>
  <c r="Z103" i="82"/>
  <c r="Z139" i="82"/>
  <c r="Z72" i="82"/>
  <c r="Z80" i="82"/>
  <c r="Z182" i="82"/>
  <c r="Z135" i="82"/>
  <c r="Z82" i="82"/>
  <c r="Z151" i="82"/>
  <c r="Z134" i="82"/>
  <c r="Z84" i="82"/>
  <c r="Z147" i="82"/>
  <c r="Z123" i="82"/>
  <c r="Z68" i="82"/>
  <c r="Z119" i="82"/>
  <c r="Z181" i="82"/>
  <c r="Z76" i="82"/>
  <c r="Z96" i="82"/>
  <c r="Z111" i="82"/>
  <c r="Z143" i="82"/>
  <c r="Z178" i="82"/>
  <c r="Z163" i="82"/>
  <c r="Z167" i="82"/>
  <c r="Z92" i="82"/>
  <c r="Z155" i="82"/>
  <c r="Z159" i="82"/>
  <c r="Z104" i="82"/>
  <c r="Z108" i="82"/>
  <c r="Z116" i="82"/>
  <c r="Z100" i="82"/>
  <c r="Z88" i="82"/>
  <c r="Z66" i="82"/>
  <c r="Z171" i="82"/>
  <c r="Z90" i="82"/>
  <c r="Z179" i="82"/>
  <c r="Z120" i="82"/>
  <c r="Z145" i="82"/>
  <c r="Z74" i="82"/>
  <c r="Z144" i="82"/>
  <c r="Z172" i="82"/>
  <c r="Z128" i="82"/>
  <c r="Z124" i="82"/>
  <c r="Z140" i="82"/>
  <c r="Z97" i="82"/>
  <c r="Z168" i="82"/>
  <c r="Z156" i="82"/>
  <c r="Z149" i="82"/>
  <c r="Z132" i="82"/>
  <c r="Z73" i="82"/>
  <c r="Z69" i="82"/>
  <c r="Z77" i="82"/>
  <c r="Z81" i="82"/>
  <c r="Z85" i="82"/>
  <c r="Z89" i="82"/>
  <c r="Z136" i="82"/>
  <c r="Z112" i="82"/>
  <c r="Z138" i="82"/>
  <c r="Z101" i="82"/>
  <c r="Z176" i="82"/>
  <c r="Z148" i="82"/>
  <c r="Z125" i="82"/>
  <c r="Z152" i="82"/>
  <c r="Z133" i="82"/>
  <c r="Z137" i="82"/>
  <c r="Z129" i="82"/>
  <c r="Z113" i="82"/>
  <c r="Z160" i="82"/>
  <c r="Z121" i="82"/>
  <c r="Z93" i="82"/>
  <c r="Z175" i="82"/>
  <c r="Z164" i="82"/>
  <c r="Z161" i="82"/>
  <c r="Z105" i="82"/>
  <c r="Z109" i="82"/>
  <c r="Z117" i="82"/>
  <c r="Z141" i="82"/>
  <c r="P165" i="82"/>
  <c r="P155" i="82"/>
  <c r="P110" i="82"/>
  <c r="P184" i="82"/>
  <c r="P174" i="82"/>
  <c r="P181" i="82"/>
  <c r="P78" i="82"/>
  <c r="P153" i="82"/>
  <c r="P86" i="82"/>
  <c r="P106" i="82"/>
  <c r="P144" i="82"/>
  <c r="P98" i="82"/>
  <c r="P95" i="82"/>
  <c r="P158" i="82"/>
  <c r="P102" i="82"/>
  <c r="P114" i="82"/>
  <c r="P146" i="82"/>
  <c r="P162" i="82"/>
  <c r="P161" i="82"/>
  <c r="P71" i="82"/>
  <c r="P75" i="82"/>
  <c r="P91" i="82"/>
  <c r="P150" i="82"/>
  <c r="P169" i="82"/>
  <c r="P126" i="82"/>
  <c r="P182" i="82"/>
  <c r="P118" i="82"/>
  <c r="P83" i="82"/>
  <c r="P66" i="82"/>
  <c r="P157" i="82"/>
  <c r="P142" i="82"/>
  <c r="P99" i="82"/>
  <c r="P107" i="82"/>
  <c r="P111" i="82"/>
  <c r="P67" i="82"/>
  <c r="P87" i="82"/>
  <c r="P115" i="82"/>
  <c r="P79" i="82"/>
  <c r="P72" i="82"/>
  <c r="P131" i="82"/>
  <c r="P134" i="82"/>
  <c r="P143" i="82"/>
  <c r="P170" i="82"/>
  <c r="P154" i="82"/>
  <c r="P94" i="82"/>
  <c r="P139" i="82"/>
  <c r="P103" i="82"/>
  <c r="P178" i="82"/>
  <c r="P119" i="82"/>
  <c r="P122" i="82"/>
  <c r="P130" i="82"/>
  <c r="P70" i="82"/>
  <c r="P135" i="82"/>
  <c r="P80" i="82"/>
  <c r="P92" i="82"/>
  <c r="P147" i="82"/>
  <c r="P82" i="82"/>
  <c r="P76" i="82"/>
  <c r="P68" i="82"/>
  <c r="P159" i="82"/>
  <c r="P171" i="82"/>
  <c r="P167" i="82"/>
  <c r="P123" i="82"/>
  <c r="P127" i="82"/>
  <c r="P84" i="82"/>
  <c r="P108" i="82"/>
  <c r="P179" i="82"/>
  <c r="P88" i="82"/>
  <c r="P74" i="82"/>
  <c r="P96" i="82"/>
  <c r="P90" i="82"/>
  <c r="P180" i="82"/>
  <c r="P104" i="82"/>
  <c r="P163" i="82"/>
  <c r="P100" i="82"/>
  <c r="P124" i="82"/>
  <c r="P152" i="82"/>
  <c r="P156" i="82"/>
  <c r="P132" i="82"/>
  <c r="P81" i="82"/>
  <c r="P149" i="82"/>
  <c r="P69" i="82"/>
  <c r="P93" i="82"/>
  <c r="P101" i="82"/>
  <c r="P105" i="82"/>
  <c r="P85" i="82"/>
  <c r="P116" i="82"/>
  <c r="P120" i="82"/>
  <c r="P160" i="82"/>
  <c r="P151" i="82"/>
  <c r="P112" i="82"/>
  <c r="P136" i="82"/>
  <c r="P138" i="82"/>
  <c r="P172" i="82"/>
  <c r="P140" i="82"/>
  <c r="P145" i="82"/>
  <c r="P175" i="82"/>
  <c r="P128" i="82"/>
  <c r="P77" i="82"/>
  <c r="P89" i="82"/>
  <c r="P113" i="82"/>
  <c r="P177" i="82"/>
  <c r="P121" i="82"/>
  <c r="P137" i="82"/>
  <c r="P109" i="82"/>
  <c r="P141" i="82"/>
  <c r="P73" i="82"/>
  <c r="P183" i="82"/>
  <c r="P148" i="82"/>
  <c r="P173" i="82"/>
  <c r="P117" i="82"/>
  <c r="P129" i="82"/>
  <c r="P166" i="82"/>
  <c r="P176" i="82"/>
  <c r="P125" i="82"/>
  <c r="P164" i="82"/>
  <c r="P97" i="82"/>
  <c r="P133" i="82"/>
  <c r="P168" i="82"/>
  <c r="U171" i="82"/>
  <c r="U161" i="82"/>
  <c r="U98" i="82"/>
  <c r="U102" i="82"/>
  <c r="U106" i="82"/>
  <c r="U70" i="82"/>
  <c r="U182" i="82"/>
  <c r="U126" i="82"/>
  <c r="U181" i="82"/>
  <c r="U169" i="82"/>
  <c r="U157" i="82"/>
  <c r="U78" i="82"/>
  <c r="U164" i="82"/>
  <c r="U153" i="82"/>
  <c r="U162" i="82"/>
  <c r="U66" i="82"/>
  <c r="U75" i="82"/>
  <c r="U91" i="82"/>
  <c r="U146" i="82"/>
  <c r="U122" i="82"/>
  <c r="U86" i="82"/>
  <c r="U150" i="82"/>
  <c r="U71" i="82"/>
  <c r="U95" i="82"/>
  <c r="U110" i="82"/>
  <c r="U114" i="82"/>
  <c r="U165" i="82"/>
  <c r="U158" i="82"/>
  <c r="U180" i="82"/>
  <c r="U94" i="82"/>
  <c r="U67" i="82"/>
  <c r="U103" i="82"/>
  <c r="U111" i="82"/>
  <c r="U178" i="82"/>
  <c r="U170" i="82"/>
  <c r="U83" i="82"/>
  <c r="U166" i="82"/>
  <c r="U142" i="82"/>
  <c r="U147" i="82"/>
  <c r="U130" i="82"/>
  <c r="U119" i="82"/>
  <c r="U123" i="82"/>
  <c r="U143" i="82"/>
  <c r="U68" i="82"/>
  <c r="U79" i="82"/>
  <c r="U115" i="82"/>
  <c r="U127" i="82"/>
  <c r="U135" i="82"/>
  <c r="U107" i="82"/>
  <c r="U176" i="82"/>
  <c r="U87" i="82"/>
  <c r="U159" i="82"/>
  <c r="U163" i="82"/>
  <c r="U72" i="82"/>
  <c r="U80" i="82"/>
  <c r="U118" i="82"/>
  <c r="U139" i="82"/>
  <c r="U131" i="82"/>
  <c r="U96" i="82"/>
  <c r="U155" i="82"/>
  <c r="U134" i="82"/>
  <c r="U82" i="82"/>
  <c r="U151" i="82"/>
  <c r="U99" i="82"/>
  <c r="U84" i="82"/>
  <c r="U92" i="82"/>
  <c r="U90" i="82"/>
  <c r="U112" i="82"/>
  <c r="U88" i="82"/>
  <c r="U177" i="82"/>
  <c r="U108" i="82"/>
  <c r="U175" i="82"/>
  <c r="U76" i="82"/>
  <c r="U104" i="82"/>
  <c r="U100" i="82"/>
  <c r="U116" i="82"/>
  <c r="U69" i="82"/>
  <c r="U160" i="82"/>
  <c r="U145" i="82"/>
  <c r="U167" i="82"/>
  <c r="U120" i="82"/>
  <c r="U132" i="82"/>
  <c r="U89" i="82"/>
  <c r="U173" i="82"/>
  <c r="U77" i="82"/>
  <c r="U85" i="82"/>
  <c r="U128" i="82"/>
  <c r="U124" i="82"/>
  <c r="U73" i="82"/>
  <c r="U74" i="82"/>
  <c r="U183" i="82"/>
  <c r="U138" i="82"/>
  <c r="U140" i="82"/>
  <c r="U144" i="82"/>
  <c r="U81" i="82"/>
  <c r="U156" i="82"/>
  <c r="U172" i="82"/>
  <c r="U168" i="82"/>
  <c r="U109" i="82"/>
  <c r="U154" i="82"/>
  <c r="U184" i="82"/>
  <c r="U137" i="82"/>
  <c r="U141" i="82"/>
  <c r="U97" i="82"/>
  <c r="U117" i="82"/>
  <c r="U149" i="82"/>
  <c r="U93" i="82"/>
  <c r="U152" i="82"/>
  <c r="U101" i="82"/>
  <c r="U125" i="82"/>
  <c r="U133" i="82"/>
  <c r="U174" i="82"/>
  <c r="U129" i="82"/>
  <c r="U121" i="82"/>
  <c r="U136" i="82"/>
  <c r="U148" i="82"/>
  <c r="U179" i="82"/>
  <c r="U105" i="82"/>
  <c r="U113" i="82"/>
  <c r="O102" i="82"/>
  <c r="O183" i="82"/>
  <c r="O106" i="82"/>
  <c r="O71" i="82"/>
  <c r="O98" i="82"/>
  <c r="O114" i="82"/>
  <c r="O161" i="82"/>
  <c r="O169" i="82"/>
  <c r="O179" i="82"/>
  <c r="O126" i="82"/>
  <c r="O86" i="82"/>
  <c r="O154" i="82"/>
  <c r="O95" i="82"/>
  <c r="O166" i="82"/>
  <c r="O150" i="82"/>
  <c r="O153" i="82"/>
  <c r="O75" i="82"/>
  <c r="O146" i="82"/>
  <c r="O110" i="82"/>
  <c r="O165" i="82"/>
  <c r="O78" i="82"/>
  <c r="O70" i="82"/>
  <c r="O111" i="82"/>
  <c r="O130" i="82"/>
  <c r="O91" i="82"/>
  <c r="O170" i="82"/>
  <c r="O67" i="82"/>
  <c r="O115" i="82"/>
  <c r="O181" i="82"/>
  <c r="O87" i="82"/>
  <c r="O162" i="82"/>
  <c r="O142" i="82"/>
  <c r="O107" i="82"/>
  <c r="O172" i="82"/>
  <c r="O94" i="82"/>
  <c r="O79" i="82"/>
  <c r="O122" i="82"/>
  <c r="O127" i="82"/>
  <c r="O143" i="82"/>
  <c r="O82" i="82"/>
  <c r="O178" i="82"/>
  <c r="O135" i="82"/>
  <c r="O103" i="82"/>
  <c r="O119" i="82"/>
  <c r="O118" i="82"/>
  <c r="O158" i="82"/>
  <c r="O83" i="82"/>
  <c r="O174" i="82"/>
  <c r="O99" i="82"/>
  <c r="O66" i="82"/>
  <c r="O68" i="82"/>
  <c r="O76" i="82"/>
  <c r="O157" i="82"/>
  <c r="O72" i="82"/>
  <c r="O139" i="82"/>
  <c r="O88" i="82"/>
  <c r="O84" i="82"/>
  <c r="O96" i="82"/>
  <c r="O123" i="82"/>
  <c r="O80" i="82"/>
  <c r="O151" i="82"/>
  <c r="O131" i="82"/>
  <c r="O134" i="82"/>
  <c r="O112" i="82"/>
  <c r="O180" i="82"/>
  <c r="O92" i="82"/>
  <c r="O167" i="82"/>
  <c r="O128" i="82"/>
  <c r="O147" i="82"/>
  <c r="O175" i="82"/>
  <c r="O149" i="82"/>
  <c r="O182" i="82"/>
  <c r="O90" i="82"/>
  <c r="O74" i="82"/>
  <c r="O159" i="82"/>
  <c r="O155" i="82"/>
  <c r="O100" i="82"/>
  <c r="O163" i="82"/>
  <c r="O116" i="82"/>
  <c r="O120" i="82"/>
  <c r="O109" i="82"/>
  <c r="O136" i="82"/>
  <c r="O108" i="82"/>
  <c r="O152" i="82"/>
  <c r="O156" i="82"/>
  <c r="O160" i="82"/>
  <c r="O113" i="82"/>
  <c r="O171" i="82"/>
  <c r="O138" i="82"/>
  <c r="O97" i="82"/>
  <c r="O124" i="82"/>
  <c r="O145" i="82"/>
  <c r="O77" i="82"/>
  <c r="O85" i="82"/>
  <c r="O89" i="82"/>
  <c r="O104" i="82"/>
  <c r="O144" i="82"/>
  <c r="O132" i="82"/>
  <c r="O73" i="82"/>
  <c r="O69" i="82"/>
  <c r="O81" i="82"/>
  <c r="O117" i="82"/>
  <c r="O141" i="82"/>
  <c r="O129" i="82"/>
  <c r="O105" i="82"/>
  <c r="O140" i="82"/>
  <c r="O176" i="82"/>
  <c r="O173" i="82"/>
  <c r="O148" i="82"/>
  <c r="O184" i="82"/>
  <c r="O125" i="82"/>
  <c r="O164" i="82"/>
  <c r="O168" i="82"/>
  <c r="O101" i="82"/>
  <c r="O133" i="82"/>
  <c r="O177" i="82"/>
  <c r="O121" i="82"/>
  <c r="O137" i="82"/>
  <c r="O93" i="82"/>
  <c r="S159" i="82"/>
  <c r="S106" i="82"/>
  <c r="S110" i="82"/>
  <c r="S66" i="82"/>
  <c r="S86" i="82"/>
  <c r="S169" i="82"/>
  <c r="S126" i="82"/>
  <c r="S114" i="82"/>
  <c r="S78" i="82"/>
  <c r="S71" i="82"/>
  <c r="S177" i="82"/>
  <c r="S153" i="82"/>
  <c r="S165" i="82"/>
  <c r="S173" i="82"/>
  <c r="S174" i="82"/>
  <c r="S158" i="82"/>
  <c r="S166" i="82"/>
  <c r="S91" i="82"/>
  <c r="S146" i="82"/>
  <c r="S122" i="82"/>
  <c r="S157" i="82"/>
  <c r="S162" i="82"/>
  <c r="S102" i="82"/>
  <c r="S83" i="82"/>
  <c r="S79" i="82"/>
  <c r="S161" i="82"/>
  <c r="S75" i="82"/>
  <c r="S87" i="82"/>
  <c r="S150" i="82"/>
  <c r="S118" i="82"/>
  <c r="S94" i="82"/>
  <c r="S95" i="82"/>
  <c r="S99" i="82"/>
  <c r="S98" i="82"/>
  <c r="S70" i="82"/>
  <c r="S72" i="82"/>
  <c r="S170" i="82"/>
  <c r="S67" i="82"/>
  <c r="S134" i="82"/>
  <c r="S142" i="82"/>
  <c r="S115" i="82"/>
  <c r="S127" i="82"/>
  <c r="S119" i="82"/>
  <c r="S131" i="82"/>
  <c r="S143" i="82"/>
  <c r="S103" i="82"/>
  <c r="S111" i="82"/>
  <c r="S130" i="82"/>
  <c r="S147" i="82"/>
  <c r="S151" i="82"/>
  <c r="S123" i="82"/>
  <c r="S82" i="82"/>
  <c r="S84" i="82"/>
  <c r="S96" i="82"/>
  <c r="S76" i="82"/>
  <c r="S88" i="82"/>
  <c r="S167" i="82"/>
  <c r="S182" i="82"/>
  <c r="S139" i="82"/>
  <c r="S107" i="82"/>
  <c r="S68" i="82"/>
  <c r="S80" i="82"/>
  <c r="S178" i="82"/>
  <c r="S135" i="82"/>
  <c r="S104" i="82"/>
  <c r="S116" i="82"/>
  <c r="S124" i="82"/>
  <c r="S171" i="82"/>
  <c r="S176" i="82"/>
  <c r="S100" i="82"/>
  <c r="S108" i="82"/>
  <c r="S175" i="82"/>
  <c r="S155" i="82"/>
  <c r="S90" i="82"/>
  <c r="S149" i="82"/>
  <c r="S128" i="82"/>
  <c r="S92" i="82"/>
  <c r="S163" i="82"/>
  <c r="S132" i="82"/>
  <c r="S136" i="82"/>
  <c r="S85" i="82"/>
  <c r="S144" i="82"/>
  <c r="S160" i="82"/>
  <c r="S101" i="82"/>
  <c r="S112" i="82"/>
  <c r="S74" i="82"/>
  <c r="S154" i="82"/>
  <c r="S81" i="82"/>
  <c r="S109" i="82"/>
  <c r="S140" i="82"/>
  <c r="S73" i="82"/>
  <c r="S69" i="82"/>
  <c r="S77" i="82"/>
  <c r="S168" i="82"/>
  <c r="S183" i="82"/>
  <c r="S145" i="82"/>
  <c r="S89" i="82"/>
  <c r="S172" i="82"/>
  <c r="S121" i="82"/>
  <c r="S137" i="82"/>
  <c r="S184" i="82"/>
  <c r="S133" i="82"/>
  <c r="S141" i="82"/>
  <c r="S113" i="82"/>
  <c r="S179" i="82"/>
  <c r="S97" i="82"/>
  <c r="S138" i="82"/>
  <c r="S164" i="82"/>
  <c r="S117" i="82"/>
  <c r="S93" i="82"/>
  <c r="S156" i="82"/>
  <c r="S180" i="82"/>
  <c r="S120" i="82"/>
  <c r="S129" i="82"/>
  <c r="S105" i="82"/>
  <c r="S125" i="82"/>
  <c r="S181" i="82"/>
  <c r="S152" i="82"/>
  <c r="S148" i="82"/>
  <c r="J177" i="82"/>
  <c r="J110" i="82"/>
  <c r="J153" i="82"/>
  <c r="J86" i="82"/>
  <c r="J98" i="82"/>
  <c r="J161" i="82"/>
  <c r="J102" i="82"/>
  <c r="J169" i="82"/>
  <c r="J173" i="82"/>
  <c r="J79" i="82"/>
  <c r="J83" i="82"/>
  <c r="J174" i="82"/>
  <c r="J87" i="82"/>
  <c r="J166" i="82"/>
  <c r="J70" i="82"/>
  <c r="J71" i="82"/>
  <c r="J91" i="82"/>
  <c r="J146" i="82"/>
  <c r="J106" i="82"/>
  <c r="J78" i="82"/>
  <c r="J114" i="82"/>
  <c r="J150" i="82"/>
  <c r="J142" i="82"/>
  <c r="J115" i="82"/>
  <c r="J181" i="82"/>
  <c r="J162" i="82"/>
  <c r="J99" i="82"/>
  <c r="J154" i="82"/>
  <c r="J179" i="82"/>
  <c r="J126" i="82"/>
  <c r="J122" i="82"/>
  <c r="J158" i="82"/>
  <c r="J67" i="82"/>
  <c r="J178" i="82"/>
  <c r="J103" i="82"/>
  <c r="J75" i="82"/>
  <c r="J157" i="82"/>
  <c r="J94" i="82"/>
  <c r="J127" i="82"/>
  <c r="J118" i="82"/>
  <c r="J170" i="82"/>
  <c r="J119" i="82"/>
  <c r="J82" i="82"/>
  <c r="J95" i="82"/>
  <c r="J107" i="82"/>
  <c r="J111" i="82"/>
  <c r="J130" i="82"/>
  <c r="J84" i="82"/>
  <c r="J151" i="82"/>
  <c r="J155" i="82"/>
  <c r="J72" i="82"/>
  <c r="J68" i="82"/>
  <c r="J88" i="82"/>
  <c r="J147" i="82"/>
  <c r="J163" i="82"/>
  <c r="J80" i="82"/>
  <c r="J123" i="82"/>
  <c r="J143" i="82"/>
  <c r="J76" i="82"/>
  <c r="J131" i="82"/>
  <c r="J139" i="82"/>
  <c r="J134" i="82"/>
  <c r="J165" i="82"/>
  <c r="J100" i="82"/>
  <c r="J116" i="82"/>
  <c r="J167" i="82"/>
  <c r="J135" i="82"/>
  <c r="J90" i="82"/>
  <c r="J108" i="82"/>
  <c r="J96" i="82"/>
  <c r="J159" i="82"/>
  <c r="J171" i="82"/>
  <c r="J104" i="82"/>
  <c r="J92" i="82"/>
  <c r="J120" i="82"/>
  <c r="J124" i="82"/>
  <c r="J182" i="82"/>
  <c r="J164" i="82"/>
  <c r="J149" i="82"/>
  <c r="J128" i="82"/>
  <c r="J144" i="82"/>
  <c r="J176" i="82"/>
  <c r="J112" i="82"/>
  <c r="J66" i="82"/>
  <c r="J85" i="82"/>
  <c r="J136" i="82"/>
  <c r="J184" i="82"/>
  <c r="J160" i="82"/>
  <c r="J172" i="82"/>
  <c r="J140" i="82"/>
  <c r="J93" i="82"/>
  <c r="J168" i="82"/>
  <c r="J175" i="82"/>
  <c r="J81" i="82"/>
  <c r="J77" i="82"/>
  <c r="J132" i="82"/>
  <c r="J145" i="82"/>
  <c r="J138" i="82"/>
  <c r="J69" i="82"/>
  <c r="J183" i="82"/>
  <c r="J148" i="82"/>
  <c r="J133" i="82"/>
  <c r="J73" i="82"/>
  <c r="J109" i="82"/>
  <c r="J117" i="82"/>
  <c r="J121" i="82"/>
  <c r="J152" i="82"/>
  <c r="J74" i="82"/>
  <c r="J113" i="82"/>
  <c r="J180" i="82"/>
  <c r="J156" i="82"/>
  <c r="J141" i="82"/>
  <c r="J97" i="82"/>
  <c r="J137" i="82"/>
  <c r="J129" i="82"/>
  <c r="J101" i="82"/>
  <c r="J89" i="82"/>
  <c r="J125" i="82"/>
  <c r="J105" i="82"/>
  <c r="M160" i="82"/>
  <c r="M165" i="82"/>
  <c r="M110" i="82"/>
  <c r="M114" i="82"/>
  <c r="M181" i="82"/>
  <c r="M157" i="82"/>
  <c r="M169" i="82"/>
  <c r="M177" i="82"/>
  <c r="M178" i="82"/>
  <c r="M86" i="82"/>
  <c r="M78" i="82"/>
  <c r="M173" i="82"/>
  <c r="M98" i="82"/>
  <c r="M102" i="82"/>
  <c r="M70" i="82"/>
  <c r="M106" i="82"/>
  <c r="M79" i="82"/>
  <c r="M95" i="82"/>
  <c r="M83" i="82"/>
  <c r="M91" i="82"/>
  <c r="M146" i="82"/>
  <c r="M158" i="82"/>
  <c r="M162" i="82"/>
  <c r="M154" i="82"/>
  <c r="M75" i="82"/>
  <c r="M179" i="82"/>
  <c r="M71" i="82"/>
  <c r="M150" i="82"/>
  <c r="M87" i="82"/>
  <c r="M153" i="82"/>
  <c r="M142" i="82"/>
  <c r="M118" i="82"/>
  <c r="M166" i="82"/>
  <c r="M161" i="82"/>
  <c r="M184" i="82"/>
  <c r="M122" i="82"/>
  <c r="M126" i="82"/>
  <c r="M174" i="82"/>
  <c r="M103" i="82"/>
  <c r="M72" i="82"/>
  <c r="M143" i="82"/>
  <c r="M134" i="82"/>
  <c r="M94" i="82"/>
  <c r="M130" i="82"/>
  <c r="M67" i="82"/>
  <c r="M82" i="82"/>
  <c r="M99" i="82"/>
  <c r="M107" i="82"/>
  <c r="M111" i="82"/>
  <c r="M147" i="82"/>
  <c r="M155" i="82"/>
  <c r="M123" i="82"/>
  <c r="M119" i="82"/>
  <c r="M127" i="82"/>
  <c r="M131" i="82"/>
  <c r="M139" i="82"/>
  <c r="M159" i="82"/>
  <c r="M171" i="82"/>
  <c r="M92" i="82"/>
  <c r="M163" i="82"/>
  <c r="M175" i="82"/>
  <c r="M76" i="82"/>
  <c r="M96" i="82"/>
  <c r="M115" i="82"/>
  <c r="M68" i="82"/>
  <c r="M100" i="82"/>
  <c r="M88" i="82"/>
  <c r="M104" i="82"/>
  <c r="M108" i="82"/>
  <c r="M149" i="82"/>
  <c r="M135" i="82"/>
  <c r="M84" i="82"/>
  <c r="M167" i="82"/>
  <c r="M183" i="82"/>
  <c r="M170" i="82"/>
  <c r="M172" i="82"/>
  <c r="M66" i="82"/>
  <c r="M151" i="82"/>
  <c r="M124" i="82"/>
  <c r="M112" i="82"/>
  <c r="M113" i="82"/>
  <c r="M116" i="82"/>
  <c r="M136" i="82"/>
  <c r="M144" i="82"/>
  <c r="M138" i="82"/>
  <c r="M73" i="82"/>
  <c r="M176" i="82"/>
  <c r="M140" i="82"/>
  <c r="M89" i="82"/>
  <c r="M80" i="82"/>
  <c r="M74" i="82"/>
  <c r="M69" i="82"/>
  <c r="M156" i="82"/>
  <c r="M101" i="82"/>
  <c r="M148" i="82"/>
  <c r="M164" i="82"/>
  <c r="M182" i="82"/>
  <c r="M120" i="82"/>
  <c r="M77" i="82"/>
  <c r="M90" i="82"/>
  <c r="M128" i="82"/>
  <c r="M132" i="82"/>
  <c r="M81" i="82"/>
  <c r="M125" i="82"/>
  <c r="M141" i="82"/>
  <c r="M180" i="82"/>
  <c r="M93" i="82"/>
  <c r="M152" i="82"/>
  <c r="M121" i="82"/>
  <c r="M145" i="82"/>
  <c r="M85" i="82"/>
  <c r="M97" i="82"/>
  <c r="M168" i="82"/>
  <c r="M105" i="82"/>
  <c r="M137" i="82"/>
  <c r="M117" i="82"/>
  <c r="M129" i="82"/>
  <c r="M109" i="82"/>
  <c r="M133" i="82"/>
  <c r="T181" i="82"/>
  <c r="T106" i="82"/>
  <c r="T157" i="82"/>
  <c r="T161" i="82"/>
  <c r="T173" i="82"/>
  <c r="T102" i="82"/>
  <c r="T182" i="82"/>
  <c r="T169" i="82"/>
  <c r="T98" i="82"/>
  <c r="T70" i="82"/>
  <c r="T86" i="82"/>
  <c r="T110" i="82"/>
  <c r="T114" i="82"/>
  <c r="T159" i="82"/>
  <c r="T165" i="82"/>
  <c r="T71" i="82"/>
  <c r="T83" i="82"/>
  <c r="T153" i="82"/>
  <c r="T177" i="82"/>
  <c r="T87" i="82"/>
  <c r="T174" i="82"/>
  <c r="T79" i="82"/>
  <c r="T158" i="82"/>
  <c r="T166" i="82"/>
  <c r="T142" i="82"/>
  <c r="T67" i="82"/>
  <c r="T95" i="82"/>
  <c r="T126" i="82"/>
  <c r="T154" i="82"/>
  <c r="T170" i="82"/>
  <c r="T107" i="82"/>
  <c r="T162" i="82"/>
  <c r="T91" i="82"/>
  <c r="T146" i="82"/>
  <c r="T122" i="82"/>
  <c r="T127" i="82"/>
  <c r="T135" i="82"/>
  <c r="T139" i="82"/>
  <c r="T134" i="82"/>
  <c r="T75" i="82"/>
  <c r="T115" i="82"/>
  <c r="T82" i="82"/>
  <c r="T72" i="82"/>
  <c r="T76" i="82"/>
  <c r="T150" i="82"/>
  <c r="T78" i="82"/>
  <c r="T94" i="82"/>
  <c r="T130" i="82"/>
  <c r="T99" i="82"/>
  <c r="T131" i="82"/>
  <c r="T143" i="82"/>
  <c r="T90" i="82"/>
  <c r="T111" i="82"/>
  <c r="T118" i="82"/>
  <c r="T119" i="82"/>
  <c r="T123" i="82"/>
  <c r="T176" i="82"/>
  <c r="T103" i="82"/>
  <c r="T96" i="82"/>
  <c r="T84" i="82"/>
  <c r="T147" i="82"/>
  <c r="T88" i="82"/>
  <c r="T167" i="82"/>
  <c r="T178" i="82"/>
  <c r="T68" i="82"/>
  <c r="T163" i="82"/>
  <c r="T80" i="82"/>
  <c r="T155" i="82"/>
  <c r="T124" i="82"/>
  <c r="T171" i="82"/>
  <c r="T116" i="82"/>
  <c r="T100" i="82"/>
  <c r="T104" i="82"/>
  <c r="T175" i="82"/>
  <c r="T92" i="82"/>
  <c r="T149" i="82"/>
  <c r="T128" i="82"/>
  <c r="T89" i="82"/>
  <c r="T151" i="82"/>
  <c r="T120" i="82"/>
  <c r="T97" i="82"/>
  <c r="T108" i="82"/>
  <c r="T93" i="82"/>
  <c r="T138" i="82"/>
  <c r="T168" i="82"/>
  <c r="T172" i="82"/>
  <c r="T105" i="82"/>
  <c r="T74" i="82"/>
  <c r="T136" i="82"/>
  <c r="T144" i="82"/>
  <c r="T73" i="82"/>
  <c r="T81" i="82"/>
  <c r="T85" i="82"/>
  <c r="T140" i="82"/>
  <c r="T145" i="82"/>
  <c r="T69" i="82"/>
  <c r="T183" i="82"/>
  <c r="T132" i="82"/>
  <c r="T148" i="82"/>
  <c r="T180" i="82"/>
  <c r="T129" i="82"/>
  <c r="T137" i="82"/>
  <c r="T184" i="82"/>
  <c r="T121" i="82"/>
  <c r="T125" i="82"/>
  <c r="T66" i="82"/>
  <c r="T152" i="82"/>
  <c r="T160" i="82"/>
  <c r="T101" i="82"/>
  <c r="T133" i="82"/>
  <c r="T179" i="82"/>
  <c r="T141" i="82"/>
  <c r="T77" i="82"/>
  <c r="T113" i="82"/>
  <c r="T112" i="82"/>
  <c r="T164" i="82"/>
  <c r="T156" i="82"/>
  <c r="T117" i="82"/>
  <c r="T109" i="82"/>
  <c r="W180" i="82"/>
  <c r="W86" i="82"/>
  <c r="W70" i="82"/>
  <c r="W153" i="82"/>
  <c r="W183" i="82"/>
  <c r="W165" i="82"/>
  <c r="W169" i="82"/>
  <c r="W114" i="82"/>
  <c r="W157" i="82"/>
  <c r="W98" i="82"/>
  <c r="W106" i="82"/>
  <c r="W177" i="82"/>
  <c r="W175" i="82"/>
  <c r="W110" i="82"/>
  <c r="W126" i="82"/>
  <c r="W71" i="82"/>
  <c r="W154" i="82"/>
  <c r="W158" i="82"/>
  <c r="W78" i="82"/>
  <c r="W87" i="82"/>
  <c r="W173" i="82"/>
  <c r="W83" i="82"/>
  <c r="W150" i="82"/>
  <c r="W102" i="82"/>
  <c r="W79" i="82"/>
  <c r="W91" i="82"/>
  <c r="W182" i="82"/>
  <c r="W94" i="82"/>
  <c r="W142" i="82"/>
  <c r="W103" i="82"/>
  <c r="W174" i="82"/>
  <c r="W111" i="82"/>
  <c r="W95" i="82"/>
  <c r="W162" i="82"/>
  <c r="W115" i="82"/>
  <c r="W99" i="82"/>
  <c r="W107" i="82"/>
  <c r="W127" i="82"/>
  <c r="W68" i="82"/>
  <c r="W67" i="82"/>
  <c r="W131" i="82"/>
  <c r="W75" i="82"/>
  <c r="W146" i="82"/>
  <c r="W122" i="82"/>
  <c r="W123" i="82"/>
  <c r="W76" i="82"/>
  <c r="W166" i="82"/>
  <c r="W134" i="82"/>
  <c r="W130" i="82"/>
  <c r="W135" i="82"/>
  <c r="W96" i="82"/>
  <c r="W72" i="82"/>
  <c r="W167" i="82"/>
  <c r="W139" i="82"/>
  <c r="W170" i="82"/>
  <c r="W119" i="82"/>
  <c r="W143" i="82"/>
  <c r="W80" i="82"/>
  <c r="W118" i="82"/>
  <c r="W147" i="82"/>
  <c r="W104" i="82"/>
  <c r="W179" i="82"/>
  <c r="W184" i="82"/>
  <c r="W82" i="82"/>
  <c r="W84" i="82"/>
  <c r="W92" i="82"/>
  <c r="W112" i="82"/>
  <c r="W124" i="82"/>
  <c r="W88" i="82"/>
  <c r="W171" i="82"/>
  <c r="W90" i="82"/>
  <c r="W151" i="82"/>
  <c r="W155" i="82"/>
  <c r="W159" i="82"/>
  <c r="W163" i="82"/>
  <c r="W100" i="82"/>
  <c r="W74" i="82"/>
  <c r="W152" i="82"/>
  <c r="W108" i="82"/>
  <c r="W66" i="82"/>
  <c r="W77" i="82"/>
  <c r="W93" i="82"/>
  <c r="W116" i="82"/>
  <c r="W144" i="82"/>
  <c r="W181" i="82"/>
  <c r="W138" i="82"/>
  <c r="W81" i="82"/>
  <c r="W172" i="82"/>
  <c r="W101" i="82"/>
  <c r="W105" i="82"/>
  <c r="W149" i="82"/>
  <c r="W156" i="82"/>
  <c r="W109" i="82"/>
  <c r="W120" i="82"/>
  <c r="W73" i="82"/>
  <c r="W132" i="82"/>
  <c r="W140" i="82"/>
  <c r="W89" i="82"/>
  <c r="W136" i="82"/>
  <c r="W128" i="82"/>
  <c r="W69" i="82"/>
  <c r="W178" i="82"/>
  <c r="W161" i="82"/>
  <c r="W145" i="82"/>
  <c r="W160" i="82"/>
  <c r="W176" i="82"/>
  <c r="W121" i="82"/>
  <c r="W85" i="82"/>
  <c r="W148" i="82"/>
  <c r="W164" i="82"/>
  <c r="W125" i="82"/>
  <c r="W129" i="82"/>
  <c r="W133" i="82"/>
  <c r="W117" i="82"/>
  <c r="W97" i="82"/>
  <c r="W168" i="82"/>
  <c r="W113" i="82"/>
  <c r="W137" i="82"/>
  <c r="W141" i="82"/>
  <c r="V157" i="82"/>
  <c r="V114" i="82"/>
  <c r="V177" i="82"/>
  <c r="V102" i="82"/>
  <c r="V159" i="82"/>
  <c r="V98" i="82"/>
  <c r="V106" i="82"/>
  <c r="V161" i="82"/>
  <c r="V173" i="82"/>
  <c r="V126" i="82"/>
  <c r="V86" i="82"/>
  <c r="V165" i="82"/>
  <c r="V182" i="82"/>
  <c r="V78" i="82"/>
  <c r="V79" i="82"/>
  <c r="V83" i="82"/>
  <c r="V91" i="82"/>
  <c r="V162" i="82"/>
  <c r="V75" i="82"/>
  <c r="V153" i="82"/>
  <c r="V166" i="82"/>
  <c r="V169" i="82"/>
  <c r="V70" i="82"/>
  <c r="V71" i="82"/>
  <c r="V154" i="82"/>
  <c r="V99" i="82"/>
  <c r="V107" i="82"/>
  <c r="V115" i="82"/>
  <c r="V118" i="82"/>
  <c r="V150" i="82"/>
  <c r="V176" i="82"/>
  <c r="V122" i="82"/>
  <c r="V158" i="82"/>
  <c r="V103" i="82"/>
  <c r="V111" i="82"/>
  <c r="V170" i="82"/>
  <c r="V171" i="82"/>
  <c r="V67" i="82"/>
  <c r="V146" i="82"/>
  <c r="V130" i="82"/>
  <c r="V87" i="82"/>
  <c r="V134" i="82"/>
  <c r="V127" i="82"/>
  <c r="V178" i="82"/>
  <c r="V110" i="82"/>
  <c r="V139" i="82"/>
  <c r="V94" i="82"/>
  <c r="V119" i="82"/>
  <c r="V95" i="82"/>
  <c r="V142" i="82"/>
  <c r="V155" i="82"/>
  <c r="V72" i="82"/>
  <c r="V143" i="82"/>
  <c r="V68" i="82"/>
  <c r="V92" i="82"/>
  <c r="V82" i="82"/>
  <c r="V147" i="82"/>
  <c r="V163" i="82"/>
  <c r="V80" i="82"/>
  <c r="V123" i="82"/>
  <c r="V131" i="82"/>
  <c r="V135" i="82"/>
  <c r="V76" i="82"/>
  <c r="V168" i="82"/>
  <c r="V96" i="82"/>
  <c r="V174" i="82"/>
  <c r="V88" i="82"/>
  <c r="V151" i="82"/>
  <c r="V167" i="82"/>
  <c r="V183" i="82"/>
  <c r="V74" i="82"/>
  <c r="V108" i="82"/>
  <c r="V84" i="82"/>
  <c r="V90" i="82"/>
  <c r="V100" i="82"/>
  <c r="V112" i="82"/>
  <c r="V104" i="82"/>
  <c r="V132" i="82"/>
  <c r="V73" i="82"/>
  <c r="V81" i="82"/>
  <c r="V93" i="82"/>
  <c r="V101" i="82"/>
  <c r="V69" i="82"/>
  <c r="V149" i="82"/>
  <c r="V140" i="82"/>
  <c r="V136" i="82"/>
  <c r="V148" i="82"/>
  <c r="V120" i="82"/>
  <c r="V184" i="82"/>
  <c r="V89" i="82"/>
  <c r="V160" i="82"/>
  <c r="V128" i="82"/>
  <c r="V145" i="82"/>
  <c r="V175" i="82"/>
  <c r="V179" i="82"/>
  <c r="V85" i="82"/>
  <c r="V124" i="82"/>
  <c r="V77" i="82"/>
  <c r="V144" i="82"/>
  <c r="V164" i="82"/>
  <c r="V125" i="82"/>
  <c r="V133" i="82"/>
  <c r="V129" i="82"/>
  <c r="V137" i="82"/>
  <c r="V117" i="82"/>
  <c r="V172" i="82"/>
  <c r="V105" i="82"/>
  <c r="V109" i="82"/>
  <c r="V121" i="82"/>
  <c r="V180" i="82"/>
  <c r="V138" i="82"/>
  <c r="V181" i="82"/>
  <c r="V141" i="82"/>
  <c r="V116" i="82"/>
  <c r="V152" i="82"/>
  <c r="V113" i="82"/>
  <c r="V156" i="82"/>
  <c r="V66" i="82"/>
  <c r="V97" i="82"/>
  <c r="I167" i="82"/>
  <c r="I98" i="82"/>
  <c r="I102" i="82"/>
  <c r="I71" i="82"/>
  <c r="I106" i="82"/>
  <c r="I181" i="82"/>
  <c r="I78" i="82"/>
  <c r="I126" i="82"/>
  <c r="I70" i="82"/>
  <c r="I161" i="82"/>
  <c r="I169" i="82"/>
  <c r="I157" i="82"/>
  <c r="I173" i="82"/>
  <c r="I176" i="82"/>
  <c r="I86" i="82"/>
  <c r="I114" i="82"/>
  <c r="I91" i="82"/>
  <c r="I146" i="82"/>
  <c r="I122" i="82"/>
  <c r="I153" i="82"/>
  <c r="I147" i="82"/>
  <c r="I95" i="82"/>
  <c r="I155" i="82"/>
  <c r="I79" i="82"/>
  <c r="I150" i="82"/>
  <c r="I154" i="82"/>
  <c r="I83" i="82"/>
  <c r="I111" i="82"/>
  <c r="I94" i="82"/>
  <c r="I162" i="82"/>
  <c r="I103" i="82"/>
  <c r="I178" i="82"/>
  <c r="I165" i="82"/>
  <c r="I166" i="82"/>
  <c r="I179" i="82"/>
  <c r="I75" i="82"/>
  <c r="I183" i="82"/>
  <c r="I107" i="82"/>
  <c r="I110" i="82"/>
  <c r="I119" i="82"/>
  <c r="I131" i="82"/>
  <c r="I68" i="82"/>
  <c r="I123" i="82"/>
  <c r="I170" i="82"/>
  <c r="I130" i="82"/>
  <c r="I143" i="82"/>
  <c r="I134" i="82"/>
  <c r="I142" i="82"/>
  <c r="I115" i="82"/>
  <c r="I99" i="82"/>
  <c r="I118" i="82"/>
  <c r="I127" i="82"/>
  <c r="I80" i="82"/>
  <c r="I72" i="82"/>
  <c r="I67" i="82"/>
  <c r="I135" i="82"/>
  <c r="I87" i="82"/>
  <c r="I84" i="82"/>
  <c r="I96" i="82"/>
  <c r="I90" i="82"/>
  <c r="I139" i="82"/>
  <c r="I82" i="82"/>
  <c r="I174" i="82"/>
  <c r="I76" i="82"/>
  <c r="I88" i="82"/>
  <c r="I151" i="82"/>
  <c r="I159" i="82"/>
  <c r="I112" i="82"/>
  <c r="I149" i="82"/>
  <c r="I163" i="82"/>
  <c r="I104" i="82"/>
  <c r="I92" i="82"/>
  <c r="I171" i="82"/>
  <c r="I100" i="82"/>
  <c r="I116" i="82"/>
  <c r="I74" i="82"/>
  <c r="I120" i="82"/>
  <c r="I81" i="82"/>
  <c r="I124" i="82"/>
  <c r="I140" i="82"/>
  <c r="I73" i="82"/>
  <c r="I77" i="82"/>
  <c r="I175" i="82"/>
  <c r="I164" i="82"/>
  <c r="I132" i="82"/>
  <c r="I145" i="82"/>
  <c r="I182" i="82"/>
  <c r="I184" i="82"/>
  <c r="I89" i="82"/>
  <c r="I69" i="82"/>
  <c r="I93" i="82"/>
  <c r="I108" i="82"/>
  <c r="I138" i="82"/>
  <c r="I128" i="82"/>
  <c r="I144" i="82"/>
  <c r="I136" i="82"/>
  <c r="I85" i="82"/>
  <c r="I172" i="82"/>
  <c r="I66" i="82"/>
  <c r="I152" i="82"/>
  <c r="I168" i="82"/>
  <c r="I158" i="82"/>
  <c r="I113" i="82"/>
  <c r="I180" i="82"/>
  <c r="I117" i="82"/>
  <c r="I137" i="82"/>
  <c r="I97" i="82"/>
  <c r="I141" i="82"/>
  <c r="I129" i="82"/>
  <c r="I133" i="82"/>
  <c r="I125" i="82"/>
  <c r="I156" i="82"/>
  <c r="I109" i="82"/>
  <c r="I101" i="82"/>
  <c r="I177" i="82"/>
  <c r="I160" i="82"/>
  <c r="I148" i="82"/>
  <c r="I105" i="82"/>
  <c r="I121" i="82"/>
  <c r="K70" i="82"/>
  <c r="K173" i="82"/>
  <c r="K165" i="82"/>
  <c r="K169" i="82"/>
  <c r="K157" i="82"/>
  <c r="K106" i="82"/>
  <c r="K126" i="82"/>
  <c r="K180" i="82"/>
  <c r="K177" i="82"/>
  <c r="K161" i="82"/>
  <c r="K98" i="82"/>
  <c r="K71" i="82"/>
  <c r="K114" i="82"/>
  <c r="K87" i="82"/>
  <c r="K75" i="82"/>
  <c r="K83" i="82"/>
  <c r="K110" i="82"/>
  <c r="K78" i="82"/>
  <c r="K79" i="82"/>
  <c r="K150" i="82"/>
  <c r="K86" i="82"/>
  <c r="K183" i="82"/>
  <c r="K146" i="82"/>
  <c r="K103" i="82"/>
  <c r="K94" i="82"/>
  <c r="K111" i="82"/>
  <c r="K170" i="82"/>
  <c r="K164" i="82"/>
  <c r="K153" i="82"/>
  <c r="K118" i="82"/>
  <c r="K102" i="82"/>
  <c r="K162" i="82"/>
  <c r="K174" i="82"/>
  <c r="K142" i="82"/>
  <c r="K99" i="82"/>
  <c r="K115" i="82"/>
  <c r="K178" i="82"/>
  <c r="K95" i="82"/>
  <c r="K147" i="82"/>
  <c r="K67" i="82"/>
  <c r="K143" i="82"/>
  <c r="K122" i="82"/>
  <c r="K91" i="82"/>
  <c r="K166" i="82"/>
  <c r="K181" i="82"/>
  <c r="K123" i="82"/>
  <c r="K72" i="82"/>
  <c r="K182" i="82"/>
  <c r="K119" i="82"/>
  <c r="K131" i="82"/>
  <c r="K158" i="82"/>
  <c r="K130" i="82"/>
  <c r="K84" i="82"/>
  <c r="K155" i="82"/>
  <c r="K80" i="82"/>
  <c r="K151" i="82"/>
  <c r="K135" i="82"/>
  <c r="K107" i="82"/>
  <c r="K127" i="82"/>
  <c r="K134" i="82"/>
  <c r="K68" i="82"/>
  <c r="K82" i="82"/>
  <c r="K92" i="82"/>
  <c r="K163" i="82"/>
  <c r="K139" i="82"/>
  <c r="K154" i="82"/>
  <c r="K149" i="82"/>
  <c r="K120" i="82"/>
  <c r="K184" i="82"/>
  <c r="K171" i="82"/>
  <c r="K90" i="82"/>
  <c r="K159" i="82"/>
  <c r="K167" i="82"/>
  <c r="K100" i="82"/>
  <c r="K96" i="82"/>
  <c r="K66" i="82"/>
  <c r="K88" i="82"/>
  <c r="K104" i="82"/>
  <c r="K175" i="82"/>
  <c r="K89" i="82"/>
  <c r="K93" i="82"/>
  <c r="K116" i="82"/>
  <c r="K132" i="82"/>
  <c r="K138" i="82"/>
  <c r="K69" i="82"/>
  <c r="K77" i="82"/>
  <c r="K76" i="82"/>
  <c r="K74" i="82"/>
  <c r="K81" i="82"/>
  <c r="K145" i="82"/>
  <c r="K112" i="82"/>
  <c r="K73" i="82"/>
  <c r="K85" i="82"/>
  <c r="K128" i="82"/>
  <c r="K140" i="82"/>
  <c r="K144" i="82"/>
  <c r="K113" i="82"/>
  <c r="K108" i="82"/>
  <c r="K124" i="82"/>
  <c r="K136" i="82"/>
  <c r="K179" i="82"/>
  <c r="K152" i="82"/>
  <c r="K105" i="82"/>
  <c r="K129" i="82"/>
  <c r="K160" i="82"/>
  <c r="K176" i="82"/>
  <c r="K148" i="82"/>
  <c r="K172" i="82"/>
  <c r="K125" i="82"/>
  <c r="K109" i="82"/>
  <c r="K121" i="82"/>
  <c r="K133" i="82"/>
  <c r="K156" i="82"/>
  <c r="K137" i="82"/>
  <c r="K141" i="82"/>
  <c r="K101" i="82"/>
  <c r="K97" i="82"/>
  <c r="K168" i="82"/>
  <c r="K117" i="82"/>
  <c r="N114" i="82"/>
  <c r="N157" i="82"/>
  <c r="N98" i="82"/>
  <c r="N181" i="82"/>
  <c r="N70" i="82"/>
  <c r="N75" i="82"/>
  <c r="N165" i="82"/>
  <c r="N102" i="82"/>
  <c r="N110" i="82"/>
  <c r="N177" i="82"/>
  <c r="N78" i="82"/>
  <c r="N126" i="82"/>
  <c r="N153" i="82"/>
  <c r="N184" i="82"/>
  <c r="N161" i="82"/>
  <c r="N106" i="82"/>
  <c r="N164" i="82"/>
  <c r="N95" i="82"/>
  <c r="N146" i="82"/>
  <c r="N79" i="82"/>
  <c r="N83" i="82"/>
  <c r="N87" i="82"/>
  <c r="N91" i="82"/>
  <c r="N183" i="82"/>
  <c r="N71" i="82"/>
  <c r="N167" i="82"/>
  <c r="N115" i="82"/>
  <c r="N175" i="82"/>
  <c r="N162" i="82"/>
  <c r="N99" i="82"/>
  <c r="N107" i="82"/>
  <c r="N166" i="82"/>
  <c r="N142" i="82"/>
  <c r="N122" i="82"/>
  <c r="N94" i="82"/>
  <c r="N86" i="82"/>
  <c r="N150" i="82"/>
  <c r="N154" i="82"/>
  <c r="N174" i="82"/>
  <c r="N131" i="82"/>
  <c r="N172" i="82"/>
  <c r="N118" i="82"/>
  <c r="N103" i="82"/>
  <c r="N130" i="82"/>
  <c r="N134" i="82"/>
  <c r="N67" i="82"/>
  <c r="N119" i="82"/>
  <c r="N111" i="82"/>
  <c r="N182" i="82"/>
  <c r="N135" i="82"/>
  <c r="N84" i="82"/>
  <c r="N82" i="82"/>
  <c r="N123" i="82"/>
  <c r="N143" i="82"/>
  <c r="N66" i="82"/>
  <c r="N80" i="82"/>
  <c r="N139" i="82"/>
  <c r="N147" i="82"/>
  <c r="N155" i="82"/>
  <c r="N127" i="82"/>
  <c r="N76" i="82"/>
  <c r="N72" i="82"/>
  <c r="N151" i="82"/>
  <c r="N163" i="82"/>
  <c r="N96" i="82"/>
  <c r="N124" i="82"/>
  <c r="N88" i="82"/>
  <c r="N159" i="82"/>
  <c r="N90" i="82"/>
  <c r="N108" i="82"/>
  <c r="N116" i="82"/>
  <c r="N120" i="82"/>
  <c r="N100" i="82"/>
  <c r="N149" i="82"/>
  <c r="N68" i="82"/>
  <c r="N171" i="82"/>
  <c r="N112" i="82"/>
  <c r="N170" i="82"/>
  <c r="N132" i="82"/>
  <c r="N179" i="82"/>
  <c r="N128" i="82"/>
  <c r="N158" i="82"/>
  <c r="N145" i="82"/>
  <c r="N89" i="82"/>
  <c r="N109" i="82"/>
  <c r="N74" i="82"/>
  <c r="N136" i="82"/>
  <c r="N144" i="82"/>
  <c r="N180" i="82"/>
  <c r="N73" i="82"/>
  <c r="N169" i="82"/>
  <c r="N69" i="82"/>
  <c r="N81" i="82"/>
  <c r="N85" i="82"/>
  <c r="N104" i="82"/>
  <c r="N140" i="82"/>
  <c r="N138" i="82"/>
  <c r="N77" i="82"/>
  <c r="N92" i="82"/>
  <c r="N129" i="82"/>
  <c r="N125" i="82"/>
  <c r="N173" i="82"/>
  <c r="N148" i="82"/>
  <c r="N113" i="82"/>
  <c r="N133" i="82"/>
  <c r="N141" i="82"/>
  <c r="N117" i="82"/>
  <c r="N152" i="82"/>
  <c r="N156" i="82"/>
  <c r="N101" i="82"/>
  <c r="N178" i="82"/>
  <c r="N121" i="82"/>
  <c r="N97" i="82"/>
  <c r="N168" i="82"/>
  <c r="N160" i="82"/>
  <c r="N93" i="82"/>
  <c r="N105" i="82"/>
  <c r="N176" i="82"/>
  <c r="N137" i="82"/>
  <c r="Q169" i="82"/>
  <c r="Q174" i="82"/>
  <c r="Q161" i="82"/>
  <c r="Q106" i="82"/>
  <c r="Q126" i="82"/>
  <c r="Q75" i="82"/>
  <c r="Q165" i="82"/>
  <c r="Q102" i="82"/>
  <c r="Q184" i="82"/>
  <c r="Q168" i="82"/>
  <c r="Q157" i="82"/>
  <c r="Q110" i="82"/>
  <c r="Q173" i="82"/>
  <c r="Q78" i="82"/>
  <c r="Q98" i="82"/>
  <c r="Q153" i="82"/>
  <c r="Q86" i="82"/>
  <c r="Q170" i="82"/>
  <c r="Q114" i="82"/>
  <c r="Q79" i="82"/>
  <c r="Q87" i="82"/>
  <c r="Q95" i="82"/>
  <c r="Q66" i="82"/>
  <c r="Q154" i="82"/>
  <c r="Q146" i="82"/>
  <c r="Q70" i="82"/>
  <c r="Q122" i="82"/>
  <c r="Q99" i="82"/>
  <c r="Q71" i="82"/>
  <c r="Q103" i="82"/>
  <c r="Q111" i="82"/>
  <c r="Q91" i="82"/>
  <c r="Q158" i="82"/>
  <c r="Q162" i="82"/>
  <c r="Q142" i="82"/>
  <c r="Q107" i="82"/>
  <c r="Q175" i="82"/>
  <c r="Q166" i="82"/>
  <c r="Q115" i="82"/>
  <c r="Q131" i="82"/>
  <c r="Q143" i="82"/>
  <c r="Q182" i="82"/>
  <c r="Q130" i="82"/>
  <c r="Q123" i="82"/>
  <c r="Q150" i="82"/>
  <c r="Q134" i="82"/>
  <c r="Q118" i="82"/>
  <c r="Q94" i="82"/>
  <c r="Q127" i="82"/>
  <c r="Q180" i="82"/>
  <c r="Q88" i="82"/>
  <c r="Q155" i="82"/>
  <c r="Q159" i="82"/>
  <c r="Q68" i="82"/>
  <c r="Q83" i="82"/>
  <c r="Q135" i="82"/>
  <c r="Q92" i="82"/>
  <c r="Q147" i="82"/>
  <c r="Q171" i="82"/>
  <c r="Q82" i="82"/>
  <c r="Q139" i="82"/>
  <c r="Q72" i="82"/>
  <c r="Q67" i="82"/>
  <c r="Q84" i="82"/>
  <c r="Q76" i="82"/>
  <c r="Q119" i="82"/>
  <c r="Q80" i="82"/>
  <c r="Q124" i="82"/>
  <c r="Q151" i="82"/>
  <c r="Q163" i="82"/>
  <c r="Q179" i="82"/>
  <c r="Q96" i="82"/>
  <c r="Q167" i="82"/>
  <c r="Q108" i="82"/>
  <c r="Q120" i="82"/>
  <c r="Q90" i="82"/>
  <c r="Q100" i="82"/>
  <c r="Q149" i="82"/>
  <c r="Q104" i="82"/>
  <c r="Q128" i="82"/>
  <c r="Q138" i="82"/>
  <c r="Q73" i="82"/>
  <c r="Q140" i="82"/>
  <c r="Q81" i="82"/>
  <c r="Q89" i="82"/>
  <c r="Q132" i="82"/>
  <c r="Q93" i="82"/>
  <c r="Q156" i="82"/>
  <c r="Q101" i="82"/>
  <c r="Q112" i="82"/>
  <c r="Q69" i="82"/>
  <c r="Q74" i="82"/>
  <c r="Q145" i="82"/>
  <c r="Q85" i="82"/>
  <c r="Q116" i="82"/>
  <c r="Q136" i="82"/>
  <c r="Q144" i="82"/>
  <c r="Q77" i="82"/>
  <c r="Q133" i="82"/>
  <c r="Q164" i="82"/>
  <c r="Q113" i="82"/>
  <c r="Q129" i="82"/>
  <c r="Q152" i="82"/>
  <c r="Q109" i="82"/>
  <c r="Q183" i="82"/>
  <c r="Q105" i="82"/>
  <c r="Q178" i="82"/>
  <c r="Q137" i="82"/>
  <c r="Q97" i="82"/>
  <c r="Q121" i="82"/>
  <c r="Q148" i="82"/>
  <c r="Q172" i="82"/>
  <c r="Q117" i="82"/>
  <c r="Q125" i="82"/>
  <c r="Q141" i="82"/>
  <c r="Q181" i="82"/>
  <c r="Q160" i="82"/>
  <c r="Q177" i="82"/>
  <c r="Q176" i="82"/>
  <c r="T60" i="82"/>
  <c r="T45" i="82"/>
  <c r="T54" i="82"/>
  <c r="T20" i="82"/>
  <c r="T32" i="82"/>
  <c r="T56" i="82"/>
  <c r="T55" i="82"/>
  <c r="T43" i="82"/>
  <c r="T29" i="82"/>
  <c r="T7" i="82"/>
  <c r="T41" i="82"/>
  <c r="T31" i="82"/>
  <c r="T30" i="82"/>
  <c r="T28" i="82"/>
  <c r="T62" i="82"/>
  <c r="T44" i="82"/>
  <c r="T57" i="82"/>
  <c r="T19" i="82"/>
  <c r="T16" i="82"/>
  <c r="T42" i="82"/>
  <c r="T9" i="82"/>
  <c r="T64" i="82"/>
  <c r="T40" i="82"/>
  <c r="T18" i="82"/>
  <c r="T50" i="82"/>
  <c r="T53" i="82"/>
  <c r="T39" i="82"/>
  <c r="T13" i="82"/>
  <c r="T52" i="82"/>
  <c r="T38" i="82"/>
  <c r="T49" i="82"/>
  <c r="T48" i="82"/>
  <c r="T59" i="82"/>
  <c r="T63" i="82"/>
  <c r="T33" i="82"/>
  <c r="T17" i="82"/>
  <c r="T51" i="82"/>
  <c r="T37" i="82"/>
  <c r="T23" i="82"/>
  <c r="T36" i="82"/>
  <c r="T27" i="82"/>
  <c r="T61" i="82"/>
  <c r="T21" i="82"/>
  <c r="T26" i="82"/>
  <c r="T25" i="82"/>
  <c r="T12" i="82"/>
  <c r="T10" i="82"/>
  <c r="T15" i="82"/>
  <c r="T46" i="82"/>
  <c r="T22" i="82"/>
  <c r="T58" i="82"/>
  <c r="T47" i="82"/>
  <c r="T11" i="82"/>
  <c r="T34" i="82"/>
  <c r="T14" i="82"/>
  <c r="T24" i="82"/>
  <c r="T8" i="82"/>
  <c r="T35" i="82"/>
  <c r="P51" i="82"/>
  <c r="P64" i="82"/>
  <c r="P53" i="82"/>
  <c r="P56" i="82"/>
  <c r="P32" i="82"/>
  <c r="P43" i="82"/>
  <c r="P45" i="82"/>
  <c r="P44" i="82"/>
  <c r="P42" i="82"/>
  <c r="P41" i="82"/>
  <c r="P17" i="82"/>
  <c r="P61" i="82"/>
  <c r="P20" i="82"/>
  <c r="P54" i="82"/>
  <c r="P30" i="82"/>
  <c r="P29" i="82"/>
  <c r="P18" i="82"/>
  <c r="P21" i="82"/>
  <c r="P19" i="82"/>
  <c r="P9" i="82"/>
  <c r="P14" i="82"/>
  <c r="P50" i="82"/>
  <c r="P63" i="82"/>
  <c r="P13" i="82"/>
  <c r="P27" i="82"/>
  <c r="P57" i="82"/>
  <c r="P39" i="82"/>
  <c r="P7" i="82"/>
  <c r="P52" i="82"/>
  <c r="P58" i="82"/>
  <c r="P31" i="82"/>
  <c r="P16" i="82"/>
  <c r="P48" i="82"/>
  <c r="P26" i="82"/>
  <c r="P12" i="82"/>
  <c r="P62" i="82"/>
  <c r="P38" i="82"/>
  <c r="P33" i="82"/>
  <c r="P28" i="82"/>
  <c r="P60" i="82"/>
  <c r="P36" i="82"/>
  <c r="P37" i="82"/>
  <c r="P55" i="82"/>
  <c r="P47" i="82"/>
  <c r="P35" i="82"/>
  <c r="P49" i="82"/>
  <c r="P25" i="82"/>
  <c r="P23" i="82"/>
  <c r="P15" i="82"/>
  <c r="P59" i="82"/>
  <c r="P40" i="82"/>
  <c r="P46" i="82"/>
  <c r="P34" i="82"/>
  <c r="P24" i="82"/>
  <c r="P10" i="82"/>
  <c r="P11" i="82"/>
  <c r="P22" i="82"/>
  <c r="P8" i="82"/>
  <c r="S18" i="82"/>
  <c r="S53" i="82"/>
  <c r="S17" i="82"/>
  <c r="S21" i="82"/>
  <c r="S56" i="82"/>
  <c r="S55" i="82"/>
  <c r="S43" i="82"/>
  <c r="S7" i="82"/>
  <c r="S31" i="82"/>
  <c r="S54" i="82"/>
  <c r="S42" i="82"/>
  <c r="S45" i="82"/>
  <c r="S41" i="82"/>
  <c r="S32" i="82"/>
  <c r="S19" i="82"/>
  <c r="S52" i="82"/>
  <c r="S40" i="82"/>
  <c r="S9" i="82"/>
  <c r="S64" i="82"/>
  <c r="S30" i="82"/>
  <c r="S20" i="82"/>
  <c r="S29" i="82"/>
  <c r="S28" i="82"/>
  <c r="S25" i="82"/>
  <c r="S13" i="82"/>
  <c r="S16" i="82"/>
  <c r="S51" i="82"/>
  <c r="S39" i="82"/>
  <c r="S63" i="82"/>
  <c r="S27" i="82"/>
  <c r="S33" i="82"/>
  <c r="S14" i="82"/>
  <c r="S44" i="82"/>
  <c r="S61" i="82"/>
  <c r="S36" i="82"/>
  <c r="S12" i="82"/>
  <c r="S37" i="82"/>
  <c r="S60" i="82"/>
  <c r="S24" i="82"/>
  <c r="S11" i="82"/>
  <c r="S48" i="82"/>
  <c r="S62" i="82"/>
  <c r="S26" i="82"/>
  <c r="S50" i="82"/>
  <c r="S49" i="82"/>
  <c r="S38" i="82"/>
  <c r="S58" i="82"/>
  <c r="S47" i="82"/>
  <c r="S57" i="82"/>
  <c r="S46" i="82"/>
  <c r="S35" i="82"/>
  <c r="S34" i="82"/>
  <c r="S10" i="82"/>
  <c r="S8" i="82"/>
  <c r="S59" i="82"/>
  <c r="S23" i="82"/>
  <c r="S15" i="82"/>
  <c r="S22" i="82"/>
  <c r="N45" i="82"/>
  <c r="N20" i="82"/>
  <c r="N31" i="82"/>
  <c r="N51" i="82"/>
  <c r="N32" i="82"/>
  <c r="N41" i="82"/>
  <c r="N58" i="82"/>
  <c r="N56" i="82"/>
  <c r="N43" i="82"/>
  <c r="N42" i="82"/>
  <c r="N44" i="82"/>
  <c r="N61" i="82"/>
  <c r="N9" i="82"/>
  <c r="N7" i="82"/>
  <c r="N29" i="82"/>
  <c r="N63" i="82"/>
  <c r="N27" i="82"/>
  <c r="N64" i="82"/>
  <c r="N16" i="82"/>
  <c r="N19" i="82"/>
  <c r="N54" i="82"/>
  <c r="N28" i="82"/>
  <c r="N17" i="82"/>
  <c r="N21" i="82"/>
  <c r="N53" i="82"/>
  <c r="N40" i="82"/>
  <c r="N18" i="82"/>
  <c r="N38" i="82"/>
  <c r="N30" i="82"/>
  <c r="N39" i="82"/>
  <c r="N26" i="82"/>
  <c r="N25" i="82"/>
  <c r="N60" i="82"/>
  <c r="N36" i="82"/>
  <c r="N59" i="82"/>
  <c r="N11" i="82"/>
  <c r="N62" i="82"/>
  <c r="N33" i="82"/>
  <c r="N24" i="82"/>
  <c r="N55" i="82"/>
  <c r="N13" i="82"/>
  <c r="N47" i="82"/>
  <c r="N57" i="82"/>
  <c r="N49" i="82"/>
  <c r="N37" i="82"/>
  <c r="N48" i="82"/>
  <c r="N50" i="82"/>
  <c r="N52" i="82"/>
  <c r="N34" i="82"/>
  <c r="N8" i="82"/>
  <c r="N15" i="82"/>
  <c r="N22" i="82"/>
  <c r="N10" i="82"/>
  <c r="N12" i="82"/>
  <c r="N23" i="82"/>
  <c r="N14" i="82"/>
  <c r="N35" i="82"/>
  <c r="N46" i="82"/>
  <c r="R20" i="82"/>
  <c r="R57" i="82"/>
  <c r="R9" i="82"/>
  <c r="R7" i="82"/>
  <c r="R45" i="82"/>
  <c r="R32" i="82"/>
  <c r="R44" i="82"/>
  <c r="R18" i="82"/>
  <c r="R53" i="82"/>
  <c r="R21" i="82"/>
  <c r="R55" i="82"/>
  <c r="R31" i="82"/>
  <c r="R17" i="82"/>
  <c r="R56" i="82"/>
  <c r="R52" i="82"/>
  <c r="R42" i="82"/>
  <c r="R30" i="82"/>
  <c r="R40" i="82"/>
  <c r="R60" i="82"/>
  <c r="R19" i="82"/>
  <c r="R38" i="82"/>
  <c r="R33" i="82"/>
  <c r="R43" i="82"/>
  <c r="R64" i="82"/>
  <c r="R28" i="82"/>
  <c r="R54" i="82"/>
  <c r="R61" i="82"/>
  <c r="R16" i="82"/>
  <c r="R51" i="82"/>
  <c r="R41" i="82"/>
  <c r="R27" i="82"/>
  <c r="R50" i="82"/>
  <c r="R26" i="82"/>
  <c r="R29" i="82"/>
  <c r="R36" i="82"/>
  <c r="R24" i="82"/>
  <c r="R47" i="82"/>
  <c r="R11" i="82"/>
  <c r="R49" i="82"/>
  <c r="R37" i="82"/>
  <c r="R48" i="82"/>
  <c r="R25" i="82"/>
  <c r="R59" i="82"/>
  <c r="R13" i="82"/>
  <c r="R62" i="82"/>
  <c r="R14" i="82"/>
  <c r="R39" i="82"/>
  <c r="R34" i="82"/>
  <c r="R46" i="82"/>
  <c r="R8" i="82"/>
  <c r="R35" i="82"/>
  <c r="R10" i="82"/>
  <c r="R23" i="82"/>
  <c r="R15" i="82"/>
  <c r="R22" i="82"/>
  <c r="R63" i="82"/>
  <c r="R12" i="82"/>
  <c r="R58" i="82"/>
  <c r="M53" i="82"/>
  <c r="M56" i="82"/>
  <c r="M32" i="82"/>
  <c r="M43" i="82"/>
  <c r="M44" i="82"/>
  <c r="M18" i="82"/>
  <c r="M55" i="82"/>
  <c r="M17" i="82"/>
  <c r="M20" i="82"/>
  <c r="M19" i="82"/>
  <c r="M54" i="82"/>
  <c r="M42" i="82"/>
  <c r="M51" i="82"/>
  <c r="M7" i="82"/>
  <c r="M9" i="82"/>
  <c r="M40" i="82"/>
  <c r="M31" i="82"/>
  <c r="M52" i="82"/>
  <c r="M30" i="82"/>
  <c r="M21" i="82"/>
  <c r="M45" i="82"/>
  <c r="M14" i="82"/>
  <c r="M62" i="82"/>
  <c r="M41" i="82"/>
  <c r="M64" i="82"/>
  <c r="M39" i="82"/>
  <c r="M27" i="82"/>
  <c r="M13" i="82"/>
  <c r="M29" i="82"/>
  <c r="M28" i="82"/>
  <c r="M57" i="82"/>
  <c r="M16" i="82"/>
  <c r="M38" i="82"/>
  <c r="M26" i="82"/>
  <c r="M61" i="82"/>
  <c r="M47" i="82"/>
  <c r="M37" i="82"/>
  <c r="M48" i="82"/>
  <c r="M50" i="82"/>
  <c r="M12" i="82"/>
  <c r="M49" i="82"/>
  <c r="M36" i="82"/>
  <c r="M60" i="82"/>
  <c r="M59" i="82"/>
  <c r="M63" i="82"/>
  <c r="M22" i="82"/>
  <c r="M24" i="82"/>
  <c r="M11" i="82"/>
  <c r="M25" i="82"/>
  <c r="M23" i="82"/>
  <c r="M33" i="82"/>
  <c r="M46" i="82"/>
  <c r="M10" i="82"/>
  <c r="M35" i="82"/>
  <c r="M34" i="82"/>
  <c r="M58" i="82"/>
  <c r="M8" i="82"/>
  <c r="M15" i="82"/>
  <c r="J56" i="82"/>
  <c r="J44" i="82"/>
  <c r="J55" i="82"/>
  <c r="J29" i="82"/>
  <c r="J20" i="82"/>
  <c r="J19" i="82"/>
  <c r="J9" i="82"/>
  <c r="J31" i="82"/>
  <c r="J30" i="82"/>
  <c r="J43" i="82"/>
  <c r="J54" i="82"/>
  <c r="J42" i="82"/>
  <c r="J32" i="82"/>
  <c r="J53" i="82"/>
  <c r="J49" i="82"/>
  <c r="J41" i="82"/>
  <c r="J18" i="82"/>
  <c r="J45" i="82"/>
  <c r="J21" i="82"/>
  <c r="J17" i="82"/>
  <c r="J64" i="82"/>
  <c r="J40" i="82"/>
  <c r="J16" i="82"/>
  <c r="J52" i="82"/>
  <c r="J51" i="82"/>
  <c r="J38" i="82"/>
  <c r="J33" i="82"/>
  <c r="J50" i="82"/>
  <c r="J26" i="82"/>
  <c r="J57" i="82"/>
  <c r="J63" i="82"/>
  <c r="J28" i="82"/>
  <c r="J61" i="82"/>
  <c r="J37" i="82"/>
  <c r="J27" i="82"/>
  <c r="J36" i="82"/>
  <c r="J47" i="82"/>
  <c r="J14" i="82"/>
  <c r="J39" i="82"/>
  <c r="J25" i="82"/>
  <c r="J13" i="82"/>
  <c r="J12" i="82"/>
  <c r="J24" i="82"/>
  <c r="J60" i="82"/>
  <c r="J48" i="82"/>
  <c r="J62" i="82"/>
  <c r="J11" i="82"/>
  <c r="J58" i="82"/>
  <c r="J59" i="82"/>
  <c r="J15" i="82"/>
  <c r="J34" i="82"/>
  <c r="J7" i="82"/>
  <c r="J35" i="82"/>
  <c r="J10" i="82"/>
  <c r="J46" i="82"/>
  <c r="J23" i="82"/>
  <c r="J22" i="82"/>
  <c r="J8" i="82"/>
  <c r="U7" i="82"/>
  <c r="U31" i="82"/>
  <c r="U45" i="82"/>
  <c r="U32" i="82"/>
  <c r="U30" i="82"/>
  <c r="U18" i="82"/>
  <c r="U43" i="82"/>
  <c r="U19" i="82"/>
  <c r="U29" i="82"/>
  <c r="U63" i="82"/>
  <c r="U27" i="82"/>
  <c r="U20" i="82"/>
  <c r="U21" i="82"/>
  <c r="U64" i="82"/>
  <c r="U54" i="82"/>
  <c r="U56" i="82"/>
  <c r="U55" i="82"/>
  <c r="U41" i="82"/>
  <c r="U52" i="82"/>
  <c r="U28" i="82"/>
  <c r="U44" i="82"/>
  <c r="U42" i="82"/>
  <c r="U50" i="82"/>
  <c r="U17" i="82"/>
  <c r="U57" i="82"/>
  <c r="U14" i="82"/>
  <c r="U53" i="82"/>
  <c r="U16" i="82"/>
  <c r="U51" i="82"/>
  <c r="U25" i="82"/>
  <c r="U40" i="82"/>
  <c r="U13" i="82"/>
  <c r="U12" i="82"/>
  <c r="U24" i="82"/>
  <c r="U11" i="82"/>
  <c r="U26" i="82"/>
  <c r="U49" i="82"/>
  <c r="U60" i="82"/>
  <c r="U47" i="82"/>
  <c r="U48" i="82"/>
  <c r="U59" i="82"/>
  <c r="U38" i="82"/>
  <c r="U37" i="82"/>
  <c r="U61" i="82"/>
  <c r="U9" i="82"/>
  <c r="U39" i="82"/>
  <c r="U10" i="82"/>
  <c r="U22" i="82"/>
  <c r="U36" i="82"/>
  <c r="U34" i="82"/>
  <c r="U46" i="82"/>
  <c r="U8" i="82"/>
  <c r="U33" i="82"/>
  <c r="U35" i="82"/>
  <c r="U15" i="82"/>
  <c r="U23" i="82"/>
  <c r="U62" i="82"/>
  <c r="U58" i="82"/>
  <c r="I20" i="82"/>
  <c r="I54" i="82"/>
  <c r="I42" i="82"/>
  <c r="I45" i="82"/>
  <c r="I19" i="82"/>
  <c r="I41" i="82"/>
  <c r="I32" i="82"/>
  <c r="I44" i="82"/>
  <c r="I56" i="82"/>
  <c r="I55" i="82"/>
  <c r="I43" i="82"/>
  <c r="I18" i="82"/>
  <c r="I29" i="82"/>
  <c r="I57" i="82"/>
  <c r="I21" i="82"/>
  <c r="I64" i="82"/>
  <c r="I50" i="82"/>
  <c r="I17" i="82"/>
  <c r="I52" i="82"/>
  <c r="I40" i="82"/>
  <c r="I31" i="82"/>
  <c r="I9" i="82"/>
  <c r="I53" i="82"/>
  <c r="I27" i="82"/>
  <c r="I28" i="82"/>
  <c r="I63" i="82"/>
  <c r="I51" i="82"/>
  <c r="I39" i="82"/>
  <c r="I25" i="82"/>
  <c r="I30" i="82"/>
  <c r="I7" i="82"/>
  <c r="I38" i="82"/>
  <c r="I14" i="82"/>
  <c r="I49" i="82"/>
  <c r="I12" i="82"/>
  <c r="I37" i="82"/>
  <c r="I24" i="82"/>
  <c r="I33" i="82"/>
  <c r="I60" i="82"/>
  <c r="I16" i="82"/>
  <c r="I48" i="82"/>
  <c r="I59" i="82"/>
  <c r="I36" i="82"/>
  <c r="I26" i="82"/>
  <c r="I62" i="82"/>
  <c r="I35" i="82"/>
  <c r="I13" i="82"/>
  <c r="I46" i="82"/>
  <c r="I8" i="82"/>
  <c r="I34" i="82"/>
  <c r="I47" i="82"/>
  <c r="I23" i="82"/>
  <c r="I15" i="82"/>
  <c r="I58" i="82"/>
  <c r="I10" i="82"/>
  <c r="I11" i="82"/>
  <c r="I22" i="82"/>
  <c r="I61" i="82"/>
  <c r="Q32" i="82"/>
  <c r="Q20" i="82"/>
  <c r="Q31" i="82"/>
  <c r="Q56" i="82"/>
  <c r="Q55" i="82"/>
  <c r="Q43" i="82"/>
  <c r="Q44" i="82"/>
  <c r="Q41" i="82"/>
  <c r="Q9" i="82"/>
  <c r="Q7" i="82"/>
  <c r="Q42" i="82"/>
  <c r="Q63" i="82"/>
  <c r="Q53" i="82"/>
  <c r="Q30" i="82"/>
  <c r="Q16" i="82"/>
  <c r="Q45" i="82"/>
  <c r="Q29" i="82"/>
  <c r="Q18" i="82"/>
  <c r="Q28" i="82"/>
  <c r="Q17" i="82"/>
  <c r="Q51" i="82"/>
  <c r="Q14" i="82"/>
  <c r="Q39" i="82"/>
  <c r="Q27" i="82"/>
  <c r="Q49" i="82"/>
  <c r="Q25" i="82"/>
  <c r="Q62" i="82"/>
  <c r="Q50" i="82"/>
  <c r="Q21" i="82"/>
  <c r="Q57" i="82"/>
  <c r="Q38" i="82"/>
  <c r="Q54" i="82"/>
  <c r="Q52" i="82"/>
  <c r="Q64" i="82"/>
  <c r="Q40" i="82"/>
  <c r="Q60" i="82"/>
  <c r="Q59" i="82"/>
  <c r="Q37" i="82"/>
  <c r="Q13" i="82"/>
  <c r="Q19" i="82"/>
  <c r="Q26" i="82"/>
  <c r="Q48" i="82"/>
  <c r="Q36" i="82"/>
  <c r="Q15" i="82"/>
  <c r="Q10" i="82"/>
  <c r="Q11" i="82"/>
  <c r="Q47" i="82"/>
  <c r="Q35" i="82"/>
  <c r="Q22" i="82"/>
  <c r="Q24" i="82"/>
  <c r="Q8" i="82"/>
  <c r="Q33" i="82"/>
  <c r="Q58" i="82"/>
  <c r="Q61" i="82"/>
  <c r="Q12" i="82"/>
  <c r="Q23" i="82"/>
  <c r="Q34" i="82"/>
  <c r="Q46" i="82"/>
  <c r="L56" i="82"/>
  <c r="L49" i="82"/>
  <c r="L53" i="82"/>
  <c r="L18" i="82"/>
  <c r="L48" i="82"/>
  <c r="L55" i="82"/>
  <c r="L29" i="82"/>
  <c r="L17" i="82"/>
  <c r="L31" i="82"/>
  <c r="L54" i="82"/>
  <c r="L42" i="82"/>
  <c r="L45" i="82"/>
  <c r="L41" i="82"/>
  <c r="L7" i="82"/>
  <c r="L40" i="82"/>
  <c r="L19" i="82"/>
  <c r="L32" i="82"/>
  <c r="L43" i="82"/>
  <c r="L30" i="82"/>
  <c r="L64" i="82"/>
  <c r="L52" i="82"/>
  <c r="L9" i="82"/>
  <c r="L28" i="82"/>
  <c r="L57" i="82"/>
  <c r="L44" i="82"/>
  <c r="L63" i="82"/>
  <c r="L25" i="82"/>
  <c r="L21" i="82"/>
  <c r="L38" i="82"/>
  <c r="L20" i="82"/>
  <c r="L51" i="82"/>
  <c r="L14" i="82"/>
  <c r="L27" i="82"/>
  <c r="L37" i="82"/>
  <c r="L36" i="82"/>
  <c r="L12" i="82"/>
  <c r="L39" i="82"/>
  <c r="L50" i="82"/>
  <c r="L60" i="82"/>
  <c r="L59" i="82"/>
  <c r="L33" i="82"/>
  <c r="L62" i="82"/>
  <c r="L16" i="82"/>
  <c r="L61" i="82"/>
  <c r="L24" i="82"/>
  <c r="L23" i="82"/>
  <c r="L10" i="82"/>
  <c r="L22" i="82"/>
  <c r="L26" i="82"/>
  <c r="L35" i="82"/>
  <c r="L8" i="82"/>
  <c r="L13" i="82"/>
  <c r="L11" i="82"/>
  <c r="L58" i="82"/>
  <c r="L46" i="82"/>
  <c r="L47" i="82"/>
  <c r="L34" i="82"/>
  <c r="L15" i="82"/>
  <c r="AG56" i="82"/>
  <c r="AG55" i="82"/>
  <c r="AG43" i="82"/>
  <c r="AG19" i="82"/>
  <c r="AG29" i="82"/>
  <c r="AG9" i="82"/>
  <c r="AG17" i="82"/>
  <c r="AG45" i="82"/>
  <c r="AG20" i="82"/>
  <c r="AG44" i="82"/>
  <c r="AG53" i="82"/>
  <c r="AG16" i="82"/>
  <c r="AG18" i="82"/>
  <c r="AG57" i="82"/>
  <c r="AG30" i="82"/>
  <c r="AG63" i="82"/>
  <c r="AG54" i="82"/>
  <c r="AG40" i="82"/>
  <c r="AG41" i="82"/>
  <c r="AG32" i="82"/>
  <c r="AG52" i="82"/>
  <c r="AG42" i="82"/>
  <c r="AG25" i="82"/>
  <c r="AG13" i="82"/>
  <c r="AG27" i="82"/>
  <c r="AG50" i="82"/>
  <c r="AG39" i="82"/>
  <c r="AG31" i="82"/>
  <c r="AG28" i="82"/>
  <c r="AG62" i="82"/>
  <c r="AG64" i="82"/>
  <c r="AG26" i="82"/>
  <c r="AG33" i="82"/>
  <c r="AG14" i="82"/>
  <c r="AG12" i="82"/>
  <c r="AG23" i="82"/>
  <c r="AG24" i="82"/>
  <c r="AG60" i="82"/>
  <c r="AG51" i="82"/>
  <c r="AG47" i="82"/>
  <c r="AG35" i="82"/>
  <c r="AG38" i="82"/>
  <c r="AG49" i="82"/>
  <c r="AG48" i="82"/>
  <c r="AG7" i="82"/>
  <c r="AG36" i="82"/>
  <c r="AG21" i="82"/>
  <c r="AG59" i="82"/>
  <c r="AG10" i="82"/>
  <c r="AG61" i="82"/>
  <c r="AG46" i="82"/>
  <c r="AG22" i="82"/>
  <c r="AG8" i="82"/>
  <c r="AG37" i="82"/>
  <c r="AG34" i="82"/>
  <c r="AG15" i="82"/>
  <c r="AG11" i="82"/>
  <c r="AG58" i="82"/>
  <c r="K32" i="82"/>
  <c r="K31" i="82"/>
  <c r="K30" i="82"/>
  <c r="K45" i="82"/>
  <c r="K56" i="82"/>
  <c r="K43" i="82"/>
  <c r="K41" i="82"/>
  <c r="K44" i="82"/>
  <c r="K46" i="82"/>
  <c r="K18" i="82"/>
  <c r="K21" i="82"/>
  <c r="K55" i="82"/>
  <c r="K19" i="82"/>
  <c r="K29" i="82"/>
  <c r="K64" i="82"/>
  <c r="K27" i="82"/>
  <c r="K42" i="82"/>
  <c r="K53" i="82"/>
  <c r="K52" i="82"/>
  <c r="K28" i="82"/>
  <c r="K20" i="82"/>
  <c r="K40" i="82"/>
  <c r="K9" i="82"/>
  <c r="K26" i="82"/>
  <c r="K39" i="82"/>
  <c r="K14" i="82"/>
  <c r="K54" i="82"/>
  <c r="K16" i="82"/>
  <c r="K17" i="82"/>
  <c r="K38" i="82"/>
  <c r="K7" i="82"/>
  <c r="K33" i="82"/>
  <c r="K51" i="82"/>
  <c r="K62" i="82"/>
  <c r="K13" i="82"/>
  <c r="K57" i="82"/>
  <c r="K49" i="82"/>
  <c r="K23" i="82"/>
  <c r="K48" i="82"/>
  <c r="K61" i="82"/>
  <c r="K50" i="82"/>
  <c r="K25" i="82"/>
  <c r="K36" i="82"/>
  <c r="K12" i="82"/>
  <c r="K22" i="82"/>
  <c r="K10" i="82"/>
  <c r="K8" i="82"/>
  <c r="K24" i="82"/>
  <c r="K58" i="82"/>
  <c r="K35" i="82"/>
  <c r="K34" i="82"/>
  <c r="K59" i="82"/>
  <c r="K11" i="82"/>
  <c r="K15" i="82"/>
  <c r="K60" i="82"/>
  <c r="K63" i="82"/>
  <c r="K47" i="82"/>
  <c r="K37" i="82"/>
  <c r="O7" i="82"/>
  <c r="O17" i="82"/>
  <c r="O31" i="82"/>
  <c r="O19" i="82"/>
  <c r="O54" i="82"/>
  <c r="O41" i="82"/>
  <c r="O53" i="82"/>
  <c r="O56" i="82"/>
  <c r="O20" i="82"/>
  <c r="O55" i="82"/>
  <c r="O9" i="82"/>
  <c r="O32" i="82"/>
  <c r="O43" i="82"/>
  <c r="O28" i="82"/>
  <c r="O40" i="82"/>
  <c r="O45" i="82"/>
  <c r="O42" i="82"/>
  <c r="O27" i="82"/>
  <c r="O61" i="82"/>
  <c r="O44" i="82"/>
  <c r="O18" i="82"/>
  <c r="O30" i="82"/>
  <c r="O29" i="82"/>
  <c r="O62" i="82"/>
  <c r="O16" i="82"/>
  <c r="O38" i="82"/>
  <c r="O14" i="82"/>
  <c r="O26" i="82"/>
  <c r="O35" i="82"/>
  <c r="O51" i="82"/>
  <c r="O64" i="82"/>
  <c r="O33" i="82"/>
  <c r="O60" i="82"/>
  <c r="O36" i="82"/>
  <c r="O52" i="82"/>
  <c r="O59" i="82"/>
  <c r="O39" i="82"/>
  <c r="O25" i="82"/>
  <c r="O12" i="82"/>
  <c r="O47" i="82"/>
  <c r="O57" i="82"/>
  <c r="O50" i="82"/>
  <c r="O13" i="82"/>
  <c r="O49" i="82"/>
  <c r="O37" i="82"/>
  <c r="O58" i="82"/>
  <c r="O46" i="82"/>
  <c r="O21" i="82"/>
  <c r="O24" i="82"/>
  <c r="O34" i="82"/>
  <c r="O10" i="82"/>
  <c r="O48" i="82"/>
  <c r="O11" i="82"/>
  <c r="O8" i="82"/>
  <c r="O22" i="82"/>
  <c r="O15" i="82"/>
  <c r="O63" i="82"/>
  <c r="O23" i="82"/>
  <c r="H60" i="82"/>
  <c r="H63" i="82"/>
  <c r="H17" i="82"/>
  <c r="H20" i="82"/>
  <c r="H32" i="82"/>
  <c r="H30" i="82"/>
  <c r="H56" i="82"/>
  <c r="H55" i="82"/>
  <c r="H43" i="82"/>
  <c r="H9" i="82"/>
  <c r="H42" i="82"/>
  <c r="H21" i="82"/>
  <c r="H51" i="82"/>
  <c r="H19" i="82"/>
  <c r="H52" i="82"/>
  <c r="H16" i="82"/>
  <c r="H45" i="82"/>
  <c r="H18" i="82"/>
  <c r="H29" i="82"/>
  <c r="H62" i="82"/>
  <c r="H37" i="82"/>
  <c r="H7" i="82"/>
  <c r="H28" i="82"/>
  <c r="H31" i="82"/>
  <c r="H53" i="82"/>
  <c r="H57" i="82"/>
  <c r="H26" i="82"/>
  <c r="H38" i="82"/>
  <c r="H41" i="82"/>
  <c r="H40" i="82"/>
  <c r="H39" i="82"/>
  <c r="H33" i="82"/>
  <c r="H48" i="82"/>
  <c r="H59" i="82"/>
  <c r="H64" i="82"/>
  <c r="H35" i="82"/>
  <c r="H36" i="82"/>
  <c r="H50" i="82"/>
  <c r="H27" i="82"/>
  <c r="H61" i="82"/>
  <c r="H25" i="82"/>
  <c r="H44" i="82"/>
  <c r="H24" i="82"/>
  <c r="H14" i="82"/>
  <c r="H49" i="82"/>
  <c r="H13" i="82"/>
  <c r="H12" i="82"/>
  <c r="H23" i="82"/>
  <c r="H15" i="82"/>
  <c r="H34" i="82"/>
  <c r="H22" i="82"/>
  <c r="H54" i="82"/>
  <c r="H47" i="82"/>
  <c r="H58" i="82"/>
  <c r="H11" i="82"/>
  <c r="H46" i="82"/>
  <c r="H8" i="82"/>
  <c r="H10" i="82"/>
  <c r="AJ290" i="32"/>
  <c r="AJ265" i="32"/>
  <c r="AJ278" i="32"/>
  <c r="AJ277" i="32"/>
  <c r="AJ266" i="32"/>
  <c r="AJ245" i="32"/>
  <c r="AJ280" i="32"/>
  <c r="AJ276" i="32"/>
  <c r="AJ243" i="32"/>
  <c r="AJ288" i="32"/>
  <c r="AJ263" i="32"/>
  <c r="AJ244" i="32"/>
  <c r="AJ289" i="32"/>
  <c r="AJ264" i="32"/>
  <c r="AJ242" i="32"/>
  <c r="AJ291" i="32"/>
  <c r="AJ275" i="32"/>
  <c r="AJ262" i="32"/>
  <c r="AJ287" i="32"/>
  <c r="AJ297" i="32"/>
  <c r="AJ261" i="32"/>
  <c r="AJ286" i="32"/>
  <c r="AJ285" i="32"/>
  <c r="AJ274" i="32"/>
  <c r="AJ247" i="32"/>
  <c r="AJ279" i="32"/>
  <c r="AJ246" i="32"/>
  <c r="AJ272" i="32"/>
  <c r="AJ296" i="32"/>
  <c r="AJ270" i="32"/>
  <c r="AJ273" i="32"/>
  <c r="AJ248" i="32"/>
  <c r="AJ282" i="32"/>
  <c r="AJ284" i="32"/>
  <c r="AJ295" i="32"/>
  <c r="AJ293" i="32"/>
  <c r="AJ271" i="32"/>
  <c r="AJ283" i="32"/>
  <c r="AJ281" i="32"/>
  <c r="AJ292" i="32"/>
  <c r="AJ249" i="32"/>
  <c r="AJ269" i="32"/>
  <c r="AJ250" i="32"/>
  <c r="AJ256" i="32"/>
  <c r="AJ259" i="32"/>
  <c r="AJ254" i="32"/>
  <c r="AJ294" i="32"/>
  <c r="AJ241" i="32"/>
  <c r="AJ253" i="32"/>
  <c r="AJ252" i="32"/>
  <c r="AJ267" i="32"/>
  <c r="AJ257" i="32"/>
  <c r="AJ268" i="32"/>
  <c r="AJ255" i="32"/>
  <c r="AJ258" i="32"/>
  <c r="AJ251" i="32"/>
  <c r="AJ260" i="32"/>
  <c r="AI280" i="32"/>
  <c r="AI290" i="32"/>
  <c r="AI245" i="32"/>
  <c r="AI278" i="32"/>
  <c r="AI265" i="32"/>
  <c r="AI277" i="32"/>
  <c r="AI264" i="32"/>
  <c r="AI289" i="32"/>
  <c r="AI288" i="32"/>
  <c r="AI276" i="32"/>
  <c r="AI243" i="32"/>
  <c r="AI266" i="32"/>
  <c r="AI244" i="32"/>
  <c r="AI286" i="32"/>
  <c r="AI287" i="32"/>
  <c r="AI242" i="32"/>
  <c r="AI247" i="32"/>
  <c r="AI262" i="32"/>
  <c r="AI263" i="32"/>
  <c r="AI275" i="32"/>
  <c r="AI279" i="32"/>
  <c r="AI285" i="32"/>
  <c r="AI291" i="32"/>
  <c r="AI274" i="32"/>
  <c r="AI272" i="32"/>
  <c r="AI297" i="32"/>
  <c r="AI273" i="32"/>
  <c r="AI284" i="32"/>
  <c r="AI296" i="32"/>
  <c r="AI246" i="32"/>
  <c r="AI261" i="32"/>
  <c r="AI271" i="32"/>
  <c r="AI248" i="32"/>
  <c r="AI283" i="32"/>
  <c r="AI295" i="32"/>
  <c r="AI292" i="32"/>
  <c r="AI281" i="32"/>
  <c r="AI282" i="32"/>
  <c r="AI270" i="32"/>
  <c r="AI293" i="32"/>
  <c r="AI249" i="32"/>
  <c r="AI258" i="32"/>
  <c r="AI260" i="32"/>
  <c r="AI255" i="32"/>
  <c r="AI269" i="32"/>
  <c r="AI254" i="32"/>
  <c r="AI268" i="32"/>
  <c r="AI250" i="32"/>
  <c r="AI294" i="32"/>
  <c r="AI256" i="32"/>
  <c r="AI257" i="32"/>
  <c r="AI241" i="32"/>
  <c r="AI259" i="32"/>
  <c r="AI267" i="32"/>
  <c r="AI253" i="32"/>
  <c r="AI251" i="32"/>
  <c r="AI252" i="32"/>
  <c r="AI228" i="32"/>
  <c r="AI216" i="32"/>
  <c r="AI227" i="32"/>
  <c r="AI215" i="32"/>
  <c r="AI184" i="32"/>
  <c r="AI239" i="32"/>
  <c r="AI204" i="32"/>
  <c r="AI226" i="32"/>
  <c r="AI203" i="32"/>
  <c r="AI212" i="32"/>
  <c r="AI238" i="32"/>
  <c r="AI224" i="32"/>
  <c r="AI217" i="32"/>
  <c r="AI214" i="32"/>
  <c r="AI213" i="32"/>
  <c r="AI229" i="32"/>
  <c r="AI235" i="32"/>
  <c r="AI223" i="32"/>
  <c r="AI225" i="32"/>
  <c r="AI191" i="32"/>
  <c r="AI237" i="32"/>
  <c r="AI190" i="32"/>
  <c r="AI189" i="32"/>
  <c r="AI188" i="32"/>
  <c r="AI208" i="32"/>
  <c r="AI234" i="32"/>
  <c r="AI233" i="32"/>
  <c r="AI231" i="32"/>
  <c r="AI206" i="32"/>
  <c r="AI218" i="32"/>
  <c r="AI186" i="32"/>
  <c r="AI221" i="32"/>
  <c r="AI207" i="32"/>
  <c r="AI187" i="32"/>
  <c r="AI219" i="32"/>
  <c r="AI205" i="32"/>
  <c r="AI185" i="32"/>
  <c r="AI222" i="32"/>
  <c r="AI232" i="32"/>
  <c r="AI220" i="32"/>
  <c r="AI230" i="32"/>
  <c r="AI194" i="32"/>
  <c r="AI183" i="32"/>
  <c r="AI202" i="32"/>
  <c r="AI197" i="32"/>
  <c r="AI193" i="32"/>
  <c r="AI211" i="32"/>
  <c r="AI192" i="32"/>
  <c r="AI198" i="32"/>
  <c r="AI196" i="32"/>
  <c r="AI201" i="32"/>
  <c r="AI236" i="32"/>
  <c r="AI195" i="32"/>
  <c r="AI199" i="32"/>
  <c r="AI209" i="32"/>
  <c r="AI200" i="32"/>
  <c r="AI210" i="32"/>
  <c r="AJ184" i="32"/>
  <c r="AJ239" i="32"/>
  <c r="AJ217" i="32"/>
  <c r="AJ215" i="32"/>
  <c r="AJ204" i="32"/>
  <c r="AJ216" i="32"/>
  <c r="AJ203" i="32"/>
  <c r="AJ214" i="32"/>
  <c r="AJ238" i="32"/>
  <c r="AJ228" i="32"/>
  <c r="AJ191" i="32"/>
  <c r="AJ212" i="32"/>
  <c r="AJ224" i="32"/>
  <c r="AJ226" i="32"/>
  <c r="AJ190" i="32"/>
  <c r="AJ225" i="32"/>
  <c r="AJ213" i="32"/>
  <c r="AJ227" i="32"/>
  <c r="AJ229" i="32"/>
  <c r="AJ237" i="32"/>
  <c r="AJ235" i="32"/>
  <c r="AJ223" i="32"/>
  <c r="AJ234" i="32"/>
  <c r="AJ189" i="32"/>
  <c r="AJ221" i="32"/>
  <c r="AJ222" i="32"/>
  <c r="AJ233" i="32"/>
  <c r="AJ232" i="32"/>
  <c r="AJ220" i="32"/>
  <c r="AJ230" i="32"/>
  <c r="AJ185" i="32"/>
  <c r="AJ188" i="32"/>
  <c r="AJ218" i="32"/>
  <c r="AJ208" i="32"/>
  <c r="AJ207" i="32"/>
  <c r="AJ231" i="32"/>
  <c r="AJ219" i="32"/>
  <c r="AJ186" i="32"/>
  <c r="AJ187" i="32"/>
  <c r="AJ206" i="32"/>
  <c r="AJ205" i="32"/>
  <c r="AJ196" i="32"/>
  <c r="AJ201" i="32"/>
  <c r="AJ236" i="32"/>
  <c r="AJ194" i="32"/>
  <c r="AJ199" i="32"/>
  <c r="AJ197" i="32"/>
  <c r="AJ200" i="32"/>
  <c r="AJ211" i="32"/>
  <c r="AJ192" i="32"/>
  <c r="AJ209" i="32"/>
  <c r="AJ183" i="32"/>
  <c r="AJ210" i="32"/>
  <c r="AJ202" i="32"/>
  <c r="AJ195" i="32"/>
  <c r="AJ193" i="32"/>
  <c r="AJ198" i="32"/>
  <c r="H44" i="32"/>
  <c r="H9" i="32"/>
  <c r="H15" i="32"/>
  <c r="H10" i="32"/>
  <c r="H51" i="32"/>
  <c r="H39" i="32"/>
  <c r="H36" i="32"/>
  <c r="H57" i="32"/>
  <c r="H40" i="32"/>
  <c r="H45" i="32"/>
  <c r="H48" i="32"/>
  <c r="H42" i="32"/>
  <c r="H55" i="32"/>
  <c r="H58" i="32"/>
  <c r="H12" i="32"/>
  <c r="H50" i="32"/>
  <c r="H49" i="32"/>
  <c r="H37" i="32"/>
  <c r="H46" i="32"/>
  <c r="H8" i="32"/>
  <c r="H43" i="32"/>
  <c r="H56" i="32"/>
  <c r="H53" i="32"/>
  <c r="H54" i="32"/>
  <c r="H38" i="32"/>
  <c r="H47" i="32"/>
  <c r="H52" i="32"/>
  <c r="H11" i="32"/>
  <c r="H14" i="32"/>
  <c r="H41" i="32"/>
  <c r="H21" i="32"/>
  <c r="H16" i="32"/>
  <c r="H32" i="32"/>
  <c r="H19" i="32"/>
  <c r="H25" i="32"/>
  <c r="H17" i="32"/>
  <c r="H31" i="32"/>
  <c r="H34" i="32"/>
  <c r="H27" i="32"/>
  <c r="H7" i="32"/>
  <c r="H28" i="32"/>
  <c r="H29" i="32"/>
  <c r="H22" i="32"/>
  <c r="H24" i="32"/>
  <c r="H20" i="32"/>
  <c r="H30" i="32"/>
  <c r="H18" i="32"/>
  <c r="H35" i="32"/>
  <c r="H23" i="32"/>
  <c r="H60" i="32"/>
  <c r="H33" i="32"/>
  <c r="H26" i="32"/>
  <c r="H62" i="32"/>
  <c r="H63" i="32"/>
  <c r="H59" i="32"/>
  <c r="H61" i="32"/>
  <c r="M106" i="32"/>
  <c r="M117" i="32"/>
  <c r="M100" i="32"/>
  <c r="M110" i="32"/>
  <c r="M96" i="32"/>
  <c r="M101" i="32"/>
  <c r="M113" i="32"/>
  <c r="M114" i="32"/>
  <c r="M109" i="32"/>
  <c r="M104" i="32"/>
  <c r="M107" i="32"/>
  <c r="M98" i="32"/>
  <c r="M102" i="32"/>
  <c r="M108" i="32"/>
  <c r="M97" i="32"/>
  <c r="M116" i="32"/>
  <c r="M95" i="32"/>
  <c r="M112" i="32"/>
  <c r="M99" i="32"/>
  <c r="M115" i="32"/>
  <c r="M103" i="32"/>
  <c r="M105" i="32"/>
  <c r="M111" i="32"/>
  <c r="M68" i="32"/>
  <c r="M86" i="32"/>
  <c r="M120" i="32"/>
  <c r="M122" i="32"/>
  <c r="M71" i="32"/>
  <c r="M118" i="32"/>
  <c r="M89" i="32"/>
  <c r="M72" i="32"/>
  <c r="M87" i="32"/>
  <c r="M121" i="32"/>
  <c r="M69" i="32"/>
  <c r="M90" i="32"/>
  <c r="M73" i="32"/>
  <c r="M91" i="32"/>
  <c r="M67" i="32"/>
  <c r="M74" i="32"/>
  <c r="M88" i="32"/>
  <c r="M70" i="32"/>
  <c r="M92" i="32"/>
  <c r="M75" i="32"/>
  <c r="M82" i="32"/>
  <c r="M79" i="32"/>
  <c r="M78" i="32"/>
  <c r="M80" i="32"/>
  <c r="M84" i="32"/>
  <c r="M85" i="32"/>
  <c r="M94" i="32"/>
  <c r="M119" i="32"/>
  <c r="M83" i="32"/>
  <c r="M76" i="32"/>
  <c r="M66" i="32"/>
  <c r="M77" i="32"/>
  <c r="M81" i="32"/>
  <c r="M93" i="32"/>
  <c r="U109" i="32"/>
  <c r="U96" i="32"/>
  <c r="U112" i="32"/>
  <c r="U101" i="32"/>
  <c r="U107" i="32"/>
  <c r="U95" i="32"/>
  <c r="U105" i="32"/>
  <c r="U98" i="32"/>
  <c r="U99" i="32"/>
  <c r="U110" i="32"/>
  <c r="U113" i="32"/>
  <c r="U111" i="32"/>
  <c r="U108" i="32"/>
  <c r="U104" i="32"/>
  <c r="U100" i="32"/>
  <c r="U102" i="32"/>
  <c r="U116" i="32"/>
  <c r="U114" i="32"/>
  <c r="U117" i="32"/>
  <c r="U115" i="32"/>
  <c r="U103" i="32"/>
  <c r="U106" i="32"/>
  <c r="U97" i="32"/>
  <c r="U120" i="32"/>
  <c r="U122" i="32"/>
  <c r="U89" i="32"/>
  <c r="U86" i="32"/>
  <c r="U118" i="32"/>
  <c r="U71" i="32"/>
  <c r="U68" i="32"/>
  <c r="U121" i="32"/>
  <c r="U90" i="32"/>
  <c r="U69" i="32"/>
  <c r="U87" i="32"/>
  <c r="U72" i="32"/>
  <c r="U73" i="32"/>
  <c r="U88" i="32"/>
  <c r="U70" i="32"/>
  <c r="U91" i="32"/>
  <c r="U67" i="32"/>
  <c r="U74" i="32"/>
  <c r="U80" i="32"/>
  <c r="U92" i="32"/>
  <c r="U66" i="32"/>
  <c r="U77" i="32"/>
  <c r="U79" i="32"/>
  <c r="U76" i="32"/>
  <c r="U119" i="32"/>
  <c r="U81" i="32"/>
  <c r="U84" i="32"/>
  <c r="U94" i="32"/>
  <c r="U93" i="32"/>
  <c r="U75" i="32"/>
  <c r="U78" i="32"/>
  <c r="U83" i="32"/>
  <c r="U82" i="32"/>
  <c r="U85" i="32"/>
  <c r="T111" i="32"/>
  <c r="T117" i="32"/>
  <c r="T108" i="32"/>
  <c r="T106" i="32"/>
  <c r="T100" i="32"/>
  <c r="T113" i="32"/>
  <c r="T114" i="32"/>
  <c r="T96" i="32"/>
  <c r="T105" i="32"/>
  <c r="T109" i="32"/>
  <c r="T103" i="32"/>
  <c r="T95" i="32"/>
  <c r="T112" i="32"/>
  <c r="T98" i="32"/>
  <c r="T101" i="32"/>
  <c r="T102" i="32"/>
  <c r="T110" i="32"/>
  <c r="T99" i="32"/>
  <c r="T116" i="32"/>
  <c r="T107" i="32"/>
  <c r="T104" i="32"/>
  <c r="T115" i="32"/>
  <c r="T97" i="32"/>
  <c r="T120" i="32"/>
  <c r="T122" i="32"/>
  <c r="T89" i="32"/>
  <c r="T71" i="32"/>
  <c r="T86" i="32"/>
  <c r="T118" i="32"/>
  <c r="T68" i="32"/>
  <c r="T121" i="32"/>
  <c r="T90" i="32"/>
  <c r="T72" i="32"/>
  <c r="T87" i="32"/>
  <c r="T69" i="32"/>
  <c r="T73" i="32"/>
  <c r="T88" i="32"/>
  <c r="T70" i="32"/>
  <c r="T74" i="32"/>
  <c r="T67" i="32"/>
  <c r="T91" i="32"/>
  <c r="T85" i="32"/>
  <c r="T84" i="32"/>
  <c r="T83" i="32"/>
  <c r="T119" i="32"/>
  <c r="T92" i="32"/>
  <c r="T77" i="32"/>
  <c r="T76" i="32"/>
  <c r="T79" i="32"/>
  <c r="T80" i="32"/>
  <c r="T66" i="32"/>
  <c r="T93" i="32"/>
  <c r="T82" i="32"/>
  <c r="T81" i="32"/>
  <c r="T94" i="32"/>
  <c r="T75" i="32"/>
  <c r="T78" i="32"/>
  <c r="K102" i="32"/>
  <c r="K111" i="32"/>
  <c r="K110" i="32"/>
  <c r="K95" i="32"/>
  <c r="K101" i="32"/>
  <c r="K98" i="32"/>
  <c r="K108" i="32"/>
  <c r="K103" i="32"/>
  <c r="K106" i="32"/>
  <c r="K112" i="32"/>
  <c r="K99" i="32"/>
  <c r="K113" i="32"/>
  <c r="K104" i="32"/>
  <c r="K107" i="32"/>
  <c r="K114" i="32"/>
  <c r="K100" i="32"/>
  <c r="K97" i="32"/>
  <c r="K116" i="32"/>
  <c r="K115" i="32"/>
  <c r="K96" i="32"/>
  <c r="K117" i="32"/>
  <c r="K105" i="32"/>
  <c r="K109" i="32"/>
  <c r="K120" i="32"/>
  <c r="K89" i="32"/>
  <c r="K122" i="32"/>
  <c r="K86" i="32"/>
  <c r="K68" i="32"/>
  <c r="K71" i="32"/>
  <c r="K72" i="32"/>
  <c r="K118" i="32"/>
  <c r="K87" i="32"/>
  <c r="K90" i="32"/>
  <c r="K91" i="32"/>
  <c r="K121" i="32"/>
  <c r="K73" i="32"/>
  <c r="K74" i="32"/>
  <c r="K67" i="32"/>
  <c r="K69" i="32"/>
  <c r="K70" i="32"/>
  <c r="K88" i="32"/>
  <c r="K76" i="32"/>
  <c r="K79" i="32"/>
  <c r="K92" i="32"/>
  <c r="K93" i="32"/>
  <c r="K83" i="32"/>
  <c r="K82" i="32"/>
  <c r="K81" i="32"/>
  <c r="K119" i="32"/>
  <c r="K94" i="32"/>
  <c r="K77" i="32"/>
  <c r="K78" i="32"/>
  <c r="K85" i="32"/>
  <c r="K84" i="32"/>
  <c r="K75" i="32"/>
  <c r="K80" i="32"/>
  <c r="K66" i="32"/>
  <c r="I113" i="32"/>
  <c r="I111" i="32"/>
  <c r="I96" i="32"/>
  <c r="I101" i="32"/>
  <c r="I107" i="32"/>
  <c r="I95" i="32"/>
  <c r="I103" i="32"/>
  <c r="I110" i="32"/>
  <c r="I106" i="32"/>
  <c r="I117" i="32"/>
  <c r="I109" i="32"/>
  <c r="I105" i="32"/>
  <c r="I102" i="32"/>
  <c r="I99" i="32"/>
  <c r="I112" i="32"/>
  <c r="I100" i="32"/>
  <c r="I116" i="32"/>
  <c r="I114" i="32"/>
  <c r="I108" i="32"/>
  <c r="I104" i="32"/>
  <c r="I115" i="32"/>
  <c r="I97" i="32"/>
  <c r="I98" i="32"/>
  <c r="I120" i="32"/>
  <c r="I122" i="32"/>
  <c r="I89" i="32"/>
  <c r="I86" i="32"/>
  <c r="I68" i="32"/>
  <c r="I118" i="32"/>
  <c r="I71" i="32"/>
  <c r="I72" i="32"/>
  <c r="I90" i="32"/>
  <c r="I121" i="32"/>
  <c r="I69" i="32"/>
  <c r="I87" i="32"/>
  <c r="I91" i="32"/>
  <c r="I88" i="32"/>
  <c r="I70" i="32"/>
  <c r="I74" i="32"/>
  <c r="I73" i="32"/>
  <c r="I67" i="32"/>
  <c r="I92" i="32"/>
  <c r="I66" i="32"/>
  <c r="I84" i="32"/>
  <c r="I76" i="32"/>
  <c r="I75" i="32"/>
  <c r="I85" i="32"/>
  <c r="I77" i="32"/>
  <c r="I78" i="32"/>
  <c r="I119" i="32"/>
  <c r="I81" i="32"/>
  <c r="I79" i="32"/>
  <c r="I80" i="32"/>
  <c r="I82" i="32"/>
  <c r="I94" i="32"/>
  <c r="I93" i="32"/>
  <c r="I83" i="32"/>
  <c r="N114" i="32"/>
  <c r="N112" i="32"/>
  <c r="N109" i="32"/>
  <c r="N108" i="32"/>
  <c r="N101" i="32"/>
  <c r="N103" i="32"/>
  <c r="N107" i="32"/>
  <c r="N113" i="32"/>
  <c r="N105" i="32"/>
  <c r="N95" i="32"/>
  <c r="N104" i="32"/>
  <c r="N116" i="32"/>
  <c r="N106" i="32"/>
  <c r="N117" i="32"/>
  <c r="N96" i="32"/>
  <c r="N98" i="32"/>
  <c r="N100" i="32"/>
  <c r="N110" i="32"/>
  <c r="N99" i="32"/>
  <c r="N115" i="32"/>
  <c r="N111" i="32"/>
  <c r="N102" i="32"/>
  <c r="N97" i="32"/>
  <c r="N120" i="32"/>
  <c r="N122" i="32"/>
  <c r="N86" i="32"/>
  <c r="N89" i="32"/>
  <c r="N68" i="32"/>
  <c r="N71" i="32"/>
  <c r="N118" i="32"/>
  <c r="N69" i="32"/>
  <c r="N90" i="32"/>
  <c r="N72" i="32"/>
  <c r="N121" i="32"/>
  <c r="N87" i="32"/>
  <c r="N73" i="32"/>
  <c r="N88" i="32"/>
  <c r="N91" i="32"/>
  <c r="N70" i="32"/>
  <c r="N67" i="32"/>
  <c r="N74" i="32"/>
  <c r="N93" i="32"/>
  <c r="N80" i="32"/>
  <c r="N85" i="32"/>
  <c r="N84" i="32"/>
  <c r="N66" i="32"/>
  <c r="N75" i="32"/>
  <c r="N119" i="32"/>
  <c r="N76" i="32"/>
  <c r="N79" i="32"/>
  <c r="N94" i="32"/>
  <c r="N83" i="32"/>
  <c r="N77" i="32"/>
  <c r="N92" i="32"/>
  <c r="N82" i="32"/>
  <c r="N81" i="32"/>
  <c r="N78" i="32"/>
  <c r="S103" i="32"/>
  <c r="S109" i="32"/>
  <c r="S113" i="32"/>
  <c r="S111" i="32"/>
  <c r="S96" i="32"/>
  <c r="S95" i="32"/>
  <c r="S98" i="32"/>
  <c r="S100" i="32"/>
  <c r="S106" i="32"/>
  <c r="S117" i="32"/>
  <c r="S105" i="32"/>
  <c r="S115" i="32"/>
  <c r="S107" i="32"/>
  <c r="S97" i="32"/>
  <c r="S112" i="32"/>
  <c r="S116" i="32"/>
  <c r="S110" i="32"/>
  <c r="S102" i="32"/>
  <c r="S101" i="32"/>
  <c r="S99" i="32"/>
  <c r="S104" i="32"/>
  <c r="S108" i="32"/>
  <c r="S114" i="32"/>
  <c r="S89" i="32"/>
  <c r="S122" i="32"/>
  <c r="S118" i="32"/>
  <c r="S71" i="32"/>
  <c r="S86" i="32"/>
  <c r="S120" i="32"/>
  <c r="S68" i="32"/>
  <c r="S121" i="32"/>
  <c r="S87" i="32"/>
  <c r="S90" i="32"/>
  <c r="S91" i="32"/>
  <c r="S72" i="32"/>
  <c r="S69" i="32"/>
  <c r="S73" i="32"/>
  <c r="S88" i="32"/>
  <c r="S70" i="32"/>
  <c r="S74" i="32"/>
  <c r="S67" i="32"/>
  <c r="S92" i="32"/>
  <c r="S82" i="32"/>
  <c r="S75" i="32"/>
  <c r="S78" i="32"/>
  <c r="S77" i="32"/>
  <c r="S119" i="32"/>
  <c r="S93" i="32"/>
  <c r="S85" i="32"/>
  <c r="S80" i="32"/>
  <c r="S81" i="32"/>
  <c r="S84" i="32"/>
  <c r="S76" i="32"/>
  <c r="S79" i="32"/>
  <c r="S94" i="32"/>
  <c r="S83" i="32"/>
  <c r="S66" i="32"/>
  <c r="Q113" i="32"/>
  <c r="Q108" i="32"/>
  <c r="Q111" i="32"/>
  <c r="Q96" i="32"/>
  <c r="Q102" i="32"/>
  <c r="Q103" i="32"/>
  <c r="Q100" i="32"/>
  <c r="Q107" i="32"/>
  <c r="Q117" i="32"/>
  <c r="Q106" i="32"/>
  <c r="Q110" i="32"/>
  <c r="Q104" i="32"/>
  <c r="Q95" i="32"/>
  <c r="Q109" i="32"/>
  <c r="Q115" i="32"/>
  <c r="Q114" i="32"/>
  <c r="Q101" i="32"/>
  <c r="Q105" i="32"/>
  <c r="Q98" i="32"/>
  <c r="Q99" i="32"/>
  <c r="Q112" i="32"/>
  <c r="Q97" i="32"/>
  <c r="Q116" i="32"/>
  <c r="Q86" i="32"/>
  <c r="Q120" i="32"/>
  <c r="Q122" i="32"/>
  <c r="Q89" i="32"/>
  <c r="Q71" i="32"/>
  <c r="Q118" i="32"/>
  <c r="Q68" i="32"/>
  <c r="Q69" i="32"/>
  <c r="Q72" i="32"/>
  <c r="Q87" i="32"/>
  <c r="Q90" i="32"/>
  <c r="Q121" i="32"/>
  <c r="Q73" i="32"/>
  <c r="Q91" i="32"/>
  <c r="Q70" i="32"/>
  <c r="Q74" i="32"/>
  <c r="Q88" i="32"/>
  <c r="Q67" i="32"/>
  <c r="Q94" i="32"/>
  <c r="Q82" i="32"/>
  <c r="Q66" i="32"/>
  <c r="Q85" i="32"/>
  <c r="Q75" i="32"/>
  <c r="Q77" i="32"/>
  <c r="Q81" i="32"/>
  <c r="Q83" i="32"/>
  <c r="Q93" i="32"/>
  <c r="Q92" i="32"/>
  <c r="Q79" i="32"/>
  <c r="Q78" i="32"/>
  <c r="Q84" i="32"/>
  <c r="Q76" i="32"/>
  <c r="Q80" i="32"/>
  <c r="Q119" i="32"/>
  <c r="H110" i="32"/>
  <c r="H114" i="32"/>
  <c r="H102" i="32"/>
  <c r="H113" i="32"/>
  <c r="H96" i="32"/>
  <c r="H105" i="32"/>
  <c r="H108" i="32"/>
  <c r="H100" i="32"/>
  <c r="H99" i="32"/>
  <c r="H112" i="32"/>
  <c r="H109" i="32"/>
  <c r="H95" i="32"/>
  <c r="H111" i="32"/>
  <c r="H117" i="32"/>
  <c r="H98" i="32"/>
  <c r="H101" i="32"/>
  <c r="H106" i="32"/>
  <c r="H97" i="32"/>
  <c r="H107" i="32"/>
  <c r="H103" i="32"/>
  <c r="H104" i="32"/>
  <c r="H115" i="32"/>
  <c r="H116" i="32"/>
  <c r="H89" i="32"/>
  <c r="H86" i="32"/>
  <c r="H120" i="32"/>
  <c r="H122" i="32"/>
  <c r="H71" i="32"/>
  <c r="H68" i="32"/>
  <c r="H118" i="32"/>
  <c r="H121" i="32"/>
  <c r="H72" i="32"/>
  <c r="H87" i="32"/>
  <c r="H90" i="32"/>
  <c r="H91" i="32"/>
  <c r="H69" i="32"/>
  <c r="H73" i="32"/>
  <c r="H67" i="32"/>
  <c r="H88" i="32"/>
  <c r="H74" i="32"/>
  <c r="H70" i="32"/>
  <c r="H83" i="32"/>
  <c r="H85" i="32"/>
  <c r="H84" i="32"/>
  <c r="H94" i="32"/>
  <c r="H78" i="32"/>
  <c r="H92" i="32"/>
  <c r="H75" i="32"/>
  <c r="H76" i="32"/>
  <c r="H79" i="32"/>
  <c r="H80" i="32"/>
  <c r="H77" i="32"/>
  <c r="H119" i="32"/>
  <c r="H93" i="32"/>
  <c r="H66" i="32"/>
  <c r="H82" i="32"/>
  <c r="H81" i="32"/>
  <c r="J96" i="32"/>
  <c r="J108" i="32"/>
  <c r="J101" i="32"/>
  <c r="J111" i="32"/>
  <c r="J110" i="32"/>
  <c r="J100" i="32"/>
  <c r="J117" i="32"/>
  <c r="J105" i="32"/>
  <c r="J99" i="32"/>
  <c r="J109" i="32"/>
  <c r="J104" i="32"/>
  <c r="J103" i="32"/>
  <c r="J102" i="32"/>
  <c r="J106" i="32"/>
  <c r="J115" i="32"/>
  <c r="J114" i="32"/>
  <c r="J97" i="32"/>
  <c r="J107" i="32"/>
  <c r="J113" i="32"/>
  <c r="J98" i="32"/>
  <c r="J95" i="32"/>
  <c r="J112" i="32"/>
  <c r="J116" i="32"/>
  <c r="J86" i="32"/>
  <c r="J89" i="32"/>
  <c r="J120" i="32"/>
  <c r="J122" i="32"/>
  <c r="J118" i="32"/>
  <c r="J71" i="32"/>
  <c r="J68" i="32"/>
  <c r="J87" i="32"/>
  <c r="J121" i="32"/>
  <c r="J72" i="32"/>
  <c r="J90" i="32"/>
  <c r="J69" i="32"/>
  <c r="J73" i="32"/>
  <c r="J67" i="32"/>
  <c r="J74" i="32"/>
  <c r="J91" i="32"/>
  <c r="J88" i="32"/>
  <c r="J70" i="32"/>
  <c r="J77" i="32"/>
  <c r="J79" i="32"/>
  <c r="J119" i="32"/>
  <c r="J80" i="32"/>
  <c r="J81" i="32"/>
  <c r="J83" i="32"/>
  <c r="J76" i="32"/>
  <c r="J78" i="32"/>
  <c r="J82" i="32"/>
  <c r="J93" i="32"/>
  <c r="J66" i="32"/>
  <c r="J84" i="32"/>
  <c r="J94" i="32"/>
  <c r="J75" i="32"/>
  <c r="J92" i="32"/>
  <c r="J85" i="32"/>
  <c r="P113" i="32"/>
  <c r="P110" i="32"/>
  <c r="P105" i="32"/>
  <c r="P99" i="32"/>
  <c r="P108" i="32"/>
  <c r="P96" i="32"/>
  <c r="P103" i="32"/>
  <c r="P102" i="32"/>
  <c r="P100" i="32"/>
  <c r="P106" i="32"/>
  <c r="P95" i="32"/>
  <c r="P117" i="32"/>
  <c r="P107" i="32"/>
  <c r="P114" i="32"/>
  <c r="P104" i="32"/>
  <c r="P97" i="32"/>
  <c r="P111" i="32"/>
  <c r="P112" i="32"/>
  <c r="P109" i="32"/>
  <c r="P115" i="32"/>
  <c r="P116" i="32"/>
  <c r="P98" i="32"/>
  <c r="P101" i="32"/>
  <c r="P86" i="32"/>
  <c r="P120" i="32"/>
  <c r="P122" i="32"/>
  <c r="P71" i="32"/>
  <c r="P68" i="32"/>
  <c r="P118" i="32"/>
  <c r="P89" i="32"/>
  <c r="P121" i="32"/>
  <c r="P69" i="32"/>
  <c r="P87" i="32"/>
  <c r="P90" i="32"/>
  <c r="P72" i="32"/>
  <c r="P91" i="32"/>
  <c r="P73" i="32"/>
  <c r="P70" i="32"/>
  <c r="P74" i="32"/>
  <c r="P88" i="32"/>
  <c r="P67" i="32"/>
  <c r="P92" i="32"/>
  <c r="P76" i="32"/>
  <c r="P119" i="32"/>
  <c r="P75" i="32"/>
  <c r="P83" i="32"/>
  <c r="P82" i="32"/>
  <c r="P94" i="32"/>
  <c r="P77" i="32"/>
  <c r="P81" i="32"/>
  <c r="P93" i="32"/>
  <c r="P85" i="32"/>
  <c r="P66" i="32"/>
  <c r="P80" i="32"/>
  <c r="P78" i="32"/>
  <c r="P84" i="32"/>
  <c r="P79" i="32"/>
  <c r="R104" i="32"/>
  <c r="R103" i="32"/>
  <c r="R105" i="32"/>
  <c r="R99" i="32"/>
  <c r="R95" i="32"/>
  <c r="R109" i="32"/>
  <c r="R107" i="32"/>
  <c r="R113" i="32"/>
  <c r="R110" i="32"/>
  <c r="R111" i="32"/>
  <c r="R102" i="32"/>
  <c r="R96" i="32"/>
  <c r="R114" i="32"/>
  <c r="R115" i="32"/>
  <c r="R101" i="32"/>
  <c r="R117" i="32"/>
  <c r="R98" i="32"/>
  <c r="R116" i="32"/>
  <c r="R112" i="32"/>
  <c r="R106" i="32"/>
  <c r="R108" i="32"/>
  <c r="R97" i="32"/>
  <c r="R100" i="32"/>
  <c r="R89" i="32"/>
  <c r="R86" i="32"/>
  <c r="R120" i="32"/>
  <c r="R122" i="32"/>
  <c r="R68" i="32"/>
  <c r="R118" i="32"/>
  <c r="R71" i="32"/>
  <c r="R72" i="32"/>
  <c r="R87" i="32"/>
  <c r="R121" i="32"/>
  <c r="R90" i="32"/>
  <c r="R69" i="32"/>
  <c r="R73" i="32"/>
  <c r="R91" i="32"/>
  <c r="R74" i="32"/>
  <c r="R67" i="32"/>
  <c r="R88" i="32"/>
  <c r="R70" i="32"/>
  <c r="R93" i="32"/>
  <c r="R85" i="32"/>
  <c r="R81" i="32"/>
  <c r="R77" i="32"/>
  <c r="R83" i="32"/>
  <c r="R92" i="32"/>
  <c r="R94" i="32"/>
  <c r="R84" i="32"/>
  <c r="R79" i="32"/>
  <c r="R75" i="32"/>
  <c r="R78" i="32"/>
  <c r="R76" i="32"/>
  <c r="R119" i="32"/>
  <c r="R66" i="32"/>
  <c r="R80" i="32"/>
  <c r="R82" i="32"/>
  <c r="O101" i="32"/>
  <c r="O113" i="32"/>
  <c r="O108" i="32"/>
  <c r="O111" i="32"/>
  <c r="O107" i="32"/>
  <c r="O103" i="32"/>
  <c r="O117" i="32"/>
  <c r="O96" i="32"/>
  <c r="O99" i="32"/>
  <c r="O106" i="32"/>
  <c r="O105" i="32"/>
  <c r="O97" i="32"/>
  <c r="O115" i="32"/>
  <c r="O102" i="32"/>
  <c r="O110" i="32"/>
  <c r="O104" i="32"/>
  <c r="O116" i="32"/>
  <c r="O112" i="32"/>
  <c r="O109" i="32"/>
  <c r="O95" i="32"/>
  <c r="O98" i="32"/>
  <c r="O100" i="32"/>
  <c r="O114" i="32"/>
  <c r="O120" i="32"/>
  <c r="O122" i="32"/>
  <c r="O89" i="32"/>
  <c r="O86" i="32"/>
  <c r="O118" i="32"/>
  <c r="O71" i="32"/>
  <c r="O68" i="32"/>
  <c r="O72" i="32"/>
  <c r="O121" i="32"/>
  <c r="O69" i="32"/>
  <c r="O87" i="32"/>
  <c r="O90" i="32"/>
  <c r="O73" i="32"/>
  <c r="O91" i="32"/>
  <c r="O67" i="32"/>
  <c r="O74" i="32"/>
  <c r="O70" i="32"/>
  <c r="O88" i="32"/>
  <c r="O75" i="32"/>
  <c r="O80" i="32"/>
  <c r="O82" i="32"/>
  <c r="O94" i="32"/>
  <c r="O76" i="32"/>
  <c r="O79" i="32"/>
  <c r="O85" i="32"/>
  <c r="O66" i="32"/>
  <c r="O92" i="32"/>
  <c r="O119" i="32"/>
  <c r="O81" i="32"/>
  <c r="O83" i="32"/>
  <c r="O93" i="32"/>
  <c r="O78" i="32"/>
  <c r="O84" i="32"/>
  <c r="O77" i="32"/>
  <c r="AP12" i="77"/>
  <c r="AP15" i="77"/>
  <c r="AP17" i="77"/>
  <c r="AP46" i="77"/>
  <c r="AP20" i="77"/>
  <c r="AP16" i="77"/>
  <c r="AP21" i="77"/>
  <c r="AP9" i="77"/>
  <c r="AP11" i="77"/>
  <c r="AP14" i="77"/>
  <c r="AP19" i="77"/>
  <c r="AP10" i="77"/>
  <c r="AP7" i="77"/>
  <c r="AP8" i="77"/>
  <c r="AP13" i="77"/>
  <c r="AP18" i="77"/>
  <c r="AP45" i="77"/>
  <c r="AQ17" i="77"/>
  <c r="AQ12" i="77"/>
  <c r="AQ46" i="77"/>
  <c r="AQ15" i="77"/>
  <c r="AQ20" i="77"/>
  <c r="AQ16" i="77"/>
  <c r="AQ9" i="77"/>
  <c r="AQ21" i="77"/>
  <c r="AQ11" i="77"/>
  <c r="AQ14" i="77"/>
  <c r="AQ19" i="77"/>
  <c r="AQ7" i="77"/>
  <c r="AQ8" i="77"/>
  <c r="AQ13" i="77"/>
  <c r="AQ10" i="77"/>
  <c r="AQ18" i="77"/>
  <c r="AQ45" i="77"/>
  <c r="AM12" i="77"/>
  <c r="AM15" i="77"/>
  <c r="AM46" i="77"/>
  <c r="AM17" i="77"/>
  <c r="AM9" i="77"/>
  <c r="AM16" i="77"/>
  <c r="AM20" i="77"/>
  <c r="AM21" i="77"/>
  <c r="AM11" i="77"/>
  <c r="AM14" i="77"/>
  <c r="AM19" i="77"/>
  <c r="AM10" i="77"/>
  <c r="AM7" i="77"/>
  <c r="AM18" i="77"/>
  <c r="AM8" i="77"/>
  <c r="AM13" i="77"/>
  <c r="AM45" i="77"/>
  <c r="AR12" i="77"/>
  <c r="AR17" i="77"/>
  <c r="AR15" i="77"/>
  <c r="AR46" i="77"/>
  <c r="AR20" i="77"/>
  <c r="AR9" i="77"/>
  <c r="AR16" i="77"/>
  <c r="AR21" i="77"/>
  <c r="AR11" i="77"/>
  <c r="AR14" i="77"/>
  <c r="AR19" i="77"/>
  <c r="AR10" i="77"/>
  <c r="AR7" i="77"/>
  <c r="AR8" i="77"/>
  <c r="AR13" i="77"/>
  <c r="AR18" i="77"/>
  <c r="AR45" i="77"/>
  <c r="AN17" i="77"/>
  <c r="AN15" i="77"/>
  <c r="AN12" i="77"/>
  <c r="AN9" i="77"/>
  <c r="AN46" i="77"/>
  <c r="AN20" i="77"/>
  <c r="AN16" i="77"/>
  <c r="AN19" i="77"/>
  <c r="AN14" i="77"/>
  <c r="AN21" i="77"/>
  <c r="AN11" i="77"/>
  <c r="AN10" i="77"/>
  <c r="AN7" i="77"/>
  <c r="AN13" i="77"/>
  <c r="AN18" i="77"/>
  <c r="AN8" i="77"/>
  <c r="AN45" i="77"/>
  <c r="AK17" i="77"/>
  <c r="AK12" i="77"/>
  <c r="AK46" i="77"/>
  <c r="AK15" i="77"/>
  <c r="AK16" i="77"/>
  <c r="AK9" i="77"/>
  <c r="AK20" i="77"/>
  <c r="AK21" i="77"/>
  <c r="AK11" i="77"/>
  <c r="AK14" i="77"/>
  <c r="AK19" i="77"/>
  <c r="AK10" i="77"/>
  <c r="AK7" i="77"/>
  <c r="AK13" i="77"/>
  <c r="AK18" i="77"/>
  <c r="AK8" i="77"/>
  <c r="AK45" i="77"/>
  <c r="AO12" i="77"/>
  <c r="AO15" i="77"/>
  <c r="AO17" i="77"/>
  <c r="AO9" i="77"/>
  <c r="AO46" i="77"/>
  <c r="AO16" i="77"/>
  <c r="AO20" i="77"/>
  <c r="AO14" i="77"/>
  <c r="AO11" i="77"/>
  <c r="AO19" i="77"/>
  <c r="AO21" i="77"/>
  <c r="AO10" i="77"/>
  <c r="AO8" i="77"/>
  <c r="AO7" i="77"/>
  <c r="AO18" i="77"/>
  <c r="AO45" i="77"/>
  <c r="AO13" i="77"/>
  <c r="AI12" i="77"/>
  <c r="AI17" i="77"/>
  <c r="AI15" i="77"/>
  <c r="AI46" i="77"/>
  <c r="AI20" i="77"/>
  <c r="AI9" i="77"/>
  <c r="AI16" i="77"/>
  <c r="AI21" i="77"/>
  <c r="AI11" i="77"/>
  <c r="AI14" i="77"/>
  <c r="AI19" i="77"/>
  <c r="AI10" i="77"/>
  <c r="AI7" i="77"/>
  <c r="AI8" i="77"/>
  <c r="AI13" i="77"/>
  <c r="AI45" i="77"/>
  <c r="AI18" i="77"/>
  <c r="AL17" i="77"/>
  <c r="AL12" i="77"/>
  <c r="AL15" i="77"/>
  <c r="AL46" i="77"/>
  <c r="AL9" i="77"/>
  <c r="AL16" i="77"/>
  <c r="AL20" i="77"/>
  <c r="AL21" i="77"/>
  <c r="AL11" i="77"/>
  <c r="AL19" i="77"/>
  <c r="AL14" i="77"/>
  <c r="AL7" i="77"/>
  <c r="AL10" i="77"/>
  <c r="AL18" i="77"/>
  <c r="AL13" i="77"/>
  <c r="AL8" i="77"/>
  <c r="AL45" i="77"/>
  <c r="AS15" i="77"/>
  <c r="AS17" i="77"/>
  <c r="AS12" i="77"/>
  <c r="AS46" i="77"/>
  <c r="AS16" i="77"/>
  <c r="AS20" i="77"/>
  <c r="AS9" i="77"/>
  <c r="AS21" i="77"/>
  <c r="AS14" i="77"/>
  <c r="AS19" i="77"/>
  <c r="AS7" i="77"/>
  <c r="AS10" i="77"/>
  <c r="AS11" i="77"/>
  <c r="AS8" i="77"/>
  <c r="AS13" i="77"/>
  <c r="AS18" i="77"/>
  <c r="AS45" i="77"/>
  <c r="Y47" i="32"/>
  <c r="Y37" i="32"/>
  <c r="Y50" i="32"/>
  <c r="Y15" i="32"/>
  <c r="Y51" i="32"/>
  <c r="Y42" i="32"/>
  <c r="Y36" i="32"/>
  <c r="Y52" i="32"/>
  <c r="Y38" i="32"/>
  <c r="Y55" i="32"/>
  <c r="Y44" i="32"/>
  <c r="Y13" i="32"/>
  <c r="Y54" i="32"/>
  <c r="Y12" i="32"/>
  <c r="Y40" i="32"/>
  <c r="Y53" i="32"/>
  <c r="Y43" i="32"/>
  <c r="Y14" i="32"/>
  <c r="Y46" i="32"/>
  <c r="Y45" i="32"/>
  <c r="Y9" i="32"/>
  <c r="Y48" i="32"/>
  <c r="Y41" i="32"/>
  <c r="Y58" i="32"/>
  <c r="Y8" i="32"/>
  <c r="Y11" i="32"/>
  <c r="Y56" i="32"/>
  <c r="Y10" i="32"/>
  <c r="Y39" i="32"/>
  <c r="Y49" i="32"/>
  <c r="Y57" i="32"/>
  <c r="Y23" i="32"/>
  <c r="Y35" i="32"/>
  <c r="Y28" i="32"/>
  <c r="Y33" i="32"/>
  <c r="Y59" i="32"/>
  <c r="Y63" i="32"/>
  <c r="Y32" i="32"/>
  <c r="Y29" i="32"/>
  <c r="Y61" i="32"/>
  <c r="Y31" i="32"/>
  <c r="Y24" i="32"/>
  <c r="Y16" i="32"/>
  <c r="Y26" i="32"/>
  <c r="Y30" i="32"/>
  <c r="Y20" i="32"/>
  <c r="Y22" i="32"/>
  <c r="Y34" i="32"/>
  <c r="Y27" i="32"/>
  <c r="Y7" i="32"/>
  <c r="Y19" i="32"/>
  <c r="Y18" i="32"/>
  <c r="Y62" i="32"/>
  <c r="Y21" i="32"/>
  <c r="Y17" i="32"/>
  <c r="Y25" i="32"/>
  <c r="Y60" i="32"/>
  <c r="N47" i="32"/>
  <c r="N51" i="32"/>
  <c r="N15" i="32"/>
  <c r="N37" i="32"/>
  <c r="N54" i="32"/>
  <c r="N44" i="32"/>
  <c r="N53" i="32"/>
  <c r="N55" i="32"/>
  <c r="N43" i="32"/>
  <c r="N14" i="32"/>
  <c r="N56" i="32"/>
  <c r="N42" i="32"/>
  <c r="N40" i="32"/>
  <c r="N52" i="32"/>
  <c r="N9" i="32"/>
  <c r="N12" i="32"/>
  <c r="N13" i="32"/>
  <c r="N38" i="32"/>
  <c r="N50" i="32"/>
  <c r="N58" i="32"/>
  <c r="N45" i="32"/>
  <c r="N36" i="32"/>
  <c r="N11" i="32"/>
  <c r="N41" i="32"/>
  <c r="N46" i="32"/>
  <c r="N10" i="32"/>
  <c r="N49" i="32"/>
  <c r="N48" i="32"/>
  <c r="N8" i="32"/>
  <c r="N57" i="32"/>
  <c r="N39" i="32"/>
  <c r="N23" i="32"/>
  <c r="N35" i="32"/>
  <c r="N28" i="32"/>
  <c r="N33" i="32"/>
  <c r="N59" i="32"/>
  <c r="N63" i="32"/>
  <c r="N31" i="32"/>
  <c r="N16" i="32"/>
  <c r="N29" i="32"/>
  <c r="N61" i="32"/>
  <c r="N32" i="32"/>
  <c r="N26" i="32"/>
  <c r="N22" i="32"/>
  <c r="N30" i="32"/>
  <c r="N20" i="32"/>
  <c r="N34" i="32"/>
  <c r="N24" i="32"/>
  <c r="N60" i="32"/>
  <c r="N62" i="32"/>
  <c r="N21" i="32"/>
  <c r="N17" i="32"/>
  <c r="N19" i="32"/>
  <c r="N18" i="32"/>
  <c r="N7" i="32"/>
  <c r="N27" i="32"/>
  <c r="N25" i="32"/>
  <c r="R51" i="32"/>
  <c r="R47" i="32"/>
  <c r="R52" i="32"/>
  <c r="R15" i="32"/>
  <c r="R37" i="32"/>
  <c r="R56" i="32"/>
  <c r="R38" i="32"/>
  <c r="R55" i="32"/>
  <c r="R44" i="32"/>
  <c r="R40" i="32"/>
  <c r="R54" i="32"/>
  <c r="R42" i="32"/>
  <c r="R50" i="32"/>
  <c r="R12" i="32"/>
  <c r="R46" i="32"/>
  <c r="R43" i="32"/>
  <c r="R14" i="32"/>
  <c r="R53" i="32"/>
  <c r="R58" i="32"/>
  <c r="R13" i="32"/>
  <c r="R36" i="32"/>
  <c r="R45" i="32"/>
  <c r="R48" i="32"/>
  <c r="R10" i="32"/>
  <c r="R8" i="32"/>
  <c r="R9" i="32"/>
  <c r="R11" i="32"/>
  <c r="R41" i="32"/>
  <c r="R57" i="32"/>
  <c r="R39" i="32"/>
  <c r="R49" i="32"/>
  <c r="R35" i="32"/>
  <c r="R23" i="32"/>
  <c r="R33" i="32"/>
  <c r="R28" i="32"/>
  <c r="R59" i="32"/>
  <c r="R63" i="32"/>
  <c r="R32" i="32"/>
  <c r="R16" i="32"/>
  <c r="R31" i="32"/>
  <c r="R29" i="32"/>
  <c r="R61" i="32"/>
  <c r="R20" i="32"/>
  <c r="R24" i="32"/>
  <c r="R30" i="32"/>
  <c r="R26" i="32"/>
  <c r="R22" i="32"/>
  <c r="R34" i="32"/>
  <c r="R21" i="32"/>
  <c r="R27" i="32"/>
  <c r="R60" i="32"/>
  <c r="R19" i="32"/>
  <c r="R17" i="32"/>
  <c r="R18" i="32"/>
  <c r="R62" i="32"/>
  <c r="R7" i="32"/>
  <c r="R25" i="32"/>
  <c r="W47" i="32"/>
  <c r="W15" i="32"/>
  <c r="W51" i="32"/>
  <c r="W9" i="32"/>
  <c r="W37" i="32"/>
  <c r="W36" i="32"/>
  <c r="W13" i="32"/>
  <c r="W8" i="32"/>
  <c r="W54" i="32"/>
  <c r="W12" i="32"/>
  <c r="W55" i="32"/>
  <c r="W44" i="32"/>
  <c r="W43" i="32"/>
  <c r="W40" i="32"/>
  <c r="W50" i="32"/>
  <c r="W48" i="32"/>
  <c r="W56" i="32"/>
  <c r="W45" i="32"/>
  <c r="W38" i="32"/>
  <c r="W14" i="32"/>
  <c r="W53" i="32"/>
  <c r="W52" i="32"/>
  <c r="W42" i="32"/>
  <c r="W58" i="32"/>
  <c r="W46" i="32"/>
  <c r="W11" i="32"/>
  <c r="W41" i="32"/>
  <c r="W49" i="32"/>
  <c r="W10" i="32"/>
  <c r="W39" i="32"/>
  <c r="W57" i="32"/>
  <c r="W23" i="32"/>
  <c r="W35" i="32"/>
  <c r="W59" i="32"/>
  <c r="W28" i="32"/>
  <c r="W33" i="32"/>
  <c r="W63" i="32"/>
  <c r="W29" i="32"/>
  <c r="W31" i="32"/>
  <c r="W16" i="32"/>
  <c r="W32" i="32"/>
  <c r="W61" i="32"/>
  <c r="W26" i="32"/>
  <c r="W22" i="32"/>
  <c r="W20" i="32"/>
  <c r="W30" i="32"/>
  <c r="W34" i="32"/>
  <c r="W24" i="32"/>
  <c r="W21" i="32"/>
  <c r="W17" i="32"/>
  <c r="W18" i="32"/>
  <c r="W62" i="32"/>
  <c r="W19" i="32"/>
  <c r="W27" i="32"/>
  <c r="W7" i="32"/>
  <c r="W60" i="32"/>
  <c r="W25" i="32"/>
  <c r="K51" i="32"/>
  <c r="K47" i="32"/>
  <c r="K50" i="32"/>
  <c r="K37" i="32"/>
  <c r="K48" i="32"/>
  <c r="K15" i="32"/>
  <c r="K14" i="32"/>
  <c r="K13" i="32"/>
  <c r="K38" i="32"/>
  <c r="K54" i="32"/>
  <c r="K55" i="32"/>
  <c r="K52" i="32"/>
  <c r="K46" i="32"/>
  <c r="K44" i="32"/>
  <c r="K36" i="32"/>
  <c r="K12" i="32"/>
  <c r="K40" i="32"/>
  <c r="K43" i="32"/>
  <c r="K53" i="32"/>
  <c r="K42" i="32"/>
  <c r="K56" i="32"/>
  <c r="K8" i="32"/>
  <c r="K39" i="32"/>
  <c r="K10" i="32"/>
  <c r="K45" i="32"/>
  <c r="K9" i="32"/>
  <c r="K41" i="32"/>
  <c r="K58" i="32"/>
  <c r="K49" i="32"/>
  <c r="K11" i="32"/>
  <c r="K57" i="32"/>
  <c r="K23" i="32"/>
  <c r="K35" i="32"/>
  <c r="K28" i="32"/>
  <c r="K33" i="32"/>
  <c r="K59" i="32"/>
  <c r="K63" i="32"/>
  <c r="K31" i="32"/>
  <c r="K29" i="32"/>
  <c r="K16" i="32"/>
  <c r="K32" i="32"/>
  <c r="K26" i="32"/>
  <c r="K22" i="32"/>
  <c r="K30" i="32"/>
  <c r="K20" i="32"/>
  <c r="K61" i="32"/>
  <c r="K34" i="32"/>
  <c r="K24" i="32"/>
  <c r="K19" i="32"/>
  <c r="K21" i="32"/>
  <c r="K17" i="32"/>
  <c r="K18" i="32"/>
  <c r="K62" i="32"/>
  <c r="K27" i="32"/>
  <c r="K60" i="32"/>
  <c r="K7" i="32"/>
  <c r="K25" i="32"/>
  <c r="AB47" i="32"/>
  <c r="AB37" i="32"/>
  <c r="AB51" i="32"/>
  <c r="AB15" i="32"/>
  <c r="AB50" i="32"/>
  <c r="AB40" i="32"/>
  <c r="AB38" i="32"/>
  <c r="AB54" i="32"/>
  <c r="AB55" i="32"/>
  <c r="AB52" i="32"/>
  <c r="AB8" i="32"/>
  <c r="AB44" i="32"/>
  <c r="AB42" i="32"/>
  <c r="AB43" i="32"/>
  <c r="AB58" i="32"/>
  <c r="AB53" i="32"/>
  <c r="AB14" i="32"/>
  <c r="AB36" i="32"/>
  <c r="AB12" i="32"/>
  <c r="AB56" i="32"/>
  <c r="AB46" i="32"/>
  <c r="AB9" i="32"/>
  <c r="AB48" i="32"/>
  <c r="AB41" i="32"/>
  <c r="AB45" i="32"/>
  <c r="AB13" i="32"/>
  <c r="AB10" i="32"/>
  <c r="AB11" i="32"/>
  <c r="AB39" i="32"/>
  <c r="AB57" i="32"/>
  <c r="AB49" i="32"/>
  <c r="AB23" i="32"/>
  <c r="AB35" i="32"/>
  <c r="AB28" i="32"/>
  <c r="AB33" i="32"/>
  <c r="AB59" i="32"/>
  <c r="AB63" i="32"/>
  <c r="AB29" i="32"/>
  <c r="AB61" i="32"/>
  <c r="AB31" i="32"/>
  <c r="AB32" i="32"/>
  <c r="AB16" i="32"/>
  <c r="AB24" i="32"/>
  <c r="AB26" i="32"/>
  <c r="AB22" i="32"/>
  <c r="AB30" i="32"/>
  <c r="AB20" i="32"/>
  <c r="AB34" i="32"/>
  <c r="AB27" i="32"/>
  <c r="AB7" i="32"/>
  <c r="AB21" i="32"/>
  <c r="AB19" i="32"/>
  <c r="AB18" i="32"/>
  <c r="AB17" i="32"/>
  <c r="AB62" i="32"/>
  <c r="AB60" i="32"/>
  <c r="AB25" i="32"/>
  <c r="P51" i="32"/>
  <c r="P15" i="32"/>
  <c r="P37" i="32"/>
  <c r="P47" i="32"/>
  <c r="P38" i="32"/>
  <c r="P55" i="32"/>
  <c r="P40" i="32"/>
  <c r="P54" i="32"/>
  <c r="P53" i="32"/>
  <c r="P44" i="32"/>
  <c r="P42" i="32"/>
  <c r="P43" i="32"/>
  <c r="P14" i="32"/>
  <c r="P13" i="32"/>
  <c r="P52" i="32"/>
  <c r="P50" i="32"/>
  <c r="P12" i="32"/>
  <c r="P45" i="32"/>
  <c r="P9" i="32"/>
  <c r="P48" i="32"/>
  <c r="P58" i="32"/>
  <c r="P36" i="32"/>
  <c r="P56" i="32"/>
  <c r="P11" i="32"/>
  <c r="P46" i="32"/>
  <c r="P41" i="32"/>
  <c r="P8" i="32"/>
  <c r="P39" i="32"/>
  <c r="P10" i="32"/>
  <c r="P49" i="32"/>
  <c r="P57" i="32"/>
  <c r="P23" i="32"/>
  <c r="P35" i="32"/>
  <c r="P59" i="32"/>
  <c r="P33" i="32"/>
  <c r="P28" i="32"/>
  <c r="P63" i="32"/>
  <c r="P29" i="32"/>
  <c r="P61" i="32"/>
  <c r="P32" i="32"/>
  <c r="P31" i="32"/>
  <c r="P16" i="32"/>
  <c r="P24" i="32"/>
  <c r="P26" i="32"/>
  <c r="P22" i="32"/>
  <c r="P30" i="32"/>
  <c r="P20" i="32"/>
  <c r="P34" i="32"/>
  <c r="P27" i="32"/>
  <c r="P19" i="32"/>
  <c r="P18" i="32"/>
  <c r="P17" i="32"/>
  <c r="P62" i="32"/>
  <c r="P60" i="32"/>
  <c r="P21" i="32"/>
  <c r="P7" i="32"/>
  <c r="P25" i="32"/>
  <c r="S51" i="32"/>
  <c r="S47" i="32"/>
  <c r="S37" i="32"/>
  <c r="S54" i="32"/>
  <c r="S15" i="32"/>
  <c r="S36" i="32"/>
  <c r="S38" i="32"/>
  <c r="S44" i="32"/>
  <c r="S52" i="32"/>
  <c r="S40" i="32"/>
  <c r="S55" i="32"/>
  <c r="S53" i="32"/>
  <c r="S45" i="32"/>
  <c r="S12" i="32"/>
  <c r="S13" i="32"/>
  <c r="S42" i="32"/>
  <c r="S14" i="32"/>
  <c r="S50" i="32"/>
  <c r="S43" i="32"/>
  <c r="S56" i="32"/>
  <c r="S48" i="32"/>
  <c r="S9" i="32"/>
  <c r="S58" i="32"/>
  <c r="S8" i="32"/>
  <c r="S46" i="32"/>
  <c r="S10" i="32"/>
  <c r="S39" i="32"/>
  <c r="S41" i="32"/>
  <c r="S11" i="32"/>
  <c r="S49" i="32"/>
  <c r="S57" i="32"/>
  <c r="S23" i="32"/>
  <c r="S35" i="32"/>
  <c r="S33" i="32"/>
  <c r="S59" i="32"/>
  <c r="S28" i="32"/>
  <c r="S63" i="32"/>
  <c r="S32" i="32"/>
  <c r="S16" i="32"/>
  <c r="S29" i="32"/>
  <c r="S31" i="32"/>
  <c r="S61" i="32"/>
  <c r="S20" i="32"/>
  <c r="S30" i="32"/>
  <c r="S22" i="32"/>
  <c r="S34" i="32"/>
  <c r="S24" i="32"/>
  <c r="S26" i="32"/>
  <c r="S27" i="32"/>
  <c r="S19" i="32"/>
  <c r="S17" i="32"/>
  <c r="S18" i="32"/>
  <c r="S62" i="32"/>
  <c r="S21" i="32"/>
  <c r="S7" i="32"/>
  <c r="S25" i="32"/>
  <c r="S60" i="32"/>
  <c r="X51" i="32"/>
  <c r="X47" i="32"/>
  <c r="X15" i="32"/>
  <c r="X37" i="32"/>
  <c r="X14" i="32"/>
  <c r="X54" i="32"/>
  <c r="X38" i="32"/>
  <c r="X44" i="32"/>
  <c r="X55" i="32"/>
  <c r="X13" i="32"/>
  <c r="X42" i="32"/>
  <c r="X43" i="32"/>
  <c r="X58" i="32"/>
  <c r="X40" i="32"/>
  <c r="X53" i="32"/>
  <c r="X52" i="32"/>
  <c r="X9" i="32"/>
  <c r="X12" i="32"/>
  <c r="X56" i="32"/>
  <c r="X50" i="32"/>
  <c r="X36" i="32"/>
  <c r="X45" i="32"/>
  <c r="X46" i="32"/>
  <c r="X11" i="32"/>
  <c r="X39" i="32"/>
  <c r="X41" i="32"/>
  <c r="X8" i="32"/>
  <c r="X49" i="32"/>
  <c r="X48" i="32"/>
  <c r="X57" i="32"/>
  <c r="X10" i="32"/>
  <c r="X23" i="32"/>
  <c r="X35" i="32"/>
  <c r="X28" i="32"/>
  <c r="X33" i="32"/>
  <c r="X59" i="32"/>
  <c r="X63" i="32"/>
  <c r="X16" i="32"/>
  <c r="X31" i="32"/>
  <c r="X29" i="32"/>
  <c r="X32" i="32"/>
  <c r="X61" i="32"/>
  <c r="X20" i="32"/>
  <c r="X30" i="32"/>
  <c r="X24" i="32"/>
  <c r="X26" i="32"/>
  <c r="X22" i="32"/>
  <c r="X34" i="32"/>
  <c r="X18" i="32"/>
  <c r="X17" i="32"/>
  <c r="X27" i="32"/>
  <c r="X7" i="32"/>
  <c r="X19" i="32"/>
  <c r="X60" i="32"/>
  <c r="X62" i="32"/>
  <c r="X21" i="32"/>
  <c r="X25" i="32"/>
  <c r="AC47" i="32"/>
  <c r="AC51" i="32"/>
  <c r="AC9" i="32"/>
  <c r="AC37" i="32"/>
  <c r="AC15" i="32"/>
  <c r="AC54" i="32"/>
  <c r="AC43" i="32"/>
  <c r="AC8" i="32"/>
  <c r="AC55" i="32"/>
  <c r="AC44" i="32"/>
  <c r="AC46" i="32"/>
  <c r="AC14" i="32"/>
  <c r="AC52" i="32"/>
  <c r="AC53" i="32"/>
  <c r="AC58" i="32"/>
  <c r="AC40" i="32"/>
  <c r="AC56" i="32"/>
  <c r="AC38" i="32"/>
  <c r="AC12" i="32"/>
  <c r="AC50" i="32"/>
  <c r="AC45" i="32"/>
  <c r="AC48" i="32"/>
  <c r="AC42" i="32"/>
  <c r="AC41" i="32"/>
  <c r="AC36" i="32"/>
  <c r="AC13" i="32"/>
  <c r="AC39" i="32"/>
  <c r="AC11" i="32"/>
  <c r="AC10" i="32"/>
  <c r="AC49" i="32"/>
  <c r="AC57" i="32"/>
  <c r="AC23" i="32"/>
  <c r="AC35" i="32"/>
  <c r="AC33" i="32"/>
  <c r="AC28" i="32"/>
  <c r="AC59" i="32"/>
  <c r="AC63" i="32"/>
  <c r="AC32" i="32"/>
  <c r="AC61" i="32"/>
  <c r="AC31" i="32"/>
  <c r="AC16" i="32"/>
  <c r="AC29" i="32"/>
  <c r="AC30" i="32"/>
  <c r="AC26" i="32"/>
  <c r="AC22" i="32"/>
  <c r="AC20" i="32"/>
  <c r="AC24" i="32"/>
  <c r="AC34" i="32"/>
  <c r="AC62" i="32"/>
  <c r="AC21" i="32"/>
  <c r="AC7" i="32"/>
  <c r="AC18" i="32"/>
  <c r="AC19" i="32"/>
  <c r="AC60" i="32"/>
  <c r="AC25" i="32"/>
  <c r="AC17" i="32"/>
  <c r="AC27" i="32"/>
  <c r="Q47" i="32"/>
  <c r="Q15" i="32"/>
  <c r="Q37" i="32"/>
  <c r="Q44" i="32"/>
  <c r="Q54" i="32"/>
  <c r="Q51" i="32"/>
  <c r="Q13" i="32"/>
  <c r="Q8" i="32"/>
  <c r="Q55" i="32"/>
  <c r="Q11" i="32"/>
  <c r="Q50" i="32"/>
  <c r="Q52" i="32"/>
  <c r="Q43" i="32"/>
  <c r="Q53" i="32"/>
  <c r="Q38" i="32"/>
  <c r="Q42" i="32"/>
  <c r="Q12" i="32"/>
  <c r="Q40" i="32"/>
  <c r="Q14" i="32"/>
  <c r="Q48" i="32"/>
  <c r="Q56" i="32"/>
  <c r="Q45" i="32"/>
  <c r="Q58" i="32"/>
  <c r="Q9" i="32"/>
  <c r="Q46" i="32"/>
  <c r="Q10" i="32"/>
  <c r="Q39" i="32"/>
  <c r="Q41" i="32"/>
  <c r="Q36" i="32"/>
  <c r="Q49" i="32"/>
  <c r="Q57" i="32"/>
  <c r="Q23" i="32"/>
  <c r="Q35" i="32"/>
  <c r="Q59" i="32"/>
  <c r="Q33" i="32"/>
  <c r="Q28" i="32"/>
  <c r="Q63" i="32"/>
  <c r="Q32" i="32"/>
  <c r="Q31" i="32"/>
  <c r="Q16" i="32"/>
  <c r="Q29" i="32"/>
  <c r="Q61" i="32"/>
  <c r="Q30" i="32"/>
  <c r="Q26" i="32"/>
  <c r="Q22" i="32"/>
  <c r="Q20" i="32"/>
  <c r="Q24" i="32"/>
  <c r="Q34" i="32"/>
  <c r="Q62" i="32"/>
  <c r="Q21" i="32"/>
  <c r="Q19" i="32"/>
  <c r="Q17" i="32"/>
  <c r="Q18" i="32"/>
  <c r="Q25" i="32"/>
  <c r="Q60" i="32"/>
  <c r="Q27" i="32"/>
  <c r="Q7" i="32"/>
  <c r="J51" i="32"/>
  <c r="J47" i="32"/>
  <c r="J37" i="32"/>
  <c r="J54" i="32"/>
  <c r="J15" i="32"/>
  <c r="J49" i="32"/>
  <c r="J55" i="32"/>
  <c r="J42" i="32"/>
  <c r="J13" i="32"/>
  <c r="J38" i="32"/>
  <c r="J40" i="32"/>
  <c r="J44" i="32"/>
  <c r="J53" i="32"/>
  <c r="J43" i="32"/>
  <c r="J50" i="32"/>
  <c r="J12" i="32"/>
  <c r="J52" i="32"/>
  <c r="J14" i="32"/>
  <c r="J36" i="32"/>
  <c r="J45" i="32"/>
  <c r="J56" i="32"/>
  <c r="J10" i="32"/>
  <c r="J48" i="32"/>
  <c r="J9" i="32"/>
  <c r="J58" i="32"/>
  <c r="J11" i="32"/>
  <c r="J8" i="32"/>
  <c r="J41" i="32"/>
  <c r="J46" i="32"/>
  <c r="J39" i="32"/>
  <c r="J57" i="32"/>
  <c r="J35" i="32"/>
  <c r="J33" i="32"/>
  <c r="J28" i="32"/>
  <c r="J59" i="32"/>
  <c r="J23" i="32"/>
  <c r="J63" i="32"/>
  <c r="J32" i="32"/>
  <c r="J31" i="32"/>
  <c r="J16" i="32"/>
  <c r="J29" i="32"/>
  <c r="J61" i="32"/>
  <c r="J20" i="32"/>
  <c r="J26" i="32"/>
  <c r="J22" i="32"/>
  <c r="J30" i="32"/>
  <c r="J24" i="32"/>
  <c r="J34" i="32"/>
  <c r="J17" i="32"/>
  <c r="J18" i="32"/>
  <c r="J62" i="32"/>
  <c r="J21" i="32"/>
  <c r="J60" i="32"/>
  <c r="J27" i="32"/>
  <c r="J7" i="32"/>
  <c r="J19" i="32"/>
  <c r="J25" i="32"/>
  <c r="L47" i="32"/>
  <c r="L51" i="32"/>
  <c r="L37" i="32"/>
  <c r="L15" i="32"/>
  <c r="L55" i="32"/>
  <c r="L52" i="32"/>
  <c r="L14" i="32"/>
  <c r="L38" i="32"/>
  <c r="L54" i="32"/>
  <c r="L13" i="32"/>
  <c r="L42" i="32"/>
  <c r="L12" i="32"/>
  <c r="L40" i="32"/>
  <c r="L58" i="32"/>
  <c r="L43" i="32"/>
  <c r="L50" i="32"/>
  <c r="L44" i="32"/>
  <c r="L53" i="32"/>
  <c r="L45" i="32"/>
  <c r="L46" i="32"/>
  <c r="L56" i="32"/>
  <c r="L36" i="32"/>
  <c r="L39" i="32"/>
  <c r="L48" i="32"/>
  <c r="L10" i="32"/>
  <c r="L8" i="32"/>
  <c r="L9" i="32"/>
  <c r="L41" i="32"/>
  <c r="L49" i="32"/>
  <c r="L11" i="32"/>
  <c r="L57" i="32"/>
  <c r="L23" i="32"/>
  <c r="L59" i="32"/>
  <c r="L28" i="32"/>
  <c r="L35" i="32"/>
  <c r="L33" i="32"/>
  <c r="L63" i="32"/>
  <c r="L31" i="32"/>
  <c r="L16" i="32"/>
  <c r="L29" i="32"/>
  <c r="L61" i="32"/>
  <c r="L32" i="32"/>
  <c r="L20" i="32"/>
  <c r="L30" i="32"/>
  <c r="L24" i="32"/>
  <c r="L26" i="32"/>
  <c r="L22" i="32"/>
  <c r="L34" i="32"/>
  <c r="L18" i="32"/>
  <c r="L17" i="32"/>
  <c r="L7" i="32"/>
  <c r="L27" i="32"/>
  <c r="L19" i="32"/>
  <c r="L62" i="32"/>
  <c r="L21" i="32"/>
  <c r="L25" i="32"/>
  <c r="L60" i="32"/>
  <c r="Z47" i="32"/>
  <c r="Z51" i="32"/>
  <c r="Z36" i="32"/>
  <c r="Z54" i="32"/>
  <c r="Z15" i="32"/>
  <c r="Z48" i="32"/>
  <c r="Z55" i="32"/>
  <c r="Z38" i="32"/>
  <c r="Z44" i="32"/>
  <c r="Z13" i="32"/>
  <c r="Z37" i="32"/>
  <c r="Z43" i="32"/>
  <c r="Z42" i="32"/>
  <c r="Z52" i="32"/>
  <c r="Z53" i="32"/>
  <c r="Z56" i="32"/>
  <c r="Z40" i="32"/>
  <c r="Z50" i="32"/>
  <c r="Z12" i="32"/>
  <c r="Z46" i="32"/>
  <c r="Z14" i="32"/>
  <c r="Z41" i="32"/>
  <c r="Z39" i="32"/>
  <c r="Z45" i="32"/>
  <c r="Z8" i="32"/>
  <c r="Z58" i="32"/>
  <c r="Z11" i="32"/>
  <c r="Z9" i="32"/>
  <c r="Z49" i="32"/>
  <c r="Z57" i="32"/>
  <c r="Z10" i="32"/>
  <c r="Z23" i="32"/>
  <c r="Z35" i="32"/>
  <c r="Z33" i="32"/>
  <c r="Z59" i="32"/>
  <c r="Z28" i="32"/>
  <c r="Z63" i="32"/>
  <c r="Z32" i="32"/>
  <c r="Z31" i="32"/>
  <c r="Z16" i="32"/>
  <c r="Z29" i="32"/>
  <c r="Z61" i="32"/>
  <c r="Z26" i="32"/>
  <c r="Z22" i="32"/>
  <c r="Z30" i="32"/>
  <c r="Z20" i="32"/>
  <c r="Z34" i="32"/>
  <c r="Z24" i="32"/>
  <c r="Z62" i="32"/>
  <c r="Z21" i="32"/>
  <c r="Z7" i="32"/>
  <c r="Z17" i="32"/>
  <c r="Z60" i="32"/>
  <c r="Z18" i="32"/>
  <c r="Z27" i="32"/>
  <c r="Z19" i="32"/>
  <c r="Z25" i="32"/>
  <c r="AF47" i="32"/>
  <c r="AF37" i="32"/>
  <c r="AF50" i="32"/>
  <c r="AF38" i="32"/>
  <c r="AF51" i="32"/>
  <c r="AF15" i="32"/>
  <c r="AF9" i="32"/>
  <c r="AF44" i="32"/>
  <c r="AF42" i="32"/>
  <c r="AF14" i="32"/>
  <c r="AF11" i="32"/>
  <c r="AF52" i="32"/>
  <c r="AF53" i="32"/>
  <c r="AF55" i="32"/>
  <c r="AF54" i="32"/>
  <c r="AF40" i="32"/>
  <c r="AF12" i="32"/>
  <c r="AF45" i="32"/>
  <c r="AF43" i="32"/>
  <c r="AF49" i="32"/>
  <c r="AF48" i="32"/>
  <c r="AF56" i="32"/>
  <c r="AF58" i="32"/>
  <c r="AF13" i="32"/>
  <c r="AF41" i="32"/>
  <c r="AF39" i="32"/>
  <c r="AF46" i="32"/>
  <c r="AF36" i="32"/>
  <c r="AF8" i="32"/>
  <c r="AF57" i="32"/>
  <c r="AF10" i="32"/>
  <c r="AF23" i="32"/>
  <c r="AF35" i="32"/>
  <c r="AF33" i="32"/>
  <c r="AF59" i="32"/>
  <c r="AF28" i="32"/>
  <c r="AF63" i="32"/>
  <c r="AF32" i="32"/>
  <c r="AF29" i="32"/>
  <c r="AF31" i="32"/>
  <c r="AF16" i="32"/>
  <c r="AF61" i="32"/>
  <c r="AF30" i="32"/>
  <c r="AF22" i="32"/>
  <c r="AF26" i="32"/>
  <c r="AF20" i="32"/>
  <c r="AF24" i="32"/>
  <c r="AF34" i="32"/>
  <c r="AF21" i="32"/>
  <c r="AF7" i="32"/>
  <c r="AF60" i="32"/>
  <c r="AF18" i="32"/>
  <c r="AF27" i="32"/>
  <c r="AF19" i="32"/>
  <c r="AF17" i="32"/>
  <c r="AF62" i="32"/>
  <c r="AF25" i="32"/>
  <c r="AD47" i="32"/>
  <c r="AD37" i="32"/>
  <c r="AD42" i="32"/>
  <c r="AD54" i="32"/>
  <c r="AD51" i="32"/>
  <c r="AD15" i="32"/>
  <c r="AD44" i="32"/>
  <c r="AD40" i="32"/>
  <c r="AD14" i="32"/>
  <c r="AD38" i="32"/>
  <c r="AD52" i="32"/>
  <c r="AD55" i="32"/>
  <c r="AD53" i="32"/>
  <c r="AD12" i="32"/>
  <c r="AD50" i="32"/>
  <c r="AD45" i="32"/>
  <c r="AD56" i="32"/>
  <c r="AD43" i="32"/>
  <c r="AD13" i="32"/>
  <c r="AD48" i="32"/>
  <c r="AD58" i="32"/>
  <c r="AD11" i="32"/>
  <c r="AD49" i="32"/>
  <c r="AD46" i="32"/>
  <c r="AD36" i="32"/>
  <c r="AD8" i="32"/>
  <c r="AD9" i="32"/>
  <c r="AD57" i="32"/>
  <c r="AD10" i="32"/>
  <c r="AD41" i="32"/>
  <c r="AD39" i="32"/>
  <c r="AD23" i="32"/>
  <c r="AD35" i="32"/>
  <c r="AD59" i="32"/>
  <c r="AD33" i="32"/>
  <c r="AD28" i="32"/>
  <c r="AD63" i="32"/>
  <c r="AD16" i="32"/>
  <c r="AD31" i="32"/>
  <c r="AD29" i="32"/>
  <c r="AD32" i="32"/>
  <c r="AD61" i="32"/>
  <c r="AD26" i="32"/>
  <c r="AD20" i="32"/>
  <c r="AD30" i="32"/>
  <c r="AD24" i="32"/>
  <c r="AD34" i="32"/>
  <c r="AD22" i="32"/>
  <c r="AD21" i="32"/>
  <c r="AD60" i="32"/>
  <c r="AD27" i="32"/>
  <c r="AD19" i="32"/>
  <c r="AD17" i="32"/>
  <c r="AD18" i="32"/>
  <c r="AD62" i="32"/>
  <c r="AD7" i="32"/>
  <c r="AD25" i="32"/>
  <c r="AE47" i="32"/>
  <c r="AE51" i="32"/>
  <c r="AE9" i="32"/>
  <c r="AE54" i="32"/>
  <c r="AE15" i="32"/>
  <c r="AE37" i="32"/>
  <c r="AE38" i="32"/>
  <c r="AE11" i="32"/>
  <c r="AE58" i="32"/>
  <c r="AE44" i="32"/>
  <c r="AE52" i="32"/>
  <c r="AE55" i="32"/>
  <c r="AE53" i="32"/>
  <c r="AE12" i="32"/>
  <c r="AE46" i="32"/>
  <c r="AE45" i="32"/>
  <c r="AE14" i="32"/>
  <c r="AE43" i="32"/>
  <c r="AE50" i="32"/>
  <c r="AE36" i="32"/>
  <c r="AE56" i="32"/>
  <c r="AE42" i="32"/>
  <c r="AE40" i="32"/>
  <c r="AE48" i="32"/>
  <c r="AE49" i="32"/>
  <c r="AE41" i="32"/>
  <c r="AE13" i="32"/>
  <c r="AE39" i="32"/>
  <c r="AE57" i="32"/>
  <c r="AE8" i="32"/>
  <c r="AE10" i="32"/>
  <c r="AE23" i="32"/>
  <c r="AE35" i="32"/>
  <c r="AE33" i="32"/>
  <c r="AE59" i="32"/>
  <c r="AE28" i="32"/>
  <c r="AE29" i="32"/>
  <c r="AE32" i="32"/>
  <c r="AE63" i="32"/>
  <c r="AE16" i="32"/>
  <c r="AE61" i="32"/>
  <c r="AE31" i="32"/>
  <c r="AE20" i="32"/>
  <c r="AE30" i="32"/>
  <c r="AE22" i="32"/>
  <c r="AE26" i="32"/>
  <c r="AE24" i="32"/>
  <c r="AE34" i="32"/>
  <c r="AE27" i="32"/>
  <c r="AE7" i="32"/>
  <c r="AE19" i="32"/>
  <c r="AE17" i="32"/>
  <c r="AE18" i="32"/>
  <c r="AE62" i="32"/>
  <c r="AE21" i="32"/>
  <c r="AE60" i="32"/>
  <c r="AE25" i="32"/>
  <c r="AA47" i="32"/>
  <c r="AA37" i="32"/>
  <c r="AA51" i="32"/>
  <c r="AA15" i="32"/>
  <c r="AA11" i="32"/>
  <c r="AA8" i="32"/>
  <c r="AA44" i="32"/>
  <c r="AA54" i="32"/>
  <c r="AA38" i="32"/>
  <c r="AA52" i="32"/>
  <c r="AA42" i="32"/>
  <c r="AA55" i="32"/>
  <c r="AA43" i="32"/>
  <c r="AA40" i="32"/>
  <c r="AA12" i="32"/>
  <c r="AA14" i="32"/>
  <c r="AA13" i="32"/>
  <c r="AA53" i="32"/>
  <c r="AA45" i="32"/>
  <c r="AA48" i="32"/>
  <c r="AA56" i="32"/>
  <c r="AA10" i="32"/>
  <c r="AA41" i="32"/>
  <c r="AA50" i="32"/>
  <c r="AA49" i="32"/>
  <c r="AA46" i="32"/>
  <c r="AA58" i="32"/>
  <c r="AA9" i="32"/>
  <c r="AA57" i="32"/>
  <c r="AA39" i="32"/>
  <c r="AA36" i="32"/>
  <c r="AA23" i="32"/>
  <c r="AA35" i="32"/>
  <c r="AA33" i="32"/>
  <c r="AA59" i="32"/>
  <c r="AA28" i="32"/>
  <c r="AA63" i="32"/>
  <c r="AA32" i="32"/>
  <c r="AA16" i="32"/>
  <c r="AA29" i="32"/>
  <c r="AA31" i="32"/>
  <c r="AA61" i="32"/>
  <c r="AA20" i="32"/>
  <c r="AA24" i="32"/>
  <c r="AA30" i="32"/>
  <c r="AA34" i="32"/>
  <c r="AA26" i="32"/>
  <c r="AA22" i="32"/>
  <c r="AA17" i="32"/>
  <c r="AA27" i="32"/>
  <c r="AA19" i="32"/>
  <c r="AA18" i="32"/>
  <c r="AA60" i="32"/>
  <c r="AA21" i="32"/>
  <c r="AA7" i="32"/>
  <c r="AA62" i="32"/>
  <c r="AA25" i="32"/>
  <c r="T47" i="32"/>
  <c r="T15" i="32"/>
  <c r="T42" i="32"/>
  <c r="T54" i="32"/>
  <c r="T51" i="32"/>
  <c r="T55" i="32"/>
  <c r="T37" i="32"/>
  <c r="T12" i="32"/>
  <c r="T44" i="32"/>
  <c r="T52" i="32"/>
  <c r="T38" i="32"/>
  <c r="T45" i="32"/>
  <c r="T50" i="32"/>
  <c r="T43" i="32"/>
  <c r="T53" i="32"/>
  <c r="T14" i="32"/>
  <c r="T40" i="32"/>
  <c r="T58" i="32"/>
  <c r="T46" i="32"/>
  <c r="T56" i="32"/>
  <c r="T41" i="32"/>
  <c r="T39" i="32"/>
  <c r="T11" i="32"/>
  <c r="T8" i="32"/>
  <c r="T49" i="32"/>
  <c r="T9" i="32"/>
  <c r="T48" i="32"/>
  <c r="T36" i="32"/>
  <c r="T10" i="32"/>
  <c r="T57" i="32"/>
  <c r="T13" i="32"/>
  <c r="T23" i="32"/>
  <c r="T35" i="32"/>
  <c r="T28" i="32"/>
  <c r="T33" i="32"/>
  <c r="T59" i="32"/>
  <c r="T63" i="32"/>
  <c r="T32" i="32"/>
  <c r="T29" i="32"/>
  <c r="T31" i="32"/>
  <c r="T16" i="32"/>
  <c r="T61" i="32"/>
  <c r="T26" i="32"/>
  <c r="T24" i="32"/>
  <c r="T30" i="32"/>
  <c r="T22" i="32"/>
  <c r="T20" i="32"/>
  <c r="T34" i="32"/>
  <c r="T21" i="32"/>
  <c r="T60" i="32"/>
  <c r="T19" i="32"/>
  <c r="T17" i="32"/>
  <c r="T18" i="32"/>
  <c r="T62" i="32"/>
  <c r="T25" i="32"/>
  <c r="T27" i="32"/>
  <c r="T7" i="32"/>
  <c r="U47" i="32"/>
  <c r="U51" i="32"/>
  <c r="U37" i="32"/>
  <c r="U54" i="32"/>
  <c r="U38" i="32"/>
  <c r="U43" i="32"/>
  <c r="U15" i="32"/>
  <c r="U40" i="32"/>
  <c r="U14" i="32"/>
  <c r="U13" i="32"/>
  <c r="U55" i="32"/>
  <c r="U44" i="32"/>
  <c r="U42" i="32"/>
  <c r="U45" i="32"/>
  <c r="U48" i="32"/>
  <c r="U52" i="32"/>
  <c r="U53" i="32"/>
  <c r="U58" i="32"/>
  <c r="U12" i="32"/>
  <c r="U56" i="32"/>
  <c r="U50" i="32"/>
  <c r="U10" i="32"/>
  <c r="U41" i="32"/>
  <c r="U49" i="32"/>
  <c r="U11" i="32"/>
  <c r="U39" i="32"/>
  <c r="U8" i="32"/>
  <c r="U57" i="32"/>
  <c r="U9" i="32"/>
  <c r="U36" i="32"/>
  <c r="U46" i="32"/>
  <c r="U35" i="32"/>
  <c r="U23" i="32"/>
  <c r="U59" i="32"/>
  <c r="U33" i="32"/>
  <c r="U28" i="32"/>
  <c r="U32" i="32"/>
  <c r="U63" i="32"/>
  <c r="U29" i="32"/>
  <c r="U16" i="32"/>
  <c r="U31" i="32"/>
  <c r="U61" i="32"/>
  <c r="U26" i="32"/>
  <c r="U30" i="32"/>
  <c r="U20" i="32"/>
  <c r="U34" i="32"/>
  <c r="U22" i="32"/>
  <c r="U24" i="32"/>
  <c r="U21" i="32"/>
  <c r="U60" i="32"/>
  <c r="U27" i="32"/>
  <c r="U19" i="32"/>
  <c r="U62" i="32"/>
  <c r="U17" i="32"/>
  <c r="U18" i="32"/>
  <c r="U7" i="32"/>
  <c r="U25" i="32"/>
  <c r="I47" i="32"/>
  <c r="I37" i="32"/>
  <c r="I51" i="32"/>
  <c r="I52" i="32"/>
  <c r="I15" i="32"/>
  <c r="I45" i="32"/>
  <c r="I54" i="32"/>
  <c r="I55" i="32"/>
  <c r="I44" i="32"/>
  <c r="I40" i="32"/>
  <c r="I13" i="32"/>
  <c r="I14" i="32"/>
  <c r="I56" i="32"/>
  <c r="I38" i="32"/>
  <c r="I42" i="32"/>
  <c r="I12" i="32"/>
  <c r="I43" i="32"/>
  <c r="I50" i="32"/>
  <c r="I46" i="32"/>
  <c r="I36" i="32"/>
  <c r="I58" i="32"/>
  <c r="I53" i="32"/>
  <c r="I9" i="32"/>
  <c r="I39" i="32"/>
  <c r="I48" i="32"/>
  <c r="I49" i="32"/>
  <c r="I11" i="32"/>
  <c r="I57" i="32"/>
  <c r="I41" i="32"/>
  <c r="I8" i="32"/>
  <c r="I10" i="32"/>
  <c r="I23" i="32"/>
  <c r="I35" i="32"/>
  <c r="I28" i="32"/>
  <c r="I59" i="32"/>
  <c r="I33" i="32"/>
  <c r="I63" i="32"/>
  <c r="I29" i="32"/>
  <c r="I32" i="32"/>
  <c r="I31" i="32"/>
  <c r="I16" i="32"/>
  <c r="I61" i="32"/>
  <c r="I30" i="32"/>
  <c r="I26" i="32"/>
  <c r="I20" i="32"/>
  <c r="I22" i="32"/>
  <c r="I34" i="32"/>
  <c r="I24" i="32"/>
  <c r="I21" i="32"/>
  <c r="I19" i="32"/>
  <c r="I62" i="32"/>
  <c r="I17" i="32"/>
  <c r="I18" i="32"/>
  <c r="I7" i="32"/>
  <c r="I60" i="32"/>
  <c r="I27" i="32"/>
  <c r="I25" i="32"/>
  <c r="O47" i="32"/>
  <c r="O51" i="32"/>
  <c r="O40" i="32"/>
  <c r="O8" i="32"/>
  <c r="O15" i="32"/>
  <c r="O37" i="32"/>
  <c r="O38" i="32"/>
  <c r="O52" i="32"/>
  <c r="O44" i="32"/>
  <c r="O54" i="32"/>
  <c r="O12" i="32"/>
  <c r="O14" i="32"/>
  <c r="O36" i="32"/>
  <c r="O42" i="32"/>
  <c r="O43" i="32"/>
  <c r="O13" i="32"/>
  <c r="O50" i="32"/>
  <c r="O55" i="32"/>
  <c r="O46" i="32"/>
  <c r="O53" i="32"/>
  <c r="O45" i="32"/>
  <c r="O9" i="32"/>
  <c r="O48" i="32"/>
  <c r="O49" i="32"/>
  <c r="O39" i="32"/>
  <c r="O58" i="32"/>
  <c r="O56" i="32"/>
  <c r="O41" i="32"/>
  <c r="O10" i="32"/>
  <c r="O11" i="32"/>
  <c r="O57" i="32"/>
  <c r="O23" i="32"/>
  <c r="O28" i="32"/>
  <c r="O33" i="32"/>
  <c r="O35" i="32"/>
  <c r="O59" i="32"/>
  <c r="O63" i="32"/>
  <c r="O32" i="32"/>
  <c r="O16" i="32"/>
  <c r="O29" i="32"/>
  <c r="O31" i="32"/>
  <c r="O61" i="32"/>
  <c r="O30" i="32"/>
  <c r="O20" i="32"/>
  <c r="O24" i="32"/>
  <c r="O26" i="32"/>
  <c r="O22" i="32"/>
  <c r="O34" i="32"/>
  <c r="O60" i="32"/>
  <c r="O17" i="32"/>
  <c r="O27" i="32"/>
  <c r="O19" i="32"/>
  <c r="O18" i="32"/>
  <c r="O21" i="32"/>
  <c r="O62" i="32"/>
  <c r="O25" i="32"/>
  <c r="O7" i="32"/>
  <c r="V47" i="32"/>
  <c r="V55" i="32"/>
  <c r="V52" i="32"/>
  <c r="V54" i="32"/>
  <c r="V57" i="32"/>
  <c r="V51" i="32"/>
  <c r="V15" i="32"/>
  <c r="V8" i="32"/>
  <c r="V58" i="32"/>
  <c r="V9" i="32"/>
  <c r="V12" i="32"/>
  <c r="V13" i="32"/>
  <c r="V40" i="32"/>
  <c r="V37" i="32"/>
  <c r="V53" i="32"/>
  <c r="V42" i="32"/>
  <c r="V45" i="32"/>
  <c r="V44" i="32"/>
  <c r="V46" i="32"/>
  <c r="V14" i="32"/>
  <c r="V43" i="32"/>
  <c r="V50" i="32"/>
  <c r="V38" i="32"/>
  <c r="V56" i="32"/>
  <c r="V48" i="32"/>
  <c r="V49" i="32"/>
  <c r="V41" i="32"/>
  <c r="V39" i="32"/>
  <c r="V10" i="32"/>
  <c r="V11" i="32"/>
  <c r="V36" i="32"/>
  <c r="V35" i="32"/>
  <c r="V23" i="32"/>
  <c r="V33" i="32"/>
  <c r="V28" i="32"/>
  <c r="V59" i="32"/>
  <c r="V63" i="32"/>
  <c r="V16" i="32"/>
  <c r="V29" i="32"/>
  <c r="V31" i="32"/>
  <c r="V32" i="32"/>
  <c r="V26" i="32"/>
  <c r="V61" i="32"/>
  <c r="V30" i="32"/>
  <c r="V22" i="32"/>
  <c r="V20" i="32"/>
  <c r="V24" i="32"/>
  <c r="V34" i="32"/>
  <c r="V7" i="32"/>
  <c r="V17" i="32"/>
  <c r="V18" i="32"/>
  <c r="V60" i="32"/>
  <c r="V62" i="32"/>
  <c r="V27" i="32"/>
  <c r="V21" i="32"/>
  <c r="V19" i="32"/>
  <c r="V25" i="32"/>
  <c r="M37" i="32"/>
  <c r="M47" i="32"/>
  <c r="M15" i="32"/>
  <c r="M51" i="32"/>
  <c r="M13" i="32"/>
  <c r="M44" i="32"/>
  <c r="M55" i="32"/>
  <c r="M54" i="32"/>
  <c r="M56" i="32"/>
  <c r="M12" i="32"/>
  <c r="M9" i="32"/>
  <c r="M42" i="32"/>
  <c r="M45" i="32"/>
  <c r="M38" i="32"/>
  <c r="M52" i="32"/>
  <c r="M40" i="32"/>
  <c r="M50" i="32"/>
  <c r="M53" i="32"/>
  <c r="M48" i="32"/>
  <c r="M14" i="32"/>
  <c r="M36" i="32"/>
  <c r="M43" i="32"/>
  <c r="M39" i="32"/>
  <c r="M58" i="32"/>
  <c r="M49" i="32"/>
  <c r="M46" i="32"/>
  <c r="M41" i="32"/>
  <c r="M57" i="32"/>
  <c r="M10" i="32"/>
  <c r="M8" i="32"/>
  <c r="M11" i="32"/>
  <c r="M23" i="32"/>
  <c r="M35" i="32"/>
  <c r="M59" i="32"/>
  <c r="M33" i="32"/>
  <c r="M28" i="32"/>
  <c r="M63" i="32"/>
  <c r="M32" i="32"/>
  <c r="M29" i="32"/>
  <c r="M16" i="32"/>
  <c r="M31" i="32"/>
  <c r="M61" i="32"/>
  <c r="M24" i="32"/>
  <c r="M26" i="32"/>
  <c r="M30" i="32"/>
  <c r="M22" i="32"/>
  <c r="M20" i="32"/>
  <c r="M34" i="32"/>
  <c r="M17" i="32"/>
  <c r="M27" i="32"/>
  <c r="M19" i="32"/>
  <c r="M60" i="32"/>
  <c r="M62" i="32"/>
  <c r="M21" i="32"/>
  <c r="M18" i="32"/>
  <c r="M25" i="32"/>
  <c r="M7" i="32"/>
  <c r="BP16" i="20"/>
  <c r="R16" i="20"/>
  <c r="Q16" i="20"/>
  <c r="CC118" i="20"/>
  <c r="CC120" i="20" s="1"/>
  <c r="BY118" i="20"/>
  <c r="BY120" i="20" s="1"/>
  <c r="BW118" i="20"/>
  <c r="BW120" i="20" s="1"/>
  <c r="CB118" i="20"/>
  <c r="CB120" i="20" s="1"/>
  <c r="BX118" i="20"/>
  <c r="BX120" i="20" s="1"/>
  <c r="BZ118" i="20"/>
  <c r="BZ120" i="20" s="1"/>
  <c r="BV118" i="20"/>
  <c r="BV120" i="20" s="1"/>
  <c r="CA118" i="20"/>
  <c r="CA120" i="20" s="1"/>
  <c r="CK88" i="20"/>
  <c r="CK90" i="20" s="1"/>
  <c r="CG88" i="20"/>
  <c r="CG90" i="20" s="1"/>
  <c r="CI88" i="20"/>
  <c r="CI90" i="20" s="1"/>
  <c r="L89" i="20"/>
  <c r="CE88" i="20"/>
  <c r="CO88" i="20"/>
  <c r="CO90" i="20" s="1"/>
  <c r="CJ88" i="20"/>
  <c r="CJ90" i="20" s="1"/>
  <c r="CH88" i="20"/>
  <c r="CH90" i="20" s="1"/>
  <c r="CF88" i="20"/>
  <c r="CF90" i="20" s="1"/>
  <c r="CM88" i="20"/>
  <c r="CM90" i="20" s="1"/>
  <c r="CN88" i="20"/>
  <c r="CN90" i="20" s="1"/>
  <c r="CL88" i="20"/>
  <c r="CL90" i="20" s="1"/>
  <c r="CD88" i="20"/>
  <c r="CD108" i="20"/>
  <c r="CJ108" i="20"/>
  <c r="CJ110" i="20" s="1"/>
  <c r="L109" i="20"/>
  <c r="CL108" i="20"/>
  <c r="CL110" i="20" s="1"/>
  <c r="CE108" i="20"/>
  <c r="CF108" i="20"/>
  <c r="CF110" i="20" s="1"/>
  <c r="CI108" i="20"/>
  <c r="CI110" i="20" s="1"/>
  <c r="CH108" i="20"/>
  <c r="CH110" i="20" s="1"/>
  <c r="CO108" i="20"/>
  <c r="CO110" i="20" s="1"/>
  <c r="CG108" i="20"/>
  <c r="CG110" i="20" s="1"/>
  <c r="CM108" i="20"/>
  <c r="CM110" i="20" s="1"/>
  <c r="CK108" i="20"/>
  <c r="CK110" i="20" s="1"/>
  <c r="CN108" i="20"/>
  <c r="CN110" i="20" s="1"/>
  <c r="CD98" i="20"/>
  <c r="CG98" i="20"/>
  <c r="CG100" i="20" s="1"/>
  <c r="L99" i="20"/>
  <c r="CN98" i="20"/>
  <c r="CN100" i="20" s="1"/>
  <c r="CL98" i="20"/>
  <c r="CL100" i="20" s="1"/>
  <c r="CE98" i="20"/>
  <c r="CK98" i="20"/>
  <c r="CK100" i="20" s="1"/>
  <c r="CM98" i="20"/>
  <c r="CM100" i="20" s="1"/>
  <c r="CJ98" i="20"/>
  <c r="CJ100" i="20" s="1"/>
  <c r="CF98" i="20"/>
  <c r="CF100" i="20" s="1"/>
  <c r="CH98" i="20"/>
  <c r="CH100" i="20" s="1"/>
  <c r="CI98" i="20"/>
  <c r="CI100" i="20" s="1"/>
  <c r="CO98" i="20"/>
  <c r="CO100" i="20" s="1"/>
  <c r="L119" i="20"/>
  <c r="CK118" i="20"/>
  <c r="CO118" i="20"/>
  <c r="CF118" i="20"/>
  <c r="CF120" i="20" s="1"/>
  <c r="CL118" i="20"/>
  <c r="CE118" i="20"/>
  <c r="CD118" i="20"/>
  <c r="CM118" i="20"/>
  <c r="CI118" i="20"/>
  <c r="CN118" i="20"/>
  <c r="CH118" i="20"/>
  <c r="CJ118" i="20"/>
  <c r="CG118" i="20"/>
  <c r="CG120" i="20" s="1"/>
  <c r="V11" i="17"/>
  <c r="S11" i="17"/>
  <c r="BH15" i="17"/>
  <c r="O12" i="10"/>
  <c r="L13" i="10" s="1"/>
  <c r="M12" i="10"/>
  <c r="N12" i="10" s="1"/>
  <c r="BC52" i="20"/>
  <c r="BC130" i="20" s="1"/>
  <c r="BJ34" i="20"/>
  <c r="BF71" i="20"/>
  <c r="BJ71" i="20"/>
  <c r="BL71" i="20"/>
  <c r="BM71" i="20"/>
  <c r="BK71" i="20"/>
  <c r="BO71" i="20"/>
  <c r="BH71" i="20"/>
  <c r="BN71" i="20"/>
  <c r="BI71" i="20"/>
  <c r="BB52" i="20"/>
  <c r="BB130" i="20" s="1"/>
  <c r="Q71" i="20"/>
  <c r="R71" i="20"/>
  <c r="BI52" i="20"/>
  <c r="BH34" i="20"/>
  <c r="BL34" i="20"/>
  <c r="BI34" i="20"/>
  <c r="BD52" i="20"/>
  <c r="BO34" i="20"/>
  <c r="BF52" i="20"/>
  <c r="BN34" i="20"/>
  <c r="S33" i="20"/>
  <c r="BH52" i="20"/>
  <c r="AZ52" i="20"/>
  <c r="AU34" i="20"/>
  <c r="AU130" i="20" s="1"/>
  <c r="T33" i="20"/>
  <c r="BE34" i="20"/>
  <c r="S30" i="20"/>
  <c r="U33" i="20"/>
  <c r="BK34" i="20"/>
  <c r="T30" i="20"/>
  <c r="BG34" i="20"/>
  <c r="Q33" i="20"/>
  <c r="Q34" i="20" s="1"/>
  <c r="W34" i="20"/>
  <c r="W130" i="20" s="1"/>
  <c r="BM34" i="20"/>
  <c r="BF34" i="20"/>
  <c r="O31" i="20"/>
  <c r="BP31" i="20" s="1"/>
  <c r="M31" i="20"/>
  <c r="N31" i="20" s="1"/>
  <c r="R33" i="20"/>
  <c r="R34" i="20" s="1"/>
  <c r="S16" i="20"/>
  <c r="U51" i="20"/>
  <c r="T67" i="20"/>
  <c r="BG71" i="20"/>
  <c r="L14" i="20"/>
  <c r="O14" i="20" s="1"/>
  <c r="CB13" i="20"/>
  <c r="BV13" i="20"/>
  <c r="BT13" i="20"/>
  <c r="BR13" i="20"/>
  <c r="BS13" i="20"/>
  <c r="CA13" i="20"/>
  <c r="BZ13" i="20"/>
  <c r="BY13" i="20"/>
  <c r="BX13" i="20"/>
  <c r="BQ13" i="20"/>
  <c r="BW13" i="20"/>
  <c r="BU13" i="20"/>
  <c r="AX52" i="20"/>
  <c r="S48" i="20"/>
  <c r="T48" i="20"/>
  <c r="BE52" i="20"/>
  <c r="R51" i="20"/>
  <c r="R52" i="20" s="1"/>
  <c r="AI52" i="20"/>
  <c r="AI130" i="20" s="1"/>
  <c r="Q51" i="20"/>
  <c r="Q52" i="20" s="1"/>
  <c r="O68" i="20"/>
  <c r="M68" i="20"/>
  <c r="N68" i="20" s="1"/>
  <c r="M49" i="20"/>
  <c r="N49" i="20" s="1"/>
  <c r="O49" i="20"/>
  <c r="BA52" i="20"/>
  <c r="BA130" i="20" s="1"/>
  <c r="AY52" i="20"/>
  <c r="AY130" i="20" s="1"/>
  <c r="T51" i="20"/>
  <c r="BG52" i="20"/>
  <c r="S51" i="20"/>
  <c r="BE71" i="20"/>
  <c r="S67" i="20"/>
  <c r="Z6" i="30"/>
  <c r="Y6" i="30"/>
  <c r="U6" i="30"/>
  <c r="AE6" i="30"/>
  <c r="AB6" i="30"/>
  <c r="AC6" i="30"/>
  <c r="V6" i="30"/>
  <c r="AD6" i="30"/>
  <c r="AA6" i="30"/>
  <c r="W6" i="30"/>
  <c r="T6" i="30"/>
  <c r="X6" i="30"/>
  <c r="BM15" i="17"/>
  <c r="BI15" i="17"/>
  <c r="U11" i="17"/>
  <c r="BJ15" i="17"/>
  <c r="BO15" i="17"/>
  <c r="BK15" i="17"/>
  <c r="Q14" i="17"/>
  <c r="Q15" i="17" s="1"/>
  <c r="BE15" i="17"/>
  <c r="BP15" i="17"/>
  <c r="BL15" i="17"/>
  <c r="BF15" i="17"/>
  <c r="R14" i="17"/>
  <c r="R15" i="17" s="1"/>
  <c r="AI15" i="17"/>
  <c r="S14" i="17"/>
  <c r="S15" i="17" s="1"/>
  <c r="AU15" i="17"/>
  <c r="BN15" i="17"/>
  <c r="T11" i="17"/>
  <c r="BG15" i="17"/>
  <c r="M12" i="17"/>
  <c r="N12" i="17" s="1"/>
  <c r="O12" i="17"/>
  <c r="T14" i="17"/>
  <c r="U14" i="17"/>
  <c r="O13" i="14"/>
  <c r="M13" i="14"/>
  <c r="N13" i="14" s="1"/>
  <c r="BQ15" i="14"/>
  <c r="T12" i="14"/>
  <c r="T15" i="14" s="1"/>
  <c r="U12" i="14"/>
  <c r="BS15" i="14"/>
  <c r="AD14" i="10"/>
  <c r="AL14" i="10"/>
  <c r="AT14" i="10"/>
  <c r="BB14" i="10"/>
  <c r="BJ14" i="10"/>
  <c r="BR14" i="10"/>
  <c r="BZ14" i="10"/>
  <c r="CH14" i="10"/>
  <c r="W14" i="10"/>
  <c r="AE14" i="10"/>
  <c r="AM14" i="10"/>
  <c r="AU14" i="10"/>
  <c r="BC14" i="10"/>
  <c r="BK14" i="10"/>
  <c r="BS14" i="10"/>
  <c r="CA14" i="10"/>
  <c r="CI14" i="10"/>
  <c r="X14" i="10"/>
  <c r="AF14" i="10"/>
  <c r="AN14" i="10"/>
  <c r="AV14" i="10"/>
  <c r="BD14" i="10"/>
  <c r="BL14" i="10"/>
  <c r="BT14" i="10"/>
  <c r="CB14" i="10"/>
  <c r="CJ14" i="10"/>
  <c r="Y14" i="10"/>
  <c r="AG14" i="10"/>
  <c r="AO14" i="10"/>
  <c r="AW14" i="10"/>
  <c r="BE14" i="10"/>
  <c r="BM14" i="10"/>
  <c r="BU14" i="10"/>
  <c r="CC14" i="10"/>
  <c r="CK14" i="10"/>
  <c r="Z14" i="10"/>
  <c r="AH14" i="10"/>
  <c r="AP14" i="10"/>
  <c r="AX14" i="10"/>
  <c r="BF14" i="10"/>
  <c r="BN14" i="10"/>
  <c r="BV14" i="10"/>
  <c r="CD14" i="10"/>
  <c r="CL14" i="10"/>
  <c r="AA14" i="10"/>
  <c r="AI14" i="10"/>
  <c r="AQ14" i="10"/>
  <c r="AY14" i="10"/>
  <c r="BG14" i="10"/>
  <c r="BO14" i="10"/>
  <c r="BW14" i="10"/>
  <c r="CE14" i="10"/>
  <c r="CM14" i="10"/>
  <c r="AK14" i="10"/>
  <c r="BA14" i="10"/>
  <c r="BQ14" i="10"/>
  <c r="CG14" i="10"/>
  <c r="AB14" i="10"/>
  <c r="AJ14" i="10"/>
  <c r="AR14" i="10"/>
  <c r="AZ14" i="10"/>
  <c r="BH14" i="10"/>
  <c r="BP14" i="10"/>
  <c r="BX14" i="10"/>
  <c r="CF14" i="10"/>
  <c r="CN14" i="10"/>
  <c r="AC14" i="10"/>
  <c r="AS14" i="10"/>
  <c r="BI14" i="10"/>
  <c r="BY14" i="10"/>
  <c r="BI130" i="20" l="1"/>
  <c r="AZ302" i="32"/>
  <c r="AZ305" i="32"/>
  <c r="AZ336" i="32"/>
  <c r="AZ340" i="32"/>
  <c r="AZ303" i="32"/>
  <c r="AZ314" i="32"/>
  <c r="AZ318" i="32"/>
  <c r="AZ330" i="32"/>
  <c r="AZ337" i="32"/>
  <c r="AZ353" i="32"/>
  <c r="AZ301" i="32"/>
  <c r="AZ304" i="32"/>
  <c r="AZ317" i="32"/>
  <c r="AZ347" i="32"/>
  <c r="AZ355" i="32"/>
  <c r="AZ335" i="32"/>
  <c r="AZ316" i="32"/>
  <c r="AZ352" i="32"/>
  <c r="AZ311" i="32"/>
  <c r="AZ306" i="32"/>
  <c r="AZ342" i="32"/>
  <c r="AZ323" i="32"/>
  <c r="AZ309" i="32"/>
  <c r="AZ333" i="32"/>
  <c r="AZ321" i="32"/>
  <c r="AZ351" i="32"/>
  <c r="AZ329" i="32"/>
  <c r="AZ354" i="32"/>
  <c r="AZ341" i="32"/>
  <c r="AZ322" i="32"/>
  <c r="AZ299" i="32"/>
  <c r="AZ344" i="32"/>
  <c r="AZ326" i="32"/>
  <c r="AZ320" i="32"/>
  <c r="AZ345" i="32"/>
  <c r="AZ350" i="32"/>
  <c r="AZ327" i="32"/>
  <c r="AZ339" i="32"/>
  <c r="AZ338" i="32"/>
  <c r="AZ349" i="32"/>
  <c r="AZ325" i="32"/>
  <c r="AZ343" i="32"/>
  <c r="AZ310" i="32"/>
  <c r="AZ315" i="32"/>
  <c r="AZ308" i="32"/>
  <c r="AZ332" i="32"/>
  <c r="AZ319" i="32"/>
  <c r="AZ348" i="32"/>
  <c r="AZ331" i="32"/>
  <c r="AZ324" i="32"/>
  <c r="AZ313" i="32"/>
  <c r="AZ346" i="32"/>
  <c r="AZ312" i="32"/>
  <c r="AZ328" i="32"/>
  <c r="AZ300" i="32"/>
  <c r="AZ307" i="32"/>
  <c r="AZ334" i="32"/>
  <c r="AZ128" i="85"/>
  <c r="AZ120" i="85"/>
  <c r="AZ94" i="85"/>
  <c r="AZ117" i="85"/>
  <c r="AZ129" i="85"/>
  <c r="AZ126" i="85"/>
  <c r="AZ118" i="85"/>
  <c r="AZ90" i="85"/>
  <c r="AZ109" i="85"/>
  <c r="AZ130" i="85"/>
  <c r="AZ73" i="85"/>
  <c r="AZ107" i="85"/>
  <c r="AZ125" i="85"/>
  <c r="AZ87" i="85"/>
  <c r="AZ108" i="85"/>
  <c r="AZ131" i="85"/>
  <c r="AZ111" i="85"/>
  <c r="AZ123" i="85"/>
  <c r="AZ75" i="85"/>
  <c r="AZ119" i="85"/>
  <c r="AZ102" i="85"/>
  <c r="AZ78" i="85"/>
  <c r="AZ97" i="85"/>
  <c r="AZ85" i="85"/>
  <c r="AZ114" i="85"/>
  <c r="AZ103" i="85"/>
  <c r="AZ80" i="85"/>
  <c r="AZ104" i="85"/>
  <c r="AZ76" i="85"/>
  <c r="AZ112" i="85"/>
  <c r="AZ127" i="85"/>
  <c r="AZ116" i="85"/>
  <c r="AZ88" i="85"/>
  <c r="AZ105" i="85"/>
  <c r="AZ81" i="85"/>
  <c r="AZ92" i="85"/>
  <c r="AZ79" i="85"/>
  <c r="AZ77" i="85"/>
  <c r="AZ91" i="85"/>
  <c r="AZ121" i="85"/>
  <c r="AZ98" i="85"/>
  <c r="AZ71" i="85"/>
  <c r="AZ110" i="85"/>
  <c r="AZ99" i="85"/>
  <c r="AZ115" i="85"/>
  <c r="AZ82" i="85"/>
  <c r="AZ93" i="85"/>
  <c r="AZ113" i="85"/>
  <c r="AZ132" i="85"/>
  <c r="AZ86" i="85"/>
  <c r="AZ101" i="85"/>
  <c r="AZ72" i="85"/>
  <c r="AZ74" i="85"/>
  <c r="AZ83" i="85"/>
  <c r="AZ122" i="85"/>
  <c r="AZ96" i="85"/>
  <c r="AZ106" i="85"/>
  <c r="AZ100" i="85"/>
  <c r="AZ89" i="85"/>
  <c r="AZ84" i="85"/>
  <c r="AZ95" i="85"/>
  <c r="AZ124" i="85"/>
  <c r="AX303" i="32"/>
  <c r="AX301" i="32"/>
  <c r="AX304" i="32"/>
  <c r="AX331" i="32"/>
  <c r="AX317" i="32"/>
  <c r="AX306" i="32"/>
  <c r="AX302" i="32"/>
  <c r="AX305" i="32"/>
  <c r="AX340" i="32"/>
  <c r="AX352" i="32"/>
  <c r="AX311" i="32"/>
  <c r="AX329" i="32"/>
  <c r="AX321" i="32"/>
  <c r="AX323" i="32"/>
  <c r="AX316" i="32"/>
  <c r="AX342" i="32"/>
  <c r="AX328" i="32"/>
  <c r="AX343" i="32"/>
  <c r="AX333" i="32"/>
  <c r="AX330" i="32"/>
  <c r="AX319" i="32"/>
  <c r="AX318" i="32"/>
  <c r="AX335" i="32"/>
  <c r="AX354" i="32"/>
  <c r="AX314" i="32"/>
  <c r="AX309" i="32"/>
  <c r="AX353" i="32"/>
  <c r="AX332" i="32"/>
  <c r="AX345" i="32"/>
  <c r="AX327" i="32"/>
  <c r="AX339" i="32"/>
  <c r="AX355" i="32"/>
  <c r="AX351" i="32"/>
  <c r="AX315" i="32"/>
  <c r="AX337" i="32"/>
  <c r="AX334" i="32"/>
  <c r="AX300" i="32"/>
  <c r="AX326" i="32"/>
  <c r="AX322" i="32"/>
  <c r="AX336" i="32"/>
  <c r="AX349" i="32"/>
  <c r="AX312" i="32"/>
  <c r="AX348" i="32"/>
  <c r="AX341" i="32"/>
  <c r="AX307" i="32"/>
  <c r="AX308" i="32"/>
  <c r="AX346" i="32"/>
  <c r="AX310" i="32"/>
  <c r="AX325" i="32"/>
  <c r="AX338" i="32"/>
  <c r="AX324" i="32"/>
  <c r="AX299" i="32"/>
  <c r="AX350" i="32"/>
  <c r="AX347" i="32"/>
  <c r="AX320" i="32"/>
  <c r="AX313" i="32"/>
  <c r="AX344" i="32"/>
  <c r="AX128" i="85"/>
  <c r="AX120" i="85"/>
  <c r="AX130" i="85"/>
  <c r="AX126" i="85"/>
  <c r="AX117" i="85"/>
  <c r="AX118" i="85"/>
  <c r="AX129" i="85"/>
  <c r="AX94" i="85"/>
  <c r="AX90" i="85"/>
  <c r="AX109" i="85"/>
  <c r="AX73" i="85"/>
  <c r="AX85" i="85"/>
  <c r="AX123" i="85"/>
  <c r="AX119" i="85"/>
  <c r="AX111" i="85"/>
  <c r="AX103" i="85"/>
  <c r="AX104" i="85"/>
  <c r="AX75" i="85"/>
  <c r="AX78" i="85"/>
  <c r="AX91" i="85"/>
  <c r="AX125" i="85"/>
  <c r="AX102" i="85"/>
  <c r="AX114" i="85"/>
  <c r="AX131" i="85"/>
  <c r="AX79" i="85"/>
  <c r="AX87" i="85"/>
  <c r="AX107" i="85"/>
  <c r="AX115" i="85"/>
  <c r="AX112" i="85"/>
  <c r="AX97" i="85"/>
  <c r="AX81" i="85"/>
  <c r="AX99" i="85"/>
  <c r="AX72" i="85"/>
  <c r="AX80" i="85"/>
  <c r="AX116" i="85"/>
  <c r="AX121" i="85"/>
  <c r="AX77" i="85"/>
  <c r="AX98" i="85"/>
  <c r="AX88" i="85"/>
  <c r="AX110" i="85"/>
  <c r="AX105" i="85"/>
  <c r="AX127" i="85"/>
  <c r="AX92" i="85"/>
  <c r="AX76" i="85"/>
  <c r="AX71" i="85"/>
  <c r="AX93" i="85"/>
  <c r="AX108" i="85"/>
  <c r="AX89" i="85"/>
  <c r="AX96" i="85"/>
  <c r="AX113" i="85"/>
  <c r="AX100" i="85"/>
  <c r="AX95" i="85"/>
  <c r="AX132" i="85"/>
  <c r="AX106" i="85"/>
  <c r="AX86" i="85"/>
  <c r="AX83" i="85"/>
  <c r="AX84" i="85"/>
  <c r="AX124" i="85"/>
  <c r="AX82" i="85"/>
  <c r="AX122" i="85"/>
  <c r="AX74" i="85"/>
  <c r="AX101" i="85"/>
  <c r="BB315" i="32"/>
  <c r="BB336" i="32"/>
  <c r="BB302" i="32"/>
  <c r="BB305" i="32"/>
  <c r="BB319" i="32"/>
  <c r="BB351" i="32"/>
  <c r="BB303" i="32"/>
  <c r="BB300" i="32"/>
  <c r="BB327" i="32"/>
  <c r="BB301" i="32"/>
  <c r="BB304" i="32"/>
  <c r="BB306" i="32"/>
  <c r="BB312" i="32"/>
  <c r="BB317" i="32"/>
  <c r="BB339" i="32"/>
  <c r="BB318" i="32"/>
  <c r="BB335" i="32"/>
  <c r="BB340" i="32"/>
  <c r="BB307" i="32"/>
  <c r="BB352" i="32"/>
  <c r="BB311" i="32"/>
  <c r="BB331" i="32"/>
  <c r="BB337" i="32"/>
  <c r="BB328" i="32"/>
  <c r="BB330" i="32"/>
  <c r="BB316" i="32"/>
  <c r="BB355" i="32"/>
  <c r="BB309" i="32"/>
  <c r="BB346" i="32"/>
  <c r="BB333" i="32"/>
  <c r="BB353" i="32"/>
  <c r="BB332" i="32"/>
  <c r="BB323" i="32"/>
  <c r="BB322" i="32"/>
  <c r="BB343" i="32"/>
  <c r="BB321" i="32"/>
  <c r="BB341" i="32"/>
  <c r="BB349" i="32"/>
  <c r="BB348" i="32"/>
  <c r="BB350" i="32"/>
  <c r="BB344" i="32"/>
  <c r="BB342" i="32"/>
  <c r="BB320" i="32"/>
  <c r="BB313" i="32"/>
  <c r="BB329" i="32"/>
  <c r="BB334" i="32"/>
  <c r="BB324" i="32"/>
  <c r="BB345" i="32"/>
  <c r="BB314" i="32"/>
  <c r="BB354" i="32"/>
  <c r="BB308" i="32"/>
  <c r="BB325" i="32"/>
  <c r="BB326" i="32"/>
  <c r="BB347" i="32"/>
  <c r="BB299" i="32"/>
  <c r="BB338" i="32"/>
  <c r="BB310" i="32"/>
  <c r="BB126" i="85"/>
  <c r="BB130" i="85"/>
  <c r="BB109" i="85"/>
  <c r="BB118" i="85"/>
  <c r="BB120" i="85"/>
  <c r="BB128" i="85"/>
  <c r="BB94" i="85"/>
  <c r="BB117" i="85"/>
  <c r="BB129" i="85"/>
  <c r="BB90" i="85"/>
  <c r="BB97" i="85"/>
  <c r="BB79" i="85"/>
  <c r="BB103" i="85"/>
  <c r="BB75" i="85"/>
  <c r="BB119" i="85"/>
  <c r="BB114" i="85"/>
  <c r="BB87" i="85"/>
  <c r="BB104" i="85"/>
  <c r="BB125" i="85"/>
  <c r="BB91" i="85"/>
  <c r="BB107" i="85"/>
  <c r="BB73" i="85"/>
  <c r="BB131" i="85"/>
  <c r="BB111" i="85"/>
  <c r="BB108" i="85"/>
  <c r="BB102" i="85"/>
  <c r="BB78" i="85"/>
  <c r="BB85" i="85"/>
  <c r="BB115" i="85"/>
  <c r="BB121" i="85"/>
  <c r="BB112" i="85"/>
  <c r="BB116" i="85"/>
  <c r="BB99" i="85"/>
  <c r="BB123" i="85"/>
  <c r="BB81" i="85"/>
  <c r="BB71" i="85"/>
  <c r="BB127" i="85"/>
  <c r="BB82" i="85"/>
  <c r="BB76" i="85"/>
  <c r="BB77" i="85"/>
  <c r="BB80" i="85"/>
  <c r="BB92" i="85"/>
  <c r="BB88" i="85"/>
  <c r="BB98" i="85"/>
  <c r="BB122" i="85"/>
  <c r="BB101" i="85"/>
  <c r="BB86" i="85"/>
  <c r="BB132" i="85"/>
  <c r="BB89" i="85"/>
  <c r="BB74" i="85"/>
  <c r="BB83" i="85"/>
  <c r="BB110" i="85"/>
  <c r="BB106" i="85"/>
  <c r="BB84" i="85"/>
  <c r="BB124" i="85"/>
  <c r="BB105" i="85"/>
  <c r="BB72" i="85"/>
  <c r="BB100" i="85"/>
  <c r="BB93" i="85"/>
  <c r="BB96" i="85"/>
  <c r="BB95" i="85"/>
  <c r="BB113" i="85"/>
  <c r="BC316" i="32"/>
  <c r="BC317" i="32"/>
  <c r="BC336" i="32"/>
  <c r="BC302" i="32"/>
  <c r="BC305" i="32"/>
  <c r="BC348" i="32"/>
  <c r="BC318" i="32"/>
  <c r="BC330" i="32"/>
  <c r="BC329" i="32"/>
  <c r="BC303" i="32"/>
  <c r="BC300" i="32"/>
  <c r="BC324" i="32"/>
  <c r="BC301" i="32"/>
  <c r="BC304" i="32"/>
  <c r="BC340" i="32"/>
  <c r="BC335" i="32"/>
  <c r="BC351" i="32"/>
  <c r="BC327" i="32"/>
  <c r="BC306" i="32"/>
  <c r="BC343" i="32"/>
  <c r="BC311" i="32"/>
  <c r="BC321" i="32"/>
  <c r="BC354" i="32"/>
  <c r="BC352" i="32"/>
  <c r="BC328" i="32"/>
  <c r="BC337" i="32"/>
  <c r="BC319" i="32"/>
  <c r="BC326" i="32"/>
  <c r="BC331" i="32"/>
  <c r="BC307" i="32"/>
  <c r="BC332" i="32"/>
  <c r="BC315" i="32"/>
  <c r="BC333" i="32"/>
  <c r="BC308" i="32"/>
  <c r="BC309" i="32"/>
  <c r="BC345" i="32"/>
  <c r="BC341" i="32"/>
  <c r="BC355" i="32"/>
  <c r="BC349" i="32"/>
  <c r="BC322" i="32"/>
  <c r="BC347" i="32"/>
  <c r="BC299" i="32"/>
  <c r="BC314" i="32"/>
  <c r="BC353" i="32"/>
  <c r="BC313" i="32"/>
  <c r="BC310" i="32"/>
  <c r="BC350" i="32"/>
  <c r="BC323" i="32"/>
  <c r="BC320" i="32"/>
  <c r="BC339" i="32"/>
  <c r="BC334" i="32"/>
  <c r="BC342" i="32"/>
  <c r="BC325" i="32"/>
  <c r="BC312" i="32"/>
  <c r="BC344" i="32"/>
  <c r="BC338" i="32"/>
  <c r="BC346" i="32"/>
  <c r="BC117" i="85"/>
  <c r="BC90" i="85"/>
  <c r="BC120" i="85"/>
  <c r="BC126" i="85"/>
  <c r="BC128" i="85"/>
  <c r="BC94" i="85"/>
  <c r="BC118" i="85"/>
  <c r="BC109" i="85"/>
  <c r="BC130" i="85"/>
  <c r="BC129" i="85"/>
  <c r="BC73" i="85"/>
  <c r="BC131" i="85"/>
  <c r="BC78" i="85"/>
  <c r="BC111" i="85"/>
  <c r="BC108" i="85"/>
  <c r="BC85" i="85"/>
  <c r="BC97" i="85"/>
  <c r="BC79" i="85"/>
  <c r="BC87" i="85"/>
  <c r="BC91" i="85"/>
  <c r="BC103" i="85"/>
  <c r="BC75" i="85"/>
  <c r="BC104" i="85"/>
  <c r="BC107" i="85"/>
  <c r="BC119" i="85"/>
  <c r="BC125" i="85"/>
  <c r="BC102" i="85"/>
  <c r="BC123" i="85"/>
  <c r="BC114" i="85"/>
  <c r="BC92" i="85"/>
  <c r="BC76" i="85"/>
  <c r="BC81" i="85"/>
  <c r="BC127" i="85"/>
  <c r="BC71" i="85"/>
  <c r="BC110" i="85"/>
  <c r="BC115" i="85"/>
  <c r="BC116" i="85"/>
  <c r="BC80" i="85"/>
  <c r="BC99" i="85"/>
  <c r="BC121" i="85"/>
  <c r="BC88" i="85"/>
  <c r="BC98" i="85"/>
  <c r="BC112" i="85"/>
  <c r="BC82" i="85"/>
  <c r="BC95" i="85"/>
  <c r="BC124" i="85"/>
  <c r="BC86" i="85"/>
  <c r="BC105" i="85"/>
  <c r="BC113" i="85"/>
  <c r="BC83" i="85"/>
  <c r="BC106" i="85"/>
  <c r="BC84" i="85"/>
  <c r="BC122" i="85"/>
  <c r="BC89" i="85"/>
  <c r="BC72" i="85"/>
  <c r="BC100" i="85"/>
  <c r="BC77" i="85"/>
  <c r="BC96" i="85"/>
  <c r="BC74" i="85"/>
  <c r="BC93" i="85"/>
  <c r="BC132" i="85"/>
  <c r="BC101" i="85"/>
  <c r="BE306" i="32"/>
  <c r="BE312" i="32"/>
  <c r="BE301" i="32"/>
  <c r="BE304" i="32"/>
  <c r="BE311" i="32"/>
  <c r="BE317" i="32"/>
  <c r="BE302" i="32"/>
  <c r="BE305" i="32"/>
  <c r="BE323" i="32"/>
  <c r="BE318" i="32"/>
  <c r="BE307" i="32"/>
  <c r="BE300" i="32"/>
  <c r="BE303" i="32"/>
  <c r="BE328" i="32"/>
  <c r="BE343" i="32"/>
  <c r="BE335" i="32"/>
  <c r="BE355" i="32"/>
  <c r="BE340" i="32"/>
  <c r="BE316" i="32"/>
  <c r="BE342" i="32"/>
  <c r="BE353" i="32"/>
  <c r="BE331" i="32"/>
  <c r="BE321" i="32"/>
  <c r="BE319" i="32"/>
  <c r="BE352" i="32"/>
  <c r="BE330" i="32"/>
  <c r="BE327" i="32"/>
  <c r="BE354" i="32"/>
  <c r="BE329" i="32"/>
  <c r="BE314" i="32"/>
  <c r="BE315" i="32"/>
  <c r="BE339" i="32"/>
  <c r="BE326" i="32"/>
  <c r="BE309" i="32"/>
  <c r="BE351" i="32"/>
  <c r="BE341" i="32"/>
  <c r="BE345" i="32"/>
  <c r="BE334" i="32"/>
  <c r="BE350" i="32"/>
  <c r="BE332" i="32"/>
  <c r="BE313" i="32"/>
  <c r="BE320" i="32"/>
  <c r="BE349" i="32"/>
  <c r="BE322" i="32"/>
  <c r="BE336" i="32"/>
  <c r="BE299" i="32"/>
  <c r="BE333" i="32"/>
  <c r="BE348" i="32"/>
  <c r="BE346" i="32"/>
  <c r="BE325" i="32"/>
  <c r="BE308" i="32"/>
  <c r="BE310" i="32"/>
  <c r="BE347" i="32"/>
  <c r="BE344" i="32"/>
  <c r="BE338" i="32"/>
  <c r="BE324" i="32"/>
  <c r="BE337" i="32"/>
  <c r="BE90" i="85"/>
  <c r="BE117" i="85"/>
  <c r="BE126" i="85"/>
  <c r="BE120" i="85"/>
  <c r="BE109" i="85"/>
  <c r="BE130" i="85"/>
  <c r="BE129" i="85"/>
  <c r="BE94" i="85"/>
  <c r="BE118" i="85"/>
  <c r="BE128" i="85"/>
  <c r="BE102" i="85"/>
  <c r="BE91" i="85"/>
  <c r="BE119" i="85"/>
  <c r="BE80" i="85"/>
  <c r="BE111" i="85"/>
  <c r="BE73" i="85"/>
  <c r="BE85" i="85"/>
  <c r="BE125" i="85"/>
  <c r="BE78" i="85"/>
  <c r="BE108" i="85"/>
  <c r="BE114" i="85"/>
  <c r="BE97" i="85"/>
  <c r="BE87" i="85"/>
  <c r="BE103" i="85"/>
  <c r="BE104" i="85"/>
  <c r="BE75" i="85"/>
  <c r="BE123" i="85"/>
  <c r="BE116" i="85"/>
  <c r="BE88" i="85"/>
  <c r="BE77" i="85"/>
  <c r="BE115" i="85"/>
  <c r="BE107" i="85"/>
  <c r="BE121" i="85"/>
  <c r="BE81" i="85"/>
  <c r="BE92" i="85"/>
  <c r="BE76" i="85"/>
  <c r="BE127" i="85"/>
  <c r="BE82" i="85"/>
  <c r="BE112" i="85"/>
  <c r="BE110" i="85"/>
  <c r="BE131" i="85"/>
  <c r="BE79" i="85"/>
  <c r="BE99" i="85"/>
  <c r="BE98" i="85"/>
  <c r="BE72" i="85"/>
  <c r="BE71" i="85"/>
  <c r="BE93" i="85"/>
  <c r="BE100" i="85"/>
  <c r="BE84" i="85"/>
  <c r="BE113" i="85"/>
  <c r="BE74" i="85"/>
  <c r="BE105" i="85"/>
  <c r="BE96" i="85"/>
  <c r="BE95" i="85"/>
  <c r="BE124" i="85"/>
  <c r="BE83" i="85"/>
  <c r="BE86" i="85"/>
  <c r="BE132" i="85"/>
  <c r="BE106" i="85"/>
  <c r="BE122" i="85"/>
  <c r="BE89" i="85"/>
  <c r="BE101" i="85"/>
  <c r="AY303" i="32"/>
  <c r="AY330" i="32"/>
  <c r="AY300" i="32"/>
  <c r="AY301" i="32"/>
  <c r="AY304" i="32"/>
  <c r="AY332" i="32"/>
  <c r="AY317" i="32"/>
  <c r="AY302" i="32"/>
  <c r="AY305" i="32"/>
  <c r="AY353" i="32"/>
  <c r="AY323" i="32"/>
  <c r="AY316" i="32"/>
  <c r="AY311" i="32"/>
  <c r="AY319" i="32"/>
  <c r="AY342" i="32"/>
  <c r="AY340" i="32"/>
  <c r="AY318" i="32"/>
  <c r="AY308" i="32"/>
  <c r="AY335" i="32"/>
  <c r="AY328" i="32"/>
  <c r="AY352" i="32"/>
  <c r="AY306" i="32"/>
  <c r="AY331" i="32"/>
  <c r="AY309" i="32"/>
  <c r="AY339" i="32"/>
  <c r="AY354" i="32"/>
  <c r="AY307" i="32"/>
  <c r="AY315" i="32"/>
  <c r="AY326" i="32"/>
  <c r="AY341" i="32"/>
  <c r="AY329" i="32"/>
  <c r="AY337" i="32"/>
  <c r="AY321" i="32"/>
  <c r="AY333" i="32"/>
  <c r="AY345" i="32"/>
  <c r="AY334" i="32"/>
  <c r="AY351" i="32"/>
  <c r="AY313" i="32"/>
  <c r="AY355" i="32"/>
  <c r="AY344" i="32"/>
  <c r="AY350" i="32"/>
  <c r="AY322" i="32"/>
  <c r="AY320" i="32"/>
  <c r="AY325" i="32"/>
  <c r="AY336" i="32"/>
  <c r="AY314" i="32"/>
  <c r="AY338" i="32"/>
  <c r="AY310" i="32"/>
  <c r="AY312" i="32"/>
  <c r="AY348" i="32"/>
  <c r="AY327" i="32"/>
  <c r="AY346" i="32"/>
  <c r="AY343" i="32"/>
  <c r="AY349" i="32"/>
  <c r="AY324" i="32"/>
  <c r="AY347" i="32"/>
  <c r="AY299" i="32"/>
  <c r="AY126" i="85"/>
  <c r="AY94" i="85"/>
  <c r="AY90" i="85"/>
  <c r="AY109" i="85"/>
  <c r="AY120" i="85"/>
  <c r="AY118" i="85"/>
  <c r="AY129" i="85"/>
  <c r="AY130" i="85"/>
  <c r="AY128" i="85"/>
  <c r="AY117" i="85"/>
  <c r="AY75" i="85"/>
  <c r="AY125" i="85"/>
  <c r="AY87" i="85"/>
  <c r="AY108" i="85"/>
  <c r="AY85" i="85"/>
  <c r="AY102" i="85"/>
  <c r="AY73" i="85"/>
  <c r="AY91" i="85"/>
  <c r="AY107" i="85"/>
  <c r="AY111" i="85"/>
  <c r="AY78" i="85"/>
  <c r="AY123" i="85"/>
  <c r="AY97" i="85"/>
  <c r="AY119" i="85"/>
  <c r="AY79" i="85"/>
  <c r="AY131" i="85"/>
  <c r="AY92" i="85"/>
  <c r="AY71" i="85"/>
  <c r="AY116" i="85"/>
  <c r="AY127" i="85"/>
  <c r="AY82" i="85"/>
  <c r="AY105" i="85"/>
  <c r="AY110" i="85"/>
  <c r="AY81" i="85"/>
  <c r="AY99" i="85"/>
  <c r="AY76" i="85"/>
  <c r="AY88" i="85"/>
  <c r="AY77" i="85"/>
  <c r="AY103" i="85"/>
  <c r="AY80" i="85"/>
  <c r="AY121" i="85"/>
  <c r="AY115" i="85"/>
  <c r="AY114" i="85"/>
  <c r="AY98" i="85"/>
  <c r="AY112" i="85"/>
  <c r="AY104" i="85"/>
  <c r="AY72" i="85"/>
  <c r="AY83" i="85"/>
  <c r="AY93" i="85"/>
  <c r="AY89" i="85"/>
  <c r="AY95" i="85"/>
  <c r="AY101" i="85"/>
  <c r="AY122" i="85"/>
  <c r="AY96" i="85"/>
  <c r="AY124" i="85"/>
  <c r="AY106" i="85"/>
  <c r="AY74" i="85"/>
  <c r="AY86" i="85"/>
  <c r="AY100" i="85"/>
  <c r="AY132" i="85"/>
  <c r="AY84" i="85"/>
  <c r="AY113" i="85"/>
  <c r="BD301" i="32"/>
  <c r="BD304" i="32"/>
  <c r="BD317" i="32"/>
  <c r="BD302" i="32"/>
  <c r="BD305" i="32"/>
  <c r="BD341" i="32"/>
  <c r="BD307" i="32"/>
  <c r="BD343" i="32"/>
  <c r="BD303" i="32"/>
  <c r="BD350" i="32"/>
  <c r="BD316" i="32"/>
  <c r="BD311" i="32"/>
  <c r="BD313" i="32"/>
  <c r="BD331" i="32"/>
  <c r="BD328" i="32"/>
  <c r="BD340" i="32"/>
  <c r="BD354" i="32"/>
  <c r="BD323" i="32"/>
  <c r="BD319" i="32"/>
  <c r="BD306" i="32"/>
  <c r="BD352" i="32"/>
  <c r="BD327" i="32"/>
  <c r="BD329" i="32"/>
  <c r="BD335" i="32"/>
  <c r="BD344" i="32"/>
  <c r="BD346" i="32"/>
  <c r="BD333" i="32"/>
  <c r="BD353" i="32"/>
  <c r="BD309" i="32"/>
  <c r="BD334" i="32"/>
  <c r="BD324" i="32"/>
  <c r="BD300" i="32"/>
  <c r="BD312" i="32"/>
  <c r="BD345" i="32"/>
  <c r="BD347" i="32"/>
  <c r="BD332" i="32"/>
  <c r="BD321" i="32"/>
  <c r="BD349" i="32"/>
  <c r="BD355" i="32"/>
  <c r="BD320" i="32"/>
  <c r="BD351" i="32"/>
  <c r="BD339" i="32"/>
  <c r="BD348" i="32"/>
  <c r="BD342" i="32"/>
  <c r="BD336" i="32"/>
  <c r="BD318" i="32"/>
  <c r="BD338" i="32"/>
  <c r="BD310" i="32"/>
  <c r="BD315" i="32"/>
  <c r="BD308" i="32"/>
  <c r="BD299" i="32"/>
  <c r="BD330" i="32"/>
  <c r="BD337" i="32"/>
  <c r="BD326" i="32"/>
  <c r="BD325" i="32"/>
  <c r="BD322" i="32"/>
  <c r="BD314" i="32"/>
  <c r="BD130" i="85"/>
  <c r="BD128" i="85"/>
  <c r="BD94" i="85"/>
  <c r="BD118" i="85"/>
  <c r="BD117" i="85"/>
  <c r="BD109" i="85"/>
  <c r="BD129" i="85"/>
  <c r="BD120" i="85"/>
  <c r="BD126" i="85"/>
  <c r="BD90" i="85"/>
  <c r="BD114" i="85"/>
  <c r="BD107" i="85"/>
  <c r="BD123" i="85"/>
  <c r="BD75" i="85"/>
  <c r="BD87" i="85"/>
  <c r="BD125" i="85"/>
  <c r="BD111" i="85"/>
  <c r="BD108" i="85"/>
  <c r="BD73" i="85"/>
  <c r="BD102" i="85"/>
  <c r="BD97" i="85"/>
  <c r="BD119" i="85"/>
  <c r="BD91" i="85"/>
  <c r="BD78" i="85"/>
  <c r="BD79" i="85"/>
  <c r="BD85" i="85"/>
  <c r="BD104" i="85"/>
  <c r="BD131" i="85"/>
  <c r="BD103" i="85"/>
  <c r="BD127" i="85"/>
  <c r="BD81" i="85"/>
  <c r="BD112" i="85"/>
  <c r="BD99" i="85"/>
  <c r="BD82" i="85"/>
  <c r="BD115" i="85"/>
  <c r="BD116" i="85"/>
  <c r="BD71" i="85"/>
  <c r="BD105" i="85"/>
  <c r="BD92" i="85"/>
  <c r="BD121" i="85"/>
  <c r="BD72" i="85"/>
  <c r="BD106" i="85"/>
  <c r="BD113" i="85"/>
  <c r="BD122" i="85"/>
  <c r="BD86" i="85"/>
  <c r="BD132" i="85"/>
  <c r="BD98" i="85"/>
  <c r="BD93" i="85"/>
  <c r="BD83" i="85"/>
  <c r="BD76" i="85"/>
  <c r="BD101" i="85"/>
  <c r="BD77" i="85"/>
  <c r="BD100" i="85"/>
  <c r="BD88" i="85"/>
  <c r="BD95" i="85"/>
  <c r="BD110" i="85"/>
  <c r="BD84" i="85"/>
  <c r="BD74" i="85"/>
  <c r="BD80" i="85"/>
  <c r="BD96" i="85"/>
  <c r="BD124" i="85"/>
  <c r="BD89" i="85"/>
  <c r="AW348" i="32"/>
  <c r="AW303" i="32"/>
  <c r="AW351" i="32"/>
  <c r="AW300" i="32"/>
  <c r="AW301" i="32"/>
  <c r="AW304" i="32"/>
  <c r="AW331" i="32"/>
  <c r="AW317" i="32"/>
  <c r="AW329" i="32"/>
  <c r="AW327" i="32"/>
  <c r="AW328" i="32"/>
  <c r="AW302" i="32"/>
  <c r="AW305" i="32"/>
  <c r="AW312" i="32"/>
  <c r="AW315" i="32"/>
  <c r="AW336" i="32"/>
  <c r="AW316" i="32"/>
  <c r="AW330" i="32"/>
  <c r="AW354" i="32"/>
  <c r="AW325" i="32"/>
  <c r="AW340" i="32"/>
  <c r="AW318" i="32"/>
  <c r="AW338" i="32"/>
  <c r="AW344" i="32"/>
  <c r="AW335" i="32"/>
  <c r="AW345" i="32"/>
  <c r="AW342" i="32"/>
  <c r="AW307" i="32"/>
  <c r="AW311" i="32"/>
  <c r="AW352" i="32"/>
  <c r="AW323" i="32"/>
  <c r="AW347" i="32"/>
  <c r="AW319" i="32"/>
  <c r="AW309" i="32"/>
  <c r="AW321" i="32"/>
  <c r="AW339" i="32"/>
  <c r="AW306" i="32"/>
  <c r="AW343" i="32"/>
  <c r="AW334" i="32"/>
  <c r="AW332" i="32"/>
  <c r="AW299" i="32"/>
  <c r="AW326" i="32"/>
  <c r="AW341" i="32"/>
  <c r="AW314" i="32"/>
  <c r="AW337" i="32"/>
  <c r="AW349" i="32"/>
  <c r="AW308" i="32"/>
  <c r="AW324" i="32"/>
  <c r="AW333" i="32"/>
  <c r="AW353" i="32"/>
  <c r="AW322" i="32"/>
  <c r="AW310" i="32"/>
  <c r="AW320" i="32"/>
  <c r="AW346" i="32"/>
  <c r="AW313" i="32"/>
  <c r="AW355" i="32"/>
  <c r="AW350" i="32"/>
  <c r="AW129" i="85"/>
  <c r="AW94" i="85"/>
  <c r="AW90" i="85"/>
  <c r="AW130" i="85"/>
  <c r="AW118" i="85"/>
  <c r="AW120" i="85"/>
  <c r="AW109" i="85"/>
  <c r="AW117" i="85"/>
  <c r="AW126" i="85"/>
  <c r="AW128" i="85"/>
  <c r="AW75" i="85"/>
  <c r="AW103" i="85"/>
  <c r="AW114" i="85"/>
  <c r="AW119" i="85"/>
  <c r="AW78" i="85"/>
  <c r="AW107" i="85"/>
  <c r="AW108" i="85"/>
  <c r="AW85" i="85"/>
  <c r="AW131" i="85"/>
  <c r="AW87" i="85"/>
  <c r="AW73" i="85"/>
  <c r="AW79" i="85"/>
  <c r="AW91" i="85"/>
  <c r="AW104" i="85"/>
  <c r="AW123" i="85"/>
  <c r="AW97" i="85"/>
  <c r="AW80" i="85"/>
  <c r="AW125" i="85"/>
  <c r="AW111" i="85"/>
  <c r="AW115" i="85"/>
  <c r="AW81" i="85"/>
  <c r="AW76" i="85"/>
  <c r="AW112" i="85"/>
  <c r="AW72" i="85"/>
  <c r="AW121" i="85"/>
  <c r="AW127" i="85"/>
  <c r="AW102" i="85"/>
  <c r="AW99" i="85"/>
  <c r="AW116" i="85"/>
  <c r="AW110" i="85"/>
  <c r="AW92" i="85"/>
  <c r="AW105" i="85"/>
  <c r="AW82" i="85"/>
  <c r="AW88" i="85"/>
  <c r="AW98" i="85"/>
  <c r="AW71" i="85"/>
  <c r="AW77" i="85"/>
  <c r="AW132" i="85"/>
  <c r="AW93" i="85"/>
  <c r="AW106" i="85"/>
  <c r="AW74" i="85"/>
  <c r="AW86" i="85"/>
  <c r="AW96" i="85"/>
  <c r="AW101" i="85"/>
  <c r="AW122" i="85"/>
  <c r="AW124" i="85"/>
  <c r="AW89" i="85"/>
  <c r="AW83" i="85"/>
  <c r="AW84" i="85"/>
  <c r="AW95" i="85"/>
  <c r="AW113" i="85"/>
  <c r="AW100" i="85"/>
  <c r="BA302" i="32"/>
  <c r="BA305" i="32"/>
  <c r="BA319" i="32"/>
  <c r="BA303" i="32"/>
  <c r="BA300" i="32"/>
  <c r="BA301" i="32"/>
  <c r="BA304" i="32"/>
  <c r="BA306" i="32"/>
  <c r="BA317" i="32"/>
  <c r="BA316" i="32"/>
  <c r="BA340" i="32"/>
  <c r="BA330" i="32"/>
  <c r="BA318" i="32"/>
  <c r="BA354" i="32"/>
  <c r="BA341" i="32"/>
  <c r="BA311" i="32"/>
  <c r="BA307" i="32"/>
  <c r="BA343" i="32"/>
  <c r="BA328" i="32"/>
  <c r="BA342" i="32"/>
  <c r="BA338" i="32"/>
  <c r="BA350" i="32"/>
  <c r="BA345" i="32"/>
  <c r="BA344" i="32"/>
  <c r="BA323" i="32"/>
  <c r="BA321" i="32"/>
  <c r="BA327" i="32"/>
  <c r="BA339" i="32"/>
  <c r="BA309" i="32"/>
  <c r="BA331" i="32"/>
  <c r="BA314" i="32"/>
  <c r="BA308" i="32"/>
  <c r="BA355" i="32"/>
  <c r="BA335" i="32"/>
  <c r="BA332" i="32"/>
  <c r="BA346" i="32"/>
  <c r="BA310" i="32"/>
  <c r="BA352" i="32"/>
  <c r="BA324" i="32"/>
  <c r="BA326" i="32"/>
  <c r="BA322" i="32"/>
  <c r="BA315" i="32"/>
  <c r="BA320" i="32"/>
  <c r="BA329" i="32"/>
  <c r="BA351" i="32"/>
  <c r="BA313" i="32"/>
  <c r="BA337" i="32"/>
  <c r="BA312" i="32"/>
  <c r="BA334" i="32"/>
  <c r="BA349" i="32"/>
  <c r="BA353" i="32"/>
  <c r="BA333" i="32"/>
  <c r="BA348" i="32"/>
  <c r="BA336" i="32"/>
  <c r="BA325" i="32"/>
  <c r="BA299" i="32"/>
  <c r="BA347" i="32"/>
  <c r="BA129" i="85"/>
  <c r="BA128" i="85"/>
  <c r="BA120" i="85"/>
  <c r="BA109" i="85"/>
  <c r="BA118" i="85"/>
  <c r="BA94" i="85"/>
  <c r="BA117" i="85"/>
  <c r="BA130" i="85"/>
  <c r="BA90" i="85"/>
  <c r="BA126" i="85"/>
  <c r="BA125" i="85"/>
  <c r="BA73" i="85"/>
  <c r="BA85" i="85"/>
  <c r="BA114" i="85"/>
  <c r="BA119" i="85"/>
  <c r="BA78" i="85"/>
  <c r="BA111" i="85"/>
  <c r="BA79" i="85"/>
  <c r="BA131" i="85"/>
  <c r="BA102" i="85"/>
  <c r="BA87" i="85"/>
  <c r="BA123" i="85"/>
  <c r="BA103" i="85"/>
  <c r="BA104" i="85"/>
  <c r="BA75" i="85"/>
  <c r="BA108" i="85"/>
  <c r="BA107" i="85"/>
  <c r="BA91" i="85"/>
  <c r="BA97" i="85"/>
  <c r="BA99" i="85"/>
  <c r="BA127" i="85"/>
  <c r="BA76" i="85"/>
  <c r="BA115" i="85"/>
  <c r="BA81" i="85"/>
  <c r="BA98" i="85"/>
  <c r="BA116" i="85"/>
  <c r="BA112" i="85"/>
  <c r="BA82" i="85"/>
  <c r="BA80" i="85"/>
  <c r="BA110" i="85"/>
  <c r="BA121" i="85"/>
  <c r="BA92" i="85"/>
  <c r="BA71" i="85"/>
  <c r="BA105" i="85"/>
  <c r="BA88" i="85"/>
  <c r="BA77" i="85"/>
  <c r="BA100" i="85"/>
  <c r="BA83" i="85"/>
  <c r="BA72" i="85"/>
  <c r="BA122" i="85"/>
  <c r="BA101" i="85"/>
  <c r="BA106" i="85"/>
  <c r="BA74" i="85"/>
  <c r="BA86" i="85"/>
  <c r="BA113" i="85"/>
  <c r="BA84" i="85"/>
  <c r="BA89" i="85"/>
  <c r="BA95" i="85"/>
  <c r="BA96" i="85"/>
  <c r="BA124" i="85"/>
  <c r="BA132" i="85"/>
  <c r="BA93" i="85"/>
  <c r="BF312" i="32"/>
  <c r="BF316" i="32"/>
  <c r="BF301" i="32"/>
  <c r="BF304" i="32"/>
  <c r="BF317" i="32"/>
  <c r="BF348" i="32"/>
  <c r="BF302" i="32"/>
  <c r="BF305" i="32"/>
  <c r="BF329" i="32"/>
  <c r="BF343" i="32"/>
  <c r="BF300" i="32"/>
  <c r="BF303" i="32"/>
  <c r="BF351" i="32"/>
  <c r="BF345" i="32"/>
  <c r="BF331" i="32"/>
  <c r="BF307" i="32"/>
  <c r="BF306" i="32"/>
  <c r="BF311" i="32"/>
  <c r="BF352" i="32"/>
  <c r="BF328" i="32"/>
  <c r="BF319" i="32"/>
  <c r="BF321" i="32"/>
  <c r="BF327" i="32"/>
  <c r="BF342" i="32"/>
  <c r="BF330" i="32"/>
  <c r="BF340" i="32"/>
  <c r="BF350" i="32"/>
  <c r="BF308" i="32"/>
  <c r="BF323" i="32"/>
  <c r="BF341" i="32"/>
  <c r="BF318" i="32"/>
  <c r="BF315" i="32"/>
  <c r="BF354" i="32"/>
  <c r="BF335" i="32"/>
  <c r="BF314" i="32"/>
  <c r="BF320" i="32"/>
  <c r="BF338" i="32"/>
  <c r="BF339" i="32"/>
  <c r="BF353" i="32"/>
  <c r="BF344" i="32"/>
  <c r="BF325" i="32"/>
  <c r="BF309" i="32"/>
  <c r="BF326" i="32"/>
  <c r="BF346" i="32"/>
  <c r="BF337" i="32"/>
  <c r="BF334" i="32"/>
  <c r="BF313" i="32"/>
  <c r="BF299" i="32"/>
  <c r="BF333" i="32"/>
  <c r="BF310" i="32"/>
  <c r="BF322" i="32"/>
  <c r="BF347" i="32"/>
  <c r="BF349" i="32"/>
  <c r="BF324" i="32"/>
  <c r="BF355" i="32"/>
  <c r="BF336" i="32"/>
  <c r="BF332" i="32"/>
  <c r="BF120" i="85"/>
  <c r="BF126" i="85"/>
  <c r="BF90" i="85"/>
  <c r="BF128" i="85"/>
  <c r="BF109" i="85"/>
  <c r="BF117" i="85"/>
  <c r="BF129" i="85"/>
  <c r="BF94" i="85"/>
  <c r="BF130" i="85"/>
  <c r="BF118" i="85"/>
  <c r="BF87" i="85"/>
  <c r="BF102" i="85"/>
  <c r="BF107" i="85"/>
  <c r="BF73" i="85"/>
  <c r="BF79" i="85"/>
  <c r="BF97" i="85"/>
  <c r="BF103" i="85"/>
  <c r="BF119" i="85"/>
  <c r="BF125" i="85"/>
  <c r="BF91" i="85"/>
  <c r="BF123" i="85"/>
  <c r="BF85" i="85"/>
  <c r="BF114" i="85"/>
  <c r="BF111" i="85"/>
  <c r="BF131" i="85"/>
  <c r="BF75" i="85"/>
  <c r="BF78" i="85"/>
  <c r="BF104" i="85"/>
  <c r="BF80" i="85"/>
  <c r="BF76" i="85"/>
  <c r="BF98" i="85"/>
  <c r="BF71" i="85"/>
  <c r="BF99" i="85"/>
  <c r="BF116" i="85"/>
  <c r="BF110" i="85"/>
  <c r="BF105" i="85"/>
  <c r="BF82" i="85"/>
  <c r="BF127" i="85"/>
  <c r="BF88" i="85"/>
  <c r="BF77" i="85"/>
  <c r="BF108" i="85"/>
  <c r="BF121" i="85"/>
  <c r="BF81" i="85"/>
  <c r="BF112" i="85"/>
  <c r="BF72" i="85"/>
  <c r="BF83" i="85"/>
  <c r="BF89" i="85"/>
  <c r="BF96" i="85"/>
  <c r="BF106" i="85"/>
  <c r="BF100" i="85"/>
  <c r="BF115" i="85"/>
  <c r="BF86" i="85"/>
  <c r="BF122" i="85"/>
  <c r="BF124" i="85"/>
  <c r="BF93" i="85"/>
  <c r="BF132" i="85"/>
  <c r="BF95" i="85"/>
  <c r="BF84" i="85"/>
  <c r="BF113" i="85"/>
  <c r="BF92" i="85"/>
  <c r="BF101" i="85"/>
  <c r="BF74" i="85"/>
  <c r="BF130" i="20"/>
  <c r="U128" i="32"/>
  <c r="U147" i="32"/>
  <c r="U146" i="32"/>
  <c r="U165" i="32"/>
  <c r="U125" i="32"/>
  <c r="U180" i="32"/>
  <c r="U163" i="32"/>
  <c r="U142" i="32"/>
  <c r="U140" i="32"/>
  <c r="U155" i="32"/>
  <c r="U152" i="32"/>
  <c r="U138" i="32"/>
  <c r="U144" i="32"/>
  <c r="U149" i="32"/>
  <c r="U139" i="32"/>
  <c r="U131" i="32"/>
  <c r="U169" i="32"/>
  <c r="U162" i="32"/>
  <c r="U181" i="32"/>
  <c r="U126" i="32"/>
  <c r="U158" i="32"/>
  <c r="U176" i="32"/>
  <c r="U168" i="32"/>
  <c r="U129" i="32"/>
  <c r="U164" i="32"/>
  <c r="U134" i="32"/>
  <c r="U151" i="32"/>
  <c r="U150" i="32"/>
  <c r="U167" i="32"/>
  <c r="U133" i="32"/>
  <c r="U173" i="32"/>
  <c r="U171" i="32"/>
  <c r="U177" i="32"/>
  <c r="U156" i="32"/>
  <c r="U136" i="32"/>
  <c r="U175" i="32"/>
  <c r="U137" i="32"/>
  <c r="U157" i="32"/>
  <c r="U161" i="32"/>
  <c r="U179" i="32"/>
  <c r="U166" i="32"/>
  <c r="U153" i="32"/>
  <c r="U178" i="32"/>
  <c r="U160" i="32"/>
  <c r="U174" i="32"/>
  <c r="U148" i="32"/>
  <c r="U143" i="32"/>
  <c r="U145" i="32"/>
  <c r="U172" i="32"/>
  <c r="U141" i="32"/>
  <c r="U154" i="32"/>
  <c r="U135" i="32"/>
  <c r="U132" i="32"/>
  <c r="U159" i="32"/>
  <c r="U127" i="32"/>
  <c r="U170" i="32"/>
  <c r="U130" i="32"/>
  <c r="S126" i="20"/>
  <c r="BE130" i="20"/>
  <c r="BH130" i="20"/>
  <c r="T129" i="20"/>
  <c r="Z128" i="32"/>
  <c r="Z181" i="32"/>
  <c r="Z165" i="32"/>
  <c r="Z146" i="32"/>
  <c r="Z150" i="32"/>
  <c r="Z139" i="32"/>
  <c r="Z176" i="32"/>
  <c r="Z125" i="32"/>
  <c r="Z140" i="32"/>
  <c r="Z163" i="32"/>
  <c r="Z147" i="32"/>
  <c r="Z144" i="32"/>
  <c r="Z138" i="32"/>
  <c r="Z175" i="32"/>
  <c r="Z168" i="32"/>
  <c r="Z167" i="32"/>
  <c r="Z131" i="32"/>
  <c r="Z164" i="32"/>
  <c r="Z152" i="32"/>
  <c r="Z126" i="32"/>
  <c r="Z149" i="32"/>
  <c r="Z142" i="32"/>
  <c r="Z169" i="32"/>
  <c r="Z162" i="32"/>
  <c r="Z155" i="32"/>
  <c r="Z129" i="32"/>
  <c r="Z174" i="32"/>
  <c r="Z134" i="32"/>
  <c r="Z179" i="32"/>
  <c r="Z157" i="32"/>
  <c r="Z177" i="32"/>
  <c r="Z160" i="32"/>
  <c r="Z156" i="32"/>
  <c r="Z151" i="32"/>
  <c r="Z178" i="32"/>
  <c r="Z133" i="32"/>
  <c r="Z166" i="32"/>
  <c r="Z173" i="32"/>
  <c r="Z180" i="32"/>
  <c r="Z158" i="32"/>
  <c r="Z161" i="32"/>
  <c r="Z137" i="32"/>
  <c r="Z145" i="32"/>
  <c r="Z132" i="32"/>
  <c r="Z154" i="32"/>
  <c r="Z153" i="32"/>
  <c r="Z171" i="32"/>
  <c r="Z135" i="32"/>
  <c r="Z141" i="32"/>
  <c r="Z130" i="32"/>
  <c r="Z148" i="32"/>
  <c r="Z127" i="32"/>
  <c r="Z136" i="32"/>
  <c r="Z143" i="32"/>
  <c r="Z159" i="32"/>
  <c r="Z170" i="32"/>
  <c r="Z172" i="32"/>
  <c r="V181" i="32"/>
  <c r="V149" i="32"/>
  <c r="V152" i="32"/>
  <c r="V131" i="32"/>
  <c r="V175" i="32"/>
  <c r="V147" i="32"/>
  <c r="V139" i="32"/>
  <c r="V140" i="32"/>
  <c r="V146" i="32"/>
  <c r="V163" i="32"/>
  <c r="V128" i="32"/>
  <c r="V165" i="32"/>
  <c r="V180" i="32"/>
  <c r="V125" i="32"/>
  <c r="V138" i="32"/>
  <c r="V144" i="32"/>
  <c r="V155" i="32"/>
  <c r="V150" i="32"/>
  <c r="V176" i="32"/>
  <c r="V164" i="32"/>
  <c r="V168" i="32"/>
  <c r="V129" i="32"/>
  <c r="V142" i="32"/>
  <c r="V161" i="32"/>
  <c r="V162" i="32"/>
  <c r="V169" i="32"/>
  <c r="V134" i="32"/>
  <c r="V166" i="32"/>
  <c r="V157" i="32"/>
  <c r="V167" i="32"/>
  <c r="V137" i="32"/>
  <c r="V126" i="32"/>
  <c r="V177" i="32"/>
  <c r="V154" i="32"/>
  <c r="V173" i="32"/>
  <c r="V148" i="32"/>
  <c r="V178" i="32"/>
  <c r="V158" i="32"/>
  <c r="V174" i="32"/>
  <c r="V156" i="32"/>
  <c r="V151" i="32"/>
  <c r="V135" i="32"/>
  <c r="V143" i="32"/>
  <c r="V141" i="32"/>
  <c r="V130" i="32"/>
  <c r="V136" i="32"/>
  <c r="V160" i="32"/>
  <c r="V179" i="32"/>
  <c r="V171" i="32"/>
  <c r="V159" i="32"/>
  <c r="V170" i="32"/>
  <c r="V133" i="32"/>
  <c r="V153" i="32"/>
  <c r="V132" i="32"/>
  <c r="V127" i="32"/>
  <c r="V145" i="32"/>
  <c r="V172" i="32"/>
  <c r="Q128" i="32"/>
  <c r="Q163" i="32"/>
  <c r="Q125" i="32"/>
  <c r="Q149" i="32"/>
  <c r="Q147" i="32"/>
  <c r="Q165" i="32"/>
  <c r="Q138" i="32"/>
  <c r="Q155" i="32"/>
  <c r="Q144" i="32"/>
  <c r="Q175" i="32"/>
  <c r="Q140" i="32"/>
  <c r="Q181" i="32"/>
  <c r="Q180" i="32"/>
  <c r="Q150" i="32"/>
  <c r="Q152" i="32"/>
  <c r="Q176" i="32"/>
  <c r="Q169" i="32"/>
  <c r="Q158" i="32"/>
  <c r="Q134" i="32"/>
  <c r="Q179" i="32"/>
  <c r="Q164" i="32"/>
  <c r="Q161" i="32"/>
  <c r="Q146" i="32"/>
  <c r="Q162" i="32"/>
  <c r="Q167" i="32"/>
  <c r="Q139" i="32"/>
  <c r="Q142" i="32"/>
  <c r="Q154" i="32"/>
  <c r="Q166" i="32"/>
  <c r="Q126" i="32"/>
  <c r="Q156" i="32"/>
  <c r="Q160" i="32"/>
  <c r="Q136" i="32"/>
  <c r="Q131" i="32"/>
  <c r="Q168" i="32"/>
  <c r="Q129" i="32"/>
  <c r="Q171" i="32"/>
  <c r="Q153" i="32"/>
  <c r="Q170" i="32"/>
  <c r="Q177" i="32"/>
  <c r="Q178" i="32"/>
  <c r="Q133" i="32"/>
  <c r="Q141" i="32"/>
  <c r="Q137" i="32"/>
  <c r="Q151" i="32"/>
  <c r="Q174" i="32"/>
  <c r="Q157" i="32"/>
  <c r="Q148" i="32"/>
  <c r="Q132" i="32"/>
  <c r="Q127" i="32"/>
  <c r="Q135" i="32"/>
  <c r="Q173" i="32"/>
  <c r="Q145" i="32"/>
  <c r="Q172" i="32"/>
  <c r="Q130" i="32"/>
  <c r="Q143" i="32"/>
  <c r="Q159" i="32"/>
  <c r="T146" i="32"/>
  <c r="T176" i="32"/>
  <c r="T128" i="32"/>
  <c r="T144" i="32"/>
  <c r="T165" i="32"/>
  <c r="T175" i="32"/>
  <c r="T163" i="32"/>
  <c r="T181" i="32"/>
  <c r="T140" i="32"/>
  <c r="T147" i="32"/>
  <c r="T139" i="32"/>
  <c r="T162" i="32"/>
  <c r="T180" i="32"/>
  <c r="T152" i="32"/>
  <c r="T126" i="32"/>
  <c r="T125" i="32"/>
  <c r="T155" i="32"/>
  <c r="T167" i="32"/>
  <c r="T158" i="32"/>
  <c r="T142" i="32"/>
  <c r="T138" i="32"/>
  <c r="T149" i="32"/>
  <c r="T150" i="32"/>
  <c r="T164" i="32"/>
  <c r="T168" i="32"/>
  <c r="T161" i="32"/>
  <c r="T131" i="32"/>
  <c r="T169" i="32"/>
  <c r="T177" i="32"/>
  <c r="T166" i="32"/>
  <c r="T153" i="32"/>
  <c r="T179" i="32"/>
  <c r="T154" i="32"/>
  <c r="T178" i="32"/>
  <c r="T143" i="32"/>
  <c r="T160" i="32"/>
  <c r="T137" i="32"/>
  <c r="T133" i="32"/>
  <c r="T157" i="32"/>
  <c r="T156" i="32"/>
  <c r="T148" i="32"/>
  <c r="T134" i="32"/>
  <c r="T135" i="32"/>
  <c r="T132" i="32"/>
  <c r="T136" i="32"/>
  <c r="T127" i="32"/>
  <c r="T159" i="32"/>
  <c r="T129" i="32"/>
  <c r="T174" i="32"/>
  <c r="T171" i="32"/>
  <c r="T170" i="32"/>
  <c r="T173" i="32"/>
  <c r="T130" i="32"/>
  <c r="T141" i="32"/>
  <c r="T151" i="32"/>
  <c r="T145" i="32"/>
  <c r="T172" i="32"/>
  <c r="BD130" i="20"/>
  <c r="Y146" i="32"/>
  <c r="Y149" i="32"/>
  <c r="Y150" i="32"/>
  <c r="Y163" i="32"/>
  <c r="Y155" i="32"/>
  <c r="Y175" i="32"/>
  <c r="Y140" i="32"/>
  <c r="Y125" i="32"/>
  <c r="Y147" i="32"/>
  <c r="Y180" i="32"/>
  <c r="Y181" i="32"/>
  <c r="Y144" i="32"/>
  <c r="Y169" i="32"/>
  <c r="Y178" i="32"/>
  <c r="Y131" i="32"/>
  <c r="Y126" i="32"/>
  <c r="Y164" i="32"/>
  <c r="Y158" i="32"/>
  <c r="Y177" i="32"/>
  <c r="Y161" i="32"/>
  <c r="Y139" i="32"/>
  <c r="Y138" i="32"/>
  <c r="Y129" i="32"/>
  <c r="Y165" i="32"/>
  <c r="Y176" i="32"/>
  <c r="Y152" i="32"/>
  <c r="Y142" i="32"/>
  <c r="Y128" i="32"/>
  <c r="Y167" i="32"/>
  <c r="Y157" i="32"/>
  <c r="Y160" i="32"/>
  <c r="Y154" i="32"/>
  <c r="Y162" i="32"/>
  <c r="Y133" i="32"/>
  <c r="Y134" i="32"/>
  <c r="Y166" i="32"/>
  <c r="Y148" i="32"/>
  <c r="Y137" i="32"/>
  <c r="Y173" i="32"/>
  <c r="Y171" i="32"/>
  <c r="Y159" i="32"/>
  <c r="Y127" i="32"/>
  <c r="Y156" i="32"/>
  <c r="Y168" i="32"/>
  <c r="Y136" i="32"/>
  <c r="Y145" i="32"/>
  <c r="Y170" i="32"/>
  <c r="Y179" i="32"/>
  <c r="Y151" i="32"/>
  <c r="Y130" i="32"/>
  <c r="Y141" i="32"/>
  <c r="Y135" i="32"/>
  <c r="Y132" i="32"/>
  <c r="Y174" i="32"/>
  <c r="Y153" i="32"/>
  <c r="Y172" i="32"/>
  <c r="Y143" i="32"/>
  <c r="S163" i="32"/>
  <c r="S140" i="32"/>
  <c r="S149" i="32"/>
  <c r="S152" i="32"/>
  <c r="S180" i="32"/>
  <c r="S150" i="32"/>
  <c r="S131" i="32"/>
  <c r="S147" i="32"/>
  <c r="S125" i="32"/>
  <c r="S181" i="32"/>
  <c r="S144" i="32"/>
  <c r="S155" i="32"/>
  <c r="S128" i="32"/>
  <c r="S175" i="32"/>
  <c r="S146" i="32"/>
  <c r="S167" i="32"/>
  <c r="S178" i="32"/>
  <c r="S158" i="32"/>
  <c r="S162" i="32"/>
  <c r="S177" i="32"/>
  <c r="S176" i="32"/>
  <c r="S164" i="32"/>
  <c r="S161" i="32"/>
  <c r="S138" i="32"/>
  <c r="S165" i="32"/>
  <c r="S139" i="32"/>
  <c r="S134" i="32"/>
  <c r="S179" i="32"/>
  <c r="S142" i="32"/>
  <c r="S126" i="32"/>
  <c r="S137" i="32"/>
  <c r="S148" i="32"/>
  <c r="S129" i="32"/>
  <c r="S154" i="32"/>
  <c r="S169" i="32"/>
  <c r="S174" i="32"/>
  <c r="S160" i="32"/>
  <c r="S166" i="32"/>
  <c r="S168" i="32"/>
  <c r="S133" i="32"/>
  <c r="S173" i="32"/>
  <c r="S172" i="32"/>
  <c r="S171" i="32"/>
  <c r="S130" i="32"/>
  <c r="S156" i="32"/>
  <c r="S143" i="32"/>
  <c r="S132" i="32"/>
  <c r="S136" i="32"/>
  <c r="S157" i="32"/>
  <c r="S135" i="32"/>
  <c r="S159" i="32"/>
  <c r="S170" i="32"/>
  <c r="S141" i="32"/>
  <c r="S153" i="32"/>
  <c r="S145" i="32"/>
  <c r="S127" i="32"/>
  <c r="S151" i="32"/>
  <c r="U129" i="20"/>
  <c r="S129" i="20"/>
  <c r="P144" i="32"/>
  <c r="P181" i="32"/>
  <c r="P125" i="32"/>
  <c r="P138" i="32"/>
  <c r="P175" i="32"/>
  <c r="P165" i="32"/>
  <c r="P131" i="32"/>
  <c r="P180" i="32"/>
  <c r="P146" i="32"/>
  <c r="P149" i="32"/>
  <c r="P128" i="32"/>
  <c r="P147" i="32"/>
  <c r="P155" i="32"/>
  <c r="P140" i="32"/>
  <c r="P163" i="32"/>
  <c r="P152" i="32"/>
  <c r="P126" i="32"/>
  <c r="P142" i="32"/>
  <c r="P169" i="32"/>
  <c r="P177" i="32"/>
  <c r="P164" i="32"/>
  <c r="P168" i="32"/>
  <c r="P158" i="32"/>
  <c r="P150" i="32"/>
  <c r="P139" i="32"/>
  <c r="P176" i="32"/>
  <c r="P178" i="32"/>
  <c r="P156" i="32"/>
  <c r="P174" i="32"/>
  <c r="P173" i="32"/>
  <c r="P171" i="32"/>
  <c r="P136" i="32"/>
  <c r="P129" i="32"/>
  <c r="P157" i="32"/>
  <c r="P148" i="32"/>
  <c r="P162" i="32"/>
  <c r="P167" i="32"/>
  <c r="P134" i="32"/>
  <c r="P160" i="32"/>
  <c r="P133" i="32"/>
  <c r="P161" i="32"/>
  <c r="P137" i="32"/>
  <c r="P153" i="32"/>
  <c r="P143" i="32"/>
  <c r="P159" i="32"/>
  <c r="P179" i="32"/>
  <c r="P154" i="32"/>
  <c r="P141" i="32"/>
  <c r="P127" i="32"/>
  <c r="P145" i="32"/>
  <c r="P151" i="32"/>
  <c r="P132" i="32"/>
  <c r="P172" i="32"/>
  <c r="P130" i="32"/>
  <c r="P170" i="32"/>
  <c r="P135" i="32"/>
  <c r="P166" i="32"/>
  <c r="O180" i="32"/>
  <c r="O138" i="32"/>
  <c r="O140" i="32"/>
  <c r="O139" i="32"/>
  <c r="O144" i="32"/>
  <c r="O150" i="32"/>
  <c r="O176" i="32"/>
  <c r="O128" i="32"/>
  <c r="O152" i="32"/>
  <c r="O181" i="32"/>
  <c r="O147" i="32"/>
  <c r="O149" i="32"/>
  <c r="O155" i="32"/>
  <c r="O163" i="32"/>
  <c r="O175" i="32"/>
  <c r="O165" i="32"/>
  <c r="O131" i="32"/>
  <c r="O168" i="32"/>
  <c r="O146" i="32"/>
  <c r="O169" i="32"/>
  <c r="O164" i="32"/>
  <c r="O167" i="32"/>
  <c r="O162" i="32"/>
  <c r="O178" i="32"/>
  <c r="O125" i="32"/>
  <c r="O134" i="32"/>
  <c r="O179" i="32"/>
  <c r="O142" i="32"/>
  <c r="O160" i="32"/>
  <c r="O129" i="32"/>
  <c r="O137" i="32"/>
  <c r="O177" i="32"/>
  <c r="O161" i="32"/>
  <c r="O158" i="32"/>
  <c r="O126" i="32"/>
  <c r="O156" i="32"/>
  <c r="O133" i="32"/>
  <c r="O153" i="32"/>
  <c r="O157" i="32"/>
  <c r="O174" i="32"/>
  <c r="O145" i="32"/>
  <c r="O127" i="32"/>
  <c r="O136" i="32"/>
  <c r="O172" i="32"/>
  <c r="O154" i="32"/>
  <c r="O173" i="32"/>
  <c r="O148" i="32"/>
  <c r="O171" i="32"/>
  <c r="O151" i="32"/>
  <c r="O130" i="32"/>
  <c r="O141" i="32"/>
  <c r="O170" i="32"/>
  <c r="O143" i="32"/>
  <c r="O166" i="32"/>
  <c r="O159" i="32"/>
  <c r="O132" i="32"/>
  <c r="O135" i="32"/>
  <c r="X175" i="32"/>
  <c r="X155" i="32"/>
  <c r="X142" i="32"/>
  <c r="X125" i="32"/>
  <c r="X140" i="32"/>
  <c r="X152" i="32"/>
  <c r="X147" i="32"/>
  <c r="X139" i="32"/>
  <c r="X128" i="32"/>
  <c r="X180" i="32"/>
  <c r="X138" i="32"/>
  <c r="X165" i="32"/>
  <c r="X149" i="32"/>
  <c r="X177" i="32"/>
  <c r="X161" i="32"/>
  <c r="X129" i="32"/>
  <c r="X150" i="32"/>
  <c r="X176" i="32"/>
  <c r="X164" i="32"/>
  <c r="X178" i="32"/>
  <c r="X179" i="32"/>
  <c r="X181" i="32"/>
  <c r="X146" i="32"/>
  <c r="X131" i="32"/>
  <c r="X134" i="32"/>
  <c r="X162" i="32"/>
  <c r="X144" i="32"/>
  <c r="X163" i="32"/>
  <c r="X126" i="32"/>
  <c r="X158" i="32"/>
  <c r="X160" i="32"/>
  <c r="X154" i="32"/>
  <c r="X173" i="32"/>
  <c r="X133" i="32"/>
  <c r="X148" i="32"/>
  <c r="X136" i="32"/>
  <c r="X168" i="32"/>
  <c r="X156" i="32"/>
  <c r="X174" i="32"/>
  <c r="X171" i="32"/>
  <c r="X169" i="32"/>
  <c r="X167" i="32"/>
  <c r="X135" i="32"/>
  <c r="X166" i="32"/>
  <c r="X157" i="32"/>
  <c r="X130" i="32"/>
  <c r="X132" i="32"/>
  <c r="X141" i="32"/>
  <c r="X137" i="32"/>
  <c r="X172" i="32"/>
  <c r="X159" i="32"/>
  <c r="X151" i="32"/>
  <c r="X153" i="32"/>
  <c r="X143" i="32"/>
  <c r="X127" i="32"/>
  <c r="X170" i="32"/>
  <c r="X145" i="32"/>
  <c r="R149" i="32"/>
  <c r="R152" i="32"/>
  <c r="R131" i="32"/>
  <c r="R180" i="32"/>
  <c r="R175" i="32"/>
  <c r="R138" i="32"/>
  <c r="R140" i="32"/>
  <c r="R150" i="32"/>
  <c r="R176" i="32"/>
  <c r="R125" i="32"/>
  <c r="R128" i="32"/>
  <c r="R144" i="32"/>
  <c r="R181" i="32"/>
  <c r="R165" i="32"/>
  <c r="R147" i="32"/>
  <c r="R146" i="32"/>
  <c r="R155" i="32"/>
  <c r="R163" i="32"/>
  <c r="R139" i="32"/>
  <c r="R158" i="32"/>
  <c r="R162" i="32"/>
  <c r="R167" i="32"/>
  <c r="R157" i="32"/>
  <c r="R169" i="32"/>
  <c r="R126" i="32"/>
  <c r="R142" i="32"/>
  <c r="R137" i="32"/>
  <c r="R156" i="32"/>
  <c r="R133" i="32"/>
  <c r="R173" i="32"/>
  <c r="R171" i="32"/>
  <c r="R136" i="32"/>
  <c r="R161" i="32"/>
  <c r="R160" i="32"/>
  <c r="R166" i="32"/>
  <c r="R178" i="32"/>
  <c r="R164" i="32"/>
  <c r="R129" i="32"/>
  <c r="R134" i="32"/>
  <c r="R153" i="32"/>
  <c r="R127" i="32"/>
  <c r="R170" i="32"/>
  <c r="R177" i="32"/>
  <c r="R168" i="32"/>
  <c r="R179" i="32"/>
  <c r="R174" i="32"/>
  <c r="R135" i="32"/>
  <c r="R130" i="32"/>
  <c r="R154" i="32"/>
  <c r="R148" i="32"/>
  <c r="R143" i="32"/>
  <c r="R132" i="32"/>
  <c r="R151" i="32"/>
  <c r="R141" i="32"/>
  <c r="R145" i="32"/>
  <c r="R172" i="32"/>
  <c r="R159" i="32"/>
  <c r="BG130" i="20"/>
  <c r="W128" i="32"/>
  <c r="W147" i="32"/>
  <c r="W155" i="32"/>
  <c r="W138" i="32"/>
  <c r="W146" i="32"/>
  <c r="W176" i="32"/>
  <c r="W163" i="32"/>
  <c r="W149" i="32"/>
  <c r="W180" i="32"/>
  <c r="W181" i="32"/>
  <c r="W144" i="32"/>
  <c r="W150" i="32"/>
  <c r="W140" i="32"/>
  <c r="W175" i="32"/>
  <c r="W165" i="32"/>
  <c r="W139" i="32"/>
  <c r="W131" i="32"/>
  <c r="W142" i="32"/>
  <c r="W168" i="32"/>
  <c r="W169" i="32"/>
  <c r="W126" i="32"/>
  <c r="W158" i="32"/>
  <c r="W164" i="32"/>
  <c r="W162" i="32"/>
  <c r="W152" i="32"/>
  <c r="W167" i="32"/>
  <c r="W179" i="32"/>
  <c r="W125" i="32"/>
  <c r="W177" i="32"/>
  <c r="W178" i="32"/>
  <c r="W157" i="32"/>
  <c r="W133" i="32"/>
  <c r="W134" i="32"/>
  <c r="W129" i="32"/>
  <c r="W154" i="32"/>
  <c r="W174" i="32"/>
  <c r="W171" i="32"/>
  <c r="W151" i="32"/>
  <c r="W166" i="32"/>
  <c r="W153" i="32"/>
  <c r="W161" i="32"/>
  <c r="W127" i="32"/>
  <c r="W145" i="32"/>
  <c r="W137" i="32"/>
  <c r="W136" i="32"/>
  <c r="W172" i="32"/>
  <c r="W130" i="32"/>
  <c r="W160" i="32"/>
  <c r="W159" i="32"/>
  <c r="W143" i="32"/>
  <c r="W173" i="32"/>
  <c r="W170" i="32"/>
  <c r="W135" i="32"/>
  <c r="W156" i="32"/>
  <c r="W132" i="32"/>
  <c r="W148" i="32"/>
  <c r="W141" i="32"/>
  <c r="AX130" i="20"/>
  <c r="T126" i="20"/>
  <c r="AZ130" i="20"/>
  <c r="Q130" i="20"/>
  <c r="Q129" i="20"/>
  <c r="R129" i="20"/>
  <c r="R130" i="20"/>
  <c r="AC110" i="78"/>
  <c r="AC84" i="78"/>
  <c r="AC14" i="78"/>
  <c r="AC58" i="78"/>
  <c r="AC15" i="78"/>
  <c r="AC55" i="78"/>
  <c r="AC75" i="78"/>
  <c r="AC113" i="78"/>
  <c r="AC78" i="78"/>
  <c r="AC60" i="78"/>
  <c r="AC11" i="78"/>
  <c r="AC52" i="78"/>
  <c r="AC117" i="78"/>
  <c r="AC73" i="78"/>
  <c r="AC35" i="78"/>
  <c r="AC32" i="78"/>
  <c r="AC72" i="78"/>
  <c r="AC25" i="78"/>
  <c r="AC93" i="78"/>
  <c r="AC24" i="78"/>
  <c r="AC74" i="78"/>
  <c r="AC36" i="78"/>
  <c r="AC111" i="78"/>
  <c r="AC42" i="78"/>
  <c r="AC97" i="78"/>
  <c r="AC92" i="78"/>
  <c r="AC8" i="78"/>
  <c r="AC39" i="78"/>
  <c r="AC27" i="78"/>
  <c r="AC43" i="78"/>
  <c r="AC71" i="78"/>
  <c r="AC33" i="78"/>
  <c r="AC41" i="78"/>
  <c r="AC47" i="78"/>
  <c r="AC121" i="78"/>
  <c r="AC18" i="78"/>
  <c r="AC107" i="78"/>
  <c r="AC61" i="78"/>
  <c r="AC100" i="78"/>
  <c r="AC46" i="78"/>
  <c r="AC31" i="78"/>
  <c r="AC37" i="78"/>
  <c r="AC120" i="78"/>
  <c r="AC16" i="78"/>
  <c r="AC63" i="78"/>
  <c r="AC9" i="78"/>
  <c r="AC94" i="78"/>
  <c r="AC80" i="78"/>
  <c r="AC30" i="78"/>
  <c r="AC69" i="78"/>
  <c r="AC10" i="78"/>
  <c r="AC44" i="78"/>
  <c r="AC103" i="78"/>
  <c r="AC21" i="78"/>
  <c r="AC96" i="78"/>
  <c r="AC59" i="78"/>
  <c r="AC87" i="78"/>
  <c r="AC53" i="78"/>
  <c r="AC85" i="78"/>
  <c r="AC13" i="78"/>
  <c r="AC109" i="78"/>
  <c r="AC54" i="78"/>
  <c r="AC91" i="78"/>
  <c r="AC28" i="78"/>
  <c r="AC124" i="78"/>
  <c r="AC34" i="78"/>
  <c r="AC45" i="78"/>
  <c r="AC67" i="78"/>
  <c r="AC20" i="78"/>
  <c r="AC102" i="78"/>
  <c r="AC51" i="78"/>
  <c r="AC66" i="78"/>
  <c r="AC82" i="78"/>
  <c r="AC81" i="78"/>
  <c r="AC22" i="78"/>
  <c r="AC23" i="78"/>
  <c r="AC70" i="78"/>
  <c r="AC57" i="78"/>
  <c r="AC29" i="78"/>
  <c r="AC98" i="78"/>
  <c r="AC88" i="78"/>
  <c r="AC19" i="78"/>
  <c r="AC119" i="78"/>
  <c r="AC86" i="78"/>
  <c r="AC26" i="78"/>
  <c r="AC49" i="78"/>
  <c r="AC108" i="78"/>
  <c r="AC76" i="78"/>
  <c r="AC64" i="78"/>
  <c r="AC123" i="78"/>
  <c r="AC101" i="78"/>
  <c r="AC38" i="78"/>
  <c r="AC48" i="78"/>
  <c r="AC112" i="78"/>
  <c r="AC99" i="78"/>
  <c r="AC104" i="78"/>
  <c r="AC68" i="78"/>
  <c r="AC90" i="78"/>
  <c r="AC12" i="78"/>
  <c r="AC89" i="78"/>
  <c r="AC65" i="78"/>
  <c r="AC50" i="78"/>
  <c r="AC118" i="78"/>
  <c r="AC83" i="78"/>
  <c r="AC105" i="78"/>
  <c r="AC17" i="78"/>
  <c r="AC125" i="78"/>
  <c r="AC115" i="78"/>
  <c r="AC77" i="78"/>
  <c r="AC62" i="78"/>
  <c r="AC95" i="78"/>
  <c r="AC106" i="78"/>
  <c r="AC56" i="78"/>
  <c r="AC79" i="78"/>
  <c r="AC116" i="78"/>
  <c r="AC126" i="78"/>
  <c r="AC40" i="78"/>
  <c r="AC114" i="78"/>
  <c r="AC122" i="78"/>
  <c r="W78" i="78"/>
  <c r="W52" i="78"/>
  <c r="W113" i="78"/>
  <c r="W8" i="78"/>
  <c r="W55" i="78"/>
  <c r="W92" i="78"/>
  <c r="W75" i="78"/>
  <c r="W93" i="78"/>
  <c r="W58" i="78"/>
  <c r="W15" i="78"/>
  <c r="W72" i="78"/>
  <c r="W110" i="78"/>
  <c r="W84" i="78"/>
  <c r="W24" i="78"/>
  <c r="W74" i="78"/>
  <c r="W14" i="78"/>
  <c r="W73" i="78"/>
  <c r="W60" i="78"/>
  <c r="W11" i="78"/>
  <c r="W36" i="78"/>
  <c r="W25" i="78"/>
  <c r="W21" i="78"/>
  <c r="W97" i="78"/>
  <c r="W18" i="78"/>
  <c r="W43" i="78"/>
  <c r="W32" i="78"/>
  <c r="W41" i="78"/>
  <c r="W121" i="78"/>
  <c r="W47" i="78"/>
  <c r="W42" i="78"/>
  <c r="W39" i="78"/>
  <c r="W61" i="78"/>
  <c r="W71" i="78"/>
  <c r="W10" i="78"/>
  <c r="W35" i="78"/>
  <c r="W9" i="78"/>
  <c r="W80" i="78"/>
  <c r="W33" i="78"/>
  <c r="W111" i="78"/>
  <c r="W107" i="78"/>
  <c r="W30" i="78"/>
  <c r="W96" i="78"/>
  <c r="W100" i="78"/>
  <c r="W16" i="78"/>
  <c r="W103" i="78"/>
  <c r="W59" i="78"/>
  <c r="W91" i="78"/>
  <c r="W69" i="78"/>
  <c r="W46" i="78"/>
  <c r="W13" i="78"/>
  <c r="W31" i="78"/>
  <c r="W120" i="78"/>
  <c r="W27" i="78"/>
  <c r="W44" i="78"/>
  <c r="W37" i="78"/>
  <c r="W54" i="78"/>
  <c r="W57" i="78"/>
  <c r="W102" i="78"/>
  <c r="W34" i="78"/>
  <c r="W45" i="78"/>
  <c r="W20" i="78"/>
  <c r="W63" i="78"/>
  <c r="W109" i="78"/>
  <c r="W124" i="78"/>
  <c r="W117" i="78"/>
  <c r="W87" i="78"/>
  <c r="W76" i="78"/>
  <c r="W38" i="78"/>
  <c r="W23" i="78"/>
  <c r="W90" i="78"/>
  <c r="W53" i="78"/>
  <c r="W29" i="78"/>
  <c r="W51" i="78"/>
  <c r="W94" i="78"/>
  <c r="W85" i="78"/>
  <c r="W28" i="78"/>
  <c r="W89" i="78"/>
  <c r="W70" i="78"/>
  <c r="W98" i="78"/>
  <c r="W49" i="78"/>
  <c r="W99" i="78"/>
  <c r="W64" i="78"/>
  <c r="W123" i="78"/>
  <c r="W77" i="78"/>
  <c r="W26" i="78"/>
  <c r="W119" i="78"/>
  <c r="W67" i="78"/>
  <c r="W118" i="78"/>
  <c r="W40" i="78"/>
  <c r="W116" i="78"/>
  <c r="W48" i="78"/>
  <c r="W83" i="78"/>
  <c r="W105" i="78"/>
  <c r="W50" i="78"/>
  <c r="W108" i="78"/>
  <c r="W22" i="78"/>
  <c r="W82" i="78"/>
  <c r="W86" i="78"/>
  <c r="W112" i="78"/>
  <c r="W12" i="78"/>
  <c r="W81" i="78"/>
  <c r="W115" i="78"/>
  <c r="W79" i="78"/>
  <c r="W88" i="78"/>
  <c r="W62" i="78"/>
  <c r="W114" i="78"/>
  <c r="W106" i="78"/>
  <c r="W122" i="78"/>
  <c r="W66" i="78"/>
  <c r="W68" i="78"/>
  <c r="W125" i="78"/>
  <c r="W56" i="78"/>
  <c r="W104" i="78"/>
  <c r="W95" i="78"/>
  <c r="W65" i="78"/>
  <c r="W126" i="78"/>
  <c r="W101" i="78"/>
  <c r="W17" i="78"/>
  <c r="W19" i="78"/>
  <c r="X14" i="78"/>
  <c r="X93" i="78"/>
  <c r="X73" i="78"/>
  <c r="X84" i="78"/>
  <c r="X78" i="78"/>
  <c r="X60" i="78"/>
  <c r="X97" i="78"/>
  <c r="X55" i="78"/>
  <c r="X15" i="78"/>
  <c r="X110" i="78"/>
  <c r="X36" i="78"/>
  <c r="X33" i="78"/>
  <c r="X74" i="78"/>
  <c r="X72" i="78"/>
  <c r="X75" i="78"/>
  <c r="X113" i="78"/>
  <c r="X58" i="78"/>
  <c r="X42" i="78"/>
  <c r="X52" i="78"/>
  <c r="X32" i="78"/>
  <c r="X25" i="78"/>
  <c r="X111" i="78"/>
  <c r="X21" i="78"/>
  <c r="X71" i="78"/>
  <c r="X18" i="78"/>
  <c r="X61" i="78"/>
  <c r="X121" i="78"/>
  <c r="X11" i="78"/>
  <c r="X47" i="78"/>
  <c r="X8" i="78"/>
  <c r="X24" i="78"/>
  <c r="X43" i="78"/>
  <c r="X27" i="78"/>
  <c r="X35" i="78"/>
  <c r="X41" i="78"/>
  <c r="X39" i="78"/>
  <c r="X30" i="78"/>
  <c r="X16" i="78"/>
  <c r="X69" i="78"/>
  <c r="X107" i="78"/>
  <c r="X91" i="78"/>
  <c r="X9" i="78"/>
  <c r="X92" i="78"/>
  <c r="X63" i="78"/>
  <c r="X103" i="78"/>
  <c r="X59" i="78"/>
  <c r="X100" i="78"/>
  <c r="X94" i="78"/>
  <c r="X10" i="78"/>
  <c r="X46" i="78"/>
  <c r="X53" i="78"/>
  <c r="X44" i="78"/>
  <c r="X37" i="78"/>
  <c r="X87" i="78"/>
  <c r="X96" i="78"/>
  <c r="X67" i="78"/>
  <c r="X45" i="78"/>
  <c r="X80" i="78"/>
  <c r="X120" i="78"/>
  <c r="X102" i="78"/>
  <c r="X34" i="78"/>
  <c r="X20" i="78"/>
  <c r="X109" i="78"/>
  <c r="X124" i="78"/>
  <c r="X117" i="78"/>
  <c r="X22" i="78"/>
  <c r="X118" i="78"/>
  <c r="X89" i="78"/>
  <c r="X57" i="78"/>
  <c r="X29" i="78"/>
  <c r="X98" i="78"/>
  <c r="X70" i="78"/>
  <c r="X66" i="78"/>
  <c r="X28" i="78"/>
  <c r="X90" i="78"/>
  <c r="X13" i="78"/>
  <c r="X54" i="78"/>
  <c r="X85" i="78"/>
  <c r="X51" i="78"/>
  <c r="X26" i="78"/>
  <c r="X68" i="78"/>
  <c r="X101" i="78"/>
  <c r="X23" i="78"/>
  <c r="X50" i="78"/>
  <c r="X12" i="78"/>
  <c r="X86" i="78"/>
  <c r="X31" i="78"/>
  <c r="X123" i="78"/>
  <c r="X119" i="78"/>
  <c r="X38" i="78"/>
  <c r="X76" i="78"/>
  <c r="X99" i="78"/>
  <c r="X82" i="78"/>
  <c r="X48" i="78"/>
  <c r="X17" i="78"/>
  <c r="X77" i="78"/>
  <c r="X65" i="78"/>
  <c r="X116" i="78"/>
  <c r="X49" i="78"/>
  <c r="X108" i="78"/>
  <c r="X81" i="78"/>
  <c r="X83" i="78"/>
  <c r="X112" i="78"/>
  <c r="X64" i="78"/>
  <c r="X40" i="78"/>
  <c r="X56" i="78"/>
  <c r="X95" i="78"/>
  <c r="X79" i="78"/>
  <c r="X106" i="78"/>
  <c r="X19" i="78"/>
  <c r="X122" i="78"/>
  <c r="X88" i="78"/>
  <c r="X125" i="78"/>
  <c r="X105" i="78"/>
  <c r="X115" i="78"/>
  <c r="X62" i="78"/>
  <c r="X104" i="78"/>
  <c r="X126" i="78"/>
  <c r="X114" i="78"/>
  <c r="AB52" i="78"/>
  <c r="AB92" i="78"/>
  <c r="AB73" i="78"/>
  <c r="AB84" i="78"/>
  <c r="AB78" i="78"/>
  <c r="AB60" i="78"/>
  <c r="AB110" i="78"/>
  <c r="AB15" i="78"/>
  <c r="AB75" i="78"/>
  <c r="AB93" i="78"/>
  <c r="AB11" i="78"/>
  <c r="AB21" i="78"/>
  <c r="AB72" i="78"/>
  <c r="AB58" i="78"/>
  <c r="AB25" i="78"/>
  <c r="AB74" i="78"/>
  <c r="AB36" i="78"/>
  <c r="AB113" i="78"/>
  <c r="AB35" i="78"/>
  <c r="AB97" i="78"/>
  <c r="AB14" i="78"/>
  <c r="AB71" i="78"/>
  <c r="AB24" i="78"/>
  <c r="AB41" i="78"/>
  <c r="AB117" i="78"/>
  <c r="AB61" i="78"/>
  <c r="AB8" i="78"/>
  <c r="AB43" i="78"/>
  <c r="AB42" i="78"/>
  <c r="AB121" i="78"/>
  <c r="AB10" i="78"/>
  <c r="AB27" i="78"/>
  <c r="AB16" i="78"/>
  <c r="AB111" i="78"/>
  <c r="AB39" i="78"/>
  <c r="AB33" i="78"/>
  <c r="AB107" i="78"/>
  <c r="AB18" i="78"/>
  <c r="AB30" i="78"/>
  <c r="AB96" i="78"/>
  <c r="AB63" i="78"/>
  <c r="AB55" i="78"/>
  <c r="AB13" i="78"/>
  <c r="AB44" i="78"/>
  <c r="AB91" i="78"/>
  <c r="AB32" i="78"/>
  <c r="AB103" i="78"/>
  <c r="AB31" i="78"/>
  <c r="AB80" i="78"/>
  <c r="AB120" i="78"/>
  <c r="AB37" i="78"/>
  <c r="AB94" i="78"/>
  <c r="AB69" i="78"/>
  <c r="AB100" i="78"/>
  <c r="AB20" i="78"/>
  <c r="AB87" i="78"/>
  <c r="AB9" i="78"/>
  <c r="AB102" i="78"/>
  <c r="AB29" i="78"/>
  <c r="AB89" i="78"/>
  <c r="AB85" i="78"/>
  <c r="AB53" i="78"/>
  <c r="AB54" i="78"/>
  <c r="AB47" i="78"/>
  <c r="AB34" i="78"/>
  <c r="AB124" i="78"/>
  <c r="AB59" i="78"/>
  <c r="AB23" i="78"/>
  <c r="AB98" i="78"/>
  <c r="AB70" i="78"/>
  <c r="AB51" i="78"/>
  <c r="AB45" i="78"/>
  <c r="AB76" i="78"/>
  <c r="AB118" i="78"/>
  <c r="AB57" i="78"/>
  <c r="AB65" i="78"/>
  <c r="AB46" i="78"/>
  <c r="AB67" i="78"/>
  <c r="AB109" i="78"/>
  <c r="AB28" i="78"/>
  <c r="AB123" i="78"/>
  <c r="AB88" i="78"/>
  <c r="AB115" i="78"/>
  <c r="AB99" i="78"/>
  <c r="AB101" i="78"/>
  <c r="AB90" i="78"/>
  <c r="AB12" i="78"/>
  <c r="AB86" i="78"/>
  <c r="AB81" i="78"/>
  <c r="AB64" i="78"/>
  <c r="AB112" i="78"/>
  <c r="AB49" i="78"/>
  <c r="AB108" i="78"/>
  <c r="AB38" i="78"/>
  <c r="AB66" i="78"/>
  <c r="AB22" i="78"/>
  <c r="AB105" i="78"/>
  <c r="AB40" i="78"/>
  <c r="AB50" i="78"/>
  <c r="AB83" i="78"/>
  <c r="AB119" i="78"/>
  <c r="AB26" i="78"/>
  <c r="AB48" i="78"/>
  <c r="AB82" i="78"/>
  <c r="AB68" i="78"/>
  <c r="AB114" i="78"/>
  <c r="AB79" i="78"/>
  <c r="AB122" i="78"/>
  <c r="AB125" i="78"/>
  <c r="AB126" i="78"/>
  <c r="AB116" i="78"/>
  <c r="AB77" i="78"/>
  <c r="AB56" i="78"/>
  <c r="AB19" i="78"/>
  <c r="AB95" i="78"/>
  <c r="AB104" i="78"/>
  <c r="AB62" i="78"/>
  <c r="AB106" i="78"/>
  <c r="AB17" i="78"/>
  <c r="AA78" i="78"/>
  <c r="AA113" i="78"/>
  <c r="AA52" i="78"/>
  <c r="AA84" i="78"/>
  <c r="AA14" i="78"/>
  <c r="AA60" i="78"/>
  <c r="AA97" i="78"/>
  <c r="AA71" i="78"/>
  <c r="AA55" i="78"/>
  <c r="AA92" i="78"/>
  <c r="AA72" i="78"/>
  <c r="AA58" i="78"/>
  <c r="AA74" i="78"/>
  <c r="AA32" i="78"/>
  <c r="AA15" i="78"/>
  <c r="AA8" i="78"/>
  <c r="AA11" i="78"/>
  <c r="AA75" i="78"/>
  <c r="AA21" i="78"/>
  <c r="AA41" i="78"/>
  <c r="AA73" i="78"/>
  <c r="AA42" i="78"/>
  <c r="AA35" i="78"/>
  <c r="AA111" i="78"/>
  <c r="AA39" i="78"/>
  <c r="AA27" i="78"/>
  <c r="AA18" i="78"/>
  <c r="AA47" i="78"/>
  <c r="AA110" i="78"/>
  <c r="AA117" i="78"/>
  <c r="AA25" i="78"/>
  <c r="AA121" i="78"/>
  <c r="AA93" i="78"/>
  <c r="AA33" i="78"/>
  <c r="AA9" i="78"/>
  <c r="AA16" i="78"/>
  <c r="AA36" i="78"/>
  <c r="AA43" i="78"/>
  <c r="AA24" i="78"/>
  <c r="AA10" i="78"/>
  <c r="AA13" i="78"/>
  <c r="AA96" i="78"/>
  <c r="AA37" i="78"/>
  <c r="AA80" i="78"/>
  <c r="AA61" i="78"/>
  <c r="AA91" i="78"/>
  <c r="AA107" i="78"/>
  <c r="AA46" i="78"/>
  <c r="AA94" i="78"/>
  <c r="AA30" i="78"/>
  <c r="AA120" i="78"/>
  <c r="AA31" i="78"/>
  <c r="AA57" i="78"/>
  <c r="AA29" i="78"/>
  <c r="AA63" i="78"/>
  <c r="AA100" i="78"/>
  <c r="AA53" i="78"/>
  <c r="AA124" i="78"/>
  <c r="AA54" i="78"/>
  <c r="AA89" i="78"/>
  <c r="AA85" i="78"/>
  <c r="AA59" i="78"/>
  <c r="AA34" i="78"/>
  <c r="AA67" i="78"/>
  <c r="AA69" i="78"/>
  <c r="AA103" i="78"/>
  <c r="AA20" i="78"/>
  <c r="AA102" i="78"/>
  <c r="AA116" i="78"/>
  <c r="AA90" i="78"/>
  <c r="AA98" i="78"/>
  <c r="AA51" i="78"/>
  <c r="AA87" i="78"/>
  <c r="AA23" i="78"/>
  <c r="AA70" i="78"/>
  <c r="AA28" i="78"/>
  <c r="AA45" i="78"/>
  <c r="AA44" i="78"/>
  <c r="AA77" i="78"/>
  <c r="AA82" i="78"/>
  <c r="AA26" i="78"/>
  <c r="AA112" i="78"/>
  <c r="AA88" i="78"/>
  <c r="AA40" i="78"/>
  <c r="AA101" i="78"/>
  <c r="AA83" i="78"/>
  <c r="AA65" i="78"/>
  <c r="AA104" i="78"/>
  <c r="AA68" i="78"/>
  <c r="AA109" i="78"/>
  <c r="AA38" i="78"/>
  <c r="AA76" i="78"/>
  <c r="AA118" i="78"/>
  <c r="AA12" i="78"/>
  <c r="AA115" i="78"/>
  <c r="AA64" i="78"/>
  <c r="AA48" i="78"/>
  <c r="AA123" i="78"/>
  <c r="AA119" i="78"/>
  <c r="AA105" i="78"/>
  <c r="AA49" i="78"/>
  <c r="AA22" i="78"/>
  <c r="AA50" i="78"/>
  <c r="AA66" i="78"/>
  <c r="AA108" i="78"/>
  <c r="AA81" i="78"/>
  <c r="AA56" i="78"/>
  <c r="AA62" i="78"/>
  <c r="AA19" i="78"/>
  <c r="AA79" i="78"/>
  <c r="AA106" i="78"/>
  <c r="AA99" i="78"/>
  <c r="AA126" i="78"/>
  <c r="AA86" i="78"/>
  <c r="AA125" i="78"/>
  <c r="AA95" i="78"/>
  <c r="AA122" i="78"/>
  <c r="AA17" i="78"/>
  <c r="AA114" i="78"/>
  <c r="Z84" i="78"/>
  <c r="Z55" i="78"/>
  <c r="Z60" i="78"/>
  <c r="Z97" i="78"/>
  <c r="Z93" i="78"/>
  <c r="Z113" i="78"/>
  <c r="Z110" i="78"/>
  <c r="Z14" i="78"/>
  <c r="Z75" i="78"/>
  <c r="Z73" i="78"/>
  <c r="Z8" i="78"/>
  <c r="Z15" i="78"/>
  <c r="Z92" i="78"/>
  <c r="Z21" i="78"/>
  <c r="Z24" i="78"/>
  <c r="Z41" i="78"/>
  <c r="Z74" i="78"/>
  <c r="Z78" i="78"/>
  <c r="Z72" i="78"/>
  <c r="Z25" i="78"/>
  <c r="Z36" i="78"/>
  <c r="Z58" i="78"/>
  <c r="Z35" i="78"/>
  <c r="Z32" i="78"/>
  <c r="Z33" i="78"/>
  <c r="Z121" i="78"/>
  <c r="Z39" i="78"/>
  <c r="Z43" i="78"/>
  <c r="Z27" i="78"/>
  <c r="Z61" i="78"/>
  <c r="Z10" i="78"/>
  <c r="Z18" i="78"/>
  <c r="Z47" i="78"/>
  <c r="Z30" i="78"/>
  <c r="Z71" i="78"/>
  <c r="Z107" i="78"/>
  <c r="Z80" i="78"/>
  <c r="Z11" i="78"/>
  <c r="Z16" i="78"/>
  <c r="Z117" i="78"/>
  <c r="Z63" i="78"/>
  <c r="Z37" i="78"/>
  <c r="Z52" i="78"/>
  <c r="Z42" i="78"/>
  <c r="Z111" i="78"/>
  <c r="Z94" i="78"/>
  <c r="Z96" i="78"/>
  <c r="Z120" i="78"/>
  <c r="Z100" i="78"/>
  <c r="Z69" i="78"/>
  <c r="Z91" i="78"/>
  <c r="Z59" i="78"/>
  <c r="Z9" i="78"/>
  <c r="Z13" i="78"/>
  <c r="Z44" i="78"/>
  <c r="Z85" i="78"/>
  <c r="Z34" i="78"/>
  <c r="Z46" i="78"/>
  <c r="Z28" i="78"/>
  <c r="Z29" i="78"/>
  <c r="Z54" i="78"/>
  <c r="Z23" i="78"/>
  <c r="Z53" i="78"/>
  <c r="Z109" i="78"/>
  <c r="Z31" i="78"/>
  <c r="Z20" i="78"/>
  <c r="Z103" i="78"/>
  <c r="Z51" i="78"/>
  <c r="Z57" i="78"/>
  <c r="Z81" i="78"/>
  <c r="Z65" i="78"/>
  <c r="Z102" i="78"/>
  <c r="Z124" i="78"/>
  <c r="Z45" i="78"/>
  <c r="Z76" i="78"/>
  <c r="Z22" i="78"/>
  <c r="Z98" i="78"/>
  <c r="Z70" i="78"/>
  <c r="Z90" i="78"/>
  <c r="Z89" i="78"/>
  <c r="Z50" i="78"/>
  <c r="Z123" i="78"/>
  <c r="Z82" i="78"/>
  <c r="Z108" i="78"/>
  <c r="Z17" i="78"/>
  <c r="Z26" i="78"/>
  <c r="Z48" i="78"/>
  <c r="Z112" i="78"/>
  <c r="Z105" i="78"/>
  <c r="Z104" i="78"/>
  <c r="Z19" i="78"/>
  <c r="Z68" i="78"/>
  <c r="Z67" i="78"/>
  <c r="Z12" i="78"/>
  <c r="Z64" i="78"/>
  <c r="Z86" i="78"/>
  <c r="Z83" i="78"/>
  <c r="Z38" i="78"/>
  <c r="Z118" i="78"/>
  <c r="Z119" i="78"/>
  <c r="Z66" i="78"/>
  <c r="Z116" i="78"/>
  <c r="Z87" i="78"/>
  <c r="Z56" i="78"/>
  <c r="Z77" i="78"/>
  <c r="Z95" i="78"/>
  <c r="Z106" i="78"/>
  <c r="Z115" i="78"/>
  <c r="Z122" i="78"/>
  <c r="Z101" i="78"/>
  <c r="Z125" i="78"/>
  <c r="Z62" i="78"/>
  <c r="Z126" i="78"/>
  <c r="Z99" i="78"/>
  <c r="Z40" i="78"/>
  <c r="Z114" i="78"/>
  <c r="Z79" i="78"/>
  <c r="Z88" i="78"/>
  <c r="Z49" i="78"/>
  <c r="AF78" i="78"/>
  <c r="AF113" i="78"/>
  <c r="AF110" i="78"/>
  <c r="AF73" i="78"/>
  <c r="AF84" i="78"/>
  <c r="AF14" i="78"/>
  <c r="AF52" i="78"/>
  <c r="AF93" i="78"/>
  <c r="AF8" i="78"/>
  <c r="AF71" i="78"/>
  <c r="AF97" i="78"/>
  <c r="AF60" i="78"/>
  <c r="AF58" i="78"/>
  <c r="AF11" i="78"/>
  <c r="AF117" i="78"/>
  <c r="AF41" i="78"/>
  <c r="AF15" i="78"/>
  <c r="AF92" i="78"/>
  <c r="AF24" i="78"/>
  <c r="AF36" i="78"/>
  <c r="AF55" i="78"/>
  <c r="AF74" i="78"/>
  <c r="AF25" i="78"/>
  <c r="AF21" i="78"/>
  <c r="AF75" i="78"/>
  <c r="AF72" i="78"/>
  <c r="AF35" i="78"/>
  <c r="AF18" i="78"/>
  <c r="AF16" i="78"/>
  <c r="AF121" i="78"/>
  <c r="AF43" i="78"/>
  <c r="AF42" i="78"/>
  <c r="AF111" i="78"/>
  <c r="AF27" i="78"/>
  <c r="AF61" i="78"/>
  <c r="AF30" i="78"/>
  <c r="AF32" i="78"/>
  <c r="AF10" i="78"/>
  <c r="AF9" i="78"/>
  <c r="AF13" i="78"/>
  <c r="AF80" i="78"/>
  <c r="AF63" i="78"/>
  <c r="AF103" i="78"/>
  <c r="AF37" i="78"/>
  <c r="AF46" i="78"/>
  <c r="AF33" i="78"/>
  <c r="AF39" i="78"/>
  <c r="AF107" i="78"/>
  <c r="AF47" i="78"/>
  <c r="AF96" i="78"/>
  <c r="AF100" i="78"/>
  <c r="AF44" i="78"/>
  <c r="AF94" i="78"/>
  <c r="AF91" i="78"/>
  <c r="AF69" i="78"/>
  <c r="AF31" i="78"/>
  <c r="AF120" i="78"/>
  <c r="AF124" i="78"/>
  <c r="AF23" i="78"/>
  <c r="AF102" i="78"/>
  <c r="AF87" i="78"/>
  <c r="AF59" i="78"/>
  <c r="AF109" i="78"/>
  <c r="AF89" i="78"/>
  <c r="AF34" i="78"/>
  <c r="AF54" i="78"/>
  <c r="AF67" i="78"/>
  <c r="AF29" i="78"/>
  <c r="AF53" i="78"/>
  <c r="AF57" i="78"/>
  <c r="AF81" i="78"/>
  <c r="AF28" i="78"/>
  <c r="AF51" i="78"/>
  <c r="AF90" i="78"/>
  <c r="AF65" i="78"/>
  <c r="AF82" i="78"/>
  <c r="AF20" i="78"/>
  <c r="AF45" i="78"/>
  <c r="AF70" i="78"/>
  <c r="AF85" i="78"/>
  <c r="AF76" i="78"/>
  <c r="AF116" i="78"/>
  <c r="AF118" i="78"/>
  <c r="AF12" i="78"/>
  <c r="AF86" i="78"/>
  <c r="AF119" i="78"/>
  <c r="AF108" i="78"/>
  <c r="AF22" i="78"/>
  <c r="AF83" i="78"/>
  <c r="AF49" i="78"/>
  <c r="AF77" i="78"/>
  <c r="AF64" i="78"/>
  <c r="AF104" i="78"/>
  <c r="AF38" i="78"/>
  <c r="AF112" i="78"/>
  <c r="AF17" i="78"/>
  <c r="AF68" i="78"/>
  <c r="AF50" i="78"/>
  <c r="AF26" i="78"/>
  <c r="AF123" i="78"/>
  <c r="AF98" i="78"/>
  <c r="AF48" i="78"/>
  <c r="AF105" i="78"/>
  <c r="AF99" i="78"/>
  <c r="AF79" i="78"/>
  <c r="AF56" i="78"/>
  <c r="AF106" i="78"/>
  <c r="AF125" i="78"/>
  <c r="AF95" i="78"/>
  <c r="AF122" i="78"/>
  <c r="AF115" i="78"/>
  <c r="AF19" i="78"/>
  <c r="AF126" i="78"/>
  <c r="AF66" i="78"/>
  <c r="AF40" i="78"/>
  <c r="AF62" i="78"/>
  <c r="AF88" i="78"/>
  <c r="AF101" i="78"/>
  <c r="AF114" i="78"/>
  <c r="AD93" i="78"/>
  <c r="AD110" i="78"/>
  <c r="AD78" i="78"/>
  <c r="AD52" i="78"/>
  <c r="AD72" i="78"/>
  <c r="AD60" i="78"/>
  <c r="AD84" i="78"/>
  <c r="AD14" i="78"/>
  <c r="AD97" i="78"/>
  <c r="AD113" i="78"/>
  <c r="AD92" i="78"/>
  <c r="AD58" i="78"/>
  <c r="AD25" i="78"/>
  <c r="AD33" i="78"/>
  <c r="AD55" i="78"/>
  <c r="AD73" i="78"/>
  <c r="AD71" i="78"/>
  <c r="AD11" i="78"/>
  <c r="AD41" i="78"/>
  <c r="AD42" i="78"/>
  <c r="AD15" i="78"/>
  <c r="AD8" i="78"/>
  <c r="AD35" i="78"/>
  <c r="AD61" i="78"/>
  <c r="AD47" i="78"/>
  <c r="AD117" i="78"/>
  <c r="AD121" i="78"/>
  <c r="AD24" i="78"/>
  <c r="AD111" i="78"/>
  <c r="AD39" i="78"/>
  <c r="AD10" i="78"/>
  <c r="AD27" i="78"/>
  <c r="AD9" i="78"/>
  <c r="AD18" i="78"/>
  <c r="AD21" i="78"/>
  <c r="AD36" i="78"/>
  <c r="AD16" i="78"/>
  <c r="AD75" i="78"/>
  <c r="AD44" i="78"/>
  <c r="AD100" i="78"/>
  <c r="AD32" i="78"/>
  <c r="AD46" i="78"/>
  <c r="AD74" i="78"/>
  <c r="AD91" i="78"/>
  <c r="AD120" i="78"/>
  <c r="AD37" i="78"/>
  <c r="AD80" i="78"/>
  <c r="AD63" i="78"/>
  <c r="AD107" i="78"/>
  <c r="AD30" i="78"/>
  <c r="AD59" i="78"/>
  <c r="AD13" i="78"/>
  <c r="AD28" i="78"/>
  <c r="AD102" i="78"/>
  <c r="AD124" i="78"/>
  <c r="AD54" i="78"/>
  <c r="AD96" i="78"/>
  <c r="AD31" i="78"/>
  <c r="AD20" i="78"/>
  <c r="AD87" i="78"/>
  <c r="AD34" i="78"/>
  <c r="AD43" i="78"/>
  <c r="AD69" i="78"/>
  <c r="AD45" i="78"/>
  <c r="AD57" i="78"/>
  <c r="AD103" i="78"/>
  <c r="AD94" i="78"/>
  <c r="AD109" i="78"/>
  <c r="AD67" i="78"/>
  <c r="AD38" i="78"/>
  <c r="AD29" i="78"/>
  <c r="AD66" i="78"/>
  <c r="AD53" i="78"/>
  <c r="AD76" i="78"/>
  <c r="AD81" i="78"/>
  <c r="AD23" i="78"/>
  <c r="AD65" i="78"/>
  <c r="AD89" i="78"/>
  <c r="AD98" i="78"/>
  <c r="AD90" i="78"/>
  <c r="AD70" i="78"/>
  <c r="AD85" i="78"/>
  <c r="AD64" i="78"/>
  <c r="AD86" i="78"/>
  <c r="AD105" i="78"/>
  <c r="AD40" i="78"/>
  <c r="AD118" i="78"/>
  <c r="AD82" i="78"/>
  <c r="AD83" i="78"/>
  <c r="AD112" i="78"/>
  <c r="AD68" i="78"/>
  <c r="AD26" i="78"/>
  <c r="AD50" i="78"/>
  <c r="AD48" i="78"/>
  <c r="AD116" i="78"/>
  <c r="AD123" i="78"/>
  <c r="AD108" i="78"/>
  <c r="AD51" i="78"/>
  <c r="AD12" i="78"/>
  <c r="AD49" i="78"/>
  <c r="AD22" i="78"/>
  <c r="AD119" i="78"/>
  <c r="AD19" i="78"/>
  <c r="AD77" i="78"/>
  <c r="AD56" i="78"/>
  <c r="AD88" i="78"/>
  <c r="AD104" i="78"/>
  <c r="AD101" i="78"/>
  <c r="AD126" i="78"/>
  <c r="AD62" i="78"/>
  <c r="AD79" i="78"/>
  <c r="AD106" i="78"/>
  <c r="AD17" i="78"/>
  <c r="AD125" i="78"/>
  <c r="AD115" i="78"/>
  <c r="AD95" i="78"/>
  <c r="AD114" i="78"/>
  <c r="AD122" i="78"/>
  <c r="AD99" i="78"/>
  <c r="AE93" i="78"/>
  <c r="AE97" i="78"/>
  <c r="AE52" i="78"/>
  <c r="AE84" i="78"/>
  <c r="AE60" i="78"/>
  <c r="AE75" i="78"/>
  <c r="AE14" i="78"/>
  <c r="AE72" i="78"/>
  <c r="AE8" i="78"/>
  <c r="AE71" i="78"/>
  <c r="AE78" i="78"/>
  <c r="AE55" i="78"/>
  <c r="AE15" i="78"/>
  <c r="AE113" i="78"/>
  <c r="AE92" i="78"/>
  <c r="AE24" i="78"/>
  <c r="AE33" i="78"/>
  <c r="AE11" i="78"/>
  <c r="AE36" i="78"/>
  <c r="AE74" i="78"/>
  <c r="AE21" i="78"/>
  <c r="AE110" i="78"/>
  <c r="AE58" i="78"/>
  <c r="AE25" i="78"/>
  <c r="AE111" i="78"/>
  <c r="AE73" i="78"/>
  <c r="AE61" i="78"/>
  <c r="AE80" i="78"/>
  <c r="AE107" i="78"/>
  <c r="AE41" i="78"/>
  <c r="AE121" i="78"/>
  <c r="AE43" i="78"/>
  <c r="AE117" i="78"/>
  <c r="AE39" i="78"/>
  <c r="AE10" i="78"/>
  <c r="AE35" i="78"/>
  <c r="AE30" i="78"/>
  <c r="AE16" i="78"/>
  <c r="AE42" i="78"/>
  <c r="AE32" i="78"/>
  <c r="AE18" i="78"/>
  <c r="AE47" i="78"/>
  <c r="AE69" i="78"/>
  <c r="AE31" i="78"/>
  <c r="AE91" i="78"/>
  <c r="AE46" i="78"/>
  <c r="AE13" i="78"/>
  <c r="AE27" i="78"/>
  <c r="AE9" i="78"/>
  <c r="AE120" i="78"/>
  <c r="AE63" i="78"/>
  <c r="AE103" i="78"/>
  <c r="AE100" i="78"/>
  <c r="AE59" i="78"/>
  <c r="AE94" i="78"/>
  <c r="AE34" i="78"/>
  <c r="AE124" i="78"/>
  <c r="AE87" i="78"/>
  <c r="AE54" i="78"/>
  <c r="AE29" i="78"/>
  <c r="AE96" i="78"/>
  <c r="AE109" i="78"/>
  <c r="AE28" i="78"/>
  <c r="AE102" i="78"/>
  <c r="AE23" i="78"/>
  <c r="AE53" i="78"/>
  <c r="AE20" i="78"/>
  <c r="AE44" i="78"/>
  <c r="AE37" i="78"/>
  <c r="AE76" i="78"/>
  <c r="AE70" i="78"/>
  <c r="AE22" i="78"/>
  <c r="AE85" i="78"/>
  <c r="AE90" i="78"/>
  <c r="AE38" i="78"/>
  <c r="AE67" i="78"/>
  <c r="AE51" i="78"/>
  <c r="AE116" i="78"/>
  <c r="AE57" i="78"/>
  <c r="AE45" i="78"/>
  <c r="AE118" i="78"/>
  <c r="AE115" i="78"/>
  <c r="AE48" i="78"/>
  <c r="AE123" i="78"/>
  <c r="AE49" i="78"/>
  <c r="AE88" i="78"/>
  <c r="AE99" i="78"/>
  <c r="AE65" i="78"/>
  <c r="AE50" i="78"/>
  <c r="AE112" i="78"/>
  <c r="AE64" i="78"/>
  <c r="AE119" i="78"/>
  <c r="AE108" i="78"/>
  <c r="AE77" i="78"/>
  <c r="AE104" i="78"/>
  <c r="AE89" i="78"/>
  <c r="AE82" i="78"/>
  <c r="AE12" i="78"/>
  <c r="AE83" i="78"/>
  <c r="AE26" i="78"/>
  <c r="AE86" i="78"/>
  <c r="AE66" i="78"/>
  <c r="AE105" i="78"/>
  <c r="AE101" i="78"/>
  <c r="AE126" i="78"/>
  <c r="AE19" i="78"/>
  <c r="AE106" i="78"/>
  <c r="AE98" i="78"/>
  <c r="AE81" i="78"/>
  <c r="AE17" i="78"/>
  <c r="AE122" i="78"/>
  <c r="AE79" i="78"/>
  <c r="AE40" i="78"/>
  <c r="AE125" i="78"/>
  <c r="AE114" i="78"/>
  <c r="AE68" i="78"/>
  <c r="AE56" i="78"/>
  <c r="AE95" i="78"/>
  <c r="AE62" i="78"/>
  <c r="L75" i="78"/>
  <c r="L15" i="78"/>
  <c r="L97" i="78"/>
  <c r="L58" i="78"/>
  <c r="L71" i="78"/>
  <c r="L110" i="78"/>
  <c r="L93" i="78"/>
  <c r="L52" i="78"/>
  <c r="L113" i="78"/>
  <c r="L73" i="78"/>
  <c r="L78" i="78"/>
  <c r="L55" i="78"/>
  <c r="L92" i="78"/>
  <c r="L35" i="78"/>
  <c r="L8" i="78"/>
  <c r="L42" i="78"/>
  <c r="L32" i="78"/>
  <c r="L21" i="78"/>
  <c r="L14" i="78"/>
  <c r="L84" i="78"/>
  <c r="L25" i="78"/>
  <c r="L11" i="78"/>
  <c r="L41" i="78"/>
  <c r="L36" i="78"/>
  <c r="L60" i="78"/>
  <c r="L72" i="78"/>
  <c r="L24" i="78"/>
  <c r="L74" i="78"/>
  <c r="L33" i="78"/>
  <c r="L121" i="78"/>
  <c r="L9" i="78"/>
  <c r="L27" i="78"/>
  <c r="L61" i="78"/>
  <c r="L10" i="78"/>
  <c r="L107" i="78"/>
  <c r="L39" i="78"/>
  <c r="L117" i="78"/>
  <c r="L30" i="78"/>
  <c r="L111" i="78"/>
  <c r="L18" i="78"/>
  <c r="L43" i="78"/>
  <c r="L59" i="78"/>
  <c r="L100" i="78"/>
  <c r="L47" i="78"/>
  <c r="L91" i="78"/>
  <c r="L44" i="78"/>
  <c r="L37" i="78"/>
  <c r="L31" i="78"/>
  <c r="L94" i="78"/>
  <c r="L63" i="78"/>
  <c r="L13" i="78"/>
  <c r="L96" i="78"/>
  <c r="L120" i="78"/>
  <c r="L16" i="78"/>
  <c r="L69" i="78"/>
  <c r="L103" i="78"/>
  <c r="L67" i="78"/>
  <c r="L20" i="78"/>
  <c r="L109" i="78"/>
  <c r="L102" i="78"/>
  <c r="L34" i="78"/>
  <c r="L28" i="78"/>
  <c r="L89" i="78"/>
  <c r="L53" i="78"/>
  <c r="L66" i="78"/>
  <c r="L57" i="78"/>
  <c r="L51" i="78"/>
  <c r="L90" i="78"/>
  <c r="L76" i="78"/>
  <c r="L65" i="78"/>
  <c r="L80" i="78"/>
  <c r="L85" i="78"/>
  <c r="L38" i="78"/>
  <c r="L46" i="78"/>
  <c r="L87" i="78"/>
  <c r="L54" i="78"/>
  <c r="L45" i="78"/>
  <c r="L23" i="78"/>
  <c r="L29" i="78"/>
  <c r="L124" i="78"/>
  <c r="L98" i="78"/>
  <c r="L22" i="78"/>
  <c r="L82" i="78"/>
  <c r="L64" i="78"/>
  <c r="L48" i="78"/>
  <c r="L77" i="78"/>
  <c r="L50" i="78"/>
  <c r="L26" i="78"/>
  <c r="L123" i="78"/>
  <c r="L70" i="78"/>
  <c r="L49" i="78"/>
  <c r="L88" i="78"/>
  <c r="L115" i="78"/>
  <c r="L108" i="78"/>
  <c r="L19" i="78"/>
  <c r="L116" i="78"/>
  <c r="L83" i="78"/>
  <c r="L112" i="78"/>
  <c r="L12" i="78"/>
  <c r="L105" i="78"/>
  <c r="L81" i="78"/>
  <c r="L118" i="78"/>
  <c r="L86" i="78"/>
  <c r="L119" i="78"/>
  <c r="L17" i="78"/>
  <c r="L114" i="78"/>
  <c r="L99" i="78"/>
  <c r="L68" i="78"/>
  <c r="L125" i="78"/>
  <c r="L101" i="78"/>
  <c r="L95" i="78"/>
  <c r="L122" i="78"/>
  <c r="L40" i="78"/>
  <c r="L104" i="78"/>
  <c r="L106" i="78"/>
  <c r="L56" i="78"/>
  <c r="L62" i="78"/>
  <c r="L79" i="78"/>
  <c r="L126" i="78"/>
  <c r="AG52" i="78"/>
  <c r="AG55" i="78"/>
  <c r="AG92" i="78"/>
  <c r="AG78" i="78"/>
  <c r="AG15" i="78"/>
  <c r="AG113" i="78"/>
  <c r="AG75" i="78"/>
  <c r="AG60" i="78"/>
  <c r="AG72" i="78"/>
  <c r="AG71" i="78"/>
  <c r="AG84" i="78"/>
  <c r="AG14" i="78"/>
  <c r="AG97" i="78"/>
  <c r="AG73" i="78"/>
  <c r="AG11" i="78"/>
  <c r="AG35" i="78"/>
  <c r="AG24" i="78"/>
  <c r="AG8" i="78"/>
  <c r="AG110" i="78"/>
  <c r="AG58" i="78"/>
  <c r="AG42" i="78"/>
  <c r="AG121" i="78"/>
  <c r="AG32" i="78"/>
  <c r="AG41" i="78"/>
  <c r="AG21" i="78"/>
  <c r="AG33" i="78"/>
  <c r="AG117" i="78"/>
  <c r="AG107" i="78"/>
  <c r="AG43" i="78"/>
  <c r="AG93" i="78"/>
  <c r="AG36" i="78"/>
  <c r="AG111" i="78"/>
  <c r="AG10" i="78"/>
  <c r="AG18" i="78"/>
  <c r="AG74" i="78"/>
  <c r="AG25" i="78"/>
  <c r="AG47" i="78"/>
  <c r="AG100" i="78"/>
  <c r="AG120" i="78"/>
  <c r="AG46" i="78"/>
  <c r="AG39" i="78"/>
  <c r="AG27" i="78"/>
  <c r="AG61" i="78"/>
  <c r="AG9" i="78"/>
  <c r="AG103" i="78"/>
  <c r="AG16" i="78"/>
  <c r="AG91" i="78"/>
  <c r="AG13" i="78"/>
  <c r="AG96" i="78"/>
  <c r="AG80" i="78"/>
  <c r="AG44" i="78"/>
  <c r="AG37" i="78"/>
  <c r="AG63" i="78"/>
  <c r="AG69" i="78"/>
  <c r="AG31" i="78"/>
  <c r="AG53" i="78"/>
  <c r="AG109" i="78"/>
  <c r="AG67" i="78"/>
  <c r="AG57" i="78"/>
  <c r="AG94" i="78"/>
  <c r="AG87" i="78"/>
  <c r="AG102" i="78"/>
  <c r="AG54" i="78"/>
  <c r="AG30" i="78"/>
  <c r="AG59" i="78"/>
  <c r="AG20" i="78"/>
  <c r="AG124" i="78"/>
  <c r="AG34" i="78"/>
  <c r="AG85" i="78"/>
  <c r="AG65" i="78"/>
  <c r="AG28" i="78"/>
  <c r="AG23" i="78"/>
  <c r="AG70" i="78"/>
  <c r="AG76" i="78"/>
  <c r="AG89" i="78"/>
  <c r="AG98" i="78"/>
  <c r="AG45" i="78"/>
  <c r="AG90" i="78"/>
  <c r="AG64" i="78"/>
  <c r="AG112" i="78"/>
  <c r="AG40" i="78"/>
  <c r="AG66" i="78"/>
  <c r="AG22" i="78"/>
  <c r="AG115" i="78"/>
  <c r="AG105" i="78"/>
  <c r="AG118" i="78"/>
  <c r="AG86" i="78"/>
  <c r="AG104" i="78"/>
  <c r="AG29" i="78"/>
  <c r="AG81" i="78"/>
  <c r="AG99" i="78"/>
  <c r="AG38" i="78"/>
  <c r="AG48" i="78"/>
  <c r="AG108" i="78"/>
  <c r="AG82" i="78"/>
  <c r="AG12" i="78"/>
  <c r="AG123" i="78"/>
  <c r="AG51" i="78"/>
  <c r="AG116" i="78"/>
  <c r="AG50" i="78"/>
  <c r="AG119" i="78"/>
  <c r="AG49" i="78"/>
  <c r="AG88" i="78"/>
  <c r="AG126" i="78"/>
  <c r="AG77" i="78"/>
  <c r="AG62" i="78"/>
  <c r="AG122" i="78"/>
  <c r="AG56" i="78"/>
  <c r="AG83" i="78"/>
  <c r="AG79" i="78"/>
  <c r="AG101" i="78"/>
  <c r="AG68" i="78"/>
  <c r="AG106" i="78"/>
  <c r="AG19" i="78"/>
  <c r="AG26" i="78"/>
  <c r="AG17" i="78"/>
  <c r="AG125" i="78"/>
  <c r="AG114" i="78"/>
  <c r="AG95" i="78"/>
  <c r="Y113" i="78"/>
  <c r="Y58" i="78"/>
  <c r="Y84" i="78"/>
  <c r="Y52" i="78"/>
  <c r="Y73" i="78"/>
  <c r="Y60" i="78"/>
  <c r="Y93" i="78"/>
  <c r="Y97" i="78"/>
  <c r="Y55" i="78"/>
  <c r="Y78" i="78"/>
  <c r="Y72" i="78"/>
  <c r="Y75" i="78"/>
  <c r="Y110" i="78"/>
  <c r="Y111" i="78"/>
  <c r="Y71" i="78"/>
  <c r="Y24" i="78"/>
  <c r="Y92" i="78"/>
  <c r="Y21" i="78"/>
  <c r="Y11" i="78"/>
  <c r="Y74" i="78"/>
  <c r="Y42" i="78"/>
  <c r="Y117" i="78"/>
  <c r="Y36" i="78"/>
  <c r="Y41" i="78"/>
  <c r="Y47" i="78"/>
  <c r="Y61" i="78"/>
  <c r="Y14" i="78"/>
  <c r="Y10" i="78"/>
  <c r="Y8" i="78"/>
  <c r="Y35" i="78"/>
  <c r="Y32" i="78"/>
  <c r="Y39" i="78"/>
  <c r="Y27" i="78"/>
  <c r="Y107" i="78"/>
  <c r="Y15" i="78"/>
  <c r="Y121" i="78"/>
  <c r="Y43" i="78"/>
  <c r="Y16" i="78"/>
  <c r="Y18" i="78"/>
  <c r="Y69" i="78"/>
  <c r="Y33" i="78"/>
  <c r="Y13" i="78"/>
  <c r="Y100" i="78"/>
  <c r="Y46" i="78"/>
  <c r="Y9" i="78"/>
  <c r="Y31" i="78"/>
  <c r="Y120" i="78"/>
  <c r="Y37" i="78"/>
  <c r="Y80" i="78"/>
  <c r="Y25" i="78"/>
  <c r="Y44" i="78"/>
  <c r="Y59" i="78"/>
  <c r="Y91" i="78"/>
  <c r="Y30" i="78"/>
  <c r="Y63" i="78"/>
  <c r="Y109" i="78"/>
  <c r="Y28" i="78"/>
  <c r="Y124" i="78"/>
  <c r="Y103" i="78"/>
  <c r="Y54" i="78"/>
  <c r="Y20" i="78"/>
  <c r="Y85" i="78"/>
  <c r="Y96" i="78"/>
  <c r="Y94" i="78"/>
  <c r="Y87" i="78"/>
  <c r="Y29" i="78"/>
  <c r="Y98" i="78"/>
  <c r="Y90" i="78"/>
  <c r="Y102" i="78"/>
  <c r="Y70" i="78"/>
  <c r="Y23" i="78"/>
  <c r="Y45" i="78"/>
  <c r="Y89" i="78"/>
  <c r="Y65" i="78"/>
  <c r="Y53" i="78"/>
  <c r="Y34" i="78"/>
  <c r="Y66" i="78"/>
  <c r="Y51" i="78"/>
  <c r="Y67" i="78"/>
  <c r="Y57" i="78"/>
  <c r="Y83" i="78"/>
  <c r="Y104" i="78"/>
  <c r="Y38" i="78"/>
  <c r="Y82" i="78"/>
  <c r="Y49" i="78"/>
  <c r="Y81" i="78"/>
  <c r="Y108" i="78"/>
  <c r="Y86" i="78"/>
  <c r="Y40" i="78"/>
  <c r="Y76" i="78"/>
  <c r="Y26" i="78"/>
  <c r="Y119" i="78"/>
  <c r="Y115" i="78"/>
  <c r="Y48" i="78"/>
  <c r="Y112" i="78"/>
  <c r="Y118" i="78"/>
  <c r="Y22" i="78"/>
  <c r="Y116" i="78"/>
  <c r="Y50" i="78"/>
  <c r="Y12" i="78"/>
  <c r="Y64" i="78"/>
  <c r="Y123" i="78"/>
  <c r="Y56" i="78"/>
  <c r="Y99" i="78"/>
  <c r="Y106" i="78"/>
  <c r="Y95" i="78"/>
  <c r="Y101" i="78"/>
  <c r="Y62" i="78"/>
  <c r="Y125" i="78"/>
  <c r="Y126" i="78"/>
  <c r="Y122" i="78"/>
  <c r="Y19" i="78"/>
  <c r="Y77" i="78"/>
  <c r="Y88" i="78"/>
  <c r="Y17" i="78"/>
  <c r="Y68" i="78"/>
  <c r="Y79" i="78"/>
  <c r="Y114" i="78"/>
  <c r="Y105" i="78"/>
  <c r="V75" i="78"/>
  <c r="V60" i="78"/>
  <c r="V97" i="78"/>
  <c r="V110" i="78"/>
  <c r="V113" i="78"/>
  <c r="V78" i="78"/>
  <c r="V15" i="78"/>
  <c r="V52" i="78"/>
  <c r="V84" i="78"/>
  <c r="V8" i="78"/>
  <c r="V72" i="78"/>
  <c r="V93" i="78"/>
  <c r="V21" i="78"/>
  <c r="V36" i="78"/>
  <c r="V42" i="78"/>
  <c r="V11" i="78"/>
  <c r="V33" i="78"/>
  <c r="V55" i="78"/>
  <c r="V58" i="78"/>
  <c r="V24" i="78"/>
  <c r="V92" i="78"/>
  <c r="V73" i="78"/>
  <c r="V14" i="78"/>
  <c r="V111" i="78"/>
  <c r="V117" i="78"/>
  <c r="V107" i="78"/>
  <c r="V32" i="78"/>
  <c r="V71" i="78"/>
  <c r="V35" i="78"/>
  <c r="V27" i="78"/>
  <c r="V25" i="78"/>
  <c r="V47" i="78"/>
  <c r="V121" i="78"/>
  <c r="V43" i="78"/>
  <c r="V61" i="78"/>
  <c r="V41" i="78"/>
  <c r="V39" i="78"/>
  <c r="V10" i="78"/>
  <c r="V30" i="78"/>
  <c r="V80" i="78"/>
  <c r="V96" i="78"/>
  <c r="V94" i="78"/>
  <c r="V18" i="78"/>
  <c r="V31" i="78"/>
  <c r="V37" i="78"/>
  <c r="V63" i="78"/>
  <c r="V103" i="78"/>
  <c r="V59" i="78"/>
  <c r="V74" i="78"/>
  <c r="V69" i="78"/>
  <c r="V9" i="78"/>
  <c r="V13" i="78"/>
  <c r="V120" i="78"/>
  <c r="V91" i="78"/>
  <c r="V100" i="78"/>
  <c r="V16" i="78"/>
  <c r="V85" i="78"/>
  <c r="V124" i="78"/>
  <c r="V34" i="78"/>
  <c r="V54" i="78"/>
  <c r="V67" i="78"/>
  <c r="V45" i="78"/>
  <c r="V57" i="78"/>
  <c r="V29" i="78"/>
  <c r="V20" i="78"/>
  <c r="V53" i="78"/>
  <c r="V44" i="78"/>
  <c r="V102" i="78"/>
  <c r="V87" i="78"/>
  <c r="V23" i="78"/>
  <c r="V98" i="78"/>
  <c r="V51" i="78"/>
  <c r="V65" i="78"/>
  <c r="V89" i="78"/>
  <c r="V28" i="78"/>
  <c r="V116" i="78"/>
  <c r="V109" i="78"/>
  <c r="V70" i="78"/>
  <c r="V90" i="78"/>
  <c r="V46" i="78"/>
  <c r="V22" i="78"/>
  <c r="V50" i="78"/>
  <c r="V119" i="78"/>
  <c r="V99" i="78"/>
  <c r="V12" i="78"/>
  <c r="V49" i="78"/>
  <c r="V77" i="78"/>
  <c r="V82" i="78"/>
  <c r="V86" i="78"/>
  <c r="V108" i="78"/>
  <c r="V105" i="78"/>
  <c r="V118" i="78"/>
  <c r="V112" i="78"/>
  <c r="V76" i="78"/>
  <c r="V123" i="78"/>
  <c r="V26" i="78"/>
  <c r="V48" i="78"/>
  <c r="V66" i="78"/>
  <c r="V81" i="78"/>
  <c r="V64" i="78"/>
  <c r="V38" i="78"/>
  <c r="V83" i="78"/>
  <c r="V88" i="78"/>
  <c r="V114" i="78"/>
  <c r="V79" i="78"/>
  <c r="V106" i="78"/>
  <c r="V40" i="78"/>
  <c r="V104" i="78"/>
  <c r="V101" i="78"/>
  <c r="V125" i="78"/>
  <c r="V19" i="78"/>
  <c r="V95" i="78"/>
  <c r="V126" i="78"/>
  <c r="V17" i="78"/>
  <c r="V115" i="78"/>
  <c r="V122" i="78"/>
  <c r="V56" i="78"/>
  <c r="V68" i="78"/>
  <c r="V62" i="78"/>
  <c r="AI181" i="82"/>
  <c r="AI126" i="82"/>
  <c r="AI161" i="82"/>
  <c r="AI110" i="82"/>
  <c r="AI70" i="82"/>
  <c r="AI170" i="82"/>
  <c r="AI165" i="82"/>
  <c r="AI169" i="82"/>
  <c r="AI157" i="82"/>
  <c r="AI106" i="82"/>
  <c r="AI114" i="82"/>
  <c r="AI146" i="82"/>
  <c r="AI122" i="82"/>
  <c r="AI167" i="82"/>
  <c r="AI154" i="82"/>
  <c r="AI86" i="82"/>
  <c r="AI173" i="82"/>
  <c r="AI75" i="82"/>
  <c r="AI87" i="82"/>
  <c r="AI91" i="82"/>
  <c r="AI174" i="82"/>
  <c r="AI102" i="82"/>
  <c r="AI153" i="82"/>
  <c r="AI78" i="82"/>
  <c r="AI71" i="82"/>
  <c r="AI98" i="82"/>
  <c r="AI177" i="82"/>
  <c r="AI79" i="82"/>
  <c r="AI95" i="82"/>
  <c r="AI166" i="82"/>
  <c r="AI111" i="82"/>
  <c r="AI67" i="82"/>
  <c r="AI182" i="82"/>
  <c r="AI103" i="82"/>
  <c r="AI99" i="82"/>
  <c r="AI118" i="82"/>
  <c r="AI162" i="82"/>
  <c r="AI115" i="82"/>
  <c r="AI178" i="82"/>
  <c r="AI150" i="82"/>
  <c r="AI83" i="82"/>
  <c r="AI119" i="82"/>
  <c r="AI82" i="82"/>
  <c r="AI68" i="82"/>
  <c r="AI107" i="82"/>
  <c r="AI127" i="82"/>
  <c r="AI123" i="82"/>
  <c r="AI94" i="82"/>
  <c r="AI80" i="82"/>
  <c r="AI147" i="82"/>
  <c r="AI171" i="82"/>
  <c r="AI92" i="82"/>
  <c r="AI155" i="82"/>
  <c r="AI130" i="82"/>
  <c r="AI131" i="82"/>
  <c r="AI143" i="82"/>
  <c r="AI88" i="82"/>
  <c r="AI142" i="82"/>
  <c r="AI139" i="82"/>
  <c r="AI135" i="82"/>
  <c r="AI134" i="82"/>
  <c r="AI72" i="82"/>
  <c r="AI76" i="82"/>
  <c r="AI104" i="82"/>
  <c r="AI149" i="82"/>
  <c r="AI128" i="82"/>
  <c r="AI90" i="82"/>
  <c r="AI96" i="82"/>
  <c r="AI151" i="82"/>
  <c r="AI84" i="82"/>
  <c r="AI159" i="82"/>
  <c r="AI108" i="82"/>
  <c r="AI116" i="82"/>
  <c r="AI74" i="82"/>
  <c r="AI163" i="82"/>
  <c r="AI100" i="82"/>
  <c r="AI145" i="82"/>
  <c r="AI69" i="82"/>
  <c r="AI77" i="82"/>
  <c r="AI81" i="82"/>
  <c r="AI93" i="82"/>
  <c r="AI172" i="82"/>
  <c r="AI138" i="82"/>
  <c r="AI132" i="82"/>
  <c r="AI184" i="82"/>
  <c r="AI152" i="82"/>
  <c r="AI112" i="82"/>
  <c r="AI85" i="82"/>
  <c r="AI156" i="82"/>
  <c r="AI175" i="82"/>
  <c r="AI109" i="82"/>
  <c r="AI73" i="82"/>
  <c r="AI140" i="82"/>
  <c r="AI89" i="82"/>
  <c r="AI183" i="82"/>
  <c r="AI180" i="82"/>
  <c r="AI120" i="82"/>
  <c r="AI124" i="82"/>
  <c r="AI179" i="82"/>
  <c r="AI158" i="82"/>
  <c r="AI136" i="82"/>
  <c r="AI97" i="82"/>
  <c r="AI168" i="82"/>
  <c r="AI117" i="82"/>
  <c r="AI137" i="82"/>
  <c r="AI160" i="82"/>
  <c r="AI113" i="82"/>
  <c r="AI176" i="82"/>
  <c r="AI125" i="82"/>
  <c r="AI133" i="82"/>
  <c r="AI144" i="82"/>
  <c r="AI148" i="82"/>
  <c r="AI121" i="82"/>
  <c r="AI164" i="82"/>
  <c r="AI101" i="82"/>
  <c r="AI141" i="82"/>
  <c r="AI66" i="82"/>
  <c r="AI105" i="82"/>
  <c r="AI129" i="82"/>
  <c r="AB102" i="82"/>
  <c r="AB126" i="82"/>
  <c r="AB75" i="82"/>
  <c r="AB152" i="82"/>
  <c r="AB165" i="82"/>
  <c r="AB181" i="82"/>
  <c r="AB78" i="82"/>
  <c r="AB153" i="82"/>
  <c r="AB106" i="82"/>
  <c r="AB172" i="82"/>
  <c r="AB86" i="82"/>
  <c r="AB110" i="82"/>
  <c r="AB183" i="82"/>
  <c r="AB157" i="82"/>
  <c r="AB161" i="82"/>
  <c r="AB79" i="82"/>
  <c r="AB83" i="82"/>
  <c r="AB184" i="82"/>
  <c r="AB70" i="82"/>
  <c r="AB87" i="82"/>
  <c r="AB154" i="82"/>
  <c r="AB98" i="82"/>
  <c r="AB114" i="82"/>
  <c r="AB146" i="82"/>
  <c r="AB162" i="82"/>
  <c r="AB169" i="82"/>
  <c r="AB71" i="82"/>
  <c r="AB95" i="82"/>
  <c r="AB170" i="82"/>
  <c r="AB91" i="82"/>
  <c r="AB115" i="82"/>
  <c r="AB182" i="82"/>
  <c r="AB118" i="82"/>
  <c r="AB158" i="82"/>
  <c r="AB103" i="82"/>
  <c r="AB107" i="82"/>
  <c r="AB99" i="82"/>
  <c r="AB111" i="82"/>
  <c r="AB67" i="82"/>
  <c r="AB142" i="82"/>
  <c r="AB123" i="82"/>
  <c r="AB135" i="82"/>
  <c r="AB143" i="82"/>
  <c r="AB72" i="82"/>
  <c r="AB131" i="82"/>
  <c r="AB134" i="82"/>
  <c r="AB150" i="82"/>
  <c r="AB82" i="82"/>
  <c r="AB177" i="82"/>
  <c r="AB94" i="82"/>
  <c r="AB178" i="82"/>
  <c r="AB130" i="82"/>
  <c r="AB66" i="82"/>
  <c r="AB96" i="82"/>
  <c r="AB76" i="82"/>
  <c r="AB80" i="82"/>
  <c r="AB119" i="82"/>
  <c r="AB122" i="82"/>
  <c r="AB139" i="82"/>
  <c r="AB68" i="82"/>
  <c r="AB159" i="82"/>
  <c r="AB171" i="82"/>
  <c r="AB166" i="82"/>
  <c r="AB127" i="82"/>
  <c r="AB173" i="82"/>
  <c r="AB88" i="82"/>
  <c r="AB155" i="82"/>
  <c r="AB90" i="82"/>
  <c r="AB151" i="82"/>
  <c r="AB120" i="82"/>
  <c r="AB167" i="82"/>
  <c r="AB92" i="82"/>
  <c r="AB147" i="82"/>
  <c r="AB84" i="82"/>
  <c r="AB100" i="82"/>
  <c r="AB175" i="82"/>
  <c r="AB163" i="82"/>
  <c r="AB74" i="82"/>
  <c r="AB168" i="82"/>
  <c r="AB109" i="82"/>
  <c r="AB112" i="82"/>
  <c r="AB149" i="82"/>
  <c r="AB132" i="82"/>
  <c r="AB138" i="82"/>
  <c r="AB105" i="82"/>
  <c r="AB104" i="82"/>
  <c r="AB69" i="82"/>
  <c r="AB81" i="82"/>
  <c r="AB108" i="82"/>
  <c r="AB179" i="82"/>
  <c r="AB128" i="82"/>
  <c r="AB164" i="82"/>
  <c r="AB101" i="82"/>
  <c r="AB136" i="82"/>
  <c r="AB145" i="82"/>
  <c r="AB140" i="82"/>
  <c r="AB85" i="82"/>
  <c r="AB124" i="82"/>
  <c r="AB144" i="82"/>
  <c r="AB116" i="82"/>
  <c r="AB113" i="82"/>
  <c r="AB133" i="82"/>
  <c r="AB148" i="82"/>
  <c r="AB174" i="82"/>
  <c r="AB121" i="82"/>
  <c r="AB137" i="82"/>
  <c r="AB93" i="82"/>
  <c r="AB97" i="82"/>
  <c r="AB160" i="82"/>
  <c r="AB141" i="82"/>
  <c r="AB117" i="82"/>
  <c r="AB129" i="82"/>
  <c r="AB73" i="82"/>
  <c r="AB125" i="82"/>
  <c r="AB77" i="82"/>
  <c r="AB89" i="82"/>
  <c r="AB156" i="82"/>
  <c r="AB176" i="82"/>
  <c r="AB180" i="82"/>
  <c r="AC184" i="82"/>
  <c r="AC165" i="82"/>
  <c r="AC114" i="82"/>
  <c r="AC183" i="82"/>
  <c r="AC169" i="82"/>
  <c r="AC110" i="82"/>
  <c r="AC161" i="82"/>
  <c r="AC106" i="82"/>
  <c r="AC75" i="82"/>
  <c r="AC102" i="82"/>
  <c r="AC171" i="82"/>
  <c r="AC157" i="82"/>
  <c r="AC126" i="82"/>
  <c r="AC172" i="82"/>
  <c r="AC173" i="82"/>
  <c r="AC70" i="82"/>
  <c r="AC91" i="82"/>
  <c r="AC150" i="82"/>
  <c r="AC95" i="82"/>
  <c r="AC87" i="82"/>
  <c r="AC71" i="82"/>
  <c r="AC83" i="82"/>
  <c r="AC177" i="82"/>
  <c r="AC98" i="82"/>
  <c r="AC79" i="82"/>
  <c r="AC86" i="82"/>
  <c r="AC122" i="82"/>
  <c r="AC94" i="82"/>
  <c r="AC146" i="82"/>
  <c r="AC99" i="82"/>
  <c r="AC115" i="82"/>
  <c r="AC130" i="82"/>
  <c r="AC66" i="82"/>
  <c r="AC103" i="82"/>
  <c r="AC153" i="82"/>
  <c r="AC158" i="82"/>
  <c r="AC111" i="82"/>
  <c r="AC142" i="82"/>
  <c r="AC182" i="82"/>
  <c r="AC152" i="82"/>
  <c r="AC118" i="82"/>
  <c r="AC162" i="82"/>
  <c r="AC170" i="82"/>
  <c r="AC107" i="82"/>
  <c r="AC119" i="82"/>
  <c r="AC181" i="82"/>
  <c r="AC127" i="82"/>
  <c r="AC178" i="82"/>
  <c r="AC67" i="82"/>
  <c r="AC82" i="82"/>
  <c r="AC72" i="82"/>
  <c r="AC78" i="82"/>
  <c r="AC166" i="82"/>
  <c r="AC76" i="82"/>
  <c r="AC135" i="82"/>
  <c r="AC92" i="82"/>
  <c r="AC147" i="82"/>
  <c r="AC80" i="82"/>
  <c r="AC131" i="82"/>
  <c r="AC139" i="82"/>
  <c r="AC68" i="82"/>
  <c r="AC123" i="82"/>
  <c r="AC84" i="82"/>
  <c r="AC96" i="82"/>
  <c r="AC167" i="82"/>
  <c r="AC134" i="82"/>
  <c r="AC108" i="82"/>
  <c r="AC104" i="82"/>
  <c r="AC90" i="82"/>
  <c r="AC151" i="82"/>
  <c r="AC88" i="82"/>
  <c r="AC155" i="82"/>
  <c r="AC163" i="82"/>
  <c r="AC154" i="82"/>
  <c r="AC179" i="82"/>
  <c r="AC144" i="82"/>
  <c r="AC116" i="82"/>
  <c r="AC100" i="82"/>
  <c r="AC112" i="82"/>
  <c r="AC149" i="82"/>
  <c r="AC124" i="82"/>
  <c r="AC138" i="82"/>
  <c r="AC74" i="82"/>
  <c r="AC81" i="82"/>
  <c r="AC89" i="82"/>
  <c r="AC174" i="82"/>
  <c r="AC73" i="82"/>
  <c r="AC148" i="82"/>
  <c r="AC109" i="82"/>
  <c r="AC113" i="82"/>
  <c r="AC140" i="82"/>
  <c r="AC120" i="82"/>
  <c r="AC143" i="82"/>
  <c r="AC69" i="82"/>
  <c r="AC128" i="82"/>
  <c r="AC145" i="82"/>
  <c r="AC85" i="82"/>
  <c r="AC132" i="82"/>
  <c r="AC136" i="82"/>
  <c r="AC156" i="82"/>
  <c r="AC164" i="82"/>
  <c r="AC176" i="82"/>
  <c r="AC159" i="82"/>
  <c r="AC180" i="82"/>
  <c r="AC101" i="82"/>
  <c r="AC141" i="82"/>
  <c r="AC133" i="82"/>
  <c r="AC121" i="82"/>
  <c r="AC93" i="82"/>
  <c r="AC168" i="82"/>
  <c r="AC105" i="82"/>
  <c r="AC125" i="82"/>
  <c r="AC137" i="82"/>
  <c r="AC160" i="82"/>
  <c r="AC97" i="82"/>
  <c r="AC175" i="82"/>
  <c r="AC77" i="82"/>
  <c r="AC129" i="82"/>
  <c r="AC117" i="82"/>
  <c r="AJ170" i="82"/>
  <c r="AJ173" i="82"/>
  <c r="AJ102" i="82"/>
  <c r="AJ177" i="82"/>
  <c r="AJ178" i="82"/>
  <c r="AJ71" i="82"/>
  <c r="AJ181" i="82"/>
  <c r="AJ161" i="82"/>
  <c r="AJ106" i="82"/>
  <c r="AJ168" i="82"/>
  <c r="AJ110" i="82"/>
  <c r="AJ165" i="82"/>
  <c r="AJ169" i="82"/>
  <c r="AJ114" i="82"/>
  <c r="AJ167" i="82"/>
  <c r="AJ75" i="82"/>
  <c r="AJ162" i="82"/>
  <c r="AJ78" i="82"/>
  <c r="AJ126" i="82"/>
  <c r="AJ166" i="82"/>
  <c r="AJ86" i="82"/>
  <c r="AJ153" i="82"/>
  <c r="AJ150" i="82"/>
  <c r="AJ98" i="82"/>
  <c r="AJ91" i="82"/>
  <c r="AJ87" i="82"/>
  <c r="AJ146" i="82"/>
  <c r="AJ154" i="82"/>
  <c r="AJ122" i="82"/>
  <c r="AJ142" i="82"/>
  <c r="AJ130" i="82"/>
  <c r="AJ107" i="82"/>
  <c r="AJ111" i="82"/>
  <c r="AJ67" i="82"/>
  <c r="AJ70" i="82"/>
  <c r="AJ174" i="82"/>
  <c r="AJ182" i="82"/>
  <c r="AJ79" i="82"/>
  <c r="AJ118" i="82"/>
  <c r="AJ157" i="82"/>
  <c r="AJ72" i="82"/>
  <c r="AJ68" i="82"/>
  <c r="AJ119" i="82"/>
  <c r="AJ82" i="82"/>
  <c r="AJ99" i="82"/>
  <c r="AJ94" i="82"/>
  <c r="AJ83" i="82"/>
  <c r="AJ103" i="82"/>
  <c r="AJ131" i="82"/>
  <c r="AJ151" i="82"/>
  <c r="AJ134" i="82"/>
  <c r="AJ115" i="82"/>
  <c r="AJ76" i="82"/>
  <c r="AJ80" i="82"/>
  <c r="AJ163" i="82"/>
  <c r="AJ90" i="82"/>
  <c r="AJ96" i="82"/>
  <c r="AJ84" i="82"/>
  <c r="AJ95" i="82"/>
  <c r="AJ123" i="82"/>
  <c r="AJ135" i="82"/>
  <c r="AJ143" i="82"/>
  <c r="AJ159" i="82"/>
  <c r="AJ108" i="82"/>
  <c r="AJ74" i="82"/>
  <c r="AJ171" i="82"/>
  <c r="AJ116" i="82"/>
  <c r="AJ158" i="82"/>
  <c r="AJ88" i="82"/>
  <c r="AJ100" i="82"/>
  <c r="AJ155" i="82"/>
  <c r="AJ92" i="82"/>
  <c r="AJ147" i="82"/>
  <c r="AJ127" i="82"/>
  <c r="AJ179" i="82"/>
  <c r="AJ124" i="82"/>
  <c r="AJ140" i="82"/>
  <c r="AJ89" i="82"/>
  <c r="AJ175" i="82"/>
  <c r="AJ164" i="82"/>
  <c r="AJ184" i="82"/>
  <c r="AJ144" i="82"/>
  <c r="AJ69" i="82"/>
  <c r="AJ81" i="82"/>
  <c r="AJ97" i="82"/>
  <c r="AJ160" i="82"/>
  <c r="AJ183" i="82"/>
  <c r="AJ145" i="82"/>
  <c r="AJ77" i="82"/>
  <c r="AJ172" i="82"/>
  <c r="AJ138" i="82"/>
  <c r="AJ128" i="82"/>
  <c r="AJ132" i="82"/>
  <c r="AJ112" i="82"/>
  <c r="AJ85" i="82"/>
  <c r="AJ104" i="82"/>
  <c r="AJ120" i="82"/>
  <c r="AJ136" i="82"/>
  <c r="AJ105" i="82"/>
  <c r="AJ121" i="82"/>
  <c r="AJ141" i="82"/>
  <c r="AJ117" i="82"/>
  <c r="AJ129" i="82"/>
  <c r="AJ73" i="82"/>
  <c r="AJ137" i="82"/>
  <c r="AJ149" i="82"/>
  <c r="AJ133" i="82"/>
  <c r="AJ152" i="82"/>
  <c r="AJ113" i="82"/>
  <c r="AJ139" i="82"/>
  <c r="AJ125" i="82"/>
  <c r="AJ148" i="82"/>
  <c r="AJ176" i="82"/>
  <c r="AJ93" i="82"/>
  <c r="AJ156" i="82"/>
  <c r="AJ101" i="82"/>
  <c r="AJ109" i="82"/>
  <c r="AJ66" i="82"/>
  <c r="AJ180" i="82"/>
  <c r="AL110" i="82"/>
  <c r="AL167" i="82"/>
  <c r="AL106" i="82"/>
  <c r="AL98" i="82"/>
  <c r="AL114" i="82"/>
  <c r="AL157" i="82"/>
  <c r="AL70" i="82"/>
  <c r="AL165" i="82"/>
  <c r="AL102" i="82"/>
  <c r="AL86" i="82"/>
  <c r="AL178" i="82"/>
  <c r="AL169" i="82"/>
  <c r="AL87" i="82"/>
  <c r="AL91" i="82"/>
  <c r="AL150" i="82"/>
  <c r="AL75" i="82"/>
  <c r="AL154" i="82"/>
  <c r="AL153" i="82"/>
  <c r="AL83" i="82"/>
  <c r="AL174" i="82"/>
  <c r="AL78" i="82"/>
  <c r="AL146" i="82"/>
  <c r="AL173" i="82"/>
  <c r="AL126" i="82"/>
  <c r="AL79" i="82"/>
  <c r="AL177" i="82"/>
  <c r="AL95" i="82"/>
  <c r="AL67" i="82"/>
  <c r="AL71" i="82"/>
  <c r="AL99" i="82"/>
  <c r="AL162" i="82"/>
  <c r="AL115" i="82"/>
  <c r="AL166" i="82"/>
  <c r="AL170" i="82"/>
  <c r="AL122" i="82"/>
  <c r="AL118" i="82"/>
  <c r="AL142" i="82"/>
  <c r="AL111" i="82"/>
  <c r="AL182" i="82"/>
  <c r="AL135" i="82"/>
  <c r="AL139" i="82"/>
  <c r="AL183" i="82"/>
  <c r="AL143" i="82"/>
  <c r="AL103" i="82"/>
  <c r="AL94" i="82"/>
  <c r="AL76" i="82"/>
  <c r="AL107" i="82"/>
  <c r="AL123" i="82"/>
  <c r="AL72" i="82"/>
  <c r="AL84" i="82"/>
  <c r="AL158" i="82"/>
  <c r="AL80" i="82"/>
  <c r="AL130" i="82"/>
  <c r="AL82" i="82"/>
  <c r="AL184" i="82"/>
  <c r="AL151" i="82"/>
  <c r="AL175" i="82"/>
  <c r="AL134" i="82"/>
  <c r="AL127" i="82"/>
  <c r="AL92" i="82"/>
  <c r="AL159" i="82"/>
  <c r="AL171" i="82"/>
  <c r="AL68" i="82"/>
  <c r="AL96" i="82"/>
  <c r="AL155" i="82"/>
  <c r="AL131" i="82"/>
  <c r="AL147" i="82"/>
  <c r="AL163" i="82"/>
  <c r="AL74" i="82"/>
  <c r="AL124" i="82"/>
  <c r="AL88" i="82"/>
  <c r="AL100" i="82"/>
  <c r="AL119" i="82"/>
  <c r="AL180" i="82"/>
  <c r="AL90" i="82"/>
  <c r="AL179" i="82"/>
  <c r="AL108" i="82"/>
  <c r="AL112" i="82"/>
  <c r="AL77" i="82"/>
  <c r="AL85" i="82"/>
  <c r="AL105" i="82"/>
  <c r="AL66" i="82"/>
  <c r="AL145" i="82"/>
  <c r="AL128" i="82"/>
  <c r="AL140" i="82"/>
  <c r="AL97" i="82"/>
  <c r="AL168" i="82"/>
  <c r="AL109" i="82"/>
  <c r="AL116" i="82"/>
  <c r="AL104" i="82"/>
  <c r="AL149" i="82"/>
  <c r="AL73" i="82"/>
  <c r="AL69" i="82"/>
  <c r="AL81" i="82"/>
  <c r="AL161" i="82"/>
  <c r="AL138" i="82"/>
  <c r="AL136" i="82"/>
  <c r="AL152" i="82"/>
  <c r="AL176" i="82"/>
  <c r="AL117" i="82"/>
  <c r="AL89" i="82"/>
  <c r="AL93" i="82"/>
  <c r="AL101" i="82"/>
  <c r="AL156" i="82"/>
  <c r="AL148" i="82"/>
  <c r="AL125" i="82"/>
  <c r="AL133" i="82"/>
  <c r="AL141" i="82"/>
  <c r="AL132" i="82"/>
  <c r="AL144" i="82"/>
  <c r="AL172" i="82"/>
  <c r="AL137" i="82"/>
  <c r="AL160" i="82"/>
  <c r="AL121" i="82"/>
  <c r="AL120" i="82"/>
  <c r="AL164" i="82"/>
  <c r="AL181" i="82"/>
  <c r="AL129" i="82"/>
  <c r="AL113" i="82"/>
  <c r="AE106" i="82"/>
  <c r="AE110" i="82"/>
  <c r="AE169" i="82"/>
  <c r="AE102" i="82"/>
  <c r="AE114" i="82"/>
  <c r="AE70" i="82"/>
  <c r="AE78" i="82"/>
  <c r="AE184" i="82"/>
  <c r="AE71" i="82"/>
  <c r="AE177" i="82"/>
  <c r="AE86" i="82"/>
  <c r="AE126" i="82"/>
  <c r="AE157" i="82"/>
  <c r="AE161" i="82"/>
  <c r="AE95" i="82"/>
  <c r="AE174" i="82"/>
  <c r="AE79" i="82"/>
  <c r="AE75" i="82"/>
  <c r="AE91" i="82"/>
  <c r="AE146" i="82"/>
  <c r="AE122" i="82"/>
  <c r="AE66" i="82"/>
  <c r="AE150" i="82"/>
  <c r="AE98" i="82"/>
  <c r="AE170" i="82"/>
  <c r="AE103" i="82"/>
  <c r="AE111" i="82"/>
  <c r="AE153" i="82"/>
  <c r="AE118" i="82"/>
  <c r="AE83" i="82"/>
  <c r="AE87" i="82"/>
  <c r="AE154" i="82"/>
  <c r="AE178" i="82"/>
  <c r="AE162" i="82"/>
  <c r="AE176" i="82"/>
  <c r="AE166" i="82"/>
  <c r="AE123" i="82"/>
  <c r="AE72" i="82"/>
  <c r="AE142" i="82"/>
  <c r="AE99" i="82"/>
  <c r="AE179" i="82"/>
  <c r="AE134" i="82"/>
  <c r="AE67" i="82"/>
  <c r="AE130" i="82"/>
  <c r="AE181" i="82"/>
  <c r="AE119" i="82"/>
  <c r="AE143" i="82"/>
  <c r="AE68" i="82"/>
  <c r="AE173" i="82"/>
  <c r="AE115" i="82"/>
  <c r="AE158" i="82"/>
  <c r="AE135" i="82"/>
  <c r="AE139" i="82"/>
  <c r="AE82" i="82"/>
  <c r="AE127" i="82"/>
  <c r="AE96" i="82"/>
  <c r="AE163" i="82"/>
  <c r="AE159" i="82"/>
  <c r="AE88" i="82"/>
  <c r="AE167" i="82"/>
  <c r="AE107" i="82"/>
  <c r="AE76" i="82"/>
  <c r="AE94" i="82"/>
  <c r="AE131" i="82"/>
  <c r="AE80" i="82"/>
  <c r="AE84" i="82"/>
  <c r="AE155" i="82"/>
  <c r="AE165" i="82"/>
  <c r="AE104" i="82"/>
  <c r="AE147" i="82"/>
  <c r="AE74" i="82"/>
  <c r="AE120" i="82"/>
  <c r="AE124" i="82"/>
  <c r="AE112" i="82"/>
  <c r="AE151" i="82"/>
  <c r="AE100" i="82"/>
  <c r="AE108" i="82"/>
  <c r="AE175" i="82"/>
  <c r="AE92" i="82"/>
  <c r="AE171" i="82"/>
  <c r="AE90" i="82"/>
  <c r="AE183" i="82"/>
  <c r="AE138" i="82"/>
  <c r="AE144" i="82"/>
  <c r="AE73" i="82"/>
  <c r="AE128" i="82"/>
  <c r="AE136" i="82"/>
  <c r="AE69" i="82"/>
  <c r="AE97" i="82"/>
  <c r="AE140" i="82"/>
  <c r="AE116" i="82"/>
  <c r="AE81" i="82"/>
  <c r="AE164" i="82"/>
  <c r="AE182" i="82"/>
  <c r="AE148" i="82"/>
  <c r="AE105" i="82"/>
  <c r="AE109" i="82"/>
  <c r="AE149" i="82"/>
  <c r="AE132" i="82"/>
  <c r="AE77" i="82"/>
  <c r="AE89" i="82"/>
  <c r="AE85" i="82"/>
  <c r="AE133" i="82"/>
  <c r="AE137" i="82"/>
  <c r="AE160" i="82"/>
  <c r="AE156" i="82"/>
  <c r="AE113" i="82"/>
  <c r="AE145" i="82"/>
  <c r="AE101" i="82"/>
  <c r="AE129" i="82"/>
  <c r="AE172" i="82"/>
  <c r="AE117" i="82"/>
  <c r="AE180" i="82"/>
  <c r="AE121" i="82"/>
  <c r="AE93" i="82"/>
  <c r="AE168" i="82"/>
  <c r="AE152" i="82"/>
  <c r="AE125" i="82"/>
  <c r="AE141" i="82"/>
  <c r="AK98" i="82"/>
  <c r="AK70" i="82"/>
  <c r="AK161" i="82"/>
  <c r="AK114" i="82"/>
  <c r="AK78" i="82"/>
  <c r="AK165" i="82"/>
  <c r="AK86" i="82"/>
  <c r="AK102" i="82"/>
  <c r="AK173" i="82"/>
  <c r="AK177" i="82"/>
  <c r="AK179" i="82"/>
  <c r="AK169" i="82"/>
  <c r="AK170" i="82"/>
  <c r="AK106" i="82"/>
  <c r="AK83" i="82"/>
  <c r="AK87" i="82"/>
  <c r="AK174" i="82"/>
  <c r="AK157" i="82"/>
  <c r="AK79" i="82"/>
  <c r="AK95" i="82"/>
  <c r="AK166" i="82"/>
  <c r="AK126" i="82"/>
  <c r="AK163" i="82"/>
  <c r="AK75" i="82"/>
  <c r="AK178" i="82"/>
  <c r="AK110" i="82"/>
  <c r="AK71" i="82"/>
  <c r="AK154" i="82"/>
  <c r="AK91" i="82"/>
  <c r="AK146" i="82"/>
  <c r="AK122" i="82"/>
  <c r="AK118" i="82"/>
  <c r="AK115" i="82"/>
  <c r="AK150" i="82"/>
  <c r="AK142" i="82"/>
  <c r="AK107" i="82"/>
  <c r="AK111" i="82"/>
  <c r="AK94" i="82"/>
  <c r="AK158" i="82"/>
  <c r="AK103" i="82"/>
  <c r="AK119" i="82"/>
  <c r="AK130" i="82"/>
  <c r="AK131" i="82"/>
  <c r="AK143" i="82"/>
  <c r="AK134" i="82"/>
  <c r="AK72" i="82"/>
  <c r="AK162" i="82"/>
  <c r="AK67" i="82"/>
  <c r="AK139" i="82"/>
  <c r="AK82" i="82"/>
  <c r="AK68" i="82"/>
  <c r="AK135" i="82"/>
  <c r="AK183" i="82"/>
  <c r="AK99" i="82"/>
  <c r="AK151" i="82"/>
  <c r="AK127" i="82"/>
  <c r="AK159" i="82"/>
  <c r="AK171" i="82"/>
  <c r="AK76" i="82"/>
  <c r="AK80" i="82"/>
  <c r="AK182" i="82"/>
  <c r="AK124" i="82"/>
  <c r="AK147" i="82"/>
  <c r="AK90" i="82"/>
  <c r="AK74" i="82"/>
  <c r="AK100" i="82"/>
  <c r="AK104" i="82"/>
  <c r="AK88" i="82"/>
  <c r="AK112" i="82"/>
  <c r="AK120" i="82"/>
  <c r="AK84" i="82"/>
  <c r="AK167" i="82"/>
  <c r="AK96" i="82"/>
  <c r="AK175" i="82"/>
  <c r="AK149" i="82"/>
  <c r="AK123" i="82"/>
  <c r="AK155" i="82"/>
  <c r="AK66" i="82"/>
  <c r="AK85" i="82"/>
  <c r="AK156" i="82"/>
  <c r="AK109" i="82"/>
  <c r="AK136" i="82"/>
  <c r="AK73" i="82"/>
  <c r="AK140" i="82"/>
  <c r="AK89" i="82"/>
  <c r="AK176" i="82"/>
  <c r="AK113" i="82"/>
  <c r="AK184" i="82"/>
  <c r="AK108" i="82"/>
  <c r="AK69" i="82"/>
  <c r="AK81" i="82"/>
  <c r="AK132" i="82"/>
  <c r="AK144" i="82"/>
  <c r="AK92" i="82"/>
  <c r="AK138" i="82"/>
  <c r="AK145" i="82"/>
  <c r="AK181" i="82"/>
  <c r="AK128" i="82"/>
  <c r="AK101" i="82"/>
  <c r="AK180" i="82"/>
  <c r="AK141" i="82"/>
  <c r="AK93" i="82"/>
  <c r="AK164" i="82"/>
  <c r="AK97" i="82"/>
  <c r="AK168" i="82"/>
  <c r="AK172" i="82"/>
  <c r="AK121" i="82"/>
  <c r="AK129" i="82"/>
  <c r="AK153" i="82"/>
  <c r="AK160" i="82"/>
  <c r="AK137" i="82"/>
  <c r="AK133" i="82"/>
  <c r="AK117" i="82"/>
  <c r="AK148" i="82"/>
  <c r="AK116" i="82"/>
  <c r="AK77" i="82"/>
  <c r="AK152" i="82"/>
  <c r="AK125" i="82"/>
  <c r="AK105" i="82"/>
  <c r="AD78" i="82"/>
  <c r="AD70" i="82"/>
  <c r="AD71" i="82"/>
  <c r="AD157" i="82"/>
  <c r="AD126" i="82"/>
  <c r="AD98" i="82"/>
  <c r="AD114" i="82"/>
  <c r="AD184" i="82"/>
  <c r="AD169" i="82"/>
  <c r="AD177" i="82"/>
  <c r="AD165" i="82"/>
  <c r="AD161" i="82"/>
  <c r="AD181" i="82"/>
  <c r="AD75" i="82"/>
  <c r="AD146" i="82"/>
  <c r="AD66" i="82"/>
  <c r="AD102" i="82"/>
  <c r="AD110" i="82"/>
  <c r="AD87" i="82"/>
  <c r="AD150" i="82"/>
  <c r="AD83" i="82"/>
  <c r="AD95" i="82"/>
  <c r="AD106" i="82"/>
  <c r="AD79" i="82"/>
  <c r="AD122" i="82"/>
  <c r="AD178" i="82"/>
  <c r="AD173" i="82"/>
  <c r="AD142" i="82"/>
  <c r="AD99" i="82"/>
  <c r="AD115" i="82"/>
  <c r="AD118" i="82"/>
  <c r="AD107" i="82"/>
  <c r="AD86" i="82"/>
  <c r="AD119" i="82"/>
  <c r="AD179" i="82"/>
  <c r="AD154" i="82"/>
  <c r="AD135" i="82"/>
  <c r="AD68" i="82"/>
  <c r="AD143" i="82"/>
  <c r="AD111" i="82"/>
  <c r="AD94" i="82"/>
  <c r="AD131" i="82"/>
  <c r="AD91" i="82"/>
  <c r="AD103" i="82"/>
  <c r="AD127" i="82"/>
  <c r="AD158" i="82"/>
  <c r="AD67" i="82"/>
  <c r="AD170" i="82"/>
  <c r="AD123" i="82"/>
  <c r="AD162" i="82"/>
  <c r="AD134" i="82"/>
  <c r="AD163" i="82"/>
  <c r="AD76" i="82"/>
  <c r="AD80" i="82"/>
  <c r="AD84" i="82"/>
  <c r="AD130" i="82"/>
  <c r="AD139" i="82"/>
  <c r="AD82" i="82"/>
  <c r="AD147" i="82"/>
  <c r="AD151" i="82"/>
  <c r="AD100" i="82"/>
  <c r="AD116" i="82"/>
  <c r="AD149" i="82"/>
  <c r="AD171" i="82"/>
  <c r="AD92" i="82"/>
  <c r="AD90" i="82"/>
  <c r="AD96" i="82"/>
  <c r="AD167" i="82"/>
  <c r="AD72" i="82"/>
  <c r="AD108" i="82"/>
  <c r="AD155" i="82"/>
  <c r="AD74" i="82"/>
  <c r="AD120" i="82"/>
  <c r="AD164" i="82"/>
  <c r="AD168" i="82"/>
  <c r="AD132" i="82"/>
  <c r="AD174" i="82"/>
  <c r="AD77" i="82"/>
  <c r="AD112" i="82"/>
  <c r="AD138" i="82"/>
  <c r="AD85" i="82"/>
  <c r="AD73" i="82"/>
  <c r="AD156" i="82"/>
  <c r="AD88" i="82"/>
  <c r="AD81" i="82"/>
  <c r="AD145" i="82"/>
  <c r="AD89" i="82"/>
  <c r="AD159" i="82"/>
  <c r="AD104" i="82"/>
  <c r="AD136" i="82"/>
  <c r="AD175" i="82"/>
  <c r="AD128" i="82"/>
  <c r="AD144" i="82"/>
  <c r="AD166" i="82"/>
  <c r="AD129" i="82"/>
  <c r="AD113" i="82"/>
  <c r="AD140" i="82"/>
  <c r="AD117" i="82"/>
  <c r="AD172" i="82"/>
  <c r="AD183" i="82"/>
  <c r="AD153" i="82"/>
  <c r="AD176" i="82"/>
  <c r="AD160" i="82"/>
  <c r="AD101" i="82"/>
  <c r="AD141" i="82"/>
  <c r="AD93" i="82"/>
  <c r="AD148" i="82"/>
  <c r="AD97" i="82"/>
  <c r="AD121" i="82"/>
  <c r="AD182" i="82"/>
  <c r="AD125" i="82"/>
  <c r="AD133" i="82"/>
  <c r="AD152" i="82"/>
  <c r="AD180" i="82"/>
  <c r="AD105" i="82"/>
  <c r="AD137" i="82"/>
  <c r="AD124" i="82"/>
  <c r="AD69" i="82"/>
  <c r="AD109" i="82"/>
  <c r="AF66" i="82"/>
  <c r="AF169" i="82"/>
  <c r="AF102" i="82"/>
  <c r="AF114" i="82"/>
  <c r="AF181" i="82"/>
  <c r="AF156" i="82"/>
  <c r="AF157" i="82"/>
  <c r="AF161" i="82"/>
  <c r="AF106" i="82"/>
  <c r="AF98" i="82"/>
  <c r="AF86" i="82"/>
  <c r="AF110" i="82"/>
  <c r="AF171" i="82"/>
  <c r="AF78" i="82"/>
  <c r="AF126" i="82"/>
  <c r="AF176" i="82"/>
  <c r="AF177" i="82"/>
  <c r="AF154" i="82"/>
  <c r="AF179" i="82"/>
  <c r="AF173" i="82"/>
  <c r="AF71" i="82"/>
  <c r="AF70" i="82"/>
  <c r="AF170" i="82"/>
  <c r="AF87" i="82"/>
  <c r="AF75" i="82"/>
  <c r="AF83" i="82"/>
  <c r="AF130" i="82"/>
  <c r="AF79" i="82"/>
  <c r="AF158" i="82"/>
  <c r="AF166" i="82"/>
  <c r="AF67" i="82"/>
  <c r="AF153" i="82"/>
  <c r="AF103" i="82"/>
  <c r="AF118" i="82"/>
  <c r="AF111" i="82"/>
  <c r="AF107" i="82"/>
  <c r="AF91" i="82"/>
  <c r="AF146" i="82"/>
  <c r="AF150" i="82"/>
  <c r="AF174" i="82"/>
  <c r="AF95" i="82"/>
  <c r="AF178" i="82"/>
  <c r="AF165" i="82"/>
  <c r="AF127" i="82"/>
  <c r="AF122" i="82"/>
  <c r="AF115" i="82"/>
  <c r="AF135" i="82"/>
  <c r="AF139" i="82"/>
  <c r="AF82" i="82"/>
  <c r="AF134" i="82"/>
  <c r="AF142" i="82"/>
  <c r="AF72" i="82"/>
  <c r="AF99" i="82"/>
  <c r="AF123" i="82"/>
  <c r="AF162" i="82"/>
  <c r="AF68" i="82"/>
  <c r="AF92" i="82"/>
  <c r="AF131" i="82"/>
  <c r="AF119" i="82"/>
  <c r="AF76" i="82"/>
  <c r="AF159" i="82"/>
  <c r="AF143" i="82"/>
  <c r="AF80" i="82"/>
  <c r="AF94" i="82"/>
  <c r="AF96" i="82"/>
  <c r="AF104" i="82"/>
  <c r="AF108" i="82"/>
  <c r="AF124" i="82"/>
  <c r="AF163" i="82"/>
  <c r="AF167" i="82"/>
  <c r="AF183" i="82"/>
  <c r="AF84" i="82"/>
  <c r="AF151" i="82"/>
  <c r="AF155" i="82"/>
  <c r="AF147" i="82"/>
  <c r="AF100" i="82"/>
  <c r="AF90" i="82"/>
  <c r="AF88" i="82"/>
  <c r="AF175" i="82"/>
  <c r="AF77" i="82"/>
  <c r="AF152" i="82"/>
  <c r="AF101" i="82"/>
  <c r="AF113" i="82"/>
  <c r="AF120" i="82"/>
  <c r="AF144" i="82"/>
  <c r="AF93" i="82"/>
  <c r="AF138" i="82"/>
  <c r="AF69" i="82"/>
  <c r="AF97" i="82"/>
  <c r="AF116" i="82"/>
  <c r="AF128" i="82"/>
  <c r="AF140" i="82"/>
  <c r="AF112" i="82"/>
  <c r="AF74" i="82"/>
  <c r="AF136" i="82"/>
  <c r="AF81" i="82"/>
  <c r="AF73" i="82"/>
  <c r="AF85" i="82"/>
  <c r="AF149" i="82"/>
  <c r="AF145" i="82"/>
  <c r="AF132" i="82"/>
  <c r="AF180" i="82"/>
  <c r="AF184" i="82"/>
  <c r="AF129" i="82"/>
  <c r="AF141" i="82"/>
  <c r="AF125" i="82"/>
  <c r="AF160" i="82"/>
  <c r="AF105" i="82"/>
  <c r="AF109" i="82"/>
  <c r="AF133" i="82"/>
  <c r="AF117" i="82"/>
  <c r="AF137" i="82"/>
  <c r="AF148" i="82"/>
  <c r="AF164" i="82"/>
  <c r="AF182" i="82"/>
  <c r="AF89" i="82"/>
  <c r="AF168" i="82"/>
  <c r="AF172" i="82"/>
  <c r="AF121" i="82"/>
  <c r="L86" i="82"/>
  <c r="L126" i="82"/>
  <c r="L175" i="82"/>
  <c r="L78" i="82"/>
  <c r="L110" i="82"/>
  <c r="L181" i="82"/>
  <c r="L173" i="82"/>
  <c r="L70" i="82"/>
  <c r="L98" i="82"/>
  <c r="L114" i="82"/>
  <c r="L164" i="82"/>
  <c r="L75" i="82"/>
  <c r="L95" i="82"/>
  <c r="L154" i="82"/>
  <c r="L161" i="82"/>
  <c r="L146" i="82"/>
  <c r="L166" i="82"/>
  <c r="L83" i="82"/>
  <c r="L150" i="82"/>
  <c r="L165" i="82"/>
  <c r="L153" i="82"/>
  <c r="L169" i="82"/>
  <c r="L71" i="82"/>
  <c r="L157" i="82"/>
  <c r="L102" i="82"/>
  <c r="L79" i="82"/>
  <c r="L87" i="82"/>
  <c r="L122" i="82"/>
  <c r="L130" i="82"/>
  <c r="L94" i="82"/>
  <c r="L177" i="82"/>
  <c r="L67" i="82"/>
  <c r="L106" i="82"/>
  <c r="L178" i="82"/>
  <c r="L99" i="82"/>
  <c r="L131" i="82"/>
  <c r="L72" i="82"/>
  <c r="L158" i="82"/>
  <c r="L139" i="82"/>
  <c r="L103" i="82"/>
  <c r="L107" i="82"/>
  <c r="L111" i="82"/>
  <c r="L135" i="82"/>
  <c r="L68" i="82"/>
  <c r="L162" i="82"/>
  <c r="L119" i="82"/>
  <c r="L91" i="82"/>
  <c r="L143" i="82"/>
  <c r="L115" i="82"/>
  <c r="L174" i="82"/>
  <c r="L142" i="82"/>
  <c r="L118" i="82"/>
  <c r="L182" i="82"/>
  <c r="L134" i="82"/>
  <c r="L92" i="82"/>
  <c r="L167" i="82"/>
  <c r="L76" i="82"/>
  <c r="L84" i="82"/>
  <c r="L184" i="82"/>
  <c r="L80" i="82"/>
  <c r="L127" i="82"/>
  <c r="L123" i="82"/>
  <c r="L82" i="82"/>
  <c r="L88" i="82"/>
  <c r="L155" i="82"/>
  <c r="L163" i="82"/>
  <c r="L116" i="82"/>
  <c r="L149" i="82"/>
  <c r="L120" i="82"/>
  <c r="L100" i="82"/>
  <c r="L179" i="82"/>
  <c r="L183" i="82"/>
  <c r="L171" i="82"/>
  <c r="L90" i="82"/>
  <c r="L147" i="82"/>
  <c r="L151" i="82"/>
  <c r="L96" i="82"/>
  <c r="L156" i="82"/>
  <c r="L101" i="82"/>
  <c r="L128" i="82"/>
  <c r="L136" i="82"/>
  <c r="L69" i="82"/>
  <c r="L81" i="82"/>
  <c r="L160" i="82"/>
  <c r="L74" i="82"/>
  <c r="L104" i="82"/>
  <c r="L138" i="82"/>
  <c r="L77" i="82"/>
  <c r="L105" i="82"/>
  <c r="L132" i="82"/>
  <c r="L85" i="82"/>
  <c r="L93" i="82"/>
  <c r="L112" i="82"/>
  <c r="L145" i="82"/>
  <c r="L159" i="82"/>
  <c r="L108" i="82"/>
  <c r="L144" i="82"/>
  <c r="L170" i="82"/>
  <c r="L73" i="82"/>
  <c r="L124" i="82"/>
  <c r="L140" i="82"/>
  <c r="L89" i="82"/>
  <c r="L117" i="82"/>
  <c r="L137" i="82"/>
  <c r="L129" i="82"/>
  <c r="L133" i="82"/>
  <c r="L141" i="82"/>
  <c r="L172" i="82"/>
  <c r="L152" i="82"/>
  <c r="L176" i="82"/>
  <c r="L97" i="82"/>
  <c r="L148" i="82"/>
  <c r="L109" i="82"/>
  <c r="L66" i="82"/>
  <c r="L168" i="82"/>
  <c r="L113" i="82"/>
  <c r="L180" i="82"/>
  <c r="L125" i="82"/>
  <c r="L121" i="82"/>
  <c r="AG114" i="82"/>
  <c r="AG98" i="82"/>
  <c r="AG102" i="82"/>
  <c r="AG153" i="82"/>
  <c r="AG71" i="82"/>
  <c r="AG173" i="82"/>
  <c r="AG106" i="82"/>
  <c r="AG181" i="82"/>
  <c r="AG179" i="82"/>
  <c r="AG169" i="82"/>
  <c r="AG165" i="82"/>
  <c r="AG110" i="82"/>
  <c r="AG126" i="82"/>
  <c r="AG166" i="82"/>
  <c r="AG162" i="82"/>
  <c r="AG91" i="82"/>
  <c r="AG146" i="82"/>
  <c r="AG86" i="82"/>
  <c r="AG70" i="82"/>
  <c r="AG95" i="82"/>
  <c r="AG157" i="82"/>
  <c r="AG78" i="82"/>
  <c r="AG79" i="82"/>
  <c r="AG177" i="82"/>
  <c r="AG87" i="82"/>
  <c r="AG150" i="82"/>
  <c r="AG142" i="82"/>
  <c r="AG103" i="82"/>
  <c r="AG122" i="82"/>
  <c r="AG115" i="82"/>
  <c r="AG94" i="82"/>
  <c r="AG154" i="82"/>
  <c r="AG158" i="82"/>
  <c r="AG170" i="82"/>
  <c r="AG178" i="82"/>
  <c r="AG83" i="82"/>
  <c r="AG111" i="82"/>
  <c r="AG75" i="82"/>
  <c r="AG99" i="82"/>
  <c r="AG118" i="82"/>
  <c r="AG123" i="82"/>
  <c r="AG131" i="82"/>
  <c r="AG72" i="82"/>
  <c r="AG119" i="82"/>
  <c r="AG139" i="82"/>
  <c r="AG82" i="82"/>
  <c r="AG107" i="82"/>
  <c r="AG127" i="82"/>
  <c r="AG68" i="82"/>
  <c r="AG67" i="82"/>
  <c r="AG143" i="82"/>
  <c r="AG80" i="82"/>
  <c r="AG88" i="82"/>
  <c r="AG155" i="82"/>
  <c r="AG135" i="82"/>
  <c r="AG84" i="82"/>
  <c r="AG134" i="82"/>
  <c r="AG168" i="82"/>
  <c r="AG130" i="82"/>
  <c r="AG167" i="82"/>
  <c r="AG74" i="82"/>
  <c r="AG120" i="82"/>
  <c r="AG92" i="82"/>
  <c r="AG90" i="82"/>
  <c r="AG76" i="82"/>
  <c r="AG151" i="82"/>
  <c r="AG159" i="82"/>
  <c r="AG163" i="82"/>
  <c r="AG174" i="82"/>
  <c r="AG149" i="82"/>
  <c r="AG124" i="82"/>
  <c r="AG104" i="82"/>
  <c r="AG147" i="82"/>
  <c r="AG171" i="82"/>
  <c r="AG96" i="82"/>
  <c r="AG112" i="82"/>
  <c r="AG136" i="82"/>
  <c r="AG148" i="82"/>
  <c r="AG164" i="82"/>
  <c r="AG128" i="82"/>
  <c r="AG132" i="82"/>
  <c r="AG161" i="82"/>
  <c r="AG89" i="82"/>
  <c r="AG100" i="82"/>
  <c r="AG145" i="82"/>
  <c r="AG180" i="82"/>
  <c r="AG175" i="82"/>
  <c r="AG77" i="82"/>
  <c r="AG81" i="82"/>
  <c r="AG182" i="82"/>
  <c r="AG73" i="82"/>
  <c r="AG69" i="82"/>
  <c r="AG116" i="82"/>
  <c r="AG140" i="82"/>
  <c r="AG138" i="82"/>
  <c r="AG97" i="82"/>
  <c r="AG105" i="82"/>
  <c r="AG121" i="82"/>
  <c r="AG184" i="82"/>
  <c r="AG133" i="82"/>
  <c r="AG113" i="82"/>
  <c r="AG156" i="82"/>
  <c r="AG172" i="82"/>
  <c r="AG176" i="82"/>
  <c r="AG85" i="82"/>
  <c r="AG66" i="82"/>
  <c r="AG108" i="82"/>
  <c r="AG144" i="82"/>
  <c r="AG183" i="82"/>
  <c r="AG137" i="82"/>
  <c r="AG141" i="82"/>
  <c r="AG93" i="82"/>
  <c r="AG109" i="82"/>
  <c r="AG117" i="82"/>
  <c r="AG160" i="82"/>
  <c r="AG101" i="82"/>
  <c r="AG125" i="82"/>
  <c r="AG152" i="82"/>
  <c r="AG129" i="82"/>
  <c r="AH169" i="82"/>
  <c r="AH110" i="82"/>
  <c r="AH78" i="82"/>
  <c r="AH157" i="82"/>
  <c r="AH86" i="82"/>
  <c r="AH106" i="82"/>
  <c r="AH177" i="82"/>
  <c r="AH114" i="82"/>
  <c r="AH179" i="82"/>
  <c r="AH102" i="82"/>
  <c r="AH98" i="82"/>
  <c r="AH70" i="82"/>
  <c r="AH75" i="82"/>
  <c r="AH91" i="82"/>
  <c r="AH150" i="82"/>
  <c r="AH158" i="82"/>
  <c r="AH153" i="82"/>
  <c r="AH154" i="82"/>
  <c r="AH152" i="82"/>
  <c r="AH126" i="82"/>
  <c r="AH173" i="82"/>
  <c r="AH79" i="82"/>
  <c r="AH83" i="82"/>
  <c r="AH170" i="82"/>
  <c r="AH181" i="82"/>
  <c r="AH71" i="82"/>
  <c r="AH146" i="82"/>
  <c r="AH95" i="82"/>
  <c r="AH174" i="82"/>
  <c r="AH107" i="82"/>
  <c r="AH161" i="82"/>
  <c r="AH165" i="82"/>
  <c r="AH99" i="82"/>
  <c r="AH115" i="82"/>
  <c r="AH118" i="82"/>
  <c r="AH122" i="82"/>
  <c r="AH87" i="82"/>
  <c r="AH142" i="82"/>
  <c r="AH103" i="82"/>
  <c r="AH166" i="82"/>
  <c r="AH135" i="82"/>
  <c r="AH72" i="82"/>
  <c r="AH143" i="82"/>
  <c r="AH134" i="82"/>
  <c r="AH178" i="82"/>
  <c r="AH94" i="82"/>
  <c r="AH111" i="82"/>
  <c r="AH119" i="82"/>
  <c r="AH123" i="82"/>
  <c r="AH139" i="82"/>
  <c r="AH168" i="82"/>
  <c r="AH131" i="82"/>
  <c r="AH167" i="82"/>
  <c r="AH67" i="82"/>
  <c r="AH162" i="82"/>
  <c r="AH68" i="82"/>
  <c r="AH127" i="82"/>
  <c r="AH82" i="82"/>
  <c r="AH80" i="82"/>
  <c r="AH76" i="82"/>
  <c r="AH96" i="82"/>
  <c r="AH130" i="82"/>
  <c r="AH155" i="82"/>
  <c r="AH120" i="82"/>
  <c r="AH88" i="82"/>
  <c r="AH92" i="82"/>
  <c r="AH100" i="82"/>
  <c r="AH156" i="82"/>
  <c r="AH147" i="82"/>
  <c r="AH182" i="82"/>
  <c r="AH116" i="82"/>
  <c r="AH151" i="82"/>
  <c r="AH74" i="82"/>
  <c r="AH163" i="82"/>
  <c r="AH84" i="82"/>
  <c r="AH90" i="82"/>
  <c r="AH149" i="82"/>
  <c r="AH171" i="82"/>
  <c r="AH112" i="82"/>
  <c r="AH108" i="82"/>
  <c r="AH140" i="82"/>
  <c r="AH93" i="82"/>
  <c r="AH109" i="82"/>
  <c r="AH124" i="82"/>
  <c r="AH73" i="82"/>
  <c r="AH85" i="82"/>
  <c r="AH164" i="82"/>
  <c r="AH128" i="82"/>
  <c r="AH89" i="82"/>
  <c r="AH136" i="82"/>
  <c r="AH148" i="82"/>
  <c r="AH105" i="82"/>
  <c r="AH104" i="82"/>
  <c r="AH132" i="82"/>
  <c r="AH138" i="82"/>
  <c r="AH144" i="82"/>
  <c r="AH145" i="82"/>
  <c r="AH175" i="82"/>
  <c r="AH77" i="82"/>
  <c r="AH69" i="82"/>
  <c r="AH81" i="82"/>
  <c r="AH101" i="82"/>
  <c r="AH121" i="82"/>
  <c r="AH125" i="82"/>
  <c r="AH133" i="82"/>
  <c r="AH184" i="82"/>
  <c r="AH159" i="82"/>
  <c r="AH129" i="82"/>
  <c r="AH97" i="82"/>
  <c r="AH183" i="82"/>
  <c r="AH172" i="82"/>
  <c r="AH117" i="82"/>
  <c r="AH137" i="82"/>
  <c r="AH141" i="82"/>
  <c r="AH113" i="82"/>
  <c r="AH180" i="82"/>
  <c r="AH176" i="82"/>
  <c r="AH160" i="82"/>
  <c r="AH66" i="82"/>
  <c r="V53" i="82"/>
  <c r="V59" i="82"/>
  <c r="V44" i="82"/>
  <c r="V18" i="82"/>
  <c r="V21" i="82"/>
  <c r="V17" i="82"/>
  <c r="V20" i="82"/>
  <c r="V19" i="82"/>
  <c r="V9" i="82"/>
  <c r="V31" i="82"/>
  <c r="V45" i="82"/>
  <c r="V43" i="82"/>
  <c r="V42" i="82"/>
  <c r="V7" i="82"/>
  <c r="V30" i="82"/>
  <c r="V54" i="82"/>
  <c r="V55" i="82"/>
  <c r="V63" i="82"/>
  <c r="V28" i="82"/>
  <c r="V29" i="82"/>
  <c r="V13" i="82"/>
  <c r="V51" i="82"/>
  <c r="V40" i="82"/>
  <c r="V39" i="82"/>
  <c r="V50" i="82"/>
  <c r="V32" i="82"/>
  <c r="V57" i="82"/>
  <c r="V64" i="82"/>
  <c r="V41" i="82"/>
  <c r="V36" i="82"/>
  <c r="V25" i="82"/>
  <c r="V24" i="82"/>
  <c r="V14" i="82"/>
  <c r="V61" i="82"/>
  <c r="V58" i="82"/>
  <c r="V16" i="82"/>
  <c r="V26" i="82"/>
  <c r="V62" i="82"/>
  <c r="V49" i="82"/>
  <c r="V52" i="82"/>
  <c r="V12" i="82"/>
  <c r="V37" i="82"/>
  <c r="V60" i="82"/>
  <c r="V34" i="82"/>
  <c r="V11" i="82"/>
  <c r="V15" i="82"/>
  <c r="V27" i="82"/>
  <c r="V38" i="82"/>
  <c r="V56" i="82"/>
  <c r="V48" i="82"/>
  <c r="V33" i="82"/>
  <c r="V10" i="82"/>
  <c r="V35" i="82"/>
  <c r="V23" i="82"/>
  <c r="V47" i="82"/>
  <c r="V46" i="82"/>
  <c r="V22" i="82"/>
  <c r="V8" i="82"/>
  <c r="AC45" i="82"/>
  <c r="AC54" i="82"/>
  <c r="AC20" i="82"/>
  <c r="AC56" i="82"/>
  <c r="AC55" i="82"/>
  <c r="AC43" i="82"/>
  <c r="AC29" i="82"/>
  <c r="AC31" i="82"/>
  <c r="AC44" i="82"/>
  <c r="AC18" i="82"/>
  <c r="AC41" i="82"/>
  <c r="AC37" i="82"/>
  <c r="AC9" i="82"/>
  <c r="AC21" i="82"/>
  <c r="AC52" i="82"/>
  <c r="AC57" i="82"/>
  <c r="AC62" i="82"/>
  <c r="AC42" i="82"/>
  <c r="AC53" i="82"/>
  <c r="AC30" i="82"/>
  <c r="AC16" i="82"/>
  <c r="AC32" i="82"/>
  <c r="AC28" i="82"/>
  <c r="AC64" i="82"/>
  <c r="AC51" i="82"/>
  <c r="AC17" i="82"/>
  <c r="AC50" i="82"/>
  <c r="AC14" i="82"/>
  <c r="AC63" i="82"/>
  <c r="AC39" i="82"/>
  <c r="AC27" i="82"/>
  <c r="AC7" i="82"/>
  <c r="AC40" i="82"/>
  <c r="AC26" i="82"/>
  <c r="AC49" i="82"/>
  <c r="AC25" i="82"/>
  <c r="AC23" i="82"/>
  <c r="AC60" i="82"/>
  <c r="AC59" i="82"/>
  <c r="AC13" i="82"/>
  <c r="AC35" i="82"/>
  <c r="AC19" i="82"/>
  <c r="AC33" i="82"/>
  <c r="AC38" i="82"/>
  <c r="AC36" i="82"/>
  <c r="AC12" i="82"/>
  <c r="AC61" i="82"/>
  <c r="AC48" i="82"/>
  <c r="AC10" i="82"/>
  <c r="AC11" i="82"/>
  <c r="AC15" i="82"/>
  <c r="AC22" i="82"/>
  <c r="AC47" i="82"/>
  <c r="AC24" i="82"/>
  <c r="AC58" i="82"/>
  <c r="AC8" i="82"/>
  <c r="AC34" i="82"/>
  <c r="AC46" i="82"/>
  <c r="Y45" i="82"/>
  <c r="Y56" i="82"/>
  <c r="Y35" i="82"/>
  <c r="Y44" i="82"/>
  <c r="Y55" i="82"/>
  <c r="Y18" i="82"/>
  <c r="Y9" i="82"/>
  <c r="Y29" i="82"/>
  <c r="Y17" i="82"/>
  <c r="Y31" i="82"/>
  <c r="Y30" i="82"/>
  <c r="Y28" i="82"/>
  <c r="Y50" i="82"/>
  <c r="Y54" i="82"/>
  <c r="Y43" i="82"/>
  <c r="Y51" i="82"/>
  <c r="Y32" i="82"/>
  <c r="Y41" i="82"/>
  <c r="Y52" i="82"/>
  <c r="Y19" i="82"/>
  <c r="Y42" i="82"/>
  <c r="Y20" i="82"/>
  <c r="Y7" i="82"/>
  <c r="Y21" i="82"/>
  <c r="Y64" i="82"/>
  <c r="Y53" i="82"/>
  <c r="Y62" i="82"/>
  <c r="Y63" i="82"/>
  <c r="Y27" i="82"/>
  <c r="Y57" i="82"/>
  <c r="Y39" i="82"/>
  <c r="Y16" i="82"/>
  <c r="Y13" i="82"/>
  <c r="Y23" i="82"/>
  <c r="Y38" i="82"/>
  <c r="Y26" i="82"/>
  <c r="Y33" i="82"/>
  <c r="Y61" i="82"/>
  <c r="Y47" i="82"/>
  <c r="Y40" i="82"/>
  <c r="Y48" i="82"/>
  <c r="Y24" i="82"/>
  <c r="Y25" i="82"/>
  <c r="Y36" i="82"/>
  <c r="Y49" i="82"/>
  <c r="Y14" i="82"/>
  <c r="Y37" i="82"/>
  <c r="Y59" i="82"/>
  <c r="Y11" i="82"/>
  <c r="Y15" i="82"/>
  <c r="Y22" i="82"/>
  <c r="Y12" i="82"/>
  <c r="Y46" i="82"/>
  <c r="Y34" i="82"/>
  <c r="Y60" i="82"/>
  <c r="Y10" i="82"/>
  <c r="Y8" i="82"/>
  <c r="Y58" i="82"/>
  <c r="AE41" i="82"/>
  <c r="AE44" i="82"/>
  <c r="AE56" i="82"/>
  <c r="AE39" i="82"/>
  <c r="AE17" i="82"/>
  <c r="AE20" i="82"/>
  <c r="AE31" i="82"/>
  <c r="AE54" i="82"/>
  <c r="AE42" i="82"/>
  <c r="AE45" i="82"/>
  <c r="AE19" i="82"/>
  <c r="AE30" i="82"/>
  <c r="AE55" i="82"/>
  <c r="AE52" i="82"/>
  <c r="AE9" i="82"/>
  <c r="AE53" i="82"/>
  <c r="AE64" i="82"/>
  <c r="AE32" i="82"/>
  <c r="AE51" i="82"/>
  <c r="AE43" i="82"/>
  <c r="AE21" i="82"/>
  <c r="AE40" i="82"/>
  <c r="AE28" i="82"/>
  <c r="AE26" i="82"/>
  <c r="AE49" i="82"/>
  <c r="AE50" i="82"/>
  <c r="AE16" i="82"/>
  <c r="AE7" i="82"/>
  <c r="AE29" i="82"/>
  <c r="AE63" i="82"/>
  <c r="AE38" i="82"/>
  <c r="AE25" i="82"/>
  <c r="AE58" i="82"/>
  <c r="AE14" i="82"/>
  <c r="AE61" i="82"/>
  <c r="AE36" i="82"/>
  <c r="AE12" i="82"/>
  <c r="AE27" i="82"/>
  <c r="AE37" i="82"/>
  <c r="AE60" i="82"/>
  <c r="AE24" i="82"/>
  <c r="AE18" i="82"/>
  <c r="AE33" i="82"/>
  <c r="AE48" i="82"/>
  <c r="AE62" i="82"/>
  <c r="AE13" i="82"/>
  <c r="AE57" i="82"/>
  <c r="AE23" i="82"/>
  <c r="AE22" i="82"/>
  <c r="AE11" i="82"/>
  <c r="AE46" i="82"/>
  <c r="AE35" i="82"/>
  <c r="AE34" i="82"/>
  <c r="AE10" i="82"/>
  <c r="AE47" i="82"/>
  <c r="AE8" i="82"/>
  <c r="AE15" i="82"/>
  <c r="AE59" i="82"/>
  <c r="AF41" i="82"/>
  <c r="AF49" i="82"/>
  <c r="AF54" i="82"/>
  <c r="AF42" i="82"/>
  <c r="AF30" i="82"/>
  <c r="AF45" i="82"/>
  <c r="AF44" i="82"/>
  <c r="AF20" i="82"/>
  <c r="AF19" i="82"/>
  <c r="AF50" i="82"/>
  <c r="AF18" i="82"/>
  <c r="AF53" i="82"/>
  <c r="AF21" i="82"/>
  <c r="AF57" i="82"/>
  <c r="AF56" i="82"/>
  <c r="AF55" i="82"/>
  <c r="AF43" i="82"/>
  <c r="AF29" i="82"/>
  <c r="AF7" i="82"/>
  <c r="AF27" i="82"/>
  <c r="AF40" i="82"/>
  <c r="AF51" i="82"/>
  <c r="AF17" i="82"/>
  <c r="AF52" i="82"/>
  <c r="AF61" i="82"/>
  <c r="AF39" i="82"/>
  <c r="AF62" i="82"/>
  <c r="AF37" i="82"/>
  <c r="AF32" i="82"/>
  <c r="AF31" i="82"/>
  <c r="AF64" i="82"/>
  <c r="AF14" i="82"/>
  <c r="AF9" i="82"/>
  <c r="AF16" i="82"/>
  <c r="AF13" i="82"/>
  <c r="AF38" i="82"/>
  <c r="AF25" i="82"/>
  <c r="AF48" i="82"/>
  <c r="AF59" i="82"/>
  <c r="AF28" i="82"/>
  <c r="AF26" i="82"/>
  <c r="AF63" i="82"/>
  <c r="AF58" i="82"/>
  <c r="AF36" i="82"/>
  <c r="AF33" i="82"/>
  <c r="AF24" i="82"/>
  <c r="AF12" i="82"/>
  <c r="AF46" i="82"/>
  <c r="AF8" i="82"/>
  <c r="AF10" i="82"/>
  <c r="AF23" i="82"/>
  <c r="AF34" i="82"/>
  <c r="AF15" i="82"/>
  <c r="AF22" i="82"/>
  <c r="AF11" i="82"/>
  <c r="AF60" i="82"/>
  <c r="AF47" i="82"/>
  <c r="AF35" i="82"/>
  <c r="Z17" i="82"/>
  <c r="Z20" i="82"/>
  <c r="Z54" i="82"/>
  <c r="Z45" i="82"/>
  <c r="Z56" i="82"/>
  <c r="Z64" i="82"/>
  <c r="Z43" i="82"/>
  <c r="Z32" i="82"/>
  <c r="Z44" i="82"/>
  <c r="Z42" i="82"/>
  <c r="Z41" i="82"/>
  <c r="Z29" i="82"/>
  <c r="Z39" i="82"/>
  <c r="Z57" i="82"/>
  <c r="Z62" i="82"/>
  <c r="Z16" i="82"/>
  <c r="Z19" i="82"/>
  <c r="Z58" i="82"/>
  <c r="Z31" i="82"/>
  <c r="Z61" i="82"/>
  <c r="Z21" i="82"/>
  <c r="Z53" i="82"/>
  <c r="Z52" i="82"/>
  <c r="Z50" i="82"/>
  <c r="Z9" i="82"/>
  <c r="Z51" i="82"/>
  <c r="Z55" i="82"/>
  <c r="Z33" i="82"/>
  <c r="Z18" i="82"/>
  <c r="Z7" i="82"/>
  <c r="Z30" i="82"/>
  <c r="Z28" i="82"/>
  <c r="Z48" i="82"/>
  <c r="Z40" i="82"/>
  <c r="Z63" i="82"/>
  <c r="Z27" i="82"/>
  <c r="Z26" i="82"/>
  <c r="Z14" i="82"/>
  <c r="Z49" i="82"/>
  <c r="Z60" i="82"/>
  <c r="Z36" i="82"/>
  <c r="Z59" i="82"/>
  <c r="Z38" i="82"/>
  <c r="Z24" i="82"/>
  <c r="Z13" i="82"/>
  <c r="Z47" i="82"/>
  <c r="Z25" i="82"/>
  <c r="Z12" i="82"/>
  <c r="Z10" i="82"/>
  <c r="Z37" i="82"/>
  <c r="Z34" i="82"/>
  <c r="Z35" i="82"/>
  <c r="Z11" i="82"/>
  <c r="Z8" i="82"/>
  <c r="Z15" i="82"/>
  <c r="Z22" i="82"/>
  <c r="Z23" i="82"/>
  <c r="Z46" i="82"/>
  <c r="AB47" i="82"/>
  <c r="AB61" i="82"/>
  <c r="AB64" i="82"/>
  <c r="AB56" i="82"/>
  <c r="AB32" i="82"/>
  <c r="AB31" i="82"/>
  <c r="AB45" i="82"/>
  <c r="AB17" i="82"/>
  <c r="AB19" i="82"/>
  <c r="AB30" i="82"/>
  <c r="AB44" i="82"/>
  <c r="AB42" i="82"/>
  <c r="AB41" i="82"/>
  <c r="AB58" i="82"/>
  <c r="AB28" i="82"/>
  <c r="AB20" i="82"/>
  <c r="AB29" i="82"/>
  <c r="AB18" i="82"/>
  <c r="AB43" i="82"/>
  <c r="AB21" i="82"/>
  <c r="AB54" i="82"/>
  <c r="AB7" i="82"/>
  <c r="AB16" i="82"/>
  <c r="AB39" i="82"/>
  <c r="AB62" i="82"/>
  <c r="AB50" i="82"/>
  <c r="AB37" i="82"/>
  <c r="AB53" i="82"/>
  <c r="AB63" i="82"/>
  <c r="AB27" i="82"/>
  <c r="AB40" i="82"/>
  <c r="AB9" i="82"/>
  <c r="AB52" i="82"/>
  <c r="AB51" i="82"/>
  <c r="AB55" i="82"/>
  <c r="AB38" i="82"/>
  <c r="AB23" i="82"/>
  <c r="AB12" i="82"/>
  <c r="AB14" i="82"/>
  <c r="AB33" i="82"/>
  <c r="AB57" i="82"/>
  <c r="AB26" i="82"/>
  <c r="AB49" i="82"/>
  <c r="AB25" i="82"/>
  <c r="AB13" i="82"/>
  <c r="AB22" i="82"/>
  <c r="AB15" i="82"/>
  <c r="AB59" i="82"/>
  <c r="AB48" i="82"/>
  <c r="AB24" i="82"/>
  <c r="AB35" i="82"/>
  <c r="AB46" i="82"/>
  <c r="AB34" i="82"/>
  <c r="AB10" i="82"/>
  <c r="AB11" i="82"/>
  <c r="AB60" i="82"/>
  <c r="AB36" i="82"/>
  <c r="AB8" i="82"/>
  <c r="AD44" i="82"/>
  <c r="AD17" i="82"/>
  <c r="AD20" i="82"/>
  <c r="AD42" i="82"/>
  <c r="AD45" i="82"/>
  <c r="AD31" i="82"/>
  <c r="AD19" i="82"/>
  <c r="AD30" i="82"/>
  <c r="AD32" i="82"/>
  <c r="AD41" i="82"/>
  <c r="AD56" i="82"/>
  <c r="AD55" i="82"/>
  <c r="AD43" i="82"/>
  <c r="AD7" i="82"/>
  <c r="AD64" i="82"/>
  <c r="AD39" i="82"/>
  <c r="AD9" i="82"/>
  <c r="AD53" i="82"/>
  <c r="AD52" i="82"/>
  <c r="AD29" i="82"/>
  <c r="AD18" i="82"/>
  <c r="AD21" i="82"/>
  <c r="AD16" i="82"/>
  <c r="AD38" i="82"/>
  <c r="AD28" i="82"/>
  <c r="AD54" i="82"/>
  <c r="AD62" i="82"/>
  <c r="AD57" i="82"/>
  <c r="AD27" i="82"/>
  <c r="AD40" i="82"/>
  <c r="AD61" i="82"/>
  <c r="AD12" i="82"/>
  <c r="AD36" i="82"/>
  <c r="AD24" i="82"/>
  <c r="AD51" i="82"/>
  <c r="AD26" i="82"/>
  <c r="AD49" i="82"/>
  <c r="AD48" i="82"/>
  <c r="AD33" i="82"/>
  <c r="AD59" i="82"/>
  <c r="AD13" i="82"/>
  <c r="AD14" i="82"/>
  <c r="AD37" i="82"/>
  <c r="AD11" i="82"/>
  <c r="AD34" i="82"/>
  <c r="AD50" i="82"/>
  <c r="AD46" i="82"/>
  <c r="AD8" i="82"/>
  <c r="AD25" i="82"/>
  <c r="AD35" i="82"/>
  <c r="AD10" i="82"/>
  <c r="AD23" i="82"/>
  <c r="AD60" i="82"/>
  <c r="AD47" i="82"/>
  <c r="AD15" i="82"/>
  <c r="AD22" i="82"/>
  <c r="AD63" i="82"/>
  <c r="AD58" i="82"/>
  <c r="X53" i="82"/>
  <c r="X44" i="82"/>
  <c r="X41" i="82"/>
  <c r="X62" i="82"/>
  <c r="X32" i="82"/>
  <c r="X20" i="82"/>
  <c r="X31" i="82"/>
  <c r="X30" i="82"/>
  <c r="X29" i="82"/>
  <c r="X54" i="82"/>
  <c r="X42" i="82"/>
  <c r="X45" i="82"/>
  <c r="X19" i="82"/>
  <c r="X51" i="82"/>
  <c r="X7" i="82"/>
  <c r="X17" i="82"/>
  <c r="X21" i="82"/>
  <c r="X39" i="82"/>
  <c r="X52" i="82"/>
  <c r="X43" i="82"/>
  <c r="X63" i="82"/>
  <c r="X64" i="82"/>
  <c r="X55" i="82"/>
  <c r="X18" i="82"/>
  <c r="X9" i="82"/>
  <c r="X28" i="82"/>
  <c r="X27" i="82"/>
  <c r="X57" i="82"/>
  <c r="X40" i="82"/>
  <c r="X16" i="82"/>
  <c r="X50" i="82"/>
  <c r="X26" i="82"/>
  <c r="X38" i="82"/>
  <c r="X49" i="82"/>
  <c r="X48" i="82"/>
  <c r="X24" i="82"/>
  <c r="X58" i="82"/>
  <c r="X37" i="82"/>
  <c r="X12" i="82"/>
  <c r="X60" i="82"/>
  <c r="X11" i="82"/>
  <c r="X14" i="82"/>
  <c r="X59" i="82"/>
  <c r="X25" i="82"/>
  <c r="X33" i="82"/>
  <c r="X61" i="82"/>
  <c r="X13" i="82"/>
  <c r="X22" i="82"/>
  <c r="X56" i="82"/>
  <c r="X23" i="82"/>
  <c r="X15" i="82"/>
  <c r="X10" i="82"/>
  <c r="X36" i="82"/>
  <c r="X8" i="82"/>
  <c r="X46" i="82"/>
  <c r="X47" i="82"/>
  <c r="X35" i="82"/>
  <c r="X34" i="82"/>
  <c r="W20" i="82"/>
  <c r="W19" i="82"/>
  <c r="W9" i="82"/>
  <c r="W32" i="82"/>
  <c r="W31" i="82"/>
  <c r="W45" i="82"/>
  <c r="W53" i="82"/>
  <c r="W56" i="82"/>
  <c r="W44" i="82"/>
  <c r="W41" i="82"/>
  <c r="W18" i="82"/>
  <c r="W63" i="82"/>
  <c r="W30" i="82"/>
  <c r="W7" i="82"/>
  <c r="W27" i="82"/>
  <c r="W43" i="82"/>
  <c r="W42" i="82"/>
  <c r="W28" i="82"/>
  <c r="W29" i="82"/>
  <c r="W17" i="82"/>
  <c r="W21" i="82"/>
  <c r="W52" i="82"/>
  <c r="W61" i="82"/>
  <c r="W37" i="82"/>
  <c r="W39" i="82"/>
  <c r="W54" i="82"/>
  <c r="W50" i="82"/>
  <c r="W16" i="82"/>
  <c r="W47" i="82"/>
  <c r="W55" i="82"/>
  <c r="W60" i="82"/>
  <c r="W11" i="82"/>
  <c r="W62" i="82"/>
  <c r="W13" i="82"/>
  <c r="W35" i="82"/>
  <c r="W64" i="82"/>
  <c r="W57" i="82"/>
  <c r="W14" i="82"/>
  <c r="W49" i="82"/>
  <c r="W25" i="82"/>
  <c r="W36" i="82"/>
  <c r="W24" i="82"/>
  <c r="W40" i="82"/>
  <c r="W38" i="82"/>
  <c r="W10" i="82"/>
  <c r="W8" i="82"/>
  <c r="W33" i="82"/>
  <c r="W22" i="82"/>
  <c r="W26" i="82"/>
  <c r="W12" i="82"/>
  <c r="W58" i="82"/>
  <c r="W34" i="82"/>
  <c r="W48" i="82"/>
  <c r="W59" i="82"/>
  <c r="W15" i="82"/>
  <c r="W51" i="82"/>
  <c r="W23" i="82"/>
  <c r="W46" i="82"/>
  <c r="AA44" i="82"/>
  <c r="AA41" i="82"/>
  <c r="AA49" i="82"/>
  <c r="AA42" i="82"/>
  <c r="AA45" i="82"/>
  <c r="AA20" i="82"/>
  <c r="AA31" i="82"/>
  <c r="AA19" i="82"/>
  <c r="AA30" i="82"/>
  <c r="AA54" i="82"/>
  <c r="AA18" i="82"/>
  <c r="AA9" i="82"/>
  <c r="AA56" i="82"/>
  <c r="AA32" i="82"/>
  <c r="AA55" i="82"/>
  <c r="AA43" i="82"/>
  <c r="AA64" i="82"/>
  <c r="AA40" i="82"/>
  <c r="AA7" i="82"/>
  <c r="AA16" i="82"/>
  <c r="AA29" i="82"/>
  <c r="AA57" i="82"/>
  <c r="AA26" i="82"/>
  <c r="AA53" i="82"/>
  <c r="AA51" i="82"/>
  <c r="AA52" i="82"/>
  <c r="AA33" i="82"/>
  <c r="AA21" i="82"/>
  <c r="AA28" i="82"/>
  <c r="AA62" i="82"/>
  <c r="AA17" i="82"/>
  <c r="AA63" i="82"/>
  <c r="AA12" i="82"/>
  <c r="AA47" i="82"/>
  <c r="AA14" i="82"/>
  <c r="AA27" i="82"/>
  <c r="AA50" i="82"/>
  <c r="AA61" i="82"/>
  <c r="AA37" i="82"/>
  <c r="AA60" i="82"/>
  <c r="AA48" i="82"/>
  <c r="AA36" i="82"/>
  <c r="AA24" i="82"/>
  <c r="AA59" i="82"/>
  <c r="AA11" i="82"/>
  <c r="AA39" i="82"/>
  <c r="AA25" i="82"/>
  <c r="AA38" i="82"/>
  <c r="AA13" i="82"/>
  <c r="AA35" i="82"/>
  <c r="AA15" i="82"/>
  <c r="AA58" i="82"/>
  <c r="AA46" i="82"/>
  <c r="AA34" i="82"/>
  <c r="AA10" i="82"/>
  <c r="AA8" i="82"/>
  <c r="AA22" i="82"/>
  <c r="AA23" i="82"/>
  <c r="AW280" i="32"/>
  <c r="AW289" i="32"/>
  <c r="AW278" i="32"/>
  <c r="AW265" i="32"/>
  <c r="AW290" i="32"/>
  <c r="AW266" i="32"/>
  <c r="AW277" i="32"/>
  <c r="AW243" i="32"/>
  <c r="AW245" i="32"/>
  <c r="AW264" i="32"/>
  <c r="AW244" i="32"/>
  <c r="AW275" i="32"/>
  <c r="AW287" i="32"/>
  <c r="AW242" i="32"/>
  <c r="AW276" i="32"/>
  <c r="AW262" i="32"/>
  <c r="AW263" i="32"/>
  <c r="AW286" i="32"/>
  <c r="AW279" i="32"/>
  <c r="AW291" i="32"/>
  <c r="AW247" i="32"/>
  <c r="AW274" i="32"/>
  <c r="AW297" i="32"/>
  <c r="AW288" i="32"/>
  <c r="AW261" i="32"/>
  <c r="AW273" i="32"/>
  <c r="AW284" i="32"/>
  <c r="AW296" i="32"/>
  <c r="AW246" i="32"/>
  <c r="AW282" i="32"/>
  <c r="AW293" i="32"/>
  <c r="AW248" i="32"/>
  <c r="AW272" i="32"/>
  <c r="AW292" i="32"/>
  <c r="AW295" i="32"/>
  <c r="AW285" i="32"/>
  <c r="AW271" i="32"/>
  <c r="AW283" i="32"/>
  <c r="AW249" i="32"/>
  <c r="AW270" i="32"/>
  <c r="AW281" i="32"/>
  <c r="AW253" i="32"/>
  <c r="AW259" i="32"/>
  <c r="AW252" i="32"/>
  <c r="AW251" i="32"/>
  <c r="AW257" i="32"/>
  <c r="AW268" i="32"/>
  <c r="AW255" i="32"/>
  <c r="AW269" i="32"/>
  <c r="AW267" i="32"/>
  <c r="AW250" i="32"/>
  <c r="AW256" i="32"/>
  <c r="AW258" i="32"/>
  <c r="AW241" i="32"/>
  <c r="AW260" i="32"/>
  <c r="AW254" i="32"/>
  <c r="AW294" i="32"/>
  <c r="AT266" i="32"/>
  <c r="AT280" i="32"/>
  <c r="AT245" i="32"/>
  <c r="AT278" i="32"/>
  <c r="AT265" i="32"/>
  <c r="AT290" i="32"/>
  <c r="AT244" i="32"/>
  <c r="AT277" i="32"/>
  <c r="AT264" i="32"/>
  <c r="AT289" i="32"/>
  <c r="AT263" i="32"/>
  <c r="AT286" i="32"/>
  <c r="AT242" i="32"/>
  <c r="AT288" i="32"/>
  <c r="AT275" i="32"/>
  <c r="AT243" i="32"/>
  <c r="AT262" i="32"/>
  <c r="AT261" i="32"/>
  <c r="AT273" i="32"/>
  <c r="AT276" i="32"/>
  <c r="AT287" i="32"/>
  <c r="AT247" i="32"/>
  <c r="AT291" i="32"/>
  <c r="AT272" i="32"/>
  <c r="AT284" i="32"/>
  <c r="AT274" i="32"/>
  <c r="AT285" i="32"/>
  <c r="AT297" i="32"/>
  <c r="AT246" i="32"/>
  <c r="AT279" i="32"/>
  <c r="AT271" i="32"/>
  <c r="AT296" i="32"/>
  <c r="AT249" i="32"/>
  <c r="AT283" i="32"/>
  <c r="AT295" i="32"/>
  <c r="AT282" i="32"/>
  <c r="AT270" i="32"/>
  <c r="AT293" i="32"/>
  <c r="AT248" i="32"/>
  <c r="AT292" i="32"/>
  <c r="AT281" i="32"/>
  <c r="AT259" i="32"/>
  <c r="AT253" i="32"/>
  <c r="AT241" i="32"/>
  <c r="AT252" i="32"/>
  <c r="AT254" i="32"/>
  <c r="AT267" i="32"/>
  <c r="AT294" i="32"/>
  <c r="AT257" i="32"/>
  <c r="AT260" i="32"/>
  <c r="AT255" i="32"/>
  <c r="AT251" i="32"/>
  <c r="AT258" i="32"/>
  <c r="AT269" i="32"/>
  <c r="AT250" i="32"/>
  <c r="AT256" i="32"/>
  <c r="AT268" i="32"/>
  <c r="AX290" i="32"/>
  <c r="AX265" i="32"/>
  <c r="AX245" i="32"/>
  <c r="AX266" i="32"/>
  <c r="AX278" i="32"/>
  <c r="AX280" i="32"/>
  <c r="AX244" i="32"/>
  <c r="AX277" i="32"/>
  <c r="AX276" i="32"/>
  <c r="AX264" i="32"/>
  <c r="AX288" i="32"/>
  <c r="AX289" i="32"/>
  <c r="AX242" i="32"/>
  <c r="AX286" i="32"/>
  <c r="AX262" i="32"/>
  <c r="AX263" i="32"/>
  <c r="AX243" i="32"/>
  <c r="AX287" i="32"/>
  <c r="AX275" i="32"/>
  <c r="AX291" i="32"/>
  <c r="AX279" i="32"/>
  <c r="AX274" i="32"/>
  <c r="AX285" i="32"/>
  <c r="AX273" i="32"/>
  <c r="AX247" i="32"/>
  <c r="AX261" i="32"/>
  <c r="AX296" i="32"/>
  <c r="AX297" i="32"/>
  <c r="AX246" i="32"/>
  <c r="AX249" i="32"/>
  <c r="AX284" i="32"/>
  <c r="AX271" i="32"/>
  <c r="AX281" i="32"/>
  <c r="AX283" i="32"/>
  <c r="AX282" i="32"/>
  <c r="AX295" i="32"/>
  <c r="AX272" i="32"/>
  <c r="AX248" i="32"/>
  <c r="AX270" i="32"/>
  <c r="AX292" i="32"/>
  <c r="AX293" i="32"/>
  <c r="AX259" i="32"/>
  <c r="AX255" i="32"/>
  <c r="AX260" i="32"/>
  <c r="AX250" i="32"/>
  <c r="AX253" i="32"/>
  <c r="AX294" i="32"/>
  <c r="AX268" i="32"/>
  <c r="AX258" i="32"/>
  <c r="AX254" i="32"/>
  <c r="AX267" i="32"/>
  <c r="AX256" i="32"/>
  <c r="AX252" i="32"/>
  <c r="AX269" i="32"/>
  <c r="AX241" i="32"/>
  <c r="AX251" i="32"/>
  <c r="AX257" i="32"/>
  <c r="AR278" i="32"/>
  <c r="AR266" i="32"/>
  <c r="AR290" i="32"/>
  <c r="AR280" i="32"/>
  <c r="AR265" i="32"/>
  <c r="AR263" i="32"/>
  <c r="AR277" i="32"/>
  <c r="AR289" i="32"/>
  <c r="AR264" i="32"/>
  <c r="AR245" i="32"/>
  <c r="AR244" i="32"/>
  <c r="AR276" i="32"/>
  <c r="AR287" i="32"/>
  <c r="AR275" i="32"/>
  <c r="AR288" i="32"/>
  <c r="AR243" i="32"/>
  <c r="AR242" i="32"/>
  <c r="AR291" i="32"/>
  <c r="AR262" i="32"/>
  <c r="AR285" i="32"/>
  <c r="AR297" i="32"/>
  <c r="AR247" i="32"/>
  <c r="AR279" i="32"/>
  <c r="AR274" i="32"/>
  <c r="AR286" i="32"/>
  <c r="AR261" i="32"/>
  <c r="AR246" i="32"/>
  <c r="AR296" i="32"/>
  <c r="AR273" i="32"/>
  <c r="AR283" i="32"/>
  <c r="AR293" i="32"/>
  <c r="AR284" i="32"/>
  <c r="AR292" i="32"/>
  <c r="AR282" i="32"/>
  <c r="AR270" i="32"/>
  <c r="AR271" i="32"/>
  <c r="AR281" i="32"/>
  <c r="AR272" i="32"/>
  <c r="AR295" i="32"/>
  <c r="AR248" i="32"/>
  <c r="AR249" i="32"/>
  <c r="AR253" i="32"/>
  <c r="AR269" i="32"/>
  <c r="AR267" i="32"/>
  <c r="AR255" i="32"/>
  <c r="AR258" i="32"/>
  <c r="AR254" i="32"/>
  <c r="AR268" i="32"/>
  <c r="AR250" i="32"/>
  <c r="AR256" i="32"/>
  <c r="AR259" i="32"/>
  <c r="AR260" i="32"/>
  <c r="AR241" i="32"/>
  <c r="AR251" i="32"/>
  <c r="AR294" i="32"/>
  <c r="AR257" i="32"/>
  <c r="AR252" i="32"/>
  <c r="AM280" i="32"/>
  <c r="AM266" i="32"/>
  <c r="AM290" i="32"/>
  <c r="AM245" i="32"/>
  <c r="AM265" i="32"/>
  <c r="AM276" i="32"/>
  <c r="AM243" i="32"/>
  <c r="AM278" i="32"/>
  <c r="AM244" i="32"/>
  <c r="AM289" i="32"/>
  <c r="AM264" i="32"/>
  <c r="AM288" i="32"/>
  <c r="AM277" i="32"/>
  <c r="AM263" i="32"/>
  <c r="AM275" i="32"/>
  <c r="AM242" i="32"/>
  <c r="AM262" i="32"/>
  <c r="AM261" i="32"/>
  <c r="AM285" i="32"/>
  <c r="AM274" i="32"/>
  <c r="AM286" i="32"/>
  <c r="AM247" i="32"/>
  <c r="AM287" i="32"/>
  <c r="AM291" i="32"/>
  <c r="AM272" i="32"/>
  <c r="AM297" i="32"/>
  <c r="AM246" i="32"/>
  <c r="AM273" i="32"/>
  <c r="AM295" i="32"/>
  <c r="AM270" i="32"/>
  <c r="AM279" i="32"/>
  <c r="AM284" i="32"/>
  <c r="AM282" i="32"/>
  <c r="AM296" i="32"/>
  <c r="AM292" i="32"/>
  <c r="AM248" i="32"/>
  <c r="AM283" i="32"/>
  <c r="AM271" i="32"/>
  <c r="AM281" i="32"/>
  <c r="AM293" i="32"/>
  <c r="AM249" i="32"/>
  <c r="AM241" i="32"/>
  <c r="AM267" i="32"/>
  <c r="AM269" i="32"/>
  <c r="AM254" i="32"/>
  <c r="AM250" i="32"/>
  <c r="AM253" i="32"/>
  <c r="AM259" i="32"/>
  <c r="AM252" i="32"/>
  <c r="AM260" i="32"/>
  <c r="AM251" i="32"/>
  <c r="AM294" i="32"/>
  <c r="AM257" i="32"/>
  <c r="AM268" i="32"/>
  <c r="AM255" i="32"/>
  <c r="AM258" i="32"/>
  <c r="AM256" i="32"/>
  <c r="AQ266" i="32"/>
  <c r="AQ245" i="32"/>
  <c r="AQ289" i="32"/>
  <c r="AQ277" i="32"/>
  <c r="AQ280" i="32"/>
  <c r="AQ290" i="32"/>
  <c r="AQ278" i="32"/>
  <c r="AQ265" i="32"/>
  <c r="AQ276" i="32"/>
  <c r="AQ244" i="32"/>
  <c r="AQ263" i="32"/>
  <c r="AQ243" i="32"/>
  <c r="AQ264" i="32"/>
  <c r="AQ288" i="32"/>
  <c r="AQ291" i="32"/>
  <c r="AQ275" i="32"/>
  <c r="AQ242" i="32"/>
  <c r="AQ287" i="32"/>
  <c r="AQ262" i="32"/>
  <c r="AQ286" i="32"/>
  <c r="AQ273" i="32"/>
  <c r="AQ261" i="32"/>
  <c r="AQ274" i="32"/>
  <c r="AQ247" i="32"/>
  <c r="AQ246" i="32"/>
  <c r="AQ297" i="32"/>
  <c r="AQ279" i="32"/>
  <c r="AQ285" i="32"/>
  <c r="AQ282" i="32"/>
  <c r="AQ295" i="32"/>
  <c r="AQ281" i="32"/>
  <c r="AQ284" i="32"/>
  <c r="AQ283" i="32"/>
  <c r="AQ270" i="32"/>
  <c r="AQ271" i="32"/>
  <c r="AQ296" i="32"/>
  <c r="AQ272" i="32"/>
  <c r="AQ292" i="32"/>
  <c r="AQ248" i="32"/>
  <c r="AQ293" i="32"/>
  <c r="AQ249" i="32"/>
  <c r="AQ250" i="32"/>
  <c r="AQ256" i="32"/>
  <c r="AQ259" i="32"/>
  <c r="AQ252" i="32"/>
  <c r="AQ260" i="32"/>
  <c r="AQ294" i="32"/>
  <c r="AQ268" i="32"/>
  <c r="AQ255" i="32"/>
  <c r="AQ251" i="32"/>
  <c r="AQ267" i="32"/>
  <c r="AQ257" i="32"/>
  <c r="AQ253" i="32"/>
  <c r="AQ241" i="32"/>
  <c r="AQ258" i="32"/>
  <c r="AQ269" i="32"/>
  <c r="AQ254" i="32"/>
  <c r="AO290" i="32"/>
  <c r="AO265" i="32"/>
  <c r="AO266" i="32"/>
  <c r="AO278" i="32"/>
  <c r="AO289" i="32"/>
  <c r="AO280" i="32"/>
  <c r="AO245" i="32"/>
  <c r="AO263" i="32"/>
  <c r="AO243" i="32"/>
  <c r="AO277" i="32"/>
  <c r="AO264" i="32"/>
  <c r="AO244" i="32"/>
  <c r="AO242" i="32"/>
  <c r="AO287" i="32"/>
  <c r="AO262" i="32"/>
  <c r="AO276" i="32"/>
  <c r="AO275" i="32"/>
  <c r="AO286" i="32"/>
  <c r="AO274" i="32"/>
  <c r="AO288" i="32"/>
  <c r="AO247" i="32"/>
  <c r="AO279" i="32"/>
  <c r="AO261" i="32"/>
  <c r="AO273" i="32"/>
  <c r="AO285" i="32"/>
  <c r="AO246" i="32"/>
  <c r="AO284" i="32"/>
  <c r="AO296" i="32"/>
  <c r="AO291" i="32"/>
  <c r="AO297" i="32"/>
  <c r="AO270" i="32"/>
  <c r="AO249" i="32"/>
  <c r="AO282" i="32"/>
  <c r="AO272" i="32"/>
  <c r="AO283" i="32"/>
  <c r="AO293" i="32"/>
  <c r="AO271" i="32"/>
  <c r="AO295" i="32"/>
  <c r="AO292" i="32"/>
  <c r="AO281" i="32"/>
  <c r="AO248" i="32"/>
  <c r="AO257" i="32"/>
  <c r="AO253" i="32"/>
  <c r="AO268" i="32"/>
  <c r="AO255" i="32"/>
  <c r="AO241" i="32"/>
  <c r="AO269" i="32"/>
  <c r="AO254" i="32"/>
  <c r="AO294" i="32"/>
  <c r="AO267" i="32"/>
  <c r="AO250" i="32"/>
  <c r="AO256" i="32"/>
  <c r="AO259" i="32"/>
  <c r="AO258" i="32"/>
  <c r="AO252" i="32"/>
  <c r="AO260" i="32"/>
  <c r="AO251" i="32"/>
  <c r="AS266" i="32"/>
  <c r="AS278" i="32"/>
  <c r="AS265" i="32"/>
  <c r="AS290" i="32"/>
  <c r="AS245" i="32"/>
  <c r="AS280" i="32"/>
  <c r="AS289" i="32"/>
  <c r="AS277" i="32"/>
  <c r="AS263" i="32"/>
  <c r="AS264" i="32"/>
  <c r="AS276" i="32"/>
  <c r="AS244" i="32"/>
  <c r="AS287" i="32"/>
  <c r="AS275" i="32"/>
  <c r="AS291" i="32"/>
  <c r="AS288" i="32"/>
  <c r="AS247" i="32"/>
  <c r="AS262" i="32"/>
  <c r="AS243" i="32"/>
  <c r="AS242" i="32"/>
  <c r="AS279" i="32"/>
  <c r="AS285" i="32"/>
  <c r="AS261" i="32"/>
  <c r="AS273" i="32"/>
  <c r="AS286" i="32"/>
  <c r="AS274" i="32"/>
  <c r="AS297" i="32"/>
  <c r="AS246" i="32"/>
  <c r="AS284" i="32"/>
  <c r="AS282" i="32"/>
  <c r="AS283" i="32"/>
  <c r="AS271" i="32"/>
  <c r="AS295" i="32"/>
  <c r="AS281" i="32"/>
  <c r="AS248" i="32"/>
  <c r="AS249" i="32"/>
  <c r="AS272" i="32"/>
  <c r="AS296" i="32"/>
  <c r="AS293" i="32"/>
  <c r="AS292" i="32"/>
  <c r="AS270" i="32"/>
  <c r="AS267" i="32"/>
  <c r="AS260" i="32"/>
  <c r="AS258" i="32"/>
  <c r="AS254" i="32"/>
  <c r="AS250" i="32"/>
  <c r="AS256" i="32"/>
  <c r="AS259" i="32"/>
  <c r="AS251" i="32"/>
  <c r="AS257" i="32"/>
  <c r="AS268" i="32"/>
  <c r="AS253" i="32"/>
  <c r="AS252" i="32"/>
  <c r="AS294" i="32"/>
  <c r="AS269" i="32"/>
  <c r="AS255" i="32"/>
  <c r="AS241" i="32"/>
  <c r="AN245" i="32"/>
  <c r="AN265" i="32"/>
  <c r="AN290" i="32"/>
  <c r="AN278" i="32"/>
  <c r="AN289" i="32"/>
  <c r="AN264" i="32"/>
  <c r="AN244" i="32"/>
  <c r="AN280" i="32"/>
  <c r="AN266" i="32"/>
  <c r="AN263" i="32"/>
  <c r="AN277" i="32"/>
  <c r="AN243" i="32"/>
  <c r="AN275" i="32"/>
  <c r="AN287" i="32"/>
  <c r="AN247" i="32"/>
  <c r="AN242" i="32"/>
  <c r="AN288" i="32"/>
  <c r="AN276" i="32"/>
  <c r="AN262" i="32"/>
  <c r="AN297" i="32"/>
  <c r="AN285" i="32"/>
  <c r="AN291" i="32"/>
  <c r="AN273" i="32"/>
  <c r="AN286" i="32"/>
  <c r="AN261" i="32"/>
  <c r="AN279" i="32"/>
  <c r="AN284" i="32"/>
  <c r="AN274" i="32"/>
  <c r="AN296" i="32"/>
  <c r="AN272" i="32"/>
  <c r="AN295" i="32"/>
  <c r="AN282" i="32"/>
  <c r="AN249" i="32"/>
  <c r="AN283" i="32"/>
  <c r="AN270" i="32"/>
  <c r="AN246" i="32"/>
  <c r="AN271" i="32"/>
  <c r="AN292" i="32"/>
  <c r="AN293" i="32"/>
  <c r="AN281" i="32"/>
  <c r="AN248" i="32"/>
  <c r="AN294" i="32"/>
  <c r="AN241" i="32"/>
  <c r="AN259" i="32"/>
  <c r="AN252" i="32"/>
  <c r="AN260" i="32"/>
  <c r="AN251" i="32"/>
  <c r="AN250" i="32"/>
  <c r="AN253" i="32"/>
  <c r="AN257" i="32"/>
  <c r="AN267" i="32"/>
  <c r="AN268" i="32"/>
  <c r="AN255" i="32"/>
  <c r="AN258" i="32"/>
  <c r="AN256" i="32"/>
  <c r="AN269" i="32"/>
  <c r="AN254" i="32"/>
  <c r="AP280" i="32"/>
  <c r="AP265" i="32"/>
  <c r="AP289" i="32"/>
  <c r="AP277" i="32"/>
  <c r="AP278" i="32"/>
  <c r="AP266" i="32"/>
  <c r="AP245" i="32"/>
  <c r="AP290" i="32"/>
  <c r="AP276" i="32"/>
  <c r="AP264" i="32"/>
  <c r="AP244" i="32"/>
  <c r="AP242" i="32"/>
  <c r="AP287" i="32"/>
  <c r="AP262" i="32"/>
  <c r="AP243" i="32"/>
  <c r="AP247" i="32"/>
  <c r="AP263" i="32"/>
  <c r="AP288" i="32"/>
  <c r="AP274" i="32"/>
  <c r="AP275" i="32"/>
  <c r="AP286" i="32"/>
  <c r="AP273" i="32"/>
  <c r="AP261" i="32"/>
  <c r="AP285" i="32"/>
  <c r="AP291" i="32"/>
  <c r="AP279" i="32"/>
  <c r="AP246" i="32"/>
  <c r="AP272" i="32"/>
  <c r="AP297" i="32"/>
  <c r="AP295" i="32"/>
  <c r="AP293" i="32"/>
  <c r="AP283" i="32"/>
  <c r="AP284" i="32"/>
  <c r="AP282" i="32"/>
  <c r="AP281" i="32"/>
  <c r="AP271" i="32"/>
  <c r="AP292" i="32"/>
  <c r="AP248" i="32"/>
  <c r="AP270" i="32"/>
  <c r="AP296" i="32"/>
  <c r="AP249" i="32"/>
  <c r="AP258" i="32"/>
  <c r="AP294" i="32"/>
  <c r="AP255" i="32"/>
  <c r="AP252" i="32"/>
  <c r="AP254" i="32"/>
  <c r="AP267" i="32"/>
  <c r="AP250" i="32"/>
  <c r="AP256" i="32"/>
  <c r="AP259" i="32"/>
  <c r="AP260" i="32"/>
  <c r="AP241" i="32"/>
  <c r="AP251" i="32"/>
  <c r="AP257" i="32"/>
  <c r="AP268" i="32"/>
  <c r="AP253" i="32"/>
  <c r="AP269" i="32"/>
  <c r="BB228" i="32"/>
  <c r="BB204" i="32"/>
  <c r="BB239" i="32"/>
  <c r="BB217" i="32"/>
  <c r="BB215" i="32"/>
  <c r="BB203" i="32"/>
  <c r="BB227" i="32"/>
  <c r="BB184" i="32"/>
  <c r="BB216" i="32"/>
  <c r="BB238" i="32"/>
  <c r="BB214" i="32"/>
  <c r="BB191" i="32"/>
  <c r="BB226" i="32"/>
  <c r="BB213" i="32"/>
  <c r="BB225" i="32"/>
  <c r="BB190" i="32"/>
  <c r="BB212" i="32"/>
  <c r="BB224" i="32"/>
  <c r="BB237" i="32"/>
  <c r="BB235" i="32"/>
  <c r="BB229" i="32"/>
  <c r="BB222" i="32"/>
  <c r="BB234" i="32"/>
  <c r="BB189" i="32"/>
  <c r="BB230" i="32"/>
  <c r="BB233" i="32"/>
  <c r="BB218" i="32"/>
  <c r="BB188" i="32"/>
  <c r="BB221" i="32"/>
  <c r="BB220" i="32"/>
  <c r="BB187" i="32"/>
  <c r="BB232" i="32"/>
  <c r="BB223" i="32"/>
  <c r="BB185" i="32"/>
  <c r="BB208" i="32"/>
  <c r="BB231" i="32"/>
  <c r="BB219" i="32"/>
  <c r="BB206" i="32"/>
  <c r="BB207" i="32"/>
  <c r="BB205" i="32"/>
  <c r="BB186" i="32"/>
  <c r="BB202" i="32"/>
  <c r="BB197" i="32"/>
  <c r="BB201" i="32"/>
  <c r="BB196" i="32"/>
  <c r="BB193" i="32"/>
  <c r="BB183" i="32"/>
  <c r="BB236" i="32"/>
  <c r="BB192" i="32"/>
  <c r="BB199" i="32"/>
  <c r="BB211" i="32"/>
  <c r="BB210" i="32"/>
  <c r="BB195" i="32"/>
  <c r="BB198" i="32"/>
  <c r="BB194" i="32"/>
  <c r="BB200" i="32"/>
  <c r="BB209" i="32"/>
  <c r="BF204" i="32"/>
  <c r="BF203" i="32"/>
  <c r="BF228" i="32"/>
  <c r="BF216" i="32"/>
  <c r="BF227" i="32"/>
  <c r="BF184" i="32"/>
  <c r="BF239" i="32"/>
  <c r="BF217" i="32"/>
  <c r="BF215" i="32"/>
  <c r="BF225" i="32"/>
  <c r="BF237" i="32"/>
  <c r="BF213" i="32"/>
  <c r="BF238" i="32"/>
  <c r="BF226" i="32"/>
  <c r="BF214" i="32"/>
  <c r="BF229" i="32"/>
  <c r="BF235" i="32"/>
  <c r="BF223" i="32"/>
  <c r="BF224" i="32"/>
  <c r="BF212" i="32"/>
  <c r="BF191" i="32"/>
  <c r="BF190" i="32"/>
  <c r="BF234" i="32"/>
  <c r="BF188" i="32"/>
  <c r="BF189" i="32"/>
  <c r="BF222" i="32"/>
  <c r="BF233" i="32"/>
  <c r="BF208" i="32"/>
  <c r="BF206" i="32"/>
  <c r="BF230" i="32"/>
  <c r="BF221" i="32"/>
  <c r="BF207" i="32"/>
  <c r="BF187" i="32"/>
  <c r="BF220" i="32"/>
  <c r="BF231" i="32"/>
  <c r="BF219" i="32"/>
  <c r="BF186" i="32"/>
  <c r="BF185" i="32"/>
  <c r="BF205" i="32"/>
  <c r="BF218" i="32"/>
  <c r="BF232" i="32"/>
  <c r="BF211" i="32"/>
  <c r="BF195" i="32"/>
  <c r="BF194" i="32"/>
  <c r="BF200" i="32"/>
  <c r="BF209" i="32"/>
  <c r="BF183" i="32"/>
  <c r="BF210" i="32"/>
  <c r="BF202" i="32"/>
  <c r="BF197" i="32"/>
  <c r="BF193" i="32"/>
  <c r="BF192" i="32"/>
  <c r="BF198" i="32"/>
  <c r="BF196" i="32"/>
  <c r="BF201" i="32"/>
  <c r="BF236" i="32"/>
  <c r="BF199" i="32"/>
  <c r="AY184" i="32"/>
  <c r="AY228" i="32"/>
  <c r="AY204" i="32"/>
  <c r="AY239" i="32"/>
  <c r="AY215" i="32"/>
  <c r="AY216" i="32"/>
  <c r="AY203" i="32"/>
  <c r="AY227" i="32"/>
  <c r="AY217" i="32"/>
  <c r="AY214" i="32"/>
  <c r="AY212" i="32"/>
  <c r="AY225" i="32"/>
  <c r="AY238" i="32"/>
  <c r="AY224" i="32"/>
  <c r="AY229" i="32"/>
  <c r="AY223" i="32"/>
  <c r="AY237" i="32"/>
  <c r="AY226" i="32"/>
  <c r="AY213" i="32"/>
  <c r="AY222" i="32"/>
  <c r="AY235" i="32"/>
  <c r="AY191" i="32"/>
  <c r="AY188" i="32"/>
  <c r="AY190" i="32"/>
  <c r="AY234" i="32"/>
  <c r="AY208" i="32"/>
  <c r="AY221" i="32"/>
  <c r="AY185" i="32"/>
  <c r="AY189" i="32"/>
  <c r="AY232" i="32"/>
  <c r="AY218" i="32"/>
  <c r="AY233" i="32"/>
  <c r="AY206" i="32"/>
  <c r="AY205" i="32"/>
  <c r="AY207" i="32"/>
  <c r="AY186" i="32"/>
  <c r="AY220" i="32"/>
  <c r="AY187" i="32"/>
  <c r="AY219" i="32"/>
  <c r="AY231" i="32"/>
  <c r="AY230" i="32"/>
  <c r="AY196" i="32"/>
  <c r="AY201" i="32"/>
  <c r="AY199" i="32"/>
  <c r="AY183" i="32"/>
  <c r="AY211" i="32"/>
  <c r="AY192" i="32"/>
  <c r="AY209" i="32"/>
  <c r="AY197" i="32"/>
  <c r="AY194" i="32"/>
  <c r="AY202" i="32"/>
  <c r="AY236" i="32"/>
  <c r="AY195" i="32"/>
  <c r="AY193" i="32"/>
  <c r="AY198" i="32"/>
  <c r="AY210" i="32"/>
  <c r="AY200" i="32"/>
  <c r="AW204" i="32"/>
  <c r="AW216" i="32"/>
  <c r="AW203" i="32"/>
  <c r="AW227" i="32"/>
  <c r="AW228" i="32"/>
  <c r="AW184" i="32"/>
  <c r="AW239" i="32"/>
  <c r="AW217" i="32"/>
  <c r="AW226" i="32"/>
  <c r="AW225" i="32"/>
  <c r="AW214" i="32"/>
  <c r="AW215" i="32"/>
  <c r="AW237" i="32"/>
  <c r="AW212" i="32"/>
  <c r="AW191" i="32"/>
  <c r="AW229" i="32"/>
  <c r="AW235" i="32"/>
  <c r="AW238" i="32"/>
  <c r="AW213" i="32"/>
  <c r="AW189" i="32"/>
  <c r="AW190" i="32"/>
  <c r="AW222" i="32"/>
  <c r="AW224" i="32"/>
  <c r="AW223" i="32"/>
  <c r="AW208" i="32"/>
  <c r="AW234" i="32"/>
  <c r="AW230" i="32"/>
  <c r="AW220" i="32"/>
  <c r="AW207" i="32"/>
  <c r="AW187" i="32"/>
  <c r="AW233" i="32"/>
  <c r="AW221" i="32"/>
  <c r="AW206" i="32"/>
  <c r="AW205" i="32"/>
  <c r="AW232" i="32"/>
  <c r="AW188" i="32"/>
  <c r="AW186" i="32"/>
  <c r="AW218" i="32"/>
  <c r="AW185" i="32"/>
  <c r="AW231" i="32"/>
  <c r="AW219" i="32"/>
  <c r="AW197" i="32"/>
  <c r="AW192" i="32"/>
  <c r="AW200" i="32"/>
  <c r="AW210" i="32"/>
  <c r="AW202" i="32"/>
  <c r="AW195" i="32"/>
  <c r="AW193" i="32"/>
  <c r="AW198" i="32"/>
  <c r="AW209" i="32"/>
  <c r="AW183" i="32"/>
  <c r="AW196" i="32"/>
  <c r="AW201" i="32"/>
  <c r="AW194" i="32"/>
  <c r="AW199" i="32"/>
  <c r="AW211" i="32"/>
  <c r="AW236" i="32"/>
  <c r="BA216" i="32"/>
  <c r="BA203" i="32"/>
  <c r="BA184" i="32"/>
  <c r="BA227" i="32"/>
  <c r="BA228" i="32"/>
  <c r="BA204" i="32"/>
  <c r="BA239" i="32"/>
  <c r="BA215" i="32"/>
  <c r="BA217" i="32"/>
  <c r="BA237" i="32"/>
  <c r="BA238" i="32"/>
  <c r="BA224" i="32"/>
  <c r="BA214" i="32"/>
  <c r="BA225" i="32"/>
  <c r="BA213" i="32"/>
  <c r="BA191" i="32"/>
  <c r="BA223" i="32"/>
  <c r="BA212" i="32"/>
  <c r="BA226" i="32"/>
  <c r="BA229" i="32"/>
  <c r="BA189" i="32"/>
  <c r="BA235" i="32"/>
  <c r="BA234" i="32"/>
  <c r="BA221" i="32"/>
  <c r="BA190" i="32"/>
  <c r="BA222" i="32"/>
  <c r="BA232" i="32"/>
  <c r="BA208" i="32"/>
  <c r="BA230" i="32"/>
  <c r="BA233" i="32"/>
  <c r="BA207" i="32"/>
  <c r="BA231" i="32"/>
  <c r="BA188" i="32"/>
  <c r="BA219" i="32"/>
  <c r="BA186" i="32"/>
  <c r="BA187" i="32"/>
  <c r="BA185" i="32"/>
  <c r="BA218" i="32"/>
  <c r="BA220" i="32"/>
  <c r="BA206" i="32"/>
  <c r="BA205" i="32"/>
  <c r="BA196" i="32"/>
  <c r="BA195" i="32"/>
  <c r="BA198" i="32"/>
  <c r="BA194" i="32"/>
  <c r="BA200" i="32"/>
  <c r="BA183" i="32"/>
  <c r="BA199" i="32"/>
  <c r="BA202" i="32"/>
  <c r="BA197" i="32"/>
  <c r="BA201" i="32"/>
  <c r="BA236" i="32"/>
  <c r="BA193" i="32"/>
  <c r="BA192" i="32"/>
  <c r="BA210" i="32"/>
  <c r="BA209" i="32"/>
  <c r="BA211" i="32"/>
  <c r="AZ204" i="32"/>
  <c r="AZ184" i="32"/>
  <c r="AZ239" i="32"/>
  <c r="AZ215" i="32"/>
  <c r="AZ217" i="32"/>
  <c r="AZ216" i="32"/>
  <c r="AZ203" i="32"/>
  <c r="AZ227" i="32"/>
  <c r="AZ228" i="32"/>
  <c r="AZ226" i="32"/>
  <c r="AZ214" i="32"/>
  <c r="AZ225" i="32"/>
  <c r="AZ191" i="32"/>
  <c r="AZ224" i="32"/>
  <c r="AZ238" i="32"/>
  <c r="AZ213" i="32"/>
  <c r="AZ237" i="32"/>
  <c r="AZ223" i="32"/>
  <c r="AZ235" i="32"/>
  <c r="AZ190" i="32"/>
  <c r="AZ189" i="32"/>
  <c r="AZ212" i="32"/>
  <c r="AZ222" i="32"/>
  <c r="AZ233" i="32"/>
  <c r="AZ234" i="32"/>
  <c r="AZ229" i="32"/>
  <c r="AZ220" i="32"/>
  <c r="AZ208" i="32"/>
  <c r="AZ207" i="32"/>
  <c r="AZ187" i="32"/>
  <c r="AZ188" i="32"/>
  <c r="AZ221" i="32"/>
  <c r="AZ205" i="32"/>
  <c r="AZ232" i="32"/>
  <c r="AZ186" i="32"/>
  <c r="AZ219" i="32"/>
  <c r="AZ230" i="32"/>
  <c r="AZ231" i="32"/>
  <c r="AZ185" i="32"/>
  <c r="AZ218" i="32"/>
  <c r="AZ206" i="32"/>
  <c r="AZ196" i="32"/>
  <c r="AZ211" i="32"/>
  <c r="AZ192" i="32"/>
  <c r="AZ209" i="32"/>
  <c r="AZ195" i="32"/>
  <c r="AZ198" i="32"/>
  <c r="AZ194" i="32"/>
  <c r="AZ210" i="32"/>
  <c r="AZ200" i="32"/>
  <c r="AZ202" i="32"/>
  <c r="AZ183" i="32"/>
  <c r="AZ236" i="32"/>
  <c r="AZ197" i="32"/>
  <c r="AZ201" i="32"/>
  <c r="AZ193" i="32"/>
  <c r="AZ199" i="32"/>
  <c r="BD228" i="32"/>
  <c r="BD184" i="32"/>
  <c r="BD239" i="32"/>
  <c r="BD216" i="32"/>
  <c r="BD238" i="32"/>
  <c r="BD227" i="32"/>
  <c r="BD217" i="32"/>
  <c r="BD226" i="32"/>
  <c r="BD214" i="32"/>
  <c r="BD215" i="32"/>
  <c r="BD204" i="32"/>
  <c r="BD212" i="32"/>
  <c r="BD225" i="32"/>
  <c r="BD203" i="32"/>
  <c r="BD191" i="32"/>
  <c r="BD224" i="32"/>
  <c r="BD237" i="32"/>
  <c r="BD223" i="32"/>
  <c r="BD235" i="32"/>
  <c r="BD229" i="32"/>
  <c r="BD189" i="32"/>
  <c r="BD213" i="32"/>
  <c r="BD208" i="32"/>
  <c r="BD188" i="32"/>
  <c r="BD190" i="32"/>
  <c r="BD233" i="32"/>
  <c r="BD230" i="32"/>
  <c r="BD221" i="32"/>
  <c r="BD206" i="32"/>
  <c r="BD231" i="32"/>
  <c r="BD232" i="32"/>
  <c r="BD187" i="32"/>
  <c r="BD205" i="32"/>
  <c r="BD185" i="32"/>
  <c r="BD207" i="32"/>
  <c r="BD220" i="32"/>
  <c r="BD186" i="32"/>
  <c r="BD234" i="32"/>
  <c r="BD222" i="32"/>
  <c r="BD219" i="32"/>
  <c r="BD218" i="32"/>
  <c r="BD198" i="32"/>
  <c r="BD210" i="32"/>
  <c r="BD209" i="32"/>
  <c r="BD211" i="32"/>
  <c r="BD192" i="32"/>
  <c r="BD202" i="32"/>
  <c r="BD197" i="32"/>
  <c r="BD195" i="32"/>
  <c r="BD193" i="32"/>
  <c r="BD201" i="32"/>
  <c r="BD183" i="32"/>
  <c r="BD196" i="32"/>
  <c r="BD236" i="32"/>
  <c r="BD199" i="32"/>
  <c r="BD194" i="32"/>
  <c r="BD200" i="32"/>
  <c r="BC204" i="32"/>
  <c r="BC239" i="32"/>
  <c r="BC215" i="32"/>
  <c r="BC203" i="32"/>
  <c r="BC184" i="32"/>
  <c r="BC216" i="32"/>
  <c r="BC227" i="32"/>
  <c r="BC228" i="32"/>
  <c r="BC217" i="32"/>
  <c r="BC191" i="32"/>
  <c r="BC214" i="32"/>
  <c r="BC224" i="32"/>
  <c r="BC213" i="32"/>
  <c r="BC226" i="32"/>
  <c r="BC237" i="32"/>
  <c r="BC212" i="32"/>
  <c r="BC229" i="32"/>
  <c r="BC238" i="32"/>
  <c r="BC225" i="32"/>
  <c r="BC189" i="32"/>
  <c r="BC223" i="32"/>
  <c r="BC222" i="32"/>
  <c r="BC235" i="32"/>
  <c r="BC190" i="32"/>
  <c r="BC234" i="32"/>
  <c r="BC219" i="32"/>
  <c r="BC188" i="32"/>
  <c r="BC220" i="32"/>
  <c r="BC221" i="32"/>
  <c r="BC232" i="32"/>
  <c r="BC187" i="32"/>
  <c r="BC230" i="32"/>
  <c r="BC207" i="32"/>
  <c r="BC208" i="32"/>
  <c r="BC185" i="32"/>
  <c r="BC218" i="32"/>
  <c r="BC231" i="32"/>
  <c r="BC206" i="32"/>
  <c r="BC233" i="32"/>
  <c r="BC205" i="32"/>
  <c r="BC186" i="32"/>
  <c r="BC236" i="32"/>
  <c r="BC192" i="32"/>
  <c r="BC199" i="32"/>
  <c r="BC193" i="32"/>
  <c r="BC195" i="32"/>
  <c r="BC198" i="32"/>
  <c r="BC194" i="32"/>
  <c r="BC210" i="32"/>
  <c r="BC200" i="32"/>
  <c r="BC211" i="32"/>
  <c r="BC209" i="32"/>
  <c r="BC183" i="32"/>
  <c r="BC196" i="32"/>
  <c r="BC202" i="32"/>
  <c r="BC197" i="32"/>
  <c r="BC201" i="32"/>
  <c r="BE184" i="32"/>
  <c r="BE239" i="32"/>
  <c r="BE217" i="32"/>
  <c r="BE227" i="32"/>
  <c r="BE204" i="32"/>
  <c r="BE216" i="32"/>
  <c r="BE203" i="32"/>
  <c r="BE228" i="32"/>
  <c r="BE226" i="32"/>
  <c r="BE238" i="32"/>
  <c r="BE214" i="32"/>
  <c r="BE215" i="32"/>
  <c r="BE225" i="32"/>
  <c r="BE191" i="32"/>
  <c r="BE212" i="32"/>
  <c r="BE190" i="32"/>
  <c r="BE237" i="32"/>
  <c r="BE213" i="32"/>
  <c r="BE224" i="32"/>
  <c r="BE229" i="32"/>
  <c r="BE235" i="32"/>
  <c r="BE223" i="32"/>
  <c r="BE189" i="32"/>
  <c r="BE233" i="32"/>
  <c r="BE221" i="32"/>
  <c r="BE208" i="32"/>
  <c r="BE188" i="32"/>
  <c r="BE207" i="32"/>
  <c r="BE187" i="32"/>
  <c r="BE231" i="32"/>
  <c r="BE218" i="32"/>
  <c r="BE205" i="32"/>
  <c r="BE185" i="32"/>
  <c r="BE234" i="32"/>
  <c r="BE232" i="32"/>
  <c r="BE220" i="32"/>
  <c r="BE219" i="32"/>
  <c r="BE186" i="32"/>
  <c r="BE206" i="32"/>
  <c r="BE222" i="32"/>
  <c r="BE230" i="32"/>
  <c r="BE183" i="32"/>
  <c r="BE195" i="32"/>
  <c r="BE198" i="32"/>
  <c r="BE196" i="32"/>
  <c r="BE236" i="32"/>
  <c r="BE199" i="32"/>
  <c r="BE194" i="32"/>
  <c r="BE200" i="32"/>
  <c r="BE209" i="32"/>
  <c r="BE202" i="32"/>
  <c r="BE197" i="32"/>
  <c r="BE192" i="32"/>
  <c r="BE210" i="32"/>
  <c r="BE193" i="32"/>
  <c r="BE211" i="32"/>
  <c r="BE201" i="32"/>
  <c r="AX216" i="32"/>
  <c r="AX203" i="32"/>
  <c r="AX227" i="32"/>
  <c r="AX184" i="32"/>
  <c r="AX217" i="32"/>
  <c r="AX228" i="32"/>
  <c r="AX204" i="32"/>
  <c r="AX239" i="32"/>
  <c r="AX215" i="32"/>
  <c r="AX214" i="32"/>
  <c r="AX226" i="32"/>
  <c r="AX213" i="32"/>
  <c r="AX212" i="32"/>
  <c r="AX237" i="32"/>
  <c r="AX223" i="32"/>
  <c r="AX190" i="32"/>
  <c r="AX238" i="32"/>
  <c r="AX191" i="32"/>
  <c r="AX229" i="32"/>
  <c r="AX225" i="32"/>
  <c r="AX224" i="32"/>
  <c r="AX189" i="32"/>
  <c r="AX208" i="32"/>
  <c r="AX222" i="32"/>
  <c r="AX221" i="32"/>
  <c r="AX233" i="32"/>
  <c r="AX235" i="32"/>
  <c r="AX188" i="32"/>
  <c r="AX234" i="32"/>
  <c r="AX185" i="32"/>
  <c r="AX220" i="32"/>
  <c r="AX207" i="32"/>
  <c r="AX187" i="32"/>
  <c r="AX231" i="32"/>
  <c r="AX232" i="32"/>
  <c r="AX230" i="32"/>
  <c r="AX206" i="32"/>
  <c r="AX205" i="32"/>
  <c r="AX186" i="32"/>
  <c r="AX219" i="32"/>
  <c r="AX218" i="32"/>
  <c r="AX202" i="32"/>
  <c r="AX236" i="32"/>
  <c r="AX195" i="32"/>
  <c r="AX193" i="32"/>
  <c r="AX198" i="32"/>
  <c r="AX210" i="32"/>
  <c r="AX183" i="32"/>
  <c r="AX196" i="32"/>
  <c r="AX201" i="32"/>
  <c r="AX199" i="32"/>
  <c r="AX211" i="32"/>
  <c r="AX194" i="32"/>
  <c r="AX209" i="32"/>
  <c r="AX192" i="32"/>
  <c r="AX200" i="32"/>
  <c r="AX197" i="32"/>
  <c r="AC117" i="32"/>
  <c r="AC101" i="32"/>
  <c r="AC107" i="32"/>
  <c r="AC110" i="32"/>
  <c r="AC103" i="32"/>
  <c r="AC106" i="32"/>
  <c r="AC111" i="32"/>
  <c r="AC105" i="32"/>
  <c r="AC104" i="32"/>
  <c r="AC113" i="32"/>
  <c r="AC108" i="32"/>
  <c r="AC109" i="32"/>
  <c r="AC115" i="32"/>
  <c r="AC102" i="32"/>
  <c r="AC96" i="32"/>
  <c r="AC112" i="32"/>
  <c r="AC97" i="32"/>
  <c r="AC95" i="32"/>
  <c r="AC100" i="32"/>
  <c r="AC99" i="32"/>
  <c r="AC114" i="32"/>
  <c r="AC98" i="32"/>
  <c r="AC116" i="32"/>
  <c r="AC86" i="32"/>
  <c r="AC120" i="32"/>
  <c r="AC122" i="32"/>
  <c r="AC118" i="32"/>
  <c r="AC71" i="32"/>
  <c r="AC89" i="32"/>
  <c r="AC68" i="32"/>
  <c r="AC90" i="32"/>
  <c r="AC72" i="32"/>
  <c r="AC87" i="32"/>
  <c r="AC121" i="32"/>
  <c r="AC69" i="32"/>
  <c r="AC73" i="32"/>
  <c r="AC70" i="32"/>
  <c r="AC74" i="32"/>
  <c r="AC88" i="32"/>
  <c r="AC67" i="32"/>
  <c r="AC91" i="32"/>
  <c r="AC119" i="32"/>
  <c r="AC78" i="32"/>
  <c r="AC82" i="32"/>
  <c r="AC94" i="32"/>
  <c r="AC77" i="32"/>
  <c r="AC66" i="32"/>
  <c r="AC81" i="32"/>
  <c r="AC83" i="32"/>
  <c r="AC76" i="32"/>
  <c r="AC79" i="32"/>
  <c r="AC80" i="32"/>
  <c r="AC75" i="32"/>
  <c r="AC92" i="32"/>
  <c r="AC85" i="32"/>
  <c r="AC84" i="32"/>
  <c r="AC93" i="32"/>
  <c r="Z101" i="32"/>
  <c r="Z95" i="32"/>
  <c r="Z103" i="32"/>
  <c r="Z112" i="32"/>
  <c r="Z107" i="32"/>
  <c r="Z106" i="32"/>
  <c r="Z117" i="32"/>
  <c r="Z100" i="32"/>
  <c r="Z110" i="32"/>
  <c r="Z113" i="32"/>
  <c r="Z111" i="32"/>
  <c r="Z105" i="32"/>
  <c r="Z114" i="32"/>
  <c r="Z109" i="32"/>
  <c r="Z99" i="32"/>
  <c r="Z98" i="32"/>
  <c r="Z116" i="32"/>
  <c r="Z108" i="32"/>
  <c r="Z97" i="32"/>
  <c r="Z115" i="32"/>
  <c r="Z102" i="32"/>
  <c r="Z104" i="32"/>
  <c r="Z96" i="32"/>
  <c r="Z120" i="32"/>
  <c r="Z122" i="32"/>
  <c r="Z86" i="32"/>
  <c r="Z89" i="32"/>
  <c r="Z118" i="32"/>
  <c r="Z68" i="32"/>
  <c r="Z71" i="32"/>
  <c r="Z87" i="32"/>
  <c r="Z90" i="32"/>
  <c r="Z72" i="32"/>
  <c r="Z121" i="32"/>
  <c r="Z69" i="32"/>
  <c r="Z73" i="32"/>
  <c r="Z88" i="32"/>
  <c r="Z74" i="32"/>
  <c r="Z70" i="32"/>
  <c r="Z67" i="32"/>
  <c r="Z91" i="32"/>
  <c r="Z85" i="32"/>
  <c r="Z79" i="32"/>
  <c r="Z80" i="32"/>
  <c r="Z84" i="32"/>
  <c r="Z93" i="32"/>
  <c r="Z66" i="32"/>
  <c r="Z119" i="32"/>
  <c r="Z75" i="32"/>
  <c r="Z92" i="32"/>
  <c r="Z76" i="32"/>
  <c r="Z77" i="32"/>
  <c r="Z94" i="32"/>
  <c r="Z83" i="32"/>
  <c r="Z82" i="32"/>
  <c r="Z78" i="32"/>
  <c r="Z81" i="32"/>
  <c r="V108" i="32"/>
  <c r="V101" i="32"/>
  <c r="V107" i="32"/>
  <c r="V95" i="32"/>
  <c r="V98" i="32"/>
  <c r="V100" i="32"/>
  <c r="V117" i="32"/>
  <c r="V105" i="32"/>
  <c r="V99" i="32"/>
  <c r="V104" i="32"/>
  <c r="V111" i="32"/>
  <c r="V106" i="32"/>
  <c r="V115" i="32"/>
  <c r="V110" i="32"/>
  <c r="V109" i="32"/>
  <c r="V103" i="32"/>
  <c r="V116" i="32"/>
  <c r="V97" i="32"/>
  <c r="V96" i="32"/>
  <c r="V112" i="32"/>
  <c r="V102" i="32"/>
  <c r="V113" i="32"/>
  <c r="V114" i="32"/>
  <c r="V86" i="32"/>
  <c r="V68" i="32"/>
  <c r="V89" i="32"/>
  <c r="V120" i="32"/>
  <c r="V122" i="32"/>
  <c r="V118" i="32"/>
  <c r="V71" i="32"/>
  <c r="V87" i="32"/>
  <c r="V72" i="32"/>
  <c r="V90" i="32"/>
  <c r="V69" i="32"/>
  <c r="V73" i="32"/>
  <c r="V121" i="32"/>
  <c r="V91" i="32"/>
  <c r="V67" i="32"/>
  <c r="V74" i="32"/>
  <c r="V70" i="32"/>
  <c r="V88" i="32"/>
  <c r="V94" i="32"/>
  <c r="V76" i="32"/>
  <c r="V119" i="32"/>
  <c r="V83" i="32"/>
  <c r="V75" i="32"/>
  <c r="V80" i="32"/>
  <c r="V81" i="32"/>
  <c r="V78" i="32"/>
  <c r="V84" i="32"/>
  <c r="V93" i="32"/>
  <c r="V82" i="32"/>
  <c r="V66" i="32"/>
  <c r="V92" i="32"/>
  <c r="V77" i="32"/>
  <c r="V85" i="32"/>
  <c r="V79" i="32"/>
  <c r="Y101" i="32"/>
  <c r="Y95" i="32"/>
  <c r="Y104" i="32"/>
  <c r="Y99" i="32"/>
  <c r="Y107" i="32"/>
  <c r="Y108" i="32"/>
  <c r="Y103" i="32"/>
  <c r="Y96" i="32"/>
  <c r="Y115" i="32"/>
  <c r="Y105" i="32"/>
  <c r="Y97" i="32"/>
  <c r="Y114" i="32"/>
  <c r="Y116" i="32"/>
  <c r="Y110" i="32"/>
  <c r="Y98" i="32"/>
  <c r="Y112" i="32"/>
  <c r="Y106" i="32"/>
  <c r="Y117" i="32"/>
  <c r="Y109" i="32"/>
  <c r="Y111" i="32"/>
  <c r="Y113" i="32"/>
  <c r="Y100" i="32"/>
  <c r="Y102" i="32"/>
  <c r="Y89" i="32"/>
  <c r="Y68" i="32"/>
  <c r="Y120" i="32"/>
  <c r="Y122" i="32"/>
  <c r="Y71" i="32"/>
  <c r="Y86" i="32"/>
  <c r="Y121" i="32"/>
  <c r="Y87" i="32"/>
  <c r="Y118" i="32"/>
  <c r="Y90" i="32"/>
  <c r="Y72" i="32"/>
  <c r="Y73" i="32"/>
  <c r="Y69" i="32"/>
  <c r="Y91" i="32"/>
  <c r="Y67" i="32"/>
  <c r="Y74" i="32"/>
  <c r="Y88" i="32"/>
  <c r="Y70" i="32"/>
  <c r="Y82" i="32"/>
  <c r="Y78" i="32"/>
  <c r="Y66" i="32"/>
  <c r="Y81" i="32"/>
  <c r="Y84" i="32"/>
  <c r="Y85" i="32"/>
  <c r="Y79" i="32"/>
  <c r="Y80" i="32"/>
  <c r="Y94" i="32"/>
  <c r="Y92" i="32"/>
  <c r="Y119" i="32"/>
  <c r="Y75" i="32"/>
  <c r="Y83" i="32"/>
  <c r="Y76" i="32"/>
  <c r="Y77" i="32"/>
  <c r="Y93" i="32"/>
  <c r="L111" i="32"/>
  <c r="L103" i="32"/>
  <c r="L95" i="32"/>
  <c r="L98" i="32"/>
  <c r="L101" i="32"/>
  <c r="L110" i="32"/>
  <c r="L108" i="32"/>
  <c r="L106" i="32"/>
  <c r="L100" i="32"/>
  <c r="L114" i="32"/>
  <c r="L112" i="32"/>
  <c r="L113" i="32"/>
  <c r="L117" i="32"/>
  <c r="L104" i="32"/>
  <c r="L96" i="32"/>
  <c r="L97" i="32"/>
  <c r="L107" i="32"/>
  <c r="L105" i="32"/>
  <c r="L109" i="32"/>
  <c r="L115" i="32"/>
  <c r="L116" i="32"/>
  <c r="L99" i="32"/>
  <c r="L102" i="32"/>
  <c r="L89" i="32"/>
  <c r="L120" i="32"/>
  <c r="L122" i="32"/>
  <c r="L86" i="32"/>
  <c r="L68" i="32"/>
  <c r="L71" i="32"/>
  <c r="L118" i="32"/>
  <c r="L87" i="32"/>
  <c r="L90" i="32"/>
  <c r="L121" i="32"/>
  <c r="L72" i="32"/>
  <c r="L69" i="32"/>
  <c r="L73" i="32"/>
  <c r="L91" i="32"/>
  <c r="L67" i="32"/>
  <c r="L88" i="32"/>
  <c r="L74" i="32"/>
  <c r="L70" i="32"/>
  <c r="L94" i="32"/>
  <c r="L76" i="32"/>
  <c r="L77" i="32"/>
  <c r="L78" i="32"/>
  <c r="L84" i="32"/>
  <c r="L82" i="32"/>
  <c r="L93" i="32"/>
  <c r="L92" i="32"/>
  <c r="L66" i="32"/>
  <c r="L75" i="32"/>
  <c r="L119" i="32"/>
  <c r="L80" i="32"/>
  <c r="L85" i="32"/>
  <c r="L81" i="32"/>
  <c r="L79" i="32"/>
  <c r="L83" i="32"/>
  <c r="AA106" i="32"/>
  <c r="AA100" i="32"/>
  <c r="AA105" i="32"/>
  <c r="AA112" i="32"/>
  <c r="AA111" i="32"/>
  <c r="AA117" i="32"/>
  <c r="AA101" i="32"/>
  <c r="AA113" i="32"/>
  <c r="AA96" i="32"/>
  <c r="AA103" i="32"/>
  <c r="AA108" i="32"/>
  <c r="AA114" i="32"/>
  <c r="AA107" i="32"/>
  <c r="AA110" i="32"/>
  <c r="AA116" i="32"/>
  <c r="AA98" i="32"/>
  <c r="AA99" i="32"/>
  <c r="AA97" i="32"/>
  <c r="AA109" i="32"/>
  <c r="AA102" i="32"/>
  <c r="AA95" i="32"/>
  <c r="AA115" i="32"/>
  <c r="AA104" i="32"/>
  <c r="AA89" i="32"/>
  <c r="AA120" i="32"/>
  <c r="AA122" i="32"/>
  <c r="AA86" i="32"/>
  <c r="AA71" i="32"/>
  <c r="AA68" i="32"/>
  <c r="AA118" i="32"/>
  <c r="AA72" i="32"/>
  <c r="AA121" i="32"/>
  <c r="AA87" i="32"/>
  <c r="AA90" i="32"/>
  <c r="AA73" i="32"/>
  <c r="AA69" i="32"/>
  <c r="AA70" i="32"/>
  <c r="AA67" i="32"/>
  <c r="AA74" i="32"/>
  <c r="AA88" i="32"/>
  <c r="AA91" i="32"/>
  <c r="AA76" i="32"/>
  <c r="AA79" i="32"/>
  <c r="AA119" i="32"/>
  <c r="AA75" i="32"/>
  <c r="AA80" i="32"/>
  <c r="AA92" i="32"/>
  <c r="AA82" i="32"/>
  <c r="AA94" i="32"/>
  <c r="AA84" i="32"/>
  <c r="AA77" i="32"/>
  <c r="AA81" i="32"/>
  <c r="AA83" i="32"/>
  <c r="AA66" i="32"/>
  <c r="AA78" i="32"/>
  <c r="AA85" i="32"/>
  <c r="AA93" i="32"/>
  <c r="W96" i="32"/>
  <c r="W117" i="32"/>
  <c r="W113" i="32"/>
  <c r="W108" i="32"/>
  <c r="W106" i="32"/>
  <c r="W95" i="32"/>
  <c r="W105" i="32"/>
  <c r="W111" i="32"/>
  <c r="W104" i="32"/>
  <c r="W101" i="32"/>
  <c r="W98" i="32"/>
  <c r="W107" i="32"/>
  <c r="W99" i="32"/>
  <c r="W109" i="32"/>
  <c r="W102" i="32"/>
  <c r="W100" i="32"/>
  <c r="W112" i="32"/>
  <c r="W97" i="32"/>
  <c r="W114" i="32"/>
  <c r="W115" i="32"/>
  <c r="W103" i="32"/>
  <c r="W116" i="32"/>
  <c r="W110" i="32"/>
  <c r="W120" i="32"/>
  <c r="W122" i="32"/>
  <c r="W89" i="32"/>
  <c r="W68" i="32"/>
  <c r="W86" i="32"/>
  <c r="W118" i="32"/>
  <c r="W72" i="32"/>
  <c r="W90" i="32"/>
  <c r="W87" i="32"/>
  <c r="W69" i="32"/>
  <c r="W121" i="32"/>
  <c r="W71" i="32"/>
  <c r="W91" i="32"/>
  <c r="W70" i="32"/>
  <c r="W88" i="32"/>
  <c r="W73" i="32"/>
  <c r="W67" i="32"/>
  <c r="W74" i="32"/>
  <c r="W66" i="32"/>
  <c r="W83" i="32"/>
  <c r="W80" i="32"/>
  <c r="W82" i="32"/>
  <c r="W81" i="32"/>
  <c r="W119" i="32"/>
  <c r="W93" i="32"/>
  <c r="W77" i="32"/>
  <c r="W78" i="32"/>
  <c r="W85" i="32"/>
  <c r="W84" i="32"/>
  <c r="W75" i="32"/>
  <c r="W92" i="32"/>
  <c r="W94" i="32"/>
  <c r="W76" i="32"/>
  <c r="W79" i="32"/>
  <c r="AD106" i="32"/>
  <c r="AD103" i="32"/>
  <c r="AD105" i="32"/>
  <c r="AD109" i="32"/>
  <c r="AD95" i="32"/>
  <c r="AD113" i="32"/>
  <c r="AD108" i="32"/>
  <c r="AD96" i="32"/>
  <c r="AD100" i="32"/>
  <c r="AD107" i="32"/>
  <c r="AD102" i="32"/>
  <c r="AD112" i="32"/>
  <c r="AD114" i="32"/>
  <c r="AD115" i="32"/>
  <c r="AD99" i="32"/>
  <c r="AD104" i="32"/>
  <c r="AD116" i="32"/>
  <c r="AD117" i="32"/>
  <c r="AD98" i="32"/>
  <c r="AD110" i="32"/>
  <c r="AD97" i="32"/>
  <c r="AD101" i="32"/>
  <c r="AD111" i="32"/>
  <c r="AD120" i="32"/>
  <c r="AD122" i="32"/>
  <c r="AD86" i="32"/>
  <c r="AD89" i="32"/>
  <c r="AD68" i="32"/>
  <c r="AD118" i="32"/>
  <c r="AD71" i="32"/>
  <c r="AD72" i="32"/>
  <c r="AD87" i="32"/>
  <c r="AD121" i="32"/>
  <c r="AD91" i="32"/>
  <c r="AD90" i="32"/>
  <c r="AD73" i="32"/>
  <c r="AD69" i="32"/>
  <c r="AD67" i="32"/>
  <c r="AD88" i="32"/>
  <c r="AD70" i="32"/>
  <c r="AD74" i="32"/>
  <c r="AD81" i="32"/>
  <c r="AD75" i="32"/>
  <c r="AD76" i="32"/>
  <c r="AD79" i="32"/>
  <c r="AD83" i="32"/>
  <c r="AD78" i="32"/>
  <c r="AD85" i="32"/>
  <c r="AD84" i="32"/>
  <c r="AD80" i="32"/>
  <c r="AD94" i="32"/>
  <c r="AD119" i="32"/>
  <c r="AD66" i="32"/>
  <c r="AD92" i="32"/>
  <c r="AD82" i="32"/>
  <c r="AD93" i="32"/>
  <c r="AD77" i="32"/>
  <c r="AE96" i="32"/>
  <c r="AE111" i="32"/>
  <c r="AE113" i="32"/>
  <c r="AE107" i="32"/>
  <c r="AE95" i="32"/>
  <c r="AE117" i="32"/>
  <c r="AE103" i="32"/>
  <c r="AE101" i="32"/>
  <c r="AE108" i="32"/>
  <c r="AE106" i="32"/>
  <c r="AE98" i="32"/>
  <c r="AE114" i="32"/>
  <c r="AE97" i="32"/>
  <c r="AE99" i="32"/>
  <c r="AE116" i="32"/>
  <c r="AE110" i="32"/>
  <c r="AE115" i="32"/>
  <c r="AE105" i="32"/>
  <c r="AE100" i="32"/>
  <c r="AE112" i="32"/>
  <c r="AE104" i="32"/>
  <c r="AE102" i="32"/>
  <c r="AE109" i="32"/>
  <c r="AE122" i="32"/>
  <c r="AE89" i="32"/>
  <c r="AE71" i="32"/>
  <c r="AE118" i="32"/>
  <c r="AE121" i="32"/>
  <c r="AE68" i="32"/>
  <c r="AE86" i="32"/>
  <c r="AE90" i="32"/>
  <c r="AE120" i="32"/>
  <c r="AE87" i="32"/>
  <c r="AE72" i="32"/>
  <c r="AE91" i="32"/>
  <c r="AE69" i="32"/>
  <c r="AE73" i="32"/>
  <c r="AE88" i="32"/>
  <c r="AE70" i="32"/>
  <c r="AE74" i="32"/>
  <c r="AE67" i="32"/>
  <c r="AE78" i="32"/>
  <c r="AE82" i="32"/>
  <c r="AE66" i="32"/>
  <c r="AE92" i="32"/>
  <c r="AE84" i="32"/>
  <c r="AE77" i="32"/>
  <c r="AE119" i="32"/>
  <c r="AE85" i="32"/>
  <c r="AE93" i="32"/>
  <c r="AE80" i="32"/>
  <c r="AE81" i="32"/>
  <c r="AE76" i="32"/>
  <c r="AE79" i="32"/>
  <c r="AE83" i="32"/>
  <c r="AE75" i="32"/>
  <c r="AE94" i="32"/>
  <c r="AF103" i="32"/>
  <c r="AF117" i="32"/>
  <c r="AF113" i="32"/>
  <c r="AF111" i="32"/>
  <c r="AF109" i="32"/>
  <c r="AF108" i="32"/>
  <c r="AF106" i="32"/>
  <c r="AF100" i="32"/>
  <c r="AF105" i="32"/>
  <c r="AF101" i="32"/>
  <c r="AF96" i="32"/>
  <c r="AF107" i="32"/>
  <c r="AF95" i="32"/>
  <c r="AF98" i="32"/>
  <c r="AF115" i="32"/>
  <c r="AF112" i="32"/>
  <c r="AF110" i="32"/>
  <c r="AF102" i="32"/>
  <c r="AF99" i="32"/>
  <c r="AF104" i="32"/>
  <c r="AF114" i="32"/>
  <c r="AF116" i="32"/>
  <c r="AF97" i="32"/>
  <c r="AF86" i="32"/>
  <c r="AF120" i="32"/>
  <c r="AF122" i="32"/>
  <c r="AF89" i="32"/>
  <c r="AF71" i="32"/>
  <c r="AF68" i="32"/>
  <c r="AF118" i="32"/>
  <c r="AF121" i="32"/>
  <c r="AF90" i="32"/>
  <c r="AF72" i="32"/>
  <c r="AF69" i="32"/>
  <c r="AF87" i="32"/>
  <c r="AF73" i="32"/>
  <c r="AF70" i="32"/>
  <c r="AF74" i="32"/>
  <c r="AF67" i="32"/>
  <c r="AF91" i="32"/>
  <c r="AF88" i="32"/>
  <c r="AF66" i="32"/>
  <c r="AF92" i="32"/>
  <c r="AF80" i="32"/>
  <c r="AF94" i="32"/>
  <c r="AF76" i="32"/>
  <c r="AF79" i="32"/>
  <c r="AF75" i="32"/>
  <c r="AF119" i="32"/>
  <c r="AF93" i="32"/>
  <c r="AF82" i="32"/>
  <c r="AF77" i="32"/>
  <c r="AF81" i="32"/>
  <c r="AF78" i="32"/>
  <c r="AF85" i="32"/>
  <c r="AF84" i="32"/>
  <c r="AF83" i="32"/>
  <c r="X108" i="32"/>
  <c r="X95" i="32"/>
  <c r="X106" i="32"/>
  <c r="X100" i="32"/>
  <c r="X96" i="32"/>
  <c r="X113" i="32"/>
  <c r="X101" i="32"/>
  <c r="X107" i="32"/>
  <c r="X110" i="32"/>
  <c r="X111" i="32"/>
  <c r="X103" i="32"/>
  <c r="X98" i="32"/>
  <c r="X102" i="32"/>
  <c r="X114" i="32"/>
  <c r="X116" i="32"/>
  <c r="X104" i="32"/>
  <c r="X105" i="32"/>
  <c r="X99" i="32"/>
  <c r="X115" i="32"/>
  <c r="X97" i="32"/>
  <c r="X112" i="32"/>
  <c r="X109" i="32"/>
  <c r="X117" i="32"/>
  <c r="X120" i="32"/>
  <c r="X122" i="32"/>
  <c r="X89" i="32"/>
  <c r="X86" i="32"/>
  <c r="X118" i="32"/>
  <c r="X68" i="32"/>
  <c r="X71" i="32"/>
  <c r="X87" i="32"/>
  <c r="X90" i="32"/>
  <c r="X69" i="32"/>
  <c r="X121" i="32"/>
  <c r="X72" i="32"/>
  <c r="X73" i="32"/>
  <c r="X91" i="32"/>
  <c r="X70" i="32"/>
  <c r="X67" i="32"/>
  <c r="X74" i="32"/>
  <c r="X88" i="32"/>
  <c r="X75" i="32"/>
  <c r="X94" i="32"/>
  <c r="X77" i="32"/>
  <c r="X81" i="32"/>
  <c r="X78" i="32"/>
  <c r="X84" i="32"/>
  <c r="X93" i="32"/>
  <c r="X92" i="32"/>
  <c r="X82" i="32"/>
  <c r="X66" i="32"/>
  <c r="X85" i="32"/>
  <c r="X80" i="32"/>
  <c r="X79" i="32"/>
  <c r="X119" i="32"/>
  <c r="X76" i="32"/>
  <c r="X83" i="32"/>
  <c r="AB109" i="32"/>
  <c r="AB104" i="32"/>
  <c r="AB113" i="32"/>
  <c r="AB111" i="32"/>
  <c r="AB108" i="32"/>
  <c r="AB96" i="32"/>
  <c r="AB107" i="32"/>
  <c r="AB117" i="32"/>
  <c r="AB110" i="32"/>
  <c r="AB114" i="32"/>
  <c r="AB106" i="32"/>
  <c r="AB112" i="32"/>
  <c r="AB103" i="32"/>
  <c r="AB100" i="32"/>
  <c r="AB101" i="32"/>
  <c r="AB98" i="32"/>
  <c r="AB116" i="32"/>
  <c r="AB95" i="32"/>
  <c r="AB115" i="32"/>
  <c r="AB102" i="32"/>
  <c r="AB97" i="32"/>
  <c r="AB105" i="32"/>
  <c r="AB99" i="32"/>
  <c r="AB86" i="32"/>
  <c r="AB89" i="32"/>
  <c r="AB120" i="32"/>
  <c r="AB71" i="32"/>
  <c r="AB122" i="32"/>
  <c r="AB118" i="32"/>
  <c r="AB68" i="32"/>
  <c r="AB121" i="32"/>
  <c r="AB90" i="32"/>
  <c r="AB72" i="32"/>
  <c r="AB87" i="32"/>
  <c r="AB69" i="32"/>
  <c r="AB67" i="32"/>
  <c r="AB73" i="32"/>
  <c r="AB74" i="32"/>
  <c r="AB70" i="32"/>
  <c r="AB88" i="32"/>
  <c r="AB91" i="32"/>
  <c r="AB75" i="32"/>
  <c r="AB83" i="32"/>
  <c r="AB82" i="32"/>
  <c r="AB94" i="32"/>
  <c r="AB78" i="32"/>
  <c r="AB80" i="32"/>
  <c r="AB77" i="32"/>
  <c r="AB93" i="32"/>
  <c r="AB85" i="32"/>
  <c r="AB76" i="32"/>
  <c r="AB81" i="32"/>
  <c r="AB79" i="32"/>
  <c r="AB119" i="32"/>
  <c r="AB92" i="32"/>
  <c r="AB84" i="32"/>
  <c r="AB66" i="32"/>
  <c r="AJ12" i="77"/>
  <c r="AJ15" i="77"/>
  <c r="AJ17" i="77"/>
  <c r="AJ46" i="77"/>
  <c r="AJ20" i="77"/>
  <c r="AJ9" i="77"/>
  <c r="AJ16" i="77"/>
  <c r="AJ21" i="77"/>
  <c r="AJ11" i="77"/>
  <c r="AJ19" i="77"/>
  <c r="AJ14" i="77"/>
  <c r="AJ7" i="77"/>
  <c r="AJ10" i="77"/>
  <c r="AJ8" i="77"/>
  <c r="AJ18" i="77"/>
  <c r="AJ13" i="77"/>
  <c r="AJ45" i="77"/>
  <c r="AH17" i="77"/>
  <c r="AH12" i="77"/>
  <c r="AH46" i="77"/>
  <c r="AH15" i="77"/>
  <c r="AH9" i="77"/>
  <c r="AH20" i="77"/>
  <c r="AH21" i="77"/>
  <c r="AH16" i="77"/>
  <c r="AH19" i="77"/>
  <c r="AH11" i="77"/>
  <c r="AH7" i="77"/>
  <c r="AH10" i="77"/>
  <c r="AH14" i="77"/>
  <c r="AH13" i="77"/>
  <c r="AH18" i="77"/>
  <c r="AH8" i="77"/>
  <c r="AH45" i="77"/>
  <c r="AG47" i="32"/>
  <c r="AG51" i="32"/>
  <c r="AG15" i="32"/>
  <c r="AG37" i="32"/>
  <c r="AG14" i="32"/>
  <c r="AG40" i="32"/>
  <c r="AG12" i="32"/>
  <c r="AG38" i="32"/>
  <c r="AG55" i="32"/>
  <c r="AG10" i="32"/>
  <c r="AG54" i="32"/>
  <c r="AG52" i="32"/>
  <c r="AG45" i="32"/>
  <c r="AG58" i="32"/>
  <c r="AG48" i="32"/>
  <c r="AG53" i="32"/>
  <c r="AG44" i="32"/>
  <c r="AG43" i="32"/>
  <c r="AG49" i="32"/>
  <c r="AG42" i="32"/>
  <c r="AG50" i="32"/>
  <c r="AG36" i="32"/>
  <c r="AG56" i="32"/>
  <c r="AG46" i="32"/>
  <c r="AG9" i="32"/>
  <c r="AG8" i="32"/>
  <c r="AG11" i="32"/>
  <c r="AG13" i="32"/>
  <c r="AG41" i="32"/>
  <c r="AG39" i="32"/>
  <c r="AG57" i="32"/>
  <c r="AG23" i="32"/>
  <c r="AG35" i="32"/>
  <c r="AG28" i="32"/>
  <c r="AG33" i="32"/>
  <c r="AG59" i="32"/>
  <c r="AG63" i="32"/>
  <c r="AG29" i="32"/>
  <c r="AG16" i="32"/>
  <c r="AG31" i="32"/>
  <c r="AG32" i="32"/>
  <c r="AG26" i="32"/>
  <c r="AG61" i="32"/>
  <c r="AG20" i="32"/>
  <c r="AG24" i="32"/>
  <c r="AG22" i="32"/>
  <c r="AG30" i="32"/>
  <c r="AG34" i="32"/>
  <c r="AG27" i="32"/>
  <c r="AG19" i="32"/>
  <c r="AG62" i="32"/>
  <c r="AG17" i="32"/>
  <c r="AG18" i="32"/>
  <c r="AG60" i="32"/>
  <c r="AG21" i="32"/>
  <c r="AG25" i="32"/>
  <c r="AG7" i="32"/>
  <c r="BV16" i="20"/>
  <c r="BU16" i="20"/>
  <c r="BW16" i="20"/>
  <c r="BX16" i="20"/>
  <c r="BY16" i="20"/>
  <c r="BZ16" i="20"/>
  <c r="BR16" i="20"/>
  <c r="CA16" i="20"/>
  <c r="BT16" i="20"/>
  <c r="CC68" i="20"/>
  <c r="CC127" i="20" s="1"/>
  <c r="BP68" i="20"/>
  <c r="BP71" i="20" s="1"/>
  <c r="BX49" i="20"/>
  <c r="BZ49" i="20"/>
  <c r="BV49" i="20"/>
  <c r="BY49" i="20"/>
  <c r="CA49" i="20"/>
  <c r="BW49" i="20"/>
  <c r="U118" i="20"/>
  <c r="U120" i="20" s="1"/>
  <c r="CD120" i="20"/>
  <c r="V118" i="20"/>
  <c r="CE120" i="20"/>
  <c r="V98" i="20"/>
  <c r="CE100" i="20"/>
  <c r="V108" i="20"/>
  <c r="CE110" i="20"/>
  <c r="O99" i="20"/>
  <c r="CP99" i="20" s="1"/>
  <c r="M99" i="20"/>
  <c r="N99" i="20" s="1"/>
  <c r="CE90" i="20"/>
  <c r="V88" i="20"/>
  <c r="O119" i="20"/>
  <c r="M119" i="20"/>
  <c r="N119" i="20" s="1"/>
  <c r="M109" i="20"/>
  <c r="N109" i="20" s="1"/>
  <c r="O109" i="20"/>
  <c r="CP109" i="20" s="1"/>
  <c r="O89" i="20"/>
  <c r="CP89" i="20" s="1"/>
  <c r="M89" i="20"/>
  <c r="N89" i="20" s="1"/>
  <c r="U98" i="20"/>
  <c r="U100" i="20" s="1"/>
  <c r="CD100" i="20"/>
  <c r="CD110" i="20"/>
  <c r="U108" i="20"/>
  <c r="U110" i="20" s="1"/>
  <c r="U88" i="20"/>
  <c r="U90" i="20" s="1"/>
  <c r="CD90" i="20"/>
  <c r="CP12" i="17"/>
  <c r="CO12" i="17"/>
  <c r="M13" i="10"/>
  <c r="N13" i="10" s="1"/>
  <c r="O13" i="10"/>
  <c r="CO13" i="10" s="1"/>
  <c r="BP34" i="20"/>
  <c r="S71" i="20"/>
  <c r="S34" i="20"/>
  <c r="L32" i="20"/>
  <c r="CA31" i="20"/>
  <c r="CA34" i="20" s="1"/>
  <c r="BQ31" i="20"/>
  <c r="BT31" i="20"/>
  <c r="BT34" i="20" s="1"/>
  <c r="BV31" i="20"/>
  <c r="BV34" i="20" s="1"/>
  <c r="BS31" i="20"/>
  <c r="BY31" i="20"/>
  <c r="BY34" i="20" s="1"/>
  <c r="CB31" i="20"/>
  <c r="BU31" i="20"/>
  <c r="BU34" i="20" s="1"/>
  <c r="BZ31" i="20"/>
  <c r="BZ34" i="20" s="1"/>
  <c r="BX31" i="20"/>
  <c r="BX34" i="20" s="1"/>
  <c r="BR31" i="20"/>
  <c r="BR34" i="20" s="1"/>
  <c r="BW31" i="20"/>
  <c r="BW34" i="20" s="1"/>
  <c r="L69" i="20"/>
  <c r="BT68" i="20"/>
  <c r="CA68" i="20"/>
  <c r="BY68" i="20"/>
  <c r="BS68" i="20"/>
  <c r="BW68" i="20"/>
  <c r="BQ68" i="20"/>
  <c r="BX68" i="20"/>
  <c r="BV68" i="20"/>
  <c r="BR68" i="20"/>
  <c r="BZ68" i="20"/>
  <c r="BU68" i="20"/>
  <c r="CB68" i="20"/>
  <c r="T13" i="20"/>
  <c r="BQ16" i="20"/>
  <c r="CB14" i="20"/>
  <c r="M14" i="20"/>
  <c r="N14" i="20" s="1"/>
  <c r="S52" i="20"/>
  <c r="L50" i="20"/>
  <c r="BT49" i="20"/>
  <c r="BT52" i="20" s="1"/>
  <c r="BP49" i="20"/>
  <c r="BP52" i="20" s="1"/>
  <c r="BJ49" i="20"/>
  <c r="BJ127" i="20" s="1"/>
  <c r="BO49" i="20"/>
  <c r="BO127" i="20" s="1"/>
  <c r="BK49" i="20"/>
  <c r="BK127" i="20" s="1"/>
  <c r="BN49" i="20"/>
  <c r="BN127" i="20" s="1"/>
  <c r="BU49" i="20"/>
  <c r="BU52" i="20" s="1"/>
  <c r="BL49" i="20"/>
  <c r="BL127" i="20" s="1"/>
  <c r="BM49" i="20"/>
  <c r="BM127" i="20" s="1"/>
  <c r="BS49" i="20"/>
  <c r="BR49" i="20"/>
  <c r="BR52" i="20" s="1"/>
  <c r="BQ49" i="20"/>
  <c r="BQ52" i="20" s="1"/>
  <c r="U13" i="20"/>
  <c r="BS16" i="20"/>
  <c r="AN6" i="30"/>
  <c r="AJ6" i="30"/>
  <c r="AM6" i="30"/>
  <c r="AQ6" i="30"/>
  <c r="AP6" i="30"/>
  <c r="AL6" i="30"/>
  <c r="AI6" i="30"/>
  <c r="AO6" i="30"/>
  <c r="AG6" i="30"/>
  <c r="AK6" i="30"/>
  <c r="CE12" i="17"/>
  <c r="CL12" i="17"/>
  <c r="CK12" i="17"/>
  <c r="CC12" i="17"/>
  <c r="CD12" i="17"/>
  <c r="CJ12" i="17"/>
  <c r="CI12" i="17"/>
  <c r="CH12" i="17"/>
  <c r="CG12" i="17"/>
  <c r="CN12" i="17"/>
  <c r="CF12" i="17"/>
  <c r="CM12" i="17"/>
  <c r="L13" i="17"/>
  <c r="BQ12" i="17"/>
  <c r="BU12" i="17"/>
  <c r="BU15" i="17" s="1"/>
  <c r="BX12" i="17"/>
  <c r="BX15" i="17" s="1"/>
  <c r="CB12" i="17"/>
  <c r="CB15" i="17" s="1"/>
  <c r="CA12" i="17"/>
  <c r="CA15" i="17" s="1"/>
  <c r="BW12" i="17"/>
  <c r="BW15" i="17" s="1"/>
  <c r="BT12" i="17"/>
  <c r="BT15" i="17" s="1"/>
  <c r="BR12" i="17"/>
  <c r="BR15" i="17" s="1"/>
  <c r="BZ12" i="17"/>
  <c r="BZ15" i="17" s="1"/>
  <c r="BS12" i="17"/>
  <c r="BV12" i="17"/>
  <c r="BV15" i="17" s="1"/>
  <c r="BY12" i="17"/>
  <c r="BY15" i="17" s="1"/>
  <c r="CG13" i="14"/>
  <c r="CG15" i="14" s="1"/>
  <c r="CL13" i="14"/>
  <c r="CL15" i="14" s="1"/>
  <c r="CJ13" i="14"/>
  <c r="CJ15" i="14" s="1"/>
  <c r="CN13" i="14"/>
  <c r="CN15" i="14" s="1"/>
  <c r="CD13" i="14"/>
  <c r="CD15" i="14" s="1"/>
  <c r="CE13" i="14"/>
  <c r="CI13" i="14"/>
  <c r="CI15" i="14" s="1"/>
  <c r="CH13" i="14"/>
  <c r="CH15" i="14" s="1"/>
  <c r="CK13" i="14"/>
  <c r="CK15" i="14" s="1"/>
  <c r="CC13" i="14"/>
  <c r="CM13" i="14"/>
  <c r="CM15" i="14" s="1"/>
  <c r="CF13" i="14"/>
  <c r="CF15" i="14" s="1"/>
  <c r="L14" i="14"/>
  <c r="AV303" i="32" l="1"/>
  <c r="AV348" i="32"/>
  <c r="AV300" i="32"/>
  <c r="AV330" i="32"/>
  <c r="AV301" i="32"/>
  <c r="AV304" i="32"/>
  <c r="AV331" i="32"/>
  <c r="AV317" i="32"/>
  <c r="AV341" i="32"/>
  <c r="AV302" i="32"/>
  <c r="AV305" i="32"/>
  <c r="AV324" i="32"/>
  <c r="AV312" i="32"/>
  <c r="AV316" i="32"/>
  <c r="AV352" i="32"/>
  <c r="AV315" i="32"/>
  <c r="AV340" i="32"/>
  <c r="AV306" i="32"/>
  <c r="AV354" i="32"/>
  <c r="AV353" i="32"/>
  <c r="AV342" i="32"/>
  <c r="AV327" i="32"/>
  <c r="AV311" i="32"/>
  <c r="AV319" i="32"/>
  <c r="AV351" i="32"/>
  <c r="AV307" i="32"/>
  <c r="AV321" i="32"/>
  <c r="AV318" i="32"/>
  <c r="AV343" i="32"/>
  <c r="AV329" i="32"/>
  <c r="AV328" i="32"/>
  <c r="AV309" i="32"/>
  <c r="AV333" i="32"/>
  <c r="AV345" i="32"/>
  <c r="AV355" i="32"/>
  <c r="AV339" i="32"/>
  <c r="AV334" i="32"/>
  <c r="AV346" i="32"/>
  <c r="AV322" i="32"/>
  <c r="AV337" i="32"/>
  <c r="AV338" i="32"/>
  <c r="AV299" i="32"/>
  <c r="AV336" i="32"/>
  <c r="AV325" i="32"/>
  <c r="AV347" i="32"/>
  <c r="AV314" i="32"/>
  <c r="AV349" i="32"/>
  <c r="AV332" i="32"/>
  <c r="AV320" i="32"/>
  <c r="AV350" i="32"/>
  <c r="AV310" i="32"/>
  <c r="AV313" i="32"/>
  <c r="AV326" i="32"/>
  <c r="AV308" i="32"/>
  <c r="AV323" i="32"/>
  <c r="AV344" i="32"/>
  <c r="AV335" i="32"/>
  <c r="AV126" i="85"/>
  <c r="AV128" i="85"/>
  <c r="AV130" i="85"/>
  <c r="AV129" i="85"/>
  <c r="AV94" i="85"/>
  <c r="AV90" i="85"/>
  <c r="AV118" i="85"/>
  <c r="AV120" i="85"/>
  <c r="AV117" i="85"/>
  <c r="AV109" i="85"/>
  <c r="AV78" i="85"/>
  <c r="AV102" i="85"/>
  <c r="AV125" i="85"/>
  <c r="AV123" i="85"/>
  <c r="AV97" i="85"/>
  <c r="AV75" i="85"/>
  <c r="AV114" i="85"/>
  <c r="AV103" i="85"/>
  <c r="AV87" i="85"/>
  <c r="AV79" i="85"/>
  <c r="AV131" i="85"/>
  <c r="AV119" i="85"/>
  <c r="AV111" i="85"/>
  <c r="AV108" i="85"/>
  <c r="AV73" i="85"/>
  <c r="AV104" i="85"/>
  <c r="AV85" i="85"/>
  <c r="AV91" i="85"/>
  <c r="AV88" i="85"/>
  <c r="AV77" i="85"/>
  <c r="AV80" i="85"/>
  <c r="AV99" i="85"/>
  <c r="AV127" i="85"/>
  <c r="AV92" i="85"/>
  <c r="AV71" i="85"/>
  <c r="AV107" i="85"/>
  <c r="AV98" i="85"/>
  <c r="AV82" i="85"/>
  <c r="AV76" i="85"/>
  <c r="AV105" i="85"/>
  <c r="AV115" i="85"/>
  <c r="AV81" i="85"/>
  <c r="AV110" i="85"/>
  <c r="AV74" i="85"/>
  <c r="AV112" i="85"/>
  <c r="AV113" i="85"/>
  <c r="AV106" i="85"/>
  <c r="AV84" i="85"/>
  <c r="AV132" i="85"/>
  <c r="AV96" i="85"/>
  <c r="AV86" i="85"/>
  <c r="AV89" i="85"/>
  <c r="AV93" i="85"/>
  <c r="AV95" i="85"/>
  <c r="AV101" i="85"/>
  <c r="AV116" i="85"/>
  <c r="AV121" i="85"/>
  <c r="AV124" i="85"/>
  <c r="AV72" i="85"/>
  <c r="AV100" i="85"/>
  <c r="AV83" i="85"/>
  <c r="AV122" i="85"/>
  <c r="AU339" i="32"/>
  <c r="AU300" i="32"/>
  <c r="AU301" i="32"/>
  <c r="AU304" i="32"/>
  <c r="AU317" i="32"/>
  <c r="AU318" i="32"/>
  <c r="AU302" i="32"/>
  <c r="AU305" i="32"/>
  <c r="AU324" i="32"/>
  <c r="AU328" i="32"/>
  <c r="AU312" i="32"/>
  <c r="AU310" i="32"/>
  <c r="AU303" i="32"/>
  <c r="AU342" i="32"/>
  <c r="AU341" i="32"/>
  <c r="AU355" i="32"/>
  <c r="AU343" i="32"/>
  <c r="AU321" i="32"/>
  <c r="AU330" i="32"/>
  <c r="AU340" i="32"/>
  <c r="AU316" i="32"/>
  <c r="AU311" i="32"/>
  <c r="AU354" i="32"/>
  <c r="AU306" i="32"/>
  <c r="AU352" i="32"/>
  <c r="AU323" i="32"/>
  <c r="AU331" i="32"/>
  <c r="AU319" i="32"/>
  <c r="AU335" i="32"/>
  <c r="AU309" i="32"/>
  <c r="AU327" i="32"/>
  <c r="AU345" i="32"/>
  <c r="AU351" i="32"/>
  <c r="AU346" i="32"/>
  <c r="AU307" i="32"/>
  <c r="AU315" i="32"/>
  <c r="AU332" i="32"/>
  <c r="AU329" i="32"/>
  <c r="AU338" i="32"/>
  <c r="AU350" i="32"/>
  <c r="AU322" i="32"/>
  <c r="AU326" i="32"/>
  <c r="AU333" i="32"/>
  <c r="AU344" i="32"/>
  <c r="AU314" i="32"/>
  <c r="AU308" i="32"/>
  <c r="AU320" i="32"/>
  <c r="AU353" i="32"/>
  <c r="AU299" i="32"/>
  <c r="AU349" i="32"/>
  <c r="AU313" i="32"/>
  <c r="AU325" i="32"/>
  <c r="AU336" i="32"/>
  <c r="AU348" i="32"/>
  <c r="AU347" i="32"/>
  <c r="AU334" i="32"/>
  <c r="AU337" i="32"/>
  <c r="AU117" i="85"/>
  <c r="AU118" i="85"/>
  <c r="AU109" i="85"/>
  <c r="AU129" i="85"/>
  <c r="AU90" i="85"/>
  <c r="AU130" i="85"/>
  <c r="AU120" i="85"/>
  <c r="AU128" i="85"/>
  <c r="AU126" i="85"/>
  <c r="AU94" i="85"/>
  <c r="AU78" i="85"/>
  <c r="AU114" i="85"/>
  <c r="AU73" i="85"/>
  <c r="AU79" i="85"/>
  <c r="AU103" i="85"/>
  <c r="AU104" i="85"/>
  <c r="AU80" i="85"/>
  <c r="AU131" i="85"/>
  <c r="AU87" i="85"/>
  <c r="AU85" i="85"/>
  <c r="AU125" i="85"/>
  <c r="AU108" i="85"/>
  <c r="AU102" i="85"/>
  <c r="AU97" i="85"/>
  <c r="AU107" i="85"/>
  <c r="AU75" i="85"/>
  <c r="AU119" i="85"/>
  <c r="AU123" i="85"/>
  <c r="AU111" i="85"/>
  <c r="AU82" i="85"/>
  <c r="AU99" i="85"/>
  <c r="AU71" i="85"/>
  <c r="AU127" i="85"/>
  <c r="AU77" i="85"/>
  <c r="AU116" i="85"/>
  <c r="AU88" i="85"/>
  <c r="AU110" i="85"/>
  <c r="AU81" i="85"/>
  <c r="AU92" i="85"/>
  <c r="AU98" i="85"/>
  <c r="AU76" i="85"/>
  <c r="AU91" i="85"/>
  <c r="AU115" i="85"/>
  <c r="AU121" i="85"/>
  <c r="AU72" i="85"/>
  <c r="AU112" i="85"/>
  <c r="AU122" i="85"/>
  <c r="AU106" i="85"/>
  <c r="AU105" i="85"/>
  <c r="AU83" i="85"/>
  <c r="AU124" i="85"/>
  <c r="AU101" i="85"/>
  <c r="AU100" i="85"/>
  <c r="AU74" i="85"/>
  <c r="AU86" i="85"/>
  <c r="AU93" i="85"/>
  <c r="AU132" i="85"/>
  <c r="AU96" i="85"/>
  <c r="AU84" i="85"/>
  <c r="AU95" i="85"/>
  <c r="AU113" i="85"/>
  <c r="AU89" i="85"/>
  <c r="CB127" i="20"/>
  <c r="R133" i="20"/>
  <c r="R135" i="20" s="1"/>
  <c r="AI141" i="32"/>
  <c r="AG128" i="32"/>
  <c r="AG146" i="32"/>
  <c r="AG165" i="32"/>
  <c r="AG125" i="32"/>
  <c r="AG181" i="32"/>
  <c r="AG163" i="32"/>
  <c r="AG180" i="32"/>
  <c r="AG138" i="32"/>
  <c r="AG147" i="32"/>
  <c r="AG131" i="32"/>
  <c r="AG140" i="32"/>
  <c r="AG155" i="32"/>
  <c r="AG144" i="32"/>
  <c r="AG175" i="32"/>
  <c r="AG150" i="32"/>
  <c r="AG152" i="32"/>
  <c r="AG162" i="32"/>
  <c r="AG179" i="32"/>
  <c r="AG164" i="32"/>
  <c r="AG158" i="32"/>
  <c r="AG149" i="32"/>
  <c r="AG169" i="32"/>
  <c r="AG176" i="32"/>
  <c r="AG178" i="32"/>
  <c r="AG139" i="32"/>
  <c r="AG142" i="32"/>
  <c r="AG161" i="32"/>
  <c r="AG154" i="32"/>
  <c r="AG136" i="32"/>
  <c r="AG166" i="32"/>
  <c r="AG126" i="32"/>
  <c r="AG156" i="32"/>
  <c r="AG171" i="32"/>
  <c r="AG177" i="32"/>
  <c r="AG168" i="32"/>
  <c r="AG137" i="32"/>
  <c r="AG134" i="32"/>
  <c r="AG173" i="32"/>
  <c r="AG172" i="32"/>
  <c r="AG151" i="32"/>
  <c r="AG141" i="32"/>
  <c r="AG145" i="32"/>
  <c r="AG157" i="32"/>
  <c r="AG130" i="32"/>
  <c r="AG174" i="32"/>
  <c r="AG133" i="32"/>
  <c r="AG170" i="32"/>
  <c r="AG160" i="32"/>
  <c r="AG127" i="32"/>
  <c r="AG129" i="32"/>
  <c r="AG135" i="32"/>
  <c r="AG143" i="32"/>
  <c r="AG132" i="32"/>
  <c r="AG167" i="32"/>
  <c r="AG148" i="32"/>
  <c r="AG153" i="32"/>
  <c r="AG159" i="32"/>
  <c r="AK133" i="32"/>
  <c r="AK129" i="32"/>
  <c r="BQ127" i="20"/>
  <c r="BP130" i="20"/>
  <c r="BS127" i="20"/>
  <c r="BP127" i="20"/>
  <c r="S130" i="20"/>
  <c r="BT127" i="20"/>
  <c r="BZ127" i="20"/>
  <c r="BY127" i="20"/>
  <c r="BX127" i="20"/>
  <c r="BR127" i="20"/>
  <c r="BW127" i="20"/>
  <c r="BU127" i="20"/>
  <c r="CA127" i="20"/>
  <c r="BV127" i="20"/>
  <c r="AN78" i="78"/>
  <c r="AN113" i="78"/>
  <c r="AN15" i="78"/>
  <c r="AN14" i="78"/>
  <c r="AN110" i="78"/>
  <c r="AN58" i="78"/>
  <c r="AN93" i="78"/>
  <c r="AN8" i="78"/>
  <c r="AN75" i="78"/>
  <c r="AN55" i="78"/>
  <c r="AN32" i="78"/>
  <c r="AN52" i="78"/>
  <c r="AN24" i="78"/>
  <c r="AN21" i="78"/>
  <c r="AN72" i="78"/>
  <c r="AN71" i="78"/>
  <c r="AN11" i="78"/>
  <c r="AN25" i="78"/>
  <c r="AN73" i="78"/>
  <c r="AN60" i="78"/>
  <c r="AN39" i="78"/>
  <c r="AN121" i="78"/>
  <c r="AN18" i="78"/>
  <c r="AN47" i="78"/>
  <c r="AN74" i="78"/>
  <c r="AN41" i="78"/>
  <c r="AN117" i="78"/>
  <c r="AN43" i="78"/>
  <c r="AN84" i="78"/>
  <c r="AN36" i="78"/>
  <c r="AN35" i="78"/>
  <c r="AN42" i="78"/>
  <c r="AN27" i="78"/>
  <c r="AN61" i="78"/>
  <c r="AN10" i="78"/>
  <c r="AN9" i="78"/>
  <c r="AN97" i="78"/>
  <c r="AN33" i="78"/>
  <c r="AN111" i="78"/>
  <c r="AN107" i="78"/>
  <c r="AN30" i="78"/>
  <c r="AN100" i="78"/>
  <c r="AN31" i="78"/>
  <c r="AN63" i="78"/>
  <c r="AN44" i="78"/>
  <c r="AN59" i="78"/>
  <c r="AN46" i="78"/>
  <c r="AN92" i="78"/>
  <c r="AN16" i="78"/>
  <c r="AN80" i="78"/>
  <c r="AN13" i="78"/>
  <c r="AN103" i="78"/>
  <c r="AN53" i="78"/>
  <c r="AN94" i="78"/>
  <c r="AN69" i="78"/>
  <c r="AN91" i="78"/>
  <c r="AN20" i="78"/>
  <c r="AN102" i="78"/>
  <c r="AN54" i="78"/>
  <c r="AN37" i="78"/>
  <c r="AN87" i="78"/>
  <c r="AN45" i="78"/>
  <c r="AN34" i="78"/>
  <c r="AN109" i="78"/>
  <c r="AN96" i="78"/>
  <c r="AN28" i="78"/>
  <c r="AN90" i="78"/>
  <c r="AN116" i="78"/>
  <c r="AN124" i="78"/>
  <c r="AN98" i="78"/>
  <c r="AN23" i="78"/>
  <c r="AN29" i="78"/>
  <c r="AN76" i="78"/>
  <c r="AN120" i="78"/>
  <c r="AN89" i="78"/>
  <c r="AN118" i="78"/>
  <c r="AN70" i="78"/>
  <c r="AN51" i="78"/>
  <c r="AN85" i="78"/>
  <c r="AN57" i="78"/>
  <c r="AN67" i="78"/>
  <c r="AN48" i="78"/>
  <c r="AN119" i="78"/>
  <c r="AN83" i="78"/>
  <c r="AN82" i="78"/>
  <c r="AN65" i="78"/>
  <c r="AN49" i="78"/>
  <c r="AN38" i="78"/>
  <c r="AN66" i="78"/>
  <c r="AN123" i="78"/>
  <c r="AN50" i="78"/>
  <c r="AN88" i="78"/>
  <c r="AN68" i="78"/>
  <c r="AN81" i="78"/>
  <c r="AN64" i="78"/>
  <c r="AN86" i="78"/>
  <c r="AN26" i="78"/>
  <c r="AN22" i="78"/>
  <c r="AN105" i="78"/>
  <c r="AN12" i="78"/>
  <c r="AN112" i="78"/>
  <c r="AN104" i="78"/>
  <c r="AN106" i="78"/>
  <c r="AN122" i="78"/>
  <c r="AN56" i="78"/>
  <c r="AN95" i="78"/>
  <c r="AN17" i="78"/>
  <c r="AN115" i="78"/>
  <c r="AN77" i="78"/>
  <c r="AN108" i="78"/>
  <c r="AN101" i="78"/>
  <c r="AN62" i="78"/>
  <c r="AN79" i="78"/>
  <c r="AN40" i="78"/>
  <c r="AN19" i="78"/>
  <c r="AN114" i="78"/>
  <c r="AN99" i="78"/>
  <c r="AN125" i="78"/>
  <c r="AN126" i="78"/>
  <c r="AR15" i="78"/>
  <c r="AR78" i="78"/>
  <c r="AR60" i="78"/>
  <c r="AR97" i="78"/>
  <c r="AR75" i="78"/>
  <c r="AR93" i="78"/>
  <c r="AR52" i="78"/>
  <c r="AR84" i="78"/>
  <c r="AR14" i="78"/>
  <c r="AR110" i="78"/>
  <c r="AR72" i="78"/>
  <c r="AR92" i="78"/>
  <c r="AR36" i="78"/>
  <c r="AR25" i="78"/>
  <c r="AR21" i="78"/>
  <c r="AR73" i="78"/>
  <c r="AR58" i="78"/>
  <c r="AR55" i="78"/>
  <c r="AR24" i="78"/>
  <c r="AR32" i="78"/>
  <c r="AR71" i="78"/>
  <c r="AR11" i="78"/>
  <c r="AR117" i="78"/>
  <c r="AR10" i="78"/>
  <c r="AR80" i="78"/>
  <c r="AR113" i="78"/>
  <c r="AR41" i="78"/>
  <c r="AR27" i="78"/>
  <c r="AR39" i="78"/>
  <c r="AR18" i="78"/>
  <c r="AR74" i="78"/>
  <c r="AR33" i="78"/>
  <c r="AR35" i="78"/>
  <c r="AR107" i="78"/>
  <c r="AR111" i="78"/>
  <c r="AR16" i="78"/>
  <c r="AR8" i="78"/>
  <c r="AR43" i="78"/>
  <c r="AR61" i="78"/>
  <c r="AR13" i="78"/>
  <c r="AR69" i="78"/>
  <c r="AR44" i="78"/>
  <c r="AR100" i="78"/>
  <c r="AR59" i="78"/>
  <c r="AR94" i="78"/>
  <c r="AR42" i="78"/>
  <c r="AR9" i="78"/>
  <c r="AR121" i="78"/>
  <c r="AR30" i="78"/>
  <c r="AR91" i="78"/>
  <c r="AR103" i="78"/>
  <c r="AR46" i="78"/>
  <c r="AR63" i="78"/>
  <c r="AR120" i="78"/>
  <c r="AR96" i="78"/>
  <c r="AR28" i="78"/>
  <c r="AR67" i="78"/>
  <c r="AR124" i="78"/>
  <c r="AR23" i="78"/>
  <c r="AR31" i="78"/>
  <c r="AR57" i="78"/>
  <c r="AR53" i="78"/>
  <c r="AR20" i="78"/>
  <c r="AR87" i="78"/>
  <c r="AR37" i="78"/>
  <c r="AR34" i="78"/>
  <c r="AR47" i="78"/>
  <c r="AR109" i="78"/>
  <c r="AR89" i="78"/>
  <c r="AR70" i="78"/>
  <c r="AR22" i="78"/>
  <c r="AR29" i="78"/>
  <c r="AR51" i="78"/>
  <c r="AR85" i="78"/>
  <c r="AR98" i="78"/>
  <c r="AR54" i="78"/>
  <c r="AR38" i="78"/>
  <c r="AR76" i="78"/>
  <c r="AR81" i="78"/>
  <c r="AR118" i="78"/>
  <c r="AR102" i="78"/>
  <c r="AR45" i="78"/>
  <c r="AR115" i="78"/>
  <c r="AR19" i="78"/>
  <c r="AR48" i="78"/>
  <c r="AR105" i="78"/>
  <c r="AR116" i="78"/>
  <c r="AR12" i="78"/>
  <c r="AR77" i="78"/>
  <c r="AR64" i="78"/>
  <c r="AR108" i="78"/>
  <c r="AR99" i="78"/>
  <c r="AR82" i="78"/>
  <c r="AR123" i="78"/>
  <c r="AR49" i="78"/>
  <c r="AR90" i="78"/>
  <c r="AR50" i="78"/>
  <c r="AR112" i="78"/>
  <c r="AR66" i="78"/>
  <c r="AR65" i="78"/>
  <c r="AR86" i="78"/>
  <c r="AR26" i="78"/>
  <c r="AR122" i="78"/>
  <c r="AR83" i="78"/>
  <c r="AR68" i="78"/>
  <c r="AR62" i="78"/>
  <c r="AR104" i="78"/>
  <c r="AR79" i="78"/>
  <c r="AR126" i="78"/>
  <c r="AR17" i="78"/>
  <c r="AR125" i="78"/>
  <c r="AR40" i="78"/>
  <c r="AR114" i="78"/>
  <c r="AR106" i="78"/>
  <c r="AR101" i="78"/>
  <c r="AR119" i="78"/>
  <c r="AR88" i="78"/>
  <c r="AR95" i="78"/>
  <c r="AR56" i="78"/>
  <c r="AO78" i="78"/>
  <c r="AO60" i="78"/>
  <c r="AO97" i="78"/>
  <c r="AO14" i="78"/>
  <c r="AO93" i="78"/>
  <c r="AO8" i="78"/>
  <c r="AO75" i="78"/>
  <c r="AO15" i="78"/>
  <c r="AO52" i="78"/>
  <c r="AO72" i="78"/>
  <c r="AO84" i="78"/>
  <c r="AO55" i="78"/>
  <c r="AO113" i="78"/>
  <c r="AO11" i="78"/>
  <c r="AO36" i="78"/>
  <c r="AO71" i="78"/>
  <c r="AO58" i="78"/>
  <c r="AO110" i="78"/>
  <c r="AO35" i="78"/>
  <c r="AO32" i="78"/>
  <c r="AO74" i="78"/>
  <c r="AO25" i="78"/>
  <c r="AO33" i="78"/>
  <c r="AO73" i="78"/>
  <c r="AO24" i="78"/>
  <c r="AO21" i="78"/>
  <c r="AO42" i="78"/>
  <c r="AO111" i="78"/>
  <c r="AO107" i="78"/>
  <c r="AO39" i="78"/>
  <c r="AO27" i="78"/>
  <c r="AO9" i="78"/>
  <c r="AO41" i="78"/>
  <c r="AO43" i="78"/>
  <c r="AO92" i="78"/>
  <c r="AO121" i="78"/>
  <c r="AO18" i="78"/>
  <c r="AO61" i="78"/>
  <c r="AO47" i="78"/>
  <c r="AO30" i="78"/>
  <c r="AO10" i="78"/>
  <c r="AO59" i="78"/>
  <c r="AO120" i="78"/>
  <c r="AO37" i="78"/>
  <c r="AO53" i="78"/>
  <c r="AO94" i="78"/>
  <c r="AO100" i="78"/>
  <c r="AO96" i="78"/>
  <c r="AO13" i="78"/>
  <c r="AO117" i="78"/>
  <c r="AO91" i="78"/>
  <c r="AO102" i="78"/>
  <c r="AO69" i="78"/>
  <c r="AO80" i="78"/>
  <c r="AO103" i="78"/>
  <c r="AO46" i="78"/>
  <c r="AO23" i="78"/>
  <c r="AO89" i="78"/>
  <c r="AO20" i="78"/>
  <c r="AO44" i="78"/>
  <c r="AO34" i="78"/>
  <c r="AO87" i="78"/>
  <c r="AO28" i="78"/>
  <c r="AO124" i="78"/>
  <c r="AO54" i="78"/>
  <c r="AO31" i="78"/>
  <c r="AO29" i="78"/>
  <c r="AO45" i="78"/>
  <c r="AO90" i="78"/>
  <c r="AO98" i="78"/>
  <c r="AO109" i="78"/>
  <c r="AO85" i="78"/>
  <c r="AO38" i="78"/>
  <c r="AO16" i="78"/>
  <c r="AO22" i="78"/>
  <c r="AO118" i="78"/>
  <c r="AO63" i="78"/>
  <c r="AO51" i="78"/>
  <c r="AO67" i="78"/>
  <c r="AO66" i="78"/>
  <c r="AO116" i="78"/>
  <c r="AO105" i="78"/>
  <c r="AO19" i="78"/>
  <c r="AO104" i="78"/>
  <c r="AO26" i="78"/>
  <c r="AO70" i="78"/>
  <c r="AO49" i="78"/>
  <c r="AO88" i="78"/>
  <c r="AO57" i="78"/>
  <c r="AO81" i="78"/>
  <c r="AO108" i="78"/>
  <c r="AO99" i="78"/>
  <c r="AO40" i="78"/>
  <c r="AO82" i="78"/>
  <c r="AO76" i="78"/>
  <c r="AO65" i="78"/>
  <c r="AO64" i="78"/>
  <c r="AO50" i="78"/>
  <c r="AO112" i="78"/>
  <c r="AO123" i="78"/>
  <c r="AO119" i="78"/>
  <c r="AO12" i="78"/>
  <c r="AO83" i="78"/>
  <c r="AO68" i="78"/>
  <c r="AO126" i="78"/>
  <c r="AO62" i="78"/>
  <c r="AO101" i="78"/>
  <c r="AO79" i="78"/>
  <c r="AO77" i="78"/>
  <c r="AO114" i="78"/>
  <c r="AO106" i="78"/>
  <c r="AO86" i="78"/>
  <c r="AO48" i="78"/>
  <c r="AO95" i="78"/>
  <c r="AO115" i="78"/>
  <c r="AO17" i="78"/>
  <c r="AO56" i="78"/>
  <c r="AO122" i="78"/>
  <c r="AO125" i="78"/>
  <c r="AL60" i="78"/>
  <c r="AL92" i="78"/>
  <c r="AL8" i="78"/>
  <c r="AL15" i="78"/>
  <c r="AL52" i="78"/>
  <c r="AL78" i="78"/>
  <c r="AL97" i="78"/>
  <c r="AL55" i="78"/>
  <c r="AL113" i="78"/>
  <c r="AL110" i="78"/>
  <c r="AL73" i="78"/>
  <c r="AL14" i="78"/>
  <c r="AL71" i="78"/>
  <c r="AL75" i="78"/>
  <c r="AL84" i="78"/>
  <c r="AL21" i="78"/>
  <c r="AL93" i="78"/>
  <c r="AL24" i="78"/>
  <c r="AL58" i="78"/>
  <c r="AL11" i="78"/>
  <c r="AL25" i="78"/>
  <c r="AL72" i="78"/>
  <c r="AL41" i="78"/>
  <c r="AL27" i="78"/>
  <c r="AL33" i="78"/>
  <c r="AL36" i="78"/>
  <c r="AL10" i="78"/>
  <c r="AL18" i="78"/>
  <c r="AL35" i="78"/>
  <c r="AL117" i="78"/>
  <c r="AL43" i="78"/>
  <c r="AL111" i="78"/>
  <c r="AL121" i="78"/>
  <c r="AL39" i="78"/>
  <c r="AL61" i="78"/>
  <c r="AL74" i="78"/>
  <c r="AL42" i="78"/>
  <c r="AL80" i="78"/>
  <c r="AL47" i="78"/>
  <c r="AL44" i="78"/>
  <c r="AL91" i="78"/>
  <c r="AL9" i="78"/>
  <c r="AL100" i="78"/>
  <c r="AL103" i="78"/>
  <c r="AL46" i="78"/>
  <c r="AL31" i="78"/>
  <c r="AL53" i="78"/>
  <c r="AL30" i="78"/>
  <c r="AL63" i="78"/>
  <c r="AL37" i="78"/>
  <c r="AL96" i="78"/>
  <c r="AL94" i="78"/>
  <c r="AL32" i="78"/>
  <c r="AL16" i="78"/>
  <c r="AL69" i="78"/>
  <c r="AL107" i="78"/>
  <c r="AL59" i="78"/>
  <c r="AL34" i="78"/>
  <c r="AL87" i="78"/>
  <c r="AL109" i="78"/>
  <c r="AL102" i="78"/>
  <c r="AL54" i="78"/>
  <c r="AL13" i="78"/>
  <c r="AL20" i="78"/>
  <c r="AL28" i="78"/>
  <c r="AL67" i="78"/>
  <c r="AL38" i="78"/>
  <c r="AL57" i="78"/>
  <c r="AL116" i="78"/>
  <c r="AL120" i="78"/>
  <c r="AL22" i="78"/>
  <c r="AL23" i="78"/>
  <c r="AL89" i="78"/>
  <c r="AL124" i="78"/>
  <c r="AL76" i="78"/>
  <c r="AL65" i="78"/>
  <c r="AL118" i="78"/>
  <c r="AL45" i="78"/>
  <c r="AL98" i="78"/>
  <c r="AL90" i="78"/>
  <c r="AL85" i="78"/>
  <c r="AL70" i="78"/>
  <c r="AL51" i="78"/>
  <c r="AL66" i="78"/>
  <c r="AL64" i="78"/>
  <c r="AL101" i="78"/>
  <c r="AL49" i="78"/>
  <c r="AL81" i="78"/>
  <c r="AL99" i="78"/>
  <c r="AL17" i="78"/>
  <c r="AL82" i="78"/>
  <c r="AL123" i="78"/>
  <c r="AL108" i="78"/>
  <c r="AL77" i="78"/>
  <c r="AL29" i="78"/>
  <c r="AL50" i="78"/>
  <c r="AL112" i="78"/>
  <c r="AL12" i="78"/>
  <c r="AL105" i="78"/>
  <c r="AL26" i="78"/>
  <c r="AL83" i="78"/>
  <c r="AL48" i="78"/>
  <c r="AL86" i="78"/>
  <c r="AL79" i="78"/>
  <c r="AL122" i="78"/>
  <c r="AL88" i="78"/>
  <c r="AL104" i="78"/>
  <c r="AL126" i="78"/>
  <c r="AL62" i="78"/>
  <c r="AL68" i="78"/>
  <c r="AL114" i="78"/>
  <c r="AL125" i="78"/>
  <c r="AL95" i="78"/>
  <c r="AL119" i="78"/>
  <c r="AL115" i="78"/>
  <c r="AL19" i="78"/>
  <c r="AL106" i="78"/>
  <c r="AL40" i="78"/>
  <c r="AL56" i="78"/>
  <c r="AP15" i="78"/>
  <c r="AP14" i="78"/>
  <c r="AP93" i="78"/>
  <c r="AP97" i="78"/>
  <c r="AP52" i="78"/>
  <c r="AP110" i="78"/>
  <c r="AP72" i="78"/>
  <c r="AP78" i="78"/>
  <c r="AP60" i="78"/>
  <c r="AP92" i="78"/>
  <c r="AP8" i="78"/>
  <c r="AP11" i="78"/>
  <c r="AP74" i="78"/>
  <c r="AP21" i="78"/>
  <c r="AP58" i="78"/>
  <c r="AP113" i="78"/>
  <c r="AP71" i="78"/>
  <c r="AP25" i="78"/>
  <c r="AP55" i="78"/>
  <c r="AP73" i="78"/>
  <c r="AP36" i="78"/>
  <c r="AP84" i="78"/>
  <c r="AP75" i="78"/>
  <c r="AP32" i="78"/>
  <c r="AP107" i="78"/>
  <c r="AP41" i="78"/>
  <c r="AP33" i="78"/>
  <c r="AP43" i="78"/>
  <c r="AP111" i="78"/>
  <c r="AP121" i="78"/>
  <c r="AP18" i="78"/>
  <c r="AP117" i="78"/>
  <c r="AP39" i="78"/>
  <c r="AP47" i="78"/>
  <c r="AP42" i="78"/>
  <c r="AP61" i="78"/>
  <c r="AP103" i="78"/>
  <c r="AP63" i="78"/>
  <c r="AP59" i="78"/>
  <c r="AP24" i="78"/>
  <c r="AP27" i="78"/>
  <c r="AP69" i="78"/>
  <c r="AP100" i="78"/>
  <c r="AP44" i="78"/>
  <c r="AP96" i="78"/>
  <c r="AP13" i="78"/>
  <c r="AP37" i="78"/>
  <c r="AP94" i="78"/>
  <c r="AP35" i="78"/>
  <c r="AP16" i="78"/>
  <c r="AP31" i="78"/>
  <c r="AP80" i="78"/>
  <c r="AP46" i="78"/>
  <c r="AP53" i="78"/>
  <c r="AP10" i="78"/>
  <c r="AP91" i="78"/>
  <c r="AP124" i="78"/>
  <c r="AP54" i="78"/>
  <c r="AP9" i="78"/>
  <c r="AP23" i="78"/>
  <c r="AP20" i="78"/>
  <c r="AP29" i="78"/>
  <c r="AP120" i="78"/>
  <c r="AP109" i="78"/>
  <c r="AP30" i="78"/>
  <c r="AP85" i="78"/>
  <c r="AP28" i="78"/>
  <c r="AP102" i="78"/>
  <c r="AP51" i="78"/>
  <c r="AP38" i="78"/>
  <c r="AP22" i="78"/>
  <c r="AP67" i="78"/>
  <c r="AP70" i="78"/>
  <c r="AP89" i="78"/>
  <c r="AP98" i="78"/>
  <c r="AP90" i="78"/>
  <c r="AP65" i="78"/>
  <c r="AP57" i="78"/>
  <c r="AP66" i="78"/>
  <c r="AP116" i="78"/>
  <c r="AP34" i="78"/>
  <c r="AP45" i="78"/>
  <c r="AP87" i="78"/>
  <c r="AP48" i="78"/>
  <c r="AP76" i="78"/>
  <c r="AP64" i="78"/>
  <c r="AP118" i="78"/>
  <c r="AP49" i="78"/>
  <c r="AP19" i="78"/>
  <c r="AP86" i="78"/>
  <c r="AP108" i="78"/>
  <c r="AP82" i="78"/>
  <c r="AP12" i="78"/>
  <c r="AP123" i="78"/>
  <c r="AP105" i="78"/>
  <c r="AP119" i="78"/>
  <c r="AP81" i="78"/>
  <c r="AP112" i="78"/>
  <c r="AP83" i="78"/>
  <c r="AP26" i="78"/>
  <c r="AP40" i="78"/>
  <c r="AP17" i="78"/>
  <c r="AP68" i="78"/>
  <c r="AP114" i="78"/>
  <c r="AP126" i="78"/>
  <c r="AP88" i="78"/>
  <c r="AP56" i="78"/>
  <c r="AP122" i="78"/>
  <c r="AP50" i="78"/>
  <c r="AP101" i="78"/>
  <c r="AP79" i="78"/>
  <c r="AP106" i="78"/>
  <c r="AP77" i="78"/>
  <c r="AP125" i="78"/>
  <c r="AP115" i="78"/>
  <c r="AP99" i="78"/>
  <c r="AP62" i="78"/>
  <c r="AP95" i="78"/>
  <c r="AP104" i="78"/>
  <c r="AM72" i="78"/>
  <c r="AM58" i="78"/>
  <c r="AM110" i="78"/>
  <c r="AM60" i="78"/>
  <c r="AM113" i="78"/>
  <c r="AM78" i="78"/>
  <c r="AM15" i="78"/>
  <c r="AM52" i="78"/>
  <c r="AM75" i="78"/>
  <c r="AM14" i="78"/>
  <c r="AM73" i="78"/>
  <c r="AM97" i="78"/>
  <c r="AM92" i="78"/>
  <c r="AM8" i="78"/>
  <c r="AM24" i="78"/>
  <c r="AM32" i="78"/>
  <c r="AM74" i="78"/>
  <c r="AM55" i="78"/>
  <c r="AM11" i="78"/>
  <c r="AM84" i="78"/>
  <c r="AM25" i="78"/>
  <c r="AM35" i="78"/>
  <c r="AM36" i="78"/>
  <c r="AM93" i="78"/>
  <c r="AM21" i="78"/>
  <c r="AM41" i="78"/>
  <c r="AM107" i="78"/>
  <c r="AM43" i="78"/>
  <c r="AM111" i="78"/>
  <c r="AM61" i="78"/>
  <c r="AM27" i="78"/>
  <c r="AM47" i="78"/>
  <c r="AM30" i="78"/>
  <c r="AM33" i="78"/>
  <c r="AM117" i="78"/>
  <c r="AM42" i="78"/>
  <c r="AM121" i="78"/>
  <c r="AM120" i="78"/>
  <c r="AM16" i="78"/>
  <c r="AM63" i="78"/>
  <c r="AM46" i="78"/>
  <c r="AM69" i="78"/>
  <c r="AM100" i="78"/>
  <c r="AM31" i="78"/>
  <c r="AM44" i="78"/>
  <c r="AM96" i="78"/>
  <c r="AM37" i="78"/>
  <c r="AM13" i="78"/>
  <c r="AM39" i="78"/>
  <c r="AM9" i="78"/>
  <c r="AM94" i="78"/>
  <c r="AM91" i="78"/>
  <c r="AM80" i="78"/>
  <c r="AM18" i="78"/>
  <c r="AM10" i="78"/>
  <c r="AM71" i="78"/>
  <c r="AM53" i="78"/>
  <c r="AM20" i="78"/>
  <c r="AM109" i="78"/>
  <c r="AM87" i="78"/>
  <c r="AM28" i="78"/>
  <c r="AM103" i="78"/>
  <c r="AM59" i="78"/>
  <c r="AM124" i="78"/>
  <c r="AM29" i="78"/>
  <c r="AM102" i="78"/>
  <c r="AM89" i="78"/>
  <c r="AM45" i="78"/>
  <c r="AM54" i="78"/>
  <c r="AM70" i="78"/>
  <c r="AM57" i="78"/>
  <c r="AM116" i="78"/>
  <c r="AM85" i="78"/>
  <c r="AM23" i="78"/>
  <c r="AM34" i="78"/>
  <c r="AM98" i="78"/>
  <c r="AM68" i="78"/>
  <c r="AM51" i="78"/>
  <c r="AM90" i="78"/>
  <c r="AM65" i="78"/>
  <c r="AM123" i="78"/>
  <c r="AM49" i="78"/>
  <c r="AM26" i="78"/>
  <c r="AM67" i="78"/>
  <c r="AM82" i="78"/>
  <c r="AM50" i="78"/>
  <c r="AM112" i="78"/>
  <c r="AM108" i="78"/>
  <c r="AM12" i="78"/>
  <c r="AM119" i="78"/>
  <c r="AM88" i="78"/>
  <c r="AM77" i="78"/>
  <c r="AM101" i="78"/>
  <c r="AM66" i="78"/>
  <c r="AM76" i="78"/>
  <c r="AM81" i="78"/>
  <c r="AM38" i="78"/>
  <c r="AM22" i="78"/>
  <c r="AM64" i="78"/>
  <c r="AM86" i="78"/>
  <c r="AM114" i="78"/>
  <c r="AM62" i="78"/>
  <c r="AM106" i="78"/>
  <c r="AM122" i="78"/>
  <c r="AM126" i="78"/>
  <c r="AM56" i="78"/>
  <c r="AM83" i="78"/>
  <c r="AM48" i="78"/>
  <c r="AM19" i="78"/>
  <c r="AM104" i="78"/>
  <c r="AM99" i="78"/>
  <c r="AM105" i="78"/>
  <c r="AM115" i="78"/>
  <c r="AM17" i="78"/>
  <c r="AM95" i="78"/>
  <c r="AM118" i="78"/>
  <c r="AM40" i="78"/>
  <c r="AM125" i="78"/>
  <c r="AM79" i="78"/>
  <c r="AQ93" i="78"/>
  <c r="AQ52" i="78"/>
  <c r="AQ110" i="78"/>
  <c r="AQ78" i="78"/>
  <c r="AQ15" i="78"/>
  <c r="AQ113" i="78"/>
  <c r="AQ92" i="78"/>
  <c r="AQ97" i="78"/>
  <c r="AQ75" i="78"/>
  <c r="AQ14" i="78"/>
  <c r="AQ72" i="78"/>
  <c r="AQ21" i="78"/>
  <c r="AQ73" i="78"/>
  <c r="AQ74" i="78"/>
  <c r="AQ55" i="78"/>
  <c r="AQ25" i="78"/>
  <c r="AQ35" i="78"/>
  <c r="AQ32" i="78"/>
  <c r="AQ11" i="78"/>
  <c r="AQ24" i="78"/>
  <c r="AQ71" i="78"/>
  <c r="AQ84" i="78"/>
  <c r="AQ60" i="78"/>
  <c r="AQ33" i="78"/>
  <c r="AQ42" i="78"/>
  <c r="AQ47" i="78"/>
  <c r="AQ41" i="78"/>
  <c r="AQ43" i="78"/>
  <c r="AQ36" i="78"/>
  <c r="AQ10" i="78"/>
  <c r="AQ30" i="78"/>
  <c r="AQ8" i="78"/>
  <c r="AQ58" i="78"/>
  <c r="AQ117" i="78"/>
  <c r="AQ61" i="78"/>
  <c r="AQ16" i="78"/>
  <c r="AQ31" i="78"/>
  <c r="AQ59" i="78"/>
  <c r="AQ120" i="78"/>
  <c r="AQ107" i="78"/>
  <c r="AQ18" i="78"/>
  <c r="AQ9" i="78"/>
  <c r="AQ69" i="78"/>
  <c r="AQ100" i="78"/>
  <c r="AQ63" i="78"/>
  <c r="AQ37" i="78"/>
  <c r="AQ44" i="78"/>
  <c r="AQ103" i="78"/>
  <c r="AQ13" i="78"/>
  <c r="AQ96" i="78"/>
  <c r="AQ121" i="78"/>
  <c r="AQ46" i="78"/>
  <c r="AQ102" i="78"/>
  <c r="AQ27" i="78"/>
  <c r="AQ87" i="78"/>
  <c r="AQ28" i="78"/>
  <c r="AQ124" i="78"/>
  <c r="AQ91" i="78"/>
  <c r="AQ111" i="78"/>
  <c r="AQ109" i="78"/>
  <c r="AQ80" i="78"/>
  <c r="AQ54" i="78"/>
  <c r="AQ94" i="78"/>
  <c r="AQ20" i="78"/>
  <c r="AQ23" i="78"/>
  <c r="AQ98" i="78"/>
  <c r="AQ51" i="78"/>
  <c r="AQ65" i="78"/>
  <c r="AQ39" i="78"/>
  <c r="AQ57" i="78"/>
  <c r="AQ90" i="78"/>
  <c r="AQ53" i="78"/>
  <c r="AQ85" i="78"/>
  <c r="AQ29" i="78"/>
  <c r="AQ67" i="78"/>
  <c r="AQ76" i="78"/>
  <c r="AQ89" i="78"/>
  <c r="AQ70" i="78"/>
  <c r="AQ34" i="78"/>
  <c r="AQ50" i="78"/>
  <c r="AQ22" i="78"/>
  <c r="AQ86" i="78"/>
  <c r="AQ119" i="78"/>
  <c r="AQ115" i="78"/>
  <c r="AQ125" i="78"/>
  <c r="AQ17" i="78"/>
  <c r="AQ77" i="78"/>
  <c r="AQ116" i="78"/>
  <c r="AQ118" i="78"/>
  <c r="AQ82" i="78"/>
  <c r="AQ112" i="78"/>
  <c r="AQ88" i="78"/>
  <c r="AQ38" i="78"/>
  <c r="AQ66" i="78"/>
  <c r="AQ12" i="78"/>
  <c r="AQ83" i="78"/>
  <c r="AQ45" i="78"/>
  <c r="AQ81" i="78"/>
  <c r="AQ64" i="78"/>
  <c r="AQ48" i="78"/>
  <c r="AQ123" i="78"/>
  <c r="AQ108" i="78"/>
  <c r="AQ105" i="78"/>
  <c r="AQ49" i="78"/>
  <c r="AQ56" i="78"/>
  <c r="AQ104" i="78"/>
  <c r="AQ95" i="78"/>
  <c r="AQ106" i="78"/>
  <c r="AQ19" i="78"/>
  <c r="AQ101" i="78"/>
  <c r="AQ79" i="78"/>
  <c r="AQ99" i="78"/>
  <c r="AQ62" i="78"/>
  <c r="AQ68" i="78"/>
  <c r="AQ122" i="78"/>
  <c r="AQ26" i="78"/>
  <c r="AQ40" i="78"/>
  <c r="AQ126" i="78"/>
  <c r="AQ114" i="78"/>
  <c r="AI60" i="78"/>
  <c r="AI97" i="78"/>
  <c r="AI73" i="78"/>
  <c r="AI78" i="78"/>
  <c r="AI75" i="78"/>
  <c r="AI113" i="78"/>
  <c r="AI110" i="78"/>
  <c r="AI14" i="78"/>
  <c r="AI55" i="78"/>
  <c r="AI93" i="78"/>
  <c r="AI72" i="78"/>
  <c r="AI8" i="78"/>
  <c r="AI24" i="78"/>
  <c r="AI92" i="78"/>
  <c r="AI42" i="78"/>
  <c r="AI32" i="78"/>
  <c r="AI52" i="78"/>
  <c r="AI74" i="78"/>
  <c r="AI25" i="78"/>
  <c r="AI21" i="78"/>
  <c r="AI41" i="78"/>
  <c r="AI15" i="78"/>
  <c r="AI58" i="78"/>
  <c r="AI11" i="78"/>
  <c r="AI39" i="78"/>
  <c r="AI107" i="78"/>
  <c r="AI61" i="78"/>
  <c r="AI9" i="78"/>
  <c r="AI35" i="78"/>
  <c r="AI117" i="78"/>
  <c r="AI18" i="78"/>
  <c r="AI84" i="78"/>
  <c r="AI121" i="78"/>
  <c r="AI71" i="78"/>
  <c r="AI36" i="78"/>
  <c r="AI111" i="78"/>
  <c r="AI43" i="78"/>
  <c r="AI47" i="78"/>
  <c r="AI10" i="78"/>
  <c r="AI27" i="78"/>
  <c r="AI80" i="78"/>
  <c r="AI33" i="78"/>
  <c r="AI16" i="78"/>
  <c r="AI96" i="78"/>
  <c r="AI63" i="78"/>
  <c r="AI103" i="78"/>
  <c r="AI37" i="78"/>
  <c r="AI44" i="78"/>
  <c r="AI30" i="78"/>
  <c r="AI59" i="78"/>
  <c r="AI31" i="78"/>
  <c r="AI53" i="78"/>
  <c r="AI20" i="78"/>
  <c r="AI13" i="78"/>
  <c r="AI91" i="78"/>
  <c r="AI124" i="78"/>
  <c r="AI85" i="78"/>
  <c r="AI46" i="78"/>
  <c r="AI23" i="78"/>
  <c r="AI45" i="78"/>
  <c r="AI120" i="78"/>
  <c r="AI28" i="78"/>
  <c r="AI34" i="78"/>
  <c r="AI54" i="78"/>
  <c r="AI69" i="78"/>
  <c r="AI109" i="78"/>
  <c r="AI102" i="78"/>
  <c r="AI67" i="78"/>
  <c r="AI66" i="78"/>
  <c r="AI118" i="78"/>
  <c r="AI98" i="78"/>
  <c r="AI90" i="78"/>
  <c r="AI70" i="78"/>
  <c r="AI38" i="78"/>
  <c r="AI116" i="78"/>
  <c r="AI65" i="78"/>
  <c r="AI89" i="78"/>
  <c r="AI57" i="78"/>
  <c r="AI51" i="78"/>
  <c r="AI94" i="78"/>
  <c r="AI100" i="78"/>
  <c r="AI87" i="78"/>
  <c r="AI29" i="78"/>
  <c r="AI76" i="78"/>
  <c r="AI82" i="78"/>
  <c r="AI112" i="78"/>
  <c r="AI104" i="78"/>
  <c r="AI81" i="78"/>
  <c r="AI86" i="78"/>
  <c r="AI123" i="78"/>
  <c r="AI88" i="78"/>
  <c r="AI99" i="78"/>
  <c r="AI77" i="78"/>
  <c r="AI68" i="78"/>
  <c r="AI12" i="78"/>
  <c r="AI49" i="78"/>
  <c r="AI101" i="78"/>
  <c r="AI48" i="78"/>
  <c r="AI119" i="78"/>
  <c r="AI40" i="78"/>
  <c r="AI19" i="78"/>
  <c r="AI50" i="78"/>
  <c r="AI26" i="78"/>
  <c r="AI83" i="78"/>
  <c r="AI64" i="78"/>
  <c r="AI125" i="78"/>
  <c r="AI79" i="78"/>
  <c r="AI106" i="78"/>
  <c r="AI122" i="78"/>
  <c r="AI126" i="78"/>
  <c r="AI22" i="78"/>
  <c r="AI17" i="78"/>
  <c r="AI95" i="78"/>
  <c r="AI108" i="78"/>
  <c r="AI115" i="78"/>
  <c r="AI114" i="78"/>
  <c r="AI105" i="78"/>
  <c r="AI62" i="78"/>
  <c r="AI56" i="78"/>
  <c r="AK73" i="78"/>
  <c r="AK15" i="78"/>
  <c r="AK75" i="78"/>
  <c r="AK72" i="78"/>
  <c r="AK110" i="78"/>
  <c r="AK93" i="78"/>
  <c r="AK113" i="78"/>
  <c r="AK55" i="78"/>
  <c r="AK84" i="78"/>
  <c r="AK97" i="78"/>
  <c r="AK25" i="78"/>
  <c r="AK60" i="78"/>
  <c r="AK33" i="78"/>
  <c r="AK41" i="78"/>
  <c r="AK92" i="78"/>
  <c r="AK11" i="78"/>
  <c r="AK21" i="78"/>
  <c r="AK58" i="78"/>
  <c r="AK71" i="78"/>
  <c r="AK52" i="78"/>
  <c r="AK8" i="78"/>
  <c r="AK111" i="78"/>
  <c r="AK14" i="78"/>
  <c r="AK74" i="78"/>
  <c r="AK35" i="78"/>
  <c r="AK78" i="78"/>
  <c r="AK42" i="78"/>
  <c r="AK32" i="78"/>
  <c r="AK121" i="78"/>
  <c r="AK39" i="78"/>
  <c r="AK10" i="78"/>
  <c r="AK9" i="78"/>
  <c r="AK36" i="78"/>
  <c r="AK107" i="78"/>
  <c r="AK47" i="78"/>
  <c r="AK43" i="78"/>
  <c r="AK30" i="78"/>
  <c r="AK80" i="78"/>
  <c r="AK24" i="78"/>
  <c r="AK18" i="78"/>
  <c r="AK61" i="78"/>
  <c r="AK117" i="78"/>
  <c r="AK27" i="78"/>
  <c r="AK16" i="78"/>
  <c r="AK91" i="78"/>
  <c r="AK44" i="78"/>
  <c r="AK103" i="78"/>
  <c r="AK13" i="78"/>
  <c r="AK100" i="78"/>
  <c r="AK46" i="78"/>
  <c r="AK37" i="78"/>
  <c r="AK94" i="78"/>
  <c r="AK120" i="78"/>
  <c r="AK59" i="78"/>
  <c r="AK69" i="78"/>
  <c r="AK63" i="78"/>
  <c r="AK53" i="78"/>
  <c r="AK23" i="78"/>
  <c r="AK57" i="78"/>
  <c r="AK54" i="78"/>
  <c r="AK109" i="78"/>
  <c r="AK89" i="78"/>
  <c r="AK31" i="78"/>
  <c r="AK124" i="78"/>
  <c r="AK96" i="78"/>
  <c r="AK87" i="78"/>
  <c r="AK66" i="78"/>
  <c r="AK116" i="78"/>
  <c r="AK118" i="78"/>
  <c r="AK98" i="78"/>
  <c r="AK38" i="78"/>
  <c r="AK29" i="78"/>
  <c r="AK102" i="78"/>
  <c r="AK34" i="78"/>
  <c r="AK22" i="78"/>
  <c r="AK65" i="78"/>
  <c r="AK67" i="78"/>
  <c r="AK45" i="78"/>
  <c r="AK51" i="78"/>
  <c r="AK70" i="78"/>
  <c r="AK85" i="78"/>
  <c r="AK20" i="78"/>
  <c r="AK119" i="78"/>
  <c r="AK68" i="78"/>
  <c r="AK12" i="78"/>
  <c r="AK64" i="78"/>
  <c r="AK76" i="78"/>
  <c r="AK82" i="78"/>
  <c r="AK99" i="78"/>
  <c r="AK77" i="78"/>
  <c r="AK108" i="78"/>
  <c r="AK81" i="78"/>
  <c r="AK123" i="78"/>
  <c r="AK49" i="78"/>
  <c r="AK115" i="78"/>
  <c r="AK104" i="78"/>
  <c r="AK28" i="78"/>
  <c r="AK86" i="78"/>
  <c r="AK83" i="78"/>
  <c r="AK26" i="78"/>
  <c r="AK90" i="78"/>
  <c r="AK112" i="78"/>
  <c r="AK105" i="78"/>
  <c r="AK17" i="78"/>
  <c r="AK88" i="78"/>
  <c r="AK40" i="78"/>
  <c r="AK101" i="78"/>
  <c r="AK114" i="78"/>
  <c r="AK125" i="78"/>
  <c r="AK56" i="78"/>
  <c r="AK50" i="78"/>
  <c r="AK79" i="78"/>
  <c r="AK126" i="78"/>
  <c r="AK106" i="78"/>
  <c r="AK122" i="78"/>
  <c r="AK95" i="78"/>
  <c r="AK48" i="78"/>
  <c r="AK62" i="78"/>
  <c r="AK19" i="78"/>
  <c r="AS75" i="78"/>
  <c r="AS97" i="78"/>
  <c r="AS52" i="78"/>
  <c r="AS110" i="78"/>
  <c r="AS92" i="78"/>
  <c r="AS78" i="78"/>
  <c r="AS14" i="78"/>
  <c r="AS93" i="78"/>
  <c r="AS73" i="78"/>
  <c r="AS15" i="78"/>
  <c r="AS113" i="78"/>
  <c r="AS42" i="78"/>
  <c r="AS111" i="78"/>
  <c r="AS21" i="78"/>
  <c r="AS33" i="78"/>
  <c r="AS84" i="78"/>
  <c r="AS74" i="78"/>
  <c r="AS71" i="78"/>
  <c r="AS11" i="78"/>
  <c r="AS25" i="78"/>
  <c r="AS8" i="78"/>
  <c r="AS58" i="78"/>
  <c r="AS24" i="78"/>
  <c r="AS60" i="78"/>
  <c r="AS121" i="78"/>
  <c r="AS18" i="78"/>
  <c r="AS39" i="78"/>
  <c r="AS47" i="78"/>
  <c r="AS36" i="78"/>
  <c r="AS10" i="78"/>
  <c r="AS107" i="78"/>
  <c r="AS41" i="78"/>
  <c r="AS35" i="78"/>
  <c r="AS32" i="78"/>
  <c r="AS117" i="78"/>
  <c r="AS55" i="78"/>
  <c r="AS9" i="78"/>
  <c r="AS43" i="78"/>
  <c r="AS27" i="78"/>
  <c r="AS30" i="78"/>
  <c r="AS63" i="78"/>
  <c r="AS46" i="78"/>
  <c r="AS103" i="78"/>
  <c r="AS53" i="78"/>
  <c r="AS44" i="78"/>
  <c r="AS59" i="78"/>
  <c r="AS72" i="78"/>
  <c r="AS94" i="78"/>
  <c r="AS61" i="78"/>
  <c r="AS31" i="78"/>
  <c r="AS16" i="78"/>
  <c r="AS80" i="78"/>
  <c r="AS13" i="78"/>
  <c r="AS91" i="78"/>
  <c r="AS96" i="78"/>
  <c r="AS120" i="78"/>
  <c r="AS37" i="78"/>
  <c r="AS28" i="78"/>
  <c r="AS34" i="78"/>
  <c r="AS100" i="78"/>
  <c r="AS109" i="78"/>
  <c r="AS57" i="78"/>
  <c r="AS29" i="78"/>
  <c r="AS87" i="78"/>
  <c r="AS67" i="78"/>
  <c r="AS69" i="78"/>
  <c r="AS102" i="78"/>
  <c r="AS124" i="78"/>
  <c r="AS20" i="78"/>
  <c r="AS54" i="78"/>
  <c r="AS66" i="78"/>
  <c r="AS89" i="78"/>
  <c r="AS23" i="78"/>
  <c r="AS85" i="78"/>
  <c r="AS70" i="78"/>
  <c r="AS51" i="78"/>
  <c r="AS38" i="78"/>
  <c r="AS45" i="78"/>
  <c r="AS90" i="78"/>
  <c r="AS98" i="78"/>
  <c r="AS49" i="78"/>
  <c r="AS77" i="78"/>
  <c r="AS119" i="78"/>
  <c r="AS101" i="78"/>
  <c r="AS76" i="78"/>
  <c r="AS116" i="78"/>
  <c r="AS83" i="78"/>
  <c r="AS48" i="78"/>
  <c r="AS105" i="78"/>
  <c r="AS22" i="78"/>
  <c r="AS50" i="78"/>
  <c r="AS12" i="78"/>
  <c r="AS86" i="78"/>
  <c r="AS112" i="78"/>
  <c r="AS115" i="78"/>
  <c r="AS26" i="78"/>
  <c r="AS19" i="78"/>
  <c r="AS123" i="78"/>
  <c r="AS81" i="78"/>
  <c r="AS118" i="78"/>
  <c r="AS64" i="78"/>
  <c r="AS65" i="78"/>
  <c r="AS108" i="78"/>
  <c r="AS82" i="78"/>
  <c r="AS125" i="78"/>
  <c r="AS56" i="78"/>
  <c r="AS95" i="78"/>
  <c r="AS88" i="78"/>
  <c r="AS99" i="78"/>
  <c r="AS126" i="78"/>
  <c r="AS122" i="78"/>
  <c r="AS17" i="78"/>
  <c r="AS40" i="78"/>
  <c r="AS62" i="78"/>
  <c r="AS79" i="78"/>
  <c r="AS106" i="78"/>
  <c r="AS104" i="78"/>
  <c r="AS68" i="78"/>
  <c r="AS114" i="78"/>
  <c r="AA181" i="82"/>
  <c r="AA78" i="82"/>
  <c r="AA153" i="82"/>
  <c r="AA102" i="82"/>
  <c r="AA106" i="82"/>
  <c r="AA179" i="82"/>
  <c r="AA86" i="82"/>
  <c r="AA98" i="82"/>
  <c r="AA114" i="82"/>
  <c r="AA172" i="82"/>
  <c r="AA180" i="82"/>
  <c r="AA161" i="82"/>
  <c r="AA110" i="82"/>
  <c r="AA70" i="82"/>
  <c r="AA149" i="82"/>
  <c r="AA87" i="82"/>
  <c r="AA162" i="82"/>
  <c r="AA157" i="82"/>
  <c r="AA71" i="82"/>
  <c r="AA166" i="82"/>
  <c r="AA150" i="82"/>
  <c r="AA75" i="82"/>
  <c r="AA183" i="82"/>
  <c r="AA165" i="82"/>
  <c r="AA95" i="82"/>
  <c r="AA146" i="82"/>
  <c r="AA79" i="82"/>
  <c r="AA126" i="82"/>
  <c r="AA158" i="82"/>
  <c r="AA111" i="82"/>
  <c r="AA107" i="82"/>
  <c r="AA67" i="82"/>
  <c r="AA83" i="82"/>
  <c r="AA170" i="82"/>
  <c r="AA142" i="82"/>
  <c r="AA178" i="82"/>
  <c r="AA130" i="82"/>
  <c r="AA94" i="82"/>
  <c r="AA91" i="82"/>
  <c r="AA139" i="82"/>
  <c r="AA103" i="82"/>
  <c r="AA82" i="82"/>
  <c r="AA135" i="82"/>
  <c r="AA118" i="82"/>
  <c r="AA127" i="82"/>
  <c r="AA131" i="82"/>
  <c r="AA122" i="82"/>
  <c r="AA99" i="82"/>
  <c r="AA115" i="82"/>
  <c r="AA154" i="82"/>
  <c r="AA169" i="82"/>
  <c r="AA119" i="82"/>
  <c r="AA159" i="82"/>
  <c r="AA171" i="82"/>
  <c r="AA66" i="82"/>
  <c r="AA177" i="82"/>
  <c r="AA143" i="82"/>
  <c r="AA72" i="82"/>
  <c r="AA80" i="82"/>
  <c r="AA68" i="82"/>
  <c r="AA88" i="82"/>
  <c r="AA96" i="82"/>
  <c r="AA155" i="82"/>
  <c r="AA123" i="82"/>
  <c r="AA134" i="82"/>
  <c r="AA84" i="82"/>
  <c r="AA92" i="82"/>
  <c r="AA147" i="82"/>
  <c r="AA116" i="82"/>
  <c r="AA76" i="82"/>
  <c r="AA151" i="82"/>
  <c r="AA167" i="82"/>
  <c r="AA175" i="82"/>
  <c r="AA173" i="82"/>
  <c r="AA108" i="82"/>
  <c r="AA100" i="82"/>
  <c r="AA120" i="82"/>
  <c r="AA140" i="82"/>
  <c r="AA163" i="82"/>
  <c r="AA152" i="82"/>
  <c r="AA164" i="82"/>
  <c r="AA104" i="82"/>
  <c r="AA136" i="82"/>
  <c r="AA93" i="82"/>
  <c r="AA148" i="82"/>
  <c r="AA101" i="82"/>
  <c r="AA145" i="82"/>
  <c r="AA97" i="82"/>
  <c r="AA124" i="82"/>
  <c r="AA144" i="82"/>
  <c r="AA89" i="82"/>
  <c r="AA85" i="82"/>
  <c r="AA138" i="82"/>
  <c r="AA73" i="82"/>
  <c r="AA77" i="82"/>
  <c r="AA90" i="82"/>
  <c r="AA74" i="82"/>
  <c r="AA128" i="82"/>
  <c r="AA132" i="82"/>
  <c r="AA109" i="82"/>
  <c r="AA174" i="82"/>
  <c r="AA141" i="82"/>
  <c r="AA117" i="82"/>
  <c r="AA129" i="82"/>
  <c r="AA105" i="82"/>
  <c r="AA125" i="82"/>
  <c r="AA160" i="82"/>
  <c r="AA121" i="82"/>
  <c r="AA176" i="82"/>
  <c r="AA182" i="82"/>
  <c r="AA156" i="82"/>
  <c r="AA184" i="82"/>
  <c r="AA112" i="82"/>
  <c r="AA168" i="82"/>
  <c r="AA133" i="82"/>
  <c r="AA137" i="82"/>
  <c r="AA69" i="82"/>
  <c r="AA113" i="82"/>
  <c r="AA81" i="82"/>
  <c r="AO42" i="82"/>
  <c r="AO45" i="82"/>
  <c r="AO19" i="82"/>
  <c r="AO30" i="82"/>
  <c r="AO32" i="82"/>
  <c r="AO53" i="82"/>
  <c r="AO56" i="82"/>
  <c r="AO55" i="82"/>
  <c r="AO43" i="82"/>
  <c r="AO29" i="82"/>
  <c r="AO20" i="82"/>
  <c r="AO7" i="82"/>
  <c r="AO44" i="82"/>
  <c r="AO18" i="82"/>
  <c r="AO9" i="82"/>
  <c r="AO41" i="82"/>
  <c r="AO63" i="82"/>
  <c r="AO27" i="82"/>
  <c r="AO17" i="82"/>
  <c r="AO21" i="82"/>
  <c r="AO54" i="82"/>
  <c r="AO64" i="82"/>
  <c r="AO61" i="82"/>
  <c r="AO28" i="82"/>
  <c r="AO16" i="82"/>
  <c r="AO51" i="82"/>
  <c r="AO33" i="82"/>
  <c r="AO39" i="82"/>
  <c r="AO14" i="82"/>
  <c r="AO31" i="82"/>
  <c r="AO40" i="82"/>
  <c r="AO57" i="82"/>
  <c r="AO38" i="82"/>
  <c r="AO37" i="82"/>
  <c r="AO52" i="82"/>
  <c r="AO50" i="82"/>
  <c r="AO49" i="82"/>
  <c r="AO25" i="82"/>
  <c r="AO60" i="82"/>
  <c r="AO59" i="82"/>
  <c r="AO13" i="82"/>
  <c r="AO62" i="82"/>
  <c r="AO58" i="82"/>
  <c r="AO26" i="82"/>
  <c r="AO24" i="82"/>
  <c r="AO48" i="82"/>
  <c r="AO36" i="82"/>
  <c r="AO46" i="82"/>
  <c r="AO23" i="82"/>
  <c r="AO10" i="82"/>
  <c r="AO11" i="82"/>
  <c r="AO22" i="82"/>
  <c r="AO15" i="82"/>
  <c r="AO35" i="82"/>
  <c r="AO12" i="82"/>
  <c r="AO34" i="82"/>
  <c r="AO47" i="82"/>
  <c r="AO8" i="82"/>
  <c r="AL20" i="82"/>
  <c r="AL31" i="82"/>
  <c r="AL19" i="82"/>
  <c r="AL30" i="82"/>
  <c r="AL18" i="82"/>
  <c r="AL53" i="82"/>
  <c r="AL45" i="82"/>
  <c r="AL56" i="82"/>
  <c r="AL43" i="82"/>
  <c r="AL32" i="82"/>
  <c r="AL61" i="82"/>
  <c r="AL42" i="82"/>
  <c r="AL29" i="82"/>
  <c r="AL40" i="82"/>
  <c r="AL63" i="82"/>
  <c r="AL54" i="82"/>
  <c r="AL7" i="82"/>
  <c r="AL28" i="82"/>
  <c r="AL17" i="82"/>
  <c r="AL52" i="82"/>
  <c r="AL58" i="82"/>
  <c r="AL41" i="82"/>
  <c r="AL21" i="82"/>
  <c r="AL55" i="82"/>
  <c r="AL44" i="82"/>
  <c r="AL9" i="82"/>
  <c r="AL50" i="82"/>
  <c r="AL38" i="82"/>
  <c r="AL25" i="82"/>
  <c r="AL33" i="82"/>
  <c r="AL62" i="82"/>
  <c r="AL14" i="82"/>
  <c r="AL16" i="82"/>
  <c r="AL51" i="82"/>
  <c r="AL39" i="82"/>
  <c r="AL60" i="82"/>
  <c r="AL36" i="82"/>
  <c r="AL59" i="82"/>
  <c r="AL11" i="82"/>
  <c r="AL49" i="82"/>
  <c r="AL37" i="82"/>
  <c r="AL24" i="82"/>
  <c r="AL13" i="82"/>
  <c r="AL23" i="82"/>
  <c r="AL57" i="82"/>
  <c r="AL47" i="82"/>
  <c r="AL48" i="82"/>
  <c r="AL46" i="82"/>
  <c r="AL34" i="82"/>
  <c r="AL10" i="82"/>
  <c r="AL27" i="82"/>
  <c r="AL8" i="82"/>
  <c r="AL15" i="82"/>
  <c r="AL22" i="82"/>
  <c r="AL12" i="82"/>
  <c r="AL26" i="82"/>
  <c r="AL35" i="82"/>
  <c r="AL64" i="82"/>
  <c r="AP20" i="82"/>
  <c r="AP44" i="82"/>
  <c r="AP41" i="82"/>
  <c r="AP45" i="82"/>
  <c r="AP54" i="82"/>
  <c r="AP19" i="82"/>
  <c r="AP30" i="82"/>
  <c r="AP32" i="82"/>
  <c r="AP31" i="82"/>
  <c r="AP18" i="82"/>
  <c r="AP55" i="82"/>
  <c r="AP56" i="82"/>
  <c r="AP7" i="82"/>
  <c r="AP64" i="82"/>
  <c r="AP42" i="82"/>
  <c r="AP29" i="82"/>
  <c r="AP17" i="82"/>
  <c r="AP27" i="82"/>
  <c r="AP13" i="82"/>
  <c r="AP51" i="82"/>
  <c r="AP43" i="82"/>
  <c r="AP38" i="82"/>
  <c r="AP33" i="82"/>
  <c r="AP53" i="82"/>
  <c r="AP14" i="82"/>
  <c r="AP21" i="82"/>
  <c r="AP62" i="82"/>
  <c r="AP50" i="82"/>
  <c r="AP9" i="82"/>
  <c r="AP49" i="82"/>
  <c r="AP37" i="82"/>
  <c r="AP16" i="82"/>
  <c r="AP39" i="82"/>
  <c r="AP61" i="82"/>
  <c r="AP36" i="82"/>
  <c r="AP12" i="82"/>
  <c r="AP24" i="82"/>
  <c r="AP11" i="82"/>
  <c r="AP40" i="82"/>
  <c r="AP25" i="82"/>
  <c r="AP48" i="82"/>
  <c r="AP63" i="82"/>
  <c r="AP52" i="82"/>
  <c r="AP23" i="82"/>
  <c r="AP59" i="82"/>
  <c r="AP58" i="82"/>
  <c r="AP57" i="82"/>
  <c r="AP34" i="82"/>
  <c r="AP46" i="82"/>
  <c r="AP8" i="82"/>
  <c r="AP35" i="82"/>
  <c r="AP10" i="82"/>
  <c r="AP26" i="82"/>
  <c r="AP47" i="82"/>
  <c r="AP15" i="82"/>
  <c r="AP22" i="82"/>
  <c r="AP28" i="82"/>
  <c r="AP60" i="82"/>
  <c r="AI17" i="82"/>
  <c r="AI20" i="82"/>
  <c r="AI32" i="82"/>
  <c r="AI54" i="82"/>
  <c r="AI42" i="82"/>
  <c r="AI45" i="82"/>
  <c r="AI56" i="82"/>
  <c r="AI43" i="82"/>
  <c r="AI7" i="82"/>
  <c r="AI44" i="82"/>
  <c r="AI41" i="82"/>
  <c r="AI55" i="82"/>
  <c r="AI40" i="82"/>
  <c r="AI57" i="82"/>
  <c r="AI31" i="82"/>
  <c r="AI64" i="82"/>
  <c r="AI30" i="82"/>
  <c r="AI53" i="82"/>
  <c r="AI9" i="82"/>
  <c r="AI18" i="82"/>
  <c r="AI29" i="82"/>
  <c r="AI21" i="82"/>
  <c r="AI52" i="82"/>
  <c r="AI63" i="82"/>
  <c r="AI51" i="82"/>
  <c r="AI19" i="82"/>
  <c r="AI26" i="82"/>
  <c r="AI27" i="82"/>
  <c r="AI50" i="82"/>
  <c r="AI33" i="82"/>
  <c r="AI37" i="82"/>
  <c r="AI12" i="82"/>
  <c r="AI59" i="82"/>
  <c r="AI60" i="82"/>
  <c r="AI62" i="82"/>
  <c r="AI13" i="82"/>
  <c r="AI39" i="82"/>
  <c r="AI16" i="82"/>
  <c r="AI38" i="82"/>
  <c r="AI14" i="82"/>
  <c r="AI28" i="82"/>
  <c r="AI61" i="82"/>
  <c r="AI48" i="82"/>
  <c r="AI24" i="82"/>
  <c r="AI46" i="82"/>
  <c r="AI35" i="82"/>
  <c r="AI47" i="82"/>
  <c r="AI8" i="82"/>
  <c r="AI10" i="82"/>
  <c r="AI49" i="82"/>
  <c r="AI58" i="82"/>
  <c r="AI25" i="82"/>
  <c r="AI11" i="82"/>
  <c r="AI34" i="82"/>
  <c r="AI22" i="82"/>
  <c r="AI15" i="82"/>
  <c r="AI36" i="82"/>
  <c r="AI23" i="82"/>
  <c r="AR54" i="82"/>
  <c r="AR60" i="82"/>
  <c r="AR31" i="82"/>
  <c r="AR45" i="82"/>
  <c r="AR30" i="82"/>
  <c r="AR17" i="82"/>
  <c r="AR44" i="82"/>
  <c r="AR32" i="82"/>
  <c r="AR18" i="82"/>
  <c r="AR53" i="82"/>
  <c r="AR21" i="82"/>
  <c r="AR56" i="82"/>
  <c r="AR55" i="82"/>
  <c r="AR43" i="82"/>
  <c r="AR29" i="82"/>
  <c r="AR64" i="82"/>
  <c r="AR28" i="82"/>
  <c r="AR27" i="82"/>
  <c r="AR62" i="82"/>
  <c r="AR19" i="82"/>
  <c r="AR40" i="82"/>
  <c r="AR16" i="82"/>
  <c r="AR20" i="82"/>
  <c r="AR7" i="82"/>
  <c r="AR41" i="82"/>
  <c r="AR25" i="82"/>
  <c r="AR50" i="82"/>
  <c r="AR52" i="82"/>
  <c r="AR51" i="82"/>
  <c r="AR39" i="82"/>
  <c r="AR14" i="82"/>
  <c r="AR33" i="82"/>
  <c r="AR26" i="82"/>
  <c r="AR47" i="82"/>
  <c r="AR13" i="82"/>
  <c r="AR38" i="82"/>
  <c r="AR48" i="82"/>
  <c r="AR42" i="82"/>
  <c r="AR37" i="82"/>
  <c r="AR36" i="82"/>
  <c r="AR35" i="82"/>
  <c r="AR9" i="82"/>
  <c r="AR63" i="82"/>
  <c r="AR61" i="82"/>
  <c r="AR12" i="82"/>
  <c r="AR57" i="82"/>
  <c r="AR59" i="82"/>
  <c r="AR46" i="82"/>
  <c r="AR8" i="82"/>
  <c r="AR10" i="82"/>
  <c r="AR23" i="82"/>
  <c r="AR34" i="82"/>
  <c r="AR15" i="82"/>
  <c r="AR58" i="82"/>
  <c r="AR22" i="82"/>
  <c r="AR49" i="82"/>
  <c r="AR11" i="82"/>
  <c r="AR24" i="82"/>
  <c r="AK7" i="82"/>
  <c r="AK54" i="82"/>
  <c r="AK42" i="82"/>
  <c r="AK9" i="82"/>
  <c r="AK45" i="82"/>
  <c r="AK56" i="82"/>
  <c r="AK43" i="82"/>
  <c r="AK44" i="82"/>
  <c r="AK32" i="82"/>
  <c r="AK55" i="82"/>
  <c r="AK20" i="82"/>
  <c r="AK18" i="82"/>
  <c r="AK16" i="82"/>
  <c r="AK27" i="82"/>
  <c r="AK29" i="82"/>
  <c r="AK17" i="82"/>
  <c r="AK31" i="82"/>
  <c r="AK53" i="82"/>
  <c r="AK41" i="82"/>
  <c r="AK30" i="82"/>
  <c r="AK52" i="82"/>
  <c r="AK39" i="82"/>
  <c r="AK61" i="82"/>
  <c r="AK25" i="82"/>
  <c r="AK19" i="82"/>
  <c r="AK14" i="82"/>
  <c r="AK64" i="82"/>
  <c r="AK40" i="82"/>
  <c r="AK62" i="82"/>
  <c r="AK63" i="82"/>
  <c r="AK57" i="82"/>
  <c r="AK21" i="82"/>
  <c r="AK49" i="82"/>
  <c r="AK37" i="82"/>
  <c r="AK13" i="82"/>
  <c r="AK24" i="82"/>
  <c r="AK12" i="82"/>
  <c r="AK26" i="82"/>
  <c r="AK47" i="82"/>
  <c r="AK33" i="82"/>
  <c r="AK48" i="82"/>
  <c r="AK35" i="82"/>
  <c r="AK50" i="82"/>
  <c r="AK28" i="82"/>
  <c r="AK51" i="82"/>
  <c r="AK38" i="82"/>
  <c r="AK60" i="82"/>
  <c r="AK59" i="82"/>
  <c r="AK58" i="82"/>
  <c r="AK8" i="82"/>
  <c r="AK11" i="82"/>
  <c r="AK36" i="82"/>
  <c r="AK15" i="82"/>
  <c r="AK23" i="82"/>
  <c r="AK22" i="82"/>
  <c r="AK46" i="82"/>
  <c r="AK10" i="82"/>
  <c r="AK34" i="82"/>
  <c r="AN58" i="82"/>
  <c r="AN61" i="82"/>
  <c r="AN54" i="82"/>
  <c r="AN56" i="82"/>
  <c r="AN43" i="82"/>
  <c r="AN29" i="82"/>
  <c r="AN44" i="82"/>
  <c r="AN18" i="82"/>
  <c r="AN9" i="82"/>
  <c r="AN7" i="82"/>
  <c r="AN21" i="82"/>
  <c r="AN31" i="82"/>
  <c r="AN20" i="82"/>
  <c r="AN53" i="82"/>
  <c r="AN16" i="82"/>
  <c r="AN32" i="82"/>
  <c r="AN30" i="82"/>
  <c r="AN41" i="82"/>
  <c r="AN55" i="82"/>
  <c r="AN40" i="82"/>
  <c r="AN19" i="82"/>
  <c r="AN45" i="82"/>
  <c r="AN17" i="82"/>
  <c r="AN52" i="82"/>
  <c r="AN51" i="82"/>
  <c r="AN49" i="82"/>
  <c r="AN25" i="82"/>
  <c r="AN62" i="82"/>
  <c r="AN50" i="82"/>
  <c r="AN14" i="82"/>
  <c r="AN39" i="82"/>
  <c r="AN57" i="82"/>
  <c r="AN27" i="82"/>
  <c r="AN63" i="82"/>
  <c r="AN48" i="82"/>
  <c r="AN26" i="82"/>
  <c r="AN12" i="82"/>
  <c r="AN24" i="82"/>
  <c r="AN33" i="82"/>
  <c r="AN37" i="82"/>
  <c r="AN60" i="82"/>
  <c r="AN36" i="82"/>
  <c r="AN8" i="82"/>
  <c r="AN13" i="82"/>
  <c r="AN35" i="82"/>
  <c r="AN22" i="82"/>
  <c r="AN38" i="82"/>
  <c r="AN23" i="82"/>
  <c r="AN34" i="82"/>
  <c r="AN15" i="82"/>
  <c r="AN59" i="82"/>
  <c r="AN28" i="82"/>
  <c r="AN47" i="82"/>
  <c r="AN46" i="82"/>
  <c r="AN42" i="82"/>
  <c r="AN64" i="82"/>
  <c r="AN10" i="82"/>
  <c r="AN11" i="82"/>
  <c r="AS18" i="82"/>
  <c r="AS53" i="82"/>
  <c r="AS21" i="82"/>
  <c r="AS56" i="82"/>
  <c r="AS55" i="82"/>
  <c r="AS43" i="82"/>
  <c r="AS19" i="82"/>
  <c r="AS31" i="82"/>
  <c r="AS54" i="82"/>
  <c r="AS42" i="82"/>
  <c r="AS17" i="82"/>
  <c r="AS45" i="82"/>
  <c r="AS32" i="82"/>
  <c r="AS20" i="82"/>
  <c r="AS9" i="82"/>
  <c r="AS29" i="82"/>
  <c r="AS64" i="82"/>
  <c r="AS44" i="82"/>
  <c r="AS41" i="82"/>
  <c r="AS28" i="82"/>
  <c r="AS7" i="82"/>
  <c r="AS26" i="82"/>
  <c r="AS49" i="82"/>
  <c r="AS35" i="82"/>
  <c r="AS16" i="82"/>
  <c r="AS39" i="82"/>
  <c r="AS57" i="82"/>
  <c r="AS50" i="82"/>
  <c r="AS63" i="82"/>
  <c r="AS30" i="82"/>
  <c r="AS62" i="82"/>
  <c r="AS40" i="82"/>
  <c r="AS14" i="82"/>
  <c r="AS61" i="82"/>
  <c r="AS38" i="82"/>
  <c r="AS37" i="82"/>
  <c r="AS12" i="82"/>
  <c r="AS33" i="82"/>
  <c r="AS24" i="82"/>
  <c r="AS60" i="82"/>
  <c r="AS23" i="82"/>
  <c r="AS51" i="82"/>
  <c r="AS27" i="82"/>
  <c r="AS47" i="82"/>
  <c r="AS52" i="82"/>
  <c r="AS13" i="82"/>
  <c r="AS48" i="82"/>
  <c r="AS25" i="82"/>
  <c r="AS36" i="82"/>
  <c r="AS59" i="82"/>
  <c r="AS58" i="82"/>
  <c r="AS10" i="82"/>
  <c r="AS46" i="82"/>
  <c r="AS8" i="82"/>
  <c r="AS34" i="82"/>
  <c r="AS22" i="82"/>
  <c r="AS15" i="82"/>
  <c r="AS11" i="82"/>
  <c r="AQ32" i="82"/>
  <c r="AQ56" i="82"/>
  <c r="AQ55" i="82"/>
  <c r="AQ43" i="82"/>
  <c r="AQ29" i="82"/>
  <c r="AQ9" i="82"/>
  <c r="AQ31" i="82"/>
  <c r="AQ54" i="82"/>
  <c r="AQ42" i="82"/>
  <c r="AQ52" i="82"/>
  <c r="AQ16" i="82"/>
  <c r="AQ19" i="82"/>
  <c r="AQ44" i="82"/>
  <c r="AQ45" i="82"/>
  <c r="AQ20" i="82"/>
  <c r="AQ7" i="82"/>
  <c r="AQ41" i="82"/>
  <c r="AQ40" i="82"/>
  <c r="AQ30" i="82"/>
  <c r="AQ53" i="82"/>
  <c r="AQ64" i="82"/>
  <c r="AQ17" i="82"/>
  <c r="AQ39" i="82"/>
  <c r="AQ28" i="82"/>
  <c r="AQ51" i="82"/>
  <c r="AQ38" i="82"/>
  <c r="AQ61" i="82"/>
  <c r="AQ25" i="82"/>
  <c r="AQ21" i="82"/>
  <c r="AQ35" i="82"/>
  <c r="AQ63" i="82"/>
  <c r="AQ14" i="82"/>
  <c r="AQ27" i="82"/>
  <c r="AQ50" i="82"/>
  <c r="AQ12" i="82"/>
  <c r="AQ37" i="82"/>
  <c r="AQ60" i="82"/>
  <c r="AQ24" i="82"/>
  <c r="AQ18" i="82"/>
  <c r="AQ48" i="82"/>
  <c r="AQ49" i="82"/>
  <c r="AQ13" i="82"/>
  <c r="AQ47" i="82"/>
  <c r="AQ15" i="82"/>
  <c r="AQ8" i="82"/>
  <c r="AQ22" i="82"/>
  <c r="AQ23" i="82"/>
  <c r="AQ58" i="82"/>
  <c r="AQ33" i="82"/>
  <c r="AQ36" i="82"/>
  <c r="AQ11" i="82"/>
  <c r="AQ57" i="82"/>
  <c r="AQ26" i="82"/>
  <c r="AQ62" i="82"/>
  <c r="AQ46" i="82"/>
  <c r="AQ34" i="82"/>
  <c r="AQ10" i="82"/>
  <c r="AQ59" i="82"/>
  <c r="AM44" i="82"/>
  <c r="AM15" i="82"/>
  <c r="AM20" i="82"/>
  <c r="AM31" i="82"/>
  <c r="AM19" i="82"/>
  <c r="AM30" i="82"/>
  <c r="AM45" i="82"/>
  <c r="AM54" i="82"/>
  <c r="AM18" i="82"/>
  <c r="AM9" i="82"/>
  <c r="AM56" i="82"/>
  <c r="AM55" i="82"/>
  <c r="AM21" i="82"/>
  <c r="AM64" i="82"/>
  <c r="AM32" i="82"/>
  <c r="AM43" i="82"/>
  <c r="AM40" i="82"/>
  <c r="AM42" i="82"/>
  <c r="AM41" i="82"/>
  <c r="AM52" i="82"/>
  <c r="AM63" i="82"/>
  <c r="AM13" i="82"/>
  <c r="AM57" i="82"/>
  <c r="AM53" i="82"/>
  <c r="AM27" i="82"/>
  <c r="AM26" i="82"/>
  <c r="AM49" i="82"/>
  <c r="AM37" i="82"/>
  <c r="AM7" i="82"/>
  <c r="AM29" i="82"/>
  <c r="AM28" i="82"/>
  <c r="AM25" i="82"/>
  <c r="AM16" i="82"/>
  <c r="AM62" i="82"/>
  <c r="AM24" i="82"/>
  <c r="AM12" i="82"/>
  <c r="AM14" i="82"/>
  <c r="AM61" i="82"/>
  <c r="AM17" i="82"/>
  <c r="AM33" i="82"/>
  <c r="AM60" i="82"/>
  <c r="AM36" i="82"/>
  <c r="AM59" i="82"/>
  <c r="AM39" i="82"/>
  <c r="AM51" i="82"/>
  <c r="AM48" i="82"/>
  <c r="AM38" i="82"/>
  <c r="AM23" i="82"/>
  <c r="AM35" i="82"/>
  <c r="AM58" i="82"/>
  <c r="AM46" i="82"/>
  <c r="AM47" i="82"/>
  <c r="AM10" i="82"/>
  <c r="AM11" i="82"/>
  <c r="AM34" i="82"/>
  <c r="AM8" i="82"/>
  <c r="AM22" i="82"/>
  <c r="AM50" i="82"/>
  <c r="AV265" i="32"/>
  <c r="AV245" i="32"/>
  <c r="AV289" i="32"/>
  <c r="AV290" i="32"/>
  <c r="AV278" i="32"/>
  <c r="AV263" i="32"/>
  <c r="AV264" i="32"/>
  <c r="AV280" i="32"/>
  <c r="AV244" i="32"/>
  <c r="AV288" i="32"/>
  <c r="AV277" i="32"/>
  <c r="AV266" i="32"/>
  <c r="AV243" i="32"/>
  <c r="AV275" i="32"/>
  <c r="AV287" i="32"/>
  <c r="AV262" i="32"/>
  <c r="AV242" i="32"/>
  <c r="AV276" i="32"/>
  <c r="AV297" i="32"/>
  <c r="AV274" i="32"/>
  <c r="AV279" i="32"/>
  <c r="AV247" i="32"/>
  <c r="AV286" i="32"/>
  <c r="AV291" i="32"/>
  <c r="AV261" i="32"/>
  <c r="AV273" i="32"/>
  <c r="AV285" i="32"/>
  <c r="AV246" i="32"/>
  <c r="AV272" i="32"/>
  <c r="AV296" i="32"/>
  <c r="AV295" i="32"/>
  <c r="AV283" i="32"/>
  <c r="AV270" i="32"/>
  <c r="AV282" i="32"/>
  <c r="AV284" i="32"/>
  <c r="AV271" i="32"/>
  <c r="AV248" i="32"/>
  <c r="AV281" i="32"/>
  <c r="AV249" i="32"/>
  <c r="AV293" i="32"/>
  <c r="AV292" i="32"/>
  <c r="AV260" i="32"/>
  <c r="AV250" i="32"/>
  <c r="AV256" i="32"/>
  <c r="AV257" i="32"/>
  <c r="AV269" i="32"/>
  <c r="AV253" i="32"/>
  <c r="AV241" i="32"/>
  <c r="AV252" i="32"/>
  <c r="AV294" i="32"/>
  <c r="AV258" i="32"/>
  <c r="AV251" i="32"/>
  <c r="AV268" i="32"/>
  <c r="AV255" i="32"/>
  <c r="AV254" i="32"/>
  <c r="AV267" i="32"/>
  <c r="AV259" i="32"/>
  <c r="AU278" i="32"/>
  <c r="AU280" i="32"/>
  <c r="AU266" i="32"/>
  <c r="AU289" i="32"/>
  <c r="AU245" i="32"/>
  <c r="AU265" i="32"/>
  <c r="AU290" i="32"/>
  <c r="AU264" i="32"/>
  <c r="AU276" i="32"/>
  <c r="AU243" i="32"/>
  <c r="AU263" i="32"/>
  <c r="AU244" i="32"/>
  <c r="AU277" i="32"/>
  <c r="AU288" i="32"/>
  <c r="AU242" i="32"/>
  <c r="AU275" i="32"/>
  <c r="AU262" i="32"/>
  <c r="AU287" i="32"/>
  <c r="AU286" i="32"/>
  <c r="AU297" i="32"/>
  <c r="AU273" i="32"/>
  <c r="AU279" i="32"/>
  <c r="AU247" i="32"/>
  <c r="AU291" i="32"/>
  <c r="AU274" i="32"/>
  <c r="AU261" i="32"/>
  <c r="AU285" i="32"/>
  <c r="AU246" i="32"/>
  <c r="AU281" i="32"/>
  <c r="AU296" i="32"/>
  <c r="AU271" i="32"/>
  <c r="AU249" i="32"/>
  <c r="AU284" i="32"/>
  <c r="AU283" i="32"/>
  <c r="AU295" i="32"/>
  <c r="AU292" i="32"/>
  <c r="AU272" i="32"/>
  <c r="AU248" i="32"/>
  <c r="AU282" i="32"/>
  <c r="AU270" i="32"/>
  <c r="AU293" i="32"/>
  <c r="AU267" i="32"/>
  <c r="AU259" i="32"/>
  <c r="AU260" i="32"/>
  <c r="AU255" i="32"/>
  <c r="AU294" i="32"/>
  <c r="AU254" i="32"/>
  <c r="AU257" i="32"/>
  <c r="AU250" i="32"/>
  <c r="AU256" i="32"/>
  <c r="AU268" i="32"/>
  <c r="AU269" i="32"/>
  <c r="AU241" i="32"/>
  <c r="AU251" i="32"/>
  <c r="AU258" i="32"/>
  <c r="AU253" i="32"/>
  <c r="AU252" i="32"/>
  <c r="AV184" i="32"/>
  <c r="AV204" i="32"/>
  <c r="AV228" i="32"/>
  <c r="AV227" i="32"/>
  <c r="AV216" i="32"/>
  <c r="AV203" i="32"/>
  <c r="AV215" i="32"/>
  <c r="AV239" i="32"/>
  <c r="AV217" i="32"/>
  <c r="AV238" i="32"/>
  <c r="AV213" i="32"/>
  <c r="AV226" i="32"/>
  <c r="AV225" i="32"/>
  <c r="AV214" i="32"/>
  <c r="AV224" i="32"/>
  <c r="AV222" i="32"/>
  <c r="AV229" i="32"/>
  <c r="AV234" i="32"/>
  <c r="AV191" i="32"/>
  <c r="AV212" i="32"/>
  <c r="AV189" i="32"/>
  <c r="AV223" i="32"/>
  <c r="AV237" i="32"/>
  <c r="AV235" i="32"/>
  <c r="AV221" i="32"/>
  <c r="AV208" i="32"/>
  <c r="AV190" i="32"/>
  <c r="AV232" i="32"/>
  <c r="AV220" i="32"/>
  <c r="AV231" i="32"/>
  <c r="AV188" i="32"/>
  <c r="AV218" i="32"/>
  <c r="AV207" i="32"/>
  <c r="AV219" i="32"/>
  <c r="AV185" i="32"/>
  <c r="AV233" i="32"/>
  <c r="AV187" i="32"/>
  <c r="AV206" i="32"/>
  <c r="AV205" i="32"/>
  <c r="AV230" i="32"/>
  <c r="AV186" i="32"/>
  <c r="AV196" i="32"/>
  <c r="AV197" i="32"/>
  <c r="AV201" i="32"/>
  <c r="AV236" i="32"/>
  <c r="AV199" i="32"/>
  <c r="AV209" i="32"/>
  <c r="AV183" i="32"/>
  <c r="AV211" i="32"/>
  <c r="AV192" i="32"/>
  <c r="AV210" i="32"/>
  <c r="AV202" i="32"/>
  <c r="AV195" i="32"/>
  <c r="AV193" i="32"/>
  <c r="AV198" i="32"/>
  <c r="AV194" i="32"/>
  <c r="AV200" i="32"/>
  <c r="AU216" i="32"/>
  <c r="AU227" i="32"/>
  <c r="AU215" i="32"/>
  <c r="AU184" i="32"/>
  <c r="AU239" i="32"/>
  <c r="AU217" i="32"/>
  <c r="AU204" i="32"/>
  <c r="AU228" i="32"/>
  <c r="AU203" i="32"/>
  <c r="AU226" i="32"/>
  <c r="AU238" i="32"/>
  <c r="AU224" i="32"/>
  <c r="AU214" i="32"/>
  <c r="AU225" i="32"/>
  <c r="AU237" i="32"/>
  <c r="AU212" i="32"/>
  <c r="AU229" i="32"/>
  <c r="AU235" i="32"/>
  <c r="AU223" i="32"/>
  <c r="AU191" i="32"/>
  <c r="AU190" i="32"/>
  <c r="AU213" i="32"/>
  <c r="AU208" i="32"/>
  <c r="AU233" i="32"/>
  <c r="AU234" i="32"/>
  <c r="AU222" i="32"/>
  <c r="AU189" i="32"/>
  <c r="AU221" i="32"/>
  <c r="AU218" i="32"/>
  <c r="AU207" i="32"/>
  <c r="AU187" i="32"/>
  <c r="AU219" i="32"/>
  <c r="AU230" i="32"/>
  <c r="AU205" i="32"/>
  <c r="AU185" i="32"/>
  <c r="AU231" i="32"/>
  <c r="AU188" i="32"/>
  <c r="AU232" i="32"/>
  <c r="AU220" i="32"/>
  <c r="AU206" i="32"/>
  <c r="AU186" i="32"/>
  <c r="AU202" i="32"/>
  <c r="AU197" i="32"/>
  <c r="AU193" i="32"/>
  <c r="AU209" i="32"/>
  <c r="AU198" i="32"/>
  <c r="AU183" i="32"/>
  <c r="AU192" i="32"/>
  <c r="AU196" i="32"/>
  <c r="AU201" i="32"/>
  <c r="AU236" i="32"/>
  <c r="AU195" i="32"/>
  <c r="AU199" i="32"/>
  <c r="AU210" i="32"/>
  <c r="AU211" i="32"/>
  <c r="AU194" i="32"/>
  <c r="AU200" i="32"/>
  <c r="S133" i="20"/>
  <c r="S135" i="20" s="1"/>
  <c r="AM111" i="32"/>
  <c r="AM117" i="32"/>
  <c r="AM105" i="32"/>
  <c r="AM108" i="32"/>
  <c r="AM96" i="32"/>
  <c r="AM106" i="32"/>
  <c r="AM100" i="32"/>
  <c r="AM98" i="32"/>
  <c r="AM112" i="32"/>
  <c r="AM101" i="32"/>
  <c r="AM114" i="32"/>
  <c r="AM110" i="32"/>
  <c r="AM109" i="32"/>
  <c r="AM99" i="32"/>
  <c r="AM102" i="32"/>
  <c r="AM95" i="32"/>
  <c r="AM116" i="32"/>
  <c r="AM104" i="32"/>
  <c r="AM113" i="32"/>
  <c r="AM107" i="32"/>
  <c r="AM103" i="32"/>
  <c r="AM97" i="32"/>
  <c r="AM115" i="32"/>
  <c r="AM120" i="32"/>
  <c r="AM122" i="32"/>
  <c r="AM86" i="32"/>
  <c r="AM89" i="32"/>
  <c r="AM71" i="32"/>
  <c r="AM68" i="32"/>
  <c r="AM72" i="32"/>
  <c r="AM121" i="32"/>
  <c r="AM90" i="32"/>
  <c r="AM118" i="32"/>
  <c r="AM87" i="32"/>
  <c r="AM73" i="32"/>
  <c r="AM91" i="32"/>
  <c r="AM69" i="32"/>
  <c r="AM67" i="32"/>
  <c r="AM74" i="32"/>
  <c r="AM70" i="32"/>
  <c r="AM88" i="32"/>
  <c r="AM82" i="32"/>
  <c r="AM75" i="32"/>
  <c r="AM80" i="32"/>
  <c r="AM93" i="32"/>
  <c r="AM85" i="32"/>
  <c r="AM81" i="32"/>
  <c r="AM83" i="32"/>
  <c r="AM76" i="32"/>
  <c r="AM79" i="32"/>
  <c r="AM66" i="32"/>
  <c r="AM78" i="32"/>
  <c r="AM84" i="32"/>
  <c r="AM77" i="32"/>
  <c r="AM92" i="32"/>
  <c r="AM94" i="32"/>
  <c r="AM119" i="32"/>
  <c r="AN107" i="32"/>
  <c r="AN103" i="32"/>
  <c r="AN108" i="32"/>
  <c r="AN96" i="32"/>
  <c r="AN101" i="32"/>
  <c r="AN117" i="32"/>
  <c r="AN110" i="32"/>
  <c r="AN104" i="32"/>
  <c r="AN111" i="32"/>
  <c r="AN113" i="32"/>
  <c r="AN95" i="32"/>
  <c r="AN112" i="32"/>
  <c r="AN100" i="32"/>
  <c r="AN116" i="32"/>
  <c r="AN102" i="32"/>
  <c r="AN106" i="32"/>
  <c r="AN109" i="32"/>
  <c r="AN105" i="32"/>
  <c r="AN115" i="32"/>
  <c r="AN114" i="32"/>
  <c r="AN99" i="32"/>
  <c r="AN97" i="32"/>
  <c r="AN98" i="32"/>
  <c r="AN86" i="32"/>
  <c r="AN89" i="32"/>
  <c r="AN120" i="32"/>
  <c r="AN122" i="32"/>
  <c r="AN118" i="32"/>
  <c r="AN71" i="32"/>
  <c r="AN68" i="32"/>
  <c r="AN90" i="32"/>
  <c r="AN87" i="32"/>
  <c r="AN72" i="32"/>
  <c r="AN121" i="32"/>
  <c r="AN69" i="32"/>
  <c r="AN73" i="32"/>
  <c r="AN88" i="32"/>
  <c r="AN74" i="32"/>
  <c r="AN70" i="32"/>
  <c r="AN91" i="32"/>
  <c r="AN67" i="32"/>
  <c r="AN83" i="32"/>
  <c r="AN82" i="32"/>
  <c r="AN79" i="32"/>
  <c r="AN78" i="32"/>
  <c r="AN77" i="32"/>
  <c r="AN93" i="32"/>
  <c r="AN81" i="32"/>
  <c r="AN75" i="32"/>
  <c r="AN85" i="32"/>
  <c r="AN94" i="32"/>
  <c r="AN76" i="32"/>
  <c r="AN119" i="32"/>
  <c r="AN92" i="32"/>
  <c r="AN80" i="32"/>
  <c r="AN66" i="32"/>
  <c r="AN84" i="32"/>
  <c r="AO100" i="32"/>
  <c r="AO110" i="32"/>
  <c r="AO106" i="32"/>
  <c r="AO101" i="32"/>
  <c r="AO111" i="32"/>
  <c r="AO105" i="32"/>
  <c r="AO103" i="32"/>
  <c r="AO108" i="32"/>
  <c r="AO98" i="32"/>
  <c r="AO113" i="32"/>
  <c r="AO117" i="32"/>
  <c r="AO102" i="32"/>
  <c r="AO96" i="32"/>
  <c r="AO104" i="32"/>
  <c r="AO112" i="32"/>
  <c r="AO109" i="32"/>
  <c r="AO95" i="32"/>
  <c r="AO114" i="32"/>
  <c r="AO99" i="32"/>
  <c r="AO115" i="32"/>
  <c r="AO97" i="32"/>
  <c r="AO116" i="32"/>
  <c r="AO107" i="32"/>
  <c r="AO86" i="32"/>
  <c r="AO89" i="32"/>
  <c r="AO120" i="32"/>
  <c r="AO122" i="32"/>
  <c r="AO71" i="32"/>
  <c r="AO68" i="32"/>
  <c r="AO118" i="32"/>
  <c r="AO72" i="32"/>
  <c r="AO87" i="32"/>
  <c r="AO90" i="32"/>
  <c r="AO121" i="32"/>
  <c r="AO69" i="32"/>
  <c r="AO73" i="32"/>
  <c r="AO70" i="32"/>
  <c r="AO74" i="32"/>
  <c r="AO67" i="32"/>
  <c r="AO88" i="32"/>
  <c r="AO91" i="32"/>
  <c r="AO78" i="32"/>
  <c r="AO77" i="32"/>
  <c r="AO82" i="32"/>
  <c r="AO85" i="32"/>
  <c r="AO94" i="32"/>
  <c r="AO75" i="32"/>
  <c r="AO76" i="32"/>
  <c r="AO81" i="32"/>
  <c r="AO83" i="32"/>
  <c r="AO66" i="32"/>
  <c r="AO80" i="32"/>
  <c r="AO92" i="32"/>
  <c r="AO93" i="32"/>
  <c r="AO84" i="32"/>
  <c r="AO119" i="32"/>
  <c r="AO79" i="32"/>
  <c r="AQ107" i="32"/>
  <c r="AQ106" i="32"/>
  <c r="AQ105" i="32"/>
  <c r="AQ99" i="32"/>
  <c r="AQ113" i="32"/>
  <c r="AQ101" i="32"/>
  <c r="AQ117" i="32"/>
  <c r="AQ111" i="32"/>
  <c r="AQ108" i="32"/>
  <c r="AQ96" i="32"/>
  <c r="AQ95" i="32"/>
  <c r="AQ110" i="32"/>
  <c r="AQ116" i="32"/>
  <c r="AQ104" i="32"/>
  <c r="AQ100" i="32"/>
  <c r="AQ115" i="32"/>
  <c r="AQ97" i="32"/>
  <c r="AQ114" i="32"/>
  <c r="AQ103" i="32"/>
  <c r="AQ112" i="32"/>
  <c r="AQ98" i="32"/>
  <c r="AQ109" i="32"/>
  <c r="AQ102" i="32"/>
  <c r="AQ86" i="32"/>
  <c r="AQ120" i="32"/>
  <c r="AQ122" i="32"/>
  <c r="AQ71" i="32"/>
  <c r="AQ118" i="32"/>
  <c r="AQ89" i="32"/>
  <c r="AQ68" i="32"/>
  <c r="AQ90" i="32"/>
  <c r="AQ69" i="32"/>
  <c r="AQ72" i="32"/>
  <c r="AQ87" i="32"/>
  <c r="AQ121" i="32"/>
  <c r="AQ73" i="32"/>
  <c r="AQ91" i="32"/>
  <c r="AQ88" i="32"/>
  <c r="AQ70" i="32"/>
  <c r="AQ74" i="32"/>
  <c r="AQ67" i="32"/>
  <c r="AQ81" i="32"/>
  <c r="AQ77" i="32"/>
  <c r="AQ119" i="32"/>
  <c r="AQ66" i="32"/>
  <c r="AQ85" i="32"/>
  <c r="AQ94" i="32"/>
  <c r="AQ78" i="32"/>
  <c r="AQ93" i="32"/>
  <c r="AQ80" i="32"/>
  <c r="AQ92" i="32"/>
  <c r="AQ76" i="32"/>
  <c r="AQ79" i="32"/>
  <c r="AQ84" i="32"/>
  <c r="AQ83" i="32"/>
  <c r="AQ75" i="32"/>
  <c r="AQ82" i="32"/>
  <c r="AI103" i="32"/>
  <c r="AI106" i="32"/>
  <c r="AI113" i="32"/>
  <c r="AI108" i="32"/>
  <c r="AI114" i="32"/>
  <c r="AI101" i="32"/>
  <c r="AI96" i="32"/>
  <c r="AI107" i="32"/>
  <c r="AI100" i="32"/>
  <c r="AI111" i="32"/>
  <c r="AI95" i="32"/>
  <c r="AI110" i="32"/>
  <c r="AI117" i="32"/>
  <c r="AI105" i="32"/>
  <c r="AI99" i="32"/>
  <c r="AI104" i="32"/>
  <c r="AI98" i="32"/>
  <c r="AI97" i="32"/>
  <c r="AI116" i="32"/>
  <c r="AI102" i="32"/>
  <c r="AI112" i="32"/>
  <c r="AI115" i="32"/>
  <c r="AI109" i="32"/>
  <c r="AI120" i="32"/>
  <c r="AI122" i="32"/>
  <c r="AI89" i="32"/>
  <c r="AI86" i="32"/>
  <c r="AI68" i="32"/>
  <c r="AI118" i="32"/>
  <c r="AI71" i="32"/>
  <c r="AI72" i="32"/>
  <c r="AI90" i="32"/>
  <c r="AI87" i="32"/>
  <c r="AI69" i="32"/>
  <c r="AI121" i="32"/>
  <c r="AI73" i="32"/>
  <c r="AI91" i="32"/>
  <c r="AI70" i="32"/>
  <c r="AI88" i="32"/>
  <c r="AI67" i="32"/>
  <c r="AI74" i="32"/>
  <c r="AI80" i="32"/>
  <c r="AI79" i="32"/>
  <c r="AI66" i="32"/>
  <c r="AI82" i="32"/>
  <c r="AI81" i="32"/>
  <c r="AI119" i="32"/>
  <c r="AI77" i="32"/>
  <c r="AI94" i="32"/>
  <c r="AI76" i="32"/>
  <c r="AI78" i="32"/>
  <c r="AI85" i="32"/>
  <c r="AI84" i="32"/>
  <c r="AI75" i="32"/>
  <c r="AI92" i="32"/>
  <c r="AI93" i="32"/>
  <c r="AI83" i="32"/>
  <c r="AP112" i="32"/>
  <c r="AP101" i="32"/>
  <c r="AP103" i="32"/>
  <c r="AP105" i="32"/>
  <c r="AP98" i="32"/>
  <c r="AP113" i="32"/>
  <c r="AP108" i="32"/>
  <c r="AP111" i="32"/>
  <c r="AP96" i="32"/>
  <c r="AP100" i="32"/>
  <c r="AP114" i="32"/>
  <c r="AP95" i="32"/>
  <c r="AP117" i="32"/>
  <c r="AP110" i="32"/>
  <c r="AP107" i="32"/>
  <c r="AP109" i="32"/>
  <c r="AP104" i="32"/>
  <c r="AP99" i="32"/>
  <c r="AP116" i="32"/>
  <c r="AP115" i="32"/>
  <c r="AP106" i="32"/>
  <c r="AP97" i="32"/>
  <c r="AP102" i="32"/>
  <c r="AP86" i="32"/>
  <c r="AP120" i="32"/>
  <c r="AP122" i="32"/>
  <c r="AP89" i="32"/>
  <c r="AP68" i="32"/>
  <c r="AP71" i="32"/>
  <c r="AP118" i="32"/>
  <c r="AP90" i="32"/>
  <c r="AP72" i="32"/>
  <c r="AP87" i="32"/>
  <c r="AP121" i="32"/>
  <c r="AP73" i="32"/>
  <c r="AP74" i="32"/>
  <c r="AP67" i="32"/>
  <c r="AP88" i="32"/>
  <c r="AP70" i="32"/>
  <c r="AP69" i="32"/>
  <c r="AP91" i="32"/>
  <c r="AP85" i="32"/>
  <c r="AP94" i="32"/>
  <c r="AP93" i="32"/>
  <c r="AP83" i="32"/>
  <c r="AP80" i="32"/>
  <c r="AP84" i="32"/>
  <c r="AP119" i="32"/>
  <c r="AP79" i="32"/>
  <c r="AP78" i="32"/>
  <c r="AP77" i="32"/>
  <c r="AP92" i="32"/>
  <c r="AP66" i="32"/>
  <c r="AP75" i="32"/>
  <c r="AP76" i="32"/>
  <c r="AP81" i="32"/>
  <c r="AP82" i="32"/>
  <c r="AG113" i="32"/>
  <c r="AG103" i="32"/>
  <c r="AG101" i="32"/>
  <c r="AG96" i="32"/>
  <c r="AG107" i="32"/>
  <c r="AG95" i="32"/>
  <c r="AG100" i="32"/>
  <c r="AG105" i="32"/>
  <c r="AG98" i="32"/>
  <c r="AG110" i="32"/>
  <c r="AG108" i="32"/>
  <c r="AG106" i="32"/>
  <c r="AG112" i="32"/>
  <c r="AG97" i="32"/>
  <c r="AG111" i="32"/>
  <c r="AG117" i="32"/>
  <c r="AG115" i="32"/>
  <c r="AG104" i="32"/>
  <c r="AG99" i="32"/>
  <c r="AG114" i="32"/>
  <c r="AG102" i="32"/>
  <c r="AG116" i="32"/>
  <c r="AG109" i="32"/>
  <c r="AG120" i="32"/>
  <c r="AG122" i="32"/>
  <c r="AG86" i="32"/>
  <c r="AG89" i="32"/>
  <c r="AG68" i="32"/>
  <c r="AG118" i="32"/>
  <c r="AG71" i="32"/>
  <c r="AG121" i="32"/>
  <c r="AG87" i="32"/>
  <c r="AG90" i="32"/>
  <c r="AG69" i="32"/>
  <c r="AG72" i="32"/>
  <c r="AG73" i="32"/>
  <c r="AG88" i="32"/>
  <c r="AG70" i="32"/>
  <c r="AG91" i="32"/>
  <c r="AG67" i="32"/>
  <c r="AG74" i="32"/>
  <c r="AG119" i="32"/>
  <c r="AG75" i="32"/>
  <c r="AG85" i="32"/>
  <c r="AG93" i="32"/>
  <c r="AG66" i="32"/>
  <c r="AG77" i="32"/>
  <c r="AG81" i="32"/>
  <c r="AG78" i="32"/>
  <c r="AG83" i="32"/>
  <c r="AG82" i="32"/>
  <c r="AG84" i="32"/>
  <c r="AG94" i="32"/>
  <c r="AG80" i="32"/>
  <c r="AG92" i="32"/>
  <c r="AG76" i="32"/>
  <c r="AG79" i="32"/>
  <c r="AL113" i="32"/>
  <c r="AL101" i="32"/>
  <c r="AL103" i="32"/>
  <c r="AL105" i="32"/>
  <c r="AL107" i="32"/>
  <c r="AL104" i="32"/>
  <c r="AL106" i="32"/>
  <c r="AL117" i="32"/>
  <c r="AL100" i="32"/>
  <c r="AL110" i="32"/>
  <c r="AL96" i="32"/>
  <c r="AL112" i="32"/>
  <c r="AL114" i="32"/>
  <c r="AL95" i="32"/>
  <c r="AL99" i="32"/>
  <c r="AL102" i="32"/>
  <c r="AL109" i="32"/>
  <c r="AL98" i="32"/>
  <c r="AL111" i="32"/>
  <c r="AL115" i="32"/>
  <c r="AL97" i="32"/>
  <c r="AL116" i="32"/>
  <c r="AL108" i="32"/>
  <c r="AL89" i="32"/>
  <c r="AL86" i="32"/>
  <c r="AL120" i="32"/>
  <c r="AL122" i="32"/>
  <c r="AL118" i="32"/>
  <c r="AL68" i="32"/>
  <c r="AL71" i="32"/>
  <c r="AL90" i="32"/>
  <c r="AL72" i="32"/>
  <c r="AL121" i="32"/>
  <c r="AL87" i="32"/>
  <c r="AL73" i="32"/>
  <c r="AL69" i="32"/>
  <c r="AL91" i="32"/>
  <c r="AL70" i="32"/>
  <c r="AL88" i="32"/>
  <c r="AL67" i="32"/>
  <c r="AL74" i="32"/>
  <c r="AL84" i="32"/>
  <c r="AL92" i="32"/>
  <c r="AL119" i="32"/>
  <c r="AL66" i="32"/>
  <c r="AL79" i="32"/>
  <c r="AL94" i="32"/>
  <c r="AL77" i="32"/>
  <c r="AL93" i="32"/>
  <c r="AL83" i="32"/>
  <c r="AL80" i="32"/>
  <c r="AL78" i="32"/>
  <c r="AL82" i="32"/>
  <c r="AL81" i="32"/>
  <c r="AL75" i="32"/>
  <c r="AL85" i="32"/>
  <c r="AL76" i="32"/>
  <c r="AK107" i="32"/>
  <c r="AK114" i="32"/>
  <c r="AK95" i="32"/>
  <c r="AK102" i="32"/>
  <c r="AK108" i="32"/>
  <c r="AK103" i="32"/>
  <c r="AK110" i="32"/>
  <c r="AK105" i="32"/>
  <c r="AK101" i="32"/>
  <c r="AK111" i="32"/>
  <c r="AK96" i="32"/>
  <c r="AK98" i="32"/>
  <c r="AK116" i="32"/>
  <c r="AK97" i="32"/>
  <c r="AK106" i="32"/>
  <c r="AK117" i="32"/>
  <c r="AK99" i="32"/>
  <c r="AK109" i="32"/>
  <c r="AK104" i="32"/>
  <c r="AK113" i="32"/>
  <c r="AK100" i="32"/>
  <c r="AK112" i="32"/>
  <c r="AK115" i="32"/>
  <c r="AK89" i="32"/>
  <c r="AK120" i="32"/>
  <c r="AK122" i="32"/>
  <c r="AK86" i="32"/>
  <c r="AK118" i="32"/>
  <c r="AK68" i="32"/>
  <c r="AK71" i="32"/>
  <c r="AK87" i="32"/>
  <c r="AK90" i="32"/>
  <c r="AK121" i="32"/>
  <c r="AK91" i="32"/>
  <c r="AK72" i="32"/>
  <c r="AK69" i="32"/>
  <c r="AK73" i="32"/>
  <c r="AK74" i="32"/>
  <c r="AK70" i="32"/>
  <c r="AK88" i="32"/>
  <c r="AK67" i="32"/>
  <c r="AK79" i="32"/>
  <c r="AK76" i="32"/>
  <c r="AK75" i="32"/>
  <c r="AK85" i="32"/>
  <c r="AK84" i="32"/>
  <c r="AK119" i="32"/>
  <c r="AK92" i="32"/>
  <c r="AK78" i="32"/>
  <c r="AK80" i="32"/>
  <c r="AK94" i="32"/>
  <c r="AK77" i="32"/>
  <c r="AK93" i="32"/>
  <c r="AK83" i="32"/>
  <c r="AK82" i="32"/>
  <c r="AK66" i="32"/>
  <c r="AK81" i="32"/>
  <c r="AR100" i="32"/>
  <c r="AR105" i="32"/>
  <c r="AR104" i="32"/>
  <c r="AR108" i="32"/>
  <c r="AR111" i="32"/>
  <c r="AR103" i="32"/>
  <c r="AR96" i="32"/>
  <c r="AR110" i="32"/>
  <c r="AR98" i="32"/>
  <c r="AR112" i="32"/>
  <c r="AR113" i="32"/>
  <c r="AR101" i="32"/>
  <c r="AR106" i="32"/>
  <c r="AR115" i="32"/>
  <c r="AR97" i="32"/>
  <c r="AR114" i="32"/>
  <c r="AR116" i="32"/>
  <c r="AR107" i="32"/>
  <c r="AR109" i="32"/>
  <c r="AR117" i="32"/>
  <c r="AR102" i="32"/>
  <c r="AR95" i="32"/>
  <c r="AR99" i="32"/>
  <c r="AR120" i="32"/>
  <c r="AR122" i="32"/>
  <c r="AR89" i="32"/>
  <c r="AR86" i="32"/>
  <c r="AR68" i="32"/>
  <c r="AR118" i="32"/>
  <c r="AR71" i="32"/>
  <c r="AR90" i="32"/>
  <c r="AR72" i="32"/>
  <c r="AR87" i="32"/>
  <c r="AR121" i="32"/>
  <c r="AR91" i="32"/>
  <c r="AR73" i="32"/>
  <c r="AR69" i="32"/>
  <c r="AR74" i="32"/>
  <c r="AR88" i="32"/>
  <c r="AR67" i="32"/>
  <c r="AR70" i="32"/>
  <c r="AR75" i="32"/>
  <c r="AR78" i="32"/>
  <c r="AR84" i="32"/>
  <c r="AR80" i="32"/>
  <c r="AR92" i="32"/>
  <c r="AR94" i="32"/>
  <c r="AR76" i="32"/>
  <c r="AR79" i="32"/>
  <c r="AR66" i="32"/>
  <c r="AR77" i="32"/>
  <c r="AR119" i="32"/>
  <c r="AR93" i="32"/>
  <c r="AR82" i="32"/>
  <c r="AR81" i="32"/>
  <c r="AR85" i="32"/>
  <c r="AR83" i="32"/>
  <c r="BE15" i="77"/>
  <c r="BE17" i="77"/>
  <c r="BE12" i="77"/>
  <c r="BE46" i="77"/>
  <c r="BE16" i="77"/>
  <c r="BE9" i="77"/>
  <c r="BE20" i="77"/>
  <c r="BE21" i="77"/>
  <c r="BE11" i="77"/>
  <c r="BE19" i="77"/>
  <c r="BE14" i="77"/>
  <c r="BE10" i="77"/>
  <c r="BE7" i="77"/>
  <c r="BE18" i="77"/>
  <c r="BE13" i="77"/>
  <c r="BE8" i="77"/>
  <c r="BE45" i="77"/>
  <c r="BA12" i="77"/>
  <c r="BA17" i="77"/>
  <c r="BA46" i="77"/>
  <c r="BA15" i="77"/>
  <c r="BA16" i="77"/>
  <c r="BA9" i="77"/>
  <c r="BA20" i="77"/>
  <c r="BA14" i="77"/>
  <c r="BA21" i="77"/>
  <c r="BA11" i="77"/>
  <c r="BA10" i="77"/>
  <c r="BA19" i="77"/>
  <c r="BA7" i="77"/>
  <c r="BA13" i="77"/>
  <c r="BA8" i="77"/>
  <c r="BA18" i="77"/>
  <c r="BA45" i="77"/>
  <c r="BC17" i="77"/>
  <c r="BC15" i="77"/>
  <c r="BC12" i="77"/>
  <c r="BC46" i="77"/>
  <c r="BC16" i="77"/>
  <c r="BC9" i="77"/>
  <c r="BC20" i="77"/>
  <c r="BC21" i="77"/>
  <c r="BC19" i="77"/>
  <c r="BC14" i="77"/>
  <c r="BC11" i="77"/>
  <c r="BC10" i="77"/>
  <c r="BC7" i="77"/>
  <c r="BC18" i="77"/>
  <c r="BC8" i="77"/>
  <c r="BC13" i="77"/>
  <c r="BC45" i="77"/>
  <c r="AX12" i="77"/>
  <c r="AX17" i="77"/>
  <c r="AX46" i="77"/>
  <c r="AX15" i="77"/>
  <c r="AX16" i="77"/>
  <c r="AX20" i="77"/>
  <c r="AX9" i="77"/>
  <c r="AX19" i="77"/>
  <c r="AX14" i="77"/>
  <c r="AX11" i="77"/>
  <c r="AX21" i="77"/>
  <c r="AX10" i="77"/>
  <c r="AX7" i="77"/>
  <c r="AX8" i="77"/>
  <c r="AX13" i="77"/>
  <c r="AX18" i="77"/>
  <c r="AX45" i="77"/>
  <c r="AW15" i="77"/>
  <c r="AW17" i="77"/>
  <c r="AW12" i="77"/>
  <c r="AW46" i="77"/>
  <c r="AW9" i="77"/>
  <c r="AW20" i="77"/>
  <c r="AW16" i="77"/>
  <c r="AW21" i="77"/>
  <c r="AW14" i="77"/>
  <c r="AW19" i="77"/>
  <c r="AW10" i="77"/>
  <c r="AW7" i="77"/>
  <c r="AW11" i="77"/>
  <c r="AW13" i="77"/>
  <c r="AW18" i="77"/>
  <c r="AW45" i="77"/>
  <c r="AW8" i="77"/>
  <c r="BD15" i="77"/>
  <c r="BD17" i="77"/>
  <c r="BD46" i="77"/>
  <c r="BD12" i="77"/>
  <c r="BD16" i="77"/>
  <c r="BD9" i="77"/>
  <c r="BD20" i="77"/>
  <c r="BD11" i="77"/>
  <c r="BD21" i="77"/>
  <c r="BD14" i="77"/>
  <c r="BD19" i="77"/>
  <c r="BD10" i="77"/>
  <c r="BD7" i="77"/>
  <c r="BD13" i="77"/>
  <c r="BD18" i="77"/>
  <c r="BD8" i="77"/>
  <c r="BD45" i="77"/>
  <c r="BB15" i="77"/>
  <c r="BB12" i="77"/>
  <c r="BB17" i="77"/>
  <c r="BB46" i="77"/>
  <c r="BB9" i="77"/>
  <c r="BB20" i="77"/>
  <c r="BB16" i="77"/>
  <c r="BB21" i="77"/>
  <c r="BB11" i="77"/>
  <c r="BB19" i="77"/>
  <c r="BB14" i="77"/>
  <c r="BB7" i="77"/>
  <c r="BB10" i="77"/>
  <c r="BB18" i="77"/>
  <c r="BB8" i="77"/>
  <c r="BB13" i="77"/>
  <c r="BB45" i="77"/>
  <c r="AY12" i="77"/>
  <c r="AY17" i="77"/>
  <c r="AY15" i="77"/>
  <c r="AY46" i="77"/>
  <c r="AY20" i="77"/>
  <c r="AY16" i="77"/>
  <c r="AY21" i="77"/>
  <c r="AY9" i="77"/>
  <c r="AY19" i="77"/>
  <c r="AY14" i="77"/>
  <c r="AY11" i="77"/>
  <c r="AY10" i="77"/>
  <c r="AY7" i="77"/>
  <c r="AY8" i="77"/>
  <c r="AY13" i="77"/>
  <c r="AY18" i="77"/>
  <c r="AY45" i="77"/>
  <c r="AZ15" i="77"/>
  <c r="AZ12" i="77"/>
  <c r="AZ17" i="77"/>
  <c r="AZ46" i="77"/>
  <c r="AZ9" i="77"/>
  <c r="AZ20" i="77"/>
  <c r="AZ16" i="77"/>
  <c r="AZ19" i="77"/>
  <c r="AZ21" i="77"/>
  <c r="AZ14" i="77"/>
  <c r="AZ7" i="77"/>
  <c r="AZ10" i="77"/>
  <c r="AZ11" i="77"/>
  <c r="AZ13" i="77"/>
  <c r="AZ18" i="77"/>
  <c r="AZ8" i="77"/>
  <c r="AZ45" i="77"/>
  <c r="AU17" i="77"/>
  <c r="AU12" i="77"/>
  <c r="AU46" i="77"/>
  <c r="AU15" i="77"/>
  <c r="AU20" i="77"/>
  <c r="AU9" i="77"/>
  <c r="AU11" i="77"/>
  <c r="AU16" i="77"/>
  <c r="AU21" i="77"/>
  <c r="AU14" i="77"/>
  <c r="AU19" i="77"/>
  <c r="AU10" i="77"/>
  <c r="AU7" i="77"/>
  <c r="AU18" i="77"/>
  <c r="AU13" i="77"/>
  <c r="AU8" i="77"/>
  <c r="AU45" i="77"/>
  <c r="AM47" i="32"/>
  <c r="AM51" i="32"/>
  <c r="AM49" i="32"/>
  <c r="AM54" i="32"/>
  <c r="AM15" i="32"/>
  <c r="AM37" i="32"/>
  <c r="AM40" i="32"/>
  <c r="AM42" i="32"/>
  <c r="AM44" i="32"/>
  <c r="AM55" i="32"/>
  <c r="AM38" i="32"/>
  <c r="AM43" i="32"/>
  <c r="AM36" i="32"/>
  <c r="AM52" i="32"/>
  <c r="AM48" i="32"/>
  <c r="AM50" i="32"/>
  <c r="AM53" i="32"/>
  <c r="AM12" i="32"/>
  <c r="AM14" i="32"/>
  <c r="AM45" i="32"/>
  <c r="AM58" i="32"/>
  <c r="AM10" i="32"/>
  <c r="AM56" i="32"/>
  <c r="AM13" i="32"/>
  <c r="AM8" i="32"/>
  <c r="AM41" i="32"/>
  <c r="AM46" i="32"/>
  <c r="AM39" i="32"/>
  <c r="AM9" i="32"/>
  <c r="AM11" i="32"/>
  <c r="AM57" i="32"/>
  <c r="AM23" i="32"/>
  <c r="AM35" i="32"/>
  <c r="AM59" i="32"/>
  <c r="AM28" i="32"/>
  <c r="AM33" i="32"/>
  <c r="AM32" i="32"/>
  <c r="AM16" i="32"/>
  <c r="AM63" i="32"/>
  <c r="AM29" i="32"/>
  <c r="AM61" i="32"/>
  <c r="AM31" i="32"/>
  <c r="AM20" i="32"/>
  <c r="AM26" i="32"/>
  <c r="AM22" i="32"/>
  <c r="AM30" i="32"/>
  <c r="AM34" i="32"/>
  <c r="AM24" i="32"/>
  <c r="AM17" i="32"/>
  <c r="AM19" i="32"/>
  <c r="AM18" i="32"/>
  <c r="AM60" i="32"/>
  <c r="AM21" i="32"/>
  <c r="AM62" i="32"/>
  <c r="AM27" i="32"/>
  <c r="AM7" i="32"/>
  <c r="AM25" i="32"/>
  <c r="AK47" i="32"/>
  <c r="AK51" i="32"/>
  <c r="AK37" i="32"/>
  <c r="AK15" i="32"/>
  <c r="AK10" i="32"/>
  <c r="AK44" i="32"/>
  <c r="AK38" i="32"/>
  <c r="AK53" i="32"/>
  <c r="AK54" i="32"/>
  <c r="AK55" i="32"/>
  <c r="AK13" i="32"/>
  <c r="AK42" i="32"/>
  <c r="AK43" i="32"/>
  <c r="AK52" i="32"/>
  <c r="AK50" i="32"/>
  <c r="AK12" i="32"/>
  <c r="AK14" i="32"/>
  <c r="AK56" i="32"/>
  <c r="AK40" i="32"/>
  <c r="AK9" i="32"/>
  <c r="AK45" i="32"/>
  <c r="AK46" i="32"/>
  <c r="AK58" i="32"/>
  <c r="AK11" i="32"/>
  <c r="AK49" i="32"/>
  <c r="AK48" i="32"/>
  <c r="AK39" i="32"/>
  <c r="AK8" i="32"/>
  <c r="AK36" i="32"/>
  <c r="AK41" i="32"/>
  <c r="AK57" i="32"/>
  <c r="AK23" i="32"/>
  <c r="AK35" i="32"/>
  <c r="AK33" i="32"/>
  <c r="AK28" i="32"/>
  <c r="AK59" i="32"/>
  <c r="AK63" i="32"/>
  <c r="AK61" i="32"/>
  <c r="AK32" i="32"/>
  <c r="AK29" i="32"/>
  <c r="AK16" i="32"/>
  <c r="AK31" i="32"/>
  <c r="AK30" i="32"/>
  <c r="AK20" i="32"/>
  <c r="AK22" i="32"/>
  <c r="AK24" i="32"/>
  <c r="AK26" i="32"/>
  <c r="AK34" i="32"/>
  <c r="AK19" i="32"/>
  <c r="AK7" i="32"/>
  <c r="AK62" i="32"/>
  <c r="AK21" i="32"/>
  <c r="AK18" i="32"/>
  <c r="AK17" i="32"/>
  <c r="AK27" i="32"/>
  <c r="AK60" i="32"/>
  <c r="AK25" i="32"/>
  <c r="AP47" i="32"/>
  <c r="AP51" i="32"/>
  <c r="AP36" i="32"/>
  <c r="AP15" i="32"/>
  <c r="AP46" i="32"/>
  <c r="AP10" i="32"/>
  <c r="AP54" i="32"/>
  <c r="AP53" i="32"/>
  <c r="AP12" i="32"/>
  <c r="AP44" i="32"/>
  <c r="AP38" i="32"/>
  <c r="AP37" i="32"/>
  <c r="AP55" i="32"/>
  <c r="AP43" i="32"/>
  <c r="AP52" i="32"/>
  <c r="AP49" i="32"/>
  <c r="AP14" i="32"/>
  <c r="AP45" i="32"/>
  <c r="AP40" i="32"/>
  <c r="AP50" i="32"/>
  <c r="AP42" i="32"/>
  <c r="AP56" i="32"/>
  <c r="AP58" i="32"/>
  <c r="AP48" i="32"/>
  <c r="AP9" i="32"/>
  <c r="AP11" i="32"/>
  <c r="AP13" i="32"/>
  <c r="AP39" i="32"/>
  <c r="AP8" i="32"/>
  <c r="AP57" i="32"/>
  <c r="AP41" i="32"/>
  <c r="AP23" i="32"/>
  <c r="AP59" i="32"/>
  <c r="AP28" i="32"/>
  <c r="AP35" i="32"/>
  <c r="AP33" i="32"/>
  <c r="AP63" i="32"/>
  <c r="AP16" i="32"/>
  <c r="AP31" i="32"/>
  <c r="AP29" i="32"/>
  <c r="AP32" i="32"/>
  <c r="AP61" i="32"/>
  <c r="AP26" i="32"/>
  <c r="AP30" i="32"/>
  <c r="AP22" i="32"/>
  <c r="AP20" i="32"/>
  <c r="AP24" i="32"/>
  <c r="AP34" i="32"/>
  <c r="AP19" i="32"/>
  <c r="AP17" i="32"/>
  <c r="AP18" i="32"/>
  <c r="AP62" i="32"/>
  <c r="AP7" i="32"/>
  <c r="AP25" i="32"/>
  <c r="AP21" i="32"/>
  <c r="AP27" i="32"/>
  <c r="AP60" i="32"/>
  <c r="AJ51" i="32"/>
  <c r="AJ47" i="32"/>
  <c r="AJ37" i="32"/>
  <c r="AJ52" i="32"/>
  <c r="AJ15" i="32"/>
  <c r="AJ53" i="32"/>
  <c r="AJ58" i="32"/>
  <c r="AJ54" i="32"/>
  <c r="AJ55" i="32"/>
  <c r="AJ44" i="32"/>
  <c r="AJ13" i="32"/>
  <c r="AJ38" i="32"/>
  <c r="AJ40" i="32"/>
  <c r="AJ45" i="32"/>
  <c r="AJ36" i="32"/>
  <c r="AJ50" i="32"/>
  <c r="AJ9" i="32"/>
  <c r="AJ42" i="32"/>
  <c r="AJ43" i="32"/>
  <c r="AJ12" i="32"/>
  <c r="AJ14" i="32"/>
  <c r="AJ56" i="32"/>
  <c r="AJ49" i="32"/>
  <c r="AJ48" i="32"/>
  <c r="AJ11" i="32"/>
  <c r="AJ10" i="32"/>
  <c r="AJ57" i="32"/>
  <c r="AJ8" i="32"/>
  <c r="AJ46" i="32"/>
  <c r="AJ39" i="32"/>
  <c r="AJ41" i="32"/>
  <c r="AJ23" i="32"/>
  <c r="AJ35" i="32"/>
  <c r="AJ28" i="32"/>
  <c r="AJ33" i="32"/>
  <c r="AJ59" i="32"/>
  <c r="AJ63" i="32"/>
  <c r="AJ16" i="32"/>
  <c r="AJ31" i="32"/>
  <c r="AJ29" i="32"/>
  <c r="AJ61" i="32"/>
  <c r="AJ32" i="32"/>
  <c r="AJ20" i="32"/>
  <c r="AJ30" i="32"/>
  <c r="AJ26" i="32"/>
  <c r="AJ22" i="32"/>
  <c r="AJ24" i="32"/>
  <c r="AJ34" i="32"/>
  <c r="AJ18" i="32"/>
  <c r="AJ17" i="32"/>
  <c r="AJ19" i="32"/>
  <c r="AJ7" i="32"/>
  <c r="AJ62" i="32"/>
  <c r="AJ21" i="32"/>
  <c r="AJ60" i="32"/>
  <c r="AJ25" i="32"/>
  <c r="AJ27" i="32"/>
  <c r="AQ47" i="32"/>
  <c r="AQ55" i="32"/>
  <c r="AQ51" i="32"/>
  <c r="AQ15" i="32"/>
  <c r="AQ39" i="32"/>
  <c r="AQ37" i="32"/>
  <c r="AQ44" i="32"/>
  <c r="AQ52" i="32"/>
  <c r="AQ14" i="32"/>
  <c r="AQ53" i="32"/>
  <c r="AQ13" i="32"/>
  <c r="AQ54" i="32"/>
  <c r="AQ12" i="32"/>
  <c r="AQ38" i="32"/>
  <c r="AQ43" i="32"/>
  <c r="AQ40" i="32"/>
  <c r="AQ42" i="32"/>
  <c r="AQ46" i="32"/>
  <c r="AQ56" i="32"/>
  <c r="AQ50" i="32"/>
  <c r="AQ36" i="32"/>
  <c r="AQ48" i="32"/>
  <c r="AQ58" i="32"/>
  <c r="AQ9" i="32"/>
  <c r="AQ11" i="32"/>
  <c r="AQ10" i="32"/>
  <c r="AQ8" i="32"/>
  <c r="AQ49" i="32"/>
  <c r="AQ41" i="32"/>
  <c r="AQ57" i="32"/>
  <c r="AQ45" i="32"/>
  <c r="AQ23" i="32"/>
  <c r="AQ35" i="32"/>
  <c r="AQ33" i="32"/>
  <c r="AQ59" i="32"/>
  <c r="AQ28" i="32"/>
  <c r="AQ63" i="32"/>
  <c r="AQ29" i="32"/>
  <c r="AQ32" i="32"/>
  <c r="AQ16" i="32"/>
  <c r="AQ61" i="32"/>
  <c r="AQ31" i="32"/>
  <c r="AQ26" i="32"/>
  <c r="AQ20" i="32"/>
  <c r="AQ22" i="32"/>
  <c r="AQ24" i="32"/>
  <c r="AQ30" i="32"/>
  <c r="AQ34" i="32"/>
  <c r="AQ19" i="32"/>
  <c r="AQ17" i="32"/>
  <c r="AQ18" i="32"/>
  <c r="AQ7" i="32"/>
  <c r="AQ60" i="32"/>
  <c r="AQ62" i="32"/>
  <c r="AQ21" i="32"/>
  <c r="AQ27" i="32"/>
  <c r="AQ25" i="32"/>
  <c r="AO51" i="32"/>
  <c r="AO47" i="32"/>
  <c r="AO37" i="32"/>
  <c r="AO15" i="32"/>
  <c r="AO38" i="32"/>
  <c r="AO8" i="32"/>
  <c r="AO55" i="32"/>
  <c r="AO43" i="32"/>
  <c r="AO44" i="32"/>
  <c r="AO13" i="32"/>
  <c r="AO53" i="32"/>
  <c r="AO41" i="32"/>
  <c r="AO40" i="32"/>
  <c r="AO42" i="32"/>
  <c r="AO54" i="32"/>
  <c r="AO14" i="32"/>
  <c r="AO36" i="32"/>
  <c r="AO56" i="32"/>
  <c r="AO52" i="32"/>
  <c r="AO12" i="32"/>
  <c r="AO58" i="32"/>
  <c r="AO50" i="32"/>
  <c r="AO10" i="32"/>
  <c r="AO11" i="32"/>
  <c r="AO49" i="32"/>
  <c r="AO9" i="32"/>
  <c r="AO45" i="32"/>
  <c r="AO39" i="32"/>
  <c r="AO48" i="32"/>
  <c r="AO46" i="32"/>
  <c r="AO57" i="32"/>
  <c r="AO35" i="32"/>
  <c r="AO23" i="32"/>
  <c r="AO59" i="32"/>
  <c r="AO33" i="32"/>
  <c r="AO28" i="32"/>
  <c r="AO63" i="32"/>
  <c r="AO61" i="32"/>
  <c r="AO31" i="32"/>
  <c r="AO16" i="32"/>
  <c r="AO32" i="32"/>
  <c r="AO29" i="32"/>
  <c r="AO26" i="32"/>
  <c r="AO22" i="32"/>
  <c r="AO20" i="32"/>
  <c r="AO30" i="32"/>
  <c r="AO24" i="32"/>
  <c r="AO34" i="32"/>
  <c r="AO62" i="32"/>
  <c r="AO60" i="32"/>
  <c r="AO21" i="32"/>
  <c r="AO7" i="32"/>
  <c r="AO19" i="32"/>
  <c r="AO17" i="32"/>
  <c r="AO18" i="32"/>
  <c r="AO27" i="32"/>
  <c r="AO25" i="32"/>
  <c r="AR37" i="32"/>
  <c r="AR47" i="32"/>
  <c r="AR51" i="32"/>
  <c r="AR15" i="32"/>
  <c r="AR44" i="32"/>
  <c r="AR52" i="32"/>
  <c r="AR38" i="32"/>
  <c r="AR41" i="32"/>
  <c r="AR55" i="32"/>
  <c r="AR9" i="32"/>
  <c r="AR53" i="32"/>
  <c r="AR40" i="32"/>
  <c r="AR42" i="32"/>
  <c r="AR12" i="32"/>
  <c r="AR50" i="32"/>
  <c r="AR43" i="32"/>
  <c r="AR13" i="32"/>
  <c r="AR14" i="32"/>
  <c r="AR56" i="32"/>
  <c r="AR36" i="32"/>
  <c r="AR48" i="32"/>
  <c r="AR58" i="32"/>
  <c r="AR11" i="32"/>
  <c r="AR39" i="32"/>
  <c r="AR10" i="32"/>
  <c r="AR8" i="32"/>
  <c r="AR49" i="32"/>
  <c r="AR45" i="32"/>
  <c r="AR54" i="32"/>
  <c r="AR46" i="32"/>
  <c r="AR57" i="32"/>
  <c r="AR35" i="32"/>
  <c r="AR23" i="32"/>
  <c r="AR33" i="32"/>
  <c r="AR28" i="32"/>
  <c r="AR59" i="32"/>
  <c r="AR61" i="32"/>
  <c r="AR63" i="32"/>
  <c r="AR29" i="32"/>
  <c r="AR16" i="32"/>
  <c r="AR31" i="32"/>
  <c r="AR32" i="32"/>
  <c r="AR30" i="32"/>
  <c r="AR22" i="32"/>
  <c r="AR26" i="32"/>
  <c r="AR20" i="32"/>
  <c r="AR34" i="32"/>
  <c r="AR24" i="32"/>
  <c r="AR21" i="32"/>
  <c r="AR60" i="32"/>
  <c r="AR7" i="32"/>
  <c r="AR19" i="32"/>
  <c r="AR17" i="32"/>
  <c r="AR18" i="32"/>
  <c r="AR62" i="32"/>
  <c r="AR27" i="32"/>
  <c r="AR25" i="32"/>
  <c r="AI47" i="32"/>
  <c r="AI37" i="32"/>
  <c r="AI51" i="32"/>
  <c r="AI54" i="32"/>
  <c r="AI15" i="32"/>
  <c r="AI36" i="32"/>
  <c r="AI40" i="32"/>
  <c r="AI14" i="32"/>
  <c r="AI12" i="32"/>
  <c r="AI55" i="32"/>
  <c r="AI44" i="32"/>
  <c r="AI38" i="32"/>
  <c r="AI52" i="32"/>
  <c r="AI13" i="32"/>
  <c r="AI53" i="32"/>
  <c r="AI46" i="32"/>
  <c r="AI56" i="32"/>
  <c r="AI43" i="32"/>
  <c r="AI42" i="32"/>
  <c r="AI48" i="32"/>
  <c r="AI50" i="32"/>
  <c r="AI58" i="32"/>
  <c r="AI45" i="32"/>
  <c r="AI11" i="32"/>
  <c r="AI8" i="32"/>
  <c r="AI10" i="32"/>
  <c r="AI41" i="32"/>
  <c r="AI49" i="32"/>
  <c r="AI39" i="32"/>
  <c r="AI9" i="32"/>
  <c r="AI57" i="32"/>
  <c r="AI23" i="32"/>
  <c r="AI35" i="32"/>
  <c r="AI28" i="32"/>
  <c r="AI59" i="32"/>
  <c r="AI33" i="32"/>
  <c r="AI32" i="32"/>
  <c r="AI63" i="32"/>
  <c r="AI31" i="32"/>
  <c r="AI16" i="32"/>
  <c r="AI29" i="32"/>
  <c r="AI61" i="32"/>
  <c r="AI20" i="32"/>
  <c r="AI30" i="32"/>
  <c r="AI26" i="32"/>
  <c r="AI22" i="32"/>
  <c r="AI34" i="32"/>
  <c r="AI24" i="32"/>
  <c r="AI7" i="32"/>
  <c r="AI21" i="32"/>
  <c r="AI60" i="32"/>
  <c r="AI17" i="32"/>
  <c r="AI18" i="32"/>
  <c r="AI19" i="32"/>
  <c r="AI62" i="32"/>
  <c r="AI27" i="32"/>
  <c r="AI25" i="32"/>
  <c r="AN37" i="32"/>
  <c r="AN51" i="32"/>
  <c r="AN47" i="32"/>
  <c r="AN54" i="32"/>
  <c r="AN15" i="32"/>
  <c r="AN52" i="32"/>
  <c r="AN9" i="32"/>
  <c r="AN44" i="32"/>
  <c r="AN40" i="32"/>
  <c r="AN8" i="32"/>
  <c r="AN11" i="32"/>
  <c r="AN55" i="32"/>
  <c r="AN43" i="32"/>
  <c r="AN42" i="32"/>
  <c r="AN50" i="32"/>
  <c r="AN12" i="32"/>
  <c r="AN14" i="32"/>
  <c r="AN38" i="32"/>
  <c r="AN53" i="32"/>
  <c r="AN45" i="32"/>
  <c r="AN48" i="32"/>
  <c r="AN56" i="32"/>
  <c r="AN58" i="32"/>
  <c r="AN13" i="32"/>
  <c r="AN39" i="32"/>
  <c r="AN49" i="32"/>
  <c r="AN41" i="32"/>
  <c r="AN46" i="32"/>
  <c r="AN10" i="32"/>
  <c r="AN36" i="32"/>
  <c r="AN57" i="32"/>
  <c r="AN23" i="32"/>
  <c r="AN35" i="32"/>
  <c r="AN28" i="32"/>
  <c r="AN33" i="32"/>
  <c r="AN59" i="32"/>
  <c r="AN63" i="32"/>
  <c r="AN29" i="32"/>
  <c r="AN31" i="32"/>
  <c r="AN32" i="32"/>
  <c r="AN16" i="32"/>
  <c r="AN61" i="32"/>
  <c r="AN30" i="32"/>
  <c r="AN26" i="32"/>
  <c r="AN22" i="32"/>
  <c r="AN20" i="32"/>
  <c r="AN24" i="32"/>
  <c r="AN34" i="32"/>
  <c r="AN21" i="32"/>
  <c r="AN19" i="32"/>
  <c r="AN18" i="32"/>
  <c r="AN7" i="32"/>
  <c r="AN17" i="32"/>
  <c r="AN62" i="32"/>
  <c r="AN27" i="32"/>
  <c r="AN60" i="32"/>
  <c r="AN25" i="32"/>
  <c r="AH47" i="32"/>
  <c r="AH45" i="32"/>
  <c r="AH48" i="32"/>
  <c r="AH53" i="32"/>
  <c r="AH15" i="32"/>
  <c r="AH37" i="32"/>
  <c r="AH51" i="32"/>
  <c r="AH38" i="32"/>
  <c r="AH14" i="32"/>
  <c r="AH42" i="32"/>
  <c r="AH13" i="32"/>
  <c r="AH44" i="32"/>
  <c r="AH55" i="32"/>
  <c r="AH52" i="32"/>
  <c r="AH54" i="32"/>
  <c r="AH56" i="32"/>
  <c r="AH58" i="32"/>
  <c r="AH9" i="32"/>
  <c r="AH40" i="32"/>
  <c r="AH50" i="32"/>
  <c r="AH43" i="32"/>
  <c r="AH12" i="32"/>
  <c r="AH46" i="32"/>
  <c r="AH8" i="32"/>
  <c r="AH41" i="32"/>
  <c r="AH57" i="32"/>
  <c r="AH36" i="32"/>
  <c r="AH39" i="32"/>
  <c r="AH11" i="32"/>
  <c r="AH49" i="32"/>
  <c r="AH10" i="32"/>
  <c r="AH35" i="32"/>
  <c r="AH23" i="32"/>
  <c r="AH33" i="32"/>
  <c r="AH28" i="32"/>
  <c r="AH59" i="32"/>
  <c r="AH63" i="32"/>
  <c r="AH32" i="32"/>
  <c r="AH16" i="32"/>
  <c r="AH26" i="32"/>
  <c r="AH29" i="32"/>
  <c r="AH31" i="32"/>
  <c r="AH61" i="32"/>
  <c r="AH24" i="32"/>
  <c r="AH22" i="32"/>
  <c r="AH30" i="32"/>
  <c r="AH34" i="32"/>
  <c r="AH20" i="32"/>
  <c r="AH17" i="32"/>
  <c r="AH18" i="32"/>
  <c r="AH60" i="32"/>
  <c r="AH62" i="32"/>
  <c r="AH7" i="32"/>
  <c r="AH27" i="32"/>
  <c r="AH21" i="32"/>
  <c r="AH19" i="32"/>
  <c r="AH25" i="32"/>
  <c r="AL47" i="32"/>
  <c r="AL37" i="32"/>
  <c r="AL51" i="32"/>
  <c r="AL41" i="32"/>
  <c r="AL40" i="32"/>
  <c r="AL15" i="32"/>
  <c r="AL36" i="32"/>
  <c r="AL54" i="32"/>
  <c r="AL38" i="32"/>
  <c r="AL44" i="32"/>
  <c r="AL43" i="32"/>
  <c r="AL53" i="32"/>
  <c r="AL55" i="32"/>
  <c r="AL13" i="32"/>
  <c r="AL52" i="32"/>
  <c r="AL42" i="32"/>
  <c r="AL50" i="32"/>
  <c r="AL14" i="32"/>
  <c r="AL12" i="32"/>
  <c r="AL48" i="32"/>
  <c r="AL45" i="32"/>
  <c r="AL58" i="32"/>
  <c r="AL9" i="32"/>
  <c r="AL56" i="32"/>
  <c r="AL49" i="32"/>
  <c r="AL11" i="32"/>
  <c r="AL39" i="32"/>
  <c r="AL8" i="32"/>
  <c r="AL10" i="32"/>
  <c r="AL46" i="32"/>
  <c r="AL57" i="32"/>
  <c r="AL35" i="32"/>
  <c r="AL23" i="32"/>
  <c r="AL28" i="32"/>
  <c r="AL59" i="32"/>
  <c r="AL33" i="32"/>
  <c r="AL63" i="32"/>
  <c r="AL31" i="32"/>
  <c r="AL32" i="32"/>
  <c r="AL16" i="32"/>
  <c r="AL29" i="32"/>
  <c r="AL61" i="32"/>
  <c r="AL26" i="32"/>
  <c r="AL22" i="32"/>
  <c r="AL30" i="32"/>
  <c r="AL20" i="32"/>
  <c r="AL34" i="32"/>
  <c r="AL24" i="32"/>
  <c r="AL21" i="32"/>
  <c r="AL62" i="32"/>
  <c r="AL7" i="32"/>
  <c r="AL17" i="32"/>
  <c r="AL19" i="32"/>
  <c r="AL18" i="32"/>
  <c r="AL27" i="32"/>
  <c r="AL60" i="32"/>
  <c r="AL25" i="32"/>
  <c r="CB16" i="20"/>
  <c r="T16" i="20"/>
  <c r="CP119" i="20"/>
  <c r="CP120" i="20" s="1"/>
  <c r="CI119" i="20"/>
  <c r="CI120" i="20" s="1"/>
  <c r="CN119" i="20"/>
  <c r="CN120" i="20" s="1"/>
  <c r="CM119" i="20"/>
  <c r="CM120" i="20" s="1"/>
  <c r="CJ119" i="20"/>
  <c r="CJ120" i="20" s="1"/>
  <c r="CL119" i="20"/>
  <c r="CL120" i="20" s="1"/>
  <c r="CO119" i="20"/>
  <c r="CO120" i="20" s="1"/>
  <c r="CH119" i="20"/>
  <c r="CH120" i="20" s="1"/>
  <c r="CK119" i="20"/>
  <c r="CK120" i="20" s="1"/>
  <c r="V99" i="20"/>
  <c r="V100" i="20" s="1"/>
  <c r="CP100" i="20"/>
  <c r="CP90" i="20"/>
  <c r="A1" i="85" s="1" a="1"/>
  <c r="A1" i="85" s="1"/>
  <c r="V89" i="20"/>
  <c r="V90" i="20" s="1"/>
  <c r="CP110" i="20"/>
  <c r="V109" i="20"/>
  <c r="V110" i="20" s="1"/>
  <c r="L14" i="10"/>
  <c r="CM13" i="10"/>
  <c r="CM15" i="10" s="1"/>
  <c r="CG13" i="10"/>
  <c r="CG15" i="10" s="1"/>
  <c r="CH13" i="10"/>
  <c r="CH15" i="10" s="1"/>
  <c r="CF13" i="10"/>
  <c r="CF15" i="10" s="1"/>
  <c r="CI13" i="10"/>
  <c r="CI15" i="10" s="1"/>
  <c r="CN13" i="10"/>
  <c r="CN15" i="10" s="1"/>
  <c r="CJ13" i="10"/>
  <c r="CJ15" i="10" s="1"/>
  <c r="CK13" i="10"/>
  <c r="CK15" i="10" s="1"/>
  <c r="CL13" i="10"/>
  <c r="CL15" i="10" s="1"/>
  <c r="CE13" i="10"/>
  <c r="CE15" i="10" s="1"/>
  <c r="BM52" i="20"/>
  <c r="BL52" i="20"/>
  <c r="BN52" i="20"/>
  <c r="BK52" i="20"/>
  <c r="BO52" i="20"/>
  <c r="BT71" i="20"/>
  <c r="AK163" i="32" s="1"/>
  <c r="BZ71" i="20"/>
  <c r="CA71" i="20"/>
  <c r="BV71" i="20"/>
  <c r="BX71" i="20"/>
  <c r="BR71" i="20"/>
  <c r="AI152" i="32" s="1"/>
  <c r="BW71" i="20"/>
  <c r="BU71" i="20"/>
  <c r="AL179" i="32" s="1"/>
  <c r="BY71" i="20"/>
  <c r="U31" i="20"/>
  <c r="BS34" i="20"/>
  <c r="T31" i="20"/>
  <c r="T34" i="20" s="1"/>
  <c r="BQ34" i="20"/>
  <c r="O32" i="20"/>
  <c r="CB32" i="20" s="1"/>
  <c r="M32" i="20"/>
  <c r="N32" i="20" s="1"/>
  <c r="T49" i="20"/>
  <c r="T52" i="20" s="1"/>
  <c r="BJ52" i="20"/>
  <c r="T68" i="20"/>
  <c r="BQ71" i="20"/>
  <c r="AH146" i="32" s="1"/>
  <c r="M50" i="20"/>
  <c r="N50" i="20" s="1"/>
  <c r="O50" i="20"/>
  <c r="U68" i="20"/>
  <c r="BS71" i="20"/>
  <c r="U49" i="20"/>
  <c r="BS52" i="20"/>
  <c r="L15" i="20"/>
  <c r="CD14" i="20"/>
  <c r="CK14" i="20"/>
  <c r="CI14" i="20"/>
  <c r="CJ14" i="20"/>
  <c r="CC14" i="20"/>
  <c r="CL14" i="20"/>
  <c r="CN14" i="20"/>
  <c r="CG14" i="20"/>
  <c r="CE14" i="20"/>
  <c r="CF14" i="20"/>
  <c r="CH14" i="20"/>
  <c r="CM14" i="20"/>
  <c r="O69" i="20"/>
  <c r="M69" i="20"/>
  <c r="N69" i="20" s="1"/>
  <c r="AH6" i="30"/>
  <c r="V12" i="17"/>
  <c r="U12" i="17"/>
  <c r="BS15" i="17"/>
  <c r="T12" i="17"/>
  <c r="T15" i="17" s="1"/>
  <c r="BQ15" i="17"/>
  <c r="O13" i="17"/>
  <c r="M13" i="17"/>
  <c r="N13" i="17" s="1"/>
  <c r="O14" i="14"/>
  <c r="M14" i="14"/>
  <c r="N14" i="14" s="1"/>
  <c r="V13" i="14"/>
  <c r="CE15" i="14"/>
  <c r="CC15" i="14"/>
  <c r="U13" i="14"/>
  <c r="U15" i="14" s="1"/>
  <c r="W4" i="10"/>
  <c r="BG355" i="32" l="1"/>
  <c r="BG339" i="32"/>
  <c r="BG301" i="32"/>
  <c r="BG304" i="32"/>
  <c r="BG317" i="32"/>
  <c r="BG321" i="32"/>
  <c r="BG302" i="32"/>
  <c r="BG305" i="32"/>
  <c r="BG341" i="32"/>
  <c r="BG352" i="32"/>
  <c r="BG324" i="32"/>
  <c r="BG300" i="32"/>
  <c r="BG303" i="32"/>
  <c r="BG313" i="32"/>
  <c r="BG309" i="32"/>
  <c r="BG315" i="32"/>
  <c r="BG342" i="32"/>
  <c r="BG318" i="32"/>
  <c r="BG330" i="32"/>
  <c r="BG340" i="32"/>
  <c r="BG327" i="32"/>
  <c r="BG316" i="32"/>
  <c r="BG311" i="32"/>
  <c r="BG338" i="32"/>
  <c r="BG328" i="32"/>
  <c r="BG306" i="32"/>
  <c r="BG351" i="32"/>
  <c r="BG350" i="32"/>
  <c r="BG331" i="32"/>
  <c r="BG333" i="32"/>
  <c r="BG325" i="32"/>
  <c r="BG310" i="32"/>
  <c r="BG329" i="32"/>
  <c r="BG307" i="32"/>
  <c r="BG319" i="32"/>
  <c r="BG335" i="32"/>
  <c r="BG344" i="32"/>
  <c r="BG353" i="32"/>
  <c r="BG343" i="32"/>
  <c r="BG354" i="32"/>
  <c r="BG308" i="32"/>
  <c r="BG345" i="32"/>
  <c r="BG326" i="32"/>
  <c r="BG337" i="32"/>
  <c r="BG299" i="32"/>
  <c r="BG323" i="32"/>
  <c r="BG336" i="32"/>
  <c r="BG346" i="32"/>
  <c r="BG314" i="32"/>
  <c r="BG349" i="32"/>
  <c r="BG322" i="32"/>
  <c r="BG312" i="32"/>
  <c r="BG348" i="32"/>
  <c r="BG347" i="32"/>
  <c r="BG320" i="32"/>
  <c r="BG334" i="32"/>
  <c r="BG332" i="32"/>
  <c r="BG118" i="85"/>
  <c r="BG94" i="85"/>
  <c r="BG90" i="85"/>
  <c r="BG129" i="85"/>
  <c r="BG126" i="85"/>
  <c r="BG117" i="85"/>
  <c r="BG128" i="85"/>
  <c r="BG120" i="85"/>
  <c r="BG130" i="85"/>
  <c r="BG109" i="85"/>
  <c r="BG108" i="85"/>
  <c r="BG102" i="85"/>
  <c r="BG79" i="85"/>
  <c r="BG91" i="85"/>
  <c r="BG114" i="85"/>
  <c r="BG87" i="85"/>
  <c r="BG123" i="85"/>
  <c r="BG103" i="85"/>
  <c r="BG111" i="85"/>
  <c r="BG97" i="85"/>
  <c r="BG104" i="85"/>
  <c r="BG80" i="85"/>
  <c r="BG78" i="85"/>
  <c r="BG73" i="85"/>
  <c r="BG85" i="85"/>
  <c r="BG131" i="85"/>
  <c r="BG125" i="85"/>
  <c r="BG75" i="85"/>
  <c r="BG119" i="85"/>
  <c r="BG115" i="85"/>
  <c r="BG116" i="85"/>
  <c r="BG88" i="85"/>
  <c r="BG98" i="85"/>
  <c r="BG71" i="85"/>
  <c r="BG110" i="85"/>
  <c r="BG112" i="85"/>
  <c r="BG77" i="85"/>
  <c r="BG107" i="85"/>
  <c r="BG81" i="85"/>
  <c r="BG121" i="85"/>
  <c r="BG76" i="85"/>
  <c r="BG72" i="85"/>
  <c r="BG99" i="85"/>
  <c r="BG82" i="85"/>
  <c r="BG92" i="85"/>
  <c r="BG105" i="85"/>
  <c r="BG127" i="85"/>
  <c r="BG124" i="85"/>
  <c r="BG74" i="85"/>
  <c r="BG93" i="85"/>
  <c r="BG132" i="85"/>
  <c r="BG113" i="85"/>
  <c r="BG86" i="85"/>
  <c r="BG122" i="85"/>
  <c r="BG100" i="85"/>
  <c r="BG89" i="85"/>
  <c r="BG101" i="85"/>
  <c r="BG106" i="85"/>
  <c r="BG83" i="85"/>
  <c r="BG96" i="85"/>
  <c r="BG95" i="85"/>
  <c r="BG84" i="85"/>
  <c r="AK134" i="32"/>
  <c r="AI166" i="32"/>
  <c r="AK175" i="32"/>
  <c r="AI161" i="32"/>
  <c r="AI180" i="32"/>
  <c r="AI140" i="32"/>
  <c r="AH172" i="32"/>
  <c r="BT130" i="20"/>
  <c r="AL159" i="32"/>
  <c r="AH136" i="32"/>
  <c r="AL177" i="32"/>
  <c r="AH162" i="32"/>
  <c r="AL150" i="32"/>
  <c r="AH140" i="32"/>
  <c r="BQ130" i="20"/>
  <c r="AL180" i="32"/>
  <c r="AK135" i="32"/>
  <c r="AL173" i="32"/>
  <c r="AL132" i="32"/>
  <c r="AL164" i="32"/>
  <c r="AL126" i="32"/>
  <c r="AL155" i="32"/>
  <c r="AK145" i="32"/>
  <c r="AK166" i="32"/>
  <c r="AK160" i="32"/>
  <c r="AK161" i="32"/>
  <c r="AK150" i="32"/>
  <c r="AI135" i="32"/>
  <c r="AI156" i="32"/>
  <c r="AI131" i="32"/>
  <c r="AI163" i="32"/>
  <c r="AH127" i="32"/>
  <c r="AH177" i="32"/>
  <c r="AH157" i="32"/>
  <c r="AH155" i="32"/>
  <c r="AH180" i="32"/>
  <c r="AL143" i="32"/>
  <c r="AL151" i="32"/>
  <c r="AL133" i="32"/>
  <c r="AL131" i="32"/>
  <c r="AL149" i="32"/>
  <c r="AK159" i="32"/>
  <c r="AK173" i="32"/>
  <c r="AK167" i="32"/>
  <c r="AK165" i="32"/>
  <c r="AK144" i="32"/>
  <c r="AI145" i="32"/>
  <c r="AI169" i="32"/>
  <c r="AI150" i="32"/>
  <c r="AI142" i="32"/>
  <c r="AH151" i="32"/>
  <c r="AH154" i="32"/>
  <c r="AH179" i="32"/>
  <c r="AH164" i="32"/>
  <c r="AH147" i="32"/>
  <c r="AL153" i="32"/>
  <c r="AL172" i="32"/>
  <c r="AL154" i="32"/>
  <c r="AL168" i="32"/>
  <c r="AL140" i="32"/>
  <c r="AK143" i="32"/>
  <c r="AK148" i="32"/>
  <c r="AK177" i="32"/>
  <c r="AK126" i="32"/>
  <c r="AK152" i="32"/>
  <c r="AI136" i="32"/>
  <c r="AI173" i="32"/>
  <c r="AI158" i="32"/>
  <c r="AI176" i="32"/>
  <c r="AH170" i="32"/>
  <c r="AH153" i="32"/>
  <c r="AH138" i="32"/>
  <c r="AH144" i="32"/>
  <c r="AH125" i="32"/>
  <c r="BU130" i="20"/>
  <c r="AL127" i="32"/>
  <c r="AL148" i="32"/>
  <c r="AL134" i="32"/>
  <c r="AL163" i="32"/>
  <c r="AL138" i="32"/>
  <c r="AK130" i="32"/>
  <c r="AK179" i="32"/>
  <c r="AK162" i="32"/>
  <c r="AK169" i="32"/>
  <c r="AK140" i="32"/>
  <c r="AI132" i="32"/>
  <c r="AI133" i="32"/>
  <c r="AI137" i="32"/>
  <c r="AI126" i="32"/>
  <c r="AI165" i="32"/>
  <c r="AH132" i="32"/>
  <c r="AH171" i="32"/>
  <c r="AH148" i="32"/>
  <c r="AH142" i="32"/>
  <c r="AH150" i="32"/>
  <c r="AL170" i="32"/>
  <c r="AL160" i="32"/>
  <c r="AL167" i="32"/>
  <c r="AL175" i="32"/>
  <c r="AL176" i="32"/>
  <c r="AK153" i="32"/>
  <c r="AK157" i="32"/>
  <c r="AK128" i="32"/>
  <c r="AK176" i="32"/>
  <c r="AK138" i="32"/>
  <c r="AI153" i="32"/>
  <c r="AI172" i="32"/>
  <c r="AI129" i="32"/>
  <c r="AI134" i="32"/>
  <c r="AI139" i="32"/>
  <c r="AH174" i="32"/>
  <c r="AH160" i="32"/>
  <c r="AH166" i="32"/>
  <c r="AH126" i="32"/>
  <c r="AH165" i="32"/>
  <c r="AL135" i="32"/>
  <c r="AL166" i="32"/>
  <c r="AL169" i="32"/>
  <c r="AL157" i="32"/>
  <c r="AL144" i="32"/>
  <c r="AK170" i="32"/>
  <c r="AK136" i="32"/>
  <c r="AK158" i="32"/>
  <c r="AK149" i="32"/>
  <c r="AK131" i="32"/>
  <c r="AI151" i="32"/>
  <c r="AI171" i="32"/>
  <c r="AI178" i="32"/>
  <c r="AI177" i="32"/>
  <c r="AI138" i="32"/>
  <c r="AH130" i="32"/>
  <c r="AH178" i="32"/>
  <c r="AH173" i="32"/>
  <c r="AH176" i="32"/>
  <c r="AH175" i="32"/>
  <c r="AL136" i="32"/>
  <c r="AL139" i="32"/>
  <c r="AL174" i="32"/>
  <c r="AL161" i="32"/>
  <c r="AL146" i="32"/>
  <c r="AK127" i="32"/>
  <c r="AK171" i="32"/>
  <c r="AK155" i="32"/>
  <c r="AK125" i="32"/>
  <c r="AI143" i="32"/>
  <c r="AI162" i="32"/>
  <c r="AI164" i="32"/>
  <c r="AI146" i="32"/>
  <c r="AI155" i="32"/>
  <c r="AH143" i="32"/>
  <c r="AH168" i="32"/>
  <c r="AH133" i="32"/>
  <c r="AH139" i="32"/>
  <c r="AH131" i="32"/>
  <c r="AL130" i="32"/>
  <c r="AL147" i="32"/>
  <c r="AL137" i="32"/>
  <c r="AL152" i="32"/>
  <c r="AL128" i="32"/>
  <c r="AK141" i="32"/>
  <c r="AK154" i="32"/>
  <c r="AK139" i="32"/>
  <c r="AK146" i="32"/>
  <c r="AI130" i="32"/>
  <c r="AI127" i="32"/>
  <c r="AI154" i="32"/>
  <c r="AI175" i="32"/>
  <c r="AI144" i="32"/>
  <c r="AH141" i="32"/>
  <c r="AH156" i="32"/>
  <c r="AH137" i="32"/>
  <c r="AH152" i="32"/>
  <c r="AH149" i="32"/>
  <c r="BR130" i="20"/>
  <c r="AL141" i="32"/>
  <c r="AL178" i="32"/>
  <c r="AL165" i="32"/>
  <c r="AL162" i="32"/>
  <c r="AL125" i="32"/>
  <c r="AK151" i="32"/>
  <c r="AK156" i="32"/>
  <c r="AK180" i="32"/>
  <c r="AK147" i="32"/>
  <c r="AI159" i="32"/>
  <c r="AI174" i="32"/>
  <c r="AI167" i="32"/>
  <c r="AI125" i="32"/>
  <c r="AI147" i="32"/>
  <c r="AH159" i="32"/>
  <c r="AH167" i="32"/>
  <c r="AH129" i="32"/>
  <c r="AH128" i="32"/>
  <c r="AH181" i="32"/>
  <c r="AL171" i="32"/>
  <c r="AL158" i="32"/>
  <c r="AL129" i="32"/>
  <c r="AL142" i="32"/>
  <c r="AK137" i="32"/>
  <c r="AK172" i="32"/>
  <c r="AK178" i="32"/>
  <c r="AK164" i="32"/>
  <c r="AK181" i="32"/>
  <c r="AI170" i="32"/>
  <c r="AI168" i="32"/>
  <c r="AI157" i="32"/>
  <c r="AI149" i="32"/>
  <c r="AI128" i="32"/>
  <c r="AH135" i="32"/>
  <c r="AH161" i="32"/>
  <c r="AH158" i="32"/>
  <c r="AH163" i="32"/>
  <c r="AL145" i="32"/>
  <c r="AL156" i="32"/>
  <c r="AL181" i="32"/>
  <c r="AK132" i="32"/>
  <c r="AK174" i="32"/>
  <c r="AK168" i="32"/>
  <c r="AK142" i="32"/>
  <c r="AI160" i="32"/>
  <c r="AI148" i="32"/>
  <c r="AI179" i="32"/>
  <c r="AI181" i="32"/>
  <c r="AH145" i="32"/>
  <c r="AH134" i="32"/>
  <c r="AH169" i="32"/>
  <c r="BS130" i="20"/>
  <c r="U127" i="20"/>
  <c r="AF181" i="32"/>
  <c r="AF163" i="32"/>
  <c r="AF139" i="32"/>
  <c r="AF146" i="32"/>
  <c r="AF176" i="32"/>
  <c r="AF128" i="32"/>
  <c r="AF149" i="32"/>
  <c r="AF147" i="32"/>
  <c r="AF155" i="32"/>
  <c r="AF175" i="32"/>
  <c r="AF144" i="32"/>
  <c r="AF138" i="32"/>
  <c r="AF152" i="32"/>
  <c r="AF142" i="32"/>
  <c r="AF180" i="32"/>
  <c r="AF169" i="32"/>
  <c r="AF126" i="32"/>
  <c r="AF158" i="32"/>
  <c r="AF177" i="32"/>
  <c r="AF125" i="32"/>
  <c r="AF168" i="32"/>
  <c r="AF140" i="32"/>
  <c r="AF150" i="32"/>
  <c r="AF162" i="32"/>
  <c r="AF165" i="32"/>
  <c r="AF164" i="32"/>
  <c r="AF178" i="32"/>
  <c r="AF156" i="32"/>
  <c r="AF154" i="32"/>
  <c r="AF171" i="32"/>
  <c r="AF131" i="32"/>
  <c r="AF173" i="32"/>
  <c r="AF167" i="32"/>
  <c r="AF151" i="32"/>
  <c r="AF141" i="32"/>
  <c r="AF148" i="32"/>
  <c r="AF160" i="32"/>
  <c r="AF157" i="32"/>
  <c r="AF137" i="32"/>
  <c r="AF133" i="32"/>
  <c r="AF179" i="32"/>
  <c r="AF161" i="32"/>
  <c r="AF129" i="32"/>
  <c r="AF135" i="32"/>
  <c r="AF166" i="32"/>
  <c r="AF134" i="32"/>
  <c r="AF170" i="32"/>
  <c r="AF136" i="32"/>
  <c r="AF127" i="32"/>
  <c r="AF153" i="32"/>
  <c r="AF143" i="32"/>
  <c r="AF130" i="32"/>
  <c r="AF159" i="32"/>
  <c r="AF145" i="32"/>
  <c r="AF172" i="32"/>
  <c r="AF132" i="32"/>
  <c r="AF174" i="32"/>
  <c r="BO130" i="20"/>
  <c r="AE175" i="32"/>
  <c r="AE147" i="32"/>
  <c r="AE163" i="32"/>
  <c r="AE152" i="32"/>
  <c r="AE131" i="32"/>
  <c r="AE144" i="32"/>
  <c r="AE180" i="32"/>
  <c r="AE149" i="32"/>
  <c r="AE138" i="32"/>
  <c r="AE155" i="32"/>
  <c r="AE125" i="32"/>
  <c r="AE165" i="32"/>
  <c r="AE181" i="32"/>
  <c r="AE134" i="32"/>
  <c r="AE128" i="32"/>
  <c r="AE169" i="32"/>
  <c r="AE129" i="32"/>
  <c r="AE150" i="32"/>
  <c r="AE176" i="32"/>
  <c r="AE177" i="32"/>
  <c r="AE167" i="32"/>
  <c r="AE139" i="32"/>
  <c r="AE164" i="32"/>
  <c r="AE146" i="32"/>
  <c r="AE158" i="32"/>
  <c r="AE140" i="32"/>
  <c r="AE142" i="32"/>
  <c r="AE126" i="32"/>
  <c r="AE162" i="32"/>
  <c r="AE179" i="32"/>
  <c r="AE173" i="32"/>
  <c r="AE148" i="32"/>
  <c r="AE168" i="32"/>
  <c r="AE161" i="32"/>
  <c r="AE178" i="32"/>
  <c r="AE157" i="32"/>
  <c r="AE156" i="32"/>
  <c r="AE174" i="32"/>
  <c r="AE133" i="32"/>
  <c r="AE151" i="32"/>
  <c r="AE154" i="32"/>
  <c r="AE171" i="32"/>
  <c r="AE130" i="32"/>
  <c r="AE135" i="32"/>
  <c r="AE137" i="32"/>
  <c r="AE160" i="32"/>
  <c r="AE127" i="32"/>
  <c r="AE166" i="32"/>
  <c r="AE172" i="32"/>
  <c r="AE132" i="32"/>
  <c r="AE153" i="32"/>
  <c r="AE145" i="32"/>
  <c r="AE141" i="32"/>
  <c r="AE136" i="32"/>
  <c r="AE170" i="32"/>
  <c r="AE143" i="32"/>
  <c r="AE159" i="32"/>
  <c r="BN130" i="20"/>
  <c r="AC138" i="32"/>
  <c r="AC155" i="32"/>
  <c r="AC150" i="32"/>
  <c r="AC176" i="32"/>
  <c r="AC128" i="32"/>
  <c r="AC163" i="32"/>
  <c r="AC140" i="32"/>
  <c r="AC147" i="32"/>
  <c r="AC165" i="32"/>
  <c r="AC146" i="32"/>
  <c r="AC149" i="32"/>
  <c r="AC181" i="32"/>
  <c r="AC175" i="32"/>
  <c r="AC125" i="32"/>
  <c r="AC144" i="32"/>
  <c r="AC162" i="32"/>
  <c r="AC179" i="32"/>
  <c r="AC129" i="32"/>
  <c r="AC169" i="32"/>
  <c r="AC139" i="32"/>
  <c r="AC158" i="32"/>
  <c r="AC178" i="32"/>
  <c r="AC131" i="32"/>
  <c r="AC180" i="32"/>
  <c r="AC164" i="32"/>
  <c r="AC126" i="32"/>
  <c r="AC161" i="32"/>
  <c r="AC142" i="32"/>
  <c r="AC166" i="32"/>
  <c r="AC136" i="32"/>
  <c r="AC168" i="32"/>
  <c r="AC152" i="32"/>
  <c r="AC160" i="32"/>
  <c r="AC167" i="32"/>
  <c r="AC134" i="32"/>
  <c r="AC148" i="32"/>
  <c r="AC137" i="32"/>
  <c r="AC174" i="32"/>
  <c r="AC145" i="32"/>
  <c r="AC135" i="32"/>
  <c r="AC130" i="32"/>
  <c r="AC177" i="32"/>
  <c r="AC154" i="32"/>
  <c r="AC133" i="32"/>
  <c r="AC156" i="32"/>
  <c r="AC171" i="32"/>
  <c r="AC157" i="32"/>
  <c r="AC127" i="32"/>
  <c r="AC173" i="32"/>
  <c r="AC143" i="32"/>
  <c r="AC159" i="32"/>
  <c r="AC170" i="32"/>
  <c r="AC151" i="32"/>
  <c r="AC153" i="32"/>
  <c r="AC172" i="32"/>
  <c r="AC141" i="32"/>
  <c r="AC132" i="32"/>
  <c r="BL130" i="20"/>
  <c r="AB150" i="32"/>
  <c r="AB139" i="32"/>
  <c r="AB144" i="32"/>
  <c r="AB155" i="32"/>
  <c r="AB140" i="32"/>
  <c r="AB181" i="32"/>
  <c r="AB125" i="32"/>
  <c r="AB138" i="32"/>
  <c r="AB175" i="32"/>
  <c r="AB146" i="32"/>
  <c r="AB149" i="32"/>
  <c r="AB165" i="32"/>
  <c r="AB131" i="32"/>
  <c r="AB180" i="32"/>
  <c r="AB163" i="32"/>
  <c r="AB147" i="32"/>
  <c r="AB142" i="32"/>
  <c r="AB158" i="32"/>
  <c r="AB126" i="32"/>
  <c r="AB134" i="32"/>
  <c r="AB157" i="32"/>
  <c r="AB177" i="32"/>
  <c r="AB129" i="32"/>
  <c r="AB152" i="32"/>
  <c r="AB162" i="32"/>
  <c r="AB176" i="32"/>
  <c r="AB164" i="32"/>
  <c r="AB168" i="32"/>
  <c r="AB161" i="32"/>
  <c r="AB160" i="32"/>
  <c r="AB167" i="32"/>
  <c r="AB156" i="32"/>
  <c r="AB128" i="32"/>
  <c r="AB178" i="32"/>
  <c r="AB137" i="32"/>
  <c r="AB174" i="32"/>
  <c r="AB173" i="32"/>
  <c r="AB171" i="32"/>
  <c r="AB169" i="32"/>
  <c r="AB179" i="32"/>
  <c r="AB153" i="32"/>
  <c r="AB154" i="32"/>
  <c r="AB133" i="32"/>
  <c r="AB135" i="32"/>
  <c r="AB166" i="32"/>
  <c r="AB148" i="32"/>
  <c r="AB172" i="32"/>
  <c r="AB143" i="32"/>
  <c r="AB141" i="32"/>
  <c r="AB170" i="32"/>
  <c r="AB136" i="32"/>
  <c r="AB132" i="32"/>
  <c r="AB151" i="32"/>
  <c r="AB145" i="32"/>
  <c r="AB130" i="32"/>
  <c r="AB159" i="32"/>
  <c r="AB127" i="32"/>
  <c r="BK130" i="20"/>
  <c r="AD140" i="32"/>
  <c r="AD165" i="32"/>
  <c r="AD180" i="32"/>
  <c r="AD139" i="32"/>
  <c r="AD144" i="32"/>
  <c r="AD125" i="32"/>
  <c r="AD138" i="32"/>
  <c r="AD150" i="32"/>
  <c r="AD176" i="32"/>
  <c r="AD128" i="32"/>
  <c r="AD149" i="32"/>
  <c r="AD146" i="32"/>
  <c r="AD147" i="32"/>
  <c r="AD155" i="32"/>
  <c r="AD175" i="32"/>
  <c r="AD164" i="32"/>
  <c r="AD163" i="32"/>
  <c r="AD158" i="32"/>
  <c r="AD161" i="32"/>
  <c r="AD179" i="32"/>
  <c r="AD162" i="32"/>
  <c r="AD126" i="32"/>
  <c r="AD131" i="32"/>
  <c r="AD181" i="32"/>
  <c r="AD177" i="32"/>
  <c r="AD142" i="32"/>
  <c r="AD169" i="32"/>
  <c r="AD156" i="32"/>
  <c r="AD137" i="32"/>
  <c r="AD152" i="32"/>
  <c r="AD167" i="32"/>
  <c r="AD134" i="32"/>
  <c r="AD174" i="32"/>
  <c r="AD133" i="32"/>
  <c r="AD173" i="32"/>
  <c r="AD171" i="32"/>
  <c r="AD151" i="32"/>
  <c r="AD136" i="32"/>
  <c r="AD148" i="32"/>
  <c r="AD157" i="32"/>
  <c r="AD127" i="32"/>
  <c r="AD178" i="32"/>
  <c r="AD166" i="32"/>
  <c r="AD168" i="32"/>
  <c r="AD154" i="32"/>
  <c r="AD153" i="32"/>
  <c r="AD130" i="32"/>
  <c r="AD145" i="32"/>
  <c r="AD172" i="32"/>
  <c r="AD170" i="32"/>
  <c r="AD135" i="32"/>
  <c r="AD141" i="32"/>
  <c r="AD132" i="32"/>
  <c r="AD129" i="32"/>
  <c r="AD160" i="32"/>
  <c r="AD143" i="32"/>
  <c r="AD159" i="32"/>
  <c r="BM130" i="20"/>
  <c r="AJ175" i="32"/>
  <c r="AJ150" i="32"/>
  <c r="AJ142" i="32"/>
  <c r="AJ147" i="32"/>
  <c r="AJ144" i="32"/>
  <c r="AJ146" i="32"/>
  <c r="AJ155" i="32"/>
  <c r="AJ128" i="32"/>
  <c r="AJ140" i="32"/>
  <c r="AJ165" i="32"/>
  <c r="AJ149" i="32"/>
  <c r="AJ180" i="32"/>
  <c r="AJ125" i="32"/>
  <c r="AJ138" i="32"/>
  <c r="AJ181" i="32"/>
  <c r="AJ131" i="32"/>
  <c r="AJ162" i="32"/>
  <c r="AJ164" i="32"/>
  <c r="AJ176" i="32"/>
  <c r="AJ167" i="32"/>
  <c r="AJ178" i="32"/>
  <c r="AJ179" i="32"/>
  <c r="AJ139" i="32"/>
  <c r="AJ152" i="32"/>
  <c r="AJ163" i="32"/>
  <c r="AJ126" i="32"/>
  <c r="AJ157" i="32"/>
  <c r="AJ158" i="32"/>
  <c r="AJ168" i="32"/>
  <c r="AJ134" i="32"/>
  <c r="AJ160" i="32"/>
  <c r="AJ154" i="32"/>
  <c r="AJ174" i="32"/>
  <c r="AJ169" i="32"/>
  <c r="AJ161" i="32"/>
  <c r="AJ129" i="32"/>
  <c r="AJ137" i="32"/>
  <c r="AJ145" i="32"/>
  <c r="AJ135" i="32"/>
  <c r="AJ133" i="32"/>
  <c r="AJ166" i="32"/>
  <c r="AJ173" i="32"/>
  <c r="AJ177" i="32"/>
  <c r="AJ153" i="32"/>
  <c r="AJ130" i="32"/>
  <c r="AJ170" i="32"/>
  <c r="AJ172" i="32"/>
  <c r="AJ132" i="32"/>
  <c r="AJ136" i="32"/>
  <c r="AJ159" i="32"/>
  <c r="AJ151" i="32"/>
  <c r="AJ148" i="32"/>
  <c r="AJ127" i="32"/>
  <c r="AJ171" i="32"/>
  <c r="AJ143" i="32"/>
  <c r="AJ156" i="32"/>
  <c r="AJ141" i="32"/>
  <c r="AA138" i="32"/>
  <c r="AA175" i="32"/>
  <c r="AA165" i="32"/>
  <c r="AA131" i="32"/>
  <c r="AA180" i="32"/>
  <c r="AA181" i="32"/>
  <c r="AA142" i="32"/>
  <c r="AA155" i="32"/>
  <c r="AA176" i="32"/>
  <c r="AA125" i="32"/>
  <c r="AA128" i="32"/>
  <c r="AA149" i="32"/>
  <c r="AA147" i="32"/>
  <c r="AA163" i="32"/>
  <c r="AA139" i="32"/>
  <c r="AA129" i="32"/>
  <c r="AA146" i="32"/>
  <c r="AA178" i="32"/>
  <c r="AA168" i="32"/>
  <c r="AA169" i="32"/>
  <c r="AA152" i="32"/>
  <c r="AA162" i="32"/>
  <c r="AA164" i="32"/>
  <c r="AA144" i="32"/>
  <c r="AA140" i="32"/>
  <c r="AA126" i="32"/>
  <c r="AA161" i="32"/>
  <c r="AA150" i="32"/>
  <c r="AA158" i="32"/>
  <c r="AA167" i="32"/>
  <c r="AA154" i="32"/>
  <c r="AA148" i="32"/>
  <c r="AA137" i="32"/>
  <c r="AA174" i="32"/>
  <c r="AA171" i="32"/>
  <c r="AA151" i="32"/>
  <c r="AA133" i="32"/>
  <c r="AA134" i="32"/>
  <c r="AA177" i="32"/>
  <c r="AA157" i="32"/>
  <c r="AA136" i="32"/>
  <c r="AA141" i="32"/>
  <c r="AA132" i="32"/>
  <c r="AA127" i="32"/>
  <c r="AA166" i="32"/>
  <c r="AA179" i="32"/>
  <c r="AA173" i="32"/>
  <c r="AA156" i="32"/>
  <c r="AA153" i="32"/>
  <c r="AA145" i="32"/>
  <c r="AA135" i="32"/>
  <c r="AA143" i="32"/>
  <c r="AA159" i="32"/>
  <c r="AA130" i="32"/>
  <c r="AA160" i="32"/>
  <c r="AA172" i="32"/>
  <c r="AA170" i="32"/>
  <c r="BJ130" i="20"/>
  <c r="T127" i="20"/>
  <c r="AF6" i="30"/>
  <c r="AJ75" i="78"/>
  <c r="AJ52" i="78"/>
  <c r="AJ55" i="78"/>
  <c r="AJ8" i="78"/>
  <c r="AJ14" i="78"/>
  <c r="AJ15" i="78"/>
  <c r="AJ84" i="78"/>
  <c r="AJ78" i="78"/>
  <c r="AJ60" i="78"/>
  <c r="AJ73" i="78"/>
  <c r="AJ58" i="78"/>
  <c r="AJ93" i="78"/>
  <c r="AJ71" i="78"/>
  <c r="AJ25" i="78"/>
  <c r="AJ36" i="78"/>
  <c r="AJ97" i="78"/>
  <c r="AJ92" i="78"/>
  <c r="AJ11" i="78"/>
  <c r="AJ24" i="78"/>
  <c r="AJ72" i="78"/>
  <c r="AJ21" i="78"/>
  <c r="AJ117" i="78"/>
  <c r="AJ113" i="78"/>
  <c r="AJ42" i="78"/>
  <c r="AJ41" i="78"/>
  <c r="AJ27" i="78"/>
  <c r="AJ74" i="78"/>
  <c r="AJ35" i="78"/>
  <c r="AJ10" i="78"/>
  <c r="AJ18" i="78"/>
  <c r="AJ43" i="78"/>
  <c r="AJ110" i="78"/>
  <c r="AJ47" i="78"/>
  <c r="AJ61" i="78"/>
  <c r="AJ33" i="78"/>
  <c r="AJ121" i="78"/>
  <c r="AJ107" i="78"/>
  <c r="AJ39" i="78"/>
  <c r="AJ32" i="78"/>
  <c r="AJ111" i="78"/>
  <c r="AJ63" i="78"/>
  <c r="AJ94" i="78"/>
  <c r="AJ30" i="78"/>
  <c r="AJ44" i="78"/>
  <c r="AJ96" i="78"/>
  <c r="AJ69" i="78"/>
  <c r="AJ120" i="78"/>
  <c r="AJ13" i="78"/>
  <c r="AJ59" i="78"/>
  <c r="AJ16" i="78"/>
  <c r="AJ91" i="78"/>
  <c r="AJ80" i="78"/>
  <c r="AJ103" i="78"/>
  <c r="AJ37" i="78"/>
  <c r="AJ9" i="78"/>
  <c r="AJ100" i="78"/>
  <c r="AJ46" i="78"/>
  <c r="AJ31" i="78"/>
  <c r="AJ53" i="78"/>
  <c r="AJ124" i="78"/>
  <c r="AJ54" i="78"/>
  <c r="AJ28" i="78"/>
  <c r="AJ85" i="78"/>
  <c r="AJ102" i="78"/>
  <c r="AJ87" i="78"/>
  <c r="AJ23" i="78"/>
  <c r="AJ57" i="78"/>
  <c r="AJ20" i="78"/>
  <c r="AJ109" i="78"/>
  <c r="AJ45" i="78"/>
  <c r="AJ67" i="78"/>
  <c r="AJ70" i="78"/>
  <c r="AJ51" i="78"/>
  <c r="AJ116" i="78"/>
  <c r="AJ29" i="78"/>
  <c r="AJ118" i="78"/>
  <c r="AJ76" i="78"/>
  <c r="AJ89" i="78"/>
  <c r="AJ98" i="78"/>
  <c r="AJ112" i="78"/>
  <c r="AJ86" i="78"/>
  <c r="AJ49" i="78"/>
  <c r="AJ64" i="78"/>
  <c r="AJ90" i="78"/>
  <c r="AJ65" i="78"/>
  <c r="AJ83" i="78"/>
  <c r="AJ68" i="78"/>
  <c r="AJ50" i="78"/>
  <c r="AJ105" i="78"/>
  <c r="AJ22" i="78"/>
  <c r="AJ77" i="78"/>
  <c r="AJ81" i="78"/>
  <c r="AJ38" i="78"/>
  <c r="AJ82" i="78"/>
  <c r="AJ12" i="78"/>
  <c r="AJ34" i="78"/>
  <c r="AJ66" i="78"/>
  <c r="AJ108" i="78"/>
  <c r="AJ26" i="78"/>
  <c r="AJ48" i="78"/>
  <c r="AJ123" i="78"/>
  <c r="AJ104" i="78"/>
  <c r="AJ122" i="78"/>
  <c r="AJ115" i="78"/>
  <c r="AJ126" i="78"/>
  <c r="AJ79" i="78"/>
  <c r="AJ99" i="78"/>
  <c r="AJ17" i="78"/>
  <c r="AJ19" i="78"/>
  <c r="AJ119" i="78"/>
  <c r="AJ40" i="78"/>
  <c r="AJ106" i="78"/>
  <c r="AJ95" i="78"/>
  <c r="AJ56" i="78"/>
  <c r="AJ125" i="78"/>
  <c r="AJ114" i="78"/>
  <c r="AJ88" i="78"/>
  <c r="AJ101" i="78"/>
  <c r="AJ62" i="78"/>
  <c r="AH73" i="78"/>
  <c r="AH84" i="78"/>
  <c r="AH78" i="78"/>
  <c r="AH14" i="78"/>
  <c r="AH15" i="78"/>
  <c r="AH75" i="78"/>
  <c r="AH97" i="78"/>
  <c r="AH52" i="78"/>
  <c r="AH110" i="78"/>
  <c r="AH58" i="78"/>
  <c r="AH113" i="78"/>
  <c r="AH71" i="78"/>
  <c r="AH25" i="78"/>
  <c r="AH11" i="78"/>
  <c r="AH36" i="78"/>
  <c r="AH24" i="78"/>
  <c r="AH21" i="78"/>
  <c r="AH117" i="78"/>
  <c r="AH93" i="78"/>
  <c r="AH55" i="78"/>
  <c r="AH8" i="78"/>
  <c r="AH60" i="78"/>
  <c r="AH74" i="78"/>
  <c r="AH92" i="78"/>
  <c r="AH42" i="78"/>
  <c r="AH27" i="78"/>
  <c r="AH39" i="78"/>
  <c r="AH72" i="78"/>
  <c r="AH33" i="78"/>
  <c r="AH32" i="78"/>
  <c r="AH107" i="78"/>
  <c r="AH47" i="78"/>
  <c r="AH111" i="78"/>
  <c r="AH41" i="78"/>
  <c r="AH121" i="78"/>
  <c r="AH18" i="78"/>
  <c r="AH10" i="78"/>
  <c r="AH16" i="78"/>
  <c r="AH46" i="78"/>
  <c r="AH96" i="78"/>
  <c r="AH94" i="78"/>
  <c r="AH31" i="78"/>
  <c r="AH37" i="78"/>
  <c r="AH80" i="78"/>
  <c r="AH13" i="78"/>
  <c r="AH43" i="78"/>
  <c r="AH100" i="78"/>
  <c r="AH61" i="78"/>
  <c r="AH103" i="78"/>
  <c r="AH9" i="78"/>
  <c r="AH30" i="78"/>
  <c r="AH59" i="78"/>
  <c r="AH63" i="78"/>
  <c r="AH91" i="78"/>
  <c r="AH120" i="78"/>
  <c r="AH35" i="78"/>
  <c r="AH102" i="78"/>
  <c r="AH89" i="78"/>
  <c r="AH20" i="78"/>
  <c r="AH124" i="78"/>
  <c r="AH44" i="78"/>
  <c r="AH109" i="78"/>
  <c r="AH69" i="78"/>
  <c r="AH53" i="78"/>
  <c r="AH34" i="78"/>
  <c r="AH28" i="78"/>
  <c r="AH98" i="78"/>
  <c r="AH116" i="78"/>
  <c r="AH54" i="78"/>
  <c r="AH29" i="78"/>
  <c r="AH66" i="78"/>
  <c r="AH118" i="78"/>
  <c r="AH51" i="78"/>
  <c r="AH87" i="78"/>
  <c r="AH67" i="78"/>
  <c r="AH45" i="78"/>
  <c r="AH23" i="78"/>
  <c r="AH85" i="78"/>
  <c r="AH38" i="78"/>
  <c r="AH57" i="78"/>
  <c r="AH70" i="78"/>
  <c r="AH12" i="78"/>
  <c r="AH88" i="78"/>
  <c r="AH76" i="78"/>
  <c r="AH112" i="78"/>
  <c r="AH40" i="78"/>
  <c r="AH22" i="78"/>
  <c r="AH83" i="78"/>
  <c r="AH49" i="78"/>
  <c r="AH65" i="78"/>
  <c r="AH19" i="78"/>
  <c r="AH68" i="78"/>
  <c r="AH50" i="78"/>
  <c r="AH77" i="78"/>
  <c r="AH17" i="78"/>
  <c r="AH26" i="78"/>
  <c r="AH123" i="78"/>
  <c r="AH105" i="78"/>
  <c r="AH64" i="78"/>
  <c r="AH86" i="78"/>
  <c r="AH108" i="78"/>
  <c r="AH48" i="78"/>
  <c r="AH119" i="78"/>
  <c r="AH81" i="78"/>
  <c r="AH125" i="78"/>
  <c r="AH82" i="78"/>
  <c r="AH99" i="78"/>
  <c r="AH104" i="78"/>
  <c r="AH90" i="78"/>
  <c r="AH114" i="78"/>
  <c r="AH101" i="78"/>
  <c r="AH56" i="78"/>
  <c r="AH126" i="78"/>
  <c r="AH95" i="78"/>
  <c r="AH79" i="78"/>
  <c r="AH122" i="78"/>
  <c r="AH115" i="78"/>
  <c r="AH62" i="78"/>
  <c r="AH106" i="78"/>
  <c r="AT169" i="82"/>
  <c r="AT157" i="82"/>
  <c r="AT102" i="82"/>
  <c r="AT114" i="82"/>
  <c r="AT173" i="82"/>
  <c r="AT177" i="82"/>
  <c r="AT86" i="82"/>
  <c r="AT155" i="82"/>
  <c r="AT106" i="82"/>
  <c r="AT165" i="82"/>
  <c r="AT78" i="82"/>
  <c r="AT98" i="82"/>
  <c r="AT126" i="82"/>
  <c r="AT150" i="82"/>
  <c r="AT158" i="82"/>
  <c r="AT110" i="82"/>
  <c r="AT79" i="82"/>
  <c r="AT83" i="82"/>
  <c r="AT87" i="82"/>
  <c r="AT91" i="82"/>
  <c r="AT75" i="82"/>
  <c r="AT70" i="82"/>
  <c r="AT161" i="82"/>
  <c r="AT153" i="82"/>
  <c r="AT174" i="82"/>
  <c r="AT111" i="82"/>
  <c r="AT142" i="82"/>
  <c r="AT99" i="82"/>
  <c r="AT103" i="82"/>
  <c r="AT107" i="82"/>
  <c r="AT115" i="82"/>
  <c r="AT94" i="82"/>
  <c r="AT154" i="82"/>
  <c r="AT122" i="82"/>
  <c r="AT146" i="82"/>
  <c r="AT76" i="82"/>
  <c r="AT127" i="82"/>
  <c r="AT166" i="82"/>
  <c r="AT170" i="82"/>
  <c r="AT178" i="82"/>
  <c r="AT118" i="82"/>
  <c r="AT131" i="82"/>
  <c r="AT135" i="82"/>
  <c r="AT176" i="82"/>
  <c r="AT134" i="82"/>
  <c r="AT130" i="82"/>
  <c r="AT71" i="82"/>
  <c r="AT67" i="82"/>
  <c r="AT139" i="82"/>
  <c r="AT143" i="82"/>
  <c r="AT72" i="82"/>
  <c r="AT151" i="82"/>
  <c r="AT167" i="82"/>
  <c r="AT95" i="82"/>
  <c r="AT119" i="82"/>
  <c r="AT68" i="82"/>
  <c r="AT82" i="82"/>
  <c r="AT123" i="82"/>
  <c r="AT80" i="82"/>
  <c r="AT92" i="82"/>
  <c r="AT90" i="82"/>
  <c r="AT104" i="82"/>
  <c r="AT100" i="82"/>
  <c r="AT84" i="82"/>
  <c r="AT147" i="82"/>
  <c r="AT116" i="82"/>
  <c r="AT124" i="82"/>
  <c r="AT88" i="82"/>
  <c r="AT163" i="82"/>
  <c r="AT96" i="82"/>
  <c r="AT159" i="82"/>
  <c r="AT175" i="82"/>
  <c r="AT179" i="82"/>
  <c r="AT149" i="82"/>
  <c r="AT74" i="82"/>
  <c r="AT97" i="82"/>
  <c r="AT105" i="82"/>
  <c r="AT140" i="82"/>
  <c r="AT73" i="82"/>
  <c r="AT101" i="82"/>
  <c r="AT113" i="82"/>
  <c r="AT112" i="82"/>
  <c r="AT144" i="82"/>
  <c r="AT69" i="82"/>
  <c r="AT156" i="82"/>
  <c r="AT81" i="82"/>
  <c r="AT152" i="82"/>
  <c r="AT120" i="82"/>
  <c r="AT136" i="82"/>
  <c r="AT181" i="82"/>
  <c r="AT145" i="82"/>
  <c r="AT85" i="82"/>
  <c r="AT138" i="82"/>
  <c r="AT184" i="82"/>
  <c r="AT172" i="82"/>
  <c r="AT128" i="82"/>
  <c r="AT164" i="82"/>
  <c r="AT121" i="82"/>
  <c r="AT148" i="82"/>
  <c r="AT125" i="82"/>
  <c r="AT133" i="82"/>
  <c r="AT129" i="82"/>
  <c r="AT141" i="82"/>
  <c r="AT137" i="82"/>
  <c r="AT160" i="82"/>
  <c r="AT109" i="82"/>
  <c r="AT183" i="82"/>
  <c r="AT66" i="82"/>
  <c r="AT89" i="82"/>
  <c r="AT93" i="82"/>
  <c r="AT117" i="82"/>
  <c r="AT182" i="82"/>
  <c r="AT108" i="82"/>
  <c r="AT132" i="82"/>
  <c r="AT168" i="82"/>
  <c r="AT171" i="82"/>
  <c r="AT180" i="82"/>
  <c r="AT77" i="82"/>
  <c r="AT162" i="82"/>
  <c r="AS173" i="82"/>
  <c r="AS66" i="82"/>
  <c r="AS180" i="82"/>
  <c r="AS174" i="82"/>
  <c r="AS155" i="82"/>
  <c r="AS126" i="82"/>
  <c r="AS98" i="82"/>
  <c r="AS102" i="82"/>
  <c r="AS71" i="82"/>
  <c r="AS182" i="82"/>
  <c r="AS86" i="82"/>
  <c r="AS114" i="82"/>
  <c r="AS161" i="82"/>
  <c r="AS106" i="82"/>
  <c r="AS181" i="82"/>
  <c r="AS78" i="82"/>
  <c r="AS70" i="82"/>
  <c r="AS110" i="82"/>
  <c r="AS153" i="82"/>
  <c r="AS166" i="82"/>
  <c r="AS169" i="82"/>
  <c r="AS91" i="82"/>
  <c r="AS146" i="82"/>
  <c r="AS122" i="82"/>
  <c r="AS75" i="82"/>
  <c r="AS154" i="82"/>
  <c r="AS157" i="82"/>
  <c r="AS83" i="82"/>
  <c r="AS162" i="82"/>
  <c r="AS158" i="82"/>
  <c r="AS67" i="82"/>
  <c r="AS103" i="82"/>
  <c r="AS94" i="82"/>
  <c r="AS165" i="82"/>
  <c r="AS107" i="82"/>
  <c r="AS115" i="82"/>
  <c r="AS95" i="82"/>
  <c r="AS99" i="82"/>
  <c r="AS118" i="82"/>
  <c r="AS178" i="82"/>
  <c r="AS139" i="82"/>
  <c r="AS82" i="82"/>
  <c r="AS119" i="82"/>
  <c r="AS142" i="82"/>
  <c r="AS111" i="82"/>
  <c r="AS130" i="82"/>
  <c r="AS79" i="82"/>
  <c r="AS72" i="82"/>
  <c r="AS150" i="82"/>
  <c r="AS123" i="82"/>
  <c r="AS127" i="82"/>
  <c r="AS131" i="82"/>
  <c r="AS68" i="82"/>
  <c r="AS80" i="82"/>
  <c r="AS88" i="82"/>
  <c r="AS87" i="82"/>
  <c r="AS135" i="82"/>
  <c r="AS134" i="82"/>
  <c r="AS76" i="82"/>
  <c r="AS116" i="82"/>
  <c r="AS84" i="82"/>
  <c r="AS92" i="82"/>
  <c r="AS176" i="82"/>
  <c r="AS90" i="82"/>
  <c r="AS112" i="82"/>
  <c r="AS151" i="82"/>
  <c r="AS159" i="82"/>
  <c r="AS100" i="82"/>
  <c r="AS175" i="82"/>
  <c r="AS128" i="82"/>
  <c r="AS163" i="82"/>
  <c r="AS149" i="82"/>
  <c r="AS104" i="82"/>
  <c r="AS143" i="82"/>
  <c r="AS147" i="82"/>
  <c r="AS108" i="82"/>
  <c r="AS120" i="82"/>
  <c r="AS144" i="82"/>
  <c r="AS136" i="82"/>
  <c r="AS160" i="82"/>
  <c r="AS145" i="82"/>
  <c r="AS69" i="82"/>
  <c r="AS81" i="82"/>
  <c r="AS85" i="82"/>
  <c r="AS164" i="82"/>
  <c r="AS109" i="82"/>
  <c r="AS124" i="82"/>
  <c r="AS77" i="82"/>
  <c r="AS132" i="82"/>
  <c r="AS140" i="82"/>
  <c r="AS73" i="82"/>
  <c r="AS179" i="82"/>
  <c r="AS74" i="82"/>
  <c r="AS177" i="82"/>
  <c r="AS96" i="82"/>
  <c r="AS148" i="82"/>
  <c r="AS105" i="82"/>
  <c r="AS183" i="82"/>
  <c r="AS156" i="82"/>
  <c r="AS172" i="82"/>
  <c r="AS89" i="82"/>
  <c r="AS117" i="82"/>
  <c r="AS170" i="82"/>
  <c r="AS129" i="82"/>
  <c r="AS137" i="82"/>
  <c r="AS141" i="82"/>
  <c r="AS167" i="82"/>
  <c r="AS97" i="82"/>
  <c r="AS168" i="82"/>
  <c r="AS171" i="82"/>
  <c r="AS138" i="82"/>
  <c r="AS93" i="82"/>
  <c r="AS152" i="82"/>
  <c r="AS121" i="82"/>
  <c r="AS101" i="82"/>
  <c r="AS125" i="82"/>
  <c r="AS133" i="82"/>
  <c r="AS113" i="82"/>
  <c r="AS184" i="82"/>
  <c r="AR162" i="82"/>
  <c r="AR184" i="82"/>
  <c r="AR183" i="82"/>
  <c r="AR106" i="82"/>
  <c r="AR181" i="82"/>
  <c r="AR165" i="82"/>
  <c r="AR102" i="82"/>
  <c r="AR86" i="82"/>
  <c r="AR157" i="82"/>
  <c r="AR161" i="82"/>
  <c r="AR169" i="82"/>
  <c r="AR114" i="82"/>
  <c r="AR98" i="82"/>
  <c r="AR78" i="82"/>
  <c r="AR70" i="82"/>
  <c r="AR110" i="82"/>
  <c r="AR66" i="82"/>
  <c r="AR71" i="82"/>
  <c r="AR126" i="82"/>
  <c r="AR150" i="82"/>
  <c r="AR154" i="82"/>
  <c r="AR170" i="82"/>
  <c r="AR177" i="82"/>
  <c r="AR182" i="82"/>
  <c r="AR153" i="82"/>
  <c r="AR75" i="82"/>
  <c r="AR79" i="82"/>
  <c r="AR91" i="82"/>
  <c r="AR146" i="82"/>
  <c r="AR122" i="82"/>
  <c r="AR103" i="82"/>
  <c r="AR158" i="82"/>
  <c r="AR166" i="82"/>
  <c r="AR115" i="82"/>
  <c r="AR67" i="82"/>
  <c r="AR168" i="82"/>
  <c r="AR95" i="82"/>
  <c r="AR99" i="82"/>
  <c r="AR107" i="82"/>
  <c r="AR83" i="82"/>
  <c r="AR111" i="82"/>
  <c r="AR87" i="82"/>
  <c r="AR94" i="82"/>
  <c r="AR130" i="82"/>
  <c r="AR178" i="82"/>
  <c r="AR135" i="82"/>
  <c r="AR139" i="82"/>
  <c r="AR118" i="82"/>
  <c r="AR82" i="82"/>
  <c r="AR72" i="82"/>
  <c r="AR142" i="82"/>
  <c r="AR174" i="82"/>
  <c r="AR119" i="82"/>
  <c r="AR131" i="82"/>
  <c r="AR134" i="82"/>
  <c r="AR68" i="82"/>
  <c r="AR80" i="82"/>
  <c r="AR123" i="82"/>
  <c r="AR76" i="82"/>
  <c r="AR92" i="82"/>
  <c r="AR143" i="82"/>
  <c r="AR159" i="82"/>
  <c r="AR163" i="82"/>
  <c r="AR127" i="82"/>
  <c r="AR149" i="82"/>
  <c r="AR128" i="82"/>
  <c r="AR167" i="82"/>
  <c r="AR100" i="82"/>
  <c r="AR108" i="82"/>
  <c r="AR96" i="82"/>
  <c r="AR151" i="82"/>
  <c r="AR147" i="82"/>
  <c r="AR104" i="82"/>
  <c r="AR84" i="82"/>
  <c r="AR90" i="82"/>
  <c r="AR176" i="82"/>
  <c r="AR77" i="82"/>
  <c r="AR81" i="82"/>
  <c r="AR156" i="82"/>
  <c r="AR112" i="82"/>
  <c r="AR175" i="82"/>
  <c r="AR120" i="82"/>
  <c r="AR132" i="82"/>
  <c r="AR144" i="82"/>
  <c r="AR124" i="82"/>
  <c r="AR93" i="82"/>
  <c r="AR88" i="82"/>
  <c r="AR140" i="82"/>
  <c r="AR179" i="82"/>
  <c r="AR138" i="82"/>
  <c r="AR155" i="82"/>
  <c r="AR116" i="82"/>
  <c r="AR74" i="82"/>
  <c r="AR136" i="82"/>
  <c r="AR69" i="82"/>
  <c r="AR73" i="82"/>
  <c r="AR85" i="82"/>
  <c r="AR145" i="82"/>
  <c r="AR117" i="82"/>
  <c r="AR97" i="82"/>
  <c r="AR180" i="82"/>
  <c r="AR173" i="82"/>
  <c r="AR129" i="82"/>
  <c r="AR171" i="82"/>
  <c r="AR89" i="82"/>
  <c r="AR141" i="82"/>
  <c r="AR148" i="82"/>
  <c r="AR152" i="82"/>
  <c r="AR121" i="82"/>
  <c r="AR125" i="82"/>
  <c r="AR160" i="82"/>
  <c r="AR133" i="82"/>
  <c r="AR109" i="82"/>
  <c r="AR172" i="82"/>
  <c r="AR101" i="82"/>
  <c r="AR113" i="82"/>
  <c r="AR105" i="82"/>
  <c r="AR137" i="82"/>
  <c r="AR164" i="82"/>
  <c r="AN157" i="82"/>
  <c r="AN126" i="82"/>
  <c r="AN86" i="82"/>
  <c r="AN165" i="82"/>
  <c r="AN169" i="82"/>
  <c r="AN173" i="82"/>
  <c r="AN106" i="82"/>
  <c r="AN181" i="82"/>
  <c r="AN110" i="82"/>
  <c r="AN114" i="82"/>
  <c r="AN70" i="82"/>
  <c r="AN95" i="82"/>
  <c r="AN83" i="82"/>
  <c r="AN79" i="82"/>
  <c r="AN158" i="82"/>
  <c r="AN183" i="82"/>
  <c r="AN161" i="82"/>
  <c r="AN146" i="82"/>
  <c r="AN153" i="82"/>
  <c r="AN102" i="82"/>
  <c r="AN78" i="82"/>
  <c r="AN71" i="82"/>
  <c r="AN154" i="82"/>
  <c r="AN98" i="82"/>
  <c r="AN184" i="82"/>
  <c r="AN180" i="82"/>
  <c r="AN174" i="82"/>
  <c r="AN91" i="82"/>
  <c r="AN115" i="82"/>
  <c r="AN182" i="82"/>
  <c r="AN118" i="82"/>
  <c r="AN75" i="82"/>
  <c r="AN99" i="82"/>
  <c r="AN103" i="82"/>
  <c r="AN160" i="82"/>
  <c r="AN122" i="82"/>
  <c r="AN107" i="82"/>
  <c r="AN111" i="82"/>
  <c r="AN67" i="82"/>
  <c r="AN162" i="82"/>
  <c r="AN170" i="82"/>
  <c r="AN87" i="82"/>
  <c r="AN123" i="82"/>
  <c r="AN82" i="82"/>
  <c r="AN130" i="82"/>
  <c r="AN127" i="82"/>
  <c r="AN131" i="82"/>
  <c r="AN72" i="82"/>
  <c r="AN142" i="82"/>
  <c r="AN135" i="82"/>
  <c r="AN134" i="82"/>
  <c r="AN150" i="82"/>
  <c r="AN94" i="82"/>
  <c r="AN119" i="82"/>
  <c r="AN139" i="82"/>
  <c r="AN66" i="82"/>
  <c r="AN178" i="82"/>
  <c r="AN80" i="82"/>
  <c r="AN76" i="82"/>
  <c r="AN163" i="82"/>
  <c r="AN143" i="82"/>
  <c r="AN68" i="82"/>
  <c r="AN159" i="82"/>
  <c r="AN171" i="82"/>
  <c r="AN84" i="82"/>
  <c r="AN166" i="82"/>
  <c r="AN124" i="82"/>
  <c r="AN108" i="82"/>
  <c r="AN179" i="82"/>
  <c r="AN88" i="82"/>
  <c r="AN96" i="82"/>
  <c r="AN167" i="82"/>
  <c r="AN90" i="82"/>
  <c r="AN92" i="82"/>
  <c r="AN155" i="82"/>
  <c r="AN116" i="82"/>
  <c r="AN147" i="82"/>
  <c r="AN151" i="82"/>
  <c r="AN175" i="82"/>
  <c r="AN145" i="82"/>
  <c r="AN73" i="82"/>
  <c r="AN77" i="82"/>
  <c r="AN89" i="82"/>
  <c r="AN112" i="82"/>
  <c r="AN74" i="82"/>
  <c r="AN138" i="82"/>
  <c r="AN156" i="82"/>
  <c r="AN100" i="82"/>
  <c r="AN132" i="82"/>
  <c r="AN69" i="82"/>
  <c r="AN120" i="82"/>
  <c r="AN164" i="82"/>
  <c r="AN128" i="82"/>
  <c r="AN136" i="82"/>
  <c r="AN144" i="82"/>
  <c r="AN140" i="82"/>
  <c r="AN81" i="82"/>
  <c r="AN149" i="82"/>
  <c r="AN104" i="82"/>
  <c r="AN85" i="82"/>
  <c r="AN168" i="82"/>
  <c r="AN109" i="82"/>
  <c r="AN133" i="82"/>
  <c r="AN148" i="82"/>
  <c r="AN125" i="82"/>
  <c r="AN121" i="82"/>
  <c r="AN137" i="82"/>
  <c r="AN141" i="82"/>
  <c r="AN152" i="82"/>
  <c r="AN101" i="82"/>
  <c r="AN105" i="82"/>
  <c r="AN113" i="82"/>
  <c r="AN177" i="82"/>
  <c r="AN97" i="82"/>
  <c r="AN172" i="82"/>
  <c r="AN117" i="82"/>
  <c r="AN129" i="82"/>
  <c r="AN93" i="82"/>
  <c r="AN176" i="82"/>
  <c r="AO165" i="82"/>
  <c r="AO126" i="82"/>
  <c r="AO178" i="82"/>
  <c r="AO161" i="82"/>
  <c r="AO153" i="82"/>
  <c r="AO70" i="82"/>
  <c r="AO183" i="82"/>
  <c r="AO169" i="82"/>
  <c r="AO106" i="82"/>
  <c r="AO114" i="82"/>
  <c r="AO86" i="82"/>
  <c r="AO102" i="82"/>
  <c r="AO172" i="82"/>
  <c r="AO157" i="82"/>
  <c r="AO152" i="82"/>
  <c r="AO110" i="82"/>
  <c r="AO71" i="82"/>
  <c r="AO173" i="82"/>
  <c r="AO168" i="82"/>
  <c r="AO162" i="82"/>
  <c r="AO91" i="82"/>
  <c r="AO150" i="82"/>
  <c r="AO95" i="82"/>
  <c r="AO170" i="82"/>
  <c r="AO79" i="82"/>
  <c r="AO98" i="82"/>
  <c r="AO180" i="82"/>
  <c r="AO107" i="82"/>
  <c r="AO94" i="82"/>
  <c r="AO83" i="82"/>
  <c r="AO146" i="82"/>
  <c r="AO99" i="82"/>
  <c r="AO103" i="82"/>
  <c r="AO115" i="82"/>
  <c r="AO75" i="82"/>
  <c r="AO158" i="82"/>
  <c r="AO184" i="82"/>
  <c r="AO111" i="82"/>
  <c r="AO142" i="82"/>
  <c r="AO182" i="82"/>
  <c r="AO130" i="82"/>
  <c r="AO174" i="82"/>
  <c r="AO122" i="82"/>
  <c r="AO78" i="82"/>
  <c r="AO87" i="82"/>
  <c r="AO154" i="82"/>
  <c r="AO119" i="82"/>
  <c r="AO118" i="82"/>
  <c r="AO66" i="82"/>
  <c r="AO123" i="82"/>
  <c r="AO166" i="82"/>
  <c r="AO67" i="82"/>
  <c r="AO134" i="82"/>
  <c r="AO163" i="82"/>
  <c r="AO68" i="82"/>
  <c r="AO127" i="82"/>
  <c r="AO131" i="82"/>
  <c r="AO175" i="82"/>
  <c r="AO82" i="82"/>
  <c r="AO135" i="82"/>
  <c r="AO143" i="82"/>
  <c r="AO76" i="82"/>
  <c r="AO72" i="82"/>
  <c r="AO139" i="82"/>
  <c r="AO80" i="82"/>
  <c r="AO151" i="82"/>
  <c r="AO112" i="82"/>
  <c r="AO84" i="82"/>
  <c r="AO159" i="82"/>
  <c r="AO171" i="82"/>
  <c r="AO156" i="82"/>
  <c r="AO104" i="82"/>
  <c r="AO88" i="82"/>
  <c r="AO92" i="82"/>
  <c r="AO96" i="82"/>
  <c r="AO167" i="82"/>
  <c r="AO90" i="82"/>
  <c r="AO155" i="82"/>
  <c r="AO147" i="82"/>
  <c r="AO116" i="82"/>
  <c r="AO160" i="82"/>
  <c r="AO105" i="82"/>
  <c r="AO100" i="82"/>
  <c r="AO145" i="82"/>
  <c r="AO77" i="82"/>
  <c r="AO144" i="82"/>
  <c r="AO73" i="82"/>
  <c r="AO149" i="82"/>
  <c r="AO124" i="82"/>
  <c r="AO132" i="82"/>
  <c r="AO138" i="82"/>
  <c r="AO81" i="82"/>
  <c r="AO89" i="82"/>
  <c r="AO93" i="82"/>
  <c r="AO108" i="82"/>
  <c r="AO179" i="82"/>
  <c r="AO120" i="82"/>
  <c r="AO74" i="82"/>
  <c r="AO69" i="82"/>
  <c r="AO140" i="82"/>
  <c r="AO164" i="82"/>
  <c r="AO176" i="82"/>
  <c r="AO121" i="82"/>
  <c r="AO129" i="82"/>
  <c r="AO128" i="82"/>
  <c r="AO109" i="82"/>
  <c r="AO125" i="82"/>
  <c r="AO133" i="82"/>
  <c r="AO85" i="82"/>
  <c r="AO181" i="82"/>
  <c r="AO101" i="82"/>
  <c r="AO117" i="82"/>
  <c r="AO148" i="82"/>
  <c r="AO113" i="82"/>
  <c r="AO177" i="82"/>
  <c r="AO141" i="82"/>
  <c r="AO136" i="82"/>
  <c r="AO97" i="82"/>
  <c r="AO137" i="82"/>
  <c r="AW160" i="82"/>
  <c r="AW173" i="82"/>
  <c r="AW98" i="82"/>
  <c r="AW110" i="82"/>
  <c r="AW175" i="82"/>
  <c r="AW161" i="82"/>
  <c r="AW78" i="82"/>
  <c r="AW165" i="82"/>
  <c r="AW126" i="82"/>
  <c r="AW71" i="82"/>
  <c r="AW86" i="82"/>
  <c r="AW157" i="82"/>
  <c r="AW106" i="82"/>
  <c r="AW114" i="82"/>
  <c r="AW102" i="82"/>
  <c r="AW177" i="82"/>
  <c r="AW146" i="82"/>
  <c r="AW87" i="82"/>
  <c r="AW174" i="82"/>
  <c r="AW153" i="82"/>
  <c r="AW79" i="82"/>
  <c r="AW95" i="82"/>
  <c r="AW75" i="82"/>
  <c r="AW83" i="82"/>
  <c r="AW91" i="82"/>
  <c r="AW154" i="82"/>
  <c r="AW150" i="82"/>
  <c r="AW162" i="82"/>
  <c r="AW99" i="82"/>
  <c r="AW170" i="82"/>
  <c r="AW166" i="82"/>
  <c r="AW122" i="82"/>
  <c r="AW142" i="82"/>
  <c r="AW118" i="82"/>
  <c r="AW107" i="82"/>
  <c r="AW70" i="82"/>
  <c r="AW181" i="82"/>
  <c r="AW103" i="82"/>
  <c r="AW176" i="82"/>
  <c r="AW67" i="82"/>
  <c r="AW158" i="82"/>
  <c r="AW94" i="82"/>
  <c r="AW111" i="82"/>
  <c r="AW82" i="82"/>
  <c r="AW135" i="82"/>
  <c r="AW179" i="82"/>
  <c r="AW123" i="82"/>
  <c r="AW127" i="82"/>
  <c r="AW134" i="82"/>
  <c r="AW147" i="82"/>
  <c r="AW155" i="82"/>
  <c r="AW119" i="82"/>
  <c r="AW80" i="82"/>
  <c r="AW115" i="82"/>
  <c r="AW163" i="82"/>
  <c r="AW131" i="82"/>
  <c r="AW72" i="82"/>
  <c r="AW76" i="82"/>
  <c r="AW143" i="82"/>
  <c r="AW68" i="82"/>
  <c r="AW167" i="82"/>
  <c r="AW92" i="82"/>
  <c r="AW96" i="82"/>
  <c r="AW151" i="82"/>
  <c r="AW159" i="82"/>
  <c r="AW90" i="82"/>
  <c r="AW183" i="82"/>
  <c r="AW100" i="82"/>
  <c r="AW108" i="82"/>
  <c r="AW104" i="82"/>
  <c r="AW112" i="82"/>
  <c r="AW128" i="82"/>
  <c r="AW130" i="82"/>
  <c r="AW139" i="82"/>
  <c r="AW171" i="82"/>
  <c r="AW88" i="82"/>
  <c r="AW84" i="82"/>
  <c r="AW184" i="82"/>
  <c r="AW93" i="82"/>
  <c r="AW178" i="82"/>
  <c r="AW116" i="82"/>
  <c r="AW85" i="82"/>
  <c r="AW97" i="82"/>
  <c r="AW168" i="82"/>
  <c r="AW124" i="82"/>
  <c r="AW136" i="82"/>
  <c r="AW144" i="82"/>
  <c r="AW73" i="82"/>
  <c r="AW132" i="82"/>
  <c r="AW140" i="82"/>
  <c r="AW69" i="82"/>
  <c r="AW89" i="82"/>
  <c r="AW66" i="82"/>
  <c r="AW77" i="82"/>
  <c r="AW120" i="82"/>
  <c r="AW138" i="82"/>
  <c r="AW145" i="82"/>
  <c r="AW81" i="82"/>
  <c r="AW148" i="82"/>
  <c r="AW133" i="82"/>
  <c r="AW141" i="82"/>
  <c r="AW156" i="82"/>
  <c r="AW172" i="82"/>
  <c r="AW101" i="82"/>
  <c r="AW164" i="82"/>
  <c r="AW180" i="82"/>
  <c r="AW74" i="82"/>
  <c r="AW105" i="82"/>
  <c r="AW121" i="82"/>
  <c r="AW169" i="82"/>
  <c r="AW149" i="82"/>
  <c r="AW109" i="82"/>
  <c r="AW182" i="82"/>
  <c r="AW113" i="82"/>
  <c r="AW137" i="82"/>
  <c r="AW152" i="82"/>
  <c r="AW129" i="82"/>
  <c r="AW117" i="82"/>
  <c r="AW125" i="82"/>
  <c r="AU78" i="82"/>
  <c r="AU153" i="82"/>
  <c r="AU110" i="82"/>
  <c r="AU180" i="82"/>
  <c r="AU147" i="82"/>
  <c r="AU102" i="82"/>
  <c r="AU70" i="82"/>
  <c r="AU165" i="82"/>
  <c r="AU169" i="82"/>
  <c r="AU114" i="82"/>
  <c r="AU86" i="82"/>
  <c r="AU157" i="82"/>
  <c r="AU106" i="82"/>
  <c r="AU161" i="82"/>
  <c r="AU75" i="82"/>
  <c r="AU126" i="82"/>
  <c r="AU146" i="82"/>
  <c r="AU170" i="82"/>
  <c r="AU154" i="82"/>
  <c r="AU98" i="82"/>
  <c r="AU87" i="82"/>
  <c r="AU174" i="82"/>
  <c r="AU91" i="82"/>
  <c r="AU177" i="82"/>
  <c r="AU71" i="82"/>
  <c r="AU83" i="82"/>
  <c r="AU107" i="82"/>
  <c r="AU166" i="82"/>
  <c r="AU67" i="82"/>
  <c r="AU182" i="82"/>
  <c r="AU79" i="82"/>
  <c r="AU103" i="82"/>
  <c r="AU111" i="82"/>
  <c r="AU94" i="82"/>
  <c r="AU99" i="82"/>
  <c r="AU118" i="82"/>
  <c r="AU95" i="82"/>
  <c r="AU162" i="82"/>
  <c r="AU142" i="82"/>
  <c r="AU115" i="82"/>
  <c r="AU158" i="82"/>
  <c r="AU130" i="82"/>
  <c r="AU123" i="82"/>
  <c r="AU135" i="82"/>
  <c r="AU172" i="82"/>
  <c r="AU119" i="82"/>
  <c r="AU82" i="82"/>
  <c r="AU68" i="82"/>
  <c r="AU127" i="82"/>
  <c r="AU131" i="82"/>
  <c r="AU122" i="82"/>
  <c r="AU76" i="82"/>
  <c r="AU175" i="82"/>
  <c r="AU92" i="82"/>
  <c r="AU163" i="82"/>
  <c r="AU90" i="82"/>
  <c r="AU143" i="82"/>
  <c r="AU181" i="82"/>
  <c r="AU72" i="82"/>
  <c r="AU84" i="82"/>
  <c r="AU139" i="82"/>
  <c r="AU150" i="82"/>
  <c r="AU159" i="82"/>
  <c r="AU104" i="82"/>
  <c r="AU155" i="82"/>
  <c r="AU179" i="82"/>
  <c r="AU134" i="82"/>
  <c r="AU112" i="82"/>
  <c r="AU124" i="82"/>
  <c r="AU171" i="82"/>
  <c r="AU88" i="82"/>
  <c r="AU151" i="82"/>
  <c r="AU80" i="82"/>
  <c r="AU167" i="82"/>
  <c r="AU96" i="82"/>
  <c r="AU108" i="82"/>
  <c r="AU116" i="82"/>
  <c r="AU74" i="82"/>
  <c r="AU100" i="82"/>
  <c r="AU85" i="82"/>
  <c r="AU89" i="82"/>
  <c r="AU160" i="82"/>
  <c r="AU183" i="82"/>
  <c r="AU120" i="82"/>
  <c r="AU145" i="82"/>
  <c r="AU128" i="82"/>
  <c r="AU132" i="82"/>
  <c r="AU77" i="82"/>
  <c r="AU93" i="82"/>
  <c r="AU149" i="82"/>
  <c r="AU73" i="82"/>
  <c r="AU140" i="82"/>
  <c r="AU144" i="82"/>
  <c r="AU81" i="82"/>
  <c r="AU117" i="82"/>
  <c r="AU137" i="82"/>
  <c r="AU69" i="82"/>
  <c r="AU97" i="82"/>
  <c r="AU168" i="82"/>
  <c r="AU184" i="82"/>
  <c r="AU105" i="82"/>
  <c r="AU113" i="82"/>
  <c r="AU141" i="82"/>
  <c r="AU178" i="82"/>
  <c r="AU173" i="82"/>
  <c r="AU176" i="82"/>
  <c r="AU156" i="82"/>
  <c r="AU109" i="82"/>
  <c r="AU148" i="82"/>
  <c r="AU125" i="82"/>
  <c r="AU133" i="82"/>
  <c r="AU101" i="82"/>
  <c r="AU121" i="82"/>
  <c r="AU138" i="82"/>
  <c r="AU66" i="82"/>
  <c r="AU136" i="82"/>
  <c r="AU152" i="82"/>
  <c r="AU129" i="82"/>
  <c r="AU164" i="82"/>
  <c r="AX161" i="82"/>
  <c r="AX175" i="82"/>
  <c r="AX106" i="82"/>
  <c r="AX98" i="82"/>
  <c r="AX114" i="82"/>
  <c r="AX157" i="82"/>
  <c r="AX110" i="82"/>
  <c r="AX173" i="82"/>
  <c r="AX126" i="82"/>
  <c r="AX165" i="82"/>
  <c r="AX102" i="82"/>
  <c r="AX177" i="82"/>
  <c r="AX78" i="82"/>
  <c r="AX153" i="82"/>
  <c r="AX164" i="82"/>
  <c r="AX86" i="82"/>
  <c r="AX70" i="82"/>
  <c r="AX71" i="82"/>
  <c r="AX150" i="82"/>
  <c r="AX75" i="82"/>
  <c r="AX87" i="82"/>
  <c r="AX95" i="82"/>
  <c r="AX79" i="82"/>
  <c r="AX83" i="82"/>
  <c r="AX91" i="82"/>
  <c r="AX146" i="82"/>
  <c r="AX103" i="82"/>
  <c r="AX115" i="82"/>
  <c r="AX67" i="82"/>
  <c r="AX99" i="82"/>
  <c r="AX154" i="82"/>
  <c r="AX162" i="82"/>
  <c r="AX170" i="82"/>
  <c r="AX158" i="82"/>
  <c r="AX166" i="82"/>
  <c r="AX122" i="82"/>
  <c r="AX142" i="82"/>
  <c r="AX130" i="82"/>
  <c r="AX139" i="82"/>
  <c r="AX143" i="82"/>
  <c r="AX174" i="82"/>
  <c r="AX111" i="82"/>
  <c r="AX182" i="82"/>
  <c r="AX135" i="82"/>
  <c r="AX181" i="82"/>
  <c r="AX118" i="82"/>
  <c r="AX107" i="82"/>
  <c r="AX119" i="82"/>
  <c r="AX127" i="82"/>
  <c r="AX72" i="82"/>
  <c r="AX94" i="82"/>
  <c r="AX92" i="82"/>
  <c r="AX82" i="82"/>
  <c r="AX151" i="82"/>
  <c r="AX134" i="82"/>
  <c r="AX123" i="82"/>
  <c r="AX80" i="82"/>
  <c r="AX131" i="82"/>
  <c r="AX68" i="82"/>
  <c r="AX88" i="82"/>
  <c r="AX163" i="82"/>
  <c r="AX76" i="82"/>
  <c r="AX183" i="82"/>
  <c r="AX90" i="82"/>
  <c r="AX96" i="82"/>
  <c r="AX147" i="82"/>
  <c r="AX74" i="82"/>
  <c r="AX159" i="82"/>
  <c r="AX120" i="82"/>
  <c r="AX124" i="82"/>
  <c r="AX100" i="82"/>
  <c r="AX171" i="82"/>
  <c r="AX184" i="82"/>
  <c r="AX148" i="82"/>
  <c r="AX108" i="82"/>
  <c r="AX145" i="82"/>
  <c r="AX93" i="82"/>
  <c r="AX179" i="82"/>
  <c r="AX136" i="82"/>
  <c r="AX84" i="82"/>
  <c r="AX152" i="82"/>
  <c r="AX155" i="82"/>
  <c r="AX85" i="82"/>
  <c r="AX116" i="82"/>
  <c r="AX112" i="82"/>
  <c r="AX149" i="82"/>
  <c r="AX128" i="82"/>
  <c r="AX140" i="82"/>
  <c r="AX144" i="82"/>
  <c r="AX178" i="82"/>
  <c r="AX73" i="82"/>
  <c r="AX77" i="82"/>
  <c r="AX89" i="82"/>
  <c r="AX132" i="82"/>
  <c r="AX69" i="82"/>
  <c r="AX81" i="82"/>
  <c r="AX137" i="82"/>
  <c r="AX105" i="82"/>
  <c r="AX133" i="82"/>
  <c r="AX109" i="82"/>
  <c r="AX176" i="82"/>
  <c r="AX129" i="82"/>
  <c r="AX156" i="82"/>
  <c r="AX104" i="82"/>
  <c r="AX117" i="82"/>
  <c r="AX125" i="82"/>
  <c r="AX141" i="82"/>
  <c r="AX172" i="82"/>
  <c r="AX113" i="82"/>
  <c r="AX97" i="82"/>
  <c r="AX168" i="82"/>
  <c r="AX101" i="82"/>
  <c r="AX138" i="82"/>
  <c r="AX169" i="82"/>
  <c r="AX66" i="82"/>
  <c r="AX160" i="82"/>
  <c r="AX167" i="82"/>
  <c r="AX121" i="82"/>
  <c r="AX180" i="82"/>
  <c r="AP174" i="82"/>
  <c r="AP78" i="82"/>
  <c r="AP157" i="82"/>
  <c r="AP173" i="82"/>
  <c r="AP86" i="82"/>
  <c r="AP98" i="82"/>
  <c r="AP114" i="82"/>
  <c r="AP165" i="82"/>
  <c r="AP183" i="82"/>
  <c r="AP126" i="82"/>
  <c r="AP161" i="82"/>
  <c r="AP106" i="82"/>
  <c r="AP169" i="82"/>
  <c r="AP180" i="82"/>
  <c r="AP102" i="82"/>
  <c r="AP110" i="82"/>
  <c r="AP153" i="82"/>
  <c r="AP83" i="82"/>
  <c r="AP181" i="82"/>
  <c r="AP75" i="82"/>
  <c r="AP146" i="82"/>
  <c r="AP91" i="82"/>
  <c r="AP150" i="82"/>
  <c r="AP160" i="82"/>
  <c r="AP95" i="82"/>
  <c r="AP79" i="82"/>
  <c r="AP87" i="82"/>
  <c r="AP166" i="82"/>
  <c r="AP115" i="82"/>
  <c r="AP66" i="82"/>
  <c r="AP94" i="82"/>
  <c r="AP178" i="82"/>
  <c r="AP184" i="82"/>
  <c r="AP154" i="82"/>
  <c r="AP99" i="82"/>
  <c r="AP103" i="82"/>
  <c r="AP111" i="82"/>
  <c r="AP118" i="82"/>
  <c r="AP71" i="82"/>
  <c r="AP67" i="82"/>
  <c r="AP163" i="82"/>
  <c r="AP182" i="82"/>
  <c r="AP82" i="82"/>
  <c r="AP68" i="82"/>
  <c r="AP119" i="82"/>
  <c r="AP142" i="82"/>
  <c r="AP107" i="82"/>
  <c r="AP130" i="82"/>
  <c r="AP158" i="82"/>
  <c r="AP127" i="82"/>
  <c r="AP92" i="82"/>
  <c r="AP70" i="82"/>
  <c r="AP123" i="82"/>
  <c r="AP162" i="82"/>
  <c r="AP139" i="82"/>
  <c r="AP134" i="82"/>
  <c r="AP122" i="82"/>
  <c r="AP155" i="82"/>
  <c r="AP80" i="82"/>
  <c r="AP143" i="82"/>
  <c r="AP76" i="82"/>
  <c r="AP170" i="82"/>
  <c r="AP131" i="82"/>
  <c r="AP135" i="82"/>
  <c r="AP88" i="82"/>
  <c r="AP159" i="82"/>
  <c r="AP72" i="82"/>
  <c r="AP147" i="82"/>
  <c r="AP175" i="82"/>
  <c r="AP172" i="82"/>
  <c r="AP151" i="82"/>
  <c r="AP112" i="82"/>
  <c r="AP124" i="82"/>
  <c r="AP84" i="82"/>
  <c r="AP171" i="82"/>
  <c r="AP90" i="82"/>
  <c r="AP96" i="82"/>
  <c r="AP167" i="82"/>
  <c r="AP104" i="82"/>
  <c r="AP116" i="82"/>
  <c r="AP136" i="82"/>
  <c r="AP140" i="82"/>
  <c r="AP69" i="82"/>
  <c r="AP97" i="82"/>
  <c r="AP89" i="82"/>
  <c r="AP177" i="82"/>
  <c r="AP109" i="82"/>
  <c r="AP74" i="82"/>
  <c r="AP144" i="82"/>
  <c r="AP100" i="82"/>
  <c r="AP73" i="82"/>
  <c r="AP77" i="82"/>
  <c r="AP152" i="82"/>
  <c r="AP105" i="82"/>
  <c r="AP113" i="82"/>
  <c r="AP149" i="82"/>
  <c r="AP93" i="82"/>
  <c r="AP168" i="82"/>
  <c r="AP101" i="82"/>
  <c r="AP138" i="82"/>
  <c r="AP132" i="82"/>
  <c r="AP128" i="82"/>
  <c r="AP81" i="82"/>
  <c r="AP85" i="82"/>
  <c r="AP145" i="82"/>
  <c r="AP108" i="82"/>
  <c r="AP120" i="82"/>
  <c r="AP179" i="82"/>
  <c r="AP141" i="82"/>
  <c r="AP117" i="82"/>
  <c r="AP164" i="82"/>
  <c r="AP176" i="82"/>
  <c r="AP129" i="82"/>
  <c r="AP148" i="82"/>
  <c r="AP121" i="82"/>
  <c r="AP125" i="82"/>
  <c r="AP133" i="82"/>
  <c r="AP156" i="82"/>
  <c r="AP137" i="82"/>
  <c r="AQ86" i="82"/>
  <c r="AQ102" i="82"/>
  <c r="AQ70" i="82"/>
  <c r="AQ182" i="82"/>
  <c r="AQ165" i="82"/>
  <c r="AQ66" i="82"/>
  <c r="AQ110" i="82"/>
  <c r="AQ184" i="82"/>
  <c r="AQ169" i="82"/>
  <c r="AQ78" i="82"/>
  <c r="AQ177" i="82"/>
  <c r="AQ162" i="82"/>
  <c r="AQ98" i="82"/>
  <c r="AQ106" i="82"/>
  <c r="AQ126" i="82"/>
  <c r="AQ153" i="82"/>
  <c r="AQ95" i="82"/>
  <c r="AQ87" i="82"/>
  <c r="AQ158" i="82"/>
  <c r="AQ166" i="82"/>
  <c r="AQ157" i="82"/>
  <c r="AQ91" i="82"/>
  <c r="AQ146" i="82"/>
  <c r="AQ71" i="82"/>
  <c r="AQ161" i="82"/>
  <c r="AQ154" i="82"/>
  <c r="AQ107" i="82"/>
  <c r="AQ67" i="82"/>
  <c r="AQ171" i="82"/>
  <c r="AQ150" i="82"/>
  <c r="AQ170" i="82"/>
  <c r="AQ114" i="82"/>
  <c r="AQ99" i="82"/>
  <c r="AQ83" i="82"/>
  <c r="AQ94" i="82"/>
  <c r="AQ118" i="82"/>
  <c r="AQ174" i="82"/>
  <c r="AQ142" i="82"/>
  <c r="AQ178" i="82"/>
  <c r="AQ122" i="82"/>
  <c r="AQ75" i="82"/>
  <c r="AQ111" i="82"/>
  <c r="AQ139" i="82"/>
  <c r="AQ82" i="82"/>
  <c r="AQ123" i="82"/>
  <c r="AQ72" i="82"/>
  <c r="AQ127" i="82"/>
  <c r="AQ143" i="82"/>
  <c r="AQ134" i="82"/>
  <c r="AQ79" i="82"/>
  <c r="AQ119" i="82"/>
  <c r="AQ131" i="82"/>
  <c r="AQ135" i="82"/>
  <c r="AQ92" i="82"/>
  <c r="AQ96" i="82"/>
  <c r="AQ163" i="82"/>
  <c r="AQ103" i="82"/>
  <c r="AQ76" i="82"/>
  <c r="AQ115" i="82"/>
  <c r="AQ130" i="82"/>
  <c r="AQ68" i="82"/>
  <c r="AQ151" i="82"/>
  <c r="AQ100" i="82"/>
  <c r="AQ104" i="82"/>
  <c r="AQ116" i="82"/>
  <c r="AQ147" i="82"/>
  <c r="AQ159" i="82"/>
  <c r="AQ80" i="82"/>
  <c r="AQ155" i="82"/>
  <c r="AQ88" i="82"/>
  <c r="AQ172" i="82"/>
  <c r="AQ84" i="82"/>
  <c r="AQ167" i="82"/>
  <c r="AQ90" i="82"/>
  <c r="AQ183" i="82"/>
  <c r="AQ175" i="82"/>
  <c r="AQ120" i="82"/>
  <c r="AQ176" i="82"/>
  <c r="AQ85" i="82"/>
  <c r="AQ148" i="82"/>
  <c r="AQ181" i="82"/>
  <c r="AQ138" i="82"/>
  <c r="AQ112" i="82"/>
  <c r="AQ145" i="82"/>
  <c r="AQ128" i="82"/>
  <c r="AQ136" i="82"/>
  <c r="AQ124" i="82"/>
  <c r="AQ89" i="82"/>
  <c r="AQ160" i="82"/>
  <c r="AQ101" i="82"/>
  <c r="AQ74" i="82"/>
  <c r="AQ164" i="82"/>
  <c r="AQ108" i="82"/>
  <c r="AQ73" i="82"/>
  <c r="AQ149" i="82"/>
  <c r="AQ69" i="82"/>
  <c r="AQ77" i="82"/>
  <c r="AQ152" i="82"/>
  <c r="AQ109" i="82"/>
  <c r="AQ173" i="82"/>
  <c r="AQ133" i="82"/>
  <c r="AQ81" i="82"/>
  <c r="AQ97" i="82"/>
  <c r="AQ137" i="82"/>
  <c r="AQ168" i="82"/>
  <c r="AQ141" i="82"/>
  <c r="AQ140" i="82"/>
  <c r="AQ93" i="82"/>
  <c r="AQ156" i="82"/>
  <c r="AQ113" i="82"/>
  <c r="AQ132" i="82"/>
  <c r="AQ105" i="82"/>
  <c r="AQ121" i="82"/>
  <c r="AQ117" i="82"/>
  <c r="AQ144" i="82"/>
  <c r="AQ180" i="82"/>
  <c r="AQ179" i="82"/>
  <c r="AQ129" i="82"/>
  <c r="AQ125" i="82"/>
  <c r="AJ51" i="82"/>
  <c r="AJ44" i="82"/>
  <c r="AJ43" i="82"/>
  <c r="AJ55" i="82"/>
  <c r="AJ20" i="82"/>
  <c r="AJ9" i="82"/>
  <c r="AJ62" i="82"/>
  <c r="AJ31" i="82"/>
  <c r="AJ30" i="82"/>
  <c r="AJ54" i="82"/>
  <c r="AJ42" i="82"/>
  <c r="AJ32" i="82"/>
  <c r="AJ16" i="82"/>
  <c r="AJ29" i="82"/>
  <c r="AJ19" i="82"/>
  <c r="AJ7" i="82"/>
  <c r="AJ17" i="82"/>
  <c r="AJ41" i="82"/>
  <c r="AJ21" i="82"/>
  <c r="AJ64" i="82"/>
  <c r="AJ45" i="82"/>
  <c r="AJ13" i="82"/>
  <c r="AJ40" i="82"/>
  <c r="AJ18" i="82"/>
  <c r="AJ28" i="82"/>
  <c r="AJ63" i="82"/>
  <c r="AJ57" i="82"/>
  <c r="AJ59" i="82"/>
  <c r="AJ27" i="82"/>
  <c r="AJ50" i="82"/>
  <c r="AJ26" i="82"/>
  <c r="AJ38" i="82"/>
  <c r="AJ61" i="82"/>
  <c r="AJ49" i="82"/>
  <c r="AJ37" i="82"/>
  <c r="AJ48" i="82"/>
  <c r="AJ24" i="82"/>
  <c r="AJ35" i="82"/>
  <c r="AJ36" i="82"/>
  <c r="AJ12" i="82"/>
  <c r="AJ60" i="82"/>
  <c r="AJ14" i="82"/>
  <c r="AJ33" i="82"/>
  <c r="AJ52" i="82"/>
  <c r="AJ39" i="82"/>
  <c r="AJ15" i="82"/>
  <c r="AJ22" i="82"/>
  <c r="AJ46" i="82"/>
  <c r="AJ23" i="82"/>
  <c r="AJ53" i="82"/>
  <c r="AJ56" i="82"/>
  <c r="AJ10" i="82"/>
  <c r="AJ34" i="82"/>
  <c r="AJ25" i="82"/>
  <c r="AJ8" i="82"/>
  <c r="AJ47" i="82"/>
  <c r="AJ11" i="82"/>
  <c r="AJ58" i="82"/>
  <c r="AH43" i="82"/>
  <c r="AH44" i="82"/>
  <c r="AH41" i="82"/>
  <c r="AH55" i="82"/>
  <c r="AH7" i="82"/>
  <c r="AH17" i="82"/>
  <c r="AH20" i="82"/>
  <c r="AH19" i="82"/>
  <c r="AH9" i="82"/>
  <c r="AH32" i="82"/>
  <c r="AH54" i="82"/>
  <c r="AH42" i="82"/>
  <c r="AH31" i="82"/>
  <c r="AH51" i="82"/>
  <c r="AH30" i="82"/>
  <c r="AH39" i="82"/>
  <c r="AH62" i="82"/>
  <c r="AH18" i="82"/>
  <c r="AH29" i="82"/>
  <c r="AH45" i="82"/>
  <c r="AH21" i="82"/>
  <c r="AH16" i="82"/>
  <c r="AH26" i="82"/>
  <c r="AH14" i="82"/>
  <c r="AH59" i="82"/>
  <c r="AH38" i="82"/>
  <c r="AH49" i="82"/>
  <c r="AH40" i="82"/>
  <c r="AH57" i="82"/>
  <c r="AH63" i="82"/>
  <c r="AH64" i="82"/>
  <c r="AH28" i="82"/>
  <c r="AH48" i="82"/>
  <c r="AH36" i="82"/>
  <c r="AH56" i="82"/>
  <c r="AH33" i="82"/>
  <c r="AH61" i="82"/>
  <c r="AH27" i="82"/>
  <c r="AH13" i="82"/>
  <c r="AH25" i="82"/>
  <c r="AH50" i="82"/>
  <c r="AH52" i="82"/>
  <c r="AH46" i="82"/>
  <c r="AH47" i="82"/>
  <c r="AH58" i="82"/>
  <c r="AH34" i="82"/>
  <c r="AH12" i="82"/>
  <c r="AH11" i="82"/>
  <c r="AH15" i="82"/>
  <c r="AH35" i="82"/>
  <c r="AH53" i="82"/>
  <c r="AH60" i="82"/>
  <c r="AH10" i="82"/>
  <c r="AH24" i="82"/>
  <c r="AH37" i="82"/>
  <c r="AH23" i="82"/>
  <c r="AH22" i="82"/>
  <c r="AH8" i="82"/>
  <c r="BC265" i="32"/>
  <c r="BC245" i="32"/>
  <c r="BC280" i="32"/>
  <c r="BC266" i="32"/>
  <c r="BC290" i="32"/>
  <c r="BC278" i="32"/>
  <c r="BC289" i="32"/>
  <c r="BC244" i="32"/>
  <c r="BC263" i="32"/>
  <c r="BC264" i="32"/>
  <c r="BC276" i="32"/>
  <c r="BC286" i="32"/>
  <c r="BC277" i="32"/>
  <c r="BC262" i="32"/>
  <c r="BC275" i="32"/>
  <c r="BC243" i="32"/>
  <c r="BC242" i="32"/>
  <c r="BC285" i="32"/>
  <c r="BC274" i="32"/>
  <c r="BC291" i="32"/>
  <c r="BC261" i="32"/>
  <c r="BC279" i="32"/>
  <c r="BC288" i="32"/>
  <c r="BC287" i="32"/>
  <c r="BC247" i="32"/>
  <c r="BC246" i="32"/>
  <c r="BC297" i="32"/>
  <c r="BC272" i="32"/>
  <c r="BC273" i="32"/>
  <c r="BC295" i="32"/>
  <c r="BC281" i="32"/>
  <c r="BC284" i="32"/>
  <c r="BC282" i="32"/>
  <c r="BC283" i="32"/>
  <c r="BC271" i="32"/>
  <c r="BC296" i="32"/>
  <c r="BC248" i="32"/>
  <c r="BC249" i="32"/>
  <c r="BC292" i="32"/>
  <c r="BC293" i="32"/>
  <c r="BC270" i="32"/>
  <c r="BC250" i="32"/>
  <c r="BC256" i="32"/>
  <c r="BC255" i="32"/>
  <c r="BC258" i="32"/>
  <c r="BC268" i="32"/>
  <c r="BC251" i="32"/>
  <c r="BC257" i="32"/>
  <c r="BC253" i="32"/>
  <c r="BC259" i="32"/>
  <c r="BC260" i="32"/>
  <c r="BC294" i="32"/>
  <c r="BC269" i="32"/>
  <c r="BC267" i="32"/>
  <c r="BC241" i="32"/>
  <c r="BC252" i="32"/>
  <c r="BC254" i="32"/>
  <c r="BA290" i="32"/>
  <c r="BA278" i="32"/>
  <c r="BA265" i="32"/>
  <c r="BA280" i="32"/>
  <c r="BA266" i="32"/>
  <c r="BA277" i="32"/>
  <c r="BA244" i="32"/>
  <c r="BA289" i="32"/>
  <c r="BA264" i="32"/>
  <c r="BA245" i="32"/>
  <c r="BA243" i="32"/>
  <c r="BA288" i="32"/>
  <c r="BA275" i="32"/>
  <c r="BA242" i="32"/>
  <c r="BA286" i="32"/>
  <c r="BA287" i="32"/>
  <c r="BA276" i="32"/>
  <c r="BA279" i="32"/>
  <c r="BA247" i="32"/>
  <c r="BA274" i="32"/>
  <c r="BA262" i="32"/>
  <c r="BA291" i="32"/>
  <c r="BA273" i="32"/>
  <c r="BA261" i="32"/>
  <c r="BA263" i="32"/>
  <c r="BA297" i="32"/>
  <c r="BA285" i="32"/>
  <c r="BA272" i="32"/>
  <c r="BA246" i="32"/>
  <c r="BA284" i="32"/>
  <c r="BA296" i="32"/>
  <c r="BA249" i="32"/>
  <c r="BA282" i="32"/>
  <c r="BA270" i="32"/>
  <c r="BA283" i="32"/>
  <c r="BA271" i="32"/>
  <c r="BA295" i="32"/>
  <c r="BA293" i="32"/>
  <c r="BA281" i="32"/>
  <c r="BA248" i="32"/>
  <c r="BA292" i="32"/>
  <c r="BA267" i="32"/>
  <c r="BA253" i="32"/>
  <c r="BA259" i="32"/>
  <c r="BA255" i="32"/>
  <c r="BA260" i="32"/>
  <c r="BA268" i="32"/>
  <c r="BA241" i="32"/>
  <c r="BA254" i="32"/>
  <c r="BA294" i="32"/>
  <c r="BA250" i="32"/>
  <c r="BA256" i="32"/>
  <c r="BA258" i="32"/>
  <c r="BA252" i="32"/>
  <c r="BA269" i="32"/>
  <c r="BA251" i="32"/>
  <c r="BA257" i="32"/>
  <c r="BD280" i="32"/>
  <c r="BD290" i="32"/>
  <c r="BD266" i="32"/>
  <c r="BD277" i="32"/>
  <c r="BD245" i="32"/>
  <c r="BD289" i="32"/>
  <c r="BD288" i="32"/>
  <c r="BD278" i="32"/>
  <c r="BD264" i="32"/>
  <c r="BD263" i="32"/>
  <c r="BD265" i="32"/>
  <c r="BD276" i="32"/>
  <c r="BD243" i="32"/>
  <c r="BD275" i="32"/>
  <c r="BD242" i="32"/>
  <c r="BD247" i="32"/>
  <c r="BD244" i="32"/>
  <c r="BD286" i="32"/>
  <c r="BD261" i="32"/>
  <c r="BD262" i="32"/>
  <c r="BD279" i="32"/>
  <c r="BD273" i="32"/>
  <c r="BD291" i="32"/>
  <c r="BD274" i="32"/>
  <c r="BD287" i="32"/>
  <c r="BD297" i="32"/>
  <c r="BD285" i="32"/>
  <c r="BD246" i="32"/>
  <c r="BD296" i="32"/>
  <c r="BD281" i="32"/>
  <c r="BD284" i="32"/>
  <c r="BD272" i="32"/>
  <c r="BD295" i="32"/>
  <c r="BD270" i="32"/>
  <c r="BD271" i="32"/>
  <c r="BD283" i="32"/>
  <c r="BD282" i="32"/>
  <c r="BD248" i="32"/>
  <c r="BD293" i="32"/>
  <c r="BD249" i="32"/>
  <c r="BD292" i="32"/>
  <c r="BD259" i="32"/>
  <c r="BD269" i="32"/>
  <c r="BD260" i="32"/>
  <c r="BD268" i="32"/>
  <c r="BD294" i="32"/>
  <c r="BD267" i="32"/>
  <c r="BD252" i="32"/>
  <c r="BD254" i="32"/>
  <c r="BD250" i="32"/>
  <c r="BD256" i="32"/>
  <c r="BD258" i="32"/>
  <c r="BD255" i="32"/>
  <c r="BD251" i="32"/>
  <c r="BD257" i="32"/>
  <c r="BD253" i="32"/>
  <c r="BD241" i="32"/>
  <c r="BE266" i="32"/>
  <c r="BE277" i="32"/>
  <c r="BE280" i="32"/>
  <c r="BE290" i="32"/>
  <c r="BE245" i="32"/>
  <c r="BE265" i="32"/>
  <c r="BE278" i="32"/>
  <c r="BE264" i="32"/>
  <c r="BE244" i="32"/>
  <c r="BE288" i="32"/>
  <c r="BE289" i="32"/>
  <c r="BE247" i="32"/>
  <c r="BE275" i="32"/>
  <c r="BE276" i="32"/>
  <c r="BE263" i="32"/>
  <c r="BE262" i="32"/>
  <c r="BE287" i="32"/>
  <c r="BE243" i="32"/>
  <c r="BE285" i="32"/>
  <c r="BE286" i="32"/>
  <c r="BE274" i="32"/>
  <c r="BE242" i="32"/>
  <c r="BE291" i="32"/>
  <c r="BE261" i="32"/>
  <c r="BE273" i="32"/>
  <c r="BE279" i="32"/>
  <c r="BE246" i="32"/>
  <c r="BE283" i="32"/>
  <c r="BE295" i="32"/>
  <c r="BE270" i="32"/>
  <c r="BE272" i="32"/>
  <c r="BE271" i="32"/>
  <c r="BE297" i="32"/>
  <c r="BE282" i="32"/>
  <c r="BE293" i="32"/>
  <c r="BE284" i="32"/>
  <c r="BE296" i="32"/>
  <c r="BE249" i="32"/>
  <c r="BE292" i="32"/>
  <c r="BE248" i="32"/>
  <c r="BE281" i="32"/>
  <c r="BE260" i="32"/>
  <c r="BE268" i="32"/>
  <c r="BE254" i="32"/>
  <c r="BE241" i="32"/>
  <c r="BE267" i="32"/>
  <c r="BE250" i="32"/>
  <c r="BE256" i="32"/>
  <c r="BE257" i="32"/>
  <c r="BE258" i="32"/>
  <c r="BE251" i="32"/>
  <c r="BE253" i="32"/>
  <c r="BE252" i="32"/>
  <c r="BE259" i="32"/>
  <c r="BE269" i="32"/>
  <c r="BE255" i="32"/>
  <c r="BE294" i="32"/>
  <c r="AZ280" i="32"/>
  <c r="AZ266" i="32"/>
  <c r="AZ245" i="32"/>
  <c r="AZ278" i="32"/>
  <c r="AZ290" i="32"/>
  <c r="AZ265" i="32"/>
  <c r="AZ289" i="32"/>
  <c r="AZ277" i="32"/>
  <c r="AZ288" i="32"/>
  <c r="AZ276" i="32"/>
  <c r="AZ263" i="32"/>
  <c r="AZ243" i="32"/>
  <c r="AZ264" i="32"/>
  <c r="AZ244" i="32"/>
  <c r="AZ291" i="32"/>
  <c r="AZ262" i="32"/>
  <c r="AZ275" i="32"/>
  <c r="AZ242" i="32"/>
  <c r="AZ286" i="32"/>
  <c r="AZ287" i="32"/>
  <c r="AZ261" i="32"/>
  <c r="AZ297" i="32"/>
  <c r="AZ247" i="32"/>
  <c r="AZ273" i="32"/>
  <c r="AZ274" i="32"/>
  <c r="AZ285" i="32"/>
  <c r="AZ284" i="32"/>
  <c r="AZ279" i="32"/>
  <c r="AZ272" i="32"/>
  <c r="AZ246" i="32"/>
  <c r="AZ271" i="32"/>
  <c r="AZ296" i="32"/>
  <c r="AZ295" i="32"/>
  <c r="AZ282" i="32"/>
  <c r="AZ283" i="32"/>
  <c r="AZ270" i="32"/>
  <c r="AZ292" i="32"/>
  <c r="AZ293" i="32"/>
  <c r="AZ281" i="32"/>
  <c r="AZ249" i="32"/>
  <c r="AZ248" i="32"/>
  <c r="AZ250" i="32"/>
  <c r="AZ252" i="32"/>
  <c r="AZ269" i="32"/>
  <c r="AZ251" i="32"/>
  <c r="AZ257" i="32"/>
  <c r="AZ267" i="32"/>
  <c r="AZ259" i="32"/>
  <c r="AZ255" i="32"/>
  <c r="AZ260" i="32"/>
  <c r="AZ256" i="32"/>
  <c r="AZ241" i="32"/>
  <c r="AZ253" i="32"/>
  <c r="AZ268" i="32"/>
  <c r="AZ258" i="32"/>
  <c r="AZ254" i="32"/>
  <c r="AZ294" i="32"/>
  <c r="BG280" i="32"/>
  <c r="BG245" i="32"/>
  <c r="BG289" i="32"/>
  <c r="BG266" i="32"/>
  <c r="BG278" i="32"/>
  <c r="BG265" i="32"/>
  <c r="BG290" i="32"/>
  <c r="BG277" i="32"/>
  <c r="BG244" i="32"/>
  <c r="BG263" i="32"/>
  <c r="BG264" i="32"/>
  <c r="BG287" i="32"/>
  <c r="BG243" i="32"/>
  <c r="BG288" i="32"/>
  <c r="BG276" i="32"/>
  <c r="BG275" i="32"/>
  <c r="BG242" i="32"/>
  <c r="BG286" i="32"/>
  <c r="BG261" i="32"/>
  <c r="BG297" i="32"/>
  <c r="BG285" i="32"/>
  <c r="BG273" i="32"/>
  <c r="BG262" i="32"/>
  <c r="BG291" i="32"/>
  <c r="BG247" i="32"/>
  <c r="BG274" i="32"/>
  <c r="BG296" i="32"/>
  <c r="BG246" i="32"/>
  <c r="BG272" i="32"/>
  <c r="BG284" i="32"/>
  <c r="BG271" i="32"/>
  <c r="BG249" i="32"/>
  <c r="BG282" i="32"/>
  <c r="BG281" i="32"/>
  <c r="BG270" i="32"/>
  <c r="BG283" i="32"/>
  <c r="BG295" i="32"/>
  <c r="BG279" i="32"/>
  <c r="BG292" i="32"/>
  <c r="BG293" i="32"/>
  <c r="BG248" i="32"/>
  <c r="BG255" i="32"/>
  <c r="BG269" i="32"/>
  <c r="BG257" i="32"/>
  <c r="BG267" i="32"/>
  <c r="BG250" i="32"/>
  <c r="BG256" i="32"/>
  <c r="BG241" i="32"/>
  <c r="BG251" i="32"/>
  <c r="BG260" i="32"/>
  <c r="BG294" i="32"/>
  <c r="BG258" i="32"/>
  <c r="BG253" i="32"/>
  <c r="BG252" i="32"/>
  <c r="BG268" i="32"/>
  <c r="BG254" i="32"/>
  <c r="BG259" i="32"/>
  <c r="BB278" i="32"/>
  <c r="BB289" i="32"/>
  <c r="BB265" i="32"/>
  <c r="BB280" i="32"/>
  <c r="BB266" i="32"/>
  <c r="BB245" i="32"/>
  <c r="BB290" i="32"/>
  <c r="BB288" i="32"/>
  <c r="BB243" i="32"/>
  <c r="BB244" i="32"/>
  <c r="BB264" i="32"/>
  <c r="BB242" i="32"/>
  <c r="BB291" i="32"/>
  <c r="BB276" i="32"/>
  <c r="BB287" i="32"/>
  <c r="BB277" i="32"/>
  <c r="BB247" i="32"/>
  <c r="BB262" i="32"/>
  <c r="BB263" i="32"/>
  <c r="BB275" i="32"/>
  <c r="BB274" i="32"/>
  <c r="BB279" i="32"/>
  <c r="BB261" i="32"/>
  <c r="BB286" i="32"/>
  <c r="BB272" i="32"/>
  <c r="BB246" i="32"/>
  <c r="BB273" i="32"/>
  <c r="BB293" i="32"/>
  <c r="BB284" i="32"/>
  <c r="BB282" i="32"/>
  <c r="BB271" i="32"/>
  <c r="BB292" i="32"/>
  <c r="BB283" i="32"/>
  <c r="BB295" i="32"/>
  <c r="BB248" i="32"/>
  <c r="BB297" i="32"/>
  <c r="BB285" i="32"/>
  <c r="BB296" i="32"/>
  <c r="BB249" i="32"/>
  <c r="BB281" i="32"/>
  <c r="BB270" i="32"/>
  <c r="BB268" i="32"/>
  <c r="BB255" i="32"/>
  <c r="BB254" i="32"/>
  <c r="BB250" i="32"/>
  <c r="BB256" i="32"/>
  <c r="BB258" i="32"/>
  <c r="BB269" i="32"/>
  <c r="BB251" i="32"/>
  <c r="BB257" i="32"/>
  <c r="BB267" i="32"/>
  <c r="BB253" i="32"/>
  <c r="BB294" i="32"/>
  <c r="BB259" i="32"/>
  <c r="BB260" i="32"/>
  <c r="BB241" i="32"/>
  <c r="BB252" i="32"/>
  <c r="AY265" i="32"/>
  <c r="AY280" i="32"/>
  <c r="AY266" i="32"/>
  <c r="AY245" i="32"/>
  <c r="AY289" i="32"/>
  <c r="AY278" i="32"/>
  <c r="AY290" i="32"/>
  <c r="AY277" i="32"/>
  <c r="AY264" i="32"/>
  <c r="AY244" i="32"/>
  <c r="AY247" i="32"/>
  <c r="AY276" i="32"/>
  <c r="AY263" i="32"/>
  <c r="AY288" i="32"/>
  <c r="AY243" i="32"/>
  <c r="AY262" i="32"/>
  <c r="AY275" i="32"/>
  <c r="AY242" i="32"/>
  <c r="AY285" i="32"/>
  <c r="AY286" i="32"/>
  <c r="AY261" i="32"/>
  <c r="AY297" i="32"/>
  <c r="AY287" i="32"/>
  <c r="AY246" i="32"/>
  <c r="AY274" i="32"/>
  <c r="AY273" i="32"/>
  <c r="AY291" i="32"/>
  <c r="AY279" i="32"/>
  <c r="AY284" i="32"/>
  <c r="AY270" i="32"/>
  <c r="AY272" i="32"/>
  <c r="AY271" i="32"/>
  <c r="AY295" i="32"/>
  <c r="AY282" i="32"/>
  <c r="AY296" i="32"/>
  <c r="AY293" i="32"/>
  <c r="AY248" i="32"/>
  <c r="AY283" i="32"/>
  <c r="AY292" i="32"/>
  <c r="AY281" i="32"/>
  <c r="AY249" i="32"/>
  <c r="AY268" i="32"/>
  <c r="AY258" i="32"/>
  <c r="AY250" i="32"/>
  <c r="AY253" i="32"/>
  <c r="AY254" i="32"/>
  <c r="AY294" i="32"/>
  <c r="AY241" i="32"/>
  <c r="AY267" i="32"/>
  <c r="AY252" i="32"/>
  <c r="AY269" i="32"/>
  <c r="AY251" i="32"/>
  <c r="AY256" i="32"/>
  <c r="AY257" i="32"/>
  <c r="AY259" i="32"/>
  <c r="AY255" i="32"/>
  <c r="AY260" i="32"/>
  <c r="BF266" i="32"/>
  <c r="BF265" i="32"/>
  <c r="BF245" i="32"/>
  <c r="BF280" i="32"/>
  <c r="BF289" i="32"/>
  <c r="BF277" i="32"/>
  <c r="BF278" i="32"/>
  <c r="BF290" i="32"/>
  <c r="BF244" i="32"/>
  <c r="BF288" i="32"/>
  <c r="BF264" i="32"/>
  <c r="BF243" i="32"/>
  <c r="BF262" i="32"/>
  <c r="BF276" i="32"/>
  <c r="BF287" i="32"/>
  <c r="BF247" i="32"/>
  <c r="BF263" i="32"/>
  <c r="BF275" i="32"/>
  <c r="BF286" i="32"/>
  <c r="BF291" i="32"/>
  <c r="BF261" i="32"/>
  <c r="BF279" i="32"/>
  <c r="BF297" i="32"/>
  <c r="BF274" i="32"/>
  <c r="BF242" i="32"/>
  <c r="BF273" i="32"/>
  <c r="BF246" i="32"/>
  <c r="BF285" i="32"/>
  <c r="BF272" i="32"/>
  <c r="BF271" i="32"/>
  <c r="BF284" i="32"/>
  <c r="BF296" i="32"/>
  <c r="BF282" i="32"/>
  <c r="BF249" i="32"/>
  <c r="BF283" i="32"/>
  <c r="BF295" i="32"/>
  <c r="BF270" i="32"/>
  <c r="BF292" i="32"/>
  <c r="BF293" i="32"/>
  <c r="BF281" i="32"/>
  <c r="BF248" i="32"/>
  <c r="BF267" i="32"/>
  <c r="BF258" i="32"/>
  <c r="BF254" i="32"/>
  <c r="BF253" i="32"/>
  <c r="BF252" i="32"/>
  <c r="BF269" i="32"/>
  <c r="BF259" i="32"/>
  <c r="BF257" i="32"/>
  <c r="BF255" i="32"/>
  <c r="BF294" i="32"/>
  <c r="BF251" i="32"/>
  <c r="BF241" i="32"/>
  <c r="BF260" i="32"/>
  <c r="BF250" i="32"/>
  <c r="BF256" i="32"/>
  <c r="BF268" i="32"/>
  <c r="BG216" i="32"/>
  <c r="BG228" i="32"/>
  <c r="BG227" i="32"/>
  <c r="BG215" i="32"/>
  <c r="BG184" i="32"/>
  <c r="BG239" i="32"/>
  <c r="BG217" i="32"/>
  <c r="BG204" i="32"/>
  <c r="BG203" i="32"/>
  <c r="BG238" i="32"/>
  <c r="BG224" i="32"/>
  <c r="BG191" i="32"/>
  <c r="BG226" i="32"/>
  <c r="BG214" i="32"/>
  <c r="BG190" i="32"/>
  <c r="BG225" i="32"/>
  <c r="BG212" i="32"/>
  <c r="BG213" i="32"/>
  <c r="BG237" i="32"/>
  <c r="BG235" i="32"/>
  <c r="BG223" i="32"/>
  <c r="BG189" i="32"/>
  <c r="BG229" i="32"/>
  <c r="BG234" i="32"/>
  <c r="BG233" i="32"/>
  <c r="BG208" i="32"/>
  <c r="BG207" i="32"/>
  <c r="BG187" i="32"/>
  <c r="BG231" i="32"/>
  <c r="BG221" i="32"/>
  <c r="BG188" i="32"/>
  <c r="BG186" i="32"/>
  <c r="BG232" i="32"/>
  <c r="BG220" i="32"/>
  <c r="BG222" i="32"/>
  <c r="BG218" i="32"/>
  <c r="BG219" i="32"/>
  <c r="BG185" i="32"/>
  <c r="BG206" i="32"/>
  <c r="BG205" i="32"/>
  <c r="BG230" i="32"/>
  <c r="BG202" i="32"/>
  <c r="BG197" i="32"/>
  <c r="BG193" i="32"/>
  <c r="BG196" i="32"/>
  <c r="BG183" i="32"/>
  <c r="BG201" i="32"/>
  <c r="BG236" i="32"/>
  <c r="BG199" i="32"/>
  <c r="BG210" i="32"/>
  <c r="BG198" i="32"/>
  <c r="BG211" i="32"/>
  <c r="BG194" i="32"/>
  <c r="BG200" i="32"/>
  <c r="BG209" i="32"/>
  <c r="BG192" i="32"/>
  <c r="BG195" i="32"/>
  <c r="AH110" i="32"/>
  <c r="AH96" i="32"/>
  <c r="AH106" i="32"/>
  <c r="AH105" i="32"/>
  <c r="AH114" i="32"/>
  <c r="AH111" i="32"/>
  <c r="AH117" i="32"/>
  <c r="AH113" i="32"/>
  <c r="AH101" i="32"/>
  <c r="AH100" i="32"/>
  <c r="AH99" i="32"/>
  <c r="AH104" i="32"/>
  <c r="AH108" i="32"/>
  <c r="AH107" i="32"/>
  <c r="AH116" i="32"/>
  <c r="AH98" i="32"/>
  <c r="AH102" i="32"/>
  <c r="AH95" i="32"/>
  <c r="AH109" i="32"/>
  <c r="AH103" i="32"/>
  <c r="AH112" i="32"/>
  <c r="AH97" i="32"/>
  <c r="AH115" i="32"/>
  <c r="AH86" i="32"/>
  <c r="AH68" i="32"/>
  <c r="AH120" i="32"/>
  <c r="AH122" i="32"/>
  <c r="AH89" i="32"/>
  <c r="AH118" i="32"/>
  <c r="AH71" i="32"/>
  <c r="AH87" i="32"/>
  <c r="AH90" i="32"/>
  <c r="AH72" i="32"/>
  <c r="AH121" i="32"/>
  <c r="AH69" i="32"/>
  <c r="AH91" i="32"/>
  <c r="AH73" i="32"/>
  <c r="AH67" i="32"/>
  <c r="AH74" i="32"/>
  <c r="AH88" i="32"/>
  <c r="AH70" i="32"/>
  <c r="AH77" i="32"/>
  <c r="AH81" i="32"/>
  <c r="AH78" i="32"/>
  <c r="AH83" i="32"/>
  <c r="AH82" i="32"/>
  <c r="AH119" i="32"/>
  <c r="AH84" i="32"/>
  <c r="AH94" i="32"/>
  <c r="AH92" i="32"/>
  <c r="AH79" i="32"/>
  <c r="AH80" i="32"/>
  <c r="AH76" i="32"/>
  <c r="AH66" i="32"/>
  <c r="AH85" i="32"/>
  <c r="AH93" i="32"/>
  <c r="AH75" i="32"/>
  <c r="AJ106" i="32"/>
  <c r="AJ100" i="32"/>
  <c r="AJ108" i="32"/>
  <c r="AJ107" i="32"/>
  <c r="AJ105" i="32"/>
  <c r="AJ95" i="32"/>
  <c r="AJ99" i="32"/>
  <c r="AJ104" i="32"/>
  <c r="AJ98" i="32"/>
  <c r="AJ103" i="32"/>
  <c r="AJ114" i="32"/>
  <c r="AJ116" i="32"/>
  <c r="AJ102" i="32"/>
  <c r="AJ115" i="32"/>
  <c r="AJ117" i="32"/>
  <c r="AJ97" i="32"/>
  <c r="AJ101" i="32"/>
  <c r="AJ112" i="32"/>
  <c r="AJ109" i="32"/>
  <c r="AJ113" i="32"/>
  <c r="AJ110" i="32"/>
  <c r="AJ111" i="32"/>
  <c r="AJ96" i="32"/>
  <c r="AJ89" i="32"/>
  <c r="AJ86" i="32"/>
  <c r="AJ68" i="32"/>
  <c r="AJ120" i="32"/>
  <c r="AJ71" i="32"/>
  <c r="AJ118" i="32"/>
  <c r="AJ122" i="32"/>
  <c r="AJ72" i="32"/>
  <c r="AJ121" i="32"/>
  <c r="AJ69" i="32"/>
  <c r="AJ87" i="32"/>
  <c r="AJ90" i="32"/>
  <c r="AJ73" i="32"/>
  <c r="AJ91" i="32"/>
  <c r="AJ67" i="32"/>
  <c r="AJ88" i="32"/>
  <c r="AJ74" i="32"/>
  <c r="AJ70" i="32"/>
  <c r="AJ78" i="32"/>
  <c r="AJ84" i="32"/>
  <c r="AJ77" i="32"/>
  <c r="AJ93" i="32"/>
  <c r="AJ92" i="32"/>
  <c r="AJ82" i="32"/>
  <c r="AJ79" i="32"/>
  <c r="AJ80" i="32"/>
  <c r="AJ76" i="32"/>
  <c r="AJ85" i="32"/>
  <c r="AJ66" i="32"/>
  <c r="AJ75" i="32"/>
  <c r="AJ81" i="32"/>
  <c r="AJ83" i="32"/>
  <c r="AJ94" i="32"/>
  <c r="AJ119" i="32"/>
  <c r="AZ108" i="76"/>
  <c r="AZ24" i="76"/>
  <c r="AZ59" i="76"/>
  <c r="AZ83" i="76"/>
  <c r="AZ35" i="76"/>
  <c r="AZ91" i="76"/>
  <c r="AZ72" i="76"/>
  <c r="AZ11" i="76"/>
  <c r="AZ16" i="76"/>
  <c r="AZ38" i="76"/>
  <c r="AZ44" i="76"/>
  <c r="AZ76" i="76"/>
  <c r="AZ116" i="76"/>
  <c r="AZ120" i="76"/>
  <c r="AZ15" i="76"/>
  <c r="AZ79" i="76"/>
  <c r="AZ90" i="76"/>
  <c r="AZ118" i="76"/>
  <c r="AZ8" i="76"/>
  <c r="AZ94" i="76"/>
  <c r="AZ112" i="76"/>
  <c r="AZ29" i="76"/>
  <c r="AZ82" i="76"/>
  <c r="AZ9" i="76"/>
  <c r="AZ32" i="76"/>
  <c r="AZ41" i="76"/>
  <c r="AZ20" i="76"/>
  <c r="AZ26" i="76"/>
  <c r="AZ12" i="76"/>
  <c r="AZ42" i="76"/>
  <c r="AZ124" i="76"/>
  <c r="AZ33" i="76"/>
  <c r="AZ43" i="76"/>
  <c r="AZ27" i="76"/>
  <c r="AZ10" i="76"/>
  <c r="AZ86" i="76"/>
  <c r="AZ30" i="76"/>
  <c r="AZ62" i="76"/>
  <c r="AZ19" i="76"/>
  <c r="AZ73" i="76"/>
  <c r="AZ119" i="76"/>
  <c r="AZ60" i="76"/>
  <c r="AZ100" i="76"/>
  <c r="AZ58" i="76"/>
  <c r="AZ97" i="76"/>
  <c r="AZ17" i="76"/>
  <c r="AZ36" i="76"/>
  <c r="AZ123" i="76"/>
  <c r="AZ93" i="76"/>
  <c r="AZ23" i="76"/>
  <c r="AZ68" i="76"/>
  <c r="AZ70" i="76"/>
  <c r="AZ37" i="76"/>
  <c r="AZ66" i="76"/>
  <c r="AZ45" i="76"/>
  <c r="AZ69" i="76"/>
  <c r="AZ115" i="76"/>
  <c r="AZ56" i="76"/>
  <c r="AZ63" i="76"/>
  <c r="AZ117" i="76"/>
  <c r="AZ50" i="76"/>
  <c r="AZ114" i="76"/>
  <c r="AZ85" i="76"/>
  <c r="AZ49" i="76"/>
  <c r="AZ40" i="76"/>
  <c r="AZ34" i="76"/>
  <c r="AZ80" i="76"/>
  <c r="AZ122" i="76"/>
  <c r="AZ31" i="76"/>
  <c r="AZ61" i="76"/>
  <c r="AZ75" i="76"/>
  <c r="AZ98" i="76"/>
  <c r="AZ21" i="76"/>
  <c r="AZ95" i="76"/>
  <c r="AZ104" i="76"/>
  <c r="AZ113" i="76"/>
  <c r="AZ18" i="76"/>
  <c r="AZ121" i="76"/>
  <c r="AZ52" i="76"/>
  <c r="AZ47" i="76"/>
  <c r="AZ65" i="76"/>
  <c r="AZ109" i="76"/>
  <c r="AZ105" i="76"/>
  <c r="AZ46" i="76"/>
  <c r="AZ111" i="76"/>
  <c r="AZ106" i="76"/>
  <c r="AZ87" i="76"/>
  <c r="AZ81" i="76"/>
  <c r="AZ48" i="76"/>
  <c r="AZ55" i="76"/>
  <c r="AZ78" i="76"/>
  <c r="AZ53" i="76"/>
  <c r="AZ103" i="76"/>
  <c r="AZ51" i="76"/>
  <c r="AZ39" i="76"/>
  <c r="AZ54" i="76"/>
  <c r="AZ74" i="76"/>
  <c r="AZ101" i="76"/>
  <c r="AZ89" i="76"/>
  <c r="AZ14" i="76"/>
  <c r="AZ25" i="76"/>
  <c r="AZ125" i="76"/>
  <c r="AZ64" i="76"/>
  <c r="AZ88" i="76"/>
  <c r="AZ22" i="76"/>
  <c r="AZ7" i="76"/>
  <c r="AZ77" i="76"/>
  <c r="AZ107" i="76"/>
  <c r="AZ67" i="76"/>
  <c r="AZ71" i="76"/>
  <c r="AZ13" i="76"/>
  <c r="AZ99" i="76"/>
  <c r="AZ110" i="76"/>
  <c r="AZ102" i="76"/>
  <c r="AZ28" i="76"/>
  <c r="AZ96" i="76"/>
  <c r="AZ92" i="76"/>
  <c r="AZ84" i="76"/>
  <c r="AZ57" i="76"/>
  <c r="AW91" i="76"/>
  <c r="AW83" i="76"/>
  <c r="AW76" i="76"/>
  <c r="AW38" i="76"/>
  <c r="AW16" i="76"/>
  <c r="AW15" i="76"/>
  <c r="AW72" i="76"/>
  <c r="AW59" i="76"/>
  <c r="AW108" i="76"/>
  <c r="AW29" i="76"/>
  <c r="AW24" i="76"/>
  <c r="AW35" i="76"/>
  <c r="AW44" i="76"/>
  <c r="AW11" i="76"/>
  <c r="AW32" i="76"/>
  <c r="AW118" i="76"/>
  <c r="AW112" i="76"/>
  <c r="AW90" i="76"/>
  <c r="AW82" i="76"/>
  <c r="AW120" i="76"/>
  <c r="AW8" i="76"/>
  <c r="AW42" i="76"/>
  <c r="AW20" i="76"/>
  <c r="AW41" i="76"/>
  <c r="AW26" i="76"/>
  <c r="AW116" i="76"/>
  <c r="AW9" i="76"/>
  <c r="AW119" i="76"/>
  <c r="AW79" i="76"/>
  <c r="AW94" i="76"/>
  <c r="AW62" i="76"/>
  <c r="AW12" i="76"/>
  <c r="AW86" i="76"/>
  <c r="AW68" i="76"/>
  <c r="AW60" i="76"/>
  <c r="AW43" i="76"/>
  <c r="AW27" i="76"/>
  <c r="AW30" i="76"/>
  <c r="AW58" i="76"/>
  <c r="AW19" i="76"/>
  <c r="AW33" i="76"/>
  <c r="AW123" i="76"/>
  <c r="AW100" i="76"/>
  <c r="AW73" i="76"/>
  <c r="AW70" i="76"/>
  <c r="AW17" i="76"/>
  <c r="AW93" i="76"/>
  <c r="AW37" i="76"/>
  <c r="AW124" i="76"/>
  <c r="AW23" i="76"/>
  <c r="AW36" i="76"/>
  <c r="AW97" i="76"/>
  <c r="AW66" i="76"/>
  <c r="AW10" i="76"/>
  <c r="AW45" i="76"/>
  <c r="AW49" i="76"/>
  <c r="AW50" i="76"/>
  <c r="AW40" i="76"/>
  <c r="AW87" i="76"/>
  <c r="AW46" i="76"/>
  <c r="AW117" i="76"/>
  <c r="AW56" i="76"/>
  <c r="AW115" i="76"/>
  <c r="AW114" i="76"/>
  <c r="AW85" i="76"/>
  <c r="AW34" i="76"/>
  <c r="AW80" i="76"/>
  <c r="AW69" i="76"/>
  <c r="AW21" i="76"/>
  <c r="AW63" i="76"/>
  <c r="AW55" i="76"/>
  <c r="AW95" i="76"/>
  <c r="AW81" i="76"/>
  <c r="AW18" i="76"/>
  <c r="AW122" i="76"/>
  <c r="AW75" i="76"/>
  <c r="AW104" i="76"/>
  <c r="AW111" i="76"/>
  <c r="AW103" i="76"/>
  <c r="AW52" i="76"/>
  <c r="AW61" i="76"/>
  <c r="AW14" i="76"/>
  <c r="AW106" i="76"/>
  <c r="AW31" i="76"/>
  <c r="AW105" i="76"/>
  <c r="AW47" i="76"/>
  <c r="AW101" i="76"/>
  <c r="AW65" i="76"/>
  <c r="AW51" i="76"/>
  <c r="AW98" i="76"/>
  <c r="AW28" i="76"/>
  <c r="AW48" i="76"/>
  <c r="AW53" i="76"/>
  <c r="AW107" i="76"/>
  <c r="AW25" i="76"/>
  <c r="AW78" i="76"/>
  <c r="AW109" i="76"/>
  <c r="AW89" i="76"/>
  <c r="AW74" i="76"/>
  <c r="AW77" i="76"/>
  <c r="AW125" i="76"/>
  <c r="AW110" i="76"/>
  <c r="AW88" i="76"/>
  <c r="AW96" i="76"/>
  <c r="AW13" i="76"/>
  <c r="AW113" i="76"/>
  <c r="AW92" i="76"/>
  <c r="AW84" i="76"/>
  <c r="AW7" i="76"/>
  <c r="AW67" i="76"/>
  <c r="AW121" i="76"/>
  <c r="AW64" i="76"/>
  <c r="AW22" i="76"/>
  <c r="AW99" i="76"/>
  <c r="AW54" i="76"/>
  <c r="AW39" i="76"/>
  <c r="AW102" i="76"/>
  <c r="AW57" i="76"/>
  <c r="AW71" i="76"/>
  <c r="AY44" i="76"/>
  <c r="AY83" i="76"/>
  <c r="AY108" i="76"/>
  <c r="AY59" i="76"/>
  <c r="AY91" i="76"/>
  <c r="AY72" i="76"/>
  <c r="AY11" i="76"/>
  <c r="AY15" i="76"/>
  <c r="AY24" i="76"/>
  <c r="AY16" i="76"/>
  <c r="AY38" i="76"/>
  <c r="AY76" i="76"/>
  <c r="AY82" i="76"/>
  <c r="AY116" i="76"/>
  <c r="AY118" i="76"/>
  <c r="AY32" i="76"/>
  <c r="AY29" i="76"/>
  <c r="AY9" i="76"/>
  <c r="AY94" i="76"/>
  <c r="AY26" i="76"/>
  <c r="AY120" i="76"/>
  <c r="AY79" i="76"/>
  <c r="AY8" i="76"/>
  <c r="AY35" i="76"/>
  <c r="AY41" i="76"/>
  <c r="AY112" i="76"/>
  <c r="AY119" i="76"/>
  <c r="AY20" i="76"/>
  <c r="AY90" i="76"/>
  <c r="AY123" i="76"/>
  <c r="AY42" i="76"/>
  <c r="AY60" i="76"/>
  <c r="AY33" i="76"/>
  <c r="AY43" i="76"/>
  <c r="AY12" i="76"/>
  <c r="AY27" i="76"/>
  <c r="AY73" i="76"/>
  <c r="AY58" i="76"/>
  <c r="AY62" i="76"/>
  <c r="AY19" i="76"/>
  <c r="AY10" i="76"/>
  <c r="AY30" i="76"/>
  <c r="AY68" i="76"/>
  <c r="AY45" i="76"/>
  <c r="AY66" i="76"/>
  <c r="AY69" i="76"/>
  <c r="AY93" i="76"/>
  <c r="AY23" i="76"/>
  <c r="AY86" i="76"/>
  <c r="AY36" i="76"/>
  <c r="AY100" i="76"/>
  <c r="AY124" i="76"/>
  <c r="AY17" i="76"/>
  <c r="AY115" i="76"/>
  <c r="AY70" i="76"/>
  <c r="AY97" i="76"/>
  <c r="AY37" i="76"/>
  <c r="AY49" i="76"/>
  <c r="AY114" i="76"/>
  <c r="AY87" i="76"/>
  <c r="AY50" i="76"/>
  <c r="AY56" i="76"/>
  <c r="AY40" i="76"/>
  <c r="AY98" i="76"/>
  <c r="AY117" i="76"/>
  <c r="AY80" i="76"/>
  <c r="AY21" i="76"/>
  <c r="AY46" i="76"/>
  <c r="AY122" i="76"/>
  <c r="AY85" i="76"/>
  <c r="AY95" i="76"/>
  <c r="AY75" i="76"/>
  <c r="AY31" i="76"/>
  <c r="AY55" i="76"/>
  <c r="AY34" i="76"/>
  <c r="AY18" i="76"/>
  <c r="AY81" i="76"/>
  <c r="AY104" i="76"/>
  <c r="AY111" i="76"/>
  <c r="AY53" i="76"/>
  <c r="AY47" i="76"/>
  <c r="AY28" i="76"/>
  <c r="AY63" i="76"/>
  <c r="AY89" i="76"/>
  <c r="AY121" i="76"/>
  <c r="AY52" i="76"/>
  <c r="AY103" i="76"/>
  <c r="AY101" i="76"/>
  <c r="AY25" i="76"/>
  <c r="AY61" i="76"/>
  <c r="AY48" i="76"/>
  <c r="AY39" i="76"/>
  <c r="AY106" i="76"/>
  <c r="AY105" i="76"/>
  <c r="AY65" i="76"/>
  <c r="AY113" i="76"/>
  <c r="AY78" i="76"/>
  <c r="AY14" i="76"/>
  <c r="AY51" i="76"/>
  <c r="AY110" i="76"/>
  <c r="AY71" i="76"/>
  <c r="AY64" i="76"/>
  <c r="AY54" i="76"/>
  <c r="AY57" i="76"/>
  <c r="AY92" i="76"/>
  <c r="AY109" i="76"/>
  <c r="AY84" i="76"/>
  <c r="AY74" i="76"/>
  <c r="AY22" i="76"/>
  <c r="AY99" i="76"/>
  <c r="AY88" i="76"/>
  <c r="AY7" i="76"/>
  <c r="AY102" i="76"/>
  <c r="AY107" i="76"/>
  <c r="AY67" i="76"/>
  <c r="AY96" i="76"/>
  <c r="AY13" i="76"/>
  <c r="AY77" i="76"/>
  <c r="AY125" i="76"/>
  <c r="AX91" i="76"/>
  <c r="AX15" i="76"/>
  <c r="AX29" i="76"/>
  <c r="AX38" i="76"/>
  <c r="AX59" i="76"/>
  <c r="AX72" i="76"/>
  <c r="AX108" i="76"/>
  <c r="AX83" i="76"/>
  <c r="AX16" i="76"/>
  <c r="AX44" i="76"/>
  <c r="AX76" i="76"/>
  <c r="AX11" i="76"/>
  <c r="AX32" i="76"/>
  <c r="AX41" i="76"/>
  <c r="AX118" i="76"/>
  <c r="AX112" i="76"/>
  <c r="AX35" i="76"/>
  <c r="AX20" i="76"/>
  <c r="AX26" i="76"/>
  <c r="AX82" i="76"/>
  <c r="AX120" i="76"/>
  <c r="AX24" i="76"/>
  <c r="AX79" i="76"/>
  <c r="AX9" i="76"/>
  <c r="AX94" i="76"/>
  <c r="AX90" i="76"/>
  <c r="AX116" i="76"/>
  <c r="AX12" i="76"/>
  <c r="AX119" i="76"/>
  <c r="AX42" i="76"/>
  <c r="AX62" i="76"/>
  <c r="AX33" i="76"/>
  <c r="AX43" i="76"/>
  <c r="AX60" i="76"/>
  <c r="AX27" i="76"/>
  <c r="AX30" i="76"/>
  <c r="AX19" i="76"/>
  <c r="AX10" i="76"/>
  <c r="AX86" i="76"/>
  <c r="AX68" i="76"/>
  <c r="AX8" i="76"/>
  <c r="AX73" i="76"/>
  <c r="AX97" i="76"/>
  <c r="AX70" i="76"/>
  <c r="AX37" i="76"/>
  <c r="AX93" i="76"/>
  <c r="AX36" i="76"/>
  <c r="AX45" i="76"/>
  <c r="AX17" i="76"/>
  <c r="AX69" i="76"/>
  <c r="AX123" i="76"/>
  <c r="AX23" i="76"/>
  <c r="AX66" i="76"/>
  <c r="AX100" i="76"/>
  <c r="AX124" i="76"/>
  <c r="AX58" i="76"/>
  <c r="AX80" i="76"/>
  <c r="AX63" i="76"/>
  <c r="AX85" i="76"/>
  <c r="AX50" i="76"/>
  <c r="AX49" i="76"/>
  <c r="AX40" i="76"/>
  <c r="AX56" i="76"/>
  <c r="AX117" i="76"/>
  <c r="AX115" i="76"/>
  <c r="AX34" i="76"/>
  <c r="AX114" i="76"/>
  <c r="AX98" i="76"/>
  <c r="AX21" i="76"/>
  <c r="AX95" i="76"/>
  <c r="AX18" i="76"/>
  <c r="AX31" i="76"/>
  <c r="AX87" i="76"/>
  <c r="AX81" i="76"/>
  <c r="AX61" i="76"/>
  <c r="AX55" i="76"/>
  <c r="AX122" i="76"/>
  <c r="AX46" i="76"/>
  <c r="AX39" i="76"/>
  <c r="AX111" i="76"/>
  <c r="AX105" i="76"/>
  <c r="AX121" i="76"/>
  <c r="AX47" i="76"/>
  <c r="AX107" i="76"/>
  <c r="AX78" i="76"/>
  <c r="AX14" i="76"/>
  <c r="AX51" i="76"/>
  <c r="AX109" i="76"/>
  <c r="AX48" i="76"/>
  <c r="AX104" i="76"/>
  <c r="AX106" i="76"/>
  <c r="AX103" i="76"/>
  <c r="AX75" i="76"/>
  <c r="AX28" i="76"/>
  <c r="AX53" i="76"/>
  <c r="AX52" i="76"/>
  <c r="AX13" i="76"/>
  <c r="AX54" i="76"/>
  <c r="AX65" i="76"/>
  <c r="AX7" i="76"/>
  <c r="AX96" i="76"/>
  <c r="AX71" i="76"/>
  <c r="AX77" i="76"/>
  <c r="AX67" i="76"/>
  <c r="AX84" i="76"/>
  <c r="AX89" i="76"/>
  <c r="AX92" i="76"/>
  <c r="AX102" i="76"/>
  <c r="AX101" i="76"/>
  <c r="AX22" i="76"/>
  <c r="AX88" i="76"/>
  <c r="AX113" i="76"/>
  <c r="AX99" i="76"/>
  <c r="AX125" i="76"/>
  <c r="AX74" i="76"/>
  <c r="AX110" i="76"/>
  <c r="AX25" i="76"/>
  <c r="AX64" i="76"/>
  <c r="AX57" i="76"/>
  <c r="BD44" i="76"/>
  <c r="BD35" i="76"/>
  <c r="BD16" i="76"/>
  <c r="BD116" i="76"/>
  <c r="BD83" i="76"/>
  <c r="BD91" i="76"/>
  <c r="BD120" i="76"/>
  <c r="BD29" i="76"/>
  <c r="BD59" i="76"/>
  <c r="BD11" i="76"/>
  <c r="BD76" i="76"/>
  <c r="BD72" i="76"/>
  <c r="BD108" i="76"/>
  <c r="BD79" i="76"/>
  <c r="BD82" i="76"/>
  <c r="BD20" i="76"/>
  <c r="BD38" i="76"/>
  <c r="BD41" i="76"/>
  <c r="BD42" i="76"/>
  <c r="BD118" i="76"/>
  <c r="BD94" i="76"/>
  <c r="BD112" i="76"/>
  <c r="BD8" i="76"/>
  <c r="BD24" i="76"/>
  <c r="BD62" i="76"/>
  <c r="BD32" i="76"/>
  <c r="BD26" i="76"/>
  <c r="BD9" i="76"/>
  <c r="BD90" i="76"/>
  <c r="BD15" i="76"/>
  <c r="BD43" i="76"/>
  <c r="BD10" i="76"/>
  <c r="BD12" i="76"/>
  <c r="BD60" i="76"/>
  <c r="BD73" i="76"/>
  <c r="BD19" i="76"/>
  <c r="BD123" i="76"/>
  <c r="BD124" i="76"/>
  <c r="BD58" i="76"/>
  <c r="BD119" i="76"/>
  <c r="BD33" i="76"/>
  <c r="BD27" i="76"/>
  <c r="BD100" i="76"/>
  <c r="BD23" i="76"/>
  <c r="BD17" i="76"/>
  <c r="BD66" i="76"/>
  <c r="BD49" i="76"/>
  <c r="BD45" i="76"/>
  <c r="BD93" i="76"/>
  <c r="BD68" i="76"/>
  <c r="BD97" i="76"/>
  <c r="BD70" i="76"/>
  <c r="BD36" i="76"/>
  <c r="BD86" i="76"/>
  <c r="BD115" i="76"/>
  <c r="BD30" i="76"/>
  <c r="BD37" i="76"/>
  <c r="BD85" i="76"/>
  <c r="BD75" i="76"/>
  <c r="BD98" i="76"/>
  <c r="BD69" i="76"/>
  <c r="BD50" i="76"/>
  <c r="BD122" i="76"/>
  <c r="BD34" i="76"/>
  <c r="BD56" i="76"/>
  <c r="BD80" i="76"/>
  <c r="BD95" i="76"/>
  <c r="BD63" i="76"/>
  <c r="BD46" i="76"/>
  <c r="BD87" i="76"/>
  <c r="BD40" i="76"/>
  <c r="BD21" i="76"/>
  <c r="BD18" i="76"/>
  <c r="BD81" i="76"/>
  <c r="BD117" i="76"/>
  <c r="BD114" i="76"/>
  <c r="BD61" i="76"/>
  <c r="BD48" i="76"/>
  <c r="BD106" i="76"/>
  <c r="BD55" i="76"/>
  <c r="BD53" i="76"/>
  <c r="BD14" i="76"/>
  <c r="BD104" i="76"/>
  <c r="BD121" i="76"/>
  <c r="BD109" i="76"/>
  <c r="BD31" i="76"/>
  <c r="BD101" i="76"/>
  <c r="BD13" i="76"/>
  <c r="BD47" i="76"/>
  <c r="BD107" i="76"/>
  <c r="BD111" i="76"/>
  <c r="BD105" i="76"/>
  <c r="BD52" i="76"/>
  <c r="BD78" i="76"/>
  <c r="BD51" i="76"/>
  <c r="BD89" i="76"/>
  <c r="BD103" i="76"/>
  <c r="BD65" i="76"/>
  <c r="BD28" i="76"/>
  <c r="BD25" i="76"/>
  <c r="BD99" i="76"/>
  <c r="BD57" i="76"/>
  <c r="BD113" i="76"/>
  <c r="BD88" i="76"/>
  <c r="BD110" i="76"/>
  <c r="BD7" i="76"/>
  <c r="BD84" i="76"/>
  <c r="BD102" i="76"/>
  <c r="BD77" i="76"/>
  <c r="BD67" i="76"/>
  <c r="BD39" i="76"/>
  <c r="BD74" i="76"/>
  <c r="BD22" i="76"/>
  <c r="BD96" i="76"/>
  <c r="BD71" i="76"/>
  <c r="BD54" i="76"/>
  <c r="BD92" i="76"/>
  <c r="BD125" i="76"/>
  <c r="BD64" i="76"/>
  <c r="AV38" i="76"/>
  <c r="AV72" i="76"/>
  <c r="AV108" i="76"/>
  <c r="AV11" i="76"/>
  <c r="AV76" i="76"/>
  <c r="AV16" i="76"/>
  <c r="AV59" i="76"/>
  <c r="AV91" i="76"/>
  <c r="AV83" i="76"/>
  <c r="AV79" i="76"/>
  <c r="AV44" i="76"/>
  <c r="AV82" i="76"/>
  <c r="AV120" i="76"/>
  <c r="AV116" i="76"/>
  <c r="AV119" i="76"/>
  <c r="AV29" i="76"/>
  <c r="AV20" i="76"/>
  <c r="AV26" i="76"/>
  <c r="AV118" i="76"/>
  <c r="AV9" i="76"/>
  <c r="AV112" i="76"/>
  <c r="AV24" i="76"/>
  <c r="AV35" i="76"/>
  <c r="AV15" i="76"/>
  <c r="AV32" i="76"/>
  <c r="AV90" i="76"/>
  <c r="AV41" i="76"/>
  <c r="AV94" i="76"/>
  <c r="AV12" i="76"/>
  <c r="AV42" i="76"/>
  <c r="AV8" i="76"/>
  <c r="AV43" i="76"/>
  <c r="AV33" i="76"/>
  <c r="AV19" i="76"/>
  <c r="AV62" i="76"/>
  <c r="AV123" i="76"/>
  <c r="AV60" i="76"/>
  <c r="AV73" i="76"/>
  <c r="AV86" i="76"/>
  <c r="AV27" i="76"/>
  <c r="AV124" i="76"/>
  <c r="AV100" i="76"/>
  <c r="AV30" i="76"/>
  <c r="AV37" i="76"/>
  <c r="AV58" i="76"/>
  <c r="AV93" i="76"/>
  <c r="AV17" i="76"/>
  <c r="AV70" i="76"/>
  <c r="AV97" i="76"/>
  <c r="AV23" i="76"/>
  <c r="AV69" i="76"/>
  <c r="AV45" i="76"/>
  <c r="AV36" i="76"/>
  <c r="AV10" i="76"/>
  <c r="AV68" i="76"/>
  <c r="AV66" i="76"/>
  <c r="AV50" i="76"/>
  <c r="AV40" i="76"/>
  <c r="AV34" i="76"/>
  <c r="AV87" i="76"/>
  <c r="AV114" i="76"/>
  <c r="AV21" i="76"/>
  <c r="AV85" i="76"/>
  <c r="AV49" i="76"/>
  <c r="AV117" i="76"/>
  <c r="AV122" i="76"/>
  <c r="AV80" i="76"/>
  <c r="AV115" i="76"/>
  <c r="AV61" i="76"/>
  <c r="AV56" i="76"/>
  <c r="AV18" i="76"/>
  <c r="AV53" i="76"/>
  <c r="AV75" i="76"/>
  <c r="AV63" i="76"/>
  <c r="AV81" i="76"/>
  <c r="AV106" i="76"/>
  <c r="AV98" i="76"/>
  <c r="AV31" i="76"/>
  <c r="AV48" i="76"/>
  <c r="AV121" i="76"/>
  <c r="AV47" i="76"/>
  <c r="AV39" i="76"/>
  <c r="AV74" i="76"/>
  <c r="AV13" i="76"/>
  <c r="AV25" i="76"/>
  <c r="AV103" i="76"/>
  <c r="AV52" i="76"/>
  <c r="AV104" i="76"/>
  <c r="AV107" i="76"/>
  <c r="AV78" i="76"/>
  <c r="AV101" i="76"/>
  <c r="AV65" i="76"/>
  <c r="AV51" i="76"/>
  <c r="AV113" i="76"/>
  <c r="AV95" i="76"/>
  <c r="AV14" i="76"/>
  <c r="AV46" i="76"/>
  <c r="AV111" i="76"/>
  <c r="AV105" i="76"/>
  <c r="AV54" i="76"/>
  <c r="AV55" i="76"/>
  <c r="AV7" i="76"/>
  <c r="AV109" i="76"/>
  <c r="AV92" i="76"/>
  <c r="AV88" i="76"/>
  <c r="AV77" i="76"/>
  <c r="AV125" i="76"/>
  <c r="AV102" i="76"/>
  <c r="AV110" i="76"/>
  <c r="AV22" i="76"/>
  <c r="AV28" i="76"/>
  <c r="AV71" i="76"/>
  <c r="AV64" i="76"/>
  <c r="AV89" i="76"/>
  <c r="AV99" i="76"/>
  <c r="AV67" i="76"/>
  <c r="AV96" i="76"/>
  <c r="AV84" i="76"/>
  <c r="AV57" i="76"/>
  <c r="BC83" i="76"/>
  <c r="BC35" i="76"/>
  <c r="BC16" i="76"/>
  <c r="BC59" i="76"/>
  <c r="BC11" i="76"/>
  <c r="BC44" i="76"/>
  <c r="BC15" i="76"/>
  <c r="BC79" i="76"/>
  <c r="BC72" i="76"/>
  <c r="BC91" i="76"/>
  <c r="BC108" i="76"/>
  <c r="BC76" i="76"/>
  <c r="BC120" i="76"/>
  <c r="BC118" i="76"/>
  <c r="BC32" i="76"/>
  <c r="BC112" i="76"/>
  <c r="BC9" i="76"/>
  <c r="BC20" i="76"/>
  <c r="BC41" i="76"/>
  <c r="BC82" i="76"/>
  <c r="BC38" i="76"/>
  <c r="BC94" i="76"/>
  <c r="BC26" i="76"/>
  <c r="BC24" i="76"/>
  <c r="BC90" i="76"/>
  <c r="BC116" i="76"/>
  <c r="BC29" i="76"/>
  <c r="BC42" i="76"/>
  <c r="BC73" i="76"/>
  <c r="BC124" i="76"/>
  <c r="BC62" i="76"/>
  <c r="BC8" i="76"/>
  <c r="BC119" i="76"/>
  <c r="BC60" i="76"/>
  <c r="BC12" i="76"/>
  <c r="BC86" i="76"/>
  <c r="BC19" i="76"/>
  <c r="BC10" i="76"/>
  <c r="BC100" i="76"/>
  <c r="BC43" i="76"/>
  <c r="BC33" i="76"/>
  <c r="BC27" i="76"/>
  <c r="BC123" i="76"/>
  <c r="BC30" i="76"/>
  <c r="BC58" i="76"/>
  <c r="BC69" i="76"/>
  <c r="BC115" i="76"/>
  <c r="BC36" i="76"/>
  <c r="BC66" i="76"/>
  <c r="BC50" i="76"/>
  <c r="BC93" i="76"/>
  <c r="BC37" i="76"/>
  <c r="BC23" i="76"/>
  <c r="BC68" i="76"/>
  <c r="BC97" i="76"/>
  <c r="BC17" i="76"/>
  <c r="BC45" i="76"/>
  <c r="BC70" i="76"/>
  <c r="BC49" i="76"/>
  <c r="BC75" i="76"/>
  <c r="BC63" i="76"/>
  <c r="BC34" i="76"/>
  <c r="BC46" i="76"/>
  <c r="BC85" i="76"/>
  <c r="BC117" i="76"/>
  <c r="BC95" i="76"/>
  <c r="BC98" i="76"/>
  <c r="BC80" i="76"/>
  <c r="BC61" i="76"/>
  <c r="BC31" i="76"/>
  <c r="BC56" i="76"/>
  <c r="BC106" i="76"/>
  <c r="BC87" i="76"/>
  <c r="BC55" i="76"/>
  <c r="BC40" i="76"/>
  <c r="BC81" i="76"/>
  <c r="BC48" i="76"/>
  <c r="BC122" i="76"/>
  <c r="BC21" i="76"/>
  <c r="BC53" i="76"/>
  <c r="BC18" i="76"/>
  <c r="BC13" i="76"/>
  <c r="BC89" i="76"/>
  <c r="BC107" i="76"/>
  <c r="BC78" i="76"/>
  <c r="BC104" i="76"/>
  <c r="BC121" i="76"/>
  <c r="BC52" i="76"/>
  <c r="BC101" i="76"/>
  <c r="BC111" i="76"/>
  <c r="BC65" i="76"/>
  <c r="BC103" i="76"/>
  <c r="BC74" i="76"/>
  <c r="BC114" i="76"/>
  <c r="BC105" i="76"/>
  <c r="BC51" i="76"/>
  <c r="BC39" i="76"/>
  <c r="BC113" i="76"/>
  <c r="BC28" i="76"/>
  <c r="BC88" i="76"/>
  <c r="BC14" i="76"/>
  <c r="BC96" i="76"/>
  <c r="BC71" i="76"/>
  <c r="BC54" i="76"/>
  <c r="BC25" i="76"/>
  <c r="BC67" i="76"/>
  <c r="BC102" i="76"/>
  <c r="BC84" i="76"/>
  <c r="BC110" i="76"/>
  <c r="BC109" i="76"/>
  <c r="BC99" i="76"/>
  <c r="BC7" i="76"/>
  <c r="BC64" i="76"/>
  <c r="BC57" i="76"/>
  <c r="BC47" i="76"/>
  <c r="BC92" i="76"/>
  <c r="BC22" i="76"/>
  <c r="BC77" i="76"/>
  <c r="BC125" i="76"/>
  <c r="BB108" i="76"/>
  <c r="BB11" i="76"/>
  <c r="BB44" i="76"/>
  <c r="BB24" i="76"/>
  <c r="BB59" i="76"/>
  <c r="BB76" i="76"/>
  <c r="BB72" i="76"/>
  <c r="BB15" i="76"/>
  <c r="BB29" i="76"/>
  <c r="BB38" i="76"/>
  <c r="BB91" i="76"/>
  <c r="BB83" i="76"/>
  <c r="BB16" i="76"/>
  <c r="BB62" i="76"/>
  <c r="BB119" i="76"/>
  <c r="BB82" i="76"/>
  <c r="BB116" i="76"/>
  <c r="BB112" i="76"/>
  <c r="BB120" i="76"/>
  <c r="BB79" i="76"/>
  <c r="BB90" i="76"/>
  <c r="BB35" i="76"/>
  <c r="BB118" i="76"/>
  <c r="BB9" i="76"/>
  <c r="BB32" i="76"/>
  <c r="BB94" i="76"/>
  <c r="BB26" i="76"/>
  <c r="BB20" i="76"/>
  <c r="BB8" i="76"/>
  <c r="BB12" i="76"/>
  <c r="BB42" i="76"/>
  <c r="BB41" i="76"/>
  <c r="BB19" i="76"/>
  <c r="BB73" i="76"/>
  <c r="BB10" i="76"/>
  <c r="BB68" i="76"/>
  <c r="BB33" i="76"/>
  <c r="BB27" i="76"/>
  <c r="BB43" i="76"/>
  <c r="BB124" i="76"/>
  <c r="BB60" i="76"/>
  <c r="BB100" i="76"/>
  <c r="BB36" i="76"/>
  <c r="BB23" i="76"/>
  <c r="BB17" i="76"/>
  <c r="BB86" i="76"/>
  <c r="BB97" i="76"/>
  <c r="BB58" i="76"/>
  <c r="BB37" i="76"/>
  <c r="BB45" i="76"/>
  <c r="BB66" i="76"/>
  <c r="BB30" i="76"/>
  <c r="BB70" i="76"/>
  <c r="BB93" i="76"/>
  <c r="BB123" i="76"/>
  <c r="BB18" i="76"/>
  <c r="BB85" i="76"/>
  <c r="BB21" i="76"/>
  <c r="BB69" i="76"/>
  <c r="BB50" i="76"/>
  <c r="BB49" i="76"/>
  <c r="BB117" i="76"/>
  <c r="BB34" i="76"/>
  <c r="BB115" i="76"/>
  <c r="BB56" i="76"/>
  <c r="BB122" i="76"/>
  <c r="BB63" i="76"/>
  <c r="BB87" i="76"/>
  <c r="BB95" i="76"/>
  <c r="BB61" i="76"/>
  <c r="BB104" i="76"/>
  <c r="BB53" i="76"/>
  <c r="BB40" i="76"/>
  <c r="BB80" i="76"/>
  <c r="BB46" i="76"/>
  <c r="BB31" i="76"/>
  <c r="BB81" i="76"/>
  <c r="BB98" i="76"/>
  <c r="BB55" i="76"/>
  <c r="BB48" i="76"/>
  <c r="BB114" i="76"/>
  <c r="BB111" i="76"/>
  <c r="BB105" i="76"/>
  <c r="BB52" i="76"/>
  <c r="BB78" i="76"/>
  <c r="BB13" i="76"/>
  <c r="BB106" i="76"/>
  <c r="BB65" i="76"/>
  <c r="BB75" i="76"/>
  <c r="BB107" i="76"/>
  <c r="BB121" i="76"/>
  <c r="BB101" i="76"/>
  <c r="BB103" i="76"/>
  <c r="BB109" i="76"/>
  <c r="BB113" i="76"/>
  <c r="BB14" i="76"/>
  <c r="BB51" i="76"/>
  <c r="BB96" i="76"/>
  <c r="BB92" i="76"/>
  <c r="BB25" i="76"/>
  <c r="BB110" i="76"/>
  <c r="BB54" i="76"/>
  <c r="BB89" i="76"/>
  <c r="BB7" i="76"/>
  <c r="BB39" i="76"/>
  <c r="BB22" i="76"/>
  <c r="BB47" i="76"/>
  <c r="BB74" i="76"/>
  <c r="BB99" i="76"/>
  <c r="BB88" i="76"/>
  <c r="BB67" i="76"/>
  <c r="BB77" i="76"/>
  <c r="BB57" i="76"/>
  <c r="BB102" i="76"/>
  <c r="BB84" i="76"/>
  <c r="BB28" i="76"/>
  <c r="BB71" i="76"/>
  <c r="BB125" i="76"/>
  <c r="BB64" i="76"/>
  <c r="BA44" i="76"/>
  <c r="BA83" i="76"/>
  <c r="BA82" i="76"/>
  <c r="BA24" i="76"/>
  <c r="BA59" i="76"/>
  <c r="BA116" i="76"/>
  <c r="BA35" i="76"/>
  <c r="BA16" i="76"/>
  <c r="BA91" i="76"/>
  <c r="BA120" i="76"/>
  <c r="BA108" i="76"/>
  <c r="BA76" i="76"/>
  <c r="BA11" i="76"/>
  <c r="BA29" i="76"/>
  <c r="BA72" i="76"/>
  <c r="BA20" i="76"/>
  <c r="BA15" i="76"/>
  <c r="BA42" i="76"/>
  <c r="BA32" i="76"/>
  <c r="BA112" i="76"/>
  <c r="BA38" i="76"/>
  <c r="BA94" i="76"/>
  <c r="BA79" i="76"/>
  <c r="BA118" i="76"/>
  <c r="BA8" i="76"/>
  <c r="BA12" i="76"/>
  <c r="BA26" i="76"/>
  <c r="BA9" i="76"/>
  <c r="BA90" i="76"/>
  <c r="BA41" i="76"/>
  <c r="BA62" i="76"/>
  <c r="BA73" i="76"/>
  <c r="BA33" i="76"/>
  <c r="BA86" i="76"/>
  <c r="BA30" i="76"/>
  <c r="BA60" i="76"/>
  <c r="BA19" i="76"/>
  <c r="BA10" i="76"/>
  <c r="BA58" i="76"/>
  <c r="BA119" i="76"/>
  <c r="BA43" i="76"/>
  <c r="BA27" i="76"/>
  <c r="BA123" i="76"/>
  <c r="BA124" i="76"/>
  <c r="BA49" i="76"/>
  <c r="BA45" i="76"/>
  <c r="BA68" i="76"/>
  <c r="BA93" i="76"/>
  <c r="BA36" i="76"/>
  <c r="BA66" i="76"/>
  <c r="BA37" i="76"/>
  <c r="BA17" i="76"/>
  <c r="BA100" i="76"/>
  <c r="BA97" i="76"/>
  <c r="BA23" i="76"/>
  <c r="BA70" i="76"/>
  <c r="BA69" i="76"/>
  <c r="BA117" i="76"/>
  <c r="BA95" i="76"/>
  <c r="BA21" i="76"/>
  <c r="BA18" i="76"/>
  <c r="BA56" i="76"/>
  <c r="BA122" i="76"/>
  <c r="BA115" i="76"/>
  <c r="BA50" i="76"/>
  <c r="BA85" i="76"/>
  <c r="BA98" i="76"/>
  <c r="BA87" i="76"/>
  <c r="BA48" i="76"/>
  <c r="BA46" i="76"/>
  <c r="BA40" i="76"/>
  <c r="BA61" i="76"/>
  <c r="BA80" i="76"/>
  <c r="BA53" i="76"/>
  <c r="BA55" i="76"/>
  <c r="BA114" i="76"/>
  <c r="BA31" i="76"/>
  <c r="BA103" i="76"/>
  <c r="BA47" i="76"/>
  <c r="BA101" i="76"/>
  <c r="BA113" i="76"/>
  <c r="BA63" i="76"/>
  <c r="BA111" i="76"/>
  <c r="BA106" i="76"/>
  <c r="BA78" i="76"/>
  <c r="BA109" i="76"/>
  <c r="BA75" i="76"/>
  <c r="BA121" i="76"/>
  <c r="BA34" i="76"/>
  <c r="BA105" i="76"/>
  <c r="BA81" i="76"/>
  <c r="BA104" i="76"/>
  <c r="BA89" i="76"/>
  <c r="BA51" i="76"/>
  <c r="BA65" i="76"/>
  <c r="BA110" i="76"/>
  <c r="BA74" i="76"/>
  <c r="BA102" i="76"/>
  <c r="BA7" i="76"/>
  <c r="BA52" i="76"/>
  <c r="BA25" i="76"/>
  <c r="BA22" i="76"/>
  <c r="BA84" i="76"/>
  <c r="BA14" i="76"/>
  <c r="BA39" i="76"/>
  <c r="BA28" i="76"/>
  <c r="BA99" i="76"/>
  <c r="BA92" i="76"/>
  <c r="BA13" i="76"/>
  <c r="BA107" i="76"/>
  <c r="BA67" i="76"/>
  <c r="BA96" i="76"/>
  <c r="BA71" i="76"/>
  <c r="BA54" i="76"/>
  <c r="BA88" i="76"/>
  <c r="BA77" i="76"/>
  <c r="BA125" i="76"/>
  <c r="BA57" i="76"/>
  <c r="BA64" i="76"/>
  <c r="BE16" i="76"/>
  <c r="BE59" i="76"/>
  <c r="BE108" i="76"/>
  <c r="BE44" i="76"/>
  <c r="BE11" i="76"/>
  <c r="BE35" i="76"/>
  <c r="BE72" i="76"/>
  <c r="BE83" i="76"/>
  <c r="BE76" i="76"/>
  <c r="BE82" i="76"/>
  <c r="BE116" i="76"/>
  <c r="BE91" i="76"/>
  <c r="BE120" i="76"/>
  <c r="BE9" i="76"/>
  <c r="BE26" i="76"/>
  <c r="BE118" i="76"/>
  <c r="BE94" i="76"/>
  <c r="BE41" i="76"/>
  <c r="BE15" i="76"/>
  <c r="BE32" i="76"/>
  <c r="BE119" i="76"/>
  <c r="BE79" i="76"/>
  <c r="BE24" i="76"/>
  <c r="BE20" i="76"/>
  <c r="BE38" i="76"/>
  <c r="BE29" i="76"/>
  <c r="BE90" i="76"/>
  <c r="BE8" i="76"/>
  <c r="BE62" i="76"/>
  <c r="BE112" i="76"/>
  <c r="BE123" i="76"/>
  <c r="BE43" i="76"/>
  <c r="BE60" i="76"/>
  <c r="BE42" i="76"/>
  <c r="BE27" i="76"/>
  <c r="BE10" i="76"/>
  <c r="BE86" i="76"/>
  <c r="BE68" i="76"/>
  <c r="BE33" i="76"/>
  <c r="BE19" i="76"/>
  <c r="BE73" i="76"/>
  <c r="BE12" i="76"/>
  <c r="BE58" i="76"/>
  <c r="BE50" i="76"/>
  <c r="BE37" i="76"/>
  <c r="BE30" i="76"/>
  <c r="BE97" i="76"/>
  <c r="BE45" i="76"/>
  <c r="BE70" i="76"/>
  <c r="BE23" i="76"/>
  <c r="BE36" i="76"/>
  <c r="BE17" i="76"/>
  <c r="BE66" i="76"/>
  <c r="BE100" i="76"/>
  <c r="BE69" i="76"/>
  <c r="BE124" i="76"/>
  <c r="BE93" i="76"/>
  <c r="BE49" i="76"/>
  <c r="BE85" i="76"/>
  <c r="BE122" i="76"/>
  <c r="BE87" i="76"/>
  <c r="BE115" i="76"/>
  <c r="BE114" i="76"/>
  <c r="BE40" i="76"/>
  <c r="BE117" i="76"/>
  <c r="BE80" i="76"/>
  <c r="BE21" i="76"/>
  <c r="BE18" i="76"/>
  <c r="BE95" i="76"/>
  <c r="BE75" i="76"/>
  <c r="BE98" i="76"/>
  <c r="BE111" i="76"/>
  <c r="BE31" i="76"/>
  <c r="BE48" i="76"/>
  <c r="BE46" i="76"/>
  <c r="BE81" i="76"/>
  <c r="BE56" i="76"/>
  <c r="BE61" i="76"/>
  <c r="BE104" i="76"/>
  <c r="BE89" i="76"/>
  <c r="BE55" i="76"/>
  <c r="BE28" i="76"/>
  <c r="BE34" i="76"/>
  <c r="BE106" i="76"/>
  <c r="BE78" i="76"/>
  <c r="BE101" i="76"/>
  <c r="BE107" i="76"/>
  <c r="BE105" i="76"/>
  <c r="BE103" i="76"/>
  <c r="BE53" i="76"/>
  <c r="BE65" i="76"/>
  <c r="BE13" i="76"/>
  <c r="BE54" i="76"/>
  <c r="BE63" i="76"/>
  <c r="BE121" i="76"/>
  <c r="BE14" i="76"/>
  <c r="BE51" i="76"/>
  <c r="BE74" i="76"/>
  <c r="BE99" i="76"/>
  <c r="BE64" i="76"/>
  <c r="BE52" i="76"/>
  <c r="BE77" i="76"/>
  <c r="BE7" i="76"/>
  <c r="BE84" i="76"/>
  <c r="BE47" i="76"/>
  <c r="BE39" i="76"/>
  <c r="BE109" i="76"/>
  <c r="BE22" i="76"/>
  <c r="BE110" i="76"/>
  <c r="BE67" i="76"/>
  <c r="BE25" i="76"/>
  <c r="BE88" i="76"/>
  <c r="BE71" i="76"/>
  <c r="BE125" i="76"/>
  <c r="BE113" i="76"/>
  <c r="BE96" i="76"/>
  <c r="BE92" i="76"/>
  <c r="BE102" i="76"/>
  <c r="BE57" i="76"/>
  <c r="AT12" i="77"/>
  <c r="AT17" i="77"/>
  <c r="AT15" i="77"/>
  <c r="AT46" i="77"/>
  <c r="AT16" i="77"/>
  <c r="AT9" i="77"/>
  <c r="AT20" i="77"/>
  <c r="AT21" i="77"/>
  <c r="AT14" i="77"/>
  <c r="AT19" i="77"/>
  <c r="AT11" i="77"/>
  <c r="AT7" i="77"/>
  <c r="AT13" i="77"/>
  <c r="AT18" i="77"/>
  <c r="AT8" i="77"/>
  <c r="AT10" i="77"/>
  <c r="AT45" i="77"/>
  <c r="AV12" i="77"/>
  <c r="AV17" i="77"/>
  <c r="AV46" i="77"/>
  <c r="AV20" i="77"/>
  <c r="AV9" i="77"/>
  <c r="AV16" i="77"/>
  <c r="AV15" i="77"/>
  <c r="AV21" i="77"/>
  <c r="AV11" i="77"/>
  <c r="AV14" i="77"/>
  <c r="AV7" i="77"/>
  <c r="AV19" i="77"/>
  <c r="AV10" i="77"/>
  <c r="AV8" i="77"/>
  <c r="AV13" i="77"/>
  <c r="AV18" i="77"/>
  <c r="AV45" i="77"/>
  <c r="AS47" i="32"/>
  <c r="AS51" i="32"/>
  <c r="AS37" i="32"/>
  <c r="AS9" i="32"/>
  <c r="AS56" i="32"/>
  <c r="AS15" i="32"/>
  <c r="AS53" i="32"/>
  <c r="AS8" i="32"/>
  <c r="AS54" i="32"/>
  <c r="AS55" i="32"/>
  <c r="AS38" i="32"/>
  <c r="AS12" i="32"/>
  <c r="AS42" i="32"/>
  <c r="AS44" i="32"/>
  <c r="AS14" i="32"/>
  <c r="AS40" i="32"/>
  <c r="AS48" i="32"/>
  <c r="AS43" i="32"/>
  <c r="AS52" i="32"/>
  <c r="AS46" i="32"/>
  <c r="AS58" i="32"/>
  <c r="AS45" i="32"/>
  <c r="AS50" i="32"/>
  <c r="AS10" i="32"/>
  <c r="AS41" i="32"/>
  <c r="AS39" i="32"/>
  <c r="AS11" i="32"/>
  <c r="AS36" i="32"/>
  <c r="AS49" i="32"/>
  <c r="AS57" i="32"/>
  <c r="AS13" i="32"/>
  <c r="AS23" i="32"/>
  <c r="AS28" i="32"/>
  <c r="AS35" i="32"/>
  <c r="AS33" i="32"/>
  <c r="AS59" i="32"/>
  <c r="AS32" i="32"/>
  <c r="AS63" i="32"/>
  <c r="AS16" i="32"/>
  <c r="AS31" i="32"/>
  <c r="AS29" i="32"/>
  <c r="AS26" i="32"/>
  <c r="AS61" i="32"/>
  <c r="AS20" i="32"/>
  <c r="AS24" i="32"/>
  <c r="AS22" i="32"/>
  <c r="AS30" i="32"/>
  <c r="AS34" i="32"/>
  <c r="AS19" i="32"/>
  <c r="AS62" i="32"/>
  <c r="AS17" i="32"/>
  <c r="AS18" i="32"/>
  <c r="AS27" i="32"/>
  <c r="AS21" i="32"/>
  <c r="AS25" i="32"/>
  <c r="AS60" i="32"/>
  <c r="AS7" i="32"/>
  <c r="CK16" i="20"/>
  <c r="CM16" i="20"/>
  <c r="CH16" i="20"/>
  <c r="V119" i="20"/>
  <c r="V120" i="20" s="1"/>
  <c r="CG16" i="20"/>
  <c r="CF16" i="20"/>
  <c r="CL16" i="20"/>
  <c r="CD16" i="20"/>
  <c r="CJ16" i="20"/>
  <c r="CI16" i="20"/>
  <c r="CO69" i="20"/>
  <c r="CO128" i="20" s="1"/>
  <c r="CB69" i="20"/>
  <c r="CB71" i="20" s="1"/>
  <c r="CL50" i="20"/>
  <c r="CH50" i="20"/>
  <c r="CK50" i="20"/>
  <c r="CI50" i="20"/>
  <c r="CJ50" i="20"/>
  <c r="CM50" i="20"/>
  <c r="O14" i="10"/>
  <c r="M14" i="10"/>
  <c r="N14" i="10" s="1"/>
  <c r="CB34" i="20"/>
  <c r="T71" i="20"/>
  <c r="T130" i="20" s="1"/>
  <c r="L33" i="20"/>
  <c r="CI32" i="20"/>
  <c r="CI34" i="20" s="1"/>
  <c r="CM32" i="20"/>
  <c r="CM34" i="20" s="1"/>
  <c r="CK32" i="20"/>
  <c r="CK34" i="20" s="1"/>
  <c r="CE32" i="20"/>
  <c r="CC32" i="20"/>
  <c r="CN32" i="20"/>
  <c r="CL32" i="20"/>
  <c r="CL34" i="20" s="1"/>
  <c r="CH32" i="20"/>
  <c r="CH34" i="20" s="1"/>
  <c r="CD32" i="20"/>
  <c r="CD34" i="20" s="1"/>
  <c r="CJ32" i="20"/>
  <c r="CJ34" i="20" s="1"/>
  <c r="CG32" i="20"/>
  <c r="CG34" i="20" s="1"/>
  <c r="CF32" i="20"/>
  <c r="CF34" i="20" s="1"/>
  <c r="L51" i="20"/>
  <c r="BV50" i="20"/>
  <c r="BV128" i="20" s="1"/>
  <c r="CC50" i="20"/>
  <c r="CC52" i="20" s="1"/>
  <c r="BZ50" i="20"/>
  <c r="BZ128" i="20" s="1"/>
  <c r="CG50" i="20"/>
  <c r="CG52" i="20" s="1"/>
  <c r="BY50" i="20"/>
  <c r="BY128" i="20" s="1"/>
  <c r="CF50" i="20"/>
  <c r="CF52" i="20" s="1"/>
  <c r="BX50" i="20"/>
  <c r="BX128" i="20" s="1"/>
  <c r="CE50" i="20"/>
  <c r="CB50" i="20"/>
  <c r="CB52" i="20" s="1"/>
  <c r="BW50" i="20"/>
  <c r="BW128" i="20" s="1"/>
  <c r="CA50" i="20"/>
  <c r="CA128" i="20" s="1"/>
  <c r="CD50" i="20"/>
  <c r="CD52" i="20" s="1"/>
  <c r="V14" i="20"/>
  <c r="CE16" i="20"/>
  <c r="M15" i="20"/>
  <c r="N15" i="20" s="1"/>
  <c r="O15" i="20"/>
  <c r="CN15" i="20" s="1"/>
  <c r="L70" i="20"/>
  <c r="CK69" i="20"/>
  <c r="CJ69" i="20"/>
  <c r="CH69" i="20"/>
  <c r="CI69" i="20"/>
  <c r="CG69" i="20"/>
  <c r="CN69" i="20"/>
  <c r="CD69" i="20"/>
  <c r="CF69" i="20"/>
  <c r="CM69" i="20"/>
  <c r="CE69" i="20"/>
  <c r="CL69" i="20"/>
  <c r="CC69" i="20"/>
  <c r="CC16" i="20"/>
  <c r="U14" i="20"/>
  <c r="AX6" i="30"/>
  <c r="AU6" i="30"/>
  <c r="BB6" i="30"/>
  <c r="AZ6" i="30"/>
  <c r="AW6" i="30"/>
  <c r="BA6" i="30"/>
  <c r="AY6" i="30"/>
  <c r="AS6" i="30"/>
  <c r="AV6" i="30"/>
  <c r="BC6" i="30"/>
  <c r="CP13" i="17"/>
  <c r="CO13" i="17"/>
  <c r="L14" i="17"/>
  <c r="CJ13" i="17"/>
  <c r="CJ15" i="17" s="1"/>
  <c r="CG13" i="17"/>
  <c r="CG15" i="17" s="1"/>
  <c r="CD13" i="17"/>
  <c r="CD15" i="17" s="1"/>
  <c r="CI13" i="17"/>
  <c r="CI15" i="17" s="1"/>
  <c r="CN13" i="17"/>
  <c r="CN15" i="17" s="1"/>
  <c r="CF13" i="17"/>
  <c r="CF15" i="17" s="1"/>
  <c r="CM13" i="17"/>
  <c r="CM15" i="17" s="1"/>
  <c r="CL13" i="17"/>
  <c r="CL15" i="17" s="1"/>
  <c r="CK13" i="17"/>
  <c r="CK15" i="17" s="1"/>
  <c r="CE13" i="17"/>
  <c r="CC13" i="17"/>
  <c r="CH13" i="17"/>
  <c r="CH15" i="17" s="1"/>
  <c r="CP14" i="14"/>
  <c r="CP15" i="14" s="1"/>
  <c r="CO14" i="14"/>
  <c r="W13" i="10"/>
  <c r="W10" i="10"/>
  <c r="W12" i="10"/>
  <c r="W9" i="10"/>
  <c r="W11" i="10"/>
  <c r="A2" i="85" l="1"/>
  <c r="A3" i="85" s="1"/>
  <c r="CN128" i="20"/>
  <c r="CC128" i="20"/>
  <c r="CE128" i="20"/>
  <c r="CB130" i="20"/>
  <c r="AX131" i="32"/>
  <c r="AX126" i="32"/>
  <c r="AU143" i="32"/>
  <c r="CB128" i="20"/>
  <c r="AS139" i="32"/>
  <c r="AS128" i="32"/>
  <c r="AS181" i="32"/>
  <c r="AS146" i="32"/>
  <c r="AS150" i="32"/>
  <c r="AS163" i="32"/>
  <c r="AS125" i="32"/>
  <c r="AS180" i="32"/>
  <c r="AS147" i="32"/>
  <c r="AS175" i="32"/>
  <c r="AS144" i="32"/>
  <c r="AS165" i="32"/>
  <c r="AS155" i="32"/>
  <c r="AS169" i="32"/>
  <c r="AS152" i="32"/>
  <c r="AS167" i="32"/>
  <c r="AS138" i="32"/>
  <c r="AS164" i="32"/>
  <c r="AS162" i="32"/>
  <c r="AS149" i="32"/>
  <c r="AS131" i="32"/>
  <c r="AS142" i="32"/>
  <c r="AS176" i="32"/>
  <c r="AS157" i="32"/>
  <c r="AS161" i="32"/>
  <c r="AS160" i="32"/>
  <c r="AS156" i="32"/>
  <c r="AS166" i="32"/>
  <c r="AS148" i="32"/>
  <c r="AS173" i="32"/>
  <c r="AS140" i="32"/>
  <c r="AS126" i="32"/>
  <c r="AS177" i="32"/>
  <c r="AS134" i="32"/>
  <c r="AS158" i="32"/>
  <c r="AS168" i="32"/>
  <c r="AS178" i="32"/>
  <c r="AS137" i="32"/>
  <c r="AS129" i="32"/>
  <c r="AS154" i="32"/>
  <c r="AS133" i="32"/>
  <c r="AS151" i="32"/>
  <c r="AS145" i="32"/>
  <c r="AS179" i="32"/>
  <c r="AS171" i="32"/>
  <c r="AS174" i="32"/>
  <c r="AS159" i="32"/>
  <c r="AS143" i="32"/>
  <c r="AS130" i="32"/>
  <c r="AS153" i="32"/>
  <c r="AS135" i="32"/>
  <c r="AS127" i="32"/>
  <c r="AS172" i="32"/>
  <c r="AS141" i="32"/>
  <c r="AS132" i="32"/>
  <c r="AS136" i="32"/>
  <c r="AS170" i="32"/>
  <c r="CM128" i="20"/>
  <c r="CK128" i="20"/>
  <c r="CD128" i="20"/>
  <c r="CJ128" i="20"/>
  <c r="CI128" i="20"/>
  <c r="CG128" i="20"/>
  <c r="CL128" i="20"/>
  <c r="CF128" i="20"/>
  <c r="CH128" i="20"/>
  <c r="BD113" i="78"/>
  <c r="BD55" i="78"/>
  <c r="BD8" i="78"/>
  <c r="BD78" i="78"/>
  <c r="BD93" i="78"/>
  <c r="BD15" i="78"/>
  <c r="BD60" i="78"/>
  <c r="BD73" i="78"/>
  <c r="BD84" i="78"/>
  <c r="BD52" i="78"/>
  <c r="BD72" i="78"/>
  <c r="BD21" i="78"/>
  <c r="BD14" i="78"/>
  <c r="BD110" i="78"/>
  <c r="BD92" i="78"/>
  <c r="BD11" i="78"/>
  <c r="BD33" i="78"/>
  <c r="BD74" i="78"/>
  <c r="BD111" i="78"/>
  <c r="BD75" i="78"/>
  <c r="BD36" i="78"/>
  <c r="BD43" i="78"/>
  <c r="BD30" i="78"/>
  <c r="BD32" i="78"/>
  <c r="BD10" i="78"/>
  <c r="BD71" i="78"/>
  <c r="BD24" i="78"/>
  <c r="BD41" i="78"/>
  <c r="BD58" i="78"/>
  <c r="BD121" i="78"/>
  <c r="BD39" i="78"/>
  <c r="BD97" i="78"/>
  <c r="BD117" i="78"/>
  <c r="BD107" i="78"/>
  <c r="BD25" i="78"/>
  <c r="BD18" i="78"/>
  <c r="BD47" i="78"/>
  <c r="BD27" i="78"/>
  <c r="BD42" i="78"/>
  <c r="BD69" i="78"/>
  <c r="BD80" i="78"/>
  <c r="BD63" i="78"/>
  <c r="BD59" i="78"/>
  <c r="BD94" i="78"/>
  <c r="BD100" i="78"/>
  <c r="BD9" i="78"/>
  <c r="BD31" i="78"/>
  <c r="BD53" i="78"/>
  <c r="BD16" i="78"/>
  <c r="BD103" i="78"/>
  <c r="BD61" i="78"/>
  <c r="BD46" i="78"/>
  <c r="BD13" i="78"/>
  <c r="BD96" i="78"/>
  <c r="BD102" i="78"/>
  <c r="BD37" i="78"/>
  <c r="BD28" i="78"/>
  <c r="BD67" i="78"/>
  <c r="BD35" i="78"/>
  <c r="BD120" i="78"/>
  <c r="BD44" i="78"/>
  <c r="BD91" i="78"/>
  <c r="BD87" i="78"/>
  <c r="BD124" i="78"/>
  <c r="BD54" i="78"/>
  <c r="BD109" i="78"/>
  <c r="BD76" i="78"/>
  <c r="BD118" i="78"/>
  <c r="BD20" i="78"/>
  <c r="BD57" i="78"/>
  <c r="BD70" i="78"/>
  <c r="BD34" i="78"/>
  <c r="BD51" i="78"/>
  <c r="BD23" i="78"/>
  <c r="BD29" i="78"/>
  <c r="BD89" i="78"/>
  <c r="BD90" i="78"/>
  <c r="BD45" i="78"/>
  <c r="BD85" i="78"/>
  <c r="BD98" i="78"/>
  <c r="BD65" i="78"/>
  <c r="BD50" i="78"/>
  <c r="BD86" i="78"/>
  <c r="BD26" i="78"/>
  <c r="BD101" i="78"/>
  <c r="BD22" i="78"/>
  <c r="BD19" i="78"/>
  <c r="BD64" i="78"/>
  <c r="BD66" i="78"/>
  <c r="BD116" i="78"/>
  <c r="BD108" i="78"/>
  <c r="BD104" i="78"/>
  <c r="BD83" i="78"/>
  <c r="BD115" i="78"/>
  <c r="BD82" i="78"/>
  <c r="BD48" i="78"/>
  <c r="BD49" i="78"/>
  <c r="BD105" i="78"/>
  <c r="BD38" i="78"/>
  <c r="BD81" i="78"/>
  <c r="BD12" i="78"/>
  <c r="BD99" i="78"/>
  <c r="BD122" i="78"/>
  <c r="BD112" i="78"/>
  <c r="BD88" i="78"/>
  <c r="BD95" i="78"/>
  <c r="BD123" i="78"/>
  <c r="BD114" i="78"/>
  <c r="BD17" i="78"/>
  <c r="BD77" i="78"/>
  <c r="BD68" i="78"/>
  <c r="BD125" i="78"/>
  <c r="BD79" i="78"/>
  <c r="BD126" i="78"/>
  <c r="BD62" i="78"/>
  <c r="BD106" i="78"/>
  <c r="BD119" i="78"/>
  <c r="BD40" i="78"/>
  <c r="BD56" i="78"/>
  <c r="AW8" i="78"/>
  <c r="AW58" i="78"/>
  <c r="AW75" i="78"/>
  <c r="AW14" i="78"/>
  <c r="AW97" i="78"/>
  <c r="AW113" i="78"/>
  <c r="AW84" i="78"/>
  <c r="AW60" i="78"/>
  <c r="AW15" i="78"/>
  <c r="AW110" i="78"/>
  <c r="AW78" i="78"/>
  <c r="AW52" i="78"/>
  <c r="AW73" i="78"/>
  <c r="AW55" i="78"/>
  <c r="AW71" i="78"/>
  <c r="AW92" i="78"/>
  <c r="AW24" i="78"/>
  <c r="AW74" i="78"/>
  <c r="AW36" i="78"/>
  <c r="AW21" i="78"/>
  <c r="AW33" i="78"/>
  <c r="AW32" i="78"/>
  <c r="AW93" i="78"/>
  <c r="AW11" i="78"/>
  <c r="AW111" i="78"/>
  <c r="AW41" i="78"/>
  <c r="AW72" i="78"/>
  <c r="AW25" i="78"/>
  <c r="AW42" i="78"/>
  <c r="AW39" i="78"/>
  <c r="AW107" i="78"/>
  <c r="AW10" i="78"/>
  <c r="AW61" i="78"/>
  <c r="AW35" i="78"/>
  <c r="AW121" i="78"/>
  <c r="AW18" i="78"/>
  <c r="AW43" i="78"/>
  <c r="AW30" i="78"/>
  <c r="AW16" i="78"/>
  <c r="AW117" i="78"/>
  <c r="AW80" i="78"/>
  <c r="AW63" i="78"/>
  <c r="AW103" i="78"/>
  <c r="AW31" i="78"/>
  <c r="AW94" i="78"/>
  <c r="AW53" i="78"/>
  <c r="AW59" i="78"/>
  <c r="AW37" i="78"/>
  <c r="AW9" i="78"/>
  <c r="AW69" i="78"/>
  <c r="AW27" i="78"/>
  <c r="AW13" i="78"/>
  <c r="AW46" i="78"/>
  <c r="AW44" i="78"/>
  <c r="AW120" i="78"/>
  <c r="AW29" i="78"/>
  <c r="AW28" i="78"/>
  <c r="AW102" i="78"/>
  <c r="AW23" i="78"/>
  <c r="AW45" i="78"/>
  <c r="AW124" i="78"/>
  <c r="AW100" i="78"/>
  <c r="AW20" i="78"/>
  <c r="AW109" i="78"/>
  <c r="AW87" i="78"/>
  <c r="AW54" i="78"/>
  <c r="AW91" i="78"/>
  <c r="AW34" i="78"/>
  <c r="AW82" i="78"/>
  <c r="AW116" i="78"/>
  <c r="AW118" i="78"/>
  <c r="AW47" i="78"/>
  <c r="AW96" i="78"/>
  <c r="AW38" i="78"/>
  <c r="AW98" i="78"/>
  <c r="AW51" i="78"/>
  <c r="AW67" i="78"/>
  <c r="AW85" i="78"/>
  <c r="AW90" i="78"/>
  <c r="AW70" i="78"/>
  <c r="AW115" i="78"/>
  <c r="AW83" i="78"/>
  <c r="AW112" i="78"/>
  <c r="AW40" i="78"/>
  <c r="AW19" i="78"/>
  <c r="AW101" i="78"/>
  <c r="AW57" i="78"/>
  <c r="AW65" i="78"/>
  <c r="AW119" i="78"/>
  <c r="AW105" i="78"/>
  <c r="AW88" i="78"/>
  <c r="AW17" i="78"/>
  <c r="AW64" i="78"/>
  <c r="AW26" i="78"/>
  <c r="AW68" i="78"/>
  <c r="AW66" i="78"/>
  <c r="AW48" i="78"/>
  <c r="AW77" i="78"/>
  <c r="AW108" i="78"/>
  <c r="AW81" i="78"/>
  <c r="AW89" i="78"/>
  <c r="AW86" i="78"/>
  <c r="AW76" i="78"/>
  <c r="AW12" i="78"/>
  <c r="AW49" i="78"/>
  <c r="AW62" i="78"/>
  <c r="AW22" i="78"/>
  <c r="AW114" i="78"/>
  <c r="AW50" i="78"/>
  <c r="AW123" i="78"/>
  <c r="AW125" i="78"/>
  <c r="AW56" i="78"/>
  <c r="AW122" i="78"/>
  <c r="AW126" i="78"/>
  <c r="AW106" i="78"/>
  <c r="AW104" i="78"/>
  <c r="AW99" i="78"/>
  <c r="AW79" i="78"/>
  <c r="AW95" i="78"/>
  <c r="BE92" i="78"/>
  <c r="BE58" i="78"/>
  <c r="BE52" i="78"/>
  <c r="BE75" i="78"/>
  <c r="BE97" i="78"/>
  <c r="BE78" i="78"/>
  <c r="BE110" i="78"/>
  <c r="BE93" i="78"/>
  <c r="BE84" i="78"/>
  <c r="BE15" i="78"/>
  <c r="BE60" i="78"/>
  <c r="BE113" i="78"/>
  <c r="BE8" i="78"/>
  <c r="BE74" i="78"/>
  <c r="BE73" i="78"/>
  <c r="BE24" i="78"/>
  <c r="BE36" i="78"/>
  <c r="BE14" i="78"/>
  <c r="BE71" i="78"/>
  <c r="BE21" i="78"/>
  <c r="BE55" i="78"/>
  <c r="BE11" i="78"/>
  <c r="BE33" i="78"/>
  <c r="BE35" i="78"/>
  <c r="BE43" i="78"/>
  <c r="BE61" i="78"/>
  <c r="BE72" i="78"/>
  <c r="BE111" i="78"/>
  <c r="BE25" i="78"/>
  <c r="BE18" i="78"/>
  <c r="BE41" i="78"/>
  <c r="BE39" i="78"/>
  <c r="BE47" i="78"/>
  <c r="BE30" i="78"/>
  <c r="BE9" i="78"/>
  <c r="BE32" i="78"/>
  <c r="BE121" i="78"/>
  <c r="BE10" i="78"/>
  <c r="BE107" i="78"/>
  <c r="BE117" i="78"/>
  <c r="BE27" i="78"/>
  <c r="BE96" i="78"/>
  <c r="BE94" i="78"/>
  <c r="BE44" i="78"/>
  <c r="BE91" i="78"/>
  <c r="BE46" i="78"/>
  <c r="BE37" i="78"/>
  <c r="BE16" i="78"/>
  <c r="BE63" i="78"/>
  <c r="BE69" i="78"/>
  <c r="BE100" i="78"/>
  <c r="BE59" i="78"/>
  <c r="BE120" i="78"/>
  <c r="BE13" i="78"/>
  <c r="BE31" i="78"/>
  <c r="BE103" i="78"/>
  <c r="BE54" i="78"/>
  <c r="BE45" i="78"/>
  <c r="BE85" i="78"/>
  <c r="BE124" i="78"/>
  <c r="BE23" i="78"/>
  <c r="BE42" i="78"/>
  <c r="BE53" i="78"/>
  <c r="BE109" i="78"/>
  <c r="BE34" i="78"/>
  <c r="BE67" i="78"/>
  <c r="BE57" i="78"/>
  <c r="BE80" i="78"/>
  <c r="BE87" i="78"/>
  <c r="BE76" i="78"/>
  <c r="BE29" i="78"/>
  <c r="BE116" i="78"/>
  <c r="BE81" i="78"/>
  <c r="BE98" i="78"/>
  <c r="BE28" i="78"/>
  <c r="BE70" i="78"/>
  <c r="BE102" i="78"/>
  <c r="BE89" i="78"/>
  <c r="BE19" i="78"/>
  <c r="BE104" i="78"/>
  <c r="BE101" i="78"/>
  <c r="BE65" i="78"/>
  <c r="BE108" i="78"/>
  <c r="BE17" i="78"/>
  <c r="BE112" i="78"/>
  <c r="BE82" i="78"/>
  <c r="BE26" i="78"/>
  <c r="BE99" i="78"/>
  <c r="BE20" i="78"/>
  <c r="BE90" i="78"/>
  <c r="BE49" i="78"/>
  <c r="BE88" i="78"/>
  <c r="BE51" i="78"/>
  <c r="BE22" i="78"/>
  <c r="BE66" i="78"/>
  <c r="BE118" i="78"/>
  <c r="BE50" i="78"/>
  <c r="BE83" i="78"/>
  <c r="BE105" i="78"/>
  <c r="BE12" i="78"/>
  <c r="BE86" i="78"/>
  <c r="BE119" i="78"/>
  <c r="BE38" i="78"/>
  <c r="BE48" i="78"/>
  <c r="BE123" i="78"/>
  <c r="BE40" i="78"/>
  <c r="BE77" i="78"/>
  <c r="BE106" i="78"/>
  <c r="BE114" i="78"/>
  <c r="BE64" i="78"/>
  <c r="BE126" i="78"/>
  <c r="BE125" i="78"/>
  <c r="BE115" i="78"/>
  <c r="BE68" i="78"/>
  <c r="BE95" i="78"/>
  <c r="BE56" i="78"/>
  <c r="BE62" i="78"/>
  <c r="BE122" i="78"/>
  <c r="BE79" i="78"/>
  <c r="AZ60" i="78"/>
  <c r="AZ93" i="78"/>
  <c r="AZ110" i="78"/>
  <c r="AZ52" i="78"/>
  <c r="AZ113" i="78"/>
  <c r="AZ84" i="78"/>
  <c r="AZ14" i="78"/>
  <c r="AZ97" i="78"/>
  <c r="AZ78" i="78"/>
  <c r="AZ71" i="78"/>
  <c r="AZ8" i="78"/>
  <c r="AZ55" i="78"/>
  <c r="AZ72" i="78"/>
  <c r="AZ36" i="78"/>
  <c r="AZ111" i="78"/>
  <c r="AZ15" i="78"/>
  <c r="AZ75" i="78"/>
  <c r="AZ74" i="78"/>
  <c r="AZ24" i="78"/>
  <c r="AZ32" i="78"/>
  <c r="AZ58" i="78"/>
  <c r="AZ25" i="78"/>
  <c r="AZ42" i="78"/>
  <c r="AZ73" i="78"/>
  <c r="AZ41" i="78"/>
  <c r="AZ33" i="78"/>
  <c r="AZ107" i="78"/>
  <c r="AZ18" i="78"/>
  <c r="AZ10" i="78"/>
  <c r="AZ11" i="78"/>
  <c r="AZ21" i="78"/>
  <c r="AZ117" i="78"/>
  <c r="AZ27" i="78"/>
  <c r="AZ61" i="78"/>
  <c r="AZ43" i="78"/>
  <c r="AZ16" i="78"/>
  <c r="AZ92" i="78"/>
  <c r="AZ39" i="78"/>
  <c r="AZ9" i="78"/>
  <c r="AZ30" i="78"/>
  <c r="AZ13" i="78"/>
  <c r="AZ120" i="78"/>
  <c r="AZ31" i="78"/>
  <c r="AZ63" i="78"/>
  <c r="AZ91" i="78"/>
  <c r="AZ35" i="78"/>
  <c r="AZ121" i="78"/>
  <c r="AZ69" i="78"/>
  <c r="AZ100" i="78"/>
  <c r="AZ103" i="78"/>
  <c r="AZ47" i="78"/>
  <c r="AZ34" i="78"/>
  <c r="AZ46" i="78"/>
  <c r="AZ94" i="78"/>
  <c r="AZ124" i="78"/>
  <c r="AZ80" i="78"/>
  <c r="AZ44" i="78"/>
  <c r="AZ37" i="78"/>
  <c r="AZ53" i="78"/>
  <c r="AZ28" i="78"/>
  <c r="AZ102" i="78"/>
  <c r="AZ23" i="78"/>
  <c r="AZ59" i="78"/>
  <c r="AZ57" i="78"/>
  <c r="AZ22" i="78"/>
  <c r="AZ109" i="78"/>
  <c r="AZ90" i="78"/>
  <c r="AZ85" i="78"/>
  <c r="AZ38" i="78"/>
  <c r="AZ54" i="78"/>
  <c r="AZ51" i="78"/>
  <c r="AZ96" i="78"/>
  <c r="AZ87" i="78"/>
  <c r="AZ67" i="78"/>
  <c r="AZ29" i="78"/>
  <c r="AZ98" i="78"/>
  <c r="AZ20" i="78"/>
  <c r="AZ89" i="78"/>
  <c r="AZ105" i="78"/>
  <c r="AZ104" i="78"/>
  <c r="AZ68" i="78"/>
  <c r="AZ70" i="78"/>
  <c r="AZ66" i="78"/>
  <c r="AZ115" i="78"/>
  <c r="AZ64" i="78"/>
  <c r="AZ83" i="78"/>
  <c r="AZ112" i="78"/>
  <c r="AZ82" i="78"/>
  <c r="AZ116" i="78"/>
  <c r="AZ119" i="78"/>
  <c r="AZ118" i="78"/>
  <c r="AZ50" i="78"/>
  <c r="AZ86" i="78"/>
  <c r="AZ48" i="78"/>
  <c r="AZ123" i="78"/>
  <c r="AZ49" i="78"/>
  <c r="AZ108" i="78"/>
  <c r="AZ81" i="78"/>
  <c r="AZ65" i="78"/>
  <c r="AZ76" i="78"/>
  <c r="AZ12" i="78"/>
  <c r="AZ19" i="78"/>
  <c r="AZ45" i="78"/>
  <c r="AZ99" i="78"/>
  <c r="AZ106" i="78"/>
  <c r="AZ122" i="78"/>
  <c r="AZ125" i="78"/>
  <c r="AZ17" i="78"/>
  <c r="AZ77" i="78"/>
  <c r="AZ62" i="78"/>
  <c r="AZ95" i="78"/>
  <c r="AZ79" i="78"/>
  <c r="AZ26" i="78"/>
  <c r="AZ101" i="78"/>
  <c r="AZ88" i="78"/>
  <c r="AZ40" i="78"/>
  <c r="AZ126" i="78"/>
  <c r="AZ114" i="78"/>
  <c r="AZ56" i="78"/>
  <c r="AU60" i="78"/>
  <c r="AU15" i="78"/>
  <c r="AU93" i="78"/>
  <c r="AU97" i="78"/>
  <c r="AU78" i="78"/>
  <c r="AU14" i="78"/>
  <c r="AU113" i="78"/>
  <c r="AU110" i="78"/>
  <c r="AU75" i="78"/>
  <c r="AU52" i="78"/>
  <c r="AU92" i="78"/>
  <c r="AU58" i="78"/>
  <c r="AU84" i="78"/>
  <c r="AU55" i="78"/>
  <c r="AU24" i="78"/>
  <c r="AU72" i="78"/>
  <c r="AU73" i="78"/>
  <c r="AU35" i="78"/>
  <c r="AU21" i="78"/>
  <c r="AU111" i="78"/>
  <c r="AU74" i="78"/>
  <c r="AU8" i="78"/>
  <c r="AU36" i="78"/>
  <c r="AU71" i="78"/>
  <c r="AU25" i="78"/>
  <c r="AU32" i="78"/>
  <c r="AU39" i="78"/>
  <c r="AU107" i="78"/>
  <c r="AU11" i="78"/>
  <c r="AU42" i="78"/>
  <c r="AU41" i="78"/>
  <c r="AU18" i="78"/>
  <c r="AU117" i="78"/>
  <c r="AU61" i="78"/>
  <c r="AU27" i="78"/>
  <c r="AU69" i="78"/>
  <c r="AU121" i="78"/>
  <c r="AU31" i="78"/>
  <c r="AU9" i="78"/>
  <c r="AU80" i="78"/>
  <c r="AU120" i="78"/>
  <c r="AU33" i="78"/>
  <c r="AU91" i="78"/>
  <c r="AU47" i="78"/>
  <c r="AU59" i="78"/>
  <c r="AU94" i="78"/>
  <c r="AU96" i="78"/>
  <c r="AU103" i="78"/>
  <c r="AU46" i="78"/>
  <c r="AU10" i="78"/>
  <c r="AU43" i="78"/>
  <c r="AU30" i="78"/>
  <c r="AU100" i="78"/>
  <c r="AU16" i="78"/>
  <c r="AU44" i="78"/>
  <c r="AU20" i="78"/>
  <c r="AU63" i="78"/>
  <c r="AU89" i="78"/>
  <c r="AU13" i="78"/>
  <c r="AU28" i="78"/>
  <c r="AU102" i="78"/>
  <c r="AU34" i="78"/>
  <c r="AU109" i="78"/>
  <c r="AU45" i="78"/>
  <c r="AU85" i="78"/>
  <c r="AU90" i="78"/>
  <c r="AU116" i="78"/>
  <c r="AU65" i="78"/>
  <c r="AU37" i="78"/>
  <c r="AU124" i="78"/>
  <c r="AU67" i="78"/>
  <c r="AU98" i="78"/>
  <c r="AU22" i="78"/>
  <c r="AU54" i="78"/>
  <c r="AU70" i="78"/>
  <c r="AU53" i="78"/>
  <c r="AU87" i="78"/>
  <c r="AU23" i="78"/>
  <c r="AU57" i="78"/>
  <c r="AU83" i="78"/>
  <c r="AU17" i="78"/>
  <c r="AU101" i="78"/>
  <c r="AU108" i="78"/>
  <c r="AU76" i="78"/>
  <c r="AU81" i="78"/>
  <c r="AU105" i="78"/>
  <c r="AU38" i="78"/>
  <c r="AU64" i="78"/>
  <c r="AU112" i="78"/>
  <c r="AU123" i="78"/>
  <c r="AU68" i="78"/>
  <c r="AU82" i="78"/>
  <c r="AU86" i="78"/>
  <c r="AU88" i="78"/>
  <c r="AU48" i="78"/>
  <c r="AU29" i="78"/>
  <c r="AU66" i="78"/>
  <c r="AU51" i="78"/>
  <c r="AU118" i="78"/>
  <c r="AU119" i="78"/>
  <c r="AU49" i="78"/>
  <c r="AU12" i="78"/>
  <c r="AU26" i="78"/>
  <c r="AU104" i="78"/>
  <c r="AU62" i="78"/>
  <c r="AU125" i="78"/>
  <c r="AU95" i="78"/>
  <c r="AU40" i="78"/>
  <c r="AU19" i="78"/>
  <c r="AU77" i="78"/>
  <c r="AU106" i="78"/>
  <c r="AU126" i="78"/>
  <c r="AU79" i="78"/>
  <c r="AU115" i="78"/>
  <c r="AU50" i="78"/>
  <c r="AU99" i="78"/>
  <c r="AU114" i="78"/>
  <c r="AU56" i="78"/>
  <c r="AU122" i="78"/>
  <c r="AX14" i="78"/>
  <c r="AX84" i="78"/>
  <c r="AX75" i="78"/>
  <c r="AX58" i="78"/>
  <c r="AX92" i="78"/>
  <c r="AX60" i="78"/>
  <c r="AX15" i="78"/>
  <c r="AX97" i="78"/>
  <c r="AX73" i="78"/>
  <c r="AX74" i="78"/>
  <c r="AX36" i="78"/>
  <c r="AX113" i="78"/>
  <c r="AX71" i="78"/>
  <c r="AX78" i="78"/>
  <c r="AX93" i="78"/>
  <c r="AX8" i="78"/>
  <c r="AX24" i="78"/>
  <c r="AX42" i="78"/>
  <c r="AX110" i="78"/>
  <c r="AX25" i="78"/>
  <c r="AX41" i="78"/>
  <c r="AX33" i="78"/>
  <c r="AX16" i="78"/>
  <c r="AX21" i="78"/>
  <c r="AX18" i="78"/>
  <c r="AX32" i="78"/>
  <c r="AX55" i="78"/>
  <c r="AX111" i="78"/>
  <c r="AX39" i="78"/>
  <c r="AX72" i="78"/>
  <c r="AX10" i="78"/>
  <c r="AX43" i="78"/>
  <c r="AX61" i="78"/>
  <c r="AX9" i="78"/>
  <c r="AX35" i="78"/>
  <c r="AX117" i="78"/>
  <c r="AX121" i="78"/>
  <c r="AX107" i="78"/>
  <c r="AX52" i="78"/>
  <c r="AX27" i="78"/>
  <c r="AX30" i="78"/>
  <c r="AX44" i="78"/>
  <c r="AX11" i="78"/>
  <c r="AX80" i="78"/>
  <c r="AX96" i="78"/>
  <c r="AX59" i="78"/>
  <c r="AX46" i="78"/>
  <c r="AX100" i="78"/>
  <c r="AX31" i="78"/>
  <c r="AX63" i="78"/>
  <c r="AX37" i="78"/>
  <c r="AX47" i="78"/>
  <c r="AX91" i="78"/>
  <c r="AX53" i="78"/>
  <c r="AX69" i="78"/>
  <c r="AX109" i="78"/>
  <c r="AX45" i="78"/>
  <c r="AX103" i="78"/>
  <c r="AX54" i="78"/>
  <c r="AX124" i="78"/>
  <c r="AX87" i="78"/>
  <c r="AX89" i="78"/>
  <c r="AX34" i="78"/>
  <c r="AX120" i="78"/>
  <c r="AX20" i="78"/>
  <c r="AX28" i="78"/>
  <c r="AX102" i="78"/>
  <c r="AX90" i="78"/>
  <c r="AX81" i="78"/>
  <c r="AX38" i="78"/>
  <c r="AX98" i="78"/>
  <c r="AX70" i="78"/>
  <c r="AX23" i="78"/>
  <c r="AX67" i="78"/>
  <c r="AX51" i="78"/>
  <c r="AX116" i="78"/>
  <c r="AX94" i="78"/>
  <c r="AX57" i="78"/>
  <c r="AX29" i="78"/>
  <c r="AX13" i="78"/>
  <c r="AX66" i="78"/>
  <c r="AX22" i="78"/>
  <c r="AX85" i="78"/>
  <c r="AX76" i="78"/>
  <c r="AX65" i="78"/>
  <c r="AX64" i="78"/>
  <c r="AX26" i="78"/>
  <c r="AX48" i="78"/>
  <c r="AX108" i="78"/>
  <c r="AX115" i="78"/>
  <c r="AX118" i="78"/>
  <c r="AX83" i="78"/>
  <c r="AX104" i="78"/>
  <c r="AX49" i="78"/>
  <c r="AX77" i="78"/>
  <c r="AX17" i="78"/>
  <c r="AX40" i="78"/>
  <c r="AX86" i="78"/>
  <c r="AX105" i="78"/>
  <c r="AX112" i="78"/>
  <c r="AX82" i="78"/>
  <c r="AX119" i="78"/>
  <c r="AX50" i="78"/>
  <c r="AX123" i="78"/>
  <c r="AX125" i="78"/>
  <c r="AX126" i="78"/>
  <c r="AX19" i="78"/>
  <c r="AX122" i="78"/>
  <c r="AX56" i="78"/>
  <c r="AX62" i="78"/>
  <c r="AX88" i="78"/>
  <c r="AX101" i="78"/>
  <c r="AX114" i="78"/>
  <c r="AX79" i="78"/>
  <c r="AX68" i="78"/>
  <c r="AX12" i="78"/>
  <c r="AX99" i="78"/>
  <c r="AX106" i="78"/>
  <c r="AX95" i="78"/>
  <c r="BA73" i="78"/>
  <c r="BA78" i="78"/>
  <c r="BA75" i="78"/>
  <c r="BA93" i="78"/>
  <c r="BA110" i="78"/>
  <c r="BA15" i="78"/>
  <c r="BA60" i="78"/>
  <c r="BA8" i="78"/>
  <c r="BA97" i="78"/>
  <c r="BA113" i="78"/>
  <c r="BA71" i="78"/>
  <c r="BA24" i="78"/>
  <c r="BA25" i="78"/>
  <c r="BA84" i="78"/>
  <c r="BA14" i="78"/>
  <c r="BA11" i="78"/>
  <c r="BA52" i="78"/>
  <c r="BA92" i="78"/>
  <c r="BA21" i="78"/>
  <c r="BA72" i="78"/>
  <c r="BA55" i="78"/>
  <c r="BA32" i="78"/>
  <c r="BA111" i="78"/>
  <c r="BA27" i="78"/>
  <c r="BA33" i="78"/>
  <c r="BA47" i="78"/>
  <c r="BA42" i="78"/>
  <c r="BA117" i="78"/>
  <c r="BA18" i="78"/>
  <c r="BA58" i="78"/>
  <c r="BA10" i="78"/>
  <c r="BA107" i="78"/>
  <c r="BA61" i="78"/>
  <c r="BA74" i="78"/>
  <c r="BA36" i="78"/>
  <c r="BA35" i="78"/>
  <c r="BA9" i="78"/>
  <c r="BA91" i="78"/>
  <c r="BA39" i="78"/>
  <c r="BA30" i="78"/>
  <c r="BA16" i="78"/>
  <c r="BA80" i="78"/>
  <c r="BA41" i="78"/>
  <c r="BA46" i="78"/>
  <c r="BA63" i="78"/>
  <c r="BA96" i="78"/>
  <c r="BA59" i="78"/>
  <c r="BA37" i="78"/>
  <c r="BA13" i="78"/>
  <c r="BA69" i="78"/>
  <c r="BA121" i="78"/>
  <c r="BA43" i="78"/>
  <c r="BA44" i="78"/>
  <c r="BA103" i="78"/>
  <c r="BA20" i="78"/>
  <c r="BA87" i="78"/>
  <c r="BA23" i="78"/>
  <c r="BA100" i="78"/>
  <c r="BA120" i="78"/>
  <c r="BA31" i="78"/>
  <c r="BA57" i="78"/>
  <c r="BA102" i="78"/>
  <c r="BA109" i="78"/>
  <c r="BA53" i="78"/>
  <c r="BA124" i="78"/>
  <c r="BA34" i="78"/>
  <c r="BA28" i="78"/>
  <c r="BA54" i="78"/>
  <c r="BA81" i="78"/>
  <c r="BA22" i="78"/>
  <c r="BA82" i="78"/>
  <c r="BA67" i="78"/>
  <c r="BA89" i="78"/>
  <c r="BA45" i="78"/>
  <c r="BA70" i="78"/>
  <c r="BA51" i="78"/>
  <c r="BA38" i="78"/>
  <c r="BA94" i="78"/>
  <c r="BA116" i="78"/>
  <c r="BA85" i="78"/>
  <c r="BA29" i="78"/>
  <c r="BA98" i="78"/>
  <c r="BA90" i="78"/>
  <c r="BA48" i="78"/>
  <c r="BA115" i="78"/>
  <c r="BA17" i="78"/>
  <c r="BA19" i="78"/>
  <c r="BA66" i="78"/>
  <c r="BA12" i="78"/>
  <c r="BA108" i="78"/>
  <c r="BA105" i="78"/>
  <c r="BA83" i="78"/>
  <c r="BA86" i="78"/>
  <c r="BA123" i="78"/>
  <c r="BA101" i="78"/>
  <c r="BA118" i="78"/>
  <c r="BA49" i="78"/>
  <c r="BA26" i="78"/>
  <c r="BA76" i="78"/>
  <c r="BA64" i="78"/>
  <c r="BA50" i="78"/>
  <c r="BA119" i="78"/>
  <c r="BA77" i="78"/>
  <c r="BA95" i="78"/>
  <c r="BA68" i="78"/>
  <c r="BA125" i="78"/>
  <c r="BA62" i="78"/>
  <c r="BA122" i="78"/>
  <c r="BA88" i="78"/>
  <c r="BA106" i="78"/>
  <c r="BA40" i="78"/>
  <c r="BA114" i="78"/>
  <c r="BA79" i="78"/>
  <c r="BA126" i="78"/>
  <c r="BA56" i="78"/>
  <c r="BA65" i="78"/>
  <c r="BA112" i="78"/>
  <c r="BA99" i="78"/>
  <c r="BA104" i="78"/>
  <c r="BB52" i="78"/>
  <c r="BB113" i="78"/>
  <c r="BB84" i="78"/>
  <c r="BB78" i="78"/>
  <c r="BB15" i="78"/>
  <c r="BB58" i="78"/>
  <c r="BB71" i="78"/>
  <c r="BB14" i="78"/>
  <c r="BB93" i="78"/>
  <c r="BB110" i="78"/>
  <c r="BB92" i="78"/>
  <c r="BB36" i="78"/>
  <c r="BB11" i="78"/>
  <c r="BB21" i="78"/>
  <c r="BB97" i="78"/>
  <c r="BB73" i="78"/>
  <c r="BB60" i="78"/>
  <c r="BB111" i="78"/>
  <c r="BB55" i="78"/>
  <c r="BB74" i="78"/>
  <c r="BB25" i="78"/>
  <c r="BB33" i="78"/>
  <c r="BB75" i="78"/>
  <c r="BB35" i="78"/>
  <c r="BB30" i="78"/>
  <c r="BB8" i="78"/>
  <c r="BB24" i="78"/>
  <c r="BB107" i="78"/>
  <c r="BB61" i="78"/>
  <c r="BB32" i="78"/>
  <c r="BB27" i="78"/>
  <c r="BB9" i="78"/>
  <c r="BB42" i="78"/>
  <c r="BB18" i="78"/>
  <c r="BB41" i="78"/>
  <c r="BB117" i="78"/>
  <c r="BB121" i="78"/>
  <c r="BB10" i="78"/>
  <c r="BB43" i="78"/>
  <c r="BB72" i="78"/>
  <c r="BB47" i="78"/>
  <c r="BB39" i="78"/>
  <c r="BB80" i="78"/>
  <c r="BB103" i="78"/>
  <c r="BB96" i="78"/>
  <c r="BB37" i="78"/>
  <c r="BB31" i="78"/>
  <c r="BB16" i="78"/>
  <c r="BB69" i="78"/>
  <c r="BB100" i="78"/>
  <c r="BB59" i="78"/>
  <c r="BB120" i="78"/>
  <c r="BB44" i="78"/>
  <c r="BB94" i="78"/>
  <c r="BB13" i="78"/>
  <c r="BB91" i="78"/>
  <c r="BB45" i="78"/>
  <c r="BB63" i="78"/>
  <c r="BB54" i="78"/>
  <c r="BB85" i="78"/>
  <c r="BB53" i="78"/>
  <c r="BB20" i="78"/>
  <c r="BB89" i="78"/>
  <c r="BB28" i="78"/>
  <c r="BB102" i="78"/>
  <c r="BB46" i="78"/>
  <c r="BB23" i="78"/>
  <c r="BB87" i="78"/>
  <c r="BB90" i="78"/>
  <c r="BB22" i="78"/>
  <c r="BB34" i="78"/>
  <c r="BB57" i="78"/>
  <c r="BB66" i="78"/>
  <c r="BB51" i="78"/>
  <c r="BB67" i="78"/>
  <c r="BB29" i="78"/>
  <c r="BB81" i="78"/>
  <c r="BB124" i="78"/>
  <c r="BB98" i="78"/>
  <c r="BB70" i="78"/>
  <c r="BB109" i="78"/>
  <c r="BB12" i="78"/>
  <c r="BB26" i="78"/>
  <c r="BB105" i="78"/>
  <c r="BB116" i="78"/>
  <c r="BB83" i="78"/>
  <c r="BB17" i="78"/>
  <c r="BB104" i="78"/>
  <c r="BB38" i="78"/>
  <c r="BB88" i="78"/>
  <c r="BB50" i="78"/>
  <c r="BB101" i="78"/>
  <c r="BB64" i="78"/>
  <c r="BB86" i="78"/>
  <c r="BB48" i="78"/>
  <c r="BB99" i="78"/>
  <c r="BB19" i="78"/>
  <c r="BB49" i="78"/>
  <c r="BB65" i="78"/>
  <c r="BB108" i="78"/>
  <c r="BB118" i="78"/>
  <c r="BB82" i="78"/>
  <c r="BB119" i="78"/>
  <c r="BB112" i="78"/>
  <c r="BB79" i="78"/>
  <c r="BB123" i="78"/>
  <c r="BB56" i="78"/>
  <c r="BB95" i="78"/>
  <c r="BB115" i="78"/>
  <c r="BB114" i="78"/>
  <c r="BB62" i="78"/>
  <c r="BB68" i="78"/>
  <c r="BB126" i="78"/>
  <c r="BB122" i="78"/>
  <c r="BB40" i="78"/>
  <c r="BB77" i="78"/>
  <c r="BB106" i="78"/>
  <c r="BB125" i="78"/>
  <c r="BB76" i="78"/>
  <c r="AY84" i="78"/>
  <c r="AY75" i="78"/>
  <c r="AY72" i="78"/>
  <c r="AY60" i="78"/>
  <c r="AY97" i="78"/>
  <c r="AY92" i="78"/>
  <c r="AY113" i="78"/>
  <c r="AY110" i="78"/>
  <c r="AY78" i="78"/>
  <c r="AY15" i="78"/>
  <c r="AY93" i="78"/>
  <c r="AY14" i="78"/>
  <c r="AY71" i="78"/>
  <c r="AY11" i="78"/>
  <c r="AY41" i="78"/>
  <c r="AY8" i="78"/>
  <c r="AY42" i="78"/>
  <c r="AY52" i="78"/>
  <c r="AY73" i="78"/>
  <c r="AY55" i="78"/>
  <c r="AY24" i="78"/>
  <c r="AY74" i="78"/>
  <c r="AY33" i="78"/>
  <c r="AY21" i="78"/>
  <c r="AY32" i="78"/>
  <c r="AY10" i="78"/>
  <c r="AY117" i="78"/>
  <c r="AY35" i="78"/>
  <c r="AY111" i="78"/>
  <c r="AY18" i="78"/>
  <c r="AY107" i="78"/>
  <c r="AY43" i="78"/>
  <c r="AY61" i="78"/>
  <c r="AY25" i="78"/>
  <c r="AY27" i="78"/>
  <c r="AY39" i="78"/>
  <c r="AY9" i="78"/>
  <c r="AY31" i="78"/>
  <c r="AY94" i="78"/>
  <c r="AY80" i="78"/>
  <c r="AY121" i="78"/>
  <c r="AY47" i="78"/>
  <c r="AY120" i="78"/>
  <c r="AY16" i="78"/>
  <c r="AY59" i="78"/>
  <c r="AY103" i="78"/>
  <c r="AY63" i="78"/>
  <c r="AY96" i="78"/>
  <c r="AY69" i="78"/>
  <c r="AY100" i="78"/>
  <c r="AY37" i="78"/>
  <c r="AY46" i="78"/>
  <c r="AY58" i="78"/>
  <c r="AY13" i="78"/>
  <c r="AY91" i="78"/>
  <c r="AY67" i="78"/>
  <c r="AY44" i="78"/>
  <c r="AY54" i="78"/>
  <c r="AY36" i="78"/>
  <c r="AY28" i="78"/>
  <c r="AY89" i="78"/>
  <c r="AY57" i="78"/>
  <c r="AY109" i="78"/>
  <c r="AY102" i="78"/>
  <c r="AY53" i="78"/>
  <c r="AY20" i="78"/>
  <c r="AY87" i="78"/>
  <c r="AY30" i="78"/>
  <c r="AY34" i="78"/>
  <c r="AY85" i="78"/>
  <c r="AY90" i="78"/>
  <c r="AY81" i="78"/>
  <c r="AY29" i="78"/>
  <c r="AY45" i="78"/>
  <c r="AY66" i="78"/>
  <c r="AY124" i="78"/>
  <c r="AY98" i="78"/>
  <c r="AY70" i="78"/>
  <c r="AY23" i="78"/>
  <c r="AY116" i="78"/>
  <c r="AY22" i="78"/>
  <c r="AY82" i="78"/>
  <c r="AY99" i="78"/>
  <c r="AY50" i="78"/>
  <c r="AY86" i="78"/>
  <c r="AY119" i="78"/>
  <c r="AY105" i="78"/>
  <c r="AY48" i="78"/>
  <c r="AY65" i="78"/>
  <c r="AY64" i="78"/>
  <c r="AY49" i="78"/>
  <c r="AY83" i="78"/>
  <c r="AY51" i="78"/>
  <c r="AY112" i="78"/>
  <c r="AY108" i="78"/>
  <c r="AY12" i="78"/>
  <c r="AY123" i="78"/>
  <c r="AY26" i="78"/>
  <c r="AY76" i="78"/>
  <c r="AY17" i="78"/>
  <c r="AY56" i="78"/>
  <c r="AY95" i="78"/>
  <c r="AY40" i="78"/>
  <c r="AY114" i="78"/>
  <c r="AY19" i="78"/>
  <c r="AY38" i="78"/>
  <c r="AY88" i="78"/>
  <c r="AY77" i="78"/>
  <c r="AY104" i="78"/>
  <c r="AY62" i="78"/>
  <c r="AY79" i="78"/>
  <c r="AY106" i="78"/>
  <c r="AY68" i="78"/>
  <c r="AY125" i="78"/>
  <c r="AY118" i="78"/>
  <c r="AY115" i="78"/>
  <c r="AY101" i="78"/>
  <c r="AY126" i="78"/>
  <c r="AY122" i="78"/>
  <c r="BC15" i="78"/>
  <c r="BC84" i="78"/>
  <c r="BC60" i="78"/>
  <c r="BC8" i="78"/>
  <c r="BC14" i="78"/>
  <c r="BC78" i="78"/>
  <c r="BC93" i="78"/>
  <c r="BC52" i="78"/>
  <c r="BC75" i="78"/>
  <c r="BC110" i="78"/>
  <c r="BC72" i="78"/>
  <c r="BC55" i="78"/>
  <c r="BC92" i="78"/>
  <c r="BC33" i="78"/>
  <c r="BC42" i="78"/>
  <c r="BC97" i="78"/>
  <c r="BC111" i="78"/>
  <c r="BC41" i="78"/>
  <c r="BC25" i="78"/>
  <c r="BC73" i="78"/>
  <c r="BC71" i="78"/>
  <c r="BC24" i="78"/>
  <c r="BC11" i="78"/>
  <c r="BC35" i="78"/>
  <c r="BC32" i="78"/>
  <c r="BC74" i="78"/>
  <c r="BC113" i="78"/>
  <c r="BC121" i="78"/>
  <c r="BC107" i="78"/>
  <c r="BC10" i="78"/>
  <c r="BC18" i="78"/>
  <c r="BC39" i="78"/>
  <c r="BC47" i="78"/>
  <c r="BC58" i="78"/>
  <c r="BC117" i="78"/>
  <c r="BC43" i="78"/>
  <c r="BC21" i="78"/>
  <c r="BC36" i="78"/>
  <c r="BC61" i="78"/>
  <c r="BC80" i="78"/>
  <c r="BC31" i="78"/>
  <c r="BC30" i="78"/>
  <c r="BC16" i="78"/>
  <c r="BC13" i="78"/>
  <c r="BC27" i="78"/>
  <c r="BC91" i="78"/>
  <c r="BC59" i="78"/>
  <c r="BC9" i="78"/>
  <c r="BC69" i="78"/>
  <c r="BC100" i="78"/>
  <c r="BC94" i="78"/>
  <c r="BC44" i="78"/>
  <c r="BC96" i="78"/>
  <c r="BC120" i="78"/>
  <c r="BC20" i="78"/>
  <c r="BC109" i="78"/>
  <c r="BC124" i="78"/>
  <c r="BC28" i="78"/>
  <c r="BC34" i="78"/>
  <c r="BC23" i="78"/>
  <c r="BC46" i="78"/>
  <c r="BC87" i="78"/>
  <c r="BC67" i="78"/>
  <c r="BC63" i="78"/>
  <c r="BC103" i="78"/>
  <c r="BC37" i="78"/>
  <c r="BC53" i="78"/>
  <c r="BC70" i="78"/>
  <c r="BC22" i="78"/>
  <c r="BC118" i="78"/>
  <c r="BC98" i="78"/>
  <c r="BC54" i="78"/>
  <c r="BC85" i="78"/>
  <c r="BC90" i="78"/>
  <c r="BC65" i="78"/>
  <c r="BC45" i="78"/>
  <c r="BC76" i="78"/>
  <c r="BC89" i="78"/>
  <c r="BC29" i="78"/>
  <c r="BC51" i="78"/>
  <c r="BC48" i="78"/>
  <c r="BC19" i="78"/>
  <c r="BC123" i="78"/>
  <c r="BC105" i="78"/>
  <c r="BC17" i="78"/>
  <c r="BC38" i="78"/>
  <c r="BC57" i="78"/>
  <c r="BC86" i="78"/>
  <c r="BC81" i="78"/>
  <c r="BC50" i="78"/>
  <c r="BC26" i="78"/>
  <c r="BC66" i="78"/>
  <c r="BC64" i="78"/>
  <c r="BC49" i="78"/>
  <c r="BC102" i="78"/>
  <c r="BC116" i="78"/>
  <c r="BC83" i="78"/>
  <c r="BC119" i="78"/>
  <c r="BC112" i="78"/>
  <c r="BC108" i="78"/>
  <c r="BC82" i="78"/>
  <c r="BC115" i="78"/>
  <c r="BC126" i="78"/>
  <c r="BC106" i="78"/>
  <c r="BC122" i="78"/>
  <c r="BC101" i="78"/>
  <c r="BC40" i="78"/>
  <c r="BC114" i="78"/>
  <c r="BC77" i="78"/>
  <c r="BC56" i="78"/>
  <c r="BC95" i="78"/>
  <c r="BC12" i="78"/>
  <c r="BC88" i="78"/>
  <c r="BC125" i="78"/>
  <c r="BC62" i="78"/>
  <c r="BC99" i="78"/>
  <c r="BC104" i="78"/>
  <c r="BC79" i="78"/>
  <c r="BC68" i="78"/>
  <c r="AM157" i="82"/>
  <c r="AM173" i="82"/>
  <c r="AM169" i="82"/>
  <c r="AM181" i="82"/>
  <c r="AM78" i="82"/>
  <c r="AM102" i="82"/>
  <c r="AM110" i="82"/>
  <c r="AM71" i="82"/>
  <c r="AM106" i="82"/>
  <c r="AM114" i="82"/>
  <c r="AM177" i="82"/>
  <c r="AM161" i="82"/>
  <c r="AM98" i="82"/>
  <c r="AM86" i="82"/>
  <c r="AM165" i="82"/>
  <c r="AM79" i="82"/>
  <c r="AM162" i="82"/>
  <c r="AM91" i="82"/>
  <c r="AM87" i="82"/>
  <c r="AM166" i="82"/>
  <c r="AM153" i="82"/>
  <c r="AM150" i="82"/>
  <c r="AM75" i="82"/>
  <c r="AM70" i="82"/>
  <c r="AM146" i="82"/>
  <c r="AM83" i="82"/>
  <c r="AM103" i="82"/>
  <c r="AM126" i="82"/>
  <c r="AM158" i="82"/>
  <c r="AM160" i="82"/>
  <c r="AM95" i="82"/>
  <c r="AM142" i="82"/>
  <c r="AM111" i="82"/>
  <c r="AM122" i="82"/>
  <c r="AM107" i="82"/>
  <c r="AM170" i="82"/>
  <c r="AM183" i="82"/>
  <c r="AM154" i="82"/>
  <c r="AM178" i="82"/>
  <c r="AM82" i="82"/>
  <c r="AM139" i="82"/>
  <c r="AM119" i="82"/>
  <c r="AM115" i="82"/>
  <c r="AM130" i="82"/>
  <c r="AM118" i="82"/>
  <c r="AM94" i="82"/>
  <c r="AM182" i="82"/>
  <c r="AM127" i="82"/>
  <c r="AM131" i="82"/>
  <c r="AM143" i="82"/>
  <c r="AM68" i="82"/>
  <c r="AM76" i="82"/>
  <c r="AM80" i="82"/>
  <c r="AM84" i="82"/>
  <c r="AM135" i="82"/>
  <c r="AM167" i="82"/>
  <c r="AM72" i="82"/>
  <c r="AM66" i="82"/>
  <c r="AM67" i="82"/>
  <c r="AM174" i="82"/>
  <c r="AM123" i="82"/>
  <c r="AM99" i="82"/>
  <c r="AM134" i="82"/>
  <c r="AM180" i="82"/>
  <c r="AM171" i="82"/>
  <c r="AM92" i="82"/>
  <c r="AM151" i="82"/>
  <c r="AM88" i="82"/>
  <c r="AM96" i="82"/>
  <c r="AM155" i="82"/>
  <c r="AM116" i="82"/>
  <c r="AM147" i="82"/>
  <c r="AM159" i="82"/>
  <c r="AM163" i="82"/>
  <c r="AM100" i="82"/>
  <c r="AM104" i="82"/>
  <c r="AM108" i="82"/>
  <c r="AM149" i="82"/>
  <c r="AM69" i="82"/>
  <c r="AM81" i="82"/>
  <c r="AM101" i="82"/>
  <c r="AM109" i="82"/>
  <c r="AM120" i="82"/>
  <c r="AM136" i="82"/>
  <c r="AM144" i="82"/>
  <c r="AM85" i="82"/>
  <c r="AM145" i="82"/>
  <c r="AM97" i="82"/>
  <c r="AM152" i="82"/>
  <c r="AM175" i="82"/>
  <c r="AM74" i="82"/>
  <c r="AM140" i="82"/>
  <c r="AM124" i="82"/>
  <c r="AM128" i="82"/>
  <c r="AM77" i="82"/>
  <c r="AM89" i="82"/>
  <c r="AM112" i="82"/>
  <c r="AM73" i="82"/>
  <c r="AM121" i="82"/>
  <c r="AM137" i="82"/>
  <c r="AM179" i="82"/>
  <c r="AM90" i="82"/>
  <c r="AM93" i="82"/>
  <c r="AM117" i="82"/>
  <c r="AM129" i="82"/>
  <c r="AM113" i="82"/>
  <c r="AM132" i="82"/>
  <c r="AM105" i="82"/>
  <c r="AM148" i="82"/>
  <c r="AM176" i="82"/>
  <c r="AM156" i="82"/>
  <c r="AM141" i="82"/>
  <c r="AM184" i="82"/>
  <c r="AM138" i="82"/>
  <c r="AM164" i="82"/>
  <c r="AM168" i="82"/>
  <c r="AM172" i="82"/>
  <c r="AM125" i="82"/>
  <c r="AM133" i="82"/>
  <c r="AV86" i="82"/>
  <c r="AV157" i="82"/>
  <c r="AV98" i="82"/>
  <c r="AV126" i="82"/>
  <c r="AV106" i="82"/>
  <c r="AV114" i="82"/>
  <c r="AV177" i="82"/>
  <c r="AV75" i="82"/>
  <c r="AV153" i="82"/>
  <c r="AV102" i="82"/>
  <c r="AV78" i="82"/>
  <c r="AV161" i="82"/>
  <c r="AV110" i="82"/>
  <c r="AV79" i="82"/>
  <c r="AV95" i="82"/>
  <c r="AV150" i="82"/>
  <c r="AV173" i="82"/>
  <c r="AV83" i="82"/>
  <c r="AV166" i="82"/>
  <c r="AV170" i="82"/>
  <c r="AV165" i="82"/>
  <c r="AV158" i="82"/>
  <c r="AV87" i="82"/>
  <c r="AV146" i="82"/>
  <c r="AV122" i="82"/>
  <c r="AV130" i="82"/>
  <c r="AV91" i="82"/>
  <c r="AV103" i="82"/>
  <c r="AV175" i="82"/>
  <c r="AV107" i="82"/>
  <c r="AV169" i="82"/>
  <c r="AV67" i="82"/>
  <c r="AV70" i="82"/>
  <c r="AV174" i="82"/>
  <c r="AV111" i="82"/>
  <c r="AV134" i="82"/>
  <c r="AV118" i="82"/>
  <c r="AV154" i="82"/>
  <c r="AV123" i="82"/>
  <c r="AV99" i="82"/>
  <c r="AV68" i="82"/>
  <c r="AV72" i="82"/>
  <c r="AV162" i="82"/>
  <c r="AV131" i="82"/>
  <c r="AV135" i="82"/>
  <c r="AV119" i="82"/>
  <c r="AV182" i="82"/>
  <c r="AV94" i="82"/>
  <c r="AV80" i="82"/>
  <c r="AV71" i="82"/>
  <c r="AV88" i="82"/>
  <c r="AV92" i="82"/>
  <c r="AV115" i="82"/>
  <c r="AV76" i="82"/>
  <c r="AV96" i="82"/>
  <c r="AV163" i="82"/>
  <c r="AV143" i="82"/>
  <c r="AV82" i="82"/>
  <c r="AV142" i="82"/>
  <c r="AV139" i="82"/>
  <c r="AV84" i="82"/>
  <c r="AV181" i="82"/>
  <c r="AV127" i="82"/>
  <c r="AV74" i="82"/>
  <c r="AV159" i="82"/>
  <c r="AV128" i="82"/>
  <c r="AV171" i="82"/>
  <c r="AV100" i="82"/>
  <c r="AV112" i="82"/>
  <c r="AV167" i="82"/>
  <c r="AV90" i="82"/>
  <c r="AV144" i="82"/>
  <c r="AV73" i="82"/>
  <c r="AV147" i="82"/>
  <c r="AV179" i="82"/>
  <c r="AV124" i="82"/>
  <c r="AV140" i="82"/>
  <c r="AV89" i="82"/>
  <c r="AV120" i="82"/>
  <c r="AV136" i="82"/>
  <c r="AV184" i="82"/>
  <c r="AV85" i="82"/>
  <c r="AV151" i="82"/>
  <c r="AV77" i="82"/>
  <c r="AV148" i="82"/>
  <c r="AV152" i="82"/>
  <c r="AV104" i="82"/>
  <c r="AV116" i="82"/>
  <c r="AV69" i="82"/>
  <c r="AV81" i="82"/>
  <c r="AV160" i="82"/>
  <c r="AV164" i="82"/>
  <c r="AV145" i="82"/>
  <c r="AV183" i="82"/>
  <c r="AV138" i="82"/>
  <c r="AV132" i="82"/>
  <c r="AV108" i="82"/>
  <c r="AV149" i="82"/>
  <c r="AV93" i="82"/>
  <c r="AV180" i="82"/>
  <c r="AV125" i="82"/>
  <c r="AV121" i="82"/>
  <c r="AV172" i="82"/>
  <c r="AV105" i="82"/>
  <c r="AV117" i="82"/>
  <c r="AV155" i="82"/>
  <c r="AV129" i="82"/>
  <c r="AV178" i="82"/>
  <c r="AV133" i="82"/>
  <c r="AV137" i="82"/>
  <c r="AV168" i="82"/>
  <c r="AV113" i="82"/>
  <c r="AV97" i="82"/>
  <c r="AV101" i="82"/>
  <c r="AV109" i="82"/>
  <c r="AV66" i="82"/>
  <c r="AV176" i="82"/>
  <c r="AV141" i="82"/>
  <c r="AV156" i="82"/>
  <c r="BD9" i="82"/>
  <c r="BD31" i="82"/>
  <c r="BD45" i="82"/>
  <c r="BD20" i="82"/>
  <c r="BD32" i="82"/>
  <c r="BD41" i="82"/>
  <c r="BD18" i="82"/>
  <c r="BD53" i="82"/>
  <c r="BD21" i="82"/>
  <c r="BD43" i="82"/>
  <c r="BD60" i="82"/>
  <c r="BD28" i="82"/>
  <c r="BD56" i="82"/>
  <c r="BD55" i="82"/>
  <c r="BD19" i="82"/>
  <c r="BD52" i="82"/>
  <c r="BD17" i="82"/>
  <c r="BD7" i="82"/>
  <c r="BD30" i="82"/>
  <c r="BD40" i="82"/>
  <c r="BD38" i="82"/>
  <c r="BD50" i="82"/>
  <c r="BD61" i="82"/>
  <c r="BD62" i="82"/>
  <c r="BD64" i="82"/>
  <c r="BD51" i="82"/>
  <c r="BD39" i="82"/>
  <c r="BD27" i="82"/>
  <c r="BD14" i="82"/>
  <c r="BD24" i="82"/>
  <c r="BD11" i="82"/>
  <c r="BD16" i="82"/>
  <c r="BD49" i="82"/>
  <c r="BD29" i="82"/>
  <c r="BD13" i="82"/>
  <c r="BD25" i="82"/>
  <c r="BD48" i="82"/>
  <c r="BD59" i="82"/>
  <c r="BD42" i="82"/>
  <c r="BD33" i="82"/>
  <c r="BD37" i="82"/>
  <c r="BD63" i="82"/>
  <c r="BD26" i="82"/>
  <c r="BD57" i="82"/>
  <c r="BD36" i="82"/>
  <c r="BD44" i="82"/>
  <c r="BD35" i="82"/>
  <c r="BD12" i="82"/>
  <c r="BD54" i="82"/>
  <c r="BD46" i="82"/>
  <c r="BD8" i="82"/>
  <c r="BD10" i="82"/>
  <c r="BD23" i="82"/>
  <c r="BD15" i="82"/>
  <c r="BD58" i="82"/>
  <c r="BD22" i="82"/>
  <c r="BD47" i="82"/>
  <c r="BD34" i="82"/>
  <c r="AX20" i="82"/>
  <c r="AX32" i="82"/>
  <c r="AX18" i="82"/>
  <c r="AX53" i="82"/>
  <c r="AX56" i="82"/>
  <c r="AX43" i="82"/>
  <c r="AX45" i="82"/>
  <c r="AX44" i="82"/>
  <c r="AX58" i="82"/>
  <c r="AX42" i="82"/>
  <c r="AX39" i="82"/>
  <c r="AX57" i="82"/>
  <c r="AX62" i="82"/>
  <c r="AX19" i="82"/>
  <c r="AX54" i="82"/>
  <c r="AX16" i="82"/>
  <c r="AX7" i="82"/>
  <c r="AX31" i="82"/>
  <c r="AX17" i="82"/>
  <c r="AX30" i="82"/>
  <c r="AX29" i="82"/>
  <c r="AX27" i="82"/>
  <c r="AX49" i="82"/>
  <c r="AX37" i="82"/>
  <c r="AX41" i="82"/>
  <c r="AX40" i="82"/>
  <c r="AX52" i="82"/>
  <c r="AX50" i="82"/>
  <c r="AX9" i="82"/>
  <c r="AX38" i="82"/>
  <c r="AX55" i="82"/>
  <c r="AX21" i="82"/>
  <c r="AX28" i="82"/>
  <c r="AX26" i="82"/>
  <c r="AX63" i="82"/>
  <c r="AX14" i="82"/>
  <c r="AX33" i="82"/>
  <c r="AX60" i="82"/>
  <c r="AX36" i="82"/>
  <c r="AX59" i="82"/>
  <c r="AX24" i="82"/>
  <c r="AX13" i="82"/>
  <c r="AX48" i="82"/>
  <c r="AX64" i="82"/>
  <c r="AX25" i="82"/>
  <c r="AX12" i="82"/>
  <c r="AX35" i="82"/>
  <c r="AX46" i="82"/>
  <c r="AX47" i="82"/>
  <c r="AX34" i="82"/>
  <c r="AX10" i="82"/>
  <c r="AX11" i="82"/>
  <c r="AX51" i="82"/>
  <c r="AX8" i="82"/>
  <c r="AX15" i="82"/>
  <c r="AX22" i="82"/>
  <c r="AX23" i="82"/>
  <c r="AX61" i="82"/>
  <c r="BA31" i="82"/>
  <c r="BA45" i="82"/>
  <c r="BA53" i="82"/>
  <c r="BA17" i="82"/>
  <c r="BA56" i="82"/>
  <c r="BA32" i="82"/>
  <c r="BA55" i="82"/>
  <c r="BA43" i="82"/>
  <c r="BA29" i="82"/>
  <c r="BA44" i="82"/>
  <c r="BA64" i="82"/>
  <c r="BA7" i="82"/>
  <c r="BA42" i="82"/>
  <c r="BA9" i="82"/>
  <c r="BA57" i="82"/>
  <c r="BA62" i="82"/>
  <c r="BA18" i="82"/>
  <c r="BA41" i="82"/>
  <c r="BA28" i="82"/>
  <c r="BA30" i="82"/>
  <c r="BA20" i="82"/>
  <c r="BA16" i="82"/>
  <c r="BA21" i="82"/>
  <c r="BA52" i="82"/>
  <c r="BA19" i="82"/>
  <c r="BA51" i="82"/>
  <c r="BA26" i="82"/>
  <c r="BA40" i="82"/>
  <c r="BA63" i="82"/>
  <c r="BA54" i="82"/>
  <c r="BA27" i="82"/>
  <c r="BA33" i="82"/>
  <c r="BA49" i="82"/>
  <c r="BA37" i="82"/>
  <c r="BA25" i="82"/>
  <c r="BA60" i="82"/>
  <c r="BA13" i="82"/>
  <c r="BA38" i="82"/>
  <c r="BA24" i="82"/>
  <c r="BA39" i="82"/>
  <c r="BA12" i="82"/>
  <c r="BA14" i="82"/>
  <c r="BA8" i="82"/>
  <c r="BA48" i="82"/>
  <c r="BA36" i="82"/>
  <c r="BA46" i="82"/>
  <c r="BA47" i="82"/>
  <c r="BA10" i="82"/>
  <c r="BA23" i="82"/>
  <c r="BA35" i="82"/>
  <c r="BA22" i="82"/>
  <c r="BA59" i="82"/>
  <c r="BA11" i="82"/>
  <c r="BA61" i="82"/>
  <c r="BA58" i="82"/>
  <c r="BA15" i="82"/>
  <c r="BA50" i="82"/>
  <c r="BA34" i="82"/>
  <c r="AZ58" i="82"/>
  <c r="AZ52" i="82"/>
  <c r="AZ19" i="82"/>
  <c r="AZ30" i="82"/>
  <c r="AZ53" i="82"/>
  <c r="AZ56" i="82"/>
  <c r="AZ44" i="82"/>
  <c r="AZ41" i="82"/>
  <c r="AZ18" i="82"/>
  <c r="AZ9" i="82"/>
  <c r="AZ7" i="82"/>
  <c r="AZ21" i="82"/>
  <c r="AZ45" i="82"/>
  <c r="AZ20" i="82"/>
  <c r="AZ29" i="82"/>
  <c r="AZ28" i="82"/>
  <c r="AZ55" i="82"/>
  <c r="AZ50" i="82"/>
  <c r="AZ40" i="82"/>
  <c r="AZ32" i="82"/>
  <c r="AZ43" i="82"/>
  <c r="AZ33" i="82"/>
  <c r="AZ16" i="82"/>
  <c r="AZ62" i="82"/>
  <c r="AZ26" i="82"/>
  <c r="AZ14" i="82"/>
  <c r="AZ63" i="82"/>
  <c r="AZ57" i="82"/>
  <c r="AZ38" i="82"/>
  <c r="AZ54" i="82"/>
  <c r="AZ39" i="82"/>
  <c r="AZ27" i="82"/>
  <c r="AZ31" i="82"/>
  <c r="AZ37" i="82"/>
  <c r="AZ13" i="82"/>
  <c r="AZ35" i="82"/>
  <c r="AZ48" i="82"/>
  <c r="AZ23" i="82"/>
  <c r="AZ64" i="82"/>
  <c r="AZ17" i="82"/>
  <c r="AZ24" i="82"/>
  <c r="AZ12" i="82"/>
  <c r="AZ8" i="82"/>
  <c r="AZ22" i="82"/>
  <c r="AZ49" i="82"/>
  <c r="AZ25" i="82"/>
  <c r="AZ51" i="82"/>
  <c r="AZ15" i="82"/>
  <c r="AZ59" i="82"/>
  <c r="AZ42" i="82"/>
  <c r="AZ60" i="82"/>
  <c r="AZ36" i="82"/>
  <c r="AZ34" i="82"/>
  <c r="AZ46" i="82"/>
  <c r="AZ11" i="82"/>
  <c r="AZ61" i="82"/>
  <c r="AZ10" i="82"/>
  <c r="AZ47" i="82"/>
  <c r="AY56" i="82"/>
  <c r="AY32" i="82"/>
  <c r="AY55" i="82"/>
  <c r="AY43" i="82"/>
  <c r="AY29" i="82"/>
  <c r="AY44" i="82"/>
  <c r="AY9" i="82"/>
  <c r="AY7" i="82"/>
  <c r="AY17" i="82"/>
  <c r="AY20" i="82"/>
  <c r="AY31" i="82"/>
  <c r="AY19" i="82"/>
  <c r="AY30" i="82"/>
  <c r="AY40" i="82"/>
  <c r="AY18" i="82"/>
  <c r="AY52" i="82"/>
  <c r="AY21" i="82"/>
  <c r="AY54" i="82"/>
  <c r="AY53" i="82"/>
  <c r="AY39" i="82"/>
  <c r="AY45" i="82"/>
  <c r="AY63" i="82"/>
  <c r="AY51" i="82"/>
  <c r="AY57" i="82"/>
  <c r="AY42" i="82"/>
  <c r="AY41" i="82"/>
  <c r="AY27" i="82"/>
  <c r="AY64" i="82"/>
  <c r="AY50" i="82"/>
  <c r="AY33" i="82"/>
  <c r="AY28" i="82"/>
  <c r="AY62" i="82"/>
  <c r="AY14" i="82"/>
  <c r="AY24" i="82"/>
  <c r="AY12" i="82"/>
  <c r="AY61" i="82"/>
  <c r="AY47" i="82"/>
  <c r="AY35" i="82"/>
  <c r="AY26" i="82"/>
  <c r="AY60" i="82"/>
  <c r="AY36" i="82"/>
  <c r="AY25" i="82"/>
  <c r="AY38" i="82"/>
  <c r="AY23" i="82"/>
  <c r="AY59" i="82"/>
  <c r="AY49" i="82"/>
  <c r="AY48" i="82"/>
  <c r="AY58" i="82"/>
  <c r="AY46" i="82"/>
  <c r="AY34" i="82"/>
  <c r="AY10" i="82"/>
  <c r="AY16" i="82"/>
  <c r="AY11" i="82"/>
  <c r="AY15" i="82"/>
  <c r="AY8" i="82"/>
  <c r="AY37" i="82"/>
  <c r="AY13" i="82"/>
  <c r="AY22" i="82"/>
  <c r="BB56" i="82"/>
  <c r="BB55" i="82"/>
  <c r="BB43" i="82"/>
  <c r="BB29" i="82"/>
  <c r="BB63" i="82"/>
  <c r="BB20" i="82"/>
  <c r="BB9" i="82"/>
  <c r="BB45" i="82"/>
  <c r="BB44" i="82"/>
  <c r="BB19" i="82"/>
  <c r="BB30" i="82"/>
  <c r="BB17" i="82"/>
  <c r="BB42" i="82"/>
  <c r="BB53" i="82"/>
  <c r="BB40" i="82"/>
  <c r="BB32" i="82"/>
  <c r="BB18" i="82"/>
  <c r="BB31" i="82"/>
  <c r="BB52" i="82"/>
  <c r="BB28" i="82"/>
  <c r="BB37" i="82"/>
  <c r="BB39" i="82"/>
  <c r="BB27" i="82"/>
  <c r="BB64" i="82"/>
  <c r="BB33" i="82"/>
  <c r="BB38" i="82"/>
  <c r="BB26" i="82"/>
  <c r="BB41" i="82"/>
  <c r="BB16" i="82"/>
  <c r="BB51" i="82"/>
  <c r="BB21" i="82"/>
  <c r="BB62" i="82"/>
  <c r="BB50" i="82"/>
  <c r="BB25" i="82"/>
  <c r="BB57" i="82"/>
  <c r="BB61" i="82"/>
  <c r="BB36" i="82"/>
  <c r="BB12" i="82"/>
  <c r="BB47" i="82"/>
  <c r="BB24" i="82"/>
  <c r="BB49" i="82"/>
  <c r="BB48" i="82"/>
  <c r="BB60" i="82"/>
  <c r="BB13" i="82"/>
  <c r="BB14" i="82"/>
  <c r="BB11" i="82"/>
  <c r="BB58" i="82"/>
  <c r="BB34" i="82"/>
  <c r="BB54" i="82"/>
  <c r="BB46" i="82"/>
  <c r="BB8" i="82"/>
  <c r="BB35" i="82"/>
  <c r="BB23" i="82"/>
  <c r="BB10" i="82"/>
  <c r="BB7" i="82"/>
  <c r="BB59" i="82"/>
  <c r="BB15" i="82"/>
  <c r="BB22" i="82"/>
  <c r="AU20" i="82"/>
  <c r="AU32" i="82"/>
  <c r="AU31" i="82"/>
  <c r="AU30" i="82"/>
  <c r="AU45" i="82"/>
  <c r="AU7" i="82"/>
  <c r="AU56" i="82"/>
  <c r="AU43" i="82"/>
  <c r="AU18" i="82"/>
  <c r="AU41" i="82"/>
  <c r="AU62" i="82"/>
  <c r="AU16" i="82"/>
  <c r="AU63" i="82"/>
  <c r="AU64" i="82"/>
  <c r="AU42" i="82"/>
  <c r="AU28" i="82"/>
  <c r="AU9" i="82"/>
  <c r="AU44" i="82"/>
  <c r="AU19" i="82"/>
  <c r="AU54" i="82"/>
  <c r="AU57" i="82"/>
  <c r="AU29" i="82"/>
  <c r="AU21" i="82"/>
  <c r="AU50" i="82"/>
  <c r="AU26" i="82"/>
  <c r="AU40" i="82"/>
  <c r="AU39" i="82"/>
  <c r="AU51" i="82"/>
  <c r="AU14" i="82"/>
  <c r="AU17" i="82"/>
  <c r="AU53" i="82"/>
  <c r="AU52" i="82"/>
  <c r="AU35" i="82"/>
  <c r="AU55" i="82"/>
  <c r="AU33" i="82"/>
  <c r="AU37" i="82"/>
  <c r="AU12" i="82"/>
  <c r="AU59" i="82"/>
  <c r="AU60" i="82"/>
  <c r="AU47" i="82"/>
  <c r="AU11" i="82"/>
  <c r="AU49" i="82"/>
  <c r="AU25" i="82"/>
  <c r="AU23" i="82"/>
  <c r="AU48" i="82"/>
  <c r="AU38" i="82"/>
  <c r="AU61" i="82"/>
  <c r="AU27" i="82"/>
  <c r="AU13" i="82"/>
  <c r="AU36" i="82"/>
  <c r="AU24" i="82"/>
  <c r="AU46" i="82"/>
  <c r="AU8" i="82"/>
  <c r="AU58" i="82"/>
  <c r="AU10" i="82"/>
  <c r="AU34" i="82"/>
  <c r="AU15" i="82"/>
  <c r="AU22" i="82"/>
  <c r="BC20" i="82"/>
  <c r="BC19" i="82"/>
  <c r="BC30" i="82"/>
  <c r="BC32" i="82"/>
  <c r="BC18" i="82"/>
  <c r="BC53" i="82"/>
  <c r="BC21" i="82"/>
  <c r="BC56" i="82"/>
  <c r="BC7" i="82"/>
  <c r="BC44" i="82"/>
  <c r="BC9" i="82"/>
  <c r="BC31" i="82"/>
  <c r="BC17" i="82"/>
  <c r="BC45" i="82"/>
  <c r="BC54" i="82"/>
  <c r="BC39" i="82"/>
  <c r="BC55" i="82"/>
  <c r="BC42" i="82"/>
  <c r="BC41" i="82"/>
  <c r="BC40" i="82"/>
  <c r="BC28" i="82"/>
  <c r="BC57" i="82"/>
  <c r="BC62" i="82"/>
  <c r="BC52" i="82"/>
  <c r="BC43" i="82"/>
  <c r="BC64" i="82"/>
  <c r="BC27" i="82"/>
  <c r="BC26" i="82"/>
  <c r="BC38" i="82"/>
  <c r="BC16" i="82"/>
  <c r="BC51" i="82"/>
  <c r="BC50" i="82"/>
  <c r="BC49" i="82"/>
  <c r="BC29" i="82"/>
  <c r="BC25" i="82"/>
  <c r="BC58" i="82"/>
  <c r="BC63" i="82"/>
  <c r="BC61" i="82"/>
  <c r="BC36" i="82"/>
  <c r="BC47" i="82"/>
  <c r="BC33" i="82"/>
  <c r="BC12" i="82"/>
  <c r="BC37" i="82"/>
  <c r="BC60" i="82"/>
  <c r="BC48" i="82"/>
  <c r="BC14" i="82"/>
  <c r="BC13" i="82"/>
  <c r="BC59" i="82"/>
  <c r="BC8" i="82"/>
  <c r="BC15" i="82"/>
  <c r="BC22" i="82"/>
  <c r="BC23" i="82"/>
  <c r="BC24" i="82"/>
  <c r="BC11" i="82"/>
  <c r="BC35" i="82"/>
  <c r="BC46" i="82"/>
  <c r="BC34" i="82"/>
  <c r="BC10" i="82"/>
  <c r="AW7" i="82"/>
  <c r="AW31" i="82"/>
  <c r="AW30" i="82"/>
  <c r="AW18" i="82"/>
  <c r="AW45" i="82"/>
  <c r="AW53" i="82"/>
  <c r="AW37" i="82"/>
  <c r="AW56" i="82"/>
  <c r="AW44" i="82"/>
  <c r="AW41" i="82"/>
  <c r="AW55" i="82"/>
  <c r="AW64" i="82"/>
  <c r="AW39" i="82"/>
  <c r="AW9" i="82"/>
  <c r="AW54" i="82"/>
  <c r="AW28" i="82"/>
  <c r="AW51" i="82"/>
  <c r="AW50" i="82"/>
  <c r="AW32" i="82"/>
  <c r="AW43" i="82"/>
  <c r="AW16" i="82"/>
  <c r="AW40" i="82"/>
  <c r="AW26" i="82"/>
  <c r="AW42" i="82"/>
  <c r="AW29" i="82"/>
  <c r="AW19" i="82"/>
  <c r="AW14" i="82"/>
  <c r="AW20" i="82"/>
  <c r="AW63" i="82"/>
  <c r="AW17" i="82"/>
  <c r="AW57" i="82"/>
  <c r="AW33" i="82"/>
  <c r="AW21" i="82"/>
  <c r="AW62" i="82"/>
  <c r="AW61" i="82"/>
  <c r="AW13" i="82"/>
  <c r="AW24" i="82"/>
  <c r="AW23" i="82"/>
  <c r="AW12" i="82"/>
  <c r="AW48" i="82"/>
  <c r="AW25" i="82"/>
  <c r="AW38" i="82"/>
  <c r="AW49" i="82"/>
  <c r="AW36" i="82"/>
  <c r="AW27" i="82"/>
  <c r="AW59" i="82"/>
  <c r="AW47" i="82"/>
  <c r="AW58" i="82"/>
  <c r="AW8" i="82"/>
  <c r="AW11" i="82"/>
  <c r="AW52" i="82"/>
  <c r="AW15" i="82"/>
  <c r="AW34" i="82"/>
  <c r="AW60" i="82"/>
  <c r="AW35" i="82"/>
  <c r="AW46" i="82"/>
  <c r="AW22" i="82"/>
  <c r="AW10" i="82"/>
  <c r="BE44" i="82"/>
  <c r="BE32" i="82"/>
  <c r="BE41" i="82"/>
  <c r="BE56" i="82"/>
  <c r="BE7" i="82"/>
  <c r="BE31" i="82"/>
  <c r="BE30" i="82"/>
  <c r="BE19" i="82"/>
  <c r="BE54" i="82"/>
  <c r="BE42" i="82"/>
  <c r="BE45" i="82"/>
  <c r="BE9" i="82"/>
  <c r="BE53" i="82"/>
  <c r="BE43" i="82"/>
  <c r="BE18" i="82"/>
  <c r="BE29" i="82"/>
  <c r="BE21" i="82"/>
  <c r="BE16" i="82"/>
  <c r="BE63" i="82"/>
  <c r="BE20" i="82"/>
  <c r="BE55" i="82"/>
  <c r="BE17" i="82"/>
  <c r="BE64" i="82"/>
  <c r="BE40" i="82"/>
  <c r="BE27" i="82"/>
  <c r="BE38" i="82"/>
  <c r="BE49" i="82"/>
  <c r="BE26" i="82"/>
  <c r="BE52" i="82"/>
  <c r="BE28" i="82"/>
  <c r="BE62" i="82"/>
  <c r="BE57" i="82"/>
  <c r="BE58" i="82"/>
  <c r="BE61" i="82"/>
  <c r="BE39" i="82"/>
  <c r="BE50" i="82"/>
  <c r="BE12" i="82"/>
  <c r="BE25" i="82"/>
  <c r="BE24" i="82"/>
  <c r="BE11" i="82"/>
  <c r="BE60" i="82"/>
  <c r="BE51" i="82"/>
  <c r="BE33" i="82"/>
  <c r="BE37" i="82"/>
  <c r="BE14" i="82"/>
  <c r="BE22" i="82"/>
  <c r="BE13" i="82"/>
  <c r="BE48" i="82"/>
  <c r="BE36" i="82"/>
  <c r="BE59" i="82"/>
  <c r="BE34" i="82"/>
  <c r="BE15" i="82"/>
  <c r="BE35" i="82"/>
  <c r="BE46" i="82"/>
  <c r="BE8" i="82"/>
  <c r="BE47" i="82"/>
  <c r="BE23" i="82"/>
  <c r="BE10" i="82"/>
  <c r="AX101" i="32"/>
  <c r="AX98" i="32"/>
  <c r="AX111" i="32"/>
  <c r="AX113" i="32"/>
  <c r="AX110" i="32"/>
  <c r="AX107" i="32"/>
  <c r="AX104" i="32"/>
  <c r="AX96" i="32"/>
  <c r="AX106" i="32"/>
  <c r="AX117" i="32"/>
  <c r="AX100" i="32"/>
  <c r="AX95" i="32"/>
  <c r="AX105" i="32"/>
  <c r="AX114" i="32"/>
  <c r="AX99" i="32"/>
  <c r="AX109" i="32"/>
  <c r="AX115" i="32"/>
  <c r="AX116" i="32"/>
  <c r="AX102" i="32"/>
  <c r="AX108" i="32"/>
  <c r="AX97" i="32"/>
  <c r="AX112" i="32"/>
  <c r="AX103" i="32"/>
  <c r="AX89" i="32"/>
  <c r="AX86" i="32"/>
  <c r="AX120" i="32"/>
  <c r="AX122" i="32"/>
  <c r="AX68" i="32"/>
  <c r="AX71" i="32"/>
  <c r="AX87" i="32"/>
  <c r="AX72" i="32"/>
  <c r="AX118" i="32"/>
  <c r="AX121" i="32"/>
  <c r="AX90" i="32"/>
  <c r="AX73" i="32"/>
  <c r="AX69" i="32"/>
  <c r="AX70" i="32"/>
  <c r="AX91" i="32"/>
  <c r="AX67" i="32"/>
  <c r="AX88" i="32"/>
  <c r="AX74" i="32"/>
  <c r="AX80" i="32"/>
  <c r="AX84" i="32"/>
  <c r="AX85" i="32"/>
  <c r="AX78" i="32"/>
  <c r="AX94" i="32"/>
  <c r="AX66" i="32"/>
  <c r="AX83" i="32"/>
  <c r="AX81" i="32"/>
  <c r="AX82" i="32"/>
  <c r="AX79" i="32"/>
  <c r="AX76" i="32"/>
  <c r="AX93" i="32"/>
  <c r="AX92" i="32"/>
  <c r="AX75" i="32"/>
  <c r="AX119" i="32"/>
  <c r="AX77" i="32"/>
  <c r="AU114" i="32"/>
  <c r="AU98" i="32"/>
  <c r="AU111" i="32"/>
  <c r="AU103" i="32"/>
  <c r="AU95" i="32"/>
  <c r="AU100" i="32"/>
  <c r="AU113" i="32"/>
  <c r="AU108" i="32"/>
  <c r="AU104" i="32"/>
  <c r="AU110" i="32"/>
  <c r="AU112" i="32"/>
  <c r="AU96" i="32"/>
  <c r="AU107" i="32"/>
  <c r="AU106" i="32"/>
  <c r="AU115" i="32"/>
  <c r="AU117" i="32"/>
  <c r="AU102" i="32"/>
  <c r="AU109" i="32"/>
  <c r="AU105" i="32"/>
  <c r="AU99" i="32"/>
  <c r="AU116" i="32"/>
  <c r="AU101" i="32"/>
  <c r="AU97" i="32"/>
  <c r="AU120" i="32"/>
  <c r="AU122" i="32"/>
  <c r="AU86" i="32"/>
  <c r="AU89" i="32"/>
  <c r="AU68" i="32"/>
  <c r="AU118" i="32"/>
  <c r="AU71" i="32"/>
  <c r="AU87" i="32"/>
  <c r="AU90" i="32"/>
  <c r="AU121" i="32"/>
  <c r="AU72" i="32"/>
  <c r="AU73" i="32"/>
  <c r="AU69" i="32"/>
  <c r="AU70" i="32"/>
  <c r="AU88" i="32"/>
  <c r="AU91" i="32"/>
  <c r="AU67" i="32"/>
  <c r="AU74" i="32"/>
  <c r="AU82" i="32"/>
  <c r="AU81" i="32"/>
  <c r="AU119" i="32"/>
  <c r="AU94" i="32"/>
  <c r="AU66" i="32"/>
  <c r="AU80" i="32"/>
  <c r="AU92" i="32"/>
  <c r="AU78" i="32"/>
  <c r="AU85" i="32"/>
  <c r="AU84" i="32"/>
  <c r="AU93" i="32"/>
  <c r="AU75" i="32"/>
  <c r="AU77" i="32"/>
  <c r="AU76" i="32"/>
  <c r="AU79" i="32"/>
  <c r="AU83" i="32"/>
  <c r="AS111" i="32"/>
  <c r="AS101" i="32"/>
  <c r="AS96" i="32"/>
  <c r="AS107" i="32"/>
  <c r="AS95" i="32"/>
  <c r="AS113" i="32"/>
  <c r="AS103" i="32"/>
  <c r="AS106" i="32"/>
  <c r="AS100" i="32"/>
  <c r="AS117" i="32"/>
  <c r="AS110" i="32"/>
  <c r="AS105" i="32"/>
  <c r="AS114" i="32"/>
  <c r="AS116" i="32"/>
  <c r="AS115" i="32"/>
  <c r="AS104" i="32"/>
  <c r="AS97" i="32"/>
  <c r="AS108" i="32"/>
  <c r="AS112" i="32"/>
  <c r="AS102" i="32"/>
  <c r="AS98" i="32"/>
  <c r="AS109" i="32"/>
  <c r="AS99" i="32"/>
  <c r="AS86" i="32"/>
  <c r="AS89" i="32"/>
  <c r="AS118" i="32"/>
  <c r="AS71" i="32"/>
  <c r="AS120" i="32"/>
  <c r="AS122" i="32"/>
  <c r="AS121" i="32"/>
  <c r="AS68" i="32"/>
  <c r="AS87" i="32"/>
  <c r="AS90" i="32"/>
  <c r="AS72" i="32"/>
  <c r="AS69" i="32"/>
  <c r="AS73" i="32"/>
  <c r="AS91" i="32"/>
  <c r="AS70" i="32"/>
  <c r="AS88" i="32"/>
  <c r="AS67" i="32"/>
  <c r="AS74" i="32"/>
  <c r="AS77" i="32"/>
  <c r="AS80" i="32"/>
  <c r="AS119" i="32"/>
  <c r="AS93" i="32"/>
  <c r="AS66" i="32"/>
  <c r="AS92" i="32"/>
  <c r="AS94" i="32"/>
  <c r="AS81" i="32"/>
  <c r="AS84" i="32"/>
  <c r="AS83" i="32"/>
  <c r="AS76" i="32"/>
  <c r="AS75" i="32"/>
  <c r="AS82" i="32"/>
  <c r="AS79" i="32"/>
  <c r="AS85" i="32"/>
  <c r="AS78" i="32"/>
  <c r="AY111" i="32"/>
  <c r="AY95" i="32"/>
  <c r="AY100" i="32"/>
  <c r="AY113" i="32"/>
  <c r="AY99" i="32"/>
  <c r="AY108" i="32"/>
  <c r="AY110" i="32"/>
  <c r="AY114" i="32"/>
  <c r="AY101" i="32"/>
  <c r="AY96" i="32"/>
  <c r="AY106" i="32"/>
  <c r="AY109" i="32"/>
  <c r="AY116" i="32"/>
  <c r="AY103" i="32"/>
  <c r="AY115" i="32"/>
  <c r="AY117" i="32"/>
  <c r="AY102" i="32"/>
  <c r="AY107" i="32"/>
  <c r="AY105" i="32"/>
  <c r="AY112" i="32"/>
  <c r="AY98" i="32"/>
  <c r="AY104" i="32"/>
  <c r="AY97" i="32"/>
  <c r="AY120" i="32"/>
  <c r="AY122" i="32"/>
  <c r="AY86" i="32"/>
  <c r="AY68" i="32"/>
  <c r="AY71" i="32"/>
  <c r="AY89" i="32"/>
  <c r="AY118" i="32"/>
  <c r="AY90" i="32"/>
  <c r="AY72" i="32"/>
  <c r="AY121" i="32"/>
  <c r="AY69" i="32"/>
  <c r="AY87" i="32"/>
  <c r="AY73" i="32"/>
  <c r="AY67" i="32"/>
  <c r="AY88" i="32"/>
  <c r="AY74" i="32"/>
  <c r="AY91" i="32"/>
  <c r="AY70" i="32"/>
  <c r="AY75" i="32"/>
  <c r="AY80" i="32"/>
  <c r="AY82" i="32"/>
  <c r="AY92" i="32"/>
  <c r="AY79" i="32"/>
  <c r="AY76" i="32"/>
  <c r="AY81" i="32"/>
  <c r="AY119" i="32"/>
  <c r="AY93" i="32"/>
  <c r="AY83" i="32"/>
  <c r="AY85" i="32"/>
  <c r="AY94" i="32"/>
  <c r="AY78" i="32"/>
  <c r="AY84" i="32"/>
  <c r="AY77" i="32"/>
  <c r="AY66" i="32"/>
  <c r="BC113" i="32"/>
  <c r="BC108" i="32"/>
  <c r="BC107" i="32"/>
  <c r="BC117" i="32"/>
  <c r="BC105" i="32"/>
  <c r="BC111" i="32"/>
  <c r="BC96" i="32"/>
  <c r="BC103" i="32"/>
  <c r="BC106" i="32"/>
  <c r="BC95" i="32"/>
  <c r="BC110" i="32"/>
  <c r="BC112" i="32"/>
  <c r="BC102" i="32"/>
  <c r="BC97" i="32"/>
  <c r="BC116" i="32"/>
  <c r="BC101" i="32"/>
  <c r="BC98" i="32"/>
  <c r="BC115" i="32"/>
  <c r="BC99" i="32"/>
  <c r="BC114" i="32"/>
  <c r="BC109" i="32"/>
  <c r="BC104" i="32"/>
  <c r="BC100" i="32"/>
  <c r="BC89" i="32"/>
  <c r="BC86" i="32"/>
  <c r="BC120" i="32"/>
  <c r="BC122" i="32"/>
  <c r="BC71" i="32"/>
  <c r="BC118" i="32"/>
  <c r="BC68" i="32"/>
  <c r="BC69" i="32"/>
  <c r="BC90" i="32"/>
  <c r="BC72" i="32"/>
  <c r="BC87" i="32"/>
  <c r="BC121" i="32"/>
  <c r="BC73" i="32"/>
  <c r="BC91" i="32"/>
  <c r="BC74" i="32"/>
  <c r="BC70" i="32"/>
  <c r="BC88" i="32"/>
  <c r="BC67" i="32"/>
  <c r="BC77" i="32"/>
  <c r="BC119" i="32"/>
  <c r="BC93" i="32"/>
  <c r="BC85" i="32"/>
  <c r="BC66" i="32"/>
  <c r="BC78" i="32"/>
  <c r="BC80" i="32"/>
  <c r="BC75" i="32"/>
  <c r="BC94" i="32"/>
  <c r="BC76" i="32"/>
  <c r="BC81" i="32"/>
  <c r="BC79" i="32"/>
  <c r="BC92" i="32"/>
  <c r="BC83" i="32"/>
  <c r="BC82" i="32"/>
  <c r="BC84" i="32"/>
  <c r="BA107" i="32"/>
  <c r="BA100" i="32"/>
  <c r="BA114" i="32"/>
  <c r="BA117" i="32"/>
  <c r="BA111" i="32"/>
  <c r="BA98" i="32"/>
  <c r="BA112" i="32"/>
  <c r="BA109" i="32"/>
  <c r="BA106" i="32"/>
  <c r="BA105" i="32"/>
  <c r="BA99" i="32"/>
  <c r="BA113" i="32"/>
  <c r="BA108" i="32"/>
  <c r="BA101" i="32"/>
  <c r="BA96" i="32"/>
  <c r="BA103" i="32"/>
  <c r="BA95" i="32"/>
  <c r="BA102" i="32"/>
  <c r="BA110" i="32"/>
  <c r="BA104" i="32"/>
  <c r="BA97" i="32"/>
  <c r="BA115" i="32"/>
  <c r="BA116" i="32"/>
  <c r="BA120" i="32"/>
  <c r="BA122" i="32"/>
  <c r="BA86" i="32"/>
  <c r="BA89" i="32"/>
  <c r="BA71" i="32"/>
  <c r="BA118" i="32"/>
  <c r="BA68" i="32"/>
  <c r="BA72" i="32"/>
  <c r="BA87" i="32"/>
  <c r="BA121" i="32"/>
  <c r="BA90" i="32"/>
  <c r="BA69" i="32"/>
  <c r="BA73" i="32"/>
  <c r="BA70" i="32"/>
  <c r="BA74" i="32"/>
  <c r="BA91" i="32"/>
  <c r="BA67" i="32"/>
  <c r="BA88" i="32"/>
  <c r="BA82" i="32"/>
  <c r="BA77" i="32"/>
  <c r="BA93" i="32"/>
  <c r="BA75" i="32"/>
  <c r="BA94" i="32"/>
  <c r="BA81" i="32"/>
  <c r="BA83" i="32"/>
  <c r="BA92" i="32"/>
  <c r="BA66" i="32"/>
  <c r="BA85" i="32"/>
  <c r="BA84" i="32"/>
  <c r="BA119" i="32"/>
  <c r="BA80" i="32"/>
  <c r="BA78" i="32"/>
  <c r="BA79" i="32"/>
  <c r="BA76" i="32"/>
  <c r="BB111" i="32"/>
  <c r="BB95" i="32"/>
  <c r="BB117" i="32"/>
  <c r="BB113" i="32"/>
  <c r="BB108" i="32"/>
  <c r="BB96" i="32"/>
  <c r="BB107" i="32"/>
  <c r="BB100" i="32"/>
  <c r="BB102" i="32"/>
  <c r="BB101" i="32"/>
  <c r="BB114" i="32"/>
  <c r="BB109" i="32"/>
  <c r="BB103" i="32"/>
  <c r="BB98" i="32"/>
  <c r="BB99" i="32"/>
  <c r="BB116" i="32"/>
  <c r="BB110" i="32"/>
  <c r="BB105" i="32"/>
  <c r="BB112" i="32"/>
  <c r="BB106" i="32"/>
  <c r="BB97" i="32"/>
  <c r="BB104" i="32"/>
  <c r="BB115" i="32"/>
  <c r="BB120" i="32"/>
  <c r="BB122" i="32"/>
  <c r="BB86" i="32"/>
  <c r="BB89" i="32"/>
  <c r="BB68" i="32"/>
  <c r="BB118" i="32"/>
  <c r="BB71" i="32"/>
  <c r="BB87" i="32"/>
  <c r="BB121" i="32"/>
  <c r="BB69" i="32"/>
  <c r="BB90" i="32"/>
  <c r="BB72" i="32"/>
  <c r="BB73" i="32"/>
  <c r="BB67" i="32"/>
  <c r="BB91" i="32"/>
  <c r="BB88" i="32"/>
  <c r="BB70" i="32"/>
  <c r="BB74" i="32"/>
  <c r="BB75" i="32"/>
  <c r="BB82" i="32"/>
  <c r="BB83" i="32"/>
  <c r="BB84" i="32"/>
  <c r="BB85" i="32"/>
  <c r="BB119" i="32"/>
  <c r="BB94" i="32"/>
  <c r="BB81" i="32"/>
  <c r="BB80" i="32"/>
  <c r="BB78" i="32"/>
  <c r="BB79" i="32"/>
  <c r="BB77" i="32"/>
  <c r="BB76" i="32"/>
  <c r="BB66" i="32"/>
  <c r="BB93" i="32"/>
  <c r="BB92" i="32"/>
  <c r="BD108" i="32"/>
  <c r="BD111" i="32"/>
  <c r="BD102" i="32"/>
  <c r="BD103" i="32"/>
  <c r="BD106" i="32"/>
  <c r="BD105" i="32"/>
  <c r="BD112" i="32"/>
  <c r="BD101" i="32"/>
  <c r="BD96" i="32"/>
  <c r="BD107" i="32"/>
  <c r="BD95" i="32"/>
  <c r="BD114" i="32"/>
  <c r="BD117" i="32"/>
  <c r="BD98" i="32"/>
  <c r="BD110" i="32"/>
  <c r="BD115" i="32"/>
  <c r="BD99" i="32"/>
  <c r="BD113" i="32"/>
  <c r="BD97" i="32"/>
  <c r="BD109" i="32"/>
  <c r="BD104" i="32"/>
  <c r="BD116" i="32"/>
  <c r="BD100" i="32"/>
  <c r="BD120" i="32"/>
  <c r="BD122" i="32"/>
  <c r="BD89" i="32"/>
  <c r="BD68" i="32"/>
  <c r="BD118" i="32"/>
  <c r="BD86" i="32"/>
  <c r="BD71" i="32"/>
  <c r="BD90" i="32"/>
  <c r="BD72" i="32"/>
  <c r="BD87" i="32"/>
  <c r="BD121" i="32"/>
  <c r="BD91" i="32"/>
  <c r="BD69" i="32"/>
  <c r="BD73" i="32"/>
  <c r="BD88" i="32"/>
  <c r="BD74" i="32"/>
  <c r="BD70" i="32"/>
  <c r="BD67" i="32"/>
  <c r="BD92" i="32"/>
  <c r="BD94" i="32"/>
  <c r="BD76" i="32"/>
  <c r="BD79" i="32"/>
  <c r="BD75" i="32"/>
  <c r="BD80" i="32"/>
  <c r="BD77" i="32"/>
  <c r="BD93" i="32"/>
  <c r="BD83" i="32"/>
  <c r="BD82" i="32"/>
  <c r="BD81" i="32"/>
  <c r="BD66" i="32"/>
  <c r="BD119" i="32"/>
  <c r="BD85" i="32"/>
  <c r="BD84" i="32"/>
  <c r="BD78" i="32"/>
  <c r="AZ110" i="32"/>
  <c r="AZ108" i="32"/>
  <c r="AZ96" i="32"/>
  <c r="AZ103" i="32"/>
  <c r="AZ113" i="32"/>
  <c r="AZ100" i="32"/>
  <c r="AZ114" i="32"/>
  <c r="AZ109" i="32"/>
  <c r="AZ101" i="32"/>
  <c r="AZ117" i="32"/>
  <c r="AZ111" i="32"/>
  <c r="AZ105" i="32"/>
  <c r="AZ99" i="32"/>
  <c r="AZ104" i="32"/>
  <c r="AZ112" i="32"/>
  <c r="AZ97" i="32"/>
  <c r="AZ102" i="32"/>
  <c r="AZ98" i="32"/>
  <c r="AZ107" i="32"/>
  <c r="AZ95" i="32"/>
  <c r="AZ115" i="32"/>
  <c r="AZ106" i="32"/>
  <c r="AZ116" i="32"/>
  <c r="AZ86" i="32"/>
  <c r="AZ89" i="32"/>
  <c r="AZ120" i="32"/>
  <c r="AZ122" i="32"/>
  <c r="AZ118" i="32"/>
  <c r="AZ71" i="32"/>
  <c r="AZ68" i="32"/>
  <c r="AZ69" i="32"/>
  <c r="AZ90" i="32"/>
  <c r="AZ72" i="32"/>
  <c r="AZ87" i="32"/>
  <c r="AZ121" i="32"/>
  <c r="AZ91" i="32"/>
  <c r="AZ73" i="32"/>
  <c r="AZ88" i="32"/>
  <c r="AZ74" i="32"/>
  <c r="AZ70" i="32"/>
  <c r="AZ67" i="32"/>
  <c r="AZ79" i="32"/>
  <c r="AZ83" i="32"/>
  <c r="AZ66" i="32"/>
  <c r="AZ78" i="32"/>
  <c r="AZ76" i="32"/>
  <c r="AZ82" i="32"/>
  <c r="AZ94" i="32"/>
  <c r="AZ77" i="32"/>
  <c r="AZ93" i="32"/>
  <c r="AZ75" i="32"/>
  <c r="AZ85" i="32"/>
  <c r="AZ80" i="32"/>
  <c r="AZ81" i="32"/>
  <c r="AZ119" i="32"/>
  <c r="AZ84" i="32"/>
  <c r="AZ92" i="32"/>
  <c r="AW107" i="32"/>
  <c r="AW99" i="32"/>
  <c r="AW111" i="32"/>
  <c r="AW110" i="32"/>
  <c r="AW113" i="32"/>
  <c r="AW108" i="32"/>
  <c r="AW103" i="32"/>
  <c r="AW105" i="32"/>
  <c r="AW101" i="32"/>
  <c r="AW106" i="32"/>
  <c r="AW117" i="32"/>
  <c r="AW100" i="32"/>
  <c r="AW97" i="32"/>
  <c r="AW96" i="32"/>
  <c r="AW114" i="32"/>
  <c r="AW115" i="32"/>
  <c r="AW109" i="32"/>
  <c r="AW102" i="32"/>
  <c r="AW116" i="32"/>
  <c r="AW98" i="32"/>
  <c r="AW95" i="32"/>
  <c r="AW104" i="32"/>
  <c r="AW112" i="32"/>
  <c r="AW89" i="32"/>
  <c r="AW120" i="32"/>
  <c r="AW122" i="32"/>
  <c r="AW86" i="32"/>
  <c r="AW118" i="32"/>
  <c r="AW69" i="32"/>
  <c r="AW68" i="32"/>
  <c r="AW87" i="32"/>
  <c r="AW72" i="32"/>
  <c r="AW71" i="32"/>
  <c r="AW90" i="32"/>
  <c r="AW121" i="32"/>
  <c r="AW91" i="32"/>
  <c r="AW74" i="32"/>
  <c r="AW70" i="32"/>
  <c r="AW88" i="32"/>
  <c r="AW73" i="32"/>
  <c r="AW67" i="32"/>
  <c r="AW75" i="32"/>
  <c r="AW77" i="32"/>
  <c r="AW66" i="32"/>
  <c r="AW92" i="32"/>
  <c r="AW81" i="32"/>
  <c r="AW85" i="32"/>
  <c r="AW84" i="32"/>
  <c r="AW80" i="32"/>
  <c r="AW82" i="32"/>
  <c r="AW76" i="32"/>
  <c r="AW119" i="32"/>
  <c r="AW83" i="32"/>
  <c r="AW78" i="32"/>
  <c r="AW94" i="32"/>
  <c r="AW93" i="32"/>
  <c r="AW79" i="32"/>
  <c r="BG17" i="77"/>
  <c r="BG15" i="77"/>
  <c r="BG12" i="77"/>
  <c r="BG46" i="77"/>
  <c r="BG9" i="77"/>
  <c r="BG20" i="77"/>
  <c r="BG16" i="77"/>
  <c r="BG21" i="77"/>
  <c r="BG11" i="77"/>
  <c r="BG19" i="77"/>
  <c r="BG14" i="77"/>
  <c r="BG7" i="77"/>
  <c r="BG8" i="77"/>
  <c r="BG13" i="77"/>
  <c r="BG18" i="77"/>
  <c r="BG10" i="77"/>
  <c r="BG45" i="77"/>
  <c r="BC47" i="32"/>
  <c r="BC12" i="32"/>
  <c r="BC15" i="32"/>
  <c r="BC53" i="32"/>
  <c r="BC51" i="32"/>
  <c r="BC38" i="32"/>
  <c r="BC37" i="32"/>
  <c r="BC14" i="32"/>
  <c r="BC40" i="32"/>
  <c r="BC43" i="32"/>
  <c r="BC54" i="32"/>
  <c r="BC48" i="32"/>
  <c r="BC13" i="32"/>
  <c r="BC44" i="32"/>
  <c r="BC55" i="32"/>
  <c r="BC42" i="32"/>
  <c r="BC46" i="32"/>
  <c r="BC52" i="32"/>
  <c r="BC58" i="32"/>
  <c r="BC49" i="32"/>
  <c r="BC50" i="32"/>
  <c r="BC36" i="32"/>
  <c r="BC39" i="32"/>
  <c r="BC56" i="32"/>
  <c r="BC10" i="32"/>
  <c r="BC9" i="32"/>
  <c r="BC11" i="32"/>
  <c r="BC57" i="32"/>
  <c r="BC8" i="32"/>
  <c r="BC45" i="32"/>
  <c r="BC41" i="32"/>
  <c r="BC23" i="32"/>
  <c r="BC35" i="32"/>
  <c r="BC33" i="32"/>
  <c r="BC59" i="32"/>
  <c r="BC28" i="32"/>
  <c r="BC63" i="32"/>
  <c r="BC32" i="32"/>
  <c r="BC16" i="32"/>
  <c r="BC61" i="32"/>
  <c r="BC29" i="32"/>
  <c r="BC31" i="32"/>
  <c r="BC26" i="32"/>
  <c r="BC30" i="32"/>
  <c r="BC22" i="32"/>
  <c r="BC20" i="32"/>
  <c r="BC24" i="32"/>
  <c r="BC34" i="32"/>
  <c r="BC19" i="32"/>
  <c r="BC17" i="32"/>
  <c r="BC18" i="32"/>
  <c r="BC60" i="32"/>
  <c r="BC62" i="32"/>
  <c r="BC21" i="32"/>
  <c r="BC25" i="32"/>
  <c r="BC7" i="32"/>
  <c r="BC27" i="32"/>
  <c r="AT47" i="32"/>
  <c r="AT37" i="32"/>
  <c r="AT51" i="32"/>
  <c r="AT38" i="32"/>
  <c r="AT15" i="32"/>
  <c r="AT50" i="32"/>
  <c r="AT42" i="32"/>
  <c r="AT55" i="32"/>
  <c r="AT13" i="32"/>
  <c r="AT53" i="32"/>
  <c r="AT12" i="32"/>
  <c r="AT41" i="32"/>
  <c r="AT54" i="32"/>
  <c r="AT52" i="32"/>
  <c r="AT58" i="32"/>
  <c r="AT46" i="32"/>
  <c r="AT44" i="32"/>
  <c r="AT43" i="32"/>
  <c r="AT14" i="32"/>
  <c r="AT48" i="32"/>
  <c r="AT45" i="32"/>
  <c r="AT9" i="32"/>
  <c r="AT40" i="32"/>
  <c r="AT56" i="32"/>
  <c r="AT39" i="32"/>
  <c r="AT49" i="32"/>
  <c r="AT10" i="32"/>
  <c r="AT11" i="32"/>
  <c r="AT36" i="32"/>
  <c r="AT8" i="32"/>
  <c r="AT57" i="32"/>
  <c r="AT23" i="32"/>
  <c r="AT35" i="32"/>
  <c r="AT28" i="32"/>
  <c r="AT33" i="32"/>
  <c r="AT59" i="32"/>
  <c r="AT63" i="32"/>
  <c r="AT32" i="32"/>
  <c r="AT61" i="32"/>
  <c r="AT29" i="32"/>
  <c r="AT31" i="32"/>
  <c r="AT16" i="32"/>
  <c r="AT26" i="32"/>
  <c r="AT24" i="32"/>
  <c r="AT22" i="32"/>
  <c r="AT30" i="32"/>
  <c r="AT20" i="32"/>
  <c r="AT34" i="32"/>
  <c r="AT62" i="32"/>
  <c r="AT27" i="32"/>
  <c r="AT21" i="32"/>
  <c r="AT19" i="32"/>
  <c r="AT17" i="32"/>
  <c r="AT18" i="32"/>
  <c r="AT7" i="32"/>
  <c r="AT25" i="32"/>
  <c r="AT60" i="32"/>
  <c r="AW47" i="32"/>
  <c r="AW15" i="32"/>
  <c r="AW54" i="32"/>
  <c r="AW49" i="32"/>
  <c r="AW50" i="32"/>
  <c r="AW53" i="32"/>
  <c r="AW52" i="32"/>
  <c r="AW42" i="32"/>
  <c r="AW14" i="32"/>
  <c r="AW55" i="32"/>
  <c r="AW51" i="32"/>
  <c r="AW37" i="32"/>
  <c r="AW13" i="32"/>
  <c r="AW9" i="32"/>
  <c r="AW44" i="32"/>
  <c r="AW38" i="32"/>
  <c r="AW43" i="32"/>
  <c r="AW40" i="32"/>
  <c r="AW12" i="32"/>
  <c r="AW58" i="32"/>
  <c r="AW46" i="32"/>
  <c r="AW45" i="32"/>
  <c r="AW56" i="32"/>
  <c r="AW11" i="32"/>
  <c r="AW10" i="32"/>
  <c r="AW36" i="32"/>
  <c r="AW39" i="32"/>
  <c r="AW48" i="32"/>
  <c r="AW41" i="32"/>
  <c r="AW8" i="32"/>
  <c r="AW57" i="32"/>
  <c r="AW23" i="32"/>
  <c r="AW35" i="32"/>
  <c r="AW28" i="32"/>
  <c r="AW33" i="32"/>
  <c r="AW59" i="32"/>
  <c r="AW63" i="32"/>
  <c r="AW32" i="32"/>
  <c r="AW29" i="32"/>
  <c r="AW61" i="32"/>
  <c r="AW16" i="32"/>
  <c r="AW31" i="32"/>
  <c r="AW30" i="32"/>
  <c r="AW20" i="32"/>
  <c r="AW22" i="32"/>
  <c r="AW26" i="32"/>
  <c r="AW34" i="32"/>
  <c r="AW24" i="32"/>
  <c r="AW19" i="32"/>
  <c r="AW62" i="32"/>
  <c r="AW21" i="32"/>
  <c r="AW18" i="32"/>
  <c r="AW17" i="32"/>
  <c r="AW7" i="32"/>
  <c r="AW27" i="32"/>
  <c r="AW60" i="32"/>
  <c r="AW25" i="32"/>
  <c r="AX37" i="32"/>
  <c r="AX47" i="32"/>
  <c r="AX15" i="32"/>
  <c r="AX9" i="32"/>
  <c r="AX51" i="32"/>
  <c r="AX38" i="32"/>
  <c r="AX54" i="32"/>
  <c r="AX55" i="32"/>
  <c r="AX43" i="32"/>
  <c r="AX13" i="32"/>
  <c r="AX52" i="32"/>
  <c r="AX48" i="32"/>
  <c r="AX12" i="32"/>
  <c r="AX40" i="32"/>
  <c r="AX42" i="32"/>
  <c r="AX53" i="32"/>
  <c r="AX58" i="32"/>
  <c r="AX50" i="32"/>
  <c r="AX44" i="32"/>
  <c r="AX36" i="32"/>
  <c r="AX10" i="32"/>
  <c r="AX56" i="32"/>
  <c r="AX41" i="32"/>
  <c r="AX8" i="32"/>
  <c r="AX14" i="32"/>
  <c r="AX49" i="32"/>
  <c r="AX45" i="32"/>
  <c r="AX46" i="32"/>
  <c r="AX11" i="32"/>
  <c r="AX57" i="32"/>
  <c r="AX39" i="32"/>
  <c r="AX35" i="32"/>
  <c r="AX28" i="32"/>
  <c r="AX23" i="32"/>
  <c r="AX33" i="32"/>
  <c r="AX59" i="32"/>
  <c r="AX63" i="32"/>
  <c r="AX32" i="32"/>
  <c r="AX16" i="32"/>
  <c r="AX29" i="32"/>
  <c r="AX31" i="32"/>
  <c r="AX26" i="32"/>
  <c r="AX22" i="32"/>
  <c r="AX30" i="32"/>
  <c r="AX20" i="32"/>
  <c r="AX24" i="32"/>
  <c r="AX61" i="32"/>
  <c r="AX34" i="32"/>
  <c r="AX62" i="32"/>
  <c r="AX60" i="32"/>
  <c r="AX17" i="32"/>
  <c r="AX27" i="32"/>
  <c r="AX7" i="32"/>
  <c r="AX19" i="32"/>
  <c r="AX18" i="32"/>
  <c r="AX21" i="32"/>
  <c r="AX25" i="32"/>
  <c r="AY37" i="32"/>
  <c r="AY47" i="32"/>
  <c r="AY15" i="32"/>
  <c r="AY9" i="32"/>
  <c r="AY44" i="32"/>
  <c r="AY42" i="32"/>
  <c r="AY53" i="32"/>
  <c r="AY55" i="32"/>
  <c r="AY52" i="32"/>
  <c r="AY51" i="32"/>
  <c r="AY38" i="32"/>
  <c r="AY56" i="32"/>
  <c r="AY45" i="32"/>
  <c r="AY54" i="32"/>
  <c r="AY40" i="32"/>
  <c r="AY43" i="32"/>
  <c r="AY46" i="32"/>
  <c r="AY50" i="32"/>
  <c r="AY48" i="32"/>
  <c r="AY39" i="32"/>
  <c r="AY12" i="32"/>
  <c r="AY14" i="32"/>
  <c r="AY41" i="32"/>
  <c r="AY58" i="32"/>
  <c r="AY10" i="32"/>
  <c r="AY13" i="32"/>
  <c r="AY8" i="32"/>
  <c r="AY36" i="32"/>
  <c r="AY49" i="32"/>
  <c r="AY11" i="32"/>
  <c r="AY57" i="32"/>
  <c r="AY23" i="32"/>
  <c r="AY35" i="32"/>
  <c r="AY28" i="32"/>
  <c r="AY33" i="32"/>
  <c r="AY59" i="32"/>
  <c r="AY63" i="32"/>
  <c r="AY16" i="32"/>
  <c r="AY29" i="32"/>
  <c r="AY61" i="32"/>
  <c r="AY32" i="32"/>
  <c r="AY31" i="32"/>
  <c r="AY26" i="32"/>
  <c r="AY22" i="32"/>
  <c r="AY20" i="32"/>
  <c r="AY30" i="32"/>
  <c r="AY24" i="32"/>
  <c r="AY34" i="32"/>
  <c r="AY17" i="32"/>
  <c r="AY60" i="32"/>
  <c r="AY19" i="32"/>
  <c r="AY18" i="32"/>
  <c r="AY27" i="32"/>
  <c r="AY21" i="32"/>
  <c r="AY62" i="32"/>
  <c r="AY25" i="32"/>
  <c r="AY7" i="32"/>
  <c r="AV47" i="32"/>
  <c r="AV52" i="32"/>
  <c r="AV15" i="32"/>
  <c r="AV37" i="32"/>
  <c r="AV10" i="32"/>
  <c r="AV51" i="32"/>
  <c r="AV53" i="32"/>
  <c r="AV54" i="32"/>
  <c r="AV14" i="32"/>
  <c r="AV13" i="32"/>
  <c r="AV40" i="32"/>
  <c r="AV55" i="32"/>
  <c r="AV9" i="32"/>
  <c r="AV38" i="32"/>
  <c r="AV44" i="32"/>
  <c r="AV43" i="32"/>
  <c r="AV45" i="32"/>
  <c r="AV58" i="32"/>
  <c r="AV12" i="32"/>
  <c r="AV42" i="32"/>
  <c r="AV50" i="32"/>
  <c r="AV46" i="32"/>
  <c r="AV56" i="32"/>
  <c r="AV36" i="32"/>
  <c r="AV48" i="32"/>
  <c r="AV49" i="32"/>
  <c r="AV41" i="32"/>
  <c r="AV57" i="32"/>
  <c r="AV8" i="32"/>
  <c r="AV11" i="32"/>
  <c r="AV39" i="32"/>
  <c r="AV23" i="32"/>
  <c r="AV35" i="32"/>
  <c r="AV28" i="32"/>
  <c r="AV59" i="32"/>
  <c r="AV33" i="32"/>
  <c r="AV63" i="32"/>
  <c r="AV16" i="32"/>
  <c r="AV31" i="32"/>
  <c r="AV29" i="32"/>
  <c r="AV32" i="32"/>
  <c r="AV61" i="32"/>
  <c r="AV30" i="32"/>
  <c r="AV26" i="32"/>
  <c r="AV22" i="32"/>
  <c r="AV20" i="32"/>
  <c r="AV24" i="32"/>
  <c r="AV34" i="32"/>
  <c r="AV18" i="32"/>
  <c r="AV17" i="32"/>
  <c r="AV19" i="32"/>
  <c r="AV62" i="32"/>
  <c r="AV21" i="32"/>
  <c r="AV60" i="32"/>
  <c r="AV7" i="32"/>
  <c r="AV27" i="32"/>
  <c r="AV25" i="32"/>
  <c r="BD47" i="32"/>
  <c r="BD37" i="32"/>
  <c r="BD51" i="32"/>
  <c r="BD48" i="32"/>
  <c r="BD11" i="32"/>
  <c r="BD54" i="32"/>
  <c r="BD15" i="32"/>
  <c r="BD55" i="32"/>
  <c r="BD12" i="32"/>
  <c r="BD14" i="32"/>
  <c r="BD44" i="32"/>
  <c r="BD38" i="32"/>
  <c r="BD40" i="32"/>
  <c r="BD43" i="32"/>
  <c r="BD36" i="32"/>
  <c r="BD53" i="32"/>
  <c r="BD56" i="32"/>
  <c r="BD42" i="32"/>
  <c r="BD52" i="32"/>
  <c r="BD45" i="32"/>
  <c r="BD50" i="32"/>
  <c r="BD9" i="32"/>
  <c r="BD10" i="32"/>
  <c r="BD58" i="32"/>
  <c r="BD41" i="32"/>
  <c r="BD13" i="32"/>
  <c r="BD49" i="32"/>
  <c r="BD46" i="32"/>
  <c r="BD39" i="32"/>
  <c r="BD8" i="32"/>
  <c r="BD57" i="32"/>
  <c r="BD35" i="32"/>
  <c r="BD23" i="32"/>
  <c r="BD28" i="32"/>
  <c r="BD59" i="32"/>
  <c r="BD33" i="32"/>
  <c r="BD63" i="32"/>
  <c r="BD32" i="32"/>
  <c r="BD61" i="32"/>
  <c r="BD29" i="32"/>
  <c r="BD31" i="32"/>
  <c r="BD16" i="32"/>
  <c r="BD22" i="32"/>
  <c r="BD30" i="32"/>
  <c r="BD26" i="32"/>
  <c r="BD20" i="32"/>
  <c r="BD34" i="32"/>
  <c r="BD24" i="32"/>
  <c r="BD21" i="32"/>
  <c r="BD7" i="32"/>
  <c r="BD19" i="32"/>
  <c r="BD17" i="32"/>
  <c r="BD18" i="32"/>
  <c r="BD62" i="32"/>
  <c r="BD60" i="32"/>
  <c r="BD27" i="32"/>
  <c r="BD25" i="32"/>
  <c r="BB47" i="32"/>
  <c r="BB51" i="32"/>
  <c r="BB15" i="32"/>
  <c r="BB9" i="32"/>
  <c r="BB37" i="32"/>
  <c r="BB54" i="32"/>
  <c r="BB53" i="32"/>
  <c r="BB55" i="32"/>
  <c r="BB44" i="32"/>
  <c r="BB14" i="32"/>
  <c r="BB43" i="32"/>
  <c r="BB52" i="32"/>
  <c r="BB12" i="32"/>
  <c r="BB13" i="32"/>
  <c r="BB46" i="32"/>
  <c r="BB40" i="32"/>
  <c r="BB38" i="32"/>
  <c r="BB42" i="32"/>
  <c r="BB58" i="32"/>
  <c r="BB45" i="32"/>
  <c r="BB50" i="32"/>
  <c r="BB56" i="32"/>
  <c r="BB39" i="32"/>
  <c r="BB41" i="32"/>
  <c r="BB48" i="32"/>
  <c r="BB49" i="32"/>
  <c r="BB57" i="32"/>
  <c r="BB36" i="32"/>
  <c r="BB10" i="32"/>
  <c r="BB11" i="32"/>
  <c r="BB8" i="32"/>
  <c r="BB23" i="32"/>
  <c r="BB35" i="32"/>
  <c r="BB59" i="32"/>
  <c r="BB28" i="32"/>
  <c r="BB33" i="32"/>
  <c r="BB63" i="32"/>
  <c r="BB32" i="32"/>
  <c r="BB31" i="32"/>
  <c r="BB29" i="32"/>
  <c r="BB16" i="32"/>
  <c r="BB61" i="32"/>
  <c r="BB26" i="32"/>
  <c r="BB24" i="32"/>
  <c r="BB30" i="32"/>
  <c r="BB22" i="32"/>
  <c r="BB34" i="32"/>
  <c r="BB20" i="32"/>
  <c r="BB19" i="32"/>
  <c r="BB17" i="32"/>
  <c r="BB18" i="32"/>
  <c r="BB27" i="32"/>
  <c r="BB62" i="32"/>
  <c r="BB7" i="32"/>
  <c r="BB60" i="32"/>
  <c r="BB25" i="32"/>
  <c r="BB21" i="32"/>
  <c r="AZ47" i="32"/>
  <c r="AZ51" i="32"/>
  <c r="AZ37" i="32"/>
  <c r="AZ15" i="32"/>
  <c r="AZ50" i="32"/>
  <c r="AZ43" i="32"/>
  <c r="AZ36" i="32"/>
  <c r="AZ48" i="32"/>
  <c r="AZ52" i="32"/>
  <c r="AZ53" i="32"/>
  <c r="AZ54" i="32"/>
  <c r="AZ8" i="32"/>
  <c r="AZ55" i="32"/>
  <c r="AZ44" i="32"/>
  <c r="AZ14" i="32"/>
  <c r="AZ12" i="32"/>
  <c r="AZ38" i="32"/>
  <c r="AZ40" i="32"/>
  <c r="AZ46" i="32"/>
  <c r="AZ49" i="32"/>
  <c r="AZ42" i="32"/>
  <c r="AZ39" i="32"/>
  <c r="AZ9" i="32"/>
  <c r="AZ58" i="32"/>
  <c r="AZ56" i="32"/>
  <c r="AZ41" i="32"/>
  <c r="AZ10" i="32"/>
  <c r="AZ11" i="32"/>
  <c r="AZ57" i="32"/>
  <c r="AZ13" i="32"/>
  <c r="AZ45" i="32"/>
  <c r="AZ35" i="32"/>
  <c r="AZ23" i="32"/>
  <c r="AZ33" i="32"/>
  <c r="AZ28" i="32"/>
  <c r="AZ59" i="32"/>
  <c r="AZ63" i="32"/>
  <c r="AZ32" i="32"/>
  <c r="AZ31" i="32"/>
  <c r="AZ16" i="32"/>
  <c r="AZ29" i="32"/>
  <c r="AZ61" i="32"/>
  <c r="AZ26" i="32"/>
  <c r="AZ22" i="32"/>
  <c r="AZ20" i="32"/>
  <c r="AZ30" i="32"/>
  <c r="AZ24" i="32"/>
  <c r="AZ34" i="32"/>
  <c r="AZ19" i="32"/>
  <c r="AZ18" i="32"/>
  <c r="AZ17" i="32"/>
  <c r="AZ62" i="32"/>
  <c r="AZ27" i="32"/>
  <c r="AZ60" i="32"/>
  <c r="AZ25" i="32"/>
  <c r="AZ21" i="32"/>
  <c r="AZ7" i="32"/>
  <c r="BA47" i="32"/>
  <c r="BA54" i="32"/>
  <c r="BA37" i="32"/>
  <c r="BA15" i="32"/>
  <c r="BA8" i="32"/>
  <c r="BA43" i="32"/>
  <c r="BA51" i="32"/>
  <c r="BA38" i="32"/>
  <c r="BA48" i="32"/>
  <c r="BA55" i="32"/>
  <c r="BA53" i="32"/>
  <c r="BA44" i="32"/>
  <c r="BA12" i="32"/>
  <c r="BA42" i="32"/>
  <c r="BA13" i="32"/>
  <c r="BA52" i="32"/>
  <c r="BA40" i="32"/>
  <c r="BA9" i="32"/>
  <c r="BA50" i="32"/>
  <c r="BA14" i="32"/>
  <c r="BA36" i="32"/>
  <c r="BA39" i="32"/>
  <c r="BA46" i="32"/>
  <c r="BA49" i="32"/>
  <c r="BA10" i="32"/>
  <c r="BA58" i="32"/>
  <c r="BA41" i="32"/>
  <c r="BA11" i="32"/>
  <c r="BA56" i="32"/>
  <c r="BA45" i="32"/>
  <c r="BA57" i="32"/>
  <c r="BA35" i="32"/>
  <c r="BA28" i="32"/>
  <c r="BA23" i="32"/>
  <c r="BA59" i="32"/>
  <c r="BA33" i="32"/>
  <c r="BA63" i="32"/>
  <c r="BA32" i="32"/>
  <c r="BA61" i="32"/>
  <c r="BA31" i="32"/>
  <c r="BA16" i="32"/>
  <c r="BA29" i="32"/>
  <c r="BA26" i="32"/>
  <c r="BA22" i="32"/>
  <c r="BA20" i="32"/>
  <c r="BA24" i="32"/>
  <c r="BA34" i="32"/>
  <c r="BA30" i="32"/>
  <c r="BA62" i="32"/>
  <c r="BA21" i="32"/>
  <c r="BA7" i="32"/>
  <c r="BA19" i="32"/>
  <c r="BA17" i="32"/>
  <c r="BA18" i="32"/>
  <c r="BA27" i="32"/>
  <c r="BA60" i="32"/>
  <c r="BA25" i="32"/>
  <c r="AU47" i="32"/>
  <c r="AU54" i="32"/>
  <c r="AU51" i="32"/>
  <c r="AU37" i="32"/>
  <c r="AU15" i="32"/>
  <c r="AU53" i="32"/>
  <c r="AU55" i="32"/>
  <c r="AU44" i="32"/>
  <c r="AU13" i="32"/>
  <c r="AU14" i="32"/>
  <c r="AU43" i="32"/>
  <c r="AU40" i="32"/>
  <c r="AU42" i="32"/>
  <c r="AU45" i="32"/>
  <c r="AU38" i="32"/>
  <c r="AU56" i="32"/>
  <c r="AU50" i="32"/>
  <c r="AU52" i="32"/>
  <c r="AU57" i="32"/>
  <c r="AU12" i="32"/>
  <c r="AU48" i="32"/>
  <c r="AU41" i="32"/>
  <c r="AU10" i="32"/>
  <c r="AU8" i="32"/>
  <c r="AU9" i="32"/>
  <c r="AU36" i="32"/>
  <c r="AU46" i="32"/>
  <c r="AU49" i="32"/>
  <c r="AU58" i="32"/>
  <c r="AU11" i="32"/>
  <c r="AU39" i="32"/>
  <c r="AU35" i="32"/>
  <c r="AU23" i="32"/>
  <c r="AU33" i="32"/>
  <c r="AU59" i="32"/>
  <c r="AU28" i="32"/>
  <c r="AU32" i="32"/>
  <c r="AU63" i="32"/>
  <c r="AU31" i="32"/>
  <c r="AU16" i="32"/>
  <c r="AU29" i="32"/>
  <c r="AU26" i="32"/>
  <c r="AU61" i="32"/>
  <c r="AU20" i="32"/>
  <c r="AU30" i="32"/>
  <c r="AU34" i="32"/>
  <c r="AU24" i="32"/>
  <c r="AU22" i="32"/>
  <c r="AU21" i="32"/>
  <c r="AU7" i="32"/>
  <c r="AU17" i="32"/>
  <c r="AU18" i="32"/>
  <c r="AU27" i="32"/>
  <c r="AU19" i="32"/>
  <c r="AU62" i="32"/>
  <c r="AU60" i="32"/>
  <c r="AU25" i="32"/>
  <c r="T133" i="20"/>
  <c r="T135" i="20" s="1"/>
  <c r="U16" i="20"/>
  <c r="CN16" i="20"/>
  <c r="CO14" i="10"/>
  <c r="CO15" i="10" s="1"/>
  <c r="CP14" i="10"/>
  <c r="CP15" i="10" s="1"/>
  <c r="BW52" i="20"/>
  <c r="BX52" i="20"/>
  <c r="BY52" i="20"/>
  <c r="CA52" i="20"/>
  <c r="BZ52" i="20"/>
  <c r="CI71" i="20"/>
  <c r="CL71" i="20"/>
  <c r="CH71" i="20"/>
  <c r="CJ71" i="20"/>
  <c r="CM71" i="20"/>
  <c r="CK71" i="20"/>
  <c r="CF71" i="20"/>
  <c r="AW175" i="32" s="1"/>
  <c r="CG71" i="20"/>
  <c r="AX180" i="32" s="1"/>
  <c r="CD71" i="20"/>
  <c r="AU155" i="32" s="1"/>
  <c r="U32" i="20"/>
  <c r="U34" i="20" s="1"/>
  <c r="CC34" i="20"/>
  <c r="V32" i="20"/>
  <c r="CE34" i="20"/>
  <c r="CE130" i="20" s="1"/>
  <c r="O33" i="20"/>
  <c r="CN33" i="20" s="1"/>
  <c r="M33" i="20"/>
  <c r="N33" i="20" s="1"/>
  <c r="V69" i="20"/>
  <c r="CE71" i="20"/>
  <c r="O70" i="20"/>
  <c r="CN70" i="20" s="1"/>
  <c r="CN71" i="20" s="1"/>
  <c r="M70" i="20"/>
  <c r="N70" i="20" s="1"/>
  <c r="U50" i="20"/>
  <c r="U52" i="20" s="1"/>
  <c r="BV52" i="20"/>
  <c r="U69" i="20"/>
  <c r="CC71" i="20"/>
  <c r="AT181" i="32" s="1"/>
  <c r="CO15" i="20"/>
  <c r="CP15" i="20"/>
  <c r="V50" i="20"/>
  <c r="CE52" i="20"/>
  <c r="O51" i="20"/>
  <c r="M51" i="20"/>
  <c r="N51" i="20" s="1"/>
  <c r="AT6" i="30"/>
  <c r="U13" i="17"/>
  <c r="U15" i="17" s="1"/>
  <c r="CC15" i="17"/>
  <c r="V13" i="17"/>
  <c r="CE15" i="17"/>
  <c r="O14" i="17"/>
  <c r="M14" i="17"/>
  <c r="N14" i="17" s="1"/>
  <c r="V14" i="14"/>
  <c r="V15" i="14" s="1"/>
  <c r="CO15" i="14"/>
  <c r="A1" i="77" s="1"/>
  <c r="W15" i="10"/>
  <c r="X13" i="10"/>
  <c r="X10" i="10"/>
  <c r="X12" i="10"/>
  <c r="X9" i="10"/>
  <c r="X4" i="10"/>
  <c r="X11" i="10"/>
  <c r="AU132" i="32" l="1"/>
  <c r="AX165" i="32"/>
  <c r="AU154" i="32"/>
  <c r="AW130" i="32"/>
  <c r="AU178" i="32"/>
  <c r="AW145" i="32"/>
  <c r="AU149" i="32"/>
  <c r="AW137" i="32"/>
  <c r="AT136" i="32"/>
  <c r="AW126" i="32"/>
  <c r="AT173" i="32"/>
  <c r="AW146" i="32"/>
  <c r="AT162" i="32"/>
  <c r="AT146" i="32"/>
  <c r="AT147" i="32"/>
  <c r="AX135" i="32"/>
  <c r="AU127" i="32"/>
  <c r="AU148" i="32"/>
  <c r="AU179" i="32"/>
  <c r="AU140" i="32"/>
  <c r="AU147" i="32"/>
  <c r="AT151" i="32"/>
  <c r="AT134" i="32"/>
  <c r="AT140" i="32"/>
  <c r="AT180" i="32"/>
  <c r="AT176" i="32"/>
  <c r="AX145" i="32"/>
  <c r="AX134" i="32"/>
  <c r="AX168" i="32"/>
  <c r="AX163" i="32"/>
  <c r="AW141" i="32"/>
  <c r="AW153" i="32"/>
  <c r="AW164" i="32"/>
  <c r="AW180" i="32"/>
  <c r="AW138" i="32"/>
  <c r="CG130" i="20"/>
  <c r="AU172" i="32"/>
  <c r="AU161" i="32"/>
  <c r="AU129" i="32"/>
  <c r="AU138" i="32"/>
  <c r="AU128" i="32"/>
  <c r="AT170" i="32"/>
  <c r="AT161" i="32"/>
  <c r="AT169" i="32"/>
  <c r="AT163" i="32"/>
  <c r="AX170" i="32"/>
  <c r="AX160" i="32"/>
  <c r="AX174" i="32"/>
  <c r="AX162" i="32"/>
  <c r="AX181" i="32"/>
  <c r="AW159" i="32"/>
  <c r="AW160" i="32"/>
  <c r="AW179" i="32"/>
  <c r="AW157" i="32"/>
  <c r="AW181" i="32"/>
  <c r="CF130" i="20"/>
  <c r="AU145" i="32"/>
  <c r="AU174" i="32"/>
  <c r="AU142" i="32"/>
  <c r="AU150" i="32"/>
  <c r="AU146" i="32"/>
  <c r="AT133" i="32"/>
  <c r="AT167" i="32"/>
  <c r="AT158" i="32"/>
  <c r="AT142" i="32"/>
  <c r="AX127" i="32"/>
  <c r="AX178" i="32"/>
  <c r="AX151" i="32"/>
  <c r="AX175" i="32"/>
  <c r="AX155" i="32"/>
  <c r="AW171" i="32"/>
  <c r="AW156" i="32"/>
  <c r="AW178" i="32"/>
  <c r="AW134" i="32"/>
  <c r="AW149" i="32"/>
  <c r="AU153" i="32"/>
  <c r="AU160" i="32"/>
  <c r="AU126" i="32"/>
  <c r="AU181" i="32"/>
  <c r="AU152" i="32"/>
  <c r="AT174" i="32"/>
  <c r="AT166" i="32"/>
  <c r="AT164" i="32"/>
  <c r="AT150" i="32"/>
  <c r="AX167" i="32"/>
  <c r="AX153" i="32"/>
  <c r="AX148" i="32"/>
  <c r="AX139" i="32"/>
  <c r="AX147" i="32"/>
  <c r="AW170" i="32"/>
  <c r="AW174" i="32"/>
  <c r="AW142" i="32"/>
  <c r="AW155" i="32"/>
  <c r="AW163" i="32"/>
  <c r="CC130" i="20"/>
  <c r="CD130" i="20"/>
  <c r="AU137" i="32"/>
  <c r="AU133" i="32"/>
  <c r="AU164" i="32"/>
  <c r="AU180" i="32"/>
  <c r="AT127" i="32"/>
  <c r="AT135" i="32"/>
  <c r="AT160" i="32"/>
  <c r="AT129" i="32"/>
  <c r="AT175" i="32"/>
  <c r="AX159" i="32"/>
  <c r="AX173" i="32"/>
  <c r="AX137" i="32"/>
  <c r="AX146" i="32"/>
  <c r="AX140" i="32"/>
  <c r="AW127" i="32"/>
  <c r="AW148" i="32"/>
  <c r="AW152" i="32"/>
  <c r="AW162" i="32"/>
  <c r="AW140" i="32"/>
  <c r="AU166" i="32"/>
  <c r="AU134" i="32"/>
  <c r="AU157" i="32"/>
  <c r="AU163" i="32"/>
  <c r="AT141" i="32"/>
  <c r="AT154" i="32"/>
  <c r="AT157" i="32"/>
  <c r="AT144" i="32"/>
  <c r="AT125" i="32"/>
  <c r="AX141" i="32"/>
  <c r="AX154" i="32"/>
  <c r="AX157" i="32"/>
  <c r="AX164" i="32"/>
  <c r="AX144" i="32"/>
  <c r="AW135" i="32"/>
  <c r="AW166" i="32"/>
  <c r="AW150" i="32"/>
  <c r="AW147" i="32"/>
  <c r="AW176" i="32"/>
  <c r="AU159" i="32"/>
  <c r="AU139" i="32"/>
  <c r="AU177" i="32"/>
  <c r="AU144" i="32"/>
  <c r="AT145" i="32"/>
  <c r="AT143" i="32"/>
  <c r="AT168" i="32"/>
  <c r="AT152" i="32"/>
  <c r="AT131" i="32"/>
  <c r="AX130" i="32"/>
  <c r="AX149" i="32"/>
  <c r="AX129" i="32"/>
  <c r="AX142" i="32"/>
  <c r="AX128" i="32"/>
  <c r="AW143" i="32"/>
  <c r="AW168" i="32"/>
  <c r="AW169" i="32"/>
  <c r="AW144" i="32"/>
  <c r="AW139" i="32"/>
  <c r="AU130" i="32"/>
  <c r="AU141" i="32"/>
  <c r="AU167" i="32"/>
  <c r="AU169" i="32"/>
  <c r="AU125" i="32"/>
  <c r="AT132" i="32"/>
  <c r="AT156" i="32"/>
  <c r="AT137" i="32"/>
  <c r="AT126" i="32"/>
  <c r="AT149" i="32"/>
  <c r="AX171" i="32"/>
  <c r="AX166" i="32"/>
  <c r="AX150" i="32"/>
  <c r="AX179" i="32"/>
  <c r="AX138" i="32"/>
  <c r="AW172" i="32"/>
  <c r="AW154" i="32"/>
  <c r="AW125" i="32"/>
  <c r="AW131" i="32"/>
  <c r="AU135" i="32"/>
  <c r="AU173" i="32"/>
  <c r="AU151" i="32"/>
  <c r="AU168" i="32"/>
  <c r="AU165" i="32"/>
  <c r="AT159" i="32"/>
  <c r="AT172" i="32"/>
  <c r="AT177" i="32"/>
  <c r="AT155" i="32"/>
  <c r="AT139" i="32"/>
  <c r="AX172" i="32"/>
  <c r="AX156" i="32"/>
  <c r="AX177" i="32"/>
  <c r="AX161" i="32"/>
  <c r="AX125" i="32"/>
  <c r="AW136" i="32"/>
  <c r="AW167" i="32"/>
  <c r="AW161" i="32"/>
  <c r="AW128" i="32"/>
  <c r="AU136" i="32"/>
  <c r="AU156" i="32"/>
  <c r="AU171" i="32"/>
  <c r="AU131" i="32"/>
  <c r="AU176" i="32"/>
  <c r="AT148" i="32"/>
  <c r="AT153" i="32"/>
  <c r="AT171" i="32"/>
  <c r="AT138" i="32"/>
  <c r="AT165" i="32"/>
  <c r="AX136" i="32"/>
  <c r="AX143" i="32"/>
  <c r="AX158" i="32"/>
  <c r="AX169" i="32"/>
  <c r="AX152" i="32"/>
  <c r="AW133" i="32"/>
  <c r="AW151" i="32"/>
  <c r="AW177" i="32"/>
  <c r="AW165" i="32"/>
  <c r="AU170" i="32"/>
  <c r="AU162" i="32"/>
  <c r="AU158" i="32"/>
  <c r="AU175" i="32"/>
  <c r="AT130" i="32"/>
  <c r="AT178" i="32"/>
  <c r="AT179" i="32"/>
  <c r="AT128" i="32"/>
  <c r="AX132" i="32"/>
  <c r="AX133" i="32"/>
  <c r="AX176" i="32"/>
  <c r="AW132" i="32"/>
  <c r="AW129" i="32"/>
  <c r="AW173" i="32"/>
  <c r="AW158" i="32"/>
  <c r="V128" i="20"/>
  <c r="AQ142" i="32"/>
  <c r="AQ138" i="32"/>
  <c r="AQ175" i="32"/>
  <c r="AQ147" i="32"/>
  <c r="AQ155" i="32"/>
  <c r="AQ180" i="32"/>
  <c r="AQ125" i="32"/>
  <c r="AQ140" i="32"/>
  <c r="AQ146" i="32"/>
  <c r="AQ158" i="32"/>
  <c r="AQ181" i="32"/>
  <c r="AQ128" i="32"/>
  <c r="AQ139" i="32"/>
  <c r="AQ178" i="32"/>
  <c r="AQ150" i="32"/>
  <c r="AQ168" i="32"/>
  <c r="AQ165" i="32"/>
  <c r="AQ131" i="32"/>
  <c r="AQ176" i="32"/>
  <c r="AQ169" i="32"/>
  <c r="AQ162" i="32"/>
  <c r="AQ152" i="32"/>
  <c r="AQ164" i="32"/>
  <c r="AQ177" i="32"/>
  <c r="AQ149" i="32"/>
  <c r="AQ126" i="32"/>
  <c r="AQ160" i="32"/>
  <c r="AQ167" i="32"/>
  <c r="AQ153" i="32"/>
  <c r="AQ179" i="32"/>
  <c r="AQ134" i="32"/>
  <c r="AQ129" i="32"/>
  <c r="AQ154" i="32"/>
  <c r="AQ174" i="32"/>
  <c r="AQ148" i="32"/>
  <c r="AQ151" i="32"/>
  <c r="AQ161" i="32"/>
  <c r="AQ144" i="32"/>
  <c r="AQ157" i="32"/>
  <c r="AQ172" i="32"/>
  <c r="AQ133" i="32"/>
  <c r="AQ163" i="32"/>
  <c r="AQ156" i="32"/>
  <c r="AQ173" i="32"/>
  <c r="AQ137" i="32"/>
  <c r="AQ171" i="32"/>
  <c r="AQ135" i="32"/>
  <c r="AQ166" i="32"/>
  <c r="AQ170" i="32"/>
  <c r="AQ145" i="32"/>
  <c r="AQ130" i="32"/>
  <c r="AQ132" i="32"/>
  <c r="AQ127" i="32"/>
  <c r="AQ141" i="32"/>
  <c r="AQ159" i="32"/>
  <c r="AQ143" i="32"/>
  <c r="AQ136" i="32"/>
  <c r="BZ130" i="20"/>
  <c r="AR181" i="32"/>
  <c r="AR149" i="32"/>
  <c r="AR165" i="32"/>
  <c r="AR150" i="32"/>
  <c r="AR152" i="32"/>
  <c r="AR176" i="32"/>
  <c r="AR128" i="32"/>
  <c r="AR147" i="32"/>
  <c r="AR175" i="32"/>
  <c r="AR146" i="32"/>
  <c r="AR163" i="32"/>
  <c r="AR138" i="32"/>
  <c r="AR144" i="32"/>
  <c r="AR125" i="32"/>
  <c r="AR180" i="32"/>
  <c r="AR131" i="32"/>
  <c r="AR179" i="32"/>
  <c r="AR126" i="32"/>
  <c r="AR158" i="32"/>
  <c r="AR177" i="32"/>
  <c r="AR139" i="32"/>
  <c r="AR142" i="32"/>
  <c r="AR140" i="32"/>
  <c r="AR155" i="32"/>
  <c r="AR169" i="32"/>
  <c r="AR162" i="32"/>
  <c r="AR133" i="32"/>
  <c r="AR136" i="32"/>
  <c r="AR168" i="32"/>
  <c r="AR148" i="32"/>
  <c r="AR164" i="32"/>
  <c r="AR160" i="32"/>
  <c r="AR167" i="32"/>
  <c r="AR171" i="32"/>
  <c r="AR178" i="32"/>
  <c r="AR129" i="32"/>
  <c r="AR157" i="32"/>
  <c r="AR154" i="32"/>
  <c r="AR134" i="32"/>
  <c r="AR156" i="32"/>
  <c r="AR135" i="32"/>
  <c r="AR153" i="32"/>
  <c r="AR145" i="32"/>
  <c r="AR166" i="32"/>
  <c r="AR172" i="32"/>
  <c r="AR143" i="32"/>
  <c r="AR137" i="32"/>
  <c r="AR174" i="32"/>
  <c r="AR173" i="32"/>
  <c r="AR127" i="32"/>
  <c r="AR159" i="32"/>
  <c r="AR151" i="32"/>
  <c r="AR161" i="32"/>
  <c r="AR141" i="32"/>
  <c r="AR170" i="32"/>
  <c r="AR130" i="32"/>
  <c r="AR132" i="32"/>
  <c r="CA130" i="20"/>
  <c r="AM144" i="32"/>
  <c r="AM163" i="32"/>
  <c r="AM139" i="32"/>
  <c r="AM175" i="32"/>
  <c r="AM165" i="32"/>
  <c r="AM131" i="32"/>
  <c r="AM140" i="32"/>
  <c r="AM180" i="32"/>
  <c r="AM125" i="32"/>
  <c r="AM128" i="32"/>
  <c r="AM181" i="32"/>
  <c r="AM138" i="32"/>
  <c r="AM149" i="32"/>
  <c r="AM155" i="32"/>
  <c r="AM147" i="32"/>
  <c r="AM146" i="32"/>
  <c r="AM177" i="32"/>
  <c r="AM142" i="32"/>
  <c r="AM158" i="32"/>
  <c r="AM168" i="32"/>
  <c r="AM169" i="32"/>
  <c r="AM150" i="32"/>
  <c r="AM152" i="32"/>
  <c r="AM162" i="32"/>
  <c r="AM176" i="32"/>
  <c r="AM126" i="32"/>
  <c r="AM154" i="32"/>
  <c r="AM129" i="32"/>
  <c r="AM178" i="32"/>
  <c r="AM137" i="32"/>
  <c r="AM173" i="32"/>
  <c r="AM151" i="32"/>
  <c r="AM167" i="32"/>
  <c r="AM134" i="32"/>
  <c r="AM157" i="32"/>
  <c r="AM164" i="32"/>
  <c r="AM133" i="32"/>
  <c r="AM156" i="32"/>
  <c r="AM145" i="32"/>
  <c r="AM135" i="32"/>
  <c r="AM172" i="32"/>
  <c r="AM148" i="32"/>
  <c r="AM136" i="32"/>
  <c r="AM161" i="32"/>
  <c r="AM179" i="32"/>
  <c r="AM166" i="32"/>
  <c r="AM160" i="32"/>
  <c r="AM174" i="32"/>
  <c r="AM143" i="32"/>
  <c r="AM141" i="32"/>
  <c r="AM132" i="32"/>
  <c r="AM159" i="32"/>
  <c r="AM127" i="32"/>
  <c r="AM170" i="32"/>
  <c r="AM171" i="32"/>
  <c r="AM130" i="32"/>
  <c r="AM153" i="32"/>
  <c r="BV130" i="20"/>
  <c r="AP175" i="32"/>
  <c r="AP150" i="32"/>
  <c r="AP139" i="32"/>
  <c r="AP125" i="32"/>
  <c r="AP146" i="32"/>
  <c r="AP180" i="32"/>
  <c r="AP163" i="32"/>
  <c r="AP128" i="32"/>
  <c r="AP140" i="32"/>
  <c r="AP144" i="32"/>
  <c r="AP165" i="32"/>
  <c r="AP149" i="32"/>
  <c r="AP138" i="32"/>
  <c r="AP152" i="32"/>
  <c r="AP176" i="32"/>
  <c r="AP169" i="32"/>
  <c r="AP131" i="32"/>
  <c r="AP158" i="32"/>
  <c r="AP167" i="32"/>
  <c r="AP134" i="32"/>
  <c r="AP162" i="32"/>
  <c r="AP178" i="32"/>
  <c r="AP179" i="32"/>
  <c r="AP161" i="32"/>
  <c r="AP181" i="32"/>
  <c r="AP126" i="32"/>
  <c r="AP147" i="32"/>
  <c r="AP155" i="32"/>
  <c r="AP129" i="32"/>
  <c r="AP177" i="32"/>
  <c r="AP148" i="32"/>
  <c r="AP137" i="32"/>
  <c r="AP156" i="32"/>
  <c r="AP133" i="32"/>
  <c r="AP173" i="32"/>
  <c r="AP136" i="32"/>
  <c r="AP164" i="32"/>
  <c r="AP142" i="32"/>
  <c r="AP154" i="32"/>
  <c r="AP151" i="32"/>
  <c r="AP145" i="32"/>
  <c r="AP174" i="32"/>
  <c r="AP135" i="32"/>
  <c r="AP160" i="32"/>
  <c r="AP168" i="32"/>
  <c r="AP172" i="32"/>
  <c r="AP157" i="32"/>
  <c r="AP166" i="32"/>
  <c r="AP159" i="32"/>
  <c r="AP130" i="32"/>
  <c r="AP143" i="32"/>
  <c r="AP141" i="32"/>
  <c r="AP170" i="32"/>
  <c r="AP153" i="32"/>
  <c r="AP127" i="32"/>
  <c r="AP132" i="32"/>
  <c r="AP171" i="32"/>
  <c r="BY130" i="20"/>
  <c r="AO180" i="32"/>
  <c r="AO146" i="32"/>
  <c r="AO165" i="32"/>
  <c r="AO150" i="32"/>
  <c r="AO176" i="32"/>
  <c r="AO128" i="32"/>
  <c r="AO163" i="32"/>
  <c r="AO152" i="32"/>
  <c r="AO139" i="32"/>
  <c r="AO131" i="32"/>
  <c r="AO147" i="32"/>
  <c r="AO144" i="32"/>
  <c r="AO138" i="32"/>
  <c r="AO140" i="32"/>
  <c r="AO181" i="32"/>
  <c r="AO125" i="32"/>
  <c r="AO168" i="32"/>
  <c r="AO164" i="32"/>
  <c r="AO158" i="32"/>
  <c r="AO149" i="32"/>
  <c r="AO169" i="32"/>
  <c r="AO167" i="32"/>
  <c r="AO178" i="32"/>
  <c r="AO142" i="32"/>
  <c r="AO134" i="32"/>
  <c r="AO179" i="32"/>
  <c r="AO175" i="32"/>
  <c r="AO155" i="32"/>
  <c r="AO126" i="32"/>
  <c r="AO156" i="32"/>
  <c r="AO177" i="32"/>
  <c r="AO137" i="32"/>
  <c r="AO157" i="32"/>
  <c r="AO136" i="32"/>
  <c r="AO171" i="32"/>
  <c r="AO162" i="32"/>
  <c r="AO148" i="32"/>
  <c r="AO174" i="32"/>
  <c r="AO129" i="32"/>
  <c r="AO151" i="32"/>
  <c r="AO145" i="32"/>
  <c r="AO160" i="32"/>
  <c r="AO133" i="32"/>
  <c r="AO135" i="32"/>
  <c r="AO161" i="32"/>
  <c r="AO130" i="32"/>
  <c r="AO170" i="32"/>
  <c r="AO173" i="32"/>
  <c r="AO154" i="32"/>
  <c r="AO153" i="32"/>
  <c r="AO141" i="32"/>
  <c r="AO132" i="32"/>
  <c r="AO127" i="32"/>
  <c r="AO166" i="32"/>
  <c r="AO172" i="32"/>
  <c r="AO143" i="32"/>
  <c r="AO159" i="32"/>
  <c r="BX130" i="20"/>
  <c r="AN152" i="32"/>
  <c r="AN144" i="32"/>
  <c r="AN163" i="32"/>
  <c r="AN181" i="32"/>
  <c r="AN139" i="32"/>
  <c r="AN138" i="32"/>
  <c r="AN175" i="32"/>
  <c r="AN165" i="32"/>
  <c r="AN140" i="32"/>
  <c r="AN180" i="32"/>
  <c r="AN125" i="32"/>
  <c r="AN155" i="32"/>
  <c r="AN150" i="32"/>
  <c r="AN128" i="32"/>
  <c r="AN149" i="32"/>
  <c r="AN126" i="32"/>
  <c r="AN179" i="32"/>
  <c r="AN142" i="32"/>
  <c r="AN134" i="32"/>
  <c r="AN177" i="32"/>
  <c r="AN131" i="32"/>
  <c r="AN146" i="32"/>
  <c r="AN147" i="32"/>
  <c r="AN169" i="32"/>
  <c r="AN162" i="32"/>
  <c r="AN156" i="32"/>
  <c r="AN148" i="32"/>
  <c r="AN151" i="32"/>
  <c r="AN136" i="32"/>
  <c r="AN157" i="32"/>
  <c r="AN133" i="32"/>
  <c r="AN166" i="32"/>
  <c r="AN158" i="32"/>
  <c r="AN174" i="32"/>
  <c r="AN161" i="32"/>
  <c r="AN168" i="32"/>
  <c r="AN178" i="32"/>
  <c r="AN173" i="32"/>
  <c r="AN130" i="32"/>
  <c r="AN171" i="32"/>
  <c r="AN160" i="32"/>
  <c r="AN176" i="32"/>
  <c r="AN172" i="32"/>
  <c r="AN167" i="32"/>
  <c r="AN137" i="32"/>
  <c r="AN164" i="32"/>
  <c r="AN154" i="32"/>
  <c r="AN153" i="32"/>
  <c r="AN127" i="32"/>
  <c r="AN143" i="32"/>
  <c r="AN141" i="32"/>
  <c r="AN135" i="32"/>
  <c r="AN145" i="32"/>
  <c r="AN132" i="32"/>
  <c r="AN129" i="32"/>
  <c r="AN170" i="32"/>
  <c r="AN159" i="32"/>
  <c r="BW130" i="20"/>
  <c r="AV125" i="32"/>
  <c r="AV140" i="32"/>
  <c r="AV181" i="32"/>
  <c r="AV138" i="32"/>
  <c r="AV155" i="32"/>
  <c r="AV175" i="32"/>
  <c r="AV142" i="32"/>
  <c r="AV146" i="32"/>
  <c r="AV165" i="32"/>
  <c r="AV150" i="32"/>
  <c r="AV128" i="32"/>
  <c r="AV147" i="32"/>
  <c r="AV149" i="32"/>
  <c r="AV180" i="32"/>
  <c r="AV163" i="32"/>
  <c r="AV152" i="32"/>
  <c r="AV129" i="32"/>
  <c r="AV169" i="32"/>
  <c r="AV131" i="32"/>
  <c r="AV176" i="32"/>
  <c r="AV144" i="32"/>
  <c r="AV139" i="32"/>
  <c r="AV157" i="32"/>
  <c r="AV174" i="32"/>
  <c r="AV151" i="32"/>
  <c r="AV160" i="32"/>
  <c r="AV173" i="32"/>
  <c r="AV162" i="32"/>
  <c r="AV178" i="32"/>
  <c r="AV177" i="32"/>
  <c r="AV148" i="32"/>
  <c r="AV168" i="32"/>
  <c r="AV179" i="32"/>
  <c r="AV171" i="32"/>
  <c r="AV134" i="32"/>
  <c r="AV136" i="32"/>
  <c r="AV158" i="32"/>
  <c r="AV161" i="32"/>
  <c r="AV154" i="32"/>
  <c r="AV130" i="32"/>
  <c r="AV135" i="32"/>
  <c r="AV172" i="32"/>
  <c r="AV167" i="32"/>
  <c r="AV166" i="32"/>
  <c r="AV153" i="32"/>
  <c r="AV133" i="32"/>
  <c r="AV164" i="32"/>
  <c r="AV137" i="32"/>
  <c r="AV132" i="32"/>
  <c r="AV145" i="32"/>
  <c r="AV126" i="32"/>
  <c r="AV156" i="32"/>
  <c r="AV143" i="32"/>
  <c r="AV141" i="32"/>
  <c r="AV127" i="32"/>
  <c r="AV170" i="32"/>
  <c r="AV159" i="32"/>
  <c r="U128" i="20"/>
  <c r="AR6" i="30"/>
  <c r="AV93" i="78"/>
  <c r="AV97" i="78"/>
  <c r="AV113" i="78"/>
  <c r="AV110" i="78"/>
  <c r="AV75" i="78"/>
  <c r="AV15" i="78"/>
  <c r="AV52" i="78"/>
  <c r="AV14" i="78"/>
  <c r="AV73" i="78"/>
  <c r="AV58" i="78"/>
  <c r="AV21" i="78"/>
  <c r="AV11" i="78"/>
  <c r="AV78" i="78"/>
  <c r="AV42" i="78"/>
  <c r="AV111" i="78"/>
  <c r="AV74" i="78"/>
  <c r="AV55" i="78"/>
  <c r="AV24" i="78"/>
  <c r="AV36" i="78"/>
  <c r="AV8" i="78"/>
  <c r="AV84" i="78"/>
  <c r="AV92" i="78"/>
  <c r="AV71" i="78"/>
  <c r="AV35" i="78"/>
  <c r="AV43" i="78"/>
  <c r="AV47" i="78"/>
  <c r="AV60" i="78"/>
  <c r="AV107" i="78"/>
  <c r="AV72" i="78"/>
  <c r="AV32" i="78"/>
  <c r="AV41" i="78"/>
  <c r="AV27" i="78"/>
  <c r="AV18" i="78"/>
  <c r="AV10" i="78"/>
  <c r="AV9" i="78"/>
  <c r="AV121" i="78"/>
  <c r="AV59" i="78"/>
  <c r="AV69" i="78"/>
  <c r="AV37" i="78"/>
  <c r="AV61" i="78"/>
  <c r="AV39" i="78"/>
  <c r="AV30" i="78"/>
  <c r="AV94" i="78"/>
  <c r="AV33" i="78"/>
  <c r="AV63" i="78"/>
  <c r="AV120" i="78"/>
  <c r="AV25" i="78"/>
  <c r="AV117" i="78"/>
  <c r="AV16" i="78"/>
  <c r="AV44" i="78"/>
  <c r="AV46" i="78"/>
  <c r="AV20" i="78"/>
  <c r="AV28" i="78"/>
  <c r="AV85" i="78"/>
  <c r="AV13" i="78"/>
  <c r="AV103" i="78"/>
  <c r="AV100" i="78"/>
  <c r="AV53" i="78"/>
  <c r="AV80" i="78"/>
  <c r="AV31" i="78"/>
  <c r="AV102" i="78"/>
  <c r="AV124" i="78"/>
  <c r="AV54" i="78"/>
  <c r="AV96" i="78"/>
  <c r="AV34" i="78"/>
  <c r="AV87" i="78"/>
  <c r="AV81" i="78"/>
  <c r="AV23" i="78"/>
  <c r="AV89" i="78"/>
  <c r="AV67" i="78"/>
  <c r="AV98" i="78"/>
  <c r="AV91" i="78"/>
  <c r="AV109" i="78"/>
  <c r="AV51" i="78"/>
  <c r="AV70" i="78"/>
  <c r="AV118" i="78"/>
  <c r="AV45" i="78"/>
  <c r="AV57" i="78"/>
  <c r="AV90" i="78"/>
  <c r="AV29" i="78"/>
  <c r="AV88" i="78"/>
  <c r="AV82" i="78"/>
  <c r="AV66" i="78"/>
  <c r="AV48" i="78"/>
  <c r="AV112" i="78"/>
  <c r="AV17" i="78"/>
  <c r="AV86" i="78"/>
  <c r="AV99" i="78"/>
  <c r="AV38" i="78"/>
  <c r="AV119" i="78"/>
  <c r="AV40" i="78"/>
  <c r="AV101" i="78"/>
  <c r="AV22" i="78"/>
  <c r="AV49" i="78"/>
  <c r="AV50" i="78"/>
  <c r="AV64" i="78"/>
  <c r="AV12" i="78"/>
  <c r="AV105" i="78"/>
  <c r="AV116" i="78"/>
  <c r="AV26" i="78"/>
  <c r="AV123" i="78"/>
  <c r="AV65" i="78"/>
  <c r="AV108" i="78"/>
  <c r="AV68" i="78"/>
  <c r="AV56" i="78"/>
  <c r="AV126" i="78"/>
  <c r="AV114" i="78"/>
  <c r="AV125" i="78"/>
  <c r="AV83" i="78"/>
  <c r="AV115" i="78"/>
  <c r="AV122" i="78"/>
  <c r="AV19" i="78"/>
  <c r="AV104" i="78"/>
  <c r="AV79" i="78"/>
  <c r="AV95" i="78"/>
  <c r="AV106" i="78"/>
  <c r="AV62" i="78"/>
  <c r="AV76" i="78"/>
  <c r="AV77" i="78"/>
  <c r="AT93" i="78"/>
  <c r="AT113" i="78"/>
  <c r="AT78" i="78"/>
  <c r="AT84" i="78"/>
  <c r="AT15" i="78"/>
  <c r="AT14" i="78"/>
  <c r="AT52" i="78"/>
  <c r="AT8" i="78"/>
  <c r="AT110" i="78"/>
  <c r="AT73" i="78"/>
  <c r="AT58" i="78"/>
  <c r="AT71" i="78"/>
  <c r="AT55" i="78"/>
  <c r="AT75" i="78"/>
  <c r="AT74" i="78"/>
  <c r="AT36" i="78"/>
  <c r="AT117" i="78"/>
  <c r="AT60" i="78"/>
  <c r="AT97" i="78"/>
  <c r="AT92" i="78"/>
  <c r="AT11" i="78"/>
  <c r="AT33" i="78"/>
  <c r="AT111" i="78"/>
  <c r="AT24" i="78"/>
  <c r="AT21" i="78"/>
  <c r="AT35" i="78"/>
  <c r="AT10" i="78"/>
  <c r="AT18" i="78"/>
  <c r="AT9" i="78"/>
  <c r="AT39" i="78"/>
  <c r="AT43" i="78"/>
  <c r="AT121" i="78"/>
  <c r="AT42" i="78"/>
  <c r="AT72" i="78"/>
  <c r="AT25" i="78"/>
  <c r="AT32" i="78"/>
  <c r="AT107" i="78"/>
  <c r="AT27" i="78"/>
  <c r="AT61" i="78"/>
  <c r="AT91" i="78"/>
  <c r="AT103" i="78"/>
  <c r="AT47" i="78"/>
  <c r="AT41" i="78"/>
  <c r="AT16" i="78"/>
  <c r="AT96" i="78"/>
  <c r="AT31" i="78"/>
  <c r="AT44" i="78"/>
  <c r="AT100" i="78"/>
  <c r="AT80" i="78"/>
  <c r="AT63" i="78"/>
  <c r="AT37" i="78"/>
  <c r="AT34" i="78"/>
  <c r="AT45" i="78"/>
  <c r="AT53" i="78"/>
  <c r="AT28" i="78"/>
  <c r="AT54" i="78"/>
  <c r="AT13" i="78"/>
  <c r="AT120" i="78"/>
  <c r="AT30" i="78"/>
  <c r="AT94" i="78"/>
  <c r="AT85" i="78"/>
  <c r="AT87" i="78"/>
  <c r="AT46" i="78"/>
  <c r="AT67" i="78"/>
  <c r="AT20" i="78"/>
  <c r="AT23" i="78"/>
  <c r="AT57" i="78"/>
  <c r="AT29" i="78"/>
  <c r="AT76" i="78"/>
  <c r="AT65" i="78"/>
  <c r="AT82" i="78"/>
  <c r="AT59" i="78"/>
  <c r="AT70" i="78"/>
  <c r="AT90" i="78"/>
  <c r="AT66" i="78"/>
  <c r="AT118" i="78"/>
  <c r="AT69" i="78"/>
  <c r="AT38" i="78"/>
  <c r="AT22" i="78"/>
  <c r="AT102" i="78"/>
  <c r="AT109" i="78"/>
  <c r="AT124" i="78"/>
  <c r="AT89" i="78"/>
  <c r="AT98" i="78"/>
  <c r="AT81" i="78"/>
  <c r="AT115" i="78"/>
  <c r="AT48" i="78"/>
  <c r="AT50" i="78"/>
  <c r="AT108" i="78"/>
  <c r="AT88" i="78"/>
  <c r="AT40" i="78"/>
  <c r="AT12" i="78"/>
  <c r="AT123" i="78"/>
  <c r="AT105" i="78"/>
  <c r="AT83" i="78"/>
  <c r="AT86" i="78"/>
  <c r="AT112" i="78"/>
  <c r="AT26" i="78"/>
  <c r="AT119" i="78"/>
  <c r="AT19" i="78"/>
  <c r="AT95" i="78"/>
  <c r="AT49" i="78"/>
  <c r="AT17" i="78"/>
  <c r="AT64" i="78"/>
  <c r="AT104" i="78"/>
  <c r="AT101" i="78"/>
  <c r="AT51" i="78"/>
  <c r="AT125" i="78"/>
  <c r="AT106" i="78"/>
  <c r="AT68" i="78"/>
  <c r="AT56" i="78"/>
  <c r="AT62" i="78"/>
  <c r="AT116" i="78"/>
  <c r="AT99" i="78"/>
  <c r="AT79" i="78"/>
  <c r="AT114" i="78"/>
  <c r="AT77" i="78"/>
  <c r="AT126" i="78"/>
  <c r="AT122" i="78"/>
  <c r="BF114" i="82"/>
  <c r="BF70" i="82"/>
  <c r="BF173" i="82"/>
  <c r="BF169" i="82"/>
  <c r="BF66" i="82"/>
  <c r="BF86" i="82"/>
  <c r="BF157" i="82"/>
  <c r="BF106" i="82"/>
  <c r="BF78" i="82"/>
  <c r="BF153" i="82"/>
  <c r="BF177" i="82"/>
  <c r="BF102" i="82"/>
  <c r="BF110" i="82"/>
  <c r="BF161" i="82"/>
  <c r="BF126" i="82"/>
  <c r="BF95" i="82"/>
  <c r="BF174" i="82"/>
  <c r="BF98" i="82"/>
  <c r="BF75" i="82"/>
  <c r="BF165" i="82"/>
  <c r="BF150" i="82"/>
  <c r="BF79" i="82"/>
  <c r="BF87" i="82"/>
  <c r="BF176" i="82"/>
  <c r="BF91" i="82"/>
  <c r="BF181" i="82"/>
  <c r="BF94" i="82"/>
  <c r="BF118" i="82"/>
  <c r="BF158" i="82"/>
  <c r="BF99" i="82"/>
  <c r="BF83" i="82"/>
  <c r="BF122" i="82"/>
  <c r="BF103" i="82"/>
  <c r="BF107" i="82"/>
  <c r="BF71" i="82"/>
  <c r="BF115" i="82"/>
  <c r="BF123" i="82"/>
  <c r="BF146" i="82"/>
  <c r="BF111" i="82"/>
  <c r="BF130" i="82"/>
  <c r="BF76" i="82"/>
  <c r="BF154" i="82"/>
  <c r="BF166" i="82"/>
  <c r="BF142" i="82"/>
  <c r="BF178" i="82"/>
  <c r="BF72" i="82"/>
  <c r="BF171" i="82"/>
  <c r="BF139" i="82"/>
  <c r="BF134" i="82"/>
  <c r="BF182" i="82"/>
  <c r="BF151" i="82"/>
  <c r="BF67" i="82"/>
  <c r="BF167" i="82"/>
  <c r="BF119" i="82"/>
  <c r="BF68" i="82"/>
  <c r="BF82" i="82"/>
  <c r="BF80" i="82"/>
  <c r="BF155" i="82"/>
  <c r="BF127" i="82"/>
  <c r="BF135" i="82"/>
  <c r="BF143" i="82"/>
  <c r="BF112" i="82"/>
  <c r="BF159" i="82"/>
  <c r="BF104" i="82"/>
  <c r="BF96" i="82"/>
  <c r="BF120" i="82"/>
  <c r="BF131" i="82"/>
  <c r="BF90" i="82"/>
  <c r="BF100" i="82"/>
  <c r="BF147" i="82"/>
  <c r="BF88" i="82"/>
  <c r="BF163" i="82"/>
  <c r="BF92" i="82"/>
  <c r="BF175" i="82"/>
  <c r="BF116" i="82"/>
  <c r="BF124" i="82"/>
  <c r="BF69" i="82"/>
  <c r="BF77" i="82"/>
  <c r="BF156" i="82"/>
  <c r="BF74" i="82"/>
  <c r="BF109" i="82"/>
  <c r="BF149" i="82"/>
  <c r="BF73" i="82"/>
  <c r="BF85" i="82"/>
  <c r="BF84" i="82"/>
  <c r="BF132" i="82"/>
  <c r="BF164" i="82"/>
  <c r="BF113" i="82"/>
  <c r="BF128" i="82"/>
  <c r="BF81" i="82"/>
  <c r="BF108" i="82"/>
  <c r="BF136" i="82"/>
  <c r="BF140" i="82"/>
  <c r="BF144" i="82"/>
  <c r="BF170" i="82"/>
  <c r="BF145" i="82"/>
  <c r="BF138" i="82"/>
  <c r="BF168" i="82"/>
  <c r="BF97" i="82"/>
  <c r="BF160" i="82"/>
  <c r="BF141" i="82"/>
  <c r="BF179" i="82"/>
  <c r="BF183" i="82"/>
  <c r="BF121" i="82"/>
  <c r="BF101" i="82"/>
  <c r="BF89" i="82"/>
  <c r="BF125" i="82"/>
  <c r="BF129" i="82"/>
  <c r="BF133" i="82"/>
  <c r="BF137" i="82"/>
  <c r="BF93" i="82"/>
  <c r="BF148" i="82"/>
  <c r="BF105" i="82"/>
  <c r="BF117" i="82"/>
  <c r="BF152" i="82"/>
  <c r="BF172" i="82"/>
  <c r="BF180" i="82"/>
  <c r="BF184" i="82"/>
  <c r="BF162" i="82"/>
  <c r="BC86" i="82"/>
  <c r="BC157" i="82"/>
  <c r="BC161" i="82"/>
  <c r="BC153" i="82"/>
  <c r="BC102" i="82"/>
  <c r="BC114" i="82"/>
  <c r="BC110" i="82"/>
  <c r="BC126" i="82"/>
  <c r="BC70" i="82"/>
  <c r="BC172" i="82"/>
  <c r="BC169" i="82"/>
  <c r="BC78" i="82"/>
  <c r="BC179" i="82"/>
  <c r="BC184" i="82"/>
  <c r="BC165" i="82"/>
  <c r="BC177" i="82"/>
  <c r="BC106" i="82"/>
  <c r="BC170" i="82"/>
  <c r="BC87" i="82"/>
  <c r="BC95" i="82"/>
  <c r="BC174" i="82"/>
  <c r="BC75" i="82"/>
  <c r="BC158" i="82"/>
  <c r="BC166" i="82"/>
  <c r="BC79" i="82"/>
  <c r="BC83" i="82"/>
  <c r="BC66" i="82"/>
  <c r="BC142" i="82"/>
  <c r="BC107" i="82"/>
  <c r="BC118" i="82"/>
  <c r="BC150" i="82"/>
  <c r="BC162" i="82"/>
  <c r="BC176" i="82"/>
  <c r="BC91" i="82"/>
  <c r="BC146" i="82"/>
  <c r="BC181" i="82"/>
  <c r="BC115" i="82"/>
  <c r="BC94" i="82"/>
  <c r="BC111" i="82"/>
  <c r="BC71" i="82"/>
  <c r="BC72" i="82"/>
  <c r="BC123" i="82"/>
  <c r="BC98" i="82"/>
  <c r="BC130" i="82"/>
  <c r="BC154" i="82"/>
  <c r="BC67" i="82"/>
  <c r="BC119" i="82"/>
  <c r="BC99" i="82"/>
  <c r="BC122" i="82"/>
  <c r="BC135" i="82"/>
  <c r="BC96" i="82"/>
  <c r="BC82" i="82"/>
  <c r="BC103" i="82"/>
  <c r="BC147" i="82"/>
  <c r="BC171" i="82"/>
  <c r="BC127" i="82"/>
  <c r="BC134" i="82"/>
  <c r="BC92" i="82"/>
  <c r="BC163" i="82"/>
  <c r="BC139" i="82"/>
  <c r="BC76" i="82"/>
  <c r="BC68" i="82"/>
  <c r="BC173" i="82"/>
  <c r="BC131" i="82"/>
  <c r="BC90" i="82"/>
  <c r="BC104" i="82"/>
  <c r="BC178" i="82"/>
  <c r="BC84" i="82"/>
  <c r="BC74" i="82"/>
  <c r="BC120" i="82"/>
  <c r="BC182" i="82"/>
  <c r="BC100" i="82"/>
  <c r="BC80" i="82"/>
  <c r="BC151" i="82"/>
  <c r="BC155" i="82"/>
  <c r="BC88" i="82"/>
  <c r="BC143" i="82"/>
  <c r="BC112" i="82"/>
  <c r="BC148" i="82"/>
  <c r="BC167" i="82"/>
  <c r="BC175" i="82"/>
  <c r="BC138" i="82"/>
  <c r="BC73" i="82"/>
  <c r="BC85" i="82"/>
  <c r="BC89" i="82"/>
  <c r="BC69" i="82"/>
  <c r="BC128" i="82"/>
  <c r="BC132" i="82"/>
  <c r="BC136" i="82"/>
  <c r="BC93" i="82"/>
  <c r="BC116" i="82"/>
  <c r="BC160" i="82"/>
  <c r="BC101" i="82"/>
  <c r="BC144" i="82"/>
  <c r="BC108" i="82"/>
  <c r="BC149" i="82"/>
  <c r="BC183" i="82"/>
  <c r="BC77" i="82"/>
  <c r="BC124" i="82"/>
  <c r="BC140" i="82"/>
  <c r="BC145" i="82"/>
  <c r="BC159" i="82"/>
  <c r="BC125" i="82"/>
  <c r="BC137" i="82"/>
  <c r="BC152" i="82"/>
  <c r="BC81" i="82"/>
  <c r="BC133" i="82"/>
  <c r="BC129" i="82"/>
  <c r="BC141" i="82"/>
  <c r="BC168" i="82"/>
  <c r="BC113" i="82"/>
  <c r="BC121" i="82"/>
  <c r="BC164" i="82"/>
  <c r="BC105" i="82"/>
  <c r="BC97" i="82"/>
  <c r="BC156" i="82"/>
  <c r="BC117" i="82"/>
  <c r="BC109" i="82"/>
  <c r="BC180" i="82"/>
  <c r="BE184" i="82"/>
  <c r="BE165" i="82"/>
  <c r="BE183" i="82"/>
  <c r="BE86" i="82"/>
  <c r="BE161" i="82"/>
  <c r="BE78" i="82"/>
  <c r="BE153" i="82"/>
  <c r="BE98" i="82"/>
  <c r="BE102" i="82"/>
  <c r="BE110" i="82"/>
  <c r="BE71" i="82"/>
  <c r="BE70" i="82"/>
  <c r="BE114" i="82"/>
  <c r="BE157" i="82"/>
  <c r="BE176" i="82"/>
  <c r="BE87" i="82"/>
  <c r="BE158" i="82"/>
  <c r="BE79" i="82"/>
  <c r="BE181" i="82"/>
  <c r="BE162" i="82"/>
  <c r="BE177" i="82"/>
  <c r="BE169" i="82"/>
  <c r="BE66" i="82"/>
  <c r="BE91" i="82"/>
  <c r="BE146" i="82"/>
  <c r="BE122" i="82"/>
  <c r="BE106" i="82"/>
  <c r="BE95" i="82"/>
  <c r="BE126" i="82"/>
  <c r="BE75" i="82"/>
  <c r="BE99" i="82"/>
  <c r="BE118" i="82"/>
  <c r="BE115" i="82"/>
  <c r="BE179" i="82"/>
  <c r="BE142" i="82"/>
  <c r="BE67" i="82"/>
  <c r="BE150" i="82"/>
  <c r="BE103" i="82"/>
  <c r="BE178" i="82"/>
  <c r="BE166" i="82"/>
  <c r="BE83" i="82"/>
  <c r="BE94" i="82"/>
  <c r="BE127" i="82"/>
  <c r="BE182" i="82"/>
  <c r="BE82" i="82"/>
  <c r="BE111" i="82"/>
  <c r="BE119" i="82"/>
  <c r="BE68" i="82"/>
  <c r="BE154" i="82"/>
  <c r="BE84" i="82"/>
  <c r="BE155" i="82"/>
  <c r="BE159" i="82"/>
  <c r="BE163" i="82"/>
  <c r="BE123" i="82"/>
  <c r="BE80" i="82"/>
  <c r="BE131" i="82"/>
  <c r="BE88" i="82"/>
  <c r="BE167" i="82"/>
  <c r="BE135" i="82"/>
  <c r="BE130" i="82"/>
  <c r="BE173" i="82"/>
  <c r="BE107" i="82"/>
  <c r="BE134" i="82"/>
  <c r="BE143" i="82"/>
  <c r="BE72" i="82"/>
  <c r="BE96" i="82"/>
  <c r="BE100" i="82"/>
  <c r="BE171" i="82"/>
  <c r="BE74" i="82"/>
  <c r="BE76" i="82"/>
  <c r="BE90" i="82"/>
  <c r="BE108" i="82"/>
  <c r="BE112" i="82"/>
  <c r="BE175" i="82"/>
  <c r="BE180" i="82"/>
  <c r="BE92" i="82"/>
  <c r="BE151" i="82"/>
  <c r="BE164" i="82"/>
  <c r="BE149" i="82"/>
  <c r="BE128" i="82"/>
  <c r="BE132" i="82"/>
  <c r="BE138" i="82"/>
  <c r="BE156" i="82"/>
  <c r="BE172" i="82"/>
  <c r="BE170" i="82"/>
  <c r="BE109" i="82"/>
  <c r="BE113" i="82"/>
  <c r="BE124" i="82"/>
  <c r="BE144" i="82"/>
  <c r="BE136" i="82"/>
  <c r="BE148" i="82"/>
  <c r="BE168" i="82"/>
  <c r="BE147" i="82"/>
  <c r="BE174" i="82"/>
  <c r="BE81" i="82"/>
  <c r="BE120" i="82"/>
  <c r="BE140" i="82"/>
  <c r="BE145" i="82"/>
  <c r="BE104" i="82"/>
  <c r="BE77" i="82"/>
  <c r="BE89" i="82"/>
  <c r="BE69" i="82"/>
  <c r="BE73" i="82"/>
  <c r="BE85" i="82"/>
  <c r="BE116" i="82"/>
  <c r="BE141" i="82"/>
  <c r="BE152" i="82"/>
  <c r="BE105" i="82"/>
  <c r="BE139" i="82"/>
  <c r="BE117" i="82"/>
  <c r="BE137" i="82"/>
  <c r="BE129" i="82"/>
  <c r="BE93" i="82"/>
  <c r="BE97" i="82"/>
  <c r="BE160" i="82"/>
  <c r="BE121" i="82"/>
  <c r="BE101" i="82"/>
  <c r="BE125" i="82"/>
  <c r="BE133" i="82"/>
  <c r="BG71" i="82"/>
  <c r="BG126" i="82"/>
  <c r="BG86" i="82"/>
  <c r="BG173" i="82"/>
  <c r="BG165" i="82"/>
  <c r="BG169" i="82"/>
  <c r="BG106" i="82"/>
  <c r="BG102" i="82"/>
  <c r="BG177" i="82"/>
  <c r="BG78" i="82"/>
  <c r="BG114" i="82"/>
  <c r="BG83" i="82"/>
  <c r="BG166" i="82"/>
  <c r="BG95" i="82"/>
  <c r="BG146" i="82"/>
  <c r="BG154" i="82"/>
  <c r="BG75" i="82"/>
  <c r="BG87" i="82"/>
  <c r="BG70" i="82"/>
  <c r="BG91" i="82"/>
  <c r="BG107" i="82"/>
  <c r="BG98" i="82"/>
  <c r="BG158" i="82"/>
  <c r="BG67" i="82"/>
  <c r="BG174" i="82"/>
  <c r="BG142" i="82"/>
  <c r="BG115" i="82"/>
  <c r="BG182" i="82"/>
  <c r="BG79" i="82"/>
  <c r="BG103" i="82"/>
  <c r="BG153" i="82"/>
  <c r="BG150" i="82"/>
  <c r="BG99" i="82"/>
  <c r="BG157" i="82"/>
  <c r="BG143" i="82"/>
  <c r="BG130" i="82"/>
  <c r="BG135" i="82"/>
  <c r="BG68" i="82"/>
  <c r="BG162" i="82"/>
  <c r="BG119" i="82"/>
  <c r="BG82" i="82"/>
  <c r="BG111" i="82"/>
  <c r="BG94" i="82"/>
  <c r="BG127" i="82"/>
  <c r="BG110" i="82"/>
  <c r="BG122" i="82"/>
  <c r="BG123" i="82"/>
  <c r="BG76" i="82"/>
  <c r="BG139" i="82"/>
  <c r="BG80" i="82"/>
  <c r="BG131" i="82"/>
  <c r="BG151" i="82"/>
  <c r="BG134" i="82"/>
  <c r="BG147" i="82"/>
  <c r="BG100" i="82"/>
  <c r="BG167" i="82"/>
  <c r="BG84" i="82"/>
  <c r="BG161" i="82"/>
  <c r="BG104" i="82"/>
  <c r="BG96" i="82"/>
  <c r="BG155" i="82"/>
  <c r="BG108" i="82"/>
  <c r="BG170" i="82"/>
  <c r="BG149" i="82"/>
  <c r="BG112" i="82"/>
  <c r="BG124" i="82"/>
  <c r="BG128" i="82"/>
  <c r="BG118" i="82"/>
  <c r="BG171" i="82"/>
  <c r="BG90" i="82"/>
  <c r="BG88" i="82"/>
  <c r="BG72" i="82"/>
  <c r="BG159" i="82"/>
  <c r="BG74" i="82"/>
  <c r="BG136" i="82"/>
  <c r="BG138" i="82"/>
  <c r="BG148" i="82"/>
  <c r="BG172" i="82"/>
  <c r="BG180" i="82"/>
  <c r="BG145" i="82"/>
  <c r="BG89" i="82"/>
  <c r="BG116" i="82"/>
  <c r="BG69" i="82"/>
  <c r="BG77" i="82"/>
  <c r="BG93" i="82"/>
  <c r="BG101" i="82"/>
  <c r="BG105" i="82"/>
  <c r="BG144" i="82"/>
  <c r="BG178" i="82"/>
  <c r="BG120" i="82"/>
  <c r="BG85" i="82"/>
  <c r="BG132" i="82"/>
  <c r="BG73" i="82"/>
  <c r="BG92" i="82"/>
  <c r="BG140" i="82"/>
  <c r="BG81" i="82"/>
  <c r="BG179" i="82"/>
  <c r="BG137" i="82"/>
  <c r="BG181" i="82"/>
  <c r="BG184" i="82"/>
  <c r="BG163" i="82"/>
  <c r="BG152" i="82"/>
  <c r="BG97" i="82"/>
  <c r="BG168" i="82"/>
  <c r="BG183" i="82"/>
  <c r="BG160" i="82"/>
  <c r="BG141" i="82"/>
  <c r="BG176" i="82"/>
  <c r="BG175" i="82"/>
  <c r="BG66" i="82"/>
  <c r="BG164" i="82"/>
  <c r="BG156" i="82"/>
  <c r="BG109" i="82"/>
  <c r="BG129" i="82"/>
  <c r="BG113" i="82"/>
  <c r="BG117" i="82"/>
  <c r="BG125" i="82"/>
  <c r="BG133" i="82"/>
  <c r="BG121" i="82"/>
  <c r="BA98" i="82"/>
  <c r="BA110" i="82"/>
  <c r="BA161" i="82"/>
  <c r="BA175" i="82"/>
  <c r="BA165" i="82"/>
  <c r="BA86" i="82"/>
  <c r="BA102" i="82"/>
  <c r="BA181" i="82"/>
  <c r="BA78" i="82"/>
  <c r="BA157" i="82"/>
  <c r="BA166" i="82"/>
  <c r="BA173" i="82"/>
  <c r="BA91" i="82"/>
  <c r="BA70" i="82"/>
  <c r="BA79" i="82"/>
  <c r="BA71" i="82"/>
  <c r="BA83" i="82"/>
  <c r="BA170" i="82"/>
  <c r="BA126" i="82"/>
  <c r="BA153" i="82"/>
  <c r="BA114" i="82"/>
  <c r="BA87" i="82"/>
  <c r="BA75" i="82"/>
  <c r="BA146" i="82"/>
  <c r="BA150" i="82"/>
  <c r="BA184" i="82"/>
  <c r="BA67" i="82"/>
  <c r="BA111" i="82"/>
  <c r="BA94" i="82"/>
  <c r="BA99" i="82"/>
  <c r="BA103" i="82"/>
  <c r="BA115" i="82"/>
  <c r="BA158" i="82"/>
  <c r="BA183" i="82"/>
  <c r="BA106" i="82"/>
  <c r="BA142" i="82"/>
  <c r="BA107" i="82"/>
  <c r="BA143" i="82"/>
  <c r="BA82" i="82"/>
  <c r="BA119" i="82"/>
  <c r="BA182" i="82"/>
  <c r="BA177" i="82"/>
  <c r="BA130" i="82"/>
  <c r="BA122" i="82"/>
  <c r="BA118" i="82"/>
  <c r="BA66" i="82"/>
  <c r="BA171" i="82"/>
  <c r="BA134" i="82"/>
  <c r="BA80" i="82"/>
  <c r="BA127" i="82"/>
  <c r="BA131" i="82"/>
  <c r="BA88" i="82"/>
  <c r="BA76" i="82"/>
  <c r="BA172" i="82"/>
  <c r="BA135" i="82"/>
  <c r="BA95" i="82"/>
  <c r="BA72" i="82"/>
  <c r="BA139" i="82"/>
  <c r="BA154" i="82"/>
  <c r="BA90" i="82"/>
  <c r="BA100" i="82"/>
  <c r="BA149" i="82"/>
  <c r="BA84" i="82"/>
  <c r="BA151" i="82"/>
  <c r="BA74" i="82"/>
  <c r="BA155" i="82"/>
  <c r="BA163" i="82"/>
  <c r="BA92" i="82"/>
  <c r="BA96" i="82"/>
  <c r="BA167" i="82"/>
  <c r="BA68" i="82"/>
  <c r="BA123" i="82"/>
  <c r="BA159" i="82"/>
  <c r="BA112" i="82"/>
  <c r="BA147" i="82"/>
  <c r="BA136" i="82"/>
  <c r="BA77" i="82"/>
  <c r="BA109" i="82"/>
  <c r="BA108" i="82"/>
  <c r="BA152" i="82"/>
  <c r="BA180" i="82"/>
  <c r="BA145" i="82"/>
  <c r="BA168" i="82"/>
  <c r="BA138" i="82"/>
  <c r="BA81" i="82"/>
  <c r="BA85" i="82"/>
  <c r="BA89" i="82"/>
  <c r="BA104" i="82"/>
  <c r="BA179" i="82"/>
  <c r="BA140" i="82"/>
  <c r="BA73" i="82"/>
  <c r="BA120" i="82"/>
  <c r="BA124" i="82"/>
  <c r="BA128" i="82"/>
  <c r="BA132" i="82"/>
  <c r="BA144" i="82"/>
  <c r="BA116" i="82"/>
  <c r="BA69" i="82"/>
  <c r="BA160" i="82"/>
  <c r="BA113" i="82"/>
  <c r="BA174" i="82"/>
  <c r="BA162" i="82"/>
  <c r="BA117" i="82"/>
  <c r="BA178" i="82"/>
  <c r="BA164" i="82"/>
  <c r="BA176" i="82"/>
  <c r="BA121" i="82"/>
  <c r="BA125" i="82"/>
  <c r="BA133" i="82"/>
  <c r="BA156" i="82"/>
  <c r="BA129" i="82"/>
  <c r="BA169" i="82"/>
  <c r="BA105" i="82"/>
  <c r="BA137" i="82"/>
  <c r="BA141" i="82"/>
  <c r="BA93" i="82"/>
  <c r="BA97" i="82"/>
  <c r="BA148" i="82"/>
  <c r="BA101" i="82"/>
  <c r="AZ161" i="82"/>
  <c r="AZ173" i="82"/>
  <c r="AZ126" i="82"/>
  <c r="AZ75" i="82"/>
  <c r="AZ86" i="82"/>
  <c r="AZ165" i="82"/>
  <c r="AZ169" i="82"/>
  <c r="AZ181" i="82"/>
  <c r="AZ78" i="82"/>
  <c r="AZ106" i="82"/>
  <c r="AZ102" i="82"/>
  <c r="AZ110" i="82"/>
  <c r="AZ71" i="82"/>
  <c r="AZ70" i="82"/>
  <c r="AZ83" i="82"/>
  <c r="AZ87" i="82"/>
  <c r="AZ158" i="82"/>
  <c r="AZ114" i="82"/>
  <c r="AZ98" i="82"/>
  <c r="AZ153" i="82"/>
  <c r="AZ154" i="82"/>
  <c r="AZ91" i="82"/>
  <c r="AZ95" i="82"/>
  <c r="AZ150" i="82"/>
  <c r="AZ146" i="82"/>
  <c r="AZ79" i="82"/>
  <c r="AZ122" i="82"/>
  <c r="AZ142" i="82"/>
  <c r="AZ182" i="82"/>
  <c r="AZ118" i="82"/>
  <c r="AZ107" i="82"/>
  <c r="AZ99" i="82"/>
  <c r="AZ103" i="82"/>
  <c r="AZ115" i="82"/>
  <c r="AZ67" i="82"/>
  <c r="AZ111" i="82"/>
  <c r="AZ123" i="82"/>
  <c r="AZ72" i="82"/>
  <c r="AZ162" i="82"/>
  <c r="AZ94" i="82"/>
  <c r="AZ119" i="82"/>
  <c r="AZ178" i="82"/>
  <c r="AZ130" i="82"/>
  <c r="AZ177" i="82"/>
  <c r="AZ135" i="82"/>
  <c r="AZ143" i="82"/>
  <c r="AZ76" i="82"/>
  <c r="AZ183" i="82"/>
  <c r="AZ184" i="82"/>
  <c r="AZ80" i="82"/>
  <c r="AZ84" i="82"/>
  <c r="AZ92" i="82"/>
  <c r="AZ147" i="82"/>
  <c r="AZ151" i="82"/>
  <c r="AZ155" i="82"/>
  <c r="AZ167" i="82"/>
  <c r="AZ139" i="82"/>
  <c r="AZ68" i="82"/>
  <c r="AZ127" i="82"/>
  <c r="AZ163" i="82"/>
  <c r="AZ131" i="82"/>
  <c r="AZ166" i="82"/>
  <c r="AZ100" i="82"/>
  <c r="AZ82" i="82"/>
  <c r="AZ171" i="82"/>
  <c r="AZ134" i="82"/>
  <c r="AZ88" i="82"/>
  <c r="AZ96" i="82"/>
  <c r="AZ120" i="82"/>
  <c r="AZ104" i="82"/>
  <c r="AZ66" i="82"/>
  <c r="AZ90" i="82"/>
  <c r="AZ159" i="82"/>
  <c r="AZ73" i="82"/>
  <c r="AZ77" i="82"/>
  <c r="AZ85" i="82"/>
  <c r="AZ89" i="82"/>
  <c r="AZ112" i="82"/>
  <c r="AZ74" i="82"/>
  <c r="AZ168" i="82"/>
  <c r="AZ145" i="82"/>
  <c r="AZ138" i="82"/>
  <c r="AZ128" i="82"/>
  <c r="AZ132" i="82"/>
  <c r="AZ144" i="82"/>
  <c r="AZ172" i="82"/>
  <c r="AZ101" i="82"/>
  <c r="AZ108" i="82"/>
  <c r="AZ116" i="82"/>
  <c r="AZ179" i="82"/>
  <c r="AZ69" i="82"/>
  <c r="AZ160" i="82"/>
  <c r="AZ113" i="82"/>
  <c r="AZ136" i="82"/>
  <c r="AZ81" i="82"/>
  <c r="AZ175" i="82"/>
  <c r="AZ140" i="82"/>
  <c r="AZ124" i="82"/>
  <c r="AZ141" i="82"/>
  <c r="AZ157" i="82"/>
  <c r="AZ97" i="82"/>
  <c r="AZ125" i="82"/>
  <c r="AZ133" i="82"/>
  <c r="AZ109" i="82"/>
  <c r="AZ121" i="82"/>
  <c r="AZ137" i="82"/>
  <c r="AZ170" i="82"/>
  <c r="AZ149" i="82"/>
  <c r="AZ105" i="82"/>
  <c r="AZ93" i="82"/>
  <c r="AZ148" i="82"/>
  <c r="AZ180" i="82"/>
  <c r="AZ117" i="82"/>
  <c r="AZ129" i="82"/>
  <c r="AZ156" i="82"/>
  <c r="AZ164" i="82"/>
  <c r="AZ176" i="82"/>
  <c r="AZ174" i="82"/>
  <c r="AZ152" i="82"/>
  <c r="BB126" i="82"/>
  <c r="BB153" i="82"/>
  <c r="BB78" i="82"/>
  <c r="BB71" i="82"/>
  <c r="BB183" i="82"/>
  <c r="BB98" i="82"/>
  <c r="BB160" i="82"/>
  <c r="BB165" i="82"/>
  <c r="BB86" i="82"/>
  <c r="BB181" i="82"/>
  <c r="BB158" i="82"/>
  <c r="BB179" i="82"/>
  <c r="BB172" i="82"/>
  <c r="BB102" i="82"/>
  <c r="BB110" i="82"/>
  <c r="BB75" i="82"/>
  <c r="BB146" i="82"/>
  <c r="BB154" i="82"/>
  <c r="BB70" i="82"/>
  <c r="BB91" i="82"/>
  <c r="BB150" i="82"/>
  <c r="BB161" i="82"/>
  <c r="BB83" i="82"/>
  <c r="BB95" i="82"/>
  <c r="BB106" i="82"/>
  <c r="BB79" i="82"/>
  <c r="BB87" i="82"/>
  <c r="BB114" i="82"/>
  <c r="BB162" i="82"/>
  <c r="BB142" i="82"/>
  <c r="BB94" i="82"/>
  <c r="BB67" i="82"/>
  <c r="BB178" i="82"/>
  <c r="BB184" i="82"/>
  <c r="BB111" i="82"/>
  <c r="BB169" i="82"/>
  <c r="BB99" i="82"/>
  <c r="BB103" i="82"/>
  <c r="BB170" i="82"/>
  <c r="BB134" i="82"/>
  <c r="BB177" i="82"/>
  <c r="BB127" i="82"/>
  <c r="BB131" i="82"/>
  <c r="BB139" i="82"/>
  <c r="BB82" i="82"/>
  <c r="BB68" i="82"/>
  <c r="BB66" i="82"/>
  <c r="BB115" i="82"/>
  <c r="BB166" i="82"/>
  <c r="BB107" i="82"/>
  <c r="BB123" i="82"/>
  <c r="BB130" i="82"/>
  <c r="BB119" i="82"/>
  <c r="BB72" i="82"/>
  <c r="BB151" i="82"/>
  <c r="BB118" i="82"/>
  <c r="BB135" i="82"/>
  <c r="BB84" i="82"/>
  <c r="BB96" i="82"/>
  <c r="BB167" i="82"/>
  <c r="BB122" i="82"/>
  <c r="BB92" i="82"/>
  <c r="BB76" i="82"/>
  <c r="BB80" i="82"/>
  <c r="BB143" i="82"/>
  <c r="BB88" i="82"/>
  <c r="BB159" i="82"/>
  <c r="BB163" i="82"/>
  <c r="BB116" i="82"/>
  <c r="BB74" i="82"/>
  <c r="BB120" i="82"/>
  <c r="BB147" i="82"/>
  <c r="BB90" i="82"/>
  <c r="BB112" i="82"/>
  <c r="BB100" i="82"/>
  <c r="BB149" i="82"/>
  <c r="BB124" i="82"/>
  <c r="BB155" i="82"/>
  <c r="BB108" i="82"/>
  <c r="BB180" i="82"/>
  <c r="BB132" i="82"/>
  <c r="BB97" i="82"/>
  <c r="BB136" i="82"/>
  <c r="BB140" i="82"/>
  <c r="BB69" i="82"/>
  <c r="BB85" i="82"/>
  <c r="BB164" i="82"/>
  <c r="BB128" i="82"/>
  <c r="BB144" i="82"/>
  <c r="BB173" i="82"/>
  <c r="BB77" i="82"/>
  <c r="BB152" i="82"/>
  <c r="BB105" i="82"/>
  <c r="BB113" i="82"/>
  <c r="BB171" i="82"/>
  <c r="BB138" i="82"/>
  <c r="BB104" i="82"/>
  <c r="BB73" i="82"/>
  <c r="BB81" i="82"/>
  <c r="BB182" i="82"/>
  <c r="BB145" i="82"/>
  <c r="BB93" i="82"/>
  <c r="BB129" i="82"/>
  <c r="BB174" i="82"/>
  <c r="BB101" i="82"/>
  <c r="BB157" i="82"/>
  <c r="BB117" i="82"/>
  <c r="BB125" i="82"/>
  <c r="BB156" i="82"/>
  <c r="BB137" i="82"/>
  <c r="BB176" i="82"/>
  <c r="BB168" i="82"/>
  <c r="BB148" i="82"/>
  <c r="BB109" i="82"/>
  <c r="BB121" i="82"/>
  <c r="BB89" i="82"/>
  <c r="BB133" i="82"/>
  <c r="BB141" i="82"/>
  <c r="BB175" i="82"/>
  <c r="BD177" i="82"/>
  <c r="BD86" i="82"/>
  <c r="BD184" i="82"/>
  <c r="BD181" i="82"/>
  <c r="BD102" i="82"/>
  <c r="BD179" i="82"/>
  <c r="BD172" i="82"/>
  <c r="BD153" i="82"/>
  <c r="BD157" i="82"/>
  <c r="BD161" i="82"/>
  <c r="BD183" i="82"/>
  <c r="BD176" i="82"/>
  <c r="BD114" i="82"/>
  <c r="BD78" i="82"/>
  <c r="BD126" i="82"/>
  <c r="BD70" i="82"/>
  <c r="BD98" i="82"/>
  <c r="BD165" i="82"/>
  <c r="BD83" i="82"/>
  <c r="BD66" i="82"/>
  <c r="BD106" i="82"/>
  <c r="BD110" i="82"/>
  <c r="BD71" i="82"/>
  <c r="BD150" i="82"/>
  <c r="BD75" i="82"/>
  <c r="BD87" i="82"/>
  <c r="BD95" i="82"/>
  <c r="BD99" i="82"/>
  <c r="BD178" i="82"/>
  <c r="BD154" i="82"/>
  <c r="BD122" i="82"/>
  <c r="BD103" i="82"/>
  <c r="BD79" i="82"/>
  <c r="BD158" i="82"/>
  <c r="BD166" i="82"/>
  <c r="BD170" i="82"/>
  <c r="BD67" i="82"/>
  <c r="BD162" i="82"/>
  <c r="BD107" i="82"/>
  <c r="BD118" i="82"/>
  <c r="BD91" i="82"/>
  <c r="BD146" i="82"/>
  <c r="BD142" i="82"/>
  <c r="BD169" i="82"/>
  <c r="BD68" i="82"/>
  <c r="BD94" i="82"/>
  <c r="BD111" i="82"/>
  <c r="BD135" i="82"/>
  <c r="BD139" i="82"/>
  <c r="BD174" i="82"/>
  <c r="BD130" i="82"/>
  <c r="BD115" i="82"/>
  <c r="BD88" i="82"/>
  <c r="BD167" i="82"/>
  <c r="BD134" i="82"/>
  <c r="BD131" i="82"/>
  <c r="BD82" i="82"/>
  <c r="BD80" i="82"/>
  <c r="BD147" i="82"/>
  <c r="BD151" i="82"/>
  <c r="BD119" i="82"/>
  <c r="BD123" i="82"/>
  <c r="BD143" i="82"/>
  <c r="BD76" i="82"/>
  <c r="BD127" i="82"/>
  <c r="BD72" i="82"/>
  <c r="BD175" i="82"/>
  <c r="BD163" i="82"/>
  <c r="BD182" i="82"/>
  <c r="BD96" i="82"/>
  <c r="BD173" i="82"/>
  <c r="BD84" i="82"/>
  <c r="BD92" i="82"/>
  <c r="BD100" i="82"/>
  <c r="BD74" i="82"/>
  <c r="BD144" i="82"/>
  <c r="BD81" i="82"/>
  <c r="BD105" i="82"/>
  <c r="BD140" i="82"/>
  <c r="BD159" i="82"/>
  <c r="BD77" i="82"/>
  <c r="BD148" i="82"/>
  <c r="BD152" i="82"/>
  <c r="BD113" i="82"/>
  <c r="BD171" i="82"/>
  <c r="BD108" i="82"/>
  <c r="BD120" i="82"/>
  <c r="BD89" i="82"/>
  <c r="BD69" i="82"/>
  <c r="BD93" i="82"/>
  <c r="BD128" i="82"/>
  <c r="BD138" i="82"/>
  <c r="BD90" i="82"/>
  <c r="BD116" i="82"/>
  <c r="BD132" i="82"/>
  <c r="BD104" i="82"/>
  <c r="BD136" i="82"/>
  <c r="BD112" i="82"/>
  <c r="BD149" i="82"/>
  <c r="BD73" i="82"/>
  <c r="BD85" i="82"/>
  <c r="BD124" i="82"/>
  <c r="BD117" i="82"/>
  <c r="BD137" i="82"/>
  <c r="BD145" i="82"/>
  <c r="BD109" i="82"/>
  <c r="BD164" i="82"/>
  <c r="BD180" i="82"/>
  <c r="BD101" i="82"/>
  <c r="BD155" i="82"/>
  <c r="BD133" i="82"/>
  <c r="BD125" i="82"/>
  <c r="BD160" i="82"/>
  <c r="BD97" i="82"/>
  <c r="BD121" i="82"/>
  <c r="BD129" i="82"/>
  <c r="BD168" i="82"/>
  <c r="BD141" i="82"/>
  <c r="BD156" i="82"/>
  <c r="AT39" i="82"/>
  <c r="AT45" i="82"/>
  <c r="AT32" i="82"/>
  <c r="AT44" i="82"/>
  <c r="AT55" i="82"/>
  <c r="AT29" i="82"/>
  <c r="AT7" i="82"/>
  <c r="AT62" i="82"/>
  <c r="AT17" i="82"/>
  <c r="AT31" i="82"/>
  <c r="AT52" i="82"/>
  <c r="AT40" i="82"/>
  <c r="AT28" i="82"/>
  <c r="AT42" i="82"/>
  <c r="AT9" i="82"/>
  <c r="AT18" i="82"/>
  <c r="AT43" i="82"/>
  <c r="AT19" i="82"/>
  <c r="AT20" i="82"/>
  <c r="AT54" i="82"/>
  <c r="AT41" i="82"/>
  <c r="AT64" i="82"/>
  <c r="AT21" i="82"/>
  <c r="AT16" i="82"/>
  <c r="AT51" i="82"/>
  <c r="AT38" i="82"/>
  <c r="AT33" i="82"/>
  <c r="AT13" i="82"/>
  <c r="AT26" i="82"/>
  <c r="AT30" i="82"/>
  <c r="AT57" i="82"/>
  <c r="AT63" i="82"/>
  <c r="AT23" i="82"/>
  <c r="AT25" i="82"/>
  <c r="AT48" i="82"/>
  <c r="AT36" i="82"/>
  <c r="AT14" i="82"/>
  <c r="AT53" i="82"/>
  <c r="AT61" i="82"/>
  <c r="AT59" i="82"/>
  <c r="AT50" i="82"/>
  <c r="AT27" i="82"/>
  <c r="AT56" i="82"/>
  <c r="AT12" i="82"/>
  <c r="AT37" i="82"/>
  <c r="AT60" i="82"/>
  <c r="AT24" i="82"/>
  <c r="AT58" i="82"/>
  <c r="AT34" i="82"/>
  <c r="AT35" i="82"/>
  <c r="AT11" i="82"/>
  <c r="AT46" i="82"/>
  <c r="AT15" i="82"/>
  <c r="AT8" i="82"/>
  <c r="AT47" i="82"/>
  <c r="AT49" i="82"/>
  <c r="AT10" i="82"/>
  <c r="AT22" i="82"/>
  <c r="AV62" i="82"/>
  <c r="AV19" i="82"/>
  <c r="AV44" i="82"/>
  <c r="AV32" i="82"/>
  <c r="AV43" i="82"/>
  <c r="AV18" i="82"/>
  <c r="AV46" i="82"/>
  <c r="AV17" i="82"/>
  <c r="AV20" i="82"/>
  <c r="AV9" i="82"/>
  <c r="AV31" i="82"/>
  <c r="AV30" i="82"/>
  <c r="AV59" i="82"/>
  <c r="AV45" i="82"/>
  <c r="AV54" i="82"/>
  <c r="AV7" i="82"/>
  <c r="AV40" i="82"/>
  <c r="AV42" i="82"/>
  <c r="AV63" i="82"/>
  <c r="AV28" i="82"/>
  <c r="AV55" i="82"/>
  <c r="AV41" i="82"/>
  <c r="AV64" i="82"/>
  <c r="AV39" i="82"/>
  <c r="AV48" i="82"/>
  <c r="AV16" i="82"/>
  <c r="AV56" i="82"/>
  <c r="AV27" i="82"/>
  <c r="AV50" i="82"/>
  <c r="AV26" i="82"/>
  <c r="AV52" i="82"/>
  <c r="AV24" i="82"/>
  <c r="AV51" i="82"/>
  <c r="AV29" i="82"/>
  <c r="AV58" i="82"/>
  <c r="AV57" i="82"/>
  <c r="AV38" i="82"/>
  <c r="AV37" i="82"/>
  <c r="AV25" i="82"/>
  <c r="AV36" i="82"/>
  <c r="AV12" i="82"/>
  <c r="AV60" i="82"/>
  <c r="AV33" i="82"/>
  <c r="AV21" i="82"/>
  <c r="AV47" i="82"/>
  <c r="AV34" i="82"/>
  <c r="AV61" i="82"/>
  <c r="AV15" i="82"/>
  <c r="AV22" i="82"/>
  <c r="AV23" i="82"/>
  <c r="AV53" i="82"/>
  <c r="AV49" i="82"/>
  <c r="AV10" i="82"/>
  <c r="AV35" i="82"/>
  <c r="AV13" i="82"/>
  <c r="AV8" i="82"/>
  <c r="AV14" i="82"/>
  <c r="AV11" i="82"/>
  <c r="AT113" i="32"/>
  <c r="AT105" i="32"/>
  <c r="AT117" i="32"/>
  <c r="AT110" i="32"/>
  <c r="AT100" i="32"/>
  <c r="AT101" i="32"/>
  <c r="AT114" i="32"/>
  <c r="AT106" i="32"/>
  <c r="AT99" i="32"/>
  <c r="AT104" i="32"/>
  <c r="AT116" i="32"/>
  <c r="AT103" i="32"/>
  <c r="AT108" i="32"/>
  <c r="AT111" i="32"/>
  <c r="AT109" i="32"/>
  <c r="AT97" i="32"/>
  <c r="AT107" i="32"/>
  <c r="AT98" i="32"/>
  <c r="AT96" i="32"/>
  <c r="AT112" i="32"/>
  <c r="AT102" i="32"/>
  <c r="AT95" i="32"/>
  <c r="AT115" i="32"/>
  <c r="AT86" i="32"/>
  <c r="AT68" i="32"/>
  <c r="AT120" i="32"/>
  <c r="AT89" i="32"/>
  <c r="AT122" i="32"/>
  <c r="AT118" i="32"/>
  <c r="AT71" i="32"/>
  <c r="AT72" i="32"/>
  <c r="AT87" i="32"/>
  <c r="AT90" i="32"/>
  <c r="AT121" i="32"/>
  <c r="AT69" i="32"/>
  <c r="AT73" i="32"/>
  <c r="AT91" i="32"/>
  <c r="AT67" i="32"/>
  <c r="AT88" i="32"/>
  <c r="AT74" i="32"/>
  <c r="AT70" i="32"/>
  <c r="AT93" i="32"/>
  <c r="AT83" i="32"/>
  <c r="AT81" i="32"/>
  <c r="AT75" i="32"/>
  <c r="AT84" i="32"/>
  <c r="AT76" i="32"/>
  <c r="AT79" i="32"/>
  <c r="AT92" i="32"/>
  <c r="AT82" i="32"/>
  <c r="AT80" i="32"/>
  <c r="AT78" i="32"/>
  <c r="AT85" i="32"/>
  <c r="AT94" i="32"/>
  <c r="AT77" i="32"/>
  <c r="AT66" i="32"/>
  <c r="AT119" i="32"/>
  <c r="AV101" i="32"/>
  <c r="AV95" i="32"/>
  <c r="AV108" i="32"/>
  <c r="AV111" i="32"/>
  <c r="AV117" i="32"/>
  <c r="AV110" i="32"/>
  <c r="AV109" i="32"/>
  <c r="AV113" i="32"/>
  <c r="AV103" i="32"/>
  <c r="AV112" i="32"/>
  <c r="AV104" i="32"/>
  <c r="AV96" i="32"/>
  <c r="AV114" i="32"/>
  <c r="AV115" i="32"/>
  <c r="AV97" i="32"/>
  <c r="AV106" i="32"/>
  <c r="AV102" i="32"/>
  <c r="AV105" i="32"/>
  <c r="AV99" i="32"/>
  <c r="AV116" i="32"/>
  <c r="AV100" i="32"/>
  <c r="AV98" i="32"/>
  <c r="AV107" i="32"/>
  <c r="AV68" i="32"/>
  <c r="AV89" i="32"/>
  <c r="AV86" i="32"/>
  <c r="AV120" i="32"/>
  <c r="AV122" i="32"/>
  <c r="AV118" i="32"/>
  <c r="AV71" i="32"/>
  <c r="AV72" i="32"/>
  <c r="AV121" i="32"/>
  <c r="AV69" i="32"/>
  <c r="AV90" i="32"/>
  <c r="AV73" i="32"/>
  <c r="AV87" i="32"/>
  <c r="AV91" i="32"/>
  <c r="AV67" i="32"/>
  <c r="AV88" i="32"/>
  <c r="AV74" i="32"/>
  <c r="AV70" i="32"/>
  <c r="AV78" i="32"/>
  <c r="AV84" i="32"/>
  <c r="AV93" i="32"/>
  <c r="AV92" i="32"/>
  <c r="AV76" i="32"/>
  <c r="AV79" i="32"/>
  <c r="AV77" i="32"/>
  <c r="AV75" i="32"/>
  <c r="AV80" i="32"/>
  <c r="AV82" i="32"/>
  <c r="AV85" i="32"/>
  <c r="AV66" i="32"/>
  <c r="AV81" i="32"/>
  <c r="AV119" i="32"/>
  <c r="AV83" i="32"/>
  <c r="AV94" i="32"/>
  <c r="BG116" i="76"/>
  <c r="BG108" i="76"/>
  <c r="BG76" i="76"/>
  <c r="BG29" i="76"/>
  <c r="BG72" i="76"/>
  <c r="BG82" i="76"/>
  <c r="BG20" i="76"/>
  <c r="BG59" i="76"/>
  <c r="BG91" i="76"/>
  <c r="BG83" i="76"/>
  <c r="BG44" i="76"/>
  <c r="BG11" i="76"/>
  <c r="BG16" i="76"/>
  <c r="BG79" i="76"/>
  <c r="BG118" i="76"/>
  <c r="BG112" i="76"/>
  <c r="BG32" i="76"/>
  <c r="BG94" i="76"/>
  <c r="BG9" i="76"/>
  <c r="BG26" i="76"/>
  <c r="BG120" i="76"/>
  <c r="BG15" i="76"/>
  <c r="BG35" i="76"/>
  <c r="BG38" i="76"/>
  <c r="BG119" i="76"/>
  <c r="BG24" i="76"/>
  <c r="BG90" i="76"/>
  <c r="BG62" i="76"/>
  <c r="BG41" i="76"/>
  <c r="BG8" i="76"/>
  <c r="BG100" i="76"/>
  <c r="BG58" i="76"/>
  <c r="BG43" i="76"/>
  <c r="BG73" i="76"/>
  <c r="BG27" i="76"/>
  <c r="BG60" i="76"/>
  <c r="BG123" i="76"/>
  <c r="BG33" i="76"/>
  <c r="BG12" i="76"/>
  <c r="BG19" i="76"/>
  <c r="BG42" i="76"/>
  <c r="BG93" i="76"/>
  <c r="BG30" i="76"/>
  <c r="BG70" i="76"/>
  <c r="BG69" i="76"/>
  <c r="BG37" i="76"/>
  <c r="BG68" i="76"/>
  <c r="BG23" i="76"/>
  <c r="BG36" i="76"/>
  <c r="BG17" i="76"/>
  <c r="BG10" i="76"/>
  <c r="BG124" i="76"/>
  <c r="BG97" i="76"/>
  <c r="BG66" i="76"/>
  <c r="BG86" i="76"/>
  <c r="BG49" i="76"/>
  <c r="BG45" i="76"/>
  <c r="BG87" i="76"/>
  <c r="BG75" i="76"/>
  <c r="BG115" i="76"/>
  <c r="BG117" i="76"/>
  <c r="BG63" i="76"/>
  <c r="BG18" i="76"/>
  <c r="BG122" i="76"/>
  <c r="BG85" i="76"/>
  <c r="BG98" i="76"/>
  <c r="BG50" i="76"/>
  <c r="BG56" i="76"/>
  <c r="BG95" i="76"/>
  <c r="BG53" i="76"/>
  <c r="BG80" i="76"/>
  <c r="BG40" i="76"/>
  <c r="BG55" i="76"/>
  <c r="BG34" i="76"/>
  <c r="BG46" i="76"/>
  <c r="BG31" i="76"/>
  <c r="BG21" i="76"/>
  <c r="BG61" i="76"/>
  <c r="BG51" i="76"/>
  <c r="BG106" i="76"/>
  <c r="BG104" i="76"/>
  <c r="BG14" i="76"/>
  <c r="BG13" i="76"/>
  <c r="BG113" i="76"/>
  <c r="BG78" i="76"/>
  <c r="BG111" i="76"/>
  <c r="BG105" i="76"/>
  <c r="BG103" i="76"/>
  <c r="BG48" i="76"/>
  <c r="BG101" i="76"/>
  <c r="BG28" i="76"/>
  <c r="BG114" i="76"/>
  <c r="BG81" i="76"/>
  <c r="BG52" i="76"/>
  <c r="BG65" i="76"/>
  <c r="BG39" i="76"/>
  <c r="BG89" i="76"/>
  <c r="BG25" i="76"/>
  <c r="BG121" i="76"/>
  <c r="BG64" i="76"/>
  <c r="BG92" i="76"/>
  <c r="BG102" i="76"/>
  <c r="BG84" i="76"/>
  <c r="BG67" i="76"/>
  <c r="BG88" i="76"/>
  <c r="BG71" i="76"/>
  <c r="BG109" i="76"/>
  <c r="BG107" i="76"/>
  <c r="BG54" i="76"/>
  <c r="BG74" i="76"/>
  <c r="BG96" i="76"/>
  <c r="BG22" i="76"/>
  <c r="BG77" i="76"/>
  <c r="BG7" i="76"/>
  <c r="BG47" i="76"/>
  <c r="BG99" i="76"/>
  <c r="BG110" i="76"/>
  <c r="BG125" i="76"/>
  <c r="BG57" i="76"/>
  <c r="BF11" i="76"/>
  <c r="BF83" i="76"/>
  <c r="BF79" i="76"/>
  <c r="BF20" i="76"/>
  <c r="BF91" i="76"/>
  <c r="BF72" i="76"/>
  <c r="BF44" i="76"/>
  <c r="BF16" i="76"/>
  <c r="BF76" i="76"/>
  <c r="BF82" i="76"/>
  <c r="BF120" i="76"/>
  <c r="BF59" i="76"/>
  <c r="BF108" i="76"/>
  <c r="BF29" i="76"/>
  <c r="BF38" i="76"/>
  <c r="BF42" i="76"/>
  <c r="BF90" i="76"/>
  <c r="BF9" i="76"/>
  <c r="BF94" i="76"/>
  <c r="BF41" i="76"/>
  <c r="BF112" i="76"/>
  <c r="BF26" i="76"/>
  <c r="BF62" i="76"/>
  <c r="BF15" i="76"/>
  <c r="BF35" i="76"/>
  <c r="BF116" i="76"/>
  <c r="BF118" i="76"/>
  <c r="BF32" i="76"/>
  <c r="BF24" i="76"/>
  <c r="BF8" i="76"/>
  <c r="BF12" i="76"/>
  <c r="BF10" i="76"/>
  <c r="BF73" i="76"/>
  <c r="BF60" i="76"/>
  <c r="BF43" i="76"/>
  <c r="BF33" i="76"/>
  <c r="BF19" i="76"/>
  <c r="BF86" i="76"/>
  <c r="BF100" i="76"/>
  <c r="BF30" i="76"/>
  <c r="BF124" i="76"/>
  <c r="BF119" i="76"/>
  <c r="BF27" i="76"/>
  <c r="BF70" i="76"/>
  <c r="BF17" i="76"/>
  <c r="BF123" i="76"/>
  <c r="BF68" i="76"/>
  <c r="BF23" i="76"/>
  <c r="BF97" i="76"/>
  <c r="BF45" i="76"/>
  <c r="BF93" i="76"/>
  <c r="BF37" i="76"/>
  <c r="BF58" i="76"/>
  <c r="BF36" i="76"/>
  <c r="BF66" i="76"/>
  <c r="BF34" i="76"/>
  <c r="BF21" i="76"/>
  <c r="BF50" i="76"/>
  <c r="BF63" i="76"/>
  <c r="BF18" i="76"/>
  <c r="BF69" i="76"/>
  <c r="BF122" i="76"/>
  <c r="BF40" i="76"/>
  <c r="BF95" i="76"/>
  <c r="BF85" i="76"/>
  <c r="BF49" i="76"/>
  <c r="BF56" i="76"/>
  <c r="BF115" i="76"/>
  <c r="BF80" i="76"/>
  <c r="BF46" i="76"/>
  <c r="BF48" i="76"/>
  <c r="BF117" i="76"/>
  <c r="BF61" i="76"/>
  <c r="BF114" i="76"/>
  <c r="BF98" i="76"/>
  <c r="BF111" i="76"/>
  <c r="BF106" i="76"/>
  <c r="BF75" i="76"/>
  <c r="BF13" i="76"/>
  <c r="BF113" i="76"/>
  <c r="BF31" i="76"/>
  <c r="BF104" i="76"/>
  <c r="BF105" i="76"/>
  <c r="BF81" i="76"/>
  <c r="BF53" i="76"/>
  <c r="BF51" i="76"/>
  <c r="BF28" i="76"/>
  <c r="BF55" i="76"/>
  <c r="BF87" i="76"/>
  <c r="BF78" i="76"/>
  <c r="BF47" i="76"/>
  <c r="BF107" i="76"/>
  <c r="BF109" i="76"/>
  <c r="BF74" i="76"/>
  <c r="BF89" i="76"/>
  <c r="BF121" i="76"/>
  <c r="BF101" i="76"/>
  <c r="BF125" i="76"/>
  <c r="BF65" i="76"/>
  <c r="BF22" i="76"/>
  <c r="BF71" i="76"/>
  <c r="BF103" i="76"/>
  <c r="BF88" i="76"/>
  <c r="BF7" i="76"/>
  <c r="BF84" i="76"/>
  <c r="BF39" i="76"/>
  <c r="BF25" i="76"/>
  <c r="BF77" i="76"/>
  <c r="BF92" i="76"/>
  <c r="BF54" i="76"/>
  <c r="BF110" i="76"/>
  <c r="BF52" i="76"/>
  <c r="BF67" i="76"/>
  <c r="BF102" i="76"/>
  <c r="BF14" i="76"/>
  <c r="BF99" i="76"/>
  <c r="BF57" i="76"/>
  <c r="BF96" i="76"/>
  <c r="BF64" i="76"/>
  <c r="BF17" i="77"/>
  <c r="BF15" i="77"/>
  <c r="BF12" i="77"/>
  <c r="BF46" i="77"/>
  <c r="BF20" i="77"/>
  <c r="BF9" i="77"/>
  <c r="BF21" i="77"/>
  <c r="BF16" i="77"/>
  <c r="BF11" i="77"/>
  <c r="BF14" i="77"/>
  <c r="BF19" i="77"/>
  <c r="BF10" i="77"/>
  <c r="BF7" i="77"/>
  <c r="BF18" i="77"/>
  <c r="BF13" i="77"/>
  <c r="BF8" i="77"/>
  <c r="BF45" i="77"/>
  <c r="BE47" i="32"/>
  <c r="BE15" i="32"/>
  <c r="BE36" i="32"/>
  <c r="BE40" i="32"/>
  <c r="BE37" i="32"/>
  <c r="BE51" i="32"/>
  <c r="BE13" i="32"/>
  <c r="BE38" i="32"/>
  <c r="BE14" i="32"/>
  <c r="BE42" i="32"/>
  <c r="BE54" i="32"/>
  <c r="BE11" i="32"/>
  <c r="BE44" i="32"/>
  <c r="BE55" i="32"/>
  <c r="BE52" i="32"/>
  <c r="BE45" i="32"/>
  <c r="BE12" i="32"/>
  <c r="BE43" i="32"/>
  <c r="BE53" i="32"/>
  <c r="BE58" i="32"/>
  <c r="BE48" i="32"/>
  <c r="BE56" i="32"/>
  <c r="BE50" i="32"/>
  <c r="BE8" i="32"/>
  <c r="BE39" i="32"/>
  <c r="BE41" i="32"/>
  <c r="BE46" i="32"/>
  <c r="BE9" i="32"/>
  <c r="BE49" i="32"/>
  <c r="BE10" i="32"/>
  <c r="BE57" i="32"/>
  <c r="BE23" i="32"/>
  <c r="BE35" i="32"/>
  <c r="BE28" i="32"/>
  <c r="BE59" i="32"/>
  <c r="BE33" i="32"/>
  <c r="BE63" i="32"/>
  <c r="BE16" i="32"/>
  <c r="BE31" i="32"/>
  <c r="BE61" i="32"/>
  <c r="BE32" i="32"/>
  <c r="BE29" i="32"/>
  <c r="BE20" i="32"/>
  <c r="BE26" i="32"/>
  <c r="BE24" i="32"/>
  <c r="BE22" i="32"/>
  <c r="BE30" i="32"/>
  <c r="BE34" i="32"/>
  <c r="BE60" i="32"/>
  <c r="BE19" i="32"/>
  <c r="BE17" i="32"/>
  <c r="BE18" i="32"/>
  <c r="BE62" i="32"/>
  <c r="BE27" i="32"/>
  <c r="BE21" i="32"/>
  <c r="BE25" i="32"/>
  <c r="BE7" i="32"/>
  <c r="CP16" i="20"/>
  <c r="CN34" i="20"/>
  <c r="U71" i="20"/>
  <c r="U130" i="20" s="1"/>
  <c r="CO33" i="20"/>
  <c r="CP33" i="20"/>
  <c r="CP34" i="20" s="1"/>
  <c r="CN51" i="20"/>
  <c r="CN52" i="20" s="1"/>
  <c r="CL51" i="20"/>
  <c r="CL129" i="20" s="1"/>
  <c r="CK51" i="20"/>
  <c r="CK129" i="20" s="1"/>
  <c r="CJ51" i="20"/>
  <c r="CJ129" i="20" s="1"/>
  <c r="CI51" i="20"/>
  <c r="CI129" i="20" s="1"/>
  <c r="CP51" i="20"/>
  <c r="CP52" i="20" s="1"/>
  <c r="CM51" i="20"/>
  <c r="CM129" i="20" s="1"/>
  <c r="CH51" i="20"/>
  <c r="CH129" i="20" s="1"/>
  <c r="CO51" i="20"/>
  <c r="CO52" i="20" s="1"/>
  <c r="CP70" i="20"/>
  <c r="CO70" i="20"/>
  <c r="CO16" i="20"/>
  <c r="V15" i="20"/>
  <c r="BE6" i="30"/>
  <c r="CP14" i="17"/>
  <c r="CP15" i="17" s="1"/>
  <c r="CO14" i="17"/>
  <c r="X15" i="10"/>
  <c r="Y10" i="10"/>
  <c r="Y13" i="10"/>
  <c r="Y12" i="10"/>
  <c r="Y9" i="10"/>
  <c r="Y4" i="10"/>
  <c r="Y11" i="10"/>
  <c r="BE175" i="32" l="1"/>
  <c r="BE142" i="32"/>
  <c r="BE138" i="32"/>
  <c r="BE150" i="32"/>
  <c r="BE146" i="32"/>
  <c r="BE155" i="32"/>
  <c r="BE144" i="32"/>
  <c r="BE125" i="32"/>
  <c r="BE180" i="32"/>
  <c r="BE140" i="32"/>
  <c r="BE149" i="32"/>
  <c r="BE165" i="32"/>
  <c r="BE131" i="32"/>
  <c r="BE139" i="32"/>
  <c r="BE168" i="32"/>
  <c r="BE129" i="32"/>
  <c r="BE169" i="32"/>
  <c r="BE161" i="32"/>
  <c r="BE152" i="32"/>
  <c r="BE158" i="32"/>
  <c r="BE128" i="32"/>
  <c r="BE163" i="32"/>
  <c r="BE162" i="32"/>
  <c r="BE167" i="32"/>
  <c r="BE179" i="32"/>
  <c r="BE164" i="32"/>
  <c r="BE126" i="32"/>
  <c r="BE177" i="32"/>
  <c r="BE181" i="32"/>
  <c r="BE147" i="32"/>
  <c r="BE176" i="32"/>
  <c r="BE178" i="32"/>
  <c r="BE134" i="32"/>
  <c r="BE160" i="32"/>
  <c r="BE133" i="32"/>
  <c r="BE136" i="32"/>
  <c r="BE151" i="32"/>
  <c r="BE137" i="32"/>
  <c r="BE172" i="32"/>
  <c r="BE143" i="32"/>
  <c r="BE157" i="32"/>
  <c r="BE154" i="32"/>
  <c r="BE148" i="32"/>
  <c r="BE153" i="32"/>
  <c r="BE173" i="32"/>
  <c r="BE166" i="32"/>
  <c r="BE141" i="32"/>
  <c r="BE159" i="32"/>
  <c r="BE171" i="32"/>
  <c r="BE145" i="32"/>
  <c r="BE156" i="32"/>
  <c r="BE170" i="32"/>
  <c r="BE174" i="32"/>
  <c r="BE132" i="32"/>
  <c r="BE130" i="32"/>
  <c r="BE127" i="32"/>
  <c r="BE135" i="32"/>
  <c r="CO129" i="20"/>
  <c r="CN130" i="20"/>
  <c r="BG165" i="32"/>
  <c r="CN129" i="20"/>
  <c r="CP129" i="20"/>
  <c r="BG84" i="78"/>
  <c r="BG93" i="78"/>
  <c r="BG55" i="78"/>
  <c r="BG72" i="78"/>
  <c r="BG113" i="78"/>
  <c r="BG78" i="78"/>
  <c r="BG75" i="78"/>
  <c r="BG60" i="78"/>
  <c r="BG52" i="78"/>
  <c r="BG92" i="78"/>
  <c r="BG8" i="78"/>
  <c r="BG110" i="78"/>
  <c r="BG58" i="78"/>
  <c r="BG97" i="78"/>
  <c r="BG25" i="78"/>
  <c r="BG111" i="78"/>
  <c r="BG71" i="78"/>
  <c r="BG11" i="78"/>
  <c r="BG74" i="78"/>
  <c r="BG73" i="78"/>
  <c r="BG15" i="78"/>
  <c r="BG24" i="78"/>
  <c r="BG36" i="78"/>
  <c r="BG35" i="78"/>
  <c r="BG42" i="78"/>
  <c r="BG21" i="78"/>
  <c r="BG27" i="78"/>
  <c r="BG9" i="78"/>
  <c r="BG30" i="78"/>
  <c r="BG117" i="78"/>
  <c r="BG39" i="78"/>
  <c r="BG10" i="78"/>
  <c r="BG14" i="78"/>
  <c r="BG32" i="78"/>
  <c r="BG61" i="78"/>
  <c r="BG43" i="78"/>
  <c r="BG107" i="78"/>
  <c r="BG33" i="78"/>
  <c r="BG41" i="78"/>
  <c r="BG47" i="78"/>
  <c r="BG59" i="78"/>
  <c r="BG103" i="78"/>
  <c r="BG18" i="78"/>
  <c r="BG13" i="78"/>
  <c r="BG44" i="78"/>
  <c r="BG69" i="78"/>
  <c r="BG96" i="78"/>
  <c r="BG46" i="78"/>
  <c r="BG120" i="78"/>
  <c r="BG91" i="78"/>
  <c r="BG63" i="78"/>
  <c r="BG16" i="78"/>
  <c r="BG31" i="78"/>
  <c r="BG80" i="78"/>
  <c r="BG100" i="78"/>
  <c r="BG45" i="78"/>
  <c r="BG29" i="78"/>
  <c r="BG20" i="78"/>
  <c r="BG37" i="78"/>
  <c r="BG109" i="78"/>
  <c r="BG23" i="78"/>
  <c r="BG57" i="78"/>
  <c r="BG53" i="78"/>
  <c r="BG28" i="78"/>
  <c r="BG54" i="78"/>
  <c r="BG87" i="78"/>
  <c r="BG94" i="78"/>
  <c r="BG124" i="78"/>
  <c r="BG102" i="78"/>
  <c r="BG121" i="78"/>
  <c r="BG89" i="78"/>
  <c r="BG118" i="78"/>
  <c r="BG70" i="78"/>
  <c r="BG51" i="78"/>
  <c r="BG38" i="78"/>
  <c r="BG34" i="78"/>
  <c r="BG67" i="78"/>
  <c r="BG90" i="78"/>
  <c r="BG85" i="78"/>
  <c r="BG66" i="78"/>
  <c r="BG65" i="78"/>
  <c r="BG98" i="78"/>
  <c r="BG12" i="78"/>
  <c r="BG26" i="78"/>
  <c r="BG49" i="78"/>
  <c r="BG108" i="78"/>
  <c r="BG17" i="78"/>
  <c r="BG99" i="78"/>
  <c r="BG19" i="78"/>
  <c r="BG77" i="78"/>
  <c r="BG105" i="78"/>
  <c r="BG83" i="78"/>
  <c r="BG123" i="78"/>
  <c r="BG119" i="78"/>
  <c r="BG101" i="78"/>
  <c r="BG112" i="78"/>
  <c r="BG115" i="78"/>
  <c r="BG104" i="78"/>
  <c r="BG81" i="78"/>
  <c r="BG22" i="78"/>
  <c r="BG86" i="78"/>
  <c r="BG64" i="78"/>
  <c r="BG88" i="78"/>
  <c r="BG76" i="78"/>
  <c r="BG116" i="78"/>
  <c r="BG82" i="78"/>
  <c r="BG48" i="78"/>
  <c r="BG50" i="78"/>
  <c r="BG68" i="78"/>
  <c r="BG122" i="78"/>
  <c r="BG56" i="78"/>
  <c r="BG62" i="78"/>
  <c r="BG106" i="78"/>
  <c r="BG40" i="78"/>
  <c r="BG126" i="78"/>
  <c r="BG79" i="78"/>
  <c r="BG114" i="78"/>
  <c r="BG125" i="78"/>
  <c r="BG95" i="78"/>
  <c r="AY169" i="82"/>
  <c r="AY181" i="82"/>
  <c r="AY78" i="82"/>
  <c r="AY153" i="82"/>
  <c r="AY102" i="82"/>
  <c r="AY174" i="82"/>
  <c r="AY157" i="82"/>
  <c r="AY98" i="82"/>
  <c r="AY106" i="82"/>
  <c r="AY110" i="82"/>
  <c r="AY114" i="82"/>
  <c r="AY70" i="82"/>
  <c r="AY126" i="82"/>
  <c r="AY75" i="82"/>
  <c r="AY158" i="82"/>
  <c r="AY170" i="82"/>
  <c r="AY83" i="82"/>
  <c r="AY91" i="82"/>
  <c r="AY71" i="82"/>
  <c r="AY161" i="82"/>
  <c r="AY154" i="82"/>
  <c r="AY173" i="82"/>
  <c r="AY87" i="82"/>
  <c r="AY79" i="82"/>
  <c r="AY107" i="82"/>
  <c r="AY165" i="82"/>
  <c r="AY111" i="82"/>
  <c r="AY115" i="82"/>
  <c r="AY179" i="82"/>
  <c r="AY146" i="82"/>
  <c r="AY103" i="82"/>
  <c r="AY86" i="82"/>
  <c r="AY162" i="82"/>
  <c r="AY150" i="82"/>
  <c r="AY183" i="82"/>
  <c r="AY134" i="82"/>
  <c r="AY122" i="82"/>
  <c r="AY142" i="82"/>
  <c r="AY94" i="82"/>
  <c r="AY67" i="82"/>
  <c r="AY139" i="82"/>
  <c r="AY178" i="82"/>
  <c r="AY130" i="82"/>
  <c r="AY131" i="82"/>
  <c r="AY119" i="82"/>
  <c r="AY135" i="82"/>
  <c r="AY68" i="82"/>
  <c r="AY118" i="82"/>
  <c r="AY95" i="82"/>
  <c r="AY123" i="82"/>
  <c r="AY76" i="82"/>
  <c r="AY88" i="82"/>
  <c r="AY167" i="82"/>
  <c r="AY127" i="82"/>
  <c r="AY72" i="82"/>
  <c r="AY151" i="82"/>
  <c r="AY82" i="82"/>
  <c r="AY84" i="82"/>
  <c r="AY120" i="82"/>
  <c r="AY171" i="82"/>
  <c r="AY99" i="82"/>
  <c r="AY155" i="82"/>
  <c r="AY74" i="82"/>
  <c r="AY92" i="82"/>
  <c r="AY96" i="82"/>
  <c r="AY90" i="82"/>
  <c r="AY104" i="82"/>
  <c r="AY177" i="82"/>
  <c r="AY149" i="82"/>
  <c r="AY147" i="82"/>
  <c r="AY159" i="82"/>
  <c r="AY143" i="82"/>
  <c r="AY163" i="82"/>
  <c r="AY100" i="82"/>
  <c r="AY80" i="82"/>
  <c r="AY116" i="82"/>
  <c r="AY66" i="82"/>
  <c r="AY128" i="82"/>
  <c r="AY132" i="82"/>
  <c r="AY144" i="82"/>
  <c r="AY138" i="82"/>
  <c r="AY172" i="82"/>
  <c r="AY69" i="82"/>
  <c r="AY81" i="82"/>
  <c r="AY164" i="82"/>
  <c r="AY108" i="82"/>
  <c r="AY136" i="82"/>
  <c r="AY140" i="82"/>
  <c r="AY93" i="82"/>
  <c r="AY148" i="82"/>
  <c r="AY145" i="82"/>
  <c r="AY175" i="82"/>
  <c r="AY166" i="82"/>
  <c r="AY124" i="82"/>
  <c r="AY112" i="82"/>
  <c r="AY85" i="82"/>
  <c r="AY89" i="82"/>
  <c r="AY73" i="82"/>
  <c r="AY77" i="82"/>
  <c r="AY180" i="82"/>
  <c r="AY125" i="82"/>
  <c r="AY109" i="82"/>
  <c r="AY121" i="82"/>
  <c r="AY137" i="82"/>
  <c r="AY160" i="82"/>
  <c r="AY117" i="82"/>
  <c r="AY129" i="82"/>
  <c r="AY182" i="82"/>
  <c r="AY105" i="82"/>
  <c r="AY176" i="82"/>
  <c r="AY156" i="82"/>
  <c r="AY141" i="82"/>
  <c r="AY152" i="82"/>
  <c r="AY101" i="82"/>
  <c r="AY184" i="82"/>
  <c r="AY97" i="82"/>
  <c r="AY168" i="82"/>
  <c r="AY113" i="82"/>
  <c r="AY133" i="82"/>
  <c r="BG46" i="82"/>
  <c r="BG55" i="82"/>
  <c r="BG29" i="82"/>
  <c r="BG47" i="82"/>
  <c r="BG20" i="82"/>
  <c r="BG9" i="82"/>
  <c r="BG45" i="82"/>
  <c r="BG53" i="82"/>
  <c r="BG56" i="82"/>
  <c r="BG32" i="82"/>
  <c r="BG43" i="82"/>
  <c r="BG44" i="82"/>
  <c r="BG19" i="82"/>
  <c r="BG17" i="82"/>
  <c r="BG21" i="82"/>
  <c r="BG41" i="82"/>
  <c r="BG40" i="82"/>
  <c r="BG57" i="82"/>
  <c r="BG31" i="82"/>
  <c r="BG30" i="82"/>
  <c r="BG42" i="82"/>
  <c r="BG52" i="82"/>
  <c r="BG18" i="82"/>
  <c r="BG16" i="82"/>
  <c r="BG64" i="82"/>
  <c r="BG28" i="82"/>
  <c r="BG62" i="82"/>
  <c r="BG33" i="82"/>
  <c r="BG63" i="82"/>
  <c r="BG27" i="82"/>
  <c r="BG54" i="82"/>
  <c r="BG39" i="82"/>
  <c r="BG38" i="82"/>
  <c r="BG50" i="82"/>
  <c r="BG24" i="82"/>
  <c r="BG35" i="82"/>
  <c r="BG37" i="82"/>
  <c r="BG12" i="82"/>
  <c r="BG59" i="82"/>
  <c r="BG60" i="82"/>
  <c r="BG14" i="82"/>
  <c r="BG61" i="82"/>
  <c r="BG25" i="82"/>
  <c r="BG26" i="82"/>
  <c r="BG13" i="82"/>
  <c r="BG23" i="82"/>
  <c r="BG22" i="82"/>
  <c r="BG8" i="82"/>
  <c r="BG49" i="82"/>
  <c r="BG48" i="82"/>
  <c r="BG11" i="82"/>
  <c r="BG58" i="82"/>
  <c r="BG7" i="82"/>
  <c r="BG34" i="82"/>
  <c r="BG36" i="82"/>
  <c r="BG15" i="82"/>
  <c r="BG10" i="82"/>
  <c r="BG51" i="82"/>
  <c r="A2" i="77"/>
  <c r="A3" i="77" s="1"/>
  <c r="BG95" i="32"/>
  <c r="BG98" i="32"/>
  <c r="BG105" i="32"/>
  <c r="BG96" i="32"/>
  <c r="BG103" i="32"/>
  <c r="BG110" i="32"/>
  <c r="BG112" i="32"/>
  <c r="BG113" i="32"/>
  <c r="BG101" i="32"/>
  <c r="BG111" i="32"/>
  <c r="BG100" i="32"/>
  <c r="BG97" i="32"/>
  <c r="BG115" i="32"/>
  <c r="BG116" i="32"/>
  <c r="BG109" i="32"/>
  <c r="BG107" i="32"/>
  <c r="BG106" i="32"/>
  <c r="BG104" i="32"/>
  <c r="BG117" i="32"/>
  <c r="BG114" i="32"/>
  <c r="BG108" i="32"/>
  <c r="BG102" i="32"/>
  <c r="BG99" i="32"/>
  <c r="BG120" i="32"/>
  <c r="BG122" i="32"/>
  <c r="BG86" i="32"/>
  <c r="BG68" i="32"/>
  <c r="BG89" i="32"/>
  <c r="BG118" i="32"/>
  <c r="BG71" i="32"/>
  <c r="BG90" i="32"/>
  <c r="BG87" i="32"/>
  <c r="BG121" i="32"/>
  <c r="BG91" i="32"/>
  <c r="BG72" i="32"/>
  <c r="BG73" i="32"/>
  <c r="BG69" i="32"/>
  <c r="BG74" i="32"/>
  <c r="BG70" i="32"/>
  <c r="BG67" i="32"/>
  <c r="BG88" i="32"/>
  <c r="BG82" i="32"/>
  <c r="BG81" i="32"/>
  <c r="BG119" i="32"/>
  <c r="BG92" i="32"/>
  <c r="BG93" i="32"/>
  <c r="BG77" i="32"/>
  <c r="BG66" i="32"/>
  <c r="BG78" i="32"/>
  <c r="BG85" i="32"/>
  <c r="BG84" i="32"/>
  <c r="BG75" i="32"/>
  <c r="BG94" i="32"/>
  <c r="BG76" i="32"/>
  <c r="BG79" i="32"/>
  <c r="BG83" i="32"/>
  <c r="BG80" i="32"/>
  <c r="BE99" i="32"/>
  <c r="BE112" i="32"/>
  <c r="BE113" i="32"/>
  <c r="BE108" i="32"/>
  <c r="BE101" i="32"/>
  <c r="BE96" i="32"/>
  <c r="BE107" i="32"/>
  <c r="BE95" i="32"/>
  <c r="BE105" i="32"/>
  <c r="BE106" i="32"/>
  <c r="BE114" i="32"/>
  <c r="BE117" i="32"/>
  <c r="BE111" i="32"/>
  <c r="BE100" i="32"/>
  <c r="BE110" i="32"/>
  <c r="BE109" i="32"/>
  <c r="BE102" i="32"/>
  <c r="BE115" i="32"/>
  <c r="BE104" i="32"/>
  <c r="BE103" i="32"/>
  <c r="BE116" i="32"/>
  <c r="BE98" i="32"/>
  <c r="BE97" i="32"/>
  <c r="BE89" i="32"/>
  <c r="BE86" i="32"/>
  <c r="BE118" i="32"/>
  <c r="BE71" i="32"/>
  <c r="BE120" i="32"/>
  <c r="BE68" i="32"/>
  <c r="BE69" i="32"/>
  <c r="BE90" i="32"/>
  <c r="BE87" i="32"/>
  <c r="BE72" i="32"/>
  <c r="BE121" i="32"/>
  <c r="BE122" i="32"/>
  <c r="BE73" i="32"/>
  <c r="BE70" i="32"/>
  <c r="BE88" i="32"/>
  <c r="BE91" i="32"/>
  <c r="BE67" i="32"/>
  <c r="BE74" i="32"/>
  <c r="BE85" i="32"/>
  <c r="BE94" i="32"/>
  <c r="BE119" i="32"/>
  <c r="BE79" i="32"/>
  <c r="BE81" i="32"/>
  <c r="BE92" i="32"/>
  <c r="BE66" i="32"/>
  <c r="BE83" i="32"/>
  <c r="BE78" i="32"/>
  <c r="BE82" i="32"/>
  <c r="BE76" i="32"/>
  <c r="BE93" i="32"/>
  <c r="BE84" i="32"/>
  <c r="BE75" i="32"/>
  <c r="BE80" i="32"/>
  <c r="BE77" i="32"/>
  <c r="BF51" i="32"/>
  <c r="BF47" i="32"/>
  <c r="BF49" i="32"/>
  <c r="BF37" i="32"/>
  <c r="BF15" i="32"/>
  <c r="BF54" i="32"/>
  <c r="BF41" i="32"/>
  <c r="BF43" i="32"/>
  <c r="BF44" i="32"/>
  <c r="BF13" i="32"/>
  <c r="BF52" i="32"/>
  <c r="BF42" i="32"/>
  <c r="BF55" i="32"/>
  <c r="BF53" i="32"/>
  <c r="BF50" i="32"/>
  <c r="BF12" i="32"/>
  <c r="BF38" i="32"/>
  <c r="BF58" i="32"/>
  <c r="BF40" i="32"/>
  <c r="BF14" i="32"/>
  <c r="BF9" i="32"/>
  <c r="BF45" i="32"/>
  <c r="BF10" i="32"/>
  <c r="BF56" i="32"/>
  <c r="BF48" i="32"/>
  <c r="BF36" i="32"/>
  <c r="BF8" i="32"/>
  <c r="BF57" i="32"/>
  <c r="BF39" i="32"/>
  <c r="BF46" i="32"/>
  <c r="BF11" i="32"/>
  <c r="BF35" i="32"/>
  <c r="BF23" i="32"/>
  <c r="BF59" i="32"/>
  <c r="BF33" i="32"/>
  <c r="BF28" i="32"/>
  <c r="BF63" i="32"/>
  <c r="BF29" i="32"/>
  <c r="BF61" i="32"/>
  <c r="BF32" i="32"/>
  <c r="BF31" i="32"/>
  <c r="BF16" i="32"/>
  <c r="BF26" i="32"/>
  <c r="BF22" i="32"/>
  <c r="BF30" i="32"/>
  <c r="BF20" i="32"/>
  <c r="BF24" i="32"/>
  <c r="BF34" i="32"/>
  <c r="BF62" i="32"/>
  <c r="BF21" i="32"/>
  <c r="BF19" i="32"/>
  <c r="BF18" i="32"/>
  <c r="BF7" i="32"/>
  <c r="BF27" i="32"/>
  <c r="BF17" i="32"/>
  <c r="BF25" i="32"/>
  <c r="BF60" i="32"/>
  <c r="BG47" i="32"/>
  <c r="BG37" i="32"/>
  <c r="BG51" i="32"/>
  <c r="BG14" i="32"/>
  <c r="BG38" i="32"/>
  <c r="BG44" i="32"/>
  <c r="BG54" i="32"/>
  <c r="BG13" i="32"/>
  <c r="BG43" i="32"/>
  <c r="BG12" i="32"/>
  <c r="BG15" i="32"/>
  <c r="BG55" i="32"/>
  <c r="BG53" i="32"/>
  <c r="BG10" i="32"/>
  <c r="BG42" i="32"/>
  <c r="BG36" i="32"/>
  <c r="BG52" i="32"/>
  <c r="BG40" i="32"/>
  <c r="BG58" i="32"/>
  <c r="BG56" i="32"/>
  <c r="BG50" i="32"/>
  <c r="BG45" i="32"/>
  <c r="BG9" i="32"/>
  <c r="BG57" i="32"/>
  <c r="BG48" i="32"/>
  <c r="BG8" i="32"/>
  <c r="BG41" i="32"/>
  <c r="BG46" i="32"/>
  <c r="BG11" i="32"/>
  <c r="BG49" i="32"/>
  <c r="BG39" i="32"/>
  <c r="BG35" i="32"/>
  <c r="BG59" i="32"/>
  <c r="BG28" i="32"/>
  <c r="BG23" i="32"/>
  <c r="BG33" i="32"/>
  <c r="BG63" i="32"/>
  <c r="BG31" i="32"/>
  <c r="BG29" i="32"/>
  <c r="BG16" i="32"/>
  <c r="BG32" i="32"/>
  <c r="BG26" i="32"/>
  <c r="BG61" i="32"/>
  <c r="BG20" i="32"/>
  <c r="BG24" i="32"/>
  <c r="BG30" i="32"/>
  <c r="BG22" i="32"/>
  <c r="BG34" i="32"/>
  <c r="BG17" i="32"/>
  <c r="BG18" i="32"/>
  <c r="BG19" i="32"/>
  <c r="BG62" i="32"/>
  <c r="BG21" i="32"/>
  <c r="BG27" i="32"/>
  <c r="BG7" i="32"/>
  <c r="BG25" i="32"/>
  <c r="BG60" i="32"/>
  <c r="V16" i="20"/>
  <c r="U133" i="20"/>
  <c r="U135" i="20" s="1"/>
  <c r="CI52" i="20"/>
  <c r="CJ52" i="20"/>
  <c r="CK52" i="20"/>
  <c r="CL52" i="20"/>
  <c r="CM52" i="20"/>
  <c r="CP71" i="20"/>
  <c r="BG131" i="32" s="1"/>
  <c r="CO34" i="20"/>
  <c r="V33" i="20"/>
  <c r="V34" i="20" s="1"/>
  <c r="CH52" i="20"/>
  <c r="V51" i="20"/>
  <c r="V52" i="20" s="1"/>
  <c r="CO71" i="20"/>
  <c r="BF165" i="32" s="1"/>
  <c r="V70" i="20"/>
  <c r="CO15" i="17"/>
  <c r="V14" i="17"/>
  <c r="V15" i="17" s="1"/>
  <c r="Y15" i="10"/>
  <c r="Z12" i="10"/>
  <c r="Z10" i="10"/>
  <c r="Z9" i="10"/>
  <c r="Z4" i="10"/>
  <c r="Z11" i="10"/>
  <c r="Z13" i="10"/>
  <c r="BG173" i="32" l="1"/>
  <c r="BG132" i="32"/>
  <c r="BG178" i="32"/>
  <c r="BG175" i="32"/>
  <c r="BG172" i="32"/>
  <c r="BG179" i="32"/>
  <c r="BG167" i="32"/>
  <c r="BG146" i="32"/>
  <c r="BG150" i="32"/>
  <c r="BF145" i="32"/>
  <c r="BF133" i="32"/>
  <c r="BF142" i="32"/>
  <c r="BF147" i="32"/>
  <c r="BF139" i="32"/>
  <c r="BG145" i="32"/>
  <c r="BG159" i="32"/>
  <c r="BG162" i="32"/>
  <c r="BG181" i="32"/>
  <c r="BG149" i="32"/>
  <c r="BF136" i="32"/>
  <c r="BF167" i="32"/>
  <c r="BF158" i="32"/>
  <c r="BF180" i="32"/>
  <c r="BF169" i="32"/>
  <c r="BG130" i="32"/>
  <c r="BG141" i="32"/>
  <c r="BG142" i="32"/>
  <c r="BG180" i="32"/>
  <c r="BG144" i="32"/>
  <c r="BF168" i="32"/>
  <c r="BF156" i="32"/>
  <c r="BF177" i="32"/>
  <c r="BF125" i="32"/>
  <c r="BF178" i="32"/>
  <c r="CP130" i="20"/>
  <c r="BG127" i="32"/>
  <c r="BG143" i="32"/>
  <c r="BG152" i="32"/>
  <c r="BG163" i="32"/>
  <c r="BF135" i="32"/>
  <c r="BF179" i="32"/>
  <c r="BF128" i="32"/>
  <c r="BF175" i="32"/>
  <c r="BF146" i="32"/>
  <c r="BG166" i="32"/>
  <c r="BG129" i="32"/>
  <c r="BG164" i="32"/>
  <c r="BG138" i="32"/>
  <c r="BF166" i="32"/>
  <c r="BF127" i="32"/>
  <c r="BF148" i="32"/>
  <c r="BF126" i="32"/>
  <c r="BF131" i="32"/>
  <c r="BG148" i="32"/>
  <c r="BG151" i="32"/>
  <c r="BG125" i="32"/>
  <c r="BG139" i="32"/>
  <c r="BF170" i="32"/>
  <c r="BF141" i="32"/>
  <c r="BF134" i="32"/>
  <c r="BF161" i="32"/>
  <c r="BF149" i="32"/>
  <c r="BF176" i="32"/>
  <c r="CO130" i="20"/>
  <c r="BG154" i="32"/>
  <c r="BG171" i="32"/>
  <c r="BG160" i="32"/>
  <c r="BG176" i="32"/>
  <c r="BG155" i="32"/>
  <c r="BF159" i="32"/>
  <c r="BF154" i="32"/>
  <c r="BF171" i="32"/>
  <c r="BF164" i="32"/>
  <c r="BF140" i="32"/>
  <c r="BG136" i="32"/>
  <c r="BG153" i="32"/>
  <c r="BG174" i="32"/>
  <c r="BG169" i="32"/>
  <c r="BG147" i="32"/>
  <c r="BF132" i="32"/>
  <c r="BF162" i="32"/>
  <c r="BF173" i="32"/>
  <c r="BF163" i="32"/>
  <c r="BF152" i="32"/>
  <c r="BF153" i="32"/>
  <c r="BG135" i="32"/>
  <c r="BG170" i="32"/>
  <c r="BG126" i="32"/>
  <c r="BG177" i="32"/>
  <c r="BG140" i="32"/>
  <c r="BF130" i="32"/>
  <c r="BF137" i="32"/>
  <c r="BF174" i="32"/>
  <c r="BF150" i="32"/>
  <c r="BF155" i="32"/>
  <c r="BG156" i="32"/>
  <c r="BG137" i="32"/>
  <c r="BG158" i="32"/>
  <c r="BG134" i="32"/>
  <c r="BG128" i="32"/>
  <c r="BF151" i="32"/>
  <c r="BF160" i="32"/>
  <c r="BF129" i="32"/>
  <c r="BF144" i="32"/>
  <c r="BF181" i="32"/>
  <c r="BG168" i="32"/>
  <c r="BG157" i="32"/>
  <c r="BG133" i="32"/>
  <c r="BG161" i="32"/>
  <c r="BF143" i="32"/>
  <c r="BF172" i="32"/>
  <c r="BF157" i="32"/>
  <c r="BF138" i="32"/>
  <c r="AY147" i="32"/>
  <c r="AY146" i="32"/>
  <c r="AY140" i="32"/>
  <c r="AY175" i="32"/>
  <c r="AY165" i="32"/>
  <c r="AY131" i="32"/>
  <c r="AY180" i="32"/>
  <c r="AY152" i="32"/>
  <c r="AY125" i="32"/>
  <c r="AY138" i="32"/>
  <c r="AY144" i="32"/>
  <c r="AY128" i="32"/>
  <c r="AY149" i="32"/>
  <c r="AY134" i="32"/>
  <c r="AY179" i="32"/>
  <c r="AY163" i="32"/>
  <c r="AY167" i="32"/>
  <c r="AY129" i="32"/>
  <c r="AY164" i="32"/>
  <c r="AY142" i="32"/>
  <c r="AY139" i="32"/>
  <c r="AY181" i="32"/>
  <c r="AY176" i="32"/>
  <c r="AY150" i="32"/>
  <c r="AY169" i="32"/>
  <c r="AY168" i="32"/>
  <c r="AY155" i="32"/>
  <c r="AY126" i="32"/>
  <c r="AY158" i="32"/>
  <c r="AY156" i="32"/>
  <c r="AY171" i="32"/>
  <c r="AY153" i="32"/>
  <c r="AY154" i="32"/>
  <c r="AY166" i="32"/>
  <c r="AY162" i="32"/>
  <c r="AY161" i="32"/>
  <c r="AY151" i="32"/>
  <c r="AY177" i="32"/>
  <c r="AY137" i="32"/>
  <c r="AY133" i="32"/>
  <c r="AY132" i="32"/>
  <c r="AY148" i="32"/>
  <c r="AY157" i="32"/>
  <c r="AY174" i="32"/>
  <c r="AY178" i="32"/>
  <c r="AY130" i="32"/>
  <c r="AY145" i="32"/>
  <c r="AY141" i="32"/>
  <c r="AY127" i="32"/>
  <c r="AY172" i="32"/>
  <c r="AY143" i="32"/>
  <c r="AY170" i="32"/>
  <c r="AY136" i="32"/>
  <c r="AY135" i="32"/>
  <c r="AY159" i="32"/>
  <c r="AY160" i="32"/>
  <c r="AY173" i="32"/>
  <c r="CH130" i="20"/>
  <c r="BD125" i="32"/>
  <c r="BD180" i="32"/>
  <c r="BD149" i="32"/>
  <c r="BD176" i="32"/>
  <c r="BD128" i="32"/>
  <c r="BD147" i="32"/>
  <c r="BD146" i="32"/>
  <c r="BD155" i="32"/>
  <c r="BD181" i="32"/>
  <c r="BD175" i="32"/>
  <c r="BD163" i="32"/>
  <c r="BD165" i="32"/>
  <c r="BD140" i="32"/>
  <c r="BD131" i="32"/>
  <c r="BD150" i="32"/>
  <c r="BD164" i="32"/>
  <c r="BD161" i="32"/>
  <c r="BD167" i="32"/>
  <c r="BD158" i="32"/>
  <c r="BD138" i="32"/>
  <c r="BD126" i="32"/>
  <c r="BD177" i="32"/>
  <c r="BD129" i="32"/>
  <c r="BD142" i="32"/>
  <c r="BD152" i="32"/>
  <c r="BD139" i="32"/>
  <c r="BD168" i="32"/>
  <c r="BD134" i="32"/>
  <c r="BD144" i="32"/>
  <c r="BD169" i="32"/>
  <c r="BD160" i="32"/>
  <c r="BD137" i="32"/>
  <c r="BD156" i="32"/>
  <c r="BD173" i="32"/>
  <c r="BD133" i="32"/>
  <c r="BD136" i="32"/>
  <c r="BD154" i="32"/>
  <c r="BD166" i="32"/>
  <c r="BD148" i="32"/>
  <c r="BD162" i="32"/>
  <c r="BD127" i="32"/>
  <c r="BD153" i="32"/>
  <c r="BD135" i="32"/>
  <c r="BD178" i="32"/>
  <c r="BD174" i="32"/>
  <c r="BD171" i="32"/>
  <c r="BD179" i="32"/>
  <c r="BD151" i="32"/>
  <c r="BD172" i="32"/>
  <c r="BD145" i="32"/>
  <c r="BD170" i="32"/>
  <c r="BD132" i="32"/>
  <c r="BD159" i="32"/>
  <c r="BD143" i="32"/>
  <c r="BD130" i="32"/>
  <c r="BD157" i="32"/>
  <c r="BD141" i="32"/>
  <c r="CM130" i="20"/>
  <c r="BA125" i="32"/>
  <c r="BA181" i="32"/>
  <c r="BA152" i="32"/>
  <c r="BA144" i="32"/>
  <c r="BA150" i="32"/>
  <c r="BA131" i="32"/>
  <c r="BA176" i="32"/>
  <c r="BA128" i="32"/>
  <c r="BA140" i="32"/>
  <c r="BA163" i="32"/>
  <c r="BA139" i="32"/>
  <c r="BA149" i="32"/>
  <c r="BA147" i="32"/>
  <c r="BA146" i="32"/>
  <c r="BA180" i="32"/>
  <c r="BA155" i="32"/>
  <c r="BA142" i="32"/>
  <c r="BA162" i="32"/>
  <c r="BA168" i="32"/>
  <c r="BA129" i="32"/>
  <c r="BA169" i="32"/>
  <c r="BA165" i="32"/>
  <c r="BA158" i="32"/>
  <c r="BA178" i="32"/>
  <c r="BA134" i="32"/>
  <c r="BA138" i="32"/>
  <c r="BA164" i="32"/>
  <c r="BA175" i="32"/>
  <c r="BA156" i="32"/>
  <c r="BA179" i="32"/>
  <c r="BA133" i="32"/>
  <c r="BA166" i="32"/>
  <c r="BA126" i="32"/>
  <c r="BA161" i="32"/>
  <c r="BA167" i="32"/>
  <c r="BA157" i="32"/>
  <c r="BA151" i="32"/>
  <c r="BA177" i="32"/>
  <c r="BA173" i="32"/>
  <c r="BA171" i="32"/>
  <c r="BA137" i="32"/>
  <c r="BA160" i="32"/>
  <c r="BA154" i="32"/>
  <c r="BA172" i="32"/>
  <c r="BA145" i="32"/>
  <c r="BA153" i="32"/>
  <c r="BA132" i="32"/>
  <c r="BA143" i="32"/>
  <c r="BA159" i="32"/>
  <c r="BA127" i="32"/>
  <c r="BA170" i="32"/>
  <c r="BA130" i="32"/>
  <c r="BA148" i="32"/>
  <c r="BA136" i="32"/>
  <c r="BA135" i="32"/>
  <c r="BA141" i="32"/>
  <c r="BA174" i="32"/>
  <c r="CJ130" i="20"/>
  <c r="BC140" i="32"/>
  <c r="BC149" i="32"/>
  <c r="BC155" i="32"/>
  <c r="BC142" i="32"/>
  <c r="BC175" i="32"/>
  <c r="BC146" i="32"/>
  <c r="BC138" i="32"/>
  <c r="BC180" i="32"/>
  <c r="BC163" i="32"/>
  <c r="BC139" i="32"/>
  <c r="BC165" i="32"/>
  <c r="BC147" i="32"/>
  <c r="BC125" i="32"/>
  <c r="BC144" i="32"/>
  <c r="BC128" i="32"/>
  <c r="BC134" i="32"/>
  <c r="BC150" i="32"/>
  <c r="BC181" i="32"/>
  <c r="BC152" i="32"/>
  <c r="BC178" i="32"/>
  <c r="BC162" i="32"/>
  <c r="BC176" i="32"/>
  <c r="BC169" i="32"/>
  <c r="BC131" i="32"/>
  <c r="BC158" i="32"/>
  <c r="BC129" i="32"/>
  <c r="BC160" i="32"/>
  <c r="BC164" i="32"/>
  <c r="BC174" i="32"/>
  <c r="BC151" i="32"/>
  <c r="BC137" i="32"/>
  <c r="BC153" i="32"/>
  <c r="BC126" i="32"/>
  <c r="BC179" i="32"/>
  <c r="BC168" i="32"/>
  <c r="BC167" i="32"/>
  <c r="BC161" i="32"/>
  <c r="BC145" i="32"/>
  <c r="BC135" i="32"/>
  <c r="BC157" i="32"/>
  <c r="BC133" i="32"/>
  <c r="BC173" i="32"/>
  <c r="BC154" i="32"/>
  <c r="BC156" i="32"/>
  <c r="BC177" i="32"/>
  <c r="BC166" i="32"/>
  <c r="BC136" i="32"/>
  <c r="BC143" i="32"/>
  <c r="BC141" i="32"/>
  <c r="BC159" i="32"/>
  <c r="BC171" i="32"/>
  <c r="BC148" i="32"/>
  <c r="BC130" i="32"/>
  <c r="BC172" i="32"/>
  <c r="BC170" i="32"/>
  <c r="BC132" i="32"/>
  <c r="BC127" i="32"/>
  <c r="CL130" i="20"/>
  <c r="BB138" i="32"/>
  <c r="BB175" i="32"/>
  <c r="BB144" i="32"/>
  <c r="BB163" i="32"/>
  <c r="BB180" i="32"/>
  <c r="BB165" i="32"/>
  <c r="BB150" i="32"/>
  <c r="BB139" i="32"/>
  <c r="BB125" i="32"/>
  <c r="BB146" i="32"/>
  <c r="BB181" i="32"/>
  <c r="BB152" i="32"/>
  <c r="BB149" i="32"/>
  <c r="BB128" i="32"/>
  <c r="BB140" i="32"/>
  <c r="BB142" i="32"/>
  <c r="BB176" i="32"/>
  <c r="BB169" i="32"/>
  <c r="BB164" i="32"/>
  <c r="BB158" i="32"/>
  <c r="BB167" i="32"/>
  <c r="BB178" i="32"/>
  <c r="BB179" i="32"/>
  <c r="BB131" i="32"/>
  <c r="BB147" i="32"/>
  <c r="BB155" i="32"/>
  <c r="BB161" i="32"/>
  <c r="BB168" i="32"/>
  <c r="BB126" i="32"/>
  <c r="BB177" i="32"/>
  <c r="BB171" i="32"/>
  <c r="BB156" i="32"/>
  <c r="BB157" i="32"/>
  <c r="BB162" i="32"/>
  <c r="BB154" i="32"/>
  <c r="BB133" i="32"/>
  <c r="BB174" i="32"/>
  <c r="BB153" i="32"/>
  <c r="BB135" i="32"/>
  <c r="BB145" i="32"/>
  <c r="BB172" i="32"/>
  <c r="BB134" i="32"/>
  <c r="BB173" i="32"/>
  <c r="BB166" i="32"/>
  <c r="BB148" i="32"/>
  <c r="BB151" i="32"/>
  <c r="BB137" i="32"/>
  <c r="BB159" i="32"/>
  <c r="BB130" i="32"/>
  <c r="BB132" i="32"/>
  <c r="BB170" i="32"/>
  <c r="BB160" i="32"/>
  <c r="BB127" i="32"/>
  <c r="BB129" i="32"/>
  <c r="BB136" i="32"/>
  <c r="BB141" i="32"/>
  <c r="BB143" i="32"/>
  <c r="CK130" i="20"/>
  <c r="AZ139" i="32"/>
  <c r="AZ144" i="32"/>
  <c r="AZ181" i="32"/>
  <c r="AZ140" i="32"/>
  <c r="AZ147" i="32"/>
  <c r="AZ155" i="32"/>
  <c r="AZ138" i="32"/>
  <c r="AZ175" i="32"/>
  <c r="AZ163" i="32"/>
  <c r="AZ165" i="32"/>
  <c r="AZ180" i="32"/>
  <c r="AZ146" i="32"/>
  <c r="AZ128" i="32"/>
  <c r="AZ149" i="32"/>
  <c r="AZ150" i="32"/>
  <c r="AZ152" i="32"/>
  <c r="AZ176" i="32"/>
  <c r="AZ169" i="32"/>
  <c r="AZ158" i="32"/>
  <c r="AZ178" i="32"/>
  <c r="AZ126" i="32"/>
  <c r="AZ161" i="32"/>
  <c r="AZ134" i="32"/>
  <c r="AZ125" i="32"/>
  <c r="AZ131" i="32"/>
  <c r="AZ142" i="32"/>
  <c r="AZ179" i="32"/>
  <c r="AZ167" i="32"/>
  <c r="AZ137" i="32"/>
  <c r="AZ174" i="32"/>
  <c r="AZ173" i="32"/>
  <c r="AZ136" i="32"/>
  <c r="AZ168" i="32"/>
  <c r="AZ157" i="32"/>
  <c r="AZ153" i="32"/>
  <c r="AZ164" i="32"/>
  <c r="AZ162" i="32"/>
  <c r="AZ177" i="32"/>
  <c r="AZ145" i="32"/>
  <c r="AZ154" i="32"/>
  <c r="AZ166" i="32"/>
  <c r="AZ159" i="32"/>
  <c r="AZ156" i="32"/>
  <c r="AZ129" i="32"/>
  <c r="AZ160" i="32"/>
  <c r="AZ171" i="32"/>
  <c r="AZ130" i="32"/>
  <c r="AZ127" i="32"/>
  <c r="AZ133" i="32"/>
  <c r="AZ151" i="32"/>
  <c r="AZ141" i="32"/>
  <c r="AZ172" i="32"/>
  <c r="AZ170" i="32"/>
  <c r="AZ132" i="32"/>
  <c r="AZ148" i="32"/>
  <c r="AZ143" i="32"/>
  <c r="AZ135" i="32"/>
  <c r="CI130" i="20"/>
  <c r="A1" i="32" a="1"/>
  <c r="A1" i="32" s="1"/>
  <c r="V129" i="20"/>
  <c r="BD6" i="30"/>
  <c r="A2" i="30" s="1"/>
  <c r="A1" i="30"/>
  <c r="BF84" i="78"/>
  <c r="BF72" i="78"/>
  <c r="BF58" i="78"/>
  <c r="BF110" i="78"/>
  <c r="BF92" i="78"/>
  <c r="BF73" i="78"/>
  <c r="BF14" i="78"/>
  <c r="BF78" i="78"/>
  <c r="BF75" i="78"/>
  <c r="BF60" i="78"/>
  <c r="BF97" i="78"/>
  <c r="BF113" i="78"/>
  <c r="BF15" i="78"/>
  <c r="BF93" i="78"/>
  <c r="BF25" i="78"/>
  <c r="BF111" i="78"/>
  <c r="BF41" i="78"/>
  <c r="BF11" i="78"/>
  <c r="BF35" i="78"/>
  <c r="BF8" i="78"/>
  <c r="BF55" i="78"/>
  <c r="BF21" i="78"/>
  <c r="BF71" i="78"/>
  <c r="BF24" i="78"/>
  <c r="BF36" i="78"/>
  <c r="BF52" i="78"/>
  <c r="BF117" i="78"/>
  <c r="BF107" i="78"/>
  <c r="BF10" i="78"/>
  <c r="BF27" i="78"/>
  <c r="BF18" i="78"/>
  <c r="BF47" i="78"/>
  <c r="BF43" i="78"/>
  <c r="BF61" i="78"/>
  <c r="BF74" i="78"/>
  <c r="BF42" i="78"/>
  <c r="BF121" i="78"/>
  <c r="BF39" i="78"/>
  <c r="BF9" i="78"/>
  <c r="BF33" i="78"/>
  <c r="BF30" i="78"/>
  <c r="BF80" i="78"/>
  <c r="BF16" i="78"/>
  <c r="BF59" i="78"/>
  <c r="BF13" i="78"/>
  <c r="BF46" i="78"/>
  <c r="BF63" i="78"/>
  <c r="BF31" i="78"/>
  <c r="BF32" i="78"/>
  <c r="BF44" i="78"/>
  <c r="BF37" i="78"/>
  <c r="BF96" i="78"/>
  <c r="BF69" i="78"/>
  <c r="BF53" i="78"/>
  <c r="BF103" i="78"/>
  <c r="BF124" i="78"/>
  <c r="BF29" i="78"/>
  <c r="BF45" i="78"/>
  <c r="BF109" i="78"/>
  <c r="BF34" i="78"/>
  <c r="BF54" i="78"/>
  <c r="BF94" i="78"/>
  <c r="BF28" i="78"/>
  <c r="BF102" i="78"/>
  <c r="BF87" i="78"/>
  <c r="BF98" i="78"/>
  <c r="BF76" i="78"/>
  <c r="BF70" i="78"/>
  <c r="BF51" i="78"/>
  <c r="BF81" i="78"/>
  <c r="BF91" i="78"/>
  <c r="BF20" i="78"/>
  <c r="BF23" i="78"/>
  <c r="BF120" i="78"/>
  <c r="BF85" i="78"/>
  <c r="BF116" i="78"/>
  <c r="BF57" i="78"/>
  <c r="BF90" i="78"/>
  <c r="BF82" i="78"/>
  <c r="BF67" i="78"/>
  <c r="BF100" i="78"/>
  <c r="BF89" i="78"/>
  <c r="BF123" i="78"/>
  <c r="BF99" i="78"/>
  <c r="BF118" i="78"/>
  <c r="BF64" i="78"/>
  <c r="BF48" i="78"/>
  <c r="BF38" i="78"/>
  <c r="BF108" i="78"/>
  <c r="BF104" i="78"/>
  <c r="BF12" i="78"/>
  <c r="BF112" i="78"/>
  <c r="BF115" i="78"/>
  <c r="BF26" i="78"/>
  <c r="BF22" i="78"/>
  <c r="BF49" i="78"/>
  <c r="BF65" i="78"/>
  <c r="BF50" i="78"/>
  <c r="BF86" i="78"/>
  <c r="BF119" i="78"/>
  <c r="BF105" i="78"/>
  <c r="BF83" i="78"/>
  <c r="BF125" i="78"/>
  <c r="BF126" i="78"/>
  <c r="BF114" i="78"/>
  <c r="BF79" i="78"/>
  <c r="BF88" i="78"/>
  <c r="BF56" i="78"/>
  <c r="BF40" i="78"/>
  <c r="BF17" i="78"/>
  <c r="BF62" i="78"/>
  <c r="BF95" i="78"/>
  <c r="BF101" i="78"/>
  <c r="BF122" i="78"/>
  <c r="BF68" i="78"/>
  <c r="BF106" i="78"/>
  <c r="BF66" i="78"/>
  <c r="BF19" i="78"/>
  <c r="BF77" i="78"/>
  <c r="A1" i="78"/>
  <c r="A1" i="82"/>
  <c r="BF54" i="82"/>
  <c r="BF42" i="82"/>
  <c r="BF45" i="82"/>
  <c r="BF44" i="82"/>
  <c r="BF32" i="82"/>
  <c r="BF18" i="82"/>
  <c r="BF21" i="82"/>
  <c r="BF62" i="82"/>
  <c r="BF55" i="82"/>
  <c r="BF29" i="82"/>
  <c r="BF30" i="82"/>
  <c r="BF20" i="82"/>
  <c r="BF19" i="82"/>
  <c r="BF59" i="82"/>
  <c r="BF39" i="82"/>
  <c r="BF31" i="82"/>
  <c r="BF51" i="82"/>
  <c r="BF9" i="82"/>
  <c r="BF40" i="82"/>
  <c r="BF43" i="82"/>
  <c r="BF56" i="82"/>
  <c r="BF61" i="82"/>
  <c r="BF37" i="82"/>
  <c r="BF60" i="82"/>
  <c r="BF27" i="82"/>
  <c r="BF16" i="82"/>
  <c r="BF14" i="82"/>
  <c r="BF38" i="82"/>
  <c r="BF53" i="82"/>
  <c r="BF33" i="82"/>
  <c r="BF17" i="82"/>
  <c r="BF26" i="82"/>
  <c r="BF52" i="82"/>
  <c r="BF7" i="82"/>
  <c r="BF41" i="82"/>
  <c r="BF57" i="82"/>
  <c r="BF64" i="82"/>
  <c r="BF50" i="82"/>
  <c r="BF48" i="82"/>
  <c r="BF36" i="82"/>
  <c r="BF28" i="82"/>
  <c r="BF25" i="82"/>
  <c r="BF58" i="82"/>
  <c r="BF49" i="82"/>
  <c r="BF13" i="82"/>
  <c r="BF63" i="82"/>
  <c r="BF24" i="82"/>
  <c r="BF22" i="82"/>
  <c r="BF8" i="82"/>
  <c r="BF12" i="82"/>
  <c r="BF34" i="82"/>
  <c r="BF11" i="82"/>
  <c r="BF15" i="82"/>
  <c r="BF46" i="82"/>
  <c r="BF10" i="82"/>
  <c r="BF47" i="82"/>
  <c r="BF35" i="82"/>
  <c r="BF23" i="82"/>
  <c r="BF113" i="32"/>
  <c r="BF109" i="32"/>
  <c r="BF111" i="32"/>
  <c r="BF106" i="32"/>
  <c r="BF117" i="32"/>
  <c r="BF96" i="32"/>
  <c r="BF102" i="32"/>
  <c r="BF108" i="32"/>
  <c r="BF101" i="32"/>
  <c r="BF107" i="32"/>
  <c r="BF95" i="32"/>
  <c r="BF100" i="32"/>
  <c r="BF98" i="32"/>
  <c r="BF99" i="32"/>
  <c r="BF104" i="32"/>
  <c r="BF97" i="32"/>
  <c r="BF103" i="32"/>
  <c r="BF110" i="32"/>
  <c r="BF112" i="32"/>
  <c r="BF116" i="32"/>
  <c r="BF115" i="32"/>
  <c r="BF105" i="32"/>
  <c r="BF114" i="32"/>
  <c r="BF86" i="32"/>
  <c r="BF89" i="32"/>
  <c r="BF120" i="32"/>
  <c r="BF122" i="32"/>
  <c r="A2" i="32" s="1"/>
  <c r="BF71" i="32"/>
  <c r="BF68" i="32"/>
  <c r="BF118" i="32"/>
  <c r="BF87" i="32"/>
  <c r="BF72" i="32"/>
  <c r="BF121" i="32"/>
  <c r="BF90" i="32"/>
  <c r="BF73" i="32"/>
  <c r="BF69" i="32"/>
  <c r="BF91" i="32"/>
  <c r="BF74" i="32"/>
  <c r="BF70" i="32"/>
  <c r="BF88" i="32"/>
  <c r="BF67" i="32"/>
  <c r="BF81" i="32"/>
  <c r="BF83" i="32"/>
  <c r="BF94" i="32"/>
  <c r="BF76" i="32"/>
  <c r="BF75" i="32"/>
  <c r="BF78" i="32"/>
  <c r="BF82" i="32"/>
  <c r="BF93" i="32"/>
  <c r="BF92" i="32"/>
  <c r="BF84" i="32"/>
  <c r="BF66" i="32"/>
  <c r="BF80" i="32"/>
  <c r="BF77" i="32"/>
  <c r="BF85" i="32"/>
  <c r="BF79" i="32"/>
  <c r="BF119" i="32"/>
  <c r="V71" i="20"/>
  <c r="V130" i="20" s="1"/>
  <c r="Z15" i="10"/>
  <c r="AA12" i="10"/>
  <c r="AA9" i="10"/>
  <c r="AA4" i="10"/>
  <c r="AA11" i="10"/>
  <c r="AA13" i="10"/>
  <c r="AA10" i="10"/>
  <c r="A3" i="30" l="1"/>
  <c r="A2" i="78"/>
  <c r="A3" i="78" s="1"/>
  <c r="A2" i="82"/>
  <c r="A3" i="82" s="1"/>
  <c r="V133" i="20"/>
  <c r="V135" i="20" s="1"/>
  <c r="AA15" i="10"/>
  <c r="AB9" i="10"/>
  <c r="AB4" i="10"/>
  <c r="AB11" i="10"/>
  <c r="AB12" i="10"/>
  <c r="AB13" i="10"/>
  <c r="AB10" i="10"/>
  <c r="A3" i="32" l="1"/>
  <c r="AB15" i="10"/>
  <c r="AC11" i="10"/>
  <c r="AC13" i="10"/>
  <c r="AC10" i="10"/>
  <c r="AC9" i="10"/>
  <c r="AC12" i="10"/>
  <c r="AC4" i="10"/>
  <c r="AC15" i="10" l="1"/>
  <c r="AD11" i="10"/>
  <c r="AD13" i="10"/>
  <c r="AD10" i="10"/>
  <c r="AD12" i="10"/>
  <c r="AD9" i="10"/>
  <c r="AD4" i="10"/>
  <c r="AD15" i="10" l="1"/>
  <c r="AE13" i="10"/>
  <c r="AE10" i="10"/>
  <c r="AE11" i="10"/>
  <c r="AE12" i="10"/>
  <c r="AE9" i="10"/>
  <c r="AE4" i="10"/>
  <c r="AE15" i="10" l="1"/>
  <c r="AF13" i="10"/>
  <c r="AF10" i="10"/>
  <c r="AF12" i="10"/>
  <c r="AF9" i="10"/>
  <c r="AF4" i="10"/>
  <c r="AF11" i="10"/>
  <c r="AF15" i="10" l="1"/>
  <c r="AG10" i="10"/>
  <c r="AG12" i="10"/>
  <c r="AG9" i="10"/>
  <c r="AG4" i="10"/>
  <c r="AG11" i="10"/>
  <c r="AG13" i="10"/>
  <c r="AG15" i="10" l="1"/>
  <c r="AH12" i="10"/>
  <c r="AH9" i="10"/>
  <c r="AH4" i="10"/>
  <c r="AH11" i="10"/>
  <c r="AH13" i="10"/>
  <c r="AH10" i="10"/>
  <c r="AH15" i="10" l="1"/>
  <c r="AI12" i="10"/>
  <c r="AI9" i="10"/>
  <c r="AI4" i="10"/>
  <c r="AI11" i="10"/>
  <c r="AI13" i="10"/>
  <c r="AI10" i="10"/>
  <c r="AI15" i="10" l="1"/>
  <c r="AJ9" i="10"/>
  <c r="AJ4" i="10"/>
  <c r="AJ12" i="10"/>
  <c r="AJ11" i="10"/>
  <c r="AJ13" i="10"/>
  <c r="AJ10" i="10"/>
  <c r="AJ15" i="10" l="1"/>
  <c r="AK11" i="10"/>
  <c r="AK4" i="10"/>
  <c r="AK13" i="10"/>
  <c r="AK10" i="10"/>
  <c r="AK12" i="10"/>
  <c r="AK9" i="10"/>
  <c r="AK15" i="10" l="1"/>
  <c r="AL11" i="10"/>
  <c r="AL13" i="10"/>
  <c r="AL10" i="10"/>
  <c r="AL12" i="10"/>
  <c r="AL9" i="10"/>
  <c r="AL4" i="10"/>
  <c r="AL15" i="10" l="1"/>
  <c r="AM13" i="10"/>
  <c r="AM10" i="10"/>
  <c r="AM11" i="10"/>
  <c r="AM12" i="10"/>
  <c r="AM9" i="10"/>
  <c r="AM4" i="10"/>
  <c r="AM15" i="10" l="1"/>
  <c r="AN13" i="10"/>
  <c r="AN10" i="10"/>
  <c r="AN12" i="10"/>
  <c r="AN9" i="10"/>
  <c r="AN4" i="10"/>
  <c r="AN11" i="10"/>
  <c r="AN15" i="10" l="1"/>
  <c r="AO10" i="10"/>
  <c r="AO12" i="10"/>
  <c r="AO9" i="10"/>
  <c r="AO4" i="10"/>
  <c r="AO11" i="10"/>
  <c r="AO13" i="10"/>
  <c r="AO15" i="10" l="1"/>
  <c r="AP12" i="10"/>
  <c r="AP10" i="10"/>
  <c r="AP9" i="10"/>
  <c r="AP4" i="10"/>
  <c r="AP11" i="10"/>
  <c r="AP13" i="10"/>
  <c r="AP15" i="10" l="1"/>
  <c r="AQ12" i="10"/>
  <c r="AQ9" i="10"/>
  <c r="AQ4" i="10"/>
  <c r="AQ11" i="10"/>
  <c r="AQ13" i="10"/>
  <c r="AQ10" i="10"/>
  <c r="AQ15" i="10" l="1"/>
  <c r="AR9" i="10"/>
  <c r="AR4" i="10"/>
  <c r="AR11" i="10"/>
  <c r="AR13" i="10"/>
  <c r="AR10" i="10"/>
  <c r="AR12" i="10"/>
  <c r="H65" i="76" l="1"/>
  <c r="H71" i="76"/>
  <c r="H10" i="76"/>
  <c r="H111" i="76"/>
  <c r="H119" i="76"/>
  <c r="H47" i="76"/>
  <c r="H37" i="76"/>
  <c r="H77" i="76"/>
  <c r="H49" i="76"/>
  <c r="H48" i="76"/>
  <c r="H109" i="76"/>
  <c r="H42" i="76"/>
  <c r="H50" i="76"/>
  <c r="H82" i="76"/>
  <c r="H14" i="76"/>
  <c r="H25" i="76"/>
  <c r="H104" i="76"/>
  <c r="H62" i="76"/>
  <c r="H96" i="76"/>
  <c r="H95" i="76"/>
  <c r="H19" i="76"/>
  <c r="H27" i="76"/>
  <c r="H20" i="76"/>
  <c r="H86" i="76"/>
  <c r="H116" i="76"/>
  <c r="H101" i="76"/>
  <c r="H67" i="76"/>
  <c r="H53" i="76"/>
  <c r="H59" i="76"/>
  <c r="H112" i="76"/>
  <c r="H114" i="76"/>
  <c r="H70" i="76"/>
  <c r="H32" i="76"/>
  <c r="H43" i="76"/>
  <c r="H12" i="76"/>
  <c r="H61" i="76"/>
  <c r="H89" i="76"/>
  <c r="H100" i="76"/>
  <c r="H107" i="76"/>
  <c r="H18" i="76"/>
  <c r="H121" i="76"/>
  <c r="H23" i="76"/>
  <c r="H34" i="76"/>
  <c r="H106" i="76"/>
  <c r="H122" i="76"/>
  <c r="H35" i="76"/>
  <c r="H33" i="76"/>
  <c r="H108" i="76"/>
  <c r="H11" i="76"/>
  <c r="H9" i="76"/>
  <c r="H46" i="76"/>
  <c r="H8" i="76"/>
  <c r="H123" i="76"/>
  <c r="H87" i="76"/>
  <c r="H98" i="76"/>
  <c r="H13" i="76"/>
  <c r="H118" i="76"/>
  <c r="H94" i="76"/>
  <c r="H105" i="76"/>
  <c r="H83" i="76"/>
  <c r="H90" i="76"/>
  <c r="H31" i="76"/>
  <c r="H73" i="76"/>
  <c r="H99" i="76"/>
  <c r="H72" i="76"/>
  <c r="H80" i="76"/>
  <c r="H51" i="76"/>
  <c r="H41" i="76"/>
  <c r="H102" i="76"/>
  <c r="H16" i="76"/>
  <c r="H44" i="76"/>
  <c r="H45" i="76"/>
  <c r="H74" i="76"/>
  <c r="H26" i="76"/>
  <c r="H92" i="76"/>
  <c r="H63" i="76"/>
  <c r="H69" i="76"/>
  <c r="H39" i="76"/>
  <c r="H75" i="76"/>
  <c r="H84" i="76"/>
  <c r="H66" i="76"/>
  <c r="H115" i="76"/>
  <c r="H55" i="76"/>
  <c r="H120" i="76"/>
  <c r="H17" i="76"/>
  <c r="H21" i="76"/>
  <c r="H15" i="76"/>
  <c r="H103" i="76"/>
  <c r="H110" i="76"/>
  <c r="H58" i="76"/>
  <c r="H125" i="76"/>
  <c r="H56" i="76"/>
  <c r="H79" i="76"/>
  <c r="H78" i="76"/>
  <c r="H36" i="76"/>
  <c r="H88" i="76"/>
  <c r="H76" i="76"/>
  <c r="H113" i="76"/>
  <c r="H52" i="76"/>
  <c r="H60" i="76"/>
  <c r="H91" i="76"/>
  <c r="H64" i="76"/>
  <c r="H97" i="76"/>
  <c r="H29" i="76"/>
  <c r="H30" i="76"/>
  <c r="H22" i="76"/>
  <c r="H85" i="76"/>
  <c r="H7" i="76"/>
  <c r="H81" i="76"/>
  <c r="H54" i="76"/>
  <c r="H28" i="76"/>
  <c r="H57" i="76"/>
  <c r="H38" i="76"/>
  <c r="H24" i="76"/>
  <c r="H124" i="76"/>
  <c r="H93" i="76"/>
  <c r="H40" i="76"/>
  <c r="H117" i="76"/>
  <c r="H68" i="76"/>
  <c r="AR15" i="10"/>
  <c r="AS11" i="10"/>
  <c r="AS9" i="10"/>
  <c r="AS13" i="10"/>
  <c r="AS10" i="10"/>
  <c r="AS4" i="10"/>
  <c r="AS12" i="10"/>
  <c r="I72" i="76" l="1"/>
  <c r="I11" i="76"/>
  <c r="I108" i="76"/>
  <c r="I79" i="76"/>
  <c r="I44" i="76"/>
  <c r="I91" i="76"/>
  <c r="I83" i="76"/>
  <c r="I29" i="76"/>
  <c r="I59" i="76"/>
  <c r="I20" i="76"/>
  <c r="I16" i="76"/>
  <c r="I76" i="76"/>
  <c r="I82" i="76"/>
  <c r="I24" i="76"/>
  <c r="I38" i="76"/>
  <c r="I15" i="76"/>
  <c r="I35" i="76"/>
  <c r="I118" i="76"/>
  <c r="I9" i="76"/>
  <c r="I116" i="76"/>
  <c r="I112" i="76"/>
  <c r="I120" i="76"/>
  <c r="I90" i="76"/>
  <c r="I32" i="76"/>
  <c r="I41" i="76"/>
  <c r="I94" i="76"/>
  <c r="I62" i="76"/>
  <c r="I12" i="76"/>
  <c r="I26" i="76"/>
  <c r="I42" i="76"/>
  <c r="I119" i="76"/>
  <c r="I123" i="76"/>
  <c r="I33" i="76"/>
  <c r="I43" i="76"/>
  <c r="I73" i="76"/>
  <c r="I27" i="76"/>
  <c r="I8" i="76"/>
  <c r="I60" i="76"/>
  <c r="I19" i="76"/>
  <c r="I10" i="76"/>
  <c r="I86" i="76"/>
  <c r="I100" i="76"/>
  <c r="I68" i="76"/>
  <c r="I58" i="76"/>
  <c r="I37" i="76"/>
  <c r="I50" i="76"/>
  <c r="I93" i="76"/>
  <c r="I97" i="76"/>
  <c r="I45" i="76"/>
  <c r="I124" i="76"/>
  <c r="I23" i="76"/>
  <c r="I17" i="76"/>
  <c r="I49" i="76"/>
  <c r="I66" i="76"/>
  <c r="I36" i="76"/>
  <c r="I69" i="76"/>
  <c r="I30" i="76"/>
  <c r="I70" i="76"/>
  <c r="I114" i="76"/>
  <c r="I80" i="76"/>
  <c r="I46" i="76"/>
  <c r="I122" i="76"/>
  <c r="I75" i="76"/>
  <c r="I63" i="76"/>
  <c r="I115" i="76"/>
  <c r="I40" i="76"/>
  <c r="I85" i="76"/>
  <c r="I21" i="76"/>
  <c r="I48" i="76"/>
  <c r="I56" i="76"/>
  <c r="I87" i="76"/>
  <c r="I81" i="76"/>
  <c r="I55" i="76"/>
  <c r="I111" i="76"/>
  <c r="I18" i="76"/>
  <c r="I61" i="76"/>
  <c r="I117" i="76"/>
  <c r="I104" i="76"/>
  <c r="I106" i="76"/>
  <c r="I31" i="76"/>
  <c r="I53" i="76"/>
  <c r="I34" i="76"/>
  <c r="I54" i="76"/>
  <c r="I103" i="76"/>
  <c r="I109" i="76"/>
  <c r="I95" i="76"/>
  <c r="I98" i="76"/>
  <c r="I105" i="76"/>
  <c r="I47" i="76"/>
  <c r="I51" i="76"/>
  <c r="I101" i="76"/>
  <c r="I13" i="76"/>
  <c r="I78" i="76"/>
  <c r="I52" i="76"/>
  <c r="I65" i="76"/>
  <c r="I113" i="76"/>
  <c r="I25" i="76"/>
  <c r="I74" i="76"/>
  <c r="I28" i="76"/>
  <c r="I77" i="76"/>
  <c r="I125" i="76"/>
  <c r="I67" i="76"/>
  <c r="I102" i="76"/>
  <c r="I121" i="76"/>
  <c r="I88" i="76"/>
  <c r="I14" i="76"/>
  <c r="I89" i="76"/>
  <c r="I92" i="76"/>
  <c r="I22" i="76"/>
  <c r="I84" i="76"/>
  <c r="I96" i="76"/>
  <c r="I110" i="76"/>
  <c r="I7" i="76"/>
  <c r="I107" i="76"/>
  <c r="I39" i="76"/>
  <c r="I99" i="76"/>
  <c r="I71" i="76"/>
  <c r="I57" i="76"/>
  <c r="I64" i="76"/>
  <c r="AS15" i="10"/>
  <c r="AT11" i="10"/>
  <c r="AT13" i="10"/>
  <c r="AT10" i="10"/>
  <c r="AT12" i="10"/>
  <c r="AT9" i="10"/>
  <c r="AT4" i="10"/>
  <c r="J72" i="76" l="1"/>
  <c r="J91" i="76"/>
  <c r="J16" i="76"/>
  <c r="J29" i="76"/>
  <c r="J83" i="76"/>
  <c r="J108" i="76"/>
  <c r="J59" i="76"/>
  <c r="J44" i="76"/>
  <c r="J11" i="76"/>
  <c r="J76" i="76"/>
  <c r="J116" i="76"/>
  <c r="J118" i="76"/>
  <c r="J26" i="76"/>
  <c r="J79" i="76"/>
  <c r="J82" i="76"/>
  <c r="J15" i="76"/>
  <c r="J9" i="76"/>
  <c r="J32" i="76"/>
  <c r="J35" i="76"/>
  <c r="J119" i="76"/>
  <c r="J62" i="76"/>
  <c r="J120" i="76"/>
  <c r="J41" i="76"/>
  <c r="J90" i="76"/>
  <c r="J94" i="76"/>
  <c r="J20" i="76"/>
  <c r="J24" i="76"/>
  <c r="J38" i="76"/>
  <c r="J112" i="76"/>
  <c r="J27" i="76"/>
  <c r="J42" i="76"/>
  <c r="J33" i="76"/>
  <c r="J73" i="76"/>
  <c r="J19" i="76"/>
  <c r="J12" i="76"/>
  <c r="J123" i="76"/>
  <c r="J60" i="76"/>
  <c r="J43" i="76"/>
  <c r="J10" i="76"/>
  <c r="J86" i="76"/>
  <c r="J8" i="76"/>
  <c r="J68" i="76"/>
  <c r="J124" i="76"/>
  <c r="J93" i="76"/>
  <c r="J49" i="76"/>
  <c r="J115" i="76"/>
  <c r="J58" i="76"/>
  <c r="J97" i="76"/>
  <c r="J66" i="76"/>
  <c r="J37" i="76"/>
  <c r="J100" i="76"/>
  <c r="J70" i="76"/>
  <c r="J23" i="76"/>
  <c r="J36" i="76"/>
  <c r="J50" i="76"/>
  <c r="J30" i="76"/>
  <c r="J45" i="76"/>
  <c r="J17" i="76"/>
  <c r="J85" i="76"/>
  <c r="J87" i="76"/>
  <c r="J98" i="76"/>
  <c r="J21" i="76"/>
  <c r="J69" i="76"/>
  <c r="J80" i="76"/>
  <c r="J122" i="76"/>
  <c r="J117" i="76"/>
  <c r="J56" i="76"/>
  <c r="J40" i="76"/>
  <c r="J114" i="76"/>
  <c r="J63" i="76"/>
  <c r="J104" i="76"/>
  <c r="J55" i="76"/>
  <c r="J48" i="76"/>
  <c r="J31" i="76"/>
  <c r="J106" i="76"/>
  <c r="J34" i="76"/>
  <c r="J75" i="76"/>
  <c r="J111" i="76"/>
  <c r="J61" i="76"/>
  <c r="J101" i="76"/>
  <c r="J65" i="76"/>
  <c r="J74" i="76"/>
  <c r="J54" i="76"/>
  <c r="J81" i="76"/>
  <c r="J95" i="76"/>
  <c r="J78" i="76"/>
  <c r="J105" i="76"/>
  <c r="J46" i="76"/>
  <c r="J53" i="76"/>
  <c r="J47" i="76"/>
  <c r="J107" i="76"/>
  <c r="J52" i="76"/>
  <c r="J25" i="76"/>
  <c r="J18" i="76"/>
  <c r="J103" i="76"/>
  <c r="J109" i="76"/>
  <c r="J125" i="76"/>
  <c r="J89" i="76"/>
  <c r="J13" i="76"/>
  <c r="J7" i="76"/>
  <c r="J96" i="76"/>
  <c r="J110" i="76"/>
  <c r="J51" i="76"/>
  <c r="J28" i="76"/>
  <c r="J64" i="76"/>
  <c r="J88" i="76"/>
  <c r="J113" i="76"/>
  <c r="J99" i="76"/>
  <c r="J102" i="76"/>
  <c r="J71" i="76"/>
  <c r="J84" i="76"/>
  <c r="J14" i="76"/>
  <c r="J39" i="76"/>
  <c r="J77" i="76"/>
  <c r="J121" i="76"/>
  <c r="J92" i="76"/>
  <c r="J67" i="76"/>
  <c r="J22" i="76"/>
  <c r="J57" i="76"/>
  <c r="AT15" i="10"/>
  <c r="AU13" i="10"/>
  <c r="AU11" i="10"/>
  <c r="AU10" i="10"/>
  <c r="AU12" i="10"/>
  <c r="AU9" i="10"/>
  <c r="AU4" i="10"/>
  <c r="K44" i="76" l="1"/>
  <c r="K83" i="76"/>
  <c r="K82" i="76"/>
  <c r="K120" i="76"/>
  <c r="K91" i="76"/>
  <c r="K20" i="76"/>
  <c r="K72" i="76"/>
  <c r="K76" i="76"/>
  <c r="K108" i="76"/>
  <c r="K16" i="76"/>
  <c r="K116" i="76"/>
  <c r="K11" i="76"/>
  <c r="K15" i="76"/>
  <c r="K59" i="76"/>
  <c r="K79" i="76"/>
  <c r="K35" i="76"/>
  <c r="K62" i="76"/>
  <c r="K24" i="76"/>
  <c r="K26" i="76"/>
  <c r="K112" i="76"/>
  <c r="K38" i="76"/>
  <c r="K118" i="76"/>
  <c r="K94" i="76"/>
  <c r="K9" i="76"/>
  <c r="K29" i="76"/>
  <c r="K41" i="76"/>
  <c r="K90" i="76"/>
  <c r="K119" i="76"/>
  <c r="K32" i="76"/>
  <c r="K19" i="76"/>
  <c r="K73" i="76"/>
  <c r="K30" i="76"/>
  <c r="K58" i="76"/>
  <c r="K60" i="76"/>
  <c r="K123" i="76"/>
  <c r="K10" i="76"/>
  <c r="K42" i="76"/>
  <c r="K43" i="76"/>
  <c r="K8" i="76"/>
  <c r="K27" i="76"/>
  <c r="K33" i="76"/>
  <c r="K12" i="76"/>
  <c r="K86" i="76"/>
  <c r="K100" i="76"/>
  <c r="K93" i="76"/>
  <c r="K23" i="76"/>
  <c r="K37" i="76"/>
  <c r="K36" i="76"/>
  <c r="K66" i="76"/>
  <c r="K70" i="76"/>
  <c r="K69" i="76"/>
  <c r="K97" i="76"/>
  <c r="K45" i="76"/>
  <c r="K68" i="76"/>
  <c r="K49" i="76"/>
  <c r="K124" i="76"/>
  <c r="K17" i="76"/>
  <c r="K115" i="76"/>
  <c r="K34" i="76"/>
  <c r="K40" i="76"/>
  <c r="K56" i="76"/>
  <c r="K85" i="76"/>
  <c r="K117" i="76"/>
  <c r="K50" i="76"/>
  <c r="K122" i="76"/>
  <c r="K98" i="76"/>
  <c r="K63" i="76"/>
  <c r="K95" i="76"/>
  <c r="K114" i="76"/>
  <c r="K18" i="76"/>
  <c r="K75" i="76"/>
  <c r="K61" i="76"/>
  <c r="K106" i="76"/>
  <c r="K55" i="76"/>
  <c r="K21" i="76"/>
  <c r="K87" i="76"/>
  <c r="K80" i="76"/>
  <c r="K46" i="76"/>
  <c r="K81" i="76"/>
  <c r="K111" i="76"/>
  <c r="K65" i="76"/>
  <c r="K28" i="76"/>
  <c r="K25" i="76"/>
  <c r="K101" i="76"/>
  <c r="K78" i="76"/>
  <c r="K39" i="76"/>
  <c r="K105" i="76"/>
  <c r="K53" i="76"/>
  <c r="K51" i="76"/>
  <c r="K48" i="76"/>
  <c r="K103" i="76"/>
  <c r="K107" i="76"/>
  <c r="K74" i="76"/>
  <c r="K89" i="76"/>
  <c r="K104" i="76"/>
  <c r="K121" i="76"/>
  <c r="K113" i="76"/>
  <c r="K31" i="76"/>
  <c r="K52" i="76"/>
  <c r="K14" i="76"/>
  <c r="K109" i="76"/>
  <c r="K67" i="76"/>
  <c r="K99" i="76"/>
  <c r="K22" i="76"/>
  <c r="K77" i="76"/>
  <c r="K96" i="76"/>
  <c r="K92" i="76"/>
  <c r="K7" i="76"/>
  <c r="K102" i="76"/>
  <c r="K84" i="76"/>
  <c r="K54" i="76"/>
  <c r="K88" i="76"/>
  <c r="K47" i="76"/>
  <c r="K110" i="76"/>
  <c r="K13" i="76"/>
  <c r="K125" i="76"/>
  <c r="K64" i="76"/>
  <c r="K57" i="76"/>
  <c r="K71" i="76"/>
  <c r="AU15" i="10"/>
  <c r="AV13" i="10"/>
  <c r="AV10" i="10"/>
  <c r="AV12" i="10"/>
  <c r="AV9" i="10"/>
  <c r="AV4" i="10"/>
  <c r="AV11" i="10"/>
  <c r="L76" i="76" l="1"/>
  <c r="L82" i="76"/>
  <c r="L11" i="76"/>
  <c r="L116" i="76"/>
  <c r="L120" i="76"/>
  <c r="L38" i="76"/>
  <c r="L59" i="76"/>
  <c r="L72" i="76"/>
  <c r="L91" i="76"/>
  <c r="L108" i="76"/>
  <c r="L16" i="76"/>
  <c r="L24" i="76"/>
  <c r="L20" i="76"/>
  <c r="L44" i="76"/>
  <c r="L83" i="76"/>
  <c r="L79" i="76"/>
  <c r="L42" i="76"/>
  <c r="L15" i="76"/>
  <c r="L29" i="76"/>
  <c r="L41" i="76"/>
  <c r="L112" i="76"/>
  <c r="L94" i="76"/>
  <c r="L26" i="76"/>
  <c r="L118" i="76"/>
  <c r="L32" i="76"/>
  <c r="L90" i="76"/>
  <c r="L9" i="76"/>
  <c r="L35" i="76"/>
  <c r="L119" i="76"/>
  <c r="L12" i="76"/>
  <c r="L27" i="76"/>
  <c r="L30" i="76"/>
  <c r="L19" i="76"/>
  <c r="L10" i="76"/>
  <c r="L43" i="76"/>
  <c r="L8" i="76"/>
  <c r="L60" i="76"/>
  <c r="L123" i="76"/>
  <c r="L62" i="76"/>
  <c r="L73" i="76"/>
  <c r="L68" i="76"/>
  <c r="L33" i="76"/>
  <c r="L86" i="76"/>
  <c r="L124" i="76"/>
  <c r="L17" i="76"/>
  <c r="L100" i="76"/>
  <c r="L97" i="76"/>
  <c r="L23" i="76"/>
  <c r="L37" i="76"/>
  <c r="L66" i="76"/>
  <c r="L58" i="76"/>
  <c r="L70" i="76"/>
  <c r="L36" i="76"/>
  <c r="L93" i="76"/>
  <c r="L45" i="76"/>
  <c r="L122" i="76"/>
  <c r="L115" i="76"/>
  <c r="L56" i="76"/>
  <c r="L114" i="76"/>
  <c r="L49" i="76"/>
  <c r="L117" i="76"/>
  <c r="L85" i="76"/>
  <c r="L75" i="76"/>
  <c r="L69" i="76"/>
  <c r="L80" i="76"/>
  <c r="L63" i="76"/>
  <c r="L18" i="76"/>
  <c r="L50" i="76"/>
  <c r="L95" i="76"/>
  <c r="L98" i="76"/>
  <c r="L46" i="76"/>
  <c r="L40" i="76"/>
  <c r="L61" i="76"/>
  <c r="L81" i="76"/>
  <c r="L53" i="76"/>
  <c r="L54" i="76"/>
  <c r="L21" i="76"/>
  <c r="L104" i="76"/>
  <c r="L65" i="76"/>
  <c r="L105" i="76"/>
  <c r="L52" i="76"/>
  <c r="L31" i="76"/>
  <c r="L55" i="76"/>
  <c r="L48" i="76"/>
  <c r="L106" i="76"/>
  <c r="L47" i="76"/>
  <c r="L87" i="76"/>
  <c r="L111" i="76"/>
  <c r="L103" i="76"/>
  <c r="L14" i="76"/>
  <c r="L107" i="76"/>
  <c r="L101" i="76"/>
  <c r="L39" i="76"/>
  <c r="L78" i="76"/>
  <c r="L121" i="76"/>
  <c r="L109" i="76"/>
  <c r="L34" i="76"/>
  <c r="L51" i="76"/>
  <c r="L22" i="76"/>
  <c r="L67" i="76"/>
  <c r="L99" i="76"/>
  <c r="L92" i="76"/>
  <c r="L125" i="76"/>
  <c r="L96" i="76"/>
  <c r="L28" i="76"/>
  <c r="L77" i="76"/>
  <c r="L84" i="76"/>
  <c r="L13" i="76"/>
  <c r="L89" i="76"/>
  <c r="L110" i="76"/>
  <c r="L88" i="76"/>
  <c r="L7" i="76"/>
  <c r="L74" i="76"/>
  <c r="L102" i="76"/>
  <c r="L71" i="76"/>
  <c r="L25" i="76"/>
  <c r="L64" i="76"/>
  <c r="L113" i="76"/>
  <c r="L57" i="76"/>
  <c r="AV15" i="10"/>
  <c r="AW10" i="10"/>
  <c r="AW12" i="10"/>
  <c r="AW9" i="10"/>
  <c r="AW4" i="10"/>
  <c r="AW11" i="10"/>
  <c r="AW13" i="10"/>
  <c r="M76" i="76" l="1"/>
  <c r="M15" i="76"/>
  <c r="M79" i="76"/>
  <c r="M91" i="76"/>
  <c r="M16" i="76"/>
  <c r="M108" i="76"/>
  <c r="M44" i="76"/>
  <c r="M59" i="76"/>
  <c r="M72" i="76"/>
  <c r="M11" i="76"/>
  <c r="M83" i="76"/>
  <c r="M38" i="76"/>
  <c r="M82" i="76"/>
  <c r="M116" i="76"/>
  <c r="M24" i="76"/>
  <c r="M41" i="76"/>
  <c r="M90" i="76"/>
  <c r="M20" i="76"/>
  <c r="M118" i="76"/>
  <c r="M9" i="76"/>
  <c r="M112" i="76"/>
  <c r="M26" i="76"/>
  <c r="M29" i="76"/>
  <c r="M32" i="76"/>
  <c r="M119" i="76"/>
  <c r="M62" i="76"/>
  <c r="M120" i="76"/>
  <c r="M35" i="76"/>
  <c r="M94" i="76"/>
  <c r="M8" i="76"/>
  <c r="M58" i="76"/>
  <c r="M60" i="76"/>
  <c r="M100" i="76"/>
  <c r="M30" i="76"/>
  <c r="M68" i="76"/>
  <c r="M19" i="76"/>
  <c r="M10" i="76"/>
  <c r="M124" i="76"/>
  <c r="M12" i="76"/>
  <c r="M42" i="76"/>
  <c r="M73" i="76"/>
  <c r="M33" i="76"/>
  <c r="M43" i="76"/>
  <c r="M27" i="76"/>
  <c r="M49" i="76"/>
  <c r="M86" i="76"/>
  <c r="M45" i="76"/>
  <c r="M70" i="76"/>
  <c r="M23" i="76"/>
  <c r="M37" i="76"/>
  <c r="M66" i="76"/>
  <c r="M50" i="76"/>
  <c r="M17" i="76"/>
  <c r="M93" i="76"/>
  <c r="M97" i="76"/>
  <c r="M123" i="76"/>
  <c r="M36" i="76"/>
  <c r="M122" i="76"/>
  <c r="M115" i="76"/>
  <c r="M85" i="76"/>
  <c r="M34" i="76"/>
  <c r="M69" i="76"/>
  <c r="M40" i="76"/>
  <c r="M114" i="76"/>
  <c r="M56" i="76"/>
  <c r="M95" i="76"/>
  <c r="M18" i="76"/>
  <c r="M87" i="76"/>
  <c r="M63" i="76"/>
  <c r="M117" i="76"/>
  <c r="M98" i="76"/>
  <c r="M46" i="76"/>
  <c r="M81" i="76"/>
  <c r="M111" i="76"/>
  <c r="M75" i="76"/>
  <c r="M53" i="76"/>
  <c r="M21" i="76"/>
  <c r="M104" i="76"/>
  <c r="M80" i="76"/>
  <c r="M106" i="76"/>
  <c r="M103" i="76"/>
  <c r="M52" i="76"/>
  <c r="M39" i="76"/>
  <c r="M113" i="76"/>
  <c r="M101" i="76"/>
  <c r="M74" i="76"/>
  <c r="M89" i="76"/>
  <c r="M78" i="76"/>
  <c r="M107" i="76"/>
  <c r="M65" i="76"/>
  <c r="M13" i="76"/>
  <c r="M25" i="76"/>
  <c r="M31" i="76"/>
  <c r="M55" i="76"/>
  <c r="M61" i="76"/>
  <c r="M51" i="76"/>
  <c r="M14" i="76"/>
  <c r="M105" i="76"/>
  <c r="M28" i="76"/>
  <c r="M48" i="76"/>
  <c r="M47" i="76"/>
  <c r="M92" i="76"/>
  <c r="M71" i="76"/>
  <c r="M22" i="76"/>
  <c r="M54" i="76"/>
  <c r="M7" i="76"/>
  <c r="M121" i="76"/>
  <c r="M109" i="76"/>
  <c r="M67" i="76"/>
  <c r="M102" i="76"/>
  <c r="M84" i="76"/>
  <c r="M77" i="76"/>
  <c r="M99" i="76"/>
  <c r="M110" i="76"/>
  <c r="M88" i="76"/>
  <c r="M96" i="76"/>
  <c r="M125" i="76"/>
  <c r="M57" i="76"/>
  <c r="M64" i="76"/>
  <c r="AW15" i="10"/>
  <c r="AX12" i="10"/>
  <c r="AX9" i="10"/>
  <c r="AX4" i="10"/>
  <c r="AX10" i="10"/>
  <c r="AX11" i="10"/>
  <c r="AX13" i="10"/>
  <c r="N59" i="76" l="1"/>
  <c r="N108" i="76"/>
  <c r="N76" i="76"/>
  <c r="N83" i="76"/>
  <c r="N82" i="76"/>
  <c r="N91" i="76"/>
  <c r="N72" i="76"/>
  <c r="N44" i="76"/>
  <c r="N16" i="76"/>
  <c r="N11" i="76"/>
  <c r="N116" i="76"/>
  <c r="N20" i="76"/>
  <c r="N41" i="76"/>
  <c r="N119" i="76"/>
  <c r="N29" i="76"/>
  <c r="N32" i="76"/>
  <c r="N8" i="76"/>
  <c r="N42" i="76"/>
  <c r="N12" i="76"/>
  <c r="N120" i="76"/>
  <c r="N90" i="76"/>
  <c r="N94" i="76"/>
  <c r="N15" i="76"/>
  <c r="N118" i="76"/>
  <c r="N112" i="76"/>
  <c r="N38" i="76"/>
  <c r="N35" i="76"/>
  <c r="N24" i="76"/>
  <c r="N79" i="76"/>
  <c r="N9" i="76"/>
  <c r="N26" i="76"/>
  <c r="N60" i="76"/>
  <c r="N43" i="76"/>
  <c r="N73" i="76"/>
  <c r="N62" i="76"/>
  <c r="N27" i="76"/>
  <c r="N30" i="76"/>
  <c r="N19" i="76"/>
  <c r="N33" i="76"/>
  <c r="N68" i="76"/>
  <c r="N97" i="76"/>
  <c r="N17" i="76"/>
  <c r="N45" i="76"/>
  <c r="N100" i="76"/>
  <c r="N58" i="76"/>
  <c r="N124" i="76"/>
  <c r="N50" i="76"/>
  <c r="N123" i="76"/>
  <c r="N66" i="76"/>
  <c r="N86" i="76"/>
  <c r="N37" i="76"/>
  <c r="N70" i="76"/>
  <c r="N36" i="76"/>
  <c r="N10" i="76"/>
  <c r="N93" i="76"/>
  <c r="N23" i="76"/>
  <c r="N69" i="76"/>
  <c r="N95" i="76"/>
  <c r="N117" i="76"/>
  <c r="N34" i="76"/>
  <c r="N115" i="76"/>
  <c r="N85" i="76"/>
  <c r="N80" i="76"/>
  <c r="N56" i="76"/>
  <c r="N122" i="76"/>
  <c r="N49" i="76"/>
  <c r="N114" i="76"/>
  <c r="N75" i="76"/>
  <c r="N21" i="76"/>
  <c r="N81" i="76"/>
  <c r="N40" i="76"/>
  <c r="N63" i="76"/>
  <c r="N111" i="76"/>
  <c r="N48" i="76"/>
  <c r="N53" i="76"/>
  <c r="N106" i="76"/>
  <c r="N18" i="76"/>
  <c r="N104" i="76"/>
  <c r="N46" i="76"/>
  <c r="N31" i="76"/>
  <c r="N87" i="76"/>
  <c r="N98" i="76"/>
  <c r="N55" i="76"/>
  <c r="N25" i="76"/>
  <c r="N107" i="76"/>
  <c r="N78" i="76"/>
  <c r="N61" i="76"/>
  <c r="N65" i="76"/>
  <c r="N105" i="76"/>
  <c r="N14" i="76"/>
  <c r="N101" i="76"/>
  <c r="N109" i="76"/>
  <c r="N103" i="76"/>
  <c r="N28" i="76"/>
  <c r="N89" i="76"/>
  <c r="N74" i="76"/>
  <c r="N96" i="76"/>
  <c r="N121" i="76"/>
  <c r="N113" i="76"/>
  <c r="N92" i="76"/>
  <c r="N22" i="76"/>
  <c r="N99" i="76"/>
  <c r="N102" i="76"/>
  <c r="N57" i="76"/>
  <c r="N51" i="76"/>
  <c r="N84" i="76"/>
  <c r="N52" i="76"/>
  <c r="N77" i="76"/>
  <c r="N47" i="76"/>
  <c r="N13" i="76"/>
  <c r="N54" i="76"/>
  <c r="N67" i="76"/>
  <c r="N39" i="76"/>
  <c r="N110" i="76"/>
  <c r="N88" i="76"/>
  <c r="N7" i="76"/>
  <c r="N64" i="76"/>
  <c r="N125" i="76"/>
  <c r="N71" i="76"/>
  <c r="AX15" i="10"/>
  <c r="AY12" i="10"/>
  <c r="AY9" i="10"/>
  <c r="AY4" i="10"/>
  <c r="AY11" i="10"/>
  <c r="AY13" i="10"/>
  <c r="AY10" i="10"/>
  <c r="O91" i="76" l="1"/>
  <c r="O72" i="76"/>
  <c r="O29" i="76"/>
  <c r="O38" i="76"/>
  <c r="O108" i="76"/>
  <c r="O44" i="76"/>
  <c r="O11" i="76"/>
  <c r="O83" i="76"/>
  <c r="O16" i="76"/>
  <c r="O76" i="76"/>
  <c r="O79" i="76"/>
  <c r="O59" i="76"/>
  <c r="O120" i="76"/>
  <c r="O20" i="76"/>
  <c r="O62" i="76"/>
  <c r="O90" i="76"/>
  <c r="O116" i="76"/>
  <c r="O35" i="76"/>
  <c r="O26" i="76"/>
  <c r="O41" i="76"/>
  <c r="O24" i="76"/>
  <c r="O112" i="76"/>
  <c r="O42" i="76"/>
  <c r="O32" i="76"/>
  <c r="O94" i="76"/>
  <c r="O8" i="76"/>
  <c r="O82" i="76"/>
  <c r="O15" i="76"/>
  <c r="O118" i="76"/>
  <c r="O9" i="76"/>
  <c r="O60" i="76"/>
  <c r="O124" i="76"/>
  <c r="O119" i="76"/>
  <c r="O12" i="76"/>
  <c r="O27" i="76"/>
  <c r="O73" i="76"/>
  <c r="O43" i="76"/>
  <c r="O33" i="76"/>
  <c r="O19" i="76"/>
  <c r="O68" i="76"/>
  <c r="O123" i="76"/>
  <c r="O10" i="76"/>
  <c r="O50" i="76"/>
  <c r="O70" i="76"/>
  <c r="O23" i="76"/>
  <c r="O37" i="76"/>
  <c r="O30" i="76"/>
  <c r="O58" i="76"/>
  <c r="O93" i="76"/>
  <c r="O45" i="76"/>
  <c r="O17" i="76"/>
  <c r="O69" i="76"/>
  <c r="O100" i="76"/>
  <c r="O86" i="76"/>
  <c r="O97" i="76"/>
  <c r="O66" i="76"/>
  <c r="O36" i="76"/>
  <c r="O115" i="76"/>
  <c r="O75" i="76"/>
  <c r="O49" i="76"/>
  <c r="O40" i="76"/>
  <c r="O95" i="76"/>
  <c r="O85" i="76"/>
  <c r="O117" i="76"/>
  <c r="O56" i="76"/>
  <c r="O114" i="76"/>
  <c r="O18" i="76"/>
  <c r="O21" i="76"/>
  <c r="O81" i="76"/>
  <c r="O48" i="76"/>
  <c r="O63" i="76"/>
  <c r="O55" i="76"/>
  <c r="O87" i="76"/>
  <c r="O80" i="76"/>
  <c r="O61" i="76"/>
  <c r="O46" i="76"/>
  <c r="O34" i="76"/>
  <c r="O111" i="76"/>
  <c r="O106" i="76"/>
  <c r="O13" i="76"/>
  <c r="O104" i="76"/>
  <c r="O53" i="76"/>
  <c r="O121" i="76"/>
  <c r="O98" i="76"/>
  <c r="O103" i="76"/>
  <c r="O52" i="76"/>
  <c r="O78" i="76"/>
  <c r="O31" i="76"/>
  <c r="O122" i="76"/>
  <c r="O105" i="76"/>
  <c r="O14" i="76"/>
  <c r="O51" i="76"/>
  <c r="O47" i="76"/>
  <c r="O65" i="76"/>
  <c r="O113" i="76"/>
  <c r="O92" i="76"/>
  <c r="O74" i="76"/>
  <c r="O88" i="76"/>
  <c r="O39" i="76"/>
  <c r="O102" i="76"/>
  <c r="O99" i="76"/>
  <c r="O107" i="76"/>
  <c r="O110" i="76"/>
  <c r="O101" i="76"/>
  <c r="O54" i="76"/>
  <c r="O71" i="76"/>
  <c r="O7" i="76"/>
  <c r="O89" i="76"/>
  <c r="O77" i="76"/>
  <c r="O84" i="76"/>
  <c r="O28" i="76"/>
  <c r="O25" i="76"/>
  <c r="O22" i="76"/>
  <c r="O96" i="76"/>
  <c r="O109" i="76"/>
  <c r="O67" i="76"/>
  <c r="O125" i="76"/>
  <c r="O57" i="76"/>
  <c r="O64" i="76"/>
  <c r="AY15" i="10"/>
  <c r="AZ9" i="10"/>
  <c r="AZ4" i="10"/>
  <c r="AZ11" i="10"/>
  <c r="AZ13" i="10"/>
  <c r="AZ12" i="10"/>
  <c r="AZ10" i="10"/>
  <c r="P72" i="76" l="1"/>
  <c r="P83" i="76"/>
  <c r="P120" i="76"/>
  <c r="P16" i="76"/>
  <c r="P76" i="76"/>
  <c r="P116" i="76"/>
  <c r="P20" i="76"/>
  <c r="P44" i="76"/>
  <c r="P59" i="76"/>
  <c r="P108" i="76"/>
  <c r="P38" i="76"/>
  <c r="P11" i="76"/>
  <c r="P79" i="76"/>
  <c r="P91" i="76"/>
  <c r="P24" i="76"/>
  <c r="P8" i="76"/>
  <c r="P12" i="76"/>
  <c r="P9" i="76"/>
  <c r="P90" i="76"/>
  <c r="P41" i="76"/>
  <c r="P15" i="76"/>
  <c r="P29" i="76"/>
  <c r="P118" i="76"/>
  <c r="P32" i="76"/>
  <c r="P94" i="76"/>
  <c r="P112" i="76"/>
  <c r="P26" i="76"/>
  <c r="P82" i="76"/>
  <c r="P35" i="76"/>
  <c r="P62" i="76"/>
  <c r="P124" i="76"/>
  <c r="P68" i="76"/>
  <c r="P33" i="76"/>
  <c r="P123" i="76"/>
  <c r="P27" i="76"/>
  <c r="P42" i="76"/>
  <c r="P19" i="76"/>
  <c r="P73" i="76"/>
  <c r="P119" i="76"/>
  <c r="P43" i="76"/>
  <c r="P60" i="76"/>
  <c r="P100" i="76"/>
  <c r="P58" i="76"/>
  <c r="P93" i="76"/>
  <c r="P17" i="76"/>
  <c r="P30" i="76"/>
  <c r="P36" i="76"/>
  <c r="P23" i="76"/>
  <c r="P45" i="76"/>
  <c r="P86" i="76"/>
  <c r="P70" i="76"/>
  <c r="P10" i="76"/>
  <c r="P97" i="76"/>
  <c r="P66" i="76"/>
  <c r="P50" i="76"/>
  <c r="P37" i="76"/>
  <c r="P115" i="76"/>
  <c r="P117" i="76"/>
  <c r="P21" i="76"/>
  <c r="P69" i="76"/>
  <c r="P114" i="76"/>
  <c r="P75" i="76"/>
  <c r="P98" i="76"/>
  <c r="P18" i="76"/>
  <c r="P49" i="76"/>
  <c r="P85" i="76"/>
  <c r="P122" i="76"/>
  <c r="P40" i="76"/>
  <c r="P80" i="76"/>
  <c r="P56" i="76"/>
  <c r="P111" i="76"/>
  <c r="P106" i="76"/>
  <c r="P81" i="76"/>
  <c r="P53" i="76"/>
  <c r="P95" i="76"/>
  <c r="P34" i="76"/>
  <c r="P87" i="76"/>
  <c r="P63" i="76"/>
  <c r="P52" i="76"/>
  <c r="P61" i="76"/>
  <c r="P104" i="76"/>
  <c r="P103" i="76"/>
  <c r="P48" i="76"/>
  <c r="P121" i="76"/>
  <c r="P47" i="76"/>
  <c r="P109" i="76"/>
  <c r="P74" i="76"/>
  <c r="P89" i="76"/>
  <c r="P78" i="76"/>
  <c r="P46" i="76"/>
  <c r="P55" i="76"/>
  <c r="P31" i="76"/>
  <c r="P105" i="76"/>
  <c r="P14" i="76"/>
  <c r="P65" i="76"/>
  <c r="P51" i="76"/>
  <c r="P107" i="76"/>
  <c r="P54" i="76"/>
  <c r="P99" i="76"/>
  <c r="P13" i="76"/>
  <c r="P67" i="76"/>
  <c r="P101" i="76"/>
  <c r="P39" i="76"/>
  <c r="P7" i="76"/>
  <c r="P113" i="76"/>
  <c r="P25" i="76"/>
  <c r="P92" i="76"/>
  <c r="P88" i="76"/>
  <c r="P77" i="76"/>
  <c r="P110" i="76"/>
  <c r="P102" i="76"/>
  <c r="P84" i="76"/>
  <c r="P57" i="76"/>
  <c r="P96" i="76"/>
  <c r="P28" i="76"/>
  <c r="P22" i="76"/>
  <c r="P125" i="76"/>
  <c r="P71" i="76"/>
  <c r="P64" i="76"/>
  <c r="AZ15" i="10"/>
  <c r="BA11" i="10"/>
  <c r="BA13" i="10"/>
  <c r="BA4" i="10"/>
  <c r="BA10" i="10"/>
  <c r="BA9" i="10"/>
  <c r="BA12" i="10"/>
  <c r="Q59" i="76" l="1"/>
  <c r="Q76" i="76"/>
  <c r="Q116" i="76"/>
  <c r="Q29" i="76"/>
  <c r="Q79" i="76"/>
  <c r="Q82" i="76"/>
  <c r="Q35" i="76"/>
  <c r="Q91" i="76"/>
  <c r="Q72" i="76"/>
  <c r="Q16" i="76"/>
  <c r="Q108" i="76"/>
  <c r="Q44" i="76"/>
  <c r="Q11" i="76"/>
  <c r="Q83" i="76"/>
  <c r="Q20" i="76"/>
  <c r="Q120" i="76"/>
  <c r="Q38" i="76"/>
  <c r="Q8" i="76"/>
  <c r="Q9" i="76"/>
  <c r="Q15" i="76"/>
  <c r="Q32" i="76"/>
  <c r="Q41" i="76"/>
  <c r="Q26" i="76"/>
  <c r="Q12" i="76"/>
  <c r="Q24" i="76"/>
  <c r="Q94" i="76"/>
  <c r="Q118" i="76"/>
  <c r="Q90" i="76"/>
  <c r="Q112" i="76"/>
  <c r="Q42" i="76"/>
  <c r="Q119" i="76"/>
  <c r="Q62" i="76"/>
  <c r="Q60" i="76"/>
  <c r="Q100" i="76"/>
  <c r="Q27" i="76"/>
  <c r="Q58" i="76"/>
  <c r="Q19" i="76"/>
  <c r="Q33" i="76"/>
  <c r="Q10" i="76"/>
  <c r="Q123" i="76"/>
  <c r="Q43" i="76"/>
  <c r="Q73" i="76"/>
  <c r="Q66" i="76"/>
  <c r="Q69" i="76"/>
  <c r="Q49" i="76"/>
  <c r="Q23" i="76"/>
  <c r="Q37" i="76"/>
  <c r="Q97" i="76"/>
  <c r="Q30" i="76"/>
  <c r="Q45" i="76"/>
  <c r="Q36" i="76"/>
  <c r="Q124" i="76"/>
  <c r="Q17" i="76"/>
  <c r="Q70" i="76"/>
  <c r="Q86" i="76"/>
  <c r="Q50" i="76"/>
  <c r="Q68" i="76"/>
  <c r="Q93" i="76"/>
  <c r="Q85" i="76"/>
  <c r="Q117" i="76"/>
  <c r="Q40" i="76"/>
  <c r="Q87" i="76"/>
  <c r="Q18" i="76"/>
  <c r="Q34" i="76"/>
  <c r="Q56" i="76"/>
  <c r="Q115" i="76"/>
  <c r="Q63" i="76"/>
  <c r="Q122" i="76"/>
  <c r="Q80" i="76"/>
  <c r="Q55" i="76"/>
  <c r="Q111" i="76"/>
  <c r="Q104" i="76"/>
  <c r="Q61" i="76"/>
  <c r="Q95" i="76"/>
  <c r="Q31" i="76"/>
  <c r="Q114" i="76"/>
  <c r="Q81" i="76"/>
  <c r="Q75" i="76"/>
  <c r="Q48" i="76"/>
  <c r="Q98" i="76"/>
  <c r="Q106" i="76"/>
  <c r="Q21" i="76"/>
  <c r="Q103" i="76"/>
  <c r="Q54" i="76"/>
  <c r="Q46" i="76"/>
  <c r="Q78" i="76"/>
  <c r="Q13" i="76"/>
  <c r="Q53" i="76"/>
  <c r="Q105" i="76"/>
  <c r="Q101" i="76"/>
  <c r="Q121" i="76"/>
  <c r="Q52" i="76"/>
  <c r="Q109" i="76"/>
  <c r="Q25" i="76"/>
  <c r="Q107" i="76"/>
  <c r="Q28" i="76"/>
  <c r="Q47" i="76"/>
  <c r="Q39" i="76"/>
  <c r="Q14" i="76"/>
  <c r="Q74" i="76"/>
  <c r="Q92" i="76"/>
  <c r="Q89" i="76"/>
  <c r="Q22" i="76"/>
  <c r="Q77" i="76"/>
  <c r="Q84" i="76"/>
  <c r="Q125" i="76"/>
  <c r="Q65" i="76"/>
  <c r="Q67" i="76"/>
  <c r="Q51" i="76"/>
  <c r="Q110" i="76"/>
  <c r="Q7" i="76"/>
  <c r="Q102" i="76"/>
  <c r="Q71" i="76"/>
  <c r="Q113" i="76"/>
  <c r="Q99" i="76"/>
  <c r="Q88" i="76"/>
  <c r="Q96" i="76"/>
  <c r="Q57" i="76"/>
  <c r="Q64" i="76"/>
  <c r="BA15" i="10"/>
  <c r="BB11" i="10"/>
  <c r="BB13" i="10"/>
  <c r="BB10" i="10"/>
  <c r="BB12" i="10"/>
  <c r="BB9" i="10"/>
  <c r="BB4" i="10"/>
  <c r="R11" i="76" l="1"/>
  <c r="R76" i="76"/>
  <c r="R83" i="76"/>
  <c r="R16" i="76"/>
  <c r="R35" i="76"/>
  <c r="R72" i="76"/>
  <c r="R44" i="76"/>
  <c r="R24" i="76"/>
  <c r="R59" i="76"/>
  <c r="R91" i="76"/>
  <c r="R108" i="76"/>
  <c r="R9" i="76"/>
  <c r="R62" i="76"/>
  <c r="R90" i="76"/>
  <c r="R116" i="76"/>
  <c r="R120" i="76"/>
  <c r="R79" i="76"/>
  <c r="R20" i="76"/>
  <c r="R38" i="76"/>
  <c r="R112" i="76"/>
  <c r="R82" i="76"/>
  <c r="R118" i="76"/>
  <c r="R15" i="76"/>
  <c r="R29" i="76"/>
  <c r="R94" i="76"/>
  <c r="R8" i="76"/>
  <c r="R12" i="76"/>
  <c r="R32" i="76"/>
  <c r="R41" i="76"/>
  <c r="R119" i="76"/>
  <c r="R26" i="76"/>
  <c r="R42" i="76"/>
  <c r="R27" i="76"/>
  <c r="R124" i="76"/>
  <c r="R43" i="76"/>
  <c r="R60" i="76"/>
  <c r="R123" i="76"/>
  <c r="R10" i="76"/>
  <c r="R73" i="76"/>
  <c r="R19" i="76"/>
  <c r="R58" i="76"/>
  <c r="R33" i="76"/>
  <c r="R97" i="76"/>
  <c r="R36" i="76"/>
  <c r="R66" i="76"/>
  <c r="R68" i="76"/>
  <c r="R86" i="76"/>
  <c r="R100" i="76"/>
  <c r="R30" i="76"/>
  <c r="R17" i="76"/>
  <c r="R93" i="76"/>
  <c r="R70" i="76"/>
  <c r="R45" i="76"/>
  <c r="R23" i="76"/>
  <c r="R37" i="76"/>
  <c r="R50" i="76"/>
  <c r="R69" i="76"/>
  <c r="R75" i="76"/>
  <c r="R46" i="76"/>
  <c r="R85" i="76"/>
  <c r="R80" i="76"/>
  <c r="R117" i="76"/>
  <c r="R56" i="76"/>
  <c r="R122" i="76"/>
  <c r="R115" i="76"/>
  <c r="R40" i="76"/>
  <c r="R49" i="76"/>
  <c r="R114" i="76"/>
  <c r="R98" i="76"/>
  <c r="R18" i="76"/>
  <c r="R21" i="76"/>
  <c r="R104" i="76"/>
  <c r="R34" i="76"/>
  <c r="R48" i="76"/>
  <c r="R87" i="76"/>
  <c r="R55" i="76"/>
  <c r="R105" i="76"/>
  <c r="R74" i="76"/>
  <c r="R61" i="76"/>
  <c r="R78" i="76"/>
  <c r="R121" i="76"/>
  <c r="R95" i="76"/>
  <c r="R63" i="76"/>
  <c r="R52" i="76"/>
  <c r="R47" i="76"/>
  <c r="R31" i="76"/>
  <c r="R111" i="76"/>
  <c r="R81" i="76"/>
  <c r="R101" i="76"/>
  <c r="R25" i="76"/>
  <c r="R53" i="76"/>
  <c r="R103" i="76"/>
  <c r="R14" i="76"/>
  <c r="R51" i="76"/>
  <c r="R106" i="76"/>
  <c r="R54" i="76"/>
  <c r="R28" i="76"/>
  <c r="R89" i="76"/>
  <c r="R92" i="76"/>
  <c r="R7" i="76"/>
  <c r="R113" i="76"/>
  <c r="R107" i="76"/>
  <c r="R99" i="76"/>
  <c r="R88" i="76"/>
  <c r="R65" i="76"/>
  <c r="R110" i="76"/>
  <c r="R22" i="76"/>
  <c r="R71" i="76"/>
  <c r="R96" i="76"/>
  <c r="R13" i="76"/>
  <c r="R39" i="76"/>
  <c r="R109" i="76"/>
  <c r="R77" i="76"/>
  <c r="R84" i="76"/>
  <c r="R67" i="76"/>
  <c r="R102" i="76"/>
  <c r="R57" i="76"/>
  <c r="R125" i="76"/>
  <c r="R64" i="76"/>
  <c r="BB15" i="10"/>
  <c r="BC13" i="10"/>
  <c r="BC10" i="10"/>
  <c r="BC11" i="10"/>
  <c r="BC12" i="10"/>
  <c r="BC9" i="10"/>
  <c r="BC4" i="10"/>
  <c r="S72" i="76" l="1"/>
  <c r="S11" i="76"/>
  <c r="S15" i="76"/>
  <c r="S79" i="76"/>
  <c r="S24" i="76"/>
  <c r="S83" i="76"/>
  <c r="S59" i="76"/>
  <c r="S91" i="76"/>
  <c r="S76" i="76"/>
  <c r="S20" i="76"/>
  <c r="S108" i="76"/>
  <c r="S44" i="76"/>
  <c r="S16" i="76"/>
  <c r="S82" i="76"/>
  <c r="S38" i="76"/>
  <c r="S26" i="76"/>
  <c r="S32" i="76"/>
  <c r="S120" i="76"/>
  <c r="S29" i="76"/>
  <c r="S35" i="76"/>
  <c r="S116" i="76"/>
  <c r="S118" i="76"/>
  <c r="S112" i="76"/>
  <c r="S94" i="76"/>
  <c r="S9" i="76"/>
  <c r="S41" i="76"/>
  <c r="S90" i="76"/>
  <c r="S119" i="76"/>
  <c r="S33" i="76"/>
  <c r="S30" i="76"/>
  <c r="S8" i="76"/>
  <c r="S19" i="76"/>
  <c r="S27" i="76"/>
  <c r="S124" i="76"/>
  <c r="S58" i="76"/>
  <c r="S60" i="76"/>
  <c r="S43" i="76"/>
  <c r="S73" i="76"/>
  <c r="S42" i="76"/>
  <c r="S68" i="76"/>
  <c r="S12" i="76"/>
  <c r="S10" i="76"/>
  <c r="S62" i="76"/>
  <c r="S123" i="76"/>
  <c r="S86" i="76"/>
  <c r="S70" i="76"/>
  <c r="S45" i="76"/>
  <c r="S66" i="76"/>
  <c r="S49" i="76"/>
  <c r="S115" i="76"/>
  <c r="S100" i="76"/>
  <c r="S17" i="76"/>
  <c r="S23" i="76"/>
  <c r="S36" i="76"/>
  <c r="S97" i="76"/>
  <c r="S37" i="76"/>
  <c r="S93" i="76"/>
  <c r="S117" i="76"/>
  <c r="S50" i="76"/>
  <c r="S122" i="76"/>
  <c r="S63" i="76"/>
  <c r="S69" i="76"/>
  <c r="S40" i="76"/>
  <c r="S95" i="76"/>
  <c r="S18" i="76"/>
  <c r="S34" i="76"/>
  <c r="S87" i="76"/>
  <c r="S31" i="76"/>
  <c r="S114" i="76"/>
  <c r="S80" i="76"/>
  <c r="S46" i="76"/>
  <c r="S85" i="76"/>
  <c r="S98" i="76"/>
  <c r="S81" i="76"/>
  <c r="S55" i="76"/>
  <c r="S21" i="76"/>
  <c r="S56" i="76"/>
  <c r="S111" i="76"/>
  <c r="S48" i="76"/>
  <c r="S78" i="76"/>
  <c r="S65" i="76"/>
  <c r="S109" i="76"/>
  <c r="S53" i="76"/>
  <c r="S106" i="76"/>
  <c r="S105" i="76"/>
  <c r="S121" i="76"/>
  <c r="S113" i="76"/>
  <c r="S61" i="76"/>
  <c r="S52" i="76"/>
  <c r="S104" i="76"/>
  <c r="S103" i="76"/>
  <c r="S75" i="76"/>
  <c r="S13" i="76"/>
  <c r="S25" i="76"/>
  <c r="S14" i="76"/>
  <c r="S51" i="76"/>
  <c r="S89" i="76"/>
  <c r="S64" i="76"/>
  <c r="S28" i="76"/>
  <c r="S99" i="76"/>
  <c r="S102" i="76"/>
  <c r="S84" i="76"/>
  <c r="S67" i="76"/>
  <c r="S101" i="76"/>
  <c r="S39" i="76"/>
  <c r="S88" i="76"/>
  <c r="S96" i="76"/>
  <c r="S47" i="76"/>
  <c r="S110" i="76"/>
  <c r="S71" i="76"/>
  <c r="S77" i="76"/>
  <c r="S22" i="76"/>
  <c r="S54" i="76"/>
  <c r="S7" i="76"/>
  <c r="S92" i="76"/>
  <c r="S107" i="76"/>
  <c r="S74" i="76"/>
  <c r="S57" i="76"/>
  <c r="S125" i="76"/>
  <c r="BC15" i="10"/>
  <c r="BD13" i="10"/>
  <c r="BD10" i="10"/>
  <c r="BD12" i="10"/>
  <c r="BD9" i="10"/>
  <c r="BD4" i="10"/>
  <c r="BD11" i="10"/>
  <c r="T108" i="76" l="1"/>
  <c r="T76" i="76"/>
  <c r="T16" i="76"/>
  <c r="T15" i="76"/>
  <c r="T44" i="76"/>
  <c r="T120" i="76"/>
  <c r="T29" i="76"/>
  <c r="T38" i="76"/>
  <c r="T59" i="76"/>
  <c r="T72" i="76"/>
  <c r="T83" i="76"/>
  <c r="T91" i="76"/>
  <c r="T11" i="76"/>
  <c r="T35" i="76"/>
  <c r="T82" i="76"/>
  <c r="T90" i="76"/>
  <c r="T62" i="76"/>
  <c r="T24" i="76"/>
  <c r="T9" i="76"/>
  <c r="T79" i="76"/>
  <c r="T118" i="76"/>
  <c r="T32" i="76"/>
  <c r="T112" i="76"/>
  <c r="T20" i="76"/>
  <c r="T94" i="76"/>
  <c r="T26" i="76"/>
  <c r="T119" i="76"/>
  <c r="T116" i="76"/>
  <c r="T41" i="76"/>
  <c r="T42" i="76"/>
  <c r="T19" i="76"/>
  <c r="T60" i="76"/>
  <c r="T8" i="76"/>
  <c r="T73" i="76"/>
  <c r="T27" i="76"/>
  <c r="T124" i="76"/>
  <c r="T12" i="76"/>
  <c r="T43" i="76"/>
  <c r="T86" i="76"/>
  <c r="T123" i="76"/>
  <c r="T68" i="76"/>
  <c r="T58" i="76"/>
  <c r="T33" i="76"/>
  <c r="T30" i="76"/>
  <c r="T17" i="76"/>
  <c r="T37" i="76"/>
  <c r="T45" i="76"/>
  <c r="T93" i="76"/>
  <c r="T10" i="76"/>
  <c r="T36" i="76"/>
  <c r="T66" i="76"/>
  <c r="T100" i="76"/>
  <c r="T97" i="76"/>
  <c r="T50" i="76"/>
  <c r="T70" i="76"/>
  <c r="T23" i="76"/>
  <c r="T69" i="76"/>
  <c r="T34" i="76"/>
  <c r="T87" i="76"/>
  <c r="T98" i="76"/>
  <c r="T95" i="76"/>
  <c r="T85" i="76"/>
  <c r="T63" i="76"/>
  <c r="T49" i="76"/>
  <c r="T115" i="76"/>
  <c r="T40" i="76"/>
  <c r="T56" i="76"/>
  <c r="T75" i="76"/>
  <c r="T21" i="76"/>
  <c r="T114" i="76"/>
  <c r="T117" i="76"/>
  <c r="T80" i="76"/>
  <c r="T111" i="76"/>
  <c r="T46" i="76"/>
  <c r="T122" i="76"/>
  <c r="T31" i="76"/>
  <c r="T106" i="76"/>
  <c r="T61" i="76"/>
  <c r="T18" i="76"/>
  <c r="T81" i="76"/>
  <c r="T52" i="76"/>
  <c r="T54" i="76"/>
  <c r="T74" i="76"/>
  <c r="T53" i="76"/>
  <c r="T105" i="76"/>
  <c r="T121" i="76"/>
  <c r="T48" i="76"/>
  <c r="T78" i="76"/>
  <c r="T47" i="76"/>
  <c r="T14" i="76"/>
  <c r="T107" i="76"/>
  <c r="T103" i="76"/>
  <c r="T104" i="76"/>
  <c r="T55" i="76"/>
  <c r="T65" i="76"/>
  <c r="T109" i="76"/>
  <c r="T25" i="76"/>
  <c r="T101" i="76"/>
  <c r="T39" i="76"/>
  <c r="T71" i="76"/>
  <c r="T110" i="76"/>
  <c r="T22" i="76"/>
  <c r="T102" i="76"/>
  <c r="T13" i="76"/>
  <c r="T77" i="76"/>
  <c r="T67" i="76"/>
  <c r="T96" i="76"/>
  <c r="T7" i="76"/>
  <c r="T99" i="76"/>
  <c r="T88" i="76"/>
  <c r="T92" i="76"/>
  <c r="T51" i="76"/>
  <c r="T89" i="76"/>
  <c r="T113" i="76"/>
  <c r="T28" i="76"/>
  <c r="T84" i="76"/>
  <c r="T57" i="76"/>
  <c r="T125" i="76"/>
  <c r="T64" i="76"/>
  <c r="BD15" i="10"/>
  <c r="BE10" i="10"/>
  <c r="BE12" i="10"/>
  <c r="BE9" i="10"/>
  <c r="BE4" i="10"/>
  <c r="BE11" i="10"/>
  <c r="BE13" i="10"/>
  <c r="U24" i="76" l="1"/>
  <c r="U59" i="76"/>
  <c r="U91" i="76"/>
  <c r="U44" i="76"/>
  <c r="U16" i="76"/>
  <c r="U11" i="76"/>
  <c r="U83" i="76"/>
  <c r="U72" i="76"/>
  <c r="U76" i="76"/>
  <c r="U108" i="76"/>
  <c r="U38" i="76"/>
  <c r="U79" i="76"/>
  <c r="U29" i="76"/>
  <c r="U20" i="76"/>
  <c r="U120" i="76"/>
  <c r="U15" i="76"/>
  <c r="U41" i="76"/>
  <c r="U116" i="76"/>
  <c r="U35" i="76"/>
  <c r="U90" i="76"/>
  <c r="U82" i="76"/>
  <c r="U112" i="76"/>
  <c r="U94" i="76"/>
  <c r="U26" i="76"/>
  <c r="U9" i="76"/>
  <c r="U118" i="76"/>
  <c r="U32" i="76"/>
  <c r="U62" i="76"/>
  <c r="U86" i="76"/>
  <c r="U119" i="76"/>
  <c r="U10" i="76"/>
  <c r="U68" i="76"/>
  <c r="U19" i="76"/>
  <c r="U12" i="76"/>
  <c r="U100" i="76"/>
  <c r="U58" i="76"/>
  <c r="U33" i="76"/>
  <c r="U42" i="76"/>
  <c r="U60" i="76"/>
  <c r="U27" i="76"/>
  <c r="U123" i="76"/>
  <c r="U8" i="76"/>
  <c r="U43" i="76"/>
  <c r="U73" i="76"/>
  <c r="U124" i="76"/>
  <c r="U30" i="76"/>
  <c r="U45" i="76"/>
  <c r="U70" i="76"/>
  <c r="U36" i="76"/>
  <c r="U93" i="76"/>
  <c r="U115" i="76"/>
  <c r="U66" i="76"/>
  <c r="U37" i="76"/>
  <c r="U17" i="76"/>
  <c r="U49" i="76"/>
  <c r="U23" i="76"/>
  <c r="U97" i="76"/>
  <c r="U69" i="76"/>
  <c r="U50" i="76"/>
  <c r="U80" i="76"/>
  <c r="U56" i="76"/>
  <c r="U122" i="76"/>
  <c r="U95" i="76"/>
  <c r="U21" i="76"/>
  <c r="U117" i="76"/>
  <c r="U63" i="76"/>
  <c r="U53" i="76"/>
  <c r="U106" i="76"/>
  <c r="U98" i="76"/>
  <c r="U111" i="76"/>
  <c r="U31" i="76"/>
  <c r="U85" i="76"/>
  <c r="U40" i="76"/>
  <c r="U114" i="76"/>
  <c r="U81" i="76"/>
  <c r="U61" i="76"/>
  <c r="U104" i="76"/>
  <c r="U78" i="76"/>
  <c r="U105" i="76"/>
  <c r="U13" i="76"/>
  <c r="U109" i="76"/>
  <c r="U18" i="76"/>
  <c r="U65" i="76"/>
  <c r="U121" i="76"/>
  <c r="U87" i="76"/>
  <c r="U101" i="76"/>
  <c r="U51" i="76"/>
  <c r="U34" i="76"/>
  <c r="U55" i="76"/>
  <c r="U52" i="76"/>
  <c r="U89" i="76"/>
  <c r="U75" i="76"/>
  <c r="U46" i="76"/>
  <c r="U48" i="76"/>
  <c r="U47" i="76"/>
  <c r="U14" i="76"/>
  <c r="U107" i="76"/>
  <c r="U39" i="76"/>
  <c r="U74" i="76"/>
  <c r="U71" i="76"/>
  <c r="U28" i="76"/>
  <c r="U7" i="76"/>
  <c r="U96" i="76"/>
  <c r="U54" i="76"/>
  <c r="U77" i="76"/>
  <c r="U113" i="76"/>
  <c r="U99" i="76"/>
  <c r="U103" i="76"/>
  <c r="U110" i="76"/>
  <c r="U125" i="76"/>
  <c r="U57" i="76"/>
  <c r="U67" i="76"/>
  <c r="U25" i="76"/>
  <c r="U102" i="76"/>
  <c r="U92" i="76"/>
  <c r="U88" i="76"/>
  <c r="U84" i="76"/>
  <c r="U22" i="76"/>
  <c r="U64" i="76"/>
  <c r="BE15" i="10"/>
  <c r="BF12" i="10"/>
  <c r="BF9" i="10"/>
  <c r="BF4" i="10"/>
  <c r="BF11" i="10"/>
  <c r="BF10" i="10"/>
  <c r="BF13" i="10"/>
  <c r="V44" i="76" l="1"/>
  <c r="V59" i="76"/>
  <c r="V120" i="76"/>
  <c r="V11" i="76"/>
  <c r="V108" i="76"/>
  <c r="V72" i="76"/>
  <c r="V91" i="76"/>
  <c r="V79" i="76"/>
  <c r="V16" i="76"/>
  <c r="V76" i="76"/>
  <c r="V83" i="76"/>
  <c r="V15" i="76"/>
  <c r="V20" i="76"/>
  <c r="V38" i="76"/>
  <c r="V94" i="76"/>
  <c r="V8" i="76"/>
  <c r="V35" i="76"/>
  <c r="V116" i="76"/>
  <c r="V24" i="76"/>
  <c r="V118" i="76"/>
  <c r="V26" i="76"/>
  <c r="V9" i="76"/>
  <c r="V29" i="76"/>
  <c r="V32" i="76"/>
  <c r="V41" i="76"/>
  <c r="V112" i="76"/>
  <c r="V42" i="76"/>
  <c r="V82" i="76"/>
  <c r="V90" i="76"/>
  <c r="V60" i="76"/>
  <c r="V43" i="76"/>
  <c r="V33" i="76"/>
  <c r="V12" i="76"/>
  <c r="V119" i="76"/>
  <c r="V73" i="76"/>
  <c r="V27" i="76"/>
  <c r="V62" i="76"/>
  <c r="V19" i="76"/>
  <c r="V10" i="76"/>
  <c r="V123" i="76"/>
  <c r="V124" i="76"/>
  <c r="V70" i="76"/>
  <c r="V37" i="76"/>
  <c r="V36" i="76"/>
  <c r="V100" i="76"/>
  <c r="V68" i="76"/>
  <c r="V45" i="76"/>
  <c r="V86" i="76"/>
  <c r="V49" i="76"/>
  <c r="V93" i="76"/>
  <c r="V17" i="76"/>
  <c r="V97" i="76"/>
  <c r="V69" i="76"/>
  <c r="V30" i="76"/>
  <c r="V58" i="76"/>
  <c r="V23" i="76"/>
  <c r="V66" i="76"/>
  <c r="V117" i="76"/>
  <c r="V75" i="76"/>
  <c r="V115" i="76"/>
  <c r="V85" i="76"/>
  <c r="V50" i="76"/>
  <c r="V87" i="76"/>
  <c r="V63" i="76"/>
  <c r="V122" i="76"/>
  <c r="V114" i="76"/>
  <c r="V80" i="76"/>
  <c r="V18" i="76"/>
  <c r="V40" i="76"/>
  <c r="V56" i="76"/>
  <c r="V31" i="76"/>
  <c r="V53" i="76"/>
  <c r="V111" i="76"/>
  <c r="V98" i="76"/>
  <c r="V95" i="76"/>
  <c r="V46" i="76"/>
  <c r="V34" i="76"/>
  <c r="V55" i="76"/>
  <c r="V48" i="76"/>
  <c r="V25" i="76"/>
  <c r="V78" i="76"/>
  <c r="V121" i="76"/>
  <c r="V61" i="76"/>
  <c r="V81" i="76"/>
  <c r="V52" i="76"/>
  <c r="V54" i="76"/>
  <c r="V113" i="76"/>
  <c r="V74" i="76"/>
  <c r="V105" i="76"/>
  <c r="V47" i="76"/>
  <c r="V107" i="76"/>
  <c r="V65" i="76"/>
  <c r="V21" i="76"/>
  <c r="V106" i="76"/>
  <c r="V103" i="76"/>
  <c r="V13" i="76"/>
  <c r="V104" i="76"/>
  <c r="V109" i="76"/>
  <c r="V39" i="76"/>
  <c r="V96" i="76"/>
  <c r="V84" i="76"/>
  <c r="V22" i="76"/>
  <c r="V88" i="76"/>
  <c r="V101" i="76"/>
  <c r="V51" i="76"/>
  <c r="V7" i="76"/>
  <c r="V99" i="76"/>
  <c r="V64" i="76"/>
  <c r="V28" i="76"/>
  <c r="V89" i="76"/>
  <c r="V92" i="76"/>
  <c r="V110" i="76"/>
  <c r="V67" i="76"/>
  <c r="V57" i="76"/>
  <c r="V14" i="76"/>
  <c r="V77" i="76"/>
  <c r="V102" i="76"/>
  <c r="V71" i="76"/>
  <c r="V125" i="76"/>
  <c r="BF15" i="10"/>
  <c r="BG12" i="10"/>
  <c r="BG9" i="10"/>
  <c r="BG4" i="10"/>
  <c r="BG11" i="10"/>
  <c r="BG13" i="10"/>
  <c r="BG10" i="10"/>
  <c r="W15" i="76" l="1"/>
  <c r="W44" i="76"/>
  <c r="W91" i="76"/>
  <c r="W83" i="76"/>
  <c r="W24" i="76"/>
  <c r="W59" i="76"/>
  <c r="W16" i="76"/>
  <c r="W76" i="76"/>
  <c r="W108" i="76"/>
  <c r="W72" i="76"/>
  <c r="W20" i="76"/>
  <c r="W11" i="76"/>
  <c r="W29" i="76"/>
  <c r="W116" i="76"/>
  <c r="W38" i="76"/>
  <c r="W118" i="76"/>
  <c r="W90" i="76"/>
  <c r="W119" i="76"/>
  <c r="W94" i="76"/>
  <c r="W32" i="76"/>
  <c r="W8" i="76"/>
  <c r="W112" i="76"/>
  <c r="W82" i="76"/>
  <c r="W120" i="76"/>
  <c r="W79" i="76"/>
  <c r="W35" i="76"/>
  <c r="W9" i="76"/>
  <c r="W26" i="76"/>
  <c r="W41" i="76"/>
  <c r="W62" i="76"/>
  <c r="W33" i="76"/>
  <c r="W68" i="76"/>
  <c r="W19" i="76"/>
  <c r="W12" i="76"/>
  <c r="W73" i="76"/>
  <c r="W42" i="76"/>
  <c r="W43" i="76"/>
  <c r="W27" i="76"/>
  <c r="W86" i="76"/>
  <c r="W60" i="76"/>
  <c r="W100" i="76"/>
  <c r="W66" i="76"/>
  <c r="W30" i="76"/>
  <c r="W124" i="76"/>
  <c r="W58" i="76"/>
  <c r="W93" i="76"/>
  <c r="W23" i="76"/>
  <c r="W123" i="76"/>
  <c r="W70" i="76"/>
  <c r="W97" i="76"/>
  <c r="W45" i="76"/>
  <c r="W10" i="76"/>
  <c r="W37" i="76"/>
  <c r="W115" i="76"/>
  <c r="W17" i="76"/>
  <c r="W36" i="76"/>
  <c r="W50" i="76"/>
  <c r="W49" i="76"/>
  <c r="W122" i="76"/>
  <c r="W34" i="76"/>
  <c r="W117" i="76"/>
  <c r="W69" i="76"/>
  <c r="W87" i="76"/>
  <c r="W95" i="76"/>
  <c r="W63" i="76"/>
  <c r="W18" i="76"/>
  <c r="W85" i="76"/>
  <c r="W56" i="76"/>
  <c r="W98" i="76"/>
  <c r="W40" i="76"/>
  <c r="W75" i="76"/>
  <c r="W104" i="76"/>
  <c r="W21" i="76"/>
  <c r="W111" i="76"/>
  <c r="W55" i="76"/>
  <c r="W61" i="76"/>
  <c r="W48" i="76"/>
  <c r="W80" i="76"/>
  <c r="W46" i="76"/>
  <c r="W114" i="76"/>
  <c r="W107" i="76"/>
  <c r="W31" i="76"/>
  <c r="W106" i="76"/>
  <c r="W103" i="76"/>
  <c r="W78" i="76"/>
  <c r="W14" i="76"/>
  <c r="W109" i="76"/>
  <c r="W113" i="76"/>
  <c r="W81" i="76"/>
  <c r="W121" i="76"/>
  <c r="W53" i="76"/>
  <c r="W51" i="76"/>
  <c r="W39" i="76"/>
  <c r="W74" i="76"/>
  <c r="W105" i="76"/>
  <c r="W13" i="76"/>
  <c r="W22" i="76"/>
  <c r="W88" i="76"/>
  <c r="W64" i="76"/>
  <c r="W92" i="76"/>
  <c r="W101" i="76"/>
  <c r="W77" i="76"/>
  <c r="W96" i="76"/>
  <c r="W84" i="76"/>
  <c r="W65" i="76"/>
  <c r="W71" i="76"/>
  <c r="W54" i="76"/>
  <c r="W28" i="76"/>
  <c r="W99" i="76"/>
  <c r="W110" i="76"/>
  <c r="W7" i="76"/>
  <c r="W89" i="76"/>
  <c r="W52" i="76"/>
  <c r="W25" i="76"/>
  <c r="W102" i="76"/>
  <c r="W47" i="76"/>
  <c r="W67" i="76"/>
  <c r="W125" i="76"/>
  <c r="W57" i="76"/>
  <c r="BG15" i="10"/>
  <c r="BH9" i="10"/>
  <c r="BH4" i="10"/>
  <c r="BH11" i="10"/>
  <c r="BH13" i="10"/>
  <c r="BH10" i="10"/>
  <c r="BH12" i="10"/>
  <c r="X91" i="76" l="1"/>
  <c r="X16" i="76"/>
  <c r="X76" i="76"/>
  <c r="X44" i="76"/>
  <c r="X79" i="76"/>
  <c r="X20" i="76"/>
  <c r="X72" i="76"/>
  <c r="X59" i="76"/>
  <c r="X11" i="76"/>
  <c r="X116" i="76"/>
  <c r="X120" i="76"/>
  <c r="X108" i="76"/>
  <c r="X83" i="76"/>
  <c r="X35" i="76"/>
  <c r="X90" i="76"/>
  <c r="X119" i="76"/>
  <c r="X41" i="76"/>
  <c r="X82" i="76"/>
  <c r="X15" i="76"/>
  <c r="X24" i="76"/>
  <c r="X118" i="76"/>
  <c r="X112" i="76"/>
  <c r="X26" i="76"/>
  <c r="X9" i="76"/>
  <c r="X94" i="76"/>
  <c r="X29" i="76"/>
  <c r="X38" i="76"/>
  <c r="X32" i="76"/>
  <c r="X12" i="76"/>
  <c r="X58" i="76"/>
  <c r="X60" i="76"/>
  <c r="X123" i="76"/>
  <c r="X33" i="76"/>
  <c r="X42" i="76"/>
  <c r="X73" i="76"/>
  <c r="X27" i="76"/>
  <c r="X62" i="76"/>
  <c r="X8" i="76"/>
  <c r="X43" i="76"/>
  <c r="X19" i="76"/>
  <c r="X86" i="76"/>
  <c r="X10" i="76"/>
  <c r="X36" i="76"/>
  <c r="X97" i="76"/>
  <c r="X45" i="76"/>
  <c r="X100" i="76"/>
  <c r="X68" i="76"/>
  <c r="X30" i="76"/>
  <c r="X70" i="76"/>
  <c r="X23" i="76"/>
  <c r="X37" i="76"/>
  <c r="X66" i="76"/>
  <c r="X50" i="76"/>
  <c r="X49" i="76"/>
  <c r="X17" i="76"/>
  <c r="X124" i="76"/>
  <c r="X93" i="76"/>
  <c r="X85" i="76"/>
  <c r="X117" i="76"/>
  <c r="X122" i="76"/>
  <c r="X80" i="76"/>
  <c r="X115" i="76"/>
  <c r="X40" i="76"/>
  <c r="X34" i="76"/>
  <c r="X18" i="76"/>
  <c r="X46" i="76"/>
  <c r="X21" i="76"/>
  <c r="X69" i="76"/>
  <c r="X98" i="76"/>
  <c r="X63" i="76"/>
  <c r="X53" i="76"/>
  <c r="X114" i="76"/>
  <c r="X56" i="76"/>
  <c r="X31" i="76"/>
  <c r="X55" i="76"/>
  <c r="X87" i="76"/>
  <c r="X95" i="76"/>
  <c r="X61" i="76"/>
  <c r="X75" i="76"/>
  <c r="X81" i="76"/>
  <c r="X103" i="76"/>
  <c r="X14" i="76"/>
  <c r="X78" i="76"/>
  <c r="X51" i="76"/>
  <c r="X105" i="76"/>
  <c r="X107" i="76"/>
  <c r="X13" i="76"/>
  <c r="X54" i="76"/>
  <c r="X48" i="76"/>
  <c r="X104" i="76"/>
  <c r="X52" i="76"/>
  <c r="X111" i="76"/>
  <c r="X39" i="76"/>
  <c r="X106" i="76"/>
  <c r="X113" i="76"/>
  <c r="X74" i="76"/>
  <c r="X67" i="76"/>
  <c r="X71" i="76"/>
  <c r="X57" i="76"/>
  <c r="X22" i="76"/>
  <c r="X110" i="76"/>
  <c r="X96" i="76"/>
  <c r="X99" i="76"/>
  <c r="X92" i="76"/>
  <c r="X102" i="76"/>
  <c r="X28" i="76"/>
  <c r="X109" i="76"/>
  <c r="X89" i="76"/>
  <c r="X101" i="76"/>
  <c r="X65" i="76"/>
  <c r="X25" i="76"/>
  <c r="X7" i="76"/>
  <c r="X84" i="76"/>
  <c r="X121" i="76"/>
  <c r="X47" i="76"/>
  <c r="X88" i="76"/>
  <c r="X77" i="76"/>
  <c r="X125" i="76"/>
  <c r="X64" i="76"/>
  <c r="BH15" i="10"/>
  <c r="BI9" i="10"/>
  <c r="BI11" i="10"/>
  <c r="BI13" i="10"/>
  <c r="BI10" i="10"/>
  <c r="BI12" i="10"/>
  <c r="BI4" i="10"/>
  <c r="Y11" i="76" l="1"/>
  <c r="Y108" i="76"/>
  <c r="Y44" i="76"/>
  <c r="Y16" i="76"/>
  <c r="Y79" i="76"/>
  <c r="Y72" i="76"/>
  <c r="Y83" i="76"/>
  <c r="Y76" i="76"/>
  <c r="Y59" i="76"/>
  <c r="Y91" i="76"/>
  <c r="Y82" i="76"/>
  <c r="Y20" i="76"/>
  <c r="Y35" i="76"/>
  <c r="Y41" i="76"/>
  <c r="Y15" i="76"/>
  <c r="Y29" i="76"/>
  <c r="Y118" i="76"/>
  <c r="Y26" i="76"/>
  <c r="Y32" i="76"/>
  <c r="Y90" i="76"/>
  <c r="Y112" i="76"/>
  <c r="Y116" i="76"/>
  <c r="Y120" i="76"/>
  <c r="Y94" i="76"/>
  <c r="Y9" i="76"/>
  <c r="Y8" i="76"/>
  <c r="Y62" i="76"/>
  <c r="Y24" i="76"/>
  <c r="Y38" i="76"/>
  <c r="Y27" i="76"/>
  <c r="Y73" i="76"/>
  <c r="Y60" i="76"/>
  <c r="Y33" i="76"/>
  <c r="Y119" i="76"/>
  <c r="Y12" i="76"/>
  <c r="Y100" i="76"/>
  <c r="Y19" i="76"/>
  <c r="Y42" i="76"/>
  <c r="Y43" i="76"/>
  <c r="Y123" i="76"/>
  <c r="Y30" i="76"/>
  <c r="Y58" i="76"/>
  <c r="Y10" i="76"/>
  <c r="Y93" i="76"/>
  <c r="Y37" i="76"/>
  <c r="Y66" i="76"/>
  <c r="Y45" i="76"/>
  <c r="Y124" i="76"/>
  <c r="Y86" i="76"/>
  <c r="Y70" i="76"/>
  <c r="Y23" i="76"/>
  <c r="Y68" i="76"/>
  <c r="Y17" i="76"/>
  <c r="Y36" i="76"/>
  <c r="Y97" i="76"/>
  <c r="Y69" i="76"/>
  <c r="Y115" i="76"/>
  <c r="Y21" i="76"/>
  <c r="Y50" i="76"/>
  <c r="Y98" i="76"/>
  <c r="Y80" i="76"/>
  <c r="Y18" i="76"/>
  <c r="Y49" i="76"/>
  <c r="Y56" i="76"/>
  <c r="Y122" i="76"/>
  <c r="Y34" i="76"/>
  <c r="Y87" i="76"/>
  <c r="Y95" i="76"/>
  <c r="Y85" i="76"/>
  <c r="Y117" i="76"/>
  <c r="Y63" i="76"/>
  <c r="Y55" i="76"/>
  <c r="Y106" i="76"/>
  <c r="Y114" i="76"/>
  <c r="Y46" i="76"/>
  <c r="Y40" i="76"/>
  <c r="Y111" i="76"/>
  <c r="Y104" i="76"/>
  <c r="Y53" i="76"/>
  <c r="Y75" i="76"/>
  <c r="Y81" i="76"/>
  <c r="Y121" i="76"/>
  <c r="Y47" i="76"/>
  <c r="Y31" i="76"/>
  <c r="Y48" i="76"/>
  <c r="Y52" i="76"/>
  <c r="Y103" i="76"/>
  <c r="Y13" i="76"/>
  <c r="Y39" i="76"/>
  <c r="Y65" i="76"/>
  <c r="Y51" i="76"/>
  <c r="Y78" i="76"/>
  <c r="Y105" i="76"/>
  <c r="Y89" i="76"/>
  <c r="Y107" i="76"/>
  <c r="Y61" i="76"/>
  <c r="Y25" i="76"/>
  <c r="Y88" i="76"/>
  <c r="Y102" i="76"/>
  <c r="Y84" i="76"/>
  <c r="Y109" i="76"/>
  <c r="Y99" i="76"/>
  <c r="Y101" i="76"/>
  <c r="Y74" i="76"/>
  <c r="Y67" i="76"/>
  <c r="Y96" i="76"/>
  <c r="Y113" i="76"/>
  <c r="Y92" i="76"/>
  <c r="Y7" i="76"/>
  <c r="Y57" i="76"/>
  <c r="Y54" i="76"/>
  <c r="Y77" i="76"/>
  <c r="Y22" i="76"/>
  <c r="Y14" i="76"/>
  <c r="Y28" i="76"/>
  <c r="Y110" i="76"/>
  <c r="Y64" i="76"/>
  <c r="Y71" i="76"/>
  <c r="Y125" i="76"/>
  <c r="BI15" i="10"/>
  <c r="BJ11" i="10"/>
  <c r="BJ13" i="10"/>
  <c r="BJ10" i="10"/>
  <c r="BJ12" i="10"/>
  <c r="BJ9" i="10"/>
  <c r="BJ4" i="10"/>
  <c r="Z72" i="76" l="1"/>
  <c r="Z116" i="76"/>
  <c r="Z11" i="76"/>
  <c r="Z16" i="76"/>
  <c r="Z83" i="76"/>
  <c r="Z44" i="76"/>
  <c r="Z82" i="76"/>
  <c r="Z20" i="76"/>
  <c r="Z59" i="76"/>
  <c r="Z108" i="76"/>
  <c r="Z91" i="76"/>
  <c r="Z76" i="76"/>
  <c r="Z79" i="76"/>
  <c r="Z38" i="76"/>
  <c r="Z120" i="76"/>
  <c r="Z94" i="76"/>
  <c r="Z9" i="76"/>
  <c r="Z24" i="76"/>
  <c r="Z112" i="76"/>
  <c r="Z41" i="76"/>
  <c r="Z29" i="76"/>
  <c r="Z8" i="76"/>
  <c r="Z35" i="76"/>
  <c r="Z90" i="76"/>
  <c r="Z26" i="76"/>
  <c r="Z15" i="76"/>
  <c r="Z118" i="76"/>
  <c r="Z32" i="76"/>
  <c r="Z42" i="76"/>
  <c r="Z119" i="76"/>
  <c r="Z12" i="76"/>
  <c r="Z60" i="76"/>
  <c r="Z30" i="76"/>
  <c r="Z19" i="76"/>
  <c r="Z33" i="76"/>
  <c r="Z43" i="76"/>
  <c r="Z62" i="76"/>
  <c r="Z27" i="76"/>
  <c r="Z73" i="76"/>
  <c r="Z123" i="76"/>
  <c r="Z10" i="76"/>
  <c r="Z97" i="76"/>
  <c r="Z36" i="76"/>
  <c r="Z86" i="76"/>
  <c r="Z66" i="76"/>
  <c r="Z23" i="76"/>
  <c r="Z17" i="76"/>
  <c r="Z58" i="76"/>
  <c r="Z70" i="76"/>
  <c r="Z100" i="76"/>
  <c r="Z124" i="76"/>
  <c r="Z69" i="76"/>
  <c r="Z68" i="76"/>
  <c r="Z50" i="76"/>
  <c r="Z37" i="76"/>
  <c r="Z45" i="76"/>
  <c r="Z93" i="76"/>
  <c r="Z40" i="76"/>
  <c r="Z56" i="76"/>
  <c r="Z18" i="76"/>
  <c r="Z85" i="76"/>
  <c r="Z87" i="76"/>
  <c r="Z117" i="76"/>
  <c r="Z115" i="76"/>
  <c r="Z34" i="76"/>
  <c r="Z95" i="76"/>
  <c r="Z114" i="76"/>
  <c r="Z49" i="76"/>
  <c r="Z122" i="76"/>
  <c r="Z48" i="76"/>
  <c r="Z104" i="76"/>
  <c r="Z21" i="76"/>
  <c r="Z55" i="76"/>
  <c r="Z63" i="76"/>
  <c r="Z75" i="76"/>
  <c r="Z46" i="76"/>
  <c r="Z98" i="76"/>
  <c r="Z61" i="76"/>
  <c r="Z111" i="76"/>
  <c r="Z53" i="76"/>
  <c r="Z106" i="76"/>
  <c r="Z101" i="76"/>
  <c r="Z113" i="76"/>
  <c r="Z25" i="76"/>
  <c r="Z65" i="76"/>
  <c r="Z39" i="76"/>
  <c r="Z54" i="76"/>
  <c r="Z80" i="76"/>
  <c r="Z47" i="76"/>
  <c r="Z105" i="76"/>
  <c r="Z52" i="76"/>
  <c r="Z28" i="76"/>
  <c r="Z74" i="76"/>
  <c r="Z31" i="76"/>
  <c r="Z78" i="76"/>
  <c r="Z81" i="76"/>
  <c r="Z121" i="76"/>
  <c r="Z14" i="76"/>
  <c r="Z13" i="76"/>
  <c r="Z103" i="76"/>
  <c r="Z7" i="76"/>
  <c r="Z71" i="76"/>
  <c r="Z57" i="76"/>
  <c r="Z89" i="76"/>
  <c r="Z99" i="76"/>
  <c r="Z77" i="76"/>
  <c r="Z110" i="76"/>
  <c r="Z67" i="76"/>
  <c r="Z88" i="76"/>
  <c r="Z96" i="76"/>
  <c r="Z84" i="76"/>
  <c r="Z107" i="76"/>
  <c r="Z109" i="76"/>
  <c r="Z92" i="76"/>
  <c r="Z22" i="76"/>
  <c r="Z51" i="76"/>
  <c r="Z125" i="76"/>
  <c r="Z102" i="76"/>
  <c r="Z64" i="76"/>
  <c r="BJ15" i="10"/>
  <c r="BK13" i="10"/>
  <c r="BK10" i="10"/>
  <c r="BK12" i="10"/>
  <c r="BK9" i="10"/>
  <c r="BK4" i="10"/>
  <c r="BK11" i="10"/>
  <c r="AA59" i="76" l="1"/>
  <c r="AA72" i="76"/>
  <c r="AA82" i="76"/>
  <c r="AA91" i="76"/>
  <c r="AA108" i="76"/>
  <c r="AA44" i="76"/>
  <c r="AA11" i="76"/>
  <c r="AA83" i="76"/>
  <c r="AA76" i="76"/>
  <c r="AA24" i="76"/>
  <c r="AA16" i="76"/>
  <c r="AA120" i="76"/>
  <c r="AA15" i="76"/>
  <c r="AA8" i="76"/>
  <c r="AA12" i="76"/>
  <c r="AA41" i="76"/>
  <c r="AA20" i="76"/>
  <c r="AA26" i="76"/>
  <c r="AA112" i="76"/>
  <c r="AA38" i="76"/>
  <c r="AA35" i="76"/>
  <c r="AA42" i="76"/>
  <c r="AA90" i="76"/>
  <c r="AA79" i="76"/>
  <c r="AA32" i="76"/>
  <c r="AA116" i="76"/>
  <c r="AA29" i="76"/>
  <c r="AA94" i="76"/>
  <c r="AA118" i="76"/>
  <c r="AA9" i="76"/>
  <c r="AA43" i="76"/>
  <c r="AA33" i="76"/>
  <c r="AA19" i="76"/>
  <c r="AA27" i="76"/>
  <c r="AA119" i="76"/>
  <c r="AA62" i="76"/>
  <c r="AA60" i="76"/>
  <c r="AA73" i="76"/>
  <c r="AA30" i="76"/>
  <c r="AA58" i="76"/>
  <c r="AA45" i="76"/>
  <c r="AA68" i="76"/>
  <c r="AA10" i="76"/>
  <c r="AA124" i="76"/>
  <c r="AA23" i="76"/>
  <c r="AA97" i="76"/>
  <c r="AA36" i="76"/>
  <c r="AA66" i="76"/>
  <c r="AA17" i="76"/>
  <c r="AA69" i="76"/>
  <c r="AA100" i="76"/>
  <c r="AA86" i="76"/>
  <c r="AA70" i="76"/>
  <c r="AA37" i="76"/>
  <c r="AA93" i="76"/>
  <c r="AA123" i="76"/>
  <c r="AA115" i="76"/>
  <c r="AA49" i="76"/>
  <c r="AA50" i="76"/>
  <c r="AA34" i="76"/>
  <c r="AA98" i="76"/>
  <c r="AA75" i="76"/>
  <c r="AA21" i="76"/>
  <c r="AA55" i="76"/>
  <c r="AA48" i="76"/>
  <c r="AA81" i="76"/>
  <c r="AA53" i="76"/>
  <c r="AA117" i="76"/>
  <c r="AA40" i="76"/>
  <c r="AA63" i="76"/>
  <c r="AA18" i="76"/>
  <c r="AA106" i="76"/>
  <c r="AA85" i="76"/>
  <c r="AA95" i="76"/>
  <c r="AA61" i="76"/>
  <c r="AA104" i="76"/>
  <c r="AA56" i="76"/>
  <c r="AA87" i="76"/>
  <c r="AA80" i="76"/>
  <c r="AA105" i="76"/>
  <c r="AA107" i="76"/>
  <c r="AA14" i="76"/>
  <c r="AA39" i="76"/>
  <c r="AA28" i="76"/>
  <c r="AA74" i="76"/>
  <c r="AA114" i="76"/>
  <c r="AA103" i="76"/>
  <c r="AA65" i="76"/>
  <c r="AA51" i="76"/>
  <c r="AA25" i="76"/>
  <c r="AA78" i="76"/>
  <c r="AA46" i="76"/>
  <c r="AA121" i="76"/>
  <c r="AA122" i="76"/>
  <c r="AA52" i="76"/>
  <c r="AA54" i="76"/>
  <c r="AA47" i="76"/>
  <c r="AA89" i="76"/>
  <c r="AA31" i="76"/>
  <c r="AA111" i="76"/>
  <c r="AA109" i="76"/>
  <c r="AA77" i="76"/>
  <c r="AA67" i="76"/>
  <c r="AA110" i="76"/>
  <c r="AA88" i="76"/>
  <c r="AA113" i="76"/>
  <c r="AA96" i="76"/>
  <c r="AA99" i="76"/>
  <c r="AA102" i="76"/>
  <c r="AA101" i="76"/>
  <c r="AA13" i="76"/>
  <c r="AA7" i="76"/>
  <c r="AA22" i="76"/>
  <c r="AA92" i="76"/>
  <c r="AA71" i="76"/>
  <c r="AA64" i="76"/>
  <c r="AA84" i="76"/>
  <c r="AA57" i="76"/>
  <c r="AA125" i="76"/>
  <c r="BK15" i="10"/>
  <c r="BL13" i="10"/>
  <c r="BL10" i="10"/>
  <c r="BL12" i="10"/>
  <c r="BL9" i="10"/>
  <c r="BL4" i="10"/>
  <c r="BL11" i="10"/>
  <c r="AB59" i="76" l="1"/>
  <c r="AB91" i="76"/>
  <c r="AB76" i="76"/>
  <c r="AB11" i="76"/>
  <c r="AB72" i="76"/>
  <c r="AB44" i="76"/>
  <c r="AB83" i="76"/>
  <c r="AB120" i="76"/>
  <c r="AB108" i="76"/>
  <c r="AB82" i="76"/>
  <c r="AB20" i="76"/>
  <c r="AB16" i="76"/>
  <c r="AB15" i="76"/>
  <c r="AB29" i="76"/>
  <c r="AB79" i="76"/>
  <c r="AB26" i="76"/>
  <c r="AB112" i="76"/>
  <c r="AB94" i="76"/>
  <c r="AB41" i="76"/>
  <c r="AB38" i="76"/>
  <c r="AB116" i="76"/>
  <c r="AB90" i="76"/>
  <c r="AB8" i="76"/>
  <c r="AB35" i="76"/>
  <c r="AB12" i="76"/>
  <c r="AB24" i="76"/>
  <c r="AB32" i="76"/>
  <c r="AB118" i="76"/>
  <c r="AB9" i="76"/>
  <c r="AB62" i="76"/>
  <c r="AB60" i="76"/>
  <c r="AB73" i="76"/>
  <c r="AB27" i="76"/>
  <c r="AB42" i="76"/>
  <c r="AB43" i="76"/>
  <c r="AB10" i="76"/>
  <c r="AB33" i="76"/>
  <c r="AB123" i="76"/>
  <c r="AB119" i="76"/>
  <c r="AB86" i="76"/>
  <c r="AB19" i="76"/>
  <c r="AB100" i="76"/>
  <c r="AB124" i="76"/>
  <c r="AB37" i="76"/>
  <c r="AB93" i="76"/>
  <c r="AB70" i="76"/>
  <c r="AB36" i="76"/>
  <c r="AB17" i="76"/>
  <c r="AB97" i="76"/>
  <c r="AB23" i="76"/>
  <c r="AB58" i="76"/>
  <c r="AB68" i="76"/>
  <c r="AB45" i="76"/>
  <c r="AB30" i="76"/>
  <c r="AB69" i="76"/>
  <c r="AB66" i="76"/>
  <c r="AB63" i="76"/>
  <c r="AB21" i="76"/>
  <c r="AB117" i="76"/>
  <c r="AB40" i="76"/>
  <c r="AB122" i="76"/>
  <c r="AB75" i="76"/>
  <c r="AB49" i="76"/>
  <c r="AB115" i="76"/>
  <c r="AB114" i="76"/>
  <c r="AB50" i="76"/>
  <c r="AB56" i="76"/>
  <c r="AB98" i="76"/>
  <c r="AB18" i="76"/>
  <c r="AB87" i="76"/>
  <c r="AB80" i="76"/>
  <c r="AB46" i="76"/>
  <c r="AB53" i="76"/>
  <c r="AB85" i="76"/>
  <c r="AB81" i="76"/>
  <c r="AB61" i="76"/>
  <c r="AB31" i="76"/>
  <c r="AB55" i="76"/>
  <c r="AB48" i="76"/>
  <c r="AB104" i="76"/>
  <c r="AB95" i="76"/>
  <c r="AB111" i="76"/>
  <c r="AB13" i="76"/>
  <c r="AB39" i="76"/>
  <c r="AB105" i="76"/>
  <c r="AB52" i="76"/>
  <c r="AB14" i="76"/>
  <c r="AB106" i="76"/>
  <c r="AB78" i="76"/>
  <c r="AB34" i="76"/>
  <c r="AB113" i="76"/>
  <c r="AB28" i="76"/>
  <c r="AB25" i="76"/>
  <c r="AB101" i="76"/>
  <c r="AB121" i="76"/>
  <c r="AB107" i="76"/>
  <c r="AB54" i="76"/>
  <c r="AB96" i="76"/>
  <c r="AB102" i="76"/>
  <c r="AB22" i="76"/>
  <c r="AB77" i="76"/>
  <c r="AB57" i="76"/>
  <c r="AB51" i="76"/>
  <c r="AB109" i="76"/>
  <c r="AB110" i="76"/>
  <c r="AB65" i="76"/>
  <c r="AB88" i="76"/>
  <c r="AB67" i="76"/>
  <c r="AB84" i="76"/>
  <c r="AB47" i="76"/>
  <c r="AB92" i="76"/>
  <c r="AB74" i="76"/>
  <c r="AB71" i="76"/>
  <c r="AB103" i="76"/>
  <c r="AB89" i="76"/>
  <c r="AB99" i="76"/>
  <c r="AB7" i="76"/>
  <c r="AB64" i="76"/>
  <c r="AB125" i="76"/>
  <c r="BL15" i="10"/>
  <c r="BM10" i="10"/>
  <c r="BM12" i="10"/>
  <c r="BM9" i="10"/>
  <c r="BM4" i="10"/>
  <c r="BM11" i="10"/>
  <c r="BM13" i="10"/>
  <c r="AC16" i="76" l="1"/>
  <c r="AC120" i="76"/>
  <c r="AC29" i="76"/>
  <c r="AC44" i="76"/>
  <c r="AC11" i="76"/>
  <c r="AC82" i="76"/>
  <c r="AC15" i="76"/>
  <c r="AC79" i="76"/>
  <c r="AC20" i="76"/>
  <c r="AC59" i="76"/>
  <c r="AC108" i="76"/>
  <c r="AC83" i="76"/>
  <c r="AC76" i="76"/>
  <c r="AC91" i="76"/>
  <c r="AC24" i="76"/>
  <c r="AC38" i="76"/>
  <c r="AC72" i="76"/>
  <c r="AC94" i="76"/>
  <c r="AC41" i="76"/>
  <c r="AC119" i="76"/>
  <c r="AC35" i="76"/>
  <c r="AC118" i="76"/>
  <c r="AC112" i="76"/>
  <c r="AC62" i="76"/>
  <c r="AC116" i="76"/>
  <c r="AC32" i="76"/>
  <c r="AC26" i="76"/>
  <c r="AC12" i="76"/>
  <c r="AC90" i="76"/>
  <c r="AC9" i="76"/>
  <c r="AC8" i="76"/>
  <c r="AC123" i="76"/>
  <c r="AC10" i="76"/>
  <c r="AC73" i="76"/>
  <c r="AC60" i="76"/>
  <c r="AC27" i="76"/>
  <c r="AC19" i="76"/>
  <c r="AC42" i="76"/>
  <c r="AC33" i="76"/>
  <c r="AC43" i="76"/>
  <c r="AC86" i="76"/>
  <c r="AC70" i="76"/>
  <c r="AC36" i="76"/>
  <c r="AC23" i="76"/>
  <c r="AC45" i="76"/>
  <c r="AC100" i="76"/>
  <c r="AC37" i="76"/>
  <c r="AC66" i="76"/>
  <c r="AC69" i="76"/>
  <c r="AC97" i="76"/>
  <c r="AC30" i="76"/>
  <c r="AC68" i="76"/>
  <c r="AC17" i="76"/>
  <c r="AC124" i="76"/>
  <c r="AC58" i="76"/>
  <c r="AC93" i="76"/>
  <c r="AC49" i="76"/>
  <c r="AC115" i="76"/>
  <c r="AC98" i="76"/>
  <c r="AC40" i="76"/>
  <c r="AC85" i="76"/>
  <c r="AC21" i="76"/>
  <c r="AC117" i="76"/>
  <c r="AC63" i="76"/>
  <c r="AC50" i="76"/>
  <c r="AC122" i="76"/>
  <c r="AC87" i="76"/>
  <c r="AC80" i="76"/>
  <c r="AC46" i="76"/>
  <c r="AC31" i="76"/>
  <c r="AC75" i="76"/>
  <c r="AC81" i="76"/>
  <c r="AC55" i="76"/>
  <c r="AC111" i="76"/>
  <c r="AC56" i="76"/>
  <c r="AC34" i="76"/>
  <c r="AC61" i="76"/>
  <c r="AC105" i="76"/>
  <c r="AC114" i="76"/>
  <c r="AC109" i="76"/>
  <c r="AC18" i="76"/>
  <c r="AC78" i="76"/>
  <c r="AC103" i="76"/>
  <c r="AC13" i="76"/>
  <c r="AC101" i="76"/>
  <c r="AC54" i="76"/>
  <c r="AC95" i="76"/>
  <c r="AC121" i="76"/>
  <c r="AC104" i="76"/>
  <c r="AC47" i="76"/>
  <c r="AC51" i="76"/>
  <c r="AC65" i="76"/>
  <c r="AC74" i="76"/>
  <c r="AC48" i="76"/>
  <c r="AC14" i="76"/>
  <c r="AC28" i="76"/>
  <c r="AC25" i="76"/>
  <c r="AC53" i="76"/>
  <c r="AC106" i="76"/>
  <c r="AC77" i="76"/>
  <c r="AC57" i="76"/>
  <c r="AC52" i="76"/>
  <c r="AC88" i="76"/>
  <c r="AC67" i="76"/>
  <c r="AC89" i="76"/>
  <c r="AC39" i="76"/>
  <c r="AC92" i="76"/>
  <c r="AC7" i="76"/>
  <c r="AC102" i="76"/>
  <c r="AC84" i="76"/>
  <c r="AC107" i="76"/>
  <c r="AC22" i="76"/>
  <c r="AC110" i="76"/>
  <c r="AC96" i="76"/>
  <c r="AC113" i="76"/>
  <c r="AC64" i="76"/>
  <c r="AC99" i="76"/>
  <c r="AC125" i="76"/>
  <c r="AC71" i="76"/>
  <c r="BM15" i="10"/>
  <c r="BN12" i="10"/>
  <c r="BN10" i="10"/>
  <c r="BN9" i="10"/>
  <c r="BN4" i="10"/>
  <c r="BN11" i="10"/>
  <c r="BN13" i="10"/>
  <c r="AD108" i="76" l="1"/>
  <c r="AD120" i="76"/>
  <c r="AD15" i="76"/>
  <c r="AD44" i="76"/>
  <c r="AD59" i="76"/>
  <c r="AD11" i="76"/>
  <c r="AD76" i="76"/>
  <c r="AD83" i="76"/>
  <c r="AD16" i="76"/>
  <c r="AD116" i="76"/>
  <c r="AD24" i="76"/>
  <c r="AD91" i="76"/>
  <c r="AD72" i="76"/>
  <c r="AD20" i="76"/>
  <c r="AD94" i="76"/>
  <c r="AD35" i="76"/>
  <c r="AD8" i="76"/>
  <c r="AD119" i="76"/>
  <c r="AD12" i="76"/>
  <c r="AD79" i="76"/>
  <c r="AD9" i="76"/>
  <c r="AD82" i="76"/>
  <c r="AD29" i="76"/>
  <c r="AD32" i="76"/>
  <c r="AD90" i="76"/>
  <c r="AD41" i="76"/>
  <c r="AD42" i="76"/>
  <c r="AD38" i="76"/>
  <c r="AD26" i="76"/>
  <c r="AD118" i="76"/>
  <c r="AD60" i="76"/>
  <c r="AD19" i="76"/>
  <c r="AD100" i="76"/>
  <c r="AD68" i="76"/>
  <c r="AD73" i="76"/>
  <c r="AD62" i="76"/>
  <c r="AD27" i="76"/>
  <c r="AD112" i="76"/>
  <c r="AD33" i="76"/>
  <c r="AD43" i="76"/>
  <c r="AD10" i="76"/>
  <c r="AD30" i="76"/>
  <c r="AD86" i="76"/>
  <c r="AD93" i="76"/>
  <c r="AD58" i="76"/>
  <c r="AD45" i="76"/>
  <c r="AD66" i="76"/>
  <c r="AD124" i="76"/>
  <c r="AD70" i="76"/>
  <c r="AD23" i="76"/>
  <c r="AD17" i="76"/>
  <c r="AD37" i="76"/>
  <c r="AD69" i="76"/>
  <c r="AD123" i="76"/>
  <c r="AD97" i="76"/>
  <c r="AD36" i="76"/>
  <c r="AD50" i="76"/>
  <c r="AD49" i="76"/>
  <c r="AD95" i="76"/>
  <c r="AD117" i="76"/>
  <c r="AD40" i="76"/>
  <c r="AD115" i="76"/>
  <c r="AD85" i="76"/>
  <c r="AD34" i="76"/>
  <c r="AD56" i="76"/>
  <c r="AD46" i="76"/>
  <c r="AD61" i="76"/>
  <c r="AD55" i="76"/>
  <c r="AD122" i="76"/>
  <c r="AD81" i="76"/>
  <c r="AD87" i="76"/>
  <c r="AD75" i="76"/>
  <c r="AD31" i="76"/>
  <c r="AD21" i="76"/>
  <c r="AD80" i="76"/>
  <c r="AD63" i="76"/>
  <c r="AD121" i="76"/>
  <c r="AD53" i="76"/>
  <c r="AD18" i="76"/>
  <c r="AD104" i="76"/>
  <c r="AD47" i="76"/>
  <c r="AD98" i="76"/>
  <c r="AD106" i="76"/>
  <c r="AD78" i="76"/>
  <c r="AD103" i="76"/>
  <c r="AD107" i="76"/>
  <c r="AD114" i="76"/>
  <c r="AD111" i="76"/>
  <c r="AD105" i="76"/>
  <c r="AD113" i="76"/>
  <c r="AD48" i="76"/>
  <c r="AD39" i="76"/>
  <c r="AD13" i="76"/>
  <c r="AD74" i="76"/>
  <c r="AD54" i="76"/>
  <c r="AD25" i="76"/>
  <c r="AD92" i="76"/>
  <c r="AD7" i="76"/>
  <c r="AD71" i="76"/>
  <c r="AD65" i="76"/>
  <c r="AD89" i="76"/>
  <c r="AD99" i="76"/>
  <c r="AD96" i="76"/>
  <c r="AD102" i="76"/>
  <c r="AD51" i="76"/>
  <c r="AD109" i="76"/>
  <c r="AD52" i="76"/>
  <c r="AD57" i="76"/>
  <c r="AD110" i="76"/>
  <c r="AD77" i="76"/>
  <c r="AD84" i="76"/>
  <c r="AD14" i="76"/>
  <c r="AD101" i="76"/>
  <c r="AD88" i="76"/>
  <c r="AD28" i="76"/>
  <c r="AD22" i="76"/>
  <c r="AD67" i="76"/>
  <c r="AD125" i="76"/>
  <c r="AD64" i="76"/>
  <c r="BN15" i="10"/>
  <c r="BO12" i="10"/>
  <c r="BO9" i="10"/>
  <c r="BO4" i="10"/>
  <c r="BO11" i="10"/>
  <c r="BO13" i="10"/>
  <c r="BO10" i="10"/>
  <c r="AE72" i="76" l="1"/>
  <c r="AE20" i="76"/>
  <c r="AE108" i="76"/>
  <c r="AE44" i="76"/>
  <c r="AE79" i="76"/>
  <c r="AE83" i="76"/>
  <c r="AE11" i="76"/>
  <c r="AE16" i="76"/>
  <c r="AE76" i="76"/>
  <c r="AE35" i="76"/>
  <c r="AE59" i="76"/>
  <c r="AE15" i="76"/>
  <c r="AE91" i="76"/>
  <c r="AE9" i="76"/>
  <c r="AE42" i="76"/>
  <c r="AE12" i="76"/>
  <c r="AE82" i="76"/>
  <c r="AE90" i="76"/>
  <c r="AE41" i="76"/>
  <c r="AE116" i="76"/>
  <c r="AE32" i="76"/>
  <c r="AE24" i="76"/>
  <c r="AE38" i="76"/>
  <c r="AE118" i="76"/>
  <c r="AE112" i="76"/>
  <c r="AE26" i="76"/>
  <c r="AE120" i="76"/>
  <c r="AE29" i="76"/>
  <c r="AE94" i="76"/>
  <c r="AE33" i="76"/>
  <c r="AE27" i="76"/>
  <c r="AE119" i="76"/>
  <c r="AE86" i="76"/>
  <c r="AE124" i="76"/>
  <c r="AE58" i="76"/>
  <c r="AE60" i="76"/>
  <c r="AE73" i="76"/>
  <c r="AE43" i="76"/>
  <c r="AE8" i="76"/>
  <c r="AE62" i="76"/>
  <c r="AE19" i="76"/>
  <c r="AE123" i="76"/>
  <c r="AE66" i="76"/>
  <c r="AE30" i="76"/>
  <c r="AE37" i="76"/>
  <c r="AE10" i="76"/>
  <c r="AE17" i="76"/>
  <c r="AE68" i="76"/>
  <c r="AE45" i="76"/>
  <c r="AE36" i="76"/>
  <c r="AE70" i="76"/>
  <c r="AE23" i="76"/>
  <c r="AE97" i="76"/>
  <c r="AE50" i="76"/>
  <c r="AE93" i="76"/>
  <c r="AE100" i="76"/>
  <c r="AE69" i="76"/>
  <c r="AE56" i="76"/>
  <c r="AE114" i="76"/>
  <c r="AE49" i="76"/>
  <c r="AE117" i="76"/>
  <c r="AE40" i="76"/>
  <c r="AE21" i="76"/>
  <c r="AE115" i="76"/>
  <c r="AE85" i="76"/>
  <c r="AE122" i="76"/>
  <c r="AE87" i="76"/>
  <c r="AE104" i="76"/>
  <c r="AE48" i="76"/>
  <c r="AE34" i="76"/>
  <c r="AE61" i="76"/>
  <c r="AE95" i="76"/>
  <c r="AE106" i="76"/>
  <c r="AE75" i="76"/>
  <c r="AE18" i="76"/>
  <c r="AE111" i="76"/>
  <c r="AE31" i="76"/>
  <c r="AE54" i="76"/>
  <c r="AE53" i="76"/>
  <c r="AE107" i="76"/>
  <c r="AE13" i="76"/>
  <c r="AE39" i="76"/>
  <c r="AE113" i="76"/>
  <c r="AE81" i="76"/>
  <c r="AE14" i="76"/>
  <c r="AE74" i="76"/>
  <c r="AE89" i="76"/>
  <c r="AE46" i="76"/>
  <c r="AE105" i="76"/>
  <c r="AE55" i="76"/>
  <c r="AE78" i="76"/>
  <c r="AE98" i="76"/>
  <c r="AE63" i="76"/>
  <c r="AE80" i="76"/>
  <c r="AE121" i="76"/>
  <c r="AE52" i="76"/>
  <c r="AE47" i="76"/>
  <c r="AE110" i="76"/>
  <c r="AE84" i="76"/>
  <c r="AE92" i="76"/>
  <c r="AE22" i="76"/>
  <c r="AE96" i="76"/>
  <c r="AE71" i="76"/>
  <c r="AE51" i="76"/>
  <c r="AE28" i="76"/>
  <c r="AE77" i="76"/>
  <c r="AE88" i="76"/>
  <c r="AE65" i="76"/>
  <c r="AE125" i="76"/>
  <c r="AE7" i="76"/>
  <c r="AE101" i="76"/>
  <c r="AE67" i="76"/>
  <c r="AE109" i="76"/>
  <c r="AE99" i="76"/>
  <c r="AE64" i="76"/>
  <c r="AE57" i="76"/>
  <c r="AE103" i="76"/>
  <c r="AE102" i="76"/>
  <c r="AE25" i="76"/>
  <c r="BO15" i="10"/>
  <c r="BP9" i="10"/>
  <c r="BP4" i="10"/>
  <c r="BP11" i="10"/>
  <c r="BP13" i="10"/>
  <c r="BP10" i="10"/>
  <c r="BP12" i="10"/>
  <c r="AF16" i="76" l="1"/>
  <c r="AF91" i="76"/>
  <c r="AF72" i="76"/>
  <c r="AF38" i="76"/>
  <c r="AF108" i="76"/>
  <c r="AF44" i="76"/>
  <c r="AF59" i="76"/>
  <c r="AF76" i="76"/>
  <c r="AF15" i="76"/>
  <c r="AF11" i="76"/>
  <c r="AF83" i="76"/>
  <c r="AF79" i="76"/>
  <c r="AF35" i="76"/>
  <c r="AF116" i="76"/>
  <c r="AF94" i="76"/>
  <c r="AF26" i="76"/>
  <c r="AF24" i="76"/>
  <c r="AF82" i="76"/>
  <c r="AF120" i="76"/>
  <c r="AF90" i="76"/>
  <c r="AF41" i="76"/>
  <c r="AF9" i="76"/>
  <c r="AF20" i="76"/>
  <c r="AF118" i="76"/>
  <c r="AF112" i="76"/>
  <c r="AF29" i="76"/>
  <c r="AF32" i="76"/>
  <c r="AF8" i="76"/>
  <c r="AF62" i="76"/>
  <c r="AF12" i="76"/>
  <c r="AF19" i="76"/>
  <c r="AF27" i="76"/>
  <c r="AF86" i="76"/>
  <c r="AF123" i="76"/>
  <c r="AF58" i="76"/>
  <c r="AF33" i="76"/>
  <c r="AF42" i="76"/>
  <c r="AF43" i="76"/>
  <c r="AF119" i="76"/>
  <c r="AF73" i="76"/>
  <c r="AF124" i="76"/>
  <c r="AF100" i="76"/>
  <c r="AF60" i="76"/>
  <c r="AF30" i="76"/>
  <c r="AF68" i="76"/>
  <c r="AF23" i="76"/>
  <c r="AF36" i="76"/>
  <c r="AF70" i="76"/>
  <c r="AF10" i="76"/>
  <c r="AF66" i="76"/>
  <c r="AF69" i="76"/>
  <c r="AF93" i="76"/>
  <c r="AF17" i="76"/>
  <c r="AF37" i="76"/>
  <c r="AF45" i="76"/>
  <c r="AF97" i="76"/>
  <c r="AF50" i="76"/>
  <c r="AF40" i="76"/>
  <c r="AF87" i="76"/>
  <c r="AF85" i="76"/>
  <c r="AF117" i="76"/>
  <c r="AF98" i="76"/>
  <c r="AF49" i="76"/>
  <c r="AF115" i="76"/>
  <c r="AF56" i="76"/>
  <c r="AF114" i="76"/>
  <c r="AF53" i="76"/>
  <c r="AF106" i="76"/>
  <c r="AF122" i="76"/>
  <c r="AF63" i="76"/>
  <c r="AF80" i="76"/>
  <c r="AF81" i="76"/>
  <c r="AF75" i="76"/>
  <c r="AF48" i="76"/>
  <c r="AF104" i="76"/>
  <c r="AF95" i="76"/>
  <c r="AF21" i="76"/>
  <c r="AF46" i="76"/>
  <c r="AF111" i="76"/>
  <c r="AF51" i="76"/>
  <c r="AF89" i="76"/>
  <c r="AF34" i="76"/>
  <c r="AF31" i="76"/>
  <c r="AF103" i="76"/>
  <c r="AF14" i="76"/>
  <c r="AF13" i="76"/>
  <c r="AF61" i="76"/>
  <c r="AF113" i="76"/>
  <c r="AF55" i="76"/>
  <c r="AF105" i="76"/>
  <c r="AF18" i="76"/>
  <c r="AF78" i="76"/>
  <c r="AF47" i="76"/>
  <c r="AF25" i="76"/>
  <c r="AF52" i="76"/>
  <c r="AF28" i="76"/>
  <c r="AF65" i="76"/>
  <c r="AF109" i="76"/>
  <c r="AF107" i="76"/>
  <c r="AF92" i="76"/>
  <c r="AF110" i="76"/>
  <c r="AF77" i="76"/>
  <c r="AF67" i="76"/>
  <c r="AF121" i="76"/>
  <c r="AF74" i="76"/>
  <c r="AF39" i="76"/>
  <c r="AF54" i="76"/>
  <c r="AF96" i="76"/>
  <c r="AF7" i="76"/>
  <c r="AF22" i="76"/>
  <c r="AF88" i="76"/>
  <c r="AF102" i="76"/>
  <c r="AF99" i="76"/>
  <c r="AF84" i="76"/>
  <c r="AF125" i="76"/>
  <c r="AF101" i="76"/>
  <c r="AF71" i="76"/>
  <c r="AF57" i="76"/>
  <c r="AF64" i="76"/>
  <c r="BP15" i="10"/>
  <c r="BQ11" i="10"/>
  <c r="BQ9" i="10"/>
  <c r="BQ13" i="10"/>
  <c r="BQ10" i="10"/>
  <c r="BQ4" i="10"/>
  <c r="BQ12" i="10"/>
  <c r="AG59" i="76" l="1"/>
  <c r="AG83" i="76"/>
  <c r="AG116" i="76"/>
  <c r="AG29" i="76"/>
  <c r="AG44" i="76"/>
  <c r="AG108" i="76"/>
  <c r="AG76" i="76"/>
  <c r="AG11" i="76"/>
  <c r="AG16" i="76"/>
  <c r="AG79" i="76"/>
  <c r="AG24" i="76"/>
  <c r="AG91" i="76"/>
  <c r="AG72" i="76"/>
  <c r="AG120" i="76"/>
  <c r="AG90" i="76"/>
  <c r="AG38" i="76"/>
  <c r="AG20" i="76"/>
  <c r="AG35" i="76"/>
  <c r="AG94" i="76"/>
  <c r="AG26" i="76"/>
  <c r="AG9" i="76"/>
  <c r="AG8" i="76"/>
  <c r="AG82" i="76"/>
  <c r="AG118" i="76"/>
  <c r="AG32" i="76"/>
  <c r="AG15" i="76"/>
  <c r="AG41" i="76"/>
  <c r="AG119" i="76"/>
  <c r="AG19" i="76"/>
  <c r="AG100" i="76"/>
  <c r="AG43" i="76"/>
  <c r="AG62" i="76"/>
  <c r="AG123" i="76"/>
  <c r="AG73" i="76"/>
  <c r="AG27" i="76"/>
  <c r="AG10" i="76"/>
  <c r="AG12" i="76"/>
  <c r="AG112" i="76"/>
  <c r="AG68" i="76"/>
  <c r="AG42" i="76"/>
  <c r="AG33" i="76"/>
  <c r="AG58" i="76"/>
  <c r="AG60" i="76"/>
  <c r="AG86" i="76"/>
  <c r="AG23" i="76"/>
  <c r="AG17" i="76"/>
  <c r="AG37" i="76"/>
  <c r="AG36" i="76"/>
  <c r="AG66" i="76"/>
  <c r="AG30" i="76"/>
  <c r="AG124" i="76"/>
  <c r="AG93" i="76"/>
  <c r="AG97" i="76"/>
  <c r="AG45" i="76"/>
  <c r="AG49" i="76"/>
  <c r="AG70" i="76"/>
  <c r="AG69" i="76"/>
  <c r="AG75" i="76"/>
  <c r="AG114" i="76"/>
  <c r="AG18" i="76"/>
  <c r="AG115" i="76"/>
  <c r="AG50" i="76"/>
  <c r="AG85" i="76"/>
  <c r="AG56" i="76"/>
  <c r="AG34" i="76"/>
  <c r="AG40" i="76"/>
  <c r="AG95" i="76"/>
  <c r="AG87" i="76"/>
  <c r="AG122" i="76"/>
  <c r="AG46" i="76"/>
  <c r="AG61" i="76"/>
  <c r="AG21" i="76"/>
  <c r="AG31" i="76"/>
  <c r="AG55" i="76"/>
  <c r="AG106" i="76"/>
  <c r="AG117" i="76"/>
  <c r="AG104" i="76"/>
  <c r="AG63" i="76"/>
  <c r="AG48" i="76"/>
  <c r="AG52" i="76"/>
  <c r="AG47" i="76"/>
  <c r="AG78" i="76"/>
  <c r="AG101" i="76"/>
  <c r="AG54" i="76"/>
  <c r="AG105" i="76"/>
  <c r="AG80" i="76"/>
  <c r="AG53" i="76"/>
  <c r="AG13" i="76"/>
  <c r="AG107" i="76"/>
  <c r="AG65" i="76"/>
  <c r="AG98" i="76"/>
  <c r="AG81" i="76"/>
  <c r="AG121" i="76"/>
  <c r="AG103" i="76"/>
  <c r="AG111" i="76"/>
  <c r="AG99" i="76"/>
  <c r="AG110" i="76"/>
  <c r="AG102" i="76"/>
  <c r="AG39" i="76"/>
  <c r="AG64" i="76"/>
  <c r="AG57" i="76"/>
  <c r="AG22" i="76"/>
  <c r="AG7" i="76"/>
  <c r="AG28" i="76"/>
  <c r="AG25" i="76"/>
  <c r="AG67" i="76"/>
  <c r="AG96" i="76"/>
  <c r="AG71" i="76"/>
  <c r="AG14" i="76"/>
  <c r="AG89" i="76"/>
  <c r="AG74" i="76"/>
  <c r="AG113" i="76"/>
  <c r="AG77" i="76"/>
  <c r="AG109" i="76"/>
  <c r="AG92" i="76"/>
  <c r="AG51" i="76"/>
  <c r="AG88" i="76"/>
  <c r="AG84" i="76"/>
  <c r="AG125" i="76"/>
  <c r="BQ15" i="10"/>
  <c r="BR11" i="10"/>
  <c r="BR13" i="10"/>
  <c r="BR10" i="10"/>
  <c r="BR12" i="10"/>
  <c r="BR9" i="10"/>
  <c r="BR4" i="10"/>
  <c r="AH72" i="76" l="1"/>
  <c r="AH44" i="76"/>
  <c r="AH79" i="76"/>
  <c r="AH76" i="76"/>
  <c r="AH16" i="76"/>
  <c r="AH24" i="76"/>
  <c r="AH59" i="76"/>
  <c r="AH91" i="76"/>
  <c r="AH11" i="76"/>
  <c r="AH83" i="76"/>
  <c r="AH120" i="76"/>
  <c r="AH29" i="76"/>
  <c r="AH108" i="76"/>
  <c r="AH35" i="76"/>
  <c r="AH82" i="76"/>
  <c r="AH90" i="76"/>
  <c r="AH116" i="76"/>
  <c r="AH20" i="76"/>
  <c r="AH38" i="76"/>
  <c r="AH32" i="76"/>
  <c r="AH15" i="76"/>
  <c r="AH118" i="76"/>
  <c r="AH26" i="76"/>
  <c r="AH9" i="76"/>
  <c r="AH62" i="76"/>
  <c r="AH94" i="76"/>
  <c r="AH41" i="76"/>
  <c r="AH112" i="76"/>
  <c r="AH8" i="76"/>
  <c r="AH123" i="76"/>
  <c r="AH100" i="76"/>
  <c r="AH10" i="76"/>
  <c r="AH58" i="76"/>
  <c r="AH33" i="76"/>
  <c r="AH12" i="76"/>
  <c r="AH43" i="76"/>
  <c r="AH42" i="76"/>
  <c r="AH119" i="76"/>
  <c r="AH19" i="76"/>
  <c r="AH30" i="76"/>
  <c r="AH73" i="76"/>
  <c r="AH60" i="76"/>
  <c r="AH27" i="76"/>
  <c r="AH69" i="76"/>
  <c r="AH17" i="76"/>
  <c r="AH70" i="76"/>
  <c r="AH66" i="76"/>
  <c r="AH124" i="76"/>
  <c r="AH68" i="76"/>
  <c r="AH23" i="76"/>
  <c r="AH36" i="76"/>
  <c r="AH45" i="76"/>
  <c r="AH37" i="76"/>
  <c r="AH86" i="76"/>
  <c r="AH93" i="76"/>
  <c r="AH97" i="76"/>
  <c r="AH122" i="76"/>
  <c r="AH114" i="76"/>
  <c r="AH49" i="76"/>
  <c r="AH40" i="76"/>
  <c r="AH117" i="76"/>
  <c r="AH50" i="76"/>
  <c r="AH115" i="76"/>
  <c r="AH87" i="76"/>
  <c r="AH85" i="76"/>
  <c r="AH98" i="76"/>
  <c r="AH80" i="76"/>
  <c r="AH34" i="76"/>
  <c r="AH18" i="76"/>
  <c r="AH56" i="76"/>
  <c r="AH81" i="76"/>
  <c r="AH31" i="76"/>
  <c r="AH104" i="76"/>
  <c r="AH75" i="76"/>
  <c r="AH63" i="76"/>
  <c r="AH53" i="76"/>
  <c r="AH39" i="76"/>
  <c r="AH61" i="76"/>
  <c r="AH111" i="76"/>
  <c r="AH89" i="76"/>
  <c r="AH46" i="76"/>
  <c r="AH55" i="76"/>
  <c r="AH14" i="76"/>
  <c r="AH95" i="76"/>
  <c r="AH121" i="76"/>
  <c r="AH106" i="76"/>
  <c r="AH78" i="76"/>
  <c r="AH105" i="76"/>
  <c r="AH103" i="76"/>
  <c r="AH48" i="76"/>
  <c r="AH51" i="76"/>
  <c r="AH101" i="76"/>
  <c r="AH107" i="76"/>
  <c r="AH54" i="76"/>
  <c r="AH21" i="76"/>
  <c r="AH109" i="76"/>
  <c r="AH47" i="76"/>
  <c r="AH13" i="76"/>
  <c r="AH28" i="76"/>
  <c r="AH92" i="76"/>
  <c r="AH88" i="76"/>
  <c r="AH77" i="76"/>
  <c r="AH96" i="76"/>
  <c r="AH74" i="76"/>
  <c r="AH52" i="76"/>
  <c r="AH25" i="76"/>
  <c r="AH99" i="76"/>
  <c r="AH110" i="76"/>
  <c r="AH65" i="76"/>
  <c r="AH84" i="76"/>
  <c r="AH71" i="76"/>
  <c r="AH7" i="76"/>
  <c r="AH67" i="76"/>
  <c r="AH113" i="76"/>
  <c r="AH102" i="76"/>
  <c r="AH22" i="76"/>
  <c r="AH57" i="76"/>
  <c r="AH125" i="76"/>
  <c r="AH64" i="76"/>
  <c r="BR15" i="10"/>
  <c r="BS13" i="10"/>
  <c r="BS11" i="10"/>
  <c r="BS10" i="10"/>
  <c r="BS12" i="10"/>
  <c r="BS9" i="10"/>
  <c r="BS4" i="10"/>
  <c r="AI16" i="76" l="1"/>
  <c r="AI72" i="76"/>
  <c r="AI76" i="76"/>
  <c r="AI116" i="76"/>
  <c r="AI20" i="76"/>
  <c r="AI11" i="76"/>
  <c r="AI29" i="76"/>
  <c r="AI59" i="76"/>
  <c r="AI83" i="76"/>
  <c r="AI44" i="76"/>
  <c r="AI79" i="76"/>
  <c r="AI38" i="76"/>
  <c r="AI108" i="76"/>
  <c r="AI91" i="76"/>
  <c r="AI82" i="76"/>
  <c r="AI120" i="76"/>
  <c r="AI24" i="76"/>
  <c r="AI42" i="76"/>
  <c r="AI32" i="76"/>
  <c r="AI35" i="76"/>
  <c r="AI41" i="76"/>
  <c r="AI118" i="76"/>
  <c r="AI112" i="76"/>
  <c r="AI90" i="76"/>
  <c r="AI26" i="76"/>
  <c r="AI15" i="76"/>
  <c r="AI9" i="76"/>
  <c r="AI94" i="76"/>
  <c r="AI12" i="76"/>
  <c r="AI27" i="76"/>
  <c r="AI100" i="76"/>
  <c r="AI119" i="76"/>
  <c r="AI19" i="76"/>
  <c r="AI33" i="76"/>
  <c r="AI8" i="76"/>
  <c r="AI73" i="76"/>
  <c r="AI68" i="76"/>
  <c r="AI60" i="76"/>
  <c r="AI62" i="76"/>
  <c r="AI43" i="76"/>
  <c r="AI10" i="76"/>
  <c r="AI115" i="76"/>
  <c r="AI93" i="76"/>
  <c r="AI70" i="76"/>
  <c r="AI69" i="76"/>
  <c r="AI66" i="76"/>
  <c r="AI17" i="76"/>
  <c r="AI124" i="76"/>
  <c r="AI45" i="76"/>
  <c r="AI36" i="76"/>
  <c r="AI123" i="76"/>
  <c r="AI86" i="76"/>
  <c r="AI58" i="76"/>
  <c r="AI23" i="76"/>
  <c r="AI37" i="76"/>
  <c r="AI30" i="76"/>
  <c r="AI97" i="76"/>
  <c r="AI98" i="76"/>
  <c r="AI49" i="76"/>
  <c r="AI117" i="76"/>
  <c r="AI122" i="76"/>
  <c r="AI87" i="76"/>
  <c r="AI75" i="76"/>
  <c r="AI50" i="76"/>
  <c r="AI34" i="76"/>
  <c r="AI85" i="76"/>
  <c r="AI95" i="76"/>
  <c r="AI114" i="76"/>
  <c r="AI31" i="76"/>
  <c r="AI53" i="76"/>
  <c r="AI18" i="76"/>
  <c r="AI56" i="76"/>
  <c r="AI21" i="76"/>
  <c r="AI46" i="76"/>
  <c r="AI63" i="76"/>
  <c r="AI55" i="76"/>
  <c r="AI40" i="76"/>
  <c r="AI104" i="76"/>
  <c r="AI106" i="76"/>
  <c r="AI111" i="76"/>
  <c r="AI47" i="76"/>
  <c r="AI48" i="76"/>
  <c r="AI52" i="76"/>
  <c r="AI13" i="76"/>
  <c r="AI51" i="76"/>
  <c r="AI39" i="76"/>
  <c r="AI28" i="76"/>
  <c r="AI61" i="76"/>
  <c r="AI78" i="76"/>
  <c r="AI81" i="76"/>
  <c r="AI105" i="76"/>
  <c r="AI14" i="76"/>
  <c r="AI121" i="76"/>
  <c r="AI80" i="76"/>
  <c r="AI101" i="76"/>
  <c r="AI113" i="76"/>
  <c r="AI25" i="76"/>
  <c r="AI103" i="76"/>
  <c r="AI74" i="76"/>
  <c r="AI84" i="76"/>
  <c r="AI110" i="76"/>
  <c r="AI54" i="76"/>
  <c r="AI89" i="76"/>
  <c r="AI109" i="76"/>
  <c r="AI22" i="76"/>
  <c r="AI96" i="76"/>
  <c r="AI64" i="76"/>
  <c r="AI107" i="76"/>
  <c r="AI102" i="76"/>
  <c r="AI99" i="76"/>
  <c r="AI77" i="76"/>
  <c r="AI88" i="76"/>
  <c r="AI67" i="76"/>
  <c r="AI65" i="76"/>
  <c r="AI7" i="76"/>
  <c r="AI92" i="76"/>
  <c r="AI57" i="76"/>
  <c r="AI71" i="76"/>
  <c r="AI125" i="76"/>
  <c r="BS15" i="10"/>
  <c r="BT13" i="10"/>
  <c r="BT10" i="10"/>
  <c r="BT12" i="10"/>
  <c r="BT9" i="10"/>
  <c r="BT4" i="10"/>
  <c r="BT11" i="10"/>
  <c r="AJ116" i="76" l="1"/>
  <c r="AJ120" i="76"/>
  <c r="AJ24" i="76"/>
  <c r="AJ59" i="76"/>
  <c r="AJ44" i="76"/>
  <c r="AJ16" i="76"/>
  <c r="AJ91" i="76"/>
  <c r="AJ108" i="76"/>
  <c r="AJ83" i="76"/>
  <c r="AJ72" i="76"/>
  <c r="AJ38" i="76"/>
  <c r="AJ35" i="76"/>
  <c r="AJ15" i="76"/>
  <c r="AJ11" i="76"/>
  <c r="AJ76" i="76"/>
  <c r="AJ41" i="76"/>
  <c r="AJ112" i="76"/>
  <c r="AJ26" i="76"/>
  <c r="AJ32" i="76"/>
  <c r="AJ90" i="76"/>
  <c r="AJ79" i="76"/>
  <c r="AJ29" i="76"/>
  <c r="AJ9" i="76"/>
  <c r="AJ8" i="76"/>
  <c r="AJ118" i="76"/>
  <c r="AJ82" i="76"/>
  <c r="AJ94" i="76"/>
  <c r="AJ20" i="76"/>
  <c r="AJ62" i="76"/>
  <c r="AJ86" i="76"/>
  <c r="AJ43" i="76"/>
  <c r="AJ19" i="76"/>
  <c r="AJ42" i="76"/>
  <c r="AJ33" i="76"/>
  <c r="AJ119" i="76"/>
  <c r="AJ60" i="76"/>
  <c r="AJ123" i="76"/>
  <c r="AJ12" i="76"/>
  <c r="AJ73" i="76"/>
  <c r="AJ27" i="76"/>
  <c r="AJ10" i="76"/>
  <c r="AJ30" i="76"/>
  <c r="AJ37" i="76"/>
  <c r="AJ50" i="76"/>
  <c r="AJ124" i="76"/>
  <c r="AJ70" i="76"/>
  <c r="AJ58" i="76"/>
  <c r="AJ97" i="76"/>
  <c r="AJ66" i="76"/>
  <c r="AJ17" i="76"/>
  <c r="AJ100" i="76"/>
  <c r="AJ36" i="76"/>
  <c r="AJ69" i="76"/>
  <c r="AJ93" i="76"/>
  <c r="AJ45" i="76"/>
  <c r="AJ23" i="76"/>
  <c r="AJ68" i="76"/>
  <c r="AJ49" i="76"/>
  <c r="AJ80" i="76"/>
  <c r="AJ95" i="76"/>
  <c r="AJ117" i="76"/>
  <c r="AJ122" i="76"/>
  <c r="AJ115" i="76"/>
  <c r="AJ34" i="76"/>
  <c r="AJ87" i="76"/>
  <c r="AJ114" i="76"/>
  <c r="AJ40" i="76"/>
  <c r="AJ56" i="76"/>
  <c r="AJ18" i="76"/>
  <c r="AJ106" i="76"/>
  <c r="AJ85" i="76"/>
  <c r="AJ98" i="76"/>
  <c r="AJ46" i="76"/>
  <c r="AJ55" i="76"/>
  <c r="AJ61" i="76"/>
  <c r="AJ31" i="76"/>
  <c r="AJ65" i="76"/>
  <c r="AJ28" i="76"/>
  <c r="AJ74" i="76"/>
  <c r="AJ54" i="76"/>
  <c r="AJ53" i="76"/>
  <c r="AJ63" i="76"/>
  <c r="AJ81" i="76"/>
  <c r="AJ103" i="76"/>
  <c r="AJ14" i="76"/>
  <c r="AJ51" i="76"/>
  <c r="AJ75" i="76"/>
  <c r="AJ39" i="76"/>
  <c r="AJ48" i="76"/>
  <c r="AJ21" i="76"/>
  <c r="AJ104" i="76"/>
  <c r="AJ13" i="76"/>
  <c r="AJ111" i="76"/>
  <c r="AJ105" i="76"/>
  <c r="AJ121" i="76"/>
  <c r="AJ78" i="76"/>
  <c r="AJ52" i="76"/>
  <c r="AJ107" i="76"/>
  <c r="AJ125" i="76"/>
  <c r="AJ88" i="76"/>
  <c r="AJ84" i="76"/>
  <c r="AJ102" i="76"/>
  <c r="AJ92" i="76"/>
  <c r="AJ101" i="76"/>
  <c r="AJ109" i="76"/>
  <c r="AJ99" i="76"/>
  <c r="AJ110" i="76"/>
  <c r="AJ22" i="76"/>
  <c r="AJ67" i="76"/>
  <c r="AJ96" i="76"/>
  <c r="AJ47" i="76"/>
  <c r="AJ77" i="76"/>
  <c r="AJ25" i="76"/>
  <c r="AJ89" i="76"/>
  <c r="AJ113" i="76"/>
  <c r="AJ7" i="76"/>
  <c r="AJ57" i="76"/>
  <c r="AJ64" i="76"/>
  <c r="AJ71" i="76"/>
  <c r="BT15" i="10"/>
  <c r="BU10" i="10"/>
  <c r="BU12" i="10"/>
  <c r="BU9" i="10"/>
  <c r="BU4" i="10"/>
  <c r="BU11" i="10"/>
  <c r="BU13" i="10"/>
  <c r="AK91" i="76" l="1"/>
  <c r="AK11" i="76"/>
  <c r="AK82" i="76"/>
  <c r="AK83" i="76"/>
  <c r="AK76" i="76"/>
  <c r="AK108" i="76"/>
  <c r="AK44" i="76"/>
  <c r="AK72" i="76"/>
  <c r="AK16" i="76"/>
  <c r="AK29" i="76"/>
  <c r="AK38" i="76"/>
  <c r="AK35" i="76"/>
  <c r="AK24" i="76"/>
  <c r="AK59" i="76"/>
  <c r="AK119" i="76"/>
  <c r="AK12" i="76"/>
  <c r="AK8" i="76"/>
  <c r="AK42" i="76"/>
  <c r="AK32" i="76"/>
  <c r="AK15" i="76"/>
  <c r="AK41" i="76"/>
  <c r="AK116" i="76"/>
  <c r="AK20" i="76"/>
  <c r="AK9" i="76"/>
  <c r="AK26" i="76"/>
  <c r="AK120" i="76"/>
  <c r="AK79" i="76"/>
  <c r="AK118" i="76"/>
  <c r="AK62" i="76"/>
  <c r="AK90" i="76"/>
  <c r="AK112" i="76"/>
  <c r="AK94" i="76"/>
  <c r="AK30" i="76"/>
  <c r="AK43" i="76"/>
  <c r="AK33" i="76"/>
  <c r="AK19" i="76"/>
  <c r="AK86" i="76"/>
  <c r="AK100" i="76"/>
  <c r="AK73" i="76"/>
  <c r="AK27" i="76"/>
  <c r="AK60" i="76"/>
  <c r="AK10" i="76"/>
  <c r="AK124" i="76"/>
  <c r="AK23" i="76"/>
  <c r="AK123" i="76"/>
  <c r="AK70" i="76"/>
  <c r="AK45" i="76"/>
  <c r="AK66" i="76"/>
  <c r="AK50" i="76"/>
  <c r="AK49" i="76"/>
  <c r="AK58" i="76"/>
  <c r="AK93" i="76"/>
  <c r="AK36" i="76"/>
  <c r="AK17" i="76"/>
  <c r="AK68" i="76"/>
  <c r="AK97" i="76"/>
  <c r="AK37" i="76"/>
  <c r="AK56" i="76"/>
  <c r="AK98" i="76"/>
  <c r="AK122" i="76"/>
  <c r="AK69" i="76"/>
  <c r="AK85" i="76"/>
  <c r="AK75" i="76"/>
  <c r="AK114" i="76"/>
  <c r="AK115" i="76"/>
  <c r="AK117" i="76"/>
  <c r="AK87" i="76"/>
  <c r="AK46" i="76"/>
  <c r="AK81" i="76"/>
  <c r="AK55" i="76"/>
  <c r="AK48" i="76"/>
  <c r="AK104" i="76"/>
  <c r="AK34" i="76"/>
  <c r="AK18" i="76"/>
  <c r="AK40" i="76"/>
  <c r="AK31" i="76"/>
  <c r="AK95" i="76"/>
  <c r="AK111" i="76"/>
  <c r="AK61" i="76"/>
  <c r="AK65" i="76"/>
  <c r="AK80" i="76"/>
  <c r="AK63" i="76"/>
  <c r="AK53" i="76"/>
  <c r="AK78" i="76"/>
  <c r="AK105" i="76"/>
  <c r="AK109" i="76"/>
  <c r="AK106" i="76"/>
  <c r="AK52" i="76"/>
  <c r="AK21" i="76"/>
  <c r="AK103" i="76"/>
  <c r="AK14" i="76"/>
  <c r="AK39" i="76"/>
  <c r="AK121" i="76"/>
  <c r="AK13" i="76"/>
  <c r="AK51" i="76"/>
  <c r="AK54" i="76"/>
  <c r="AK28" i="76"/>
  <c r="AK101" i="76"/>
  <c r="AK25" i="76"/>
  <c r="AK84" i="76"/>
  <c r="AK113" i="76"/>
  <c r="AK77" i="76"/>
  <c r="AK67" i="76"/>
  <c r="AK110" i="76"/>
  <c r="AK102" i="76"/>
  <c r="AK88" i="76"/>
  <c r="AK47" i="76"/>
  <c r="AK107" i="76"/>
  <c r="AK7" i="76"/>
  <c r="AK74" i="76"/>
  <c r="AK22" i="76"/>
  <c r="AK99" i="76"/>
  <c r="AK96" i="76"/>
  <c r="AK89" i="76"/>
  <c r="AK92" i="76"/>
  <c r="AK64" i="76"/>
  <c r="AK125" i="76"/>
  <c r="AK57" i="76"/>
  <c r="AK71" i="76"/>
  <c r="BU15" i="10"/>
  <c r="BV12" i="10"/>
  <c r="BV9" i="10"/>
  <c r="BV4" i="10"/>
  <c r="BV11" i="10"/>
  <c r="BV13" i="10"/>
  <c r="BV10" i="10"/>
  <c r="AL16" i="76" l="1"/>
  <c r="AL108" i="76"/>
  <c r="AL20" i="76"/>
  <c r="AL38" i="76"/>
  <c r="AL44" i="76"/>
  <c r="AL91" i="76"/>
  <c r="AL11" i="76"/>
  <c r="AL83" i="76"/>
  <c r="AL59" i="76"/>
  <c r="AL76" i="76"/>
  <c r="AL120" i="76"/>
  <c r="AL15" i="76"/>
  <c r="AL82" i="76"/>
  <c r="AL72" i="76"/>
  <c r="AL29" i="76"/>
  <c r="AL12" i="76"/>
  <c r="AL116" i="76"/>
  <c r="AL24" i="76"/>
  <c r="AL62" i="76"/>
  <c r="AL9" i="76"/>
  <c r="AL90" i="76"/>
  <c r="AL94" i="76"/>
  <c r="AL79" i="76"/>
  <c r="AL42" i="76"/>
  <c r="AL41" i="76"/>
  <c r="AL35" i="76"/>
  <c r="AL8" i="76"/>
  <c r="AL118" i="76"/>
  <c r="AL112" i="76"/>
  <c r="AL119" i="76"/>
  <c r="AL32" i="76"/>
  <c r="AL26" i="76"/>
  <c r="AL27" i="76"/>
  <c r="AL86" i="76"/>
  <c r="AL68" i="76"/>
  <c r="AL33" i="76"/>
  <c r="AL43" i="76"/>
  <c r="AL30" i="76"/>
  <c r="AL19" i="76"/>
  <c r="AL73" i="76"/>
  <c r="AL10" i="76"/>
  <c r="AL60" i="76"/>
  <c r="AL58" i="76"/>
  <c r="AL100" i="76"/>
  <c r="AL124" i="76"/>
  <c r="AL66" i="76"/>
  <c r="AL97" i="76"/>
  <c r="AL45" i="76"/>
  <c r="AL36" i="76"/>
  <c r="AL115" i="76"/>
  <c r="AL70" i="76"/>
  <c r="AL23" i="76"/>
  <c r="AL93" i="76"/>
  <c r="AL17" i="76"/>
  <c r="AL50" i="76"/>
  <c r="AL123" i="76"/>
  <c r="AL37" i="76"/>
  <c r="AL85" i="76"/>
  <c r="AL56" i="76"/>
  <c r="AL122" i="76"/>
  <c r="AL87" i="76"/>
  <c r="AL117" i="76"/>
  <c r="AL40" i="76"/>
  <c r="AL49" i="76"/>
  <c r="AL75" i="76"/>
  <c r="AL69" i="76"/>
  <c r="AL46" i="76"/>
  <c r="AL21" i="76"/>
  <c r="AL34" i="76"/>
  <c r="AL114" i="76"/>
  <c r="AL98" i="76"/>
  <c r="AL80" i="76"/>
  <c r="AL95" i="76"/>
  <c r="AL63" i="76"/>
  <c r="AL18" i="76"/>
  <c r="AL55" i="76"/>
  <c r="AL48" i="76"/>
  <c r="AL31" i="76"/>
  <c r="AL104" i="76"/>
  <c r="AL53" i="76"/>
  <c r="AL121" i="76"/>
  <c r="AL51" i="76"/>
  <c r="AL74" i="76"/>
  <c r="AL103" i="76"/>
  <c r="AL14" i="76"/>
  <c r="AL39" i="76"/>
  <c r="AL78" i="76"/>
  <c r="AL106" i="76"/>
  <c r="AL81" i="76"/>
  <c r="AL61" i="76"/>
  <c r="AL13" i="76"/>
  <c r="AL52" i="76"/>
  <c r="AL111" i="76"/>
  <c r="AL54" i="76"/>
  <c r="AL105" i="76"/>
  <c r="AL25" i="76"/>
  <c r="AL89" i="76"/>
  <c r="AL22" i="76"/>
  <c r="AL67" i="76"/>
  <c r="AL101" i="76"/>
  <c r="AL102" i="76"/>
  <c r="AL125" i="76"/>
  <c r="AL96" i="76"/>
  <c r="AL28" i="76"/>
  <c r="AL99" i="76"/>
  <c r="AL88" i="76"/>
  <c r="AL7" i="76"/>
  <c r="AL113" i="76"/>
  <c r="AL110" i="76"/>
  <c r="AL47" i="76"/>
  <c r="AL77" i="76"/>
  <c r="AL71" i="76"/>
  <c r="AL92" i="76"/>
  <c r="AL109" i="76"/>
  <c r="AL107" i="76"/>
  <c r="AL65" i="76"/>
  <c r="AL84" i="76"/>
  <c r="AL64" i="76"/>
  <c r="AL57" i="76"/>
  <c r="BV15" i="10"/>
  <c r="BW12" i="10"/>
  <c r="BW9" i="10"/>
  <c r="BW4" i="10"/>
  <c r="BW11" i="10"/>
  <c r="BW13" i="10"/>
  <c r="BW10" i="10"/>
  <c r="AM11" i="76" l="1"/>
  <c r="AM59" i="76"/>
  <c r="AM15" i="76"/>
  <c r="AM83" i="76"/>
  <c r="AM108" i="76"/>
  <c r="AM91" i="76"/>
  <c r="AM72" i="76"/>
  <c r="AM44" i="76"/>
  <c r="AM16" i="76"/>
  <c r="AM76" i="76"/>
  <c r="AM120" i="76"/>
  <c r="AM29" i="76"/>
  <c r="AM24" i="76"/>
  <c r="AM94" i="76"/>
  <c r="AM112" i="76"/>
  <c r="AM9" i="76"/>
  <c r="AM26" i="76"/>
  <c r="AM41" i="76"/>
  <c r="AM116" i="76"/>
  <c r="AM38" i="76"/>
  <c r="AM8" i="76"/>
  <c r="AM32" i="76"/>
  <c r="AM90" i="76"/>
  <c r="AM118" i="76"/>
  <c r="AM82" i="76"/>
  <c r="AM35" i="76"/>
  <c r="AM79" i="76"/>
  <c r="AM20" i="76"/>
  <c r="AM42" i="76"/>
  <c r="AM73" i="76"/>
  <c r="AM10" i="76"/>
  <c r="AM30" i="76"/>
  <c r="AM62" i="76"/>
  <c r="AM60" i="76"/>
  <c r="AM12" i="76"/>
  <c r="AM19" i="76"/>
  <c r="AM43" i="76"/>
  <c r="AM27" i="76"/>
  <c r="AM119" i="76"/>
  <c r="AM68" i="76"/>
  <c r="AM33" i="76"/>
  <c r="AM100" i="76"/>
  <c r="AM70" i="76"/>
  <c r="AM123" i="76"/>
  <c r="AM50" i="76"/>
  <c r="AM23" i="76"/>
  <c r="AM45" i="76"/>
  <c r="AM58" i="76"/>
  <c r="AM49" i="76"/>
  <c r="AM124" i="76"/>
  <c r="AM97" i="76"/>
  <c r="AM66" i="76"/>
  <c r="AM36" i="76"/>
  <c r="AM37" i="76"/>
  <c r="AM86" i="76"/>
  <c r="AM93" i="76"/>
  <c r="AM17" i="76"/>
  <c r="AM34" i="76"/>
  <c r="AM114" i="76"/>
  <c r="AM80" i="76"/>
  <c r="AM63" i="76"/>
  <c r="AM69" i="76"/>
  <c r="AM56" i="76"/>
  <c r="AM117" i="76"/>
  <c r="AM40" i="76"/>
  <c r="AM85" i="76"/>
  <c r="AM18" i="76"/>
  <c r="AM115" i="76"/>
  <c r="AM75" i="76"/>
  <c r="AM95" i="76"/>
  <c r="AM98" i="76"/>
  <c r="AM104" i="76"/>
  <c r="AM122" i="76"/>
  <c r="AM87" i="76"/>
  <c r="AM55" i="76"/>
  <c r="AM31" i="76"/>
  <c r="AM46" i="76"/>
  <c r="AM53" i="76"/>
  <c r="AM21" i="76"/>
  <c r="AM61" i="76"/>
  <c r="AM106" i="76"/>
  <c r="AM52" i="76"/>
  <c r="AM48" i="76"/>
  <c r="AM101" i="76"/>
  <c r="AM51" i="76"/>
  <c r="AM28" i="76"/>
  <c r="AM25" i="76"/>
  <c r="AM111" i="76"/>
  <c r="AM105" i="76"/>
  <c r="AM121" i="76"/>
  <c r="AM103" i="76"/>
  <c r="AM14" i="76"/>
  <c r="AM47" i="76"/>
  <c r="AM89" i="76"/>
  <c r="AM78" i="76"/>
  <c r="AM13" i="76"/>
  <c r="AM81" i="76"/>
  <c r="AM65" i="76"/>
  <c r="AM54" i="76"/>
  <c r="AM77" i="76"/>
  <c r="AM109" i="76"/>
  <c r="AM102" i="76"/>
  <c r="AM125" i="76"/>
  <c r="AM113" i="76"/>
  <c r="AM92" i="76"/>
  <c r="AM107" i="76"/>
  <c r="AM110" i="76"/>
  <c r="AM99" i="76"/>
  <c r="AM67" i="76"/>
  <c r="AM84" i="76"/>
  <c r="AM74" i="76"/>
  <c r="AM96" i="76"/>
  <c r="AM39" i="76"/>
  <c r="AM22" i="76"/>
  <c r="AM88" i="76"/>
  <c r="AM7" i="76"/>
  <c r="AM71" i="76"/>
  <c r="AM64" i="76"/>
  <c r="AM57" i="76"/>
  <c r="BW15" i="10"/>
  <c r="BX9" i="10"/>
  <c r="BX4" i="10"/>
  <c r="BX11" i="10"/>
  <c r="BX12" i="10"/>
  <c r="BX13" i="10"/>
  <c r="BX10" i="10"/>
  <c r="AN76" i="76" l="1"/>
  <c r="AN11" i="76"/>
  <c r="AN20" i="76"/>
  <c r="AN44" i="76"/>
  <c r="AN16" i="76"/>
  <c r="AN59" i="76"/>
  <c r="AN82" i="76"/>
  <c r="AN116" i="76"/>
  <c r="AN91" i="76"/>
  <c r="AN108" i="76"/>
  <c r="AN120" i="76"/>
  <c r="AN72" i="76"/>
  <c r="AN83" i="76"/>
  <c r="AN35" i="76"/>
  <c r="AN29" i="76"/>
  <c r="AN24" i="76"/>
  <c r="AN90" i="76"/>
  <c r="AN32" i="76"/>
  <c r="AN112" i="76"/>
  <c r="AN9" i="76"/>
  <c r="AN41" i="76"/>
  <c r="AN94" i="76"/>
  <c r="AN15" i="76"/>
  <c r="AN8" i="76"/>
  <c r="AN26" i="76"/>
  <c r="AN42" i="76"/>
  <c r="AN38" i="76"/>
  <c r="AN118" i="76"/>
  <c r="AN79" i="76"/>
  <c r="AN43" i="76"/>
  <c r="AN86" i="76"/>
  <c r="AN100" i="76"/>
  <c r="AN19" i="76"/>
  <c r="AN27" i="76"/>
  <c r="AN12" i="76"/>
  <c r="AN60" i="76"/>
  <c r="AN119" i="76"/>
  <c r="AN62" i="76"/>
  <c r="AN33" i="76"/>
  <c r="AN58" i="76"/>
  <c r="AN73" i="76"/>
  <c r="AN10" i="76"/>
  <c r="AN45" i="76"/>
  <c r="AN66" i="76"/>
  <c r="AN69" i="76"/>
  <c r="AN37" i="76"/>
  <c r="AN124" i="76"/>
  <c r="AN23" i="76"/>
  <c r="AN68" i="76"/>
  <c r="AN93" i="76"/>
  <c r="AN123" i="76"/>
  <c r="AN97" i="76"/>
  <c r="AN30" i="76"/>
  <c r="AN70" i="76"/>
  <c r="AN17" i="76"/>
  <c r="AN49" i="76"/>
  <c r="AN36" i="76"/>
  <c r="AN114" i="76"/>
  <c r="AN95" i="76"/>
  <c r="AN80" i="76"/>
  <c r="AN117" i="76"/>
  <c r="AN50" i="76"/>
  <c r="AN115" i="76"/>
  <c r="AN40" i="76"/>
  <c r="AN85" i="76"/>
  <c r="AN34" i="76"/>
  <c r="AN61" i="76"/>
  <c r="AN104" i="76"/>
  <c r="AN63" i="76"/>
  <c r="AN98" i="76"/>
  <c r="AN81" i="76"/>
  <c r="AN31" i="76"/>
  <c r="AN111" i="76"/>
  <c r="AN56" i="76"/>
  <c r="AN122" i="76"/>
  <c r="AN18" i="76"/>
  <c r="AN46" i="76"/>
  <c r="AN106" i="76"/>
  <c r="AN48" i="76"/>
  <c r="AN13" i="76"/>
  <c r="AN107" i="76"/>
  <c r="AN28" i="76"/>
  <c r="AN87" i="76"/>
  <c r="AN121" i="76"/>
  <c r="AN55" i="76"/>
  <c r="AN53" i="76"/>
  <c r="AN65" i="76"/>
  <c r="AN39" i="76"/>
  <c r="AN75" i="76"/>
  <c r="AN105" i="76"/>
  <c r="AN52" i="76"/>
  <c r="AN47" i="76"/>
  <c r="AN103" i="76"/>
  <c r="AN14" i="76"/>
  <c r="AN113" i="76"/>
  <c r="AN78" i="76"/>
  <c r="AN21" i="76"/>
  <c r="AN7" i="76"/>
  <c r="AN109" i="76"/>
  <c r="AN89" i="76"/>
  <c r="AN102" i="76"/>
  <c r="AN84" i="76"/>
  <c r="AN51" i="76"/>
  <c r="AN54" i="76"/>
  <c r="AN25" i="76"/>
  <c r="AN74" i="76"/>
  <c r="AN99" i="76"/>
  <c r="AN67" i="76"/>
  <c r="AN88" i="76"/>
  <c r="AN101" i="76"/>
  <c r="AN77" i="76"/>
  <c r="AN110" i="76"/>
  <c r="AN96" i="76"/>
  <c r="AN22" i="76"/>
  <c r="AN92" i="76"/>
  <c r="AN125" i="76"/>
  <c r="AN64" i="76"/>
  <c r="AN57" i="76"/>
  <c r="AN71" i="76"/>
  <c r="BX15" i="10"/>
  <c r="BY11" i="10"/>
  <c r="BY9" i="10"/>
  <c r="BY4" i="10"/>
  <c r="BY13" i="10"/>
  <c r="BY10" i="10"/>
  <c r="BY12" i="10"/>
  <c r="AO59" i="76" l="1"/>
  <c r="AO35" i="76"/>
  <c r="AO120" i="76"/>
  <c r="AO38" i="76"/>
  <c r="AO72" i="76"/>
  <c r="AO108" i="76"/>
  <c r="AO76" i="76"/>
  <c r="AO29" i="76"/>
  <c r="AO83" i="76"/>
  <c r="AO16" i="76"/>
  <c r="AO44" i="76"/>
  <c r="AO11" i="76"/>
  <c r="AO91" i="76"/>
  <c r="AO82" i="76"/>
  <c r="AO116" i="76"/>
  <c r="AO15" i="76"/>
  <c r="AO24" i="76"/>
  <c r="AO32" i="76"/>
  <c r="AO12" i="76"/>
  <c r="AO79" i="76"/>
  <c r="AO9" i="76"/>
  <c r="AO26" i="76"/>
  <c r="AO20" i="76"/>
  <c r="AO41" i="76"/>
  <c r="AO90" i="76"/>
  <c r="AO112" i="76"/>
  <c r="AO62" i="76"/>
  <c r="AO94" i="76"/>
  <c r="AO118" i="76"/>
  <c r="AO42" i="76"/>
  <c r="AO30" i="76"/>
  <c r="AO124" i="76"/>
  <c r="AO33" i="76"/>
  <c r="AO86" i="76"/>
  <c r="AO119" i="76"/>
  <c r="AO73" i="76"/>
  <c r="AO60" i="76"/>
  <c r="AO123" i="76"/>
  <c r="AO19" i="76"/>
  <c r="AO43" i="76"/>
  <c r="AO27" i="76"/>
  <c r="AO100" i="76"/>
  <c r="AO8" i="76"/>
  <c r="AO93" i="76"/>
  <c r="AO58" i="76"/>
  <c r="AO70" i="76"/>
  <c r="AO23" i="76"/>
  <c r="AO45" i="76"/>
  <c r="AO36" i="76"/>
  <c r="AO68" i="76"/>
  <c r="AO10" i="76"/>
  <c r="AO97" i="76"/>
  <c r="AO37" i="76"/>
  <c r="AO69" i="76"/>
  <c r="AO66" i="76"/>
  <c r="AO17" i="76"/>
  <c r="AO115" i="76"/>
  <c r="AO98" i="76"/>
  <c r="AO21" i="76"/>
  <c r="AO50" i="76"/>
  <c r="AO49" i="76"/>
  <c r="AO85" i="76"/>
  <c r="AO40" i="76"/>
  <c r="AO80" i="76"/>
  <c r="AO117" i="76"/>
  <c r="AO34" i="76"/>
  <c r="AO63" i="76"/>
  <c r="AO56" i="76"/>
  <c r="AO87" i="76"/>
  <c r="AO75" i="76"/>
  <c r="AO122" i="76"/>
  <c r="AO61" i="76"/>
  <c r="AO114" i="76"/>
  <c r="AO31" i="76"/>
  <c r="AO18" i="76"/>
  <c r="AO46" i="76"/>
  <c r="AO55" i="76"/>
  <c r="AO109" i="76"/>
  <c r="AO48" i="76"/>
  <c r="AO78" i="76"/>
  <c r="AO51" i="76"/>
  <c r="AO113" i="76"/>
  <c r="AO25" i="76"/>
  <c r="AO74" i="76"/>
  <c r="AO104" i="76"/>
  <c r="AO52" i="76"/>
  <c r="AO105" i="76"/>
  <c r="AO111" i="76"/>
  <c r="AO81" i="76"/>
  <c r="AO53" i="76"/>
  <c r="AO106" i="76"/>
  <c r="AO95" i="76"/>
  <c r="AO47" i="76"/>
  <c r="AO101" i="76"/>
  <c r="AO39" i="76"/>
  <c r="AO54" i="76"/>
  <c r="AO121" i="76"/>
  <c r="AO7" i="76"/>
  <c r="AO125" i="76"/>
  <c r="AO84" i="76"/>
  <c r="AO65" i="76"/>
  <c r="AO99" i="76"/>
  <c r="AO88" i="76"/>
  <c r="AO102" i="76"/>
  <c r="AO77" i="76"/>
  <c r="AO96" i="76"/>
  <c r="AO14" i="76"/>
  <c r="AO28" i="76"/>
  <c r="AO92" i="76"/>
  <c r="AO22" i="76"/>
  <c r="AO71" i="76"/>
  <c r="AO13" i="76"/>
  <c r="AO67" i="76"/>
  <c r="AO107" i="76"/>
  <c r="AO64" i="76"/>
  <c r="AO103" i="76"/>
  <c r="AO89" i="76"/>
  <c r="AO110" i="76"/>
  <c r="AO57" i="76"/>
  <c r="BY15" i="10"/>
  <c r="BZ11" i="10"/>
  <c r="BZ13" i="10"/>
  <c r="BZ10" i="10"/>
  <c r="BZ12" i="10"/>
  <c r="BZ9" i="10"/>
  <c r="BZ4" i="10"/>
  <c r="AP83" i="76" l="1"/>
  <c r="AP91" i="76"/>
  <c r="AP82" i="76"/>
  <c r="AP59" i="76"/>
  <c r="AP108" i="76"/>
  <c r="AP44" i="76"/>
  <c r="AP11" i="76"/>
  <c r="AP76" i="76"/>
  <c r="AP16" i="76"/>
  <c r="AP72" i="76"/>
  <c r="AP29" i="76"/>
  <c r="AP38" i="76"/>
  <c r="AP32" i="76"/>
  <c r="AP118" i="76"/>
  <c r="AP9" i="76"/>
  <c r="AP26" i="76"/>
  <c r="AP79" i="76"/>
  <c r="AP94" i="76"/>
  <c r="AP8" i="76"/>
  <c r="AP12" i="76"/>
  <c r="AP120" i="76"/>
  <c r="AP24" i="76"/>
  <c r="AP20" i="76"/>
  <c r="AP41" i="76"/>
  <c r="AP116" i="76"/>
  <c r="AP15" i="76"/>
  <c r="AP35" i="76"/>
  <c r="AP42" i="76"/>
  <c r="AP90" i="76"/>
  <c r="AP112" i="76"/>
  <c r="AP43" i="76"/>
  <c r="AP119" i="76"/>
  <c r="AP124" i="76"/>
  <c r="AP62" i="76"/>
  <c r="AP73" i="76"/>
  <c r="AP60" i="76"/>
  <c r="AP19" i="76"/>
  <c r="AP33" i="76"/>
  <c r="AP27" i="76"/>
  <c r="AP10" i="76"/>
  <c r="AP68" i="76"/>
  <c r="AP70" i="76"/>
  <c r="AP86" i="76"/>
  <c r="AP30" i="76"/>
  <c r="AP37" i="76"/>
  <c r="AP69" i="76"/>
  <c r="AP93" i="76"/>
  <c r="AP36" i="76"/>
  <c r="AP23" i="76"/>
  <c r="AP100" i="76"/>
  <c r="AP97" i="76"/>
  <c r="AP17" i="76"/>
  <c r="AP66" i="76"/>
  <c r="AP123" i="76"/>
  <c r="AP58" i="76"/>
  <c r="AP45" i="76"/>
  <c r="AP95" i="76"/>
  <c r="AP115" i="76"/>
  <c r="AP40" i="76"/>
  <c r="AP34" i="76"/>
  <c r="AP80" i="76"/>
  <c r="AP50" i="76"/>
  <c r="AP49" i="76"/>
  <c r="AP75" i="76"/>
  <c r="AP63" i="76"/>
  <c r="AP85" i="76"/>
  <c r="AP87" i="76"/>
  <c r="AP46" i="76"/>
  <c r="AP53" i="76"/>
  <c r="AP106" i="76"/>
  <c r="AP117" i="76"/>
  <c r="AP122" i="76"/>
  <c r="AP114" i="76"/>
  <c r="AP21" i="76"/>
  <c r="AP61" i="76"/>
  <c r="AP48" i="76"/>
  <c r="AP98" i="76"/>
  <c r="AP56" i="76"/>
  <c r="AP81" i="76"/>
  <c r="AP104" i="76"/>
  <c r="AP121" i="76"/>
  <c r="AP107" i="76"/>
  <c r="AP54" i="76"/>
  <c r="AP89" i="76"/>
  <c r="AP105" i="76"/>
  <c r="AP103" i="76"/>
  <c r="AP65" i="76"/>
  <c r="AP55" i="76"/>
  <c r="AP52" i="76"/>
  <c r="AP18" i="76"/>
  <c r="AP78" i="76"/>
  <c r="AP111" i="76"/>
  <c r="AP31" i="76"/>
  <c r="AP101" i="76"/>
  <c r="AP39" i="76"/>
  <c r="AP47" i="76"/>
  <c r="AP51" i="76"/>
  <c r="AP22" i="76"/>
  <c r="AP77" i="76"/>
  <c r="AP67" i="76"/>
  <c r="AP102" i="76"/>
  <c r="AP113" i="76"/>
  <c r="AP28" i="76"/>
  <c r="AP25" i="76"/>
  <c r="AP74" i="76"/>
  <c r="AP92" i="76"/>
  <c r="AP110" i="76"/>
  <c r="AP7" i="76"/>
  <c r="AP96" i="76"/>
  <c r="AP99" i="76"/>
  <c r="AP14" i="76"/>
  <c r="AP88" i="76"/>
  <c r="AP13" i="76"/>
  <c r="AP109" i="76"/>
  <c r="AP84" i="76"/>
  <c r="AP57" i="76"/>
  <c r="AP125" i="76"/>
  <c r="AP71" i="76"/>
  <c r="AP64" i="76"/>
  <c r="BZ15" i="10"/>
  <c r="CA13" i="10"/>
  <c r="CA10" i="10"/>
  <c r="CA11" i="10"/>
  <c r="CA12" i="10"/>
  <c r="CA9" i="10"/>
  <c r="CA4" i="10"/>
  <c r="AQ108" i="76" l="1"/>
  <c r="AQ83" i="76"/>
  <c r="AQ11" i="76"/>
  <c r="AQ16" i="76"/>
  <c r="AQ59" i="76"/>
  <c r="AQ72" i="76"/>
  <c r="AQ15" i="76"/>
  <c r="AQ76" i="76"/>
  <c r="AQ91" i="76"/>
  <c r="AQ44" i="76"/>
  <c r="AQ116" i="76"/>
  <c r="AQ35" i="76"/>
  <c r="AQ82" i="76"/>
  <c r="AQ90" i="76"/>
  <c r="AQ119" i="76"/>
  <c r="AQ62" i="76"/>
  <c r="AQ24" i="76"/>
  <c r="AQ94" i="76"/>
  <c r="AQ38" i="76"/>
  <c r="AQ9" i="76"/>
  <c r="AQ29" i="76"/>
  <c r="AQ20" i="76"/>
  <c r="AQ118" i="76"/>
  <c r="AQ41" i="76"/>
  <c r="AQ26" i="76"/>
  <c r="AQ120" i="76"/>
  <c r="AQ32" i="76"/>
  <c r="AQ8" i="76"/>
  <c r="AQ79" i="76"/>
  <c r="AQ112" i="76"/>
  <c r="AQ43" i="76"/>
  <c r="AQ10" i="76"/>
  <c r="AQ100" i="76"/>
  <c r="AQ12" i="76"/>
  <c r="AQ19" i="76"/>
  <c r="AQ33" i="76"/>
  <c r="AQ68" i="76"/>
  <c r="AQ58" i="76"/>
  <c r="AQ73" i="76"/>
  <c r="AQ123" i="76"/>
  <c r="AQ42" i="76"/>
  <c r="AQ124" i="76"/>
  <c r="AQ60" i="76"/>
  <c r="AQ27" i="76"/>
  <c r="AQ36" i="76"/>
  <c r="AQ49" i="76"/>
  <c r="AQ97" i="76"/>
  <c r="AQ50" i="76"/>
  <c r="AQ23" i="76"/>
  <c r="AQ37" i="76"/>
  <c r="AQ66" i="76"/>
  <c r="AQ30" i="76"/>
  <c r="AQ17" i="76"/>
  <c r="AQ69" i="76"/>
  <c r="AQ93" i="76"/>
  <c r="AQ115" i="76"/>
  <c r="AQ86" i="76"/>
  <c r="AQ70" i="76"/>
  <c r="AQ45" i="76"/>
  <c r="AQ46" i="76"/>
  <c r="AQ95" i="76"/>
  <c r="AQ40" i="76"/>
  <c r="AQ18" i="76"/>
  <c r="AQ85" i="76"/>
  <c r="AQ21" i="76"/>
  <c r="AQ75" i="76"/>
  <c r="AQ98" i="76"/>
  <c r="AQ106" i="76"/>
  <c r="AQ117" i="76"/>
  <c r="AQ122" i="76"/>
  <c r="AQ55" i="76"/>
  <c r="AQ81" i="76"/>
  <c r="AQ61" i="76"/>
  <c r="AQ53" i="76"/>
  <c r="AQ34" i="76"/>
  <c r="AQ63" i="76"/>
  <c r="AQ56" i="76"/>
  <c r="AQ80" i="76"/>
  <c r="AQ48" i="76"/>
  <c r="AQ31" i="76"/>
  <c r="AQ52" i="76"/>
  <c r="AQ25" i="76"/>
  <c r="AQ89" i="76"/>
  <c r="AQ114" i="76"/>
  <c r="AQ87" i="76"/>
  <c r="AQ103" i="76"/>
  <c r="AQ105" i="76"/>
  <c r="AQ111" i="76"/>
  <c r="AQ104" i="76"/>
  <c r="AQ121" i="76"/>
  <c r="AQ47" i="76"/>
  <c r="AQ14" i="76"/>
  <c r="AQ107" i="76"/>
  <c r="AQ13" i="76"/>
  <c r="AQ78" i="76"/>
  <c r="AQ101" i="76"/>
  <c r="AQ99" i="76"/>
  <c r="AQ110" i="76"/>
  <c r="AQ102" i="76"/>
  <c r="AQ64" i="76"/>
  <c r="AQ57" i="76"/>
  <c r="AQ77" i="76"/>
  <c r="AQ84" i="76"/>
  <c r="AQ113" i="76"/>
  <c r="AQ92" i="76"/>
  <c r="AQ88" i="76"/>
  <c r="AQ7" i="76"/>
  <c r="AQ22" i="76"/>
  <c r="AQ51" i="76"/>
  <c r="AQ96" i="76"/>
  <c r="AQ28" i="76"/>
  <c r="AQ65" i="76"/>
  <c r="AQ71" i="76"/>
  <c r="AQ125" i="76"/>
  <c r="AQ39" i="76"/>
  <c r="AQ109" i="76"/>
  <c r="AQ54" i="76"/>
  <c r="AQ74" i="76"/>
  <c r="AQ67" i="76"/>
  <c r="CA15" i="10"/>
  <c r="CB13" i="10"/>
  <c r="CB10" i="10"/>
  <c r="CB12" i="10"/>
  <c r="CB9" i="10"/>
  <c r="CB4" i="10"/>
  <c r="CB11" i="10"/>
  <c r="AR91" i="76" l="1"/>
  <c r="AR24" i="76"/>
  <c r="AR20" i="76"/>
  <c r="AR35" i="76"/>
  <c r="AR11" i="76"/>
  <c r="AR76" i="76"/>
  <c r="AR83" i="76"/>
  <c r="AR72" i="76"/>
  <c r="AR116" i="76"/>
  <c r="AR108" i="76"/>
  <c r="AR44" i="76"/>
  <c r="AR15" i="76"/>
  <c r="AR16" i="76"/>
  <c r="AR59" i="76"/>
  <c r="AR79" i="76"/>
  <c r="AR29" i="76"/>
  <c r="AR32" i="76"/>
  <c r="AR41" i="76"/>
  <c r="AR118" i="76"/>
  <c r="AR26" i="76"/>
  <c r="AR94" i="76"/>
  <c r="AR90" i="76"/>
  <c r="AR112" i="76"/>
  <c r="AR9" i="76"/>
  <c r="AR82" i="76"/>
  <c r="AR38" i="76"/>
  <c r="AR120" i="76"/>
  <c r="AR42" i="76"/>
  <c r="AR119" i="76"/>
  <c r="AR33" i="76"/>
  <c r="AR62" i="76"/>
  <c r="AR73" i="76"/>
  <c r="AR30" i="76"/>
  <c r="AR124" i="76"/>
  <c r="AR19" i="76"/>
  <c r="AR68" i="76"/>
  <c r="AR8" i="76"/>
  <c r="AR60" i="76"/>
  <c r="AR27" i="76"/>
  <c r="AR10" i="76"/>
  <c r="AR58" i="76"/>
  <c r="AR12" i="76"/>
  <c r="AR43" i="76"/>
  <c r="AR123" i="76"/>
  <c r="AR100" i="76"/>
  <c r="AR36" i="76"/>
  <c r="AR70" i="76"/>
  <c r="AR86" i="76"/>
  <c r="AR37" i="76"/>
  <c r="AR45" i="76"/>
  <c r="AR97" i="76"/>
  <c r="AR93" i="76"/>
  <c r="AR17" i="76"/>
  <c r="AR69" i="76"/>
  <c r="AR50" i="76"/>
  <c r="AR66" i="76"/>
  <c r="AR23" i="76"/>
  <c r="AR63" i="76"/>
  <c r="AR18" i="76"/>
  <c r="AR115" i="76"/>
  <c r="AR21" i="76"/>
  <c r="AR95" i="76"/>
  <c r="AR98" i="76"/>
  <c r="AR34" i="76"/>
  <c r="AR49" i="76"/>
  <c r="AR117" i="76"/>
  <c r="AR40" i="76"/>
  <c r="AR75" i="76"/>
  <c r="AR46" i="76"/>
  <c r="AR56" i="76"/>
  <c r="AR85" i="76"/>
  <c r="AR55" i="76"/>
  <c r="AR106" i="76"/>
  <c r="AR81" i="76"/>
  <c r="AR122" i="76"/>
  <c r="AR111" i="76"/>
  <c r="AR31" i="76"/>
  <c r="AR114" i="76"/>
  <c r="AR101" i="76"/>
  <c r="AR107" i="76"/>
  <c r="AR28" i="76"/>
  <c r="AR80" i="76"/>
  <c r="AR105" i="76"/>
  <c r="AR47" i="76"/>
  <c r="AR65" i="76"/>
  <c r="AR48" i="76"/>
  <c r="AR121" i="76"/>
  <c r="AR89" i="76"/>
  <c r="AR53" i="76"/>
  <c r="AR109" i="76"/>
  <c r="AR87" i="76"/>
  <c r="AR104" i="76"/>
  <c r="AR61" i="76"/>
  <c r="AR78" i="76"/>
  <c r="AR39" i="76"/>
  <c r="AR54" i="76"/>
  <c r="AR113" i="76"/>
  <c r="AR22" i="76"/>
  <c r="AR102" i="76"/>
  <c r="AR84" i="76"/>
  <c r="AR67" i="76"/>
  <c r="AR110" i="76"/>
  <c r="AR77" i="76"/>
  <c r="AR52" i="76"/>
  <c r="AR92" i="76"/>
  <c r="AR103" i="76"/>
  <c r="AR25" i="76"/>
  <c r="AR74" i="76"/>
  <c r="AR99" i="76"/>
  <c r="AR88" i="76"/>
  <c r="AR13" i="76"/>
  <c r="AR7" i="76"/>
  <c r="AR96" i="76"/>
  <c r="AR64" i="76"/>
  <c r="AR14" i="76"/>
  <c r="AR51" i="76"/>
  <c r="AR57" i="76"/>
  <c r="AR125" i="76"/>
  <c r="AR71" i="76"/>
  <c r="CB15" i="10"/>
  <c r="CC10" i="10"/>
  <c r="CC12" i="10"/>
  <c r="CC9" i="10"/>
  <c r="CC4" i="10"/>
  <c r="CC11" i="10"/>
  <c r="CC13" i="10"/>
  <c r="AS108" i="76" l="1"/>
  <c r="AS11" i="76"/>
  <c r="AS83" i="76"/>
  <c r="AS29" i="76"/>
  <c r="AS76" i="76"/>
  <c r="AS24" i="76"/>
  <c r="AS72" i="76"/>
  <c r="AS59" i="76"/>
  <c r="AS91" i="76"/>
  <c r="AS44" i="76"/>
  <c r="AS16" i="76"/>
  <c r="AS15" i="76"/>
  <c r="AS79" i="76"/>
  <c r="AS20" i="76"/>
  <c r="AS118" i="76"/>
  <c r="AS112" i="76"/>
  <c r="AS119" i="76"/>
  <c r="AS32" i="76"/>
  <c r="AS35" i="76"/>
  <c r="AS41" i="76"/>
  <c r="AS82" i="76"/>
  <c r="AS38" i="76"/>
  <c r="AS9" i="76"/>
  <c r="AS26" i="76"/>
  <c r="AS94" i="76"/>
  <c r="AS116" i="76"/>
  <c r="AS8" i="76"/>
  <c r="AS62" i="76"/>
  <c r="AS12" i="76"/>
  <c r="AS120" i="76"/>
  <c r="AS90" i="76"/>
  <c r="AS42" i="76"/>
  <c r="AS86" i="76"/>
  <c r="AS33" i="76"/>
  <c r="AS73" i="76"/>
  <c r="AS43" i="76"/>
  <c r="AS60" i="76"/>
  <c r="AS19" i="76"/>
  <c r="AS123" i="76"/>
  <c r="AS27" i="76"/>
  <c r="AS124" i="76"/>
  <c r="AS68" i="76"/>
  <c r="AS45" i="76"/>
  <c r="AS50" i="76"/>
  <c r="AS100" i="76"/>
  <c r="AS70" i="76"/>
  <c r="AS97" i="76"/>
  <c r="AS49" i="76"/>
  <c r="AS36" i="76"/>
  <c r="AS66" i="76"/>
  <c r="AS30" i="76"/>
  <c r="AS93" i="76"/>
  <c r="AS69" i="76"/>
  <c r="AS10" i="76"/>
  <c r="AS17" i="76"/>
  <c r="AS58" i="76"/>
  <c r="AS23" i="76"/>
  <c r="AS37" i="76"/>
  <c r="AS98" i="76"/>
  <c r="AS85" i="76"/>
  <c r="AS115" i="76"/>
  <c r="AS75" i="76"/>
  <c r="AS18" i="76"/>
  <c r="AS117" i="76"/>
  <c r="AS56" i="76"/>
  <c r="AS122" i="76"/>
  <c r="AS95" i="76"/>
  <c r="AS34" i="76"/>
  <c r="AS40" i="76"/>
  <c r="AS63" i="76"/>
  <c r="AS31" i="76"/>
  <c r="AS114" i="76"/>
  <c r="AS81" i="76"/>
  <c r="AS55" i="76"/>
  <c r="AS78" i="76"/>
  <c r="AS109" i="76"/>
  <c r="AS105" i="76"/>
  <c r="AS106" i="76"/>
  <c r="AS54" i="76"/>
  <c r="AS28" i="76"/>
  <c r="AS21" i="76"/>
  <c r="AS48" i="76"/>
  <c r="AS87" i="76"/>
  <c r="AS111" i="76"/>
  <c r="AS121" i="76"/>
  <c r="AS52" i="76"/>
  <c r="AS101" i="76"/>
  <c r="AS104" i="76"/>
  <c r="AS13" i="76"/>
  <c r="AS46" i="76"/>
  <c r="AS61" i="76"/>
  <c r="AS47" i="76"/>
  <c r="AS80" i="76"/>
  <c r="AS53" i="76"/>
  <c r="AS39" i="76"/>
  <c r="AS113" i="76"/>
  <c r="AS92" i="76"/>
  <c r="AS88" i="76"/>
  <c r="AS51" i="76"/>
  <c r="AS110" i="76"/>
  <c r="AS102" i="76"/>
  <c r="AS71" i="76"/>
  <c r="AS107" i="76"/>
  <c r="AS77" i="76"/>
  <c r="AS65" i="76"/>
  <c r="AS67" i="76"/>
  <c r="AS64" i="76"/>
  <c r="AS103" i="76"/>
  <c r="AS25" i="76"/>
  <c r="AS89" i="76"/>
  <c r="AS84" i="76"/>
  <c r="AS14" i="76"/>
  <c r="AS7" i="76"/>
  <c r="AS96" i="76"/>
  <c r="AS22" i="76"/>
  <c r="AS99" i="76"/>
  <c r="AS74" i="76"/>
  <c r="AS125" i="76"/>
  <c r="AS57" i="76"/>
  <c r="CC15" i="10"/>
  <c r="CD12" i="10"/>
  <c r="CD9" i="10"/>
  <c r="CD4" i="10"/>
  <c r="CD11" i="10"/>
  <c r="CD13" i="10"/>
  <c r="CD10" i="10"/>
  <c r="AT59" i="76" l="1"/>
  <c r="AT83" i="76"/>
  <c r="AT108" i="76"/>
  <c r="AT72" i="76"/>
  <c r="AT44" i="76"/>
  <c r="AT11" i="76"/>
  <c r="AT29" i="76"/>
  <c r="AT20" i="76"/>
  <c r="AT16" i="76"/>
  <c r="AT76" i="76"/>
  <c r="AT82" i="76"/>
  <c r="AT116" i="76"/>
  <c r="AT79" i="76"/>
  <c r="AT91" i="76"/>
  <c r="AT118" i="76"/>
  <c r="AT9" i="76"/>
  <c r="AT26" i="76"/>
  <c r="AT120" i="76"/>
  <c r="AT62" i="76"/>
  <c r="AT38" i="76"/>
  <c r="AT35" i="76"/>
  <c r="AT32" i="76"/>
  <c r="AT90" i="76"/>
  <c r="AT94" i="76"/>
  <c r="AT119" i="76"/>
  <c r="AT15" i="76"/>
  <c r="AT24" i="76"/>
  <c r="AT41" i="76"/>
  <c r="AT8" i="76"/>
  <c r="AT73" i="76"/>
  <c r="AT60" i="76"/>
  <c r="AT43" i="76"/>
  <c r="AT100" i="76"/>
  <c r="AT112" i="76"/>
  <c r="AT12" i="76"/>
  <c r="AT33" i="76"/>
  <c r="AT19" i="76"/>
  <c r="AT42" i="76"/>
  <c r="AT27" i="76"/>
  <c r="AT123" i="76"/>
  <c r="AT10" i="76"/>
  <c r="AT69" i="76"/>
  <c r="AT97" i="76"/>
  <c r="AT45" i="76"/>
  <c r="AT68" i="76"/>
  <c r="AT86" i="76"/>
  <c r="AT93" i="76"/>
  <c r="AT30" i="76"/>
  <c r="AT70" i="76"/>
  <c r="AT49" i="76"/>
  <c r="AT124" i="76"/>
  <c r="AT58" i="76"/>
  <c r="AT37" i="76"/>
  <c r="AT17" i="76"/>
  <c r="AT36" i="76"/>
  <c r="AT66" i="76"/>
  <c r="AT23" i="76"/>
  <c r="AT50" i="76"/>
  <c r="AT117" i="76"/>
  <c r="AT56" i="76"/>
  <c r="AT87" i="76"/>
  <c r="AT122" i="76"/>
  <c r="AT21" i="76"/>
  <c r="AT18" i="76"/>
  <c r="AT115" i="76"/>
  <c r="AT40" i="76"/>
  <c r="AT81" i="76"/>
  <c r="AT75" i="76"/>
  <c r="AT34" i="76"/>
  <c r="AT31" i="76"/>
  <c r="AT80" i="76"/>
  <c r="AT85" i="76"/>
  <c r="AT114" i="76"/>
  <c r="AT95" i="76"/>
  <c r="AT55" i="76"/>
  <c r="AT53" i="76"/>
  <c r="AT104" i="76"/>
  <c r="AT106" i="76"/>
  <c r="AT98" i="76"/>
  <c r="AT61" i="76"/>
  <c r="AT121" i="76"/>
  <c r="AT14" i="76"/>
  <c r="AT51" i="76"/>
  <c r="AT46" i="76"/>
  <c r="AT111" i="76"/>
  <c r="AT101" i="76"/>
  <c r="AT39" i="76"/>
  <c r="AT48" i="76"/>
  <c r="AT25" i="76"/>
  <c r="AT78" i="76"/>
  <c r="AT107" i="76"/>
  <c r="AT63" i="76"/>
  <c r="AT28" i="76"/>
  <c r="AT74" i="76"/>
  <c r="AT105" i="76"/>
  <c r="AT52" i="76"/>
  <c r="AT89" i="76"/>
  <c r="AT109" i="76"/>
  <c r="AT88" i="76"/>
  <c r="AT7" i="76"/>
  <c r="AT47" i="76"/>
  <c r="AT54" i="76"/>
  <c r="AT110" i="76"/>
  <c r="AT22" i="76"/>
  <c r="AT96" i="76"/>
  <c r="AT13" i="76"/>
  <c r="AT92" i="76"/>
  <c r="AT102" i="76"/>
  <c r="AT113" i="76"/>
  <c r="AT99" i="76"/>
  <c r="AT67" i="76"/>
  <c r="AT84" i="76"/>
  <c r="AT103" i="76"/>
  <c r="AT65" i="76"/>
  <c r="AT77" i="76"/>
  <c r="AT125" i="76"/>
  <c r="AT64" i="76"/>
  <c r="AT57" i="76"/>
  <c r="AT71" i="76"/>
  <c r="S9" i="10"/>
  <c r="V12" i="10"/>
  <c r="Q14" i="10"/>
  <c r="U14" i="10"/>
  <c r="V8" i="10"/>
  <c r="R14" i="10"/>
  <c r="V9" i="10"/>
  <c r="S14" i="10"/>
  <c r="V13" i="10"/>
  <c r="Q8" i="10"/>
  <c r="U9" i="10"/>
  <c r="R9" i="10"/>
  <c r="T9" i="10"/>
  <c r="V11" i="10"/>
  <c r="T14" i="10"/>
  <c r="V14" i="10"/>
  <c r="V10" i="10"/>
  <c r="CD15" i="10"/>
  <c r="A1" i="76" s="1"/>
  <c r="Q10" i="10"/>
  <c r="R10" i="10"/>
  <c r="S10" i="10"/>
  <c r="T10" i="10"/>
  <c r="U10" i="10"/>
  <c r="Q13" i="10"/>
  <c r="R13" i="10"/>
  <c r="S13" i="10"/>
  <c r="T13" i="10"/>
  <c r="U13" i="10"/>
  <c r="Q12" i="10"/>
  <c r="R12" i="10"/>
  <c r="S12" i="10"/>
  <c r="T12" i="10"/>
  <c r="U12" i="10"/>
  <c r="Q11" i="10"/>
  <c r="R11" i="10"/>
  <c r="S11" i="10"/>
  <c r="T11" i="10"/>
  <c r="U11" i="10"/>
  <c r="S8" i="10"/>
  <c r="R8" i="10"/>
  <c r="U8" i="10"/>
  <c r="T8" i="10"/>
  <c r="AU91" i="76" l="1"/>
  <c r="AU59" i="76"/>
  <c r="AU35" i="76"/>
  <c r="AU82" i="76"/>
  <c r="AU24" i="76"/>
  <c r="AU108" i="76"/>
  <c r="AU83" i="76"/>
  <c r="AU16" i="76"/>
  <c r="AU76" i="76"/>
  <c r="AU29" i="76"/>
  <c r="AU38" i="76"/>
  <c r="AU72" i="76"/>
  <c r="AU11" i="76"/>
  <c r="AU116" i="76"/>
  <c r="AU20" i="76"/>
  <c r="AU44" i="76"/>
  <c r="AU79" i="76"/>
  <c r="AU120" i="76"/>
  <c r="AU90" i="76"/>
  <c r="AU94" i="76"/>
  <c r="AU26" i="76"/>
  <c r="AU119" i="76"/>
  <c r="AU9" i="76"/>
  <c r="AU41" i="76"/>
  <c r="AU118" i="76"/>
  <c r="AU112" i="76"/>
  <c r="AU32" i="76"/>
  <c r="AU15" i="76"/>
  <c r="AU33" i="76"/>
  <c r="AU60" i="76"/>
  <c r="AU73" i="76"/>
  <c r="AU27" i="76"/>
  <c r="AU12" i="76"/>
  <c r="AU8" i="76"/>
  <c r="AU43" i="76"/>
  <c r="AU42" i="76"/>
  <c r="AU62" i="76"/>
  <c r="AU124" i="76"/>
  <c r="AU68" i="76"/>
  <c r="AU19" i="76"/>
  <c r="AU30" i="76"/>
  <c r="AU50" i="76"/>
  <c r="AU86" i="76"/>
  <c r="AU36" i="76"/>
  <c r="AU97" i="76"/>
  <c r="AU45" i="76"/>
  <c r="AU58" i="76"/>
  <c r="AU70" i="76"/>
  <c r="AU123" i="76"/>
  <c r="AU100" i="76"/>
  <c r="AU23" i="76"/>
  <c r="AU66" i="76"/>
  <c r="AU93" i="76"/>
  <c r="AU10" i="76"/>
  <c r="AU37" i="76"/>
  <c r="AU17" i="76"/>
  <c r="AU56" i="76"/>
  <c r="AU115" i="76"/>
  <c r="AU49" i="76"/>
  <c r="AU69" i="76"/>
  <c r="AU21" i="76"/>
  <c r="AU117" i="76"/>
  <c r="AU34" i="76"/>
  <c r="AU114" i="76"/>
  <c r="AU75" i="76"/>
  <c r="AU85" i="76"/>
  <c r="AU80" i="76"/>
  <c r="AU31" i="76"/>
  <c r="AU48" i="76"/>
  <c r="AU40" i="76"/>
  <c r="AU81" i="76"/>
  <c r="AU53" i="76"/>
  <c r="AU87" i="76"/>
  <c r="AU104" i="76"/>
  <c r="AU46" i="76"/>
  <c r="AU106" i="76"/>
  <c r="AU78" i="76"/>
  <c r="AU14" i="76"/>
  <c r="AU51" i="76"/>
  <c r="AU39" i="76"/>
  <c r="AU95" i="76"/>
  <c r="AU98" i="76"/>
  <c r="AU74" i="76"/>
  <c r="AU105" i="76"/>
  <c r="AU18" i="76"/>
  <c r="AU103" i="76"/>
  <c r="AU89" i="76"/>
  <c r="AU52" i="76"/>
  <c r="AU55" i="76"/>
  <c r="AU121" i="76"/>
  <c r="AU65" i="76"/>
  <c r="AU122" i="76"/>
  <c r="AU63" i="76"/>
  <c r="AU61" i="76"/>
  <c r="AU111" i="76"/>
  <c r="AU47" i="76"/>
  <c r="AU107" i="76"/>
  <c r="AU13" i="76"/>
  <c r="AU25" i="76"/>
  <c r="AU113" i="76"/>
  <c r="AU71" i="76"/>
  <c r="AU28" i="76"/>
  <c r="AU99" i="76"/>
  <c r="AU88" i="76"/>
  <c r="AU101" i="76"/>
  <c r="AU22" i="76"/>
  <c r="AU109" i="76"/>
  <c r="AU92" i="76"/>
  <c r="AU96" i="76"/>
  <c r="AU54" i="76"/>
  <c r="AU84" i="76"/>
  <c r="AU77" i="76"/>
  <c r="AU102" i="76"/>
  <c r="AU110" i="76"/>
  <c r="AU7" i="76"/>
  <c r="AU67" i="76"/>
  <c r="AU64" i="76"/>
  <c r="AU57" i="76"/>
  <c r="AU125" i="76"/>
  <c r="A2" i="76" s="1"/>
  <c r="A3" i="76" s="1"/>
  <c r="V15" i="10"/>
  <c r="U15" i="10"/>
  <c r="T15" i="10"/>
  <c r="S15" i="10"/>
  <c r="R15" i="10"/>
  <c r="Q15" i="10"/>
  <c r="J36" i="60" l="1"/>
  <c r="J38" i="60" s="1"/>
  <c r="N36" i="60"/>
  <c r="N38" i="60" s="1"/>
  <c r="M36" i="60"/>
  <c r="M38" i="60" s="1"/>
  <c r="L36" i="60"/>
  <c r="L38" i="60" s="1"/>
  <c r="K36" i="60"/>
  <c r="K38" i="60" s="1"/>
  <c r="A375" i="2" l="1"/>
  <c r="A376" i="2"/>
  <c r="A377" i="2"/>
  <c r="A378" i="2"/>
  <c r="A379" i="2"/>
  <c r="A380" i="2"/>
  <c r="A381" i="2"/>
  <c r="A382" i="2"/>
  <c r="A383" i="2"/>
  <c r="A366" i="2"/>
  <c r="A367" i="2"/>
  <c r="A368" i="2"/>
  <c r="A369" i="2"/>
  <c r="A370" i="2"/>
  <c r="A371" i="2"/>
  <c r="A372" i="2"/>
  <c r="A373" i="2"/>
  <c r="A374" i="2"/>
  <c r="A357" i="2"/>
  <c r="A358" i="2"/>
  <c r="A359" i="2"/>
  <c r="A360" i="2"/>
  <c r="A361" i="2"/>
  <c r="A362" i="2"/>
  <c r="A363" i="2"/>
  <c r="A364" i="2"/>
  <c r="A365" i="2"/>
  <c r="A348" i="2"/>
  <c r="A349" i="2"/>
  <c r="A350" i="2"/>
  <c r="A351" i="2"/>
  <c r="A352" i="2"/>
  <c r="A353" i="2"/>
  <c r="A354" i="2"/>
  <c r="A355" i="2"/>
  <c r="A356" i="2"/>
  <c r="A339" i="2"/>
  <c r="A340" i="2"/>
  <c r="A341" i="2"/>
  <c r="A342" i="2"/>
  <c r="A343" i="2"/>
  <c r="A344" i="2"/>
  <c r="A345" i="2"/>
  <c r="A346" i="2"/>
  <c r="A347" i="2"/>
  <c r="A330" i="2"/>
  <c r="A331" i="2"/>
  <c r="A332" i="2"/>
  <c r="A333" i="2"/>
  <c r="A334" i="2"/>
  <c r="A335" i="2"/>
  <c r="A336" i="2"/>
  <c r="A337" i="2"/>
  <c r="A338" i="2"/>
  <c r="A321" i="2"/>
  <c r="A322" i="2"/>
  <c r="A323" i="2"/>
  <c r="A324" i="2"/>
  <c r="A325" i="2"/>
  <c r="A326" i="2"/>
  <c r="A327" i="2"/>
  <c r="A328" i="2"/>
  <c r="A329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08" i="2" l="1"/>
  <c r="A298" i="2"/>
  <c r="A299" i="2"/>
  <c r="A300" i="2"/>
  <c r="A301" i="2"/>
  <c r="A302" i="2"/>
  <c r="A303" i="2"/>
  <c r="A304" i="2"/>
  <c r="A305" i="2"/>
  <c r="A306" i="2"/>
  <c r="A307" i="2"/>
  <c r="A288" i="2"/>
  <c r="A289" i="2"/>
  <c r="A290" i="2"/>
  <c r="A291" i="2"/>
  <c r="A292" i="2"/>
  <c r="A293" i="2"/>
  <c r="A294" i="2"/>
  <c r="A295" i="2"/>
  <c r="A296" i="2"/>
  <c r="A297" i="2"/>
  <c r="A278" i="2"/>
  <c r="A279" i="2"/>
  <c r="A280" i="2"/>
  <c r="A281" i="2"/>
  <c r="A282" i="2"/>
  <c r="A283" i="2"/>
  <c r="A284" i="2"/>
  <c r="A285" i="2"/>
  <c r="A286" i="2"/>
  <c r="A287" i="2"/>
  <c r="A269" i="2"/>
  <c r="A270" i="2"/>
  <c r="A271" i="2"/>
  <c r="A272" i="2"/>
  <c r="A273" i="2"/>
  <c r="A274" i="2"/>
  <c r="A275" i="2"/>
  <c r="A276" i="2"/>
  <c r="A277" i="2"/>
  <c r="A267" i="2"/>
  <c r="A268" i="2"/>
  <c r="A266" i="2"/>
  <c r="A263" i="2"/>
  <c r="A264" i="2"/>
  <c r="A265" i="2"/>
  <c r="A262" i="2"/>
  <c r="A258" i="2"/>
  <c r="A259" i="2"/>
  <c r="A260" i="2"/>
  <c r="A261" i="2"/>
  <c r="A255" i="2"/>
  <c r="A256" i="2"/>
  <c r="A257" i="2"/>
  <c r="A246" i="2"/>
  <c r="A247" i="2"/>
  <c r="A248" i="2"/>
  <c r="A249" i="2"/>
  <c r="A250" i="2"/>
  <c r="A251" i="2"/>
  <c r="A252" i="2"/>
  <c r="A253" i="2"/>
  <c r="A254" i="2"/>
  <c r="A238" i="2"/>
  <c r="A239" i="2"/>
  <c r="A240" i="2"/>
  <c r="A241" i="2"/>
  <c r="A242" i="2"/>
  <c r="A243" i="2"/>
  <c r="A244" i="2"/>
  <c r="A245" i="2"/>
  <c r="A237" i="2"/>
  <c r="A235" i="2"/>
  <c r="A236" i="2"/>
  <c r="A233" i="2"/>
  <c r="A234" i="2"/>
  <c r="A230" i="2"/>
  <c r="A231" i="2"/>
  <c r="A232" i="2"/>
  <c r="A227" i="2"/>
  <c r="A228" i="2"/>
  <c r="A229" i="2"/>
  <c r="A225" i="2"/>
  <c r="A226" i="2"/>
  <c r="A219" i="2"/>
  <c r="A220" i="2"/>
  <c r="A221" i="2"/>
  <c r="A222" i="2"/>
  <c r="A223" i="2"/>
  <c r="A224" i="2"/>
  <c r="A217" i="2"/>
  <c r="A218" i="2"/>
  <c r="A215" i="2"/>
  <c r="A216" i="2"/>
  <c r="A206" i="2"/>
  <c r="A207" i="2"/>
  <c r="A208" i="2"/>
  <c r="A209" i="2"/>
  <c r="A210" i="2"/>
  <c r="A211" i="2"/>
  <c r="A212" i="2"/>
  <c r="A213" i="2"/>
  <c r="A214" i="2"/>
  <c r="A200" i="2"/>
  <c r="A201" i="2"/>
  <c r="A202" i="2"/>
  <c r="A203" i="2"/>
  <c r="A204" i="2"/>
  <c r="A205" i="2"/>
  <c r="A197" i="2"/>
  <c r="A198" i="2"/>
  <c r="A199" i="2"/>
  <c r="A195" i="2"/>
  <c r="A196" i="2"/>
  <c r="A191" i="2"/>
  <c r="A192" i="2"/>
  <c r="A193" i="2"/>
  <c r="A194" i="2"/>
  <c r="A182" i="2"/>
  <c r="A183" i="2"/>
  <c r="A184" i="2"/>
  <c r="A185" i="2"/>
  <c r="A186" i="2"/>
  <c r="A187" i="2"/>
  <c r="A188" i="2"/>
  <c r="A189" i="2"/>
  <c r="A190" i="2"/>
  <c r="A181" i="2"/>
  <c r="A176" i="2"/>
  <c r="A177" i="2"/>
  <c r="A178" i="2"/>
  <c r="A179" i="2"/>
  <c r="A180" i="2"/>
  <c r="A170" i="2"/>
  <c r="A171" i="2"/>
  <c r="A172" i="2"/>
  <c r="A173" i="2"/>
  <c r="A174" i="2"/>
  <c r="A175" i="2"/>
  <c r="A169" i="2"/>
  <c r="A165" i="2"/>
  <c r="A166" i="2"/>
  <c r="A167" i="2"/>
  <c r="A168" i="2"/>
  <c r="A155" i="2"/>
  <c r="A156" i="2"/>
  <c r="A157" i="2"/>
  <c r="A158" i="2"/>
  <c r="A159" i="2"/>
  <c r="A160" i="2"/>
  <c r="A161" i="2"/>
  <c r="A162" i="2"/>
  <c r="A163" i="2"/>
  <c r="A164" i="2"/>
  <c r="A152" i="2"/>
  <c r="A153" i="2"/>
  <c r="A154" i="2"/>
  <c r="A150" i="2"/>
  <c r="A151" i="2"/>
  <c r="A149" i="2"/>
  <c r="A146" i="2"/>
  <c r="A147" i="2"/>
  <c r="A148" i="2"/>
  <c r="A143" i="2"/>
  <c r="A144" i="2"/>
  <c r="A145" i="2"/>
  <c r="A142" i="2"/>
  <c r="A141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81" i="2"/>
  <c r="A82" i="2"/>
  <c r="A83" i="2"/>
  <c r="A84" i="2"/>
  <c r="A70" i="2"/>
  <c r="A71" i="2"/>
  <c r="A72" i="2"/>
  <c r="A73" i="2"/>
  <c r="A74" i="2"/>
  <c r="A75" i="2"/>
  <c r="A76" i="2"/>
  <c r="A77" i="2"/>
  <c r="A78" i="2"/>
  <c r="A79" i="2"/>
  <c r="A80" i="2"/>
  <c r="A62" i="2"/>
  <c r="A63" i="2"/>
  <c r="A64" i="2"/>
  <c r="A65" i="2"/>
  <c r="A66" i="2"/>
  <c r="A67" i="2"/>
  <c r="A68" i="2"/>
  <c r="A69" i="2"/>
  <c r="A59" i="2"/>
  <c r="A60" i="2"/>
  <c r="A61" i="2"/>
  <c r="A58" i="2"/>
  <c r="A54" i="2"/>
  <c r="A55" i="2"/>
  <c r="A56" i="2"/>
  <c r="A57" i="2"/>
  <c r="A48" i="2"/>
  <c r="A49" i="2"/>
  <c r="A50" i="2"/>
  <c r="A51" i="2"/>
  <c r="A52" i="2"/>
  <c r="A53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25" i="2"/>
  <c r="A26" i="2"/>
  <c r="A23" i="2"/>
  <c r="A24" i="2"/>
  <c r="A22" i="2"/>
  <c r="A16" i="2"/>
  <c r="A17" i="2"/>
  <c r="A18" i="2"/>
  <c r="A19" i="2"/>
  <c r="A20" i="2"/>
  <c r="A21" i="2"/>
  <c r="A9" i="2"/>
  <c r="A10" i="2"/>
  <c r="A11" i="2"/>
  <c r="A12" i="2"/>
  <c r="A13" i="2"/>
  <c r="A14" i="2"/>
  <c r="A15" i="2"/>
  <c r="A5" i="2"/>
  <c r="A6" i="2"/>
  <c r="A7" i="2"/>
  <c r="A8" i="2"/>
  <c r="E36" i="47" l="1"/>
  <c r="E37" i="47"/>
  <c r="F30" i="48" s="1"/>
  <c r="F30" i="83" s="1"/>
  <c r="E39" i="47"/>
  <c r="F32" i="48" s="1"/>
  <c r="F32" i="83" s="1"/>
  <c r="E38" i="47"/>
  <c r="F31" i="48" s="1"/>
  <c r="F31" i="83" s="1"/>
  <c r="F29" i="48" l="1"/>
  <c r="F29" i="83" s="1"/>
  <c r="E41" i="47"/>
  <c r="N31" i="48"/>
  <c r="N31" i="83" s="1"/>
  <c r="P31" i="48"/>
  <c r="P31" i="83" s="1"/>
  <c r="Q31" i="48"/>
  <c r="Q31" i="83" s="1"/>
  <c r="I31" i="48"/>
  <c r="I31" i="83" s="1"/>
  <c r="R31" i="48"/>
  <c r="R31" i="83" s="1"/>
  <c r="L31" i="48"/>
  <c r="L31" i="83" s="1"/>
  <c r="M31" i="48"/>
  <c r="M31" i="83" s="1"/>
  <c r="G31" i="48"/>
  <c r="G31" i="83" s="1"/>
  <c r="O31" i="48"/>
  <c r="O31" i="83" s="1"/>
  <c r="H31" i="48"/>
  <c r="H31" i="83" s="1"/>
  <c r="S31" i="48"/>
  <c r="S31" i="83" s="1"/>
  <c r="K31" i="48"/>
  <c r="K31" i="83" s="1"/>
  <c r="V31" i="48"/>
  <c r="V31" i="83" s="1"/>
  <c r="Y31" i="48"/>
  <c r="Y31" i="83" s="1"/>
  <c r="AA31" i="48"/>
  <c r="AA31" i="83" s="1"/>
  <c r="AE31" i="48"/>
  <c r="AE31" i="83" s="1"/>
  <c r="U31" i="48"/>
  <c r="U31" i="83" s="1"/>
  <c r="T31" i="48"/>
  <c r="T31" i="83" s="1"/>
  <c r="AB31" i="48"/>
  <c r="AB31" i="83" s="1"/>
  <c r="J31" i="48"/>
  <c r="J31" i="83" s="1"/>
  <c r="AD31" i="48"/>
  <c r="AD31" i="83" s="1"/>
  <c r="AC31" i="48"/>
  <c r="AC31" i="83" s="1"/>
  <c r="X31" i="48"/>
  <c r="X31" i="83" s="1"/>
  <c r="W31" i="48"/>
  <c r="W31" i="83" s="1"/>
  <c r="Z31" i="48"/>
  <c r="Z31" i="83" s="1"/>
  <c r="AJ31" i="48"/>
  <c r="AJ31" i="83" s="1"/>
  <c r="AM31" i="48"/>
  <c r="AM31" i="83" s="1"/>
  <c r="AG31" i="48"/>
  <c r="AG31" i="83" s="1"/>
  <c r="AI31" i="48"/>
  <c r="AI31" i="83" s="1"/>
  <c r="AP31" i="48"/>
  <c r="AP31" i="83" s="1"/>
  <c r="AK31" i="48"/>
  <c r="AK31" i="83" s="1"/>
  <c r="AO31" i="48"/>
  <c r="AO31" i="83" s="1"/>
  <c r="AN31" i="48"/>
  <c r="AN31" i="83" s="1"/>
  <c r="AL31" i="48"/>
  <c r="AL31" i="83" s="1"/>
  <c r="AF31" i="48"/>
  <c r="AF31" i="83" s="1"/>
  <c r="AH31" i="48"/>
  <c r="AH31" i="83" s="1"/>
  <c r="AQ31" i="48"/>
  <c r="AQ31" i="83" s="1"/>
  <c r="AS31" i="48"/>
  <c r="AS31" i="83" s="1"/>
  <c r="AV31" i="48"/>
  <c r="AV31" i="83" s="1"/>
  <c r="AU31" i="48"/>
  <c r="AU31" i="83" s="1"/>
  <c r="AX31" i="48"/>
  <c r="AX31" i="83" s="1"/>
  <c r="AZ31" i="48"/>
  <c r="AZ31" i="83" s="1"/>
  <c r="BB31" i="48"/>
  <c r="BB31" i="83" s="1"/>
  <c r="AY31" i="48"/>
  <c r="AY31" i="83" s="1"/>
  <c r="AW31" i="48"/>
  <c r="AW31" i="83" s="1"/>
  <c r="BA31" i="48"/>
  <c r="BA31" i="83" s="1"/>
  <c r="AT31" i="48"/>
  <c r="AT31" i="83" s="1"/>
  <c r="BC31" i="48"/>
  <c r="BC31" i="83" s="1"/>
  <c r="AR31" i="48"/>
  <c r="AR31" i="83" s="1"/>
  <c r="BE31" i="48"/>
  <c r="BE31" i="83" s="1"/>
  <c r="BD31" i="48"/>
  <c r="BD31" i="83" s="1"/>
  <c r="P30" i="48"/>
  <c r="P30" i="83" s="1"/>
  <c r="Q30" i="48"/>
  <c r="Q30" i="83" s="1"/>
  <c r="I30" i="48"/>
  <c r="I30" i="83" s="1"/>
  <c r="S30" i="48"/>
  <c r="S30" i="83" s="1"/>
  <c r="K30" i="48"/>
  <c r="K30" i="83" s="1"/>
  <c r="M30" i="48"/>
  <c r="M30" i="83" s="1"/>
  <c r="G30" i="48"/>
  <c r="G30" i="83" s="1"/>
  <c r="O30" i="48"/>
  <c r="O30" i="83" s="1"/>
  <c r="H30" i="48"/>
  <c r="H30" i="83" s="1"/>
  <c r="R30" i="48"/>
  <c r="R30" i="83" s="1"/>
  <c r="L30" i="48"/>
  <c r="L30" i="83" s="1"/>
  <c r="N30" i="48"/>
  <c r="N30" i="83" s="1"/>
  <c r="U30" i="48"/>
  <c r="U30" i="83" s="1"/>
  <c r="Z30" i="48"/>
  <c r="Z30" i="83" s="1"/>
  <c r="AA30" i="48"/>
  <c r="AA30" i="83" s="1"/>
  <c r="AE30" i="48"/>
  <c r="AE30" i="83" s="1"/>
  <c r="AD30" i="48"/>
  <c r="AD30" i="83" s="1"/>
  <c r="X30" i="48"/>
  <c r="X30" i="83" s="1"/>
  <c r="T30" i="48"/>
  <c r="T30" i="83" s="1"/>
  <c r="AC30" i="48"/>
  <c r="AC30" i="83" s="1"/>
  <c r="W30" i="48"/>
  <c r="W30" i="83" s="1"/>
  <c r="AB30" i="48"/>
  <c r="AB30" i="83" s="1"/>
  <c r="J30" i="48"/>
  <c r="J30" i="83" s="1"/>
  <c r="V30" i="48"/>
  <c r="V30" i="83" s="1"/>
  <c r="Y30" i="48"/>
  <c r="Y30" i="83" s="1"/>
  <c r="AG30" i="48"/>
  <c r="AG30" i="83" s="1"/>
  <c r="AL30" i="48"/>
  <c r="AL30" i="83" s="1"/>
  <c r="AK30" i="48"/>
  <c r="AK30" i="83" s="1"/>
  <c r="AO30" i="48"/>
  <c r="AO30" i="83" s="1"/>
  <c r="AJ30" i="48"/>
  <c r="AJ30" i="83" s="1"/>
  <c r="AP30" i="48"/>
  <c r="AP30" i="83" s="1"/>
  <c r="AN30" i="48"/>
  <c r="AN30" i="83" s="1"/>
  <c r="AM30" i="48"/>
  <c r="AM30" i="83" s="1"/>
  <c r="AI30" i="48"/>
  <c r="AI30" i="83" s="1"/>
  <c r="AQ30" i="48"/>
  <c r="AQ30" i="83" s="1"/>
  <c r="AF30" i="48"/>
  <c r="AF30" i="83" s="1"/>
  <c r="AH30" i="48"/>
  <c r="AH30" i="83" s="1"/>
  <c r="AU30" i="48"/>
  <c r="AU30" i="83" s="1"/>
  <c r="AS30" i="48"/>
  <c r="AS30" i="83" s="1"/>
  <c r="AV30" i="48"/>
  <c r="AV30" i="83" s="1"/>
  <c r="AY30" i="48"/>
  <c r="AY30" i="83" s="1"/>
  <c r="BB30" i="48"/>
  <c r="BB30" i="83" s="1"/>
  <c r="AW30" i="48"/>
  <c r="AW30" i="83" s="1"/>
  <c r="BA30" i="48"/>
  <c r="BA30" i="83" s="1"/>
  <c r="AX30" i="48"/>
  <c r="AX30" i="83" s="1"/>
  <c r="AZ30" i="48"/>
  <c r="AZ30" i="83" s="1"/>
  <c r="AT30" i="48"/>
  <c r="AT30" i="83" s="1"/>
  <c r="BC30" i="48"/>
  <c r="BC30" i="83" s="1"/>
  <c r="AR30" i="48"/>
  <c r="AR30" i="83" s="1"/>
  <c r="BE30" i="48"/>
  <c r="BE30" i="83" s="1"/>
  <c r="BD30" i="48"/>
  <c r="BD30" i="83" s="1"/>
  <c r="Q32" i="48"/>
  <c r="Q32" i="83" s="1"/>
  <c r="K32" i="48"/>
  <c r="K32" i="83" s="1"/>
  <c r="I32" i="48"/>
  <c r="I32" i="83" s="1"/>
  <c r="N32" i="48"/>
  <c r="N32" i="83" s="1"/>
  <c r="G32" i="48"/>
  <c r="G32" i="83" s="1"/>
  <c r="O32" i="48"/>
  <c r="O32" i="83" s="1"/>
  <c r="P32" i="48"/>
  <c r="P32" i="83" s="1"/>
  <c r="H32" i="48"/>
  <c r="H32" i="83" s="1"/>
  <c r="R32" i="48"/>
  <c r="R32" i="83" s="1"/>
  <c r="S32" i="48"/>
  <c r="S32" i="83" s="1"/>
  <c r="M32" i="48"/>
  <c r="M32" i="83" s="1"/>
  <c r="L32" i="48"/>
  <c r="L32" i="83" s="1"/>
  <c r="Z32" i="48"/>
  <c r="Z32" i="83" s="1"/>
  <c r="AA32" i="48"/>
  <c r="AA32" i="83" s="1"/>
  <c r="V32" i="48"/>
  <c r="V32" i="83" s="1"/>
  <c r="U32" i="48"/>
  <c r="U32" i="83" s="1"/>
  <c r="X32" i="48"/>
  <c r="X32" i="83" s="1"/>
  <c r="T32" i="48"/>
  <c r="T32" i="83" s="1"/>
  <c r="W32" i="48"/>
  <c r="W32" i="83" s="1"/>
  <c r="AB32" i="48"/>
  <c r="AB32" i="83" s="1"/>
  <c r="J32" i="48"/>
  <c r="J32" i="83" s="1"/>
  <c r="Y32" i="48"/>
  <c r="Y32" i="83" s="1"/>
  <c r="AE32" i="48"/>
  <c r="AE32" i="83" s="1"/>
  <c r="AD32" i="48"/>
  <c r="AD32" i="83" s="1"/>
  <c r="AC32" i="48"/>
  <c r="AC32" i="83" s="1"/>
  <c r="AG32" i="48"/>
  <c r="AG32" i="83" s="1"/>
  <c r="AL32" i="48"/>
  <c r="AL32" i="83" s="1"/>
  <c r="AI32" i="48"/>
  <c r="AI32" i="83" s="1"/>
  <c r="AJ32" i="48"/>
  <c r="AJ32" i="83" s="1"/>
  <c r="AK32" i="48"/>
  <c r="AK32" i="83" s="1"/>
  <c r="AO32" i="48"/>
  <c r="AO32" i="83" s="1"/>
  <c r="AP32" i="48"/>
  <c r="AP32" i="83" s="1"/>
  <c r="AN32" i="48"/>
  <c r="AN32" i="83" s="1"/>
  <c r="AM32" i="48"/>
  <c r="AM32" i="83" s="1"/>
  <c r="AH32" i="48"/>
  <c r="AH32" i="83" s="1"/>
  <c r="AF32" i="48"/>
  <c r="AF32" i="83" s="1"/>
  <c r="AQ32" i="48"/>
  <c r="AQ32" i="83" s="1"/>
  <c r="AU32" i="48"/>
  <c r="AU32" i="83" s="1"/>
  <c r="AS32" i="48"/>
  <c r="AS32" i="83" s="1"/>
  <c r="AW32" i="48"/>
  <c r="AW32" i="83" s="1"/>
  <c r="BA32" i="48"/>
  <c r="BA32" i="83" s="1"/>
  <c r="AY32" i="48"/>
  <c r="AY32" i="83" s="1"/>
  <c r="AV32" i="48"/>
  <c r="AV32" i="83" s="1"/>
  <c r="BB32" i="48"/>
  <c r="BB32" i="83" s="1"/>
  <c r="AX32" i="48"/>
  <c r="AX32" i="83" s="1"/>
  <c r="AZ32" i="48"/>
  <c r="AZ32" i="83" s="1"/>
  <c r="BC32" i="48"/>
  <c r="BC32" i="83" s="1"/>
  <c r="AT32" i="48"/>
  <c r="AT32" i="83" s="1"/>
  <c r="AR32" i="48"/>
  <c r="AR32" i="83" s="1"/>
  <c r="BE32" i="48"/>
  <c r="BE32" i="83" s="1"/>
  <c r="BD32" i="48"/>
  <c r="BD32" i="83" s="1"/>
  <c r="S29" i="48"/>
  <c r="S29" i="83" s="1"/>
  <c r="K29" i="48"/>
  <c r="K29" i="83" s="1"/>
  <c r="N29" i="48"/>
  <c r="N29" i="83" s="1"/>
  <c r="I29" i="48"/>
  <c r="I29" i="83" s="1"/>
  <c r="H29" i="48"/>
  <c r="H29" i="83" s="1"/>
  <c r="R29" i="48"/>
  <c r="R29" i="83" s="1"/>
  <c r="Q29" i="48"/>
  <c r="Q29" i="83" s="1"/>
  <c r="M29" i="48"/>
  <c r="M29" i="83" s="1"/>
  <c r="L29" i="48"/>
  <c r="L29" i="83" s="1"/>
  <c r="G29" i="48"/>
  <c r="G29" i="83" s="1"/>
  <c r="O29" i="48"/>
  <c r="O29" i="83" s="1"/>
  <c r="P29" i="48"/>
  <c r="P29" i="83" s="1"/>
  <c r="Z29" i="48"/>
  <c r="Z29" i="83" s="1"/>
  <c r="U29" i="48"/>
  <c r="U29" i="83" s="1"/>
  <c r="V29" i="48"/>
  <c r="V29" i="83" s="1"/>
  <c r="W29" i="48"/>
  <c r="W29" i="83" s="1"/>
  <c r="AE29" i="48"/>
  <c r="AE29" i="83" s="1"/>
  <c r="T29" i="48"/>
  <c r="T29" i="83" s="1"/>
  <c r="AA29" i="48"/>
  <c r="AA29" i="83" s="1"/>
  <c r="X29" i="48"/>
  <c r="X29" i="83" s="1"/>
  <c r="AB29" i="48"/>
  <c r="AB29" i="83" s="1"/>
  <c r="J29" i="48"/>
  <c r="J29" i="83" s="1"/>
  <c r="Y29" i="48"/>
  <c r="Y29" i="83" s="1"/>
  <c r="AD29" i="48"/>
  <c r="AD29" i="83" s="1"/>
  <c r="AC29" i="48"/>
  <c r="AC29" i="83" s="1"/>
  <c r="AL29" i="48"/>
  <c r="AL29" i="83" s="1"/>
  <c r="AM29" i="48"/>
  <c r="AM29" i="83" s="1"/>
  <c r="AO29" i="48"/>
  <c r="AO29" i="83" s="1"/>
  <c r="AJ29" i="48"/>
  <c r="AJ29" i="83" s="1"/>
  <c r="AP29" i="48"/>
  <c r="AP29" i="83" s="1"/>
  <c r="AN29" i="48"/>
  <c r="AN29" i="83" s="1"/>
  <c r="AI29" i="48"/>
  <c r="AI29" i="83" s="1"/>
  <c r="AK29" i="48"/>
  <c r="AK29" i="83" s="1"/>
  <c r="AG29" i="48"/>
  <c r="AG29" i="83" s="1"/>
  <c r="AQ29" i="48"/>
  <c r="AQ29" i="83" s="1"/>
  <c r="AH29" i="48"/>
  <c r="AH29" i="83" s="1"/>
  <c r="AF29" i="48"/>
  <c r="AF29" i="83" s="1"/>
  <c r="BA29" i="48"/>
  <c r="BA29" i="83" s="1"/>
  <c r="AV29" i="48"/>
  <c r="AV29" i="83" s="1"/>
  <c r="AY29" i="48"/>
  <c r="AY29" i="83" s="1"/>
  <c r="AS29" i="48"/>
  <c r="AS29" i="83" s="1"/>
  <c r="AU29" i="48"/>
  <c r="AU29" i="83" s="1"/>
  <c r="AX29" i="48"/>
  <c r="AX29" i="83" s="1"/>
  <c r="AW29" i="48"/>
  <c r="AW29" i="83" s="1"/>
  <c r="AZ29" i="48"/>
  <c r="AZ29" i="83" s="1"/>
  <c r="BB29" i="48"/>
  <c r="BB29" i="83" s="1"/>
  <c r="AT29" i="48"/>
  <c r="AT29" i="83" s="1"/>
  <c r="BC29" i="48"/>
  <c r="BC29" i="83" s="1"/>
  <c r="AR29" i="48"/>
  <c r="AR29" i="83" s="1"/>
  <c r="BE29" i="48"/>
  <c r="BE29" i="83" s="1"/>
  <c r="BD29" i="48"/>
  <c r="BD29" i="83" s="1"/>
  <c r="A2" i="48" l="1"/>
  <c r="A3" i="48" s="1"/>
  <c r="A2" i="83"/>
  <c r="A3" i="83" s="1"/>
  <c r="G10" i="87" l="1"/>
  <c r="G16" i="87" s="1"/>
  <c r="G21" i="87" s="1"/>
  <c r="I16" i="87"/>
  <c r="I21" i="8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Max Wang</author>
  </authors>
  <commentList>
    <comment ref="M26" authorId="0" shapeId="0" xr:uid="{AFC692B6-9493-4D8D-8A90-EC464821F0D9}">
      <text>
        <r>
          <rPr>
            <b/>
            <sz val="9"/>
            <color indexed="81"/>
            <rFont val="Tahoma"/>
            <family val="2"/>
          </rPr>
          <t>Max Wang:</t>
        </r>
        <r>
          <rPr>
            <sz val="9"/>
            <color indexed="81"/>
            <rFont val="Tahoma"/>
            <family val="2"/>
          </rPr>
          <t xml:space="preserve">
Package?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E6" authorId="0" shapeId="0" xr:uid="{BA6F9367-0D7F-4688-B6C3-E8F19199D84B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F6" authorId="0" shapeId="0" xr:uid="{4EEC8FED-6841-43BC-921E-2FC2BD220B0E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G6" authorId="0" shapeId="0" xr:uid="{95795212-CD2E-4A4A-9562-EF0D1B61B093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E6" authorId="0" shapeId="0" xr:uid="{EC0E2F73-5735-4F9A-B249-807B3544A89D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F6" authorId="0" shapeId="0" xr:uid="{A6E28708-FE7C-4DFD-B2FB-23254108B423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G6" authorId="0" shapeId="0" xr:uid="{42ACC9E2-D6D0-497D-9C9A-3FCBA9630D1D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E7" authorId="0" shapeId="0" xr:uid="{67CC5FDA-F039-411A-93EE-280E9507E8C2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F7" authorId="0" shapeId="0" xr:uid="{BC765E05-D866-4823-8B35-2B898D5A5C07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G7" authorId="0" shapeId="0" xr:uid="{15FD1236-AF92-4622-A47B-8265C75CD2F2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C5" authorId="0" shapeId="0" xr:uid="{AD2A4811-32BA-410D-82C3-69F2ACF5D694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D5" authorId="0" shapeId="0" xr:uid="{F5858189-8B23-4CD1-83C3-9A850501DA87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E5" authorId="0" shapeId="0" xr:uid="{6C6A09BA-815E-455A-8F17-D8E2375EEAF3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B5" authorId="0" shapeId="0" xr:uid="{DCB97084-7C72-4A74-A778-3A328460C1F1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D5" authorId="0" shapeId="0" xr:uid="{8F8E1807-5375-4114-A258-8793CDEB38E7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E5" authorId="0" shapeId="0" xr:uid="{B73AB8EB-CD31-464E-9205-92D8D3A2031F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E5" authorId="0" shapeId="0" xr:uid="{5F2F8CF5-3D9F-4556-938A-3493010501A3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F5" authorId="0" shapeId="0" xr:uid="{C537D5D5-B752-48DA-994C-5DA3E14CFFFA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G5" authorId="0" shapeId="0" xr:uid="{2A77F388-D980-4ACF-9081-13D8663BF52D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E6" authorId="0" shapeId="0" xr:uid="{D98BB331-0A20-4A6F-8144-EA2CDC1D33C5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F6" authorId="0" shapeId="0" xr:uid="{542EF0CD-5D25-4DC9-826F-EE4D2B5945FD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G6" authorId="0" shapeId="0" xr:uid="{318E861D-C658-4EBB-A4A1-6040BBF58B84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E6" authorId="0" shapeId="0" xr:uid="{AAB9169B-49EE-48BE-A80B-4A92BB2AF0D7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F6" authorId="0" shapeId="0" xr:uid="{8B1EC0BB-1803-4721-A68D-89DDD0EA1016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G6" authorId="0" shapeId="0" xr:uid="{C419E9BA-74F2-4BD8-BD15-281029B35F4F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D1" authorId="0" shapeId="0" xr:uid="{F13F5BD1-5BCC-4058-8FDE-191BE2CE5F11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E1" authorId="0" shapeId="0" xr:uid="{519E1BF0-9643-4EF0-A33C-22734C04C10B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F1" authorId="0" shapeId="0" xr:uid="{17BB27C9-481B-4845-B5A8-7E3B6EAE28B3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D1" authorId="0" shapeId="0" xr:uid="{E6C0FBDB-D996-495E-8D88-7BB9A2C21C68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E1" authorId="0" shapeId="0" xr:uid="{B29CF1D1-B039-4530-BDA1-60256D40AC7D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F1" authorId="0" shapeId="0" xr:uid="{CFD921F1-E862-47B0-9A96-0065217503C5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B5" authorId="0" shapeId="0" xr:uid="{B938298C-4DD3-4A6B-A804-FADCDE525C94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D5" authorId="0" shapeId="0" xr:uid="{5D08C454-A8C7-4346-BF05-9AEFC4D33287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E5" authorId="0" shapeId="0" xr:uid="{83AC5C4B-2DBC-4613-A6FB-7717D25458FD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B5" authorId="0" shapeId="0" xr:uid="{5EEFCD7A-DEA0-42D2-80E2-31DD09319266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D5" authorId="0" shapeId="0" xr:uid="{FA66A1F4-69F9-41F0-85FE-2E32C7A3AD7D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E5" authorId="0" shapeId="0" xr:uid="{2326406E-CC9C-4985-8D68-528D843D778A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D5" authorId="0" shapeId="0" xr:uid="{C8D31073-8807-4AF2-B08A-0B2FB12F1450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E5" authorId="0" shapeId="0" xr:uid="{9FBB2628-3503-4330-B97C-C08D6A353DFE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F5" authorId="0" shapeId="0" xr:uid="{8F703270-21CA-427B-88BA-E9D7B9265FD8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Adaptive Insights</author>
  </authors>
  <commentList>
    <comment ref="E6" authorId="0" shapeId="0" xr:uid="{EEFEEBDE-B0E3-43A1-A020-4B432FE167ED}">
      <text>
        <r>
          <rPr>
            <sz val="11"/>
            <color indexed="8"/>
            <rFont val="Calibri"/>
            <family val="2"/>
            <scheme val="minor"/>
          </rPr>
          <t>Account identifier. For example, the account code or account name from your general ledger. Cannot be empty. The combination of account and level must be unique.</t>
        </r>
      </text>
    </comment>
    <comment ref="F6" authorId="0" shapeId="0" xr:uid="{85C3B89C-5DD5-4837-99D9-8476C7A5D3BF}">
      <text>
        <r>
          <rPr>
            <sz val="11"/>
            <color indexed="8"/>
            <rFont val="Calibri"/>
            <family val="2"/>
            <scheme val="minor"/>
          </rPr>
          <t>Level identifier. For example, the department name from your general ledger. Cannot be empty. The combination of account and level must be unique.</t>
        </r>
      </text>
    </comment>
    <comment ref="G6" authorId="0" shapeId="0" xr:uid="{8CD70820-747E-4B9E-A7EB-2931DD3915E1}">
      <text>
        <r>
          <rPr>
            <sz val="11"/>
            <color indexed="8"/>
            <rFont val="Calibri"/>
            <family val="2"/>
            <scheme val="minor"/>
          </rPr>
          <t>The Split Label column is mandatory but a row may leave it blank if not needed. It is not necessary to have the same split label as in the current system.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<sst xmlns="http://schemas.openxmlformats.org/spreadsheetml/2006/main" count="16096" uniqueCount="2204">
  <si>
    <t>ec0fcfa1-f6fd-48d9-a5a8-36b26146acfc</t>
  </si>
  <si>
    <t>e90854ca-95e3-47b2-85a7-8793ea2966cb</t>
  </si>
  <si>
    <t>2c9bd2ad-f65e-4c74-8f7e-82275b3dc249</t>
  </si>
  <si>
    <t>02309838-542e-432c-aa60-529dafd2fc58</t>
  </si>
  <si>
    <t>5199a2d8-4c53-4d89-b06d-d628a6286ea9</t>
  </si>
  <si>
    <t>ce2e00ee-4cfa-474d-b366-2b90e49e4b33</t>
  </si>
  <si>
    <t>60bd2505-e3f5-4902-9a2e-f88f62739f3b</t>
  </si>
  <si>
    <t>5966ddac-8c3e-4870-b99b-5f635d2c93f5</t>
  </si>
  <si>
    <t>Corix Group of Companies</t>
  </si>
  <si>
    <t xml:space="preserve">Bussiness Insurance </t>
  </si>
  <si>
    <t>2022-2024</t>
  </si>
  <si>
    <t>Adaptive Load Level</t>
  </si>
  <si>
    <t>001000 - State of IL Cost Center</t>
  </si>
  <si>
    <t>001010 - State of IN Cost Center</t>
  </si>
  <si>
    <t>001020 - State of NC Cost Center</t>
  </si>
  <si>
    <t>001030 - State of TN Cost Center</t>
  </si>
  <si>
    <t>001040 - State of FL Cost Center</t>
  </si>
  <si>
    <t>001050 - State of MD Cost Center</t>
  </si>
  <si>
    <t>001060 - State of PA Cost Center</t>
  </si>
  <si>
    <t>001070 - State of VA Cost Center</t>
  </si>
  <si>
    <t>001080 - State of KY Cost Center</t>
  </si>
  <si>
    <t>001090 - State of LA Cost Center</t>
  </si>
  <si>
    <t>001100 - State of GA Cost Center</t>
  </si>
  <si>
    <t>001120 - State of SC Cost Center</t>
  </si>
  <si>
    <t>001130 - State of AZ Cost Center</t>
  </si>
  <si>
    <t>001140 - State of NV Cost Center</t>
  </si>
  <si>
    <t>001150 - State of TX Cost Center</t>
  </si>
  <si>
    <t>001160 - State of NJ Cost Center</t>
  </si>
  <si>
    <t>009010 - Water Service Corporation Admin</t>
  </si>
  <si>
    <t>058880 - Community Utilities of AL Inc.</t>
  </si>
  <si>
    <t>0934110 BC Ltd DBA Cottonwood Family Campground 2028JOB00348</t>
  </si>
  <si>
    <t>1010-009140 - HSE Canada SS</t>
  </si>
  <si>
    <t>1020 - Corix Contract Utilities (US) Inc.</t>
  </si>
  <si>
    <t>1026 - Corix Utility Systems (US) Inc.</t>
  </si>
  <si>
    <t>1028 - Corix Utility Systems (Washington) Inc.</t>
  </si>
  <si>
    <t>1210 - Fairbanks Sewer &amp; Water Inc. (Only)</t>
  </si>
  <si>
    <t>1215-002100-10 - Water Distribution (Only)</t>
  </si>
  <si>
    <t>1215-002110-10 - Transmission and Distributions - Operations</t>
  </si>
  <si>
    <t>1215-002120-10 - Transmission and Distributions - Maintenance</t>
  </si>
  <si>
    <t>1215-002130-10 - Hydrant - Operations</t>
  </si>
  <si>
    <t>1215-002140-10 - Hydrant - Maintenance</t>
  </si>
  <si>
    <t>1215-002150-10 - Meter - Operations</t>
  </si>
  <si>
    <t>1215-002160-10 - Meter - Maintence</t>
  </si>
  <si>
    <t>1215-002170-10 - Hydrant Meter - Operations</t>
  </si>
  <si>
    <t>1215-002180-10 - Hydrant Meter - Maintenance</t>
  </si>
  <si>
    <t>1215-002200-10 - Water Treatment (Only)</t>
  </si>
  <si>
    <t>1215-002210-10 - Source of Supply - Operations</t>
  </si>
  <si>
    <t>1215-002220-10 - Water Treatment - Operations</t>
  </si>
  <si>
    <t>1215-002230-10 - Water Treatment - Maintenance</t>
  </si>
  <si>
    <t>1215-002300-15 - Wastewater Collections</t>
  </si>
  <si>
    <t>1215-002400-15 - Wastewater Treatment</t>
  </si>
  <si>
    <t>1215-002500-10 - Garage &amp; Vehicle (Only)</t>
  </si>
  <si>
    <t>1215-002500-15 - Garage &amp; Vehicle</t>
  </si>
  <si>
    <t>1215-002510-10 - Fleet - Maintenance</t>
  </si>
  <si>
    <t>1215-002600-10 - Admin</t>
  </si>
  <si>
    <t>1215-002600-15 - Admin</t>
  </si>
  <si>
    <t>1215-002700-10 - Customer Accounts</t>
  </si>
  <si>
    <t>1215-002700-15 - Customer Accounts</t>
  </si>
  <si>
    <t>1215-014210-10 - Golden Heart Utilities(Water) (Only)</t>
  </si>
  <si>
    <t>1215-014215-15 - Golden Heart Utilities (Wastewater) (Only)</t>
  </si>
  <si>
    <t>1220-002100-10 - Water Distribution (Only)</t>
  </si>
  <si>
    <t>1220-002110-10 - Transmission and Distributions - Operations</t>
  </si>
  <si>
    <t>1220-002120-10 - Transmission and Distributions - Maintenance</t>
  </si>
  <si>
    <t>1220-002130-10 - Hydrant - Operations</t>
  </si>
  <si>
    <t>1220-002140-10 - Hydrant - Maintenance</t>
  </si>
  <si>
    <t>1220-002150-10 - Meter - Operations</t>
  </si>
  <si>
    <t>1220-002160-10 - Meter - Maintence</t>
  </si>
  <si>
    <t>1220-002170-10 - Hydrant Meter - Operations</t>
  </si>
  <si>
    <t>1220-002180-10 - Hydrant Meter - Maintenance</t>
  </si>
  <si>
    <t>1220-002300-15 - Wastewater Collections (Only)</t>
  </si>
  <si>
    <t>1220-002310-15 - Collection - Operations</t>
  </si>
  <si>
    <t>1220-002320-15 - Collection - Maintenance</t>
  </si>
  <si>
    <t>1220-002330-15 - Pumping - Operations</t>
  </si>
  <si>
    <t>1220-002340-15 - Pumping - Maintenance</t>
  </si>
  <si>
    <t>1220-002350-15 - Pretreatment - Operations</t>
  </si>
  <si>
    <t>1220-002500-10 - Garage &amp; Vehicle (Only)</t>
  </si>
  <si>
    <t>1220-002500-15 - Garage &amp; Vehicle (Only)</t>
  </si>
  <si>
    <t>1220-002510-10 - Fleet - Maintenance</t>
  </si>
  <si>
    <t>1220-002510-15 - Fleet - Maintenance</t>
  </si>
  <si>
    <t>1220-002600-10 - Admin</t>
  </si>
  <si>
    <t>1220-002600-15 - Admin</t>
  </si>
  <si>
    <t>1220-002700-10 - Customer Accounts</t>
  </si>
  <si>
    <t>1220-002700-15 - Customer Accounts</t>
  </si>
  <si>
    <t>1220-014110-10 - College Utilities (Water) (Only)</t>
  </si>
  <si>
    <t>1220-014115-15 - College Utilities (Wastewater) (Only)</t>
  </si>
  <si>
    <t>1225-002600 - Admin</t>
  </si>
  <si>
    <t>1225-002700 - Customer Accounts</t>
  </si>
  <si>
    <t>1225-014355 - Utility Services of Alaska (Only)</t>
  </si>
  <si>
    <t>1230 - Rural Utility Services of Alaska, Inc. (Only)</t>
  </si>
  <si>
    <t>1230-002600 - Admin</t>
  </si>
  <si>
    <t>1310-000130 - Dormant Departments</t>
  </si>
  <si>
    <t>1310-003100 - Admin Cost Center</t>
  </si>
  <si>
    <t>1310-003110 Interest Cost Center</t>
  </si>
  <si>
    <t>1310-003120 - Sage Meadows - Admin</t>
  </si>
  <si>
    <t>1310-003200 - HSE CUI</t>
  </si>
  <si>
    <t>1310-003280 - BC Ops - Admin</t>
  </si>
  <si>
    <t>1310-003280 - BC Ops - Admin (Only)</t>
  </si>
  <si>
    <t>1310-003300 Acquisitions</t>
  </si>
  <si>
    <t>1310-003320 - Dockside Green - Admin</t>
  </si>
  <si>
    <t>1310-003340 - Alberta - Admin</t>
  </si>
  <si>
    <t>1310-003360 - Special Projects &amp; IMAE</t>
  </si>
  <si>
    <t>1310-003380 - Utilities Canada Ops Admin</t>
  </si>
  <si>
    <t>1310-003400 - Energy Services Canada Admin</t>
  </si>
  <si>
    <t>1310-003400 - Energy Services Canada Admin (Only)</t>
  </si>
  <si>
    <t>1310-003500 - Energy Services - Bus Dev</t>
  </si>
  <si>
    <t>1310-003580 - WSES LP Payroll</t>
  </si>
  <si>
    <t>1310-003600 BC Ops - Bus Dev</t>
  </si>
  <si>
    <t>1310-010160 - Coastal</t>
  </si>
  <si>
    <t>1310-010160 - Coastal (Only)</t>
  </si>
  <si>
    <t>1310-010260 - DSG WWTP</t>
  </si>
  <si>
    <t>1310-010720 - Beaver Barracks</t>
  </si>
  <si>
    <t>1310-010860 - Kamloops</t>
  </si>
  <si>
    <t>1310-010860 - Kamloops (Only)</t>
  </si>
  <si>
    <t>1310-010960 - Kootenay (Only)</t>
  </si>
  <si>
    <t>1310-011020 - OVDEU</t>
  </si>
  <si>
    <t>1310-011430 - Rise</t>
  </si>
  <si>
    <t>1310-011515 - Riverport</t>
  </si>
  <si>
    <t>1310-011610 - Sage Meadows - Water</t>
  </si>
  <si>
    <t>1310-011615 - Sage Meadows - Wastewater</t>
  </si>
  <si>
    <t>1310-013230 - Wills Creek</t>
  </si>
  <si>
    <t>1310-013617 - Panorama WWTP</t>
  </si>
  <si>
    <t>1310-013780 - Canada Measurement (Tribus)</t>
  </si>
  <si>
    <t>1310-013860 - Alberta Northern Ops</t>
  </si>
  <si>
    <t>1310-013980 - OVDEU IFRIC 12 Entries</t>
  </si>
  <si>
    <t>1310-014060 - Alberta Southern Ops</t>
  </si>
  <si>
    <t>1310-014060 - Alberta Southern Ops (Only)</t>
  </si>
  <si>
    <t>1310-014140 - Panorama Energy - Propane</t>
  </si>
  <si>
    <t>1310-014160 - Alexandra DEU O&amp;M</t>
  </si>
  <si>
    <t>1310-014215 - Dawson City WWTP</t>
  </si>
  <si>
    <t>1310-014360 - Island Operations</t>
  </si>
  <si>
    <t>1310-014360 - Island Operations (Only)</t>
  </si>
  <si>
    <t>1310-015130 - Cornerstone</t>
  </si>
  <si>
    <t>1310-015230 - Hub</t>
  </si>
  <si>
    <t>1310-015330 - CentreBlock</t>
  </si>
  <si>
    <t>1315 - Corix Multi-Utility Services Inc. (Only)</t>
  </si>
  <si>
    <t>1315-000130 - Dormant Departments</t>
  </si>
  <si>
    <t>1315-003100 - Admin Cost Center</t>
  </si>
  <si>
    <t>1315-003130 - Cultus/Lindell - Admin</t>
  </si>
  <si>
    <t>1315-003140 - Panorama - Admin</t>
  </si>
  <si>
    <t>1315-003150 - SFU - Admin</t>
  </si>
  <si>
    <t>1315-003160 - Sonoma Pines - Admin</t>
  </si>
  <si>
    <t>1315-003170 - Sun Rivers - Admin</t>
  </si>
  <si>
    <t>1315-003180 - UBC - Admin</t>
  </si>
  <si>
    <t>1315-003260 - Lakeview Estates Administration</t>
  </si>
  <si>
    <t>1315-010310 - Cultus/Lindell - Water</t>
  </si>
  <si>
    <t>1315-010415 - Cultus/Lindell - Wastewater</t>
  </si>
  <si>
    <t>1315-010620 - Dockside Green Energy</t>
  </si>
  <si>
    <t>1315-011110 - Panorama - Water</t>
  </si>
  <si>
    <t>1315-011215 - Panorama - Wastewater</t>
  </si>
  <si>
    <t>1315-011340 - Panorama - Propane</t>
  </si>
  <si>
    <t>1315-011820 - SFU - Residential</t>
  </si>
  <si>
    <t>1315-011920 - SFU - Campus</t>
  </si>
  <si>
    <t>1315-012025 - Sonoma Pines - Electric</t>
  </si>
  <si>
    <t>1315-012135 - Sonoma Pines - Natural Gas</t>
  </si>
  <si>
    <t>1315-012225 - Sun Rivers - Electric</t>
  </si>
  <si>
    <t>1315-012335 - Sun Rivers - Natural Gas</t>
  </si>
  <si>
    <t>1315-012410 - Sun Rivers - Water</t>
  </si>
  <si>
    <t>1315-012515 - Sun Rivers - Wastewater</t>
  </si>
  <si>
    <t>1315-012630 - Sun Rivers - Geothermal</t>
  </si>
  <si>
    <t>1315-012750 - Sun Rivers - Municipal</t>
  </si>
  <si>
    <t>1315-012820 - UBC</t>
  </si>
  <si>
    <t>1315-012917 - Sun Rivers Irrigation Water</t>
  </si>
  <si>
    <t>1315-013010 - Lakeview Estates Water</t>
  </si>
  <si>
    <t>1315-013115 - Lakeview Estates Wastewater</t>
  </si>
  <si>
    <t>1315-014000 - Okanagan Landing</t>
  </si>
  <si>
    <t>1320 - West Shore Environmental Services (GP) Inc.</t>
  </si>
  <si>
    <t>1325 - West Shore Environmental Services Inc.</t>
  </si>
  <si>
    <t>1330 - West Shore Environmental Services Limited Partnership (Only)</t>
  </si>
  <si>
    <t>1330-013245 - Westshore</t>
  </si>
  <si>
    <t>1330-014415 - WSES LP</t>
  </si>
  <si>
    <t>1330-014420 - Concession</t>
  </si>
  <si>
    <t>1340 - Corix Customer Care Inc.</t>
  </si>
  <si>
    <t>1345 - Corix Water Services Inc.</t>
  </si>
  <si>
    <t>1345 - Corix Water Services Inc. (Only)</t>
  </si>
  <si>
    <t>1345-010260 - Corix Water Services Inc. (A-1)</t>
  </si>
  <si>
    <t>1350 - Corix Utilities (CKP) Inc.</t>
  </si>
  <si>
    <t>1360 - Corix Utilities (Foothills Water) Inc.</t>
  </si>
  <si>
    <t>1360 - Corix Utilities (Foothills Water) Inc. (Only)</t>
  </si>
  <si>
    <t>1360-013410 - Foothills - Water</t>
  </si>
  <si>
    <t>1360-014610 - Foothills Water Inc.</t>
  </si>
  <si>
    <t>1365 - Corix Utilities (Foothills Wastewater) Inc.</t>
  </si>
  <si>
    <t>1365 - Corix Utilities (Foothills Wastewater) Inc. (Only)</t>
  </si>
  <si>
    <t>1365-013515 - Foothills - Wastewater</t>
  </si>
  <si>
    <t>1365-014515 - Foothills Wastewater Inc.</t>
  </si>
  <si>
    <t>1410-004010-00 - Admin Cost Center (Only)</t>
  </si>
  <si>
    <t>1410-004010-10 - Adminstrative and General</t>
  </si>
  <si>
    <t>1410-004010-15 - Adminstrative and General</t>
  </si>
  <si>
    <t>1410-004010-25 - Adminstrative and General</t>
  </si>
  <si>
    <t>1410-004010-35 - Adminstrative and General</t>
  </si>
  <si>
    <t>1410-004010-70 - Adminstrative and General</t>
  </si>
  <si>
    <t>1410-004010-85 - Adminstrative and General</t>
  </si>
  <si>
    <t>1410-004010-90 - Adminstrative and General</t>
  </si>
  <si>
    <t>1410-004011-00 - Cross</t>
  </si>
  <si>
    <t>1410-004012-00 - Corix</t>
  </si>
  <si>
    <t>1410-004013-00 - UP4</t>
  </si>
  <si>
    <t>1410-004014-00 - Non Regulated</t>
  </si>
  <si>
    <t>1410-004020-00 - Collection Maintenance</t>
  </si>
  <si>
    <t>1410-004020-10 - Collection Maintenance</t>
  </si>
  <si>
    <t>1410-004020-15 - Collection Maintenance</t>
  </si>
  <si>
    <t>1410-004020-25 - Collection Maintenance</t>
  </si>
  <si>
    <t>1410-004020-35 - Collection Maintenance</t>
  </si>
  <si>
    <t>1410-004020-70 - Collection Maintenance</t>
  </si>
  <si>
    <t>1410-004020-85 - Collection Maintenance</t>
  </si>
  <si>
    <t>1410-004020-90 - Collection Maintenance</t>
  </si>
  <si>
    <t>1410-004030-00 - Collection Operations</t>
  </si>
  <si>
    <t>1410-004030-10 - Collection Operations</t>
  </si>
  <si>
    <t>1410-004030-15 - Collection Operations</t>
  </si>
  <si>
    <t>1410-004030-25 - Collection Operations</t>
  </si>
  <si>
    <t>1410-004030-35 - Collection Operations</t>
  </si>
  <si>
    <t>1410-004030-70 - Collection Operations</t>
  </si>
  <si>
    <t>1410-004030-85 - Collection Operations</t>
  </si>
  <si>
    <t>1410-004030-90 - Collection Operations</t>
  </si>
  <si>
    <t>1410-004040-00 - Distribution Maintenance</t>
  </si>
  <si>
    <t>1410-004040-10 - Distribution Maintenance</t>
  </si>
  <si>
    <t>1410-004040-15 - Distribution Maintenance</t>
  </si>
  <si>
    <t>1410-004040-25 - Distribution Maintenance</t>
  </si>
  <si>
    <t>1410-004040-35 - Distribution Maintenance</t>
  </si>
  <si>
    <t>1410-004040-70 - Distribution Maintenance</t>
  </si>
  <si>
    <t>1410-004040-85 - Distribution Maintenance</t>
  </si>
  <si>
    <t>1410-004040-90 - Distribution Maintenance</t>
  </si>
  <si>
    <t>1410-004050-00 - Distribution Operations</t>
  </si>
  <si>
    <t>1410-004050-10 - Distribution Operations</t>
  </si>
  <si>
    <t>1410-004050-15 - Distribution Operations</t>
  </si>
  <si>
    <t>1410-004050-25 - Distribution Operations</t>
  </si>
  <si>
    <t>1410-004050-35 - Distribution Operations</t>
  </si>
  <si>
    <t>1410-004050-70 - Distribution Operations</t>
  </si>
  <si>
    <t>1410-004050-85 - Distribution Operations</t>
  </si>
  <si>
    <t>1410-004050-90 - Distribution Operations</t>
  </si>
  <si>
    <t>1410-004060-00 - Elec and Steam Generation Maintenance</t>
  </si>
  <si>
    <t>1410-004060-10 - Elec and Steam Generation Maintenance</t>
  </si>
  <si>
    <t>1410-004060-15 - Elec and Steam Generation Maintenance</t>
  </si>
  <si>
    <t>1410-004060-25 - Elec and Steam Generation Maintenance</t>
  </si>
  <si>
    <t>1410-004060-35 - Elec and Steam Generation Maintenance</t>
  </si>
  <si>
    <t>1410-004060-70 - Elec and Steam Generation Maintenance</t>
  </si>
  <si>
    <t>1410-004060-85 - Elec and Steam Generation Maintenance</t>
  </si>
  <si>
    <t>1410-004060-90 - Elec and Steam Generation Maintenance</t>
  </si>
  <si>
    <t>1410-004070-00 - Elec and Steam Generation Operations</t>
  </si>
  <si>
    <t>1410-004070-10 - Elec and Steam Generation Operations</t>
  </si>
  <si>
    <t>1410-004070-15 - Elec and Steam Generation Operations</t>
  </si>
  <si>
    <t>1410-004070-25 - Elec and Steam Generation Operations</t>
  </si>
  <si>
    <t>1410-004070-35 - Elec and Steam Generation Operations</t>
  </si>
  <si>
    <t>1410-004070-70 - Elec and Steam Generation Operations</t>
  </si>
  <si>
    <t>1410-004070-85 - Elec and Steam Generation Operations</t>
  </si>
  <si>
    <t>1410-004070-90 - Elec and Steam Generation Operations</t>
  </si>
  <si>
    <t>1410-004080-00 - Transmission Maintenance</t>
  </si>
  <si>
    <t>1410-004080-10 - Transmission Maintenance</t>
  </si>
  <si>
    <t>1410-004080-15 - Transmission Maintenance</t>
  </si>
  <si>
    <t>1410-004080-25 - Transmission Maintenance</t>
  </si>
  <si>
    <t>1410-004080-35 - Transmission Maintenance</t>
  </si>
  <si>
    <t>1410-004080-70 - Transmission Maintenance</t>
  </si>
  <si>
    <t>1410-004080-85 - Transmission Maintenance</t>
  </si>
  <si>
    <t>1410-004080-90 - Transmission Maintenance</t>
  </si>
  <si>
    <t>1410-013685-85 - Corix Utilities Oklahoma - CHPE (Only)</t>
  </si>
  <si>
    <t>1410-013710-10 - Corix Utilities Oklahoma - WDS (Only)</t>
  </si>
  <si>
    <t>1410-013715-15 - Corix Utilities Oklahoma - WWCS (Only)</t>
  </si>
  <si>
    <t>1410-013725-25 - Corix Utilities Oklahoma - EDS (Only)</t>
  </si>
  <si>
    <t>1410-013735-35 - Corix Utilities Oklahoma - NGDS (Only)</t>
  </si>
  <si>
    <t>1410-013770-70 - Corix Utilities Oklahoma - CWP (Only)</t>
  </si>
  <si>
    <t>1410-013790-90 - Corix Utilities Oklahoma- CHPS (Only)</t>
  </si>
  <si>
    <t>1610-006010-10 - Administrative and General</t>
  </si>
  <si>
    <t>1610-006010-15 - Administrative and General</t>
  </si>
  <si>
    <t>1610-006010-35 - Administrative and General</t>
  </si>
  <si>
    <t>1610-006020-00 - Collection Maintenance</t>
  </si>
  <si>
    <t>1610-006020-10 - Collection Maintenance</t>
  </si>
  <si>
    <t>1610-006020-15 - Collection Maintenance</t>
  </si>
  <si>
    <t>1610-006020-35 - Collection Maintenance</t>
  </si>
  <si>
    <t>1610-006030-00 - Collection Operations</t>
  </si>
  <si>
    <t>1610-006030-10 - Collection Operations</t>
  </si>
  <si>
    <t>1610-006030-15 - Collection Operations</t>
  </si>
  <si>
    <t>1610-006030-35 - Collection Operations</t>
  </si>
  <si>
    <t>1610-006040-00 - Transmission and Distribution Maintenance Drinking</t>
  </si>
  <si>
    <t>1610-006040-10 - Transmission and Distribution Maintenance Drinking</t>
  </si>
  <si>
    <t>1610-006040-15 - Transmission and Distribution Maintenance Drinking</t>
  </si>
  <si>
    <t>1610-006040-35 - Transmission and Distribution Maintenance Drinking</t>
  </si>
  <si>
    <t>1610-006050-00 - Transmission and Distribution Maintenance Fire Sys</t>
  </si>
  <si>
    <t>1610-006050-10 - Transmission and Distribution Maintenance Fire Sys</t>
  </si>
  <si>
    <t>1610-006050-15 - Transmission and Distribution Maintenance Fire Sys</t>
  </si>
  <si>
    <t>1610-006050-35 - Transmission and Distribution Maintenance Fire Sys</t>
  </si>
  <si>
    <t>1610-006060-00 - Transmission and Distribution Maintenance NGDS</t>
  </si>
  <si>
    <t>1610-006060-10 - Transmission and Distribution Maintenance NGDS</t>
  </si>
  <si>
    <t>1610-006060-15 - Transmission and Distribution Maintenance NGDS</t>
  </si>
  <si>
    <t>1610-006060-35 - Transmission and Distribution Maintenance NGDS</t>
  </si>
  <si>
    <t>1610-006070-00 - Transmission and Distribution Operations Drinking</t>
  </si>
  <si>
    <t>1610-006070-10 - Transmission and Distribution Operations Drinking</t>
  </si>
  <si>
    <t>1610-006070-15 - Transmission and Distribution Operations Drinking</t>
  </si>
  <si>
    <t>1610-006070-35 - Transmission and Distribution Operations Drinking</t>
  </si>
  <si>
    <t>1610-006080-00 - Transmission and Distribution Operations Fire Syst</t>
  </si>
  <si>
    <t>1610-006080-10 - Transmission and Distribution Operations Fire Syst</t>
  </si>
  <si>
    <t>1610-006080-15 - Transmission and Distribution Operations Fire Syst</t>
  </si>
  <si>
    <t>1610-006080-35 - Transmission and Distribution Operations Fire Syst</t>
  </si>
  <si>
    <t>1610-006090-00 - Transmission and Distribution Operations NGDS</t>
  </si>
  <si>
    <t>1610-006090-10 - Transmission and Distribution Operations NGDS</t>
  </si>
  <si>
    <t>1610-006090-15 - Transmission and Distribution Operations NGDS</t>
  </si>
  <si>
    <t>1610-006090-35 - Transmission and Distribution Operations NGDS</t>
  </si>
  <si>
    <t>1610-010300-00 - Admin Cost Center (Only)</t>
  </si>
  <si>
    <t>1610-013810-10 - Corix Utility Sys Georgia - WDS (Only)</t>
  </si>
  <si>
    <t>1610-013815-15 - Corix Utility Sys Georgia - WWCS (Only)</t>
  </si>
  <si>
    <t>1610-013835-35 - Corix Utility Sys Georgia - NGDS (Only)</t>
  </si>
  <si>
    <t>1710-007010 - Administration</t>
  </si>
  <si>
    <t>1710-014080 - Cleveland Thermal Services (Only)</t>
  </si>
  <si>
    <t>1715 - 2800 Eliminations</t>
  </si>
  <si>
    <t>1715 - Cleveland Thermal Generation, LLC (Only)</t>
  </si>
  <si>
    <t>1715-007010-65 - Administration</t>
  </si>
  <si>
    <t>1715-007010-70 - Administration</t>
  </si>
  <si>
    <t>1715-007020-70 - Steam Distribution</t>
  </si>
  <si>
    <t>1715-007030-70 - Chilled Water Distribution</t>
  </si>
  <si>
    <t>1715-007040-65 - Generation Adminstration</t>
  </si>
  <si>
    <t>1715-007040-70 - Generation Adminstration</t>
  </si>
  <si>
    <t>1715-007050-65 - Operations</t>
  </si>
  <si>
    <t>1715-007050-70 - Operations</t>
  </si>
  <si>
    <t>1715-007060-65 - Maintenance</t>
  </si>
  <si>
    <t>1715-007060-70 - Maintenance</t>
  </si>
  <si>
    <t>1715-007070-65 - Fuel</t>
  </si>
  <si>
    <t>1715-007080-65 - Utilities</t>
  </si>
  <si>
    <t>1715-007080-70 - Utilities</t>
  </si>
  <si>
    <t>1715-007090-65 - Labor</t>
  </si>
  <si>
    <t>1715-007090-70 - Labor</t>
  </si>
  <si>
    <t>1715-014060 Generation Admin</t>
  </si>
  <si>
    <t>1715-014065-65 - Cleveland Thermal Generation (Steam) (Only)</t>
  </si>
  <si>
    <t>1715-014070-70 - Cleveland Thermal Generation ( Chilled Water) (Only)</t>
  </si>
  <si>
    <t>1715-014075-65 Cleveland Thermal Generation Canal St.</t>
  </si>
  <si>
    <t>1720 - Cleveland Thermal Steam Distribution, LLC (Only)</t>
  </si>
  <si>
    <t>1720-007010 - Administration</t>
  </si>
  <si>
    <t>1720-007020 - Steam Distribution</t>
  </si>
  <si>
    <t>1720-007090 - Labor</t>
  </si>
  <si>
    <t>1720-013965 - Cleveland Thermal Steam Distribution (S) (Only)</t>
  </si>
  <si>
    <t>1725 - Cleveland Thermal Chilled Water Distribution, LLC (Only)</t>
  </si>
  <si>
    <t>1725-007010 - Administration</t>
  </si>
  <si>
    <t>1725-007030 - Chilled Water Distribution</t>
  </si>
  <si>
    <t>1725-007090 - Labor</t>
  </si>
  <si>
    <t>1725-013970 - Cleveland Thermal Chilled Water Distribution (W) (Only)</t>
  </si>
  <si>
    <t>454 - UICN Real Estate Holdings Inc.</t>
  </si>
  <si>
    <t>752 - Community Utilities of NY Inc.</t>
  </si>
  <si>
    <t>AB Southern Admin Time 2068JOB00050</t>
  </si>
  <si>
    <t>ALTO Utilities Ltd. Water Distribution 20188JOB00012</t>
  </si>
  <si>
    <t>AMDEN (SLOPES) 28JOB602228</t>
  </si>
  <si>
    <t>Bar KC Ranch WTP 2048JOB00371</t>
  </si>
  <si>
    <t>Britannia Beach WTP - O &amp; M 28JOB600958</t>
  </si>
  <si>
    <t>Britannia Beach WWTP - O &amp; M 28JOB602172</t>
  </si>
  <si>
    <t>Calling Horse Estates 20188JOB00006</t>
  </si>
  <si>
    <t>Chillwack School District 33 2078JOB00348</t>
  </si>
  <si>
    <t>City of Enderby W &amp; WW Treatment 2028JOB00638</t>
  </si>
  <si>
    <t>Cottages at Copper Point - O &amp; M 28JOB701043</t>
  </si>
  <si>
    <t>Crooked Tree Water System (2008JOB00586)</t>
  </si>
  <si>
    <t>Cullen Creek  28JOB602254</t>
  </si>
  <si>
    <t>District of Lillooet W&amp;WW Plant 2028JOB00642</t>
  </si>
  <si>
    <t>Dockside Green WWTP  2038JOB00439/2098JOB00512</t>
  </si>
  <si>
    <t>Elbow Springs Golf Course  28JOB700896</t>
  </si>
  <si>
    <t>EMERALD BAY SEWER 28JOB602236</t>
  </si>
  <si>
    <t>EMERALD BAY WATER 28JOB602237</t>
  </si>
  <si>
    <t>Fairmont Resort Water Ski Hill  2008JOB01175</t>
  </si>
  <si>
    <t>Fairmont Wastewater System (2008JOB00921)</t>
  </si>
  <si>
    <t>Fairmont Water Distribution System  (28JOB600326)</t>
  </si>
  <si>
    <t>Ford Mountain Correction Centre 2018JOB01474</t>
  </si>
  <si>
    <t>Fort Steele Heritage Town 2018JOB01045</t>
  </si>
  <si>
    <t>Gallaghers Canyon Wastewater Treatment Plant 2028JOB00278</t>
  </si>
  <si>
    <t>Gateway Water &amp; Wastewater 2098JOB00941</t>
  </si>
  <si>
    <t>GLENCOE GOLF &amp; COUNTRY  28JOB602238</t>
  </si>
  <si>
    <t>HAWSCO Harmany WTP O&amp;M  2078JOB00001</t>
  </si>
  <si>
    <t>HAWSCO Harmany WWTP O&amp;M 2078JOB00060</t>
  </si>
  <si>
    <t>Kinbasket O+M 2058JOB00372</t>
  </si>
  <si>
    <t>Koocanusa Ranch Water Treatment O&amp;M 2006 28JOB600323</t>
  </si>
  <si>
    <t>La Casa Water Distribution &amp; Wastewater Collection 2018JOB01522</t>
  </si>
  <si>
    <t>Lac La Biche 2038JOB00078</t>
  </si>
  <si>
    <t>Lake Okanagan Resort Lakeside WWTP 2058JOB00713</t>
  </si>
  <si>
    <t>Lake Okanagan Resort Water &amp; Wastewater 2058JOB00290</t>
  </si>
  <si>
    <t>MOUNTAIN VIEW WATER  28JOB602241</t>
  </si>
  <si>
    <t>Osoyoos Indian Band Water &amp; Wastewater 20188JOB00023</t>
  </si>
  <si>
    <t>Osoyoos Indian Band Water &amp; Wastewater O&amp;M 20188JOB00023B</t>
  </si>
  <si>
    <t>POPLAR VIEW WATER CO-OP 28JOB602243</t>
  </si>
  <si>
    <t>Prince of Peace 20188JOB00011</t>
  </si>
  <si>
    <t>Rayleigh WTP Plant 2068JOB00268</t>
  </si>
  <si>
    <t>Rivershore Water &amp; Wastewater Treatment 2038JOB00020</t>
  </si>
  <si>
    <t>Saratoga Resort  Wastewater Maintenance 2028JOB00814</t>
  </si>
  <si>
    <t>Skaha Hills Water &amp; Wastewater 2068JOB00175</t>
  </si>
  <si>
    <t>SLRD - Furry Creek Water - SLRD 28JOB600035</t>
  </si>
  <si>
    <t>SLRD Furry Creek WWTP 28JOB600718</t>
  </si>
  <si>
    <t>Spirits Reach - WWTP Operations 28JOB700928</t>
  </si>
  <si>
    <t>Springshire 28JOB602257</t>
  </si>
  <si>
    <t>SQUARE BUTTE 2098JOB00357</t>
  </si>
  <si>
    <t>Sweetwater Water O &amp; M 20300051</t>
  </si>
  <si>
    <t>The Crossing Water &amp; Wastewater 2068JOB00721</t>
  </si>
  <si>
    <t>Tobiano Water &amp; Wastewater 2048JOB00723</t>
  </si>
  <si>
    <t>TOWER RIDGE 28JOB602246</t>
  </si>
  <si>
    <t>TSUU TINA NATION (2008JOB02309)</t>
  </si>
  <si>
    <t>Tsuu T'ina Water Line and Reservoirs 2098JOB000048</t>
  </si>
  <si>
    <t>TWELVE MILE COULEE 28JOB602247</t>
  </si>
  <si>
    <t>Vancouver Island - Langford Ops 2098JOB000012</t>
  </si>
  <si>
    <t>Village Of Ashcroft 2098JOB000036</t>
  </si>
  <si>
    <t>Village of Chase Water 2048JOB00386</t>
  </si>
  <si>
    <t>Westhills YMCA Sewage Pump Station O&amp;M 2068JOB00292</t>
  </si>
  <si>
    <t>Wheatland Water  28JOB602258</t>
  </si>
  <si>
    <t>Whispering Pines Water Treatment Plant 2078JOB00739</t>
  </si>
  <si>
    <t>Wildrose Vacuum Services  20188JOB00017</t>
  </si>
  <si>
    <t>WINDMILL WATER CO-OP 28JOB602249</t>
  </si>
  <si>
    <t>Note - Year end review of working paper has comments in blue.</t>
  </si>
  <si>
    <t>USD</t>
  </si>
  <si>
    <t>Insurance Policy</t>
  </si>
  <si>
    <t>General Insurance Category</t>
  </si>
  <si>
    <t>Driver</t>
  </si>
  <si>
    <t>Corix Company (Abbreviated)</t>
  </si>
  <si>
    <t xml:space="preserve">Corix Company </t>
  </si>
  <si>
    <t>Renewal Frequency</t>
  </si>
  <si>
    <t>Renewal Month</t>
  </si>
  <si>
    <t>2019-2020 Annualized Premium (w/o Tribus)</t>
  </si>
  <si>
    <t>2020-2021</t>
  </si>
  <si>
    <t>FX Rate</t>
  </si>
  <si>
    <t xml:space="preserve">2020-2021 </t>
  </si>
  <si>
    <t>Invoice Amount (US $)</t>
  </si>
  <si>
    <t>Difference (Budget vs. Actual in Blue)</t>
  </si>
  <si>
    <t>Comments</t>
  </si>
  <si>
    <t>CUOK Allocation %</t>
  </si>
  <si>
    <t>CUOK Allocation Annual $</t>
  </si>
  <si>
    <t>Refund Period - Months</t>
  </si>
  <si>
    <t>Total Period</t>
  </si>
  <si>
    <t>CUOK Prorated Refund for 2021</t>
  </si>
  <si>
    <t>Adjusted 2021 Premiums (Annual)</t>
  </si>
  <si>
    <t>Quote</t>
  </si>
  <si>
    <t>Status</t>
  </si>
  <si>
    <t>Notes</t>
  </si>
  <si>
    <t>Canadian Auto (except ICBC)</t>
  </si>
  <si>
    <t>Auto</t>
  </si>
  <si>
    <t>Vehicle Count</t>
  </si>
  <si>
    <t>Canadian Utilities (Except ICBC)</t>
  </si>
  <si>
    <r>
      <t xml:space="preserve">Canadian Utilities (Energy &amp; Contract Services, </t>
    </r>
    <r>
      <rPr>
        <b/>
        <i/>
        <sz val="11"/>
        <color theme="1"/>
        <rFont val="Calibri"/>
        <family val="2"/>
        <scheme val="minor"/>
      </rPr>
      <t>Except ICBC</t>
    </r>
    <r>
      <rPr>
        <sz val="11"/>
        <color theme="1"/>
        <rFont val="Calibri"/>
        <family val="2"/>
        <scheme val="minor"/>
      </rPr>
      <t>)</t>
    </r>
  </si>
  <si>
    <t>Annual</t>
  </si>
  <si>
    <t>October</t>
  </si>
  <si>
    <t>Yes</t>
  </si>
  <si>
    <t>Bound</t>
  </si>
  <si>
    <t>U.S. Auto (change from $1M to $2M)</t>
  </si>
  <si>
    <t>CI (US), Lower 48 and CT</t>
  </si>
  <si>
    <t>United States (Energy &amp; Contract Services, Cleveland Thermal, Regulated)</t>
  </si>
  <si>
    <t>ICBC</t>
  </si>
  <si>
    <t>Canadian Utilities  (Only BC)</t>
  </si>
  <si>
    <t>Canadian Utilities (British Columbia)</t>
  </si>
  <si>
    <t>FSW</t>
  </si>
  <si>
    <t>US Regulated (Alaska Only)</t>
  </si>
  <si>
    <t>April</t>
  </si>
  <si>
    <t>See Note 1</t>
  </si>
  <si>
    <t>Total Auto</t>
  </si>
  <si>
    <t>Crime</t>
  </si>
  <si>
    <t>Revenues</t>
  </si>
  <si>
    <t>CI (US), CT</t>
  </si>
  <si>
    <t>United States (Energy &amp; Contract Services, Cleveland Thermal)</t>
  </si>
  <si>
    <t>November</t>
  </si>
  <si>
    <t>Estimates</t>
  </si>
  <si>
    <t>Total Crime</t>
  </si>
  <si>
    <t>Cyber</t>
  </si>
  <si>
    <t>Lower 48</t>
  </si>
  <si>
    <t>US Regulated (Except Alaska)</t>
  </si>
  <si>
    <t>Total Cyber</t>
  </si>
  <si>
    <t>D&amp;O/Excess D&amp;O</t>
  </si>
  <si>
    <t>Director &amp; Officers (D&amp;O)</t>
  </si>
  <si>
    <t>D&amp;O/Excess D&amp;O/EPL/Crime</t>
  </si>
  <si>
    <t>D&amp;O</t>
  </si>
  <si>
    <t>Total D&amp;O</t>
  </si>
  <si>
    <t>E&amp;O</t>
  </si>
  <si>
    <t>Errors &amp; Omissions</t>
  </si>
  <si>
    <t>Canadian Utilities</t>
  </si>
  <si>
    <t>Canadian Utilities (Energy &amp; Contract Services)</t>
  </si>
  <si>
    <t>Total E&amp;O</t>
  </si>
  <si>
    <t>Fiduciary</t>
  </si>
  <si>
    <t>CI (US), Lower 48, CT and FSW, Canadian Utilities</t>
  </si>
  <si>
    <t>Consolidated (All Corix Group of Companies)</t>
  </si>
  <si>
    <t>Total Fiduciary</t>
  </si>
  <si>
    <t xml:space="preserve">CGL $2M </t>
  </si>
  <si>
    <t>General Liability</t>
  </si>
  <si>
    <t>CI (US) and Lower 48, Canadian Utilities</t>
  </si>
  <si>
    <r>
      <t>All</t>
    </r>
    <r>
      <rPr>
        <b/>
        <i/>
        <sz val="11"/>
        <color theme="1"/>
        <rFont val="Calibri"/>
        <family val="2"/>
        <scheme val="minor"/>
      </rPr>
      <t xml:space="preserve"> (Except FSW &amp; (Cleveland Thermal)</t>
    </r>
  </si>
  <si>
    <t>Umbrella Primary ($8M xs $2M to $10M)</t>
  </si>
  <si>
    <t>1st Excess Umbrella ($10M xs $10M)</t>
  </si>
  <si>
    <t>2nd Excess Umbrella ($10M xs $20M)</t>
  </si>
  <si>
    <t>3rd Excess Umbrella ($10M xs $30M)</t>
  </si>
  <si>
    <t>CT CGL</t>
  </si>
  <si>
    <t>CT</t>
  </si>
  <si>
    <t>Cleveland Thermal</t>
  </si>
  <si>
    <t>December</t>
  </si>
  <si>
    <t>Commercial General Liability</t>
  </si>
  <si>
    <t>CT EPL</t>
  </si>
  <si>
    <t>Employment Practices Liability</t>
  </si>
  <si>
    <t>GL &amp; Layer of Umbrella</t>
  </si>
  <si>
    <t>Total General Liability</t>
  </si>
  <si>
    <t>Kidnap &amp; Ransom</t>
  </si>
  <si>
    <t>2 years starting 2019</t>
  </si>
  <si>
    <t>Total Kidnap &amp; Ransom</t>
  </si>
  <si>
    <t>Pollution</t>
  </si>
  <si>
    <t>Property Values</t>
  </si>
  <si>
    <t>CUOK</t>
  </si>
  <si>
    <t>United States Contract Services, Oklahoma)</t>
  </si>
  <si>
    <t>July</t>
  </si>
  <si>
    <t>CU Georgia</t>
  </si>
  <si>
    <t>March</t>
  </si>
  <si>
    <t>3 year starting 2019</t>
  </si>
  <si>
    <t>Total Pollution</t>
  </si>
  <si>
    <t>Boiler / Machinery</t>
  </si>
  <si>
    <t>Property</t>
  </si>
  <si>
    <t>Total Property</t>
  </si>
  <si>
    <t>Storage Tank</t>
  </si>
  <si>
    <t>Florida</t>
  </si>
  <si>
    <t>Total Storage Tank</t>
  </si>
  <si>
    <t>CI (US) W/C</t>
  </si>
  <si>
    <t>Workers Compensation</t>
  </si>
  <si>
    <t>Salaries &amp; Wages</t>
  </si>
  <si>
    <t>CI (US)</t>
  </si>
  <si>
    <t>United States (Energy &amp; Contract Services)</t>
  </si>
  <si>
    <t>Lower 48 (non-monopolistic) W/C</t>
  </si>
  <si>
    <t xml:space="preserve">WCB Canada </t>
  </si>
  <si>
    <t>check with Nate/Mary Chan</t>
  </si>
  <si>
    <t>Monopolistic States (Ohio)</t>
  </si>
  <si>
    <t>check with Nate</t>
  </si>
  <si>
    <t>Workers Comp</t>
  </si>
  <si>
    <t>Total Workers Comp</t>
  </si>
  <si>
    <t>Uninsured Losses:</t>
  </si>
  <si>
    <t>Uninsured Losses</t>
  </si>
  <si>
    <t>N/A</t>
  </si>
  <si>
    <t>-No premiums</t>
  </si>
  <si>
    <t xml:space="preserve">Subtotal </t>
  </si>
  <si>
    <t>Brokers Fee</t>
  </si>
  <si>
    <t>Total Estimated Insurance Expense</t>
  </si>
  <si>
    <t>Note 1: Per Jennifer Toledo amounts were billed seperately and should have been allocated according by the invoiced entity.</t>
  </si>
  <si>
    <t>Business Insurance</t>
  </si>
  <si>
    <t>FX</t>
  </si>
  <si>
    <t>US to CA</t>
  </si>
  <si>
    <t>CA to US</t>
  </si>
  <si>
    <t>Next Tab</t>
  </si>
  <si>
    <t>Forecast 09</t>
  </si>
  <si>
    <t>Forecast 09 Insurance Load</t>
  </si>
  <si>
    <t>Variance (B)/W</t>
  </si>
  <si>
    <t>Variance % (B)/W</t>
  </si>
  <si>
    <t>Management Group:</t>
  </si>
  <si>
    <t>FY2020</t>
  </si>
  <si>
    <t>FY2021</t>
  </si>
  <si>
    <t>FY2022</t>
  </si>
  <si>
    <t>FY2023</t>
  </si>
  <si>
    <t>FY2024</t>
  </si>
  <si>
    <t>FY2025</t>
  </si>
  <si>
    <t>Tribus</t>
  </si>
  <si>
    <t>Pres - Energy Services Canada</t>
  </si>
  <si>
    <t>VP - Special Projects &amp; Operations</t>
  </si>
  <si>
    <t>Canadian (Uncategorized)</t>
  </si>
  <si>
    <t>Gillem</t>
  </si>
  <si>
    <t>Pres - OU and Gillem (Uncategorized)</t>
  </si>
  <si>
    <t>Pres - Cleveland Thermal</t>
  </si>
  <si>
    <t>Pres - Doyon</t>
  </si>
  <si>
    <t>United States (Uncategorized)</t>
  </si>
  <si>
    <t>Corporate Overhead</t>
  </si>
  <si>
    <t>Pres - SS (JDE)</t>
  </si>
  <si>
    <t>Contract</t>
  </si>
  <si>
    <t>Corporate (Uncategorized)</t>
  </si>
  <si>
    <t>Customer Service</t>
  </si>
  <si>
    <t>Overhead (Uncategorized)</t>
  </si>
  <si>
    <t>Pres - MW/Mid-Atl</t>
  </si>
  <si>
    <t>Pres - Atlantic</t>
  </si>
  <si>
    <t>Pres - Florida</t>
  </si>
  <si>
    <t>Pres - South</t>
  </si>
  <si>
    <t>Pres - West</t>
  </si>
  <si>
    <t>Pres - Texas</t>
  </si>
  <si>
    <t>Lower 48 (Uncategorized)</t>
  </si>
  <si>
    <t>Pres - Alaska</t>
  </si>
  <si>
    <t>Acquisition</t>
  </si>
  <si>
    <t>US (Uncategorized)</t>
  </si>
  <si>
    <t>Pres - Canadian Operations</t>
  </si>
  <si>
    <t>Regulated Utilities (Uncategorized)</t>
  </si>
  <si>
    <t>Consolidation (Uncategorized)</t>
  </si>
  <si>
    <t>2021 Current:</t>
  </si>
  <si>
    <t>Energy &amp; Contract Utilities (Uncategorized)</t>
  </si>
  <si>
    <t>Total</t>
  </si>
  <si>
    <t>Total (Exlcuding Tribus, Doyon, CUOK)</t>
  </si>
  <si>
    <t>61305 - General Liability Insurance (Rollup)</t>
  </si>
  <si>
    <t>61310 - Workers Compensation Insurance (Rollup)</t>
  </si>
  <si>
    <t>61315 - Other Insurance</t>
  </si>
  <si>
    <t>61320 - Vehicle Insurance</t>
  </si>
  <si>
    <t>61325 - Uninsured Losses</t>
  </si>
  <si>
    <t>2021 Prior:</t>
  </si>
  <si>
    <t>Other Insurance Includes:</t>
  </si>
  <si>
    <t>K&amp;R</t>
  </si>
  <si>
    <t>Brokerage Fee</t>
  </si>
  <si>
    <t>2022 Current:</t>
  </si>
  <si>
    <t>2022 Prior:</t>
  </si>
  <si>
    <t>2023 Current:</t>
  </si>
  <si>
    <t>2023 Prior:</t>
  </si>
  <si>
    <t>Policy</t>
  </si>
  <si>
    <t>CGL &amp; Primary Umbrella</t>
  </si>
  <si>
    <t>L48 + Gilliem</t>
  </si>
  <si>
    <t>Canada</t>
  </si>
  <si>
    <t xml:space="preserve">U.S. Auto </t>
  </si>
  <si>
    <t>Georgia</t>
  </si>
  <si>
    <t xml:space="preserve"> Cleveland Thermal</t>
  </si>
  <si>
    <t>D&amp;O/EPL/Fiduciary/Crime</t>
  </si>
  <si>
    <t>Consolidated</t>
  </si>
  <si>
    <t xml:space="preserve">Total Insurance Expense </t>
  </si>
  <si>
    <t>Prior Year BGDT</t>
  </si>
  <si>
    <t>Finalized</t>
  </si>
  <si>
    <t>Estimate</t>
  </si>
  <si>
    <t>Amortization Schedule 2021-2025</t>
  </si>
  <si>
    <t>Premium Drivers</t>
  </si>
  <si>
    <t>Amortization Period</t>
  </si>
  <si>
    <t>PROJ</t>
  </si>
  <si>
    <t>Allocation Group</t>
  </si>
  <si>
    <t>Exposure</t>
  </si>
  <si>
    <t>Rate</t>
  </si>
  <si>
    <t>Start</t>
  </si>
  <si>
    <t>End</t>
  </si>
  <si>
    <t>Premium</t>
  </si>
  <si>
    <r>
      <t xml:space="preserve">YOY </t>
    </r>
    <r>
      <rPr>
        <b/>
        <sz val="11"/>
        <color theme="3"/>
        <rFont val="Symbol"/>
        <family val="1"/>
        <charset val="2"/>
      </rPr>
      <t>D</t>
    </r>
    <r>
      <rPr>
        <b/>
        <sz val="11"/>
        <color theme="3"/>
        <rFont val="Calibri"/>
        <family val="2"/>
        <scheme val="minor"/>
      </rPr>
      <t xml:space="preserve"> $</t>
    </r>
  </si>
  <si>
    <r>
      <t xml:space="preserve">YOY </t>
    </r>
    <r>
      <rPr>
        <b/>
        <sz val="11"/>
        <color theme="3"/>
        <rFont val="Symbol"/>
        <family val="1"/>
        <charset val="2"/>
      </rPr>
      <t>D</t>
    </r>
    <r>
      <rPr>
        <b/>
        <sz val="11"/>
        <color theme="3"/>
        <rFont val="Calibri"/>
        <family val="2"/>
        <scheme val="minor"/>
      </rPr>
      <t xml:space="preserve"> %</t>
    </r>
  </si>
  <si>
    <t>Monthly</t>
  </si>
  <si>
    <t>US (Except FSW &amp; Cleveland Thermal)</t>
  </si>
  <si>
    <t>US (Except FSW)</t>
  </si>
  <si>
    <t>US</t>
  </si>
  <si>
    <t>Worker's Compensation</t>
  </si>
  <si>
    <t>WC</t>
  </si>
  <si>
    <t>Aug-2021</t>
  </si>
  <si>
    <t>Jan-2022</t>
  </si>
  <si>
    <t>Feb-2022</t>
  </si>
  <si>
    <t>Mar-2022</t>
  </si>
  <si>
    <t>Apr-2022</t>
  </si>
  <si>
    <t>May-2022</t>
  </si>
  <si>
    <t>Jun-2022</t>
  </si>
  <si>
    <t>Jul-2022</t>
  </si>
  <si>
    <t>Aug-2022</t>
  </si>
  <si>
    <t>Sep-2022</t>
  </si>
  <si>
    <t>Oct-2022</t>
  </si>
  <si>
    <t>Nov-2022</t>
  </si>
  <si>
    <t>Dec-2022</t>
  </si>
  <si>
    <t>Canadian Utilties</t>
  </si>
  <si>
    <t>Notes:</t>
  </si>
  <si>
    <t>Lower 48 - 2016 - 2019 Average is $570K</t>
  </si>
  <si>
    <t>FSW - Based on 5 year average. Adaptive already reflects this average in forecast 08</t>
  </si>
  <si>
    <t>Next Tabs</t>
  </si>
  <si>
    <t>Adaptive Account</t>
  </si>
  <si>
    <t>560100 - General Liability Insurance</t>
  </si>
  <si>
    <t>560200 - Property Insurance</t>
  </si>
  <si>
    <t>Auto Worker's Comp</t>
  </si>
  <si>
    <t>560300 - Vehicle Insurance</t>
  </si>
  <si>
    <t>560500 - Other Insurance</t>
  </si>
  <si>
    <t>D&amp;O-EPL-Fiduciary-Crime</t>
  </si>
  <si>
    <t>560400 - Uninsured Losses</t>
  </si>
  <si>
    <t>Brokers Fees</t>
  </si>
  <si>
    <t>Legal Entity</t>
  </si>
  <si>
    <t>Country</t>
  </si>
  <si>
    <t>Account</t>
  </si>
  <si>
    <t>Level</t>
  </si>
  <si>
    <t>Split Label</t>
  </si>
  <si>
    <t>2022 Allocation %</t>
  </si>
  <si>
    <t>1710 - 28000 Eliminations</t>
  </si>
  <si>
    <t>857 - State of NJ Cost Center</t>
  </si>
  <si>
    <t>861 - State of LA Cost Center</t>
  </si>
  <si>
    <t>001110 - State of AL Cost Center</t>
  </si>
  <si>
    <t>1211-28000 - Eliminations</t>
  </si>
  <si>
    <t>1215-002500-15 - Garage &amp; Vehicle (Only)</t>
  </si>
  <si>
    <t>1014 - Inland Pacific Resources Inc.</t>
  </si>
  <si>
    <t>009130 - Utilities Inc</t>
  </si>
  <si>
    <t>All (Except FSW)</t>
  </si>
  <si>
    <t>1st &amp; 2nd Excess Umbrella ($10M xs $10M)</t>
  </si>
  <si>
    <t>1360-013410 - Foothills - Water (Only)</t>
  </si>
  <si>
    <t>Tobiano - Water</t>
  </si>
  <si>
    <t>Tobiano - Wastewater</t>
  </si>
  <si>
    <t>1310 - Corix Utilities Inc.</t>
  </si>
  <si>
    <t>1335 - Corix Water Systems Inc.</t>
  </si>
  <si>
    <t>1010-000400 - Finance</t>
  </si>
  <si>
    <t>1010-000900 - Treasury</t>
  </si>
  <si>
    <t>Primary Umbrella</t>
  </si>
  <si>
    <t>1215-002200-10 - Water Treatment</t>
  </si>
  <si>
    <t>1215-002100-10 - Water Distribution</t>
  </si>
  <si>
    <t>Check</t>
  </si>
  <si>
    <t>CA</t>
  </si>
  <si>
    <t>Auto - US</t>
  </si>
  <si>
    <t>Auto - FSW</t>
  </si>
  <si>
    <t>Canadian</t>
  </si>
  <si>
    <t>1310-013860-Alberta Northern Ops.</t>
  </si>
  <si>
    <t>Calgary cost Center</t>
  </si>
  <si>
    <t>Canadian Utilities Admin</t>
  </si>
  <si>
    <t>Lower Mainland - Cost Center</t>
  </si>
  <si>
    <t>Interior - Cost Center</t>
  </si>
  <si>
    <t>Kootenays - Cost Center</t>
  </si>
  <si>
    <t>Pollution - Cleveland Thermal</t>
  </si>
  <si>
    <t>Pollution - Gilliem</t>
  </si>
  <si>
    <t>Pollution - Lower 48</t>
  </si>
  <si>
    <t>Allocation %</t>
  </si>
  <si>
    <t>Uninsured Losses - Lower 48</t>
  </si>
  <si>
    <t>TTM 8/2021</t>
  </si>
  <si>
    <t>Insurance Allocations Categories</t>
  </si>
  <si>
    <t>Adaptive Levels</t>
  </si>
  <si>
    <t xml:space="preserve">USD </t>
  </si>
  <si>
    <t>L48</t>
  </si>
  <si>
    <t>Gilliem</t>
  </si>
  <si>
    <t>Doyon</t>
  </si>
  <si>
    <t>US Only</t>
  </si>
  <si>
    <t>Adaptive Import Level</t>
  </si>
  <si>
    <t>041810 - Water Serv Corp Kentucky</t>
  </si>
  <si>
    <t>041910 - Clinton W</t>
  </si>
  <si>
    <t>042010 - Middlesboro W</t>
  </si>
  <si>
    <t>042115 - Clinton S</t>
  </si>
  <si>
    <t>014710 - Apple Canyon Utility Co</t>
  </si>
  <si>
    <t>014810 - Camelot Utilities Inc W</t>
  </si>
  <si>
    <t>014915 - Camelot Utilities Inc S</t>
  </si>
  <si>
    <t>111 - Camelot Utilities Inc (Only)</t>
  </si>
  <si>
    <t>015010 - Charmar Water Company</t>
  </si>
  <si>
    <t>015110 - Cherry Hill Water Company</t>
  </si>
  <si>
    <t>015210 - Clarendon Water Company</t>
  </si>
  <si>
    <t>015310 - Del Mar Water Co</t>
  </si>
  <si>
    <t>015410 - Ferson Creek Utilities Co W</t>
  </si>
  <si>
    <t>015515 - Ferson Creek Utilities Co S</t>
  </si>
  <si>
    <t>118 - Ferson Creek Utilities Co (Only)</t>
  </si>
  <si>
    <t>015610 - Galena Territory Utilities W</t>
  </si>
  <si>
    <t>015715 - Galena Territory Utilities S</t>
  </si>
  <si>
    <t>119 - Galena Territory Utilities (Only)</t>
  </si>
  <si>
    <t>015810 - Killarney Water Co</t>
  </si>
  <si>
    <t>015910 - Lake Holiday Utilities Corp</t>
  </si>
  <si>
    <t>016010 - Lake Wildwood Utilities Corp</t>
  </si>
  <si>
    <t>016110 - Northern Hills W &amp; S Co W</t>
  </si>
  <si>
    <t>016215 - Northern Hills W &amp; S Co S</t>
  </si>
  <si>
    <t>123 - Northern Hills W &amp; S Co (Only)</t>
  </si>
  <si>
    <t>016310 - Lake Marian Water Corp</t>
  </si>
  <si>
    <t>016410 - Wildwood Water Service Comp</t>
  </si>
  <si>
    <t>016510 - Valentine Water Service Inc</t>
  </si>
  <si>
    <t>016610 - Walk Up Woods Water Company</t>
  </si>
  <si>
    <t>016710 - Whispering Hills Water Comp</t>
  </si>
  <si>
    <t>016810 - Holiday Hills Utilities Inc</t>
  </si>
  <si>
    <t>016915 - Medina Utilities Corporation</t>
  </si>
  <si>
    <t>017010 - Westlake Utilities Inc W</t>
  </si>
  <si>
    <t>017115 - Westlake Utilities Inc S</t>
  </si>
  <si>
    <t>131 - Westlake Utilities Inc (Only)</t>
  </si>
  <si>
    <t>017215 - Cedar Bluff Utilities Inc</t>
  </si>
  <si>
    <t>017310 - Harbor Ridge Utilities Inc W</t>
  </si>
  <si>
    <t>017415 - Harbor Ridge Utilities Inc S</t>
  </si>
  <si>
    <t>133 - Harbor Ridge Utilities Inc (Only)</t>
  </si>
  <si>
    <t>017510 - Great Northern-Coventry Creek</t>
  </si>
  <si>
    <t>134 - Great Northern Utilities (Only)</t>
  </si>
  <si>
    <t>017710 - Galena Territory-Oakwood W</t>
  </si>
  <si>
    <t>017815 - Galena Territory-Oakwood S</t>
  </si>
  <si>
    <t>136 - Galena Territory-Oakwood (Only)</t>
  </si>
  <si>
    <t>018010 - Twin Lakes Utilities Inc W</t>
  </si>
  <si>
    <t>018115 - Twin Lakes Utilities Inc S</t>
  </si>
  <si>
    <t>150 - Twin Lakes Utilities Inc (Only)</t>
  </si>
  <si>
    <t>018210 - WSC of Indiana Inc W</t>
  </si>
  <si>
    <t>018315 - WSC of Indiana Inc S</t>
  </si>
  <si>
    <t>151 - WSC Indiana (Only)</t>
  </si>
  <si>
    <t>018410 - Indiana Water Service Inc</t>
  </si>
  <si>
    <t>041110 - Utilities Inc - Westgate</t>
  </si>
  <si>
    <t>041215 - Util Inc of Pennsylvania</t>
  </si>
  <si>
    <t>041310 - Penn Estates W</t>
  </si>
  <si>
    <t>041415 - Penn Estates S</t>
  </si>
  <si>
    <t>317 - Penn Estates Utilities Inc (BS) (Only)</t>
  </si>
  <si>
    <t>041510 - Tamiment W</t>
  </si>
  <si>
    <t>041515 - Tamiment S</t>
  </si>
  <si>
    <t>319 - Tamiment (Only)</t>
  </si>
  <si>
    <t>040410 - Green Ridge</t>
  </si>
  <si>
    <t>040510 - Vista</t>
  </si>
  <si>
    <t>287 - Provinces Utilities Inc</t>
  </si>
  <si>
    <t>040710 - Maryland Water Services W</t>
  </si>
  <si>
    <t>040815 - Maryland Water Services S</t>
  </si>
  <si>
    <t>288 - Maryland Water Serv Inc (Only)</t>
  </si>
  <si>
    <t>040910 - Montague W&amp;S Water</t>
  </si>
  <si>
    <t>041015 - Montague W&amp;S Sewer</t>
  </si>
  <si>
    <t>332 - Colchester Utilities Inc</t>
  </si>
  <si>
    <t>041610 - Massanutten Public Serv Corp W</t>
  </si>
  <si>
    <t>041715 - Massanutten Public Serv Corp S</t>
  </si>
  <si>
    <t>333 - Massanutten Public Serv (Only)</t>
  </si>
  <si>
    <t>042410 - LWS Contract Billing</t>
  </si>
  <si>
    <t>042510 - Woodridge W</t>
  </si>
  <si>
    <t>042615 - Woodridge S</t>
  </si>
  <si>
    <t>042710 - Kingspoint W</t>
  </si>
  <si>
    <t>042815 - Kingspoint S</t>
  </si>
  <si>
    <t>042910 - Lake Village W</t>
  </si>
  <si>
    <t>043015 - Lake Village S</t>
  </si>
  <si>
    <t>043110 - Huntwyck Village W</t>
  </si>
  <si>
    <t>043215 - Huntwyck Village S</t>
  </si>
  <si>
    <t>043310 - Quail Ridge W</t>
  </si>
  <si>
    <t>043415 - Quail Ridge S</t>
  </si>
  <si>
    <t>043510 - Magnolia Forest W</t>
  </si>
  <si>
    <t>043615 - Magnolia Forest S</t>
  </si>
  <si>
    <t>043710 - Frenchmans Estates</t>
  </si>
  <si>
    <t>043810 - Village Acadian W</t>
  </si>
  <si>
    <t>043915 - Village Acadian S</t>
  </si>
  <si>
    <t>044010 - Oakmont W</t>
  </si>
  <si>
    <t>044115 - Oakmont S</t>
  </si>
  <si>
    <t>044210 - Pirates Harbor</t>
  </si>
  <si>
    <t>044310 - Ravenwood W</t>
  </si>
  <si>
    <t>044410 - Arrowwood/Northpark W</t>
  </si>
  <si>
    <t>044515 - Arrowwood/Northpark S</t>
  </si>
  <si>
    <t>044610 - Greenbriar W</t>
  </si>
  <si>
    <t>044715 - Greenbriar S</t>
  </si>
  <si>
    <t>045010 - North Folsom</t>
  </si>
  <si>
    <t>045110 - Richland Hts/Branch Crossing W</t>
  </si>
  <si>
    <t>045215 - Richland Hts/Branch Crossing S</t>
  </si>
  <si>
    <t>045310 - Taylor/Mt. Olive W</t>
  </si>
  <si>
    <t>045415 - Taylor/Mt. Olive S</t>
  </si>
  <si>
    <t>045510 - Spruce Meadows/Spillway W</t>
  </si>
  <si>
    <t>045615 - Spruce Meadows/Spillway S</t>
  </si>
  <si>
    <t>045710 - Paradise Point</t>
  </si>
  <si>
    <t>045810 - Hancock Haven</t>
  </si>
  <si>
    <t>045915 - Woodland Acres</t>
  </si>
  <si>
    <t>046015 - Bayou Gallion</t>
  </si>
  <si>
    <t>046115 - Lakeview S</t>
  </si>
  <si>
    <t>046215 - Mt. Carmel/Maplewood</t>
  </si>
  <si>
    <t>046310 - Mt. Moriah</t>
  </si>
  <si>
    <t>046415 - Hunter Heights</t>
  </si>
  <si>
    <t>046510 - Joyce W</t>
  </si>
  <si>
    <t>046610 - Lakeview W</t>
  </si>
  <si>
    <t>046715 - Fairfield Farms</t>
  </si>
  <si>
    <t>046815 - Northshore Commercial Park</t>
  </si>
  <si>
    <t>046915 - Palm Plaza</t>
  </si>
  <si>
    <t>357 - Utilities Inc of Louisiana (Only)</t>
  </si>
  <si>
    <t>047080 - Density Utilities of LA</t>
  </si>
  <si>
    <t>047115 - Arbour Trace</t>
  </si>
  <si>
    <t>047215 - Aucoin's Trailer Park</t>
  </si>
  <si>
    <t>047315 - Autumn View</t>
  </si>
  <si>
    <t>047415 - Bayou Pierre Part</t>
  </si>
  <si>
    <t>047515 - Bayou Tranquille</t>
  </si>
  <si>
    <t>047615 - Blossom Creek</t>
  </si>
  <si>
    <t>047715 - Bon Lieu</t>
  </si>
  <si>
    <t>047815 - Brenton Place</t>
  </si>
  <si>
    <t>047915 - Cabo Cove</t>
  </si>
  <si>
    <t>048015 - Circle H</t>
  </si>
  <si>
    <t>048115 - Country Bend</t>
  </si>
  <si>
    <t>048215 - Country Crossing</t>
  </si>
  <si>
    <t>048315 - Elmfield</t>
  </si>
  <si>
    <t>048415 - Forest Glen</t>
  </si>
  <si>
    <t>048515 - Fox Hollow</t>
  </si>
  <si>
    <t>048615 - Greenleaf</t>
  </si>
  <si>
    <t>048715 - Highlands</t>
  </si>
  <si>
    <t>048815 - Highpoint Gates</t>
  </si>
  <si>
    <t>048915 - Jaelyn Park</t>
  </si>
  <si>
    <t>049015 - Jefferson Estates</t>
  </si>
  <si>
    <t>049115 - Kingston Place</t>
  </si>
  <si>
    <t>049215 - Labadie Estates</t>
  </si>
  <si>
    <t>049315 - Lake Village</t>
  </si>
  <si>
    <t>049415 - Lakewood</t>
  </si>
  <si>
    <t>049515 - Lucky Hit Shopping</t>
  </si>
  <si>
    <t>049615 - Lucky Hit Apartments</t>
  </si>
  <si>
    <t>049715 - Madison Trace</t>
  </si>
  <si>
    <t>049815 - Magnolia</t>
  </si>
  <si>
    <t>049915 - Manchac Estates</t>
  </si>
  <si>
    <t>050015 - Merrydale/Weydert</t>
  </si>
  <si>
    <t>050115 - Milan Village</t>
  </si>
  <si>
    <t>050215 - Rabbit Run</t>
  </si>
  <si>
    <t>050315 - Rockford Place</t>
  </si>
  <si>
    <t>050415 - Rosewood</t>
  </si>
  <si>
    <t>050515 - Shady Willow</t>
  </si>
  <si>
    <t>050615 - South Ridge</t>
  </si>
  <si>
    <t>050715 - Sportsman's Paradise</t>
  </si>
  <si>
    <t>050915 - Summerfield North</t>
  </si>
  <si>
    <t>051015 - Tall Timbers</t>
  </si>
  <si>
    <t>051115 - Tara Court</t>
  </si>
  <si>
    <t>051215 - Terre Mariae</t>
  </si>
  <si>
    <t>051315 - Whispering Willow</t>
  </si>
  <si>
    <t>051415 - Wildwood</t>
  </si>
  <si>
    <t>051515 - Woods Acres</t>
  </si>
  <si>
    <t>051615 - Woodgate</t>
  </si>
  <si>
    <t>051715 - Wood Haven Gardens</t>
  </si>
  <si>
    <t>051815 - Perkins Oaks</t>
  </si>
  <si>
    <t>051915 - Kathryndale</t>
  </si>
  <si>
    <t>052080 - WTSO</t>
  </si>
  <si>
    <t>052115 - Beau Village</t>
  </si>
  <si>
    <t>052210 - Beau Village Water</t>
  </si>
  <si>
    <t>052315 - Blossom Ridge</t>
  </si>
  <si>
    <t>052415 - Broadmoore</t>
  </si>
  <si>
    <t>052515 - Bye the Way</t>
  </si>
  <si>
    <t>052615 - Country Pines</t>
  </si>
  <si>
    <t>052710 - Country Pines Water</t>
  </si>
  <si>
    <t>052815 - Eastside</t>
  </si>
  <si>
    <t>052915 - Eden Place</t>
  </si>
  <si>
    <t>053015 - Evangeline</t>
  </si>
  <si>
    <t>053115 - Grand Prairie</t>
  </si>
  <si>
    <t>053215 - Kennedy</t>
  </si>
  <si>
    <t>053315 - Kokomo</t>
  </si>
  <si>
    <t>053415 - North Mamou</t>
  </si>
  <si>
    <t>053515 - Poor Boy</t>
  </si>
  <si>
    <t>053615 - River Bend</t>
  </si>
  <si>
    <t>053715 - Rose Garden</t>
  </si>
  <si>
    <t>053815 - Royal Gardens</t>
  </si>
  <si>
    <t>053915 - South Calcasieu Estates</t>
  </si>
  <si>
    <t>054010 - South Calcasieu Estates Water</t>
  </si>
  <si>
    <t>054115 - Theophile</t>
  </si>
  <si>
    <t>054215 - Victoria Acres</t>
  </si>
  <si>
    <t>054315 - Village Lakes</t>
  </si>
  <si>
    <t>054415 - West Gate</t>
  </si>
  <si>
    <t>047015 - West Feliciana</t>
  </si>
  <si>
    <t>001200 - Corix Texas Admin</t>
  </si>
  <si>
    <t>081810 - Bonanza Beach W</t>
  </si>
  <si>
    <t>081910 - Buchanan W</t>
  </si>
  <si>
    <t>082810 - Paradise Point W</t>
  </si>
  <si>
    <t>082910 - Quail Creek W</t>
  </si>
  <si>
    <t>083010 - Ridge Harbor W</t>
  </si>
  <si>
    <t>083115 - Ridge Harbor S</t>
  </si>
  <si>
    <t>083210 - Sandy Harbor W</t>
  </si>
  <si>
    <t>083410 - Smithwick Mills W</t>
  </si>
  <si>
    <t>083610 - Spicewood Beach W</t>
  </si>
  <si>
    <t>083810 - Tow Village W</t>
  </si>
  <si>
    <t>083710 - Summit Springs W</t>
  </si>
  <si>
    <t>084310 - Canyon of the Eagles Resort (contract)</t>
  </si>
  <si>
    <t>083910 - Windermere Oaks W (contract)</t>
  </si>
  <si>
    <t>084015 - Windermere Oaks S (contract)</t>
  </si>
  <si>
    <t>081715 - Alleyton S</t>
  </si>
  <si>
    <t>082015 - Camp Swift S</t>
  </si>
  <si>
    <t>082410 - Matagorda Dunes W</t>
  </si>
  <si>
    <t>082515 - Matagorda Dunes S</t>
  </si>
  <si>
    <t>082615 - McKinney Roughs S</t>
  </si>
  <si>
    <t>082710 - NorthEast Washington W</t>
  </si>
  <si>
    <t>084110 - Windmill Ranch W</t>
  </si>
  <si>
    <t>084215 - Windmill Ranch S</t>
  </si>
  <si>
    <t>082210 - Lometa W</t>
  </si>
  <si>
    <t>082315 - Lometa S</t>
  </si>
  <si>
    <t>082137 - Gun and Rod Estates</t>
  </si>
  <si>
    <t>082138 - Hermleigh Water (contract)</t>
  </si>
  <si>
    <t>084510 - Mitchell County Water</t>
  </si>
  <si>
    <t>084635 - Mitchell County Gas</t>
  </si>
  <si>
    <t>054610 - UI Georgia Skidaway W</t>
  </si>
  <si>
    <t>054715 - UI Georgia Skidaway S</t>
  </si>
  <si>
    <t>054815 - UI Georgia Old Atlanta</t>
  </si>
  <si>
    <t>054910 - The Orchard</t>
  </si>
  <si>
    <t>055010 - Apple Pie Ridge</t>
  </si>
  <si>
    <t>055110 - Big Canoe W</t>
  </si>
  <si>
    <t>055215 - Big Canoe S</t>
  </si>
  <si>
    <t>385 - Utilities Inc of Georgia (Only)</t>
  </si>
  <si>
    <t>055410 - Southlake</t>
  </si>
  <si>
    <t>055510 - Holland Folly I W</t>
  </si>
  <si>
    <t>055615 - Holland Folly I S</t>
  </si>
  <si>
    <t>055810 - Shady Acres</t>
  </si>
  <si>
    <t>055910 - Spencton I</t>
  </si>
  <si>
    <t>056010 - Spencton II</t>
  </si>
  <si>
    <t>056110 - Crestwood</t>
  </si>
  <si>
    <t>056210 - Bear Creek</t>
  </si>
  <si>
    <t>056310 - Kendalwood</t>
  </si>
  <si>
    <t>056410 - Riverwood (Colquitt County)</t>
  </si>
  <si>
    <t>056510 - Shady Grove</t>
  </si>
  <si>
    <t>056610 - Talloakas</t>
  </si>
  <si>
    <t>056710 - Vinland</t>
  </si>
  <si>
    <t>056810 - Holly Springs</t>
  </si>
  <si>
    <t>056910 - Lake Riverside</t>
  </si>
  <si>
    <t>057010 - Riverwood Estates</t>
  </si>
  <si>
    <t>057110 - Worthy Manor W</t>
  </si>
  <si>
    <t>057215 - Worthy Manor S</t>
  </si>
  <si>
    <t>057310 - Big Oak Estates</t>
  </si>
  <si>
    <t>057410 - Windsor</t>
  </si>
  <si>
    <t>057510 - Holland Folly II W</t>
  </si>
  <si>
    <t>057610 - Colonial Acres</t>
  </si>
  <si>
    <t>057710 - Carver</t>
  </si>
  <si>
    <t>057810 - Lee Villa Estates</t>
  </si>
  <si>
    <t>057910 - Park Place</t>
  </si>
  <si>
    <t>058010 - Jamar</t>
  </si>
  <si>
    <t>058110 - Country Circle Road</t>
  </si>
  <si>
    <t>058310 - Pointer's Chase</t>
  </si>
  <si>
    <t>058410 - Sweetbriar lakes</t>
  </si>
  <si>
    <t>058510 - Philema Park/Pine Maples</t>
  </si>
  <si>
    <t>058610 - Old stage</t>
  </si>
  <si>
    <t>058710 - Peachtree Acres</t>
  </si>
  <si>
    <t>059015 - Auburn Legends RV Resort</t>
  </si>
  <si>
    <t>059115 - Ausley Bend Subdivision</t>
  </si>
  <si>
    <t>059215 - Bolton Cove Lake Home Cmty</t>
  </si>
  <si>
    <t>059315 - Buckhorn Community Nbrhd</t>
  </si>
  <si>
    <t>059415 - Coosa Point Subdiv (Cedar Pt)</t>
  </si>
  <si>
    <t>059515 - Cottages at Eagle Point</t>
  </si>
  <si>
    <t>059615 - Cottages at Honeysuckle</t>
  </si>
  <si>
    <t>059715 - Creekside Lodge &amp; Event Center</t>
  </si>
  <si>
    <t>059815 - Crepe Myrtle Commons</t>
  </si>
  <si>
    <t>059915 - Crowne Pointe Condominiums</t>
  </si>
  <si>
    <t>060015 - Dawes Creek Dev Phase I &amp; II</t>
  </si>
  <si>
    <t>060115 - Duncan Bridge Resort Condos</t>
  </si>
  <si>
    <t>060215 - Glacier Rock Point</t>
  </si>
  <si>
    <t>060315 - Harbor at Honeycomb Creek</t>
  </si>
  <si>
    <t>060415 - Highland Green Sector II</t>
  </si>
  <si>
    <t>060515 - Highland Lakes Phase I</t>
  </si>
  <si>
    <t>060715 - Interchange Business Park</t>
  </si>
  <si>
    <t>060815 - Lake Woods on Rock Creek</t>
  </si>
  <si>
    <t>060915 - Lakeshore East Estates</t>
  </si>
  <si>
    <t>061015 - Long Leaf System I &amp; II</t>
  </si>
  <si>
    <t>061115 - Magnolia Crest</t>
  </si>
  <si>
    <t>061215 - Marina Point Condominiums</t>
  </si>
  <si>
    <t>061415 - Point William</t>
  </si>
  <si>
    <t>061515 - Preserve at Lake Mitchell</t>
  </si>
  <si>
    <t>061615 - River Point Subdivision</t>
  </si>
  <si>
    <t>061715 - Shiflett Recreational Lots</t>
  </si>
  <si>
    <t>061815 - Smith Lake RV Resort</t>
  </si>
  <si>
    <t>061915 - Spruce Cove Townhomes</t>
  </si>
  <si>
    <t>062015 - The Landing at The Rock(Karis)</t>
  </si>
  <si>
    <t>062115 - The Village</t>
  </si>
  <si>
    <t>062215 - Village at Blue Creek Ph I&amp;II</t>
  </si>
  <si>
    <t>062315 - Villas at Point Windy</t>
  </si>
  <si>
    <t>062415 - Waterford Condominiums</t>
  </si>
  <si>
    <t>062515 - Windermere Lakeside Garden</t>
  </si>
  <si>
    <t>062615 - Castaway Island Subdivision</t>
  </si>
  <si>
    <t>062815 - Alabama Belle</t>
  </si>
  <si>
    <t>062915 - Asbury Parc</t>
  </si>
  <si>
    <t>063015 - Bent River</t>
  </si>
  <si>
    <t>063115 - Carrington Lakes</t>
  </si>
  <si>
    <t>063215 - Chase Springs</t>
  </si>
  <si>
    <t>063315 - Cherokee Landing</t>
  </si>
  <si>
    <t>063415 - Creek Crossing</t>
  </si>
  <si>
    <t>063515 - Golden Pond</t>
  </si>
  <si>
    <t>063615 - King's Ridge</t>
  </si>
  <si>
    <t>063715 - Laurel Lakes</t>
  </si>
  <si>
    <t>063815 - Mountain Lakes</t>
  </si>
  <si>
    <t>063915 - River Bend</t>
  </si>
  <si>
    <t>064015 - Sand Valley</t>
  </si>
  <si>
    <t>064115 - Sterling Lakes</t>
  </si>
  <si>
    <t>064215 - Sunset Point</t>
  </si>
  <si>
    <t>064315 - Three Mile Resort</t>
  </si>
  <si>
    <t>064415 - Tranquility</t>
  </si>
  <si>
    <t>064515 - Water's Edge</t>
  </si>
  <si>
    <t>064615 - Willow Point</t>
  </si>
  <si>
    <t>064715 - Woodland Industrial Park</t>
  </si>
  <si>
    <t>064815 - Woodruff Farms</t>
  </si>
  <si>
    <t>065015 - The Crest Subdivision</t>
  </si>
  <si>
    <t>220 - Tennessee Water Service</t>
  </si>
  <si>
    <t>018515 - Hardscrabble</t>
  </si>
  <si>
    <t>018615 - River Oaks</t>
  </si>
  <si>
    <t>018810 - Elk River Utilities W</t>
  </si>
  <si>
    <t>018915 - Elk River Utilities S</t>
  </si>
  <si>
    <t>019015 - Kynwood Abington S</t>
  </si>
  <si>
    <t>019115 - Brandywine Bay S</t>
  </si>
  <si>
    <t>019210 - The Point</t>
  </si>
  <si>
    <t>019310 - Belvedere Plantation W</t>
  </si>
  <si>
    <t>019410 - Sugar Mountain W</t>
  </si>
  <si>
    <t>019515 - Sugar Mountain S</t>
  </si>
  <si>
    <t>019610 - Saddlewood W</t>
  </si>
  <si>
    <t>019715 - Saddlewood S</t>
  </si>
  <si>
    <t>019810 - Sherwood Forest CWS</t>
  </si>
  <si>
    <t>019910 - Woodhaven</t>
  </si>
  <si>
    <t>020010 - Zemosa Acres</t>
  </si>
  <si>
    <t>020115 - Ashley Hills CWS NC</t>
  </si>
  <si>
    <t>020215 - Corolla Light S</t>
  </si>
  <si>
    <t>020310 - Hestron Park W</t>
  </si>
  <si>
    <t>020415 - Hestron Park S</t>
  </si>
  <si>
    <t>020510 - Hound Ears W</t>
  </si>
  <si>
    <t>020615 - Hound Ears S</t>
  </si>
  <si>
    <t>020810 - Willowbrook W</t>
  </si>
  <si>
    <t>020915 - Willowbrook S</t>
  </si>
  <si>
    <t>021010 - Grandview At T-Square</t>
  </si>
  <si>
    <t>021110 - Wolf Laurel W</t>
  </si>
  <si>
    <t>021215 - Wolf Laurel S</t>
  </si>
  <si>
    <t>021310 - Tanglewood Estates</t>
  </si>
  <si>
    <t>021410 - White Oak Plantation W</t>
  </si>
  <si>
    <t>021515 - White Oak Plantation S</t>
  </si>
  <si>
    <t>021615 - Kings Grant - Raleigh</t>
  </si>
  <si>
    <t>021710 - Bent Creek/Mt Carmel W</t>
  </si>
  <si>
    <t>021815 - Bent Creek S</t>
  </si>
  <si>
    <t>021915 - Mt Carmel</t>
  </si>
  <si>
    <t>022010 - Whispering Pines</t>
  </si>
  <si>
    <t>022110 - Crest View Estates</t>
  </si>
  <si>
    <t>022210 - Sherwood Park</t>
  </si>
  <si>
    <t>022310 - Misty Mountain</t>
  </si>
  <si>
    <t>022410 - Crystal Mountain</t>
  </si>
  <si>
    <t>022510 - Ski Mountain</t>
  </si>
  <si>
    <t>022610 - Mt Mitchell</t>
  </si>
  <si>
    <t>022710 - Bear Paw Resort W</t>
  </si>
  <si>
    <t>022815 - Bear Paw Resort S</t>
  </si>
  <si>
    <t>022910 - Forest Brook</t>
  </si>
  <si>
    <t>023010 - Carolina Forest</t>
  </si>
  <si>
    <t>023110 - Woodrun</t>
  </si>
  <si>
    <t>023210 - Kings Grant - Charlotte W</t>
  </si>
  <si>
    <t>023315 - Kings Grant - Charlotte S</t>
  </si>
  <si>
    <t>023410 - Quail Ridge CWS</t>
  </si>
  <si>
    <t>023510 - Beechbrook</t>
  </si>
  <si>
    <t>023610 - College Park W</t>
  </si>
  <si>
    <t>023715 - College Park S</t>
  </si>
  <si>
    <t>023810 - Country Club Annex</t>
  </si>
  <si>
    <t>023910 - Country Hills</t>
  </si>
  <si>
    <t>024010 - Harbor House Estates</t>
  </si>
  <si>
    <t>024110 - Holly Acres</t>
  </si>
  <si>
    <t>024210 - Oakdale Terrace</t>
  </si>
  <si>
    <t>024310 - Suburban Heights</t>
  </si>
  <si>
    <t>024410 - Yorktown</t>
  </si>
  <si>
    <t>024510 - Powder Horn Mountain</t>
  </si>
  <si>
    <t>024615 - Monteray Shores S</t>
  </si>
  <si>
    <t>024710 - Olde Point W</t>
  </si>
  <si>
    <t>024815 - Olde Point S</t>
  </si>
  <si>
    <t>024915 - Independent/Hemby</t>
  </si>
  <si>
    <t>025010 - High Meadows</t>
  </si>
  <si>
    <t>025110 - Chapel Hills</t>
  </si>
  <si>
    <t>025210 - Huntington Forest</t>
  </si>
  <si>
    <t>025310 - Eastwood Forest</t>
  </si>
  <si>
    <t>025410 - Westwood Forest</t>
  </si>
  <si>
    <t>025510 - Wildwood Green</t>
  </si>
  <si>
    <t>025610 - Bahia Bay</t>
  </si>
  <si>
    <t>025710 - Danby W</t>
  </si>
  <si>
    <t>025815 - Danby S</t>
  </si>
  <si>
    <t>025910 - Queens Harbor W</t>
  </si>
  <si>
    <t>026015 - Queens Harbor S</t>
  </si>
  <si>
    <t>026110 - Pinnacle Shores</t>
  </si>
  <si>
    <t>026210 - Waterglyn</t>
  </si>
  <si>
    <t>026310 - Buffalo Creek</t>
  </si>
  <si>
    <t>026410 - Stone Hollow</t>
  </si>
  <si>
    <t>026510 - Wood Trace</t>
  </si>
  <si>
    <t>026610 - Lemmond Acres</t>
  </si>
  <si>
    <t>026710 - Wildlife Bay</t>
  </si>
  <si>
    <t>026815 - Nags Head</t>
  </si>
  <si>
    <t>026910 - Meadow Glen</t>
  </si>
  <si>
    <t>027010 - Heathfield</t>
  </si>
  <si>
    <t>027110 - Monterrey</t>
  </si>
  <si>
    <t>027210 - High Vista</t>
  </si>
  <si>
    <t>027310 - Eagle Crossing</t>
  </si>
  <si>
    <t>027410 - Larkhaven</t>
  </si>
  <si>
    <t>027515 - Regalwood</t>
  </si>
  <si>
    <t>027615 - White Oak Estates</t>
  </si>
  <si>
    <t>027710 - Riverwood (Johnston county)</t>
  </si>
  <si>
    <t>027980 - Charlotte Warehouse</t>
  </si>
  <si>
    <t>028010 - Kynwood Abington W</t>
  </si>
  <si>
    <t>028110 - Brandywine Bay W</t>
  </si>
  <si>
    <t>028215 - Belvedere Plantation S</t>
  </si>
  <si>
    <t>028310 - Riverpointe W</t>
  </si>
  <si>
    <t>028415 - Riverpointe S</t>
  </si>
  <si>
    <t>028510 - Watauga Vista</t>
  </si>
  <si>
    <t>028710 - Mason Landing</t>
  </si>
  <si>
    <t>028815 - Carolina Pines Utilities Inc</t>
  </si>
  <si>
    <t>028910 - Nero Utility Services Inc W</t>
  </si>
  <si>
    <t>029015 - Nero Utility Services Inc S</t>
  </si>
  <si>
    <t>029110 - Linville Ridge</t>
  </si>
  <si>
    <t>029210 - Ridges at Mountain Harbour W</t>
  </si>
  <si>
    <t>029315 - Ridges at Mountain Harbour S</t>
  </si>
  <si>
    <t>029410 - TANGLEWOOD SOUTH</t>
  </si>
  <si>
    <t>029510 - EASTGATE</t>
  </si>
  <si>
    <t>029610 - WINSTON PLANTATION</t>
  </si>
  <si>
    <t>029710 - SKI COUNTRY</t>
  </si>
  <si>
    <t>029810 - OLDE LAMP PLACE</t>
  </si>
  <si>
    <t>029910 - WINSTON POINTE W</t>
  </si>
  <si>
    <t>030015 - WINSTON POINTE S</t>
  </si>
  <si>
    <t>030110 - RED BIRD</t>
  </si>
  <si>
    <t>182 - Carolina Water Service NC (Only)</t>
  </si>
  <si>
    <t>030210 - Sapphire Valley W</t>
  </si>
  <si>
    <t>030315 - Sapphire Valley S</t>
  </si>
  <si>
    <t>030410 - Amber Acres North</t>
  </si>
  <si>
    <t>030510 - Fairfield Harbour W</t>
  </si>
  <si>
    <t>030615 - Fairfield Harbour S</t>
  </si>
  <si>
    <t>030710 - Fairfield Mountain W</t>
  </si>
  <si>
    <t>030815 - Fairfield Mountain S</t>
  </si>
  <si>
    <t>030910 - Sandy Trail</t>
  </si>
  <si>
    <t>031010 - Forest Hills</t>
  </si>
  <si>
    <t>031110 - Heather Glen</t>
  </si>
  <si>
    <t>031210 - Country Crossing</t>
  </si>
  <si>
    <t>031310 - Oakes Plantation</t>
  </si>
  <si>
    <t>031410 - Randall Forest</t>
  </si>
  <si>
    <t>031510 - Carriage Manor</t>
  </si>
  <si>
    <t>031610 - Stewarts Ridge</t>
  </si>
  <si>
    <t>031710 - Tuckahoe</t>
  </si>
  <si>
    <t>031810 - Wilders Village</t>
  </si>
  <si>
    <t>031910 - Neuse Woods</t>
  </si>
  <si>
    <t>032010 - Jordan Woods</t>
  </si>
  <si>
    <t>032210 - Treasure Cove</t>
  </si>
  <si>
    <t>032310 - Hidden Hollow</t>
  </si>
  <si>
    <t>032410 - Linsey Pointe</t>
  </si>
  <si>
    <t>032610 - RUTLEDGE LANDING W</t>
  </si>
  <si>
    <t>032715 - RUTLEDGE LANDING S</t>
  </si>
  <si>
    <t>033010 - FAIRFIELD MTNSAPPLE VALLEY W</t>
  </si>
  <si>
    <t>033115 - FAIRFIELD MTNSAPPLE VALLEY S</t>
  </si>
  <si>
    <t>033210 - AMBER ACRES W</t>
  </si>
  <si>
    <t>033315 - AMBER ACRES S</t>
  </si>
  <si>
    <t>033415 - AMBER ACRES NORTH S</t>
  </si>
  <si>
    <t>033510 - AMBER RIDGE W</t>
  </si>
  <si>
    <t>033615 - AMBER RIDGE S</t>
  </si>
  <si>
    <t>033715 - SANDY TRAIL S</t>
  </si>
  <si>
    <t>035110 - Rutledge Landing North W</t>
  </si>
  <si>
    <t>035215 - Rutledge Landing North S</t>
  </si>
  <si>
    <t>033810 - Carolina Trace Utilities Inc W</t>
  </si>
  <si>
    <t>033915 - Carolina Trace Utilities Inc S</t>
  </si>
  <si>
    <t>034010 - Transylvania Utilities Inc W</t>
  </si>
  <si>
    <t>034115 - Transylvania Utilities Inc S</t>
  </si>
  <si>
    <t>034210 - Bradfield Farms W</t>
  </si>
  <si>
    <t>034315 - Bradfield Farms/Larkhaven S</t>
  </si>
  <si>
    <t>035910 - Silverton W</t>
  </si>
  <si>
    <t>036015 - Silverton S</t>
  </si>
  <si>
    <t>034410 - Nikanor</t>
  </si>
  <si>
    <t>034510 - Ashe Lake Beaver Creek Sec</t>
  </si>
  <si>
    <t>034610 - Ashe Lake Holiday Lane Sec</t>
  </si>
  <si>
    <t>034810 - Riverbend Estates Water System</t>
  </si>
  <si>
    <t>036010 - Mountain Air - Water</t>
  </si>
  <si>
    <t>036015 - Mountain Air - Sewer</t>
  </si>
  <si>
    <t>065410 - Lexington</t>
  </si>
  <si>
    <t>065510 - Falcon Ranches</t>
  </si>
  <si>
    <t>065610 - Westside Terrace</t>
  </si>
  <si>
    <t>065710 - Pocalla W</t>
  </si>
  <si>
    <t>065815 - Pocalla S</t>
  </si>
  <si>
    <t>065910 - Rock Bluff</t>
  </si>
  <si>
    <t>066015 - Oakland Plantation CWS</t>
  </si>
  <si>
    <t>066110 - Indian Fork/Forty Love W</t>
  </si>
  <si>
    <t>066215 - Indian Fork/Forty Love S</t>
  </si>
  <si>
    <t>066315 - Forty Love Point S</t>
  </si>
  <si>
    <t>066410 - Indian Pines</t>
  </si>
  <si>
    <t>066510 - Smallwood Estates W</t>
  </si>
  <si>
    <t>066615 - Smallwood Estates S</t>
  </si>
  <si>
    <t>066715 - Palmetto Apts</t>
  </si>
  <si>
    <t>066815 - Roosevelt Gardens</t>
  </si>
  <si>
    <t>066910 - Hidden Valley Country Club</t>
  </si>
  <si>
    <t>067010 - Peachtree Acres</t>
  </si>
  <si>
    <t>067110 - Hunters Glen</t>
  </si>
  <si>
    <t>067215 - Lincolnshire/Whites Creek</t>
  </si>
  <si>
    <t>067310 - Idlewood CWS</t>
  </si>
  <si>
    <t>067415 - North Lakeshore Point</t>
  </si>
  <si>
    <t>067515 - Shadowood Cove</t>
  </si>
  <si>
    <t>067610 - Lake Wylie W</t>
  </si>
  <si>
    <t>067715 - Lake Wylie S</t>
  </si>
  <si>
    <t>067810 - I-20 Water</t>
  </si>
  <si>
    <t>068110 - Stonegate W</t>
  </si>
  <si>
    <t>068215 - Stonegate S</t>
  </si>
  <si>
    <t>068310 - Blue Ridge/Calvin Acres/Hwood</t>
  </si>
  <si>
    <t>068410 - Rollingwood/Silvercreek</t>
  </si>
  <si>
    <t>068510 - The Landings</t>
  </si>
  <si>
    <t>068610 - Harborside/Windard Pt/Hrbr Plc</t>
  </si>
  <si>
    <t>068710 - Watergate/Spence Point/Mallard</t>
  </si>
  <si>
    <t>068815 - Watergate Sewer</t>
  </si>
  <si>
    <t>068910 - Seay Cove/Mallard Cove W</t>
  </si>
  <si>
    <t>069015 - Friarsgate/Ballentine Cove</t>
  </si>
  <si>
    <t>069110 - Glenn Village II/Stonebridge W</t>
  </si>
  <si>
    <t>069215 - Glenn Village II/Stonebridge S</t>
  </si>
  <si>
    <t>069310 - Lakewood Estates</t>
  </si>
  <si>
    <t>069515 - Kingston Harbour</t>
  </si>
  <si>
    <t>069910 - Lexing-Town Estates/Hermitage</t>
  </si>
  <si>
    <t>070010 - Dutch Village/Raintree Acres</t>
  </si>
  <si>
    <t>070210 - Glenn Village I USSC</t>
  </si>
  <si>
    <t>070310 - Nevitt Forest/Leon Bolt/Normdy</t>
  </si>
  <si>
    <t>070410 - Plantation/Wintercrest/Olewood</t>
  </si>
  <si>
    <t>070510 - Woodbridge</t>
  </si>
  <si>
    <t>070610 - Silver Lakes/Windwood</t>
  </si>
  <si>
    <t>070710 - Parkwood</t>
  </si>
  <si>
    <t>070810 - Tanya Terrace</t>
  </si>
  <si>
    <t>070910 - Emma Terrace</t>
  </si>
  <si>
    <t>071010 - Windy Hill</t>
  </si>
  <si>
    <t>071110 - Vanarsdale</t>
  </si>
  <si>
    <t>071210 - Murray Park Estates</t>
  </si>
  <si>
    <t>071310 - Lake Village USSC</t>
  </si>
  <si>
    <t>071410 - Tanglewood</t>
  </si>
  <si>
    <t>071510 - Foxtrail</t>
  </si>
  <si>
    <t>071610 - Murray Lodge</t>
  </si>
  <si>
    <t>071710 - Dutchman Shores</t>
  </si>
  <si>
    <t>071810 - Indian Cove</t>
  </si>
  <si>
    <t>071910 - Milmont Shores</t>
  </si>
  <si>
    <t>072010 - Hilton Place</t>
  </si>
  <si>
    <t>072110 - Estates At Hilton</t>
  </si>
  <si>
    <t>072210 - Oakland Plantation USSC</t>
  </si>
  <si>
    <t>072310 - Springfield Acres</t>
  </si>
  <si>
    <t>072410 - Farrowood Estates</t>
  </si>
  <si>
    <t>072510 - Harmon Hill Estates</t>
  </si>
  <si>
    <t>072610 - Washington Heights</t>
  </si>
  <si>
    <t>072710 - Oakridge Hunt Club</t>
  </si>
  <si>
    <t>072810 - Bellemede</t>
  </si>
  <si>
    <t>072910 - Sangaree</t>
  </si>
  <si>
    <t>073010 - Dutchman Acres</t>
  </si>
  <si>
    <t>073110 - Lexington Farms</t>
  </si>
  <si>
    <t>073210 - Charwood</t>
  </si>
  <si>
    <t>073310 - Charleswood</t>
  </si>
  <si>
    <t>073410 - Shandon W</t>
  </si>
  <si>
    <t>073515 - Shandon S</t>
  </si>
  <si>
    <t>073610 - Foxwood W</t>
  </si>
  <si>
    <t>073715 - Foxwood S</t>
  </si>
  <si>
    <t>073810 - Leslie Woods</t>
  </si>
  <si>
    <t>073910 - Leslie Dale</t>
  </si>
  <si>
    <t>074010 - Middlestream</t>
  </si>
  <si>
    <t>074110 - Riverbend USSC</t>
  </si>
  <si>
    <t>074210 - Carrolton Place</t>
  </si>
  <si>
    <t>074310 - Carowoods W</t>
  </si>
  <si>
    <t>074415 - Carowoods S</t>
  </si>
  <si>
    <t>074510 - Country Oaks W</t>
  </si>
  <si>
    <t>074615 - Country Oaks S</t>
  </si>
  <si>
    <t>074710 - Barney Rhett</t>
  </si>
  <si>
    <t>074810 - Wesleywoods</t>
  </si>
  <si>
    <t>074910 - Valleymere</t>
  </si>
  <si>
    <t>075010 - Hickory Hills</t>
  </si>
  <si>
    <t>075110 - Ridgewood</t>
  </si>
  <si>
    <t>075210 - Olympic Acres</t>
  </si>
  <si>
    <t>075310 - Shiloh Quarters</t>
  </si>
  <si>
    <t>075410 - Southbend</t>
  </si>
  <si>
    <t>075510 - Windy Run</t>
  </si>
  <si>
    <t>075610 - Brownsboro</t>
  </si>
  <si>
    <t>075710 - Cameron Acres</t>
  </si>
  <si>
    <t>075810 - Old Farms</t>
  </si>
  <si>
    <t>075910 - Farm Pond</t>
  </si>
  <si>
    <t>076010 - Kim Acres</t>
  </si>
  <si>
    <t>076110 - Brown Neal</t>
  </si>
  <si>
    <t>076210 - Pepperidge</t>
  </si>
  <si>
    <t>076310 - Polly Circle</t>
  </si>
  <si>
    <t>076410 - Mallard Lakes</t>
  </si>
  <si>
    <t>076510 - Hidden Lakes</t>
  </si>
  <si>
    <t>076610 - Spring Lakes</t>
  </si>
  <si>
    <t>076710 - Calhoun Acres</t>
  </si>
  <si>
    <t>076810 - Haynie Builders</t>
  </si>
  <si>
    <t>076910 - Dobbins Estates</t>
  </si>
  <si>
    <t>077010 - Hill and Dale</t>
  </si>
  <si>
    <t>077110 - Lakewood</t>
  </si>
  <si>
    <t>077210 - Edgebrook</t>
  </si>
  <si>
    <t>077310 - Oakwood Estates</t>
  </si>
  <si>
    <t>077410 - Sherwood Forest</t>
  </si>
  <si>
    <t>077510 - Towncreek Acres</t>
  </si>
  <si>
    <t>077610 - Belle Mead Acres</t>
  </si>
  <si>
    <t>077710 - Bridgewater</t>
  </si>
  <si>
    <t>077810 - Clearview</t>
  </si>
  <si>
    <t>077910 - Fieldcrest</t>
  </si>
  <si>
    <t>078010 - Greenforest</t>
  </si>
  <si>
    <t>078110 - Hidden Lake</t>
  </si>
  <si>
    <t>078210 - Surfside Heights</t>
  </si>
  <si>
    <t>078310 - Purdy Shores</t>
  </si>
  <si>
    <t>078410 - Creekwood</t>
  </si>
  <si>
    <t>078510 - Cedarwood</t>
  </si>
  <si>
    <t>078710 - Kingswood</t>
  </si>
  <si>
    <t>078810 - Woodmont Estates</t>
  </si>
  <si>
    <t>078910 - Trollingwood W</t>
  </si>
  <si>
    <t>079015 - Trollingwood S</t>
  </si>
  <si>
    <t>079215 - Canterbury</t>
  </si>
  <si>
    <t>079315 - Chambert Forest</t>
  </si>
  <si>
    <t>079415 - Fairwood</t>
  </si>
  <si>
    <t>079515 - Valleybrook</t>
  </si>
  <si>
    <t>079615 - The Villages</t>
  </si>
  <si>
    <t>079715 - Highland Forest</t>
  </si>
  <si>
    <t>079815 - Briarcreek</t>
  </si>
  <si>
    <t>080015 - Woodmont High School</t>
  </si>
  <si>
    <t>035115 - Tierra Verde Utilities Inc</t>
  </si>
  <si>
    <t>035210 - Lake Placid Utilities Inc W</t>
  </si>
  <si>
    <t>035315 - Lake Placid Utilities Inc S</t>
  </si>
  <si>
    <t>035415 - Utilities Inc of Longwood</t>
  </si>
  <si>
    <t>035510 - Cypress Lakes Utilities Inc W</t>
  </si>
  <si>
    <t>035615 - Cypress Lakes Utilities Inc S</t>
  </si>
  <si>
    <t>035715 - Eagle Ridge</t>
  </si>
  <si>
    <t>035815 - Cross Creek</t>
  </si>
  <si>
    <t>035915 - Mid-County Services Inc</t>
  </si>
  <si>
    <t>036010 - Four Lakes</t>
  </si>
  <si>
    <t>036110 - Lake Saunders</t>
  </si>
  <si>
    <t>036210 - LUSI South W</t>
  </si>
  <si>
    <t>036315 - LUSI South S</t>
  </si>
  <si>
    <t>036415 - LUSI South R</t>
  </si>
  <si>
    <t>036510 - LUSI North W</t>
  </si>
  <si>
    <t>036615 - LUSI North S</t>
  </si>
  <si>
    <t>251 - Lake Utility Services Inc (Only)</t>
  </si>
  <si>
    <t>036710 - Orangewood W</t>
  </si>
  <si>
    <t>036815 - Orangewood S</t>
  </si>
  <si>
    <t>036910 - Weathersfield W</t>
  </si>
  <si>
    <t>037015 - Weathersfield S</t>
  </si>
  <si>
    <t>037110 - Oakland Shores</t>
  </si>
  <si>
    <t>037210 - Little Wekiva</t>
  </si>
  <si>
    <t>037310 - Park Ridge W</t>
  </si>
  <si>
    <t>037410 - Phillips</t>
  </si>
  <si>
    <t>037510 - Crystal Lake</t>
  </si>
  <si>
    <t>037610 - Ravenna Park W</t>
  </si>
  <si>
    <t>037715 - Ravenna Park S</t>
  </si>
  <si>
    <t>037810 - Bear Lake Manor</t>
  </si>
  <si>
    <t>037910 - Jansen</t>
  </si>
  <si>
    <t>038010 - Crescent Heights</t>
  </si>
  <si>
    <t>038110 - Davis Shores</t>
  </si>
  <si>
    <t>038210 - Summertree W</t>
  </si>
  <si>
    <t>038315 - Summertree S</t>
  </si>
  <si>
    <t>038410 - Lake Tarpon W</t>
  </si>
  <si>
    <t>038510 - Golden Hills W</t>
  </si>
  <si>
    <t>038615 - Golden Hills S</t>
  </si>
  <si>
    <t>038910 - Trailwoods W</t>
  </si>
  <si>
    <t>039015 - Trailwoods S</t>
  </si>
  <si>
    <t>001790 - UIF Cost Center Only</t>
  </si>
  <si>
    <t>039510 - Sanlando Utilities Corp W</t>
  </si>
  <si>
    <t>039615 - Sanlando Utilities Corp S</t>
  </si>
  <si>
    <t>039715 - Sanlando Utilities Corp R</t>
  </si>
  <si>
    <t>039815 - Util Inc of Sandalhaven</t>
  </si>
  <si>
    <t>039910 - Labrador Utilities Inc W</t>
  </si>
  <si>
    <t>040015 - Labrador Utilities Inc S</t>
  </si>
  <si>
    <t>040110 - Utilities Inc of Pennbrooke W</t>
  </si>
  <si>
    <t>040215 - Utilities Inc of Pennbrooke S</t>
  </si>
  <si>
    <t>039110 - ACME FL Legends Irrigation</t>
  </si>
  <si>
    <t>425 - Bermuda Water Co</t>
  </si>
  <si>
    <t>080510 - Util Inc of Nevada</t>
  </si>
  <si>
    <t>080610 - Spring Creek Utilities Co W</t>
  </si>
  <si>
    <t>080715 - Spring Creek Utilities Co S</t>
  </si>
  <si>
    <t>080810 - Sky Ranch Water Service</t>
  </si>
  <si>
    <t>080910 - Util Inc of Central Nevada W</t>
  </si>
  <si>
    <t>081015 - Util Inc of Central Nevada S</t>
  </si>
  <si>
    <t>081110 - Mountain Falls W</t>
  </si>
  <si>
    <t>081215 - Mountain Falls S</t>
  </si>
  <si>
    <t>081220 - SMMR W</t>
  </si>
  <si>
    <t>081221 - SMMR S</t>
  </si>
  <si>
    <t>OH</t>
  </si>
  <si>
    <t>Items eliminated from Adaptive Total</t>
  </si>
  <si>
    <t>Allocation Catgory Index:</t>
  </si>
  <si>
    <t>Revenue - USD</t>
  </si>
  <si>
    <t>081610 - Alleyton W</t>
  </si>
  <si>
    <t>001190 - Harrco Utilities Corp</t>
  </si>
  <si>
    <t>001320 - Cross State Cost Center</t>
  </si>
  <si>
    <t>067915 - I-20 Sewer</t>
  </si>
  <si>
    <t>Total TTM as of 8/2021</t>
  </si>
  <si>
    <t>Schedule of Values Summary</t>
  </si>
  <si>
    <t>Property Allocation</t>
  </si>
  <si>
    <t>Pollution Allocation</t>
  </si>
  <si>
    <t>Replacement Cost</t>
  </si>
  <si>
    <t xml:space="preserve">L48 </t>
  </si>
  <si>
    <t>Vehicle Count Summary</t>
  </si>
  <si>
    <t xml:space="preserve">Allocation Group </t>
  </si>
  <si>
    <t>US Auto (Exccept FSW):</t>
  </si>
  <si>
    <t>AL</t>
  </si>
  <si>
    <t>AZ</t>
  </si>
  <si>
    <t>FL</t>
  </si>
  <si>
    <t>GA</t>
  </si>
  <si>
    <t>IL</t>
  </si>
  <si>
    <t>IN</t>
  </si>
  <si>
    <t>KY</t>
  </si>
  <si>
    <t>LA</t>
  </si>
  <si>
    <t>MD</t>
  </si>
  <si>
    <t>NC</t>
  </si>
  <si>
    <t>NJ</t>
  </si>
  <si>
    <t>NV</t>
  </si>
  <si>
    <t>PA</t>
  </si>
  <si>
    <t>SC</t>
  </si>
  <si>
    <t>TX</t>
  </si>
  <si>
    <t>VA</t>
  </si>
  <si>
    <t>FSW:</t>
  </si>
  <si>
    <t>CUC</t>
  </si>
  <si>
    <t>GHU</t>
  </si>
  <si>
    <t>USA</t>
  </si>
  <si>
    <t>Canada Utilities</t>
  </si>
  <si>
    <t>State</t>
  </si>
  <si>
    <t>ERC Count</t>
  </si>
  <si>
    <t>% Allocation</t>
  </si>
  <si>
    <t>21 - Alabama</t>
  </si>
  <si>
    <t>22 - Alaska</t>
  </si>
  <si>
    <t>23 - Arizona</t>
  </si>
  <si>
    <t>24 - Arkansas</t>
  </si>
  <si>
    <t>25 - California</t>
  </si>
  <si>
    <t>26 - Colorado</t>
  </si>
  <si>
    <t>27 - Connecticut</t>
  </si>
  <si>
    <t>28 - Delaware</t>
  </si>
  <si>
    <t>29 - Florida</t>
  </si>
  <si>
    <t>30 - Georgia</t>
  </si>
  <si>
    <t>31 - Hawaii</t>
  </si>
  <si>
    <t>32 - Idaho</t>
  </si>
  <si>
    <t>33 - Illinois</t>
  </si>
  <si>
    <t>34 - Indiana</t>
  </si>
  <si>
    <t>35 - Iowa</t>
  </si>
  <si>
    <t>36 - Kansas</t>
  </si>
  <si>
    <t>37 - Kentucky</t>
  </si>
  <si>
    <t>38 - Louisiana</t>
  </si>
  <si>
    <t>39 - Maine</t>
  </si>
  <si>
    <t>40 - Maryland</t>
  </si>
  <si>
    <t>41 - Massachusetts</t>
  </si>
  <si>
    <t>42 - Michigan</t>
  </si>
  <si>
    <t>43 - Minnesota</t>
  </si>
  <si>
    <t>44 - Mississippi</t>
  </si>
  <si>
    <t>45 - Missouri</t>
  </si>
  <si>
    <t>46 - Montana</t>
  </si>
  <si>
    <t>47 - Nebraska</t>
  </si>
  <si>
    <t>48 - Nevada</t>
  </si>
  <si>
    <t>49 - New Hampshire</t>
  </si>
  <si>
    <t>50 - New Jersey</t>
  </si>
  <si>
    <t>51 - New Mexico</t>
  </si>
  <si>
    <t>52 - New York</t>
  </si>
  <si>
    <t>53 - North Carolina</t>
  </si>
  <si>
    <t>54 - North Dakota</t>
  </si>
  <si>
    <t>55 - Ohio</t>
  </si>
  <si>
    <t>56 - Oklahoma</t>
  </si>
  <si>
    <t>57 - Oregon</t>
  </si>
  <si>
    <t>58 - Pennsylvania</t>
  </si>
  <si>
    <t>59 - Rhode Island</t>
  </si>
  <si>
    <t>60 - South Carolina</t>
  </si>
  <si>
    <t>61 - South Dakota</t>
  </si>
  <si>
    <t>62 - Tennessee</t>
  </si>
  <si>
    <t>63 - Texas</t>
  </si>
  <si>
    <t>64 - Utah</t>
  </si>
  <si>
    <t>65 - Vermont</t>
  </si>
  <si>
    <t>66 - Virginia</t>
  </si>
  <si>
    <t>67 - Washington</t>
  </si>
  <si>
    <t>68 - West Virginia</t>
  </si>
  <si>
    <t>69 - Wisconsin</t>
  </si>
  <si>
    <t>70 - Wyoming</t>
  </si>
  <si>
    <t>Anthony Gray at Corix Group of Companies</t>
  </si>
  <si>
    <t>Name</t>
  </si>
  <si>
    <t/>
  </si>
  <si>
    <t>1010 - Corix Infrastructure Inc. Consolidated USD</t>
  </si>
  <si>
    <t>1010 - Corix Infrastructure Inc. Consolidated</t>
  </si>
  <si>
    <t>1010 - Corix Infrastructures Inc.</t>
  </si>
  <si>
    <t>Operations</t>
  </si>
  <si>
    <t>SVP North</t>
  </si>
  <si>
    <t>President OH/KY</t>
  </si>
  <si>
    <t>State of Kentucky</t>
  </si>
  <si>
    <t>860 - State of KY Cost Center</t>
  </si>
  <si>
    <t>1138 - WATER SERVICE CORPORATION OF KENTUCKY</t>
  </si>
  <si>
    <t>1138 - Water Service Corporation Of Kentucky</t>
  </si>
  <si>
    <t>345 - Water Serv Corp Kentucky</t>
  </si>
  <si>
    <t>042215 - Middlesboro S</t>
  </si>
  <si>
    <t>1024 - Corix Utilities (Cleveland) Inc.</t>
  </si>
  <si>
    <t>1710 - Cleveland Thermal LLC Consolidated</t>
  </si>
  <si>
    <t>1710 - Cleveland Thermal Inc.</t>
  </si>
  <si>
    <t>1715 - Cleveland Thermal Generation Inc.</t>
  </si>
  <si>
    <t>1710 - Cleveland Thermal, LLC</t>
  </si>
  <si>
    <t>1710-014080 - Cleveland Thermal Services</t>
  </si>
  <si>
    <t>1715 - Cleveland Thermal Generation, LLC</t>
  </si>
  <si>
    <t>1715-014065-65 - Cleveland Thermal Generation (Steam)</t>
  </si>
  <si>
    <t>1715-014070-70 - Cleveland Thermal Generation ( Chilled Water)</t>
  </si>
  <si>
    <t>1720 - Cleveland Thermal Steam Distribution, LLC</t>
  </si>
  <si>
    <t>1720 - Cleveland Thermal Steam Distribution Inc.</t>
  </si>
  <si>
    <t>1720-013965 - Cleveland Thermal Steam Distribution (S)</t>
  </si>
  <si>
    <t>1725 - Cleveland Thermal Chilled Water Distribution, LLC</t>
  </si>
  <si>
    <t>1725 - Cleveland Thermal Chilled Water Distribution Inc.</t>
  </si>
  <si>
    <t>1725-013970 - Cleveland Thermal Chilled Water Distribution (W)</t>
  </si>
  <si>
    <t>President OH/KY - Ex Budget</t>
  </si>
  <si>
    <t>President IL/IN</t>
  </si>
  <si>
    <t>Sate of Illinois</t>
  </si>
  <si>
    <t>850 - State of IL Cost Center</t>
  </si>
  <si>
    <t>1158 - UTILITY SERVICES OF ILLINOIS, INC.        </t>
  </si>
  <si>
    <t>1158 - Utility Services Of Illinois, Inc.</t>
  </si>
  <si>
    <t>110 - Apple Canyon Utility Co</t>
  </si>
  <si>
    <t>111 - Camelot Utilities Inc</t>
  </si>
  <si>
    <t>112 - Charmar Water Co</t>
  </si>
  <si>
    <t>113 - Cherry Hill Water Co</t>
  </si>
  <si>
    <t>114 - Clarendon Water Co</t>
  </si>
  <si>
    <t>117 - Del Mar Water Co</t>
  </si>
  <si>
    <t>118 - Ferson Creek Utilities Co</t>
  </si>
  <si>
    <t>119 - Galena Territory Utilities</t>
  </si>
  <si>
    <t>120 - Killarney Water Co</t>
  </si>
  <si>
    <t>121 - Lake Holiday Utilities</t>
  </si>
  <si>
    <t>122 - Lake Wildwood Utilities Co</t>
  </si>
  <si>
    <t>123 - Northern Hills W &amp; S Co</t>
  </si>
  <si>
    <t>124 - Lake Marian Water Corp</t>
  </si>
  <si>
    <t>125 - Wildwood Water Service Co</t>
  </si>
  <si>
    <t>126 - Valentine Water Service</t>
  </si>
  <si>
    <t>127 - Walk Up Woods Water Co</t>
  </si>
  <si>
    <t>128 - Whispering Hills Water Co</t>
  </si>
  <si>
    <t>129 - Holiday Hills Util Inc</t>
  </si>
  <si>
    <t>130 - Medina Utilities Corp</t>
  </si>
  <si>
    <t>131 - Westlake Utilities Inc</t>
  </si>
  <si>
    <t>132 - Cedar Bluff Utilities Inc</t>
  </si>
  <si>
    <t>133 - Harbor Ridge Utilities Inc</t>
  </si>
  <si>
    <t>134 - Great Northern Utilities</t>
  </si>
  <si>
    <t>017610 - Great Northern-Coventry Hills</t>
  </si>
  <si>
    <t>136 - Galena Territory-Oakwood</t>
  </si>
  <si>
    <t>084810 - (Divested) County Line Water Co</t>
  </si>
  <si>
    <t>116 - County Line Water Co</t>
  </si>
  <si>
    <t>135 - Illinois Cost Center</t>
  </si>
  <si>
    <t>001830 - Illinois Cost Center</t>
  </si>
  <si>
    <t>750 - Utility Services of Illinois, Inc.</t>
  </si>
  <si>
    <t>Rockvale - Sewer</t>
  </si>
  <si>
    <t>State of Indiana</t>
  </si>
  <si>
    <t>851 - State of IN Cost Center</t>
  </si>
  <si>
    <t>1170 - COMMUNITY UTILITIES OF INDIANA, INC.       </t>
  </si>
  <si>
    <t>1170 - Community Utilities Of Indiana, Inc.</t>
  </si>
  <si>
    <t>150 - Twin Lakes Utilities Inc</t>
  </si>
  <si>
    <t>151 - WSC Indiana</t>
  </si>
  <si>
    <t>152 - Indiana Water Service Inc</t>
  </si>
  <si>
    <t>756 - Community Utilities of IN Inc.</t>
  </si>
  <si>
    <t>President IL/IN - Ex Budget</t>
  </si>
  <si>
    <t>President PA/MD/NJ/VA</t>
  </si>
  <si>
    <t>State of Pennsylvania</t>
  </si>
  <si>
    <t>858 - State of PA Cost Center</t>
  </si>
  <si>
    <t>1174 - COMMUNITY UTILITIES OF PENNSYLVANIA INC.     </t>
  </si>
  <si>
    <t>1174 - Community Utilities Of Pennsylvania Inc.</t>
  </si>
  <si>
    <t>315 - Utilities Inc of Westgate (BS)</t>
  </si>
  <si>
    <t>316 - Util Inc of Pennsylvania (BS)</t>
  </si>
  <si>
    <t>317 - Penn Estates Utilities Inc (BS)</t>
  </si>
  <si>
    <t>319 - Tamiment</t>
  </si>
  <si>
    <t>1136 - MASSANUTTEN PUBLIC SERVICE CORPORATION</t>
  </si>
  <si>
    <t>758 - Community Utilities of PA Inc. (BS)</t>
  </si>
  <si>
    <t>State of Maryland</t>
  </si>
  <si>
    <t>856 - State of MD Cost Center</t>
  </si>
  <si>
    <t>1128 - MARYLAND WATER SERVICE, INC.</t>
  </si>
  <si>
    <t>1124 - Green Ridge Utilities, Inc.</t>
  </si>
  <si>
    <t>1124 - GREEN RIDGE UTILITIES, INC.</t>
  </si>
  <si>
    <t>286 - Green Ridge Utilities Inc</t>
  </si>
  <si>
    <t>1126 - Provinces Utilities, Inc.</t>
  </si>
  <si>
    <t>1126 - PROVINCES UTILITIES, INC.</t>
  </si>
  <si>
    <t>1128 - Maryland Water Service, Inc.</t>
  </si>
  <si>
    <t>288 - Maryland Water Serv Inc</t>
  </si>
  <si>
    <t>1164 - Community Utilities Of Maryland Inc.</t>
  </si>
  <si>
    <t>1164 - COMMUNITY UTILITIES OF MARYLAND INC.     </t>
  </si>
  <si>
    <t>753 - Community Utilities of MD Inc.</t>
  </si>
  <si>
    <t>State of New Jersey</t>
  </si>
  <si>
    <t>1130 - MONTAGUE WATER COMPANY, INC.</t>
  </si>
  <si>
    <t>1132 - Montague Sewer Company, Inc.</t>
  </si>
  <si>
    <t>1132 - MONTAGUE SEWER COMPANY, INC.</t>
  </si>
  <si>
    <t>301 - Montague Sewer Co</t>
  </si>
  <si>
    <t>1130 - Montague Water Company, Inc.</t>
  </si>
  <si>
    <t>300 - Montague Water &amp; Sewer Co</t>
  </si>
  <si>
    <t>State of New York</t>
  </si>
  <si>
    <t>1162 - Community Utilities Of New York Inc.</t>
  </si>
  <si>
    <t>1162 - COMMUNITY UTILITIES OF NEW YORK INC.     </t>
  </si>
  <si>
    <t>State of Virginia</t>
  </si>
  <si>
    <t>859 - State of VA Cost Center</t>
  </si>
  <si>
    <t>1134 - Colchester Utilities, Inc.</t>
  </si>
  <si>
    <t>1134 - COLCHESTER UTILITIES, INC.</t>
  </si>
  <si>
    <t>1136 - Massanutten Public Service Corporation</t>
  </si>
  <si>
    <t>333 - Massanutten Public Serv</t>
  </si>
  <si>
    <t>President PA/MD/NJ/VA - Ex Budget</t>
  </si>
  <si>
    <t>800 - VP-Midwest</t>
  </si>
  <si>
    <t>001580 - VP - MW Cost Center</t>
  </si>
  <si>
    <t>803 - VP - Mid Atlantic</t>
  </si>
  <si>
    <t>001610 - VP - Mid Atlantic Cost Center</t>
  </si>
  <si>
    <t>700 - President Midwest/Mid-Atlantic</t>
  </si>
  <si>
    <t>001510 - President - MW/Mid Atlantic</t>
  </si>
  <si>
    <t>001515 - President - MW/Mid Atlantic Budget Adjustment</t>
  </si>
  <si>
    <t>SVP South</t>
  </si>
  <si>
    <t>President LA</t>
  </si>
  <si>
    <t>1140 - UTILITIES, INC. OF LOUISIANA</t>
  </si>
  <si>
    <t>1140 - Utilities, Inc. Of Louisiana</t>
  </si>
  <si>
    <t>356 - Louisiana Water Serv Inc</t>
  </si>
  <si>
    <t>043910 - Village Acadian C</t>
  </si>
  <si>
    <t>001800 - Louisiana Water Service Cost C</t>
  </si>
  <si>
    <t>357 - Utilities Inc of Louisiana</t>
  </si>
  <si>
    <t>044910 - UIL Contract Billing</t>
  </si>
  <si>
    <t>001810 - Util Inc of Louisiana Cost Ctr</t>
  </si>
  <si>
    <t>358 - Density Utilities of LA</t>
  </si>
  <si>
    <t>1160 - COMMUNITY UTILITIES OF LOUISIANA INC.     </t>
  </si>
  <si>
    <t>050815 - St. Jude Country Club Estates</t>
  </si>
  <si>
    <t>359 - WTSO</t>
  </si>
  <si>
    <t>751 - Community Utilities of LA Inc.</t>
  </si>
  <si>
    <t>1160 - Community Utilities Of Louisiana Inc. (merged into UIL)</t>
  </si>
  <si>
    <t>President LA - Ex Budget</t>
  </si>
  <si>
    <t>President TX</t>
  </si>
  <si>
    <t>707 - President Texas</t>
  </si>
  <si>
    <t>1188 - Corix Utilities (Texas) Inc.</t>
  </si>
  <si>
    <t>001570 - President - TX</t>
  </si>
  <si>
    <t>001575 - President - TX Budget Adjustment</t>
  </si>
  <si>
    <t>807 - VP-TX COST CENTER</t>
  </si>
  <si>
    <t>001650 - VP - TX Cost center</t>
  </si>
  <si>
    <t>867 - State of TX Cost Center</t>
  </si>
  <si>
    <t>500 - CORIX UTILITIES TEXAS</t>
  </si>
  <si>
    <t>001170 - Hill Country Admin</t>
  </si>
  <si>
    <t>083310 - Silver Creek Village W (contract)</t>
  </si>
  <si>
    <t>081510 - 3G W (terminated contract)</t>
  </si>
  <si>
    <t>001180 - Southeast Admin</t>
  </si>
  <si>
    <t>082415 - Trinity Oaks</t>
  </si>
  <si>
    <t>082140 - Double Eagle Ranch - Sewer</t>
  </si>
  <si>
    <t>082139 - Double Eagle Ranch - Water</t>
  </si>
  <si>
    <t>501 - MITCHELL COUNTY UTILITY CO</t>
  </si>
  <si>
    <t>001820 - Mitchell County Admin</t>
  </si>
  <si>
    <t>President TX - Ex Budget</t>
  </si>
  <si>
    <t>President GA/AL/TN/MI/Gillem</t>
  </si>
  <si>
    <t>State of Georgia</t>
  </si>
  <si>
    <t>863 - State of GA Cost Center</t>
  </si>
  <si>
    <t>1144 - WATER SERVICE COMPANY OF GEORGIA, INC.</t>
  </si>
  <si>
    <t>1142 - Utilities, Inc. OF Georgia</t>
  </si>
  <si>
    <t>1142 - UTILITIES, INC. OF GEORGIA</t>
  </si>
  <si>
    <t>385 - Utilities Inc of Georgia</t>
  </si>
  <si>
    <t>1144 - Water Service Company Of Georgia, Inc.</t>
  </si>
  <si>
    <t>386 - Water Service Co Georgia</t>
  </si>
  <si>
    <t>055310 - Water Service Co of Georgia</t>
  </si>
  <si>
    <t>058215 - Holland Folly II S</t>
  </si>
  <si>
    <t>1166 - Community Utilities Of Georgia Inc.</t>
  </si>
  <si>
    <t>1166 - COMMUNITY UTILITIES OF GEORGIA INC.       </t>
  </si>
  <si>
    <t>754 - Community Utilities of GA Inc.</t>
  </si>
  <si>
    <t>State of Alabama</t>
  </si>
  <si>
    <t>1172 - Community Utilities Of Alabama, Inc.</t>
  </si>
  <si>
    <t>1172 - COMMUNITY UTILITIES OF ALABAMA, INC.       </t>
  </si>
  <si>
    <t>757 - Community Utilities of AL Inc.</t>
  </si>
  <si>
    <t>390 - Utility Management of AL (BS)</t>
  </si>
  <si>
    <t>058890 - Utility Management of AL</t>
  </si>
  <si>
    <t>060615 - Highland Lakes Phase II</t>
  </si>
  <si>
    <t>061315 - Paradise Ridge</t>
  </si>
  <si>
    <t>391 - Canaan Systems of AL (BS)</t>
  </si>
  <si>
    <t>062780 - Canaan Systems of AL</t>
  </si>
  <si>
    <t>064910 - Three Mile Resort W</t>
  </si>
  <si>
    <t>868 - State of AL Cost Center (BS)</t>
  </si>
  <si>
    <t>State of Tennessee</t>
  </si>
  <si>
    <t>854 - State of TN Cost Center</t>
  </si>
  <si>
    <t>1118 - TENNESSEE WATER SERVICE, INC.</t>
  </si>
  <si>
    <t>1118 - Tennessee Water Service, Inc.</t>
  </si>
  <si>
    <t>State of Mississippi</t>
  </si>
  <si>
    <t>862 - State of MS Cost Center (BS)</t>
  </si>
  <si>
    <t>1182 - Charleston Utilities, Inc.</t>
  </si>
  <si>
    <t>001860 - State of MS Cost Center</t>
  </si>
  <si>
    <t>Gillem (Georgia)</t>
  </si>
  <si>
    <t>1610 - Corix Utility Systems (Georgia) Inc.</t>
  </si>
  <si>
    <t>1610 - Corix Utilities Systems (Georgia) Inc.</t>
  </si>
  <si>
    <t>1610-010300-00 - Admin Cost Center</t>
  </si>
  <si>
    <t>1610-013835-35 - Corix Utility Sys Georgia - NGDS</t>
  </si>
  <si>
    <t>1610-013810-10 - Corix Utility Sys Georgia - WDS</t>
  </si>
  <si>
    <t>1610-013815-15 - Corix Utility Sys Georgia - WWCS</t>
  </si>
  <si>
    <t>President GA/AL/TN/MI/Gillem - Ex Budget</t>
  </si>
  <si>
    <t>704 - President South</t>
  </si>
  <si>
    <t>001540 - President - South</t>
  </si>
  <si>
    <t>001545 - President - South Budget Adjustment</t>
  </si>
  <si>
    <t>804 - VP South</t>
  </si>
  <si>
    <t>001600 - VP - South Cost Center</t>
  </si>
  <si>
    <t>SVP East</t>
  </si>
  <si>
    <t>President NC/SC</t>
  </si>
  <si>
    <t>State of North Carolina</t>
  </si>
  <si>
    <t>853 - State of NC Cost Center</t>
  </si>
  <si>
    <t>1116 - CAROLINA WATER SERVICE, INC. OF NORTH CAROLINA</t>
  </si>
  <si>
    <t>1116 - Carolina Water Service, Inc. of North Carolina</t>
  </si>
  <si>
    <t>180 - Hardscrabble</t>
  </si>
  <si>
    <t>181 - Elk River Utilities Inc</t>
  </si>
  <si>
    <t>182 - Carolina Water Service NC</t>
  </si>
  <si>
    <t>027810 - Pine Knoll Shores/Bogue View</t>
  </si>
  <si>
    <t>028610 - Viewmont Acres</t>
  </si>
  <si>
    <t>001660 - CWS - NC Cost Center</t>
  </si>
  <si>
    <t>001670 - Charlotte Office Cost Center</t>
  </si>
  <si>
    <t>001680 - Sugar Mtn Office Cost Center</t>
  </si>
  <si>
    <t>001690 - Whisp Pines Office Cost Ctr</t>
  </si>
  <si>
    <t>001700 - Outer Banks/Corolla Cost Cntr</t>
  </si>
  <si>
    <t>001710 - Pine Knoll Shores Cost Center</t>
  </si>
  <si>
    <t>029900 - Winston Point Central</t>
  </si>
  <si>
    <t>183 - CWS Systems</t>
  </si>
  <si>
    <t>032110 - Windsor Lake</t>
  </si>
  <si>
    <t>032510 - Clearwater Com-Rate Exception</t>
  </si>
  <si>
    <t>032810 - ASHLEY HILLS NORTH W</t>
  </si>
  <si>
    <t>032915 - ASHLEY HILLS NORTH S</t>
  </si>
  <si>
    <t>001720 - CWS Systems Inc Cost Center</t>
  </si>
  <si>
    <t>187 - Carolina Trace Util Inc</t>
  </si>
  <si>
    <t>188 - Transylvania Utilities Inc</t>
  </si>
  <si>
    <t>191 - Bradfield Farms Water Co</t>
  </si>
  <si>
    <t>195 - Cross State</t>
  </si>
  <si>
    <t>034710 - Parkway East</t>
  </si>
  <si>
    <t>196 - Riverbend Estates Water System</t>
  </si>
  <si>
    <t>084980 - (Divested) Maria Park</t>
  </si>
  <si>
    <t>193 - Maria Park</t>
  </si>
  <si>
    <t>087010 - (Divested) Emerald Point W</t>
  </si>
  <si>
    <t>197 - Blue Ridge Mountain Club</t>
  </si>
  <si>
    <t>034910 - Blue Ridge Mountain Club</t>
  </si>
  <si>
    <t>198 - Pinebluff</t>
  </si>
  <si>
    <t>035010 - Pinebluff</t>
  </si>
  <si>
    <t>199 - Mountain Air</t>
  </si>
  <si>
    <t>036016 - Mountain Air - Cost Center</t>
  </si>
  <si>
    <t>801 - VP-ATLANTIC COST CENTER</t>
  </si>
  <si>
    <t>001590 - VP - Atlantic Cost Center</t>
  </si>
  <si>
    <t>State of South Carolina</t>
  </si>
  <si>
    <t>864 - State of SC Cost Center</t>
  </si>
  <si>
    <t>1146 - Blue Granite Water Company, Inc.</t>
  </si>
  <si>
    <t>400 - Blue Granite Water Company</t>
  </si>
  <si>
    <t>001430 - Watergate Cost Center</t>
  </si>
  <si>
    <t>001880 - Carolina Water Service - SC</t>
  </si>
  <si>
    <t>401 - Util Serv South Carolina</t>
  </si>
  <si>
    <t>069680 - Utilities Services of SC</t>
  </si>
  <si>
    <t>069680x - Columbia Cost Center</t>
  </si>
  <si>
    <t>069780 - Rock Hill Cost Center</t>
  </si>
  <si>
    <t>069880 - Anderson Cost Center</t>
  </si>
  <si>
    <t>070110 - Arrowhead/Lakewood Estates 71</t>
  </si>
  <si>
    <t>402 - Southland Utilities Inc</t>
  </si>
  <si>
    <t>403 - United Utility Companies, Inc</t>
  </si>
  <si>
    <t>001480 - United Utility Companies, Inc</t>
  </si>
  <si>
    <t>001870 - (Divested) Biotech Inc Admin</t>
  </si>
  <si>
    <t>086915 - (Divested) North Greenville University</t>
  </si>
  <si>
    <t>900 - Biotech Inc Admin</t>
  </si>
  <si>
    <t>1176 - Community Utilities Of South Carolina</t>
  </si>
  <si>
    <t>1176 - COMMUNITY UTILITIES OF SOUTH CAROLINA</t>
  </si>
  <si>
    <t>759 - Community Utilities of SC Inc. (BS)</t>
  </si>
  <si>
    <t>705 - President SC</t>
  </si>
  <si>
    <t>001550 - President - SC</t>
  </si>
  <si>
    <t>805 - VP-SC COST CENTER</t>
  </si>
  <si>
    <t>001630 - VP - SC Cost Center</t>
  </si>
  <si>
    <t>President NC/SC - Ex Budget</t>
  </si>
  <si>
    <t>President Florida</t>
  </si>
  <si>
    <t>702 - President Florida</t>
  </si>
  <si>
    <t>1120 - UTILITIES, INC. OF FLORIDA</t>
  </si>
  <si>
    <t>001530 - President - FL</t>
  </si>
  <si>
    <t>001535 - President - FL Budget Adjustment</t>
  </si>
  <si>
    <t>802 - VP Florida</t>
  </si>
  <si>
    <t>001600 - VP - FL Cost Center</t>
  </si>
  <si>
    <t>855 - State of FL Cost Center</t>
  </si>
  <si>
    <t>1120 - Utilities Inc. of Florida</t>
  </si>
  <si>
    <t>241 - Tierra Verde Utilities Inc</t>
  </si>
  <si>
    <t>242 - Lake Placid Utilities Inc</t>
  </si>
  <si>
    <t>246 - Utilities Inc of Longwood</t>
  </si>
  <si>
    <t>248 - Cypress Lakes Util Inc</t>
  </si>
  <si>
    <t>249 - Utilities Inc Eagle Ridge</t>
  </si>
  <si>
    <t>250 - Mid-County Services Inc</t>
  </si>
  <si>
    <t>251 - Lake Utility Services Inc</t>
  </si>
  <si>
    <t>252 - Utilities Inc of Florida</t>
  </si>
  <si>
    <t>038715 - Lake Tarpon S</t>
  </si>
  <si>
    <t>038815 - Park Ridge S</t>
  </si>
  <si>
    <t>001730 - Seminole/Orange Cost Center</t>
  </si>
  <si>
    <t>001740 - Pasco/Pinellas Cost Center</t>
  </si>
  <si>
    <t>001750 - Pasco Only Cost Center</t>
  </si>
  <si>
    <t>001760 - Marion Cost Center</t>
  </si>
  <si>
    <t>001770 - Seminole Only Cost Center</t>
  </si>
  <si>
    <t>001780 - Orange Only Cost Center</t>
  </si>
  <si>
    <t>255 - Sanlando Utilities Corp</t>
  </si>
  <si>
    <t>256 - Utilities Inc Sandalhaven</t>
  </si>
  <si>
    <t>259 - Labrador Utilities Inc</t>
  </si>
  <si>
    <t>260 - Utilities Inc Pennbrooke</t>
  </si>
  <si>
    <t>085010 - (Divested) Eastlake Water Service W</t>
  </si>
  <si>
    <t>085115 - (Divested) Eastlake Water Service S</t>
  </si>
  <si>
    <t>085210 - (Divested) Pebble Creek Utilities W</t>
  </si>
  <si>
    <t>086215 - (Divestted) Bayside Utility Services Inc S</t>
  </si>
  <si>
    <t>085315 - (Divested) Pebble Creek Utilities S</t>
  </si>
  <si>
    <t>085415 - (Divested) Pebble Creek Utilities R</t>
  </si>
  <si>
    <t>085515 - (Divested) Alafaya Utilities Inc S</t>
  </si>
  <si>
    <t>085615 - (Divested) Alafaya Utilities Inc R</t>
  </si>
  <si>
    <t>085710 - (Divested) Wedgefield Utilities Inc W</t>
  </si>
  <si>
    <t>085815 - (Divested) Wedgefield Utilities Inc S</t>
  </si>
  <si>
    <t>085910 - (Divested) Miles Grant W &amp; S W</t>
  </si>
  <si>
    <t>086015 - (Divested) Miles Grant W &amp; S S</t>
  </si>
  <si>
    <t>086110 - (Divestted) Bayside Utility Services Inc W</t>
  </si>
  <si>
    <t>086310 - (Divested) South Gate Utilities Inc W</t>
  </si>
  <si>
    <t>086415 - (Divested) South Gate Utilities Inc S</t>
  </si>
  <si>
    <t>086510 - (Divested) Util Inc Hutchinson Island W</t>
  </si>
  <si>
    <t>086615 - (Divested) Util Inc Hutchinson Island S</t>
  </si>
  <si>
    <t>086710 - (Divested) Sandy Creek Utility Serv Inc W</t>
  </si>
  <si>
    <t>086815 - (Divested) Sandy Creek Utility Serv Inc S</t>
  </si>
  <si>
    <t>001840 - (Divested) Martin Cost Center</t>
  </si>
  <si>
    <t>243 - Eastlake Water Service</t>
  </si>
  <si>
    <t>244 - Pebble Creek Utilities Inc</t>
  </si>
  <si>
    <t>245 - Alafaya Utilities Inc</t>
  </si>
  <si>
    <t>247 - Wedgefield Utilities Inc</t>
  </si>
  <si>
    <t>253 - Miles Grant Water &amp; Sewer Co</t>
  </si>
  <si>
    <t>257 - Bayside Utility Services Inc</t>
  </si>
  <si>
    <t>258 - South Gate Utilities Inc</t>
  </si>
  <si>
    <t>261 - Util Inc Hutchinson Island</t>
  </si>
  <si>
    <t>262 - Sandy Creek Utility Serv Inc</t>
  </si>
  <si>
    <t>1122 - Acme Water Supply &amp; Management Company</t>
  </si>
  <si>
    <t>1122 - ACME WATER SUPPLY &amp; MANAGEMENT COMPANY</t>
  </si>
  <si>
    <t>254 - ACME Water Supply &amp; Mgmt</t>
  </si>
  <si>
    <t>039100 – Hutchinson Island Irrigation</t>
  </si>
  <si>
    <t>039215 - ACME FL SW Irrigation</t>
  </si>
  <si>
    <t>039315 - ACME FL SW Irrigation</t>
  </si>
  <si>
    <t>039415 - ACME FL Sumter County</t>
  </si>
  <si>
    <t>1168 - Community Utilities Of Florida Inc.</t>
  </si>
  <si>
    <t>1168 - COMMUNITY UTILITIES OF FLORIDA INC.       </t>
  </si>
  <si>
    <t>755 - Community Utilities of FL Inc.</t>
  </si>
  <si>
    <t>President Florida - Ex Budget</t>
  </si>
  <si>
    <t>701 - President Atlantic</t>
  </si>
  <si>
    <t>001520 - President - Atlantic</t>
  </si>
  <si>
    <t>001525 - President - Atlantic Budget Adjustment</t>
  </si>
  <si>
    <t>SVP West</t>
  </si>
  <si>
    <t>President Alaska</t>
  </si>
  <si>
    <t>1210 - Fairbanks Sewer &amp; Water Inc.</t>
  </si>
  <si>
    <t>1211-2810 - Budget Adjustment</t>
  </si>
  <si>
    <t>1215 - Golden Heart Utilities, Inc.</t>
  </si>
  <si>
    <t>1215-014210-10 - Golden Heart Utilities(Water)</t>
  </si>
  <si>
    <t>1215-002500-10 - Garage &amp; Vehicle</t>
  </si>
  <si>
    <t>1215-014215-15 - Golden Heart Utilities (Wastewater)</t>
  </si>
  <si>
    <t>1215-002310-15 - Collection - Operations</t>
  </si>
  <si>
    <t>1215-002320-15 - Collection - Maintenance</t>
  </si>
  <si>
    <t>1215-002330-15 - Pumping - Operations</t>
  </si>
  <si>
    <t>1215-002340-15 - Pumping - Maintenance</t>
  </si>
  <si>
    <t>1215-002350-15 - Pretreatment - Operations</t>
  </si>
  <si>
    <t>1215-002410-15 - Treatment - Operations</t>
  </si>
  <si>
    <t>1215-002420-15 - Treatment - Maintenance</t>
  </si>
  <si>
    <t>1215-002430-15 - Compost - Operations</t>
  </si>
  <si>
    <t>1215-002440-15 - Compost - Maintenance</t>
  </si>
  <si>
    <t>1215-002510-15 - Fleet - Maintenance</t>
  </si>
  <si>
    <t>1220 - College Utilities Corporation</t>
  </si>
  <si>
    <t>1220-014110-10 - College Utilities (Water)</t>
  </si>
  <si>
    <t>1220-002100-10 - Water Distribution</t>
  </si>
  <si>
    <t>1220-002500-10 - Garage &amp; Vehicle</t>
  </si>
  <si>
    <t>1220-014115-15 - College Utilities (Wastewater)</t>
  </si>
  <si>
    <t>1220-002300-15 - Wastewater Collections</t>
  </si>
  <si>
    <t>1220-002500-15 - Garage &amp; Vehicle</t>
  </si>
  <si>
    <t>1225 - Utility Services of Alaska, Inc.</t>
  </si>
  <si>
    <t>1225-014355 - Utility Services of Alaska</t>
  </si>
  <si>
    <t>1230 - Rural Utility Services of Alaska, Inc.</t>
  </si>
  <si>
    <t>President Alaska - Ex Budget</t>
  </si>
  <si>
    <t>President AZ/NV</t>
  </si>
  <si>
    <t>State of Arizona</t>
  </si>
  <si>
    <t>865 - State of AZ Cost Center</t>
  </si>
  <si>
    <t>1148 - BERMUDA WATER COMPANY, INC.</t>
  </si>
  <si>
    <t>1148 - Bermuda Water Company, Inc.</t>
  </si>
  <si>
    <t>1150 - Perkins Mountain Water Company</t>
  </si>
  <si>
    <t>1150 - PERKINS MOUNTAIN WATER COMPANY</t>
  </si>
  <si>
    <t>426 - Perkins Mountain Water Co</t>
  </si>
  <si>
    <t>1152 - Perkins Mountain Utility Company</t>
  </si>
  <si>
    <t>1152 - PERKINS MOUNTAIN UTILITY COMPANY</t>
  </si>
  <si>
    <t>427 - Perkins Mountain Util Co</t>
  </si>
  <si>
    <t>State of Nevada</t>
  </si>
  <si>
    <t>866 - State of NV Cost Center</t>
  </si>
  <si>
    <t>1154 - GREAT BASIN WATER CO. F/K/A UTILITIES, INC. OF CENTRAL NEVADA</t>
  </si>
  <si>
    <t>1154 - Great Basin Water Co.</t>
  </si>
  <si>
    <t>450 - Utilities Inc of Nevada</t>
  </si>
  <si>
    <t>451 - Spring Creek Utilities Co</t>
  </si>
  <si>
    <t>452 - Sky Ranch Water Service</t>
  </si>
  <si>
    <t>453 - Util Inc of Central Nevada</t>
  </si>
  <si>
    <t>081222 - SMMR C</t>
  </si>
  <si>
    <t>1156 - UICN Real Estate Holdings, Inc.</t>
  </si>
  <si>
    <t>1156 - UICN REAL ESTATE HOLDINGS, INC.           </t>
  </si>
  <si>
    <t>President AZ/NV - Ex Budget</t>
  </si>
  <si>
    <t>706 - President West</t>
  </si>
  <si>
    <t>001560 - President - West</t>
  </si>
  <si>
    <t>1157 - American Resources Development Company</t>
  </si>
  <si>
    <t>001565 - President - West Budget Adjustment</t>
  </si>
  <si>
    <t>806 - VP-West</t>
  </si>
  <si>
    <t>001640 - VP - West Cost Center</t>
  </si>
  <si>
    <t>SVP Canada</t>
  </si>
  <si>
    <t>President CU</t>
  </si>
  <si>
    <t>British Columbia</t>
  </si>
  <si>
    <t>Yukon</t>
  </si>
  <si>
    <t>President DE</t>
  </si>
  <si>
    <t>British Columbia (DE)</t>
  </si>
  <si>
    <t>Ontario</t>
  </si>
  <si>
    <t>President CWSI</t>
  </si>
  <si>
    <t>British Columbia (CWSI)</t>
  </si>
  <si>
    <t>Ontario (CWSI)</t>
  </si>
  <si>
    <t>Yukon (CWSI)</t>
  </si>
  <si>
    <t>1305 - Canadian Utilities Consolidated</t>
  </si>
  <si>
    <t>1310 - Corix Utilities Inc. Consolidated</t>
  </si>
  <si>
    <t>1315 - Corix Multi-Utility Services Inc.</t>
  </si>
  <si>
    <t>1355 - Corix Energy Inc.</t>
  </si>
  <si>
    <t>1335 - Corix Water Systems Inc. Consolidated</t>
  </si>
  <si>
    <t>1335 - Corix Water Systems</t>
  </si>
  <si>
    <t>Canada West</t>
  </si>
  <si>
    <t>CA West - British Columbia</t>
  </si>
  <si>
    <t>Vancouver Island</t>
  </si>
  <si>
    <t>1320 - GP Holdco</t>
  </si>
  <si>
    <t>1325 - LP Holdco</t>
  </si>
  <si>
    <t>1330 - West Shore Environmental Services Limited Partnership</t>
  </si>
  <si>
    <t>Dockside Green WWTP 2038JOB00439/2098JOB00512</t>
  </si>
  <si>
    <t>Vancouver Island - Cost Center</t>
  </si>
  <si>
    <t>Lower Mainland</t>
  </si>
  <si>
    <t>Cultus/Lindell</t>
  </si>
  <si>
    <t>SFU</t>
  </si>
  <si>
    <t>Dockside Green</t>
  </si>
  <si>
    <t>UBC</t>
  </si>
  <si>
    <t>OVDEU</t>
  </si>
  <si>
    <t>Washington</t>
  </si>
  <si>
    <t>Bellingham Waterfront DEU</t>
  </si>
  <si>
    <t>Canada East</t>
  </si>
  <si>
    <t>Alberta</t>
  </si>
  <si>
    <t>Calgary</t>
  </si>
  <si>
    <t>1360-003190 - Foothills - Admin</t>
  </si>
  <si>
    <t>Elbow Springs Golf Course 28JOB700896</t>
  </si>
  <si>
    <t>GLENCOE GOLF &amp; COUNTRY 28JOB602238</t>
  </si>
  <si>
    <t>MOUNTAIN VIEW WATER 28JOB602241</t>
  </si>
  <si>
    <t>HAWSCO Harmany WTP O&amp;M 2078JOB00001</t>
  </si>
  <si>
    <t>Wildrose Vacuum Services 20188JOB00017</t>
  </si>
  <si>
    <t>Cullen Creek 28JOB602254</t>
  </si>
  <si>
    <t>Wheatland Water 28JOB602258</t>
  </si>
  <si>
    <t>Calgary - Cost Center</t>
  </si>
  <si>
    <t>Lac La Biche</t>
  </si>
  <si>
    <t>Lac La Biche - Cost Center</t>
  </si>
  <si>
    <t>CA East - British Columbia</t>
  </si>
  <si>
    <t>Interior</t>
  </si>
  <si>
    <t>Saratoga Resort Wastewater Maintenance 2028JOB00814</t>
  </si>
  <si>
    <t>Sonoma Pines</t>
  </si>
  <si>
    <t>Sun Rivers</t>
  </si>
  <si>
    <t>Lakeview Estates</t>
  </si>
  <si>
    <t>Sage Meadows</t>
  </si>
  <si>
    <t>Tobiano</t>
  </si>
  <si>
    <t>Tobiano - Admin</t>
  </si>
  <si>
    <t>Kootenays</t>
  </si>
  <si>
    <t>1310-010960 - Kootenay</t>
  </si>
  <si>
    <t>Fairmont Water Distribution System (28JOB600326)</t>
  </si>
  <si>
    <t>Fairmont Resort Water Ski Hill 2008JOB01175</t>
  </si>
  <si>
    <t>Panorama</t>
  </si>
  <si>
    <t>Canadian Utilities Admin - Roll up</t>
  </si>
  <si>
    <t>Canadian Utilities Bus Dev - Roll up</t>
  </si>
  <si>
    <t>Canadian Utilities Bus Dev</t>
  </si>
  <si>
    <t>President CU - Ex Budget</t>
  </si>
  <si>
    <t>President DE - Ex Budget</t>
  </si>
  <si>
    <t>President CWSI - Ex Budget</t>
  </si>
  <si>
    <t>Overhead</t>
  </si>
  <si>
    <t>CEO</t>
  </si>
  <si>
    <t>1010-000100 - Corporate Admin</t>
  </si>
  <si>
    <t>1010-000110 - Corporate Recovery</t>
  </si>
  <si>
    <t>1010-009080 - Corporate Admin (Dormant)</t>
  </si>
  <si>
    <t>1016-000100 - Corporate Admin</t>
  </si>
  <si>
    <t>1016 - Corix Infrastructures Services (US) Inc.</t>
  </si>
  <si>
    <t>CEO - Ex Budget</t>
  </si>
  <si>
    <t>CFO</t>
  </si>
  <si>
    <t>Corporate Development and Finance</t>
  </si>
  <si>
    <t>1010-000200 - Business Development</t>
  </si>
  <si>
    <t>1016-000200 - Business Development</t>
  </si>
  <si>
    <t>009170 - Business Development</t>
  </si>
  <si>
    <t>1114 - WATER SERVICE CORPORATION</t>
  </si>
  <si>
    <t>Accounting</t>
  </si>
  <si>
    <t>1010-009100 - Finance CU SS</t>
  </si>
  <si>
    <t>1016-009015 - Corporate Finance Cost Ctr</t>
  </si>
  <si>
    <t>009015 - Corporate Finance Cost Ctr</t>
  </si>
  <si>
    <t>009020 - Accounting/Tax Cost Ctr</t>
  </si>
  <si>
    <t>1016-001100 - Financial Planning &amp; Analysis</t>
  </si>
  <si>
    <t>1016-000400 - Finance</t>
  </si>
  <si>
    <t>CFO - Ex Budget</t>
  </si>
  <si>
    <t>Corporate Financial Planning and Analysis (Corp - FPA)</t>
  </si>
  <si>
    <t>Corp. FPA - US</t>
  </si>
  <si>
    <t>Corp. FPA - CA</t>
  </si>
  <si>
    <t>Tax</t>
  </si>
  <si>
    <t>Tax - USA</t>
  </si>
  <si>
    <t>Tax - CA</t>
  </si>
  <si>
    <t>CFO Cost Center</t>
  </si>
  <si>
    <t>Restructure</t>
  </si>
  <si>
    <t>1010-000140 - Restructuring Adjustment</t>
  </si>
  <si>
    <t>1014-000100 Adjustment</t>
  </si>
  <si>
    <t>1014 - Inland Pacific Resources Inc. (IPRI)</t>
  </si>
  <si>
    <t>Holding Companies</t>
  </si>
  <si>
    <t>1012 - Corix Infrastructure (US) Inc. Consolidated</t>
  </si>
  <si>
    <t>1012 - Corix Infrastructures (US) Inc.</t>
  </si>
  <si>
    <t>1012 - Corix Infrastructure (US) Inc.</t>
  </si>
  <si>
    <t>1016 - Corix Infrastructure Services (US) Inc.</t>
  </si>
  <si>
    <t>1014 - Inland Pacific Resources Inc. Consolidated</t>
  </si>
  <si>
    <t>1018 - Corix Utilities (Illinois) Inc. Consolidated</t>
  </si>
  <si>
    <t>1018 - Corix Utilities (Illinois) Inc.</t>
  </si>
  <si>
    <t>1040 - Hydro Star, LLC Consolidated</t>
  </si>
  <si>
    <t>1040 - Hydro Star, LLC (Dormant)</t>
  </si>
  <si>
    <t>1040 - Hydro Star, LLC</t>
  </si>
  <si>
    <t>1042 - Hydro Star Holdings Corporation Consoldiated</t>
  </si>
  <si>
    <t>1042 - Hydro Star Holdings Corporation (Dormant)</t>
  </si>
  <si>
    <t>1042 - Hydro Star Holdings Corporation</t>
  </si>
  <si>
    <t>1110 - Utilities, Inc.</t>
  </si>
  <si>
    <t>1110 - Corix Utilities Inc.</t>
  </si>
  <si>
    <t>CSSO Support Services</t>
  </si>
  <si>
    <t>1114 - Water Service Corporation</t>
  </si>
  <si>
    <t>102 - Water Service Corporation</t>
  </si>
  <si>
    <t>104 - UI Consolidating Entries</t>
  </si>
  <si>
    <t>105 - Corporate Projects</t>
  </si>
  <si>
    <t>101 - Utilities Inc</t>
  </si>
  <si>
    <t>103 - Water Service Disbursement</t>
  </si>
  <si>
    <t>1020 - Corix Contract Utilities (US) Inc. Consolidated</t>
  </si>
  <si>
    <t>1020 - SuperHoldCo</t>
  </si>
  <si>
    <t>1022 - Corix NewHoldCo Inc. Consolidated</t>
  </si>
  <si>
    <t>1022 - Corix NewHoldCo Inc.</t>
  </si>
  <si>
    <t>1026 - Corix Utility Systems (US) Inc. Consolidated</t>
  </si>
  <si>
    <t>1026 - Corix Utilities Systems (US) Inc.</t>
  </si>
  <si>
    <t>1028 - Corix Utilities Systems (Washington) Inc.</t>
  </si>
  <si>
    <t>1030 - Corix Utility Systems (Hawaii) Inc. Consolidated</t>
  </si>
  <si>
    <t>1030 - Corix Utilities Systems (Hawaii) Inc.</t>
  </si>
  <si>
    <t>1030 - Corix Utility Systems (Hawaii) Inc.</t>
  </si>
  <si>
    <t>1032 - Corix Kaulele Utility Systems, LLC (50% Interest)</t>
  </si>
  <si>
    <t>Eliminations</t>
  </si>
  <si>
    <t>009110 - UI Consolidating Entries</t>
  </si>
  <si>
    <t>1010-000130 - Dormant Departments</t>
  </si>
  <si>
    <t>UI Eliminations</t>
  </si>
  <si>
    <t>009131 - Adjustments - Budget</t>
  </si>
  <si>
    <t>1010 - Corix Infrastructure Inc.</t>
  </si>
  <si>
    <t>Treasury</t>
  </si>
  <si>
    <t>CRO</t>
  </si>
  <si>
    <t>HSE</t>
  </si>
  <si>
    <t>1010-001000 - HSE</t>
  </si>
  <si>
    <t>1010-009090 - HSE (Dormant)</t>
  </si>
  <si>
    <t>1016-001000 - HSE</t>
  </si>
  <si>
    <t>009100 - HSE Support</t>
  </si>
  <si>
    <t>Legal</t>
  </si>
  <si>
    <t>1010-000800 - Legal, Regulatory &amp; Govt Relations</t>
  </si>
  <si>
    <t>009085 - Legal Costs Center</t>
  </si>
  <si>
    <t>1016-000800 - Legal, Regulatory &amp; Govt Relations</t>
  </si>
  <si>
    <t>1010-009110 - Legal SS</t>
  </si>
  <si>
    <t>Internal Audit</t>
  </si>
  <si>
    <t>1010-001100 - Internal Audit</t>
  </si>
  <si>
    <t>CRO - Ex Budget</t>
  </si>
  <si>
    <t>CRO Cost Center</t>
  </si>
  <si>
    <t>1016-009084 - CRO Cost Center</t>
  </si>
  <si>
    <t>009084 - CRO Cost Center</t>
  </si>
  <si>
    <t>CGO</t>
  </si>
  <si>
    <t>1016-001300 - ECU COO Admin</t>
  </si>
  <si>
    <t>009175 - CGO Office</t>
  </si>
  <si>
    <t>CGO - Ex Budget</t>
  </si>
  <si>
    <t>CSSO</t>
  </si>
  <si>
    <t>Communication</t>
  </si>
  <si>
    <t>1010-000300 - Corporate Communications</t>
  </si>
  <si>
    <t>1010-009020 - Communication SS</t>
  </si>
  <si>
    <t>009030 - Communications</t>
  </si>
  <si>
    <t>CI &amp; ePMO</t>
  </si>
  <si>
    <t>1016-009035 - CI &amp; ePMO</t>
  </si>
  <si>
    <t>1016-000700 - CI &amp; ePMO</t>
  </si>
  <si>
    <t>009035 - CI &amp; ePMO</t>
  </si>
  <si>
    <t>1010-000700 - CI &amp; ePMO</t>
  </si>
  <si>
    <t>1010-009070 - Infrastructure Engineering &amp; Asset Management SS</t>
  </si>
  <si>
    <t>1010-001200 - Strategy</t>
  </si>
  <si>
    <t>1010-000120 - Transformation</t>
  </si>
  <si>
    <t>1016-009160 - Transformation</t>
  </si>
  <si>
    <t>009160 - Transformation</t>
  </si>
  <si>
    <t>Billing</t>
  </si>
  <si>
    <t>1010-009050 - Billing</t>
  </si>
  <si>
    <t>1010-009060 - Customer Service (Dormant)</t>
  </si>
  <si>
    <t>009060 - Billing</t>
  </si>
  <si>
    <t>People &amp; Culture</t>
  </si>
  <si>
    <t>1016-000900 - HR</t>
  </si>
  <si>
    <t>1016-001200 - Corporate HR</t>
  </si>
  <si>
    <t>1010-009030 - Payroll SS</t>
  </si>
  <si>
    <t>1010-009130 - Human Resources SS</t>
  </si>
  <si>
    <t>009040 - Human Resources Cost Ctr</t>
  </si>
  <si>
    <t>1010-000600 - Human Resources</t>
  </si>
  <si>
    <t>Information Technology</t>
  </si>
  <si>
    <t>1010-000500 - IT Governance</t>
  </si>
  <si>
    <t>1010-009040 - IT SS</t>
  </si>
  <si>
    <t>1010-000510 - IT Technical Services (Dormant)</t>
  </si>
  <si>
    <t>1010-000530 - IT Professional Services (Dormant)</t>
  </si>
  <si>
    <t>1010-009040 - IT Support Services</t>
  </si>
  <si>
    <t>1010-009045 IT RU SS</t>
  </si>
  <si>
    <t>1010-009150 - IT Canada (CUI) SS</t>
  </si>
  <si>
    <t>009105 - Computer System Cost Ctr</t>
  </si>
  <si>
    <t>1016-009105 - Computer System Cost Ctr</t>
  </si>
  <si>
    <t>1016-000500 - IT</t>
  </si>
  <si>
    <t>009050 - IT Cost Ctr</t>
  </si>
  <si>
    <t>Support Services Leadership</t>
  </si>
  <si>
    <t>009080 - CSSO Cost Ctr</t>
  </si>
  <si>
    <t>009090 - Chicago Admin Cost Ctr</t>
  </si>
  <si>
    <t>009095 - Corporate Allocations</t>
  </si>
  <si>
    <t>009150 - Restructuring Adjustment</t>
  </si>
  <si>
    <t>1016-009150 - Restructuring Adjustment</t>
  </si>
  <si>
    <t>009120 - Corporate Projects</t>
  </si>
  <si>
    <t>009140 - Water Service Disbursement</t>
  </si>
  <si>
    <t>1010-009000 - Shared Services</t>
  </si>
  <si>
    <t>1016-000300 - Sales &amp; Marketing</t>
  </si>
  <si>
    <t>1016-000102 - Shared Services</t>
  </si>
  <si>
    <t>CSSO - Ex Budget</t>
  </si>
  <si>
    <t>P2P and Other</t>
  </si>
  <si>
    <t>Accounts Payable</t>
  </si>
  <si>
    <t>1010-009010 - Account Payable SS</t>
  </si>
  <si>
    <t>009165 - Accounts Payable</t>
  </si>
  <si>
    <t>Administration and Fleet</t>
  </si>
  <si>
    <t>Admin &amp; Fleet - US</t>
  </si>
  <si>
    <t>Admin &amp; Fleet - CA</t>
  </si>
  <si>
    <t>Procurement</t>
  </si>
  <si>
    <t>COO</t>
  </si>
  <si>
    <t>009075 - COO Regulated Utility Cost Ctr</t>
  </si>
  <si>
    <t>1016-009075 - COO Regulated Utility Cost Ctr</t>
  </si>
  <si>
    <t>COO - Ex Budget</t>
  </si>
  <si>
    <t>Customer Experience</t>
  </si>
  <si>
    <t>009070 - Customer Service</t>
  </si>
  <si>
    <t>Customer Experience - Ex Budget</t>
  </si>
  <si>
    <t>2022 - CII Customer Service</t>
  </si>
  <si>
    <t>Operational Technology</t>
  </si>
  <si>
    <t>Acquisitions</t>
  </si>
  <si>
    <t>1310-003300 - Acquisitions</t>
  </si>
  <si>
    <t>009132 - Acquisitions - Budget</t>
  </si>
  <si>
    <t>Acquisitions - Ex Budget</t>
  </si>
  <si>
    <t>President Alaska - Acquisitions</t>
  </si>
  <si>
    <t>President AZ/NV - Acquisitions</t>
  </si>
  <si>
    <t>President OH/KY - Acquisitions</t>
  </si>
  <si>
    <t>President IL/IN - Acquisitions</t>
  </si>
  <si>
    <t>President PA/MD/NJ/VA - Acquisitions</t>
  </si>
  <si>
    <t>President GA/AL/TN/MI/Gillem - Acquisitions</t>
  </si>
  <si>
    <t>President LA - Acquisitions</t>
  </si>
  <si>
    <t>President TX - Acquisitions</t>
  </si>
  <si>
    <t>President Florida - Acquisitions</t>
  </si>
  <si>
    <t>President NC/SC - Acquisitions</t>
  </si>
  <si>
    <t>President CU - Acquisitions</t>
  </si>
  <si>
    <t>President DE - Acquisitions</t>
  </si>
  <si>
    <t>City Centre Forecast</t>
  </si>
  <si>
    <t>Bellingham Forecast</t>
  </si>
  <si>
    <t>Oakridge Forecast</t>
  </si>
  <si>
    <t>General Acquisitions (DE)</t>
  </si>
  <si>
    <t>President CWSI - Acquisitions</t>
  </si>
  <si>
    <t>Investments</t>
  </si>
  <si>
    <t>1034 - Corix Utility Systems (Alaska) Inc. Consolidated</t>
  </si>
  <si>
    <t>1034 - Corix Utilities Systems (Alaska) Inc.</t>
  </si>
  <si>
    <t>1034 - Corix Utility Systems (Alaska) Inc.</t>
  </si>
  <si>
    <t>1510 - Doyon Utilities, LLC (50% Interest)</t>
  </si>
  <si>
    <t>1510 - 014465 Fort Greely - DHS – Steam Heat Distribution</t>
  </si>
  <si>
    <t>1510 - 014425 Fort Greely - EDS – Electrical Distribution</t>
  </si>
  <si>
    <t>1510 - 014410 Fort Greely - WTD – Water Distribution</t>
  </si>
  <si>
    <t>1510 - 014415 Fort Greely - WWC – Wasterwater Collection</t>
  </si>
  <si>
    <t>1510 - 014535 Fort Richardson- NGD – Natural Gas Distribution</t>
  </si>
  <si>
    <t>1510 - 014525 Fort Richardson - EDS – Electrical Distribution</t>
  </si>
  <si>
    <t>1510 - 014510 Fort Richardson - WTD – Water Distribution</t>
  </si>
  <si>
    <t>1510 - 014515 Fort Richardson - WWC – Wasterwater Collection</t>
  </si>
  <si>
    <t>1510 -014665 Fort Wainwright - DHS – Steam Heat Distribution</t>
  </si>
  <si>
    <t>1510 -014625 Fort Wainwright - EDS – Electrical Distribution</t>
  </si>
  <si>
    <t>1510 -014610 Fort Wainwright - WTD – Water Distribution</t>
  </si>
  <si>
    <t>1510 -014615 Fort Wainwright - WWC – Wasterwater Collection</t>
  </si>
  <si>
    <t>1510 - 005040 North Haven Communities (Dormant)</t>
  </si>
  <si>
    <t>1510 - 005050 Headquarters</t>
  </si>
  <si>
    <t>1510 - 005060 Non-Utility</t>
  </si>
  <si>
    <t>1510 - 28000 Eliminations</t>
  </si>
  <si>
    <t>Divested &amp; Dormant</t>
  </si>
  <si>
    <t>Divested</t>
  </si>
  <si>
    <t>1182 - (Divested) Charleston Utilities, Inc.</t>
  </si>
  <si>
    <t>370 - Charleston Utilities Inc (BS)</t>
  </si>
  <si>
    <t>1184 - (Divested) Tega Cay</t>
  </si>
  <si>
    <t>1184 - Tega Cay</t>
  </si>
  <si>
    <t>406 - Tega Cay Water Service Inc (BS)</t>
  </si>
  <si>
    <t>1178 - (Divested) North Topsail Utilities, Inc.</t>
  </si>
  <si>
    <t>1178 - North Topsail Utilities, Inc.</t>
  </si>
  <si>
    <t>189 - North Topsail Utilites Inc (BS)</t>
  </si>
  <si>
    <t>1180 - (Divested) Holiday Service Corp</t>
  </si>
  <si>
    <t>1180 - Holiday Service Corp</t>
  </si>
  <si>
    <t>170 - Holiday Service Corp (BS)</t>
  </si>
  <si>
    <t>852 - State of OH Cost Center (BS)</t>
  </si>
  <si>
    <t>001850 - State of OH Cost Center</t>
  </si>
  <si>
    <t>1185 - (Divested) Utilities Inc of Maryland</t>
  </si>
  <si>
    <t>1185 - Utilities Inc of Maryland</t>
  </si>
  <si>
    <t>285 - Utilities Inc of Maryland (BS)</t>
  </si>
  <si>
    <t>1410 - Corix Utilities (Oklahoma) Inc.</t>
  </si>
  <si>
    <t>1410-004010-00 - Admin Cost Center</t>
  </si>
  <si>
    <t>1410-013685-85 - Corix Utilities Oklahoma - CHPE</t>
  </si>
  <si>
    <t>1410-013790-90 - Corix Utilities Oklahoma- CHPS</t>
  </si>
  <si>
    <t>1410-013770-70 - Corix Utilities Oklahoma - CWP</t>
  </si>
  <si>
    <t>1410-013725-25 - Corix Utilities Oklahoma - EDS</t>
  </si>
  <si>
    <t>1410-013735-35 - Corix Utilities Oklahoma - NGDS</t>
  </si>
  <si>
    <t>1410-013710-10 - Corix Utilities Oklahoma - WDS</t>
  </si>
  <si>
    <t>1410-013715-15 - Corix Utilities Oklahoma - WWCS</t>
  </si>
  <si>
    <t>1810 - Tribus Services (GP) Inc.</t>
  </si>
  <si>
    <t>1815 - Tribus Services Limited Partnership</t>
  </si>
  <si>
    <t>1820 - Tribus Services, Inc.</t>
  </si>
  <si>
    <t>1820 - Tribus Services Inc.</t>
  </si>
  <si>
    <t>Legacy Rollups</t>
  </si>
  <si>
    <t>Dormant</t>
  </si>
  <si>
    <t>1044 - Corix Water Products Companies (Dormant)</t>
  </si>
  <si>
    <t>1036 - Corix Water Products (West) Inc. (Dormant)</t>
  </si>
  <si>
    <t>1038 - Specialty Equipment Ltd. (Dormant)</t>
  </si>
  <si>
    <t>1370 - Chatham Kent Corix Water Services (Dormant)</t>
  </si>
  <si>
    <t>Forecast 09 2021</t>
  </si>
  <si>
    <t>Allocation Method</t>
  </si>
  <si>
    <t>Schedule of Values</t>
  </si>
  <si>
    <t>Florida (Only)</t>
  </si>
  <si>
    <t>ERC's</t>
  </si>
  <si>
    <t>Policy Summary</t>
  </si>
  <si>
    <t>Line No</t>
  </si>
  <si>
    <t xml:space="preserve"> Account</t>
  </si>
  <si>
    <t>Description</t>
  </si>
  <si>
    <t>Workers Compensation Insurance (WCB)</t>
  </si>
  <si>
    <t>Total Insurance Expense - Water</t>
  </si>
  <si>
    <t>Summary from ADAPTIVE IMPORT Tabs</t>
  </si>
  <si>
    <t>CRU US</t>
  </si>
  <si>
    <t>Crime D&amp;O</t>
  </si>
  <si>
    <t>All</t>
  </si>
  <si>
    <t>Broker Fees</t>
  </si>
  <si>
    <t>BP</t>
  </si>
  <si>
    <t>FP</t>
  </si>
  <si>
    <t>CRU US and Gillem</t>
  </si>
  <si>
    <t>20 - Federal (US)</t>
  </si>
  <si>
    <t>2022 Budget</t>
  </si>
  <si>
    <t>Calculated per policy totals:</t>
  </si>
  <si>
    <t>Total Base Period</t>
  </si>
  <si>
    <t>Forecast Period Adjustment</t>
  </si>
  <si>
    <t>Total Forecast Period - Present Rates</t>
  </si>
  <si>
    <t>Water Service Corporation of Kentucky</t>
  </si>
  <si>
    <t>Case No. 2022-00147</t>
  </si>
  <si>
    <t>Base Period: September 30, 2022</t>
  </si>
  <si>
    <t>Forecast Period:  December 31, 2023</t>
  </si>
  <si>
    <t>Exhibit 29 Schedule D</t>
  </si>
  <si>
    <t>Insurance Expense</t>
  </si>
  <si>
    <t>Tab</t>
  </si>
  <si>
    <t>WC-New</t>
  </si>
  <si>
    <t>D&amp;O - EPL - Fiduciary - Crime</t>
  </si>
  <si>
    <t>Broker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</si>
</sst>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.0%"/>
    <numFmt numFmtId="166" formatCode="_(* #,##0_);_(* \(#,##0\);_(* &quot;-&quot;??_);_(@_)"/>
    <numFmt numFmtId="167" formatCode="_(&quot;$&quot;* #,##0_);_(&quot;$&quot;* \(#,##0\);_(&quot;$&quot;* &quot;-&quot;??_);_(@_)"/>
    <numFmt numFmtId="168" formatCode="0.00000"/>
    <numFmt numFmtId="169" formatCode="_(&quot;$&quot;* #,##0.0000_);_(&quot;$&quot;* \(#,##0.0000\);_(&quot;$&quot;* &quot;-&quot;??_);_(@_)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8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3"/>
      <name val="Symbol"/>
      <family val="1"/>
      <charset val="2"/>
    </font>
    <font>
      <i/>
      <sz val="11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u/>
      <sz val="10"/>
      <color theme="4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indexed="12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libri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</font>
    <font>
      <sz val="11"/>
      <color rgb="FFFF0000"/>
      <name val="Calibri"/>
      <family val="2"/>
      <scheme val="minor"/>
    </font>
    <font>
      <sz val="9"/>
      <name val="Monaco"/>
    </font>
    <font>
      <b/>
      <sz val="10"/>
      <name val="Book Antiqua"/>
      <family val="1"/>
    </font>
    <font>
      <b/>
      <sz val="9"/>
      <color rgb="FFFF0000"/>
      <name val="Monaco"/>
    </font>
    <font>
      <sz val="10"/>
      <name val="Book Antiqua"/>
      <family val="1"/>
    </font>
    <font>
      <sz val="10"/>
      <name val="Geneva"/>
      <family val="2"/>
    </font>
    <font>
      <sz val="10"/>
      <name val="Courier"/>
      <family val="3"/>
    </font>
    <font>
      <b/>
      <sz val="9"/>
      <name val="Monaco"/>
    </font>
  </fonts>
  <fills count="1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9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399914548173467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14548173467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88402966399123"/>
      </left>
      <right style="thin">
        <color theme="4" tint="0.39988402966399123"/>
      </right>
      <top/>
      <bottom style="thin">
        <color theme="4" tint="0.39988402966399123"/>
      </bottom>
      <diagonal/>
    </border>
    <border>
      <left style="thin">
        <color theme="4" tint="0.39988402966399123"/>
      </left>
      <right style="thin">
        <color theme="4" tint="0.39991454817346722"/>
      </right>
      <top/>
      <bottom style="thin">
        <color theme="4" tint="0.39988402966399123"/>
      </bottom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5351115451523"/>
      </top>
      <bottom style="thin">
        <color theme="4" tint="0.39988402966399123"/>
      </bottom>
      <diagonal/>
    </border>
    <border>
      <left style="thin">
        <color theme="4" tint="0.39988402966399123"/>
      </left>
      <right style="thin">
        <color theme="4" tint="0.39991454817346722"/>
      </right>
      <top style="thin">
        <color theme="4" tint="0.39985351115451523"/>
      </top>
      <bottom style="thin">
        <color theme="4" tint="0.39988402966399123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theme="4" tint="0.39985351115451523"/>
      </top>
      <bottom style="thin">
        <color theme="4" tint="0.39988402966399123"/>
      </bottom>
      <diagonal/>
    </border>
    <border>
      <left style="thin">
        <color theme="4" tint="0.39991454817346722"/>
      </left>
      <right/>
      <top/>
      <bottom style="thin">
        <color theme="4" tint="0.399884029663991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8402966399123"/>
      </top>
      <bottom style="thin">
        <color theme="4" tint="0.39994506668294322"/>
      </bottom>
      <diagonal/>
    </border>
    <border>
      <left style="thin">
        <color theme="4" tint="0.39985351115451523"/>
      </left>
      <right style="thin">
        <color theme="4" tint="0.39991454817346722"/>
      </right>
      <top style="thin">
        <color theme="4" tint="0.39988402966399123"/>
      </top>
      <bottom style="thin">
        <color theme="4" tint="0.399945066682943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4" applyNumberFormat="0" applyAlignment="0"/>
    <xf numFmtId="0" fontId="13" fillId="0" borderId="0"/>
    <xf numFmtId="43" fontId="1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6" fillId="0" borderId="0"/>
    <xf numFmtId="0" fontId="1" fillId="0" borderId="0"/>
    <xf numFmtId="4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" fillId="2" borderId="1" applyNumberFormat="0" applyFont="0" applyAlignment="0" applyProtection="0"/>
    <xf numFmtId="9" fontId="36" fillId="0" borderId="0" applyFont="0" applyFill="0" applyBorder="0" applyAlignment="0" applyProtection="0"/>
  </cellStyleXfs>
  <cellXfs count="250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43" fontId="3" fillId="0" borderId="0" xfId="1" applyFont="1"/>
    <xf numFmtId="43" fontId="0" fillId="0" borderId="0" xfId="0" applyNumberFormat="1"/>
    <xf numFmtId="0" fontId="2" fillId="0" borderId="0" xfId="0" applyFont="1"/>
    <xf numFmtId="43" fontId="2" fillId="0" borderId="2" xfId="1" applyFont="1" applyBorder="1"/>
    <xf numFmtId="43" fontId="3" fillId="0" borderId="0" xfId="0" applyNumberFormat="1" applyFont="1"/>
    <xf numFmtId="0" fontId="6" fillId="0" borderId="0" xfId="0" applyFont="1"/>
    <xf numFmtId="9" fontId="3" fillId="0" borderId="0" xfId="3" applyFont="1"/>
    <xf numFmtId="0" fontId="2" fillId="0" borderId="0" xfId="0" applyFont="1" applyAlignment="1">
      <alignment horizontal="centerContinuous"/>
    </xf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14" fontId="0" fillId="0" borderId="0" xfId="0" applyNumberFormat="1" applyAlignment="1">
      <alignment horizontal="center"/>
    </xf>
    <xf numFmtId="0" fontId="8" fillId="0" borderId="0" xfId="6"/>
    <xf numFmtId="0" fontId="5" fillId="0" borderId="0" xfId="5"/>
    <xf numFmtId="0" fontId="5" fillId="0" borderId="3" xfId="4"/>
    <xf numFmtId="164" fontId="5" fillId="0" borderId="3" xfId="4" applyNumberFormat="1" applyAlignment="1">
      <alignment horizontal="center"/>
    </xf>
    <xf numFmtId="0" fontId="10" fillId="4" borderId="4" xfId="7" applyFont="1"/>
    <xf numFmtId="14" fontId="10" fillId="4" borderId="4" xfId="7" applyNumberFormat="1" applyFont="1"/>
    <xf numFmtId="0" fontId="11" fillId="0" borderId="5" xfId="1" applyNumberFormat="1" applyFont="1" applyBorder="1" applyAlignment="1">
      <alignment horizontal="center"/>
    </xf>
    <xf numFmtId="165" fontId="11" fillId="5" borderId="5" xfId="1" applyNumberFormat="1" applyFont="1" applyFill="1" applyBorder="1" applyAlignment="1">
      <alignment horizontal="center"/>
    </xf>
    <xf numFmtId="166" fontId="11" fillId="0" borderId="5" xfId="1" applyNumberFormat="1" applyFont="1" applyBorder="1" applyAlignment="1">
      <alignment horizontal="left"/>
    </xf>
    <xf numFmtId="165" fontId="6" fillId="0" borderId="0" xfId="0" applyNumberFormat="1" applyFont="1"/>
    <xf numFmtId="14" fontId="6" fillId="0" borderId="0" xfId="0" applyNumberFormat="1" applyFont="1" applyAlignment="1">
      <alignment horizontal="center"/>
    </xf>
    <xf numFmtId="166" fontId="6" fillId="6" borderId="0" xfId="0" applyNumberFormat="1" applyFont="1" applyFill="1"/>
    <xf numFmtId="165" fontId="0" fillId="0" borderId="0" xfId="0" applyNumberFormat="1"/>
    <xf numFmtId="4" fontId="0" fillId="0" borderId="0" xfId="0" applyNumberFormat="1"/>
    <xf numFmtId="9" fontId="11" fillId="0" borderId="0" xfId="1" applyNumberFormat="1" applyFont="1" applyFill="1" applyBorder="1" applyAlignment="1">
      <alignment horizontal="left"/>
    </xf>
    <xf numFmtId="166" fontId="12" fillId="0" borderId="5" xfId="1" applyNumberFormat="1" applyFont="1" applyFill="1" applyBorder="1" applyAlignment="1">
      <alignment horizontal="left"/>
    </xf>
    <xf numFmtId="10" fontId="0" fillId="0" borderId="0" xfId="0" applyNumberFormat="1"/>
    <xf numFmtId="14" fontId="11" fillId="0" borderId="5" xfId="4" applyNumberFormat="1" applyFont="1" applyFill="1" applyBorder="1" applyAlignment="1">
      <alignment horizontal="center"/>
    </xf>
    <xf numFmtId="166" fontId="11" fillId="0" borderId="5" xfId="1" applyNumberFormat="1" applyFont="1" applyFill="1" applyBorder="1" applyAlignment="1">
      <alignment horizontal="left"/>
    </xf>
    <xf numFmtId="166" fontId="0" fillId="0" borderId="0" xfId="0" applyNumberFormat="1"/>
    <xf numFmtId="9" fontId="12" fillId="0" borderId="5" xfId="3" applyFont="1" applyFill="1" applyBorder="1" applyAlignment="1">
      <alignment horizontal="left"/>
    </xf>
    <xf numFmtId="0" fontId="6" fillId="0" borderId="0" xfId="0" applyFont="1" applyFill="1"/>
    <xf numFmtId="0" fontId="0" fillId="0" borderId="0" xfId="0" applyFill="1"/>
    <xf numFmtId="165" fontId="6" fillId="0" borderId="0" xfId="0" applyNumberFormat="1" applyFont="1" applyFill="1"/>
    <xf numFmtId="14" fontId="6" fillId="0" borderId="0" xfId="0" applyNumberFormat="1" applyFont="1" applyFill="1" applyAlignment="1">
      <alignment horizontal="center"/>
    </xf>
    <xf numFmtId="166" fontId="6" fillId="0" borderId="0" xfId="0" applyNumberFormat="1" applyFont="1" applyFill="1"/>
    <xf numFmtId="0" fontId="0" fillId="0" borderId="0" xfId="0" applyBorder="1"/>
    <xf numFmtId="166" fontId="12" fillId="0" borderId="0" xfId="1" applyNumberFormat="1" applyFont="1" applyFill="1" applyBorder="1" applyAlignment="1">
      <alignment horizontal="left"/>
    </xf>
    <xf numFmtId="166" fontId="11" fillId="0" borderId="0" xfId="1" applyNumberFormat="1" applyFont="1" applyFill="1" applyBorder="1" applyAlignment="1">
      <alignment horizontal="left"/>
    </xf>
    <xf numFmtId="9" fontId="12" fillId="0" borderId="0" xfId="3" applyFont="1" applyFill="1" applyBorder="1" applyAlignment="1">
      <alignment horizontal="left"/>
    </xf>
    <xf numFmtId="10" fontId="6" fillId="6" borderId="0" xfId="3" applyNumberFormat="1" applyFont="1" applyFill="1"/>
    <xf numFmtId="0" fontId="5" fillId="0" borderId="0" xfId="4" applyBorder="1" applyAlignment="1">
      <alignment horizontal="center"/>
    </xf>
    <xf numFmtId="0" fontId="3" fillId="0" borderId="0" xfId="0" applyFont="1" applyBorder="1"/>
    <xf numFmtId="0" fontId="3" fillId="0" borderId="0" xfId="0" applyFont="1" applyFill="1"/>
    <xf numFmtId="166" fontId="3" fillId="0" borderId="8" xfId="1" applyNumberFormat="1" applyFont="1" applyBorder="1"/>
    <xf numFmtId="166" fontId="3" fillId="0" borderId="9" xfId="1" applyNumberFormat="1" applyFont="1" applyBorder="1"/>
    <xf numFmtId="0" fontId="18" fillId="4" borderId="7" xfId="7" applyNumberFormat="1" applyFont="1" applyBorder="1" applyAlignment="1">
      <alignment horizontal="centerContinuous"/>
    </xf>
    <xf numFmtId="0" fontId="18" fillId="4" borderId="4" xfId="7" applyNumberFormat="1" applyFont="1" applyBorder="1" applyAlignment="1">
      <alignment horizontal="centerContinuous"/>
    </xf>
    <xf numFmtId="0" fontId="18" fillId="4" borderId="6" xfId="7" applyNumberFormat="1" applyFont="1" applyBorder="1" applyAlignment="1">
      <alignment horizontal="centerContinuous"/>
    </xf>
    <xf numFmtId="0" fontId="6" fillId="0" borderId="0" xfId="0" applyFont="1" applyAlignment="1">
      <alignment horizontal="center"/>
    </xf>
    <xf numFmtId="167" fontId="6" fillId="0" borderId="0" xfId="11" applyNumberFormat="1" applyFont="1" applyFill="1" applyAlignment="1">
      <alignment horizontal="center" wrapText="1"/>
    </xf>
    <xf numFmtId="167" fontId="6" fillId="0" borderId="0" xfId="11" applyNumberFormat="1" applyFont="1" applyFill="1" applyAlignment="1">
      <alignment horizontal="center"/>
    </xf>
    <xf numFmtId="16" fontId="0" fillId="0" borderId="0" xfId="0" applyNumberFormat="1"/>
    <xf numFmtId="167" fontId="0" fillId="0" borderId="0" xfId="11" applyNumberFormat="1" applyFont="1" applyFill="1"/>
    <xf numFmtId="0" fontId="0" fillId="0" borderId="0" xfId="0" applyAlignment="1">
      <alignment horizontal="center"/>
    </xf>
    <xf numFmtId="167" fontId="6" fillId="0" borderId="2" xfId="11" applyNumberFormat="1" applyFont="1" applyFill="1" applyBorder="1"/>
    <xf numFmtId="167" fontId="20" fillId="0" borderId="0" xfId="11" applyNumberFormat="1" applyFont="1" applyFill="1"/>
    <xf numFmtId="167" fontId="21" fillId="0" borderId="0" xfId="11" applyNumberFormat="1" applyFont="1" applyFill="1"/>
    <xf numFmtId="0" fontId="22" fillId="0" borderId="0" xfId="0" applyFont="1"/>
    <xf numFmtId="0" fontId="8" fillId="0" borderId="0" xfId="10" applyFont="1" applyBorder="1"/>
    <xf numFmtId="9" fontId="0" fillId="0" borderId="0" xfId="3" applyFont="1"/>
    <xf numFmtId="166" fontId="0" fillId="0" borderId="2" xfId="0" applyNumberFormat="1" applyBorder="1"/>
    <xf numFmtId="10" fontId="0" fillId="0" borderId="0" xfId="3" applyNumberFormat="1" applyFont="1"/>
    <xf numFmtId="9" fontId="0" fillId="0" borderId="2" xfId="3" applyFont="1" applyBorder="1"/>
    <xf numFmtId="43" fontId="0" fillId="0" borderId="0" xfId="1" applyFont="1"/>
    <xf numFmtId="43" fontId="3" fillId="9" borderId="0" xfId="1" applyFont="1" applyFill="1"/>
    <xf numFmtId="0" fontId="3" fillId="0" borderId="0" xfId="0" applyFont="1" applyAlignment="1">
      <alignment horizontal="left"/>
    </xf>
    <xf numFmtId="10" fontId="3" fillId="0" borderId="0" xfId="3" applyNumberFormat="1" applyFont="1"/>
    <xf numFmtId="10" fontId="2" fillId="0" borderId="2" xfId="0" applyNumberFormat="1" applyFont="1" applyBorder="1"/>
    <xf numFmtId="0" fontId="8" fillId="0" borderId="0" xfId="10" applyFont="1"/>
    <xf numFmtId="0" fontId="22" fillId="0" borderId="0" xfId="0" applyFont="1" applyAlignment="1">
      <alignment horizontal="center"/>
    </xf>
    <xf numFmtId="0" fontId="0" fillId="0" borderId="0" xfId="0" applyFont="1"/>
    <xf numFmtId="0" fontId="0" fillId="0" borderId="2" xfId="0" applyBorder="1"/>
    <xf numFmtId="10" fontId="0" fillId="0" borderId="2" xfId="3" applyNumberFormat="1" applyFont="1" applyBorder="1"/>
    <xf numFmtId="10" fontId="0" fillId="0" borderId="0" xfId="3" applyNumberFormat="1" applyFont="1" applyBorder="1"/>
    <xf numFmtId="0" fontId="0" fillId="0" borderId="0" xfId="0" applyAlignment="1">
      <alignment horizontal="left"/>
    </xf>
    <xf numFmtId="0" fontId="3" fillId="0" borderId="2" xfId="0" applyFont="1" applyBorder="1"/>
    <xf numFmtId="9" fontId="0" fillId="0" borderId="2" xfId="0" applyNumberFormat="1" applyBorder="1"/>
    <xf numFmtId="10" fontId="3" fillId="0" borderId="2" xfId="3" applyNumberFormat="1" applyFont="1" applyBorder="1"/>
    <xf numFmtId="166" fontId="3" fillId="0" borderId="10" xfId="1" applyNumberFormat="1" applyFont="1" applyBorder="1"/>
    <xf numFmtId="166" fontId="3" fillId="0" borderId="11" xfId="1" applyNumberFormat="1" applyFont="1" applyBorder="1"/>
    <xf numFmtId="167" fontId="6" fillId="0" borderId="0" xfId="11" applyNumberFormat="1" applyFont="1" applyFill="1" applyBorder="1"/>
    <xf numFmtId="43" fontId="6" fillId="0" borderId="0" xfId="1" applyFont="1" applyFill="1"/>
    <xf numFmtId="167" fontId="15" fillId="0" borderId="0" xfId="11" applyNumberFormat="1" applyFont="1" applyFill="1"/>
    <xf numFmtId="9" fontId="12" fillId="0" borderId="5" xfId="3" applyNumberFormat="1" applyFont="1" applyFill="1" applyBorder="1" applyAlignment="1">
      <alignment horizontal="left"/>
    </xf>
    <xf numFmtId="167" fontId="6" fillId="0" borderId="0" xfId="11" applyNumberFormat="1" applyFont="1" applyFill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center"/>
    </xf>
    <xf numFmtId="166" fontId="3" fillId="0" borderId="13" xfId="1" applyNumberFormat="1" applyFont="1" applyBorder="1"/>
    <xf numFmtId="166" fontId="3" fillId="0" borderId="14" xfId="1" applyNumberFormat="1" applyFont="1" applyBorder="1"/>
    <xf numFmtId="0" fontId="18" fillId="4" borderId="12" xfId="7" applyFont="1" applyBorder="1" applyAlignment="1">
      <alignment horizontal="center"/>
    </xf>
    <xf numFmtId="9" fontId="3" fillId="0" borderId="14" xfId="3" applyNumberFormat="1" applyFont="1" applyBorder="1"/>
    <xf numFmtId="9" fontId="3" fillId="0" borderId="8" xfId="3" applyNumberFormat="1" applyFont="1" applyBorder="1"/>
    <xf numFmtId="9" fontId="3" fillId="0" borderId="9" xfId="3" applyNumberFormat="1" applyFont="1" applyBorder="1"/>
    <xf numFmtId="9" fontId="3" fillId="0" borderId="13" xfId="3" applyNumberFormat="1" applyFont="1" applyBorder="1"/>
    <xf numFmtId="9" fontId="3" fillId="0" borderId="10" xfId="3" applyNumberFormat="1" applyFont="1" applyBorder="1"/>
    <xf numFmtId="9" fontId="3" fillId="0" borderId="11" xfId="3" applyNumberFormat="1" applyFont="1" applyBorder="1"/>
    <xf numFmtId="0" fontId="3" fillId="0" borderId="14" xfId="1" applyNumberFormat="1" applyFont="1" applyBorder="1"/>
    <xf numFmtId="0" fontId="3" fillId="0" borderId="13" xfId="1" applyNumberFormat="1" applyFont="1" applyBorder="1"/>
    <xf numFmtId="166" fontId="16" fillId="4" borderId="15" xfId="1" applyNumberFormat="1" applyFont="1" applyFill="1" applyBorder="1" applyAlignment="1">
      <alignment horizontal="left"/>
    </xf>
    <xf numFmtId="166" fontId="16" fillId="4" borderId="16" xfId="1" applyNumberFormat="1" applyFont="1" applyFill="1" applyBorder="1" applyAlignment="1">
      <alignment horizontal="left"/>
    </xf>
    <xf numFmtId="9" fontId="16" fillId="4" borderId="15" xfId="3" applyNumberFormat="1" applyFont="1" applyFill="1" applyBorder="1" applyAlignment="1">
      <alignment horizontal="right"/>
    </xf>
    <xf numFmtId="9" fontId="16" fillId="4" borderId="16" xfId="3" applyNumberFormat="1" applyFont="1" applyFill="1" applyBorder="1" applyAlignment="1">
      <alignment horizontal="right"/>
    </xf>
    <xf numFmtId="0" fontId="18" fillId="4" borderId="12" xfId="7" quotePrefix="1" applyFont="1" applyBorder="1" applyAlignment="1">
      <alignment horizontal="center"/>
    </xf>
    <xf numFmtId="0" fontId="3" fillId="0" borderId="0" xfId="1" applyNumberFormat="1" applyFont="1" applyFill="1" applyBorder="1"/>
    <xf numFmtId="166" fontId="3" fillId="0" borderId="0" xfId="0" applyNumberFormat="1" applyFont="1"/>
    <xf numFmtId="166" fontId="3" fillId="0" borderId="0" xfId="1" applyNumberFormat="1" applyFont="1"/>
    <xf numFmtId="9" fontId="0" fillId="0" borderId="0" xfId="3" applyFont="1" applyFill="1"/>
    <xf numFmtId="0" fontId="0" fillId="0" borderId="0" xfId="11" applyNumberFormat="1" applyFont="1" applyFill="1"/>
    <xf numFmtId="44" fontId="6" fillId="0" borderId="0" xfId="0" applyNumberFormat="1" applyFont="1"/>
    <xf numFmtId="9" fontId="11" fillId="5" borderId="5" xfId="1" applyNumberFormat="1" applyFont="1" applyFill="1" applyBorder="1" applyAlignment="1">
      <alignment horizontal="center"/>
    </xf>
    <xf numFmtId="0" fontId="7" fillId="0" borderId="0" xfId="0" applyFont="1"/>
    <xf numFmtId="0" fontId="7" fillId="8" borderId="0" xfId="0" applyFont="1" applyFill="1"/>
    <xf numFmtId="0" fontId="3" fillId="8" borderId="0" xfId="0" applyFont="1" applyFill="1"/>
    <xf numFmtId="165" fontId="3" fillId="0" borderId="0" xfId="3" applyNumberFormat="1" applyFont="1"/>
    <xf numFmtId="0" fontId="2" fillId="9" borderId="0" xfId="0" applyFont="1" applyFill="1" applyAlignment="1">
      <alignment horizontal="center" wrapText="1"/>
    </xf>
    <xf numFmtId="0" fontId="3" fillId="9" borderId="0" xfId="0" applyFont="1" applyFill="1"/>
    <xf numFmtId="43" fontId="2" fillId="9" borderId="2" xfId="1" applyFont="1" applyFill="1" applyBorder="1"/>
    <xf numFmtId="167" fontId="26" fillId="0" borderId="0" xfId="11" applyNumberFormat="1" applyFont="1" applyFill="1" applyAlignment="1">
      <alignment horizontal="centerContinuous"/>
    </xf>
    <xf numFmtId="167" fontId="26" fillId="0" borderId="0" xfId="11" applyNumberFormat="1" applyFont="1" applyFill="1" applyAlignment="1">
      <alignment horizontal="center" wrapText="1"/>
    </xf>
    <xf numFmtId="167" fontId="12" fillId="0" borderId="0" xfId="11" applyNumberFormat="1" applyFont="1" applyFill="1"/>
    <xf numFmtId="167" fontId="26" fillId="0" borderId="0" xfId="11" applyNumberFormat="1" applyFont="1" applyFill="1" applyBorder="1"/>
    <xf numFmtId="167" fontId="27" fillId="0" borderId="0" xfId="11" applyNumberFormat="1" applyFont="1" applyFill="1"/>
    <xf numFmtId="167" fontId="26" fillId="0" borderId="0" xfId="11" applyNumberFormat="1" applyFont="1" applyFill="1" applyAlignment="1">
      <alignment horizontal="centerContinuous" wrapText="1"/>
    </xf>
    <xf numFmtId="167" fontId="12" fillId="0" borderId="0" xfId="11" applyNumberFormat="1" applyFont="1" applyFill="1" applyAlignment="1">
      <alignment wrapText="1"/>
    </xf>
    <xf numFmtId="167" fontId="26" fillId="0" borderId="0" xfId="11" applyNumberFormat="1" applyFont="1" applyFill="1" applyBorder="1" applyAlignment="1">
      <alignment wrapText="1"/>
    </xf>
    <xf numFmtId="167" fontId="27" fillId="0" borderId="0" xfId="11" applyNumberFormat="1" applyFont="1" applyFill="1" applyAlignment="1">
      <alignment wrapText="1"/>
    </xf>
    <xf numFmtId="167" fontId="0" fillId="12" borderId="0" xfId="11" applyNumberFormat="1" applyFont="1" applyFill="1"/>
    <xf numFmtId="43" fontId="6" fillId="12" borderId="0" xfId="1" applyFont="1" applyFill="1"/>
    <xf numFmtId="0" fontId="12" fillId="0" borderId="0" xfId="0" applyFont="1"/>
    <xf numFmtId="167" fontId="12" fillId="0" borderId="0" xfId="11" quotePrefix="1" applyNumberFormat="1" applyFont="1" applyFill="1" applyAlignment="1">
      <alignment wrapText="1"/>
    </xf>
    <xf numFmtId="167" fontId="12" fillId="0" borderId="0" xfId="11" applyNumberFormat="1" applyFont="1" applyFill="1" applyAlignment="1">
      <alignment horizontal="right"/>
    </xf>
    <xf numFmtId="9" fontId="26" fillId="0" borderId="0" xfId="3" applyFont="1" applyFill="1" applyBorder="1" applyAlignment="1">
      <alignment wrapText="1"/>
    </xf>
    <xf numFmtId="167" fontId="12" fillId="8" borderId="0" xfId="11" applyNumberFormat="1" applyFont="1" applyFill="1"/>
    <xf numFmtId="0" fontId="6" fillId="12" borderId="0" xfId="0" applyFont="1" applyFill="1"/>
    <xf numFmtId="166" fontId="12" fillId="8" borderId="5" xfId="1" applyNumberFormat="1" applyFont="1" applyFill="1" applyBorder="1" applyAlignment="1">
      <alignment horizontal="left"/>
    </xf>
    <xf numFmtId="167" fontId="12" fillId="13" borderId="0" xfId="11" applyNumberFormat="1" applyFont="1" applyFill="1"/>
    <xf numFmtId="167" fontId="27" fillId="13" borderId="0" xfId="11" applyNumberFormat="1" applyFont="1" applyFill="1"/>
    <xf numFmtId="167" fontId="12" fillId="0" borderId="0" xfId="11" applyNumberFormat="1" applyFont="1" applyFill="1" applyAlignment="1"/>
    <xf numFmtId="0" fontId="0" fillId="8" borderId="0" xfId="0" applyFill="1"/>
    <xf numFmtId="167" fontId="0" fillId="8" borderId="0" xfId="11" applyNumberFormat="1" applyFont="1" applyFill="1"/>
    <xf numFmtId="0" fontId="0" fillId="3" borderId="0" xfId="0" applyFill="1"/>
    <xf numFmtId="0" fontId="0" fillId="9" borderId="0" xfId="0" applyFill="1"/>
    <xf numFmtId="166" fontId="12" fillId="3" borderId="5" xfId="1" applyNumberFormat="1" applyFont="1" applyFill="1" applyBorder="1" applyAlignment="1">
      <alignment horizontal="left"/>
    </xf>
    <xf numFmtId="166" fontId="12" fillId="14" borderId="5" xfId="1" applyNumberFormat="1" applyFont="1" applyFill="1" applyBorder="1" applyAlignment="1">
      <alignment horizontal="left"/>
    </xf>
    <xf numFmtId="166" fontId="6" fillId="6" borderId="0" xfId="1" applyNumberFormat="1" applyFont="1" applyFill="1"/>
    <xf numFmtId="166" fontId="12" fillId="9" borderId="5" xfId="1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10" fontId="3" fillId="0" borderId="0" xfId="3" applyNumberFormat="1" applyFont="1" applyFill="1"/>
    <xf numFmtId="43" fontId="3" fillId="0" borderId="17" xfId="0" applyNumberFormat="1" applyFont="1" applyBorder="1"/>
    <xf numFmtId="0" fontId="2" fillId="0" borderId="0" xfId="0" applyFont="1" applyAlignment="1">
      <alignment horizontal="left"/>
    </xf>
    <xf numFmtId="9" fontId="2" fillId="0" borderId="17" xfId="3" applyFont="1" applyBorder="1"/>
    <xf numFmtId="166" fontId="3" fillId="0" borderId="0" xfId="1" applyNumberFormat="1" applyFont="1" applyFill="1"/>
    <xf numFmtId="166" fontId="2" fillId="0" borderId="17" xfId="0" applyNumberFormat="1" applyFont="1" applyBorder="1"/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43" fontId="3" fillId="0" borderId="0" xfId="1" applyFont="1" applyBorder="1"/>
    <xf numFmtId="166" fontId="0" fillId="0" borderId="0" xfId="1" applyNumberFormat="1" applyFont="1" applyFill="1"/>
    <xf numFmtId="0" fontId="6" fillId="0" borderId="0" xfId="0" quotePrefix="1" applyFont="1" applyFill="1" applyAlignment="1">
      <alignment horizontal="center"/>
    </xf>
    <xf numFmtId="0" fontId="3" fillId="0" borderId="0" xfId="0" applyFont="1" applyAlignment="1">
      <alignment horizontal="centerContinuous"/>
    </xf>
    <xf numFmtId="0" fontId="2" fillId="15" borderId="20" xfId="0" applyFont="1" applyFill="1" applyBorder="1" applyAlignment="1">
      <alignment horizontal="centerContinuous"/>
    </xf>
    <xf numFmtId="0" fontId="2" fillId="15" borderId="17" xfId="0" applyFont="1" applyFill="1" applyBorder="1" applyAlignment="1">
      <alignment horizontal="centerContinuous"/>
    </xf>
    <xf numFmtId="0" fontId="2" fillId="15" borderId="21" xfId="0" applyFont="1" applyFill="1" applyBorder="1" applyAlignment="1">
      <alignment horizontal="centerContinuous"/>
    </xf>
    <xf numFmtId="0" fontId="2" fillId="15" borderId="19" xfId="0" applyFont="1" applyFill="1" applyBorder="1" applyAlignment="1">
      <alignment horizontal="center"/>
    </xf>
    <xf numFmtId="0" fontId="30" fillId="7" borderId="0" xfId="8" applyFont="1" applyFill="1" applyAlignment="1">
      <alignment wrapText="1"/>
    </xf>
    <xf numFmtId="17" fontId="30" fillId="7" borderId="0" xfId="8" applyNumberFormat="1" applyFont="1" applyFill="1" applyAlignment="1">
      <alignment wrapText="1"/>
    </xf>
    <xf numFmtId="0" fontId="31" fillId="0" borderId="0" xfId="8" applyFont="1"/>
    <xf numFmtId="43" fontId="3" fillId="0" borderId="0" xfId="9" applyFont="1"/>
    <xf numFmtId="43" fontId="31" fillId="2" borderId="1" xfId="2" applyNumberFormat="1" applyFont="1"/>
    <xf numFmtId="0" fontId="31" fillId="0" borderId="0" xfId="8" applyFont="1" applyFill="1"/>
    <xf numFmtId="10" fontId="31" fillId="0" borderId="0" xfId="3" applyNumberFormat="1" applyFont="1" applyFill="1"/>
    <xf numFmtId="0" fontId="30" fillId="0" borderId="0" xfId="8" applyFont="1" applyFill="1" applyAlignment="1">
      <alignment wrapText="1"/>
    </xf>
    <xf numFmtId="17" fontId="30" fillId="0" borderId="0" xfId="8" applyNumberFormat="1" applyFont="1" applyFill="1" applyAlignment="1">
      <alignment wrapText="1"/>
    </xf>
    <xf numFmtId="0" fontId="31" fillId="0" borderId="0" xfId="8" applyFont="1" applyFill="1" applyBorder="1" applyAlignment="1">
      <alignment horizontal="left"/>
    </xf>
    <xf numFmtId="0" fontId="31" fillId="0" borderId="0" xfId="8" applyFont="1" applyBorder="1" applyAlignment="1">
      <alignment horizontal="left"/>
    </xf>
    <xf numFmtId="0" fontId="32" fillId="0" borderId="0" xfId="1" applyNumberFormat="1" applyFont="1" applyBorder="1" applyAlignment="1">
      <alignment horizontal="left"/>
    </xf>
    <xf numFmtId="10" fontId="31" fillId="0" borderId="0" xfId="3" applyNumberFormat="1" applyFont="1"/>
    <xf numFmtId="0" fontId="33" fillId="0" borderId="0" xfId="8" applyFont="1" applyAlignment="1">
      <alignment horizontal="center"/>
    </xf>
    <xf numFmtId="9" fontId="31" fillId="8" borderId="0" xfId="3" applyFont="1" applyFill="1"/>
    <xf numFmtId="49" fontId="34" fillId="0" borderId="0" xfId="0" applyNumberFormat="1" applyFont="1"/>
    <xf numFmtId="49" fontId="23" fillId="0" borderId="0" xfId="0" applyNumberFormat="1" applyFont="1"/>
    <xf numFmtId="49" fontId="24" fillId="10" borderId="0" xfId="0" applyNumberFormat="1" applyFont="1" applyFill="1"/>
    <xf numFmtId="49" fontId="24" fillId="10" borderId="0" xfId="0" applyNumberFormat="1" applyFont="1" applyFill="1" applyAlignment="1">
      <alignment horizontal="left"/>
    </xf>
    <xf numFmtId="49" fontId="24" fillId="11" borderId="0" xfId="0" applyNumberFormat="1" applyFont="1" applyFill="1" applyAlignment="1">
      <alignment horizontal="right"/>
    </xf>
    <xf numFmtId="3" fontId="25" fillId="0" borderId="0" xfId="0" applyNumberFormat="1" applyFont="1" applyAlignment="1">
      <alignment horizontal="right"/>
    </xf>
    <xf numFmtId="0" fontId="32" fillId="0" borderId="0" xfId="0" applyFont="1"/>
    <xf numFmtId="43" fontId="2" fillId="0" borderId="18" xfId="0" applyNumberFormat="1" applyFont="1" applyBorder="1"/>
    <xf numFmtId="0" fontId="3" fillId="0" borderId="0" xfId="0" applyFont="1" applyAlignment="1">
      <alignment horizontal="left" wrapText="1"/>
    </xf>
    <xf numFmtId="0" fontId="2" fillId="0" borderId="0" xfId="0" applyFont="1" applyAlignment="1"/>
    <xf numFmtId="0" fontId="0" fillId="0" borderId="0" xfId="0" applyAlignment="1"/>
    <xf numFmtId="9" fontId="0" fillId="0" borderId="0" xfId="3" applyFont="1" applyBorder="1"/>
    <xf numFmtId="10" fontId="3" fillId="0" borderId="0" xfId="3" applyNumberFormat="1" applyFont="1" applyBorder="1"/>
    <xf numFmtId="9" fontId="0" fillId="0" borderId="0" xfId="0" applyNumberFormat="1" applyBorder="1"/>
    <xf numFmtId="0" fontId="2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168" fontId="0" fillId="0" borderId="0" xfId="0" applyNumberFormat="1"/>
    <xf numFmtId="169" fontId="0" fillId="2" borderId="1" xfId="11" applyNumberFormat="1" applyFont="1" applyFill="1" applyBorder="1"/>
    <xf numFmtId="0" fontId="3" fillId="0" borderId="0" xfId="0" applyFont="1" applyAlignment="1"/>
    <xf numFmtId="44" fontId="31" fillId="2" borderId="1" xfId="2" applyNumberFormat="1" applyFont="1"/>
    <xf numFmtId="44" fontId="31" fillId="2" borderId="1" xfId="11" applyFont="1" applyFill="1" applyBorder="1"/>
    <xf numFmtId="0" fontId="17" fillId="0" borderId="0" xfId="10"/>
    <xf numFmtId="14" fontId="5" fillId="0" borderId="3" xfId="4" applyNumberFormat="1" applyAlignment="1">
      <alignment horizontal="center"/>
    </xf>
    <xf numFmtId="0" fontId="5" fillId="0" borderId="3" xfId="4" applyAlignment="1">
      <alignment horizontal="center"/>
    </xf>
    <xf numFmtId="0" fontId="37" fillId="0" borderId="0" xfId="12" applyFont="1"/>
    <xf numFmtId="0" fontId="36" fillId="0" borderId="0" xfId="12"/>
    <xf numFmtId="0" fontId="37" fillId="0" borderId="0" xfId="12" applyFont="1" applyAlignment="1">
      <alignment horizontal="left"/>
    </xf>
    <xf numFmtId="0" fontId="37" fillId="0" borderId="0" xfId="13" applyFont="1"/>
    <xf numFmtId="0" fontId="37" fillId="0" borderId="22" xfId="12" applyFont="1" applyBorder="1" applyAlignment="1">
      <alignment wrapText="1"/>
    </xf>
    <xf numFmtId="0" fontId="37" fillId="0" borderId="22" xfId="12" applyFont="1" applyBorder="1" applyAlignment="1">
      <alignment horizontal="center" wrapText="1"/>
    </xf>
    <xf numFmtId="0" fontId="37" fillId="0" borderId="0" xfId="12" applyFont="1" applyAlignment="1">
      <alignment horizontal="center" wrapText="1"/>
    </xf>
    <xf numFmtId="0" fontId="37" fillId="0" borderId="0" xfId="12" applyFont="1" applyAlignment="1">
      <alignment horizontal="center"/>
    </xf>
    <xf numFmtId="14" fontId="37" fillId="0" borderId="0" xfId="12" applyNumberFormat="1" applyFont="1" applyAlignment="1">
      <alignment horizontal="center"/>
    </xf>
    <xf numFmtId="0" fontId="38" fillId="0" borderId="0" xfId="12" applyFont="1"/>
    <xf numFmtId="0" fontId="39" fillId="0" borderId="0" xfId="12" applyFont="1" applyAlignment="1">
      <alignment horizontal="center"/>
    </xf>
    <xf numFmtId="14" fontId="39" fillId="0" borderId="0" xfId="12" applyNumberFormat="1" applyFont="1"/>
    <xf numFmtId="4" fontId="39" fillId="0" borderId="0" xfId="14" applyFont="1"/>
    <xf numFmtId="166" fontId="39" fillId="0" borderId="0" xfId="15" applyNumberFormat="1" applyFont="1" applyFill="1"/>
    <xf numFmtId="0" fontId="39" fillId="0" borderId="0" xfId="12" applyFont="1"/>
    <xf numFmtId="43" fontId="39" fillId="0" borderId="0" xfId="15" applyFont="1"/>
    <xf numFmtId="4" fontId="0" fillId="0" borderId="0" xfId="14" applyFont="1"/>
    <xf numFmtId="4" fontId="42" fillId="0" borderId="0" xfId="14" applyFont="1"/>
    <xf numFmtId="0" fontId="35" fillId="0" borderId="0" xfId="0" applyFont="1"/>
    <xf numFmtId="9" fontId="36" fillId="0" borderId="18" xfId="12" applyNumberFormat="1" applyBorder="1"/>
    <xf numFmtId="3" fontId="36" fillId="0" borderId="18" xfId="12" applyNumberFormat="1" applyBorder="1"/>
    <xf numFmtId="9" fontId="0" fillId="0" borderId="0" xfId="17" applyFont="1"/>
    <xf numFmtId="3" fontId="0" fillId="0" borderId="0" xfId="14" applyNumberFormat="1" applyFont="1"/>
    <xf numFmtId="9" fontId="0" fillId="0" borderId="0" xfId="17" applyFont="1" applyFill="1"/>
    <xf numFmtId="3" fontId="0" fillId="0" borderId="0" xfId="14" applyNumberFormat="1" applyFont="1" applyFill="1"/>
    <xf numFmtId="0" fontId="36" fillId="8" borderId="0" xfId="12" applyFill="1"/>
    <xf numFmtId="3" fontId="0" fillId="8" borderId="0" xfId="14" applyNumberFormat="1" applyFont="1" applyFill="1"/>
    <xf numFmtId="0" fontId="42" fillId="0" borderId="0" xfId="12" applyFont="1" applyAlignment="1">
      <alignment horizontal="center"/>
    </xf>
    <xf numFmtId="0" fontId="42" fillId="0" borderId="0" xfId="12" quotePrefix="1" applyFont="1" applyAlignment="1">
      <alignment horizontal="center"/>
    </xf>
    <xf numFmtId="10" fontId="0" fillId="8" borderId="0" xfId="17" applyNumberFormat="1" applyFont="1" applyFill="1"/>
    <xf numFmtId="0" fontId="37" fillId="0" borderId="22" xfId="0" applyFont="1" applyBorder="1" applyAlignment="1">
      <alignment horizontal="center" wrapText="1"/>
    </xf>
    <xf numFmtId="0" fontId="37" fillId="0" borderId="0" xfId="0" applyFont="1" applyAlignment="1">
      <alignment horizontal="center" wrapText="1"/>
    </xf>
    <xf numFmtId="0" fontId="37" fillId="0" borderId="0" xfId="0" applyFont="1" applyAlignment="1">
      <alignment horizontal="right"/>
    </xf>
    <xf numFmtId="0" fontId="31" fillId="0" borderId="0" xfId="8" applyFont="1" applyAlignment="1">
      <alignment horizontal="center"/>
    </xf>
    <xf numFmtId="43" fontId="39" fillId="0" borderId="0" xfId="1" applyFont="1"/>
    <xf numFmtId="43" fontId="39" fillId="0" borderId="0" xfId="1" applyFont="1" applyAlignment="1">
      <alignment horizontal="center"/>
    </xf>
    <xf numFmtId="43" fontId="39" fillId="0" borderId="0" xfId="1" applyFont="1" applyFill="1"/>
    <xf numFmtId="43" fontId="39" fillId="0" borderId="18" xfId="1" applyFont="1" applyBorder="1"/>
    <xf numFmtId="14" fontId="5" fillId="0" borderId="3" xfId="4" applyNumberFormat="1" applyAlignment="1">
      <alignment horizontal="center"/>
    </xf>
    <xf numFmtId="0" fontId="5" fillId="0" borderId="3" xfId="4" applyAlignment="1">
      <alignment horizontal="center"/>
    </xf>
    <xf numFmtId="43" fontId="36" fillId="0" borderId="0" xfId="1" applyFont="1"/>
    <xf numFmtId="43" fontId="36" fillId="0" borderId="0" xfId="12" applyNumberFormat="1"/>
  </cellXfs>
  <cellStyles count="18">
    <cellStyle name="Comma" xfId="1" builtinId="3"/>
    <cellStyle name="Comma 2" xfId="9" xr:uid="{9BCB34BB-C5DF-4276-B030-89CFE6959D2E}"/>
    <cellStyle name="Comma 2 2" xfId="15" xr:uid="{40F23C01-FAEE-48B0-BA72-76AE26CFCDAD}"/>
    <cellStyle name="Comma 3" xfId="14" xr:uid="{1E51C4EA-B9F5-4A5D-82E4-E6B5D0FA5671}"/>
    <cellStyle name="Currency" xfId="11" builtinId="4"/>
    <cellStyle name="Heading 3" xfId="4" builtinId="18"/>
    <cellStyle name="Heading 4" xfId="5" builtinId="19"/>
    <cellStyle name="Normal" xfId="0" builtinId="0"/>
    <cellStyle name="Normal 2" xfId="8" xr:uid="{AC5A16F6-3F4D-43CC-8D44-0353890B45E2}"/>
    <cellStyle name="Normal 2 2" xfId="13" xr:uid="{DC8EDC3A-8DE8-414A-B59C-72BD93878EE9}"/>
    <cellStyle name="Normal 3" xfId="12" xr:uid="{09BC0058-9CBE-4EEE-B7F2-F3AB856F9D6B}"/>
    <cellStyle name="Note" xfId="2" builtinId="10"/>
    <cellStyle name="Note 2" xfId="16" xr:uid="{CCA04D5C-6B61-441E-B338-8F01803659E7}"/>
    <cellStyle name="Percent" xfId="3" builtinId="5"/>
    <cellStyle name="Percent 2" xfId="17" xr:uid="{F68EC3FB-6A17-40E5-8A06-BBC701D1CA6F}"/>
    <cellStyle name="Section header 1" xfId="7" xr:uid="{FD5127B3-3E7D-40C6-889D-EBC6061368BD}"/>
    <cellStyle name="Title" xfId="10" builtinId="15"/>
    <cellStyle name="Title 2" xfId="6" xr:uid="{2810014A-D65D-456A-BFF8-D149EB54FB9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20.xml"/><Relationship Id="rId84" Type="http://schemas.openxmlformats.org/officeDocument/2006/relationships/customXml" Target="../customXml/item1.xml"/><Relationship Id="rId89" Type="http://schemas.openxmlformats.org/officeDocument/2006/relationships/customXml" Target="../customXml/item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74" Type="http://schemas.openxmlformats.org/officeDocument/2006/relationships/externalLink" Target="externalLinks/externalLink26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7.xml"/><Relationship Id="rId95" Type="http://schemas.openxmlformats.org/officeDocument/2006/relationships/customXml" Target="../customXml/item1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16.xml"/><Relationship Id="rId69" Type="http://schemas.openxmlformats.org/officeDocument/2006/relationships/externalLink" Target="externalLinks/externalLink21.xml"/><Relationship Id="rId80" Type="http://schemas.openxmlformats.org/officeDocument/2006/relationships/styles" Target="styles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70" Type="http://schemas.openxmlformats.org/officeDocument/2006/relationships/externalLink" Target="externalLinks/externalLink22.xml"/><Relationship Id="rId75" Type="http://schemas.openxmlformats.org/officeDocument/2006/relationships/externalLink" Target="externalLinks/externalLink27.xml"/><Relationship Id="rId83" Type="http://schemas.openxmlformats.org/officeDocument/2006/relationships/calcChain" Target="calcChain.xml"/><Relationship Id="rId88" Type="http://schemas.openxmlformats.org/officeDocument/2006/relationships/customXml" Target="../customXml/item5.xml"/><Relationship Id="rId91" Type="http://schemas.openxmlformats.org/officeDocument/2006/relationships/customXml" Target="../customXml/item8.xml"/><Relationship Id="rId96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25.xml"/><Relationship Id="rId78" Type="http://schemas.openxmlformats.org/officeDocument/2006/relationships/externalLink" Target="externalLinks/externalLink30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3.xml"/><Relationship Id="rId94" Type="http://schemas.openxmlformats.org/officeDocument/2006/relationships/customXml" Target="../customXml/item11.xml"/><Relationship Id="rId99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6" Type="http://schemas.openxmlformats.org/officeDocument/2006/relationships/externalLink" Target="externalLinks/externalLink28.xml"/><Relationship Id="rId97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3.xml"/><Relationship Id="rId92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8.xml"/><Relationship Id="rId87" Type="http://schemas.openxmlformats.org/officeDocument/2006/relationships/customXml" Target="../customXml/item4.xml"/><Relationship Id="rId61" Type="http://schemas.openxmlformats.org/officeDocument/2006/relationships/externalLink" Target="externalLinks/externalLink13.xml"/><Relationship Id="rId82" Type="http://schemas.openxmlformats.org/officeDocument/2006/relationships/sheetMetadata" Target="metadata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8.xml"/><Relationship Id="rId77" Type="http://schemas.openxmlformats.org/officeDocument/2006/relationships/externalLink" Target="externalLinks/externalLink29.xml"/><Relationship Id="rId100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72" Type="http://schemas.openxmlformats.org/officeDocument/2006/relationships/externalLink" Target="externalLinks/externalLink24.xml"/><Relationship Id="rId93" Type="http://schemas.openxmlformats.org/officeDocument/2006/relationships/customXml" Target="../customXml/item10.xml"/><Relationship Id="rId98" Type="http://schemas.openxmlformats.org/officeDocument/2006/relationships/customXml" Target="../customXml/item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152400</xdr:rowOff>
    </xdr:from>
    <xdr:to>
      <xdr:col>3</xdr:col>
      <xdr:colOff>285033</xdr:colOff>
      <xdr:row>112</xdr:row>
      <xdr:rowOff>116643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26CC9-2B6D-4127-8B09-25938E80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335125"/>
          <a:ext cx="5733333" cy="66603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9-MFR's%20(A)%20Rate%20Base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daniel.UIWATER/OneDrive%20-%20Water%20Service%20Corporation%201/CorixTexas%20FPA/CUTX%20Financials/2017-03%20(Mar)/2017%20EBITDA%20Variance%20Mar%20with%20report%20tab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ocuments%20and%20Settings/bwshrake/Local%20Settings/Temporary%20Internet%20Files/Content.Outlook/JJT6KL69/Copy%20of%20Copy%20of%20CWSS%20ws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sayresm/Documents/02%20-%20Rate%20Case/056%20-%20Elk%20River/Elk%20River%20Template%20version%204%20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Documents%20and%20Settings\Phyllis%20Dobbs\Desktop\SE50%20063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BARNETT\Sub%20297\Schedules\Sub%20297%20Settle%20Sch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-my.sharepoint.com/Users/ddaniel.UIWATER/OneDrive%20-%20Water%20Service%20Corporation%201/CorixTexas%20FPA/CUTX%20Financials/2017-03%20(Mar)/2017%20EBITDA%20Variance%20Mar%20with%20report%20tab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1\ratecase\NC\083-CWS%20Systems,%20Inc\2008%20RC\Additional%20rate%20case%20schedule%20templat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14-0741%20USI%20Rate%20Case\Unrestricted\Testimony\Direct%20Testimony\Utilities%20Inc\Confidential\USI%20IL%20Consol%20RC%20Filing%20Template%202014.10.31%20CONFIDENTIA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5\Rate%20Case\Maryland\043-Provinces%20Utilities\Provinces%202007%20Rate%20Case\TY%202007.06.30\2007%20Provinces%20filing%20template%20r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Monthly%20Variance\Revenue\2015\11-2015\Revenue%20Reconciliation%20File%2011-2015%20v4%20J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odel\New%20UI%20Model%204-2-12\Model%20Outputs%20v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1\ratecase\NC\083-CWS%20Systems,%20Inc\2008%20RC\Misc%20Input\2007%20Financial%20Statements\183%202007%20TB%20reconstructed%20032608%20AA%20UA%20U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15\2A-O&amp;M\2A-O&amp;M-V6-071714-IL-JK-TT-SW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North%20Carolina\083-CWS%20Systems,%20Inc\2015%20RC%20(2014062)\Settlement\Fernald%20Exhibits\Fernald%20CWSS%20Sub%2091%20Exhibit%2012-8-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NC/083-CWS%20Systems,%20Inc/2008%20RC/CWS%20Systems%2008%20RC%20templat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NC/083-CWS%20Systems,%20Inc/2008%20RC/Additional%20rate%20case%20schedule%20templat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Transylvania%20Sub%207\Trans.%20Sub%207%20stipulat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2008%20RC\Misc%20Input\2007%20Financial%20Statements\183%202007%20TB%20reconstructed%20032608%20AA%20UA%20U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North%20Carolina\080-Carolina%20Water%20Service\2017%20WSIC-SSIC%20Filings\Q2%20Regulatroy%20Filings\Accounting\Q2%20Quarterly%20Earnings%20Report%202017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NC/086-Carolina%20Trace%20Utilities/2008%20RC/Final%20Filing/Additional%20rate%20case%20schedule%20templates%20C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Documents%20and%20Settings\Debbie%20Fields\My%20Documents\Capital%20Budget\MasterPlan\West\West%202007\West%202007%20Capital%20from%20NB%200607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IAL%20DEPT\ACCOUNTING\WSC%20Allocation\2006\123106\SE50%200630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2021MarylandConsolidatedRateCasecopy/Shared%20Documents/General/1-Filing%20Template/Rate%20Filing%20Template%20MSW%20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1\ratecase\NC\123-Nero\2008%20RC\Filling%20Template\Final%20Filing\Nero%2008%20RC%20Filing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Illinois/#2014 IL Consolidated Rate Case/Templates/IL Template V18 (2015 BGT, Repression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FINANCIAL%20DEPT\FPA\ROE%20Schedules\2005%2012%20December\123105%20ROE%202-3v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\files\South%20BU\Budget\2018\Master%20File\Budget%20Summary%2020171002\2018%20Budget%20Master%20File%20South%20BU%20as%20of%20201710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finance\Forecast\July%202010\Master%20File\Master%20File%20v0%20070210%20S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Rate%20Case\North%20Carolina\080-Carolina%20Water%20Service\2017%20Consolidated%20Rate%20Case%20-2016125\Consolidated%20Rate%20Case%20Filing%20Template\Rate%20Filing%20Template%20Consolidation%20v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5"/>
      <sheetName val="wp-b2 Payroll &amp; Benefits 2022"/>
      <sheetName val="wp-b2 Payroll &amp; Benefits 2023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7 Close&gt;&gt;"/>
      <sheetName val="807 AvB"/>
      <sheetName val="807 Variance"/>
      <sheetName val="807 Full Year"/>
      <sheetName val="500 Close&gt;&gt;"/>
      <sheetName val="500 AvB"/>
      <sheetName val="500 Variance"/>
      <sheetName val="500 Full Year"/>
      <sheetName val="501 Close&gt;&gt;"/>
      <sheetName val="501 AvB"/>
      <sheetName val="501 Variance"/>
      <sheetName val="501 Full Year"/>
      <sheetName val="ReportsSentNB&gt;&gt;&gt;"/>
      <sheetName val="DetailFullYrForecast Feb2017"/>
      <sheetName val="HighLevelFullYrForecast Feb2017"/>
      <sheetName val="HiLvlFullYrFrcastVSPrior Feb "/>
      <sheetName val="Lead(RateCaseTrkr)"/>
      <sheetName val="Rate Case Tracker Feb"/>
      <sheetName val="ForecastRiskOpportunities Feb"/>
      <sheetName val="CapSpendForecast - notused"/>
      <sheetName val="Feb TX AvB (03-08-2017)"/>
      <sheetName val="Texas&gt;&gt;"/>
      <sheetName val="TX AvB"/>
      <sheetName val="TX Full Year "/>
      <sheetName val="Source Data&gt;&gt;"/>
      <sheetName val="2017 Forecast"/>
      <sheetName val="Pivot GL Extract"/>
      <sheetName val="GL Extraction"/>
      <sheetName val="2017 EBITDA Actual-old"/>
      <sheetName val="2017 EBITDA Actual"/>
      <sheetName val="2017 EBITDA Budget"/>
      <sheetName val="Rev Rec MTD"/>
      <sheetName val="Rev Rec YTD"/>
      <sheetName val="2017 AA Ledger"/>
      <sheetName val="2017 BA Ledger"/>
      <sheetName val="Companies Chart"/>
      <sheetName val="CoA"/>
      <sheetName val="CUTX BU list"/>
      <sheetName val="Texas ERCs (Jan2017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C5">
            <v>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B2">
            <v>1000</v>
          </cell>
        </row>
      </sheetData>
      <sheetData sheetId="37">
        <row r="2">
          <cell r="A2" t="str">
            <v>BU #</v>
          </cell>
          <cell r="B2" t="str">
            <v>BU name</v>
          </cell>
          <cell r="C2" t="str">
            <v>Serv Dim</v>
          </cell>
          <cell r="D2" t="str">
            <v>President</v>
          </cell>
          <cell r="E2" t="str">
            <v>Region</v>
          </cell>
          <cell r="F2" t="str">
            <v>State</v>
          </cell>
          <cell r="G2" t="str">
            <v>Sub #</v>
          </cell>
          <cell r="H2" t="str">
            <v>Subdivision Name</v>
          </cell>
          <cell r="I2" t="str">
            <v>County #</v>
          </cell>
          <cell r="J2" t="str">
            <v>County Name</v>
          </cell>
          <cell r="K2" t="str">
            <v>CoSPt Center Type</v>
          </cell>
          <cell r="L2" t="str">
            <v>Utilities Class (A,B,C)</v>
          </cell>
        </row>
        <row r="3">
          <cell r="A3">
            <v>807100</v>
          </cell>
          <cell r="B3" t="str">
            <v>Austin Admin</v>
          </cell>
          <cell r="C3" t="str">
            <v>ADMIN</v>
          </cell>
          <cell r="D3">
            <v>9</v>
          </cell>
          <cell r="E3">
            <v>10</v>
          </cell>
          <cell r="F3" t="str">
            <v>TX</v>
          </cell>
          <cell r="G3" t="str">
            <v>000</v>
          </cell>
          <cell r="H3" t="str">
            <v>Admin</v>
          </cell>
          <cell r="I3">
            <v>139</v>
          </cell>
          <cell r="J3" t="str">
            <v>Travis</v>
          </cell>
          <cell r="K3" t="str">
            <v>OH</v>
          </cell>
          <cell r="L3" t="str">
            <v>B</v>
          </cell>
        </row>
        <row r="4">
          <cell r="A4">
            <v>500100</v>
          </cell>
          <cell r="B4" t="str">
            <v>CUTX Common</v>
          </cell>
          <cell r="C4" t="str">
            <v>ADMIN</v>
          </cell>
          <cell r="D4">
            <v>9</v>
          </cell>
          <cell r="E4">
            <v>10</v>
          </cell>
          <cell r="F4" t="str">
            <v>TX</v>
          </cell>
          <cell r="G4" t="str">
            <v>000</v>
          </cell>
          <cell r="H4" t="str">
            <v>Admin</v>
          </cell>
          <cell r="I4">
            <v>139</v>
          </cell>
          <cell r="J4" t="str">
            <v>Travis</v>
          </cell>
          <cell r="K4" t="str">
            <v>OH</v>
          </cell>
          <cell r="L4" t="str">
            <v>B</v>
          </cell>
        </row>
        <row r="5">
          <cell r="A5">
            <v>500101</v>
          </cell>
          <cell r="B5" t="str">
            <v>3G W</v>
          </cell>
          <cell r="C5" t="str">
            <v>3G WATER</v>
          </cell>
          <cell r="D5">
            <v>9</v>
          </cell>
          <cell r="E5">
            <v>10</v>
          </cell>
          <cell r="F5" t="str">
            <v>TX</v>
          </cell>
          <cell r="G5">
            <v>628</v>
          </cell>
          <cell r="H5" t="str">
            <v xml:space="preserve">3G </v>
          </cell>
          <cell r="I5">
            <v>140</v>
          </cell>
          <cell r="J5" t="str">
            <v>Llano</v>
          </cell>
          <cell r="K5" t="str">
            <v>WP</v>
          </cell>
          <cell r="L5" t="str">
            <v>B</v>
          </cell>
        </row>
        <row r="6">
          <cell r="A6">
            <v>500102</v>
          </cell>
          <cell r="B6" t="str">
            <v>Alleyton W</v>
          </cell>
          <cell r="C6" t="str">
            <v>ALLEYTON WATER</v>
          </cell>
          <cell r="D6">
            <v>9</v>
          </cell>
          <cell r="E6">
            <v>10</v>
          </cell>
          <cell r="F6" t="str">
            <v>TX</v>
          </cell>
          <cell r="G6">
            <v>629</v>
          </cell>
          <cell r="H6" t="str">
            <v xml:space="preserve">Alleyton </v>
          </cell>
          <cell r="I6">
            <v>141</v>
          </cell>
          <cell r="J6" t="str">
            <v>Colorado</v>
          </cell>
          <cell r="K6" t="str">
            <v>WP</v>
          </cell>
          <cell r="L6" t="str">
            <v>B</v>
          </cell>
        </row>
        <row r="7">
          <cell r="A7">
            <v>500103</v>
          </cell>
          <cell r="B7" t="str">
            <v>Alleyton S</v>
          </cell>
          <cell r="C7" t="str">
            <v>ALLEYTON WW</v>
          </cell>
          <cell r="D7">
            <v>9</v>
          </cell>
          <cell r="E7">
            <v>10</v>
          </cell>
          <cell r="F7" t="str">
            <v>TX</v>
          </cell>
          <cell r="G7">
            <v>629</v>
          </cell>
          <cell r="H7" t="str">
            <v xml:space="preserve">Alleyton </v>
          </cell>
          <cell r="I7">
            <v>141</v>
          </cell>
          <cell r="J7" t="str">
            <v>Colorado</v>
          </cell>
          <cell r="K7" t="str">
            <v>SP</v>
          </cell>
          <cell r="L7" t="str">
            <v>B</v>
          </cell>
        </row>
        <row r="8">
          <cell r="A8">
            <v>500104</v>
          </cell>
          <cell r="B8" t="str">
            <v>Alleyton C</v>
          </cell>
          <cell r="D8">
            <v>9</v>
          </cell>
          <cell r="E8">
            <v>10</v>
          </cell>
          <cell r="F8" t="str">
            <v>TX</v>
          </cell>
          <cell r="G8">
            <v>629</v>
          </cell>
          <cell r="H8" t="str">
            <v xml:space="preserve">Alleyton </v>
          </cell>
          <cell r="I8">
            <v>141</v>
          </cell>
          <cell r="J8" t="str">
            <v>Colorado</v>
          </cell>
          <cell r="K8" t="str">
            <v>AD</v>
          </cell>
          <cell r="L8" t="str">
            <v>B</v>
          </cell>
        </row>
        <row r="9">
          <cell r="A9">
            <v>500105</v>
          </cell>
          <cell r="B9" t="str">
            <v>Bonanza Beach W</v>
          </cell>
          <cell r="C9" t="str">
            <v>BONANZA BEACH WATER</v>
          </cell>
          <cell r="D9">
            <v>9</v>
          </cell>
          <cell r="E9">
            <v>10</v>
          </cell>
          <cell r="F9" t="str">
            <v>TX</v>
          </cell>
          <cell r="G9">
            <v>630</v>
          </cell>
          <cell r="H9" t="str">
            <v xml:space="preserve">Bonanza Beach </v>
          </cell>
          <cell r="I9">
            <v>142</v>
          </cell>
          <cell r="J9" t="str">
            <v>Burnet</v>
          </cell>
          <cell r="K9" t="str">
            <v>WP</v>
          </cell>
          <cell r="L9" t="str">
            <v>B</v>
          </cell>
        </row>
        <row r="10">
          <cell r="A10">
            <v>500106</v>
          </cell>
          <cell r="B10" t="str">
            <v>Buchanan W</v>
          </cell>
          <cell r="C10" t="str">
            <v>BUCHANAN WATER</v>
          </cell>
          <cell r="D10">
            <v>9</v>
          </cell>
          <cell r="E10">
            <v>10</v>
          </cell>
          <cell r="F10" t="str">
            <v>TX</v>
          </cell>
          <cell r="G10">
            <v>631</v>
          </cell>
          <cell r="H10" t="str">
            <v xml:space="preserve">Buchanan </v>
          </cell>
          <cell r="I10">
            <v>142</v>
          </cell>
          <cell r="J10" t="str">
            <v>Burnet</v>
          </cell>
          <cell r="K10" t="str">
            <v>WP</v>
          </cell>
          <cell r="L10" t="str">
            <v>B</v>
          </cell>
        </row>
        <row r="11">
          <cell r="A11">
            <v>500107</v>
          </cell>
          <cell r="B11" t="str">
            <v>Camp Swift S</v>
          </cell>
          <cell r="C11" t="str">
            <v>CAMPSWIFT WW</v>
          </cell>
          <cell r="D11">
            <v>9</v>
          </cell>
          <cell r="E11">
            <v>10</v>
          </cell>
          <cell r="F11" t="str">
            <v>TX</v>
          </cell>
          <cell r="G11">
            <v>632</v>
          </cell>
          <cell r="H11" t="str">
            <v xml:space="preserve">Camp Swift </v>
          </cell>
          <cell r="I11">
            <v>146</v>
          </cell>
          <cell r="J11" t="str">
            <v>Bastrop</v>
          </cell>
          <cell r="K11" t="str">
            <v>SP</v>
          </cell>
          <cell r="L11" t="str">
            <v>B</v>
          </cell>
        </row>
        <row r="12">
          <cell r="A12">
            <v>500108</v>
          </cell>
          <cell r="B12" t="str">
            <v>Hill Country Admin</v>
          </cell>
          <cell r="C12" t="str">
            <v>HILLCOUNTRY</v>
          </cell>
          <cell r="D12">
            <v>9</v>
          </cell>
          <cell r="E12">
            <v>10</v>
          </cell>
          <cell r="F12" t="str">
            <v>TX</v>
          </cell>
          <cell r="G12">
            <v>633</v>
          </cell>
          <cell r="H12" t="str">
            <v>Hill Country</v>
          </cell>
          <cell r="I12" t="str">
            <v>000</v>
          </cell>
          <cell r="J12" t="str">
            <v>Various</v>
          </cell>
          <cell r="K12" t="str">
            <v>AD</v>
          </cell>
          <cell r="L12" t="str">
            <v>B</v>
          </cell>
        </row>
        <row r="13">
          <cell r="A13">
            <v>500109</v>
          </cell>
          <cell r="B13" t="str">
            <v>Lometa W</v>
          </cell>
          <cell r="C13" t="str">
            <v>LOMETA WATER</v>
          </cell>
          <cell r="D13">
            <v>9</v>
          </cell>
          <cell r="E13">
            <v>10</v>
          </cell>
          <cell r="F13" t="str">
            <v>TX</v>
          </cell>
          <cell r="G13">
            <v>634</v>
          </cell>
          <cell r="H13" t="str">
            <v xml:space="preserve">Lometa </v>
          </cell>
          <cell r="I13">
            <v>144</v>
          </cell>
          <cell r="J13" t="str">
            <v>Lampasas</v>
          </cell>
          <cell r="K13" t="str">
            <v>WP</v>
          </cell>
          <cell r="L13" t="str">
            <v>B</v>
          </cell>
        </row>
        <row r="14">
          <cell r="A14">
            <v>500110</v>
          </cell>
          <cell r="B14" t="str">
            <v>Lometa S</v>
          </cell>
          <cell r="C14" t="str">
            <v>LOMETA WW</v>
          </cell>
          <cell r="D14">
            <v>9</v>
          </cell>
          <cell r="E14">
            <v>10</v>
          </cell>
          <cell r="F14" t="str">
            <v>TX</v>
          </cell>
          <cell r="G14">
            <v>634</v>
          </cell>
          <cell r="H14" t="str">
            <v xml:space="preserve">Lometa </v>
          </cell>
          <cell r="I14">
            <v>144</v>
          </cell>
          <cell r="J14" t="str">
            <v>Lampasas</v>
          </cell>
          <cell r="K14" t="str">
            <v>SP</v>
          </cell>
          <cell r="L14" t="str">
            <v>B</v>
          </cell>
        </row>
        <row r="15">
          <cell r="A15">
            <v>500111</v>
          </cell>
          <cell r="B15" t="str">
            <v>Lometa C</v>
          </cell>
          <cell r="D15">
            <v>9</v>
          </cell>
          <cell r="E15">
            <v>10</v>
          </cell>
          <cell r="F15" t="str">
            <v>TX</v>
          </cell>
          <cell r="G15">
            <v>634</v>
          </cell>
          <cell r="H15" t="str">
            <v xml:space="preserve">Lometa </v>
          </cell>
          <cell r="I15">
            <v>144</v>
          </cell>
          <cell r="J15" t="str">
            <v>Lampasas</v>
          </cell>
          <cell r="K15" t="str">
            <v>AD</v>
          </cell>
          <cell r="L15" t="str">
            <v>B</v>
          </cell>
        </row>
        <row r="16">
          <cell r="A16">
            <v>500112</v>
          </cell>
          <cell r="B16" t="str">
            <v>Matagorda Dunes W</v>
          </cell>
          <cell r="C16" t="str">
            <v>MATAGORDADUNES WATER</v>
          </cell>
          <cell r="D16">
            <v>9</v>
          </cell>
          <cell r="E16">
            <v>10</v>
          </cell>
          <cell r="F16" t="str">
            <v>TX</v>
          </cell>
          <cell r="G16">
            <v>635</v>
          </cell>
          <cell r="H16" t="str">
            <v xml:space="preserve">Matagorda Dunes </v>
          </cell>
          <cell r="I16">
            <v>145</v>
          </cell>
          <cell r="J16" t="str">
            <v>Matagorda</v>
          </cell>
          <cell r="K16" t="str">
            <v>WP</v>
          </cell>
          <cell r="L16" t="str">
            <v>B</v>
          </cell>
        </row>
        <row r="17">
          <cell r="A17">
            <v>500113</v>
          </cell>
          <cell r="B17" t="str">
            <v>Matagorda Dunes S</v>
          </cell>
          <cell r="C17" t="str">
            <v>MATAGORDADUNES WW</v>
          </cell>
          <cell r="D17">
            <v>9</v>
          </cell>
          <cell r="E17">
            <v>10</v>
          </cell>
          <cell r="F17" t="str">
            <v>TX</v>
          </cell>
          <cell r="G17">
            <v>635</v>
          </cell>
          <cell r="H17" t="str">
            <v xml:space="preserve">Matagorda Dunes </v>
          </cell>
          <cell r="I17">
            <v>145</v>
          </cell>
          <cell r="J17" t="str">
            <v>Matagorda</v>
          </cell>
          <cell r="K17" t="str">
            <v>SP</v>
          </cell>
          <cell r="L17" t="str">
            <v>B</v>
          </cell>
        </row>
        <row r="18">
          <cell r="A18">
            <v>500114</v>
          </cell>
          <cell r="B18" t="str">
            <v>Matagorda Dunes C</v>
          </cell>
          <cell r="D18">
            <v>9</v>
          </cell>
          <cell r="E18">
            <v>10</v>
          </cell>
          <cell r="F18" t="str">
            <v>TX</v>
          </cell>
          <cell r="G18">
            <v>635</v>
          </cell>
          <cell r="H18" t="str">
            <v xml:space="preserve">Matagorda Dunes </v>
          </cell>
          <cell r="I18">
            <v>145</v>
          </cell>
          <cell r="J18" t="str">
            <v>Matagorda</v>
          </cell>
          <cell r="K18" t="str">
            <v>AD</v>
          </cell>
          <cell r="L18" t="str">
            <v>B</v>
          </cell>
        </row>
        <row r="19">
          <cell r="A19">
            <v>500115</v>
          </cell>
          <cell r="B19" t="str">
            <v>McKinney Roughs S</v>
          </cell>
          <cell r="C19" t="str">
            <v>MCKINNEYROUGHS WW</v>
          </cell>
          <cell r="D19">
            <v>9</v>
          </cell>
          <cell r="E19">
            <v>10</v>
          </cell>
          <cell r="F19" t="str">
            <v>TX</v>
          </cell>
          <cell r="G19">
            <v>636</v>
          </cell>
          <cell r="H19" t="str">
            <v xml:space="preserve">McKinney Roughs </v>
          </cell>
          <cell r="I19">
            <v>146</v>
          </cell>
          <cell r="J19" t="str">
            <v>Bastrop</v>
          </cell>
          <cell r="K19" t="str">
            <v>SP</v>
          </cell>
          <cell r="L19" t="str">
            <v>B</v>
          </cell>
        </row>
        <row r="20">
          <cell r="A20">
            <v>500116</v>
          </cell>
          <cell r="B20" t="str">
            <v>NorthEast Washington W</v>
          </cell>
          <cell r="C20" t="str">
            <v>NEWASHINGTON WATER</v>
          </cell>
          <cell r="D20">
            <v>9</v>
          </cell>
          <cell r="E20">
            <v>10</v>
          </cell>
          <cell r="F20" t="str">
            <v>TX</v>
          </cell>
          <cell r="G20">
            <v>637</v>
          </cell>
          <cell r="H20" t="str">
            <v xml:space="preserve">NorthEast Washington </v>
          </cell>
          <cell r="I20">
            <v>147</v>
          </cell>
          <cell r="J20" t="str">
            <v>Washington</v>
          </cell>
          <cell r="K20" t="str">
            <v>WP</v>
          </cell>
          <cell r="L20" t="str">
            <v>B</v>
          </cell>
        </row>
        <row r="21">
          <cell r="A21">
            <v>500117</v>
          </cell>
          <cell r="B21" t="str">
            <v>Paradise Point W</v>
          </cell>
          <cell r="C21" t="str">
            <v>PARADISEPOINT WATER</v>
          </cell>
          <cell r="D21">
            <v>9</v>
          </cell>
          <cell r="E21">
            <v>10</v>
          </cell>
          <cell r="F21" t="str">
            <v>TX</v>
          </cell>
          <cell r="G21">
            <v>638</v>
          </cell>
          <cell r="H21" t="str">
            <v xml:space="preserve">Paradise Point </v>
          </cell>
          <cell r="I21">
            <v>140</v>
          </cell>
          <cell r="J21" t="str">
            <v>Llano</v>
          </cell>
          <cell r="K21" t="str">
            <v>WP</v>
          </cell>
          <cell r="L21" t="str">
            <v>B</v>
          </cell>
        </row>
        <row r="22">
          <cell r="A22">
            <v>500118</v>
          </cell>
          <cell r="B22" t="str">
            <v>Quail Creek W</v>
          </cell>
          <cell r="C22" t="str">
            <v>QUAILCREEK WATER</v>
          </cell>
          <cell r="D22">
            <v>9</v>
          </cell>
          <cell r="E22">
            <v>10</v>
          </cell>
          <cell r="F22" t="str">
            <v>TX</v>
          </cell>
          <cell r="G22">
            <v>639</v>
          </cell>
          <cell r="H22" t="str">
            <v xml:space="preserve">Quail Creek </v>
          </cell>
          <cell r="I22">
            <v>142</v>
          </cell>
          <cell r="J22" t="str">
            <v>Burnet</v>
          </cell>
          <cell r="K22" t="str">
            <v>WP</v>
          </cell>
          <cell r="L22" t="str">
            <v>B</v>
          </cell>
        </row>
        <row r="23">
          <cell r="A23">
            <v>500119</v>
          </cell>
          <cell r="B23" t="str">
            <v>Ridge Harbor W</v>
          </cell>
          <cell r="C23" t="str">
            <v>RIDGEHARBOR WATER</v>
          </cell>
          <cell r="D23">
            <v>9</v>
          </cell>
          <cell r="E23">
            <v>10</v>
          </cell>
          <cell r="F23" t="str">
            <v>TX</v>
          </cell>
          <cell r="G23">
            <v>640</v>
          </cell>
          <cell r="H23" t="str">
            <v xml:space="preserve">Ridge Harbor </v>
          </cell>
          <cell r="I23">
            <v>142</v>
          </cell>
          <cell r="J23" t="str">
            <v>Burnet</v>
          </cell>
          <cell r="K23" t="str">
            <v>WP</v>
          </cell>
          <cell r="L23" t="str">
            <v>B</v>
          </cell>
        </row>
        <row r="24">
          <cell r="A24">
            <v>500120</v>
          </cell>
          <cell r="B24" t="str">
            <v>Ridge Harbor S</v>
          </cell>
          <cell r="C24" t="str">
            <v>RIDGEHARBOR WW</v>
          </cell>
          <cell r="D24">
            <v>9</v>
          </cell>
          <cell r="E24">
            <v>10</v>
          </cell>
          <cell r="F24" t="str">
            <v>TX</v>
          </cell>
          <cell r="G24">
            <v>640</v>
          </cell>
          <cell r="H24" t="str">
            <v xml:space="preserve">Ridge Harbor </v>
          </cell>
          <cell r="I24">
            <v>142</v>
          </cell>
          <cell r="J24" t="str">
            <v>Burnet</v>
          </cell>
          <cell r="K24" t="str">
            <v>SP</v>
          </cell>
          <cell r="L24" t="str">
            <v>B</v>
          </cell>
        </row>
        <row r="25">
          <cell r="A25">
            <v>500121</v>
          </cell>
          <cell r="B25" t="str">
            <v>Ridge Harbor C</v>
          </cell>
          <cell r="D25">
            <v>9</v>
          </cell>
          <cell r="E25">
            <v>10</v>
          </cell>
          <cell r="F25" t="str">
            <v>TX</v>
          </cell>
          <cell r="G25">
            <v>640</v>
          </cell>
          <cell r="H25" t="str">
            <v xml:space="preserve">Ridge Harbor </v>
          </cell>
          <cell r="I25">
            <v>142</v>
          </cell>
          <cell r="J25" t="str">
            <v>Burnet</v>
          </cell>
          <cell r="K25" t="str">
            <v>AD</v>
          </cell>
          <cell r="L25" t="str">
            <v>B</v>
          </cell>
        </row>
        <row r="26">
          <cell r="A26">
            <v>500122</v>
          </cell>
          <cell r="B26" t="str">
            <v>Sandy Harbor W</v>
          </cell>
          <cell r="C26" t="str">
            <v>SANDYHARBOR WATER</v>
          </cell>
          <cell r="D26">
            <v>9</v>
          </cell>
          <cell r="E26">
            <v>10</v>
          </cell>
          <cell r="F26" t="str">
            <v>TX</v>
          </cell>
          <cell r="G26">
            <v>641</v>
          </cell>
          <cell r="H26" t="str">
            <v xml:space="preserve">Sandy Harbor </v>
          </cell>
          <cell r="I26">
            <v>142</v>
          </cell>
          <cell r="J26" t="str">
            <v>Burnet</v>
          </cell>
          <cell r="K26" t="str">
            <v>WP</v>
          </cell>
          <cell r="L26" t="str">
            <v>B</v>
          </cell>
        </row>
        <row r="27">
          <cell r="A27">
            <v>500123</v>
          </cell>
          <cell r="B27" t="str">
            <v>Silver Creek Village W</v>
          </cell>
          <cell r="C27" t="str">
            <v>SILVERCREEK WATER</v>
          </cell>
          <cell r="D27">
            <v>9</v>
          </cell>
          <cell r="E27">
            <v>10</v>
          </cell>
          <cell r="F27" t="str">
            <v>TX</v>
          </cell>
          <cell r="G27">
            <v>642</v>
          </cell>
          <cell r="H27" t="str">
            <v xml:space="preserve">Silver Creek Village </v>
          </cell>
          <cell r="I27">
            <v>142</v>
          </cell>
          <cell r="J27" t="str">
            <v>Burnet</v>
          </cell>
          <cell r="K27" t="str">
            <v>WP</v>
          </cell>
          <cell r="L27" t="str">
            <v>B</v>
          </cell>
        </row>
        <row r="28">
          <cell r="A28">
            <v>500124</v>
          </cell>
          <cell r="B28" t="str">
            <v>Smithwick Mills W</v>
          </cell>
          <cell r="C28" t="str">
            <v>SMITHWICKMILLS WATER</v>
          </cell>
          <cell r="D28">
            <v>9</v>
          </cell>
          <cell r="E28">
            <v>10</v>
          </cell>
          <cell r="F28" t="str">
            <v>TX</v>
          </cell>
          <cell r="G28">
            <v>643</v>
          </cell>
          <cell r="H28" t="str">
            <v xml:space="preserve">Smithwick Mills </v>
          </cell>
          <cell r="I28">
            <v>142</v>
          </cell>
          <cell r="J28" t="str">
            <v>Burnet</v>
          </cell>
          <cell r="K28" t="str">
            <v>WP</v>
          </cell>
          <cell r="L28" t="str">
            <v>B</v>
          </cell>
        </row>
        <row r="29">
          <cell r="A29">
            <v>500125</v>
          </cell>
          <cell r="B29" t="str">
            <v>Southeast Admin</v>
          </cell>
          <cell r="C29" t="str">
            <v>SOUTHEAST REGION</v>
          </cell>
          <cell r="D29">
            <v>9</v>
          </cell>
          <cell r="E29">
            <v>10</v>
          </cell>
          <cell r="F29" t="str">
            <v>TX</v>
          </cell>
          <cell r="G29">
            <v>644</v>
          </cell>
          <cell r="H29" t="str">
            <v>Southeast</v>
          </cell>
          <cell r="I29" t="str">
            <v>000</v>
          </cell>
          <cell r="J29" t="str">
            <v>Various</v>
          </cell>
          <cell r="K29" t="str">
            <v>AD</v>
          </cell>
          <cell r="L29" t="str">
            <v>B</v>
          </cell>
        </row>
        <row r="30">
          <cell r="A30">
            <v>500126</v>
          </cell>
          <cell r="B30" t="str">
            <v>Spicewood Beach W</v>
          </cell>
          <cell r="C30" t="str">
            <v>SPICEWOODBEACH WATER</v>
          </cell>
          <cell r="D30">
            <v>9</v>
          </cell>
          <cell r="E30">
            <v>10</v>
          </cell>
          <cell r="F30" t="str">
            <v>TX</v>
          </cell>
          <cell r="G30">
            <v>645</v>
          </cell>
          <cell r="H30" t="str">
            <v xml:space="preserve">Spicewood Beach </v>
          </cell>
          <cell r="I30">
            <v>142</v>
          </cell>
          <cell r="J30" t="str">
            <v>Burnet</v>
          </cell>
          <cell r="K30" t="str">
            <v>WP</v>
          </cell>
          <cell r="L30" t="str">
            <v>B</v>
          </cell>
        </row>
        <row r="31">
          <cell r="A31">
            <v>500127</v>
          </cell>
          <cell r="B31" t="str">
            <v>Summit Springs W</v>
          </cell>
          <cell r="C31" t="str">
            <v>SUMMITSPRINGS WATER</v>
          </cell>
          <cell r="D31">
            <v>9</v>
          </cell>
          <cell r="E31">
            <v>10</v>
          </cell>
          <cell r="F31" t="str">
            <v>TX</v>
          </cell>
          <cell r="G31">
            <v>646</v>
          </cell>
          <cell r="H31" t="str">
            <v xml:space="preserve">Summit Springs </v>
          </cell>
          <cell r="I31">
            <v>142</v>
          </cell>
          <cell r="J31" t="str">
            <v>Burnet</v>
          </cell>
          <cell r="K31" t="str">
            <v>WP</v>
          </cell>
          <cell r="L31" t="str">
            <v>B</v>
          </cell>
        </row>
        <row r="32">
          <cell r="A32">
            <v>500128</v>
          </cell>
          <cell r="B32" t="str">
            <v>Tow Village W</v>
          </cell>
          <cell r="C32" t="str">
            <v>TOW VILLAGE WATER</v>
          </cell>
          <cell r="D32">
            <v>9</v>
          </cell>
          <cell r="E32">
            <v>10</v>
          </cell>
          <cell r="F32" t="str">
            <v>TX</v>
          </cell>
          <cell r="G32">
            <v>647</v>
          </cell>
          <cell r="H32" t="str">
            <v xml:space="preserve">Tow Village </v>
          </cell>
          <cell r="I32">
            <v>140</v>
          </cell>
          <cell r="J32" t="str">
            <v>Llano</v>
          </cell>
          <cell r="K32" t="str">
            <v>WP</v>
          </cell>
          <cell r="L32" t="str">
            <v>B</v>
          </cell>
        </row>
        <row r="33">
          <cell r="A33">
            <v>500129</v>
          </cell>
          <cell r="B33" t="str">
            <v>Windowmere Oaks W</v>
          </cell>
          <cell r="C33" t="str">
            <v>WINDOWMEREOAKS WATER</v>
          </cell>
          <cell r="D33">
            <v>9</v>
          </cell>
          <cell r="E33">
            <v>10</v>
          </cell>
          <cell r="F33" t="str">
            <v>TX</v>
          </cell>
          <cell r="G33">
            <v>648</v>
          </cell>
          <cell r="H33" t="str">
            <v xml:space="preserve">Windowmere Oaks </v>
          </cell>
          <cell r="I33">
            <v>142</v>
          </cell>
          <cell r="J33" t="str">
            <v>Burnet</v>
          </cell>
          <cell r="K33" t="str">
            <v>WP</v>
          </cell>
          <cell r="L33" t="str">
            <v>B</v>
          </cell>
        </row>
        <row r="34">
          <cell r="A34">
            <v>500130</v>
          </cell>
          <cell r="B34" t="str">
            <v>Windowmere Oaks S</v>
          </cell>
          <cell r="C34" t="str">
            <v>WINDOWMEREOAKS WW</v>
          </cell>
          <cell r="D34">
            <v>9</v>
          </cell>
          <cell r="E34">
            <v>10</v>
          </cell>
          <cell r="F34" t="str">
            <v>TX</v>
          </cell>
          <cell r="G34">
            <v>648</v>
          </cell>
          <cell r="H34" t="str">
            <v xml:space="preserve">Windowmere Oaks </v>
          </cell>
          <cell r="I34">
            <v>142</v>
          </cell>
          <cell r="J34" t="str">
            <v>Burnet</v>
          </cell>
          <cell r="K34" t="str">
            <v>SP</v>
          </cell>
          <cell r="L34" t="str">
            <v>B</v>
          </cell>
        </row>
        <row r="35">
          <cell r="A35">
            <v>500131</v>
          </cell>
          <cell r="B35" t="str">
            <v>Windowmere Oaks C</v>
          </cell>
          <cell r="D35">
            <v>9</v>
          </cell>
          <cell r="E35">
            <v>10</v>
          </cell>
          <cell r="F35" t="str">
            <v>TX</v>
          </cell>
          <cell r="G35">
            <v>648</v>
          </cell>
          <cell r="H35" t="str">
            <v xml:space="preserve">Windowmere Oaks </v>
          </cell>
          <cell r="I35">
            <v>142</v>
          </cell>
          <cell r="J35" t="str">
            <v>Burnet</v>
          </cell>
          <cell r="K35" t="str">
            <v>AD</v>
          </cell>
          <cell r="L35" t="str">
            <v>B</v>
          </cell>
        </row>
        <row r="36">
          <cell r="A36">
            <v>500132</v>
          </cell>
          <cell r="B36" t="str">
            <v>Windmill Ranch W</v>
          </cell>
          <cell r="C36" t="str">
            <v>WINDMILLRANCH WATER</v>
          </cell>
          <cell r="D36">
            <v>9</v>
          </cell>
          <cell r="E36">
            <v>10</v>
          </cell>
          <cell r="F36" t="str">
            <v>TX</v>
          </cell>
          <cell r="G36">
            <v>649</v>
          </cell>
          <cell r="H36" t="str">
            <v>Windmill Ranch</v>
          </cell>
          <cell r="I36">
            <v>146</v>
          </cell>
          <cell r="J36" t="str">
            <v xml:space="preserve">Bastrop </v>
          </cell>
          <cell r="K36" t="str">
            <v>WP</v>
          </cell>
          <cell r="L36" t="str">
            <v>B</v>
          </cell>
        </row>
        <row r="37">
          <cell r="A37">
            <v>500133</v>
          </cell>
          <cell r="B37" t="str">
            <v>Windmill Ranch S</v>
          </cell>
          <cell r="C37" t="str">
            <v>WINDMILLRANCH WW</v>
          </cell>
          <cell r="D37">
            <v>9</v>
          </cell>
          <cell r="E37">
            <v>10</v>
          </cell>
          <cell r="F37" t="str">
            <v>TX</v>
          </cell>
          <cell r="G37">
            <v>649</v>
          </cell>
          <cell r="H37" t="str">
            <v>Windmill Ranch</v>
          </cell>
          <cell r="I37">
            <v>146</v>
          </cell>
          <cell r="J37" t="str">
            <v>Bastrop</v>
          </cell>
          <cell r="K37" t="str">
            <v>SP</v>
          </cell>
          <cell r="L37" t="str">
            <v>B</v>
          </cell>
        </row>
        <row r="38">
          <cell r="A38">
            <v>500134</v>
          </cell>
          <cell r="B38" t="str">
            <v>Windmill Ranch C</v>
          </cell>
          <cell r="D38">
            <v>9</v>
          </cell>
          <cell r="E38">
            <v>10</v>
          </cell>
          <cell r="F38" t="str">
            <v>TX</v>
          </cell>
          <cell r="G38">
            <v>649</v>
          </cell>
          <cell r="H38" t="str">
            <v>Windmill Ranch</v>
          </cell>
          <cell r="I38">
            <v>146</v>
          </cell>
          <cell r="J38" t="str">
            <v>Bastrop</v>
          </cell>
          <cell r="K38" t="str">
            <v>AD</v>
          </cell>
          <cell r="L38" t="str">
            <v>B</v>
          </cell>
        </row>
        <row r="39">
          <cell r="A39">
            <v>500135</v>
          </cell>
          <cell r="B39" t="str">
            <v>Canyon of the Eagles Resort</v>
          </cell>
          <cell r="D39">
            <v>9</v>
          </cell>
          <cell r="E39">
            <v>10</v>
          </cell>
          <cell r="F39" t="str">
            <v>TX</v>
          </cell>
          <cell r="G39">
            <v>708</v>
          </cell>
          <cell r="H39" t="str">
            <v>Canyon of the Eagles Resort</v>
          </cell>
          <cell r="I39">
            <v>142</v>
          </cell>
          <cell r="J39" t="str">
            <v>Burnet</v>
          </cell>
          <cell r="K39" t="str">
            <v>WP</v>
          </cell>
          <cell r="L39" t="str">
            <v>B</v>
          </cell>
        </row>
        <row r="40">
          <cell r="A40">
            <v>501100</v>
          </cell>
          <cell r="B40" t="str">
            <v>Mitchell County Admin</v>
          </cell>
          <cell r="D40">
            <v>9</v>
          </cell>
          <cell r="E40">
            <v>10</v>
          </cell>
          <cell r="F40" t="str">
            <v>TX</v>
          </cell>
          <cell r="G40">
            <v>686</v>
          </cell>
          <cell r="H40" t="str">
            <v>Mitchell County</v>
          </cell>
          <cell r="I40" t="str">
            <v>163</v>
          </cell>
          <cell r="J40" t="str">
            <v>Mitchell</v>
          </cell>
          <cell r="L40" t="str">
            <v>B</v>
          </cell>
        </row>
        <row r="41">
          <cell r="A41">
            <v>501101</v>
          </cell>
          <cell r="B41" t="str">
            <v>Mitchell County Water</v>
          </cell>
          <cell r="C41" t="str">
            <v>MITCHELL COUNTY WATE</v>
          </cell>
          <cell r="D41">
            <v>9</v>
          </cell>
          <cell r="E41">
            <v>10</v>
          </cell>
          <cell r="F41" t="str">
            <v>TX</v>
          </cell>
          <cell r="G41">
            <v>686</v>
          </cell>
          <cell r="H41" t="str">
            <v>Mitchell County</v>
          </cell>
          <cell r="I41" t="str">
            <v>163</v>
          </cell>
          <cell r="J41" t="str">
            <v>Mitchell</v>
          </cell>
          <cell r="K41" t="str">
            <v>WP</v>
          </cell>
          <cell r="L41" t="str">
            <v>B</v>
          </cell>
        </row>
        <row r="42">
          <cell r="A42">
            <v>501102</v>
          </cell>
          <cell r="B42" t="str">
            <v>Mitchelle County Gas</v>
          </cell>
          <cell r="C42" t="str">
            <v>MITCHELL COUNTY GAS</v>
          </cell>
          <cell r="D42">
            <v>9</v>
          </cell>
          <cell r="E42">
            <v>10</v>
          </cell>
          <cell r="F42" t="str">
            <v>TX</v>
          </cell>
          <cell r="G42">
            <v>686</v>
          </cell>
          <cell r="H42" t="str">
            <v>Mitchell County</v>
          </cell>
          <cell r="I42" t="str">
            <v>163</v>
          </cell>
          <cell r="J42" t="str">
            <v>Mitchell</v>
          </cell>
          <cell r="K42" t="str">
            <v>GP</v>
          </cell>
          <cell r="L42" t="str">
            <v>C</v>
          </cell>
        </row>
        <row r="43">
          <cell r="A43">
            <v>2016500</v>
          </cell>
          <cell r="B43" t="str">
            <v>HILL COUNTRY DEPOT</v>
          </cell>
        </row>
        <row r="44">
          <cell r="A44">
            <v>2016501</v>
          </cell>
          <cell r="B44" t="str">
            <v>ALLEYTON WWTP IMPROVEMENTS - E</v>
          </cell>
        </row>
        <row r="45">
          <cell r="A45">
            <v>2016503</v>
          </cell>
          <cell r="B45" t="str">
            <v>GENERAL ADDITIONS - CAMP SWIFT</v>
          </cell>
        </row>
        <row r="46">
          <cell r="A46">
            <v>2016506</v>
          </cell>
          <cell r="B46" t="str">
            <v>PARADISE PT GSTS</v>
          </cell>
        </row>
        <row r="47">
          <cell r="A47">
            <v>2016507</v>
          </cell>
          <cell r="B47" t="str">
            <v>OPERATIONS (CAPX) - QUAIL CREE</v>
          </cell>
        </row>
        <row r="48">
          <cell r="A48">
            <v>2016509</v>
          </cell>
          <cell r="B48" t="str">
            <v>GENERAL ADDITIONS - RIDGEHARBO</v>
          </cell>
        </row>
        <row r="49">
          <cell r="A49">
            <v>2016510</v>
          </cell>
          <cell r="B49" t="str">
            <v>GENERAL ADDITIONS - SPICEWOOD</v>
          </cell>
        </row>
        <row r="50">
          <cell r="A50">
            <v>2016512</v>
          </cell>
          <cell r="B50" t="str">
            <v>OPERATIONS (CAPX) - MATAGORDA</v>
          </cell>
        </row>
        <row r="51">
          <cell r="A51">
            <v>2016513</v>
          </cell>
          <cell r="B51" t="str">
            <v>GENERAL ADDITIONS - HILL COUNT</v>
          </cell>
        </row>
        <row r="52">
          <cell r="A52">
            <v>2016514</v>
          </cell>
          <cell r="B52" t="str">
            <v>GENERAL ADDITIONS (CAPX) - SOU</v>
          </cell>
        </row>
        <row r="53">
          <cell r="A53">
            <v>2016518</v>
          </cell>
          <cell r="B53" t="str">
            <v>GENERAL ADDITIONS (CAPX) NE WA</v>
          </cell>
        </row>
        <row r="54">
          <cell r="A54">
            <v>2016519</v>
          </cell>
          <cell r="B54" t="str">
            <v>BUCHANAN WATER - THE CLIFFS AT</v>
          </cell>
        </row>
        <row r="55">
          <cell r="A55">
            <v>2016521</v>
          </cell>
          <cell r="B55" t="str">
            <v>LAKE BUCHANAN WTP EXPANSION</v>
          </cell>
        </row>
        <row r="56">
          <cell r="A56">
            <v>2016532</v>
          </cell>
          <cell r="B56" t="str">
            <v>LOMETA WASTEWATER - PURCHASE W</v>
          </cell>
        </row>
        <row r="57">
          <cell r="A57">
            <v>2016533</v>
          </cell>
          <cell r="B57" t="str">
            <v>PURCHASE AMR METERS</v>
          </cell>
        </row>
        <row r="58">
          <cell r="A58">
            <v>2016535</v>
          </cell>
          <cell r="B58" t="str">
            <v>RIDGEHARBOR WATER - WTP IMPROV</v>
          </cell>
        </row>
        <row r="59">
          <cell r="A59">
            <v>2016539</v>
          </cell>
          <cell r="B59" t="str">
            <v>BUCHANAN - WHOLESALE CONSUMER</v>
          </cell>
        </row>
        <row r="60">
          <cell r="A60">
            <v>2016542</v>
          </cell>
          <cell r="B60" t="str">
            <v>NEWC EMERGENCY RESPONSE  MAY F</v>
          </cell>
        </row>
        <row r="61">
          <cell r="A61">
            <v>2016543</v>
          </cell>
          <cell r="B61" t="str">
            <v>LOMETA - REPLACE 3" WITH 4" PV</v>
          </cell>
        </row>
        <row r="62">
          <cell r="A62">
            <v>2016544</v>
          </cell>
          <cell r="B62" t="str">
            <v>BANK ACCOUNT FEES - TWDB GRANT</v>
          </cell>
        </row>
        <row r="63">
          <cell r="A63">
            <v>2016545</v>
          </cell>
          <cell r="B63" t="str">
            <v>SPICEWOOD MAIN EXTENSION</v>
          </cell>
        </row>
        <row r="64">
          <cell r="A64">
            <v>2016546</v>
          </cell>
          <cell r="B64" t="str">
            <v>RIDGEHARBOR WW DISPOSAL UPGRAD</v>
          </cell>
        </row>
        <row r="65">
          <cell r="A65">
            <v>2016552</v>
          </cell>
          <cell r="B65" t="str">
            <v>LCRA GRANT - AMR LOMETA</v>
          </cell>
        </row>
        <row r="66">
          <cell r="A66">
            <v>2016554</v>
          </cell>
          <cell r="B66" t="str">
            <v>OFFICE FURNITURE</v>
          </cell>
        </row>
        <row r="67">
          <cell r="A67">
            <v>2016555</v>
          </cell>
          <cell r="B67" t="str">
            <v>TOW/BONANZA BNY MELLON BANK EN</v>
          </cell>
        </row>
        <row r="68">
          <cell r="A68">
            <v>2016556</v>
          </cell>
          <cell r="B68" t="str">
            <v>INVOICE 3529305228 ROAD CUT PE</v>
          </cell>
        </row>
        <row r="69">
          <cell r="A69">
            <v>2016557</v>
          </cell>
          <cell r="B69" t="str">
            <v>INVOICE 3529305229 ROAD CUT PE</v>
          </cell>
        </row>
        <row r="70">
          <cell r="A70">
            <v>2016558</v>
          </cell>
          <cell r="B70" t="str">
            <v>INVOICE 3529305250</v>
          </cell>
        </row>
        <row r="71">
          <cell r="A71">
            <v>2016559</v>
          </cell>
          <cell r="B71" t="str">
            <v>TOW/BONANZA REFUND</v>
          </cell>
        </row>
        <row r="72">
          <cell r="A72">
            <v>2016560</v>
          </cell>
          <cell r="B72" t="str">
            <v>TITLE COMMITMENT COSTS</v>
          </cell>
        </row>
        <row r="73">
          <cell r="A73">
            <v>2016561</v>
          </cell>
          <cell r="B73" t="str">
            <v>LOMETA-REPLAST 6" WATER MAIN</v>
          </cell>
        </row>
        <row r="74">
          <cell r="A74">
            <v>2016565</v>
          </cell>
          <cell r="B74" t="str">
            <v>OPERATIONS (CAPX)-BUCHANAN WAT</v>
          </cell>
        </row>
        <row r="75">
          <cell r="A75">
            <v>2016566</v>
          </cell>
          <cell r="B75" t="str">
            <v>LIFT STATION 2 IMPROVEMENTS</v>
          </cell>
        </row>
        <row r="76">
          <cell r="A76">
            <v>2016567</v>
          </cell>
          <cell r="B76" t="str">
            <v>NEWC FLOOD RECOVERY</v>
          </cell>
        </row>
        <row r="77">
          <cell r="A77">
            <v>2016568</v>
          </cell>
          <cell r="B77" t="str">
            <v>CUTX O&amp;M BURRISS W</v>
          </cell>
        </row>
        <row r="78">
          <cell r="A78">
            <v>2016569</v>
          </cell>
          <cell r="B78" t="str">
            <v>CUTX O&amp;M 3G</v>
          </cell>
        </row>
        <row r="79">
          <cell r="A79">
            <v>2016570</v>
          </cell>
          <cell r="B79" t="str">
            <v>CUTX O&amp;M SILVER CREEK</v>
          </cell>
        </row>
        <row r="80">
          <cell r="A80">
            <v>2016571</v>
          </cell>
          <cell r="B80" t="str">
            <v>CUTX O&amp;M COTE</v>
          </cell>
        </row>
        <row r="81">
          <cell r="A81">
            <v>2016575</v>
          </cell>
          <cell r="B81" t="str">
            <v>CUTX O&amp;M BURRISS WW</v>
          </cell>
        </row>
        <row r="82">
          <cell r="A82">
            <v>2016577</v>
          </cell>
          <cell r="B82" t="str">
            <v>2016 M&amp;S ENGINEERING TX DOT PE</v>
          </cell>
        </row>
        <row r="83">
          <cell r="A83">
            <v>2016578</v>
          </cell>
          <cell r="B83" t="str">
            <v>NEWC WELL 6 REHAB</v>
          </cell>
        </row>
        <row r="84">
          <cell r="A84">
            <v>2017009</v>
          </cell>
          <cell r="B84" t="str">
            <v>W/WW RELOCATE FOR LCRA SUBSTA</v>
          </cell>
        </row>
        <row r="85">
          <cell r="A85">
            <v>2016563</v>
          </cell>
          <cell r="B85" t="str">
            <v>MITCHELL COUNTY WATER-GENERAL</v>
          </cell>
        </row>
        <row r="86">
          <cell r="A86">
            <v>2016576</v>
          </cell>
          <cell r="B86" t="str">
            <v>MITCHELL COUNTY GAS GENERAL OP</v>
          </cell>
        </row>
        <row r="87">
          <cell r="A87">
            <v>2017009</v>
          </cell>
          <cell r="B87" t="str">
            <v>W/WW RELOCATE FOR LCRA SUBSTA</v>
          </cell>
        </row>
      </sheetData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WSC Factor"/>
      <sheetName val="WSC RB Adj"/>
      <sheetName val="CWS Off RB"/>
      <sheetName val="WSC ERC Adj"/>
      <sheetName val="WSC Alloc Adj"/>
      <sheetName val="WSC Exp Adj"/>
      <sheetName val="CWS Off Adj"/>
      <sheetName val="CWS Off Cost"/>
      <sheetName val="CWS Off %"/>
      <sheetName val="Legal Fees"/>
      <sheetName val="Other Outside Srv"/>
      <sheetName val="Finders Fees"/>
      <sheetName val="WSC Exp Alloc"/>
      <sheetName val="Benefits"/>
      <sheetName val="WSC Exp Compare"/>
      <sheetName val="CWS Off Exp"/>
      <sheetName val="CWS Off Compare"/>
      <sheetName val="WSC RB Alloc Per Books"/>
      <sheetName val="WSC RB Compare"/>
      <sheetName val="Insurance"/>
      <sheetName val="Audit Fees"/>
      <sheetName val="Oper Alloc - Dec 07"/>
      <sheetName val="Health Benefits"/>
      <sheetName val="Other Benefits"/>
    </sheetNames>
    <sheetDataSet>
      <sheetData sheetId="0">
        <row r="4">
          <cell r="C4" t="str">
            <v>For the Test Year Ended December 31, 2007</v>
          </cell>
        </row>
        <row r="42">
          <cell r="A42" t="str">
            <v>Calculated by the Public Staff based on information provided by the Company.</v>
          </cell>
        </row>
      </sheetData>
      <sheetData sheetId="1">
        <row r="1">
          <cell r="C1" t="str">
            <v>CAROLINA WATER SERVICE, INC., OF NC</v>
          </cell>
        </row>
        <row r="2">
          <cell r="C2" t="str">
            <v>Docket No. W-354, Sub 314</v>
          </cell>
        </row>
        <row r="4">
          <cell r="C4" t="str">
            <v>For The Test Year Ended December 31, 2007</v>
          </cell>
        </row>
        <row r="101">
          <cell r="C101" t="str">
            <v>CAROLINA TRACE UTILITIES, INC.</v>
          </cell>
        </row>
        <row r="102">
          <cell r="C102" t="str">
            <v>Docket No. W-1013, Sub 7</v>
          </cell>
        </row>
        <row r="152">
          <cell r="C152" t="str">
            <v>CWS SYSTEMS, INC.</v>
          </cell>
        </row>
        <row r="153">
          <cell r="C153" t="str">
            <v>Docket No. W-778, Sub 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12.31.15 ERC avail adjust  "/>
      <sheetName val="Control Panel"/>
      <sheetName val="TB Worksheet"/>
      <sheetName val="Trial Balance Schedules&gt;&gt;"/>
      <sheetName val="Trial Balance- AA &amp; UA"/>
      <sheetName val="Linked TB-AA"/>
      <sheetName val="Linked TB-UA"/>
      <sheetName val="Table"/>
      <sheetName val="COPY ELECTRONIC TB HERE"/>
      <sheetName val="Lead Schedules&gt;&gt;&gt;"/>
      <sheetName val="Rate Base"/>
      <sheetName val="Income Statement"/>
      <sheetName val="Balance Sheet"/>
      <sheetName val="Sapphire Valley Bill Sheet"/>
      <sheetName val="Rate Base Supporting Sched&gt;&gt;&gt;"/>
      <sheetName val="Direct Plant in Service"/>
      <sheetName val="Direct Depreciation"/>
      <sheetName val="Allocated Plant in Service"/>
      <sheetName val="Cash Working Capital"/>
      <sheetName val="CIAC"/>
      <sheetName val="AIAC"/>
      <sheetName val="ADIT"/>
      <sheetName val="ADIT-1"/>
      <sheetName val="ADIT-2"/>
      <sheetName val="Customer Deposits"/>
      <sheetName val="Gain on Sale &amp; Flow Back Taxes"/>
      <sheetName val="PAA"/>
      <sheetName val="Excess Book Value"/>
      <sheetName val="Cost Free Capital"/>
      <sheetName val="Average Tax Accruals"/>
      <sheetName val="Deferred Charges"/>
      <sheetName val="Proforma Plant"/>
      <sheetName val="Alloc of State computers"/>
      <sheetName val="Alloc of WSC computers"/>
      <sheetName val="wp-c3d-diff between tax and boo"/>
      <sheetName val="Inc State Supporting Schedl&gt;&gt;"/>
      <sheetName val="Revenue Schedules&gt;&gt;"/>
      <sheetName val="Present &amp; Proposed Revenues"/>
      <sheetName val="Avarage Bill Calculation"/>
      <sheetName val="Uncollectibles"/>
      <sheetName val="wp-appendix"/>
      <sheetName val="Wp-b Salary"/>
      <sheetName val="wp b1- Allocation of Staff"/>
      <sheetName val="Wp-b2 Salary Captime"/>
      <sheetName val="wp-b3 Calc of Health and Other "/>
      <sheetName val="WSC Salaries"/>
      <sheetName val="wp-b4 office salaries"/>
      <sheetName val="wp-d-rc.exp"/>
      <sheetName val="TOTI"/>
      <sheetName val="Income Taxes"/>
      <sheetName val="WP g-2 Calculation of DPFD %"/>
      <sheetName val="WP g-3 Calculation of DPFD"/>
      <sheetName val="wp k Water Ex. Cap."/>
      <sheetName val="Penalities"/>
      <sheetName val="wp-n-CPI"/>
      <sheetName val="Wp-o-repression adjustment"/>
      <sheetName val="Allocation of Expenses"/>
      <sheetName val="Wp-p1 foot notes"/>
      <sheetName val="wp-p1a foot notes"/>
      <sheetName val="Allocation of Vehicles"/>
      <sheetName val="Allocation of Trans Exp"/>
      <sheetName val="wp-p5 WSC Salary Allocation"/>
      <sheetName val="wp-p6 wsc legal fees"/>
      <sheetName val="wp-p7 WSC outside services"/>
      <sheetName val="Insurance"/>
      <sheetName val="Revenue Requirement Calc&gt;&gt;&gt;"/>
      <sheetName val="Rentention Factors"/>
      <sheetName val="Return"/>
      <sheetName val="Capital Structure"/>
      <sheetName val="Revenue Requirement"/>
      <sheetName val="Sheet2"/>
      <sheetName val="Cover Page"/>
      <sheetName val="Table of Contents"/>
      <sheetName val="ERC Adjustment "/>
      <sheetName val="Plant in Service"/>
      <sheetName val="Depreciation"/>
      <sheetName val="Forfeited Discounts"/>
      <sheetName val="Maintenance Expenses&gt;&gt;&gt;"/>
      <sheetName val="Salaries and Wages&gt;&gt;"/>
      <sheetName val="Salary Inputs"/>
      <sheetName val="Allocation of Staff Calculation"/>
      <sheetName val="Maintenance Salaries"/>
      <sheetName val="General Salaries&gt;&gt;"/>
      <sheetName val="Customer Service Salaries"/>
      <sheetName val="NorthBrook"/>
      <sheetName val="North Carolina Leadership"/>
      <sheetName val="Salary Captime"/>
      <sheetName val="Purchase Power"/>
      <sheetName val="Purchased Water &amp; Sewer"/>
      <sheetName val="Maintenance &amp; Repair"/>
      <sheetName val="Maintenance Testing"/>
      <sheetName val="Meter Reading"/>
      <sheetName val="Chemicals"/>
      <sheetName val="Transportation Expense Summary"/>
      <sheetName val="Alloc of Transportation Exp"/>
      <sheetName val="Outside Service"/>
      <sheetName val="General Expenses&gt;&gt;"/>
      <sheetName val="Office Supplies &amp; Other Exp"/>
      <sheetName val="Regulatory Commission Exp"/>
      <sheetName val="Rate Case Expense"/>
      <sheetName val="Pension &amp; Other Benefit Summary"/>
      <sheetName val="Pension &amp; Other Benefits"/>
      <sheetName val="Rent"/>
      <sheetName val="Office Utilities"/>
      <sheetName val="Miscellaneous"/>
      <sheetName val="Depreciation Expense"/>
      <sheetName val="PAA Amortization"/>
      <sheetName val="CIAC Amortization"/>
      <sheetName val="ITC Amortization"/>
      <sheetName val="ROE Percentages"/>
      <sheetName val="Service Revenues Requirement"/>
      <sheetName val="Billing Analysis"/>
    </sheetNames>
    <sheetDataSet>
      <sheetData sheetId="0">
        <row r="5">
          <cell r="C5" t="str">
            <v>Elk River</v>
          </cell>
        </row>
        <row r="18">
          <cell r="D18">
            <v>1.4543520063223616E-3</v>
          </cell>
        </row>
        <row r="19">
          <cell r="D19">
            <v>7.3314605980443507E-3</v>
          </cell>
        </row>
        <row r="20">
          <cell r="D20">
            <v>7.3314605980443507E-3</v>
          </cell>
        </row>
        <row r="21">
          <cell r="D21">
            <v>7.4128085033602258E-3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L2">
            <v>6940.37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Return"/>
      <sheetName val="Sewer Return"/>
      <sheetName val="Combined RB (KF)"/>
      <sheetName val="Water RB (KF)"/>
      <sheetName val="Sewer RB (KF)"/>
      <sheetName val="Water plant"/>
      <sheetName val="Sewer plant"/>
      <sheetName val="Plant Adj"/>
      <sheetName val="Vehicles"/>
      <sheetName val="Computer"/>
      <sheetName val="Accum. Depr."/>
      <sheetName val="Org Costs"/>
      <sheetName val="Working Capital"/>
      <sheetName val="CIAC"/>
      <sheetName val="Mgmt Fees"/>
      <sheetName val="ADIT"/>
      <sheetName val="PAA"/>
      <sheetName val="Sub81PAA"/>
      <sheetName val="WSC RB"/>
      <sheetName val="Proforma"/>
      <sheetName val="Unamort. Deferred"/>
      <sheetName val="Def Maint"/>
      <sheetName val="Water Ex. Cap."/>
      <sheetName val="Ex. Book"/>
      <sheetName val="Cost Free"/>
      <sheetName val="CWS Off RB"/>
      <sheetName val="AFUDC"/>
      <sheetName val="Combined noi "/>
      <sheetName val="Water noi"/>
      <sheetName val="Sewer noi"/>
      <sheetName val="Depreciation"/>
      <sheetName val="Water comp."/>
      <sheetName val="Sewer comp."/>
      <sheetName val="Water footnotes"/>
      <sheetName val="Sewer footnotes"/>
      <sheetName val="Water misc. rev."/>
      <sheetName val="Sewer misc. rev."/>
      <sheetName val="Forfeit"/>
      <sheetName val="Uncollectibles"/>
      <sheetName val="Salaries"/>
      <sheetName val="Purchased Power"/>
      <sheetName val="Purchased Water &amp; Sewer"/>
      <sheetName val="Maint. &amp; Repair"/>
      <sheetName val="M&amp;R Deferred"/>
      <sheetName val="Chemicals"/>
      <sheetName val="Transportation"/>
      <sheetName val="Plant Salaries"/>
      <sheetName val="Outside Services-other"/>
      <sheetName val="Office Supplies"/>
      <sheetName val="Rate case"/>
      <sheetName val="Pension"/>
      <sheetName val="Other Insurance"/>
      <sheetName val="Miscellaneous"/>
      <sheetName val="Adjustment to CWS Office Exp"/>
      <sheetName val="Adjustment to WSC Expenses"/>
      <sheetName val="WSC Adj Factors"/>
      <sheetName val="Interest"/>
      <sheetName val="Water Annual."/>
      <sheetName val="Sewer Annual."/>
      <sheetName val="Property taxes"/>
      <sheetName val="Payroll Taxes"/>
      <sheetName val="Water Taxes"/>
      <sheetName val="Prod Deduct"/>
      <sheetName val="Sewer Taxes"/>
      <sheetName val="Water Rev. Req."/>
      <sheetName val="Sewer Rev. Req."/>
      <sheetName val="North Topsail Allocations"/>
      <sheetName val="PKS"/>
      <sheetName val="Water - Return - OR"/>
      <sheetName val="Sewer - Return - OR"/>
      <sheetName val="Water Inflat."/>
      <sheetName val="Water Ratios"/>
      <sheetName val="Sewer Inflat. "/>
      <sheetName val="Sewer Ratios"/>
      <sheetName val="New customer"/>
      <sheetName val="NSF"/>
      <sheetName val="Cut Off"/>
      <sheetName val="Corolla Return"/>
      <sheetName val="Corolla RB"/>
      <sheetName val="Corolla NOI"/>
      <sheetName val="Corolla Taxes"/>
      <sheetName val="Corolla Rev Rqmt"/>
      <sheetName val="PKS NOI"/>
      <sheetName val="PKS Taxes"/>
    </sheetNames>
    <sheetDataSet>
      <sheetData sheetId="0" refreshError="1">
        <row r="2">
          <cell r="C2" t="str">
            <v>CAROLINA WATER SERVICE, INC OF NC</v>
          </cell>
        </row>
        <row r="4">
          <cell r="C4" t="str">
            <v>For the Test Year Ended June 30,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7 Close&gt;&gt;"/>
      <sheetName val="807 AvB"/>
      <sheetName val="807 Variance"/>
      <sheetName val="807 Full Year"/>
      <sheetName val="500 Close&gt;&gt;"/>
      <sheetName val="500 AvB"/>
      <sheetName val="500 Variance"/>
      <sheetName val="500 Full Year"/>
      <sheetName val="501 Close&gt;&gt;"/>
      <sheetName val="501 AvB"/>
      <sheetName val="501 Variance"/>
      <sheetName val="501 Full Year"/>
      <sheetName val="ReportsSentNB&gt;&gt;&gt;"/>
      <sheetName val="DetailFullYrForecast Feb2017"/>
      <sheetName val="HighLevelFullYrForecast Feb2017"/>
      <sheetName val="HiLvlFullYrFrcastVSPrior Feb "/>
      <sheetName val="Lead(RateCaseTrkr)"/>
      <sheetName val="Rate Case Tracker Feb"/>
      <sheetName val="ForecastRiskOpportunities Feb"/>
      <sheetName val="CapSpendForecast - notused"/>
      <sheetName val="Feb TX AvB (03-08-2017)"/>
      <sheetName val="Texas&gt;&gt;"/>
      <sheetName val="TX AvB"/>
      <sheetName val="TX Full Year "/>
      <sheetName val="Source Data&gt;&gt;"/>
      <sheetName val="2017 Forecast"/>
      <sheetName val="Pivot GL Extract"/>
      <sheetName val="GL Extraction"/>
      <sheetName val="2017 EBITDA Actual-old"/>
      <sheetName val="2017 EBITDA Actual"/>
      <sheetName val="2017 EBITDA Budget"/>
      <sheetName val="Rev Rec MTD"/>
      <sheetName val="Rev Rec YTD"/>
      <sheetName val="2017 AA Ledger"/>
      <sheetName val="2017 BA Ledger"/>
      <sheetName val="Companies Chart"/>
      <sheetName val="CoA"/>
      <sheetName val="CUTX BU list"/>
      <sheetName val="Texas ERCs (Jan201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B2">
            <v>1000</v>
          </cell>
          <cell r="C2" t="str">
            <v xml:space="preserve"> </v>
          </cell>
          <cell r="D2" t="str">
            <v xml:space="preserve">   TOTAL ASSETS</v>
          </cell>
        </row>
        <row r="3">
          <cell r="B3">
            <v>1005</v>
          </cell>
          <cell r="C3" t="str">
            <v xml:space="preserve"> </v>
          </cell>
          <cell r="D3" t="str">
            <v xml:space="preserve">    LONG TERM ASSETS</v>
          </cell>
        </row>
        <row r="4">
          <cell r="B4">
            <v>1010</v>
          </cell>
          <cell r="C4" t="str">
            <v xml:space="preserve"> </v>
          </cell>
          <cell r="D4" t="str">
            <v xml:space="preserve">     PROPERTY, PLANT &amp; EQPT</v>
          </cell>
        </row>
        <row r="5">
          <cell r="B5">
            <v>1015</v>
          </cell>
          <cell r="C5" t="str">
            <v xml:space="preserve"> </v>
          </cell>
          <cell r="D5" t="str">
            <v xml:space="preserve">      WTR UTILITY PLANT IN SER</v>
          </cell>
        </row>
        <row r="6">
          <cell r="B6">
            <v>1020</v>
          </cell>
          <cell r="C6" t="str">
            <v xml:space="preserve"> </v>
          </cell>
          <cell r="D6" t="str">
            <v xml:space="preserve">       ORGANIZATION</v>
          </cell>
        </row>
        <row r="7">
          <cell r="B7">
            <v>1025</v>
          </cell>
          <cell r="C7" t="str">
            <v xml:space="preserve"> </v>
          </cell>
          <cell r="D7" t="str">
            <v xml:space="preserve">       FRANCHISES</v>
          </cell>
        </row>
        <row r="8">
          <cell r="B8">
            <v>1030</v>
          </cell>
          <cell r="C8" t="str">
            <v xml:space="preserve"> </v>
          </cell>
          <cell r="D8" t="str">
            <v xml:space="preserve">       LAND &amp; LAND RIGHTS PUMP</v>
          </cell>
        </row>
        <row r="9">
          <cell r="B9">
            <v>1035</v>
          </cell>
          <cell r="C9" t="str">
            <v xml:space="preserve"> </v>
          </cell>
          <cell r="D9" t="str">
            <v xml:space="preserve">       LAND &amp; LAND RIGHTS WTR </v>
          </cell>
        </row>
        <row r="10">
          <cell r="B10">
            <v>1040</v>
          </cell>
          <cell r="C10" t="str">
            <v xml:space="preserve"> </v>
          </cell>
          <cell r="D10" t="str">
            <v xml:space="preserve">       LAND &amp; LAND RIGHTS TRAN</v>
          </cell>
        </row>
        <row r="11">
          <cell r="B11">
            <v>1045</v>
          </cell>
          <cell r="C11" t="str">
            <v xml:space="preserve"> </v>
          </cell>
          <cell r="D11" t="str">
            <v xml:space="preserve">       LAND &amp; LAND RIGHTS GEN </v>
          </cell>
        </row>
        <row r="12">
          <cell r="B12">
            <v>1050</v>
          </cell>
          <cell r="C12" t="str">
            <v xml:space="preserve"> </v>
          </cell>
          <cell r="D12" t="str">
            <v xml:space="preserve">       STRUCT &amp; IMPRV SRC SUPP</v>
          </cell>
        </row>
        <row r="13">
          <cell r="B13">
            <v>1055</v>
          </cell>
          <cell r="C13" t="str">
            <v xml:space="preserve"> </v>
          </cell>
          <cell r="D13" t="str">
            <v xml:space="preserve">       STRUCT &amp; IMPRV WTR TRT </v>
          </cell>
        </row>
        <row r="14">
          <cell r="B14">
            <v>1060</v>
          </cell>
          <cell r="C14" t="str">
            <v xml:space="preserve"> </v>
          </cell>
          <cell r="D14" t="str">
            <v xml:space="preserve">       STRUCT &amp; IMPRV TRANS DI</v>
          </cell>
        </row>
        <row r="15">
          <cell r="B15">
            <v>1065</v>
          </cell>
          <cell r="C15" t="str">
            <v xml:space="preserve"> </v>
          </cell>
          <cell r="D15" t="str">
            <v xml:space="preserve">       STRUCT &amp; IMPRV GEN PLT</v>
          </cell>
        </row>
        <row r="16">
          <cell r="B16">
            <v>1070</v>
          </cell>
          <cell r="C16" t="str">
            <v xml:space="preserve"> </v>
          </cell>
          <cell r="D16" t="str">
            <v xml:space="preserve">       COLLECTING RESERVOIRS</v>
          </cell>
        </row>
        <row r="17">
          <cell r="B17">
            <v>1075</v>
          </cell>
          <cell r="C17" t="str">
            <v xml:space="preserve"> </v>
          </cell>
          <cell r="D17" t="str">
            <v xml:space="preserve">       LAKE, RIVER, OTHER INTA</v>
          </cell>
        </row>
        <row r="18">
          <cell r="B18">
            <v>1080</v>
          </cell>
          <cell r="C18" t="str">
            <v xml:space="preserve"> </v>
          </cell>
          <cell r="D18" t="str">
            <v xml:space="preserve">       WELLS &amp; SPRINGS</v>
          </cell>
        </row>
        <row r="19">
          <cell r="B19">
            <v>1085</v>
          </cell>
          <cell r="C19" t="str">
            <v xml:space="preserve"> </v>
          </cell>
          <cell r="D19" t="str">
            <v xml:space="preserve">       INFILTRATION GALLERY</v>
          </cell>
        </row>
        <row r="20">
          <cell r="B20">
            <v>1090</v>
          </cell>
          <cell r="C20" t="str">
            <v xml:space="preserve"> </v>
          </cell>
          <cell r="D20" t="str">
            <v xml:space="preserve">       SUPPLY MAINS</v>
          </cell>
        </row>
        <row r="21">
          <cell r="B21">
            <v>1095</v>
          </cell>
          <cell r="C21" t="str">
            <v xml:space="preserve"> </v>
          </cell>
          <cell r="D21" t="str">
            <v xml:space="preserve">       POWER GENERATION EQUIP</v>
          </cell>
        </row>
        <row r="22">
          <cell r="B22">
            <v>1100</v>
          </cell>
          <cell r="C22" t="str">
            <v xml:space="preserve"> </v>
          </cell>
          <cell r="D22" t="str">
            <v xml:space="preserve">       ELECTRIC PUMP EQUIP SRC</v>
          </cell>
        </row>
        <row r="23">
          <cell r="B23">
            <v>1105</v>
          </cell>
          <cell r="C23" t="str">
            <v xml:space="preserve"> </v>
          </cell>
          <cell r="D23" t="str">
            <v xml:space="preserve">       ELECTRIC PUMP EQUIP WTP</v>
          </cell>
        </row>
        <row r="24">
          <cell r="B24">
            <v>1110</v>
          </cell>
          <cell r="C24" t="str">
            <v xml:space="preserve"> </v>
          </cell>
          <cell r="D24" t="str">
            <v xml:space="preserve">       ELECTRIC PUMP EQUIP TRA</v>
          </cell>
        </row>
        <row r="25">
          <cell r="B25">
            <v>1115</v>
          </cell>
          <cell r="C25" t="str">
            <v xml:space="preserve"> </v>
          </cell>
          <cell r="D25" t="str">
            <v xml:space="preserve">       WATER TREATMENT EQPT</v>
          </cell>
        </row>
        <row r="26">
          <cell r="B26">
            <v>1120</v>
          </cell>
          <cell r="C26" t="str">
            <v xml:space="preserve"> </v>
          </cell>
          <cell r="D26" t="str">
            <v xml:space="preserve">       DIST RESV &amp; STANDPIPES</v>
          </cell>
        </row>
        <row r="27">
          <cell r="B27">
            <v>1125</v>
          </cell>
          <cell r="C27" t="str">
            <v xml:space="preserve"> </v>
          </cell>
          <cell r="D27" t="str">
            <v xml:space="preserve">       TRANS &amp; DISTR MAINS</v>
          </cell>
        </row>
        <row r="28">
          <cell r="B28">
            <v>1130</v>
          </cell>
          <cell r="C28" t="str">
            <v xml:space="preserve"> </v>
          </cell>
          <cell r="D28" t="str">
            <v xml:space="preserve">       SERVICE LINES</v>
          </cell>
        </row>
        <row r="29">
          <cell r="B29">
            <v>1135</v>
          </cell>
          <cell r="C29" t="str">
            <v xml:space="preserve"> </v>
          </cell>
          <cell r="D29" t="str">
            <v xml:space="preserve">       METERS</v>
          </cell>
        </row>
        <row r="30">
          <cell r="B30">
            <v>1140</v>
          </cell>
          <cell r="C30" t="str">
            <v xml:space="preserve"> </v>
          </cell>
          <cell r="D30" t="str">
            <v xml:space="preserve">       METER INSTALLATIONS</v>
          </cell>
        </row>
        <row r="31">
          <cell r="B31">
            <v>1145</v>
          </cell>
          <cell r="C31" t="str">
            <v xml:space="preserve"> </v>
          </cell>
          <cell r="D31" t="str">
            <v xml:space="preserve">       HYDRANTS</v>
          </cell>
        </row>
        <row r="32">
          <cell r="B32">
            <v>1150</v>
          </cell>
          <cell r="C32" t="str">
            <v xml:space="preserve"> </v>
          </cell>
          <cell r="D32" t="str">
            <v xml:space="preserve">       BACKFLOW PREVENTION DEV</v>
          </cell>
        </row>
        <row r="33">
          <cell r="B33">
            <v>1155</v>
          </cell>
          <cell r="C33" t="str">
            <v xml:space="preserve"> </v>
          </cell>
          <cell r="D33" t="str">
            <v xml:space="preserve">       OTH PLT&amp;MISC EQUIP INTA</v>
          </cell>
        </row>
        <row r="34">
          <cell r="B34">
            <v>1160</v>
          </cell>
          <cell r="C34" t="str">
            <v xml:space="preserve"> </v>
          </cell>
          <cell r="D34" t="str">
            <v xml:space="preserve">       OTH PLT&amp;MISC EQUIP SRC </v>
          </cell>
        </row>
        <row r="35">
          <cell r="B35">
            <v>1165</v>
          </cell>
          <cell r="C35" t="str">
            <v xml:space="preserve"> </v>
          </cell>
          <cell r="D35" t="str">
            <v xml:space="preserve">       OTH PLT&amp;MISC EQUIP WTP</v>
          </cell>
        </row>
        <row r="36">
          <cell r="B36">
            <v>1170</v>
          </cell>
          <cell r="C36" t="str">
            <v xml:space="preserve"> </v>
          </cell>
          <cell r="D36" t="str">
            <v xml:space="preserve">       OTH PLT&amp;MISC EQUIP TRAN</v>
          </cell>
        </row>
        <row r="37">
          <cell r="B37">
            <v>1175</v>
          </cell>
          <cell r="C37" t="str">
            <v xml:space="preserve"> </v>
          </cell>
          <cell r="D37" t="str">
            <v xml:space="preserve">       OFFICE STRUCT &amp; IMPRV</v>
          </cell>
        </row>
        <row r="38">
          <cell r="B38">
            <v>1180</v>
          </cell>
          <cell r="C38" t="str">
            <v xml:space="preserve"> </v>
          </cell>
          <cell r="D38" t="str">
            <v xml:space="preserve">       OFFICE FURN &amp; EQPT</v>
          </cell>
        </row>
        <row r="39">
          <cell r="B39">
            <v>1185</v>
          </cell>
          <cell r="C39" t="str">
            <v xml:space="preserve"> </v>
          </cell>
          <cell r="D39" t="str">
            <v xml:space="preserve">       STORES EQUIPMENT</v>
          </cell>
        </row>
        <row r="40">
          <cell r="B40">
            <v>1190</v>
          </cell>
          <cell r="C40" t="str">
            <v xml:space="preserve"> </v>
          </cell>
          <cell r="D40" t="str">
            <v xml:space="preserve">       TOOL SHOP &amp; MISC EQPT</v>
          </cell>
        </row>
        <row r="41">
          <cell r="B41">
            <v>1195</v>
          </cell>
          <cell r="C41" t="str">
            <v xml:space="preserve"> </v>
          </cell>
          <cell r="D41" t="str">
            <v xml:space="preserve">       LABORATORY EQUIPMENT</v>
          </cell>
        </row>
        <row r="42">
          <cell r="B42">
            <v>1200</v>
          </cell>
          <cell r="C42" t="str">
            <v xml:space="preserve"> </v>
          </cell>
          <cell r="D42" t="str">
            <v xml:space="preserve">       POWER OPERATED EQUIP</v>
          </cell>
        </row>
        <row r="43">
          <cell r="B43">
            <v>1205</v>
          </cell>
          <cell r="C43" t="str">
            <v xml:space="preserve"> </v>
          </cell>
          <cell r="D43" t="str">
            <v xml:space="preserve">       COMMUNICATION EQPT</v>
          </cell>
        </row>
        <row r="44">
          <cell r="B44">
            <v>1210</v>
          </cell>
          <cell r="C44" t="str">
            <v xml:space="preserve"> </v>
          </cell>
          <cell r="D44" t="str">
            <v xml:space="preserve">       MISC EQUIPMENT</v>
          </cell>
        </row>
        <row r="45">
          <cell r="B45">
            <v>1215</v>
          </cell>
          <cell r="C45" t="str">
            <v xml:space="preserve"> </v>
          </cell>
          <cell r="D45" t="str">
            <v xml:space="preserve">       WATER PLANT ALLOCATED</v>
          </cell>
        </row>
        <row r="46">
          <cell r="B46">
            <v>1220</v>
          </cell>
          <cell r="C46" t="str">
            <v xml:space="preserve"> </v>
          </cell>
          <cell r="D46" t="str">
            <v xml:space="preserve">       OTHER TANGIBLE PLT WATE</v>
          </cell>
        </row>
        <row r="47">
          <cell r="B47">
            <v>1240</v>
          </cell>
          <cell r="C47" t="str">
            <v xml:space="preserve"> </v>
          </cell>
          <cell r="D47" t="str">
            <v xml:space="preserve">      SWR UTILITY PLANT IN SER</v>
          </cell>
        </row>
        <row r="48">
          <cell r="B48">
            <v>1245</v>
          </cell>
          <cell r="C48" t="str">
            <v xml:space="preserve"> </v>
          </cell>
          <cell r="D48" t="str">
            <v xml:space="preserve">       ORGANIZATION</v>
          </cell>
        </row>
        <row r="49">
          <cell r="B49">
            <v>1250</v>
          </cell>
          <cell r="C49" t="str">
            <v xml:space="preserve"> </v>
          </cell>
          <cell r="D49" t="str">
            <v xml:space="preserve">       FRANCHISES INTANG PLT</v>
          </cell>
        </row>
        <row r="50">
          <cell r="B50">
            <v>1255</v>
          </cell>
          <cell r="C50" t="str">
            <v xml:space="preserve"> </v>
          </cell>
          <cell r="D50" t="str">
            <v xml:space="preserve">       FRANCHISES RECLAIM WTR </v>
          </cell>
        </row>
        <row r="51">
          <cell r="B51">
            <v>1260</v>
          </cell>
          <cell r="C51" t="str">
            <v xml:space="preserve"> </v>
          </cell>
          <cell r="D51" t="str">
            <v xml:space="preserve">       LAND &amp; LAND RIGHTS INTA</v>
          </cell>
        </row>
        <row r="52">
          <cell r="B52">
            <v>1265</v>
          </cell>
          <cell r="C52" t="str">
            <v xml:space="preserve"> </v>
          </cell>
          <cell r="D52" t="str">
            <v xml:space="preserve">       LAND &amp; LAND RIGHTS COLL</v>
          </cell>
        </row>
        <row r="53">
          <cell r="B53">
            <v>1270</v>
          </cell>
          <cell r="C53" t="str">
            <v xml:space="preserve"> </v>
          </cell>
          <cell r="D53" t="str">
            <v xml:space="preserve">       LAND &amp; LAND RIGHTS TRTM</v>
          </cell>
        </row>
        <row r="54">
          <cell r="B54">
            <v>1275</v>
          </cell>
          <cell r="C54" t="str">
            <v xml:space="preserve"> </v>
          </cell>
          <cell r="D54" t="str">
            <v xml:space="preserve">       LAND &amp; LAND RIGHTS RECL</v>
          </cell>
        </row>
        <row r="55">
          <cell r="B55">
            <v>1280</v>
          </cell>
          <cell r="C55" t="str">
            <v xml:space="preserve"> </v>
          </cell>
          <cell r="D55" t="str">
            <v xml:space="preserve">       LAND &amp; LAND RIGHTS RCL </v>
          </cell>
        </row>
        <row r="56">
          <cell r="B56">
            <v>1285</v>
          </cell>
          <cell r="C56" t="str">
            <v xml:space="preserve"> </v>
          </cell>
          <cell r="D56" t="str">
            <v xml:space="preserve">       LAND &amp; LAND RIGHTS GEN </v>
          </cell>
        </row>
        <row r="57">
          <cell r="B57">
            <v>1290</v>
          </cell>
          <cell r="C57" t="str">
            <v xml:space="preserve"> </v>
          </cell>
          <cell r="D57" t="str">
            <v xml:space="preserve">       STRUCT/IMPRV COLL PLT</v>
          </cell>
        </row>
        <row r="58">
          <cell r="B58">
            <v>1295</v>
          </cell>
          <cell r="C58" t="str">
            <v xml:space="preserve"> </v>
          </cell>
          <cell r="D58" t="str">
            <v xml:space="preserve">       STRUCT/IMPRV PUMP PLT L</v>
          </cell>
        </row>
        <row r="59">
          <cell r="B59">
            <v>1300</v>
          </cell>
          <cell r="C59" t="str">
            <v xml:space="preserve"> </v>
          </cell>
          <cell r="D59" t="str">
            <v xml:space="preserve">       STRUCT/IMPRV TREAT PLT</v>
          </cell>
        </row>
        <row r="60">
          <cell r="B60">
            <v>1305</v>
          </cell>
          <cell r="C60" t="str">
            <v xml:space="preserve"> </v>
          </cell>
          <cell r="D60" t="str">
            <v xml:space="preserve">       STRUCT/IMPRV RECLAIM WT</v>
          </cell>
        </row>
        <row r="61">
          <cell r="B61">
            <v>1310</v>
          </cell>
          <cell r="C61" t="str">
            <v xml:space="preserve"> </v>
          </cell>
          <cell r="D61" t="str">
            <v xml:space="preserve">       STRUCT/IMPRV RECLAIM WT</v>
          </cell>
        </row>
        <row r="62">
          <cell r="B62">
            <v>1315</v>
          </cell>
          <cell r="C62" t="str">
            <v xml:space="preserve"> </v>
          </cell>
          <cell r="D62" t="str">
            <v xml:space="preserve">       STRUCT/IMPRV GEN PLT</v>
          </cell>
        </row>
        <row r="63">
          <cell r="B63">
            <v>1320</v>
          </cell>
          <cell r="C63" t="str">
            <v xml:space="preserve"> </v>
          </cell>
          <cell r="D63" t="str">
            <v xml:space="preserve">       POWER GEN EQUIP COLL PL</v>
          </cell>
        </row>
        <row r="64">
          <cell r="B64">
            <v>1325</v>
          </cell>
          <cell r="C64" t="str">
            <v xml:space="preserve"> </v>
          </cell>
          <cell r="D64" t="str">
            <v xml:space="preserve">       POWER GEN EQUIP PUMP PL</v>
          </cell>
        </row>
        <row r="65">
          <cell r="B65">
            <v>1330</v>
          </cell>
          <cell r="C65" t="str">
            <v xml:space="preserve"> </v>
          </cell>
          <cell r="D65" t="str">
            <v xml:space="preserve">       POWER GEN EQUIP TREAT P</v>
          </cell>
        </row>
        <row r="66">
          <cell r="B66">
            <v>1335</v>
          </cell>
          <cell r="C66" t="str">
            <v xml:space="preserve"> </v>
          </cell>
          <cell r="D66" t="str">
            <v xml:space="preserve">       POWER GEN EQUIP RECLAIM</v>
          </cell>
        </row>
        <row r="67">
          <cell r="B67">
            <v>1340</v>
          </cell>
          <cell r="C67" t="str">
            <v xml:space="preserve"> </v>
          </cell>
          <cell r="D67" t="str">
            <v xml:space="preserve">       POWER GEN EQUIP RCL WTR</v>
          </cell>
        </row>
        <row r="68">
          <cell r="B68">
            <v>1345</v>
          </cell>
          <cell r="C68" t="str">
            <v xml:space="preserve"> </v>
          </cell>
          <cell r="D68" t="str">
            <v xml:space="preserve">       SEWER FORCE MAIN</v>
          </cell>
        </row>
        <row r="69">
          <cell r="B69">
            <v>1350</v>
          </cell>
          <cell r="C69" t="str">
            <v xml:space="preserve"> </v>
          </cell>
          <cell r="D69" t="str">
            <v xml:space="preserve">       SEWER GRAVITY MAIN</v>
          </cell>
        </row>
        <row r="70">
          <cell r="B70">
            <v>1353</v>
          </cell>
          <cell r="C70" t="str">
            <v xml:space="preserve"> </v>
          </cell>
          <cell r="D70" t="str">
            <v xml:space="preserve">       MANHOLES</v>
          </cell>
        </row>
        <row r="71">
          <cell r="B71">
            <v>1355</v>
          </cell>
          <cell r="C71" t="str">
            <v xml:space="preserve"> </v>
          </cell>
          <cell r="D71" t="str">
            <v xml:space="preserve">       SPECIAL COLL STRUCTURES</v>
          </cell>
        </row>
        <row r="72">
          <cell r="B72">
            <v>1360</v>
          </cell>
          <cell r="C72" t="str">
            <v xml:space="preserve"> </v>
          </cell>
          <cell r="D72" t="str">
            <v xml:space="preserve">       SERVICES TO CUSTOMERS</v>
          </cell>
        </row>
        <row r="73">
          <cell r="B73">
            <v>1365</v>
          </cell>
          <cell r="C73" t="str">
            <v xml:space="preserve"> </v>
          </cell>
          <cell r="D73" t="str">
            <v xml:space="preserve">       FLOW MEASURE DEVICES</v>
          </cell>
        </row>
        <row r="74">
          <cell r="B74">
            <v>1370</v>
          </cell>
          <cell r="C74" t="str">
            <v xml:space="preserve"> </v>
          </cell>
          <cell r="D74" t="str">
            <v xml:space="preserve">       FLOW MEASURE INSTALL</v>
          </cell>
        </row>
        <row r="75">
          <cell r="B75">
            <v>1375</v>
          </cell>
          <cell r="C75" t="str">
            <v xml:space="preserve"> </v>
          </cell>
          <cell r="D75" t="str">
            <v xml:space="preserve">       RECEIVING WELLS</v>
          </cell>
        </row>
        <row r="76">
          <cell r="B76">
            <v>1380</v>
          </cell>
          <cell r="C76" t="str">
            <v xml:space="preserve"> </v>
          </cell>
          <cell r="D76" t="str">
            <v xml:space="preserve">       PUMPING EQUIPMENT PUMP </v>
          </cell>
        </row>
        <row r="77">
          <cell r="B77">
            <v>1385</v>
          </cell>
          <cell r="C77" t="str">
            <v xml:space="preserve"> </v>
          </cell>
          <cell r="D77" t="str">
            <v xml:space="preserve">       PUMPING EQUIPMENT RECLA</v>
          </cell>
        </row>
        <row r="78">
          <cell r="B78">
            <v>1390</v>
          </cell>
          <cell r="C78" t="str">
            <v xml:space="preserve"> </v>
          </cell>
          <cell r="D78" t="str">
            <v xml:space="preserve">       PUMPING EQUIPMENT RCL W</v>
          </cell>
        </row>
        <row r="79">
          <cell r="B79">
            <v>1395</v>
          </cell>
          <cell r="C79" t="str">
            <v xml:space="preserve"> </v>
          </cell>
          <cell r="D79" t="str">
            <v xml:space="preserve">       TREAT/DISP EQUIP LAGOON</v>
          </cell>
        </row>
        <row r="80">
          <cell r="B80">
            <v>1400</v>
          </cell>
          <cell r="C80" t="str">
            <v xml:space="preserve"> </v>
          </cell>
          <cell r="D80" t="str">
            <v xml:space="preserve">       TREAT/DISP EQUIP TRT PL</v>
          </cell>
        </row>
        <row r="81">
          <cell r="B81">
            <v>1405</v>
          </cell>
          <cell r="C81" t="str">
            <v xml:space="preserve"> </v>
          </cell>
          <cell r="D81" t="str">
            <v xml:space="preserve">       TREAT/DISP EQUIP RCL WT</v>
          </cell>
        </row>
        <row r="82">
          <cell r="B82">
            <v>1410</v>
          </cell>
          <cell r="C82" t="str">
            <v xml:space="preserve"> </v>
          </cell>
          <cell r="D82" t="str">
            <v xml:space="preserve">       PLANT SEWERS TRTMT PLT</v>
          </cell>
        </row>
        <row r="83">
          <cell r="B83">
            <v>1415</v>
          </cell>
          <cell r="C83" t="str">
            <v xml:space="preserve"> </v>
          </cell>
          <cell r="D83" t="str">
            <v xml:space="preserve">       PLANT SEWERS RECLAIM WT</v>
          </cell>
        </row>
        <row r="84">
          <cell r="B84">
            <v>1420</v>
          </cell>
          <cell r="C84" t="str">
            <v xml:space="preserve"> </v>
          </cell>
          <cell r="D84" t="str">
            <v xml:space="preserve">       OUTFALL LINES</v>
          </cell>
        </row>
        <row r="85">
          <cell r="B85">
            <v>1425</v>
          </cell>
          <cell r="C85" t="str">
            <v xml:space="preserve"> </v>
          </cell>
          <cell r="D85" t="str">
            <v xml:space="preserve">       OTHER PLT TANGIBLE</v>
          </cell>
        </row>
        <row r="86">
          <cell r="B86">
            <v>1430</v>
          </cell>
          <cell r="C86" t="str">
            <v xml:space="preserve"> </v>
          </cell>
          <cell r="D86" t="str">
            <v xml:space="preserve">       OTHER PLT COLLECTION</v>
          </cell>
        </row>
        <row r="87">
          <cell r="B87">
            <v>1435</v>
          </cell>
          <cell r="C87" t="str">
            <v xml:space="preserve"> </v>
          </cell>
          <cell r="D87" t="str">
            <v xml:space="preserve">       OTHER PLT PUMP</v>
          </cell>
        </row>
        <row r="88">
          <cell r="B88">
            <v>1440</v>
          </cell>
          <cell r="C88" t="str">
            <v xml:space="preserve"> </v>
          </cell>
          <cell r="D88" t="str">
            <v xml:space="preserve">       OTHER PLT TREATMENT</v>
          </cell>
        </row>
        <row r="89">
          <cell r="B89">
            <v>1445</v>
          </cell>
          <cell r="C89" t="str">
            <v xml:space="preserve"> </v>
          </cell>
          <cell r="D89" t="str">
            <v xml:space="preserve">       OTHER PLT RECLAIM WTR T</v>
          </cell>
        </row>
        <row r="90">
          <cell r="B90">
            <v>1450</v>
          </cell>
          <cell r="C90" t="str">
            <v xml:space="preserve"> </v>
          </cell>
          <cell r="D90" t="str">
            <v xml:space="preserve">       OTHER PLT RECLAIM WTR D</v>
          </cell>
        </row>
        <row r="91">
          <cell r="B91">
            <v>1455</v>
          </cell>
          <cell r="C91" t="str">
            <v xml:space="preserve"> </v>
          </cell>
          <cell r="D91" t="str">
            <v xml:space="preserve">       OFFICE STRUCT &amp; IMPRV</v>
          </cell>
        </row>
        <row r="92">
          <cell r="B92">
            <v>1460</v>
          </cell>
          <cell r="C92" t="str">
            <v xml:space="preserve"> </v>
          </cell>
          <cell r="D92" t="str">
            <v xml:space="preserve">       OFFICE FURN &amp; EQPT</v>
          </cell>
        </row>
        <row r="93">
          <cell r="B93">
            <v>1465</v>
          </cell>
          <cell r="C93" t="str">
            <v xml:space="preserve"> </v>
          </cell>
          <cell r="D93" t="str">
            <v xml:space="preserve">       STORES EQUIPMENT</v>
          </cell>
        </row>
        <row r="94">
          <cell r="B94">
            <v>1470</v>
          </cell>
          <cell r="C94" t="str">
            <v xml:space="preserve"> </v>
          </cell>
          <cell r="D94" t="str">
            <v xml:space="preserve">       TOOL SHOP &amp; MISC EQPT</v>
          </cell>
        </row>
        <row r="95">
          <cell r="B95">
            <v>1475</v>
          </cell>
          <cell r="C95" t="str">
            <v xml:space="preserve"> </v>
          </cell>
          <cell r="D95" t="str">
            <v xml:space="preserve">       LABORATORY EQPT</v>
          </cell>
        </row>
        <row r="96">
          <cell r="B96">
            <v>1480</v>
          </cell>
          <cell r="C96" t="str">
            <v xml:space="preserve"> </v>
          </cell>
          <cell r="D96" t="str">
            <v xml:space="preserve">       POWER OPERATED EQUIP</v>
          </cell>
        </row>
        <row r="97">
          <cell r="B97">
            <v>1485</v>
          </cell>
          <cell r="C97" t="str">
            <v xml:space="preserve"> </v>
          </cell>
          <cell r="D97" t="str">
            <v xml:space="preserve">       COMMUNICATION EQPT</v>
          </cell>
        </row>
        <row r="98">
          <cell r="B98">
            <v>1490</v>
          </cell>
          <cell r="C98" t="str">
            <v xml:space="preserve"> </v>
          </cell>
          <cell r="D98" t="str">
            <v xml:space="preserve">       MISC EQUIP SEWER</v>
          </cell>
        </row>
        <row r="99">
          <cell r="B99">
            <v>1495</v>
          </cell>
          <cell r="C99" t="str">
            <v xml:space="preserve"> </v>
          </cell>
          <cell r="D99" t="str">
            <v xml:space="preserve">       SEWER PLANT ALLOCATED</v>
          </cell>
        </row>
        <row r="100">
          <cell r="B100">
            <v>1500</v>
          </cell>
          <cell r="C100" t="str">
            <v xml:space="preserve"> </v>
          </cell>
          <cell r="D100" t="str">
            <v xml:space="preserve">       OTHER TANGIBLE PLT SEWE</v>
          </cell>
        </row>
        <row r="101">
          <cell r="B101">
            <v>1520</v>
          </cell>
          <cell r="C101" t="str">
            <v xml:space="preserve"> </v>
          </cell>
          <cell r="D101" t="str">
            <v xml:space="preserve">      REUSE PLANT</v>
          </cell>
        </row>
        <row r="102">
          <cell r="B102">
            <v>1525</v>
          </cell>
          <cell r="C102" t="str">
            <v xml:space="preserve"> </v>
          </cell>
          <cell r="D102" t="str">
            <v xml:space="preserve">       REUSE SERVICES</v>
          </cell>
        </row>
        <row r="103">
          <cell r="B103">
            <v>1530</v>
          </cell>
          <cell r="C103" t="str">
            <v xml:space="preserve"> </v>
          </cell>
          <cell r="D103" t="str">
            <v xml:space="preserve">       REUSE MTR/INSTALLATIONS</v>
          </cell>
        </row>
        <row r="104">
          <cell r="B104">
            <v>1535</v>
          </cell>
          <cell r="C104" t="str">
            <v xml:space="preserve"> </v>
          </cell>
          <cell r="D104" t="str">
            <v xml:space="preserve">       REUSE DIST RESERVOIRS</v>
          </cell>
        </row>
        <row r="105">
          <cell r="B105">
            <v>1540</v>
          </cell>
          <cell r="C105" t="str">
            <v xml:space="preserve"> </v>
          </cell>
          <cell r="D105" t="str">
            <v xml:space="preserve">       REUSE TRANMISSION &amp; DIS</v>
          </cell>
        </row>
        <row r="106">
          <cell r="B106">
            <v>1550</v>
          </cell>
          <cell r="C106" t="str">
            <v xml:space="preserve"> </v>
          </cell>
          <cell r="D106" t="str">
            <v xml:space="preserve">      TRANSPORTATION EQPT</v>
          </cell>
        </row>
        <row r="107">
          <cell r="B107">
            <v>1555</v>
          </cell>
          <cell r="C107" t="str">
            <v xml:space="preserve"> </v>
          </cell>
          <cell r="D107" t="str">
            <v xml:space="preserve">       TRANSPORTATION EQPT WTR</v>
          </cell>
        </row>
        <row r="108">
          <cell r="B108">
            <v>1560</v>
          </cell>
          <cell r="C108" t="str">
            <v xml:space="preserve"> </v>
          </cell>
          <cell r="D108" t="str">
            <v xml:space="preserve">       TRANSPORTATION EQPT SWR</v>
          </cell>
        </row>
        <row r="109">
          <cell r="B109">
            <v>1570</v>
          </cell>
          <cell r="C109" t="str">
            <v xml:space="preserve"> </v>
          </cell>
          <cell r="D109" t="str">
            <v xml:space="preserve">      COMPUTER EQUIPMENT WTR</v>
          </cell>
        </row>
        <row r="110">
          <cell r="B110">
            <v>1575</v>
          </cell>
          <cell r="C110" t="str">
            <v xml:space="preserve"> </v>
          </cell>
          <cell r="D110" t="str">
            <v xml:space="preserve">       DESKTOP COMPUTER WTR</v>
          </cell>
        </row>
        <row r="111">
          <cell r="B111">
            <v>1580</v>
          </cell>
          <cell r="C111" t="str">
            <v xml:space="preserve"> </v>
          </cell>
          <cell r="D111" t="str">
            <v xml:space="preserve">       MAINFRAME COMPUTER WTR</v>
          </cell>
        </row>
        <row r="112">
          <cell r="B112">
            <v>1585</v>
          </cell>
          <cell r="C112" t="str">
            <v xml:space="preserve"> </v>
          </cell>
          <cell r="D112" t="str">
            <v xml:space="preserve">       MINI COMPUTERS WTR</v>
          </cell>
        </row>
        <row r="113">
          <cell r="B113">
            <v>1590</v>
          </cell>
          <cell r="C113" t="str">
            <v xml:space="preserve"> </v>
          </cell>
          <cell r="D113" t="str">
            <v xml:space="preserve">       COMP SYS COST WTR</v>
          </cell>
        </row>
        <row r="114">
          <cell r="B114">
            <v>1595</v>
          </cell>
          <cell r="C114" t="str">
            <v xml:space="preserve"> </v>
          </cell>
          <cell r="D114" t="str">
            <v xml:space="preserve">       MICRO SYS COST WTR</v>
          </cell>
        </row>
        <row r="115">
          <cell r="B115">
            <v>1600</v>
          </cell>
          <cell r="C115" t="str">
            <v xml:space="preserve"> </v>
          </cell>
          <cell r="D115" t="str">
            <v xml:space="preserve">      GAS PLANT</v>
          </cell>
        </row>
        <row r="116">
          <cell r="B116">
            <v>1605</v>
          </cell>
          <cell r="C116" t="str">
            <v xml:space="preserve"> </v>
          </cell>
          <cell r="D116" t="str">
            <v xml:space="preserve">       ORGANIZATION</v>
          </cell>
        </row>
        <row r="117">
          <cell r="B117">
            <v>1606</v>
          </cell>
          <cell r="C117" t="str">
            <v xml:space="preserve"> </v>
          </cell>
          <cell r="D117" t="str">
            <v xml:space="preserve">       FRANCHISES INTANG PLT</v>
          </cell>
        </row>
        <row r="118">
          <cell r="B118">
            <v>1607</v>
          </cell>
          <cell r="C118" t="str">
            <v xml:space="preserve"> </v>
          </cell>
          <cell r="D118" t="str">
            <v xml:space="preserve">       LAND &amp; LAND RIGHTS</v>
          </cell>
        </row>
        <row r="119">
          <cell r="B119">
            <v>1608</v>
          </cell>
          <cell r="C119" t="str">
            <v xml:space="preserve"> </v>
          </cell>
          <cell r="D119" t="str">
            <v xml:space="preserve">       STRUCT/IMPRV PRODUCTION</v>
          </cell>
        </row>
        <row r="120">
          <cell r="B120">
            <v>1609</v>
          </cell>
          <cell r="C120" t="str">
            <v xml:space="preserve"> </v>
          </cell>
          <cell r="D120" t="str">
            <v xml:space="preserve">       STRUCT/IMPRV NATUAL GAS</v>
          </cell>
        </row>
        <row r="121">
          <cell r="B121">
            <v>1610</v>
          </cell>
          <cell r="C121" t="str">
            <v xml:space="preserve"> </v>
          </cell>
          <cell r="D121" t="str">
            <v xml:space="preserve">       STRUCT/IMPRV TRANSMISSI</v>
          </cell>
        </row>
        <row r="122">
          <cell r="B122">
            <v>1611</v>
          </cell>
          <cell r="C122" t="str">
            <v xml:space="preserve"> </v>
          </cell>
          <cell r="D122" t="str">
            <v xml:space="preserve">       STRUCT/IMPRV DISTRIB PL</v>
          </cell>
        </row>
        <row r="123">
          <cell r="B123">
            <v>1612</v>
          </cell>
          <cell r="C123" t="str">
            <v xml:space="preserve"> </v>
          </cell>
          <cell r="D123" t="str">
            <v xml:space="preserve">       STRUCT/IMPRV GEN PLT</v>
          </cell>
        </row>
        <row r="124">
          <cell r="B124">
            <v>1613</v>
          </cell>
          <cell r="C124" t="str">
            <v xml:space="preserve"> </v>
          </cell>
          <cell r="D124" t="str">
            <v xml:space="preserve">       MAINS</v>
          </cell>
        </row>
        <row r="125">
          <cell r="B125">
            <v>1614</v>
          </cell>
          <cell r="C125" t="str">
            <v xml:space="preserve"> </v>
          </cell>
          <cell r="D125" t="str">
            <v xml:space="preserve">       SERVICE LINES</v>
          </cell>
        </row>
        <row r="126">
          <cell r="B126">
            <v>1615</v>
          </cell>
          <cell r="C126" t="str">
            <v xml:space="preserve"> </v>
          </cell>
          <cell r="D126" t="str">
            <v xml:space="preserve">       METERS</v>
          </cell>
        </row>
        <row r="127">
          <cell r="B127">
            <v>1616</v>
          </cell>
          <cell r="C127" t="str">
            <v xml:space="preserve"> </v>
          </cell>
          <cell r="D127" t="str">
            <v xml:space="preserve">       METER INSTALLATIONS</v>
          </cell>
        </row>
        <row r="128">
          <cell r="B128">
            <v>1617</v>
          </cell>
          <cell r="C128" t="str">
            <v xml:space="preserve"> </v>
          </cell>
          <cell r="D128" t="str">
            <v xml:space="preserve">       RESERVOIRS</v>
          </cell>
        </row>
        <row r="129">
          <cell r="B129">
            <v>1618</v>
          </cell>
          <cell r="C129" t="str">
            <v xml:space="preserve"> </v>
          </cell>
          <cell r="D129" t="str">
            <v xml:space="preserve">       HOUSE REGULATORS</v>
          </cell>
        </row>
        <row r="130">
          <cell r="B130">
            <v>1619</v>
          </cell>
          <cell r="C130" t="str">
            <v xml:space="preserve"> </v>
          </cell>
          <cell r="D130" t="str">
            <v xml:space="preserve">       HOUSE REGULATORY INSTAL</v>
          </cell>
        </row>
        <row r="131">
          <cell r="B131">
            <v>1620</v>
          </cell>
          <cell r="C131" t="str">
            <v xml:space="preserve"> </v>
          </cell>
          <cell r="D131" t="str">
            <v xml:space="preserve">       COMMUNICATION EQPT</v>
          </cell>
        </row>
        <row r="132">
          <cell r="B132">
            <v>1621</v>
          </cell>
          <cell r="C132" t="str">
            <v xml:space="preserve"> </v>
          </cell>
          <cell r="D132" t="str">
            <v xml:space="preserve">       OFFICE EQUIPMENT</v>
          </cell>
        </row>
        <row r="133">
          <cell r="B133">
            <v>1622</v>
          </cell>
          <cell r="C133" t="str">
            <v xml:space="preserve"> </v>
          </cell>
          <cell r="D133" t="str">
            <v xml:space="preserve">       POWER OPERATED EQUIP</v>
          </cell>
        </row>
        <row r="134">
          <cell r="B134">
            <v>1623</v>
          </cell>
          <cell r="C134" t="str">
            <v xml:space="preserve"> </v>
          </cell>
          <cell r="D134" t="str">
            <v xml:space="preserve">       MISC EQUIP GAS</v>
          </cell>
        </row>
        <row r="135">
          <cell r="B135">
            <v>1640</v>
          </cell>
          <cell r="C135" t="str">
            <v xml:space="preserve"> </v>
          </cell>
          <cell r="D135" t="str">
            <v xml:space="preserve">      OTHER PLANT</v>
          </cell>
        </row>
        <row r="136">
          <cell r="B136">
            <v>1650</v>
          </cell>
          <cell r="C136" t="str">
            <v xml:space="preserve"> </v>
          </cell>
          <cell r="D136" t="str">
            <v xml:space="preserve">     PLANT UNDER CONSTRUCTION</v>
          </cell>
        </row>
        <row r="137">
          <cell r="B137">
            <v>1655</v>
          </cell>
          <cell r="C137" t="str">
            <v xml:space="preserve"> </v>
          </cell>
          <cell r="D137" t="str">
            <v xml:space="preserve">      WORK IN PROGRESS</v>
          </cell>
        </row>
        <row r="138">
          <cell r="B138">
            <v>1660</v>
          </cell>
          <cell r="C138" t="str">
            <v xml:space="preserve"> </v>
          </cell>
          <cell r="D138" t="str">
            <v xml:space="preserve">       WATER PLANT IN PROCESS</v>
          </cell>
        </row>
        <row r="139">
          <cell r="B139">
            <v>1661</v>
          </cell>
          <cell r="C139" t="str">
            <v xml:space="preserve"> </v>
          </cell>
          <cell r="D139" t="str">
            <v xml:space="preserve">        WATER PLANT IN PROCESS</v>
          </cell>
        </row>
        <row r="140">
          <cell r="B140">
            <v>1665</v>
          </cell>
          <cell r="C140" t="str">
            <v>00101</v>
          </cell>
          <cell r="D140" t="str">
            <v xml:space="preserve">        WIP-CAP TIME WATER STO</v>
          </cell>
        </row>
        <row r="141">
          <cell r="B141">
            <v>1665</v>
          </cell>
          <cell r="C141" t="str">
            <v>00102</v>
          </cell>
          <cell r="D141" t="str">
            <v xml:space="preserve">        WIP-CAP TIME STORAGE B</v>
          </cell>
        </row>
        <row r="142">
          <cell r="B142">
            <v>1665</v>
          </cell>
          <cell r="C142" t="str">
            <v>00103</v>
          </cell>
          <cell r="D142" t="str">
            <v xml:space="preserve">        WIP-CAP TIME BUILD WTP</v>
          </cell>
        </row>
        <row r="143">
          <cell r="B143">
            <v>1665</v>
          </cell>
          <cell r="C143" t="str">
            <v>00104</v>
          </cell>
          <cell r="D143" t="str">
            <v xml:space="preserve">        WIP-CAP TIME ABANDON W</v>
          </cell>
        </row>
        <row r="144">
          <cell r="B144">
            <v>1665</v>
          </cell>
          <cell r="C144" t="str">
            <v>00105</v>
          </cell>
          <cell r="D144" t="str">
            <v xml:space="preserve">        WIP-CAP TIME INTER/REP</v>
          </cell>
        </row>
        <row r="145">
          <cell r="B145">
            <v>1665</v>
          </cell>
          <cell r="C145" t="str">
            <v>00106</v>
          </cell>
          <cell r="D145" t="str">
            <v xml:space="preserve">        WIP-CAP TIME INSTALL W</v>
          </cell>
        </row>
        <row r="146">
          <cell r="B146">
            <v>1665</v>
          </cell>
          <cell r="C146" t="str">
            <v>00107</v>
          </cell>
          <cell r="D146" t="str">
            <v xml:space="preserve">        WIP-CAP TIME EXPAND WT</v>
          </cell>
        </row>
        <row r="147">
          <cell r="B147">
            <v>1665</v>
          </cell>
          <cell r="C147" t="str">
            <v>00108</v>
          </cell>
          <cell r="D147" t="str">
            <v xml:space="preserve">        WIP-CAP TIME HYDRANTS</v>
          </cell>
        </row>
        <row r="148">
          <cell r="B148">
            <v>1665</v>
          </cell>
          <cell r="C148" t="str">
            <v>00109</v>
          </cell>
          <cell r="D148" t="str">
            <v xml:space="preserve">        WIP-CAP TIME INSTALL F</v>
          </cell>
        </row>
        <row r="149">
          <cell r="B149">
            <v>1665</v>
          </cell>
          <cell r="C149" t="str">
            <v>00110</v>
          </cell>
          <cell r="D149" t="str">
            <v xml:space="preserve">        WIP-CAP TIME TELEMETER</v>
          </cell>
        </row>
        <row r="150">
          <cell r="B150">
            <v>1665</v>
          </cell>
          <cell r="C150" t="str">
            <v>00111</v>
          </cell>
          <cell r="D150" t="str">
            <v xml:space="preserve">        WIP-CAP TIME INSTALL M</v>
          </cell>
        </row>
        <row r="151">
          <cell r="B151">
            <v>1665</v>
          </cell>
          <cell r="C151" t="str">
            <v>00112</v>
          </cell>
          <cell r="D151" t="str">
            <v xml:space="preserve">        WIP-CAP TIME GENERATOR</v>
          </cell>
        </row>
        <row r="152">
          <cell r="B152">
            <v>1666</v>
          </cell>
          <cell r="C152" t="str">
            <v>00101</v>
          </cell>
          <cell r="D152" t="str">
            <v xml:space="preserve">        WIP - INTEREST DURING </v>
          </cell>
        </row>
        <row r="153">
          <cell r="B153">
            <v>1666</v>
          </cell>
          <cell r="C153" t="str">
            <v>00102</v>
          </cell>
          <cell r="D153" t="str">
            <v xml:space="preserve">        WIP - INTEREST DURING </v>
          </cell>
        </row>
        <row r="154">
          <cell r="B154">
            <v>1666</v>
          </cell>
          <cell r="C154" t="str">
            <v>00103</v>
          </cell>
          <cell r="D154" t="str">
            <v xml:space="preserve">        WIP - INTEREST DURING </v>
          </cell>
        </row>
        <row r="155">
          <cell r="B155">
            <v>1666</v>
          </cell>
          <cell r="C155" t="str">
            <v>00104</v>
          </cell>
          <cell r="D155" t="str">
            <v xml:space="preserve">        WIP - INTEREST DURING </v>
          </cell>
        </row>
        <row r="156">
          <cell r="B156">
            <v>1666</v>
          </cell>
          <cell r="C156" t="str">
            <v>00105</v>
          </cell>
          <cell r="D156" t="str">
            <v xml:space="preserve">        WIP - INTEREST DURING </v>
          </cell>
        </row>
        <row r="157">
          <cell r="B157">
            <v>1666</v>
          </cell>
          <cell r="C157" t="str">
            <v>00106</v>
          </cell>
          <cell r="D157" t="str">
            <v xml:space="preserve">        WIP - INTEREST DURING </v>
          </cell>
        </row>
        <row r="158">
          <cell r="B158">
            <v>1666</v>
          </cell>
          <cell r="C158" t="str">
            <v>00107</v>
          </cell>
          <cell r="D158" t="str">
            <v xml:space="preserve">        WIP - INTEREST DURING </v>
          </cell>
        </row>
        <row r="159">
          <cell r="B159">
            <v>1666</v>
          </cell>
          <cell r="C159" t="str">
            <v>00108</v>
          </cell>
          <cell r="D159" t="str">
            <v xml:space="preserve">        WIP - INTEREST DURING </v>
          </cell>
        </row>
        <row r="160">
          <cell r="B160">
            <v>1666</v>
          </cell>
          <cell r="C160" t="str">
            <v>00109</v>
          </cell>
          <cell r="D160" t="str">
            <v xml:space="preserve">        WIP - INTEREST DURING </v>
          </cell>
        </row>
        <row r="161">
          <cell r="B161">
            <v>1666</v>
          </cell>
          <cell r="C161" t="str">
            <v>00110</v>
          </cell>
          <cell r="D161" t="str">
            <v xml:space="preserve">        WIP - INTEREST DURING </v>
          </cell>
        </row>
        <row r="162">
          <cell r="B162">
            <v>1666</v>
          </cell>
          <cell r="C162" t="str">
            <v>00111</v>
          </cell>
          <cell r="D162" t="str">
            <v xml:space="preserve">        WIP - INTEREST DURING </v>
          </cell>
        </row>
        <row r="163">
          <cell r="B163">
            <v>1666</v>
          </cell>
          <cell r="C163" t="str">
            <v>00112</v>
          </cell>
          <cell r="D163" t="str">
            <v xml:space="preserve">        WIP - INTEREST DURING </v>
          </cell>
        </row>
        <row r="164">
          <cell r="B164">
            <v>1667</v>
          </cell>
          <cell r="C164" t="str">
            <v>00101</v>
          </cell>
          <cell r="D164" t="str">
            <v xml:space="preserve">        WIP - ENGINEERING</v>
          </cell>
        </row>
        <row r="165">
          <cell r="B165">
            <v>1667</v>
          </cell>
          <cell r="C165" t="str">
            <v>00102</v>
          </cell>
          <cell r="D165" t="str">
            <v xml:space="preserve">        WIP - ENGINEERING</v>
          </cell>
        </row>
        <row r="166">
          <cell r="B166">
            <v>1667</v>
          </cell>
          <cell r="C166" t="str">
            <v>00103</v>
          </cell>
          <cell r="D166" t="str">
            <v xml:space="preserve">        WIP - ENGINEERING</v>
          </cell>
        </row>
        <row r="167">
          <cell r="B167">
            <v>1667</v>
          </cell>
          <cell r="C167" t="str">
            <v>00105</v>
          </cell>
          <cell r="D167" t="str">
            <v xml:space="preserve">        WIP - ENGINEERING</v>
          </cell>
        </row>
        <row r="168">
          <cell r="B168">
            <v>1667</v>
          </cell>
          <cell r="C168" t="str">
            <v>00106</v>
          </cell>
          <cell r="D168" t="str">
            <v xml:space="preserve">        WIP - ENGINEERING</v>
          </cell>
        </row>
        <row r="169">
          <cell r="B169">
            <v>1667</v>
          </cell>
          <cell r="C169" t="str">
            <v>00107</v>
          </cell>
          <cell r="D169" t="str">
            <v xml:space="preserve">        WIP - ENGINEERING</v>
          </cell>
        </row>
        <row r="170">
          <cell r="B170">
            <v>1667</v>
          </cell>
          <cell r="C170" t="str">
            <v>00109</v>
          </cell>
          <cell r="D170" t="str">
            <v xml:space="preserve">        WIP - ENGINEERING</v>
          </cell>
        </row>
        <row r="171">
          <cell r="B171">
            <v>1667</v>
          </cell>
          <cell r="C171" t="str">
            <v>00112</v>
          </cell>
          <cell r="D171" t="str">
            <v xml:space="preserve">        WIP - ENGINEERING</v>
          </cell>
        </row>
        <row r="172">
          <cell r="B172">
            <v>1668</v>
          </cell>
          <cell r="C172" t="str">
            <v>00101</v>
          </cell>
          <cell r="D172" t="str">
            <v xml:space="preserve">        WIP - LABOR/INSTALLATI</v>
          </cell>
        </row>
        <row r="173">
          <cell r="B173">
            <v>1668</v>
          </cell>
          <cell r="C173" t="str">
            <v>00105</v>
          </cell>
          <cell r="D173" t="str">
            <v xml:space="preserve">        WIP - LABOR/INSTALLATI</v>
          </cell>
        </row>
        <row r="174">
          <cell r="B174">
            <v>1668</v>
          </cell>
          <cell r="C174" t="str">
            <v>00106</v>
          </cell>
          <cell r="D174" t="str">
            <v xml:space="preserve">        WIP - LABOR/INSTALLATI</v>
          </cell>
        </row>
        <row r="175">
          <cell r="B175">
            <v>1668</v>
          </cell>
          <cell r="C175" t="str">
            <v>00108</v>
          </cell>
          <cell r="D175" t="str">
            <v xml:space="preserve">        WIP - LABOR/INSTALLATI</v>
          </cell>
        </row>
        <row r="176">
          <cell r="B176">
            <v>1668</v>
          </cell>
          <cell r="C176" t="str">
            <v>00109</v>
          </cell>
          <cell r="D176" t="str">
            <v xml:space="preserve">        WIP - LABOR/INSTALLATI</v>
          </cell>
        </row>
        <row r="177">
          <cell r="B177">
            <v>1668</v>
          </cell>
          <cell r="C177" t="str">
            <v>00110</v>
          </cell>
          <cell r="D177" t="str">
            <v xml:space="preserve">        WIP - LABOR/INSTALLATI</v>
          </cell>
        </row>
        <row r="178">
          <cell r="B178">
            <v>1668</v>
          </cell>
          <cell r="C178" t="str">
            <v>00111</v>
          </cell>
          <cell r="D178" t="str">
            <v xml:space="preserve">        WIP - LABOR/INSTALLATI</v>
          </cell>
        </row>
        <row r="179">
          <cell r="B179">
            <v>1668</v>
          </cell>
          <cell r="C179" t="str">
            <v>00112</v>
          </cell>
          <cell r="D179" t="str">
            <v xml:space="preserve">        WIP - LABOR/INSTALLATI</v>
          </cell>
        </row>
        <row r="180">
          <cell r="B180">
            <v>1669</v>
          </cell>
          <cell r="C180" t="str">
            <v>00103</v>
          </cell>
          <cell r="D180" t="str">
            <v xml:space="preserve">        WIP - EQUIPMENT</v>
          </cell>
        </row>
        <row r="181">
          <cell r="B181">
            <v>1669</v>
          </cell>
          <cell r="C181" t="str">
            <v>00106</v>
          </cell>
          <cell r="D181" t="str">
            <v xml:space="preserve">        WIP - EQUIPMENT</v>
          </cell>
        </row>
        <row r="182">
          <cell r="B182">
            <v>1669</v>
          </cell>
          <cell r="C182" t="str">
            <v>00108</v>
          </cell>
          <cell r="D182" t="str">
            <v xml:space="preserve">        WIP - EQUIPMENT</v>
          </cell>
        </row>
        <row r="183">
          <cell r="B183">
            <v>1669</v>
          </cell>
          <cell r="C183" t="str">
            <v>00109</v>
          </cell>
          <cell r="D183" t="str">
            <v xml:space="preserve">        WIP - EQUIPMENT</v>
          </cell>
        </row>
        <row r="184">
          <cell r="B184">
            <v>1669</v>
          </cell>
          <cell r="C184" t="str">
            <v>00110</v>
          </cell>
          <cell r="D184" t="str">
            <v xml:space="preserve">        WIP - EQUIPMENT</v>
          </cell>
        </row>
        <row r="185">
          <cell r="B185">
            <v>1669</v>
          </cell>
          <cell r="C185" t="str">
            <v>00111</v>
          </cell>
          <cell r="D185" t="str">
            <v xml:space="preserve">        WIP - EQUIPMENT</v>
          </cell>
        </row>
        <row r="186">
          <cell r="B186">
            <v>1669</v>
          </cell>
          <cell r="C186" t="str">
            <v>00112</v>
          </cell>
          <cell r="D186" t="str">
            <v xml:space="preserve">        WIP - EQUIPMENT</v>
          </cell>
        </row>
        <row r="187">
          <cell r="B187">
            <v>1670</v>
          </cell>
          <cell r="C187" t="str">
            <v>00101</v>
          </cell>
          <cell r="D187" t="str">
            <v xml:space="preserve">        WIP - MATERIAL</v>
          </cell>
        </row>
        <row r="188">
          <cell r="B188">
            <v>1670</v>
          </cell>
          <cell r="C188" t="str">
            <v>00102</v>
          </cell>
          <cell r="D188" t="str">
            <v xml:space="preserve">        WIP - MATERIAL</v>
          </cell>
        </row>
        <row r="189">
          <cell r="B189">
            <v>1670</v>
          </cell>
          <cell r="C189" t="str">
            <v>00103</v>
          </cell>
          <cell r="D189" t="str">
            <v xml:space="preserve">        WIP - MATERIAL</v>
          </cell>
        </row>
        <row r="190">
          <cell r="B190">
            <v>1670</v>
          </cell>
          <cell r="C190" t="str">
            <v>00104</v>
          </cell>
          <cell r="D190" t="str">
            <v xml:space="preserve">        WIP - MATERIAL</v>
          </cell>
        </row>
        <row r="191">
          <cell r="B191">
            <v>1670</v>
          </cell>
          <cell r="C191" t="str">
            <v>00105</v>
          </cell>
          <cell r="D191" t="str">
            <v xml:space="preserve">        WIP - MATERIAL</v>
          </cell>
        </row>
        <row r="192">
          <cell r="B192">
            <v>1670</v>
          </cell>
          <cell r="C192" t="str">
            <v>00106</v>
          </cell>
          <cell r="D192" t="str">
            <v xml:space="preserve">        WIP - MATERIAL</v>
          </cell>
        </row>
        <row r="193">
          <cell r="B193">
            <v>1670</v>
          </cell>
          <cell r="C193" t="str">
            <v>00107</v>
          </cell>
          <cell r="D193" t="str">
            <v xml:space="preserve">        WIP - MATERIAL</v>
          </cell>
        </row>
        <row r="194">
          <cell r="B194">
            <v>1670</v>
          </cell>
          <cell r="C194" t="str">
            <v>00108</v>
          </cell>
          <cell r="D194" t="str">
            <v xml:space="preserve">        WIP - MATERIAL</v>
          </cell>
        </row>
        <row r="195">
          <cell r="B195">
            <v>1670</v>
          </cell>
          <cell r="C195" t="str">
            <v>00109</v>
          </cell>
          <cell r="D195" t="str">
            <v xml:space="preserve">        WIP - MATERIAL</v>
          </cell>
        </row>
        <row r="196">
          <cell r="B196">
            <v>1670</v>
          </cell>
          <cell r="C196" t="str">
            <v>00110</v>
          </cell>
          <cell r="D196" t="str">
            <v xml:space="preserve">        WIP - MATERIAL</v>
          </cell>
        </row>
        <row r="197">
          <cell r="B197">
            <v>1670</v>
          </cell>
          <cell r="C197" t="str">
            <v>00111</v>
          </cell>
          <cell r="D197" t="str">
            <v xml:space="preserve">        WIP - MATERIAL</v>
          </cell>
        </row>
        <row r="198">
          <cell r="B198">
            <v>1670</v>
          </cell>
          <cell r="C198" t="str">
            <v>00112</v>
          </cell>
          <cell r="D198" t="str">
            <v xml:space="preserve">        WIP - MATERIAL</v>
          </cell>
        </row>
        <row r="199">
          <cell r="B199">
            <v>1671</v>
          </cell>
          <cell r="C199" t="str">
            <v>00101</v>
          </cell>
          <cell r="D199" t="str">
            <v xml:space="preserve">        WIP - ELECTRICAL</v>
          </cell>
        </row>
        <row r="200">
          <cell r="B200">
            <v>1671</v>
          </cell>
          <cell r="C200" t="str">
            <v>00102</v>
          </cell>
          <cell r="D200" t="str">
            <v xml:space="preserve">        WIP - ELECTRICAL</v>
          </cell>
        </row>
        <row r="201">
          <cell r="B201">
            <v>1671</v>
          </cell>
          <cell r="C201" t="str">
            <v>00103</v>
          </cell>
          <cell r="D201" t="str">
            <v xml:space="preserve">        WIP - ELECTRICAL</v>
          </cell>
        </row>
        <row r="202">
          <cell r="B202">
            <v>1671</v>
          </cell>
          <cell r="C202" t="str">
            <v>00106</v>
          </cell>
          <cell r="D202" t="str">
            <v xml:space="preserve">        WIP - ELECTRICAL</v>
          </cell>
        </row>
        <row r="203">
          <cell r="B203">
            <v>1671</v>
          </cell>
          <cell r="C203" t="str">
            <v>00107</v>
          </cell>
          <cell r="D203" t="str">
            <v xml:space="preserve">        WIP - ELECTRICAL</v>
          </cell>
        </row>
        <row r="204">
          <cell r="B204">
            <v>1671</v>
          </cell>
          <cell r="C204" t="str">
            <v>00109</v>
          </cell>
          <cell r="D204" t="str">
            <v xml:space="preserve">        WIP - ELECTRICAL</v>
          </cell>
        </row>
        <row r="205">
          <cell r="B205">
            <v>1671</v>
          </cell>
          <cell r="C205" t="str">
            <v>00110</v>
          </cell>
          <cell r="D205" t="str">
            <v xml:space="preserve">        WIP - ELECTRICAL</v>
          </cell>
        </row>
        <row r="206">
          <cell r="B206">
            <v>1671</v>
          </cell>
          <cell r="C206" t="str">
            <v>00112</v>
          </cell>
          <cell r="D206" t="str">
            <v xml:space="preserve">        WIP - ELECTRICAL</v>
          </cell>
        </row>
        <row r="207">
          <cell r="B207">
            <v>1672</v>
          </cell>
          <cell r="C207" t="str">
            <v>00101</v>
          </cell>
          <cell r="D207" t="str">
            <v xml:space="preserve">        WIP - PIPING</v>
          </cell>
        </row>
        <row r="208">
          <cell r="B208">
            <v>1672</v>
          </cell>
          <cell r="C208" t="str">
            <v>00103</v>
          </cell>
          <cell r="D208" t="str">
            <v xml:space="preserve">        WIP - PIPING</v>
          </cell>
        </row>
        <row r="209">
          <cell r="B209">
            <v>1672</v>
          </cell>
          <cell r="C209" t="str">
            <v>00105</v>
          </cell>
          <cell r="D209" t="str">
            <v xml:space="preserve">        WIP - PIPING</v>
          </cell>
        </row>
        <row r="210">
          <cell r="B210">
            <v>1672</v>
          </cell>
          <cell r="C210" t="str">
            <v>00106</v>
          </cell>
          <cell r="D210" t="str">
            <v xml:space="preserve">        WIP - PIPING</v>
          </cell>
        </row>
        <row r="211">
          <cell r="B211">
            <v>1672</v>
          </cell>
          <cell r="C211" t="str">
            <v>00109</v>
          </cell>
          <cell r="D211" t="str">
            <v xml:space="preserve">        WIP - PIPING</v>
          </cell>
        </row>
        <row r="212">
          <cell r="B212">
            <v>1673</v>
          </cell>
          <cell r="C212" t="str">
            <v>00102</v>
          </cell>
          <cell r="D212" t="str">
            <v xml:space="preserve">        WIP - SITE WORK</v>
          </cell>
        </row>
        <row r="213">
          <cell r="B213">
            <v>1673</v>
          </cell>
          <cell r="C213" t="str">
            <v>00103</v>
          </cell>
          <cell r="D213" t="str">
            <v xml:space="preserve">        WIP - SITE WORK</v>
          </cell>
        </row>
        <row r="214">
          <cell r="B214">
            <v>1673</v>
          </cell>
          <cell r="C214" t="str">
            <v>00104</v>
          </cell>
          <cell r="D214" t="str">
            <v xml:space="preserve">        WIP - SITE WORK</v>
          </cell>
        </row>
        <row r="215">
          <cell r="B215">
            <v>1673</v>
          </cell>
          <cell r="C215" t="str">
            <v>00105</v>
          </cell>
          <cell r="D215" t="str">
            <v xml:space="preserve">        WIP - SITE WORK</v>
          </cell>
        </row>
        <row r="216">
          <cell r="B216">
            <v>1674</v>
          </cell>
          <cell r="C216" t="str">
            <v>00103</v>
          </cell>
          <cell r="D216" t="str">
            <v xml:space="preserve">        WIP - BUILDING ADDITIO</v>
          </cell>
        </row>
        <row r="217">
          <cell r="B217">
            <v>1674</v>
          </cell>
          <cell r="C217" t="str">
            <v>00107</v>
          </cell>
          <cell r="D217" t="str">
            <v xml:space="preserve">        WIP - BUILDING ADDITIO</v>
          </cell>
        </row>
        <row r="218">
          <cell r="B218">
            <v>1674</v>
          </cell>
          <cell r="C218" t="str">
            <v>00109</v>
          </cell>
          <cell r="D218" t="str">
            <v xml:space="preserve">        WIP - BUILDING ADDITIO</v>
          </cell>
        </row>
        <row r="219">
          <cell r="B219">
            <v>1675</v>
          </cell>
          <cell r="C219" t="str">
            <v>00102</v>
          </cell>
          <cell r="D219" t="str">
            <v xml:space="preserve">        WIP - CARPENTRY</v>
          </cell>
        </row>
        <row r="220">
          <cell r="B220">
            <v>1676</v>
          </cell>
          <cell r="C220" t="str">
            <v>00101</v>
          </cell>
          <cell r="D220" t="str">
            <v xml:space="preserve">        WIP - CRANE</v>
          </cell>
        </row>
        <row r="221">
          <cell r="B221">
            <v>1677</v>
          </cell>
          <cell r="C221" t="str">
            <v>00106</v>
          </cell>
          <cell r="D221" t="str">
            <v xml:space="preserve">        WIP - DRILLING COSTS</v>
          </cell>
        </row>
        <row r="222">
          <cell r="B222">
            <v>1678</v>
          </cell>
          <cell r="C222" t="str">
            <v>00101</v>
          </cell>
          <cell r="D222" t="str">
            <v xml:space="preserve">        WIP - FOUNDATION</v>
          </cell>
        </row>
        <row r="223">
          <cell r="B223">
            <v>1678</v>
          </cell>
          <cell r="C223" t="str">
            <v>00102</v>
          </cell>
          <cell r="D223" t="str">
            <v xml:space="preserve">        WIP - FOUNDATION</v>
          </cell>
        </row>
        <row r="224">
          <cell r="B224">
            <v>1679</v>
          </cell>
          <cell r="C224" t="str">
            <v>00105</v>
          </cell>
          <cell r="D224" t="str">
            <v xml:space="preserve">        WIP - LAND/LEASE</v>
          </cell>
        </row>
        <row r="225">
          <cell r="B225">
            <v>1679</v>
          </cell>
          <cell r="C225" t="str">
            <v>00106</v>
          </cell>
          <cell r="D225" t="str">
            <v xml:space="preserve">        WIP - LAND/LEASE</v>
          </cell>
        </row>
        <row r="226">
          <cell r="B226">
            <v>1680</v>
          </cell>
          <cell r="C226" t="str">
            <v>00101</v>
          </cell>
          <cell r="D226" t="str">
            <v xml:space="preserve">        WIP - MAIN EXTENSION/T</v>
          </cell>
        </row>
        <row r="227">
          <cell r="B227">
            <v>1681</v>
          </cell>
          <cell r="C227" t="str">
            <v>00101</v>
          </cell>
          <cell r="D227" t="str">
            <v xml:space="preserve">        WIP - PERMITS</v>
          </cell>
        </row>
        <row r="228">
          <cell r="B228">
            <v>1682</v>
          </cell>
          <cell r="C228" t="str">
            <v>00107</v>
          </cell>
          <cell r="D228" t="str">
            <v xml:space="preserve">        WIP - PLUMBING</v>
          </cell>
        </row>
        <row r="229">
          <cell r="B229">
            <v>1683</v>
          </cell>
          <cell r="C229" t="str">
            <v>00107</v>
          </cell>
          <cell r="D229" t="str">
            <v xml:space="preserve">        WIP - PUMPS/EQUIPMENT</v>
          </cell>
        </row>
        <row r="230">
          <cell r="B230">
            <v>1684</v>
          </cell>
          <cell r="C230" t="str">
            <v>00104</v>
          </cell>
          <cell r="D230" t="str">
            <v xml:space="preserve">        WIP - RELOCATION</v>
          </cell>
        </row>
        <row r="231">
          <cell r="B231">
            <v>1685</v>
          </cell>
          <cell r="C231" t="str">
            <v>00111</v>
          </cell>
          <cell r="D231" t="str">
            <v xml:space="preserve">        WIP - RESTORATION</v>
          </cell>
        </row>
        <row r="232">
          <cell r="B232">
            <v>1686</v>
          </cell>
          <cell r="C232" t="str">
            <v>00101</v>
          </cell>
          <cell r="D232" t="str">
            <v xml:space="preserve">        WIP - SOIL BORING</v>
          </cell>
        </row>
        <row r="233">
          <cell r="B233">
            <v>1687</v>
          </cell>
          <cell r="C233" t="str">
            <v>00101</v>
          </cell>
          <cell r="D233" t="str">
            <v xml:space="preserve">        WIP - TANK/COST OF</v>
          </cell>
        </row>
        <row r="234">
          <cell r="B234">
            <v>1688</v>
          </cell>
          <cell r="C234" t="str">
            <v>00107</v>
          </cell>
          <cell r="D234" t="str">
            <v xml:space="preserve">        WIP - TANK/DETENTION A</v>
          </cell>
        </row>
        <row r="235">
          <cell r="B235">
            <v>1689</v>
          </cell>
          <cell r="C235" t="str">
            <v>00106</v>
          </cell>
          <cell r="D235" t="str">
            <v xml:space="preserve">        WIP - TANK/PNEUMATIC</v>
          </cell>
        </row>
        <row r="236">
          <cell r="B236">
            <v>1690</v>
          </cell>
          <cell r="C236" t="str">
            <v>00106</v>
          </cell>
          <cell r="D236" t="str">
            <v xml:space="preserve">        WIP - TESTS/DRAWDOWN</v>
          </cell>
        </row>
        <row r="237">
          <cell r="B237">
            <v>1691</v>
          </cell>
          <cell r="C237" t="str">
            <v>00104</v>
          </cell>
          <cell r="D237" t="str">
            <v xml:space="preserve">        WIP - WELL ABANDONMENT</v>
          </cell>
        </row>
        <row r="238">
          <cell r="B238">
            <v>1692</v>
          </cell>
          <cell r="C238" t="str">
            <v>00106</v>
          </cell>
          <cell r="D238" t="str">
            <v xml:space="preserve">        WIP - WELL HOUSE</v>
          </cell>
        </row>
        <row r="239">
          <cell r="B239">
            <v>1697</v>
          </cell>
          <cell r="C239" t="str">
            <v xml:space="preserve"> </v>
          </cell>
          <cell r="D239" t="str">
            <v xml:space="preserve">        WIP - CLOSE CP TO GL L</v>
          </cell>
        </row>
        <row r="240">
          <cell r="B240">
            <v>1698</v>
          </cell>
          <cell r="C240" t="str">
            <v xml:space="preserve"> </v>
          </cell>
          <cell r="D240" t="str">
            <v xml:space="preserve">        WIP - J/E CLEARING LEG</v>
          </cell>
        </row>
        <row r="241">
          <cell r="B241">
            <v>1699</v>
          </cell>
          <cell r="C241" t="str">
            <v>00101</v>
          </cell>
          <cell r="D241" t="str">
            <v xml:space="preserve">        WIP - TRANSFER TO FIXE</v>
          </cell>
        </row>
        <row r="242">
          <cell r="B242">
            <v>1699</v>
          </cell>
          <cell r="C242" t="str">
            <v>00102</v>
          </cell>
          <cell r="D242" t="str">
            <v xml:space="preserve">        WIP - TRANSFER TO FIXE</v>
          </cell>
        </row>
        <row r="243">
          <cell r="B243">
            <v>1699</v>
          </cell>
          <cell r="C243" t="str">
            <v>00103</v>
          </cell>
          <cell r="D243" t="str">
            <v xml:space="preserve">        WIP - TRANSFER TO FIXE</v>
          </cell>
        </row>
        <row r="244">
          <cell r="B244">
            <v>1699</v>
          </cell>
          <cell r="C244" t="str">
            <v>00104</v>
          </cell>
          <cell r="D244" t="str">
            <v xml:space="preserve">        WIP - TRANSFER TO FIXE</v>
          </cell>
        </row>
        <row r="245">
          <cell r="B245">
            <v>1699</v>
          </cell>
          <cell r="C245" t="str">
            <v>00105</v>
          </cell>
          <cell r="D245" t="str">
            <v xml:space="preserve">        WIP - TRANSFER TO FIXE</v>
          </cell>
        </row>
        <row r="246">
          <cell r="B246">
            <v>1699</v>
          </cell>
          <cell r="C246" t="str">
            <v>00106</v>
          </cell>
          <cell r="D246" t="str">
            <v xml:space="preserve">        WIP - TRANSFER TO FIXE</v>
          </cell>
        </row>
        <row r="247">
          <cell r="B247">
            <v>1699</v>
          </cell>
          <cell r="C247" t="str">
            <v>00107</v>
          </cell>
          <cell r="D247" t="str">
            <v xml:space="preserve">        WIP - TRANSFER TO FIXE</v>
          </cell>
        </row>
        <row r="248">
          <cell r="B248">
            <v>1699</v>
          </cell>
          <cell r="C248" t="str">
            <v>00108</v>
          </cell>
          <cell r="D248" t="str">
            <v xml:space="preserve">        WIP - TRANSFER TO FIXE</v>
          </cell>
        </row>
        <row r="249">
          <cell r="B249">
            <v>1699</v>
          </cell>
          <cell r="C249" t="str">
            <v>00109</v>
          </cell>
          <cell r="D249" t="str">
            <v xml:space="preserve">        WIP - TRANSFER TO FIXE</v>
          </cell>
        </row>
        <row r="250">
          <cell r="B250">
            <v>1699</v>
          </cell>
          <cell r="C250" t="str">
            <v>00110</v>
          </cell>
          <cell r="D250" t="str">
            <v xml:space="preserve">        WIP - TRANSFER TO FIXE</v>
          </cell>
        </row>
        <row r="251">
          <cell r="B251">
            <v>1699</v>
          </cell>
          <cell r="C251" t="str">
            <v>00111</v>
          </cell>
          <cell r="D251" t="str">
            <v xml:space="preserve">        WIP - TRANSFER TO FIXE</v>
          </cell>
        </row>
        <row r="252">
          <cell r="B252">
            <v>1699</v>
          </cell>
          <cell r="C252" t="str">
            <v>00112</v>
          </cell>
          <cell r="D252" t="str">
            <v xml:space="preserve">        WIP - TRANSFER TO FIXE</v>
          </cell>
        </row>
        <row r="253">
          <cell r="B253">
            <v>1700</v>
          </cell>
          <cell r="C253" t="str">
            <v xml:space="preserve"> </v>
          </cell>
          <cell r="D253" t="str">
            <v xml:space="preserve">       SEWER PLANT IN PROCESS</v>
          </cell>
        </row>
        <row r="254">
          <cell r="B254">
            <v>1701</v>
          </cell>
          <cell r="C254" t="str">
            <v xml:space="preserve"> </v>
          </cell>
          <cell r="D254" t="str">
            <v xml:space="preserve">        SEWER PLANT IN PROCESS</v>
          </cell>
        </row>
        <row r="255">
          <cell r="B255">
            <v>1705</v>
          </cell>
          <cell r="C255" t="str">
            <v>00201</v>
          </cell>
          <cell r="D255" t="str">
            <v xml:space="preserve">        WIP-CAP TIME EXPAND/MO</v>
          </cell>
        </row>
        <row r="256">
          <cell r="B256">
            <v>1705</v>
          </cell>
          <cell r="C256" t="str">
            <v>00202</v>
          </cell>
          <cell r="D256" t="str">
            <v xml:space="preserve">        WIP-CAP TIME ABANDON W</v>
          </cell>
        </row>
        <row r="257">
          <cell r="B257">
            <v>1705</v>
          </cell>
          <cell r="C257" t="str">
            <v>00203</v>
          </cell>
          <cell r="D257" t="str">
            <v xml:space="preserve">        WIP-CAP TIME LAGOON</v>
          </cell>
        </row>
        <row r="258">
          <cell r="B258">
            <v>1705</v>
          </cell>
          <cell r="C258" t="str">
            <v>00204</v>
          </cell>
          <cell r="D258" t="str">
            <v xml:space="preserve">        WIP-CAP TIME AERATOR</v>
          </cell>
        </row>
        <row r="259">
          <cell r="B259">
            <v>1705</v>
          </cell>
          <cell r="C259" t="str">
            <v>00205</v>
          </cell>
          <cell r="D259" t="str">
            <v xml:space="preserve">        WIP-CAP TIME SLUDGE DR</v>
          </cell>
        </row>
        <row r="260">
          <cell r="B260">
            <v>1705</v>
          </cell>
          <cell r="C260" t="str">
            <v>00206</v>
          </cell>
          <cell r="D260" t="str">
            <v xml:space="preserve">        WIP-CAP TIME BUILD LFT</v>
          </cell>
        </row>
        <row r="261">
          <cell r="B261">
            <v>1705</v>
          </cell>
          <cell r="C261" t="str">
            <v>00207</v>
          </cell>
          <cell r="D261" t="str">
            <v xml:space="preserve">        WIP-CAP TIME GENERATOR</v>
          </cell>
        </row>
        <row r="262">
          <cell r="B262">
            <v>1705</v>
          </cell>
          <cell r="C262" t="str">
            <v>00208</v>
          </cell>
          <cell r="D262" t="str">
            <v xml:space="preserve">        WIP-CAP TIME INTER/REP</v>
          </cell>
        </row>
        <row r="263">
          <cell r="B263">
            <v>1705</v>
          </cell>
          <cell r="C263" t="str">
            <v>00209</v>
          </cell>
          <cell r="D263" t="str">
            <v xml:space="preserve">        WIP-CAP TIME RELO FORC</v>
          </cell>
        </row>
        <row r="264">
          <cell r="B264">
            <v>1705</v>
          </cell>
          <cell r="C264" t="str">
            <v>00210</v>
          </cell>
          <cell r="D264" t="str">
            <v xml:space="preserve">        WIP-CAP TIME ACCESS RO</v>
          </cell>
        </row>
        <row r="265">
          <cell r="B265">
            <v>1705</v>
          </cell>
          <cell r="C265" t="str">
            <v>00211</v>
          </cell>
          <cell r="D265" t="str">
            <v xml:space="preserve">        WIP-CAP TIME INSTALL F</v>
          </cell>
        </row>
        <row r="266">
          <cell r="B266">
            <v>1706</v>
          </cell>
          <cell r="C266" t="str">
            <v>00201</v>
          </cell>
          <cell r="D266" t="str">
            <v xml:space="preserve">        WIP - INTEREST DURING </v>
          </cell>
        </row>
        <row r="267">
          <cell r="B267">
            <v>1706</v>
          </cell>
          <cell r="C267" t="str">
            <v>00202</v>
          </cell>
          <cell r="D267" t="str">
            <v xml:space="preserve">        WIP - INTEREST DURING </v>
          </cell>
        </row>
        <row r="268">
          <cell r="B268">
            <v>1706</v>
          </cell>
          <cell r="C268" t="str">
            <v>00203</v>
          </cell>
          <cell r="D268" t="str">
            <v xml:space="preserve">        WIP - INTEREST DURING </v>
          </cell>
        </row>
        <row r="269">
          <cell r="B269">
            <v>1706</v>
          </cell>
          <cell r="C269" t="str">
            <v>00204</v>
          </cell>
          <cell r="D269" t="str">
            <v xml:space="preserve">        WIP - INTEREST DURING </v>
          </cell>
        </row>
        <row r="270">
          <cell r="B270">
            <v>1706</v>
          </cell>
          <cell r="C270" t="str">
            <v>00205</v>
          </cell>
          <cell r="D270" t="str">
            <v xml:space="preserve">        WIP - INTEREST DURING </v>
          </cell>
        </row>
        <row r="271">
          <cell r="B271">
            <v>1706</v>
          </cell>
          <cell r="C271" t="str">
            <v>00206</v>
          </cell>
          <cell r="D271" t="str">
            <v xml:space="preserve">        WIP - INTEREST DURING </v>
          </cell>
        </row>
        <row r="272">
          <cell r="B272">
            <v>1706</v>
          </cell>
          <cell r="C272" t="str">
            <v>00207</v>
          </cell>
          <cell r="D272" t="str">
            <v xml:space="preserve">        WIP - INTEREST DURING </v>
          </cell>
        </row>
        <row r="273">
          <cell r="B273">
            <v>1706</v>
          </cell>
          <cell r="C273" t="str">
            <v>00208</v>
          </cell>
          <cell r="D273" t="str">
            <v xml:space="preserve">        WIP - INTEREST DURING </v>
          </cell>
        </row>
        <row r="274">
          <cell r="B274">
            <v>1706</v>
          </cell>
          <cell r="C274" t="str">
            <v>00209</v>
          </cell>
          <cell r="D274" t="str">
            <v xml:space="preserve">        WIP - INTEREST DURING </v>
          </cell>
        </row>
        <row r="275">
          <cell r="B275">
            <v>1706</v>
          </cell>
          <cell r="C275" t="str">
            <v>00210</v>
          </cell>
          <cell r="D275" t="str">
            <v xml:space="preserve">        WIP - INTEREST DURING </v>
          </cell>
        </row>
        <row r="276">
          <cell r="B276">
            <v>1706</v>
          </cell>
          <cell r="C276" t="str">
            <v>00211</v>
          </cell>
          <cell r="D276" t="str">
            <v xml:space="preserve">        WIP - INTEREST DURING </v>
          </cell>
        </row>
        <row r="277">
          <cell r="B277">
            <v>1707</v>
          </cell>
          <cell r="C277" t="str">
            <v>00201</v>
          </cell>
          <cell r="D277" t="str">
            <v xml:space="preserve">        WIP - ENGINEERING</v>
          </cell>
        </row>
        <row r="278">
          <cell r="B278">
            <v>1707</v>
          </cell>
          <cell r="C278" t="str">
            <v>00203</v>
          </cell>
          <cell r="D278" t="str">
            <v xml:space="preserve">        WIP - ENGINEERING</v>
          </cell>
        </row>
        <row r="279">
          <cell r="B279">
            <v>1707</v>
          </cell>
          <cell r="C279" t="str">
            <v>00204</v>
          </cell>
          <cell r="D279" t="str">
            <v xml:space="preserve">        WIP - ENGINEERING</v>
          </cell>
        </row>
        <row r="280">
          <cell r="B280">
            <v>1707</v>
          </cell>
          <cell r="C280" t="str">
            <v>00205</v>
          </cell>
          <cell r="D280" t="str">
            <v xml:space="preserve">        WIP - ENGINEERING</v>
          </cell>
        </row>
        <row r="281">
          <cell r="B281">
            <v>1707</v>
          </cell>
          <cell r="C281" t="str">
            <v>00206</v>
          </cell>
          <cell r="D281" t="str">
            <v xml:space="preserve">        WIP - ENGINEERING</v>
          </cell>
        </row>
        <row r="282">
          <cell r="B282">
            <v>1707</v>
          </cell>
          <cell r="C282" t="str">
            <v>00207</v>
          </cell>
          <cell r="D282" t="str">
            <v xml:space="preserve">        WIP - ENGINEERING</v>
          </cell>
        </row>
        <row r="283">
          <cell r="B283">
            <v>1707</v>
          </cell>
          <cell r="C283" t="str">
            <v>00208</v>
          </cell>
          <cell r="D283" t="str">
            <v xml:space="preserve">        WIP - ENGINEERING</v>
          </cell>
        </row>
        <row r="284">
          <cell r="B284">
            <v>1707</v>
          </cell>
          <cell r="C284" t="str">
            <v>00209</v>
          </cell>
          <cell r="D284" t="str">
            <v xml:space="preserve">        WIP - ENGINEERING</v>
          </cell>
        </row>
        <row r="285">
          <cell r="B285">
            <v>1707</v>
          </cell>
          <cell r="C285" t="str">
            <v>00211</v>
          </cell>
          <cell r="D285" t="str">
            <v xml:space="preserve">        WIP - ENGINEERING</v>
          </cell>
        </row>
        <row r="286">
          <cell r="B286">
            <v>1708</v>
          </cell>
          <cell r="C286" t="str">
            <v>00201</v>
          </cell>
          <cell r="D286" t="str">
            <v xml:space="preserve">        WIP - LABOR/INSTALLATI</v>
          </cell>
        </row>
        <row r="287">
          <cell r="B287">
            <v>1708</v>
          </cell>
          <cell r="C287" t="str">
            <v>00202</v>
          </cell>
          <cell r="D287" t="str">
            <v xml:space="preserve">        WIP - LABOR/INSTALLATI</v>
          </cell>
        </row>
        <row r="288">
          <cell r="B288">
            <v>1708</v>
          </cell>
          <cell r="C288" t="str">
            <v>00205</v>
          </cell>
          <cell r="D288" t="str">
            <v xml:space="preserve">        WIP - LABOR/INSTALLATI</v>
          </cell>
        </row>
        <row r="289">
          <cell r="B289">
            <v>1708</v>
          </cell>
          <cell r="C289" t="str">
            <v>00206</v>
          </cell>
          <cell r="D289" t="str">
            <v xml:space="preserve">        WIP - LABOR/INSTALLATI</v>
          </cell>
        </row>
        <row r="290">
          <cell r="B290">
            <v>1708</v>
          </cell>
          <cell r="C290" t="str">
            <v>00208</v>
          </cell>
          <cell r="D290" t="str">
            <v xml:space="preserve">        WIP - LABOR/INSTALLATI</v>
          </cell>
        </row>
        <row r="291">
          <cell r="B291">
            <v>1708</v>
          </cell>
          <cell r="C291" t="str">
            <v>00210</v>
          </cell>
          <cell r="D291" t="str">
            <v xml:space="preserve">        WIP - LABOR/INSTALLATI</v>
          </cell>
        </row>
        <row r="292">
          <cell r="B292">
            <v>1708</v>
          </cell>
          <cell r="C292" t="str">
            <v>00211</v>
          </cell>
          <cell r="D292" t="str">
            <v xml:space="preserve">        WIP - LABOR/INSTALLATI</v>
          </cell>
        </row>
        <row r="293">
          <cell r="B293">
            <v>1709</v>
          </cell>
          <cell r="C293" t="str">
            <v>00201</v>
          </cell>
          <cell r="D293" t="str">
            <v xml:space="preserve">        WIP - EQUIPMENT</v>
          </cell>
        </row>
        <row r="294">
          <cell r="B294">
            <v>1709</v>
          </cell>
          <cell r="C294" t="str">
            <v>00203</v>
          </cell>
          <cell r="D294" t="str">
            <v xml:space="preserve">        WIP - EQUIPMENT</v>
          </cell>
        </row>
        <row r="295">
          <cell r="B295">
            <v>1709</v>
          </cell>
          <cell r="C295" t="str">
            <v>00204</v>
          </cell>
          <cell r="D295" t="str">
            <v xml:space="preserve">        WIP - EQUIPMENT</v>
          </cell>
        </row>
        <row r="296">
          <cell r="B296">
            <v>1709</v>
          </cell>
          <cell r="C296" t="str">
            <v>00206</v>
          </cell>
          <cell r="D296" t="str">
            <v xml:space="preserve">        WIP - EQUIPMENT</v>
          </cell>
        </row>
        <row r="297">
          <cell r="B297">
            <v>1709</v>
          </cell>
          <cell r="C297" t="str">
            <v>00207</v>
          </cell>
          <cell r="D297" t="str">
            <v xml:space="preserve">        WIP - EQUIPMENT</v>
          </cell>
        </row>
        <row r="298">
          <cell r="B298">
            <v>1709</v>
          </cell>
          <cell r="C298" t="str">
            <v>00208</v>
          </cell>
          <cell r="D298" t="str">
            <v xml:space="preserve">        WIP - EQUIPMENT</v>
          </cell>
        </row>
        <row r="299">
          <cell r="B299">
            <v>1709</v>
          </cell>
          <cell r="C299" t="str">
            <v>00211</v>
          </cell>
          <cell r="D299" t="str">
            <v xml:space="preserve">        WIP - EQUIPMENT</v>
          </cell>
        </row>
        <row r="300">
          <cell r="B300">
            <v>1710</v>
          </cell>
          <cell r="C300" t="str">
            <v>00201</v>
          </cell>
          <cell r="D300" t="str">
            <v xml:space="preserve">        WIP - MATERIAL</v>
          </cell>
        </row>
        <row r="301">
          <cell r="B301">
            <v>1710</v>
          </cell>
          <cell r="C301" t="str">
            <v>00202</v>
          </cell>
          <cell r="D301" t="str">
            <v xml:space="preserve">        WIP - MATERIAL</v>
          </cell>
        </row>
        <row r="302">
          <cell r="B302">
            <v>1710</v>
          </cell>
          <cell r="C302" t="str">
            <v>00203</v>
          </cell>
          <cell r="D302" t="str">
            <v xml:space="preserve">        WIP - MATERIAL</v>
          </cell>
        </row>
        <row r="303">
          <cell r="B303">
            <v>1710</v>
          </cell>
          <cell r="C303" t="str">
            <v>00204</v>
          </cell>
          <cell r="D303" t="str">
            <v xml:space="preserve">        WIP - MATERIAL</v>
          </cell>
        </row>
        <row r="304">
          <cell r="B304">
            <v>1710</v>
          </cell>
          <cell r="C304" t="str">
            <v>00205</v>
          </cell>
          <cell r="D304" t="str">
            <v xml:space="preserve">        WIP - MATERIAL</v>
          </cell>
        </row>
        <row r="305">
          <cell r="B305">
            <v>1710</v>
          </cell>
          <cell r="C305" t="str">
            <v>00206</v>
          </cell>
          <cell r="D305" t="str">
            <v xml:space="preserve">        WIP - MATERIAL</v>
          </cell>
        </row>
        <row r="306">
          <cell r="B306">
            <v>1710</v>
          </cell>
          <cell r="C306" t="str">
            <v>00207</v>
          </cell>
          <cell r="D306" t="str">
            <v xml:space="preserve">        WIP - MATERIAL</v>
          </cell>
        </row>
        <row r="307">
          <cell r="B307">
            <v>1710</v>
          </cell>
          <cell r="C307" t="str">
            <v>00208</v>
          </cell>
          <cell r="D307" t="str">
            <v xml:space="preserve">        WIP - MATERIAL</v>
          </cell>
        </row>
        <row r="308">
          <cell r="B308">
            <v>1710</v>
          </cell>
          <cell r="C308" t="str">
            <v>00209</v>
          </cell>
          <cell r="D308" t="str">
            <v xml:space="preserve">        WIP - MATERIAL</v>
          </cell>
        </row>
        <row r="309">
          <cell r="B309">
            <v>1710</v>
          </cell>
          <cell r="C309" t="str">
            <v>00210</v>
          </cell>
          <cell r="D309" t="str">
            <v xml:space="preserve">        WIP - MATERIAL</v>
          </cell>
        </row>
        <row r="310">
          <cell r="B310">
            <v>1710</v>
          </cell>
          <cell r="C310" t="str">
            <v>00211</v>
          </cell>
          <cell r="D310" t="str">
            <v xml:space="preserve">        WIP - MATERIAL</v>
          </cell>
        </row>
        <row r="311">
          <cell r="B311">
            <v>1711</v>
          </cell>
          <cell r="C311" t="str">
            <v>00201</v>
          </cell>
          <cell r="D311" t="str">
            <v xml:space="preserve">        WIP - ELECTRICAL</v>
          </cell>
        </row>
        <row r="312">
          <cell r="B312">
            <v>1711</v>
          </cell>
          <cell r="C312" t="str">
            <v>00204</v>
          </cell>
          <cell r="D312" t="str">
            <v xml:space="preserve">        WIP - ELECTRICAL</v>
          </cell>
        </row>
        <row r="313">
          <cell r="B313">
            <v>1711</v>
          </cell>
          <cell r="C313" t="str">
            <v>00206</v>
          </cell>
          <cell r="D313" t="str">
            <v xml:space="preserve">        WIP - ELECTRICAL</v>
          </cell>
        </row>
        <row r="314">
          <cell r="B314">
            <v>1711</v>
          </cell>
          <cell r="C314" t="str">
            <v>00207</v>
          </cell>
          <cell r="D314" t="str">
            <v xml:space="preserve">        WIP - ELECTRICAL</v>
          </cell>
        </row>
        <row r="315">
          <cell r="B315">
            <v>1711</v>
          </cell>
          <cell r="C315" t="str">
            <v>00211</v>
          </cell>
          <cell r="D315" t="str">
            <v xml:space="preserve">        WIP - ELECTRICAL</v>
          </cell>
        </row>
        <row r="316">
          <cell r="B316">
            <v>1712</v>
          </cell>
          <cell r="C316" t="str">
            <v>00201</v>
          </cell>
          <cell r="D316" t="str">
            <v xml:space="preserve">        WIP - PIPING</v>
          </cell>
        </row>
        <row r="317">
          <cell r="B317">
            <v>1712</v>
          </cell>
          <cell r="C317" t="str">
            <v>00205</v>
          </cell>
          <cell r="D317" t="str">
            <v xml:space="preserve">        WIP - PIPING</v>
          </cell>
        </row>
        <row r="318">
          <cell r="B318">
            <v>1712</v>
          </cell>
          <cell r="C318" t="str">
            <v>00206</v>
          </cell>
          <cell r="D318" t="str">
            <v xml:space="preserve">        WIP - PIPING</v>
          </cell>
        </row>
        <row r="319">
          <cell r="B319">
            <v>1713</v>
          </cell>
          <cell r="C319" t="str">
            <v>00201</v>
          </cell>
          <cell r="D319" t="str">
            <v xml:space="preserve">        WIP - SITE WORK</v>
          </cell>
        </row>
        <row r="320">
          <cell r="B320">
            <v>1713</v>
          </cell>
          <cell r="C320" t="str">
            <v>00202</v>
          </cell>
          <cell r="D320" t="str">
            <v xml:space="preserve">        WIP - SITE WORK</v>
          </cell>
        </row>
        <row r="321">
          <cell r="B321">
            <v>1713</v>
          </cell>
          <cell r="C321" t="str">
            <v>00208</v>
          </cell>
          <cell r="D321" t="str">
            <v xml:space="preserve">        WIP - SITE WORK</v>
          </cell>
        </row>
        <row r="322">
          <cell r="B322">
            <v>1713</v>
          </cell>
          <cell r="C322" t="str">
            <v>00209</v>
          </cell>
          <cell r="D322" t="str">
            <v xml:space="preserve">        WIP - SITE WORK</v>
          </cell>
        </row>
        <row r="323">
          <cell r="B323">
            <v>1714</v>
          </cell>
          <cell r="C323" t="str">
            <v>00207</v>
          </cell>
          <cell r="D323" t="str">
            <v xml:space="preserve">        WIP - BUILDING ADDITIO</v>
          </cell>
        </row>
        <row r="324">
          <cell r="B324">
            <v>1715</v>
          </cell>
          <cell r="C324" t="str">
            <v>00201</v>
          </cell>
          <cell r="D324" t="str">
            <v xml:space="preserve">        WIP - BUILDING/BLOWER </v>
          </cell>
        </row>
        <row r="325">
          <cell r="B325">
            <v>1716</v>
          </cell>
          <cell r="C325" t="str">
            <v>00205</v>
          </cell>
          <cell r="D325" t="str">
            <v xml:space="preserve">        WIP - CONCRETE CONTRAC</v>
          </cell>
        </row>
        <row r="326">
          <cell r="B326">
            <v>1717</v>
          </cell>
          <cell r="C326" t="str">
            <v>00203</v>
          </cell>
          <cell r="D326" t="str">
            <v xml:space="preserve">        WIP - CONSTRUCTION</v>
          </cell>
        </row>
        <row r="327">
          <cell r="B327">
            <v>1717</v>
          </cell>
          <cell r="C327" t="str">
            <v>00206</v>
          </cell>
          <cell r="D327" t="str">
            <v xml:space="preserve">        WIP - CONSTRUCTION</v>
          </cell>
        </row>
        <row r="328">
          <cell r="B328">
            <v>1718</v>
          </cell>
          <cell r="C328" t="str">
            <v>00202</v>
          </cell>
          <cell r="D328" t="str">
            <v xml:space="preserve">        WIP - DRAINING/PLANT</v>
          </cell>
        </row>
        <row r="329">
          <cell r="B329">
            <v>1719</v>
          </cell>
          <cell r="C329" t="str">
            <v>00201</v>
          </cell>
          <cell r="D329" t="str">
            <v xml:space="preserve">        WIP - FOUNDATION</v>
          </cell>
        </row>
        <row r="330">
          <cell r="B330">
            <v>1719</v>
          </cell>
          <cell r="C330" t="str">
            <v>00207</v>
          </cell>
          <cell r="D330" t="str">
            <v xml:space="preserve">        WIP - FOUNDATION</v>
          </cell>
        </row>
        <row r="331">
          <cell r="B331">
            <v>1720</v>
          </cell>
          <cell r="C331" t="str">
            <v>00201</v>
          </cell>
          <cell r="D331" t="str">
            <v xml:space="preserve">        WIP - INSTALLATION OF </v>
          </cell>
        </row>
        <row r="332">
          <cell r="B332">
            <v>1721</v>
          </cell>
          <cell r="C332" t="str">
            <v>00203</v>
          </cell>
          <cell r="D332" t="str">
            <v xml:space="preserve">        WIP - LAND/LEASE</v>
          </cell>
        </row>
        <row r="333">
          <cell r="B333">
            <v>1721</v>
          </cell>
          <cell r="C333" t="str">
            <v>00210</v>
          </cell>
          <cell r="D333" t="str">
            <v xml:space="preserve">        WIP - LAND/LEASE</v>
          </cell>
        </row>
        <row r="334">
          <cell r="B334">
            <v>1722</v>
          </cell>
          <cell r="C334" t="str">
            <v>00201</v>
          </cell>
          <cell r="D334" t="str">
            <v xml:space="preserve">        WIP - MODIFICATION/LIF</v>
          </cell>
        </row>
        <row r="335">
          <cell r="B335">
            <v>1723</v>
          </cell>
          <cell r="C335" t="str">
            <v>00201</v>
          </cell>
          <cell r="D335" t="str">
            <v xml:space="preserve">        WIP - PACKAGE PLANT PU</v>
          </cell>
        </row>
        <row r="336">
          <cell r="B336">
            <v>1724</v>
          </cell>
          <cell r="C336" t="str">
            <v>00209</v>
          </cell>
          <cell r="D336" t="str">
            <v xml:space="preserve">        WIP - PERMITS</v>
          </cell>
        </row>
        <row r="337">
          <cell r="B337">
            <v>1725</v>
          </cell>
          <cell r="C337" t="str">
            <v>00202</v>
          </cell>
          <cell r="D337" t="str">
            <v xml:space="preserve">        WIP - PUMP REMOVAL</v>
          </cell>
        </row>
        <row r="338">
          <cell r="B338">
            <v>1726</v>
          </cell>
          <cell r="C338" t="str">
            <v>00206</v>
          </cell>
          <cell r="D338" t="str">
            <v xml:space="preserve">        WIP - PUMPS/EQUIPMENT</v>
          </cell>
        </row>
        <row r="339">
          <cell r="B339">
            <v>1727</v>
          </cell>
          <cell r="C339" t="str">
            <v>00201</v>
          </cell>
          <cell r="D339" t="str">
            <v xml:space="preserve">        WIP - RELOCATION</v>
          </cell>
        </row>
        <row r="340">
          <cell r="B340">
            <v>1727</v>
          </cell>
          <cell r="C340" t="str">
            <v>00202</v>
          </cell>
          <cell r="D340" t="str">
            <v xml:space="preserve">        WIP - RELOCATION</v>
          </cell>
        </row>
        <row r="341">
          <cell r="B341">
            <v>1728</v>
          </cell>
          <cell r="C341" t="str">
            <v>00205</v>
          </cell>
          <cell r="D341" t="str">
            <v xml:space="preserve">        WIP - SAND</v>
          </cell>
        </row>
        <row r="342">
          <cell r="B342">
            <v>1729</v>
          </cell>
          <cell r="C342" t="str">
            <v>00202</v>
          </cell>
          <cell r="D342" t="str">
            <v xml:space="preserve">        WIP - SLUDGE/DISPOSAL</v>
          </cell>
        </row>
        <row r="343">
          <cell r="B343">
            <v>1729</v>
          </cell>
          <cell r="C343" t="str">
            <v>00203</v>
          </cell>
          <cell r="D343" t="str">
            <v xml:space="preserve">        WIP - SLUDGE/DISPOSAL</v>
          </cell>
        </row>
        <row r="344">
          <cell r="B344">
            <v>1730</v>
          </cell>
          <cell r="C344" t="str">
            <v>00201</v>
          </cell>
          <cell r="D344" t="str">
            <v xml:space="preserve">        WIP - SURVEY</v>
          </cell>
        </row>
        <row r="345">
          <cell r="B345">
            <v>1730</v>
          </cell>
          <cell r="C345" t="str">
            <v>00209</v>
          </cell>
          <cell r="D345" t="str">
            <v xml:space="preserve">        WIP - SURVEY</v>
          </cell>
        </row>
        <row r="346">
          <cell r="B346">
            <v>1731</v>
          </cell>
          <cell r="C346" t="str">
            <v>00201</v>
          </cell>
          <cell r="D346" t="str">
            <v xml:space="preserve">        WIP - TESTS/SOIL BORE</v>
          </cell>
        </row>
        <row r="347">
          <cell r="B347">
            <v>1732</v>
          </cell>
          <cell r="C347" t="str">
            <v>00203</v>
          </cell>
          <cell r="D347" t="str">
            <v xml:space="preserve">        WIP - VEGITATION/REMOV</v>
          </cell>
        </row>
        <row r="348">
          <cell r="B348">
            <v>1739</v>
          </cell>
          <cell r="C348" t="str">
            <v>00201</v>
          </cell>
          <cell r="D348" t="str">
            <v xml:space="preserve">        WIP - TRANSFER TO FIXE</v>
          </cell>
        </row>
        <row r="349">
          <cell r="B349">
            <v>1739</v>
          </cell>
          <cell r="C349" t="str">
            <v>00202</v>
          </cell>
          <cell r="D349" t="str">
            <v xml:space="preserve">        WIP - TRANSFER TO FIXE</v>
          </cell>
        </row>
        <row r="350">
          <cell r="B350">
            <v>1739</v>
          </cell>
          <cell r="C350" t="str">
            <v>00203</v>
          </cell>
          <cell r="D350" t="str">
            <v xml:space="preserve">        WIP - TRANSFER TO FIXE</v>
          </cell>
        </row>
        <row r="351">
          <cell r="B351">
            <v>1739</v>
          </cell>
          <cell r="C351" t="str">
            <v>00204</v>
          </cell>
          <cell r="D351" t="str">
            <v xml:space="preserve">        WIP - TRANSFER TO FIXE</v>
          </cell>
        </row>
        <row r="352">
          <cell r="B352">
            <v>1739</v>
          </cell>
          <cell r="C352" t="str">
            <v>00205</v>
          </cell>
          <cell r="D352" t="str">
            <v xml:space="preserve">        WIP - TRANSFER TO FIXE</v>
          </cell>
        </row>
        <row r="353">
          <cell r="B353">
            <v>1739</v>
          </cell>
          <cell r="C353" t="str">
            <v>00206</v>
          </cell>
          <cell r="D353" t="str">
            <v xml:space="preserve">        WIP - TRANSFER TO FIXE</v>
          </cell>
        </row>
        <row r="354">
          <cell r="B354">
            <v>1739</v>
          </cell>
          <cell r="C354" t="str">
            <v>00207</v>
          </cell>
          <cell r="D354" t="str">
            <v xml:space="preserve">        WIP - TRANSFER TO FIXE</v>
          </cell>
        </row>
        <row r="355">
          <cell r="B355">
            <v>1739</v>
          </cell>
          <cell r="C355" t="str">
            <v>00208</v>
          </cell>
          <cell r="D355" t="str">
            <v xml:space="preserve">        WIP - TRANSFER TO FIXE</v>
          </cell>
        </row>
        <row r="356">
          <cell r="B356">
            <v>1739</v>
          </cell>
          <cell r="C356" t="str">
            <v>00209</v>
          </cell>
          <cell r="D356" t="str">
            <v xml:space="preserve">        WIP - TRANSFER TO FIXE</v>
          </cell>
        </row>
        <row r="357">
          <cell r="B357">
            <v>1739</v>
          </cell>
          <cell r="C357" t="str">
            <v>00210</v>
          </cell>
          <cell r="D357" t="str">
            <v xml:space="preserve">        WIP - TRANSFER TO FIXE</v>
          </cell>
        </row>
        <row r="358">
          <cell r="B358">
            <v>1739</v>
          </cell>
          <cell r="C358" t="str">
            <v>00211</v>
          </cell>
          <cell r="D358" t="str">
            <v xml:space="preserve">        WIP - TRANSFER TO FIXE</v>
          </cell>
        </row>
        <row r="359">
          <cell r="B359">
            <v>1740</v>
          </cell>
          <cell r="C359" t="str">
            <v xml:space="preserve"> </v>
          </cell>
          <cell r="D359" t="str">
            <v xml:space="preserve">       OTHER PLANT IN PROCESS</v>
          </cell>
        </row>
        <row r="360">
          <cell r="B360">
            <v>1741</v>
          </cell>
          <cell r="C360" t="str">
            <v xml:space="preserve"> </v>
          </cell>
          <cell r="D360" t="str">
            <v xml:space="preserve">        OTHER PLANT IN PROCESS</v>
          </cell>
        </row>
        <row r="361">
          <cell r="B361">
            <v>1745</v>
          </cell>
          <cell r="C361" t="str">
            <v>00301</v>
          </cell>
          <cell r="D361" t="str">
            <v xml:space="preserve">        WIP-CAP TIME OFFICE RE</v>
          </cell>
        </row>
        <row r="362">
          <cell r="B362">
            <v>1745</v>
          </cell>
          <cell r="C362" t="str">
            <v>00302</v>
          </cell>
          <cell r="D362" t="str">
            <v xml:space="preserve">        WIP-CAP TIME ELECTRICA</v>
          </cell>
        </row>
        <row r="363">
          <cell r="B363">
            <v>1745</v>
          </cell>
          <cell r="C363" t="str">
            <v>00303</v>
          </cell>
          <cell r="D363" t="str">
            <v xml:space="preserve">        WIP-CAP TIME LAB EXPAN</v>
          </cell>
        </row>
        <row r="364">
          <cell r="B364">
            <v>1745</v>
          </cell>
          <cell r="C364" t="str">
            <v>00304</v>
          </cell>
          <cell r="D364" t="str">
            <v xml:space="preserve">        WIP-CAP TIME COMPUTER </v>
          </cell>
        </row>
        <row r="365">
          <cell r="B365">
            <v>1745</v>
          </cell>
          <cell r="C365" t="str">
            <v>00305</v>
          </cell>
          <cell r="D365" t="str">
            <v xml:space="preserve">        WIP-CAP TIME COMPUTER </v>
          </cell>
        </row>
        <row r="366">
          <cell r="B366">
            <v>1745</v>
          </cell>
          <cell r="C366" t="str">
            <v>00306</v>
          </cell>
          <cell r="D366" t="str">
            <v xml:space="preserve">        WIP-CAP TIME RADIO EQU</v>
          </cell>
        </row>
        <row r="367">
          <cell r="B367">
            <v>1746</v>
          </cell>
          <cell r="C367" t="str">
            <v>00301</v>
          </cell>
          <cell r="D367" t="str">
            <v xml:space="preserve">        WIP - INTEREST DURING </v>
          </cell>
        </row>
        <row r="368">
          <cell r="B368">
            <v>1746</v>
          </cell>
          <cell r="C368" t="str">
            <v>00302</v>
          </cell>
          <cell r="D368" t="str">
            <v xml:space="preserve">        WIP - INTEREST DURING </v>
          </cell>
        </row>
        <row r="369">
          <cell r="B369">
            <v>1746</v>
          </cell>
          <cell r="C369" t="str">
            <v>00303</v>
          </cell>
          <cell r="D369" t="str">
            <v xml:space="preserve">        WIP - INTEREST DURING </v>
          </cell>
        </row>
        <row r="370">
          <cell r="B370">
            <v>1746</v>
          </cell>
          <cell r="C370" t="str">
            <v>00304</v>
          </cell>
          <cell r="D370" t="str">
            <v xml:space="preserve">        WIP - INTEREST DURING </v>
          </cell>
        </row>
        <row r="371">
          <cell r="B371">
            <v>1746</v>
          </cell>
          <cell r="C371" t="str">
            <v>00305</v>
          </cell>
          <cell r="D371" t="str">
            <v xml:space="preserve">        WIP - INTEREST DURING </v>
          </cell>
        </row>
        <row r="372">
          <cell r="B372">
            <v>1746</v>
          </cell>
          <cell r="C372" t="str">
            <v>00306</v>
          </cell>
          <cell r="D372" t="str">
            <v xml:space="preserve">        WIP - INTEREST DURING </v>
          </cell>
        </row>
        <row r="373">
          <cell r="B373">
            <v>1747</v>
          </cell>
          <cell r="C373" t="str">
            <v>00303</v>
          </cell>
          <cell r="D373" t="str">
            <v xml:space="preserve">        WIP - LABOR/INSTALLATI</v>
          </cell>
        </row>
        <row r="374">
          <cell r="B374">
            <v>1747</v>
          </cell>
          <cell r="C374" t="str">
            <v>00304</v>
          </cell>
          <cell r="D374" t="str">
            <v xml:space="preserve">        WIP - LABOR/INSTALLATI</v>
          </cell>
        </row>
        <row r="375">
          <cell r="B375">
            <v>1747</v>
          </cell>
          <cell r="C375" t="str">
            <v>00305</v>
          </cell>
          <cell r="D375" t="str">
            <v xml:space="preserve">        WIP - LABOR/INSTALLATI</v>
          </cell>
        </row>
        <row r="376">
          <cell r="B376">
            <v>1748</v>
          </cell>
          <cell r="C376" t="str">
            <v>00302</v>
          </cell>
          <cell r="D376" t="str">
            <v xml:space="preserve">        WIP - EQUIPMENT</v>
          </cell>
        </row>
        <row r="377">
          <cell r="B377">
            <v>1748</v>
          </cell>
          <cell r="C377" t="str">
            <v>00303</v>
          </cell>
          <cell r="D377" t="str">
            <v xml:space="preserve">        WIP - EQUIPMENT</v>
          </cell>
        </row>
        <row r="378">
          <cell r="B378">
            <v>1748</v>
          </cell>
          <cell r="C378" t="str">
            <v>00304</v>
          </cell>
          <cell r="D378" t="str">
            <v xml:space="preserve">        WIP - EQUIPMENT</v>
          </cell>
        </row>
        <row r="379">
          <cell r="B379">
            <v>1748</v>
          </cell>
          <cell r="C379" t="str">
            <v>00306</v>
          </cell>
          <cell r="D379" t="str">
            <v xml:space="preserve">        WIP - EQUIPMENT</v>
          </cell>
        </row>
        <row r="380">
          <cell r="B380">
            <v>1749</v>
          </cell>
          <cell r="C380" t="str">
            <v>00301</v>
          </cell>
          <cell r="D380" t="str">
            <v xml:space="preserve">        WIP - MATERIAL</v>
          </cell>
        </row>
        <row r="381">
          <cell r="B381">
            <v>1749</v>
          </cell>
          <cell r="C381" t="str">
            <v>00302</v>
          </cell>
          <cell r="D381" t="str">
            <v xml:space="preserve">        WIP - MATERIAL</v>
          </cell>
        </row>
        <row r="382">
          <cell r="B382">
            <v>1749</v>
          </cell>
          <cell r="C382" t="str">
            <v>00303</v>
          </cell>
          <cell r="D382" t="str">
            <v xml:space="preserve">        WIP - MATERIAL</v>
          </cell>
        </row>
        <row r="383">
          <cell r="B383">
            <v>1749</v>
          </cell>
          <cell r="C383" t="str">
            <v>00304</v>
          </cell>
          <cell r="D383" t="str">
            <v xml:space="preserve">        WIP - MATERIAL</v>
          </cell>
        </row>
        <row r="384">
          <cell r="B384">
            <v>1749</v>
          </cell>
          <cell r="C384" t="str">
            <v>00305</v>
          </cell>
          <cell r="D384" t="str">
            <v xml:space="preserve">        WIP - MATERIAL</v>
          </cell>
        </row>
        <row r="385">
          <cell r="B385">
            <v>1749</v>
          </cell>
          <cell r="C385" t="str">
            <v>00306</v>
          </cell>
          <cell r="D385" t="str">
            <v xml:space="preserve">        WIP - MATERIAL</v>
          </cell>
        </row>
        <row r="386">
          <cell r="B386">
            <v>1750</v>
          </cell>
          <cell r="C386" t="str">
            <v>00301</v>
          </cell>
          <cell r="D386" t="str">
            <v xml:space="preserve">        WIP - ELECTRICAL</v>
          </cell>
        </row>
        <row r="387">
          <cell r="B387">
            <v>1751</v>
          </cell>
          <cell r="C387" t="str">
            <v>00301</v>
          </cell>
          <cell r="D387" t="str">
            <v xml:space="preserve">        WIP - SITE WORK</v>
          </cell>
        </row>
        <row r="388">
          <cell r="B388">
            <v>1752</v>
          </cell>
          <cell r="C388" t="str">
            <v>00301</v>
          </cell>
          <cell r="D388" t="str">
            <v xml:space="preserve">        WIP - CONTRACTOR/LABOR</v>
          </cell>
        </row>
        <row r="389">
          <cell r="B389">
            <v>1752</v>
          </cell>
          <cell r="C389" t="str">
            <v>00302</v>
          </cell>
          <cell r="D389" t="str">
            <v xml:space="preserve">        WIP - CONTRACTOR/LABOR</v>
          </cell>
        </row>
        <row r="390">
          <cell r="B390">
            <v>1753</v>
          </cell>
          <cell r="C390" t="str">
            <v>00301</v>
          </cell>
          <cell r="D390" t="str">
            <v xml:space="preserve">        WIP - ARCHITECT/DESIGN</v>
          </cell>
        </row>
        <row r="391">
          <cell r="B391">
            <v>1753</v>
          </cell>
          <cell r="C391" t="str">
            <v>00302</v>
          </cell>
          <cell r="D391" t="str">
            <v xml:space="preserve">        WIP - ARCHITECT/DESIGN</v>
          </cell>
        </row>
        <row r="392">
          <cell r="B392">
            <v>1753</v>
          </cell>
          <cell r="C392" t="str">
            <v>00303</v>
          </cell>
          <cell r="D392" t="str">
            <v xml:space="preserve">        WIP - ARCHITECT/DESIGN</v>
          </cell>
        </row>
        <row r="393">
          <cell r="B393">
            <v>1754</v>
          </cell>
          <cell r="C393" t="str">
            <v>00303</v>
          </cell>
          <cell r="D393" t="str">
            <v xml:space="preserve">        WIP - BUILDING ADDITIO</v>
          </cell>
        </row>
        <row r="394">
          <cell r="B394">
            <v>1755</v>
          </cell>
          <cell r="C394" t="str">
            <v>00301</v>
          </cell>
          <cell r="D394" t="str">
            <v xml:space="preserve">        WIP - FURNITURE</v>
          </cell>
        </row>
        <row r="395">
          <cell r="B395">
            <v>1755</v>
          </cell>
          <cell r="C395" t="str">
            <v>00302</v>
          </cell>
          <cell r="D395" t="str">
            <v xml:space="preserve">        WIP - FURNITURE</v>
          </cell>
        </row>
        <row r="396">
          <cell r="B396">
            <v>1756</v>
          </cell>
          <cell r="C396" t="str">
            <v>00301</v>
          </cell>
          <cell r="D396" t="str">
            <v xml:space="preserve">        WIP - HEATING/AIR COND</v>
          </cell>
        </row>
        <row r="397">
          <cell r="B397">
            <v>1756</v>
          </cell>
          <cell r="C397" t="str">
            <v>00302</v>
          </cell>
          <cell r="D397" t="str">
            <v xml:space="preserve">        WIP - HEATING/AIR COND</v>
          </cell>
        </row>
        <row r="398">
          <cell r="B398">
            <v>1757</v>
          </cell>
          <cell r="C398" t="str">
            <v>00301</v>
          </cell>
          <cell r="D398" t="str">
            <v xml:space="preserve">        WIP - INTERIOR FINISH</v>
          </cell>
        </row>
        <row r="399">
          <cell r="B399">
            <v>1757</v>
          </cell>
          <cell r="C399" t="str">
            <v>00302</v>
          </cell>
          <cell r="D399" t="str">
            <v xml:space="preserve">        WIP - INTERIOR FINISH</v>
          </cell>
        </row>
        <row r="400">
          <cell r="B400">
            <v>1758</v>
          </cell>
          <cell r="C400" t="str">
            <v>00305</v>
          </cell>
          <cell r="D400" t="str">
            <v xml:space="preserve">        WIP - MODIFICATION/CON</v>
          </cell>
        </row>
        <row r="401">
          <cell r="B401">
            <v>1759</v>
          </cell>
          <cell r="C401" t="str">
            <v>00304</v>
          </cell>
          <cell r="D401" t="str">
            <v xml:space="preserve">        WIP - REMODELING</v>
          </cell>
        </row>
        <row r="402">
          <cell r="B402">
            <v>1769</v>
          </cell>
          <cell r="C402" t="str">
            <v>00301</v>
          </cell>
          <cell r="D402" t="str">
            <v xml:space="preserve">        WIP - TRANSFER TO FIXE</v>
          </cell>
        </row>
        <row r="403">
          <cell r="B403">
            <v>1769</v>
          </cell>
          <cell r="C403" t="str">
            <v>00302</v>
          </cell>
          <cell r="D403" t="str">
            <v xml:space="preserve">        WIP - TRANSFER TO FIXE</v>
          </cell>
        </row>
        <row r="404">
          <cell r="B404">
            <v>1769</v>
          </cell>
          <cell r="C404" t="str">
            <v>00303</v>
          </cell>
          <cell r="D404" t="str">
            <v xml:space="preserve">        WIP - TRANSFER TO FIXE</v>
          </cell>
        </row>
        <row r="405">
          <cell r="B405">
            <v>1769</v>
          </cell>
          <cell r="C405" t="str">
            <v>00304</v>
          </cell>
          <cell r="D405" t="str">
            <v xml:space="preserve">        WIP - TRANSFER TO FIXE</v>
          </cell>
        </row>
        <row r="406">
          <cell r="B406">
            <v>1769</v>
          </cell>
          <cell r="C406" t="str">
            <v>00305</v>
          </cell>
          <cell r="D406" t="str">
            <v xml:space="preserve">        WIP - TRANSFER TO FIXE</v>
          </cell>
        </row>
        <row r="407">
          <cell r="B407">
            <v>1769</v>
          </cell>
          <cell r="C407" t="str">
            <v>00306</v>
          </cell>
          <cell r="D407" t="str">
            <v xml:space="preserve">        WIP - TRANSFER TO FIXE</v>
          </cell>
        </row>
        <row r="408">
          <cell r="B408">
            <v>1770</v>
          </cell>
          <cell r="C408" t="str">
            <v xml:space="preserve"> </v>
          </cell>
          <cell r="D408" t="str">
            <v xml:space="preserve">       DEFERRED PLANT IN PROCE</v>
          </cell>
        </row>
        <row r="409">
          <cell r="B409">
            <v>1771</v>
          </cell>
          <cell r="C409" t="str">
            <v xml:space="preserve"> </v>
          </cell>
          <cell r="D409" t="str">
            <v xml:space="preserve">        DEFERRED PLANT IN PROC</v>
          </cell>
        </row>
        <row r="410">
          <cell r="B410">
            <v>1775</v>
          </cell>
          <cell r="C410" t="str">
            <v>00401</v>
          </cell>
          <cell r="D410" t="str">
            <v xml:space="preserve">        WIP-CAP TIME WATER TOW</v>
          </cell>
        </row>
        <row r="411">
          <cell r="B411">
            <v>1775</v>
          </cell>
          <cell r="C411" t="str">
            <v>00402</v>
          </cell>
          <cell r="D411" t="str">
            <v xml:space="preserve">        WIP-CAP TIME W/S PLT P</v>
          </cell>
        </row>
        <row r="412">
          <cell r="B412">
            <v>1775</v>
          </cell>
          <cell r="C412" t="str">
            <v>00403</v>
          </cell>
          <cell r="D412" t="str">
            <v xml:space="preserve">        WIP-CAP TIME WATER TAN</v>
          </cell>
        </row>
        <row r="413">
          <cell r="B413">
            <v>1775</v>
          </cell>
          <cell r="C413" t="str">
            <v>00404</v>
          </cell>
          <cell r="D413" t="str">
            <v xml:space="preserve">        WIP-CAP TIME CLEAN SEW</v>
          </cell>
        </row>
        <row r="414">
          <cell r="B414">
            <v>1775</v>
          </cell>
          <cell r="C414" t="str">
            <v>00405</v>
          </cell>
          <cell r="D414" t="str">
            <v xml:space="preserve">        WIP-CAP TIME CHNG FILT</v>
          </cell>
        </row>
        <row r="415">
          <cell r="B415">
            <v>1775</v>
          </cell>
          <cell r="C415" t="str">
            <v>00406</v>
          </cell>
          <cell r="D415" t="str">
            <v xml:space="preserve">        WIP-CAP TIME TV SEWER </v>
          </cell>
        </row>
        <row r="416">
          <cell r="B416">
            <v>1775</v>
          </cell>
          <cell r="C416" t="str">
            <v>00407</v>
          </cell>
          <cell r="D416" t="str">
            <v xml:space="preserve">        WIP-CAP TIME SLUDGE &amp; </v>
          </cell>
        </row>
        <row r="417">
          <cell r="B417">
            <v>1775</v>
          </cell>
          <cell r="C417" t="str">
            <v>00408</v>
          </cell>
          <cell r="D417" t="str">
            <v xml:space="preserve">        WIP-CAP TIME W/S PLT L</v>
          </cell>
        </row>
        <row r="418">
          <cell r="B418">
            <v>1776</v>
          </cell>
          <cell r="C418" t="str">
            <v>00401</v>
          </cell>
          <cell r="D418" t="str">
            <v xml:space="preserve">        WIP - INTEREST DURING </v>
          </cell>
        </row>
        <row r="419">
          <cell r="B419">
            <v>1776</v>
          </cell>
          <cell r="C419" t="str">
            <v>00402</v>
          </cell>
          <cell r="D419" t="str">
            <v xml:space="preserve">        WIP - INTEREST DURING </v>
          </cell>
        </row>
        <row r="420">
          <cell r="B420">
            <v>1776</v>
          </cell>
          <cell r="C420" t="str">
            <v>00403</v>
          </cell>
          <cell r="D420" t="str">
            <v xml:space="preserve">        WIP - INTEREST DURING </v>
          </cell>
        </row>
        <row r="421">
          <cell r="B421">
            <v>1776</v>
          </cell>
          <cell r="C421" t="str">
            <v>00404</v>
          </cell>
          <cell r="D421" t="str">
            <v xml:space="preserve">        WIP - INTEREST DURING </v>
          </cell>
        </row>
        <row r="422">
          <cell r="B422">
            <v>1776</v>
          </cell>
          <cell r="C422" t="str">
            <v>00405</v>
          </cell>
          <cell r="D422" t="str">
            <v xml:space="preserve">        WIP - INTEREST DURING </v>
          </cell>
        </row>
        <row r="423">
          <cell r="B423">
            <v>1776</v>
          </cell>
          <cell r="C423" t="str">
            <v>00406</v>
          </cell>
          <cell r="D423" t="str">
            <v xml:space="preserve">        WIP - INTEREST DURING </v>
          </cell>
        </row>
        <row r="424">
          <cell r="B424">
            <v>1776</v>
          </cell>
          <cell r="C424" t="str">
            <v>00407</v>
          </cell>
          <cell r="D424" t="str">
            <v xml:space="preserve">        WIP - INTEREST DURING </v>
          </cell>
        </row>
        <row r="425">
          <cell r="B425">
            <v>1776</v>
          </cell>
          <cell r="C425" t="str">
            <v>00408</v>
          </cell>
          <cell r="D425" t="str">
            <v xml:space="preserve">        WIP - INTEREST DURING </v>
          </cell>
        </row>
        <row r="426">
          <cell r="B426">
            <v>1777</v>
          </cell>
          <cell r="C426" t="str">
            <v>00408</v>
          </cell>
          <cell r="D426" t="str">
            <v xml:space="preserve">        WIP - ENGINEERING</v>
          </cell>
        </row>
        <row r="427">
          <cell r="B427">
            <v>1778</v>
          </cell>
          <cell r="C427" t="str">
            <v>00401</v>
          </cell>
          <cell r="D427" t="str">
            <v xml:space="preserve">        WIP - LABOR/INSTALLATI</v>
          </cell>
        </row>
        <row r="428">
          <cell r="B428">
            <v>1779</v>
          </cell>
          <cell r="C428" t="str">
            <v>00401</v>
          </cell>
          <cell r="D428" t="str">
            <v xml:space="preserve">        WIP - EQUIPMENT</v>
          </cell>
        </row>
        <row r="429">
          <cell r="B429">
            <v>1779</v>
          </cell>
          <cell r="C429" t="str">
            <v>00404</v>
          </cell>
          <cell r="D429" t="str">
            <v xml:space="preserve">        WIP - EQUIPMENT</v>
          </cell>
        </row>
        <row r="430">
          <cell r="B430">
            <v>1779</v>
          </cell>
          <cell r="C430" t="str">
            <v>00406</v>
          </cell>
          <cell r="D430" t="str">
            <v xml:space="preserve">        WIP - EQUIPMENT</v>
          </cell>
        </row>
        <row r="431">
          <cell r="B431">
            <v>1780</v>
          </cell>
          <cell r="C431" t="str">
            <v>00401</v>
          </cell>
          <cell r="D431" t="str">
            <v xml:space="preserve">        WIP - MATERIAL</v>
          </cell>
        </row>
        <row r="432">
          <cell r="B432">
            <v>1780</v>
          </cell>
          <cell r="C432" t="str">
            <v>00402</v>
          </cell>
          <cell r="D432" t="str">
            <v xml:space="preserve">        WIP - MATERIAL</v>
          </cell>
        </row>
        <row r="433">
          <cell r="B433">
            <v>1780</v>
          </cell>
          <cell r="C433" t="str">
            <v>00403</v>
          </cell>
          <cell r="D433" t="str">
            <v xml:space="preserve">        WIP - MATERIAL</v>
          </cell>
        </row>
        <row r="434">
          <cell r="B434">
            <v>1780</v>
          </cell>
          <cell r="C434" t="str">
            <v>00404</v>
          </cell>
          <cell r="D434" t="str">
            <v xml:space="preserve">        WIP - MATERIAL</v>
          </cell>
        </row>
        <row r="435">
          <cell r="B435">
            <v>1780</v>
          </cell>
          <cell r="C435" t="str">
            <v>00405</v>
          </cell>
          <cell r="D435" t="str">
            <v xml:space="preserve">        WIP - MATERIAL</v>
          </cell>
        </row>
        <row r="436">
          <cell r="B436">
            <v>1780</v>
          </cell>
          <cell r="C436" t="str">
            <v>00406</v>
          </cell>
          <cell r="D436" t="str">
            <v xml:space="preserve">        WIP - MATERIAL</v>
          </cell>
        </row>
        <row r="437">
          <cell r="B437">
            <v>1780</v>
          </cell>
          <cell r="C437" t="str">
            <v>00407</v>
          </cell>
          <cell r="D437" t="str">
            <v xml:space="preserve">        WIP - MATERIAL</v>
          </cell>
        </row>
        <row r="438">
          <cell r="B438">
            <v>1780</v>
          </cell>
          <cell r="C438" t="str">
            <v>00408</v>
          </cell>
          <cell r="D438" t="str">
            <v xml:space="preserve">        WIP - MATERIAL</v>
          </cell>
        </row>
        <row r="439">
          <cell r="B439">
            <v>1781</v>
          </cell>
          <cell r="C439" t="str">
            <v>00408</v>
          </cell>
          <cell r="D439" t="str">
            <v xml:space="preserve">        WIP - SITE WORK</v>
          </cell>
        </row>
        <row r="440">
          <cell r="B440">
            <v>1782</v>
          </cell>
          <cell r="C440" t="str">
            <v>00401</v>
          </cell>
          <cell r="D440" t="str">
            <v xml:space="preserve">        WIP - CONTRACTOR/LABOR</v>
          </cell>
        </row>
        <row r="441">
          <cell r="B441">
            <v>1782</v>
          </cell>
          <cell r="C441" t="str">
            <v>00402</v>
          </cell>
          <cell r="D441" t="str">
            <v xml:space="preserve">        WIP - CONTRACTOR/LABOR</v>
          </cell>
        </row>
        <row r="442">
          <cell r="B442">
            <v>1782</v>
          </cell>
          <cell r="C442" t="str">
            <v>00403</v>
          </cell>
          <cell r="D442" t="str">
            <v xml:space="preserve">        WIP - CONTRACTOR/LABOR</v>
          </cell>
        </row>
        <row r="443">
          <cell r="B443">
            <v>1782</v>
          </cell>
          <cell r="C443" t="str">
            <v>00405</v>
          </cell>
          <cell r="D443" t="str">
            <v xml:space="preserve">        WIP - CONTRACTOR/LABOR</v>
          </cell>
        </row>
        <row r="444">
          <cell r="B444">
            <v>1782</v>
          </cell>
          <cell r="C444" t="str">
            <v>00406</v>
          </cell>
          <cell r="D444" t="str">
            <v xml:space="preserve">        WIP - CONTRACTOR/LABOR</v>
          </cell>
        </row>
        <row r="445">
          <cell r="B445">
            <v>1783</v>
          </cell>
          <cell r="C445" t="str">
            <v>00404</v>
          </cell>
          <cell r="D445" t="str">
            <v xml:space="preserve">        WIP - GROUTING/SEALING</v>
          </cell>
        </row>
        <row r="446">
          <cell r="B446">
            <v>1784</v>
          </cell>
          <cell r="C446" t="str">
            <v>00404</v>
          </cell>
          <cell r="D446" t="str">
            <v xml:space="preserve">        WIP - JET CLEANING</v>
          </cell>
        </row>
        <row r="447">
          <cell r="B447">
            <v>1785</v>
          </cell>
          <cell r="C447" t="str">
            <v>00407</v>
          </cell>
          <cell r="D447" t="str">
            <v xml:space="preserve">        WIP - PUMP &amp; HAUL SLUD</v>
          </cell>
        </row>
        <row r="448">
          <cell r="B448">
            <v>1786</v>
          </cell>
          <cell r="C448" t="str">
            <v>00404</v>
          </cell>
          <cell r="D448" t="str">
            <v xml:space="preserve">        WIP - RENTAL/MACHINE</v>
          </cell>
        </row>
        <row r="449">
          <cell r="B449">
            <v>1786</v>
          </cell>
          <cell r="C449" t="str">
            <v>00405</v>
          </cell>
          <cell r="D449" t="str">
            <v xml:space="preserve">        WIP - RENTAL/MACHINE</v>
          </cell>
        </row>
        <row r="450">
          <cell r="B450">
            <v>1787</v>
          </cell>
          <cell r="C450" t="str">
            <v>00402</v>
          </cell>
          <cell r="D450" t="str">
            <v xml:space="preserve">        WIP - REPAIR</v>
          </cell>
        </row>
        <row r="451">
          <cell r="B451">
            <v>1787</v>
          </cell>
          <cell r="C451" t="str">
            <v>00403</v>
          </cell>
          <cell r="D451" t="str">
            <v xml:space="preserve">        WIP - REPAIR</v>
          </cell>
        </row>
        <row r="452">
          <cell r="B452">
            <v>1799</v>
          </cell>
          <cell r="C452" t="str">
            <v>00401</v>
          </cell>
          <cell r="D452" t="str">
            <v xml:space="preserve">        WIP - TRANSFER TO FIXE</v>
          </cell>
        </row>
        <row r="453">
          <cell r="B453">
            <v>1799</v>
          </cell>
          <cell r="C453" t="str">
            <v>00402</v>
          </cell>
          <cell r="D453" t="str">
            <v xml:space="preserve">        WIP - TRANSFER TO FIXE</v>
          </cell>
        </row>
        <row r="454">
          <cell r="B454">
            <v>1799</v>
          </cell>
          <cell r="C454" t="str">
            <v>00403</v>
          </cell>
          <cell r="D454" t="str">
            <v xml:space="preserve">        WIP - TRANSFER TO FIXE</v>
          </cell>
        </row>
        <row r="455">
          <cell r="B455">
            <v>1799</v>
          </cell>
          <cell r="C455" t="str">
            <v>00404</v>
          </cell>
          <cell r="D455" t="str">
            <v xml:space="preserve">        WIP - TRANSFER TO FIXE</v>
          </cell>
        </row>
        <row r="456">
          <cell r="B456">
            <v>1799</v>
          </cell>
          <cell r="C456" t="str">
            <v>00405</v>
          </cell>
          <cell r="D456" t="str">
            <v xml:space="preserve">        WIP - TRANSFER TO FIXE</v>
          </cell>
        </row>
        <row r="457">
          <cell r="B457">
            <v>1799</v>
          </cell>
          <cell r="C457" t="str">
            <v>00406</v>
          </cell>
          <cell r="D457" t="str">
            <v xml:space="preserve">        WIP - TRANSFER TO FIXE</v>
          </cell>
        </row>
        <row r="458">
          <cell r="B458">
            <v>1799</v>
          </cell>
          <cell r="C458" t="str">
            <v>00407</v>
          </cell>
          <cell r="D458" t="str">
            <v xml:space="preserve">        WIP - TRANSFER TO FIXE</v>
          </cell>
        </row>
        <row r="459">
          <cell r="B459">
            <v>1799</v>
          </cell>
          <cell r="C459" t="str">
            <v>00408</v>
          </cell>
          <cell r="D459" t="str">
            <v xml:space="preserve">        WIP - TRANSFER TO FIXE</v>
          </cell>
        </row>
        <row r="460">
          <cell r="B460">
            <v>1800</v>
          </cell>
          <cell r="C460" t="str">
            <v xml:space="preserve"> </v>
          </cell>
          <cell r="D460" t="str">
            <v xml:space="preserve">     PLANT HELD FOR FUTURE USE</v>
          </cell>
        </row>
        <row r="461">
          <cell r="B461">
            <v>1805</v>
          </cell>
          <cell r="C461" t="str">
            <v xml:space="preserve"> </v>
          </cell>
          <cell r="D461" t="str">
            <v xml:space="preserve">      PLT HELD FUTURE USE-WTR</v>
          </cell>
        </row>
        <row r="462">
          <cell r="B462">
            <v>1810</v>
          </cell>
          <cell r="C462" t="str">
            <v xml:space="preserve"> </v>
          </cell>
          <cell r="D462" t="str">
            <v xml:space="preserve">      PLT HELD FUTURE USE-SWR</v>
          </cell>
        </row>
        <row r="463">
          <cell r="B463">
            <v>1815</v>
          </cell>
          <cell r="C463" t="str">
            <v xml:space="preserve"> </v>
          </cell>
          <cell r="D463" t="str">
            <v xml:space="preserve">      PLT HELD FUTURE USE-REUS</v>
          </cell>
        </row>
        <row r="464">
          <cell r="B464">
            <v>1825</v>
          </cell>
          <cell r="C464" t="str">
            <v xml:space="preserve"> </v>
          </cell>
          <cell r="D464" t="str">
            <v xml:space="preserve">     ACCUMULATED DEPRECIATION</v>
          </cell>
        </row>
        <row r="465">
          <cell r="B465">
            <v>1830</v>
          </cell>
          <cell r="C465" t="str">
            <v xml:space="preserve"> </v>
          </cell>
          <cell r="D465" t="str">
            <v xml:space="preserve">      ACC DEPR WATER PLANT</v>
          </cell>
        </row>
        <row r="466">
          <cell r="B466">
            <v>1835</v>
          </cell>
          <cell r="C466" t="str">
            <v xml:space="preserve"> </v>
          </cell>
          <cell r="D466" t="str">
            <v xml:space="preserve">       ACC DEPR-ORGANIZATION</v>
          </cell>
        </row>
        <row r="467">
          <cell r="B467">
            <v>1840</v>
          </cell>
          <cell r="C467" t="str">
            <v xml:space="preserve"> </v>
          </cell>
          <cell r="D467" t="str">
            <v xml:space="preserve">       ACC DEPR-FRANCHISES</v>
          </cell>
        </row>
        <row r="468">
          <cell r="B468">
            <v>1845</v>
          </cell>
          <cell r="C468" t="str">
            <v xml:space="preserve"> </v>
          </cell>
          <cell r="D468" t="str">
            <v xml:space="preserve">       ACC DEPR-STRUCT&amp;IMPRV S</v>
          </cell>
        </row>
        <row r="469">
          <cell r="B469">
            <v>1850</v>
          </cell>
          <cell r="C469" t="str">
            <v xml:space="preserve"> </v>
          </cell>
          <cell r="D469" t="str">
            <v xml:space="preserve">       ACC DEPR-STRUCT&amp;IMPRV W</v>
          </cell>
        </row>
        <row r="470">
          <cell r="B470">
            <v>1855</v>
          </cell>
          <cell r="C470" t="str">
            <v xml:space="preserve"> </v>
          </cell>
          <cell r="D470" t="str">
            <v xml:space="preserve">       ACC DEPR-STRUCT&amp;IMPRV T</v>
          </cell>
        </row>
        <row r="471">
          <cell r="B471">
            <v>1860</v>
          </cell>
          <cell r="C471" t="str">
            <v xml:space="preserve"> </v>
          </cell>
          <cell r="D471" t="str">
            <v xml:space="preserve">       ACC DEPR-STRUCT&amp;IMPRV G</v>
          </cell>
        </row>
        <row r="472">
          <cell r="B472">
            <v>1865</v>
          </cell>
          <cell r="C472" t="str">
            <v xml:space="preserve"> </v>
          </cell>
          <cell r="D472" t="str">
            <v xml:space="preserve">       ACC DEPR-COLLECTING RES</v>
          </cell>
        </row>
        <row r="473">
          <cell r="B473">
            <v>1870</v>
          </cell>
          <cell r="C473" t="str">
            <v xml:space="preserve"> </v>
          </cell>
          <cell r="D473" t="str">
            <v xml:space="preserve">       ACC DEPR-LAKE,RIVER,OTH</v>
          </cell>
        </row>
        <row r="474">
          <cell r="B474">
            <v>1875</v>
          </cell>
          <cell r="C474" t="str">
            <v xml:space="preserve"> </v>
          </cell>
          <cell r="D474" t="str">
            <v xml:space="preserve">       ACC DEPR-WELLS &amp; SPRING</v>
          </cell>
        </row>
        <row r="475">
          <cell r="B475">
            <v>1880</v>
          </cell>
          <cell r="C475" t="str">
            <v xml:space="preserve"> </v>
          </cell>
          <cell r="D475" t="str">
            <v xml:space="preserve">       ACC DEPR-INFILTRATION G</v>
          </cell>
        </row>
        <row r="476">
          <cell r="B476">
            <v>1885</v>
          </cell>
          <cell r="C476" t="str">
            <v xml:space="preserve"> </v>
          </cell>
          <cell r="D476" t="str">
            <v xml:space="preserve">       ACC DEPR-SUPPLY MAINS</v>
          </cell>
        </row>
        <row r="477">
          <cell r="B477">
            <v>1890</v>
          </cell>
          <cell r="C477" t="str">
            <v xml:space="preserve"> </v>
          </cell>
          <cell r="D477" t="str">
            <v xml:space="preserve">       ACC DEPR-POWER GENERATI</v>
          </cell>
        </row>
        <row r="478">
          <cell r="B478">
            <v>1895</v>
          </cell>
          <cell r="C478" t="str">
            <v xml:space="preserve"> </v>
          </cell>
          <cell r="D478" t="str">
            <v xml:space="preserve">       ACC DEPR-ELECT PUMP EQU</v>
          </cell>
        </row>
        <row r="479">
          <cell r="B479">
            <v>1900</v>
          </cell>
          <cell r="C479" t="str">
            <v xml:space="preserve"> </v>
          </cell>
          <cell r="D479" t="str">
            <v xml:space="preserve">       ACC DEPR-ELECT PUMP EQU</v>
          </cell>
        </row>
        <row r="480">
          <cell r="B480">
            <v>1905</v>
          </cell>
          <cell r="C480" t="str">
            <v xml:space="preserve"> </v>
          </cell>
          <cell r="D480" t="str">
            <v xml:space="preserve">       ACC DEPR-ELECT PUMP EQU</v>
          </cell>
        </row>
        <row r="481">
          <cell r="B481">
            <v>1910</v>
          </cell>
          <cell r="C481" t="str">
            <v xml:space="preserve"> </v>
          </cell>
          <cell r="D481" t="str">
            <v xml:space="preserve">       ACC DEPR-WATER TREATMEN</v>
          </cell>
        </row>
        <row r="482">
          <cell r="B482">
            <v>1915</v>
          </cell>
          <cell r="C482" t="str">
            <v xml:space="preserve"> </v>
          </cell>
          <cell r="D482" t="str">
            <v xml:space="preserve">       ACC DEPR-DIST RESV &amp; ST</v>
          </cell>
        </row>
        <row r="483">
          <cell r="B483">
            <v>1920</v>
          </cell>
          <cell r="C483" t="str">
            <v xml:space="preserve"> </v>
          </cell>
          <cell r="D483" t="str">
            <v xml:space="preserve">       ACC DEPR-TRANS &amp; DISTR </v>
          </cell>
        </row>
        <row r="484">
          <cell r="B484">
            <v>1925</v>
          </cell>
          <cell r="C484" t="str">
            <v xml:space="preserve"> </v>
          </cell>
          <cell r="D484" t="str">
            <v xml:space="preserve">       ACC DEPR-SERVICE LINES</v>
          </cell>
        </row>
        <row r="485">
          <cell r="B485">
            <v>1930</v>
          </cell>
          <cell r="C485" t="str">
            <v xml:space="preserve"> </v>
          </cell>
          <cell r="D485" t="str">
            <v xml:space="preserve">       ACC DEPR-METERS</v>
          </cell>
        </row>
        <row r="486">
          <cell r="B486">
            <v>1935</v>
          </cell>
          <cell r="C486" t="str">
            <v xml:space="preserve"> </v>
          </cell>
          <cell r="D486" t="str">
            <v xml:space="preserve">       ACC DEPR-METER INSTALLS</v>
          </cell>
        </row>
        <row r="487">
          <cell r="B487">
            <v>1940</v>
          </cell>
          <cell r="C487" t="str">
            <v xml:space="preserve"> </v>
          </cell>
          <cell r="D487" t="str">
            <v xml:space="preserve">       ACC DEPR-HYDRANTS</v>
          </cell>
        </row>
        <row r="488">
          <cell r="B488">
            <v>1945</v>
          </cell>
          <cell r="C488" t="str">
            <v xml:space="preserve"> </v>
          </cell>
          <cell r="D488" t="str">
            <v xml:space="preserve">       ACC DEPR-BACKFLOW PREVE</v>
          </cell>
        </row>
        <row r="489">
          <cell r="B489">
            <v>1950</v>
          </cell>
          <cell r="C489" t="str">
            <v xml:space="preserve"> </v>
          </cell>
          <cell r="D489" t="str">
            <v xml:space="preserve">       ACC DEPR-OTH PLANT&amp;MISC</v>
          </cell>
        </row>
        <row r="490">
          <cell r="B490">
            <v>1955</v>
          </cell>
          <cell r="C490" t="str">
            <v xml:space="preserve"> </v>
          </cell>
          <cell r="D490" t="str">
            <v xml:space="preserve">       ACC DEPR-OTH PLANT&amp;MISC</v>
          </cell>
        </row>
        <row r="491">
          <cell r="B491">
            <v>1960</v>
          </cell>
          <cell r="C491" t="str">
            <v xml:space="preserve"> </v>
          </cell>
          <cell r="D491" t="str">
            <v xml:space="preserve">       ACC DEPR-OTH PLANT&amp;MISC</v>
          </cell>
        </row>
        <row r="492">
          <cell r="B492">
            <v>1965</v>
          </cell>
          <cell r="C492" t="str">
            <v xml:space="preserve"> </v>
          </cell>
          <cell r="D492" t="str">
            <v xml:space="preserve">       ACC DEPR-OTH PLANT&amp;MISC</v>
          </cell>
        </row>
        <row r="493">
          <cell r="B493">
            <v>1970</v>
          </cell>
          <cell r="C493" t="str">
            <v xml:space="preserve"> </v>
          </cell>
          <cell r="D493" t="str">
            <v xml:space="preserve">       ACC DEPR-OFFICE STRUCTU</v>
          </cell>
        </row>
        <row r="494">
          <cell r="B494">
            <v>1975</v>
          </cell>
          <cell r="C494" t="str">
            <v xml:space="preserve"> </v>
          </cell>
          <cell r="D494" t="str">
            <v xml:space="preserve">       ACC DEPR-OFFICE FURN/EQ</v>
          </cell>
        </row>
        <row r="495">
          <cell r="B495">
            <v>1980</v>
          </cell>
          <cell r="C495" t="str">
            <v xml:space="preserve"> </v>
          </cell>
          <cell r="D495" t="str">
            <v xml:space="preserve">       ACC DEPR-STORES EQUIPME</v>
          </cell>
        </row>
        <row r="496">
          <cell r="B496">
            <v>1985</v>
          </cell>
          <cell r="C496" t="str">
            <v xml:space="preserve"> </v>
          </cell>
          <cell r="D496" t="str">
            <v xml:space="preserve">       ACC DEPR-TOOL SHOP &amp; MI</v>
          </cell>
        </row>
        <row r="497">
          <cell r="B497">
            <v>1990</v>
          </cell>
          <cell r="C497" t="str">
            <v xml:space="preserve"> </v>
          </cell>
          <cell r="D497" t="str">
            <v xml:space="preserve">       ACC DEPR-LABORATORY EQU</v>
          </cell>
        </row>
        <row r="498">
          <cell r="B498">
            <v>1995</v>
          </cell>
          <cell r="C498" t="str">
            <v xml:space="preserve"> </v>
          </cell>
          <cell r="D498" t="str">
            <v xml:space="preserve">       ACC DEPR-POWER OPERATED</v>
          </cell>
        </row>
        <row r="499">
          <cell r="B499">
            <v>2000</v>
          </cell>
          <cell r="C499" t="str">
            <v xml:space="preserve"> </v>
          </cell>
          <cell r="D499" t="str">
            <v xml:space="preserve">       ACC DEPR-COMMUNICATION </v>
          </cell>
        </row>
        <row r="500">
          <cell r="B500">
            <v>2005</v>
          </cell>
          <cell r="C500" t="str">
            <v xml:space="preserve"> </v>
          </cell>
          <cell r="D500" t="str">
            <v xml:space="preserve">       ACC DEPR-MISC EQUIPMENT</v>
          </cell>
        </row>
        <row r="501">
          <cell r="B501">
            <v>2010</v>
          </cell>
          <cell r="C501" t="str">
            <v xml:space="preserve"> </v>
          </cell>
          <cell r="D501" t="str">
            <v xml:space="preserve">       ACC DEPR-OTHER TANG PLT</v>
          </cell>
        </row>
        <row r="502">
          <cell r="B502">
            <v>2025</v>
          </cell>
          <cell r="C502" t="str">
            <v xml:space="preserve"> </v>
          </cell>
          <cell r="D502" t="str">
            <v xml:space="preserve">      ACC DEPR SEWER PLANT</v>
          </cell>
        </row>
        <row r="503">
          <cell r="B503">
            <v>2030</v>
          </cell>
          <cell r="C503" t="str">
            <v xml:space="preserve"> </v>
          </cell>
          <cell r="D503" t="str">
            <v xml:space="preserve">       ACC DEPR-ORGANIZATION</v>
          </cell>
        </row>
        <row r="504">
          <cell r="B504">
            <v>2040</v>
          </cell>
          <cell r="C504" t="str">
            <v xml:space="preserve"> </v>
          </cell>
          <cell r="D504" t="str">
            <v xml:space="preserve">       ACC DEPR FRANCHISES INT</v>
          </cell>
        </row>
        <row r="505">
          <cell r="B505">
            <v>2045</v>
          </cell>
          <cell r="C505" t="str">
            <v xml:space="preserve"> </v>
          </cell>
          <cell r="D505" t="str">
            <v xml:space="preserve">       ACC DEPR FRANCH RCLM WT</v>
          </cell>
        </row>
        <row r="506">
          <cell r="B506">
            <v>2050</v>
          </cell>
          <cell r="C506" t="str">
            <v xml:space="preserve"> </v>
          </cell>
          <cell r="D506" t="str">
            <v xml:space="preserve">       ACC DEPR-STRUCT/IMPRV C</v>
          </cell>
        </row>
        <row r="507">
          <cell r="B507">
            <v>2055</v>
          </cell>
          <cell r="C507" t="str">
            <v xml:space="preserve"> </v>
          </cell>
          <cell r="D507" t="str">
            <v xml:space="preserve">       ACC DEPR-STRUCT/IMPRV P</v>
          </cell>
        </row>
        <row r="508">
          <cell r="B508">
            <v>2060</v>
          </cell>
          <cell r="C508" t="str">
            <v xml:space="preserve"> </v>
          </cell>
          <cell r="D508" t="str">
            <v xml:space="preserve">       ACC DEPR-STRUCT/IMPRV T</v>
          </cell>
        </row>
        <row r="509">
          <cell r="B509">
            <v>2065</v>
          </cell>
          <cell r="C509" t="str">
            <v xml:space="preserve"> </v>
          </cell>
          <cell r="D509" t="str">
            <v xml:space="preserve">       ACC DEPR-STRUCT/IMPRV R</v>
          </cell>
        </row>
        <row r="510">
          <cell r="B510">
            <v>2070</v>
          </cell>
          <cell r="C510" t="str">
            <v xml:space="preserve"> </v>
          </cell>
          <cell r="D510" t="str">
            <v xml:space="preserve">       ACC DEPR-STRUCT/IMPRV R</v>
          </cell>
        </row>
        <row r="511">
          <cell r="B511">
            <v>2075</v>
          </cell>
          <cell r="C511" t="str">
            <v xml:space="preserve"> </v>
          </cell>
          <cell r="D511" t="str">
            <v xml:space="preserve">       ACC DEPR-STRUCT/IMPRV G</v>
          </cell>
        </row>
        <row r="512">
          <cell r="B512">
            <v>2080</v>
          </cell>
          <cell r="C512" t="str">
            <v xml:space="preserve"> </v>
          </cell>
          <cell r="D512" t="str">
            <v xml:space="preserve">       ACC DEPR-PWR GEN EQP CO</v>
          </cell>
        </row>
        <row r="513">
          <cell r="B513">
            <v>2085</v>
          </cell>
          <cell r="C513" t="str">
            <v xml:space="preserve"> </v>
          </cell>
          <cell r="D513" t="str">
            <v xml:space="preserve">       ACC DEPR-PWR GEN EQP PU</v>
          </cell>
        </row>
        <row r="514">
          <cell r="B514">
            <v>2090</v>
          </cell>
          <cell r="C514" t="str">
            <v xml:space="preserve"> </v>
          </cell>
          <cell r="D514" t="str">
            <v xml:space="preserve">       ACC DEPR-PWR GEN EQP TR</v>
          </cell>
        </row>
        <row r="515">
          <cell r="B515">
            <v>2095</v>
          </cell>
          <cell r="C515" t="str">
            <v xml:space="preserve"> </v>
          </cell>
          <cell r="D515" t="str">
            <v xml:space="preserve">       ACC DEPR-PWR GEN EQP RC</v>
          </cell>
        </row>
        <row r="516">
          <cell r="B516">
            <v>2100</v>
          </cell>
          <cell r="C516" t="str">
            <v xml:space="preserve"> </v>
          </cell>
          <cell r="D516" t="str">
            <v xml:space="preserve">       ACC DEPR-PWR GEN EQP RC</v>
          </cell>
        </row>
        <row r="517">
          <cell r="B517">
            <v>2105</v>
          </cell>
          <cell r="C517" t="str">
            <v xml:space="preserve"> </v>
          </cell>
          <cell r="D517" t="str">
            <v xml:space="preserve">       ACC DEPR-SEWER FORCE MA</v>
          </cell>
        </row>
        <row r="518">
          <cell r="B518">
            <v>2110</v>
          </cell>
          <cell r="C518" t="str">
            <v xml:space="preserve"> </v>
          </cell>
          <cell r="D518" t="str">
            <v xml:space="preserve">       ACC DEPR-SEWER GRAVITY </v>
          </cell>
        </row>
        <row r="519">
          <cell r="B519">
            <v>2113</v>
          </cell>
          <cell r="C519" t="str">
            <v xml:space="preserve"> </v>
          </cell>
          <cell r="D519" t="str">
            <v xml:space="preserve">       ACC DEPR-MANHOLES</v>
          </cell>
        </row>
        <row r="520">
          <cell r="B520">
            <v>2115</v>
          </cell>
          <cell r="C520" t="str">
            <v xml:space="preserve"> </v>
          </cell>
          <cell r="D520" t="str">
            <v xml:space="preserve">       ACC DEPR-SPECIAL COLL S</v>
          </cell>
        </row>
        <row r="521">
          <cell r="B521">
            <v>2120</v>
          </cell>
          <cell r="C521" t="str">
            <v xml:space="preserve"> </v>
          </cell>
          <cell r="D521" t="str">
            <v xml:space="preserve">       ACC DEPR-SERVICES TO CU</v>
          </cell>
        </row>
        <row r="522">
          <cell r="B522">
            <v>2125</v>
          </cell>
          <cell r="C522" t="str">
            <v xml:space="preserve"> </v>
          </cell>
          <cell r="D522" t="str">
            <v xml:space="preserve">       ACC DEPR-FLOW MEASURE D</v>
          </cell>
        </row>
        <row r="523">
          <cell r="B523">
            <v>2130</v>
          </cell>
          <cell r="C523" t="str">
            <v xml:space="preserve"> </v>
          </cell>
          <cell r="D523" t="str">
            <v xml:space="preserve">       ACC DEPR-FLOW MEASURE I</v>
          </cell>
        </row>
        <row r="524">
          <cell r="B524">
            <v>2135</v>
          </cell>
          <cell r="C524" t="str">
            <v xml:space="preserve"> </v>
          </cell>
          <cell r="D524" t="str">
            <v xml:space="preserve">       ACC DEPR-RECEIVING WELL</v>
          </cell>
        </row>
        <row r="525">
          <cell r="B525">
            <v>2140</v>
          </cell>
          <cell r="C525" t="str">
            <v xml:space="preserve"> </v>
          </cell>
          <cell r="D525" t="str">
            <v xml:space="preserve">       ACC DEPR-PUMP EQP PUMP </v>
          </cell>
        </row>
        <row r="526">
          <cell r="B526">
            <v>2145</v>
          </cell>
          <cell r="C526" t="str">
            <v xml:space="preserve"> </v>
          </cell>
          <cell r="D526" t="str">
            <v xml:space="preserve">       ACC DEPR-PUMP EQP RCLM </v>
          </cell>
        </row>
        <row r="527">
          <cell r="B527">
            <v>2150</v>
          </cell>
          <cell r="C527" t="str">
            <v xml:space="preserve"> </v>
          </cell>
          <cell r="D527" t="str">
            <v xml:space="preserve">       ACC DEPR-PUMP EQP RCLM </v>
          </cell>
        </row>
        <row r="528">
          <cell r="B528">
            <v>2155</v>
          </cell>
          <cell r="C528" t="str">
            <v xml:space="preserve"> </v>
          </cell>
          <cell r="D528" t="str">
            <v xml:space="preserve">       ACC DEPR-TREAT/DISP EQP</v>
          </cell>
        </row>
        <row r="529">
          <cell r="B529">
            <v>2160</v>
          </cell>
          <cell r="C529" t="str">
            <v xml:space="preserve"> </v>
          </cell>
          <cell r="D529" t="str">
            <v xml:space="preserve">       ACC DEPR-TREAT/DISP EQP</v>
          </cell>
        </row>
        <row r="530">
          <cell r="B530">
            <v>2165</v>
          </cell>
          <cell r="C530" t="str">
            <v xml:space="preserve"> </v>
          </cell>
          <cell r="D530" t="str">
            <v xml:space="preserve">       ACC DEPR-TREAT/DISP EQP</v>
          </cell>
        </row>
        <row r="531">
          <cell r="B531">
            <v>2170</v>
          </cell>
          <cell r="C531" t="str">
            <v xml:space="preserve"> </v>
          </cell>
          <cell r="D531" t="str">
            <v xml:space="preserve">       ACC DEPR-PLANT SEWERS T</v>
          </cell>
        </row>
        <row r="532">
          <cell r="B532">
            <v>2175</v>
          </cell>
          <cell r="C532" t="str">
            <v xml:space="preserve"> </v>
          </cell>
          <cell r="D532" t="str">
            <v xml:space="preserve">       ACC DEPR-PLANT SEWERS R</v>
          </cell>
        </row>
        <row r="533">
          <cell r="B533">
            <v>2180</v>
          </cell>
          <cell r="C533" t="str">
            <v xml:space="preserve"> </v>
          </cell>
          <cell r="D533" t="str">
            <v xml:space="preserve">       ACC DEPR-OUTFALL LINES</v>
          </cell>
        </row>
        <row r="534">
          <cell r="B534">
            <v>2185</v>
          </cell>
          <cell r="C534" t="str">
            <v xml:space="preserve"> </v>
          </cell>
          <cell r="D534" t="str">
            <v xml:space="preserve">       ACC DEPR-OTHER PLT TANG</v>
          </cell>
        </row>
        <row r="535">
          <cell r="B535">
            <v>2190</v>
          </cell>
          <cell r="C535" t="str">
            <v xml:space="preserve"> </v>
          </cell>
          <cell r="D535" t="str">
            <v xml:space="preserve">       ACC DEPR-OTHER PLT COLL</v>
          </cell>
        </row>
        <row r="536">
          <cell r="B536">
            <v>2195</v>
          </cell>
          <cell r="C536" t="str">
            <v xml:space="preserve"> </v>
          </cell>
          <cell r="D536" t="str">
            <v xml:space="preserve">       ACC DEPR-OTHER PLT PUMP</v>
          </cell>
        </row>
        <row r="537">
          <cell r="B537">
            <v>2200</v>
          </cell>
          <cell r="C537" t="str">
            <v xml:space="preserve"> </v>
          </cell>
          <cell r="D537" t="str">
            <v xml:space="preserve">       ACC DEPR-OTHER PLT TREA</v>
          </cell>
        </row>
        <row r="538">
          <cell r="B538">
            <v>2205</v>
          </cell>
          <cell r="C538" t="str">
            <v xml:space="preserve"> </v>
          </cell>
          <cell r="D538" t="str">
            <v xml:space="preserve">       ACC DEPR-OTHER PLT RCLM</v>
          </cell>
        </row>
        <row r="539">
          <cell r="B539">
            <v>2210</v>
          </cell>
          <cell r="C539" t="str">
            <v xml:space="preserve"> </v>
          </cell>
          <cell r="D539" t="str">
            <v xml:space="preserve">       ACC DEPR-OTHER PLT RCLM</v>
          </cell>
        </row>
        <row r="540">
          <cell r="B540">
            <v>2215</v>
          </cell>
          <cell r="C540" t="str">
            <v xml:space="preserve"> </v>
          </cell>
          <cell r="D540" t="str">
            <v xml:space="preserve">       ACC DEPR-OFFICE STRUCTU</v>
          </cell>
        </row>
        <row r="541">
          <cell r="B541">
            <v>2220</v>
          </cell>
          <cell r="C541" t="str">
            <v xml:space="preserve"> </v>
          </cell>
          <cell r="D541" t="str">
            <v xml:space="preserve">       ACC DEPR-OFFICE FURN/EQ</v>
          </cell>
        </row>
        <row r="542">
          <cell r="B542">
            <v>2225</v>
          </cell>
          <cell r="C542" t="str">
            <v xml:space="preserve"> </v>
          </cell>
          <cell r="D542" t="str">
            <v xml:space="preserve">       ACC DEPR-STORES EQUIPME</v>
          </cell>
        </row>
        <row r="543">
          <cell r="B543">
            <v>2230</v>
          </cell>
          <cell r="C543" t="str">
            <v xml:space="preserve"> </v>
          </cell>
          <cell r="D543" t="str">
            <v xml:space="preserve">       ACC DEPR-TOOL SHOP &amp; MI</v>
          </cell>
        </row>
        <row r="544">
          <cell r="B544">
            <v>2235</v>
          </cell>
          <cell r="C544" t="str">
            <v xml:space="preserve"> </v>
          </cell>
          <cell r="D544" t="str">
            <v xml:space="preserve">       ACC DEPR-LABORATORY EQP</v>
          </cell>
        </row>
        <row r="545">
          <cell r="B545">
            <v>2240</v>
          </cell>
          <cell r="C545" t="str">
            <v xml:space="preserve"> </v>
          </cell>
          <cell r="D545" t="str">
            <v xml:space="preserve">       ACC DEPR-POWER OPERATED</v>
          </cell>
        </row>
        <row r="546">
          <cell r="B546">
            <v>2245</v>
          </cell>
          <cell r="C546" t="str">
            <v xml:space="preserve"> </v>
          </cell>
          <cell r="D546" t="str">
            <v xml:space="preserve">       ACC DEPR-COMMUNICATION </v>
          </cell>
        </row>
        <row r="547">
          <cell r="B547">
            <v>2250</v>
          </cell>
          <cell r="C547" t="str">
            <v xml:space="preserve"> </v>
          </cell>
          <cell r="D547" t="str">
            <v xml:space="preserve">       ACC DEPR-MISC EQUIP SEW</v>
          </cell>
        </row>
        <row r="548">
          <cell r="B548">
            <v>2255</v>
          </cell>
          <cell r="C548" t="str">
            <v xml:space="preserve"> </v>
          </cell>
          <cell r="D548" t="str">
            <v xml:space="preserve">       ACC DEPR-OTHER TANG PLT</v>
          </cell>
        </row>
        <row r="549">
          <cell r="B549">
            <v>2265</v>
          </cell>
          <cell r="C549" t="str">
            <v xml:space="preserve"> </v>
          </cell>
          <cell r="D549" t="str">
            <v xml:space="preserve">      ACC DEPR REUSE PLANT</v>
          </cell>
        </row>
        <row r="550">
          <cell r="B550">
            <v>2270</v>
          </cell>
          <cell r="C550" t="str">
            <v xml:space="preserve"> </v>
          </cell>
          <cell r="D550" t="str">
            <v xml:space="preserve">       ACC DEPR-REUSE SERVICES</v>
          </cell>
        </row>
        <row r="551">
          <cell r="B551">
            <v>2275</v>
          </cell>
          <cell r="C551" t="str">
            <v xml:space="preserve"> </v>
          </cell>
          <cell r="D551" t="str">
            <v xml:space="preserve">       ACC DEPR-REUSE MTR/INST</v>
          </cell>
        </row>
        <row r="552">
          <cell r="B552">
            <v>2280</v>
          </cell>
          <cell r="C552" t="str">
            <v xml:space="preserve"> </v>
          </cell>
          <cell r="D552" t="str">
            <v xml:space="preserve">       ACC DEPR-REUSE DIST RES</v>
          </cell>
        </row>
        <row r="553">
          <cell r="B553">
            <v>2285</v>
          </cell>
          <cell r="C553" t="str">
            <v xml:space="preserve"> </v>
          </cell>
          <cell r="D553" t="str">
            <v xml:space="preserve">       ACC DEPR-REUSE TRANS/DI</v>
          </cell>
        </row>
        <row r="554">
          <cell r="B554">
            <v>2295</v>
          </cell>
          <cell r="C554" t="str">
            <v xml:space="preserve"> </v>
          </cell>
          <cell r="D554" t="str">
            <v xml:space="preserve">      ACC DEPR-TRANSPORTATION</v>
          </cell>
        </row>
        <row r="555">
          <cell r="B555">
            <v>2300</v>
          </cell>
          <cell r="C555" t="str">
            <v xml:space="preserve"> </v>
          </cell>
          <cell r="D555" t="str">
            <v xml:space="preserve">       ACC DEPR-TRANSPORTATION</v>
          </cell>
        </row>
        <row r="556">
          <cell r="B556">
            <v>2305</v>
          </cell>
          <cell r="C556" t="str">
            <v xml:space="preserve"> </v>
          </cell>
          <cell r="D556" t="str">
            <v xml:space="preserve">       ACC DEPR-TRANSPORTATION</v>
          </cell>
        </row>
        <row r="557">
          <cell r="B557">
            <v>2310</v>
          </cell>
          <cell r="C557" t="str">
            <v xml:space="preserve"> </v>
          </cell>
          <cell r="D557" t="str">
            <v xml:space="preserve">      ACC DEPR COMPUTER WTR</v>
          </cell>
        </row>
        <row r="558">
          <cell r="B558">
            <v>2315</v>
          </cell>
          <cell r="C558" t="str">
            <v xml:space="preserve"> </v>
          </cell>
          <cell r="D558" t="str">
            <v xml:space="preserve">       ACC DEPR-DESKTOP COMPUT</v>
          </cell>
        </row>
        <row r="559">
          <cell r="B559">
            <v>2320</v>
          </cell>
          <cell r="C559" t="str">
            <v xml:space="preserve"> </v>
          </cell>
          <cell r="D559" t="str">
            <v xml:space="preserve">       ACC DEPR-MAINFRAME COMP</v>
          </cell>
        </row>
        <row r="560">
          <cell r="B560">
            <v>2325</v>
          </cell>
          <cell r="C560" t="str">
            <v xml:space="preserve"> </v>
          </cell>
          <cell r="D560" t="str">
            <v xml:space="preserve">       ACC DEPR-MINI COMP WTR</v>
          </cell>
        </row>
        <row r="561">
          <cell r="B561">
            <v>2330</v>
          </cell>
          <cell r="C561" t="str">
            <v xml:space="preserve"> </v>
          </cell>
          <cell r="D561" t="str">
            <v xml:space="preserve">       COMP SYS AMORTIZATION W</v>
          </cell>
        </row>
        <row r="562">
          <cell r="B562">
            <v>2335</v>
          </cell>
          <cell r="C562" t="str">
            <v xml:space="preserve"> </v>
          </cell>
          <cell r="D562" t="str">
            <v xml:space="preserve">       MICRO SYS AMORTIZATION </v>
          </cell>
        </row>
        <row r="563">
          <cell r="B563">
            <v>2340</v>
          </cell>
          <cell r="C563" t="str">
            <v xml:space="preserve"> </v>
          </cell>
          <cell r="D563" t="str">
            <v xml:space="preserve">      ACC DEPR GAS PLANT</v>
          </cell>
        </row>
        <row r="564">
          <cell r="B564">
            <v>2345</v>
          </cell>
          <cell r="C564" t="str">
            <v xml:space="preserve"> </v>
          </cell>
          <cell r="D564" t="str">
            <v xml:space="preserve">       ACC DEPR-ORGANIZATION</v>
          </cell>
        </row>
        <row r="565">
          <cell r="B565">
            <v>2346</v>
          </cell>
          <cell r="C565" t="str">
            <v xml:space="preserve"> </v>
          </cell>
          <cell r="D565" t="str">
            <v xml:space="preserve">       ACC DEPR-FRANCHISES INT</v>
          </cell>
        </row>
        <row r="566">
          <cell r="B566">
            <v>2347</v>
          </cell>
          <cell r="C566" t="str">
            <v xml:space="preserve"> </v>
          </cell>
          <cell r="D566" t="str">
            <v xml:space="preserve">       ACC DEPR-STRUCT/IMPRV P</v>
          </cell>
        </row>
        <row r="567">
          <cell r="B567">
            <v>2348</v>
          </cell>
          <cell r="C567" t="str">
            <v xml:space="preserve"> </v>
          </cell>
          <cell r="D567" t="str">
            <v xml:space="preserve">       ACC DEPR-STRUCT/IMPRV N</v>
          </cell>
        </row>
        <row r="568">
          <cell r="B568">
            <v>2349</v>
          </cell>
          <cell r="C568" t="str">
            <v xml:space="preserve"> </v>
          </cell>
          <cell r="D568" t="str">
            <v xml:space="preserve">       ACC DEPR-STRUCT/IMPRV T</v>
          </cell>
        </row>
        <row r="569">
          <cell r="B569">
            <v>2350</v>
          </cell>
          <cell r="C569" t="str">
            <v xml:space="preserve"> </v>
          </cell>
          <cell r="D569" t="str">
            <v xml:space="preserve">       ACC DEPR-STRUCT/IMPRV D</v>
          </cell>
        </row>
        <row r="570">
          <cell r="B570">
            <v>2351</v>
          </cell>
          <cell r="C570" t="str">
            <v xml:space="preserve"> </v>
          </cell>
          <cell r="D570" t="str">
            <v xml:space="preserve">       ACC DEPR-STRUCT/IMPRV G</v>
          </cell>
        </row>
        <row r="571">
          <cell r="B571">
            <v>2352</v>
          </cell>
          <cell r="C571" t="str">
            <v xml:space="preserve"> </v>
          </cell>
          <cell r="D571" t="str">
            <v xml:space="preserve">       ACC DEPR-MAINS</v>
          </cell>
        </row>
        <row r="572">
          <cell r="B572">
            <v>2353</v>
          </cell>
          <cell r="C572" t="str">
            <v xml:space="preserve"> </v>
          </cell>
          <cell r="D572" t="str">
            <v xml:space="preserve">       ACC DEPR-SERVICE LINES</v>
          </cell>
        </row>
        <row r="573">
          <cell r="B573">
            <v>2354</v>
          </cell>
          <cell r="C573" t="str">
            <v xml:space="preserve"> </v>
          </cell>
          <cell r="D573" t="str">
            <v xml:space="preserve">       ACC DEPR-METERS</v>
          </cell>
        </row>
        <row r="574">
          <cell r="B574">
            <v>2355</v>
          </cell>
          <cell r="C574" t="str">
            <v xml:space="preserve"> </v>
          </cell>
          <cell r="D574" t="str">
            <v xml:space="preserve">       ACC DEPR-METER INSTALLA</v>
          </cell>
        </row>
        <row r="575">
          <cell r="B575">
            <v>2356</v>
          </cell>
          <cell r="C575" t="str">
            <v xml:space="preserve"> </v>
          </cell>
          <cell r="D575" t="str">
            <v xml:space="preserve">       ACC DEPR-RESERVOIRS</v>
          </cell>
        </row>
        <row r="576">
          <cell r="B576">
            <v>2357</v>
          </cell>
          <cell r="C576" t="str">
            <v xml:space="preserve"> </v>
          </cell>
          <cell r="D576" t="str">
            <v xml:space="preserve">       ACC DEPR-HOUSE REGULATO</v>
          </cell>
        </row>
        <row r="577">
          <cell r="B577">
            <v>2358</v>
          </cell>
          <cell r="C577" t="str">
            <v xml:space="preserve"> </v>
          </cell>
          <cell r="D577" t="str">
            <v xml:space="preserve">       ACC DEPR-HOUSE REGULATO</v>
          </cell>
        </row>
        <row r="578">
          <cell r="B578">
            <v>2359</v>
          </cell>
          <cell r="C578" t="str">
            <v xml:space="preserve"> </v>
          </cell>
          <cell r="D578" t="str">
            <v xml:space="preserve">       ACC DEPR-COMMUNICATION </v>
          </cell>
        </row>
        <row r="579">
          <cell r="B579">
            <v>2360</v>
          </cell>
          <cell r="C579" t="str">
            <v xml:space="preserve"> </v>
          </cell>
          <cell r="D579" t="str">
            <v xml:space="preserve">       ACC DEPR-OFFICE EQUIPME</v>
          </cell>
        </row>
        <row r="580">
          <cell r="B580">
            <v>2361</v>
          </cell>
          <cell r="C580" t="str">
            <v xml:space="preserve"> </v>
          </cell>
          <cell r="D580" t="str">
            <v xml:space="preserve">       ACC DEPR-POWER OPERATED</v>
          </cell>
        </row>
        <row r="581">
          <cell r="B581">
            <v>2362</v>
          </cell>
          <cell r="C581" t="str">
            <v xml:space="preserve"> </v>
          </cell>
          <cell r="D581" t="str">
            <v xml:space="preserve">       ACC DEPR-MISC EQUIP SEW</v>
          </cell>
        </row>
        <row r="582">
          <cell r="B582">
            <v>2365</v>
          </cell>
          <cell r="C582" t="str">
            <v xml:space="preserve"> </v>
          </cell>
          <cell r="D582" t="str">
            <v xml:space="preserve">       MICRO SYS AMORTIZATION </v>
          </cell>
        </row>
        <row r="583">
          <cell r="B583">
            <v>2370</v>
          </cell>
          <cell r="C583" t="str">
            <v xml:space="preserve"> </v>
          </cell>
          <cell r="D583" t="str">
            <v xml:space="preserve">      ACC DEPR PLT LEASED TO O</v>
          </cell>
        </row>
        <row r="584">
          <cell r="B584">
            <v>2375</v>
          </cell>
          <cell r="C584" t="str">
            <v xml:space="preserve"> </v>
          </cell>
          <cell r="D584" t="str">
            <v xml:space="preserve">      ACC DEPR PLT HELD FUT US</v>
          </cell>
        </row>
        <row r="585">
          <cell r="B585">
            <v>2380</v>
          </cell>
          <cell r="C585" t="str">
            <v xml:space="preserve"> </v>
          </cell>
          <cell r="D585" t="str">
            <v xml:space="preserve">      ACC DEPR PLT HELD FUT US</v>
          </cell>
        </row>
        <row r="586">
          <cell r="B586">
            <v>2385</v>
          </cell>
          <cell r="C586" t="str">
            <v xml:space="preserve"> </v>
          </cell>
          <cell r="D586" t="str">
            <v xml:space="preserve">      ACC DEPR PLT HELD FUT US</v>
          </cell>
        </row>
        <row r="587">
          <cell r="B587">
            <v>2395</v>
          </cell>
          <cell r="C587" t="str">
            <v xml:space="preserve"> </v>
          </cell>
          <cell r="D587" t="str">
            <v xml:space="preserve">     PLANT ACQ ADJ</v>
          </cell>
        </row>
        <row r="588">
          <cell r="B588">
            <v>2400</v>
          </cell>
          <cell r="C588" t="str">
            <v xml:space="preserve"> </v>
          </cell>
          <cell r="D588" t="str">
            <v xml:space="preserve">      UTILITY PAA WTR PLANT AM</v>
          </cell>
        </row>
        <row r="589">
          <cell r="B589">
            <v>2405</v>
          </cell>
          <cell r="C589" t="str">
            <v xml:space="preserve"> </v>
          </cell>
          <cell r="D589" t="str">
            <v xml:space="preserve">      UTILITY PAA WTR PLANT UN</v>
          </cell>
        </row>
        <row r="590">
          <cell r="B590">
            <v>2410</v>
          </cell>
          <cell r="C590" t="str">
            <v xml:space="preserve"> </v>
          </cell>
          <cell r="D590" t="str">
            <v xml:space="preserve">      UTILITY PAA SWR PLANT AM</v>
          </cell>
        </row>
        <row r="591">
          <cell r="B591">
            <v>2415</v>
          </cell>
          <cell r="C591" t="str">
            <v xml:space="preserve"> </v>
          </cell>
          <cell r="D591" t="str">
            <v xml:space="preserve">      UTILITY PAA SWR PLANT UN</v>
          </cell>
        </row>
        <row r="592">
          <cell r="B592">
            <v>2417</v>
          </cell>
          <cell r="D592" t="str">
            <v xml:space="preserve">      UTILITY PAA GAS PLANT AM</v>
          </cell>
        </row>
        <row r="593">
          <cell r="B593">
            <v>2420</v>
          </cell>
          <cell r="C593" t="str">
            <v xml:space="preserve"> </v>
          </cell>
          <cell r="D593" t="str">
            <v xml:space="preserve">      ACC AMORT UTIL PAA-WATER</v>
          </cell>
        </row>
        <row r="594">
          <cell r="B594">
            <v>2425</v>
          </cell>
          <cell r="C594" t="str">
            <v xml:space="preserve"> </v>
          </cell>
          <cell r="D594" t="str">
            <v xml:space="preserve">      ACC AMORT UTIL PAA-SEWER</v>
          </cell>
        </row>
        <row r="595">
          <cell r="B595">
            <v>2427</v>
          </cell>
          <cell r="C595" t="str">
            <v xml:space="preserve"> </v>
          </cell>
          <cell r="D595" t="str">
            <v xml:space="preserve">      ACC AMORT UTIL PAA-GAS</v>
          </cell>
        </row>
        <row r="596">
          <cell r="B596">
            <v>2435</v>
          </cell>
          <cell r="C596" t="str">
            <v xml:space="preserve"> </v>
          </cell>
          <cell r="D596" t="str">
            <v xml:space="preserve">     INVESTMENT IN OPER COS</v>
          </cell>
        </row>
        <row r="597">
          <cell r="B597">
            <v>2440</v>
          </cell>
          <cell r="C597" t="str">
            <v xml:space="preserve"> </v>
          </cell>
          <cell r="D597" t="str">
            <v xml:space="preserve">      INVEST IN OPERATING COS</v>
          </cell>
        </row>
        <row r="598">
          <cell r="B598">
            <v>2445</v>
          </cell>
          <cell r="C598" t="str">
            <v>010</v>
          </cell>
          <cell r="D598" t="str">
            <v xml:space="preserve">       INVEST IN OPER COS</v>
          </cell>
        </row>
        <row r="599">
          <cell r="B599">
            <v>2445</v>
          </cell>
          <cell r="C599" t="str">
            <v>011</v>
          </cell>
          <cell r="D599" t="str">
            <v xml:space="preserve">       INVEST IN WTR SERV CORP</v>
          </cell>
        </row>
        <row r="600">
          <cell r="B600">
            <v>2445</v>
          </cell>
          <cell r="C600" t="str">
            <v>012</v>
          </cell>
          <cell r="D600" t="str">
            <v xml:space="preserve">       INVEST IN WTR SERV DISB</v>
          </cell>
        </row>
        <row r="601">
          <cell r="B601">
            <v>2445</v>
          </cell>
          <cell r="C601" t="str">
            <v>013</v>
          </cell>
          <cell r="D601" t="str">
            <v xml:space="preserve">       INVEST IN APPLE CANYON</v>
          </cell>
        </row>
        <row r="602">
          <cell r="B602">
            <v>2445</v>
          </cell>
          <cell r="C602" t="str">
            <v>014</v>
          </cell>
          <cell r="D602" t="str">
            <v xml:space="preserve">       INVEST IN CAMELOT</v>
          </cell>
        </row>
        <row r="603">
          <cell r="B603">
            <v>2445</v>
          </cell>
          <cell r="C603" t="str">
            <v>015</v>
          </cell>
          <cell r="D603" t="str">
            <v xml:space="preserve">       INVEST IN CHARMAR</v>
          </cell>
        </row>
        <row r="604">
          <cell r="B604">
            <v>2445</v>
          </cell>
          <cell r="C604" t="str">
            <v>016</v>
          </cell>
          <cell r="D604" t="str">
            <v xml:space="preserve">       INVEST IN CHERRY HILL</v>
          </cell>
        </row>
        <row r="605">
          <cell r="B605">
            <v>2445</v>
          </cell>
          <cell r="C605" t="str">
            <v>017</v>
          </cell>
          <cell r="D605" t="str">
            <v xml:space="preserve">       INVEST IN CLARENDON</v>
          </cell>
        </row>
        <row r="606">
          <cell r="B606">
            <v>2445</v>
          </cell>
          <cell r="C606" t="str">
            <v>018</v>
          </cell>
          <cell r="D606" t="str">
            <v xml:space="preserve">       INVEST IN COUNTY LINE</v>
          </cell>
        </row>
        <row r="607">
          <cell r="B607">
            <v>2445</v>
          </cell>
          <cell r="C607" t="str">
            <v>019</v>
          </cell>
          <cell r="D607" t="str">
            <v xml:space="preserve">       INVEST IN DEL MAR</v>
          </cell>
        </row>
        <row r="608">
          <cell r="B608">
            <v>2445</v>
          </cell>
          <cell r="C608" t="str">
            <v>020</v>
          </cell>
          <cell r="D608" t="str">
            <v xml:space="preserve">       INVEST IN FERSON CREEK</v>
          </cell>
        </row>
        <row r="609">
          <cell r="B609">
            <v>2445</v>
          </cell>
          <cell r="C609" t="str">
            <v>021</v>
          </cell>
          <cell r="D609" t="str">
            <v xml:space="preserve">       INVEST IN GALENA TERRIT</v>
          </cell>
        </row>
        <row r="610">
          <cell r="B610">
            <v>2445</v>
          </cell>
          <cell r="C610" t="str">
            <v>022</v>
          </cell>
          <cell r="D610" t="str">
            <v xml:space="preserve">       INVEST IN KILLARNEY</v>
          </cell>
        </row>
        <row r="611">
          <cell r="B611">
            <v>2445</v>
          </cell>
          <cell r="C611" t="str">
            <v>023</v>
          </cell>
          <cell r="D611" t="str">
            <v xml:space="preserve">       INVEST IN LAKE HOLIDAY</v>
          </cell>
        </row>
        <row r="612">
          <cell r="B612">
            <v>2445</v>
          </cell>
          <cell r="C612" t="str">
            <v>024</v>
          </cell>
          <cell r="D612" t="str">
            <v xml:space="preserve">       INVEST IN LAKE WILDWOOD</v>
          </cell>
        </row>
        <row r="613">
          <cell r="B613">
            <v>2445</v>
          </cell>
          <cell r="C613" t="str">
            <v>025</v>
          </cell>
          <cell r="D613" t="str">
            <v xml:space="preserve">       INVEST IN NORTHERN HILL</v>
          </cell>
        </row>
        <row r="614">
          <cell r="B614">
            <v>2445</v>
          </cell>
          <cell r="C614" t="str">
            <v>026</v>
          </cell>
          <cell r="D614" t="str">
            <v xml:space="preserve">       INVEST IN PRESTWICK</v>
          </cell>
        </row>
        <row r="615">
          <cell r="B615">
            <v>2445</v>
          </cell>
          <cell r="C615" t="str">
            <v>027</v>
          </cell>
          <cell r="D615" t="str">
            <v xml:space="preserve">       INVEST IN LAKE MARIAN</v>
          </cell>
        </row>
        <row r="616">
          <cell r="B616">
            <v>2445</v>
          </cell>
          <cell r="C616" t="str">
            <v>028</v>
          </cell>
          <cell r="D616" t="str">
            <v xml:space="preserve">       INVEST IN WILDWOOD</v>
          </cell>
        </row>
        <row r="617">
          <cell r="B617">
            <v>2445</v>
          </cell>
          <cell r="C617" t="str">
            <v>029</v>
          </cell>
          <cell r="D617" t="str">
            <v xml:space="preserve">       INVEST IN VALENTINE</v>
          </cell>
        </row>
        <row r="618">
          <cell r="B618">
            <v>2445</v>
          </cell>
          <cell r="C618" t="str">
            <v>030</v>
          </cell>
          <cell r="D618" t="str">
            <v xml:space="preserve">       INVEST IN WALK UP WOODS</v>
          </cell>
        </row>
        <row r="619">
          <cell r="B619">
            <v>2445</v>
          </cell>
          <cell r="C619" t="str">
            <v>031</v>
          </cell>
          <cell r="D619" t="str">
            <v xml:space="preserve">       INVEST IN WHISPERING HI</v>
          </cell>
        </row>
        <row r="620">
          <cell r="B620">
            <v>2445</v>
          </cell>
          <cell r="C620" t="str">
            <v>032</v>
          </cell>
          <cell r="D620" t="str">
            <v xml:space="preserve">       INVEST IN HOLIDAY HILLS</v>
          </cell>
        </row>
        <row r="621">
          <cell r="B621">
            <v>2445</v>
          </cell>
          <cell r="C621" t="str">
            <v>033</v>
          </cell>
          <cell r="D621" t="str">
            <v xml:space="preserve">       INVEST IN MEDINA</v>
          </cell>
        </row>
        <row r="622">
          <cell r="B622">
            <v>2445</v>
          </cell>
          <cell r="C622" t="str">
            <v>034</v>
          </cell>
          <cell r="D622" t="str">
            <v xml:space="preserve">       INVEST IN WESTLAKE</v>
          </cell>
        </row>
        <row r="623">
          <cell r="B623">
            <v>2445</v>
          </cell>
          <cell r="C623" t="str">
            <v>035</v>
          </cell>
          <cell r="D623" t="str">
            <v xml:space="preserve">       INVEST IN CEDAR BLUFF</v>
          </cell>
        </row>
        <row r="624">
          <cell r="B624">
            <v>2445</v>
          </cell>
          <cell r="C624" t="str">
            <v>036</v>
          </cell>
          <cell r="D624" t="str">
            <v xml:space="preserve">       INVEST IN HARBOR RIDGE</v>
          </cell>
        </row>
        <row r="625">
          <cell r="B625">
            <v>2445</v>
          </cell>
          <cell r="C625" t="str">
            <v>037</v>
          </cell>
          <cell r="D625" t="str">
            <v xml:space="preserve">       INVEST IN GREAT NORTHER</v>
          </cell>
        </row>
        <row r="626">
          <cell r="B626">
            <v>2445</v>
          </cell>
          <cell r="C626" t="str">
            <v>038</v>
          </cell>
          <cell r="D626" t="str">
            <v xml:space="preserve">       INVEST IN ILL COST CTR</v>
          </cell>
        </row>
        <row r="627">
          <cell r="B627">
            <v>2445</v>
          </cell>
          <cell r="C627" t="str">
            <v>039</v>
          </cell>
          <cell r="D627" t="str">
            <v xml:space="preserve">       INVEST IN UI OF NEVADA</v>
          </cell>
        </row>
        <row r="628">
          <cell r="B628">
            <v>2445</v>
          </cell>
          <cell r="C628" t="str">
            <v>040</v>
          </cell>
          <cell r="D628" t="str">
            <v xml:space="preserve">       INVEST IN SPRING CREEK</v>
          </cell>
        </row>
        <row r="629">
          <cell r="B629">
            <v>2445</v>
          </cell>
          <cell r="C629" t="str">
            <v>041</v>
          </cell>
          <cell r="D629" t="str">
            <v xml:space="preserve">       INVEST IN LA WTR SERV</v>
          </cell>
        </row>
        <row r="630">
          <cell r="B630">
            <v>2445</v>
          </cell>
          <cell r="C630" t="str">
            <v>042</v>
          </cell>
          <cell r="D630" t="str">
            <v xml:space="preserve">       INVEST IN UI OF LA</v>
          </cell>
        </row>
        <row r="631">
          <cell r="B631">
            <v>2445</v>
          </cell>
          <cell r="C631" t="str">
            <v>043</v>
          </cell>
          <cell r="D631" t="str">
            <v xml:space="preserve">       INVEST IN U I OF MARYLA</v>
          </cell>
        </row>
        <row r="632">
          <cell r="B632">
            <v>2445</v>
          </cell>
          <cell r="C632" t="str">
            <v>044</v>
          </cell>
          <cell r="D632" t="str">
            <v xml:space="preserve">       INVEST IN COLCHESTER</v>
          </cell>
        </row>
        <row r="633">
          <cell r="B633">
            <v>2445</v>
          </cell>
          <cell r="C633" t="str">
            <v>045</v>
          </cell>
          <cell r="D633" t="str">
            <v xml:space="preserve">       INVEST IN GREENRIDGE</v>
          </cell>
        </row>
        <row r="634">
          <cell r="B634">
            <v>2445</v>
          </cell>
          <cell r="C634" t="str">
            <v>046</v>
          </cell>
          <cell r="D634" t="str">
            <v xml:space="preserve">       INVEST IN PROVINCES</v>
          </cell>
        </row>
        <row r="635">
          <cell r="B635">
            <v>2445</v>
          </cell>
          <cell r="C635" t="str">
            <v>047</v>
          </cell>
          <cell r="D635" t="str">
            <v xml:space="preserve">       INVEST IN PINTO</v>
          </cell>
        </row>
        <row r="636">
          <cell r="B636">
            <v>2445</v>
          </cell>
          <cell r="C636" t="str">
            <v>048</v>
          </cell>
          <cell r="D636" t="str">
            <v xml:space="preserve">       INVEST IN OCCOQUAN SEWE</v>
          </cell>
        </row>
        <row r="637">
          <cell r="B637">
            <v>2445</v>
          </cell>
          <cell r="C637" t="str">
            <v>049</v>
          </cell>
          <cell r="D637" t="str">
            <v xml:space="preserve">       INVEST IN OCCOQUAN WATE</v>
          </cell>
        </row>
        <row r="638">
          <cell r="B638">
            <v>2445</v>
          </cell>
          <cell r="C638" t="str">
            <v>050</v>
          </cell>
          <cell r="D638" t="str">
            <v xml:space="preserve">       INVEST IN MASSANUTTEN S</v>
          </cell>
        </row>
        <row r="639">
          <cell r="B639">
            <v>2445</v>
          </cell>
          <cell r="C639" t="str">
            <v>051</v>
          </cell>
          <cell r="D639" t="str">
            <v xml:space="preserve">       INVEST IN HOLIDAY SERVI</v>
          </cell>
        </row>
        <row r="640">
          <cell r="B640">
            <v>2445</v>
          </cell>
          <cell r="C640" t="str">
            <v>052</v>
          </cell>
          <cell r="D640" t="str">
            <v xml:space="preserve">       INVEST IN WESTGATE</v>
          </cell>
        </row>
        <row r="641">
          <cell r="B641">
            <v>2445</v>
          </cell>
          <cell r="C641" t="str">
            <v>053</v>
          </cell>
          <cell r="D641" t="str">
            <v xml:space="preserve">       INVEST IN UI OF PA</v>
          </cell>
        </row>
        <row r="642">
          <cell r="B642">
            <v>2445</v>
          </cell>
          <cell r="C642" t="str">
            <v>054</v>
          </cell>
          <cell r="D642" t="str">
            <v xml:space="preserve">       INVEST IN PENN ESTATES</v>
          </cell>
        </row>
        <row r="643">
          <cell r="B643">
            <v>2445</v>
          </cell>
          <cell r="C643" t="str">
            <v>055</v>
          </cell>
          <cell r="D643" t="str">
            <v xml:space="preserve">       INVEST IND BLU MT LAKE</v>
          </cell>
        </row>
        <row r="644">
          <cell r="B644">
            <v>2445</v>
          </cell>
          <cell r="C644" t="str">
            <v>056</v>
          </cell>
          <cell r="D644" t="str">
            <v xml:space="preserve">       INVEST IN SKIDAWAY ISLA</v>
          </cell>
        </row>
        <row r="645">
          <cell r="B645">
            <v>2445</v>
          </cell>
          <cell r="C645" t="str">
            <v>057</v>
          </cell>
          <cell r="D645" t="str">
            <v xml:space="preserve">       INVEST IN ELK RIVER</v>
          </cell>
        </row>
        <row r="646">
          <cell r="B646">
            <v>2445</v>
          </cell>
          <cell r="C646" t="str">
            <v>058</v>
          </cell>
          <cell r="D646" t="str">
            <v xml:space="preserve">       INVEST IN MONTAGUE WATE</v>
          </cell>
        </row>
        <row r="647">
          <cell r="B647">
            <v>2445</v>
          </cell>
          <cell r="C647" t="str">
            <v>059</v>
          </cell>
          <cell r="D647" t="str">
            <v xml:space="preserve">       INVEST IN MONTAGUE SEWE</v>
          </cell>
        </row>
        <row r="648">
          <cell r="B648">
            <v>2445</v>
          </cell>
          <cell r="C648" t="str">
            <v>060</v>
          </cell>
          <cell r="D648" t="str">
            <v xml:space="preserve">       INVEST IN TWIN LAKES</v>
          </cell>
        </row>
        <row r="649">
          <cell r="B649">
            <v>2445</v>
          </cell>
          <cell r="C649" t="str">
            <v>061</v>
          </cell>
          <cell r="D649" t="str">
            <v xml:space="preserve">       INVEST IN TIERRE VERDE</v>
          </cell>
        </row>
        <row r="650">
          <cell r="B650">
            <v>2445</v>
          </cell>
          <cell r="C650" t="str">
            <v>062</v>
          </cell>
          <cell r="D650" t="str">
            <v xml:space="preserve">       INVEST IN LAKE PLACID</v>
          </cell>
        </row>
        <row r="651">
          <cell r="B651">
            <v>2445</v>
          </cell>
          <cell r="C651" t="str">
            <v>063</v>
          </cell>
          <cell r="D651" t="str">
            <v xml:space="preserve">       INVEST IN EAST LAKE</v>
          </cell>
        </row>
        <row r="652">
          <cell r="B652">
            <v>2445</v>
          </cell>
          <cell r="C652" t="str">
            <v>064</v>
          </cell>
          <cell r="D652" t="str">
            <v xml:space="preserve">       INVEST IN CHARLESTON U </v>
          </cell>
        </row>
        <row r="653">
          <cell r="B653">
            <v>2445</v>
          </cell>
          <cell r="C653" t="str">
            <v>065</v>
          </cell>
          <cell r="D653" t="str">
            <v xml:space="preserve">       INVEST IN PEBBLECREEK</v>
          </cell>
        </row>
        <row r="654">
          <cell r="B654">
            <v>2445</v>
          </cell>
          <cell r="C654" t="str">
            <v>066</v>
          </cell>
          <cell r="D654" t="str">
            <v xml:space="preserve">       INVEST IN ALAFAYA</v>
          </cell>
        </row>
        <row r="655">
          <cell r="B655">
            <v>2445</v>
          </cell>
          <cell r="C655" t="str">
            <v>067</v>
          </cell>
          <cell r="D655" t="str">
            <v xml:space="preserve">       INVEST IN LONGWOOD</v>
          </cell>
        </row>
        <row r="656">
          <cell r="B656">
            <v>2445</v>
          </cell>
          <cell r="C656" t="str">
            <v>068</v>
          </cell>
          <cell r="D656" t="str">
            <v xml:space="preserve">       INVEST IN WEDGEFIELD</v>
          </cell>
        </row>
        <row r="657">
          <cell r="B657">
            <v>2445</v>
          </cell>
          <cell r="C657" t="str">
            <v>069</v>
          </cell>
          <cell r="D657" t="str">
            <v xml:space="preserve">       INVEST IN CAROLINA WTR </v>
          </cell>
        </row>
        <row r="658">
          <cell r="B658">
            <v>2445</v>
          </cell>
          <cell r="C658" t="str">
            <v>070</v>
          </cell>
          <cell r="D658" t="str">
            <v xml:space="preserve">       INVEST IN UTIL SERV OF </v>
          </cell>
        </row>
        <row r="659">
          <cell r="B659">
            <v>2445</v>
          </cell>
          <cell r="C659" t="str">
            <v>071</v>
          </cell>
          <cell r="D659" t="str">
            <v xml:space="preserve">       INVEST IN CYPRESS LAKES</v>
          </cell>
        </row>
        <row r="660">
          <cell r="B660">
            <v>2445</v>
          </cell>
          <cell r="C660" t="str">
            <v>072</v>
          </cell>
          <cell r="D660" t="str">
            <v xml:space="preserve">       INVEST IN UTIL INC EAGL</v>
          </cell>
        </row>
        <row r="661">
          <cell r="B661">
            <v>2445</v>
          </cell>
          <cell r="C661" t="str">
            <v>073</v>
          </cell>
          <cell r="D661" t="str">
            <v xml:space="preserve">       INVEST IN SOUTHLAND</v>
          </cell>
        </row>
        <row r="662">
          <cell r="B662">
            <v>2445</v>
          </cell>
          <cell r="C662" t="str">
            <v>074</v>
          </cell>
          <cell r="D662" t="str">
            <v xml:space="preserve">       INVEST IN UNITED UTILIT</v>
          </cell>
        </row>
        <row r="663">
          <cell r="B663">
            <v>2445</v>
          </cell>
          <cell r="C663" t="str">
            <v>075</v>
          </cell>
          <cell r="D663" t="str">
            <v xml:space="preserve">       INVEST IN KEOWEE KEY</v>
          </cell>
        </row>
        <row r="664">
          <cell r="B664">
            <v>2445</v>
          </cell>
          <cell r="C664" t="str">
            <v>076</v>
          </cell>
          <cell r="D664" t="str">
            <v xml:space="preserve">       INVEST IN S C UTILITIES</v>
          </cell>
        </row>
        <row r="665">
          <cell r="B665">
            <v>2445</v>
          </cell>
          <cell r="C665" t="str">
            <v>077</v>
          </cell>
          <cell r="D665" t="str">
            <v xml:space="preserve">       INVEST IN WILD DUNES</v>
          </cell>
        </row>
        <row r="666">
          <cell r="B666">
            <v>2445</v>
          </cell>
          <cell r="C666" t="str">
            <v>078</v>
          </cell>
          <cell r="D666" t="str">
            <v xml:space="preserve">       INVEST IN TEGA CAY</v>
          </cell>
        </row>
        <row r="667">
          <cell r="B667">
            <v>2445</v>
          </cell>
          <cell r="C667" t="str">
            <v>079</v>
          </cell>
          <cell r="D667" t="str">
            <v xml:space="preserve">       INVEST IN CWS INC OF N </v>
          </cell>
        </row>
        <row r="668">
          <cell r="B668">
            <v>2445</v>
          </cell>
          <cell r="C668" t="str">
            <v>080</v>
          </cell>
          <cell r="D668" t="str">
            <v xml:space="preserve">       INVEST IN RIVER POINTE</v>
          </cell>
        </row>
        <row r="669">
          <cell r="B669">
            <v>2445</v>
          </cell>
          <cell r="C669" t="str">
            <v>081</v>
          </cell>
          <cell r="D669" t="str">
            <v xml:space="preserve">       INVEST IN FAIRFIELD</v>
          </cell>
        </row>
        <row r="670">
          <cell r="B670">
            <v>2445</v>
          </cell>
          <cell r="C670" t="str">
            <v>082</v>
          </cell>
          <cell r="D670" t="str">
            <v xml:space="preserve">       INVEST IN CNC-GENOA</v>
          </cell>
        </row>
        <row r="671">
          <cell r="B671">
            <v>2445</v>
          </cell>
          <cell r="C671" t="str">
            <v>083</v>
          </cell>
          <cell r="D671" t="str">
            <v xml:space="preserve">       INVEST IN WATAUGA VISTA</v>
          </cell>
        </row>
        <row r="672">
          <cell r="B672">
            <v>2445</v>
          </cell>
          <cell r="C672" t="str">
            <v>084</v>
          </cell>
          <cell r="D672" t="str">
            <v xml:space="preserve">       INVEST IN BRANDYWINE BA</v>
          </cell>
        </row>
        <row r="673">
          <cell r="B673">
            <v>2445</v>
          </cell>
          <cell r="C673" t="str">
            <v>085</v>
          </cell>
          <cell r="D673" t="str">
            <v xml:space="preserve">       INVEST IN TRANSYLVANIA</v>
          </cell>
        </row>
        <row r="674">
          <cell r="B674">
            <v>2445</v>
          </cell>
          <cell r="C674" t="str">
            <v>086</v>
          </cell>
          <cell r="D674" t="str">
            <v xml:space="preserve">       INVEST IN MID COUNTY</v>
          </cell>
        </row>
        <row r="675">
          <cell r="B675">
            <v>2445</v>
          </cell>
          <cell r="C675" t="str">
            <v>087</v>
          </cell>
          <cell r="D675" t="str">
            <v xml:space="preserve">       INVEST IN LAKE UTIL INC</v>
          </cell>
        </row>
        <row r="676">
          <cell r="B676">
            <v>2445</v>
          </cell>
          <cell r="C676" t="str">
            <v>088</v>
          </cell>
          <cell r="D676" t="str">
            <v xml:space="preserve">       INVEST IN U I OF FLORID</v>
          </cell>
        </row>
        <row r="677">
          <cell r="B677">
            <v>2445</v>
          </cell>
          <cell r="C677" t="str">
            <v>089</v>
          </cell>
          <cell r="D677" t="str">
            <v xml:space="preserve">       INVEST IN MILES GRANT</v>
          </cell>
        </row>
        <row r="678">
          <cell r="B678">
            <v>2445</v>
          </cell>
          <cell r="C678" t="str">
            <v>090</v>
          </cell>
          <cell r="D678" t="str">
            <v xml:space="preserve">       INVEST IN TENN WTR SERV</v>
          </cell>
        </row>
        <row r="679">
          <cell r="B679">
            <v>2445</v>
          </cell>
          <cell r="C679" t="str">
            <v>091</v>
          </cell>
          <cell r="D679" t="str">
            <v xml:space="preserve">       INVEST IN BIOTECH</v>
          </cell>
        </row>
        <row r="680">
          <cell r="B680">
            <v>2445</v>
          </cell>
          <cell r="C680" t="str">
            <v>092</v>
          </cell>
          <cell r="D680" t="str">
            <v xml:space="preserve">       INVEST IN HUTCHINSON IS</v>
          </cell>
        </row>
        <row r="681">
          <cell r="B681">
            <v>2445</v>
          </cell>
          <cell r="C681" t="str">
            <v>093</v>
          </cell>
          <cell r="D681" t="str">
            <v xml:space="preserve">       INVEST IN SANLANDO</v>
          </cell>
        </row>
        <row r="682">
          <cell r="B682">
            <v>2445</v>
          </cell>
          <cell r="C682" t="str">
            <v>094</v>
          </cell>
          <cell r="D682" t="str">
            <v xml:space="preserve">       INVEST IN LAKE GROVES</v>
          </cell>
        </row>
        <row r="683">
          <cell r="B683">
            <v>2445</v>
          </cell>
          <cell r="C683" t="str">
            <v>095</v>
          </cell>
          <cell r="D683" t="str">
            <v xml:space="preserve">       INVEST IN SANDALVEN</v>
          </cell>
        </row>
        <row r="684">
          <cell r="B684">
            <v>2445</v>
          </cell>
          <cell r="C684" t="str">
            <v>096</v>
          </cell>
          <cell r="D684" t="str">
            <v xml:space="preserve">       INVEST IN BAYSIDE</v>
          </cell>
        </row>
        <row r="685">
          <cell r="B685">
            <v>2445</v>
          </cell>
          <cell r="C685" t="str">
            <v>097</v>
          </cell>
          <cell r="D685" t="str">
            <v xml:space="preserve">       INVEST IN SOUTH GATE</v>
          </cell>
        </row>
        <row r="686">
          <cell r="B686">
            <v>2445</v>
          </cell>
          <cell r="C686" t="str">
            <v>098</v>
          </cell>
          <cell r="D686" t="str">
            <v xml:space="preserve">       INVEST IN LABRADOR UI</v>
          </cell>
        </row>
        <row r="687">
          <cell r="B687">
            <v>2445</v>
          </cell>
          <cell r="C687" t="str">
            <v>099</v>
          </cell>
          <cell r="D687" t="str">
            <v xml:space="preserve">       INVEST IN UI OF PENNBRO</v>
          </cell>
        </row>
        <row r="688">
          <cell r="B688">
            <v>2445</v>
          </cell>
          <cell r="C688" t="str">
            <v>100</v>
          </cell>
          <cell r="D688" t="str">
            <v xml:space="preserve">       INVEST IN UI OF HUTCHIN</v>
          </cell>
        </row>
        <row r="689">
          <cell r="B689">
            <v>2445</v>
          </cell>
          <cell r="C689" t="str">
            <v>101</v>
          </cell>
          <cell r="D689" t="str">
            <v xml:space="preserve">       INVEST IN SANDY CREEK</v>
          </cell>
        </row>
        <row r="690">
          <cell r="B690">
            <v>2445</v>
          </cell>
          <cell r="C690" t="str">
            <v>102</v>
          </cell>
          <cell r="D690" t="str">
            <v xml:space="preserve">       INVEST IN NORTH TOPSAIL</v>
          </cell>
        </row>
        <row r="691">
          <cell r="B691">
            <v>2445</v>
          </cell>
          <cell r="C691" t="str">
            <v>103</v>
          </cell>
          <cell r="D691" t="str">
            <v xml:space="preserve">       INVEST IN CAROLINA PINE</v>
          </cell>
        </row>
        <row r="692">
          <cell r="B692">
            <v>2445</v>
          </cell>
          <cell r="C692" t="str">
            <v>104</v>
          </cell>
          <cell r="D692" t="str">
            <v xml:space="preserve">       INVEST IN BRADFIELD FAR</v>
          </cell>
        </row>
        <row r="693">
          <cell r="B693">
            <v>2445</v>
          </cell>
          <cell r="C693" t="str">
            <v>105</v>
          </cell>
          <cell r="D693" t="str">
            <v xml:space="preserve">       INVEST IN NERO UTILITY</v>
          </cell>
        </row>
        <row r="694">
          <cell r="B694">
            <v>2445</v>
          </cell>
          <cell r="C694" t="str">
            <v>106</v>
          </cell>
          <cell r="D694" t="str">
            <v xml:space="preserve">       INVEST IN SKY RANCH</v>
          </cell>
        </row>
        <row r="695">
          <cell r="B695">
            <v>2445</v>
          </cell>
          <cell r="C695" t="str">
            <v>107</v>
          </cell>
          <cell r="D695" t="str">
            <v xml:space="preserve">       INVEST IN BERMUDA WATER</v>
          </cell>
        </row>
        <row r="696">
          <cell r="B696">
            <v>2445</v>
          </cell>
          <cell r="C696" t="str">
            <v>108</v>
          </cell>
          <cell r="D696" t="str">
            <v xml:space="preserve">       INVEST IN UI OF CENTRAL</v>
          </cell>
        </row>
        <row r="697">
          <cell r="B697">
            <v>2445</v>
          </cell>
          <cell r="C697" t="str">
            <v>109</v>
          </cell>
          <cell r="D697" t="str">
            <v xml:space="preserve">       INVEST IN WSC OF IND IN</v>
          </cell>
        </row>
        <row r="698">
          <cell r="B698">
            <v>2445</v>
          </cell>
          <cell r="C698" t="str">
            <v>110</v>
          </cell>
          <cell r="D698" t="str">
            <v xml:space="preserve">       INVEST IN INDIANA WATER</v>
          </cell>
        </row>
        <row r="699">
          <cell r="B699">
            <v>2445</v>
          </cell>
          <cell r="C699" t="str">
            <v>111</v>
          </cell>
          <cell r="D699" t="str">
            <v xml:space="preserve">       INVEST IN WTR SERV CORP</v>
          </cell>
        </row>
        <row r="700">
          <cell r="B700">
            <v>2445</v>
          </cell>
          <cell r="C700" t="str">
            <v>112</v>
          </cell>
          <cell r="D700" t="str">
            <v xml:space="preserve">       INVEST IN WSC OF GEORGI</v>
          </cell>
        </row>
        <row r="701">
          <cell r="B701">
            <v>2450</v>
          </cell>
          <cell r="C701" t="str">
            <v xml:space="preserve"> </v>
          </cell>
          <cell r="D701" t="str">
            <v xml:space="preserve">     NON-UTILITY INVESTMENTS</v>
          </cell>
        </row>
        <row r="702">
          <cell r="B702">
            <v>2455</v>
          </cell>
          <cell r="C702" t="str">
            <v xml:space="preserve"> </v>
          </cell>
          <cell r="D702" t="str">
            <v xml:space="preserve">      NON-UTILITY PROPERTY &amp; I</v>
          </cell>
        </row>
        <row r="703">
          <cell r="B703">
            <v>2460</v>
          </cell>
          <cell r="C703" t="str">
            <v xml:space="preserve"> </v>
          </cell>
          <cell r="D703" t="str">
            <v xml:space="preserve">       NON-UTIL PROP &amp; INVENTO</v>
          </cell>
        </row>
        <row r="704">
          <cell r="B704">
            <v>2465</v>
          </cell>
          <cell r="C704" t="str">
            <v xml:space="preserve"> </v>
          </cell>
          <cell r="D704" t="str">
            <v xml:space="preserve">       ORGANIZATION</v>
          </cell>
        </row>
        <row r="705">
          <cell r="B705">
            <v>2470</v>
          </cell>
          <cell r="C705" t="str">
            <v xml:space="preserve"> </v>
          </cell>
          <cell r="D705" t="str">
            <v xml:space="preserve">       LAND &amp; LAB RIGHTS</v>
          </cell>
        </row>
        <row r="706">
          <cell r="B706">
            <v>2475</v>
          </cell>
          <cell r="C706" t="str">
            <v xml:space="preserve"> </v>
          </cell>
          <cell r="D706" t="str">
            <v xml:space="preserve">       PROCESSING PLANT</v>
          </cell>
        </row>
        <row r="707">
          <cell r="B707">
            <v>2480</v>
          </cell>
          <cell r="C707" t="str">
            <v xml:space="preserve"> </v>
          </cell>
          <cell r="D707" t="str">
            <v xml:space="preserve">       OFF STRUCT &amp; IMPROV</v>
          </cell>
        </row>
        <row r="708">
          <cell r="B708">
            <v>2485</v>
          </cell>
          <cell r="C708" t="str">
            <v xml:space="preserve"> </v>
          </cell>
          <cell r="D708" t="str">
            <v xml:space="preserve">       PORTABLE OFFICE STRUCTU</v>
          </cell>
        </row>
        <row r="709">
          <cell r="B709">
            <v>2490</v>
          </cell>
          <cell r="C709" t="str">
            <v xml:space="preserve"> </v>
          </cell>
          <cell r="D709" t="str">
            <v xml:space="preserve">       OFFICE FURNITURE</v>
          </cell>
        </row>
        <row r="710">
          <cell r="B710">
            <v>2495</v>
          </cell>
          <cell r="C710" t="str">
            <v xml:space="preserve"> </v>
          </cell>
          <cell r="D710" t="str">
            <v xml:space="preserve">       OFFICE EQUIPMENT</v>
          </cell>
        </row>
        <row r="711">
          <cell r="B711">
            <v>2500</v>
          </cell>
          <cell r="C711" t="str">
            <v xml:space="preserve"> </v>
          </cell>
          <cell r="D711" t="str">
            <v xml:space="preserve">       MAINTENANCE STRUCT &amp; IM</v>
          </cell>
        </row>
        <row r="712">
          <cell r="B712">
            <v>2505</v>
          </cell>
          <cell r="C712" t="str">
            <v xml:space="preserve"> </v>
          </cell>
          <cell r="D712" t="str">
            <v xml:space="preserve">       LAB FURNITURE</v>
          </cell>
        </row>
        <row r="713">
          <cell r="B713">
            <v>2510</v>
          </cell>
          <cell r="C713" t="str">
            <v xml:space="preserve"> </v>
          </cell>
          <cell r="D713" t="str">
            <v xml:space="preserve">       MAINTENANCE TOOL</v>
          </cell>
        </row>
        <row r="714">
          <cell r="B714">
            <v>2515</v>
          </cell>
          <cell r="C714" t="str">
            <v xml:space="preserve"> </v>
          </cell>
          <cell r="D714" t="str">
            <v xml:space="preserve">       EQUIPMENT &amp; MACHINERY</v>
          </cell>
        </row>
        <row r="715">
          <cell r="B715">
            <v>2520</v>
          </cell>
          <cell r="C715" t="str">
            <v xml:space="preserve"> </v>
          </cell>
          <cell r="D715" t="str">
            <v xml:space="preserve">       COMMUNICATION EQUIPMENT</v>
          </cell>
        </row>
        <row r="716">
          <cell r="B716">
            <v>2525</v>
          </cell>
          <cell r="C716" t="str">
            <v xml:space="preserve"> </v>
          </cell>
          <cell r="D716" t="str">
            <v xml:space="preserve">      ACC DEPR NON-UTILITY PRO</v>
          </cell>
        </row>
        <row r="717">
          <cell r="B717">
            <v>2530</v>
          </cell>
          <cell r="C717" t="str">
            <v xml:space="preserve"> </v>
          </cell>
          <cell r="D717" t="str">
            <v xml:space="preserve">       ACC DEPR-PROP &amp; INV</v>
          </cell>
        </row>
        <row r="718">
          <cell r="B718">
            <v>2535</v>
          </cell>
          <cell r="C718" t="str">
            <v xml:space="preserve"> </v>
          </cell>
          <cell r="D718" t="str">
            <v xml:space="preserve">       ACC DEPR-ORGANIZATION</v>
          </cell>
        </row>
        <row r="719">
          <cell r="B719">
            <v>2540</v>
          </cell>
          <cell r="C719" t="str">
            <v xml:space="preserve"> </v>
          </cell>
          <cell r="D719" t="str">
            <v xml:space="preserve">       ACC DEPR-LAND&amp;LAB</v>
          </cell>
        </row>
        <row r="720">
          <cell r="B720">
            <v>2545</v>
          </cell>
          <cell r="C720" t="str">
            <v xml:space="preserve"> </v>
          </cell>
          <cell r="D720" t="str">
            <v xml:space="preserve">       ACC DEPR-PROCESSING PLA</v>
          </cell>
        </row>
        <row r="721">
          <cell r="B721">
            <v>2550</v>
          </cell>
          <cell r="C721" t="str">
            <v xml:space="preserve"> </v>
          </cell>
          <cell r="D721" t="str">
            <v xml:space="preserve">       ACC DEPR-OFF STRUCTURE</v>
          </cell>
        </row>
        <row r="722">
          <cell r="B722">
            <v>2555</v>
          </cell>
          <cell r="C722" t="str">
            <v xml:space="preserve"> </v>
          </cell>
          <cell r="D722" t="str">
            <v xml:space="preserve">       ACC DEPR-PORT OFF STRUC</v>
          </cell>
        </row>
        <row r="723">
          <cell r="B723">
            <v>2560</v>
          </cell>
          <cell r="C723" t="str">
            <v xml:space="preserve"> </v>
          </cell>
          <cell r="D723" t="str">
            <v xml:space="preserve">       ACC DEPR-OFF FURNITURE</v>
          </cell>
        </row>
        <row r="724">
          <cell r="B724">
            <v>2565</v>
          </cell>
          <cell r="C724" t="str">
            <v xml:space="preserve"> </v>
          </cell>
          <cell r="D724" t="str">
            <v xml:space="preserve">       ACC DEPR-OFF EQUIPMENT</v>
          </cell>
        </row>
        <row r="725">
          <cell r="B725">
            <v>2570</v>
          </cell>
          <cell r="C725" t="str">
            <v xml:space="preserve"> </v>
          </cell>
          <cell r="D725" t="str">
            <v xml:space="preserve">       ACC DEPR-MAINT STRUCTUR</v>
          </cell>
        </row>
        <row r="726">
          <cell r="B726">
            <v>2575</v>
          </cell>
          <cell r="C726" t="str">
            <v xml:space="preserve"> </v>
          </cell>
          <cell r="D726" t="str">
            <v xml:space="preserve">       ACC DEPR-LAB FURNITURE</v>
          </cell>
        </row>
        <row r="727">
          <cell r="B727">
            <v>2580</v>
          </cell>
          <cell r="C727" t="str">
            <v xml:space="preserve"> </v>
          </cell>
          <cell r="D727" t="str">
            <v xml:space="preserve">       ACC DEPR-MAINT TOOL</v>
          </cell>
        </row>
        <row r="728">
          <cell r="B728">
            <v>2585</v>
          </cell>
          <cell r="C728" t="str">
            <v xml:space="preserve"> </v>
          </cell>
          <cell r="D728" t="str">
            <v xml:space="preserve">       ACC DEPR-EQ &amp; MACHINERY</v>
          </cell>
        </row>
        <row r="729">
          <cell r="B729">
            <v>2590</v>
          </cell>
          <cell r="C729" t="str">
            <v xml:space="preserve"> </v>
          </cell>
          <cell r="D729" t="str">
            <v xml:space="preserve">       ACC DEPR-COMMUN EQPT</v>
          </cell>
        </row>
        <row r="730">
          <cell r="B730">
            <v>2595</v>
          </cell>
          <cell r="C730" t="str">
            <v xml:space="preserve"> </v>
          </cell>
          <cell r="D730" t="str">
            <v xml:space="preserve">      NONREG GOODWILL</v>
          </cell>
        </row>
        <row r="731">
          <cell r="B731">
            <v>2600</v>
          </cell>
          <cell r="C731" t="str">
            <v xml:space="preserve"> </v>
          </cell>
          <cell r="D731" t="str">
            <v xml:space="preserve">       NONREGULATED GOODWILL</v>
          </cell>
        </row>
        <row r="732">
          <cell r="B732">
            <v>2605</v>
          </cell>
          <cell r="C732" t="str">
            <v xml:space="preserve"> </v>
          </cell>
          <cell r="D732" t="str">
            <v xml:space="preserve">       ACCUM AMORT NONREG GOOD</v>
          </cell>
        </row>
        <row r="733">
          <cell r="B733">
            <v>2610</v>
          </cell>
          <cell r="C733" t="str">
            <v xml:space="preserve"> </v>
          </cell>
          <cell r="D733" t="str">
            <v xml:space="preserve">     ESCROW DEPOSIT</v>
          </cell>
        </row>
        <row r="734">
          <cell r="B734">
            <v>2615</v>
          </cell>
          <cell r="C734" t="str">
            <v xml:space="preserve"> </v>
          </cell>
          <cell r="D734" t="str">
            <v xml:space="preserve">      ESCROW DEPOSIT</v>
          </cell>
        </row>
        <row r="735">
          <cell r="B735">
            <v>2620</v>
          </cell>
          <cell r="C735" t="str">
            <v xml:space="preserve"> </v>
          </cell>
          <cell r="D735" t="str">
            <v xml:space="preserve">       UTIL PLANT ACQUIRED/DIS</v>
          </cell>
        </row>
        <row r="736">
          <cell r="B736">
            <v>2625</v>
          </cell>
          <cell r="C736" t="str">
            <v xml:space="preserve"> </v>
          </cell>
          <cell r="D736" t="str">
            <v xml:space="preserve">    CURRENT ASSETS</v>
          </cell>
        </row>
        <row r="737">
          <cell r="B737">
            <v>2630</v>
          </cell>
          <cell r="C737" t="str">
            <v xml:space="preserve"> </v>
          </cell>
          <cell r="D737" t="str">
            <v xml:space="preserve">     CASH</v>
          </cell>
        </row>
        <row r="738">
          <cell r="B738">
            <v>2635</v>
          </cell>
          <cell r="C738" t="str">
            <v xml:space="preserve"> </v>
          </cell>
          <cell r="D738" t="str">
            <v xml:space="preserve">      CASH-IN BANK</v>
          </cell>
        </row>
        <row r="739">
          <cell r="B739">
            <v>2640</v>
          </cell>
          <cell r="C739" t="str">
            <v>10</v>
          </cell>
          <cell r="D739" t="str">
            <v xml:space="preserve">       CASH-CHASE-WSC DISBURSE</v>
          </cell>
        </row>
        <row r="740">
          <cell r="B740">
            <v>2640</v>
          </cell>
          <cell r="C740" t="str">
            <v>11</v>
          </cell>
          <cell r="D740" t="str">
            <v xml:space="preserve">       CASH-CHASE-DEPOSITORY</v>
          </cell>
        </row>
        <row r="741">
          <cell r="B741">
            <v>2640</v>
          </cell>
          <cell r="C741" t="str">
            <v>12</v>
          </cell>
          <cell r="D741" t="str">
            <v xml:space="preserve">       CASH-CHASE MONEY MARKET</v>
          </cell>
        </row>
        <row r="742">
          <cell r="B742">
            <v>2640</v>
          </cell>
          <cell r="C742" t="str">
            <v>13</v>
          </cell>
          <cell r="D742" t="str">
            <v xml:space="preserve">       CASH CONSOLIDATION</v>
          </cell>
        </row>
        <row r="743">
          <cell r="B743">
            <v>2640</v>
          </cell>
          <cell r="C743" t="str">
            <v>14</v>
          </cell>
          <cell r="D743" t="str">
            <v xml:space="preserve">       CASH CLEARING ACCOUNT</v>
          </cell>
        </row>
        <row r="744">
          <cell r="B744">
            <v>2640</v>
          </cell>
          <cell r="C744" t="str">
            <v>15</v>
          </cell>
          <cell r="D744" t="str">
            <v xml:space="preserve">       CASH CLEARING-COLLECT A</v>
          </cell>
        </row>
        <row r="745">
          <cell r="B745">
            <v>2640</v>
          </cell>
          <cell r="C745" t="str">
            <v>16</v>
          </cell>
          <cell r="D745" t="str">
            <v xml:space="preserve">       CASH-CHASE-WSCIL</v>
          </cell>
        </row>
        <row r="746">
          <cell r="B746">
            <v>2640</v>
          </cell>
          <cell r="C746" t="str">
            <v>17</v>
          </cell>
          <cell r="D746" t="str">
            <v xml:space="preserve">       CASH-CHASE-WSC INS DISB</v>
          </cell>
        </row>
        <row r="747">
          <cell r="B747">
            <v>2640</v>
          </cell>
          <cell r="C747" t="str">
            <v>18</v>
          </cell>
          <cell r="D747" t="str">
            <v xml:space="preserve">       CASH-TD BANK CANADA USD</v>
          </cell>
        </row>
        <row r="748">
          <cell r="B748">
            <v>2640</v>
          </cell>
          <cell r="C748" t="str">
            <v>19</v>
          </cell>
          <cell r="D748" t="str">
            <v xml:space="preserve">       CASH-BANK OF NEW YORK M</v>
          </cell>
        </row>
        <row r="749">
          <cell r="B749">
            <v>2640</v>
          </cell>
          <cell r="C749" t="str">
            <v>20</v>
          </cell>
          <cell r="D749" t="str">
            <v xml:space="preserve">       CASH-TD BANK NA USD</v>
          </cell>
        </row>
        <row r="750">
          <cell r="B750">
            <v>2640</v>
          </cell>
          <cell r="C750" t="str">
            <v>21</v>
          </cell>
          <cell r="D750" t="str">
            <v xml:space="preserve">       CASH-CHASE-CWS COLLECTI</v>
          </cell>
        </row>
        <row r="751">
          <cell r="B751">
            <v>2640</v>
          </cell>
          <cell r="C751" t="str">
            <v>22</v>
          </cell>
          <cell r="D751" t="str">
            <v xml:space="preserve">       CASH-BANK OF AMERICA-AC</v>
          </cell>
        </row>
        <row r="752">
          <cell r="B752">
            <v>2640</v>
          </cell>
          <cell r="C752" t="str">
            <v>23</v>
          </cell>
          <cell r="D752" t="str">
            <v xml:space="preserve">       CASH-CHASE-CREDIT CARD</v>
          </cell>
        </row>
        <row r="753">
          <cell r="B753">
            <v>2640</v>
          </cell>
          <cell r="C753" t="str">
            <v>24</v>
          </cell>
          <cell r="D753" t="str">
            <v xml:space="preserve">       CASH-CHASE-FLEXSERV</v>
          </cell>
        </row>
        <row r="754">
          <cell r="B754">
            <v>2640</v>
          </cell>
          <cell r="C754" t="str">
            <v>25</v>
          </cell>
          <cell r="D754" t="str">
            <v xml:space="preserve">       CASH-BANK OF AMERICA-SC</v>
          </cell>
        </row>
        <row r="755">
          <cell r="B755">
            <v>2640</v>
          </cell>
          <cell r="C755" t="str">
            <v>26</v>
          </cell>
          <cell r="D755" t="str">
            <v xml:space="preserve">       CASH-WILLIAM BLAIR</v>
          </cell>
        </row>
        <row r="756">
          <cell r="B756">
            <v>2640</v>
          </cell>
          <cell r="C756" t="str">
            <v>27</v>
          </cell>
          <cell r="D756" t="str">
            <v xml:space="preserve">       CASH-WIRE TRANSFER CLEA</v>
          </cell>
        </row>
        <row r="757">
          <cell r="B757">
            <v>2640</v>
          </cell>
          <cell r="C757" t="str">
            <v>28</v>
          </cell>
          <cell r="D757" t="str">
            <v xml:space="preserve">       CASH-CNC MOREHEAD CTY-W</v>
          </cell>
        </row>
        <row r="758">
          <cell r="B758">
            <v>2640</v>
          </cell>
          <cell r="C758" t="str">
            <v>29</v>
          </cell>
          <cell r="D758" t="str">
            <v xml:space="preserve">       CASH-CHASE-AZ 2185-0135</v>
          </cell>
        </row>
        <row r="759">
          <cell r="B759">
            <v>2640</v>
          </cell>
          <cell r="C759" t="str">
            <v>30</v>
          </cell>
          <cell r="D759" t="str">
            <v xml:space="preserve">       CASH-COBANK-AZ</v>
          </cell>
        </row>
        <row r="760">
          <cell r="B760">
            <v>2640</v>
          </cell>
          <cell r="C760" t="str">
            <v>31</v>
          </cell>
          <cell r="D760" t="str">
            <v xml:space="preserve">       CASH-BANK OF AMERICA-GA</v>
          </cell>
        </row>
        <row r="761">
          <cell r="B761">
            <v>2640</v>
          </cell>
          <cell r="C761" t="str">
            <v>32</v>
          </cell>
          <cell r="D761" t="str">
            <v xml:space="preserve">       CASH-BANK OF AMERICA-NV</v>
          </cell>
        </row>
        <row r="762">
          <cell r="B762">
            <v>2640</v>
          </cell>
          <cell r="C762" t="str">
            <v>33</v>
          </cell>
          <cell r="D762" t="str">
            <v xml:space="preserve">       CASH-CHASE-SPG CRK HYD</v>
          </cell>
        </row>
        <row r="763">
          <cell r="B763">
            <v>2640</v>
          </cell>
          <cell r="C763" t="str">
            <v>34</v>
          </cell>
          <cell r="D763" t="str">
            <v xml:space="preserve">       CASH-CHASE-SPG CRK CAP</v>
          </cell>
        </row>
        <row r="764">
          <cell r="B764">
            <v>2640</v>
          </cell>
          <cell r="C764" t="str">
            <v>35</v>
          </cell>
          <cell r="D764" t="str">
            <v xml:space="preserve">       CASH-BANK OF AMERICA-MD</v>
          </cell>
        </row>
        <row r="765">
          <cell r="B765">
            <v>2640</v>
          </cell>
          <cell r="C765" t="str">
            <v>36</v>
          </cell>
          <cell r="D765" t="str">
            <v xml:space="preserve">       CASH-CHASE-BETTERMENT F</v>
          </cell>
        </row>
        <row r="766">
          <cell r="B766">
            <v>2640</v>
          </cell>
          <cell r="C766" t="str">
            <v>37</v>
          </cell>
          <cell r="D766" t="str">
            <v xml:space="preserve">       CASH-CHASE-PLT CAP FUND</v>
          </cell>
        </row>
        <row r="767">
          <cell r="B767">
            <v>2640</v>
          </cell>
          <cell r="C767" t="str">
            <v>38</v>
          </cell>
          <cell r="D767" t="str">
            <v xml:space="preserve">       CASH-CHASE-WTR STORAGE </v>
          </cell>
        </row>
        <row r="768">
          <cell r="B768">
            <v>2640</v>
          </cell>
          <cell r="C768" t="str">
            <v>39</v>
          </cell>
          <cell r="D768" t="str">
            <v xml:space="preserve">       CASH-FL NATL OF ORLANDO</v>
          </cell>
        </row>
        <row r="769">
          <cell r="B769">
            <v>2640</v>
          </cell>
          <cell r="C769" t="str">
            <v>40</v>
          </cell>
          <cell r="D769" t="str">
            <v xml:space="preserve">       CASH-COMMERICAL BANK-KY</v>
          </cell>
        </row>
        <row r="770">
          <cell r="B770">
            <v>2640</v>
          </cell>
          <cell r="C770" t="str">
            <v>41</v>
          </cell>
          <cell r="D770" t="str">
            <v xml:space="preserve">       CASH-CLINTON 1ST NATL B</v>
          </cell>
        </row>
        <row r="771">
          <cell r="B771">
            <v>2640</v>
          </cell>
          <cell r="C771" t="str">
            <v>42</v>
          </cell>
          <cell r="D771" t="str">
            <v xml:space="preserve">       CASH-CLINTON-DEBT RESER</v>
          </cell>
        </row>
        <row r="772">
          <cell r="B772">
            <v>2640</v>
          </cell>
          <cell r="C772" t="str">
            <v>43</v>
          </cell>
          <cell r="D772" t="str">
            <v xml:space="preserve">       CASH-BANK OF AMERICA-FL</v>
          </cell>
        </row>
        <row r="773">
          <cell r="B773">
            <v>2640</v>
          </cell>
          <cell r="C773" t="str">
            <v>44</v>
          </cell>
          <cell r="D773" t="str">
            <v xml:space="preserve">       CASH-NATIONS BANK-SEUI</v>
          </cell>
        </row>
        <row r="774">
          <cell r="B774">
            <v>2640</v>
          </cell>
          <cell r="C774" t="str">
            <v>45</v>
          </cell>
          <cell r="D774" t="str">
            <v xml:space="preserve">       CASH-BARNETT BANK</v>
          </cell>
        </row>
        <row r="775">
          <cell r="B775">
            <v>2640</v>
          </cell>
          <cell r="C775" t="str">
            <v>46</v>
          </cell>
          <cell r="D775" t="str">
            <v xml:space="preserve">       CASH-CHASE-LA</v>
          </cell>
        </row>
        <row r="776">
          <cell r="B776">
            <v>2640</v>
          </cell>
          <cell r="C776" t="str">
            <v>47</v>
          </cell>
          <cell r="D776" t="str">
            <v xml:space="preserve">       CASH-BANK OF AMERICA-NC</v>
          </cell>
        </row>
        <row r="777">
          <cell r="B777">
            <v>2640</v>
          </cell>
          <cell r="C777" t="str">
            <v>48</v>
          </cell>
          <cell r="D777" t="str">
            <v xml:space="preserve">       CASH-BANK OF AM-COLCHES</v>
          </cell>
        </row>
        <row r="778">
          <cell r="B778">
            <v>2640</v>
          </cell>
          <cell r="C778" t="str">
            <v>49</v>
          </cell>
          <cell r="D778" t="str">
            <v xml:space="preserve">       CASH-TALLAHATCHIE-MS</v>
          </cell>
        </row>
        <row r="779">
          <cell r="B779">
            <v>2640</v>
          </cell>
          <cell r="C779" t="str">
            <v>50</v>
          </cell>
          <cell r="D779" t="str">
            <v xml:space="preserve">       CASH-BB&amp;T</v>
          </cell>
        </row>
        <row r="780">
          <cell r="B780">
            <v>2640</v>
          </cell>
          <cell r="C780" t="str">
            <v>51</v>
          </cell>
          <cell r="D780" t="str">
            <v xml:space="preserve">       CASH-CHASE-WTR RTS PRO </v>
          </cell>
        </row>
        <row r="781">
          <cell r="B781">
            <v>2640</v>
          </cell>
          <cell r="C781" t="str">
            <v>52</v>
          </cell>
          <cell r="D781" t="str">
            <v xml:space="preserve">       CASH-CHASE-UIL ESCROW</v>
          </cell>
        </row>
        <row r="782">
          <cell r="B782">
            <v>2640</v>
          </cell>
          <cell r="C782" t="str">
            <v>53</v>
          </cell>
          <cell r="D782" t="str">
            <v xml:space="preserve">       CASH-1ST COMMUNITY BANK</v>
          </cell>
        </row>
        <row r="783">
          <cell r="B783">
            <v>2645</v>
          </cell>
          <cell r="C783" t="str">
            <v xml:space="preserve"> </v>
          </cell>
          <cell r="D783" t="str">
            <v xml:space="preserve">      PETTY CASH</v>
          </cell>
        </row>
        <row r="784">
          <cell r="B784">
            <v>2650</v>
          </cell>
          <cell r="C784" t="str">
            <v>10</v>
          </cell>
          <cell r="D784" t="str">
            <v xml:space="preserve">       CASH-WSC PETTY CASH-CHA</v>
          </cell>
        </row>
        <row r="785">
          <cell r="B785">
            <v>2650</v>
          </cell>
          <cell r="C785" t="str">
            <v>11</v>
          </cell>
          <cell r="D785" t="str">
            <v xml:space="preserve">       CASH-CWS PETTY CASH-BOA</v>
          </cell>
        </row>
        <row r="786">
          <cell r="B786">
            <v>2650</v>
          </cell>
          <cell r="C786" t="str">
            <v>12</v>
          </cell>
          <cell r="D786" t="str">
            <v xml:space="preserve">       CASH-CNC PETTY CASH-BOA</v>
          </cell>
        </row>
        <row r="787">
          <cell r="B787">
            <v>2650</v>
          </cell>
          <cell r="C787" t="str">
            <v>13</v>
          </cell>
          <cell r="D787" t="str">
            <v xml:space="preserve">       CASH-UUC PETTY CASH</v>
          </cell>
        </row>
        <row r="788">
          <cell r="B788">
            <v>2650</v>
          </cell>
          <cell r="C788" t="str">
            <v>14</v>
          </cell>
          <cell r="D788" t="str">
            <v xml:space="preserve">       CASH-MD PETTY CASH-BOA</v>
          </cell>
        </row>
        <row r="789">
          <cell r="B789">
            <v>2650</v>
          </cell>
          <cell r="C789" t="str">
            <v>15</v>
          </cell>
          <cell r="D789" t="str">
            <v xml:space="preserve">       CASH-FL PETTY CASH-BOA</v>
          </cell>
        </row>
        <row r="790">
          <cell r="B790">
            <v>2650</v>
          </cell>
          <cell r="C790" t="str">
            <v>16</v>
          </cell>
          <cell r="D790" t="str">
            <v xml:space="preserve">       CASH-GA PETTY CASH-BOA</v>
          </cell>
        </row>
        <row r="791">
          <cell r="B791">
            <v>2650</v>
          </cell>
          <cell r="C791" t="str">
            <v>17</v>
          </cell>
          <cell r="D791" t="str">
            <v xml:space="preserve">       CASH-LA PETTY CASH-CHAS</v>
          </cell>
        </row>
        <row r="792">
          <cell r="B792">
            <v>2650</v>
          </cell>
          <cell r="C792" t="str">
            <v>18</v>
          </cell>
          <cell r="D792" t="str">
            <v xml:space="preserve">       CASH-MS PETTY CASH-TALL</v>
          </cell>
        </row>
        <row r="793">
          <cell r="B793">
            <v>2650</v>
          </cell>
          <cell r="C793" t="str">
            <v>19</v>
          </cell>
          <cell r="D793" t="str">
            <v xml:space="preserve">       CASH-BIOTECH PETTY CASH</v>
          </cell>
        </row>
        <row r="794">
          <cell r="B794">
            <v>2650</v>
          </cell>
          <cell r="C794" t="str">
            <v>20</v>
          </cell>
          <cell r="D794" t="str">
            <v xml:space="preserve">       CASH-AZ PETTY CASH-CHAS</v>
          </cell>
        </row>
        <row r="795">
          <cell r="B795">
            <v>2650</v>
          </cell>
          <cell r="C795" t="str">
            <v>21</v>
          </cell>
          <cell r="D795" t="str">
            <v xml:space="preserve">       CASH-NV PETTY CASH-BOA</v>
          </cell>
        </row>
        <row r="796">
          <cell r="B796">
            <v>2650</v>
          </cell>
          <cell r="C796" t="str">
            <v>22</v>
          </cell>
          <cell r="D796" t="str">
            <v xml:space="preserve">       PETTY CASH</v>
          </cell>
        </row>
        <row r="797">
          <cell r="B797">
            <v>2655</v>
          </cell>
          <cell r="C797" t="str">
            <v xml:space="preserve"> </v>
          </cell>
          <cell r="D797" t="str">
            <v xml:space="preserve">     ACCOUNTS RECEIVABLE</v>
          </cell>
        </row>
        <row r="798">
          <cell r="B798">
            <v>2660</v>
          </cell>
          <cell r="C798" t="str">
            <v xml:space="preserve"> </v>
          </cell>
          <cell r="D798" t="str">
            <v xml:space="preserve">      A/R CASH UNAPPLIED</v>
          </cell>
        </row>
        <row r="799">
          <cell r="B799">
            <v>2665</v>
          </cell>
          <cell r="C799" t="str">
            <v xml:space="preserve"> </v>
          </cell>
          <cell r="D799" t="str">
            <v xml:space="preserve">       CASH UNAPPLIED</v>
          </cell>
        </row>
        <row r="800">
          <cell r="B800">
            <v>2670</v>
          </cell>
          <cell r="C800" t="str">
            <v xml:space="preserve"> </v>
          </cell>
          <cell r="D800" t="str">
            <v xml:space="preserve">      ACCOUNTS RECEIVABLE CUST</v>
          </cell>
        </row>
        <row r="801">
          <cell r="B801">
            <v>2675</v>
          </cell>
          <cell r="C801" t="str">
            <v xml:space="preserve"> </v>
          </cell>
          <cell r="D801" t="str">
            <v xml:space="preserve">       A/R-CUSTOMER TRADE CC&amp;B</v>
          </cell>
        </row>
        <row r="802">
          <cell r="B802">
            <v>2676</v>
          </cell>
          <cell r="C802" t="str">
            <v xml:space="preserve"> </v>
          </cell>
          <cell r="D802" t="str">
            <v xml:space="preserve">       A/R-TRADE US</v>
          </cell>
        </row>
        <row r="803">
          <cell r="B803">
            <v>2677</v>
          </cell>
          <cell r="C803" t="str">
            <v xml:space="preserve"> </v>
          </cell>
          <cell r="D803" t="str">
            <v xml:space="preserve">       A/R-OTHER USD</v>
          </cell>
        </row>
        <row r="804">
          <cell r="B804">
            <v>2678</v>
          </cell>
          <cell r="C804" t="str">
            <v xml:space="preserve"> </v>
          </cell>
          <cell r="D804" t="str">
            <v xml:space="preserve">       A/R-INTEREST</v>
          </cell>
        </row>
        <row r="805">
          <cell r="B805">
            <v>2680</v>
          </cell>
          <cell r="C805" t="str">
            <v xml:space="preserve"> </v>
          </cell>
          <cell r="D805" t="str">
            <v xml:space="preserve">       A/R-CUSTOMER ACCRUAL</v>
          </cell>
        </row>
        <row r="806">
          <cell r="B806">
            <v>2685</v>
          </cell>
          <cell r="C806" t="str">
            <v xml:space="preserve"> </v>
          </cell>
          <cell r="D806" t="str">
            <v xml:space="preserve">       A/R-CUSTOMER REFUNDS</v>
          </cell>
        </row>
        <row r="807">
          <cell r="B807">
            <v>2690</v>
          </cell>
          <cell r="C807" t="str">
            <v xml:space="preserve"> </v>
          </cell>
          <cell r="D807" t="str">
            <v xml:space="preserve">      ACCUM PROV UNCOLLECT ACC</v>
          </cell>
        </row>
        <row r="808">
          <cell r="B808">
            <v>2695</v>
          </cell>
          <cell r="C808" t="str">
            <v xml:space="preserve"> </v>
          </cell>
          <cell r="D808" t="str">
            <v xml:space="preserve">      ACCOUNTS RECEIVABLE OTHE</v>
          </cell>
        </row>
        <row r="809">
          <cell r="B809">
            <v>2700</v>
          </cell>
          <cell r="C809" t="str">
            <v xml:space="preserve"> </v>
          </cell>
          <cell r="D809" t="str">
            <v xml:space="preserve">       A/R-OTHER</v>
          </cell>
        </row>
        <row r="810">
          <cell r="B810">
            <v>2710</v>
          </cell>
          <cell r="C810" t="str">
            <v xml:space="preserve"> </v>
          </cell>
          <cell r="D810" t="str">
            <v xml:space="preserve">      A/R ASSOC COS</v>
          </cell>
        </row>
        <row r="811">
          <cell r="B811">
            <v>2715</v>
          </cell>
          <cell r="C811" t="str">
            <v xml:space="preserve"> </v>
          </cell>
          <cell r="D811" t="str">
            <v xml:space="preserve">     TOTAL NOTES RECEIVABLE</v>
          </cell>
        </row>
        <row r="812">
          <cell r="B812">
            <v>2720</v>
          </cell>
          <cell r="C812" t="str">
            <v xml:space="preserve"> </v>
          </cell>
          <cell r="D812" t="str">
            <v xml:space="preserve">      NOTES REC ACCOCIATED COS</v>
          </cell>
        </row>
        <row r="813">
          <cell r="B813">
            <v>2725</v>
          </cell>
          <cell r="C813" t="str">
            <v xml:space="preserve"> </v>
          </cell>
          <cell r="D813" t="str">
            <v xml:space="preserve">       N/R ASSOC COS</v>
          </cell>
        </row>
        <row r="814">
          <cell r="B814">
            <v>2730</v>
          </cell>
          <cell r="C814" t="str">
            <v xml:space="preserve"> </v>
          </cell>
          <cell r="D814" t="str">
            <v xml:space="preserve">      N/R OTHER</v>
          </cell>
        </row>
        <row r="815">
          <cell r="B815">
            <v>2735</v>
          </cell>
          <cell r="C815" t="str">
            <v xml:space="preserve"> </v>
          </cell>
          <cell r="D815" t="str">
            <v xml:space="preserve">      LONG TERM NOTES RECEIVAB</v>
          </cell>
        </row>
        <row r="816">
          <cell r="B816">
            <v>2740</v>
          </cell>
          <cell r="C816" t="str">
            <v xml:space="preserve"> </v>
          </cell>
          <cell r="D816" t="str">
            <v xml:space="preserve">      N/R STOCK PURCHASE</v>
          </cell>
        </row>
        <row r="817">
          <cell r="B817">
            <v>2745</v>
          </cell>
          <cell r="C817" t="str">
            <v xml:space="preserve"> </v>
          </cell>
          <cell r="D817" t="str">
            <v xml:space="preserve">       N/R STOCK PURCHASE</v>
          </cell>
        </row>
        <row r="818">
          <cell r="B818">
            <v>2750</v>
          </cell>
          <cell r="C818" t="str">
            <v xml:space="preserve"> </v>
          </cell>
          <cell r="D818" t="str">
            <v xml:space="preserve">     INVENTORY TOTAL</v>
          </cell>
        </row>
        <row r="819">
          <cell r="B819">
            <v>2755</v>
          </cell>
          <cell r="C819" t="str">
            <v xml:space="preserve"> </v>
          </cell>
          <cell r="D819" t="str">
            <v xml:space="preserve">      INVENTORY</v>
          </cell>
        </row>
        <row r="820">
          <cell r="B820">
            <v>2770</v>
          </cell>
          <cell r="C820" t="str">
            <v xml:space="preserve"> </v>
          </cell>
          <cell r="D820" t="str">
            <v xml:space="preserve">     TOTAL SPECIAL DEPOSITS</v>
          </cell>
        </row>
        <row r="821">
          <cell r="B821">
            <v>2775</v>
          </cell>
          <cell r="C821" t="str">
            <v xml:space="preserve"> </v>
          </cell>
          <cell r="D821" t="str">
            <v xml:space="preserve">      SPECIAL DEPOSITS</v>
          </cell>
        </row>
        <row r="822">
          <cell r="B822">
            <v>2780</v>
          </cell>
          <cell r="C822" t="str">
            <v xml:space="preserve"> </v>
          </cell>
          <cell r="D822" t="str">
            <v xml:space="preserve">     PREPAID EXPENSES</v>
          </cell>
        </row>
        <row r="823">
          <cell r="B823">
            <v>2785</v>
          </cell>
          <cell r="C823" t="str">
            <v xml:space="preserve"> </v>
          </cell>
          <cell r="D823" t="str">
            <v xml:space="preserve">      PREPAYMENTS</v>
          </cell>
        </row>
        <row r="824">
          <cell r="B824">
            <v>2790</v>
          </cell>
          <cell r="C824" t="str">
            <v xml:space="preserve"> </v>
          </cell>
          <cell r="D824" t="str">
            <v xml:space="preserve">      PREPAID INSURANCE</v>
          </cell>
        </row>
        <row r="825">
          <cell r="B825">
            <v>2795</v>
          </cell>
          <cell r="C825" t="str">
            <v xml:space="preserve"> </v>
          </cell>
          <cell r="D825" t="str">
            <v xml:space="preserve">      PREPAID REIMBURSEMENTS</v>
          </cell>
        </row>
        <row r="826">
          <cell r="B826">
            <v>2800</v>
          </cell>
          <cell r="C826" t="str">
            <v xml:space="preserve"> </v>
          </cell>
          <cell r="D826" t="str">
            <v xml:space="preserve">      PREPAID TARIFF FUNDS</v>
          </cell>
        </row>
        <row r="827">
          <cell r="B827">
            <v>2805</v>
          </cell>
          <cell r="C827" t="str">
            <v xml:space="preserve"> </v>
          </cell>
          <cell r="D827" t="str">
            <v xml:space="preserve">     OTHER CURRENT ASSETS</v>
          </cell>
        </row>
        <row r="828">
          <cell r="B828">
            <v>2810</v>
          </cell>
          <cell r="C828" t="str">
            <v xml:space="preserve"> </v>
          </cell>
          <cell r="D828" t="str">
            <v xml:space="preserve">      INTEREST &amp; DIVIDENDS REC</v>
          </cell>
        </row>
        <row r="829">
          <cell r="B829">
            <v>2815</v>
          </cell>
          <cell r="C829" t="str">
            <v xml:space="preserve"> </v>
          </cell>
          <cell r="D829" t="str">
            <v xml:space="preserve">       INT &amp; DIV RECEIVABLE</v>
          </cell>
        </row>
        <row r="830">
          <cell r="B830">
            <v>2820</v>
          </cell>
          <cell r="C830" t="str">
            <v xml:space="preserve"> </v>
          </cell>
          <cell r="D830" t="str">
            <v xml:space="preserve">      MISC CURRENT ASSETS</v>
          </cell>
        </row>
        <row r="831">
          <cell r="B831">
            <v>2825</v>
          </cell>
          <cell r="C831" t="str">
            <v xml:space="preserve"> </v>
          </cell>
          <cell r="D831" t="str">
            <v xml:space="preserve">       MISC CURRENT ASSETS</v>
          </cell>
        </row>
        <row r="832">
          <cell r="B832">
            <v>2830</v>
          </cell>
          <cell r="C832" t="str">
            <v xml:space="preserve"> </v>
          </cell>
          <cell r="D832" t="str">
            <v xml:space="preserve">       INVESTMENTS IN STOCK</v>
          </cell>
        </row>
        <row r="833">
          <cell r="B833">
            <v>2835</v>
          </cell>
          <cell r="C833" t="str">
            <v xml:space="preserve"> </v>
          </cell>
          <cell r="D833" t="str">
            <v xml:space="preserve">       TEMPORARY CASH INVESTME</v>
          </cell>
        </row>
        <row r="834">
          <cell r="B834">
            <v>2840</v>
          </cell>
          <cell r="C834" t="str">
            <v xml:space="preserve"> </v>
          </cell>
          <cell r="D834" t="str">
            <v xml:space="preserve">       DEFERRED STOCK COMPENSA</v>
          </cell>
        </row>
        <row r="835">
          <cell r="B835">
            <v>2845</v>
          </cell>
          <cell r="C835" t="str">
            <v xml:space="preserve"> </v>
          </cell>
          <cell r="D835" t="str">
            <v xml:space="preserve">      CASH VALUE OF LIFE INS</v>
          </cell>
        </row>
        <row r="836">
          <cell r="B836">
            <v>2850</v>
          </cell>
          <cell r="C836" t="str">
            <v xml:space="preserve"> </v>
          </cell>
          <cell r="D836" t="str">
            <v xml:space="preserve">      PRELIMINARY SURVEY</v>
          </cell>
        </row>
        <row r="837">
          <cell r="B837">
            <v>2855</v>
          </cell>
          <cell r="C837" t="str">
            <v xml:space="preserve"> </v>
          </cell>
          <cell r="D837" t="str">
            <v xml:space="preserve">       PRELIMINARY SURVEY</v>
          </cell>
        </row>
        <row r="838">
          <cell r="B838">
            <v>2856</v>
          </cell>
          <cell r="C838" t="str">
            <v>00801</v>
          </cell>
          <cell r="D838" t="str">
            <v xml:space="preserve">        PRELIMINARY SURVEY PRO</v>
          </cell>
        </row>
        <row r="839">
          <cell r="B839">
            <v>2860</v>
          </cell>
          <cell r="C839" t="str">
            <v xml:space="preserve"> </v>
          </cell>
          <cell r="D839" t="str">
            <v xml:space="preserve">      CLEARING</v>
          </cell>
        </row>
        <row r="840">
          <cell r="B840">
            <v>2865</v>
          </cell>
          <cell r="C840" t="str">
            <v xml:space="preserve"> </v>
          </cell>
          <cell r="D840" t="str">
            <v xml:space="preserve">       PAYROLL CLEARING</v>
          </cell>
        </row>
        <row r="841">
          <cell r="B841">
            <v>2870</v>
          </cell>
          <cell r="C841" t="str">
            <v xml:space="preserve"> </v>
          </cell>
          <cell r="D841" t="str">
            <v xml:space="preserve">       FLEX SERV</v>
          </cell>
        </row>
        <row r="842">
          <cell r="B842">
            <v>2875</v>
          </cell>
          <cell r="C842" t="str">
            <v xml:space="preserve"> </v>
          </cell>
          <cell r="D842" t="str">
            <v xml:space="preserve">       401K CLEARING</v>
          </cell>
        </row>
        <row r="843">
          <cell r="B843">
            <v>2880</v>
          </cell>
          <cell r="C843" t="str">
            <v xml:space="preserve"> </v>
          </cell>
          <cell r="D843" t="str">
            <v xml:space="preserve">     DEF CHGS &amp; OTHER ASSETS</v>
          </cell>
        </row>
        <row r="844">
          <cell r="B844">
            <v>2885</v>
          </cell>
          <cell r="C844" t="str">
            <v xml:space="preserve"> </v>
          </cell>
          <cell r="D844" t="str">
            <v xml:space="preserve">      UNAMORT DEBT DISCOUNT &amp; </v>
          </cell>
        </row>
        <row r="845">
          <cell r="B845">
            <v>2890</v>
          </cell>
          <cell r="C845" t="str">
            <v xml:space="preserve"> </v>
          </cell>
          <cell r="D845" t="str">
            <v xml:space="preserve">       DEBT EXPENSE BEING AMOR</v>
          </cell>
        </row>
        <row r="846">
          <cell r="B846">
            <v>2895</v>
          </cell>
          <cell r="C846" t="str">
            <v xml:space="preserve"> </v>
          </cell>
          <cell r="D846" t="str">
            <v xml:space="preserve">       AMORT - DEBT EXPENSE</v>
          </cell>
        </row>
        <row r="847">
          <cell r="B847">
            <v>2900</v>
          </cell>
          <cell r="C847" t="str">
            <v xml:space="preserve"> </v>
          </cell>
          <cell r="D847" t="str">
            <v xml:space="preserve">      DEFERRED RATE CASE EXPEN</v>
          </cell>
        </row>
        <row r="848">
          <cell r="B848">
            <v>2905</v>
          </cell>
          <cell r="C848" t="str">
            <v xml:space="preserve"> </v>
          </cell>
          <cell r="D848" t="str">
            <v xml:space="preserve">       RATE CASE IN PROGRESS</v>
          </cell>
        </row>
        <row r="849">
          <cell r="B849">
            <v>2906</v>
          </cell>
          <cell r="C849" t="str">
            <v>00901</v>
          </cell>
          <cell r="D849" t="str">
            <v xml:space="preserve">        RCIP - ATTORNEY FEES</v>
          </cell>
        </row>
        <row r="850">
          <cell r="B850">
            <v>2907</v>
          </cell>
          <cell r="C850" t="str">
            <v>00901</v>
          </cell>
          <cell r="D850" t="str">
            <v xml:space="preserve">        RCIP - CAPITALIZED TIM</v>
          </cell>
        </row>
        <row r="851">
          <cell r="B851">
            <v>2908</v>
          </cell>
          <cell r="C851" t="str">
            <v>00901</v>
          </cell>
          <cell r="D851" t="str">
            <v xml:space="preserve">        RCIP - ADMINISTRATIVE </v>
          </cell>
        </row>
        <row r="852">
          <cell r="B852">
            <v>2909</v>
          </cell>
          <cell r="C852" t="str">
            <v>00901</v>
          </cell>
          <cell r="D852" t="str">
            <v xml:space="preserve">        RCIP - TRAVEL</v>
          </cell>
        </row>
        <row r="853">
          <cell r="B853">
            <v>2910</v>
          </cell>
          <cell r="C853" t="str">
            <v>00901</v>
          </cell>
          <cell r="D853" t="str">
            <v xml:space="preserve">        RCIP - CONSULTING FEES</v>
          </cell>
        </row>
        <row r="854">
          <cell r="B854">
            <v>2914</v>
          </cell>
          <cell r="C854" t="str">
            <v>00901</v>
          </cell>
          <cell r="D854" t="str">
            <v xml:space="preserve">        RCIP - TRANSFER TO DEF</v>
          </cell>
        </row>
        <row r="855">
          <cell r="B855">
            <v>2915</v>
          </cell>
          <cell r="C855" t="str">
            <v xml:space="preserve"> </v>
          </cell>
          <cell r="D855" t="str">
            <v xml:space="preserve">       REG EXP BEING AMORT</v>
          </cell>
        </row>
        <row r="856">
          <cell r="B856">
            <v>2920</v>
          </cell>
          <cell r="C856" t="str">
            <v xml:space="preserve"> </v>
          </cell>
          <cell r="D856" t="str">
            <v xml:space="preserve">       RATE CASE BEING AMORT</v>
          </cell>
        </row>
        <row r="857">
          <cell r="B857">
            <v>2925</v>
          </cell>
          <cell r="C857" t="str">
            <v xml:space="preserve"> </v>
          </cell>
          <cell r="D857" t="str">
            <v xml:space="preserve">       MISC REGULATORY COMM EX</v>
          </cell>
        </row>
        <row r="858">
          <cell r="B858">
            <v>2930</v>
          </cell>
          <cell r="C858" t="str">
            <v xml:space="preserve"> </v>
          </cell>
          <cell r="D858" t="str">
            <v xml:space="preserve">       RATE CASE ACCUM AMORT</v>
          </cell>
        </row>
        <row r="859">
          <cell r="B859">
            <v>2933</v>
          </cell>
          <cell r="C859" t="str">
            <v xml:space="preserve"> </v>
          </cell>
          <cell r="D859" t="str">
            <v xml:space="preserve">       WATER CONSERVATION REBA</v>
          </cell>
        </row>
        <row r="860">
          <cell r="B860">
            <v>2935</v>
          </cell>
          <cell r="C860" t="str">
            <v xml:space="preserve"> </v>
          </cell>
          <cell r="D860" t="str">
            <v xml:space="preserve">       ORIG COST EXPENSE</v>
          </cell>
        </row>
        <row r="861">
          <cell r="B861">
            <v>2940</v>
          </cell>
          <cell r="C861" t="str">
            <v xml:space="preserve"> </v>
          </cell>
          <cell r="D861" t="str">
            <v xml:space="preserve">       ORIG COST ACCUM AMORT</v>
          </cell>
        </row>
        <row r="862">
          <cell r="B862">
            <v>2945</v>
          </cell>
          <cell r="C862" t="str">
            <v xml:space="preserve"> </v>
          </cell>
          <cell r="D862" t="str">
            <v xml:space="preserve">      OTHER DEFERRED CHARGES</v>
          </cell>
        </row>
        <row r="863">
          <cell r="B863">
            <v>2950</v>
          </cell>
          <cell r="C863" t="str">
            <v xml:space="preserve"> </v>
          </cell>
          <cell r="D863" t="str">
            <v xml:space="preserve">       DEF CHGS-LANDSCAPING</v>
          </cell>
        </row>
        <row r="864">
          <cell r="B864">
            <v>2955</v>
          </cell>
          <cell r="C864" t="str">
            <v xml:space="preserve"> </v>
          </cell>
          <cell r="D864" t="str">
            <v xml:space="preserve">       DEF CHGS-CUSTOMER COMPL</v>
          </cell>
        </row>
        <row r="865">
          <cell r="B865">
            <v>2960</v>
          </cell>
          <cell r="C865" t="str">
            <v xml:space="preserve"> </v>
          </cell>
          <cell r="D865" t="str">
            <v xml:space="preserve">       DEF CHGS-TANK MAINT&amp;REP</v>
          </cell>
        </row>
        <row r="866">
          <cell r="B866">
            <v>2965</v>
          </cell>
          <cell r="C866" t="str">
            <v xml:space="preserve"> </v>
          </cell>
          <cell r="D866" t="str">
            <v xml:space="preserve">       DEF CHGS-RELOCATION EXP</v>
          </cell>
        </row>
        <row r="867">
          <cell r="B867">
            <v>2970</v>
          </cell>
          <cell r="C867" t="str">
            <v xml:space="preserve"> </v>
          </cell>
          <cell r="D867" t="str">
            <v xml:space="preserve">       DEF CHGS-ATTORNEY FEE</v>
          </cell>
        </row>
        <row r="868">
          <cell r="B868">
            <v>2975</v>
          </cell>
          <cell r="C868" t="str">
            <v xml:space="preserve"> </v>
          </cell>
          <cell r="D868" t="str">
            <v xml:space="preserve">       DEF CHGS-HURRICANE/STOR</v>
          </cell>
        </row>
        <row r="869">
          <cell r="B869">
            <v>2980</v>
          </cell>
          <cell r="C869" t="str">
            <v xml:space="preserve"> </v>
          </cell>
          <cell r="D869" t="str">
            <v xml:space="preserve">       DEF CHGS-EMP FEES</v>
          </cell>
        </row>
        <row r="870">
          <cell r="B870">
            <v>2985</v>
          </cell>
          <cell r="C870" t="str">
            <v xml:space="preserve"> </v>
          </cell>
          <cell r="D870" t="str">
            <v xml:space="preserve">       DEF CHGS-OTHER</v>
          </cell>
        </row>
        <row r="871">
          <cell r="B871">
            <v>3000</v>
          </cell>
          <cell r="C871" t="str">
            <v xml:space="preserve"> </v>
          </cell>
          <cell r="D871" t="str">
            <v xml:space="preserve">       DEF CHGS-OTHER WTR &amp; SW</v>
          </cell>
        </row>
        <row r="872">
          <cell r="B872">
            <v>3005</v>
          </cell>
          <cell r="C872" t="str">
            <v xml:space="preserve"> </v>
          </cell>
          <cell r="D872" t="str">
            <v xml:space="preserve">       DEF CHGS-MULTI YR TESTI</v>
          </cell>
        </row>
        <row r="873">
          <cell r="B873">
            <v>3020</v>
          </cell>
          <cell r="C873" t="str">
            <v xml:space="preserve"> </v>
          </cell>
          <cell r="D873" t="str">
            <v xml:space="preserve">       DEF CHGS-SLUDGE HAULING</v>
          </cell>
        </row>
        <row r="874">
          <cell r="B874">
            <v>3025</v>
          </cell>
          <cell r="C874" t="str">
            <v xml:space="preserve"> </v>
          </cell>
          <cell r="D874" t="str">
            <v xml:space="preserve">       DEF CHGS-PR WASH/JET SW</v>
          </cell>
        </row>
        <row r="875">
          <cell r="B875">
            <v>3030</v>
          </cell>
          <cell r="C875" t="str">
            <v xml:space="preserve"> </v>
          </cell>
          <cell r="D875" t="str">
            <v xml:space="preserve">       DEF CHGS-TV SEWER MAINS</v>
          </cell>
        </row>
        <row r="876">
          <cell r="B876">
            <v>3040</v>
          </cell>
          <cell r="C876" t="str">
            <v xml:space="preserve"> </v>
          </cell>
          <cell r="D876" t="str">
            <v xml:space="preserve">       DEF CHGS-TANK MAINT&amp;REP</v>
          </cell>
        </row>
        <row r="877">
          <cell r="B877">
            <v>3080</v>
          </cell>
          <cell r="C877" t="str">
            <v xml:space="preserve"> </v>
          </cell>
          <cell r="D877" t="str">
            <v xml:space="preserve">       AMORT - LANDSCAPING</v>
          </cell>
        </row>
        <row r="878">
          <cell r="B878">
            <v>3090</v>
          </cell>
          <cell r="C878" t="str">
            <v xml:space="preserve"> </v>
          </cell>
          <cell r="D878" t="str">
            <v xml:space="preserve">       AMORT - CUSTOMER COMPLA</v>
          </cell>
        </row>
        <row r="879">
          <cell r="B879">
            <v>3110</v>
          </cell>
          <cell r="C879" t="str">
            <v xml:space="preserve"> </v>
          </cell>
          <cell r="D879" t="str">
            <v xml:space="preserve">       AMORT - TANK MAINT&amp;REP </v>
          </cell>
        </row>
        <row r="880">
          <cell r="B880">
            <v>3120</v>
          </cell>
          <cell r="C880" t="str">
            <v xml:space="preserve"> </v>
          </cell>
          <cell r="D880" t="str">
            <v xml:space="preserve">       AMORT - RELOCATION EXP</v>
          </cell>
        </row>
        <row r="881">
          <cell r="B881">
            <v>3125</v>
          </cell>
          <cell r="C881" t="str">
            <v xml:space="preserve"> </v>
          </cell>
          <cell r="D881" t="str">
            <v xml:space="preserve">       AMORT - ATTORNEY FEE</v>
          </cell>
        </row>
        <row r="882">
          <cell r="B882">
            <v>3130</v>
          </cell>
          <cell r="C882" t="str">
            <v xml:space="preserve"> </v>
          </cell>
          <cell r="D882" t="str">
            <v xml:space="preserve">       AMORT - HURRICANE/STORM</v>
          </cell>
        </row>
        <row r="883">
          <cell r="B883">
            <v>3135</v>
          </cell>
          <cell r="C883" t="str">
            <v xml:space="preserve"> </v>
          </cell>
          <cell r="D883" t="str">
            <v xml:space="preserve">       AMORT - EMPLOYEE FEES</v>
          </cell>
        </row>
        <row r="884">
          <cell r="B884">
            <v>3140</v>
          </cell>
          <cell r="C884" t="str">
            <v xml:space="preserve"> </v>
          </cell>
          <cell r="D884" t="str">
            <v xml:space="preserve">       AMORT - OTHER</v>
          </cell>
        </row>
        <row r="885">
          <cell r="B885">
            <v>3155</v>
          </cell>
          <cell r="C885" t="str">
            <v xml:space="preserve"> </v>
          </cell>
          <cell r="D885" t="str">
            <v xml:space="preserve">       AMORT - OTHER WTR &amp; SWR</v>
          </cell>
        </row>
        <row r="886">
          <cell r="B886">
            <v>3160</v>
          </cell>
          <cell r="C886" t="str">
            <v xml:space="preserve"> </v>
          </cell>
          <cell r="D886" t="str">
            <v xml:space="preserve">       AMORT - MULTI YR TESTIN</v>
          </cell>
        </row>
        <row r="887">
          <cell r="B887">
            <v>3175</v>
          </cell>
          <cell r="C887" t="str">
            <v xml:space="preserve"> </v>
          </cell>
          <cell r="D887" t="str">
            <v xml:space="preserve">       AMORT - SLUDGE HAULING</v>
          </cell>
        </row>
        <row r="888">
          <cell r="B888">
            <v>3180</v>
          </cell>
          <cell r="C888" t="str">
            <v xml:space="preserve"> </v>
          </cell>
          <cell r="D888" t="str">
            <v xml:space="preserve">       AMORT - PR WASH/JET SWR</v>
          </cell>
        </row>
        <row r="889">
          <cell r="B889">
            <v>3185</v>
          </cell>
          <cell r="C889" t="str">
            <v xml:space="preserve"> </v>
          </cell>
          <cell r="D889" t="str">
            <v xml:space="preserve">       AMORT - TV SEWER MAINS</v>
          </cell>
        </row>
        <row r="890">
          <cell r="B890">
            <v>3195</v>
          </cell>
          <cell r="C890" t="str">
            <v xml:space="preserve"> </v>
          </cell>
          <cell r="D890" t="str">
            <v xml:space="preserve">       AMORT - TANK MAINT&amp;REP </v>
          </cell>
        </row>
        <row r="891">
          <cell r="B891">
            <v>3200</v>
          </cell>
          <cell r="C891" t="str">
            <v xml:space="preserve"> </v>
          </cell>
          <cell r="D891" t="str">
            <v xml:space="preserve">      REGULATORY INCOME TAX AS</v>
          </cell>
        </row>
        <row r="892">
          <cell r="B892">
            <v>3210</v>
          </cell>
          <cell r="C892" t="str">
            <v xml:space="preserve"> </v>
          </cell>
          <cell r="D892" t="str">
            <v xml:space="preserve">   TOTAL LIABILITIES</v>
          </cell>
        </row>
        <row r="893">
          <cell r="B893">
            <v>3215</v>
          </cell>
          <cell r="C893" t="str">
            <v xml:space="preserve"> </v>
          </cell>
          <cell r="D893" t="str">
            <v xml:space="preserve">    LONG TERM LIABILITIES</v>
          </cell>
        </row>
        <row r="894">
          <cell r="B894">
            <v>3220</v>
          </cell>
          <cell r="C894" t="str">
            <v xml:space="preserve"> </v>
          </cell>
          <cell r="D894" t="str">
            <v xml:space="preserve">     ADVANCES IN AID OF CONSTR</v>
          </cell>
        </row>
        <row r="895">
          <cell r="B895">
            <v>3225</v>
          </cell>
          <cell r="C895" t="str">
            <v xml:space="preserve"> </v>
          </cell>
          <cell r="D895" t="str">
            <v xml:space="preserve">      ADV-IN-AID OF CONST-WATE</v>
          </cell>
        </row>
        <row r="896">
          <cell r="B896">
            <v>3230</v>
          </cell>
          <cell r="C896" t="str">
            <v xml:space="preserve"> </v>
          </cell>
          <cell r="D896" t="str">
            <v xml:space="preserve">      ADV-IN-AID OF CONST-SEWE</v>
          </cell>
        </row>
        <row r="897">
          <cell r="B897">
            <v>3235</v>
          </cell>
          <cell r="C897" t="str">
            <v xml:space="preserve"> </v>
          </cell>
          <cell r="D897" t="str">
            <v xml:space="preserve">      ACC AMORT-AIA-WATER</v>
          </cell>
        </row>
        <row r="898">
          <cell r="B898">
            <v>3240</v>
          </cell>
          <cell r="C898" t="str">
            <v xml:space="preserve"> </v>
          </cell>
          <cell r="D898" t="str">
            <v xml:space="preserve">      ACC AMORT-CIA-SEWER</v>
          </cell>
        </row>
        <row r="899">
          <cell r="B899">
            <v>3245</v>
          </cell>
          <cell r="C899" t="str">
            <v xml:space="preserve"> </v>
          </cell>
          <cell r="D899" t="str">
            <v xml:space="preserve">     CONTRIBUTIONS IN AID CONS</v>
          </cell>
        </row>
        <row r="900">
          <cell r="B900">
            <v>3250</v>
          </cell>
          <cell r="C900" t="str">
            <v xml:space="preserve"> </v>
          </cell>
          <cell r="D900" t="str">
            <v xml:space="preserve">      CONTRIBUTIONS IN AID WAT</v>
          </cell>
        </row>
        <row r="901">
          <cell r="B901">
            <v>3255</v>
          </cell>
          <cell r="C901" t="str">
            <v xml:space="preserve"> </v>
          </cell>
          <cell r="D901" t="str">
            <v xml:space="preserve">       CIAC-ORGANIZATION</v>
          </cell>
        </row>
        <row r="902">
          <cell r="B902">
            <v>3260</v>
          </cell>
          <cell r="C902" t="str">
            <v xml:space="preserve"> </v>
          </cell>
          <cell r="D902" t="str">
            <v xml:space="preserve">       CIAC-FRANCHISES</v>
          </cell>
        </row>
        <row r="903">
          <cell r="B903">
            <v>3265</v>
          </cell>
          <cell r="C903" t="str">
            <v xml:space="preserve"> </v>
          </cell>
          <cell r="D903" t="str">
            <v xml:space="preserve">       CIAC-STRUCT &amp; IMPRV SRC</v>
          </cell>
        </row>
        <row r="904">
          <cell r="B904">
            <v>3270</v>
          </cell>
          <cell r="C904" t="str">
            <v xml:space="preserve"> </v>
          </cell>
          <cell r="D904" t="str">
            <v xml:space="preserve">       CIAC-STRUCT &amp; IMPRV WTP</v>
          </cell>
        </row>
        <row r="905">
          <cell r="B905">
            <v>3275</v>
          </cell>
          <cell r="C905" t="str">
            <v xml:space="preserve"> </v>
          </cell>
          <cell r="D905" t="str">
            <v xml:space="preserve">       CIAC-STRUCT &amp; IMPRV TRA</v>
          </cell>
        </row>
        <row r="906">
          <cell r="B906">
            <v>3280</v>
          </cell>
          <cell r="C906" t="str">
            <v xml:space="preserve"> </v>
          </cell>
          <cell r="D906" t="str">
            <v xml:space="preserve">       CIAC-STRUCT &amp; IMPRV GEN</v>
          </cell>
        </row>
        <row r="907">
          <cell r="B907">
            <v>3285</v>
          </cell>
          <cell r="C907" t="str">
            <v xml:space="preserve"> </v>
          </cell>
          <cell r="D907" t="str">
            <v xml:space="preserve">       CIAC-COLLECTING RESERVO</v>
          </cell>
        </row>
        <row r="908">
          <cell r="B908">
            <v>3290</v>
          </cell>
          <cell r="C908" t="str">
            <v xml:space="preserve"> </v>
          </cell>
          <cell r="D908" t="str">
            <v xml:space="preserve">       CIAC-LAKE, RIVER, OTHER</v>
          </cell>
        </row>
        <row r="909">
          <cell r="B909">
            <v>3295</v>
          </cell>
          <cell r="C909" t="str">
            <v xml:space="preserve"> </v>
          </cell>
          <cell r="D909" t="str">
            <v xml:space="preserve">       CIAC-WELLS &amp; SPRINGS</v>
          </cell>
        </row>
        <row r="910">
          <cell r="B910">
            <v>3300</v>
          </cell>
          <cell r="C910" t="str">
            <v xml:space="preserve"> </v>
          </cell>
          <cell r="D910" t="str">
            <v xml:space="preserve">       CIAC-INFILTRATION GALLE</v>
          </cell>
        </row>
        <row r="911">
          <cell r="B911">
            <v>3305</v>
          </cell>
          <cell r="C911" t="str">
            <v xml:space="preserve"> </v>
          </cell>
          <cell r="D911" t="str">
            <v xml:space="preserve">       CIAC-SUPPLY MAINS</v>
          </cell>
        </row>
        <row r="912">
          <cell r="B912">
            <v>3310</v>
          </cell>
          <cell r="C912" t="str">
            <v xml:space="preserve"> </v>
          </cell>
          <cell r="D912" t="str">
            <v xml:space="preserve">       CIAC-POWER GENERATION E</v>
          </cell>
        </row>
        <row r="913">
          <cell r="B913">
            <v>3315</v>
          </cell>
          <cell r="C913" t="str">
            <v xml:space="preserve"> </v>
          </cell>
          <cell r="D913" t="str">
            <v xml:space="preserve">       CIAC-ELEC PUMP EQP SRC </v>
          </cell>
        </row>
        <row r="914">
          <cell r="B914">
            <v>3320</v>
          </cell>
          <cell r="C914" t="str">
            <v xml:space="preserve"> </v>
          </cell>
          <cell r="D914" t="str">
            <v xml:space="preserve">       CIAC-ELEC PUMP EQP WTP</v>
          </cell>
        </row>
        <row r="915">
          <cell r="B915">
            <v>3325</v>
          </cell>
          <cell r="C915" t="str">
            <v xml:space="preserve"> </v>
          </cell>
          <cell r="D915" t="str">
            <v xml:space="preserve">       CIAC-ELEC PUMP EQP TRAN</v>
          </cell>
        </row>
        <row r="916">
          <cell r="B916">
            <v>3330</v>
          </cell>
          <cell r="C916" t="str">
            <v xml:space="preserve"> </v>
          </cell>
          <cell r="D916" t="str">
            <v xml:space="preserve">       CIAC-WATER TREATMENT EQ</v>
          </cell>
        </row>
        <row r="917">
          <cell r="B917">
            <v>3335</v>
          </cell>
          <cell r="C917" t="str">
            <v xml:space="preserve"> </v>
          </cell>
          <cell r="D917" t="str">
            <v xml:space="preserve">       CIAC-DIST RESV &amp; STANDP</v>
          </cell>
        </row>
        <row r="918">
          <cell r="B918">
            <v>3340</v>
          </cell>
          <cell r="C918" t="str">
            <v xml:space="preserve"> </v>
          </cell>
          <cell r="D918" t="str">
            <v xml:space="preserve">       CIAC-TRANS &amp; DISTR MAIN</v>
          </cell>
        </row>
        <row r="919">
          <cell r="B919">
            <v>3345</v>
          </cell>
          <cell r="C919" t="str">
            <v xml:space="preserve"> </v>
          </cell>
          <cell r="D919" t="str">
            <v xml:space="preserve">       CIAC-SERVICE LINES</v>
          </cell>
        </row>
        <row r="920">
          <cell r="B920">
            <v>3350</v>
          </cell>
          <cell r="C920" t="str">
            <v xml:space="preserve"> </v>
          </cell>
          <cell r="D920" t="str">
            <v xml:space="preserve">       CIAC-METERS</v>
          </cell>
        </row>
        <row r="921">
          <cell r="B921">
            <v>3355</v>
          </cell>
          <cell r="C921" t="str">
            <v xml:space="preserve"> </v>
          </cell>
          <cell r="D921" t="str">
            <v xml:space="preserve">       CIAC-METER INSTALLS</v>
          </cell>
        </row>
        <row r="922">
          <cell r="B922">
            <v>3360</v>
          </cell>
          <cell r="C922" t="str">
            <v xml:space="preserve"> </v>
          </cell>
          <cell r="D922" t="str">
            <v xml:space="preserve">       CIAC-HYDRANTS</v>
          </cell>
        </row>
        <row r="923">
          <cell r="B923">
            <v>3365</v>
          </cell>
          <cell r="C923" t="str">
            <v xml:space="preserve"> </v>
          </cell>
          <cell r="D923" t="str">
            <v xml:space="preserve">       CIAC-BACKFLOW PREVENT D</v>
          </cell>
        </row>
        <row r="924">
          <cell r="B924">
            <v>3370</v>
          </cell>
          <cell r="C924" t="str">
            <v xml:space="preserve"> </v>
          </cell>
          <cell r="D924" t="str">
            <v xml:space="preserve">       CIAC-OTH PLT&amp;MISC EQP I</v>
          </cell>
        </row>
        <row r="925">
          <cell r="B925">
            <v>3375</v>
          </cell>
          <cell r="C925" t="str">
            <v xml:space="preserve"> </v>
          </cell>
          <cell r="D925" t="str">
            <v xml:space="preserve">       CIAC-OTH PLT&amp;MISC EQP S</v>
          </cell>
        </row>
        <row r="926">
          <cell r="B926">
            <v>3380</v>
          </cell>
          <cell r="C926" t="str">
            <v xml:space="preserve"> </v>
          </cell>
          <cell r="D926" t="str">
            <v xml:space="preserve">       CIAC-OTH PLT&amp;MISC EQP W</v>
          </cell>
        </row>
        <row r="927">
          <cell r="B927">
            <v>3385</v>
          </cell>
          <cell r="C927" t="str">
            <v xml:space="preserve"> </v>
          </cell>
          <cell r="D927" t="str">
            <v xml:space="preserve">       CIAC-OTH PLT&amp;MISC EQP D</v>
          </cell>
        </row>
        <row r="928">
          <cell r="B928">
            <v>3390</v>
          </cell>
          <cell r="C928" t="str">
            <v xml:space="preserve"> </v>
          </cell>
          <cell r="D928" t="str">
            <v xml:space="preserve">       CIAC-OFFICE STRUCTURE</v>
          </cell>
        </row>
        <row r="929">
          <cell r="B929">
            <v>3395</v>
          </cell>
          <cell r="C929" t="str">
            <v xml:space="preserve"> </v>
          </cell>
          <cell r="D929" t="str">
            <v xml:space="preserve">       CIAC-OFFICE FURN/EQPT</v>
          </cell>
        </row>
        <row r="930">
          <cell r="B930">
            <v>3400</v>
          </cell>
          <cell r="C930" t="str">
            <v xml:space="preserve"> </v>
          </cell>
          <cell r="D930" t="str">
            <v xml:space="preserve">       CIAC-STORES EQUIPMENT</v>
          </cell>
        </row>
        <row r="931">
          <cell r="B931">
            <v>3405</v>
          </cell>
          <cell r="C931" t="str">
            <v xml:space="preserve"> </v>
          </cell>
          <cell r="D931" t="str">
            <v xml:space="preserve">       CIAC-TOOL SHOP &amp; MISC E</v>
          </cell>
        </row>
        <row r="932">
          <cell r="B932">
            <v>3410</v>
          </cell>
          <cell r="C932" t="str">
            <v xml:space="preserve"> </v>
          </cell>
          <cell r="D932" t="str">
            <v xml:space="preserve">       CIAC-LABORATORY EQUIPME</v>
          </cell>
        </row>
        <row r="933">
          <cell r="B933">
            <v>3415</v>
          </cell>
          <cell r="C933" t="str">
            <v xml:space="preserve"> </v>
          </cell>
          <cell r="D933" t="str">
            <v xml:space="preserve">       CIAC-POWER OPERATED EQU</v>
          </cell>
        </row>
        <row r="934">
          <cell r="B934">
            <v>3420</v>
          </cell>
          <cell r="C934" t="str">
            <v xml:space="preserve"> </v>
          </cell>
          <cell r="D934" t="str">
            <v xml:space="preserve">       CIAC-COMMUNICATION EQPT</v>
          </cell>
        </row>
        <row r="935">
          <cell r="B935">
            <v>3425</v>
          </cell>
          <cell r="C935" t="str">
            <v xml:space="preserve"> </v>
          </cell>
          <cell r="D935" t="str">
            <v xml:space="preserve">       CIAC-MISC EQUIPMENT</v>
          </cell>
        </row>
        <row r="936">
          <cell r="B936">
            <v>3430</v>
          </cell>
          <cell r="C936" t="str">
            <v xml:space="preserve"> </v>
          </cell>
          <cell r="D936" t="str">
            <v xml:space="preserve">       CIAC-OTHER TANGIBLE PLT</v>
          </cell>
        </row>
        <row r="937">
          <cell r="B937">
            <v>3435</v>
          </cell>
          <cell r="C937" t="str">
            <v xml:space="preserve"> </v>
          </cell>
          <cell r="D937" t="str">
            <v xml:space="preserve">       CIAC-WATER-TAP</v>
          </cell>
        </row>
        <row r="938">
          <cell r="B938">
            <v>3440</v>
          </cell>
          <cell r="C938" t="str">
            <v xml:space="preserve"> </v>
          </cell>
          <cell r="D938" t="str">
            <v xml:space="preserve">       CIAC-WTR MGMT FEE</v>
          </cell>
        </row>
        <row r="939">
          <cell r="B939">
            <v>3442</v>
          </cell>
          <cell r="C939" t="str">
            <v xml:space="preserve"> </v>
          </cell>
          <cell r="D939" t="str">
            <v xml:space="preserve">       CIAC-WTR LINE EXT FEE</v>
          </cell>
        </row>
        <row r="940">
          <cell r="B940">
            <v>3445</v>
          </cell>
          <cell r="C940" t="str">
            <v xml:space="preserve"> </v>
          </cell>
          <cell r="D940" t="str">
            <v xml:space="preserve">       CIAC-WTR RES CAP FEE</v>
          </cell>
        </row>
        <row r="941">
          <cell r="B941">
            <v>3450</v>
          </cell>
          <cell r="C941" t="str">
            <v xml:space="preserve"> </v>
          </cell>
          <cell r="D941" t="str">
            <v xml:space="preserve">       CIAC-WTR PLT MOD FEE</v>
          </cell>
        </row>
        <row r="942">
          <cell r="B942">
            <v>3455</v>
          </cell>
          <cell r="C942" t="str">
            <v xml:space="preserve"> </v>
          </cell>
          <cell r="D942" t="str">
            <v xml:space="preserve">       CIAC-WTR PLT MTR FEE</v>
          </cell>
        </row>
        <row r="943">
          <cell r="B943">
            <v>3475</v>
          </cell>
          <cell r="C943" t="str">
            <v xml:space="preserve"> </v>
          </cell>
          <cell r="D943" t="str">
            <v xml:space="preserve">      CONTRIBUTIONS IN AID SEW</v>
          </cell>
        </row>
        <row r="944">
          <cell r="B944">
            <v>3480</v>
          </cell>
          <cell r="C944" t="str">
            <v xml:space="preserve"> </v>
          </cell>
          <cell r="D944" t="str">
            <v xml:space="preserve">       CIAC-ORGANIZATION</v>
          </cell>
        </row>
        <row r="945">
          <cell r="B945">
            <v>3485</v>
          </cell>
          <cell r="C945" t="str">
            <v xml:space="preserve"> </v>
          </cell>
          <cell r="D945" t="str">
            <v xml:space="preserve">       CIAC-FRANCHISES INTANG </v>
          </cell>
        </row>
        <row r="946">
          <cell r="B946">
            <v>3490</v>
          </cell>
          <cell r="C946" t="str">
            <v xml:space="preserve"> </v>
          </cell>
          <cell r="D946" t="str">
            <v xml:space="preserve">       CIAC-FRANCHISES RCLM WT</v>
          </cell>
        </row>
        <row r="947">
          <cell r="B947">
            <v>3495</v>
          </cell>
          <cell r="C947" t="str">
            <v xml:space="preserve"> </v>
          </cell>
          <cell r="D947" t="str">
            <v xml:space="preserve">       CIAC-STRUCT/IMPRV COLL </v>
          </cell>
        </row>
        <row r="948">
          <cell r="B948">
            <v>3500</v>
          </cell>
          <cell r="C948" t="str">
            <v xml:space="preserve"> </v>
          </cell>
          <cell r="D948" t="str">
            <v xml:space="preserve">       CIAC-STRUCT/IMPRV PUMP </v>
          </cell>
        </row>
        <row r="949">
          <cell r="B949">
            <v>3505</v>
          </cell>
          <cell r="C949" t="str">
            <v xml:space="preserve"> </v>
          </cell>
          <cell r="D949" t="str">
            <v xml:space="preserve">       CIAC-STRUCT/IMPRV TREAT</v>
          </cell>
        </row>
        <row r="950">
          <cell r="B950">
            <v>3510</v>
          </cell>
          <cell r="C950" t="str">
            <v xml:space="preserve"> </v>
          </cell>
          <cell r="D950" t="str">
            <v xml:space="preserve">       CIAC-STRUCT/IMPRV RCLM </v>
          </cell>
        </row>
        <row r="951">
          <cell r="B951">
            <v>3515</v>
          </cell>
          <cell r="C951" t="str">
            <v xml:space="preserve"> </v>
          </cell>
          <cell r="D951" t="str">
            <v xml:space="preserve">       CIAC-STRUCT/IMPRV RCLM </v>
          </cell>
        </row>
        <row r="952">
          <cell r="B952">
            <v>3520</v>
          </cell>
          <cell r="C952" t="str">
            <v xml:space="preserve"> </v>
          </cell>
          <cell r="D952" t="str">
            <v xml:space="preserve">       CIAC-STRUCT/IMPRV GEN P</v>
          </cell>
        </row>
        <row r="953">
          <cell r="B953">
            <v>3525</v>
          </cell>
          <cell r="C953" t="str">
            <v xml:space="preserve"> </v>
          </cell>
          <cell r="D953" t="str">
            <v xml:space="preserve">       CIAC-POWER GEN EQUIP CO</v>
          </cell>
        </row>
        <row r="954">
          <cell r="B954">
            <v>3530</v>
          </cell>
          <cell r="C954" t="str">
            <v xml:space="preserve"> </v>
          </cell>
          <cell r="D954" t="str">
            <v xml:space="preserve">       CIAC-POWER GEN EQUIP PU</v>
          </cell>
        </row>
        <row r="955">
          <cell r="B955">
            <v>3535</v>
          </cell>
          <cell r="C955" t="str">
            <v xml:space="preserve"> </v>
          </cell>
          <cell r="D955" t="str">
            <v xml:space="preserve">       CIAC-POWER GEN EQUIP TR</v>
          </cell>
        </row>
        <row r="956">
          <cell r="B956">
            <v>3540</v>
          </cell>
          <cell r="C956" t="str">
            <v xml:space="preserve"> </v>
          </cell>
          <cell r="D956" t="str">
            <v xml:space="preserve">       CIAC-POWER GEN EQUIP RC</v>
          </cell>
        </row>
        <row r="957">
          <cell r="B957">
            <v>3545</v>
          </cell>
          <cell r="C957" t="str">
            <v xml:space="preserve"> </v>
          </cell>
          <cell r="D957" t="str">
            <v xml:space="preserve">       CIAC-POWER GEN EQUIP RC</v>
          </cell>
        </row>
        <row r="958">
          <cell r="B958">
            <v>3550</v>
          </cell>
          <cell r="C958" t="str">
            <v xml:space="preserve"> </v>
          </cell>
          <cell r="D958" t="str">
            <v xml:space="preserve">       CIAC-SEWER FORCE MAIN</v>
          </cell>
        </row>
        <row r="959">
          <cell r="B959">
            <v>3555</v>
          </cell>
          <cell r="C959" t="str">
            <v xml:space="preserve"> </v>
          </cell>
          <cell r="D959" t="str">
            <v xml:space="preserve">       CIAC-SEWER GRAVITY MAIN</v>
          </cell>
        </row>
        <row r="960">
          <cell r="B960">
            <v>3557</v>
          </cell>
          <cell r="C960" t="str">
            <v xml:space="preserve"> </v>
          </cell>
          <cell r="D960" t="str">
            <v xml:space="preserve">       CIAC-MANHOLES</v>
          </cell>
        </row>
        <row r="961">
          <cell r="B961">
            <v>3560</v>
          </cell>
          <cell r="C961" t="str">
            <v xml:space="preserve"> </v>
          </cell>
          <cell r="D961" t="str">
            <v xml:space="preserve">       CIAC-SPECIAL COLL STRUC</v>
          </cell>
        </row>
        <row r="962">
          <cell r="B962">
            <v>3565</v>
          </cell>
          <cell r="C962" t="str">
            <v xml:space="preserve"> </v>
          </cell>
          <cell r="D962" t="str">
            <v xml:space="preserve">       CIAC-SERVICES TO CUSTOM</v>
          </cell>
        </row>
        <row r="963">
          <cell r="B963">
            <v>3570</v>
          </cell>
          <cell r="C963" t="str">
            <v xml:space="preserve"> </v>
          </cell>
          <cell r="D963" t="str">
            <v xml:space="preserve">       CIAC-FLOW MEASURE DEVIC</v>
          </cell>
        </row>
        <row r="964">
          <cell r="B964">
            <v>3575</v>
          </cell>
          <cell r="C964" t="str">
            <v xml:space="preserve"> </v>
          </cell>
          <cell r="D964" t="str">
            <v xml:space="preserve">       CIAC-FLOW MEASURE INSTA</v>
          </cell>
        </row>
        <row r="965">
          <cell r="B965">
            <v>3580</v>
          </cell>
          <cell r="C965" t="str">
            <v xml:space="preserve"> </v>
          </cell>
          <cell r="D965" t="str">
            <v xml:space="preserve">       CIAC-RECEIVING WELLS</v>
          </cell>
        </row>
        <row r="966">
          <cell r="B966">
            <v>3585</v>
          </cell>
          <cell r="C966" t="str">
            <v xml:space="preserve"> </v>
          </cell>
          <cell r="D966" t="str">
            <v xml:space="preserve">       CIAC-PUMP EQP PUMP PLT</v>
          </cell>
        </row>
        <row r="967">
          <cell r="B967">
            <v>3590</v>
          </cell>
          <cell r="C967" t="str">
            <v xml:space="preserve"> </v>
          </cell>
          <cell r="D967" t="str">
            <v xml:space="preserve">       CIAC-PUMP EQP RCLM WTP</v>
          </cell>
        </row>
        <row r="968">
          <cell r="B968">
            <v>3595</v>
          </cell>
          <cell r="C968" t="str">
            <v xml:space="preserve"> </v>
          </cell>
          <cell r="D968" t="str">
            <v xml:space="preserve">       CIAC-PUMP EQP RCLM DIST</v>
          </cell>
        </row>
        <row r="969">
          <cell r="B969">
            <v>3600</v>
          </cell>
          <cell r="C969" t="str">
            <v xml:space="preserve"> </v>
          </cell>
          <cell r="D969" t="str">
            <v xml:space="preserve">       CIAC-TREAT/DISP EQUIP L</v>
          </cell>
        </row>
        <row r="970">
          <cell r="B970">
            <v>3605</v>
          </cell>
          <cell r="C970" t="str">
            <v xml:space="preserve"> </v>
          </cell>
          <cell r="D970" t="str">
            <v xml:space="preserve">       CIAC-TREAT/DISP EQUIP T</v>
          </cell>
        </row>
        <row r="971">
          <cell r="B971">
            <v>3610</v>
          </cell>
          <cell r="C971" t="str">
            <v xml:space="preserve"> </v>
          </cell>
          <cell r="D971" t="str">
            <v xml:space="preserve">       CIAC-TREAT/DISP EQUIP R</v>
          </cell>
        </row>
        <row r="972">
          <cell r="B972">
            <v>3615</v>
          </cell>
          <cell r="C972" t="str">
            <v xml:space="preserve"> </v>
          </cell>
          <cell r="D972" t="str">
            <v xml:space="preserve">       CIAC-PLANT SEWERS TRTMT</v>
          </cell>
        </row>
        <row r="973">
          <cell r="B973">
            <v>3620</v>
          </cell>
          <cell r="C973" t="str">
            <v xml:space="preserve"> </v>
          </cell>
          <cell r="D973" t="str">
            <v xml:space="preserve">       CIAC-PLANT SEWERS RCLM </v>
          </cell>
        </row>
        <row r="974">
          <cell r="B974">
            <v>3625</v>
          </cell>
          <cell r="C974" t="str">
            <v xml:space="preserve"> </v>
          </cell>
          <cell r="D974" t="str">
            <v xml:space="preserve">       CIAC-OUTFALL LINES</v>
          </cell>
        </row>
        <row r="975">
          <cell r="B975">
            <v>3630</v>
          </cell>
          <cell r="C975" t="str">
            <v xml:space="preserve"> </v>
          </cell>
          <cell r="D975" t="str">
            <v xml:space="preserve">       CIAC-OTHER PLT TANGIBLE</v>
          </cell>
        </row>
        <row r="976">
          <cell r="B976">
            <v>3635</v>
          </cell>
          <cell r="C976" t="str">
            <v xml:space="preserve"> </v>
          </cell>
          <cell r="D976" t="str">
            <v xml:space="preserve">       CIAC-OTHER PLT COLLECTI</v>
          </cell>
        </row>
        <row r="977">
          <cell r="B977">
            <v>3640</v>
          </cell>
          <cell r="C977" t="str">
            <v xml:space="preserve"> </v>
          </cell>
          <cell r="D977" t="str">
            <v xml:space="preserve">       CIAC-OTHER PLT PUMP</v>
          </cell>
        </row>
        <row r="978">
          <cell r="B978">
            <v>3645</v>
          </cell>
          <cell r="C978" t="str">
            <v xml:space="preserve"> </v>
          </cell>
          <cell r="D978" t="str">
            <v xml:space="preserve">       CIAC-OTHER PLT TREATMEN</v>
          </cell>
        </row>
        <row r="979">
          <cell r="B979">
            <v>3650</v>
          </cell>
          <cell r="C979" t="str">
            <v xml:space="preserve"> </v>
          </cell>
          <cell r="D979" t="str">
            <v xml:space="preserve">       CIAC-OTHER PLT RCLM WTR</v>
          </cell>
        </row>
        <row r="980">
          <cell r="B980">
            <v>3655</v>
          </cell>
          <cell r="C980" t="str">
            <v xml:space="preserve"> </v>
          </cell>
          <cell r="D980" t="str">
            <v xml:space="preserve">       CIAC-OTHER PLT RCLM WTR</v>
          </cell>
        </row>
        <row r="981">
          <cell r="B981">
            <v>3660</v>
          </cell>
          <cell r="C981" t="str">
            <v xml:space="preserve"> </v>
          </cell>
          <cell r="D981" t="str">
            <v xml:space="preserve">       CIAC-OFFICE STRUCTURE</v>
          </cell>
        </row>
        <row r="982">
          <cell r="B982">
            <v>3665</v>
          </cell>
          <cell r="C982" t="str">
            <v xml:space="preserve"> </v>
          </cell>
          <cell r="D982" t="str">
            <v xml:space="preserve">       CIAC-OFFICE FURN/EQPT</v>
          </cell>
        </row>
        <row r="983">
          <cell r="B983">
            <v>3670</v>
          </cell>
          <cell r="C983" t="str">
            <v xml:space="preserve"> </v>
          </cell>
          <cell r="D983" t="str">
            <v xml:space="preserve">       CIAC-STORES EQUIPMENT</v>
          </cell>
        </row>
        <row r="984">
          <cell r="B984">
            <v>3675</v>
          </cell>
          <cell r="C984" t="str">
            <v xml:space="preserve"> </v>
          </cell>
          <cell r="D984" t="str">
            <v xml:space="preserve">       CIAC-TOOL SHOP &amp; MISC E</v>
          </cell>
        </row>
        <row r="985">
          <cell r="B985">
            <v>3680</v>
          </cell>
          <cell r="C985" t="str">
            <v xml:space="preserve"> </v>
          </cell>
          <cell r="D985" t="str">
            <v xml:space="preserve">       CIAC-LABORATORY EQPT</v>
          </cell>
        </row>
        <row r="986">
          <cell r="B986">
            <v>3685</v>
          </cell>
          <cell r="C986" t="str">
            <v xml:space="preserve"> </v>
          </cell>
          <cell r="D986" t="str">
            <v xml:space="preserve">       CIAC-POWER OPERATED EQU</v>
          </cell>
        </row>
        <row r="987">
          <cell r="B987">
            <v>3690</v>
          </cell>
          <cell r="C987" t="str">
            <v xml:space="preserve"> </v>
          </cell>
          <cell r="D987" t="str">
            <v xml:space="preserve">       CIAC-COMMUNICATION EQPT</v>
          </cell>
        </row>
        <row r="988">
          <cell r="B988">
            <v>3695</v>
          </cell>
          <cell r="C988" t="str">
            <v xml:space="preserve"> </v>
          </cell>
          <cell r="D988" t="str">
            <v xml:space="preserve">       CIAC-MISC EQUIP SEWER</v>
          </cell>
        </row>
        <row r="989">
          <cell r="B989">
            <v>3700</v>
          </cell>
          <cell r="C989" t="str">
            <v xml:space="preserve"> </v>
          </cell>
          <cell r="D989" t="str">
            <v xml:space="preserve">       CIAC-OTHER TANGIBLE PLT</v>
          </cell>
        </row>
        <row r="990">
          <cell r="B990">
            <v>3705</v>
          </cell>
          <cell r="C990" t="str">
            <v xml:space="preserve"> </v>
          </cell>
          <cell r="D990" t="str">
            <v xml:space="preserve">       CIAC-SEWER-TAP</v>
          </cell>
        </row>
        <row r="991">
          <cell r="B991">
            <v>3710</v>
          </cell>
          <cell r="C991" t="str">
            <v xml:space="preserve"> </v>
          </cell>
          <cell r="D991" t="str">
            <v xml:space="preserve">       CIAC-SWR MGMT FEE</v>
          </cell>
        </row>
        <row r="992">
          <cell r="B992">
            <v>3712</v>
          </cell>
          <cell r="C992" t="str">
            <v xml:space="preserve"> </v>
          </cell>
          <cell r="D992" t="str">
            <v xml:space="preserve">       CIAC-SWR LINE EXT FEE</v>
          </cell>
        </row>
        <row r="993">
          <cell r="B993">
            <v>3715</v>
          </cell>
          <cell r="C993" t="str">
            <v xml:space="preserve"> </v>
          </cell>
          <cell r="D993" t="str">
            <v xml:space="preserve">       CIAC-SWR RES CAP FEE</v>
          </cell>
        </row>
        <row r="994">
          <cell r="B994">
            <v>3720</v>
          </cell>
          <cell r="C994" t="str">
            <v xml:space="preserve"> </v>
          </cell>
          <cell r="D994" t="str">
            <v xml:space="preserve">       CIAC-SWR PLT MOD FEE</v>
          </cell>
        </row>
        <row r="995">
          <cell r="B995">
            <v>3725</v>
          </cell>
          <cell r="C995" t="str">
            <v xml:space="preserve"> </v>
          </cell>
          <cell r="D995" t="str">
            <v xml:space="preserve">       CIAC-SWR PLT MTR FEE</v>
          </cell>
        </row>
        <row r="996">
          <cell r="B996">
            <v>3726</v>
          </cell>
          <cell r="C996" t="str">
            <v xml:space="preserve"> </v>
          </cell>
          <cell r="D996" t="str">
            <v xml:space="preserve">      CIAC-GAS</v>
          </cell>
        </row>
        <row r="997">
          <cell r="B997">
            <v>3727</v>
          </cell>
          <cell r="C997" t="str">
            <v xml:space="preserve"> </v>
          </cell>
          <cell r="D997" t="str">
            <v xml:space="preserve">       CIAC-ORGANIZATION</v>
          </cell>
        </row>
        <row r="998">
          <cell r="B998">
            <v>3728</v>
          </cell>
          <cell r="C998" t="str">
            <v xml:space="preserve"> </v>
          </cell>
          <cell r="D998" t="str">
            <v xml:space="preserve">       CIAC-FRANCHISES INTANG </v>
          </cell>
        </row>
        <row r="999">
          <cell r="B999">
            <v>3729</v>
          </cell>
          <cell r="C999" t="str">
            <v xml:space="preserve"> </v>
          </cell>
          <cell r="D999" t="str">
            <v xml:space="preserve">       CIAC-STRUCT/IMPRV PRODU</v>
          </cell>
        </row>
        <row r="1000">
          <cell r="B1000">
            <v>3730</v>
          </cell>
          <cell r="C1000" t="str">
            <v xml:space="preserve"> </v>
          </cell>
          <cell r="D1000" t="str">
            <v xml:space="preserve">       CIAC-STRUCT/IMPRV NATUA</v>
          </cell>
        </row>
        <row r="1001">
          <cell r="B1001">
            <v>3731</v>
          </cell>
          <cell r="C1001" t="str">
            <v xml:space="preserve"> </v>
          </cell>
          <cell r="D1001" t="str">
            <v xml:space="preserve">       CIAC-STRUCT/IMPRV TRANS</v>
          </cell>
        </row>
        <row r="1002">
          <cell r="B1002">
            <v>3732</v>
          </cell>
          <cell r="C1002" t="str">
            <v xml:space="preserve"> </v>
          </cell>
          <cell r="D1002" t="str">
            <v xml:space="preserve">       CIAC-STRUCT/IMPRV DISTR</v>
          </cell>
        </row>
        <row r="1003">
          <cell r="B1003">
            <v>3733</v>
          </cell>
          <cell r="C1003" t="str">
            <v xml:space="preserve"> </v>
          </cell>
          <cell r="D1003" t="str">
            <v xml:space="preserve">       CIAC-STRUCT/IMPRV GEN P</v>
          </cell>
        </row>
        <row r="1004">
          <cell r="B1004">
            <v>3734</v>
          </cell>
          <cell r="C1004" t="str">
            <v xml:space="preserve"> </v>
          </cell>
          <cell r="D1004" t="str">
            <v xml:space="preserve">       CIAC-MAINS</v>
          </cell>
        </row>
        <row r="1005">
          <cell r="B1005">
            <v>3735</v>
          </cell>
          <cell r="C1005" t="str">
            <v xml:space="preserve"> </v>
          </cell>
          <cell r="D1005" t="str">
            <v xml:space="preserve">       CIAC-SERVICE LINES</v>
          </cell>
        </row>
        <row r="1006">
          <cell r="B1006">
            <v>3736</v>
          </cell>
          <cell r="C1006" t="str">
            <v xml:space="preserve"> </v>
          </cell>
          <cell r="D1006" t="str">
            <v xml:space="preserve">       CIAC-METERS</v>
          </cell>
        </row>
        <row r="1007">
          <cell r="B1007">
            <v>3737</v>
          </cell>
          <cell r="C1007" t="str">
            <v xml:space="preserve"> </v>
          </cell>
          <cell r="D1007" t="str">
            <v xml:space="preserve">       CIAC-METER INSTALLATION</v>
          </cell>
        </row>
        <row r="1008">
          <cell r="B1008">
            <v>3738</v>
          </cell>
          <cell r="C1008" t="str">
            <v xml:space="preserve"> </v>
          </cell>
          <cell r="D1008" t="str">
            <v xml:space="preserve">       CIAC-RESERVOIRS</v>
          </cell>
        </row>
        <row r="1009">
          <cell r="B1009">
            <v>3739</v>
          </cell>
          <cell r="C1009" t="str">
            <v xml:space="preserve"> </v>
          </cell>
          <cell r="D1009" t="str">
            <v xml:space="preserve">       CIAC-HOUSE REGULATORS</v>
          </cell>
        </row>
        <row r="1010">
          <cell r="B1010">
            <v>3745</v>
          </cell>
          <cell r="C1010" t="str">
            <v xml:space="preserve"> </v>
          </cell>
          <cell r="D1010" t="str">
            <v xml:space="preserve">      CIAC-REUSE</v>
          </cell>
        </row>
        <row r="1011">
          <cell r="B1011">
            <v>3750</v>
          </cell>
          <cell r="C1011" t="str">
            <v xml:space="preserve"> </v>
          </cell>
          <cell r="D1011" t="str">
            <v xml:space="preserve">       CIAC-REUSE SERVICES</v>
          </cell>
        </row>
        <row r="1012">
          <cell r="B1012">
            <v>3755</v>
          </cell>
          <cell r="C1012" t="str">
            <v xml:space="preserve"> </v>
          </cell>
          <cell r="D1012" t="str">
            <v xml:space="preserve">       CIAC-REUSE MTR/INSTALLA</v>
          </cell>
        </row>
        <row r="1013">
          <cell r="B1013">
            <v>3760</v>
          </cell>
          <cell r="C1013" t="str">
            <v xml:space="preserve"> </v>
          </cell>
          <cell r="D1013" t="str">
            <v xml:space="preserve">       CIAC-REUSE DIST RESERVO</v>
          </cell>
        </row>
        <row r="1014">
          <cell r="B1014">
            <v>3765</v>
          </cell>
          <cell r="C1014" t="str">
            <v xml:space="preserve"> </v>
          </cell>
          <cell r="D1014" t="str">
            <v xml:space="preserve">       CIAC-REUSE TRANMISSION </v>
          </cell>
        </row>
        <row r="1015">
          <cell r="B1015">
            <v>3770</v>
          </cell>
          <cell r="C1015" t="str">
            <v xml:space="preserve"> </v>
          </cell>
          <cell r="D1015" t="str">
            <v xml:space="preserve">       CIAC-REUSE-TAP</v>
          </cell>
        </row>
        <row r="1016">
          <cell r="B1016">
            <v>3775</v>
          </cell>
          <cell r="C1016" t="str">
            <v xml:space="preserve"> </v>
          </cell>
          <cell r="D1016" t="str">
            <v xml:space="preserve">       CIAC-REUSE MGMT FEE</v>
          </cell>
        </row>
        <row r="1017">
          <cell r="B1017">
            <v>3777</v>
          </cell>
          <cell r="C1017" t="str">
            <v xml:space="preserve"> </v>
          </cell>
          <cell r="D1017" t="str">
            <v xml:space="preserve">       CIAC-REUSE LINE EXT FEE</v>
          </cell>
        </row>
        <row r="1018">
          <cell r="B1018">
            <v>3780</v>
          </cell>
          <cell r="C1018" t="str">
            <v xml:space="preserve"> </v>
          </cell>
          <cell r="D1018" t="str">
            <v xml:space="preserve">       CIAC-REUSE RES CAP FEE</v>
          </cell>
        </row>
        <row r="1019">
          <cell r="B1019">
            <v>3785</v>
          </cell>
          <cell r="C1019" t="str">
            <v xml:space="preserve"> </v>
          </cell>
          <cell r="D1019" t="str">
            <v xml:space="preserve">       CIAC-REUSE PLT MOD FEE</v>
          </cell>
        </row>
        <row r="1020">
          <cell r="B1020">
            <v>3790</v>
          </cell>
          <cell r="C1020" t="str">
            <v xml:space="preserve"> </v>
          </cell>
          <cell r="D1020" t="str">
            <v xml:space="preserve">       CIAC-REUSE PLT MTR FEE</v>
          </cell>
        </row>
        <row r="1021">
          <cell r="B1021">
            <v>3795</v>
          </cell>
          <cell r="C1021" t="str">
            <v xml:space="preserve"> </v>
          </cell>
          <cell r="D1021" t="str">
            <v xml:space="preserve">      ACCUM AMORT OF CIA WATER</v>
          </cell>
        </row>
        <row r="1022">
          <cell r="B1022">
            <v>3800</v>
          </cell>
          <cell r="C1022" t="str">
            <v xml:space="preserve"> </v>
          </cell>
          <cell r="D1022" t="str">
            <v xml:space="preserve">       ACC AMORT ORGANIZATION</v>
          </cell>
        </row>
        <row r="1023">
          <cell r="B1023">
            <v>3805</v>
          </cell>
          <cell r="C1023" t="str">
            <v xml:space="preserve"> </v>
          </cell>
          <cell r="D1023" t="str">
            <v xml:space="preserve">       ACC AMORT FRANCHISES</v>
          </cell>
        </row>
        <row r="1024">
          <cell r="B1024">
            <v>3810</v>
          </cell>
          <cell r="C1024" t="str">
            <v xml:space="preserve"> </v>
          </cell>
          <cell r="D1024" t="str">
            <v xml:space="preserve">       ACC AMORT STRUCT &amp; IMPR</v>
          </cell>
        </row>
        <row r="1025">
          <cell r="B1025">
            <v>3815</v>
          </cell>
          <cell r="C1025" t="str">
            <v xml:space="preserve"> </v>
          </cell>
          <cell r="D1025" t="str">
            <v xml:space="preserve">       ACC AMORT STRUCT &amp; IMPR</v>
          </cell>
        </row>
        <row r="1026">
          <cell r="B1026">
            <v>3820</v>
          </cell>
          <cell r="C1026" t="str">
            <v xml:space="preserve"> </v>
          </cell>
          <cell r="D1026" t="str">
            <v xml:space="preserve">       ACC AMORT STRUCT &amp; IMPR</v>
          </cell>
        </row>
        <row r="1027">
          <cell r="B1027">
            <v>3825</v>
          </cell>
          <cell r="C1027" t="str">
            <v xml:space="preserve"> </v>
          </cell>
          <cell r="D1027" t="str">
            <v xml:space="preserve">       ACC AMORT STRUCT &amp; IMPR</v>
          </cell>
        </row>
        <row r="1028">
          <cell r="B1028">
            <v>3830</v>
          </cell>
          <cell r="C1028" t="str">
            <v xml:space="preserve"> </v>
          </cell>
          <cell r="D1028" t="str">
            <v xml:space="preserve">       ACC AMORT COLLECTING RE</v>
          </cell>
        </row>
        <row r="1029">
          <cell r="B1029">
            <v>3835</v>
          </cell>
          <cell r="C1029" t="str">
            <v xml:space="preserve"> </v>
          </cell>
          <cell r="D1029" t="str">
            <v xml:space="preserve">       ACC AMORT LAKE, RIVER, </v>
          </cell>
        </row>
        <row r="1030">
          <cell r="B1030">
            <v>3840</v>
          </cell>
          <cell r="C1030" t="str">
            <v xml:space="preserve"> </v>
          </cell>
          <cell r="D1030" t="str">
            <v xml:space="preserve">       ACC AMORT WELLS &amp; SPRIN</v>
          </cell>
        </row>
        <row r="1031">
          <cell r="B1031">
            <v>3845</v>
          </cell>
          <cell r="C1031" t="str">
            <v xml:space="preserve"> </v>
          </cell>
          <cell r="D1031" t="str">
            <v xml:space="preserve">       ACC AMORT INFILTRATION </v>
          </cell>
        </row>
        <row r="1032">
          <cell r="B1032">
            <v>3850</v>
          </cell>
          <cell r="C1032" t="str">
            <v xml:space="preserve"> </v>
          </cell>
          <cell r="D1032" t="str">
            <v xml:space="preserve">       ACC AMORT SUPPLY MAINS</v>
          </cell>
        </row>
        <row r="1033">
          <cell r="B1033">
            <v>3855</v>
          </cell>
          <cell r="C1033" t="str">
            <v xml:space="preserve"> </v>
          </cell>
          <cell r="D1033" t="str">
            <v xml:space="preserve">       ACC AMORT POWER GEN EQP</v>
          </cell>
        </row>
        <row r="1034">
          <cell r="B1034">
            <v>3860</v>
          </cell>
          <cell r="C1034" t="str">
            <v xml:space="preserve"> </v>
          </cell>
          <cell r="D1034" t="str">
            <v xml:space="preserve">       ACC AMORT ELEC PUMP EQP</v>
          </cell>
        </row>
        <row r="1035">
          <cell r="B1035">
            <v>3865</v>
          </cell>
          <cell r="C1035" t="str">
            <v xml:space="preserve"> </v>
          </cell>
          <cell r="D1035" t="str">
            <v xml:space="preserve">       ACC AMORT ELEC PUMP EQP</v>
          </cell>
        </row>
        <row r="1036">
          <cell r="B1036">
            <v>3870</v>
          </cell>
          <cell r="C1036" t="str">
            <v xml:space="preserve"> </v>
          </cell>
          <cell r="D1036" t="str">
            <v xml:space="preserve">       ACC AMORT ELEC PUMP EQP</v>
          </cell>
        </row>
        <row r="1037">
          <cell r="B1037">
            <v>3875</v>
          </cell>
          <cell r="C1037" t="str">
            <v xml:space="preserve"> </v>
          </cell>
          <cell r="D1037" t="str">
            <v xml:space="preserve">       ACC AMORT WATER TREATME</v>
          </cell>
        </row>
        <row r="1038">
          <cell r="B1038">
            <v>3880</v>
          </cell>
          <cell r="C1038" t="str">
            <v xml:space="preserve"> </v>
          </cell>
          <cell r="D1038" t="str">
            <v xml:space="preserve">       ACC AMORT DIST RESV &amp; S</v>
          </cell>
        </row>
        <row r="1039">
          <cell r="B1039">
            <v>3885</v>
          </cell>
          <cell r="C1039" t="str">
            <v xml:space="preserve"> </v>
          </cell>
          <cell r="D1039" t="str">
            <v xml:space="preserve">       ACC AMORT TRANS &amp; DISTR</v>
          </cell>
        </row>
        <row r="1040">
          <cell r="B1040">
            <v>3890</v>
          </cell>
          <cell r="C1040" t="str">
            <v xml:space="preserve"> </v>
          </cell>
          <cell r="D1040" t="str">
            <v xml:space="preserve">       ACC AMORT SERVICE LINES</v>
          </cell>
        </row>
        <row r="1041">
          <cell r="B1041">
            <v>3895</v>
          </cell>
          <cell r="C1041" t="str">
            <v xml:space="preserve"> </v>
          </cell>
          <cell r="D1041" t="str">
            <v xml:space="preserve">       ACC AMORT METERS</v>
          </cell>
        </row>
        <row r="1042">
          <cell r="B1042">
            <v>3900</v>
          </cell>
          <cell r="C1042" t="str">
            <v xml:space="preserve"> </v>
          </cell>
          <cell r="D1042" t="str">
            <v xml:space="preserve">       ACC AMORT METER INSTALL</v>
          </cell>
        </row>
        <row r="1043">
          <cell r="B1043">
            <v>3905</v>
          </cell>
          <cell r="C1043" t="str">
            <v xml:space="preserve"> </v>
          </cell>
          <cell r="D1043" t="str">
            <v xml:space="preserve">       ACC AMORT HYDRANTS</v>
          </cell>
        </row>
        <row r="1044">
          <cell r="B1044">
            <v>3910</v>
          </cell>
          <cell r="C1044" t="str">
            <v xml:space="preserve"> </v>
          </cell>
          <cell r="D1044" t="str">
            <v xml:space="preserve">       ACC AMORT BACKFLOW PREV</v>
          </cell>
        </row>
        <row r="1045">
          <cell r="B1045">
            <v>3915</v>
          </cell>
          <cell r="C1045" t="str">
            <v xml:space="preserve"> </v>
          </cell>
          <cell r="D1045" t="str">
            <v xml:space="preserve">       ACC AMORT OTH PLT&amp;MISC </v>
          </cell>
        </row>
        <row r="1046">
          <cell r="B1046">
            <v>3920</v>
          </cell>
          <cell r="C1046" t="str">
            <v xml:space="preserve"> </v>
          </cell>
          <cell r="D1046" t="str">
            <v xml:space="preserve">       ACC AMORT OTH PLT&amp;MISC </v>
          </cell>
        </row>
        <row r="1047">
          <cell r="B1047">
            <v>3925</v>
          </cell>
          <cell r="C1047" t="str">
            <v xml:space="preserve"> </v>
          </cell>
          <cell r="D1047" t="str">
            <v xml:space="preserve">       ACC AMORT OTH PLT&amp;MISC </v>
          </cell>
        </row>
        <row r="1048">
          <cell r="B1048">
            <v>3930</v>
          </cell>
          <cell r="C1048" t="str">
            <v xml:space="preserve"> </v>
          </cell>
          <cell r="D1048" t="str">
            <v xml:space="preserve">       ACC AMORT OTH PLT&amp;MISC </v>
          </cell>
        </row>
        <row r="1049">
          <cell r="B1049">
            <v>3935</v>
          </cell>
          <cell r="C1049" t="str">
            <v xml:space="preserve"> </v>
          </cell>
          <cell r="D1049" t="str">
            <v xml:space="preserve">       ACC AMORT OFFICE STRUCT</v>
          </cell>
        </row>
        <row r="1050">
          <cell r="B1050">
            <v>3940</v>
          </cell>
          <cell r="C1050" t="str">
            <v xml:space="preserve"> </v>
          </cell>
          <cell r="D1050" t="str">
            <v xml:space="preserve">       ACC AMORT OFFICE FURN/E</v>
          </cell>
        </row>
        <row r="1051">
          <cell r="B1051">
            <v>3945</v>
          </cell>
          <cell r="C1051" t="str">
            <v xml:space="preserve"> </v>
          </cell>
          <cell r="D1051" t="str">
            <v xml:space="preserve">       ACC AMORT STORES EQUIPM</v>
          </cell>
        </row>
        <row r="1052">
          <cell r="B1052">
            <v>3950</v>
          </cell>
          <cell r="C1052" t="str">
            <v xml:space="preserve"> </v>
          </cell>
          <cell r="D1052" t="str">
            <v xml:space="preserve">       ACC AMORT TOOL SHOP &amp; M</v>
          </cell>
        </row>
        <row r="1053">
          <cell r="B1053">
            <v>3955</v>
          </cell>
          <cell r="C1053" t="str">
            <v xml:space="preserve"> </v>
          </cell>
          <cell r="D1053" t="str">
            <v xml:space="preserve">       ACC AMORT LABORATORY EQ</v>
          </cell>
        </row>
        <row r="1054">
          <cell r="B1054">
            <v>3960</v>
          </cell>
          <cell r="C1054" t="str">
            <v xml:space="preserve"> </v>
          </cell>
          <cell r="D1054" t="str">
            <v xml:space="preserve">       ACC AMORT POWER OPERATE</v>
          </cell>
        </row>
        <row r="1055">
          <cell r="B1055">
            <v>3965</v>
          </cell>
          <cell r="C1055" t="str">
            <v xml:space="preserve"> </v>
          </cell>
          <cell r="D1055" t="str">
            <v xml:space="preserve">       ACC AMORT COMMUNICATION</v>
          </cell>
        </row>
        <row r="1056">
          <cell r="B1056">
            <v>3970</v>
          </cell>
          <cell r="C1056" t="str">
            <v xml:space="preserve"> </v>
          </cell>
          <cell r="D1056" t="str">
            <v xml:space="preserve">       ACC AMORT MISC EQUIPMEN</v>
          </cell>
        </row>
        <row r="1057">
          <cell r="B1057">
            <v>3975</v>
          </cell>
          <cell r="C1057" t="str">
            <v xml:space="preserve"> </v>
          </cell>
          <cell r="D1057" t="str">
            <v xml:space="preserve">       ACC AMORT OTHER TANG PL</v>
          </cell>
        </row>
        <row r="1058">
          <cell r="B1058">
            <v>3980</v>
          </cell>
          <cell r="C1058" t="str">
            <v xml:space="preserve"> </v>
          </cell>
          <cell r="D1058" t="str">
            <v xml:space="preserve">       ACC AMORT WATER-CIAC TA</v>
          </cell>
        </row>
        <row r="1059">
          <cell r="B1059">
            <v>3990</v>
          </cell>
          <cell r="C1059" t="str">
            <v xml:space="preserve"> </v>
          </cell>
          <cell r="D1059" t="str">
            <v xml:space="preserve">       ACC AMORT WTR MGMT FEE </v>
          </cell>
        </row>
        <row r="1060">
          <cell r="B1060">
            <v>3992</v>
          </cell>
          <cell r="C1060" t="str">
            <v xml:space="preserve"> </v>
          </cell>
          <cell r="D1060" t="str">
            <v xml:space="preserve">       ACC AMORT WTR LINE EXT </v>
          </cell>
        </row>
        <row r="1061">
          <cell r="B1061">
            <v>3995</v>
          </cell>
          <cell r="C1061" t="str">
            <v xml:space="preserve"> </v>
          </cell>
          <cell r="D1061" t="str">
            <v xml:space="preserve">       ACC AMORT WTR RES CAP F</v>
          </cell>
        </row>
        <row r="1062">
          <cell r="B1062">
            <v>4000</v>
          </cell>
          <cell r="C1062" t="str">
            <v xml:space="preserve"> </v>
          </cell>
          <cell r="D1062" t="str">
            <v xml:space="preserve">       ACC AMORT WTR PLT MOD F</v>
          </cell>
        </row>
        <row r="1063">
          <cell r="B1063">
            <v>4005</v>
          </cell>
          <cell r="C1063" t="str">
            <v xml:space="preserve"> </v>
          </cell>
          <cell r="D1063" t="str">
            <v xml:space="preserve">       ACC AMORT WTR PLT MTR F</v>
          </cell>
        </row>
        <row r="1064">
          <cell r="B1064">
            <v>4025</v>
          </cell>
          <cell r="C1064" t="str">
            <v xml:space="preserve"> </v>
          </cell>
          <cell r="D1064" t="str">
            <v xml:space="preserve">      ACCUM AMORT OF CIA SEWER</v>
          </cell>
        </row>
        <row r="1065">
          <cell r="B1065">
            <v>4030</v>
          </cell>
          <cell r="C1065" t="str">
            <v xml:space="preserve"> </v>
          </cell>
          <cell r="D1065" t="str">
            <v xml:space="preserve">       ACC AMORT ORGANIZATION</v>
          </cell>
        </row>
        <row r="1066">
          <cell r="B1066">
            <v>4035</v>
          </cell>
          <cell r="C1066" t="str">
            <v xml:space="preserve"> </v>
          </cell>
          <cell r="D1066" t="str">
            <v xml:space="preserve">       ACC AMORT FRANCHISES IN</v>
          </cell>
        </row>
        <row r="1067">
          <cell r="B1067">
            <v>4040</v>
          </cell>
          <cell r="C1067" t="str">
            <v xml:space="preserve"> </v>
          </cell>
          <cell r="D1067" t="str">
            <v xml:space="preserve">       ACC AMORT FRANCHISES RC</v>
          </cell>
        </row>
        <row r="1068">
          <cell r="B1068">
            <v>4045</v>
          </cell>
          <cell r="C1068" t="str">
            <v xml:space="preserve"> </v>
          </cell>
          <cell r="D1068" t="str">
            <v xml:space="preserve">       ACC AMORTSTRUCT/IMPRV C</v>
          </cell>
        </row>
        <row r="1069">
          <cell r="B1069">
            <v>4050</v>
          </cell>
          <cell r="C1069" t="str">
            <v xml:space="preserve"> </v>
          </cell>
          <cell r="D1069" t="str">
            <v xml:space="preserve">       ACC AMORTSTRUCT/IMPRV P</v>
          </cell>
        </row>
        <row r="1070">
          <cell r="B1070">
            <v>4055</v>
          </cell>
          <cell r="C1070" t="str">
            <v xml:space="preserve"> </v>
          </cell>
          <cell r="D1070" t="str">
            <v xml:space="preserve">       ACC AMORTSTRUCT/IMPRV T</v>
          </cell>
        </row>
        <row r="1071">
          <cell r="B1071">
            <v>4060</v>
          </cell>
          <cell r="C1071" t="str">
            <v xml:space="preserve"> </v>
          </cell>
          <cell r="D1071" t="str">
            <v xml:space="preserve">       ACC AMORTSTRUCT/IMPRV R</v>
          </cell>
        </row>
        <row r="1072">
          <cell r="B1072">
            <v>4065</v>
          </cell>
          <cell r="C1072" t="str">
            <v xml:space="preserve"> </v>
          </cell>
          <cell r="D1072" t="str">
            <v xml:space="preserve">       ACC AMORTSTRUCT/IMPRV R</v>
          </cell>
        </row>
        <row r="1073">
          <cell r="B1073">
            <v>4070</v>
          </cell>
          <cell r="C1073" t="str">
            <v xml:space="preserve"> </v>
          </cell>
          <cell r="D1073" t="str">
            <v xml:space="preserve">       ACC AMORTSTRUCT/IMPRV G</v>
          </cell>
        </row>
        <row r="1074">
          <cell r="B1074">
            <v>4075</v>
          </cell>
          <cell r="C1074" t="str">
            <v xml:space="preserve"> </v>
          </cell>
          <cell r="D1074" t="str">
            <v xml:space="preserve">       ACC AMORT PWR GEN EQP C</v>
          </cell>
        </row>
        <row r="1075">
          <cell r="B1075">
            <v>4080</v>
          </cell>
          <cell r="C1075" t="str">
            <v xml:space="preserve"> </v>
          </cell>
          <cell r="D1075" t="str">
            <v xml:space="preserve">       ACC AMORT PWR GEN EQP P</v>
          </cell>
        </row>
        <row r="1076">
          <cell r="B1076">
            <v>4085</v>
          </cell>
          <cell r="C1076" t="str">
            <v xml:space="preserve"> </v>
          </cell>
          <cell r="D1076" t="str">
            <v xml:space="preserve">       ACC AMORT PWR GEN EQP T</v>
          </cell>
        </row>
        <row r="1077">
          <cell r="B1077">
            <v>4090</v>
          </cell>
          <cell r="C1077" t="str">
            <v xml:space="preserve"> </v>
          </cell>
          <cell r="D1077" t="str">
            <v xml:space="preserve">       ACC AMORT PWR GEN EQP R</v>
          </cell>
        </row>
        <row r="1078">
          <cell r="B1078">
            <v>4095</v>
          </cell>
          <cell r="C1078" t="str">
            <v xml:space="preserve"> </v>
          </cell>
          <cell r="D1078" t="str">
            <v xml:space="preserve">       ACC AMORT PWR GEN EQP R</v>
          </cell>
        </row>
        <row r="1079">
          <cell r="B1079">
            <v>4100</v>
          </cell>
          <cell r="C1079" t="str">
            <v xml:space="preserve"> </v>
          </cell>
          <cell r="D1079" t="str">
            <v xml:space="preserve">       ACC AMORT SEWER FORCE M</v>
          </cell>
        </row>
        <row r="1080">
          <cell r="B1080">
            <v>4105</v>
          </cell>
          <cell r="C1080" t="str">
            <v xml:space="preserve"> </v>
          </cell>
          <cell r="D1080" t="str">
            <v xml:space="preserve">       ACC AMORT SEWER GRAVITY</v>
          </cell>
        </row>
        <row r="1081">
          <cell r="B1081">
            <v>4107</v>
          </cell>
          <cell r="C1081" t="str">
            <v xml:space="preserve"> </v>
          </cell>
          <cell r="D1081" t="str">
            <v xml:space="preserve">       ACC AMORT MANHOLES</v>
          </cell>
        </row>
        <row r="1082">
          <cell r="B1082">
            <v>4110</v>
          </cell>
          <cell r="C1082" t="str">
            <v xml:space="preserve"> </v>
          </cell>
          <cell r="D1082" t="str">
            <v xml:space="preserve">       ACC AMORT SPCL COLL STR</v>
          </cell>
        </row>
        <row r="1083">
          <cell r="B1083">
            <v>4115</v>
          </cell>
          <cell r="C1083" t="str">
            <v xml:space="preserve"> </v>
          </cell>
          <cell r="D1083" t="str">
            <v xml:space="preserve">       ACC AMORT SERVICES TO C</v>
          </cell>
        </row>
        <row r="1084">
          <cell r="B1084">
            <v>4120</v>
          </cell>
          <cell r="C1084" t="str">
            <v xml:space="preserve"> </v>
          </cell>
          <cell r="D1084" t="str">
            <v xml:space="preserve">       ACC AMORT FLOW MEASURE </v>
          </cell>
        </row>
        <row r="1085">
          <cell r="B1085">
            <v>4125</v>
          </cell>
          <cell r="C1085" t="str">
            <v xml:space="preserve"> </v>
          </cell>
          <cell r="D1085" t="str">
            <v xml:space="preserve">       ACC AMORT FLOW MEASURE </v>
          </cell>
        </row>
        <row r="1086">
          <cell r="B1086">
            <v>4130</v>
          </cell>
          <cell r="C1086" t="str">
            <v xml:space="preserve"> </v>
          </cell>
          <cell r="D1086" t="str">
            <v xml:space="preserve">       ACC AMORT RECEIVING WEL</v>
          </cell>
        </row>
        <row r="1087">
          <cell r="B1087">
            <v>4135</v>
          </cell>
          <cell r="C1087" t="str">
            <v xml:space="preserve"> </v>
          </cell>
          <cell r="D1087" t="str">
            <v xml:space="preserve">       ACC AMORT PUMP EQP PUMP</v>
          </cell>
        </row>
        <row r="1088">
          <cell r="B1088">
            <v>4140</v>
          </cell>
          <cell r="C1088" t="str">
            <v xml:space="preserve"> </v>
          </cell>
          <cell r="D1088" t="str">
            <v xml:space="preserve">       ACC AMORT PUMP EQP RCLM</v>
          </cell>
        </row>
        <row r="1089">
          <cell r="B1089">
            <v>4145</v>
          </cell>
          <cell r="C1089" t="str">
            <v xml:space="preserve"> </v>
          </cell>
          <cell r="D1089" t="str">
            <v xml:space="preserve">       ACC AMORT PUMP EQP RCLM</v>
          </cell>
        </row>
        <row r="1090">
          <cell r="B1090">
            <v>4150</v>
          </cell>
          <cell r="C1090" t="str">
            <v xml:space="preserve"> </v>
          </cell>
          <cell r="D1090" t="str">
            <v xml:space="preserve">       ACC AMORT TREAT/DISP EQ</v>
          </cell>
        </row>
        <row r="1091">
          <cell r="B1091">
            <v>4155</v>
          </cell>
          <cell r="C1091" t="str">
            <v xml:space="preserve"> </v>
          </cell>
          <cell r="D1091" t="str">
            <v xml:space="preserve">       ACC AMORT TREAT/DISP EQ</v>
          </cell>
        </row>
        <row r="1092">
          <cell r="B1092">
            <v>4160</v>
          </cell>
          <cell r="C1092" t="str">
            <v xml:space="preserve"> </v>
          </cell>
          <cell r="D1092" t="str">
            <v xml:space="preserve">       ACC AMORT TREAT/DISP EQ</v>
          </cell>
        </row>
        <row r="1093">
          <cell r="B1093">
            <v>4165</v>
          </cell>
          <cell r="C1093" t="str">
            <v xml:space="preserve"> </v>
          </cell>
          <cell r="D1093" t="str">
            <v xml:space="preserve">       ACC AMORT PLANT SWR TRT</v>
          </cell>
        </row>
        <row r="1094">
          <cell r="B1094">
            <v>4170</v>
          </cell>
          <cell r="C1094" t="str">
            <v xml:space="preserve"> </v>
          </cell>
          <cell r="D1094" t="str">
            <v xml:space="preserve">       ACC AMORT PLANT SWR RCL</v>
          </cell>
        </row>
        <row r="1095">
          <cell r="B1095">
            <v>4175</v>
          </cell>
          <cell r="C1095" t="str">
            <v xml:space="preserve"> </v>
          </cell>
          <cell r="D1095" t="str">
            <v xml:space="preserve">       ACC AMORT OUTFALL LINES</v>
          </cell>
        </row>
        <row r="1096">
          <cell r="B1096">
            <v>4180</v>
          </cell>
          <cell r="C1096" t="str">
            <v xml:space="preserve"> </v>
          </cell>
          <cell r="D1096" t="str">
            <v xml:space="preserve">       ACC AMORT OTH PLT TANGI</v>
          </cell>
        </row>
        <row r="1097">
          <cell r="B1097">
            <v>4185</v>
          </cell>
          <cell r="C1097" t="str">
            <v xml:space="preserve"> </v>
          </cell>
          <cell r="D1097" t="str">
            <v xml:space="preserve">       ACC AMORT OTH PLT COLLE</v>
          </cell>
        </row>
        <row r="1098">
          <cell r="B1098">
            <v>4190</v>
          </cell>
          <cell r="C1098" t="str">
            <v xml:space="preserve"> </v>
          </cell>
          <cell r="D1098" t="str">
            <v xml:space="preserve">       ACC AMORT OTH PLT PUMP</v>
          </cell>
        </row>
        <row r="1099">
          <cell r="B1099">
            <v>4195</v>
          </cell>
          <cell r="C1099" t="str">
            <v xml:space="preserve"> </v>
          </cell>
          <cell r="D1099" t="str">
            <v xml:space="preserve">       ACC AMORT OTH PLT TREAT</v>
          </cell>
        </row>
        <row r="1100">
          <cell r="B1100">
            <v>4200</v>
          </cell>
          <cell r="C1100" t="str">
            <v xml:space="preserve"> </v>
          </cell>
          <cell r="D1100" t="str">
            <v xml:space="preserve">       ACC AMORT OTH PLT RCLM </v>
          </cell>
        </row>
        <row r="1101">
          <cell r="B1101">
            <v>4205</v>
          </cell>
          <cell r="C1101" t="str">
            <v xml:space="preserve"> </v>
          </cell>
          <cell r="D1101" t="str">
            <v xml:space="preserve">       ACC AMORT OTH PLT RCLM </v>
          </cell>
        </row>
        <row r="1102">
          <cell r="B1102">
            <v>4210</v>
          </cell>
          <cell r="C1102" t="str">
            <v xml:space="preserve"> </v>
          </cell>
          <cell r="D1102" t="str">
            <v xml:space="preserve">       ACC AMORT OFFICE STRUCT</v>
          </cell>
        </row>
        <row r="1103">
          <cell r="B1103">
            <v>4215</v>
          </cell>
          <cell r="C1103" t="str">
            <v xml:space="preserve"> </v>
          </cell>
          <cell r="D1103" t="str">
            <v xml:space="preserve">       ACC AMORT OFFICE FURN/E</v>
          </cell>
        </row>
        <row r="1104">
          <cell r="B1104">
            <v>4220</v>
          </cell>
          <cell r="C1104" t="str">
            <v xml:space="preserve"> </v>
          </cell>
          <cell r="D1104" t="str">
            <v xml:space="preserve">       ACC AMORT STORES EQUIPM</v>
          </cell>
        </row>
        <row r="1105">
          <cell r="B1105">
            <v>4225</v>
          </cell>
          <cell r="C1105" t="str">
            <v xml:space="preserve"> </v>
          </cell>
          <cell r="D1105" t="str">
            <v xml:space="preserve">       ACC AMORT TOOL SHOP &amp; M</v>
          </cell>
        </row>
        <row r="1106">
          <cell r="B1106">
            <v>4230</v>
          </cell>
          <cell r="C1106" t="str">
            <v xml:space="preserve"> </v>
          </cell>
          <cell r="D1106" t="str">
            <v xml:space="preserve">       ACC AMORT LABORATORY EQ</v>
          </cell>
        </row>
        <row r="1107">
          <cell r="B1107">
            <v>4235</v>
          </cell>
          <cell r="C1107" t="str">
            <v xml:space="preserve"> </v>
          </cell>
          <cell r="D1107" t="str">
            <v xml:space="preserve">       ACC AMORT POWER OPERATE</v>
          </cell>
        </row>
        <row r="1108">
          <cell r="B1108">
            <v>4240</v>
          </cell>
          <cell r="C1108" t="str">
            <v xml:space="preserve"> </v>
          </cell>
          <cell r="D1108" t="str">
            <v xml:space="preserve">       ACC AMORT COMMUNICATION</v>
          </cell>
        </row>
        <row r="1109">
          <cell r="B1109">
            <v>4245</v>
          </cell>
          <cell r="C1109" t="str">
            <v xml:space="preserve"> </v>
          </cell>
          <cell r="D1109" t="str">
            <v xml:space="preserve">       ACC AMORT MISC EQUIP SE</v>
          </cell>
        </row>
        <row r="1110">
          <cell r="B1110">
            <v>4250</v>
          </cell>
          <cell r="C1110" t="str">
            <v xml:space="preserve"> </v>
          </cell>
          <cell r="D1110" t="str">
            <v xml:space="preserve">       ACC AMORT STRUCT/IMPRV </v>
          </cell>
        </row>
        <row r="1111">
          <cell r="B1111">
            <v>4255</v>
          </cell>
          <cell r="C1111" t="str">
            <v xml:space="preserve"> </v>
          </cell>
          <cell r="D1111" t="str">
            <v xml:space="preserve">       ACC AMORT STRUCT/IMPRV </v>
          </cell>
        </row>
        <row r="1112">
          <cell r="B1112">
            <v>4260</v>
          </cell>
          <cell r="C1112" t="str">
            <v xml:space="preserve"> </v>
          </cell>
          <cell r="D1112" t="str">
            <v xml:space="preserve">       ACC AMORT OTHER TANG PL</v>
          </cell>
        </row>
        <row r="1113">
          <cell r="B1113">
            <v>4265</v>
          </cell>
          <cell r="C1113" t="str">
            <v xml:space="preserve"> </v>
          </cell>
          <cell r="D1113" t="str">
            <v xml:space="preserve">       ACC AMORT SEWER-TAP</v>
          </cell>
        </row>
        <row r="1114">
          <cell r="B1114">
            <v>4270</v>
          </cell>
          <cell r="C1114" t="str">
            <v xml:space="preserve"> </v>
          </cell>
          <cell r="D1114" t="str">
            <v xml:space="preserve">       ACC AMORT SWR MGMT FEE-</v>
          </cell>
        </row>
        <row r="1115">
          <cell r="B1115">
            <v>4272</v>
          </cell>
          <cell r="C1115" t="str">
            <v xml:space="preserve"> </v>
          </cell>
          <cell r="D1115" t="str">
            <v xml:space="preserve">       ACC AMORT SWR LINE EXT </v>
          </cell>
        </row>
        <row r="1116">
          <cell r="B1116">
            <v>4275</v>
          </cell>
          <cell r="C1116" t="str">
            <v xml:space="preserve"> </v>
          </cell>
          <cell r="D1116" t="str">
            <v xml:space="preserve">       ACC AMORT SWR RES CAP F</v>
          </cell>
        </row>
        <row r="1117">
          <cell r="B1117">
            <v>4280</v>
          </cell>
          <cell r="C1117" t="str">
            <v xml:space="preserve"> </v>
          </cell>
          <cell r="D1117" t="str">
            <v xml:space="preserve">       ACC AMORT SWR PLT MOD F</v>
          </cell>
        </row>
        <row r="1118">
          <cell r="B1118">
            <v>4285</v>
          </cell>
          <cell r="C1118" t="str">
            <v xml:space="preserve"> </v>
          </cell>
          <cell r="D1118" t="str">
            <v xml:space="preserve">       ACC AMORT SWR PLT MTR F</v>
          </cell>
        </row>
        <row r="1119">
          <cell r="B1119">
            <v>4286</v>
          </cell>
          <cell r="C1119" t="str">
            <v xml:space="preserve"> </v>
          </cell>
          <cell r="D1119" t="str">
            <v xml:space="preserve">      ACC AMORT-CIAC GAS</v>
          </cell>
        </row>
        <row r="1120">
          <cell r="B1120">
            <v>4287</v>
          </cell>
          <cell r="C1120" t="str">
            <v xml:space="preserve"> </v>
          </cell>
          <cell r="D1120" t="str">
            <v xml:space="preserve">       ACC AMORT-ORGANIZATION</v>
          </cell>
        </row>
        <row r="1121">
          <cell r="B1121">
            <v>4288</v>
          </cell>
          <cell r="C1121" t="str">
            <v xml:space="preserve"> </v>
          </cell>
          <cell r="D1121" t="str">
            <v xml:space="preserve">       ACC AMORT-FRANCHISES IN</v>
          </cell>
        </row>
        <row r="1122">
          <cell r="B1122">
            <v>4289</v>
          </cell>
          <cell r="C1122" t="str">
            <v xml:space="preserve"> </v>
          </cell>
          <cell r="D1122" t="str">
            <v xml:space="preserve">       ACC AMORT-STRUCT/IMPRV </v>
          </cell>
        </row>
        <row r="1123">
          <cell r="B1123">
            <v>4290</v>
          </cell>
          <cell r="C1123" t="str">
            <v xml:space="preserve"> </v>
          </cell>
          <cell r="D1123" t="str">
            <v xml:space="preserve">       ACC AMORT-STRUCT/IMPRV </v>
          </cell>
        </row>
        <row r="1124">
          <cell r="B1124">
            <v>4291</v>
          </cell>
          <cell r="C1124" t="str">
            <v xml:space="preserve"> </v>
          </cell>
          <cell r="D1124" t="str">
            <v xml:space="preserve">       ACC AMORT-STRUCT/IMPRV </v>
          </cell>
        </row>
        <row r="1125">
          <cell r="B1125">
            <v>4292</v>
          </cell>
          <cell r="C1125" t="str">
            <v xml:space="preserve"> </v>
          </cell>
          <cell r="D1125" t="str">
            <v xml:space="preserve">       ACC AMORT-STRUCT/IMPRV </v>
          </cell>
        </row>
        <row r="1126">
          <cell r="B1126">
            <v>4293</v>
          </cell>
          <cell r="C1126" t="str">
            <v xml:space="preserve"> </v>
          </cell>
          <cell r="D1126" t="str">
            <v xml:space="preserve">       ACC AMORT-STRUCT/IMPRV </v>
          </cell>
        </row>
        <row r="1127">
          <cell r="B1127">
            <v>4294</v>
          </cell>
          <cell r="C1127" t="str">
            <v xml:space="preserve"> </v>
          </cell>
          <cell r="D1127" t="str">
            <v xml:space="preserve">       ACC AMORT-MAINS</v>
          </cell>
        </row>
        <row r="1128">
          <cell r="B1128">
            <v>4295</v>
          </cell>
          <cell r="C1128" t="str">
            <v xml:space="preserve"> </v>
          </cell>
          <cell r="D1128" t="str">
            <v xml:space="preserve">       ACC AMORT-SERVICE LINES</v>
          </cell>
        </row>
        <row r="1129">
          <cell r="B1129">
            <v>4296</v>
          </cell>
          <cell r="C1129" t="str">
            <v xml:space="preserve"> </v>
          </cell>
          <cell r="D1129" t="str">
            <v xml:space="preserve">       ACC AMORT-METERS</v>
          </cell>
        </row>
        <row r="1130">
          <cell r="B1130">
            <v>4297</v>
          </cell>
          <cell r="C1130" t="str">
            <v xml:space="preserve"> </v>
          </cell>
          <cell r="D1130" t="str">
            <v xml:space="preserve">       ACC AMORT-METER INSTALL</v>
          </cell>
        </row>
        <row r="1131">
          <cell r="B1131">
            <v>4298</v>
          </cell>
          <cell r="C1131" t="str">
            <v xml:space="preserve"> </v>
          </cell>
          <cell r="D1131" t="str">
            <v xml:space="preserve">       ACC AMORT-RESERVOIRS</v>
          </cell>
        </row>
        <row r="1132">
          <cell r="B1132">
            <v>4299</v>
          </cell>
          <cell r="C1132" t="str">
            <v xml:space="preserve"> </v>
          </cell>
          <cell r="D1132" t="str">
            <v xml:space="preserve">       ACC AMORT-HOUSE REGULAT</v>
          </cell>
        </row>
        <row r="1133">
          <cell r="B1133">
            <v>4305</v>
          </cell>
          <cell r="C1133" t="str">
            <v xml:space="preserve"> </v>
          </cell>
          <cell r="D1133" t="str">
            <v xml:space="preserve">      ACC AMORT-CIA REUSE</v>
          </cell>
        </row>
        <row r="1134">
          <cell r="B1134">
            <v>4310</v>
          </cell>
          <cell r="C1134" t="str">
            <v xml:space="preserve"> </v>
          </cell>
          <cell r="D1134" t="str">
            <v xml:space="preserve">       ACC AMORT-REUSE SERVICE</v>
          </cell>
        </row>
        <row r="1135">
          <cell r="B1135">
            <v>4315</v>
          </cell>
          <cell r="C1135" t="str">
            <v xml:space="preserve"> </v>
          </cell>
          <cell r="D1135" t="str">
            <v xml:space="preserve">       ACC AMORT-REUSE MTR/INS</v>
          </cell>
        </row>
        <row r="1136">
          <cell r="B1136">
            <v>4320</v>
          </cell>
          <cell r="C1136" t="str">
            <v xml:space="preserve"> </v>
          </cell>
          <cell r="D1136" t="str">
            <v xml:space="preserve">       ACC AMORT-REUSE DIST RE</v>
          </cell>
        </row>
        <row r="1137">
          <cell r="B1137">
            <v>4325</v>
          </cell>
          <cell r="C1137" t="str">
            <v xml:space="preserve"> </v>
          </cell>
          <cell r="D1137" t="str">
            <v xml:space="preserve">       ACC AMORT-REUSE TRANS D</v>
          </cell>
        </row>
        <row r="1138">
          <cell r="B1138">
            <v>4330</v>
          </cell>
          <cell r="C1138" t="str">
            <v xml:space="preserve"> </v>
          </cell>
          <cell r="D1138" t="str">
            <v xml:space="preserve">       ACC AMORT REUSE-TAP</v>
          </cell>
        </row>
        <row r="1139">
          <cell r="B1139">
            <v>4335</v>
          </cell>
          <cell r="C1139" t="str">
            <v xml:space="preserve"> </v>
          </cell>
          <cell r="D1139" t="str">
            <v xml:space="preserve">       ACC AMORT REUSE MGMT FE</v>
          </cell>
        </row>
        <row r="1140">
          <cell r="B1140">
            <v>4337</v>
          </cell>
          <cell r="C1140" t="str">
            <v xml:space="preserve"> </v>
          </cell>
          <cell r="D1140" t="str">
            <v xml:space="preserve">       ACC AMORT REUSE LINE EX</v>
          </cell>
        </row>
        <row r="1141">
          <cell r="B1141">
            <v>4340</v>
          </cell>
          <cell r="C1141" t="str">
            <v xml:space="preserve"> </v>
          </cell>
          <cell r="D1141" t="str">
            <v xml:space="preserve">       ACC AMORT REUSE RES CAP</v>
          </cell>
        </row>
        <row r="1142">
          <cell r="B1142">
            <v>4345</v>
          </cell>
          <cell r="C1142" t="str">
            <v xml:space="preserve"> </v>
          </cell>
          <cell r="D1142" t="str">
            <v xml:space="preserve">       ACC AMORT REUSE PLT MOD</v>
          </cell>
        </row>
        <row r="1143">
          <cell r="B1143">
            <v>4350</v>
          </cell>
          <cell r="C1143" t="str">
            <v xml:space="preserve"> </v>
          </cell>
          <cell r="D1143" t="str">
            <v xml:space="preserve">       ACC AMORT REUSE PLT MTR</v>
          </cell>
        </row>
        <row r="1144">
          <cell r="B1144">
            <v>4360</v>
          </cell>
          <cell r="C1144" t="str">
            <v xml:space="preserve"> </v>
          </cell>
          <cell r="D1144" t="str">
            <v xml:space="preserve">     DEFERRED INCOME TAXES</v>
          </cell>
        </row>
        <row r="1145">
          <cell r="B1145">
            <v>4365</v>
          </cell>
          <cell r="C1145" t="str">
            <v xml:space="preserve"> </v>
          </cell>
          <cell r="D1145" t="str">
            <v xml:space="preserve">      ACCUM DEFERRED FIT</v>
          </cell>
        </row>
        <row r="1146">
          <cell r="B1146">
            <v>4367</v>
          </cell>
          <cell r="C1146" t="str">
            <v xml:space="preserve"> </v>
          </cell>
          <cell r="D1146" t="str">
            <v xml:space="preserve">       ACCUM DEF INCOME TAX-FE</v>
          </cell>
        </row>
        <row r="1147">
          <cell r="B1147">
            <v>4369</v>
          </cell>
          <cell r="C1147" t="str">
            <v xml:space="preserve"> </v>
          </cell>
          <cell r="D1147" t="str">
            <v xml:space="preserve">       DEF FED TAX - CIAC PRE </v>
          </cell>
        </row>
        <row r="1148">
          <cell r="B1148">
            <v>4371</v>
          </cell>
          <cell r="C1148" t="str">
            <v xml:space="preserve"> </v>
          </cell>
          <cell r="D1148" t="str">
            <v xml:space="preserve">       DEF FED TAX - TAP FEE P</v>
          </cell>
        </row>
        <row r="1149">
          <cell r="B1149">
            <v>4373</v>
          </cell>
          <cell r="C1149" t="str">
            <v xml:space="preserve"> </v>
          </cell>
          <cell r="D1149" t="str">
            <v xml:space="preserve">       DEF FED TAX - IDC</v>
          </cell>
        </row>
        <row r="1150">
          <cell r="B1150">
            <v>4375</v>
          </cell>
          <cell r="C1150" t="str">
            <v xml:space="preserve"> </v>
          </cell>
          <cell r="D1150" t="str">
            <v xml:space="preserve">       DEF FED TAX - RATE CASE</v>
          </cell>
        </row>
        <row r="1151">
          <cell r="B1151">
            <v>4377</v>
          </cell>
          <cell r="C1151" t="str">
            <v xml:space="preserve"> </v>
          </cell>
          <cell r="D1151" t="str">
            <v xml:space="preserve">       DEF FED TAX - DEF MAINT</v>
          </cell>
        </row>
        <row r="1152">
          <cell r="B1152">
            <v>4379</v>
          </cell>
          <cell r="C1152" t="str">
            <v xml:space="preserve"> </v>
          </cell>
          <cell r="D1152" t="str">
            <v xml:space="preserve">       DEF FED TAX - OTHER OPE</v>
          </cell>
        </row>
        <row r="1153">
          <cell r="B1153">
            <v>4381</v>
          </cell>
          <cell r="C1153" t="str">
            <v xml:space="preserve"> </v>
          </cell>
          <cell r="D1153" t="str">
            <v xml:space="preserve">       DEF FED TAX - SOLD CO</v>
          </cell>
        </row>
        <row r="1154">
          <cell r="B1154">
            <v>4383</v>
          </cell>
          <cell r="C1154" t="str">
            <v xml:space="preserve"> </v>
          </cell>
          <cell r="D1154" t="str">
            <v xml:space="preserve">       DEF FED TAX - ORGN EXP</v>
          </cell>
        </row>
        <row r="1155">
          <cell r="B1155">
            <v>4385</v>
          </cell>
          <cell r="C1155" t="str">
            <v xml:space="preserve"> </v>
          </cell>
          <cell r="D1155" t="str">
            <v xml:space="preserve">       DEF FED TAX - BAD DEBT</v>
          </cell>
        </row>
        <row r="1156">
          <cell r="B1156">
            <v>4387</v>
          </cell>
          <cell r="C1156" t="str">
            <v xml:space="preserve"> </v>
          </cell>
          <cell r="D1156" t="str">
            <v xml:space="preserve">       DEF FED TAX - DEPRECIAT</v>
          </cell>
        </row>
        <row r="1157">
          <cell r="B1157">
            <v>4389</v>
          </cell>
          <cell r="C1157" t="str">
            <v xml:space="preserve"> </v>
          </cell>
          <cell r="D1157" t="str">
            <v xml:space="preserve">       DEF FED TAX - NOL</v>
          </cell>
        </row>
        <row r="1158">
          <cell r="B1158">
            <v>4391</v>
          </cell>
          <cell r="C1158" t="str">
            <v xml:space="preserve"> </v>
          </cell>
          <cell r="D1158" t="str">
            <v xml:space="preserve">       DEF FED TAX - CONT PROP</v>
          </cell>
        </row>
        <row r="1159">
          <cell r="B1159">
            <v>4393</v>
          </cell>
          <cell r="C1159" t="str">
            <v xml:space="preserve"> </v>
          </cell>
          <cell r="D1159" t="str">
            <v xml:space="preserve">       DEF FED TAX - AMT</v>
          </cell>
        </row>
        <row r="1160">
          <cell r="B1160">
            <v>4395</v>
          </cell>
          <cell r="C1160" t="str">
            <v xml:space="preserve"> </v>
          </cell>
          <cell r="D1160" t="str">
            <v xml:space="preserve">       DEF FED TAX - PRE ACRS</v>
          </cell>
        </row>
        <row r="1161">
          <cell r="B1161">
            <v>4397</v>
          </cell>
          <cell r="C1161" t="str">
            <v xml:space="preserve"> </v>
          </cell>
          <cell r="D1161" t="str">
            <v xml:space="preserve">       DEF FED TAX - RES CAP F</v>
          </cell>
        </row>
        <row r="1162">
          <cell r="B1162">
            <v>4415</v>
          </cell>
          <cell r="C1162" t="str">
            <v xml:space="preserve"> </v>
          </cell>
          <cell r="D1162" t="str">
            <v xml:space="preserve">      ACCUM DEFERRED SIT</v>
          </cell>
        </row>
        <row r="1163">
          <cell r="B1163">
            <v>4417</v>
          </cell>
          <cell r="C1163" t="str">
            <v xml:space="preserve"> </v>
          </cell>
          <cell r="D1163" t="str">
            <v xml:space="preserve">       ACCUM DEF INCOME TAX - </v>
          </cell>
        </row>
        <row r="1164">
          <cell r="B1164">
            <v>4419</v>
          </cell>
          <cell r="C1164" t="str">
            <v xml:space="preserve"> </v>
          </cell>
          <cell r="D1164" t="str">
            <v xml:space="preserve">       DEF ST TAX - CIAC PRE 1</v>
          </cell>
        </row>
        <row r="1165">
          <cell r="B1165">
            <v>4421</v>
          </cell>
          <cell r="C1165" t="str">
            <v xml:space="preserve"> </v>
          </cell>
          <cell r="D1165" t="str">
            <v xml:space="preserve">       DEF ST TAX - TAP FEE PO</v>
          </cell>
        </row>
        <row r="1166">
          <cell r="B1166">
            <v>4423</v>
          </cell>
          <cell r="C1166" t="str">
            <v xml:space="preserve"> </v>
          </cell>
          <cell r="D1166" t="str">
            <v xml:space="preserve">       DEF ST TAX - IDC</v>
          </cell>
        </row>
        <row r="1167">
          <cell r="B1167">
            <v>4425</v>
          </cell>
          <cell r="C1167" t="str">
            <v xml:space="preserve"> </v>
          </cell>
          <cell r="D1167" t="str">
            <v xml:space="preserve">       DEF ST TAX - RATE CASE</v>
          </cell>
        </row>
        <row r="1168">
          <cell r="B1168">
            <v>4427</v>
          </cell>
          <cell r="C1168" t="str">
            <v xml:space="preserve"> </v>
          </cell>
          <cell r="D1168" t="str">
            <v xml:space="preserve">       DEF ST TAX - DEF MAINT</v>
          </cell>
        </row>
        <row r="1169">
          <cell r="B1169">
            <v>4429</v>
          </cell>
          <cell r="C1169" t="str">
            <v xml:space="preserve"> </v>
          </cell>
          <cell r="D1169" t="str">
            <v xml:space="preserve">       DEF ST TAX - OTHER OPER</v>
          </cell>
        </row>
        <row r="1170">
          <cell r="B1170">
            <v>4431</v>
          </cell>
          <cell r="C1170" t="str">
            <v xml:space="preserve"> </v>
          </cell>
          <cell r="D1170" t="str">
            <v xml:space="preserve">       DEF ST TAX - SOLD CO</v>
          </cell>
        </row>
        <row r="1171">
          <cell r="B1171">
            <v>4433</v>
          </cell>
          <cell r="C1171" t="str">
            <v xml:space="preserve"> </v>
          </cell>
          <cell r="D1171" t="str">
            <v xml:space="preserve">       DEF ST TAX - ORGN EXP</v>
          </cell>
        </row>
        <row r="1172">
          <cell r="B1172">
            <v>4435</v>
          </cell>
          <cell r="C1172" t="str">
            <v xml:space="preserve"> </v>
          </cell>
          <cell r="D1172" t="str">
            <v xml:space="preserve">       DEF ST TAX - BAD DEBT</v>
          </cell>
        </row>
        <row r="1173">
          <cell r="B1173">
            <v>4437</v>
          </cell>
          <cell r="C1173" t="str">
            <v xml:space="preserve"> </v>
          </cell>
          <cell r="D1173" t="str">
            <v xml:space="preserve">       DEF ST TAX - DEPRECIATI</v>
          </cell>
        </row>
        <row r="1174">
          <cell r="B1174">
            <v>4439</v>
          </cell>
          <cell r="C1174" t="str">
            <v xml:space="preserve"> </v>
          </cell>
          <cell r="D1174" t="str">
            <v xml:space="preserve">       DEF ST TAX - NOL</v>
          </cell>
        </row>
        <row r="1175">
          <cell r="B1175">
            <v>4441</v>
          </cell>
          <cell r="C1175" t="str">
            <v xml:space="preserve"> </v>
          </cell>
          <cell r="D1175" t="str">
            <v xml:space="preserve">       DEF ST TAX - CONT PROP</v>
          </cell>
        </row>
        <row r="1176">
          <cell r="B1176">
            <v>4443</v>
          </cell>
          <cell r="C1176" t="str">
            <v xml:space="preserve"> </v>
          </cell>
          <cell r="D1176" t="str">
            <v xml:space="preserve">       DEF ST TAX - AMT</v>
          </cell>
        </row>
        <row r="1177">
          <cell r="B1177">
            <v>4445</v>
          </cell>
          <cell r="C1177" t="str">
            <v xml:space="preserve"> </v>
          </cell>
          <cell r="D1177" t="str">
            <v xml:space="preserve">       DEF ST TAX - RES CAP FE</v>
          </cell>
        </row>
        <row r="1178">
          <cell r="B1178">
            <v>4455</v>
          </cell>
          <cell r="C1178" t="str">
            <v xml:space="preserve"> </v>
          </cell>
          <cell r="D1178" t="str">
            <v xml:space="preserve">     DEFERRED INV TAX CREDITS</v>
          </cell>
        </row>
        <row r="1179">
          <cell r="B1179">
            <v>4460</v>
          </cell>
          <cell r="C1179" t="str">
            <v xml:space="preserve"> </v>
          </cell>
          <cell r="D1179" t="str">
            <v xml:space="preserve">      UNAMORT INVEST TAX CREDI</v>
          </cell>
        </row>
        <row r="1180">
          <cell r="B1180">
            <v>4465</v>
          </cell>
          <cell r="C1180" t="str">
            <v xml:space="preserve"> </v>
          </cell>
          <cell r="D1180" t="str">
            <v xml:space="preserve">     LONG TERM DEBT</v>
          </cell>
        </row>
        <row r="1181">
          <cell r="B1181">
            <v>4470</v>
          </cell>
          <cell r="C1181" t="str">
            <v xml:space="preserve"> </v>
          </cell>
          <cell r="D1181" t="str">
            <v xml:space="preserve">      LONG TERM NOTES PAYABLE</v>
          </cell>
        </row>
        <row r="1182">
          <cell r="B1182">
            <v>4475</v>
          </cell>
          <cell r="C1182" t="str">
            <v>10</v>
          </cell>
          <cell r="D1182" t="str">
            <v xml:space="preserve">       L/T NOTES PAYABLE</v>
          </cell>
        </row>
        <row r="1183">
          <cell r="B1183">
            <v>4475</v>
          </cell>
          <cell r="C1183" t="str">
            <v>11</v>
          </cell>
          <cell r="D1183" t="str">
            <v xml:space="preserve">       L/T N/P $180M 07/06</v>
          </cell>
        </row>
        <row r="1184">
          <cell r="B1184">
            <v>4475</v>
          </cell>
          <cell r="C1184" t="str">
            <v>12</v>
          </cell>
          <cell r="D1184" t="str">
            <v xml:space="preserve">       L/T N/P - IPRI</v>
          </cell>
        </row>
        <row r="1185">
          <cell r="B1185">
            <v>4475</v>
          </cell>
          <cell r="C1185" t="str">
            <v>13</v>
          </cell>
          <cell r="D1185" t="str">
            <v xml:space="preserve">       L/T N/P TO IDS LIFE INS</v>
          </cell>
        </row>
        <row r="1186">
          <cell r="B1186">
            <v>4475</v>
          </cell>
          <cell r="C1186" t="str">
            <v>14</v>
          </cell>
          <cell r="D1186" t="str">
            <v xml:space="preserve">       L/T N/P TEACHERS 8.95%</v>
          </cell>
        </row>
        <row r="1187">
          <cell r="B1187">
            <v>4475</v>
          </cell>
          <cell r="C1187" t="str">
            <v>15</v>
          </cell>
          <cell r="D1187" t="str">
            <v xml:space="preserve">       L/T N/P $50MM</v>
          </cell>
        </row>
        <row r="1188">
          <cell r="B1188">
            <v>4475</v>
          </cell>
          <cell r="C1188" t="str">
            <v>16</v>
          </cell>
          <cell r="D1188" t="str">
            <v xml:space="preserve">       L/T N/P AMERICAN NATL</v>
          </cell>
        </row>
        <row r="1189">
          <cell r="B1189">
            <v>4475</v>
          </cell>
          <cell r="C1189" t="str">
            <v>17</v>
          </cell>
          <cell r="D1189" t="str">
            <v xml:space="preserve">       L/T N/P CENTURY 21</v>
          </cell>
        </row>
        <row r="1190">
          <cell r="B1190">
            <v>4475</v>
          </cell>
          <cell r="C1190" t="str">
            <v>18</v>
          </cell>
          <cell r="D1190" t="str">
            <v xml:space="preserve">       L/T N/P 20M @ 4.55%</v>
          </cell>
        </row>
        <row r="1191">
          <cell r="B1191">
            <v>4475</v>
          </cell>
          <cell r="C1191" t="str">
            <v>19</v>
          </cell>
          <cell r="D1191" t="str">
            <v xml:space="preserve">       L/T N/P 20M @ 4.62</v>
          </cell>
        </row>
        <row r="1192">
          <cell r="B1192">
            <v>4475</v>
          </cell>
          <cell r="C1192" t="str">
            <v>20</v>
          </cell>
          <cell r="D1192" t="str">
            <v xml:space="preserve">       L/T N/P TEACHERS 9.16%</v>
          </cell>
        </row>
        <row r="1193">
          <cell r="B1193">
            <v>4475</v>
          </cell>
          <cell r="C1193" t="str">
            <v>21</v>
          </cell>
          <cell r="D1193" t="str">
            <v xml:space="preserve">       L/T DEBT-SOUTHERN GULF</v>
          </cell>
        </row>
        <row r="1194">
          <cell r="B1194">
            <v>4475</v>
          </cell>
          <cell r="C1194" t="str">
            <v>22</v>
          </cell>
          <cell r="D1194" t="str">
            <v xml:space="preserve">       L/T N/P TEACHERS 9.01%</v>
          </cell>
        </row>
        <row r="1195">
          <cell r="B1195">
            <v>4475</v>
          </cell>
          <cell r="C1195" t="str">
            <v>23</v>
          </cell>
          <cell r="D1195" t="str">
            <v xml:space="preserve">       N/P CITY OF ST PETERSBU</v>
          </cell>
        </row>
        <row r="1196">
          <cell r="B1196">
            <v>4475</v>
          </cell>
          <cell r="C1196" t="str">
            <v>24</v>
          </cell>
          <cell r="D1196" t="str">
            <v xml:space="preserve">       N/P CITY OF ST PETERSBU</v>
          </cell>
        </row>
        <row r="1197">
          <cell r="B1197">
            <v>4475</v>
          </cell>
          <cell r="C1197" t="str">
            <v>25</v>
          </cell>
          <cell r="D1197" t="str">
            <v xml:space="preserve">       L/T N/P LINCOLN/AMERICA</v>
          </cell>
        </row>
        <row r="1198">
          <cell r="B1198">
            <v>4475</v>
          </cell>
          <cell r="C1198" t="str">
            <v>26</v>
          </cell>
          <cell r="D1198" t="str">
            <v xml:space="preserve">       L/T N/P FIRST UNION</v>
          </cell>
        </row>
        <row r="1199">
          <cell r="B1199">
            <v>4475</v>
          </cell>
          <cell r="C1199" t="str">
            <v>27</v>
          </cell>
          <cell r="D1199" t="str">
            <v xml:space="preserve">       L/T N/P $41MM 8.42%</v>
          </cell>
        </row>
        <row r="1200">
          <cell r="B1200">
            <v>4475</v>
          </cell>
          <cell r="C1200" t="str">
            <v>28</v>
          </cell>
          <cell r="D1200" t="str">
            <v xml:space="preserve">       L/T DEBT BERMUDA</v>
          </cell>
        </row>
        <row r="1201">
          <cell r="B1201">
            <v>4475</v>
          </cell>
          <cell r="C1201" t="str">
            <v>29</v>
          </cell>
          <cell r="D1201" t="str">
            <v xml:space="preserve">       L/T N/P TO TIERRA VERDE</v>
          </cell>
        </row>
        <row r="1202">
          <cell r="B1202">
            <v>4475</v>
          </cell>
          <cell r="C1202" t="str">
            <v>30</v>
          </cell>
          <cell r="D1202" t="str">
            <v xml:space="preserve">       L/T N/P TO OFFICERS</v>
          </cell>
        </row>
        <row r="1203">
          <cell r="B1203">
            <v>4480</v>
          </cell>
          <cell r="C1203" t="str">
            <v xml:space="preserve"> </v>
          </cell>
          <cell r="D1203" t="str">
            <v xml:space="preserve">      BOOK VALUE IN EXCESS INV</v>
          </cell>
        </row>
        <row r="1204">
          <cell r="B1204">
            <v>4485</v>
          </cell>
          <cell r="C1204" t="str">
            <v xml:space="preserve"> </v>
          </cell>
          <cell r="D1204" t="str">
            <v xml:space="preserve">      UNAMORT EXCESS BK VAL</v>
          </cell>
        </row>
        <row r="1205">
          <cell r="B1205">
            <v>4490</v>
          </cell>
          <cell r="C1205" t="str">
            <v xml:space="preserve"> </v>
          </cell>
          <cell r="D1205" t="str">
            <v xml:space="preserve">      ACCUM AMORT OF EXC BK VA</v>
          </cell>
        </row>
        <row r="1206">
          <cell r="B1206">
            <v>4495</v>
          </cell>
          <cell r="C1206" t="str">
            <v xml:space="preserve"> </v>
          </cell>
          <cell r="D1206" t="str">
            <v xml:space="preserve">      CURRENT MATURITY L/T DEB</v>
          </cell>
        </row>
        <row r="1207">
          <cell r="B1207">
            <v>4500</v>
          </cell>
          <cell r="C1207" t="str">
            <v xml:space="preserve"> </v>
          </cell>
          <cell r="D1207" t="str">
            <v xml:space="preserve">    CURRENT LIABILITIES</v>
          </cell>
        </row>
        <row r="1208">
          <cell r="B1208">
            <v>4505</v>
          </cell>
          <cell r="C1208" t="str">
            <v xml:space="preserve"> </v>
          </cell>
          <cell r="D1208" t="str">
            <v xml:space="preserve">     ACCOUNTS PAYABLE</v>
          </cell>
        </row>
        <row r="1209">
          <cell r="B1209">
            <v>4510</v>
          </cell>
          <cell r="C1209" t="str">
            <v xml:space="preserve"> </v>
          </cell>
          <cell r="D1209" t="str">
            <v xml:space="preserve">      ACCOUNTS PAYABLE TRADE</v>
          </cell>
        </row>
        <row r="1210">
          <cell r="B1210">
            <v>4515</v>
          </cell>
          <cell r="C1210" t="str">
            <v xml:space="preserve"> </v>
          </cell>
          <cell r="D1210" t="str">
            <v xml:space="preserve">       A/P TRADE</v>
          </cell>
        </row>
        <row r="1211">
          <cell r="B1211">
            <v>4516</v>
          </cell>
          <cell r="C1211" t="str">
            <v xml:space="preserve"> </v>
          </cell>
          <cell r="D1211" t="str">
            <v xml:space="preserve">       INTERCO TRADE PAY-CII</v>
          </cell>
        </row>
        <row r="1212">
          <cell r="B1212">
            <v>4517</v>
          </cell>
          <cell r="C1212" t="str">
            <v xml:space="preserve"> </v>
          </cell>
          <cell r="D1212" t="str">
            <v xml:space="preserve">       INTERCO TRADE PAY-CWP(U</v>
          </cell>
        </row>
        <row r="1213">
          <cell r="B1213">
            <v>4518</v>
          </cell>
          <cell r="C1213" t="str">
            <v xml:space="preserve"> </v>
          </cell>
          <cell r="D1213" t="str">
            <v xml:space="preserve">       INTERCO TRADE PAY-CISUS</v>
          </cell>
        </row>
        <row r="1214">
          <cell r="B1214">
            <v>4519</v>
          </cell>
          <cell r="C1214" t="str">
            <v xml:space="preserve"> </v>
          </cell>
          <cell r="D1214" t="str">
            <v xml:space="preserve">       INTERCO PAYABLE-CU(US)</v>
          </cell>
        </row>
        <row r="1215">
          <cell r="B1215">
            <v>4520</v>
          </cell>
          <cell r="C1215" t="str">
            <v xml:space="preserve"> </v>
          </cell>
          <cell r="D1215" t="str">
            <v xml:space="preserve">       A/P RETIREMENT PLANS</v>
          </cell>
        </row>
        <row r="1216">
          <cell r="B1216">
            <v>4521</v>
          </cell>
          <cell r="C1216" t="str">
            <v xml:space="preserve"> </v>
          </cell>
          <cell r="D1216" t="str">
            <v xml:space="preserve">       INTERCO PAYABLE-IPRI</v>
          </cell>
        </row>
        <row r="1217">
          <cell r="B1217">
            <v>4522</v>
          </cell>
          <cell r="C1217" t="str">
            <v xml:space="preserve"> </v>
          </cell>
          <cell r="D1217" t="str">
            <v xml:space="preserve">       INTERCO PAYABLE-CI</v>
          </cell>
        </row>
        <row r="1218">
          <cell r="B1218">
            <v>4523</v>
          </cell>
          <cell r="C1218" t="str">
            <v xml:space="preserve"> </v>
          </cell>
          <cell r="D1218" t="str">
            <v xml:space="preserve">       INTERCO PAYABLE-CWP(US)</v>
          </cell>
        </row>
        <row r="1219">
          <cell r="B1219">
            <v>4524</v>
          </cell>
          <cell r="C1219" t="str">
            <v xml:space="preserve"> </v>
          </cell>
          <cell r="D1219" t="str">
            <v xml:space="preserve">       INTERCO PAYABLE-CISUS</v>
          </cell>
        </row>
        <row r="1220">
          <cell r="B1220">
            <v>4525</v>
          </cell>
          <cell r="C1220" t="str">
            <v xml:space="preserve"> </v>
          </cell>
          <cell r="D1220" t="str">
            <v xml:space="preserve">       A/P TRADE - ACCRUAL</v>
          </cell>
        </row>
        <row r="1221">
          <cell r="B1221">
            <v>4526</v>
          </cell>
          <cell r="C1221" t="str">
            <v xml:space="preserve"> </v>
          </cell>
          <cell r="D1221" t="str">
            <v xml:space="preserve">       PAYROLL-CASH EXP PAYABL</v>
          </cell>
        </row>
        <row r="1222">
          <cell r="B1222">
            <v>4527</v>
          </cell>
          <cell r="C1222" t="str">
            <v xml:space="preserve"> </v>
          </cell>
          <cell r="D1222" t="str">
            <v xml:space="preserve">       A/P TRADE - RECD NOT VO</v>
          </cell>
        </row>
        <row r="1223">
          <cell r="B1223">
            <v>4528</v>
          </cell>
          <cell r="C1223" t="str">
            <v xml:space="preserve"> </v>
          </cell>
          <cell r="D1223" t="str">
            <v xml:space="preserve">       CONTRACT OBLIGATIONS</v>
          </cell>
        </row>
        <row r="1224">
          <cell r="B1224">
            <v>4529</v>
          </cell>
          <cell r="C1224" t="str">
            <v xml:space="preserve"> </v>
          </cell>
          <cell r="D1224" t="str">
            <v xml:space="preserve">       INTERCO PAYABLE-CU OU</v>
          </cell>
        </row>
        <row r="1225">
          <cell r="B1225">
            <v>4530</v>
          </cell>
          <cell r="C1225" t="str">
            <v xml:space="preserve"> </v>
          </cell>
          <cell r="D1225" t="str">
            <v xml:space="preserve">      ACCTS PAYABLE ASSOC COS</v>
          </cell>
        </row>
        <row r="1226">
          <cell r="B1226">
            <v>4535</v>
          </cell>
          <cell r="C1226" t="str">
            <v xml:space="preserve"> </v>
          </cell>
          <cell r="D1226" t="str">
            <v xml:space="preserve">       A/P-ASSOC COMPANIES</v>
          </cell>
        </row>
        <row r="1227">
          <cell r="B1227">
            <v>4540</v>
          </cell>
          <cell r="C1227" t="str">
            <v xml:space="preserve"> </v>
          </cell>
          <cell r="D1227" t="str">
            <v xml:space="preserve">      ACCOUNTS PAYABLE MISC</v>
          </cell>
        </row>
        <row r="1228">
          <cell r="B1228">
            <v>4545</v>
          </cell>
          <cell r="C1228" t="str">
            <v xml:space="preserve"> </v>
          </cell>
          <cell r="D1228" t="str">
            <v xml:space="preserve">       A/P MISCELLANEOUS</v>
          </cell>
        </row>
        <row r="1229">
          <cell r="B1229">
            <v>4547</v>
          </cell>
          <cell r="C1229" t="str">
            <v xml:space="preserve"> </v>
          </cell>
          <cell r="D1229" t="str">
            <v xml:space="preserve">       A/P CONVERSION CLEARING</v>
          </cell>
        </row>
        <row r="1230">
          <cell r="B1230">
            <v>4548</v>
          </cell>
          <cell r="C1230" t="str">
            <v xml:space="preserve"> </v>
          </cell>
          <cell r="D1230" t="str">
            <v xml:space="preserve">       A/P 3RD PARTY LIABILITY</v>
          </cell>
        </row>
        <row r="1231">
          <cell r="B1231">
            <v>4550</v>
          </cell>
          <cell r="C1231" t="str">
            <v xml:space="preserve"> </v>
          </cell>
          <cell r="D1231" t="str">
            <v xml:space="preserve">      DEF CREDITS</v>
          </cell>
        </row>
        <row r="1232">
          <cell r="B1232">
            <v>4555</v>
          </cell>
          <cell r="C1232" t="str">
            <v xml:space="preserve"> </v>
          </cell>
          <cell r="D1232" t="str">
            <v xml:space="preserve">       DEF CREDITS OTHER</v>
          </cell>
        </row>
        <row r="1233">
          <cell r="B1233">
            <v>4560</v>
          </cell>
          <cell r="C1233" t="str">
            <v xml:space="preserve"> </v>
          </cell>
          <cell r="D1233" t="str">
            <v xml:space="preserve">       AMORT DEF CREDITS</v>
          </cell>
        </row>
        <row r="1234">
          <cell r="B1234">
            <v>4565</v>
          </cell>
          <cell r="C1234" t="str">
            <v xml:space="preserve"> </v>
          </cell>
          <cell r="D1234" t="str">
            <v xml:space="preserve">      ADVANCES FROM UTILITIES </v>
          </cell>
        </row>
        <row r="1235">
          <cell r="B1235">
            <v>4570</v>
          </cell>
          <cell r="C1235" t="str">
            <v xml:space="preserve"> </v>
          </cell>
          <cell r="D1235" t="str">
            <v xml:space="preserve">     NOTES PAYABLE TO BANKS</v>
          </cell>
        </row>
        <row r="1236">
          <cell r="B1236">
            <v>4575</v>
          </cell>
          <cell r="C1236" t="str">
            <v xml:space="preserve"> </v>
          </cell>
          <cell r="D1236" t="str">
            <v xml:space="preserve">      NOTES PAYABLE SHORT TERM</v>
          </cell>
        </row>
        <row r="1237">
          <cell r="B1237">
            <v>4580</v>
          </cell>
          <cell r="C1237" t="str">
            <v>10</v>
          </cell>
          <cell r="D1237" t="str">
            <v xml:space="preserve">       N/P SHORT TERM</v>
          </cell>
        </row>
        <row r="1238">
          <cell r="B1238">
            <v>4580</v>
          </cell>
          <cell r="C1238" t="str">
            <v>11</v>
          </cell>
          <cell r="D1238" t="str">
            <v xml:space="preserve">       N/P CHASE</v>
          </cell>
        </row>
        <row r="1239">
          <cell r="B1239">
            <v>4580</v>
          </cell>
          <cell r="C1239" t="str">
            <v>12</v>
          </cell>
          <cell r="D1239" t="str">
            <v xml:space="preserve">       N/P BANK OF AMERICA</v>
          </cell>
        </row>
        <row r="1240">
          <cell r="B1240">
            <v>4580</v>
          </cell>
          <cell r="C1240" t="str">
            <v>13</v>
          </cell>
          <cell r="D1240" t="str">
            <v xml:space="preserve">       N/P C &amp; S NATIONAL BANK</v>
          </cell>
        </row>
        <row r="1241">
          <cell r="B1241">
            <v>4580</v>
          </cell>
          <cell r="C1241" t="str">
            <v>14</v>
          </cell>
          <cell r="D1241" t="str">
            <v xml:space="preserve">       N/P NATIONS BANK</v>
          </cell>
        </row>
        <row r="1242">
          <cell r="B1242">
            <v>4580</v>
          </cell>
          <cell r="C1242" t="str">
            <v>15</v>
          </cell>
          <cell r="D1242" t="str">
            <v xml:space="preserve">       S/T N/P FIRST UNION</v>
          </cell>
        </row>
        <row r="1243">
          <cell r="B1243">
            <v>4580</v>
          </cell>
          <cell r="C1243" t="str">
            <v>16</v>
          </cell>
          <cell r="D1243" t="str">
            <v xml:space="preserve">       N/P UTIL SUPPLY AMERICA</v>
          </cell>
        </row>
        <row r="1244">
          <cell r="B1244">
            <v>4585</v>
          </cell>
          <cell r="C1244" t="str">
            <v xml:space="preserve"> </v>
          </cell>
          <cell r="D1244" t="str">
            <v xml:space="preserve">      N/P TO ASSOC COS UI</v>
          </cell>
        </row>
        <row r="1245">
          <cell r="B1245">
            <v>4590</v>
          </cell>
          <cell r="C1245" t="str">
            <v xml:space="preserve"> </v>
          </cell>
          <cell r="D1245" t="str">
            <v xml:space="preserve">     CUSTOMER DEPOSITS</v>
          </cell>
        </row>
        <row r="1246">
          <cell r="B1246">
            <v>4595</v>
          </cell>
          <cell r="C1246" t="str">
            <v xml:space="preserve"> </v>
          </cell>
          <cell r="D1246" t="str">
            <v xml:space="preserve">      CUSTOMER DEPOSITS</v>
          </cell>
        </row>
        <row r="1247">
          <cell r="B1247">
            <v>4600</v>
          </cell>
          <cell r="C1247" t="str">
            <v xml:space="preserve"> </v>
          </cell>
          <cell r="D1247" t="str">
            <v xml:space="preserve">      METER DEPOSITS</v>
          </cell>
        </row>
        <row r="1248">
          <cell r="B1248">
            <v>4605</v>
          </cell>
          <cell r="C1248" t="str">
            <v xml:space="preserve"> </v>
          </cell>
          <cell r="D1248" t="str">
            <v xml:space="preserve">     ACCRUED TAXES</v>
          </cell>
        </row>
        <row r="1249">
          <cell r="B1249">
            <v>4610</v>
          </cell>
          <cell r="C1249" t="str">
            <v xml:space="preserve"> </v>
          </cell>
          <cell r="D1249" t="str">
            <v xml:space="preserve">      ACCRUED TAXES</v>
          </cell>
        </row>
        <row r="1250">
          <cell r="B1250">
            <v>4612</v>
          </cell>
          <cell r="C1250" t="str">
            <v xml:space="preserve"> </v>
          </cell>
          <cell r="D1250" t="str">
            <v xml:space="preserve">       ACCRUED TAXES GENERAL</v>
          </cell>
        </row>
        <row r="1251">
          <cell r="B1251">
            <v>4614</v>
          </cell>
          <cell r="C1251" t="str">
            <v xml:space="preserve"> </v>
          </cell>
          <cell r="D1251" t="str">
            <v xml:space="preserve">       ACCRUED GROSS RECEIPT T</v>
          </cell>
        </row>
        <row r="1252">
          <cell r="B1252">
            <v>4616</v>
          </cell>
          <cell r="C1252" t="str">
            <v xml:space="preserve"> </v>
          </cell>
          <cell r="D1252" t="str">
            <v xml:space="preserve">       ACCRUED FRANCHISE TAX A</v>
          </cell>
        </row>
        <row r="1253">
          <cell r="B1253">
            <v>4617</v>
          </cell>
          <cell r="C1253" t="str">
            <v xml:space="preserve"> </v>
          </cell>
          <cell r="D1253" t="str">
            <v xml:space="preserve">       ACCRUED FRANCHISE TAX B</v>
          </cell>
        </row>
        <row r="1254">
          <cell r="B1254">
            <v>4618</v>
          </cell>
          <cell r="C1254" t="str">
            <v xml:space="preserve"> </v>
          </cell>
          <cell r="D1254" t="str">
            <v xml:space="preserve">       ACCRUED UTIL OR COMM TA</v>
          </cell>
        </row>
        <row r="1255">
          <cell r="B1255">
            <v>4620</v>
          </cell>
          <cell r="C1255" t="str">
            <v xml:space="preserve"> </v>
          </cell>
          <cell r="D1255" t="str">
            <v xml:space="preserve">       ACCRUED SAFE DRINKING A</v>
          </cell>
        </row>
        <row r="1256">
          <cell r="B1256">
            <v>4621</v>
          </cell>
          <cell r="C1256" t="str">
            <v xml:space="preserve"> </v>
          </cell>
          <cell r="D1256" t="str">
            <v xml:space="preserve">       ACCRUED DEQ PERMIT</v>
          </cell>
        </row>
        <row r="1257">
          <cell r="B1257">
            <v>4622</v>
          </cell>
          <cell r="C1257" t="str">
            <v xml:space="preserve"> </v>
          </cell>
          <cell r="D1257" t="str">
            <v xml:space="preserve">       ACCRUED SUI</v>
          </cell>
        </row>
        <row r="1258">
          <cell r="B1258">
            <v>4623</v>
          </cell>
          <cell r="C1258" t="str">
            <v xml:space="preserve"> </v>
          </cell>
          <cell r="D1258" t="str">
            <v xml:space="preserve">       ACCRUED TCEQ</v>
          </cell>
        </row>
        <row r="1259">
          <cell r="B1259">
            <v>4624</v>
          </cell>
          <cell r="C1259" t="str">
            <v xml:space="preserve"> </v>
          </cell>
          <cell r="D1259" t="str">
            <v xml:space="preserve">       ACCRUED ST DISABILITY</v>
          </cell>
        </row>
        <row r="1260">
          <cell r="B1260">
            <v>4626</v>
          </cell>
          <cell r="C1260" t="str">
            <v xml:space="preserve"> </v>
          </cell>
          <cell r="D1260" t="str">
            <v xml:space="preserve">       ACCRUED ASSOCIATION FEE</v>
          </cell>
        </row>
        <row r="1261">
          <cell r="B1261">
            <v>4628</v>
          </cell>
          <cell r="C1261" t="str">
            <v xml:space="preserve"> </v>
          </cell>
          <cell r="D1261" t="str">
            <v xml:space="preserve">       ACCRUED REAL EST TAX</v>
          </cell>
        </row>
        <row r="1262">
          <cell r="B1262">
            <v>4630</v>
          </cell>
          <cell r="C1262" t="str">
            <v xml:space="preserve"> </v>
          </cell>
          <cell r="D1262" t="str">
            <v xml:space="preserve">       ACCRUED PERS PROP &amp; ICT</v>
          </cell>
        </row>
        <row r="1263">
          <cell r="B1263">
            <v>4632</v>
          </cell>
          <cell r="C1263" t="str">
            <v xml:space="preserve"> </v>
          </cell>
          <cell r="D1263" t="str">
            <v xml:space="preserve">       ACCRUED SPECIAL ASSESSM</v>
          </cell>
        </row>
        <row r="1264">
          <cell r="B1264">
            <v>4634</v>
          </cell>
          <cell r="C1264" t="str">
            <v xml:space="preserve"> </v>
          </cell>
          <cell r="D1264" t="str">
            <v xml:space="preserve">       ACCRUED SALES TAX</v>
          </cell>
        </row>
        <row r="1265">
          <cell r="B1265">
            <v>4636</v>
          </cell>
          <cell r="C1265" t="str">
            <v xml:space="preserve"> </v>
          </cell>
          <cell r="D1265" t="str">
            <v xml:space="preserve">       ACCRUED COUNTY TAX A</v>
          </cell>
        </row>
        <row r="1266">
          <cell r="B1266">
            <v>4637</v>
          </cell>
          <cell r="C1266" t="str">
            <v xml:space="preserve"> </v>
          </cell>
          <cell r="D1266" t="str">
            <v xml:space="preserve">       ACCRUED COUNTY TAX B</v>
          </cell>
        </row>
        <row r="1267">
          <cell r="B1267">
            <v>4638</v>
          </cell>
          <cell r="C1267" t="str">
            <v xml:space="preserve"> </v>
          </cell>
          <cell r="D1267" t="str">
            <v xml:space="preserve">       ACCRUED CITY TAX A</v>
          </cell>
        </row>
        <row r="1268">
          <cell r="B1268">
            <v>4639</v>
          </cell>
          <cell r="C1268" t="str">
            <v xml:space="preserve"> </v>
          </cell>
          <cell r="D1268" t="str">
            <v xml:space="preserve">       ACCRUED CITY TAX B</v>
          </cell>
        </row>
        <row r="1269">
          <cell r="B1269">
            <v>4640</v>
          </cell>
          <cell r="C1269" t="str">
            <v xml:space="preserve"> </v>
          </cell>
          <cell r="D1269" t="str">
            <v xml:space="preserve">       ACCRUED RESTOR FUND</v>
          </cell>
        </row>
        <row r="1270">
          <cell r="B1270">
            <v>4642</v>
          </cell>
          <cell r="C1270" t="str">
            <v xml:space="preserve"> </v>
          </cell>
          <cell r="D1270" t="str">
            <v xml:space="preserve">      ACCRUED ST W/H TAX</v>
          </cell>
        </row>
        <row r="1271">
          <cell r="B1271">
            <v>4642</v>
          </cell>
          <cell r="C1271" t="str">
            <v>10</v>
          </cell>
          <cell r="D1271" t="str">
            <v xml:space="preserve">       ACCRUED ST W/H TAX GEOR</v>
          </cell>
        </row>
        <row r="1272">
          <cell r="B1272">
            <v>4642</v>
          </cell>
          <cell r="C1272" t="str">
            <v>11</v>
          </cell>
          <cell r="D1272" t="str">
            <v xml:space="preserve">       ACCRUED ST W/H TAX ILLI</v>
          </cell>
        </row>
        <row r="1273">
          <cell r="B1273">
            <v>4642</v>
          </cell>
          <cell r="C1273" t="str">
            <v>12</v>
          </cell>
          <cell r="D1273" t="str">
            <v xml:space="preserve">       ACCRUED ST W/H TAX INDI</v>
          </cell>
        </row>
        <row r="1274">
          <cell r="B1274">
            <v>4642</v>
          </cell>
          <cell r="C1274" t="str">
            <v>13</v>
          </cell>
          <cell r="D1274" t="str">
            <v xml:space="preserve">       ACCRUED ST W/H TAX MISS</v>
          </cell>
        </row>
        <row r="1275">
          <cell r="B1275">
            <v>4642</v>
          </cell>
          <cell r="C1275" t="str">
            <v>14</v>
          </cell>
          <cell r="D1275" t="str">
            <v xml:space="preserve">       ACCRUED ST W/H TAX N C</v>
          </cell>
        </row>
        <row r="1276">
          <cell r="B1276">
            <v>4642</v>
          </cell>
          <cell r="C1276" t="str">
            <v>15</v>
          </cell>
          <cell r="D1276" t="str">
            <v xml:space="preserve">       ACCRUED ST W/H TAX OHIO</v>
          </cell>
        </row>
        <row r="1277">
          <cell r="B1277">
            <v>4642</v>
          </cell>
          <cell r="C1277" t="str">
            <v>16</v>
          </cell>
          <cell r="D1277" t="str">
            <v xml:space="preserve">       ACCRUED ST W/H TAX S C</v>
          </cell>
        </row>
        <row r="1278">
          <cell r="B1278">
            <v>4642</v>
          </cell>
          <cell r="C1278" t="str">
            <v>17</v>
          </cell>
          <cell r="D1278" t="str">
            <v xml:space="preserve">       ACCRUED ST W/H TAX NONR</v>
          </cell>
        </row>
        <row r="1279">
          <cell r="B1279">
            <v>4642</v>
          </cell>
          <cell r="C1279" t="str">
            <v>18</v>
          </cell>
          <cell r="D1279" t="str">
            <v xml:space="preserve">       ACCRUED ST W/H TAX WISC</v>
          </cell>
        </row>
        <row r="1280">
          <cell r="B1280">
            <v>4642</v>
          </cell>
          <cell r="C1280" t="str">
            <v>19</v>
          </cell>
          <cell r="D1280" t="str">
            <v xml:space="preserve">       ACCRUED ST W/H TAX LOUI</v>
          </cell>
        </row>
        <row r="1281">
          <cell r="B1281">
            <v>4642</v>
          </cell>
          <cell r="C1281" t="str">
            <v>20</v>
          </cell>
          <cell r="D1281" t="str">
            <v xml:space="preserve">       ACCRUED ST W/H TAX TENN</v>
          </cell>
        </row>
        <row r="1282">
          <cell r="B1282">
            <v>4642</v>
          </cell>
          <cell r="C1282" t="str">
            <v>21</v>
          </cell>
          <cell r="D1282" t="str">
            <v xml:space="preserve">       ACCRUED ST W/H TAX MARY</v>
          </cell>
        </row>
        <row r="1283">
          <cell r="B1283">
            <v>4642</v>
          </cell>
          <cell r="C1283" t="str">
            <v>22</v>
          </cell>
          <cell r="D1283" t="str">
            <v xml:space="preserve">       ACCRUED ST W/H TAX PA</v>
          </cell>
        </row>
        <row r="1284">
          <cell r="B1284">
            <v>4642</v>
          </cell>
          <cell r="C1284" t="str">
            <v>23</v>
          </cell>
          <cell r="D1284" t="str">
            <v xml:space="preserve">       ACCRUED ST W/H TAX NJ</v>
          </cell>
        </row>
        <row r="1285">
          <cell r="B1285">
            <v>4642</v>
          </cell>
          <cell r="C1285" t="str">
            <v>24</v>
          </cell>
          <cell r="D1285" t="str">
            <v xml:space="preserve">       ACCRUED ST W/H TAX VIRG</v>
          </cell>
        </row>
        <row r="1286">
          <cell r="B1286">
            <v>4657</v>
          </cell>
          <cell r="C1286" t="str">
            <v xml:space="preserve"> </v>
          </cell>
          <cell r="D1286" t="str">
            <v xml:space="preserve">       ACCRUED INCOME TAX</v>
          </cell>
        </row>
        <row r="1287">
          <cell r="B1287">
            <v>4659</v>
          </cell>
          <cell r="C1287" t="str">
            <v xml:space="preserve"> </v>
          </cell>
          <cell r="D1287" t="str">
            <v xml:space="preserve">       ACCRUED FED INCOME TAX</v>
          </cell>
        </row>
        <row r="1288">
          <cell r="B1288">
            <v>4661</v>
          </cell>
          <cell r="C1288" t="str">
            <v xml:space="preserve"> </v>
          </cell>
          <cell r="D1288" t="str">
            <v xml:space="preserve">       ACCRUED ST INCOME TAX</v>
          </cell>
        </row>
        <row r="1289">
          <cell r="B1289">
            <v>4670</v>
          </cell>
          <cell r="C1289" t="str">
            <v xml:space="preserve"> </v>
          </cell>
          <cell r="D1289" t="str">
            <v xml:space="preserve">     ACCRUED INTEREST</v>
          </cell>
        </row>
        <row r="1290">
          <cell r="B1290">
            <v>4675</v>
          </cell>
          <cell r="C1290" t="str">
            <v xml:space="preserve"> </v>
          </cell>
          <cell r="D1290" t="str">
            <v xml:space="preserve">      ACCRUED INTEREST</v>
          </cell>
        </row>
        <row r="1291">
          <cell r="B1291">
            <v>4680</v>
          </cell>
          <cell r="C1291" t="str">
            <v xml:space="preserve"> </v>
          </cell>
          <cell r="D1291" t="str">
            <v xml:space="preserve">       ACCRUED L/T INTEREST</v>
          </cell>
        </row>
        <row r="1292">
          <cell r="B1292">
            <v>4685</v>
          </cell>
          <cell r="C1292" t="str">
            <v xml:space="preserve"> </v>
          </cell>
          <cell r="D1292" t="str">
            <v xml:space="preserve">       ACCRUED CUST DEP INTERE</v>
          </cell>
        </row>
        <row r="1293">
          <cell r="B1293">
            <v>4690</v>
          </cell>
          <cell r="C1293" t="str">
            <v xml:space="preserve"> </v>
          </cell>
          <cell r="D1293" t="str">
            <v xml:space="preserve">       ACCRUED INS CO INTEREST</v>
          </cell>
        </row>
        <row r="1294">
          <cell r="B1294">
            <v>4695</v>
          </cell>
          <cell r="C1294" t="str">
            <v xml:space="preserve"> </v>
          </cell>
          <cell r="D1294" t="str">
            <v xml:space="preserve">       ACCRUED S/T BK DEBT INT</v>
          </cell>
        </row>
        <row r="1295">
          <cell r="B1295">
            <v>4700</v>
          </cell>
          <cell r="C1295" t="str">
            <v xml:space="preserve"> </v>
          </cell>
          <cell r="D1295" t="str">
            <v xml:space="preserve">     ACCRUED SALARIES</v>
          </cell>
        </row>
        <row r="1296">
          <cell r="B1296">
            <v>4705</v>
          </cell>
          <cell r="C1296" t="str">
            <v xml:space="preserve"> </v>
          </cell>
          <cell r="D1296" t="str">
            <v xml:space="preserve">      SALARIES PAYABLE</v>
          </cell>
        </row>
        <row r="1297">
          <cell r="B1297">
            <v>4710</v>
          </cell>
          <cell r="C1297" t="str">
            <v xml:space="preserve"> </v>
          </cell>
          <cell r="D1297" t="str">
            <v xml:space="preserve">     DEFERRED REVENUE</v>
          </cell>
        </row>
        <row r="1298">
          <cell r="B1298">
            <v>4715</v>
          </cell>
          <cell r="C1298" t="str">
            <v xml:space="preserve"> </v>
          </cell>
          <cell r="D1298" t="str">
            <v xml:space="preserve">      DEFERRED REVENUE</v>
          </cell>
        </row>
        <row r="1299">
          <cell r="B1299">
            <v>4720</v>
          </cell>
          <cell r="C1299" t="str">
            <v xml:space="preserve"> </v>
          </cell>
          <cell r="D1299" t="str">
            <v xml:space="preserve">     RESERVE-PEND REG MATTER</v>
          </cell>
        </row>
        <row r="1300">
          <cell r="B1300">
            <v>4725</v>
          </cell>
          <cell r="C1300" t="str">
            <v xml:space="preserve"> </v>
          </cell>
          <cell r="D1300" t="str">
            <v xml:space="preserve">      RESERVE-PEND REG MATTER</v>
          </cell>
        </row>
        <row r="1301">
          <cell r="B1301">
            <v>4730</v>
          </cell>
          <cell r="C1301" t="str">
            <v xml:space="preserve"> </v>
          </cell>
          <cell r="D1301" t="str">
            <v xml:space="preserve">     PAYABLE TO DEVELOPERS</v>
          </cell>
        </row>
        <row r="1302">
          <cell r="B1302">
            <v>4735</v>
          </cell>
          <cell r="C1302" t="str">
            <v xml:space="preserve"> </v>
          </cell>
          <cell r="D1302" t="str">
            <v xml:space="preserve">      PAYABLE TO DEVELOPER</v>
          </cell>
        </row>
        <row r="1303">
          <cell r="B1303">
            <v>4740</v>
          </cell>
          <cell r="C1303" t="str">
            <v xml:space="preserve"> </v>
          </cell>
          <cell r="D1303" t="str">
            <v xml:space="preserve">   TOTAL EQUITY</v>
          </cell>
        </row>
        <row r="1304">
          <cell r="B1304">
            <v>4745</v>
          </cell>
          <cell r="C1304" t="str">
            <v xml:space="preserve"> </v>
          </cell>
          <cell r="D1304" t="str">
            <v xml:space="preserve">    EQUITY</v>
          </cell>
        </row>
        <row r="1305">
          <cell r="B1305">
            <v>4750</v>
          </cell>
          <cell r="C1305" t="str">
            <v xml:space="preserve"> </v>
          </cell>
          <cell r="D1305" t="str">
            <v xml:space="preserve">     COMMON SHAREHOLD EQUITY</v>
          </cell>
        </row>
        <row r="1306">
          <cell r="B1306">
            <v>4755</v>
          </cell>
          <cell r="C1306" t="str">
            <v xml:space="preserve"> </v>
          </cell>
          <cell r="D1306" t="str">
            <v xml:space="preserve">      COMMON STOCK / CS SUBSCR</v>
          </cell>
        </row>
        <row r="1307">
          <cell r="B1307">
            <v>4760</v>
          </cell>
          <cell r="C1307" t="str">
            <v xml:space="preserve"> </v>
          </cell>
          <cell r="D1307" t="str">
            <v xml:space="preserve">       COMMON STOCK</v>
          </cell>
        </row>
        <row r="1308">
          <cell r="B1308">
            <v>4765</v>
          </cell>
          <cell r="C1308" t="str">
            <v xml:space="preserve"> </v>
          </cell>
          <cell r="D1308" t="str">
            <v xml:space="preserve">       COMMON STOCK SUBSCRIBED</v>
          </cell>
        </row>
        <row r="1309">
          <cell r="B1309">
            <v>4770</v>
          </cell>
          <cell r="C1309" t="str">
            <v xml:space="preserve"> </v>
          </cell>
          <cell r="D1309" t="str">
            <v xml:space="preserve">      DEFERRED COMP-RESTRICTED</v>
          </cell>
        </row>
        <row r="1310">
          <cell r="B1310">
            <v>4775</v>
          </cell>
          <cell r="C1310" t="str">
            <v xml:space="preserve"> </v>
          </cell>
          <cell r="D1310" t="str">
            <v xml:space="preserve">      PREM ON COMMON STOCK</v>
          </cell>
        </row>
        <row r="1311">
          <cell r="B1311">
            <v>4780</v>
          </cell>
          <cell r="C1311" t="str">
            <v xml:space="preserve"> </v>
          </cell>
          <cell r="D1311" t="str">
            <v xml:space="preserve">      PAID IN CAPITAL</v>
          </cell>
        </row>
        <row r="1312">
          <cell r="B1312">
            <v>4785</v>
          </cell>
          <cell r="C1312" t="str">
            <v xml:space="preserve"> </v>
          </cell>
          <cell r="D1312" t="str">
            <v xml:space="preserve">      MISC PAID IN CAPITAL</v>
          </cell>
        </row>
        <row r="1313">
          <cell r="B1313">
            <v>4790</v>
          </cell>
          <cell r="C1313" t="str">
            <v xml:space="preserve"> </v>
          </cell>
          <cell r="D1313" t="str">
            <v xml:space="preserve">      CAPITAL STOCK EXPENSE</v>
          </cell>
        </row>
        <row r="1314">
          <cell r="B1314">
            <v>4795</v>
          </cell>
          <cell r="C1314" t="str">
            <v xml:space="preserve"> </v>
          </cell>
          <cell r="D1314" t="str">
            <v xml:space="preserve">      UNDISTRIBUTED STOCK</v>
          </cell>
        </row>
        <row r="1315">
          <cell r="B1315">
            <v>4800</v>
          </cell>
          <cell r="C1315" t="str">
            <v xml:space="preserve"> </v>
          </cell>
          <cell r="D1315" t="str">
            <v xml:space="preserve">      OTHER COMPREHENSIVE INCO</v>
          </cell>
        </row>
        <row r="1316">
          <cell r="B1316">
            <v>4805</v>
          </cell>
          <cell r="C1316" t="str">
            <v xml:space="preserve"> </v>
          </cell>
          <cell r="D1316" t="str">
            <v xml:space="preserve">      TREASURY STOCK</v>
          </cell>
        </row>
        <row r="1317">
          <cell r="B1317">
            <v>4998</v>
          </cell>
          <cell r="C1317" t="str">
            <v xml:space="preserve"> </v>
          </cell>
          <cell r="D1317" t="str">
            <v xml:space="preserve">      RETAINED EARN-PRIOR YEAR</v>
          </cell>
        </row>
        <row r="1318">
          <cell r="B1318">
            <v>4999</v>
          </cell>
          <cell r="C1318" t="str">
            <v xml:space="preserve"> </v>
          </cell>
          <cell r="D1318" t="str">
            <v xml:space="preserve">      RETAINED EARN-CURRENT YR</v>
          </cell>
        </row>
        <row r="1319">
          <cell r="B1319">
            <v>5000</v>
          </cell>
          <cell r="C1319" t="str">
            <v xml:space="preserve"> </v>
          </cell>
          <cell r="D1319" t="str">
            <v xml:space="preserve">   TOTAL REVENUE</v>
          </cell>
        </row>
        <row r="1320">
          <cell r="B1320">
            <v>5005</v>
          </cell>
          <cell r="C1320" t="str">
            <v xml:space="preserve"> </v>
          </cell>
          <cell r="D1320" t="str">
            <v xml:space="preserve">    OPERATING REVENUES</v>
          </cell>
        </row>
        <row r="1321">
          <cell r="B1321">
            <v>5010</v>
          </cell>
          <cell r="C1321" t="str">
            <v xml:space="preserve"> </v>
          </cell>
          <cell r="D1321" t="str">
            <v xml:space="preserve">     WATER OPERATING REVENUES</v>
          </cell>
        </row>
        <row r="1322">
          <cell r="B1322">
            <v>5015</v>
          </cell>
          <cell r="C1322" t="str">
            <v xml:space="preserve"> </v>
          </cell>
          <cell r="D1322" t="str">
            <v xml:space="preserve">      WATER REVENUE</v>
          </cell>
        </row>
        <row r="1323">
          <cell r="B1323">
            <v>5020</v>
          </cell>
          <cell r="C1323" t="str">
            <v xml:space="preserve"> </v>
          </cell>
          <cell r="D1323" t="str">
            <v xml:space="preserve">       WATER REVENUE UNMETERED</v>
          </cell>
        </row>
        <row r="1324">
          <cell r="B1324">
            <v>5025</v>
          </cell>
          <cell r="C1324" t="str">
            <v xml:space="preserve"> </v>
          </cell>
          <cell r="D1324" t="str">
            <v xml:space="preserve">       WATER REVENUE-RESIDENTI</v>
          </cell>
        </row>
        <row r="1325">
          <cell r="B1325">
            <v>5030</v>
          </cell>
          <cell r="C1325" t="str">
            <v xml:space="preserve"> </v>
          </cell>
          <cell r="D1325" t="str">
            <v xml:space="preserve">       WATER REVENUE-ACCRUALS</v>
          </cell>
        </row>
        <row r="1326">
          <cell r="B1326">
            <v>5035</v>
          </cell>
          <cell r="C1326" t="str">
            <v xml:space="preserve"> </v>
          </cell>
          <cell r="D1326" t="str">
            <v xml:space="preserve">       WATER REVENUE-COMMERCIA</v>
          </cell>
        </row>
        <row r="1327">
          <cell r="B1327">
            <v>5040</v>
          </cell>
          <cell r="C1327" t="str">
            <v xml:space="preserve"> </v>
          </cell>
          <cell r="D1327" t="str">
            <v xml:space="preserve">       WATER REVENUE-INDUSTRIA</v>
          </cell>
        </row>
        <row r="1328">
          <cell r="B1328">
            <v>5045</v>
          </cell>
          <cell r="C1328" t="str">
            <v xml:space="preserve"> </v>
          </cell>
          <cell r="D1328" t="str">
            <v xml:space="preserve">       WATER REVENUE-PUBLIC AU</v>
          </cell>
        </row>
        <row r="1329">
          <cell r="B1329">
            <v>5050</v>
          </cell>
          <cell r="C1329" t="str">
            <v xml:space="preserve"> </v>
          </cell>
          <cell r="D1329" t="str">
            <v xml:space="preserve">       WATER REVENUE-MULT FAM </v>
          </cell>
        </row>
        <row r="1330">
          <cell r="B1330">
            <v>5051</v>
          </cell>
          <cell r="C1330" t="str">
            <v xml:space="preserve"> </v>
          </cell>
          <cell r="D1330" t="str">
            <v xml:space="preserve">       WATER REVENUE-STORM REC</v>
          </cell>
        </row>
        <row r="1331">
          <cell r="B1331">
            <v>5052</v>
          </cell>
          <cell r="C1331" t="str">
            <v xml:space="preserve"> </v>
          </cell>
          <cell r="D1331" t="str">
            <v xml:space="preserve">       WATER REVENUE-GUARANTEE</v>
          </cell>
        </row>
        <row r="1332">
          <cell r="B1332">
            <v>5055</v>
          </cell>
          <cell r="C1332" t="str">
            <v xml:space="preserve"> </v>
          </cell>
          <cell r="D1332" t="str">
            <v xml:space="preserve">      FIRE PROTECTION REVENUE</v>
          </cell>
        </row>
        <row r="1333">
          <cell r="B1333">
            <v>5060</v>
          </cell>
          <cell r="C1333" t="str">
            <v xml:space="preserve"> </v>
          </cell>
          <cell r="D1333" t="str">
            <v xml:space="preserve">       PUBLIC FIRE PROTECTION</v>
          </cell>
        </row>
        <row r="1334">
          <cell r="B1334">
            <v>5065</v>
          </cell>
          <cell r="C1334" t="str">
            <v xml:space="preserve"> </v>
          </cell>
          <cell r="D1334" t="str">
            <v xml:space="preserve">       PRIVATE FIRE PROTECTION</v>
          </cell>
        </row>
        <row r="1335">
          <cell r="B1335">
            <v>5070</v>
          </cell>
          <cell r="C1335" t="str">
            <v xml:space="preserve"> </v>
          </cell>
          <cell r="D1335" t="str">
            <v xml:space="preserve">      OTHER SALES TO PUBLIC AU</v>
          </cell>
        </row>
        <row r="1336">
          <cell r="B1336">
            <v>5075</v>
          </cell>
          <cell r="C1336" t="str">
            <v xml:space="preserve"> </v>
          </cell>
          <cell r="D1336" t="str">
            <v xml:space="preserve">      SALES TO IRRIGATION CUST</v>
          </cell>
        </row>
        <row r="1337">
          <cell r="B1337">
            <v>5080</v>
          </cell>
          <cell r="C1337" t="str">
            <v xml:space="preserve"> </v>
          </cell>
          <cell r="D1337" t="str">
            <v xml:space="preserve">      SALES FOR RESALE</v>
          </cell>
        </row>
        <row r="1338">
          <cell r="B1338">
            <v>5085</v>
          </cell>
          <cell r="C1338" t="str">
            <v xml:space="preserve"> </v>
          </cell>
          <cell r="D1338" t="str">
            <v xml:space="preserve">      INTERDEPARTMENTAL SALES</v>
          </cell>
        </row>
        <row r="1339">
          <cell r="B1339">
            <v>5090</v>
          </cell>
          <cell r="C1339" t="str">
            <v xml:space="preserve"> </v>
          </cell>
          <cell r="D1339" t="str">
            <v xml:space="preserve">     SEWER OPERATING REVENUES</v>
          </cell>
        </row>
        <row r="1340">
          <cell r="B1340">
            <v>5095</v>
          </cell>
          <cell r="C1340" t="str">
            <v xml:space="preserve"> </v>
          </cell>
          <cell r="D1340" t="str">
            <v xml:space="preserve">      SEWER REVENUE FLAT</v>
          </cell>
        </row>
        <row r="1341">
          <cell r="B1341">
            <v>5100</v>
          </cell>
          <cell r="C1341" t="str">
            <v xml:space="preserve"> </v>
          </cell>
          <cell r="D1341" t="str">
            <v xml:space="preserve">       SEWER REVENUE-RESIDENTI</v>
          </cell>
        </row>
        <row r="1342">
          <cell r="B1342">
            <v>5105</v>
          </cell>
          <cell r="C1342" t="str">
            <v xml:space="preserve"> </v>
          </cell>
          <cell r="D1342" t="str">
            <v xml:space="preserve">       SEWER REVENUE-ACCRUALS</v>
          </cell>
        </row>
        <row r="1343">
          <cell r="B1343">
            <v>5110</v>
          </cell>
          <cell r="C1343" t="str">
            <v xml:space="preserve"> </v>
          </cell>
          <cell r="D1343" t="str">
            <v xml:space="preserve">       SEWER REVENUE-COMMERCIA</v>
          </cell>
        </row>
        <row r="1344">
          <cell r="B1344">
            <v>5115</v>
          </cell>
          <cell r="C1344" t="str">
            <v xml:space="preserve"> </v>
          </cell>
          <cell r="D1344" t="str">
            <v xml:space="preserve">       SEWER REVENUE-INDUSTRIA</v>
          </cell>
        </row>
        <row r="1345">
          <cell r="B1345">
            <v>5120</v>
          </cell>
          <cell r="C1345" t="str">
            <v xml:space="preserve"> </v>
          </cell>
          <cell r="D1345" t="str">
            <v xml:space="preserve">       SEWER REVENUE-PUBLIC AU</v>
          </cell>
        </row>
        <row r="1346">
          <cell r="B1346">
            <v>5125</v>
          </cell>
          <cell r="C1346" t="str">
            <v xml:space="preserve"> </v>
          </cell>
          <cell r="D1346" t="str">
            <v xml:space="preserve">       SEWER REVENUE-MULT FAM </v>
          </cell>
        </row>
        <row r="1347">
          <cell r="B1347">
            <v>5127</v>
          </cell>
          <cell r="C1347" t="str">
            <v xml:space="preserve"> </v>
          </cell>
          <cell r="D1347" t="str">
            <v xml:space="preserve">       SEWER REVENUE-STORM REC</v>
          </cell>
        </row>
        <row r="1348">
          <cell r="B1348">
            <v>5128</v>
          </cell>
          <cell r="C1348" t="str">
            <v xml:space="preserve"> </v>
          </cell>
          <cell r="D1348" t="str">
            <v xml:space="preserve">       SEWER REVENUE-GUARANTEE</v>
          </cell>
        </row>
        <row r="1349">
          <cell r="B1349">
            <v>5130</v>
          </cell>
          <cell r="C1349" t="str">
            <v xml:space="preserve"> </v>
          </cell>
          <cell r="D1349" t="str">
            <v xml:space="preserve">       SEWER REVENUE-OTHER</v>
          </cell>
        </row>
        <row r="1350">
          <cell r="B1350">
            <v>5135</v>
          </cell>
          <cell r="C1350" t="str">
            <v xml:space="preserve"> </v>
          </cell>
          <cell r="D1350" t="str">
            <v xml:space="preserve">      SEWER REVENUE MEASURED</v>
          </cell>
        </row>
        <row r="1351">
          <cell r="B1351">
            <v>5140</v>
          </cell>
          <cell r="C1351" t="str">
            <v xml:space="preserve"> </v>
          </cell>
          <cell r="D1351" t="str">
            <v xml:space="preserve">       SEWER REVENUE-RESIDENTI</v>
          </cell>
        </row>
        <row r="1352">
          <cell r="B1352">
            <v>5145</v>
          </cell>
          <cell r="C1352" t="str">
            <v xml:space="preserve"> </v>
          </cell>
          <cell r="D1352" t="str">
            <v xml:space="preserve">       SEWER SOLIDS PUMPING CH</v>
          </cell>
        </row>
        <row r="1353">
          <cell r="B1353">
            <v>5150</v>
          </cell>
          <cell r="C1353" t="str">
            <v xml:space="preserve"> </v>
          </cell>
          <cell r="D1353" t="str">
            <v xml:space="preserve">       SEWER REVENUE-ACCRUALS</v>
          </cell>
        </row>
        <row r="1354">
          <cell r="B1354">
            <v>5155</v>
          </cell>
          <cell r="C1354" t="str">
            <v xml:space="preserve"> </v>
          </cell>
          <cell r="D1354" t="str">
            <v xml:space="preserve">       SEWER REVENUE-COMMERCIA</v>
          </cell>
        </row>
        <row r="1355">
          <cell r="B1355">
            <v>5160</v>
          </cell>
          <cell r="C1355" t="str">
            <v xml:space="preserve"> </v>
          </cell>
          <cell r="D1355" t="str">
            <v xml:space="preserve">       SEWER REVENUE-INDUSTRIA</v>
          </cell>
        </row>
        <row r="1356">
          <cell r="B1356">
            <v>5165</v>
          </cell>
          <cell r="C1356" t="str">
            <v xml:space="preserve"> </v>
          </cell>
          <cell r="D1356" t="str">
            <v xml:space="preserve">       SEWER REVENUE-PUBLIC AU</v>
          </cell>
        </row>
        <row r="1357">
          <cell r="B1357">
            <v>5170</v>
          </cell>
          <cell r="C1357" t="str">
            <v xml:space="preserve"> </v>
          </cell>
          <cell r="D1357" t="str">
            <v xml:space="preserve">       SEWER REVENUE-MULT FAM </v>
          </cell>
        </row>
        <row r="1358">
          <cell r="B1358">
            <v>5175</v>
          </cell>
          <cell r="C1358" t="str">
            <v xml:space="preserve"> </v>
          </cell>
          <cell r="D1358" t="str">
            <v xml:space="preserve">      REVENUES FROM PUBLIC AUT</v>
          </cell>
        </row>
        <row r="1359">
          <cell r="B1359">
            <v>5180</v>
          </cell>
          <cell r="C1359" t="str">
            <v xml:space="preserve"> </v>
          </cell>
          <cell r="D1359" t="str">
            <v xml:space="preserve">      REVENUES FROM OTHER SYST</v>
          </cell>
        </row>
        <row r="1360">
          <cell r="B1360">
            <v>5185</v>
          </cell>
          <cell r="C1360" t="str">
            <v xml:space="preserve"> </v>
          </cell>
          <cell r="D1360" t="str">
            <v xml:space="preserve">      INTERDEPARTMENTAL SALES</v>
          </cell>
        </row>
        <row r="1361">
          <cell r="B1361">
            <v>5190</v>
          </cell>
          <cell r="C1361" t="str">
            <v xml:space="preserve"> </v>
          </cell>
          <cell r="D1361" t="str">
            <v xml:space="preserve">     REUSE REVENUE</v>
          </cell>
        </row>
        <row r="1362">
          <cell r="B1362">
            <v>5195</v>
          </cell>
          <cell r="C1362" t="str">
            <v xml:space="preserve"> </v>
          </cell>
          <cell r="D1362" t="str">
            <v xml:space="preserve">      REUSE REVENUE FLAT</v>
          </cell>
        </row>
        <row r="1363">
          <cell r="B1363">
            <v>5200</v>
          </cell>
          <cell r="C1363" t="str">
            <v xml:space="preserve"> </v>
          </cell>
          <cell r="D1363" t="str">
            <v xml:space="preserve">       REUSE REVENUE-RESIDENTI</v>
          </cell>
        </row>
        <row r="1364">
          <cell r="B1364">
            <v>5205</v>
          </cell>
          <cell r="C1364" t="str">
            <v xml:space="preserve"> </v>
          </cell>
          <cell r="D1364" t="str">
            <v xml:space="preserve">       REUSE REVENUE-COMMERCIA</v>
          </cell>
        </row>
        <row r="1365">
          <cell r="B1365">
            <v>5210</v>
          </cell>
          <cell r="C1365" t="str">
            <v xml:space="preserve"> </v>
          </cell>
          <cell r="D1365" t="str">
            <v xml:space="preserve">       REUSE REVENUE-INDUSTRIA</v>
          </cell>
        </row>
        <row r="1366">
          <cell r="B1366">
            <v>5215</v>
          </cell>
          <cell r="C1366" t="str">
            <v xml:space="preserve"> </v>
          </cell>
          <cell r="D1366" t="str">
            <v xml:space="preserve">       REUSE REVENUE-PUBLIC AU</v>
          </cell>
        </row>
        <row r="1367">
          <cell r="B1367">
            <v>5220</v>
          </cell>
          <cell r="C1367" t="str">
            <v xml:space="preserve"> </v>
          </cell>
          <cell r="D1367" t="str">
            <v xml:space="preserve">       REUSE REVENUE-OTHER</v>
          </cell>
        </row>
        <row r="1368">
          <cell r="B1368">
            <v>5225</v>
          </cell>
          <cell r="C1368" t="str">
            <v xml:space="preserve"> </v>
          </cell>
          <cell r="D1368" t="str">
            <v xml:space="preserve">      REUSE REVENUE MEASURED</v>
          </cell>
        </row>
        <row r="1369">
          <cell r="B1369">
            <v>5230</v>
          </cell>
          <cell r="C1369" t="str">
            <v xml:space="preserve"> </v>
          </cell>
          <cell r="D1369" t="str">
            <v xml:space="preserve">       REUSE REVENUE-RESIDENTI</v>
          </cell>
        </row>
        <row r="1370">
          <cell r="B1370">
            <v>5235</v>
          </cell>
          <cell r="C1370" t="str">
            <v xml:space="preserve"> </v>
          </cell>
          <cell r="D1370" t="str">
            <v xml:space="preserve">       REUSE REVENUE-COMMERCIA</v>
          </cell>
        </row>
        <row r="1371">
          <cell r="B1371">
            <v>5240</v>
          </cell>
          <cell r="C1371" t="str">
            <v xml:space="preserve"> </v>
          </cell>
          <cell r="D1371" t="str">
            <v xml:space="preserve">       GAS OPERATING REVENUES</v>
          </cell>
        </row>
        <row r="1372">
          <cell r="B1372">
            <v>5241</v>
          </cell>
          <cell r="C1372" t="str">
            <v xml:space="preserve"> </v>
          </cell>
          <cell r="D1372" t="str">
            <v xml:space="preserve">      GAS REVENUE</v>
          </cell>
        </row>
        <row r="1373">
          <cell r="B1373">
            <v>5242</v>
          </cell>
          <cell r="C1373" t="str">
            <v xml:space="preserve"> </v>
          </cell>
          <cell r="D1373" t="str">
            <v xml:space="preserve">       GAS - RESIDENTIAL</v>
          </cell>
        </row>
        <row r="1374">
          <cell r="B1374">
            <v>5243</v>
          </cell>
          <cell r="C1374" t="str">
            <v xml:space="preserve"> </v>
          </cell>
          <cell r="D1374" t="str">
            <v xml:space="preserve">       GAS - COMMERCIAL</v>
          </cell>
        </row>
        <row r="1375">
          <cell r="B1375">
            <v>5244</v>
          </cell>
          <cell r="C1375" t="str">
            <v xml:space="preserve"> </v>
          </cell>
          <cell r="D1375" t="str">
            <v xml:space="preserve">       GAS - INDUSTRIAL</v>
          </cell>
        </row>
        <row r="1376">
          <cell r="B1376">
            <v>5245</v>
          </cell>
          <cell r="C1376" t="str">
            <v xml:space="preserve"> </v>
          </cell>
          <cell r="D1376" t="str">
            <v xml:space="preserve">       GAS - ACCRUALS</v>
          </cell>
        </row>
        <row r="1377">
          <cell r="B1377">
            <v>5250</v>
          </cell>
          <cell r="C1377" t="str">
            <v xml:space="preserve"> </v>
          </cell>
          <cell r="D1377" t="str">
            <v xml:space="preserve">     MISC OPERATING REVENUES</v>
          </cell>
        </row>
        <row r="1378">
          <cell r="B1378">
            <v>5255</v>
          </cell>
          <cell r="C1378" t="str">
            <v xml:space="preserve"> </v>
          </cell>
          <cell r="D1378" t="str">
            <v xml:space="preserve">      GUARANTEED REVENUES</v>
          </cell>
        </row>
        <row r="1379">
          <cell r="B1379">
            <v>5260</v>
          </cell>
          <cell r="C1379" t="str">
            <v xml:space="preserve"> </v>
          </cell>
          <cell r="D1379" t="str">
            <v xml:space="preserve">      SALE OF SLUDGE</v>
          </cell>
        </row>
        <row r="1380">
          <cell r="B1380">
            <v>5265</v>
          </cell>
          <cell r="C1380" t="str">
            <v xml:space="preserve"> </v>
          </cell>
          <cell r="D1380" t="str">
            <v xml:space="preserve">      FORFEITED DISCOUNTS</v>
          </cell>
        </row>
        <row r="1381">
          <cell r="B1381">
            <v>5270</v>
          </cell>
          <cell r="C1381" t="str">
            <v xml:space="preserve"> </v>
          </cell>
          <cell r="D1381" t="str">
            <v xml:space="preserve">      MISC SERVICE REVENUE</v>
          </cell>
        </row>
        <row r="1382">
          <cell r="B1382">
            <v>5275</v>
          </cell>
          <cell r="C1382" t="str">
            <v xml:space="preserve"> </v>
          </cell>
          <cell r="D1382" t="str">
            <v xml:space="preserve">      RENTS FROM W/S PROPERTY</v>
          </cell>
        </row>
        <row r="1383">
          <cell r="B1383">
            <v>5280</v>
          </cell>
          <cell r="C1383" t="str">
            <v xml:space="preserve"> </v>
          </cell>
          <cell r="D1383" t="str">
            <v xml:space="preserve">      INTERDEPARTMENTAL RENTS</v>
          </cell>
        </row>
        <row r="1384">
          <cell r="B1384">
            <v>5285</v>
          </cell>
          <cell r="C1384" t="str">
            <v xml:space="preserve"> </v>
          </cell>
          <cell r="D1384" t="str">
            <v xml:space="preserve">      OTHER W/S REVENUES</v>
          </cell>
        </row>
        <row r="1385">
          <cell r="B1385">
            <v>5290</v>
          </cell>
          <cell r="C1385" t="str">
            <v xml:space="preserve"> </v>
          </cell>
          <cell r="D1385" t="str">
            <v xml:space="preserve">     NON-REGULATED REVENUES</v>
          </cell>
        </row>
        <row r="1386">
          <cell r="B1386">
            <v>5295</v>
          </cell>
          <cell r="C1386" t="str">
            <v xml:space="preserve"> </v>
          </cell>
          <cell r="D1386" t="str">
            <v xml:space="preserve">      MAINTENANCE INTERNAL REV</v>
          </cell>
        </row>
        <row r="1387">
          <cell r="B1387">
            <v>5300</v>
          </cell>
          <cell r="C1387" t="str">
            <v xml:space="preserve"> </v>
          </cell>
          <cell r="D1387" t="str">
            <v xml:space="preserve">       MAINTENANCE REVENUE</v>
          </cell>
        </row>
        <row r="1388">
          <cell r="B1388">
            <v>5305</v>
          </cell>
          <cell r="C1388" t="str">
            <v xml:space="preserve"> </v>
          </cell>
          <cell r="D1388" t="str">
            <v xml:space="preserve">       MAINTENANCE-INTERNAL-LA</v>
          </cell>
        </row>
        <row r="1389">
          <cell r="B1389">
            <v>5310</v>
          </cell>
          <cell r="C1389" t="str">
            <v xml:space="preserve"> </v>
          </cell>
          <cell r="D1389" t="str">
            <v xml:space="preserve">       MAINTENANCE-INTERNAL-MA</v>
          </cell>
        </row>
        <row r="1390">
          <cell r="B1390">
            <v>5315</v>
          </cell>
          <cell r="C1390" t="str">
            <v xml:space="preserve"> </v>
          </cell>
          <cell r="D1390" t="str">
            <v xml:space="preserve">      MAINTENANCE EXTERNAL REV</v>
          </cell>
        </row>
        <row r="1391">
          <cell r="B1391">
            <v>5320</v>
          </cell>
          <cell r="C1391" t="str">
            <v xml:space="preserve"> </v>
          </cell>
          <cell r="D1391" t="str">
            <v xml:space="preserve">       MAINTENANCE-EXTERNAL-LA</v>
          </cell>
        </row>
        <row r="1392">
          <cell r="B1392">
            <v>5325</v>
          </cell>
          <cell r="C1392" t="str">
            <v xml:space="preserve"> </v>
          </cell>
          <cell r="D1392" t="str">
            <v xml:space="preserve">       MAINTENANCE-EXTERNAL-MA</v>
          </cell>
        </row>
        <row r="1393">
          <cell r="B1393">
            <v>5330</v>
          </cell>
          <cell r="C1393" t="str">
            <v xml:space="preserve"> </v>
          </cell>
          <cell r="D1393" t="str">
            <v xml:space="preserve">      SLUDGE INTERNAL REVENUE</v>
          </cell>
        </row>
        <row r="1394">
          <cell r="B1394">
            <v>5335</v>
          </cell>
          <cell r="C1394" t="str">
            <v xml:space="preserve"> </v>
          </cell>
          <cell r="D1394" t="str">
            <v xml:space="preserve">       REVENUE-INTERNAL-SLUDGE</v>
          </cell>
        </row>
        <row r="1395">
          <cell r="B1395">
            <v>5340</v>
          </cell>
          <cell r="C1395" t="str">
            <v xml:space="preserve"> </v>
          </cell>
          <cell r="D1395" t="str">
            <v xml:space="preserve">       REVENUE-INTERNAL-RECEIV</v>
          </cell>
        </row>
        <row r="1396">
          <cell r="B1396">
            <v>5345</v>
          </cell>
          <cell r="C1396" t="str">
            <v xml:space="preserve"> </v>
          </cell>
          <cell r="D1396" t="str">
            <v xml:space="preserve">       REVENUE-INTERNAL-TRANS</v>
          </cell>
        </row>
        <row r="1397">
          <cell r="B1397">
            <v>5350</v>
          </cell>
          <cell r="C1397" t="str">
            <v xml:space="preserve"> </v>
          </cell>
          <cell r="D1397" t="str">
            <v xml:space="preserve">       REVENUE-INTERNAL-SEPTAG</v>
          </cell>
        </row>
        <row r="1398">
          <cell r="B1398">
            <v>5355</v>
          </cell>
          <cell r="C1398" t="str">
            <v xml:space="preserve"> </v>
          </cell>
          <cell r="D1398" t="str">
            <v xml:space="preserve">       REVENUE-INTERNAL-MISC</v>
          </cell>
        </row>
        <row r="1399">
          <cell r="B1399">
            <v>5360</v>
          </cell>
          <cell r="C1399" t="str">
            <v xml:space="preserve"> </v>
          </cell>
          <cell r="D1399" t="str">
            <v xml:space="preserve">      SLUDGE EXTERNAL REVENUE</v>
          </cell>
        </row>
        <row r="1400">
          <cell r="B1400">
            <v>5365</v>
          </cell>
          <cell r="C1400" t="str">
            <v xml:space="preserve"> </v>
          </cell>
          <cell r="D1400" t="str">
            <v xml:space="preserve">       REVENUE-EXTERNAL-RECVG </v>
          </cell>
        </row>
        <row r="1401">
          <cell r="B1401">
            <v>5370</v>
          </cell>
          <cell r="C1401" t="str">
            <v xml:space="preserve"> </v>
          </cell>
          <cell r="D1401" t="str">
            <v xml:space="preserve">       REVENUE-EXTERNAL-TRANS</v>
          </cell>
        </row>
        <row r="1402">
          <cell r="B1402">
            <v>5375</v>
          </cell>
          <cell r="C1402" t="str">
            <v xml:space="preserve"> </v>
          </cell>
          <cell r="D1402" t="str">
            <v xml:space="preserve">       REVENUE-EXTERNAL-SEPTAG</v>
          </cell>
        </row>
        <row r="1403">
          <cell r="B1403">
            <v>5380</v>
          </cell>
          <cell r="C1403" t="str">
            <v xml:space="preserve"> </v>
          </cell>
          <cell r="D1403" t="str">
            <v xml:space="preserve">       REVENUE-EXTERNAL-MISC</v>
          </cell>
        </row>
        <row r="1404">
          <cell r="B1404">
            <v>5385</v>
          </cell>
          <cell r="C1404" t="str">
            <v xml:space="preserve"> </v>
          </cell>
          <cell r="D1404" t="str">
            <v xml:space="preserve">      3RD PARTY BILLING</v>
          </cell>
        </row>
        <row r="1405">
          <cell r="B1405">
            <v>5390</v>
          </cell>
          <cell r="C1405" t="str">
            <v xml:space="preserve"> </v>
          </cell>
          <cell r="D1405" t="str">
            <v xml:space="preserve">       3RD PARTY BILLING REVEN</v>
          </cell>
        </row>
        <row r="1406">
          <cell r="B1406">
            <v>5395</v>
          </cell>
          <cell r="C1406" t="str">
            <v xml:space="preserve"> </v>
          </cell>
          <cell r="D1406" t="str">
            <v xml:space="preserve">       3RD PARTY BILLING EXPEN</v>
          </cell>
        </row>
        <row r="1407">
          <cell r="B1407">
            <v>5400</v>
          </cell>
          <cell r="C1407" t="str">
            <v xml:space="preserve"> </v>
          </cell>
          <cell r="D1407" t="str">
            <v xml:space="preserve">      REV FROM MGMT SERVICES</v>
          </cell>
        </row>
        <row r="1408">
          <cell r="B1408">
            <v>5405</v>
          </cell>
          <cell r="C1408" t="str">
            <v xml:space="preserve"> </v>
          </cell>
          <cell r="D1408" t="str">
            <v xml:space="preserve">       REV FROM MGMT SERVICES</v>
          </cell>
        </row>
        <row r="1409">
          <cell r="B1409">
            <v>5410</v>
          </cell>
          <cell r="C1409" t="str">
            <v xml:space="preserve"> </v>
          </cell>
          <cell r="D1409" t="str">
            <v xml:space="preserve">   TOTAL OPERATING EXPENSES</v>
          </cell>
        </row>
        <row r="1410">
          <cell r="B1410">
            <v>5415</v>
          </cell>
          <cell r="C1410" t="str">
            <v xml:space="preserve"> </v>
          </cell>
          <cell r="D1410" t="str">
            <v xml:space="preserve">    OPERATING EXPENSES</v>
          </cell>
        </row>
        <row r="1411">
          <cell r="B1411">
            <v>5420</v>
          </cell>
          <cell r="C1411" t="str">
            <v xml:space="preserve"> </v>
          </cell>
          <cell r="D1411" t="str">
            <v xml:space="preserve">     OPERATING EXPENSES CONSOL</v>
          </cell>
        </row>
        <row r="1412">
          <cell r="B1412">
            <v>5425</v>
          </cell>
          <cell r="C1412" t="str">
            <v xml:space="preserve"> </v>
          </cell>
          <cell r="D1412" t="str">
            <v xml:space="preserve">      PURCHASED WATER EXPENSE</v>
          </cell>
        </row>
        <row r="1413">
          <cell r="B1413">
            <v>5430</v>
          </cell>
          <cell r="C1413" t="str">
            <v xml:space="preserve"> </v>
          </cell>
          <cell r="D1413" t="str">
            <v xml:space="preserve">       PURCHASED WATER</v>
          </cell>
        </row>
        <row r="1414">
          <cell r="B1414">
            <v>5435</v>
          </cell>
          <cell r="C1414" t="str">
            <v xml:space="preserve"> </v>
          </cell>
          <cell r="D1414" t="str">
            <v xml:space="preserve">       PURCHASED WATER-WATER S</v>
          </cell>
        </row>
        <row r="1415">
          <cell r="B1415">
            <v>5440</v>
          </cell>
          <cell r="C1415" t="str">
            <v xml:space="preserve"> </v>
          </cell>
          <cell r="D1415" t="str">
            <v xml:space="preserve">       PURCHASED WATER-SEWER S</v>
          </cell>
        </row>
        <row r="1416">
          <cell r="B1416">
            <v>5445</v>
          </cell>
          <cell r="C1416" t="str">
            <v xml:space="preserve"> </v>
          </cell>
          <cell r="D1416" t="str">
            <v xml:space="preserve">       PURCHASED WATER - BILLI</v>
          </cell>
        </row>
        <row r="1417">
          <cell r="B1417">
            <v>5450</v>
          </cell>
          <cell r="C1417" t="str">
            <v xml:space="preserve"> </v>
          </cell>
          <cell r="D1417" t="str">
            <v xml:space="preserve">      PURCHASED SEWER TREATMEN</v>
          </cell>
        </row>
        <row r="1418">
          <cell r="B1418">
            <v>5455</v>
          </cell>
          <cell r="C1418" t="str">
            <v xml:space="preserve"> </v>
          </cell>
          <cell r="D1418" t="str">
            <v xml:space="preserve">       PURCHASED SEWER TREATME</v>
          </cell>
        </row>
        <row r="1419">
          <cell r="B1419">
            <v>5460</v>
          </cell>
          <cell r="C1419" t="str">
            <v xml:space="preserve"> </v>
          </cell>
          <cell r="D1419" t="str">
            <v xml:space="preserve">       PURCHASED SEWER - BILLI</v>
          </cell>
        </row>
        <row r="1420">
          <cell r="B1420">
            <v>5465</v>
          </cell>
          <cell r="C1420" t="str">
            <v xml:space="preserve"> </v>
          </cell>
          <cell r="D1420" t="str">
            <v xml:space="preserve">      ELEC PWR - WATER SYSTEM</v>
          </cell>
        </row>
        <row r="1421">
          <cell r="B1421">
            <v>5465</v>
          </cell>
          <cell r="C1421" t="str">
            <v>10</v>
          </cell>
          <cell r="D1421" t="str">
            <v xml:space="preserve">       ELEC PWR - WTR SYSTEM S</v>
          </cell>
        </row>
        <row r="1422">
          <cell r="B1422">
            <v>5465</v>
          </cell>
          <cell r="C1422" t="str">
            <v>11</v>
          </cell>
          <cell r="D1422" t="str">
            <v xml:space="preserve">       ELEC PWR - WTR SYSTEM W</v>
          </cell>
        </row>
        <row r="1423">
          <cell r="B1423">
            <v>5465</v>
          </cell>
          <cell r="C1423" t="str">
            <v>12</v>
          </cell>
          <cell r="D1423" t="str">
            <v xml:space="preserve">       ELEC PWR - WTR SYSTEM T</v>
          </cell>
        </row>
        <row r="1424">
          <cell r="B1424">
            <v>5465</v>
          </cell>
          <cell r="C1424" t="str">
            <v>13</v>
          </cell>
          <cell r="D1424" t="str">
            <v xml:space="preserve">       ELEC PWR - WTR SYSTEM A</v>
          </cell>
        </row>
        <row r="1425">
          <cell r="B1425">
            <v>5470</v>
          </cell>
          <cell r="C1425" t="str">
            <v xml:space="preserve"> </v>
          </cell>
          <cell r="D1425" t="str">
            <v xml:space="preserve">      ELEC PWR - SWR SYSTEM</v>
          </cell>
        </row>
        <row r="1426">
          <cell r="B1426">
            <v>5470</v>
          </cell>
          <cell r="C1426" t="str">
            <v>10</v>
          </cell>
          <cell r="D1426" t="str">
            <v xml:space="preserve">       ELEC PWR - SWR SYSTEM C</v>
          </cell>
        </row>
        <row r="1427">
          <cell r="B1427">
            <v>5470</v>
          </cell>
          <cell r="C1427" t="str">
            <v>11</v>
          </cell>
          <cell r="D1427" t="str">
            <v xml:space="preserve">       ELEC PWR - SWR SYSTEM P</v>
          </cell>
        </row>
        <row r="1428">
          <cell r="B1428">
            <v>5470</v>
          </cell>
          <cell r="C1428" t="str">
            <v>12</v>
          </cell>
          <cell r="D1428" t="str">
            <v xml:space="preserve">       ELEC PWR - SWR SYSTEM T</v>
          </cell>
        </row>
        <row r="1429">
          <cell r="B1429">
            <v>5470</v>
          </cell>
          <cell r="C1429" t="str">
            <v>13</v>
          </cell>
          <cell r="D1429" t="str">
            <v xml:space="preserve">       ELEC PWR - SWR SYSTEM A</v>
          </cell>
        </row>
        <row r="1430">
          <cell r="B1430">
            <v>5470</v>
          </cell>
          <cell r="C1430" t="str">
            <v>14</v>
          </cell>
          <cell r="D1430" t="str">
            <v xml:space="preserve">       ELEC PWR - SWR SYSTEM R</v>
          </cell>
        </row>
        <row r="1431">
          <cell r="B1431">
            <v>5470</v>
          </cell>
          <cell r="C1431" t="str">
            <v>15</v>
          </cell>
          <cell r="D1431" t="str">
            <v xml:space="preserve">       ELEC PWR - SWR SYSTEM R</v>
          </cell>
        </row>
        <row r="1432">
          <cell r="B1432">
            <v>5471</v>
          </cell>
          <cell r="C1432" t="str">
            <v xml:space="preserve"> </v>
          </cell>
          <cell r="D1432" t="str">
            <v xml:space="preserve">      ELEC PWR - OTHER</v>
          </cell>
        </row>
        <row r="1433">
          <cell r="B1433">
            <v>5475</v>
          </cell>
          <cell r="C1433" t="str">
            <v xml:space="preserve"> </v>
          </cell>
          <cell r="D1433" t="str">
            <v xml:space="preserve">      CHEMICALS</v>
          </cell>
        </row>
        <row r="1434">
          <cell r="B1434">
            <v>5480</v>
          </cell>
          <cell r="C1434" t="str">
            <v xml:space="preserve"> </v>
          </cell>
          <cell r="D1434" t="str">
            <v xml:space="preserve">       CHLORINE</v>
          </cell>
        </row>
        <row r="1435">
          <cell r="B1435">
            <v>5485</v>
          </cell>
          <cell r="C1435" t="str">
            <v xml:space="preserve"> </v>
          </cell>
          <cell r="D1435" t="str">
            <v xml:space="preserve">       ODOR CONTROL CHEMICALS</v>
          </cell>
        </row>
        <row r="1436">
          <cell r="B1436">
            <v>5490</v>
          </cell>
          <cell r="C1436" t="str">
            <v xml:space="preserve"> </v>
          </cell>
          <cell r="D1436" t="str">
            <v xml:space="preserve">       OTHER TREATMENT CHEMICA</v>
          </cell>
        </row>
        <row r="1437">
          <cell r="B1437">
            <v>5495</v>
          </cell>
          <cell r="C1437" t="str">
            <v xml:space="preserve"> </v>
          </cell>
          <cell r="D1437" t="str">
            <v xml:space="preserve">      METER READING</v>
          </cell>
        </row>
        <row r="1438">
          <cell r="B1438">
            <v>5500</v>
          </cell>
          <cell r="C1438" t="str">
            <v xml:space="preserve"> </v>
          </cell>
          <cell r="D1438" t="str">
            <v xml:space="preserve">      BAD DEBT EXPENSE</v>
          </cell>
        </row>
        <row r="1439">
          <cell r="B1439">
            <v>5505</v>
          </cell>
          <cell r="C1439" t="str">
            <v xml:space="preserve"> </v>
          </cell>
          <cell r="D1439" t="str">
            <v xml:space="preserve">       AGENCY EXPENSE</v>
          </cell>
        </row>
        <row r="1440">
          <cell r="B1440">
            <v>5510</v>
          </cell>
          <cell r="C1440" t="str">
            <v xml:space="preserve"> </v>
          </cell>
          <cell r="D1440" t="str">
            <v xml:space="preserve">       UNCOLLECTIBLE ACCOUNTS</v>
          </cell>
        </row>
        <row r="1441">
          <cell r="B1441">
            <v>5515</v>
          </cell>
          <cell r="C1441" t="str">
            <v xml:space="preserve"> </v>
          </cell>
          <cell r="D1441" t="str">
            <v xml:space="preserve">       UNCOLL ACCOUNTS ACCRUAL</v>
          </cell>
        </row>
        <row r="1442">
          <cell r="B1442">
            <v>5520</v>
          </cell>
          <cell r="C1442" t="str">
            <v xml:space="preserve"> </v>
          </cell>
          <cell r="D1442" t="str">
            <v xml:space="preserve">      BILLING &amp; CUSTOMER SERVI</v>
          </cell>
        </row>
        <row r="1443">
          <cell r="B1443">
            <v>5525</v>
          </cell>
          <cell r="C1443" t="str">
            <v xml:space="preserve"> </v>
          </cell>
          <cell r="D1443" t="str">
            <v xml:space="preserve">       BILL STOCK</v>
          </cell>
        </row>
        <row r="1444">
          <cell r="B1444">
            <v>5530</v>
          </cell>
          <cell r="C1444" t="str">
            <v xml:space="preserve"> </v>
          </cell>
          <cell r="D1444" t="str">
            <v xml:space="preserve">       BILLING COMPUTER SUPPLI</v>
          </cell>
        </row>
        <row r="1445">
          <cell r="B1445">
            <v>5535</v>
          </cell>
          <cell r="C1445" t="str">
            <v xml:space="preserve"> </v>
          </cell>
          <cell r="D1445" t="str">
            <v xml:space="preserve">       BILLING ENVELOPES</v>
          </cell>
        </row>
        <row r="1446">
          <cell r="B1446">
            <v>5540</v>
          </cell>
          <cell r="C1446" t="str">
            <v xml:space="preserve"> </v>
          </cell>
          <cell r="D1446" t="str">
            <v xml:space="preserve">       BILLING POSTAGE</v>
          </cell>
        </row>
        <row r="1447">
          <cell r="B1447">
            <v>5545</v>
          </cell>
          <cell r="C1447" t="str">
            <v xml:space="preserve"> </v>
          </cell>
          <cell r="D1447" t="str">
            <v xml:space="preserve">       CUSTOMER SERVICE PRINTI</v>
          </cell>
        </row>
        <row r="1448">
          <cell r="B1448">
            <v>5570</v>
          </cell>
          <cell r="C1448" t="str">
            <v xml:space="preserve"> </v>
          </cell>
          <cell r="D1448" t="str">
            <v xml:space="preserve">      NON-REGULATED COGS</v>
          </cell>
        </row>
        <row r="1449">
          <cell r="B1449">
            <v>5575</v>
          </cell>
          <cell r="C1449" t="str">
            <v xml:space="preserve"> </v>
          </cell>
          <cell r="D1449" t="str">
            <v xml:space="preserve">       NON-REGULATED COGS A</v>
          </cell>
        </row>
        <row r="1450">
          <cell r="B1450">
            <v>5580</v>
          </cell>
          <cell r="C1450" t="str">
            <v xml:space="preserve"> </v>
          </cell>
          <cell r="D1450" t="str">
            <v xml:space="preserve">       NON-REGULATED COGS B</v>
          </cell>
        </row>
        <row r="1451">
          <cell r="B1451">
            <v>5585</v>
          </cell>
          <cell r="C1451" t="str">
            <v xml:space="preserve"> </v>
          </cell>
          <cell r="D1451" t="str">
            <v xml:space="preserve">       NON-REGULATED COGS C</v>
          </cell>
        </row>
        <row r="1452">
          <cell r="B1452">
            <v>5590</v>
          </cell>
          <cell r="C1452" t="str">
            <v xml:space="preserve"> </v>
          </cell>
          <cell r="D1452" t="str">
            <v xml:space="preserve">       NON-REGULATED COGS D</v>
          </cell>
        </row>
        <row r="1453">
          <cell r="B1453">
            <v>5595</v>
          </cell>
          <cell r="C1453" t="str">
            <v xml:space="preserve"> </v>
          </cell>
          <cell r="D1453" t="str">
            <v xml:space="preserve">       NON-REGULATED COGS E</v>
          </cell>
        </row>
        <row r="1454">
          <cell r="B1454">
            <v>5620</v>
          </cell>
          <cell r="C1454" t="str">
            <v xml:space="preserve"> </v>
          </cell>
          <cell r="D1454" t="str">
            <v xml:space="preserve">      EMPLOYEE BENEFITS</v>
          </cell>
        </row>
        <row r="1455">
          <cell r="B1455">
            <v>5625</v>
          </cell>
          <cell r="C1455" t="str">
            <v xml:space="preserve"> </v>
          </cell>
          <cell r="D1455" t="str">
            <v xml:space="preserve">       401K PROFIT SHARING</v>
          </cell>
        </row>
        <row r="1456">
          <cell r="B1456">
            <v>5630</v>
          </cell>
          <cell r="C1456" t="str">
            <v xml:space="preserve"> </v>
          </cell>
          <cell r="D1456" t="str">
            <v xml:space="preserve">       HEALTH ADMIN AND STOP L</v>
          </cell>
        </row>
        <row r="1457">
          <cell r="B1457">
            <v>5635</v>
          </cell>
          <cell r="C1457" t="str">
            <v xml:space="preserve"> </v>
          </cell>
          <cell r="D1457" t="str">
            <v xml:space="preserve">       DENTAL</v>
          </cell>
        </row>
        <row r="1458">
          <cell r="B1458">
            <v>5640</v>
          </cell>
          <cell r="C1458" t="str">
            <v xml:space="preserve"> </v>
          </cell>
          <cell r="D1458" t="str">
            <v xml:space="preserve">       EMP PENSIONS &amp; BENEFITS</v>
          </cell>
        </row>
        <row r="1459">
          <cell r="B1459">
            <v>5645</v>
          </cell>
          <cell r="C1459" t="str">
            <v xml:space="preserve"> </v>
          </cell>
          <cell r="D1459" t="str">
            <v xml:space="preserve">       EMPLOYEE INS DEDUCTIONS</v>
          </cell>
        </row>
        <row r="1460">
          <cell r="B1460">
            <v>5650</v>
          </cell>
          <cell r="C1460" t="str">
            <v xml:space="preserve"> </v>
          </cell>
          <cell r="D1460" t="str">
            <v xml:space="preserve">       HEALTH COSTS &amp; OTHER</v>
          </cell>
        </row>
        <row r="1461">
          <cell r="B1461">
            <v>5655</v>
          </cell>
          <cell r="C1461" t="str">
            <v xml:space="preserve"> </v>
          </cell>
          <cell r="D1461" t="str">
            <v xml:space="preserve">       HEALTH INS CLAIMS</v>
          </cell>
        </row>
        <row r="1462">
          <cell r="B1462">
            <v>5660</v>
          </cell>
          <cell r="C1462" t="str">
            <v xml:space="preserve"> </v>
          </cell>
          <cell r="D1462" t="str">
            <v xml:space="preserve">       OTHER EMP BENEFITS</v>
          </cell>
        </row>
        <row r="1463">
          <cell r="B1463">
            <v>5665</v>
          </cell>
          <cell r="C1463" t="str">
            <v xml:space="preserve"> </v>
          </cell>
          <cell r="D1463" t="str">
            <v xml:space="preserve">       PENSION / 401K MATCH</v>
          </cell>
        </row>
        <row r="1464">
          <cell r="B1464">
            <v>5670</v>
          </cell>
          <cell r="C1464" t="str">
            <v xml:space="preserve"> </v>
          </cell>
          <cell r="D1464" t="str">
            <v xml:space="preserve">       TERM LIFE INS</v>
          </cell>
        </row>
        <row r="1465">
          <cell r="B1465">
            <v>5675</v>
          </cell>
          <cell r="C1465" t="str">
            <v xml:space="preserve"> </v>
          </cell>
          <cell r="D1465" t="str">
            <v xml:space="preserve">       TERM LIFE INS-OPT</v>
          </cell>
        </row>
        <row r="1466">
          <cell r="B1466">
            <v>5680</v>
          </cell>
          <cell r="C1466" t="str">
            <v xml:space="preserve"> </v>
          </cell>
          <cell r="D1466" t="str">
            <v xml:space="preserve">       DEPEND LIFE INS-OPT</v>
          </cell>
        </row>
        <row r="1467">
          <cell r="B1467">
            <v>5685</v>
          </cell>
          <cell r="C1467" t="str">
            <v xml:space="preserve"> </v>
          </cell>
          <cell r="D1467" t="str">
            <v xml:space="preserve">       SUPPLEMENTAL LIFE INS</v>
          </cell>
        </row>
        <row r="1468">
          <cell r="B1468">
            <v>5690</v>
          </cell>
          <cell r="C1468" t="str">
            <v xml:space="preserve"> </v>
          </cell>
          <cell r="D1468" t="str">
            <v xml:space="preserve">       TUITION</v>
          </cell>
        </row>
        <row r="1469">
          <cell r="B1469">
            <v>5695</v>
          </cell>
          <cell r="C1469" t="str">
            <v xml:space="preserve"> </v>
          </cell>
          <cell r="D1469" t="str">
            <v xml:space="preserve">      INSURANCE EXPENSE</v>
          </cell>
        </row>
        <row r="1470">
          <cell r="B1470">
            <v>5700</v>
          </cell>
          <cell r="C1470" t="str">
            <v xml:space="preserve"> </v>
          </cell>
          <cell r="D1470" t="str">
            <v xml:space="preserve">       INSURANCE-VEHICLE</v>
          </cell>
        </row>
        <row r="1471">
          <cell r="B1471">
            <v>5705</v>
          </cell>
          <cell r="C1471" t="str">
            <v xml:space="preserve"> </v>
          </cell>
          <cell r="D1471" t="str">
            <v xml:space="preserve">       INSURANCE-GEN LIAB</v>
          </cell>
        </row>
        <row r="1472">
          <cell r="B1472">
            <v>5710</v>
          </cell>
          <cell r="C1472" t="str">
            <v xml:space="preserve"> </v>
          </cell>
          <cell r="D1472" t="str">
            <v xml:space="preserve">       INSURANCE-WORKERS COMP</v>
          </cell>
        </row>
        <row r="1473">
          <cell r="B1473">
            <v>5715</v>
          </cell>
          <cell r="C1473" t="str">
            <v xml:space="preserve"> </v>
          </cell>
          <cell r="D1473" t="str">
            <v xml:space="preserve">       INSURANCE-OTHER</v>
          </cell>
        </row>
        <row r="1474">
          <cell r="B1474">
            <v>5730</v>
          </cell>
          <cell r="C1474" t="str">
            <v xml:space="preserve"> </v>
          </cell>
          <cell r="D1474" t="str">
            <v xml:space="preserve">      IT DEPARTMENT</v>
          </cell>
        </row>
        <row r="1475">
          <cell r="B1475">
            <v>5735</v>
          </cell>
          <cell r="C1475" t="str">
            <v xml:space="preserve"> </v>
          </cell>
          <cell r="D1475" t="str">
            <v xml:space="preserve">       COMPUTER MAINTENANCE</v>
          </cell>
        </row>
        <row r="1476">
          <cell r="B1476">
            <v>5740</v>
          </cell>
          <cell r="C1476" t="str">
            <v xml:space="preserve"> </v>
          </cell>
          <cell r="D1476" t="str">
            <v xml:space="preserve">       COMPUTER SUPPLIES</v>
          </cell>
        </row>
        <row r="1477">
          <cell r="B1477">
            <v>5745</v>
          </cell>
          <cell r="C1477" t="str">
            <v xml:space="preserve"> </v>
          </cell>
          <cell r="D1477" t="str">
            <v xml:space="preserve">       COMPUTER AMORT &amp; PROG C</v>
          </cell>
        </row>
        <row r="1478">
          <cell r="B1478">
            <v>5750</v>
          </cell>
          <cell r="C1478" t="str">
            <v xml:space="preserve"> </v>
          </cell>
          <cell r="D1478" t="str">
            <v xml:space="preserve">       INTERNET SUPPLIER</v>
          </cell>
        </row>
        <row r="1479">
          <cell r="B1479">
            <v>5755</v>
          </cell>
          <cell r="C1479" t="str">
            <v xml:space="preserve"> </v>
          </cell>
          <cell r="D1479" t="str">
            <v xml:space="preserve">       MICROFILMING</v>
          </cell>
        </row>
        <row r="1480">
          <cell r="B1480">
            <v>5760</v>
          </cell>
          <cell r="C1480" t="str">
            <v xml:space="preserve"> </v>
          </cell>
          <cell r="D1480" t="str">
            <v xml:space="preserve">       WEBSITE DEVELOPMENT</v>
          </cell>
        </row>
        <row r="1481">
          <cell r="B1481">
            <v>5780</v>
          </cell>
          <cell r="C1481" t="str">
            <v xml:space="preserve"> </v>
          </cell>
          <cell r="D1481" t="str">
            <v xml:space="preserve">      MISCELLANEOUS EXPENSE</v>
          </cell>
        </row>
        <row r="1482">
          <cell r="B1482">
            <v>5785</v>
          </cell>
          <cell r="C1482" t="str">
            <v xml:space="preserve"> </v>
          </cell>
          <cell r="D1482" t="str">
            <v xml:space="preserve">       ADVERTISING/MARKETING</v>
          </cell>
        </row>
        <row r="1483">
          <cell r="B1483">
            <v>5790</v>
          </cell>
          <cell r="C1483" t="str">
            <v xml:space="preserve"> </v>
          </cell>
          <cell r="D1483" t="str">
            <v xml:space="preserve">       BANK SERVICE CHARGE</v>
          </cell>
        </row>
        <row r="1484">
          <cell r="B1484">
            <v>5795</v>
          </cell>
          <cell r="C1484" t="str">
            <v xml:space="preserve"> </v>
          </cell>
          <cell r="D1484" t="str">
            <v xml:space="preserve">       CONTRIBUTIONS</v>
          </cell>
        </row>
        <row r="1485">
          <cell r="B1485">
            <v>5800</v>
          </cell>
          <cell r="C1485" t="str">
            <v xml:space="preserve"> </v>
          </cell>
          <cell r="D1485" t="str">
            <v xml:space="preserve">       LETTER OF CREDIT FEE</v>
          </cell>
        </row>
        <row r="1486">
          <cell r="B1486">
            <v>5805</v>
          </cell>
          <cell r="C1486" t="str">
            <v xml:space="preserve"> </v>
          </cell>
          <cell r="D1486" t="str">
            <v xml:space="preserve">       LICENSE FEES</v>
          </cell>
        </row>
        <row r="1487">
          <cell r="B1487">
            <v>5810</v>
          </cell>
          <cell r="C1487" t="str">
            <v xml:space="preserve"> </v>
          </cell>
          <cell r="D1487" t="str">
            <v xml:space="preserve">       MEMBERSHIPS</v>
          </cell>
        </row>
        <row r="1488">
          <cell r="B1488">
            <v>5815</v>
          </cell>
          <cell r="C1488" t="str">
            <v xml:space="preserve"> </v>
          </cell>
          <cell r="D1488" t="str">
            <v xml:space="preserve">       PENALTIES/FINES</v>
          </cell>
        </row>
        <row r="1489">
          <cell r="B1489">
            <v>5820</v>
          </cell>
          <cell r="C1489" t="str">
            <v xml:space="preserve"> </v>
          </cell>
          <cell r="D1489" t="str">
            <v xml:space="preserve">       TRAINING EXPENSE</v>
          </cell>
        </row>
        <row r="1490">
          <cell r="B1490">
            <v>5825</v>
          </cell>
          <cell r="C1490" t="str">
            <v xml:space="preserve"> </v>
          </cell>
          <cell r="D1490" t="str">
            <v xml:space="preserve">       OTHER MISC EXPENSE</v>
          </cell>
        </row>
        <row r="1491">
          <cell r="B1491">
            <v>5850</v>
          </cell>
          <cell r="C1491" t="str">
            <v xml:space="preserve"> </v>
          </cell>
          <cell r="D1491" t="str">
            <v xml:space="preserve">      OFFICE EXPENSE</v>
          </cell>
        </row>
        <row r="1492">
          <cell r="B1492">
            <v>5855</v>
          </cell>
          <cell r="C1492" t="str">
            <v xml:space="preserve"> </v>
          </cell>
          <cell r="D1492" t="str">
            <v xml:space="preserve">       ANSWERING SERVICE</v>
          </cell>
        </row>
        <row r="1493">
          <cell r="B1493">
            <v>5860</v>
          </cell>
          <cell r="C1493" t="str">
            <v xml:space="preserve"> </v>
          </cell>
          <cell r="D1493" t="str">
            <v xml:space="preserve">       CLEANING SUPPLIES</v>
          </cell>
        </row>
        <row r="1494">
          <cell r="B1494">
            <v>5865</v>
          </cell>
          <cell r="C1494" t="str">
            <v xml:space="preserve"> </v>
          </cell>
          <cell r="D1494" t="str">
            <v xml:space="preserve">       COPY MACHINE</v>
          </cell>
        </row>
        <row r="1495">
          <cell r="B1495">
            <v>5870</v>
          </cell>
          <cell r="C1495" t="str">
            <v xml:space="preserve"> </v>
          </cell>
          <cell r="D1495" t="str">
            <v xml:space="preserve">       HOLIDAY EVENTS/PICNICS</v>
          </cell>
        </row>
        <row r="1496">
          <cell r="B1496">
            <v>5875</v>
          </cell>
          <cell r="C1496" t="str">
            <v xml:space="preserve"> </v>
          </cell>
          <cell r="D1496" t="str">
            <v xml:space="preserve">       KITCHEN SUPPLIES</v>
          </cell>
        </row>
        <row r="1497">
          <cell r="B1497">
            <v>5880</v>
          </cell>
          <cell r="C1497" t="str">
            <v xml:space="preserve"> </v>
          </cell>
          <cell r="D1497" t="str">
            <v xml:space="preserve">       OFFICE SUPPLY STORES</v>
          </cell>
        </row>
        <row r="1498">
          <cell r="B1498">
            <v>5885</v>
          </cell>
          <cell r="C1498" t="str">
            <v xml:space="preserve"> </v>
          </cell>
          <cell r="D1498" t="str">
            <v xml:space="preserve">       PRINTING/BLUEPRINTS</v>
          </cell>
        </row>
        <row r="1499">
          <cell r="B1499">
            <v>5890</v>
          </cell>
          <cell r="C1499" t="str">
            <v xml:space="preserve"> </v>
          </cell>
          <cell r="D1499" t="str">
            <v xml:space="preserve">       PUBL SUBSCRIPTIONS/TAPE</v>
          </cell>
        </row>
        <row r="1500">
          <cell r="B1500">
            <v>5895</v>
          </cell>
          <cell r="C1500" t="str">
            <v xml:space="preserve"> </v>
          </cell>
          <cell r="D1500" t="str">
            <v xml:space="preserve">       SHIPPING CHARGES</v>
          </cell>
        </row>
        <row r="1501">
          <cell r="B1501">
            <v>5900</v>
          </cell>
          <cell r="C1501" t="str">
            <v xml:space="preserve"> </v>
          </cell>
          <cell r="D1501" t="str">
            <v xml:space="preserve">       OTHER OFFICE EXPENSES</v>
          </cell>
        </row>
        <row r="1502">
          <cell r="B1502">
            <v>5925</v>
          </cell>
          <cell r="C1502" t="str">
            <v xml:space="preserve"> </v>
          </cell>
          <cell r="D1502" t="str">
            <v xml:space="preserve">      OFFICE UTILITIES/MAINTEN</v>
          </cell>
        </row>
        <row r="1503">
          <cell r="B1503">
            <v>5930</v>
          </cell>
          <cell r="C1503" t="str">
            <v xml:space="preserve"> </v>
          </cell>
          <cell r="D1503" t="str">
            <v xml:space="preserve">       OFFICE ELECTRIC</v>
          </cell>
        </row>
        <row r="1504">
          <cell r="B1504">
            <v>5935</v>
          </cell>
          <cell r="C1504" t="str">
            <v xml:space="preserve"> </v>
          </cell>
          <cell r="D1504" t="str">
            <v xml:space="preserve">       OFFICE GAS</v>
          </cell>
        </row>
        <row r="1505">
          <cell r="B1505">
            <v>5940</v>
          </cell>
          <cell r="C1505" t="str">
            <v xml:space="preserve"> </v>
          </cell>
          <cell r="D1505" t="str">
            <v xml:space="preserve">       OFFICE WATER</v>
          </cell>
        </row>
        <row r="1506">
          <cell r="B1506">
            <v>5945</v>
          </cell>
          <cell r="C1506" t="str">
            <v xml:space="preserve"> </v>
          </cell>
          <cell r="D1506" t="str">
            <v xml:space="preserve">       OFFICE TELECOM</v>
          </cell>
        </row>
        <row r="1507">
          <cell r="B1507">
            <v>5950</v>
          </cell>
          <cell r="C1507" t="str">
            <v xml:space="preserve"> </v>
          </cell>
          <cell r="D1507" t="str">
            <v xml:space="preserve">       OFFICE GARBAGE REMOVAL</v>
          </cell>
        </row>
        <row r="1508">
          <cell r="B1508">
            <v>5955</v>
          </cell>
          <cell r="C1508" t="str">
            <v xml:space="preserve"> </v>
          </cell>
          <cell r="D1508" t="str">
            <v xml:space="preserve">       OFFICE LANDSCAPE / MOW </v>
          </cell>
        </row>
        <row r="1509">
          <cell r="B1509">
            <v>5960</v>
          </cell>
          <cell r="C1509" t="str">
            <v xml:space="preserve"> </v>
          </cell>
          <cell r="D1509" t="str">
            <v xml:space="preserve">       OFFICE ALARM SYS PHONE </v>
          </cell>
        </row>
        <row r="1510">
          <cell r="B1510">
            <v>5965</v>
          </cell>
          <cell r="C1510" t="str">
            <v xml:space="preserve"> </v>
          </cell>
          <cell r="D1510" t="str">
            <v xml:space="preserve">       OFFICE MAINTENANCE</v>
          </cell>
        </row>
        <row r="1511">
          <cell r="B1511">
            <v>5970</v>
          </cell>
          <cell r="C1511" t="str">
            <v xml:space="preserve"> </v>
          </cell>
          <cell r="D1511" t="str">
            <v xml:space="preserve">       OFFICE CLEANING SERVICE</v>
          </cell>
        </row>
        <row r="1512">
          <cell r="B1512">
            <v>5975</v>
          </cell>
          <cell r="C1512" t="str">
            <v xml:space="preserve"> </v>
          </cell>
          <cell r="D1512" t="str">
            <v xml:space="preserve">       OFFICE MACHINE/HEAT&amp;COO</v>
          </cell>
        </row>
        <row r="1513">
          <cell r="B1513">
            <v>5980</v>
          </cell>
          <cell r="C1513" t="str">
            <v xml:space="preserve"> </v>
          </cell>
          <cell r="D1513" t="str">
            <v xml:space="preserve">       OTHER OFFICE UTILITIES</v>
          </cell>
        </row>
        <row r="1514">
          <cell r="B1514">
            <v>5985</v>
          </cell>
          <cell r="C1514" t="str">
            <v xml:space="preserve"> </v>
          </cell>
          <cell r="D1514" t="str">
            <v xml:space="preserve">       TELEMETERING PHONE EXPE</v>
          </cell>
        </row>
        <row r="1515">
          <cell r="B1515">
            <v>6000</v>
          </cell>
          <cell r="C1515" t="str">
            <v xml:space="preserve"> </v>
          </cell>
          <cell r="D1515" t="str">
            <v xml:space="preserve">      OUTSIDE SERVICE EXPENSE</v>
          </cell>
        </row>
        <row r="1516">
          <cell r="B1516">
            <v>6005</v>
          </cell>
          <cell r="C1516" t="str">
            <v xml:space="preserve"> </v>
          </cell>
          <cell r="D1516" t="str">
            <v xml:space="preserve">       ACCOUNTING STUDIES</v>
          </cell>
        </row>
        <row r="1517">
          <cell r="B1517">
            <v>6010</v>
          </cell>
          <cell r="C1517" t="str">
            <v xml:space="preserve"> </v>
          </cell>
          <cell r="D1517" t="str">
            <v xml:space="preserve">       AUDIT FEES</v>
          </cell>
        </row>
        <row r="1518">
          <cell r="B1518">
            <v>6015</v>
          </cell>
          <cell r="C1518" t="str">
            <v xml:space="preserve"> </v>
          </cell>
          <cell r="D1518" t="str">
            <v xml:space="preserve">       EMPLOY FINDER FEES</v>
          </cell>
        </row>
        <row r="1519">
          <cell r="B1519">
            <v>6020</v>
          </cell>
          <cell r="C1519" t="str">
            <v xml:space="preserve"> </v>
          </cell>
          <cell r="D1519" t="str">
            <v xml:space="preserve">       ENGINEERING FEES</v>
          </cell>
        </row>
        <row r="1520">
          <cell r="B1520">
            <v>6025</v>
          </cell>
          <cell r="C1520" t="str">
            <v xml:space="preserve"> </v>
          </cell>
          <cell r="D1520" t="str">
            <v xml:space="preserve">       LEGAL FEES</v>
          </cell>
        </row>
        <row r="1521">
          <cell r="B1521">
            <v>6030</v>
          </cell>
          <cell r="C1521" t="str">
            <v xml:space="preserve"> </v>
          </cell>
          <cell r="D1521" t="str">
            <v xml:space="preserve">       MANAGEMENT FEES</v>
          </cell>
        </row>
        <row r="1522">
          <cell r="B1522">
            <v>6035</v>
          </cell>
          <cell r="C1522" t="str">
            <v xml:space="preserve"> </v>
          </cell>
          <cell r="D1522" t="str">
            <v xml:space="preserve">       PAYROLL SERVICES</v>
          </cell>
        </row>
        <row r="1523">
          <cell r="B1523">
            <v>6040</v>
          </cell>
          <cell r="C1523" t="str">
            <v xml:space="preserve"> </v>
          </cell>
          <cell r="D1523" t="str">
            <v xml:space="preserve">       TAX RETURN REVIEW</v>
          </cell>
        </row>
        <row r="1524">
          <cell r="B1524">
            <v>6045</v>
          </cell>
          <cell r="C1524" t="str">
            <v xml:space="preserve"> </v>
          </cell>
          <cell r="D1524" t="str">
            <v xml:space="preserve">       TEMP EMPLOY - CLERICAL</v>
          </cell>
        </row>
        <row r="1525">
          <cell r="B1525">
            <v>6050</v>
          </cell>
          <cell r="C1525" t="str">
            <v xml:space="preserve"> </v>
          </cell>
          <cell r="D1525" t="str">
            <v xml:space="preserve">       OTHER OUTSIDE SERVICES</v>
          </cell>
        </row>
        <row r="1526">
          <cell r="B1526">
            <v>6060</v>
          </cell>
          <cell r="C1526" t="str">
            <v xml:space="preserve"> </v>
          </cell>
          <cell r="D1526" t="str">
            <v xml:space="preserve">      REGULATORY COMMISSION EX</v>
          </cell>
        </row>
        <row r="1527">
          <cell r="B1527">
            <v>6065</v>
          </cell>
          <cell r="C1527" t="str">
            <v xml:space="preserve"> </v>
          </cell>
          <cell r="D1527" t="str">
            <v xml:space="preserve">       RATE CASE AMORT EXPENSE</v>
          </cell>
        </row>
        <row r="1528">
          <cell r="B1528">
            <v>6070</v>
          </cell>
          <cell r="C1528" t="str">
            <v xml:space="preserve"> </v>
          </cell>
          <cell r="D1528" t="str">
            <v xml:space="preserve">       MISC REG MATTERS COMM E</v>
          </cell>
        </row>
        <row r="1529">
          <cell r="B1529">
            <v>6075</v>
          </cell>
          <cell r="C1529" t="str">
            <v xml:space="preserve"> </v>
          </cell>
          <cell r="D1529" t="str">
            <v xml:space="preserve">       WATER RESOURCE CONSERV </v>
          </cell>
        </row>
        <row r="1530">
          <cell r="B1530">
            <v>6080</v>
          </cell>
          <cell r="C1530" t="str">
            <v xml:space="preserve"> </v>
          </cell>
          <cell r="D1530" t="str">
            <v xml:space="preserve">       MISC RATE CASE EXPENSES</v>
          </cell>
        </row>
        <row r="1531">
          <cell r="B1531">
            <v>6085</v>
          </cell>
          <cell r="C1531" t="str">
            <v xml:space="preserve"> </v>
          </cell>
          <cell r="D1531" t="str">
            <v xml:space="preserve">      RENT EXPENSE</v>
          </cell>
        </row>
        <row r="1532">
          <cell r="B1532">
            <v>6090</v>
          </cell>
          <cell r="C1532" t="str">
            <v xml:space="preserve"> </v>
          </cell>
          <cell r="D1532" t="str">
            <v xml:space="preserve">       RENT</v>
          </cell>
        </row>
        <row r="1533">
          <cell r="B1533">
            <v>6100</v>
          </cell>
          <cell r="C1533" t="str">
            <v xml:space="preserve"> </v>
          </cell>
          <cell r="D1533" t="str">
            <v xml:space="preserve">      SALARIES &amp; WAGES</v>
          </cell>
        </row>
        <row r="1534">
          <cell r="B1534">
            <v>6105</v>
          </cell>
          <cell r="C1534" t="str">
            <v xml:space="preserve"> </v>
          </cell>
          <cell r="D1534" t="str">
            <v xml:space="preserve">       SALARIES-SYSTEM PROJECT</v>
          </cell>
        </row>
        <row r="1535">
          <cell r="B1535">
            <v>6110</v>
          </cell>
          <cell r="C1535" t="str">
            <v xml:space="preserve"> </v>
          </cell>
          <cell r="D1535" t="str">
            <v xml:space="preserve">       SALARIES-ACCOUNTING</v>
          </cell>
        </row>
        <row r="1536">
          <cell r="B1536">
            <v>6115</v>
          </cell>
          <cell r="C1536" t="str">
            <v xml:space="preserve"> </v>
          </cell>
          <cell r="D1536" t="str">
            <v xml:space="preserve">       SALARIES-ADMIN</v>
          </cell>
        </row>
        <row r="1537">
          <cell r="B1537">
            <v>6120</v>
          </cell>
          <cell r="C1537" t="str">
            <v xml:space="preserve"> </v>
          </cell>
          <cell r="D1537" t="str">
            <v xml:space="preserve">       SALARIES-OFFICERS/STKHL</v>
          </cell>
        </row>
        <row r="1538">
          <cell r="B1538">
            <v>6125</v>
          </cell>
          <cell r="C1538" t="str">
            <v xml:space="preserve"> </v>
          </cell>
          <cell r="D1538" t="str">
            <v xml:space="preserve">       SALARIES-HR</v>
          </cell>
        </row>
        <row r="1539">
          <cell r="B1539">
            <v>6130</v>
          </cell>
          <cell r="C1539" t="str">
            <v xml:space="preserve"> </v>
          </cell>
          <cell r="D1539" t="str">
            <v xml:space="preserve">       SALARIES-IT</v>
          </cell>
        </row>
        <row r="1540">
          <cell r="B1540">
            <v>6135</v>
          </cell>
          <cell r="C1540" t="str">
            <v xml:space="preserve"> </v>
          </cell>
          <cell r="D1540" t="str">
            <v xml:space="preserve">       SALARIES-LEADERSHIP OPS</v>
          </cell>
        </row>
        <row r="1541">
          <cell r="B1541">
            <v>6140</v>
          </cell>
          <cell r="C1541" t="str">
            <v xml:space="preserve"> </v>
          </cell>
          <cell r="D1541" t="str">
            <v xml:space="preserve">       SALARIES-HSE</v>
          </cell>
        </row>
        <row r="1542">
          <cell r="B1542">
            <v>6145</v>
          </cell>
          <cell r="C1542" t="str">
            <v xml:space="preserve"> </v>
          </cell>
          <cell r="D1542" t="str">
            <v xml:space="preserve">       SALARIES-CUSTOMER SERVI</v>
          </cell>
        </row>
        <row r="1543">
          <cell r="B1543">
            <v>6146</v>
          </cell>
          <cell r="C1543" t="str">
            <v xml:space="preserve"> </v>
          </cell>
          <cell r="D1543" t="str">
            <v xml:space="preserve">       SALARIES-BILLING</v>
          </cell>
        </row>
        <row r="1544">
          <cell r="B1544">
            <v>6147</v>
          </cell>
          <cell r="C1544" t="str">
            <v xml:space="preserve"> </v>
          </cell>
          <cell r="D1544" t="str">
            <v xml:space="preserve">       SALARIES-CORP SERVICE A</v>
          </cell>
        </row>
        <row r="1545">
          <cell r="B1545">
            <v>6150</v>
          </cell>
          <cell r="C1545" t="str">
            <v xml:space="preserve"> </v>
          </cell>
          <cell r="D1545" t="str">
            <v xml:space="preserve">       SALARIES-OPERATIONS FIE</v>
          </cell>
        </row>
        <row r="1546">
          <cell r="B1546">
            <v>6155</v>
          </cell>
          <cell r="C1546" t="str">
            <v xml:space="preserve"> </v>
          </cell>
          <cell r="D1546" t="str">
            <v xml:space="preserve">       SALARIES-OPERATIONS OFF</v>
          </cell>
        </row>
        <row r="1547">
          <cell r="B1547">
            <v>6160</v>
          </cell>
          <cell r="C1547" t="str">
            <v xml:space="preserve"> </v>
          </cell>
          <cell r="D1547" t="str">
            <v xml:space="preserve">       SALARIES-CHGD TO PLT-WS</v>
          </cell>
        </row>
        <row r="1548">
          <cell r="B1548">
            <v>6165</v>
          </cell>
          <cell r="C1548" t="str">
            <v xml:space="preserve"> </v>
          </cell>
          <cell r="D1548" t="str">
            <v xml:space="preserve">       CAPITALIZED TIME ADJUST</v>
          </cell>
        </row>
        <row r="1549">
          <cell r="B1549">
            <v>6170</v>
          </cell>
          <cell r="C1549" t="str">
            <v xml:space="preserve"> </v>
          </cell>
          <cell r="D1549" t="str">
            <v xml:space="preserve">       CAPITALIZED TIME ADJ-CO</v>
          </cell>
        </row>
        <row r="1550">
          <cell r="B1550">
            <v>6180</v>
          </cell>
          <cell r="C1550" t="str">
            <v xml:space="preserve"> </v>
          </cell>
          <cell r="D1550" t="str">
            <v xml:space="preserve">      TRAVEL EXPENSE</v>
          </cell>
        </row>
        <row r="1551">
          <cell r="B1551">
            <v>6185</v>
          </cell>
          <cell r="C1551" t="str">
            <v xml:space="preserve"> </v>
          </cell>
          <cell r="D1551" t="str">
            <v xml:space="preserve">       TRAVEL LODGING</v>
          </cell>
        </row>
        <row r="1552">
          <cell r="B1552">
            <v>6190</v>
          </cell>
          <cell r="C1552" t="str">
            <v xml:space="preserve"> </v>
          </cell>
          <cell r="D1552" t="str">
            <v xml:space="preserve">       TRAVEL AIRFARE</v>
          </cell>
        </row>
        <row r="1553">
          <cell r="B1553">
            <v>6195</v>
          </cell>
          <cell r="C1553" t="str">
            <v xml:space="preserve"> </v>
          </cell>
          <cell r="D1553" t="str">
            <v xml:space="preserve">       TRAVEL TRANSPORTATION</v>
          </cell>
        </row>
        <row r="1554">
          <cell r="B1554">
            <v>6200</v>
          </cell>
          <cell r="C1554" t="str">
            <v xml:space="preserve"> </v>
          </cell>
          <cell r="D1554" t="str">
            <v xml:space="preserve">       TRAVEL MEALS</v>
          </cell>
        </row>
        <row r="1555">
          <cell r="B1555">
            <v>6205</v>
          </cell>
          <cell r="C1555" t="str">
            <v xml:space="preserve"> </v>
          </cell>
          <cell r="D1555" t="str">
            <v xml:space="preserve">       TRAVEL ENTERTAINMENT</v>
          </cell>
        </row>
        <row r="1556">
          <cell r="B1556">
            <v>6207</v>
          </cell>
          <cell r="C1556" t="str">
            <v xml:space="preserve"> </v>
          </cell>
          <cell r="D1556" t="str">
            <v xml:space="preserve">       TRAVEL OTHER</v>
          </cell>
        </row>
        <row r="1557">
          <cell r="B1557">
            <v>6210</v>
          </cell>
          <cell r="C1557" t="str">
            <v xml:space="preserve"> </v>
          </cell>
          <cell r="D1557" t="str">
            <v xml:space="preserve">      FLEET TRANSPORTATION EXP</v>
          </cell>
        </row>
        <row r="1558">
          <cell r="B1558">
            <v>6215</v>
          </cell>
          <cell r="C1558" t="str">
            <v xml:space="preserve"> </v>
          </cell>
          <cell r="D1558" t="str">
            <v xml:space="preserve">       FUEL</v>
          </cell>
        </row>
        <row r="1559">
          <cell r="B1559">
            <v>6220</v>
          </cell>
          <cell r="C1559" t="str">
            <v xml:space="preserve"> </v>
          </cell>
          <cell r="D1559" t="str">
            <v xml:space="preserve">       AUTO REPAIR/TIRES</v>
          </cell>
        </row>
        <row r="1560">
          <cell r="B1560">
            <v>6225</v>
          </cell>
          <cell r="C1560" t="str">
            <v xml:space="preserve"> </v>
          </cell>
          <cell r="D1560" t="str">
            <v xml:space="preserve">       AUTO LICENSES</v>
          </cell>
        </row>
        <row r="1561">
          <cell r="B1561">
            <v>6230</v>
          </cell>
          <cell r="C1561" t="str">
            <v xml:space="preserve"> </v>
          </cell>
          <cell r="D1561" t="str">
            <v xml:space="preserve">       OTHER TRANS EXPENSES</v>
          </cell>
        </row>
        <row r="1562">
          <cell r="B1562">
            <v>6250</v>
          </cell>
          <cell r="C1562" t="str">
            <v xml:space="preserve"> </v>
          </cell>
          <cell r="D1562" t="str">
            <v xml:space="preserve">      MAINTENANCE TESTING</v>
          </cell>
        </row>
        <row r="1563">
          <cell r="B1563">
            <v>6255</v>
          </cell>
          <cell r="C1563" t="str">
            <v xml:space="preserve"> </v>
          </cell>
          <cell r="D1563" t="str">
            <v xml:space="preserve">       TEST-WATER</v>
          </cell>
        </row>
        <row r="1564">
          <cell r="B1564">
            <v>6260</v>
          </cell>
          <cell r="C1564" t="str">
            <v xml:space="preserve"> </v>
          </cell>
          <cell r="D1564" t="str">
            <v xml:space="preserve">       TEST-EQUIP/CHEMICAL</v>
          </cell>
        </row>
        <row r="1565">
          <cell r="B1565">
            <v>6265</v>
          </cell>
          <cell r="C1565" t="str">
            <v xml:space="preserve"> </v>
          </cell>
          <cell r="D1565" t="str">
            <v xml:space="preserve">       TEST-SAFE DRINKING WATE</v>
          </cell>
        </row>
        <row r="1566">
          <cell r="B1566">
            <v>6270</v>
          </cell>
          <cell r="C1566" t="str">
            <v xml:space="preserve"> </v>
          </cell>
          <cell r="D1566" t="str">
            <v xml:space="preserve">       TEST-SEWER</v>
          </cell>
        </row>
        <row r="1567">
          <cell r="B1567">
            <v>6280</v>
          </cell>
          <cell r="C1567" t="str">
            <v xml:space="preserve"> </v>
          </cell>
          <cell r="D1567" t="str">
            <v xml:space="preserve">      MAINTENANCE-WATER PLANT</v>
          </cell>
        </row>
        <row r="1568">
          <cell r="B1568">
            <v>6285</v>
          </cell>
          <cell r="C1568" t="str">
            <v xml:space="preserve"> </v>
          </cell>
          <cell r="D1568" t="str">
            <v xml:space="preserve">       WATER-MAINT SUPPLIES</v>
          </cell>
        </row>
        <row r="1569">
          <cell r="B1569">
            <v>6290</v>
          </cell>
          <cell r="C1569" t="str">
            <v xml:space="preserve"> </v>
          </cell>
          <cell r="D1569" t="str">
            <v xml:space="preserve">       WATER-MAINT REPAIRS</v>
          </cell>
        </row>
        <row r="1570">
          <cell r="B1570">
            <v>6295</v>
          </cell>
          <cell r="C1570" t="str">
            <v xml:space="preserve"> </v>
          </cell>
          <cell r="D1570" t="str">
            <v xml:space="preserve">       WATER-MAIN BREAKS</v>
          </cell>
        </row>
        <row r="1571">
          <cell r="B1571">
            <v>6300</v>
          </cell>
          <cell r="C1571" t="str">
            <v xml:space="preserve"> </v>
          </cell>
          <cell r="D1571" t="str">
            <v xml:space="preserve">       WATER-ELEC EQUIPT REPAI</v>
          </cell>
        </row>
        <row r="1572">
          <cell r="B1572">
            <v>6305</v>
          </cell>
          <cell r="C1572" t="str">
            <v xml:space="preserve"> </v>
          </cell>
          <cell r="D1572" t="str">
            <v xml:space="preserve">       WATER-PERMITS</v>
          </cell>
        </row>
        <row r="1573">
          <cell r="B1573">
            <v>6310</v>
          </cell>
          <cell r="C1573" t="str">
            <v xml:space="preserve"> </v>
          </cell>
          <cell r="D1573" t="str">
            <v xml:space="preserve">       WATER-OTHER MAINT EXP</v>
          </cell>
        </row>
        <row r="1574">
          <cell r="B1574">
            <v>6315</v>
          </cell>
          <cell r="C1574" t="str">
            <v xml:space="preserve"> </v>
          </cell>
          <cell r="D1574" t="str">
            <v xml:space="preserve">      MAINTENANCE-SEWER PLANT</v>
          </cell>
        </row>
        <row r="1575">
          <cell r="B1575">
            <v>6320</v>
          </cell>
          <cell r="C1575" t="str">
            <v xml:space="preserve"> </v>
          </cell>
          <cell r="D1575" t="str">
            <v xml:space="preserve">       SEWER-MAINT SUPPLIES</v>
          </cell>
        </row>
        <row r="1576">
          <cell r="B1576">
            <v>6325</v>
          </cell>
          <cell r="C1576" t="str">
            <v xml:space="preserve"> </v>
          </cell>
          <cell r="D1576" t="str">
            <v xml:space="preserve">       SEWER-MAINT REPAIRS</v>
          </cell>
        </row>
        <row r="1577">
          <cell r="B1577">
            <v>6330</v>
          </cell>
          <cell r="C1577" t="str">
            <v xml:space="preserve"> </v>
          </cell>
          <cell r="D1577" t="str">
            <v xml:space="preserve">       SEWER-MAIN BREAKS</v>
          </cell>
        </row>
        <row r="1578">
          <cell r="B1578">
            <v>6335</v>
          </cell>
          <cell r="C1578" t="str">
            <v xml:space="preserve"> </v>
          </cell>
          <cell r="D1578" t="str">
            <v xml:space="preserve">       SEWER-ELEC EQUIPT REPAI</v>
          </cell>
        </row>
        <row r="1579">
          <cell r="B1579">
            <v>6340</v>
          </cell>
          <cell r="C1579" t="str">
            <v xml:space="preserve"> </v>
          </cell>
          <cell r="D1579" t="str">
            <v xml:space="preserve">       SEWER-PERMITS</v>
          </cell>
        </row>
        <row r="1580">
          <cell r="B1580">
            <v>6345</v>
          </cell>
          <cell r="C1580" t="str">
            <v xml:space="preserve"> </v>
          </cell>
          <cell r="D1580" t="str">
            <v xml:space="preserve">       SEWER-OTHER MAINT EXP</v>
          </cell>
        </row>
        <row r="1581">
          <cell r="B1581">
            <v>6350</v>
          </cell>
          <cell r="C1581" t="str">
            <v xml:space="preserve"> </v>
          </cell>
          <cell r="D1581" t="str">
            <v xml:space="preserve">      MAINTENANCE-WTR&amp;SWR PLAN</v>
          </cell>
        </row>
        <row r="1582">
          <cell r="B1582">
            <v>6355</v>
          </cell>
          <cell r="C1582" t="str">
            <v xml:space="preserve"> </v>
          </cell>
          <cell r="D1582" t="str">
            <v xml:space="preserve">       DEFERRED MAINT EXPENSE</v>
          </cell>
        </row>
        <row r="1583">
          <cell r="B1583">
            <v>6360</v>
          </cell>
          <cell r="C1583" t="str">
            <v xml:space="preserve"> </v>
          </cell>
          <cell r="D1583" t="str">
            <v xml:space="preserve">       COMMUNICATION EXPENSE</v>
          </cell>
        </row>
        <row r="1584">
          <cell r="B1584">
            <v>6365</v>
          </cell>
          <cell r="C1584" t="str">
            <v xml:space="preserve"> </v>
          </cell>
          <cell r="D1584" t="str">
            <v xml:space="preserve">       EQUIPMENT RENTALS</v>
          </cell>
        </row>
        <row r="1585">
          <cell r="B1585">
            <v>6370</v>
          </cell>
          <cell r="C1585" t="str">
            <v xml:space="preserve"> </v>
          </cell>
          <cell r="D1585" t="str">
            <v xml:space="preserve">       OPER CONTRACTED WORKERS</v>
          </cell>
        </row>
        <row r="1586">
          <cell r="B1586">
            <v>6375</v>
          </cell>
          <cell r="C1586" t="str">
            <v xml:space="preserve"> </v>
          </cell>
          <cell r="D1586" t="str">
            <v xml:space="preserve">       OUTSIDE LAB FEES-LAB,LA</v>
          </cell>
        </row>
        <row r="1587">
          <cell r="B1587">
            <v>6380</v>
          </cell>
          <cell r="C1587" t="str">
            <v xml:space="preserve"> </v>
          </cell>
          <cell r="D1587" t="str">
            <v xml:space="preserve">       REPAIRS &amp; MAINT-MAINT,L</v>
          </cell>
        </row>
        <row r="1588">
          <cell r="B1588">
            <v>6385</v>
          </cell>
          <cell r="C1588" t="str">
            <v xml:space="preserve"> </v>
          </cell>
          <cell r="D1588" t="str">
            <v xml:space="preserve">       UNIFORMS</v>
          </cell>
        </row>
        <row r="1589">
          <cell r="B1589">
            <v>6390</v>
          </cell>
          <cell r="C1589" t="str">
            <v xml:space="preserve"> </v>
          </cell>
          <cell r="D1589" t="str">
            <v xml:space="preserve">       WEATHER/HURRICANE/FUEL </v>
          </cell>
        </row>
        <row r="1590">
          <cell r="B1590">
            <v>6400</v>
          </cell>
          <cell r="C1590" t="str">
            <v xml:space="preserve"> </v>
          </cell>
          <cell r="D1590" t="str">
            <v xml:space="preserve">      SEWER RODDING</v>
          </cell>
        </row>
        <row r="1591">
          <cell r="B1591">
            <v>6410</v>
          </cell>
          <cell r="C1591" t="str">
            <v xml:space="preserve"> </v>
          </cell>
          <cell r="D1591" t="str">
            <v xml:space="preserve">      SLUDGE HAULING</v>
          </cell>
        </row>
        <row r="1592">
          <cell r="B1592">
            <v>6430</v>
          </cell>
          <cell r="C1592" t="str">
            <v xml:space="preserve"> </v>
          </cell>
          <cell r="D1592" t="str">
            <v xml:space="preserve">     DEPRECIATION &amp; AMORT NET</v>
          </cell>
        </row>
        <row r="1593">
          <cell r="B1593">
            <v>6435</v>
          </cell>
          <cell r="C1593" t="str">
            <v xml:space="preserve"> </v>
          </cell>
          <cell r="D1593" t="str">
            <v xml:space="preserve">      DEPRECIATION EXP-WATER</v>
          </cell>
        </row>
        <row r="1594">
          <cell r="B1594">
            <v>6445</v>
          </cell>
          <cell r="C1594" t="str">
            <v xml:space="preserve"> </v>
          </cell>
          <cell r="D1594" t="str">
            <v xml:space="preserve">       DEPREC-ORGANIZATION</v>
          </cell>
        </row>
        <row r="1595">
          <cell r="B1595">
            <v>6450</v>
          </cell>
          <cell r="C1595" t="str">
            <v xml:space="preserve"> </v>
          </cell>
          <cell r="D1595" t="str">
            <v xml:space="preserve">       DEPREC-FRANCHISES</v>
          </cell>
        </row>
        <row r="1596">
          <cell r="B1596">
            <v>6455</v>
          </cell>
          <cell r="C1596" t="str">
            <v xml:space="preserve"> </v>
          </cell>
          <cell r="D1596" t="str">
            <v xml:space="preserve">       DEPREC-STRUCT &amp; IMPRV S</v>
          </cell>
        </row>
        <row r="1597">
          <cell r="B1597">
            <v>6460</v>
          </cell>
          <cell r="C1597" t="str">
            <v xml:space="preserve"> </v>
          </cell>
          <cell r="D1597" t="str">
            <v xml:space="preserve">       DEPREC-STRUCT &amp; IMPRV W</v>
          </cell>
        </row>
        <row r="1598">
          <cell r="B1598">
            <v>6465</v>
          </cell>
          <cell r="C1598" t="str">
            <v xml:space="preserve"> </v>
          </cell>
          <cell r="D1598" t="str">
            <v xml:space="preserve">       DEPREC-STRUCT &amp; IMPRV D</v>
          </cell>
        </row>
        <row r="1599">
          <cell r="B1599">
            <v>6470</v>
          </cell>
          <cell r="C1599" t="str">
            <v xml:space="preserve"> </v>
          </cell>
          <cell r="D1599" t="str">
            <v xml:space="preserve">       DEPREC-STRUCT &amp; IMPRV G</v>
          </cell>
        </row>
        <row r="1600">
          <cell r="B1600">
            <v>6475</v>
          </cell>
          <cell r="C1600" t="str">
            <v xml:space="preserve"> </v>
          </cell>
          <cell r="D1600" t="str">
            <v xml:space="preserve">       DEPREC-COLLECTING RESER</v>
          </cell>
        </row>
        <row r="1601">
          <cell r="B1601">
            <v>6480</v>
          </cell>
          <cell r="C1601" t="str">
            <v xml:space="preserve"> </v>
          </cell>
          <cell r="D1601" t="str">
            <v xml:space="preserve">       DEPREC-LAKE, RIVER, OTH</v>
          </cell>
        </row>
        <row r="1602">
          <cell r="B1602">
            <v>6485</v>
          </cell>
          <cell r="C1602" t="str">
            <v xml:space="preserve"> </v>
          </cell>
          <cell r="D1602" t="str">
            <v xml:space="preserve">       DEPREC-WELLS &amp; SPRINGS</v>
          </cell>
        </row>
        <row r="1603">
          <cell r="B1603">
            <v>6490</v>
          </cell>
          <cell r="C1603" t="str">
            <v xml:space="preserve"> </v>
          </cell>
          <cell r="D1603" t="str">
            <v xml:space="preserve">       DEPREC-INFILTRATION GAL</v>
          </cell>
        </row>
        <row r="1604">
          <cell r="B1604">
            <v>6495</v>
          </cell>
          <cell r="C1604" t="str">
            <v xml:space="preserve"> </v>
          </cell>
          <cell r="D1604" t="str">
            <v xml:space="preserve">       DEPREC-SUPPLY MAINS</v>
          </cell>
        </row>
        <row r="1605">
          <cell r="B1605">
            <v>6500</v>
          </cell>
          <cell r="C1605" t="str">
            <v xml:space="preserve"> </v>
          </cell>
          <cell r="D1605" t="str">
            <v xml:space="preserve">       DEPREC-POWER GEN EQP</v>
          </cell>
        </row>
        <row r="1606">
          <cell r="B1606">
            <v>6505</v>
          </cell>
          <cell r="C1606" t="str">
            <v xml:space="preserve"> </v>
          </cell>
          <cell r="D1606" t="str">
            <v xml:space="preserve">       DEPREC-ELEC PUMP EQP SR</v>
          </cell>
        </row>
        <row r="1607">
          <cell r="B1607">
            <v>6510</v>
          </cell>
          <cell r="C1607" t="str">
            <v xml:space="preserve"> </v>
          </cell>
          <cell r="D1607" t="str">
            <v xml:space="preserve">       DEPREC-ELEC PUMP EQP WT</v>
          </cell>
        </row>
        <row r="1608">
          <cell r="B1608">
            <v>6515</v>
          </cell>
          <cell r="C1608" t="str">
            <v xml:space="preserve"> </v>
          </cell>
          <cell r="D1608" t="str">
            <v xml:space="preserve">       DEPREC-ELEC PUMP EQP TR</v>
          </cell>
        </row>
        <row r="1609">
          <cell r="B1609">
            <v>6520</v>
          </cell>
          <cell r="C1609" t="str">
            <v xml:space="preserve"> </v>
          </cell>
          <cell r="D1609" t="str">
            <v xml:space="preserve">       DEPREC-WATER TREATMENT </v>
          </cell>
        </row>
        <row r="1610">
          <cell r="B1610">
            <v>6525</v>
          </cell>
          <cell r="C1610" t="str">
            <v xml:space="preserve"> </v>
          </cell>
          <cell r="D1610" t="str">
            <v xml:space="preserve">       DEPREC-DIST RESV &amp; STAN</v>
          </cell>
        </row>
        <row r="1611">
          <cell r="B1611">
            <v>6530</v>
          </cell>
          <cell r="C1611" t="str">
            <v xml:space="preserve"> </v>
          </cell>
          <cell r="D1611" t="str">
            <v xml:space="preserve">       DEPREC-TRANS &amp; DISTR MA</v>
          </cell>
        </row>
        <row r="1612">
          <cell r="B1612">
            <v>6535</v>
          </cell>
          <cell r="C1612" t="str">
            <v xml:space="preserve"> </v>
          </cell>
          <cell r="D1612" t="str">
            <v xml:space="preserve">       DEPREC-SERVICE LINES</v>
          </cell>
        </row>
        <row r="1613">
          <cell r="B1613">
            <v>6540</v>
          </cell>
          <cell r="C1613" t="str">
            <v xml:space="preserve"> </v>
          </cell>
          <cell r="D1613" t="str">
            <v xml:space="preserve">       DEPREC-METERS</v>
          </cell>
        </row>
        <row r="1614">
          <cell r="B1614">
            <v>6545</v>
          </cell>
          <cell r="C1614" t="str">
            <v xml:space="preserve"> </v>
          </cell>
          <cell r="D1614" t="str">
            <v xml:space="preserve">       DEPREC-METER INSTALLS</v>
          </cell>
        </row>
        <row r="1615">
          <cell r="B1615">
            <v>6550</v>
          </cell>
          <cell r="C1615" t="str">
            <v xml:space="preserve"> </v>
          </cell>
          <cell r="D1615" t="str">
            <v xml:space="preserve">       DEPREC-HYDRANTS</v>
          </cell>
        </row>
        <row r="1616">
          <cell r="B1616">
            <v>6555</v>
          </cell>
          <cell r="C1616" t="str">
            <v xml:space="preserve"> </v>
          </cell>
          <cell r="D1616" t="str">
            <v xml:space="preserve">       DEPREC-BACKFLOW PREVENT</v>
          </cell>
        </row>
        <row r="1617">
          <cell r="B1617">
            <v>6560</v>
          </cell>
          <cell r="C1617" t="str">
            <v xml:space="preserve"> </v>
          </cell>
          <cell r="D1617" t="str">
            <v xml:space="preserve">       DEPREC-OTH PLT&amp;MISC EQP</v>
          </cell>
        </row>
        <row r="1618">
          <cell r="B1618">
            <v>6565</v>
          </cell>
          <cell r="C1618" t="str">
            <v xml:space="preserve"> </v>
          </cell>
          <cell r="D1618" t="str">
            <v xml:space="preserve">       DEPREC-OTH PLT&amp;MISC EQP</v>
          </cell>
        </row>
        <row r="1619">
          <cell r="B1619">
            <v>6570</v>
          </cell>
          <cell r="C1619" t="str">
            <v xml:space="preserve"> </v>
          </cell>
          <cell r="D1619" t="str">
            <v xml:space="preserve">       DEPREC-OTH PLT&amp;MISC EQP</v>
          </cell>
        </row>
        <row r="1620">
          <cell r="B1620">
            <v>6575</v>
          </cell>
          <cell r="C1620" t="str">
            <v xml:space="preserve"> </v>
          </cell>
          <cell r="D1620" t="str">
            <v xml:space="preserve">       DEPREC-OTH PLT&amp;MISC EQP</v>
          </cell>
        </row>
        <row r="1621">
          <cell r="B1621">
            <v>6580</v>
          </cell>
          <cell r="C1621" t="str">
            <v xml:space="preserve"> </v>
          </cell>
          <cell r="D1621" t="str">
            <v xml:space="preserve">       DEPREC-OFFICE STRUCTURE</v>
          </cell>
        </row>
        <row r="1622">
          <cell r="B1622">
            <v>6585</v>
          </cell>
          <cell r="C1622" t="str">
            <v xml:space="preserve"> </v>
          </cell>
          <cell r="D1622" t="str">
            <v xml:space="preserve">       DEPREC-OFFICE FURN/EQPT</v>
          </cell>
        </row>
        <row r="1623">
          <cell r="B1623">
            <v>6590</v>
          </cell>
          <cell r="C1623" t="str">
            <v xml:space="preserve"> </v>
          </cell>
          <cell r="D1623" t="str">
            <v xml:space="preserve">       DEPREC-STORES EQUIPMENT</v>
          </cell>
        </row>
        <row r="1624">
          <cell r="B1624">
            <v>6595</v>
          </cell>
          <cell r="C1624" t="str">
            <v xml:space="preserve"> </v>
          </cell>
          <cell r="D1624" t="str">
            <v xml:space="preserve">       DEPREC-TOOL SHOP &amp; MISC</v>
          </cell>
        </row>
        <row r="1625">
          <cell r="B1625">
            <v>6600</v>
          </cell>
          <cell r="C1625" t="str">
            <v xml:space="preserve"> </v>
          </cell>
          <cell r="D1625" t="str">
            <v xml:space="preserve">       DEPREC-LABORATORY EQUIP</v>
          </cell>
        </row>
        <row r="1626">
          <cell r="B1626">
            <v>6605</v>
          </cell>
          <cell r="C1626" t="str">
            <v xml:space="preserve"> </v>
          </cell>
          <cell r="D1626" t="str">
            <v xml:space="preserve">       DEPREC-POWER OPERATED E</v>
          </cell>
        </row>
        <row r="1627">
          <cell r="B1627">
            <v>6610</v>
          </cell>
          <cell r="C1627" t="str">
            <v xml:space="preserve"> </v>
          </cell>
          <cell r="D1627" t="str">
            <v xml:space="preserve">       DEPREC-COMMUNICATION EQ</v>
          </cell>
        </row>
        <row r="1628">
          <cell r="B1628">
            <v>6615</v>
          </cell>
          <cell r="C1628" t="str">
            <v xml:space="preserve"> </v>
          </cell>
          <cell r="D1628" t="str">
            <v xml:space="preserve">       DEPREC-MISC EQUIPMENT</v>
          </cell>
        </row>
        <row r="1629">
          <cell r="B1629">
            <v>6620</v>
          </cell>
          <cell r="C1629" t="str">
            <v xml:space="preserve"> </v>
          </cell>
          <cell r="D1629" t="str">
            <v xml:space="preserve">       DEPREC-OTHER TANG PLT W</v>
          </cell>
        </row>
        <row r="1630">
          <cell r="B1630">
            <v>6635</v>
          </cell>
          <cell r="C1630" t="str">
            <v xml:space="preserve"> </v>
          </cell>
          <cell r="D1630" t="str">
            <v xml:space="preserve">      DEPRECIATION EXP-SEWER</v>
          </cell>
        </row>
        <row r="1631">
          <cell r="B1631">
            <v>6640</v>
          </cell>
          <cell r="C1631" t="str">
            <v xml:space="preserve"> </v>
          </cell>
          <cell r="D1631" t="str">
            <v xml:space="preserve">       DEPREC-ORGANIZATION</v>
          </cell>
        </row>
        <row r="1632">
          <cell r="B1632">
            <v>6645</v>
          </cell>
          <cell r="C1632" t="str">
            <v xml:space="preserve"> </v>
          </cell>
          <cell r="D1632" t="str">
            <v xml:space="preserve">       DEPREC-FRANCHISES INTAN</v>
          </cell>
        </row>
        <row r="1633">
          <cell r="B1633">
            <v>6650</v>
          </cell>
          <cell r="C1633" t="str">
            <v xml:space="preserve"> </v>
          </cell>
          <cell r="D1633" t="str">
            <v xml:space="preserve">       DEPREC-FRANCHISES RCLM </v>
          </cell>
        </row>
        <row r="1634">
          <cell r="B1634">
            <v>6655</v>
          </cell>
          <cell r="C1634" t="str">
            <v xml:space="preserve"> </v>
          </cell>
          <cell r="D1634" t="str">
            <v xml:space="preserve">       DEPREC-STRUCT/IMPRV COL</v>
          </cell>
        </row>
        <row r="1635">
          <cell r="B1635">
            <v>6660</v>
          </cell>
          <cell r="C1635" t="str">
            <v xml:space="preserve"> </v>
          </cell>
          <cell r="D1635" t="str">
            <v xml:space="preserve">       DEPREC-STRUCT/IMPRV PUM</v>
          </cell>
        </row>
        <row r="1636">
          <cell r="B1636">
            <v>6665</v>
          </cell>
          <cell r="C1636" t="str">
            <v xml:space="preserve"> </v>
          </cell>
          <cell r="D1636" t="str">
            <v xml:space="preserve">       DEPREC-STRUCT/IMPRV TRE</v>
          </cell>
        </row>
        <row r="1637">
          <cell r="B1637">
            <v>6670</v>
          </cell>
          <cell r="C1637" t="str">
            <v xml:space="preserve"> </v>
          </cell>
          <cell r="D1637" t="str">
            <v xml:space="preserve">       DEPREC-STRUCT/IMPRV RCL</v>
          </cell>
        </row>
        <row r="1638">
          <cell r="B1638">
            <v>6675</v>
          </cell>
          <cell r="C1638" t="str">
            <v xml:space="preserve"> </v>
          </cell>
          <cell r="D1638" t="str">
            <v xml:space="preserve">       DEPREC-STRUCT/IMPRV RCL</v>
          </cell>
        </row>
        <row r="1639">
          <cell r="B1639">
            <v>6680</v>
          </cell>
          <cell r="C1639" t="str">
            <v xml:space="preserve"> </v>
          </cell>
          <cell r="D1639" t="str">
            <v xml:space="preserve">       DEPREC-STRUCT/IMPRV GEN</v>
          </cell>
        </row>
        <row r="1640">
          <cell r="B1640">
            <v>6685</v>
          </cell>
          <cell r="C1640" t="str">
            <v xml:space="preserve"> </v>
          </cell>
          <cell r="D1640" t="str">
            <v xml:space="preserve">       DEPREC-POWER GEN EQUIP </v>
          </cell>
        </row>
        <row r="1641">
          <cell r="B1641">
            <v>6690</v>
          </cell>
          <cell r="C1641" t="str">
            <v xml:space="preserve"> </v>
          </cell>
          <cell r="D1641" t="str">
            <v xml:space="preserve">       DEPREC-POWER GEN EQUIP </v>
          </cell>
        </row>
        <row r="1642">
          <cell r="B1642">
            <v>6695</v>
          </cell>
          <cell r="C1642" t="str">
            <v xml:space="preserve"> </v>
          </cell>
          <cell r="D1642" t="str">
            <v xml:space="preserve">       DEPREC-POWER GEN EQUIP </v>
          </cell>
        </row>
        <row r="1643">
          <cell r="B1643">
            <v>6700</v>
          </cell>
          <cell r="C1643" t="str">
            <v xml:space="preserve"> </v>
          </cell>
          <cell r="D1643" t="str">
            <v xml:space="preserve">       DEPREC-POWER GEN EQUIP </v>
          </cell>
        </row>
        <row r="1644">
          <cell r="B1644">
            <v>6705</v>
          </cell>
          <cell r="C1644" t="str">
            <v xml:space="preserve"> </v>
          </cell>
          <cell r="D1644" t="str">
            <v xml:space="preserve">       DEPREC-POWER GEN EQUIP </v>
          </cell>
        </row>
        <row r="1645">
          <cell r="B1645">
            <v>6710</v>
          </cell>
          <cell r="C1645" t="str">
            <v xml:space="preserve"> </v>
          </cell>
          <cell r="D1645" t="str">
            <v xml:space="preserve">       DEPREC-SEWER FORCE MAIN</v>
          </cell>
        </row>
        <row r="1646">
          <cell r="B1646">
            <v>6715</v>
          </cell>
          <cell r="C1646" t="str">
            <v xml:space="preserve"> </v>
          </cell>
          <cell r="D1646" t="str">
            <v xml:space="preserve">       DEPREC-SEWER GRAVITY MA</v>
          </cell>
        </row>
        <row r="1647">
          <cell r="B1647">
            <v>6717</v>
          </cell>
          <cell r="C1647" t="str">
            <v xml:space="preserve"> </v>
          </cell>
          <cell r="D1647" t="str">
            <v xml:space="preserve">       DEPREC-MANHOLES</v>
          </cell>
        </row>
        <row r="1648">
          <cell r="B1648">
            <v>6720</v>
          </cell>
          <cell r="C1648" t="str">
            <v xml:space="preserve"> </v>
          </cell>
          <cell r="D1648" t="str">
            <v xml:space="preserve">       DEPREC-SPECIAL COLL STR</v>
          </cell>
        </row>
        <row r="1649">
          <cell r="B1649">
            <v>6725</v>
          </cell>
          <cell r="C1649" t="str">
            <v xml:space="preserve"> </v>
          </cell>
          <cell r="D1649" t="str">
            <v xml:space="preserve">       DEPREC-SERVICES TO CUST</v>
          </cell>
        </row>
        <row r="1650">
          <cell r="B1650">
            <v>6730</v>
          </cell>
          <cell r="C1650" t="str">
            <v xml:space="preserve"> </v>
          </cell>
          <cell r="D1650" t="str">
            <v xml:space="preserve">       DEPREC-FLOW MEASURE DEV</v>
          </cell>
        </row>
        <row r="1651">
          <cell r="B1651">
            <v>6735</v>
          </cell>
          <cell r="C1651" t="str">
            <v xml:space="preserve"> </v>
          </cell>
          <cell r="D1651" t="str">
            <v xml:space="preserve">       DEPREC-FLOW MEASURE INS</v>
          </cell>
        </row>
        <row r="1652">
          <cell r="B1652">
            <v>6740</v>
          </cell>
          <cell r="C1652" t="str">
            <v xml:space="preserve"> </v>
          </cell>
          <cell r="D1652" t="str">
            <v xml:space="preserve">       DEPREC-RECEIVING WELLS</v>
          </cell>
        </row>
        <row r="1653">
          <cell r="B1653">
            <v>6745</v>
          </cell>
          <cell r="C1653" t="str">
            <v xml:space="preserve"> </v>
          </cell>
          <cell r="D1653" t="str">
            <v xml:space="preserve">       DEPREC-PUMP EQP PUMP PL</v>
          </cell>
        </row>
        <row r="1654">
          <cell r="B1654">
            <v>6750</v>
          </cell>
          <cell r="C1654" t="str">
            <v xml:space="preserve"> </v>
          </cell>
          <cell r="D1654" t="str">
            <v xml:space="preserve">       DEPREC-PUMP EQP RCLM WT</v>
          </cell>
        </row>
        <row r="1655">
          <cell r="B1655">
            <v>6755</v>
          </cell>
          <cell r="C1655" t="str">
            <v xml:space="preserve"> </v>
          </cell>
          <cell r="D1655" t="str">
            <v xml:space="preserve">       DEPREC-PUMP EQP RCLM WT</v>
          </cell>
        </row>
        <row r="1656">
          <cell r="B1656">
            <v>6760</v>
          </cell>
          <cell r="C1656" t="str">
            <v xml:space="preserve"> </v>
          </cell>
          <cell r="D1656" t="str">
            <v xml:space="preserve">       DEPREC-TREAT/DISP EQUIP</v>
          </cell>
        </row>
        <row r="1657">
          <cell r="B1657">
            <v>6765</v>
          </cell>
          <cell r="C1657" t="str">
            <v xml:space="preserve"> </v>
          </cell>
          <cell r="D1657" t="str">
            <v xml:space="preserve">       DEPREC-TREAT/DISP EQ TR</v>
          </cell>
        </row>
        <row r="1658">
          <cell r="B1658">
            <v>6770</v>
          </cell>
          <cell r="C1658" t="str">
            <v xml:space="preserve"> </v>
          </cell>
          <cell r="D1658" t="str">
            <v xml:space="preserve">       DEPREC-TREAT/DISP EQ RC</v>
          </cell>
        </row>
        <row r="1659">
          <cell r="B1659">
            <v>6775</v>
          </cell>
          <cell r="C1659" t="str">
            <v xml:space="preserve"> </v>
          </cell>
          <cell r="D1659" t="str">
            <v xml:space="preserve">       DEPREC-PLANT SEWERS TRT</v>
          </cell>
        </row>
        <row r="1660">
          <cell r="B1660">
            <v>6780</v>
          </cell>
          <cell r="C1660" t="str">
            <v xml:space="preserve"> </v>
          </cell>
          <cell r="D1660" t="str">
            <v xml:space="preserve">       DEPREC-PLANT SEWERS RCL</v>
          </cell>
        </row>
        <row r="1661">
          <cell r="B1661">
            <v>6785</v>
          </cell>
          <cell r="C1661" t="str">
            <v xml:space="preserve"> </v>
          </cell>
          <cell r="D1661" t="str">
            <v xml:space="preserve">       DEPREC-OUTFALL LINES</v>
          </cell>
        </row>
        <row r="1662">
          <cell r="B1662">
            <v>6790</v>
          </cell>
          <cell r="C1662" t="str">
            <v xml:space="preserve"> </v>
          </cell>
          <cell r="D1662" t="str">
            <v xml:space="preserve">       DEPREC-OTHER PLT TANGIB</v>
          </cell>
        </row>
        <row r="1663">
          <cell r="B1663">
            <v>6795</v>
          </cell>
          <cell r="C1663" t="str">
            <v xml:space="preserve"> </v>
          </cell>
          <cell r="D1663" t="str">
            <v xml:space="preserve">       DEPREC-OTHER PLT COLLEC</v>
          </cell>
        </row>
        <row r="1664">
          <cell r="B1664">
            <v>6800</v>
          </cell>
          <cell r="C1664" t="str">
            <v xml:space="preserve"> </v>
          </cell>
          <cell r="D1664" t="str">
            <v xml:space="preserve">       DEPREC-OTHER PLT PUMP</v>
          </cell>
        </row>
        <row r="1665">
          <cell r="B1665">
            <v>6805</v>
          </cell>
          <cell r="C1665" t="str">
            <v xml:space="preserve"> </v>
          </cell>
          <cell r="D1665" t="str">
            <v xml:space="preserve">       DEPREC-OTHER PLT TREATM</v>
          </cell>
        </row>
        <row r="1666">
          <cell r="B1666">
            <v>6810</v>
          </cell>
          <cell r="C1666" t="str">
            <v xml:space="preserve"> </v>
          </cell>
          <cell r="D1666" t="str">
            <v xml:space="preserve">       DEPREC-OTHER PLT RCLM W</v>
          </cell>
        </row>
        <row r="1667">
          <cell r="B1667">
            <v>6815</v>
          </cell>
          <cell r="C1667" t="str">
            <v xml:space="preserve"> </v>
          </cell>
          <cell r="D1667" t="str">
            <v xml:space="preserve">       DEPREC-OTHER PLT RCLM W</v>
          </cell>
        </row>
        <row r="1668">
          <cell r="B1668">
            <v>6820</v>
          </cell>
          <cell r="C1668" t="str">
            <v xml:space="preserve"> </v>
          </cell>
          <cell r="D1668" t="str">
            <v xml:space="preserve">       DEPREC-OFFICE STRUCTURE</v>
          </cell>
        </row>
        <row r="1669">
          <cell r="B1669">
            <v>6825</v>
          </cell>
          <cell r="C1669" t="str">
            <v xml:space="preserve"> </v>
          </cell>
          <cell r="D1669" t="str">
            <v xml:space="preserve">       DEPREC-OFFICE FURN/EQPT</v>
          </cell>
        </row>
        <row r="1670">
          <cell r="B1670">
            <v>6830</v>
          </cell>
          <cell r="C1670" t="str">
            <v xml:space="preserve"> </v>
          </cell>
          <cell r="D1670" t="str">
            <v xml:space="preserve">       DEPREC-STORES EQUIPMENT</v>
          </cell>
        </row>
        <row r="1671">
          <cell r="B1671">
            <v>6835</v>
          </cell>
          <cell r="C1671" t="str">
            <v xml:space="preserve"> </v>
          </cell>
          <cell r="D1671" t="str">
            <v xml:space="preserve">       DEPREC-TOOL SHOP &amp; MISC</v>
          </cell>
        </row>
        <row r="1672">
          <cell r="B1672">
            <v>6840</v>
          </cell>
          <cell r="C1672" t="str">
            <v xml:space="preserve"> </v>
          </cell>
          <cell r="D1672" t="str">
            <v xml:space="preserve">       DEPREC-LABORATORY EQPT</v>
          </cell>
        </row>
        <row r="1673">
          <cell r="B1673">
            <v>6845</v>
          </cell>
          <cell r="C1673" t="str">
            <v xml:space="preserve"> </v>
          </cell>
          <cell r="D1673" t="str">
            <v xml:space="preserve">       DEPREC-POWER OPERATED E</v>
          </cell>
        </row>
        <row r="1674">
          <cell r="B1674">
            <v>6850</v>
          </cell>
          <cell r="C1674" t="str">
            <v xml:space="preserve"> </v>
          </cell>
          <cell r="D1674" t="str">
            <v xml:space="preserve">       DEPREC-COMMUNICATION EQ</v>
          </cell>
        </row>
        <row r="1675">
          <cell r="B1675">
            <v>6855</v>
          </cell>
          <cell r="C1675" t="str">
            <v xml:space="preserve"> </v>
          </cell>
          <cell r="D1675" t="str">
            <v xml:space="preserve">       DEPREC-MISC EQUIP SEWER</v>
          </cell>
        </row>
        <row r="1676">
          <cell r="B1676">
            <v>6860</v>
          </cell>
          <cell r="C1676" t="str">
            <v xml:space="preserve"> </v>
          </cell>
          <cell r="D1676" t="str">
            <v xml:space="preserve">       DEPREC-OTHER TANG PLT S</v>
          </cell>
        </row>
        <row r="1677">
          <cell r="B1677">
            <v>6870</v>
          </cell>
          <cell r="C1677" t="str">
            <v xml:space="preserve"> </v>
          </cell>
          <cell r="D1677" t="str">
            <v xml:space="preserve">      DEPRECIATION EXP-REUSE</v>
          </cell>
        </row>
        <row r="1678">
          <cell r="B1678">
            <v>6875</v>
          </cell>
          <cell r="C1678" t="str">
            <v xml:space="preserve"> </v>
          </cell>
          <cell r="D1678" t="str">
            <v xml:space="preserve">       DEPREC-REUSE SERVICES</v>
          </cell>
        </row>
        <row r="1679">
          <cell r="B1679">
            <v>6880</v>
          </cell>
          <cell r="C1679" t="str">
            <v xml:space="preserve"> </v>
          </cell>
          <cell r="D1679" t="str">
            <v xml:space="preserve">       DEPREC-REUSE MTR/INSTAL</v>
          </cell>
        </row>
        <row r="1680">
          <cell r="B1680">
            <v>6885</v>
          </cell>
          <cell r="C1680" t="str">
            <v xml:space="preserve"> </v>
          </cell>
          <cell r="D1680" t="str">
            <v xml:space="preserve">       DEPREC-REUSE DIST RESER</v>
          </cell>
        </row>
        <row r="1681">
          <cell r="B1681">
            <v>6890</v>
          </cell>
          <cell r="C1681" t="str">
            <v xml:space="preserve"> </v>
          </cell>
          <cell r="D1681" t="str">
            <v xml:space="preserve">       DEPREC-REUSE TRANSM / D</v>
          </cell>
        </row>
        <row r="1682">
          <cell r="B1682">
            <v>6900</v>
          </cell>
          <cell r="C1682" t="str">
            <v xml:space="preserve"> </v>
          </cell>
          <cell r="D1682" t="str">
            <v xml:space="preserve">      DEPREC EXP-AUTO TRANS</v>
          </cell>
        </row>
        <row r="1683">
          <cell r="B1683">
            <v>6905</v>
          </cell>
          <cell r="C1683" t="str">
            <v xml:space="preserve"> </v>
          </cell>
          <cell r="D1683" t="str">
            <v xml:space="preserve">       DEPREC-AUTO TRANS</v>
          </cell>
        </row>
        <row r="1684">
          <cell r="B1684">
            <v>6915</v>
          </cell>
          <cell r="C1684" t="str">
            <v xml:space="preserve"> </v>
          </cell>
          <cell r="D1684" t="str">
            <v xml:space="preserve">      DEPREC EXP-COMPUTER</v>
          </cell>
        </row>
        <row r="1685">
          <cell r="B1685">
            <v>6920</v>
          </cell>
          <cell r="C1685" t="str">
            <v xml:space="preserve"> </v>
          </cell>
          <cell r="D1685" t="str">
            <v xml:space="preserve">       DEPREC-COMPUTER</v>
          </cell>
        </row>
        <row r="1686">
          <cell r="B1686">
            <v>6921</v>
          </cell>
          <cell r="C1686" t="str">
            <v xml:space="preserve"> </v>
          </cell>
          <cell r="D1686" t="str">
            <v xml:space="preserve">      DEPREC EXP-GAS PLANT</v>
          </cell>
        </row>
        <row r="1687">
          <cell r="B1687">
            <v>6922</v>
          </cell>
          <cell r="C1687" t="str">
            <v xml:space="preserve"> </v>
          </cell>
          <cell r="D1687" t="str">
            <v xml:space="preserve">       DEPREC-ORGANIZATION</v>
          </cell>
        </row>
        <row r="1688">
          <cell r="B1688">
            <v>6923</v>
          </cell>
          <cell r="C1688" t="str">
            <v xml:space="preserve"> </v>
          </cell>
          <cell r="D1688" t="str">
            <v xml:space="preserve">       DEPREC-FRANCHISES INTAN</v>
          </cell>
        </row>
        <row r="1689">
          <cell r="B1689">
            <v>6924</v>
          </cell>
          <cell r="C1689" t="str">
            <v xml:space="preserve"> </v>
          </cell>
          <cell r="D1689" t="str">
            <v xml:space="preserve">       DEPREC-STRUCT/IMPRV PRO</v>
          </cell>
        </row>
        <row r="1690">
          <cell r="B1690">
            <v>6925</v>
          </cell>
          <cell r="C1690" t="str">
            <v xml:space="preserve"> </v>
          </cell>
          <cell r="D1690" t="str">
            <v xml:space="preserve">       DEPREC-STRUCT/IMPRV NAT</v>
          </cell>
        </row>
        <row r="1691">
          <cell r="B1691">
            <v>6926</v>
          </cell>
          <cell r="C1691" t="str">
            <v xml:space="preserve"> </v>
          </cell>
          <cell r="D1691" t="str">
            <v xml:space="preserve">       DEPREC-STRUCT/IMPRV TRA</v>
          </cell>
        </row>
        <row r="1692">
          <cell r="B1692">
            <v>6927</v>
          </cell>
          <cell r="C1692" t="str">
            <v xml:space="preserve"> </v>
          </cell>
          <cell r="D1692" t="str">
            <v xml:space="preserve">       DEPREC-STRUCT/IMPRV DIS</v>
          </cell>
        </row>
        <row r="1693">
          <cell r="B1693">
            <v>6928</v>
          </cell>
          <cell r="C1693" t="str">
            <v xml:space="preserve"> </v>
          </cell>
          <cell r="D1693" t="str">
            <v xml:space="preserve">       DEPREC-STRUCT/IMPRV GEN</v>
          </cell>
        </row>
        <row r="1694">
          <cell r="B1694">
            <v>6929</v>
          </cell>
          <cell r="C1694" t="str">
            <v xml:space="preserve"> </v>
          </cell>
          <cell r="D1694" t="str">
            <v xml:space="preserve">       DEPREC-MAINS</v>
          </cell>
        </row>
        <row r="1695">
          <cell r="B1695">
            <v>6930</v>
          </cell>
          <cell r="C1695" t="str">
            <v xml:space="preserve"> </v>
          </cell>
          <cell r="D1695" t="str">
            <v xml:space="preserve">       DEPREC-SERVICE LINES</v>
          </cell>
        </row>
        <row r="1696">
          <cell r="B1696">
            <v>6931</v>
          </cell>
          <cell r="C1696" t="str">
            <v xml:space="preserve"> </v>
          </cell>
          <cell r="D1696" t="str">
            <v xml:space="preserve">       DEPREC-METERS</v>
          </cell>
        </row>
        <row r="1697">
          <cell r="B1697">
            <v>6932</v>
          </cell>
          <cell r="C1697" t="str">
            <v xml:space="preserve"> </v>
          </cell>
          <cell r="D1697" t="str">
            <v xml:space="preserve">       DEPREC-METER INSTALLATI</v>
          </cell>
        </row>
        <row r="1698">
          <cell r="B1698">
            <v>6933</v>
          </cell>
          <cell r="C1698" t="str">
            <v xml:space="preserve"> </v>
          </cell>
          <cell r="D1698" t="str">
            <v xml:space="preserve">       DEPREC-RESERVOIRS</v>
          </cell>
        </row>
        <row r="1699">
          <cell r="B1699">
            <v>6934</v>
          </cell>
          <cell r="C1699" t="str">
            <v xml:space="preserve"> </v>
          </cell>
          <cell r="D1699" t="str">
            <v xml:space="preserve">       DEPREC-HOUSE REGULATORS</v>
          </cell>
        </row>
        <row r="1700">
          <cell r="B1700">
            <v>6935</v>
          </cell>
          <cell r="C1700" t="str">
            <v xml:space="preserve"> </v>
          </cell>
          <cell r="D1700" t="str">
            <v xml:space="preserve">       DEPREC-HOUSE REGULATORY</v>
          </cell>
        </row>
        <row r="1701">
          <cell r="B1701">
            <v>6936</v>
          </cell>
          <cell r="C1701" t="str">
            <v xml:space="preserve"> </v>
          </cell>
          <cell r="D1701" t="str">
            <v xml:space="preserve">       DEPREC-COMMUNICATION EQ</v>
          </cell>
        </row>
        <row r="1702">
          <cell r="B1702">
            <v>6937</v>
          </cell>
          <cell r="C1702" t="str">
            <v xml:space="preserve"> </v>
          </cell>
          <cell r="D1702" t="str">
            <v xml:space="preserve">       DEPREC-OFFICE EQUIPMENT</v>
          </cell>
        </row>
        <row r="1703">
          <cell r="B1703">
            <v>6938</v>
          </cell>
          <cell r="C1703" t="str">
            <v xml:space="preserve"> </v>
          </cell>
          <cell r="D1703" t="str">
            <v xml:space="preserve">       DEPREC-POWER OPERATED E</v>
          </cell>
        </row>
        <row r="1704">
          <cell r="B1704">
            <v>6939</v>
          </cell>
          <cell r="C1704" t="str">
            <v xml:space="preserve"> </v>
          </cell>
          <cell r="D1704" t="str">
            <v xml:space="preserve">       DEPREC-MISC EQUIP SEWER</v>
          </cell>
        </row>
        <row r="1705">
          <cell r="B1705">
            <v>6940</v>
          </cell>
          <cell r="C1705" t="str">
            <v xml:space="preserve"> </v>
          </cell>
          <cell r="D1705" t="str">
            <v xml:space="preserve">      DEPRECIATION EXP-NONREGU</v>
          </cell>
        </row>
        <row r="1706">
          <cell r="B1706">
            <v>6945</v>
          </cell>
          <cell r="C1706" t="str">
            <v xml:space="preserve"> </v>
          </cell>
          <cell r="D1706" t="str">
            <v xml:space="preserve">      DEPRECIATION EXP-OTHER</v>
          </cell>
        </row>
        <row r="1707">
          <cell r="B1707">
            <v>6950</v>
          </cell>
          <cell r="C1707" t="str">
            <v xml:space="preserve"> </v>
          </cell>
          <cell r="D1707" t="str">
            <v xml:space="preserve">      AMORT EXP-AIA-WATER</v>
          </cell>
        </row>
        <row r="1708">
          <cell r="B1708">
            <v>6955</v>
          </cell>
          <cell r="C1708" t="str">
            <v xml:space="preserve"> </v>
          </cell>
          <cell r="D1708" t="str">
            <v xml:space="preserve">      AMORT EXP-AIA-SEWER</v>
          </cell>
        </row>
        <row r="1709">
          <cell r="B1709">
            <v>6960</v>
          </cell>
          <cell r="C1709" t="str">
            <v xml:space="preserve"> </v>
          </cell>
          <cell r="D1709" t="str">
            <v xml:space="preserve">      AMORT OF UTIL PAA-WATER</v>
          </cell>
        </row>
        <row r="1710">
          <cell r="B1710">
            <v>6965</v>
          </cell>
          <cell r="C1710" t="str">
            <v xml:space="preserve"> </v>
          </cell>
          <cell r="D1710" t="str">
            <v xml:space="preserve">      AMORT OF UTIL PAA-SEWER</v>
          </cell>
        </row>
        <row r="1711">
          <cell r="B1711">
            <v>6967</v>
          </cell>
          <cell r="C1711" t="str">
            <v xml:space="preserve"> </v>
          </cell>
          <cell r="D1711" t="str">
            <v xml:space="preserve">      AMORT OF UTIL PAA-GAS</v>
          </cell>
        </row>
        <row r="1712">
          <cell r="B1712">
            <v>6980</v>
          </cell>
          <cell r="C1712" t="str">
            <v xml:space="preserve"> </v>
          </cell>
          <cell r="D1712" t="str">
            <v xml:space="preserve">      AMORT EXP-CIA-WATER</v>
          </cell>
        </row>
        <row r="1713">
          <cell r="B1713">
            <v>6985</v>
          </cell>
          <cell r="C1713" t="str">
            <v xml:space="preserve"> </v>
          </cell>
          <cell r="D1713" t="str">
            <v xml:space="preserve">       AMORT-ORGANIZATION</v>
          </cell>
        </row>
        <row r="1714">
          <cell r="B1714">
            <v>6990</v>
          </cell>
          <cell r="C1714" t="str">
            <v xml:space="preserve"> </v>
          </cell>
          <cell r="D1714" t="str">
            <v xml:space="preserve">       AMORT-FRANCHISES</v>
          </cell>
        </row>
        <row r="1715">
          <cell r="B1715">
            <v>6995</v>
          </cell>
          <cell r="C1715" t="str">
            <v xml:space="preserve"> </v>
          </cell>
          <cell r="D1715" t="str">
            <v xml:space="preserve">       AMORT-STRCT&amp;IMPRV SRC S</v>
          </cell>
        </row>
        <row r="1716">
          <cell r="B1716">
            <v>7000</v>
          </cell>
          <cell r="C1716" t="str">
            <v xml:space="preserve"> </v>
          </cell>
          <cell r="D1716" t="str">
            <v xml:space="preserve">       AMORT-STRCT&amp;IMPRV WTP</v>
          </cell>
        </row>
        <row r="1717">
          <cell r="B1717">
            <v>7005</v>
          </cell>
          <cell r="C1717" t="str">
            <v xml:space="preserve"> </v>
          </cell>
          <cell r="D1717" t="str">
            <v xml:space="preserve">       AMORT-STRCT&amp;IMPRV DIST</v>
          </cell>
        </row>
        <row r="1718">
          <cell r="B1718">
            <v>7010</v>
          </cell>
          <cell r="C1718" t="str">
            <v xml:space="preserve"> </v>
          </cell>
          <cell r="D1718" t="str">
            <v xml:space="preserve">       AMORT-STRCT&amp;IMPRV GEN P</v>
          </cell>
        </row>
        <row r="1719">
          <cell r="B1719">
            <v>7015</v>
          </cell>
          <cell r="C1719" t="str">
            <v xml:space="preserve"> </v>
          </cell>
          <cell r="D1719" t="str">
            <v xml:space="preserve">       AMORT-COLLECTING RESERV</v>
          </cell>
        </row>
        <row r="1720">
          <cell r="B1720">
            <v>7020</v>
          </cell>
          <cell r="C1720" t="str">
            <v xml:space="preserve"> </v>
          </cell>
          <cell r="D1720" t="str">
            <v xml:space="preserve">       AMORT-LAKE, RIVER, OTHE</v>
          </cell>
        </row>
        <row r="1721">
          <cell r="B1721">
            <v>7025</v>
          </cell>
          <cell r="C1721" t="str">
            <v xml:space="preserve"> </v>
          </cell>
          <cell r="D1721" t="str">
            <v xml:space="preserve">       AMORT-WELLS &amp; SPRINGS</v>
          </cell>
        </row>
        <row r="1722">
          <cell r="B1722">
            <v>7030</v>
          </cell>
          <cell r="C1722" t="str">
            <v xml:space="preserve"> </v>
          </cell>
          <cell r="D1722" t="str">
            <v xml:space="preserve">       AMORT-INFILTRATION GALL</v>
          </cell>
        </row>
        <row r="1723">
          <cell r="B1723">
            <v>7035</v>
          </cell>
          <cell r="C1723" t="str">
            <v xml:space="preserve"> </v>
          </cell>
          <cell r="D1723" t="str">
            <v xml:space="preserve">       AMORT-SUPPLY MAINS</v>
          </cell>
        </row>
        <row r="1724">
          <cell r="B1724">
            <v>7040</v>
          </cell>
          <cell r="C1724" t="str">
            <v xml:space="preserve"> </v>
          </cell>
          <cell r="D1724" t="str">
            <v xml:space="preserve">       AMORT-POWER GEN EQP</v>
          </cell>
        </row>
        <row r="1725">
          <cell r="B1725">
            <v>7045</v>
          </cell>
          <cell r="C1725" t="str">
            <v xml:space="preserve"> </v>
          </cell>
          <cell r="D1725" t="str">
            <v xml:space="preserve">       AMORT-ELEC PUMP EQP SRC</v>
          </cell>
        </row>
        <row r="1726">
          <cell r="B1726">
            <v>7050</v>
          </cell>
          <cell r="C1726" t="str">
            <v xml:space="preserve"> </v>
          </cell>
          <cell r="D1726" t="str">
            <v xml:space="preserve">       AMORT-ELEC PUMP EQP WTP</v>
          </cell>
        </row>
        <row r="1727">
          <cell r="B1727">
            <v>7055</v>
          </cell>
          <cell r="C1727" t="str">
            <v xml:space="preserve"> </v>
          </cell>
          <cell r="D1727" t="str">
            <v xml:space="preserve">       AMORT-ELEC PUMP EQP TRA</v>
          </cell>
        </row>
        <row r="1728">
          <cell r="B1728">
            <v>7060</v>
          </cell>
          <cell r="C1728" t="str">
            <v xml:space="preserve"> </v>
          </cell>
          <cell r="D1728" t="str">
            <v xml:space="preserve">       AMORT-WATER TREATMENT E</v>
          </cell>
        </row>
        <row r="1729">
          <cell r="B1729">
            <v>7065</v>
          </cell>
          <cell r="C1729" t="str">
            <v xml:space="preserve"> </v>
          </cell>
          <cell r="D1729" t="str">
            <v xml:space="preserve">       AMORT-DIST RESV &amp; STAND</v>
          </cell>
        </row>
        <row r="1730">
          <cell r="B1730">
            <v>7070</v>
          </cell>
          <cell r="C1730" t="str">
            <v xml:space="preserve"> </v>
          </cell>
          <cell r="D1730" t="str">
            <v xml:space="preserve">       AMORT-TRANS &amp; DISTR MAI</v>
          </cell>
        </row>
        <row r="1731">
          <cell r="B1731">
            <v>7075</v>
          </cell>
          <cell r="C1731" t="str">
            <v xml:space="preserve"> </v>
          </cell>
          <cell r="D1731" t="str">
            <v xml:space="preserve">       AMORT-SERVICE LINES</v>
          </cell>
        </row>
        <row r="1732">
          <cell r="B1732">
            <v>7080</v>
          </cell>
          <cell r="C1732" t="str">
            <v xml:space="preserve"> </v>
          </cell>
          <cell r="D1732" t="str">
            <v xml:space="preserve">       AMORT-METERS</v>
          </cell>
        </row>
        <row r="1733">
          <cell r="B1733">
            <v>7085</v>
          </cell>
          <cell r="C1733" t="str">
            <v xml:space="preserve"> </v>
          </cell>
          <cell r="D1733" t="str">
            <v xml:space="preserve">       AMORT-METER INSTALLS</v>
          </cell>
        </row>
        <row r="1734">
          <cell r="B1734">
            <v>7090</v>
          </cell>
          <cell r="C1734" t="str">
            <v xml:space="preserve"> </v>
          </cell>
          <cell r="D1734" t="str">
            <v xml:space="preserve">       AMORT-HYDRANTS</v>
          </cell>
        </row>
        <row r="1735">
          <cell r="B1735">
            <v>7095</v>
          </cell>
          <cell r="C1735" t="str">
            <v xml:space="preserve"> </v>
          </cell>
          <cell r="D1735" t="str">
            <v xml:space="preserve">       AMORT-BACKFLOW PREVENT </v>
          </cell>
        </row>
        <row r="1736">
          <cell r="B1736">
            <v>7100</v>
          </cell>
          <cell r="C1736" t="str">
            <v xml:space="preserve"> </v>
          </cell>
          <cell r="D1736" t="str">
            <v xml:space="preserve">       AMORT-OTH PLT&amp;MISC EQP </v>
          </cell>
        </row>
        <row r="1737">
          <cell r="B1737">
            <v>7105</v>
          </cell>
          <cell r="C1737" t="str">
            <v xml:space="preserve"> </v>
          </cell>
          <cell r="D1737" t="str">
            <v xml:space="preserve">       AMORT-OTH PLT&amp;MISC EQP </v>
          </cell>
        </row>
        <row r="1738">
          <cell r="B1738">
            <v>7110</v>
          </cell>
          <cell r="C1738" t="str">
            <v xml:space="preserve"> </v>
          </cell>
          <cell r="D1738" t="str">
            <v xml:space="preserve">       AMORT-OTH PLT&amp;MISC EQP </v>
          </cell>
        </row>
        <row r="1739">
          <cell r="B1739">
            <v>7115</v>
          </cell>
          <cell r="C1739" t="str">
            <v xml:space="preserve"> </v>
          </cell>
          <cell r="D1739" t="str">
            <v xml:space="preserve">       AMORT-OTH PLT&amp;MISC EQP </v>
          </cell>
        </row>
        <row r="1740">
          <cell r="B1740">
            <v>7120</v>
          </cell>
          <cell r="C1740" t="str">
            <v xml:space="preserve"> </v>
          </cell>
          <cell r="D1740" t="str">
            <v xml:space="preserve">       AMORT-OFFICE STRUCTURE</v>
          </cell>
        </row>
        <row r="1741">
          <cell r="B1741">
            <v>7125</v>
          </cell>
          <cell r="C1741" t="str">
            <v xml:space="preserve"> </v>
          </cell>
          <cell r="D1741" t="str">
            <v xml:space="preserve">       AMORT-OFFICE FURN/EQPT</v>
          </cell>
        </row>
        <row r="1742">
          <cell r="B1742">
            <v>7130</v>
          </cell>
          <cell r="C1742" t="str">
            <v xml:space="preserve"> </v>
          </cell>
          <cell r="D1742" t="str">
            <v xml:space="preserve">       AMORT-STORES EQUIPMENT</v>
          </cell>
        </row>
        <row r="1743">
          <cell r="B1743">
            <v>7135</v>
          </cell>
          <cell r="C1743" t="str">
            <v xml:space="preserve"> </v>
          </cell>
          <cell r="D1743" t="str">
            <v xml:space="preserve">       AMORT-TOOL SHOP &amp; MISC </v>
          </cell>
        </row>
        <row r="1744">
          <cell r="B1744">
            <v>7140</v>
          </cell>
          <cell r="C1744" t="str">
            <v xml:space="preserve"> </v>
          </cell>
          <cell r="D1744" t="str">
            <v xml:space="preserve">       AMORT-LABORATORY EQUIPM</v>
          </cell>
        </row>
        <row r="1745">
          <cell r="B1745">
            <v>7145</v>
          </cell>
          <cell r="C1745" t="str">
            <v xml:space="preserve"> </v>
          </cell>
          <cell r="D1745" t="str">
            <v xml:space="preserve">       AMORT-POWER OPERATED EQ</v>
          </cell>
        </row>
        <row r="1746">
          <cell r="B1746">
            <v>7150</v>
          </cell>
          <cell r="C1746" t="str">
            <v xml:space="preserve"> </v>
          </cell>
          <cell r="D1746" t="str">
            <v xml:space="preserve">       AMORT-COMMUNICATION EQP</v>
          </cell>
        </row>
        <row r="1747">
          <cell r="B1747">
            <v>7155</v>
          </cell>
          <cell r="C1747" t="str">
            <v xml:space="preserve"> </v>
          </cell>
          <cell r="D1747" t="str">
            <v xml:space="preserve">       AMORT-MISC EQUIPMENT</v>
          </cell>
        </row>
        <row r="1748">
          <cell r="B1748">
            <v>7160</v>
          </cell>
          <cell r="C1748" t="str">
            <v xml:space="preserve"> </v>
          </cell>
          <cell r="D1748" t="str">
            <v xml:space="preserve">       AMORT-OTHER TANGIBLE PL</v>
          </cell>
        </row>
        <row r="1749">
          <cell r="B1749">
            <v>7165</v>
          </cell>
          <cell r="C1749" t="str">
            <v xml:space="preserve"> </v>
          </cell>
          <cell r="D1749" t="str">
            <v xml:space="preserve">       AMORT-WATER-TAP</v>
          </cell>
        </row>
        <row r="1750">
          <cell r="B1750">
            <v>7170</v>
          </cell>
          <cell r="C1750" t="str">
            <v xml:space="preserve"> </v>
          </cell>
          <cell r="D1750" t="str">
            <v xml:space="preserve">       AMORT-WTR MGMT FEE</v>
          </cell>
        </row>
        <row r="1751">
          <cell r="B1751">
            <v>7172</v>
          </cell>
          <cell r="C1751" t="str">
            <v xml:space="preserve"> </v>
          </cell>
          <cell r="D1751" t="str">
            <v xml:space="preserve">       AMORT-WTR LINE EXT FEE</v>
          </cell>
        </row>
        <row r="1752">
          <cell r="B1752">
            <v>7175</v>
          </cell>
          <cell r="C1752" t="str">
            <v xml:space="preserve"> </v>
          </cell>
          <cell r="D1752" t="str">
            <v xml:space="preserve">       AMORT-WTR RES CAP FEE</v>
          </cell>
        </row>
        <row r="1753">
          <cell r="B1753">
            <v>7180</v>
          </cell>
          <cell r="C1753" t="str">
            <v xml:space="preserve"> </v>
          </cell>
          <cell r="D1753" t="str">
            <v xml:space="preserve">       AMORT-WTR PLT MOD FEE</v>
          </cell>
        </row>
        <row r="1754">
          <cell r="B1754">
            <v>7185</v>
          </cell>
          <cell r="C1754" t="str">
            <v xml:space="preserve"> </v>
          </cell>
          <cell r="D1754" t="str">
            <v xml:space="preserve">       AMORT-WTR PLT MTR FEE</v>
          </cell>
        </row>
        <row r="1755">
          <cell r="B1755">
            <v>7200</v>
          </cell>
          <cell r="C1755" t="str">
            <v xml:space="preserve"> </v>
          </cell>
          <cell r="D1755" t="str">
            <v xml:space="preserve">      AMORT EXP-CIA-SEWER</v>
          </cell>
        </row>
        <row r="1756">
          <cell r="B1756">
            <v>7205</v>
          </cell>
          <cell r="C1756" t="str">
            <v xml:space="preserve"> </v>
          </cell>
          <cell r="D1756" t="str">
            <v xml:space="preserve">       AMORT-ORGANIZATION</v>
          </cell>
        </row>
        <row r="1757">
          <cell r="B1757">
            <v>7210</v>
          </cell>
          <cell r="C1757" t="str">
            <v xml:space="preserve"> </v>
          </cell>
          <cell r="D1757" t="str">
            <v xml:space="preserve">       AMORT-FRANCHISES INTANG</v>
          </cell>
        </row>
        <row r="1758">
          <cell r="B1758">
            <v>7215</v>
          </cell>
          <cell r="C1758" t="str">
            <v xml:space="preserve"> </v>
          </cell>
          <cell r="D1758" t="str">
            <v xml:space="preserve">       AMORT-FRANCHISES RCLM W</v>
          </cell>
        </row>
        <row r="1759">
          <cell r="B1759">
            <v>7220</v>
          </cell>
          <cell r="C1759" t="str">
            <v xml:space="preserve"> </v>
          </cell>
          <cell r="D1759" t="str">
            <v xml:space="preserve">       AMORT-STRUCT/IMPRV COLL</v>
          </cell>
        </row>
        <row r="1760">
          <cell r="B1760">
            <v>7225</v>
          </cell>
          <cell r="C1760" t="str">
            <v xml:space="preserve"> </v>
          </cell>
          <cell r="D1760" t="str">
            <v xml:space="preserve">       AMORT-STRUCT/IMPRV PUMP</v>
          </cell>
        </row>
        <row r="1761">
          <cell r="B1761">
            <v>7230</v>
          </cell>
          <cell r="C1761" t="str">
            <v xml:space="preserve"> </v>
          </cell>
          <cell r="D1761" t="str">
            <v xml:space="preserve">       AMORT-STRUCT/IMPRV TREA</v>
          </cell>
        </row>
        <row r="1762">
          <cell r="B1762">
            <v>7235</v>
          </cell>
          <cell r="C1762" t="str">
            <v xml:space="preserve"> </v>
          </cell>
          <cell r="D1762" t="str">
            <v xml:space="preserve">       AMORT-STRUCT/IMPRV RCLM</v>
          </cell>
        </row>
        <row r="1763">
          <cell r="B1763">
            <v>7240</v>
          </cell>
          <cell r="C1763" t="str">
            <v xml:space="preserve"> </v>
          </cell>
          <cell r="D1763" t="str">
            <v xml:space="preserve">       AMORT-STRUCT/IMPRV RCLM</v>
          </cell>
        </row>
        <row r="1764">
          <cell r="B1764">
            <v>7245</v>
          </cell>
          <cell r="C1764" t="str">
            <v xml:space="preserve"> </v>
          </cell>
          <cell r="D1764" t="str">
            <v xml:space="preserve">       AMORT-STRUCT/IMPRV GEN </v>
          </cell>
        </row>
        <row r="1765">
          <cell r="B1765">
            <v>7250</v>
          </cell>
          <cell r="C1765" t="str">
            <v xml:space="preserve"> </v>
          </cell>
          <cell r="D1765" t="str">
            <v xml:space="preserve">       AMORT-POWER GEN EQUIP C</v>
          </cell>
        </row>
        <row r="1766">
          <cell r="B1766">
            <v>7255</v>
          </cell>
          <cell r="C1766" t="str">
            <v xml:space="preserve"> </v>
          </cell>
          <cell r="D1766" t="str">
            <v xml:space="preserve">       AMORT-POWER GEN EQUIP P</v>
          </cell>
        </row>
        <row r="1767">
          <cell r="B1767">
            <v>7260</v>
          </cell>
          <cell r="C1767" t="str">
            <v xml:space="preserve"> </v>
          </cell>
          <cell r="D1767" t="str">
            <v xml:space="preserve">       AMORT-POWER GEN EQUIP T</v>
          </cell>
        </row>
        <row r="1768">
          <cell r="B1768">
            <v>7265</v>
          </cell>
          <cell r="C1768" t="str">
            <v xml:space="preserve"> </v>
          </cell>
          <cell r="D1768" t="str">
            <v xml:space="preserve">       AMORT-POWER GEN EQUIP R</v>
          </cell>
        </row>
        <row r="1769">
          <cell r="B1769">
            <v>7270</v>
          </cell>
          <cell r="C1769" t="str">
            <v xml:space="preserve"> </v>
          </cell>
          <cell r="D1769" t="str">
            <v xml:space="preserve">       AMORT-POWER GEN EQUIP R</v>
          </cell>
        </row>
        <row r="1770">
          <cell r="B1770">
            <v>7275</v>
          </cell>
          <cell r="C1770" t="str">
            <v xml:space="preserve"> </v>
          </cell>
          <cell r="D1770" t="str">
            <v xml:space="preserve">       AMORT-SEWER FORCE MAIN/</v>
          </cell>
        </row>
        <row r="1771">
          <cell r="B1771">
            <v>7280</v>
          </cell>
          <cell r="C1771" t="str">
            <v xml:space="preserve"> </v>
          </cell>
          <cell r="D1771" t="str">
            <v xml:space="preserve">       AMORT-SEWER GRAVITY MAI</v>
          </cell>
        </row>
        <row r="1772">
          <cell r="B1772">
            <v>7283</v>
          </cell>
          <cell r="C1772" t="str">
            <v xml:space="preserve"> </v>
          </cell>
          <cell r="D1772" t="str">
            <v xml:space="preserve">       AMORT-MANHOLES</v>
          </cell>
        </row>
        <row r="1773">
          <cell r="B1773">
            <v>7285</v>
          </cell>
          <cell r="C1773" t="str">
            <v xml:space="preserve"> </v>
          </cell>
          <cell r="D1773" t="str">
            <v xml:space="preserve">       AMORT-SPECIAL COLL STRU</v>
          </cell>
        </row>
        <row r="1774">
          <cell r="B1774">
            <v>7290</v>
          </cell>
          <cell r="C1774" t="str">
            <v xml:space="preserve"> </v>
          </cell>
          <cell r="D1774" t="str">
            <v xml:space="preserve">       AMORT-SERVICES TO CUSTO</v>
          </cell>
        </row>
        <row r="1775">
          <cell r="B1775">
            <v>7295</v>
          </cell>
          <cell r="C1775" t="str">
            <v xml:space="preserve"> </v>
          </cell>
          <cell r="D1775" t="str">
            <v xml:space="preserve">       AMORT-FLOW MEASURE DEVI</v>
          </cell>
        </row>
        <row r="1776">
          <cell r="B1776">
            <v>7300</v>
          </cell>
          <cell r="C1776" t="str">
            <v xml:space="preserve"> </v>
          </cell>
          <cell r="D1776" t="str">
            <v xml:space="preserve">       AMORT-FLOW MEASURE INST</v>
          </cell>
        </row>
        <row r="1777">
          <cell r="B1777">
            <v>7305</v>
          </cell>
          <cell r="C1777" t="str">
            <v xml:space="preserve"> </v>
          </cell>
          <cell r="D1777" t="str">
            <v xml:space="preserve">       AMORT-RECEIVING WELLS</v>
          </cell>
        </row>
        <row r="1778">
          <cell r="B1778">
            <v>7310</v>
          </cell>
          <cell r="C1778" t="str">
            <v xml:space="preserve"> </v>
          </cell>
          <cell r="D1778" t="str">
            <v xml:space="preserve">       AMORT-PUMP EQP PUMP PLT</v>
          </cell>
        </row>
        <row r="1779">
          <cell r="B1779">
            <v>7315</v>
          </cell>
          <cell r="C1779" t="str">
            <v xml:space="preserve"> </v>
          </cell>
          <cell r="D1779" t="str">
            <v xml:space="preserve">       AMORT-PUMP EQP RCLM WTP</v>
          </cell>
        </row>
        <row r="1780">
          <cell r="B1780">
            <v>7320</v>
          </cell>
          <cell r="C1780" t="str">
            <v xml:space="preserve"> </v>
          </cell>
          <cell r="D1780" t="str">
            <v xml:space="preserve">       AMORT-PUMP EQP RCLM DIS</v>
          </cell>
        </row>
        <row r="1781">
          <cell r="B1781">
            <v>7325</v>
          </cell>
          <cell r="C1781" t="str">
            <v xml:space="preserve"> </v>
          </cell>
          <cell r="D1781" t="str">
            <v xml:space="preserve">       AMORT-TREAT/DISP EQUIP </v>
          </cell>
        </row>
        <row r="1782">
          <cell r="B1782">
            <v>7330</v>
          </cell>
          <cell r="C1782" t="str">
            <v xml:space="preserve"> </v>
          </cell>
          <cell r="D1782" t="str">
            <v xml:space="preserve">       AMORT-TREAT/DISP EQUIP </v>
          </cell>
        </row>
        <row r="1783">
          <cell r="B1783">
            <v>7335</v>
          </cell>
          <cell r="C1783" t="str">
            <v xml:space="preserve"> </v>
          </cell>
          <cell r="D1783" t="str">
            <v xml:space="preserve">       AMORT-TREAT/DISP EQUIP </v>
          </cell>
        </row>
        <row r="1784">
          <cell r="B1784">
            <v>7340</v>
          </cell>
          <cell r="C1784" t="str">
            <v xml:space="preserve"> </v>
          </cell>
          <cell r="D1784" t="str">
            <v xml:space="preserve">       AMORT-PLANT SEWERS TRTM</v>
          </cell>
        </row>
        <row r="1785">
          <cell r="B1785">
            <v>7345</v>
          </cell>
          <cell r="C1785" t="str">
            <v xml:space="preserve"> </v>
          </cell>
          <cell r="D1785" t="str">
            <v xml:space="preserve">       AMORT-PLANT SEWERS RCLM</v>
          </cell>
        </row>
        <row r="1786">
          <cell r="B1786">
            <v>7350</v>
          </cell>
          <cell r="C1786" t="str">
            <v xml:space="preserve"> </v>
          </cell>
          <cell r="D1786" t="str">
            <v xml:space="preserve">       AMORT-OUTFALL LINES</v>
          </cell>
        </row>
        <row r="1787">
          <cell r="B1787">
            <v>7355</v>
          </cell>
          <cell r="C1787" t="str">
            <v xml:space="preserve"> </v>
          </cell>
          <cell r="D1787" t="str">
            <v xml:space="preserve">       AMORT-OTHER PLT TANGIBL</v>
          </cell>
        </row>
        <row r="1788">
          <cell r="B1788">
            <v>7360</v>
          </cell>
          <cell r="C1788" t="str">
            <v xml:space="preserve"> </v>
          </cell>
          <cell r="D1788" t="str">
            <v xml:space="preserve">       AMORT-OTHER PLT COLLECT</v>
          </cell>
        </row>
        <row r="1789">
          <cell r="B1789">
            <v>7365</v>
          </cell>
          <cell r="C1789" t="str">
            <v xml:space="preserve"> </v>
          </cell>
          <cell r="D1789" t="str">
            <v xml:space="preserve">       AMORT-OTHER PLT PUMP</v>
          </cell>
        </row>
        <row r="1790">
          <cell r="B1790">
            <v>7370</v>
          </cell>
          <cell r="C1790" t="str">
            <v xml:space="preserve"> </v>
          </cell>
          <cell r="D1790" t="str">
            <v xml:space="preserve">       AMORT-OTHER PLT TREATME</v>
          </cell>
        </row>
        <row r="1791">
          <cell r="B1791">
            <v>7375</v>
          </cell>
          <cell r="C1791" t="str">
            <v xml:space="preserve"> </v>
          </cell>
          <cell r="D1791" t="str">
            <v xml:space="preserve">       AMORT-OTHER PLT RCLM WT</v>
          </cell>
        </row>
        <row r="1792">
          <cell r="B1792">
            <v>7380</v>
          </cell>
          <cell r="C1792" t="str">
            <v xml:space="preserve"> </v>
          </cell>
          <cell r="D1792" t="str">
            <v xml:space="preserve">       AMORT-OTHER PLT RCLM WT</v>
          </cell>
        </row>
        <row r="1793">
          <cell r="B1793">
            <v>7385</v>
          </cell>
          <cell r="C1793" t="str">
            <v xml:space="preserve"> </v>
          </cell>
          <cell r="D1793" t="str">
            <v xml:space="preserve">       AMORT-OFFICE STRUCTURE</v>
          </cell>
        </row>
        <row r="1794">
          <cell r="B1794">
            <v>7390</v>
          </cell>
          <cell r="C1794" t="str">
            <v xml:space="preserve"> </v>
          </cell>
          <cell r="D1794" t="str">
            <v xml:space="preserve">       AMORT-OFFICE FURN/EQPT</v>
          </cell>
        </row>
        <row r="1795">
          <cell r="B1795">
            <v>7395</v>
          </cell>
          <cell r="C1795" t="str">
            <v xml:space="preserve"> </v>
          </cell>
          <cell r="D1795" t="str">
            <v xml:space="preserve">       AMORT-STORES EQUIPMENT</v>
          </cell>
        </row>
        <row r="1796">
          <cell r="B1796">
            <v>7400</v>
          </cell>
          <cell r="C1796" t="str">
            <v xml:space="preserve"> </v>
          </cell>
          <cell r="D1796" t="str">
            <v xml:space="preserve">       AMORT-TOOL SHOP &amp; MISC </v>
          </cell>
        </row>
        <row r="1797">
          <cell r="B1797">
            <v>7405</v>
          </cell>
          <cell r="C1797" t="str">
            <v xml:space="preserve"> </v>
          </cell>
          <cell r="D1797" t="str">
            <v xml:space="preserve">       AMORT-LABORATORY EQPT</v>
          </cell>
        </row>
        <row r="1798">
          <cell r="B1798">
            <v>7410</v>
          </cell>
          <cell r="C1798" t="str">
            <v xml:space="preserve"> </v>
          </cell>
          <cell r="D1798" t="str">
            <v xml:space="preserve">       AMORT-POWER OPERATED EQ</v>
          </cell>
        </row>
        <row r="1799">
          <cell r="B1799">
            <v>7415</v>
          </cell>
          <cell r="C1799" t="str">
            <v xml:space="preserve"> </v>
          </cell>
          <cell r="D1799" t="str">
            <v xml:space="preserve">       AMORT-COMMUNICATION EQP</v>
          </cell>
        </row>
        <row r="1800">
          <cell r="B1800">
            <v>7420</v>
          </cell>
          <cell r="C1800" t="str">
            <v xml:space="preserve"> </v>
          </cell>
          <cell r="D1800" t="str">
            <v xml:space="preserve">       AMORT-MISC EQUIP SEWER</v>
          </cell>
        </row>
        <row r="1801">
          <cell r="B1801">
            <v>7425</v>
          </cell>
          <cell r="C1801" t="str">
            <v xml:space="preserve"> </v>
          </cell>
          <cell r="D1801" t="str">
            <v xml:space="preserve">       AMORT-OTHER TANGIBLE PL</v>
          </cell>
        </row>
        <row r="1802">
          <cell r="B1802">
            <v>7430</v>
          </cell>
          <cell r="C1802" t="str">
            <v xml:space="preserve"> </v>
          </cell>
          <cell r="D1802" t="str">
            <v xml:space="preserve">       AMORT-SEWER-TAP</v>
          </cell>
        </row>
        <row r="1803">
          <cell r="B1803">
            <v>7435</v>
          </cell>
          <cell r="C1803" t="str">
            <v xml:space="preserve"> </v>
          </cell>
          <cell r="D1803" t="str">
            <v xml:space="preserve">       AMORT-SWR MGMT FEE</v>
          </cell>
        </row>
        <row r="1804">
          <cell r="B1804">
            <v>7437</v>
          </cell>
          <cell r="C1804" t="str">
            <v xml:space="preserve"> </v>
          </cell>
          <cell r="D1804" t="str">
            <v xml:space="preserve">       AMORT-SWR LINE EXT FEE</v>
          </cell>
        </row>
        <row r="1805">
          <cell r="B1805">
            <v>7440</v>
          </cell>
          <cell r="C1805" t="str">
            <v xml:space="preserve"> </v>
          </cell>
          <cell r="D1805" t="str">
            <v xml:space="preserve">       AMORT-SWR RES CAP FEE</v>
          </cell>
        </row>
        <row r="1806">
          <cell r="B1806">
            <v>7445</v>
          </cell>
          <cell r="C1806" t="str">
            <v xml:space="preserve"> </v>
          </cell>
          <cell r="D1806" t="str">
            <v xml:space="preserve">       AMORT-SWR PLT MOD FEE</v>
          </cell>
        </row>
        <row r="1807">
          <cell r="B1807">
            <v>7450</v>
          </cell>
          <cell r="C1807" t="str">
            <v xml:space="preserve"> </v>
          </cell>
          <cell r="D1807" t="str">
            <v xml:space="preserve">       AMORT-SWR PLT MTR FEE</v>
          </cell>
        </row>
        <row r="1808">
          <cell r="B1808">
            <v>7451</v>
          </cell>
          <cell r="C1808" t="str">
            <v xml:space="preserve"> </v>
          </cell>
          <cell r="D1808" t="str">
            <v xml:space="preserve">      ACC AMORT-CIAC GAS</v>
          </cell>
        </row>
        <row r="1809">
          <cell r="B1809">
            <v>7452</v>
          </cell>
          <cell r="C1809" t="str">
            <v xml:space="preserve"> </v>
          </cell>
          <cell r="D1809" t="str">
            <v xml:space="preserve">       AMORT-ORGANIZATION</v>
          </cell>
        </row>
        <row r="1810">
          <cell r="B1810">
            <v>7453</v>
          </cell>
          <cell r="C1810" t="str">
            <v xml:space="preserve"> </v>
          </cell>
          <cell r="D1810" t="str">
            <v xml:space="preserve">       AMORT-FRANCHISES INTANG</v>
          </cell>
        </row>
        <row r="1811">
          <cell r="B1811">
            <v>7454</v>
          </cell>
          <cell r="C1811" t="str">
            <v xml:space="preserve"> </v>
          </cell>
          <cell r="D1811" t="str">
            <v xml:space="preserve">       AMORT-STRUCT/IMPRV PROD</v>
          </cell>
        </row>
        <row r="1812">
          <cell r="B1812">
            <v>7455</v>
          </cell>
          <cell r="C1812" t="str">
            <v xml:space="preserve"> </v>
          </cell>
          <cell r="D1812" t="str">
            <v xml:space="preserve">       AMORT-STRUCT/IMPRV NATU</v>
          </cell>
        </row>
        <row r="1813">
          <cell r="B1813">
            <v>7456</v>
          </cell>
          <cell r="C1813" t="str">
            <v xml:space="preserve"> </v>
          </cell>
          <cell r="D1813" t="str">
            <v xml:space="preserve">       AMORT-STRUCT/IMPRV TRAN</v>
          </cell>
        </row>
        <row r="1814">
          <cell r="B1814">
            <v>7457</v>
          </cell>
          <cell r="C1814" t="str">
            <v xml:space="preserve"> </v>
          </cell>
          <cell r="D1814" t="str">
            <v xml:space="preserve">       AMORT-STRUCT/IMPRV DIST</v>
          </cell>
        </row>
        <row r="1815">
          <cell r="B1815">
            <v>7458</v>
          </cell>
          <cell r="C1815" t="str">
            <v xml:space="preserve"> </v>
          </cell>
          <cell r="D1815" t="str">
            <v xml:space="preserve">       AMORT-STRUCT/IMPRV GEN </v>
          </cell>
        </row>
        <row r="1816">
          <cell r="B1816">
            <v>7459</v>
          </cell>
          <cell r="C1816" t="str">
            <v xml:space="preserve"> </v>
          </cell>
          <cell r="D1816" t="str">
            <v xml:space="preserve">       AMORT-MAINS</v>
          </cell>
        </row>
        <row r="1817">
          <cell r="B1817">
            <v>7460</v>
          </cell>
          <cell r="C1817" t="str">
            <v xml:space="preserve"> </v>
          </cell>
          <cell r="D1817" t="str">
            <v xml:space="preserve">       AMORT-SERVICE LINES</v>
          </cell>
        </row>
        <row r="1818">
          <cell r="B1818">
            <v>7461</v>
          </cell>
          <cell r="C1818" t="str">
            <v xml:space="preserve"> </v>
          </cell>
          <cell r="D1818" t="str">
            <v xml:space="preserve">       AMORT-METERS</v>
          </cell>
        </row>
        <row r="1819">
          <cell r="B1819">
            <v>7462</v>
          </cell>
          <cell r="C1819" t="str">
            <v xml:space="preserve"> </v>
          </cell>
          <cell r="D1819" t="str">
            <v xml:space="preserve">       AMORT-METER INSTALLATIO</v>
          </cell>
        </row>
        <row r="1820">
          <cell r="B1820">
            <v>7463</v>
          </cell>
          <cell r="C1820" t="str">
            <v xml:space="preserve"> </v>
          </cell>
          <cell r="D1820" t="str">
            <v xml:space="preserve">       AMORT-RESERVOIRS</v>
          </cell>
        </row>
        <row r="1821">
          <cell r="B1821">
            <v>7464</v>
          </cell>
          <cell r="C1821" t="str">
            <v xml:space="preserve"> </v>
          </cell>
          <cell r="D1821" t="str">
            <v xml:space="preserve">       AMORT-HOUSE REGULATORS</v>
          </cell>
        </row>
        <row r="1822">
          <cell r="B1822">
            <v>7465</v>
          </cell>
          <cell r="C1822" t="str">
            <v xml:space="preserve"> </v>
          </cell>
          <cell r="D1822" t="str">
            <v xml:space="preserve">      AMORT EXP-REUSE</v>
          </cell>
        </row>
        <row r="1823">
          <cell r="B1823">
            <v>7470</v>
          </cell>
          <cell r="C1823" t="str">
            <v xml:space="preserve"> </v>
          </cell>
          <cell r="D1823" t="str">
            <v xml:space="preserve">       AMORT-REUSE SERVICES</v>
          </cell>
        </row>
        <row r="1824">
          <cell r="B1824">
            <v>7475</v>
          </cell>
          <cell r="C1824" t="str">
            <v xml:space="preserve"> </v>
          </cell>
          <cell r="D1824" t="str">
            <v xml:space="preserve">       AMORT-REUSE MTR/INSTALL</v>
          </cell>
        </row>
        <row r="1825">
          <cell r="B1825">
            <v>7480</v>
          </cell>
          <cell r="C1825" t="str">
            <v xml:space="preserve"> </v>
          </cell>
          <cell r="D1825" t="str">
            <v xml:space="preserve">       AMORT-REUSE DIST RESERV</v>
          </cell>
        </row>
        <row r="1826">
          <cell r="B1826">
            <v>7485</v>
          </cell>
          <cell r="C1826" t="str">
            <v xml:space="preserve"> </v>
          </cell>
          <cell r="D1826" t="str">
            <v xml:space="preserve">       AMORT-REUSE TRANMISSION</v>
          </cell>
        </row>
        <row r="1827">
          <cell r="B1827">
            <v>7495</v>
          </cell>
          <cell r="C1827" t="str">
            <v xml:space="preserve"> </v>
          </cell>
          <cell r="D1827" t="str">
            <v xml:space="preserve">      AMORT OF EXCESS BK VALUE</v>
          </cell>
        </row>
        <row r="1828">
          <cell r="B1828">
            <v>7500</v>
          </cell>
          <cell r="C1828" t="str">
            <v xml:space="preserve"> </v>
          </cell>
          <cell r="D1828" t="str">
            <v xml:space="preserve">     TAXES OTHER THAN INCOME</v>
          </cell>
        </row>
        <row r="1829">
          <cell r="B1829">
            <v>7505</v>
          </cell>
          <cell r="C1829" t="str">
            <v xml:space="preserve"> </v>
          </cell>
          <cell r="D1829" t="str">
            <v xml:space="preserve">      PAYROLL TAXES</v>
          </cell>
        </row>
        <row r="1830">
          <cell r="B1830">
            <v>7510</v>
          </cell>
          <cell r="C1830" t="str">
            <v xml:space="preserve"> </v>
          </cell>
          <cell r="D1830" t="str">
            <v xml:space="preserve">       FICA EXPENSE</v>
          </cell>
        </row>
        <row r="1831">
          <cell r="B1831">
            <v>7515</v>
          </cell>
          <cell r="C1831" t="str">
            <v xml:space="preserve"> </v>
          </cell>
          <cell r="D1831" t="str">
            <v xml:space="preserve">       FEDERAL UNEMPLOYMENT TA</v>
          </cell>
        </row>
        <row r="1832">
          <cell r="B1832">
            <v>7520</v>
          </cell>
          <cell r="C1832" t="str">
            <v xml:space="preserve"> </v>
          </cell>
          <cell r="D1832" t="str">
            <v xml:space="preserve">       STATE UNEMPLOYMENT TAX</v>
          </cell>
        </row>
        <row r="1833">
          <cell r="B1833">
            <v>7530</v>
          </cell>
          <cell r="C1833" t="str">
            <v xml:space="preserve"> </v>
          </cell>
          <cell r="D1833" t="str">
            <v xml:space="preserve">      PROPERTY &amp; OTHER TAXES</v>
          </cell>
        </row>
        <row r="1834">
          <cell r="B1834">
            <v>7535</v>
          </cell>
          <cell r="C1834" t="str">
            <v xml:space="preserve"> </v>
          </cell>
          <cell r="D1834" t="str">
            <v xml:space="preserve">       FRANCHISE TAX</v>
          </cell>
        </row>
        <row r="1835">
          <cell r="B1835">
            <v>7540</v>
          </cell>
          <cell r="C1835" t="str">
            <v xml:space="preserve"> </v>
          </cell>
          <cell r="D1835" t="str">
            <v xml:space="preserve">       GROSS RECEIPTS TAX</v>
          </cell>
        </row>
        <row r="1836">
          <cell r="B1836">
            <v>7545</v>
          </cell>
          <cell r="C1836" t="str">
            <v xml:space="preserve"> </v>
          </cell>
          <cell r="D1836" t="str">
            <v xml:space="preserve">       PERSONAL PROPERTY/ICT T</v>
          </cell>
        </row>
        <row r="1837">
          <cell r="B1837">
            <v>7550</v>
          </cell>
          <cell r="C1837" t="str">
            <v xml:space="preserve"> </v>
          </cell>
          <cell r="D1837" t="str">
            <v xml:space="preserve">       PROPERTY/OTHER GENERAL </v>
          </cell>
        </row>
        <row r="1838">
          <cell r="B1838">
            <v>7555</v>
          </cell>
          <cell r="C1838" t="str">
            <v xml:space="preserve"> </v>
          </cell>
          <cell r="D1838" t="str">
            <v xml:space="preserve">       REAL ESTATE TAX</v>
          </cell>
        </row>
        <row r="1839">
          <cell r="B1839">
            <v>7560</v>
          </cell>
          <cell r="C1839" t="str">
            <v xml:space="preserve"> </v>
          </cell>
          <cell r="D1839" t="str">
            <v xml:space="preserve">       SALES/USE TAX EXPENSE</v>
          </cell>
        </row>
        <row r="1840">
          <cell r="B1840">
            <v>7565</v>
          </cell>
          <cell r="C1840" t="str">
            <v xml:space="preserve"> </v>
          </cell>
          <cell r="D1840" t="str">
            <v xml:space="preserve">       SPECIAL ASSESSMENTS</v>
          </cell>
        </row>
        <row r="1841">
          <cell r="B1841">
            <v>7570</v>
          </cell>
          <cell r="C1841" t="str">
            <v xml:space="preserve"> </v>
          </cell>
          <cell r="D1841" t="str">
            <v xml:space="preserve">       UTILITY/COMMISSION TAX</v>
          </cell>
        </row>
        <row r="1842">
          <cell r="B1842">
            <v>7580</v>
          </cell>
          <cell r="C1842" t="str">
            <v xml:space="preserve"> </v>
          </cell>
          <cell r="D1842" t="str">
            <v xml:space="preserve">     INCOME TAXES</v>
          </cell>
        </row>
        <row r="1843">
          <cell r="B1843">
            <v>7585</v>
          </cell>
          <cell r="C1843" t="str">
            <v xml:space="preserve"> </v>
          </cell>
          <cell r="D1843" t="str">
            <v xml:space="preserve">      AMORT OF INVEST TAX CRED</v>
          </cell>
        </row>
        <row r="1844">
          <cell r="B1844">
            <v>7590</v>
          </cell>
          <cell r="C1844" t="str">
            <v xml:space="preserve"> </v>
          </cell>
          <cell r="D1844" t="str">
            <v xml:space="preserve">      DEF INCOME TAX-FED ITC</v>
          </cell>
        </row>
        <row r="1845">
          <cell r="B1845">
            <v>7595</v>
          </cell>
          <cell r="C1845" t="str">
            <v xml:space="preserve"> </v>
          </cell>
          <cell r="D1845" t="str">
            <v xml:space="preserve">      DEF INCOME TAX-FEDERAL</v>
          </cell>
        </row>
        <row r="1846">
          <cell r="B1846">
            <v>7600</v>
          </cell>
          <cell r="C1846" t="str">
            <v xml:space="preserve"> </v>
          </cell>
          <cell r="D1846" t="str">
            <v xml:space="preserve">      DEF INCOME TAXES-STATE</v>
          </cell>
        </row>
        <row r="1847">
          <cell r="B1847">
            <v>7605</v>
          </cell>
          <cell r="C1847" t="str">
            <v xml:space="preserve"> </v>
          </cell>
          <cell r="D1847" t="str">
            <v xml:space="preserve">      INCOME TAXES-FEDERAL</v>
          </cell>
        </row>
        <row r="1848">
          <cell r="B1848">
            <v>7610</v>
          </cell>
          <cell r="C1848" t="str">
            <v xml:space="preserve"> </v>
          </cell>
          <cell r="D1848" t="str">
            <v xml:space="preserve">      INCOME TAXES-STATE</v>
          </cell>
        </row>
        <row r="1849">
          <cell r="B1849">
            <v>7620</v>
          </cell>
          <cell r="C1849" t="str">
            <v xml:space="preserve"> </v>
          </cell>
          <cell r="D1849" t="str">
            <v xml:space="preserve">   TOTAL OTHER INCOME &amp; EXPENS</v>
          </cell>
        </row>
        <row r="1850">
          <cell r="B1850">
            <v>7625</v>
          </cell>
          <cell r="C1850" t="str">
            <v xml:space="preserve"> </v>
          </cell>
          <cell r="D1850" t="str">
            <v xml:space="preserve">    OTHER INCOME</v>
          </cell>
        </row>
        <row r="1851">
          <cell r="B1851">
            <v>7630</v>
          </cell>
          <cell r="C1851" t="str">
            <v xml:space="preserve"> </v>
          </cell>
          <cell r="D1851" t="str">
            <v xml:space="preserve">     OTHER INCOME</v>
          </cell>
        </row>
        <row r="1852">
          <cell r="B1852">
            <v>7635</v>
          </cell>
          <cell r="C1852" t="str">
            <v xml:space="preserve"> </v>
          </cell>
          <cell r="D1852" t="str">
            <v xml:space="preserve">      DIVIDEND INCOME</v>
          </cell>
        </row>
        <row r="1853">
          <cell r="B1853">
            <v>7640</v>
          </cell>
          <cell r="C1853" t="str">
            <v xml:space="preserve"> </v>
          </cell>
          <cell r="D1853" t="str">
            <v xml:space="preserve">      INCOME FROM MGMT SERVICE</v>
          </cell>
        </row>
        <row r="1854">
          <cell r="B1854">
            <v>7645</v>
          </cell>
          <cell r="C1854" t="str">
            <v xml:space="preserve"> </v>
          </cell>
          <cell r="D1854" t="str">
            <v xml:space="preserve">      INTEREST INCOME-INTERCO</v>
          </cell>
        </row>
        <row r="1855">
          <cell r="B1855">
            <v>7650</v>
          </cell>
          <cell r="C1855" t="str">
            <v xml:space="preserve"> </v>
          </cell>
          <cell r="D1855" t="str">
            <v xml:space="preserve">      MISCELLANEOUS INC / EXP</v>
          </cell>
        </row>
        <row r="1856">
          <cell r="B1856">
            <v>7655</v>
          </cell>
          <cell r="C1856" t="str">
            <v xml:space="preserve"> </v>
          </cell>
          <cell r="D1856" t="str">
            <v xml:space="preserve">       DISALLOWED UTIL PLANT</v>
          </cell>
        </row>
        <row r="1857">
          <cell r="B1857">
            <v>7660</v>
          </cell>
          <cell r="C1857" t="str">
            <v xml:space="preserve"> </v>
          </cell>
          <cell r="D1857" t="str">
            <v xml:space="preserve">       MISCELLANEOUS EXP NON-U</v>
          </cell>
        </row>
        <row r="1858">
          <cell r="B1858">
            <v>7665</v>
          </cell>
          <cell r="C1858" t="str">
            <v xml:space="preserve"> </v>
          </cell>
          <cell r="D1858" t="str">
            <v xml:space="preserve">       EXTRAORDINARY GAIN/LOSS</v>
          </cell>
        </row>
        <row r="1859">
          <cell r="B1859">
            <v>7670</v>
          </cell>
          <cell r="C1859" t="str">
            <v xml:space="preserve"> </v>
          </cell>
          <cell r="D1859" t="str">
            <v xml:space="preserve">       EXTRAORDINARY DEDUCTION</v>
          </cell>
        </row>
        <row r="1860">
          <cell r="B1860">
            <v>7675</v>
          </cell>
          <cell r="C1860" t="str">
            <v xml:space="preserve"> </v>
          </cell>
          <cell r="D1860" t="str">
            <v xml:space="preserve">      RENTAL / OTHER INCOME</v>
          </cell>
        </row>
        <row r="1861">
          <cell r="B1861">
            <v>7680</v>
          </cell>
          <cell r="C1861" t="str">
            <v xml:space="preserve"> </v>
          </cell>
          <cell r="D1861" t="str">
            <v xml:space="preserve">       RENTAL INCOME</v>
          </cell>
        </row>
        <row r="1862">
          <cell r="B1862">
            <v>7685</v>
          </cell>
          <cell r="C1862" t="str">
            <v xml:space="preserve"> </v>
          </cell>
          <cell r="D1862" t="str">
            <v xml:space="preserve">       INTEREST INCOME</v>
          </cell>
        </row>
        <row r="1863">
          <cell r="B1863">
            <v>7690</v>
          </cell>
          <cell r="C1863" t="str">
            <v xml:space="preserve"> </v>
          </cell>
          <cell r="D1863" t="str">
            <v xml:space="preserve">       SALE OF EQUIPMENT</v>
          </cell>
        </row>
        <row r="1864">
          <cell r="B1864">
            <v>7691</v>
          </cell>
          <cell r="C1864" t="str">
            <v xml:space="preserve"> </v>
          </cell>
          <cell r="D1864" t="str">
            <v xml:space="preserve">       NET BOOK VALUE-DISPOSAL</v>
          </cell>
        </row>
        <row r="1865">
          <cell r="B1865">
            <v>7692</v>
          </cell>
          <cell r="C1865" t="str">
            <v xml:space="preserve"> </v>
          </cell>
          <cell r="D1865" t="str">
            <v xml:space="preserve">       DISPOSAL-CLEARING</v>
          </cell>
        </row>
        <row r="1866">
          <cell r="B1866">
            <v>7693</v>
          </cell>
          <cell r="C1866" t="str">
            <v xml:space="preserve"> </v>
          </cell>
          <cell r="D1866" t="str">
            <v xml:space="preserve">       DISPOSAL-PROCEEDS</v>
          </cell>
        </row>
        <row r="1867">
          <cell r="B1867">
            <v>7695</v>
          </cell>
          <cell r="C1867" t="str">
            <v xml:space="preserve"> </v>
          </cell>
          <cell r="D1867" t="str">
            <v xml:space="preserve">    OTHER EXPENSE</v>
          </cell>
        </row>
        <row r="1868">
          <cell r="B1868">
            <v>7700</v>
          </cell>
          <cell r="C1868" t="str">
            <v xml:space="preserve"> </v>
          </cell>
          <cell r="D1868" t="str">
            <v xml:space="preserve">     INTEREST EXPENSE</v>
          </cell>
        </row>
        <row r="1869">
          <cell r="B1869">
            <v>7705</v>
          </cell>
          <cell r="C1869" t="str">
            <v xml:space="preserve"> </v>
          </cell>
          <cell r="D1869" t="str">
            <v xml:space="preserve">      AMORT OF DEB &amp; ACQ EXP</v>
          </cell>
        </row>
        <row r="1870">
          <cell r="B1870">
            <v>7710</v>
          </cell>
          <cell r="C1870" t="str">
            <v xml:space="preserve"> </v>
          </cell>
          <cell r="D1870" t="str">
            <v xml:space="preserve">      INTEREST EXPENSE-INTERCO</v>
          </cell>
        </row>
        <row r="1871">
          <cell r="B1871">
            <v>7715</v>
          </cell>
          <cell r="C1871" t="str">
            <v xml:space="preserve"> </v>
          </cell>
          <cell r="D1871" t="str">
            <v xml:space="preserve">      LONG TERM INTEREST EXP</v>
          </cell>
        </row>
        <row r="1872">
          <cell r="B1872">
            <v>7720</v>
          </cell>
          <cell r="C1872" t="str">
            <v>10</v>
          </cell>
          <cell r="D1872" t="str">
            <v xml:space="preserve">       L/T INT EXP $50MM</v>
          </cell>
        </row>
        <row r="1873">
          <cell r="B1873">
            <v>7720</v>
          </cell>
          <cell r="C1873" t="str">
            <v>11</v>
          </cell>
          <cell r="D1873" t="str">
            <v xml:space="preserve">       L/T INT EXP 20M 4.55%</v>
          </cell>
        </row>
        <row r="1874">
          <cell r="B1874">
            <v>7720</v>
          </cell>
          <cell r="C1874" t="str">
            <v>12</v>
          </cell>
          <cell r="D1874" t="str">
            <v xml:space="preserve">       L/T INT EXP 20M 4.62</v>
          </cell>
        </row>
        <row r="1875">
          <cell r="B1875">
            <v>7720</v>
          </cell>
          <cell r="C1875" t="str">
            <v>13</v>
          </cell>
          <cell r="D1875" t="str">
            <v xml:space="preserve">       L/T INT EXP $41MM 8.42%</v>
          </cell>
        </row>
        <row r="1876">
          <cell r="B1876">
            <v>7720</v>
          </cell>
          <cell r="C1876" t="str">
            <v>14</v>
          </cell>
          <cell r="D1876" t="str">
            <v xml:space="preserve">       L/T INT EXP TEACHERS IN</v>
          </cell>
        </row>
        <row r="1877">
          <cell r="B1877">
            <v>7720</v>
          </cell>
          <cell r="C1877" t="str">
            <v>15</v>
          </cell>
          <cell r="D1877" t="str">
            <v xml:space="preserve">       L/T INT EXP $180 M 7/06</v>
          </cell>
        </row>
        <row r="1878">
          <cell r="B1878">
            <v>7720</v>
          </cell>
          <cell r="C1878" t="str">
            <v>16</v>
          </cell>
          <cell r="D1878" t="str">
            <v xml:space="preserve">       L/T INT EXP CUTX</v>
          </cell>
        </row>
        <row r="1879">
          <cell r="B1879">
            <v>7720</v>
          </cell>
          <cell r="C1879" t="str">
            <v>17</v>
          </cell>
          <cell r="D1879" t="str">
            <v xml:space="preserve">       L/T INT EXP BK OF AMERI</v>
          </cell>
        </row>
        <row r="1880">
          <cell r="B1880">
            <v>7720</v>
          </cell>
          <cell r="C1880" t="str">
            <v>18</v>
          </cell>
          <cell r="D1880" t="str">
            <v xml:space="preserve">       L/T INT EXP C&amp;S NATL BK</v>
          </cell>
        </row>
        <row r="1881">
          <cell r="B1881">
            <v>7720</v>
          </cell>
          <cell r="C1881" t="str">
            <v>19</v>
          </cell>
          <cell r="D1881" t="str">
            <v xml:space="preserve">       L/T INT EXP N C NATIONA</v>
          </cell>
        </row>
        <row r="1882">
          <cell r="B1882">
            <v>7720</v>
          </cell>
          <cell r="C1882" t="str">
            <v>20</v>
          </cell>
          <cell r="D1882" t="str">
            <v xml:space="preserve">       L/T INT EXP CENTURY 21</v>
          </cell>
        </row>
        <row r="1883">
          <cell r="B1883">
            <v>7720</v>
          </cell>
          <cell r="C1883" t="str">
            <v>21</v>
          </cell>
          <cell r="D1883" t="str">
            <v xml:space="preserve">       L/T INT EXP IDS LIFE IN</v>
          </cell>
        </row>
        <row r="1884">
          <cell r="B1884">
            <v>7720</v>
          </cell>
          <cell r="C1884" t="str">
            <v>22</v>
          </cell>
          <cell r="D1884" t="str">
            <v xml:space="preserve">       L/T INT EXP PRUDENTIAL </v>
          </cell>
        </row>
        <row r="1885">
          <cell r="B1885">
            <v>7720</v>
          </cell>
          <cell r="C1885" t="str">
            <v>23</v>
          </cell>
          <cell r="D1885" t="str">
            <v xml:space="preserve">       L/T INT EXP FIRST UNION</v>
          </cell>
        </row>
        <row r="1886">
          <cell r="B1886">
            <v>7720</v>
          </cell>
          <cell r="C1886" t="str">
            <v>24</v>
          </cell>
          <cell r="D1886" t="str">
            <v xml:space="preserve">       L/T INT EXP LINCOLN LIF</v>
          </cell>
        </row>
        <row r="1887">
          <cell r="B1887">
            <v>7720</v>
          </cell>
          <cell r="C1887" t="str">
            <v>25</v>
          </cell>
          <cell r="D1887" t="str">
            <v xml:space="preserve">       L/T INT EXP 15M LINCOLN</v>
          </cell>
        </row>
        <row r="1888">
          <cell r="B1888">
            <v>7720</v>
          </cell>
          <cell r="C1888" t="str">
            <v>26</v>
          </cell>
          <cell r="D1888" t="str">
            <v xml:space="preserve">       L/T INT EXP MORTGAGES</v>
          </cell>
        </row>
        <row r="1889">
          <cell r="B1889">
            <v>7720</v>
          </cell>
          <cell r="C1889" t="str">
            <v>27</v>
          </cell>
          <cell r="D1889" t="str">
            <v xml:space="preserve">       L/T INT EXP DEBT DISC</v>
          </cell>
        </row>
        <row r="1890">
          <cell r="B1890">
            <v>7720</v>
          </cell>
          <cell r="C1890" t="str">
            <v>28</v>
          </cell>
          <cell r="D1890" t="str">
            <v xml:space="preserve">       L/T INT EXP OTHER</v>
          </cell>
        </row>
        <row r="1891">
          <cell r="B1891">
            <v>7725</v>
          </cell>
          <cell r="C1891" t="str">
            <v xml:space="preserve"> </v>
          </cell>
          <cell r="D1891" t="str">
            <v xml:space="preserve">      LOSS ON DEBT REFINANCING</v>
          </cell>
        </row>
        <row r="1892">
          <cell r="B1892">
            <v>7730</v>
          </cell>
          <cell r="C1892" t="str">
            <v xml:space="preserve"> </v>
          </cell>
          <cell r="D1892" t="str">
            <v xml:space="preserve">      SHORT TERM INTEREST EXP</v>
          </cell>
        </row>
        <row r="1893">
          <cell r="B1893">
            <v>7735</v>
          </cell>
          <cell r="C1893" t="str">
            <v>10</v>
          </cell>
          <cell r="D1893" t="str">
            <v xml:space="preserve">       S/T INT EXP BANK ONE</v>
          </cell>
        </row>
        <row r="1894">
          <cell r="B1894">
            <v>7735</v>
          </cell>
          <cell r="C1894" t="str">
            <v>11</v>
          </cell>
          <cell r="D1894" t="str">
            <v xml:space="preserve">       S/T INT EXP CUSTOMERS D</v>
          </cell>
        </row>
        <row r="1895">
          <cell r="B1895">
            <v>7735</v>
          </cell>
          <cell r="C1895" t="str">
            <v>12</v>
          </cell>
          <cell r="D1895" t="str">
            <v xml:space="preserve">       S/T INT EXP CHARGES</v>
          </cell>
        </row>
        <row r="1896">
          <cell r="B1896">
            <v>7735</v>
          </cell>
          <cell r="C1896" t="str">
            <v>13</v>
          </cell>
          <cell r="D1896" t="str">
            <v xml:space="preserve">       S/T INT EXP OTHER</v>
          </cell>
        </row>
        <row r="1897">
          <cell r="B1897">
            <v>7735</v>
          </cell>
          <cell r="C1897" t="str">
            <v>14</v>
          </cell>
          <cell r="D1897" t="str">
            <v xml:space="preserve">       INT INC/EXP ON I/C NOTE</v>
          </cell>
        </row>
        <row r="1898">
          <cell r="B1898">
            <v>7735</v>
          </cell>
          <cell r="C1898" t="str">
            <v>15</v>
          </cell>
          <cell r="D1898" t="str">
            <v xml:space="preserve">       S/T INT EXP C &amp; S NATL </v>
          </cell>
        </row>
        <row r="1899">
          <cell r="B1899">
            <v>7735</v>
          </cell>
          <cell r="C1899" t="str">
            <v>16</v>
          </cell>
          <cell r="D1899" t="str">
            <v xml:space="preserve">       S/T INT EXP NATIONS BAN</v>
          </cell>
        </row>
        <row r="1900">
          <cell r="B1900">
            <v>7735</v>
          </cell>
          <cell r="C1900" t="str">
            <v>17</v>
          </cell>
          <cell r="D1900" t="str">
            <v xml:space="preserve">       S/T INT EXP FIRST UNION</v>
          </cell>
        </row>
        <row r="1901">
          <cell r="B1901">
            <v>7735</v>
          </cell>
          <cell r="C1901" t="str">
            <v>18</v>
          </cell>
          <cell r="D1901" t="str">
            <v xml:space="preserve">       S/T INT EXP UTIL SUP AM</v>
          </cell>
        </row>
        <row r="1902">
          <cell r="B1902">
            <v>7735</v>
          </cell>
          <cell r="C1902" t="str">
            <v>19</v>
          </cell>
          <cell r="D1902" t="str">
            <v xml:space="preserve">       S/T INT EXP MISC</v>
          </cell>
        </row>
        <row r="1903">
          <cell r="B1903">
            <v>7745</v>
          </cell>
          <cell r="C1903" t="str">
            <v xml:space="preserve"> </v>
          </cell>
          <cell r="D1903" t="str">
            <v xml:space="preserve">     ALLOW FUNDS USED CONSTR</v>
          </cell>
        </row>
        <row r="1904">
          <cell r="B1904">
            <v>7750</v>
          </cell>
          <cell r="C1904" t="str">
            <v xml:space="preserve"> </v>
          </cell>
          <cell r="D1904" t="str">
            <v xml:space="preserve">      INTEREST DURING CONSTRUC</v>
          </cell>
        </row>
        <row r="1905">
          <cell r="B1905">
            <v>7760</v>
          </cell>
          <cell r="C1905" t="str">
            <v xml:space="preserve"> </v>
          </cell>
          <cell r="D1905" t="str">
            <v xml:space="preserve">     GAIN/LOSS ON DISPOSITION</v>
          </cell>
        </row>
        <row r="1906">
          <cell r="B1906">
            <v>7765</v>
          </cell>
          <cell r="C1906" t="str">
            <v xml:space="preserve"> </v>
          </cell>
          <cell r="D1906" t="str">
            <v xml:space="preserve">      SALE OF UTILITY PROPERTY</v>
          </cell>
        </row>
        <row r="1907">
          <cell r="B1907">
            <v>7770</v>
          </cell>
          <cell r="C1907" t="str">
            <v xml:space="preserve"> </v>
          </cell>
          <cell r="D1907" t="str">
            <v xml:space="preserve">      TAX EFFECT OF CAP TRANS</v>
          </cell>
        </row>
        <row r="1908">
          <cell r="B1908">
            <v>7775</v>
          </cell>
          <cell r="C1908" t="str">
            <v xml:space="preserve"> </v>
          </cell>
          <cell r="D1908" t="str">
            <v xml:space="preserve">       CURRENT TAX-FIT-SOLD CO</v>
          </cell>
        </row>
        <row r="1909">
          <cell r="B1909">
            <v>7780</v>
          </cell>
          <cell r="C1909" t="str">
            <v xml:space="preserve"> </v>
          </cell>
          <cell r="D1909" t="str">
            <v xml:space="preserve">       DEFERRED TAX-FIT-SOLD C</v>
          </cell>
        </row>
        <row r="1910">
          <cell r="B1910">
            <v>7785</v>
          </cell>
          <cell r="C1910" t="str">
            <v xml:space="preserve"> </v>
          </cell>
          <cell r="D1910" t="str">
            <v xml:space="preserve">       CURRENT TAX-SIT-SOLD CO</v>
          </cell>
        </row>
        <row r="1911">
          <cell r="B1911">
            <v>7790</v>
          </cell>
          <cell r="C1911" t="str">
            <v xml:space="preserve"> </v>
          </cell>
          <cell r="D1911" t="str">
            <v xml:space="preserve">       DEFERRED TAX-SIT-SOLD C</v>
          </cell>
        </row>
        <row r="1912">
          <cell r="B1912">
            <v>7795</v>
          </cell>
          <cell r="C1912" t="str">
            <v xml:space="preserve"> </v>
          </cell>
          <cell r="D1912" t="str">
            <v xml:space="preserve">       TAX EFFECT OF CAP TRANS</v>
          </cell>
        </row>
        <row r="1913">
          <cell r="B1913">
            <v>9500</v>
          </cell>
          <cell r="C1913" t="str">
            <v xml:space="preserve"> </v>
          </cell>
          <cell r="D1913" t="str">
            <v xml:space="preserve">       CUSTOMER EQUIVALENTS</v>
          </cell>
        </row>
        <row r="1914">
          <cell r="B1914">
            <v>9510</v>
          </cell>
          <cell r="C1914" t="str">
            <v xml:space="preserve"> </v>
          </cell>
          <cell r="D1914" t="str">
            <v xml:space="preserve">       NUMBER OF BILLS SENT OU</v>
          </cell>
        </row>
        <row r="1915">
          <cell r="B1915">
            <v>9520</v>
          </cell>
          <cell r="C1915" t="str">
            <v xml:space="preserve"> </v>
          </cell>
          <cell r="D1915" t="str">
            <v xml:space="preserve">       NUMBER OF INVOICES RECD</v>
          </cell>
        </row>
        <row r="1916">
          <cell r="B1916">
            <v>9530</v>
          </cell>
          <cell r="C1916" t="str">
            <v xml:space="preserve"> </v>
          </cell>
          <cell r="D1916" t="str">
            <v xml:space="preserve">       NUMBER OF EMPLOYEES AT </v>
          </cell>
        </row>
        <row r="1917">
          <cell r="B1917">
            <v>9540</v>
          </cell>
          <cell r="C1917" t="str">
            <v xml:space="preserve"> </v>
          </cell>
          <cell r="D1917" t="str">
            <v xml:space="preserve">       PROPERTY VALUES</v>
          </cell>
        </row>
        <row r="1918">
          <cell r="B1918">
            <v>9550</v>
          </cell>
          <cell r="C1918" t="str">
            <v xml:space="preserve"> </v>
          </cell>
          <cell r="D1918" t="str">
            <v xml:space="preserve">       NUMBER OF CUSTOMERS</v>
          </cell>
        </row>
        <row r="1919">
          <cell r="B1919">
            <v>9560</v>
          </cell>
          <cell r="C1919" t="str">
            <v xml:space="preserve"> </v>
          </cell>
          <cell r="D1919" t="str">
            <v xml:space="preserve">       NUMBER OF VEHICLES INSU</v>
          </cell>
        </row>
        <row r="1920">
          <cell r="B1920">
            <v>9570</v>
          </cell>
          <cell r="C1920" t="str">
            <v xml:space="preserve"> </v>
          </cell>
          <cell r="D1920" t="str">
            <v xml:space="preserve">       ERC WATER &amp; SEWER BY BU</v>
          </cell>
        </row>
        <row r="1921">
          <cell r="B1921">
            <v>9575</v>
          </cell>
          <cell r="C1921" t="str">
            <v xml:space="preserve"> </v>
          </cell>
          <cell r="D1921" t="str">
            <v xml:space="preserve">       ERC WATER &amp; SEWER BY CO</v>
          </cell>
        </row>
        <row r="1922">
          <cell r="B1922">
            <v>9580</v>
          </cell>
          <cell r="C1922" t="str">
            <v xml:space="preserve"> </v>
          </cell>
          <cell r="D1922" t="str">
            <v xml:space="preserve">       NO OF SHARES</v>
          </cell>
        </row>
        <row r="1923">
          <cell r="B1923">
            <v>9590</v>
          </cell>
          <cell r="C1923" t="str">
            <v xml:space="preserve"> </v>
          </cell>
          <cell r="D1923" t="str">
            <v xml:space="preserve">       DEPREC RATE WATER</v>
          </cell>
        </row>
        <row r="1924">
          <cell r="B1924">
            <v>9600</v>
          </cell>
          <cell r="C1924" t="str">
            <v xml:space="preserve"> </v>
          </cell>
          <cell r="D1924" t="str">
            <v xml:space="preserve">       DEPREC RATE SEWER</v>
          </cell>
        </row>
        <row r="1925">
          <cell r="B1925">
            <v>9610</v>
          </cell>
          <cell r="C1925" t="str">
            <v xml:space="preserve"> </v>
          </cell>
          <cell r="D1925" t="str">
            <v xml:space="preserve">       PAA WATER AMORT RATE</v>
          </cell>
        </row>
        <row r="1926">
          <cell r="B1926">
            <v>9620</v>
          </cell>
          <cell r="C1926" t="str">
            <v xml:space="preserve"> </v>
          </cell>
          <cell r="D1926" t="str">
            <v xml:space="preserve">       PAA SEWER AMORT RATE</v>
          </cell>
        </row>
        <row r="1927">
          <cell r="B1927">
            <v>9630</v>
          </cell>
          <cell r="C1927" t="str">
            <v xml:space="preserve"> </v>
          </cell>
          <cell r="D1927" t="str">
            <v xml:space="preserve">       CUSTOMER DEPOSIT INTERE</v>
          </cell>
        </row>
        <row r="1928">
          <cell r="B1928">
            <v>9640</v>
          </cell>
          <cell r="C1928" t="str">
            <v xml:space="preserve"> </v>
          </cell>
          <cell r="D1928" t="str">
            <v xml:space="preserve">       CIA WATER AMORT RATE</v>
          </cell>
        </row>
        <row r="1929">
          <cell r="B1929">
            <v>9650</v>
          </cell>
          <cell r="C1929" t="str">
            <v xml:space="preserve"> </v>
          </cell>
          <cell r="D1929" t="str">
            <v xml:space="preserve">       CIA SEWER AMORT RATE</v>
          </cell>
        </row>
        <row r="1930">
          <cell r="B1930">
            <v>9660</v>
          </cell>
          <cell r="C1930" t="str">
            <v xml:space="preserve"> </v>
          </cell>
          <cell r="D1930" t="str">
            <v xml:space="preserve">       OFFICE SALARIES</v>
          </cell>
        </row>
        <row r="1931">
          <cell r="B1931">
            <v>9670</v>
          </cell>
          <cell r="C1931" t="str">
            <v xml:space="preserve"> </v>
          </cell>
          <cell r="D1931" t="str">
            <v xml:space="preserve">       WATER CONSUMPTION</v>
          </cell>
        </row>
        <row r="1932">
          <cell r="B1932">
            <v>9680</v>
          </cell>
          <cell r="C1932" t="str">
            <v xml:space="preserve"> </v>
          </cell>
          <cell r="D1932" t="str">
            <v xml:space="preserve">       SEWER CONSUMPTION</v>
          </cell>
        </row>
        <row r="1933">
          <cell r="B1933">
            <v>9690</v>
          </cell>
          <cell r="C1933" t="str">
            <v xml:space="preserve"> </v>
          </cell>
          <cell r="D1933" t="str">
            <v xml:space="preserve">       WATER UNITS</v>
          </cell>
        </row>
        <row r="1934">
          <cell r="B1934">
            <v>9700</v>
          </cell>
          <cell r="C1934" t="str">
            <v xml:space="preserve"> </v>
          </cell>
          <cell r="D1934" t="str">
            <v xml:space="preserve">       SEWER UNITS</v>
          </cell>
        </row>
        <row r="1935">
          <cell r="B1935">
            <v>9710</v>
          </cell>
          <cell r="C1935" t="str">
            <v xml:space="preserve"> </v>
          </cell>
          <cell r="D1935" t="str">
            <v xml:space="preserve">       STATISTICS CLEARING</v>
          </cell>
        </row>
        <row r="1936">
          <cell r="B1936">
            <v>9720</v>
          </cell>
          <cell r="C1936" t="str">
            <v xml:space="preserve"> </v>
          </cell>
          <cell r="D1936" t="str">
            <v xml:space="preserve">       BILLING STATS CLEARING </v>
          </cell>
        </row>
        <row r="1937">
          <cell r="B1937">
            <v>9730</v>
          </cell>
          <cell r="C1937" t="str">
            <v xml:space="preserve"> </v>
          </cell>
          <cell r="D1937" t="str">
            <v xml:space="preserve">       HOURS METER READING</v>
          </cell>
        </row>
        <row r="1938">
          <cell r="B1938">
            <v>9740</v>
          </cell>
          <cell r="C1938" t="str">
            <v xml:space="preserve"> </v>
          </cell>
          <cell r="D1938" t="str">
            <v xml:space="preserve">       MILES METER READING</v>
          </cell>
        </row>
        <row r="1939">
          <cell r="B1939">
            <v>9750</v>
          </cell>
          <cell r="C1939" t="str">
            <v xml:space="preserve"> </v>
          </cell>
          <cell r="D1939" t="str">
            <v xml:space="preserve">       HOURS ORIGINAL METER RE</v>
          </cell>
        </row>
        <row r="1940">
          <cell r="B1940">
            <v>9760</v>
          </cell>
          <cell r="C1940" t="str">
            <v xml:space="preserve"> </v>
          </cell>
          <cell r="D1940" t="str">
            <v xml:space="preserve">       MILES ORIGINAL METER RE</v>
          </cell>
        </row>
      </sheetData>
      <sheetData sheetId="37"/>
      <sheetData sheetId="3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>
        <row r="5">
          <cell r="B5" t="str">
            <v>CWS Systems, Inc.</v>
          </cell>
        </row>
        <row r="14">
          <cell r="B14">
            <v>0.42202924959363891</v>
          </cell>
        </row>
        <row r="21">
          <cell r="B21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Sch.D - Rev 2015"/>
      <sheetName val="Sch.E - Proposed Rates"/>
      <sheetName val="Sch.F - Average Bills"/>
      <sheetName val="Bad Debt&gt;&gt;"/>
      <sheetName val="wp.a"/>
      <sheetName val="RC Expense&gt;&gt;"/>
      <sheetName val="wp-d-rc.exp"/>
      <sheetName val="TOTI&gt;&gt;"/>
      <sheetName val="wp-e"/>
      <sheetName val="Income Taxes&gt;&gt;"/>
      <sheetName val="wp-g"/>
      <sheetName val="Cap Structure&gt;&gt;"/>
      <sheetName val="wp.h"/>
      <sheetName val="Working Capital&gt;&gt;"/>
      <sheetName val="wp-i-wc"/>
      <sheetName val="Vehicles&gt;&gt;"/>
      <sheetName val="wp-p2 Allocation of Vehicles"/>
      <sheetName val="Vehicle Inputs"/>
      <sheetName val="Computers&gt;&gt;"/>
      <sheetName val="wp-p3-alloc of State computers"/>
      <sheetName val="wp-p4 alloc of WSC computers"/>
      <sheetName val="Depreciation&gt;&gt;"/>
      <sheetName val="wp - r7 w"/>
      <sheetName val="wp - r7 s"/>
      <sheetName val="wp - r7 w support"/>
      <sheetName val="wp - r7 s support"/>
      <sheetName val="HomeServe&gt;&gt;"/>
      <sheetName val="wp - s HS Adj"/>
      <sheetName val="COSS&gt;&gt;"/>
      <sheetName val="wp - t-1 COSS"/>
      <sheetName val="wp - t-2 COSS"/>
      <sheetName val="wp - t-3 COSS"/>
      <sheetName val="wp - t-4 COSS"/>
      <sheetName val="wp - t-5 COSS"/>
      <sheetName val="wp - t-6 COSS Codes"/>
      <sheetName val="wp - t-7 Sewer Rate Design"/>
      <sheetName val="IL Consol"/>
      <sheetName val="Pro Forma Proposed"/>
      <sheetName val="Plant in Service (W) COSS"/>
      <sheetName val="Def Maint&gt;&gt;"/>
      <sheetName val="wp - u Def Charges Summary"/>
      <sheetName val="Prepaids&gt;&gt;"/>
      <sheetName val="wp- v Prepaids"/>
      <sheetName val="ADIT&gt;&gt;"/>
      <sheetName val="SE3 2014"/>
      <sheetName val="SE3 2015"/>
      <sheetName val="TAX.DEPR.SUM"/>
      <sheetName val="Post 2007 Tax Dep"/>
      <sheetName val="Pro Forma Present"/>
      <sheetName val="Plant in Service (WW) COSS"/>
      <sheetName val="TB&gt;&gt;"/>
      <sheetName val="Linked TTM 0614"/>
      <sheetName val="TTM 0614"/>
      <sheetName val="Linked 1214 TB"/>
      <sheetName val="1214 TB"/>
      <sheetName val="Linked 2015 TB"/>
      <sheetName val="0614 TB"/>
      <sheetName val="Forecast&gt;&gt;"/>
      <sheetName val="2014 O&amp;M-TOTI ROY FCST"/>
      <sheetName val="2015 O&amp;M-TOTI BGT"/>
      <sheetName val="Pro Forma Capital"/>
      <sheetName val="Revenue&gt;&gt;"/>
      <sheetName val="Sch.D - Rev 06.2014"/>
      <sheetName val="Sch.D - Rev 2014"/>
      <sheetName val="Report 17"/>
      <sheetName val="Report 16"/>
      <sheetName val="Report 16 2014"/>
      <sheetName val="Rates"/>
      <sheetName val="Variances-Delete New"/>
      <sheetName val="Monthly Consumption"/>
      <sheetName val="AUX&gt;&gt;"/>
      <sheetName val="ERC 2014"/>
      <sheetName val="NARUC ACCs "/>
      <sheetName val="JDE CO"/>
    </sheetNames>
    <sheetDataSet>
      <sheetData sheetId="0" refreshError="1"/>
      <sheetData sheetId="1">
        <row r="4">
          <cell r="C4" t="str">
            <v>Utility Services of Illinois, Inc.</v>
          </cell>
        </row>
        <row r="10">
          <cell r="C10">
            <v>42369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TB - 6.30.07"/>
      <sheetName val="Sch.A-B.S"/>
      <sheetName val="Sch.B-I.S"/>
      <sheetName val="Sch.C-R.B"/>
      <sheetName val="Sch.D&amp;E-REV"/>
      <sheetName val="Sch.D-1-Consumption Support"/>
      <sheetName val="Sch.F-xxxRate-Rev Comp"/>
      <sheetName val="wp-a-uncoll"/>
      <sheetName val="wp-b-salary"/>
      <sheetName val="wp-b1"/>
      <sheetName val="wp-b2"/>
      <sheetName val="wp-b3"/>
      <sheetName val="wp-b4"/>
      <sheetName val="wp-c-misc IS items"/>
      <sheetName val="wp-d-rc.exp"/>
      <sheetName val="wp-e-toi"/>
      <sheetName val="wp-f-depr"/>
      <sheetName val="wp-g-inc.tx"/>
      <sheetName val="wp-h-int.exp"/>
      <sheetName val="wp-h1-cap.struc"/>
      <sheetName val="wp-h2-Cap."/>
      <sheetName val="wp-i-wc"/>
      <sheetName val="wp-j-pf.plant"/>
      <sheetName val="wp-k-pf retirements"/>
      <sheetName val="wp-l-gl additions"/>
      <sheetName val="wp-m-other rb items"/>
      <sheetName val="wp-n-CPI"/>
      <sheetName val="wp-o-project phoenix "/>
      <sheetName val="wp-p-SE 90 allocation"/>
      <sheetName val="wp-q-Transportation expense"/>
      <sheetName val="wp-s-Purchased Power"/>
      <sheetName val="wp-t-Assumptions"/>
      <sheetName val="wp-u-Insurance Exp"/>
      <sheetName val="Bill Multiplier"/>
    </sheetNames>
    <sheetDataSet>
      <sheetData sheetId="0"/>
      <sheetData sheetId="1"/>
      <sheetData sheetId="2">
        <row r="1">
          <cell r="A1">
            <v>1052091</v>
          </cell>
        </row>
      </sheetData>
      <sheetData sheetId="3">
        <row r="10">
          <cell r="A10">
            <v>3011001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C9">
            <v>3.5000000000000003E-2</v>
          </cell>
        </row>
        <row r="10">
          <cell r="C10">
            <v>7.6499999999999999E-2</v>
          </cell>
        </row>
        <row r="12">
          <cell r="C12">
            <v>6.2E-2</v>
          </cell>
        </row>
        <row r="15">
          <cell r="C15">
            <v>1.4500000000000001E-2</v>
          </cell>
        </row>
        <row r="18">
          <cell r="C18">
            <v>8.0000000000000002E-3</v>
          </cell>
        </row>
        <row r="20">
          <cell r="C20">
            <v>1.7999999999999999E-2</v>
          </cell>
        </row>
        <row r="21">
          <cell r="C21">
            <v>8500</v>
          </cell>
        </row>
        <row r="22">
          <cell r="C22">
            <v>1409</v>
          </cell>
        </row>
        <row r="23">
          <cell r="C23">
            <v>0.03</v>
          </cell>
        </row>
        <row r="24">
          <cell r="C24">
            <v>0.04</v>
          </cell>
        </row>
        <row r="25">
          <cell r="C25">
            <v>91</v>
          </cell>
        </row>
        <row r="26">
          <cell r="C26">
            <v>5.1383839424301581E-2</v>
          </cell>
        </row>
      </sheetData>
      <sheetData sheetId="35"/>
      <sheetData sheetId="3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Inputs and Calculations"/>
      <sheetName val="sch&gt;&gt;"/>
      <sheetName val="Jan"/>
      <sheetName val="Feb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wp&gt;&gt;"/>
      <sheetName val="YTD Reconciliation"/>
      <sheetName val="AvB by Co - Month"/>
      <sheetName val="AvB by Co - YTD"/>
      <sheetName val="Seasonality Chart"/>
      <sheetName val="PerChange"/>
      <sheetName val="reg&gt;&gt;"/>
      <sheetName val="700"/>
      <sheetName val="MAR"/>
      <sheetName val="MWR"/>
      <sheetName val="st&gt;&gt;"/>
      <sheetName val="IL"/>
      <sheetName val="IN"/>
      <sheetName val="KY"/>
      <sheetName val="MD"/>
      <sheetName val="NJ"/>
      <sheetName val="PA"/>
      <sheetName val="VA"/>
      <sheetName val="co&gt;&gt;"/>
      <sheetName val="110"/>
      <sheetName val="111"/>
      <sheetName val="112"/>
      <sheetName val="113"/>
      <sheetName val="114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6"/>
      <sheetName val="150"/>
      <sheetName val="151"/>
      <sheetName val="152"/>
      <sheetName val="286"/>
      <sheetName val="287"/>
      <sheetName val="288"/>
      <sheetName val="300"/>
      <sheetName val="315"/>
      <sheetName val="316"/>
      <sheetName val="317"/>
      <sheetName val="332"/>
      <sheetName val="333"/>
      <sheetName val="345"/>
      <sheetName val="750"/>
      <sheetName val="db&gt;&gt;"/>
      <sheetName val="Historical Data"/>
      <sheetName val="Budget Data"/>
      <sheetName val="Actual RC Data"/>
      <sheetName val="Accruals"/>
      <sheetName val="Acquisition Rev Variance"/>
      <sheetName val="Budget OIC Data"/>
      <sheetName val="ax&gt;&gt;"/>
      <sheetName val="CoInfo"/>
      <sheetName val="CO_TEMPLATE"/>
      <sheetName val="Export"/>
    </sheetNames>
    <sheetDataSet>
      <sheetData sheetId="0">
        <row r="19">
          <cell r="G19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ng Outputs"/>
      <sheetName val="Sheet1"/>
      <sheetName val="First Round Model"/>
      <sheetName val="Sheet2"/>
      <sheetName val="ROEs"/>
      <sheetName val="Current Providers"/>
    </sheetNames>
    <sheetDataSet>
      <sheetData sheetId="0">
        <row r="2">
          <cell r="I2">
            <v>2012</v>
          </cell>
          <cell r="J2">
            <v>2013</v>
          </cell>
          <cell r="K2">
            <v>2014</v>
          </cell>
          <cell r="L2">
            <v>2015</v>
          </cell>
          <cell r="M2">
            <v>2016</v>
          </cell>
          <cell r="N2">
            <v>2017</v>
          </cell>
          <cell r="O2">
            <v>2018</v>
          </cell>
          <cell r="P2">
            <v>2019</v>
          </cell>
          <cell r="Q2">
            <v>2020</v>
          </cell>
        </row>
        <row r="4">
          <cell r="B4" t="str">
            <v>Consolidated Cash Flow Statement</v>
          </cell>
        </row>
        <row r="5">
          <cell r="C5" t="str">
            <v>EBITDA</v>
          </cell>
          <cell r="I5">
            <v>44.320740639724562</v>
          </cell>
          <cell r="J5">
            <v>47.94754649184577</v>
          </cell>
          <cell r="K5">
            <v>54.350298171467259</v>
          </cell>
          <cell r="L5">
            <v>63.4731854780823</v>
          </cell>
          <cell r="M5">
            <v>71.056475647466172</v>
          </cell>
          <cell r="N5">
            <v>78.892472511544966</v>
          </cell>
          <cell r="O5">
            <v>83.778735306849129</v>
          </cell>
          <cell r="P5">
            <v>88.561083580239156</v>
          </cell>
          <cell r="Q5">
            <v>90.967274884021407</v>
          </cell>
        </row>
        <row r="6">
          <cell r="C6" t="str">
            <v>(-): Cash Interest Paid - UI Private Placement Notes</v>
          </cell>
          <cell r="I6">
            <v>-11.995313316865035</v>
          </cell>
          <cell r="J6">
            <v>-12.007686683134963</v>
          </cell>
          <cell r="K6">
            <v>-12.023999999999999</v>
          </cell>
          <cell r="L6">
            <v>-12.023999999999999</v>
          </cell>
          <cell r="M6">
            <v>-12.040313316865035</v>
          </cell>
          <cell r="N6">
            <v>-12.007686683134963</v>
          </cell>
          <cell r="O6">
            <v>-11.456948219178081</v>
          </cell>
          <cell r="P6">
            <v>-10.864748219178082</v>
          </cell>
          <cell r="Q6">
            <v>-10.286414538513359</v>
          </cell>
        </row>
        <row r="7">
          <cell r="C7" t="str">
            <v>(-): Cash Interest Paid - UI Add-On Notes</v>
          </cell>
          <cell r="I7">
            <v>0</v>
          </cell>
          <cell r="J7">
            <v>0</v>
          </cell>
          <cell r="K7">
            <v>-0.81678082191780821</v>
          </cell>
          <cell r="L7">
            <v>-1.25</v>
          </cell>
          <cell r="M7">
            <v>-2.0703692267385287</v>
          </cell>
          <cell r="N7">
            <v>-2.4965566284901564</v>
          </cell>
          <cell r="O7">
            <v>-2.5</v>
          </cell>
          <cell r="P7">
            <v>-3.2157534246575343</v>
          </cell>
          <cell r="Q7">
            <v>-3.7551650572647648</v>
          </cell>
        </row>
        <row r="8">
          <cell r="C8" t="str">
            <v>(-): Cash Interest Paid - UI Revolver</v>
          </cell>
          <cell r="I8">
            <v>-0.18954592334286782</v>
          </cell>
          <cell r="J8">
            <v>-0.48167645275885296</v>
          </cell>
          <cell r="K8">
            <v>-0.36146486803850186</v>
          </cell>
          <cell r="L8">
            <v>-0.78685041763078412</v>
          </cell>
          <cell r="M8">
            <v>-0.25278318276462181</v>
          </cell>
          <cell r="N8">
            <v>-0.36962605534905441</v>
          </cell>
          <cell r="O8">
            <v>-0.56197197877714244</v>
          </cell>
          <cell r="P8">
            <v>-0.33897486619477729</v>
          </cell>
          <cell r="Q8">
            <v>-0.61315598433553498</v>
          </cell>
        </row>
        <row r="9">
          <cell r="C9" t="str">
            <v>(-): Other UI Cash Interest Paid</v>
          </cell>
          <cell r="I9">
            <v>-6.8552493853256E-2</v>
          </cell>
          <cell r="J9">
            <v>-7.330308559999997E-2</v>
          </cell>
          <cell r="K9">
            <v>-7.330308559999997E-2</v>
          </cell>
          <cell r="L9">
            <v>-7.330308559999997E-2</v>
          </cell>
          <cell r="M9">
            <v>-7.330308559999997E-2</v>
          </cell>
          <cell r="N9">
            <v>-7.330308559999997E-2</v>
          </cell>
          <cell r="O9">
            <v>-7.330308559999997E-2</v>
          </cell>
          <cell r="P9">
            <v>-7.330308559999997E-2</v>
          </cell>
          <cell r="Q9">
            <v>-7.330308559999997E-2</v>
          </cell>
        </row>
        <row r="10">
          <cell r="C10" t="str">
            <v>(-): Cash Interest Paid - HSHC DDTL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(-): Cash Interest Paid - HSHC Term Loan</v>
          </cell>
          <cell r="I11">
            <v>-9.0353800608728285</v>
          </cell>
          <cell r="J11">
            <v>-5.3682624999999993</v>
          </cell>
          <cell r="K11">
            <v>-6.302649088996624</v>
          </cell>
          <cell r="L11">
            <v>-7.3523532838698076</v>
          </cell>
          <cell r="M11">
            <v>-8.2352555990554652</v>
          </cell>
          <cell r="N11">
            <v>-8.7685524870234222</v>
          </cell>
          <cell r="O11">
            <v>-8.7923682105017988</v>
          </cell>
          <cell r="P11">
            <v>-8.1041502568525239</v>
          </cell>
          <cell r="Q11">
            <v>-7.546393256200485</v>
          </cell>
        </row>
        <row r="12">
          <cell r="C12" t="str">
            <v>(+): Changes in Working Capital</v>
          </cell>
          <cell r="I12">
            <v>0.14517345637130791</v>
          </cell>
          <cell r="J12">
            <v>0.38946014991364097</v>
          </cell>
          <cell r="K12">
            <v>0.32889389277130932</v>
          </cell>
          <cell r="L12">
            <v>0.25664883416818168</v>
          </cell>
          <cell r="M12">
            <v>0.24700585497823421</v>
          </cell>
          <cell r="N12">
            <v>0.22849514740557311</v>
          </cell>
          <cell r="O12">
            <v>0.22266662285111022</v>
          </cell>
          <cell r="P12">
            <v>0.14790043668744698</v>
          </cell>
          <cell r="Q12">
            <v>0.2648050690596031</v>
          </cell>
        </row>
        <row r="13">
          <cell r="C13" t="str">
            <v>(-): Cash Taxes</v>
          </cell>
          <cell r="I13">
            <v>-0.22954592886950953</v>
          </cell>
          <cell r="J13">
            <v>-0.64743805357273876</v>
          </cell>
          <cell r="K13">
            <v>-0.83863973028954819</v>
          </cell>
          <cell r="L13">
            <v>-1.2927809661408132</v>
          </cell>
          <cell r="M13">
            <v>-7.7048312515535855</v>
          </cell>
          <cell r="N13">
            <v>-12.821099991921745</v>
          </cell>
          <cell r="O13">
            <v>-14.587538328875008</v>
          </cell>
          <cell r="P13">
            <v>-16.294690753497875</v>
          </cell>
          <cell r="Q13">
            <v>-17.408839450482468</v>
          </cell>
        </row>
        <row r="14">
          <cell r="C14" t="str">
            <v>(-): HSHC Overhead</v>
          </cell>
          <cell r="I14">
            <v>-0.27300000000000002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D15" t="str">
            <v>Consolidated Cash Flow from Operations</v>
          </cell>
          <cell r="I15">
            <v>22.674576372292371</v>
          </cell>
          <cell r="J15">
            <v>29.758639866692853</v>
          </cell>
          <cell r="K15">
            <v>34.26235446939608</v>
          </cell>
          <cell r="L15">
            <v>40.950546559009076</v>
          </cell>
          <cell r="M15">
            <v>40.926625839867164</v>
          </cell>
          <cell r="N15">
            <v>42.5841427274312</v>
          </cell>
          <cell r="O15">
            <v>46.029272106768218</v>
          </cell>
          <cell r="P15">
            <v>49.817363410945816</v>
          </cell>
          <cell r="Q15">
            <v>51.548808580684401</v>
          </cell>
        </row>
        <row r="16">
          <cell r="C16" t="str">
            <v>(-): Maintenance Capex (1)</v>
          </cell>
          <cell r="I16">
            <v>-18.996056676573403</v>
          </cell>
          <cell r="J16">
            <v>-19.954711280510743</v>
          </cell>
          <cell r="K16">
            <v>-21.277514600407663</v>
          </cell>
          <cell r="L16">
            <v>-20.663971532088649</v>
          </cell>
          <cell r="M16">
            <v>-20.635403196740278</v>
          </cell>
          <cell r="N16">
            <v>-21.583984303733374</v>
          </cell>
          <cell r="O16">
            <v>-22.059672330531793</v>
          </cell>
          <cell r="P16">
            <v>-22.428795199570978</v>
          </cell>
          <cell r="Q16">
            <v>-22.800126601173737</v>
          </cell>
        </row>
        <row r="17">
          <cell r="D17" t="str">
            <v>Free Cash Flow - Pre Growth Capex</v>
          </cell>
          <cell r="I17">
            <v>3.6785196957189683</v>
          </cell>
          <cell r="J17">
            <v>9.8039285861821099</v>
          </cell>
          <cell r="K17">
            <v>12.984839868988416</v>
          </cell>
          <cell r="L17">
            <v>20.286575026920428</v>
          </cell>
          <cell r="M17">
            <v>20.291222643126886</v>
          </cell>
          <cell r="N17">
            <v>21.000158423697826</v>
          </cell>
          <cell r="O17">
            <v>23.969599776236425</v>
          </cell>
          <cell r="P17">
            <v>27.388568211374839</v>
          </cell>
          <cell r="Q17">
            <v>28.748681979510664</v>
          </cell>
        </row>
        <row r="18">
          <cell r="C18" t="str">
            <v>(-): Growth Capex (2)</v>
          </cell>
          <cell r="I18">
            <v>-11.850442430110004</v>
          </cell>
          <cell r="J18">
            <v>-28.636638394274119</v>
          </cell>
          <cell r="K18">
            <v>-27.086435074377231</v>
          </cell>
          <cell r="L18">
            <v>-28.043324910134039</v>
          </cell>
          <cell r="M18">
            <v>-27.847826665482419</v>
          </cell>
          <cell r="N18">
            <v>-6.9588010602666266</v>
          </cell>
          <cell r="O18">
            <v>-6.4831130334682072</v>
          </cell>
          <cell r="P18">
            <v>-6.1139901644290227</v>
          </cell>
          <cell r="Q18">
            <v>-5.7426587628262631</v>
          </cell>
        </row>
        <row r="19">
          <cell r="D19" t="str">
            <v>Free Cash Flow - Post Capex</v>
          </cell>
          <cell r="I19">
            <v>-8.1719227343910354</v>
          </cell>
          <cell r="J19">
            <v>-18.832709808092009</v>
          </cell>
          <cell r="K19">
            <v>-14.101595205388815</v>
          </cell>
          <cell r="L19">
            <v>-7.7567498832136117</v>
          </cell>
          <cell r="M19">
            <v>-7.5566040223555326</v>
          </cell>
          <cell r="N19">
            <v>14.041357363431199</v>
          </cell>
          <cell r="O19">
            <v>17.486486742768218</v>
          </cell>
          <cell r="P19">
            <v>21.274578046945816</v>
          </cell>
          <cell r="Q19">
            <v>23.006023216684401</v>
          </cell>
        </row>
        <row r="20">
          <cell r="C20" t="str">
            <v>(+) / (-): UI Borrowings / (Repayments)</v>
          </cell>
          <cell r="I20">
            <v>7.1719534573965156</v>
          </cell>
          <cell r="J20">
            <v>18.776337565822381</v>
          </cell>
          <cell r="K20">
            <v>14.356299169013447</v>
          </cell>
          <cell r="L20">
            <v>10.090623675295339</v>
          </cell>
          <cell r="M20">
            <v>10.625669019114101</v>
          </cell>
          <cell r="N20">
            <v>-8.892808889799678</v>
          </cell>
          <cell r="O20">
            <v>2.2773959303126396</v>
          </cell>
          <cell r="P20">
            <v>6.9423748593214079</v>
          </cell>
          <cell r="Q20">
            <v>1.4008070306729188</v>
          </cell>
        </row>
        <row r="21">
          <cell r="C21" t="str">
            <v>(+) / (-): HSHC DDTL Borrowings / (Repayments)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(+) / (-): HSHC Term Loan Borrowings / (Repayments)</v>
          </cell>
          <cell r="I22">
            <v>-11.688325363826516</v>
          </cell>
          <cell r="J22">
            <v>0</v>
          </cell>
          <cell r="K22">
            <v>-9.9165860677503589E-2</v>
          </cell>
          <cell r="L22">
            <v>-1.1669368960408741</v>
          </cell>
          <cell r="M22">
            <v>-1.5345324983793054</v>
          </cell>
          <cell r="N22">
            <v>-2.5742742368157603</v>
          </cell>
          <cell r="O22">
            <v>-9.8819413365404198</v>
          </cell>
          <cell r="P22">
            <v>-14.108476453133612</v>
          </cell>
          <cell r="Q22">
            <v>-12.203415126311814</v>
          </cell>
        </row>
        <row r="23">
          <cell r="C23" t="str">
            <v>(+) / (-): Equity Infusion / (Dividend)</v>
          </cell>
          <cell r="I23">
            <v>6.6823651786161893</v>
          </cell>
          <cell r="J23">
            <v>-4.8433479449272454E-15</v>
          </cell>
          <cell r="K23">
            <v>-9.9165860677491766E-2</v>
          </cell>
          <cell r="L23">
            <v>-1.1669368960408706</v>
          </cell>
          <cell r="M23">
            <v>-1.5345324983792992</v>
          </cell>
          <cell r="N23">
            <v>-2.5742742368157479</v>
          </cell>
          <cell r="O23">
            <v>-9.8819413365404376</v>
          </cell>
          <cell r="P23">
            <v>-14.108476453133612</v>
          </cell>
          <cell r="Q23">
            <v>-12.203415120999857</v>
          </cell>
        </row>
        <row r="24">
          <cell r="D24" t="str">
            <v>Net Cash Flow</v>
          </cell>
          <cell r="I24">
            <v>-6.0059294622048469</v>
          </cell>
          <cell r="J24">
            <v>-5.6372242269632847E-2</v>
          </cell>
          <cell r="K24">
            <v>5.63722422696364E-2</v>
          </cell>
          <cell r="L24">
            <v>-1.7763568394002505E-14</v>
          </cell>
          <cell r="M24">
            <v>-3.6415315207705135E-14</v>
          </cell>
          <cell r="N24">
            <v>1.3322676295501878E-14</v>
          </cell>
          <cell r="O24">
            <v>0</v>
          </cell>
          <cell r="P24">
            <v>0</v>
          </cell>
          <cell r="Q24">
            <v>4.5648818058907636E-11</v>
          </cell>
        </row>
        <row r="25">
          <cell r="C25" t="str">
            <v>Beginning Cash</v>
          </cell>
          <cell r="I25">
            <v>9.0059294622048185</v>
          </cell>
          <cell r="J25">
            <v>9.9999999999999751</v>
          </cell>
          <cell r="K25">
            <v>9.94362775773034</v>
          </cell>
          <cell r="L25">
            <v>9.9999999999999751</v>
          </cell>
          <cell r="M25">
            <v>9.9999999999999591</v>
          </cell>
          <cell r="N25">
            <v>9.9999999999999183</v>
          </cell>
          <cell r="O25">
            <v>9.9999999999999183</v>
          </cell>
          <cell r="P25">
            <v>9.9999999999999183</v>
          </cell>
          <cell r="Q25">
            <v>9.9999999999999183</v>
          </cell>
        </row>
        <row r="26">
          <cell r="C26" t="str">
            <v>Ending Cash</v>
          </cell>
          <cell r="I26">
            <v>2.9999999999999716</v>
          </cell>
          <cell r="J26">
            <v>9.9436277577303418</v>
          </cell>
          <cell r="K26">
            <v>9.9999999999999769</v>
          </cell>
          <cell r="L26">
            <v>9.9999999999999574</v>
          </cell>
          <cell r="M26">
            <v>9.9999999999999218</v>
          </cell>
          <cell r="N26">
            <v>9.9999999999999325</v>
          </cell>
          <cell r="O26">
            <v>9.9999999999999183</v>
          </cell>
          <cell r="P26">
            <v>9.9999999999999183</v>
          </cell>
          <cell r="Q26">
            <v>10.000000000045567</v>
          </cell>
        </row>
        <row r="28">
          <cell r="B28" t="str">
            <v>Consolidated Capital Structure</v>
          </cell>
        </row>
        <row r="29">
          <cell r="C29" t="str">
            <v>UI Private Placement Notes</v>
          </cell>
          <cell r="I29">
            <v>180</v>
          </cell>
          <cell r="J29">
            <v>180</v>
          </cell>
          <cell r="K29">
            <v>180</v>
          </cell>
          <cell r="L29">
            <v>180</v>
          </cell>
          <cell r="M29">
            <v>180</v>
          </cell>
          <cell r="N29">
            <v>171</v>
          </cell>
          <cell r="O29">
            <v>162</v>
          </cell>
          <cell r="P29">
            <v>153</v>
          </cell>
          <cell r="Q29">
            <v>144</v>
          </cell>
        </row>
        <row r="30">
          <cell r="C30" t="str">
            <v>UI Add-On Notes</v>
          </cell>
          <cell r="I30">
            <v>0</v>
          </cell>
          <cell r="J30">
            <v>0</v>
          </cell>
          <cell r="K30">
            <v>25</v>
          </cell>
          <cell r="L30">
            <v>25</v>
          </cell>
          <cell r="M30">
            <v>50</v>
          </cell>
          <cell r="N30">
            <v>50</v>
          </cell>
          <cell r="O30">
            <v>50</v>
          </cell>
          <cell r="P30">
            <v>75</v>
          </cell>
          <cell r="Q30">
            <v>75</v>
          </cell>
        </row>
        <row r="31">
          <cell r="C31" t="str">
            <v>UI Revolver</v>
          </cell>
          <cell r="I31">
            <v>7.1719534573965156</v>
          </cell>
          <cell r="J31">
            <v>25.948291023218896</v>
          </cell>
          <cell r="K31">
            <v>15.304590192232341</v>
          </cell>
          <cell r="L31">
            <v>25.395213867527687</v>
          </cell>
          <cell r="M31">
            <v>11.020882886641788</v>
          </cell>
          <cell r="N31">
            <v>11.12807399684211</v>
          </cell>
          <cell r="O31">
            <v>22.405469927154744</v>
          </cell>
          <cell r="P31">
            <v>13.34784478647615</v>
          </cell>
          <cell r="Q31">
            <v>23.748651817149067</v>
          </cell>
        </row>
        <row r="32">
          <cell r="D32" t="str">
            <v>Total UI Debt</v>
          </cell>
          <cell r="I32">
            <v>187.17195345739651</v>
          </cell>
          <cell r="J32">
            <v>205.9482910232189</v>
          </cell>
          <cell r="K32">
            <v>220.30459019223235</v>
          </cell>
          <cell r="L32">
            <v>230.39521386752767</v>
          </cell>
          <cell r="M32">
            <v>241.0208828866418</v>
          </cell>
          <cell r="N32">
            <v>232.12807399684212</v>
          </cell>
          <cell r="O32">
            <v>234.40546992715474</v>
          </cell>
          <cell r="P32">
            <v>241.34784478647614</v>
          </cell>
          <cell r="Q32">
            <v>242.74865181714907</v>
          </cell>
        </row>
        <row r="33">
          <cell r="C33" t="str">
            <v>HSHC TL</v>
          </cell>
          <cell r="I33">
            <v>120</v>
          </cell>
          <cell r="J33">
            <v>150</v>
          </cell>
          <cell r="K33">
            <v>149.90083413932248</v>
          </cell>
          <cell r="L33">
            <v>148.73389724328163</v>
          </cell>
          <cell r="M33">
            <v>147.19936474490234</v>
          </cell>
          <cell r="N33">
            <v>144.62509050808654</v>
          </cell>
          <cell r="O33">
            <v>134.74314917154612</v>
          </cell>
          <cell r="P33">
            <v>120.63467271841253</v>
          </cell>
          <cell r="Q33">
            <v>108.43125760888188</v>
          </cell>
        </row>
        <row r="34">
          <cell r="C34" t="str">
            <v>HSHC DDTL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HSHC Debt</v>
          </cell>
          <cell r="I35">
            <v>120</v>
          </cell>
          <cell r="J35">
            <v>150</v>
          </cell>
          <cell r="K35">
            <v>149.90083413932248</v>
          </cell>
          <cell r="L35">
            <v>148.73389724328163</v>
          </cell>
          <cell r="M35">
            <v>147.19936474490234</v>
          </cell>
          <cell r="N35">
            <v>144.62509050808654</v>
          </cell>
          <cell r="O35">
            <v>134.74314917154612</v>
          </cell>
          <cell r="P35">
            <v>120.63467271841253</v>
          </cell>
          <cell r="Q35">
            <v>108.43125760888188</v>
          </cell>
        </row>
        <row r="36">
          <cell r="D36" t="str">
            <v>Total Consolidated Debt</v>
          </cell>
          <cell r="I36">
            <v>307.17195345739651</v>
          </cell>
          <cell r="J36">
            <v>355.94829102321887</v>
          </cell>
          <cell r="K36">
            <v>370.20542433155481</v>
          </cell>
          <cell r="L36">
            <v>379.12911111080928</v>
          </cell>
          <cell r="M36">
            <v>388.22024763154411</v>
          </cell>
          <cell r="N36">
            <v>376.75316450492869</v>
          </cell>
          <cell r="O36">
            <v>369.14861909870086</v>
          </cell>
          <cell r="P36">
            <v>361.98251750488868</v>
          </cell>
          <cell r="Q36">
            <v>351.17990942603092</v>
          </cell>
        </row>
        <row r="37">
          <cell r="C37" t="str">
            <v>Consolidated Book Equity</v>
          </cell>
          <cell r="I37">
            <v>118.22312946743081</v>
          </cell>
          <cell r="J37">
            <v>127.63145303769078</v>
          </cell>
          <cell r="K37">
            <v>138.87889785759975</v>
          </cell>
          <cell r="L37">
            <v>154.27073343983403</v>
          </cell>
          <cell r="M37">
            <v>178.44300296529175</v>
          </cell>
          <cell r="N37">
            <v>210.70962121332374</v>
          </cell>
          <cell r="O37">
            <v>253.09341266393011</v>
          </cell>
          <cell r="P37">
            <v>301.98995118875484</v>
          </cell>
          <cell r="Q37">
            <v>350.30849704437418</v>
          </cell>
        </row>
        <row r="38">
          <cell r="D38" t="str">
            <v>Total Consolidated Capitalization</v>
          </cell>
          <cell r="I38">
            <v>425.39508292482731</v>
          </cell>
          <cell r="J38">
            <v>483.57974406090966</v>
          </cell>
          <cell r="K38">
            <v>509.08432218915459</v>
          </cell>
          <cell r="L38">
            <v>533.39984455064337</v>
          </cell>
          <cell r="M38">
            <v>566.66325059683584</v>
          </cell>
          <cell r="N38">
            <v>587.46278571825246</v>
          </cell>
          <cell r="O38">
            <v>622.24203176263097</v>
          </cell>
          <cell r="P38">
            <v>663.97246869364358</v>
          </cell>
          <cell r="Q38">
            <v>701.48840647040515</v>
          </cell>
        </row>
        <row r="40">
          <cell r="B40" t="str">
            <v>Consolidated Credit Metrics</v>
          </cell>
          <cell r="S40" t="str">
            <v>Min</v>
          </cell>
          <cell r="T40" t="str">
            <v>Max</v>
          </cell>
        </row>
        <row r="41">
          <cell r="C41" t="str">
            <v>Debt / Capitalization</v>
          </cell>
          <cell r="I41">
            <v>72.208628117048008</v>
          </cell>
          <cell r="J41">
            <v>73.606948056613618</v>
          </cell>
          <cell r="K41">
            <v>72.719863526655971</v>
          </cell>
          <cell r="L41">
            <v>71.077844319621491</v>
          </cell>
          <cell r="M41">
            <v>68.509868466439755</v>
          </cell>
          <cell r="N41">
            <v>64.132260572777753</v>
          </cell>
          <cell r="O41">
            <v>59.325567906913982</v>
          </cell>
          <cell r="P41">
            <v>54.517699840338885</v>
          </cell>
          <cell r="Q41">
            <v>50.062111673808076</v>
          </cell>
          <cell r="S41">
            <v>50.062111673808076</v>
          </cell>
          <cell r="T41">
            <v>73.606948056613618</v>
          </cell>
        </row>
        <row r="42">
          <cell r="C42" t="str">
            <v>FFO Interest Coverage</v>
          </cell>
          <cell r="I42">
            <v>2.0582753184369209</v>
          </cell>
          <cell r="J42">
            <v>2.637906221866487</v>
          </cell>
          <cell r="K42">
            <v>2.7332269707041106</v>
          </cell>
          <cell r="L42">
            <v>2.893928041819783</v>
          </cell>
          <cell r="M42">
            <v>2.7942650046331807</v>
          </cell>
          <cell r="N42">
            <v>2.7859731333494002</v>
          </cell>
          <cell r="O42">
            <v>2.9588371041486203</v>
          </cell>
          <cell r="P42">
            <v>3.1980624491251746</v>
          </cell>
          <cell r="Q42">
            <v>3.3023708838639472</v>
          </cell>
          <cell r="S42">
            <v>2.637906221866487</v>
          </cell>
          <cell r="T42">
            <v>3.3023708838639472</v>
          </cell>
        </row>
        <row r="43">
          <cell r="C43" t="str">
            <v>(FFO - Dividends) / Capex</v>
          </cell>
          <cell r="I43">
            <v>0.94700432595308814</v>
          </cell>
          <cell r="J43">
            <v>0.60441168877471063</v>
          </cell>
          <cell r="K43">
            <v>0.69957674969600714</v>
          </cell>
          <cell r="L43">
            <v>0.81152032069132574</v>
          </cell>
          <cell r="M43">
            <v>0.80739438353736437</v>
          </cell>
          <cell r="N43">
            <v>1.3937453137767244</v>
          </cell>
          <cell r="O43">
            <v>1.2586250321836907</v>
          </cell>
          <cell r="P43">
            <v>1.2458835417645178</v>
          </cell>
          <cell r="Q43">
            <v>1.3691932266679163</v>
          </cell>
          <cell r="S43">
            <v>0.60441168877471063</v>
          </cell>
          <cell r="T43">
            <v>1.3937453137767244</v>
          </cell>
        </row>
        <row r="44">
          <cell r="C44" t="str">
            <v>FFO / Net Debt</v>
          </cell>
          <cell r="I44">
            <v>7.5559926694680604</v>
          </cell>
          <cell r="J44">
            <v>8.4894709639736465</v>
          </cell>
          <cell r="K44">
            <v>9.4191115736778261</v>
          </cell>
          <cell r="L44">
            <v>11.02429922212907</v>
          </cell>
          <cell r="M44">
            <v>10.755537346196848</v>
          </cell>
          <cell r="N44">
            <v>11.548815846538227</v>
          </cell>
          <cell r="O44">
            <v>12.75422013284383</v>
          </cell>
          <cell r="P44">
            <v>14.111343746942918</v>
          </cell>
          <cell r="Q44">
            <v>15.031366764209588</v>
          </cell>
          <cell r="S44">
            <v>8.4894709639736465</v>
          </cell>
          <cell r="T44">
            <v>15.031366764209588</v>
          </cell>
        </row>
        <row r="45">
          <cell r="C45" t="str">
            <v>Debt / EBITDA</v>
          </cell>
          <cell r="I45">
            <v>6.9736142875027003</v>
          </cell>
          <cell r="J45">
            <v>7.4237018797980294</v>
          </cell>
          <cell r="K45">
            <v>6.8114699787590993</v>
          </cell>
          <cell r="L45">
            <v>5.97305946212082</v>
          </cell>
          <cell r="M45">
            <v>5.4635449351249639</v>
          </cell>
          <cell r="N45">
            <v>4.7755274047190674</v>
          </cell>
          <cell r="O45">
            <v>4.4062328912778659</v>
          </cell>
          <cell r="P45">
            <v>4.0873767897941429</v>
          </cell>
          <cell r="Q45">
            <v>3.8605081868591449</v>
          </cell>
          <cell r="S45">
            <v>3.8605081868591449</v>
          </cell>
          <cell r="T45">
            <v>7.4237018797980294</v>
          </cell>
        </row>
        <row r="46">
          <cell r="C46" t="str">
            <v>EBITDA / Interest</v>
          </cell>
          <cell r="I46">
            <v>2.0690577964225492</v>
          </cell>
          <cell r="J46">
            <v>2.6740135570541317</v>
          </cell>
          <cell r="K46">
            <v>2.776062360155759</v>
          </cell>
          <cell r="L46">
            <v>2.9540951494352901</v>
          </cell>
          <cell r="M46">
            <v>3.1341037023988432</v>
          </cell>
          <cell r="N46">
            <v>3.3265891180842653</v>
          </cell>
          <cell r="O46">
            <v>3.5826469463082442</v>
          </cell>
          <cell r="P46">
            <v>3.9191644244763721</v>
          </cell>
          <cell r="Q46">
            <v>4.0839324299231858</v>
          </cell>
          <cell r="S46">
            <v>2.6740135570541317</v>
          </cell>
          <cell r="T46">
            <v>4.0839324299231858</v>
          </cell>
        </row>
        <row r="47">
          <cell r="C47" t="str">
            <v>(EBITDA - Maintenance Capex) / Interest</v>
          </cell>
          <cell r="I47">
            <v>1.1895782629231961</v>
          </cell>
          <cell r="J47">
            <v>1.5611480947877507</v>
          </cell>
          <cell r="K47">
            <v>1.6892659784044333</v>
          </cell>
          <cell r="L47">
            <v>1.9923766282797597</v>
          </cell>
          <cell r="M47">
            <v>2.2239334051797348</v>
          </cell>
          <cell r="N47">
            <v>2.4164763402245804</v>
          </cell>
          <cell r="O47">
            <v>2.6393047315794536</v>
          </cell>
          <cell r="P47">
            <v>2.9266050216729624</v>
          </cell>
          <cell r="Q47">
            <v>3.0603316179652209</v>
          </cell>
          <cell r="S47">
            <v>1.5611480947877507</v>
          </cell>
          <cell r="T47">
            <v>3.0603316179652209</v>
          </cell>
        </row>
        <row r="49">
          <cell r="B49" t="str">
            <v>(1) Defined as regulatory depreciation.</v>
          </cell>
        </row>
        <row r="50">
          <cell r="B50" t="str">
            <v>(2) Net of contributions in aid of construction of approximately $1.5mm per annum.</v>
          </cell>
        </row>
        <row r="52">
          <cell r="I52">
            <v>2012</v>
          </cell>
          <cell r="J52">
            <v>2013</v>
          </cell>
          <cell r="K52">
            <v>2014</v>
          </cell>
          <cell r="L52">
            <v>2015</v>
          </cell>
          <cell r="M52">
            <v>2016</v>
          </cell>
          <cell r="N52">
            <v>2017</v>
          </cell>
          <cell r="O52">
            <v>2018</v>
          </cell>
          <cell r="P52">
            <v>2019</v>
          </cell>
          <cell r="Q52">
            <v>2020</v>
          </cell>
        </row>
        <row r="54">
          <cell r="B54" t="str">
            <v>Consolidated Stats</v>
          </cell>
        </row>
        <row r="55">
          <cell r="C55" t="str">
            <v>EBITDA</v>
          </cell>
          <cell r="I55">
            <v>44.047740639724559</v>
          </cell>
          <cell r="J55">
            <v>47.94754649184577</v>
          </cell>
          <cell r="K55">
            <v>54.350298171467259</v>
          </cell>
          <cell r="L55">
            <v>63.4731854780823</v>
          </cell>
          <cell r="M55">
            <v>71.056475647466172</v>
          </cell>
          <cell r="N55">
            <v>78.892472511544966</v>
          </cell>
          <cell r="O55">
            <v>83.778735306849129</v>
          </cell>
          <cell r="P55">
            <v>88.561083580239156</v>
          </cell>
          <cell r="Q55">
            <v>90.967274884021407</v>
          </cell>
        </row>
        <row r="56">
          <cell r="C56" t="str">
            <v>FFO</v>
          </cell>
          <cell r="I56">
            <v>22.529402915921064</v>
          </cell>
          <cell r="J56">
            <v>29.369179716779211</v>
          </cell>
          <cell r="K56">
            <v>33.933460576624768</v>
          </cell>
          <cell r="L56">
            <v>40.693897724840895</v>
          </cell>
          <cell r="M56">
            <v>40.67961998488893</v>
          </cell>
          <cell r="N56">
            <v>42.355647580025625</v>
          </cell>
          <cell r="O56">
            <v>45.80660548391711</v>
          </cell>
          <cell r="P56">
            <v>49.669462974258373</v>
          </cell>
          <cell r="Q56">
            <v>51.284003511624796</v>
          </cell>
        </row>
        <row r="57">
          <cell r="C57" t="str">
            <v>Capex</v>
          </cell>
          <cell r="I57">
            <v>30.846499106683407</v>
          </cell>
          <cell r="J57">
            <v>48.591349674784865</v>
          </cell>
          <cell r="K57">
            <v>48.363949674784891</v>
          </cell>
          <cell r="L57">
            <v>48.707296442222685</v>
          </cell>
          <cell r="M57">
            <v>48.4832298622227</v>
          </cell>
          <cell r="N57">
            <v>28.542785364</v>
          </cell>
          <cell r="O57">
            <v>28.542785364</v>
          </cell>
          <cell r="P57">
            <v>28.542785364</v>
          </cell>
          <cell r="Q57">
            <v>28.542785364</v>
          </cell>
        </row>
        <row r="58">
          <cell r="C58" t="str">
            <v>Rate Base</v>
          </cell>
          <cell r="I58">
            <v>343.22909571131885</v>
          </cell>
          <cell r="J58">
            <v>375.33616657735809</v>
          </cell>
          <cell r="K58">
            <v>405.94595358789701</v>
          </cell>
          <cell r="L58">
            <v>437.43052701086663</v>
          </cell>
          <cell r="M58">
            <v>468.77865534184866</v>
          </cell>
          <cell r="N58">
            <v>479.28270692295723</v>
          </cell>
          <cell r="O58">
            <v>489.14916735673557</v>
          </cell>
          <cell r="P58">
            <v>498.46942567812209</v>
          </cell>
          <cell r="Q58">
            <v>507.37257431654547</v>
          </cell>
        </row>
        <row r="59">
          <cell r="C59" t="str">
            <v>Consolidated Equity</v>
          </cell>
          <cell r="I59">
            <v>118.22312946743081</v>
          </cell>
          <cell r="J59">
            <v>127.63145303769078</v>
          </cell>
          <cell r="K59">
            <v>138.87889785759975</v>
          </cell>
          <cell r="L59">
            <v>154.27073343983403</v>
          </cell>
          <cell r="M59">
            <v>178.44300296529175</v>
          </cell>
          <cell r="N59">
            <v>210.70962121332374</v>
          </cell>
          <cell r="O59">
            <v>253.09341266393011</v>
          </cell>
          <cell r="P59">
            <v>301.98995118875484</v>
          </cell>
          <cell r="Q59">
            <v>350.30849704437418</v>
          </cell>
        </row>
        <row r="61">
          <cell r="B61" t="str">
            <v>HoldCo Sources &amp; Uses</v>
          </cell>
        </row>
        <row r="62">
          <cell r="C62" t="str">
            <v>HoldCo Sources</v>
          </cell>
        </row>
        <row r="63">
          <cell r="C63" t="str">
            <v>After-tax dividends from UI</v>
          </cell>
          <cell r="I63">
            <v>9.4661139378580117</v>
          </cell>
          <cell r="J63">
            <v>3.5527136788005009E-15</v>
          </cell>
          <cell r="K63">
            <v>-1.0658141036401503E-14</v>
          </cell>
          <cell r="L63">
            <v>-3.5527136788005009E-15</v>
          </cell>
          <cell r="M63">
            <v>5.4897840267560456</v>
          </cell>
          <cell r="N63">
            <v>10.513324256242178</v>
          </cell>
          <cell r="O63">
            <v>25.143229391630065</v>
          </cell>
          <cell r="P63">
            <v>33.175234116414728</v>
          </cell>
          <cell r="Q63">
            <v>29.023864569910153</v>
          </cell>
        </row>
        <row r="64">
          <cell r="C64" t="str">
            <v>(+): UI's cash tax liability</v>
          </cell>
          <cell r="I64">
            <v>5.0777722370946536</v>
          </cell>
          <cell r="J64">
            <v>5.9593283113031044</v>
          </cell>
          <cell r="K64">
            <v>7.3959927829108141</v>
          </cell>
          <cell r="L64">
            <v>10.979008042092371</v>
          </cell>
          <cell r="M64">
            <v>13.51936782061161</v>
          </cell>
          <cell r="N64">
            <v>16.224876696334498</v>
          </cell>
          <cell r="O64">
            <v>18.000559820827597</v>
          </cell>
          <cell r="P64">
            <v>19.440559800202887</v>
          </cell>
          <cell r="Q64">
            <v>20.338198384130127</v>
          </cell>
        </row>
        <row r="65">
          <cell r="C65" t="str">
            <v>(+): DDTL Draw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(+): HoldCo Reserve Account Draw [A]</v>
          </cell>
          <cell r="I66">
            <v>0</v>
          </cell>
          <cell r="J66">
            <v>5.6372242269634623E-2</v>
          </cell>
          <cell r="K66">
            <v>0</v>
          </cell>
          <cell r="L66">
            <v>0</v>
          </cell>
          <cell r="M66">
            <v>9.0949470177292826E-16</v>
          </cell>
          <cell r="N66">
            <v>0</v>
          </cell>
          <cell r="O66">
            <v>0</v>
          </cell>
          <cell r="P66">
            <v>2.2737367544323206E-16</v>
          </cell>
          <cell r="Q66">
            <v>1.0686562745831907E-14</v>
          </cell>
        </row>
        <row r="67">
          <cell r="D67" t="str">
            <v>Total Sources</v>
          </cell>
          <cell r="I67">
            <v>14.543886174952664</v>
          </cell>
          <cell r="J67">
            <v>6.0157005535727421</v>
          </cell>
          <cell r="K67">
            <v>7.3959927829108034</v>
          </cell>
          <cell r="L67">
            <v>10.979008042092367</v>
          </cell>
          <cell r="M67">
            <v>19.009151847367654</v>
          </cell>
          <cell r="N67">
            <v>26.738200952576676</v>
          </cell>
          <cell r="O67">
            <v>43.143789212457662</v>
          </cell>
          <cell r="P67">
            <v>52.615793916617619</v>
          </cell>
          <cell r="Q67">
            <v>49.362062954040297</v>
          </cell>
        </row>
        <row r="69">
          <cell r="C69" t="str">
            <v>HoldCo Uses - Pre Debt Service</v>
          </cell>
        </row>
        <row r="70">
          <cell r="C70" t="str">
            <v>HoldCo Overhead</v>
          </cell>
          <cell r="I70">
            <v>-0.27300000000000002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(+): HoldCo Tax Payments</v>
          </cell>
          <cell r="I71">
            <v>-0.22954592886950953</v>
          </cell>
          <cell r="J71">
            <v>-0.64743805357273876</v>
          </cell>
          <cell r="K71">
            <v>-0.83863973028954819</v>
          </cell>
          <cell r="L71">
            <v>-1.2927809661408132</v>
          </cell>
          <cell r="M71">
            <v>-7.7048312515535855</v>
          </cell>
          <cell r="N71">
            <v>-12.821099991921745</v>
          </cell>
          <cell r="O71">
            <v>-14.587538328875008</v>
          </cell>
          <cell r="P71">
            <v>-16.294690753497875</v>
          </cell>
          <cell r="Q71">
            <v>-17.408839450482468</v>
          </cell>
        </row>
        <row r="72">
          <cell r="C72" t="str">
            <v>(+): HoldCo Reserve Account Repayment</v>
          </cell>
          <cell r="I72">
            <v>0</v>
          </cell>
          <cell r="J72">
            <v>0</v>
          </cell>
          <cell r="K72">
            <v>-5.6372242269635532E-2</v>
          </cell>
          <cell r="L72">
            <v>-9.0949470177292826E-16</v>
          </cell>
          <cell r="M72">
            <v>0</v>
          </cell>
          <cell r="N72">
            <v>-9.0949470177292826E-16</v>
          </cell>
          <cell r="O72">
            <v>0</v>
          </cell>
          <cell r="P72">
            <v>0</v>
          </cell>
          <cell r="Q72">
            <v>0</v>
          </cell>
        </row>
        <row r="73">
          <cell r="D73" t="str">
            <v>Total Uses - Pre Debt Service</v>
          </cell>
          <cell r="I73">
            <v>-0.50254592886950955</v>
          </cell>
          <cell r="J73">
            <v>-0.64743805357273876</v>
          </cell>
          <cell r="K73">
            <v>-0.89501197255918374</v>
          </cell>
          <cell r="L73">
            <v>-1.2927809661408141</v>
          </cell>
          <cell r="M73">
            <v>-7.7048312515535855</v>
          </cell>
          <cell r="N73">
            <v>-12.821099991921747</v>
          </cell>
          <cell r="O73">
            <v>-14.587538328875008</v>
          </cell>
          <cell r="P73">
            <v>-16.294690753497875</v>
          </cell>
          <cell r="Q73">
            <v>-17.408839450482468</v>
          </cell>
        </row>
        <row r="75">
          <cell r="C75" t="str">
            <v>Cash Flow Available for Debt Service [B]</v>
          </cell>
          <cell r="I75">
            <v>14.041340246083156</v>
          </cell>
          <cell r="J75">
            <v>5.3682625000000037</v>
          </cell>
          <cell r="K75">
            <v>6.5009808103516198</v>
          </cell>
          <cell r="L75">
            <v>9.6862270759515532</v>
          </cell>
          <cell r="M75">
            <v>11.304320595814069</v>
          </cell>
          <cell r="N75">
            <v>13.917100960654929</v>
          </cell>
          <cell r="O75">
            <v>28.556250883582656</v>
          </cell>
          <cell r="P75">
            <v>36.321103163119744</v>
          </cell>
          <cell r="Q75">
            <v>31.95322350355783</v>
          </cell>
        </row>
        <row r="76">
          <cell r="C76" t="str">
            <v>(-): HoldCo Debt Service [C]</v>
          </cell>
          <cell r="I76">
            <v>-9.0353800608728285</v>
          </cell>
          <cell r="J76">
            <v>-5.3682624999999993</v>
          </cell>
          <cell r="K76">
            <v>-6.302649088996624</v>
          </cell>
          <cell r="L76">
            <v>-7.3523532838698076</v>
          </cell>
          <cell r="M76">
            <v>-8.2352555990554652</v>
          </cell>
          <cell r="N76">
            <v>-8.7685524870234222</v>
          </cell>
          <cell r="O76">
            <v>-8.7923682105017988</v>
          </cell>
          <cell r="P76">
            <v>-8.1041502568525239</v>
          </cell>
          <cell r="Q76">
            <v>-7.546393256200485</v>
          </cell>
        </row>
        <row r="77">
          <cell r="D77" t="str">
            <v>Cash Available for Sweep</v>
          </cell>
          <cell r="I77">
            <v>5.005960185210327</v>
          </cell>
          <cell r="J77">
            <v>0</v>
          </cell>
          <cell r="K77">
            <v>0.19833172135499577</v>
          </cell>
          <cell r="L77">
            <v>2.3338737920817456</v>
          </cell>
          <cell r="M77">
            <v>3.0690649967586037</v>
          </cell>
          <cell r="N77">
            <v>5.1485484736315072</v>
          </cell>
          <cell r="O77">
            <v>19.763882673080857</v>
          </cell>
          <cell r="P77">
            <v>28.21695290626722</v>
          </cell>
          <cell r="Q77">
            <v>24.406830247357345</v>
          </cell>
        </row>
        <row r="78">
          <cell r="C78" t="str">
            <v>(-): HoldCo Term Loan Repayment</v>
          </cell>
          <cell r="I78">
            <v>-11.688325363826516</v>
          </cell>
          <cell r="J78">
            <v>0</v>
          </cell>
          <cell r="K78">
            <v>-9.9165860677503589E-2</v>
          </cell>
          <cell r="L78">
            <v>-1.1669368960408741</v>
          </cell>
          <cell r="M78">
            <v>-1.5345324983793054</v>
          </cell>
          <cell r="N78">
            <v>-2.5742742368157603</v>
          </cell>
          <cell r="O78">
            <v>-9.8819413365404198</v>
          </cell>
          <cell r="P78">
            <v>-14.108476453133612</v>
          </cell>
          <cell r="Q78">
            <v>-12.203415126311814</v>
          </cell>
        </row>
        <row r="79">
          <cell r="D79" t="str">
            <v>Cash Available for Equity</v>
          </cell>
          <cell r="I79">
            <v>-6.6823651786161893</v>
          </cell>
          <cell r="J79">
            <v>0</v>
          </cell>
          <cell r="K79">
            <v>9.9165860677492182E-2</v>
          </cell>
          <cell r="L79">
            <v>1.1669368960408715</v>
          </cell>
          <cell r="M79">
            <v>1.5345324983792983</v>
          </cell>
          <cell r="N79">
            <v>2.574274236815747</v>
          </cell>
          <cell r="O79">
            <v>9.8819413365404376</v>
          </cell>
          <cell r="P79">
            <v>14.108476453133608</v>
          </cell>
          <cell r="Q79">
            <v>12.203415121045531</v>
          </cell>
        </row>
        <row r="81">
          <cell r="C81" t="str">
            <v>HoldCo Reserve Account Beginning Balance [D]</v>
          </cell>
          <cell r="I81">
            <v>0</v>
          </cell>
          <cell r="J81">
            <v>7</v>
          </cell>
          <cell r="K81">
            <v>6.9436277577303649</v>
          </cell>
          <cell r="L81">
            <v>7</v>
          </cell>
          <cell r="M81">
            <v>7</v>
          </cell>
          <cell r="N81">
            <v>7</v>
          </cell>
          <cell r="O81">
            <v>7</v>
          </cell>
          <cell r="P81">
            <v>7</v>
          </cell>
          <cell r="Q81">
            <v>7</v>
          </cell>
        </row>
        <row r="83">
          <cell r="B83" t="str">
            <v>UI Credit Metrics</v>
          </cell>
          <cell r="S83" t="str">
            <v>Min</v>
          </cell>
          <cell r="T83" t="str">
            <v>Max</v>
          </cell>
        </row>
        <row r="84">
          <cell r="C84" t="str">
            <v>Debt / Capitalization</v>
          </cell>
          <cell r="I84">
            <v>50.907911538770826</v>
          </cell>
          <cell r="J84">
            <v>51.580947507967402</v>
          </cell>
          <cell r="K84">
            <v>51.373287305095992</v>
          </cell>
          <cell r="L84">
            <v>50.088232148615432</v>
          </cell>
          <cell r="M84">
            <v>49.150808710799168</v>
          </cell>
          <cell r="N84">
            <v>46.364752953048502</v>
          </cell>
          <cell r="O84">
            <v>45.935524616058771</v>
          </cell>
          <cell r="P84">
            <v>46.516137847127418</v>
          </cell>
          <cell r="Q84">
            <v>46.032696628693913</v>
          </cell>
          <cell r="S84">
            <v>45.935524616058771</v>
          </cell>
          <cell r="T84">
            <v>51.580947507967402</v>
          </cell>
        </row>
        <row r="85">
          <cell r="C85" t="str">
            <v>FFO Interest Coverage</v>
          </cell>
          <cell r="I85">
            <v>3.2150076694778691</v>
          </cell>
          <cell r="J85">
            <v>3.3560490345965879</v>
          </cell>
          <cell r="K85">
            <v>3.5509869611517266</v>
          </cell>
          <cell r="L85">
            <v>3.7281439453092999</v>
          </cell>
          <cell r="M85">
            <v>4.0006921613467989</v>
          </cell>
          <cell r="N85">
            <v>4.2083395507422141</v>
          </cell>
          <cell r="O85">
            <v>4.5254654963717691</v>
          </cell>
          <cell r="P85">
            <v>4.7884693072183335</v>
          </cell>
          <cell r="Q85">
            <v>4.8145374598252602</v>
          </cell>
          <cell r="S85">
            <v>3.3560490345965879</v>
          </cell>
          <cell r="T85">
            <v>4.8145374598252602</v>
          </cell>
        </row>
        <row r="86">
          <cell r="C86" t="str">
            <v>(FFO - Dividends) / Capex</v>
          </cell>
          <cell r="I86">
            <v>0.56808530102899091</v>
          </cell>
          <cell r="J86">
            <v>0.60557181794681481</v>
          </cell>
          <cell r="K86">
            <v>0.69636075712317069</v>
          </cell>
          <cell r="L86">
            <v>0.78756216695916137</v>
          </cell>
          <cell r="M86">
            <v>0.77574359412543625</v>
          </cell>
          <cell r="N86">
            <v>1.3035552988925214</v>
          </cell>
          <cell r="O86">
            <v>0.91241000059100796</v>
          </cell>
          <cell r="P86">
            <v>0.75159133190443417</v>
          </cell>
          <cell r="Q86">
            <v>0.94164507498159933</v>
          </cell>
          <cell r="S86">
            <v>0.60557181794681481</v>
          </cell>
          <cell r="T86">
            <v>1.3035552988925214</v>
          </cell>
        </row>
        <row r="87">
          <cell r="C87" t="str">
            <v>FFO / Net Debt</v>
          </cell>
          <cell r="I87">
            <v>14.654542215523675</v>
          </cell>
          <cell r="J87">
            <v>14.499039046198384</v>
          </cell>
          <cell r="K87">
            <v>15.498410127097253</v>
          </cell>
          <cell r="L87">
            <v>16.869318962494233</v>
          </cell>
          <cell r="M87">
            <v>18.107797304244556</v>
          </cell>
          <cell r="N87">
            <v>20.82696481937608</v>
          </cell>
          <cell r="O87">
            <v>22.119594760910097</v>
          </cell>
          <cell r="P87">
            <v>22.919336331043453</v>
          </cell>
          <cell r="Q87">
            <v>23.316518116152785</v>
          </cell>
          <cell r="S87">
            <v>14.499039046198384</v>
          </cell>
          <cell r="T87">
            <v>23.316518116152785</v>
          </cell>
        </row>
        <row r="88">
          <cell r="C88" t="str">
            <v>Debt / EBITDA</v>
          </cell>
          <cell r="I88">
            <v>4.2231233223037501</v>
          </cell>
          <cell r="J88">
            <v>4.295283201993322</v>
          </cell>
          <cell r="K88">
            <v>4.0534200842321697</v>
          </cell>
          <cell r="L88">
            <v>3.6298038633508396</v>
          </cell>
          <cell r="M88">
            <v>3.3919622482041332</v>
          </cell>
          <cell r="N88">
            <v>2.9423348845211175</v>
          </cell>
          <cell r="O88">
            <v>2.7979112965672979</v>
          </cell>
          <cell r="P88">
            <v>2.7252133220322139</v>
          </cell>
          <cell r="Q88">
            <v>2.6685272492403569</v>
          </cell>
          <cell r="S88">
            <v>2.6685272492403569</v>
          </cell>
          <cell r="T88">
            <v>4.295283201993322</v>
          </cell>
        </row>
        <row r="89">
          <cell r="C89" t="str">
            <v>EBITDA / Interest</v>
          </cell>
          <cell r="I89">
            <v>3.6373617262211675</v>
          </cell>
          <cell r="J89">
            <v>3.8390705731060759</v>
          </cell>
          <cell r="K89">
            <v>4.1167464572193646</v>
          </cell>
          <cell r="L89">
            <v>4.5141782746293782</v>
          </cell>
          <cell r="M89">
            <v>4.9470285933165838</v>
          </cell>
          <cell r="N89">
            <v>5.3040987899703635</v>
          </cell>
          <cell r="O89">
            <v>5.7703144699871087</v>
          </cell>
          <cell r="P89">
            <v>6.1417682894822709</v>
          </cell>
          <cell r="Q89">
            <v>6.2073637826303161</v>
          </cell>
          <cell r="S89">
            <v>3.8390705731060759</v>
          </cell>
          <cell r="T89">
            <v>6.2073637826303161</v>
          </cell>
        </row>
        <row r="90">
          <cell r="C90" t="str">
            <v>(EBITDA - Maintenance Capex) / Interest</v>
          </cell>
          <cell r="I90">
            <v>2.0783731238834613</v>
          </cell>
          <cell r="J90">
            <v>2.2413340781873012</v>
          </cell>
          <cell r="K90">
            <v>2.5050877212669906</v>
          </cell>
          <cell r="L90">
            <v>3.0445679083759778</v>
          </cell>
          <cell r="M90">
            <v>3.5103695313704004</v>
          </cell>
          <cell r="N90">
            <v>3.8529643359016537</v>
          </cell>
          <cell r="O90">
            <v>4.2509402996105425</v>
          </cell>
          <cell r="P90">
            <v>4.5863168704263018</v>
          </cell>
          <cell r="Q90">
            <v>4.6515440630228682</v>
          </cell>
          <cell r="S90">
            <v>2.2413340781873012</v>
          </cell>
          <cell r="T90">
            <v>4.6515440630228682</v>
          </cell>
        </row>
        <row r="92">
          <cell r="B92" t="str">
            <v>HoldCo Credit Metrics</v>
          </cell>
        </row>
        <row r="93">
          <cell r="C93" t="str">
            <v>DSCR  [(B + D - A) / C]</v>
          </cell>
          <cell r="I93">
            <v>1.5540398025854316</v>
          </cell>
          <cell r="J93">
            <v>2.2934590582577457</v>
          </cell>
          <cell r="K93">
            <v>2.1331678756404244</v>
          </cell>
          <cell r="L93">
            <v>2.2695083372230167</v>
          </cell>
          <cell r="M93">
            <v>2.222677896957256</v>
          </cell>
          <cell r="N93">
            <v>2.3854679539878605</v>
          </cell>
          <cell r="O93">
            <v>4.0439902006280271</v>
          </cell>
          <cell r="P93">
            <v>5.3455454045276696</v>
          </cell>
          <cell r="Q93">
            <v>5.1618332335850567</v>
          </cell>
          <cell r="S93">
            <v>2.1331678756404244</v>
          </cell>
          <cell r="T93">
            <v>5.3455454045276696</v>
          </cell>
        </row>
        <row r="94">
          <cell r="C94" t="str">
            <v>DSCR (excl interest reserve account) [(B - A) / C]</v>
          </cell>
          <cell r="I94">
            <v>1.5540398025854316</v>
          </cell>
          <cell r="J94">
            <v>0.98949897806420051</v>
          </cell>
          <cell r="K94">
            <v>1.0314679936252915</v>
          </cell>
          <cell r="L94">
            <v>1.3174322155060187</v>
          </cell>
          <cell r="M94">
            <v>1.3726739212697425</v>
          </cell>
          <cell r="N94">
            <v>1.5871605924981167</v>
          </cell>
          <cell r="O94">
            <v>3.24784519937125</v>
          </cell>
          <cell r="P94">
            <v>4.4817904421759911</v>
          </cell>
          <cell r="Q94">
            <v>4.2342377899937151</v>
          </cell>
          <cell r="S94">
            <v>0.98949897806420051</v>
          </cell>
          <cell r="T94">
            <v>4.4817904421759911</v>
          </cell>
        </row>
        <row r="98">
          <cell r="B98" t="str">
            <v>Outputs</v>
          </cell>
          <cell r="J98">
            <v>2013</v>
          </cell>
          <cell r="K98">
            <v>2014</v>
          </cell>
          <cell r="L98">
            <v>2015</v>
          </cell>
          <cell r="M98">
            <v>2016</v>
          </cell>
          <cell r="N98">
            <v>2017</v>
          </cell>
          <cell r="O98">
            <v>2018</v>
          </cell>
        </row>
        <row r="99">
          <cell r="C99" t="str">
            <v>FFO Interest Coverage</v>
          </cell>
        </row>
        <row r="100">
          <cell r="C100" t="str">
            <v>UI</v>
          </cell>
          <cell r="J100">
            <v>3.3560490345965879</v>
          </cell>
          <cell r="K100">
            <v>3.5509869611517266</v>
          </cell>
          <cell r="L100">
            <v>3.7281439453092999</v>
          </cell>
          <cell r="M100">
            <v>4.0006921613467989</v>
          </cell>
          <cell r="N100">
            <v>4.2083395507422141</v>
          </cell>
          <cell r="O100">
            <v>4.5254654963717691</v>
          </cell>
        </row>
        <row r="101">
          <cell r="C101" t="str">
            <v>Consolidated</v>
          </cell>
          <cell r="J101">
            <v>2.637906221866487</v>
          </cell>
          <cell r="K101">
            <v>2.7332269707041106</v>
          </cell>
          <cell r="L101">
            <v>2.893928041819783</v>
          </cell>
          <cell r="M101">
            <v>2.7942650046331807</v>
          </cell>
          <cell r="N101">
            <v>2.7859731333494002</v>
          </cell>
          <cell r="O101">
            <v>2.9588371041486203</v>
          </cell>
        </row>
        <row r="103">
          <cell r="C103" t="str">
            <v>Debt / Cap</v>
          </cell>
        </row>
        <row r="104">
          <cell r="C104" t="str">
            <v>UI</v>
          </cell>
          <cell r="J104">
            <v>51.580947507967402</v>
          </cell>
          <cell r="K104">
            <v>51.373287305095992</v>
          </cell>
          <cell r="L104">
            <v>50.088232148615432</v>
          </cell>
          <cell r="M104">
            <v>49.150808710799168</v>
          </cell>
          <cell r="N104">
            <v>46.364752953048502</v>
          </cell>
          <cell r="O104">
            <v>45.935524616058771</v>
          </cell>
        </row>
        <row r="105">
          <cell r="C105" t="str">
            <v>Consolidated</v>
          </cell>
          <cell r="J105">
            <v>73.606948056613618</v>
          </cell>
          <cell r="K105">
            <v>72.719863526655971</v>
          </cell>
          <cell r="L105">
            <v>71.077844319621491</v>
          </cell>
          <cell r="M105">
            <v>68.509868466439755</v>
          </cell>
          <cell r="N105">
            <v>64.132260572777753</v>
          </cell>
          <cell r="O105">
            <v>59.325567906913982</v>
          </cell>
        </row>
        <row r="107">
          <cell r="C107" t="str">
            <v>FFO / Net Debt</v>
          </cell>
        </row>
        <row r="108">
          <cell r="C108" t="str">
            <v>UI</v>
          </cell>
          <cell r="J108">
            <v>14.499039046198384</v>
          </cell>
          <cell r="K108">
            <v>15.498410127097253</v>
          </cell>
          <cell r="L108">
            <v>16.869318962494233</v>
          </cell>
          <cell r="M108">
            <v>18.107797304244556</v>
          </cell>
          <cell r="N108">
            <v>20.82696481937608</v>
          </cell>
          <cell r="O108">
            <v>22.119594760910097</v>
          </cell>
        </row>
        <row r="109">
          <cell r="C109" t="str">
            <v>Consolidated</v>
          </cell>
          <cell r="J109">
            <v>8.4894709639736465</v>
          </cell>
          <cell r="K109">
            <v>9.4191115736778261</v>
          </cell>
          <cell r="L109">
            <v>11.02429922212907</v>
          </cell>
          <cell r="M109">
            <v>10.755537346196848</v>
          </cell>
          <cell r="N109">
            <v>11.548815846538227</v>
          </cell>
          <cell r="O109">
            <v>12.75422013284383</v>
          </cell>
        </row>
        <row r="111">
          <cell r="C111" t="str">
            <v>(FFO - Div) / Capex</v>
          </cell>
        </row>
        <row r="112">
          <cell r="C112" t="str">
            <v>UI</v>
          </cell>
          <cell r="J112">
            <v>0.60557181794681481</v>
          </cell>
          <cell r="K112">
            <v>0.69636075712317069</v>
          </cell>
          <cell r="L112">
            <v>0.78756216695916137</v>
          </cell>
          <cell r="M112">
            <v>0.77574359412543625</v>
          </cell>
          <cell r="N112">
            <v>1.3035552988925214</v>
          </cell>
          <cell r="O112">
            <v>0.91241000059100796</v>
          </cell>
        </row>
        <row r="113">
          <cell r="C113" t="str">
            <v>Consolidated</v>
          </cell>
          <cell r="J113">
            <v>0.60441168877471074</v>
          </cell>
          <cell r="K113">
            <v>0.69957674969600714</v>
          </cell>
          <cell r="L113">
            <v>0.81152032069132574</v>
          </cell>
          <cell r="M113">
            <v>0.80739438353736437</v>
          </cell>
          <cell r="N113">
            <v>1.3937453137767244</v>
          </cell>
          <cell r="O113">
            <v>1.2586250321836907</v>
          </cell>
        </row>
      </sheetData>
      <sheetData sheetId="1">
        <row r="13">
          <cell r="CF13">
            <v>2012</v>
          </cell>
          <cell r="CG13">
            <v>2012</v>
          </cell>
          <cell r="CH13">
            <v>2012</v>
          </cell>
          <cell r="CI13">
            <v>2012</v>
          </cell>
          <cell r="CJ13">
            <v>2012</v>
          </cell>
          <cell r="CK13">
            <v>2012</v>
          </cell>
          <cell r="CL13">
            <v>2012</v>
          </cell>
          <cell r="CM13">
            <v>2012</v>
          </cell>
          <cell r="CN13">
            <v>2012</v>
          </cell>
          <cell r="CO13">
            <v>2012</v>
          </cell>
          <cell r="CP13">
            <v>2012</v>
          </cell>
          <cell r="CQ13">
            <v>2012</v>
          </cell>
          <cell r="CR13">
            <v>2013</v>
          </cell>
          <cell r="CS13">
            <v>2013</v>
          </cell>
          <cell r="CT13">
            <v>2013</v>
          </cell>
          <cell r="CU13">
            <v>2013</v>
          </cell>
          <cell r="CV13">
            <v>2013</v>
          </cell>
          <cell r="CW13">
            <v>2013</v>
          </cell>
          <cell r="CX13">
            <v>2013</v>
          </cell>
          <cell r="CY13">
            <v>2013</v>
          </cell>
          <cell r="CZ13">
            <v>2013</v>
          </cell>
          <cell r="DA13">
            <v>2013</v>
          </cell>
          <cell r="DB13">
            <v>2013</v>
          </cell>
          <cell r="DC13">
            <v>2013</v>
          </cell>
          <cell r="DD13">
            <v>2014</v>
          </cell>
          <cell r="DE13">
            <v>2014</v>
          </cell>
          <cell r="DF13">
            <v>2014</v>
          </cell>
          <cell r="DG13">
            <v>2014</v>
          </cell>
          <cell r="DH13">
            <v>2014</v>
          </cell>
          <cell r="DI13">
            <v>2014</v>
          </cell>
          <cell r="DJ13">
            <v>2014</v>
          </cell>
          <cell r="DK13">
            <v>2014</v>
          </cell>
          <cell r="DL13">
            <v>2014</v>
          </cell>
          <cell r="DM13">
            <v>2014</v>
          </cell>
          <cell r="DN13">
            <v>2014</v>
          </cell>
          <cell r="DO13">
            <v>2014</v>
          </cell>
          <cell r="DP13">
            <v>2015</v>
          </cell>
          <cell r="DQ13">
            <v>2015</v>
          </cell>
          <cell r="DR13">
            <v>2015</v>
          </cell>
          <cell r="DS13">
            <v>2015</v>
          </cell>
          <cell r="DT13">
            <v>2015</v>
          </cell>
          <cell r="DU13">
            <v>2015</v>
          </cell>
          <cell r="DV13">
            <v>2015</v>
          </cell>
          <cell r="DW13">
            <v>2015</v>
          </cell>
          <cell r="DX13">
            <v>2015</v>
          </cell>
          <cell r="DY13">
            <v>2015</v>
          </cell>
          <cell r="DZ13">
            <v>2015</v>
          </cell>
          <cell r="EA13">
            <v>2015</v>
          </cell>
          <cell r="EB13">
            <v>2016</v>
          </cell>
          <cell r="EC13">
            <v>2016</v>
          </cell>
          <cell r="ED13">
            <v>2016</v>
          </cell>
          <cell r="EE13">
            <v>2016</v>
          </cell>
          <cell r="EF13">
            <v>2016</v>
          </cell>
          <cell r="EG13">
            <v>2016</v>
          </cell>
          <cell r="EH13">
            <v>2016</v>
          </cell>
          <cell r="EI13">
            <v>2016</v>
          </cell>
          <cell r="EJ13">
            <v>2016</v>
          </cell>
          <cell r="EK13">
            <v>2016</v>
          </cell>
          <cell r="EL13">
            <v>2016</v>
          </cell>
          <cell r="EM13">
            <v>2016</v>
          </cell>
          <cell r="EN13">
            <v>2017</v>
          </cell>
          <cell r="EO13">
            <v>2017</v>
          </cell>
          <cell r="EP13">
            <v>2017</v>
          </cell>
          <cell r="EQ13">
            <v>2017</v>
          </cell>
          <cell r="ER13">
            <v>2017</v>
          </cell>
          <cell r="ES13">
            <v>2017</v>
          </cell>
          <cell r="ET13">
            <v>2017</v>
          </cell>
          <cell r="EU13">
            <v>2017</v>
          </cell>
          <cell r="EV13">
            <v>2017</v>
          </cell>
          <cell r="EW13">
            <v>2017</v>
          </cell>
          <cell r="EX13">
            <v>2017</v>
          </cell>
          <cell r="EY13">
            <v>2017</v>
          </cell>
          <cell r="EZ13">
            <v>2018</v>
          </cell>
          <cell r="FA13">
            <v>2018</v>
          </cell>
          <cell r="FB13">
            <v>2018</v>
          </cell>
          <cell r="FC13">
            <v>2018</v>
          </cell>
          <cell r="FD13">
            <v>2018</v>
          </cell>
          <cell r="FE13">
            <v>2018</v>
          </cell>
          <cell r="FF13">
            <v>2018</v>
          </cell>
          <cell r="FG13">
            <v>2018</v>
          </cell>
          <cell r="FH13">
            <v>2018</v>
          </cell>
          <cell r="FI13">
            <v>2018</v>
          </cell>
          <cell r="FJ13">
            <v>2018</v>
          </cell>
          <cell r="FK13">
            <v>2018</v>
          </cell>
          <cell r="FL13">
            <v>2019</v>
          </cell>
          <cell r="FM13">
            <v>2019</v>
          </cell>
          <cell r="FN13">
            <v>2019</v>
          </cell>
          <cell r="FO13">
            <v>2019</v>
          </cell>
          <cell r="FP13">
            <v>2019</v>
          </cell>
          <cell r="FQ13">
            <v>2019</v>
          </cell>
          <cell r="FR13">
            <v>2019</v>
          </cell>
          <cell r="FS13">
            <v>2019</v>
          </cell>
          <cell r="FT13">
            <v>2019</v>
          </cell>
          <cell r="FU13">
            <v>2019</v>
          </cell>
          <cell r="FV13">
            <v>2019</v>
          </cell>
          <cell r="FW13">
            <v>2019</v>
          </cell>
        </row>
        <row r="14">
          <cell r="CF14">
            <v>2013</v>
          </cell>
          <cell r="CG14">
            <v>2013</v>
          </cell>
          <cell r="CH14">
            <v>2013</v>
          </cell>
          <cell r="CI14">
            <v>2013</v>
          </cell>
          <cell r="CJ14">
            <v>2013</v>
          </cell>
          <cell r="CK14">
            <v>2013</v>
          </cell>
          <cell r="CL14">
            <v>2013</v>
          </cell>
          <cell r="CM14">
            <v>2013</v>
          </cell>
          <cell r="CN14">
            <v>2013</v>
          </cell>
          <cell r="CO14">
            <v>2013</v>
          </cell>
          <cell r="CP14">
            <v>2013</v>
          </cell>
          <cell r="CQ14">
            <v>2013</v>
          </cell>
          <cell r="CR14">
            <v>2014</v>
          </cell>
          <cell r="CS14">
            <v>2014</v>
          </cell>
          <cell r="CT14">
            <v>2014</v>
          </cell>
          <cell r="CU14">
            <v>2014</v>
          </cell>
          <cell r="CV14">
            <v>2014</v>
          </cell>
          <cell r="CW14">
            <v>2014</v>
          </cell>
          <cell r="CX14">
            <v>2014</v>
          </cell>
          <cell r="CY14">
            <v>2014</v>
          </cell>
          <cell r="CZ14">
            <v>2014</v>
          </cell>
          <cell r="DA14">
            <v>2014</v>
          </cell>
          <cell r="DB14">
            <v>2014</v>
          </cell>
          <cell r="DC14">
            <v>2014</v>
          </cell>
          <cell r="DD14">
            <v>2015</v>
          </cell>
          <cell r="DE14">
            <v>2015</v>
          </cell>
          <cell r="DF14">
            <v>2015</v>
          </cell>
          <cell r="DG14">
            <v>2015</v>
          </cell>
          <cell r="DH14">
            <v>2015</v>
          </cell>
          <cell r="DI14">
            <v>2015</v>
          </cell>
          <cell r="DJ14">
            <v>2015</v>
          </cell>
          <cell r="DK14">
            <v>2015</v>
          </cell>
          <cell r="DL14">
            <v>2015</v>
          </cell>
          <cell r="DM14">
            <v>2015</v>
          </cell>
          <cell r="DN14">
            <v>2015</v>
          </cell>
          <cell r="DO14">
            <v>2015</v>
          </cell>
          <cell r="DP14">
            <v>2016</v>
          </cell>
          <cell r="DQ14">
            <v>2016</v>
          </cell>
          <cell r="DR14">
            <v>2016</v>
          </cell>
          <cell r="DS14">
            <v>2016</v>
          </cell>
          <cell r="DT14">
            <v>2016</v>
          </cell>
          <cell r="DU14">
            <v>2016</v>
          </cell>
          <cell r="DV14">
            <v>2016</v>
          </cell>
          <cell r="DW14">
            <v>2016</v>
          </cell>
          <cell r="DX14">
            <v>2016</v>
          </cell>
          <cell r="DY14">
            <v>2016</v>
          </cell>
          <cell r="DZ14">
            <v>2016</v>
          </cell>
          <cell r="EA14">
            <v>2016</v>
          </cell>
          <cell r="EB14">
            <v>2017</v>
          </cell>
          <cell r="EC14">
            <v>2017</v>
          </cell>
          <cell r="ED14">
            <v>2017</v>
          </cell>
          <cell r="EE14">
            <v>2017</v>
          </cell>
          <cell r="EF14">
            <v>2017</v>
          </cell>
          <cell r="EG14">
            <v>2017</v>
          </cell>
          <cell r="EH14">
            <v>2017</v>
          </cell>
          <cell r="EI14">
            <v>2017</v>
          </cell>
          <cell r="EJ14">
            <v>2017</v>
          </cell>
          <cell r="EK14">
            <v>2017</v>
          </cell>
          <cell r="EL14">
            <v>2017</v>
          </cell>
          <cell r="EM14">
            <v>2017</v>
          </cell>
          <cell r="EN14">
            <v>2018</v>
          </cell>
          <cell r="EO14">
            <v>2018</v>
          </cell>
          <cell r="EP14">
            <v>2018</v>
          </cell>
          <cell r="EQ14">
            <v>2018</v>
          </cell>
          <cell r="ER14">
            <v>2018</v>
          </cell>
          <cell r="ES14">
            <v>2018</v>
          </cell>
          <cell r="ET14">
            <v>2018</v>
          </cell>
          <cell r="EU14">
            <v>2018</v>
          </cell>
          <cell r="EV14">
            <v>2018</v>
          </cell>
          <cell r="EW14">
            <v>2018</v>
          </cell>
          <cell r="EX14">
            <v>2018</v>
          </cell>
          <cell r="EY14">
            <v>2018</v>
          </cell>
          <cell r="EZ14">
            <v>2019</v>
          </cell>
          <cell r="FA14">
            <v>2019</v>
          </cell>
          <cell r="FB14">
            <v>2019</v>
          </cell>
          <cell r="FC14">
            <v>2019</v>
          </cell>
          <cell r="FD14">
            <v>2019</v>
          </cell>
          <cell r="FE14">
            <v>2019</v>
          </cell>
          <cell r="FF14">
            <v>2019</v>
          </cell>
          <cell r="FG14">
            <v>2019</v>
          </cell>
          <cell r="FH14">
            <v>2019</v>
          </cell>
          <cell r="FI14">
            <v>2019</v>
          </cell>
          <cell r="FJ14">
            <v>2019</v>
          </cell>
          <cell r="FK14">
            <v>2019</v>
          </cell>
          <cell r="FL14">
            <v>2020</v>
          </cell>
          <cell r="FM14">
            <v>2020</v>
          </cell>
          <cell r="FN14">
            <v>2020</v>
          </cell>
          <cell r="FO14">
            <v>2020</v>
          </cell>
          <cell r="FP14">
            <v>2020</v>
          </cell>
          <cell r="FQ14">
            <v>2020</v>
          </cell>
          <cell r="FR14">
            <v>2020</v>
          </cell>
          <cell r="FS14">
            <v>2020</v>
          </cell>
          <cell r="FT14">
            <v>2020</v>
          </cell>
          <cell r="FU14">
            <v>2020</v>
          </cell>
          <cell r="FV14">
            <v>2020</v>
          </cell>
          <cell r="FW14">
            <v>2020</v>
          </cell>
        </row>
        <row r="15">
          <cell r="I15">
            <v>39021</v>
          </cell>
          <cell r="J15">
            <v>39051</v>
          </cell>
          <cell r="K15">
            <v>39082</v>
          </cell>
          <cell r="L15">
            <v>39113</v>
          </cell>
          <cell r="M15">
            <v>39141</v>
          </cell>
          <cell r="N15">
            <v>39172</v>
          </cell>
          <cell r="O15">
            <v>39202</v>
          </cell>
          <cell r="P15">
            <v>39233</v>
          </cell>
          <cell r="Q15">
            <v>39263</v>
          </cell>
          <cell r="R15">
            <v>39294</v>
          </cell>
          <cell r="S15">
            <v>39325</v>
          </cell>
          <cell r="T15">
            <v>39355</v>
          </cell>
          <cell r="U15">
            <v>39386</v>
          </cell>
          <cell r="V15">
            <v>39416</v>
          </cell>
          <cell r="W15">
            <v>39447</v>
          </cell>
          <cell r="X15">
            <v>39478</v>
          </cell>
          <cell r="Y15">
            <v>39507</v>
          </cell>
          <cell r="Z15">
            <v>39538</v>
          </cell>
          <cell r="AA15">
            <v>39568</v>
          </cell>
          <cell r="AB15">
            <v>39599</v>
          </cell>
          <cell r="AC15">
            <v>39629</v>
          </cell>
          <cell r="AD15">
            <v>39660</v>
          </cell>
          <cell r="AE15">
            <v>39691</v>
          </cell>
          <cell r="AF15">
            <v>39721</v>
          </cell>
          <cell r="AG15">
            <v>39752</v>
          </cell>
          <cell r="AH15">
            <v>39782</v>
          </cell>
          <cell r="AI15">
            <v>39813</v>
          </cell>
          <cell r="AJ15">
            <v>39844</v>
          </cell>
          <cell r="AK15">
            <v>39872</v>
          </cell>
          <cell r="AL15">
            <v>39903</v>
          </cell>
          <cell r="AM15">
            <v>39933</v>
          </cell>
          <cell r="AN15">
            <v>39964</v>
          </cell>
          <cell r="AO15">
            <v>39994</v>
          </cell>
          <cell r="AP15">
            <v>40025</v>
          </cell>
          <cell r="AQ15">
            <v>40056</v>
          </cell>
          <cell r="AR15">
            <v>40086</v>
          </cell>
          <cell r="AS15">
            <v>40117</v>
          </cell>
          <cell r="AT15">
            <v>40147</v>
          </cell>
          <cell r="AU15">
            <v>40178</v>
          </cell>
          <cell r="AV15">
            <v>40209</v>
          </cell>
          <cell r="AW15">
            <v>40237</v>
          </cell>
          <cell r="AX15">
            <v>40268</v>
          </cell>
          <cell r="AY15">
            <v>40298</v>
          </cell>
          <cell r="AZ15">
            <v>40329</v>
          </cell>
          <cell r="BA15">
            <v>40359</v>
          </cell>
          <cell r="BB15">
            <v>40390</v>
          </cell>
          <cell r="BC15">
            <v>40421</v>
          </cell>
          <cell r="BD15">
            <v>40451</v>
          </cell>
          <cell r="BE15">
            <v>40482</v>
          </cell>
          <cell r="BF15">
            <v>40512</v>
          </cell>
          <cell r="BG15">
            <v>40543</v>
          </cell>
          <cell r="BH15">
            <v>40574</v>
          </cell>
          <cell r="BI15">
            <v>40602</v>
          </cell>
          <cell r="BJ15">
            <v>40633</v>
          </cell>
          <cell r="BK15">
            <v>40663</v>
          </cell>
          <cell r="BL15">
            <v>40694</v>
          </cell>
          <cell r="BM15">
            <v>40724</v>
          </cell>
          <cell r="BN15">
            <v>40755</v>
          </cell>
          <cell r="BO15">
            <v>40786</v>
          </cell>
          <cell r="BP15">
            <v>40816</v>
          </cell>
          <cell r="BQ15">
            <v>40847</v>
          </cell>
          <cell r="BR15">
            <v>40877</v>
          </cell>
          <cell r="BS15">
            <v>40908</v>
          </cell>
          <cell r="BT15">
            <v>40939</v>
          </cell>
          <cell r="BU15">
            <v>40968</v>
          </cell>
          <cell r="BV15">
            <v>40999</v>
          </cell>
          <cell r="BW15">
            <v>41029</v>
          </cell>
          <cell r="BX15">
            <v>41060</v>
          </cell>
          <cell r="BY15">
            <v>41090</v>
          </cell>
          <cell r="BZ15">
            <v>41121</v>
          </cell>
          <cell r="CA15">
            <v>41152</v>
          </cell>
          <cell r="CB15">
            <v>41182</v>
          </cell>
          <cell r="CC15">
            <v>41213</v>
          </cell>
          <cell r="CD15">
            <v>41243</v>
          </cell>
          <cell r="CE15">
            <v>41274</v>
          </cell>
          <cell r="CF15">
            <v>41305</v>
          </cell>
          <cell r="CG15">
            <v>41333</v>
          </cell>
          <cell r="CH15">
            <v>41364</v>
          </cell>
          <cell r="CI15">
            <v>41394</v>
          </cell>
          <cell r="CJ15">
            <v>41425</v>
          </cell>
          <cell r="CK15">
            <v>41455</v>
          </cell>
          <cell r="CL15">
            <v>41486</v>
          </cell>
          <cell r="CM15">
            <v>41517</v>
          </cell>
          <cell r="CN15">
            <v>41547</v>
          </cell>
          <cell r="CO15">
            <v>41578</v>
          </cell>
          <cell r="CP15">
            <v>41608</v>
          </cell>
          <cell r="CQ15">
            <v>41639</v>
          </cell>
          <cell r="CR15">
            <v>41670</v>
          </cell>
          <cell r="CS15">
            <v>41698</v>
          </cell>
          <cell r="CT15">
            <v>41729</v>
          </cell>
          <cell r="CU15">
            <v>41759</v>
          </cell>
          <cell r="CV15">
            <v>41790</v>
          </cell>
          <cell r="CW15">
            <v>41820</v>
          </cell>
          <cell r="CX15">
            <v>41851</v>
          </cell>
          <cell r="CY15">
            <v>41882</v>
          </cell>
          <cell r="CZ15">
            <v>41912</v>
          </cell>
          <cell r="DA15">
            <v>41943</v>
          </cell>
          <cell r="DB15">
            <v>41973</v>
          </cell>
          <cell r="DC15">
            <v>42004</v>
          </cell>
          <cell r="DD15">
            <v>42035</v>
          </cell>
          <cell r="DE15">
            <v>42063</v>
          </cell>
          <cell r="DF15">
            <v>42094</v>
          </cell>
          <cell r="DG15">
            <v>42124</v>
          </cell>
          <cell r="DH15">
            <v>42155</v>
          </cell>
          <cell r="DI15">
            <v>42185</v>
          </cell>
          <cell r="DJ15">
            <v>42216</v>
          </cell>
          <cell r="DK15">
            <v>42247</v>
          </cell>
          <cell r="DL15">
            <v>42277</v>
          </cell>
          <cell r="DM15">
            <v>42308</v>
          </cell>
          <cell r="DN15">
            <v>42338</v>
          </cell>
          <cell r="DO15">
            <v>42369</v>
          </cell>
          <cell r="DP15">
            <v>42400</v>
          </cell>
          <cell r="DQ15">
            <v>42429</v>
          </cell>
          <cell r="DR15">
            <v>42460</v>
          </cell>
          <cell r="DS15">
            <v>42490</v>
          </cell>
          <cell r="DT15">
            <v>42521</v>
          </cell>
          <cell r="DU15">
            <v>42551</v>
          </cell>
          <cell r="DV15">
            <v>42582</v>
          </cell>
          <cell r="DW15">
            <v>42613</v>
          </cell>
          <cell r="DX15">
            <v>42643</v>
          </cell>
          <cell r="DY15">
            <v>42674</v>
          </cell>
          <cell r="DZ15">
            <v>42704</v>
          </cell>
          <cell r="EA15">
            <v>42735</v>
          </cell>
          <cell r="EB15">
            <v>42766</v>
          </cell>
          <cell r="EC15">
            <v>42794</v>
          </cell>
          <cell r="ED15">
            <v>42825</v>
          </cell>
          <cell r="EE15">
            <v>42855</v>
          </cell>
          <cell r="EF15">
            <v>42886</v>
          </cell>
          <cell r="EG15">
            <v>42916</v>
          </cell>
          <cell r="EH15">
            <v>42947</v>
          </cell>
          <cell r="EI15">
            <v>42978</v>
          </cell>
          <cell r="EJ15">
            <v>43008</v>
          </cell>
          <cell r="EK15">
            <v>43039</v>
          </cell>
          <cell r="EL15">
            <v>43069</v>
          </cell>
          <cell r="EM15">
            <v>43100</v>
          </cell>
          <cell r="EN15">
            <v>43131</v>
          </cell>
          <cell r="EO15">
            <v>43159</v>
          </cell>
          <cell r="EP15">
            <v>43190</v>
          </cell>
          <cell r="EQ15">
            <v>43220</v>
          </cell>
          <cell r="ER15">
            <v>43251</v>
          </cell>
          <cell r="ES15">
            <v>43281</v>
          </cell>
          <cell r="ET15">
            <v>43312</v>
          </cell>
          <cell r="EU15">
            <v>43343</v>
          </cell>
          <cell r="EV15">
            <v>43373</v>
          </cell>
          <cell r="EW15">
            <v>43404</v>
          </cell>
          <cell r="EX15">
            <v>43434</v>
          </cell>
          <cell r="EY15">
            <v>43465</v>
          </cell>
          <cell r="EZ15">
            <v>43496</v>
          </cell>
          <cell r="FA15">
            <v>43524</v>
          </cell>
          <cell r="FB15">
            <v>43555</v>
          </cell>
          <cell r="FC15">
            <v>43585</v>
          </cell>
          <cell r="FD15">
            <v>43616</v>
          </cell>
          <cell r="FE15">
            <v>43646</v>
          </cell>
          <cell r="FF15">
            <v>43677</v>
          </cell>
          <cell r="FG15">
            <v>43708</v>
          </cell>
          <cell r="FH15">
            <v>43738</v>
          </cell>
          <cell r="FI15">
            <v>43769</v>
          </cell>
          <cell r="FJ15">
            <v>43799</v>
          </cell>
          <cell r="FK15">
            <v>43830</v>
          </cell>
          <cell r="FL15">
            <v>43861</v>
          </cell>
          <cell r="FM15">
            <v>43890</v>
          </cell>
          <cell r="FN15">
            <v>43921</v>
          </cell>
          <cell r="FO15">
            <v>43951</v>
          </cell>
          <cell r="FP15">
            <v>43982</v>
          </cell>
          <cell r="FQ15">
            <v>44012</v>
          </cell>
          <cell r="FR15">
            <v>44043</v>
          </cell>
          <cell r="FS15">
            <v>44074</v>
          </cell>
          <cell r="FT15">
            <v>44104</v>
          </cell>
          <cell r="FU15">
            <v>44135</v>
          </cell>
          <cell r="FV15">
            <v>44165</v>
          </cell>
          <cell r="FW15">
            <v>44196</v>
          </cell>
        </row>
        <row r="17">
          <cell r="B17" t="str">
            <v>Co 101</v>
          </cell>
          <cell r="BH17">
            <v>-125.98</v>
          </cell>
          <cell r="BI17">
            <v>-20936.75</v>
          </cell>
          <cell r="BJ17">
            <v>16408.14</v>
          </cell>
          <cell r="BK17">
            <v>-22030.69</v>
          </cell>
          <cell r="BL17">
            <v>-86718.78</v>
          </cell>
          <cell r="BM17">
            <v>-118.7599999999984</v>
          </cell>
          <cell r="BN17">
            <v>-10165.98</v>
          </cell>
          <cell r="BO17">
            <v>477817.22</v>
          </cell>
          <cell r="BP17">
            <v>25817.14</v>
          </cell>
          <cell r="BQ17">
            <v>42875</v>
          </cell>
          <cell r="BR17">
            <v>-42125</v>
          </cell>
          <cell r="BS17">
            <v>57875</v>
          </cell>
          <cell r="BT17">
            <v>74950.984200000006</v>
          </cell>
          <cell r="BU17">
            <v>74198.209999999992</v>
          </cell>
          <cell r="BV17">
            <v>74091.114200000011</v>
          </cell>
          <cell r="BW17">
            <v>73711.972500000003</v>
          </cell>
          <cell r="BX17">
            <v>73502.120800000004</v>
          </cell>
          <cell r="BY17">
            <v>76805.290000000008</v>
          </cell>
          <cell r="BZ17">
            <v>74421.527700000006</v>
          </cell>
          <cell r="CA17">
            <v>74527.75</v>
          </cell>
          <cell r="CB17">
            <v>74527.75</v>
          </cell>
          <cell r="CC17">
            <v>74527.75</v>
          </cell>
          <cell r="CD17">
            <v>74527.75</v>
          </cell>
          <cell r="CE17">
            <v>74527.75</v>
          </cell>
          <cell r="CF17">
            <v>8349.3110259999994</v>
          </cell>
          <cell r="CG17">
            <v>7535.5325000000003</v>
          </cell>
          <cell r="CH17">
            <v>20638.441026</v>
          </cell>
          <cell r="CI17">
            <v>-9508.7127250000012</v>
          </cell>
          <cell r="CJ17">
            <v>22661.454424</v>
          </cell>
          <cell r="CK17">
            <v>12661.612500000001</v>
          </cell>
          <cell r="CL17">
            <v>10278.497631</v>
          </cell>
          <cell r="CM17">
            <v>10384.0725</v>
          </cell>
          <cell r="CN17">
            <v>10384.0725</v>
          </cell>
          <cell r="CO17">
            <v>10385.0725</v>
          </cell>
          <cell r="CP17">
            <v>10384.0725</v>
          </cell>
          <cell r="CQ17">
            <v>10384.0725</v>
          </cell>
          <cell r="CR17">
            <v>8512.6594567800003</v>
          </cell>
          <cell r="CS17">
            <v>7680.823875</v>
          </cell>
          <cell r="CT17">
            <v>21178.592056779999</v>
          </cell>
          <cell r="CU17">
            <v>-9870.1489067500024</v>
          </cell>
          <cell r="CV17">
            <v>23267.828056720002</v>
          </cell>
          <cell r="CW17">
            <v>12935.045475000003</v>
          </cell>
          <cell r="CX17">
            <v>10504.127259930001</v>
          </cell>
          <cell r="CY17">
            <v>10611.954675000001</v>
          </cell>
          <cell r="CZ17">
            <v>10611.954675000001</v>
          </cell>
          <cell r="DA17">
            <v>10612.954675000001</v>
          </cell>
          <cell r="DB17">
            <v>10611.954675000001</v>
          </cell>
          <cell r="DC17">
            <v>10611.954675000001</v>
          </cell>
          <cell r="DD17">
            <v>8678.0637224834027</v>
          </cell>
          <cell r="DE17">
            <v>7829.8698992500003</v>
          </cell>
          <cell r="DF17">
            <v>21733.4549744834</v>
          </cell>
          <cell r="DG17">
            <v>-10243.025069952499</v>
          </cell>
          <cell r="DH17">
            <v>23891.678098421602</v>
          </cell>
          <cell r="DI17">
            <v>13214.275931250002</v>
          </cell>
          <cell r="DJ17">
            <v>10734.5946717279</v>
          </cell>
          <cell r="DK17">
            <v>10844.723315250001</v>
          </cell>
          <cell r="DL17">
            <v>10844.723315250001</v>
          </cell>
          <cell r="DM17">
            <v>10845.723315250001</v>
          </cell>
          <cell r="DN17">
            <v>10844.723315250001</v>
          </cell>
          <cell r="DO17">
            <v>10844.723315250001</v>
          </cell>
          <cell r="DP17">
            <v>8847.5804057979039</v>
          </cell>
          <cell r="DQ17">
            <v>7981.7211303874992</v>
          </cell>
          <cell r="DR17">
            <v>22303.0794828379</v>
          </cell>
          <cell r="DS17">
            <v>-10628.294551971074</v>
          </cell>
          <cell r="DT17">
            <v>24532.049545374248</v>
          </cell>
          <cell r="DU17">
            <v>13500.375283027503</v>
          </cell>
          <cell r="DV17">
            <v>10970.951977759738</v>
          </cell>
          <cell r="DW17">
            <v>11083.431614707501</v>
          </cell>
          <cell r="DX17">
            <v>11083.431614707501</v>
          </cell>
          <cell r="DY17">
            <v>11084.431614707501</v>
          </cell>
          <cell r="DZ17">
            <v>11083.431614707501</v>
          </cell>
          <cell r="EA17">
            <v>11083.431614707501</v>
          </cell>
          <cell r="EB17">
            <v>9019.2670850446411</v>
          </cell>
          <cell r="EC17">
            <v>8135.4290011423245</v>
          </cell>
          <cell r="ED17">
            <v>22888.516143625442</v>
          </cell>
          <cell r="EE17">
            <v>-11026.909893048609</v>
          </cell>
          <cell r="EF17">
            <v>25189.988157815475</v>
          </cell>
          <cell r="EG17">
            <v>13792.416236835128</v>
          </cell>
          <cell r="EH17">
            <v>11212.252192290129</v>
          </cell>
          <cell r="EI17">
            <v>11327.133695148725</v>
          </cell>
          <cell r="EJ17">
            <v>11327.133695148725</v>
          </cell>
          <cell r="EK17">
            <v>11328.133695148725</v>
          </cell>
          <cell r="EL17">
            <v>11327.133695148725</v>
          </cell>
          <cell r="EM17">
            <v>11327.133695148725</v>
          </cell>
          <cell r="EN17">
            <v>9195.1823500102364</v>
          </cell>
          <cell r="EO17">
            <v>8293.0458327566594</v>
          </cell>
          <cell r="EP17">
            <v>23488.816389762651</v>
          </cell>
          <cell r="EQ17">
            <v>-11439.822824448835</v>
          </cell>
          <cell r="ER17">
            <v>25866.54047115154</v>
          </cell>
          <cell r="ES17">
            <v>14091.47281316332</v>
          </cell>
          <cell r="ET17">
            <v>11459.549246360386</v>
          </cell>
          <cell r="EU17">
            <v>11576.884620643188</v>
          </cell>
          <cell r="EV17">
            <v>11576.884620643188</v>
          </cell>
          <cell r="EW17">
            <v>11577.884620643188</v>
          </cell>
          <cell r="EX17">
            <v>11576.884620643188</v>
          </cell>
          <cell r="EY17">
            <v>11576.884620643188</v>
          </cell>
          <cell r="EZ17">
            <v>9374.3858179730851</v>
          </cell>
          <cell r="FA17">
            <v>8453.6248485510241</v>
          </cell>
          <cell r="FB17">
            <v>24106.032538520547</v>
          </cell>
          <cell r="FC17">
            <v>-11865.984256483242</v>
          </cell>
          <cell r="FD17">
            <v>26561.75380725972</v>
          </cell>
          <cell r="FE17">
            <v>14396.620368565818</v>
          </cell>
          <cell r="FF17">
            <v>11711.898001818779</v>
          </cell>
          <cell r="FG17">
            <v>11831.740412195284</v>
          </cell>
          <cell r="FH17">
            <v>11831.740412195284</v>
          </cell>
          <cell r="FI17">
            <v>11832.740412195284</v>
          </cell>
          <cell r="FJ17">
            <v>11831.740412195284</v>
          </cell>
          <cell r="FK17">
            <v>11831.740412195284</v>
          </cell>
          <cell r="FL17">
            <v>9556.9381499240699</v>
          </cell>
          <cell r="FM17">
            <v>8616.220187635452</v>
          </cell>
          <cell r="FN17">
            <v>24740.217804882479</v>
          </cell>
          <cell r="FO17">
            <v>-12306.344266424703</v>
          </cell>
          <cell r="FP17">
            <v>27276.676285890615</v>
          </cell>
          <cell r="FQ17">
            <v>14708.935618050544</v>
          </cell>
          <cell r="FR17">
            <v>11970.354265502279</v>
          </cell>
          <cell r="FS17">
            <v>12092.758062552599</v>
          </cell>
          <cell r="FT17">
            <v>12092.758062552599</v>
          </cell>
          <cell r="FU17">
            <v>12093.758062552599</v>
          </cell>
          <cell r="FV17">
            <v>12092.758062552599</v>
          </cell>
          <cell r="FW17">
            <v>12092.758062552599</v>
          </cell>
        </row>
        <row r="18">
          <cell r="B18" t="str">
            <v>Co 102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B19" t="str">
            <v>Co 103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B20" t="str">
            <v>Co 104</v>
          </cell>
          <cell r="BH20">
            <v>39536.660000000003</v>
          </cell>
          <cell r="BI20">
            <v>14875.62</v>
          </cell>
          <cell r="BJ20">
            <v>75433.789999999994</v>
          </cell>
          <cell r="BK20">
            <v>25523.89</v>
          </cell>
          <cell r="BL20">
            <v>56929.89</v>
          </cell>
          <cell r="BM20">
            <v>4103.0600000000004</v>
          </cell>
          <cell r="BN20">
            <v>21840.639999999999</v>
          </cell>
          <cell r="BO20">
            <v>19926.380000000005</v>
          </cell>
          <cell r="BP20">
            <v>19865.239999999991</v>
          </cell>
          <cell r="BQ20">
            <v>19948.139999999985</v>
          </cell>
          <cell r="BR20">
            <v>37232.330000000016</v>
          </cell>
          <cell r="BS20">
            <v>66867.699999999953</v>
          </cell>
          <cell r="BT20">
            <v>-12397.809999999998</v>
          </cell>
          <cell r="BU20">
            <v>-67385.180000000022</v>
          </cell>
          <cell r="BV20">
            <v>-22353.390000000014</v>
          </cell>
          <cell r="BW20">
            <v>-41055.97</v>
          </cell>
          <cell r="BX20">
            <v>-9517.9199999999837</v>
          </cell>
          <cell r="BY20">
            <v>43303.889999999956</v>
          </cell>
          <cell r="BZ20">
            <v>80936.099999999977</v>
          </cell>
          <cell r="CA20">
            <v>93380.94</v>
          </cell>
          <cell r="CB20">
            <v>76437.859999999986</v>
          </cell>
          <cell r="CC20">
            <v>-11095.600000000035</v>
          </cell>
          <cell r="CD20">
            <v>4827.2200000000303</v>
          </cell>
          <cell r="CE20">
            <v>94919.719999999972</v>
          </cell>
          <cell r="CF20">
            <v>-12397.809999999998</v>
          </cell>
          <cell r="CG20">
            <v>-67385.180000000022</v>
          </cell>
          <cell r="CH20">
            <v>-22353.390000000014</v>
          </cell>
          <cell r="CI20">
            <v>-41055.97</v>
          </cell>
          <cell r="CJ20">
            <v>-9517.9199999999837</v>
          </cell>
          <cell r="CK20">
            <v>43303.889999999956</v>
          </cell>
          <cell r="CL20">
            <v>80936.099999999977</v>
          </cell>
          <cell r="CM20">
            <v>93380.94</v>
          </cell>
          <cell r="CN20">
            <v>76437.859999999986</v>
          </cell>
          <cell r="CO20">
            <v>-11095.600000000035</v>
          </cell>
          <cell r="CP20">
            <v>4827.2200000000303</v>
          </cell>
          <cell r="CQ20">
            <v>94919.719999999972</v>
          </cell>
          <cell r="CR20">
            <v>-6945.7662000000128</v>
          </cell>
          <cell r="CS20">
            <v>-63032.883600000001</v>
          </cell>
          <cell r="CT20">
            <v>-17100.457799999975</v>
          </cell>
          <cell r="CU20">
            <v>-36177.089399999997</v>
          </cell>
          <cell r="CV20">
            <v>-4008.2784000000102</v>
          </cell>
          <cell r="CW20">
            <v>49869.967799999984</v>
          </cell>
          <cell r="CX20">
            <v>88254.821999999986</v>
          </cell>
          <cell r="CY20">
            <v>100948.5588</v>
          </cell>
          <cell r="CZ20">
            <v>83666.617199999979</v>
          </cell>
          <cell r="DA20">
            <v>-5617.5119999999879</v>
          </cell>
          <cell r="DB20">
            <v>10623.764400000044</v>
          </cell>
          <cell r="DC20">
            <v>102518.11439999996</v>
          </cell>
          <cell r="DD20">
            <v>-1384.681523999956</v>
          </cell>
          <cell r="DE20">
            <v>-58593.541271999973</v>
          </cell>
          <cell r="DF20">
            <v>-11742.46695599996</v>
          </cell>
          <cell r="DG20">
            <v>-31200.631187999999</v>
          </cell>
          <cell r="DH20">
            <v>1611.5560319999931</v>
          </cell>
          <cell r="DI20">
            <v>56567.367155999993</v>
          </cell>
          <cell r="DJ20">
            <v>95719.918440000038</v>
          </cell>
          <cell r="DK20">
            <v>108667.52997600002</v>
          </cell>
          <cell r="DL20">
            <v>91039.949544000032</v>
          </cell>
          <cell r="DM20">
            <v>-29.862239999987651</v>
          </cell>
          <cell r="DN20">
            <v>16536.23968800006</v>
          </cell>
          <cell r="DO20">
            <v>110268.47668799997</v>
          </cell>
          <cell r="DP20">
            <v>4287.6248455200111</v>
          </cell>
          <cell r="DQ20">
            <v>-54065.412097439985</v>
          </cell>
          <cell r="DR20">
            <v>-6277.316295119992</v>
          </cell>
          <cell r="DS20">
            <v>-26124.643811759976</v>
          </cell>
          <cell r="DT20">
            <v>7343.7871526400559</v>
          </cell>
          <cell r="DU20">
            <v>63398.71449911996</v>
          </cell>
          <cell r="DV20">
            <v>103334.31680880004</v>
          </cell>
          <cell r="DW20">
            <v>116540.88057552004</v>
          </cell>
          <cell r="DX20">
            <v>98560.748534879996</v>
          </cell>
          <cell r="DY20">
            <v>5669.5405151999439</v>
          </cell>
          <cell r="DZ20">
            <v>22566.964481760107</v>
          </cell>
          <cell r="EA20">
            <v>118173.84622175997</v>
          </cell>
          <cell r="EB20">
            <v>10073.377342430409</v>
          </cell>
          <cell r="EC20">
            <v>-49446.72033938879</v>
          </cell>
          <cell r="ED20">
            <v>-702.86262102238834</v>
          </cell>
          <cell r="EE20">
            <v>-20947.136687995167</v>
          </cell>
          <cell r="EF20">
            <v>13190.662895692803</v>
          </cell>
          <cell r="EG20">
            <v>70366.688789102365</v>
          </cell>
          <cell r="EH20">
            <v>111101.00314497604</v>
          </cell>
          <cell r="EI20">
            <v>124571.69818703039</v>
          </cell>
          <cell r="EJ20">
            <v>106231.96350557759</v>
          </cell>
          <cell r="EK20">
            <v>11482.931325503974</v>
          </cell>
          <cell r="EL20">
            <v>28718.303771395294</v>
          </cell>
          <cell r="EM20">
            <v>126237.32314619521</v>
          </cell>
          <cell r="EN20">
            <v>15974.844889278989</v>
          </cell>
          <cell r="EO20">
            <v>-44735.654746176559</v>
          </cell>
          <cell r="EP20">
            <v>4983.0801265572081</v>
          </cell>
          <cell r="EQ20">
            <v>-15666.079421755043</v>
          </cell>
          <cell r="ER20">
            <v>19154.476153606665</v>
          </cell>
          <cell r="ES20">
            <v>77474.022564884392</v>
          </cell>
          <cell r="ET20">
            <v>119023.02320787555</v>
          </cell>
          <cell r="EU20">
            <v>132763.13215077104</v>
          </cell>
          <cell r="EV20">
            <v>114056.60277568921</v>
          </cell>
          <cell r="EW20">
            <v>17412.589952014037</v>
          </cell>
          <cell r="EX20">
            <v>34992.669846823148</v>
          </cell>
          <cell r="EY20">
            <v>134462.06960911909</v>
          </cell>
          <cell r="EZ20">
            <v>21994.341787064564</v>
          </cell>
          <cell r="FA20">
            <v>-39930.367841100087</v>
          </cell>
          <cell r="FB20">
            <v>10782.741729088302</v>
          </cell>
          <cell r="FC20">
            <v>-10279.401010190137</v>
          </cell>
          <cell r="FD20">
            <v>25237.565676678787</v>
          </cell>
          <cell r="FE20">
            <v>84723.503016182105</v>
          </cell>
          <cell r="FF20">
            <v>127103.48367203306</v>
          </cell>
          <cell r="FG20">
            <v>141118.39479378646</v>
          </cell>
          <cell r="FH20">
            <v>122037.73483120301</v>
          </cell>
          <cell r="FI20">
            <v>23460.841751054279</v>
          </cell>
          <cell r="FJ20">
            <v>41392.523243759642</v>
          </cell>
          <cell r="FK20">
            <v>142851.31100130151</v>
          </cell>
          <cell r="FL20">
            <v>28134.228622805909</v>
          </cell>
          <cell r="FM20">
            <v>-35028.97519792206</v>
          </cell>
          <cell r="FN20">
            <v>16698.396563670132</v>
          </cell>
          <cell r="FO20">
            <v>-4784.9890303939465</v>
          </cell>
          <cell r="FP20">
            <v>31442.316990212363</v>
          </cell>
          <cell r="FQ20">
            <v>92117.973076505761</v>
          </cell>
          <cell r="FR20">
            <v>135345.55334547377</v>
          </cell>
          <cell r="FS20">
            <v>149640.76268966217</v>
          </cell>
          <cell r="FT20">
            <v>130178.48952782707</v>
          </cell>
          <cell r="FU20">
            <v>29630.058586075378</v>
          </cell>
          <cell r="FV20">
            <v>47920.373708634812</v>
          </cell>
          <cell r="FW20">
            <v>151408.33722132753</v>
          </cell>
        </row>
        <row r="21">
          <cell r="B21" t="str">
            <v>Co 105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B22" t="str">
            <v>Co 110</v>
          </cell>
          <cell r="BH22">
            <v>7803.88</v>
          </cell>
          <cell r="BI22">
            <v>3661.1500000000051</v>
          </cell>
          <cell r="BJ22">
            <v>-8913.67</v>
          </cell>
          <cell r="BK22">
            <v>11805.58</v>
          </cell>
          <cell r="BL22">
            <v>-9360.5300000000007</v>
          </cell>
          <cell r="BM22">
            <v>7088.81</v>
          </cell>
          <cell r="BN22">
            <v>20025.240000000002</v>
          </cell>
          <cell r="BO22">
            <v>11570.219800000003</v>
          </cell>
          <cell r="BP22">
            <v>11155.925400000004</v>
          </cell>
          <cell r="BQ22">
            <v>1781.0214656445314</v>
          </cell>
          <cell r="BR22">
            <v>7078.7847492092878</v>
          </cell>
          <cell r="BS22">
            <v>14149.327922675562</v>
          </cell>
          <cell r="BT22">
            <v>7549.3184047216891</v>
          </cell>
          <cell r="BU22">
            <v>3419.280213036076</v>
          </cell>
          <cell r="BV22">
            <v>-9454.6893947079334</v>
          </cell>
          <cell r="BW22">
            <v>11466.747816002789</v>
          </cell>
          <cell r="BX22">
            <v>-9892.0400593850136</v>
          </cell>
          <cell r="BY22">
            <v>6860.2483439934294</v>
          </cell>
          <cell r="BZ22">
            <v>19742.688369746487</v>
          </cell>
          <cell r="CA22">
            <v>12155.478597229529</v>
          </cell>
          <cell r="CB22">
            <v>11736.259305453557</v>
          </cell>
          <cell r="CC22">
            <v>1652.1595277855304</v>
          </cell>
          <cell r="CD22">
            <v>6954.4676691127388</v>
          </cell>
          <cell r="CE22">
            <v>14487.700566363703</v>
          </cell>
          <cell r="CF22">
            <v>6572.8428446168473</v>
          </cell>
          <cell r="CG22">
            <v>2456.8739528199985</v>
          </cell>
          <cell r="CH22">
            <v>-9891.12720053249</v>
          </cell>
          <cell r="CI22">
            <v>11239.589573122867</v>
          </cell>
          <cell r="CJ22">
            <v>-10316.675523608472</v>
          </cell>
          <cell r="CK22">
            <v>6748.3889393440295</v>
          </cell>
          <cell r="CL22">
            <v>19576.206095292484</v>
          </cell>
          <cell r="CM22">
            <v>12086.361154277922</v>
          </cell>
          <cell r="CN22">
            <v>16566.148023964321</v>
          </cell>
          <cell r="CO22">
            <v>6477.4544383701977</v>
          </cell>
          <cell r="CP22">
            <v>11784.457950883407</v>
          </cell>
          <cell r="CQ22">
            <v>19788.417607051626</v>
          </cell>
          <cell r="CR22">
            <v>12223.974292723477</v>
          </cell>
          <cell r="CS22">
            <v>8030.7825468681913</v>
          </cell>
          <cell r="CT22">
            <v>-5494.922864005428</v>
          </cell>
          <cell r="CU22">
            <v>16130.528660532225</v>
          </cell>
          <cell r="CV22">
            <v>-5924.6224095641373</v>
          </cell>
          <cell r="CW22">
            <v>11589.148928093848</v>
          </cell>
          <cell r="CX22">
            <v>24654.7951250326</v>
          </cell>
          <cell r="CY22">
            <v>17026.464770566916</v>
          </cell>
          <cell r="CZ22">
            <v>16532.385768377426</v>
          </cell>
          <cell r="DA22">
            <v>6240.1789575584698</v>
          </cell>
          <cell r="DB22">
            <v>11655.15994181261</v>
          </cell>
          <cell r="DC22">
            <v>19323.900110877697</v>
          </cell>
          <cell r="DD22">
            <v>12091.261876418088</v>
          </cell>
          <cell r="DE22">
            <v>7819.1982574294016</v>
          </cell>
          <cell r="DF22">
            <v>-6085.4439917750569</v>
          </cell>
          <cell r="DG22">
            <v>16046.543448957949</v>
          </cell>
          <cell r="DH22">
            <v>-6519.5100484233772</v>
          </cell>
          <cell r="DI22">
            <v>11455.175455340577</v>
          </cell>
          <cell r="DJ22">
            <v>24762.84743455967</v>
          </cell>
          <cell r="DK22">
            <v>16994.759312697395</v>
          </cell>
          <cell r="DL22">
            <v>24066.621934321938</v>
          </cell>
          <cell r="DM22">
            <v>13566.294219293828</v>
          </cell>
          <cell r="DN22">
            <v>19091.979663004448</v>
          </cell>
          <cell r="DO22">
            <v>26909.5815152418</v>
          </cell>
          <cell r="DP22">
            <v>19522.775726467771</v>
          </cell>
          <cell r="DQ22">
            <v>15170.199050310592</v>
          </cell>
          <cell r="DR22">
            <v>876.01390420210373</v>
          </cell>
          <cell r="DS22">
            <v>23526.872534741742</v>
          </cell>
          <cell r="DT22">
            <v>437.61155080228491</v>
          </cell>
          <cell r="DU22">
            <v>18885.723191423487</v>
          </cell>
          <cell r="DV22">
            <v>32439.688016705812</v>
          </cell>
          <cell r="DW22">
            <v>24530.835706914491</v>
          </cell>
          <cell r="DX22">
            <v>24165.499179359133</v>
          </cell>
          <cell r="DY22">
            <v>13453.344259304409</v>
          </cell>
          <cell r="DZ22">
            <v>19091.480465060129</v>
          </cell>
          <cell r="EA22">
            <v>27061.765053074487</v>
          </cell>
          <cell r="EB22">
            <v>19515.349799663098</v>
          </cell>
          <cell r="EC22">
            <v>15081.234558113632</v>
          </cell>
          <cell r="ED22">
            <v>386.13800712747616</v>
          </cell>
          <cell r="EE22">
            <v>23568.334962291163</v>
          </cell>
          <cell r="EF22">
            <v>-56.552828353182122</v>
          </cell>
          <cell r="EG22">
            <v>18877.882538708422</v>
          </cell>
          <cell r="EH22">
            <v>32682.454036020288</v>
          </cell>
          <cell r="EI22">
            <v>24631.787169695584</v>
          </cell>
          <cell r="EJ22">
            <v>26340.731684916238</v>
          </cell>
          <cell r="EK22">
            <v>15412.498724389756</v>
          </cell>
          <cell r="EL22">
            <v>21165.374774307256</v>
          </cell>
          <cell r="EM22">
            <v>29290.764150354549</v>
          </cell>
          <cell r="EN22">
            <v>21580.352080654746</v>
          </cell>
          <cell r="EO22">
            <v>17063.014349926445</v>
          </cell>
          <cell r="EP22">
            <v>1955.5286336030986</v>
          </cell>
          <cell r="EQ22">
            <v>25682.256628778065</v>
          </cell>
          <cell r="ER22">
            <v>1508.5728491195987</v>
          </cell>
          <cell r="ES22">
            <v>20942.579317400225</v>
          </cell>
          <cell r="ET22">
            <v>35002.374084535208</v>
          </cell>
          <cell r="EU22">
            <v>26808.423611910919</v>
          </cell>
          <cell r="EV22">
            <v>26487.245497326556</v>
          </cell>
          <cell r="EW22">
            <v>15338.954802138906</v>
          </cell>
          <cell r="EX22">
            <v>21208.52321591408</v>
          </cell>
          <cell r="EY22">
            <v>29491.999461462328</v>
          </cell>
          <cell r="EZ22">
            <v>21613.034497178429</v>
          </cell>
          <cell r="FA22">
            <v>17010.972252629406</v>
          </cell>
          <cell r="FB22">
            <v>1479.095701701619</v>
          </cell>
          <cell r="FC22">
            <v>25763.864900013665</v>
          </cell>
          <cell r="FD22">
            <v>1028.1395999957094</v>
          </cell>
          <cell r="FE22">
            <v>20975.351087444935</v>
          </cell>
          <cell r="FF22">
            <v>35294.608031475793</v>
          </cell>
          <cell r="FG22">
            <v>26956.526480143439</v>
          </cell>
          <cell r="FH22">
            <v>26627.717380511494</v>
          </cell>
          <cell r="FI22">
            <v>15254.406705543268</v>
          </cell>
          <cell r="FJ22">
            <v>21243.920557425539</v>
          </cell>
          <cell r="FK22">
            <v>29688.073271052759</v>
          </cell>
          <cell r="FL22">
            <v>21635.316796028303</v>
          </cell>
          <cell r="FM22">
            <v>16946.987094482538</v>
          </cell>
          <cell r="FN22">
            <v>978.97084274813096</v>
          </cell>
          <cell r="FO22">
            <v>25835.263489980171</v>
          </cell>
          <cell r="FP22">
            <v>523.87901138896268</v>
          </cell>
          <cell r="FQ22">
            <v>20998.064946507533</v>
          </cell>
          <cell r="FR22">
            <v>35581.34392635429</v>
          </cell>
          <cell r="FS22">
            <v>27098.262192731316</v>
          </cell>
          <cell r="FT22">
            <v>26761.5924625466</v>
          </cell>
          <cell r="FU22">
            <v>15158.767107260486</v>
          </cell>
          <cell r="FV22">
            <v>21270.221592261296</v>
          </cell>
          <cell r="FW22">
            <v>29878.615302129161</v>
          </cell>
        </row>
        <row r="23">
          <cell r="B23" t="str">
            <v>Co 111</v>
          </cell>
          <cell r="BH23">
            <v>6647.41</v>
          </cell>
          <cell r="BI23">
            <v>9512.2800000000007</v>
          </cell>
          <cell r="BJ23">
            <v>7131.9</v>
          </cell>
          <cell r="BK23">
            <v>8544.3799999999992</v>
          </cell>
          <cell r="BL23">
            <v>11333.17</v>
          </cell>
          <cell r="BM23">
            <v>1525.14</v>
          </cell>
          <cell r="BN23">
            <v>6679.08</v>
          </cell>
          <cell r="BO23">
            <v>11881.258500000002</v>
          </cell>
          <cell r="BP23">
            <v>8785.6110299999982</v>
          </cell>
          <cell r="BQ23">
            <v>7349.2340002257506</v>
          </cell>
          <cell r="BR23">
            <v>8763.0476602977997</v>
          </cell>
          <cell r="BS23">
            <v>6002.2491022137947</v>
          </cell>
          <cell r="BT23">
            <v>24554.981872244742</v>
          </cell>
          <cell r="BU23">
            <v>27504.371198983332</v>
          </cell>
          <cell r="BV23">
            <v>25027.36744570743</v>
          </cell>
          <cell r="BW23">
            <v>26475.645339036699</v>
          </cell>
          <cell r="BX23">
            <v>29330.294961938802</v>
          </cell>
          <cell r="BY23">
            <v>19234.320385094026</v>
          </cell>
          <cell r="BZ23">
            <v>24551.246890354065</v>
          </cell>
          <cell r="CA23">
            <v>31579.183574887753</v>
          </cell>
          <cell r="CB23">
            <v>28438.224193440958</v>
          </cell>
          <cell r="CC23">
            <v>25274.759997760793</v>
          </cell>
          <cell r="CD23">
            <v>26651.559282951297</v>
          </cell>
          <cell r="CE23">
            <v>25665.922711867963</v>
          </cell>
          <cell r="CF23">
            <v>24293.246004231922</v>
          </cell>
          <cell r="CG23">
            <v>27329.71552353659</v>
          </cell>
          <cell r="CH23">
            <v>24753.486642747041</v>
          </cell>
          <cell r="CI23">
            <v>26238.667139990015</v>
          </cell>
          <cell r="CJ23">
            <v>29160.933303193015</v>
          </cell>
          <cell r="CK23">
            <v>18768.911704838149</v>
          </cell>
          <cell r="CL23">
            <v>24253.498188503963</v>
          </cell>
          <cell r="CM23">
            <v>31366.120696872611</v>
          </cell>
          <cell r="CN23">
            <v>28178.547742287021</v>
          </cell>
          <cell r="CO23">
            <v>25021.368329593701</v>
          </cell>
          <cell r="CP23">
            <v>26359.802859724368</v>
          </cell>
          <cell r="CQ23">
            <v>25535.182306205352</v>
          </cell>
          <cell r="CR23">
            <v>24686.026445454128</v>
          </cell>
          <cell r="CS23">
            <v>27812.885056602929</v>
          </cell>
          <cell r="CT23">
            <v>25151.31144944486</v>
          </cell>
          <cell r="CU23">
            <v>26678.629290726793</v>
          </cell>
          <cell r="CV23">
            <v>29682.889143150664</v>
          </cell>
          <cell r="CW23">
            <v>20647.964828676424</v>
          </cell>
          <cell r="CX23">
            <v>26299.900721587052</v>
          </cell>
          <cell r="CY23">
            <v>31922.935143427614</v>
          </cell>
          <cell r="CZ23">
            <v>28655.110492870284</v>
          </cell>
          <cell r="DA23">
            <v>27094.691526150364</v>
          </cell>
          <cell r="DB23">
            <v>28446.226247108949</v>
          </cell>
          <cell r="DC23">
            <v>25896.730008881776</v>
          </cell>
          <cell r="DD23">
            <v>26750.702554134805</v>
          </cell>
          <cell r="DE23">
            <v>29970.904483156311</v>
          </cell>
          <cell r="DF23">
            <v>27221.005900440501</v>
          </cell>
          <cell r="DG23">
            <v>28791.932059478182</v>
          </cell>
          <cell r="DH23">
            <v>31880.275552258412</v>
          </cell>
          <cell r="DI23">
            <v>20909.874000040771</v>
          </cell>
          <cell r="DJ23">
            <v>26734.235981782324</v>
          </cell>
          <cell r="DK23">
            <v>32479.498668035856</v>
          </cell>
          <cell r="DL23">
            <v>29129.859078928159</v>
          </cell>
          <cell r="DM23">
            <v>27557.016939998113</v>
          </cell>
          <cell r="DN23">
            <v>28922.04284665954</v>
          </cell>
          <cell r="DO23">
            <v>26334.180326775724</v>
          </cell>
          <cell r="DP23">
            <v>27203.964135644237</v>
          </cell>
          <cell r="DQ23">
            <v>30520.301726047728</v>
          </cell>
          <cell r="DR23">
            <v>27679.25959856503</v>
          </cell>
          <cell r="DS23">
            <v>29295.055069670903</v>
          </cell>
          <cell r="DT23">
            <v>32469.885442613864</v>
          </cell>
          <cell r="DU23">
            <v>21172.649946799011</v>
          </cell>
          <cell r="DV23">
            <v>27174.668744874583</v>
          </cell>
          <cell r="DW23">
            <v>33045.081811852098</v>
          </cell>
          <cell r="DX23">
            <v>29611.494622686347</v>
          </cell>
          <cell r="DY23">
            <v>28026.545910956957</v>
          </cell>
          <cell r="DZ23">
            <v>29404.922395626185</v>
          </cell>
          <cell r="EA23">
            <v>26778.305346252248</v>
          </cell>
          <cell r="EB23">
            <v>27664.000828539483</v>
          </cell>
          <cell r="EC23">
            <v>31079.344707909593</v>
          </cell>
          <cell r="ED23">
            <v>28144.253439630647</v>
          </cell>
          <cell r="EE23">
            <v>29806.221855351512</v>
          </cell>
          <cell r="EF23">
            <v>33070.00847644468</v>
          </cell>
          <cell r="EG23">
            <v>21436.181721303456</v>
          </cell>
          <cell r="EH23">
            <v>27621.242655441885</v>
          </cell>
          <cell r="EI23">
            <v>33619.794119994178</v>
          </cell>
          <cell r="EJ23">
            <v>30100.070097277086</v>
          </cell>
          <cell r="EK23">
            <v>28503.360696181062</v>
          </cell>
          <cell r="EL23">
            <v>29895.384595800082</v>
          </cell>
          <cell r="EM23">
            <v>27229.173526857765</v>
          </cell>
          <cell r="EN23">
            <v>28130.87514148809</v>
          </cell>
          <cell r="EO23">
            <v>31648.188157750687</v>
          </cell>
          <cell r="EP23">
            <v>28616.048728476504</v>
          </cell>
          <cell r="EQ23">
            <v>30325.736107437991</v>
          </cell>
          <cell r="ER23">
            <v>33680.810837701676</v>
          </cell>
          <cell r="ES23">
            <v>21700.341834157673</v>
          </cell>
          <cell r="ET23">
            <v>28073.997104337734</v>
          </cell>
          <cell r="EU23">
            <v>34203.753239372891</v>
          </cell>
          <cell r="EV23">
            <v>30596.085400226853</v>
          </cell>
          <cell r="EW23">
            <v>28987.530650452936</v>
          </cell>
          <cell r="EX23">
            <v>30392.575079424507</v>
          </cell>
          <cell r="EY23">
            <v>27686.855770618338</v>
          </cell>
          <cell r="EZ23">
            <v>28604.650976634934</v>
          </cell>
          <cell r="FA23">
            <v>32227.186862146336</v>
          </cell>
          <cell r="FB23">
            <v>29094.704015140811</v>
          </cell>
          <cell r="FC23">
            <v>30853.270413858379</v>
          </cell>
          <cell r="FD23">
            <v>34302.672989269937</v>
          </cell>
          <cell r="FE23">
            <v>21965.009237615865</v>
          </cell>
          <cell r="FF23">
            <v>28533.177510164525</v>
          </cell>
          <cell r="FG23">
            <v>34797.069870858955</v>
          </cell>
          <cell r="FH23">
            <v>31098.700023257436</v>
          </cell>
          <cell r="FI23">
            <v>29479.563300243291</v>
          </cell>
          <cell r="FJ23">
            <v>30897.011918958153</v>
          </cell>
          <cell r="FK23">
            <v>28151.831499497071</v>
          </cell>
          <cell r="FL23">
            <v>29085.393410068173</v>
          </cell>
          <cell r="FM23">
            <v>32816.078562432187</v>
          </cell>
          <cell r="FN23">
            <v>29580.472375597645</v>
          </cell>
          <cell r="FO23">
            <v>31389.143536251686</v>
          </cell>
          <cell r="FP23">
            <v>34935.354190832149</v>
          </cell>
          <cell r="FQ23">
            <v>22230.236020725497</v>
          </cell>
          <cell r="FR23">
            <v>28998.406173080526</v>
          </cell>
          <cell r="FS23">
            <v>35400.271620936786</v>
          </cell>
          <cell r="FT23">
            <v>31608.405602079762</v>
          </cell>
          <cell r="FU23">
            <v>29978.672022353003</v>
          </cell>
          <cell r="FV23">
            <v>31409.175275015808</v>
          </cell>
          <cell r="FW23">
            <v>28623.316463288109</v>
          </cell>
        </row>
        <row r="24">
          <cell r="B24" t="str">
            <v>Co 112</v>
          </cell>
          <cell r="BH24">
            <v>2766.45</v>
          </cell>
          <cell r="BI24">
            <v>1098.48</v>
          </cell>
          <cell r="BJ24">
            <v>6377.24</v>
          </cell>
          <cell r="BK24">
            <v>941.15</v>
          </cell>
          <cell r="BL24">
            <v>4928.95</v>
          </cell>
          <cell r="BM24">
            <v>2938.25</v>
          </cell>
          <cell r="BN24">
            <v>4361.37</v>
          </cell>
          <cell r="BO24">
            <v>1593.5123999999996</v>
          </cell>
          <cell r="BP24">
            <v>-9.7918000000001939</v>
          </cell>
          <cell r="BQ24">
            <v>1477.1092203912053</v>
          </cell>
          <cell r="BR24">
            <v>2808.6743107414254</v>
          </cell>
          <cell r="BS24">
            <v>1675.1863948070845</v>
          </cell>
          <cell r="BT24">
            <v>2816.7587726416014</v>
          </cell>
          <cell r="BU24">
            <v>1061.3612419035153</v>
          </cell>
          <cell r="BV24">
            <v>11371.552380398702</v>
          </cell>
          <cell r="BW24">
            <v>5728.1861907291359</v>
          </cell>
          <cell r="BX24">
            <v>9887.6527682078777</v>
          </cell>
          <cell r="BY24">
            <v>6104.4153490067338</v>
          </cell>
          <cell r="BZ24">
            <v>7651.1382615362581</v>
          </cell>
          <cell r="CA24">
            <v>6385.1746806802948</v>
          </cell>
          <cell r="CB24">
            <v>4829.7952035835306</v>
          </cell>
          <cell r="CC24">
            <v>4610.4301249984019</v>
          </cell>
          <cell r="CD24">
            <v>5994.8683464294145</v>
          </cell>
          <cell r="CE24">
            <v>4793.3705857593468</v>
          </cell>
          <cell r="CF24">
            <v>6020.7074814130319</v>
          </cell>
          <cell r="CG24">
            <v>4175.2953545337195</v>
          </cell>
          <cell r="CH24">
            <v>9856.9068159135277</v>
          </cell>
          <cell r="CI24">
            <v>4000.3258168978336</v>
          </cell>
          <cell r="CJ24">
            <v>8336.6435581048754</v>
          </cell>
          <cell r="CK24">
            <v>6040.4608875139111</v>
          </cell>
          <cell r="CL24">
            <v>7714.5293351538076</v>
          </cell>
          <cell r="CM24">
            <v>6313.4456602664759</v>
          </cell>
          <cell r="CN24">
            <v>4807.5019671991186</v>
          </cell>
          <cell r="CO24">
            <v>4511.3882373947981</v>
          </cell>
          <cell r="CP24">
            <v>5950.3233428554313</v>
          </cell>
          <cell r="CQ24">
            <v>4678.7374953564222</v>
          </cell>
          <cell r="CR24">
            <v>6137.1001027578341</v>
          </cell>
          <cell r="CS24">
            <v>4223.8755316836377</v>
          </cell>
          <cell r="CT24">
            <v>10089.304393184262</v>
          </cell>
          <cell r="CU24">
            <v>4042.0569197222053</v>
          </cell>
          <cell r="CV24">
            <v>8525.8217799477534</v>
          </cell>
          <cell r="CW24">
            <v>6138.7170017141807</v>
          </cell>
          <cell r="CX24">
            <v>7890.2249298147508</v>
          </cell>
          <cell r="CY24">
            <v>6414.3259124650776</v>
          </cell>
          <cell r="CZ24">
            <v>4895.238549247847</v>
          </cell>
          <cell r="DA24">
            <v>4566.8539476360156</v>
          </cell>
          <cell r="DB24">
            <v>6053.2802486307228</v>
          </cell>
          <cell r="DC24">
            <v>6386.119619811856</v>
          </cell>
          <cell r="DD24">
            <v>7922.38187071639</v>
          </cell>
          <cell r="DE24">
            <v>5939.0614396127321</v>
          </cell>
          <cell r="DF24">
            <v>11994.089329158269</v>
          </cell>
          <cell r="DG24">
            <v>5750.4117617019183</v>
          </cell>
          <cell r="DH24">
            <v>10386.393519231071</v>
          </cell>
          <cell r="DI24">
            <v>7905.1977682863544</v>
          </cell>
          <cell r="DJ24">
            <v>9736.5312536876518</v>
          </cell>
          <cell r="DK24">
            <v>7022.4963337407953</v>
          </cell>
          <cell r="DL24">
            <v>5490.5128547076984</v>
          </cell>
          <cell r="DM24">
            <v>6289.0856733791343</v>
          </cell>
          <cell r="DN24">
            <v>7824.514945814235</v>
          </cell>
          <cell r="DO24">
            <v>6485.9210998330473</v>
          </cell>
          <cell r="DP24">
            <v>8093.2606992655155</v>
          </cell>
          <cell r="DQ24">
            <v>6037.4877164001846</v>
          </cell>
          <cell r="DR24">
            <v>12288.07533804225</v>
          </cell>
          <cell r="DS24">
            <v>5841.7741711553799</v>
          </cell>
          <cell r="DT24">
            <v>10634.893528519176</v>
          </cell>
          <cell r="DU24">
            <v>8056.3339932409144</v>
          </cell>
          <cell r="DV24">
            <v>9970.6799096131981</v>
          </cell>
          <cell r="DW24">
            <v>7141.167148246519</v>
          </cell>
          <cell r="DX24">
            <v>5596.5526257430283</v>
          </cell>
          <cell r="DY24">
            <v>6394.2551611383069</v>
          </cell>
          <cell r="DZ24">
            <v>7980.2463481621498</v>
          </cell>
          <cell r="EA24">
            <v>6586.9132482911882</v>
          </cell>
          <cell r="EB24">
            <v>8267.9454324315811</v>
          </cell>
          <cell r="EC24">
            <v>6137.2867908516755</v>
          </cell>
          <cell r="ED24">
            <v>12589.579237178092</v>
          </cell>
          <cell r="EE24">
            <v>5934.2698337304373</v>
          </cell>
          <cell r="EF24">
            <v>10889.601773589304</v>
          </cell>
          <cell r="EG24">
            <v>8210.2991630270662</v>
          </cell>
          <cell r="EH24">
            <v>10210.708997791786</v>
          </cell>
          <cell r="EI24">
            <v>7261.5892650396918</v>
          </cell>
          <cell r="EJ24">
            <v>5704.6311664963896</v>
          </cell>
          <cell r="EK24">
            <v>6501.4463242632019</v>
          </cell>
          <cell r="EL24">
            <v>8139.6046084722457</v>
          </cell>
          <cell r="EM24">
            <v>6688.6449385396172</v>
          </cell>
          <cell r="EN24">
            <v>8446.3119680796244</v>
          </cell>
          <cell r="EO24">
            <v>6238.4687399727136</v>
          </cell>
          <cell r="EP24">
            <v>12898.800685361774</v>
          </cell>
          <cell r="EQ24">
            <v>6027.9000392917442</v>
          </cell>
          <cell r="ER24">
            <v>11150.679130519795</v>
          </cell>
          <cell r="ES24">
            <v>8367.1433846428681</v>
          </cell>
          <cell r="ET24">
            <v>10456.771892141081</v>
          </cell>
          <cell r="EU24">
            <v>7383.7796410452211</v>
          </cell>
          <cell r="EV24">
            <v>5814.7873947830776</v>
          </cell>
          <cell r="EW24">
            <v>6610.1912861386863</v>
          </cell>
          <cell r="EX24">
            <v>8302.174084686485</v>
          </cell>
          <cell r="EY24">
            <v>6792.0304042568132</v>
          </cell>
          <cell r="EZ24">
            <v>8628.8794049113803</v>
          </cell>
          <cell r="FA24">
            <v>6340.8374056974908</v>
          </cell>
          <cell r="FB24">
            <v>13215.740011943251</v>
          </cell>
          <cell r="FC24">
            <v>6122.6660737215789</v>
          </cell>
          <cell r="FD24">
            <v>11418.29181932457</v>
          </cell>
          <cell r="FE24">
            <v>8526.9191429111906</v>
          </cell>
          <cell r="FF24">
            <v>10709.026705936034</v>
          </cell>
          <cell r="FG24">
            <v>7507.7541277051987</v>
          </cell>
          <cell r="FH24">
            <v>5927.0605827173877</v>
          </cell>
          <cell r="FI24">
            <v>6720.5037052318239</v>
          </cell>
          <cell r="FJ24">
            <v>8468.0186782718592</v>
          </cell>
          <cell r="FK24">
            <v>6896.6020479645649</v>
          </cell>
          <cell r="FL24">
            <v>8815.5221365405596</v>
          </cell>
          <cell r="FM24">
            <v>6444.8175325645707</v>
          </cell>
          <cell r="FN24">
            <v>13541.022301358906</v>
          </cell>
          <cell r="FO24">
            <v>6218.3707390870632</v>
          </cell>
          <cell r="FP24">
            <v>11692.609687475308</v>
          </cell>
          <cell r="FQ24">
            <v>8689.6776770618399</v>
          </cell>
          <cell r="FR24">
            <v>10967.634871729195</v>
          </cell>
          <cell r="FS24">
            <v>7633.528195598723</v>
          </cell>
          <cell r="FT24">
            <v>6041.4888201142076</v>
          </cell>
          <cell r="FU24">
            <v>6832.397134211652</v>
          </cell>
          <cell r="FV24">
            <v>8637.2052633959065</v>
          </cell>
          <cell r="FW24">
            <v>7002.3588456690977</v>
          </cell>
        </row>
        <row r="25">
          <cell r="B25" t="str">
            <v>Co 113</v>
          </cell>
          <cell r="BH25">
            <v>3994.16</v>
          </cell>
          <cell r="BI25">
            <v>3019.8</v>
          </cell>
          <cell r="BJ25">
            <v>3304.44</v>
          </cell>
          <cell r="BK25">
            <v>7852.99</v>
          </cell>
          <cell r="BL25">
            <v>7904.47</v>
          </cell>
          <cell r="BM25">
            <v>-3367.83</v>
          </cell>
          <cell r="BN25">
            <v>5141.1000000000004</v>
          </cell>
          <cell r="BO25">
            <v>3062.8248999999996</v>
          </cell>
          <cell r="BP25">
            <v>2441.0160000000005</v>
          </cell>
          <cell r="BQ25">
            <v>1931.1478196558564</v>
          </cell>
          <cell r="BR25">
            <v>2636.2792810433348</v>
          </cell>
          <cell r="BS25">
            <v>2647.9222776818497</v>
          </cell>
          <cell r="BT25">
            <v>3970.2223836245203</v>
          </cell>
          <cell r="BU25">
            <v>2932.2835588797079</v>
          </cell>
          <cell r="BV25">
            <v>8965.7686291482714</v>
          </cell>
          <cell r="BW25">
            <v>13502.887155882319</v>
          </cell>
          <cell r="BX25">
            <v>13565.585420884521</v>
          </cell>
          <cell r="BY25">
            <v>2087.4824875052454</v>
          </cell>
          <cell r="BZ25">
            <v>10859.222574444757</v>
          </cell>
          <cell r="CA25">
            <v>8716.6768904014752</v>
          </cell>
          <cell r="CB25">
            <v>8100.3020679176543</v>
          </cell>
          <cell r="CC25">
            <v>7522.766188325345</v>
          </cell>
          <cell r="CD25">
            <v>8227.0769063690132</v>
          </cell>
          <cell r="CE25">
            <v>6611.4868960752119</v>
          </cell>
          <cell r="CF25">
            <v>7876.6719175257813</v>
          </cell>
          <cell r="CG25">
            <v>6773.1539281352771</v>
          </cell>
          <cell r="CH25">
            <v>7224.1168520486472</v>
          </cell>
          <cell r="CI25">
            <v>11749.638016013365</v>
          </cell>
          <cell r="CJ25">
            <v>11823.79805305136</v>
          </cell>
          <cell r="CK25">
            <v>133.89281900731658</v>
          </cell>
          <cell r="CL25">
            <v>9176.4999128127292</v>
          </cell>
          <cell r="CM25">
            <v>6890.199417940411</v>
          </cell>
          <cell r="CN25">
            <v>6279.7895681285718</v>
          </cell>
          <cell r="CO25">
            <v>5703.0195889600736</v>
          </cell>
          <cell r="CP25">
            <v>6406.3857377838212</v>
          </cell>
          <cell r="CQ25">
            <v>6447.5280805987732</v>
          </cell>
          <cell r="CR25">
            <v>7983.362968845835</v>
          </cell>
          <cell r="CS25">
            <v>6835.2550947674536</v>
          </cell>
          <cell r="CT25">
            <v>7324.2471615420709</v>
          </cell>
          <cell r="CU25">
            <v>11936.302797846933</v>
          </cell>
          <cell r="CV25">
            <v>12015.878442352267</v>
          </cell>
          <cell r="CW25">
            <v>19.461895528338573</v>
          </cell>
          <cell r="CX25">
            <v>9335.9241708847076</v>
          </cell>
          <cell r="CY25">
            <v>6952.3637561624701</v>
          </cell>
          <cell r="CZ25">
            <v>6331.8056587147876</v>
          </cell>
          <cell r="DA25">
            <v>5743.7728280635074</v>
          </cell>
          <cell r="DB25">
            <v>6460.8724024756493</v>
          </cell>
          <cell r="DC25">
            <v>6452.3634757970103</v>
          </cell>
          <cell r="DD25">
            <v>8090.7655931696772</v>
          </cell>
          <cell r="DE25">
            <v>6896.5009475855959</v>
          </cell>
          <cell r="DF25">
            <v>7425.1515800519755</v>
          </cell>
          <cell r="DG25">
            <v>12125.352729891625</v>
          </cell>
          <cell r="DH25">
            <v>12210.570227504249</v>
          </cell>
          <cell r="DI25">
            <v>1565.9981767737318</v>
          </cell>
          <cell r="DJ25">
            <v>11164.582793421243</v>
          </cell>
          <cell r="DK25">
            <v>8680.3865739336179</v>
          </cell>
          <cell r="DL25">
            <v>8049.5388548611245</v>
          </cell>
          <cell r="DM25">
            <v>7450.0251156369286</v>
          </cell>
          <cell r="DN25">
            <v>8181.1270952796349</v>
          </cell>
          <cell r="DO25">
            <v>8169.5795885054722</v>
          </cell>
          <cell r="DP25">
            <v>9865.5161832441463</v>
          </cell>
          <cell r="DQ25">
            <v>8623.4772958805588</v>
          </cell>
          <cell r="DR25">
            <v>9193.4760087161903</v>
          </cell>
          <cell r="DS25">
            <v>13983.460898698615</v>
          </cell>
          <cell r="DT25">
            <v>14074.555843962415</v>
          </cell>
          <cell r="DU25">
            <v>1489.9489866037657</v>
          </cell>
          <cell r="DV25">
            <v>11379.393599302699</v>
          </cell>
          <cell r="DW25">
            <v>8790.8538788741007</v>
          </cell>
          <cell r="DX25">
            <v>8149.5728120469084</v>
          </cell>
          <cell r="DY25">
            <v>7538.8234726036717</v>
          </cell>
          <cell r="DZ25">
            <v>8283.7301201519113</v>
          </cell>
          <cell r="EA25">
            <v>8268.996492966904</v>
          </cell>
          <cell r="EB25">
            <v>10024.468146180103</v>
          </cell>
          <cell r="EC25">
            <v>8732.7633044112445</v>
          </cell>
          <cell r="ED25">
            <v>9345.8608541569502</v>
          </cell>
          <cell r="EE25">
            <v>14227.516435499831</v>
          </cell>
          <cell r="EF25">
            <v>14324.514397643508</v>
          </cell>
          <cell r="EG25">
            <v>1409.258577242761</v>
          </cell>
          <cell r="EH25">
            <v>11598.10678830834</v>
          </cell>
          <cell r="EI25">
            <v>8901.8460642611644</v>
          </cell>
          <cell r="EJ25">
            <v>8249.9874927390083</v>
          </cell>
          <cell r="EK25">
            <v>7627.3007043177677</v>
          </cell>
          <cell r="EL25">
            <v>8386.7661693139707</v>
          </cell>
          <cell r="EM25">
            <v>8369.142651332244</v>
          </cell>
          <cell r="EN25">
            <v>10185.311035308452</v>
          </cell>
          <cell r="EO25">
            <v>8842.4392506221902</v>
          </cell>
          <cell r="EP25">
            <v>9500.6580297847358</v>
          </cell>
          <cell r="EQ25">
            <v>14475.248044575932</v>
          </cell>
          <cell r="ER25">
            <v>14578.622493375282</v>
          </cell>
          <cell r="ES25">
            <v>1323.9448080290167</v>
          </cell>
          <cell r="ET25">
            <v>11821.025515224408</v>
          </cell>
          <cell r="EU25">
            <v>9013.3228906024851</v>
          </cell>
          <cell r="EV25">
            <v>8351.1830178442542</v>
          </cell>
          <cell r="EW25">
            <v>7715.8838818384311</v>
          </cell>
          <cell r="EX25">
            <v>8490.1923175981592</v>
          </cell>
          <cell r="EY25">
            <v>8469.0571612874355</v>
          </cell>
          <cell r="EZ25">
            <v>10348.278319480683</v>
          </cell>
          <cell r="FA25">
            <v>8952.6609750176613</v>
          </cell>
          <cell r="FB25">
            <v>9657.4572970147783</v>
          </cell>
          <cell r="FC25">
            <v>14726.925955970597</v>
          </cell>
          <cell r="FD25">
            <v>14837.142758816106</v>
          </cell>
          <cell r="FE25">
            <v>1233.3935470993019</v>
          </cell>
          <cell r="FF25">
            <v>12048.229605933229</v>
          </cell>
          <cell r="FG25">
            <v>9125.667186495888</v>
          </cell>
          <cell r="FH25">
            <v>8452.219243426327</v>
          </cell>
          <cell r="FI25">
            <v>7804.951305866497</v>
          </cell>
          <cell r="FJ25">
            <v>8594.3846709860154</v>
          </cell>
          <cell r="FK25">
            <v>8569.1458504501188</v>
          </cell>
          <cell r="FL25">
            <v>10513.579282554232</v>
          </cell>
          <cell r="FM25">
            <v>9062.9620305664448</v>
          </cell>
          <cell r="FN25">
            <v>9816.4900637313694</v>
          </cell>
          <cell r="FO25">
            <v>14982.798257997949</v>
          </cell>
          <cell r="FP25">
            <v>15099.717532072706</v>
          </cell>
          <cell r="FQ25">
            <v>1137.6127607967064</v>
          </cell>
          <cell r="FR25">
            <v>12279.992509959055</v>
          </cell>
          <cell r="FS25">
            <v>9237.9574039561303</v>
          </cell>
          <cell r="FT25">
            <v>8553.9101519879478</v>
          </cell>
          <cell r="FU25">
            <v>7893.5844723986365</v>
          </cell>
          <cell r="FV25">
            <v>8698.4332345977637</v>
          </cell>
          <cell r="FW25">
            <v>8669.7767396550007</v>
          </cell>
        </row>
        <row r="26">
          <cell r="B26" t="str">
            <v>Co 114</v>
          </cell>
          <cell r="BH26">
            <v>3195.1</v>
          </cell>
          <cell r="BI26">
            <v>427.25</v>
          </cell>
          <cell r="BJ26">
            <v>712.09999999999945</v>
          </cell>
          <cell r="BK26">
            <v>5415.88</v>
          </cell>
          <cell r="BL26">
            <v>-591.13</v>
          </cell>
          <cell r="BM26">
            <v>4673.6499999999996</v>
          </cell>
          <cell r="BN26">
            <v>3282.91</v>
          </cell>
          <cell r="BO26">
            <v>4943.9661000000006</v>
          </cell>
          <cell r="BP26">
            <v>1297.3643000000002</v>
          </cell>
          <cell r="BQ26">
            <v>-2865.5047864622393</v>
          </cell>
          <cell r="BR26">
            <v>-2112.1906701376047</v>
          </cell>
          <cell r="BS26">
            <v>-2460.3040272343424</v>
          </cell>
          <cell r="BT26">
            <v>3091.6199887688881</v>
          </cell>
          <cell r="BU26">
            <v>328.3792680056722</v>
          </cell>
          <cell r="BV26">
            <v>8882.4352763682909</v>
          </cell>
          <cell r="BW26">
            <v>13634.337135103957</v>
          </cell>
          <cell r="BX26">
            <v>7544.0304774551405</v>
          </cell>
          <cell r="BY26">
            <v>11221.340143047142</v>
          </cell>
          <cell r="BZ26">
            <v>9794.7480973236743</v>
          </cell>
          <cell r="CA26">
            <v>13196.892521284341</v>
          </cell>
          <cell r="CB26">
            <v>9547.8589436916391</v>
          </cell>
          <cell r="CC26">
            <v>3624.9683555799493</v>
          </cell>
          <cell r="CD26">
            <v>4379.3720306717196</v>
          </cell>
          <cell r="CE26">
            <v>4086.0943131508593</v>
          </cell>
          <cell r="CF26">
            <v>9470.9582220670491</v>
          </cell>
          <cell r="CG26">
            <v>6712.1983353360629</v>
          </cell>
          <cell r="CH26">
            <v>7036.5306394305526</v>
          </cell>
          <cell r="CI26">
            <v>11837.737446856521</v>
          </cell>
          <cell r="CJ26">
            <v>5662.1214591642874</v>
          </cell>
          <cell r="CK26">
            <v>11037.915319482927</v>
          </cell>
          <cell r="CL26">
            <v>9574.3740820766652</v>
          </cell>
          <cell r="CM26">
            <v>12994.776348235342</v>
          </cell>
          <cell r="CN26">
            <v>9343.195674304181</v>
          </cell>
          <cell r="CO26">
            <v>3373.4992503641679</v>
          </cell>
          <cell r="CP26">
            <v>4128.225290953982</v>
          </cell>
          <cell r="CQ26">
            <v>3891.38121940358</v>
          </cell>
          <cell r="CR26">
            <v>9570.7507362098186</v>
          </cell>
          <cell r="CS26">
            <v>6758.686417493258</v>
          </cell>
          <cell r="CT26">
            <v>7096.1419156021102</v>
          </cell>
          <cell r="CU26">
            <v>12010.631992592389</v>
          </cell>
          <cell r="CV26">
            <v>5681.8920520979373</v>
          </cell>
          <cell r="CW26">
            <v>11193.035907931189</v>
          </cell>
          <cell r="CX26">
            <v>9687.3014053461156</v>
          </cell>
          <cell r="CY26">
            <v>13179.630695489373</v>
          </cell>
          <cell r="CZ26">
            <v>9453.6443454298369</v>
          </cell>
          <cell r="DA26">
            <v>3348.9934092827025</v>
          </cell>
          <cell r="DB26">
            <v>4119.1187323053509</v>
          </cell>
          <cell r="DC26">
            <v>5473.6858494764792</v>
          </cell>
          <cell r="DD26">
            <v>11336.909835618142</v>
          </cell>
          <cell r="DE26">
            <v>8470.2737853101335</v>
          </cell>
          <cell r="DF26">
            <v>8821.5684739374301</v>
          </cell>
          <cell r="DG26">
            <v>13851.869078691985</v>
          </cell>
          <cell r="DH26">
            <v>7366.3084276099826</v>
          </cell>
          <cell r="DI26">
            <v>13016.090998808428</v>
          </cell>
          <cell r="DJ26">
            <v>11467.185567691886</v>
          </cell>
          <cell r="DK26">
            <v>13374.279292949104</v>
          </cell>
          <cell r="DL26">
            <v>9572.8947993074071</v>
          </cell>
          <cell r="DM26">
            <v>4988.1903729261358</v>
          </cell>
          <cell r="DN26">
            <v>5774.0359942651003</v>
          </cell>
          <cell r="DO26">
            <v>5501.7155764416248</v>
          </cell>
          <cell r="DP26">
            <v>11485.76758069919</v>
          </cell>
          <cell r="DQ26">
            <v>8563.2964853516623</v>
          </cell>
          <cell r="DR26">
            <v>8929.1436556070621</v>
          </cell>
          <cell r="DS26">
            <v>14077.872122714176</v>
          </cell>
          <cell r="DT26">
            <v>7431.67041983135</v>
          </cell>
          <cell r="DU26">
            <v>13223.492279532098</v>
          </cell>
          <cell r="DV26">
            <v>11630.382934281864</v>
          </cell>
          <cell r="DW26">
            <v>13562.342089586033</v>
          </cell>
          <cell r="DX26">
            <v>9684.4918359349649</v>
          </cell>
          <cell r="DY26">
            <v>5007.1531655942163</v>
          </cell>
          <cell r="DZ26">
            <v>5809.506060377621</v>
          </cell>
          <cell r="EA26">
            <v>5528.6574726273211</v>
          </cell>
          <cell r="EB26">
            <v>11635.398731911342</v>
          </cell>
          <cell r="EC26">
            <v>8656.2596318214019</v>
          </cell>
          <cell r="ED26">
            <v>9036.9354506564305</v>
          </cell>
          <cell r="EE26">
            <v>14307.238272073671</v>
          </cell>
          <cell r="EF26">
            <v>7496.01228631704</v>
          </cell>
          <cell r="EG26">
            <v>13433.826541589664</v>
          </cell>
          <cell r="EH26">
            <v>11794.990908676016</v>
          </cell>
          <cell r="EI26">
            <v>13752.566011558558</v>
          </cell>
          <cell r="EJ26">
            <v>9796.200355992627</v>
          </cell>
          <cell r="EK26">
            <v>5024.8564424934311</v>
          </cell>
          <cell r="EL26">
            <v>5843.5640220328896</v>
          </cell>
          <cell r="EM26">
            <v>5553.9209923533117</v>
          </cell>
          <cell r="EN26">
            <v>11785.749257087969</v>
          </cell>
          <cell r="EO26">
            <v>8748.8642006778246</v>
          </cell>
          <cell r="EP26">
            <v>9144.8897169301199</v>
          </cell>
          <cell r="EQ26">
            <v>14539.753681650196</v>
          </cell>
          <cell r="ER26">
            <v>7559.2392133738194</v>
          </cell>
          <cell r="ES26">
            <v>13646.870029868969</v>
          </cell>
          <cell r="ET26">
            <v>11960.979436091835</v>
          </cell>
          <cell r="EU26">
            <v>13944.439857443609</v>
          </cell>
          <cell r="EV26">
            <v>9907.9599014409105</v>
          </cell>
          <cell r="EW26">
            <v>5040.7103916295664</v>
          </cell>
          <cell r="EX26">
            <v>5876.1148935044648</v>
          </cell>
          <cell r="EY26">
            <v>5577.8447424021324</v>
          </cell>
          <cell r="EZ26">
            <v>11936.763900551809</v>
          </cell>
          <cell r="FA26">
            <v>8841.2376590569584</v>
          </cell>
          <cell r="FB26">
            <v>9252.9479757475237</v>
          </cell>
          <cell r="FC26">
            <v>14775.641246693762</v>
          </cell>
          <cell r="FD26">
            <v>7621.2595323656442</v>
          </cell>
          <cell r="FE26">
            <v>13862.840050320257</v>
          </cell>
          <cell r="FF26">
            <v>12128.320402581028</v>
          </cell>
          <cell r="FG26">
            <v>14138.356448083894</v>
          </cell>
          <cell r="FH26">
            <v>10019.70448156867</v>
          </cell>
          <cell r="FI26">
            <v>5055.038486718573</v>
          </cell>
          <cell r="FJ26">
            <v>5907.0523435848363</v>
          </cell>
          <cell r="FK26">
            <v>5599.42272088356</v>
          </cell>
          <cell r="FL26">
            <v>12088.385947222683</v>
          </cell>
          <cell r="FM26">
            <v>8932.8847627810028</v>
          </cell>
          <cell r="FN26">
            <v>9361.0461180774728</v>
          </cell>
          <cell r="FO26">
            <v>15014.508004190488</v>
          </cell>
          <cell r="FP26">
            <v>7681.9716933616019</v>
          </cell>
          <cell r="FQ26">
            <v>14081.323007617677</v>
          </cell>
          <cell r="FR26">
            <v>12296.976763366609</v>
          </cell>
          <cell r="FS26">
            <v>14333.40380594634</v>
          </cell>
          <cell r="FT26">
            <v>10131.351636712527</v>
          </cell>
          <cell r="FU26">
            <v>5066.8661254947056</v>
          </cell>
          <cell r="FV26">
            <v>5936.2778346171526</v>
          </cell>
          <cell r="FW26">
            <v>5619.0060104682871</v>
          </cell>
        </row>
        <row r="27">
          <cell r="B27" t="str">
            <v>Co 117</v>
          </cell>
          <cell r="BH27">
            <v>5126.8599999999997</v>
          </cell>
          <cell r="BI27">
            <v>5088.1099999999997</v>
          </cell>
          <cell r="BJ27">
            <v>6150.49</v>
          </cell>
          <cell r="BK27">
            <v>-44.75</v>
          </cell>
          <cell r="BL27">
            <v>6979.29</v>
          </cell>
          <cell r="BM27">
            <v>1741.56</v>
          </cell>
          <cell r="BN27">
            <v>3233.71</v>
          </cell>
          <cell r="BO27">
            <v>7914.1525999999994</v>
          </cell>
          <cell r="BP27">
            <v>5584.7955000000002</v>
          </cell>
          <cell r="BQ27">
            <v>6962.4323867857929</v>
          </cell>
          <cell r="BR27">
            <v>6944.027748120764</v>
          </cell>
          <cell r="BS27">
            <v>6720.4139531499059</v>
          </cell>
          <cell r="BT27">
            <v>5095.3665283376331</v>
          </cell>
          <cell r="BU27">
            <v>5080.3172267904774</v>
          </cell>
          <cell r="BV27">
            <v>6168.7222459224449</v>
          </cell>
          <cell r="BW27">
            <v>624.45698827628803</v>
          </cell>
          <cell r="BX27">
            <v>7230.6438131635769</v>
          </cell>
          <cell r="BY27">
            <v>1576.0159232497945</v>
          </cell>
          <cell r="BZ27">
            <v>3072.0597584386533</v>
          </cell>
          <cell r="CA27">
            <v>7891.3395673929263</v>
          </cell>
          <cell r="CB27">
            <v>5535.0724082943416</v>
          </cell>
          <cell r="CC27">
            <v>7015.4626431232236</v>
          </cell>
          <cell r="CD27">
            <v>6883.8286675314521</v>
          </cell>
          <cell r="CE27">
            <v>6704.4743686157954</v>
          </cell>
          <cell r="CF27">
            <v>5040.9090372802657</v>
          </cell>
          <cell r="CG27">
            <v>5050.3269054006259</v>
          </cell>
          <cell r="CH27">
            <v>6134.6982010169168</v>
          </cell>
          <cell r="CI27">
            <v>458.04599675087047</v>
          </cell>
          <cell r="CJ27">
            <v>7193.7682270065307</v>
          </cell>
          <cell r="CK27">
            <v>1383.0818398431438</v>
          </cell>
          <cell r="CL27">
            <v>2883.3362767881654</v>
          </cell>
          <cell r="CM27">
            <v>7820.7808291762412</v>
          </cell>
          <cell r="CN27">
            <v>5436.9146671804465</v>
          </cell>
          <cell r="CO27">
            <v>7046.328715400693</v>
          </cell>
          <cell r="CP27">
            <v>6798.1278503289359</v>
          </cell>
          <cell r="CQ27">
            <v>6663.196741975531</v>
          </cell>
          <cell r="CR27">
            <v>9408.1999174075336</v>
          </cell>
          <cell r="CS27">
            <v>9426.2086559318814</v>
          </cell>
          <cell r="CT27">
            <v>10530.97104471178</v>
          </cell>
          <cell r="CU27">
            <v>4695.3349225429092</v>
          </cell>
          <cell r="CV27">
            <v>11610.247673457961</v>
          </cell>
          <cell r="CW27">
            <v>5629.7693701294247</v>
          </cell>
          <cell r="CX27">
            <v>7161.710913640105</v>
          </cell>
          <cell r="CY27">
            <v>12237.997216526479</v>
          </cell>
          <cell r="CZ27">
            <v>9796.980889136652</v>
          </cell>
          <cell r="DA27">
            <v>11482.188198812748</v>
          </cell>
          <cell r="DB27">
            <v>11189.00599835526</v>
          </cell>
          <cell r="DC27">
            <v>11046.273209475807</v>
          </cell>
          <cell r="DD27">
            <v>9555.5315959801064</v>
          </cell>
          <cell r="DE27">
            <v>9582.554987052732</v>
          </cell>
          <cell r="DF27">
            <v>10708.07691222929</v>
          </cell>
          <cell r="DG27">
            <v>4709.1429086346625</v>
          </cell>
          <cell r="DH27">
            <v>11808.163427664436</v>
          </cell>
          <cell r="DI27">
            <v>5652.889687774772</v>
          </cell>
          <cell r="DJ27">
            <v>7216.7211169066613</v>
          </cell>
          <cell r="DK27">
            <v>12435.589673250584</v>
          </cell>
          <cell r="DL27">
            <v>9935.9972196699473</v>
          </cell>
          <cell r="DM27">
            <v>11700.358549207444</v>
          </cell>
          <cell r="DN27">
            <v>11360.095698844178</v>
          </cell>
          <cell r="DO27">
            <v>11225.079595362866</v>
          </cell>
          <cell r="DP27">
            <v>11788.182458186729</v>
          </cell>
          <cell r="DQ27">
            <v>11824.660103546408</v>
          </cell>
          <cell r="DR27">
            <v>12971.316108908737</v>
          </cell>
          <cell r="DS27">
            <v>6803.9493302413794</v>
          </cell>
          <cell r="DT27">
            <v>14092.134818421155</v>
          </cell>
          <cell r="DU27">
            <v>7756.913876498219</v>
          </cell>
          <cell r="DV27">
            <v>9353.5576405344145</v>
          </cell>
          <cell r="DW27">
            <v>14719.136612819613</v>
          </cell>
          <cell r="DX27">
            <v>12159.503286091331</v>
          </cell>
          <cell r="DY27">
            <v>14006.431735853454</v>
          </cell>
          <cell r="DZ27">
            <v>13616.908113536134</v>
          </cell>
          <cell r="EA27">
            <v>13490.078764854479</v>
          </cell>
          <cell r="EB27">
            <v>12001.529630507881</v>
          </cell>
          <cell r="EC27">
            <v>12047.917829398279</v>
          </cell>
          <cell r="ED27">
            <v>13216.09005946921</v>
          </cell>
          <cell r="EE27">
            <v>6875.710308360095</v>
          </cell>
          <cell r="EF27">
            <v>14358.259063443205</v>
          </cell>
          <cell r="EG27">
            <v>7837.7869757382605</v>
          </cell>
          <cell r="EH27">
            <v>9468.1595177202616</v>
          </cell>
          <cell r="EI27">
            <v>14984.936684259048</v>
          </cell>
          <cell r="EJ27">
            <v>12363.758734540126</v>
          </cell>
          <cell r="EK27">
            <v>14295.367558388602</v>
          </cell>
          <cell r="EL27">
            <v>13854.324756333859</v>
          </cell>
          <cell r="EM27">
            <v>13736.172946926972</v>
          </cell>
          <cell r="EN27">
            <v>12218.509773680318</v>
          </cell>
          <cell r="EO27">
            <v>12275.282592821353</v>
          </cell>
          <cell r="EP27">
            <v>13465.569061777602</v>
          </cell>
          <cell r="EQ27">
            <v>6947.2249625251188</v>
          </cell>
          <cell r="ER27">
            <v>14629.481389571638</v>
          </cell>
          <cell r="ES27">
            <v>7918.2961198349749</v>
          </cell>
          <cell r="ET27">
            <v>9582.6854736267087</v>
          </cell>
          <cell r="EU27">
            <v>15254.7849684791</v>
          </cell>
          <cell r="EV27">
            <v>12570.521801337125</v>
          </cell>
          <cell r="EW27">
            <v>14590.426712284696</v>
          </cell>
          <cell r="EX27">
            <v>14095.523461551034</v>
          </cell>
          <cell r="EY27">
            <v>13986.997302298341</v>
          </cell>
          <cell r="EZ27">
            <v>12439.381220442368</v>
          </cell>
          <cell r="FA27">
            <v>12507.029432543937</v>
          </cell>
          <cell r="FB27">
            <v>13719.402845098477</v>
          </cell>
          <cell r="FC27">
            <v>7018.000527258062</v>
          </cell>
          <cell r="FD27">
            <v>14905.461546305112</v>
          </cell>
          <cell r="FE27">
            <v>7997.9406769352881</v>
          </cell>
          <cell r="FF27">
            <v>9697.2950525418419</v>
          </cell>
          <cell r="FG27">
            <v>15529.214644251932</v>
          </cell>
          <cell r="FH27">
            <v>12780.713953794386</v>
          </cell>
          <cell r="FI27">
            <v>14892.168325225899</v>
          </cell>
          <cell r="FJ27">
            <v>14340.974050239076</v>
          </cell>
          <cell r="FK27">
            <v>14241.726040952168</v>
          </cell>
          <cell r="FL27">
            <v>12663.780680465425</v>
          </cell>
          <cell r="FM27">
            <v>12742.813888099721</v>
          </cell>
          <cell r="FN27">
            <v>13977.885674893811</v>
          </cell>
          <cell r="FO27">
            <v>7088.1843135680037</v>
          </cell>
          <cell r="FP27">
            <v>15186.697923895372</v>
          </cell>
          <cell r="FQ27">
            <v>8077.0497990693093</v>
          </cell>
          <cell r="FR27">
            <v>9812.118945414215</v>
          </cell>
          <cell r="FS27">
            <v>15808.708059808328</v>
          </cell>
          <cell r="FT27">
            <v>12993.487213343726</v>
          </cell>
          <cell r="FU27">
            <v>15199.859607830229</v>
          </cell>
          <cell r="FV27">
            <v>14589.857033642882</v>
          </cell>
          <cell r="FW27">
            <v>14500.878641005385</v>
          </cell>
        </row>
        <row r="28">
          <cell r="B28" t="str">
            <v>Co 118</v>
          </cell>
          <cell r="BH28">
            <v>1012.78</v>
          </cell>
          <cell r="BI28">
            <v>3554.57</v>
          </cell>
          <cell r="BJ28">
            <v>6879.05</v>
          </cell>
          <cell r="BK28">
            <v>696.36000000000058</v>
          </cell>
          <cell r="BL28">
            <v>1688.19</v>
          </cell>
          <cell r="BM28">
            <v>2507.17</v>
          </cell>
          <cell r="BN28">
            <v>11073.2</v>
          </cell>
          <cell r="BO28">
            <v>7340.8035999999993</v>
          </cell>
          <cell r="BP28">
            <v>6274.0216000000037</v>
          </cell>
          <cell r="BQ28">
            <v>1557.0119518714655</v>
          </cell>
          <cell r="BR28">
            <v>3182.9962514274048</v>
          </cell>
          <cell r="BS28">
            <v>4269.045889288438</v>
          </cell>
          <cell r="BT28">
            <v>738.68947406682855</v>
          </cell>
          <cell r="BU28">
            <v>3349.0831436657663</v>
          </cell>
          <cell r="BV28">
            <v>13994.187226879387</v>
          </cell>
          <cell r="BW28">
            <v>7680.6374944865966</v>
          </cell>
          <cell r="BX28">
            <v>8744.3109386270571</v>
          </cell>
          <cell r="BY28">
            <v>7863.0898243050106</v>
          </cell>
          <cell r="BZ28">
            <v>16514.673558990809</v>
          </cell>
          <cell r="CA28">
            <v>14615.054422625413</v>
          </cell>
          <cell r="CB28">
            <v>13571.62501666639</v>
          </cell>
          <cell r="CC28">
            <v>6968.0379892157544</v>
          </cell>
          <cell r="CD28">
            <v>8621.2442173366435</v>
          </cell>
          <cell r="CE28">
            <v>9830.471752263682</v>
          </cell>
          <cell r="CF28">
            <v>5920.9434898557192</v>
          </cell>
          <cell r="CG28">
            <v>8602.2397083389769</v>
          </cell>
          <cell r="CH28">
            <v>11902.356509299934</v>
          </cell>
          <cell r="CI28">
            <v>5454.2694202336461</v>
          </cell>
          <cell r="CJ28">
            <v>6592.1770876714836</v>
          </cell>
          <cell r="CK28">
            <v>7293.3242764939023</v>
          </cell>
          <cell r="CL28">
            <v>16033.265699295758</v>
          </cell>
          <cell r="CM28">
            <v>14130.289695113303</v>
          </cell>
          <cell r="CN28">
            <v>13111.422201116864</v>
          </cell>
          <cell r="CO28">
            <v>6435.9489317795706</v>
          </cell>
          <cell r="CP28">
            <v>8117.4533688297233</v>
          </cell>
          <cell r="CQ28">
            <v>9451.6164481517444</v>
          </cell>
          <cell r="CR28">
            <v>5850.9849287410616</v>
          </cell>
          <cell r="CS28">
            <v>8610.2564922981401</v>
          </cell>
          <cell r="CT28">
            <v>11972.180628757258</v>
          </cell>
          <cell r="CU28">
            <v>5348.9478920924121</v>
          </cell>
          <cell r="CV28">
            <v>6535.1105880113355</v>
          </cell>
          <cell r="CW28">
            <v>7238.0115715786997</v>
          </cell>
          <cell r="CX28">
            <v>16183.094012831752</v>
          </cell>
          <cell r="CY28">
            <v>14234.664708128486</v>
          </cell>
          <cell r="CZ28">
            <v>21314.962421048258</v>
          </cell>
          <cell r="DA28">
            <v>14481.306476747515</v>
          </cell>
          <cell r="DB28">
            <v>16206.166358876275</v>
          </cell>
          <cell r="DC28">
            <v>17424.598065112285</v>
          </cell>
          <cell r="DD28">
            <v>13885.361376157092</v>
          </cell>
          <cell r="DE28">
            <v>16724.898266170007</v>
          </cell>
          <cell r="DF28">
            <v>20149.736601215805</v>
          </cell>
          <cell r="DG28">
            <v>13346.469505879562</v>
          </cell>
          <cell r="DH28">
            <v>14582.615696277688</v>
          </cell>
          <cell r="DI28">
            <v>15286.940489789449</v>
          </cell>
          <cell r="DJ28">
            <v>24442.177721595712</v>
          </cell>
          <cell r="DK28">
            <v>22447.486611790519</v>
          </cell>
          <cell r="DL28">
            <v>21562.830524359433</v>
          </cell>
          <cell r="DM28">
            <v>14567.086871838292</v>
          </cell>
          <cell r="DN28">
            <v>16336.470646719175</v>
          </cell>
          <cell r="DO28">
            <v>17575.397253147541</v>
          </cell>
          <cell r="DP28">
            <v>13959.637133883763</v>
          </cell>
          <cell r="DQ28">
            <v>16881.800030001672</v>
          </cell>
          <cell r="DR28">
            <v>20370.68183761516</v>
          </cell>
          <cell r="DS28">
            <v>13382.348087112892</v>
          </cell>
          <cell r="DT28">
            <v>14670.267494226769</v>
          </cell>
          <cell r="DU28">
            <v>15375.658425625763</v>
          </cell>
          <cell r="DV28">
            <v>24746.192870090192</v>
          </cell>
          <cell r="DW28">
            <v>22704.418191065561</v>
          </cell>
          <cell r="DX28">
            <v>26706.785425685863</v>
          </cell>
          <cell r="DY28">
            <v>19544.95133554671</v>
          </cell>
          <cell r="DZ28">
            <v>21360.044439416826</v>
          </cell>
          <cell r="EA28">
            <v>22619.759130954382</v>
          </cell>
          <cell r="EB28">
            <v>18925.46090468554</v>
          </cell>
          <cell r="EC28">
            <v>21932.671104885372</v>
          </cell>
          <cell r="ED28">
            <v>25486.745970940548</v>
          </cell>
          <cell r="EE28">
            <v>18308.179614366763</v>
          </cell>
          <cell r="EF28">
            <v>19649.715266849533</v>
          </cell>
          <cell r="EG28">
            <v>20355.806226950983</v>
          </cell>
          <cell r="EH28">
            <v>29946.905274137232</v>
          </cell>
          <cell r="EI28">
            <v>27857.19985593875</v>
          </cell>
          <cell r="EJ28">
            <v>27052.831767395797</v>
          </cell>
          <cell r="EK28">
            <v>19720.8120603272</v>
          </cell>
          <cell r="EL28">
            <v>21582.83333857025</v>
          </cell>
          <cell r="EM28">
            <v>22863.626854125483</v>
          </cell>
          <cell r="EN28">
            <v>19088.71869022067</v>
          </cell>
          <cell r="EO28">
            <v>22183.47998940153</v>
          </cell>
          <cell r="EP28">
            <v>25803.911666465403</v>
          </cell>
          <cell r="EQ28">
            <v>18429.789168320549</v>
          </cell>
          <cell r="ER28">
            <v>19827.056481335869</v>
          </cell>
          <cell r="ES28">
            <v>20533.458633708156</v>
          </cell>
          <cell r="ET28">
            <v>30350.530612234699</v>
          </cell>
          <cell r="EU28">
            <v>28212.273601173747</v>
          </cell>
          <cell r="EV28">
            <v>27888.279712717216</v>
          </cell>
          <cell r="EW28">
            <v>21978.090246726981</v>
          </cell>
          <cell r="EX28">
            <v>23888.306645847551</v>
          </cell>
          <cell r="EY28">
            <v>25190.478346134671</v>
          </cell>
          <cell r="EZ28">
            <v>21332.595877177315</v>
          </cell>
          <cell r="FA28">
            <v>24517.480653124388</v>
          </cell>
          <cell r="FB28">
            <v>28205.455569606376</v>
          </cell>
          <cell r="FC28">
            <v>20630.302701077257</v>
          </cell>
          <cell r="FD28">
            <v>22084.858728182506</v>
          </cell>
          <cell r="FE28">
            <v>22791.169073608922</v>
          </cell>
          <cell r="FF28">
            <v>32839.754614215912</v>
          </cell>
          <cell r="FG28">
            <v>29056.124834405593</v>
          </cell>
          <cell r="FH28">
            <v>28252.544091976681</v>
          </cell>
          <cell r="FI28">
            <v>22211.927176332778</v>
          </cell>
          <cell r="FJ28">
            <v>24171.622625800472</v>
          </cell>
          <cell r="FK28">
            <v>25495.469507667625</v>
          </cell>
          <cell r="FL28">
            <v>21552.464713696536</v>
          </cell>
          <cell r="FM28">
            <v>24830.117389500403</v>
          </cell>
          <cell r="FN28">
            <v>28586.836663089234</v>
          </cell>
          <cell r="FO28">
            <v>20805.037017390263</v>
          </cell>
          <cell r="FP28">
            <v>22319.122486217166</v>
          </cell>
          <cell r="FQ28">
            <v>23024.902809048948</v>
          </cell>
          <cell r="FR28">
            <v>33310.693135424706</v>
          </cell>
          <cell r="FS28">
            <v>29428.837117312665</v>
          </cell>
          <cell r="FT28">
            <v>28619.260915190265</v>
          </cell>
          <cell r="FU28">
            <v>22444.382555312626</v>
          </cell>
          <cell r="FV28">
            <v>24455.295282740088</v>
          </cell>
          <cell r="FW28">
            <v>25801.131450333607</v>
          </cell>
        </row>
        <row r="29">
          <cell r="B29" t="str">
            <v>Co 119</v>
          </cell>
          <cell r="BH29">
            <v>14939.06</v>
          </cell>
          <cell r="BI29">
            <v>77336.36</v>
          </cell>
          <cell r="BJ29">
            <v>38938.17</v>
          </cell>
          <cell r="BK29">
            <v>17504.27</v>
          </cell>
          <cell r="BL29">
            <v>37399.89</v>
          </cell>
          <cell r="BM29">
            <v>15521.95</v>
          </cell>
          <cell r="BN29">
            <v>67198.570000000007</v>
          </cell>
          <cell r="BO29">
            <v>58360.129400000013</v>
          </cell>
          <cell r="BP29">
            <v>43692.707600000009</v>
          </cell>
          <cell r="BQ29">
            <v>45818.870557077731</v>
          </cell>
          <cell r="BR29">
            <v>35425.01836177861</v>
          </cell>
          <cell r="BS29">
            <v>35809.35004466799</v>
          </cell>
          <cell r="BT29">
            <v>35244.071336269779</v>
          </cell>
          <cell r="BU29">
            <v>76774.293589971901</v>
          </cell>
          <cell r="BV29">
            <v>38254.164401493632</v>
          </cell>
          <cell r="BW29">
            <v>16776.42031979384</v>
          </cell>
          <cell r="BX29">
            <v>36806.354882406376</v>
          </cell>
          <cell r="BY29">
            <v>14478.810897836585</v>
          </cell>
          <cell r="BZ29">
            <v>66426.858997693096</v>
          </cell>
          <cell r="CA29">
            <v>58614.630594137416</v>
          </cell>
          <cell r="CB29">
            <v>43777.60224864215</v>
          </cell>
          <cell r="CC29">
            <v>45260.767860603592</v>
          </cell>
          <cell r="CD29">
            <v>34824.054102332077</v>
          </cell>
          <cell r="CE29">
            <v>35787.867947923769</v>
          </cell>
          <cell r="CF29">
            <v>33597.865248247996</v>
          </cell>
          <cell r="CG29">
            <v>75377.16771342291</v>
          </cell>
          <cell r="CH29">
            <v>36732.468918632265</v>
          </cell>
          <cell r="CI29">
            <v>15210.594206023292</v>
          </cell>
          <cell r="CJ29">
            <v>35380.357970414618</v>
          </cell>
          <cell r="CK29">
            <v>12590.482299365038</v>
          </cell>
          <cell r="CL29">
            <v>64819.085125424215</v>
          </cell>
          <cell r="CM29">
            <v>57150.697722718476</v>
          </cell>
          <cell r="CN29">
            <v>42160.341660001301</v>
          </cell>
          <cell r="CO29">
            <v>43812.671456720229</v>
          </cell>
          <cell r="CP29">
            <v>33332.888778489927</v>
          </cell>
          <cell r="CQ29">
            <v>34885.815464805622</v>
          </cell>
          <cell r="CR29">
            <v>33726.241605326984</v>
          </cell>
          <cell r="CS29">
            <v>76426.675102373993</v>
          </cell>
          <cell r="CT29">
            <v>36966.344119205154</v>
          </cell>
          <cell r="CU29">
            <v>14998.911169503117</v>
          </cell>
          <cell r="CV29">
            <v>35620.033388557669</v>
          </cell>
          <cell r="CW29">
            <v>12215.985042235654</v>
          </cell>
          <cell r="CX29">
            <v>65585.508978657104</v>
          </cell>
          <cell r="CY29">
            <v>57787.742748747718</v>
          </cell>
          <cell r="CZ29">
            <v>42381.24121372401</v>
          </cell>
          <cell r="DA29">
            <v>44124.730141665736</v>
          </cell>
          <cell r="DB29">
            <v>33420.605391860205</v>
          </cell>
          <cell r="DC29">
            <v>34453.814267336158</v>
          </cell>
          <cell r="DD29">
            <v>33784.083943982143</v>
          </cell>
          <cell r="DE29">
            <v>77426.636089144085</v>
          </cell>
          <cell r="DF29">
            <v>37133.062855677941</v>
          </cell>
          <cell r="DG29">
            <v>14710.704424964431</v>
          </cell>
          <cell r="DH29">
            <v>35793.643586035629</v>
          </cell>
          <cell r="DI29">
            <v>11758.144264903094</v>
          </cell>
          <cell r="DJ29">
            <v>66294.300327217527</v>
          </cell>
          <cell r="DK29">
            <v>58366.874537530966</v>
          </cell>
          <cell r="DL29">
            <v>51665.388750471167</v>
          </cell>
          <cell r="DM29">
            <v>53503.597159463876</v>
          </cell>
          <cell r="DN29">
            <v>42570.238624349404</v>
          </cell>
          <cell r="DO29">
            <v>43637.160395828789</v>
          </cell>
          <cell r="DP29">
            <v>42900.001052151238</v>
          </cell>
          <cell r="DQ29">
            <v>87506.393935424203</v>
          </cell>
          <cell r="DR29">
            <v>46361.595426071348</v>
          </cell>
          <cell r="DS29">
            <v>23474.72730849131</v>
          </cell>
          <cell r="DT29">
            <v>45030.210679418611</v>
          </cell>
          <cell r="DU29">
            <v>20345.701293415754</v>
          </cell>
          <cell r="DV29">
            <v>76074.806382614886</v>
          </cell>
          <cell r="DW29">
            <v>68017.219355476118</v>
          </cell>
          <cell r="DX29">
            <v>52044.489198323099</v>
          </cell>
          <cell r="DY29">
            <v>53981.11170021211</v>
          </cell>
          <cell r="DZ29">
            <v>42813.455230327338</v>
          </cell>
          <cell r="EA29">
            <v>43915.152389884133</v>
          </cell>
          <cell r="EB29">
            <v>43106.329708089084</v>
          </cell>
          <cell r="EC29">
            <v>88698.084358041728</v>
          </cell>
          <cell r="ED29">
            <v>46683.901634414462</v>
          </cell>
          <cell r="EE29">
            <v>23322.773239133232</v>
          </cell>
          <cell r="EF29">
            <v>45361.761683206925</v>
          </cell>
          <cell r="EG29">
            <v>20010.225392143431</v>
          </cell>
          <cell r="EH29">
            <v>76959.187122575182</v>
          </cell>
          <cell r="EI29">
            <v>68771.637238793512</v>
          </cell>
          <cell r="EJ29">
            <v>64824.126135347076</v>
          </cell>
          <cell r="EK29">
            <v>66863.028957963848</v>
          </cell>
          <cell r="EL29">
            <v>55455.899455329127</v>
          </cell>
          <cell r="EM29">
            <v>56593.449116379692</v>
          </cell>
          <cell r="EN29">
            <v>55708.789399056404</v>
          </cell>
          <cell r="EO29">
            <v>102308.66393612076</v>
          </cell>
          <cell r="EP29">
            <v>59405.858721830227</v>
          </cell>
          <cell r="EQ29">
            <v>35560.469249486523</v>
          </cell>
          <cell r="ER29">
            <v>58094.405351167967</v>
          </cell>
          <cell r="ES29">
            <v>32057.300647836339</v>
          </cell>
          <cell r="ET29">
            <v>90253.68580593566</v>
          </cell>
          <cell r="EU29">
            <v>81935.065414209763</v>
          </cell>
          <cell r="EV29">
            <v>65431.741406645167</v>
          </cell>
          <cell r="EW29">
            <v>67576.826627730945</v>
          </cell>
          <cell r="EX29">
            <v>55924.99335391388</v>
          </cell>
          <cell r="EY29">
            <v>57099.973587188957</v>
          </cell>
          <cell r="EZ29">
            <v>56134.010585671742</v>
          </cell>
          <cell r="FA29">
            <v>103765.05459063855</v>
          </cell>
          <cell r="FB29">
            <v>59954.842914774141</v>
          </cell>
          <cell r="FC29">
            <v>35614.982551759749</v>
          </cell>
          <cell r="FD29">
            <v>58654.98204292007</v>
          </cell>
          <cell r="FE29">
            <v>31913.260007582387</v>
          </cell>
          <cell r="FF29">
            <v>91385.45722045179</v>
          </cell>
          <cell r="FG29">
            <v>82936.002731049492</v>
          </cell>
          <cell r="FH29">
            <v>74090.310909500025</v>
          </cell>
          <cell r="FI29">
            <v>76346.046309384343</v>
          </cell>
          <cell r="FJ29">
            <v>64444.08198914853</v>
          </cell>
          <cell r="FK29">
            <v>65657.194059199246</v>
          </cell>
          <cell r="FL29">
            <v>64605.519896009093</v>
          </cell>
          <cell r="FM29">
            <v>113291.31139559546</v>
          </cell>
          <cell r="FN29">
            <v>68553.827998676192</v>
          </cell>
          <cell r="FO29">
            <v>43709.123593075274</v>
          </cell>
          <cell r="FP29">
            <v>67267.166939041344</v>
          </cell>
          <cell r="FQ29">
            <v>39801.378083365547</v>
          </cell>
          <cell r="FR29">
            <v>100577.86935676049</v>
          </cell>
          <cell r="FS29">
            <v>91997.589515146115</v>
          </cell>
          <cell r="FT29">
            <v>74846.632799307481</v>
          </cell>
          <cell r="FU29">
            <v>77216.462587660411</v>
          </cell>
          <cell r="FV29">
            <v>65059.245037736669</v>
          </cell>
          <cell r="FW29">
            <v>66311.324386127933</v>
          </cell>
        </row>
        <row r="30">
          <cell r="B30" t="str">
            <v>Co 120</v>
          </cell>
          <cell r="BH30">
            <v>-268.84999999999945</v>
          </cell>
          <cell r="BI30">
            <v>-3285.21</v>
          </cell>
          <cell r="BJ30">
            <v>597.42999999999995</v>
          </cell>
          <cell r="BK30">
            <v>3054.73</v>
          </cell>
          <cell r="BL30">
            <v>4241.3100000000004</v>
          </cell>
          <cell r="BM30">
            <v>4701.45</v>
          </cell>
          <cell r="BN30">
            <v>1680.76</v>
          </cell>
          <cell r="BO30">
            <v>-697.05639999999948</v>
          </cell>
          <cell r="BP30">
            <v>-1077.3979999999992</v>
          </cell>
          <cell r="BQ30">
            <v>-2206.8679758585185</v>
          </cell>
          <cell r="BR30">
            <v>-1247.2528071677962</v>
          </cell>
          <cell r="BS30">
            <v>-1031.0029673450308</v>
          </cell>
          <cell r="BT30">
            <v>-343.54172817668314</v>
          </cell>
          <cell r="BU30">
            <v>-3443.2630890108821</v>
          </cell>
          <cell r="BV30">
            <v>10957.060475070713</v>
          </cell>
          <cell r="BW30">
            <v>13492.853659706958</v>
          </cell>
          <cell r="BX30">
            <v>14721.933634048097</v>
          </cell>
          <cell r="BY30">
            <v>13518.430434950136</v>
          </cell>
          <cell r="BZ30">
            <v>10357.22363278661</v>
          </cell>
          <cell r="CA30">
            <v>9705.9576183166719</v>
          </cell>
          <cell r="CB30">
            <v>9327.1521470154566</v>
          </cell>
          <cell r="CC30">
            <v>6401.9311210774686</v>
          </cell>
          <cell r="CD30">
            <v>7359.8794231224019</v>
          </cell>
          <cell r="CE30">
            <v>7636.465386691003</v>
          </cell>
          <cell r="CF30">
            <v>8238.3438806000049</v>
          </cell>
          <cell r="CG30">
            <v>5052.4787505359</v>
          </cell>
          <cell r="CH30">
            <v>9139.9854454727356</v>
          </cell>
          <cell r="CI30">
            <v>11756.351029145062</v>
          </cell>
          <cell r="CJ30">
            <v>13029.43471205789</v>
          </cell>
          <cell r="CK30">
            <v>13445.678902964915</v>
          </cell>
          <cell r="CL30">
            <v>10139.968826412385</v>
          </cell>
          <cell r="CM30">
            <v>9497.6626946086253</v>
          </cell>
          <cell r="CN30">
            <v>9120.9270741260389</v>
          </cell>
          <cell r="CO30">
            <v>6106.6706019313497</v>
          </cell>
          <cell r="CP30">
            <v>7062.3541802027557</v>
          </cell>
          <cell r="CQ30">
            <v>7400.9340582986169</v>
          </cell>
          <cell r="CR30">
            <v>8325.8993879050213</v>
          </cell>
          <cell r="CS30">
            <v>5046.8352079934994</v>
          </cell>
          <cell r="CT30">
            <v>9251.7734807221004</v>
          </cell>
          <cell r="CU30">
            <v>11948.223759829911</v>
          </cell>
          <cell r="CV30">
            <v>13262.121722672804</v>
          </cell>
          <cell r="CW30">
            <v>13687.010832242315</v>
          </cell>
          <cell r="CX30">
            <v>10265.815534037549</v>
          </cell>
          <cell r="CY30">
            <v>9610.5764128044812</v>
          </cell>
          <cell r="CZ30">
            <v>9227.5289955871576</v>
          </cell>
          <cell r="DA30">
            <v>6121.7349980252347</v>
          </cell>
          <cell r="DB30">
            <v>7096.4426483575953</v>
          </cell>
          <cell r="DC30">
            <v>9044.5512716135418</v>
          </cell>
          <cell r="DD30">
            <v>10079.701028312438</v>
          </cell>
          <cell r="DE30">
            <v>6704.9194912211769</v>
          </cell>
          <cell r="DF30">
            <v>11030.476722712385</v>
          </cell>
          <cell r="DG30">
            <v>13809.674981489419</v>
          </cell>
          <cell r="DH30">
            <v>15165.179214517331</v>
          </cell>
          <cell r="DI30">
            <v>15599.380157619948</v>
          </cell>
          <cell r="DJ30">
            <v>12058.427342855364</v>
          </cell>
          <cell r="DK30">
            <v>9731.9432629189323</v>
          </cell>
          <cell r="DL30">
            <v>9341.4758068455158</v>
          </cell>
          <cell r="DM30">
            <v>7801.3397099359754</v>
          </cell>
          <cell r="DN30">
            <v>8794.4394485268149</v>
          </cell>
          <cell r="DO30">
            <v>9131.3472275133081</v>
          </cell>
          <cell r="DP30">
            <v>10216.563328572276</v>
          </cell>
          <cell r="DQ30">
            <v>6742.7738783632685</v>
          </cell>
          <cell r="DR30">
            <v>11192.930764759116</v>
          </cell>
          <cell r="DS30">
            <v>14056.923327470788</v>
          </cell>
          <cell r="DT30">
            <v>15455.796884835943</v>
          </cell>
          <cell r="DU30">
            <v>15899.048246315682</v>
          </cell>
          <cell r="DV30">
            <v>12234.871291502897</v>
          </cell>
          <cell r="DW30">
            <v>9845.5165875227649</v>
          </cell>
          <cell r="DX30">
            <v>9448.4760969911149</v>
          </cell>
          <cell r="DY30">
            <v>7861.0315505431136</v>
          </cell>
          <cell r="DZ30">
            <v>8873.8401730066471</v>
          </cell>
          <cell r="EA30">
            <v>9217.8160743538501</v>
          </cell>
          <cell r="EB30">
            <v>10354.11916950687</v>
          </cell>
          <cell r="EC30">
            <v>6778.8531744173506</v>
          </cell>
          <cell r="ED30">
            <v>11356.786860499773</v>
          </cell>
          <cell r="EE30">
            <v>14308.6058940566</v>
          </cell>
          <cell r="EF30">
            <v>15751.745828397801</v>
          </cell>
          <cell r="EG30">
            <v>16204.696324398343</v>
          </cell>
          <cell r="EH30">
            <v>12412.802535191395</v>
          </cell>
          <cell r="EI30">
            <v>9959.6777843738419</v>
          </cell>
          <cell r="EJ30">
            <v>9555.008582933162</v>
          </cell>
          <cell r="EK30">
            <v>7919.7781441468251</v>
          </cell>
          <cell r="EL30">
            <v>8951.7269652936757</v>
          </cell>
          <cell r="EM30">
            <v>9303.3712843215108</v>
          </cell>
          <cell r="EN30">
            <v>10492.771329735122</v>
          </cell>
          <cell r="EO30">
            <v>6812.8060940024061</v>
          </cell>
          <cell r="EP30">
            <v>11522.468428304968</v>
          </cell>
          <cell r="EQ30">
            <v>14564.550483159035</v>
          </cell>
          <cell r="ER30">
            <v>16053.562913715068</v>
          </cell>
          <cell r="ES30">
            <v>16516.198502137999</v>
          </cell>
          <cell r="ET30">
            <v>12592.633867766224</v>
          </cell>
          <cell r="EU30">
            <v>10073.440407169595</v>
          </cell>
          <cell r="EV30">
            <v>9661.931838888604</v>
          </cell>
          <cell r="EW30">
            <v>7976.542455735751</v>
          </cell>
          <cell r="EX30">
            <v>9028.9142684105227</v>
          </cell>
          <cell r="EY30">
            <v>9387.4788610831256</v>
          </cell>
          <cell r="EZ30">
            <v>10632.255548960029</v>
          </cell>
          <cell r="FA30">
            <v>6844.2964342658579</v>
          </cell>
          <cell r="FB30">
            <v>11689.732584165848</v>
          </cell>
          <cell r="FC30">
            <v>14824.614629482383</v>
          </cell>
          <cell r="FD30">
            <v>16361.133609485145</v>
          </cell>
          <cell r="FE30">
            <v>16833.46613307314</v>
          </cell>
          <cell r="FF30">
            <v>12774.123307007012</v>
          </cell>
          <cell r="FG30">
            <v>10187.631412344388</v>
          </cell>
          <cell r="FH30">
            <v>9768.709743704092</v>
          </cell>
          <cell r="FI30">
            <v>8032.1049894630378</v>
          </cell>
          <cell r="FJ30">
            <v>9104.8225222821566</v>
          </cell>
          <cell r="FK30">
            <v>9470.9140205750227</v>
          </cell>
          <cell r="FL30">
            <v>10772.531007348829</v>
          </cell>
          <cell r="FM30">
            <v>6873.6055545431809</v>
          </cell>
          <cell r="FN30">
            <v>11858.555267153473</v>
          </cell>
          <cell r="FO30">
            <v>15089.277315194719</v>
          </cell>
          <cell r="FP30">
            <v>16674.561904176677</v>
          </cell>
          <cell r="FQ30">
            <v>17157.013765311181</v>
          </cell>
          <cell r="FR30">
            <v>12957.241566653161</v>
          </cell>
          <cell r="FS30">
            <v>10301.721056880026</v>
          </cell>
          <cell r="FT30">
            <v>9875.2580878337612</v>
          </cell>
          <cell r="FU30">
            <v>8085.8965569376523</v>
          </cell>
          <cell r="FV30">
            <v>9179.3440293335352</v>
          </cell>
          <cell r="FW30">
            <v>9553.1283525313775</v>
          </cell>
        </row>
        <row r="31">
          <cell r="B31" t="str">
            <v>Co 121</v>
          </cell>
          <cell r="BH31">
            <v>8043.17</v>
          </cell>
          <cell r="BI31">
            <v>3987.01</v>
          </cell>
          <cell r="BJ31">
            <v>-577.51000000000204</v>
          </cell>
          <cell r="BK31">
            <v>5362.5</v>
          </cell>
          <cell r="BL31">
            <v>25039.599999999999</v>
          </cell>
          <cell r="BM31">
            <v>-1732.3</v>
          </cell>
          <cell r="BN31">
            <v>3247.9099999999889</v>
          </cell>
          <cell r="BO31">
            <v>9154.6105000000025</v>
          </cell>
          <cell r="BP31">
            <v>6358.6202000000048</v>
          </cell>
          <cell r="BQ31">
            <v>437.75772714905179</v>
          </cell>
          <cell r="BR31">
            <v>763.75710232080746</v>
          </cell>
          <cell r="BS31">
            <v>1508.1943922833889</v>
          </cell>
          <cell r="BT31">
            <v>24472.892124134392</v>
          </cell>
          <cell r="BU31">
            <v>20629.672923311238</v>
          </cell>
          <cell r="BV31">
            <v>15767.011283757616</v>
          </cell>
          <cell r="BW31">
            <v>21818.829844930027</v>
          </cell>
          <cell r="BX31">
            <v>41666.625817467058</v>
          </cell>
          <cell r="BY31">
            <v>14814.702179587097</v>
          </cell>
          <cell r="BZ31">
            <v>19544.031096913255</v>
          </cell>
          <cell r="CA31">
            <v>27732.287789288683</v>
          </cell>
          <cell r="CB31">
            <v>24938.472516485825</v>
          </cell>
          <cell r="CC31">
            <v>16825.41314879815</v>
          </cell>
          <cell r="CD31">
            <v>17149.505959401933</v>
          </cell>
          <cell r="CE31">
            <v>19912.012390146025</v>
          </cell>
          <cell r="CF31">
            <v>23456.586482757528</v>
          </cell>
          <cell r="CG31">
            <v>19833.792863148738</v>
          </cell>
          <cell r="CH31">
            <v>14664.407837133876</v>
          </cell>
          <cell r="CI31">
            <v>20831.997544775375</v>
          </cell>
          <cell r="CJ31">
            <v>40856.692516250521</v>
          </cell>
          <cell r="CK31">
            <v>13922.69347877946</v>
          </cell>
          <cell r="CL31">
            <v>18394.699614807629</v>
          </cell>
          <cell r="CM31">
            <v>26652.782698655836</v>
          </cell>
          <cell r="CN31">
            <v>23861.937858435878</v>
          </cell>
          <cell r="CO31">
            <v>15717.174980269105</v>
          </cell>
          <cell r="CP31">
            <v>16039.937607373904</v>
          </cell>
          <cell r="CQ31">
            <v>19208.287771570132</v>
          </cell>
          <cell r="CR31">
            <v>23561.469233398479</v>
          </cell>
          <cell r="CS31">
            <v>19941.827661676925</v>
          </cell>
          <cell r="CT31">
            <v>14563.859956123662</v>
          </cell>
          <cell r="CU31">
            <v>20894.566864972789</v>
          </cell>
          <cell r="CV31">
            <v>41380.429382914896</v>
          </cell>
          <cell r="CW31">
            <v>15546.583949953885</v>
          </cell>
          <cell r="CX31">
            <v>20019.37612404098</v>
          </cell>
          <cell r="CY31">
            <v>26827.264289480008</v>
          </cell>
          <cell r="CZ31">
            <v>27867.464342146843</v>
          </cell>
          <cell r="DA31">
            <v>19548.260600472662</v>
          </cell>
          <cell r="DB31">
            <v>19877.043358901225</v>
          </cell>
          <cell r="DC31">
            <v>22742.905054682109</v>
          </cell>
          <cell r="DD31">
            <v>27588.190160863429</v>
          </cell>
          <cell r="DE31">
            <v>23973.800958534943</v>
          </cell>
          <cell r="DF31">
            <v>18380.143023363387</v>
          </cell>
          <cell r="DG31">
            <v>24878.421255971734</v>
          </cell>
          <cell r="DH31">
            <v>45836.261439748101</v>
          </cell>
          <cell r="DI31">
            <v>17806.824866005012</v>
          </cell>
          <cell r="DJ31">
            <v>22278.242663830286</v>
          </cell>
          <cell r="DK31">
            <v>29214.225267510141</v>
          </cell>
          <cell r="DL31">
            <v>28008.448255470634</v>
          </cell>
          <cell r="DM31">
            <v>19511.981560946857</v>
          </cell>
          <cell r="DN31">
            <v>19846.917085977475</v>
          </cell>
          <cell r="DO31">
            <v>22782.60223803237</v>
          </cell>
          <cell r="DP31">
            <v>27750.980964590373</v>
          </cell>
          <cell r="DQ31">
            <v>24144.759987049383</v>
          </cell>
          <cell r="DR31">
            <v>18327.606770344682</v>
          </cell>
          <cell r="DS31">
            <v>24998.024350153581</v>
          </cell>
          <cell r="DT31">
            <v>46439.402819780691</v>
          </cell>
          <cell r="DU31">
            <v>17820.076017143947</v>
          </cell>
          <cell r="DV31">
            <v>22287.124954544568</v>
          </cell>
          <cell r="DW31">
            <v>29354.3954516749</v>
          </cell>
          <cell r="DX31">
            <v>33961.680219830123</v>
          </cell>
          <cell r="DY31">
            <v>25283.09436602291</v>
          </cell>
          <cell r="DZ31">
            <v>25624.277527398212</v>
          </cell>
          <cell r="EA31">
            <v>28631.556871170375</v>
          </cell>
          <cell r="EB31">
            <v>33725.891379668545</v>
          </cell>
          <cell r="EC31">
            <v>30130.155425353005</v>
          </cell>
          <cell r="ED31">
            <v>24081.47755654197</v>
          </cell>
          <cell r="EE31">
            <v>30928.757495762868</v>
          </cell>
          <cell r="EF31">
            <v>52865.480940695896</v>
          </cell>
          <cell r="EG31">
            <v>23643.595420416503</v>
          </cell>
          <cell r="EH31">
            <v>28103.362068391958</v>
          </cell>
          <cell r="EI31">
            <v>35305.404804138037</v>
          </cell>
          <cell r="EJ31">
            <v>34202.977893061332</v>
          </cell>
          <cell r="EK31">
            <v>25339.255462743327</v>
          </cell>
          <cell r="EL31">
            <v>25686.783385264156</v>
          </cell>
          <cell r="EM31">
            <v>28767.460056329306</v>
          </cell>
          <cell r="EN31">
            <v>33989.739997245983</v>
          </cell>
          <cell r="EO31">
            <v>30407.190226052189</v>
          </cell>
          <cell r="EP31">
            <v>24119.128872410991</v>
          </cell>
          <cell r="EQ31">
            <v>31148.098333898881</v>
          </cell>
          <cell r="ER31">
            <v>53591.829431150458</v>
          </cell>
          <cell r="ES31">
            <v>23754.428847378542</v>
          </cell>
          <cell r="ET31">
            <v>28203.877109810994</v>
          </cell>
          <cell r="EU31">
            <v>35544.023986959692</v>
          </cell>
          <cell r="EV31">
            <v>34957.508477326264</v>
          </cell>
          <cell r="EW31">
            <v>27467.905620911573</v>
          </cell>
          <cell r="EX31">
            <v>27821.920474865125</v>
          </cell>
          <cell r="EY31">
            <v>29413.595994071351</v>
          </cell>
          <cell r="EZ31">
            <v>36330.596371776635</v>
          </cell>
          <cell r="FA31">
            <v>32764.04880864486</v>
          </cell>
          <cell r="FB31">
            <v>26228.472337605548</v>
          </cell>
          <cell r="FC31">
            <v>33444.098801592154</v>
          </cell>
          <cell r="FD31">
            <v>56407.040638412655</v>
          </cell>
          <cell r="FE31">
            <v>25940.894557746906</v>
          </cell>
          <cell r="FF31">
            <v>30376.821748478033</v>
          </cell>
          <cell r="FG31">
            <v>37858.248901081941</v>
          </cell>
          <cell r="FH31">
            <v>35200.866009536716</v>
          </cell>
          <cell r="FI31">
            <v>27564.723953806686</v>
          </cell>
          <cell r="FJ31">
            <v>27925.317196599528</v>
          </cell>
          <cell r="FK31">
            <v>29547.239103824766</v>
          </cell>
          <cell r="FL31">
            <v>36644.0208241043</v>
          </cell>
          <cell r="FM31">
            <v>33096.411349298738</v>
          </cell>
          <cell r="FN31">
            <v>26304.484871710622</v>
          </cell>
          <cell r="FO31">
            <v>33711.913004617658</v>
          </cell>
          <cell r="FP31">
            <v>57206.544958585568</v>
          </cell>
          <cell r="FQ31">
            <v>26098.093401247672</v>
          </cell>
          <cell r="FR31">
            <v>30517.171202315047</v>
          </cell>
          <cell r="FS31">
            <v>38144.185637409646</v>
          </cell>
          <cell r="FT31">
            <v>35437.711052096216</v>
          </cell>
          <cell r="FU31">
            <v>27651.784596088648</v>
          </cell>
          <cell r="FV31">
            <v>28019.057821153328</v>
          </cell>
          <cell r="FW31">
            <v>29671.814543230925</v>
          </cell>
        </row>
        <row r="32">
          <cell r="B32" t="str">
            <v>Co 122</v>
          </cell>
          <cell r="BH32">
            <v>5775.13</v>
          </cell>
          <cell r="BI32">
            <v>3110.04</v>
          </cell>
          <cell r="BJ32">
            <v>-20.580000000005384</v>
          </cell>
          <cell r="BK32">
            <v>2810.69</v>
          </cell>
          <cell r="BL32">
            <v>-2035.45</v>
          </cell>
          <cell r="BM32">
            <v>3692.97</v>
          </cell>
          <cell r="BN32">
            <v>11784.01</v>
          </cell>
          <cell r="BO32">
            <v>14681.463399999999</v>
          </cell>
          <cell r="BP32">
            <v>8403.2518999999993</v>
          </cell>
          <cell r="BQ32">
            <v>9092.148892161189</v>
          </cell>
          <cell r="BR32">
            <v>7248.4748266995302</v>
          </cell>
          <cell r="BS32">
            <v>8601.2076816698445</v>
          </cell>
          <cell r="BT32">
            <v>5480.1730831281384</v>
          </cell>
          <cell r="BU32">
            <v>2907.3656275676949</v>
          </cell>
          <cell r="BV32">
            <v>-508.63949346124718</v>
          </cell>
          <cell r="BW32">
            <v>2622.5528586332366</v>
          </cell>
          <cell r="BX32">
            <v>-2606.9209793165064</v>
          </cell>
          <cell r="BY32">
            <v>3379.6820688730259</v>
          </cell>
          <cell r="BZ32">
            <v>11534.451361769366</v>
          </cell>
          <cell r="CA32">
            <v>14961.024258845699</v>
          </cell>
          <cell r="CB32">
            <v>8666.9304675587846</v>
          </cell>
          <cell r="CC32">
            <v>8997.3508708435584</v>
          </cell>
          <cell r="CD32">
            <v>7157.0776391486233</v>
          </cell>
          <cell r="CE32">
            <v>8755.8092151732217</v>
          </cell>
          <cell r="CF32">
            <v>4801.5312465035131</v>
          </cell>
          <cell r="CG32">
            <v>2324.6961104104885</v>
          </cell>
          <cell r="CH32">
            <v>-551.49852111537621</v>
          </cell>
          <cell r="CI32">
            <v>2888.7948905766461</v>
          </cell>
          <cell r="CJ32">
            <v>-2735.1110786731369</v>
          </cell>
          <cell r="CK32">
            <v>3518.3416380644012</v>
          </cell>
          <cell r="CL32">
            <v>11739.156388994248</v>
          </cell>
          <cell r="CM32">
            <v>15293.220850256375</v>
          </cell>
          <cell r="CN32">
            <v>13538.407367423184</v>
          </cell>
          <cell r="CO32">
            <v>13879.68718679656</v>
          </cell>
          <cell r="CP32">
            <v>12044.426267259441</v>
          </cell>
          <cell r="CQ32">
            <v>13892.941179566453</v>
          </cell>
          <cell r="CR32">
            <v>10175.583522834731</v>
          </cell>
          <cell r="CS32">
            <v>7682.0860909519542</v>
          </cell>
          <cell r="CT32">
            <v>3822.3667153903698</v>
          </cell>
          <cell r="CU32">
            <v>7437.935511964195</v>
          </cell>
          <cell r="CV32">
            <v>1566.146478614246</v>
          </cell>
          <cell r="CW32">
            <v>8036.211778438239</v>
          </cell>
          <cell r="CX32">
            <v>16444.128461867589</v>
          </cell>
          <cell r="CY32">
            <v>20101.389769550002</v>
          </cell>
          <cell r="CZ32">
            <v>13597.323396142197</v>
          </cell>
          <cell r="DA32">
            <v>13949.16853346561</v>
          </cell>
          <cell r="DB32">
            <v>12078.758193881873</v>
          </cell>
          <cell r="DC32">
            <v>13705.584392723831</v>
          </cell>
          <cell r="DD32">
            <v>10116.475930495686</v>
          </cell>
          <cell r="DE32">
            <v>7606.9692609773374</v>
          </cell>
          <cell r="DF32">
            <v>3566.7539584000442</v>
          </cell>
          <cell r="DG32">
            <v>7363.8108942127983</v>
          </cell>
          <cell r="DH32">
            <v>1235.1162096135813</v>
          </cell>
          <cell r="DI32">
            <v>7928.8783352290448</v>
          </cell>
          <cell r="DJ32">
            <v>16528.3209202369</v>
          </cell>
          <cell r="DK32">
            <v>20292.414762435674</v>
          </cell>
          <cell r="DL32">
            <v>19537.748359004894</v>
          </cell>
          <cell r="DM32">
            <v>19900.479110493558</v>
          </cell>
          <cell r="DN32">
            <v>17993.80050521739</v>
          </cell>
          <cell r="DO32">
            <v>19652.177318506834</v>
          </cell>
          <cell r="DP32">
            <v>15933.897047095106</v>
          </cell>
          <cell r="DQ32">
            <v>13409.082390977379</v>
          </cell>
          <cell r="DR32">
            <v>9181.4147350364583</v>
          </cell>
          <cell r="DS32">
            <v>13167.327410980746</v>
          </cell>
          <cell r="DT32">
            <v>6772.4085770168094</v>
          </cell>
          <cell r="DU32">
            <v>13697.156638379449</v>
          </cell>
          <cell r="DV32">
            <v>22492.659428885276</v>
          </cell>
          <cell r="DW32">
            <v>26367.119530721062</v>
          </cell>
          <cell r="DX32">
            <v>19706.045707942172</v>
          </cell>
          <cell r="DY32">
            <v>20079.999430586184</v>
          </cell>
          <cell r="DZ32">
            <v>18137.334622571769</v>
          </cell>
          <cell r="EA32">
            <v>19827.86159464825</v>
          </cell>
          <cell r="EB32">
            <v>15975.270009015305</v>
          </cell>
          <cell r="EC32">
            <v>13435.875551123481</v>
          </cell>
          <cell r="ED32">
            <v>9013.8109065046883</v>
          </cell>
          <cell r="EE32">
            <v>13195.512517980696</v>
          </cell>
          <cell r="EF32">
            <v>6524.7283626534118</v>
          </cell>
          <cell r="EG32">
            <v>13688.001452338594</v>
          </cell>
          <cell r="EH32">
            <v>22683.985190454656</v>
          </cell>
          <cell r="EI32">
            <v>26673.349846167886</v>
          </cell>
          <cell r="EJ32">
            <v>21955.933221172556</v>
          </cell>
          <cell r="EK32">
            <v>22341.474601924343</v>
          </cell>
          <cell r="EL32">
            <v>20361.654494363283</v>
          </cell>
          <cell r="EM32">
            <v>22084.93454593424</v>
          </cell>
          <cell r="EN32">
            <v>18092.981781582399</v>
          </cell>
          <cell r="EO32">
            <v>15539.802350568818</v>
          </cell>
          <cell r="EP32">
            <v>10916.152831821179</v>
          </cell>
          <cell r="EQ32">
            <v>15301.032299591669</v>
          </cell>
          <cell r="ER32">
            <v>8344.4225424076722</v>
          </cell>
          <cell r="ES32">
            <v>15753.99202051562</v>
          </cell>
          <cell r="ET32">
            <v>24955.649169621705</v>
          </cell>
          <cell r="EU32">
            <v>29063.911089508074</v>
          </cell>
          <cell r="EV32">
            <v>22182.994733739266</v>
          </cell>
          <cell r="EW32">
            <v>22580.455630931105</v>
          </cell>
          <cell r="EX32">
            <v>20562.807097472079</v>
          </cell>
          <cell r="EY32">
            <v>22319.029004675875</v>
          </cell>
          <cell r="EZ32">
            <v>18182.485547318316</v>
          </cell>
          <cell r="FA32">
            <v>15616.355000304422</v>
          </cell>
          <cell r="FB32">
            <v>10783.697574061087</v>
          </cell>
          <cell r="FC32">
            <v>15379.399197580016</v>
          </cell>
          <cell r="FD32">
            <v>8126.6853581523756</v>
          </cell>
          <cell r="FE32">
            <v>15790.576668033991</v>
          </cell>
          <cell r="FF32">
            <v>25202.560614751485</v>
          </cell>
          <cell r="FG32">
            <v>29433.562938117859</v>
          </cell>
          <cell r="FH32">
            <v>22408.816003845495</v>
          </cell>
          <cell r="FI32">
            <v>22818.541517599264</v>
          </cell>
          <cell r="FJ32">
            <v>20762.346205507256</v>
          </cell>
          <cell r="FK32">
            <v>22553.015964784914</v>
          </cell>
          <cell r="FL32">
            <v>18266.301070989528</v>
          </cell>
          <cell r="FM32">
            <v>15688.09420917201</v>
          </cell>
          <cell r="FN32">
            <v>10638.745177478151</v>
          </cell>
          <cell r="FO32">
            <v>15453.198455756487</v>
          </cell>
          <cell r="FP32">
            <v>7893.7385930974924</v>
          </cell>
          <cell r="FQ32">
            <v>15820.204429655496</v>
          </cell>
          <cell r="FR32">
            <v>25447.521816056684</v>
          </cell>
          <cell r="FS32">
            <v>29805.698771872296</v>
          </cell>
          <cell r="FT32">
            <v>22634.03620490446</v>
          </cell>
          <cell r="FU32">
            <v>23056.43572238753</v>
          </cell>
          <cell r="FV32">
            <v>20960.966260752713</v>
          </cell>
          <cell r="FW32">
            <v>22786.312980761897</v>
          </cell>
        </row>
        <row r="33">
          <cell r="B33" t="str">
            <v>Co 123</v>
          </cell>
          <cell r="BH33">
            <v>1038.3599999999999</v>
          </cell>
          <cell r="BI33">
            <v>8522.5</v>
          </cell>
          <cell r="BJ33">
            <v>17122.009999999998</v>
          </cell>
          <cell r="BK33">
            <v>9854.43</v>
          </cell>
          <cell r="BL33">
            <v>16551.68</v>
          </cell>
          <cell r="BM33">
            <v>15699.06</v>
          </cell>
          <cell r="BN33">
            <v>17002.68</v>
          </cell>
          <cell r="BO33">
            <v>20553.303599999999</v>
          </cell>
          <cell r="BP33">
            <v>18024.302</v>
          </cell>
          <cell r="BQ33">
            <v>21495.766330340462</v>
          </cell>
          <cell r="BR33">
            <v>18416.517574840829</v>
          </cell>
          <cell r="BS33">
            <v>18393.197443594247</v>
          </cell>
          <cell r="BT33">
            <v>16831.092657518122</v>
          </cell>
          <cell r="BU33">
            <v>8275.7994629027235</v>
          </cell>
          <cell r="BV33">
            <v>16890.858493606414</v>
          </cell>
          <cell r="BW33">
            <v>9600.0492529970525</v>
          </cell>
          <cell r="BX33">
            <v>16347.38185497729</v>
          </cell>
          <cell r="BY33">
            <v>15487.271646787378</v>
          </cell>
          <cell r="BZ33">
            <v>16829.316298872476</v>
          </cell>
          <cell r="CA33">
            <v>20567.148183450292</v>
          </cell>
          <cell r="CB33">
            <v>18035.719881836234</v>
          </cell>
          <cell r="CC33">
            <v>21411.083250813106</v>
          </cell>
          <cell r="CD33">
            <v>18324.832167120701</v>
          </cell>
          <cell r="CE33">
            <v>18364.336027028541</v>
          </cell>
          <cell r="CF33">
            <v>16584.804229697078</v>
          </cell>
          <cell r="CG33">
            <v>7928.297297602614</v>
          </cell>
          <cell r="CH33">
            <v>16559.854993582441</v>
          </cell>
          <cell r="CI33">
            <v>9244.8481490966733</v>
          </cell>
          <cell r="CJ33">
            <v>16044.241431713459</v>
          </cell>
          <cell r="CK33">
            <v>15176.144006318314</v>
          </cell>
          <cell r="CL33">
            <v>16558.240729759484</v>
          </cell>
          <cell r="CM33">
            <v>20384.160589620456</v>
          </cell>
          <cell r="CN33">
            <v>18684.062201661498</v>
          </cell>
          <cell r="CO33">
            <v>22054.916075414843</v>
          </cell>
          <cell r="CP33">
            <v>18961.975873938543</v>
          </cell>
          <cell r="CQ33">
            <v>19065.991796684517</v>
          </cell>
          <cell r="CR33">
            <v>17662.592992606635</v>
          </cell>
          <cell r="CS33">
            <v>8798.4509797116843</v>
          </cell>
          <cell r="CT33">
            <v>17607.978953636652</v>
          </cell>
          <cell r="CU33">
            <v>10138.69479269458</v>
          </cell>
          <cell r="CV33">
            <v>17091.627523053296</v>
          </cell>
          <cell r="CW33">
            <v>16203.754610905022</v>
          </cell>
          <cell r="CX33">
            <v>17626.921792788977</v>
          </cell>
          <cell r="CY33">
            <v>21556.706696051482</v>
          </cell>
          <cell r="CZ33">
            <v>18997.431102768831</v>
          </cell>
          <cell r="DA33">
            <v>22433.650946915928</v>
          </cell>
          <cell r="DB33">
            <v>19277.063167416549</v>
          </cell>
          <cell r="DC33">
            <v>19318.698300047457</v>
          </cell>
          <cell r="DD33">
            <v>17934.700755211503</v>
          </cell>
          <cell r="DE33">
            <v>8857.2479949191238</v>
          </cell>
          <cell r="DF33">
            <v>17848.950882339748</v>
          </cell>
          <cell r="DG33">
            <v>10221.579020381974</v>
          </cell>
          <cell r="DH33">
            <v>17332.132052310604</v>
          </cell>
          <cell r="DI33">
            <v>16423.53415133767</v>
          </cell>
          <cell r="DJ33">
            <v>17889.478206509753</v>
          </cell>
          <cell r="DK33">
            <v>21926.44613481671</v>
          </cell>
          <cell r="DL33">
            <v>19315.03582293207</v>
          </cell>
          <cell r="DM33">
            <v>22818.883660642798</v>
          </cell>
          <cell r="DN33">
            <v>19596.311957361017</v>
          </cell>
          <cell r="DO33">
            <v>19639.618334542502</v>
          </cell>
          <cell r="DP33">
            <v>18209.71321061096</v>
          </cell>
          <cell r="DQ33">
            <v>8914.0775703607142</v>
          </cell>
          <cell r="DR33">
            <v>18091.306408154829</v>
          </cell>
          <cell r="DS33">
            <v>10302.893142341538</v>
          </cell>
          <cell r="DT33">
            <v>17574.306772826563</v>
          </cell>
          <cell r="DU33">
            <v>16644.945943050825</v>
          </cell>
          <cell r="DV33">
            <v>18154.484928454418</v>
          </cell>
          <cell r="DW33">
            <v>22301.994747314573</v>
          </cell>
          <cell r="DX33">
            <v>19637.897808840644</v>
          </cell>
          <cell r="DY33">
            <v>23210.173578294183</v>
          </cell>
          <cell r="DZ33">
            <v>19920.728076257321</v>
          </cell>
          <cell r="EA33">
            <v>19965.246216353102</v>
          </cell>
          <cell r="EB33">
            <v>18488.078676695422</v>
          </cell>
          <cell r="EC33">
            <v>8968.5522076431571</v>
          </cell>
          <cell r="ED33">
            <v>18335.430627693597</v>
          </cell>
          <cell r="EE33">
            <v>10382.045377713494</v>
          </cell>
          <cell r="EF33">
            <v>17818.550847391358</v>
          </cell>
          <cell r="EG33">
            <v>16867.480362335245</v>
          </cell>
          <cell r="EH33">
            <v>18422.366594487907</v>
          </cell>
          <cell r="EI33">
            <v>22682.961031991421</v>
          </cell>
          <cell r="EJ33">
            <v>19965.564071054796</v>
          </cell>
          <cell r="EK33">
            <v>23607.140086230662</v>
          </cell>
          <cell r="EL33">
            <v>20249.860848062992</v>
          </cell>
          <cell r="EM33">
            <v>20295.172789379882</v>
          </cell>
          <cell r="EN33">
            <v>18769.554165743502</v>
          </cell>
          <cell r="EO33">
            <v>9020.3112085861067</v>
          </cell>
          <cell r="EP33">
            <v>18581.024959181661</v>
          </cell>
          <cell r="EQ33">
            <v>10459.323589837</v>
          </cell>
          <cell r="ER33">
            <v>18064.578034608494</v>
          </cell>
          <cell r="ES33">
            <v>17091.502533501134</v>
          </cell>
          <cell r="ET33">
            <v>18692.866561693045</v>
          </cell>
          <cell r="EU33">
            <v>23070.338665195828</v>
          </cell>
          <cell r="EV33">
            <v>20298.082795265887</v>
          </cell>
          <cell r="EW33">
            <v>24010.764709214367</v>
          </cell>
          <cell r="EX33">
            <v>20583.749287964314</v>
          </cell>
          <cell r="EY33">
            <v>20630.356279475847</v>
          </cell>
          <cell r="EZ33">
            <v>19054.127144585924</v>
          </cell>
          <cell r="FA33">
            <v>9069.6214738337148</v>
          </cell>
          <cell r="FB33">
            <v>18828.014956108862</v>
          </cell>
          <cell r="FC33">
            <v>10534.351989543713</v>
          </cell>
          <cell r="FD33">
            <v>18312.33387706579</v>
          </cell>
          <cell r="FE33">
            <v>17316.725580726419</v>
          </cell>
          <cell r="FF33">
            <v>18965.956933019508</v>
          </cell>
          <cell r="FG33">
            <v>23463.722748647415</v>
          </cell>
          <cell r="FH33">
            <v>20635.499316992787</v>
          </cell>
          <cell r="FI33">
            <v>24420.651660926684</v>
          </cell>
          <cell r="FJ33">
            <v>20922.42434936716</v>
          </cell>
          <cell r="FK33">
            <v>20970.361732709702</v>
          </cell>
          <cell r="FL33">
            <v>19341.784231167891</v>
          </cell>
          <cell r="FM33">
            <v>9116.0996894135496</v>
          </cell>
          <cell r="FN33">
            <v>19076.31904363419</v>
          </cell>
          <cell r="FO33">
            <v>10606.974058614924</v>
          </cell>
          <cell r="FP33">
            <v>18561.754390619273</v>
          </cell>
          <cell r="FQ33">
            <v>17543.06592017605</v>
          </cell>
          <cell r="FR33">
            <v>19241.600408159557</v>
          </cell>
          <cell r="FS33">
            <v>23863.17626746594</v>
          </cell>
          <cell r="FT33">
            <v>20977.845682114646</v>
          </cell>
          <cell r="FU33">
            <v>24836.872630383081</v>
          </cell>
          <cell r="FV33">
            <v>21265.927334079486</v>
          </cell>
          <cell r="FW33">
            <v>21315.238447465155</v>
          </cell>
        </row>
        <row r="34">
          <cell r="B34" t="str">
            <v>Co 124</v>
          </cell>
          <cell r="BH34">
            <v>2989.59</v>
          </cell>
          <cell r="BI34">
            <v>2422.08</v>
          </cell>
          <cell r="BJ34">
            <v>3128.14</v>
          </cell>
          <cell r="BK34">
            <v>2812.46</v>
          </cell>
          <cell r="BL34">
            <v>6323.94</v>
          </cell>
          <cell r="BM34">
            <v>3949.63</v>
          </cell>
          <cell r="BN34">
            <v>6096.35</v>
          </cell>
          <cell r="BO34">
            <v>562.92349000000104</v>
          </cell>
          <cell r="BP34">
            <v>-248.23260999999911</v>
          </cell>
          <cell r="BQ34">
            <v>-1746.7762839495554</v>
          </cell>
          <cell r="BR34">
            <v>-288.58902524543009</v>
          </cell>
          <cell r="BS34">
            <v>417.85947602467058</v>
          </cell>
          <cell r="BT34">
            <v>2933.0311991817143</v>
          </cell>
          <cell r="BU34">
            <v>2331.9482437666675</v>
          </cell>
          <cell r="BV34">
            <v>3030.6319946720141</v>
          </cell>
          <cell r="BW34">
            <v>2744.8395200961377</v>
          </cell>
          <cell r="BX34">
            <v>6250.485645685354</v>
          </cell>
          <cell r="BY34">
            <v>3861.7742950816391</v>
          </cell>
          <cell r="BZ34">
            <v>5998.4254046804872</v>
          </cell>
          <cell r="CA34">
            <v>405.35121881410669</v>
          </cell>
          <cell r="CB34">
            <v>-418.14841467153747</v>
          </cell>
          <cell r="CC34">
            <v>-1990.597048316502</v>
          </cell>
          <cell r="CD34">
            <v>-524.47606959561745</v>
          </cell>
          <cell r="CE34">
            <v>5070.4523937872164</v>
          </cell>
          <cell r="CF34">
            <v>7642.4446698664296</v>
          </cell>
          <cell r="CG34">
            <v>7007.2222038695454</v>
          </cell>
          <cell r="CH34">
            <v>7697.9957190122332</v>
          </cell>
          <cell r="CI34">
            <v>7443.1862908004405</v>
          </cell>
          <cell r="CJ34">
            <v>10943.259888220382</v>
          </cell>
          <cell r="CK34">
            <v>8539.4031896039196</v>
          </cell>
          <cell r="CL34">
            <v>10666.118845525947</v>
          </cell>
          <cell r="CM34">
            <v>4924.3455597352131</v>
          </cell>
          <cell r="CN34">
            <v>4088.5449981249367</v>
          </cell>
          <cell r="CO34">
            <v>2519.5869874903401</v>
          </cell>
          <cell r="CP34">
            <v>3993.0257022567312</v>
          </cell>
          <cell r="CQ34">
            <v>4736.260117496935</v>
          </cell>
          <cell r="CR34">
            <v>7729.9027198857493</v>
          </cell>
          <cell r="CS34">
            <v>7069.9267337933143</v>
          </cell>
          <cell r="CT34">
            <v>7772.1300602297979</v>
          </cell>
          <cell r="CU34">
            <v>7522.8680517545172</v>
          </cell>
          <cell r="CV34">
            <v>11090.705811304269</v>
          </cell>
          <cell r="CW34">
            <v>8633.8995780637997</v>
          </cell>
          <cell r="CX34">
            <v>10799.41449892028</v>
          </cell>
          <cell r="CY34">
            <v>4889.8291756002836</v>
          </cell>
          <cell r="CZ34">
            <v>4033.1018238239012</v>
          </cell>
          <cell r="DA34">
            <v>2433.2777206851624</v>
          </cell>
          <cell r="DB34">
            <v>3939.3836420190346</v>
          </cell>
          <cell r="DC34">
            <v>4640.7292271861152</v>
          </cell>
          <cell r="DD34">
            <v>7817.019108618545</v>
          </cell>
          <cell r="DE34">
            <v>7131.9209735342474</v>
          </cell>
          <cell r="DF34">
            <v>7845.2232694012446</v>
          </cell>
          <cell r="DG34">
            <v>7602.1685091470863</v>
          </cell>
          <cell r="DH34">
            <v>11239.312906863601</v>
          </cell>
          <cell r="DI34">
            <v>13121.895989530189</v>
          </cell>
          <cell r="DJ34">
            <v>15327.35626082626</v>
          </cell>
          <cell r="DK34">
            <v>9244.3906013991655</v>
          </cell>
          <cell r="DL34">
            <v>8366.6743300727576</v>
          </cell>
          <cell r="DM34">
            <v>6735.9169516363108</v>
          </cell>
          <cell r="DN34">
            <v>8274.4290144724746</v>
          </cell>
          <cell r="DO34">
            <v>8986.7663608861203</v>
          </cell>
          <cell r="DP34">
            <v>12298.229295486286</v>
          </cell>
          <cell r="DQ34">
            <v>11586.676594766284</v>
          </cell>
          <cell r="DR34">
            <v>12311.684188799494</v>
          </cell>
          <cell r="DS34">
            <v>12074.823748667226</v>
          </cell>
          <cell r="DT34">
            <v>15782.822729377869</v>
          </cell>
          <cell r="DU34">
            <v>13299.443710661342</v>
          </cell>
          <cell r="DV34">
            <v>15545.080321604541</v>
          </cell>
          <cell r="DW34">
            <v>9284.4677986018287</v>
          </cell>
          <cell r="DX34">
            <v>8384.2367357232415</v>
          </cell>
          <cell r="DY34">
            <v>6722.4270618160244</v>
          </cell>
          <cell r="DZ34">
            <v>8294.5778440556132</v>
          </cell>
          <cell r="EA34">
            <v>9017.0535075878834</v>
          </cell>
          <cell r="EB34">
            <v>12468.896555897798</v>
          </cell>
          <cell r="EC34">
            <v>11730.217134145641</v>
          </cell>
          <cell r="ED34">
            <v>12466.846484136271</v>
          </cell>
          <cell r="EE34">
            <v>12236.878741022629</v>
          </cell>
          <cell r="EF34">
            <v>16016.634951245138</v>
          </cell>
          <cell r="EG34">
            <v>15561.429457461101</v>
          </cell>
          <cell r="EH34">
            <v>17848.165248951002</v>
          </cell>
          <cell r="EI34">
            <v>11404.543866173717</v>
          </cell>
          <cell r="EJ34">
            <v>10481.703927510536</v>
          </cell>
          <cell r="EK34">
            <v>8787.3141281570533</v>
          </cell>
          <cell r="EL34">
            <v>10394.313165386024</v>
          </cell>
          <cell r="EM34">
            <v>11127.506449596314</v>
          </cell>
          <cell r="EN34">
            <v>14724.149212308379</v>
          </cell>
          <cell r="EO34">
            <v>13957.415245179382</v>
          </cell>
          <cell r="EP34">
            <v>14705.601313103423</v>
          </cell>
          <cell r="EQ34">
            <v>14483.221466432304</v>
          </cell>
          <cell r="ER34">
            <v>18336.330285796837</v>
          </cell>
          <cell r="ES34">
            <v>15803.630683130736</v>
          </cell>
          <cell r="ET34">
            <v>18132.174123480509</v>
          </cell>
          <cell r="EU34">
            <v>11499.820437971961</v>
          </cell>
          <cell r="EV34">
            <v>10554.222646737853</v>
          </cell>
          <cell r="EW34">
            <v>8827.1058532650532</v>
          </cell>
          <cell r="EX34">
            <v>10469.267110427218</v>
          </cell>
          <cell r="EY34">
            <v>11213.280799453449</v>
          </cell>
          <cell r="EZ34">
            <v>14959.574409322759</v>
          </cell>
          <cell r="FA34">
            <v>14164.031566197868</v>
          </cell>
          <cell r="FB34">
            <v>14924.13833899559</v>
          </cell>
          <cell r="FC34">
            <v>14709.635235860405</v>
          </cell>
          <cell r="FD34">
            <v>18637.498324311204</v>
          </cell>
          <cell r="FE34">
            <v>16048.502105411233</v>
          </cell>
          <cell r="FF34">
            <v>18419.772906281527</v>
          </cell>
          <cell r="FG34">
            <v>11593.701241853121</v>
          </cell>
          <cell r="FH34">
            <v>10624.286456915182</v>
          </cell>
          <cell r="FI34">
            <v>8863.8181189813913</v>
          </cell>
          <cell r="FJ34">
            <v>10541.933023954254</v>
          </cell>
          <cell r="FK34">
            <v>11296.866374063526</v>
          </cell>
          <cell r="FL34">
            <v>15198.255379456299</v>
          </cell>
          <cell r="FM34">
            <v>14372.69945622145</v>
          </cell>
          <cell r="FN34">
            <v>15144.872354388834</v>
          </cell>
          <cell r="FO34">
            <v>14938.777750439223</v>
          </cell>
          <cell r="FP34">
            <v>18942.818584089389</v>
          </cell>
          <cell r="FQ34">
            <v>16296.44636580519</v>
          </cell>
          <cell r="FR34">
            <v>18710.966952865845</v>
          </cell>
          <cell r="FS34">
            <v>11685.576896462917</v>
          </cell>
          <cell r="FT34">
            <v>10691.718055571842</v>
          </cell>
          <cell r="FU34">
            <v>8897.2737352380573</v>
          </cell>
          <cell r="FV34">
            <v>10612.153476947686</v>
          </cell>
          <cell r="FW34">
            <v>11378.110041988282</v>
          </cell>
        </row>
        <row r="35">
          <cell r="B35" t="str">
            <v>Co 125</v>
          </cell>
          <cell r="BH35">
            <v>-268.37</v>
          </cell>
          <cell r="BI35">
            <v>-539.32000000000005</v>
          </cell>
          <cell r="BJ35">
            <v>-2203.2199999999998</v>
          </cell>
          <cell r="BK35">
            <v>127.82</v>
          </cell>
          <cell r="BL35">
            <v>79.249999999999545</v>
          </cell>
          <cell r="BM35">
            <v>453.51000000000067</v>
          </cell>
          <cell r="BN35">
            <v>922.75000000000091</v>
          </cell>
          <cell r="BO35">
            <v>182.92360000000053</v>
          </cell>
          <cell r="BP35">
            <v>-2753.3058999999994</v>
          </cell>
          <cell r="BQ35">
            <v>-2562.4932308331499</v>
          </cell>
          <cell r="BR35">
            <v>-1893.4543210515512</v>
          </cell>
          <cell r="BS35">
            <v>-1102.0946408270065</v>
          </cell>
          <cell r="BT35">
            <v>-319.86030735102804</v>
          </cell>
          <cell r="BU35">
            <v>-604.19531216995347</v>
          </cell>
          <cell r="BV35">
            <v>-2258.5995747444517</v>
          </cell>
          <cell r="BW35">
            <v>87.319178573001409</v>
          </cell>
          <cell r="BX35">
            <v>38.073290663390708</v>
          </cell>
          <cell r="BY35">
            <v>420.66779062893329</v>
          </cell>
          <cell r="BZ35">
            <v>873.86048083356809</v>
          </cell>
          <cell r="CA35">
            <v>174.60283493167435</v>
          </cell>
          <cell r="CB35">
            <v>-2820.4244721108944</v>
          </cell>
          <cell r="CC35">
            <v>-2680.2098811821006</v>
          </cell>
          <cell r="CD35">
            <v>-2013.7834391675433</v>
          </cell>
          <cell r="CE35">
            <v>814.24966516385666</v>
          </cell>
          <cell r="CF35">
            <v>1526.7317345928577</v>
          </cell>
          <cell r="CG35">
            <v>1228.7412558029982</v>
          </cell>
          <cell r="CH35">
            <v>-415.74949476376605</v>
          </cell>
          <cell r="CI35">
            <v>1945.3610613471847</v>
          </cell>
          <cell r="CJ35">
            <v>1895.548678340062</v>
          </cell>
          <cell r="CK35">
            <v>2286.8587538070306</v>
          </cell>
          <cell r="CL35">
            <v>2723.6521779110908</v>
          </cell>
          <cell r="CM35">
            <v>2007.8733437731771</v>
          </cell>
          <cell r="CN35">
            <v>-1047.439448036941</v>
          </cell>
          <cell r="CO35">
            <v>-906.42566143075692</v>
          </cell>
          <cell r="CP35">
            <v>-242.54859021357424</v>
          </cell>
          <cell r="CQ35">
            <v>670.63897953777996</v>
          </cell>
          <cell r="CR35">
            <v>1503.0572870915294</v>
          </cell>
          <cell r="CS35">
            <v>1194.4227862483476</v>
          </cell>
          <cell r="CT35">
            <v>-479.5497810685647</v>
          </cell>
          <cell r="CU35">
            <v>1933.9936940055359</v>
          </cell>
          <cell r="CV35">
            <v>1882.9955869376072</v>
          </cell>
          <cell r="CW35">
            <v>2285.1283978496631</v>
          </cell>
          <cell r="CX35">
            <v>2725.0313012294373</v>
          </cell>
          <cell r="CY35">
            <v>1987.6260574000526</v>
          </cell>
          <cell r="CZ35">
            <v>-1149.4820111134559</v>
          </cell>
          <cell r="DA35">
            <v>-1005.3663547656097</v>
          </cell>
          <cell r="DB35">
            <v>-328.58562068869469</v>
          </cell>
          <cell r="DC35">
            <v>583.75052802136361</v>
          </cell>
          <cell r="DD35">
            <v>1477.3607341073957</v>
          </cell>
          <cell r="DE35">
            <v>1157.7285950284559</v>
          </cell>
          <cell r="DF35">
            <v>-545.98432957535533</v>
          </cell>
          <cell r="DG35">
            <v>1920.9675861480655</v>
          </cell>
          <cell r="DH35">
            <v>1868.7537531714197</v>
          </cell>
          <cell r="DI35">
            <v>6545.2901410796312</v>
          </cell>
          <cell r="DJ35">
            <v>6988.423587797618</v>
          </cell>
          <cell r="DK35">
            <v>6228.5992896039097</v>
          </cell>
          <cell r="DL35">
            <v>3007.4392118229644</v>
          </cell>
          <cell r="DM35">
            <v>3154.7264893172214</v>
          </cell>
          <cell r="DN35">
            <v>3844.1269588202667</v>
          </cell>
          <cell r="DO35">
            <v>4792.4865532353397</v>
          </cell>
          <cell r="DP35">
            <v>5712.827698380398</v>
          </cell>
          <cell r="DQ35">
            <v>5381.8337879992223</v>
          </cell>
          <cell r="DR35">
            <v>3647.6497224473896</v>
          </cell>
          <cell r="DS35">
            <v>6169.4798892246781</v>
          </cell>
          <cell r="DT35">
            <v>6116.0205244954614</v>
          </cell>
          <cell r="DU35">
            <v>6621.8246366964358</v>
          </cell>
          <cell r="DV35">
            <v>7067.8407737075931</v>
          </cell>
          <cell r="DW35">
            <v>6285.2512674741847</v>
          </cell>
          <cell r="DX35">
            <v>2977.717657905263</v>
          </cell>
          <cell r="DY35">
            <v>3128.2486341462591</v>
          </cell>
          <cell r="DZ35">
            <v>3830.4933726372092</v>
          </cell>
          <cell r="EA35">
            <v>4816.1296434663382</v>
          </cell>
          <cell r="EB35">
            <v>5763.9184832241881</v>
          </cell>
          <cell r="EC35">
            <v>5421.4020125714014</v>
          </cell>
          <cell r="ED35">
            <v>3656.0292642614168</v>
          </cell>
          <cell r="EE35">
            <v>6234.0026334163631</v>
          </cell>
          <cell r="EF35">
            <v>6179.2655795554656</v>
          </cell>
          <cell r="EG35">
            <v>8781.8828734361505</v>
          </cell>
          <cell r="EH35">
            <v>9230.4441287739028</v>
          </cell>
          <cell r="EI35">
            <v>8424.4896998892291</v>
          </cell>
          <cell r="EJ35">
            <v>5028.195827964556</v>
          </cell>
          <cell r="EK35">
            <v>5182.5001387092343</v>
          </cell>
          <cell r="EL35">
            <v>5897.3643668598006</v>
          </cell>
          <cell r="EM35">
            <v>6921.5703647746368</v>
          </cell>
          <cell r="EN35">
            <v>7897.5430290750155</v>
          </cell>
          <cell r="EO35">
            <v>7542.8930632936926</v>
          </cell>
          <cell r="EP35">
            <v>5746.0469880543524</v>
          </cell>
          <cell r="EQ35">
            <v>8381.4561710907183</v>
          </cell>
          <cell r="ER35">
            <v>8325.6184302924048</v>
          </cell>
          <cell r="ES35">
            <v>8920.8108218533707</v>
          </cell>
          <cell r="ET35">
            <v>9372.0102518475614</v>
          </cell>
          <cell r="EU35">
            <v>8542.0764213902239</v>
          </cell>
          <cell r="EV35">
            <v>5055.0093381121123</v>
          </cell>
          <cell r="EW35">
            <v>5212.2518240522004</v>
          </cell>
          <cell r="EX35">
            <v>5940.4377290284519</v>
          </cell>
          <cell r="EY35">
            <v>7004.5507723646069</v>
          </cell>
          <cell r="EZ35">
            <v>8009.6685423252529</v>
          </cell>
          <cell r="FA35">
            <v>7642.2787494043441</v>
          </cell>
          <cell r="FB35">
            <v>5813.4451212578606</v>
          </cell>
          <cell r="FC35">
            <v>8507.8182375757988</v>
          </cell>
          <cell r="FD35">
            <v>8450.4287672289684</v>
          </cell>
          <cell r="FE35">
            <v>9061.4911065407287</v>
          </cell>
          <cell r="FF35">
            <v>9515.1902976718538</v>
          </cell>
          <cell r="FG35">
            <v>8661.0716180310574</v>
          </cell>
          <cell r="FH35">
            <v>5079.8261789825974</v>
          </cell>
          <cell r="FI35">
            <v>5240.5351146903013</v>
          </cell>
          <cell r="FJ35">
            <v>5982.2772377241954</v>
          </cell>
          <cell r="FK35">
            <v>7088.1025183221709</v>
          </cell>
          <cell r="FL35">
            <v>8122.5125585763881</v>
          </cell>
          <cell r="FM35">
            <v>7742.1795936348508</v>
          </cell>
          <cell r="FN35">
            <v>5881.0347566919536</v>
          </cell>
          <cell r="FO35">
            <v>8635.3224791016328</v>
          </cell>
          <cell r="FP35">
            <v>8576.5562825712768</v>
          </cell>
          <cell r="FQ35">
            <v>9203.9223772502592</v>
          </cell>
          <cell r="FR35">
            <v>9660.173936442603</v>
          </cell>
          <cell r="FS35">
            <v>8780.5783423783105</v>
          </cell>
          <cell r="FT35">
            <v>5102.9992448871008</v>
          </cell>
          <cell r="FU35">
            <v>5267.6737815897477</v>
          </cell>
          <cell r="FV35">
            <v>6023.2103037047973</v>
          </cell>
          <cell r="FW35">
            <v>7171.3240326575724</v>
          </cell>
        </row>
        <row r="36">
          <cell r="B36" t="str">
            <v>Co 126</v>
          </cell>
          <cell r="BH36">
            <v>420.88</v>
          </cell>
          <cell r="BI36">
            <v>-176.74</v>
          </cell>
          <cell r="BJ36">
            <v>-142.19999999999999</v>
          </cell>
          <cell r="BK36">
            <v>1736.67</v>
          </cell>
          <cell r="BL36">
            <v>815.19000000000051</v>
          </cell>
          <cell r="BM36">
            <v>664.43</v>
          </cell>
          <cell r="BN36">
            <v>637.45000000000005</v>
          </cell>
          <cell r="BO36">
            <v>536.33290000000011</v>
          </cell>
          <cell r="BP36">
            <v>448.66590000000019</v>
          </cell>
          <cell r="BQ36">
            <v>305.76960358849942</v>
          </cell>
          <cell r="BR36">
            <v>495.84329309919895</v>
          </cell>
          <cell r="BS36">
            <v>774.15832580170877</v>
          </cell>
          <cell r="BT36">
            <v>397.32003042019824</v>
          </cell>
          <cell r="BU36">
            <v>-215.28465299353684</v>
          </cell>
          <cell r="BV36">
            <v>-174.16743683942718</v>
          </cell>
          <cell r="BW36">
            <v>1743.4014728360457</v>
          </cell>
          <cell r="BX36">
            <v>791.71609068572729</v>
          </cell>
          <cell r="BY36">
            <v>611.21266946159767</v>
          </cell>
          <cell r="BZ36">
            <v>593.25349332078895</v>
          </cell>
          <cell r="CA36">
            <v>524.05813603661045</v>
          </cell>
          <cell r="CB36">
            <v>436.37622743893621</v>
          </cell>
          <cell r="CC36">
            <v>275.62603139414614</v>
          </cell>
          <cell r="CD36">
            <v>467.72386920237182</v>
          </cell>
          <cell r="CE36">
            <v>757.93550082680986</v>
          </cell>
          <cell r="CF36">
            <v>354.8083365769603</v>
          </cell>
          <cell r="CG36">
            <v>-273.18462799949043</v>
          </cell>
          <cell r="CH36">
            <v>-225.24629849785811</v>
          </cell>
          <cell r="CI36">
            <v>1732.2289699910193</v>
          </cell>
          <cell r="CJ36">
            <v>749.47725988903676</v>
          </cell>
          <cell r="CK36">
            <v>538.38380801186122</v>
          </cell>
          <cell r="CL36">
            <v>529.7612238043198</v>
          </cell>
          <cell r="CM36">
            <v>473.30888708135876</v>
          </cell>
          <cell r="CN36">
            <v>385.70746133478292</v>
          </cell>
          <cell r="CO36">
            <v>225.43604394137014</v>
          </cell>
          <cell r="CP36">
            <v>418.87027788349883</v>
          </cell>
          <cell r="CQ36">
            <v>721.17178680646748</v>
          </cell>
          <cell r="CR36">
            <v>2579.8188890026681</v>
          </cell>
          <cell r="CS36">
            <v>1933.9842323952989</v>
          </cell>
          <cell r="CT36">
            <v>1985.2247882513052</v>
          </cell>
          <cell r="CU36">
            <v>3995.5522865567491</v>
          </cell>
          <cell r="CV36">
            <v>2982.481201338303</v>
          </cell>
          <cell r="CW36">
            <v>2756.664777658234</v>
          </cell>
          <cell r="CX36">
            <v>2751.0767234593814</v>
          </cell>
          <cell r="CY36">
            <v>2697.2992728858467</v>
          </cell>
          <cell r="CZ36">
            <v>2607.9765990588107</v>
          </cell>
          <cell r="DA36">
            <v>2444.4663754507787</v>
          </cell>
          <cell r="DB36">
            <v>2642.4112914885418</v>
          </cell>
          <cell r="DC36">
            <v>2938.1510982650343</v>
          </cell>
          <cell r="DD36">
            <v>2595.0421943132501</v>
          </cell>
          <cell r="DE36">
            <v>1930.8504800172823</v>
          </cell>
          <cell r="DF36">
            <v>1985.529225387264</v>
          </cell>
          <cell r="DG36">
            <v>4050.1769792391715</v>
          </cell>
          <cell r="DH36">
            <v>3005.8599879090502</v>
          </cell>
          <cell r="DI36">
            <v>2764.7112960811601</v>
          </cell>
          <cell r="DJ36">
            <v>2762.3146596339056</v>
          </cell>
          <cell r="DK36">
            <v>2711.4106900212882</v>
          </cell>
          <cell r="DL36">
            <v>2620.8149045143828</v>
          </cell>
          <cell r="DM36">
            <v>2453.5197418539215</v>
          </cell>
          <cell r="DN36">
            <v>2656.0855218699057</v>
          </cell>
          <cell r="DO36">
            <v>2957.6708770314976</v>
          </cell>
          <cell r="DP36">
            <v>4692.8400125277039</v>
          </cell>
          <cell r="DQ36">
            <v>4009.7610834086586</v>
          </cell>
          <cell r="DR36">
            <v>4068.0191754020561</v>
          </cell>
          <cell r="DS36">
            <v>6188.4965224094785</v>
          </cell>
          <cell r="DT36">
            <v>5111.9793017833945</v>
          </cell>
          <cell r="DU36">
            <v>4854.8665080197743</v>
          </cell>
          <cell r="DV36">
            <v>4855.8242975387511</v>
          </cell>
          <cell r="DW36">
            <v>4808.4694564655765</v>
          </cell>
          <cell r="DX36">
            <v>4715.6014579139955</v>
          </cell>
          <cell r="DY36">
            <v>4544.9514937881904</v>
          </cell>
          <cell r="DZ36">
            <v>4752.249734066776</v>
          </cell>
          <cell r="EA36">
            <v>5059.7952752725578</v>
          </cell>
          <cell r="EB36">
            <v>4768.9983258878128</v>
          </cell>
          <cell r="EC36">
            <v>4066.4857006574543</v>
          </cell>
          <cell r="ED36">
            <v>4128.469438158465</v>
          </cell>
          <cell r="EE36">
            <v>6306.3294869921538</v>
          </cell>
          <cell r="EF36">
            <v>5196.6281924653331</v>
          </cell>
          <cell r="EG36">
            <v>4922.8979973466321</v>
          </cell>
          <cell r="EH36">
            <v>4927.5936189874574</v>
          </cell>
          <cell r="EI36">
            <v>4883.3050096694269</v>
          </cell>
          <cell r="EJ36">
            <v>4788.6125894811003</v>
          </cell>
          <cell r="EK36">
            <v>4614.5413890305135</v>
          </cell>
          <cell r="EL36">
            <v>4826.6865769409978</v>
          </cell>
          <cell r="EM36">
            <v>5140.3087387013802</v>
          </cell>
          <cell r="EN36">
            <v>4846.1756732520289</v>
          </cell>
          <cell r="EO36">
            <v>4123.6678725774227</v>
          </cell>
          <cell r="EP36">
            <v>4189.528284689286</v>
          </cell>
          <cell r="EQ36">
            <v>6426.3673772620441</v>
          </cell>
          <cell r="ER36">
            <v>5282.6780133357224</v>
          </cell>
          <cell r="ES36">
            <v>4991.6532349181634</v>
          </cell>
          <cell r="ET36">
            <v>4999.8325561402271</v>
          </cell>
          <cell r="EU36">
            <v>4959.0550481103874</v>
          </cell>
          <cell r="EV36">
            <v>4862.5024514417191</v>
          </cell>
          <cell r="EW36">
            <v>4684.9401132732528</v>
          </cell>
          <cell r="EX36">
            <v>4902.0510382475331</v>
          </cell>
          <cell r="EY36">
            <v>5221.8691926328866</v>
          </cell>
          <cell r="EZ36">
            <v>4924.376876171752</v>
          </cell>
          <cell r="FA36">
            <v>4181.2955516970896</v>
          </cell>
          <cell r="FB36">
            <v>4251.1893544834202</v>
          </cell>
          <cell r="FC36">
            <v>6548.8534685917266</v>
          </cell>
          <cell r="FD36">
            <v>5369.7127915045812</v>
          </cell>
          <cell r="FE36">
            <v>5060.6938350145429</v>
          </cell>
          <cell r="FF36">
            <v>5072.7539233732059</v>
          </cell>
          <cell r="FG36">
            <v>5035.7190391923486</v>
          </cell>
          <cell r="FH36">
            <v>4937.270530686329</v>
          </cell>
          <cell r="FI36">
            <v>4756.1457900496534</v>
          </cell>
          <cell r="FJ36">
            <v>4978.3425307514781</v>
          </cell>
          <cell r="FK36">
            <v>5304.4778520809323</v>
          </cell>
          <cell r="FL36">
            <v>5003.6067161609026</v>
          </cell>
          <cell r="FM36">
            <v>4239.5554429660515</v>
          </cell>
          <cell r="FN36">
            <v>4313.6439070896231</v>
          </cell>
          <cell r="FO36">
            <v>6673.414239826343</v>
          </cell>
          <cell r="FP36">
            <v>5457.9560299339573</v>
          </cell>
          <cell r="FQ36">
            <v>5130.2168972459503</v>
          </cell>
          <cell r="FR36">
            <v>5146.347387530097</v>
          </cell>
          <cell r="FS36">
            <v>5113.2957870343307</v>
          </cell>
          <cell r="FT36">
            <v>5012.9133390053448</v>
          </cell>
          <cell r="FU36">
            <v>4828.1561954566869</v>
          </cell>
          <cell r="FV36">
            <v>5055.5621698204986</v>
          </cell>
          <cell r="FW36">
            <v>5388.5531764670413</v>
          </cell>
        </row>
        <row r="37">
          <cell r="B37" t="str">
            <v>Co 127</v>
          </cell>
          <cell r="BH37">
            <v>-1973.89</v>
          </cell>
          <cell r="BI37">
            <v>-449.96000000000095</v>
          </cell>
          <cell r="BJ37">
            <v>205.68</v>
          </cell>
          <cell r="BK37">
            <v>937.41999999999916</v>
          </cell>
          <cell r="BL37">
            <v>1028.32</v>
          </cell>
          <cell r="BM37">
            <v>-403.76</v>
          </cell>
          <cell r="BN37">
            <v>2118.4499999999998</v>
          </cell>
          <cell r="BO37">
            <v>-601.33949999999959</v>
          </cell>
          <cell r="BP37">
            <v>388.29169999999976</v>
          </cell>
          <cell r="BQ37">
            <v>-85.408788337377246</v>
          </cell>
          <cell r="BR37">
            <v>386.17773431916112</v>
          </cell>
          <cell r="BS37">
            <v>782.30110475332367</v>
          </cell>
          <cell r="BT37">
            <v>-2031.6753108219702</v>
          </cell>
          <cell r="BU37">
            <v>-496.00617919659771</v>
          </cell>
          <cell r="BV37">
            <v>169.58237224359118</v>
          </cell>
          <cell r="BW37">
            <v>879.57630061504597</v>
          </cell>
          <cell r="BX37">
            <v>982.68829453503076</v>
          </cell>
          <cell r="BY37">
            <v>-481.15584696524729</v>
          </cell>
          <cell r="BZ37">
            <v>2063.6816116500968</v>
          </cell>
          <cell r="CA37">
            <v>-608.892420011583</v>
          </cell>
          <cell r="CB37">
            <v>381.04755097567522</v>
          </cell>
          <cell r="CC37">
            <v>-149.33708049734923</v>
          </cell>
          <cell r="CD37">
            <v>322.54830793619385</v>
          </cell>
          <cell r="CE37">
            <v>757.10258965760295</v>
          </cell>
          <cell r="CF37">
            <v>-2149.703246565814</v>
          </cell>
          <cell r="CG37">
            <v>-601.79547359835578</v>
          </cell>
          <cell r="CH37">
            <v>73.678754021201257</v>
          </cell>
          <cell r="CI37">
            <v>761.42459439957565</v>
          </cell>
          <cell r="CJ37">
            <v>877.50409635444703</v>
          </cell>
          <cell r="CK37">
            <v>-619.41677401867946</v>
          </cell>
          <cell r="CL37">
            <v>1948.8736682082954</v>
          </cell>
          <cell r="CM37">
            <v>-739.99291010043135</v>
          </cell>
          <cell r="CN37">
            <v>250.57526221072021</v>
          </cell>
          <cell r="CO37">
            <v>-279.59757628715033</v>
          </cell>
          <cell r="CP37">
            <v>193.02437019996614</v>
          </cell>
          <cell r="CQ37">
            <v>667.24133403846554</v>
          </cell>
          <cell r="CR37">
            <v>2758.5922857534251</v>
          </cell>
          <cell r="CS37">
            <v>4341.6652200830367</v>
          </cell>
          <cell r="CT37">
            <v>5034.3715768090369</v>
          </cell>
          <cell r="CU37">
            <v>5728.2382963828686</v>
          </cell>
          <cell r="CV37">
            <v>5850.7656343735389</v>
          </cell>
          <cell r="CW37">
            <v>4312.6408170768345</v>
          </cell>
          <cell r="CX37">
            <v>6940.5884995479973</v>
          </cell>
          <cell r="CY37">
            <v>4190.022172262712</v>
          </cell>
          <cell r="CZ37">
            <v>5200.6282971250175</v>
          </cell>
          <cell r="DA37">
            <v>4660.6089952351595</v>
          </cell>
          <cell r="DB37">
            <v>5142.9439962146971</v>
          </cell>
          <cell r="DC37">
            <v>5585.5175710599324</v>
          </cell>
          <cell r="DD37">
            <v>2749.4388091635428</v>
          </cell>
          <cell r="DE37">
            <v>4368.736670532533</v>
          </cell>
          <cell r="DF37">
            <v>5078.644014529129</v>
          </cell>
          <cell r="DG37">
            <v>5778.5253078698061</v>
          </cell>
          <cell r="DH37">
            <v>5908.2371454571366</v>
          </cell>
          <cell r="DI37">
            <v>4327.7463940069883</v>
          </cell>
          <cell r="DJ37">
            <v>7016.3117550632878</v>
          </cell>
          <cell r="DK37">
            <v>4202.9361426921068</v>
          </cell>
          <cell r="DL37">
            <v>5234.4692390008086</v>
          </cell>
          <cell r="DM37">
            <v>4683.4125103079268</v>
          </cell>
          <cell r="DN37">
            <v>5175.6662244189738</v>
          </cell>
          <cell r="DO37">
            <v>5627.4032252287998</v>
          </cell>
          <cell r="DP37">
            <v>7290.9936606026649</v>
          </cell>
          <cell r="DQ37">
            <v>8946.9053568435684</v>
          </cell>
          <cell r="DR37">
            <v>9674.9308271293339</v>
          </cell>
          <cell r="DS37">
            <v>10380.708989515166</v>
          </cell>
          <cell r="DT37">
            <v>10517.421822430835</v>
          </cell>
          <cell r="DU37">
            <v>8893.3680030684827</v>
          </cell>
          <cell r="DV37">
            <v>11644.473526260648</v>
          </cell>
          <cell r="DW37">
            <v>8767.1536153495235</v>
          </cell>
          <cell r="DX37">
            <v>9819.0636536773618</v>
          </cell>
          <cell r="DY37">
            <v>9257.7294210911368</v>
          </cell>
          <cell r="DZ37">
            <v>9760.1050241866105</v>
          </cell>
          <cell r="EA37">
            <v>10220.216063473676</v>
          </cell>
          <cell r="EB37">
            <v>7368.9706042078706</v>
          </cell>
          <cell r="EC37">
            <v>9062.5954268601363</v>
          </cell>
          <cell r="ED37">
            <v>9808.7612164173897</v>
          </cell>
          <cell r="EE37">
            <v>10520.313095036105</v>
          </cell>
          <cell r="EF37">
            <v>10664.754494532597</v>
          </cell>
          <cell r="EG37">
            <v>8995.9079112882428</v>
          </cell>
          <cell r="EH37">
            <v>11810.612232067906</v>
          </cell>
          <cell r="EI37">
            <v>8868.1298488741231</v>
          </cell>
          <cell r="EJ37">
            <v>9941.3220690434136</v>
          </cell>
          <cell r="EK37">
            <v>9368.5724622870766</v>
          </cell>
          <cell r="EL37">
            <v>9881.732029275754</v>
          </cell>
          <cell r="EM37">
            <v>10350.865211456563</v>
          </cell>
          <cell r="EN37">
            <v>9529.6622816811905</v>
          </cell>
          <cell r="EO37">
            <v>11261.89406093497</v>
          </cell>
          <cell r="EP37">
            <v>12027.115095402163</v>
          </cell>
          <cell r="EQ37">
            <v>12744.303740725538</v>
          </cell>
          <cell r="ER37">
            <v>12896.334438530073</v>
          </cell>
          <cell r="ES37">
            <v>11181.639254100719</v>
          </cell>
          <cell r="ET37">
            <v>14061.704602140089</v>
          </cell>
          <cell r="EU37">
            <v>11051.933204917012</v>
          </cell>
          <cell r="EV37">
            <v>12147.28216841794</v>
          </cell>
          <cell r="EW37">
            <v>11563.369555868661</v>
          </cell>
          <cell r="EX37">
            <v>12086.625714898644</v>
          </cell>
          <cell r="EY37">
            <v>12564.957459614163</v>
          </cell>
          <cell r="EZ37">
            <v>9669.2638121064665</v>
          </cell>
          <cell r="FA37">
            <v>11441.015898999667</v>
          </cell>
          <cell r="FB37">
            <v>12225.365282518347</v>
          </cell>
          <cell r="FC37">
            <v>12948.24911918306</v>
          </cell>
          <cell r="FD37">
            <v>13108.390020907345</v>
          </cell>
          <cell r="FE37">
            <v>11346.12716257288</v>
          </cell>
          <cell r="FF37">
            <v>14293.334574465893</v>
          </cell>
          <cell r="FG37">
            <v>11215.228398888752</v>
          </cell>
          <cell r="FH37">
            <v>12332.293886375481</v>
          </cell>
          <cell r="FI37">
            <v>11737.428851620763</v>
          </cell>
          <cell r="FJ37">
            <v>12271.450585125001</v>
          </cell>
          <cell r="FK37">
            <v>12759.156824541395</v>
          </cell>
          <cell r="FL37">
            <v>9810.1961057229892</v>
          </cell>
          <cell r="FM37">
            <v>11622.403576557837</v>
          </cell>
          <cell r="FN37">
            <v>12426.598555042674</v>
          </cell>
          <cell r="FO37">
            <v>13154.616054082151</v>
          </cell>
          <cell r="FP37">
            <v>13323.377975127201</v>
          </cell>
          <cell r="FQ37">
            <v>11512.414645909103</v>
          </cell>
          <cell r="FR37">
            <v>14527.978958308984</v>
          </cell>
          <cell r="FS37">
            <v>11380.198927607096</v>
          </cell>
          <cell r="FT37">
            <v>12519.869467556402</v>
          </cell>
          <cell r="FU37">
            <v>11912.982081254173</v>
          </cell>
          <cell r="FV37">
            <v>12458.407450204406</v>
          </cell>
          <cell r="FW37">
            <v>12955.67294509716</v>
          </cell>
        </row>
        <row r="38">
          <cell r="B38" t="str">
            <v>Co 128</v>
          </cell>
          <cell r="BH38">
            <v>40862.86</v>
          </cell>
          <cell r="BI38">
            <v>31819.47</v>
          </cell>
          <cell r="BJ38">
            <v>20632.169999999998</v>
          </cell>
          <cell r="BK38">
            <v>35117.5</v>
          </cell>
          <cell r="BL38">
            <v>35476.11</v>
          </cell>
          <cell r="BM38">
            <v>43373.43</v>
          </cell>
          <cell r="BN38">
            <v>44506.13</v>
          </cell>
          <cell r="BO38">
            <v>43586.050799999983</v>
          </cell>
          <cell r="BP38">
            <v>45990.278800000007</v>
          </cell>
          <cell r="BQ38">
            <v>35524.304135304075</v>
          </cell>
          <cell r="BR38">
            <v>36839.506438036566</v>
          </cell>
          <cell r="BS38">
            <v>7762.0167790813066</v>
          </cell>
          <cell r="BT38">
            <v>40317.191673731402</v>
          </cell>
          <cell r="BU38">
            <v>31206.996975452283</v>
          </cell>
          <cell r="BV38">
            <v>19931.42671168565</v>
          </cell>
          <cell r="BW38">
            <v>34582.598111887433</v>
          </cell>
          <cell r="BX38">
            <v>34887.91080579257</v>
          </cell>
          <cell r="BY38">
            <v>42765.819688067822</v>
          </cell>
          <cell r="BZ38">
            <v>43991.779237443887</v>
          </cell>
          <cell r="CA38">
            <v>43782.186029301491</v>
          </cell>
          <cell r="CB38">
            <v>46181.359085617325</v>
          </cell>
          <cell r="CC38">
            <v>35080.983270268</v>
          </cell>
          <cell r="CD38">
            <v>36402.768477992038</v>
          </cell>
          <cell r="CE38">
            <v>7686.5014283351557</v>
          </cell>
          <cell r="CF38">
            <v>39133.999273586436</v>
          </cell>
          <cell r="CG38">
            <v>29955.75797521737</v>
          </cell>
          <cell r="CH38">
            <v>18590.057410551744</v>
          </cell>
          <cell r="CI38">
            <v>33412.83424869286</v>
          </cell>
          <cell r="CJ38">
            <v>33664.000263914582</v>
          </cell>
          <cell r="CK38">
            <v>41522.685598692398</v>
          </cell>
          <cell r="CL38">
            <v>43678.790878344487</v>
          </cell>
          <cell r="CM38">
            <v>43508.446625797449</v>
          </cell>
          <cell r="CN38">
            <v>45905.100180406218</v>
          </cell>
          <cell r="CO38">
            <v>34781.627783298762</v>
          </cell>
          <cell r="CP38">
            <v>36111.018948468263</v>
          </cell>
          <cell r="CQ38">
            <v>7760.8963122804926</v>
          </cell>
          <cell r="CR38">
            <v>46330.582257324553</v>
          </cell>
          <cell r="CS38">
            <v>36945.434205537553</v>
          </cell>
          <cell r="CT38">
            <v>25321.498087278982</v>
          </cell>
          <cell r="CU38">
            <v>40499.671589358681</v>
          </cell>
          <cell r="CV38">
            <v>40737.537367442019</v>
          </cell>
          <cell r="CW38">
            <v>48746.817049640282</v>
          </cell>
          <cell r="CX38">
            <v>50154.302320033246</v>
          </cell>
          <cell r="CY38">
            <v>49974.99719627067</v>
          </cell>
          <cell r="CZ38">
            <v>52418.58345245682</v>
          </cell>
          <cell r="DA38">
            <v>41064.736720946581</v>
          </cell>
          <cell r="DB38">
            <v>42423.357894305329</v>
          </cell>
          <cell r="DC38">
            <v>13061.144035151367</v>
          </cell>
          <cell r="DD38">
            <v>46809.602175463355</v>
          </cell>
          <cell r="DE38">
            <v>37212.708248588257</v>
          </cell>
          <cell r="DF38">
            <v>25324.43294115147</v>
          </cell>
          <cell r="DG38">
            <v>40866.87770828815</v>
          </cell>
          <cell r="DH38">
            <v>41090.138867355075</v>
          </cell>
          <cell r="DI38">
            <v>49252.837188232021</v>
          </cell>
          <cell r="DJ38">
            <v>50722.980403242567</v>
          </cell>
          <cell r="DK38">
            <v>50535.588418988482</v>
          </cell>
          <cell r="DL38">
            <v>53027.019177721464</v>
          </cell>
          <cell r="DM38">
            <v>41437.949708346372</v>
          </cell>
          <cell r="DN38">
            <v>42826.494136462316</v>
          </cell>
          <cell r="DO38">
            <v>12858.495915290019</v>
          </cell>
          <cell r="DP38">
            <v>58411.83711989726</v>
          </cell>
          <cell r="DQ38">
            <v>48598.250223381707</v>
          </cell>
          <cell r="DR38">
            <v>36439.395285016755</v>
          </cell>
          <cell r="DS38">
            <v>52355.204004000618</v>
          </cell>
          <cell r="DT38">
            <v>52563.464262786511</v>
          </cell>
          <cell r="DU38">
            <v>60882.423439800375</v>
          </cell>
          <cell r="DV38">
            <v>62417.517129820932</v>
          </cell>
          <cell r="DW38">
            <v>62222.266642681847</v>
          </cell>
          <cell r="DX38">
            <v>64762.458640276556</v>
          </cell>
          <cell r="DY38">
            <v>52933.221989786471</v>
          </cell>
          <cell r="DZ38">
            <v>54352.352546622773</v>
          </cell>
          <cell r="EA38">
            <v>23766.360722946207</v>
          </cell>
          <cell r="EB38">
            <v>59107.220973338997</v>
          </cell>
          <cell r="EC38">
            <v>49071.844664414974</v>
          </cell>
          <cell r="ED38">
            <v>36636.020626682199</v>
          </cell>
          <cell r="EE38">
            <v>52934.552147319839</v>
          </cell>
          <cell r="EF38">
            <v>53126.45934099632</v>
          </cell>
          <cell r="EG38">
            <v>61604.820351359383</v>
          </cell>
          <cell r="EH38">
            <v>63207.216630813738</v>
          </cell>
          <cell r="EI38">
            <v>63005.261755732274</v>
          </cell>
          <cell r="EJ38">
            <v>65595.152758045529</v>
          </cell>
          <cell r="EK38">
            <v>53520.729448317608</v>
          </cell>
          <cell r="EL38">
            <v>54971.577774160469</v>
          </cell>
          <cell r="EM38">
            <v>23753.70297150252</v>
          </cell>
          <cell r="EN38">
            <v>66395.253777264792</v>
          </cell>
          <cell r="EO38">
            <v>56132.901314286937</v>
          </cell>
          <cell r="EP38">
            <v>43413.547125132885</v>
          </cell>
          <cell r="EQ38">
            <v>60104.583070914523</v>
          </cell>
          <cell r="ER38">
            <v>60279.420695374494</v>
          </cell>
          <cell r="ES38">
            <v>68919.719673384505</v>
          </cell>
          <cell r="ET38">
            <v>70591.871639088844</v>
          </cell>
          <cell r="EU38">
            <v>70384.386135861641</v>
          </cell>
          <cell r="EV38">
            <v>73024.932069129107</v>
          </cell>
          <cell r="EW38">
            <v>60700.122154673423</v>
          </cell>
          <cell r="EX38">
            <v>62182.527741204096</v>
          </cell>
          <cell r="EY38">
            <v>30320.461603093194</v>
          </cell>
          <cell r="EZ38">
            <v>67223.384613657676</v>
          </cell>
          <cell r="FA38">
            <v>56728.726827005776</v>
          </cell>
          <cell r="FB38">
            <v>43719.131690976443</v>
          </cell>
          <cell r="FC38">
            <v>60812.281656256673</v>
          </cell>
          <cell r="FD38">
            <v>60969.098057998781</v>
          </cell>
          <cell r="FE38">
            <v>69774.585088697713</v>
          </cell>
          <cell r="FF38">
            <v>71519.006570263824</v>
          </cell>
          <cell r="FG38">
            <v>71306.490293313196</v>
          </cell>
          <cell r="FH38">
            <v>73998.690420467843</v>
          </cell>
          <cell r="FI38">
            <v>61418.1845912239</v>
          </cell>
          <cell r="FJ38">
            <v>62933.729596103207</v>
          </cell>
          <cell r="FK38">
            <v>30413.082210278015</v>
          </cell>
          <cell r="FL38">
            <v>70137.215597288188</v>
          </cell>
          <cell r="FM38">
            <v>59404.978689400741</v>
          </cell>
          <cell r="FN38">
            <v>46098.249916312619</v>
          </cell>
          <cell r="FO38">
            <v>63603.439506475013</v>
          </cell>
          <cell r="FP38">
            <v>63741.409442546683</v>
          </cell>
          <cell r="FQ38">
            <v>72715.130643185214</v>
          </cell>
          <cell r="FR38">
            <v>74534.450717955173</v>
          </cell>
          <cell r="FS38">
            <v>74317.874006870406</v>
          </cell>
          <cell r="FT38">
            <v>77062.690457584453</v>
          </cell>
          <cell r="FU38">
            <v>64221.156556682341</v>
          </cell>
          <cell r="FV38">
            <v>65770.131199482727</v>
          </cell>
          <cell r="FW38">
            <v>32577.586760938015</v>
          </cell>
        </row>
        <row r="39">
          <cell r="B39" t="str">
            <v>Co 129</v>
          </cell>
          <cell r="BH39">
            <v>164.54</v>
          </cell>
          <cell r="BI39">
            <v>-476.42999999999938</v>
          </cell>
          <cell r="BJ39">
            <v>-37.090000000001055</v>
          </cell>
          <cell r="BK39">
            <v>1095.8599999999999</v>
          </cell>
          <cell r="BL39">
            <v>425.59</v>
          </cell>
          <cell r="BM39">
            <v>1847.76</v>
          </cell>
          <cell r="BN39">
            <v>1351.2</v>
          </cell>
          <cell r="BO39">
            <v>-591.97509999999966</v>
          </cell>
          <cell r="BP39">
            <v>-601.64299999999912</v>
          </cell>
          <cell r="BQ39">
            <v>1.6079187587301931</v>
          </cell>
          <cell r="BR39">
            <v>0.71203501745821995</v>
          </cell>
          <cell r="BS39">
            <v>463.39054668722656</v>
          </cell>
          <cell r="BT39">
            <v>103.66856598476261</v>
          </cell>
          <cell r="BU39">
            <v>-532.76819686110866</v>
          </cell>
          <cell r="BV39">
            <v>-85.64594003621869</v>
          </cell>
          <cell r="BW39">
            <v>1065.7430248937294</v>
          </cell>
          <cell r="BX39">
            <v>387.23065809693981</v>
          </cell>
          <cell r="BY39">
            <v>1801.4857519935254</v>
          </cell>
          <cell r="BZ39">
            <v>1311.5039427570268</v>
          </cell>
          <cell r="CA39">
            <v>-609.51440499937962</v>
          </cell>
          <cell r="CB39">
            <v>-618.18030654467748</v>
          </cell>
          <cell r="CC39">
            <v>-77.679538699302611</v>
          </cell>
          <cell r="CD39">
            <v>-78.186608625883309</v>
          </cell>
          <cell r="CE39">
            <v>7611.7977842232885</v>
          </cell>
          <cell r="CF39">
            <v>7161.4597641892087</v>
          </cell>
          <cell r="CG39">
            <v>6529.8550900958335</v>
          </cell>
          <cell r="CH39">
            <v>6984.6474708802098</v>
          </cell>
          <cell r="CI39">
            <v>8155.4381260333766</v>
          </cell>
          <cell r="CJ39">
            <v>7468.597058954866</v>
          </cell>
          <cell r="CK39">
            <v>8874.862442107813</v>
          </cell>
          <cell r="CL39">
            <v>8391.5529171780818</v>
          </cell>
          <cell r="CM39">
            <v>6421.3874710656073</v>
          </cell>
          <cell r="CN39">
            <v>6414.0961665828863</v>
          </cell>
          <cell r="CO39">
            <v>6954.7701207402715</v>
          </cell>
          <cell r="CP39">
            <v>6955.3496412471432</v>
          </cell>
          <cell r="CQ39">
            <v>7453.2497210917645</v>
          </cell>
          <cell r="CR39">
            <v>7242.2743455349046</v>
          </cell>
          <cell r="CS39">
            <v>6599.9397597945854</v>
          </cell>
          <cell r="CT39">
            <v>7066.5531045923271</v>
          </cell>
          <cell r="CU39">
            <v>8267.0939583045438</v>
          </cell>
          <cell r="CV39">
            <v>7563.899000804694</v>
          </cell>
          <cell r="CW39">
            <v>8995.5516655352931</v>
          </cell>
          <cell r="CX39">
            <v>8504.6277115843259</v>
          </cell>
          <cell r="CY39">
            <v>6476.4408174653681</v>
          </cell>
          <cell r="CZ39">
            <v>6469.4865984006692</v>
          </cell>
          <cell r="DA39">
            <v>7021.2226629274201</v>
          </cell>
          <cell r="DB39">
            <v>7021.9959202479968</v>
          </cell>
          <cell r="DC39">
            <v>7484.6622125538597</v>
          </cell>
          <cell r="DD39">
            <v>7323.1795715052958</v>
          </cell>
          <cell r="DE39">
            <v>6669.7003314786325</v>
          </cell>
          <cell r="DF39">
            <v>7148.4514729269886</v>
          </cell>
          <cell r="DG39">
            <v>8379.7830496974348</v>
          </cell>
          <cell r="DH39">
            <v>7659.3440180078296</v>
          </cell>
          <cell r="DI39">
            <v>10783.705785724449</v>
          </cell>
          <cell r="DJ39">
            <v>10285.330551465697</v>
          </cell>
          <cell r="DK39">
            <v>8196.7664917467519</v>
          </cell>
          <cell r="DL39">
            <v>8190.6533159549281</v>
          </cell>
          <cell r="DM39">
            <v>8753.6793186516825</v>
          </cell>
          <cell r="DN39">
            <v>8754.1805090463167</v>
          </cell>
          <cell r="DO39">
            <v>9225.8772331646742</v>
          </cell>
          <cell r="DP39">
            <v>9070.5391276053306</v>
          </cell>
          <cell r="DQ39">
            <v>8405.5210693701665</v>
          </cell>
          <cell r="DR39">
            <v>8896.9607354201689</v>
          </cell>
          <cell r="DS39">
            <v>10159.900568265894</v>
          </cell>
          <cell r="DT39">
            <v>9422.0253165360464</v>
          </cell>
          <cell r="DU39">
            <v>10955.95656130614</v>
          </cell>
          <cell r="DV39">
            <v>10450.052369926396</v>
          </cell>
          <cell r="DW39">
            <v>8299.9304686016985</v>
          </cell>
          <cell r="DX39">
            <v>8294.1820842686284</v>
          </cell>
          <cell r="DY39">
            <v>8868.7314756796659</v>
          </cell>
          <cell r="DZ39">
            <v>8869.4629065082408</v>
          </cell>
          <cell r="EA39">
            <v>9349.8461652242149</v>
          </cell>
          <cell r="EB39">
            <v>9200.9602371695801</v>
          </cell>
          <cell r="EC39">
            <v>8524.45845441028</v>
          </cell>
          <cell r="ED39">
            <v>9028.6928759351922</v>
          </cell>
          <cell r="EE39">
            <v>10324.084101004479</v>
          </cell>
          <cell r="EF39">
            <v>9568.3315981239175</v>
          </cell>
          <cell r="EG39">
            <v>11130.43768884052</v>
          </cell>
          <cell r="EH39">
            <v>10616.925509397097</v>
          </cell>
          <cell r="EI39">
            <v>8403.5160949834935</v>
          </cell>
          <cell r="EJ39">
            <v>8398.1549974072514</v>
          </cell>
          <cell r="EK39">
            <v>8984.4694987168441</v>
          </cell>
          <cell r="EL39">
            <v>8985.4403228294323</v>
          </cell>
          <cell r="EM39">
            <v>9474.6607423819878</v>
          </cell>
          <cell r="EN39">
            <v>9332.5453457729618</v>
          </cell>
          <cell r="EO39">
            <v>8644.3859684710187</v>
          </cell>
          <cell r="EP39">
            <v>9161.7596715851796</v>
          </cell>
          <cell r="EQ39">
            <v>10490.465307916234</v>
          </cell>
          <cell r="ER39">
            <v>9716.3834997856011</v>
          </cell>
          <cell r="ES39">
            <v>11307.153255667163</v>
          </cell>
          <cell r="ET39">
            <v>10785.956963775927</v>
          </cell>
          <cell r="EU39">
            <v>8507.4832119602324</v>
          </cell>
          <cell r="EV39">
            <v>8502.5328075774014</v>
          </cell>
          <cell r="EW39">
            <v>9100.85163357893</v>
          </cell>
          <cell r="EX39">
            <v>9102.0763651145244</v>
          </cell>
          <cell r="EY39">
            <v>9600.2893011261003</v>
          </cell>
          <cell r="EZ39">
            <v>9465.2734706880892</v>
          </cell>
          <cell r="FA39">
            <v>8765.279201880754</v>
          </cell>
          <cell r="FB39">
            <v>9296.1475575124405</v>
          </cell>
          <cell r="FC39">
            <v>10659.054901340782</v>
          </cell>
          <cell r="FD39">
            <v>9866.1823322304099</v>
          </cell>
          <cell r="FE39">
            <v>11486.113591706035</v>
          </cell>
          <cell r="FF39">
            <v>10957.155630083835</v>
          </cell>
          <cell r="FG39">
            <v>8611.7852987726692</v>
          </cell>
          <cell r="FH39">
            <v>8607.2724134043547</v>
          </cell>
          <cell r="FI39">
            <v>9217.8399403377316</v>
          </cell>
          <cell r="FJ39">
            <v>9219.3274670864703</v>
          </cell>
          <cell r="FK39">
            <v>9726.688805578533</v>
          </cell>
          <cell r="FL39">
            <v>9599.1230311675899</v>
          </cell>
          <cell r="FM39">
            <v>8887.1132358009163</v>
          </cell>
          <cell r="FN39">
            <v>9431.8397555338706</v>
          </cell>
          <cell r="FO39">
            <v>10829.864872543647</v>
          </cell>
          <cell r="FP39">
            <v>10017.922299178663</v>
          </cell>
          <cell r="FQ39">
            <v>11667.318287631988</v>
          </cell>
          <cell r="FR39">
            <v>11130.525111014063</v>
          </cell>
          <cell r="FS39">
            <v>8716.7904786216859</v>
          </cell>
          <cell r="FT39">
            <v>8712.3195853562538</v>
          </cell>
          <cell r="FU39">
            <v>9335.3949607739851</v>
          </cell>
          <cell r="FV39">
            <v>9337.5701957321453</v>
          </cell>
          <cell r="FW39">
            <v>9853.8284194377193</v>
          </cell>
        </row>
        <row r="40">
          <cell r="B40" t="str">
            <v>Co 130</v>
          </cell>
          <cell r="BH40">
            <v>10267.09</v>
          </cell>
          <cell r="BI40">
            <v>14854.67</v>
          </cell>
          <cell r="BJ40">
            <v>11735.6</v>
          </cell>
          <cell r="BK40">
            <v>8413.59</v>
          </cell>
          <cell r="BL40">
            <v>6980.42</v>
          </cell>
          <cell r="BM40">
            <v>-3726.17</v>
          </cell>
          <cell r="BN40">
            <v>4902.49</v>
          </cell>
          <cell r="BO40">
            <v>10694.320500000002</v>
          </cell>
          <cell r="BP40">
            <v>9999.6540999999997</v>
          </cell>
          <cell r="BQ40">
            <v>9800.7152826237234</v>
          </cell>
          <cell r="BR40">
            <v>10109.240577983159</v>
          </cell>
          <cell r="BS40">
            <v>9004.8133240923507</v>
          </cell>
          <cell r="BT40">
            <v>10177.995517106519</v>
          </cell>
          <cell r="BU40">
            <v>14813.519669477213</v>
          </cell>
          <cell r="BV40">
            <v>11628.623335868115</v>
          </cell>
          <cell r="BW40">
            <v>8241.8430922835469</v>
          </cell>
          <cell r="BX40">
            <v>6749.82357046385</v>
          </cell>
          <cell r="BY40">
            <v>-4257.8911670363923</v>
          </cell>
          <cell r="BZ40">
            <v>4608.5935558591245</v>
          </cell>
          <cell r="CA40">
            <v>10668.523042677263</v>
          </cell>
          <cell r="CB40">
            <v>9974.2703251825169</v>
          </cell>
          <cell r="CC40">
            <v>9657.2764173698397</v>
          </cell>
          <cell r="CD40">
            <v>9965.3855569812313</v>
          </cell>
          <cell r="CE40">
            <v>8909.9917568215078</v>
          </cell>
          <cell r="CF40">
            <v>9966.5529652200239</v>
          </cell>
          <cell r="CG40">
            <v>14651.760952003346</v>
          </cell>
          <cell r="CH40">
            <v>11399.102424706962</v>
          </cell>
          <cell r="CI40">
            <v>7945.9144102265673</v>
          </cell>
          <cell r="CJ40">
            <v>6393.3118602676386</v>
          </cell>
          <cell r="CK40">
            <v>-4924.767165121717</v>
          </cell>
          <cell r="CL40">
            <v>4187.2173987200003</v>
          </cell>
          <cell r="CM40">
            <v>10389.759960031581</v>
          </cell>
          <cell r="CN40">
            <v>9696.5676126542749</v>
          </cell>
          <cell r="CO40">
            <v>9379.1776854109448</v>
          </cell>
          <cell r="CP40">
            <v>9687.4515901436171</v>
          </cell>
          <cell r="CQ40">
            <v>8681.090621101459</v>
          </cell>
          <cell r="CR40">
            <v>10089.70434815069</v>
          </cell>
          <cell r="CS40">
            <v>14885.922233673371</v>
          </cell>
          <cell r="CT40">
            <v>11544.945982424717</v>
          </cell>
          <cell r="CU40">
            <v>7999.9042037535564</v>
          </cell>
          <cell r="CV40">
            <v>6395.451434646724</v>
          </cell>
          <cell r="CW40">
            <v>-5255.4522656989393</v>
          </cell>
          <cell r="CX40">
            <v>4122.9743420084742</v>
          </cell>
          <cell r="CY40">
            <v>10494.798160971337</v>
          </cell>
          <cell r="CZ40">
            <v>9788.1266056853565</v>
          </cell>
          <cell r="DA40">
            <v>9464.2495202479604</v>
          </cell>
          <cell r="DB40">
            <v>9778.7630566861098</v>
          </cell>
          <cell r="DC40">
            <v>8659.0963304899487</v>
          </cell>
          <cell r="DD40">
            <v>10213.697444904428</v>
          </cell>
          <cell r="DE40">
            <v>15123.176069044141</v>
          </cell>
          <cell r="DF40">
            <v>11691.416068579698</v>
          </cell>
          <cell r="DG40">
            <v>8051.9991190092533</v>
          </cell>
          <cell r="DH40">
            <v>6394.0345681025319</v>
          </cell>
          <cell r="DI40">
            <v>-5599.5428669594439</v>
          </cell>
          <cell r="DJ40">
            <v>4053.1814047264488</v>
          </cell>
          <cell r="DK40">
            <v>10599.224540286941</v>
          </cell>
          <cell r="DL40">
            <v>9878.815389636884</v>
          </cell>
          <cell r="DM40">
            <v>9548.3171546201411</v>
          </cell>
          <cell r="DN40">
            <v>9869.2020514093401</v>
          </cell>
          <cell r="DO40">
            <v>8715.9470970096754</v>
          </cell>
          <cell r="DP40">
            <v>10337.759225896365</v>
          </cell>
          <cell r="DQ40">
            <v>15363.535332039062</v>
          </cell>
          <cell r="DR40">
            <v>11838.45770228927</v>
          </cell>
          <cell r="DS40">
            <v>8102.0707184810253</v>
          </cell>
          <cell r="DT40">
            <v>6388.8830919015581</v>
          </cell>
          <cell r="DU40">
            <v>-5957.2942698142979</v>
          </cell>
          <cell r="DV40">
            <v>3977.5951877820498</v>
          </cell>
          <cell r="DW40">
            <v>10702.940727802821</v>
          </cell>
          <cell r="DX40">
            <v>9968.9961199878217</v>
          </cell>
          <cell r="DY40">
            <v>9631.2737552135659</v>
          </cell>
          <cell r="DZ40">
            <v>9959.1209201958482</v>
          </cell>
          <cell r="EA40">
            <v>8770.8049901916966</v>
          </cell>
          <cell r="EB40">
            <v>10462.067689202881</v>
          </cell>
          <cell r="EC40">
            <v>15607.223635168793</v>
          </cell>
          <cell r="ED40">
            <v>11986.005874431383</v>
          </cell>
          <cell r="EE40">
            <v>8150.2030661611316</v>
          </cell>
          <cell r="EF40">
            <v>6379.8076544860869</v>
          </cell>
          <cell r="EG40">
            <v>-6329.6411216517954</v>
          </cell>
          <cell r="EH40">
            <v>3896.1816579154729</v>
          </cell>
          <cell r="EI40">
            <v>10805.840216061013</v>
          </cell>
          <cell r="EJ40">
            <v>10057.609322740709</v>
          </cell>
          <cell r="EK40">
            <v>9713.0121550069816</v>
          </cell>
          <cell r="EL40">
            <v>10047.471208656478</v>
          </cell>
          <cell r="EM40">
            <v>8823.9837056039141</v>
          </cell>
          <cell r="EN40">
            <v>10586.55603060358</v>
          </cell>
          <cell r="EO40">
            <v>15853.813292561324</v>
          </cell>
          <cell r="EP40">
            <v>12134.207204883332</v>
          </cell>
          <cell r="EQ40">
            <v>8195.812415342707</v>
          </cell>
          <cell r="ER40">
            <v>6366.8185595008581</v>
          </cell>
          <cell r="ES40">
            <v>-6716.8668482215617</v>
          </cell>
          <cell r="ET40">
            <v>3808.2447229372083</v>
          </cell>
          <cell r="EU40">
            <v>10908.262207564449</v>
          </cell>
          <cell r="EV40">
            <v>10145.028588355164</v>
          </cell>
          <cell r="EW40">
            <v>9793.8476879018617</v>
          </cell>
          <cell r="EX40">
            <v>10135.058342115215</v>
          </cell>
          <cell r="EY40">
            <v>8874.4286645215016</v>
          </cell>
          <cell r="EZ40">
            <v>10711.361931071762</v>
          </cell>
          <cell r="FA40">
            <v>16103.532969437438</v>
          </cell>
          <cell r="FB40">
            <v>12282.565262986449</v>
          </cell>
          <cell r="FC40">
            <v>8239.1800066563683</v>
          </cell>
          <cell r="FD40">
            <v>6349.2927874781199</v>
          </cell>
          <cell r="FE40">
            <v>-7119.2833406152495</v>
          </cell>
          <cell r="FF40">
            <v>3713.9434206135484</v>
          </cell>
          <cell r="FG40">
            <v>11009.194193207928</v>
          </cell>
          <cell r="FH40">
            <v>10231.566829904796</v>
          </cell>
          <cell r="FI40">
            <v>9872.7688174751038</v>
          </cell>
          <cell r="FJ40">
            <v>10220.864474718015</v>
          </cell>
          <cell r="FK40">
            <v>8922.8672398486833</v>
          </cell>
          <cell r="FL40">
            <v>10835.999217420713</v>
          </cell>
          <cell r="FM40">
            <v>16356.587600389827</v>
          </cell>
          <cell r="FN40">
            <v>12431.419449041359</v>
          </cell>
          <cell r="FO40">
            <v>8279.7442946592091</v>
          </cell>
          <cell r="FP40">
            <v>6327.4312751674024</v>
          </cell>
          <cell r="FQ40">
            <v>-7537.6552842760211</v>
          </cell>
          <cell r="FR40">
            <v>3612.5844942410149</v>
          </cell>
          <cell r="FS40">
            <v>11109.387921864278</v>
          </cell>
          <cell r="FT40">
            <v>10316.634194560971</v>
          </cell>
          <cell r="FU40">
            <v>9950.5220038285042</v>
          </cell>
          <cell r="FV40">
            <v>10305.638560070469</v>
          </cell>
          <cell r="FW40">
            <v>8968.2942503164122</v>
          </cell>
        </row>
        <row r="41">
          <cell r="B41" t="str">
            <v>Co 131</v>
          </cell>
          <cell r="BH41">
            <v>9703</v>
          </cell>
          <cell r="BI41">
            <v>12305</v>
          </cell>
          <cell r="BJ41">
            <v>8308</v>
          </cell>
          <cell r="BK41">
            <v>14290</v>
          </cell>
          <cell r="BL41">
            <v>13383</v>
          </cell>
          <cell r="BM41">
            <v>5647</v>
          </cell>
          <cell r="BN41">
            <v>29266</v>
          </cell>
          <cell r="BO41">
            <v>19594</v>
          </cell>
          <cell r="BP41">
            <v>15319</v>
          </cell>
          <cell r="BQ41">
            <v>11240.589087432898</v>
          </cell>
          <cell r="BR41">
            <v>12736.202967755184</v>
          </cell>
          <cell r="BS41">
            <v>9466.5678049810376</v>
          </cell>
          <cell r="BT41">
            <v>9467.6869822729968</v>
          </cell>
          <cell r="BU41">
            <v>12043.329741701709</v>
          </cell>
          <cell r="BV41">
            <v>7997.4969040812939</v>
          </cell>
          <cell r="BW41">
            <v>14065.754137273416</v>
          </cell>
          <cell r="BX41">
            <v>13157.909194401012</v>
          </cell>
          <cell r="BY41">
            <v>5263.2514800387653</v>
          </cell>
          <cell r="BZ41">
            <v>29009.527503296638</v>
          </cell>
          <cell r="CA41">
            <v>19605.75752226972</v>
          </cell>
          <cell r="CB41">
            <v>15322.299515069764</v>
          </cell>
          <cell r="CC41">
            <v>10990.709865454039</v>
          </cell>
          <cell r="CD41">
            <v>12484.119740159735</v>
          </cell>
          <cell r="CE41">
            <v>9366.6300898706249</v>
          </cell>
          <cell r="CF41">
            <v>8963.1636095142712</v>
          </cell>
          <cell r="CG41">
            <v>11512.05123920734</v>
          </cell>
          <cell r="CH41">
            <v>7416.3239468380125</v>
          </cell>
          <cell r="CI41">
            <v>13573.829441298993</v>
          </cell>
          <cell r="CJ41">
            <v>12665.2353366815</v>
          </cell>
          <cell r="CK41">
            <v>4607.5554779430749</v>
          </cell>
          <cell r="CL41">
            <v>28485.314488851152</v>
          </cell>
          <cell r="CM41">
            <v>19065.863360334701</v>
          </cell>
          <cell r="CN41">
            <v>14773.965356260058</v>
          </cell>
          <cell r="CO41">
            <v>10447.779189033165</v>
          </cell>
          <cell r="CP41">
            <v>11939.344460128104</v>
          </cell>
          <cell r="CQ41">
            <v>8976.836055667085</v>
          </cell>
          <cell r="CR41">
            <v>11284.799311035924</v>
          </cell>
          <cell r="CS41">
            <v>13875.490235198362</v>
          </cell>
          <cell r="CT41">
            <v>9680.7304593098343</v>
          </cell>
          <cell r="CU41">
            <v>15992.276778658943</v>
          </cell>
          <cell r="CV41">
            <v>15065.023596772779</v>
          </cell>
          <cell r="CW41">
            <v>6790.2308821572333</v>
          </cell>
          <cell r="CX41">
            <v>31190.933035288737</v>
          </cell>
          <cell r="CY41">
            <v>21569.764023183772</v>
          </cell>
          <cell r="CZ41">
            <v>17188.638359394783</v>
          </cell>
          <cell r="DA41">
            <v>12777.800156015226</v>
          </cell>
          <cell r="DB41">
            <v>14299.076096129491</v>
          </cell>
          <cell r="DC41">
            <v>11088.82115122124</v>
          </cell>
          <cell r="DD41">
            <v>11304.043625339596</v>
          </cell>
          <cell r="DE41">
            <v>13937.328905453043</v>
          </cell>
          <cell r="DF41">
            <v>9641.0371504490577</v>
          </cell>
          <cell r="DG41">
            <v>16110.146197368704</v>
          </cell>
          <cell r="DH41">
            <v>15164.099675712398</v>
          </cell>
          <cell r="DI41">
            <v>6666.4049685464925</v>
          </cell>
          <cell r="DJ41">
            <v>31601.389993978442</v>
          </cell>
          <cell r="DK41">
            <v>21774.220888120373</v>
          </cell>
          <cell r="DL41">
            <v>17303.002268035212</v>
          </cell>
          <cell r="DM41">
            <v>12805.871843568701</v>
          </cell>
          <cell r="DN41">
            <v>14356.447585442565</v>
          </cell>
          <cell r="DO41">
            <v>11074.596596422765</v>
          </cell>
          <cell r="DP41">
            <v>13401.423490267636</v>
          </cell>
          <cell r="DQ41">
            <v>16077.408922787035</v>
          </cell>
          <cell r="DR41">
            <v>11677.249988235275</v>
          </cell>
          <cell r="DS41">
            <v>18308.255168361953</v>
          </cell>
          <cell r="DT41">
            <v>17343.034100555047</v>
          </cell>
          <cell r="DU41">
            <v>8616.0008164403771</v>
          </cell>
          <cell r="DV41">
            <v>34097.590917435329</v>
          </cell>
          <cell r="DW41">
            <v>24060.577551645878</v>
          </cell>
          <cell r="DX41">
            <v>19496.864668312828</v>
          </cell>
          <cell r="DY41">
            <v>14911.775410081016</v>
          </cell>
          <cell r="DZ41">
            <v>16492.713904456952</v>
          </cell>
          <cell r="EA41">
            <v>13137.094983148047</v>
          </cell>
          <cell r="EB41">
            <v>13472.249213764451</v>
          </cell>
          <cell r="EC41">
            <v>16191.723665950663</v>
          </cell>
          <cell r="ED41">
            <v>11684.843322417928</v>
          </cell>
          <cell r="EE41">
            <v>18481.964839505523</v>
          </cell>
          <cell r="EF41">
            <v>17497.172813215573</v>
          </cell>
          <cell r="EG41">
            <v>8534.4372953803031</v>
          </cell>
          <cell r="EH41">
            <v>34574.995919965455</v>
          </cell>
          <cell r="EI41">
            <v>24323.93436402121</v>
          </cell>
          <cell r="EJ41">
            <v>19665.784547879499</v>
          </cell>
          <cell r="EK41">
            <v>14991.051878390517</v>
          </cell>
          <cell r="EL41">
            <v>16602.934036256371</v>
          </cell>
          <cell r="EM41">
            <v>13171.822080482063</v>
          </cell>
          <cell r="EN41">
            <v>13538.925384066275</v>
          </cell>
          <cell r="EO41">
            <v>16302.463680933142</v>
          </cell>
          <cell r="EP41">
            <v>11686.163118234825</v>
          </cell>
          <cell r="EQ41">
            <v>18653.721625740385</v>
          </cell>
          <cell r="ER41">
            <v>17648.956177030446</v>
          </cell>
          <cell r="ES41">
            <v>8443.9699036836864</v>
          </cell>
          <cell r="ET41">
            <v>35056.160150677904</v>
          </cell>
          <cell r="EU41">
            <v>24587.213829930814</v>
          </cell>
          <cell r="EV41">
            <v>19832.200573536673</v>
          </cell>
          <cell r="EW41">
            <v>15066.077328034731</v>
          </cell>
          <cell r="EX41">
            <v>16709.954386672725</v>
          </cell>
          <cell r="EY41">
            <v>13201.153023987499</v>
          </cell>
          <cell r="EZ41">
            <v>13601.197978706594</v>
          </cell>
          <cell r="FA41">
            <v>16409.576054137342</v>
          </cell>
          <cell r="FB41">
            <v>11680.885792089812</v>
          </cell>
          <cell r="FC41">
            <v>18823.524780516353</v>
          </cell>
          <cell r="FD41">
            <v>17798.384580954658</v>
          </cell>
          <cell r="FE41">
            <v>8344.2154623426541</v>
          </cell>
          <cell r="FF41">
            <v>35541.191941982441</v>
          </cell>
          <cell r="FG41">
            <v>24849.320151860986</v>
          </cell>
          <cell r="FH41">
            <v>19995.881765539256</v>
          </cell>
          <cell r="FI41">
            <v>15137.015906234443</v>
          </cell>
          <cell r="FJ41">
            <v>16812.607500283772</v>
          </cell>
          <cell r="FK41">
            <v>13225.186505453377</v>
          </cell>
          <cell r="FL41">
            <v>13659.007161343729</v>
          </cell>
          <cell r="FM41">
            <v>16512.381410261325</v>
          </cell>
          <cell r="FN41">
            <v>11668.867123731266</v>
          </cell>
          <cell r="FO41">
            <v>18990.754831479386</v>
          </cell>
          <cell r="FP41">
            <v>17945.014948603479</v>
          </cell>
          <cell r="FQ41">
            <v>8234.934250683873</v>
          </cell>
          <cell r="FR41">
            <v>36029.561099265389</v>
          </cell>
          <cell r="FS41">
            <v>25110.916472873818</v>
          </cell>
          <cell r="FT41">
            <v>20156.968431054396</v>
          </cell>
          <cell r="FU41">
            <v>15203.144745039517</v>
          </cell>
          <cell r="FV41">
            <v>16911.504475912632</v>
          </cell>
          <cell r="FW41">
            <v>13242.779223579721</v>
          </cell>
        </row>
        <row r="42">
          <cell r="B42" t="str">
            <v>Co 132</v>
          </cell>
          <cell r="BH42">
            <v>1102.42</v>
          </cell>
          <cell r="BI42">
            <v>706.57</v>
          </cell>
          <cell r="BJ42">
            <v>-58.429999999999836</v>
          </cell>
          <cell r="BK42">
            <v>-1287.8399999999999</v>
          </cell>
          <cell r="BL42">
            <v>152.32999999999902</v>
          </cell>
          <cell r="BM42">
            <v>-1546.66</v>
          </cell>
          <cell r="BN42">
            <v>2086.0100000000002</v>
          </cell>
          <cell r="BO42">
            <v>7012.4568000000008</v>
          </cell>
          <cell r="BP42">
            <v>6753.6306999999997</v>
          </cell>
          <cell r="BQ42">
            <v>2627.5883885800422</v>
          </cell>
          <cell r="BR42">
            <v>2547.2068128363117</v>
          </cell>
          <cell r="BS42">
            <v>-521.74398486084601</v>
          </cell>
          <cell r="BT42">
            <v>1050.9250636171514</v>
          </cell>
          <cell r="BU42">
            <v>655.24708763424132</v>
          </cell>
          <cell r="BV42">
            <v>-150.24010213119391</v>
          </cell>
          <cell r="BW42">
            <v>-1408.2638830798637</v>
          </cell>
          <cell r="BX42">
            <v>72.07719842900724</v>
          </cell>
          <cell r="BY42">
            <v>-1670.681487450287</v>
          </cell>
          <cell r="BZ42">
            <v>2063.411421814114</v>
          </cell>
          <cell r="CA42">
            <v>7043.9256291500969</v>
          </cell>
          <cell r="CB42">
            <v>6781.6990616120784</v>
          </cell>
          <cell r="CC42">
            <v>2626.5764064680798</v>
          </cell>
          <cell r="CD42">
            <v>2547.8366256326372</v>
          </cell>
          <cell r="CE42">
            <v>-592.4245885826117</v>
          </cell>
          <cell r="CF42">
            <v>966.75492327478923</v>
          </cell>
          <cell r="CG42">
            <v>571.33252300087315</v>
          </cell>
          <cell r="CH42">
            <v>-275.77699013918527</v>
          </cell>
          <cell r="CI42">
            <v>-1563.7030783011101</v>
          </cell>
          <cell r="CJ42">
            <v>-41.664478048951423</v>
          </cell>
          <cell r="CK42">
            <v>-1829.4262731509252</v>
          </cell>
          <cell r="CL42">
            <v>2009.2099221903243</v>
          </cell>
          <cell r="CM42">
            <v>7010.7601876919207</v>
          </cell>
          <cell r="CN42">
            <v>6745.1960743728387</v>
          </cell>
          <cell r="CO42">
            <v>2590.9095705805039</v>
          </cell>
          <cell r="CP42">
            <v>2513.9473010417373</v>
          </cell>
          <cell r="CQ42">
            <v>-699.43433601339302</v>
          </cell>
          <cell r="CR42">
            <v>956.3449589738716</v>
          </cell>
          <cell r="CS42">
            <v>553.10428368698376</v>
          </cell>
          <cell r="CT42">
            <v>-325.23520919086377</v>
          </cell>
          <cell r="CU42">
            <v>-1649.0975820529188</v>
          </cell>
          <cell r="CV42">
            <v>-82.630485363346907</v>
          </cell>
          <cell r="CW42">
            <v>-1921.3604160825143</v>
          </cell>
          <cell r="CX42">
            <v>2029.9440496342613</v>
          </cell>
          <cell r="CY42">
            <v>7137.8057305487691</v>
          </cell>
          <cell r="CZ42">
            <v>6865.7896752798624</v>
          </cell>
          <cell r="DA42">
            <v>2628.8891082091704</v>
          </cell>
          <cell r="DB42">
            <v>2551.0018591596045</v>
          </cell>
          <cell r="DC42">
            <v>-781.24105478382489</v>
          </cell>
          <cell r="DD42">
            <v>944.87586101150646</v>
          </cell>
          <cell r="DE42">
            <v>533.66313900659861</v>
          </cell>
          <cell r="DF42">
            <v>-376.96020784970278</v>
          </cell>
          <cell r="DG42">
            <v>-1737.7830749238806</v>
          </cell>
          <cell r="DH42">
            <v>-125.32445473567623</v>
          </cell>
          <cell r="DI42">
            <v>-2016.9805750240876</v>
          </cell>
          <cell r="DJ42">
            <v>2050.550646584893</v>
          </cell>
          <cell r="DK42">
            <v>7267.084196179334</v>
          </cell>
          <cell r="DL42">
            <v>6988.4528779455086</v>
          </cell>
          <cell r="DM42">
            <v>2667.2997054516927</v>
          </cell>
          <cell r="DN42">
            <v>2588.4886599355659</v>
          </cell>
          <cell r="DO42">
            <v>-843.90249659613119</v>
          </cell>
          <cell r="DP42">
            <v>932.07604979560256</v>
          </cell>
          <cell r="DQ42">
            <v>512.95933240079603</v>
          </cell>
          <cell r="DR42">
            <v>-431.03505232733278</v>
          </cell>
          <cell r="DS42">
            <v>-1829.872925946509</v>
          </cell>
          <cell r="DT42">
            <v>-170.06284256497929</v>
          </cell>
          <cell r="DU42">
            <v>-2115.9423949771353</v>
          </cell>
          <cell r="DV42">
            <v>2070.7889201136304</v>
          </cell>
          <cell r="DW42">
            <v>7398.6303443118395</v>
          </cell>
          <cell r="DX42">
            <v>7113.2155259130077</v>
          </cell>
          <cell r="DY42">
            <v>2706.1392656904536</v>
          </cell>
          <cell r="DZ42">
            <v>2626.4038459872045</v>
          </cell>
          <cell r="EA42">
            <v>-909.14391100924013</v>
          </cell>
          <cell r="EB42">
            <v>918.35224584458274</v>
          </cell>
          <cell r="EC42">
            <v>490.93992166545968</v>
          </cell>
          <cell r="ED42">
            <v>-487.54742014126714</v>
          </cell>
          <cell r="EE42">
            <v>-1925.4838173048192</v>
          </cell>
          <cell r="EF42">
            <v>-216.92288404962437</v>
          </cell>
          <cell r="EG42">
            <v>-2218.6016555321048</v>
          </cell>
          <cell r="EH42">
            <v>2091.0876843711249</v>
          </cell>
          <cell r="EI42">
            <v>7532.0230093389728</v>
          </cell>
          <cell r="EJ42">
            <v>7240.1076211112368</v>
          </cell>
          <cell r="EK42">
            <v>2745.4064472909877</v>
          </cell>
          <cell r="EL42">
            <v>2664.7467365779562</v>
          </cell>
          <cell r="EM42">
            <v>-977.05704634818221</v>
          </cell>
          <cell r="EN42">
            <v>903.42219859472016</v>
          </cell>
          <cell r="EO42">
            <v>467.34119241755343</v>
          </cell>
          <cell r="EP42">
            <v>-546.58676555784859</v>
          </cell>
          <cell r="EQ42">
            <v>-2024.7381681575234</v>
          </cell>
          <cell r="ER42">
            <v>-265.98516721073702</v>
          </cell>
          <cell r="ES42">
            <v>-2325.0857012920892</v>
          </cell>
          <cell r="ET42">
            <v>2111.1978830984413</v>
          </cell>
          <cell r="EU42">
            <v>7668.2226016566074</v>
          </cell>
          <cell r="EV42">
            <v>7369.1613114117063</v>
          </cell>
          <cell r="EW42">
            <v>2785.0961513304765</v>
          </cell>
          <cell r="EX42">
            <v>2703.5152269786486</v>
          </cell>
          <cell r="EY42">
            <v>-1047.7358996371177</v>
          </cell>
          <cell r="EZ42">
            <v>887.23349181750973</v>
          </cell>
          <cell r="FA42">
            <v>442.53499629828912</v>
          </cell>
          <cell r="FB42">
            <v>-608.24604019276376</v>
          </cell>
          <cell r="FC42">
            <v>-2127.7610078402695</v>
          </cell>
          <cell r="FD42">
            <v>-317.33071520814792</v>
          </cell>
          <cell r="FE42">
            <v>-2435.5224817633402</v>
          </cell>
          <cell r="FF42">
            <v>2131.098547724087</v>
          </cell>
          <cell r="FG42">
            <v>7806.7954081865691</v>
          </cell>
          <cell r="FH42">
            <v>7500.4082795262902</v>
          </cell>
          <cell r="FI42">
            <v>2825.2058040708612</v>
          </cell>
          <cell r="FJ42">
            <v>2742.704451302393</v>
          </cell>
          <cell r="FK42">
            <v>-1121.2820476975762</v>
          </cell>
          <cell r="FL42">
            <v>869.73236014790518</v>
          </cell>
          <cell r="FM42">
            <v>416.24629358927768</v>
          </cell>
          <cell r="FN42">
            <v>-672.62217170180065</v>
          </cell>
          <cell r="FO42">
            <v>-2234.6804386584763</v>
          </cell>
          <cell r="FP42">
            <v>-371.04519691122186</v>
          </cell>
          <cell r="FQ42">
            <v>-2550.0488295601817</v>
          </cell>
          <cell r="FR42">
            <v>2150.7656285792505</v>
          </cell>
          <cell r="FS42">
            <v>7947.7767329465278</v>
          </cell>
          <cell r="FT42">
            <v>7633.8762609987316</v>
          </cell>
          <cell r="FU42">
            <v>2865.7328101282801</v>
          </cell>
          <cell r="FV42">
            <v>2782.312940537076</v>
          </cell>
          <cell r="FW42">
            <v>-1197.7933511824986</v>
          </cell>
        </row>
        <row r="43">
          <cell r="B43" t="str">
            <v>Co 133</v>
          </cell>
          <cell r="BH43">
            <v>2628.71</v>
          </cell>
          <cell r="BI43">
            <v>-2671.33</v>
          </cell>
          <cell r="BJ43">
            <v>-2372.2399999999998</v>
          </cell>
          <cell r="BK43">
            <v>407.71000000000095</v>
          </cell>
          <cell r="BL43">
            <v>2464.15</v>
          </cell>
          <cell r="BM43">
            <v>2958.3</v>
          </cell>
          <cell r="BN43">
            <v>2903.19</v>
          </cell>
          <cell r="BO43">
            <v>-1455.4328000000005</v>
          </cell>
          <cell r="BP43">
            <v>-3455.6305000000011</v>
          </cell>
          <cell r="BQ43">
            <v>-4217.4339898080725</v>
          </cell>
          <cell r="BR43">
            <v>-5895.8418524132285</v>
          </cell>
          <cell r="BS43">
            <v>-4461.02343132036</v>
          </cell>
          <cell r="BT43">
            <v>2725.6208710050305</v>
          </cell>
          <cell r="BU43">
            <v>-2905.1817452442137</v>
          </cell>
          <cell r="BV43">
            <v>4390.3444697427303</v>
          </cell>
          <cell r="BW43">
            <v>7086.2236798030972</v>
          </cell>
          <cell r="BX43">
            <v>9420.6534998883199</v>
          </cell>
          <cell r="BY43">
            <v>7955.3074391700102</v>
          </cell>
          <cell r="BZ43">
            <v>8169.973337467095</v>
          </cell>
          <cell r="CA43">
            <v>5250.8332729085087</v>
          </cell>
          <cell r="CB43">
            <v>3575.2334456439212</v>
          </cell>
          <cell r="CC43">
            <v>661.25337415653121</v>
          </cell>
          <cell r="CD43">
            <v>-740.81777996182245</v>
          </cell>
          <cell r="CE43">
            <v>527.60646101084785</v>
          </cell>
          <cell r="CF43">
            <v>7822.4539111990634</v>
          </cell>
          <cell r="CG43">
            <v>1851.1248661380814</v>
          </cell>
          <cell r="CH43">
            <v>2482.1567432175998</v>
          </cell>
          <cell r="CI43">
            <v>5091.6098463922845</v>
          </cell>
          <cell r="CJ43">
            <v>7712.2826360109057</v>
          </cell>
          <cell r="CK43">
            <v>7562.6585833014615</v>
          </cell>
          <cell r="CL43">
            <v>8055.3513196709609</v>
          </cell>
          <cell r="CM43">
            <v>4763.3016647754685</v>
          </cell>
          <cell r="CN43">
            <v>3422.3772283829567</v>
          </cell>
          <cell r="CO43">
            <v>129.76813801673416</v>
          </cell>
          <cell r="CP43">
            <v>-986.43712702588255</v>
          </cell>
          <cell r="CQ43">
            <v>108.86498518218286</v>
          </cell>
          <cell r="CR43">
            <v>7933.6529188247177</v>
          </cell>
          <cell r="CS43">
            <v>1725.9871444133605</v>
          </cell>
          <cell r="CT43">
            <v>2427.4978765258493</v>
          </cell>
          <cell r="CU43">
            <v>5059.2354058083747</v>
          </cell>
          <cell r="CV43">
            <v>7830.9369002610256</v>
          </cell>
          <cell r="CW43">
            <v>7574.4141852400553</v>
          </cell>
          <cell r="CX43">
            <v>8172.4202796017707</v>
          </cell>
          <cell r="CY43">
            <v>4681.2296906286829</v>
          </cell>
          <cell r="CZ43">
            <v>3428.4011500249762</v>
          </cell>
          <cell r="DA43">
            <v>-59.852366329367214</v>
          </cell>
          <cell r="DB43">
            <v>-1100.4098748037804</v>
          </cell>
          <cell r="DC43">
            <v>1468.2219219472281</v>
          </cell>
          <cell r="DD43">
            <v>9712.6317593521835</v>
          </cell>
          <cell r="DE43">
            <v>3260.395326145217</v>
          </cell>
          <cell r="DF43">
            <v>4035.5274636757986</v>
          </cell>
          <cell r="DG43">
            <v>6689.3528940907745</v>
          </cell>
          <cell r="DH43">
            <v>9617.8051319223305</v>
          </cell>
          <cell r="DI43">
            <v>9249.1312439881076</v>
          </cell>
          <cell r="DJ43">
            <v>9957.4214403808983</v>
          </cell>
          <cell r="DK43">
            <v>5115.9238615431968</v>
          </cell>
          <cell r="DL43">
            <v>3956.401703385065</v>
          </cell>
          <cell r="DM43">
            <v>1408.1529988040165</v>
          </cell>
          <cell r="DN43">
            <v>447.70365045599283</v>
          </cell>
          <cell r="DO43">
            <v>1316.0803728974279</v>
          </cell>
          <cell r="DP43">
            <v>9876.0418773728525</v>
          </cell>
          <cell r="DQ43">
            <v>3170.7334666770439</v>
          </cell>
          <cell r="DR43">
            <v>4022.7478900573878</v>
          </cell>
          <cell r="DS43">
            <v>6698.4048522270259</v>
          </cell>
          <cell r="DT43">
            <v>9789.561641141172</v>
          </cell>
          <cell r="DU43">
            <v>9303.2770602472301</v>
          </cell>
          <cell r="DV43">
            <v>10127.008325914794</v>
          </cell>
          <cell r="DW43">
            <v>5036.384289553549</v>
          </cell>
          <cell r="DX43">
            <v>3975.5832455422596</v>
          </cell>
          <cell r="DY43">
            <v>1250.5716278832369</v>
          </cell>
          <cell r="DZ43">
            <v>374.85436930976812</v>
          </cell>
          <cell r="EA43">
            <v>1155.9564517017752</v>
          </cell>
          <cell r="EB43">
            <v>12541.817650416859</v>
          </cell>
          <cell r="EC43">
            <v>5574.6498322225161</v>
          </cell>
          <cell r="ED43">
            <v>6506.9276301922509</v>
          </cell>
          <cell r="EE43">
            <v>9203.6790844878724</v>
          </cell>
          <cell r="EF43">
            <v>12464.37139910073</v>
          </cell>
          <cell r="EG43">
            <v>11854.819050198346</v>
          </cell>
          <cell r="EH43">
            <v>12799.119705534162</v>
          </cell>
          <cell r="EI43">
            <v>7450.0812221212545</v>
          </cell>
          <cell r="EJ43">
            <v>6493.6321323838347</v>
          </cell>
          <cell r="EK43">
            <v>3584.0538099746955</v>
          </cell>
          <cell r="EL43">
            <v>2797.8787762180273</v>
          </cell>
          <cell r="EM43">
            <v>3487.7702845052627</v>
          </cell>
          <cell r="EN43">
            <v>12739.794200272358</v>
          </cell>
          <cell r="EO43">
            <v>5501.7007571382965</v>
          </cell>
          <cell r="EP43">
            <v>6517.530741198867</v>
          </cell>
          <cell r="EQ43">
            <v>9234.8219943071672</v>
          </cell>
          <cell r="ER43">
            <v>12671.43675679958</v>
          </cell>
          <cell r="ES43">
            <v>11932.745611277567</v>
          </cell>
          <cell r="ET43">
            <v>13003.593158443648</v>
          </cell>
          <cell r="EU43">
            <v>7386.776525262947</v>
          </cell>
          <cell r="EV43">
            <v>6540.5315657059264</v>
          </cell>
          <cell r="EW43">
            <v>3438.7822330358649</v>
          </cell>
          <cell r="EX43">
            <v>2747.1600813392724</v>
          </cell>
          <cell r="EY43">
            <v>3339.8870346901131</v>
          </cell>
          <cell r="EZ43">
            <v>15023.480988567477</v>
          </cell>
          <cell r="FA43">
            <v>7505.0962930512032</v>
          </cell>
          <cell r="FB43">
            <v>8608.5303296598959</v>
          </cell>
          <cell r="FC43">
            <v>11345.767346023929</v>
          </cell>
          <cell r="FD43">
            <v>14965.148483641042</v>
          </cell>
          <cell r="FE43">
            <v>14091.230770433242</v>
          </cell>
          <cell r="FF43">
            <v>15294.156730761353</v>
          </cell>
          <cell r="FG43">
            <v>9399.6136655852315</v>
          </cell>
          <cell r="FH43">
            <v>8669.234075356504</v>
          </cell>
          <cell r="FI43">
            <v>5367.442794617029</v>
          </cell>
          <cell r="FJ43">
            <v>4775.5668731428996</v>
          </cell>
          <cell r="FK43">
            <v>5266.7535313394692</v>
          </cell>
          <cell r="FL43">
            <v>15289.139933553495</v>
          </cell>
          <cell r="FM43">
            <v>7480.7877340638479</v>
          </cell>
          <cell r="FN43">
            <v>8675.3716784842782</v>
          </cell>
          <cell r="FO43">
            <v>11431.930424136186</v>
          </cell>
          <cell r="FP43">
            <v>15241.149754161263</v>
          </cell>
          <cell r="FQ43">
            <v>14225.679676668789</v>
          </cell>
          <cell r="FR43">
            <v>15566.650883681195</v>
          </cell>
          <cell r="FS43">
            <v>9383.6781819606331</v>
          </cell>
          <cell r="FT43">
            <v>8776.3354952832524</v>
          </cell>
          <cell r="FU43">
            <v>5266.3764172107076</v>
          </cell>
          <cell r="FV43">
            <v>4779.6437423678553</v>
          </cell>
          <cell r="FW43">
            <v>5163.4061054708545</v>
          </cell>
        </row>
        <row r="44">
          <cell r="B44" t="str">
            <v>Co 134</v>
          </cell>
          <cell r="BH44">
            <v>1885.48</v>
          </cell>
          <cell r="BI44">
            <v>3168.55</v>
          </cell>
          <cell r="BJ44">
            <v>-3014.05</v>
          </cell>
          <cell r="BK44">
            <v>5044.96</v>
          </cell>
          <cell r="BL44">
            <v>3954.27</v>
          </cell>
          <cell r="BM44">
            <v>-2178.39</v>
          </cell>
          <cell r="BN44">
            <v>3982.83</v>
          </cell>
          <cell r="BO44">
            <v>1431.585399999999</v>
          </cell>
          <cell r="BP44">
            <v>-1892.7635000000009</v>
          </cell>
          <cell r="BQ44">
            <v>670.63125423928614</v>
          </cell>
          <cell r="BR44">
            <v>-197.54517948243938</v>
          </cell>
          <cell r="BS44">
            <v>501.24645635673915</v>
          </cell>
          <cell r="BT44">
            <v>19401.721243212924</v>
          </cell>
          <cell r="BU44">
            <v>20671.968173468595</v>
          </cell>
          <cell r="BV44">
            <v>14418.769831898069</v>
          </cell>
          <cell r="BW44">
            <v>22622.685028502157</v>
          </cell>
          <cell r="BX44">
            <v>21525.968729394684</v>
          </cell>
          <cell r="BY44">
            <v>15236.412016153043</v>
          </cell>
          <cell r="BZ44">
            <v>21485.472798194874</v>
          </cell>
          <cell r="CA44">
            <v>20639.888080106175</v>
          </cell>
          <cell r="CB44">
            <v>17310.948107460474</v>
          </cell>
          <cell r="CC44">
            <v>18119.717244215415</v>
          </cell>
          <cell r="CD44">
            <v>17250.822994674272</v>
          </cell>
          <cell r="CE44">
            <v>19660.918147923032</v>
          </cell>
          <cell r="CF44">
            <v>19187.10416892144</v>
          </cell>
          <cell r="CG44">
            <v>20444.383846735993</v>
          </cell>
          <cell r="CH44">
            <v>14118.957164765992</v>
          </cell>
          <cell r="CI44">
            <v>22471.858005429109</v>
          </cell>
          <cell r="CJ44">
            <v>21369.414868035699</v>
          </cell>
          <cell r="CK44">
            <v>14917.986934452829</v>
          </cell>
          <cell r="CL44">
            <v>21258.003042773249</v>
          </cell>
          <cell r="CM44">
            <v>20395.774481587592</v>
          </cell>
          <cell r="CN44">
            <v>17063.122871980995</v>
          </cell>
          <cell r="CO44">
            <v>17827.147363388925</v>
          </cell>
          <cell r="CP44">
            <v>16958.550777706267</v>
          </cell>
          <cell r="CQ44">
            <v>19462.803318481401</v>
          </cell>
          <cell r="CR44">
            <v>19494.650469789893</v>
          </cell>
          <cell r="CS44">
            <v>20772.63086796987</v>
          </cell>
          <cell r="CT44">
            <v>14295.572029155286</v>
          </cell>
          <cell r="CU44">
            <v>22867.013479869252</v>
          </cell>
          <cell r="CV44">
            <v>21740.232894052206</v>
          </cell>
          <cell r="CW44">
            <v>16771.196206754379</v>
          </cell>
          <cell r="CX44">
            <v>23268.918124215641</v>
          </cell>
          <cell r="CY44">
            <v>20722.364961279171</v>
          </cell>
          <cell r="CZ44">
            <v>17321.104585820925</v>
          </cell>
          <cell r="DA44">
            <v>19744.629015560826</v>
          </cell>
          <cell r="DB44">
            <v>18858.082382755587</v>
          </cell>
          <cell r="DC44">
            <v>19698.958123529505</v>
          </cell>
          <cell r="DD44">
            <v>21472.626313503963</v>
          </cell>
          <cell r="DE44">
            <v>22771.818841182008</v>
          </cell>
          <cell r="DF44">
            <v>16139.595988087241</v>
          </cell>
          <cell r="DG44">
            <v>24935.237180277807</v>
          </cell>
          <cell r="DH44">
            <v>23783.817846482219</v>
          </cell>
          <cell r="DI44">
            <v>17008.242839274848</v>
          </cell>
          <cell r="DJ44">
            <v>23668.005732446174</v>
          </cell>
          <cell r="DK44">
            <v>21044.905791881305</v>
          </cell>
          <cell r="DL44">
            <v>17574.625579929245</v>
          </cell>
          <cell r="DM44">
            <v>20047.079056868501</v>
          </cell>
          <cell r="DN44">
            <v>19143.224795256952</v>
          </cell>
          <cell r="DO44">
            <v>19994.606074039482</v>
          </cell>
          <cell r="DP44">
            <v>21838.180713491223</v>
          </cell>
          <cell r="DQ44">
            <v>23158.407085728784</v>
          </cell>
          <cell r="DR44">
            <v>16367.372067354616</v>
          </cell>
          <cell r="DS44">
            <v>25393.055694003102</v>
          </cell>
          <cell r="DT44">
            <v>24216.665186710194</v>
          </cell>
          <cell r="DU44">
            <v>17246.981786905963</v>
          </cell>
          <cell r="DV44">
            <v>24073.211190000686</v>
          </cell>
          <cell r="DW44">
            <v>21371.929917799171</v>
          </cell>
          <cell r="DX44">
            <v>17830.696497174904</v>
          </cell>
          <cell r="DY44">
            <v>20353.59137596138</v>
          </cell>
          <cell r="DZ44">
            <v>19431.574125052059</v>
          </cell>
          <cell r="EA44">
            <v>20293.998218354172</v>
          </cell>
          <cell r="EB44">
            <v>22209.255443929553</v>
          </cell>
          <cell r="EC44">
            <v>23551.026735155105</v>
          </cell>
          <cell r="ED44">
            <v>16596.977588117912</v>
          </cell>
          <cell r="EE44">
            <v>25859.171622359376</v>
          </cell>
          <cell r="EF44">
            <v>24657.009780534019</v>
          </cell>
          <cell r="EG44">
            <v>17487.818906822831</v>
          </cell>
          <cell r="EH44">
            <v>24484.600830960397</v>
          </cell>
          <cell r="EI44">
            <v>21702.940169461603</v>
          </cell>
          <cell r="EJ44">
            <v>18089.28822813262</v>
          </cell>
          <cell r="EK44">
            <v>20663.668079362615</v>
          </cell>
          <cell r="EL44">
            <v>19723.120469866841</v>
          </cell>
          <cell r="EM44">
            <v>20596.625526899763</v>
          </cell>
          <cell r="EN44">
            <v>22585.904085631708</v>
          </cell>
          <cell r="EO44">
            <v>23949.507336229966</v>
          </cell>
          <cell r="EP44">
            <v>16828.36714430702</v>
          </cell>
          <cell r="EQ44">
            <v>26333.479074498457</v>
          </cell>
          <cell r="ER44">
            <v>25104.752937635276</v>
          </cell>
          <cell r="ES44">
            <v>17730.470243277221</v>
          </cell>
          <cell r="ET44">
            <v>24902.029786527226</v>
          </cell>
          <cell r="EU44">
            <v>22037.940941029556</v>
          </cell>
          <cell r="EV44">
            <v>18349.933250098009</v>
          </cell>
          <cell r="EW44">
            <v>20977.293507677874</v>
          </cell>
          <cell r="EX44">
            <v>20017.40892607874</v>
          </cell>
          <cell r="EY44">
            <v>20902.47113819349</v>
          </cell>
          <cell r="EZ44">
            <v>22967.975913320533</v>
          </cell>
          <cell r="FA44">
            <v>24353.902754719013</v>
          </cell>
          <cell r="FB44">
            <v>17061.285909423961</v>
          </cell>
          <cell r="FC44">
            <v>26816.107144726622</v>
          </cell>
          <cell r="FD44">
            <v>25560.438764688759</v>
          </cell>
          <cell r="FE44">
            <v>17974.887023182637</v>
          </cell>
          <cell r="FF44">
            <v>25325.988425837208</v>
          </cell>
          <cell r="FG44">
            <v>22376.92839375218</v>
          </cell>
          <cell r="FH44">
            <v>18613.923809626926</v>
          </cell>
          <cell r="FI44">
            <v>21294.458350075336</v>
          </cell>
          <cell r="FJ44">
            <v>20315.731134387715</v>
          </cell>
          <cell r="FK44">
            <v>21211.501736551523</v>
          </cell>
          <cell r="FL44">
            <v>23356.143518964294</v>
          </cell>
          <cell r="FM44">
            <v>24764.26794717192</v>
          </cell>
          <cell r="FN44">
            <v>17296.291213317629</v>
          </cell>
          <cell r="FO44">
            <v>27307.189495795701</v>
          </cell>
          <cell r="FP44">
            <v>26024.163910944619</v>
          </cell>
          <cell r="FQ44">
            <v>18221.002356907855</v>
          </cell>
          <cell r="FR44">
            <v>25756.519350595758</v>
          </cell>
          <cell r="FS44">
            <v>22719.895495850731</v>
          </cell>
          <cell r="FT44">
            <v>18879.888698979226</v>
          </cell>
          <cell r="FU44">
            <v>21615.151811985856</v>
          </cell>
          <cell r="FV44">
            <v>20616.752617557067</v>
          </cell>
          <cell r="FW44">
            <v>21523.702214281948</v>
          </cell>
        </row>
        <row r="45">
          <cell r="B45" t="str">
            <v>Co 135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B46" t="str">
            <v>Co 180</v>
          </cell>
          <cell r="BH46">
            <v>313.47000000000003</v>
          </cell>
          <cell r="BI46">
            <v>317.35000000000002</v>
          </cell>
          <cell r="BJ46">
            <v>221.16</v>
          </cell>
          <cell r="BK46">
            <v>287.32</v>
          </cell>
          <cell r="BL46">
            <v>289.52999999999997</v>
          </cell>
          <cell r="BM46">
            <v>259.87</v>
          </cell>
          <cell r="BN46">
            <v>306.57</v>
          </cell>
          <cell r="BO46">
            <v>1227.4100000000001</v>
          </cell>
          <cell r="BP46">
            <v>851.56999999999982</v>
          </cell>
          <cell r="BQ46">
            <v>1089.5103823810573</v>
          </cell>
          <cell r="BR46">
            <v>1089.4371308276852</v>
          </cell>
          <cell r="BS46">
            <v>1069.6510041998747</v>
          </cell>
          <cell r="BT46">
            <v>318.1944044501771</v>
          </cell>
          <cell r="BU46">
            <v>322.11973572063562</v>
          </cell>
          <cell r="BV46">
            <v>222.97247933310371</v>
          </cell>
          <cell r="BW46">
            <v>291.29682363004633</v>
          </cell>
          <cell r="BX46">
            <v>293.50207749981382</v>
          </cell>
          <cell r="BY46">
            <v>262.8811673791389</v>
          </cell>
          <cell r="BZ46">
            <v>310.91162239491496</v>
          </cell>
          <cell r="CA46">
            <v>1285.4254600164784</v>
          </cell>
          <cell r="CB46">
            <v>909.5387057913008</v>
          </cell>
          <cell r="CC46">
            <v>1118.0648323991088</v>
          </cell>
          <cell r="CD46">
            <v>1118.4409693010055</v>
          </cell>
          <cell r="CE46">
            <v>1118.2907997465186</v>
          </cell>
          <cell r="CF46">
            <v>293.53803351104943</v>
          </cell>
          <cell r="CG46">
            <v>297.58439860082967</v>
          </cell>
          <cell r="CH46">
            <v>195.46654641777377</v>
          </cell>
          <cell r="CI46">
            <v>265.58595741394583</v>
          </cell>
          <cell r="CJ46">
            <v>267.86076196214515</v>
          </cell>
          <cell r="CK46">
            <v>236.5676061623434</v>
          </cell>
          <cell r="CL46">
            <v>286.04214132138293</v>
          </cell>
          <cell r="CM46">
            <v>1282.9612005600895</v>
          </cell>
          <cell r="CN46">
            <v>907.18278054071436</v>
          </cell>
          <cell r="CO46">
            <v>1115.6481027670077</v>
          </cell>
          <cell r="CP46">
            <v>1115.5024409359487</v>
          </cell>
          <cell r="CQ46">
            <v>1135.2703783963907</v>
          </cell>
          <cell r="CR46">
            <v>290.15425071892696</v>
          </cell>
          <cell r="CS46">
            <v>294.32536471139429</v>
          </cell>
          <cell r="CT46">
            <v>189.14762843458789</v>
          </cell>
          <cell r="CU46">
            <v>261.37426603165136</v>
          </cell>
          <cell r="CV46">
            <v>263.72096604616252</v>
          </cell>
          <cell r="CW46">
            <v>231.24289073478258</v>
          </cell>
          <cell r="CX46">
            <v>282.2054997442624</v>
          </cell>
          <cell r="CY46">
            <v>1306.1112557515014</v>
          </cell>
          <cell r="CZ46">
            <v>922.85935681262231</v>
          </cell>
          <cell r="DA46">
            <v>1135.4769851585747</v>
          </cell>
          <cell r="DB46">
            <v>1135.3333787395529</v>
          </cell>
          <cell r="DC46">
            <v>1135.1902842613913</v>
          </cell>
          <cell r="DD46">
            <v>286.23082678584353</v>
          </cell>
          <cell r="DE46">
            <v>290.53097178468181</v>
          </cell>
          <cell r="DF46">
            <v>182.43154236454211</v>
          </cell>
          <cell r="DG46">
            <v>256.82856039699834</v>
          </cell>
          <cell r="DH46">
            <v>259.2490653223457</v>
          </cell>
          <cell r="DI46">
            <v>225.80048263592369</v>
          </cell>
          <cell r="DJ46">
            <v>278.29525563123843</v>
          </cell>
          <cell r="DK46">
            <v>1329.2435882078726</v>
          </cell>
          <cell r="DL46">
            <v>938.37114235605918</v>
          </cell>
          <cell r="DM46">
            <v>1155.7049346935</v>
          </cell>
          <cell r="DN46">
            <v>1155.5647822327628</v>
          </cell>
          <cell r="DO46">
            <v>1155.4247441692701</v>
          </cell>
          <cell r="DP46">
            <v>282.22294473052307</v>
          </cell>
          <cell r="DQ46">
            <v>286.65579246929224</v>
          </cell>
          <cell r="DR46">
            <v>175.07969495200223</v>
          </cell>
          <cell r="DS46">
            <v>251.71206502257667</v>
          </cell>
          <cell r="DT46">
            <v>254.43160320174593</v>
          </cell>
          <cell r="DU46">
            <v>219.98233614164644</v>
          </cell>
          <cell r="DV46">
            <v>274.05546828387014</v>
          </cell>
          <cell r="DW46">
            <v>1353.3470449931772</v>
          </cell>
          <cell r="DX46">
            <v>954.70105596210544</v>
          </cell>
          <cell r="DY46">
            <v>1175.8729374064751</v>
          </cell>
          <cell r="DZ46">
            <v>1176.2020247618721</v>
          </cell>
          <cell r="EA46">
            <v>1176.0650189398254</v>
          </cell>
          <cell r="EB46">
            <v>277.87875356355971</v>
          </cell>
          <cell r="EC46">
            <v>282.44734833557607</v>
          </cell>
          <cell r="ED46">
            <v>167.52744298268021</v>
          </cell>
          <cell r="EE46">
            <v>246.46240722209131</v>
          </cell>
          <cell r="EF46">
            <v>249.03778282288602</v>
          </cell>
          <cell r="EG46">
            <v>213.77399655762906</v>
          </cell>
          <cell r="EH46">
            <v>269.47218358779855</v>
          </cell>
          <cell r="EI46">
            <v>1377.9325362695331</v>
          </cell>
          <cell r="EJ46">
            <v>971.35846501505398</v>
          </cell>
          <cell r="EK46">
            <v>1196.936326785004</v>
          </cell>
          <cell r="EL46">
            <v>1196.8018900939469</v>
          </cell>
          <cell r="EM46">
            <v>1197.1192359544198</v>
          </cell>
          <cell r="EN46">
            <v>273.1830824118108</v>
          </cell>
          <cell r="EO46">
            <v>277.89216086001056</v>
          </cell>
          <cell r="EP46">
            <v>159.5277397701193</v>
          </cell>
          <cell r="EQ46">
            <v>240.83364431173652</v>
          </cell>
          <cell r="ER46">
            <v>243.48901487580599</v>
          </cell>
          <cell r="ES46">
            <v>206.94876832053808</v>
          </cell>
          <cell r="ET46">
            <v>264.53022090185891</v>
          </cell>
          <cell r="EU46">
            <v>1403.010528134515</v>
          </cell>
          <cell r="EV46">
            <v>988.35079363763896</v>
          </cell>
          <cell r="EW46">
            <v>1218.4202876714219</v>
          </cell>
          <cell r="EX46">
            <v>1218.2893340339074</v>
          </cell>
          <cell r="EY46">
            <v>1218.1583413565525</v>
          </cell>
          <cell r="EZ46">
            <v>268.12077743784232</v>
          </cell>
          <cell r="FA46">
            <v>272.97448761236319</v>
          </cell>
          <cell r="FB46">
            <v>151.06241907193066</v>
          </cell>
          <cell r="FC46">
            <v>234.80991551333489</v>
          </cell>
          <cell r="FD46">
            <v>237.5484587492532</v>
          </cell>
          <cell r="FE46">
            <v>199.91579083104739</v>
          </cell>
          <cell r="FF46">
            <v>259.01252095814584</v>
          </cell>
          <cell r="FG46">
            <v>1428.5898123691825</v>
          </cell>
          <cell r="FH46">
            <v>1005.6848729482534</v>
          </cell>
          <cell r="FI46">
            <v>1240.3334005258573</v>
          </cell>
          <cell r="FJ46">
            <v>1240.2047322445987</v>
          </cell>
          <cell r="FK46">
            <v>1240.0758785084124</v>
          </cell>
          <cell r="FL46">
            <v>262.47692403683175</v>
          </cell>
          <cell r="FM46">
            <v>267.67859060286992</v>
          </cell>
          <cell r="FN46">
            <v>142.11186515667623</v>
          </cell>
          <cell r="FO46">
            <v>228.37572695021368</v>
          </cell>
          <cell r="FP46">
            <v>231.19911008842314</v>
          </cell>
          <cell r="FQ46">
            <v>192.43987934438542</v>
          </cell>
          <cell r="FR46">
            <v>253.31304547026036</v>
          </cell>
          <cell r="FS46">
            <v>1454.6791107799904</v>
          </cell>
          <cell r="FT46">
            <v>1023.3636436781583</v>
          </cell>
          <cell r="FU46">
            <v>1262.6847487716454</v>
          </cell>
          <cell r="FV46">
            <v>1262.5576088314381</v>
          </cell>
          <cell r="FW46">
            <v>1262.4326071307446</v>
          </cell>
        </row>
        <row r="47">
          <cell r="B47" t="str">
            <v>Co 450</v>
          </cell>
          <cell r="BH47">
            <v>-14001.87</v>
          </cell>
          <cell r="BI47">
            <v>-6147.4</v>
          </cell>
          <cell r="BJ47">
            <v>4035.2800000000061</v>
          </cell>
          <cell r="BK47">
            <v>-5146.6499999999942</v>
          </cell>
          <cell r="BL47">
            <v>41422.339999999997</v>
          </cell>
          <cell r="BM47">
            <v>41683.199999999997</v>
          </cell>
          <cell r="BN47">
            <v>85293.83</v>
          </cell>
          <cell r="BO47">
            <v>73764.281499999997</v>
          </cell>
          <cell r="BP47">
            <v>52693.195</v>
          </cell>
          <cell r="BQ47">
            <v>5356.0166581366284</v>
          </cell>
          <cell r="BR47">
            <v>-1677.2813668720555</v>
          </cell>
          <cell r="BS47">
            <v>-438.55981229123427</v>
          </cell>
          <cell r="BT47">
            <v>-15226.669884134448</v>
          </cell>
          <cell r="BU47">
            <v>-7017.5569575270856</v>
          </cell>
          <cell r="BV47">
            <v>3204.9099886121694</v>
          </cell>
          <cell r="BW47">
            <v>-6077.3803530757941</v>
          </cell>
          <cell r="BX47">
            <v>40624.594020348457</v>
          </cell>
          <cell r="BY47">
            <v>40712.812758968357</v>
          </cell>
          <cell r="BZ47">
            <v>84219.701407310407</v>
          </cell>
          <cell r="CA47">
            <v>73508.731327615766</v>
          </cell>
          <cell r="CB47">
            <v>52628.085898294012</v>
          </cell>
          <cell r="CC47">
            <v>4517.0599423131571</v>
          </cell>
          <cell r="CD47">
            <v>-2485.449783071017</v>
          </cell>
          <cell r="CE47">
            <v>2002.1643601125033</v>
          </cell>
          <cell r="CF47">
            <v>-14645.548806240098</v>
          </cell>
          <cell r="CG47">
            <v>-6069.9985367039844</v>
          </cell>
          <cell r="CH47">
            <v>4194.1297532753742</v>
          </cell>
          <cell r="CI47">
            <v>-5190.338268508538</v>
          </cell>
          <cell r="CJ47">
            <v>41649.990163807051</v>
          </cell>
          <cell r="CK47">
            <v>41561.553672935661</v>
          </cell>
          <cell r="CL47">
            <v>84962.732532556576</v>
          </cell>
          <cell r="CM47">
            <v>74109.803932506024</v>
          </cell>
          <cell r="CN47">
            <v>53427.761953384928</v>
          </cell>
          <cell r="CO47">
            <v>5416.7270860310164</v>
          </cell>
          <cell r="CP47">
            <v>-1552.8181635637593</v>
          </cell>
          <cell r="CQ47">
            <v>722.00395006749022</v>
          </cell>
          <cell r="CR47">
            <v>-15705.209267767219</v>
          </cell>
          <cell r="CS47">
            <v>-6832.3053593515579</v>
          </cell>
          <cell r="CT47">
            <v>3651.7684576984175</v>
          </cell>
          <cell r="CU47">
            <v>-5955.434696376542</v>
          </cell>
          <cell r="CV47">
            <v>41868.917082760556</v>
          </cell>
          <cell r="CW47">
            <v>41718.328624005619</v>
          </cell>
          <cell r="CX47">
            <v>85951.267513177881</v>
          </cell>
          <cell r="CY47">
            <v>74804.669620017958</v>
          </cell>
          <cell r="CZ47">
            <v>53777.742929639135</v>
          </cell>
          <cell r="DA47">
            <v>4840.8591644333574</v>
          </cell>
          <cell r="DB47">
            <v>-2256.7093389823276</v>
          </cell>
          <cell r="DC47">
            <v>-566.94010922894086</v>
          </cell>
          <cell r="DD47">
            <v>-16807.518843339851</v>
          </cell>
          <cell r="DE47">
            <v>-7627.5399645298894</v>
          </cell>
          <cell r="DF47">
            <v>3081.0464617514517</v>
          </cell>
          <cell r="DG47">
            <v>-6754.3994718435861</v>
          </cell>
          <cell r="DH47">
            <v>42075.549520090572</v>
          </cell>
          <cell r="DI47">
            <v>49932.954045534949</v>
          </cell>
          <cell r="DJ47">
            <v>95013.202930914806</v>
          </cell>
          <cell r="DK47">
            <v>83567.214920887389</v>
          </cell>
          <cell r="DL47">
            <v>62189.552758006597</v>
          </cell>
          <cell r="DM47">
            <v>12309.808892763816</v>
          </cell>
          <cell r="DN47">
            <v>5082.0377912461554</v>
          </cell>
          <cell r="DO47">
            <v>6781.6718015168444</v>
          </cell>
          <cell r="DP47">
            <v>-9880.3596216319565</v>
          </cell>
          <cell r="DQ47">
            <v>-383.26360030025535</v>
          </cell>
          <cell r="DR47">
            <v>10554.773640870284</v>
          </cell>
          <cell r="DS47">
            <v>485.4164381971641</v>
          </cell>
          <cell r="DT47">
            <v>50342.309954255921</v>
          </cell>
          <cell r="DU47">
            <v>50210.529923283641</v>
          </cell>
          <cell r="DV47">
            <v>96154.142348504291</v>
          </cell>
          <cell r="DW47">
            <v>84401.416403782554</v>
          </cell>
          <cell r="DX47">
            <v>62669.073534252457</v>
          </cell>
          <cell r="DY47">
            <v>11827.707089423682</v>
          </cell>
          <cell r="DZ47">
            <v>4467.4556704466377</v>
          </cell>
          <cell r="EA47">
            <v>6177.4128655672539</v>
          </cell>
          <cell r="EB47">
            <v>-10919.736459401392</v>
          </cell>
          <cell r="EC47">
            <v>-1094.9858633743715</v>
          </cell>
          <cell r="ED47">
            <v>10077.342865069586</v>
          </cell>
          <cell r="EE47">
            <v>-231.48010985918518</v>
          </cell>
          <cell r="EF47">
            <v>50674.389842595629</v>
          </cell>
          <cell r="EG47">
            <v>54640.1446834448</v>
          </cell>
          <cell r="EH47">
            <v>101462.98242929274</v>
          </cell>
          <cell r="EI47">
            <v>89396.877396235417</v>
          </cell>
          <cell r="EJ47">
            <v>67304.434173535294</v>
          </cell>
          <cell r="EK47">
            <v>15483.848484757429</v>
          </cell>
          <cell r="EL47">
            <v>7989.2579546514025</v>
          </cell>
          <cell r="EM47">
            <v>9708.0569105254981</v>
          </cell>
          <cell r="EN47">
            <v>-7836.8620061120455</v>
          </cell>
          <cell r="EO47">
            <v>2325.8015682220575</v>
          </cell>
          <cell r="EP47">
            <v>13738.007224100336</v>
          </cell>
          <cell r="EQ47">
            <v>3183.5307522978546</v>
          </cell>
          <cell r="ER47">
            <v>55160.692583490061</v>
          </cell>
          <cell r="ES47">
            <v>52898.746886712281</v>
          </cell>
          <cell r="ET47">
            <v>100617.00932343237</v>
          </cell>
          <cell r="EU47">
            <v>88230.702553542098</v>
          </cell>
          <cell r="EV47">
            <v>65773.187875163596</v>
          </cell>
          <cell r="EW47">
            <v>12954.872561042663</v>
          </cell>
          <cell r="EX47">
            <v>5323.1998320928396</v>
          </cell>
          <cell r="EY47">
            <v>7050.7543404722674</v>
          </cell>
          <cell r="EZ47">
            <v>-10955.883263729047</v>
          </cell>
          <cell r="FA47">
            <v>-443.87419224467885</v>
          </cell>
          <cell r="FB47">
            <v>11213.072688983346</v>
          </cell>
          <cell r="FC47">
            <v>406.83242664707359</v>
          </cell>
          <cell r="FD47">
            <v>53478.761403587283</v>
          </cell>
          <cell r="FE47">
            <v>53174.152267585392</v>
          </cell>
          <cell r="FF47">
            <v>101804.92788003827</v>
          </cell>
          <cell r="FG47">
            <v>89090.915259068424</v>
          </cell>
          <cell r="FH47">
            <v>66262.931320053365</v>
          </cell>
          <cell r="FI47">
            <v>12428.470234937908</v>
          </cell>
          <cell r="FJ47">
            <v>4657.3197462058597</v>
          </cell>
          <cell r="FK47">
            <v>6393.4450918631046</v>
          </cell>
          <cell r="FL47">
            <v>-12089.330107533693</v>
          </cell>
          <cell r="FM47">
            <v>-1216.8492909562628</v>
          </cell>
          <cell r="FN47">
            <v>10690.631665394816</v>
          </cell>
          <cell r="FO47">
            <v>-373.78023063029104</v>
          </cell>
          <cell r="FP47">
            <v>53816.223409164362</v>
          </cell>
          <cell r="FQ47">
            <v>57599.739275504457</v>
          </cell>
          <cell r="FR47">
            <v>107159.83069781463</v>
          </cell>
          <cell r="FS47">
            <v>94110.195859204789</v>
          </cell>
          <cell r="FT47">
            <v>70907.523437736032</v>
          </cell>
          <cell r="FU47">
            <v>16037.420316918535</v>
          </cell>
          <cell r="FV47">
            <v>8124.374058169502</v>
          </cell>
          <cell r="FW47">
            <v>9867.6391137982137</v>
          </cell>
        </row>
        <row r="48">
          <cell r="B48" t="str">
            <v>Co 451</v>
          </cell>
          <cell r="BH48">
            <v>18173.84</v>
          </cell>
          <cell r="BI48">
            <v>-7939.3300000000163</v>
          </cell>
          <cell r="BJ48">
            <v>45223.16</v>
          </cell>
          <cell r="BK48">
            <v>33669.56</v>
          </cell>
          <cell r="BL48">
            <v>33634.43</v>
          </cell>
          <cell r="BM48">
            <v>159244.54999999999</v>
          </cell>
          <cell r="BN48">
            <v>363351.65</v>
          </cell>
          <cell r="BO48">
            <v>309866.96729999996</v>
          </cell>
          <cell r="BP48">
            <v>254946.62889999995</v>
          </cell>
          <cell r="BQ48">
            <v>20004.630688307981</v>
          </cell>
          <cell r="BR48">
            <v>47054.161739741248</v>
          </cell>
          <cell r="BS48">
            <v>-746.35944001418829</v>
          </cell>
          <cell r="BT48">
            <v>15683.702647462793</v>
          </cell>
          <cell r="BU48">
            <v>-10641.591549095421</v>
          </cell>
          <cell r="BV48">
            <v>59982.620190037938</v>
          </cell>
          <cell r="BW48">
            <v>48318.690490441513</v>
          </cell>
          <cell r="BX48">
            <v>47923.260978251783</v>
          </cell>
          <cell r="BY48">
            <v>173205.71934280227</v>
          </cell>
          <cell r="BZ48">
            <v>504115.21264155442</v>
          </cell>
          <cell r="CA48">
            <v>451829.34849626961</v>
          </cell>
          <cell r="CB48">
            <v>376927.72178850824</v>
          </cell>
          <cell r="CC48">
            <v>141326.67700479378</v>
          </cell>
          <cell r="CD48">
            <v>168518.20651242798</v>
          </cell>
          <cell r="CE48">
            <v>121642.66762694879</v>
          </cell>
          <cell r="CF48">
            <v>136043.4651236335</v>
          </cell>
          <cell r="CG48">
            <v>109501.20686950145</v>
          </cell>
          <cell r="CH48">
            <v>164779.23419517727</v>
          </cell>
          <cell r="CI48">
            <v>153003.2418847665</v>
          </cell>
          <cell r="CJ48">
            <v>152238.20235606568</v>
          </cell>
          <cell r="CK48">
            <v>277184.70843716583</v>
          </cell>
          <cell r="CL48">
            <v>479877.17635150044</v>
          </cell>
          <cell r="CM48">
            <v>427441.26292406017</v>
          </cell>
          <cell r="CN48">
            <v>371962.14312968281</v>
          </cell>
          <cell r="CO48">
            <v>136943.2262617081</v>
          </cell>
          <cell r="CP48">
            <v>164282.6686898125</v>
          </cell>
          <cell r="CQ48">
            <v>118349.08857886531</v>
          </cell>
          <cell r="CR48">
            <v>137389.49059156186</v>
          </cell>
          <cell r="CS48">
            <v>110241.93730875809</v>
          </cell>
          <cell r="CT48">
            <v>166912.27013424385</v>
          </cell>
          <cell r="CU48">
            <v>154862.32932662367</v>
          </cell>
          <cell r="CV48">
            <v>153955.1513928218</v>
          </cell>
          <cell r="CW48">
            <v>281285.28625575826</v>
          </cell>
          <cell r="CX48">
            <v>487785.46356132417</v>
          </cell>
          <cell r="CY48">
            <v>434210.88678010309</v>
          </cell>
          <cell r="CZ48">
            <v>377624.00479567662</v>
          </cell>
          <cell r="DA48">
            <v>138104.62420593685</v>
          </cell>
          <cell r="DB48">
            <v>166041.70135797601</v>
          </cell>
          <cell r="DC48">
            <v>118371.33651583781</v>
          </cell>
          <cell r="DD48">
            <v>195211.27566000272</v>
          </cell>
          <cell r="DE48">
            <v>167444.08770588331</v>
          </cell>
          <cell r="DF48">
            <v>225543.15313430526</v>
          </cell>
          <cell r="DG48">
            <v>213212.6300704545</v>
          </cell>
          <cell r="DH48">
            <v>212156.65614422492</v>
          </cell>
          <cell r="DI48">
            <v>341914.65169822593</v>
          </cell>
          <cell r="DJ48">
            <v>552291.54011297307</v>
          </cell>
          <cell r="DK48">
            <v>497555.0972118302</v>
          </cell>
          <cell r="DL48">
            <v>439838.35737559333</v>
          </cell>
          <cell r="DM48">
            <v>195734.49235232236</v>
          </cell>
          <cell r="DN48">
            <v>224282.73973003554</v>
          </cell>
          <cell r="DO48">
            <v>175695.76286422089</v>
          </cell>
          <cell r="DP48">
            <v>197610.80789577318</v>
          </cell>
          <cell r="DQ48">
            <v>169209.30966924864</v>
          </cell>
          <cell r="DR48">
            <v>228774.5458232527</v>
          </cell>
          <cell r="DS48">
            <v>216156.83549188953</v>
          </cell>
          <cell r="DT48">
            <v>214945.18263776193</v>
          </cell>
          <cell r="DU48">
            <v>347175.98868959071</v>
          </cell>
          <cell r="DV48">
            <v>561499.06629678688</v>
          </cell>
          <cell r="DW48">
            <v>505577.26135808375</v>
          </cell>
          <cell r="DX48">
            <v>446708.10309118347</v>
          </cell>
          <cell r="DY48">
            <v>197934.24866429149</v>
          </cell>
          <cell r="DZ48">
            <v>227107.89060670644</v>
          </cell>
          <cell r="EA48">
            <v>177586.60496321088</v>
          </cell>
          <cell r="EB48">
            <v>248287.30776642574</v>
          </cell>
          <cell r="EC48">
            <v>219236.62205795399</v>
          </cell>
          <cell r="ED48">
            <v>280306.49113135278</v>
          </cell>
          <cell r="EE48">
            <v>267394.20817675395</v>
          </cell>
          <cell r="EF48">
            <v>266019.91743653174</v>
          </cell>
          <cell r="EG48">
            <v>400769.33872933348</v>
          </cell>
          <cell r="EH48">
            <v>619109.90083048702</v>
          </cell>
          <cell r="EI48">
            <v>561978.19257166784</v>
          </cell>
          <cell r="EJ48">
            <v>501933.61535841541</v>
          </cell>
          <cell r="EK48">
            <v>248403.25966812865</v>
          </cell>
          <cell r="EL48">
            <v>278215.44974065456</v>
          </cell>
          <cell r="EM48">
            <v>227742.7617402169</v>
          </cell>
          <cell r="EN48">
            <v>251660.85220677822</v>
          </cell>
          <cell r="EO48">
            <v>221945.14308126329</v>
          </cell>
          <cell r="EP48">
            <v>284559.33233219024</v>
          </cell>
          <cell r="EQ48">
            <v>271345.5220055214</v>
          </cell>
          <cell r="ER48">
            <v>269800.94108073914</v>
          </cell>
          <cell r="ES48">
            <v>407115.56880612171</v>
          </cell>
          <cell r="ET48">
            <v>629546.12187040329</v>
          </cell>
          <cell r="EU48">
            <v>571179.49389067176</v>
          </cell>
          <cell r="EV48">
            <v>509936.03952221264</v>
          </cell>
          <cell r="EW48">
            <v>251560.05777595897</v>
          </cell>
          <cell r="EX48">
            <v>282025.77403794765</v>
          </cell>
          <cell r="EY48">
            <v>230584.27760213456</v>
          </cell>
          <cell r="EZ48">
            <v>280055.71436634444</v>
          </cell>
          <cell r="FA48">
            <v>249659.59233112592</v>
          </cell>
          <cell r="FB48">
            <v>313858.45717158826</v>
          </cell>
          <cell r="FC48">
            <v>300335.7711282323</v>
          </cell>
          <cell r="FD48">
            <v>298613.24413186964</v>
          </cell>
          <cell r="FE48">
            <v>438540.51658179361</v>
          </cell>
          <cell r="FF48">
            <v>665134.30642269878</v>
          </cell>
          <cell r="FG48">
            <v>605507.53039596323</v>
          </cell>
          <cell r="FH48">
            <v>543041.75022246561</v>
          </cell>
          <cell r="FI48">
            <v>279729.90925254871</v>
          </cell>
          <cell r="FJ48">
            <v>310863.88493125082</v>
          </cell>
          <cell r="FK48">
            <v>258434.92698825343</v>
          </cell>
          <cell r="FL48">
            <v>282689.31984731089</v>
          </cell>
          <cell r="FM48">
            <v>251596.34114202953</v>
          </cell>
          <cell r="FN48">
            <v>317421.52342756814</v>
          </cell>
          <cell r="FO48">
            <v>303582.51104037761</v>
          </cell>
          <cell r="FP48">
            <v>301674.03335735854</v>
          </cell>
          <cell r="FQ48">
            <v>444262.33359678765</v>
          </cell>
          <cell r="FR48">
            <v>675093.90524797328</v>
          </cell>
          <cell r="FS48">
            <v>614181.38416196301</v>
          </cell>
          <cell r="FT48">
            <v>550468.37319187354</v>
          </cell>
          <cell r="FU48">
            <v>282128.60797126702</v>
          </cell>
          <cell r="FV48">
            <v>313946.35878096288</v>
          </cell>
          <cell r="FW48">
            <v>260511.50290829904</v>
          </cell>
        </row>
        <row r="49">
          <cell r="B49" t="str">
            <v>Co 356</v>
          </cell>
          <cell r="BH49">
            <v>96014.13</v>
          </cell>
          <cell r="BI49">
            <v>59953.61</v>
          </cell>
          <cell r="BJ49">
            <v>132474.16</v>
          </cell>
          <cell r="BK49">
            <v>123032.25</v>
          </cell>
          <cell r="BL49">
            <v>167166.65</v>
          </cell>
          <cell r="BM49">
            <v>90475.15</v>
          </cell>
          <cell r="BN49">
            <v>82550.509999999995</v>
          </cell>
          <cell r="BO49">
            <v>126028.52000000002</v>
          </cell>
          <cell r="BP49">
            <v>47738.199999999953</v>
          </cell>
          <cell r="BQ49">
            <v>59993.76654267963</v>
          </cell>
          <cell r="BR49">
            <v>68322.482859642623</v>
          </cell>
          <cell r="BS49">
            <v>81169.463393127895</v>
          </cell>
          <cell r="BT49">
            <v>92976.566942328209</v>
          </cell>
          <cell r="BU49">
            <v>57176.365735464846</v>
          </cell>
          <cell r="BV49">
            <v>131147.62668857424</v>
          </cell>
          <cell r="BW49">
            <v>121845.68275502374</v>
          </cell>
          <cell r="BX49">
            <v>75225.44049589755</v>
          </cell>
          <cell r="BY49">
            <v>88795.669771274203</v>
          </cell>
          <cell r="BZ49">
            <v>80919.86817088339</v>
          </cell>
          <cell r="CA49">
            <v>126768.99754604482</v>
          </cell>
          <cell r="CB49">
            <v>48731.509267778922</v>
          </cell>
          <cell r="CC49">
            <v>58553.231299694977</v>
          </cell>
          <cell r="CD49">
            <v>67002.791253956966</v>
          </cell>
          <cell r="CE49">
            <v>81557.34098814</v>
          </cell>
          <cell r="CF49">
            <v>88816.034693026566</v>
          </cell>
          <cell r="CG49">
            <v>53287.794132942217</v>
          </cell>
          <cell r="CH49">
            <v>125423.38520360598</v>
          </cell>
          <cell r="CI49">
            <v>116269.0405947605</v>
          </cell>
          <cell r="CJ49">
            <v>68874.780514725164</v>
          </cell>
          <cell r="CK49">
            <v>82717.943065433967</v>
          </cell>
          <cell r="CL49">
            <v>121188.81193122215</v>
          </cell>
          <cell r="CM49">
            <v>166472.71980477948</v>
          </cell>
          <cell r="CN49">
            <v>88702.688279835391</v>
          </cell>
          <cell r="CO49">
            <v>98756.481681986712</v>
          </cell>
          <cell r="CP49">
            <v>107334.1111996393</v>
          </cell>
          <cell r="CQ49">
            <v>123622.02889110619</v>
          </cell>
          <cell r="CR49">
            <v>135801.28641050245</v>
          </cell>
          <cell r="CS49">
            <v>99656.096250214614</v>
          </cell>
          <cell r="CT49">
            <v>173159.80950940703</v>
          </cell>
          <cell r="CU49">
            <v>163873.15553100879</v>
          </cell>
          <cell r="CV49">
            <v>115265.39987175458</v>
          </cell>
          <cell r="CW49">
            <v>129479.22603260947</v>
          </cell>
          <cell r="CX49">
            <v>121444.89494297589</v>
          </cell>
          <cell r="CY49">
            <v>167356.61560135879</v>
          </cell>
          <cell r="CZ49">
            <v>88123.214149223058</v>
          </cell>
          <cell r="DA49">
            <v>98457.873609061469</v>
          </cell>
          <cell r="DB49">
            <v>107251.65784496913</v>
          </cell>
          <cell r="DC49">
            <v>121979.918224664</v>
          </cell>
          <cell r="DD49">
            <v>136375.73734599195</v>
          </cell>
          <cell r="DE49">
            <v>99603.808264230087</v>
          </cell>
          <cell r="DF49">
            <v>174500.72079777357</v>
          </cell>
          <cell r="DG49">
            <v>165080.62911999132</v>
          </cell>
          <cell r="DH49">
            <v>115227.34614571731</v>
          </cell>
          <cell r="DI49">
            <v>129822.10128536561</v>
          </cell>
          <cell r="DJ49">
            <v>194669.2096694241</v>
          </cell>
          <cell r="DK49">
            <v>241217.86512749479</v>
          </cell>
          <cell r="DL49">
            <v>160495.07983616571</v>
          </cell>
          <cell r="DM49">
            <v>171118.59597622382</v>
          </cell>
          <cell r="DN49">
            <v>180133.7869044244</v>
          </cell>
          <cell r="DO49">
            <v>195126.32867725843</v>
          </cell>
          <cell r="DP49">
            <v>209925.71777427604</v>
          </cell>
          <cell r="DQ49">
            <v>172517.21466553278</v>
          </cell>
          <cell r="DR49">
            <v>248833.11558324093</v>
          </cell>
          <cell r="DS49">
            <v>239278.42380414836</v>
          </cell>
          <cell r="DT49">
            <v>188146.28291022524</v>
          </cell>
          <cell r="DU49">
            <v>203132.61007241849</v>
          </cell>
          <cell r="DV49">
            <v>196271.63847617892</v>
          </cell>
          <cell r="DW49">
            <v>243466.82300725247</v>
          </cell>
          <cell r="DX49">
            <v>161227.16082115041</v>
          </cell>
          <cell r="DY49">
            <v>172147.79242023343</v>
          </cell>
          <cell r="DZ49">
            <v>181390.10463758302</v>
          </cell>
          <cell r="EA49">
            <v>196651.75972714121</v>
          </cell>
          <cell r="EB49">
            <v>211860.89460312884</v>
          </cell>
          <cell r="EC49">
            <v>173806.42666239588</v>
          </cell>
          <cell r="ED49">
            <v>251567.11552006082</v>
          </cell>
          <cell r="EE49">
            <v>241877.03330434789</v>
          </cell>
          <cell r="EF49">
            <v>189431.73397593686</v>
          </cell>
          <cell r="EG49">
            <v>204820.25712911022</v>
          </cell>
          <cell r="EH49">
            <v>256174.81342350188</v>
          </cell>
          <cell r="EI49">
            <v>304025.25454747467</v>
          </cell>
          <cell r="EJ49">
            <v>220241.28599060327</v>
          </cell>
          <cell r="EK49">
            <v>231468.12472484898</v>
          </cell>
          <cell r="EL49">
            <v>240943.43629007912</v>
          </cell>
          <cell r="EM49">
            <v>256478.08935233799</v>
          </cell>
          <cell r="EN49">
            <v>272104.42795218667</v>
          </cell>
          <cell r="EO49">
            <v>233393.96873169098</v>
          </cell>
          <cell r="EP49">
            <v>312625.86007145455</v>
          </cell>
          <cell r="EQ49">
            <v>302799.05016701925</v>
          </cell>
          <cell r="ER49">
            <v>249006.02616987974</v>
          </cell>
          <cell r="ES49">
            <v>264807.8606139351</v>
          </cell>
          <cell r="ET49">
            <v>258876.52723166227</v>
          </cell>
          <cell r="EU49">
            <v>307391.50157357182</v>
          </cell>
          <cell r="EV49">
            <v>222035.33659822639</v>
          </cell>
          <cell r="EW49">
            <v>233576.48722009495</v>
          </cell>
          <cell r="EX49">
            <v>243291.04483019211</v>
          </cell>
          <cell r="EY49">
            <v>259103.21909322136</v>
          </cell>
          <cell r="EZ49">
            <v>275153.68283977517</v>
          </cell>
          <cell r="FA49">
            <v>235777.26096290167</v>
          </cell>
          <cell r="FB49">
            <v>316507.48380094633</v>
          </cell>
          <cell r="FC49">
            <v>306542.88255383039</v>
          </cell>
          <cell r="FD49">
            <v>251366.06140083968</v>
          </cell>
          <cell r="FE49">
            <v>267592.70084688009</v>
          </cell>
          <cell r="FF49">
            <v>264063.57519785326</v>
          </cell>
          <cell r="FG49">
            <v>313251.91488587722</v>
          </cell>
          <cell r="FH49">
            <v>226295.30200319522</v>
          </cell>
          <cell r="FI49">
            <v>238160.02029350519</v>
          </cell>
          <cell r="FJ49">
            <v>248119.98270400672</v>
          </cell>
          <cell r="FK49">
            <v>264214.18442185759</v>
          </cell>
          <cell r="FL49">
            <v>280696.43410430115</v>
          </cell>
          <cell r="FM49">
            <v>240643.91031087475</v>
          </cell>
          <cell r="FN49">
            <v>322899.37013920397</v>
          </cell>
          <cell r="FO49">
            <v>312796.32395794749</v>
          </cell>
          <cell r="FP49">
            <v>256198.71643452119</v>
          </cell>
          <cell r="FQ49">
            <v>272861.99212739535</v>
          </cell>
          <cell r="FR49">
            <v>266808.41086420103</v>
          </cell>
          <cell r="FS49">
            <v>316679.327418553</v>
          </cell>
          <cell r="FT49">
            <v>228093.30309087853</v>
          </cell>
          <cell r="FU49">
            <v>240290.63522399403</v>
          </cell>
          <cell r="FV49">
            <v>250502.37267176938</v>
          </cell>
          <cell r="FW49">
            <v>266883.78391951078</v>
          </cell>
        </row>
        <row r="50">
          <cell r="B50" t="str">
            <v>Co 357</v>
          </cell>
          <cell r="BH50">
            <v>70129.990000000005</v>
          </cell>
          <cell r="BI50">
            <v>150301.22</v>
          </cell>
          <cell r="BJ50">
            <v>197343.58</v>
          </cell>
          <cell r="BK50">
            <v>208683.95</v>
          </cell>
          <cell r="BL50">
            <v>274434.43</v>
          </cell>
          <cell r="BM50">
            <v>284979.65000000002</v>
          </cell>
          <cell r="BN50">
            <v>214104.46</v>
          </cell>
          <cell r="BO50">
            <v>180766.16440000001</v>
          </cell>
          <cell r="BP50">
            <v>163312.70800000001</v>
          </cell>
          <cell r="BQ50">
            <v>183681.00913320098</v>
          </cell>
          <cell r="BR50">
            <v>170872.26533138222</v>
          </cell>
          <cell r="BS50">
            <v>144146.55036376041</v>
          </cell>
          <cell r="BT50">
            <v>67688.302888167935</v>
          </cell>
          <cell r="BU50">
            <v>147239.3867425138</v>
          </cell>
          <cell r="BV50">
            <v>194847.38196709822</v>
          </cell>
          <cell r="BW50">
            <v>205954.08100115028</v>
          </cell>
          <cell r="BX50">
            <v>170884.82525121729</v>
          </cell>
          <cell r="BY50">
            <v>282051.24389666243</v>
          </cell>
          <cell r="BZ50">
            <v>210880.42982717464</v>
          </cell>
          <cell r="CA50">
            <v>181435.81681268086</v>
          </cell>
          <cell r="CB50">
            <v>163967.46124124716</v>
          </cell>
          <cell r="CC50">
            <v>180724.38108289771</v>
          </cell>
          <cell r="CD50">
            <v>168019.56951791921</v>
          </cell>
          <cell r="CE50">
            <v>143567.8330698788</v>
          </cell>
          <cell r="CF50">
            <v>61724.870509336673</v>
          </cell>
          <cell r="CG50">
            <v>140641.09874869653</v>
          </cell>
          <cell r="CH50">
            <v>188950.53988567067</v>
          </cell>
          <cell r="CI50">
            <v>199707.06436815124</v>
          </cell>
          <cell r="CJ50">
            <v>163898.73863189472</v>
          </cell>
          <cell r="CK50">
            <v>275637.34930480178</v>
          </cell>
          <cell r="CL50">
            <v>204142.63472196081</v>
          </cell>
          <cell r="CM50">
            <v>176525.86898364438</v>
          </cell>
          <cell r="CN50">
            <v>159050.95171130405</v>
          </cell>
          <cell r="CO50">
            <v>175589.43462857275</v>
          </cell>
          <cell r="CP50">
            <v>162995.89688682809</v>
          </cell>
          <cell r="CQ50">
            <v>162865.33034475864</v>
          </cell>
          <cell r="CR50">
            <v>84983.009697917267</v>
          </cell>
          <cell r="CS50">
            <v>165259.80430764428</v>
          </cell>
          <cell r="CT50">
            <v>213071.6215735196</v>
          </cell>
          <cell r="CU50">
            <v>223961.43810810469</v>
          </cell>
          <cell r="CV50">
            <v>187149.63856463647</v>
          </cell>
          <cell r="CW50">
            <v>301343.61439567921</v>
          </cell>
          <cell r="CX50">
            <v>228315.99011886661</v>
          </cell>
          <cell r="CY50">
            <v>200113.60710430099</v>
          </cell>
          <cell r="CZ50">
            <v>182287.19132663726</v>
          </cell>
          <cell r="DA50">
            <v>199082.09777959477</v>
          </cell>
          <cell r="DB50">
            <v>186275.06037719751</v>
          </cell>
          <cell r="DC50">
            <v>161238.56364964612</v>
          </cell>
          <cell r="DD50">
            <v>84471.936354171776</v>
          </cell>
          <cell r="DE50">
            <v>166130.20333135786</v>
          </cell>
          <cell r="DF50">
            <v>215090.46837078084</v>
          </cell>
          <cell r="DG50">
            <v>226113.52427162748</v>
          </cell>
          <cell r="DH50">
            <v>188269.5337558231</v>
          </cell>
          <cell r="DI50">
            <v>304974.64930086641</v>
          </cell>
          <cell r="DJ50">
            <v>230380.12243351346</v>
          </cell>
          <cell r="DK50">
            <v>201586.01590779523</v>
          </cell>
          <cell r="DL50">
            <v>183401.02564178727</v>
          </cell>
          <cell r="DM50">
            <v>200454.69348639925</v>
          </cell>
          <cell r="DN50">
            <v>187431.19853751146</v>
          </cell>
          <cell r="DO50">
            <v>192249.95320616569</v>
          </cell>
          <cell r="DP50">
            <v>114251.50131685263</v>
          </cell>
          <cell r="DQ50">
            <v>197311.94772436738</v>
          </cell>
          <cell r="DR50">
            <v>247449.63011429255</v>
          </cell>
          <cell r="DS50">
            <v>258605.97435933221</v>
          </cell>
          <cell r="DT50">
            <v>219700.30700484413</v>
          </cell>
          <cell r="DU50">
            <v>338973.70085937652</v>
          </cell>
          <cell r="DV50">
            <v>262777.77014025324</v>
          </cell>
          <cell r="DW50">
            <v>233385.29395352231</v>
          </cell>
          <cell r="DX50">
            <v>214834.44151200846</v>
          </cell>
          <cell r="DY50">
            <v>232150.21982207015</v>
          </cell>
          <cell r="DZ50">
            <v>218907.02397628728</v>
          </cell>
          <cell r="EA50">
            <v>193454.31184252925</v>
          </cell>
          <cell r="EB50">
            <v>114202.44633623873</v>
          </cell>
          <cell r="EC50">
            <v>198686.29445565224</v>
          </cell>
          <cell r="ED50">
            <v>250030.46869699756</v>
          </cell>
          <cell r="EE50">
            <v>261320.45988931801</v>
          </cell>
          <cell r="EF50">
            <v>221322.88498712488</v>
          </cell>
          <cell r="EG50">
            <v>343222.54599282186</v>
          </cell>
          <cell r="EH50">
            <v>265390.03764856438</v>
          </cell>
          <cell r="EI50">
            <v>235392.50629656063</v>
          </cell>
          <cell r="EJ50">
            <v>216468.83728198946</v>
          </cell>
          <cell r="EK50">
            <v>234048.84231280361</v>
          </cell>
          <cell r="EL50">
            <v>220583.13940407327</v>
          </cell>
          <cell r="EM50">
            <v>197114.8137418729</v>
          </cell>
          <cell r="EN50">
            <v>115025.80050964557</v>
          </cell>
          <cell r="EO50">
            <v>202516.30472208845</v>
          </cell>
          <cell r="EP50">
            <v>255097.40205002541</v>
          </cell>
          <cell r="EQ50">
            <v>266520.70962162176</v>
          </cell>
          <cell r="ER50">
            <v>225399.70338160667</v>
          </cell>
          <cell r="ES50">
            <v>349985.82035513665</v>
          </cell>
          <cell r="ET50">
            <v>270480.43972220505</v>
          </cell>
          <cell r="EU50">
            <v>239871.21274756317</v>
          </cell>
          <cell r="EV50">
            <v>220566.70282529879</v>
          </cell>
          <cell r="EW50">
            <v>238414.47927610599</v>
          </cell>
          <cell r="EX50">
            <v>224722.78097917623</v>
          </cell>
          <cell r="EY50">
            <v>198303.37115590568</v>
          </cell>
          <cell r="EZ50">
            <v>114870.02580148308</v>
          </cell>
          <cell r="FA50">
            <v>203873.5050341984</v>
          </cell>
          <cell r="FB50">
            <v>257722.99977096368</v>
          </cell>
          <cell r="FC50">
            <v>269279.46206925676</v>
          </cell>
          <cell r="FD50">
            <v>227002.9444066069</v>
          </cell>
          <cell r="FE50">
            <v>354336.55116720707</v>
          </cell>
          <cell r="FF50">
            <v>273121.28693093697</v>
          </cell>
          <cell r="FG50">
            <v>241893.8430071777</v>
          </cell>
          <cell r="FH50">
            <v>222200.91531562258</v>
          </cell>
          <cell r="FI50">
            <v>240318.63274349947</v>
          </cell>
          <cell r="FJ50">
            <v>226397.99513494372</v>
          </cell>
          <cell r="FK50">
            <v>199443.96530198609</v>
          </cell>
          <cell r="FL50">
            <v>114642.7097043393</v>
          </cell>
          <cell r="FM50">
            <v>205182.43212331476</v>
          </cell>
          <cell r="FN50">
            <v>260331.4878142091</v>
          </cell>
          <cell r="FO50">
            <v>272021.28825200256</v>
          </cell>
          <cell r="FP50">
            <v>228556.06064393179</v>
          </cell>
          <cell r="FQ50">
            <v>358699.62042314612</v>
          </cell>
          <cell r="FR50">
            <v>275736.98551478691</v>
          </cell>
          <cell r="FS50">
            <v>243883.63594801002</v>
          </cell>
          <cell r="FT50">
            <v>223794.67305023444</v>
          </cell>
          <cell r="FU50">
            <v>242185.86067500315</v>
          </cell>
          <cell r="FV50">
            <v>228032.08470237145</v>
          </cell>
          <cell r="FW50">
            <v>200533.16718938097</v>
          </cell>
        </row>
        <row r="51">
          <cell r="B51" t="str">
            <v>Co 332</v>
          </cell>
          <cell r="BH51">
            <v>33743.06</v>
          </cell>
          <cell r="BI51">
            <v>34456.949999999997</v>
          </cell>
          <cell r="BJ51">
            <v>31690.04</v>
          </cell>
          <cell r="BK51">
            <v>27874.45</v>
          </cell>
          <cell r="BL51">
            <v>27776.69</v>
          </cell>
          <cell r="BM51">
            <v>28963.07</v>
          </cell>
          <cell r="BN51">
            <v>31092.07</v>
          </cell>
          <cell r="BO51">
            <v>31069.417199999996</v>
          </cell>
          <cell r="BP51">
            <v>31520.878299999997</v>
          </cell>
          <cell r="BQ51">
            <v>29269.96710897125</v>
          </cell>
          <cell r="BR51">
            <v>29216.096423577736</v>
          </cell>
          <cell r="BS51">
            <v>28628.321609946244</v>
          </cell>
          <cell r="BT51">
            <v>33596.684636258753</v>
          </cell>
          <cell r="BU51">
            <v>34274.24892953776</v>
          </cell>
          <cell r="BV51">
            <v>31442.829278267505</v>
          </cell>
          <cell r="BW51">
            <v>27512.662558767595</v>
          </cell>
          <cell r="BX51">
            <v>27412.112566636886</v>
          </cell>
          <cell r="BY51">
            <v>28633.975728223115</v>
          </cell>
          <cell r="BZ51">
            <v>30826.73835001704</v>
          </cell>
          <cell r="CA51">
            <v>30931.40234983039</v>
          </cell>
          <cell r="CB51">
            <v>31317.310847195607</v>
          </cell>
          <cell r="CC51">
            <v>29067.216383133149</v>
          </cell>
          <cell r="CD51">
            <v>29011.617397728718</v>
          </cell>
          <cell r="CE51">
            <v>28436.914939843406</v>
          </cell>
          <cell r="CF51">
            <v>33400.584995354489</v>
          </cell>
          <cell r="CG51">
            <v>34040.847962201267</v>
          </cell>
          <cell r="CH51">
            <v>31143.343206848185</v>
          </cell>
          <cell r="CI51">
            <v>27095.277341263391</v>
          </cell>
          <cell r="CJ51">
            <v>26991.457244152749</v>
          </cell>
          <cell r="CK51">
            <v>28249.9822629152</v>
          </cell>
          <cell r="CL51">
            <v>30508.774884010803</v>
          </cell>
          <cell r="CM51">
            <v>30694.517549158394</v>
          </cell>
          <cell r="CN51">
            <v>31013.145121031957</v>
          </cell>
          <cell r="CO51">
            <v>28808.719555191972</v>
          </cell>
          <cell r="CP51">
            <v>28751.464442333836</v>
          </cell>
          <cell r="CQ51">
            <v>28190.517870289696</v>
          </cell>
          <cell r="CR51">
            <v>34000.153030118367</v>
          </cell>
          <cell r="CS51">
            <v>34640.417702577288</v>
          </cell>
          <cell r="CT51">
            <v>31661.944238960066</v>
          </cell>
          <cell r="CU51">
            <v>27492.678885695197</v>
          </cell>
          <cell r="CV51">
            <v>27385.749789709495</v>
          </cell>
          <cell r="CW51">
            <v>28682.035805978332</v>
          </cell>
          <cell r="CX51">
            <v>31008.348224197114</v>
          </cell>
          <cell r="CY51">
            <v>31224.035475322562</v>
          </cell>
          <cell r="CZ51">
            <v>31526.440716371508</v>
          </cell>
          <cell r="DA51">
            <v>29293.792655478355</v>
          </cell>
          <cell r="DB51">
            <v>29234.829720180096</v>
          </cell>
          <cell r="DC51">
            <v>28625.151950636435</v>
          </cell>
          <cell r="DD51">
            <v>34609.715806499495</v>
          </cell>
          <cell r="DE51">
            <v>35249.597959775536</v>
          </cell>
          <cell r="DF51">
            <v>32188.101395257567</v>
          </cell>
          <cell r="DG51">
            <v>27893.520138080443</v>
          </cell>
          <cell r="DH51">
            <v>27783.388959115597</v>
          </cell>
          <cell r="DI51">
            <v>29118.798251477932</v>
          </cell>
          <cell r="DJ51">
            <v>31514.905084936552</v>
          </cell>
          <cell r="DK51">
            <v>31762.269594433561</v>
          </cell>
          <cell r="DL51">
            <v>32046.431609962674</v>
          </cell>
          <cell r="DM51">
            <v>29785.953703786319</v>
          </cell>
          <cell r="DN51">
            <v>29725.233739844589</v>
          </cell>
          <cell r="DO51">
            <v>29097.27686841357</v>
          </cell>
          <cell r="DP51">
            <v>35229.188410755865</v>
          </cell>
          <cell r="DQ51">
            <v>35868.285830437249</v>
          </cell>
          <cell r="DR51">
            <v>32721.625914562392</v>
          </cell>
          <cell r="DS51">
            <v>28298.211627650351</v>
          </cell>
          <cell r="DT51">
            <v>28184.782161453011</v>
          </cell>
          <cell r="DU51">
            <v>29560.022854062896</v>
          </cell>
          <cell r="DV51">
            <v>32028.239903912887</v>
          </cell>
          <cell r="DW51">
            <v>32308.799029087193</v>
          </cell>
          <cell r="DX51">
            <v>32574.144546084786</v>
          </cell>
          <cell r="DY51">
            <v>30284.798583612916</v>
          </cell>
          <cell r="DZ51">
            <v>30222.734089936217</v>
          </cell>
          <cell r="EA51">
            <v>29575.949561973895</v>
          </cell>
          <cell r="EB51">
            <v>35859.167131395356</v>
          </cell>
          <cell r="EC51">
            <v>36497.054511172952</v>
          </cell>
          <cell r="ED51">
            <v>33262.352083615689</v>
          </cell>
          <cell r="EE51">
            <v>28706.457741692342</v>
          </cell>
          <cell r="EF51">
            <v>28589.630133024257</v>
          </cell>
          <cell r="EG51">
            <v>30006.132927796854</v>
          </cell>
          <cell r="EH51">
            <v>32548.17313419496</v>
          </cell>
          <cell r="EI51">
            <v>32863.71364382888</v>
          </cell>
          <cell r="EJ51">
            <v>33109.13074548525</v>
          </cell>
          <cell r="EK51">
            <v>30791.336810763478</v>
          </cell>
          <cell r="EL51">
            <v>30726.940195471368</v>
          </cell>
          <cell r="EM51">
            <v>30061.213976179577</v>
          </cell>
          <cell r="EN51">
            <v>36499.561590526042</v>
          </cell>
          <cell r="EO51">
            <v>37135.795893381466</v>
          </cell>
          <cell r="EP51">
            <v>33810.770668900645</v>
          </cell>
          <cell r="EQ51">
            <v>29117.981149782343</v>
          </cell>
          <cell r="ER51">
            <v>28997.862992293391</v>
          </cell>
          <cell r="ES51">
            <v>30456.865697627109</v>
          </cell>
          <cell r="ET51">
            <v>33075.172077112074</v>
          </cell>
          <cell r="EU51">
            <v>33426.66356677255</v>
          </cell>
          <cell r="EV51">
            <v>33651.438379857056</v>
          </cell>
          <cell r="EW51">
            <v>31305.144710730765</v>
          </cell>
          <cell r="EX51">
            <v>31238.827707973018</v>
          </cell>
          <cell r="EY51">
            <v>30552.675371367353</v>
          </cell>
          <cell r="EZ51">
            <v>37150.514244980332</v>
          </cell>
          <cell r="FA51">
            <v>37784.629876679886</v>
          </cell>
          <cell r="FB51">
            <v>34366.706750360732</v>
          </cell>
          <cell r="FC51">
            <v>29533.137237061292</v>
          </cell>
          <cell r="FD51">
            <v>29409.408637129403</v>
          </cell>
          <cell r="FE51">
            <v>30912.187237845152</v>
          </cell>
          <cell r="FF51">
            <v>33609.046871993974</v>
          </cell>
          <cell r="FG51">
            <v>33998.635142983912</v>
          </cell>
          <cell r="FH51">
            <v>34200.683784356384</v>
          </cell>
          <cell r="FI51">
            <v>31826.281987895687</v>
          </cell>
          <cell r="FJ51">
            <v>31757.984995752937</v>
          </cell>
          <cell r="FK51">
            <v>31051.257388438244</v>
          </cell>
          <cell r="FL51">
            <v>37811.969482307184</v>
          </cell>
          <cell r="FM51">
            <v>38443.677263042198</v>
          </cell>
          <cell r="FN51">
            <v>34930.205371019532</v>
          </cell>
          <cell r="FO51">
            <v>29951.634780694862</v>
          </cell>
          <cell r="FP51">
            <v>29823.988721484464</v>
          </cell>
          <cell r="FQ51">
            <v>31372.052229932415</v>
          </cell>
          <cell r="FR51">
            <v>34149.823079545538</v>
          </cell>
          <cell r="FS51">
            <v>34579.261236015445</v>
          </cell>
          <cell r="FT51">
            <v>34757.773289292229</v>
          </cell>
          <cell r="FU51">
            <v>32354.807474166955</v>
          </cell>
          <cell r="FV51">
            <v>32284.469830438225</v>
          </cell>
          <cell r="FW51">
            <v>31556.552201632585</v>
          </cell>
        </row>
        <row r="52">
          <cell r="B52" t="str">
            <v>Co 286</v>
          </cell>
          <cell r="BH52">
            <v>-2170.4699999999998</v>
          </cell>
          <cell r="BI52">
            <v>15976.9</v>
          </cell>
          <cell r="BJ52">
            <v>-1581.14</v>
          </cell>
          <cell r="BK52">
            <v>13731.81</v>
          </cell>
          <cell r="BL52">
            <v>20591.560000000001</v>
          </cell>
          <cell r="BM52">
            <v>-17461.16</v>
          </cell>
          <cell r="BN52">
            <v>7962.76</v>
          </cell>
          <cell r="BO52">
            <v>9649.099299999998</v>
          </cell>
          <cell r="BP52">
            <v>4504.1767</v>
          </cell>
          <cell r="BQ52">
            <v>5740.2281785425366</v>
          </cell>
          <cell r="BR52">
            <v>4063.8452386732388</v>
          </cell>
          <cell r="BS52">
            <v>7567.7006010578843</v>
          </cell>
          <cell r="BT52">
            <v>-1543.5158896744178</v>
          </cell>
          <cell r="BU52">
            <v>16776.073773203516</v>
          </cell>
          <cell r="BV52">
            <v>-935.4472220078751</v>
          </cell>
          <cell r="BW52">
            <v>14589.150551017552</v>
          </cell>
          <cell r="BX52">
            <v>21304.549625418807</v>
          </cell>
          <cell r="BY52">
            <v>-16729.399989943446</v>
          </cell>
          <cell r="BZ52">
            <v>8735.3416422443806</v>
          </cell>
          <cell r="CA52">
            <v>10703.381388978072</v>
          </cell>
          <cell r="CB52">
            <v>13215.809736296964</v>
          </cell>
          <cell r="CC52">
            <v>14330.025871139169</v>
          </cell>
          <cell r="CD52">
            <v>12617.024026448664</v>
          </cell>
          <cell r="CE52">
            <v>14142.606279991374</v>
          </cell>
          <cell r="CF52">
            <v>4400.8583172766521</v>
          </cell>
          <cell r="CG52">
            <v>22898.422957612725</v>
          </cell>
          <cell r="CH52">
            <v>5028.6798148277667</v>
          </cell>
          <cell r="CI52">
            <v>20771.62951348368</v>
          </cell>
          <cell r="CJ52">
            <v>27338.706587666551</v>
          </cell>
          <cell r="CK52">
            <v>-10677.571342203963</v>
          </cell>
          <cell r="CL52">
            <v>14831.446774390533</v>
          </cell>
          <cell r="CM52">
            <v>16814.851519382817</v>
          </cell>
          <cell r="CN52">
            <v>12261.968308463875</v>
          </cell>
          <cell r="CO52">
            <v>13501.482991273489</v>
          </cell>
          <cell r="CP52">
            <v>11751.148038530886</v>
          </cell>
          <cell r="CQ52">
            <v>13459.677489508231</v>
          </cell>
          <cell r="CR52">
            <v>4128.141967174859</v>
          </cell>
          <cell r="CS52">
            <v>23056.438702765958</v>
          </cell>
          <cell r="CT52">
            <v>4775.0756328493444</v>
          </cell>
          <cell r="CU52">
            <v>20907.863110825536</v>
          </cell>
          <cell r="CV52">
            <v>27555.607949357174</v>
          </cell>
          <cell r="CW52">
            <v>-11214.918352154647</v>
          </cell>
          <cell r="CX52">
            <v>14819.161440645355</v>
          </cell>
          <cell r="CY52">
            <v>16839.650519144703</v>
          </cell>
          <cell r="CZ52">
            <v>12165.069512108734</v>
          </cell>
          <cell r="DA52">
            <v>13472.903101989825</v>
          </cell>
          <cell r="DB52">
            <v>11674.759320795729</v>
          </cell>
          <cell r="DC52">
            <v>13252.490914507187</v>
          </cell>
          <cell r="DD52">
            <v>3839.2660993090467</v>
          </cell>
          <cell r="DE52">
            <v>23208.990504873884</v>
          </cell>
          <cell r="DF52">
            <v>9194.0178365383326</v>
          </cell>
          <cell r="DG52">
            <v>25726.688078076706</v>
          </cell>
          <cell r="DH52">
            <v>32454.707921883339</v>
          </cell>
          <cell r="DI52">
            <v>-7084.9652998547172</v>
          </cell>
          <cell r="DJ52">
            <v>19485.606686703428</v>
          </cell>
          <cell r="DK52">
            <v>21544.514385840168</v>
          </cell>
          <cell r="DL52">
            <v>16744.882074593654</v>
          </cell>
          <cell r="DM52">
            <v>18122.689037403172</v>
          </cell>
          <cell r="DN52">
            <v>16275.888114785987</v>
          </cell>
          <cell r="DO52">
            <v>17890.804191443192</v>
          </cell>
          <cell r="DP52">
            <v>8221.7054371486302</v>
          </cell>
          <cell r="DQ52">
            <v>28043.574795493525</v>
          </cell>
          <cell r="DR52">
            <v>8996.4489343949972</v>
          </cell>
          <cell r="DS52">
            <v>25939.310725102601</v>
          </cell>
          <cell r="DT52">
            <v>32747.880930298707</v>
          </cell>
          <cell r="DU52">
            <v>-7576.1437181002366</v>
          </cell>
          <cell r="DV52">
            <v>19541.659220293477</v>
          </cell>
          <cell r="DW52">
            <v>21640.301254593345</v>
          </cell>
          <cell r="DX52">
            <v>16712.165856323176</v>
          </cell>
          <cell r="DY52">
            <v>18163.181656252844</v>
          </cell>
          <cell r="DZ52">
            <v>16265.378252477389</v>
          </cell>
          <cell r="EA52">
            <v>17918.855927686149</v>
          </cell>
          <cell r="EB52">
            <v>7986.3635338296444</v>
          </cell>
          <cell r="EC52">
            <v>28271.355427866052</v>
          </cell>
          <cell r="ED52">
            <v>13634.067671814912</v>
          </cell>
          <cell r="EE52">
            <v>30997.717489295486</v>
          </cell>
          <cell r="EF52">
            <v>37886.823791223709</v>
          </cell>
          <cell r="EG52">
            <v>-3237.0422985391851</v>
          </cell>
          <cell r="EH52">
            <v>24439.859274686343</v>
          </cell>
          <cell r="EI52">
            <v>26578.905533999226</v>
          </cell>
          <cell r="EJ52">
            <v>21518.719703808405</v>
          </cell>
          <cell r="EK52">
            <v>23045.792381858308</v>
          </cell>
          <cell r="EL52">
            <v>21096.493687989489</v>
          </cell>
          <cell r="EM52">
            <v>22788.531137221958</v>
          </cell>
          <cell r="EN52">
            <v>12584.899580516962</v>
          </cell>
          <cell r="EO52">
            <v>33344.282670247245</v>
          </cell>
          <cell r="EP52">
            <v>13502.749970029829</v>
          </cell>
          <cell r="EQ52">
            <v>31298.055351973821</v>
          </cell>
          <cell r="ER52">
            <v>38267.636575242257</v>
          </cell>
          <cell r="ES52">
            <v>-3671.6598096460366</v>
          </cell>
          <cell r="ET52">
            <v>24575.587452141634</v>
          </cell>
          <cell r="EU52">
            <v>26756.411614775854</v>
          </cell>
          <cell r="EV52">
            <v>21560.527892582111</v>
          </cell>
          <cell r="EW52">
            <v>23167.014839302574</v>
          </cell>
          <cell r="EX52">
            <v>21163.869776844942</v>
          </cell>
          <cell r="EY52">
            <v>22895.894437852621</v>
          </cell>
          <cell r="EZ52">
            <v>12413.349686076574</v>
          </cell>
          <cell r="FA52">
            <v>33658.671474947754</v>
          </cell>
          <cell r="FB52">
            <v>16690.348636886134</v>
          </cell>
          <cell r="FC52">
            <v>34928.674360610763</v>
          </cell>
          <cell r="FD52">
            <v>41978.626886103732</v>
          </cell>
          <cell r="FE52">
            <v>-792.62059870249504</v>
          </cell>
          <cell r="FF52">
            <v>28037.10469607095</v>
          </cell>
          <cell r="FG52">
            <v>30261.30452415641</v>
          </cell>
          <cell r="FH52">
            <v>24553.250072541625</v>
          </cell>
          <cell r="FI52">
            <v>26241.288241468745</v>
          </cell>
          <cell r="FJ52">
            <v>24183.665835463595</v>
          </cell>
          <cell r="FK52">
            <v>26329.387018399673</v>
          </cell>
          <cell r="FL52">
            <v>15559.111041931705</v>
          </cell>
          <cell r="FM52">
            <v>37302.406427965863</v>
          </cell>
          <cell r="FN52">
            <v>16629.741990336326</v>
          </cell>
          <cell r="FO52">
            <v>35322.155884228458</v>
          </cell>
          <cell r="FP52">
            <v>42452.507935475922</v>
          </cell>
          <cell r="FQ52">
            <v>-1166.9164688762467</v>
          </cell>
          <cell r="FR52">
            <v>28257.469488596056</v>
          </cell>
          <cell r="FS52">
            <v>30526.022790978277</v>
          </cell>
          <cell r="FT52">
            <v>24663.477834294128</v>
          </cell>
          <cell r="FU52">
            <v>26436.666521283121</v>
          </cell>
          <cell r="FV52">
            <v>24322.576976413431</v>
          </cell>
          <cell r="FW52">
            <v>26521.468830556856</v>
          </cell>
        </row>
        <row r="53">
          <cell r="B53" t="str">
            <v>Co 287</v>
          </cell>
          <cell r="BH53">
            <v>5417.21</v>
          </cell>
          <cell r="BI53">
            <v>5854.44</v>
          </cell>
          <cell r="BJ53">
            <v>5468.2</v>
          </cell>
          <cell r="BK53">
            <v>10116.57</v>
          </cell>
          <cell r="BL53">
            <v>-525.63999999999942</v>
          </cell>
          <cell r="BM53">
            <v>28687.25</v>
          </cell>
          <cell r="BN53">
            <v>16535.7</v>
          </cell>
          <cell r="BO53">
            <v>8312.1549000000014</v>
          </cell>
          <cell r="BP53">
            <v>4099.1591999999873</v>
          </cell>
          <cell r="BQ53">
            <v>5929.827432046477</v>
          </cell>
          <cell r="BR53">
            <v>3486.7869658246054</v>
          </cell>
          <cell r="BS53">
            <v>-1015.237759710617</v>
          </cell>
          <cell r="BT53">
            <v>6697.9949910492542</v>
          </cell>
          <cell r="BU53">
            <v>7104.6282556339102</v>
          </cell>
          <cell r="BV53">
            <v>6717.4214117290467</v>
          </cell>
          <cell r="BW53">
            <v>11546.475560221232</v>
          </cell>
          <cell r="BX53">
            <v>883.64529431166739</v>
          </cell>
          <cell r="BY53">
            <v>30011.458864708111</v>
          </cell>
          <cell r="BZ53">
            <v>17978.948819917627</v>
          </cell>
          <cell r="CA53">
            <v>9826.9269198054317</v>
          </cell>
          <cell r="CB53">
            <v>9996.5373327248963</v>
          </cell>
          <cell r="CC53">
            <v>11486.42413931487</v>
          </cell>
          <cell r="CD53">
            <v>9101.654119695886</v>
          </cell>
          <cell r="CE53">
            <v>2476.8382958636066</v>
          </cell>
          <cell r="CF53">
            <v>9841.3727934048075</v>
          </cell>
          <cell r="CG53">
            <v>10216.968476250295</v>
          </cell>
          <cell r="CH53">
            <v>9829.2388900288934</v>
          </cell>
          <cell r="CI53">
            <v>14844.627898042483</v>
          </cell>
          <cell r="CJ53">
            <v>4161.0286149487474</v>
          </cell>
          <cell r="CK53">
            <v>33198.969134156752</v>
          </cell>
          <cell r="CL53">
            <v>21292.12787012272</v>
          </cell>
          <cell r="CM53">
            <v>12770.579602174366</v>
          </cell>
          <cell r="CN53">
            <v>8854.534633054318</v>
          </cell>
          <cell r="CO53">
            <v>10396.993425568282</v>
          </cell>
          <cell r="CP53">
            <v>8072.7487542655581</v>
          </cell>
          <cell r="CQ53">
            <v>1479.9628592353329</v>
          </cell>
          <cell r="CR53">
            <v>9720.524286775435</v>
          </cell>
          <cell r="CS53">
            <v>10092.988352282333</v>
          </cell>
          <cell r="CT53">
            <v>9697.3389831492168</v>
          </cell>
          <cell r="CU53">
            <v>14877.357031231422</v>
          </cell>
          <cell r="CV53">
            <v>3972.9735772565691</v>
          </cell>
          <cell r="CW53">
            <v>33560.507890649533</v>
          </cell>
          <cell r="CX53">
            <v>21458.688016755539</v>
          </cell>
          <cell r="CY53">
            <v>12627.409974656643</v>
          </cell>
          <cell r="CZ53">
            <v>8616.0797369778593</v>
          </cell>
          <cell r="DA53">
            <v>10207.452669017955</v>
          </cell>
          <cell r="DB53">
            <v>7857.5224873362677</v>
          </cell>
          <cell r="DC53">
            <v>778.21678237141896</v>
          </cell>
          <cell r="DD53">
            <v>9588.3197520458962</v>
          </cell>
          <cell r="DE53">
            <v>9957.2702168032556</v>
          </cell>
          <cell r="DF53">
            <v>15930.802691460667</v>
          </cell>
          <cell r="DG53">
            <v>21280.415597797291</v>
          </cell>
          <cell r="DH53">
            <v>10150.616494691109</v>
          </cell>
          <cell r="DI53">
            <v>40298.290105618034</v>
          </cell>
          <cell r="DJ53">
            <v>27998.887559258808</v>
          </cell>
          <cell r="DK53">
            <v>18848.416781055137</v>
          </cell>
          <cell r="DL53">
            <v>14739.387496863485</v>
          </cell>
          <cell r="DM53">
            <v>16381.191223833528</v>
          </cell>
          <cell r="DN53">
            <v>14005.703458812983</v>
          </cell>
          <cell r="DO53">
            <v>6701.3125822460061</v>
          </cell>
          <cell r="DP53">
            <v>15821.749511588641</v>
          </cell>
          <cell r="DQ53">
            <v>16186.792510949948</v>
          </cell>
          <cell r="DR53">
            <v>15895.675765482527</v>
          </cell>
          <cell r="DS53">
            <v>21420.245775767406</v>
          </cell>
          <cell r="DT53">
            <v>10060.30672680544</v>
          </cell>
          <cell r="DU53">
            <v>40778.112427731292</v>
          </cell>
          <cell r="DV53">
            <v>28278.512627516568</v>
          </cell>
          <cell r="DW53">
            <v>18798.814685201163</v>
          </cell>
          <cell r="DX53">
            <v>14589.602389800741</v>
          </cell>
          <cell r="DY53">
            <v>16283.406601412142</v>
          </cell>
          <cell r="DZ53">
            <v>13882.481898149003</v>
          </cell>
          <cell r="EA53">
            <v>6345.9982777155674</v>
          </cell>
          <cell r="EB53">
            <v>15786.393417781474</v>
          </cell>
          <cell r="EC53">
            <v>16147.099859982831</v>
          </cell>
          <cell r="ED53">
            <v>23183.706631500252</v>
          </cell>
          <cell r="EE53">
            <v>28888.782571083018</v>
          </cell>
          <cell r="EF53">
            <v>17293.866718396064</v>
          </cell>
          <cell r="EG53">
            <v>48592.228821117198</v>
          </cell>
          <cell r="EH53">
            <v>35889.793046943843</v>
          </cell>
          <cell r="EI53">
            <v>26070.500047563444</v>
          </cell>
          <cell r="EJ53">
            <v>21758.558390605031</v>
          </cell>
          <cell r="EK53">
            <v>23506.001591533066</v>
          </cell>
          <cell r="EL53">
            <v>21079.783631669823</v>
          </cell>
          <cell r="EM53">
            <v>13304.425830056702</v>
          </cell>
          <cell r="EN53">
            <v>23074.453928264069</v>
          </cell>
          <cell r="EO53">
            <v>23430.396816309847</v>
          </cell>
          <cell r="EP53">
            <v>23273.408354377163</v>
          </cell>
          <cell r="EQ53">
            <v>29164.690628896227</v>
          </cell>
          <cell r="ER53">
            <v>17329.860269862551</v>
          </cell>
          <cell r="ES53">
            <v>49219.375251400947</v>
          </cell>
          <cell r="ET53">
            <v>36311.466768767103</v>
          </cell>
          <cell r="EU53">
            <v>26142.137398981635</v>
          </cell>
          <cell r="EV53">
            <v>21724.851982496752</v>
          </cell>
          <cell r="EW53">
            <v>23527.575089812919</v>
          </cell>
          <cell r="EX53">
            <v>21076.259808286028</v>
          </cell>
          <cell r="EY53">
            <v>13053.685117300687</v>
          </cell>
          <cell r="EZ53">
            <v>23163.802668739198</v>
          </cell>
          <cell r="FA53">
            <v>23514.732352829822</v>
          </cell>
          <cell r="FB53">
            <v>26687.529323036084</v>
          </cell>
          <cell r="FC53">
            <v>32770.899238550075</v>
          </cell>
          <cell r="FD53">
            <v>20691.126518683792</v>
          </cell>
          <cell r="FE53">
            <v>53182.582080547807</v>
          </cell>
          <cell r="FF53">
            <v>40066.541104404074</v>
          </cell>
          <cell r="FG53">
            <v>29536.12803292428</v>
          </cell>
          <cell r="FH53">
            <v>25010.832042488139</v>
          </cell>
          <cell r="FI53">
            <v>26870.528518948813</v>
          </cell>
          <cell r="FJ53">
            <v>24394.29973637755</v>
          </cell>
          <cell r="FK53">
            <v>16117.70511932821</v>
          </cell>
          <cell r="FL53">
            <v>26578.039378846079</v>
          </cell>
          <cell r="FM53">
            <v>26923.060554700758</v>
          </cell>
          <cell r="FN53">
            <v>26858.885592772684</v>
          </cell>
          <cell r="FO53">
            <v>33140.433738000531</v>
          </cell>
          <cell r="FP53">
            <v>20810.56153083442</v>
          </cell>
          <cell r="FQ53">
            <v>53914.902701815394</v>
          </cell>
          <cell r="FR53">
            <v>40588.079805261397</v>
          </cell>
          <cell r="FS53">
            <v>29685.608387585518</v>
          </cell>
          <cell r="FT53">
            <v>25049.528201271067</v>
          </cell>
          <cell r="FU53">
            <v>26968.001817775796</v>
          </cell>
          <cell r="FV53">
            <v>24467.07334006211</v>
          </cell>
          <cell r="FW53">
            <v>15927.720723643899</v>
          </cell>
        </row>
        <row r="54">
          <cell r="B54" t="str">
            <v>Co 288</v>
          </cell>
          <cell r="BH54">
            <v>9317.31</v>
          </cell>
          <cell r="BI54">
            <v>6570.34</v>
          </cell>
          <cell r="BJ54">
            <v>6527.94</v>
          </cell>
          <cell r="BK54">
            <v>12169.22</v>
          </cell>
          <cell r="BL54">
            <v>-2711.42</v>
          </cell>
          <cell r="BM54">
            <v>42281.87</v>
          </cell>
          <cell r="BN54">
            <v>1885.76</v>
          </cell>
          <cell r="BO54">
            <v>-3485.3549000000057</v>
          </cell>
          <cell r="BP54">
            <v>-11255.651299999998</v>
          </cell>
          <cell r="BQ54">
            <v>-17029.875283373767</v>
          </cell>
          <cell r="BR54">
            <v>-9385.3152024851079</v>
          </cell>
          <cell r="BS54">
            <v>-12633.205559759605</v>
          </cell>
          <cell r="BT54">
            <v>17861.726631919133</v>
          </cell>
          <cell r="BU54">
            <v>14914.156833352965</v>
          </cell>
          <cell r="BV54">
            <v>14786.181203900211</v>
          </cell>
          <cell r="BW54">
            <v>20618.642559505432</v>
          </cell>
          <cell r="BX54">
            <v>5360.3982453503122</v>
          </cell>
          <cell r="BY54">
            <v>50339.204503453439</v>
          </cell>
          <cell r="BZ54">
            <v>10949.601683651632</v>
          </cell>
          <cell r="CA54">
            <v>4936.9265478396264</v>
          </cell>
          <cell r="CB54">
            <v>-3161.2269834397739</v>
          </cell>
          <cell r="CC54">
            <v>-9274.2973667468905</v>
          </cell>
          <cell r="CD54">
            <v>3421.3025648075345</v>
          </cell>
          <cell r="CE54">
            <v>635.30921096423117</v>
          </cell>
          <cell r="CF54">
            <v>30663.435765990209</v>
          </cell>
          <cell r="CG54">
            <v>27510.435269016409</v>
          </cell>
          <cell r="CH54">
            <v>27295.015141397664</v>
          </cell>
          <cell r="CI54">
            <v>33325.092608709936</v>
          </cell>
          <cell r="CJ54">
            <v>17678.335458555572</v>
          </cell>
          <cell r="CK54">
            <v>62643.41287835539</v>
          </cell>
          <cell r="CL54">
            <v>24291.179939271457</v>
          </cell>
          <cell r="CM54">
            <v>3214.2109484032408</v>
          </cell>
          <cell r="CN54">
            <v>-5220.2037708645512</v>
          </cell>
          <cell r="CO54">
            <v>-11087.314710692663</v>
          </cell>
          <cell r="CP54">
            <v>1812.144129109678</v>
          </cell>
          <cell r="CQ54">
            <v>-503.73469376555295</v>
          </cell>
          <cell r="CR54">
            <v>30934.788218523856</v>
          </cell>
          <cell r="CS54">
            <v>27648.127877247331</v>
          </cell>
          <cell r="CT54">
            <v>27398.397252757211</v>
          </cell>
          <cell r="CU54">
            <v>33616.945055312077</v>
          </cell>
          <cell r="CV54">
            <v>33585.419035583356</v>
          </cell>
          <cell r="CW54">
            <v>79444.781508533139</v>
          </cell>
          <cell r="CX54">
            <v>40681.684646574766</v>
          </cell>
          <cell r="CY54">
            <v>18713.626293805515</v>
          </cell>
          <cell r="CZ54">
            <v>9995.1148755594913</v>
          </cell>
          <cell r="DA54">
            <v>4095.1291899056887</v>
          </cell>
          <cell r="DB54">
            <v>17323.109258935961</v>
          </cell>
          <cell r="DC54">
            <v>14583.385497382922</v>
          </cell>
          <cell r="DD54">
            <v>47263.606602755441</v>
          </cell>
          <cell r="DE54">
            <v>43838.494635354422</v>
          </cell>
          <cell r="DF54">
            <v>43552.626741374508</v>
          </cell>
          <cell r="DG54">
            <v>49965.449531870072</v>
          </cell>
          <cell r="DH54">
            <v>33734.815563184784</v>
          </cell>
          <cell r="DI54">
            <v>80506.68972436148</v>
          </cell>
          <cell r="DJ54">
            <v>41335.198521033657</v>
          </cell>
          <cell r="DK54">
            <v>18445.361508509763</v>
          </cell>
          <cell r="DL54">
            <v>9433.6111283002829</v>
          </cell>
          <cell r="DM54">
            <v>3502.6226115919781</v>
          </cell>
          <cell r="DN54">
            <v>17067.30254858519</v>
          </cell>
          <cell r="DO54">
            <v>14299.272508089431</v>
          </cell>
          <cell r="DP54">
            <v>47848.100909755303</v>
          </cell>
          <cell r="DQ54">
            <v>44279.595463293546</v>
          </cell>
          <cell r="DR54">
            <v>43956.406830052976</v>
          </cell>
          <cell r="DS54">
            <v>50569.473003066632</v>
          </cell>
          <cell r="DT54">
            <v>33872.610350895702</v>
          </cell>
          <cell r="DU54">
            <v>81574.837886754874</v>
          </cell>
          <cell r="DV54">
            <v>41997.795594394724</v>
          </cell>
          <cell r="DW54">
            <v>18154.206145804972</v>
          </cell>
          <cell r="DX54">
            <v>8839.7774192154757</v>
          </cell>
          <cell r="DY54">
            <v>2879.7803303642431</v>
          </cell>
          <cell r="DZ54">
            <v>21790.04150464182</v>
          </cell>
          <cell r="EA54">
            <v>18993.932402956198</v>
          </cell>
          <cell r="EB54">
            <v>53434.285554759539</v>
          </cell>
          <cell r="EC54">
            <v>49717.253827101435</v>
          </cell>
          <cell r="ED54">
            <v>49354.815162414452</v>
          </cell>
          <cell r="EE54">
            <v>56174.305629098206</v>
          </cell>
          <cell r="EF54">
            <v>38998.085867607733</v>
          </cell>
          <cell r="EG54">
            <v>87649.130113966079</v>
          </cell>
          <cell r="EH54">
            <v>47669.749033188418</v>
          </cell>
          <cell r="EI54">
            <v>22839.593458642776</v>
          </cell>
          <cell r="EJ54">
            <v>13212.754582817521</v>
          </cell>
          <cell r="EK54">
            <v>7225.890742551157</v>
          </cell>
          <cell r="EL54">
            <v>21640.857939734626</v>
          </cell>
          <cell r="EM54">
            <v>18816.910252416361</v>
          </cell>
          <cell r="EN54">
            <v>54172.084002820477</v>
          </cell>
          <cell r="EO54">
            <v>50301.254092554969</v>
          </cell>
          <cell r="EP54">
            <v>49897.788886469898</v>
          </cell>
          <cell r="EQ54">
            <v>56930.042311450161</v>
          </cell>
          <cell r="ER54">
            <v>39260.484997204221</v>
          </cell>
          <cell r="ES54">
            <v>88879.1647953832</v>
          </cell>
          <cell r="ET54">
            <v>48501.082345646588</v>
          </cell>
          <cell r="EU54">
            <v>22650.465374130814</v>
          </cell>
          <cell r="EV54">
            <v>12701.180063008884</v>
          </cell>
          <cell r="EW54">
            <v>6689.6463078119268</v>
          </cell>
          <cell r="EX54">
            <v>21473.238882159094</v>
          </cell>
          <cell r="EY54">
            <v>18621.744267970345</v>
          </cell>
          <cell r="EZ54">
            <v>54915.686336461244</v>
          </cell>
          <cell r="FA54">
            <v>50885.597146922388</v>
          </cell>
          <cell r="FB54">
            <v>50439.275608782729</v>
          </cell>
          <cell r="FC54">
            <v>57690.829146877324</v>
          </cell>
          <cell r="FD54">
            <v>39513.159122154975</v>
          </cell>
          <cell r="FE54">
            <v>90118.679528377048</v>
          </cell>
          <cell r="FF54">
            <v>49346.140200120091</v>
          </cell>
          <cell r="FG54">
            <v>22439.763262850902</v>
          </cell>
          <cell r="FH54">
            <v>12157.70486269785</v>
          </cell>
          <cell r="FI54">
            <v>6123.8273655990779</v>
          </cell>
          <cell r="FJ54">
            <v>21285.802562698867</v>
          </cell>
          <cell r="FK54">
            <v>18407.068066778884</v>
          </cell>
          <cell r="FL54">
            <v>55664.714253475504</v>
          </cell>
          <cell r="FM54">
            <v>51469.711090614386</v>
          </cell>
          <cell r="FN54">
            <v>50978.621478994013</v>
          </cell>
          <cell r="FO54">
            <v>58456.450044182493</v>
          </cell>
          <cell r="FP54">
            <v>39756.067067611162</v>
          </cell>
          <cell r="FQ54">
            <v>91367.970987632376</v>
          </cell>
          <cell r="FR54">
            <v>50205.08081319851</v>
          </cell>
          <cell r="FS54">
            <v>22206.489116885808</v>
          </cell>
          <cell r="FT54">
            <v>11580.955496298455</v>
          </cell>
          <cell r="FU54">
            <v>5527.6953142608254</v>
          </cell>
          <cell r="FV54">
            <v>21078.085989398867</v>
          </cell>
          <cell r="FW54">
            <v>18172.493424941844</v>
          </cell>
        </row>
        <row r="55">
          <cell r="B55" t="str">
            <v>Co 333</v>
          </cell>
          <cell r="BH55">
            <v>90505.77</v>
          </cell>
          <cell r="BI55">
            <v>70235.63</v>
          </cell>
          <cell r="BJ55">
            <v>88039</v>
          </cell>
          <cell r="BK55">
            <v>47461.919999999998</v>
          </cell>
          <cell r="BL55">
            <v>115019.63</v>
          </cell>
          <cell r="BM55">
            <v>89479.76</v>
          </cell>
          <cell r="BN55">
            <v>140252.26999999999</v>
          </cell>
          <cell r="BO55">
            <v>130154.696</v>
          </cell>
          <cell r="BP55">
            <v>90581.981400000019</v>
          </cell>
          <cell r="BQ55">
            <v>72668.66104026034</v>
          </cell>
          <cell r="BR55">
            <v>98682.321485664404</v>
          </cell>
          <cell r="BS55">
            <v>71966.652555297362</v>
          </cell>
          <cell r="BT55">
            <v>88083.344045702121</v>
          </cell>
          <cell r="BU55">
            <v>67858.241880928836</v>
          </cell>
          <cell r="BV55">
            <v>85415.005088851642</v>
          </cell>
          <cell r="BW55">
            <v>44947.644639654842</v>
          </cell>
          <cell r="BX55">
            <v>112950.95596802174</v>
          </cell>
          <cell r="BY55">
            <v>86764.822016209975</v>
          </cell>
          <cell r="BZ55">
            <v>137671.50195607985</v>
          </cell>
          <cell r="CA55">
            <v>128810.24892028942</v>
          </cell>
          <cell r="CB55">
            <v>88776.684882906178</v>
          </cell>
          <cell r="CC55">
            <v>70152.348791999801</v>
          </cell>
          <cell r="CD55">
            <v>95622.993000954157</v>
          </cell>
          <cell r="CE55">
            <v>76188.264471527305</v>
          </cell>
          <cell r="CF55">
            <v>89872.259812932869</v>
          </cell>
          <cell r="CG55">
            <v>69695.386944585945</v>
          </cell>
          <cell r="CH55">
            <v>87000.046623054048</v>
          </cell>
          <cell r="CI55">
            <v>46647.60033618717</v>
          </cell>
          <cell r="CJ55">
            <v>115111.93363775351</v>
          </cell>
          <cell r="CK55">
            <v>88262.005087395752</v>
          </cell>
          <cell r="CL55">
            <v>139308.70196208524</v>
          </cell>
          <cell r="CM55">
            <v>130078.1059986722</v>
          </cell>
          <cell r="CN55">
            <v>89573.768957229098</v>
          </cell>
          <cell r="CO55">
            <v>71713.161626330519</v>
          </cell>
          <cell r="CP55">
            <v>96626.494841504755</v>
          </cell>
          <cell r="CQ55">
            <v>72951.860379481077</v>
          </cell>
          <cell r="CR55">
            <v>90253.489809010905</v>
          </cell>
          <cell r="CS55">
            <v>69689.688461671787</v>
          </cell>
          <cell r="CT55">
            <v>87253.941867221438</v>
          </cell>
          <cell r="CU55">
            <v>46133.956745518517</v>
          </cell>
          <cell r="CV55">
            <v>116125.60458254932</v>
          </cell>
          <cell r="CW55">
            <v>88511.062195894163</v>
          </cell>
          <cell r="CX55">
            <v>140626.81312108898</v>
          </cell>
          <cell r="CY55">
            <v>131038.96542354283</v>
          </cell>
          <cell r="CZ55">
            <v>89563.023211066582</v>
          </cell>
          <cell r="DA55">
            <v>71607.975866530411</v>
          </cell>
          <cell r="DB55">
            <v>96828.308620921714</v>
          </cell>
          <cell r="DC55">
            <v>71858.174492037622</v>
          </cell>
          <cell r="DD55">
            <v>90602.027920105698</v>
          </cell>
          <cell r="DE55">
            <v>69644.287881772267</v>
          </cell>
          <cell r="DF55">
            <v>87470.70586324358</v>
          </cell>
          <cell r="DG55">
            <v>45569.01344123474</v>
          </cell>
          <cell r="DH55">
            <v>117123.73472676368</v>
          </cell>
          <cell r="DI55">
            <v>103476.26418500283</v>
          </cell>
          <cell r="DJ55">
            <v>156683.89793661496</v>
          </cell>
          <cell r="DK55">
            <v>146729.61930338567</v>
          </cell>
          <cell r="DL55">
            <v>104257.79891779539</v>
          </cell>
          <cell r="DM55">
            <v>86213.279473697621</v>
          </cell>
          <cell r="DN55">
            <v>111741.56248705735</v>
          </cell>
          <cell r="DO55">
            <v>86470.155493933911</v>
          </cell>
          <cell r="DP55">
            <v>105670.91469138459</v>
          </cell>
          <cell r="DQ55">
            <v>84311.424503226619</v>
          </cell>
          <cell r="DR55">
            <v>102402.58115850404</v>
          </cell>
          <cell r="DS55">
            <v>59704.956914116163</v>
          </cell>
          <cell r="DT55">
            <v>132858.45630326681</v>
          </cell>
          <cell r="DU55">
            <v>103923.48117474309</v>
          </cell>
          <cell r="DV55">
            <v>158246.33374419395</v>
          </cell>
          <cell r="DW55">
            <v>147915.40541623361</v>
          </cell>
          <cell r="DX55">
            <v>104422.77506257617</v>
          </cell>
          <cell r="DY55">
            <v>86296.078632897377</v>
          </cell>
          <cell r="DZ55">
            <v>112131.54788786508</v>
          </cell>
          <cell r="EA55">
            <v>86559.245550429448</v>
          </cell>
          <cell r="EB55">
            <v>106225.28311452377</v>
          </cell>
          <cell r="EC55">
            <v>84456.9433749686</v>
          </cell>
          <cell r="ED55">
            <v>102815.39545293909</v>
          </cell>
          <cell r="EE55">
            <v>59306.981918052217</v>
          </cell>
          <cell r="EF55">
            <v>134096.47638190462</v>
          </cell>
          <cell r="EG55">
            <v>119218.60763766934</v>
          </cell>
          <cell r="EH55">
            <v>174680.48307892916</v>
          </cell>
          <cell r="EI55">
            <v>163962.52000252</v>
          </cell>
          <cell r="EJ55">
            <v>119423.51087040629</v>
          </cell>
          <cell r="EK55">
            <v>101220.93760316729</v>
          </cell>
          <cell r="EL55">
            <v>127364.55442618803</v>
          </cell>
          <cell r="EM55">
            <v>101490.48168973197</v>
          </cell>
          <cell r="EN55">
            <v>121631.7503179294</v>
          </cell>
          <cell r="EO55">
            <v>99446.522127961245</v>
          </cell>
          <cell r="EP55">
            <v>118074.97141529742</v>
          </cell>
          <cell r="EQ55">
            <v>73740.811934566445</v>
          </cell>
          <cell r="ER55">
            <v>150204.19240456002</v>
          </cell>
          <cell r="ES55">
            <v>119886.34822624657</v>
          </cell>
          <cell r="ET55">
            <v>176511.83333729501</v>
          </cell>
          <cell r="EU55">
            <v>165395.96671172173</v>
          </cell>
          <cell r="EV55">
            <v>119784.7863076216</v>
          </cell>
          <cell r="EW55">
            <v>101513.32943846518</v>
          </cell>
          <cell r="EX55">
            <v>127964.58800807345</v>
          </cell>
          <cell r="EY55">
            <v>101789.50331997147</v>
          </cell>
          <cell r="EZ55">
            <v>122415.00397287129</v>
          </cell>
          <cell r="FA55">
            <v>99805.534190163744</v>
          </cell>
          <cell r="FB55">
            <v>118706.04339998451</v>
          </cell>
          <cell r="FC55">
            <v>73530.933423596201</v>
          </cell>
          <cell r="FD55">
            <v>151707.26370017289</v>
          </cell>
          <cell r="FE55">
            <v>129893.33425520605</v>
          </cell>
          <cell r="FF55">
            <v>187707.07793086063</v>
          </cell>
          <cell r="FG55">
            <v>176182.65097329777</v>
          </cell>
          <cell r="FH55">
            <v>129471.98440014091</v>
          </cell>
          <cell r="FI55">
            <v>111139.03921271829</v>
          </cell>
          <cell r="FJ55">
            <v>137897.57196131654</v>
          </cell>
          <cell r="FK55">
            <v>111422.3478472929</v>
          </cell>
          <cell r="FL55">
            <v>132541.74566009673</v>
          </cell>
          <cell r="FM55">
            <v>109499.67582888456</v>
          </cell>
          <cell r="FN55">
            <v>128675.06289162059</v>
          </cell>
          <cell r="FO55">
            <v>82643.632495310594</v>
          </cell>
          <cell r="FP55">
            <v>162572.42085356187</v>
          </cell>
          <cell r="FQ55">
            <v>130768.22472732322</v>
          </cell>
          <cell r="FR55">
            <v>189795.71067010763</v>
          </cell>
          <cell r="FS55">
            <v>177851.67064016085</v>
          </cell>
          <cell r="FT55">
            <v>130013.82585372179</v>
          </cell>
          <cell r="FU55">
            <v>111627.4194621433</v>
          </cell>
          <cell r="FV55">
            <v>138692.67993782889</v>
          </cell>
          <cell r="FW55">
            <v>111917.63806861406</v>
          </cell>
        </row>
        <row r="56">
          <cell r="B56" t="str">
            <v>Co 315</v>
          </cell>
          <cell r="BH56">
            <v>1225.45</v>
          </cell>
          <cell r="BI56">
            <v>-2300.0500000000002</v>
          </cell>
          <cell r="BJ56">
            <v>7348.83</v>
          </cell>
          <cell r="BK56">
            <v>-3967.07</v>
          </cell>
          <cell r="BL56">
            <v>15438.22</v>
          </cell>
          <cell r="BM56">
            <v>757.21000000000276</v>
          </cell>
          <cell r="BN56">
            <v>-13436.78</v>
          </cell>
          <cell r="BO56">
            <v>7848.8064999999988</v>
          </cell>
          <cell r="BP56">
            <v>10010.996500000005</v>
          </cell>
          <cell r="BQ56">
            <v>15212.600270468418</v>
          </cell>
          <cell r="BR56">
            <v>10022.379997453274</v>
          </cell>
          <cell r="BS56">
            <v>7998.0921221062672</v>
          </cell>
          <cell r="BT56">
            <v>537.97315156775585</v>
          </cell>
          <cell r="BU56">
            <v>-2971.4892005934198</v>
          </cell>
          <cell r="BV56">
            <v>6733.272768909108</v>
          </cell>
          <cell r="BW56">
            <v>-4568.1670767614487</v>
          </cell>
          <cell r="BX56">
            <v>14716.692521569505</v>
          </cell>
          <cell r="BY56">
            <v>22.437717345161218</v>
          </cell>
          <cell r="BZ56">
            <v>-14392.269909515064</v>
          </cell>
          <cell r="CA56">
            <v>6972.8517825485324</v>
          </cell>
          <cell r="CB56">
            <v>9482.9549239321896</v>
          </cell>
          <cell r="CC56">
            <v>14560.981160498195</v>
          </cell>
          <cell r="CD56">
            <v>9302.4889068867997</v>
          </cell>
          <cell r="CE56">
            <v>7324.763585554756</v>
          </cell>
          <cell r="CF56">
            <v>2959.0185256075638</v>
          </cell>
          <cell r="CG56">
            <v>-533.67274839421952</v>
          </cell>
          <cell r="CH56">
            <v>9228.9085397028975</v>
          </cell>
          <cell r="CI56">
            <v>-2057.3762115306927</v>
          </cell>
          <cell r="CJ56">
            <v>17103.688168165172</v>
          </cell>
          <cell r="CK56">
            <v>1605.53968325592</v>
          </cell>
          <cell r="CL56">
            <v>-13036.257160698569</v>
          </cell>
          <cell r="CM56">
            <v>8180.7156190147944</v>
          </cell>
          <cell r="CN56">
            <v>11049.70477775429</v>
          </cell>
          <cell r="CO56">
            <v>16209.928896258007</v>
          </cell>
          <cell r="CP56">
            <v>10881.390475920409</v>
          </cell>
          <cell r="CQ56">
            <v>8949.7283994611134</v>
          </cell>
          <cell r="CR56">
            <v>515.19934355916484</v>
          </cell>
          <cell r="CS56">
            <v>-3041.5807531667233</v>
          </cell>
          <cell r="CT56">
            <v>6936.1112099607708</v>
          </cell>
          <cell r="CU56">
            <v>-4570.6882154362793</v>
          </cell>
          <cell r="CV56">
            <v>14931.104798716995</v>
          </cell>
          <cell r="CW56">
            <v>1277.3595956862628</v>
          </cell>
          <cell r="CX56">
            <v>-13735.23394726518</v>
          </cell>
          <cell r="CY56">
            <v>7848.7722004986135</v>
          </cell>
          <cell r="CZ56">
            <v>10898.374306149075</v>
          </cell>
          <cell r="DA56">
            <v>16190.032808369302</v>
          </cell>
          <cell r="DB56">
            <v>10730.885014531923</v>
          </cell>
          <cell r="DC56">
            <v>8586.6110854778963</v>
          </cell>
          <cell r="DD56">
            <v>157.9166824552085</v>
          </cell>
          <cell r="DE56">
            <v>-3464.061111668605</v>
          </cell>
          <cell r="DF56">
            <v>6733.6359549708941</v>
          </cell>
          <cell r="DG56">
            <v>-4997.932436149702</v>
          </cell>
          <cell r="DH56">
            <v>14850.127387207031</v>
          </cell>
          <cell r="DI56">
            <v>7051.1317838299001</v>
          </cell>
          <cell r="DJ56">
            <v>-8343.4869678758769</v>
          </cell>
          <cell r="DK56">
            <v>13749.594109101767</v>
          </cell>
          <cell r="DL56">
            <v>16987.119422910855</v>
          </cell>
          <cell r="DM56">
            <v>22413.686601202753</v>
          </cell>
          <cell r="DN56">
            <v>16820.605812876409</v>
          </cell>
          <cell r="DO56">
            <v>14600.996475920379</v>
          </cell>
          <cell r="DP56">
            <v>7074.6516176310943</v>
          </cell>
          <cell r="DQ56">
            <v>3386.3527699774349</v>
          </cell>
          <cell r="DR56">
            <v>13809.068727919206</v>
          </cell>
          <cell r="DS56">
            <v>1848.3917916413775</v>
          </cell>
          <cell r="DT56">
            <v>22048.332405351033</v>
          </cell>
          <cell r="DU56">
            <v>5570.7781561430747</v>
          </cell>
          <cell r="DV56">
            <v>-10214.454409847152</v>
          </cell>
          <cell r="DW56">
            <v>12261.987437061209</v>
          </cell>
          <cell r="DX56">
            <v>15694.998075428957</v>
          </cell>
          <cell r="DY56">
            <v>21260.044640794367</v>
          </cell>
          <cell r="DZ56">
            <v>15529.602501310881</v>
          </cell>
          <cell r="EA56">
            <v>13231.195608011345</v>
          </cell>
          <cell r="EB56">
            <v>5598.5231366629232</v>
          </cell>
          <cell r="EC56">
            <v>1842.754496491958</v>
          </cell>
          <cell r="ED56">
            <v>12495.624605014447</v>
          </cell>
          <cell r="EE56">
            <v>301.42874803972518</v>
          </cell>
          <cell r="EF56">
            <v>20858.931871260822</v>
          </cell>
          <cell r="EG56">
            <v>5279.5145634347427</v>
          </cell>
          <cell r="EH56">
            <v>-10906.629615762846</v>
          </cell>
          <cell r="EI56">
            <v>11959.142924343621</v>
          </cell>
          <cell r="EJ56">
            <v>15595.924648597102</v>
          </cell>
          <cell r="EK56">
            <v>21303.130889843625</v>
          </cell>
          <cell r="EL56">
            <v>15431.81012699844</v>
          </cell>
          <cell r="EM56">
            <v>13052.494540183419</v>
          </cell>
          <cell r="EN56">
            <v>5312.1244921330654</v>
          </cell>
          <cell r="EO56">
            <v>1487.7298451596507</v>
          </cell>
          <cell r="EP56">
            <v>12376.005001075158</v>
          </cell>
          <cell r="EQ56">
            <v>-56.214885557521484</v>
          </cell>
          <cell r="ER56">
            <v>20864.606104818631</v>
          </cell>
          <cell r="ES56">
            <v>12262.505904026511</v>
          </cell>
          <cell r="ET56">
            <v>-4335.1218742347774</v>
          </cell>
          <cell r="EU56">
            <v>18926.527964128436</v>
          </cell>
          <cell r="EV56">
            <v>22774.275891462508</v>
          </cell>
          <cell r="EW56">
            <v>28627.399534679109</v>
          </cell>
          <cell r="EX56">
            <v>22612.045656444723</v>
          </cell>
          <cell r="EY56">
            <v>20149.157405327911</v>
          </cell>
          <cell r="EZ56">
            <v>12299.976957635277</v>
          </cell>
          <cell r="FA56">
            <v>8405.7781260441625</v>
          </cell>
          <cell r="FB56">
            <v>19534.838450604613</v>
          </cell>
          <cell r="FC56">
            <v>6860.0067302369207</v>
          </cell>
          <cell r="FD56">
            <v>28149.982624349403</v>
          </cell>
          <cell r="FE56">
            <v>12154.251056178058</v>
          </cell>
          <cell r="FF56">
            <v>-4865.7267883460736</v>
          </cell>
          <cell r="FG56">
            <v>18798.166190388802</v>
          </cell>
          <cell r="FH56">
            <v>22865.730600755596</v>
          </cell>
          <cell r="FI56">
            <v>28869.058229242928</v>
          </cell>
          <cell r="FJ56">
            <v>22705.081066313549</v>
          </cell>
          <cell r="FK56">
            <v>20155.865510502539</v>
          </cell>
          <cell r="FL56">
            <v>12196.799294035343</v>
          </cell>
          <cell r="FM56">
            <v>8231.5956550975898</v>
          </cell>
          <cell r="FN56">
            <v>19606.943527804327</v>
          </cell>
          <cell r="FO56">
            <v>6684.8395794298449</v>
          </cell>
          <cell r="FP56">
            <v>28349.869945879851</v>
          </cell>
          <cell r="FQ56">
            <v>12033.477185922755</v>
          </cell>
          <cell r="FR56">
            <v>-5420.0032105593855</v>
          </cell>
          <cell r="FS56">
            <v>18652.9958224441</v>
          </cell>
          <cell r="FT56">
            <v>22949.046188907989</v>
          </cell>
          <cell r="FU56">
            <v>29105.717913119057</v>
          </cell>
          <cell r="FV56">
            <v>22789.752573553196</v>
          </cell>
          <cell r="FW56">
            <v>20151.382939019997</v>
          </cell>
        </row>
        <row r="57">
          <cell r="B57" t="str">
            <v>Co 316</v>
          </cell>
          <cell r="BH57">
            <v>22277.29</v>
          </cell>
          <cell r="BI57">
            <v>22331.43</v>
          </cell>
          <cell r="BJ57">
            <v>26145.4</v>
          </cell>
          <cell r="BK57">
            <v>24181.39</v>
          </cell>
          <cell r="BL57">
            <v>37617.360000000001</v>
          </cell>
          <cell r="BM57">
            <v>34722.370000000003</v>
          </cell>
          <cell r="BN57">
            <v>25668.09</v>
          </cell>
          <cell r="BO57">
            <v>26213.2745</v>
          </cell>
          <cell r="BP57">
            <v>28340.970199999996</v>
          </cell>
          <cell r="BQ57">
            <v>27546.218724700338</v>
          </cell>
          <cell r="BR57">
            <v>35677.897638734852</v>
          </cell>
          <cell r="BS57">
            <v>20345.832919191998</v>
          </cell>
          <cell r="BT57">
            <v>21535.703390676965</v>
          </cell>
          <cell r="BU57">
            <v>21547.992232468838</v>
          </cell>
          <cell r="BV57">
            <v>25443.985512983214</v>
          </cell>
          <cell r="BW57">
            <v>23521.435338402734</v>
          </cell>
          <cell r="BX57">
            <v>36858.384129044745</v>
          </cell>
          <cell r="BY57">
            <v>34220.046896164829</v>
          </cell>
          <cell r="BZ57">
            <v>24919.374635411077</v>
          </cell>
          <cell r="CA57">
            <v>26131.084068269163</v>
          </cell>
          <cell r="CB57">
            <v>28232.931355293498</v>
          </cell>
          <cell r="CC57">
            <v>26736.968946770459</v>
          </cell>
          <cell r="CD57">
            <v>34988.524555541342</v>
          </cell>
          <cell r="CE57">
            <v>20033.285670794998</v>
          </cell>
          <cell r="CF57">
            <v>23975.114293053484</v>
          </cell>
          <cell r="CG57">
            <v>23945.073525017542</v>
          </cell>
          <cell r="CH57">
            <v>27926.343293509533</v>
          </cell>
          <cell r="CI57">
            <v>26047.820585404319</v>
          </cell>
          <cell r="CJ57">
            <v>39283.540412451133</v>
          </cell>
          <cell r="CK57">
            <v>32497.249630379956</v>
          </cell>
          <cell r="CL57">
            <v>22943.80339084498</v>
          </cell>
          <cell r="CM57">
            <v>24143.812674675704</v>
          </cell>
          <cell r="CN57">
            <v>26220.680674610565</v>
          </cell>
          <cell r="CO57">
            <v>24638.745745408363</v>
          </cell>
          <cell r="CP57">
            <v>33014.614485111677</v>
          </cell>
          <cell r="CQ57">
            <v>18441.600595765987</v>
          </cell>
          <cell r="CR57">
            <v>18591.152046880336</v>
          </cell>
          <cell r="CS57">
            <v>18545.998025880806</v>
          </cell>
          <cell r="CT57">
            <v>22636.198193766562</v>
          </cell>
          <cell r="CU57">
            <v>20735.154705584668</v>
          </cell>
          <cell r="CV57">
            <v>34200.865034220667</v>
          </cell>
          <cell r="CW57">
            <v>32714.241996716693</v>
          </cell>
          <cell r="CX57">
            <v>22882.631361679742</v>
          </cell>
          <cell r="CY57">
            <v>24082.897238348625</v>
          </cell>
          <cell r="CZ57">
            <v>26192.775348943134</v>
          </cell>
          <cell r="DA57">
            <v>24549.712198364665</v>
          </cell>
          <cell r="DB57">
            <v>33135.812776914034</v>
          </cell>
          <cell r="DC57">
            <v>17826.836437096637</v>
          </cell>
          <cell r="DD57">
            <v>18420.760501623961</v>
          </cell>
          <cell r="DE57">
            <v>18359.755456510415</v>
          </cell>
          <cell r="DF57">
            <v>22561.932998901306</v>
          </cell>
          <cell r="DG57">
            <v>20638.368824122525</v>
          </cell>
          <cell r="DH57">
            <v>34337.62285058626</v>
          </cell>
          <cell r="DI57">
            <v>41466.588180370098</v>
          </cell>
          <cell r="DJ57">
            <v>31348.892924206208</v>
          </cell>
          <cell r="DK57">
            <v>32550.003610852677</v>
          </cell>
          <cell r="DL57">
            <v>34693.779665514761</v>
          </cell>
          <cell r="DM57">
            <v>32987.474623324968</v>
          </cell>
          <cell r="DN57">
            <v>41789.320153500412</v>
          </cell>
          <cell r="DO57">
            <v>26159.400479702177</v>
          </cell>
          <cell r="DP57">
            <v>26774.689425259916</v>
          </cell>
          <cell r="DQ57">
            <v>26697.0770460735</v>
          </cell>
          <cell r="DR57">
            <v>31014.378843280487</v>
          </cell>
          <cell r="DS57">
            <v>29068.51713305842</v>
          </cell>
          <cell r="DT57">
            <v>43004.9189492398</v>
          </cell>
          <cell r="DU57">
            <v>41838.630988715333</v>
          </cell>
          <cell r="DV57">
            <v>31426.45058855127</v>
          </cell>
          <cell r="DW57">
            <v>32628.985937323632</v>
          </cell>
          <cell r="DX57">
            <v>34806.090773392178</v>
          </cell>
          <cell r="DY57">
            <v>33034.839786727942</v>
          </cell>
          <cell r="DZ57">
            <v>42058.047630402209</v>
          </cell>
          <cell r="EA57">
            <v>26100.838656628475</v>
          </cell>
          <cell r="EB57">
            <v>26736.979150497042</v>
          </cell>
          <cell r="EC57">
            <v>26641.945521101385</v>
          </cell>
          <cell r="ED57">
            <v>31077.829850569775</v>
          </cell>
          <cell r="EE57">
            <v>29109.269021583343</v>
          </cell>
          <cell r="EF57">
            <v>43286.444170260227</v>
          </cell>
          <cell r="EG57">
            <v>49257.804940894974</v>
          </cell>
          <cell r="EH57">
            <v>38537.707999941296</v>
          </cell>
          <cell r="EI57">
            <v>39986.309538748501</v>
          </cell>
          <cell r="EJ57">
            <v>42197.62397682725</v>
          </cell>
          <cell r="EK57">
            <v>40358.281630479585</v>
          </cell>
          <cell r="EL57">
            <v>49608.623204657255</v>
          </cell>
          <cell r="EM57">
            <v>33317.572798564528</v>
          </cell>
          <cell r="EN57">
            <v>33974.039886102953</v>
          </cell>
          <cell r="EO57">
            <v>33860.774668766186</v>
          </cell>
          <cell r="EP57">
            <v>38418.127298108993</v>
          </cell>
          <cell r="EQ57">
            <v>36427.329245466302</v>
          </cell>
          <cell r="ER57">
            <v>50848.947146957769</v>
          </cell>
          <cell r="ES57">
            <v>49830.279938174368</v>
          </cell>
          <cell r="ET57">
            <v>38797.986051014625</v>
          </cell>
          <cell r="EU57">
            <v>40256.177169805189</v>
          </cell>
          <cell r="EV57">
            <v>42502.101593418112</v>
          </cell>
          <cell r="EW57">
            <v>40592.778867619752</v>
          </cell>
          <cell r="EX57">
            <v>50076.228940803354</v>
          </cell>
          <cell r="EY57">
            <v>33443.739022049893</v>
          </cell>
          <cell r="EZ57">
            <v>34120.221825396213</v>
          </cell>
          <cell r="FA57">
            <v>33987.869378987212</v>
          </cell>
          <cell r="FB57">
            <v>38670.539316314927</v>
          </cell>
          <cell r="FC57">
            <v>36657.132105567653</v>
          </cell>
          <cell r="FD57">
            <v>51326.925678215237</v>
          </cell>
          <cell r="FE57">
            <v>49064.815213458824</v>
          </cell>
          <cell r="FF57">
            <v>37711.337092515445</v>
          </cell>
          <cell r="FG57">
            <v>39179.423669618423</v>
          </cell>
          <cell r="FH57">
            <v>41460.382342359248</v>
          </cell>
          <cell r="FI57">
            <v>39479.076475704831</v>
          </cell>
          <cell r="FJ57">
            <v>49201.712125050974</v>
          </cell>
          <cell r="FK57">
            <v>32220.049020497463</v>
          </cell>
          <cell r="FL57">
            <v>32916.495787675776</v>
          </cell>
          <cell r="FM57">
            <v>32764.153858668928</v>
          </cell>
          <cell r="FN57">
            <v>37575.240775112856</v>
          </cell>
          <cell r="FO57">
            <v>35539.740896935691</v>
          </cell>
          <cell r="FP57">
            <v>50461.44817464213</v>
          </cell>
          <cell r="FQ57">
            <v>49537.410602369026</v>
          </cell>
          <cell r="FR57">
            <v>37852.91160588996</v>
          </cell>
          <cell r="FS57">
            <v>39331.846179461296</v>
          </cell>
          <cell r="FT57">
            <v>41648.623207508157</v>
          </cell>
          <cell r="FU57">
            <v>39592.061100573548</v>
          </cell>
          <cell r="FV57">
            <v>49560.135142556952</v>
          </cell>
          <cell r="FW57">
            <v>32222.729591785064</v>
          </cell>
        </row>
        <row r="58">
          <cell r="B58" t="str">
            <v>Co 317</v>
          </cell>
          <cell r="BH58">
            <v>35872.92</v>
          </cell>
          <cell r="BI58">
            <v>23193.360000000001</v>
          </cell>
          <cell r="BJ58">
            <v>31537.98</v>
          </cell>
          <cell r="BK58">
            <v>40841.07</v>
          </cell>
          <cell r="BL58">
            <v>50654.15</v>
          </cell>
          <cell r="BM58">
            <v>36511.97</v>
          </cell>
          <cell r="BN58">
            <v>32929.99</v>
          </cell>
          <cell r="BO58">
            <v>46302.656000000017</v>
          </cell>
          <cell r="BP58">
            <v>27968.229999999996</v>
          </cell>
          <cell r="BQ58">
            <v>34649.720318332227</v>
          </cell>
          <cell r="BR58">
            <v>34337.142052166775</v>
          </cell>
          <cell r="BS58">
            <v>33255.899536935525</v>
          </cell>
          <cell r="BT58">
            <v>34547.459732116942</v>
          </cell>
          <cell r="BU58">
            <v>21617.10392608415</v>
          </cell>
          <cell r="BV58">
            <v>37235.586729577073</v>
          </cell>
          <cell r="BW58">
            <v>47302.167960706429</v>
          </cell>
          <cell r="BX58">
            <v>56794.423658506639</v>
          </cell>
          <cell r="BY58">
            <v>42643.124706212751</v>
          </cell>
          <cell r="BZ58">
            <v>38931.248698673604</v>
          </cell>
          <cell r="CA58">
            <v>53362.909049693888</v>
          </cell>
          <cell r="CB58">
            <v>40839.895882297656</v>
          </cell>
          <cell r="CC58">
            <v>46682.628048603641</v>
          </cell>
          <cell r="CD58">
            <v>46321.881843231473</v>
          </cell>
          <cell r="CE58">
            <v>45709.906102870285</v>
          </cell>
          <cell r="CF58">
            <v>45616.631033435609</v>
          </cell>
          <cell r="CG58">
            <v>32429.128893335088</v>
          </cell>
          <cell r="CH58">
            <v>40128.734956841305</v>
          </cell>
          <cell r="CI58">
            <v>50982.656828060062</v>
          </cell>
          <cell r="CJ58">
            <v>60145.618088765041</v>
          </cell>
          <cell r="CK58">
            <v>45986.110002598158</v>
          </cell>
          <cell r="CL58">
            <v>42141.844481850494</v>
          </cell>
          <cell r="CM58">
            <v>56670.947620181498</v>
          </cell>
          <cell r="CN58">
            <v>38469.510152366696</v>
          </cell>
          <cell r="CO58">
            <v>44352.906249359541</v>
          </cell>
          <cell r="CP58">
            <v>43944.086302305455</v>
          </cell>
          <cell r="CQ58">
            <v>43806.027277792906</v>
          </cell>
          <cell r="CR58">
            <v>45719.946022179531</v>
          </cell>
          <cell r="CS58">
            <v>32180.439532418182</v>
          </cell>
          <cell r="CT58">
            <v>39955.439615969241</v>
          </cell>
          <cell r="CU58">
            <v>51296.786903002445</v>
          </cell>
          <cell r="CV58">
            <v>60529.997048106525</v>
          </cell>
          <cell r="CW58">
            <v>46084.513713316352</v>
          </cell>
          <cell r="CX58">
            <v>42117.845059678191</v>
          </cell>
          <cell r="CY58">
            <v>56943.421595453605</v>
          </cell>
          <cell r="CZ58">
            <v>60481.936104897657</v>
          </cell>
          <cell r="DA58">
            <v>66496.803919057653</v>
          </cell>
          <cell r="DB58">
            <v>66063.353939364722</v>
          </cell>
          <cell r="DC58">
            <v>65267.261004838976</v>
          </cell>
          <cell r="DD58">
            <v>67911.422946641585</v>
          </cell>
          <cell r="DE58">
            <v>54010.223955999332</v>
          </cell>
          <cell r="DF58">
            <v>61859.98237748837</v>
          </cell>
          <cell r="DG58">
            <v>73706.383177448559</v>
          </cell>
          <cell r="DH58">
            <v>83008.078485537233</v>
          </cell>
          <cell r="DI58">
            <v>68270.829201726534</v>
          </cell>
          <cell r="DJ58">
            <v>64177.946656853761</v>
          </cell>
          <cell r="DK58">
            <v>79307.811341518624</v>
          </cell>
          <cell r="DL58">
            <v>60788.232806634187</v>
          </cell>
          <cell r="DM58">
            <v>66937.610257719876</v>
          </cell>
          <cell r="DN58">
            <v>66478.584342955655</v>
          </cell>
          <cell r="DO58">
            <v>65622.030823354697</v>
          </cell>
          <cell r="DP58">
            <v>68399.643343573422</v>
          </cell>
          <cell r="DQ58">
            <v>54127.026949112347</v>
          </cell>
          <cell r="DR58">
            <v>62050.146927859314</v>
          </cell>
          <cell r="DS58">
            <v>74420.499811158254</v>
          </cell>
          <cell r="DT58">
            <v>83788.103990387986</v>
          </cell>
          <cell r="DU58">
            <v>68753.357602759279</v>
          </cell>
          <cell r="DV58">
            <v>64530.116927673953</v>
          </cell>
          <cell r="DW58">
            <v>79972.481219829977</v>
          </cell>
          <cell r="DX58">
            <v>68365.513112485103</v>
          </cell>
          <cell r="DY58">
            <v>74652.522971360348</v>
          </cell>
          <cell r="DZ58">
            <v>74166.874808334585</v>
          </cell>
          <cell r="EA58">
            <v>73247.312872708004</v>
          </cell>
          <cell r="EB58">
            <v>76155.3619950336</v>
          </cell>
          <cell r="EC58">
            <v>61500.82800551453</v>
          </cell>
          <cell r="ED58">
            <v>69505.824680340549</v>
          </cell>
          <cell r="EE58">
            <v>82419.002263183778</v>
          </cell>
          <cell r="EF58">
            <v>91850.66823037334</v>
          </cell>
          <cell r="EG58">
            <v>76511.950607976338</v>
          </cell>
          <cell r="EH58">
            <v>72154.724189094064</v>
          </cell>
          <cell r="EI58">
            <v>87917.025452591261</v>
          </cell>
          <cell r="EJ58">
            <v>68853.578728280918</v>
          </cell>
          <cell r="EK58">
            <v>75281.012319189846</v>
          </cell>
          <cell r="EL58">
            <v>74768.115721225811</v>
          </cell>
          <cell r="EM58">
            <v>73782.885321303693</v>
          </cell>
          <cell r="EN58">
            <v>76831.227736878558</v>
          </cell>
          <cell r="EO58">
            <v>61784.264684996378</v>
          </cell>
          <cell r="EP58">
            <v>69860.974481489029</v>
          </cell>
          <cell r="EQ58">
            <v>83336.674063402752</v>
          </cell>
          <cell r="ER58">
            <v>92829.741130642782</v>
          </cell>
          <cell r="ES58">
            <v>77181.10680712582</v>
          </cell>
          <cell r="ET58">
            <v>72685.509909615779</v>
          </cell>
          <cell r="EU58">
            <v>88776.762487688189</v>
          </cell>
          <cell r="EV58">
            <v>69327.538045267604</v>
          </cell>
          <cell r="EW58">
            <v>75899.521165083541</v>
          </cell>
          <cell r="EX58">
            <v>75357.862024447502</v>
          </cell>
          <cell r="EY58">
            <v>74303.803609387454</v>
          </cell>
          <cell r="EZ58">
            <v>77496.560066735663</v>
          </cell>
          <cell r="FA58">
            <v>62046.337651151276</v>
          </cell>
          <cell r="FB58">
            <v>70193.549322081191</v>
          </cell>
          <cell r="FC58">
            <v>84252.135535565438</v>
          </cell>
          <cell r="FD58">
            <v>93804.039005911181</v>
          </cell>
          <cell r="FE58">
            <v>77839.214830621349</v>
          </cell>
          <cell r="FF58">
            <v>73200.926018548227</v>
          </cell>
          <cell r="FG58">
            <v>89629.155329243775</v>
          </cell>
          <cell r="FH58">
            <v>69786.808502732267</v>
          </cell>
          <cell r="FI58">
            <v>76506.186236521753</v>
          </cell>
          <cell r="FJ58">
            <v>75934.596698949928</v>
          </cell>
          <cell r="FK58">
            <v>74809.743489590255</v>
          </cell>
          <cell r="FL58">
            <v>78150.202279342251</v>
          </cell>
          <cell r="FM58">
            <v>62285.564365351049</v>
          </cell>
          <cell r="FN58">
            <v>70502.138672614921</v>
          </cell>
          <cell r="FO58">
            <v>85164.717252549919</v>
          </cell>
          <cell r="FP58">
            <v>94772.480714072124</v>
          </cell>
          <cell r="FQ58">
            <v>78485.202480514286</v>
          </cell>
          <cell r="FR58">
            <v>73699.812255336074</v>
          </cell>
          <cell r="FS58">
            <v>90473.688142555227</v>
          </cell>
          <cell r="FT58">
            <v>70230.597005000745</v>
          </cell>
          <cell r="FU58">
            <v>77100.463472020143</v>
          </cell>
          <cell r="FV58">
            <v>76497.748605761328</v>
          </cell>
          <cell r="FW58">
            <v>75298.784108241933</v>
          </cell>
        </row>
        <row r="59">
          <cell r="B59" t="str">
            <v>Co 385</v>
          </cell>
          <cell r="BH59">
            <v>138673.70000000001</v>
          </cell>
          <cell r="BI59">
            <v>151348.24</v>
          </cell>
          <cell r="BJ59">
            <v>224352.35</v>
          </cell>
          <cell r="BK59">
            <v>265269.32</v>
          </cell>
          <cell r="BL59">
            <v>277245.57</v>
          </cell>
          <cell r="BM59">
            <v>350720.94</v>
          </cell>
          <cell r="BN59">
            <v>374849.7</v>
          </cell>
          <cell r="BO59">
            <v>283963.10599999997</v>
          </cell>
          <cell r="BP59">
            <v>290475.46419999993</v>
          </cell>
          <cell r="BQ59">
            <v>256090.58119137437</v>
          </cell>
          <cell r="BR59">
            <v>222147.27396968578</v>
          </cell>
          <cell r="BS59">
            <v>197922.8863478243</v>
          </cell>
          <cell r="BT59">
            <v>148299.12503816307</v>
          </cell>
          <cell r="BU59">
            <v>161296.49462035173</v>
          </cell>
          <cell r="BV59">
            <v>233952.08381458611</v>
          </cell>
          <cell r="BW59">
            <v>275173.46405480744</v>
          </cell>
          <cell r="BX59">
            <v>286251.54313387687</v>
          </cell>
          <cell r="BY59">
            <v>359849.16373046039</v>
          </cell>
          <cell r="BZ59">
            <v>380055.32396788261</v>
          </cell>
          <cell r="CA59">
            <v>291620.25506256847</v>
          </cell>
          <cell r="CB59">
            <v>298129.5384570196</v>
          </cell>
          <cell r="CC59">
            <v>260979.94972719089</v>
          </cell>
          <cell r="CD59">
            <v>227080.20366283707</v>
          </cell>
          <cell r="CE59">
            <v>204681.57721243953</v>
          </cell>
          <cell r="CF59">
            <v>150487.59324997256</v>
          </cell>
          <cell r="CG59">
            <v>163820.81720267571</v>
          </cell>
          <cell r="CH59">
            <v>236121.39305956176</v>
          </cell>
          <cell r="CI59">
            <v>277659.76998723263</v>
          </cell>
          <cell r="CJ59">
            <v>287816.01603672368</v>
          </cell>
          <cell r="CK59">
            <v>361542.92639331543</v>
          </cell>
          <cell r="CL59">
            <v>382527.18165954936</v>
          </cell>
          <cell r="CM59">
            <v>293600.54068574484</v>
          </cell>
          <cell r="CN59">
            <v>300113.74074149737</v>
          </cell>
          <cell r="CO59">
            <v>262863.80550131568</v>
          </cell>
          <cell r="CP59">
            <v>229012.28249572517</v>
          </cell>
          <cell r="CQ59">
            <v>208468.71452608099</v>
          </cell>
          <cell r="CR59">
            <v>158792.1541250599</v>
          </cell>
          <cell r="CS59">
            <v>172507.44417199286</v>
          </cell>
          <cell r="CT59">
            <v>246132.1595742816</v>
          </cell>
          <cell r="CU59">
            <v>288610.24238914286</v>
          </cell>
          <cell r="CV59">
            <v>298653.25425608316</v>
          </cell>
          <cell r="CW59">
            <v>373899.42173885962</v>
          </cell>
          <cell r="CX59">
            <v>395439.46655232529</v>
          </cell>
          <cell r="CY59">
            <v>304481.38676933001</v>
          </cell>
          <cell r="CZ59">
            <v>311126.89735943463</v>
          </cell>
          <cell r="DA59">
            <v>273097.62369712366</v>
          </cell>
          <cell r="DB59">
            <v>238585.76496555583</v>
          </cell>
          <cell r="DC59">
            <v>215780.86610143512</v>
          </cell>
          <cell r="DD59">
            <v>167086.26171570359</v>
          </cell>
          <cell r="DE59">
            <v>181194.71934413171</v>
          </cell>
          <cell r="DF59">
            <v>256166.583000763</v>
          </cell>
          <cell r="DG59">
            <v>299606.42786019365</v>
          </cell>
          <cell r="DH59">
            <v>309524.65588176122</v>
          </cell>
          <cell r="DI59">
            <v>386321.36275274714</v>
          </cell>
          <cell r="DJ59">
            <v>408816.50778373139</v>
          </cell>
          <cell r="DK59">
            <v>315784.18417990627</v>
          </cell>
          <cell r="DL59">
            <v>322563.70530949568</v>
          </cell>
          <cell r="DM59">
            <v>283738.93871108495</v>
          </cell>
          <cell r="DN59">
            <v>248554.64293094384</v>
          </cell>
          <cell r="DO59">
            <v>225303.99588947697</v>
          </cell>
          <cell r="DP59">
            <v>175748.60490313344</v>
          </cell>
          <cell r="DQ59">
            <v>190261.69715635671</v>
          </cell>
          <cell r="DR59">
            <v>266603.65105077496</v>
          </cell>
          <cell r="DS59">
            <v>311028.01977869647</v>
          </cell>
          <cell r="DT59">
            <v>320808.75799852202</v>
          </cell>
          <cell r="DU59">
            <v>399188.75571658218</v>
          </cell>
          <cell r="DV59">
            <v>422672.32584509195</v>
          </cell>
          <cell r="DW59">
            <v>327521.1990232477</v>
          </cell>
          <cell r="DX59">
            <v>334438.38982735598</v>
          </cell>
          <cell r="DY59">
            <v>294800.66897701833</v>
          </cell>
          <cell r="DZ59">
            <v>258929.95628202896</v>
          </cell>
          <cell r="EA59">
            <v>235225.92996892557</v>
          </cell>
          <cell r="EB59">
            <v>184790.75671387618</v>
          </cell>
          <cell r="EC59">
            <v>199720.38196645823</v>
          </cell>
          <cell r="ED59">
            <v>277455.97745842597</v>
          </cell>
          <cell r="EE59">
            <v>322887.64675858378</v>
          </cell>
          <cell r="EF59">
            <v>332518.47224549938</v>
          </cell>
          <cell r="EG59">
            <v>412514.64909220056</v>
          </cell>
          <cell r="EH59">
            <v>437024.28779270197</v>
          </cell>
          <cell r="EI59">
            <v>339709.07213273807</v>
          </cell>
          <cell r="EJ59">
            <v>346766.22172771499</v>
          </cell>
          <cell r="EK59">
            <v>306298.35261173209</v>
          </cell>
          <cell r="EL59">
            <v>269728.89891061303</v>
          </cell>
          <cell r="EM59">
            <v>245562.19783984928</v>
          </cell>
          <cell r="EN59">
            <v>194228.12570900479</v>
          </cell>
          <cell r="EO59">
            <v>209586.23015363712</v>
          </cell>
          <cell r="EP59">
            <v>288739.30925175099</v>
          </cell>
          <cell r="EQ59">
            <v>335202.36664850835</v>
          </cell>
          <cell r="ER59">
            <v>344669.65080918162</v>
          </cell>
          <cell r="ES59">
            <v>426315.78554771794</v>
          </cell>
          <cell r="ET59">
            <v>451890.10774706898</v>
          </cell>
          <cell r="EU59">
            <v>352364.28533535555</v>
          </cell>
          <cell r="EV59">
            <v>359564.22384842602</v>
          </cell>
          <cell r="EW59">
            <v>318248.31924724288</v>
          </cell>
          <cell r="EX59">
            <v>280966.3633410139</v>
          </cell>
          <cell r="EY59">
            <v>256328.54575666814</v>
          </cell>
          <cell r="EZ59">
            <v>204076.30773919731</v>
          </cell>
          <cell r="FA59">
            <v>219875.35250354995</v>
          </cell>
          <cell r="FB59">
            <v>300470.16827246174</v>
          </cell>
          <cell r="FC59">
            <v>347988.85953668249</v>
          </cell>
          <cell r="FD59">
            <v>357278.72026833188</v>
          </cell>
          <cell r="FE59">
            <v>440609.37398580043</v>
          </cell>
          <cell r="FF59">
            <v>467288.50863946101</v>
          </cell>
          <cell r="FG59">
            <v>365504.70766424423</v>
          </cell>
          <cell r="FH59">
            <v>372850.42731943802</v>
          </cell>
          <cell r="FI59">
            <v>330668.21320094867</v>
          </cell>
          <cell r="FJ59">
            <v>292660.37949814019</v>
          </cell>
          <cell r="FK59">
            <v>267541.44123716373</v>
          </cell>
          <cell r="FL59">
            <v>214351.9872876374</v>
          </cell>
          <cell r="FM59">
            <v>230604.73740573347</v>
          </cell>
          <cell r="FN59">
            <v>312666.03136810125</v>
          </cell>
          <cell r="FO59">
            <v>361264.98299468355</v>
          </cell>
          <cell r="FP59">
            <v>370362.79384160182</v>
          </cell>
          <cell r="FQ59">
            <v>455413.27700636518</v>
          </cell>
          <cell r="FR59">
            <v>483239.1133727259</v>
          </cell>
          <cell r="FS59">
            <v>379147.96860662708</v>
          </cell>
          <cell r="FT59">
            <v>386642.70081024867</v>
          </cell>
          <cell r="FU59">
            <v>343575.9056310564</v>
          </cell>
          <cell r="FV59">
            <v>304827.73680308508</v>
          </cell>
          <cell r="FW59">
            <v>279219.01960520656</v>
          </cell>
        </row>
        <row r="60">
          <cell r="B60" t="str">
            <v>Co 181</v>
          </cell>
          <cell r="BH60">
            <v>5861.87</v>
          </cell>
          <cell r="BI60">
            <v>16318.51</v>
          </cell>
          <cell r="BJ60">
            <v>6299.52</v>
          </cell>
          <cell r="BK60">
            <v>4053.7</v>
          </cell>
          <cell r="BL60">
            <v>6324.27</v>
          </cell>
          <cell r="BM60">
            <v>1583.71</v>
          </cell>
          <cell r="BN60">
            <v>1503.86</v>
          </cell>
          <cell r="BO60">
            <v>2042.6906999999974</v>
          </cell>
          <cell r="BP60">
            <v>-362.77020000000266</v>
          </cell>
          <cell r="BQ60">
            <v>4508.8442436355617</v>
          </cell>
          <cell r="BR60">
            <v>5236.3475575477532</v>
          </cell>
          <cell r="BS60">
            <v>5389.2518964674309</v>
          </cell>
          <cell r="BT60">
            <v>5729.9482669639965</v>
          </cell>
          <cell r="BU60">
            <v>16487.976597151817</v>
          </cell>
          <cell r="BV60">
            <v>6166.7129998623104</v>
          </cell>
          <cell r="BW60">
            <v>3855.1484705658204</v>
          </cell>
          <cell r="BX60">
            <v>6190.9637394683959</v>
          </cell>
          <cell r="BY60">
            <v>1308.3647817784804</v>
          </cell>
          <cell r="BZ60">
            <v>1229.1801293986027</v>
          </cell>
          <cell r="CA60">
            <v>1877.1226445961092</v>
          </cell>
          <cell r="CB60">
            <v>-575.12106586334448</v>
          </cell>
          <cell r="CC60">
            <v>4323.3121393845595</v>
          </cell>
          <cell r="CD60">
            <v>5072.1524868902579</v>
          </cell>
          <cell r="CE60">
            <v>5298.6132737710777</v>
          </cell>
          <cell r="CF60">
            <v>5493.1745220551511</v>
          </cell>
          <cell r="CG60">
            <v>16561.374880202824</v>
          </cell>
          <cell r="CH60">
            <v>5929.2724763904744</v>
          </cell>
          <cell r="CI60">
            <v>3549.7393888072365</v>
          </cell>
          <cell r="CJ60">
            <v>5953.2521462389186</v>
          </cell>
          <cell r="CK60">
            <v>924.10021863751172</v>
          </cell>
          <cell r="CL60">
            <v>846.09478129270065</v>
          </cell>
          <cell r="CM60">
            <v>1493.1089637343011</v>
          </cell>
          <cell r="CN60">
            <v>-1006.2729096412168</v>
          </cell>
          <cell r="CO60">
            <v>9052.9354675300001</v>
          </cell>
          <cell r="CP60">
            <v>9824.5379448857475</v>
          </cell>
          <cell r="CQ60">
            <v>10126.110012657953</v>
          </cell>
          <cell r="CR60">
            <v>10700.924162637382</v>
          </cell>
          <cell r="CS60">
            <v>22097.075538059726</v>
          </cell>
          <cell r="CT60">
            <v>11145.522032802077</v>
          </cell>
          <cell r="CU60">
            <v>8695.1569725151767</v>
          </cell>
          <cell r="CV60">
            <v>11169.896809138441</v>
          </cell>
          <cell r="CW60">
            <v>5989.9391072989038</v>
          </cell>
          <cell r="CX60">
            <v>5910.6910293487981</v>
          </cell>
          <cell r="CY60">
            <v>6567.3869144242035</v>
          </cell>
          <cell r="CZ60">
            <v>4001.6493197538148</v>
          </cell>
          <cell r="DA60">
            <v>9099.6823435838032</v>
          </cell>
          <cell r="DB60">
            <v>9894.3463793953961</v>
          </cell>
          <cell r="DC60">
            <v>10134.975399429672</v>
          </cell>
          <cell r="DD60">
            <v>10803.465225496711</v>
          </cell>
          <cell r="DE60">
            <v>22537.323855473609</v>
          </cell>
          <cell r="DF60">
            <v>11256.724619054734</v>
          </cell>
          <cell r="DG60">
            <v>8733.4131816006884</v>
          </cell>
          <cell r="DH60">
            <v>11281.498951921909</v>
          </cell>
          <cell r="DI60">
            <v>5946.2138053555209</v>
          </cell>
          <cell r="DJ60">
            <v>5865.7084813566362</v>
          </cell>
          <cell r="DK60">
            <v>6532.3431770946881</v>
          </cell>
          <cell r="DL60">
            <v>3898.4330397172926</v>
          </cell>
          <cell r="DM60">
            <v>11643.641167765843</v>
          </cell>
          <cell r="DN60">
            <v>12462.062476606268</v>
          </cell>
          <cell r="DO60">
            <v>12710.017179636785</v>
          </cell>
          <cell r="DP60">
            <v>13404.856365050027</v>
          </cell>
          <cell r="DQ60">
            <v>25486.471037705767</v>
          </cell>
          <cell r="DR60">
            <v>13866.94544746152</v>
          </cell>
          <cell r="DS60">
            <v>11268.507897055937</v>
          </cell>
          <cell r="DT60">
            <v>13892.12354642729</v>
          </cell>
          <cell r="DU60">
            <v>8396.8486214885943</v>
          </cell>
          <cell r="DV60">
            <v>8315.0719683800453</v>
          </cell>
          <cell r="DW60">
            <v>8991.9095790253723</v>
          </cell>
          <cell r="DX60">
            <v>6287.9569861089221</v>
          </cell>
          <cell r="DY60">
            <v>11759.640112281115</v>
          </cell>
          <cell r="DZ60">
            <v>12602.527597226628</v>
          </cell>
          <cell r="EA60">
            <v>12858.028872280929</v>
          </cell>
          <cell r="EB60">
            <v>13579.977724950866</v>
          </cell>
          <cell r="EC60">
            <v>26019.692422403321</v>
          </cell>
          <cell r="ED60">
            <v>14051.064033850376</v>
          </cell>
          <cell r="EE60">
            <v>11375.260409329298</v>
          </cell>
          <cell r="EF60">
            <v>14076.651959201581</v>
          </cell>
          <cell r="EG60">
            <v>8416.805401603815</v>
          </cell>
          <cell r="EH60">
            <v>8333.5251128007694</v>
          </cell>
          <cell r="EI60">
            <v>9021.2862899187767</v>
          </cell>
          <cell r="EJ60">
            <v>6244.9141666888281</v>
          </cell>
          <cell r="EK60">
            <v>11875.207283014293</v>
          </cell>
          <cell r="EL60">
            <v>12742.838286444909</v>
          </cell>
          <cell r="EM60">
            <v>13006.562245628596</v>
          </cell>
          <cell r="EN60">
            <v>13755.951150752437</v>
          </cell>
          <cell r="EO60">
            <v>26564.635016944285</v>
          </cell>
          <cell r="EP60">
            <v>14236.208371124321</v>
          </cell>
          <cell r="EQ60">
            <v>11480.936701454</v>
          </cell>
          <cell r="ER60">
            <v>14262.207939229716</v>
          </cell>
          <cell r="ES60">
            <v>8432.6257836258119</v>
          </cell>
          <cell r="ET60">
            <v>8348.0497055179458</v>
          </cell>
          <cell r="EU60">
            <v>9046.5418438705019</v>
          </cell>
          <cell r="EV60">
            <v>6196.2428264099835</v>
          </cell>
          <cell r="EW60">
            <v>11989.297900397161</v>
          </cell>
          <cell r="EX60">
            <v>12882.898678715588</v>
          </cell>
          <cell r="EY60">
            <v>13154.617215455364</v>
          </cell>
          <cell r="EZ60">
            <v>13932.712372598649</v>
          </cell>
          <cell r="FA60">
            <v>27121.121857668702</v>
          </cell>
          <cell r="FB60">
            <v>14422.521554070991</v>
          </cell>
          <cell r="FC60">
            <v>11584.980913102529</v>
          </cell>
          <cell r="FD60">
            <v>14448.938217008606</v>
          </cell>
          <cell r="FE60">
            <v>8444.3286062420375</v>
          </cell>
          <cell r="FF60">
            <v>8358.6422463334911</v>
          </cell>
          <cell r="FG60">
            <v>9067.9389948392236</v>
          </cell>
          <cell r="FH60">
            <v>6142.113883258251</v>
          </cell>
          <cell r="FI60">
            <v>12102.257153442093</v>
          </cell>
          <cell r="FJ60">
            <v>13023.027215103148</v>
          </cell>
          <cell r="FK60">
            <v>13302.554046769003</v>
          </cell>
          <cell r="FL60">
            <v>14110.394935725211</v>
          </cell>
          <cell r="FM60">
            <v>27689.629217798785</v>
          </cell>
          <cell r="FN60">
            <v>14609.520781363559</v>
          </cell>
          <cell r="FO60">
            <v>11687.675405460377</v>
          </cell>
          <cell r="FP60">
            <v>14636.363368521674</v>
          </cell>
          <cell r="FQ60">
            <v>8451.8852184077314</v>
          </cell>
          <cell r="FR60">
            <v>8364.670793765823</v>
          </cell>
          <cell r="FS60">
            <v>9085.6805373427705</v>
          </cell>
          <cell r="FT60">
            <v>6081.3769278239124</v>
          </cell>
          <cell r="FU60">
            <v>12214.375034325039</v>
          </cell>
          <cell r="FV60">
            <v>13162.257697240251</v>
          </cell>
          <cell r="FW60">
            <v>13450.70031701611</v>
          </cell>
        </row>
        <row r="61">
          <cell r="B61" t="str">
            <v>Co 300</v>
          </cell>
          <cell r="BH61">
            <v>17166.259999999998</v>
          </cell>
          <cell r="BI61">
            <v>12308.33</v>
          </cell>
          <cell r="BJ61">
            <v>18852.38</v>
          </cell>
          <cell r="BK61">
            <v>11321.52</v>
          </cell>
          <cell r="BL61">
            <v>16869.080000000002</v>
          </cell>
          <cell r="BM61">
            <v>10961.29</v>
          </cell>
          <cell r="BN61">
            <v>34990.32</v>
          </cell>
          <cell r="BO61">
            <v>31181.926300000003</v>
          </cell>
          <cell r="BP61">
            <v>17500.186800000003</v>
          </cell>
          <cell r="BQ61">
            <v>25445.898781233918</v>
          </cell>
          <cell r="BR61">
            <v>25190.262285746565</v>
          </cell>
          <cell r="BS61">
            <v>22800.32149404176</v>
          </cell>
          <cell r="BT61">
            <v>16706.604563244859</v>
          </cell>
          <cell r="BU61">
            <v>11848.488589788099</v>
          </cell>
          <cell r="BV61">
            <v>18403.356185545592</v>
          </cell>
          <cell r="BW61">
            <v>10807.264443983324</v>
          </cell>
          <cell r="BX61">
            <v>16522.942853316956</v>
          </cell>
          <cell r="BY61">
            <v>10356.043734868192</v>
          </cell>
          <cell r="BZ61">
            <v>34997.622103877438</v>
          </cell>
          <cell r="CA61">
            <v>31192.218046136106</v>
          </cell>
          <cell r="CB61">
            <v>17426.314128445531</v>
          </cell>
          <cell r="CC61">
            <v>25227.019545680632</v>
          </cell>
          <cell r="CD61">
            <v>24967.885053828104</v>
          </cell>
          <cell r="CE61">
            <v>22640.126239199759</v>
          </cell>
          <cell r="CF61">
            <v>15972.884321956568</v>
          </cell>
          <cell r="CG61">
            <v>11114.697600807289</v>
          </cell>
          <cell r="CH61">
            <v>17681.106584394973</v>
          </cell>
          <cell r="CI61">
            <v>10018.225365014048</v>
          </cell>
          <cell r="CJ61">
            <v>15907.448149692602</v>
          </cell>
          <cell r="CK61">
            <v>9473.7926452563479</v>
          </cell>
          <cell r="CL61">
            <v>34746.680539982204</v>
          </cell>
          <cell r="CM61">
            <v>30654.172286992871</v>
          </cell>
          <cell r="CN61">
            <v>24880.999128868323</v>
          </cell>
          <cell r="CO61">
            <v>32796.347243540404</v>
          </cell>
          <cell r="CP61">
            <v>32534.031018513055</v>
          </cell>
          <cell r="CQ61">
            <v>30267.954773297613</v>
          </cell>
          <cell r="CR61">
            <v>24356.627714704991</v>
          </cell>
          <cell r="CS61">
            <v>19401.254703754283</v>
          </cell>
          <cell r="CT61">
            <v>26102.966737916795</v>
          </cell>
          <cell r="CU61">
            <v>18263.909181055787</v>
          </cell>
          <cell r="CV61">
            <v>24330.515596205387</v>
          </cell>
          <cell r="CW61">
            <v>17676.602677266434</v>
          </cell>
          <cell r="CX61">
            <v>43671.708699310257</v>
          </cell>
          <cell r="CY61">
            <v>39390.633246614445</v>
          </cell>
          <cell r="CZ61">
            <v>25107.866081021559</v>
          </cell>
          <cell r="DA61">
            <v>33220.38193293404</v>
          </cell>
          <cell r="DB61">
            <v>32951.745633844141</v>
          </cell>
          <cell r="DC61">
            <v>30422.164193702771</v>
          </cell>
          <cell r="DD61">
            <v>24535.718309478143</v>
          </cell>
          <cell r="DE61">
            <v>19480.984020385738</v>
          </cell>
          <cell r="DF61">
            <v>26320.819713219335</v>
          </cell>
          <cell r="DG61">
            <v>18301.603487125994</v>
          </cell>
          <cell r="DH61">
            <v>24550.926363923332</v>
          </cell>
          <cell r="DI61">
            <v>17669.378931477651</v>
          </cell>
          <cell r="DJ61">
            <v>44407.650882350805</v>
          </cell>
          <cell r="DK61">
            <v>39931.948864000355</v>
          </cell>
          <cell r="DL61">
            <v>33233.571209643444</v>
          </cell>
          <cell r="DM61">
            <v>41548.899005846528</v>
          </cell>
          <cell r="DN61">
            <v>41274.275177255862</v>
          </cell>
          <cell r="DO61">
            <v>38653.846015553223</v>
          </cell>
          <cell r="DP61">
            <v>32611.422645011036</v>
          </cell>
          <cell r="DQ61">
            <v>27455.809755336868</v>
          </cell>
          <cell r="DR61">
            <v>34436.65438836642</v>
          </cell>
          <cell r="DS61">
            <v>26232.498129708001</v>
          </cell>
          <cell r="DT61">
            <v>32670.258756346735</v>
          </cell>
          <cell r="DU61">
            <v>25553.925087764066</v>
          </cell>
          <cell r="DV61">
            <v>53056.925647516691</v>
          </cell>
          <cell r="DW61">
            <v>48379.121853692603</v>
          </cell>
          <cell r="DX61">
            <v>33612.562023810271</v>
          </cell>
          <cell r="DY61">
            <v>42135.975072487185</v>
          </cell>
          <cell r="DZ61">
            <v>41854.233687658707</v>
          </cell>
          <cell r="EA61">
            <v>39140.396592427962</v>
          </cell>
          <cell r="EB61">
            <v>32937.582307247634</v>
          </cell>
          <cell r="EC61">
            <v>27678.612043884099</v>
          </cell>
          <cell r="ED61">
            <v>34803.632311713234</v>
          </cell>
          <cell r="EE61">
            <v>26410.348366203514</v>
          </cell>
          <cell r="EF61">
            <v>33041.757739626992</v>
          </cell>
          <cell r="EG61">
            <v>25683.247134807054</v>
          </cell>
          <cell r="EH61">
            <v>53973.164006097606</v>
          </cell>
          <cell r="EI61">
            <v>49086.732591202599</v>
          </cell>
          <cell r="EJ61">
            <v>38157.964699155193</v>
          </cell>
          <cell r="EK61">
            <v>46894.893078987472</v>
          </cell>
          <cell r="EL61">
            <v>46606.339808702847</v>
          </cell>
          <cell r="EM61">
            <v>43795.487310665107</v>
          </cell>
          <cell r="EN61">
            <v>37427.494963013829</v>
          </cell>
          <cell r="EO61">
            <v>32063.333892489412</v>
          </cell>
          <cell r="EP61">
            <v>39335.312139594636</v>
          </cell>
          <cell r="EQ61">
            <v>30748.360110648988</v>
          </cell>
          <cell r="ER61">
            <v>37579.677960186746</v>
          </cell>
          <cell r="ES61">
            <v>29970.70878926594</v>
          </cell>
          <cell r="ET61">
            <v>59070.389601395036</v>
          </cell>
          <cell r="EU61">
            <v>53968.5441325266</v>
          </cell>
          <cell r="EV61">
            <v>38661.208192058926</v>
          </cell>
          <cell r="EW61">
            <v>47617.197702817626</v>
          </cell>
          <cell r="EX61">
            <v>47322.113551066213</v>
          </cell>
          <cell r="EY61">
            <v>44410.588096312436</v>
          </cell>
          <cell r="EZ61">
            <v>37872.482027474631</v>
          </cell>
          <cell r="FA61">
            <v>32401.230433294451</v>
          </cell>
          <cell r="FB61">
            <v>39823.036948264169</v>
          </cell>
          <cell r="FC61">
            <v>31037.96935270965</v>
          </cell>
          <cell r="FD61">
            <v>38074.789089982354</v>
          </cell>
          <cell r="FE61">
            <v>30207.485912262353</v>
          </cell>
          <cell r="FF61">
            <v>60140.642320502695</v>
          </cell>
          <cell r="FG61">
            <v>54815.241775917733</v>
          </cell>
          <cell r="FH61">
            <v>39167.453208043786</v>
          </cell>
          <cell r="FI61">
            <v>48348.627517544701</v>
          </cell>
          <cell r="FJ61">
            <v>48045.946188520975</v>
          </cell>
          <cell r="FK61">
            <v>45031.296272068779</v>
          </cell>
          <cell r="FL61">
            <v>38317.803761379539</v>
          </cell>
          <cell r="FM61">
            <v>32736.898195081994</v>
          </cell>
          <cell r="FN61">
            <v>40312.076626711496</v>
          </cell>
          <cell r="FO61">
            <v>31323.734531144692</v>
          </cell>
          <cell r="FP61">
            <v>38572.643627600533</v>
          </cell>
          <cell r="FQ61">
            <v>30438.642463687669</v>
          </cell>
          <cell r="FR61">
            <v>61229.0805378882</v>
          </cell>
          <cell r="FS61">
            <v>55673.020905235957</v>
          </cell>
          <cell r="FT61">
            <v>39676.925320360169</v>
          </cell>
          <cell r="FU61">
            <v>49088.732186029054</v>
          </cell>
          <cell r="FV61">
            <v>48778.705137922203</v>
          </cell>
          <cell r="FW61">
            <v>45656.662457335638</v>
          </cell>
        </row>
        <row r="62">
          <cell r="B62" t="str">
            <v>Co 150</v>
          </cell>
          <cell r="BH62">
            <v>50345.65</v>
          </cell>
          <cell r="BI62">
            <v>103890.83</v>
          </cell>
          <cell r="BJ62">
            <v>117737.22</v>
          </cell>
          <cell r="BK62">
            <v>77003.5</v>
          </cell>
          <cell r="BL62">
            <v>62870.73</v>
          </cell>
          <cell r="BM62">
            <v>29510.22</v>
          </cell>
          <cell r="BN62">
            <v>41763.86</v>
          </cell>
          <cell r="BO62">
            <v>69659.431600000025</v>
          </cell>
          <cell r="BP62">
            <v>71243.604099999997</v>
          </cell>
          <cell r="BQ62">
            <v>135781.403792948</v>
          </cell>
          <cell r="BR62">
            <v>120086.89302495378</v>
          </cell>
          <cell r="BS62">
            <v>120499.77686773412</v>
          </cell>
          <cell r="BT62">
            <v>88328.442879902897</v>
          </cell>
          <cell r="BU62">
            <v>142773.67873532465</v>
          </cell>
          <cell r="BV62">
            <v>156622.75058582652</v>
          </cell>
          <cell r="BW62">
            <v>115705.62670816664</v>
          </cell>
          <cell r="BX62">
            <v>100997.67171829348</v>
          </cell>
          <cell r="BY62">
            <v>66624.734260257392</v>
          </cell>
          <cell r="BZ62">
            <v>78598.014991126955</v>
          </cell>
          <cell r="CA62">
            <v>109839.12034992139</v>
          </cell>
          <cell r="CB62">
            <v>70578.832719636674</v>
          </cell>
          <cell r="CC62">
            <v>133716.62607921212</v>
          </cell>
          <cell r="CD62">
            <v>118034.44237676276</v>
          </cell>
          <cell r="CE62">
            <v>119177.75942215542</v>
          </cell>
          <cell r="CF62">
            <v>83836.157770969498</v>
          </cell>
          <cell r="CG62">
            <v>139210.46741771288</v>
          </cell>
          <cell r="CH62">
            <v>153064.38650043966</v>
          </cell>
          <cell r="CI62">
            <v>111960.44352342201</v>
          </cell>
          <cell r="CJ62">
            <v>96662.538807999139</v>
          </cell>
          <cell r="CK62">
            <v>61248.836582547199</v>
          </cell>
          <cell r="CL62">
            <v>72935.343401032093</v>
          </cell>
          <cell r="CM62">
            <v>105783.29095171235</v>
          </cell>
          <cell r="CN62">
            <v>107047.14611026621</v>
          </cell>
          <cell r="CO62">
            <v>174897.06659029436</v>
          </cell>
          <cell r="CP62">
            <v>159229.76715188596</v>
          </cell>
          <cell r="CQ62">
            <v>161110.74502069314</v>
          </cell>
          <cell r="CR62">
            <v>151736.41703706511</v>
          </cell>
          <cell r="CS62">
            <v>208537.24971829233</v>
          </cell>
          <cell r="CT62">
            <v>222669.97276805175</v>
          </cell>
          <cell r="CU62">
            <v>180679.8712527593</v>
          </cell>
          <cell r="CV62">
            <v>164873.45542397132</v>
          </cell>
          <cell r="CW62">
            <v>128394.20649789606</v>
          </cell>
          <cell r="CX62">
            <v>140216.03630235721</v>
          </cell>
          <cell r="CY62">
            <v>174221.75933805315</v>
          </cell>
          <cell r="CZ62">
            <v>128494.79247354786</v>
          </cell>
          <cell r="DA62">
            <v>197826.49095463209</v>
          </cell>
          <cell r="DB62">
            <v>181851.03839802253</v>
          </cell>
          <cell r="DC62">
            <v>182506.02108239583</v>
          </cell>
          <cell r="DD62">
            <v>153116.98665492755</v>
          </cell>
          <cell r="DE62">
            <v>211382.4429937652</v>
          </cell>
          <cell r="DF62">
            <v>225799.79882746522</v>
          </cell>
          <cell r="DG62">
            <v>182903.88947117009</v>
          </cell>
          <cell r="DH62">
            <v>166572.70166456507</v>
          </cell>
          <cell r="DI62">
            <v>128995.90015743652</v>
          </cell>
          <cell r="DJ62">
            <v>140952.81138343149</v>
          </cell>
          <cell r="DK62">
            <v>176157.1656723136</v>
          </cell>
          <cell r="DL62">
            <v>129424.68462245358</v>
          </cell>
          <cell r="DM62">
            <v>200271.5287064609</v>
          </cell>
          <cell r="DN62">
            <v>183981.99248140465</v>
          </cell>
          <cell r="DO62">
            <v>184517.91438186649</v>
          </cell>
          <cell r="DP62">
            <v>171014.94926468647</v>
          </cell>
          <cell r="DQ62">
            <v>230784.20297851268</v>
          </cell>
          <cell r="DR62">
            <v>245491.47677152176</v>
          </cell>
          <cell r="DS62">
            <v>201669.84882416466</v>
          </cell>
          <cell r="DT62">
            <v>184797.15196956802</v>
          </cell>
          <cell r="DU62">
            <v>146089.74882965107</v>
          </cell>
          <cell r="DV62">
            <v>158181.63701396354</v>
          </cell>
          <cell r="DW62">
            <v>194626.82123967152</v>
          </cell>
          <cell r="DX62">
            <v>146865.96053447199</v>
          </cell>
          <cell r="DY62">
            <v>219262.58556939615</v>
          </cell>
          <cell r="DZ62">
            <v>202652.79636889306</v>
          </cell>
          <cell r="EA62">
            <v>203062.78887406824</v>
          </cell>
          <cell r="EB62">
            <v>172685.77559737893</v>
          </cell>
          <cell r="EC62">
            <v>233999.005276318</v>
          </cell>
          <cell r="ED62">
            <v>249002.51923970022</v>
          </cell>
          <cell r="EE62">
            <v>204234.21041540895</v>
          </cell>
          <cell r="EF62">
            <v>186802.91064155701</v>
          </cell>
          <cell r="EG62">
            <v>146930.94675488462</v>
          </cell>
          <cell r="EH62">
            <v>159157.11153993389</v>
          </cell>
          <cell r="EI62">
            <v>196887.2823761536</v>
          </cell>
          <cell r="EJ62">
            <v>148075.10318980692</v>
          </cell>
          <cell r="EK62">
            <v>222055.62756013041</v>
          </cell>
          <cell r="EL62">
            <v>205119.75651964726</v>
          </cell>
          <cell r="EM62">
            <v>205396.70644911809</v>
          </cell>
          <cell r="EN62">
            <v>184756.84459876467</v>
          </cell>
          <cell r="EO62">
            <v>247655.42515118106</v>
          </cell>
          <cell r="EP62">
            <v>262960.91098632856</v>
          </cell>
          <cell r="EQ62">
            <v>217225.07358302097</v>
          </cell>
          <cell r="ER62">
            <v>199217.11253116259</v>
          </cell>
          <cell r="ES62">
            <v>158145.58304952012</v>
          </cell>
          <cell r="ET62">
            <v>170505.50729595812</v>
          </cell>
          <cell r="EU62">
            <v>209566.244530308</v>
          </cell>
          <cell r="EV62">
            <v>159677.89395363419</v>
          </cell>
          <cell r="EW62">
            <v>235278.90665165611</v>
          </cell>
          <cell r="EX62">
            <v>218009.77405079469</v>
          </cell>
          <cell r="EY62">
            <v>218147.72826749712</v>
          </cell>
          <cell r="EZ62">
            <v>186705.20974867942</v>
          </cell>
          <cell r="FA62">
            <v>251231.6174647313</v>
          </cell>
          <cell r="FB62">
            <v>266845.18442420341</v>
          </cell>
          <cell r="FC62">
            <v>220120.48155183817</v>
          </cell>
          <cell r="FD62">
            <v>201517.52961791682</v>
          </cell>
          <cell r="FE62">
            <v>159210.41580515058</v>
          </cell>
          <cell r="FF62">
            <v>171703.4195957279</v>
          </cell>
          <cell r="FG62">
            <v>212140.96926274331</v>
          </cell>
          <cell r="FH62">
            <v>161152.4565326407</v>
          </cell>
          <cell r="FI62">
            <v>238410.02473037789</v>
          </cell>
          <cell r="FJ62">
            <v>220801.95836604328</v>
          </cell>
          <cell r="FK62">
            <v>220793.29648340718</v>
          </cell>
          <cell r="FL62">
            <v>188642.67083630877</v>
          </cell>
          <cell r="FM62">
            <v>254840.51658428274</v>
          </cell>
          <cell r="FN62">
            <v>270768.35379867535</v>
          </cell>
          <cell r="FO62">
            <v>223032.64944677491</v>
          </cell>
          <cell r="FP62">
            <v>203815.71661497082</v>
          </cell>
          <cell r="FQ62">
            <v>160236.00302113072</v>
          </cell>
          <cell r="FR62">
            <v>172861.17866047373</v>
          </cell>
          <cell r="FS62">
            <v>214723.48396645792</v>
          </cell>
          <cell r="FT62">
            <v>162610.05601330157</v>
          </cell>
          <cell r="FU62">
            <v>241561.80237226636</v>
          </cell>
          <cell r="FV62">
            <v>223607.71184906122</v>
          </cell>
          <cell r="FW62">
            <v>223445.11553093273</v>
          </cell>
        </row>
        <row r="63">
          <cell r="B63" t="str">
            <v>Co 241</v>
          </cell>
          <cell r="BH63">
            <v>15664.05</v>
          </cell>
          <cell r="BI63">
            <v>9914.2799999999916</v>
          </cell>
          <cell r="BJ63">
            <v>16043.93</v>
          </cell>
          <cell r="BK63">
            <v>8815.41</v>
          </cell>
          <cell r="BL63">
            <v>14627.27</v>
          </cell>
          <cell r="BM63">
            <v>28044.47</v>
          </cell>
          <cell r="BN63">
            <v>27420.55</v>
          </cell>
          <cell r="BO63">
            <v>12868.507100000003</v>
          </cell>
          <cell r="BP63">
            <v>14983.980600000003</v>
          </cell>
          <cell r="BQ63">
            <v>15449.457893543651</v>
          </cell>
          <cell r="BR63">
            <v>15126.762539700147</v>
          </cell>
          <cell r="BS63">
            <v>14819.086152449425</v>
          </cell>
          <cell r="BT63">
            <v>13133.640417469367</v>
          </cell>
          <cell r="BU63">
            <v>7406.1852366138482</v>
          </cell>
          <cell r="BV63">
            <v>13536.869413481749</v>
          </cell>
          <cell r="BW63">
            <v>6113.8313869216217</v>
          </cell>
          <cell r="BX63">
            <v>11859.7327603554</v>
          </cell>
          <cell r="BY63">
            <v>25755.805364941254</v>
          </cell>
          <cell r="BZ63">
            <v>25073.656971496632</v>
          </cell>
          <cell r="CA63">
            <v>14592.535230523587</v>
          </cell>
          <cell r="CB63">
            <v>16716.17349919663</v>
          </cell>
          <cell r="CC63">
            <v>16628.533285218538</v>
          </cell>
          <cell r="CD63">
            <v>16295.542538392583</v>
          </cell>
          <cell r="CE63">
            <v>16361.064415335815</v>
          </cell>
          <cell r="CF63">
            <v>15523.95814673588</v>
          </cell>
          <cell r="CG63">
            <v>9820.0927481267572</v>
          </cell>
          <cell r="CH63">
            <v>9702.4713047555488</v>
          </cell>
          <cell r="CI63">
            <v>3598.4746183263051</v>
          </cell>
          <cell r="CJ63">
            <v>9277.0332450390852</v>
          </cell>
          <cell r="CK63">
            <v>23667.464869654665</v>
          </cell>
          <cell r="CL63">
            <v>22925.698697570566</v>
          </cell>
          <cell r="CM63">
            <v>8095.6101184168729</v>
          </cell>
          <cell r="CN63">
            <v>10230.015449363877</v>
          </cell>
          <cell r="CO63">
            <v>10139.316650330955</v>
          </cell>
          <cell r="CP63">
            <v>9796.3796554033834</v>
          </cell>
          <cell r="CQ63">
            <v>10240.899432062855</v>
          </cell>
          <cell r="CR63">
            <v>10549.610747094361</v>
          </cell>
          <cell r="CS63">
            <v>4739.5452817338737</v>
          </cell>
          <cell r="CT63">
            <v>10807.671531823966</v>
          </cell>
          <cell r="CU63">
            <v>2964.5100935280789</v>
          </cell>
          <cell r="CV63">
            <v>8733.5437856822246</v>
          </cell>
          <cell r="CW63">
            <v>23581.20923417114</v>
          </cell>
          <cell r="CX63">
            <v>22804.483792816936</v>
          </cell>
          <cell r="CY63">
            <v>7556.2746088121494</v>
          </cell>
          <cell r="CZ63">
            <v>9736.919500983422</v>
          </cell>
          <cell r="DA63">
            <v>9643.5740717462031</v>
          </cell>
          <cell r="DB63">
            <v>9290.3854402722936</v>
          </cell>
          <cell r="DC63">
            <v>9360.0051313804579</v>
          </cell>
          <cell r="DD63">
            <v>10097.709894059197</v>
          </cell>
          <cell r="DE63">
            <v>-2195.186864319192</v>
          </cell>
          <cell r="DF63">
            <v>13510.529194675895</v>
          </cell>
          <cell r="DG63">
            <v>7092.4156471407186</v>
          </cell>
          <cell r="DH63">
            <v>12953.036901425818</v>
          </cell>
          <cell r="DI63">
            <v>28272.42588566339</v>
          </cell>
          <cell r="DJ63">
            <v>27459.185794202189</v>
          </cell>
          <cell r="DK63">
            <v>11781.750257740598</v>
          </cell>
          <cell r="DL63">
            <v>14009.669322663933</v>
          </cell>
          <cell r="DM63">
            <v>13914.075298184049</v>
          </cell>
          <cell r="DN63">
            <v>13549.874579954892</v>
          </cell>
          <cell r="DO63">
            <v>13621.639658822678</v>
          </cell>
          <cell r="DP63">
            <v>14412.608564404727</v>
          </cell>
          <cell r="DQ63">
            <v>8257.7064483624999</v>
          </cell>
          <cell r="DR63">
            <v>14758.739364696012</v>
          </cell>
          <cell r="DS63">
            <v>6486.9618538937211</v>
          </cell>
          <cell r="DT63">
            <v>12440.29500095734</v>
          </cell>
          <cell r="DU63">
            <v>28246.286386641994</v>
          </cell>
          <cell r="DV63">
            <v>27395.176354746196</v>
          </cell>
          <cell r="DW63">
            <v>11277.351294054126</v>
          </cell>
          <cell r="DX63">
            <v>13553.590726663955</v>
          </cell>
          <cell r="DY63">
            <v>13454.708316226737</v>
          </cell>
          <cell r="DZ63">
            <v>13080.124841958255</v>
          </cell>
          <cell r="EA63">
            <v>13154.098591205999</v>
          </cell>
          <cell r="EB63">
            <v>13999.433135576823</v>
          </cell>
          <cell r="EC63">
            <v>1355.2911482629424</v>
          </cell>
          <cell r="ED63">
            <v>18982.683726687537</v>
          </cell>
          <cell r="EE63">
            <v>12237.454745822673</v>
          </cell>
          <cell r="EF63">
            <v>18284.607689406359</v>
          </cell>
          <cell r="EG63">
            <v>34592.108591686432</v>
          </cell>
          <cell r="EH63">
            <v>33701.711272457607</v>
          </cell>
          <cell r="EI63">
            <v>17131.724482887585</v>
          </cell>
          <cell r="EJ63">
            <v>19457.360186987309</v>
          </cell>
          <cell r="EK63">
            <v>19356.07226012586</v>
          </cell>
          <cell r="EL63">
            <v>18970.286082502324</v>
          </cell>
          <cell r="EM63">
            <v>19046.069536380281</v>
          </cell>
          <cell r="EN63">
            <v>19947.161266788156</v>
          </cell>
          <cell r="EO63">
            <v>13434.273671059593</v>
          </cell>
          <cell r="EP63">
            <v>20415.156568265185</v>
          </cell>
          <cell r="EQ63">
            <v>11691.387856555404</v>
          </cell>
          <cell r="ER63">
            <v>17833.473155044689</v>
          </cell>
          <cell r="ES63">
            <v>34658.074877450374</v>
          </cell>
          <cell r="ET63">
            <v>33726.94437771404</v>
          </cell>
          <cell r="EU63">
            <v>16692.952693269224</v>
          </cell>
          <cell r="EV63">
            <v>19069.084615789703</v>
          </cell>
          <cell r="EW63">
            <v>18964.36577914645</v>
          </cell>
          <cell r="EX63">
            <v>18567.072676976342</v>
          </cell>
          <cell r="EY63">
            <v>18645.644396808086</v>
          </cell>
          <cell r="EZ63">
            <v>19603.678268637697</v>
          </cell>
          <cell r="FA63">
            <v>6594.9429756926402</v>
          </cell>
          <cell r="FB63">
            <v>20114.885264824246</v>
          </cell>
          <cell r="FC63">
            <v>13025.277197025149</v>
          </cell>
          <cell r="FD63">
            <v>19263.428641046194</v>
          </cell>
          <cell r="FE63">
            <v>36621.21459441886</v>
          </cell>
          <cell r="FF63">
            <v>35647.837911650349</v>
          </cell>
          <cell r="FG63">
            <v>18137.378246702414</v>
          </cell>
          <cell r="FH63">
            <v>20565.154627306576</v>
          </cell>
          <cell r="FI63">
            <v>20457.76572520817</v>
          </cell>
          <cell r="FJ63">
            <v>20048.595929414805</v>
          </cell>
          <cell r="FK63">
            <v>20129.564554568249</v>
          </cell>
          <cell r="FL63">
            <v>21145.861652384308</v>
          </cell>
          <cell r="FM63">
            <v>14261.630041590397</v>
          </cell>
          <cell r="FN63">
            <v>21649.635303697258</v>
          </cell>
          <cell r="FO63">
            <v>12448.464258065374</v>
          </cell>
          <cell r="FP63">
            <v>18783.784215196109</v>
          </cell>
          <cell r="FQ63">
            <v>36691.292783608762</v>
          </cell>
          <cell r="FR63">
            <v>35674.133428291942</v>
          </cell>
          <cell r="FS63">
            <v>17674.614821785217</v>
          </cell>
          <cell r="FT63">
            <v>20155.159852695448</v>
          </cell>
          <cell r="FU63">
            <v>20044.620020701812</v>
          </cell>
          <cell r="FV63">
            <v>19623.203917693128</v>
          </cell>
          <cell r="FW63">
            <v>19706.674743289346</v>
          </cell>
        </row>
        <row r="64">
          <cell r="B64" t="str">
            <v>Co 242</v>
          </cell>
          <cell r="BH64">
            <v>2991.58</v>
          </cell>
          <cell r="BI64">
            <v>3518.2</v>
          </cell>
          <cell r="BJ64">
            <v>5127.29</v>
          </cell>
          <cell r="BK64">
            <v>9935.9500000000007</v>
          </cell>
          <cell r="BL64">
            <v>-349.92</v>
          </cell>
          <cell r="BM64">
            <v>-974.90999999999804</v>
          </cell>
          <cell r="BN64">
            <v>17061.36</v>
          </cell>
          <cell r="BO64">
            <v>6800.4971999999998</v>
          </cell>
          <cell r="BP64">
            <v>2526.1379999999999</v>
          </cell>
          <cell r="BQ64">
            <v>988.78094795940797</v>
          </cell>
          <cell r="BR64">
            <v>3768.1147803450413</v>
          </cell>
          <cell r="BS64">
            <v>5836.291137571161</v>
          </cell>
          <cell r="BT64">
            <v>1790.8550265401118</v>
          </cell>
          <cell r="BU64">
            <v>3404.8324018631529</v>
          </cell>
          <cell r="BV64">
            <v>4792.1464278506955</v>
          </cell>
          <cell r="BW64">
            <v>9795.4225293670006</v>
          </cell>
          <cell r="BX64">
            <v>-451.05512252252356</v>
          </cell>
          <cell r="BY64">
            <v>-1245.647911453525</v>
          </cell>
          <cell r="BZ64">
            <v>17389.923876477562</v>
          </cell>
          <cell r="CA64">
            <v>6693.3367539115416</v>
          </cell>
          <cell r="CB64">
            <v>2422.7481002414697</v>
          </cell>
          <cell r="CC64">
            <v>822.61194511842859</v>
          </cell>
          <cell r="CD64">
            <v>3598.9804298196977</v>
          </cell>
          <cell r="CE64">
            <v>5704.0410702820236</v>
          </cell>
          <cell r="CF64">
            <v>1448.1423877254038</v>
          </cell>
          <cell r="CG64">
            <v>3224.623346001782</v>
          </cell>
          <cell r="CH64">
            <v>5212.4477243306501</v>
          </cell>
          <cell r="CI64">
            <v>10506.082306272983</v>
          </cell>
          <cell r="CJ64">
            <v>300.58054648588768</v>
          </cell>
          <cell r="CK64">
            <v>-668.54315653961203</v>
          </cell>
          <cell r="CL64">
            <v>18583.961898931026</v>
          </cell>
          <cell r="CM64">
            <v>7368.0348676047815</v>
          </cell>
          <cell r="CN64">
            <v>3101.6667854918633</v>
          </cell>
          <cell r="CO64">
            <v>1500.5941035383348</v>
          </cell>
          <cell r="CP64">
            <v>4274.591512933679</v>
          </cell>
          <cell r="CQ64">
            <v>6417.254617484894</v>
          </cell>
          <cell r="CR64">
            <v>2357.7048509482102</v>
          </cell>
          <cell r="CS64">
            <v>4225.1794324048642</v>
          </cell>
          <cell r="CT64">
            <v>5235.5286110592315</v>
          </cell>
          <cell r="CU64">
            <v>10611.77441653086</v>
          </cell>
          <cell r="CV64">
            <v>215.90565953588703</v>
          </cell>
          <cell r="CW64">
            <v>-832.2820763029813</v>
          </cell>
          <cell r="CX64">
            <v>19017.17715366331</v>
          </cell>
          <cell r="CY64">
            <v>7396.0958648243468</v>
          </cell>
          <cell r="CZ64">
            <v>3046.3576462153778</v>
          </cell>
          <cell r="DA64">
            <v>1413.1309519595234</v>
          </cell>
          <cell r="DB64">
            <v>4241.1093910731397</v>
          </cell>
          <cell r="DC64">
            <v>6381.4922336819363</v>
          </cell>
          <cell r="DD64">
            <v>2190.5884869864603</v>
          </cell>
          <cell r="DE64">
            <v>4158.6248684740694</v>
          </cell>
          <cell r="DF64">
            <v>11351.685586423882</v>
          </cell>
          <cell r="DG64">
            <v>15525.578802660535</v>
          </cell>
          <cell r="DH64">
            <v>5263.7976790676757</v>
          </cell>
          <cell r="DI64">
            <v>4457.5319737452428</v>
          </cell>
          <cell r="DJ64">
            <v>22720.832907285811</v>
          </cell>
          <cell r="DK64">
            <v>11739.451572613041</v>
          </cell>
          <cell r="DL64">
            <v>7305.658368622001</v>
          </cell>
          <cell r="DM64">
            <v>5638.1689477560494</v>
          </cell>
          <cell r="DN64">
            <v>8523.6425575681042</v>
          </cell>
          <cell r="DO64">
            <v>10702.509665413401</v>
          </cell>
          <cell r="DP64">
            <v>8325.81065573261</v>
          </cell>
          <cell r="DQ64">
            <v>9895.7282234721697</v>
          </cell>
          <cell r="DR64">
            <v>10960.809686328816</v>
          </cell>
          <cell r="DS64">
            <v>15432.13707564017</v>
          </cell>
          <cell r="DT64">
            <v>4983.2582810413005</v>
          </cell>
          <cell r="DU64">
            <v>4100.5282443459655</v>
          </cell>
          <cell r="DV64">
            <v>22931.896406053158</v>
          </cell>
          <cell r="DW64">
            <v>11550.364182006917</v>
          </cell>
          <cell r="DX64">
            <v>7029.4422050463418</v>
          </cell>
          <cell r="DY64">
            <v>5328.4378870120072</v>
          </cell>
          <cell r="DZ64">
            <v>8270.5815611423241</v>
          </cell>
          <cell r="EA64">
            <v>10491.09052416996</v>
          </cell>
          <cell r="EB64">
            <v>8049.5549498270666</v>
          </cell>
          <cell r="EC64">
            <v>10145.835539685082</v>
          </cell>
          <cell r="ED64">
            <v>11147.465051357583</v>
          </cell>
          <cell r="EE64">
            <v>15614.562570426131</v>
          </cell>
          <cell r="EF64">
            <v>4975.3868334900999</v>
          </cell>
          <cell r="EG64">
            <v>4012.8538007355928</v>
          </cell>
          <cell r="EH64">
            <v>23429.519000492201</v>
          </cell>
          <cell r="EI64">
            <v>11634.723828035987</v>
          </cell>
          <cell r="EJ64">
            <v>7024.9760448057605</v>
          </cell>
          <cell r="EK64">
            <v>5289.3332306263073</v>
          </cell>
          <cell r="EL64">
            <v>8289.7003230881401</v>
          </cell>
          <cell r="EM64">
            <v>10552.62380184942</v>
          </cell>
          <cell r="EN64">
            <v>8044.1313968141912</v>
          </cell>
          <cell r="EO64">
            <v>22749.336742809934</v>
          </cell>
          <cell r="EP64">
            <v>23683.701641547941</v>
          </cell>
          <cell r="EQ64">
            <v>28473.145155252303</v>
          </cell>
          <cell r="ER64">
            <v>17640.636127331316</v>
          </cell>
          <cell r="ES64">
            <v>16594.839356719782</v>
          </cell>
          <cell r="ET64">
            <v>36615.000614753342</v>
          </cell>
          <cell r="EU64">
            <v>24392.971089859842</v>
          </cell>
          <cell r="EV64">
            <v>19692.667941259828</v>
          </cell>
          <cell r="EW64">
            <v>17922.161277292438</v>
          </cell>
          <cell r="EX64">
            <v>20981.411849344622</v>
          </cell>
          <cell r="EY64">
            <v>23287.538569692257</v>
          </cell>
          <cell r="EZ64">
            <v>20710.3402898485</v>
          </cell>
          <cell r="FA64">
            <v>23266.337945662272</v>
          </cell>
          <cell r="FB64">
            <v>24129.474309386271</v>
          </cell>
          <cell r="FC64">
            <v>28908.879699448895</v>
          </cell>
          <cell r="FD64">
            <v>17879.529195531351</v>
          </cell>
          <cell r="FE64">
            <v>16746.884260201179</v>
          </cell>
          <cell r="FF64">
            <v>37389.064952810666</v>
          </cell>
          <cell r="FG64">
            <v>24725.606922038955</v>
          </cell>
          <cell r="FH64">
            <v>19932.988159040928</v>
          </cell>
          <cell r="FI64">
            <v>18126.91187068247</v>
          </cell>
          <cell r="FJ64">
            <v>21246.188076860926</v>
          </cell>
          <cell r="FK64">
            <v>23596.318921072452</v>
          </cell>
          <cell r="FL64">
            <v>17871.155130608862</v>
          </cell>
          <cell r="FM64">
            <v>26315.981294845431</v>
          </cell>
          <cell r="FN64">
            <v>27580.580400561863</v>
          </cell>
          <cell r="FO64">
            <v>32621.421761469403</v>
          </cell>
          <cell r="FP64">
            <v>21292.619991821346</v>
          </cell>
          <cell r="FQ64">
            <v>20168.674744230193</v>
          </cell>
          <cell r="FR64">
            <v>41352.896517853907</v>
          </cell>
          <cell r="FS64">
            <v>28233.165132516115</v>
          </cell>
          <cell r="FT64">
            <v>23445.697048077709</v>
          </cell>
          <cell r="FU64">
            <v>21504.490274091775</v>
          </cell>
          <cell r="FV64">
            <v>24783.807388899928</v>
          </cell>
          <cell r="FW64">
            <v>27079.496222431848</v>
          </cell>
        </row>
        <row r="65">
          <cell r="B65" t="str">
            <v>Co 246</v>
          </cell>
          <cell r="BH65">
            <v>15317.74</v>
          </cell>
          <cell r="BI65">
            <v>9189.7199999999939</v>
          </cell>
          <cell r="BJ65">
            <v>25042.68</v>
          </cell>
          <cell r="BK65">
            <v>21372.92</v>
          </cell>
          <cell r="BL65">
            <v>12819.17</v>
          </cell>
          <cell r="BM65">
            <v>15785.53</v>
          </cell>
          <cell r="BN65">
            <v>22401.73</v>
          </cell>
          <cell r="BO65">
            <v>9144.5728999999919</v>
          </cell>
          <cell r="BP65">
            <v>28593.318499999994</v>
          </cell>
          <cell r="BQ65">
            <v>30339.822987918225</v>
          </cell>
          <cell r="BR65">
            <v>27731.384598398014</v>
          </cell>
          <cell r="BS65">
            <v>24168.878946589197</v>
          </cell>
          <cell r="BT65">
            <v>14391.095723802806</v>
          </cell>
          <cell r="BU65">
            <v>8098.2082852931489</v>
          </cell>
          <cell r="BV65">
            <v>24337.493306806995</v>
          </cell>
          <cell r="BW65">
            <v>21672.500574339814</v>
          </cell>
          <cell r="BX65">
            <v>12796.638182325099</v>
          </cell>
          <cell r="BY65">
            <v>15878.64442234196</v>
          </cell>
          <cell r="BZ65">
            <v>22703.639372221085</v>
          </cell>
          <cell r="CA65">
            <v>14698.105069065037</v>
          </cell>
          <cell r="CB65">
            <v>29080.452232966469</v>
          </cell>
          <cell r="CC65">
            <v>30394.059661017658</v>
          </cell>
          <cell r="CD65">
            <v>27752.840411215118</v>
          </cell>
          <cell r="CE65">
            <v>24450.274918550145</v>
          </cell>
          <cell r="CF65">
            <v>13679.323866134277</v>
          </cell>
          <cell r="CG65">
            <v>7217.2018490083865</v>
          </cell>
          <cell r="CH65">
            <v>28854.998730005245</v>
          </cell>
          <cell r="CI65">
            <v>26133.457232997629</v>
          </cell>
          <cell r="CJ65">
            <v>16926.388378226176</v>
          </cell>
          <cell r="CK65">
            <v>20128.336128677242</v>
          </cell>
          <cell r="CL65">
            <v>27168.962139533251</v>
          </cell>
          <cell r="CM65">
            <v>19080.171679061059</v>
          </cell>
          <cell r="CN65">
            <v>31011.375398862263</v>
          </cell>
          <cell r="CO65">
            <v>32326.693459535541</v>
          </cell>
          <cell r="CP65">
            <v>29652.338573968518</v>
          </cell>
          <cell r="CQ65">
            <v>26613.512833843677</v>
          </cell>
          <cell r="CR65">
            <v>19447.049745108896</v>
          </cell>
          <cell r="CS65">
            <v>12797.597276729372</v>
          </cell>
          <cell r="CT65">
            <v>35054.990103674565</v>
          </cell>
          <cell r="CU65">
            <v>32322.522754235906</v>
          </cell>
          <cell r="CV65">
            <v>22817.621506588635</v>
          </cell>
          <cell r="CW65">
            <v>26124.474071192919</v>
          </cell>
          <cell r="CX65">
            <v>33380.196286631734</v>
          </cell>
          <cell r="CY65">
            <v>22684.287495091186</v>
          </cell>
          <cell r="CZ65">
            <v>32291.82824475634</v>
          </cell>
          <cell r="DA65">
            <v>33634.241452231297</v>
          </cell>
          <cell r="DB65">
            <v>30895.047649148801</v>
          </cell>
          <cell r="DC65">
            <v>27479.735836138556</v>
          </cell>
          <cell r="DD65">
            <v>25431.682268876008</v>
          </cell>
          <cell r="DE65">
            <v>18589.409908801928</v>
          </cell>
          <cell r="DF65">
            <v>36484.388098652213</v>
          </cell>
          <cell r="DG65">
            <v>33770.094797977559</v>
          </cell>
          <cell r="DH65">
            <v>23957.990230139752</v>
          </cell>
          <cell r="DI65">
            <v>27373.560906623097</v>
          </cell>
          <cell r="DJ65">
            <v>34850.429069609847</v>
          </cell>
          <cell r="DK65">
            <v>23873.692750817732</v>
          </cell>
          <cell r="DL65">
            <v>33683.153245752088</v>
          </cell>
          <cell r="DM65">
            <v>35053.224216778239</v>
          </cell>
          <cell r="DN65">
            <v>32248.05413753663</v>
          </cell>
          <cell r="DO65">
            <v>28752.351490091329</v>
          </cell>
          <cell r="DP65">
            <v>26668.60920539096</v>
          </cell>
          <cell r="DQ65">
            <v>19627.871989682732</v>
          </cell>
          <cell r="DR65">
            <v>38028.961785301202</v>
          </cell>
          <cell r="DS65">
            <v>34022.910361190967</v>
          </cell>
          <cell r="DT65">
            <v>23893.949461646844</v>
          </cell>
          <cell r="DU65">
            <v>27421.205803243523</v>
          </cell>
          <cell r="DV65">
            <v>35126.174445303441</v>
          </cell>
          <cell r="DW65">
            <v>23862.17089889713</v>
          </cell>
          <cell r="DX65">
            <v>33877.874557050061</v>
          </cell>
          <cell r="DY65">
            <v>35276.182449836953</v>
          </cell>
          <cell r="DZ65">
            <v>32402.383882256705</v>
          </cell>
          <cell r="EA65">
            <v>28824.784199215523</v>
          </cell>
          <cell r="EB65">
            <v>26704.375317685444</v>
          </cell>
          <cell r="EC65">
            <v>19459.340907357509</v>
          </cell>
          <cell r="ED65">
            <v>38381.115290624133</v>
          </cell>
          <cell r="EE65">
            <v>34349.932654540062</v>
          </cell>
          <cell r="EF65">
            <v>23894.151130127117</v>
          </cell>
          <cell r="EG65">
            <v>27536.87476033745</v>
          </cell>
          <cell r="EH65">
            <v>35476.852612747163</v>
          </cell>
          <cell r="EI65">
            <v>23918.227600263213</v>
          </cell>
          <cell r="EJ65">
            <v>34144.597708110341</v>
          </cell>
          <cell r="EK65">
            <v>35571.758233954497</v>
          </cell>
          <cell r="EL65">
            <v>32628.075304541315</v>
          </cell>
          <cell r="EM65">
            <v>28966.067212149588</v>
          </cell>
          <cell r="EN65">
            <v>26807.73731568479</v>
          </cell>
          <cell r="EO65">
            <v>19352.425572342167</v>
          </cell>
          <cell r="EP65">
            <v>38810.082971585733</v>
          </cell>
          <cell r="EQ65">
            <v>35617.766192362047</v>
          </cell>
          <cell r="ER65">
            <v>24824.895457751947</v>
          </cell>
          <cell r="ES65">
            <v>28586.952141903195</v>
          </cell>
          <cell r="ET65">
            <v>36769.072506088109</v>
          </cell>
          <cell r="EU65">
            <v>24908.322807107455</v>
          </cell>
          <cell r="EV65">
            <v>35349.880327190651</v>
          </cell>
          <cell r="EW65">
            <v>36806.910718039966</v>
          </cell>
          <cell r="EX65">
            <v>33791.595611132121</v>
          </cell>
          <cell r="EY65">
            <v>30042.67240510897</v>
          </cell>
          <cell r="EZ65">
            <v>27845.323023381403</v>
          </cell>
          <cell r="FA65">
            <v>20173.565736779317</v>
          </cell>
          <cell r="FB65">
            <v>40182.118319303147</v>
          </cell>
          <cell r="FC65">
            <v>36209.928543554619</v>
          </cell>
          <cell r="FD65">
            <v>25069.399059649222</v>
          </cell>
          <cell r="FE65">
            <v>28954.150653210003</v>
          </cell>
          <cell r="FF65">
            <v>37385.951182312012</v>
          </cell>
          <cell r="FG65">
            <v>25216.004050715295</v>
          </cell>
          <cell r="FH65">
            <v>35877.385773123991</v>
          </cell>
          <cell r="FI65">
            <v>37364.422562610569</v>
          </cell>
          <cell r="FJ65">
            <v>34275.640656249525</v>
          </cell>
          <cell r="FK65">
            <v>30438.119700416333</v>
          </cell>
          <cell r="FL65">
            <v>28200.029290457693</v>
          </cell>
          <cell r="FM65">
            <v>20305.466481066193</v>
          </cell>
          <cell r="FN65">
            <v>40880.997190738206</v>
          </cell>
          <cell r="FO65">
            <v>36369.901359570795</v>
          </cell>
          <cell r="FP65">
            <v>24870.793661517673</v>
          </cell>
          <cell r="FQ65">
            <v>28882.51421793706</v>
          </cell>
          <cell r="FR65">
            <v>37571.166990979451</v>
          </cell>
          <cell r="FS65">
            <v>25084.296408855749</v>
          </cell>
          <cell r="FT65">
            <v>35970.619970991538</v>
          </cell>
          <cell r="FU65">
            <v>37487.915640335123</v>
          </cell>
          <cell r="FV65">
            <v>34323.791043895588</v>
          </cell>
          <cell r="FW65">
            <v>30395.930665755353</v>
          </cell>
        </row>
        <row r="66">
          <cell r="B66" t="str">
            <v>Co 400</v>
          </cell>
          <cell r="BH66">
            <v>196325.86</v>
          </cell>
          <cell r="BI66">
            <v>163810.35999999999</v>
          </cell>
          <cell r="BJ66">
            <v>100688.87</v>
          </cell>
          <cell r="BK66">
            <v>210208.81</v>
          </cell>
          <cell r="BL66">
            <v>207518.74</v>
          </cell>
          <cell r="BM66">
            <v>106346.08</v>
          </cell>
          <cell r="BN66">
            <v>256803.81</v>
          </cell>
          <cell r="BO66">
            <v>295105.98130000004</v>
          </cell>
          <cell r="BP66">
            <v>212197.78870000009</v>
          </cell>
          <cell r="BQ66">
            <v>258050.99129441136</v>
          </cell>
          <cell r="BR66">
            <v>125792.57993735874</v>
          </cell>
          <cell r="BS66">
            <v>-29061.385799598123</v>
          </cell>
          <cell r="BT66">
            <v>225936.17203217081</v>
          </cell>
          <cell r="BU66">
            <v>193853.68622817367</v>
          </cell>
          <cell r="BV66">
            <v>129961.44025450508</v>
          </cell>
          <cell r="BW66">
            <v>239265.70742577832</v>
          </cell>
          <cell r="BX66">
            <v>236840.59754911019</v>
          </cell>
          <cell r="BY66">
            <v>133785.79698062234</v>
          </cell>
          <cell r="BZ66">
            <v>286052.82211408194</v>
          </cell>
          <cell r="CA66">
            <v>330165.63713579212</v>
          </cell>
          <cell r="CB66">
            <v>247005.49088968162</v>
          </cell>
          <cell r="CC66">
            <v>286937.30684825557</v>
          </cell>
          <cell r="CD66">
            <v>104035.10841338825</v>
          </cell>
          <cell r="CE66">
            <v>-48076.034106796782</v>
          </cell>
          <cell r="CF66">
            <v>211251.76660725201</v>
          </cell>
          <cell r="CG66">
            <v>179622.11317601986</v>
          </cell>
          <cell r="CH66">
            <v>114943.04329540412</v>
          </cell>
          <cell r="CI66">
            <v>224032.47149753157</v>
          </cell>
          <cell r="CJ66">
            <v>221886.98413589853</v>
          </cell>
          <cell r="CK66">
            <v>116900.71344027889</v>
          </cell>
          <cell r="CL66">
            <v>271038.07302897342</v>
          </cell>
          <cell r="CM66">
            <v>315037.12826464069</v>
          </cell>
          <cell r="CN66">
            <v>231632.45986061223</v>
          </cell>
          <cell r="CO66">
            <v>271020.02158352151</v>
          </cell>
          <cell r="CP66">
            <v>89007.12525705283</v>
          </cell>
          <cell r="CQ66">
            <v>-60330.941680708725</v>
          </cell>
          <cell r="CR66">
            <v>210282.18554713414</v>
          </cell>
          <cell r="CS66">
            <v>178175.83703665744</v>
          </cell>
          <cell r="CT66">
            <v>111933.48886991083</v>
          </cell>
          <cell r="CU66">
            <v>223130.82135326718</v>
          </cell>
          <cell r="CV66">
            <v>330898.55729408923</v>
          </cell>
          <cell r="CW66">
            <v>223149.52000165707</v>
          </cell>
          <cell r="CX66">
            <v>381012.18622376746</v>
          </cell>
          <cell r="CY66">
            <v>425682.76670843683</v>
          </cell>
          <cell r="CZ66">
            <v>340526.27072151587</v>
          </cell>
          <cell r="DA66">
            <v>380514.75682759972</v>
          </cell>
          <cell r="DB66">
            <v>195167.70957532874</v>
          </cell>
          <cell r="DC66">
            <v>38764.951333900215</v>
          </cell>
          <cell r="DD66">
            <v>319006.49102772784</v>
          </cell>
          <cell r="DE66">
            <v>286418.32897963317</v>
          </cell>
          <cell r="DF66">
            <v>218572.992872403</v>
          </cell>
          <cell r="DG66">
            <v>331918.64510855207</v>
          </cell>
          <cell r="DH66">
            <v>332047.9003187936</v>
          </cell>
          <cell r="DI66">
            <v>221461.02823327226</v>
          </cell>
          <cell r="DJ66">
            <v>383142.54532400589</v>
          </cell>
          <cell r="DK66">
            <v>428501.70894343336</v>
          </cell>
          <cell r="DL66">
            <v>341555.86002379551</v>
          </cell>
          <cell r="DM66">
            <v>382151.6464105983</v>
          </cell>
          <cell r="DN66">
            <v>193413.14761567244</v>
          </cell>
          <cell r="DO66">
            <v>33558.578851811588</v>
          </cell>
          <cell r="DP66">
            <v>319860.82476774766</v>
          </cell>
          <cell r="DQ66">
            <v>286786.10059504572</v>
          </cell>
          <cell r="DR66">
            <v>217297.61282620474</v>
          </cell>
          <cell r="DS66">
            <v>332831.90849296935</v>
          </cell>
          <cell r="DT66">
            <v>423501.04510455055</v>
          </cell>
          <cell r="DU66">
            <v>309998.89969514322</v>
          </cell>
          <cell r="DV66">
            <v>475595.75775456044</v>
          </cell>
          <cell r="DW66">
            <v>521660.88956165279</v>
          </cell>
          <cell r="DX66">
            <v>432887.22674225026</v>
          </cell>
          <cell r="DY66">
            <v>474097.18555103755</v>
          </cell>
          <cell r="DZ66">
            <v>281908.18798680778</v>
          </cell>
          <cell r="EA66">
            <v>118523.50471505977</v>
          </cell>
          <cell r="EB66">
            <v>411011.16666466277</v>
          </cell>
          <cell r="EC66">
            <v>377445.14937143342</v>
          </cell>
          <cell r="ED66">
            <v>306271.6615416304</v>
          </cell>
          <cell r="EE66">
            <v>424036.38680189999</v>
          </cell>
          <cell r="EF66">
            <v>426187.0350956436</v>
          </cell>
          <cell r="EG66">
            <v>309690.5043381718</v>
          </cell>
          <cell r="EH66">
            <v>479301.31771412515</v>
          </cell>
          <cell r="EI66">
            <v>526090.00736048387</v>
          </cell>
          <cell r="EJ66">
            <v>435449.71939565928</v>
          </cell>
          <cell r="EK66">
            <v>477280.01523869054</v>
          </cell>
          <cell r="EL66">
            <v>281581.09805718355</v>
          </cell>
          <cell r="EM66">
            <v>114585.05733311537</v>
          </cell>
          <cell r="EN66">
            <v>413386.51495205157</v>
          </cell>
          <cell r="EO66">
            <v>379324.37636380014</v>
          </cell>
          <cell r="EP66">
            <v>306423.70522400399</v>
          </cell>
          <cell r="EQ66">
            <v>426460.90183871274</v>
          </cell>
          <cell r="ER66">
            <v>445428.34804425144</v>
          </cell>
          <cell r="ES66">
            <v>325855.78553259978</v>
          </cell>
          <cell r="ET66">
            <v>499581.53120631212</v>
          </cell>
          <cell r="EU66">
            <v>547112.05718364567</v>
          </cell>
          <cell r="EV66">
            <v>454564.54870667739</v>
          </cell>
          <cell r="EW66">
            <v>497021.58392681298</v>
          </cell>
          <cell r="EX66">
            <v>297752.85108033253</v>
          </cell>
          <cell r="EY66">
            <v>127063.41377906199</v>
          </cell>
          <cell r="EZ66">
            <v>432308.87285834737</v>
          </cell>
          <cell r="FA66">
            <v>397746.14065268333</v>
          </cell>
          <cell r="FB66">
            <v>323074.44307813619</v>
          </cell>
          <cell r="FC66">
            <v>445426.76468200167</v>
          </cell>
          <cell r="FD66">
            <v>448384.24352212867</v>
          </cell>
          <cell r="FE66">
            <v>325651.64254308364</v>
          </cell>
          <cell r="FF66">
            <v>503596.62224011845</v>
          </cell>
          <cell r="FG66">
            <v>551886.76020641823</v>
          </cell>
          <cell r="FH66">
            <v>457391.65982705227</v>
          </cell>
          <cell r="FI66">
            <v>500480.88890994841</v>
          </cell>
          <cell r="FJ66">
            <v>297581.45625972329</v>
          </cell>
          <cell r="FK66">
            <v>123113.5779732361</v>
          </cell>
          <cell r="FL66">
            <v>434937.37718568975</v>
          </cell>
          <cell r="FM66">
            <v>399869.1024677261</v>
          </cell>
          <cell r="FN66">
            <v>323381.86034727574</v>
          </cell>
          <cell r="FO66">
            <v>448093.32745002536</v>
          </cell>
          <cell r="FP66">
            <v>451228.58794769563</v>
          </cell>
          <cell r="FQ66">
            <v>325249.4370812925</v>
          </cell>
          <cell r="FR66">
            <v>507520.52473449393</v>
          </cell>
          <cell r="FS66">
            <v>556588.5252527931</v>
          </cell>
          <cell r="FT66">
            <v>460103.62284713017</v>
          </cell>
          <cell r="FU66">
            <v>503831.69758826878</v>
          </cell>
          <cell r="FV66">
            <v>297239.39992655918</v>
          </cell>
          <cell r="FW66">
            <v>118906.88518870238</v>
          </cell>
        </row>
        <row r="67">
          <cell r="B67" t="str">
            <v>Co 401</v>
          </cell>
          <cell r="BH67">
            <v>94471.89</v>
          </cell>
          <cell r="BI67">
            <v>32673.08</v>
          </cell>
          <cell r="BJ67">
            <v>64193.369999999937</v>
          </cell>
          <cell r="BK67">
            <v>84152.320000000007</v>
          </cell>
          <cell r="BL67">
            <v>49106.57</v>
          </cell>
          <cell r="BM67">
            <v>104564.66</v>
          </cell>
          <cell r="BN67">
            <v>80786.210000000006</v>
          </cell>
          <cell r="BO67">
            <v>-70420.216799999995</v>
          </cell>
          <cell r="BP67">
            <v>115471.08100000003</v>
          </cell>
          <cell r="BQ67">
            <v>107754.20002255309</v>
          </cell>
          <cell r="BR67">
            <v>85062.443806428404</v>
          </cell>
          <cell r="BS67">
            <v>72380.814894203097</v>
          </cell>
          <cell r="BT67">
            <v>90361.243874931679</v>
          </cell>
          <cell r="BU67">
            <v>28439.581548536895</v>
          </cell>
          <cell r="BV67">
            <v>60027.283347938413</v>
          </cell>
          <cell r="BW67">
            <v>80479.18225965029</v>
          </cell>
          <cell r="BX67">
            <v>43627.573979435663</v>
          </cell>
          <cell r="BY67">
            <v>99754.541112209961</v>
          </cell>
          <cell r="BZ67">
            <v>76363.723036144482</v>
          </cell>
          <cell r="CA67">
            <v>-77872.157758573827</v>
          </cell>
          <cell r="CB67">
            <v>161473.54106403151</v>
          </cell>
          <cell r="CC67">
            <v>152292.74565090996</v>
          </cell>
          <cell r="CD67">
            <v>128997.93985849223</v>
          </cell>
          <cell r="CE67">
            <v>118516.87658133605</v>
          </cell>
          <cell r="CF67">
            <v>132214.4790754643</v>
          </cell>
          <cell r="CG67">
            <v>70168.670138474787</v>
          </cell>
          <cell r="CH67">
            <v>101828.00464171494</v>
          </cell>
          <cell r="CI67">
            <v>122790.35143562037</v>
          </cell>
          <cell r="CJ67">
            <v>84080.552776216879</v>
          </cell>
          <cell r="CK67">
            <v>140899.11675503119</v>
          </cell>
          <cell r="CL67">
            <v>117909.6622478198</v>
          </cell>
          <cell r="CM67">
            <v>-41452.238205818867</v>
          </cell>
          <cell r="CN67">
            <v>155348.41998589534</v>
          </cell>
          <cell r="CO67">
            <v>146485.47124030616</v>
          </cell>
          <cell r="CP67">
            <v>122572.38461350393</v>
          </cell>
          <cell r="CQ67">
            <v>114340.65111613111</v>
          </cell>
          <cell r="CR67">
            <v>132603.81878539568</v>
          </cell>
          <cell r="CS67">
            <v>69274.774702622963</v>
          </cell>
          <cell r="CT67">
            <v>101591.71708144134</v>
          </cell>
          <cell r="CU67">
            <v>123148.54340598377</v>
          </cell>
          <cell r="CV67">
            <v>83026.989078724233</v>
          </cell>
          <cell r="CW67">
            <v>141219.34560848039</v>
          </cell>
          <cell r="CX67">
            <v>117907.95736978849</v>
          </cell>
          <cell r="CY67">
            <v>-46456.38072575035</v>
          </cell>
          <cell r="CZ67">
            <v>156246.81646448892</v>
          </cell>
          <cell r="DA67">
            <v>147315.80477672262</v>
          </cell>
          <cell r="DB67">
            <v>122712.77924097487</v>
          </cell>
          <cell r="DC67">
            <v>113435.06059502898</v>
          </cell>
          <cell r="DD67">
            <v>132936.43292334722</v>
          </cell>
          <cell r="DE67">
            <v>68296.960940976656</v>
          </cell>
          <cell r="DF67">
            <v>143619.10332826263</v>
          </cell>
          <cell r="DG67">
            <v>165787.55137091139</v>
          </cell>
          <cell r="DH67">
            <v>124206.60867694987</v>
          </cell>
          <cell r="DI67">
            <v>183807.153661063</v>
          </cell>
          <cell r="DJ67">
            <v>160171.53414553436</v>
          </cell>
          <cell r="DK67">
            <v>-9347.0919856321416</v>
          </cell>
          <cell r="DL67">
            <v>199436.71741198873</v>
          </cell>
          <cell r="DM67">
            <v>190439.54429038061</v>
          </cell>
          <cell r="DN67">
            <v>165125.97922741453</v>
          </cell>
          <cell r="DO67">
            <v>156029.31838425755</v>
          </cell>
          <cell r="DP67">
            <v>175542.16914636636</v>
          </cell>
          <cell r="DQ67">
            <v>109564.7712821076</v>
          </cell>
          <cell r="DR67">
            <v>144053.12678450774</v>
          </cell>
          <cell r="DS67">
            <v>166850.80272614717</v>
          </cell>
          <cell r="DT67">
            <v>123761.5947209904</v>
          </cell>
          <cell r="DU67">
            <v>184806.22605368769</v>
          </cell>
          <cell r="DV67">
            <v>160844.1643395354</v>
          </cell>
          <cell r="DW67">
            <v>-13984.196897368529</v>
          </cell>
          <cell r="DX67">
            <v>201062.0819468096</v>
          </cell>
          <cell r="DY67">
            <v>192000.80879004783</v>
          </cell>
          <cell r="DZ67">
            <v>165955.88474982776</v>
          </cell>
          <cell r="EA67">
            <v>157054.89460474113</v>
          </cell>
          <cell r="EB67">
            <v>176565.03594916148</v>
          </cell>
          <cell r="EC67">
            <v>109221.5420145813</v>
          </cell>
          <cell r="ED67">
            <v>175148.7295536274</v>
          </cell>
          <cell r="EE67">
            <v>198593.84169291251</v>
          </cell>
          <cell r="EF67">
            <v>153945.86807139678</v>
          </cell>
          <cell r="EG67">
            <v>216471.0331201292</v>
          </cell>
          <cell r="EH67">
            <v>192180.34950087284</v>
          </cell>
          <cell r="EI67">
            <v>11881.434031648096</v>
          </cell>
          <cell r="EJ67">
            <v>233378.02256335595</v>
          </cell>
          <cell r="EK67">
            <v>224255.4013063235</v>
          </cell>
          <cell r="EL67">
            <v>197457.69210628961</v>
          </cell>
          <cell r="EM67">
            <v>188767.56499778773</v>
          </cell>
          <cell r="EN67">
            <v>208259.47479305975</v>
          </cell>
          <cell r="EO67">
            <v>139521.41994634594</v>
          </cell>
          <cell r="EP67">
            <v>176070.48642574539</v>
          </cell>
          <cell r="EQ67">
            <v>200181.68334106487</v>
          </cell>
          <cell r="ER67">
            <v>153923.0483598006</v>
          </cell>
          <cell r="ES67">
            <v>217965.70359855652</v>
          </cell>
          <cell r="ET67">
            <v>193344.37005200755</v>
          </cell>
          <cell r="EU67">
            <v>7409.6983290382195</v>
          </cell>
          <cell r="EV67">
            <v>235550.07143751517</v>
          </cell>
          <cell r="EW67">
            <v>226367.87351678513</v>
          </cell>
          <cell r="EX67">
            <v>198795.46152044478</v>
          </cell>
          <cell r="EY67">
            <v>190332.1013310657</v>
          </cell>
          <cell r="EZ67">
            <v>209790.62668862945</v>
          </cell>
          <cell r="FA67">
            <v>139628.25179703516</v>
          </cell>
          <cell r="FB67">
            <v>193602.6763606125</v>
          </cell>
          <cell r="FC67">
            <v>218399.16711332</v>
          </cell>
          <cell r="FD67">
            <v>170475.94873230759</v>
          </cell>
          <cell r="FE67">
            <v>236074.72014678374</v>
          </cell>
          <cell r="FF67">
            <v>211120.94564560769</v>
          </cell>
          <cell r="FG67">
            <v>19379.28266466083</v>
          </cell>
          <cell r="FH67">
            <v>254363.21885489358</v>
          </cell>
          <cell r="FI67">
            <v>245123.41062908137</v>
          </cell>
          <cell r="FJ67">
            <v>216753.98765025078</v>
          </cell>
          <cell r="FK67">
            <v>208533.91367909661</v>
          </cell>
          <cell r="FL67">
            <v>227942.55589279204</v>
          </cell>
          <cell r="FM67">
            <v>156326.26451832155</v>
          </cell>
          <cell r="FN67">
            <v>194908.26417141629</v>
          </cell>
          <cell r="FO67">
            <v>220410.13939070184</v>
          </cell>
          <cell r="FP67">
            <v>170766.61612414167</v>
          </cell>
          <cell r="FQ67">
            <v>237960.99806405144</v>
          </cell>
          <cell r="FR67">
            <v>212672.77022897819</v>
          </cell>
          <cell r="FS67">
            <v>14948.524185051501</v>
          </cell>
          <cell r="FT67">
            <v>256980.75142355385</v>
          </cell>
          <cell r="FU67">
            <v>247687.0094888751</v>
          </cell>
          <cell r="FV67">
            <v>218496.7586705822</v>
          </cell>
          <cell r="FW67">
            <v>210537.31505396531</v>
          </cell>
        </row>
        <row r="68">
          <cell r="B68" t="str">
            <v>Co 248</v>
          </cell>
          <cell r="BH68">
            <v>58906.12</v>
          </cell>
          <cell r="BI68">
            <v>28086.86</v>
          </cell>
          <cell r="BJ68">
            <v>44479.360000000001</v>
          </cell>
          <cell r="BK68">
            <v>39652.300000000003</v>
          </cell>
          <cell r="BL68">
            <v>75554.960000000006</v>
          </cell>
          <cell r="BM68">
            <v>14188.5</v>
          </cell>
          <cell r="BN68">
            <v>29975.55</v>
          </cell>
          <cell r="BO68">
            <v>45544.787599999989</v>
          </cell>
          <cell r="BP68">
            <v>28619.532099999997</v>
          </cell>
          <cell r="BQ68">
            <v>41673.127191992047</v>
          </cell>
          <cell r="BR68">
            <v>36246.765058471967</v>
          </cell>
          <cell r="BS68">
            <v>69791.833908529428</v>
          </cell>
          <cell r="BT68">
            <v>61645.975323873907</v>
          </cell>
          <cell r="BU68">
            <v>31294.06787309661</v>
          </cell>
          <cell r="BV68">
            <v>47128.039047691462</v>
          </cell>
          <cell r="BW68">
            <v>40852.723382486838</v>
          </cell>
          <cell r="BX68">
            <v>76592.464136788025</v>
          </cell>
          <cell r="BY68">
            <v>15121.677839252945</v>
          </cell>
          <cell r="BZ68">
            <v>30752.979463904412</v>
          </cell>
          <cell r="CA68">
            <v>45305.363837382647</v>
          </cell>
          <cell r="CB68">
            <v>28412.172402466633</v>
          </cell>
          <cell r="CC68">
            <v>40825.749110548823</v>
          </cell>
          <cell r="CD68">
            <v>35393.810428971614</v>
          </cell>
          <cell r="CE68">
            <v>69331.253880385571</v>
          </cell>
          <cell r="CF68">
            <v>54995.129359037644</v>
          </cell>
          <cell r="CG68">
            <v>25331.948934631371</v>
          </cell>
          <cell r="CH68">
            <v>40460.353969154574</v>
          </cell>
          <cell r="CI68">
            <v>34562.563360555083</v>
          </cell>
          <cell r="CJ68">
            <v>70093.159413799498</v>
          </cell>
          <cell r="CK68">
            <v>8069.7808441762827</v>
          </cell>
          <cell r="CL68">
            <v>23468.460111936234</v>
          </cell>
          <cell r="CM68">
            <v>37919.353796747688</v>
          </cell>
          <cell r="CN68">
            <v>21224.957756297379</v>
          </cell>
          <cell r="CO68">
            <v>33464.765928924229</v>
          </cell>
          <cell r="CP68">
            <v>28192.01466073902</v>
          </cell>
          <cell r="CQ68">
            <v>62363.456216368533</v>
          </cell>
          <cell r="CR68">
            <v>50694.786835261926</v>
          </cell>
          <cell r="CS68">
            <v>20506.089410614055</v>
          </cell>
          <cell r="CT68">
            <v>35863.818465392294</v>
          </cell>
          <cell r="CU68">
            <v>31106.395543611499</v>
          </cell>
          <cell r="CV68">
            <v>67332.155689534295</v>
          </cell>
          <cell r="CW68">
            <v>8888.8415920043044</v>
          </cell>
          <cell r="CX68">
            <v>24571.974054913568</v>
          </cell>
          <cell r="CY68">
            <v>39257.049510260171</v>
          </cell>
          <cell r="CZ68">
            <v>22241.240007474618</v>
          </cell>
          <cell r="DA68">
            <v>34722.536784486481</v>
          </cell>
          <cell r="DB68">
            <v>29342.693116438953</v>
          </cell>
          <cell r="DC68">
            <v>63746.199222024377</v>
          </cell>
          <cell r="DD68">
            <v>52260.830400250758</v>
          </cell>
          <cell r="DE68">
            <v>21537.650381434847</v>
          </cell>
          <cell r="DF68">
            <v>37127.082145607324</v>
          </cell>
          <cell r="DG68">
            <v>31164.829269809248</v>
          </cell>
          <cell r="DH68">
            <v>61724.187683687138</v>
          </cell>
          <cell r="DI68">
            <v>9822.6960325112232</v>
          </cell>
          <cell r="DJ68">
            <v>25795.266547265535</v>
          </cell>
          <cell r="DK68">
            <v>40718.871702318967</v>
          </cell>
          <cell r="DL68">
            <v>23375.060960531402</v>
          </cell>
          <cell r="DM68">
            <v>36102.572839984547</v>
          </cell>
          <cell r="DN68">
            <v>30613.475907444787</v>
          </cell>
          <cell r="DO68">
            <v>65693.328837451918</v>
          </cell>
          <cell r="DP68">
            <v>53953.179066463315</v>
          </cell>
          <cell r="DQ68">
            <v>22687.388157088128</v>
          </cell>
          <cell r="DR68">
            <v>38510.894105132167</v>
          </cell>
          <cell r="DS68">
            <v>33777.136399428411</v>
          </cell>
          <cell r="DT68">
            <v>71306.294529111707</v>
          </cell>
          <cell r="DU68">
            <v>10731.734825226951</v>
          </cell>
          <cell r="DV68">
            <v>26999.031858340088</v>
          </cell>
          <cell r="DW68">
            <v>42165.554312850887</v>
          </cell>
          <cell r="DX68">
            <v>24487.074661523897</v>
          </cell>
          <cell r="DY68">
            <v>37465.627982146492</v>
          </cell>
          <cell r="DZ68">
            <v>31865.489651697339</v>
          </cell>
          <cell r="EA68">
            <v>67634.861645089826</v>
          </cell>
          <cell r="EB68">
            <v>55632.844222352505</v>
          </cell>
          <cell r="EC68">
            <v>23815.266399254113</v>
          </cell>
          <cell r="ED68">
            <v>39875.421200247249</v>
          </cell>
          <cell r="EE68">
            <v>33856.713512813745</v>
          </cell>
          <cell r="EF68">
            <v>65744.562558182326</v>
          </cell>
          <cell r="EG68">
            <v>10661.715781669329</v>
          </cell>
          <cell r="EH68">
            <v>27228.423994018391</v>
          </cell>
          <cell r="EI68">
            <v>42642.014721789812</v>
          </cell>
          <cell r="EJ68">
            <v>24623.040597752864</v>
          </cell>
          <cell r="EK68">
            <v>37858.040466634891</v>
          </cell>
          <cell r="EL68">
            <v>32143.629660161598</v>
          </cell>
          <cell r="EM68">
            <v>68615.931775880585</v>
          </cell>
          <cell r="EN68">
            <v>56345.235816434768</v>
          </cell>
          <cell r="EO68">
            <v>23967.290770527048</v>
          </cell>
          <cell r="EP68">
            <v>40265.979012629905</v>
          </cell>
          <cell r="EQ68">
            <v>35571.150985654705</v>
          </cell>
          <cell r="ER68">
            <v>74454.350421292329</v>
          </cell>
          <cell r="ES68">
            <v>11646.890772212333</v>
          </cell>
          <cell r="ET68">
            <v>28518.670954383015</v>
          </cell>
          <cell r="EU68">
            <v>44183.799145840509</v>
          </cell>
          <cell r="EV68">
            <v>25817.90773955622</v>
          </cell>
          <cell r="EW68">
            <v>39313.861160902619</v>
          </cell>
          <cell r="EX68">
            <v>33483.347161608159</v>
          </cell>
          <cell r="EY68">
            <v>70672.270413715451</v>
          </cell>
          <cell r="EZ68">
            <v>58125.216508219542</v>
          </cell>
          <cell r="FA68">
            <v>25177.975292139279</v>
          </cell>
          <cell r="FB68">
            <v>41717.720172657369</v>
          </cell>
          <cell r="FC68">
            <v>37061.555620281899</v>
          </cell>
          <cell r="FD68">
            <v>70329.507667246944</v>
          </cell>
          <cell r="FE68">
            <v>8795.4625912905758</v>
          </cell>
          <cell r="FF68">
            <v>25977.39046022814</v>
          </cell>
          <cell r="FG68">
            <v>43964.105558983101</v>
          </cell>
          <cell r="FH68">
            <v>25245.212026263223</v>
          </cell>
          <cell r="FI68">
            <v>39006.762512271191</v>
          </cell>
          <cell r="FJ68">
            <v>33057.74105648043</v>
          </cell>
          <cell r="FK68">
            <v>70977.647460778768</v>
          </cell>
          <cell r="FL68">
            <v>59843.065473928189</v>
          </cell>
          <cell r="FM68">
            <v>26317.673574931599</v>
          </cell>
          <cell r="FN68">
            <v>43100.736033607041</v>
          </cell>
          <cell r="FO68">
            <v>37029.354590837262</v>
          </cell>
          <cell r="FP68">
            <v>77319.397096937173</v>
          </cell>
          <cell r="FQ68">
            <v>8372.7306332617081</v>
          </cell>
          <cell r="FR68">
            <v>25870.210538660307</v>
          </cell>
          <cell r="FS68">
            <v>44179.194084330979</v>
          </cell>
          <cell r="FT68">
            <v>25100.16813508921</v>
          </cell>
          <cell r="FU68">
            <v>39133.020937095927</v>
          </cell>
          <cell r="FV68">
            <v>33063.461682325476</v>
          </cell>
          <cell r="FW68">
            <v>71727.749080089459</v>
          </cell>
        </row>
        <row r="69">
          <cell r="B69" t="str">
            <v>Co 249</v>
          </cell>
          <cell r="BH69">
            <v>26798.77</v>
          </cell>
          <cell r="BI69">
            <v>22636.799999999999</v>
          </cell>
          <cell r="BJ69">
            <v>35384.65</v>
          </cell>
          <cell r="BK69">
            <v>38747.550000000003</v>
          </cell>
          <cell r="BL69">
            <v>32893.440000000002</v>
          </cell>
          <cell r="BM69">
            <v>21858.7</v>
          </cell>
          <cell r="BN69">
            <v>27926.77</v>
          </cell>
          <cell r="BO69">
            <v>8087.156999999992</v>
          </cell>
          <cell r="BP69">
            <v>22386.468000000001</v>
          </cell>
          <cell r="BQ69">
            <v>30478.348732774451</v>
          </cell>
          <cell r="BR69">
            <v>27295.786379954814</v>
          </cell>
          <cell r="BS69">
            <v>24349.668799966807</v>
          </cell>
          <cell r="BT69">
            <v>38567.917209295956</v>
          </cell>
          <cell r="BU69">
            <v>33997.175631584716</v>
          </cell>
          <cell r="BV69">
            <v>50078.382222066233</v>
          </cell>
          <cell r="BW69">
            <v>53323.272515063414</v>
          </cell>
          <cell r="BX69">
            <v>47581.773453048911</v>
          </cell>
          <cell r="BY69">
            <v>36534.452670599749</v>
          </cell>
          <cell r="BZ69">
            <v>42494.497820310258</v>
          </cell>
          <cell r="CA69">
            <v>20682.051303409899</v>
          </cell>
          <cell r="CB69">
            <v>24947.094494633704</v>
          </cell>
          <cell r="CC69">
            <v>32362.569886878955</v>
          </cell>
          <cell r="CD69">
            <v>29179.69613616378</v>
          </cell>
          <cell r="CE69">
            <v>26617.025341849403</v>
          </cell>
          <cell r="CF69">
            <v>39934.159251704652</v>
          </cell>
          <cell r="CG69">
            <v>34936.103599818685</v>
          </cell>
          <cell r="CH69">
            <v>43537.253488435766</v>
          </cell>
          <cell r="CI69">
            <v>47343.206781653884</v>
          </cell>
          <cell r="CJ69">
            <v>41723.645470613243</v>
          </cell>
          <cell r="CK69">
            <v>35598.618285421166</v>
          </cell>
          <cell r="CL69">
            <v>41524.179440206259</v>
          </cell>
          <cell r="CM69">
            <v>19531.083696192574</v>
          </cell>
          <cell r="CN69">
            <v>23874.381809243823</v>
          </cell>
          <cell r="CO69">
            <v>31270.742085277729</v>
          </cell>
          <cell r="CP69">
            <v>28088.499514211413</v>
          </cell>
          <cell r="CQ69">
            <v>25913.634162685274</v>
          </cell>
          <cell r="CR69">
            <v>40894.417475837814</v>
          </cell>
          <cell r="CS69">
            <v>35649.713895580382</v>
          </cell>
          <cell r="CT69">
            <v>44522.930960323531</v>
          </cell>
          <cell r="CU69">
            <v>49118.374489292532</v>
          </cell>
          <cell r="CV69">
            <v>43428.227270116055</v>
          </cell>
          <cell r="CW69">
            <v>37204.131229492981</v>
          </cell>
          <cell r="CX69">
            <v>43236.387137685677</v>
          </cell>
          <cell r="CY69">
            <v>15620.717111381753</v>
          </cell>
          <cell r="CZ69">
            <v>20077.60245824205</v>
          </cell>
          <cell r="DA69">
            <v>27615.359465728267</v>
          </cell>
          <cell r="DB69">
            <v>24369.727412423417</v>
          </cell>
          <cell r="DC69">
            <v>23614.208407648832</v>
          </cell>
          <cell r="DD69">
            <v>37518.897045817066</v>
          </cell>
          <cell r="DE69">
            <v>32018.211651593971</v>
          </cell>
          <cell r="DF69">
            <v>46172.156844715035</v>
          </cell>
          <cell r="DG69">
            <v>50869.916386876757</v>
          </cell>
          <cell r="DH69">
            <v>45108.791687548393</v>
          </cell>
          <cell r="DI69">
            <v>33784.358049858376</v>
          </cell>
          <cell r="DJ69">
            <v>39925.317787159816</v>
          </cell>
          <cell r="DK69">
            <v>19684.911261594869</v>
          </cell>
          <cell r="DL69">
            <v>23347.373033917633</v>
          </cell>
          <cell r="DM69">
            <v>31029.634778172578</v>
          </cell>
          <cell r="DN69">
            <v>27719.383034618906</v>
          </cell>
          <cell r="DO69">
            <v>24945.084006519028</v>
          </cell>
          <cell r="DP69">
            <v>39219.076848589975</v>
          </cell>
          <cell r="DQ69">
            <v>33452.766391668134</v>
          </cell>
          <cell r="DR69">
            <v>48045.905600518017</v>
          </cell>
          <cell r="DS69">
            <v>51255.383624103197</v>
          </cell>
          <cell r="DT69">
            <v>45423.401529156785</v>
          </cell>
          <cell r="DU69">
            <v>33847.54509487607</v>
          </cell>
          <cell r="DV69">
            <v>40098.562102133059</v>
          </cell>
          <cell r="DW69">
            <v>19397.154666892951</v>
          </cell>
          <cell r="DX69">
            <v>23152.594186472008</v>
          </cell>
          <cell r="DY69">
            <v>30730.478502970931</v>
          </cell>
          <cell r="DZ69">
            <v>27354.769127036736</v>
          </cell>
          <cell r="EA69">
            <v>24502.556539400379</v>
          </cell>
          <cell r="EB69">
            <v>39153.969587837179</v>
          </cell>
          <cell r="EC69">
            <v>33112.249559799209</v>
          </cell>
          <cell r="ED69">
            <v>48157.840961688518</v>
          </cell>
          <cell r="EE69">
            <v>53094.073071180246</v>
          </cell>
          <cell r="EF69">
            <v>47191.133598238812</v>
          </cell>
          <cell r="EG69">
            <v>35357.633361931032</v>
          </cell>
          <cell r="EH69">
            <v>41720.965899470117</v>
          </cell>
          <cell r="EI69">
            <v>20548.911808454897</v>
          </cell>
          <cell r="EJ69">
            <v>24399.26983394225</v>
          </cell>
          <cell r="EK69">
            <v>32309.713827116997</v>
          </cell>
          <cell r="EL69">
            <v>28866.739929392963</v>
          </cell>
          <cell r="EM69">
            <v>25934.364815735578</v>
          </cell>
          <cell r="EN69">
            <v>40972.73333822428</v>
          </cell>
          <cell r="EO69">
            <v>34645.073554036848</v>
          </cell>
          <cell r="EP69">
            <v>50157.209779778466</v>
          </cell>
          <cell r="EQ69">
            <v>55193.059925454567</v>
          </cell>
          <cell r="ER69">
            <v>49219.10695063528</v>
          </cell>
          <cell r="ES69">
            <v>37122.467673695632</v>
          </cell>
          <cell r="ET69">
            <v>43599.549248678944</v>
          </cell>
          <cell r="EU69">
            <v>21947.195441369026</v>
          </cell>
          <cell r="EV69">
            <v>19519.519322353852</v>
          </cell>
          <cell r="EW69">
            <v>33829.384544152388</v>
          </cell>
          <cell r="EX69">
            <v>30317.404561936579</v>
          </cell>
          <cell r="EY69">
            <v>27303.015560654632</v>
          </cell>
          <cell r="EZ69">
            <v>42737.643092578379</v>
          </cell>
          <cell r="FA69">
            <v>36113.37045046725</v>
          </cell>
          <cell r="FB69">
            <v>52106.355818253323</v>
          </cell>
          <cell r="FC69">
            <v>57248.114390381772</v>
          </cell>
          <cell r="FD69">
            <v>51203.156546420279</v>
          </cell>
          <cell r="FE69">
            <v>38837.110366383538</v>
          </cell>
          <cell r="FF69">
            <v>45430.022991702266</v>
          </cell>
          <cell r="FG69">
            <v>23286.776462439375</v>
          </cell>
          <cell r="FH69">
            <v>27206.603190591879</v>
          </cell>
          <cell r="FI69">
            <v>35605.601055294333</v>
          </cell>
          <cell r="FJ69">
            <v>32023.676302760476</v>
          </cell>
          <cell r="FK69">
            <v>28924.446635499728</v>
          </cell>
          <cell r="FL69">
            <v>44765.420421477029</v>
          </cell>
          <cell r="FM69">
            <v>37833.285312068343</v>
          </cell>
          <cell r="FN69">
            <v>54322.040973938048</v>
          </cell>
          <cell r="FO69">
            <v>57682.186874983832</v>
          </cell>
          <cell r="FP69">
            <v>51566.437594270239</v>
          </cell>
          <cell r="FQ69">
            <v>38924.544029446028</v>
          </cell>
          <cell r="FR69">
            <v>45635.410577978648</v>
          </cell>
          <cell r="FS69">
            <v>22990.878853866641</v>
          </cell>
          <cell r="FT69">
            <v>27010.751003241137</v>
          </cell>
          <cell r="FU69">
            <v>35569.815407420814</v>
          </cell>
          <cell r="FV69">
            <v>31916.537057591195</v>
          </cell>
          <cell r="FW69">
            <v>28730.071682774345</v>
          </cell>
        </row>
        <row r="70">
          <cell r="B70" t="str">
            <v>Co 402</v>
          </cell>
          <cell r="BH70">
            <v>3436.53</v>
          </cell>
          <cell r="BI70">
            <v>1380.66</v>
          </cell>
          <cell r="BJ70">
            <v>2772.2</v>
          </cell>
          <cell r="BK70">
            <v>5339.16</v>
          </cell>
          <cell r="BL70">
            <v>607.65000000000055</v>
          </cell>
          <cell r="BM70">
            <v>4864.62</v>
          </cell>
          <cell r="BN70">
            <v>3959.14</v>
          </cell>
          <cell r="BO70">
            <v>11332.132399999999</v>
          </cell>
          <cell r="BP70">
            <v>-4295.7861000000003</v>
          </cell>
          <cell r="BQ70">
            <v>6250.7067620707403</v>
          </cell>
          <cell r="BR70">
            <v>-4367.6389854179506</v>
          </cell>
          <cell r="BS70">
            <v>7562.9961172390913</v>
          </cell>
          <cell r="BT70">
            <v>3336.1697158422412</v>
          </cell>
          <cell r="BU70">
            <v>1291.6379054945592</v>
          </cell>
          <cell r="BV70">
            <v>2664.073137535358</v>
          </cell>
          <cell r="BW70">
            <v>5293.2811054126387</v>
          </cell>
          <cell r="BX70">
            <v>488.43932710148238</v>
          </cell>
          <cell r="BY70">
            <v>4758.6687008084018</v>
          </cell>
          <cell r="BZ70">
            <v>3861.5925497266389</v>
          </cell>
          <cell r="CA70">
            <v>11281.190238397201</v>
          </cell>
          <cell r="CB70">
            <v>-4336.4970173940037</v>
          </cell>
          <cell r="CC70">
            <v>6160.7901780198508</v>
          </cell>
          <cell r="CD70">
            <v>-4455.4474316054648</v>
          </cell>
          <cell r="CE70">
            <v>7501.9628536788359</v>
          </cell>
          <cell r="CF70">
            <v>3186.6616827363587</v>
          </cell>
          <cell r="CG70">
            <v>1154.1691008012886</v>
          </cell>
          <cell r="CH70">
            <v>2507.0435930697013</v>
          </cell>
          <cell r="CI70">
            <v>5200.4838904058643</v>
          </cell>
          <cell r="CJ70">
            <v>319.7159598622784</v>
          </cell>
          <cell r="CK70">
            <v>3654.005992520908</v>
          </cell>
          <cell r="CL70">
            <v>2765.942293707616</v>
          </cell>
          <cell r="CM70">
            <v>10182.598521106655</v>
          </cell>
          <cell r="CN70">
            <v>-5424.308075564637</v>
          </cell>
          <cell r="CO70">
            <v>5067.9348719460595</v>
          </cell>
          <cell r="CP70">
            <v>-5545.496479619962</v>
          </cell>
          <cell r="CQ70">
            <v>6439.3386345549843</v>
          </cell>
          <cell r="CR70">
            <v>2395.8786767551028</v>
          </cell>
          <cell r="CS70">
            <v>326.53939456934313</v>
          </cell>
          <cell r="CT70">
            <v>1699.7598420165959</v>
          </cell>
          <cell r="CU70">
            <v>4469.3626633971653</v>
          </cell>
          <cell r="CV70">
            <v>-534.99837398100681</v>
          </cell>
          <cell r="CW70">
            <v>3589.4166183237485</v>
          </cell>
          <cell r="CX70">
            <v>2686.3596423870822</v>
          </cell>
          <cell r="CY70">
            <v>10249.197599146333</v>
          </cell>
          <cell r="CZ70">
            <v>-5666.138119448864</v>
          </cell>
          <cell r="DA70">
            <v>5034.4043311004534</v>
          </cell>
          <cell r="DB70">
            <v>-5791.0196542173744</v>
          </cell>
          <cell r="DC70">
            <v>6400.6783438752773</v>
          </cell>
          <cell r="DD70">
            <v>2306.4717166425362</v>
          </cell>
          <cell r="DE70">
            <v>199.91983620634892</v>
          </cell>
          <cell r="DF70">
            <v>1593.6902323151025</v>
          </cell>
          <cell r="DG70">
            <v>4441.1623508559096</v>
          </cell>
          <cell r="DH70">
            <v>-689.81411122514146</v>
          </cell>
          <cell r="DI70">
            <v>11852.79720871797</v>
          </cell>
          <cell r="DJ70">
            <v>10934.784030316427</v>
          </cell>
          <cell r="DK70">
            <v>18645.992536307538</v>
          </cell>
          <cell r="DL70">
            <v>2416.6531819525726</v>
          </cell>
          <cell r="DM70">
            <v>13329.614168657783</v>
          </cell>
          <cell r="DN70">
            <v>2288.5022666229333</v>
          </cell>
          <cell r="DO70">
            <v>14722.77881464782</v>
          </cell>
          <cell r="DP70">
            <v>10544.324232005425</v>
          </cell>
          <cell r="DQ70">
            <v>8400.1656077780244</v>
          </cell>
          <cell r="DR70">
            <v>9814.6895296126786</v>
          </cell>
          <cell r="DS70">
            <v>12742.509735796009</v>
          </cell>
          <cell r="DT70">
            <v>7481.1203680045146</v>
          </cell>
          <cell r="DU70">
            <v>12027.250240702619</v>
          </cell>
          <cell r="DV70">
            <v>11094.075131718968</v>
          </cell>
          <cell r="DW70">
            <v>18957.122975261525</v>
          </cell>
          <cell r="DX70">
            <v>2406.6392417827392</v>
          </cell>
          <cell r="DY70">
            <v>13536.687111925083</v>
          </cell>
          <cell r="DZ70">
            <v>2275.5965113057455</v>
          </cell>
          <cell r="EA70">
            <v>14957.265097426938</v>
          </cell>
          <cell r="EB70">
            <v>10692.985965273549</v>
          </cell>
          <cell r="EC70">
            <v>8510.1432207824764</v>
          </cell>
          <cell r="ED70">
            <v>9945.8397972221719</v>
          </cell>
          <cell r="EE70">
            <v>12956.318102425887</v>
          </cell>
          <cell r="EF70">
            <v>7561.3131228494021</v>
          </cell>
          <cell r="EG70">
            <v>12203.157577598518</v>
          </cell>
          <cell r="EH70">
            <v>11254.827346097081</v>
          </cell>
          <cell r="EI70">
            <v>19272.742869158421</v>
          </cell>
          <cell r="EJ70">
            <v>2395.3006020816611</v>
          </cell>
          <cell r="EK70">
            <v>13745.786596081914</v>
          </cell>
          <cell r="EL70">
            <v>2260.7947404566703</v>
          </cell>
          <cell r="EM70">
            <v>15194.762891617022</v>
          </cell>
          <cell r="EN70">
            <v>10842.810570765643</v>
          </cell>
          <cell r="EO70">
            <v>8620.8720605049748</v>
          </cell>
          <cell r="EP70">
            <v>10077.71604522395</v>
          </cell>
          <cell r="EQ70">
            <v>13173.227405637688</v>
          </cell>
          <cell r="ER70">
            <v>7641.0822268985576</v>
          </cell>
          <cell r="ES70">
            <v>12380.931991475001</v>
          </cell>
          <cell r="ET70">
            <v>11417.017155487043</v>
          </cell>
          <cell r="EU70">
            <v>19592.890980539094</v>
          </cell>
          <cell r="EV70">
            <v>2382.071965682575</v>
          </cell>
          <cell r="EW70">
            <v>13957.827122343264</v>
          </cell>
          <cell r="EX70">
            <v>2243.5698380727354</v>
          </cell>
          <cell r="EY70">
            <v>15435.282905743266</v>
          </cell>
          <cell r="EZ70">
            <v>10993.766576196656</v>
          </cell>
          <cell r="FA70">
            <v>8732.0870029714824</v>
          </cell>
          <cell r="FB70">
            <v>10210.070647218648</v>
          </cell>
          <cell r="FC70">
            <v>13393.264168655996</v>
          </cell>
          <cell r="FD70">
            <v>7720.359900118453</v>
          </cell>
          <cell r="FE70">
            <v>12560.331035246922</v>
          </cell>
          <cell r="FF70">
            <v>11580.418380622988</v>
          </cell>
          <cell r="FG70">
            <v>19917.602376318457</v>
          </cell>
          <cell r="FH70">
            <v>2366.8654627083051</v>
          </cell>
          <cell r="FI70">
            <v>14172.340097951848</v>
          </cell>
          <cell r="FJ70">
            <v>2224.7177722180977</v>
          </cell>
          <cell r="FK70">
            <v>15678.827962928317</v>
          </cell>
          <cell r="FL70">
            <v>11145.821041056999</v>
          </cell>
          <cell r="FM70">
            <v>8843.7452571273188</v>
          </cell>
          <cell r="FN70">
            <v>10343.271669401951</v>
          </cell>
          <cell r="FO70">
            <v>13616.455834682938</v>
          </cell>
          <cell r="FP70">
            <v>7799.0724086037935</v>
          </cell>
          <cell r="FQ70">
            <v>12741.324824634696</v>
          </cell>
          <cell r="FR70">
            <v>11745.413210780744</v>
          </cell>
          <cell r="FS70">
            <v>20246.9108469036</v>
          </cell>
          <cell r="FT70">
            <v>2349.5837429942858</v>
          </cell>
          <cell r="FU70">
            <v>14389.322442334656</v>
          </cell>
          <cell r="FV70">
            <v>2203.693896351142</v>
          </cell>
          <cell r="FW70">
            <v>15925.409718476792</v>
          </cell>
        </row>
        <row r="71">
          <cell r="B71" t="str">
            <v>Co 403</v>
          </cell>
          <cell r="BH71">
            <v>14402.33</v>
          </cell>
          <cell r="BI71">
            <v>3663.640000000014</v>
          </cell>
          <cell r="BJ71">
            <v>27977.34</v>
          </cell>
          <cell r="BK71">
            <v>20758.12</v>
          </cell>
          <cell r="BL71">
            <v>-8183.8199999999852</v>
          </cell>
          <cell r="BM71">
            <v>2027.95</v>
          </cell>
          <cell r="BN71">
            <v>4870.2699999999895</v>
          </cell>
          <cell r="BO71">
            <v>9071.651600000012</v>
          </cell>
          <cell r="BP71">
            <v>20896.677000000011</v>
          </cell>
          <cell r="BQ71">
            <v>19470.281004316494</v>
          </cell>
          <cell r="BR71">
            <v>11679.196007229424</v>
          </cell>
          <cell r="BS71">
            <v>23860.896683655956</v>
          </cell>
          <cell r="BT71">
            <v>26662.809466583509</v>
          </cell>
          <cell r="BU71">
            <v>15772.118800735036</v>
          </cell>
          <cell r="BV71">
            <v>27226.689217942207</v>
          </cell>
          <cell r="BW71">
            <v>19881.39897212269</v>
          </cell>
          <cell r="BX71">
            <v>-9880.9335859777202</v>
          </cell>
          <cell r="BY71">
            <v>583.23762893593812</v>
          </cell>
          <cell r="BZ71">
            <v>3378.6236715880077</v>
          </cell>
          <cell r="CA71">
            <v>8112.304589418869</v>
          </cell>
          <cell r="CB71">
            <v>19934.416038253577</v>
          </cell>
          <cell r="CC71">
            <v>18286.830685159643</v>
          </cell>
          <cell r="CD71">
            <v>10268.030664576116</v>
          </cell>
          <cell r="CE71">
            <v>22819.38786488444</v>
          </cell>
          <cell r="CF71">
            <v>11669.838354893742</v>
          </cell>
          <cell r="CG71">
            <v>622.53203558582754</v>
          </cell>
          <cell r="CH71">
            <v>25499.33543292596</v>
          </cell>
          <cell r="CI71">
            <v>18024.905912492526</v>
          </cell>
          <cell r="CJ71">
            <v>750.84446620711242</v>
          </cell>
          <cell r="CK71">
            <v>11475.691660499695</v>
          </cell>
          <cell r="CL71">
            <v>14223.188177111282</v>
          </cell>
          <cell r="CM71">
            <v>19183.664644416327</v>
          </cell>
          <cell r="CN71">
            <v>31004.254053706594</v>
          </cell>
          <cell r="CO71">
            <v>29420.140714272544</v>
          </cell>
          <cell r="CP71">
            <v>21168.067647911666</v>
          </cell>
          <cell r="CQ71">
            <v>34097.55573815987</v>
          </cell>
          <cell r="CR71">
            <v>24525.167996639058</v>
          </cell>
          <cell r="CS71">
            <v>13203.482189684844</v>
          </cell>
          <cell r="CT71">
            <v>38741.691440207112</v>
          </cell>
          <cell r="CU71">
            <v>31073.354106806088</v>
          </cell>
          <cell r="CV71">
            <v>-36.22255672319443</v>
          </cell>
          <cell r="CW71">
            <v>10992.303364980296</v>
          </cell>
          <cell r="CX71">
            <v>36473.804914264809</v>
          </cell>
          <cell r="CY71">
            <v>41602.610347982423</v>
          </cell>
          <cell r="CZ71">
            <v>53658.917144145962</v>
          </cell>
          <cell r="DA71">
            <v>52065.113686389552</v>
          </cell>
          <cell r="DB71">
            <v>43567.237115225842</v>
          </cell>
          <cell r="DC71">
            <v>56621.016005370097</v>
          </cell>
          <cell r="DD71">
            <v>47112.187316146039</v>
          </cell>
          <cell r="DE71">
            <v>35508.774108638943</v>
          </cell>
          <cell r="DF71">
            <v>61726.528179979417</v>
          </cell>
          <cell r="DG71">
            <v>53859.072327360329</v>
          </cell>
          <cell r="DH71">
            <v>21832.566584803135</v>
          </cell>
          <cell r="DI71">
            <v>33173.778761481313</v>
          </cell>
          <cell r="DJ71">
            <v>36419.394549379926</v>
          </cell>
          <cell r="DK71">
            <v>41722.43278605146</v>
          </cell>
          <cell r="DL71">
            <v>54019.152906407369</v>
          </cell>
          <cell r="DM71">
            <v>52416.122895480119</v>
          </cell>
          <cell r="DN71">
            <v>43666.130620523196</v>
          </cell>
          <cell r="DO71">
            <v>57045.585378676333</v>
          </cell>
          <cell r="DP71">
            <v>47405.037765859233</v>
          </cell>
          <cell r="DQ71">
            <v>35512.384112898537</v>
          </cell>
          <cell r="DR71">
            <v>62428.338017975431</v>
          </cell>
          <cell r="DS71">
            <v>54356.40268658338</v>
          </cell>
          <cell r="DT71">
            <v>21385.790036637787</v>
          </cell>
          <cell r="DU71">
            <v>33048.916797264304</v>
          </cell>
          <cell r="DV71">
            <v>42815.838321187417</v>
          </cell>
          <cell r="DW71">
            <v>48680.844277374883</v>
          </cell>
          <cell r="DX71">
            <v>61222.292330174299</v>
          </cell>
          <cell r="DY71">
            <v>59610.998708628351</v>
          </cell>
          <cell r="DZ71">
            <v>50600.39088954535</v>
          </cell>
          <cell r="EA71">
            <v>64314.954680097624</v>
          </cell>
          <cell r="EB71">
            <v>54234.01862374341</v>
          </cell>
          <cell r="EC71">
            <v>42044.85804733407</v>
          </cell>
          <cell r="ED71">
            <v>70128.614443157305</v>
          </cell>
          <cell r="EE71">
            <v>61846.487470714572</v>
          </cell>
          <cell r="EF71">
            <v>27675.856629096335</v>
          </cell>
          <cell r="EG71">
            <v>39538.094089080201</v>
          </cell>
          <cell r="EH71">
            <v>42906.316552843258</v>
          </cell>
          <cell r="EI71">
            <v>48969.140364584804</v>
          </cell>
          <cell r="EJ71">
            <v>61761.13366702362</v>
          </cell>
          <cell r="EK71">
            <v>60141.183819336831</v>
          </cell>
          <cell r="EL71">
            <v>50863.128766011476</v>
          </cell>
          <cell r="EM71">
            <v>64920.568205744159</v>
          </cell>
          <cell r="EN71">
            <v>54696.034756056353</v>
          </cell>
          <cell r="EO71">
            <v>42202.683437908796</v>
          </cell>
          <cell r="EP71">
            <v>71037.036933029463</v>
          </cell>
          <cell r="EQ71">
            <v>62539.278634184913</v>
          </cell>
          <cell r="ER71">
            <v>27360.868652717298</v>
          </cell>
          <cell r="ES71">
            <v>36907.5427631075</v>
          </cell>
          <cell r="ET71">
            <v>40323.859523809573</v>
          </cell>
          <cell r="EU71">
            <v>46591.795043943916</v>
          </cell>
          <cell r="EV71">
            <v>59638.842543574137</v>
          </cell>
          <cell r="EW71">
            <v>58011.242924940569</v>
          </cell>
          <cell r="EX71">
            <v>48457.300598429109</v>
          </cell>
          <cell r="EY71">
            <v>62867.021331105192</v>
          </cell>
          <cell r="EZ71">
            <v>52496.840199105995</v>
          </cell>
          <cell r="FA71">
            <v>39691.401357542723</v>
          </cell>
          <cell r="FB71">
            <v>69297.034163441524</v>
          </cell>
          <cell r="FC71">
            <v>60577.827631774751</v>
          </cell>
          <cell r="FD71">
            <v>24361.760193488677</v>
          </cell>
          <cell r="FE71">
            <v>36687.161924713029</v>
          </cell>
          <cell r="FF71">
            <v>40151.951614553866</v>
          </cell>
          <cell r="FG71">
            <v>46632.026148717094</v>
          </cell>
          <cell r="FH71">
            <v>59939.215672099308</v>
          </cell>
          <cell r="FI71">
            <v>58304.539162117188</v>
          </cell>
          <cell r="FJ71">
            <v>48466.470433320603</v>
          </cell>
          <cell r="FK71">
            <v>63237.646500926421</v>
          </cell>
          <cell r="FL71">
            <v>52720.278691388274</v>
          </cell>
          <cell r="FM71">
            <v>39594.835915889824</v>
          </cell>
          <cell r="FN71">
            <v>69992.807053903089</v>
          </cell>
          <cell r="FO71">
            <v>61046.391725436624</v>
          </cell>
          <cell r="FP71">
            <v>23761.685153262719</v>
          </cell>
          <cell r="FQ71">
            <v>53100.834492062844</v>
          </cell>
          <cell r="FR71">
            <v>56614.282957630523</v>
          </cell>
          <cell r="FS71">
            <v>63314.167726248881</v>
          </cell>
          <cell r="FT71">
            <v>76886.24500173147</v>
          </cell>
          <cell r="FU71">
            <v>75245.556633958331</v>
          </cell>
          <cell r="FV71">
            <v>65114.46518480235</v>
          </cell>
          <cell r="FW71">
            <v>80256.953156058953</v>
          </cell>
        </row>
        <row r="72">
          <cell r="B72" t="str">
            <v>Co 406</v>
          </cell>
          <cell r="BH72">
            <v>-9292.3099999999831</v>
          </cell>
          <cell r="BI72">
            <v>38301.160000000003</v>
          </cell>
          <cell r="BJ72">
            <v>-67234.37</v>
          </cell>
          <cell r="BK72">
            <v>13200.53</v>
          </cell>
          <cell r="BL72">
            <v>-368.05000000000291</v>
          </cell>
          <cell r="BM72">
            <v>12466.3</v>
          </cell>
          <cell r="BN72">
            <v>67396.56</v>
          </cell>
          <cell r="BO72">
            <v>31894.164600000004</v>
          </cell>
          <cell r="BP72">
            <v>11466.627500000002</v>
          </cell>
          <cell r="BQ72">
            <v>27887.961511317</v>
          </cell>
          <cell r="BR72">
            <v>17664.368182296152</v>
          </cell>
          <cell r="BS72">
            <v>18478.494601024708</v>
          </cell>
          <cell r="BT72">
            <v>-11512.941780378445</v>
          </cell>
          <cell r="BU72">
            <v>37438.056230107162</v>
          </cell>
          <cell r="BV72">
            <v>-71540.663099941637</v>
          </cell>
          <cell r="BW72">
            <v>11536.908966080955</v>
          </cell>
          <cell r="BX72">
            <v>-2862.4813013773964</v>
          </cell>
          <cell r="BY72">
            <v>10927.396180656287</v>
          </cell>
          <cell r="BZ72">
            <v>66515.139762554623</v>
          </cell>
          <cell r="CA72">
            <v>31435.432868243603</v>
          </cell>
          <cell r="CB72">
            <v>11016.816758102621</v>
          </cell>
          <cell r="CC72">
            <v>26415.483062485699</v>
          </cell>
          <cell r="CD72">
            <v>16113.85011367299</v>
          </cell>
          <cell r="CE72">
            <v>17558.190743234969</v>
          </cell>
          <cell r="CF72">
            <v>-14714.382527830559</v>
          </cell>
          <cell r="CG72">
            <v>68291.361671749546</v>
          </cell>
          <cell r="CH72">
            <v>-44232.57106341832</v>
          </cell>
          <cell r="CI72">
            <v>41568.468826043012</v>
          </cell>
          <cell r="CJ72">
            <v>26314.048978471066</v>
          </cell>
          <cell r="CK72">
            <v>41089.60588352292</v>
          </cell>
          <cell r="CL72">
            <v>97355.778384788078</v>
          </cell>
          <cell r="CM72">
            <v>61691.9887433853</v>
          </cell>
          <cell r="CN72">
            <v>41285.173928530043</v>
          </cell>
          <cell r="CO72">
            <v>56557.797018993617</v>
          </cell>
          <cell r="CP72">
            <v>46177.898765850623</v>
          </cell>
          <cell r="CQ72">
            <v>48262.849155064803</v>
          </cell>
          <cell r="CR72">
            <v>17230.985879859974</v>
          </cell>
          <cell r="CS72">
            <v>68985.060803790329</v>
          </cell>
          <cell r="CT72">
            <v>-47006.265371769055</v>
          </cell>
          <cell r="CU72">
            <v>41445.558380908769</v>
          </cell>
          <cell r="CV72">
            <v>25592.861711444712</v>
          </cell>
          <cell r="CW72">
            <v>41002.050907689787</v>
          </cell>
          <cell r="CX72">
            <v>98626.741728521069</v>
          </cell>
          <cell r="CY72">
            <v>62020.338164687026</v>
          </cell>
          <cell r="CZ72">
            <v>41210.012950323682</v>
          </cell>
          <cell r="DA72">
            <v>56745.039732608202</v>
          </cell>
          <cell r="DB72">
            <v>46130.526425980395</v>
          </cell>
          <cell r="DC72">
            <v>47636.509955479894</v>
          </cell>
          <cell r="DD72">
            <v>16390.885008846162</v>
          </cell>
          <cell r="DE72">
            <v>97667.530230895398</v>
          </cell>
          <cell r="DF72">
            <v>-21897.317049146339</v>
          </cell>
          <cell r="DG72">
            <v>69286.603229576605</v>
          </cell>
          <cell r="DH72">
            <v>52814.606066242952</v>
          </cell>
          <cell r="DI72">
            <v>68880.511596097276</v>
          </cell>
          <cell r="DJ72">
            <v>127897.63585022521</v>
          </cell>
          <cell r="DK72">
            <v>90324.898907096096</v>
          </cell>
          <cell r="DL72">
            <v>69102.598933102767</v>
          </cell>
          <cell r="DM72">
            <v>84904.460234579994</v>
          </cell>
          <cell r="DN72">
            <v>74049.392677346565</v>
          </cell>
          <cell r="DO72">
            <v>75594.532230483266</v>
          </cell>
          <cell r="DP72">
            <v>43493.221679297319</v>
          </cell>
          <cell r="DQ72">
            <v>98910.997792544047</v>
          </cell>
          <cell r="DR72">
            <v>-24336.672080654069</v>
          </cell>
          <cell r="DS72">
            <v>69663.080241069154</v>
          </cell>
          <cell r="DT72">
            <v>52550.339128454652</v>
          </cell>
          <cell r="DU72">
            <v>69296.518024190664</v>
          </cell>
          <cell r="DV72">
            <v>129741.13019076295</v>
          </cell>
          <cell r="DW72">
            <v>91177.896984151681</v>
          </cell>
          <cell r="DX72">
            <v>69535.026782221888</v>
          </cell>
          <cell r="DY72">
            <v>85607.229444558048</v>
          </cell>
          <cell r="DZ72">
            <v>74506.440110660391</v>
          </cell>
          <cell r="EA72">
            <v>76091.269702399717</v>
          </cell>
          <cell r="EB72">
            <v>43109.297169863421</v>
          </cell>
          <cell r="EC72">
            <v>108492.6175911672</v>
          </cell>
          <cell r="ED72">
            <v>-18549.808552291273</v>
          </cell>
          <cell r="EE72">
            <v>78351.639917591747</v>
          </cell>
          <cell r="EF72">
            <v>60575.767055620454</v>
          </cell>
          <cell r="EG72">
            <v>78026.822745146463</v>
          </cell>
          <cell r="EH72">
            <v>139934.86715090819</v>
          </cell>
          <cell r="EI72">
            <v>100355.2824664217</v>
          </cell>
          <cell r="EJ72">
            <v>78284.046184556952</v>
          </cell>
          <cell r="EK72">
            <v>94630.679811865761</v>
          </cell>
          <cell r="EL72">
            <v>83278.823237693156</v>
          </cell>
          <cell r="EM72">
            <v>84903.923813448171</v>
          </cell>
          <cell r="EN72">
            <v>51014.630972541403</v>
          </cell>
          <cell r="EO72">
            <v>109995.65631712433</v>
          </cell>
          <cell r="EP72">
            <v>-20957.562192095909</v>
          </cell>
          <cell r="EQ72">
            <v>78934.034962099366</v>
          </cell>
          <cell r="ER72">
            <v>60472.57409196865</v>
          </cell>
          <cell r="ES72">
            <v>78653.468765712038</v>
          </cell>
          <cell r="ET72">
            <v>142061.86343207356</v>
          </cell>
          <cell r="EU72">
            <v>101439.43702418949</v>
          </cell>
          <cell r="EV72">
            <v>78931.837075843767</v>
          </cell>
          <cell r="EW72">
            <v>95556.925037073161</v>
          </cell>
          <cell r="EX72">
            <v>83947.667492761626</v>
          </cell>
          <cell r="EY72">
            <v>85614.599537755814</v>
          </cell>
          <cell r="EZ72">
            <v>50790.774701131697</v>
          </cell>
          <cell r="FA72">
            <v>111509.93017685926</v>
          </cell>
          <cell r="FB72">
            <v>-23473.387474172545</v>
          </cell>
          <cell r="FC72">
            <v>79500.142095166651</v>
          </cell>
          <cell r="FD72">
            <v>60329.27697444224</v>
          </cell>
          <cell r="FE72">
            <v>79265.849454618467</v>
          </cell>
          <cell r="FF72">
            <v>144212.44980240206</v>
          </cell>
          <cell r="FG72">
            <v>102521.00167852316</v>
          </cell>
          <cell r="FH72">
            <v>79568.014068777105</v>
          </cell>
          <cell r="FI72">
            <v>96475.619819828018</v>
          </cell>
          <cell r="FJ72">
            <v>84602.862629494251</v>
          </cell>
          <cell r="FK72">
            <v>86312.725064312224</v>
          </cell>
          <cell r="FL72">
            <v>50526.500282079331</v>
          </cell>
          <cell r="FM72">
            <v>113035.28127419413</v>
          </cell>
          <cell r="FN72">
            <v>-26101.086026354809</v>
          </cell>
          <cell r="FO72">
            <v>80048.364899049993</v>
          </cell>
          <cell r="FP72">
            <v>60143.6774013713</v>
          </cell>
          <cell r="FQ72">
            <v>79863.177637007218</v>
          </cell>
          <cell r="FR72">
            <v>146386.87682425822</v>
          </cell>
          <cell r="FS72">
            <v>103598.60700021424</v>
          </cell>
          <cell r="FT72">
            <v>80190.998227431322</v>
          </cell>
          <cell r="FU72">
            <v>97385.359951378676</v>
          </cell>
          <cell r="FV72">
            <v>85242.870548489576</v>
          </cell>
          <cell r="FW72">
            <v>86997.27537608883</v>
          </cell>
        </row>
        <row r="73">
          <cell r="B73" t="str">
            <v>Co 182</v>
          </cell>
          <cell r="BH73">
            <v>237424.42</v>
          </cell>
          <cell r="BI73">
            <v>348377.2</v>
          </cell>
          <cell r="BJ73">
            <v>251093.81</v>
          </cell>
          <cell r="BK73">
            <v>377234.22</v>
          </cell>
          <cell r="BL73">
            <v>363972.34</v>
          </cell>
          <cell r="BM73">
            <v>525473.81000000006</v>
          </cell>
          <cell r="BN73">
            <v>670464.56000000006</v>
          </cell>
          <cell r="BO73">
            <v>50810.529999999912</v>
          </cell>
          <cell r="BP73">
            <v>358987.83000000007</v>
          </cell>
          <cell r="BQ73">
            <v>405914.24733366421</v>
          </cell>
          <cell r="BR73">
            <v>377072.14074004965</v>
          </cell>
          <cell r="BS73">
            <v>287060.27902138222</v>
          </cell>
          <cell r="BT73">
            <v>358344.65453289251</v>
          </cell>
          <cell r="BU73">
            <v>332007.50575770857</v>
          </cell>
          <cell r="BV73">
            <v>235813.59258546028</v>
          </cell>
          <cell r="BW73">
            <v>364621.02938709653</v>
          </cell>
          <cell r="BX73">
            <v>347728.79699831246</v>
          </cell>
          <cell r="BY73">
            <v>509508.8588287849</v>
          </cell>
          <cell r="BZ73">
            <v>656076.96768166951</v>
          </cell>
          <cell r="CA73">
            <v>42689.15531317424</v>
          </cell>
          <cell r="CB73">
            <v>350385.62716309563</v>
          </cell>
          <cell r="CC73">
            <v>394630.13041659875</v>
          </cell>
          <cell r="CD73">
            <v>365627.62687591778</v>
          </cell>
          <cell r="CE73">
            <v>280586.01886550779</v>
          </cell>
          <cell r="CF73">
            <v>337447.65711910371</v>
          </cell>
          <cell r="CG73">
            <v>312463.4646883813</v>
          </cell>
          <cell r="CH73">
            <v>207589.69401474204</v>
          </cell>
          <cell r="CI73">
            <v>339064.57295500976</v>
          </cell>
          <cell r="CJ73">
            <v>318353.61546058557</v>
          </cell>
          <cell r="CK73">
            <v>727291.62441134965</v>
          </cell>
          <cell r="CL73">
            <v>875404.90753567941</v>
          </cell>
          <cell r="CM73">
            <v>259361.52650014823</v>
          </cell>
          <cell r="CN73">
            <v>566394.18641440081</v>
          </cell>
          <cell r="CO73">
            <v>616023.97545950406</v>
          </cell>
          <cell r="CP73">
            <v>586769.73857561499</v>
          </cell>
          <cell r="CQ73">
            <v>508127.37299640919</v>
          </cell>
          <cell r="CR73">
            <v>587720.68265740923</v>
          </cell>
          <cell r="CS73">
            <v>562698.39695221407</v>
          </cell>
          <cell r="CT73">
            <v>454364.56994762423</v>
          </cell>
          <cell r="CU73">
            <v>589381.90708320332</v>
          </cell>
          <cell r="CV73">
            <v>566942.79986121482</v>
          </cell>
          <cell r="CW73">
            <v>732165.50986371329</v>
          </cell>
          <cell r="CX73">
            <v>883768.64832092088</v>
          </cell>
          <cell r="CY73">
            <v>254895.87618094054</v>
          </cell>
          <cell r="CZ73">
            <v>567835.90134749655</v>
          </cell>
          <cell r="DA73">
            <v>620300.64558292308</v>
          </cell>
          <cell r="DB73">
            <v>590369.06887958315</v>
          </cell>
          <cell r="DC73">
            <v>502643.8233499265</v>
          </cell>
          <cell r="DD73">
            <v>590720.45953154494</v>
          </cell>
          <cell r="DE73">
            <v>565673.60082550207</v>
          </cell>
          <cell r="DF73">
            <v>453769.89281714614</v>
          </cell>
          <cell r="DG73">
            <v>592428.13445019186</v>
          </cell>
          <cell r="DH73">
            <v>568187.25948009687</v>
          </cell>
          <cell r="DI73">
            <v>984027.44943178631</v>
          </cell>
          <cell r="DJ73">
            <v>1139206.5341291497</v>
          </cell>
          <cell r="DK73">
            <v>497163.24987083883</v>
          </cell>
          <cell r="DL73">
            <v>816122.24637439335</v>
          </cell>
          <cell r="DM73">
            <v>871534.26007390313</v>
          </cell>
          <cell r="DN73">
            <v>840909.96163879719</v>
          </cell>
          <cell r="DO73">
            <v>751171.12265974912</v>
          </cell>
          <cell r="DP73">
            <v>840700.26008035801</v>
          </cell>
          <cell r="DQ73">
            <v>815642.75734197348</v>
          </cell>
          <cell r="DR73">
            <v>700055.6631370273</v>
          </cell>
          <cell r="DS73">
            <v>842456.22306335927</v>
          </cell>
          <cell r="DT73">
            <v>816337.06619881303</v>
          </cell>
          <cell r="DU73">
            <v>993323.24922010582</v>
          </cell>
          <cell r="DV73">
            <v>1152166.4077698269</v>
          </cell>
          <cell r="DW73">
            <v>496605.76396115846</v>
          </cell>
          <cell r="DX73">
            <v>821696.65586567041</v>
          </cell>
          <cell r="DY73">
            <v>880172.7935229179</v>
          </cell>
          <cell r="DZ73">
            <v>848839.13957398653</v>
          </cell>
          <cell r="EA73">
            <v>757039.55371338245</v>
          </cell>
          <cell r="EB73">
            <v>848106.27212928736</v>
          </cell>
          <cell r="EC73">
            <v>823052.85971159418</v>
          </cell>
          <cell r="ED73">
            <v>703665.92634457443</v>
          </cell>
          <cell r="EE73">
            <v>849912.79971472314</v>
          </cell>
          <cell r="EF73">
            <v>821836.38435356435</v>
          </cell>
          <cell r="EG73">
            <v>1037636.6419185051</v>
          </cell>
          <cell r="EH73">
            <v>1200233.648472246</v>
          </cell>
          <cell r="EI73">
            <v>530801.57323303958</v>
          </cell>
          <cell r="EJ73">
            <v>862140.36381676234</v>
          </cell>
          <cell r="EK73">
            <v>923802.27271956275</v>
          </cell>
          <cell r="EL73">
            <v>891741.73561056075</v>
          </cell>
          <cell r="EM73">
            <v>797832.67868931475</v>
          </cell>
          <cell r="EN73">
            <v>890522.79578256654</v>
          </cell>
          <cell r="EO73">
            <v>865488.97597435163</v>
          </cell>
          <cell r="EP73">
            <v>742181.57211211859</v>
          </cell>
          <cell r="EQ73">
            <v>892381.92015020654</v>
          </cell>
          <cell r="ER73">
            <v>862265.6144525113</v>
          </cell>
          <cell r="ES73">
            <v>1047259.5317259915</v>
          </cell>
          <cell r="ET73">
            <v>1213703.5908858832</v>
          </cell>
          <cell r="EU73">
            <v>530039.41781686014</v>
          </cell>
          <cell r="EV73">
            <v>867744.16124500614</v>
          </cell>
          <cell r="EW73">
            <v>932715.11930659995</v>
          </cell>
          <cell r="EX73">
            <v>899912.24908012734</v>
          </cell>
          <cell r="EY73">
            <v>803843.37992553972</v>
          </cell>
          <cell r="EZ73">
            <v>898242.85016677249</v>
          </cell>
          <cell r="FA73">
            <v>873244.80521043926</v>
          </cell>
          <cell r="FB73">
            <v>745893.04062158568</v>
          </cell>
          <cell r="FC73">
            <v>900156.47453110456</v>
          </cell>
          <cell r="FD73">
            <v>867916.15543817496</v>
          </cell>
          <cell r="FE73">
            <v>1063981.578236196</v>
          </cell>
          <cell r="FF73">
            <v>1234367.130096979</v>
          </cell>
          <cell r="FG73">
            <v>536103.97508386453</v>
          </cell>
          <cell r="FH73">
            <v>879043.42446849984</v>
          </cell>
          <cell r="FI73">
            <v>947451.75595596735</v>
          </cell>
          <cell r="FJ73">
            <v>913887.91126497323</v>
          </cell>
          <cell r="FK73">
            <v>815608.0909384375</v>
          </cell>
          <cell r="FL73">
            <v>911804.77852778998</v>
          </cell>
          <cell r="FM73">
            <v>886859.29386695358</v>
          </cell>
          <cell r="FN73">
            <v>755334.77526954352</v>
          </cell>
          <cell r="FO73">
            <v>913775.56770674535</v>
          </cell>
          <cell r="FP73">
            <v>879322.81280258298</v>
          </cell>
          <cell r="FQ73">
            <v>1072172.7720431075</v>
          </cell>
          <cell r="FR73">
            <v>1246597.914473576</v>
          </cell>
          <cell r="FS73">
            <v>533360.23149465607</v>
          </cell>
          <cell r="FT73">
            <v>884060.70852000779</v>
          </cell>
          <cell r="FU73">
            <v>956040.78509763232</v>
          </cell>
          <cell r="FV73">
            <v>921698.31523599336</v>
          </cell>
          <cell r="FW73">
            <v>821155.56430094643</v>
          </cell>
        </row>
        <row r="74">
          <cell r="B74" t="str">
            <v>Co 183</v>
          </cell>
          <cell r="BH74">
            <v>49868.78</v>
          </cell>
          <cell r="BI74">
            <v>46355.18000000008</v>
          </cell>
          <cell r="BJ74">
            <v>28638.75</v>
          </cell>
          <cell r="BK74">
            <v>11009.96</v>
          </cell>
          <cell r="BL74">
            <v>61461.94</v>
          </cell>
          <cell r="BM74">
            <v>55895.58</v>
          </cell>
          <cell r="BN74">
            <v>80448.789999999994</v>
          </cell>
          <cell r="BO74">
            <v>55274.621999999974</v>
          </cell>
          <cell r="BP74">
            <v>31163.802599999937</v>
          </cell>
          <cell r="BQ74">
            <v>41090.905107427039</v>
          </cell>
          <cell r="BR74">
            <v>81184.92162649415</v>
          </cell>
          <cell r="BS74">
            <v>53187.674382985628</v>
          </cell>
          <cell r="BT74">
            <v>77298.848747326731</v>
          </cell>
          <cell r="BU74">
            <v>73668.425795856776</v>
          </cell>
          <cell r="BV74">
            <v>55203.220535792934</v>
          </cell>
          <cell r="BW74">
            <v>37852.945751149033</v>
          </cell>
          <cell r="BX74">
            <v>87756.116204990889</v>
          </cell>
          <cell r="BY74">
            <v>82270.014090867073</v>
          </cell>
          <cell r="BZ74">
            <v>106916.19702005328</v>
          </cell>
          <cell r="CA74">
            <v>48461.196391395701</v>
          </cell>
          <cell r="CB74">
            <v>29787.987373906886</v>
          </cell>
          <cell r="CC74">
            <v>36469.787843789207</v>
          </cell>
          <cell r="CD74">
            <v>76885.054277408111</v>
          </cell>
          <cell r="CE74">
            <v>51037.789591436216</v>
          </cell>
          <cell r="CF74">
            <v>70156.079240796622</v>
          </cell>
          <cell r="CG74">
            <v>66409.633514006506</v>
          </cell>
          <cell r="CH74">
            <v>47177.369107855484</v>
          </cell>
          <cell r="CI74">
            <v>30118.415016139625</v>
          </cell>
          <cell r="CJ74">
            <v>79460.7885355404</v>
          </cell>
          <cell r="CK74">
            <v>74061.696560829005</v>
          </cell>
          <cell r="CL74">
            <v>98808.145743667963</v>
          </cell>
          <cell r="CM74">
            <v>40095.559607506089</v>
          </cell>
          <cell r="CN74">
            <v>92588.782712741347</v>
          </cell>
          <cell r="CO74">
            <v>99387.631706644024</v>
          </cell>
          <cell r="CP74">
            <v>140138.96221322892</v>
          </cell>
          <cell r="CQ74">
            <v>116473.20261223771</v>
          </cell>
          <cell r="CR74">
            <v>141858.03676489799</v>
          </cell>
          <cell r="CS74">
            <v>137996.94631838286</v>
          </cell>
          <cell r="CT74">
            <v>118116.80226837739</v>
          </cell>
          <cell r="CU74">
            <v>100817.05800927413</v>
          </cell>
          <cell r="CV74">
            <v>150953.58240772836</v>
          </cell>
          <cell r="CW74">
            <v>145476.73919104581</v>
          </cell>
          <cell r="CX74">
            <v>170752.55886580358</v>
          </cell>
          <cell r="CY74">
            <v>110671.47792940837</v>
          </cell>
          <cell r="CZ74">
            <v>91277.158015784866</v>
          </cell>
          <cell r="DA74">
            <v>98252.816531003977</v>
          </cell>
          <cell r="DB74">
            <v>139934.53770614759</v>
          </cell>
          <cell r="DC74">
            <v>113412.11430347105</v>
          </cell>
          <cell r="DD74">
            <v>142062.18623182568</v>
          </cell>
          <cell r="DE74">
            <v>138083.1948733459</v>
          </cell>
          <cell r="DF74">
            <v>117534.25650904229</v>
          </cell>
          <cell r="DG74">
            <v>99991.655381594319</v>
          </cell>
          <cell r="DH74">
            <v>150932.88859551534</v>
          </cell>
          <cell r="DI74">
            <v>145377.43990164803</v>
          </cell>
          <cell r="DJ74">
            <v>171194.26042693778</v>
          </cell>
          <cell r="DK74">
            <v>109718.29774885112</v>
          </cell>
          <cell r="DL74">
            <v>196516.03071410104</v>
          </cell>
          <cell r="DM74">
            <v>203672.69897946052</v>
          </cell>
          <cell r="DN74">
            <v>246307.03765435918</v>
          </cell>
          <cell r="DO74">
            <v>219213.32583278953</v>
          </cell>
          <cell r="DP74">
            <v>248856.36878032342</v>
          </cell>
          <cell r="DQ74">
            <v>244755.69659788976</v>
          </cell>
          <cell r="DR74">
            <v>223516.46273013001</v>
          </cell>
          <cell r="DS74">
            <v>205729.3863687212</v>
          </cell>
          <cell r="DT74">
            <v>257485.26998977206</v>
          </cell>
          <cell r="DU74">
            <v>251850.44964123965</v>
          </cell>
          <cell r="DV74">
            <v>278220.18323082861</v>
          </cell>
          <cell r="DW74">
            <v>215321.33614531788</v>
          </cell>
          <cell r="DX74">
            <v>197114.71996149881</v>
          </cell>
          <cell r="DY74">
            <v>204457.2845154372</v>
          </cell>
          <cell r="DZ74">
            <v>248066.76052710367</v>
          </cell>
          <cell r="EA74">
            <v>220389.56192988786</v>
          </cell>
          <cell r="EB74">
            <v>251051.53480761976</v>
          </cell>
          <cell r="EC74">
            <v>246825.37753924046</v>
          </cell>
          <cell r="ED74">
            <v>224873.91725661431</v>
          </cell>
          <cell r="EE74">
            <v>206840.30060934031</v>
          </cell>
          <cell r="EF74">
            <v>259421.15064967627</v>
          </cell>
          <cell r="EG74">
            <v>253706.37570407323</v>
          </cell>
          <cell r="EH74">
            <v>280641.31807755021</v>
          </cell>
          <cell r="EI74">
            <v>216291.47694136389</v>
          </cell>
          <cell r="EJ74">
            <v>229710.63032053655</v>
          </cell>
          <cell r="EK74">
            <v>237244.29045603832</v>
          </cell>
          <cell r="EL74">
            <v>281852.44498288695</v>
          </cell>
          <cell r="EM74">
            <v>253577.79607965593</v>
          </cell>
          <cell r="EN74">
            <v>285286.38774496655</v>
          </cell>
          <cell r="EO74">
            <v>280931.22136220388</v>
          </cell>
          <cell r="EP74">
            <v>258244.17725371529</v>
          </cell>
          <cell r="EQ74">
            <v>239962.72602319485</v>
          </cell>
          <cell r="ER74">
            <v>293378.46549948718</v>
          </cell>
          <cell r="ES74">
            <v>287583.11633749778</v>
          </cell>
          <cell r="ET74">
            <v>315095.52283128502</v>
          </cell>
          <cell r="EU74">
            <v>249265.98639604985</v>
          </cell>
          <cell r="EV74">
            <v>230792.81629154313</v>
          </cell>
          <cell r="EW74">
            <v>238522.51528061833</v>
          </cell>
          <cell r="EX74">
            <v>284152.80692329025</v>
          </cell>
          <cell r="EY74">
            <v>255268.40533099486</v>
          </cell>
          <cell r="EZ74">
            <v>288051.17108615028</v>
          </cell>
          <cell r="FA74">
            <v>283562.84612062195</v>
          </cell>
          <cell r="FB74">
            <v>260117.06759221834</v>
          </cell>
          <cell r="FC74">
            <v>241585.93024270923</v>
          </cell>
          <cell r="FD74">
            <v>295846.84759551269</v>
          </cell>
          <cell r="FE74">
            <v>289970.60348129563</v>
          </cell>
          <cell r="FF74">
            <v>318073.11952893517</v>
          </cell>
          <cell r="FG74">
            <v>250733.85072469583</v>
          </cell>
          <cell r="FH74">
            <v>238408.2413518423</v>
          </cell>
          <cell r="FI74">
            <v>247024.97396681429</v>
          </cell>
          <cell r="FJ74">
            <v>293701.59539592476</v>
          </cell>
          <cell r="FK74">
            <v>264193.38277939684</v>
          </cell>
          <cell r="FL74">
            <v>298079.68674570305</v>
          </cell>
          <cell r="FM74">
            <v>293454.27371621638</v>
          </cell>
          <cell r="FN74">
            <v>269225.14939148846</v>
          </cell>
          <cell r="FO74">
            <v>250442.98932486621</v>
          </cell>
          <cell r="FP74">
            <v>305559.19966959563</v>
          </cell>
          <cell r="FQ74">
            <v>299601.11581625562</v>
          </cell>
          <cell r="FR74">
            <v>328307.04269335623</v>
          </cell>
          <cell r="FS74">
            <v>259427.49876694428</v>
          </cell>
          <cell r="FT74">
            <v>239537.73862959316</v>
          </cell>
          <cell r="FU74">
            <v>248382.30588863115</v>
          </cell>
          <cell r="FV74">
            <v>296130.10536121397</v>
          </cell>
          <cell r="FW74">
            <v>265984.83037665888</v>
          </cell>
        </row>
        <row r="75">
          <cell r="B75" t="str">
            <v>Co 201</v>
          </cell>
          <cell r="BH75">
            <v>127885.06299999998</v>
          </cell>
          <cell r="BI75">
            <v>101566.87689999999</v>
          </cell>
          <cell r="BJ75">
            <v>168104.66159999999</v>
          </cell>
          <cell r="BK75">
            <v>131063.81570000001</v>
          </cell>
          <cell r="BL75">
            <v>151826.4939</v>
          </cell>
          <cell r="BM75">
            <v>166724.86319999993</v>
          </cell>
          <cell r="BN75">
            <v>171240.36419999998</v>
          </cell>
          <cell r="BO75">
            <v>97062.135000000038</v>
          </cell>
          <cell r="BP75">
            <v>112862.6251</v>
          </cell>
          <cell r="BQ75">
            <v>155262.60044383412</v>
          </cell>
          <cell r="BR75">
            <v>98633.972620291664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B76" t="str">
            <v>Co 202</v>
          </cell>
          <cell r="BH76">
            <v>12366.21</v>
          </cell>
          <cell r="BI76">
            <v>5583.26</v>
          </cell>
          <cell r="BJ76">
            <v>8202.08</v>
          </cell>
          <cell r="BK76">
            <v>30196.09</v>
          </cell>
          <cell r="BL76">
            <v>32949.449999999997</v>
          </cell>
          <cell r="BM76">
            <v>45496.639999999999</v>
          </cell>
          <cell r="BN76">
            <v>68205.23</v>
          </cell>
          <cell r="BO76">
            <v>6210.5799999999945</v>
          </cell>
          <cell r="BP76">
            <v>1770.5500000000011</v>
          </cell>
          <cell r="BQ76">
            <v>8587.1266968159453</v>
          </cell>
          <cell r="BR76">
            <v>7685.5417067159578</v>
          </cell>
          <cell r="BS76">
            <v>2690.9041079601557</v>
          </cell>
          <cell r="BT76">
            <v>10879.451581831094</v>
          </cell>
          <cell r="BU76">
            <v>4056.8092705782346</v>
          </cell>
          <cell r="BV76">
            <v>7937.1682113085008</v>
          </cell>
          <cell r="BW76">
            <v>29865.369589722599</v>
          </cell>
          <cell r="BX76">
            <v>33069.024317742536</v>
          </cell>
          <cell r="BY76">
            <v>44758.173412604665</v>
          </cell>
          <cell r="BZ76">
            <v>67698.166784642846</v>
          </cell>
          <cell r="CA76">
            <v>5968.409693701662</v>
          </cell>
          <cell r="CB76">
            <v>1568.7483249452725</v>
          </cell>
          <cell r="CC76">
            <v>8340.5058642615077</v>
          </cell>
          <cell r="CD76">
            <v>7477.5878087456804</v>
          </cell>
          <cell r="CE76">
            <v>2409.018579576652</v>
          </cell>
          <cell r="CF76">
            <v>11994.111447869313</v>
          </cell>
          <cell r="CG76">
            <v>5130.4058201370226</v>
          </cell>
          <cell r="CH76">
            <v>7532.9538888441166</v>
          </cell>
          <cell r="CI76">
            <v>29393.442817506129</v>
          </cell>
          <cell r="CJ76">
            <v>32656.950518050282</v>
          </cell>
          <cell r="CK76">
            <v>43865.591456372131</v>
          </cell>
          <cell r="CL76">
            <v>67044.617892860057</v>
          </cell>
          <cell r="CM76">
            <v>5441.5492513409154</v>
          </cell>
          <cell r="CN76">
            <v>1083.6070325812689</v>
          </cell>
          <cell r="CO76">
            <v>7942.3105272583325</v>
          </cell>
          <cell r="CP76">
            <v>7120.3560214099271</v>
          </cell>
          <cell r="CQ76">
            <v>1974.1719950586521</v>
          </cell>
          <cell r="CR76">
            <v>12192.764037050241</v>
          </cell>
          <cell r="CS76">
            <v>5178.0209801880883</v>
          </cell>
          <cell r="CT76">
            <v>7541.199358251095</v>
          </cell>
          <cell r="CU76">
            <v>29815.415232866999</v>
          </cell>
          <cell r="CV76">
            <v>33165.077421460657</v>
          </cell>
          <cell r="CW76">
            <v>44432.596647839586</v>
          </cell>
          <cell r="CX76">
            <v>68157.602349889887</v>
          </cell>
          <cell r="CY76">
            <v>5361.8211590171632</v>
          </cell>
          <cell r="CZ76">
            <v>930.55001477137557</v>
          </cell>
          <cell r="DA76">
            <v>7956.9735974003324</v>
          </cell>
          <cell r="DB76">
            <v>7132.4630518689482</v>
          </cell>
          <cell r="DC76">
            <v>1734.8719421707247</v>
          </cell>
          <cell r="DD76">
            <v>12350.82139195705</v>
          </cell>
          <cell r="DE76">
            <v>5181.3497871868603</v>
          </cell>
          <cell r="DF76">
            <v>7545.2915440006327</v>
          </cell>
          <cell r="DG76">
            <v>30241.289504511256</v>
          </cell>
          <cell r="DH76">
            <v>33679.199254845327</v>
          </cell>
          <cell r="DI76">
            <v>45002.071516736112</v>
          </cell>
          <cell r="DJ76">
            <v>69286.194222053135</v>
          </cell>
          <cell r="DK76">
            <v>5275.2336516354917</v>
          </cell>
          <cell r="DL76">
            <v>770.11866974724398</v>
          </cell>
          <cell r="DM76">
            <v>7967.995826049033</v>
          </cell>
          <cell r="DN76">
            <v>7141.3014566354395</v>
          </cell>
          <cell r="DO76">
            <v>1576.8635919413391</v>
          </cell>
          <cell r="DP76">
            <v>12509.648944662356</v>
          </cell>
          <cell r="DQ76">
            <v>5181.9234269311928</v>
          </cell>
          <cell r="DR76">
            <v>7545.4976981923683</v>
          </cell>
          <cell r="DS76">
            <v>30670.750750147512</v>
          </cell>
          <cell r="DT76">
            <v>34199.312378584771</v>
          </cell>
          <cell r="DU76">
            <v>45573.539687492208</v>
          </cell>
          <cell r="DV76">
            <v>70430.501638598042</v>
          </cell>
          <cell r="DW76">
            <v>5181.4873260412824</v>
          </cell>
          <cell r="DX76">
            <v>601.49213003788464</v>
          </cell>
          <cell r="DY76">
            <v>7975.181196110243</v>
          </cell>
          <cell r="DZ76">
            <v>7146.6852469607729</v>
          </cell>
          <cell r="EA76">
            <v>1410.2955397552796</v>
          </cell>
          <cell r="EB76">
            <v>12669.189547348231</v>
          </cell>
          <cell r="EC76">
            <v>5179.5952503482786</v>
          </cell>
          <cell r="ED76">
            <v>7541.3663569843811</v>
          </cell>
          <cell r="EE76">
            <v>31103.723459762066</v>
          </cell>
          <cell r="EF76">
            <v>34725.404488778855</v>
          </cell>
          <cell r="EG76">
            <v>46146.762498455391</v>
          </cell>
          <cell r="EH76">
            <v>71590.632607215302</v>
          </cell>
          <cell r="EI76">
            <v>5080.2679126195471</v>
          </cell>
          <cell r="EJ76">
            <v>424.3497142193919</v>
          </cell>
          <cell r="EK76">
            <v>7978.330879124378</v>
          </cell>
          <cell r="EL76">
            <v>7148.436553255231</v>
          </cell>
          <cell r="EM76">
            <v>1234.8316538923355</v>
          </cell>
          <cell r="EN76">
            <v>12829.378806856872</v>
          </cell>
          <cell r="EO76">
            <v>5174.2222695653327</v>
          </cell>
          <cell r="EP76">
            <v>7532.6797842351552</v>
          </cell>
          <cell r="EQ76">
            <v>31540.118024874209</v>
          </cell>
          <cell r="ER76">
            <v>35257.456085401835</v>
          </cell>
          <cell r="ES76">
            <v>46721.476298731643</v>
          </cell>
          <cell r="ET76">
            <v>72766.687952131848</v>
          </cell>
          <cell r="EU76">
            <v>4971.2588207718327</v>
          </cell>
          <cell r="EV76">
            <v>238.80897571347668</v>
          </cell>
          <cell r="EW76">
            <v>7977.2240097126632</v>
          </cell>
          <cell r="EX76">
            <v>7146.365970041199</v>
          </cell>
          <cell r="EY76">
            <v>1050.5656298358081</v>
          </cell>
          <cell r="EZ76">
            <v>12990.151318318864</v>
          </cell>
          <cell r="FA76">
            <v>5165.648187378858</v>
          </cell>
          <cell r="FB76">
            <v>7519.4145183041364</v>
          </cell>
          <cell r="FC76">
            <v>31979.844192736578</v>
          </cell>
          <cell r="FD76">
            <v>35795.452952729276</v>
          </cell>
          <cell r="FE76">
            <v>47297.621324201602</v>
          </cell>
          <cell r="FF76">
            <v>73958.769851132092</v>
          </cell>
          <cell r="FG76">
            <v>4854.1237703955921</v>
          </cell>
          <cell r="FH76">
            <v>43.636822914450022</v>
          </cell>
          <cell r="FI76">
            <v>7972.0716810914364</v>
          </cell>
          <cell r="FJ76">
            <v>7140.2667587826691</v>
          </cell>
          <cell r="FK76">
            <v>856.23374572701869</v>
          </cell>
          <cell r="FL76">
            <v>13151.640099814465</v>
          </cell>
          <cell r="FM76">
            <v>5153.7133985768196</v>
          </cell>
          <cell r="FN76">
            <v>7500.9153875579577</v>
          </cell>
          <cell r="FO76">
            <v>32423.007657962422</v>
          </cell>
          <cell r="FP76">
            <v>36339.368527786544</v>
          </cell>
          <cell r="FQ76">
            <v>47874.488546113906</v>
          </cell>
          <cell r="FR76">
            <v>75167.163885060829</v>
          </cell>
          <cell r="FS76">
            <v>4728.9311569014171</v>
          </cell>
          <cell r="FT76">
            <v>-161.07992071790432</v>
          </cell>
          <cell r="FU76">
            <v>7961.7831600067257</v>
          </cell>
          <cell r="FV76">
            <v>7130.3552840492794</v>
          </cell>
          <cell r="FW76">
            <v>651.92883045176859</v>
          </cell>
        </row>
        <row r="77">
          <cell r="B77" t="str">
            <v>Co 187</v>
          </cell>
          <cell r="BH77">
            <v>50259.46</v>
          </cell>
          <cell r="BI77">
            <v>55219.26</v>
          </cell>
          <cell r="BJ77">
            <v>44445.98</v>
          </cell>
          <cell r="BK77">
            <v>59318.29</v>
          </cell>
          <cell r="BL77">
            <v>81192.289999999994</v>
          </cell>
          <cell r="BM77">
            <v>57850.97</v>
          </cell>
          <cell r="BN77">
            <v>69309.179999999993</v>
          </cell>
          <cell r="BO77">
            <v>72320.700899999982</v>
          </cell>
          <cell r="BP77">
            <v>63946.979500000001</v>
          </cell>
          <cell r="BQ77">
            <v>41166.879248187382</v>
          </cell>
          <cell r="BR77">
            <v>66838.523232696665</v>
          </cell>
          <cell r="BS77">
            <v>56111.762938921602</v>
          </cell>
          <cell r="BT77">
            <v>46414.422264322347</v>
          </cell>
          <cell r="BU77">
            <v>53445.966521473718</v>
          </cell>
          <cell r="BV77">
            <v>42378.80518898186</v>
          </cell>
          <cell r="BW77">
            <v>57696.111884656319</v>
          </cell>
          <cell r="BX77">
            <v>79869.846313424161</v>
          </cell>
          <cell r="BY77">
            <v>55647.488927854356</v>
          </cell>
          <cell r="BZ77">
            <v>67445.493636640851</v>
          </cell>
          <cell r="CA77">
            <v>73537.505276179087</v>
          </cell>
          <cell r="CB77">
            <v>65177.764602374649</v>
          </cell>
          <cell r="CC77">
            <v>41060.434830794038</v>
          </cell>
          <cell r="CD77">
            <v>67475.254030237702</v>
          </cell>
          <cell r="CE77">
            <v>57335.896646160225</v>
          </cell>
          <cell r="CF77">
            <v>45816.806168737879</v>
          </cell>
          <cell r="CG77">
            <v>50816.535446822498</v>
          </cell>
          <cell r="CH77">
            <v>51346.760273281267</v>
          </cell>
          <cell r="CI77">
            <v>67123.403364560247</v>
          </cell>
          <cell r="CJ77">
            <v>89607.311547466088</v>
          </cell>
          <cell r="CK77">
            <v>64478.450034398862</v>
          </cell>
          <cell r="CL77">
            <v>76627.146952218536</v>
          </cell>
          <cell r="CM77">
            <v>82912.45620929102</v>
          </cell>
          <cell r="CN77">
            <v>74569.143342959826</v>
          </cell>
          <cell r="CO77">
            <v>49890.529986675305</v>
          </cell>
          <cell r="CP77">
            <v>77072.921141307423</v>
          </cell>
          <cell r="CQ77">
            <v>67530.821298760347</v>
          </cell>
          <cell r="CR77">
            <v>57969.050900762508</v>
          </cell>
          <cell r="CS77">
            <v>63065.655064494844</v>
          </cell>
          <cell r="CT77">
            <v>51334.599324137947</v>
          </cell>
          <cell r="CU77">
            <v>67584.50971798219</v>
          </cell>
          <cell r="CV77">
            <v>90624.542189585292</v>
          </cell>
          <cell r="CW77">
            <v>64681.661875316626</v>
          </cell>
          <cell r="CX77">
            <v>77194.091484006989</v>
          </cell>
          <cell r="CY77">
            <v>83646.531118239029</v>
          </cell>
          <cell r="CZ77">
            <v>75142.050290399377</v>
          </cell>
          <cell r="DA77">
            <v>49777.188126175475</v>
          </cell>
          <cell r="DB77">
            <v>77766.618595757667</v>
          </cell>
          <cell r="DC77">
            <v>67499.623494023152</v>
          </cell>
          <cell r="DD77">
            <v>58169.534745370984</v>
          </cell>
          <cell r="DE77">
            <v>63364.857614685985</v>
          </cell>
          <cell r="DF77">
            <v>66141.789298464733</v>
          </cell>
          <cell r="DG77">
            <v>82879.16319512589</v>
          </cell>
          <cell r="DH77">
            <v>106489.62962194336</v>
          </cell>
          <cell r="DI77">
            <v>79707.600871672475</v>
          </cell>
          <cell r="DJ77">
            <v>92594.408175486096</v>
          </cell>
          <cell r="DK77">
            <v>99220.129064847191</v>
          </cell>
          <cell r="DL77">
            <v>90551.430818111752</v>
          </cell>
          <cell r="DM77">
            <v>64480.808561555372</v>
          </cell>
          <cell r="DN77">
            <v>93301.357781621293</v>
          </cell>
          <cell r="DO77">
            <v>82848.56263555419</v>
          </cell>
          <cell r="DP77">
            <v>73196.246134964953</v>
          </cell>
          <cell r="DQ77">
            <v>78492.176949070606</v>
          </cell>
          <cell r="DR77">
            <v>66364.849433641342</v>
          </cell>
          <cell r="DS77">
            <v>83604.291447852214</v>
          </cell>
          <cell r="DT77">
            <v>107799.89786317936</v>
          </cell>
          <cell r="DU77">
            <v>80152.052957391163</v>
          </cell>
          <cell r="DV77">
            <v>93424.677388913347</v>
          </cell>
          <cell r="DW77">
            <v>100230.00077046728</v>
          </cell>
          <cell r="DX77">
            <v>91393.963892387212</v>
          </cell>
          <cell r="DY77">
            <v>64597.517180187817</v>
          </cell>
          <cell r="DZ77">
            <v>94273.923037937217</v>
          </cell>
          <cell r="EA77">
            <v>83632.194953567494</v>
          </cell>
          <cell r="EB77">
            <v>73645.650779616117</v>
          </cell>
          <cell r="EC77">
            <v>79044.07718605797</v>
          </cell>
          <cell r="ED77">
            <v>69685.707513700225</v>
          </cell>
          <cell r="EE77">
            <v>87442.299740432878</v>
          </cell>
          <cell r="EF77">
            <v>112238.1206290187</v>
          </cell>
          <cell r="EG77">
            <v>83697.465374926964</v>
          </cell>
          <cell r="EH77">
            <v>97366.994202514135</v>
          </cell>
          <cell r="EI77">
            <v>102967.73287355923</v>
          </cell>
          <cell r="EJ77">
            <v>93961.186362826847</v>
          </cell>
          <cell r="EK77">
            <v>66418.313991168325</v>
          </cell>
          <cell r="EL77">
            <v>96976.057250132115</v>
          </cell>
          <cell r="EM77">
            <v>86142.200254273892</v>
          </cell>
          <cell r="EN77">
            <v>77199.894999673241</v>
          </cell>
          <cell r="EO77">
            <v>82702.782646960928</v>
          </cell>
          <cell r="EP77">
            <v>69946.584422214219</v>
          </cell>
          <cell r="EQ77">
            <v>88235.820713463894</v>
          </cell>
          <cell r="ER77">
            <v>113647.3402005236</v>
          </cell>
          <cell r="ES77">
            <v>84185.380756607701</v>
          </cell>
          <cell r="ET77">
            <v>98264.148757774339</v>
          </cell>
          <cell r="EU77">
            <v>104015.66491610027</v>
          </cell>
          <cell r="EV77">
            <v>94835.379011820769</v>
          </cell>
          <cell r="EW77">
            <v>66524.788609735318</v>
          </cell>
          <cell r="EX77">
            <v>97990.171904113507</v>
          </cell>
          <cell r="EY77">
            <v>86961.410973257371</v>
          </cell>
          <cell r="EZ77">
            <v>77701.204332880923</v>
          </cell>
          <cell r="FA77">
            <v>83310.53593722306</v>
          </cell>
          <cell r="FB77">
            <v>70179.738979511283</v>
          </cell>
          <cell r="FC77">
            <v>89017.789548935325</v>
          </cell>
          <cell r="FD77">
            <v>115060.93659626669</v>
          </cell>
          <cell r="FE77">
            <v>84648.976059495893</v>
          </cell>
          <cell r="FF77">
            <v>99148.799463245043</v>
          </cell>
          <cell r="FG77">
            <v>105056.85320219905</v>
          </cell>
          <cell r="FH77">
            <v>95699.570409420543</v>
          </cell>
          <cell r="FI77">
            <v>66599.356033165444</v>
          </cell>
          <cell r="FJ77">
            <v>98999.391108482087</v>
          </cell>
          <cell r="FK77">
            <v>87771.993986255693</v>
          </cell>
          <cell r="FL77">
            <v>78182.502381133687</v>
          </cell>
          <cell r="FM77">
            <v>83900.27830259029</v>
          </cell>
          <cell r="FN77">
            <v>70383.790711573602</v>
          </cell>
          <cell r="FO77">
            <v>89786.944530454421</v>
          </cell>
          <cell r="FP77">
            <v>116478.03155844733</v>
          </cell>
          <cell r="FQ77">
            <v>85086.210077389173</v>
          </cell>
          <cell r="FR77">
            <v>100020.13555853929</v>
          </cell>
          <cell r="FS77">
            <v>106089.80920814394</v>
          </cell>
          <cell r="FT77">
            <v>96552.142419822048</v>
          </cell>
          <cell r="FU77">
            <v>66640.301110581582</v>
          </cell>
          <cell r="FV77">
            <v>100002.81947180232</v>
          </cell>
          <cell r="FW77">
            <v>88573.104659269811</v>
          </cell>
        </row>
        <row r="78">
          <cell r="B78" t="str">
            <v>Co 188</v>
          </cell>
          <cell r="BH78">
            <v>40946.14</v>
          </cell>
          <cell r="BI78">
            <v>32341.01</v>
          </cell>
          <cell r="BJ78">
            <v>14015.02</v>
          </cell>
          <cell r="BK78">
            <v>59291.92</v>
          </cell>
          <cell r="BL78">
            <v>40305.730000000003</v>
          </cell>
          <cell r="BM78">
            <v>12247.8</v>
          </cell>
          <cell r="BN78">
            <v>107784.64</v>
          </cell>
          <cell r="BO78">
            <v>48529.839500000002</v>
          </cell>
          <cell r="BP78">
            <v>27555.35119999999</v>
          </cell>
          <cell r="BQ78">
            <v>36279.824328935945</v>
          </cell>
          <cell r="BR78">
            <v>36531.097687800357</v>
          </cell>
          <cell r="BS78">
            <v>32467.459995001627</v>
          </cell>
          <cell r="BT78">
            <v>39875.895155310216</v>
          </cell>
          <cell r="BU78">
            <v>31410.338543748658</v>
          </cell>
          <cell r="BV78">
            <v>12525.386034302632</v>
          </cell>
          <cell r="BW78">
            <v>58541.654942450921</v>
          </cell>
          <cell r="BX78">
            <v>39213.427700967921</v>
          </cell>
          <cell r="BY78">
            <v>10583.600122415402</v>
          </cell>
          <cell r="BZ78">
            <v>106823.39897358985</v>
          </cell>
          <cell r="CA78">
            <v>48180.826177704846</v>
          </cell>
          <cell r="CB78">
            <v>27077.195007507864</v>
          </cell>
          <cell r="CC78">
            <v>35204.432579495435</v>
          </cell>
          <cell r="CD78">
            <v>35373.849532483393</v>
          </cell>
          <cell r="CE78">
            <v>31888.787537488475</v>
          </cell>
          <cell r="CF78">
            <v>39479.517405864455</v>
          </cell>
          <cell r="CG78">
            <v>31158.868602824754</v>
          </cell>
          <cell r="CH78">
            <v>26033.075537041936</v>
          </cell>
          <cell r="CI78">
            <v>72812.334115200108</v>
          </cell>
          <cell r="CJ78">
            <v>53132.947833224302</v>
          </cell>
          <cell r="CK78">
            <v>23915.233702531361</v>
          </cell>
          <cell r="CL78">
            <v>120880.22662594041</v>
          </cell>
          <cell r="CM78">
            <v>61881.971045185128</v>
          </cell>
          <cell r="CN78">
            <v>40647.777495904185</v>
          </cell>
          <cell r="CO78">
            <v>49057.99646781123</v>
          </cell>
          <cell r="CP78">
            <v>49144.865424273929</v>
          </cell>
          <cell r="CQ78">
            <v>46246.478363709306</v>
          </cell>
          <cell r="CR78">
            <v>51696.129132898946</v>
          </cell>
          <cell r="CS78">
            <v>43258.855155925019</v>
          </cell>
          <cell r="CT78">
            <v>25678.673426467634</v>
          </cell>
          <cell r="CU78">
            <v>73655.180341953237</v>
          </cell>
          <cell r="CV78">
            <v>53461.689032257054</v>
          </cell>
          <cell r="CW78">
            <v>23458.048065410025</v>
          </cell>
          <cell r="CX78">
            <v>122611.35439408504</v>
          </cell>
          <cell r="CY78">
            <v>62283.102132915912</v>
          </cell>
          <cell r="CZ78">
            <v>40579.967463784938</v>
          </cell>
          <cell r="DA78">
            <v>49255.589476606285</v>
          </cell>
          <cell r="DB78">
            <v>49315.704593387243</v>
          </cell>
          <cell r="DC78">
            <v>45747.726794668371</v>
          </cell>
          <cell r="DD78">
            <v>51957.329479603737</v>
          </cell>
          <cell r="DE78">
            <v>43402.820947155866</v>
          </cell>
          <cell r="DF78">
            <v>45330.396546505362</v>
          </cell>
          <cell r="DG78">
            <v>94536.200893001893</v>
          </cell>
          <cell r="DH78">
            <v>73814.9280018961</v>
          </cell>
          <cell r="DI78">
            <v>43003.124139487714</v>
          </cell>
          <cell r="DJ78">
            <v>144396.21090817929</v>
          </cell>
          <cell r="DK78">
            <v>82709.087676260271</v>
          </cell>
          <cell r="DL78">
            <v>60525.289584288781</v>
          </cell>
          <cell r="DM78">
            <v>69475.013257550047</v>
          </cell>
          <cell r="DN78">
            <v>69506.547121801137</v>
          </cell>
          <cell r="DO78">
            <v>65864.456852693693</v>
          </cell>
          <cell r="DP78">
            <v>72240.254724905768</v>
          </cell>
          <cell r="DQ78">
            <v>63567.475692647786</v>
          </cell>
          <cell r="DR78">
            <v>45311.474181907033</v>
          </cell>
          <cell r="DS78">
            <v>95779.23422388277</v>
          </cell>
          <cell r="DT78">
            <v>74515.668831870425</v>
          </cell>
          <cell r="DU78">
            <v>42873.511638639218</v>
          </cell>
          <cell r="DV78">
            <v>146558.6369238426</v>
          </cell>
          <cell r="DW78">
            <v>83482.299912849514</v>
          </cell>
          <cell r="DX78">
            <v>60807.802459673592</v>
          </cell>
          <cell r="DY78">
            <v>70039.145889504507</v>
          </cell>
          <cell r="DZ78">
            <v>70041.591353665353</v>
          </cell>
          <cell r="EA78">
            <v>66322.838406385999</v>
          </cell>
          <cell r="EB78">
            <v>72868.273398775913</v>
          </cell>
          <cell r="EC78">
            <v>64076.198087996847</v>
          </cell>
          <cell r="ED78">
            <v>49400.634628669301</v>
          </cell>
          <cell r="EE78">
            <v>101163.94767860342</v>
          </cell>
          <cell r="EF78">
            <v>79343.390552761746</v>
          </cell>
          <cell r="EG78">
            <v>46856.19710011156</v>
          </cell>
          <cell r="EH78">
            <v>152880.38539934965</v>
          </cell>
          <cell r="EI78">
            <v>88384.318264307643</v>
          </cell>
          <cell r="EJ78">
            <v>65206.929179299303</v>
          </cell>
          <cell r="EK78">
            <v>74729.613333329224</v>
          </cell>
          <cell r="EL78">
            <v>74700.518266136656</v>
          </cell>
          <cell r="EM78">
            <v>70904.384380442993</v>
          </cell>
          <cell r="EN78">
            <v>79735.530239224026</v>
          </cell>
          <cell r="EO78">
            <v>70823.86428926629</v>
          </cell>
          <cell r="EP78">
            <v>49450.771653868258</v>
          </cell>
          <cell r="EQ78">
            <v>102544.32306795892</v>
          </cell>
          <cell r="ER78">
            <v>80151.673060933914</v>
          </cell>
          <cell r="ES78">
            <v>46787.674544710826</v>
          </cell>
          <cell r="ET78">
            <v>155212.53772678867</v>
          </cell>
          <cell r="EU78">
            <v>89264.373131134562</v>
          </cell>
          <cell r="EV78">
            <v>65573.480488967412</v>
          </cell>
          <cell r="EW78">
            <v>75395.9905143457</v>
          </cell>
          <cell r="EX78">
            <v>75334.31193958853</v>
          </cell>
          <cell r="EY78">
            <v>71458.681622307937</v>
          </cell>
          <cell r="EZ78">
            <v>80529.007790189149</v>
          </cell>
          <cell r="FA78">
            <v>71496.611447102332</v>
          </cell>
          <cell r="FB78">
            <v>49475.357445951755</v>
          </cell>
          <cell r="FC78">
            <v>103934.35995317856</v>
          </cell>
          <cell r="FD78">
            <v>80953.92528988712</v>
          </cell>
          <cell r="FE78">
            <v>46688.996727239835</v>
          </cell>
          <cell r="FF78">
            <v>157570.93693283165</v>
          </cell>
          <cell r="FG78">
            <v>90138.740153519408</v>
          </cell>
          <cell r="FH78">
            <v>65922.125855134684</v>
          </cell>
          <cell r="FI78">
            <v>76053.690004632037</v>
          </cell>
          <cell r="FJ78">
            <v>75957.776572759671</v>
          </cell>
          <cell r="FK78">
            <v>72000.937144425989</v>
          </cell>
          <cell r="FL78">
            <v>81315.443830970602</v>
          </cell>
          <cell r="FM78">
            <v>72161.82755200722</v>
          </cell>
          <cell r="FN78">
            <v>49472.589908346956</v>
          </cell>
          <cell r="FO78">
            <v>105333.50695694138</v>
          </cell>
          <cell r="FP78">
            <v>81749.727473274892</v>
          </cell>
          <cell r="FQ78">
            <v>46558.382457108688</v>
          </cell>
          <cell r="FR78">
            <v>159955.22668507241</v>
          </cell>
          <cell r="FS78">
            <v>91006.018817854885</v>
          </cell>
          <cell r="FT78">
            <v>66251.561115388206</v>
          </cell>
          <cell r="FU78">
            <v>76701.406679819003</v>
          </cell>
          <cell r="FV78">
            <v>76569.974780525954</v>
          </cell>
          <cell r="FW78">
            <v>72530.241963985172</v>
          </cell>
        </row>
        <row r="79">
          <cell r="B79" t="str">
            <v>Co 250</v>
          </cell>
          <cell r="BH79">
            <v>73248.05</v>
          </cell>
          <cell r="BI79">
            <v>67614.759999999995</v>
          </cell>
          <cell r="BJ79">
            <v>66501.45</v>
          </cell>
          <cell r="BK79">
            <v>39878.01</v>
          </cell>
          <cell r="BL79">
            <v>79446.73</v>
          </cell>
          <cell r="BM79">
            <v>73343.58</v>
          </cell>
          <cell r="BN79">
            <v>56504.04</v>
          </cell>
          <cell r="BO79">
            <v>64168.981</v>
          </cell>
          <cell r="BP79">
            <v>69260.941100000011</v>
          </cell>
          <cell r="BQ79">
            <v>67325.474854628992</v>
          </cell>
          <cell r="BR79">
            <v>67953.528998192618</v>
          </cell>
          <cell r="BS79">
            <v>63458.623269753385</v>
          </cell>
          <cell r="BT79">
            <v>71172.894069479007</v>
          </cell>
          <cell r="BU79">
            <v>65367.668007143904</v>
          </cell>
          <cell r="BV79">
            <v>64477.009177629938</v>
          </cell>
          <cell r="BW79">
            <v>37098.663246599899</v>
          </cell>
          <cell r="BX79">
            <v>77631.706047472253</v>
          </cell>
          <cell r="BY79">
            <v>71389.81043860942</v>
          </cell>
          <cell r="BZ79">
            <v>54040.816369524255</v>
          </cell>
          <cell r="CA79">
            <v>64967.372662117894</v>
          </cell>
          <cell r="CB79">
            <v>70140.304909253318</v>
          </cell>
          <cell r="CC79">
            <v>67232.412351909239</v>
          </cell>
          <cell r="CD79">
            <v>67894.41719580481</v>
          </cell>
          <cell r="CE79">
            <v>63872.930528184574</v>
          </cell>
          <cell r="CF79">
            <v>42580.089716903385</v>
          </cell>
          <cell r="CG79">
            <v>39718.897234433622</v>
          </cell>
          <cell r="CH79">
            <v>36208.099470293513</v>
          </cell>
          <cell r="CI79">
            <v>9003.8983671613969</v>
          </cell>
          <cell r="CJ79">
            <v>48839.589393641349</v>
          </cell>
          <cell r="CK79">
            <v>42345.694738638456</v>
          </cell>
          <cell r="CL79">
            <v>23184.339055318109</v>
          </cell>
          <cell r="CM79">
            <v>32400.562275931545</v>
          </cell>
          <cell r="CN79">
            <v>38608.568395359078</v>
          </cell>
          <cell r="CO79">
            <v>34658.560182079891</v>
          </cell>
          <cell r="CP79">
            <v>36307.050165384411</v>
          </cell>
          <cell r="CQ79">
            <v>31813.567701144246</v>
          </cell>
          <cell r="CR79">
            <v>42404.322862294328</v>
          </cell>
          <cell r="CS79">
            <v>39428.237050744792</v>
          </cell>
          <cell r="CT79">
            <v>35926.653617906879</v>
          </cell>
          <cell r="CU79">
            <v>7911.616440906495</v>
          </cell>
          <cell r="CV79">
            <v>48877.987658075552</v>
          </cell>
          <cell r="CW79">
            <v>42195.224547765931</v>
          </cell>
          <cell r="CX79">
            <v>22467.281131240219</v>
          </cell>
          <cell r="CY79">
            <v>31928.602276748163</v>
          </cell>
          <cell r="CZ79">
            <v>38290.152162856248</v>
          </cell>
          <cell r="DA79">
            <v>34228.943892537514</v>
          </cell>
          <cell r="DB79">
            <v>35923.397334438836</v>
          </cell>
          <cell r="DC79">
            <v>30681.276905976716</v>
          </cell>
          <cell r="DD79">
            <v>42195.776028855369</v>
          </cell>
          <cell r="DE79">
            <v>43090.393319770621</v>
          </cell>
          <cell r="DF79">
            <v>39600.08951965817</v>
          </cell>
          <cell r="DG79">
            <v>13672.593515275599</v>
          </cell>
          <cell r="DH79">
            <v>55802.269669785426</v>
          </cell>
          <cell r="DI79">
            <v>48924.849636821076</v>
          </cell>
          <cell r="DJ79">
            <v>28613.742500632274</v>
          </cell>
          <cell r="DK79">
            <v>38328.074592654753</v>
          </cell>
          <cell r="DL79">
            <v>44847.124603332602</v>
          </cell>
          <cell r="DM79">
            <v>40672.536543131966</v>
          </cell>
          <cell r="DN79">
            <v>42413.289642077114</v>
          </cell>
          <cell r="DO79">
            <v>37022.65515042335</v>
          </cell>
          <cell r="DP79">
            <v>48864.374040214971</v>
          </cell>
          <cell r="DQ79">
            <v>45663.81229314275</v>
          </cell>
          <cell r="DR79">
            <v>42187.704230142495</v>
          </cell>
          <cell r="DS79">
            <v>12536.778241414635</v>
          </cell>
          <cell r="DT79">
            <v>55863.353837687828</v>
          </cell>
          <cell r="DU79">
            <v>48785.521904934692</v>
          </cell>
          <cell r="DV79">
            <v>27873.93643753964</v>
          </cell>
          <cell r="DW79">
            <v>37849.941727351586</v>
          </cell>
          <cell r="DX79">
            <v>44530.534778544461</v>
          </cell>
          <cell r="DY79">
            <v>40238.820821857487</v>
          </cell>
          <cell r="DZ79">
            <v>42027.664081326569</v>
          </cell>
          <cell r="EA79">
            <v>36483.715109678422</v>
          </cell>
          <cell r="EB79">
            <v>42285.981694689151</v>
          </cell>
          <cell r="EC79">
            <v>91523.272673713131</v>
          </cell>
          <cell r="ED79">
            <v>88064.391137555373</v>
          </cell>
          <cell r="EE79">
            <v>60637.654939219065</v>
          </cell>
          <cell r="EF79">
            <v>105195.89510551318</v>
          </cell>
          <cell r="EG79">
            <v>97911.555939831305</v>
          </cell>
          <cell r="EH79">
            <v>76381.850095446018</v>
          </cell>
          <cell r="EI79">
            <v>86628.384151229111</v>
          </cell>
          <cell r="EJ79">
            <v>93474.678216426153</v>
          </cell>
          <cell r="EK79">
            <v>89062.539514626071</v>
          </cell>
          <cell r="EL79">
            <v>90900.809149372944</v>
          </cell>
          <cell r="EM79">
            <v>85199.090588157866</v>
          </cell>
          <cell r="EN79">
            <v>97592.670798448467</v>
          </cell>
          <cell r="EO79">
            <v>95180.866236515707</v>
          </cell>
          <cell r="EP79">
            <v>91741.912158622465</v>
          </cell>
          <cell r="EQ79">
            <v>60358.225722450763</v>
          </cell>
          <cell r="ER79">
            <v>106183.26436910614</v>
          </cell>
          <cell r="ES79">
            <v>98686.780573356446</v>
          </cell>
          <cell r="ET79">
            <v>76520.375422736455</v>
          </cell>
          <cell r="EU79">
            <v>87046.135291212122</v>
          </cell>
          <cell r="EV79">
            <v>94062.842330668384</v>
          </cell>
          <cell r="EW79">
            <v>89526.77910192142</v>
          </cell>
          <cell r="EX79">
            <v>91415.919002423296</v>
          </cell>
          <cell r="EY79">
            <v>85551.878942103562</v>
          </cell>
          <cell r="EZ79">
            <v>91919.776452837817</v>
          </cell>
          <cell r="FA79">
            <v>116076.88580782738</v>
          </cell>
          <cell r="FB79">
            <v>112660.93764774354</v>
          </cell>
          <cell r="FC79">
            <v>83653.392215126951</v>
          </cell>
          <cell r="FD79">
            <v>130782.08523130672</v>
          </cell>
          <cell r="FE79">
            <v>123067.01425006021</v>
          </cell>
          <cell r="FF79">
            <v>100244.97582296695</v>
          </cell>
          <cell r="FG79">
            <v>111059.95764792679</v>
          </cell>
          <cell r="FH79">
            <v>118250.6127918389</v>
          </cell>
          <cell r="FI79">
            <v>113587.02704429926</v>
          </cell>
          <cell r="FJ79">
            <v>115528.86531397581</v>
          </cell>
          <cell r="FK79">
            <v>109497.79294942858</v>
          </cell>
          <cell r="FL79">
            <v>122470.89302509802</v>
          </cell>
          <cell r="FM79">
            <v>120354.42047295722</v>
          </cell>
          <cell r="FN79">
            <v>116964.67484730155</v>
          </cell>
          <cell r="FO79">
            <v>83745.944810055284</v>
          </cell>
          <cell r="FP79">
            <v>132216.15235550731</v>
          </cell>
          <cell r="FQ79">
            <v>124275.82353412092</v>
          </cell>
          <cell r="FR79">
            <v>100778.69786971292</v>
          </cell>
          <cell r="FS79">
            <v>111892.07306741801</v>
          </cell>
          <cell r="FT79">
            <v>119261.99270099655</v>
          </cell>
          <cell r="FU79">
            <v>114467.31353989986</v>
          </cell>
          <cell r="FV79">
            <v>116462.45103248279</v>
          </cell>
          <cell r="FW79">
            <v>110259.56555296434</v>
          </cell>
        </row>
        <row r="80">
          <cell r="B80" t="str">
            <v>Co 251</v>
          </cell>
          <cell r="BH80">
            <v>189099.82</v>
          </cell>
          <cell r="BI80">
            <v>204588.79</v>
          </cell>
          <cell r="BJ80">
            <v>431772.01</v>
          </cell>
          <cell r="BK80">
            <v>433355.85</v>
          </cell>
          <cell r="BL80">
            <v>776571</v>
          </cell>
          <cell r="BM80">
            <v>526815.68000000005</v>
          </cell>
          <cell r="BN80">
            <v>218763.15</v>
          </cell>
          <cell r="BO80">
            <v>376987.65520000004</v>
          </cell>
          <cell r="BP80">
            <v>316894.09149999998</v>
          </cell>
          <cell r="BQ80">
            <v>443424.98656110012</v>
          </cell>
          <cell r="BR80">
            <v>300392.13622187305</v>
          </cell>
          <cell r="BS80">
            <v>209205.54889353423</v>
          </cell>
          <cell r="BT80">
            <v>257932.44062744349</v>
          </cell>
          <cell r="BU80">
            <v>283089.20181053615</v>
          </cell>
          <cell r="BV80">
            <v>402584.11158639903</v>
          </cell>
          <cell r="BW80">
            <v>405180.21893206192</v>
          </cell>
          <cell r="BX80">
            <v>547584.23376191384</v>
          </cell>
          <cell r="BY80">
            <v>496898.98031958315</v>
          </cell>
          <cell r="BZ80">
            <v>341897.80574003595</v>
          </cell>
          <cell r="CA80">
            <v>377224.79866597493</v>
          </cell>
          <cell r="CB80">
            <v>317236.49709899019</v>
          </cell>
          <cell r="CC80">
            <v>437758.27588533069</v>
          </cell>
          <cell r="CD80">
            <v>294335.58109519898</v>
          </cell>
          <cell r="CE80">
            <v>214476.76092501683</v>
          </cell>
          <cell r="CF80">
            <v>157507.19329369435</v>
          </cell>
          <cell r="CG80">
            <v>184315.30630430492</v>
          </cell>
          <cell r="CH80">
            <v>293389.37926153059</v>
          </cell>
          <cell r="CI80">
            <v>300280.63392467814</v>
          </cell>
          <cell r="CJ80">
            <v>438605.28130090825</v>
          </cell>
          <cell r="CK80">
            <v>390214.60716272163</v>
          </cell>
          <cell r="CL80">
            <v>233067.15886260499</v>
          </cell>
          <cell r="CM80">
            <v>267255.97497530479</v>
          </cell>
          <cell r="CN80">
            <v>210632.96815017797</v>
          </cell>
          <cell r="CO80">
            <v>327635.08355647558</v>
          </cell>
          <cell r="CP80">
            <v>187063.56163284276</v>
          </cell>
          <cell r="CQ80">
            <v>106566.03979925456</v>
          </cell>
          <cell r="CR80">
            <v>157650.06973636179</v>
          </cell>
          <cell r="CS80">
            <v>185224.87224844121</v>
          </cell>
          <cell r="CT80">
            <v>296248.44815275667</v>
          </cell>
          <cell r="CU80">
            <v>303637.2861289556</v>
          </cell>
          <cell r="CV80">
            <v>444443.19046021055</v>
          </cell>
          <cell r="CW80">
            <v>400482.52114035719</v>
          </cell>
          <cell r="CX80">
            <v>240174.26701290329</v>
          </cell>
          <cell r="CY80">
            <v>278253.06894162192</v>
          </cell>
          <cell r="CZ80">
            <v>220537.99706943531</v>
          </cell>
          <cell r="DA80">
            <v>364078.36537530582</v>
          </cell>
          <cell r="DB80">
            <v>220559.21111909015</v>
          </cell>
          <cell r="DC80">
            <v>136319.80744083249</v>
          </cell>
          <cell r="DD80">
            <v>191029.66755365644</v>
          </cell>
          <cell r="DE80">
            <v>219393.63721174886</v>
          </cell>
          <cell r="DF80">
            <v>332398.68775471702</v>
          </cell>
          <cell r="DG80">
            <v>347124.43957519263</v>
          </cell>
          <cell r="DH80">
            <v>490452.87085997243</v>
          </cell>
          <cell r="DI80">
            <v>436305.33805074316</v>
          </cell>
          <cell r="DJ80">
            <v>273176.88559138053</v>
          </cell>
          <cell r="DK80">
            <v>311552.74271107104</v>
          </cell>
          <cell r="DL80">
            <v>252724.98918390612</v>
          </cell>
          <cell r="DM80">
            <v>374614.16380486521</v>
          </cell>
          <cell r="DN80">
            <v>228084.49177947687</v>
          </cell>
          <cell r="DO80">
            <v>142298.29185294412</v>
          </cell>
          <cell r="DP80">
            <v>198444.92263827368</v>
          </cell>
          <cell r="DQ80">
            <v>227620.77074001747</v>
          </cell>
          <cell r="DR80">
            <v>342639.7658231036</v>
          </cell>
          <cell r="DS80">
            <v>351222.5111823983</v>
          </cell>
          <cell r="DT80">
            <v>497114.6772583148</v>
          </cell>
          <cell r="DU80">
            <v>441505.75138625444</v>
          </cell>
          <cell r="DV80">
            <v>275512.52306125138</v>
          </cell>
          <cell r="DW80">
            <v>314182.73532883509</v>
          </cell>
          <cell r="DX80">
            <v>240409.21114892553</v>
          </cell>
          <cell r="DY80">
            <v>598930.53671023785</v>
          </cell>
          <cell r="DZ80">
            <v>449326.29858223372</v>
          </cell>
          <cell r="EA80">
            <v>361965.51278462773</v>
          </cell>
          <cell r="EB80">
            <v>419582.580336513</v>
          </cell>
          <cell r="EC80">
            <v>449593.77876386</v>
          </cell>
          <cell r="ED80">
            <v>566659.8654499976</v>
          </cell>
          <cell r="EE80">
            <v>583072.88417303062</v>
          </cell>
          <cell r="EF80">
            <v>731571.14899190771</v>
          </cell>
          <cell r="EG80">
            <v>674460.05948686297</v>
          </cell>
          <cell r="EH80">
            <v>505556.38266338455</v>
          </cell>
          <cell r="EI80">
            <v>544519.07383873221</v>
          </cell>
          <cell r="EJ80">
            <v>483126.63051290077</v>
          </cell>
          <cell r="EK80">
            <v>614415.58382799465</v>
          </cell>
          <cell r="EL80">
            <v>461670.38202127977</v>
          </cell>
          <cell r="EM80">
            <v>372708.61718093738</v>
          </cell>
          <cell r="EN80">
            <v>431829.70470343786</v>
          </cell>
          <cell r="EO80">
            <v>462700.59189219418</v>
          </cell>
          <cell r="EP80">
            <v>581846.83597270597</v>
          </cell>
          <cell r="EQ80">
            <v>591726.9002229285</v>
          </cell>
          <cell r="ER80">
            <v>742874.20596702094</v>
          </cell>
          <cell r="ES80">
            <v>684219.20764864434</v>
          </cell>
          <cell r="ET80">
            <v>512359.41142653272</v>
          </cell>
          <cell r="EU80">
            <v>551611.49685913185</v>
          </cell>
          <cell r="EV80">
            <v>475224.05559025897</v>
          </cell>
          <cell r="EW80">
            <v>780233.91010120919</v>
          </cell>
          <cell r="EX80">
            <v>624280.63163855113</v>
          </cell>
          <cell r="EY80">
            <v>533690.2417662557</v>
          </cell>
          <cell r="EZ80">
            <v>594350.264697092</v>
          </cell>
          <cell r="FA80">
            <v>626105.81189412728</v>
          </cell>
          <cell r="FB80">
            <v>747366.21047783247</v>
          </cell>
          <cell r="FC80">
            <v>765605.76678404328</v>
          </cell>
          <cell r="FD80">
            <v>919445.32838702528</v>
          </cell>
          <cell r="FE80">
            <v>859203.76935969084</v>
          </cell>
          <cell r="FF80">
            <v>684340.89756503003</v>
          </cell>
          <cell r="FG80">
            <v>723878.63831574959</v>
          </cell>
          <cell r="FH80">
            <v>659823.19606349897</v>
          </cell>
          <cell r="FI80">
            <v>799616.61095305311</v>
          </cell>
          <cell r="FJ80">
            <v>640386.78187069017</v>
          </cell>
          <cell r="FK80">
            <v>548138.75440808269</v>
          </cell>
          <cell r="FL80">
            <v>610374.45233609015</v>
          </cell>
          <cell r="FM80">
            <v>643040.48788506794</v>
          </cell>
          <cell r="FN80">
            <v>766448.77782574401</v>
          </cell>
          <cell r="FO80">
            <v>777737.38431311818</v>
          </cell>
          <cell r="FP80">
            <v>934313.03473303351</v>
          </cell>
          <cell r="FQ80">
            <v>872440.40835047304</v>
          </cell>
          <cell r="FR80">
            <v>694527.94158957899</v>
          </cell>
          <cell r="FS80">
            <v>734347.59398740332</v>
          </cell>
          <cell r="FT80">
            <v>655246.55639501184</v>
          </cell>
          <cell r="FU80">
            <v>811262.37199861964</v>
          </cell>
          <cell r="FV80">
            <v>648685.18796250434</v>
          </cell>
          <cell r="FW80">
            <v>554751.64329754631</v>
          </cell>
        </row>
        <row r="81">
          <cell r="B81" t="str">
            <v>Co 252</v>
          </cell>
          <cell r="BH81">
            <v>33081.589999999997</v>
          </cell>
          <cell r="BI81">
            <v>67574.41</v>
          </cell>
          <cell r="BJ81">
            <v>69802.289999999994</v>
          </cell>
          <cell r="BK81">
            <v>169119.47</v>
          </cell>
          <cell r="BL81">
            <v>152360.1</v>
          </cell>
          <cell r="BM81">
            <v>76921.500000000058</v>
          </cell>
          <cell r="BN81">
            <v>71620.91</v>
          </cell>
          <cell r="BO81">
            <v>-19244.185299999983</v>
          </cell>
          <cell r="BP81">
            <v>64109.217300000018</v>
          </cell>
          <cell r="BQ81">
            <v>106646.29449260244</v>
          </cell>
          <cell r="BR81">
            <v>39421.557972930808</v>
          </cell>
          <cell r="BS81">
            <v>70241.08906400553</v>
          </cell>
          <cell r="BT81">
            <v>25187.882543679705</v>
          </cell>
          <cell r="BU81">
            <v>59698.047452642786</v>
          </cell>
          <cell r="BV81">
            <v>61949.888946974534</v>
          </cell>
          <cell r="BW81">
            <v>164129.66370696595</v>
          </cell>
          <cell r="BX81">
            <v>144683.61745571441</v>
          </cell>
          <cell r="BY81">
            <v>69208.283112074045</v>
          </cell>
          <cell r="BZ81">
            <v>64363.047841934749</v>
          </cell>
          <cell r="CA81">
            <v>-21011.473036012409</v>
          </cell>
          <cell r="CB81">
            <v>62454.560092960193</v>
          </cell>
          <cell r="CC81">
            <v>102506.52091089962</v>
          </cell>
          <cell r="CD81">
            <v>35251.962204610987</v>
          </cell>
          <cell r="CE81">
            <v>67667.170236732782</v>
          </cell>
          <cell r="CF81">
            <v>17676.777807038103</v>
          </cell>
          <cell r="CG81">
            <v>52207.909741470066</v>
          </cell>
          <cell r="CH81">
            <v>116164.25678801438</v>
          </cell>
          <cell r="CI81">
            <v>226941.13885767182</v>
          </cell>
          <cell r="CJ81">
            <v>204730.86560329198</v>
          </cell>
          <cell r="CK81">
            <v>129220.82642669522</v>
          </cell>
          <cell r="CL81">
            <v>124847.67805921828</v>
          </cell>
          <cell r="CM81">
            <v>39211.441632904403</v>
          </cell>
          <cell r="CN81">
            <v>122800.0607169086</v>
          </cell>
          <cell r="CO81">
            <v>162835.83747359813</v>
          </cell>
          <cell r="CP81">
            <v>95553.92472429364</v>
          </cell>
          <cell r="CQ81">
            <v>129589.53004227678</v>
          </cell>
          <cell r="CR81">
            <v>84174.919853465457</v>
          </cell>
          <cell r="CS81">
            <v>119403.95775078668</v>
          </cell>
          <cell r="CT81">
            <v>121551.44879403082</v>
          </cell>
          <cell r="CU81">
            <v>229799.03927929237</v>
          </cell>
          <cell r="CV81">
            <v>206195.87221094969</v>
          </cell>
          <cell r="CW81">
            <v>129163.80409703625</v>
          </cell>
          <cell r="CX81">
            <v>124865.35597750745</v>
          </cell>
          <cell r="CY81">
            <v>37348.931935337663</v>
          </cell>
          <cell r="CZ81">
            <v>122651.60169428386</v>
          </cell>
          <cell r="DA81">
            <v>163482.64290832487</v>
          </cell>
          <cell r="DB81">
            <v>94846.323195308563</v>
          </cell>
          <cell r="DC81">
            <v>127814.79401527962</v>
          </cell>
          <cell r="DD81">
            <v>83071.753254308831</v>
          </cell>
          <cell r="DE81">
            <v>106263.10301325726</v>
          </cell>
          <cell r="DF81">
            <v>155681.11682536005</v>
          </cell>
          <cell r="DG81">
            <v>273272.64372415334</v>
          </cell>
          <cell r="DH81">
            <v>248219.75903156435</v>
          </cell>
          <cell r="DI81">
            <v>169634.90232431889</v>
          </cell>
          <cell r="DJ81">
            <v>165417.74789516506</v>
          </cell>
          <cell r="DK81">
            <v>75982.352313578187</v>
          </cell>
          <cell r="DL81">
            <v>163035.11484249902</v>
          </cell>
          <cell r="DM81">
            <v>204677.14418471802</v>
          </cell>
          <cell r="DN81">
            <v>134658.64914588732</v>
          </cell>
          <cell r="DO81">
            <v>168262.46827104775</v>
          </cell>
          <cell r="DP81">
            <v>122471.58465528319</v>
          </cell>
          <cell r="DQ81">
            <v>158884.51055961702</v>
          </cell>
          <cell r="DR81">
            <v>162079.63930432487</v>
          </cell>
          <cell r="DS81">
            <v>276963.30045125424</v>
          </cell>
          <cell r="DT81">
            <v>250402.87099679274</v>
          </cell>
          <cell r="DU81">
            <v>170233.71497643006</v>
          </cell>
          <cell r="DV81">
            <v>166104.27180837558</v>
          </cell>
          <cell r="DW81">
            <v>74711.961257630144</v>
          </cell>
          <cell r="DX81">
            <v>163550.10953693924</v>
          </cell>
          <cell r="DY81">
            <v>206019.65956811688</v>
          </cell>
          <cell r="DZ81">
            <v>134590.9870684988</v>
          </cell>
          <cell r="EA81">
            <v>168841.15031493007</v>
          </cell>
          <cell r="EB81">
            <v>121972.99427603843</v>
          </cell>
          <cell r="EC81">
            <v>146372.08167193062</v>
          </cell>
          <cell r="ED81">
            <v>174415.1418635071</v>
          </cell>
          <cell r="EE81">
            <v>299245.00353074353</v>
          </cell>
          <cell r="EF81">
            <v>271116.17752608459</v>
          </cell>
          <cell r="EG81">
            <v>189330.91216769855</v>
          </cell>
          <cell r="EH81">
            <v>185296.04179417575</v>
          </cell>
          <cell r="EI81">
            <v>91906.411881071166</v>
          </cell>
          <cell r="EJ81">
            <v>182567.92549087567</v>
          </cell>
          <cell r="EK81">
            <v>225881.0279295817</v>
          </cell>
          <cell r="EL81">
            <v>153013.61717423319</v>
          </cell>
          <cell r="EM81">
            <v>187923.16433124762</v>
          </cell>
          <cell r="EN81">
            <v>139946.08413278748</v>
          </cell>
          <cell r="EO81">
            <v>177591.35166265059</v>
          </cell>
          <cell r="EP81">
            <v>181428.80271121277</v>
          </cell>
          <cell r="EQ81">
            <v>303354.84664498025</v>
          </cell>
          <cell r="ER81">
            <v>273595.55548128474</v>
          </cell>
          <cell r="ES81">
            <v>190161.24180930207</v>
          </cell>
          <cell r="ET81">
            <v>186228.3950635058</v>
          </cell>
          <cell r="EU81">
            <v>90800.956832011463</v>
          </cell>
          <cell r="EV81">
            <v>183323.19229605311</v>
          </cell>
          <cell r="EW81">
            <v>227496.3925881242</v>
          </cell>
          <cell r="EX81">
            <v>153161.2956629314</v>
          </cell>
          <cell r="EY81">
            <v>188742.1860104822</v>
          </cell>
          <cell r="EZ81">
            <v>139625.25511003024</v>
          </cell>
          <cell r="FA81">
            <v>165281.8670685924</v>
          </cell>
          <cell r="FB81">
            <v>210763.63213748462</v>
          </cell>
          <cell r="FC81">
            <v>343274.86474170885</v>
          </cell>
          <cell r="FD81">
            <v>311820.30267381552</v>
          </cell>
          <cell r="FE81">
            <v>226703.61524557538</v>
          </cell>
          <cell r="FF81">
            <v>222879.83739969443</v>
          </cell>
          <cell r="FG81">
            <v>125372.97674137086</v>
          </cell>
          <cell r="FH81">
            <v>219794.65476672968</v>
          </cell>
          <cell r="FI81">
            <v>264844.82921307784</v>
          </cell>
          <cell r="FJ81">
            <v>189012.69981840946</v>
          </cell>
          <cell r="FK81">
            <v>225277.50905545108</v>
          </cell>
          <cell r="FL81">
            <v>174988.19315325521</v>
          </cell>
          <cell r="FM81">
            <v>213916.76714311831</v>
          </cell>
          <cell r="FN81">
            <v>218758.94383880543</v>
          </cell>
          <cell r="FO81">
            <v>348158.74068912514</v>
          </cell>
          <cell r="FP81">
            <v>314942.12868576584</v>
          </cell>
          <cell r="FQ81">
            <v>228108.89351840504</v>
          </cell>
          <cell r="FR81">
            <v>224402.49150571087</v>
          </cell>
          <cell r="FS81">
            <v>124773.03863564215</v>
          </cell>
          <cell r="FT81">
            <v>221133.89162752545</v>
          </cell>
          <cell r="FU81">
            <v>267078.62033108401</v>
          </cell>
          <cell r="FV81">
            <v>189718.68046374118</v>
          </cell>
          <cell r="FW81">
            <v>226680.39922588272</v>
          </cell>
        </row>
        <row r="82">
          <cell r="B82" t="str">
            <v>Co 220</v>
          </cell>
          <cell r="BH82">
            <v>-3426.42</v>
          </cell>
          <cell r="BI82">
            <v>16657.48</v>
          </cell>
          <cell r="BJ82">
            <v>8829.07</v>
          </cell>
          <cell r="BK82">
            <v>11045.75</v>
          </cell>
          <cell r="BL82">
            <v>-836.81000000000131</v>
          </cell>
          <cell r="BM82">
            <v>11182.27</v>
          </cell>
          <cell r="BN82">
            <v>19655.59</v>
          </cell>
          <cell r="BO82">
            <v>14388.116899999997</v>
          </cell>
          <cell r="BP82">
            <v>771.84939999999915</v>
          </cell>
          <cell r="BQ82">
            <v>16251.886676505626</v>
          </cell>
          <cell r="BR82">
            <v>19419.13889047032</v>
          </cell>
          <cell r="BS82">
            <v>10912.760420999375</v>
          </cell>
          <cell r="BT82">
            <v>-2869.7261178879562</v>
          </cell>
          <cell r="BU82">
            <v>17252.273003922117</v>
          </cell>
          <cell r="BV82">
            <v>9604.4939695107551</v>
          </cell>
          <cell r="BW82">
            <v>11744.149920386868</v>
          </cell>
          <cell r="BX82">
            <v>-207.44855281065611</v>
          </cell>
          <cell r="BY82">
            <v>11881.521746033934</v>
          </cell>
          <cell r="BZ82">
            <v>20006.967811974573</v>
          </cell>
          <cell r="CA82">
            <v>13987.744707082387</v>
          </cell>
          <cell r="CB82">
            <v>490.07776675996502</v>
          </cell>
          <cell r="CC82">
            <v>15806.350594586678</v>
          </cell>
          <cell r="CD82">
            <v>19072.742919727818</v>
          </cell>
          <cell r="CE82">
            <v>10676.850869508969</v>
          </cell>
          <cell r="CF82">
            <v>-3500.5040932387128</v>
          </cell>
          <cell r="CG82">
            <v>16661.36575600415</v>
          </cell>
          <cell r="CH82">
            <v>9199.4937840888706</v>
          </cell>
          <cell r="CI82">
            <v>11259.92771078389</v>
          </cell>
          <cell r="CJ82">
            <v>-762.15817804958715</v>
          </cell>
          <cell r="CK82">
            <v>11397.691450582806</v>
          </cell>
          <cell r="CL82">
            <v>19165.658457983933</v>
          </cell>
          <cell r="CM82">
            <v>13263.747923675139</v>
          </cell>
          <cell r="CN82">
            <v>-111.53499383642702</v>
          </cell>
          <cell r="CO82">
            <v>15185.63866141504</v>
          </cell>
          <cell r="CP82">
            <v>18554.261793605707</v>
          </cell>
          <cell r="CQ82">
            <v>10271.751113970586</v>
          </cell>
          <cell r="CR82">
            <v>-3791.0820963403457</v>
          </cell>
          <cell r="CS82">
            <v>16787.391931321774</v>
          </cell>
          <cell r="CT82">
            <v>9240.4467306888491</v>
          </cell>
          <cell r="CU82">
            <v>11314.892294088258</v>
          </cell>
          <cell r="CV82">
            <v>-971.91753212077674</v>
          </cell>
          <cell r="CW82">
            <v>11455.2314954143</v>
          </cell>
          <cell r="CX82">
            <v>19256.155323888444</v>
          </cell>
          <cell r="CY82">
            <v>13271.839000989243</v>
          </cell>
          <cell r="CZ82">
            <v>-329.42196067587065</v>
          </cell>
          <cell r="DA82">
            <v>15267.834555505153</v>
          </cell>
          <cell r="DB82">
            <v>18738.930614486861</v>
          </cell>
          <cell r="DC82">
            <v>10193.303816282852</v>
          </cell>
          <cell r="DD82">
            <v>-4094.1108881204782</v>
          </cell>
          <cell r="DE82">
            <v>16910.188030285517</v>
          </cell>
          <cell r="DF82">
            <v>9278.1336585853569</v>
          </cell>
          <cell r="DG82">
            <v>11366.055190967574</v>
          </cell>
          <cell r="DH82">
            <v>-1191.7312504766378</v>
          </cell>
          <cell r="DI82">
            <v>11509.271253430819</v>
          </cell>
          <cell r="DJ82">
            <v>19339.885150062059</v>
          </cell>
          <cell r="DK82">
            <v>13272.815882297065</v>
          </cell>
          <cell r="DL82">
            <v>-557.16012604648495</v>
          </cell>
          <cell r="DM82">
            <v>15345.467573568483</v>
          </cell>
          <cell r="DN82">
            <v>18922.146523495041</v>
          </cell>
          <cell r="DO82">
            <v>10209.711959164521</v>
          </cell>
          <cell r="DP82">
            <v>-4409.5614173995018</v>
          </cell>
          <cell r="DQ82">
            <v>17029.258827292779</v>
          </cell>
          <cell r="DR82">
            <v>9312.3687314891467</v>
          </cell>
          <cell r="DS82">
            <v>11412.969544423104</v>
          </cell>
          <cell r="DT82">
            <v>-1421.4987832261213</v>
          </cell>
          <cell r="DU82">
            <v>11559.34091115211</v>
          </cell>
          <cell r="DV82">
            <v>19416.450304124501</v>
          </cell>
          <cell r="DW82">
            <v>13265.844385083234</v>
          </cell>
          <cell r="DX82">
            <v>-795.65610642160391</v>
          </cell>
          <cell r="DY82">
            <v>15418.254491716725</v>
          </cell>
          <cell r="DZ82">
            <v>19103.70895985606</v>
          </cell>
          <cell r="EA82">
            <v>10221.76958801725</v>
          </cell>
          <cell r="EB82">
            <v>-4738.1239705785956</v>
          </cell>
          <cell r="EC82">
            <v>17144.336675318929</v>
          </cell>
          <cell r="ED82">
            <v>9342.950204459903</v>
          </cell>
          <cell r="EE82">
            <v>11455.855969460208</v>
          </cell>
          <cell r="EF82">
            <v>-1661.837350195583</v>
          </cell>
          <cell r="EG82">
            <v>11605.213328375165</v>
          </cell>
          <cell r="EH82">
            <v>19485.441641729925</v>
          </cell>
          <cell r="EI82">
            <v>13251.947292384535</v>
          </cell>
          <cell r="EJ82">
            <v>-1045.3191729152823</v>
          </cell>
          <cell r="EK82">
            <v>15485.906056372147</v>
          </cell>
          <cell r="EL82">
            <v>19283.425559560386</v>
          </cell>
          <cell r="EM82">
            <v>10229.179596197722</v>
          </cell>
          <cell r="EN82">
            <v>-5080.2701817515699</v>
          </cell>
          <cell r="EO82">
            <v>17255.15326223784</v>
          </cell>
          <cell r="EP82">
            <v>9369.6740355357651</v>
          </cell>
          <cell r="EQ82">
            <v>11494.445614446613</v>
          </cell>
          <cell r="ER82">
            <v>-1913.1447663733852</v>
          </cell>
          <cell r="ES82">
            <v>11646.639060307214</v>
          </cell>
          <cell r="ET82">
            <v>19546.430314730816</v>
          </cell>
          <cell r="EU82">
            <v>13229.329692585317</v>
          </cell>
          <cell r="EV82">
            <v>-1306.5635074285237</v>
          </cell>
          <cell r="EW82">
            <v>15548.105285421632</v>
          </cell>
          <cell r="EX82">
            <v>19461.090035025129</v>
          </cell>
          <cell r="EY82">
            <v>10230.765605198048</v>
          </cell>
          <cell r="EZ82">
            <v>-5436.2788838316519</v>
          </cell>
          <cell r="FA82">
            <v>17361.420385962985</v>
          </cell>
          <cell r="FB82">
            <v>9392.3259046429721</v>
          </cell>
          <cell r="FC82">
            <v>11528.05955242864</v>
          </cell>
          <cell r="FD82">
            <v>-2175.6177572518354</v>
          </cell>
          <cell r="FE82">
            <v>11683.375579479791</v>
          </cell>
          <cell r="FF82">
            <v>19598.977100296361</v>
          </cell>
          <cell r="FG82">
            <v>13198.048073485108</v>
          </cell>
          <cell r="FH82">
            <v>-1579.3922742481373</v>
          </cell>
          <cell r="FI82">
            <v>15604.964594350382</v>
          </cell>
          <cell r="FJ82">
            <v>19636.475611497008</v>
          </cell>
          <cell r="FK82">
            <v>10226.699100764206</v>
          </cell>
          <cell r="FL82">
            <v>-5807.0648425596664</v>
          </cell>
          <cell r="FM82">
            <v>17463.040250043265</v>
          </cell>
          <cell r="FN82">
            <v>9410.8779149465081</v>
          </cell>
          <cell r="FO82">
            <v>11556.656050515536</v>
          </cell>
          <cell r="FP82">
            <v>-2450.0920653272442</v>
          </cell>
          <cell r="FQ82">
            <v>11715.345614927857</v>
          </cell>
          <cell r="FR82">
            <v>19642.812346173865</v>
          </cell>
          <cell r="FS82">
            <v>13158.091103631508</v>
          </cell>
          <cell r="FT82">
            <v>-1865.1414635671899</v>
          </cell>
          <cell r="FU82">
            <v>15655.290548273686</v>
          </cell>
          <cell r="FV82">
            <v>19809.778582558774</v>
          </cell>
          <cell r="FW82">
            <v>10217.123438133865</v>
          </cell>
        </row>
        <row r="83">
          <cell r="B83" t="str">
            <v>Co 900</v>
          </cell>
          <cell r="BH83">
            <v>-11334.189999999999</v>
          </cell>
          <cell r="BI83">
            <v>-3402.2599999999993</v>
          </cell>
          <cell r="BJ83">
            <v>-2145.9700000000012</v>
          </cell>
          <cell r="BK83">
            <v>4228.03</v>
          </cell>
          <cell r="BL83">
            <v>3042.1900000000005</v>
          </cell>
          <cell r="BM83">
            <v>4821.2300000000005</v>
          </cell>
          <cell r="BN83">
            <v>2494.0499999999997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</row>
        <row r="84">
          <cell r="B84" t="str">
            <v>Co 254</v>
          </cell>
          <cell r="BH84">
            <v>7394.67</v>
          </cell>
          <cell r="BI84">
            <v>6455.73</v>
          </cell>
          <cell r="BJ84">
            <v>17249.16</v>
          </cell>
          <cell r="BK84">
            <v>19965</v>
          </cell>
          <cell r="BL84">
            <v>33610.92</v>
          </cell>
          <cell r="BM84">
            <v>20298.810000000001</v>
          </cell>
          <cell r="BN84">
            <v>22331.26</v>
          </cell>
          <cell r="BO84">
            <v>24747.012739999998</v>
          </cell>
          <cell r="BP84">
            <v>7269.715189999999</v>
          </cell>
          <cell r="BQ84">
            <v>10581.479468771966</v>
          </cell>
          <cell r="BR84">
            <v>11998.063120423089</v>
          </cell>
          <cell r="BS84">
            <v>3688.9374338187936</v>
          </cell>
          <cell r="BT84">
            <v>7217.9904944833452</v>
          </cell>
          <cell r="BU84">
            <v>6257.0722677089616</v>
          </cell>
          <cell r="BV84">
            <v>16975.195654034153</v>
          </cell>
          <cell r="BW84">
            <v>19796.775496723232</v>
          </cell>
          <cell r="BX84">
            <v>33622.44569831733</v>
          </cell>
          <cell r="BY84">
            <v>19994.670209248154</v>
          </cell>
          <cell r="BZ84">
            <v>22113.531692517747</v>
          </cell>
          <cell r="CA84">
            <v>24834.52638178087</v>
          </cell>
          <cell r="CB84">
            <v>7359.2946469559975</v>
          </cell>
          <cell r="CC84">
            <v>10475.978646095709</v>
          </cell>
          <cell r="CD84">
            <v>11879.790717137486</v>
          </cell>
          <cell r="CE84">
            <v>3700.7288345949073</v>
          </cell>
          <cell r="CF84">
            <v>6835.0484521405197</v>
          </cell>
          <cell r="CG84">
            <v>5851.7313968056187</v>
          </cell>
          <cell r="CH84">
            <v>16492.536110745081</v>
          </cell>
          <cell r="CI84">
            <v>19423.275405757842</v>
          </cell>
          <cell r="CJ84">
            <v>33434.323074628621</v>
          </cell>
          <cell r="CK84">
            <v>19481.6535138172</v>
          </cell>
          <cell r="CL84">
            <v>21689.755444527957</v>
          </cell>
          <cell r="CM84">
            <v>24501.019233733383</v>
          </cell>
          <cell r="CN84">
            <v>7029.4920066467967</v>
          </cell>
          <cell r="CO84">
            <v>10149.055190607483</v>
          </cell>
          <cell r="CP84">
            <v>11539.969996582489</v>
          </cell>
          <cell r="CQ84">
            <v>3492.9583202004578</v>
          </cell>
          <cell r="CR84">
            <v>6834.7911839952576</v>
          </cell>
          <cell r="CS84">
            <v>5824.1236559970112</v>
          </cell>
          <cell r="CT84">
            <v>16651.205315731648</v>
          </cell>
          <cell r="CU84">
            <v>19678.044427831366</v>
          </cell>
          <cell r="CV84">
            <v>34032.968798182766</v>
          </cell>
          <cell r="CW84">
            <v>19689.705208934211</v>
          </cell>
          <cell r="CX84">
            <v>21972.614157982702</v>
          </cell>
          <cell r="CY84">
            <v>24864.981823881433</v>
          </cell>
          <cell r="CZ84">
            <v>7045.1289903125689</v>
          </cell>
          <cell r="DA84">
            <v>10228.079550217479</v>
          </cell>
          <cell r="DB84">
            <v>11642.394080684637</v>
          </cell>
          <cell r="DC84">
            <v>3295.1783135194546</v>
          </cell>
          <cell r="DD84">
            <v>6830.7081290795886</v>
          </cell>
          <cell r="DE84">
            <v>5791.912593218718</v>
          </cell>
          <cell r="DF84">
            <v>16808.197149007996</v>
          </cell>
          <cell r="DG84">
            <v>19934.182352066127</v>
          </cell>
          <cell r="DH84">
            <v>34641.769101785918</v>
          </cell>
          <cell r="DI84">
            <v>19896.75639319258</v>
          </cell>
          <cell r="DJ84">
            <v>22256.888539908199</v>
          </cell>
          <cell r="DK84">
            <v>25233.048343606672</v>
          </cell>
          <cell r="DL84">
            <v>7057.9376143875779</v>
          </cell>
          <cell r="DM84">
            <v>10305.572014846193</v>
          </cell>
          <cell r="DN84">
            <v>11743.631262088593</v>
          </cell>
          <cell r="DO84">
            <v>3228.2969761232252</v>
          </cell>
          <cell r="DP84">
            <v>6822.6034753390213</v>
          </cell>
          <cell r="DQ84">
            <v>5754.882902986752</v>
          </cell>
          <cell r="DR84">
            <v>16963.334972347402</v>
          </cell>
          <cell r="DS84">
            <v>20191.602972085442</v>
          </cell>
          <cell r="DT84">
            <v>35260.874508375615</v>
          </cell>
          <cell r="DU84">
            <v>20102.624093197355</v>
          </cell>
          <cell r="DV84">
            <v>22542.472583621231</v>
          </cell>
          <cell r="DW84">
            <v>25605.198512446052</v>
          </cell>
          <cell r="DX84">
            <v>7067.7559362639786</v>
          </cell>
          <cell r="DY84">
            <v>10381.400068073575</v>
          </cell>
          <cell r="DZ84">
            <v>11843.536870980928</v>
          </cell>
          <cell r="EA84">
            <v>3156.6859829890018</v>
          </cell>
          <cell r="EB84">
            <v>6810.2770498561767</v>
          </cell>
          <cell r="EC84">
            <v>5712.8022152478788</v>
          </cell>
          <cell r="ED84">
            <v>17116.422715533368</v>
          </cell>
          <cell r="EE84">
            <v>20450.217467900642</v>
          </cell>
          <cell r="EF84">
            <v>35890.429553875816</v>
          </cell>
          <cell r="EG84">
            <v>20307.129726914933</v>
          </cell>
          <cell r="EH84">
            <v>22829.25999219458</v>
          </cell>
          <cell r="EI84">
            <v>25981.402504238351</v>
          </cell>
          <cell r="EJ84">
            <v>7074.415202116963</v>
          </cell>
          <cell r="EK84">
            <v>10455.432836208682</v>
          </cell>
          <cell r="EL84">
            <v>11941.983275873779</v>
          </cell>
          <cell r="EM84">
            <v>3080.1438779455584</v>
          </cell>
          <cell r="EN84">
            <v>6793.5151234732657</v>
          </cell>
          <cell r="EO84">
            <v>5665.4436613577382</v>
          </cell>
          <cell r="EP84">
            <v>17267.263386431729</v>
          </cell>
          <cell r="EQ84">
            <v>20709.919386078855</v>
          </cell>
          <cell r="ER84">
            <v>36530.784853988131</v>
          </cell>
          <cell r="ES84">
            <v>20510.277497239083</v>
          </cell>
          <cell r="ET84">
            <v>23117.342130754787</v>
          </cell>
          <cell r="EU84">
            <v>26362.082740527178</v>
          </cell>
          <cell r="EV84">
            <v>7078.1936386252801</v>
          </cell>
          <cell r="EW84">
            <v>10527.952213650715</v>
          </cell>
          <cell r="EX84">
            <v>12039.269256146636</v>
          </cell>
          <cell r="EY84">
            <v>2998.9052842388573</v>
          </cell>
          <cell r="EZ84">
            <v>6772.3054012979665</v>
          </cell>
          <cell r="FA84">
            <v>5612.7651207502859</v>
          </cell>
          <cell r="FB84">
            <v>17415.852891994957</v>
          </cell>
          <cell r="FC84">
            <v>20970.809378631311</v>
          </cell>
          <cell r="FD84">
            <v>37181.672147677746</v>
          </cell>
          <cell r="FE84">
            <v>20711.451949356637</v>
          </cell>
          <cell r="FF84">
            <v>23406.181053846518</v>
          </cell>
          <cell r="FG84">
            <v>26746.306024403195</v>
          </cell>
          <cell r="FH84">
            <v>7078.0219563179799</v>
          </cell>
          <cell r="FI84">
            <v>10597.919823950009</v>
          </cell>
          <cell r="FJ84">
            <v>12134.768983823717</v>
          </cell>
          <cell r="FK84">
            <v>2912.2678994899488</v>
          </cell>
          <cell r="FL84">
            <v>6746.2081766702468</v>
          </cell>
          <cell r="FM84">
            <v>5554.2976080089757</v>
          </cell>
          <cell r="FN84">
            <v>17561.751968987792</v>
          </cell>
          <cell r="FO84">
            <v>21232.568979133765</v>
          </cell>
          <cell r="FP84">
            <v>37843.651071911256</v>
          </cell>
          <cell r="FQ84">
            <v>20910.834947960924</v>
          </cell>
          <cell r="FR84">
            <v>23696.053279701555</v>
          </cell>
          <cell r="FS84">
            <v>27134.90391463929</v>
          </cell>
          <cell r="FT84">
            <v>7074.5630391841769</v>
          </cell>
          <cell r="FU84">
            <v>10666.055274080165</v>
          </cell>
          <cell r="FV84">
            <v>12227.925418659395</v>
          </cell>
          <cell r="FW84">
            <v>2820.0308263309125</v>
          </cell>
        </row>
        <row r="85">
          <cell r="B85" t="str">
            <v>Co 255</v>
          </cell>
          <cell r="BH85">
            <v>136881.89000000001</v>
          </cell>
          <cell r="BI85">
            <v>70177.580000000133</v>
          </cell>
          <cell r="BJ85">
            <v>196765.09</v>
          </cell>
          <cell r="BK85">
            <v>215643.36</v>
          </cell>
          <cell r="BL85">
            <v>323904.28000000003</v>
          </cell>
          <cell r="BM85">
            <v>245148.41</v>
          </cell>
          <cell r="BN85">
            <v>227255.89</v>
          </cell>
          <cell r="BO85">
            <v>147666.09649999999</v>
          </cell>
          <cell r="BP85">
            <v>120725.13799999992</v>
          </cell>
          <cell r="BQ85">
            <v>176565.39626822568</v>
          </cell>
          <cell r="BR85">
            <v>145983.5544807557</v>
          </cell>
          <cell r="BS85">
            <v>107267.23302841734</v>
          </cell>
          <cell r="BT85">
            <v>122860.99802803027</v>
          </cell>
          <cell r="BU85">
            <v>55773.334807496751</v>
          </cell>
          <cell r="BV85">
            <v>181934.16348312894</v>
          </cell>
          <cell r="BW85">
            <v>202820.10791986604</v>
          </cell>
          <cell r="BX85">
            <v>308874.0090350681</v>
          </cell>
          <cell r="BY85">
            <v>230183.67625937297</v>
          </cell>
          <cell r="BZ85">
            <v>214263.42863109021</v>
          </cell>
          <cell r="CA85">
            <v>145830.97607157205</v>
          </cell>
          <cell r="CB85">
            <v>239005.43545237381</v>
          </cell>
          <cell r="CC85">
            <v>289239.12394667725</v>
          </cell>
          <cell r="CD85">
            <v>258279.10908770619</v>
          </cell>
          <cell r="CE85">
            <v>223148.31559280696</v>
          </cell>
          <cell r="CF85">
            <v>229400.29962996981</v>
          </cell>
          <cell r="CG85">
            <v>161925.19487746584</v>
          </cell>
          <cell r="CH85">
            <v>294320.34050463606</v>
          </cell>
          <cell r="CI85">
            <v>328095.69382476847</v>
          </cell>
          <cell r="CJ85">
            <v>431883.65772780619</v>
          </cell>
          <cell r="CK85">
            <v>353267.79478438472</v>
          </cell>
          <cell r="CL85">
            <v>339386.32573034917</v>
          </cell>
          <cell r="CM85">
            <v>269530.4286776057</v>
          </cell>
          <cell r="CN85">
            <v>242800.37238352309</v>
          </cell>
          <cell r="CO85">
            <v>292949.87886241201</v>
          </cell>
          <cell r="CP85">
            <v>261607.8295852142</v>
          </cell>
          <cell r="CQ85">
            <v>230118.26392581902</v>
          </cell>
          <cell r="CR85">
            <v>246868.13507066469</v>
          </cell>
          <cell r="CS85">
            <v>177910.8464865117</v>
          </cell>
          <cell r="CT85">
            <v>306205.66573104047</v>
          </cell>
          <cell r="CU85">
            <v>330338.75223353261</v>
          </cell>
          <cell r="CV85">
            <v>435424.6990807578</v>
          </cell>
          <cell r="CW85">
            <v>355262.28021787596</v>
          </cell>
          <cell r="CX85">
            <v>341803.48889105709</v>
          </cell>
          <cell r="CY85">
            <v>269887.68416944897</v>
          </cell>
          <cell r="CZ85">
            <v>242695.39164768514</v>
          </cell>
          <cell r="DA85">
            <v>293819.71462540759</v>
          </cell>
          <cell r="DB85">
            <v>261719.94484388706</v>
          </cell>
          <cell r="DC85">
            <v>225697.3536743708</v>
          </cell>
          <cell r="DD85">
            <v>246919.84571362968</v>
          </cell>
          <cell r="DE85">
            <v>169646.25740661175</v>
          </cell>
          <cell r="DF85">
            <v>307023.09450974164</v>
          </cell>
          <cell r="DG85">
            <v>374759.7485962208</v>
          </cell>
          <cell r="DH85">
            <v>481146.48732466693</v>
          </cell>
          <cell r="DI85">
            <v>399407.6623939455</v>
          </cell>
          <cell r="DJ85">
            <v>386400.77302846569</v>
          </cell>
          <cell r="DK85">
            <v>312374.86817112967</v>
          </cell>
          <cell r="DL85">
            <v>284713.28759483603</v>
          </cell>
          <cell r="DM85">
            <v>336830.50185982202</v>
          </cell>
          <cell r="DN85">
            <v>303954.66854658845</v>
          </cell>
          <cell r="DO85">
            <v>267162.60193767876</v>
          </cell>
          <cell r="DP85">
            <v>289088.50498268229</v>
          </cell>
          <cell r="DQ85">
            <v>216928.72941452113</v>
          </cell>
          <cell r="DR85">
            <v>350297.80939914682</v>
          </cell>
          <cell r="DS85">
            <v>389783.0980823405</v>
          </cell>
          <cell r="DT85">
            <v>497472.65089183184</v>
          </cell>
          <cell r="DU85">
            <v>414126.2492755265</v>
          </cell>
          <cell r="DV85">
            <v>401601.97833283973</v>
          </cell>
          <cell r="DW85">
            <v>325413.53642569471</v>
          </cell>
          <cell r="DX85">
            <v>297275.43135047471</v>
          </cell>
          <cell r="DY85">
            <v>350404.54328887182</v>
          </cell>
          <cell r="DZ85">
            <v>316732.88318208896</v>
          </cell>
          <cell r="EA85">
            <v>279154.46294482122</v>
          </cell>
          <cell r="EB85">
            <v>301796.80536508851</v>
          </cell>
          <cell r="EC85">
            <v>228048.69539834582</v>
          </cell>
          <cell r="ED85">
            <v>355427.26634129614</v>
          </cell>
          <cell r="EE85">
            <v>405192.18004186312</v>
          </cell>
          <cell r="EF85">
            <v>514185.50336532539</v>
          </cell>
          <cell r="EG85">
            <v>429200.27565012733</v>
          </cell>
          <cell r="EH85">
            <v>417190.65024155169</v>
          </cell>
          <cell r="EI85">
            <v>337906.61520321859</v>
          </cell>
          <cell r="EJ85">
            <v>309510.26962744206</v>
          </cell>
          <cell r="EK85">
            <v>363671.38218917989</v>
          </cell>
          <cell r="EL85">
            <v>329182.72961949877</v>
          </cell>
          <cell r="EM85">
            <v>290801.01212491962</v>
          </cell>
          <cell r="EN85">
            <v>314825.90595208929</v>
          </cell>
          <cell r="EO85">
            <v>239453.2357655213</v>
          </cell>
          <cell r="EP85">
            <v>377716.88838487852</v>
          </cell>
          <cell r="EQ85">
            <v>421427.61634295603</v>
          </cell>
          <cell r="ER85">
            <v>531725.43241209188</v>
          </cell>
          <cell r="ES85">
            <v>445069.64959507238</v>
          </cell>
          <cell r="ET85">
            <v>433607.763942705</v>
          </cell>
          <cell r="EU85">
            <v>352025.20957033575</v>
          </cell>
          <cell r="EV85">
            <v>323144.46186444245</v>
          </cell>
          <cell r="EW85">
            <v>378356.91130110895</v>
          </cell>
          <cell r="EX85">
            <v>343031.84166984446</v>
          </cell>
          <cell r="EY85">
            <v>303828.78211220412</v>
          </cell>
          <cell r="EZ85">
            <v>328615.4648333349</v>
          </cell>
          <cell r="FA85">
            <v>251581.24383351183</v>
          </cell>
          <cell r="FB85">
            <v>392442.822831069</v>
          </cell>
          <cell r="FC85">
            <v>438251.88207875716</v>
          </cell>
          <cell r="FD85">
            <v>549853.94465872692</v>
          </cell>
          <cell r="FE85">
            <v>461495.17278032308</v>
          </cell>
          <cell r="FF85">
            <v>450615.51017752127</v>
          </cell>
          <cell r="FG85">
            <v>366676.69509557635</v>
          </cell>
          <cell r="FH85">
            <v>337304.97225526045</v>
          </cell>
          <cell r="FI85">
            <v>393587.60863640578</v>
          </cell>
          <cell r="FJ85">
            <v>357404.70125042484</v>
          </cell>
          <cell r="FK85">
            <v>317362.58663415699</v>
          </cell>
          <cell r="FL85">
            <v>342925.51031703316</v>
          </cell>
          <cell r="FM85">
            <v>264191.94541562744</v>
          </cell>
          <cell r="FN85">
            <v>407698.060258782</v>
          </cell>
          <cell r="FO85">
            <v>441986.3721549263</v>
          </cell>
          <cell r="FP85">
            <v>554891.55945061822</v>
          </cell>
          <cell r="FQ85">
            <v>464796.16336606361</v>
          </cell>
          <cell r="FR85">
            <v>454535.08270647889</v>
          </cell>
          <cell r="FS85">
            <v>368179.88929281069</v>
          </cell>
          <cell r="FT85">
            <v>338309.1882528537</v>
          </cell>
          <cell r="FU85">
            <v>395683.8007989889</v>
          </cell>
          <cell r="FV85">
            <v>358620.74861936783</v>
          </cell>
          <cell r="FW85">
            <v>317721.42247487104</v>
          </cell>
        </row>
        <row r="86">
          <cell r="B86" t="str">
            <v>Co 256</v>
          </cell>
          <cell r="BH86">
            <v>-25550.29</v>
          </cell>
          <cell r="BI86">
            <v>-16821.98</v>
          </cell>
          <cell r="BJ86">
            <v>-19763.580000000002</v>
          </cell>
          <cell r="BK86">
            <v>-18362.349999999999</v>
          </cell>
          <cell r="BL86">
            <v>-11327.56</v>
          </cell>
          <cell r="BM86">
            <v>-9166.6900000000096</v>
          </cell>
          <cell r="BN86">
            <v>-37678.18</v>
          </cell>
          <cell r="BO86">
            <v>-21480.345600000008</v>
          </cell>
          <cell r="BP86">
            <v>-21714.310299999997</v>
          </cell>
          <cell r="BQ86">
            <v>-21665.245502779624</v>
          </cell>
          <cell r="BR86">
            <v>-20793.272620805103</v>
          </cell>
          <cell r="BS86">
            <v>-21880.394358277976</v>
          </cell>
          <cell r="BT86">
            <v>-27196.588488000998</v>
          </cell>
          <cell r="BU86">
            <v>-18287.330184697166</v>
          </cell>
          <cell r="BV86">
            <v>-21646.825114222425</v>
          </cell>
          <cell r="BW86">
            <v>-19935.770196600453</v>
          </cell>
          <cell r="BX86">
            <v>-12762.580914138933</v>
          </cell>
          <cell r="BY86">
            <v>-10261.712205329051</v>
          </cell>
          <cell r="BZ86">
            <v>-39662.964003963374</v>
          </cell>
          <cell r="CA86">
            <v>-22636.417331560056</v>
          </cell>
          <cell r="CB86">
            <v>23032.927166347799</v>
          </cell>
          <cell r="CC86">
            <v>22786.132156639898</v>
          </cell>
          <cell r="CD86">
            <v>23660.77587282344</v>
          </cell>
          <cell r="CE86">
            <v>22731.68731238661</v>
          </cell>
          <cell r="CF86">
            <v>16694.474781079349</v>
          </cell>
          <cell r="CG86">
            <v>25790.551981226192</v>
          </cell>
          <cell r="CH86">
            <v>22000.812026801519</v>
          </cell>
          <cell r="CI86">
            <v>25489.760544306744</v>
          </cell>
          <cell r="CJ86">
            <v>32805.936687151538</v>
          </cell>
          <cell r="CK86">
            <v>35657.183817373458</v>
          </cell>
          <cell r="CL86">
            <v>5339.9151712562016</v>
          </cell>
          <cell r="CM86">
            <v>22906.679010844971</v>
          </cell>
          <cell r="CN86">
            <v>22593.267963948761</v>
          </cell>
          <cell r="CO86">
            <v>22327.893106959229</v>
          </cell>
          <cell r="CP86">
            <v>23206.275395199176</v>
          </cell>
          <cell r="CQ86">
            <v>22436.547523716916</v>
          </cell>
          <cell r="CR86">
            <v>17778.993917981279</v>
          </cell>
          <cell r="CS86">
            <v>27121.384379884475</v>
          </cell>
          <cell r="CT86">
            <v>23107.899333810914</v>
          </cell>
          <cell r="CU86">
            <v>25288.874836937117</v>
          </cell>
          <cell r="CV86">
            <v>32800.72011447679</v>
          </cell>
          <cell r="CW86">
            <v>35829.05690464301</v>
          </cell>
          <cell r="CX86">
            <v>4591.1908092747763</v>
          </cell>
          <cell r="CY86">
            <v>22685.48632015902</v>
          </cell>
          <cell r="CZ86">
            <v>22376.784908309768</v>
          </cell>
          <cell r="DA86">
            <v>22100.237736592433</v>
          </cell>
          <cell r="DB86">
            <v>22996.798427433983</v>
          </cell>
          <cell r="DC86">
            <v>22008.110076787765</v>
          </cell>
          <cell r="DD86">
            <v>17376.268444627494</v>
          </cell>
          <cell r="DE86">
            <v>21871.342396871434</v>
          </cell>
          <cell r="DF86">
            <v>69265.746808170734</v>
          </cell>
          <cell r="DG86">
            <v>73188.695187793259</v>
          </cell>
          <cell r="DH86">
            <v>80901.345863154653</v>
          </cell>
          <cell r="DI86">
            <v>84114.174507511721</v>
          </cell>
          <cell r="DJ86">
            <v>51927.390660606383</v>
          </cell>
          <cell r="DK86">
            <v>70566.263781492482</v>
          </cell>
          <cell r="DL86">
            <v>70262.695079565616</v>
          </cell>
          <cell r="DM86">
            <v>69974.038450327411</v>
          </cell>
          <cell r="DN86">
            <v>70889.706649738044</v>
          </cell>
          <cell r="DO86">
            <v>69870.134868343346</v>
          </cell>
          <cell r="DP86">
            <v>65068.526703699798</v>
          </cell>
          <cell r="DQ86">
            <v>74821.566266415408</v>
          </cell>
          <cell r="DR86">
            <v>71354.58053659572</v>
          </cell>
          <cell r="DS86">
            <v>73887.069032480329</v>
          </cell>
          <cell r="DT86">
            <v>81805.83970442618</v>
          </cell>
          <cell r="DU86">
            <v>85210.779729006754</v>
          </cell>
          <cell r="DV86">
            <v>52046.623529108285</v>
          </cell>
          <cell r="DW86">
            <v>71246.644436022762</v>
          </cell>
          <cell r="DX86">
            <v>70948.645540265235</v>
          </cell>
          <cell r="DY86">
            <v>70647.442914787287</v>
          </cell>
          <cell r="DZ86">
            <v>71582.627321678447</v>
          </cell>
          <cell r="EA86">
            <v>70531.737313580743</v>
          </cell>
          <cell r="EB86">
            <v>65553.707261424817</v>
          </cell>
          <cell r="EC86">
            <v>69196.904627394251</v>
          </cell>
          <cell r="ED86">
            <v>96549.367117841859</v>
          </cell>
          <cell r="EE86">
            <v>100945.60798630334</v>
          </cell>
          <cell r="EF86">
            <v>109076.62743242965</v>
          </cell>
          <cell r="EG86">
            <v>112680.90544829972</v>
          </cell>
          <cell r="EH86">
            <v>78510.028737245797</v>
          </cell>
          <cell r="EI86">
            <v>98288.284588519309</v>
          </cell>
          <cell r="EJ86">
            <v>97996.313658662111</v>
          </cell>
          <cell r="EK86">
            <v>97682.128488502771</v>
          </cell>
          <cell r="EL86">
            <v>98637.247975643448</v>
          </cell>
          <cell r="EM86">
            <v>97554.528556776306</v>
          </cell>
          <cell r="EN86">
            <v>92393.253145970026</v>
          </cell>
          <cell r="EO86">
            <v>102556.73181875594</v>
          </cell>
          <cell r="EP86">
            <v>99238.818146822421</v>
          </cell>
          <cell r="EQ86">
            <v>102153.49931142671</v>
          </cell>
          <cell r="ER86">
            <v>110502.18256934563</v>
          </cell>
          <cell r="ES86">
            <v>114314.16458239677</v>
          </cell>
          <cell r="ET86">
            <v>79105.693016411096</v>
          </cell>
          <cell r="EU86">
            <v>99480.244596618053</v>
          </cell>
          <cell r="EV86">
            <v>99195.220788423641</v>
          </cell>
          <cell r="EW86">
            <v>98867.12746510838</v>
          </cell>
          <cell r="EX86">
            <v>99843.071168728435</v>
          </cell>
          <cell r="EY86">
            <v>98726.6385693802</v>
          </cell>
          <cell r="EZ86">
            <v>93330.668945587633</v>
          </cell>
          <cell r="FA86">
            <v>97400.978992316726</v>
          </cell>
          <cell r="FB86">
            <v>100090.87771915509</v>
          </cell>
          <cell r="FC86">
            <v>103192.30589123962</v>
          </cell>
          <cell r="FD86">
            <v>111763.62713594297</v>
          </cell>
          <cell r="FE86">
            <v>115792.58146748874</v>
          </cell>
          <cell r="FF86">
            <v>79514.092224043648</v>
          </cell>
          <cell r="FG86">
            <v>100503.53075690907</v>
          </cell>
          <cell r="FH86">
            <v>100226.97705199645</v>
          </cell>
          <cell r="FI86">
            <v>99883.459962545166</v>
          </cell>
          <cell r="FJ86">
            <v>100881.67733393244</v>
          </cell>
          <cell r="FK86">
            <v>99729.495309035192</v>
          </cell>
          <cell r="FL86">
            <v>86434.052460960738</v>
          </cell>
          <cell r="FM86">
            <v>97537.216558709246</v>
          </cell>
          <cell r="FN86">
            <v>93416.767832341298</v>
          </cell>
          <cell r="FO86">
            <v>96961.180471199666</v>
          </cell>
          <cell r="FP86">
            <v>105512.62074792275</v>
          </cell>
          <cell r="FQ86">
            <v>110015.72887183665</v>
          </cell>
          <cell r="FR86">
            <v>72386.222107089503</v>
          </cell>
          <cell r="FS86">
            <v>94009.456426094446</v>
          </cell>
          <cell r="FT86">
            <v>93990.365842107654</v>
          </cell>
          <cell r="FU86">
            <v>93382.463252986156</v>
          </cell>
          <cell r="FV86">
            <v>94651.889516832845</v>
          </cell>
          <cell r="FW86">
            <v>93214.442571820604</v>
          </cell>
        </row>
        <row r="87">
          <cell r="B87" t="str">
            <v>Co 257</v>
          </cell>
          <cell r="BH87">
            <v>-3316.98</v>
          </cell>
          <cell r="BI87">
            <v>3381.22</v>
          </cell>
          <cell r="BJ87">
            <v>-5727.87</v>
          </cell>
          <cell r="BK87">
            <v>-7425.19</v>
          </cell>
          <cell r="BL87">
            <v>145.33000000000001</v>
          </cell>
          <cell r="BM87">
            <v>-4071.56</v>
          </cell>
          <cell r="BN87">
            <v>-12084.16</v>
          </cell>
          <cell r="BO87">
            <v>-6155.9906999999985</v>
          </cell>
          <cell r="BP87">
            <v>-4458.7684000000008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</row>
        <row r="88">
          <cell r="B88" t="str">
            <v>Co 259</v>
          </cell>
          <cell r="BH88">
            <v>25302</v>
          </cell>
          <cell r="BI88">
            <v>38990</v>
          </cell>
          <cell r="BJ88">
            <v>34510</v>
          </cell>
          <cell r="BK88">
            <v>25757</v>
          </cell>
          <cell r="BL88">
            <v>1711</v>
          </cell>
          <cell r="BM88">
            <v>13500</v>
          </cell>
          <cell r="BN88">
            <v>3308</v>
          </cell>
          <cell r="BO88">
            <v>3959</v>
          </cell>
          <cell r="BP88">
            <v>389</v>
          </cell>
          <cell r="BQ88">
            <v>10641.815832046472</v>
          </cell>
          <cell r="BR88">
            <v>22350.355565824604</v>
          </cell>
          <cell r="BS88">
            <v>20381.352940289391</v>
          </cell>
          <cell r="BT88">
            <v>24455.464091049253</v>
          </cell>
          <cell r="BU88">
            <v>38353.991330314973</v>
          </cell>
          <cell r="BV88">
            <v>33686.452325306433</v>
          </cell>
          <cell r="BW88">
            <v>24927.832811339555</v>
          </cell>
          <cell r="BX88">
            <v>764.38407415680558</v>
          </cell>
          <cell r="BY88">
            <v>12949.051964708109</v>
          </cell>
          <cell r="BZ88">
            <v>2604.6549199176225</v>
          </cell>
          <cell r="CA88">
            <v>3552.613478805426</v>
          </cell>
          <cell r="CB88">
            <v>11344.846687723548</v>
          </cell>
          <cell r="CC88">
            <v>21202.062322313519</v>
          </cell>
          <cell r="CD88">
            <v>32891.322095805925</v>
          </cell>
          <cell r="CE88">
            <v>31165.211674472674</v>
          </cell>
          <cell r="CF88">
            <v>34528.443288831724</v>
          </cell>
          <cell r="CG88">
            <v>48644.792971071161</v>
          </cell>
          <cell r="CH88">
            <v>43784.571513842588</v>
          </cell>
          <cell r="CI88">
            <v>35927.070086488173</v>
          </cell>
          <cell r="CJ88">
            <v>11643.107430394426</v>
          </cell>
          <cell r="CK88">
            <v>24235.784669602428</v>
          </cell>
          <cell r="CL88">
            <v>13734.880695568398</v>
          </cell>
          <cell r="CM88">
            <v>14545.449300390035</v>
          </cell>
          <cell r="CN88">
            <v>10959.607112331134</v>
          </cell>
          <cell r="CO88">
            <v>20812.931397685083</v>
          </cell>
          <cell r="CP88">
            <v>32483.395057606387</v>
          </cell>
          <cell r="CQ88">
            <v>31003.571575246708</v>
          </cell>
          <cell r="CR88">
            <v>35677.7788769092</v>
          </cell>
          <cell r="CS88">
            <v>50151.167121950995</v>
          </cell>
          <cell r="CT88">
            <v>45127.601183316379</v>
          </cell>
          <cell r="CU88">
            <v>37142.401274782242</v>
          </cell>
          <cell r="CV88">
            <v>12331.402234778208</v>
          </cell>
          <cell r="CW88">
            <v>25316.029288889586</v>
          </cell>
          <cell r="CX88">
            <v>14551.385123695582</v>
          </cell>
          <cell r="CY88">
            <v>15318.566460549788</v>
          </cell>
          <cell r="CZ88">
            <v>11667.680387363966</v>
          </cell>
          <cell r="DA88">
            <v>21716.750377029253</v>
          </cell>
          <cell r="DB88">
            <v>33614.702532312956</v>
          </cell>
          <cell r="DC88">
            <v>31824.414864360398</v>
          </cell>
          <cell r="DD88">
            <v>36868.207730697526</v>
          </cell>
          <cell r="DE88">
            <v>46608.016042662297</v>
          </cell>
          <cell r="DF88">
            <v>46415.847162498867</v>
          </cell>
          <cell r="DG88">
            <v>38303.797789737444</v>
          </cell>
          <cell r="DH88">
            <v>12953.97728921556</v>
          </cell>
          <cell r="DI88">
            <v>26342.601396390488</v>
          </cell>
          <cell r="DJ88">
            <v>15307.331335992247</v>
          </cell>
          <cell r="DK88">
            <v>16029.380298110278</v>
          </cell>
          <cell r="DL88">
            <v>12312.350509346368</v>
          </cell>
          <cell r="DM88">
            <v>22561.03791767035</v>
          </cell>
          <cell r="DN88">
            <v>34690.333935724171</v>
          </cell>
          <cell r="DO88">
            <v>32856.571131279838</v>
          </cell>
          <cell r="DP88">
            <v>38003.348898685581</v>
          </cell>
          <cell r="DQ88">
            <v>53117.220163710488</v>
          </cell>
          <cell r="DR88">
            <v>47901.033794864954</v>
          </cell>
          <cell r="DS88">
            <v>39659.851749379304</v>
          </cell>
          <cell r="DT88">
            <v>13759.159788319157</v>
          </cell>
          <cell r="DU88">
            <v>27564.176019660455</v>
          </cell>
          <cell r="DV88">
            <v>16251.211016105553</v>
          </cell>
          <cell r="DW88">
            <v>16926.0371179215</v>
          </cell>
          <cell r="DX88">
            <v>13141.741148931658</v>
          </cell>
          <cell r="DY88">
            <v>23594.000378577599</v>
          </cell>
          <cell r="DZ88">
            <v>35959.057247401055</v>
          </cell>
          <cell r="EA88">
            <v>34080.718825133939</v>
          </cell>
          <cell r="EB88">
            <v>39331.998077795397</v>
          </cell>
          <cell r="EC88">
            <v>54829.779210331071</v>
          </cell>
          <cell r="ED88">
            <v>49438.494389376719</v>
          </cell>
          <cell r="EE88">
            <v>40004.952272958239</v>
          </cell>
          <cell r="EF88">
            <v>13541.047430594983</v>
          </cell>
          <cell r="EG88">
            <v>26692.594907784289</v>
          </cell>
          <cell r="EH88">
            <v>15094.662877012932</v>
          </cell>
          <cell r="EI88">
            <v>15720.074928919807</v>
          </cell>
          <cell r="EJ88">
            <v>11867.377071206713</v>
          </cell>
          <cell r="EK88">
            <v>22527.261063475118</v>
          </cell>
          <cell r="EL88">
            <v>35132.579483891459</v>
          </cell>
          <cell r="EM88">
            <v>33208.526529183029</v>
          </cell>
          <cell r="EN88">
            <v>38565.832729772548</v>
          </cell>
          <cell r="EO88">
            <v>54457.66026792796</v>
          </cell>
          <cell r="EP88">
            <v>48885.646750289525</v>
          </cell>
          <cell r="EQ88">
            <v>40351.648034696518</v>
          </cell>
          <cell r="ER88">
            <v>13311.905765631825</v>
          </cell>
          <cell r="ES88">
            <v>27904.314738863068</v>
          </cell>
          <cell r="ET88">
            <v>16014.169468241962</v>
          </cell>
          <cell r="EU88">
            <v>16588.142492831059</v>
          </cell>
          <cell r="EV88">
            <v>12665.889772272087</v>
          </cell>
          <cell r="EW88">
            <v>23537.483659888931</v>
          </cell>
          <cell r="EX88">
            <v>36387.677718301034</v>
          </cell>
          <cell r="EY88">
            <v>34416.755079643437</v>
          </cell>
          <cell r="EZ88">
            <v>39881.387212410205</v>
          </cell>
          <cell r="FA88">
            <v>56177.663644912915</v>
          </cell>
          <cell r="FB88">
            <v>50419.122321379698</v>
          </cell>
          <cell r="FC88">
            <v>41749.08059589738</v>
          </cell>
          <cell r="FD88">
            <v>7745.597736992655</v>
          </cell>
          <cell r="FE88">
            <v>29040.395642916286</v>
          </cell>
          <cell r="FF88">
            <v>16850.152164416126</v>
          </cell>
          <cell r="FG88">
            <v>17370.301874521741</v>
          </cell>
          <cell r="FH88">
            <v>13377.341375246593</v>
          </cell>
          <cell r="FI88">
            <v>24464.812655941481</v>
          </cell>
          <cell r="FJ88">
            <v>37564.545899123405</v>
          </cell>
          <cell r="FK88">
            <v>35545.557699107645</v>
          </cell>
          <cell r="FL88">
            <v>41119.129856637366</v>
          </cell>
          <cell r="FM88">
            <v>57830.532855304467</v>
          </cell>
          <cell r="FN88">
            <v>51879.671829746287</v>
          </cell>
          <cell r="FO88">
            <v>41907.070460749303</v>
          </cell>
          <cell r="FP88">
            <v>13549.122455655692</v>
          </cell>
          <cell r="FQ88">
            <v>29247.6545470766</v>
          </cell>
          <cell r="FR88">
            <v>16749.257749443394</v>
          </cell>
          <cell r="FS88">
            <v>17213.10894143222</v>
          </cell>
          <cell r="FT88">
            <v>13148.236155916456</v>
          </cell>
          <cell r="FU88">
            <v>24455.893465227666</v>
          </cell>
          <cell r="FV88">
            <v>37810.337044654902</v>
          </cell>
          <cell r="FW88">
            <v>35742.084504932645</v>
          </cell>
        </row>
        <row r="89">
          <cell r="B89" t="str">
            <v>Co 260</v>
          </cell>
          <cell r="BH89">
            <v>10270.98</v>
          </cell>
          <cell r="BI89">
            <v>6639.4599999999846</v>
          </cell>
          <cell r="BJ89">
            <v>20009.490000000002</v>
          </cell>
          <cell r="BK89">
            <v>28125.7</v>
          </cell>
          <cell r="BL89">
            <v>62726.29</v>
          </cell>
          <cell r="BM89">
            <v>41873.919999999998</v>
          </cell>
          <cell r="BN89">
            <v>24659.13</v>
          </cell>
          <cell r="BO89">
            <v>24307.296339999986</v>
          </cell>
          <cell r="BP89">
            <v>19536.621440000024</v>
          </cell>
          <cell r="BQ89">
            <v>48124.75897363777</v>
          </cell>
          <cell r="BR89">
            <v>14430.111875933449</v>
          </cell>
          <cell r="BS89">
            <v>20056.05231560408</v>
          </cell>
          <cell r="BT89">
            <v>4205.1915991681744</v>
          </cell>
          <cell r="BU89">
            <v>555.32785111237899</v>
          </cell>
          <cell r="BV89">
            <v>13737.756662196742</v>
          </cell>
          <cell r="BW89">
            <v>21992.959020151742</v>
          </cell>
          <cell r="BX89">
            <v>57015.446966964475</v>
          </cell>
          <cell r="BY89">
            <v>36021.418678463917</v>
          </cell>
          <cell r="BZ89">
            <v>18667.864999111021</v>
          </cell>
          <cell r="CA89">
            <v>24089.707234320296</v>
          </cell>
          <cell r="CB89">
            <v>19352.816114595553</v>
          </cell>
          <cell r="CC89">
            <v>47213.309246903787</v>
          </cell>
          <cell r="CD89">
            <v>13510.635114945551</v>
          </cell>
          <cell r="CE89">
            <v>19584.594156047962</v>
          </cell>
          <cell r="CF89">
            <v>3545.2326627367729</v>
          </cell>
          <cell r="CG89">
            <v>92.315086464179331</v>
          </cell>
          <cell r="CH89">
            <v>17867.483516395994</v>
          </cell>
          <cell r="CI89">
            <v>27735.313720566541</v>
          </cell>
          <cell r="CJ89">
            <v>63121.831275596123</v>
          </cell>
          <cell r="CK89">
            <v>42054.702036199917</v>
          </cell>
          <cell r="CL89">
            <v>24487.194172646254</v>
          </cell>
          <cell r="CM89">
            <v>30048.147176582592</v>
          </cell>
          <cell r="CN89">
            <v>25419.437440288501</v>
          </cell>
          <cell r="CO89">
            <v>53194.847496275332</v>
          </cell>
          <cell r="CP89">
            <v>19556.23494802921</v>
          </cell>
          <cell r="CQ89">
            <v>26013.403286557819</v>
          </cell>
          <cell r="CR89">
            <v>9293.6788029829331</v>
          </cell>
          <cell r="CS89">
            <v>5765.5072782093048</v>
          </cell>
          <cell r="CT89">
            <v>18880.218694791285</v>
          </cell>
          <cell r="CU89">
            <v>29042.349764622602</v>
          </cell>
          <cell r="CV89">
            <v>65286.170078021009</v>
          </cell>
          <cell r="CW89">
            <v>43747.986935811285</v>
          </cell>
          <cell r="CX89">
            <v>25780.33293372429</v>
          </cell>
          <cell r="CY89">
            <v>31478.127878368847</v>
          </cell>
          <cell r="CZ89">
            <v>26768.890840928507</v>
          </cell>
          <cell r="DA89">
            <v>55095.776002832659</v>
          </cell>
          <cell r="DB89">
            <v>20781.275063446519</v>
          </cell>
          <cell r="DC89">
            <v>26857.898897262115</v>
          </cell>
          <cell r="DD89">
            <v>10233.229789706456</v>
          </cell>
          <cell r="DE89">
            <v>6628.3433098274108</v>
          </cell>
          <cell r="DF89">
            <v>19938.8970693882</v>
          </cell>
          <cell r="DG89">
            <v>28882.634796346538</v>
          </cell>
          <cell r="DH89">
            <v>66005.385208518972</v>
          </cell>
          <cell r="DI89">
            <v>38885.245479987636</v>
          </cell>
          <cell r="DJ89">
            <v>29365.354942919235</v>
          </cell>
          <cell r="DK89">
            <v>35204.407800860296</v>
          </cell>
          <cell r="DL89">
            <v>30413.9342724132</v>
          </cell>
          <cell r="DM89">
            <v>59302.662319116884</v>
          </cell>
          <cell r="DN89">
            <v>24299.708964640056</v>
          </cell>
          <cell r="DO89">
            <v>30485.455866911827</v>
          </cell>
          <cell r="DP89">
            <v>13456.309297061263</v>
          </cell>
          <cell r="DQ89">
            <v>9772.5255339330033</v>
          </cell>
          <cell r="DR89">
            <v>23280.847801895216</v>
          </cell>
          <cell r="DS89">
            <v>34032.559892716527</v>
          </cell>
          <cell r="DT89">
            <v>72056.226269987572</v>
          </cell>
          <cell r="DU89">
            <v>49441.150600697278</v>
          </cell>
          <cell r="DV89">
            <v>30809.228483836661</v>
          </cell>
          <cell r="DW89">
            <v>36794.126061631017</v>
          </cell>
          <cell r="DX89">
            <v>31921.63578360308</v>
          </cell>
          <cell r="DY89">
            <v>61383.307440961878</v>
          </cell>
          <cell r="DZ89">
            <v>25677.062039380158</v>
          </cell>
          <cell r="EA89">
            <v>31974.722481405566</v>
          </cell>
          <cell r="EB89">
            <v>14529.234162908135</v>
          </cell>
          <cell r="EC89">
            <v>10764.990413874286</v>
          </cell>
          <cell r="ED89">
            <v>24472.991356343686</v>
          </cell>
          <cell r="EE89">
            <v>33917.343043929985</v>
          </cell>
          <cell r="EF89">
            <v>72865.1391293208</v>
          </cell>
          <cell r="EG89">
            <v>43368.208432771935</v>
          </cell>
          <cell r="EH89">
            <v>32251.489921102737</v>
          </cell>
          <cell r="EI89">
            <v>38388.07549905077</v>
          </cell>
          <cell r="EJ89">
            <v>33431.375043602013</v>
          </cell>
          <cell r="EK89">
            <v>63477.347772794703</v>
          </cell>
          <cell r="EL89">
            <v>27054.584408459574</v>
          </cell>
          <cell r="EM89">
            <v>33465.519556114086</v>
          </cell>
          <cell r="EN89">
            <v>15591.531301053343</v>
          </cell>
          <cell r="EO89">
            <v>11745.242573078125</v>
          </cell>
          <cell r="EP89">
            <v>25654.791705551499</v>
          </cell>
          <cell r="EQ89">
            <v>37029.791091489213</v>
          </cell>
          <cell r="ER89">
            <v>76924.658079349276</v>
          </cell>
          <cell r="ES89">
            <v>53157.040409810419</v>
          </cell>
          <cell r="ET89">
            <v>33821.139740523053</v>
          </cell>
          <cell r="EU89">
            <v>40114.266568553736</v>
          </cell>
          <cell r="EV89">
            <v>35072.996442062649</v>
          </cell>
          <cell r="EW89">
            <v>65714.323333086548</v>
          </cell>
          <cell r="EX89">
            <v>28560.188810336418</v>
          </cell>
          <cell r="EY89">
            <v>35086.292910612188</v>
          </cell>
          <cell r="EZ89">
            <v>16772.184650435345</v>
          </cell>
          <cell r="FA89">
            <v>12841.776956402973</v>
          </cell>
          <cell r="FB89">
            <v>26954.527687990994</v>
          </cell>
          <cell r="FC89">
            <v>36928.194449859147</v>
          </cell>
          <cell r="FD89">
            <v>77794.566912781083</v>
          </cell>
          <cell r="FE89">
            <v>47118.965664196425</v>
          </cell>
          <cell r="FF89">
            <v>33071.305847244541</v>
          </cell>
          <cell r="FG89">
            <v>39526.387356429288</v>
          </cell>
          <cell r="FH89">
            <v>34398.410613729036</v>
          </cell>
          <cell r="FI89">
            <v>65647.695524283918</v>
          </cell>
          <cell r="FJ89">
            <v>27747.443256436309</v>
          </cell>
          <cell r="FK89">
            <v>34390.615134701657</v>
          </cell>
          <cell r="FL89">
            <v>15623.661837164691</v>
          </cell>
          <cell r="FM89">
            <v>11607.219606564802</v>
          </cell>
          <cell r="FN89">
            <v>25925.392256108811</v>
          </cell>
          <cell r="FO89">
            <v>36157.383531508196</v>
          </cell>
          <cell r="FP89">
            <v>78019.659498260487</v>
          </cell>
          <cell r="FQ89">
            <v>53046.152970771596</v>
          </cell>
          <cell r="FR89">
            <v>32926.941747298188</v>
          </cell>
          <cell r="FS89">
            <v>39549.311245463337</v>
          </cell>
          <cell r="FT89">
            <v>34334.155736296423</v>
          </cell>
          <cell r="FU89">
            <v>66203.016493065355</v>
          </cell>
          <cell r="FV89">
            <v>27541.613791166412</v>
          </cell>
          <cell r="FW89">
            <v>34303.8325172287</v>
          </cell>
        </row>
        <row r="90">
          <cell r="B90" t="str">
            <v>Co 262</v>
          </cell>
          <cell r="BH90">
            <v>-3228.13</v>
          </cell>
          <cell r="BI90">
            <v>-14318.26</v>
          </cell>
          <cell r="BJ90">
            <v>-15621.57</v>
          </cell>
          <cell r="BK90">
            <v>-12071.42</v>
          </cell>
          <cell r="BL90">
            <v>-2659.64</v>
          </cell>
          <cell r="BM90">
            <v>-16916.669999999998</v>
          </cell>
          <cell r="BN90">
            <v>-15741.53</v>
          </cell>
          <cell r="BO90">
            <v>-19170.127</v>
          </cell>
          <cell r="BP90">
            <v>-17697.368300000002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</row>
        <row r="91">
          <cell r="B91" t="str">
            <v>Co 189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-264.69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-272.63069999999999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-280.80962099999999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-289.23390963000003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-297.91092691890003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-306.84825472646702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-316.05370236826104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-325.53531343930888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-335.30137284248815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-345.36041402776283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</row>
        <row r="92">
          <cell r="B92" t="str">
            <v>Co 191</v>
          </cell>
          <cell r="BH92">
            <v>8139.7169999999896</v>
          </cell>
          <cell r="BI92">
            <v>-294.72690000000875</v>
          </cell>
          <cell r="BJ92">
            <v>13320.438399999992</v>
          </cell>
          <cell r="BK92">
            <v>4792.4643000000069</v>
          </cell>
          <cell r="BL92">
            <v>3700.876099999994</v>
          </cell>
          <cell r="BM92">
            <v>9434.8168000000005</v>
          </cell>
          <cell r="BN92">
            <v>11472.715799999998</v>
          </cell>
          <cell r="BO92">
            <v>-1465.6183200000014</v>
          </cell>
          <cell r="BP92">
            <v>2957.9781599999842</v>
          </cell>
          <cell r="BQ92">
            <v>2934.2419028384611</v>
          </cell>
          <cell r="BR92">
            <v>-655.8656587389487</v>
          </cell>
          <cell r="BS92">
            <v>3498.8637864880147</v>
          </cell>
          <cell r="BT92">
            <v>7499.099820723517</v>
          </cell>
          <cell r="BU92">
            <v>-833.89563148230081</v>
          </cell>
          <cell r="BV92">
            <v>12720.685290506277</v>
          </cell>
          <cell r="BW92">
            <v>4151.023344743342</v>
          </cell>
          <cell r="BX92">
            <v>3035.410376190157</v>
          </cell>
          <cell r="BY92">
            <v>8796.6623730168794</v>
          </cell>
          <cell r="BZ92">
            <v>10890.814533261684</v>
          </cell>
          <cell r="CA92">
            <v>-1602.9035507687659</v>
          </cell>
          <cell r="CB92">
            <v>2980.4061083781999</v>
          </cell>
          <cell r="CC92">
            <v>2514.2200937215312</v>
          </cell>
          <cell r="CD92">
            <v>-1120.0195028974558</v>
          </cell>
          <cell r="CE92">
            <v>10451.361037275863</v>
          </cell>
          <cell r="CF92">
            <v>12941.068537304411</v>
          </cell>
          <cell r="CG92">
            <v>4713.8307312154138</v>
          </cell>
          <cell r="CH92">
            <v>18206.548866287543</v>
          </cell>
          <cell r="CI92">
            <v>9595.2432385585053</v>
          </cell>
          <cell r="CJ92">
            <v>8455.889046717537</v>
          </cell>
          <cell r="CK92">
            <v>19246.034433260676</v>
          </cell>
          <cell r="CL92">
            <v>21399.137416269426</v>
          </cell>
          <cell r="CM92">
            <v>8556.5175374620158</v>
          </cell>
          <cell r="CN92">
            <v>13306.492136749279</v>
          </cell>
          <cell r="CO92">
            <v>13119.111730823643</v>
          </cell>
          <cell r="CP92">
            <v>9440.5217660259877</v>
          </cell>
          <cell r="CQ92">
            <v>14612.73856473319</v>
          </cell>
          <cell r="CR92">
            <v>17646.283016851092</v>
          </cell>
          <cell r="CS92">
            <v>9290.743372669509</v>
          </cell>
          <cell r="CT92">
            <v>23032.194714218116</v>
          </cell>
          <cell r="CU92">
            <v>14234.301508111719</v>
          </cell>
          <cell r="CV92">
            <v>13064.050265921804</v>
          </cell>
          <cell r="CW92">
            <v>19129.938952425917</v>
          </cell>
          <cell r="CX92">
            <v>21346.371486895623</v>
          </cell>
          <cell r="CY92">
            <v>8104.5064616828386</v>
          </cell>
          <cell r="CZ92">
            <v>13006.767122925019</v>
          </cell>
          <cell r="DA92">
            <v>12911.382851956951</v>
          </cell>
          <cell r="DB92">
            <v>9144.5350395391652</v>
          </cell>
          <cell r="DC92">
            <v>13959.021877850369</v>
          </cell>
          <cell r="DD92">
            <v>17480.296320430614</v>
          </cell>
          <cell r="DE92">
            <v>8994.7452097640198</v>
          </cell>
          <cell r="DF92">
            <v>22989.487869853663</v>
          </cell>
          <cell r="DG92">
            <v>14000.61376409982</v>
          </cell>
          <cell r="DH92">
            <v>12798.826981456259</v>
          </cell>
          <cell r="DI92">
            <v>24989.344643670855</v>
          </cell>
          <cell r="DJ92">
            <v>27270.982717824925</v>
          </cell>
          <cell r="DK92">
            <v>13619.060500597625</v>
          </cell>
          <cell r="DL92">
            <v>18678.854763810399</v>
          </cell>
          <cell r="DM92">
            <v>18679.692228446642</v>
          </cell>
          <cell r="DN92">
            <v>14821.880097357011</v>
          </cell>
          <cell r="DO92">
            <v>19771.033813920229</v>
          </cell>
          <cell r="DP92">
            <v>23288.012362155307</v>
          </cell>
          <cell r="DQ92">
            <v>14671.446079955778</v>
          </cell>
          <cell r="DR92">
            <v>28923.429327935199</v>
          </cell>
          <cell r="DS92">
            <v>19739.758323165181</v>
          </cell>
          <cell r="DT92">
            <v>18505.320922997998</v>
          </cell>
          <cell r="DU92">
            <v>24947.440957960091</v>
          </cell>
          <cell r="DV92">
            <v>27296.441850843737</v>
          </cell>
          <cell r="DW92">
            <v>13223.312044417078</v>
          </cell>
          <cell r="DX92">
            <v>18444.574946916422</v>
          </cell>
          <cell r="DY92">
            <v>18547.49466973565</v>
          </cell>
          <cell r="DZ92">
            <v>14596.408618316629</v>
          </cell>
          <cell r="EA92">
            <v>19684.070020642575</v>
          </cell>
          <cell r="EB92">
            <v>23193.056706105053</v>
          </cell>
          <cell r="EC92">
            <v>14443.75085092822</v>
          </cell>
          <cell r="ED92">
            <v>28957.689409351049</v>
          </cell>
          <cell r="EE92">
            <v>19574.653222614106</v>
          </cell>
          <cell r="EF92">
            <v>18306.639939074899</v>
          </cell>
          <cell r="EG92">
            <v>39761.86249757417</v>
          </cell>
          <cell r="EH92">
            <v>42179.970372437921</v>
          </cell>
          <cell r="EI92">
            <v>27673.853136951439</v>
          </cell>
          <cell r="EJ92">
            <v>33062.576887354982</v>
          </cell>
          <cell r="EK92">
            <v>33271.765623573257</v>
          </cell>
          <cell r="EL92">
            <v>29225.039450150325</v>
          </cell>
          <cell r="EM92">
            <v>34455.59557606015</v>
          </cell>
          <cell r="EN92">
            <v>37952.737543920899</v>
          </cell>
          <cell r="EO92">
            <v>29069.030794563594</v>
          </cell>
          <cell r="EP92">
            <v>43849.672236585102</v>
          </cell>
          <cell r="EQ92">
            <v>34262.795026100961</v>
          </cell>
          <cell r="ER92">
            <v>32960.259624486025</v>
          </cell>
          <cell r="ES92">
            <v>39984.859103727649</v>
          </cell>
          <cell r="ET92">
            <v>42474.130240445666</v>
          </cell>
          <cell r="EU92">
            <v>27523.168634334594</v>
          </cell>
          <cell r="EV92">
            <v>33084.097262575349</v>
          </cell>
          <cell r="EW92">
            <v>33405.253051253072</v>
          </cell>
          <cell r="EX92">
            <v>29260.513304897999</v>
          </cell>
          <cell r="EY92">
            <v>34637.576412168091</v>
          </cell>
          <cell r="EZ92">
            <v>38119.083701729782</v>
          </cell>
          <cell r="FA92">
            <v>29099.937432596402</v>
          </cell>
          <cell r="FB92">
            <v>44151.481011352989</v>
          </cell>
          <cell r="FC92">
            <v>34356.189903634469</v>
          </cell>
          <cell r="FD92">
            <v>33018.187166805648</v>
          </cell>
          <cell r="FE92">
            <v>43853.552331420156</v>
          </cell>
          <cell r="FF92">
            <v>46410.663060537539</v>
          </cell>
          <cell r="FG92">
            <v>30991.763618697514</v>
          </cell>
          <cell r="FH92">
            <v>36755.645053547283</v>
          </cell>
          <cell r="FI92">
            <v>37501.68382199599</v>
          </cell>
          <cell r="FJ92">
            <v>33256.34960297482</v>
          </cell>
          <cell r="FK92">
            <v>38991.69219812649</v>
          </cell>
          <cell r="FL92">
            <v>42169.202642855038</v>
          </cell>
          <cell r="FM92">
            <v>33012.869545003952</v>
          </cell>
          <cell r="FN92">
            <v>48796.942496092626</v>
          </cell>
          <cell r="FO92">
            <v>38331.663500133116</v>
          </cell>
          <cell r="FP92">
            <v>36957.133056318678</v>
          </cell>
          <cell r="FQ92">
            <v>44162.182036532729</v>
          </cell>
          <cell r="FR92">
            <v>46794.578865287694</v>
          </cell>
          <cell r="FS92">
            <v>30905.801857263621</v>
          </cell>
          <cell r="FT92">
            <v>36853.551337744168</v>
          </cell>
          <cell r="FU92">
            <v>37731.931534127274</v>
          </cell>
          <cell r="FV92">
            <v>33383.518899541188</v>
          </cell>
          <cell r="FW92">
            <v>39279.705880970723</v>
          </cell>
        </row>
        <row r="93">
          <cell r="B93" t="str">
            <v>Co 452</v>
          </cell>
          <cell r="BH93">
            <v>-1199.06</v>
          </cell>
          <cell r="BI93">
            <v>-3924.68</v>
          </cell>
          <cell r="BJ93">
            <v>-1109.81</v>
          </cell>
          <cell r="BK93">
            <v>-3490.5</v>
          </cell>
          <cell r="BL93">
            <v>18417.54</v>
          </cell>
          <cell r="BM93">
            <v>20716.7</v>
          </cell>
          <cell r="BN93">
            <v>26463.06</v>
          </cell>
          <cell r="BO93">
            <v>19388.238599999997</v>
          </cell>
          <cell r="BP93">
            <v>12289.809000000005</v>
          </cell>
          <cell r="BQ93">
            <v>1044.3815782998754</v>
          </cell>
          <cell r="BR93">
            <v>-8762.7503084822347</v>
          </cell>
          <cell r="BS93">
            <v>-5996.1532188345891</v>
          </cell>
          <cell r="BT93">
            <v>-1469.2362424695966</v>
          </cell>
          <cell r="BU93">
            <v>-4142.9147352341224</v>
          </cell>
          <cell r="BV93">
            <v>-1354.1681785428864</v>
          </cell>
          <cell r="BW93">
            <v>-3923.4093665176351</v>
          </cell>
          <cell r="BX93">
            <v>18129.439232454766</v>
          </cell>
          <cell r="BY93">
            <v>20483.456335333853</v>
          </cell>
          <cell r="BZ93">
            <v>25974.002908780174</v>
          </cell>
          <cell r="CA93">
            <v>19058.758893839557</v>
          </cell>
          <cell r="CB93">
            <v>12037.945952077709</v>
          </cell>
          <cell r="CC93">
            <v>766.10100163596871</v>
          </cell>
          <cell r="CD93">
            <v>-8992.6522939482093</v>
          </cell>
          <cell r="CE93">
            <v>-6060.9122566894321</v>
          </cell>
          <cell r="CF93">
            <v>-1904.4867812441844</v>
          </cell>
          <cell r="CG93">
            <v>-4524.5375543956052</v>
          </cell>
          <cell r="CH93">
            <v>-1762.2967010672328</v>
          </cell>
          <cell r="CI93">
            <v>-4525.610954934762</v>
          </cell>
          <cell r="CJ93">
            <v>17676.515568325085</v>
          </cell>
          <cell r="CK93">
            <v>20288.111092474286</v>
          </cell>
          <cell r="CL93">
            <v>25514.499977574607</v>
          </cell>
          <cell r="CM93">
            <v>18567.637617905508</v>
          </cell>
          <cell r="CN93">
            <v>11627.043133915613</v>
          </cell>
          <cell r="CO93">
            <v>9614.8639477405923</v>
          </cell>
          <cell r="CP93">
            <v>-93.632106506333002</v>
          </cell>
          <cell r="CQ93">
            <v>3006.6519894025059</v>
          </cell>
          <cell r="CR93">
            <v>7423.9762372883779</v>
          </cell>
          <cell r="CS93">
            <v>4769.9396625367517</v>
          </cell>
          <cell r="CT93">
            <v>7578.5751232660805</v>
          </cell>
          <cell r="CU93">
            <v>4693.1296031263955</v>
          </cell>
          <cell r="CV93">
            <v>27390.556401199385</v>
          </cell>
          <cell r="CW93">
            <v>27298.062825894078</v>
          </cell>
          <cell r="CX93">
            <v>32538.885711724713</v>
          </cell>
          <cell r="CY93">
            <v>25444.077445977851</v>
          </cell>
          <cell r="CZ93">
            <v>18392.219938847251</v>
          </cell>
          <cell r="DA93">
            <v>9626.8367335050934</v>
          </cell>
          <cell r="DB93">
            <v>-258.05731110697889</v>
          </cell>
          <cell r="DC93">
            <v>2817.3671249042382</v>
          </cell>
          <cell r="DD93">
            <v>7400.3374450306692</v>
          </cell>
          <cell r="DE93">
            <v>4712.1879489901276</v>
          </cell>
          <cell r="DF93">
            <v>7567.6214165133424</v>
          </cell>
          <cell r="DG93">
            <v>4556.0810507344104</v>
          </cell>
          <cell r="DH93">
            <v>27760.02142350571</v>
          </cell>
          <cell r="DI93">
            <v>27660.003158350599</v>
          </cell>
          <cell r="DJ93">
            <v>32912.592691458471</v>
          </cell>
          <cell r="DK93">
            <v>25667.606238276585</v>
          </cell>
          <cell r="DL93">
            <v>18502.605165538902</v>
          </cell>
          <cell r="DM93">
            <v>11297.386190663814</v>
          </cell>
          <cell r="DN93">
            <v>1232.5726805375216</v>
          </cell>
          <cell r="DO93">
            <v>4392.2034865116493</v>
          </cell>
          <cell r="DP93">
            <v>9206.2545046369723</v>
          </cell>
          <cell r="DQ93">
            <v>7156.3373413649133</v>
          </cell>
          <cell r="DR93">
            <v>9360.2747112082343</v>
          </cell>
          <cell r="DS93">
            <v>8576.0133964208362</v>
          </cell>
          <cell r="DT93">
            <v>31291.534689301858</v>
          </cell>
          <cell r="DU93">
            <v>32190.776501787434</v>
          </cell>
          <cell r="DV93">
            <v>37452.356385349674</v>
          </cell>
          <cell r="DW93">
            <v>30053.678137774226</v>
          </cell>
          <cell r="DX93">
            <v>22775.094167456278</v>
          </cell>
          <cell r="DY93">
            <v>9283.3448432835903</v>
          </cell>
          <cell r="DZ93">
            <v>-964.45856461431686</v>
          </cell>
          <cell r="EA93">
            <v>2280.7606953237846</v>
          </cell>
          <cell r="EB93">
            <v>7159.8043914275695</v>
          </cell>
          <cell r="EC93">
            <v>5095.9647274152667</v>
          </cell>
          <cell r="ED93">
            <v>7327.0478566829006</v>
          </cell>
          <cell r="EE93">
            <v>6477.8773043293004</v>
          </cell>
          <cell r="EF93">
            <v>29693.430272611418</v>
          </cell>
          <cell r="EG93">
            <v>30614.704694701868</v>
          </cell>
          <cell r="EH93">
            <v>35883.023456533745</v>
          </cell>
          <cell r="EI93">
            <v>28327.807468678846</v>
          </cell>
          <cell r="EJ93">
            <v>20933.752495690394</v>
          </cell>
          <cell r="EK93">
            <v>9248.9195735657486</v>
          </cell>
          <cell r="EL93">
            <v>-1184.9867091494634</v>
          </cell>
          <cell r="EM93">
            <v>2149.1538588360054</v>
          </cell>
          <cell r="EN93">
            <v>7093.0582701541862</v>
          </cell>
          <cell r="EO93">
            <v>5015.5981017895465</v>
          </cell>
          <cell r="EP93">
            <v>7273.6495305667522</v>
          </cell>
          <cell r="EQ93">
            <v>6356.7917158648816</v>
          </cell>
          <cell r="ER93">
            <v>30084.189899964851</v>
          </cell>
          <cell r="ES93">
            <v>31028.058562277613</v>
          </cell>
          <cell r="ET93">
            <v>36300.065832181805</v>
          </cell>
          <cell r="EU93">
            <v>28585.154243305016</v>
          </cell>
          <cell r="EV93">
            <v>21073.780044327072</v>
          </cell>
          <cell r="EW93">
            <v>13374.776956966456</v>
          </cell>
          <cell r="EX93">
            <v>2751.6188419308073</v>
          </cell>
          <cell r="EY93">
            <v>6176.6928553198068</v>
          </cell>
          <cell r="EZ93">
            <v>11185.543212091492</v>
          </cell>
          <cell r="FA93">
            <v>9094.814659371279</v>
          </cell>
          <cell r="FB93">
            <v>11380.277706585395</v>
          </cell>
          <cell r="FC93">
            <v>10392.855011483389</v>
          </cell>
          <cell r="FD93">
            <v>34643.538576304454</v>
          </cell>
          <cell r="FE93">
            <v>35610.582156126009</v>
          </cell>
          <cell r="FF93">
            <v>40883.298510753237</v>
          </cell>
          <cell r="FG93">
            <v>33005.029135727877</v>
          </cell>
          <cell r="FH93">
            <v>25375.817295027005</v>
          </cell>
          <cell r="FI93">
            <v>11800.54310883359</v>
          </cell>
          <cell r="FJ93">
            <v>984.92449250751815</v>
          </cell>
          <cell r="FK93">
            <v>4503.4757461259214</v>
          </cell>
          <cell r="FL93">
            <v>9577.3440732224226</v>
          </cell>
          <cell r="FM93">
            <v>7474.1476476940043</v>
          </cell>
          <cell r="FN93">
            <v>9786.8134787452145</v>
          </cell>
          <cell r="FO93">
            <v>8725.85619063583</v>
          </cell>
          <cell r="FP93">
            <v>33511.748805186464</v>
          </cell>
          <cell r="FQ93">
            <v>34502.552647442433</v>
          </cell>
          <cell r="FR93">
            <v>39772.855392142235</v>
          </cell>
          <cell r="FS93">
            <v>31728.371038939506</v>
          </cell>
          <cell r="FT93">
            <v>23979.463231779118</v>
          </cell>
          <cell r="FU93">
            <v>11799.111890490422</v>
          </cell>
          <cell r="FV93">
            <v>787.77986489270916</v>
          </cell>
          <cell r="FW93">
            <v>4402.4365230959411</v>
          </cell>
        </row>
        <row r="94">
          <cell r="B94" t="str">
            <v>Co 425</v>
          </cell>
          <cell r="BH94">
            <v>66815.62</v>
          </cell>
          <cell r="BI94">
            <v>72545.56</v>
          </cell>
          <cell r="BJ94">
            <v>87905.51</v>
          </cell>
          <cell r="BK94">
            <v>92318.87</v>
          </cell>
          <cell r="BL94">
            <v>127244.23</v>
          </cell>
          <cell r="BM94">
            <v>114615.28</v>
          </cell>
          <cell r="BN94">
            <v>123862.54</v>
          </cell>
          <cell r="BO94">
            <v>148362.73937000005</v>
          </cell>
          <cell r="BP94">
            <v>128358.04232000001</v>
          </cell>
          <cell r="BQ94">
            <v>126766.22943223178</v>
          </cell>
          <cell r="BR94">
            <v>93041.840443162859</v>
          </cell>
          <cell r="BS94">
            <v>87474.003317424183</v>
          </cell>
          <cell r="BT94">
            <v>59874.168230168259</v>
          </cell>
          <cell r="BU94">
            <v>65889.941607701301</v>
          </cell>
          <cell r="BV94">
            <v>160625.57208798209</v>
          </cell>
          <cell r="BW94">
            <v>165119.40701918921</v>
          </cell>
          <cell r="BX94">
            <v>199808.99759615812</v>
          </cell>
          <cell r="BY94">
            <v>187189.70857593176</v>
          </cell>
          <cell r="BZ94">
            <v>196308.64281685799</v>
          </cell>
          <cell r="CA94">
            <v>222846.1692718509</v>
          </cell>
          <cell r="CB94">
            <v>202965.35571587645</v>
          </cell>
          <cell r="CC94">
            <v>199370.69523293935</v>
          </cell>
          <cell r="CD94">
            <v>165757.04786736466</v>
          </cell>
          <cell r="CE94">
            <v>166817.2970022434</v>
          </cell>
          <cell r="CF94">
            <v>134921.47949454587</v>
          </cell>
          <cell r="CG94">
            <v>141234.52016546443</v>
          </cell>
          <cell r="CH94">
            <v>156345.05607140702</v>
          </cell>
          <cell r="CI94">
            <v>160925.49015200368</v>
          </cell>
          <cell r="CJ94">
            <v>195375.0476859076</v>
          </cell>
          <cell r="CK94">
            <v>182768.59426576539</v>
          </cell>
          <cell r="CL94">
            <v>191758.18258200138</v>
          </cell>
          <cell r="CM94">
            <v>217827.57269256067</v>
          </cell>
          <cell r="CN94">
            <v>198080.41986825099</v>
          </cell>
          <cell r="CO94">
            <v>194760.34050928403</v>
          </cell>
          <cell r="CP94">
            <v>161264.36529831245</v>
          </cell>
          <cell r="CQ94">
            <v>189292.35199127553</v>
          </cell>
          <cell r="CR94">
            <v>161792.63358990927</v>
          </cell>
          <cell r="CS94">
            <v>168334.07492808794</v>
          </cell>
          <cell r="CT94">
            <v>183703.9596018554</v>
          </cell>
          <cell r="CU94">
            <v>188405.6403492653</v>
          </cell>
          <cell r="CV94">
            <v>223461.89457537851</v>
          </cell>
          <cell r="CW94">
            <v>215607.79961037787</v>
          </cell>
          <cell r="CX94">
            <v>224733.07955777377</v>
          </cell>
          <cell r="CY94">
            <v>251091.6683906141</v>
          </cell>
          <cell r="CZ94">
            <v>230995.63829664179</v>
          </cell>
          <cell r="DA94">
            <v>227703.52768395442</v>
          </cell>
          <cell r="DB94">
            <v>193577.95318155896</v>
          </cell>
          <cell r="DC94">
            <v>194853.67469766689</v>
          </cell>
          <cell r="DD94">
            <v>168341.63012356439</v>
          </cell>
          <cell r="DE94">
            <v>175119.10254863993</v>
          </cell>
          <cell r="DF94">
            <v>190752.19619182395</v>
          </cell>
          <cell r="DG94">
            <v>195578.43354306818</v>
          </cell>
          <cell r="DH94">
            <v>231251.03026909183</v>
          </cell>
          <cell r="DI94">
            <v>218294.7365552065</v>
          </cell>
          <cell r="DJ94">
            <v>227556.62373830407</v>
          </cell>
          <cell r="DK94">
            <v>254207.71039730581</v>
          </cell>
          <cell r="DL94">
            <v>233757.21626316119</v>
          </cell>
          <cell r="DM94">
            <v>230496.9285176546</v>
          </cell>
          <cell r="DN94">
            <v>195729.99949126336</v>
          </cell>
          <cell r="DO94">
            <v>197119.65387578864</v>
          </cell>
          <cell r="DP94">
            <v>170024.51572448038</v>
          </cell>
          <cell r="DQ94">
            <v>177046.15278474765</v>
          </cell>
          <cell r="DR94">
            <v>192946.40063362449</v>
          </cell>
          <cell r="DS94">
            <v>197900.54906506735</v>
          </cell>
          <cell r="DT94">
            <v>234199.51799345799</v>
          </cell>
          <cell r="DU94">
            <v>225990.07677078305</v>
          </cell>
          <cell r="DV94">
            <v>235390.4128114646</v>
          </cell>
          <cell r="DW94">
            <v>262336.27075292985</v>
          </cell>
          <cell r="DX94">
            <v>241526.07874407485</v>
          </cell>
          <cell r="DY94">
            <v>238300.67555806847</v>
          </cell>
          <cell r="DZ94">
            <v>202881.71541036994</v>
          </cell>
          <cell r="EA94">
            <v>199552.08724913566</v>
          </cell>
          <cell r="EB94">
            <v>176694.44030424883</v>
          </cell>
          <cell r="EC94">
            <v>183968.06864435785</v>
          </cell>
          <cell r="ED94">
            <v>200139.47370556378</v>
          </cell>
          <cell r="EE94">
            <v>205225.09438341274</v>
          </cell>
          <cell r="EF94">
            <v>242160.0645399745</v>
          </cell>
          <cell r="EG94">
            <v>228843.08285241801</v>
          </cell>
          <cell r="EH94">
            <v>238382.94329732825</v>
          </cell>
          <cell r="EI94">
            <v>265626.79959099536</v>
          </cell>
          <cell r="EJ94">
            <v>244450.67106577498</v>
          </cell>
          <cell r="EK94">
            <v>241263.9877109158</v>
          </cell>
          <cell r="EL94">
            <v>205180.69334287473</v>
          </cell>
          <cell r="EM94">
            <v>201829.77581251296</v>
          </cell>
          <cell r="EN94">
            <v>178499.35855745143</v>
          </cell>
          <cell r="EO94">
            <v>186033.41833524519</v>
          </cell>
          <cell r="EP94">
            <v>202480.17839836146</v>
          </cell>
          <cell r="EQ94">
            <v>207700.81545463615</v>
          </cell>
          <cell r="ER94">
            <v>245281.78134205021</v>
          </cell>
          <cell r="ES94">
            <v>231706.57293593787</v>
          </cell>
          <cell r="ET94">
            <v>241387.32684764412</v>
          </cell>
          <cell r="EU94">
            <v>268932.34195061913</v>
          </cell>
          <cell r="EV94">
            <v>261686.75811918252</v>
          </cell>
          <cell r="EW94">
            <v>258542.52633820497</v>
          </cell>
          <cell r="EX94">
            <v>221783.05231188799</v>
          </cell>
          <cell r="EY94">
            <v>218411.31541410249</v>
          </cell>
          <cell r="EZ94">
            <v>194594.2324949741</v>
          </cell>
          <cell r="FA94">
            <v>202397.37670783256</v>
          </cell>
          <cell r="FB94">
            <v>219123.34603650452</v>
          </cell>
          <cell r="FC94">
            <v>224482.66406841422</v>
          </cell>
          <cell r="FD94">
            <v>262719.82740026701</v>
          </cell>
          <cell r="FE94">
            <v>248881.52334711474</v>
          </cell>
          <cell r="FF94">
            <v>258704.64971215423</v>
          </cell>
          <cell r="FG94">
            <v>286552.81620468077</v>
          </cell>
          <cell r="FH94">
            <v>264850.90047971625</v>
          </cell>
          <cell r="FI94">
            <v>261753.02653034151</v>
          </cell>
          <cell r="FJ94">
            <v>224305.11457739552</v>
          </cell>
          <cell r="FK94">
            <v>220913.91345262845</v>
          </cell>
          <cell r="FL94">
            <v>196596.24337754067</v>
          </cell>
          <cell r="FM94">
            <v>204677.34903155654</v>
          </cell>
          <cell r="FN94">
            <v>221686.77468926183</v>
          </cell>
          <cell r="FO94">
            <v>227188.69559888812</v>
          </cell>
          <cell r="FP94">
            <v>266092.25332981156</v>
          </cell>
          <cell r="FQ94">
            <v>251985.93424611076</v>
          </cell>
          <cell r="FR94">
            <v>261952.39829980291</v>
          </cell>
          <cell r="FS94">
            <v>290106.02734279737</v>
          </cell>
          <cell r="FT94">
            <v>325515.28008640156</v>
          </cell>
          <cell r="FU94">
            <v>322468.18446982244</v>
          </cell>
          <cell r="FV94">
            <v>284319.4062400976</v>
          </cell>
          <cell r="FW94">
            <v>280909.46220557753</v>
          </cell>
        </row>
        <row r="95">
          <cell r="B95" t="str">
            <v>Co 453</v>
          </cell>
          <cell r="BH95">
            <v>203390.59</v>
          </cell>
          <cell r="BI95">
            <v>188409.7</v>
          </cell>
          <cell r="BJ95">
            <v>184115.03</v>
          </cell>
          <cell r="BK95">
            <v>143819.19</v>
          </cell>
          <cell r="BL95">
            <v>291629.05</v>
          </cell>
          <cell r="BM95">
            <v>245924.13</v>
          </cell>
          <cell r="BN95">
            <v>260093.02</v>
          </cell>
          <cell r="BO95">
            <v>366107.57429999998</v>
          </cell>
          <cell r="BP95">
            <v>290652.13530000008</v>
          </cell>
          <cell r="BQ95">
            <v>256549.62454462826</v>
          </cell>
          <cell r="BR95">
            <v>223532.53159778187</v>
          </cell>
          <cell r="BS95">
            <v>181862.38430789229</v>
          </cell>
          <cell r="BT95">
            <v>216180.47089532117</v>
          </cell>
          <cell r="BU95">
            <v>201409.36566195259</v>
          </cell>
          <cell r="BV95">
            <v>193393.79742372001</v>
          </cell>
          <cell r="BW95">
            <v>154013.86276423471</v>
          </cell>
          <cell r="BX95">
            <v>302539.65254137444</v>
          </cell>
          <cell r="BY95">
            <v>256346.35039725094</v>
          </cell>
          <cell r="BZ95">
            <v>270492.91905872605</v>
          </cell>
          <cell r="CA95">
            <v>374921.200747394</v>
          </cell>
          <cell r="CB95">
            <v>299640.04622393078</v>
          </cell>
          <cell r="CC95">
            <v>253096.71220774378</v>
          </cell>
          <cell r="CD95">
            <v>220102.77146908428</v>
          </cell>
          <cell r="CE95">
            <v>180600.81985453243</v>
          </cell>
          <cell r="CF95">
            <v>210182.41484541012</v>
          </cell>
          <cell r="CG95">
            <v>195779.37220368657</v>
          </cell>
          <cell r="CH95">
            <v>185012.36509802868</v>
          </cell>
          <cell r="CI95">
            <v>146433.31084689888</v>
          </cell>
          <cell r="CJ95">
            <v>295846.39985879022</v>
          </cell>
          <cell r="CK95">
            <v>249129.21320508249</v>
          </cell>
          <cell r="CL95">
            <v>263276.90462991572</v>
          </cell>
          <cell r="CM95">
            <v>367680.8955318713</v>
          </cell>
          <cell r="CN95">
            <v>334870.20083224075</v>
          </cell>
          <cell r="CO95">
            <v>288455.28782896261</v>
          </cell>
          <cell r="CP95">
            <v>255489.29051848719</v>
          </cell>
          <cell r="CQ95">
            <v>218191.2702976258</v>
          </cell>
          <cell r="CR95">
            <v>255535.48015042476</v>
          </cell>
          <cell r="CS95">
            <v>240970.84831638972</v>
          </cell>
          <cell r="CT95">
            <v>212377.20308789995</v>
          </cell>
          <cell r="CU95">
            <v>173301.98494363663</v>
          </cell>
          <cell r="CV95">
            <v>326008.36527108843</v>
          </cell>
          <cell r="CW95">
            <v>278176.98730146897</v>
          </cell>
          <cell r="CX95">
            <v>292608.11462623649</v>
          </cell>
          <cell r="CY95">
            <v>398995.85490034893</v>
          </cell>
          <cell r="CZ95">
            <v>338881.6366986637</v>
          </cell>
          <cell r="DA95">
            <v>291582.95766639634</v>
          </cell>
          <cell r="DB95">
            <v>257967.38925574426</v>
          </cell>
          <cell r="DC95">
            <v>217837.19640253586</v>
          </cell>
          <cell r="DD95">
            <v>258357.92425202281</v>
          </cell>
          <cell r="DE95">
            <v>243632.49363283598</v>
          </cell>
          <cell r="DF95">
            <v>213327.28298828902</v>
          </cell>
          <cell r="DG95">
            <v>173753.9771505252</v>
          </cell>
          <cell r="DH95">
            <v>329828.38519094442</v>
          </cell>
          <cell r="DI95">
            <v>280855.18126577308</v>
          </cell>
          <cell r="DJ95">
            <v>295575.43658838945</v>
          </cell>
          <cell r="DK95">
            <v>403989.49942260724</v>
          </cell>
          <cell r="DL95">
            <v>398598.58907668397</v>
          </cell>
          <cell r="DM95">
            <v>350399.24778695789</v>
          </cell>
          <cell r="DN95">
            <v>316121.55302373646</v>
          </cell>
          <cell r="DO95">
            <v>275231.38940128614</v>
          </cell>
          <cell r="DP95">
            <v>316868.13683173526</v>
          </cell>
          <cell r="DQ95">
            <v>301982.4011161644</v>
          </cell>
          <cell r="DR95">
            <v>269897.21256631834</v>
          </cell>
          <cell r="DS95">
            <v>229824.51176445244</v>
          </cell>
          <cell r="DT95">
            <v>389343.53612863884</v>
          </cell>
          <cell r="DU95">
            <v>339200.2247432805</v>
          </cell>
          <cell r="DV95">
            <v>354215.65148593194</v>
          </cell>
          <cell r="DW95">
            <v>464698.49421908363</v>
          </cell>
          <cell r="DX95">
            <v>403742.97931178322</v>
          </cell>
          <cell r="DY95">
            <v>354626.34185711213</v>
          </cell>
          <cell r="DZ95">
            <v>319673.49020437594</v>
          </cell>
          <cell r="EA95">
            <v>278008.90787133237</v>
          </cell>
          <cell r="EB95">
            <v>320788.12733883772</v>
          </cell>
          <cell r="EC95">
            <v>305742.80913290521</v>
          </cell>
          <cell r="ED95">
            <v>271806.86066023324</v>
          </cell>
          <cell r="EE95">
            <v>231233.38026792894</v>
          </cell>
          <cell r="EF95">
            <v>394276.0016056762</v>
          </cell>
          <cell r="EG95">
            <v>342933.26869817579</v>
          </cell>
          <cell r="EH95">
            <v>358249.48668155179</v>
          </cell>
          <cell r="EI95">
            <v>470845.62275787216</v>
          </cell>
          <cell r="EJ95">
            <v>538435.45535461232</v>
          </cell>
          <cell r="EK95">
            <v>488384.30403916154</v>
          </cell>
          <cell r="EL95">
            <v>452743.47742514388</v>
          </cell>
          <cell r="EM95">
            <v>410290.20617290901</v>
          </cell>
          <cell r="EN95">
            <v>454238.3407471985</v>
          </cell>
          <cell r="EO95">
            <v>439034.46458754351</v>
          </cell>
          <cell r="EP95">
            <v>403174.63943281909</v>
          </cell>
          <cell r="EQ95">
            <v>362099.30799759994</v>
          </cell>
          <cell r="ER95">
            <v>528745.93618903053</v>
          </cell>
          <cell r="ES95">
            <v>476173.89440984587</v>
          </cell>
          <cell r="ET95">
            <v>491796.97805676097</v>
          </cell>
          <cell r="EU95">
            <v>606550.72688247031</v>
          </cell>
          <cell r="EV95">
            <v>546224.58999821264</v>
          </cell>
          <cell r="EW95">
            <v>495222.41280866764</v>
          </cell>
          <cell r="EX95">
            <v>458879.85603185953</v>
          </cell>
          <cell r="EY95">
            <v>415623.93215401564</v>
          </cell>
          <cell r="EZ95">
            <v>460768.10298271163</v>
          </cell>
          <cell r="FA95">
            <v>445406.76148987259</v>
          </cell>
          <cell r="FB95">
            <v>407547.02185155184</v>
          </cell>
          <cell r="FC95">
            <v>365969.24723756127</v>
          </cell>
          <cell r="FD95">
            <v>536301.91049241647</v>
          </cell>
          <cell r="FE95">
            <v>482469.96976762783</v>
          </cell>
          <cell r="FF95">
            <v>498406.21523721429</v>
          </cell>
          <cell r="FG95">
            <v>615363.02036222443</v>
          </cell>
          <cell r="FH95">
            <v>614185.53621675586</v>
          </cell>
          <cell r="FI95">
            <v>562214.58979054191</v>
          </cell>
          <cell r="FJ95">
            <v>525156.46564366855</v>
          </cell>
          <cell r="FK95">
            <v>481082.70032052882</v>
          </cell>
          <cell r="FL95">
            <v>527451.69446910929</v>
          </cell>
          <cell r="FM95">
            <v>511934.2599934453</v>
          </cell>
          <cell r="FN95">
            <v>471996.06660781452</v>
          </cell>
          <cell r="FO95">
            <v>429915.31371228269</v>
          </cell>
          <cell r="FP95">
            <v>604018.4605514172</v>
          </cell>
          <cell r="FQ95">
            <v>548895.2231510788</v>
          </cell>
          <cell r="FR95">
            <v>565150.59451654507</v>
          </cell>
          <cell r="FS95">
            <v>684356.95858002943</v>
          </cell>
          <cell r="FT95">
            <v>623328.11164711253</v>
          </cell>
          <cell r="FU95">
            <v>570369.97214521514</v>
          </cell>
          <cell r="FV95">
            <v>532582.64097467926</v>
          </cell>
          <cell r="FW95">
            <v>487676.27317286603</v>
          </cell>
        </row>
        <row r="96">
          <cell r="B96" t="str">
            <v>Co 151</v>
          </cell>
          <cell r="BH96">
            <v>7233.17</v>
          </cell>
          <cell r="BI96">
            <v>-2674.81</v>
          </cell>
          <cell r="BJ96">
            <v>9960.73</v>
          </cell>
          <cell r="BK96">
            <v>4781.24</v>
          </cell>
          <cell r="BL96">
            <v>9105.7199999999993</v>
          </cell>
          <cell r="BM96">
            <v>7209.77</v>
          </cell>
          <cell r="BN96">
            <v>12146.18</v>
          </cell>
          <cell r="BO96">
            <v>10587.1888</v>
          </cell>
          <cell r="BP96">
            <v>14380.1134</v>
          </cell>
          <cell r="BQ96">
            <v>16110.017743635559</v>
          </cell>
          <cell r="BR96">
            <v>12949.357421215855</v>
          </cell>
          <cell r="BS96">
            <v>10186.394296467428</v>
          </cell>
          <cell r="BT96">
            <v>7004.1544268251582</v>
          </cell>
          <cell r="BU96">
            <v>-2880.4601028481857</v>
          </cell>
          <cell r="BV96">
            <v>9785.8070862849272</v>
          </cell>
          <cell r="BW96">
            <v>4714.1001705658218</v>
          </cell>
          <cell r="BX96">
            <v>8883.0444596232592</v>
          </cell>
          <cell r="BY96">
            <v>7034.2008817784827</v>
          </cell>
          <cell r="BZ96">
            <v>11951.262629398601</v>
          </cell>
          <cell r="CA96">
            <v>10667.558587596111</v>
          </cell>
          <cell r="CB96">
            <v>20684.107543621794</v>
          </cell>
          <cell r="CC96">
            <v>22428.827345869693</v>
          </cell>
          <cell r="CD96">
            <v>19275.83478237539</v>
          </cell>
          <cell r="CE96">
            <v>16459.129142868023</v>
          </cell>
          <cell r="CF96">
            <v>13005.354522540289</v>
          </cell>
          <cell r="CG96">
            <v>3145.3064980879681</v>
          </cell>
          <cell r="CH96">
            <v>15842.97025287561</v>
          </cell>
          <cell r="CI96">
            <v>10882.782434006533</v>
          </cell>
          <cell r="CJ96">
            <v>14891.268159724055</v>
          </cell>
          <cell r="CK96">
            <v>13091.441777237105</v>
          </cell>
          <cell r="CL96">
            <v>17988.826457777835</v>
          </cell>
          <cell r="CM96">
            <v>16875.867194844745</v>
          </cell>
          <cell r="CN96">
            <v>20186.142444083922</v>
          </cell>
          <cell r="CO96">
            <v>22048.424612524126</v>
          </cell>
          <cell r="CP96">
            <v>18903.872729969291</v>
          </cell>
          <cell r="CQ96">
            <v>16030.511686145812</v>
          </cell>
          <cell r="CR96">
            <v>13063.602839262858</v>
          </cell>
          <cell r="CS96">
            <v>3014.7000057478072</v>
          </cell>
          <cell r="CT96">
            <v>15977.191318707562</v>
          </cell>
          <cell r="CU96">
            <v>10956.000494979908</v>
          </cell>
          <cell r="CV96">
            <v>14989.660779153928</v>
          </cell>
          <cell r="CW96">
            <v>13170.579781144774</v>
          </cell>
          <cell r="CX96">
            <v>18159.164132254282</v>
          </cell>
          <cell r="CY96">
            <v>17079.426904935663</v>
          </cell>
          <cell r="CZ96">
            <v>20412.987210216499</v>
          </cell>
          <cell r="DA96">
            <v>22352.872087098891</v>
          </cell>
          <cell r="DB96">
            <v>19148.341930335475</v>
          </cell>
          <cell r="DC96">
            <v>16105.043449520046</v>
          </cell>
          <cell r="DD96">
            <v>13117.106353171068</v>
          </cell>
          <cell r="DE96">
            <v>2875.822379955669</v>
          </cell>
          <cell r="DF96">
            <v>42079.809888896198</v>
          </cell>
          <cell r="DG96">
            <v>36997.542262465882</v>
          </cell>
          <cell r="DH96">
            <v>41055.229584396686</v>
          </cell>
          <cell r="DI96">
            <v>39217.013025959452</v>
          </cell>
          <cell r="DJ96">
            <v>44298.418560708102</v>
          </cell>
          <cell r="DK96">
            <v>43254.395089309619</v>
          </cell>
          <cell r="DL96">
            <v>46610.418262252686</v>
          </cell>
          <cell r="DM96">
            <v>48630.668817614554</v>
          </cell>
          <cell r="DN96">
            <v>45365.052199433376</v>
          </cell>
          <cell r="DO96">
            <v>42216.72378666389</v>
          </cell>
          <cell r="DP96">
            <v>39136.638427728438</v>
          </cell>
          <cell r="DQ96">
            <v>28699.38546291511</v>
          </cell>
          <cell r="DR96">
            <v>42707.10575786393</v>
          </cell>
          <cell r="DS96">
            <v>37563.718305619943</v>
          </cell>
          <cell r="DT96">
            <v>41644.214575102</v>
          </cell>
          <cell r="DU96">
            <v>39786.993919188179</v>
          </cell>
          <cell r="DV96">
            <v>44962.869048137742</v>
          </cell>
          <cell r="DW96">
            <v>43957.155595116456</v>
          </cell>
          <cell r="DX96">
            <v>47334.762363586065</v>
          </cell>
          <cell r="DY96">
            <v>49438.234449924508</v>
          </cell>
          <cell r="DZ96">
            <v>46110.396062204243</v>
          </cell>
          <cell r="EA96">
            <v>42853.612707064414</v>
          </cell>
          <cell r="EB96">
            <v>39678.406843706631</v>
          </cell>
          <cell r="EC96">
            <v>29041.528413454678</v>
          </cell>
          <cell r="ED96">
            <v>55204.361818493402</v>
          </cell>
          <cell r="EE96">
            <v>49999.850983267686</v>
          </cell>
          <cell r="EF96">
            <v>54101.859698320266</v>
          </cell>
          <cell r="EG96">
            <v>52225.789617113624</v>
          </cell>
          <cell r="EH96">
            <v>57497.80644975094</v>
          </cell>
          <cell r="EI96">
            <v>56533.101552137101</v>
          </cell>
          <cell r="EJ96">
            <v>59931.810296745069</v>
          </cell>
          <cell r="EK96">
            <v>62121.005296234827</v>
          </cell>
          <cell r="EL96">
            <v>58730.24222159596</v>
          </cell>
          <cell r="EM96">
            <v>55361.016192465533</v>
          </cell>
          <cell r="EN96">
            <v>52087.834742699204</v>
          </cell>
          <cell r="EO96">
            <v>41247.403038554345</v>
          </cell>
          <cell r="EP96">
            <v>56081.59337763126</v>
          </cell>
          <cell r="EQ96">
            <v>50815.776323108017</v>
          </cell>
          <cell r="ER96">
            <v>54938.132921899996</v>
          </cell>
          <cell r="ES96">
            <v>53043.176001393731</v>
          </cell>
          <cell r="ET96">
            <v>58413.245775139141</v>
          </cell>
          <cell r="EU96">
            <v>57492.154650912358</v>
          </cell>
          <cell r="EV96">
            <v>60910.502596640668</v>
          </cell>
          <cell r="EW96">
            <v>63188.929195220364</v>
          </cell>
          <cell r="EX96">
            <v>59733.608960226513</v>
          </cell>
          <cell r="EY96">
            <v>56248.761625134925</v>
          </cell>
          <cell r="EZ96">
            <v>52874.222271929277</v>
          </cell>
          <cell r="FA96">
            <v>41826.670128497826</v>
          </cell>
          <cell r="FB96">
            <v>67386.141144795241</v>
          </cell>
          <cell r="FC96">
            <v>62059.505246940847</v>
          </cell>
          <cell r="FD96">
            <v>66200.338247380132</v>
          </cell>
          <cell r="FE96">
            <v>64287.107511943257</v>
          </cell>
          <cell r="FF96">
            <v>69756.539356311056</v>
          </cell>
          <cell r="FG96">
            <v>68882.62854268933</v>
          </cell>
          <cell r="FH96">
            <v>72319.132673645698</v>
          </cell>
          <cell r="FI96">
            <v>74690.360268536082</v>
          </cell>
          <cell r="FJ96">
            <v>71168.858075364697</v>
          </cell>
          <cell r="FK96">
            <v>67565.053079635603</v>
          </cell>
          <cell r="FL96">
            <v>64085.480907522229</v>
          </cell>
          <cell r="FM96">
            <v>52827.153008827067</v>
          </cell>
          <cell r="FN96">
            <v>68597.40068869965</v>
          </cell>
          <cell r="FO96">
            <v>63209.849419908547</v>
          </cell>
          <cell r="FP96">
            <v>67368.024638682371</v>
          </cell>
          <cell r="FQ96">
            <v>65436.321541987127</v>
          </cell>
          <cell r="FR96">
            <v>71007.280870503993</v>
          </cell>
          <cell r="FS96">
            <v>70182.952325827224</v>
          </cell>
          <cell r="FT96">
            <v>73637.344314424263</v>
          </cell>
          <cell r="FU96">
            <v>76103.777024131501</v>
          </cell>
          <cell r="FV96">
            <v>72515.730722084205</v>
          </cell>
          <cell r="FW96">
            <v>68788.242649630658</v>
          </cell>
        </row>
        <row r="97">
          <cell r="B97" t="str">
            <v>Co 152</v>
          </cell>
          <cell r="BH97">
            <v>-20848.349999999999</v>
          </cell>
          <cell r="BI97">
            <v>-12386.64</v>
          </cell>
          <cell r="BJ97">
            <v>-10038.620000000001</v>
          </cell>
          <cell r="BK97">
            <v>-17723.63</v>
          </cell>
          <cell r="BL97">
            <v>-7421.23</v>
          </cell>
          <cell r="BM97">
            <v>-22484.19</v>
          </cell>
          <cell r="BN97">
            <v>-11576.23</v>
          </cell>
          <cell r="BO97">
            <v>-12589.152199999997</v>
          </cell>
          <cell r="BP97">
            <v>-17989.672899999998</v>
          </cell>
          <cell r="BQ97">
            <v>-15118.841185410696</v>
          </cell>
          <cell r="BR97">
            <v>-11111.139314356129</v>
          </cell>
          <cell r="BS97">
            <v>-13793.084743464555</v>
          </cell>
          <cell r="BT97">
            <v>-21754.431516016732</v>
          </cell>
          <cell r="BU97">
            <v>-13297.807961247381</v>
          </cell>
          <cell r="BV97">
            <v>-11074.472491003784</v>
          </cell>
          <cell r="BW97">
            <v>-18817.893920006944</v>
          </cell>
          <cell r="BX97">
            <v>-8547.8325530340298</v>
          </cell>
          <cell r="BY97">
            <v>-23518.436751430945</v>
          </cell>
          <cell r="BZ97">
            <v>-12946.591813188039</v>
          </cell>
          <cell r="CA97">
            <v>-13084.192274578323</v>
          </cell>
          <cell r="CB97">
            <v>-8728.8041186054979</v>
          </cell>
          <cell r="CC97">
            <v>-6361.1063027158016</v>
          </cell>
          <cell r="CD97">
            <v>-2341.3118666271912</v>
          </cell>
          <cell r="CE97">
            <v>-4770.2012641774782</v>
          </cell>
          <cell r="CF97">
            <v>-13461.355975160557</v>
          </cell>
          <cell r="CG97">
            <v>-5009.0337070396708</v>
          </cell>
          <cell r="CH97">
            <v>-2913.4110957958983</v>
          </cell>
          <cell r="CI97">
            <v>-10716.549936751515</v>
          </cell>
          <cell r="CJ97">
            <v>-479.11565977791179</v>
          </cell>
          <cell r="CK97">
            <v>-15353.896179134244</v>
          </cell>
          <cell r="CL97">
            <v>-5127.8285981826339</v>
          </cell>
          <cell r="CM97">
            <v>-4906.8995405772293</v>
          </cell>
          <cell r="CN97">
            <v>-10470.597438594174</v>
          </cell>
          <cell r="CO97">
            <v>-8125.7904342503098</v>
          </cell>
          <cell r="CP97">
            <v>-4093.8567368600707</v>
          </cell>
          <cell r="CQ97">
            <v>-6266.5822343950204</v>
          </cell>
          <cell r="CR97">
            <v>-14315.076697097291</v>
          </cell>
          <cell r="CS97">
            <v>-5695.4992939878866</v>
          </cell>
          <cell r="CT97">
            <v>-3601.7904715699187</v>
          </cell>
          <cell r="CU97">
            <v>-11581.482690502125</v>
          </cell>
          <cell r="CV97">
            <v>-1150.4736779051163</v>
          </cell>
          <cell r="CW97">
            <v>-16289.594882571568</v>
          </cell>
          <cell r="CX97">
            <v>-5977.9484661443857</v>
          </cell>
          <cell r="CY97">
            <v>-5644.7579982548559</v>
          </cell>
          <cell r="CZ97">
            <v>-11306.316642470723</v>
          </cell>
          <cell r="DA97">
            <v>-8923.1414115210282</v>
          </cell>
          <cell r="DB97">
            <v>-4805.6947036987476</v>
          </cell>
          <cell r="DC97">
            <v>-7381.7281344046933</v>
          </cell>
          <cell r="DD97">
            <v>-15202.935456123938</v>
          </cell>
          <cell r="DE97">
            <v>-6412.32371013378</v>
          </cell>
          <cell r="DF97">
            <v>23072.490091421292</v>
          </cell>
          <cell r="DG97">
            <v>14912.097834634231</v>
          </cell>
          <cell r="DH97">
            <v>25540.21317405747</v>
          </cell>
          <cell r="DI97">
            <v>10132.211675881699</v>
          </cell>
          <cell r="DJ97">
            <v>20527.835467321143</v>
          </cell>
          <cell r="DK97">
            <v>20979.830802579774</v>
          </cell>
          <cell r="DL97">
            <v>15218.321667165685</v>
          </cell>
          <cell r="DM97">
            <v>17640.908888658145</v>
          </cell>
          <cell r="DN97">
            <v>21845.213416127415</v>
          </cell>
          <cell r="DO97">
            <v>19192.126697375119</v>
          </cell>
          <cell r="DP97">
            <v>11268.947446338105</v>
          </cell>
          <cell r="DQ97">
            <v>20233.506658103623</v>
          </cell>
          <cell r="DR97">
            <v>22846.298935095067</v>
          </cell>
          <cell r="DS97">
            <v>14500.948968226352</v>
          </cell>
          <cell r="DT97">
            <v>25329.772463309346</v>
          </cell>
          <cell r="DU97">
            <v>9648.5133449681307</v>
          </cell>
          <cell r="DV97">
            <v>20126.130274587107</v>
          </cell>
          <cell r="DW97">
            <v>20703.917843765448</v>
          </cell>
          <cell r="DX97">
            <v>14840.382432899001</v>
          </cell>
          <cell r="DY97">
            <v>17303.391809881752</v>
          </cell>
          <cell r="DZ97">
            <v>21595.946776995159</v>
          </cell>
          <cell r="EA97">
            <v>18863.96218819941</v>
          </cell>
          <cell r="EB97">
            <v>10836.944417685314</v>
          </cell>
          <cell r="EC97">
            <v>19979.318735021239</v>
          </cell>
          <cell r="ED97">
            <v>41110.759919133183</v>
          </cell>
          <cell r="EE97">
            <v>32576.113585161685</v>
          </cell>
          <cell r="EF97">
            <v>43609.293420216214</v>
          </cell>
          <cell r="EG97">
            <v>27650.366174086186</v>
          </cell>
          <cell r="EH97">
            <v>38207.827243230451</v>
          </cell>
          <cell r="EI97">
            <v>38917.909296020545</v>
          </cell>
          <cell r="EJ97">
            <v>32951.205483536251</v>
          </cell>
          <cell r="EK97">
            <v>35454.728274584544</v>
          </cell>
          <cell r="EL97">
            <v>39837.914656632536</v>
          </cell>
          <cell r="EM97">
            <v>37024.163734729038</v>
          </cell>
          <cell r="EN97">
            <v>28892.371661142082</v>
          </cell>
          <cell r="EO97">
            <v>38215.849293360079</v>
          </cell>
          <cell r="EP97">
            <v>41205.026829857088</v>
          </cell>
          <cell r="EQ97">
            <v>32476.615123874173</v>
          </cell>
          <cell r="ER97">
            <v>43717.866263915217</v>
          </cell>
          <cell r="ES97">
            <v>27476.796459283927</v>
          </cell>
          <cell r="ET97">
            <v>38111.814157610192</v>
          </cell>
          <cell r="EU97">
            <v>38961.199515718254</v>
          </cell>
          <cell r="EV97">
            <v>32889.68350278688</v>
          </cell>
          <cell r="EW97">
            <v>35434.239409091038</v>
          </cell>
          <cell r="EX97">
            <v>39910.038539993722</v>
          </cell>
          <cell r="EY97">
            <v>37012.078692420459</v>
          </cell>
          <cell r="EZ97">
            <v>28774.551706365979</v>
          </cell>
          <cell r="FA97">
            <v>38282.49641564289</v>
          </cell>
          <cell r="FB97">
            <v>51696.852092804314</v>
          </cell>
          <cell r="FC97">
            <v>42769.895979232533</v>
          </cell>
          <cell r="FD97">
            <v>54223.218715588329</v>
          </cell>
          <cell r="FE97">
            <v>37695.282426993959</v>
          </cell>
          <cell r="FF97">
            <v>48405.593069020964</v>
          </cell>
          <cell r="FG97">
            <v>49401.754162892743</v>
          </cell>
          <cell r="FH97">
            <v>43223.779811627493</v>
          </cell>
          <cell r="FI97">
            <v>45809.890994915528</v>
          </cell>
          <cell r="FJ97">
            <v>50380.280999231501</v>
          </cell>
          <cell r="FK97">
            <v>47395.581309393208</v>
          </cell>
          <cell r="FL97">
            <v>39050.78873662914</v>
          </cell>
          <cell r="FM97">
            <v>48747.039436511273</v>
          </cell>
          <cell r="FN97">
            <v>52064.141407511066</v>
          </cell>
          <cell r="FO97">
            <v>42934.196842787031</v>
          </cell>
          <cell r="FP97">
            <v>54603.216319142579</v>
          </cell>
          <cell r="FQ97">
            <v>37784.209195557822</v>
          </cell>
          <cell r="FR97">
            <v>48566.795042742466</v>
          </cell>
          <cell r="FS97">
            <v>49717.238917693503</v>
          </cell>
          <cell r="FT97">
            <v>43431.098142013856</v>
          </cell>
          <cell r="FU97">
            <v>46059.362622743545</v>
          </cell>
          <cell r="FV97">
            <v>50726.788995620787</v>
          </cell>
          <cell r="FW97">
            <v>47652.365487786679</v>
          </cell>
        </row>
        <row r="98">
          <cell r="B98" t="str">
            <v>Co 345</v>
          </cell>
          <cell r="BH98">
            <v>48935.5</v>
          </cell>
          <cell r="BI98">
            <v>61657.7</v>
          </cell>
          <cell r="BJ98">
            <v>72400.77</v>
          </cell>
          <cell r="BK98">
            <v>19401.740000000002</v>
          </cell>
          <cell r="BL98">
            <v>58987.5</v>
          </cell>
          <cell r="BM98">
            <v>57767.11</v>
          </cell>
          <cell r="BN98">
            <v>67965.649999999994</v>
          </cell>
          <cell r="BO98">
            <v>25660.043300000019</v>
          </cell>
          <cell r="BP98">
            <v>33062.440300000017</v>
          </cell>
          <cell r="BQ98">
            <v>59400.477792940655</v>
          </cell>
          <cell r="BR98">
            <v>1405.9249457177939</v>
          </cell>
          <cell r="BS98">
            <v>41086.48281028631</v>
          </cell>
          <cell r="BT98">
            <v>59667.0824689937</v>
          </cell>
          <cell r="BU98">
            <v>72915.144128251675</v>
          </cell>
          <cell r="BV98">
            <v>83105.72033133579</v>
          </cell>
          <cell r="BW98">
            <v>30407.558477043727</v>
          </cell>
          <cell r="BX98">
            <v>69741.617649862252</v>
          </cell>
          <cell r="BY98">
            <v>68504.792637980892</v>
          </cell>
          <cell r="BZ98">
            <v>78708.74403776144</v>
          </cell>
          <cell r="CA98">
            <v>37868.358683580358</v>
          </cell>
          <cell r="CB98">
            <v>50682.552236007643</v>
          </cell>
          <cell r="CC98">
            <v>75268.92914856461</v>
          </cell>
          <cell r="CD98">
            <v>17192.676716631686</v>
          </cell>
          <cell r="CE98">
            <v>62361.163030029595</v>
          </cell>
          <cell r="CF98">
            <v>60266.325036415219</v>
          </cell>
          <cell r="CG98">
            <v>74058.592099121975</v>
          </cell>
          <cell r="CH98">
            <v>83682.482385627925</v>
          </cell>
          <cell r="CI98">
            <v>31296.866283975425</v>
          </cell>
          <cell r="CJ98">
            <v>70374.442500722449</v>
          </cell>
          <cell r="CK98">
            <v>69122.771986417385</v>
          </cell>
          <cell r="CL98">
            <v>79335.081588698406</v>
          </cell>
          <cell r="CM98">
            <v>37801.592360726791</v>
          </cell>
          <cell r="CN98">
            <v>46195.891091749654</v>
          </cell>
          <cell r="CO98">
            <v>70983.778410897532</v>
          </cell>
          <cell r="CP98">
            <v>12825.093334658042</v>
          </cell>
          <cell r="CQ98">
            <v>73052.494223136455</v>
          </cell>
          <cell r="CR98">
            <v>73917.905145738041</v>
          </cell>
          <cell r="CS98">
            <v>88173.170720516704</v>
          </cell>
          <cell r="CT98">
            <v>97795.046151330462</v>
          </cell>
          <cell r="CU98">
            <v>44469.104335444368</v>
          </cell>
          <cell r="CV98">
            <v>84240.18160016535</v>
          </cell>
          <cell r="CW98">
            <v>87958.77478985372</v>
          </cell>
          <cell r="CX98">
            <v>98377.937524845911</v>
          </cell>
          <cell r="CY98">
            <v>55715.004791071959</v>
          </cell>
          <cell r="CZ98">
            <v>64426.316656662151</v>
          </cell>
          <cell r="DA98">
            <v>89778.543676837959</v>
          </cell>
          <cell r="DB98">
            <v>30429.169037577085</v>
          </cell>
          <cell r="DC98">
            <v>76536.724593710009</v>
          </cell>
          <cell r="DD98">
            <v>78788.157356041193</v>
          </cell>
          <cell r="DE98">
            <v>93520.80649322024</v>
          </cell>
          <cell r="DF98">
            <v>103134.75774346374</v>
          </cell>
          <cell r="DG98">
            <v>48853.130549875321</v>
          </cell>
          <cell r="DH98">
            <v>89328.921098292922</v>
          </cell>
          <cell r="DI98">
            <v>88166.816009541333</v>
          </cell>
          <cell r="DJ98">
            <v>98797.53417696603</v>
          </cell>
          <cell r="DK98">
            <v>54976.583806756156</v>
          </cell>
          <cell r="DL98">
            <v>64015.73222203934</v>
          </cell>
          <cell r="DM98">
            <v>89946.645180111664</v>
          </cell>
          <cell r="DN98">
            <v>29381.497508999251</v>
          </cell>
          <cell r="DO98">
            <v>76457.846758762229</v>
          </cell>
          <cell r="DP98">
            <v>78760.608977390279</v>
          </cell>
          <cell r="DQ98">
            <v>93986.458975493675</v>
          </cell>
          <cell r="DR98">
            <v>103586.32214412736</v>
          </cell>
          <cell r="DS98">
            <v>48332.926741666131</v>
          </cell>
          <cell r="DT98">
            <v>89524.824608604569</v>
          </cell>
          <cell r="DU98">
            <v>108461.21385732817</v>
          </cell>
          <cell r="DV98">
            <v>119307.36222628568</v>
          </cell>
          <cell r="DW98">
            <v>74300.226383780478</v>
          </cell>
          <cell r="DX98">
            <v>83678.34502853587</v>
          </cell>
          <cell r="DY98">
            <v>110201.62572148166</v>
          </cell>
          <cell r="DZ98">
            <v>48395.466859783686</v>
          </cell>
          <cell r="EA98">
            <v>96461.378156961611</v>
          </cell>
          <cell r="EB98">
            <v>98813.147683189716</v>
          </cell>
          <cell r="EC98">
            <v>114547.71439457353</v>
          </cell>
          <cell r="ED98">
            <v>124127.0391052895</v>
          </cell>
          <cell r="EE98">
            <v>67885.908897491143</v>
          </cell>
          <cell r="EF98">
            <v>109805.39504446869</v>
          </cell>
          <cell r="EG98">
            <v>108978.60671173185</v>
          </cell>
          <cell r="EH98">
            <v>120044.98887362186</v>
          </cell>
          <cell r="EI98">
            <v>73821.893292762164</v>
          </cell>
          <cell r="EJ98">
            <v>83550.946310695668</v>
          </cell>
          <cell r="EK98">
            <v>110679.81189200119</v>
          </cell>
          <cell r="EL98">
            <v>47606.880980186019</v>
          </cell>
          <cell r="EM98">
            <v>96683.53412343419</v>
          </cell>
          <cell r="EN98">
            <v>99082.124846440944</v>
          </cell>
          <cell r="EO98">
            <v>115341.96579884461</v>
          </cell>
          <cell r="EP98">
            <v>124893.93928680592</v>
          </cell>
          <cell r="EQ98">
            <v>67648.790770938183</v>
          </cell>
          <cell r="ER98">
            <v>110307.50710862596</v>
          </cell>
          <cell r="ES98">
            <v>115710.0231765582</v>
          </cell>
          <cell r="ET98">
            <v>127000.93830181679</v>
          </cell>
          <cell r="EU98">
            <v>79531.573163001507</v>
          </cell>
          <cell r="EV98">
            <v>89622.53551695685</v>
          </cell>
          <cell r="EW98">
            <v>117372.16445045284</v>
          </cell>
          <cell r="EX98">
            <v>53006.309619145206</v>
          </cell>
          <cell r="EY98">
            <v>99869.520122305112</v>
          </cell>
          <cell r="EZ98">
            <v>105558.47724974781</v>
          </cell>
          <cell r="FA98">
            <v>122359.97803240779</v>
          </cell>
          <cell r="FB98">
            <v>131877.70458020494</v>
          </cell>
          <cell r="FC98">
            <v>73612.050833652349</v>
          </cell>
          <cell r="FD98">
            <v>117021.86034440235</v>
          </cell>
          <cell r="FE98">
            <v>116340.4606483301</v>
          </cell>
          <cell r="FF98">
            <v>127860.45724111763</v>
          </cell>
          <cell r="FG98">
            <v>79113.725151701336</v>
          </cell>
          <cell r="FH98">
            <v>89579.3955979975</v>
          </cell>
          <cell r="FI98">
            <v>117963.96117148871</v>
          </cell>
          <cell r="FJ98">
            <v>52278.293212864228</v>
          </cell>
          <cell r="FK98">
            <v>100099.15389350659</v>
          </cell>
          <cell r="FL98">
            <v>105926.93476048607</v>
          </cell>
          <cell r="FM98">
            <v>123287.79496745692</v>
          </cell>
          <cell r="FN98">
            <v>132763.37299581591</v>
          </cell>
          <cell r="FO98">
            <v>73460.837868063507</v>
          </cell>
          <cell r="FP98">
            <v>117633.64491236772</v>
          </cell>
          <cell r="FQ98">
            <v>116935.80104406574</v>
          </cell>
          <cell r="FR98">
            <v>128689.81645211464</v>
          </cell>
          <cell r="FS98">
            <v>78632.898516644229</v>
          </cell>
          <cell r="FT98">
            <v>89486.262077823951</v>
          </cell>
          <cell r="FU98">
            <v>118520.63263526739</v>
          </cell>
          <cell r="FV98">
            <v>51488.142977608222</v>
          </cell>
          <cell r="FW98">
            <v>100286.07160735066</v>
          </cell>
        </row>
        <row r="99">
          <cell r="B99" t="str">
            <v>Co 386</v>
          </cell>
          <cell r="BH99">
            <v>58261.93</v>
          </cell>
          <cell r="BI99">
            <v>48282.39</v>
          </cell>
          <cell r="BJ99">
            <v>65270.1</v>
          </cell>
          <cell r="BK99">
            <v>61152.37</v>
          </cell>
          <cell r="BL99">
            <v>92653.21</v>
          </cell>
          <cell r="BM99">
            <v>84250.240000000005</v>
          </cell>
          <cell r="BN99">
            <v>72343.34</v>
          </cell>
          <cell r="BO99">
            <v>68217.092399999994</v>
          </cell>
          <cell r="BP99">
            <v>58041.150100000006</v>
          </cell>
          <cell r="BQ99">
            <v>59018.128397948378</v>
          </cell>
          <cell r="BR99">
            <v>56509.060656993221</v>
          </cell>
          <cell r="BS99">
            <v>55385.149699576235</v>
          </cell>
          <cell r="BT99">
            <v>61587.205330245713</v>
          </cell>
          <cell r="BU99">
            <v>51486.623791253645</v>
          </cell>
          <cell r="BV99">
            <v>64371.653396114765</v>
          </cell>
          <cell r="BW99">
            <v>64167.965507123416</v>
          </cell>
          <cell r="BX99">
            <v>95763.775064753194</v>
          </cell>
          <cell r="BY99">
            <v>86991.988409700818</v>
          </cell>
          <cell r="BZ99">
            <v>75497.587029859395</v>
          </cell>
          <cell r="CA99">
            <v>71759.606456377747</v>
          </cell>
          <cell r="CB99">
            <v>61593.039236699675</v>
          </cell>
          <cell r="CC99">
            <v>62013.958042647064</v>
          </cell>
          <cell r="CD99">
            <v>59505.112776623013</v>
          </cell>
          <cell r="CE99">
            <v>58776.20712359326</v>
          </cell>
          <cell r="CF99">
            <v>64045.86092560002</v>
          </cell>
          <cell r="CG99">
            <v>53821.705858415444</v>
          </cell>
          <cell r="CH99">
            <v>66626.303998836418</v>
          </cell>
          <cell r="CI99">
            <v>66612.546438298668</v>
          </cell>
          <cell r="CJ99">
            <v>98307.259444196563</v>
          </cell>
          <cell r="CK99">
            <v>89156.185540018414</v>
          </cell>
          <cell r="CL99">
            <v>78087.502850720251</v>
          </cell>
          <cell r="CM99">
            <v>74134.744467707045</v>
          </cell>
          <cell r="CN99">
            <v>63979.080597847642</v>
          </cell>
          <cell r="CO99">
            <v>64387.419411278075</v>
          </cell>
          <cell r="CP99">
            <v>61879.439751834427</v>
          </cell>
          <cell r="CQ99">
            <v>61551.939767421703</v>
          </cell>
          <cell r="CR99">
            <v>68679.527550725121</v>
          </cell>
          <cell r="CS99">
            <v>58208.391047363984</v>
          </cell>
          <cell r="CT99">
            <v>71241.483940200793</v>
          </cell>
          <cell r="CU99">
            <v>71514.761462986382</v>
          </cell>
          <cell r="CV99">
            <v>103877.26402577525</v>
          </cell>
          <cell r="CW99">
            <v>94412.962632025461</v>
          </cell>
          <cell r="CX99">
            <v>83269.093512165287</v>
          </cell>
          <cell r="CY99">
            <v>79146.320100630313</v>
          </cell>
          <cell r="CZ99">
            <v>68791.321691031641</v>
          </cell>
          <cell r="DA99">
            <v>69204.039547267443</v>
          </cell>
          <cell r="DB99">
            <v>66645.724297128239</v>
          </cell>
          <cell r="DC99">
            <v>65942.423132110343</v>
          </cell>
          <cell r="DD99">
            <v>73615.347000758979</v>
          </cell>
          <cell r="DE99">
            <v>62890.783516937467</v>
          </cell>
          <cell r="DF99">
            <v>76156.103889186008</v>
          </cell>
          <cell r="DG99">
            <v>76732.75807562047</v>
          </cell>
          <cell r="DH99">
            <v>109777.4182032216</v>
          </cell>
          <cell r="DI99">
            <v>99989.498156164773</v>
          </cell>
          <cell r="DJ99">
            <v>88773.553443384269</v>
          </cell>
          <cell r="DK99">
            <v>84475.797186402779</v>
          </cell>
          <cell r="DL99">
            <v>73917.592936822737</v>
          </cell>
          <cell r="DM99">
            <v>74333.643385862088</v>
          </cell>
          <cell r="DN99">
            <v>71725.020543134597</v>
          </cell>
          <cell r="DO99">
            <v>71018.104718287446</v>
          </cell>
          <cell r="DP99">
            <v>78867.129797808244</v>
          </cell>
          <cell r="DQ99">
            <v>67883.007772283163</v>
          </cell>
          <cell r="DR99">
            <v>81384.348698819318</v>
          </cell>
          <cell r="DS99">
            <v>82285.435321625759</v>
          </cell>
          <cell r="DT99">
            <v>116026.94974075456</v>
          </cell>
          <cell r="DU99">
            <v>105905.35733463599</v>
          </cell>
          <cell r="DV99">
            <v>94619.955860867398</v>
          </cell>
          <cell r="DW99">
            <v>90141.818036435696</v>
          </cell>
          <cell r="DX99">
            <v>79376.452904641104</v>
          </cell>
          <cell r="DY99">
            <v>79796.744423070253</v>
          </cell>
          <cell r="DZ99">
            <v>77136.296909008888</v>
          </cell>
          <cell r="EA99">
            <v>76425.541290121299</v>
          </cell>
          <cell r="EB99">
            <v>84454.020395256739</v>
          </cell>
          <cell r="EC99">
            <v>73203.996277359431</v>
          </cell>
          <cell r="ED99">
            <v>86945.205597748572</v>
          </cell>
          <cell r="EE99">
            <v>88193.248172337189</v>
          </cell>
          <cell r="EF99">
            <v>122646.40593456091</v>
          </cell>
          <cell r="EG99">
            <v>112180.09939317204</v>
          </cell>
          <cell r="EH99">
            <v>100828.9400453491</v>
          </cell>
          <cell r="EI99">
            <v>96165.064897066593</v>
          </cell>
          <cell r="EJ99">
            <v>85188.511327597764</v>
          </cell>
          <cell r="EK99">
            <v>85612.533388184529</v>
          </cell>
          <cell r="EL99">
            <v>82898.769983206163</v>
          </cell>
          <cell r="EM99">
            <v>82185.345682876534</v>
          </cell>
          <cell r="EN99">
            <v>90396.447563016991</v>
          </cell>
          <cell r="EO99">
            <v>78873.594208334151</v>
          </cell>
          <cell r="EP99">
            <v>92858.557761614589</v>
          </cell>
          <cell r="EQ99">
            <v>94477.363624719699</v>
          </cell>
          <cell r="ER99">
            <v>129657.93848907007</v>
          </cell>
          <cell r="ES99">
            <v>118835.54491570935</v>
          </cell>
          <cell r="ET99">
            <v>107421.88646141862</v>
          </cell>
          <cell r="EU99">
            <v>102566.51072235074</v>
          </cell>
          <cell r="EV99">
            <v>91374.665615806211</v>
          </cell>
          <cell r="EW99">
            <v>91802.320132591223</v>
          </cell>
          <cell r="EX99">
            <v>89035.127704805287</v>
          </cell>
          <cell r="EY99">
            <v>88318.844529137685</v>
          </cell>
          <cell r="EZ99">
            <v>96715.811175547627</v>
          </cell>
          <cell r="FA99">
            <v>84913.23591126909</v>
          </cell>
          <cell r="FB99">
            <v>99145.696036418289</v>
          </cell>
          <cell r="FC99">
            <v>101160.46109391371</v>
          </cell>
          <cell r="FD99">
            <v>137083.94060309004</v>
          </cell>
          <cell r="FE99">
            <v>125894.37723317796</v>
          </cell>
          <cell r="FF99">
            <v>114421.89448063361</v>
          </cell>
          <cell r="FG99">
            <v>109369.26623997581</v>
          </cell>
          <cell r="FH99">
            <v>97957.968467495099</v>
          </cell>
          <cell r="FI99">
            <v>98389.151251794538</v>
          </cell>
          <cell r="FJ99">
            <v>95566.987240349757</v>
          </cell>
          <cell r="FK99">
            <v>94848.121181272159</v>
          </cell>
          <cell r="FL99">
            <v>103434.58159633845</v>
          </cell>
          <cell r="FM99">
            <v>91345.198778455611</v>
          </cell>
          <cell r="FN99">
            <v>105829.54847669454</v>
          </cell>
          <cell r="FO99">
            <v>108266.76840060309</v>
          </cell>
          <cell r="FP99">
            <v>144949.17395338771</v>
          </cell>
          <cell r="FQ99">
            <v>133380.33037301307</v>
          </cell>
          <cell r="FR99">
            <v>121852.94772997305</v>
          </cell>
          <cell r="FS99">
            <v>116596.88650259201</v>
          </cell>
          <cell r="FT99">
            <v>104961.84771661772</v>
          </cell>
          <cell r="FU99">
            <v>105396.53124515378</v>
          </cell>
          <cell r="FV99">
            <v>102518.29341559001</v>
          </cell>
          <cell r="FW99">
            <v>101797.17723819718</v>
          </cell>
        </row>
        <row r="100">
          <cell r="B100" t="str">
            <v>Co 426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-1215.8399999999999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-1252.3152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-1289.8846560000002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-1328.5811956800001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-1368.4386315504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-1409.4917904969122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-1451.7765442118196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-1495.3298405381743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-1540.1897357543194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-1586.3954278269489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</row>
        <row r="101">
          <cell r="B101" t="str">
            <v>Co 427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-215.84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-222.3152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-228.984656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-235.85419568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-242.92982155040002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-250.21771619691202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-257.7242476828194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-265.45597511330396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-273.41965436670307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-281.62224399770417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</row>
        <row r="114">
          <cell r="B114" t="str">
            <v>Co 101</v>
          </cell>
          <cell r="BH114">
            <v>-125.98</v>
          </cell>
          <cell r="BI114">
            <v>-20936.75</v>
          </cell>
          <cell r="BJ114">
            <v>16408.14</v>
          </cell>
          <cell r="BK114">
            <v>-22030.69</v>
          </cell>
          <cell r="BL114">
            <v>-86718.78</v>
          </cell>
          <cell r="BM114">
            <v>-118.7599999999984</v>
          </cell>
          <cell r="BN114">
            <v>-10165.98</v>
          </cell>
          <cell r="BO114">
            <v>1077817.22</v>
          </cell>
          <cell r="BP114">
            <v>25817.14</v>
          </cell>
          <cell r="BQ114">
            <v>25818.05</v>
          </cell>
          <cell r="BR114">
            <v>-69182.86</v>
          </cell>
          <cell r="BS114">
            <v>30817.14</v>
          </cell>
          <cell r="BT114">
            <v>49950.984199999999</v>
          </cell>
          <cell r="BU114">
            <v>49198.21</v>
          </cell>
          <cell r="BV114">
            <v>49091.114199999996</v>
          </cell>
          <cell r="BW114">
            <v>48711.972500000003</v>
          </cell>
          <cell r="BX114">
            <v>48502.120800000004</v>
          </cell>
          <cell r="BY114">
            <v>51805.29</v>
          </cell>
          <cell r="BZ114">
            <v>49421.527699999999</v>
          </cell>
          <cell r="CA114">
            <v>49527.75</v>
          </cell>
          <cell r="CB114">
            <v>49527.75</v>
          </cell>
          <cell r="CC114">
            <v>49527.75</v>
          </cell>
          <cell r="CD114">
            <v>49527.75</v>
          </cell>
          <cell r="CE114">
            <v>49527.75</v>
          </cell>
          <cell r="CF114">
            <v>8349.3110259999994</v>
          </cell>
          <cell r="CG114">
            <v>7535.5325000000003</v>
          </cell>
          <cell r="CH114">
            <v>20638.441026</v>
          </cell>
          <cell r="CI114">
            <v>-9508.7127250000012</v>
          </cell>
          <cell r="CJ114">
            <v>22661.454424</v>
          </cell>
          <cell r="CK114">
            <v>12661.612500000001</v>
          </cell>
          <cell r="CL114">
            <v>10278.497631</v>
          </cell>
          <cell r="CM114">
            <v>10384.0725</v>
          </cell>
          <cell r="CN114">
            <v>10384.0725</v>
          </cell>
          <cell r="CO114">
            <v>10385.0725</v>
          </cell>
          <cell r="CP114">
            <v>10384.0725</v>
          </cell>
          <cell r="CQ114">
            <v>10384.0725</v>
          </cell>
          <cell r="CR114">
            <v>8512.6594567800003</v>
          </cell>
          <cell r="CS114">
            <v>7680.823875</v>
          </cell>
          <cell r="CT114">
            <v>21178.592056779999</v>
          </cell>
          <cell r="CU114">
            <v>-9870.1489067500024</v>
          </cell>
          <cell r="CV114">
            <v>23267.828056720002</v>
          </cell>
          <cell r="CW114">
            <v>12935.045475000003</v>
          </cell>
          <cell r="CX114">
            <v>10504.127259930001</v>
          </cell>
          <cell r="CY114">
            <v>10611.954675000001</v>
          </cell>
          <cell r="CZ114">
            <v>10611.954675000001</v>
          </cell>
          <cell r="DA114">
            <v>10612.954675000001</v>
          </cell>
          <cell r="DB114">
            <v>10611.954675000001</v>
          </cell>
          <cell r="DC114">
            <v>10611.954675000001</v>
          </cell>
          <cell r="DD114">
            <v>8678.0637224834027</v>
          </cell>
          <cell r="DE114">
            <v>7829.8698992500003</v>
          </cell>
          <cell r="DF114">
            <v>21733.4549744834</v>
          </cell>
          <cell r="DG114">
            <v>-10243.025069952499</v>
          </cell>
          <cell r="DH114">
            <v>23891.678098421602</v>
          </cell>
          <cell r="DI114">
            <v>13214.275931250002</v>
          </cell>
          <cell r="DJ114">
            <v>10734.5946717279</v>
          </cell>
          <cell r="DK114">
            <v>10844.723315250001</v>
          </cell>
          <cell r="DL114">
            <v>10844.723315250001</v>
          </cell>
          <cell r="DM114">
            <v>10845.723315250001</v>
          </cell>
          <cell r="DN114">
            <v>10844.723315250001</v>
          </cell>
          <cell r="DO114">
            <v>10844.723315250001</v>
          </cell>
          <cell r="DP114">
            <v>8847.5804057979039</v>
          </cell>
          <cell r="DQ114">
            <v>7981.7211303874992</v>
          </cell>
          <cell r="DR114">
            <v>22303.0794828379</v>
          </cell>
          <cell r="DS114">
            <v>-10628.294551971074</v>
          </cell>
          <cell r="DT114">
            <v>24532.049545374248</v>
          </cell>
          <cell r="DU114">
            <v>13500.375283027503</v>
          </cell>
          <cell r="DV114">
            <v>10970.951977759738</v>
          </cell>
          <cell r="DW114">
            <v>11083.431614707501</v>
          </cell>
          <cell r="DX114">
            <v>11083.431614707501</v>
          </cell>
          <cell r="DY114">
            <v>11084.431614707501</v>
          </cell>
          <cell r="DZ114">
            <v>11083.431614707501</v>
          </cell>
          <cell r="EA114">
            <v>11083.431614707501</v>
          </cell>
          <cell r="EB114">
            <v>9019.2670850446411</v>
          </cell>
          <cell r="EC114">
            <v>8135.4290011423245</v>
          </cell>
          <cell r="ED114">
            <v>22888.516143625442</v>
          </cell>
          <cell r="EE114">
            <v>-11026.909893048609</v>
          </cell>
          <cell r="EF114">
            <v>25189.988157815475</v>
          </cell>
          <cell r="EG114">
            <v>13792.416236835128</v>
          </cell>
          <cell r="EH114">
            <v>11212.252192290129</v>
          </cell>
          <cell r="EI114">
            <v>11327.133695148725</v>
          </cell>
          <cell r="EJ114">
            <v>11327.133695148725</v>
          </cell>
          <cell r="EK114">
            <v>11328.133695148725</v>
          </cell>
          <cell r="EL114">
            <v>11327.133695148725</v>
          </cell>
          <cell r="EM114">
            <v>11327.133695148725</v>
          </cell>
          <cell r="EN114">
            <v>9195.1823500102364</v>
          </cell>
          <cell r="EO114">
            <v>8293.0458327566594</v>
          </cell>
          <cell r="EP114">
            <v>23488.816389762651</v>
          </cell>
          <cell r="EQ114">
            <v>-11439.822824448835</v>
          </cell>
          <cell r="ER114">
            <v>25866.54047115154</v>
          </cell>
          <cell r="ES114">
            <v>14091.47281316332</v>
          </cell>
          <cell r="ET114">
            <v>11459.549246360386</v>
          </cell>
          <cell r="EU114">
            <v>11576.884620643188</v>
          </cell>
          <cell r="EV114">
            <v>11576.884620643188</v>
          </cell>
          <cell r="EW114">
            <v>11577.884620643188</v>
          </cell>
          <cell r="EX114">
            <v>11576.884620643188</v>
          </cell>
          <cell r="EY114">
            <v>11576.884620643188</v>
          </cell>
          <cell r="EZ114">
            <v>9374.3858179730851</v>
          </cell>
          <cell r="FA114">
            <v>8453.6248485510241</v>
          </cell>
          <cell r="FB114">
            <v>24106.032538520547</v>
          </cell>
          <cell r="FC114">
            <v>-11865.984256483242</v>
          </cell>
          <cell r="FD114">
            <v>26561.75380725972</v>
          </cell>
          <cell r="FE114">
            <v>14396.620368565818</v>
          </cell>
          <cell r="FF114">
            <v>11711.898001818779</v>
          </cell>
          <cell r="FG114">
            <v>11831.740412195284</v>
          </cell>
          <cell r="FH114">
            <v>11831.740412195284</v>
          </cell>
          <cell r="FI114">
            <v>11832.740412195284</v>
          </cell>
          <cell r="FJ114">
            <v>11831.740412195284</v>
          </cell>
          <cell r="FK114">
            <v>11831.740412195284</v>
          </cell>
          <cell r="FL114">
            <v>9556.9381499240699</v>
          </cell>
          <cell r="FM114">
            <v>8616.220187635452</v>
          </cell>
          <cell r="FN114">
            <v>24740.217804882479</v>
          </cell>
          <cell r="FO114">
            <v>-12306.344266424703</v>
          </cell>
          <cell r="FP114">
            <v>27276.676285890615</v>
          </cell>
          <cell r="FQ114">
            <v>14708.935618050544</v>
          </cell>
          <cell r="FR114">
            <v>11970.354265502279</v>
          </cell>
          <cell r="FS114">
            <v>12092.758062552599</v>
          </cell>
          <cell r="FT114">
            <v>12092.758062552599</v>
          </cell>
          <cell r="FU114">
            <v>12093.758062552599</v>
          </cell>
          <cell r="FV114">
            <v>12092.758062552599</v>
          </cell>
          <cell r="FW114">
            <v>12092.758062552599</v>
          </cell>
        </row>
        <row r="115">
          <cell r="B115" t="str">
            <v>Co 102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</row>
        <row r="116">
          <cell r="B116" t="str">
            <v>Co 103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</row>
        <row r="117">
          <cell r="B117" t="str">
            <v>Co 104</v>
          </cell>
          <cell r="BH117">
            <v>39536.660000000003</v>
          </cell>
          <cell r="BI117">
            <v>14875.62</v>
          </cell>
          <cell r="BJ117">
            <v>75433.789999999994</v>
          </cell>
          <cell r="BK117">
            <v>25523.89</v>
          </cell>
          <cell r="BL117">
            <v>56929.89</v>
          </cell>
          <cell r="BM117">
            <v>4103.0600000000004</v>
          </cell>
          <cell r="BN117">
            <v>21840.639999999999</v>
          </cell>
          <cell r="BO117">
            <v>19926.38</v>
          </cell>
          <cell r="BP117">
            <v>19865.240000000002</v>
          </cell>
          <cell r="BQ117">
            <v>19948.14</v>
          </cell>
          <cell r="BR117">
            <v>37232.33</v>
          </cell>
          <cell r="BS117">
            <v>66867.7</v>
          </cell>
          <cell r="BT117">
            <v>-12397.81</v>
          </cell>
          <cell r="BU117">
            <v>-67385.179999999993</v>
          </cell>
          <cell r="BV117">
            <v>-22353.39</v>
          </cell>
          <cell r="BW117">
            <v>-41055.97</v>
          </cell>
          <cell r="BX117">
            <v>-9517.9199999999837</v>
          </cell>
          <cell r="BY117">
            <v>43303.89</v>
          </cell>
          <cell r="BZ117">
            <v>80936.100000000006</v>
          </cell>
          <cell r="CA117">
            <v>93380.94</v>
          </cell>
          <cell r="CB117">
            <v>76437.86</v>
          </cell>
          <cell r="CC117">
            <v>-11095.6</v>
          </cell>
          <cell r="CD117">
            <v>4827.2200000000303</v>
          </cell>
          <cell r="CE117">
            <v>94919.72</v>
          </cell>
          <cell r="CF117">
            <v>-12397.81</v>
          </cell>
          <cell r="CG117">
            <v>-67385.179999999993</v>
          </cell>
          <cell r="CH117">
            <v>-22353.39</v>
          </cell>
          <cell r="CI117">
            <v>-41055.97</v>
          </cell>
          <cell r="CJ117">
            <v>-9517.9199999999837</v>
          </cell>
          <cell r="CK117">
            <v>43303.89</v>
          </cell>
          <cell r="CL117">
            <v>80936.100000000006</v>
          </cell>
          <cell r="CM117">
            <v>93380.94</v>
          </cell>
          <cell r="CN117">
            <v>76437.86</v>
          </cell>
          <cell r="CO117">
            <v>-11095.6</v>
          </cell>
          <cell r="CP117">
            <v>4827.2200000000303</v>
          </cell>
          <cell r="CQ117">
            <v>94919.72</v>
          </cell>
          <cell r="CR117">
            <v>-6945.7662000000128</v>
          </cell>
          <cell r="CS117">
            <v>-63032.883600000001</v>
          </cell>
          <cell r="CT117">
            <v>-17100.457799999975</v>
          </cell>
          <cell r="CU117">
            <v>-36177.089399999997</v>
          </cell>
          <cell r="CV117">
            <v>-4008.2784000000102</v>
          </cell>
          <cell r="CW117">
            <v>49869.967799999984</v>
          </cell>
          <cell r="CX117">
            <v>88254.821999999986</v>
          </cell>
          <cell r="CY117">
            <v>100948.5588</v>
          </cell>
          <cell r="CZ117">
            <v>83666.617199999979</v>
          </cell>
          <cell r="DA117">
            <v>-5617.5119999999879</v>
          </cell>
          <cell r="DB117">
            <v>10623.764400000044</v>
          </cell>
          <cell r="DC117">
            <v>102518.11439999996</v>
          </cell>
          <cell r="DD117">
            <v>-1384.681523999956</v>
          </cell>
          <cell r="DE117">
            <v>-58593.541271999973</v>
          </cell>
          <cell r="DF117">
            <v>-11742.46695599996</v>
          </cell>
          <cell r="DG117">
            <v>-31200.631187999999</v>
          </cell>
          <cell r="DH117">
            <v>1611.5560319999931</v>
          </cell>
          <cell r="DI117">
            <v>56567.367155999993</v>
          </cell>
          <cell r="DJ117">
            <v>95719.918440000038</v>
          </cell>
          <cell r="DK117">
            <v>108667.52997600002</v>
          </cell>
          <cell r="DL117">
            <v>91039.949544000032</v>
          </cell>
          <cell r="DM117">
            <v>-29.862239999987651</v>
          </cell>
          <cell r="DN117">
            <v>16536.23968800006</v>
          </cell>
          <cell r="DO117">
            <v>110268.47668799997</v>
          </cell>
          <cell r="DP117">
            <v>4287.6248455200111</v>
          </cell>
          <cell r="DQ117">
            <v>-54065.412097439985</v>
          </cell>
          <cell r="DR117">
            <v>-6277.316295119992</v>
          </cell>
          <cell r="DS117">
            <v>-26124.643811759976</v>
          </cell>
          <cell r="DT117">
            <v>7343.7871526400559</v>
          </cell>
          <cell r="DU117">
            <v>63398.71449911996</v>
          </cell>
          <cell r="DV117">
            <v>103334.31680880004</v>
          </cell>
          <cell r="DW117">
            <v>116540.88057552004</v>
          </cell>
          <cell r="DX117">
            <v>98560.748534879996</v>
          </cell>
          <cell r="DY117">
            <v>5669.5405151999439</v>
          </cell>
          <cell r="DZ117">
            <v>22566.964481760107</v>
          </cell>
          <cell r="EA117">
            <v>118173.84622175997</v>
          </cell>
          <cell r="EB117">
            <v>10073.377342430409</v>
          </cell>
          <cell r="EC117">
            <v>-49446.72033938879</v>
          </cell>
          <cell r="ED117">
            <v>-702.86262102238834</v>
          </cell>
          <cell r="EE117">
            <v>-20947.136687995167</v>
          </cell>
          <cell r="EF117">
            <v>13190.662895692803</v>
          </cell>
          <cell r="EG117">
            <v>70366.688789102365</v>
          </cell>
          <cell r="EH117">
            <v>111101.00314497604</v>
          </cell>
          <cell r="EI117">
            <v>124571.69818703039</v>
          </cell>
          <cell r="EJ117">
            <v>106231.96350557759</v>
          </cell>
          <cell r="EK117">
            <v>11482.931325503974</v>
          </cell>
          <cell r="EL117">
            <v>28718.303771395294</v>
          </cell>
          <cell r="EM117">
            <v>126237.32314619521</v>
          </cell>
          <cell r="EN117">
            <v>15974.844889278989</v>
          </cell>
          <cell r="EO117">
            <v>-44735.654746176559</v>
          </cell>
          <cell r="EP117">
            <v>4983.0801265572081</v>
          </cell>
          <cell r="EQ117">
            <v>-15666.079421755043</v>
          </cell>
          <cell r="ER117">
            <v>19154.476153606665</v>
          </cell>
          <cell r="ES117">
            <v>77474.022564884392</v>
          </cell>
          <cell r="ET117">
            <v>119023.02320787555</v>
          </cell>
          <cell r="EU117">
            <v>132763.13215077104</v>
          </cell>
          <cell r="EV117">
            <v>114056.60277568921</v>
          </cell>
          <cell r="EW117">
            <v>17412.589952014037</v>
          </cell>
          <cell r="EX117">
            <v>34992.669846823148</v>
          </cell>
          <cell r="EY117">
            <v>134462.06960911909</v>
          </cell>
          <cell r="EZ117">
            <v>21994.341787064564</v>
          </cell>
          <cell r="FA117">
            <v>-39930.367841100087</v>
          </cell>
          <cell r="FB117">
            <v>10782.741729088302</v>
          </cell>
          <cell r="FC117">
            <v>-10279.401010190137</v>
          </cell>
          <cell r="FD117">
            <v>25237.565676678787</v>
          </cell>
          <cell r="FE117">
            <v>84723.503016182105</v>
          </cell>
          <cell r="FF117">
            <v>127103.48367203306</v>
          </cell>
          <cell r="FG117">
            <v>141118.39479378646</v>
          </cell>
          <cell r="FH117">
            <v>122037.73483120301</v>
          </cell>
          <cell r="FI117">
            <v>23460.841751054279</v>
          </cell>
          <cell r="FJ117">
            <v>41392.523243759642</v>
          </cell>
          <cell r="FK117">
            <v>142851.31100130151</v>
          </cell>
          <cell r="FL117">
            <v>28134.228622805909</v>
          </cell>
          <cell r="FM117">
            <v>-35028.97519792206</v>
          </cell>
          <cell r="FN117">
            <v>16698.396563670132</v>
          </cell>
          <cell r="FO117">
            <v>-4784.9890303939465</v>
          </cell>
          <cell r="FP117">
            <v>31442.316990212363</v>
          </cell>
          <cell r="FQ117">
            <v>92117.973076505761</v>
          </cell>
          <cell r="FR117">
            <v>135345.55334547377</v>
          </cell>
          <cell r="FS117">
            <v>149640.76268966217</v>
          </cell>
          <cell r="FT117">
            <v>130178.48952782707</v>
          </cell>
          <cell r="FU117">
            <v>29630.058586075378</v>
          </cell>
          <cell r="FV117">
            <v>47920.373708634812</v>
          </cell>
          <cell r="FW117">
            <v>151408.33722132753</v>
          </cell>
        </row>
        <row r="118">
          <cell r="B118" t="str">
            <v>Co 105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</row>
        <row r="119">
          <cell r="B119" t="str">
            <v>Co 110</v>
          </cell>
          <cell r="BH119">
            <v>7803.88</v>
          </cell>
          <cell r="BI119">
            <v>3661.1500000000051</v>
          </cell>
          <cell r="BJ119">
            <v>-8913.67</v>
          </cell>
          <cell r="BK119">
            <v>11805.58</v>
          </cell>
          <cell r="BL119">
            <v>-9360.5300000000007</v>
          </cell>
          <cell r="BM119">
            <v>7088.81</v>
          </cell>
          <cell r="BN119">
            <v>20025.240000000002</v>
          </cell>
          <cell r="BO119">
            <v>12319.504307914052</v>
          </cell>
          <cell r="BP119">
            <v>11858.739539068578</v>
          </cell>
          <cell r="BQ119">
            <v>1781.0214656445314</v>
          </cell>
          <cell r="BR119">
            <v>7078.7847492092878</v>
          </cell>
          <cell r="BS119">
            <v>14149.327922675562</v>
          </cell>
          <cell r="BT119">
            <v>7549.3184047216891</v>
          </cell>
          <cell r="BU119">
            <v>3419.280213036076</v>
          </cell>
          <cell r="BV119">
            <v>-9454.6893947079334</v>
          </cell>
          <cell r="BW119">
            <v>11466.747816002789</v>
          </cell>
          <cell r="BX119">
            <v>-9892.0400593850136</v>
          </cell>
          <cell r="BY119">
            <v>6860.2483439934294</v>
          </cell>
          <cell r="BZ119">
            <v>19742.688369746487</v>
          </cell>
          <cell r="CA119">
            <v>12155.478597229529</v>
          </cell>
          <cell r="CB119">
            <v>11736.259305453557</v>
          </cell>
          <cell r="CC119">
            <v>1652.1595277855304</v>
          </cell>
          <cell r="CD119">
            <v>6954.4676691127388</v>
          </cell>
          <cell r="CE119">
            <v>14487.700566363703</v>
          </cell>
          <cell r="CF119">
            <v>6572.8428446168473</v>
          </cell>
          <cell r="CG119">
            <v>2456.8739528199985</v>
          </cell>
          <cell r="CH119">
            <v>-9891.12720053249</v>
          </cell>
          <cell r="CI119">
            <v>11239.589573122867</v>
          </cell>
          <cell r="CJ119">
            <v>-10316.675523608472</v>
          </cell>
          <cell r="CK119">
            <v>6748.3889393440295</v>
          </cell>
          <cell r="CL119">
            <v>19576.206095292484</v>
          </cell>
          <cell r="CM119">
            <v>12086.361154277922</v>
          </cell>
          <cell r="CN119">
            <v>19414.438018530844</v>
          </cell>
          <cell r="CO119">
            <v>9325.7444329367208</v>
          </cell>
          <cell r="CP119">
            <v>14632.747945449933</v>
          </cell>
          <cell r="CQ119">
            <v>22636.707601618149</v>
          </cell>
          <cell r="CR119">
            <v>15120.896753847992</v>
          </cell>
          <cell r="CS119">
            <v>10927.705007992714</v>
          </cell>
          <cell r="CT119">
            <v>-2598.0004028809053</v>
          </cell>
          <cell r="CU119">
            <v>19027.451121656741</v>
          </cell>
          <cell r="CV119">
            <v>-3027.6999484396292</v>
          </cell>
          <cell r="CW119">
            <v>14486.071389218363</v>
          </cell>
          <cell r="CX119">
            <v>27551.717586157116</v>
          </cell>
          <cell r="CY119">
            <v>19923.387231691435</v>
          </cell>
          <cell r="CZ119">
            <v>19441.808229501952</v>
          </cell>
          <cell r="DA119">
            <v>9149.6014186829889</v>
          </cell>
          <cell r="DB119">
            <v>14564.582402937129</v>
          </cell>
          <cell r="DC119">
            <v>22233.322572002216</v>
          </cell>
          <cell r="DD119">
            <v>15050.28945343176</v>
          </cell>
          <cell r="DE119">
            <v>10778.225834443074</v>
          </cell>
          <cell r="DF119">
            <v>-3126.4164147613847</v>
          </cell>
          <cell r="DG119">
            <v>19005.571025971629</v>
          </cell>
          <cell r="DH119">
            <v>-3560.4824714097049</v>
          </cell>
          <cell r="DI119">
            <v>14414.203032354249</v>
          </cell>
          <cell r="DJ119">
            <v>27721.875011573349</v>
          </cell>
          <cell r="DK119">
            <v>19953.786889711071</v>
          </cell>
          <cell r="DL119">
            <v>19461.577767038965</v>
          </cell>
          <cell r="DM119">
            <v>8961.2500520108442</v>
          </cell>
          <cell r="DN119">
            <v>14486.935495721475</v>
          </cell>
          <cell r="DO119">
            <v>22304.537347958823</v>
          </cell>
          <cell r="DP119">
            <v>14968.328777391733</v>
          </cell>
          <cell r="DQ119">
            <v>10615.752101234553</v>
          </cell>
          <cell r="DR119">
            <v>642.8866633689322</v>
          </cell>
          <cell r="DS119">
            <v>23293.745293908571</v>
          </cell>
          <cell r="DT119">
            <v>204.48430996911338</v>
          </cell>
          <cell r="DU119">
            <v>18652.595950590308</v>
          </cell>
          <cell r="DV119">
            <v>32206.560775872647</v>
          </cell>
          <cell r="DW119">
            <v>24297.708466081323</v>
          </cell>
          <cell r="DX119">
            <v>23794.09425364004</v>
          </cell>
          <cell r="DY119">
            <v>13081.939333585309</v>
          </cell>
          <cell r="DZ119">
            <v>18720.075539341036</v>
          </cell>
          <cell r="EA119">
            <v>26690.360127355387</v>
          </cell>
          <cell r="EB119">
            <v>19195.554036515074</v>
          </cell>
          <cell r="EC119">
            <v>14761.438794965616</v>
          </cell>
          <cell r="ED119">
            <v>150.91678629245143</v>
          </cell>
          <cell r="EE119">
            <v>23333.113741456138</v>
          </cell>
          <cell r="EF119">
            <v>-291.77404918819957</v>
          </cell>
          <cell r="EG119">
            <v>18642.661317873397</v>
          </cell>
          <cell r="EH119">
            <v>32447.232815185263</v>
          </cell>
          <cell r="EI119">
            <v>24396.565948860567</v>
          </cell>
          <cell r="EJ119">
            <v>23881.266504664236</v>
          </cell>
          <cell r="EK119">
            <v>12953.033544137754</v>
          </cell>
          <cell r="EL119">
            <v>18705.909594055258</v>
          </cell>
          <cell r="EM119">
            <v>26831.298970102544</v>
          </cell>
          <cell r="EN119">
            <v>19173.528246225243</v>
          </cell>
          <cell r="EO119">
            <v>14656.190515496943</v>
          </cell>
          <cell r="EP119">
            <v>-365.08472322270245</v>
          </cell>
          <cell r="EQ119">
            <v>23361.643271952271</v>
          </cell>
          <cell r="ER119">
            <v>-812.04050770619506</v>
          </cell>
          <cell r="ES119">
            <v>21370.230612265332</v>
          </cell>
          <cell r="ET119">
            <v>35430.025379400315</v>
          </cell>
          <cell r="EU119">
            <v>27236.074906776026</v>
          </cell>
          <cell r="EV119">
            <v>26708.804544461345</v>
          </cell>
          <cell r="EW119">
            <v>15560.513849273695</v>
          </cell>
          <cell r="EX119">
            <v>21430.082263048869</v>
          </cell>
          <cell r="EY119">
            <v>29713.558508597125</v>
          </cell>
          <cell r="EZ119">
            <v>21888.287717052161</v>
          </cell>
          <cell r="FA119">
            <v>17286.225472503145</v>
          </cell>
          <cell r="FB119">
            <v>1842.2263865088898</v>
          </cell>
          <cell r="FC119">
            <v>26126.995584820965</v>
          </cell>
          <cell r="FD119">
            <v>1391.2702848030094</v>
          </cell>
          <cell r="FE119">
            <v>21393.447065286047</v>
          </cell>
          <cell r="FF119">
            <v>35712.704009316905</v>
          </cell>
          <cell r="FG119">
            <v>27374.622457984566</v>
          </cell>
          <cell r="FH119">
            <v>26835.114954268931</v>
          </cell>
          <cell r="FI119">
            <v>15461.804279300704</v>
          </cell>
          <cell r="FJ119">
            <v>21451.318131182976</v>
          </cell>
          <cell r="FK119">
            <v>29895.470844810196</v>
          </cell>
          <cell r="FL119">
            <v>21897.482425979462</v>
          </cell>
          <cell r="FM119">
            <v>17209.152724433705</v>
          </cell>
          <cell r="FN119">
            <v>1330.7125480426184</v>
          </cell>
          <cell r="FO119">
            <v>26187.00519527468</v>
          </cell>
          <cell r="FP119">
            <v>875.62071668347926</v>
          </cell>
          <cell r="FQ119">
            <v>21405.871250696531</v>
          </cell>
          <cell r="FR119">
            <v>35989.150230543288</v>
          </cell>
          <cell r="FS119">
            <v>27506.068496920328</v>
          </cell>
          <cell r="FT119">
            <v>28805.839405681385</v>
          </cell>
          <cell r="FU119">
            <v>17203.014050395264</v>
          </cell>
          <cell r="FV119">
            <v>23314.468535396089</v>
          </cell>
          <cell r="FW119">
            <v>31922.862245263961</v>
          </cell>
        </row>
        <row r="120">
          <cell r="B120" t="str">
            <v>Co 111</v>
          </cell>
          <cell r="BH120">
            <v>6647.41</v>
          </cell>
          <cell r="BI120">
            <v>9512.2800000000007</v>
          </cell>
          <cell r="BJ120">
            <v>7131.9</v>
          </cell>
          <cell r="BK120">
            <v>8544.3799999999992</v>
          </cell>
          <cell r="BL120">
            <v>11333.17</v>
          </cell>
          <cell r="BM120">
            <v>1525.14</v>
          </cell>
          <cell r="BN120">
            <v>6679.08</v>
          </cell>
          <cell r="BO120">
            <v>12003.442645370946</v>
          </cell>
          <cell r="BP120">
            <v>8900.0894951959963</v>
          </cell>
          <cell r="BQ120">
            <v>7349.2340002257506</v>
          </cell>
          <cell r="BR120">
            <v>8763.0476602977997</v>
          </cell>
          <cell r="BS120">
            <v>6002.2491022137947</v>
          </cell>
          <cell r="BT120">
            <v>24554.981872244742</v>
          </cell>
          <cell r="BU120">
            <v>27504.371198983332</v>
          </cell>
          <cell r="BV120">
            <v>25027.36744570743</v>
          </cell>
          <cell r="BW120">
            <v>26475.645339036699</v>
          </cell>
          <cell r="BX120">
            <v>29330.294961938802</v>
          </cell>
          <cell r="BY120">
            <v>19234.320385094026</v>
          </cell>
          <cell r="BZ120">
            <v>24551.246890354065</v>
          </cell>
          <cell r="CA120">
            <v>31588.074606987753</v>
          </cell>
          <cell r="CB120">
            <v>28447.115225540958</v>
          </cell>
          <cell r="CC120">
            <v>25274.759997760793</v>
          </cell>
          <cell r="CD120">
            <v>26651.559282951297</v>
          </cell>
          <cell r="CE120">
            <v>25674.813743967963</v>
          </cell>
          <cell r="CF120">
            <v>24293.246004231922</v>
          </cell>
          <cell r="CG120">
            <v>27329.71552353659</v>
          </cell>
          <cell r="CH120">
            <v>24753.486642747041</v>
          </cell>
          <cell r="CI120">
            <v>26238.667139990015</v>
          </cell>
          <cell r="CJ120">
            <v>29160.933303193015</v>
          </cell>
          <cell r="CK120">
            <v>18768.911704838149</v>
          </cell>
          <cell r="CL120">
            <v>24253.498188503963</v>
          </cell>
          <cell r="CM120">
            <v>31375.278459935609</v>
          </cell>
          <cell r="CN120">
            <v>28187.705505350023</v>
          </cell>
          <cell r="CO120">
            <v>25021.368329593701</v>
          </cell>
          <cell r="CP120">
            <v>26359.802859724368</v>
          </cell>
          <cell r="CQ120">
            <v>25544.34006926835</v>
          </cell>
          <cell r="CR120">
            <v>24686.026445454128</v>
          </cell>
          <cell r="CS120">
            <v>27812.885056602929</v>
          </cell>
          <cell r="CT120">
            <v>25151.31144944486</v>
          </cell>
          <cell r="CU120">
            <v>26678.629290726793</v>
          </cell>
          <cell r="CV120">
            <v>29682.889143150664</v>
          </cell>
          <cell r="CW120">
            <v>20647.964828676424</v>
          </cell>
          <cell r="CX120">
            <v>26299.900721587052</v>
          </cell>
          <cell r="CY120">
            <v>31922.935143427614</v>
          </cell>
          <cell r="CZ120">
            <v>28655.110492870284</v>
          </cell>
          <cell r="DA120">
            <v>27094.691526150364</v>
          </cell>
          <cell r="DB120">
            <v>28446.226247108949</v>
          </cell>
          <cell r="DC120">
            <v>25896.730008881776</v>
          </cell>
          <cell r="DD120">
            <v>26750.702554134805</v>
          </cell>
          <cell r="DE120">
            <v>29970.904483156311</v>
          </cell>
          <cell r="DF120">
            <v>27221.005900440501</v>
          </cell>
          <cell r="DG120">
            <v>28791.932059478182</v>
          </cell>
          <cell r="DH120">
            <v>31880.275552258412</v>
          </cell>
          <cell r="DI120">
            <v>20909.874000040771</v>
          </cell>
          <cell r="DJ120">
            <v>26734.235981782324</v>
          </cell>
          <cell r="DK120">
            <v>32479.498668035856</v>
          </cell>
          <cell r="DL120">
            <v>29129.859078928159</v>
          </cell>
          <cell r="DM120">
            <v>27557.016939998113</v>
          </cell>
          <cell r="DN120">
            <v>28922.04284665954</v>
          </cell>
          <cell r="DO120">
            <v>26334.180326775724</v>
          </cell>
          <cell r="DP120">
            <v>27203.964135644237</v>
          </cell>
          <cell r="DQ120">
            <v>30520.301726047728</v>
          </cell>
          <cell r="DR120">
            <v>27679.25959856503</v>
          </cell>
          <cell r="DS120">
            <v>29295.055069670903</v>
          </cell>
          <cell r="DT120">
            <v>32469.885442613864</v>
          </cell>
          <cell r="DU120">
            <v>21172.649946799011</v>
          </cell>
          <cell r="DV120">
            <v>27174.668744874583</v>
          </cell>
          <cell r="DW120">
            <v>33045.081811852098</v>
          </cell>
          <cell r="DX120">
            <v>29611.494622686347</v>
          </cell>
          <cell r="DY120">
            <v>28026.545910956957</v>
          </cell>
          <cell r="DZ120">
            <v>29404.922395626185</v>
          </cell>
          <cell r="EA120">
            <v>26778.305346252248</v>
          </cell>
          <cell r="EB120">
            <v>27664.000828539483</v>
          </cell>
          <cell r="EC120">
            <v>31079.344707909593</v>
          </cell>
          <cell r="ED120">
            <v>28144.253439630647</v>
          </cell>
          <cell r="EE120">
            <v>29806.221855351512</v>
          </cell>
          <cell r="EF120">
            <v>33070.00847644468</v>
          </cell>
          <cell r="EG120">
            <v>21436.181721303456</v>
          </cell>
          <cell r="EH120">
            <v>27621.242655441885</v>
          </cell>
          <cell r="EI120">
            <v>33619.794119994178</v>
          </cell>
          <cell r="EJ120">
            <v>30100.070097277086</v>
          </cell>
          <cell r="EK120">
            <v>28503.360696181062</v>
          </cell>
          <cell r="EL120">
            <v>29895.384595800082</v>
          </cell>
          <cell r="EM120">
            <v>27229.173526857765</v>
          </cell>
          <cell r="EN120">
            <v>28130.87514148809</v>
          </cell>
          <cell r="EO120">
            <v>31648.188157750687</v>
          </cell>
          <cell r="EP120">
            <v>28616.048728476504</v>
          </cell>
          <cell r="EQ120">
            <v>30325.736107437991</v>
          </cell>
          <cell r="ER120">
            <v>33680.810837701676</v>
          </cell>
          <cell r="ES120">
            <v>21700.341834157673</v>
          </cell>
          <cell r="ET120">
            <v>28073.997104337734</v>
          </cell>
          <cell r="EU120">
            <v>34203.753239372891</v>
          </cell>
          <cell r="EV120">
            <v>30596.085400226853</v>
          </cell>
          <cell r="EW120">
            <v>28987.530650452936</v>
          </cell>
          <cell r="EX120">
            <v>30392.575079424507</v>
          </cell>
          <cell r="EY120">
            <v>27686.855770618338</v>
          </cell>
          <cell r="EZ120">
            <v>28604.650976634934</v>
          </cell>
          <cell r="FA120">
            <v>32227.186862146336</v>
          </cell>
          <cell r="FB120">
            <v>29094.704015140811</v>
          </cell>
          <cell r="FC120">
            <v>30853.270413858379</v>
          </cell>
          <cell r="FD120">
            <v>34302.672989269937</v>
          </cell>
          <cell r="FE120">
            <v>21965.009237615865</v>
          </cell>
          <cell r="FF120">
            <v>28533.177510164525</v>
          </cell>
          <cell r="FG120">
            <v>34797.069870858955</v>
          </cell>
          <cell r="FH120">
            <v>31098.700023257436</v>
          </cell>
          <cell r="FI120">
            <v>29479.563300243291</v>
          </cell>
          <cell r="FJ120">
            <v>30897.011918958153</v>
          </cell>
          <cell r="FK120">
            <v>28151.831499497071</v>
          </cell>
          <cell r="FL120">
            <v>29085.393410068173</v>
          </cell>
          <cell r="FM120">
            <v>32816.078562432187</v>
          </cell>
          <cell r="FN120">
            <v>29580.472375597645</v>
          </cell>
          <cell r="FO120">
            <v>31389.143536251686</v>
          </cell>
          <cell r="FP120">
            <v>34935.354190832149</v>
          </cell>
          <cell r="FQ120">
            <v>22230.236020725497</v>
          </cell>
          <cell r="FR120">
            <v>28998.406173080526</v>
          </cell>
          <cell r="FS120">
            <v>35400.271620936786</v>
          </cell>
          <cell r="FT120">
            <v>31608.405602079762</v>
          </cell>
          <cell r="FU120">
            <v>29978.672022353003</v>
          </cell>
          <cell r="FV120">
            <v>31409.175275015808</v>
          </cell>
          <cell r="FW120">
            <v>28623.316463288109</v>
          </cell>
        </row>
        <row r="121">
          <cell r="B121" t="str">
            <v>Co 112</v>
          </cell>
          <cell r="BH121">
            <v>2766.45</v>
          </cell>
          <cell r="BI121">
            <v>1098.48</v>
          </cell>
          <cell r="BJ121">
            <v>6377.24</v>
          </cell>
          <cell r="BK121">
            <v>941.15</v>
          </cell>
          <cell r="BL121">
            <v>4928.95</v>
          </cell>
          <cell r="BM121">
            <v>2938.25</v>
          </cell>
          <cell r="BN121">
            <v>4361.37</v>
          </cell>
          <cell r="BO121">
            <v>1608.0182802723489</v>
          </cell>
          <cell r="BP121">
            <v>3.7992506625382703</v>
          </cell>
          <cell r="BQ121">
            <v>1477.1092203912053</v>
          </cell>
          <cell r="BR121">
            <v>2808.6743107414254</v>
          </cell>
          <cell r="BS121">
            <v>1675.1863948070845</v>
          </cell>
          <cell r="BT121">
            <v>2816.7587726416014</v>
          </cell>
          <cell r="BU121">
            <v>1061.3612419035153</v>
          </cell>
          <cell r="BV121">
            <v>11371.552380398702</v>
          </cell>
          <cell r="BW121">
            <v>5728.1861907291359</v>
          </cell>
          <cell r="BX121">
            <v>9887.6527682078777</v>
          </cell>
          <cell r="BY121">
            <v>6104.4153490067338</v>
          </cell>
          <cell r="BZ121">
            <v>7651.1382615362581</v>
          </cell>
          <cell r="CA121">
            <v>6848.6793156802942</v>
          </cell>
          <cell r="CB121">
            <v>5293.2998385835308</v>
          </cell>
          <cell r="CC121">
            <v>4610.4301249984019</v>
          </cell>
          <cell r="CD121">
            <v>5994.8683464294145</v>
          </cell>
          <cell r="CE121">
            <v>4793.3705857593468</v>
          </cell>
          <cell r="CF121">
            <v>6020.7074814130319</v>
          </cell>
          <cell r="CG121">
            <v>4175.2953545337195</v>
          </cell>
          <cell r="CH121">
            <v>9856.9068159135277</v>
          </cell>
          <cell r="CI121">
            <v>4000.3258168978336</v>
          </cell>
          <cell r="CJ121">
            <v>8336.6435581048754</v>
          </cell>
          <cell r="CK121">
            <v>6040.4608875139111</v>
          </cell>
          <cell r="CL121">
            <v>7714.5293351538076</v>
          </cell>
          <cell r="CM121">
            <v>6790.855434316476</v>
          </cell>
          <cell r="CN121">
            <v>5284.9117412491178</v>
          </cell>
          <cell r="CO121">
            <v>4511.3882373947981</v>
          </cell>
          <cell r="CP121">
            <v>5950.3233428554313</v>
          </cell>
          <cell r="CQ121">
            <v>4678.7374953564222</v>
          </cell>
          <cell r="CR121">
            <v>6137.1001027578341</v>
          </cell>
          <cell r="CS121">
            <v>4223.8755316836377</v>
          </cell>
          <cell r="CT121">
            <v>10089.304393184262</v>
          </cell>
          <cell r="CU121">
            <v>4042.0569197222053</v>
          </cell>
          <cell r="CV121">
            <v>8525.8217799477534</v>
          </cell>
          <cell r="CW121">
            <v>6138.7170017141807</v>
          </cell>
          <cell r="CX121">
            <v>7890.2249298147508</v>
          </cell>
          <cell r="CY121">
            <v>6906.0579797365772</v>
          </cell>
          <cell r="CZ121">
            <v>5386.9706165193465</v>
          </cell>
          <cell r="DA121">
            <v>4566.8539476360156</v>
          </cell>
          <cell r="DB121">
            <v>6053.2802486307228</v>
          </cell>
          <cell r="DC121">
            <v>6386.119619811856</v>
          </cell>
          <cell r="DD121">
            <v>7922.38187071639</v>
          </cell>
          <cell r="DE121">
            <v>5939.0614396127321</v>
          </cell>
          <cell r="DF121">
            <v>11994.089329158269</v>
          </cell>
          <cell r="DG121">
            <v>5750.4117617019183</v>
          </cell>
          <cell r="DH121">
            <v>10386.393519231071</v>
          </cell>
          <cell r="DI121">
            <v>7905.1977682863544</v>
          </cell>
          <cell r="DJ121">
            <v>9736.5312536876518</v>
          </cell>
          <cell r="DK121">
            <v>7022.4963337407953</v>
          </cell>
          <cell r="DL121">
            <v>5490.5128547076984</v>
          </cell>
          <cell r="DM121">
            <v>6289.0856733791343</v>
          </cell>
          <cell r="DN121">
            <v>7824.514945814235</v>
          </cell>
          <cell r="DO121">
            <v>6485.9210998330473</v>
          </cell>
          <cell r="DP121">
            <v>8093.2606992655155</v>
          </cell>
          <cell r="DQ121">
            <v>6037.4877164001846</v>
          </cell>
          <cell r="DR121">
            <v>12288.07533804225</v>
          </cell>
          <cell r="DS121">
            <v>5841.7741711553799</v>
          </cell>
          <cell r="DT121">
            <v>10634.893528519176</v>
          </cell>
          <cell r="DU121">
            <v>8056.3339932409144</v>
          </cell>
          <cell r="DV121">
            <v>9970.6799096131981</v>
          </cell>
          <cell r="DW121">
            <v>7141.167148246519</v>
          </cell>
          <cell r="DX121">
            <v>5596.5526257430283</v>
          </cell>
          <cell r="DY121">
            <v>6394.2551611383069</v>
          </cell>
          <cell r="DZ121">
            <v>7980.2463481621498</v>
          </cell>
          <cell r="EA121">
            <v>6586.9132482911882</v>
          </cell>
          <cell r="EB121">
            <v>8267.9454324315811</v>
          </cell>
          <cell r="EC121">
            <v>6137.2867908516755</v>
          </cell>
          <cell r="ED121">
            <v>12589.579237178092</v>
          </cell>
          <cell r="EE121">
            <v>5934.2698337304373</v>
          </cell>
          <cell r="EF121">
            <v>10889.601773589304</v>
          </cell>
          <cell r="EG121">
            <v>8210.2991630270662</v>
          </cell>
          <cell r="EH121">
            <v>10210.708997791786</v>
          </cell>
          <cell r="EI121">
            <v>7261.5892650396918</v>
          </cell>
          <cell r="EJ121">
            <v>5704.6311664963896</v>
          </cell>
          <cell r="EK121">
            <v>6501.4463242632019</v>
          </cell>
          <cell r="EL121">
            <v>8139.6046084722457</v>
          </cell>
          <cell r="EM121">
            <v>6688.6449385396172</v>
          </cell>
          <cell r="EN121">
            <v>8446.3119680796244</v>
          </cell>
          <cell r="EO121">
            <v>6238.4687399727136</v>
          </cell>
          <cell r="EP121">
            <v>12898.800685361774</v>
          </cell>
          <cell r="EQ121">
            <v>6027.9000392917442</v>
          </cell>
          <cell r="ER121">
            <v>11150.679130519795</v>
          </cell>
          <cell r="ES121">
            <v>8367.1433846428681</v>
          </cell>
          <cell r="ET121">
            <v>10456.771892141081</v>
          </cell>
          <cell r="EU121">
            <v>7383.7796410452211</v>
          </cell>
          <cell r="EV121">
            <v>5814.7873947830776</v>
          </cell>
          <cell r="EW121">
            <v>6610.1912861386863</v>
          </cell>
          <cell r="EX121">
            <v>8302.174084686485</v>
          </cell>
          <cell r="EY121">
            <v>6792.0304042568132</v>
          </cell>
          <cell r="EZ121">
            <v>8628.8794049113803</v>
          </cell>
          <cell r="FA121">
            <v>6340.8374056974908</v>
          </cell>
          <cell r="FB121">
            <v>13215.740011943251</v>
          </cell>
          <cell r="FC121">
            <v>6122.6660737215789</v>
          </cell>
          <cell r="FD121">
            <v>11418.29181932457</v>
          </cell>
          <cell r="FE121">
            <v>8526.9191429111906</v>
          </cell>
          <cell r="FF121">
            <v>10709.026705936034</v>
          </cell>
          <cell r="FG121">
            <v>7507.7541277051987</v>
          </cell>
          <cell r="FH121">
            <v>5927.0605827173877</v>
          </cell>
          <cell r="FI121">
            <v>6720.5037052318239</v>
          </cell>
          <cell r="FJ121">
            <v>8468.0186782718592</v>
          </cell>
          <cell r="FK121">
            <v>6896.6020479645649</v>
          </cell>
          <cell r="FL121">
            <v>8815.5221365405596</v>
          </cell>
          <cell r="FM121">
            <v>6444.8175325645707</v>
          </cell>
          <cell r="FN121">
            <v>13541.022301358906</v>
          </cell>
          <cell r="FO121">
            <v>6218.3707390870632</v>
          </cell>
          <cell r="FP121">
            <v>11692.609687475308</v>
          </cell>
          <cell r="FQ121">
            <v>8689.6776770618399</v>
          </cell>
          <cell r="FR121">
            <v>10967.634871729195</v>
          </cell>
          <cell r="FS121">
            <v>7633.528195598723</v>
          </cell>
          <cell r="FT121">
            <v>6041.4888201142076</v>
          </cell>
          <cell r="FU121">
            <v>6832.397134211652</v>
          </cell>
          <cell r="FV121">
            <v>8637.2052633959065</v>
          </cell>
          <cell r="FW121">
            <v>7002.3588456690977</v>
          </cell>
        </row>
        <row r="122">
          <cell r="B122" t="str">
            <v>Co 113</v>
          </cell>
          <cell r="BH122">
            <v>3994.16</v>
          </cell>
          <cell r="BI122">
            <v>3019.8</v>
          </cell>
          <cell r="BJ122">
            <v>3304.44</v>
          </cell>
          <cell r="BK122">
            <v>7852.99</v>
          </cell>
          <cell r="BL122">
            <v>7904.47</v>
          </cell>
          <cell r="BM122">
            <v>-3367.83</v>
          </cell>
          <cell r="BN122">
            <v>5141.1000000000004</v>
          </cell>
          <cell r="BO122">
            <v>3135.6332605977532</v>
          </cell>
          <cell r="BP122">
            <v>2509.2326196715876</v>
          </cell>
          <cell r="BQ122">
            <v>1931.1478196558564</v>
          </cell>
          <cell r="BR122">
            <v>2636.2792810433348</v>
          </cell>
          <cell r="BS122">
            <v>2647.9222776818497</v>
          </cell>
          <cell r="BT122">
            <v>3970.2223836245203</v>
          </cell>
          <cell r="BU122">
            <v>2932.2835588797079</v>
          </cell>
          <cell r="BV122">
            <v>8965.7686291482714</v>
          </cell>
          <cell r="BW122">
            <v>13502.887155882319</v>
          </cell>
          <cell r="BX122">
            <v>13565.585420884521</v>
          </cell>
          <cell r="BY122">
            <v>2087.4824875052454</v>
          </cell>
          <cell r="BZ122">
            <v>10859.222574444757</v>
          </cell>
          <cell r="CA122">
            <v>8716.6768904014752</v>
          </cell>
          <cell r="CB122">
            <v>8100.3020679176543</v>
          </cell>
          <cell r="CC122">
            <v>7522.766188325345</v>
          </cell>
          <cell r="CD122">
            <v>8227.0769063690132</v>
          </cell>
          <cell r="CE122">
            <v>6611.4868960752119</v>
          </cell>
          <cell r="CF122">
            <v>7876.6719175257813</v>
          </cell>
          <cell r="CG122">
            <v>6773.1539281352771</v>
          </cell>
          <cell r="CH122">
            <v>7224.1168520486472</v>
          </cell>
          <cell r="CI122">
            <v>11749.638016013365</v>
          </cell>
          <cell r="CJ122">
            <v>11823.79805305136</v>
          </cell>
          <cell r="CK122">
            <v>133.89281900731658</v>
          </cell>
          <cell r="CL122">
            <v>9176.4999128127292</v>
          </cell>
          <cell r="CM122">
            <v>6890.199417940411</v>
          </cell>
          <cell r="CN122">
            <v>6279.7895681285718</v>
          </cell>
          <cell r="CO122">
            <v>5703.0195889600736</v>
          </cell>
          <cell r="CP122">
            <v>6406.3857377838212</v>
          </cell>
          <cell r="CQ122">
            <v>6447.5280805987732</v>
          </cell>
          <cell r="CR122">
            <v>7983.362968845835</v>
          </cell>
          <cell r="CS122">
            <v>6835.2550947674536</v>
          </cell>
          <cell r="CT122">
            <v>7324.2471615420709</v>
          </cell>
          <cell r="CU122">
            <v>11936.302797846933</v>
          </cell>
          <cell r="CV122">
            <v>12015.878442352267</v>
          </cell>
          <cell r="CW122">
            <v>19.461895528338573</v>
          </cell>
          <cell r="CX122">
            <v>9335.9241708847076</v>
          </cell>
          <cell r="CY122">
            <v>6952.3637561624701</v>
          </cell>
          <cell r="CZ122">
            <v>6331.8056587147876</v>
          </cell>
          <cell r="DA122">
            <v>5743.7728280635074</v>
          </cell>
          <cell r="DB122">
            <v>6460.8724024756493</v>
          </cell>
          <cell r="DC122">
            <v>6452.3634757970103</v>
          </cell>
          <cell r="DD122">
            <v>8090.7655931696772</v>
          </cell>
          <cell r="DE122">
            <v>6896.5009475855959</v>
          </cell>
          <cell r="DF122">
            <v>7425.1515800519755</v>
          </cell>
          <cell r="DG122">
            <v>12125.352729891625</v>
          </cell>
          <cell r="DH122">
            <v>12210.570227504249</v>
          </cell>
          <cell r="DI122">
            <v>1565.9981767737318</v>
          </cell>
          <cell r="DJ122">
            <v>11164.582793421243</v>
          </cell>
          <cell r="DK122">
            <v>8680.3865739336179</v>
          </cell>
          <cell r="DL122">
            <v>8049.5388548611245</v>
          </cell>
          <cell r="DM122">
            <v>7450.0251156369286</v>
          </cell>
          <cell r="DN122">
            <v>8181.1270952796349</v>
          </cell>
          <cell r="DO122">
            <v>8169.5795885054722</v>
          </cell>
          <cell r="DP122">
            <v>9865.5161832441463</v>
          </cell>
          <cell r="DQ122">
            <v>8623.4772958805588</v>
          </cell>
          <cell r="DR122">
            <v>9193.4760087161903</v>
          </cell>
          <cell r="DS122">
            <v>13983.460898698615</v>
          </cell>
          <cell r="DT122">
            <v>14074.555843962415</v>
          </cell>
          <cell r="DU122">
            <v>1489.9489866037657</v>
          </cell>
          <cell r="DV122">
            <v>11379.393599302699</v>
          </cell>
          <cell r="DW122">
            <v>8790.8538788741007</v>
          </cell>
          <cell r="DX122">
            <v>8149.5728120469084</v>
          </cell>
          <cell r="DY122">
            <v>7538.8234726036717</v>
          </cell>
          <cell r="DZ122">
            <v>8283.7301201519113</v>
          </cell>
          <cell r="EA122">
            <v>8268.996492966904</v>
          </cell>
          <cell r="EB122">
            <v>10024.468146180103</v>
          </cell>
          <cell r="EC122">
            <v>8732.7633044112445</v>
          </cell>
          <cell r="ED122">
            <v>9345.8608541569502</v>
          </cell>
          <cell r="EE122">
            <v>14227.516435499831</v>
          </cell>
          <cell r="EF122">
            <v>14324.514397643508</v>
          </cell>
          <cell r="EG122">
            <v>1409.258577242761</v>
          </cell>
          <cell r="EH122">
            <v>11598.10678830834</v>
          </cell>
          <cell r="EI122">
            <v>8901.8460642611644</v>
          </cell>
          <cell r="EJ122">
            <v>8249.9874927390083</v>
          </cell>
          <cell r="EK122">
            <v>7627.3007043177677</v>
          </cell>
          <cell r="EL122">
            <v>8386.7661693139707</v>
          </cell>
          <cell r="EM122">
            <v>8369.142651332244</v>
          </cell>
          <cell r="EN122">
            <v>10185.311035308452</v>
          </cell>
          <cell r="EO122">
            <v>8842.4392506221902</v>
          </cell>
          <cell r="EP122">
            <v>9500.6580297847358</v>
          </cell>
          <cell r="EQ122">
            <v>14475.248044575932</v>
          </cell>
          <cell r="ER122">
            <v>14578.622493375282</v>
          </cell>
          <cell r="ES122">
            <v>1323.9448080290167</v>
          </cell>
          <cell r="ET122">
            <v>11821.025515224408</v>
          </cell>
          <cell r="EU122">
            <v>9013.3228906024851</v>
          </cell>
          <cell r="EV122">
            <v>8351.1830178442542</v>
          </cell>
          <cell r="EW122">
            <v>7715.8838818384311</v>
          </cell>
          <cell r="EX122">
            <v>8490.1923175981592</v>
          </cell>
          <cell r="EY122">
            <v>8469.0571612874355</v>
          </cell>
          <cell r="EZ122">
            <v>10348.278319480683</v>
          </cell>
          <cell r="FA122">
            <v>8952.6609750176613</v>
          </cell>
          <cell r="FB122">
            <v>9657.4572970147783</v>
          </cell>
          <cell r="FC122">
            <v>14726.925955970597</v>
          </cell>
          <cell r="FD122">
            <v>14837.142758816106</v>
          </cell>
          <cell r="FE122">
            <v>1233.3935470993019</v>
          </cell>
          <cell r="FF122">
            <v>12048.229605933229</v>
          </cell>
          <cell r="FG122">
            <v>9125.667186495888</v>
          </cell>
          <cell r="FH122">
            <v>8452.219243426327</v>
          </cell>
          <cell r="FI122">
            <v>7804.951305866497</v>
          </cell>
          <cell r="FJ122">
            <v>8594.3846709860154</v>
          </cell>
          <cell r="FK122">
            <v>8569.1458504501188</v>
          </cell>
          <cell r="FL122">
            <v>10513.579282554232</v>
          </cell>
          <cell r="FM122">
            <v>9062.9620305664448</v>
          </cell>
          <cell r="FN122">
            <v>9816.4900637313694</v>
          </cell>
          <cell r="FO122">
            <v>14982.798257997949</v>
          </cell>
          <cell r="FP122">
            <v>15099.717532072706</v>
          </cell>
          <cell r="FQ122">
            <v>1137.6127607967064</v>
          </cell>
          <cell r="FR122">
            <v>12279.992509959055</v>
          </cell>
          <cell r="FS122">
            <v>9237.9574039561303</v>
          </cell>
          <cell r="FT122">
            <v>8553.9101519879478</v>
          </cell>
          <cell r="FU122">
            <v>7893.5844723986365</v>
          </cell>
          <cell r="FV122">
            <v>8698.4332345977637</v>
          </cell>
          <cell r="FW122">
            <v>8669.7767396550007</v>
          </cell>
        </row>
        <row r="123">
          <cell r="B123" t="str">
            <v>Co 114</v>
          </cell>
          <cell r="BH123">
            <v>3195.1</v>
          </cell>
          <cell r="BI123">
            <v>427.25</v>
          </cell>
          <cell r="BJ123">
            <v>712.09999999999945</v>
          </cell>
          <cell r="BK123">
            <v>5415.88</v>
          </cell>
          <cell r="BL123">
            <v>-591.13</v>
          </cell>
          <cell r="BM123">
            <v>4673.6499999999996</v>
          </cell>
          <cell r="BN123">
            <v>3282.91</v>
          </cell>
          <cell r="BO123">
            <v>5046.3441396144672</v>
          </cell>
          <cell r="BP123">
            <v>1393.2857537144546</v>
          </cell>
          <cell r="BQ123">
            <v>-2865.5047864622393</v>
          </cell>
          <cell r="BR123">
            <v>-2112.1906701376047</v>
          </cell>
          <cell r="BS123">
            <v>-2460.3040272343424</v>
          </cell>
          <cell r="BT123">
            <v>3091.6199887688881</v>
          </cell>
          <cell r="BU123">
            <v>328.3792680056722</v>
          </cell>
          <cell r="BV123">
            <v>8882.4352763682909</v>
          </cell>
          <cell r="BW123">
            <v>13634.337135103957</v>
          </cell>
          <cell r="BX123">
            <v>7544.0304774551405</v>
          </cell>
          <cell r="BY123">
            <v>11221.340143047142</v>
          </cell>
          <cell r="BZ123">
            <v>9794.7480973236743</v>
          </cell>
          <cell r="CA123">
            <v>13204.271235284341</v>
          </cell>
          <cell r="CB123">
            <v>9555.2376576916395</v>
          </cell>
          <cell r="CC123">
            <v>3624.9683555799493</v>
          </cell>
          <cell r="CD123">
            <v>4379.3720306717196</v>
          </cell>
          <cell r="CE123">
            <v>4086.0943131508593</v>
          </cell>
          <cell r="CF123">
            <v>9470.9582220670491</v>
          </cell>
          <cell r="CG123">
            <v>6712.1983353360629</v>
          </cell>
          <cell r="CH123">
            <v>7036.5306394305526</v>
          </cell>
          <cell r="CI123">
            <v>11837.737446856521</v>
          </cell>
          <cell r="CJ123">
            <v>5662.1214591642874</v>
          </cell>
          <cell r="CK123">
            <v>11037.915319482927</v>
          </cell>
          <cell r="CL123">
            <v>9574.3740820766652</v>
          </cell>
          <cell r="CM123">
            <v>13002.376423655342</v>
          </cell>
          <cell r="CN123">
            <v>9350.7957497241805</v>
          </cell>
          <cell r="CO123">
            <v>3373.4992503641679</v>
          </cell>
          <cell r="CP123">
            <v>4128.225290953982</v>
          </cell>
          <cell r="CQ123">
            <v>3891.38121940358</v>
          </cell>
          <cell r="CR123">
            <v>9570.7507362098186</v>
          </cell>
          <cell r="CS123">
            <v>6758.686417493258</v>
          </cell>
          <cell r="CT123">
            <v>7096.1419156021102</v>
          </cell>
          <cell r="CU123">
            <v>12010.631992592389</v>
          </cell>
          <cell r="CV123">
            <v>5681.8920520979373</v>
          </cell>
          <cell r="CW123">
            <v>11193.035907931189</v>
          </cell>
          <cell r="CX123">
            <v>9687.3014053461156</v>
          </cell>
          <cell r="CY123">
            <v>13187.458773171973</v>
          </cell>
          <cell r="CZ123">
            <v>9461.4724231124364</v>
          </cell>
          <cell r="DA123">
            <v>3348.9934092827025</v>
          </cell>
          <cell r="DB123">
            <v>4119.1187323053509</v>
          </cell>
          <cell r="DC123">
            <v>5473.6858494764792</v>
          </cell>
          <cell r="DD123">
            <v>11336.909835618142</v>
          </cell>
          <cell r="DE123">
            <v>8470.2737853101335</v>
          </cell>
          <cell r="DF123">
            <v>8821.5684739374301</v>
          </cell>
          <cell r="DG123">
            <v>13851.869078691985</v>
          </cell>
          <cell r="DH123">
            <v>7366.3084276099826</v>
          </cell>
          <cell r="DI123">
            <v>13016.090998808428</v>
          </cell>
          <cell r="DJ123">
            <v>11467.185567691886</v>
          </cell>
          <cell r="DK123">
            <v>13374.279292949104</v>
          </cell>
          <cell r="DL123">
            <v>9572.8947993074071</v>
          </cell>
          <cell r="DM123">
            <v>4988.1903729261358</v>
          </cell>
          <cell r="DN123">
            <v>5774.0359942651003</v>
          </cell>
          <cell r="DO123">
            <v>5501.7155764416248</v>
          </cell>
          <cell r="DP123">
            <v>11485.76758069919</v>
          </cell>
          <cell r="DQ123">
            <v>8563.2964853516623</v>
          </cell>
          <cell r="DR123">
            <v>8929.1436556070621</v>
          </cell>
          <cell r="DS123">
            <v>14077.872122714176</v>
          </cell>
          <cell r="DT123">
            <v>7431.67041983135</v>
          </cell>
          <cell r="DU123">
            <v>13223.492279532098</v>
          </cell>
          <cell r="DV123">
            <v>11630.382934281864</v>
          </cell>
          <cell r="DW123">
            <v>13562.342089586033</v>
          </cell>
          <cell r="DX123">
            <v>9684.4918359349649</v>
          </cell>
          <cell r="DY123">
            <v>5007.1531655942163</v>
          </cell>
          <cell r="DZ123">
            <v>5809.506060377621</v>
          </cell>
          <cell r="EA123">
            <v>5528.6574726273211</v>
          </cell>
          <cell r="EB123">
            <v>11635.398731911342</v>
          </cell>
          <cell r="EC123">
            <v>8656.2596318214019</v>
          </cell>
          <cell r="ED123">
            <v>9036.9354506564305</v>
          </cell>
          <cell r="EE123">
            <v>14307.238272073671</v>
          </cell>
          <cell r="EF123">
            <v>7496.01228631704</v>
          </cell>
          <cell r="EG123">
            <v>13433.826541589664</v>
          </cell>
          <cell r="EH123">
            <v>11794.990908676016</v>
          </cell>
          <cell r="EI123">
            <v>13752.566011558558</v>
          </cell>
          <cell r="EJ123">
            <v>9796.200355992627</v>
          </cell>
          <cell r="EK123">
            <v>5024.8564424934311</v>
          </cell>
          <cell r="EL123">
            <v>5843.5640220328896</v>
          </cell>
          <cell r="EM123">
            <v>5553.9209923533117</v>
          </cell>
          <cell r="EN123">
            <v>11785.749257087969</v>
          </cell>
          <cell r="EO123">
            <v>8748.8642006778246</v>
          </cell>
          <cell r="EP123">
            <v>9144.8897169301199</v>
          </cell>
          <cell r="EQ123">
            <v>14539.753681650196</v>
          </cell>
          <cell r="ER123">
            <v>7559.2392133738194</v>
          </cell>
          <cell r="ES123">
            <v>13646.870029868969</v>
          </cell>
          <cell r="ET123">
            <v>11960.979436091835</v>
          </cell>
          <cell r="EU123">
            <v>13944.439857443609</v>
          </cell>
          <cell r="EV123">
            <v>9907.9599014409105</v>
          </cell>
          <cell r="EW123">
            <v>5040.7103916295664</v>
          </cell>
          <cell r="EX123">
            <v>5876.1148935044648</v>
          </cell>
          <cell r="EY123">
            <v>5577.8447424021324</v>
          </cell>
          <cell r="EZ123">
            <v>11936.763900551809</v>
          </cell>
          <cell r="FA123">
            <v>8841.2376590569584</v>
          </cell>
          <cell r="FB123">
            <v>9252.9479757475237</v>
          </cell>
          <cell r="FC123">
            <v>14775.641246693762</v>
          </cell>
          <cell r="FD123">
            <v>7621.2595323656442</v>
          </cell>
          <cell r="FE123">
            <v>13862.840050320257</v>
          </cell>
          <cell r="FF123">
            <v>12128.320402581028</v>
          </cell>
          <cell r="FG123">
            <v>14138.356448083894</v>
          </cell>
          <cell r="FH123">
            <v>10019.70448156867</v>
          </cell>
          <cell r="FI123">
            <v>5055.038486718573</v>
          </cell>
          <cell r="FJ123">
            <v>5907.0523435848363</v>
          </cell>
          <cell r="FK123">
            <v>5599.42272088356</v>
          </cell>
          <cell r="FL123">
            <v>12088.385947222683</v>
          </cell>
          <cell r="FM123">
            <v>8932.8847627810028</v>
          </cell>
          <cell r="FN123">
            <v>9361.0461180774728</v>
          </cell>
          <cell r="FO123">
            <v>15014.508004190488</v>
          </cell>
          <cell r="FP123">
            <v>7681.9716933616019</v>
          </cell>
          <cell r="FQ123">
            <v>14081.323007617677</v>
          </cell>
          <cell r="FR123">
            <v>12296.976763366609</v>
          </cell>
          <cell r="FS123">
            <v>14333.40380594634</v>
          </cell>
          <cell r="FT123">
            <v>10131.351636712527</v>
          </cell>
          <cell r="FU123">
            <v>5066.8661254947056</v>
          </cell>
          <cell r="FV123">
            <v>5936.2778346171526</v>
          </cell>
          <cell r="FW123">
            <v>5619.0060104682871</v>
          </cell>
        </row>
        <row r="124">
          <cell r="B124" t="str">
            <v>Co 117</v>
          </cell>
          <cell r="BH124">
            <v>5126.8599999999997</v>
          </cell>
          <cell r="BI124">
            <v>5088.1099999999997</v>
          </cell>
          <cell r="BJ124">
            <v>6150.49</v>
          </cell>
          <cell r="BK124">
            <v>-44.75</v>
          </cell>
          <cell r="BL124">
            <v>6979.29</v>
          </cell>
          <cell r="BM124">
            <v>1741.56</v>
          </cell>
          <cell r="BN124">
            <v>3233.71</v>
          </cell>
          <cell r="BO124">
            <v>7937.5851758245644</v>
          </cell>
          <cell r="BP124">
            <v>5606.7502741471772</v>
          </cell>
          <cell r="BQ124">
            <v>6962.4323867857929</v>
          </cell>
          <cell r="BR124">
            <v>6944.027748120764</v>
          </cell>
          <cell r="BS124">
            <v>6720.4139531499059</v>
          </cell>
          <cell r="BT124">
            <v>5095.3665283376331</v>
          </cell>
          <cell r="BU124">
            <v>5080.3172267904774</v>
          </cell>
          <cell r="BV124">
            <v>6168.7222459224449</v>
          </cell>
          <cell r="BW124">
            <v>624.45698827628803</v>
          </cell>
          <cell r="BX124">
            <v>7230.6438131635769</v>
          </cell>
          <cell r="BY124">
            <v>1576.0159232497945</v>
          </cell>
          <cell r="BZ124">
            <v>3072.0597584386533</v>
          </cell>
          <cell r="CA124">
            <v>7891.3395673929263</v>
          </cell>
          <cell r="CB124">
            <v>5535.0724082943416</v>
          </cell>
          <cell r="CC124">
            <v>7015.4626431232236</v>
          </cell>
          <cell r="CD124">
            <v>6883.8286675314521</v>
          </cell>
          <cell r="CE124">
            <v>6704.4743686157954</v>
          </cell>
          <cell r="CF124">
            <v>5040.9090372802657</v>
          </cell>
          <cell r="CG124">
            <v>5050.3269054006259</v>
          </cell>
          <cell r="CH124">
            <v>6134.6982010169168</v>
          </cell>
          <cell r="CI124">
            <v>458.04599675087047</v>
          </cell>
          <cell r="CJ124">
            <v>7193.7682270065307</v>
          </cell>
          <cell r="CK124">
            <v>1383.0818398431438</v>
          </cell>
          <cell r="CL124">
            <v>2883.3362767881654</v>
          </cell>
          <cell r="CM124">
            <v>7820.7808291762412</v>
          </cell>
          <cell r="CN124">
            <v>5436.9146671804465</v>
          </cell>
          <cell r="CO124">
            <v>7046.328715400693</v>
          </cell>
          <cell r="CP124">
            <v>6798.1278503289359</v>
          </cell>
          <cell r="CQ124">
            <v>6663.196741975531</v>
          </cell>
          <cell r="CR124">
            <v>9731.5352752339822</v>
          </cell>
          <cell r="CS124">
            <v>9749.5440137583319</v>
          </cell>
          <cell r="CT124">
            <v>10854.306402538226</v>
          </cell>
          <cell r="CU124">
            <v>5018.670280369357</v>
          </cell>
          <cell r="CV124">
            <v>11933.58303128441</v>
          </cell>
          <cell r="CW124">
            <v>5953.1047279558734</v>
          </cell>
          <cell r="CX124">
            <v>7485.0462714665537</v>
          </cell>
          <cell r="CY124">
            <v>12561.332574352928</v>
          </cell>
          <cell r="CZ124">
            <v>10120.316246963102</v>
          </cell>
          <cell r="DA124">
            <v>11805.523556639197</v>
          </cell>
          <cell r="DB124">
            <v>11512.341356181707</v>
          </cell>
          <cell r="DC124">
            <v>11369.608567302255</v>
          </cell>
          <cell r="DD124">
            <v>9889.5003276297502</v>
          </cell>
          <cell r="DE124">
            <v>9916.5237187023777</v>
          </cell>
          <cell r="DF124">
            <v>11042.045643878933</v>
          </cell>
          <cell r="DG124">
            <v>5043.1116402843054</v>
          </cell>
          <cell r="DH124">
            <v>12142.132159314082</v>
          </cell>
          <cell r="DI124">
            <v>5986.8584194244158</v>
          </cell>
          <cell r="DJ124">
            <v>7550.6898485563088</v>
          </cell>
          <cell r="DK124">
            <v>12769.558404900228</v>
          </cell>
          <cell r="DL124">
            <v>10269.965951319591</v>
          </cell>
          <cell r="DM124">
            <v>12034.327280857087</v>
          </cell>
          <cell r="DN124">
            <v>11694.06443049382</v>
          </cell>
          <cell r="DO124">
            <v>11559.048327012511</v>
          </cell>
          <cell r="DP124">
            <v>10049.7888978027</v>
          </cell>
          <cell r="DQ124">
            <v>10086.266543162379</v>
          </cell>
          <cell r="DR124">
            <v>11232.922548524706</v>
          </cell>
          <cell r="DS124">
            <v>5065.5557698573493</v>
          </cell>
          <cell r="DT124">
            <v>12353.741258037124</v>
          </cell>
          <cell r="DU124">
            <v>6018.5203161141872</v>
          </cell>
          <cell r="DV124">
            <v>9281.8307468170533</v>
          </cell>
          <cell r="DW124">
            <v>14647.409719102254</v>
          </cell>
          <cell r="DX124">
            <v>12087.776392373968</v>
          </cell>
          <cell r="DY124">
            <v>13934.704842136092</v>
          </cell>
          <cell r="DZ124">
            <v>13545.181219818771</v>
          </cell>
          <cell r="EA124">
            <v>13418.351871137118</v>
          </cell>
          <cell r="EB124">
            <v>11878.621948916169</v>
          </cell>
          <cell r="EC124">
            <v>11925.01014780657</v>
          </cell>
          <cell r="ED124">
            <v>13093.1823778775</v>
          </cell>
          <cell r="EE124">
            <v>6752.8026267683845</v>
          </cell>
          <cell r="EF124">
            <v>14235.351381851495</v>
          </cell>
          <cell r="EG124">
            <v>7714.8792941465481</v>
          </cell>
          <cell r="EH124">
            <v>9395.2518361285511</v>
          </cell>
          <cell r="EI124">
            <v>14912.029002667341</v>
          </cell>
          <cell r="EJ124">
            <v>12290.851052948416</v>
          </cell>
          <cell r="EK124">
            <v>14222.459876796891</v>
          </cell>
          <cell r="EL124">
            <v>13781.417074742145</v>
          </cell>
          <cell r="EM124">
            <v>13663.265265335263</v>
          </cell>
          <cell r="EN124">
            <v>12092.905300956772</v>
          </cell>
          <cell r="EO124">
            <v>12149.678120097811</v>
          </cell>
          <cell r="EP124">
            <v>13339.964589054058</v>
          </cell>
          <cell r="EQ124">
            <v>6821.6204898015749</v>
          </cell>
          <cell r="ER124">
            <v>14503.876916848092</v>
          </cell>
          <cell r="ES124">
            <v>7792.6916471114273</v>
          </cell>
          <cell r="ET124">
            <v>9508.5810009031666</v>
          </cell>
          <cell r="EU124">
            <v>15180.680495755558</v>
          </cell>
          <cell r="EV124">
            <v>12496.417328613581</v>
          </cell>
          <cell r="EW124">
            <v>14516.322239561154</v>
          </cell>
          <cell r="EX124">
            <v>14021.418988827487</v>
          </cell>
          <cell r="EY124">
            <v>13912.892829574797</v>
          </cell>
          <cell r="EZ124">
            <v>12311.018861639353</v>
          </cell>
          <cell r="FA124">
            <v>12378.667073740924</v>
          </cell>
          <cell r="FB124">
            <v>13591.040486295462</v>
          </cell>
          <cell r="FC124">
            <v>6889.6381684550461</v>
          </cell>
          <cell r="FD124">
            <v>14777.099187502097</v>
          </cell>
          <cell r="FE124">
            <v>7869.5783181322713</v>
          </cell>
          <cell r="FF124">
            <v>9621.9776937388306</v>
          </cell>
          <cell r="FG124">
            <v>15453.897285448922</v>
          </cell>
          <cell r="FH124">
            <v>12705.396594991367</v>
          </cell>
          <cell r="FI124">
            <v>14816.850966422886</v>
          </cell>
          <cell r="FJ124">
            <v>14265.656691436054</v>
          </cell>
          <cell r="FK124">
            <v>14166.408682149156</v>
          </cell>
          <cell r="FL124">
            <v>12532.597903962598</v>
          </cell>
          <cell r="FM124">
            <v>12611.631111596898</v>
          </cell>
          <cell r="FN124">
            <v>13846.702898390984</v>
          </cell>
          <cell r="FO124">
            <v>6957.0015370651772</v>
          </cell>
          <cell r="FP124">
            <v>15055.515147392545</v>
          </cell>
          <cell r="FQ124">
            <v>7945.8670225664791</v>
          </cell>
          <cell r="FR124">
            <v>9735.5725189113909</v>
          </cell>
          <cell r="FS124">
            <v>15732.16163330551</v>
          </cell>
          <cell r="FT124">
            <v>12916.9407868409</v>
          </cell>
          <cell r="FU124">
            <v>15123.313181327407</v>
          </cell>
          <cell r="FV124">
            <v>14513.310607140053</v>
          </cell>
          <cell r="FW124">
            <v>14424.332214502563</v>
          </cell>
        </row>
        <row r="125">
          <cell r="B125" t="str">
            <v>Co 118</v>
          </cell>
          <cell r="BH125">
            <v>1012.78</v>
          </cell>
          <cell r="BI125">
            <v>3554.57</v>
          </cell>
          <cell r="BJ125">
            <v>6879.05</v>
          </cell>
          <cell r="BK125">
            <v>696.36000000000058</v>
          </cell>
          <cell r="BL125">
            <v>1688.19</v>
          </cell>
          <cell r="BM125">
            <v>2507.17</v>
          </cell>
          <cell r="BN125">
            <v>11073.2</v>
          </cell>
          <cell r="BO125">
            <v>7552.2547008930924</v>
          </cell>
          <cell r="BP125">
            <v>6472.3986664012864</v>
          </cell>
          <cell r="BQ125">
            <v>1557.0119518714655</v>
          </cell>
          <cell r="BR125">
            <v>3182.9962514274048</v>
          </cell>
          <cell r="BS125">
            <v>4269.045889288438</v>
          </cell>
          <cell r="BT125">
            <v>738.68947406682855</v>
          </cell>
          <cell r="BU125">
            <v>3349.0831436657663</v>
          </cell>
          <cell r="BV125">
            <v>13994.187226879387</v>
          </cell>
          <cell r="BW125">
            <v>7680.6374944865966</v>
          </cell>
          <cell r="BX125">
            <v>8744.3109386270571</v>
          </cell>
          <cell r="BY125">
            <v>7863.0898243050106</v>
          </cell>
          <cell r="BZ125">
            <v>16514.673558990809</v>
          </cell>
          <cell r="CA125">
            <v>14630.238167625414</v>
          </cell>
          <cell r="CB125">
            <v>13586.808761666391</v>
          </cell>
          <cell r="CC125">
            <v>6968.0379892157544</v>
          </cell>
          <cell r="CD125">
            <v>8621.2442173366435</v>
          </cell>
          <cell r="CE125">
            <v>9830.471752263682</v>
          </cell>
          <cell r="CF125">
            <v>5920.9434898557192</v>
          </cell>
          <cell r="CG125">
            <v>8602.2397083389769</v>
          </cell>
          <cell r="CH125">
            <v>11902.356509299934</v>
          </cell>
          <cell r="CI125">
            <v>5454.2694202336461</v>
          </cell>
          <cell r="CJ125">
            <v>6592.1770876714836</v>
          </cell>
          <cell r="CK125">
            <v>7293.3242764939023</v>
          </cell>
          <cell r="CL125">
            <v>16033.265699295758</v>
          </cell>
          <cell r="CM125">
            <v>14145.928952463302</v>
          </cell>
          <cell r="CN125">
            <v>13127.061458466864</v>
          </cell>
          <cell r="CO125">
            <v>6435.9489317795706</v>
          </cell>
          <cell r="CP125">
            <v>8117.4533688297233</v>
          </cell>
          <cell r="CQ125">
            <v>9451.6164481517444</v>
          </cell>
          <cell r="CR125">
            <v>5850.9849287410616</v>
          </cell>
          <cell r="CS125">
            <v>8610.2564922981401</v>
          </cell>
          <cell r="CT125">
            <v>11972.180628757258</v>
          </cell>
          <cell r="CU125">
            <v>5348.9478920924121</v>
          </cell>
          <cell r="CV125">
            <v>6535.1105880113355</v>
          </cell>
          <cell r="CW125">
            <v>7238.0115715786997</v>
          </cell>
          <cell r="CX125">
            <v>16183.094012831752</v>
          </cell>
          <cell r="CY125">
            <v>14250.773143198989</v>
          </cell>
          <cell r="CZ125">
            <v>13219.975788597307</v>
          </cell>
          <cell r="DA125">
            <v>6370.2114092260708</v>
          </cell>
          <cell r="DB125">
            <v>8095.0712913548268</v>
          </cell>
          <cell r="DC125">
            <v>20344.170987236492</v>
          </cell>
          <cell r="DD125">
            <v>16804.934298281303</v>
          </cell>
          <cell r="DE125">
            <v>19644.471188294217</v>
          </cell>
          <cell r="DF125">
            <v>23069.309523340016</v>
          </cell>
          <cell r="DG125">
            <v>16266.04242800377</v>
          </cell>
          <cell r="DH125">
            <v>17502.188618401902</v>
          </cell>
          <cell r="DI125">
            <v>18206.513411913667</v>
          </cell>
          <cell r="DJ125">
            <v>27361.750643719919</v>
          </cell>
          <cell r="DK125">
            <v>25383.651222037341</v>
          </cell>
          <cell r="DL125">
            <v>24340.939899922494</v>
          </cell>
          <cell r="DM125">
            <v>17328.604559278745</v>
          </cell>
          <cell r="DN125">
            <v>19097.988334159621</v>
          </cell>
          <cell r="DO125">
            <v>20557.528300380902</v>
          </cell>
          <cell r="DP125">
            <v>16941.768181117124</v>
          </cell>
          <cell r="DQ125">
            <v>19863.931077235033</v>
          </cell>
          <cell r="DR125">
            <v>23352.812884848521</v>
          </cell>
          <cell r="DS125">
            <v>16364.479134346253</v>
          </cell>
          <cell r="DT125">
            <v>17652.398541460137</v>
          </cell>
          <cell r="DU125">
            <v>18357.789472859127</v>
          </cell>
          <cell r="DV125">
            <v>27728.323917323552</v>
          </cell>
          <cell r="DW125">
            <v>25703.638677065213</v>
          </cell>
          <cell r="DX125">
            <v>24649.033175628669</v>
          </cell>
          <cell r="DY125">
            <v>17470.109646723231</v>
          </cell>
          <cell r="DZ125">
            <v>19285.202750593344</v>
          </cell>
          <cell r="EA125">
            <v>20769.943069119665</v>
          </cell>
          <cell r="EB125">
            <v>17075.644842850827</v>
          </cell>
          <cell r="EC125">
            <v>20082.855043050662</v>
          </cell>
          <cell r="ED125">
            <v>23636.929909105835</v>
          </cell>
          <cell r="EE125">
            <v>16458.363552532057</v>
          </cell>
          <cell r="EF125">
            <v>17799.89920501483</v>
          </cell>
          <cell r="EG125">
            <v>20172.656831782944</v>
          </cell>
          <cell r="EH125">
            <v>29763.755878969183</v>
          </cell>
          <cell r="EI125">
            <v>26024.985916033322</v>
          </cell>
          <cell r="EJ125">
            <v>24958.515783391795</v>
          </cell>
          <cell r="EK125">
            <v>19275.56062106058</v>
          </cell>
          <cell r="EL125">
            <v>21137.581899303623</v>
          </cell>
          <cell r="EM125">
            <v>22647.901554387405</v>
          </cell>
          <cell r="EN125">
            <v>18872.993390482592</v>
          </cell>
          <cell r="EO125">
            <v>21967.754689663459</v>
          </cell>
          <cell r="EP125">
            <v>25588.186366727325</v>
          </cell>
          <cell r="EQ125">
            <v>18214.063868582478</v>
          </cell>
          <cell r="ER125">
            <v>19611.331181597805</v>
          </cell>
          <cell r="ES125">
            <v>20367.733333970093</v>
          </cell>
          <cell r="ET125">
            <v>30184.805312496625</v>
          </cell>
          <cell r="EU125">
            <v>26348.011820356165</v>
          </cell>
          <cell r="EV125">
            <v>25269.714269665259</v>
          </cell>
          <cell r="EW125">
            <v>19461.820141175031</v>
          </cell>
          <cell r="EX125">
            <v>21372.036540295594</v>
          </cell>
          <cell r="EY125">
            <v>22908.324902901837</v>
          </cell>
          <cell r="EZ125">
            <v>19050.442433944474</v>
          </cell>
          <cell r="FA125">
            <v>22235.327209891562</v>
          </cell>
          <cell r="FB125">
            <v>25923.302126373535</v>
          </cell>
          <cell r="FC125">
            <v>18348.14925784443</v>
          </cell>
          <cell r="FD125">
            <v>19802.705284949687</v>
          </cell>
          <cell r="FE125">
            <v>20560.515630376096</v>
          </cell>
          <cell r="FF125">
            <v>30609.101170983067</v>
          </cell>
          <cell r="FG125">
            <v>26671.67605367276</v>
          </cell>
          <cell r="FH125">
            <v>25581.607340063685</v>
          </cell>
          <cell r="FI125">
            <v>19646.35462204479</v>
          </cell>
          <cell r="FJ125">
            <v>21606.050071512476</v>
          </cell>
          <cell r="FK125">
            <v>23168.695948945136</v>
          </cell>
          <cell r="FL125">
            <v>19225.69115497404</v>
          </cell>
          <cell r="FM125">
            <v>22503.343830777922</v>
          </cell>
          <cell r="FN125">
            <v>26260.063104366734</v>
          </cell>
          <cell r="FO125">
            <v>18478.263458667781</v>
          </cell>
          <cell r="FP125">
            <v>19992.348927494691</v>
          </cell>
          <cell r="FQ125">
            <v>20751.174250326465</v>
          </cell>
          <cell r="FR125">
            <v>31036.964576702208</v>
          </cell>
          <cell r="FS125">
            <v>26996.699360965176</v>
          </cell>
          <cell r="FT125">
            <v>25894.905428239006</v>
          </cell>
          <cell r="FU125">
            <v>19828.552191915129</v>
          </cell>
          <cell r="FV125">
            <v>21839.464919342583</v>
          </cell>
          <cell r="FW125">
            <v>23428.876062412914</v>
          </cell>
        </row>
        <row r="126">
          <cell r="B126" t="str">
            <v>Co 119</v>
          </cell>
          <cell r="BH126">
            <v>14939.06</v>
          </cell>
          <cell r="BI126">
            <v>77336.36</v>
          </cell>
          <cell r="BJ126">
            <v>38938.17</v>
          </cell>
          <cell r="BK126">
            <v>17504.27</v>
          </cell>
          <cell r="BL126">
            <v>37399.89</v>
          </cell>
          <cell r="BM126">
            <v>15521.95</v>
          </cell>
          <cell r="BN126">
            <v>67198.570000000007</v>
          </cell>
          <cell r="BO126">
            <v>59219.602806136718</v>
          </cell>
          <cell r="BP126">
            <v>44498.761450832098</v>
          </cell>
          <cell r="BQ126">
            <v>45818.870557077731</v>
          </cell>
          <cell r="BR126">
            <v>35425.01836177861</v>
          </cell>
          <cell r="BS126">
            <v>35809.35004466799</v>
          </cell>
          <cell r="BT126">
            <v>35244.071336269779</v>
          </cell>
          <cell r="BU126">
            <v>76774.293589971901</v>
          </cell>
          <cell r="BV126">
            <v>38254.164401493632</v>
          </cell>
          <cell r="BW126">
            <v>16776.42031979384</v>
          </cell>
          <cell r="BX126">
            <v>36806.354882406376</v>
          </cell>
          <cell r="BY126">
            <v>14478.810897836585</v>
          </cell>
          <cell r="BZ126">
            <v>66426.858997693096</v>
          </cell>
          <cell r="CA126">
            <v>58614.630594137416</v>
          </cell>
          <cell r="CB126">
            <v>43777.60224864215</v>
          </cell>
          <cell r="CC126">
            <v>45260.767860603592</v>
          </cell>
          <cell r="CD126">
            <v>34824.054102332077</v>
          </cell>
          <cell r="CE126">
            <v>35787.867947923769</v>
          </cell>
          <cell r="CF126">
            <v>33597.865248247996</v>
          </cell>
          <cell r="CG126">
            <v>75377.16771342291</v>
          </cell>
          <cell r="CH126">
            <v>36732.468918632265</v>
          </cell>
          <cell r="CI126">
            <v>15210.594206023292</v>
          </cell>
          <cell r="CJ126">
            <v>35380.357970414618</v>
          </cell>
          <cell r="CK126">
            <v>12590.482299365038</v>
          </cell>
          <cell r="CL126">
            <v>64819.085125424215</v>
          </cell>
          <cell r="CM126">
            <v>57150.697722718476</v>
          </cell>
          <cell r="CN126">
            <v>48978.907612838731</v>
          </cell>
          <cell r="CO126">
            <v>50631.237409557638</v>
          </cell>
          <cell r="CP126">
            <v>40151.454731327358</v>
          </cell>
          <cell r="CQ126">
            <v>41704.381417643061</v>
          </cell>
          <cell r="CR126">
            <v>40672.845543887815</v>
          </cell>
          <cell r="CS126">
            <v>83373.279040934838</v>
          </cell>
          <cell r="CT126">
            <v>43912.948057766</v>
          </cell>
          <cell r="CU126">
            <v>21945.515108063963</v>
          </cell>
          <cell r="CV126">
            <v>42566.637327118508</v>
          </cell>
          <cell r="CW126">
            <v>19162.5889807965</v>
          </cell>
          <cell r="CX126">
            <v>72532.112917217935</v>
          </cell>
          <cell r="CY126">
            <v>64734.346687308556</v>
          </cell>
          <cell r="CZ126">
            <v>49340.345152284863</v>
          </cell>
          <cell r="DA126">
            <v>51083.834080226559</v>
          </cell>
          <cell r="DB126">
            <v>40379.709330421058</v>
          </cell>
          <cell r="DC126">
            <v>41412.918205896996</v>
          </cell>
          <cell r="DD126">
            <v>40873.786627980866</v>
          </cell>
          <cell r="DE126">
            <v>84516.338773142808</v>
          </cell>
          <cell r="DF126">
            <v>44222.765539676671</v>
          </cell>
          <cell r="DG126">
            <v>21800.407108963162</v>
          </cell>
          <cell r="DH126">
            <v>42883.346270034359</v>
          </cell>
          <cell r="DI126">
            <v>18847.846948901817</v>
          </cell>
          <cell r="DJ126">
            <v>73384.003011216264</v>
          </cell>
          <cell r="DK126">
            <v>65456.577221529697</v>
          </cell>
          <cell r="DL126">
            <v>49693.478594857232</v>
          </cell>
          <cell r="DM126">
            <v>51531.687003849911</v>
          </cell>
          <cell r="DN126">
            <v>40598.328468735461</v>
          </cell>
          <cell r="DO126">
            <v>41665.250240214846</v>
          </cell>
          <cell r="DP126">
            <v>41061.301616883931</v>
          </cell>
          <cell r="DQ126">
            <v>85667.694500156882</v>
          </cell>
          <cell r="DR126">
            <v>52645.760315130283</v>
          </cell>
          <cell r="DS126">
            <v>29758.892197550238</v>
          </cell>
          <cell r="DT126">
            <v>51314.375568477546</v>
          </cell>
          <cell r="DU126">
            <v>26629.866182474667</v>
          </cell>
          <cell r="DV126">
            <v>82358.971271673814</v>
          </cell>
          <cell r="DW126">
            <v>74301.38424453506</v>
          </cell>
          <cell r="DX126">
            <v>58160.425580589777</v>
          </cell>
          <cell r="DY126">
            <v>60097.048082478759</v>
          </cell>
          <cell r="DZ126">
            <v>48929.391612594016</v>
          </cell>
          <cell r="EA126">
            <v>50031.088772150812</v>
          </cell>
          <cell r="EB126">
            <v>49358.141025109318</v>
          </cell>
          <cell r="EC126">
            <v>94949.89567506194</v>
          </cell>
          <cell r="ED126">
            <v>53096.318386069383</v>
          </cell>
          <cell r="EE126">
            <v>29735.189990788138</v>
          </cell>
          <cell r="EF126">
            <v>51774.178434861846</v>
          </cell>
          <cell r="EG126">
            <v>26422.642143798352</v>
          </cell>
          <cell r="EH126">
            <v>83371.603874230132</v>
          </cell>
          <cell r="EI126">
            <v>75184.053990448418</v>
          </cell>
          <cell r="EJ126">
            <v>58654.833474531653</v>
          </cell>
          <cell r="EK126">
            <v>60693.736297148396</v>
          </cell>
          <cell r="EL126">
            <v>49286.606794513704</v>
          </cell>
          <cell r="EM126">
            <v>50424.156455564269</v>
          </cell>
          <cell r="EN126">
            <v>49678.089171689622</v>
          </cell>
          <cell r="EO126">
            <v>96277.963708753974</v>
          </cell>
          <cell r="EP126">
            <v>53538.920482235277</v>
          </cell>
          <cell r="EQ126">
            <v>29693.531009891565</v>
          </cell>
          <cell r="ER126">
            <v>52227.467111573002</v>
          </cell>
          <cell r="ES126">
            <v>35836.61700932133</v>
          </cell>
          <cell r="ET126">
            <v>94033.002167420724</v>
          </cell>
          <cell r="EU126">
            <v>85714.381775694768</v>
          </cell>
          <cell r="EV126">
            <v>68788.099706327645</v>
          </cell>
          <cell r="EW126">
            <v>70933.184927413429</v>
          </cell>
          <cell r="EX126">
            <v>59281.351653596372</v>
          </cell>
          <cell r="EY126">
            <v>60456.331886871456</v>
          </cell>
          <cell r="EZ126">
            <v>59631.73316747183</v>
          </cell>
          <cell r="FA126">
            <v>107262.77717243863</v>
          </cell>
          <cell r="FB126">
            <v>63619.545501879293</v>
          </cell>
          <cell r="FC126">
            <v>39279.685138864879</v>
          </cell>
          <cell r="FD126">
            <v>62319.6846300252</v>
          </cell>
          <cell r="FE126">
            <v>35770.887686709117</v>
          </cell>
          <cell r="FF126">
            <v>95243.084899578578</v>
          </cell>
          <cell r="FG126">
            <v>86793.630410176222</v>
          </cell>
          <cell r="FH126">
            <v>69459.471469076874</v>
          </cell>
          <cell r="FI126">
            <v>71715.206868961192</v>
          </cell>
          <cell r="FJ126">
            <v>59813.242548725386</v>
          </cell>
          <cell r="FK126">
            <v>61026.354618776124</v>
          </cell>
          <cell r="FL126">
            <v>60118.872023345888</v>
          </cell>
          <cell r="FM126">
            <v>108804.66352293224</v>
          </cell>
          <cell r="FN126">
            <v>64237.440792535286</v>
          </cell>
          <cell r="FO126">
            <v>39392.736386934339</v>
          </cell>
          <cell r="FP126">
            <v>62950.77973290041</v>
          </cell>
          <cell r="FQ126">
            <v>35681.774471086639</v>
          </cell>
          <cell r="FR126">
            <v>96458.265744481629</v>
          </cell>
          <cell r="FS126">
            <v>87877.985902867193</v>
          </cell>
          <cell r="FT126">
            <v>71977.980071311409</v>
          </cell>
          <cell r="FU126">
            <v>74347.809859664296</v>
          </cell>
          <cell r="FV126">
            <v>62190.592309740605</v>
          </cell>
          <cell r="FW126">
            <v>63442.671658131883</v>
          </cell>
        </row>
        <row r="127">
          <cell r="B127" t="str">
            <v>Co 120</v>
          </cell>
          <cell r="BH127">
            <v>-268.84999999999945</v>
          </cell>
          <cell r="BI127">
            <v>-3285.21</v>
          </cell>
          <cell r="BJ127">
            <v>597.42999999999995</v>
          </cell>
          <cell r="BK127">
            <v>3054.73</v>
          </cell>
          <cell r="BL127">
            <v>4241.3100000000004</v>
          </cell>
          <cell r="BM127">
            <v>4701.45</v>
          </cell>
          <cell r="BN127">
            <v>1680.76</v>
          </cell>
          <cell r="BO127">
            <v>-600.81546357768093</v>
          </cell>
          <cell r="BP127">
            <v>-986.96523982234066</v>
          </cell>
          <cell r="BQ127">
            <v>-2206.8679758585185</v>
          </cell>
          <cell r="BR127">
            <v>-1247.2528071677962</v>
          </cell>
          <cell r="BS127">
            <v>-1031.0029673450308</v>
          </cell>
          <cell r="BT127">
            <v>-343.54172817668314</v>
          </cell>
          <cell r="BU127">
            <v>-3443.2630890108821</v>
          </cell>
          <cell r="BV127">
            <v>10957.060475070713</v>
          </cell>
          <cell r="BW127">
            <v>13492.853659706958</v>
          </cell>
          <cell r="BX127">
            <v>14721.933634048097</v>
          </cell>
          <cell r="BY127">
            <v>13518.430434950136</v>
          </cell>
          <cell r="BZ127">
            <v>10357.22363278661</v>
          </cell>
          <cell r="CA127">
            <v>9713.0217703166709</v>
          </cell>
          <cell r="CB127">
            <v>9334.2162990154575</v>
          </cell>
          <cell r="CC127">
            <v>6401.9311210774686</v>
          </cell>
          <cell r="CD127">
            <v>7359.8794231224019</v>
          </cell>
          <cell r="CE127">
            <v>7636.465386691003</v>
          </cell>
          <cell r="CF127">
            <v>8238.3438806000049</v>
          </cell>
          <cell r="CG127">
            <v>5052.4787505359</v>
          </cell>
          <cell r="CH127">
            <v>9139.9854454727356</v>
          </cell>
          <cell r="CI127">
            <v>11756.351029145062</v>
          </cell>
          <cell r="CJ127">
            <v>13029.43471205789</v>
          </cell>
          <cell r="CK127">
            <v>13445.678902964915</v>
          </cell>
          <cell r="CL127">
            <v>10139.968826412385</v>
          </cell>
          <cell r="CM127">
            <v>9504.938771168625</v>
          </cell>
          <cell r="CN127">
            <v>9128.2031506860385</v>
          </cell>
          <cell r="CO127">
            <v>6106.6706019313497</v>
          </cell>
          <cell r="CP127">
            <v>7062.3541802027557</v>
          </cell>
          <cell r="CQ127">
            <v>7400.9340582986169</v>
          </cell>
          <cell r="CR127">
            <v>8325.8993879050213</v>
          </cell>
          <cell r="CS127">
            <v>5046.8352079934994</v>
          </cell>
          <cell r="CT127">
            <v>9251.7734807221004</v>
          </cell>
          <cell r="CU127">
            <v>11948.223759829911</v>
          </cell>
          <cell r="CV127">
            <v>13262.121722672804</v>
          </cell>
          <cell r="CW127">
            <v>13687.010832242315</v>
          </cell>
          <cell r="CX127">
            <v>10265.815534037549</v>
          </cell>
          <cell r="CY127">
            <v>9618.0707716612815</v>
          </cell>
          <cell r="CZ127">
            <v>9235.0233544439579</v>
          </cell>
          <cell r="DA127">
            <v>6121.7349980252347</v>
          </cell>
          <cell r="DB127">
            <v>7096.4426483575953</v>
          </cell>
          <cell r="DC127">
            <v>9044.5512716135418</v>
          </cell>
          <cell r="DD127">
            <v>10079.701028312438</v>
          </cell>
          <cell r="DE127">
            <v>6704.9194912211769</v>
          </cell>
          <cell r="DF127">
            <v>11030.476722712385</v>
          </cell>
          <cell r="DG127">
            <v>13809.674981489419</v>
          </cell>
          <cell r="DH127">
            <v>15165.179214517331</v>
          </cell>
          <cell r="DI127">
            <v>15599.380157619948</v>
          </cell>
          <cell r="DJ127">
            <v>12058.427342855364</v>
          </cell>
          <cell r="DK127">
            <v>9731.9432629189323</v>
          </cell>
          <cell r="DL127">
            <v>9341.4758068455158</v>
          </cell>
          <cell r="DM127">
            <v>7801.3397099359754</v>
          </cell>
          <cell r="DN127">
            <v>8794.4394485268149</v>
          </cell>
          <cell r="DO127">
            <v>9131.3472275133081</v>
          </cell>
          <cell r="DP127">
            <v>10216.563328572276</v>
          </cell>
          <cell r="DQ127">
            <v>6742.7738783632685</v>
          </cell>
          <cell r="DR127">
            <v>11192.930764759116</v>
          </cell>
          <cell r="DS127">
            <v>14056.923327470788</v>
          </cell>
          <cell r="DT127">
            <v>15455.796884835943</v>
          </cell>
          <cell r="DU127">
            <v>15899.048246315682</v>
          </cell>
          <cell r="DV127">
            <v>12234.871291502897</v>
          </cell>
          <cell r="DW127">
            <v>9845.5165875227649</v>
          </cell>
          <cell r="DX127">
            <v>9448.4760969911149</v>
          </cell>
          <cell r="DY127">
            <v>7861.0315505431136</v>
          </cell>
          <cell r="DZ127">
            <v>8873.8401730066471</v>
          </cell>
          <cell r="EA127">
            <v>9217.8160743538501</v>
          </cell>
          <cell r="EB127">
            <v>10354.11916950687</v>
          </cell>
          <cell r="EC127">
            <v>6778.8531744173506</v>
          </cell>
          <cell r="ED127">
            <v>11356.786860499773</v>
          </cell>
          <cell r="EE127">
            <v>14308.6058940566</v>
          </cell>
          <cell r="EF127">
            <v>15751.745828397801</v>
          </cell>
          <cell r="EG127">
            <v>16204.696324398343</v>
          </cell>
          <cell r="EH127">
            <v>12412.802535191395</v>
          </cell>
          <cell r="EI127">
            <v>9959.6777843738419</v>
          </cell>
          <cell r="EJ127">
            <v>9555.008582933162</v>
          </cell>
          <cell r="EK127">
            <v>7919.7781441468251</v>
          </cell>
          <cell r="EL127">
            <v>8951.7269652936757</v>
          </cell>
          <cell r="EM127">
            <v>9303.3712843215108</v>
          </cell>
          <cell r="EN127">
            <v>10492.771329735122</v>
          </cell>
          <cell r="EO127">
            <v>6812.8060940024061</v>
          </cell>
          <cell r="EP127">
            <v>11522.468428304968</v>
          </cell>
          <cell r="EQ127">
            <v>14564.550483159035</v>
          </cell>
          <cell r="ER127">
            <v>16053.562913715068</v>
          </cell>
          <cell r="ES127">
            <v>16516.198502137999</v>
          </cell>
          <cell r="ET127">
            <v>12592.633867766224</v>
          </cell>
          <cell r="EU127">
            <v>10073.440407169595</v>
          </cell>
          <cell r="EV127">
            <v>9661.931838888604</v>
          </cell>
          <cell r="EW127">
            <v>7976.542455735751</v>
          </cell>
          <cell r="EX127">
            <v>9028.9142684105227</v>
          </cell>
          <cell r="EY127">
            <v>9387.4788610831256</v>
          </cell>
          <cell r="EZ127">
            <v>10632.255548960029</v>
          </cell>
          <cell r="FA127">
            <v>6844.2964342658579</v>
          </cell>
          <cell r="FB127">
            <v>11689.732584165848</v>
          </cell>
          <cell r="FC127">
            <v>14824.614629482383</v>
          </cell>
          <cell r="FD127">
            <v>16361.133609485145</v>
          </cell>
          <cell r="FE127">
            <v>16833.46613307314</v>
          </cell>
          <cell r="FF127">
            <v>12774.123307007012</v>
          </cell>
          <cell r="FG127">
            <v>10187.631412344388</v>
          </cell>
          <cell r="FH127">
            <v>9768.709743704092</v>
          </cell>
          <cell r="FI127">
            <v>8032.1049894630378</v>
          </cell>
          <cell r="FJ127">
            <v>9104.8225222821566</v>
          </cell>
          <cell r="FK127">
            <v>9470.9140205750227</v>
          </cell>
          <cell r="FL127">
            <v>10772.531007348829</v>
          </cell>
          <cell r="FM127">
            <v>6873.6055545431809</v>
          </cell>
          <cell r="FN127">
            <v>11858.555267153473</v>
          </cell>
          <cell r="FO127">
            <v>15089.277315194719</v>
          </cell>
          <cell r="FP127">
            <v>16674.561904176677</v>
          </cell>
          <cell r="FQ127">
            <v>17157.013765311181</v>
          </cell>
          <cell r="FR127">
            <v>12957.241566653161</v>
          </cell>
          <cell r="FS127">
            <v>10301.721056880026</v>
          </cell>
          <cell r="FT127">
            <v>9875.2580878337612</v>
          </cell>
          <cell r="FU127">
            <v>8085.8965569376523</v>
          </cell>
          <cell r="FV127">
            <v>9179.3440293335352</v>
          </cell>
          <cell r="FW127">
            <v>9553.1283525313775</v>
          </cell>
        </row>
        <row r="128">
          <cell r="B128" t="str">
            <v>Co 121</v>
          </cell>
          <cell r="BH128">
            <v>8043.17</v>
          </cell>
          <cell r="BI128">
            <v>3987.01</v>
          </cell>
          <cell r="BJ128">
            <v>-577.51000000000204</v>
          </cell>
          <cell r="BK128">
            <v>5362.5</v>
          </cell>
          <cell r="BL128">
            <v>25039.599999999999</v>
          </cell>
          <cell r="BM128">
            <v>-1732.3</v>
          </cell>
          <cell r="BN128">
            <v>3247.9099999999889</v>
          </cell>
          <cell r="BO128">
            <v>9732.0561185339102</v>
          </cell>
          <cell r="BP128">
            <v>6900.1712956303818</v>
          </cell>
          <cell r="BQ128">
            <v>437.75772714905179</v>
          </cell>
          <cell r="BR128">
            <v>763.75710232080746</v>
          </cell>
          <cell r="BS128">
            <v>1508.1943922833889</v>
          </cell>
          <cell r="BT128">
            <v>24472.892124134392</v>
          </cell>
          <cell r="BU128">
            <v>20629.672923311238</v>
          </cell>
          <cell r="BV128">
            <v>15767.011283757616</v>
          </cell>
          <cell r="BW128">
            <v>21818.829844930027</v>
          </cell>
          <cell r="BX128">
            <v>41666.625817467058</v>
          </cell>
          <cell r="BY128">
            <v>14814.702179587097</v>
          </cell>
          <cell r="BZ128">
            <v>19544.031096913255</v>
          </cell>
          <cell r="CA128">
            <v>27774.246178288682</v>
          </cell>
          <cell r="CB128">
            <v>24980.430905485824</v>
          </cell>
          <cell r="CC128">
            <v>16825.41314879815</v>
          </cell>
          <cell r="CD128">
            <v>17149.505959401933</v>
          </cell>
          <cell r="CE128">
            <v>19953.970779146024</v>
          </cell>
          <cell r="CF128">
            <v>23456.586482757528</v>
          </cell>
          <cell r="CG128">
            <v>19833.792863148738</v>
          </cell>
          <cell r="CH128">
            <v>14664.407837133876</v>
          </cell>
          <cell r="CI128">
            <v>20831.997544775375</v>
          </cell>
          <cell r="CJ128">
            <v>40856.692516250521</v>
          </cell>
          <cell r="CK128">
            <v>13922.69347877946</v>
          </cell>
          <cell r="CL128">
            <v>18394.699614807629</v>
          </cell>
          <cell r="CM128">
            <v>26695.999839325836</v>
          </cell>
          <cell r="CN128">
            <v>23905.154999105878</v>
          </cell>
          <cell r="CO128">
            <v>15717.174980269105</v>
          </cell>
          <cell r="CP128">
            <v>16039.937607373904</v>
          </cell>
          <cell r="CQ128">
            <v>19251.504912240132</v>
          </cell>
          <cell r="CR128">
            <v>23561.469233398479</v>
          </cell>
          <cell r="CS128">
            <v>19941.827661676925</v>
          </cell>
          <cell r="CT128">
            <v>14563.859956123662</v>
          </cell>
          <cell r="CU128">
            <v>20894.566864972789</v>
          </cell>
          <cell r="CV128">
            <v>41380.429382914896</v>
          </cell>
          <cell r="CW128">
            <v>18160.202811483574</v>
          </cell>
          <cell r="CX128">
            <v>22632.99498557068</v>
          </cell>
          <cell r="CY128">
            <v>31107.549817676365</v>
          </cell>
          <cell r="CZ128">
            <v>28262.639939775239</v>
          </cell>
          <cell r="DA128">
            <v>19898.922543210967</v>
          </cell>
          <cell r="DB128">
            <v>20227.705301639529</v>
          </cell>
          <cell r="DC128">
            <v>23138.080652310506</v>
          </cell>
          <cell r="DD128">
            <v>27938.852103601726</v>
          </cell>
          <cell r="DE128">
            <v>24324.462901273248</v>
          </cell>
          <cell r="DF128">
            <v>18730.804966101692</v>
          </cell>
          <cell r="DG128">
            <v>25229.083198710032</v>
          </cell>
          <cell r="DH128">
            <v>46186.923382486406</v>
          </cell>
          <cell r="DI128">
            <v>18193.09251930724</v>
          </cell>
          <cell r="DJ128">
            <v>22664.510317132517</v>
          </cell>
          <cell r="DK128">
            <v>31317.159587479036</v>
          </cell>
          <cell r="DL128">
            <v>28416.139168267182</v>
          </cell>
          <cell r="DM128">
            <v>19873.823409206583</v>
          </cell>
          <cell r="DN128">
            <v>20208.758934237201</v>
          </cell>
          <cell r="DO128">
            <v>23190.293150828904</v>
          </cell>
          <cell r="DP128">
            <v>28112.822812850107</v>
          </cell>
          <cell r="DQ128">
            <v>24506.60183530912</v>
          </cell>
          <cell r="DR128">
            <v>18689.448618604416</v>
          </cell>
          <cell r="DS128">
            <v>25359.866198413314</v>
          </cell>
          <cell r="DT128">
            <v>46801.244668040425</v>
          </cell>
          <cell r="DU128">
            <v>18217.735690178888</v>
          </cell>
          <cell r="DV128">
            <v>22684.784627579502</v>
          </cell>
          <cell r="DW128">
            <v>31520.22179137652</v>
          </cell>
          <cell r="DX128">
            <v>28562.972013347542</v>
          </cell>
          <cell r="DY128">
            <v>19837.161623067412</v>
          </cell>
          <cell r="DZ128">
            <v>20178.344784442721</v>
          </cell>
          <cell r="EA128">
            <v>24450.768768998081</v>
          </cell>
          <cell r="EB128">
            <v>29497.878741023349</v>
          </cell>
          <cell r="EC128">
            <v>25902.142786707802</v>
          </cell>
          <cell r="ED128">
            <v>19853.464917896774</v>
          </cell>
          <cell r="EE128">
            <v>26700.744857117672</v>
          </cell>
          <cell r="EF128">
            <v>48637.468302050678</v>
          </cell>
          <cell r="EG128">
            <v>19451.601963042012</v>
          </cell>
          <cell r="EH128">
            <v>23911.368611017468</v>
          </cell>
          <cell r="EI128">
            <v>32934.623013430231</v>
          </cell>
          <cell r="EJ128">
            <v>29919.108288790805</v>
          </cell>
          <cell r="EK128">
            <v>21006.744585905682</v>
          </cell>
          <cell r="EL128">
            <v>21354.272508426518</v>
          </cell>
          <cell r="EM128">
            <v>24506.097002293107</v>
          </cell>
          <cell r="EN128">
            <v>29679.735670642694</v>
          </cell>
          <cell r="EO128">
            <v>26097.185899448894</v>
          </cell>
          <cell r="EP128">
            <v>19809.12454580771</v>
          </cell>
          <cell r="EQ128">
            <v>26838.094007295593</v>
          </cell>
          <cell r="ER128">
            <v>49281.825104547155</v>
          </cell>
          <cell r="ES128">
            <v>19480.63363567138</v>
          </cell>
          <cell r="ET128">
            <v>23930.081898103832</v>
          </cell>
          <cell r="EU128">
            <v>33146.076791919215</v>
          </cell>
          <cell r="EV128">
            <v>30072.086556100032</v>
          </cell>
          <cell r="EW128">
            <v>20968.112370518662</v>
          </cell>
          <cell r="EX128">
            <v>21322.127224472228</v>
          </cell>
          <cell r="EY128">
            <v>24551.075198528575</v>
          </cell>
          <cell r="EZ128">
            <v>29853.704247067224</v>
          </cell>
          <cell r="FA128">
            <v>26287.156683935435</v>
          </cell>
          <cell r="FB128">
            <v>21603.432064747984</v>
          </cell>
          <cell r="FC128">
            <v>28819.058528734568</v>
          </cell>
          <cell r="FD128">
            <v>51782.000365555068</v>
          </cell>
          <cell r="FE128">
            <v>21352.241218583375</v>
          </cell>
          <cell r="FF128">
            <v>25788.168409314494</v>
          </cell>
          <cell r="FG128">
            <v>33546.330130196198</v>
          </cell>
          <cell r="FH128">
            <v>30412.291205441499</v>
          </cell>
          <cell r="FI128">
            <v>22768.735569558681</v>
          </cell>
          <cell r="FJ128">
            <v>23129.32881235153</v>
          </cell>
          <cell r="FK128">
            <v>24787.860114593357</v>
          </cell>
          <cell r="FL128">
            <v>31871.334365831259</v>
          </cell>
          <cell r="FM128">
            <v>28323.724891025675</v>
          </cell>
          <cell r="FN128">
            <v>21587.353968993135</v>
          </cell>
          <cell r="FO128">
            <v>28994.782101900142</v>
          </cell>
          <cell r="FP128">
            <v>52489.414055868052</v>
          </cell>
          <cell r="FQ128">
            <v>21417.51441649309</v>
          </cell>
          <cell r="FR128">
            <v>25836.592217560472</v>
          </cell>
          <cell r="FS128">
            <v>33748.643257981195</v>
          </cell>
          <cell r="FT128">
            <v>30553.3647519191</v>
          </cell>
          <cell r="FU128">
            <v>22759.802308354163</v>
          </cell>
          <cell r="FV128">
            <v>23127.075533418858</v>
          </cell>
          <cell r="FW128">
            <v>24817.247974214886</v>
          </cell>
        </row>
        <row r="129">
          <cell r="B129" t="str">
            <v>Co 122</v>
          </cell>
          <cell r="BH129">
            <v>5775.13</v>
          </cell>
          <cell r="BI129">
            <v>3110.04</v>
          </cell>
          <cell r="BJ129">
            <v>-20.580000000005384</v>
          </cell>
          <cell r="BK129">
            <v>2810.69</v>
          </cell>
          <cell r="BL129">
            <v>-2035.45</v>
          </cell>
          <cell r="BM129">
            <v>3692.97</v>
          </cell>
          <cell r="BN129">
            <v>11784.01</v>
          </cell>
          <cell r="BO129">
            <v>15074.516963533468</v>
          </cell>
          <cell r="BP129">
            <v>8772.039832400802</v>
          </cell>
          <cell r="BQ129">
            <v>9092.148892161189</v>
          </cell>
          <cell r="BR129">
            <v>7248.4748266995302</v>
          </cell>
          <cell r="BS129">
            <v>8601.2076816698445</v>
          </cell>
          <cell r="BT129">
            <v>5480.1730831281384</v>
          </cell>
          <cell r="BU129">
            <v>2907.3656275676949</v>
          </cell>
          <cell r="BV129">
            <v>-508.63949346124718</v>
          </cell>
          <cell r="BW129">
            <v>2622.5528586332366</v>
          </cell>
          <cell r="BX129">
            <v>-2606.9209793165064</v>
          </cell>
          <cell r="BY129">
            <v>3379.6820688730259</v>
          </cell>
          <cell r="BZ129">
            <v>11534.451361769366</v>
          </cell>
          <cell r="CA129">
            <v>14961.024258845699</v>
          </cell>
          <cell r="CB129">
            <v>8666.9304675587846</v>
          </cell>
          <cell r="CC129">
            <v>8997.3508708435584</v>
          </cell>
          <cell r="CD129">
            <v>7157.0776391486233</v>
          </cell>
          <cell r="CE129">
            <v>8755.8092151732217</v>
          </cell>
          <cell r="CF129">
            <v>4801.5312465035131</v>
          </cell>
          <cell r="CG129">
            <v>2324.6961104104885</v>
          </cell>
          <cell r="CH129">
            <v>-551.49852111537621</v>
          </cell>
          <cell r="CI129">
            <v>2888.7948905766461</v>
          </cell>
          <cell r="CJ129">
            <v>-2735.1110786731369</v>
          </cell>
          <cell r="CK129">
            <v>3518.3416380644012</v>
          </cell>
          <cell r="CL129">
            <v>11739.156388994248</v>
          </cell>
          <cell r="CM129">
            <v>15293.220850256375</v>
          </cell>
          <cell r="CN129">
            <v>15964.348719841651</v>
          </cell>
          <cell r="CO129">
            <v>16305.628539215031</v>
          </cell>
          <cell r="CP129">
            <v>14470.367619677912</v>
          </cell>
          <cell r="CQ129">
            <v>16318.882531984927</v>
          </cell>
          <cell r="CR129">
            <v>12641.71036896823</v>
          </cell>
          <cell r="CS129">
            <v>10148.212937085453</v>
          </cell>
          <cell r="CT129">
            <v>6288.4935615238683</v>
          </cell>
          <cell r="CU129">
            <v>9904.0623580977008</v>
          </cell>
          <cell r="CV129">
            <v>4032.2733247477518</v>
          </cell>
          <cell r="CW129">
            <v>10502.338624571748</v>
          </cell>
          <cell r="CX129">
            <v>18910.255308001098</v>
          </cell>
          <cell r="CY129">
            <v>22567.516615683504</v>
          </cell>
          <cell r="CZ129">
            <v>16075.950242275696</v>
          </cell>
          <cell r="DA129">
            <v>16427.795379599116</v>
          </cell>
          <cell r="DB129">
            <v>14557.385040015382</v>
          </cell>
          <cell r="DC129">
            <v>16184.211238857341</v>
          </cell>
          <cell r="DD129">
            <v>12636.091980218524</v>
          </cell>
          <cell r="DE129">
            <v>10126.585310700179</v>
          </cell>
          <cell r="DF129">
            <v>6086.3700081228781</v>
          </cell>
          <cell r="DG129">
            <v>9883.4269439356431</v>
          </cell>
          <cell r="DH129">
            <v>3754.7322593364224</v>
          </cell>
          <cell r="DI129">
            <v>10448.49438495189</v>
          </cell>
          <cell r="DJ129">
            <v>19047.936969959745</v>
          </cell>
          <cell r="DK129">
            <v>22812.030812158508</v>
          </cell>
          <cell r="DL129">
            <v>16185.188599292134</v>
          </cell>
          <cell r="DM129">
            <v>16547.919350780805</v>
          </cell>
          <cell r="DN129">
            <v>14641.240745504634</v>
          </cell>
          <cell r="DO129">
            <v>16299.617558794082</v>
          </cell>
          <cell r="DP129">
            <v>12623.146275043473</v>
          </cell>
          <cell r="DQ129">
            <v>10098.331618925738</v>
          </cell>
          <cell r="DR129">
            <v>9102.9781965789589</v>
          </cell>
          <cell r="DS129">
            <v>13088.89087252325</v>
          </cell>
          <cell r="DT129">
            <v>6693.9720385593027</v>
          </cell>
          <cell r="DU129">
            <v>13618.720099921949</v>
          </cell>
          <cell r="DV129">
            <v>22414.222890427784</v>
          </cell>
          <cell r="DW129">
            <v>26288.682992263566</v>
          </cell>
          <cell r="DX129">
            <v>19523.169403295957</v>
          </cell>
          <cell r="DY129">
            <v>19897.123125939976</v>
          </cell>
          <cell r="DZ129">
            <v>17954.458317925553</v>
          </cell>
          <cell r="EA129">
            <v>19644.985290002049</v>
          </cell>
          <cell r="EB129">
            <v>15835.038871783436</v>
          </cell>
          <cell r="EC129">
            <v>13295.644413891605</v>
          </cell>
          <cell r="ED129">
            <v>8936.3742020928548</v>
          </cell>
          <cell r="EE129">
            <v>13118.075813568867</v>
          </cell>
          <cell r="EF129">
            <v>6447.2916582415637</v>
          </cell>
          <cell r="EG129">
            <v>13610.564747926768</v>
          </cell>
          <cell r="EH129">
            <v>22606.548486042833</v>
          </cell>
          <cell r="EI129">
            <v>26595.913141756057</v>
          </cell>
          <cell r="EJ129">
            <v>19688.7672344149</v>
          </cell>
          <cell r="EK129">
            <v>20074.308615166694</v>
          </cell>
          <cell r="EL129">
            <v>18094.488507605623</v>
          </cell>
          <cell r="EM129">
            <v>19817.768559176599</v>
          </cell>
          <cell r="EN129">
            <v>15869.313865587374</v>
          </cell>
          <cell r="EO129">
            <v>13316.134434573789</v>
          </cell>
          <cell r="EP129">
            <v>8756.4796817470342</v>
          </cell>
          <cell r="EQ129">
            <v>13141.359149517528</v>
          </cell>
          <cell r="ER129">
            <v>6184.7493923335205</v>
          </cell>
          <cell r="ES129">
            <v>16191.765734392411</v>
          </cell>
          <cell r="ET129">
            <v>25393.422883498501</v>
          </cell>
          <cell r="EU129">
            <v>29501.684803384869</v>
          </cell>
          <cell r="EV129">
            <v>22449.881170498309</v>
          </cell>
          <cell r="EW129">
            <v>22847.342067690155</v>
          </cell>
          <cell r="EX129">
            <v>20829.693534231123</v>
          </cell>
          <cell r="EY129">
            <v>22585.915441434929</v>
          </cell>
          <cell r="EZ129">
            <v>18493.740016255244</v>
          </cell>
          <cell r="FA129">
            <v>15927.60946924135</v>
          </cell>
          <cell r="FB129">
            <v>11160.169482015088</v>
          </cell>
          <cell r="FC129">
            <v>15755.871105534025</v>
          </cell>
          <cell r="FD129">
            <v>8503.1572661063619</v>
          </cell>
          <cell r="FE129">
            <v>16218.997513267022</v>
          </cell>
          <cell r="FF129">
            <v>25630.981459984519</v>
          </cell>
          <cell r="FG129">
            <v>29861.983783350894</v>
          </cell>
          <cell r="FH129">
            <v>22662.447515019678</v>
          </cell>
          <cell r="FI129">
            <v>23072.173028773446</v>
          </cell>
          <cell r="FJ129">
            <v>21015.977716681438</v>
          </cell>
          <cell r="FK129">
            <v>22806.647475959104</v>
          </cell>
          <cell r="FL129">
            <v>18565.187974985151</v>
          </cell>
          <cell r="FM129">
            <v>15986.981113167629</v>
          </cell>
          <cell r="FN129">
            <v>11004.0949303823</v>
          </cell>
          <cell r="FO129">
            <v>15818.548208660639</v>
          </cell>
          <cell r="FP129">
            <v>8259.0883460016266</v>
          </cell>
          <cell r="FQ129">
            <v>16238.54209858425</v>
          </cell>
          <cell r="FR129">
            <v>25865.859484985449</v>
          </cell>
          <cell r="FS129">
            <v>30224.03644080105</v>
          </cell>
          <cell r="FT129">
            <v>24725.441764204326</v>
          </cell>
          <cell r="FU129">
            <v>25147.841281687404</v>
          </cell>
          <cell r="FV129">
            <v>23052.371820052587</v>
          </cell>
          <cell r="FW129">
            <v>24877.718540061778</v>
          </cell>
        </row>
        <row r="130">
          <cell r="B130" t="str">
            <v>Co 123</v>
          </cell>
          <cell r="BH130">
            <v>1038.3599999999999</v>
          </cell>
          <cell r="BI130">
            <v>8522.5</v>
          </cell>
          <cell r="BJ130">
            <v>17122.009999999998</v>
          </cell>
          <cell r="BK130">
            <v>9854.43</v>
          </cell>
          <cell r="BL130">
            <v>16551.68</v>
          </cell>
          <cell r="BM130">
            <v>15699.06</v>
          </cell>
          <cell r="BN130">
            <v>17002.68</v>
          </cell>
          <cell r="BO130">
            <v>20651.218291838362</v>
          </cell>
          <cell r="BP130">
            <v>18116.302958331031</v>
          </cell>
          <cell r="BQ130">
            <v>21495.766330340462</v>
          </cell>
          <cell r="BR130">
            <v>18416.517574840829</v>
          </cell>
          <cell r="BS130">
            <v>18393.197443594247</v>
          </cell>
          <cell r="BT130">
            <v>16831.092657518122</v>
          </cell>
          <cell r="BU130">
            <v>8275.7994629027235</v>
          </cell>
          <cell r="BV130">
            <v>16890.858493606414</v>
          </cell>
          <cell r="BW130">
            <v>9600.0492529970525</v>
          </cell>
          <cell r="BX130">
            <v>16347.38185497729</v>
          </cell>
          <cell r="BY130">
            <v>15487.271646787378</v>
          </cell>
          <cell r="BZ130">
            <v>16829.316298872476</v>
          </cell>
          <cell r="CA130">
            <v>20567.148183450292</v>
          </cell>
          <cell r="CB130">
            <v>18035.719881836234</v>
          </cell>
          <cell r="CC130">
            <v>21411.083250813106</v>
          </cell>
          <cell r="CD130">
            <v>18324.832167120701</v>
          </cell>
          <cell r="CE130">
            <v>18364.336027028541</v>
          </cell>
          <cell r="CF130">
            <v>16584.804229697078</v>
          </cell>
          <cell r="CG130">
            <v>7928.297297602614</v>
          </cell>
          <cell r="CH130">
            <v>16559.854993582441</v>
          </cell>
          <cell r="CI130">
            <v>9244.8481490966733</v>
          </cell>
          <cell r="CJ130">
            <v>16044.241431713459</v>
          </cell>
          <cell r="CK130">
            <v>15176.144006318314</v>
          </cell>
          <cell r="CL130">
            <v>16558.240729759484</v>
          </cell>
          <cell r="CM130">
            <v>20384.160589620456</v>
          </cell>
          <cell r="CN130">
            <v>18684.062201661498</v>
          </cell>
          <cell r="CO130">
            <v>22054.916075414843</v>
          </cell>
          <cell r="CP130">
            <v>18961.975873938543</v>
          </cell>
          <cell r="CQ130">
            <v>19065.991796684517</v>
          </cell>
          <cell r="CR130">
            <v>17662.592992606635</v>
          </cell>
          <cell r="CS130">
            <v>8798.4509797116843</v>
          </cell>
          <cell r="CT130">
            <v>17607.978953636652</v>
          </cell>
          <cell r="CU130">
            <v>10138.69479269458</v>
          </cell>
          <cell r="CV130">
            <v>17091.627523053296</v>
          </cell>
          <cell r="CW130">
            <v>16203.754610905022</v>
          </cell>
          <cell r="CX130">
            <v>17626.921792788977</v>
          </cell>
          <cell r="CY130">
            <v>21556.706696051482</v>
          </cell>
          <cell r="CZ130">
            <v>18997.431102768831</v>
          </cell>
          <cell r="DA130">
            <v>22433.650946915928</v>
          </cell>
          <cell r="DB130">
            <v>19277.063167416549</v>
          </cell>
          <cell r="DC130">
            <v>19318.698300047457</v>
          </cell>
          <cell r="DD130">
            <v>17934.700755211503</v>
          </cell>
          <cell r="DE130">
            <v>8857.2479949191238</v>
          </cell>
          <cell r="DF130">
            <v>17848.950882339748</v>
          </cell>
          <cell r="DG130">
            <v>10221.579020381974</v>
          </cell>
          <cell r="DH130">
            <v>17332.132052310604</v>
          </cell>
          <cell r="DI130">
            <v>16423.53415133767</v>
          </cell>
          <cell r="DJ130">
            <v>17889.478206509753</v>
          </cell>
          <cell r="DK130">
            <v>21926.44613481671</v>
          </cell>
          <cell r="DL130">
            <v>19315.03582293207</v>
          </cell>
          <cell r="DM130">
            <v>22818.883660642798</v>
          </cell>
          <cell r="DN130">
            <v>19596.311957361017</v>
          </cell>
          <cell r="DO130">
            <v>19639.618334542502</v>
          </cell>
          <cell r="DP130">
            <v>18209.71321061096</v>
          </cell>
          <cell r="DQ130">
            <v>8914.0775703607142</v>
          </cell>
          <cell r="DR130">
            <v>18091.306408154829</v>
          </cell>
          <cell r="DS130">
            <v>10302.893142341538</v>
          </cell>
          <cell r="DT130">
            <v>17574.306772826563</v>
          </cell>
          <cell r="DU130">
            <v>16644.945943050825</v>
          </cell>
          <cell r="DV130">
            <v>18154.484928454418</v>
          </cell>
          <cell r="DW130">
            <v>22301.994747314573</v>
          </cell>
          <cell r="DX130">
            <v>19637.897808840644</v>
          </cell>
          <cell r="DY130">
            <v>23210.173578294183</v>
          </cell>
          <cell r="DZ130">
            <v>19920.728076257321</v>
          </cell>
          <cell r="EA130">
            <v>19965.246216353102</v>
          </cell>
          <cell r="EB130">
            <v>18488.078676695422</v>
          </cell>
          <cell r="EC130">
            <v>8968.5522076431571</v>
          </cell>
          <cell r="ED130">
            <v>18335.430627693597</v>
          </cell>
          <cell r="EE130">
            <v>10382.045377713494</v>
          </cell>
          <cell r="EF130">
            <v>17818.550847391358</v>
          </cell>
          <cell r="EG130">
            <v>16867.480362335245</v>
          </cell>
          <cell r="EH130">
            <v>18422.366594487907</v>
          </cell>
          <cell r="EI130">
            <v>22682.961031991421</v>
          </cell>
          <cell r="EJ130">
            <v>19965.564071054796</v>
          </cell>
          <cell r="EK130">
            <v>23607.140086230662</v>
          </cell>
          <cell r="EL130">
            <v>20249.860848062992</v>
          </cell>
          <cell r="EM130">
            <v>20295.172789379882</v>
          </cell>
          <cell r="EN130">
            <v>18769.554165743502</v>
          </cell>
          <cell r="EO130">
            <v>9020.3112085861067</v>
          </cell>
          <cell r="EP130">
            <v>18581.024959181661</v>
          </cell>
          <cell r="EQ130">
            <v>10459.323589837</v>
          </cell>
          <cell r="ER130">
            <v>18064.578034608494</v>
          </cell>
          <cell r="ES130">
            <v>17091.502533501134</v>
          </cell>
          <cell r="ET130">
            <v>18692.866561693045</v>
          </cell>
          <cell r="EU130">
            <v>23070.338665195828</v>
          </cell>
          <cell r="EV130">
            <v>20298.082795265887</v>
          </cell>
          <cell r="EW130">
            <v>24010.764709214367</v>
          </cell>
          <cell r="EX130">
            <v>20583.749287964314</v>
          </cell>
          <cell r="EY130">
            <v>20630.356279475847</v>
          </cell>
          <cell r="EZ130">
            <v>19054.127144585924</v>
          </cell>
          <cell r="FA130">
            <v>9069.6214738337148</v>
          </cell>
          <cell r="FB130">
            <v>18828.014956108862</v>
          </cell>
          <cell r="FC130">
            <v>10534.351989543713</v>
          </cell>
          <cell r="FD130">
            <v>18312.33387706579</v>
          </cell>
          <cell r="FE130">
            <v>17316.725580726419</v>
          </cell>
          <cell r="FF130">
            <v>18965.956933019508</v>
          </cell>
          <cell r="FG130">
            <v>23463.722748647415</v>
          </cell>
          <cell r="FH130">
            <v>20635.499316992787</v>
          </cell>
          <cell r="FI130">
            <v>24420.651660926684</v>
          </cell>
          <cell r="FJ130">
            <v>20922.42434936716</v>
          </cell>
          <cell r="FK130">
            <v>20970.361732709702</v>
          </cell>
          <cell r="FL130">
            <v>19341.784231167891</v>
          </cell>
          <cell r="FM130">
            <v>9116.0996894135496</v>
          </cell>
          <cell r="FN130">
            <v>19076.31904363419</v>
          </cell>
          <cell r="FO130">
            <v>10606.974058614924</v>
          </cell>
          <cell r="FP130">
            <v>18561.754390619273</v>
          </cell>
          <cell r="FQ130">
            <v>17543.06592017605</v>
          </cell>
          <cell r="FR130">
            <v>19241.600408159557</v>
          </cell>
          <cell r="FS130">
            <v>23863.17626746594</v>
          </cell>
          <cell r="FT130">
            <v>20977.845682114646</v>
          </cell>
          <cell r="FU130">
            <v>24836.872630383081</v>
          </cell>
          <cell r="FV130">
            <v>21265.927334079486</v>
          </cell>
          <cell r="FW130">
            <v>21315.238447465155</v>
          </cell>
        </row>
        <row r="131">
          <cell r="B131" t="str">
            <v>Co 124</v>
          </cell>
          <cell r="BH131">
            <v>2989.59</v>
          </cell>
          <cell r="BI131">
            <v>2422.08</v>
          </cell>
          <cell r="BJ131">
            <v>3128.14</v>
          </cell>
          <cell r="BK131">
            <v>2812.46</v>
          </cell>
          <cell r="BL131">
            <v>6323.94</v>
          </cell>
          <cell r="BM131">
            <v>3949.63</v>
          </cell>
          <cell r="BN131">
            <v>6096.35</v>
          </cell>
          <cell r="BO131">
            <v>644.37958691396307</v>
          </cell>
          <cell r="BP131">
            <v>-171.91363320266828</v>
          </cell>
          <cell r="BQ131">
            <v>-1746.7762839495554</v>
          </cell>
          <cell r="BR131">
            <v>-288.58902524543009</v>
          </cell>
          <cell r="BS131">
            <v>417.85947602467058</v>
          </cell>
          <cell r="BT131">
            <v>2933.0311991817143</v>
          </cell>
          <cell r="BU131">
            <v>2331.9482437666675</v>
          </cell>
          <cell r="BV131">
            <v>3030.6319946720141</v>
          </cell>
          <cell r="BW131">
            <v>2744.8395200961377</v>
          </cell>
          <cell r="BX131">
            <v>6250.485645685354</v>
          </cell>
          <cell r="BY131">
            <v>3861.7742950816391</v>
          </cell>
          <cell r="BZ131">
            <v>5998.4254046804872</v>
          </cell>
          <cell r="CA131">
            <v>405.35121881410669</v>
          </cell>
          <cell r="CB131">
            <v>-418.14841467153747</v>
          </cell>
          <cell r="CC131">
            <v>-1990.597048316502</v>
          </cell>
          <cell r="CD131">
            <v>-524.47606959561745</v>
          </cell>
          <cell r="CE131">
            <v>5470.0964206132358</v>
          </cell>
          <cell r="CF131">
            <v>8042.0886966924472</v>
          </cell>
          <cell r="CG131">
            <v>7406.866230695563</v>
          </cell>
          <cell r="CH131">
            <v>8097.6397458382489</v>
          </cell>
          <cell r="CI131">
            <v>7842.8303176264562</v>
          </cell>
          <cell r="CJ131">
            <v>11342.903915046398</v>
          </cell>
          <cell r="CK131">
            <v>8939.0472164299372</v>
          </cell>
          <cell r="CL131">
            <v>11065.762872351963</v>
          </cell>
          <cell r="CM131">
            <v>5323.9895865612289</v>
          </cell>
          <cell r="CN131">
            <v>4488.1890249509524</v>
          </cell>
          <cell r="CO131">
            <v>2919.2310143163559</v>
          </cell>
          <cell r="CP131">
            <v>4392.6697290827506</v>
          </cell>
          <cell r="CQ131">
            <v>5135.9041443229544</v>
          </cell>
          <cell r="CR131">
            <v>8137.5396272482867</v>
          </cell>
          <cell r="CS131">
            <v>7477.5636411558517</v>
          </cell>
          <cell r="CT131">
            <v>8179.7669675923353</v>
          </cell>
          <cell r="CU131">
            <v>7930.5049591170527</v>
          </cell>
          <cell r="CV131">
            <v>11498.342718666809</v>
          </cell>
          <cell r="CW131">
            <v>9041.5364854263389</v>
          </cell>
          <cell r="CX131">
            <v>11207.051406282815</v>
          </cell>
          <cell r="CY131">
            <v>5297.4660829628192</v>
          </cell>
          <cell r="CZ131">
            <v>4440.7387311864368</v>
          </cell>
          <cell r="DA131">
            <v>2840.914628047698</v>
          </cell>
          <cell r="DB131">
            <v>4347.0205493815774</v>
          </cell>
          <cell r="DC131">
            <v>5048.3661345486544</v>
          </cell>
          <cell r="DD131">
            <v>8232.8087541283348</v>
          </cell>
          <cell r="DE131">
            <v>7547.7106190440363</v>
          </cell>
          <cell r="DF131">
            <v>8261.0129149110326</v>
          </cell>
          <cell r="DG131">
            <v>8017.9581546568734</v>
          </cell>
          <cell r="DH131">
            <v>11655.102552373392</v>
          </cell>
          <cell r="DI131">
            <v>10810.326521093724</v>
          </cell>
          <cell r="DJ131">
            <v>17325.832493484308</v>
          </cell>
          <cell r="DK131">
            <v>11242.866834057213</v>
          </cell>
          <cell r="DL131">
            <v>10365.150562730805</v>
          </cell>
          <cell r="DM131">
            <v>8734.3931842943548</v>
          </cell>
          <cell r="DN131">
            <v>10272.905247130531</v>
          </cell>
          <cell r="DO131">
            <v>10985.242593544168</v>
          </cell>
          <cell r="DP131">
            <v>14305.021321054532</v>
          </cell>
          <cell r="DQ131">
            <v>13593.46862033453</v>
          </cell>
          <cell r="DR131">
            <v>14318.47621436774</v>
          </cell>
          <cell r="DS131">
            <v>14081.61577423547</v>
          </cell>
          <cell r="DT131">
            <v>17789.614754946117</v>
          </cell>
          <cell r="DU131">
            <v>15272.521887284001</v>
          </cell>
          <cell r="DV131">
            <v>17587.692745582415</v>
          </cell>
          <cell r="DW131">
            <v>11327.080222579709</v>
          </cell>
          <cell r="DX131">
            <v>10426.849159701116</v>
          </cell>
          <cell r="DY131">
            <v>8765.0394857938973</v>
          </cell>
          <cell r="DZ131">
            <v>10337.190268033497</v>
          </cell>
          <cell r="EA131">
            <v>11059.665931565756</v>
          </cell>
          <cell r="EB131">
            <v>14519.991088644078</v>
          </cell>
          <cell r="EC131">
            <v>13781.311666891919</v>
          </cell>
          <cell r="ED131">
            <v>14517.941016882551</v>
          </cell>
          <cell r="EE131">
            <v>14287.973273768899</v>
          </cell>
          <cell r="EF131">
            <v>18067.72948399141</v>
          </cell>
          <cell r="EG131">
            <v>15495.427530949544</v>
          </cell>
          <cell r="EH131">
            <v>17852.588254741771</v>
          </cell>
          <cell r="EI131">
            <v>11408.966871964483</v>
          </cell>
          <cell r="EJ131">
            <v>10486.126933301302</v>
          </cell>
          <cell r="EK131">
            <v>8791.7371339478123</v>
          </cell>
          <cell r="EL131">
            <v>10398.736171176799</v>
          </cell>
          <cell r="EM131">
            <v>11131.92945538708</v>
          </cell>
          <cell r="EN131">
            <v>16403.890635709584</v>
          </cell>
          <cell r="EO131">
            <v>15637.156668580585</v>
          </cell>
          <cell r="EP131">
            <v>16385.342736504626</v>
          </cell>
          <cell r="EQ131">
            <v>16162.9628898335</v>
          </cell>
          <cell r="ER131">
            <v>20016.07170919804</v>
          </cell>
          <cell r="ES131">
            <v>17387.077468088944</v>
          </cell>
          <cell r="ET131">
            <v>19786.939339387092</v>
          </cell>
          <cell r="EU131">
            <v>13154.585653878541</v>
          </cell>
          <cell r="EV131">
            <v>12208.987862644435</v>
          </cell>
          <cell r="EW131">
            <v>10481.871069171626</v>
          </cell>
          <cell r="EX131">
            <v>12124.032326333807</v>
          </cell>
          <cell r="EY131">
            <v>12868.046015360032</v>
          </cell>
          <cell r="EZ131">
            <v>16673.164411191989</v>
          </cell>
          <cell r="FA131">
            <v>15877.621568067094</v>
          </cell>
          <cell r="FB131">
            <v>16637.728340864815</v>
          </cell>
          <cell r="FC131">
            <v>16423.225237729624</v>
          </cell>
          <cell r="FD131">
            <v>20351.088326180427</v>
          </cell>
          <cell r="FE131">
            <v>17663.909638568606</v>
          </cell>
          <cell r="FF131">
            <v>20107.394789006245</v>
          </cell>
          <cell r="FG131">
            <v>13281.323124577833</v>
          </cell>
          <cell r="FH131">
            <v>12311.908339639896</v>
          </cell>
          <cell r="FI131">
            <v>10551.440001706094</v>
          </cell>
          <cell r="FJ131">
            <v>12229.554906678979</v>
          </cell>
          <cell r="FK131">
            <v>12984.48825678824</v>
          </cell>
          <cell r="FL131">
            <v>16946.378543862913</v>
          </cell>
          <cell r="FM131">
            <v>16120.82262062806</v>
          </cell>
          <cell r="FN131">
            <v>16892.995518795447</v>
          </cell>
          <cell r="FO131">
            <v>16686.900914845828</v>
          </cell>
          <cell r="FP131">
            <v>20690.941748495999</v>
          </cell>
          <cell r="FQ131">
            <v>17944.46261650071</v>
          </cell>
          <cell r="FR131">
            <v>20432.095476620056</v>
          </cell>
          <cell r="FS131">
            <v>13406.705420217124</v>
          </cell>
          <cell r="FT131">
            <v>12412.846579326049</v>
          </cell>
          <cell r="FU131">
            <v>10618.402258992255</v>
          </cell>
          <cell r="FV131">
            <v>12333.282000701904</v>
          </cell>
          <cell r="FW131">
            <v>13099.238565742493</v>
          </cell>
        </row>
        <row r="132">
          <cell r="B132" t="str">
            <v>Co 125</v>
          </cell>
          <cell r="BH132">
            <v>-268.37</v>
          </cell>
          <cell r="BI132">
            <v>-539.32000000000005</v>
          </cell>
          <cell r="BJ132">
            <v>-2203.2199999999998</v>
          </cell>
          <cell r="BK132">
            <v>127.82</v>
          </cell>
          <cell r="BL132">
            <v>79.249999999999545</v>
          </cell>
          <cell r="BM132">
            <v>453.51000000000067</v>
          </cell>
          <cell r="BN132">
            <v>922.75000000000091</v>
          </cell>
          <cell r="BO132">
            <v>237.59961025731764</v>
          </cell>
          <cell r="BP132">
            <v>-2702.0780936565852</v>
          </cell>
          <cell r="BQ132">
            <v>-2562.4932308331499</v>
          </cell>
          <cell r="BR132">
            <v>-1893.4543210515512</v>
          </cell>
          <cell r="BS132">
            <v>-1102.0946408270065</v>
          </cell>
          <cell r="BT132">
            <v>-319.86030735102804</v>
          </cell>
          <cell r="BU132">
            <v>-604.19531216995347</v>
          </cell>
          <cell r="BV132">
            <v>-2258.5995747444517</v>
          </cell>
          <cell r="BW132">
            <v>87.319178573001409</v>
          </cell>
          <cell r="BX132">
            <v>38.073290663390708</v>
          </cell>
          <cell r="BY132">
            <v>420.66779062893329</v>
          </cell>
          <cell r="BZ132">
            <v>873.86048083356809</v>
          </cell>
          <cell r="CA132">
            <v>174.60283493167435</v>
          </cell>
          <cell r="CB132">
            <v>-2820.4244721108944</v>
          </cell>
          <cell r="CC132">
            <v>-2680.2098811821006</v>
          </cell>
          <cell r="CD132">
            <v>-2013.7834391675433</v>
          </cell>
          <cell r="CE132">
            <v>825.41406839122919</v>
          </cell>
          <cell r="CF132">
            <v>1537.8961378202312</v>
          </cell>
          <cell r="CG132">
            <v>1239.9056590303708</v>
          </cell>
          <cell r="CH132">
            <v>-404.58509153639261</v>
          </cell>
          <cell r="CI132">
            <v>1956.5254645745572</v>
          </cell>
          <cell r="CJ132">
            <v>1906.7130815674345</v>
          </cell>
          <cell r="CK132">
            <v>2298.023157034404</v>
          </cell>
          <cell r="CL132">
            <v>2734.8165811384633</v>
          </cell>
          <cell r="CM132">
            <v>2019.0377470005506</v>
          </cell>
          <cell r="CN132">
            <v>-1036.2750448095685</v>
          </cell>
          <cell r="CO132">
            <v>-895.26125820338348</v>
          </cell>
          <cell r="CP132">
            <v>-231.3841869862008</v>
          </cell>
          <cell r="CQ132">
            <v>681.80338276515249</v>
          </cell>
          <cell r="CR132">
            <v>1514.4449783834498</v>
          </cell>
          <cell r="CS132">
            <v>1205.810477540268</v>
          </cell>
          <cell r="CT132">
            <v>-468.16208977664428</v>
          </cell>
          <cell r="CU132">
            <v>1945.3813852974554</v>
          </cell>
          <cell r="CV132">
            <v>1894.3832782295267</v>
          </cell>
          <cell r="CW132">
            <v>2296.5160891415835</v>
          </cell>
          <cell r="CX132">
            <v>2736.4189925213568</v>
          </cell>
          <cell r="CY132">
            <v>1999.013748691973</v>
          </cell>
          <cell r="CZ132">
            <v>-1138.0943198215364</v>
          </cell>
          <cell r="DA132">
            <v>-993.97866347368927</v>
          </cell>
          <cell r="DB132">
            <v>-317.19792939677336</v>
          </cell>
          <cell r="DC132">
            <v>595.13821931328312</v>
          </cell>
          <cell r="DD132">
            <v>1488.9761792251547</v>
          </cell>
          <cell r="DE132">
            <v>1169.3440401462149</v>
          </cell>
          <cell r="DF132">
            <v>-534.36888445759632</v>
          </cell>
          <cell r="DG132">
            <v>1932.5830312658236</v>
          </cell>
          <cell r="DH132">
            <v>1880.3691982891778</v>
          </cell>
          <cell r="DI132">
            <v>8513.2093217329548</v>
          </cell>
          <cell r="DJ132">
            <v>8956.3427684509406</v>
          </cell>
          <cell r="DK132">
            <v>8196.5184702572333</v>
          </cell>
          <cell r="DL132">
            <v>4975.3583924762879</v>
          </cell>
          <cell r="DM132">
            <v>5122.6456699705432</v>
          </cell>
          <cell r="DN132">
            <v>5812.0461394735921</v>
          </cell>
          <cell r="DO132">
            <v>6760.4057338886623</v>
          </cell>
          <cell r="DP132">
            <v>7680.9791879360755</v>
          </cell>
          <cell r="DQ132">
            <v>7349.9852775548998</v>
          </cell>
          <cell r="DR132">
            <v>5615.8012120030671</v>
          </cell>
          <cell r="DS132">
            <v>8137.6313787803565</v>
          </cell>
          <cell r="DT132">
            <v>8084.172014051137</v>
          </cell>
          <cell r="DU132">
            <v>8633.2688676294929</v>
          </cell>
          <cell r="DV132">
            <v>9079.2850046406493</v>
          </cell>
          <cell r="DW132">
            <v>8296.6954984072399</v>
          </cell>
          <cell r="DX132">
            <v>4989.1618888383182</v>
          </cell>
          <cell r="DY132">
            <v>5139.6928650793143</v>
          </cell>
          <cell r="DZ132">
            <v>5841.9376035702644</v>
          </cell>
          <cell r="EA132">
            <v>6827.5738743993934</v>
          </cell>
          <cell r="EB132">
            <v>7775.5996692376466</v>
          </cell>
          <cell r="EC132">
            <v>7433.0831985848581</v>
          </cell>
          <cell r="ED132">
            <v>5667.7104502748734</v>
          </cell>
          <cell r="EE132">
            <v>8245.6838194298216</v>
          </cell>
          <cell r="EF132">
            <v>8190.9467655689205</v>
          </cell>
          <cell r="EG132">
            <v>8754.5143223212017</v>
          </cell>
          <cell r="EH132">
            <v>9203.075577658954</v>
          </cell>
          <cell r="EI132">
            <v>8397.1211487742767</v>
          </cell>
          <cell r="EJ132">
            <v>5000.8272768496045</v>
          </cell>
          <cell r="EK132">
            <v>5155.1315875942837</v>
          </cell>
          <cell r="EL132">
            <v>5869.9958157448491</v>
          </cell>
          <cell r="EM132">
            <v>8560.8684803263532</v>
          </cell>
          <cell r="EN132">
            <v>9537.082838808743</v>
          </cell>
          <cell r="EO132">
            <v>9182.4328730274174</v>
          </cell>
          <cell r="EP132">
            <v>7385.5867977880789</v>
          </cell>
          <cell r="EQ132">
            <v>10020.995980824446</v>
          </cell>
          <cell r="ER132">
            <v>9965.1582400261268</v>
          </cell>
          <cell r="ES132">
            <v>10543.148649716124</v>
          </cell>
          <cell r="ET132">
            <v>10994.348079710313</v>
          </cell>
          <cell r="EU132">
            <v>10164.414249252975</v>
          </cell>
          <cell r="EV132">
            <v>6677.3471659748629</v>
          </cell>
          <cell r="EW132">
            <v>6834.589651914951</v>
          </cell>
          <cell r="EX132">
            <v>7562.7755568912044</v>
          </cell>
          <cell r="EY132">
            <v>8676.8886002273593</v>
          </cell>
          <cell r="EZ132">
            <v>9682.2528982536569</v>
          </cell>
          <cell r="FA132">
            <v>9314.8631053327445</v>
          </cell>
          <cell r="FB132">
            <v>7486.0294771862627</v>
          </cell>
          <cell r="FC132">
            <v>10180.402593504201</v>
          </cell>
          <cell r="FD132">
            <v>10123.013123157365</v>
          </cell>
          <cell r="FE132">
            <v>10716.037053460735</v>
          </cell>
          <cell r="FF132">
            <v>11169.736244591861</v>
          </cell>
          <cell r="FG132">
            <v>10315.617564951062</v>
          </cell>
          <cell r="FH132">
            <v>6734.3721259026033</v>
          </cell>
          <cell r="FI132">
            <v>6895.0810616103063</v>
          </cell>
          <cell r="FJ132">
            <v>7636.8231846442031</v>
          </cell>
          <cell r="FK132">
            <v>8794.1484652421786</v>
          </cell>
          <cell r="FL132">
            <v>9828.8099641233603</v>
          </cell>
          <cell r="FM132">
            <v>9448.4769991818212</v>
          </cell>
          <cell r="FN132">
            <v>7587.332162238923</v>
          </cell>
          <cell r="FO132">
            <v>10341.6198846486</v>
          </cell>
          <cell r="FP132">
            <v>10282.853688118244</v>
          </cell>
          <cell r="FQ132">
            <v>10891.313446483666</v>
          </cell>
          <cell r="FR132">
            <v>11347.56500567601</v>
          </cell>
          <cell r="FS132">
            <v>10467.969411611717</v>
          </cell>
          <cell r="FT132">
            <v>6790.3903141205046</v>
          </cell>
          <cell r="FU132">
            <v>6955.0648508231534</v>
          </cell>
          <cell r="FV132">
            <v>7710.6013729382048</v>
          </cell>
          <cell r="FW132">
            <v>8911.7601018909809</v>
          </cell>
        </row>
        <row r="133">
          <cell r="B133" t="str">
            <v>Co 126</v>
          </cell>
          <cell r="BH133">
            <v>420.88</v>
          </cell>
          <cell r="BI133">
            <v>-176.74</v>
          </cell>
          <cell r="BJ133">
            <v>-142.19999999999999</v>
          </cell>
          <cell r="BK133">
            <v>1736.67</v>
          </cell>
          <cell r="BL133">
            <v>815.19000000000051</v>
          </cell>
          <cell r="BM133">
            <v>664.43</v>
          </cell>
          <cell r="BN133">
            <v>637.45000000000005</v>
          </cell>
          <cell r="BO133">
            <v>555.30212804845701</v>
          </cell>
          <cell r="BP133">
            <v>466.43881240485825</v>
          </cell>
          <cell r="BQ133">
            <v>305.76960358849942</v>
          </cell>
          <cell r="BR133">
            <v>495.84329309919895</v>
          </cell>
          <cell r="BS133">
            <v>774.15832580170877</v>
          </cell>
          <cell r="BT133">
            <v>397.32003042019824</v>
          </cell>
          <cell r="BU133">
            <v>-215.28465299353684</v>
          </cell>
          <cell r="BV133">
            <v>-174.16743683942718</v>
          </cell>
          <cell r="BW133">
            <v>1743.4014728360457</v>
          </cell>
          <cell r="BX133">
            <v>791.71609068572729</v>
          </cell>
          <cell r="BY133">
            <v>611.21266946159767</v>
          </cell>
          <cell r="BZ133">
            <v>593.25349332078895</v>
          </cell>
          <cell r="CA133">
            <v>524.05813603661045</v>
          </cell>
          <cell r="CB133">
            <v>436.37622743893621</v>
          </cell>
          <cell r="CC133">
            <v>275.62603139414614</v>
          </cell>
          <cell r="CD133">
            <v>467.72386920237182</v>
          </cell>
          <cell r="CE133">
            <v>757.93550082680986</v>
          </cell>
          <cell r="CF133">
            <v>354.8083365769603</v>
          </cell>
          <cell r="CG133">
            <v>-273.18462799949043</v>
          </cell>
          <cell r="CH133">
            <v>-225.24629849785811</v>
          </cell>
          <cell r="CI133">
            <v>1732.2289699910193</v>
          </cell>
          <cell r="CJ133">
            <v>749.47725988903676</v>
          </cell>
          <cell r="CK133">
            <v>538.38380801186122</v>
          </cell>
          <cell r="CL133">
            <v>529.7612238043198</v>
          </cell>
          <cell r="CM133">
            <v>473.30888708135876</v>
          </cell>
          <cell r="CN133">
            <v>385.70746133478292</v>
          </cell>
          <cell r="CO133">
            <v>225.43604394137014</v>
          </cell>
          <cell r="CP133">
            <v>418.87027788349883</v>
          </cell>
          <cell r="CQ133">
            <v>721.17178680646748</v>
          </cell>
          <cell r="CR133">
            <v>346.78973367184358</v>
          </cell>
          <cell r="CS133">
            <v>-299.04492293552585</v>
          </cell>
          <cell r="CT133">
            <v>-247.80436707951981</v>
          </cell>
          <cell r="CU133">
            <v>1762.5231312259245</v>
          </cell>
          <cell r="CV133">
            <v>749.45204600747866</v>
          </cell>
          <cell r="CW133">
            <v>523.63562232741015</v>
          </cell>
          <cell r="CX133">
            <v>518.04756812855703</v>
          </cell>
          <cell r="CY133">
            <v>464.27011755502281</v>
          </cell>
          <cell r="CZ133">
            <v>374.94744372798527</v>
          </cell>
          <cell r="DA133">
            <v>211.43722011995396</v>
          </cell>
          <cell r="DB133">
            <v>409.38213615771701</v>
          </cell>
          <cell r="DC133">
            <v>705.12194293420998</v>
          </cell>
          <cell r="DD133">
            <v>338.18578920914229</v>
          </cell>
          <cell r="DE133">
            <v>-326.00592508682666</v>
          </cell>
          <cell r="DF133">
            <v>-271.32717971684383</v>
          </cell>
          <cell r="DG133">
            <v>1793.3205741350637</v>
          </cell>
          <cell r="DH133">
            <v>749.00358280494311</v>
          </cell>
          <cell r="DI133">
            <v>507.85489097705204</v>
          </cell>
          <cell r="DJ133">
            <v>505.45825452979807</v>
          </cell>
          <cell r="DK133">
            <v>454.55428491718112</v>
          </cell>
          <cell r="DL133">
            <v>363.95849941027427</v>
          </cell>
          <cell r="DM133">
            <v>196.66333674981342</v>
          </cell>
          <cell r="DN133">
            <v>399.22911676579884</v>
          </cell>
          <cell r="DO133">
            <v>700.81447192739097</v>
          </cell>
          <cell r="DP133">
            <v>328.97147932151347</v>
          </cell>
          <cell r="DQ133">
            <v>-354.10744979753235</v>
          </cell>
          <cell r="DR133">
            <v>-295.84935780413412</v>
          </cell>
          <cell r="DS133">
            <v>1824.627989203289</v>
          </cell>
          <cell r="DT133">
            <v>748.11076857720445</v>
          </cell>
          <cell r="DU133">
            <v>490.99797481358428</v>
          </cell>
          <cell r="DV133">
            <v>491.95576433256156</v>
          </cell>
          <cell r="DW133">
            <v>444.60092325938535</v>
          </cell>
          <cell r="DX133">
            <v>351.73292470780416</v>
          </cell>
          <cell r="DY133">
            <v>181.0829605820004</v>
          </cell>
          <cell r="DZ133">
            <v>388.38120086058711</v>
          </cell>
          <cell r="EA133">
            <v>695.92674206636912</v>
          </cell>
          <cell r="EB133">
            <v>319.12117201749902</v>
          </cell>
          <cell r="EC133">
            <v>-383.39145321286105</v>
          </cell>
          <cell r="ED133">
            <v>-321.40771571184837</v>
          </cell>
          <cell r="EE133">
            <v>1856.4523331218406</v>
          </cell>
          <cell r="EF133">
            <v>746.75103859501928</v>
          </cell>
          <cell r="EG133">
            <v>473.02084347631808</v>
          </cell>
          <cell r="EH133">
            <v>477.7164651171438</v>
          </cell>
          <cell r="EI133">
            <v>433.42785579911242</v>
          </cell>
          <cell r="EJ133">
            <v>338.73543561078577</v>
          </cell>
          <cell r="EK133">
            <v>164.66423516019995</v>
          </cell>
          <cell r="EL133">
            <v>376.80942307068449</v>
          </cell>
          <cell r="EM133">
            <v>5215.1132633074158</v>
          </cell>
          <cell r="EN133">
            <v>4833.2894672806551</v>
          </cell>
          <cell r="EO133">
            <v>4110.7816666060471</v>
          </cell>
          <cell r="EP133">
            <v>4176.642078717914</v>
          </cell>
          <cell r="EQ133">
            <v>6413.481171290674</v>
          </cell>
          <cell r="ER133">
            <v>5269.7918073643523</v>
          </cell>
          <cell r="ES133">
            <v>4978.7670289467906</v>
          </cell>
          <cell r="ET133">
            <v>4986.946350168856</v>
          </cell>
          <cell r="EU133">
            <v>4946.1688421390136</v>
          </cell>
          <cell r="EV133">
            <v>4849.6162454703463</v>
          </cell>
          <cell r="EW133">
            <v>4672.0539073018817</v>
          </cell>
          <cell r="EX133">
            <v>4889.164832276163</v>
          </cell>
          <cell r="EY133">
            <v>5280.9581017125247</v>
          </cell>
          <cell r="EZ133">
            <v>4894.0604444374312</v>
          </cell>
          <cell r="FA133">
            <v>4150.979119962768</v>
          </cell>
          <cell r="FB133">
            <v>4220.8729227491021</v>
          </cell>
          <cell r="FC133">
            <v>6518.5370368574113</v>
          </cell>
          <cell r="FD133">
            <v>5339.3963597702641</v>
          </cell>
          <cell r="FE133">
            <v>5030.3774032802239</v>
          </cell>
          <cell r="FF133">
            <v>5042.4374916388906</v>
          </cell>
          <cell r="FG133">
            <v>5005.4026074580288</v>
          </cell>
          <cell r="FH133">
            <v>4906.954098952011</v>
          </cell>
          <cell r="FI133">
            <v>4725.8293583153345</v>
          </cell>
          <cell r="FJ133">
            <v>4948.02609901716</v>
          </cell>
          <cell r="FK133">
            <v>5347.0204821430898</v>
          </cell>
          <cell r="FL133">
            <v>4954.9962790990703</v>
          </cell>
          <cell r="FM133">
            <v>4190.945005904221</v>
          </cell>
          <cell r="FN133">
            <v>6800.346604240367</v>
          </cell>
          <cell r="FO133">
            <v>9160.1169369770905</v>
          </cell>
          <cell r="FP133">
            <v>7944.6587270847022</v>
          </cell>
          <cell r="FQ133">
            <v>7616.9195943966943</v>
          </cell>
          <cell r="FR133">
            <v>7633.0500846808436</v>
          </cell>
          <cell r="FS133">
            <v>7599.9984841850728</v>
          </cell>
          <cell r="FT133">
            <v>7499.6160361560869</v>
          </cell>
          <cell r="FU133">
            <v>7314.8588926074299</v>
          </cell>
          <cell r="FV133">
            <v>7542.2648669712435</v>
          </cell>
          <cell r="FW133">
            <v>7948.9998944279669</v>
          </cell>
        </row>
        <row r="134">
          <cell r="B134" t="str">
            <v>Co 127</v>
          </cell>
          <cell r="BH134">
            <v>-1973.89</v>
          </cell>
          <cell r="BI134">
            <v>-449.96000000000095</v>
          </cell>
          <cell r="BJ134">
            <v>205.68</v>
          </cell>
          <cell r="BK134">
            <v>937.41999999999916</v>
          </cell>
          <cell r="BL134">
            <v>1028.32</v>
          </cell>
          <cell r="BM134">
            <v>-403.76</v>
          </cell>
          <cell r="BN134">
            <v>2118.4499999999998</v>
          </cell>
          <cell r="BO134">
            <v>-539.6895088425149</v>
          </cell>
          <cell r="BP134">
            <v>446.05366531578784</v>
          </cell>
          <cell r="BQ134">
            <v>-85.408788337377246</v>
          </cell>
          <cell r="BR134">
            <v>386.17773431916112</v>
          </cell>
          <cell r="BS134">
            <v>782.30110475332367</v>
          </cell>
          <cell r="BT134">
            <v>-2031.6753108219702</v>
          </cell>
          <cell r="BU134">
            <v>-496.00617919659771</v>
          </cell>
          <cell r="BV134">
            <v>169.58237224359118</v>
          </cell>
          <cell r="BW134">
            <v>879.57630061504597</v>
          </cell>
          <cell r="BX134">
            <v>982.68829453503076</v>
          </cell>
          <cell r="BY134">
            <v>-480.68204696524754</v>
          </cell>
          <cell r="BZ134">
            <v>2063.7743116500969</v>
          </cell>
          <cell r="CA134">
            <v>-608.892420011583</v>
          </cell>
          <cell r="CB134">
            <v>381.04755097567522</v>
          </cell>
          <cell r="CC134">
            <v>-149.33708049734923</v>
          </cell>
          <cell r="CD134">
            <v>322.54830793619385</v>
          </cell>
          <cell r="CE134">
            <v>757.10258965760295</v>
          </cell>
          <cell r="CF134">
            <v>-2149.703246565814</v>
          </cell>
          <cell r="CG134">
            <v>-601.79547359835578</v>
          </cell>
          <cell r="CH134">
            <v>73.678754021201257</v>
          </cell>
          <cell r="CI134">
            <v>761.42459439957565</v>
          </cell>
          <cell r="CJ134">
            <v>877.50409635444703</v>
          </cell>
          <cell r="CK134">
            <v>-618.9287600186799</v>
          </cell>
          <cell r="CL134">
            <v>1948.9691492082952</v>
          </cell>
          <cell r="CM134">
            <v>-739.99291010043135</v>
          </cell>
          <cell r="CN134">
            <v>250.57526221072021</v>
          </cell>
          <cell r="CO134">
            <v>-279.59757628715033</v>
          </cell>
          <cell r="CP134">
            <v>193.02437019996614</v>
          </cell>
          <cell r="CQ134">
            <v>667.24133403846554</v>
          </cell>
          <cell r="CR134">
            <v>2766.5952845643951</v>
          </cell>
          <cell r="CS134">
            <v>4349.6682188940067</v>
          </cell>
          <cell r="CT134">
            <v>5042.3745756200069</v>
          </cell>
          <cell r="CU134">
            <v>5736.2412951938377</v>
          </cell>
          <cell r="CV134">
            <v>5858.768633184508</v>
          </cell>
          <cell r="CW134">
            <v>4321.1464703078045</v>
          </cell>
          <cell r="CX134">
            <v>6948.6898437889677</v>
          </cell>
          <cell r="CY134">
            <v>4198.025171073682</v>
          </cell>
          <cell r="CZ134">
            <v>5208.6312959359866</v>
          </cell>
          <cell r="DA134">
            <v>4668.6119940461294</v>
          </cell>
          <cell r="DB134">
            <v>5150.9469950256671</v>
          </cell>
          <cell r="DC134">
            <v>5593.5205698709033</v>
          </cell>
          <cell r="DD134">
            <v>2761.7685346173967</v>
          </cell>
          <cell r="DE134">
            <v>4381.0663959863887</v>
          </cell>
          <cell r="DF134">
            <v>5090.9737399829837</v>
          </cell>
          <cell r="DG134">
            <v>5790.8550333236617</v>
          </cell>
          <cell r="DH134">
            <v>5920.5668709109932</v>
          </cell>
          <cell r="DI134">
            <v>4340.5938535134446</v>
          </cell>
          <cell r="DJ134">
            <v>7028.742776310045</v>
          </cell>
          <cell r="DK134">
            <v>4215.2658681459625</v>
          </cell>
          <cell r="DL134">
            <v>5246.7989644546642</v>
          </cell>
          <cell r="DM134">
            <v>4695.7422357617816</v>
          </cell>
          <cell r="DN134">
            <v>5187.9959498728294</v>
          </cell>
          <cell r="DO134">
            <v>5639.7329506826563</v>
          </cell>
          <cell r="DP134">
            <v>2755.3604876016616</v>
          </cell>
          <cell r="DQ134">
            <v>4411.2721838425687</v>
          </cell>
          <cell r="DR134">
            <v>5139.2976541283306</v>
          </cell>
          <cell r="DS134">
            <v>5845.0758165141679</v>
          </cell>
          <cell r="DT134">
            <v>5981.7886494298345</v>
          </cell>
          <cell r="DU134">
            <v>4358.2680961416618</v>
          </cell>
          <cell r="DV134">
            <v>8775.6113545929984</v>
          </cell>
          <cell r="DW134">
            <v>5898.187109015189</v>
          </cell>
          <cell r="DX134">
            <v>6950.0971473430291</v>
          </cell>
          <cell r="DY134">
            <v>6388.7629147568014</v>
          </cell>
          <cell r="DZ134">
            <v>6891.1385178522751</v>
          </cell>
          <cell r="EA134">
            <v>7351.2495571393429</v>
          </cell>
          <cell r="EB134">
            <v>4413.7118510801811</v>
          </cell>
          <cell r="EC134">
            <v>6107.3366737324513</v>
          </cell>
          <cell r="ED134">
            <v>6853.5024632897012</v>
          </cell>
          <cell r="EE134">
            <v>7565.0543419084188</v>
          </cell>
          <cell r="EF134">
            <v>7709.4957414049077</v>
          </cell>
          <cell r="EG134">
            <v>6041.1984222169631</v>
          </cell>
          <cell r="EH134">
            <v>8905.4609436469073</v>
          </cell>
          <cell r="EI134">
            <v>5962.8710957464373</v>
          </cell>
          <cell r="EJ134">
            <v>7036.0633159157278</v>
          </cell>
          <cell r="EK134">
            <v>6463.3137091593862</v>
          </cell>
          <cell r="EL134">
            <v>6976.4732761480645</v>
          </cell>
          <cell r="EM134">
            <v>7445.6064583288789</v>
          </cell>
          <cell r="EN134">
            <v>4453.1847159909476</v>
          </cell>
          <cell r="EO134">
            <v>6185.4164952447309</v>
          </cell>
          <cell r="EP134">
            <v>6950.6375297119193</v>
          </cell>
          <cell r="EQ134">
            <v>7667.8261750353004</v>
          </cell>
          <cell r="ER134">
            <v>7819.8568728398295</v>
          </cell>
          <cell r="ES134">
            <v>6105.7274303885779</v>
          </cell>
          <cell r="ET134">
            <v>9036.8377250977319</v>
          </cell>
          <cell r="EU134">
            <v>6026.9556392267714</v>
          </cell>
          <cell r="EV134">
            <v>7122.304602727696</v>
          </cell>
          <cell r="EW134">
            <v>6538.3919901784147</v>
          </cell>
          <cell r="EX134">
            <v>7061.6481492083967</v>
          </cell>
          <cell r="EY134">
            <v>7539.9798939239236</v>
          </cell>
          <cell r="EZ134">
            <v>4492.279648477418</v>
          </cell>
          <cell r="FA134">
            <v>6264.0317353706214</v>
          </cell>
          <cell r="FB134">
            <v>7048.3811188892996</v>
          </cell>
          <cell r="FC134">
            <v>7771.2649555540138</v>
          </cell>
          <cell r="FD134">
            <v>7931.4058572782978</v>
          </cell>
          <cell r="FE134">
            <v>6169.7257131812794</v>
          </cell>
          <cell r="FF134">
            <v>9169.5094201441698</v>
          </cell>
          <cell r="FG134">
            <v>6091.2892352597055</v>
          </cell>
          <cell r="FH134">
            <v>7208.3547227464342</v>
          </cell>
          <cell r="FI134">
            <v>6613.4896879917133</v>
          </cell>
          <cell r="FJ134">
            <v>7147.5114214959513</v>
          </cell>
          <cell r="FK134">
            <v>7635.2176609123544</v>
          </cell>
          <cell r="FL134">
            <v>4530.725900797609</v>
          </cell>
          <cell r="FM134">
            <v>6342.93337163246</v>
          </cell>
          <cell r="FN134">
            <v>7147.1283501172966</v>
          </cell>
          <cell r="FO134">
            <v>7875.1458491567719</v>
          </cell>
          <cell r="FP134">
            <v>8043.9077702018203</v>
          </cell>
          <cell r="FQ134">
            <v>6233.5446366482938</v>
          </cell>
          <cell r="FR134">
            <v>9303.2625329701532</v>
          </cell>
          <cell r="FS134">
            <v>6155.3650726817214</v>
          </cell>
          <cell r="FT134">
            <v>7295.0356126310226</v>
          </cell>
          <cell r="FU134">
            <v>6688.148226328788</v>
          </cell>
          <cell r="FV134">
            <v>7233.5735952790228</v>
          </cell>
          <cell r="FW134">
            <v>7730.8390901717858</v>
          </cell>
        </row>
        <row r="135">
          <cell r="B135" t="str">
            <v>Co 128</v>
          </cell>
          <cell r="BH135">
            <v>40862.86</v>
          </cell>
          <cell r="BI135">
            <v>31819.47</v>
          </cell>
          <cell r="BJ135">
            <v>20632.169999999998</v>
          </cell>
          <cell r="BK135">
            <v>35117.5</v>
          </cell>
          <cell r="BL135">
            <v>35476.11</v>
          </cell>
          <cell r="BM135">
            <v>43373.43</v>
          </cell>
          <cell r="BN135">
            <v>44506.13</v>
          </cell>
          <cell r="BO135">
            <v>44237.420616075673</v>
          </cell>
          <cell r="BP135">
            <v>46601.353347096447</v>
          </cell>
          <cell r="BQ135">
            <v>35524.304135304075</v>
          </cell>
          <cell r="BR135">
            <v>36839.506438036566</v>
          </cell>
          <cell r="BS135">
            <v>7762.0167790813066</v>
          </cell>
          <cell r="BT135">
            <v>40317.191673731402</v>
          </cell>
          <cell r="BU135">
            <v>31206.996975452283</v>
          </cell>
          <cell r="BV135">
            <v>19931.42671168565</v>
          </cell>
          <cell r="BW135">
            <v>34582.598111887433</v>
          </cell>
          <cell r="BX135">
            <v>34887.91080579257</v>
          </cell>
          <cell r="BY135">
            <v>42765.819688067822</v>
          </cell>
          <cell r="BZ135">
            <v>43991.779237443887</v>
          </cell>
          <cell r="CA135">
            <v>43782.186029301491</v>
          </cell>
          <cell r="CB135">
            <v>46181.359085617325</v>
          </cell>
          <cell r="CC135">
            <v>35080.983270268</v>
          </cell>
          <cell r="CD135">
            <v>36402.768477992038</v>
          </cell>
          <cell r="CE135">
            <v>7686.5014283351557</v>
          </cell>
          <cell r="CF135">
            <v>39133.999273586436</v>
          </cell>
          <cell r="CG135">
            <v>29955.75797521737</v>
          </cell>
          <cell r="CH135">
            <v>18590.057410551744</v>
          </cell>
          <cell r="CI135">
            <v>33412.83424869286</v>
          </cell>
          <cell r="CJ135">
            <v>33664.000263914582</v>
          </cell>
          <cell r="CK135">
            <v>41522.685598692398</v>
          </cell>
          <cell r="CL135">
            <v>43678.790878344487</v>
          </cell>
          <cell r="CM135">
            <v>43508.446625797449</v>
          </cell>
          <cell r="CN135">
            <v>45905.100180406218</v>
          </cell>
          <cell r="CO135">
            <v>34781.627783298762</v>
          </cell>
          <cell r="CP135">
            <v>36111.018948468263</v>
          </cell>
          <cell r="CQ135">
            <v>7760.8963122804926</v>
          </cell>
          <cell r="CR135">
            <v>49102.837103173464</v>
          </cell>
          <cell r="CS135">
            <v>39717.689051386464</v>
          </cell>
          <cell r="CT135">
            <v>28093.7529331279</v>
          </cell>
          <cell r="CU135">
            <v>43271.926435207592</v>
          </cell>
          <cell r="CV135">
            <v>43509.79221329093</v>
          </cell>
          <cell r="CW135">
            <v>51519.071895489193</v>
          </cell>
          <cell r="CX135">
            <v>52926.557165882157</v>
          </cell>
          <cell r="CY135">
            <v>52747.25204211958</v>
          </cell>
          <cell r="CZ135">
            <v>55190.838298305724</v>
          </cell>
          <cell r="DA135">
            <v>43836.991566795492</v>
          </cell>
          <cell r="DB135">
            <v>45195.61274015424</v>
          </cell>
          <cell r="DC135">
            <v>15833.39888100027</v>
          </cell>
          <cell r="DD135">
            <v>49641.468784895915</v>
          </cell>
          <cell r="DE135">
            <v>40044.574858020831</v>
          </cell>
          <cell r="DF135">
            <v>28156.299550584023</v>
          </cell>
          <cell r="DG135">
            <v>43698.74431772071</v>
          </cell>
          <cell r="DH135">
            <v>43922.00547678765</v>
          </cell>
          <cell r="DI135">
            <v>52084.703797664581</v>
          </cell>
          <cell r="DJ135">
            <v>53554.847012675134</v>
          </cell>
          <cell r="DK135">
            <v>53367.455028421049</v>
          </cell>
          <cell r="DL135">
            <v>55858.885787154017</v>
          </cell>
          <cell r="DM135">
            <v>44269.816317778925</v>
          </cell>
          <cell r="DN135">
            <v>45658.360745894883</v>
          </cell>
          <cell r="DO135">
            <v>15690.362524722579</v>
          </cell>
          <cell r="DP135">
            <v>50178.449285468043</v>
          </cell>
          <cell r="DQ135">
            <v>40364.86238895249</v>
          </cell>
          <cell r="DR135">
            <v>28206.007450587538</v>
          </cell>
          <cell r="DS135">
            <v>44121.816169571401</v>
          </cell>
          <cell r="DT135">
            <v>44330.076428357308</v>
          </cell>
          <cell r="DU135">
            <v>52649.035605371158</v>
          </cell>
          <cell r="DV135">
            <v>61289.452052577755</v>
          </cell>
          <cell r="DW135">
            <v>61094.201565438656</v>
          </cell>
          <cell r="DX135">
            <v>63634.393563033351</v>
          </cell>
          <cell r="DY135">
            <v>51805.15691254328</v>
          </cell>
          <cell r="DZ135">
            <v>53224.287469379582</v>
          </cell>
          <cell r="EA135">
            <v>22638.295645703016</v>
          </cell>
          <cell r="EB135">
            <v>57818.908556073897</v>
          </cell>
          <cell r="EC135">
            <v>47783.532247149873</v>
          </cell>
          <cell r="ED135">
            <v>35347.708209417098</v>
          </cell>
          <cell r="EE135">
            <v>51646.239730054731</v>
          </cell>
          <cell r="EF135">
            <v>51838.146923731227</v>
          </cell>
          <cell r="EG135">
            <v>60316.507934094276</v>
          </cell>
          <cell r="EH135">
            <v>62059.158816840521</v>
          </cell>
          <cell r="EI135">
            <v>61857.203941759042</v>
          </cell>
          <cell r="EJ135">
            <v>64447.094944072276</v>
          </cell>
          <cell r="EK135">
            <v>52372.671634344377</v>
          </cell>
          <cell r="EL135">
            <v>53823.519960187237</v>
          </cell>
          <cell r="EM135">
            <v>22605.645157529289</v>
          </cell>
          <cell r="EN135">
            <v>58491.776670692147</v>
          </cell>
          <cell r="EO135">
            <v>48229.424207714292</v>
          </cell>
          <cell r="EP135">
            <v>35510.070018560225</v>
          </cell>
          <cell r="EQ135">
            <v>52201.105964341856</v>
          </cell>
          <cell r="ER135">
            <v>52375.943588801849</v>
          </cell>
          <cell r="ES135">
            <v>61016.242566811859</v>
          </cell>
          <cell r="ET135">
            <v>62831.398672318363</v>
          </cell>
          <cell r="EU135">
            <v>62623.913169091145</v>
          </cell>
          <cell r="EV135">
            <v>65264.459102358567</v>
          </cell>
          <cell r="EW135">
            <v>58713.736414344305</v>
          </cell>
          <cell r="EX135">
            <v>60196.142000874963</v>
          </cell>
          <cell r="EY135">
            <v>28334.075862764083</v>
          </cell>
          <cell r="EZ135">
            <v>64938.707404029214</v>
          </cell>
          <cell r="FA135">
            <v>54444.049617377328</v>
          </cell>
          <cell r="FB135">
            <v>41434.454481347966</v>
          </cell>
          <cell r="FC135">
            <v>58527.604446628196</v>
          </cell>
          <cell r="FD135">
            <v>58684.420848370311</v>
          </cell>
          <cell r="FE135">
            <v>67489.907879069273</v>
          </cell>
          <cell r="FF135">
            <v>69380.136361011333</v>
          </cell>
          <cell r="FG135">
            <v>69167.620084060705</v>
          </cell>
          <cell r="FH135">
            <v>71859.820211215294</v>
          </cell>
          <cell r="FI135">
            <v>59394.796126500238</v>
          </cell>
          <cell r="FJ135">
            <v>60910.341131379522</v>
          </cell>
          <cell r="FK135">
            <v>28389.693745554352</v>
          </cell>
          <cell r="FL135">
            <v>65726.377189147111</v>
          </cell>
          <cell r="FM135">
            <v>54994.140281259664</v>
          </cell>
          <cell r="FN135">
            <v>41687.411508171521</v>
          </cell>
          <cell r="FO135">
            <v>59192.601098333922</v>
          </cell>
          <cell r="FP135">
            <v>59330.571034405606</v>
          </cell>
          <cell r="FQ135">
            <v>68304.292235044137</v>
          </cell>
          <cell r="FR135">
            <v>70272.276511308693</v>
          </cell>
          <cell r="FS135">
            <v>70055.699800223927</v>
          </cell>
          <cell r="FT135">
            <v>72800.516250937915</v>
          </cell>
          <cell r="FU135">
            <v>60076.773729455264</v>
          </cell>
          <cell r="FV135">
            <v>61625.74837225565</v>
          </cell>
          <cell r="FW135">
            <v>28433.203933710938</v>
          </cell>
        </row>
        <row r="136">
          <cell r="B136" t="str">
            <v>Co 129</v>
          </cell>
          <cell r="BH136">
            <v>164.54</v>
          </cell>
          <cell r="BI136">
            <v>-476.42999999999938</v>
          </cell>
          <cell r="BJ136">
            <v>-37.090000000001055</v>
          </cell>
          <cell r="BK136">
            <v>1095.8599999999999</v>
          </cell>
          <cell r="BL136">
            <v>425.59</v>
          </cell>
          <cell r="BM136">
            <v>1847.76</v>
          </cell>
          <cell r="BN136">
            <v>1351.2</v>
          </cell>
          <cell r="BO136">
            <v>-524.1880056503669</v>
          </cell>
          <cell r="BP136">
            <v>-537.86960842962617</v>
          </cell>
          <cell r="BQ136">
            <v>1.6079187587301931</v>
          </cell>
          <cell r="BR136">
            <v>0.71203501745821995</v>
          </cell>
          <cell r="BS136">
            <v>463.39054668722656</v>
          </cell>
          <cell r="BT136">
            <v>103.66856598476261</v>
          </cell>
          <cell r="BU136">
            <v>-532.76819686110866</v>
          </cell>
          <cell r="BV136">
            <v>-85.64594003621869</v>
          </cell>
          <cell r="BW136">
            <v>1065.7430248937294</v>
          </cell>
          <cell r="BX136">
            <v>387.23065809693981</v>
          </cell>
          <cell r="BY136">
            <v>1801.4857519935254</v>
          </cell>
          <cell r="BZ136">
            <v>1311.5039427570268</v>
          </cell>
          <cell r="CA136">
            <v>-609.51440499937962</v>
          </cell>
          <cell r="CB136">
            <v>-618.18030654467748</v>
          </cell>
          <cell r="CC136">
            <v>-77.679538699302611</v>
          </cell>
          <cell r="CD136">
            <v>-78.186608625883309</v>
          </cell>
          <cell r="CE136">
            <v>7715.1963123003643</v>
          </cell>
          <cell r="CF136">
            <v>7264.8582922662845</v>
          </cell>
          <cell r="CG136">
            <v>6633.2536181729092</v>
          </cell>
          <cell r="CH136">
            <v>7088.0459989572855</v>
          </cell>
          <cell r="CI136">
            <v>8258.8366541104515</v>
          </cell>
          <cell r="CJ136">
            <v>7571.9955870319418</v>
          </cell>
          <cell r="CK136">
            <v>8978.2609701848887</v>
          </cell>
          <cell r="CL136">
            <v>8494.9514452551575</v>
          </cell>
          <cell r="CM136">
            <v>6524.7859991426831</v>
          </cell>
          <cell r="CN136">
            <v>6517.4946946599621</v>
          </cell>
          <cell r="CO136">
            <v>7058.1686488173473</v>
          </cell>
          <cell r="CP136">
            <v>7058.7481693242189</v>
          </cell>
          <cell r="CQ136">
            <v>7556.6482491688403</v>
          </cell>
          <cell r="CR136">
            <v>7347.7408441735224</v>
          </cell>
          <cell r="CS136">
            <v>6705.4062584332032</v>
          </cell>
          <cell r="CT136">
            <v>7172.0196032309432</v>
          </cell>
          <cell r="CU136">
            <v>8372.5604569431598</v>
          </cell>
          <cell r="CV136">
            <v>7669.3654994433118</v>
          </cell>
          <cell r="CW136">
            <v>9101.0181641739109</v>
          </cell>
          <cell r="CX136">
            <v>8610.0942102229455</v>
          </cell>
          <cell r="CY136">
            <v>6581.907316103986</v>
          </cell>
          <cell r="CZ136">
            <v>6574.9530970392871</v>
          </cell>
          <cell r="DA136">
            <v>7126.6891615660361</v>
          </cell>
          <cell r="DB136">
            <v>7127.4624188866128</v>
          </cell>
          <cell r="DC136">
            <v>7590.1287111924757</v>
          </cell>
          <cell r="DD136">
            <v>7430.7554001166864</v>
          </cell>
          <cell r="DE136">
            <v>6777.276160090023</v>
          </cell>
          <cell r="DF136">
            <v>7256.0273015383773</v>
          </cell>
          <cell r="DG136">
            <v>8487.3588783088235</v>
          </cell>
          <cell r="DH136">
            <v>7766.9198466192202</v>
          </cell>
          <cell r="DI136">
            <v>10891.28161433584</v>
          </cell>
          <cell r="DJ136">
            <v>10392.906380077089</v>
          </cell>
          <cell r="DK136">
            <v>8304.3423203581424</v>
          </cell>
          <cell r="DL136">
            <v>8298.2291445663177</v>
          </cell>
          <cell r="DM136">
            <v>8861.2551472630712</v>
          </cell>
          <cell r="DN136">
            <v>8861.7563376577054</v>
          </cell>
          <cell r="DO136">
            <v>9333.4530617760611</v>
          </cell>
          <cell r="DP136">
            <v>9180.2664727889496</v>
          </cell>
          <cell r="DQ136">
            <v>8515.2484145537856</v>
          </cell>
          <cell r="DR136">
            <v>9006.6880806037843</v>
          </cell>
          <cell r="DS136">
            <v>10269.627913449513</v>
          </cell>
          <cell r="DT136">
            <v>9531.7526617196636</v>
          </cell>
          <cell r="DU136">
            <v>11065.683906489759</v>
          </cell>
          <cell r="DV136">
            <v>10559.779715110013</v>
          </cell>
          <cell r="DW136">
            <v>8409.6578137853176</v>
          </cell>
          <cell r="DX136">
            <v>8403.9094294522474</v>
          </cell>
          <cell r="DY136">
            <v>8978.4588208632849</v>
          </cell>
          <cell r="DZ136">
            <v>8979.1902516918562</v>
          </cell>
          <cell r="EA136">
            <v>9459.5735104078303</v>
          </cell>
          <cell r="EB136">
            <v>9312.8821292568718</v>
          </cell>
          <cell r="EC136">
            <v>8636.3803464975717</v>
          </cell>
          <cell r="ED136">
            <v>9140.6147680224803</v>
          </cell>
          <cell r="EE136">
            <v>10436.005993091767</v>
          </cell>
          <cell r="EF136">
            <v>9680.2534902112056</v>
          </cell>
          <cell r="EG136">
            <v>11242.359580927809</v>
          </cell>
          <cell r="EH136">
            <v>10728.847401484389</v>
          </cell>
          <cell r="EI136">
            <v>8515.4379870707817</v>
          </cell>
          <cell r="EJ136">
            <v>8510.0768894945431</v>
          </cell>
          <cell r="EK136">
            <v>9096.3913908041322</v>
          </cell>
          <cell r="EL136">
            <v>9097.3622149167204</v>
          </cell>
          <cell r="EM136">
            <v>9586.5826344692759</v>
          </cell>
          <cell r="EN136">
            <v>9446.7056757019982</v>
          </cell>
          <cell r="EO136">
            <v>8758.5462984000551</v>
          </cell>
          <cell r="EP136">
            <v>9275.9200015142123</v>
          </cell>
          <cell r="EQ136">
            <v>10604.625637845269</v>
          </cell>
          <cell r="ER136">
            <v>9830.5438297146375</v>
          </cell>
          <cell r="ES136">
            <v>11421.313585596199</v>
          </cell>
          <cell r="ET136">
            <v>10900.117293704963</v>
          </cell>
          <cell r="EU136">
            <v>8621.6435418892688</v>
          </cell>
          <cell r="EV136">
            <v>8616.6931375064378</v>
          </cell>
          <cell r="EW136">
            <v>9215.0119635079645</v>
          </cell>
          <cell r="EX136">
            <v>9216.2366950435589</v>
          </cell>
          <cell r="EY136">
            <v>9714.4496310551349</v>
          </cell>
          <cell r="EZ136">
            <v>9581.717007215706</v>
          </cell>
          <cell r="FA136">
            <v>8881.7227384083708</v>
          </cell>
          <cell r="FB136">
            <v>9412.5910940400536</v>
          </cell>
          <cell r="FC136">
            <v>10775.498437868397</v>
          </cell>
          <cell r="FD136">
            <v>9982.6258687580284</v>
          </cell>
          <cell r="FE136">
            <v>11602.55712823365</v>
          </cell>
          <cell r="FF136">
            <v>11073.599166611451</v>
          </cell>
          <cell r="FG136">
            <v>8728.2288353002878</v>
          </cell>
          <cell r="FH136">
            <v>8723.7159499319732</v>
          </cell>
          <cell r="FI136">
            <v>9334.2834768653465</v>
          </cell>
          <cell r="FJ136">
            <v>9335.7710036140852</v>
          </cell>
          <cell r="FK136">
            <v>9843.1323421061479</v>
          </cell>
          <cell r="FL136">
            <v>9717.8954384257595</v>
          </cell>
          <cell r="FM136">
            <v>9005.8856430590859</v>
          </cell>
          <cell r="FN136">
            <v>9550.6121627920365</v>
          </cell>
          <cell r="FO136">
            <v>10948.637279801815</v>
          </cell>
          <cell r="FP136">
            <v>10136.694706436834</v>
          </cell>
          <cell r="FQ136">
            <v>11786.090694890157</v>
          </cell>
          <cell r="FR136">
            <v>11249.297518272233</v>
          </cell>
          <cell r="FS136">
            <v>8835.5628858798573</v>
          </cell>
          <cell r="FT136">
            <v>8831.0919926144252</v>
          </cell>
          <cell r="FU136">
            <v>9454.1673680321528</v>
          </cell>
          <cell r="FV136">
            <v>9456.3426029903112</v>
          </cell>
          <cell r="FW136">
            <v>9972.6008266958852</v>
          </cell>
        </row>
        <row r="137">
          <cell r="B137" t="str">
            <v>Co 130</v>
          </cell>
          <cell r="BH137">
            <v>10267.09</v>
          </cell>
          <cell r="BI137">
            <v>14854.67</v>
          </cell>
          <cell r="BJ137">
            <v>11735.6</v>
          </cell>
          <cell r="BK137">
            <v>8413.59</v>
          </cell>
          <cell r="BL137">
            <v>6980.42</v>
          </cell>
          <cell r="BM137">
            <v>-3726.17</v>
          </cell>
          <cell r="BN137">
            <v>4902.49</v>
          </cell>
          <cell r="BO137">
            <v>10819.852156203026</v>
          </cell>
          <cell r="BP137">
            <v>10117.268961502736</v>
          </cell>
          <cell r="BQ137">
            <v>9800.7152826237234</v>
          </cell>
          <cell r="BR137">
            <v>10109.240577983159</v>
          </cell>
          <cell r="BS137">
            <v>9004.8133240923507</v>
          </cell>
          <cell r="BT137">
            <v>10177.995517106519</v>
          </cell>
          <cell r="BU137">
            <v>14813.519669477213</v>
          </cell>
          <cell r="BV137">
            <v>11628.623335868115</v>
          </cell>
          <cell r="BW137">
            <v>8241.8430922835469</v>
          </cell>
          <cell r="BX137">
            <v>6749.82357046385</v>
          </cell>
          <cell r="BY137">
            <v>-4257.8911670363923</v>
          </cell>
          <cell r="BZ137">
            <v>4608.5935558591245</v>
          </cell>
          <cell r="CA137">
            <v>10668.523042677263</v>
          </cell>
          <cell r="CB137">
            <v>9974.2703251825169</v>
          </cell>
          <cell r="CC137">
            <v>9657.2764173698397</v>
          </cell>
          <cell r="CD137">
            <v>9965.3855569812313</v>
          </cell>
          <cell r="CE137">
            <v>8909.9917568215078</v>
          </cell>
          <cell r="CF137">
            <v>9966.5529652200239</v>
          </cell>
          <cell r="CG137">
            <v>14651.760952003346</v>
          </cell>
          <cell r="CH137">
            <v>11399.102424706962</v>
          </cell>
          <cell r="CI137">
            <v>7945.9144102265673</v>
          </cell>
          <cell r="CJ137">
            <v>6393.3118602676386</v>
          </cell>
          <cell r="CK137">
            <v>-4924.767165121717</v>
          </cell>
          <cell r="CL137">
            <v>4187.2173987200003</v>
          </cell>
          <cell r="CM137">
            <v>10389.759960031581</v>
          </cell>
          <cell r="CN137">
            <v>9696.5676126542749</v>
          </cell>
          <cell r="CO137">
            <v>9379.1776854109448</v>
          </cell>
          <cell r="CP137">
            <v>9687.4515901436171</v>
          </cell>
          <cell r="CQ137">
            <v>8681.090621101459</v>
          </cell>
          <cell r="CR137">
            <v>10089.70434815069</v>
          </cell>
          <cell r="CS137">
            <v>14885.922233673371</v>
          </cell>
          <cell r="CT137">
            <v>11544.945982424717</v>
          </cell>
          <cell r="CU137">
            <v>7999.9042037535564</v>
          </cell>
          <cell r="CV137">
            <v>6395.451434646724</v>
          </cell>
          <cell r="CW137">
            <v>-5255.4522656989393</v>
          </cell>
          <cell r="CX137">
            <v>4122.9743420084742</v>
          </cell>
          <cell r="CY137">
            <v>10494.798160971337</v>
          </cell>
          <cell r="CZ137">
            <v>9788.1266056853565</v>
          </cell>
          <cell r="DA137">
            <v>9464.2495202479604</v>
          </cell>
          <cell r="DB137">
            <v>9778.7630566861098</v>
          </cell>
          <cell r="DC137">
            <v>8659.0963304899487</v>
          </cell>
          <cell r="DD137">
            <v>10213.697444904428</v>
          </cell>
          <cell r="DE137">
            <v>15123.176069044141</v>
          </cell>
          <cell r="DF137">
            <v>11691.416068579698</v>
          </cell>
          <cell r="DG137">
            <v>8051.9991190092533</v>
          </cell>
          <cell r="DH137">
            <v>6394.0345681025319</v>
          </cell>
          <cell r="DI137">
            <v>-5599.5428669594439</v>
          </cell>
          <cell r="DJ137">
            <v>4053.1814047264488</v>
          </cell>
          <cell r="DK137">
            <v>10599.224540286941</v>
          </cell>
          <cell r="DL137">
            <v>9878.815389636884</v>
          </cell>
          <cell r="DM137">
            <v>9548.3171546201411</v>
          </cell>
          <cell r="DN137">
            <v>9869.2020514093401</v>
          </cell>
          <cell r="DO137">
            <v>8715.9470970096754</v>
          </cell>
          <cell r="DP137">
            <v>10337.759225896365</v>
          </cell>
          <cell r="DQ137">
            <v>15363.535332039062</v>
          </cell>
          <cell r="DR137">
            <v>11838.45770228927</v>
          </cell>
          <cell r="DS137">
            <v>8102.0707184810253</v>
          </cell>
          <cell r="DT137">
            <v>6388.8830919015581</v>
          </cell>
          <cell r="DU137">
            <v>-5957.2942698142979</v>
          </cell>
          <cell r="DV137">
            <v>3977.5951877820498</v>
          </cell>
          <cell r="DW137">
            <v>10702.940727802821</v>
          </cell>
          <cell r="DX137">
            <v>9968.9961199878217</v>
          </cell>
          <cell r="DY137">
            <v>9631.2737552135659</v>
          </cell>
          <cell r="DZ137">
            <v>9959.1209201958482</v>
          </cell>
          <cell r="EA137">
            <v>8770.8049901916966</v>
          </cell>
          <cell r="EB137">
            <v>10462.067689202881</v>
          </cell>
          <cell r="EC137">
            <v>15607.223635168793</v>
          </cell>
          <cell r="ED137">
            <v>11986.005874431383</v>
          </cell>
          <cell r="EE137">
            <v>8150.2030661611316</v>
          </cell>
          <cell r="EF137">
            <v>6379.8076544860869</v>
          </cell>
          <cell r="EG137">
            <v>-6329.6411216517954</v>
          </cell>
          <cell r="EH137">
            <v>3896.1816579154729</v>
          </cell>
          <cell r="EI137">
            <v>10805.840216061013</v>
          </cell>
          <cell r="EJ137">
            <v>10057.609322740709</v>
          </cell>
          <cell r="EK137">
            <v>9713.0121550069816</v>
          </cell>
          <cell r="EL137">
            <v>10047.471208656478</v>
          </cell>
          <cell r="EM137">
            <v>8823.9837056039141</v>
          </cell>
          <cell r="EN137">
            <v>10586.55603060358</v>
          </cell>
          <cell r="EO137">
            <v>15853.813292561324</v>
          </cell>
          <cell r="EP137">
            <v>12134.207204883332</v>
          </cell>
          <cell r="EQ137">
            <v>8195.812415342707</v>
          </cell>
          <cell r="ER137">
            <v>6366.8185595008581</v>
          </cell>
          <cell r="ES137">
            <v>-6716.8668482215617</v>
          </cell>
          <cell r="ET137">
            <v>3808.2447229372083</v>
          </cell>
          <cell r="EU137">
            <v>10908.262207564449</v>
          </cell>
          <cell r="EV137">
            <v>10145.028588355164</v>
          </cell>
          <cell r="EW137">
            <v>9793.8476879018617</v>
          </cell>
          <cell r="EX137">
            <v>10135.058342115215</v>
          </cell>
          <cell r="EY137">
            <v>8874.4286645215016</v>
          </cell>
          <cell r="EZ137">
            <v>10711.361931071762</v>
          </cell>
          <cell r="FA137">
            <v>16103.532969437438</v>
          </cell>
          <cell r="FB137">
            <v>12282.565262986449</v>
          </cell>
          <cell r="FC137">
            <v>8239.1800066563683</v>
          </cell>
          <cell r="FD137">
            <v>6349.2927874781199</v>
          </cell>
          <cell r="FE137">
            <v>-7119.2833406152495</v>
          </cell>
          <cell r="FF137">
            <v>3713.9434206135484</v>
          </cell>
          <cell r="FG137">
            <v>11009.194193207928</v>
          </cell>
          <cell r="FH137">
            <v>10231.566829904796</v>
          </cell>
          <cell r="FI137">
            <v>9872.7688174751038</v>
          </cell>
          <cell r="FJ137">
            <v>10220.864474718015</v>
          </cell>
          <cell r="FK137">
            <v>8922.8672398486833</v>
          </cell>
          <cell r="FL137">
            <v>10835.999217420713</v>
          </cell>
          <cell r="FM137">
            <v>16356.587600389827</v>
          </cell>
          <cell r="FN137">
            <v>12431.419449041359</v>
          </cell>
          <cell r="FO137">
            <v>8279.7442946592091</v>
          </cell>
          <cell r="FP137">
            <v>6327.4312751674024</v>
          </cell>
          <cell r="FQ137">
            <v>-7537.6552842760211</v>
          </cell>
          <cell r="FR137">
            <v>3612.5844942410149</v>
          </cell>
          <cell r="FS137">
            <v>11109.387921864278</v>
          </cell>
          <cell r="FT137">
            <v>10316.634194560971</v>
          </cell>
          <cell r="FU137">
            <v>9950.5220038285042</v>
          </cell>
          <cell r="FV137">
            <v>10305.638560070469</v>
          </cell>
          <cell r="FW137">
            <v>8968.2942503164122</v>
          </cell>
        </row>
        <row r="138">
          <cell r="B138" t="str">
            <v>Co 131</v>
          </cell>
          <cell r="BH138">
            <v>9703</v>
          </cell>
          <cell r="BI138">
            <v>12305</v>
          </cell>
          <cell r="BJ138">
            <v>8308</v>
          </cell>
          <cell r="BK138">
            <v>14290</v>
          </cell>
          <cell r="BL138">
            <v>13383</v>
          </cell>
          <cell r="BM138">
            <v>5647</v>
          </cell>
          <cell r="BN138">
            <v>29266</v>
          </cell>
          <cell r="BO138">
            <v>19868.774847466619</v>
          </cell>
          <cell r="BP138">
            <v>15576.968596229337</v>
          </cell>
          <cell r="BQ138">
            <v>11240.589087432898</v>
          </cell>
          <cell r="BR138">
            <v>12736.202967755184</v>
          </cell>
          <cell r="BS138">
            <v>9466.5678049810376</v>
          </cell>
          <cell r="BT138">
            <v>9467.6869822729968</v>
          </cell>
          <cell r="BU138">
            <v>12043.329741701709</v>
          </cell>
          <cell r="BV138">
            <v>7997.4969040812939</v>
          </cell>
          <cell r="BW138">
            <v>14065.754137273416</v>
          </cell>
          <cell r="BX138">
            <v>13157.909194401012</v>
          </cell>
          <cell r="BY138">
            <v>5263.2514800387653</v>
          </cell>
          <cell r="BZ138">
            <v>29009.527503296638</v>
          </cell>
          <cell r="CA138">
            <v>19605.75752226972</v>
          </cell>
          <cell r="CB138">
            <v>15322.299515069764</v>
          </cell>
          <cell r="CC138">
            <v>10990.709865454039</v>
          </cell>
          <cell r="CD138">
            <v>12484.119740159735</v>
          </cell>
          <cell r="CE138">
            <v>9366.6300898706249</v>
          </cell>
          <cell r="CF138">
            <v>8963.1636095142712</v>
          </cell>
          <cell r="CG138">
            <v>11512.05123920734</v>
          </cell>
          <cell r="CH138">
            <v>7416.3239468380125</v>
          </cell>
          <cell r="CI138">
            <v>13573.829441298993</v>
          </cell>
          <cell r="CJ138">
            <v>12665.2353366815</v>
          </cell>
          <cell r="CK138">
            <v>4607.5554779430749</v>
          </cell>
          <cell r="CL138">
            <v>28485.314488851152</v>
          </cell>
          <cell r="CM138">
            <v>19065.863360334701</v>
          </cell>
          <cell r="CN138">
            <v>14773.965356260058</v>
          </cell>
          <cell r="CO138">
            <v>10447.779189033165</v>
          </cell>
          <cell r="CP138">
            <v>11939.344460128104</v>
          </cell>
          <cell r="CQ138">
            <v>8976.836055667085</v>
          </cell>
          <cell r="CR138">
            <v>8961.8326548755504</v>
          </cell>
          <cell r="CS138">
            <v>11552.523579037988</v>
          </cell>
          <cell r="CT138">
            <v>7357.7638031494607</v>
          </cell>
          <cell r="CU138">
            <v>13669.310122498573</v>
          </cell>
          <cell r="CV138">
            <v>12742.056940612401</v>
          </cell>
          <cell r="CW138">
            <v>4467.2642259968634</v>
          </cell>
          <cell r="CX138">
            <v>28867.966379128367</v>
          </cell>
          <cell r="CY138">
            <v>19246.797367023402</v>
          </cell>
          <cell r="CZ138">
            <v>14865.671703234413</v>
          </cell>
          <cell r="DA138">
            <v>10454.833499854853</v>
          </cell>
          <cell r="DB138">
            <v>11976.109439969121</v>
          </cell>
          <cell r="DC138">
            <v>8765.8544950608666</v>
          </cell>
          <cell r="DD138">
            <v>8955.4509693893488</v>
          </cell>
          <cell r="DE138">
            <v>11588.736249502803</v>
          </cell>
          <cell r="DF138">
            <v>7292.4444944988099</v>
          </cell>
          <cell r="DG138">
            <v>13761.55354141846</v>
          </cell>
          <cell r="DH138">
            <v>12815.50701976215</v>
          </cell>
          <cell r="DI138">
            <v>4317.8123125962447</v>
          </cell>
          <cell r="DJ138">
            <v>29252.797338028198</v>
          </cell>
          <cell r="DK138">
            <v>19425.628232170129</v>
          </cell>
          <cell r="DL138">
            <v>20564.158520278728</v>
          </cell>
          <cell r="DM138">
            <v>16067.028095812213</v>
          </cell>
          <cell r="DN138">
            <v>17617.603837686082</v>
          </cell>
          <cell r="DO138">
            <v>14335.752848666274</v>
          </cell>
          <cell r="DP138">
            <v>14553.732889392137</v>
          </cell>
          <cell r="DQ138">
            <v>17229.71832191155</v>
          </cell>
          <cell r="DR138">
            <v>12829.559387359783</v>
          </cell>
          <cell r="DS138">
            <v>19460.564567486465</v>
          </cell>
          <cell r="DT138">
            <v>18495.343499679555</v>
          </cell>
          <cell r="DU138">
            <v>9768.3102155648849</v>
          </cell>
          <cell r="DV138">
            <v>35249.900316559841</v>
          </cell>
          <cell r="DW138">
            <v>25212.886950770386</v>
          </cell>
          <cell r="DX138">
            <v>20744.702378934548</v>
          </cell>
          <cell r="DY138">
            <v>16159.613120702728</v>
          </cell>
          <cell r="DZ138">
            <v>17740.551615078672</v>
          </cell>
          <cell r="EA138">
            <v>14384.932693769762</v>
          </cell>
          <cell r="EB138">
            <v>14632.206884204781</v>
          </cell>
          <cell r="EC138">
            <v>17351.681336391004</v>
          </cell>
          <cell r="ED138">
            <v>12844.800992858261</v>
          </cell>
          <cell r="EE138">
            <v>19641.922509945864</v>
          </cell>
          <cell r="EF138">
            <v>18657.130483655907</v>
          </cell>
          <cell r="EG138">
            <v>9694.3949658206257</v>
          </cell>
          <cell r="EH138">
            <v>35734.953590405792</v>
          </cell>
          <cell r="EI138">
            <v>25483.89203446154</v>
          </cell>
          <cell r="EJ138">
            <v>20922.681096046981</v>
          </cell>
          <cell r="EK138">
            <v>16247.948426557992</v>
          </cell>
          <cell r="EL138">
            <v>17859.830584423853</v>
          </cell>
          <cell r="EM138">
            <v>14428.718628649538</v>
          </cell>
          <cell r="EN138">
            <v>14706.222353748744</v>
          </cell>
          <cell r="EO138">
            <v>17469.760650615619</v>
          </cell>
          <cell r="EP138">
            <v>12668.274902732112</v>
          </cell>
          <cell r="EQ138">
            <v>19635.833410237679</v>
          </cell>
          <cell r="ER138">
            <v>18631.067961527733</v>
          </cell>
          <cell r="ES138">
            <v>9426.0816881809733</v>
          </cell>
          <cell r="ET138">
            <v>36038.271935175188</v>
          </cell>
          <cell r="EU138">
            <v>25569.3256144281</v>
          </cell>
          <cell r="EV138">
            <v>20912.67501331566</v>
          </cell>
          <cell r="EW138">
            <v>16146.551767813711</v>
          </cell>
          <cell r="EX138">
            <v>17790.428826451713</v>
          </cell>
          <cell r="EY138">
            <v>14281.627463766472</v>
          </cell>
          <cell r="EZ138">
            <v>14590.320052805859</v>
          </cell>
          <cell r="FA138">
            <v>17398.698128236614</v>
          </cell>
          <cell r="FB138">
            <v>12664.452310633522</v>
          </cell>
          <cell r="FC138">
            <v>19807.09129906007</v>
          </cell>
          <cell r="FD138">
            <v>18781.951099498368</v>
          </cell>
          <cell r="FE138">
            <v>9327.7819808863678</v>
          </cell>
          <cell r="FF138">
            <v>36524.758460526151</v>
          </cell>
          <cell r="FG138">
            <v>25832.886670404696</v>
          </cell>
          <cell r="FH138">
            <v>21079.247742470303</v>
          </cell>
          <cell r="FI138">
            <v>16220.381883165483</v>
          </cell>
          <cell r="FJ138">
            <v>17895.973477214819</v>
          </cell>
          <cell r="FK138">
            <v>14308.55248238441</v>
          </cell>
          <cell r="FL138">
            <v>14649.234105787709</v>
          </cell>
          <cell r="FM138">
            <v>17502.608354705313</v>
          </cell>
          <cell r="FN138">
            <v>12653.371845953025</v>
          </cell>
          <cell r="FO138">
            <v>19975.259553701151</v>
          </cell>
          <cell r="FP138">
            <v>18929.519670825237</v>
          </cell>
          <cell r="FQ138">
            <v>11071.290824757485</v>
          </cell>
          <cell r="FR138">
            <v>38865.917673339005</v>
          </cell>
          <cell r="FS138">
            <v>27947.273046947426</v>
          </cell>
          <cell r="FT138">
            <v>23094.574089183097</v>
          </cell>
          <cell r="FU138">
            <v>18140.750403168204</v>
          </cell>
          <cell r="FV138">
            <v>19849.110134041333</v>
          </cell>
          <cell r="FW138">
            <v>16180.3848817084</v>
          </cell>
        </row>
        <row r="139">
          <cell r="B139" t="str">
            <v>Co 132</v>
          </cell>
          <cell r="BH139">
            <v>1102.42</v>
          </cell>
          <cell r="BI139">
            <v>706.57</v>
          </cell>
          <cell r="BJ139">
            <v>-58.429999999999836</v>
          </cell>
          <cell r="BK139">
            <v>-1287.8399999999999</v>
          </cell>
          <cell r="BL139">
            <v>152.32999999999902</v>
          </cell>
          <cell r="BM139">
            <v>-1546.66</v>
          </cell>
          <cell r="BN139">
            <v>2086.0100000000002</v>
          </cell>
          <cell r="BO139">
            <v>7045.095030612787</v>
          </cell>
          <cell r="BP139">
            <v>6784.4719303496067</v>
          </cell>
          <cell r="BQ139">
            <v>2627.5883885800422</v>
          </cell>
          <cell r="BR139">
            <v>2547.2068128363117</v>
          </cell>
          <cell r="BS139">
            <v>-521.74398486084601</v>
          </cell>
          <cell r="BT139">
            <v>1050.9250636171514</v>
          </cell>
          <cell r="BU139">
            <v>655.24708763424132</v>
          </cell>
          <cell r="BV139">
            <v>-150.24010213119391</v>
          </cell>
          <cell r="BW139">
            <v>-1408.2638830798637</v>
          </cell>
          <cell r="BX139">
            <v>72.07719842900724</v>
          </cell>
          <cell r="BY139">
            <v>-1670.681487450287</v>
          </cell>
          <cell r="BZ139">
            <v>2063.411421814114</v>
          </cell>
          <cell r="CA139">
            <v>7043.9256291500969</v>
          </cell>
          <cell r="CB139">
            <v>6781.6990616120784</v>
          </cell>
          <cell r="CC139">
            <v>2626.5764064680798</v>
          </cell>
          <cell r="CD139">
            <v>2547.8366256326372</v>
          </cell>
          <cell r="CE139">
            <v>-592.4245885826117</v>
          </cell>
          <cell r="CF139">
            <v>966.75492327478923</v>
          </cell>
          <cell r="CG139">
            <v>571.33252300087315</v>
          </cell>
          <cell r="CH139">
            <v>-275.77699013918527</v>
          </cell>
          <cell r="CI139">
            <v>-1563.7030783011101</v>
          </cell>
          <cell r="CJ139">
            <v>-41.664478048951423</v>
          </cell>
          <cell r="CK139">
            <v>-1829.4262731509252</v>
          </cell>
          <cell r="CL139">
            <v>2009.2099221903243</v>
          </cell>
          <cell r="CM139">
            <v>7010.7601876919207</v>
          </cell>
          <cell r="CN139">
            <v>6745.1960743728387</v>
          </cell>
          <cell r="CO139">
            <v>2590.9095705805039</v>
          </cell>
          <cell r="CP139">
            <v>2513.9473010417373</v>
          </cell>
          <cell r="CQ139">
            <v>-699.43433601339302</v>
          </cell>
          <cell r="CR139">
            <v>956.3449589738716</v>
          </cell>
          <cell r="CS139">
            <v>553.10428368698376</v>
          </cell>
          <cell r="CT139">
            <v>-325.23520919086377</v>
          </cell>
          <cell r="CU139">
            <v>-1649.0975820529188</v>
          </cell>
          <cell r="CV139">
            <v>-82.630485363346907</v>
          </cell>
          <cell r="CW139">
            <v>-1921.3604160825143</v>
          </cell>
          <cell r="CX139">
            <v>2029.9440496342613</v>
          </cell>
          <cell r="CY139">
            <v>7137.8057305487691</v>
          </cell>
          <cell r="CZ139">
            <v>6865.7896752798624</v>
          </cell>
          <cell r="DA139">
            <v>2628.8891082091704</v>
          </cell>
          <cell r="DB139">
            <v>2551.0018591596045</v>
          </cell>
          <cell r="DC139">
            <v>-781.24105478382489</v>
          </cell>
          <cell r="DD139">
            <v>944.87586101150646</v>
          </cell>
          <cell r="DE139">
            <v>533.66313900659861</v>
          </cell>
          <cell r="DF139">
            <v>-376.96020784970278</v>
          </cell>
          <cell r="DG139">
            <v>-1737.7830749238806</v>
          </cell>
          <cell r="DH139">
            <v>-125.32445473567623</v>
          </cell>
          <cell r="DI139">
            <v>-2016.9805750240876</v>
          </cell>
          <cell r="DJ139">
            <v>2050.550646584893</v>
          </cell>
          <cell r="DK139">
            <v>7267.084196179334</v>
          </cell>
          <cell r="DL139">
            <v>6988.4528779455086</v>
          </cell>
          <cell r="DM139">
            <v>2667.2997054516927</v>
          </cell>
          <cell r="DN139">
            <v>2588.4886599355659</v>
          </cell>
          <cell r="DO139">
            <v>-843.90249659613119</v>
          </cell>
          <cell r="DP139">
            <v>932.07604979560256</v>
          </cell>
          <cell r="DQ139">
            <v>512.95933240079603</v>
          </cell>
          <cell r="DR139">
            <v>-431.03505232733278</v>
          </cell>
          <cell r="DS139">
            <v>-1829.872925946509</v>
          </cell>
          <cell r="DT139">
            <v>-170.06284256497929</v>
          </cell>
          <cell r="DU139">
            <v>-2115.9423949771353</v>
          </cell>
          <cell r="DV139">
            <v>2070.7889201136304</v>
          </cell>
          <cell r="DW139">
            <v>7398.6303443118395</v>
          </cell>
          <cell r="DX139">
            <v>7113.2155259130077</v>
          </cell>
          <cell r="DY139">
            <v>2706.1392656904536</v>
          </cell>
          <cell r="DZ139">
            <v>2626.4038459872045</v>
          </cell>
          <cell r="EA139">
            <v>-909.14391100924013</v>
          </cell>
          <cell r="EB139">
            <v>918.35224584458274</v>
          </cell>
          <cell r="EC139">
            <v>490.93992166545968</v>
          </cell>
          <cell r="ED139">
            <v>-487.54742014126714</v>
          </cell>
          <cell r="EE139">
            <v>-1925.4838173048192</v>
          </cell>
          <cell r="EF139">
            <v>-216.92288404962437</v>
          </cell>
          <cell r="EG139">
            <v>-2218.6016555321048</v>
          </cell>
          <cell r="EH139">
            <v>2091.0876843711249</v>
          </cell>
          <cell r="EI139">
            <v>7532.0230093389728</v>
          </cell>
          <cell r="EJ139">
            <v>7240.1076211112368</v>
          </cell>
          <cell r="EK139">
            <v>2745.4064472909877</v>
          </cell>
          <cell r="EL139">
            <v>2664.7467365779562</v>
          </cell>
          <cell r="EM139">
            <v>-977.05704634818221</v>
          </cell>
          <cell r="EN139">
            <v>903.42219859472016</v>
          </cell>
          <cell r="EO139">
            <v>467.34119241755343</v>
          </cell>
          <cell r="EP139">
            <v>-546.58676555784859</v>
          </cell>
          <cell r="EQ139">
            <v>-2024.7381681575234</v>
          </cell>
          <cell r="ER139">
            <v>-265.98516721073702</v>
          </cell>
          <cell r="ES139">
            <v>-2325.0857012920892</v>
          </cell>
          <cell r="ET139">
            <v>2111.1978830984413</v>
          </cell>
          <cell r="EU139">
            <v>7668.2226016566074</v>
          </cell>
          <cell r="EV139">
            <v>7369.1613114117063</v>
          </cell>
          <cell r="EW139">
            <v>2785.0961513304765</v>
          </cell>
          <cell r="EX139">
            <v>2703.5152269786486</v>
          </cell>
          <cell r="EY139">
            <v>-1047.7358996371177</v>
          </cell>
          <cell r="EZ139">
            <v>887.23349181750973</v>
          </cell>
          <cell r="FA139">
            <v>442.53499629828912</v>
          </cell>
          <cell r="FB139">
            <v>-608.24604019276376</v>
          </cell>
          <cell r="FC139">
            <v>-2127.7610078402695</v>
          </cell>
          <cell r="FD139">
            <v>-317.33071520814792</v>
          </cell>
          <cell r="FE139">
            <v>-2435.5224817633402</v>
          </cell>
          <cell r="FF139">
            <v>2131.098547724087</v>
          </cell>
          <cell r="FG139">
            <v>7806.7954081865691</v>
          </cell>
          <cell r="FH139">
            <v>7500.4082795262902</v>
          </cell>
          <cell r="FI139">
            <v>2825.2058040708612</v>
          </cell>
          <cell r="FJ139">
            <v>2742.704451302393</v>
          </cell>
          <cell r="FK139">
            <v>-1121.2820476975762</v>
          </cell>
          <cell r="FL139">
            <v>869.73236014790518</v>
          </cell>
          <cell r="FM139">
            <v>416.24629358927768</v>
          </cell>
          <cell r="FN139">
            <v>-672.62217170180065</v>
          </cell>
          <cell r="FO139">
            <v>-2234.6804386584763</v>
          </cell>
          <cell r="FP139">
            <v>-371.04519691122186</v>
          </cell>
          <cell r="FQ139">
            <v>-2550.0488295601817</v>
          </cell>
          <cell r="FR139">
            <v>2150.7656285792505</v>
          </cell>
          <cell r="FS139">
            <v>7947.7767329465278</v>
          </cell>
          <cell r="FT139">
            <v>7633.8762609987316</v>
          </cell>
          <cell r="FU139">
            <v>2865.7328101282801</v>
          </cell>
          <cell r="FV139">
            <v>2782.312940537076</v>
          </cell>
          <cell r="FW139">
            <v>-1197.7933511824986</v>
          </cell>
        </row>
        <row r="140">
          <cell r="B140" t="str">
            <v>Co 133</v>
          </cell>
          <cell r="BH140">
            <v>2628.71</v>
          </cell>
          <cell r="BI140">
            <v>-2671.33</v>
          </cell>
          <cell r="BJ140">
            <v>-2372.2399999999998</v>
          </cell>
          <cell r="BK140">
            <v>407.71000000000095</v>
          </cell>
          <cell r="BL140">
            <v>2464.15</v>
          </cell>
          <cell r="BM140">
            <v>2958.3</v>
          </cell>
          <cell r="BN140">
            <v>2903.19</v>
          </cell>
          <cell r="BO140">
            <v>-1277.7357666637199</v>
          </cell>
          <cell r="BP140">
            <v>-3288.8787630250099</v>
          </cell>
          <cell r="BQ140">
            <v>-4217.4339898080725</v>
          </cell>
          <cell r="BR140">
            <v>-5895.8418524132285</v>
          </cell>
          <cell r="BS140">
            <v>-4461.02343132036</v>
          </cell>
          <cell r="BT140">
            <v>2725.6208710050305</v>
          </cell>
          <cell r="BU140">
            <v>-2905.1817452442137</v>
          </cell>
          <cell r="BV140">
            <v>4390.3444697427303</v>
          </cell>
          <cell r="BW140">
            <v>7086.2236798030972</v>
          </cell>
          <cell r="BX140">
            <v>9420.6534998883199</v>
          </cell>
          <cell r="BY140">
            <v>7955.3074391700102</v>
          </cell>
          <cell r="BZ140">
            <v>8169.973337467095</v>
          </cell>
          <cell r="CA140">
            <v>5729.6430899085099</v>
          </cell>
          <cell r="CB140">
            <v>4054.0432626439206</v>
          </cell>
          <cell r="CC140">
            <v>661.25337415653121</v>
          </cell>
          <cell r="CD140">
            <v>-740.81777996182245</v>
          </cell>
          <cell r="CE140">
            <v>527.60646101084785</v>
          </cell>
          <cell r="CF140">
            <v>7822.4539111990634</v>
          </cell>
          <cell r="CG140">
            <v>1851.1248661380814</v>
          </cell>
          <cell r="CH140">
            <v>2482.1567432175998</v>
          </cell>
          <cell r="CI140">
            <v>5091.6098463922845</v>
          </cell>
          <cell r="CJ140">
            <v>7712.2826360109057</v>
          </cell>
          <cell r="CK140">
            <v>7562.6585833014615</v>
          </cell>
          <cell r="CL140">
            <v>8055.3513196709609</v>
          </cell>
          <cell r="CM140">
            <v>5256.4757762854679</v>
          </cell>
          <cell r="CN140">
            <v>3915.5513398929561</v>
          </cell>
          <cell r="CO140">
            <v>129.76813801673416</v>
          </cell>
          <cell r="CP140">
            <v>-986.43712702588255</v>
          </cell>
          <cell r="CQ140">
            <v>108.86498518218286</v>
          </cell>
          <cell r="CR140">
            <v>7933.6529188247177</v>
          </cell>
          <cell r="CS140">
            <v>1725.9871444133605</v>
          </cell>
          <cell r="CT140">
            <v>2427.4978765258493</v>
          </cell>
          <cell r="CU140">
            <v>5059.2354058083747</v>
          </cell>
          <cell r="CV140">
            <v>7830.9369002610256</v>
          </cell>
          <cell r="CW140">
            <v>7574.4141852400553</v>
          </cell>
          <cell r="CX140">
            <v>8172.4202796017707</v>
          </cell>
          <cell r="CY140">
            <v>5189.1990254839839</v>
          </cell>
          <cell r="CZ140">
            <v>3936.3704848802772</v>
          </cell>
          <cell r="DA140">
            <v>-59.852366329367214</v>
          </cell>
          <cell r="DB140">
            <v>-1100.4098748037804</v>
          </cell>
          <cell r="DC140">
            <v>4187.2173398388222</v>
          </cell>
          <cell r="DD140">
            <v>12431.627177243772</v>
          </cell>
          <cell r="DE140">
            <v>5979.3907440368093</v>
          </cell>
          <cell r="DF140">
            <v>6754.522881567389</v>
          </cell>
          <cell r="DG140">
            <v>9408.3483119823686</v>
          </cell>
          <cell r="DH140">
            <v>12336.800549813921</v>
          </cell>
          <cell r="DI140">
            <v>11968.126661879698</v>
          </cell>
          <cell r="DJ140">
            <v>12676.416858272491</v>
          </cell>
          <cell r="DK140">
            <v>9501.5859461014552</v>
          </cell>
          <cell r="DL140">
            <v>8342.0637879433216</v>
          </cell>
          <cell r="DM140">
            <v>4127.1484166956106</v>
          </cell>
          <cell r="DN140">
            <v>3166.6990683475833</v>
          </cell>
          <cell r="DO140">
            <v>4072.7890324801847</v>
          </cell>
          <cell r="DP140">
            <v>12632.750536955609</v>
          </cell>
          <cell r="DQ140">
            <v>5927.4421262598007</v>
          </cell>
          <cell r="DR140">
            <v>6779.4565496401428</v>
          </cell>
          <cell r="DS140">
            <v>9455.1135118097845</v>
          </cell>
          <cell r="DT140">
            <v>12546.270300723927</v>
          </cell>
          <cell r="DU140">
            <v>12059.985719829983</v>
          </cell>
          <cell r="DV140">
            <v>12883.716985497551</v>
          </cell>
          <cell r="DW140">
            <v>9509.7596158029701</v>
          </cell>
          <cell r="DX140">
            <v>8448.9585717916816</v>
          </cell>
          <cell r="DY140">
            <v>4007.2802874659974</v>
          </cell>
          <cell r="DZ140">
            <v>3131.5630288925222</v>
          </cell>
          <cell r="EA140">
            <v>3950.632617809526</v>
          </cell>
          <cell r="EB140">
            <v>12836.712111818324</v>
          </cell>
          <cell r="EC140">
            <v>5869.5442936239851</v>
          </cell>
          <cell r="ED140">
            <v>6801.8220915937163</v>
          </cell>
          <cell r="EE140">
            <v>9498.5735458893359</v>
          </cell>
          <cell r="EF140">
            <v>12759.265860502193</v>
          </cell>
          <cell r="EG140">
            <v>13970.824767899156</v>
          </cell>
          <cell r="EH140">
            <v>14915.125423234973</v>
          </cell>
          <cell r="EI140">
            <v>11334.253606488728</v>
          </cell>
          <cell r="EJ140">
            <v>10377.804516751314</v>
          </cell>
          <cell r="EK140">
            <v>5700.0595276755048</v>
          </cell>
          <cell r="EL140">
            <v>4913.8844939188402</v>
          </cell>
          <cell r="EM140">
            <v>5641.9878588615647</v>
          </cell>
          <cell r="EN140">
            <v>14864.849473867864</v>
          </cell>
          <cell r="EO140">
            <v>7626.7560307338026</v>
          </cell>
          <cell r="EP140">
            <v>8642.5860147943713</v>
          </cell>
          <cell r="EQ140">
            <v>11359.877267902673</v>
          </cell>
          <cell r="ER140">
            <v>14796.492030395086</v>
          </cell>
          <cell r="ES140">
            <v>14092.371258147208</v>
          </cell>
          <cell r="ET140">
            <v>15163.21880531329</v>
          </cell>
          <cell r="EU140">
            <v>11367.613838799254</v>
          </cell>
          <cell r="EV140">
            <v>10521.368879242236</v>
          </cell>
          <cell r="EW140">
            <v>5598.407879905506</v>
          </cell>
          <cell r="EX140">
            <v>4906.7857282089153</v>
          </cell>
          <cell r="EY140">
            <v>5537.9583253483615</v>
          </cell>
          <cell r="EZ140">
            <v>15109.098399116378</v>
          </cell>
          <cell r="FA140">
            <v>7590.7137036001004</v>
          </cell>
          <cell r="FB140">
            <v>8694.1477402087894</v>
          </cell>
          <cell r="FC140">
            <v>11431.38475657283</v>
          </cell>
          <cell r="FD140">
            <v>15050.765894189937</v>
          </cell>
          <cell r="FE140">
            <v>14212.0544061662</v>
          </cell>
          <cell r="FF140">
            <v>15414.980366494314</v>
          </cell>
          <cell r="FG140">
            <v>11396.285317984857</v>
          </cell>
          <cell r="FH140">
            <v>10862.368690719095</v>
          </cell>
          <cell r="FI140">
            <v>7340.1182822018418</v>
          </cell>
          <cell r="FJ140">
            <v>6748.242360727716</v>
          </cell>
          <cell r="FK140">
            <v>7278.0972120886618</v>
          </cell>
          <cell r="FL140">
            <v>17208.924406591152</v>
          </cell>
          <cell r="FM140">
            <v>9400.5722071015043</v>
          </cell>
          <cell r="FN140">
            <v>10595.156151521927</v>
          </cell>
          <cell r="FO140">
            <v>13351.714897173839</v>
          </cell>
          <cell r="FP140">
            <v>17160.934227198919</v>
          </cell>
          <cell r="FQ140">
            <v>16181.317277171962</v>
          </cell>
          <cell r="FR140">
            <v>17522.288484184366</v>
          </cell>
          <cell r="FS140">
            <v>11621.944239630473</v>
          </cell>
          <cell r="FT140">
            <v>11014.601552953096</v>
          </cell>
          <cell r="FU140">
            <v>7277.5695732694439</v>
          </cell>
          <cell r="FV140">
            <v>6790.8368984265899</v>
          </cell>
          <cell r="FW140">
            <v>7213.478064152252</v>
          </cell>
        </row>
        <row r="141">
          <cell r="B141" t="str">
            <v>Co 134</v>
          </cell>
          <cell r="BH141">
            <v>1885.48</v>
          </cell>
          <cell r="BI141">
            <v>3168.55</v>
          </cell>
          <cell r="BJ141">
            <v>-3014.05</v>
          </cell>
          <cell r="BK141">
            <v>5044.96</v>
          </cell>
          <cell r="BL141">
            <v>3954.27</v>
          </cell>
          <cell r="BM141">
            <v>-2178.39</v>
          </cell>
          <cell r="BN141">
            <v>3982.83</v>
          </cell>
          <cell r="BO141">
            <v>1531.4528064904052</v>
          </cell>
          <cell r="BP141">
            <v>-1798.9329771567063</v>
          </cell>
          <cell r="BQ141">
            <v>670.63125423928614</v>
          </cell>
          <cell r="BR141">
            <v>-197.54517948243938</v>
          </cell>
          <cell r="BS141">
            <v>501.24645635673915</v>
          </cell>
          <cell r="BT141">
            <v>19401.721243212924</v>
          </cell>
          <cell r="BU141">
            <v>20671.968173468595</v>
          </cell>
          <cell r="BV141">
            <v>14418.769831898069</v>
          </cell>
          <cell r="BW141">
            <v>22622.685028502157</v>
          </cell>
          <cell r="BX141">
            <v>21525.968729394684</v>
          </cell>
          <cell r="BY141">
            <v>15236.412016153043</v>
          </cell>
          <cell r="BZ141">
            <v>21485.472798194874</v>
          </cell>
          <cell r="CA141">
            <v>20647.216118106175</v>
          </cell>
          <cell r="CB141">
            <v>17318.276145460473</v>
          </cell>
          <cell r="CC141">
            <v>18119.717244215415</v>
          </cell>
          <cell r="CD141">
            <v>17250.822994674272</v>
          </cell>
          <cell r="CE141">
            <v>19668.246185923032</v>
          </cell>
          <cell r="CF141">
            <v>19187.10416892144</v>
          </cell>
          <cell r="CG141">
            <v>20444.383846735993</v>
          </cell>
          <cell r="CH141">
            <v>14118.957164765992</v>
          </cell>
          <cell r="CI141">
            <v>22471.858005429109</v>
          </cell>
          <cell r="CJ141">
            <v>21369.414868035699</v>
          </cell>
          <cell r="CK141">
            <v>14917.986934452829</v>
          </cell>
          <cell r="CL141">
            <v>21258.003042773249</v>
          </cell>
          <cell r="CM141">
            <v>20403.32236072759</v>
          </cell>
          <cell r="CN141">
            <v>17070.670751120993</v>
          </cell>
          <cell r="CO141">
            <v>17827.147363388925</v>
          </cell>
          <cell r="CP141">
            <v>16958.550777706267</v>
          </cell>
          <cell r="CQ141">
            <v>19470.351197621399</v>
          </cell>
          <cell r="CR141">
            <v>19494.650469789893</v>
          </cell>
          <cell r="CS141">
            <v>20772.63086796987</v>
          </cell>
          <cell r="CT141">
            <v>14295.572029155286</v>
          </cell>
          <cell r="CU141">
            <v>22867.013479869252</v>
          </cell>
          <cell r="CV141">
            <v>21740.232894052206</v>
          </cell>
          <cell r="CW141">
            <v>16771.196206754379</v>
          </cell>
          <cell r="CX141">
            <v>23268.918124215641</v>
          </cell>
          <cell r="CY141">
            <v>20722.364961279171</v>
          </cell>
          <cell r="CZ141">
            <v>17321.104585820925</v>
          </cell>
          <cell r="DA141">
            <v>19744.629015560826</v>
          </cell>
          <cell r="DB141">
            <v>18858.082382755587</v>
          </cell>
          <cell r="DC141">
            <v>19698.958123529505</v>
          </cell>
          <cell r="DD141">
            <v>21472.626313503963</v>
          </cell>
          <cell r="DE141">
            <v>22771.818841182008</v>
          </cell>
          <cell r="DF141">
            <v>16139.595988087241</v>
          </cell>
          <cell r="DG141">
            <v>24935.237180277807</v>
          </cell>
          <cell r="DH141">
            <v>23783.817846482219</v>
          </cell>
          <cell r="DI141">
            <v>17008.242839274848</v>
          </cell>
          <cell r="DJ141">
            <v>23668.005732446174</v>
          </cell>
          <cell r="DK141">
            <v>21044.905791881305</v>
          </cell>
          <cell r="DL141">
            <v>17574.625579929245</v>
          </cell>
          <cell r="DM141">
            <v>20047.079056868501</v>
          </cell>
          <cell r="DN141">
            <v>19143.224795256952</v>
          </cell>
          <cell r="DO141">
            <v>19994.606074039482</v>
          </cell>
          <cell r="DP141">
            <v>21838.180713491223</v>
          </cell>
          <cell r="DQ141">
            <v>23158.407085728784</v>
          </cell>
          <cell r="DR141">
            <v>16367.372067354616</v>
          </cell>
          <cell r="DS141">
            <v>25393.055694003102</v>
          </cell>
          <cell r="DT141">
            <v>24216.665186710194</v>
          </cell>
          <cell r="DU141">
            <v>17246.981786905963</v>
          </cell>
          <cell r="DV141">
            <v>24073.211190000686</v>
          </cell>
          <cell r="DW141">
            <v>21371.929917799171</v>
          </cell>
          <cell r="DX141">
            <v>17830.696497174904</v>
          </cell>
          <cell r="DY141">
            <v>20353.59137596138</v>
          </cell>
          <cell r="DZ141">
            <v>19431.574125052059</v>
          </cell>
          <cell r="EA141">
            <v>20293.998218354172</v>
          </cell>
          <cell r="EB141">
            <v>22209.255443929553</v>
          </cell>
          <cell r="EC141">
            <v>23551.026735155105</v>
          </cell>
          <cell r="ED141">
            <v>16596.977588117912</v>
          </cell>
          <cell r="EE141">
            <v>25859.171622359376</v>
          </cell>
          <cell r="EF141">
            <v>24657.009780534019</v>
          </cell>
          <cell r="EG141">
            <v>17487.818906822831</v>
          </cell>
          <cell r="EH141">
            <v>24484.600830960397</v>
          </cell>
          <cell r="EI141">
            <v>21702.940169461603</v>
          </cell>
          <cell r="EJ141">
            <v>18089.28822813262</v>
          </cell>
          <cell r="EK141">
            <v>20663.668079362615</v>
          </cell>
          <cell r="EL141">
            <v>19723.120469866841</v>
          </cell>
          <cell r="EM141">
            <v>20596.625526899763</v>
          </cell>
          <cell r="EN141">
            <v>22585.904085631708</v>
          </cell>
          <cell r="EO141">
            <v>23949.507336229966</v>
          </cell>
          <cell r="EP141">
            <v>16828.36714430702</v>
          </cell>
          <cell r="EQ141">
            <v>26333.479074498457</v>
          </cell>
          <cell r="ER141">
            <v>25104.752937635276</v>
          </cell>
          <cell r="ES141">
            <v>17730.470243277221</v>
          </cell>
          <cell r="ET141">
            <v>24902.029786527226</v>
          </cell>
          <cell r="EU141">
            <v>22037.940941029556</v>
          </cell>
          <cell r="EV141">
            <v>18349.933250098009</v>
          </cell>
          <cell r="EW141">
            <v>20977.293507677874</v>
          </cell>
          <cell r="EX141">
            <v>20017.40892607874</v>
          </cell>
          <cell r="EY141">
            <v>20902.47113819349</v>
          </cell>
          <cell r="EZ141">
            <v>22967.975913320533</v>
          </cell>
          <cell r="FA141">
            <v>24353.902754719013</v>
          </cell>
          <cell r="FB141">
            <v>17061.285909423961</v>
          </cell>
          <cell r="FC141">
            <v>26816.107144726622</v>
          </cell>
          <cell r="FD141">
            <v>25560.438764688759</v>
          </cell>
          <cell r="FE141">
            <v>17974.887023182637</v>
          </cell>
          <cell r="FF141">
            <v>25325.988425837208</v>
          </cell>
          <cell r="FG141">
            <v>22376.92839375218</v>
          </cell>
          <cell r="FH141">
            <v>18613.923809626926</v>
          </cell>
          <cell r="FI141">
            <v>21294.458350075336</v>
          </cell>
          <cell r="FJ141">
            <v>20315.731134387715</v>
          </cell>
          <cell r="FK141">
            <v>21211.501736551523</v>
          </cell>
          <cell r="FL141">
            <v>23356.143518964294</v>
          </cell>
          <cell r="FM141">
            <v>24764.26794717192</v>
          </cell>
          <cell r="FN141">
            <v>17296.291213317629</v>
          </cell>
          <cell r="FO141">
            <v>27307.189495795701</v>
          </cell>
          <cell r="FP141">
            <v>26024.163910944619</v>
          </cell>
          <cell r="FQ141">
            <v>18221.002356907855</v>
          </cell>
          <cell r="FR141">
            <v>25756.519350595758</v>
          </cell>
          <cell r="FS141">
            <v>22719.895495850731</v>
          </cell>
          <cell r="FT141">
            <v>18879.888698979226</v>
          </cell>
          <cell r="FU141">
            <v>21615.151811985856</v>
          </cell>
          <cell r="FV141">
            <v>20616.752617557067</v>
          </cell>
          <cell r="FW141">
            <v>21523.702214281948</v>
          </cell>
        </row>
        <row r="142">
          <cell r="B142" t="str">
            <v>Co 135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</row>
        <row r="143">
          <cell r="B143" t="str">
            <v>Co 180</v>
          </cell>
          <cell r="BH143">
            <v>313.47000000000003</v>
          </cell>
          <cell r="BI143">
            <v>317.35000000000002</v>
          </cell>
          <cell r="BJ143">
            <v>221.16</v>
          </cell>
          <cell r="BK143">
            <v>287.32</v>
          </cell>
          <cell r="BL143">
            <v>289.52999999999997</v>
          </cell>
          <cell r="BM143">
            <v>259.87</v>
          </cell>
          <cell r="BN143">
            <v>306.57</v>
          </cell>
          <cell r="BO143">
            <v>1258.3744751967458</v>
          </cell>
          <cell r="BP143">
            <v>880.84303219623655</v>
          </cell>
          <cell r="BQ143">
            <v>1089.5103823810573</v>
          </cell>
          <cell r="BR143">
            <v>1089.4371308276852</v>
          </cell>
          <cell r="BS143">
            <v>1069.6510041998747</v>
          </cell>
          <cell r="BT143">
            <v>318.1944044501771</v>
          </cell>
          <cell r="BU143">
            <v>322.11973572063562</v>
          </cell>
          <cell r="BV143">
            <v>222.97247933310371</v>
          </cell>
          <cell r="BW143">
            <v>291.29682363004633</v>
          </cell>
          <cell r="BX143">
            <v>293.50207749981382</v>
          </cell>
          <cell r="BY143">
            <v>262.8811673791389</v>
          </cell>
          <cell r="BZ143">
            <v>310.91162239491496</v>
          </cell>
          <cell r="CA143">
            <v>1285.4254600164784</v>
          </cell>
          <cell r="CB143">
            <v>909.5387057913008</v>
          </cell>
          <cell r="CC143">
            <v>1118.0648323991088</v>
          </cell>
          <cell r="CD143">
            <v>1118.4409693010055</v>
          </cell>
          <cell r="CE143">
            <v>1118.2907997465186</v>
          </cell>
          <cell r="CF143">
            <v>293.53803351104943</v>
          </cell>
          <cell r="CG143">
            <v>297.58439860082967</v>
          </cell>
          <cell r="CH143">
            <v>195.46654641777377</v>
          </cell>
          <cell r="CI143">
            <v>265.58595741394583</v>
          </cell>
          <cell r="CJ143">
            <v>267.86076196214515</v>
          </cell>
          <cell r="CK143">
            <v>236.5676061623434</v>
          </cell>
          <cell r="CL143">
            <v>286.04214132138293</v>
          </cell>
          <cell r="CM143">
            <v>1282.9612005600895</v>
          </cell>
          <cell r="CN143">
            <v>907.18278054071436</v>
          </cell>
          <cell r="CO143">
            <v>1115.6481027670077</v>
          </cell>
          <cell r="CP143">
            <v>1115.5024409359487</v>
          </cell>
          <cell r="CQ143">
            <v>1135.2703783963907</v>
          </cell>
          <cell r="CR143">
            <v>290.15425071892696</v>
          </cell>
          <cell r="CS143">
            <v>294.32536471139429</v>
          </cell>
          <cell r="CT143">
            <v>189.14762843458789</v>
          </cell>
          <cell r="CU143">
            <v>261.37426603165136</v>
          </cell>
          <cell r="CV143">
            <v>263.72096604616252</v>
          </cell>
          <cell r="CW143">
            <v>231.24289073478258</v>
          </cell>
          <cell r="CX143">
            <v>282.2054997442624</v>
          </cell>
          <cell r="CY143">
            <v>1306.1112557515014</v>
          </cell>
          <cell r="CZ143">
            <v>922.85935681262231</v>
          </cell>
          <cell r="DA143">
            <v>1135.4769851585747</v>
          </cell>
          <cell r="DB143">
            <v>1135.3333787395529</v>
          </cell>
          <cell r="DC143">
            <v>1135.1902842613913</v>
          </cell>
          <cell r="DD143">
            <v>286.23082678584353</v>
          </cell>
          <cell r="DE143">
            <v>290.53097178468181</v>
          </cell>
          <cell r="DF143">
            <v>182.43154236454211</v>
          </cell>
          <cell r="DG143">
            <v>256.82856039699834</v>
          </cell>
          <cell r="DH143">
            <v>259.2490653223457</v>
          </cell>
          <cell r="DI143">
            <v>225.80048263592369</v>
          </cell>
          <cell r="DJ143">
            <v>278.29525563123843</v>
          </cell>
          <cell r="DK143">
            <v>1329.2435882078726</v>
          </cell>
          <cell r="DL143">
            <v>938.37114235605918</v>
          </cell>
          <cell r="DM143">
            <v>1155.7049346935</v>
          </cell>
          <cell r="DN143">
            <v>1155.5647822327628</v>
          </cell>
          <cell r="DO143">
            <v>1155.4247441692701</v>
          </cell>
          <cell r="DP143">
            <v>282.22294473052307</v>
          </cell>
          <cell r="DQ143">
            <v>286.65579246929224</v>
          </cell>
          <cell r="DR143">
            <v>175.07969495200223</v>
          </cell>
          <cell r="DS143">
            <v>251.71206502257667</v>
          </cell>
          <cell r="DT143">
            <v>254.43160320174593</v>
          </cell>
          <cell r="DU143">
            <v>219.98233614164644</v>
          </cell>
          <cell r="DV143">
            <v>274.05546828387014</v>
          </cell>
          <cell r="DW143">
            <v>1353.3470449931772</v>
          </cell>
          <cell r="DX143">
            <v>954.70105596210544</v>
          </cell>
          <cell r="DY143">
            <v>1175.8729374064751</v>
          </cell>
          <cell r="DZ143">
            <v>1176.2020247618721</v>
          </cell>
          <cell r="EA143">
            <v>1176.0650189398254</v>
          </cell>
          <cell r="EB143">
            <v>277.87875356355971</v>
          </cell>
          <cell r="EC143">
            <v>282.44734833557607</v>
          </cell>
          <cell r="ED143">
            <v>167.52744298268021</v>
          </cell>
          <cell r="EE143">
            <v>246.46240722209131</v>
          </cell>
          <cell r="EF143">
            <v>249.03778282288602</v>
          </cell>
          <cell r="EG143">
            <v>213.77399655762906</v>
          </cell>
          <cell r="EH143">
            <v>269.47218358779855</v>
          </cell>
          <cell r="EI143">
            <v>1377.9325362695331</v>
          </cell>
          <cell r="EJ143">
            <v>971.35846501505398</v>
          </cell>
          <cell r="EK143">
            <v>1196.936326785004</v>
          </cell>
          <cell r="EL143">
            <v>1196.8018900939469</v>
          </cell>
          <cell r="EM143">
            <v>1197.1192359544198</v>
          </cell>
          <cell r="EN143">
            <v>273.1830824118108</v>
          </cell>
          <cell r="EO143">
            <v>277.89216086001056</v>
          </cell>
          <cell r="EP143">
            <v>159.5277397701193</v>
          </cell>
          <cell r="EQ143">
            <v>240.83364431173652</v>
          </cell>
          <cell r="ER143">
            <v>243.48901487580599</v>
          </cell>
          <cell r="ES143">
            <v>206.94876832053808</v>
          </cell>
          <cell r="ET143">
            <v>264.53022090185891</v>
          </cell>
          <cell r="EU143">
            <v>1403.010528134515</v>
          </cell>
          <cell r="EV143">
            <v>988.35079363763896</v>
          </cell>
          <cell r="EW143">
            <v>1218.4202876714219</v>
          </cell>
          <cell r="EX143">
            <v>1218.2893340339074</v>
          </cell>
          <cell r="EY143">
            <v>1218.1583413565525</v>
          </cell>
          <cell r="EZ143">
            <v>268.12077743784232</v>
          </cell>
          <cell r="FA143">
            <v>272.97448761236319</v>
          </cell>
          <cell r="FB143">
            <v>151.06241907193066</v>
          </cell>
          <cell r="FC143">
            <v>234.80991551333489</v>
          </cell>
          <cell r="FD143">
            <v>237.5484587492532</v>
          </cell>
          <cell r="FE143">
            <v>199.91579083104739</v>
          </cell>
          <cell r="FF143">
            <v>259.01252095814584</v>
          </cell>
          <cell r="FG143">
            <v>1428.5898123691825</v>
          </cell>
          <cell r="FH143">
            <v>1005.6848729482534</v>
          </cell>
          <cell r="FI143">
            <v>1240.3334005258573</v>
          </cell>
          <cell r="FJ143">
            <v>1240.2047322445987</v>
          </cell>
          <cell r="FK143">
            <v>1240.0758785084124</v>
          </cell>
          <cell r="FL143">
            <v>262.47692403683175</v>
          </cell>
          <cell r="FM143">
            <v>267.67859060286992</v>
          </cell>
          <cell r="FN143">
            <v>142.11186515667623</v>
          </cell>
          <cell r="FO143">
            <v>228.37572695021368</v>
          </cell>
          <cell r="FP143">
            <v>231.19911008842314</v>
          </cell>
          <cell r="FQ143">
            <v>192.43987934438542</v>
          </cell>
          <cell r="FR143">
            <v>253.31304547026036</v>
          </cell>
          <cell r="FS143">
            <v>1454.6791107799904</v>
          </cell>
          <cell r="FT143">
            <v>1023.3636436781583</v>
          </cell>
          <cell r="FU143">
            <v>1262.6847487716454</v>
          </cell>
          <cell r="FV143">
            <v>1262.5576088314381</v>
          </cell>
          <cell r="FW143">
            <v>1262.4326071307446</v>
          </cell>
        </row>
        <row r="144">
          <cell r="B144" t="str">
            <v>Co 450</v>
          </cell>
          <cell r="BH144">
            <v>-14001.87</v>
          </cell>
          <cell r="BI144">
            <v>-6147.4</v>
          </cell>
          <cell r="BJ144">
            <v>4035.2800000000061</v>
          </cell>
          <cell r="BK144">
            <v>-5146.6499999999942</v>
          </cell>
          <cell r="BL144">
            <v>41422.339999999997</v>
          </cell>
          <cell r="BM144">
            <v>41683.199999999997</v>
          </cell>
          <cell r="BN144">
            <v>85293.83</v>
          </cell>
          <cell r="BO144">
            <v>74690.984082014329</v>
          </cell>
          <cell r="BP144">
            <v>53562.760876043569</v>
          </cell>
          <cell r="BQ144">
            <v>5356.0166581366284</v>
          </cell>
          <cell r="BR144">
            <v>-1677.2813668720555</v>
          </cell>
          <cell r="BS144">
            <v>-438.55981229123427</v>
          </cell>
          <cell r="BT144">
            <v>-15226.669884134448</v>
          </cell>
          <cell r="BU144">
            <v>-7017.5569575270856</v>
          </cell>
          <cell r="BV144">
            <v>3204.9099886121694</v>
          </cell>
          <cell r="BW144">
            <v>-6077.3803530757941</v>
          </cell>
          <cell r="BX144">
            <v>40624.594020348457</v>
          </cell>
          <cell r="BY144">
            <v>40712.812758968357</v>
          </cell>
          <cell r="BZ144">
            <v>84219.701407310407</v>
          </cell>
          <cell r="CA144">
            <v>73508.731327615766</v>
          </cell>
          <cell r="CB144">
            <v>52628.085898294012</v>
          </cell>
          <cell r="CC144">
            <v>4517.0599423131571</v>
          </cell>
          <cell r="CD144">
            <v>-2485.449783071017</v>
          </cell>
          <cell r="CE144">
            <v>7923.9720442847174</v>
          </cell>
          <cell r="CF144">
            <v>-8723.7411220678841</v>
          </cell>
          <cell r="CG144">
            <v>-148.19085253177036</v>
          </cell>
          <cell r="CH144">
            <v>10115.937437447596</v>
          </cell>
          <cell r="CI144">
            <v>731.46941566367605</v>
          </cell>
          <cell r="CJ144">
            <v>47571.797847979258</v>
          </cell>
          <cell r="CK144">
            <v>47483.361357107868</v>
          </cell>
          <cell r="CL144">
            <v>90884.540216728812</v>
          </cell>
          <cell r="CM144">
            <v>80031.611616678259</v>
          </cell>
          <cell r="CN144">
            <v>59349.569637557135</v>
          </cell>
          <cell r="CO144">
            <v>11338.534770203223</v>
          </cell>
          <cell r="CP144">
            <v>4368.9895206084548</v>
          </cell>
          <cell r="CQ144">
            <v>6643.8116342397043</v>
          </cell>
          <cell r="CR144">
            <v>-9664.9654299115646</v>
          </cell>
          <cell r="CS144">
            <v>-792.06152149589616</v>
          </cell>
          <cell r="CT144">
            <v>9692.0122955540792</v>
          </cell>
          <cell r="CU144">
            <v>84.809141479112441</v>
          </cell>
          <cell r="CV144">
            <v>47909.16092061621</v>
          </cell>
          <cell r="CW144">
            <v>47758.572461861273</v>
          </cell>
          <cell r="CX144">
            <v>91991.51135103358</v>
          </cell>
          <cell r="CY144">
            <v>80844.913457873627</v>
          </cell>
          <cell r="CZ144">
            <v>59817.986767494775</v>
          </cell>
          <cell r="DA144">
            <v>10881.103002289012</v>
          </cell>
          <cell r="DB144">
            <v>3783.5344988733341</v>
          </cell>
          <cell r="DC144">
            <v>5473.3037286267281</v>
          </cell>
          <cell r="DD144">
            <v>-10646.470128727073</v>
          </cell>
          <cell r="DE144">
            <v>-1466.4912499171114</v>
          </cell>
          <cell r="DF144">
            <v>9242.095176364237</v>
          </cell>
          <cell r="DG144">
            <v>-593.35075723082991</v>
          </cell>
          <cell r="DH144">
            <v>48236.598234703342</v>
          </cell>
          <cell r="DI144">
            <v>61701.757460242254</v>
          </cell>
          <cell r="DJ144">
            <v>106782.00634562211</v>
          </cell>
          <cell r="DK144">
            <v>95336.018335594694</v>
          </cell>
          <cell r="DL144">
            <v>73958.356172713859</v>
          </cell>
          <cell r="DM144">
            <v>24078.612307471121</v>
          </cell>
          <cell r="DN144">
            <v>16850.841205953468</v>
          </cell>
          <cell r="DO144">
            <v>18550.475216224164</v>
          </cell>
          <cell r="DP144">
            <v>2011.6647673676052</v>
          </cell>
          <cell r="DQ144">
            <v>11508.760788699292</v>
          </cell>
          <cell r="DR144">
            <v>22446.79802986986</v>
          </cell>
          <cell r="DS144">
            <v>12377.440827196697</v>
          </cell>
          <cell r="DT144">
            <v>62234.334343255476</v>
          </cell>
          <cell r="DU144">
            <v>62223.04273961841</v>
          </cell>
          <cell r="DV144">
            <v>108166.65516483906</v>
          </cell>
          <cell r="DW144">
            <v>96413.929220117338</v>
          </cell>
          <cell r="DX144">
            <v>74681.586350587197</v>
          </cell>
          <cell r="DY144">
            <v>23840.219905758466</v>
          </cell>
          <cell r="DZ144">
            <v>16479.968486781429</v>
          </cell>
          <cell r="EA144">
            <v>18189.925681902037</v>
          </cell>
          <cell r="EB144">
            <v>1218.4617507115036</v>
          </cell>
          <cell r="EC144">
            <v>11043.21234673851</v>
          </cell>
          <cell r="ED144">
            <v>22215.541075182497</v>
          </cell>
          <cell r="EE144">
            <v>11906.718100253682</v>
          </cell>
          <cell r="EF144">
            <v>62812.588052708496</v>
          </cell>
          <cell r="EG144">
            <v>62734.824422772945</v>
          </cell>
          <cell r="EH144">
            <v>109557.66216862087</v>
          </cell>
          <cell r="EI144">
            <v>97491.557135563562</v>
          </cell>
          <cell r="EJ144">
            <v>75399.113912863409</v>
          </cell>
          <cell r="EK144">
            <v>23578.528224085574</v>
          </cell>
          <cell r="EL144">
            <v>16083.937693979547</v>
          </cell>
          <cell r="EM144">
            <v>21136.069983186972</v>
          </cell>
          <cell r="EN144">
            <v>3719.3501682031056</v>
          </cell>
          <cell r="EO144">
            <v>13882.013742537194</v>
          </cell>
          <cell r="EP144">
            <v>25294.219398415502</v>
          </cell>
          <cell r="EQ144">
            <v>14739.742926612991</v>
          </cell>
          <cell r="ER144">
            <v>66716.904757805198</v>
          </cell>
          <cell r="ES144">
            <v>66569.560732973623</v>
          </cell>
          <cell r="ET144">
            <v>110584.11946598996</v>
          </cell>
          <cell r="EU144">
            <v>98197.812696099703</v>
          </cell>
          <cell r="EV144">
            <v>75740.298017721187</v>
          </cell>
          <cell r="EW144">
            <v>22921.982703600268</v>
          </cell>
          <cell r="EX144">
            <v>15290.309974650445</v>
          </cell>
          <cell r="EY144">
            <v>17117.864483029887</v>
          </cell>
          <cell r="EZ144">
            <v>-758.0100374846661</v>
          </cell>
          <cell r="FA144">
            <v>9753.9990339996584</v>
          </cell>
          <cell r="FB144">
            <v>21410.945915227712</v>
          </cell>
          <cell r="FC144">
            <v>10604.705652891425</v>
          </cell>
          <cell r="FD144">
            <v>63676.634629831635</v>
          </cell>
          <cell r="FE144">
            <v>63455.8680787349</v>
          </cell>
          <cell r="FF144">
            <v>111975.53258007663</v>
          </cell>
          <cell r="FG144">
            <v>99261.519959106823</v>
          </cell>
          <cell r="FH144">
            <v>76433.536020091735</v>
          </cell>
          <cell r="FI144">
            <v>22599.074934976306</v>
          </cell>
          <cell r="FJ144">
            <v>14827.924446244258</v>
          </cell>
          <cell r="FK144">
            <v>16667.049791901503</v>
          </cell>
          <cell r="FL144">
            <v>-1682.3470621347951</v>
          </cell>
          <cell r="FM144">
            <v>9190.1337544425915</v>
          </cell>
          <cell r="FN144">
            <v>21097.614710793699</v>
          </cell>
          <cell r="FO144">
            <v>10033.202814768578</v>
          </cell>
          <cell r="FP144">
            <v>64223.206454563246</v>
          </cell>
          <cell r="FQ144">
            <v>63925.810772589917</v>
          </cell>
          <cell r="FR144">
            <v>113371.45775045562</v>
          </cell>
          <cell r="FS144">
            <v>100321.8229118458</v>
          </cell>
          <cell r="FT144">
            <v>77119.150490377026</v>
          </cell>
          <cell r="FU144">
            <v>25952.751073263251</v>
          </cell>
          <cell r="FV144">
            <v>18039.704814514218</v>
          </cell>
          <cell r="FW144">
            <v>19889.059870142926</v>
          </cell>
        </row>
        <row r="145">
          <cell r="B145" t="str">
            <v>Co 451</v>
          </cell>
          <cell r="BH145">
            <v>18173.84</v>
          </cell>
          <cell r="BI145">
            <v>-7939.3300000000163</v>
          </cell>
          <cell r="BJ145">
            <v>45223.16</v>
          </cell>
          <cell r="BK145">
            <v>33669.56</v>
          </cell>
          <cell r="BL145">
            <v>33634.43</v>
          </cell>
          <cell r="BM145">
            <v>159244.54999999999</v>
          </cell>
          <cell r="BN145">
            <v>363351.65</v>
          </cell>
          <cell r="BO145">
            <v>311169.98589138733</v>
          </cell>
          <cell r="BP145">
            <v>256169.03936055175</v>
          </cell>
          <cell r="BQ145">
            <v>20004.630688307981</v>
          </cell>
          <cell r="BR145">
            <v>47054.161739741248</v>
          </cell>
          <cell r="BS145">
            <v>-746.35944001418829</v>
          </cell>
          <cell r="BT145">
            <v>15683.702647462793</v>
          </cell>
          <cell r="BU145">
            <v>-10641.591549095421</v>
          </cell>
          <cell r="BV145">
            <v>59982.620190037938</v>
          </cell>
          <cell r="BW145">
            <v>48318.690490441513</v>
          </cell>
          <cell r="BX145">
            <v>47923.260978251783</v>
          </cell>
          <cell r="BY145">
            <v>173205.71934280227</v>
          </cell>
          <cell r="BZ145">
            <v>504115.21264155442</v>
          </cell>
          <cell r="CA145">
            <v>451829.34849626961</v>
          </cell>
          <cell r="CB145">
            <v>376927.72178850824</v>
          </cell>
          <cell r="CC145">
            <v>141326.67700479378</v>
          </cell>
          <cell r="CD145">
            <v>168518.20651242798</v>
          </cell>
          <cell r="CE145">
            <v>121642.66762694879</v>
          </cell>
          <cell r="CF145">
            <v>136043.4651236335</v>
          </cell>
          <cell r="CG145">
            <v>109501.20686950145</v>
          </cell>
          <cell r="CH145">
            <v>164779.23419517727</v>
          </cell>
          <cell r="CI145">
            <v>153003.2418847665</v>
          </cell>
          <cell r="CJ145">
            <v>152238.20235606568</v>
          </cell>
          <cell r="CK145">
            <v>277184.70843716583</v>
          </cell>
          <cell r="CL145">
            <v>479877.17635150044</v>
          </cell>
          <cell r="CM145">
            <v>427441.26292406017</v>
          </cell>
          <cell r="CN145">
            <v>371962.14312968281</v>
          </cell>
          <cell r="CO145">
            <v>136943.2262617081</v>
          </cell>
          <cell r="CP145">
            <v>164282.6686898125</v>
          </cell>
          <cell r="CQ145">
            <v>118349.08857886531</v>
          </cell>
          <cell r="CR145">
            <v>137389.49059156186</v>
          </cell>
          <cell r="CS145">
            <v>110241.93730875809</v>
          </cell>
          <cell r="CT145">
            <v>166912.27013424385</v>
          </cell>
          <cell r="CU145">
            <v>154862.32932662367</v>
          </cell>
          <cell r="CV145">
            <v>153955.1513928218</v>
          </cell>
          <cell r="CW145">
            <v>281285.28625575826</v>
          </cell>
          <cell r="CX145">
            <v>487785.46356132417</v>
          </cell>
          <cell r="CY145">
            <v>434210.88678010309</v>
          </cell>
          <cell r="CZ145">
            <v>377624.00479567662</v>
          </cell>
          <cell r="DA145">
            <v>138104.62420593685</v>
          </cell>
          <cell r="DB145">
            <v>166041.70135797601</v>
          </cell>
          <cell r="DC145">
            <v>118371.33651583781</v>
          </cell>
          <cell r="DD145">
            <v>138723.00659791974</v>
          </cell>
          <cell r="DE145">
            <v>110955.81864380033</v>
          </cell>
          <cell r="DF145">
            <v>264165.8081641809</v>
          </cell>
          <cell r="DG145">
            <v>251835.28510033013</v>
          </cell>
          <cell r="DH145">
            <v>250779.31117410056</v>
          </cell>
          <cell r="DI145">
            <v>380537.30672810151</v>
          </cell>
          <cell r="DJ145">
            <v>590914.19514284865</v>
          </cell>
          <cell r="DK145">
            <v>536177.75224170578</v>
          </cell>
          <cell r="DL145">
            <v>478461.01240546891</v>
          </cell>
          <cell r="DM145">
            <v>234357.14738219799</v>
          </cell>
          <cell r="DN145">
            <v>262905.39475991117</v>
          </cell>
          <cell r="DO145">
            <v>214318.41789409652</v>
          </cell>
          <cell r="DP145">
            <v>235153.69754440713</v>
          </cell>
          <cell r="DQ145">
            <v>206752.19931788254</v>
          </cell>
          <cell r="DR145">
            <v>268219.65395372582</v>
          </cell>
          <cell r="DS145">
            <v>255601.94362236265</v>
          </cell>
          <cell r="DT145">
            <v>254390.29076823511</v>
          </cell>
          <cell r="DU145">
            <v>386621.09682006377</v>
          </cell>
          <cell r="DV145">
            <v>600944.17442725995</v>
          </cell>
          <cell r="DW145">
            <v>545022.36948855687</v>
          </cell>
          <cell r="DX145">
            <v>486153.21122165665</v>
          </cell>
          <cell r="DY145">
            <v>237379.35679476461</v>
          </cell>
          <cell r="DZ145">
            <v>266552.99873717956</v>
          </cell>
          <cell r="EA145">
            <v>217031.71309368405</v>
          </cell>
          <cell r="EB145">
            <v>238360.40401532626</v>
          </cell>
          <cell r="EC145">
            <v>209309.71830685445</v>
          </cell>
          <cell r="ED145">
            <v>272319.85023172927</v>
          </cell>
          <cell r="EE145">
            <v>259407.56727713044</v>
          </cell>
          <cell r="EF145">
            <v>258033.27653690826</v>
          </cell>
          <cell r="EG145">
            <v>392782.69782970997</v>
          </cell>
          <cell r="EH145">
            <v>611123.25993086351</v>
          </cell>
          <cell r="EI145">
            <v>553991.55167204433</v>
          </cell>
          <cell r="EJ145">
            <v>531531.56205054559</v>
          </cell>
          <cell r="EK145">
            <v>278001.20636025863</v>
          </cell>
          <cell r="EL145">
            <v>307813.39643278462</v>
          </cell>
          <cell r="EM145">
            <v>257340.70843234702</v>
          </cell>
          <cell r="EN145">
            <v>279173.04297241033</v>
          </cell>
          <cell r="EO145">
            <v>249457.33384689534</v>
          </cell>
          <cell r="EP145">
            <v>314050.59120632778</v>
          </cell>
          <cell r="EQ145">
            <v>300836.780879659</v>
          </cell>
          <cell r="ER145">
            <v>299292.19995487679</v>
          </cell>
          <cell r="ES145">
            <v>436606.8276802593</v>
          </cell>
          <cell r="ET145">
            <v>659037.38074454095</v>
          </cell>
          <cell r="EU145">
            <v>600670.75276480929</v>
          </cell>
          <cell r="EV145">
            <v>540156.76792596327</v>
          </cell>
          <cell r="EW145">
            <v>281780.78617970936</v>
          </cell>
          <cell r="EX145">
            <v>312246.50244169805</v>
          </cell>
          <cell r="EY145">
            <v>260805.00600588508</v>
          </cell>
          <cell r="EZ145">
            <v>283150.56307506695</v>
          </cell>
          <cell r="FA145">
            <v>252754.44103984837</v>
          </cell>
          <cell r="FB145">
            <v>318971.95535098633</v>
          </cell>
          <cell r="FC145">
            <v>305449.26930763037</v>
          </cell>
          <cell r="FD145">
            <v>303726.74231126782</v>
          </cell>
          <cell r="FE145">
            <v>443654.01476119168</v>
          </cell>
          <cell r="FF145">
            <v>670247.80460209702</v>
          </cell>
          <cell r="FG145">
            <v>610621.02857536124</v>
          </cell>
          <cell r="FH145">
            <v>548898.64065540233</v>
          </cell>
          <cell r="FI145">
            <v>285586.79968548525</v>
          </cell>
          <cell r="FJ145">
            <v>316720.77536418743</v>
          </cell>
          <cell r="FK145">
            <v>288628.26941999514</v>
          </cell>
          <cell r="FL145">
            <v>311497.92424200865</v>
          </cell>
          <cell r="FM145">
            <v>280404.9455367272</v>
          </cell>
          <cell r="FN145">
            <v>348289.15028235491</v>
          </cell>
          <cell r="FO145">
            <v>334450.13789516443</v>
          </cell>
          <cell r="FP145">
            <v>332541.66021214536</v>
          </cell>
          <cell r="FQ145">
            <v>475129.96045157447</v>
          </cell>
          <cell r="FR145">
            <v>705961.53210276016</v>
          </cell>
          <cell r="FS145">
            <v>645049.01101674966</v>
          </cell>
          <cell r="FT145">
            <v>582093.57347860304</v>
          </cell>
          <cell r="FU145">
            <v>313753.80825799634</v>
          </cell>
          <cell r="FV145">
            <v>345571.55906769226</v>
          </cell>
          <cell r="FW145">
            <v>292623.4322350045</v>
          </cell>
        </row>
        <row r="146">
          <cell r="B146" t="str">
            <v>Co 356</v>
          </cell>
          <cell r="BH146">
            <v>96014.13</v>
          </cell>
          <cell r="BI146">
            <v>59953.61</v>
          </cell>
          <cell r="BJ146">
            <v>132474.16</v>
          </cell>
          <cell r="BK146">
            <v>123032.25</v>
          </cell>
          <cell r="BL146">
            <v>167166.65</v>
          </cell>
          <cell r="BM146">
            <v>90475.15</v>
          </cell>
          <cell r="BN146">
            <v>82550.509999999995</v>
          </cell>
          <cell r="BO146">
            <v>111578.25886776016</v>
          </cell>
          <cell r="BP146">
            <v>49643.108206372912</v>
          </cell>
          <cell r="BQ146">
            <v>59993.76654267963</v>
          </cell>
          <cell r="BR146">
            <v>68322.482859642623</v>
          </cell>
          <cell r="BS146">
            <v>81169.463393127895</v>
          </cell>
          <cell r="BT146">
            <v>92976.566942328209</v>
          </cell>
          <cell r="BU146">
            <v>57176.365735464846</v>
          </cell>
          <cell r="BV146">
            <v>129480.96002190758</v>
          </cell>
          <cell r="BW146">
            <v>120179.01608835708</v>
          </cell>
          <cell r="BX146">
            <v>73558.773829230864</v>
          </cell>
          <cell r="BY146">
            <v>87129.003104607516</v>
          </cell>
          <cell r="BZ146">
            <v>79253.201504216704</v>
          </cell>
          <cell r="CA146">
            <v>108509.26626437809</v>
          </cell>
          <cell r="CB146">
            <v>46752.570881112304</v>
          </cell>
          <cell r="CC146">
            <v>56886.56463302832</v>
          </cell>
          <cell r="CD146">
            <v>65336.124587290309</v>
          </cell>
          <cell r="CE146">
            <v>79890.674321473343</v>
          </cell>
          <cell r="CF146">
            <v>87149.368026359909</v>
          </cell>
          <cell r="CG146">
            <v>51621.12746627556</v>
          </cell>
          <cell r="CH146">
            <v>123706.7185369393</v>
          </cell>
          <cell r="CI146">
            <v>114552.37392809382</v>
          </cell>
          <cell r="CJ146">
            <v>67158.113848058507</v>
          </cell>
          <cell r="CK146">
            <v>81001.27639876731</v>
          </cell>
          <cell r="CL146">
            <v>129256.2791811623</v>
          </cell>
          <cell r="CM146">
            <v>158655.55220126957</v>
          </cell>
          <cell r="CN146">
            <v>96909.335158175614</v>
          </cell>
          <cell r="CO146">
            <v>106823.94893192686</v>
          </cell>
          <cell r="CP146">
            <v>115401.57844957945</v>
          </cell>
          <cell r="CQ146">
            <v>131689.49614104634</v>
          </cell>
          <cell r="CR146">
            <v>144021.10300544143</v>
          </cell>
          <cell r="CS146">
            <v>107875.91284515357</v>
          </cell>
          <cell r="CT146">
            <v>181328.12610434601</v>
          </cell>
          <cell r="CU146">
            <v>172041.47212594771</v>
          </cell>
          <cell r="CV146">
            <v>123433.71646669356</v>
          </cell>
          <cell r="CW146">
            <v>137647.54262754845</v>
          </cell>
          <cell r="CX146">
            <v>129678.21153791487</v>
          </cell>
          <cell r="CY146">
            <v>159630.83219724422</v>
          </cell>
          <cell r="CZ146">
            <v>96653.492261414067</v>
          </cell>
          <cell r="DA146">
            <v>106691.19020400045</v>
          </cell>
          <cell r="DB146">
            <v>115484.97443990805</v>
          </cell>
          <cell r="DC146">
            <v>130213.23481960292</v>
          </cell>
          <cell r="DD146">
            <v>144764.45027282968</v>
          </cell>
          <cell r="DE146">
            <v>107992.52119106776</v>
          </cell>
          <cell r="DF146">
            <v>182836.38872461129</v>
          </cell>
          <cell r="DG146">
            <v>173416.29704682896</v>
          </cell>
          <cell r="DH146">
            <v>123563.01407255506</v>
          </cell>
          <cell r="DI146">
            <v>138157.76921220342</v>
          </cell>
          <cell r="DJ146">
            <v>130048.07739451758</v>
          </cell>
          <cell r="DK146">
            <v>160568.97523156312</v>
          </cell>
          <cell r="DL146">
            <v>96336.496554028738</v>
          </cell>
          <cell r="DM146">
            <v>106497.46370131729</v>
          </cell>
          <cell r="DN146">
            <v>115512.65462951775</v>
          </cell>
          <cell r="DO146">
            <v>130505.1964023519</v>
          </cell>
          <cell r="DP146">
            <v>237864.4579169697</v>
          </cell>
          <cell r="DQ146">
            <v>200455.95480822638</v>
          </cell>
          <cell r="DR146">
            <v>276717.21937593457</v>
          </cell>
          <cell r="DS146">
            <v>267162.52759684209</v>
          </cell>
          <cell r="DT146">
            <v>216030.38670291888</v>
          </cell>
          <cell r="DU146">
            <v>231016.71386511225</v>
          </cell>
          <cell r="DV146">
            <v>222764.22576483787</v>
          </cell>
          <cell r="DW146">
            <v>253869.13763181545</v>
          </cell>
          <cell r="DX146">
            <v>188355.98577496191</v>
          </cell>
          <cell r="DY146">
            <v>198640.3797088922</v>
          </cell>
          <cell r="DZ146">
            <v>207882.69192624179</v>
          </cell>
          <cell r="EA146">
            <v>223144.34701579998</v>
          </cell>
          <cell r="EB146">
            <v>240363.18359867635</v>
          </cell>
          <cell r="EC146">
            <v>202308.71565794339</v>
          </cell>
          <cell r="ED146">
            <v>280013.12907510833</v>
          </cell>
          <cell r="EE146">
            <v>270323.04685939557</v>
          </cell>
          <cell r="EF146">
            <v>217877.74753098437</v>
          </cell>
          <cell r="EG146">
            <v>233266.27068415791</v>
          </cell>
          <cell r="EH146">
            <v>224869.10763963338</v>
          </cell>
          <cell r="EI146">
            <v>256573.25195885851</v>
          </cell>
          <cell r="EJ146">
            <v>189753.9134484939</v>
          </cell>
          <cell r="EK146">
            <v>200162.41894098037</v>
          </cell>
          <cell r="EL146">
            <v>209637.7305062105</v>
          </cell>
          <cell r="EM146">
            <v>225172.38356846938</v>
          </cell>
          <cell r="EN146">
            <v>242848.61790934455</v>
          </cell>
          <cell r="EO146">
            <v>204138.15868884887</v>
          </cell>
          <cell r="EP146">
            <v>283312.08632489736</v>
          </cell>
          <cell r="EQ146">
            <v>273485.27642046224</v>
          </cell>
          <cell r="ER146">
            <v>219692.25242332261</v>
          </cell>
          <cell r="ES146">
            <v>235494.08686737815</v>
          </cell>
          <cell r="ET146">
            <v>226949.7721217614</v>
          </cell>
          <cell r="EU146">
            <v>259269.27847483737</v>
          </cell>
          <cell r="EV146">
            <v>191117.73334292253</v>
          </cell>
          <cell r="EW146">
            <v>201649.73211019396</v>
          </cell>
          <cell r="EX146">
            <v>211364.2897202911</v>
          </cell>
          <cell r="EY146">
            <v>227176.46398332034</v>
          </cell>
          <cell r="EZ146">
            <v>245317.82138572115</v>
          </cell>
          <cell r="FA146">
            <v>205941.39950884768</v>
          </cell>
          <cell r="FB146">
            <v>286611.91973206593</v>
          </cell>
          <cell r="FC146">
            <v>276647.31848495011</v>
          </cell>
          <cell r="FD146">
            <v>221470.49733195925</v>
          </cell>
          <cell r="FE146">
            <v>237697.13677799993</v>
          </cell>
          <cell r="FF146">
            <v>229003.50171908873</v>
          </cell>
          <cell r="FG146">
            <v>261954.43145307188</v>
          </cell>
          <cell r="FH146">
            <v>192444.24892256228</v>
          </cell>
          <cell r="FI146">
            <v>203099.94681474054</v>
          </cell>
          <cell r="FJ146">
            <v>213059.90922524207</v>
          </cell>
          <cell r="FK146">
            <v>229154.11094309294</v>
          </cell>
          <cell r="FL146">
            <v>247769.07215450041</v>
          </cell>
          <cell r="FM146">
            <v>207716.54836107403</v>
          </cell>
          <cell r="FN146">
            <v>289910.51449613197</v>
          </cell>
          <cell r="FO146">
            <v>279807.46831487562</v>
          </cell>
          <cell r="FP146">
            <v>223209.8607914492</v>
          </cell>
          <cell r="FQ146">
            <v>239873.13648432354</v>
          </cell>
          <cell r="FR146">
            <v>231027.50915119561</v>
          </cell>
          <cell r="FS146">
            <v>264626.69396883226</v>
          </cell>
          <cell r="FT146">
            <v>193730.67825560336</v>
          </cell>
          <cell r="FU146">
            <v>204509.73351098847</v>
          </cell>
          <cell r="FV146">
            <v>214721.47095876382</v>
          </cell>
          <cell r="FW146">
            <v>231102.88220650519</v>
          </cell>
        </row>
        <row r="147">
          <cell r="B147" t="str">
            <v>Co 357</v>
          </cell>
          <cell r="BH147">
            <v>70129.990000000005</v>
          </cell>
          <cell r="BI147">
            <v>150301.22</v>
          </cell>
          <cell r="BJ147">
            <v>197343.58</v>
          </cell>
          <cell r="BK147">
            <v>208683.95</v>
          </cell>
          <cell r="BL147">
            <v>274434.43</v>
          </cell>
          <cell r="BM147">
            <v>284979.65000000002</v>
          </cell>
          <cell r="BN147">
            <v>214104.46</v>
          </cell>
          <cell r="BO147">
            <v>184383.98673177118</v>
          </cell>
          <cell r="BP147">
            <v>166706.5501702512</v>
          </cell>
          <cell r="BQ147">
            <v>183681.00913320098</v>
          </cell>
          <cell r="BR147">
            <v>170872.26533138222</v>
          </cell>
          <cell r="BS147">
            <v>144146.55036376041</v>
          </cell>
          <cell r="BT147">
            <v>67688.302888167935</v>
          </cell>
          <cell r="BU147">
            <v>147239.3867425138</v>
          </cell>
          <cell r="BV147">
            <v>194847.38196709822</v>
          </cell>
          <cell r="BW147">
            <v>205954.08100115028</v>
          </cell>
          <cell r="BX147">
            <v>170884.82525121729</v>
          </cell>
          <cell r="BY147">
            <v>282051.24389666243</v>
          </cell>
          <cell r="BZ147">
            <v>210880.42982717464</v>
          </cell>
          <cell r="CA147">
            <v>181435.81681268086</v>
          </cell>
          <cell r="CB147">
            <v>163967.46124124716</v>
          </cell>
          <cell r="CC147">
            <v>180724.38108289771</v>
          </cell>
          <cell r="CD147">
            <v>168019.56951791921</v>
          </cell>
          <cell r="CE147">
            <v>143567.8330698788</v>
          </cell>
          <cell r="CF147">
            <v>61724.870509336673</v>
          </cell>
          <cell r="CG147">
            <v>140641.09874869653</v>
          </cell>
          <cell r="CH147">
            <v>188950.53988567067</v>
          </cell>
          <cell r="CI147">
            <v>199707.06436815124</v>
          </cell>
          <cell r="CJ147">
            <v>163898.73863189472</v>
          </cell>
          <cell r="CK147">
            <v>275637.34930480178</v>
          </cell>
          <cell r="CL147">
            <v>204142.63472196081</v>
          </cell>
          <cell r="CM147">
            <v>176525.86898364438</v>
          </cell>
          <cell r="CN147">
            <v>159050.95171130405</v>
          </cell>
          <cell r="CO147">
            <v>175589.43462857275</v>
          </cell>
          <cell r="CP147">
            <v>162995.89688682809</v>
          </cell>
          <cell r="CQ147">
            <v>162454.44470494176</v>
          </cell>
          <cell r="CR147">
            <v>84553.906345304043</v>
          </cell>
          <cell r="CS147">
            <v>164830.70095503106</v>
          </cell>
          <cell r="CT147">
            <v>212642.51822090638</v>
          </cell>
          <cell r="CU147">
            <v>223532.33475549141</v>
          </cell>
          <cell r="CV147">
            <v>186720.53521202318</v>
          </cell>
          <cell r="CW147">
            <v>300914.51104306593</v>
          </cell>
          <cell r="CX147">
            <v>227886.88676625339</v>
          </cell>
          <cell r="CY147">
            <v>199684.50375168776</v>
          </cell>
          <cell r="CZ147">
            <v>181858.08797402403</v>
          </cell>
          <cell r="DA147">
            <v>198652.99442698155</v>
          </cell>
          <cell r="DB147">
            <v>185845.95702458429</v>
          </cell>
          <cell r="DC147">
            <v>160824.4602970329</v>
          </cell>
          <cell r="DD147">
            <v>84039.250934506301</v>
          </cell>
          <cell r="DE147">
            <v>165697.51791169238</v>
          </cell>
          <cell r="DF147">
            <v>214657.78295111537</v>
          </cell>
          <cell r="DG147">
            <v>225680.83885196201</v>
          </cell>
          <cell r="DH147">
            <v>187836.84833615762</v>
          </cell>
          <cell r="DI147">
            <v>304541.96388120088</v>
          </cell>
          <cell r="DJ147">
            <v>229947.43701384793</v>
          </cell>
          <cell r="DK147">
            <v>201153.33048812969</v>
          </cell>
          <cell r="DL147">
            <v>182968.34022212174</v>
          </cell>
          <cell r="DM147">
            <v>200022.00806673383</v>
          </cell>
          <cell r="DN147">
            <v>186998.51311784593</v>
          </cell>
          <cell r="DO147">
            <v>161471.15450912289</v>
          </cell>
          <cell r="DP147">
            <v>83453.748911416449</v>
          </cell>
          <cell r="DQ147">
            <v>166514.19531893119</v>
          </cell>
          <cell r="DR147">
            <v>216651.87770885637</v>
          </cell>
          <cell r="DS147">
            <v>227808.22195389608</v>
          </cell>
          <cell r="DT147">
            <v>188902.55459940794</v>
          </cell>
          <cell r="DU147">
            <v>357920.0167360456</v>
          </cell>
          <cell r="DV147">
            <v>281724.08601692226</v>
          </cell>
          <cell r="DW147">
            <v>252331.60983019142</v>
          </cell>
          <cell r="DX147">
            <v>233780.75738867751</v>
          </cell>
          <cell r="DY147">
            <v>251096.53569873923</v>
          </cell>
          <cell r="DZ147">
            <v>237853.33985295633</v>
          </cell>
          <cell r="EA147">
            <v>211809.30995365069</v>
          </cell>
          <cell r="EB147">
            <v>132538.11166479901</v>
          </cell>
          <cell r="EC147">
            <v>217021.95978421264</v>
          </cell>
          <cell r="ED147">
            <v>268366.13402555784</v>
          </cell>
          <cell r="EE147">
            <v>279656.12521787838</v>
          </cell>
          <cell r="EF147">
            <v>239658.55031568522</v>
          </cell>
          <cell r="EG147">
            <v>362550.87046480208</v>
          </cell>
          <cell r="EH147">
            <v>284718.36212054448</v>
          </cell>
          <cell r="EI147">
            <v>254720.83076854079</v>
          </cell>
          <cell r="EJ147">
            <v>235797.16175396962</v>
          </cell>
          <cell r="EK147">
            <v>253377.16678478377</v>
          </cell>
          <cell r="EL147">
            <v>239911.46387605343</v>
          </cell>
          <cell r="EM147">
            <v>213340.1532279946</v>
          </cell>
          <cell r="EN147">
            <v>132793.49654922148</v>
          </cell>
          <cell r="EO147">
            <v>218721.92476999789</v>
          </cell>
          <cell r="EP147">
            <v>271303.02209793462</v>
          </cell>
          <cell r="EQ147">
            <v>282726.32966953114</v>
          </cell>
          <cell r="ER147">
            <v>241605.32342951599</v>
          </cell>
          <cell r="ES147">
            <v>367203.88606266759</v>
          </cell>
          <cell r="ET147">
            <v>287698.50542973587</v>
          </cell>
          <cell r="EU147">
            <v>257089.27845509406</v>
          </cell>
          <cell r="EV147">
            <v>240006.9907550519</v>
          </cell>
          <cell r="EW147">
            <v>257854.7672058591</v>
          </cell>
          <cell r="EX147">
            <v>244163.06890892933</v>
          </cell>
          <cell r="EY147">
            <v>217053.77830913314</v>
          </cell>
          <cell r="EZ147">
            <v>133609.21542391717</v>
          </cell>
          <cell r="FA147">
            <v>222603.79836044932</v>
          </cell>
          <cell r="FB147">
            <v>276453.29309721442</v>
          </cell>
          <cell r="FC147">
            <v>288009.75539550761</v>
          </cell>
          <cell r="FD147">
            <v>245733.2377328577</v>
          </cell>
          <cell r="FE147">
            <v>374099.47039960523</v>
          </cell>
          <cell r="FF147">
            <v>292884.20616333513</v>
          </cell>
          <cell r="FG147">
            <v>261656.76223957591</v>
          </cell>
          <cell r="FH147">
            <v>242030.50121468739</v>
          </cell>
          <cell r="FI147">
            <v>260148.21864256437</v>
          </cell>
          <cell r="FJ147">
            <v>246227.58103400859</v>
          </cell>
          <cell r="FK147">
            <v>218569.29163531621</v>
          </cell>
          <cell r="FL147">
            <v>133756.68311922203</v>
          </cell>
          <cell r="FM147">
            <v>224287.24235312891</v>
          </cell>
          <cell r="FN147">
            <v>279436.29804402305</v>
          </cell>
          <cell r="FO147">
            <v>291126.09848181665</v>
          </cell>
          <cell r="FP147">
            <v>247660.87087374576</v>
          </cell>
          <cell r="FQ147">
            <v>378857.63835056376</v>
          </cell>
          <cell r="FR147">
            <v>295895.00344220444</v>
          </cell>
          <cell r="FS147">
            <v>264041.65387542767</v>
          </cell>
          <cell r="FT147">
            <v>244021.35764431866</v>
          </cell>
          <cell r="FU147">
            <v>262412.54526908748</v>
          </cell>
          <cell r="FV147">
            <v>248258.76929645584</v>
          </cell>
          <cell r="FW147">
            <v>220040.90841752704</v>
          </cell>
        </row>
        <row r="148">
          <cell r="B148" t="str">
            <v>Co 332</v>
          </cell>
          <cell r="BH148">
            <v>33743.06</v>
          </cell>
          <cell r="BI148">
            <v>34456.949999999997</v>
          </cell>
          <cell r="BJ148">
            <v>31690.04</v>
          </cell>
          <cell r="BK148">
            <v>27874.45</v>
          </cell>
          <cell r="BL148">
            <v>27776.69</v>
          </cell>
          <cell r="BM148">
            <v>28963.07</v>
          </cell>
          <cell r="BN148">
            <v>31092.07</v>
          </cell>
          <cell r="BO148">
            <v>31116.840270121142</v>
          </cell>
          <cell r="BP148">
            <v>31565.310581012141</v>
          </cell>
          <cell r="BQ148">
            <v>29269.96710897125</v>
          </cell>
          <cell r="BR148">
            <v>29216.096423577736</v>
          </cell>
          <cell r="BS148">
            <v>28628.321609946244</v>
          </cell>
          <cell r="BT148">
            <v>33596.684636258753</v>
          </cell>
          <cell r="BU148">
            <v>34274.24892953776</v>
          </cell>
          <cell r="BV148">
            <v>31442.829278267505</v>
          </cell>
          <cell r="BW148">
            <v>27512.662558767595</v>
          </cell>
          <cell r="BX148">
            <v>27412.112566636886</v>
          </cell>
          <cell r="BY148">
            <v>28633.975728223115</v>
          </cell>
          <cell r="BZ148">
            <v>30826.73835001704</v>
          </cell>
          <cell r="CA148">
            <v>30931.40234983039</v>
          </cell>
          <cell r="CB148">
            <v>31317.310847195607</v>
          </cell>
          <cell r="CC148">
            <v>29067.216383133149</v>
          </cell>
          <cell r="CD148">
            <v>29011.617397728718</v>
          </cell>
          <cell r="CE148">
            <v>28436.914939843406</v>
          </cell>
          <cell r="CF148">
            <v>33400.584995354489</v>
          </cell>
          <cell r="CG148">
            <v>34040.847962201267</v>
          </cell>
          <cell r="CH148">
            <v>31143.343206848185</v>
          </cell>
          <cell r="CI148">
            <v>27095.277341263391</v>
          </cell>
          <cell r="CJ148">
            <v>26991.457244152749</v>
          </cell>
          <cell r="CK148">
            <v>28249.9822629152</v>
          </cell>
          <cell r="CL148">
            <v>30508.774884010803</v>
          </cell>
          <cell r="CM148">
            <v>30694.517549158394</v>
          </cell>
          <cell r="CN148">
            <v>31013.145121031957</v>
          </cell>
          <cell r="CO148">
            <v>28808.719555191972</v>
          </cell>
          <cell r="CP148">
            <v>28751.464442333836</v>
          </cell>
          <cell r="CQ148">
            <v>28190.517870289696</v>
          </cell>
          <cell r="CR148">
            <v>34000.153030118367</v>
          </cell>
          <cell r="CS148">
            <v>34640.417702577288</v>
          </cell>
          <cell r="CT148">
            <v>31661.944238960066</v>
          </cell>
          <cell r="CU148">
            <v>27492.678885695197</v>
          </cell>
          <cell r="CV148">
            <v>27385.749789709495</v>
          </cell>
          <cell r="CW148">
            <v>28682.035805978332</v>
          </cell>
          <cell r="CX148">
            <v>31008.348224197114</v>
          </cell>
          <cell r="CY148">
            <v>31224.035475322562</v>
          </cell>
          <cell r="CZ148">
            <v>31526.440716371508</v>
          </cell>
          <cell r="DA148">
            <v>29293.792655478355</v>
          </cell>
          <cell r="DB148">
            <v>29234.829720180096</v>
          </cell>
          <cell r="DC148">
            <v>28625.151950636435</v>
          </cell>
          <cell r="DD148">
            <v>34609.715806499495</v>
          </cell>
          <cell r="DE148">
            <v>35249.597959775536</v>
          </cell>
          <cell r="DF148">
            <v>32188.101395257567</v>
          </cell>
          <cell r="DG148">
            <v>27893.520138080443</v>
          </cell>
          <cell r="DH148">
            <v>27783.388959115597</v>
          </cell>
          <cell r="DI148">
            <v>29118.798251477932</v>
          </cell>
          <cell r="DJ148">
            <v>31514.905084936552</v>
          </cell>
          <cell r="DK148">
            <v>31762.269594433561</v>
          </cell>
          <cell r="DL148">
            <v>32046.431609962674</v>
          </cell>
          <cell r="DM148">
            <v>29785.953703786319</v>
          </cell>
          <cell r="DN148">
            <v>29725.233739844589</v>
          </cell>
          <cell r="DO148">
            <v>29097.27686841357</v>
          </cell>
          <cell r="DP148">
            <v>35229.188410755865</v>
          </cell>
          <cell r="DQ148">
            <v>35868.285830437249</v>
          </cell>
          <cell r="DR148">
            <v>32721.625914562392</v>
          </cell>
          <cell r="DS148">
            <v>28298.211627650351</v>
          </cell>
          <cell r="DT148">
            <v>28184.782161453011</v>
          </cell>
          <cell r="DU148">
            <v>29560.022854062896</v>
          </cell>
          <cell r="DV148">
            <v>32028.239903912887</v>
          </cell>
          <cell r="DW148">
            <v>32308.799029087193</v>
          </cell>
          <cell r="DX148">
            <v>32574.144546084786</v>
          </cell>
          <cell r="DY148">
            <v>30284.798583612916</v>
          </cell>
          <cell r="DZ148">
            <v>30222.734089936217</v>
          </cell>
          <cell r="EA148">
            <v>29575.949561973895</v>
          </cell>
          <cell r="EB148">
            <v>35859.167131395356</v>
          </cell>
          <cell r="EC148">
            <v>36497.054511172952</v>
          </cell>
          <cell r="ED148">
            <v>33262.352083615689</v>
          </cell>
          <cell r="EE148">
            <v>28706.457741692342</v>
          </cell>
          <cell r="EF148">
            <v>28589.630133024257</v>
          </cell>
          <cell r="EG148">
            <v>30006.132927796854</v>
          </cell>
          <cell r="EH148">
            <v>32548.17313419496</v>
          </cell>
          <cell r="EI148">
            <v>32863.71364382888</v>
          </cell>
          <cell r="EJ148">
            <v>33109.13074548525</v>
          </cell>
          <cell r="EK148">
            <v>30791.336810763478</v>
          </cell>
          <cell r="EL148">
            <v>30726.940195471368</v>
          </cell>
          <cell r="EM148">
            <v>30061.213976179577</v>
          </cell>
          <cell r="EN148">
            <v>36499.561590526042</v>
          </cell>
          <cell r="EO148">
            <v>37135.795893381466</v>
          </cell>
          <cell r="EP148">
            <v>33810.770668900645</v>
          </cell>
          <cell r="EQ148">
            <v>29117.981149782343</v>
          </cell>
          <cell r="ER148">
            <v>28997.862992293391</v>
          </cell>
          <cell r="ES148">
            <v>30456.865697627109</v>
          </cell>
          <cell r="ET148">
            <v>33075.172077112074</v>
          </cell>
          <cell r="EU148">
            <v>33426.66356677255</v>
          </cell>
          <cell r="EV148">
            <v>33651.438379857056</v>
          </cell>
          <cell r="EW148">
            <v>31305.144710730765</v>
          </cell>
          <cell r="EX148">
            <v>31238.827707973018</v>
          </cell>
          <cell r="EY148">
            <v>30552.675371367353</v>
          </cell>
          <cell r="EZ148">
            <v>37150.514244980332</v>
          </cell>
          <cell r="FA148">
            <v>37784.629876679886</v>
          </cell>
          <cell r="FB148">
            <v>34366.706750360732</v>
          </cell>
          <cell r="FC148">
            <v>29533.137237061292</v>
          </cell>
          <cell r="FD148">
            <v>29409.408637129403</v>
          </cell>
          <cell r="FE148">
            <v>30912.187237845152</v>
          </cell>
          <cell r="FF148">
            <v>33609.046871993974</v>
          </cell>
          <cell r="FG148">
            <v>33998.635142983912</v>
          </cell>
          <cell r="FH148">
            <v>34200.683784356384</v>
          </cell>
          <cell r="FI148">
            <v>31826.281987895687</v>
          </cell>
          <cell r="FJ148">
            <v>31757.984995752937</v>
          </cell>
          <cell r="FK148">
            <v>31051.257388438244</v>
          </cell>
          <cell r="FL148">
            <v>37811.969482307184</v>
          </cell>
          <cell r="FM148">
            <v>38443.677263042198</v>
          </cell>
          <cell r="FN148">
            <v>34930.205371019532</v>
          </cell>
          <cell r="FO148">
            <v>29951.634780694862</v>
          </cell>
          <cell r="FP148">
            <v>29823.988721484464</v>
          </cell>
          <cell r="FQ148">
            <v>31372.052229932415</v>
          </cell>
          <cell r="FR148">
            <v>34149.823079545538</v>
          </cell>
          <cell r="FS148">
            <v>34579.261236015445</v>
          </cell>
          <cell r="FT148">
            <v>34757.773289292229</v>
          </cell>
          <cell r="FU148">
            <v>32354.807474166955</v>
          </cell>
          <cell r="FV148">
            <v>32284.469830438225</v>
          </cell>
          <cell r="FW148">
            <v>31556.552201632585</v>
          </cell>
        </row>
        <row r="149">
          <cell r="B149" t="str">
            <v>Co 286</v>
          </cell>
          <cell r="BH149">
            <v>-2170.4699999999998</v>
          </cell>
          <cell r="BI149">
            <v>15976.9</v>
          </cell>
          <cell r="BJ149">
            <v>-1581.14</v>
          </cell>
          <cell r="BK149">
            <v>13731.81</v>
          </cell>
          <cell r="BL149">
            <v>20591.560000000001</v>
          </cell>
          <cell r="BM149">
            <v>-17461.16</v>
          </cell>
          <cell r="BN149">
            <v>7962.76</v>
          </cell>
          <cell r="BO149">
            <v>9907.9734710142329</v>
          </cell>
          <cell r="BP149">
            <v>4747.247413772322</v>
          </cell>
          <cell r="BQ149">
            <v>5740.2281785425366</v>
          </cell>
          <cell r="BR149">
            <v>4063.8452386732388</v>
          </cell>
          <cell r="BS149">
            <v>7567.7006010578843</v>
          </cell>
          <cell r="BT149">
            <v>-1543.5158896744178</v>
          </cell>
          <cell r="BU149">
            <v>16776.073773203516</v>
          </cell>
          <cell r="BV149">
            <v>-935.4472220078751</v>
          </cell>
          <cell r="BW149">
            <v>14589.150551017552</v>
          </cell>
          <cell r="BX149">
            <v>21304.549625418807</v>
          </cell>
          <cell r="BY149">
            <v>-16729.399989943446</v>
          </cell>
          <cell r="BZ149">
            <v>8735.3416422443806</v>
          </cell>
          <cell r="CA149">
            <v>10703.381388978072</v>
          </cell>
          <cell r="CB149">
            <v>14345.184891278084</v>
          </cell>
          <cell r="CC149">
            <v>15459.401026120282</v>
          </cell>
          <cell r="CD149">
            <v>13746.399181429777</v>
          </cell>
          <cell r="CE149">
            <v>15271.981434972487</v>
          </cell>
          <cell r="CF149">
            <v>5530.2334722577652</v>
          </cell>
          <cell r="CG149">
            <v>24027.798112593839</v>
          </cell>
          <cell r="CH149">
            <v>6158.0549698088871</v>
          </cell>
          <cell r="CI149">
            <v>21901.004668464793</v>
          </cell>
          <cell r="CJ149">
            <v>28468.081742647671</v>
          </cell>
          <cell r="CK149">
            <v>-9548.1961872228421</v>
          </cell>
          <cell r="CL149">
            <v>15960.821929371654</v>
          </cell>
          <cell r="CM149">
            <v>17944.22667436393</v>
          </cell>
          <cell r="CN149">
            <v>13391.343463444995</v>
          </cell>
          <cell r="CO149">
            <v>14630.858146254603</v>
          </cell>
          <cell r="CP149">
            <v>12880.523193511999</v>
          </cell>
          <cell r="CQ149">
            <v>14589.052644489344</v>
          </cell>
          <cell r="CR149">
            <v>5280.1046252555898</v>
          </cell>
          <cell r="CS149">
            <v>24208.401360846696</v>
          </cell>
          <cell r="CT149">
            <v>5927.0382909300897</v>
          </cell>
          <cell r="CU149">
            <v>22059.825768906274</v>
          </cell>
          <cell r="CV149">
            <v>28707.57060743792</v>
          </cell>
          <cell r="CW149">
            <v>-10062.955694073906</v>
          </cell>
          <cell r="CX149">
            <v>15971.124098726101</v>
          </cell>
          <cell r="CY149">
            <v>17991.613177225434</v>
          </cell>
          <cell r="CZ149">
            <v>13317.032170189479</v>
          </cell>
          <cell r="DA149">
            <v>14624.865760070563</v>
          </cell>
          <cell r="DB149">
            <v>12826.721978876467</v>
          </cell>
          <cell r="DC149">
            <v>14404.453572587918</v>
          </cell>
          <cell r="DD149">
            <v>5014.2680105513937</v>
          </cell>
          <cell r="DE149">
            <v>24383.992416116231</v>
          </cell>
          <cell r="DF149">
            <v>10768.149104863369</v>
          </cell>
          <cell r="DG149">
            <v>27300.819346401731</v>
          </cell>
          <cell r="DH149">
            <v>34028.839190208375</v>
          </cell>
          <cell r="DI149">
            <v>-5510.8340315296919</v>
          </cell>
          <cell r="DJ149">
            <v>21059.737955028457</v>
          </cell>
          <cell r="DK149">
            <v>23118.645654165179</v>
          </cell>
          <cell r="DL149">
            <v>18319.013342918683</v>
          </cell>
          <cell r="DM149">
            <v>19696.820305728197</v>
          </cell>
          <cell r="DN149">
            <v>17850.019383111012</v>
          </cell>
          <cell r="DO149">
            <v>19464.93545976821</v>
          </cell>
          <cell r="DP149">
            <v>9819.3367436984918</v>
          </cell>
          <cell r="DQ149">
            <v>29641.206102043387</v>
          </cell>
          <cell r="DR149">
            <v>10608.729494753192</v>
          </cell>
          <cell r="DS149">
            <v>27551.591285460789</v>
          </cell>
          <cell r="DT149">
            <v>34360.161490656908</v>
          </cell>
          <cell r="DU149">
            <v>-5963.8631577420456</v>
          </cell>
          <cell r="DV149">
            <v>21153.939780651675</v>
          </cell>
          <cell r="DW149">
            <v>23252.581814951518</v>
          </cell>
          <cell r="DX149">
            <v>18324.446416681378</v>
          </cell>
          <cell r="DY149">
            <v>19775.462216611035</v>
          </cell>
          <cell r="DZ149">
            <v>17877.658812835587</v>
          </cell>
          <cell r="EA149">
            <v>19531.136488044336</v>
          </cell>
          <cell r="EB149">
            <v>9622.6141331771651</v>
          </cell>
          <cell r="EC149">
            <v>29907.606027213573</v>
          </cell>
          <cell r="ED149">
            <v>10435.21389236948</v>
          </cell>
          <cell r="EE149">
            <v>27798.863709850044</v>
          </cell>
          <cell r="EF149">
            <v>34687.970011778292</v>
          </cell>
          <cell r="EG149">
            <v>-6435.8960779846202</v>
          </cell>
          <cell r="EH149">
            <v>21241.005495240912</v>
          </cell>
          <cell r="EI149">
            <v>23380.051754553766</v>
          </cell>
          <cell r="EJ149">
            <v>19374.278574802869</v>
          </cell>
          <cell r="EK149">
            <v>20901.351252852764</v>
          </cell>
          <cell r="EL149">
            <v>18952.052558983953</v>
          </cell>
          <cell r="EM149">
            <v>20644.090008216408</v>
          </cell>
          <cell r="EN149">
            <v>10464.907891280542</v>
          </cell>
          <cell r="EO149">
            <v>31224.290981010825</v>
          </cell>
          <cell r="EP149">
            <v>11301.404432102048</v>
          </cell>
          <cell r="EQ149">
            <v>29096.709814046033</v>
          </cell>
          <cell r="ER149">
            <v>36066.291037314506</v>
          </cell>
          <cell r="ES149">
            <v>-5873.0053475738168</v>
          </cell>
          <cell r="ET149">
            <v>22374.241914213853</v>
          </cell>
          <cell r="EU149">
            <v>24555.066076848052</v>
          </cell>
          <cell r="EV149">
            <v>19377.307644700173</v>
          </cell>
          <cell r="EW149">
            <v>20983.794591420621</v>
          </cell>
          <cell r="EX149">
            <v>18980.649528962997</v>
          </cell>
          <cell r="EY149">
            <v>20712.674189970676</v>
          </cell>
          <cell r="EZ149">
            <v>10255.06786675912</v>
          </cell>
          <cell r="FA149">
            <v>31500.389655630301</v>
          </cell>
          <cell r="FB149">
            <v>11115.964738570161</v>
          </cell>
          <cell r="FC149">
            <v>29354.290462294779</v>
          </cell>
          <cell r="FD149">
            <v>36404.242987787795</v>
          </cell>
          <cell r="FE149">
            <v>-6367.0044970184645</v>
          </cell>
          <cell r="FF149">
            <v>22462.720797754984</v>
          </cell>
          <cell r="FG149">
            <v>24686.920625840416</v>
          </cell>
          <cell r="FH149">
            <v>19369.995906152108</v>
          </cell>
          <cell r="FI149">
            <v>21058.034075079224</v>
          </cell>
          <cell r="FJ149">
            <v>19000.411669074078</v>
          </cell>
          <cell r="FK149">
            <v>23736.364990004538</v>
          </cell>
          <cell r="FL149">
            <v>12991.52621067236</v>
          </cell>
          <cell r="FM149">
            <v>34734.821596706504</v>
          </cell>
          <cell r="FN149">
            <v>13877.951583898481</v>
          </cell>
          <cell r="FO149">
            <v>32570.365477790609</v>
          </cell>
          <cell r="FP149">
            <v>39700.717529038113</v>
          </cell>
          <cell r="FQ149">
            <v>-3918.7068753140957</v>
          </cell>
          <cell r="FR149">
            <v>25505.679082158211</v>
          </cell>
          <cell r="FS149">
            <v>27774.232384540403</v>
          </cell>
          <cell r="FT149">
            <v>21951.654707864414</v>
          </cell>
          <cell r="FU149">
            <v>23724.843394853408</v>
          </cell>
          <cell r="FV149">
            <v>21610.753849983717</v>
          </cell>
          <cell r="FW149">
            <v>23877.242642549369</v>
          </cell>
        </row>
        <row r="150">
          <cell r="B150" t="str">
            <v>Co 287</v>
          </cell>
          <cell r="BH150">
            <v>5417.21</v>
          </cell>
          <cell r="BI150">
            <v>5854.44</v>
          </cell>
          <cell r="BJ150">
            <v>5468.2</v>
          </cell>
          <cell r="BK150">
            <v>10116.57</v>
          </cell>
          <cell r="BL150">
            <v>-525.63999999999942</v>
          </cell>
          <cell r="BM150">
            <v>28687.25</v>
          </cell>
          <cell r="BN150">
            <v>16535.7</v>
          </cell>
          <cell r="BO150">
            <v>8729.4779170660549</v>
          </cell>
          <cell r="BP150">
            <v>4490.4246392657587</v>
          </cell>
          <cell r="BQ150">
            <v>5929.827432046477</v>
          </cell>
          <cell r="BR150">
            <v>3486.7869658246054</v>
          </cell>
          <cell r="BS150">
            <v>-1015.237759710617</v>
          </cell>
          <cell r="BT150">
            <v>6697.9949910492542</v>
          </cell>
          <cell r="BU150">
            <v>7104.6282556339102</v>
          </cell>
          <cell r="BV150">
            <v>6717.4214117290467</v>
          </cell>
          <cell r="BW150">
            <v>11546.475560221232</v>
          </cell>
          <cell r="BX150">
            <v>883.64529431166739</v>
          </cell>
          <cell r="BY150">
            <v>30011.458864708111</v>
          </cell>
          <cell r="BZ150">
            <v>17978.948819917627</v>
          </cell>
          <cell r="CA150">
            <v>9826.9269198054317</v>
          </cell>
          <cell r="CB150">
            <v>11421.655765544681</v>
          </cell>
          <cell r="CC150">
            <v>12911.542572134655</v>
          </cell>
          <cell r="CD150">
            <v>10526.772552515671</v>
          </cell>
          <cell r="CE150">
            <v>3901.9567286833917</v>
          </cell>
          <cell r="CF150">
            <v>11266.491226224593</v>
          </cell>
          <cell r="CG150">
            <v>11642.08690907008</v>
          </cell>
          <cell r="CH150">
            <v>11254.357322848678</v>
          </cell>
          <cell r="CI150">
            <v>16269.746330862268</v>
          </cell>
          <cell r="CJ150">
            <v>5586.1470477685361</v>
          </cell>
          <cell r="CK150">
            <v>34624.087566976537</v>
          </cell>
          <cell r="CL150">
            <v>22717.246302942505</v>
          </cell>
          <cell r="CM150">
            <v>14195.698034994151</v>
          </cell>
          <cell r="CN150">
            <v>10279.653065874103</v>
          </cell>
          <cell r="CO150">
            <v>11822.111858388067</v>
          </cell>
          <cell r="CP150">
            <v>9497.8671870853432</v>
          </cell>
          <cell r="CQ150">
            <v>2905.081292055118</v>
          </cell>
          <cell r="CR150">
            <v>11174.145088251615</v>
          </cell>
          <cell r="CS150">
            <v>11546.609153758513</v>
          </cell>
          <cell r="CT150">
            <v>11150.959784625396</v>
          </cell>
          <cell r="CU150">
            <v>16330.977832707602</v>
          </cell>
          <cell r="CV150">
            <v>5426.5943787327524</v>
          </cell>
          <cell r="CW150">
            <v>35014.128692125712</v>
          </cell>
          <cell r="CX150">
            <v>22912.308818231719</v>
          </cell>
          <cell r="CY150">
            <v>14081.030776132829</v>
          </cell>
          <cell r="CZ150">
            <v>10069.700538454039</v>
          </cell>
          <cell r="DA150">
            <v>11661.073470494135</v>
          </cell>
          <cell r="DB150">
            <v>9311.1432888124473</v>
          </cell>
          <cell r="DC150">
            <v>2231.8375838476059</v>
          </cell>
          <cell r="DD150">
            <v>11071.012969551604</v>
          </cell>
          <cell r="DE150">
            <v>11439.963434308964</v>
          </cell>
          <cell r="DF150">
            <v>17998.870243214893</v>
          </cell>
          <cell r="DG150">
            <v>23348.483149551521</v>
          </cell>
          <cell r="DH150">
            <v>12218.684046445342</v>
          </cell>
          <cell r="DI150">
            <v>42366.357657372268</v>
          </cell>
          <cell r="DJ150">
            <v>30066.955111013034</v>
          </cell>
          <cell r="DK150">
            <v>20916.484332809363</v>
          </cell>
          <cell r="DL150">
            <v>16807.45504861771</v>
          </cell>
          <cell r="DM150">
            <v>18449.258775587754</v>
          </cell>
          <cell r="DN150">
            <v>16073.771010567209</v>
          </cell>
          <cell r="DO150">
            <v>8769.3801340002392</v>
          </cell>
          <cell r="DP150">
            <v>17919.470927692979</v>
          </cell>
          <cell r="DQ150">
            <v>18284.513927054293</v>
          </cell>
          <cell r="DR150">
            <v>18011.771334938501</v>
          </cell>
          <cell r="DS150">
            <v>23536.341345223387</v>
          </cell>
          <cell r="DT150">
            <v>12176.402296261422</v>
          </cell>
          <cell r="DU150">
            <v>42894.207997187274</v>
          </cell>
          <cell r="DV150">
            <v>30394.608196972542</v>
          </cell>
          <cell r="DW150">
            <v>20914.910254657138</v>
          </cell>
          <cell r="DX150">
            <v>16705.697959256722</v>
          </cell>
          <cell r="DY150">
            <v>18399.502170868123</v>
          </cell>
          <cell r="DZ150">
            <v>15998.577467604984</v>
          </cell>
          <cell r="EA150">
            <v>8462.093847171549</v>
          </cell>
          <cell r="EB150">
            <v>17932.735928874572</v>
          </cell>
          <cell r="EC150">
            <v>18293.442371075922</v>
          </cell>
          <cell r="ED150">
            <v>18015.062674808854</v>
          </cell>
          <cell r="EE150">
            <v>23720.138614391617</v>
          </cell>
          <cell r="EF150">
            <v>12125.22276170467</v>
          </cell>
          <cell r="EG150">
            <v>43423.584864425808</v>
          </cell>
          <cell r="EH150">
            <v>30721.149090252446</v>
          </cell>
          <cell r="EI150">
            <v>20901.856090872032</v>
          </cell>
          <cell r="EJ150">
            <v>18999.067417012375</v>
          </cell>
          <cell r="EK150">
            <v>20746.510617940403</v>
          </cell>
          <cell r="EL150">
            <v>18320.292658077167</v>
          </cell>
          <cell r="EM150">
            <v>10544.934856464046</v>
          </cell>
          <cell r="EN150">
            <v>20345.814835141275</v>
          </cell>
          <cell r="EO150">
            <v>20701.757723187045</v>
          </cell>
          <cell r="EP150">
            <v>20417.617168317352</v>
          </cell>
          <cell r="EQ150">
            <v>26308.899442836409</v>
          </cell>
          <cell r="ER150">
            <v>14474.06908380274</v>
          </cell>
          <cell r="ES150">
            <v>46363.584065341143</v>
          </cell>
          <cell r="ET150">
            <v>33455.675582707277</v>
          </cell>
          <cell r="EU150">
            <v>23286.346212921824</v>
          </cell>
          <cell r="EV150">
            <v>18914.280893135954</v>
          </cell>
          <cell r="EW150">
            <v>20717.004000452107</v>
          </cell>
          <cell r="EX150">
            <v>18265.68871892523</v>
          </cell>
          <cell r="EY150">
            <v>10243.114027939882</v>
          </cell>
          <cell r="EZ150">
            <v>20384.700497457648</v>
          </cell>
          <cell r="FA150">
            <v>20735.630181548266</v>
          </cell>
          <cell r="FB150">
            <v>20445.610863625443</v>
          </cell>
          <cell r="FC150">
            <v>26528.980779139427</v>
          </cell>
          <cell r="FD150">
            <v>14449.208059273151</v>
          </cell>
          <cell r="FE150">
            <v>46940.663621137173</v>
          </cell>
          <cell r="FF150">
            <v>33824.622644993418</v>
          </cell>
          <cell r="FG150">
            <v>23294.209573513632</v>
          </cell>
          <cell r="FH150">
            <v>18814.949192821594</v>
          </cell>
          <cell r="FI150">
            <v>20674.645669282261</v>
          </cell>
          <cell r="FJ150">
            <v>18198.41688671102</v>
          </cell>
          <cell r="FK150">
            <v>13386.656042156894</v>
          </cell>
          <cell r="FL150">
            <v>23879.088598115595</v>
          </cell>
          <cell r="FM150">
            <v>24224.109773970267</v>
          </cell>
          <cell r="FN150">
            <v>23928.080743550527</v>
          </cell>
          <cell r="FO150">
            <v>30209.628888778356</v>
          </cell>
          <cell r="FP150">
            <v>17879.756681612263</v>
          </cell>
          <cell r="FQ150">
            <v>50984.097852593237</v>
          </cell>
          <cell r="FR150">
            <v>37657.27495603924</v>
          </cell>
          <cell r="FS150">
            <v>26754.803538363361</v>
          </cell>
          <cell r="FT150">
            <v>22165.58811843233</v>
          </cell>
          <cell r="FU150">
            <v>24084.061734937044</v>
          </cell>
          <cell r="FV150">
            <v>21583.13325722338</v>
          </cell>
          <cell r="FW150">
            <v>13113.077316255083</v>
          </cell>
        </row>
        <row r="151">
          <cell r="B151" t="str">
            <v>Co 288</v>
          </cell>
          <cell r="BH151">
            <v>9317.31</v>
          </cell>
          <cell r="BI151">
            <v>6570.34</v>
          </cell>
          <cell r="BJ151">
            <v>6527.94</v>
          </cell>
          <cell r="BK151">
            <v>12169.22</v>
          </cell>
          <cell r="BL151">
            <v>-2711.42</v>
          </cell>
          <cell r="BM151">
            <v>42281.87</v>
          </cell>
          <cell r="BN151">
            <v>1885.76</v>
          </cell>
          <cell r="BO151">
            <v>-2870.2497846051847</v>
          </cell>
          <cell r="BP151">
            <v>-10678.554379559908</v>
          </cell>
          <cell r="BQ151">
            <v>-17029.875283373767</v>
          </cell>
          <cell r="BR151">
            <v>-9385.3152024851079</v>
          </cell>
          <cell r="BS151">
            <v>-12633.205559759605</v>
          </cell>
          <cell r="BT151">
            <v>17861.726631919133</v>
          </cell>
          <cell r="BU151">
            <v>14914.156833352965</v>
          </cell>
          <cell r="BV151">
            <v>14786.181203900211</v>
          </cell>
          <cell r="BW151">
            <v>20618.642559505432</v>
          </cell>
          <cell r="BX151">
            <v>5360.3982453503122</v>
          </cell>
          <cell r="BY151">
            <v>50339.204503453439</v>
          </cell>
          <cell r="BZ151">
            <v>10949.601683651632</v>
          </cell>
          <cell r="CA151">
            <v>4936.9265478396264</v>
          </cell>
          <cell r="CB151">
            <v>-3161.2269834397739</v>
          </cell>
          <cell r="CC151">
            <v>-9274.2973667468905</v>
          </cell>
          <cell r="CD151">
            <v>3421.3025648075345</v>
          </cell>
          <cell r="CE151">
            <v>635.30921096423117</v>
          </cell>
          <cell r="CF151">
            <v>30663.435765990209</v>
          </cell>
          <cell r="CG151">
            <v>27510.435269016409</v>
          </cell>
          <cell r="CH151">
            <v>27295.015141397664</v>
          </cell>
          <cell r="CI151">
            <v>33325.092608709936</v>
          </cell>
          <cell r="CJ151">
            <v>17678.335458555572</v>
          </cell>
          <cell r="CK151">
            <v>62643.41287835539</v>
          </cell>
          <cell r="CL151">
            <v>24291.179939271457</v>
          </cell>
          <cell r="CM151">
            <v>3214.2109484032408</v>
          </cell>
          <cell r="CN151">
            <v>-5220.2037708645512</v>
          </cell>
          <cell r="CO151">
            <v>-11087.314710692663</v>
          </cell>
          <cell r="CP151">
            <v>1812.144129109678</v>
          </cell>
          <cell r="CQ151">
            <v>-503.73469376555295</v>
          </cell>
          <cell r="CR151">
            <v>30934.788218523856</v>
          </cell>
          <cell r="CS151">
            <v>27648.127877247331</v>
          </cell>
          <cell r="CT151">
            <v>27398.397252757211</v>
          </cell>
          <cell r="CU151">
            <v>33616.945055312077</v>
          </cell>
          <cell r="CV151">
            <v>45758.612692018141</v>
          </cell>
          <cell r="CW151">
            <v>91617.975164967938</v>
          </cell>
          <cell r="CX151">
            <v>52854.878303009558</v>
          </cell>
          <cell r="CY151">
            <v>30886.8199502403</v>
          </cell>
          <cell r="CZ151">
            <v>22168.308531994291</v>
          </cell>
          <cell r="DA151">
            <v>16268.322846340474</v>
          </cell>
          <cell r="DB151">
            <v>29496.302915370747</v>
          </cell>
          <cell r="DC151">
            <v>26756.579153817707</v>
          </cell>
          <cell r="DD151">
            <v>59436.800259190226</v>
          </cell>
          <cell r="DE151">
            <v>56011.688291789222</v>
          </cell>
          <cell r="DF151">
            <v>55725.820397809293</v>
          </cell>
          <cell r="DG151">
            <v>62138.643188304872</v>
          </cell>
          <cell r="DH151">
            <v>46151.473092748267</v>
          </cell>
          <cell r="DI151">
            <v>92923.347253925007</v>
          </cell>
          <cell r="DJ151">
            <v>53751.856050597125</v>
          </cell>
          <cell r="DK151">
            <v>30862.01903807326</v>
          </cell>
          <cell r="DL151">
            <v>21850.26865786378</v>
          </cell>
          <cell r="DM151">
            <v>15919.280141155461</v>
          </cell>
          <cell r="DN151">
            <v>29483.960078148673</v>
          </cell>
          <cell r="DO151">
            <v>26715.930037652914</v>
          </cell>
          <cell r="DP151">
            <v>60264.758439318786</v>
          </cell>
          <cell r="DQ151">
            <v>56696.252992857044</v>
          </cell>
          <cell r="DR151">
            <v>56373.064359616459</v>
          </cell>
          <cell r="DS151">
            <v>62986.130532630115</v>
          </cell>
          <cell r="DT151">
            <v>46537.60103105045</v>
          </cell>
          <cell r="DU151">
            <v>94239.828566909666</v>
          </cell>
          <cell r="DV151">
            <v>54662.786274549457</v>
          </cell>
          <cell r="DW151">
            <v>30819.19682595972</v>
          </cell>
          <cell r="DX151">
            <v>21504.768099370238</v>
          </cell>
          <cell r="DY151">
            <v>15544.771010518976</v>
          </cell>
          <cell r="DZ151">
            <v>34455.032184796582</v>
          </cell>
          <cell r="EA151">
            <v>31658.92308311096</v>
          </cell>
          <cell r="EB151">
            <v>66099.276234914301</v>
          </cell>
          <cell r="EC151">
            <v>62382.244507256197</v>
          </cell>
          <cell r="ED151">
            <v>62019.805842569214</v>
          </cell>
          <cell r="EE151">
            <v>68839.296309252968</v>
          </cell>
          <cell r="EF151">
            <v>51916.376361365576</v>
          </cell>
          <cell r="EG151">
            <v>100567.42060772398</v>
          </cell>
          <cell r="EH151">
            <v>60588.039526946246</v>
          </cell>
          <cell r="EI151">
            <v>35757.883952400618</v>
          </cell>
          <cell r="EJ151">
            <v>26131.045076575378</v>
          </cell>
          <cell r="EK151">
            <v>20144.181236308999</v>
          </cell>
          <cell r="EL151">
            <v>34559.148433492468</v>
          </cell>
          <cell r="EM151">
            <v>31735.200746174218</v>
          </cell>
          <cell r="EN151">
            <v>67090.374496578326</v>
          </cell>
          <cell r="EO151">
            <v>63219.544586312826</v>
          </cell>
          <cell r="EP151">
            <v>62816.079380227755</v>
          </cell>
          <cell r="EQ151">
            <v>69848.332805208018</v>
          </cell>
          <cell r="ER151">
            <v>52437.141300837226</v>
          </cell>
          <cell r="ES151">
            <v>102055.82109901626</v>
          </cell>
          <cell r="ET151">
            <v>61677.738649279578</v>
          </cell>
          <cell r="EU151">
            <v>35827.121677763818</v>
          </cell>
          <cell r="EV151">
            <v>25877.836366641903</v>
          </cell>
          <cell r="EW151">
            <v>19866.302611444931</v>
          </cell>
          <cell r="EX151">
            <v>34649.895185792084</v>
          </cell>
          <cell r="EY151">
            <v>31798.400571603364</v>
          </cell>
          <cell r="EZ151">
            <v>68092.342640094255</v>
          </cell>
          <cell r="FA151">
            <v>64062.253450555407</v>
          </cell>
          <cell r="FB151">
            <v>63615.931912415748</v>
          </cell>
          <cell r="FC151">
            <v>70867.485450510343</v>
          </cell>
          <cell r="FD151">
            <v>52953.348551860632</v>
          </cell>
          <cell r="FE151">
            <v>103558.86895808278</v>
          </cell>
          <cell r="FF151">
            <v>62786.329629825719</v>
          </cell>
          <cell r="FG151">
            <v>35879.952692556573</v>
          </cell>
          <cell r="FH151">
            <v>25597.894292403536</v>
          </cell>
          <cell r="FI151">
            <v>19564.016795304749</v>
          </cell>
          <cell r="FJ151">
            <v>34725.991992404524</v>
          </cell>
          <cell r="FK151">
            <v>31847.25749648457</v>
          </cell>
          <cell r="FL151">
            <v>69104.903683181183</v>
          </cell>
          <cell r="FM151">
            <v>64909.900520320072</v>
          </cell>
          <cell r="FN151">
            <v>64418.810908699685</v>
          </cell>
          <cell r="FO151">
            <v>71896.639473888179</v>
          </cell>
          <cell r="FP151">
            <v>53465.060285910935</v>
          </cell>
          <cell r="FQ151">
            <v>105076.96420593222</v>
          </cell>
          <cell r="FR151">
            <v>63914.074031498254</v>
          </cell>
          <cell r="FS151">
            <v>35915.482335185581</v>
          </cell>
          <cell r="FT151">
            <v>25289.948714598257</v>
          </cell>
          <cell r="FU151">
            <v>19236.688532560613</v>
          </cell>
          <cell r="FV151">
            <v>34787.07920769864</v>
          </cell>
          <cell r="FW151">
            <v>31881.486643241646</v>
          </cell>
        </row>
        <row r="152">
          <cell r="B152" t="str">
            <v>Co 333</v>
          </cell>
          <cell r="BH152">
            <v>90505.77</v>
          </cell>
          <cell r="BI152">
            <v>70235.63</v>
          </cell>
          <cell r="BJ152">
            <v>88039</v>
          </cell>
          <cell r="BK152">
            <v>47461.919999999998</v>
          </cell>
          <cell r="BL152">
            <v>115019.63</v>
          </cell>
          <cell r="BM152">
            <v>89479.76</v>
          </cell>
          <cell r="BN152">
            <v>140252.26999999999</v>
          </cell>
          <cell r="BO152">
            <v>131700.68808594922</v>
          </cell>
          <cell r="BP152">
            <v>92032.303325508226</v>
          </cell>
          <cell r="BQ152">
            <v>72668.66104026034</v>
          </cell>
          <cell r="BR152">
            <v>98682.321485664404</v>
          </cell>
          <cell r="BS152">
            <v>71966.652555297362</v>
          </cell>
          <cell r="BT152">
            <v>88083.344045702121</v>
          </cell>
          <cell r="BU152">
            <v>67858.241880928836</v>
          </cell>
          <cell r="BV152">
            <v>85415.005088851642</v>
          </cell>
          <cell r="BW152">
            <v>44947.644639654842</v>
          </cell>
          <cell r="BX152">
            <v>112950.95596802174</v>
          </cell>
          <cell r="BY152">
            <v>86764.822016209975</v>
          </cell>
          <cell r="BZ152">
            <v>137671.50195607985</v>
          </cell>
          <cell r="CA152">
            <v>128810.24892028942</v>
          </cell>
          <cell r="CB152">
            <v>88776.684882906178</v>
          </cell>
          <cell r="CC152">
            <v>70152.348791999801</v>
          </cell>
          <cell r="CD152">
            <v>95622.993000954157</v>
          </cell>
          <cell r="CE152">
            <v>92861.647137316701</v>
          </cell>
          <cell r="CF152">
            <v>106545.64247872226</v>
          </cell>
          <cell r="CG152">
            <v>86368.769610375341</v>
          </cell>
          <cell r="CH152">
            <v>103673.42928884344</v>
          </cell>
          <cell r="CI152">
            <v>63320.983001976565</v>
          </cell>
          <cell r="CJ152">
            <v>131785.3163035429</v>
          </cell>
          <cell r="CK152">
            <v>104935.38775318515</v>
          </cell>
          <cell r="CL152">
            <v>155982.08462787469</v>
          </cell>
          <cell r="CM152">
            <v>146751.48866446165</v>
          </cell>
          <cell r="CN152">
            <v>106247.15162301849</v>
          </cell>
          <cell r="CO152">
            <v>88386.544292119914</v>
          </cell>
          <cell r="CP152">
            <v>113299.87750729418</v>
          </cell>
          <cell r="CQ152">
            <v>89625.243045270472</v>
          </cell>
          <cell r="CR152">
            <v>107260.34012811611</v>
          </cell>
          <cell r="CS152">
            <v>86696.538780776988</v>
          </cell>
          <cell r="CT152">
            <v>104260.79218632661</v>
          </cell>
          <cell r="CU152">
            <v>63140.807064623688</v>
          </cell>
          <cell r="CV152">
            <v>133132.45490165451</v>
          </cell>
          <cell r="CW152">
            <v>105517.91251499933</v>
          </cell>
          <cell r="CX152">
            <v>157633.66344019424</v>
          </cell>
          <cell r="CY152">
            <v>148045.81574264809</v>
          </cell>
          <cell r="CZ152">
            <v>106569.87353017178</v>
          </cell>
          <cell r="DA152">
            <v>88614.826185635582</v>
          </cell>
          <cell r="DB152">
            <v>113835.15894002691</v>
          </cell>
          <cell r="DC152">
            <v>88865.024811142823</v>
          </cell>
          <cell r="DD152">
            <v>107949.01524559301</v>
          </cell>
          <cell r="DE152">
            <v>86991.275207259576</v>
          </cell>
          <cell r="DF152">
            <v>104817.69318873086</v>
          </cell>
          <cell r="DG152">
            <v>62916.000766721991</v>
          </cell>
          <cell r="DH152">
            <v>134470.72205225099</v>
          </cell>
          <cell r="DI152">
            <v>131100.35227445181</v>
          </cell>
          <cell r="DJ152">
            <v>184307.98602606394</v>
          </cell>
          <cell r="DK152">
            <v>174353.70739283459</v>
          </cell>
          <cell r="DL152">
            <v>131881.88700724431</v>
          </cell>
          <cell r="DM152">
            <v>113837.36756314657</v>
          </cell>
          <cell r="DN152">
            <v>139365.65057650628</v>
          </cell>
          <cell r="DO152">
            <v>114094.24358338286</v>
          </cell>
          <cell r="DP152">
            <v>133641.94252734332</v>
          </cell>
          <cell r="DQ152">
            <v>112282.45233918534</v>
          </cell>
          <cell r="DR152">
            <v>130373.60899446273</v>
          </cell>
          <cell r="DS152">
            <v>87675.984750074829</v>
          </cell>
          <cell r="DT152">
            <v>160829.4841392255</v>
          </cell>
          <cell r="DU152">
            <v>132118.80102598103</v>
          </cell>
          <cell r="DV152">
            <v>186441.65359543188</v>
          </cell>
          <cell r="DW152">
            <v>176110.72526747148</v>
          </cell>
          <cell r="DX152">
            <v>132618.09491381404</v>
          </cell>
          <cell r="DY152">
            <v>114491.39848413531</v>
          </cell>
          <cell r="DZ152">
            <v>140326.86773910295</v>
          </cell>
          <cell r="EA152">
            <v>114754.56540166738</v>
          </cell>
          <cell r="EB152">
            <v>134774.48150720165</v>
          </cell>
          <cell r="EC152">
            <v>113006.14176764651</v>
          </cell>
          <cell r="ED152">
            <v>131364.59384561697</v>
          </cell>
          <cell r="EE152">
            <v>87856.180310730066</v>
          </cell>
          <cell r="EF152">
            <v>162645.6747745825</v>
          </cell>
          <cell r="EG152">
            <v>133111.77815418955</v>
          </cell>
          <cell r="EH152">
            <v>188573.65359544937</v>
          </cell>
          <cell r="EI152">
            <v>177855.69051904016</v>
          </cell>
          <cell r="EJ152">
            <v>133316.6813869265</v>
          </cell>
          <cell r="EK152">
            <v>115114.10811968756</v>
          </cell>
          <cell r="EL152">
            <v>141257.72494270824</v>
          </cell>
          <cell r="EM152">
            <v>122883.65220625218</v>
          </cell>
          <cell r="EN152">
            <v>143385.8769467184</v>
          </cell>
          <cell r="EO152">
            <v>121200.64875675022</v>
          </cell>
          <cell r="EP152">
            <v>139829.09804408636</v>
          </cell>
          <cell r="EQ152">
            <v>95494.93856335539</v>
          </cell>
          <cell r="ER152">
            <v>171958.31903334896</v>
          </cell>
          <cell r="ES152">
            <v>141577.27402809713</v>
          </cell>
          <cell r="ET152">
            <v>198202.75913914567</v>
          </cell>
          <cell r="EU152">
            <v>187086.89251357233</v>
          </cell>
          <cell r="EV152">
            <v>141475.71210947225</v>
          </cell>
          <cell r="EW152">
            <v>123204.2552403158</v>
          </cell>
          <cell r="EX152">
            <v>149655.51380992404</v>
          </cell>
          <cell r="EY152">
            <v>123705.42912182209</v>
          </cell>
          <cell r="EZ152">
            <v>144699.10500923605</v>
          </cell>
          <cell r="FA152">
            <v>122089.63522652854</v>
          </cell>
          <cell r="FB152">
            <v>140990.14443634928</v>
          </cell>
          <cell r="FC152">
            <v>95815.034459960938</v>
          </cell>
          <cell r="FD152">
            <v>173991.36473653765</v>
          </cell>
          <cell r="FE152">
            <v>142738.56720434371</v>
          </cell>
          <cell r="FF152">
            <v>200552.31087999832</v>
          </cell>
          <cell r="FG152">
            <v>189027.8839224354</v>
          </cell>
          <cell r="FH152">
            <v>142317.21734927854</v>
          </cell>
          <cell r="FI152">
            <v>123984.27216185597</v>
          </cell>
          <cell r="FJ152">
            <v>150742.80491045411</v>
          </cell>
          <cell r="FK152">
            <v>124499.33079643053</v>
          </cell>
          <cell r="FL152">
            <v>145994.26734843876</v>
          </cell>
          <cell r="FM152">
            <v>122952.19751722662</v>
          </cell>
          <cell r="FN152">
            <v>142127.58457996263</v>
          </cell>
          <cell r="FO152">
            <v>96096.15418365263</v>
          </cell>
          <cell r="FP152">
            <v>176024.9425419039</v>
          </cell>
          <cell r="FQ152">
            <v>143874.9656256311</v>
          </cell>
          <cell r="FR152">
            <v>202902.45156841556</v>
          </cell>
          <cell r="FS152">
            <v>190958.41153846879</v>
          </cell>
          <cell r="FT152">
            <v>143120.56675202967</v>
          </cell>
          <cell r="FU152">
            <v>124734.16036045129</v>
          </cell>
          <cell r="FV152">
            <v>151799.42083613671</v>
          </cell>
          <cell r="FW152">
            <v>125263.08146692193</v>
          </cell>
        </row>
        <row r="153">
          <cell r="B153" t="str">
            <v>Co 315</v>
          </cell>
          <cell r="BH153">
            <v>1225.45</v>
          </cell>
          <cell r="BI153">
            <v>-2300.0500000000002</v>
          </cell>
          <cell r="BJ153">
            <v>7348.83</v>
          </cell>
          <cell r="BK153">
            <v>-3967.07</v>
          </cell>
          <cell r="BL153">
            <v>15438.22</v>
          </cell>
          <cell r="BM153">
            <v>757.21000000000276</v>
          </cell>
          <cell r="BN153">
            <v>-13436.78</v>
          </cell>
          <cell r="BO153">
            <v>8065.2788671412127</v>
          </cell>
          <cell r="BP153">
            <v>10214.078160861398</v>
          </cell>
          <cell r="BQ153">
            <v>15212.600270468418</v>
          </cell>
          <cell r="BR153">
            <v>10022.379997453274</v>
          </cell>
          <cell r="BS153">
            <v>7998.0921221062672</v>
          </cell>
          <cell r="BT153">
            <v>537.97315156775585</v>
          </cell>
          <cell r="BU153">
            <v>-2971.4892005934198</v>
          </cell>
          <cell r="BV153">
            <v>6733.272768909108</v>
          </cell>
          <cell r="BW153">
            <v>-4568.1670767614487</v>
          </cell>
          <cell r="BX153">
            <v>14716.692521569505</v>
          </cell>
          <cell r="BY153">
            <v>22.437717345161218</v>
          </cell>
          <cell r="BZ153">
            <v>-14392.269909515064</v>
          </cell>
          <cell r="CA153">
            <v>6972.8517825485324</v>
          </cell>
          <cell r="CB153">
            <v>9482.9549239321896</v>
          </cell>
          <cell r="CC153">
            <v>14560.981160498195</v>
          </cell>
          <cell r="CD153">
            <v>9302.4889068867997</v>
          </cell>
          <cell r="CE153">
            <v>7324.763585554756</v>
          </cell>
          <cell r="CF153">
            <v>2959.0185256075638</v>
          </cell>
          <cell r="CG153">
            <v>-533.67274839421952</v>
          </cell>
          <cell r="CH153">
            <v>9228.9085397028975</v>
          </cell>
          <cell r="CI153">
            <v>-2057.3762115306927</v>
          </cell>
          <cell r="CJ153">
            <v>17103.688168165172</v>
          </cell>
          <cell r="CK153">
            <v>4933.8460250151402</v>
          </cell>
          <cell r="CL153">
            <v>-9707.9508189393491</v>
          </cell>
          <cell r="CM153">
            <v>11509.021960774015</v>
          </cell>
          <cell r="CN153">
            <v>14378.011119513503</v>
          </cell>
          <cell r="CO153">
            <v>19538.235238017227</v>
          </cell>
          <cell r="CP153">
            <v>14209.696817679629</v>
          </cell>
          <cell r="CQ153">
            <v>12278.034741220334</v>
          </cell>
          <cell r="CR153">
            <v>3880.9051454869041</v>
          </cell>
          <cell r="CS153">
            <v>324.12504876101593</v>
          </cell>
          <cell r="CT153">
            <v>10301.817011888521</v>
          </cell>
          <cell r="CU153">
            <v>-1204.98241350854</v>
          </cell>
          <cell r="CV153">
            <v>18296.810600644734</v>
          </cell>
          <cell r="CW153">
            <v>4686.8153976139947</v>
          </cell>
          <cell r="CX153">
            <v>-10325.778145337452</v>
          </cell>
          <cell r="CY153">
            <v>11258.228002426353</v>
          </cell>
          <cell r="CZ153">
            <v>14307.830108076814</v>
          </cell>
          <cell r="DA153">
            <v>19599.488610297034</v>
          </cell>
          <cell r="DB153">
            <v>14140.340816459662</v>
          </cell>
          <cell r="DC153">
            <v>11996.066887405635</v>
          </cell>
          <cell r="DD153">
            <v>3605.5199337548329</v>
          </cell>
          <cell r="DE153">
            <v>-16.457860368973343</v>
          </cell>
          <cell r="DF153">
            <v>10181.239206270529</v>
          </cell>
          <cell r="DG153">
            <v>-1550.3291848500776</v>
          </cell>
          <cell r="DH153">
            <v>18297.730638506655</v>
          </cell>
          <cell r="DI153">
            <v>4424.7756131522401</v>
          </cell>
          <cell r="DJ153">
            <v>-10968.368722012448</v>
          </cell>
          <cell r="DK153">
            <v>10988.630798927181</v>
          </cell>
          <cell r="DL153">
            <v>14226.156112736258</v>
          </cell>
          <cell r="DM153">
            <v>19652.723291028153</v>
          </cell>
          <cell r="DN153">
            <v>14059.642502701827</v>
          </cell>
          <cell r="DO153">
            <v>16546.516393886668</v>
          </cell>
          <cell r="DP153">
            <v>9147.8944339567206</v>
          </cell>
          <cell r="DQ153">
            <v>5459.5955863030467</v>
          </cell>
          <cell r="DR153">
            <v>15882.311544244832</v>
          </cell>
          <cell r="DS153">
            <v>3921.6346079669966</v>
          </cell>
          <cell r="DT153">
            <v>24121.575221676645</v>
          </cell>
          <cell r="DU153">
            <v>8856.3695466202698</v>
          </cell>
          <cell r="DV153">
            <v>-6928.8630193699573</v>
          </cell>
          <cell r="DW153">
            <v>15547.578827538411</v>
          </cell>
          <cell r="DX153">
            <v>18980.589465906163</v>
          </cell>
          <cell r="DY153">
            <v>24545.636031271544</v>
          </cell>
          <cell r="DZ153">
            <v>18815.19389178808</v>
          </cell>
          <cell r="EA153">
            <v>16516.786998488533</v>
          </cell>
          <cell r="EB153">
            <v>9015.2800084666378</v>
          </cell>
          <cell r="EC153">
            <v>5259.5113682956544</v>
          </cell>
          <cell r="ED153">
            <v>15912.381476818166</v>
          </cell>
          <cell r="EE153">
            <v>3718.1856198434398</v>
          </cell>
          <cell r="EF153">
            <v>24275.688743064522</v>
          </cell>
          <cell r="EG153">
            <v>8703.7344483881534</v>
          </cell>
          <cell r="EH153">
            <v>-7482.4097308094351</v>
          </cell>
          <cell r="EI153">
            <v>15383.362809297025</v>
          </cell>
          <cell r="EJ153">
            <v>19020.144533550505</v>
          </cell>
          <cell r="EK153">
            <v>24727.350774797022</v>
          </cell>
          <cell r="EL153">
            <v>18856.030011951843</v>
          </cell>
          <cell r="EM153">
            <v>16476.714425136823</v>
          </cell>
          <cell r="EN153">
            <v>8871.0479367895314</v>
          </cell>
          <cell r="EO153">
            <v>5046.6532898160985</v>
          </cell>
          <cell r="EP153">
            <v>15934.928445731624</v>
          </cell>
          <cell r="EQ153">
            <v>3502.7085590989336</v>
          </cell>
          <cell r="ER153">
            <v>24423.529549475075</v>
          </cell>
          <cell r="ES153">
            <v>8538.647686678989</v>
          </cell>
          <cell r="ET153">
            <v>-8058.9800915823071</v>
          </cell>
          <cell r="EU153">
            <v>15202.669746780906</v>
          </cell>
          <cell r="EV153">
            <v>19050.417674114979</v>
          </cell>
          <cell r="EW153">
            <v>24903.541317331572</v>
          </cell>
          <cell r="EX153">
            <v>18888.187439097193</v>
          </cell>
          <cell r="EY153">
            <v>16425.299187980381</v>
          </cell>
          <cell r="EZ153">
            <v>8714.458582997373</v>
          </cell>
          <cell r="FA153">
            <v>4820.2597514062363</v>
          </cell>
          <cell r="FB153">
            <v>15949.320075966698</v>
          </cell>
          <cell r="FC153">
            <v>3274.4883555989982</v>
          </cell>
          <cell r="FD153">
            <v>24564.464249711476</v>
          </cell>
          <cell r="FE153">
            <v>8360.3562994835738</v>
          </cell>
          <cell r="FF153">
            <v>-8659.621545040558</v>
          </cell>
          <cell r="FG153">
            <v>15004.27143369431</v>
          </cell>
          <cell r="FH153">
            <v>19071.835844061112</v>
          </cell>
          <cell r="FI153">
            <v>25075.163472548436</v>
          </cell>
          <cell r="FJ153">
            <v>18911.186309619057</v>
          </cell>
          <cell r="FK153">
            <v>16361.970753808055</v>
          </cell>
          <cell r="FL153">
            <v>8544.981655071555</v>
          </cell>
          <cell r="FM153">
            <v>4579.7780161337723</v>
          </cell>
          <cell r="FN153">
            <v>15955.125888840532</v>
          </cell>
          <cell r="FO153">
            <v>3033.0219404660384</v>
          </cell>
          <cell r="FP153">
            <v>24698.052306916034</v>
          </cell>
          <cell r="FQ153">
            <v>8168.2783778443918</v>
          </cell>
          <cell r="FR153">
            <v>-9285.2020186377558</v>
          </cell>
          <cell r="FS153">
            <v>14787.797014365737</v>
          </cell>
          <cell r="FT153">
            <v>19083.847380829626</v>
          </cell>
          <cell r="FU153">
            <v>25240.519105040672</v>
          </cell>
          <cell r="FV153">
            <v>18924.553765474819</v>
          </cell>
          <cell r="FW153">
            <v>16286.184130941627</v>
          </cell>
        </row>
        <row r="154">
          <cell r="B154" t="str">
            <v>Co 316</v>
          </cell>
          <cell r="BH154">
            <v>22277.29</v>
          </cell>
          <cell r="BI154">
            <v>22331.43</v>
          </cell>
          <cell r="BJ154">
            <v>26145.4</v>
          </cell>
          <cell r="BK154">
            <v>24181.39</v>
          </cell>
          <cell r="BL154">
            <v>37617.360000000001</v>
          </cell>
          <cell r="BM154">
            <v>34722.370000000003</v>
          </cell>
          <cell r="BN154">
            <v>25668.09</v>
          </cell>
          <cell r="BO154">
            <v>26870.781419267842</v>
          </cell>
          <cell r="BP154">
            <v>28957.794806992126</v>
          </cell>
          <cell r="BQ154">
            <v>27546.218724700338</v>
          </cell>
          <cell r="BR154">
            <v>35677.897638734852</v>
          </cell>
          <cell r="BS154">
            <v>20345.832919191998</v>
          </cell>
          <cell r="BT154">
            <v>21535.703390676965</v>
          </cell>
          <cell r="BU154">
            <v>21547.992232468838</v>
          </cell>
          <cell r="BV154">
            <v>25443.985512983214</v>
          </cell>
          <cell r="BW154">
            <v>23521.435338402734</v>
          </cell>
          <cell r="BX154">
            <v>36858.384129044745</v>
          </cell>
          <cell r="BY154">
            <v>34220.046896164829</v>
          </cell>
          <cell r="BZ154">
            <v>24919.374635411077</v>
          </cell>
          <cell r="CA154">
            <v>26131.084068269163</v>
          </cell>
          <cell r="CB154">
            <v>28232.931355293498</v>
          </cell>
          <cell r="CC154">
            <v>26736.968946770459</v>
          </cell>
          <cell r="CD154">
            <v>34988.524555541342</v>
          </cell>
          <cell r="CE154">
            <v>20033.285670794998</v>
          </cell>
          <cell r="CF154">
            <v>23975.114293053484</v>
          </cell>
          <cell r="CG154">
            <v>23945.073525017542</v>
          </cell>
          <cell r="CH154">
            <v>27926.343293509533</v>
          </cell>
          <cell r="CI154">
            <v>26047.820585404319</v>
          </cell>
          <cell r="CJ154">
            <v>39283.540412451133</v>
          </cell>
          <cell r="CK154">
            <v>32990.508436874035</v>
          </cell>
          <cell r="CL154">
            <v>23437.062197339066</v>
          </cell>
          <cell r="CM154">
            <v>24637.071481169784</v>
          </cell>
          <cell r="CN154">
            <v>26713.939481104644</v>
          </cell>
          <cell r="CO154">
            <v>25132.004551902442</v>
          </cell>
          <cell r="CP154">
            <v>33507.873291605756</v>
          </cell>
          <cell r="CQ154">
            <v>18934.859402260074</v>
          </cell>
          <cell r="CR154">
            <v>19065.10936283764</v>
          </cell>
          <cell r="CS154">
            <v>19019.955341838111</v>
          </cell>
          <cell r="CT154">
            <v>23110.155509723867</v>
          </cell>
          <cell r="CU154">
            <v>21209.112021541972</v>
          </cell>
          <cell r="CV154">
            <v>34674.822350177972</v>
          </cell>
          <cell r="CW154">
            <v>33231.949312673984</v>
          </cell>
          <cell r="CX154">
            <v>23400.338677637061</v>
          </cell>
          <cell r="CY154">
            <v>24600.604554305937</v>
          </cell>
          <cell r="CZ154">
            <v>26710.482664900424</v>
          </cell>
          <cell r="DA154">
            <v>25067.419514321962</v>
          </cell>
          <cell r="DB154">
            <v>33653.520092871331</v>
          </cell>
          <cell r="DC154">
            <v>18344.543753053949</v>
          </cell>
          <cell r="DD154">
            <v>18918.780297233745</v>
          </cell>
          <cell r="DE154">
            <v>18857.775252120198</v>
          </cell>
          <cell r="DF154">
            <v>23059.952794511089</v>
          </cell>
          <cell r="DG154">
            <v>21136.388619732308</v>
          </cell>
          <cell r="DH154">
            <v>34835.642646196044</v>
          </cell>
          <cell r="DI154">
            <v>33466.571821965248</v>
          </cell>
          <cell r="DJ154">
            <v>23348.876565801373</v>
          </cell>
          <cell r="DK154">
            <v>24549.987252447841</v>
          </cell>
          <cell r="DL154">
            <v>26693.763307109912</v>
          </cell>
          <cell r="DM154">
            <v>24987.458264920118</v>
          </cell>
          <cell r="DN154">
            <v>33789.303795095562</v>
          </cell>
          <cell r="DO154">
            <v>23537.779451477836</v>
          </cell>
          <cell r="DP154">
            <v>24587.925129433941</v>
          </cell>
          <cell r="DQ154">
            <v>24510.312750247525</v>
          </cell>
          <cell r="DR154">
            <v>28827.614547454512</v>
          </cell>
          <cell r="DS154">
            <v>26881.752837232445</v>
          </cell>
          <cell r="DT154">
            <v>40818.154653413825</v>
          </cell>
          <cell r="DU154">
            <v>38947.652350959193</v>
          </cell>
          <cell r="DV154">
            <v>28530.846447238691</v>
          </cell>
          <cell r="DW154">
            <v>30024.187900169949</v>
          </cell>
          <cell r="DX154">
            <v>32201.29273623848</v>
          </cell>
          <cell r="DY154">
            <v>30430.041749574229</v>
          </cell>
          <cell r="DZ154">
            <v>39453.249593248511</v>
          </cell>
          <cell r="EA154">
            <v>23496.040619474792</v>
          </cell>
          <cell r="EB154">
            <v>24580.284360421203</v>
          </cell>
          <cell r="EC154">
            <v>24485.250731025561</v>
          </cell>
          <cell r="ED154">
            <v>28921.135060493951</v>
          </cell>
          <cell r="EE154">
            <v>26952.574231507519</v>
          </cell>
          <cell r="EF154">
            <v>41129.749380184403</v>
          </cell>
          <cell r="EG154">
            <v>39324.937396610563</v>
          </cell>
          <cell r="EH154">
            <v>28604.840455656915</v>
          </cell>
          <cell r="EI154">
            <v>30109.08194816926</v>
          </cell>
          <cell r="EJ154">
            <v>32320.396386247994</v>
          </cell>
          <cell r="EK154">
            <v>30481.054039900329</v>
          </cell>
          <cell r="EL154">
            <v>39731.395614078014</v>
          </cell>
          <cell r="EM154">
            <v>23440.345207985301</v>
          </cell>
          <cell r="EN154">
            <v>24558.563468975604</v>
          </cell>
          <cell r="EO154">
            <v>24445.298251638837</v>
          </cell>
          <cell r="EP154">
            <v>29002.650880981659</v>
          </cell>
          <cell r="EQ154">
            <v>27011.852828338968</v>
          </cell>
          <cell r="ER154">
            <v>41433.470729830435</v>
          </cell>
          <cell r="ES154">
            <v>47351.028333093833</v>
          </cell>
          <cell r="ET154">
            <v>36318.734445934133</v>
          </cell>
          <cell r="EU154">
            <v>37834.234717040992</v>
          </cell>
          <cell r="EV154">
            <v>40080.159140653886</v>
          </cell>
          <cell r="EW154">
            <v>38170.836414855541</v>
          </cell>
          <cell r="EX154">
            <v>47654.286488039143</v>
          </cell>
          <cell r="EY154">
            <v>31021.796569285696</v>
          </cell>
          <cell r="EZ154">
            <v>32174.092006828396</v>
          </cell>
          <cell r="FA154">
            <v>32041.739560419395</v>
          </cell>
          <cell r="FB154">
            <v>36724.40949774711</v>
          </cell>
          <cell r="FC154">
            <v>34711.002286999836</v>
          </cell>
          <cell r="FD154">
            <v>49380.795859647435</v>
          </cell>
          <cell r="FE154">
            <v>47809.008995144817</v>
          </cell>
          <cell r="FF154">
            <v>36455.530874201482</v>
          </cell>
          <cell r="FG154">
            <v>37982.645878190262</v>
          </cell>
          <cell r="FH154">
            <v>40263.604550931042</v>
          </cell>
          <cell r="FI154">
            <v>38282.29868427664</v>
          </cell>
          <cell r="FJ154">
            <v>48004.934333622798</v>
          </cell>
          <cell r="FK154">
            <v>31023.271229069287</v>
          </cell>
          <cell r="FL154">
            <v>32210.018113521619</v>
          </cell>
          <cell r="FM154">
            <v>32057.67618451477</v>
          </cell>
          <cell r="FN154">
            <v>36868.763100958706</v>
          </cell>
          <cell r="FO154">
            <v>34833.263222781548</v>
          </cell>
          <cell r="FP154">
            <v>49754.970500487987</v>
          </cell>
          <cell r="FQ154">
            <v>48262.645667096149</v>
          </cell>
          <cell r="FR154">
            <v>36578.14667061712</v>
          </cell>
          <cell r="FS154">
            <v>38117.880523880842</v>
          </cell>
          <cell r="FT154">
            <v>53621.089674167146</v>
          </cell>
          <cell r="FU154">
            <v>51564.527567232537</v>
          </cell>
          <cell r="FV154">
            <v>61532.601609215955</v>
          </cell>
          <cell r="FW154">
            <v>44195.196058444068</v>
          </cell>
        </row>
        <row r="155">
          <cell r="B155" t="str">
            <v>Co 317</v>
          </cell>
          <cell r="BH155">
            <v>35872.92</v>
          </cell>
          <cell r="BI155">
            <v>23193.360000000001</v>
          </cell>
          <cell r="BJ155">
            <v>31537.98</v>
          </cell>
          <cell r="BK155">
            <v>40841.07</v>
          </cell>
          <cell r="BL155">
            <v>50654.15</v>
          </cell>
          <cell r="BM155">
            <v>36511.97</v>
          </cell>
          <cell r="BN155">
            <v>32929.99</v>
          </cell>
          <cell r="BO155">
            <v>47236.890481386523</v>
          </cell>
          <cell r="BP155">
            <v>28844.591401374826</v>
          </cell>
          <cell r="BQ155">
            <v>34649.720318332227</v>
          </cell>
          <cell r="BR155">
            <v>34337.142052166775</v>
          </cell>
          <cell r="BS155">
            <v>33255.899536935525</v>
          </cell>
          <cell r="BT155">
            <v>34547.459732116942</v>
          </cell>
          <cell r="BU155">
            <v>21617.10392608415</v>
          </cell>
          <cell r="BV155">
            <v>46361.012642393354</v>
          </cell>
          <cell r="BW155">
            <v>56427.593873522725</v>
          </cell>
          <cell r="BX155">
            <v>65919.84957132292</v>
          </cell>
          <cell r="BY155">
            <v>51768.550619029062</v>
          </cell>
          <cell r="BZ155">
            <v>48056.6746114899</v>
          </cell>
          <cell r="CA155">
            <v>62488.334962510198</v>
          </cell>
          <cell r="CB155">
            <v>49965.321795113952</v>
          </cell>
          <cell r="CC155">
            <v>55808.053961419937</v>
          </cell>
          <cell r="CD155">
            <v>55447.307756047783</v>
          </cell>
          <cell r="CE155">
            <v>54835.332015686596</v>
          </cell>
          <cell r="CF155">
            <v>54742.056946251905</v>
          </cell>
          <cell r="CG155">
            <v>41554.554806151384</v>
          </cell>
          <cell r="CH155">
            <v>49254.160869657586</v>
          </cell>
          <cell r="CI155">
            <v>60108.082740876358</v>
          </cell>
          <cell r="CJ155">
            <v>69271.044001581322</v>
          </cell>
          <cell r="CK155">
            <v>55111.535915414468</v>
          </cell>
          <cell r="CL155">
            <v>51267.27039466679</v>
          </cell>
          <cell r="CM155">
            <v>65796.373532997808</v>
          </cell>
          <cell r="CN155">
            <v>47594.936065182992</v>
          </cell>
          <cell r="CO155">
            <v>53478.332162175837</v>
          </cell>
          <cell r="CP155">
            <v>53069.512215121766</v>
          </cell>
          <cell r="CQ155">
            <v>52931.453190609216</v>
          </cell>
          <cell r="CR155">
            <v>55027.880453252146</v>
          </cell>
          <cell r="CS155">
            <v>41488.373963490798</v>
          </cell>
          <cell r="CT155">
            <v>49263.374047041856</v>
          </cell>
          <cell r="CU155">
            <v>60604.72133407506</v>
          </cell>
          <cell r="CV155">
            <v>69837.931479179111</v>
          </cell>
          <cell r="CW155">
            <v>55392.448144388996</v>
          </cell>
          <cell r="CX155">
            <v>51425.779490750821</v>
          </cell>
          <cell r="CY155">
            <v>66251.35602652622</v>
          </cell>
          <cell r="CZ155">
            <v>49409.363455840401</v>
          </cell>
          <cell r="DA155">
            <v>55424.231270000382</v>
          </cell>
          <cell r="DB155">
            <v>54990.781290307452</v>
          </cell>
          <cell r="DC155">
            <v>54194.688355781735</v>
          </cell>
          <cell r="DD155">
            <v>57025.008986205779</v>
          </cell>
          <cell r="DE155">
            <v>43123.809995563526</v>
          </cell>
          <cell r="DF155">
            <v>50973.568417052564</v>
          </cell>
          <cell r="DG155">
            <v>62819.969217012753</v>
          </cell>
          <cell r="DH155">
            <v>72121.664525101398</v>
          </cell>
          <cell r="DI155">
            <v>57384.415241290742</v>
          </cell>
          <cell r="DJ155">
            <v>53291.53269641794</v>
          </cell>
          <cell r="DK155">
            <v>68421.397381082803</v>
          </cell>
          <cell r="DL155">
            <v>49508.792037929132</v>
          </cell>
          <cell r="DM155">
            <v>55658.169489014792</v>
          </cell>
          <cell r="DN155">
            <v>55199.143574250571</v>
          </cell>
          <cell r="DO155">
            <v>54342.59005464967</v>
          </cell>
          <cell r="DP155">
            <v>57310.084437262238</v>
          </cell>
          <cell r="DQ155">
            <v>43037.468042801134</v>
          </cell>
          <cell r="DR155">
            <v>50960.588021548101</v>
          </cell>
          <cell r="DS155">
            <v>63330.94090484707</v>
          </cell>
          <cell r="DT155">
            <v>72698.545084076744</v>
          </cell>
          <cell r="DU155">
            <v>57663.798696448095</v>
          </cell>
          <cell r="DV155">
            <v>53440.558021362769</v>
          </cell>
          <cell r="DW155">
            <v>68882.922313518779</v>
          </cell>
          <cell r="DX155">
            <v>49586.6687151558</v>
          </cell>
          <cell r="DY155">
            <v>55873.678574030986</v>
          </cell>
          <cell r="DZ155">
            <v>55388.030411005224</v>
          </cell>
          <cell r="EA155">
            <v>54468.46847537873</v>
          </cell>
          <cell r="EB155">
            <v>57576.671411196177</v>
          </cell>
          <cell r="EC155">
            <v>42922.137421677107</v>
          </cell>
          <cell r="ED155">
            <v>56751.162095903113</v>
          </cell>
          <cell r="EE155">
            <v>69664.339678746386</v>
          </cell>
          <cell r="EF155">
            <v>79096.005645935875</v>
          </cell>
          <cell r="EG155">
            <v>63757.288023538931</v>
          </cell>
          <cell r="EH155">
            <v>59400.061604656657</v>
          </cell>
          <cell r="EI155">
            <v>75162.362868153854</v>
          </cell>
          <cell r="EJ155">
            <v>55475.073878205847</v>
          </cell>
          <cell r="EK155">
            <v>61902.507469114717</v>
          </cell>
          <cell r="EL155">
            <v>61389.610871150711</v>
          </cell>
          <cell r="EM155">
            <v>60404.38047122868</v>
          </cell>
          <cell r="EN155">
            <v>63656.944519703713</v>
          </cell>
          <cell r="EO155">
            <v>48609.981467821533</v>
          </cell>
          <cell r="EP155">
            <v>56852.106770362836</v>
          </cell>
          <cell r="EQ155">
            <v>70327.806352276602</v>
          </cell>
          <cell r="ER155">
            <v>79820.87341951656</v>
          </cell>
          <cell r="ES155">
            <v>64172.23909599967</v>
          </cell>
          <cell r="ET155">
            <v>59676.642198489615</v>
          </cell>
          <cell r="EU155">
            <v>75767.894776562025</v>
          </cell>
          <cell r="EV155">
            <v>55680.65702644788</v>
          </cell>
          <cell r="EW155">
            <v>62252.640146263788</v>
          </cell>
          <cell r="EX155">
            <v>61710.981005627749</v>
          </cell>
          <cell r="EY155">
            <v>60656.922590567818</v>
          </cell>
          <cell r="EZ155">
            <v>64058.051798906832</v>
          </cell>
          <cell r="FA155">
            <v>48607.829383322445</v>
          </cell>
          <cell r="FB155">
            <v>56925.419025482479</v>
          </cell>
          <cell r="FC155">
            <v>70984.005238966754</v>
          </cell>
          <cell r="FD155">
            <v>80535.908709312469</v>
          </cell>
          <cell r="FE155">
            <v>64571.084534022695</v>
          </cell>
          <cell r="FF155">
            <v>59932.795721949529</v>
          </cell>
          <cell r="FG155">
            <v>76361.025032645121</v>
          </cell>
          <cell r="FH155">
            <v>55866.159609640701</v>
          </cell>
          <cell r="FI155">
            <v>62585.537343430158</v>
          </cell>
          <cell r="FJ155">
            <v>62013.947805858334</v>
          </cell>
          <cell r="FK155">
            <v>60889.094596498777</v>
          </cell>
          <cell r="FL155">
            <v>64442.162278257034</v>
          </cell>
          <cell r="FM155">
            <v>48577.524364265832</v>
          </cell>
          <cell r="FN155">
            <v>56969.587981896722</v>
          </cell>
          <cell r="FO155">
            <v>71632.166561831778</v>
          </cell>
          <cell r="FP155">
            <v>81239.930023353925</v>
          </cell>
          <cell r="FQ155">
            <v>64952.651789796146</v>
          </cell>
          <cell r="FR155">
            <v>60167.261564617904</v>
          </cell>
          <cell r="FS155">
            <v>76941.137451837087</v>
          </cell>
          <cell r="FT155">
            <v>56030.679972535057</v>
          </cell>
          <cell r="FU155">
            <v>62900.546439554426</v>
          </cell>
          <cell r="FV155">
            <v>62297.831573295611</v>
          </cell>
          <cell r="FW155">
            <v>61098.867075776332</v>
          </cell>
        </row>
        <row r="156">
          <cell r="B156" t="str">
            <v>Co 385</v>
          </cell>
          <cell r="BH156">
            <v>138673.70000000001</v>
          </cell>
          <cell r="BI156">
            <v>151348.24</v>
          </cell>
          <cell r="BJ156">
            <v>224352.35</v>
          </cell>
          <cell r="BK156">
            <v>265269.32</v>
          </cell>
          <cell r="BL156">
            <v>277245.57</v>
          </cell>
          <cell r="BM156">
            <v>350720.94</v>
          </cell>
          <cell r="BN156">
            <v>374849.7</v>
          </cell>
          <cell r="BO156">
            <v>286802.07414484036</v>
          </cell>
          <cell r="BP156">
            <v>293138.78739713971</v>
          </cell>
          <cell r="BQ156">
            <v>256090.58119137437</v>
          </cell>
          <cell r="BR156">
            <v>222147.27396968578</v>
          </cell>
          <cell r="BS156">
            <v>197922.8863478243</v>
          </cell>
          <cell r="BT156">
            <v>148299.12503816307</v>
          </cell>
          <cell r="BU156">
            <v>161296.49462035173</v>
          </cell>
          <cell r="BV156">
            <v>233952.08381458611</v>
          </cell>
          <cell r="BW156">
            <v>275173.46405480744</v>
          </cell>
          <cell r="BX156">
            <v>286251.54313387687</v>
          </cell>
          <cell r="BY156">
            <v>359849.16373046039</v>
          </cell>
          <cell r="BZ156">
            <v>380055.32396788261</v>
          </cell>
          <cell r="CA156">
            <v>291620.25506256847</v>
          </cell>
          <cell r="CB156">
            <v>298129.5384570196</v>
          </cell>
          <cell r="CC156">
            <v>260979.94972719089</v>
          </cell>
          <cell r="CD156">
            <v>227080.20366283707</v>
          </cell>
          <cell r="CE156">
            <v>204681.57721243953</v>
          </cell>
          <cell r="CF156">
            <v>150487.59324997256</v>
          </cell>
          <cell r="CG156">
            <v>163820.81720267571</v>
          </cell>
          <cell r="CH156">
            <v>236121.39305956176</v>
          </cell>
          <cell r="CI156">
            <v>277659.76998723263</v>
          </cell>
          <cell r="CJ156">
            <v>287816.01603672368</v>
          </cell>
          <cell r="CK156">
            <v>361542.92639331543</v>
          </cell>
          <cell r="CL156">
            <v>382527.18165954936</v>
          </cell>
          <cell r="CM156">
            <v>293600.54068574484</v>
          </cell>
          <cell r="CN156">
            <v>300113.74074149737</v>
          </cell>
          <cell r="CO156">
            <v>262863.80550131568</v>
          </cell>
          <cell r="CP156">
            <v>229012.28249572517</v>
          </cell>
          <cell r="CQ156">
            <v>208468.71452608099</v>
          </cell>
          <cell r="CR156">
            <v>158792.1541250599</v>
          </cell>
          <cell r="CS156">
            <v>172507.44417199286</v>
          </cell>
          <cell r="CT156">
            <v>246132.1595742816</v>
          </cell>
          <cell r="CU156">
            <v>288610.24238914286</v>
          </cell>
          <cell r="CV156">
            <v>298653.25425608316</v>
          </cell>
          <cell r="CW156">
            <v>373899.42173885962</v>
          </cell>
          <cell r="CX156">
            <v>395439.46655232529</v>
          </cell>
          <cell r="CY156">
            <v>304481.38676933001</v>
          </cell>
          <cell r="CZ156">
            <v>311126.89735943463</v>
          </cell>
          <cell r="DA156">
            <v>273097.62369712366</v>
          </cell>
          <cell r="DB156">
            <v>238585.76496555583</v>
          </cell>
          <cell r="DC156">
            <v>215780.86610143512</v>
          </cell>
          <cell r="DD156">
            <v>167086.26171570359</v>
          </cell>
          <cell r="DE156">
            <v>181194.71934413171</v>
          </cell>
          <cell r="DF156">
            <v>256166.583000763</v>
          </cell>
          <cell r="DG156">
            <v>299606.42786019365</v>
          </cell>
          <cell r="DH156">
            <v>309524.65588176122</v>
          </cell>
          <cell r="DI156">
            <v>386321.36275274714</v>
          </cell>
          <cell r="DJ156">
            <v>408816.50778373139</v>
          </cell>
          <cell r="DK156">
            <v>315784.18417990627</v>
          </cell>
          <cell r="DL156">
            <v>322563.70530949568</v>
          </cell>
          <cell r="DM156">
            <v>283738.93871108495</v>
          </cell>
          <cell r="DN156">
            <v>248554.64293094384</v>
          </cell>
          <cell r="DO156">
            <v>225303.99588947697</v>
          </cell>
          <cell r="DP156">
            <v>175748.60490313344</v>
          </cell>
          <cell r="DQ156">
            <v>190261.69715635671</v>
          </cell>
          <cell r="DR156">
            <v>266603.65105077496</v>
          </cell>
          <cell r="DS156">
            <v>311028.01977869647</v>
          </cell>
          <cell r="DT156">
            <v>320808.75799852202</v>
          </cell>
          <cell r="DU156">
            <v>399188.75571658218</v>
          </cell>
          <cell r="DV156">
            <v>422672.32584509195</v>
          </cell>
          <cell r="DW156">
            <v>327521.1990232477</v>
          </cell>
          <cell r="DX156">
            <v>334438.38982735598</v>
          </cell>
          <cell r="DY156">
            <v>294800.66897701833</v>
          </cell>
          <cell r="DZ156">
            <v>258929.95628202896</v>
          </cell>
          <cell r="EA156">
            <v>235225.92996892557</v>
          </cell>
          <cell r="EB156">
            <v>184790.75671387618</v>
          </cell>
          <cell r="EC156">
            <v>199720.38196645823</v>
          </cell>
          <cell r="ED156">
            <v>277455.97745842597</v>
          </cell>
          <cell r="EE156">
            <v>322887.64675858378</v>
          </cell>
          <cell r="EF156">
            <v>332518.47224549938</v>
          </cell>
          <cell r="EG156">
            <v>412514.64909220056</v>
          </cell>
          <cell r="EH156">
            <v>437024.28779270197</v>
          </cell>
          <cell r="EI156">
            <v>339709.07213273807</v>
          </cell>
          <cell r="EJ156">
            <v>346766.22172771499</v>
          </cell>
          <cell r="EK156">
            <v>306298.35261173209</v>
          </cell>
          <cell r="EL156">
            <v>269728.89891061303</v>
          </cell>
          <cell r="EM156">
            <v>245562.19783984928</v>
          </cell>
          <cell r="EN156">
            <v>194228.12570900479</v>
          </cell>
          <cell r="EO156">
            <v>209586.23015363712</v>
          </cell>
          <cell r="EP156">
            <v>288739.30925175099</v>
          </cell>
          <cell r="EQ156">
            <v>335202.36664850835</v>
          </cell>
          <cell r="ER156">
            <v>344669.65080918162</v>
          </cell>
          <cell r="ES156">
            <v>426315.78554771794</v>
          </cell>
          <cell r="ET156">
            <v>451890.10774706898</v>
          </cell>
          <cell r="EU156">
            <v>352364.28533535555</v>
          </cell>
          <cell r="EV156">
            <v>359564.22384842602</v>
          </cell>
          <cell r="EW156">
            <v>318248.31924724288</v>
          </cell>
          <cell r="EX156">
            <v>280966.3633410139</v>
          </cell>
          <cell r="EY156">
            <v>256328.54575666814</v>
          </cell>
          <cell r="EZ156">
            <v>204076.30773919731</v>
          </cell>
          <cell r="FA156">
            <v>219875.35250354995</v>
          </cell>
          <cell r="FB156">
            <v>300470.16827246174</v>
          </cell>
          <cell r="FC156">
            <v>347988.85953668249</v>
          </cell>
          <cell r="FD156">
            <v>357278.72026833188</v>
          </cell>
          <cell r="FE156">
            <v>440609.37398580043</v>
          </cell>
          <cell r="FF156">
            <v>467288.50863946101</v>
          </cell>
          <cell r="FG156">
            <v>365504.70766424423</v>
          </cell>
          <cell r="FH156">
            <v>372850.42731943802</v>
          </cell>
          <cell r="FI156">
            <v>330668.21320094867</v>
          </cell>
          <cell r="FJ156">
            <v>292660.37949814019</v>
          </cell>
          <cell r="FK156">
            <v>267541.44123716373</v>
          </cell>
          <cell r="FL156">
            <v>214351.9872876374</v>
          </cell>
          <cell r="FM156">
            <v>230604.73740573347</v>
          </cell>
          <cell r="FN156">
            <v>312666.03136810125</v>
          </cell>
          <cell r="FO156">
            <v>361264.98299468355</v>
          </cell>
          <cell r="FP156">
            <v>370362.79384160182</v>
          </cell>
          <cell r="FQ156">
            <v>455413.27700636518</v>
          </cell>
          <cell r="FR156">
            <v>483239.1133727259</v>
          </cell>
          <cell r="FS156">
            <v>379147.96860662708</v>
          </cell>
          <cell r="FT156">
            <v>386642.70081024867</v>
          </cell>
          <cell r="FU156">
            <v>343575.9056310564</v>
          </cell>
          <cell r="FV156">
            <v>304827.73680308508</v>
          </cell>
          <cell r="FW156">
            <v>279219.01960520656</v>
          </cell>
        </row>
        <row r="157">
          <cell r="B157" t="str">
            <v>Co 181</v>
          </cell>
          <cell r="BH157">
            <v>5861.87</v>
          </cell>
          <cell r="BI157">
            <v>16318.51</v>
          </cell>
          <cell r="BJ157">
            <v>6299.52</v>
          </cell>
          <cell r="BK157">
            <v>4053.7</v>
          </cell>
          <cell r="BL157">
            <v>6324.27</v>
          </cell>
          <cell r="BM157">
            <v>1583.71</v>
          </cell>
          <cell r="BN157">
            <v>1503.86</v>
          </cell>
          <cell r="BO157">
            <v>2148.6952096825516</v>
          </cell>
          <cell r="BP157">
            <v>-263.45098361991404</v>
          </cell>
          <cell r="BQ157">
            <v>4508.8442436355617</v>
          </cell>
          <cell r="BR157">
            <v>5236.3475575477532</v>
          </cell>
          <cell r="BS157">
            <v>5389.2518964674309</v>
          </cell>
          <cell r="BT157">
            <v>5729.9482669639965</v>
          </cell>
          <cell r="BU157">
            <v>16487.976597151817</v>
          </cell>
          <cell r="BV157">
            <v>6166.7129998623104</v>
          </cell>
          <cell r="BW157">
            <v>3855.1484705658204</v>
          </cell>
          <cell r="BX157">
            <v>6190.9637394683959</v>
          </cell>
          <cell r="BY157">
            <v>1308.3647817784804</v>
          </cell>
          <cell r="BZ157">
            <v>1229.1801293986027</v>
          </cell>
          <cell r="CA157">
            <v>1877.1226445961092</v>
          </cell>
          <cell r="CB157">
            <v>-575.12106586334448</v>
          </cell>
          <cell r="CC157">
            <v>4323.3121393845595</v>
          </cell>
          <cell r="CD157">
            <v>5072.1524868902579</v>
          </cell>
          <cell r="CE157">
            <v>5298.6132737710777</v>
          </cell>
          <cell r="CF157">
            <v>5493.1745220551511</v>
          </cell>
          <cell r="CG157">
            <v>16561.374880202824</v>
          </cell>
          <cell r="CH157">
            <v>5929.2724763904744</v>
          </cell>
          <cell r="CI157">
            <v>3549.7393888072365</v>
          </cell>
          <cell r="CJ157">
            <v>5953.2521462389186</v>
          </cell>
          <cell r="CK157">
            <v>924.10021863751172</v>
          </cell>
          <cell r="CL157">
            <v>846.09478129270065</v>
          </cell>
          <cell r="CM157">
            <v>1493.1089637343011</v>
          </cell>
          <cell r="CN157">
            <v>-1006.2729096412168</v>
          </cell>
          <cell r="CO157">
            <v>9538.4367677143509</v>
          </cell>
          <cell r="CP157">
            <v>10310.039245070098</v>
          </cell>
          <cell r="CQ157">
            <v>10611.611312842304</v>
          </cell>
          <cell r="CR157">
            <v>11186.135488825419</v>
          </cell>
          <cell r="CS157">
            <v>22582.286864247762</v>
          </cell>
          <cell r="CT157">
            <v>11630.733358990114</v>
          </cell>
          <cell r="CU157">
            <v>9180.3682987032171</v>
          </cell>
          <cell r="CV157">
            <v>11655.108135326478</v>
          </cell>
          <cell r="CW157">
            <v>6475.1504334869405</v>
          </cell>
          <cell r="CX157">
            <v>6395.9023555368349</v>
          </cell>
          <cell r="CY157">
            <v>7052.5982406122403</v>
          </cell>
          <cell r="CZ157">
            <v>4486.8606459418515</v>
          </cell>
          <cell r="DA157">
            <v>9599.89366977184</v>
          </cell>
          <cell r="DB157">
            <v>10394.557705583433</v>
          </cell>
          <cell r="DC157">
            <v>10635.186725617708</v>
          </cell>
          <cell r="DD157">
            <v>11303.38077820851</v>
          </cell>
          <cell r="DE157">
            <v>23037.239408185407</v>
          </cell>
          <cell r="DF157">
            <v>11756.640171766529</v>
          </cell>
          <cell r="DG157">
            <v>9233.3287343124903</v>
          </cell>
          <cell r="DH157">
            <v>11781.414504633707</v>
          </cell>
          <cell r="DI157">
            <v>6446.1293580673191</v>
          </cell>
          <cell r="DJ157">
            <v>6365.6240340684344</v>
          </cell>
          <cell r="DK157">
            <v>7032.2587298064827</v>
          </cell>
          <cell r="DL157">
            <v>4398.3485924290908</v>
          </cell>
          <cell r="DM157">
            <v>9659.0067204776406</v>
          </cell>
          <cell r="DN157">
            <v>10477.428029318065</v>
          </cell>
          <cell r="DO157">
            <v>10725.382732348582</v>
          </cell>
          <cell r="DP157">
            <v>11419.92022881606</v>
          </cell>
          <cell r="DQ157">
            <v>23501.534901471801</v>
          </cell>
          <cell r="DR157">
            <v>11882.009311227554</v>
          </cell>
          <cell r="DS157">
            <v>11283.571760821975</v>
          </cell>
          <cell r="DT157">
            <v>13907.187410193323</v>
          </cell>
          <cell r="DU157">
            <v>8411.9124852546283</v>
          </cell>
          <cell r="DV157">
            <v>8330.1358321460793</v>
          </cell>
          <cell r="DW157">
            <v>9006.9734427914027</v>
          </cell>
          <cell r="DX157">
            <v>6303.0208498749562</v>
          </cell>
          <cell r="DY157">
            <v>11715.617476047148</v>
          </cell>
          <cell r="DZ157">
            <v>12558.504960992665</v>
          </cell>
          <cell r="EA157">
            <v>12814.006236046962</v>
          </cell>
          <cell r="EB157">
            <v>13535.647365992219</v>
          </cell>
          <cell r="EC157">
            <v>25975.362063444671</v>
          </cell>
          <cell r="ED157">
            <v>14006.73367489173</v>
          </cell>
          <cell r="EE157">
            <v>11390.930050370654</v>
          </cell>
          <cell r="EF157">
            <v>14092.321600242934</v>
          </cell>
          <cell r="EG157">
            <v>8432.4750426451683</v>
          </cell>
          <cell r="EH157">
            <v>8349.1947538421227</v>
          </cell>
          <cell r="EI157">
            <v>9036.9559309601264</v>
          </cell>
          <cell r="EJ157">
            <v>6260.5838077301851</v>
          </cell>
          <cell r="EK157">
            <v>11830.017829055645</v>
          </cell>
          <cell r="EL157">
            <v>12697.648832486262</v>
          </cell>
          <cell r="EM157">
            <v>12961.372791669948</v>
          </cell>
          <cell r="EN157">
            <v>13710.447819614619</v>
          </cell>
          <cell r="EO157">
            <v>26519.131685806467</v>
          </cell>
          <cell r="EP157">
            <v>14190.705039986504</v>
          </cell>
          <cell r="EQ157">
            <v>11497.233370316184</v>
          </cell>
          <cell r="ER157">
            <v>14278.504608091895</v>
          </cell>
          <cell r="ES157">
            <v>8448.9224524879937</v>
          </cell>
          <cell r="ET157">
            <v>8364.3463743801258</v>
          </cell>
          <cell r="EU157">
            <v>9062.8385127326819</v>
          </cell>
          <cell r="EV157">
            <v>6212.539495272169</v>
          </cell>
          <cell r="EW157">
            <v>11942.909701409339</v>
          </cell>
          <cell r="EX157">
            <v>12836.510479727769</v>
          </cell>
          <cell r="EY157">
            <v>13108.229016467541</v>
          </cell>
          <cell r="EZ157">
            <v>13886.004018888078</v>
          </cell>
          <cell r="FA157">
            <v>27074.413503958131</v>
          </cell>
          <cell r="FB157">
            <v>14375.813200360419</v>
          </cell>
          <cell r="FC157">
            <v>11601.926559391952</v>
          </cell>
          <cell r="FD157">
            <v>14465.88386329803</v>
          </cell>
          <cell r="FE157">
            <v>8461.2742525314643</v>
          </cell>
          <cell r="FF157">
            <v>8375.5878926229125</v>
          </cell>
          <cell r="FG157">
            <v>9084.8846411286486</v>
          </cell>
          <cell r="FH157">
            <v>6159.0595295476814</v>
          </cell>
          <cell r="FI157">
            <v>12054.637385846014</v>
          </cell>
          <cell r="FJ157">
            <v>12975.407447507076</v>
          </cell>
          <cell r="FK157">
            <v>13254.934279172923</v>
          </cell>
          <cell r="FL157">
            <v>14062.448610311929</v>
          </cell>
          <cell r="FM157">
            <v>27641.682892385499</v>
          </cell>
          <cell r="FN157">
            <v>14561.574455950276</v>
          </cell>
          <cell r="FO157">
            <v>11705.292700047088</v>
          </cell>
          <cell r="FP157">
            <v>14653.980663108388</v>
          </cell>
          <cell r="FQ157">
            <v>8469.5025129944443</v>
          </cell>
          <cell r="FR157">
            <v>8382.2880883525322</v>
          </cell>
          <cell r="FS157">
            <v>9103.2978319294816</v>
          </cell>
          <cell r="FT157">
            <v>6098.9942224106308</v>
          </cell>
          <cell r="FU157">
            <v>12165.489952609685</v>
          </cell>
          <cell r="FV157">
            <v>13113.372615524904</v>
          </cell>
          <cell r="FW157">
            <v>13401.815235300755</v>
          </cell>
        </row>
        <row r="158">
          <cell r="B158" t="str">
            <v>Co 300</v>
          </cell>
          <cell r="BH158">
            <v>17166.259999999998</v>
          </cell>
          <cell r="BI158">
            <v>12308.33</v>
          </cell>
          <cell r="BJ158">
            <v>18852.38</v>
          </cell>
          <cell r="BK158">
            <v>11321.52</v>
          </cell>
          <cell r="BL158">
            <v>16869.080000000002</v>
          </cell>
          <cell r="BM158">
            <v>10961.29</v>
          </cell>
          <cell r="BN158">
            <v>34990.32</v>
          </cell>
          <cell r="BO158">
            <v>31455.027392050582</v>
          </cell>
          <cell r="BP158">
            <v>17756.325831717077</v>
          </cell>
          <cell r="BQ158">
            <v>25445.898781233918</v>
          </cell>
          <cell r="BR158">
            <v>25190.262285746565</v>
          </cell>
          <cell r="BS158">
            <v>22800.32149404176</v>
          </cell>
          <cell r="BT158">
            <v>16706.604563244859</v>
          </cell>
          <cell r="BU158">
            <v>11848.488589788099</v>
          </cell>
          <cell r="BV158">
            <v>18403.356185545592</v>
          </cell>
          <cell r="BW158">
            <v>10807.264443983324</v>
          </cell>
          <cell r="BX158">
            <v>16522.942853316956</v>
          </cell>
          <cell r="BY158">
            <v>10356.043734868192</v>
          </cell>
          <cell r="BZ158">
            <v>34997.622103877438</v>
          </cell>
          <cell r="CA158">
            <v>31192.218046136106</v>
          </cell>
          <cell r="CB158">
            <v>17426.314128445531</v>
          </cell>
          <cell r="CC158">
            <v>25227.019545680632</v>
          </cell>
          <cell r="CD158">
            <v>24967.885053828104</v>
          </cell>
          <cell r="CE158">
            <v>22640.126239199759</v>
          </cell>
          <cell r="CF158">
            <v>15972.884321956568</v>
          </cell>
          <cell r="CG158">
            <v>11114.697600807289</v>
          </cell>
          <cell r="CH158">
            <v>17681.106584394973</v>
          </cell>
          <cell r="CI158">
            <v>10018.225365014048</v>
          </cell>
          <cell r="CJ158">
            <v>15907.448149692602</v>
          </cell>
          <cell r="CK158">
            <v>9473.7926452563479</v>
          </cell>
          <cell r="CL158">
            <v>34746.680539982204</v>
          </cell>
          <cell r="CM158">
            <v>30654.172286992871</v>
          </cell>
          <cell r="CN158">
            <v>25765.149121787184</v>
          </cell>
          <cell r="CO158">
            <v>33680.497236459269</v>
          </cell>
          <cell r="CP158">
            <v>33418.181011431916</v>
          </cell>
          <cell r="CQ158">
            <v>31152.104766216475</v>
          </cell>
          <cell r="CR158">
            <v>25241.794040815563</v>
          </cell>
          <cell r="CS158">
            <v>20286.421029864854</v>
          </cell>
          <cell r="CT158">
            <v>26988.133064027366</v>
          </cell>
          <cell r="CU158">
            <v>19149.075507166359</v>
          </cell>
          <cell r="CV158">
            <v>25215.681922315958</v>
          </cell>
          <cell r="CW158">
            <v>18561.769003377005</v>
          </cell>
          <cell r="CX158">
            <v>44556.875025420828</v>
          </cell>
          <cell r="CY158">
            <v>40275.799572725009</v>
          </cell>
          <cell r="CZ158">
            <v>26018.032407132137</v>
          </cell>
          <cell r="DA158">
            <v>34130.548259044612</v>
          </cell>
          <cell r="DB158">
            <v>33861.911959954705</v>
          </cell>
          <cell r="DC158">
            <v>31332.330519813338</v>
          </cell>
          <cell r="DD158">
            <v>25446.921295444263</v>
          </cell>
          <cell r="DE158">
            <v>20392.187006351858</v>
          </cell>
          <cell r="DF158">
            <v>27232.022699185447</v>
          </cell>
          <cell r="DG158">
            <v>19212.806473092107</v>
          </cell>
          <cell r="DH158">
            <v>25462.129349889452</v>
          </cell>
          <cell r="DI158">
            <v>18580.581917443771</v>
          </cell>
          <cell r="DJ158">
            <v>45318.853868316917</v>
          </cell>
          <cell r="DK158">
            <v>40843.151849966467</v>
          </cell>
          <cell r="DL158">
            <v>26268.382940705862</v>
          </cell>
          <cell r="DM158">
            <v>34583.71073690895</v>
          </cell>
          <cell r="DN158">
            <v>34309.086908318277</v>
          </cell>
          <cell r="DO158">
            <v>31688.657746615638</v>
          </cell>
          <cell r="DP158">
            <v>25647.29176912611</v>
          </cell>
          <cell r="DQ158">
            <v>20491.678879451942</v>
          </cell>
          <cell r="DR158">
            <v>31317.673257486087</v>
          </cell>
          <cell r="DS158">
            <v>23113.516998827654</v>
          </cell>
          <cell r="DT158">
            <v>29551.277625466395</v>
          </cell>
          <cell r="DU158">
            <v>22434.943956883733</v>
          </cell>
          <cell r="DV158">
            <v>49937.944516636358</v>
          </cell>
          <cell r="DW158">
            <v>45260.14072281227</v>
          </cell>
          <cell r="DX158">
            <v>30362.060567831857</v>
          </cell>
          <cell r="DY158">
            <v>38885.473616508774</v>
          </cell>
          <cell r="DZ158">
            <v>38603.732231680282</v>
          </cell>
          <cell r="EA158">
            <v>35889.895136449552</v>
          </cell>
          <cell r="EB158">
            <v>29688.159392182923</v>
          </cell>
          <cell r="EC158">
            <v>24429.189128819391</v>
          </cell>
          <cell r="ED158">
            <v>31627.408687844923</v>
          </cell>
          <cell r="EE158">
            <v>23234.124742335189</v>
          </cell>
          <cell r="EF158">
            <v>29865.534115758677</v>
          </cell>
          <cell r="EG158">
            <v>22507.023510938736</v>
          </cell>
          <cell r="EH158">
            <v>50796.94038222931</v>
          </cell>
          <cell r="EI158">
            <v>45910.508967334288</v>
          </cell>
          <cell r="EJ158">
            <v>30681.188902020174</v>
          </cell>
          <cell r="EK158">
            <v>39418.11728185245</v>
          </cell>
          <cell r="EL158">
            <v>39129.564011567825</v>
          </cell>
          <cell r="EM158">
            <v>36318.711513530085</v>
          </cell>
          <cell r="EN158">
            <v>29951.81927761079</v>
          </cell>
          <cell r="EO158">
            <v>24587.658207086373</v>
          </cell>
          <cell r="EP158">
            <v>31934.188620100809</v>
          </cell>
          <cell r="EQ158">
            <v>23347.236591155146</v>
          </cell>
          <cell r="ER158">
            <v>30178.554440692908</v>
          </cell>
          <cell r="ES158">
            <v>25162.526234681674</v>
          </cell>
          <cell r="ET158">
            <v>54262.207046810778</v>
          </cell>
          <cell r="EU158">
            <v>49160.361577942327</v>
          </cell>
          <cell r="EV158">
            <v>33591.735602492612</v>
          </cell>
          <cell r="EW158">
            <v>42547.725113251319</v>
          </cell>
          <cell r="EX158">
            <v>42252.640961499899</v>
          </cell>
          <cell r="EY158">
            <v>39341.115506746108</v>
          </cell>
          <cell r="EZ158">
            <v>32804.131551874947</v>
          </cell>
          <cell r="FA158">
            <v>27332.879957694749</v>
          </cell>
          <cell r="FB158">
            <v>34830.615237447426</v>
          </cell>
          <cell r="FC158">
            <v>26045.547641892896</v>
          </cell>
          <cell r="FD158">
            <v>33082.367379165604</v>
          </cell>
          <cell r="FE158">
            <v>25266.923020743823</v>
          </cell>
          <cell r="FF158">
            <v>55200.079428984158</v>
          </cell>
          <cell r="FG158">
            <v>49874.678884399182</v>
          </cell>
          <cell r="FH158">
            <v>33959.405858046055</v>
          </cell>
          <cell r="FI158">
            <v>43140.580167546977</v>
          </cell>
          <cell r="FJ158">
            <v>42837.898838523251</v>
          </cell>
          <cell r="FK158">
            <v>39823.248922071041</v>
          </cell>
          <cell r="FL158">
            <v>33110.900967627764</v>
          </cell>
          <cell r="FM158">
            <v>27529.995401330205</v>
          </cell>
          <cell r="FN158">
            <v>35182.50329526054</v>
          </cell>
          <cell r="FO158">
            <v>26194.161199693735</v>
          </cell>
          <cell r="FP158">
            <v>33443.07029614957</v>
          </cell>
          <cell r="FQ158">
            <v>25361.96512792087</v>
          </cell>
          <cell r="FR158">
            <v>56152.403202121415</v>
          </cell>
          <cell r="FS158">
            <v>50596.343569469173</v>
          </cell>
          <cell r="FT158">
            <v>38030.119859166887</v>
          </cell>
          <cell r="FU158">
            <v>47441.926724835794</v>
          </cell>
          <cell r="FV158">
            <v>47131.899676728943</v>
          </cell>
          <cell r="FW158">
            <v>44009.856996142349</v>
          </cell>
        </row>
        <row r="159">
          <cell r="B159" t="str">
            <v>Co 150</v>
          </cell>
          <cell r="BH159">
            <v>50345.65</v>
          </cell>
          <cell r="BI159">
            <v>103890.83</v>
          </cell>
          <cell r="BJ159">
            <v>117737.22</v>
          </cell>
          <cell r="BK159">
            <v>77003.5</v>
          </cell>
          <cell r="BL159">
            <v>62870.73</v>
          </cell>
          <cell r="BM159">
            <v>29510.22</v>
          </cell>
          <cell r="BN159">
            <v>41763.86</v>
          </cell>
          <cell r="BO159">
            <v>71390.094700185713</v>
          </cell>
          <cell r="BP159">
            <v>72867.211921455571</v>
          </cell>
          <cell r="BQ159">
            <v>135781.403792948</v>
          </cell>
          <cell r="BR159">
            <v>120086.89302495378</v>
          </cell>
          <cell r="BS159">
            <v>120499.77686773412</v>
          </cell>
          <cell r="BT159">
            <v>88328.442879902897</v>
          </cell>
          <cell r="BU159">
            <v>142773.67873532465</v>
          </cell>
          <cell r="BV159">
            <v>156622.75058582652</v>
          </cell>
          <cell r="BW159">
            <v>115705.62670816664</v>
          </cell>
          <cell r="BX159">
            <v>100997.67171829348</v>
          </cell>
          <cell r="BY159">
            <v>66624.734260257392</v>
          </cell>
          <cell r="BZ159">
            <v>78598.014991126955</v>
          </cell>
          <cell r="CA159">
            <v>109839.12034992139</v>
          </cell>
          <cell r="CB159">
            <v>70578.832719636674</v>
          </cell>
          <cell r="CC159">
            <v>133716.62607921212</v>
          </cell>
          <cell r="CD159">
            <v>118034.44237676276</v>
          </cell>
          <cell r="CE159">
            <v>119177.75942215542</v>
          </cell>
          <cell r="CF159">
            <v>83836.157770969498</v>
          </cell>
          <cell r="CG159">
            <v>139210.46741771288</v>
          </cell>
          <cell r="CH159">
            <v>153064.38650043966</v>
          </cell>
          <cell r="CI159">
            <v>111960.44352342201</v>
          </cell>
          <cell r="CJ159">
            <v>96662.538807999139</v>
          </cell>
          <cell r="CK159">
            <v>61248.836582547199</v>
          </cell>
          <cell r="CL159">
            <v>72935.343401032093</v>
          </cell>
          <cell r="CM159">
            <v>105783.29095171235</v>
          </cell>
          <cell r="CN159">
            <v>104339.1427386562</v>
          </cell>
          <cell r="CO159">
            <v>167709.71002068438</v>
          </cell>
          <cell r="CP159">
            <v>152042.41058227594</v>
          </cell>
          <cell r="CQ159">
            <v>153923.38845108313</v>
          </cell>
          <cell r="CR159">
            <v>122599.87864607474</v>
          </cell>
          <cell r="CS159">
            <v>179400.71132730186</v>
          </cell>
          <cell r="CT159">
            <v>238259.4981174712</v>
          </cell>
          <cell r="CU159">
            <v>196269.39660217869</v>
          </cell>
          <cell r="CV159">
            <v>180462.98077339079</v>
          </cell>
          <cell r="CW159">
            <v>143983.73184731547</v>
          </cell>
          <cell r="CX159">
            <v>155805.56165177669</v>
          </cell>
          <cell r="CY159">
            <v>189811.28468747262</v>
          </cell>
          <cell r="CZ159">
            <v>149628.40768354238</v>
          </cell>
          <cell r="DA159">
            <v>214346.37237068659</v>
          </cell>
          <cell r="DB159">
            <v>198370.91981407703</v>
          </cell>
          <cell r="DC159">
            <v>199025.90249845033</v>
          </cell>
          <cell r="DD159">
            <v>168144.61456986057</v>
          </cell>
          <cell r="DE159">
            <v>226410.0709086982</v>
          </cell>
          <cell r="DF159">
            <v>241721.94801720639</v>
          </cell>
          <cell r="DG159">
            <v>198826.03866091123</v>
          </cell>
          <cell r="DH159">
            <v>182494.85085430625</v>
          </cell>
          <cell r="DI159">
            <v>144918.04934717764</v>
          </cell>
          <cell r="DJ159">
            <v>156874.96057317269</v>
          </cell>
          <cell r="DK159">
            <v>192079.31486205474</v>
          </cell>
          <cell r="DL159">
            <v>151057.24636858705</v>
          </cell>
          <cell r="DM159">
            <v>217151.94464483613</v>
          </cell>
          <cell r="DN159">
            <v>200862.40841977994</v>
          </cell>
          <cell r="DO159">
            <v>201398.33032024177</v>
          </cell>
          <cell r="DP159">
            <v>169827.9988086329</v>
          </cell>
          <cell r="DQ159">
            <v>229597.25252245902</v>
          </cell>
          <cell r="DR159">
            <v>245216.9380157725</v>
          </cell>
          <cell r="DS159">
            <v>201395.31006841525</v>
          </cell>
          <cell r="DT159">
            <v>184522.61321381872</v>
          </cell>
          <cell r="DU159">
            <v>145815.21007390172</v>
          </cell>
          <cell r="DV159">
            <v>157907.09825821428</v>
          </cell>
          <cell r="DW159">
            <v>194352.2824839222</v>
          </cell>
          <cell r="DX159">
            <v>155432.25511205607</v>
          </cell>
          <cell r="DY159">
            <v>227828.88014698017</v>
          </cell>
          <cell r="DZ159">
            <v>211219.09094647714</v>
          </cell>
          <cell r="EA159">
            <v>211629.08345165235</v>
          </cell>
          <cell r="EB159">
            <v>179830.52154887095</v>
          </cell>
          <cell r="EC159">
            <v>241143.75122780996</v>
          </cell>
          <cell r="ED159">
            <v>257077.92512550263</v>
          </cell>
          <cell r="EE159">
            <v>212309.6163012113</v>
          </cell>
          <cell r="EF159">
            <v>194878.31652735945</v>
          </cell>
          <cell r="EG159">
            <v>155006.35264068699</v>
          </cell>
          <cell r="EH159">
            <v>167232.5174257363</v>
          </cell>
          <cell r="EI159">
            <v>204962.68826195598</v>
          </cell>
          <cell r="EJ159">
            <v>156923.2340756093</v>
          </cell>
          <cell r="EK159">
            <v>230903.7584459327</v>
          </cell>
          <cell r="EL159">
            <v>213967.88740544961</v>
          </cell>
          <cell r="EM159">
            <v>214244.83733492051</v>
          </cell>
          <cell r="EN159">
            <v>181733.9172817865</v>
          </cell>
          <cell r="EO159">
            <v>244632.49783420283</v>
          </cell>
          <cell r="EP159">
            <v>260887.25680234705</v>
          </cell>
          <cell r="EQ159">
            <v>215151.41939903944</v>
          </cell>
          <cell r="ER159">
            <v>197143.45834718109</v>
          </cell>
          <cell r="ES159">
            <v>156071.92886553853</v>
          </cell>
          <cell r="ET159">
            <v>168431.85311197655</v>
          </cell>
          <cell r="EU159">
            <v>207492.59034632641</v>
          </cell>
          <cell r="EV159">
            <v>158400.14651965257</v>
          </cell>
          <cell r="EW159">
            <v>234001.15921767452</v>
          </cell>
          <cell r="EX159">
            <v>216732.02661681309</v>
          </cell>
          <cell r="EY159">
            <v>216869.98083351558</v>
          </cell>
          <cell r="EZ159">
            <v>183626.93865223674</v>
          </cell>
          <cell r="FA159">
            <v>248153.34636828848</v>
          </cell>
          <cell r="FB159">
            <v>264735.17192341725</v>
          </cell>
          <cell r="FC159">
            <v>218010.46905105194</v>
          </cell>
          <cell r="FD159">
            <v>199407.51711713072</v>
          </cell>
          <cell r="FE159">
            <v>157100.4033043643</v>
          </cell>
          <cell r="FF159">
            <v>169593.40709494168</v>
          </cell>
          <cell r="FG159">
            <v>210030.95676195712</v>
          </cell>
          <cell r="FH159">
            <v>159862.22798435442</v>
          </cell>
          <cell r="FI159">
            <v>237119.79618209161</v>
          </cell>
          <cell r="FJ159">
            <v>219511.72981775706</v>
          </cell>
          <cell r="FK159">
            <v>219503.06793512101</v>
          </cell>
          <cell r="FL159">
            <v>185508.10252781847</v>
          </cell>
          <cell r="FM159">
            <v>251705.94827579233</v>
          </cell>
          <cell r="FN159">
            <v>268621.40925775468</v>
          </cell>
          <cell r="FO159">
            <v>220885.70490585419</v>
          </cell>
          <cell r="FP159">
            <v>201668.77207405021</v>
          </cell>
          <cell r="FQ159">
            <v>158089.05848020996</v>
          </cell>
          <cell r="FR159">
            <v>170714.23411955303</v>
          </cell>
          <cell r="FS159">
            <v>212576.53942553728</v>
          </cell>
          <cell r="FT159">
            <v>161307.4889434558</v>
          </cell>
          <cell r="FU159">
            <v>240259.23530242059</v>
          </cell>
          <cell r="FV159">
            <v>222305.14477921551</v>
          </cell>
          <cell r="FW159">
            <v>222142.54846108711</v>
          </cell>
        </row>
        <row r="160">
          <cell r="B160" t="str">
            <v>Co 241</v>
          </cell>
          <cell r="BH160">
            <v>15664.05</v>
          </cell>
          <cell r="BI160">
            <v>9914.2799999999916</v>
          </cell>
          <cell r="BJ160">
            <v>16043.93</v>
          </cell>
          <cell r="BK160">
            <v>8815.41</v>
          </cell>
          <cell r="BL160">
            <v>14627.27</v>
          </cell>
          <cell r="BM160">
            <v>28044.47</v>
          </cell>
          <cell r="BN160">
            <v>27420.55</v>
          </cell>
          <cell r="BO160">
            <v>13454.879414086128</v>
          </cell>
          <cell r="BP160">
            <v>15534.156785473911</v>
          </cell>
          <cell r="BQ160">
            <v>15449.457893543651</v>
          </cell>
          <cell r="BR160">
            <v>15126.762539700147</v>
          </cell>
          <cell r="BS160">
            <v>14819.086152449425</v>
          </cell>
          <cell r="BT160">
            <v>13133.640417469367</v>
          </cell>
          <cell r="BU160">
            <v>7406.1852366138482</v>
          </cell>
          <cell r="BV160">
            <v>13536.869413481749</v>
          </cell>
          <cell r="BW160">
            <v>6113.8313869216217</v>
          </cell>
          <cell r="BX160">
            <v>11859.7327603554</v>
          </cell>
          <cell r="BY160">
            <v>25755.805364941254</v>
          </cell>
          <cell r="BZ160">
            <v>25073.656971496632</v>
          </cell>
          <cell r="CA160">
            <v>14592.535230523587</v>
          </cell>
          <cell r="CB160">
            <v>16716.17349919663</v>
          </cell>
          <cell r="CC160">
            <v>16628.533285218538</v>
          </cell>
          <cell r="CD160">
            <v>16295.542538392583</v>
          </cell>
          <cell r="CE160">
            <v>16361.064415335815</v>
          </cell>
          <cell r="CF160">
            <v>15523.95814673588</v>
          </cell>
          <cell r="CG160">
            <v>9820.0927481267572</v>
          </cell>
          <cell r="CH160">
            <v>10952.471304755549</v>
          </cell>
          <cell r="CI160">
            <v>3836.1421288556594</v>
          </cell>
          <cell r="CJ160">
            <v>9514.7007555684395</v>
          </cell>
          <cell r="CK160">
            <v>23905.132380184019</v>
          </cell>
          <cell r="CL160">
            <v>23163.36620809992</v>
          </cell>
          <cell r="CM160">
            <v>8333.2776289462272</v>
          </cell>
          <cell r="CN160">
            <v>10467.682959893231</v>
          </cell>
          <cell r="CO160">
            <v>10376.984160860309</v>
          </cell>
          <cell r="CP160">
            <v>10034.047165932738</v>
          </cell>
          <cell r="CQ160">
            <v>10478.56694259221</v>
          </cell>
          <cell r="CR160">
            <v>10756.908282939585</v>
          </cell>
          <cell r="CS160">
            <v>4946.8428175790978</v>
          </cell>
          <cell r="CT160">
            <v>11052.46906766919</v>
          </cell>
          <cell r="CU160">
            <v>3741.335566990645</v>
          </cell>
          <cell r="CV160">
            <v>9510.3692591447907</v>
          </cell>
          <cell r="CW160">
            <v>24358.034707633698</v>
          </cell>
          <cell r="CX160">
            <v>23581.309266279502</v>
          </cell>
          <cell r="CY160">
            <v>8333.100082274701</v>
          </cell>
          <cell r="CZ160">
            <v>10513.744974445974</v>
          </cell>
          <cell r="DA160">
            <v>10420.399545208755</v>
          </cell>
          <cell r="DB160">
            <v>10067.210913734845</v>
          </cell>
          <cell r="DC160">
            <v>10136.830604843009</v>
          </cell>
          <cell r="DD160">
            <v>10843.557993343951</v>
          </cell>
          <cell r="DE160">
            <v>4925.6612349655552</v>
          </cell>
          <cell r="DF160">
            <v>11152.508126798988</v>
          </cell>
          <cell r="DG160">
            <v>3102.7276682704978</v>
          </cell>
          <cell r="DH160">
            <v>8963.3489225555968</v>
          </cell>
          <cell r="DI160">
            <v>24282.737906793176</v>
          </cell>
          <cell r="DJ160">
            <v>23469.497815331983</v>
          </cell>
          <cell r="DK160">
            <v>2692.0622788703477</v>
          </cell>
          <cell r="DL160">
            <v>21873.190015040571</v>
          </cell>
          <cell r="DM160">
            <v>21777.595990560687</v>
          </cell>
          <cell r="DN160">
            <v>21413.395272331531</v>
          </cell>
          <cell r="DO160">
            <v>21485.160351199316</v>
          </cell>
          <cell r="DP160">
            <v>22244.532335120006</v>
          </cell>
          <cell r="DQ160">
            <v>16217.130219077764</v>
          </cell>
          <cell r="DR160">
            <v>22567.597002068054</v>
          </cell>
          <cell r="DS160">
            <v>14841.550841723118</v>
          </cell>
          <cell r="DT160">
            <v>20794.883988786722</v>
          </cell>
          <cell r="DU160">
            <v>36600.87537447139</v>
          </cell>
          <cell r="DV160">
            <v>35749.765342575607</v>
          </cell>
          <cell r="DW160">
            <v>19529.940281883493</v>
          </cell>
          <cell r="DX160">
            <v>22145.243887918288</v>
          </cell>
          <cell r="DY160">
            <v>22046.36147748107</v>
          </cell>
          <cell r="DZ160">
            <v>21671.778003212588</v>
          </cell>
          <cell r="EA160">
            <v>21745.751752460317</v>
          </cell>
          <cell r="EB160">
            <v>22558.857436736565</v>
          </cell>
          <cell r="EC160">
            <v>16419.765449422674</v>
          </cell>
          <cell r="ED160">
            <v>22896.303642180588</v>
          </cell>
          <cell r="EE160">
            <v>14959.417377959267</v>
          </cell>
          <cell r="EF160">
            <v>21006.570321542953</v>
          </cell>
          <cell r="EG160">
            <v>37314.071223823041</v>
          </cell>
          <cell r="EH160">
            <v>36423.673904594238</v>
          </cell>
          <cell r="EI160">
            <v>19749.64711502417</v>
          </cell>
          <cell r="EJ160">
            <v>22421.128276017334</v>
          </cell>
          <cell r="EK160">
            <v>22319.840349155886</v>
          </cell>
          <cell r="EL160">
            <v>21934.054171532349</v>
          </cell>
          <cell r="EM160">
            <v>22009.83762541032</v>
          </cell>
          <cell r="EN160">
            <v>22878.055918521728</v>
          </cell>
          <cell r="EO160">
            <v>11525.319322793133</v>
          </cell>
          <cell r="EP160">
            <v>23130.415286400326</v>
          </cell>
          <cell r="EQ160">
            <v>14977.174594312601</v>
          </cell>
          <cell r="ER160">
            <v>21119.259892801871</v>
          </cell>
          <cell r="ES160">
            <v>37943.861615207556</v>
          </cell>
          <cell r="ET160">
            <v>37012.731115471244</v>
          </cell>
          <cell r="EU160">
            <v>19872.618631026387</v>
          </cell>
          <cell r="EV160">
            <v>22601.512919578192</v>
          </cell>
          <cell r="EW160">
            <v>22496.794082934925</v>
          </cell>
          <cell r="EX160">
            <v>22099.500980764817</v>
          </cell>
          <cell r="EY160">
            <v>22178.07270059656</v>
          </cell>
          <cell r="EZ160">
            <v>23102.575666383782</v>
          </cell>
          <cell r="FA160">
            <v>16632.194393438709</v>
          </cell>
          <cell r="FB160">
            <v>23518.394025725414</v>
          </cell>
          <cell r="FC160">
            <v>15142.46067781758</v>
          </cell>
          <cell r="FD160">
            <v>21380.612121838596</v>
          </cell>
          <cell r="FE160">
            <v>38738.398075211277</v>
          </cell>
          <cell r="FF160">
            <v>37765.021392442803</v>
          </cell>
          <cell r="FG160">
            <v>20146.318511494828</v>
          </cell>
          <cell r="FH160">
            <v>22933.912505450935</v>
          </cell>
          <cell r="FI160">
            <v>22826.523603352514</v>
          </cell>
          <cell r="FJ160">
            <v>22417.35380755915</v>
          </cell>
          <cell r="FK160">
            <v>22498.322432712623</v>
          </cell>
          <cell r="FL160">
            <v>23480.418006365435</v>
          </cell>
          <cell r="FM160">
            <v>16890.307495971501</v>
          </cell>
          <cell r="FN160">
            <v>23914.692026252669</v>
          </cell>
          <cell r="FO160">
            <v>14674.417062180262</v>
          </cell>
          <cell r="FP160">
            <v>21009.737019310996</v>
          </cell>
          <cell r="FQ160">
            <v>38917.24558772365</v>
          </cell>
          <cell r="FR160">
            <v>37900.086232406858</v>
          </cell>
          <cell r="FS160">
            <v>19790.159545580071</v>
          </cell>
          <cell r="FT160">
            <v>22637.718542109302</v>
          </cell>
          <cell r="FU160">
            <v>22527.178710115666</v>
          </cell>
          <cell r="FV160">
            <v>22105.762607106997</v>
          </cell>
          <cell r="FW160">
            <v>22189.2334327032</v>
          </cell>
        </row>
        <row r="161">
          <cell r="B161" t="str">
            <v>Co 242</v>
          </cell>
          <cell r="BH161">
            <v>2991.58</v>
          </cell>
          <cell r="BI161">
            <v>3518.2</v>
          </cell>
          <cell r="BJ161">
            <v>5127.29</v>
          </cell>
          <cell r="BK161">
            <v>9935.9500000000007</v>
          </cell>
          <cell r="BL161">
            <v>-349.92</v>
          </cell>
          <cell r="BM161">
            <v>-974.90999999999804</v>
          </cell>
          <cell r="BN161">
            <v>17061.36</v>
          </cell>
          <cell r="BO161">
            <v>6867.1684574056062</v>
          </cell>
          <cell r="BP161">
            <v>2588.865926134793</v>
          </cell>
          <cell r="BQ161">
            <v>988.78094795940797</v>
          </cell>
          <cell r="BR161">
            <v>3768.1147803450413</v>
          </cell>
          <cell r="BS161">
            <v>5836.291137571161</v>
          </cell>
          <cell r="BT161">
            <v>1790.8550265401118</v>
          </cell>
          <cell r="BU161">
            <v>3404.8324018631529</v>
          </cell>
          <cell r="BV161">
            <v>4792.1464278506955</v>
          </cell>
          <cell r="BW161">
            <v>9795.4225293670006</v>
          </cell>
          <cell r="BX161">
            <v>-451.05512252252356</v>
          </cell>
          <cell r="BY161">
            <v>-1245.647911453525</v>
          </cell>
          <cell r="BZ161">
            <v>17389.923876477562</v>
          </cell>
          <cell r="CA161">
            <v>6693.3367539115416</v>
          </cell>
          <cell r="CB161">
            <v>2422.7481002414697</v>
          </cell>
          <cell r="CC161">
            <v>822.61194511842859</v>
          </cell>
          <cell r="CD161">
            <v>3598.9804298196977</v>
          </cell>
          <cell r="CE161">
            <v>5704.0410702820236</v>
          </cell>
          <cell r="CF161">
            <v>1448.1423877254038</v>
          </cell>
          <cell r="CG161">
            <v>3224.623346001782</v>
          </cell>
          <cell r="CH161">
            <v>7527.2257575602816</v>
          </cell>
          <cell r="CI161">
            <v>12760.692817681775</v>
          </cell>
          <cell r="CJ161">
            <v>2555.191057894679</v>
          </cell>
          <cell r="CK161">
            <v>1586.0673548691793</v>
          </cell>
          <cell r="CL161">
            <v>20838.572410339817</v>
          </cell>
          <cell r="CM161">
            <v>9622.6453790135729</v>
          </cell>
          <cell r="CN161">
            <v>5356.2772969006546</v>
          </cell>
          <cell r="CO161">
            <v>3755.2046149471262</v>
          </cell>
          <cell r="CP161">
            <v>6529.2020243424704</v>
          </cell>
          <cell r="CQ161">
            <v>8671.8651288936853</v>
          </cell>
          <cell r="CR161">
            <v>4631.8058973669667</v>
          </cell>
          <cell r="CS161">
            <v>6499.2804788236226</v>
          </cell>
          <cell r="CT161">
            <v>7547.1296574779881</v>
          </cell>
          <cell r="CU161">
            <v>12923.977138167827</v>
          </cell>
          <cell r="CV161">
            <v>2528.1083811728558</v>
          </cell>
          <cell r="CW161">
            <v>1479.9206453339866</v>
          </cell>
          <cell r="CX161">
            <v>21329.379875300277</v>
          </cell>
          <cell r="CY161">
            <v>9708.2985864613165</v>
          </cell>
          <cell r="CZ161">
            <v>5358.5603678523457</v>
          </cell>
          <cell r="DA161">
            <v>3725.3336735964913</v>
          </cell>
          <cell r="DB161">
            <v>6553.3121127101094</v>
          </cell>
          <cell r="DC161">
            <v>8693.6949553189061</v>
          </cell>
          <cell r="DD161">
            <v>2523.2096206588685</v>
          </cell>
          <cell r="DE161">
            <v>4684.7423183085484</v>
          </cell>
          <cell r="DF161">
            <v>5472.9317200962942</v>
          </cell>
          <cell r="DG161">
            <v>11094.615798648148</v>
          </cell>
          <cell r="DH161">
            <v>438.79817852135875</v>
          </cell>
          <cell r="DI161">
            <v>-625.86597724794956</v>
          </cell>
          <cell r="DJ161">
            <v>19772.630602502599</v>
          </cell>
          <cell r="DK161">
            <v>7733.5003651253028</v>
          </cell>
          <cell r="DL161">
            <v>6415.8919830710065</v>
          </cell>
          <cell r="DM161">
            <v>4683.9037901510337</v>
          </cell>
          <cell r="DN161">
            <v>7633.8761720171115</v>
          </cell>
          <cell r="DO161">
            <v>9748.2445078083856</v>
          </cell>
          <cell r="DP161">
            <v>7427.9592120784637</v>
          </cell>
          <cell r="DQ161">
            <v>8318.7120121058033</v>
          </cell>
          <cell r="DR161">
            <v>10411.828590454275</v>
          </cell>
          <cell r="DS161">
            <v>14909.986792040032</v>
          </cell>
          <cell r="DT161">
            <v>4395.3192499460511</v>
          </cell>
          <cell r="DU161">
            <v>3578.3779607458218</v>
          </cell>
          <cell r="DV161">
            <v>22343.95737495791</v>
          </cell>
          <cell r="DW161">
            <v>10962.425150911668</v>
          </cell>
          <cell r="DX161">
            <v>6507.2919214461917</v>
          </cell>
          <cell r="DY161">
            <v>4740.4988559167587</v>
          </cell>
          <cell r="DZ161">
            <v>7748.4312775421768</v>
          </cell>
          <cell r="EA161">
            <v>9903.1514930747144</v>
          </cell>
          <cell r="EB161">
            <v>7519.9191569617069</v>
          </cell>
          <cell r="EC161">
            <v>8475.6339098938861</v>
          </cell>
          <cell r="ED161">
            <v>10538.113252947815</v>
          </cell>
          <cell r="EE161">
            <v>15144.469281153988</v>
          </cell>
          <cell r="EF161">
            <v>16201.024644858244</v>
          </cell>
          <cell r="EG161">
            <v>15305.596134548741</v>
          </cell>
          <cell r="EH161">
            <v>34655.156811860346</v>
          </cell>
          <cell r="EI161">
            <v>22860.361639404138</v>
          </cell>
          <cell r="EJ161">
            <v>18317.718378618905</v>
          </cell>
          <cell r="EK161">
            <v>16514.971041994446</v>
          </cell>
          <cell r="EL161">
            <v>19582.442656901287</v>
          </cell>
          <cell r="EM161">
            <v>21778.261613217568</v>
          </cell>
          <cell r="EN161">
            <v>19330.02259867682</v>
          </cell>
          <cell r="EO161">
            <v>20353.625840699686</v>
          </cell>
          <cell r="EP161">
            <v>22382.679201433926</v>
          </cell>
          <cell r="EQ161">
            <v>27144.437175370247</v>
          </cell>
          <cell r="ER161">
            <v>16423.182691461498</v>
          </cell>
          <cell r="ES161">
            <v>15445.832533743865</v>
          </cell>
          <cell r="ET161">
            <v>35397.547178883528</v>
          </cell>
          <cell r="EU161">
            <v>23175.517653990028</v>
          </cell>
          <cell r="EV161">
            <v>18543.661118283908</v>
          </cell>
          <cell r="EW161">
            <v>16704.707841422613</v>
          </cell>
          <cell r="EX161">
            <v>19832.405026368713</v>
          </cell>
          <cell r="EY161">
            <v>22070.085133822446</v>
          </cell>
          <cell r="EZ161">
            <v>19535.637511696827</v>
          </cell>
          <cell r="FA161">
            <v>20631.610293834929</v>
          </cell>
          <cell r="FB161">
            <v>22622.440583668526</v>
          </cell>
          <cell r="FC161">
            <v>27545.462373080183</v>
          </cell>
          <cell r="FD161">
            <v>16627.295308010674</v>
          </cell>
          <cell r="FE161">
            <v>15565.095447210068</v>
          </cell>
          <cell r="FF161">
            <v>36136.831065289989</v>
          </cell>
          <cell r="FG161">
            <v>26819.299072810438</v>
          </cell>
          <cell r="FH161">
            <v>22097.125384341969</v>
          </cell>
          <cell r="FI161">
            <v>20220.60402145395</v>
          </cell>
          <cell r="FJ161">
            <v>23410.325302161975</v>
          </cell>
          <cell r="FK161">
            <v>25690.011071843939</v>
          </cell>
          <cell r="FL161">
            <v>18672.631401253198</v>
          </cell>
          <cell r="FM161">
            <v>20128.058260578946</v>
          </cell>
          <cell r="FN161">
            <v>21793.454156841672</v>
          </cell>
          <cell r="FO161">
            <v>27025.313922653284</v>
          </cell>
          <cell r="FP161">
            <v>15764.455213313897</v>
          </cell>
          <cell r="FQ161">
            <v>14756.11132239256</v>
          </cell>
          <cell r="FR161">
            <v>35824.731739346455</v>
          </cell>
          <cell r="FS161">
            <v>22771.918874774499</v>
          </cell>
          <cell r="FT161">
            <v>18100.052147005918</v>
          </cell>
          <cell r="FU161">
            <v>16043.244016350158</v>
          </cell>
          <cell r="FV161">
            <v>19438.162487828151</v>
          </cell>
          <cell r="FW161">
            <v>21618.249964690229</v>
          </cell>
        </row>
        <row r="162">
          <cell r="B162" t="str">
            <v>Co 246</v>
          </cell>
          <cell r="BH162">
            <v>15317.74</v>
          </cell>
          <cell r="BI162">
            <v>9189.7199999999939</v>
          </cell>
          <cell r="BJ162">
            <v>25042.68</v>
          </cell>
          <cell r="BK162">
            <v>21372.92</v>
          </cell>
          <cell r="BL162">
            <v>12819.17</v>
          </cell>
          <cell r="BM162">
            <v>15785.53</v>
          </cell>
          <cell r="BN162">
            <v>22401.73</v>
          </cell>
          <cell r="BO162">
            <v>9608.2031502431637</v>
          </cell>
          <cell r="BP162">
            <v>29028.232121201232</v>
          </cell>
          <cell r="BQ162">
            <v>30339.822987918225</v>
          </cell>
          <cell r="BR162">
            <v>27731.384598398014</v>
          </cell>
          <cell r="BS162">
            <v>24168.878946589197</v>
          </cell>
          <cell r="BT162">
            <v>23313.207269005652</v>
          </cell>
          <cell r="BU162">
            <v>17020.319830495995</v>
          </cell>
          <cell r="BV162">
            <v>33259.604852009841</v>
          </cell>
          <cell r="BW162">
            <v>29878.241782371311</v>
          </cell>
          <cell r="BX162">
            <v>21002.379390356597</v>
          </cell>
          <cell r="BY162">
            <v>24084.385630373457</v>
          </cell>
          <cell r="BZ162">
            <v>30909.380580252582</v>
          </cell>
          <cell r="CA162">
            <v>17903.846277096534</v>
          </cell>
          <cell r="CB162">
            <v>28364.08189579512</v>
          </cell>
          <cell r="CC162">
            <v>29677.689323846309</v>
          </cell>
          <cell r="CD162">
            <v>27036.470074043769</v>
          </cell>
          <cell r="CE162">
            <v>23733.904581378796</v>
          </cell>
          <cell r="CF162">
            <v>21885.065074165774</v>
          </cell>
          <cell r="CG162">
            <v>15422.943057039884</v>
          </cell>
          <cell r="CH162">
            <v>37060.739938036742</v>
          </cell>
          <cell r="CI162">
            <v>33239.789062951771</v>
          </cell>
          <cell r="CJ162">
            <v>24032.720208180319</v>
          </cell>
          <cell r="CK162">
            <v>27234.667958631384</v>
          </cell>
          <cell r="CL162">
            <v>34275.293969487393</v>
          </cell>
          <cell r="CM162">
            <v>21036.503509015201</v>
          </cell>
          <cell r="CN162">
            <v>29195.595683613559</v>
          </cell>
          <cell r="CO162">
            <v>30510.913744286838</v>
          </cell>
          <cell r="CP162">
            <v>27836.558858719814</v>
          </cell>
          <cell r="CQ162">
            <v>24797.733118594973</v>
          </cell>
          <cell r="CR162">
            <v>26695.508211662127</v>
          </cell>
          <cell r="CS162">
            <v>14946.055743282603</v>
          </cell>
          <cell r="CT162">
            <v>39005.338187267589</v>
          </cell>
          <cell r="CU162">
            <v>35475.211157370199</v>
          </cell>
          <cell r="CV162">
            <v>25970.309909722928</v>
          </cell>
          <cell r="CW162">
            <v>29277.16247432724</v>
          </cell>
          <cell r="CX162">
            <v>36532.884689766041</v>
          </cell>
          <cell r="CY162">
            <v>22935.492948012194</v>
          </cell>
          <cell r="CZ162">
            <v>31343.962871783748</v>
          </cell>
          <cell r="DA162">
            <v>32686.376079258691</v>
          </cell>
          <cell r="DB162">
            <v>29947.182276176209</v>
          </cell>
          <cell r="DC162">
            <v>26531.870463165949</v>
          </cell>
          <cell r="DD162">
            <v>28729.339841341374</v>
          </cell>
          <cell r="DE162">
            <v>21785.067481267295</v>
          </cell>
          <cell r="DF162">
            <v>39666.083463458388</v>
          </cell>
          <cell r="DG162">
            <v>36052.300989926902</v>
          </cell>
          <cell r="DH162">
            <v>26240.196422089124</v>
          </cell>
          <cell r="DI162">
            <v>29655.767098572469</v>
          </cell>
          <cell r="DJ162">
            <v>37132.635261559219</v>
          </cell>
          <cell r="DK162">
            <v>23167.371504047391</v>
          </cell>
          <cell r="DL162">
            <v>31832.794586072421</v>
          </cell>
          <cell r="DM162">
            <v>33202.865557098557</v>
          </cell>
          <cell r="DN162">
            <v>30397.695477856963</v>
          </cell>
          <cell r="DO162">
            <v>26901.992830411647</v>
          </cell>
          <cell r="DP162">
            <v>29098.683950058003</v>
          </cell>
          <cell r="DQ162">
            <v>21953.906734349774</v>
          </cell>
          <cell r="DR162">
            <v>40339.255078155882</v>
          </cell>
          <cell r="DS162">
            <v>36218.176760037531</v>
          </cell>
          <cell r="DT162">
            <v>26089.215860493438</v>
          </cell>
          <cell r="DU162">
            <v>29616.472202090103</v>
          </cell>
          <cell r="DV162">
            <v>37321.44084415002</v>
          </cell>
          <cell r="DW162">
            <v>17879.254035862417</v>
          </cell>
          <cell r="DX162">
            <v>29396.924901825361</v>
          </cell>
          <cell r="DY162">
            <v>30795.232794612217</v>
          </cell>
          <cell r="DZ162">
            <v>27921.434227031998</v>
          </cell>
          <cell r="EA162">
            <v>24343.834543990801</v>
          </cell>
          <cell r="EB162">
            <v>26537.967734894381</v>
          </cell>
          <cell r="EC162">
            <v>19186.812524566456</v>
          </cell>
          <cell r="ED162">
            <v>38090.98562698446</v>
          </cell>
          <cell r="EE162">
            <v>34294.745928774188</v>
          </cell>
          <cell r="EF162">
            <v>23838.96440436125</v>
          </cell>
          <cell r="EG162">
            <v>27481.688034571576</v>
          </cell>
          <cell r="EH162">
            <v>35421.665886981289</v>
          </cell>
          <cell r="EI162">
            <v>20590.512114759607</v>
          </cell>
          <cell r="EJ162">
            <v>29839.659957045893</v>
          </cell>
          <cell r="EK162">
            <v>31266.820482890005</v>
          </cell>
          <cell r="EL162">
            <v>28323.137553476859</v>
          </cell>
          <cell r="EM162">
            <v>24661.129461085126</v>
          </cell>
          <cell r="EN162">
            <v>26850.587478502639</v>
          </cell>
          <cell r="EO162">
            <v>19287.032519160028</v>
          </cell>
          <cell r="EP162">
            <v>38725.145261938</v>
          </cell>
          <cell r="EQ162">
            <v>34838.072011180346</v>
          </cell>
          <cell r="ER162">
            <v>24045.201276570253</v>
          </cell>
          <cell r="ES162">
            <v>27807.257960721501</v>
          </cell>
          <cell r="ET162">
            <v>35989.378324906414</v>
          </cell>
          <cell r="EU162">
            <v>20758.944003395882</v>
          </cell>
          <cell r="EV162">
            <v>30289.909783537747</v>
          </cell>
          <cell r="EW162">
            <v>31746.940174387004</v>
          </cell>
          <cell r="EX162">
            <v>23064.958400812531</v>
          </cell>
          <cell r="EY162">
            <v>19905.42408367827</v>
          </cell>
          <cell r="EZ162">
            <v>27054.348690777319</v>
          </cell>
          <cell r="FA162">
            <v>19272.18332385525</v>
          </cell>
          <cell r="FB162">
            <v>39259.161266284158</v>
          </cell>
          <cell r="FC162">
            <v>35283.842160316934</v>
          </cell>
          <cell r="FD162">
            <v>24143.31267641153</v>
          </cell>
          <cell r="FE162">
            <v>28028.064269972325</v>
          </cell>
          <cell r="FF162">
            <v>36459.864799074319</v>
          </cell>
          <cell r="FG162">
            <v>20820.182906271824</v>
          </cell>
          <cell r="FH162">
            <v>25693.036273999001</v>
          </cell>
          <cell r="FI162">
            <v>27180.073063485521</v>
          </cell>
          <cell r="FJ162">
            <v>23977.957823791177</v>
          </cell>
          <cell r="FK162">
            <v>20140.436867958</v>
          </cell>
          <cell r="FL162">
            <v>27428.932152769179</v>
          </cell>
          <cell r="FM162">
            <v>19421.753101451279</v>
          </cell>
          <cell r="FN162">
            <v>39973.589415011476</v>
          </cell>
          <cell r="FO162">
            <v>35416.991211620021</v>
          </cell>
          <cell r="FP162">
            <v>23917.883513566907</v>
          </cell>
          <cell r="FQ162">
            <v>27929.604069986308</v>
          </cell>
          <cell r="FR162">
            <v>36618.25684302867</v>
          </cell>
          <cell r="FS162">
            <v>20558.620664863018</v>
          </cell>
          <cell r="FT162">
            <v>25582.583481884038</v>
          </cell>
          <cell r="FU162">
            <v>27099.879151227564</v>
          </cell>
          <cell r="FV162">
            <v>23820.154554788067</v>
          </cell>
          <cell r="FW162">
            <v>19892.294176647862</v>
          </cell>
        </row>
        <row r="163">
          <cell r="B163" t="str">
            <v>Co 400</v>
          </cell>
          <cell r="BH163">
            <v>196325.86</v>
          </cell>
          <cell r="BI163">
            <v>163810.35999999999</v>
          </cell>
          <cell r="BJ163">
            <v>100688.87</v>
          </cell>
          <cell r="BK163">
            <v>210208.81</v>
          </cell>
          <cell r="BL163">
            <v>207518.74</v>
          </cell>
          <cell r="BM163">
            <v>106346.08</v>
          </cell>
          <cell r="BN163">
            <v>256803.81</v>
          </cell>
          <cell r="BO163">
            <v>300845.56758083834</v>
          </cell>
          <cell r="BP163">
            <v>217582.19705959538</v>
          </cell>
          <cell r="BQ163">
            <v>258050.99129441136</v>
          </cell>
          <cell r="BR163">
            <v>125792.57993735874</v>
          </cell>
          <cell r="BS163">
            <v>-29061.385799598123</v>
          </cell>
          <cell r="BT163">
            <v>225936.17203217081</v>
          </cell>
          <cell r="BU163">
            <v>193853.68622817367</v>
          </cell>
          <cell r="BV163">
            <v>129961.44025450508</v>
          </cell>
          <cell r="BW163">
            <v>239265.70742577832</v>
          </cell>
          <cell r="BX163">
            <v>236840.59754911019</v>
          </cell>
          <cell r="BY163">
            <v>133785.79698062234</v>
          </cell>
          <cell r="BZ163">
            <v>286052.82211408194</v>
          </cell>
          <cell r="CA163">
            <v>330165.63713579212</v>
          </cell>
          <cell r="CB163">
            <v>247005.49088968162</v>
          </cell>
          <cell r="CC163">
            <v>286937.30684825557</v>
          </cell>
          <cell r="CD163">
            <v>104035.10841338825</v>
          </cell>
          <cell r="CE163">
            <v>-48076.034106796782</v>
          </cell>
          <cell r="CF163">
            <v>211251.76660725201</v>
          </cell>
          <cell r="CG163">
            <v>179622.11317601986</v>
          </cell>
          <cell r="CH163">
            <v>114943.04329540412</v>
          </cell>
          <cell r="CI163">
            <v>224032.47149753157</v>
          </cell>
          <cell r="CJ163">
            <v>221886.98413589853</v>
          </cell>
          <cell r="CK163">
            <v>116900.71344027889</v>
          </cell>
          <cell r="CL163">
            <v>271038.07302897342</v>
          </cell>
          <cell r="CM163">
            <v>315037.12826464069</v>
          </cell>
          <cell r="CN163">
            <v>231632.45986061223</v>
          </cell>
          <cell r="CO163">
            <v>271020.02158352151</v>
          </cell>
          <cell r="CP163">
            <v>89007.12525705283</v>
          </cell>
          <cell r="CQ163">
            <v>-60330.941680708725</v>
          </cell>
          <cell r="CR163">
            <v>210282.18554713414</v>
          </cell>
          <cell r="CS163">
            <v>178175.83703665744</v>
          </cell>
          <cell r="CT163">
            <v>111933.48886991083</v>
          </cell>
          <cell r="CU163">
            <v>223130.82135326718</v>
          </cell>
          <cell r="CV163">
            <v>221038.94247979677</v>
          </cell>
          <cell r="CW163">
            <v>113289.90518736455</v>
          </cell>
          <cell r="CX163">
            <v>432041.67259173316</v>
          </cell>
          <cell r="CY163">
            <v>476712.25307640235</v>
          </cell>
          <cell r="CZ163">
            <v>391555.75708948146</v>
          </cell>
          <cell r="DA163">
            <v>431544.24319556518</v>
          </cell>
          <cell r="DB163">
            <v>246197.19594329427</v>
          </cell>
          <cell r="DC163">
            <v>89794.437701865798</v>
          </cell>
          <cell r="DD163">
            <v>370035.97739569342</v>
          </cell>
          <cell r="DE163">
            <v>337447.81534759863</v>
          </cell>
          <cell r="DF163">
            <v>269602.47924036847</v>
          </cell>
          <cell r="DG163">
            <v>382948.13147651765</v>
          </cell>
          <cell r="DH163">
            <v>380913.52772380656</v>
          </cell>
          <cell r="DI163">
            <v>270326.65563828533</v>
          </cell>
          <cell r="DJ163">
            <v>435225.9547526642</v>
          </cell>
          <cell r="DK163">
            <v>480585.11837209156</v>
          </cell>
          <cell r="DL163">
            <v>393639.26945245359</v>
          </cell>
          <cell r="DM163">
            <v>434235.0558392565</v>
          </cell>
          <cell r="DN163">
            <v>245496.55704433064</v>
          </cell>
          <cell r="DO163">
            <v>85641.988280469785</v>
          </cell>
          <cell r="DP163">
            <v>371944.23419640586</v>
          </cell>
          <cell r="DQ163">
            <v>338869.5100237038</v>
          </cell>
          <cell r="DR163">
            <v>269381.02225486294</v>
          </cell>
          <cell r="DS163">
            <v>384915.31792162755</v>
          </cell>
          <cell r="DT163">
            <v>382942.38886740874</v>
          </cell>
          <cell r="DU163">
            <v>269440.24345800129</v>
          </cell>
          <cell r="DV163">
            <v>438319.23918153683</v>
          </cell>
          <cell r="DW163">
            <v>484384.37098862918</v>
          </cell>
          <cell r="DX163">
            <v>395610.70816922653</v>
          </cell>
          <cell r="DY163">
            <v>436820.6669780137</v>
          </cell>
          <cell r="DZ163">
            <v>244631.66941378405</v>
          </cell>
          <cell r="EA163">
            <v>81246.986142036156</v>
          </cell>
          <cell r="EB163">
            <v>402757.00807463087</v>
          </cell>
          <cell r="EC163">
            <v>369190.9907814014</v>
          </cell>
          <cell r="ED163">
            <v>298017.50295159838</v>
          </cell>
          <cell r="EE163">
            <v>415782.22821186797</v>
          </cell>
          <cell r="EF163">
            <v>413874.92905008397</v>
          </cell>
          <cell r="EG163">
            <v>297378.39829261217</v>
          </cell>
          <cell r="EH163">
            <v>470336.99208596617</v>
          </cell>
          <cell r="EI163">
            <v>517125.68173232453</v>
          </cell>
          <cell r="EJ163">
            <v>426485.39376750006</v>
          </cell>
          <cell r="EK163">
            <v>468315.68961053155</v>
          </cell>
          <cell r="EL163">
            <v>272616.77242902433</v>
          </cell>
          <cell r="EM163">
            <v>105620.73170495639</v>
          </cell>
          <cell r="EN163">
            <v>404987.82170873752</v>
          </cell>
          <cell r="EO163">
            <v>370925.68312048609</v>
          </cell>
          <cell r="EP163">
            <v>298025.01198069018</v>
          </cell>
          <cell r="EQ163">
            <v>418062.20859539858</v>
          </cell>
          <cell r="ER163">
            <v>416224.94262963266</v>
          </cell>
          <cell r="ES163">
            <v>296652.38011798076</v>
          </cell>
          <cell r="ET163">
            <v>473792.86181744176</v>
          </cell>
          <cell r="EU163">
            <v>521323.38779477496</v>
          </cell>
          <cell r="EV163">
            <v>428775.87931780692</v>
          </cell>
          <cell r="EW163">
            <v>471232.91453794274</v>
          </cell>
          <cell r="EX163">
            <v>271964.18169146217</v>
          </cell>
          <cell r="EY163">
            <v>101274.74439019163</v>
          </cell>
          <cell r="EZ163">
            <v>407096.7040575745</v>
          </cell>
          <cell r="FA163">
            <v>372533.97185191046</v>
          </cell>
          <cell r="FB163">
            <v>297862.27427736344</v>
          </cell>
          <cell r="FC163">
            <v>435029.41069604363</v>
          </cell>
          <cell r="FD163">
            <v>433267.1758484398</v>
          </cell>
          <cell r="FE163">
            <v>327368.55477712315</v>
          </cell>
          <cell r="FF163">
            <v>508796.56522042176</v>
          </cell>
          <cell r="FG163">
            <v>557086.70318672108</v>
          </cell>
          <cell r="FH163">
            <v>462591.60280735535</v>
          </cell>
          <cell r="FI163">
            <v>505680.83189025149</v>
          </cell>
          <cell r="FJ163">
            <v>302781.39924002625</v>
          </cell>
          <cell r="FK163">
            <v>128313.52095353918</v>
          </cell>
          <cell r="FL163">
            <v>440724.89298807445</v>
          </cell>
          <cell r="FM163">
            <v>405656.6182701108</v>
          </cell>
          <cell r="FN163">
            <v>329169.37614966067</v>
          </cell>
          <cell r="FO163">
            <v>454325.28769685444</v>
          </cell>
          <cell r="FP163">
            <v>452642.56574184948</v>
          </cell>
          <cell r="FQ163">
            <v>326851.9463254523</v>
          </cell>
          <cell r="FR163">
            <v>512675.72533984308</v>
          </cell>
          <cell r="FS163">
            <v>561743.72585814155</v>
          </cell>
          <cell r="FT163">
            <v>465258.82345247886</v>
          </cell>
          <cell r="FU163">
            <v>508986.89819361758</v>
          </cell>
          <cell r="FV163">
            <v>302394.60053190775</v>
          </cell>
          <cell r="FW163">
            <v>124062.08579405106</v>
          </cell>
        </row>
        <row r="164">
          <cell r="B164" t="str">
            <v>Co 401</v>
          </cell>
          <cell r="BH164">
            <v>94471.89</v>
          </cell>
          <cell r="BI164">
            <v>32673.08</v>
          </cell>
          <cell r="BJ164">
            <v>64193.369999999937</v>
          </cell>
          <cell r="BK164">
            <v>84152.320000000007</v>
          </cell>
          <cell r="BL164">
            <v>49106.57</v>
          </cell>
          <cell r="BM164">
            <v>104564.66</v>
          </cell>
          <cell r="BN164">
            <v>80786.210000000006</v>
          </cell>
          <cell r="BO164">
            <v>-68533.336527650536</v>
          </cell>
          <cell r="BP164">
            <v>117241.31534879567</v>
          </cell>
          <cell r="BQ164">
            <v>107754.20002255309</v>
          </cell>
          <cell r="BR164">
            <v>85062.443806428404</v>
          </cell>
          <cell r="BS164">
            <v>72380.814894203097</v>
          </cell>
          <cell r="BT164">
            <v>90361.243874931679</v>
          </cell>
          <cell r="BU164">
            <v>28439.581548536895</v>
          </cell>
          <cell r="BV164">
            <v>60027.283347938413</v>
          </cell>
          <cell r="BW164">
            <v>80479.18225965029</v>
          </cell>
          <cell r="BX164">
            <v>43627.573979435663</v>
          </cell>
          <cell r="BY164">
            <v>99754.541112209961</v>
          </cell>
          <cell r="BZ164">
            <v>76363.723036144482</v>
          </cell>
          <cell r="CA164">
            <v>111647.84224142617</v>
          </cell>
          <cell r="CB164">
            <v>163175.08783300678</v>
          </cell>
          <cell r="CC164">
            <v>153994.29241988523</v>
          </cell>
          <cell r="CD164">
            <v>130699.4866274675</v>
          </cell>
          <cell r="CE164">
            <v>120218.42335031132</v>
          </cell>
          <cell r="CF164">
            <v>133916.02584443957</v>
          </cell>
          <cell r="CG164">
            <v>71870.216907450056</v>
          </cell>
          <cell r="CH164">
            <v>103529.55141069021</v>
          </cell>
          <cell r="CI164">
            <v>124491.89820459564</v>
          </cell>
          <cell r="CJ164">
            <v>85782.099545192148</v>
          </cell>
          <cell r="CK164">
            <v>142600.66352400646</v>
          </cell>
          <cell r="CL164">
            <v>119611.20901679507</v>
          </cell>
          <cell r="CM164">
            <v>155454.90856315644</v>
          </cell>
          <cell r="CN164">
            <v>157049.96675487061</v>
          </cell>
          <cell r="CO164">
            <v>148187.01800928143</v>
          </cell>
          <cell r="CP164">
            <v>124273.9313824792</v>
          </cell>
          <cell r="CQ164">
            <v>116042.19788510638</v>
          </cell>
          <cell r="CR164">
            <v>134339.39648975045</v>
          </cell>
          <cell r="CS164">
            <v>71010.352406977734</v>
          </cell>
          <cell r="CT164">
            <v>103327.29478579611</v>
          </cell>
          <cell r="CU164">
            <v>124884.12111033854</v>
          </cell>
          <cell r="CV164">
            <v>84762.566783079004</v>
          </cell>
          <cell r="CW164">
            <v>142954.92331283516</v>
          </cell>
          <cell r="CX164">
            <v>119643.53507414326</v>
          </cell>
          <cell r="CY164">
            <v>156340.9649786044</v>
          </cell>
          <cell r="CZ164">
            <v>157982.39416884369</v>
          </cell>
          <cell r="DA164">
            <v>149051.38248107739</v>
          </cell>
          <cell r="DB164">
            <v>124448.35694532964</v>
          </cell>
          <cell r="DC164">
            <v>115170.63829938375</v>
          </cell>
          <cell r="DD164">
            <v>134706.72218178905</v>
          </cell>
          <cell r="DE164">
            <v>70067.250199418486</v>
          </cell>
          <cell r="DF164">
            <v>147336.33194712095</v>
          </cell>
          <cell r="DG164">
            <v>169504.77998976974</v>
          </cell>
          <cell r="DH164">
            <v>127923.83729580819</v>
          </cell>
          <cell r="DI164">
            <v>187524.38227992135</v>
          </cell>
          <cell r="DJ164">
            <v>163888.76276439271</v>
          </cell>
          <cell r="DK164">
            <v>201463.75767322624</v>
          </cell>
          <cell r="DL164">
            <v>203153.94603084709</v>
          </cell>
          <cell r="DM164">
            <v>194156.77290923908</v>
          </cell>
          <cell r="DN164">
            <v>168843.20784627285</v>
          </cell>
          <cell r="DO164">
            <v>159746.54700311605</v>
          </cell>
          <cell r="DP164">
            <v>179294.8035503935</v>
          </cell>
          <cell r="DQ164">
            <v>113317.40568613482</v>
          </cell>
          <cell r="DR164">
            <v>147878.03330907662</v>
          </cell>
          <cell r="DS164">
            <v>170675.709250716</v>
          </cell>
          <cell r="DT164">
            <v>127586.50124555931</v>
          </cell>
          <cell r="DU164">
            <v>188631.13257825654</v>
          </cell>
          <cell r="DV164">
            <v>164669.07086410426</v>
          </cell>
          <cell r="DW164">
            <v>203147.13929840029</v>
          </cell>
          <cell r="DX164">
            <v>204886.98847137846</v>
          </cell>
          <cell r="DY164">
            <v>195825.71531461677</v>
          </cell>
          <cell r="DZ164">
            <v>169780.79127439659</v>
          </cell>
          <cell r="EA164">
            <v>160879.8011293101</v>
          </cell>
          <cell r="EB164">
            <v>180426.05637460249</v>
          </cell>
          <cell r="EC164">
            <v>113082.56244002242</v>
          </cell>
          <cell r="ED164">
            <v>148361.11137434887</v>
          </cell>
          <cell r="EE164">
            <v>171806.22351363389</v>
          </cell>
          <cell r="EF164">
            <v>127158.24989211815</v>
          </cell>
          <cell r="EG164">
            <v>189683.41494085058</v>
          </cell>
          <cell r="EH164">
            <v>165392.73132159424</v>
          </cell>
          <cell r="EI164">
            <v>204799.43841370556</v>
          </cell>
          <cell r="EJ164">
            <v>219923.73771741072</v>
          </cell>
          <cell r="EK164">
            <v>210801.11646037828</v>
          </cell>
          <cell r="EL164">
            <v>184003.40726034433</v>
          </cell>
          <cell r="EM164">
            <v>175313.28015184263</v>
          </cell>
          <cell r="EN164">
            <v>194842.02612600409</v>
          </cell>
          <cell r="EO164">
            <v>126103.97127929036</v>
          </cell>
          <cell r="EP164">
            <v>162115.8125495479</v>
          </cell>
          <cell r="EQ164">
            <v>186227.00946486733</v>
          </cell>
          <cell r="ER164">
            <v>139968.37448360305</v>
          </cell>
          <cell r="ES164">
            <v>204011.02972235897</v>
          </cell>
          <cell r="ET164">
            <v>179389.69617581001</v>
          </cell>
          <cell r="EU164">
            <v>219751.81569101682</v>
          </cell>
          <cell r="EV164">
            <v>221995.39756131769</v>
          </cell>
          <cell r="EW164">
            <v>212813.19964058764</v>
          </cell>
          <cell r="EX164">
            <v>185240.78764424729</v>
          </cell>
          <cell r="EY164">
            <v>176777.42745486833</v>
          </cell>
          <cell r="EZ164">
            <v>196273.52571489941</v>
          </cell>
          <cell r="FA164">
            <v>126111.15082330524</v>
          </cell>
          <cell r="FB164">
            <v>162871.99990689108</v>
          </cell>
          <cell r="FC164">
            <v>187668.49065959852</v>
          </cell>
          <cell r="FD164">
            <v>139745.27227858611</v>
          </cell>
          <cell r="FE164">
            <v>205344.04369306227</v>
          </cell>
          <cell r="FF164">
            <v>180390.26919188621</v>
          </cell>
          <cell r="FG164">
            <v>221734.30118626068</v>
          </cell>
          <cell r="FH164">
            <v>224044.54240117216</v>
          </cell>
          <cell r="FI164">
            <v>214804.73417535989</v>
          </cell>
          <cell r="FJ164">
            <v>186435.31119652936</v>
          </cell>
          <cell r="FK164">
            <v>178215.23722537531</v>
          </cell>
          <cell r="FL164">
            <v>197662.20379958735</v>
          </cell>
          <cell r="FM164">
            <v>126045.91242511699</v>
          </cell>
          <cell r="FN164">
            <v>163571.15781562042</v>
          </cell>
          <cell r="FO164">
            <v>189073.03303490591</v>
          </cell>
          <cell r="FP164">
            <v>139429.50976834574</v>
          </cell>
          <cell r="FQ164">
            <v>206623.89170825551</v>
          </cell>
          <cell r="FR164">
            <v>181335.66387318226</v>
          </cell>
          <cell r="FS164">
            <v>223689.68365383666</v>
          </cell>
          <cell r="FT164">
            <v>226068.005067758</v>
          </cell>
          <cell r="FU164">
            <v>216774.26313307916</v>
          </cell>
          <cell r="FV164">
            <v>187584.01231478641</v>
          </cell>
          <cell r="FW164">
            <v>179624.56869816961</v>
          </cell>
        </row>
        <row r="165">
          <cell r="B165" t="str">
            <v>Co 248</v>
          </cell>
          <cell r="BH165">
            <v>58906.12</v>
          </cell>
          <cell r="BI165">
            <v>28086.86</v>
          </cell>
          <cell r="BJ165">
            <v>44479.360000000001</v>
          </cell>
          <cell r="BK165">
            <v>39652.300000000003</v>
          </cell>
          <cell r="BL165">
            <v>75554.960000000006</v>
          </cell>
          <cell r="BM165">
            <v>14188.5</v>
          </cell>
          <cell r="BN165">
            <v>29975.55</v>
          </cell>
          <cell r="BO165">
            <v>46215.963521832156</v>
          </cell>
          <cell r="BP165">
            <v>29249.163658577978</v>
          </cell>
          <cell r="BQ165">
            <v>41673.127191992047</v>
          </cell>
          <cell r="BR165">
            <v>36246.765058471967</v>
          </cell>
          <cell r="BS165">
            <v>69791.833908529428</v>
          </cell>
          <cell r="BT165">
            <v>61645.975323873907</v>
          </cell>
          <cell r="BU165">
            <v>31294.06787309661</v>
          </cell>
          <cell r="BV165">
            <v>47128.039047691462</v>
          </cell>
          <cell r="BW165">
            <v>40852.723382486838</v>
          </cell>
          <cell r="BX165">
            <v>76592.464136788025</v>
          </cell>
          <cell r="BY165">
            <v>15121.677839252945</v>
          </cell>
          <cell r="BZ165">
            <v>30752.979463904412</v>
          </cell>
          <cell r="CA165">
            <v>45305.363837382647</v>
          </cell>
          <cell r="CB165">
            <v>28412.172402466633</v>
          </cell>
          <cell r="CC165">
            <v>40825.749110548823</v>
          </cell>
          <cell r="CD165">
            <v>35393.810428971614</v>
          </cell>
          <cell r="CE165">
            <v>69331.253880385571</v>
          </cell>
          <cell r="CF165">
            <v>55647.965256073992</v>
          </cell>
          <cell r="CG165">
            <v>25921.607164212583</v>
          </cell>
          <cell r="CH165">
            <v>41113.189866190922</v>
          </cell>
          <cell r="CI165">
            <v>35194.34003510639</v>
          </cell>
          <cell r="CJ165">
            <v>70745.995310835831</v>
          </cell>
          <cell r="CK165">
            <v>12048.560401323273</v>
          </cell>
          <cell r="CL165">
            <v>27468.298891568265</v>
          </cell>
          <cell r="CM165">
            <v>41919.192576379719</v>
          </cell>
          <cell r="CN165">
            <v>25203.73731344437</v>
          </cell>
          <cell r="CO165">
            <v>37464.60470855626</v>
          </cell>
          <cell r="CP165">
            <v>32170.79421788601</v>
          </cell>
          <cell r="CQ165">
            <v>66363.294996000564</v>
          </cell>
          <cell r="CR165">
            <v>54749.622390486591</v>
          </cell>
          <cell r="CS165">
            <v>24496.483745034471</v>
          </cell>
          <cell r="CT165">
            <v>39918.654020616959</v>
          </cell>
          <cell r="CU165">
            <v>34341.619460933456</v>
          </cell>
          <cell r="CV165">
            <v>70588.860013790982</v>
          </cell>
          <cell r="CW165">
            <v>12161.565509326254</v>
          </cell>
          <cell r="CX165">
            <v>27866.178379170247</v>
          </cell>
          <cell r="CY165">
            <v>42551.253834516872</v>
          </cell>
          <cell r="CZ165">
            <v>25513.963924796575</v>
          </cell>
          <cell r="DA165">
            <v>38016.741108743168</v>
          </cell>
          <cell r="DB165">
            <v>32615.41703376091</v>
          </cell>
          <cell r="DC165">
            <v>67040.403546281072</v>
          </cell>
          <cell r="DD165">
            <v>55611.131435611947</v>
          </cell>
          <cell r="DE165">
            <v>24822.221371575688</v>
          </cell>
          <cell r="DF165">
            <v>40477.3831809685</v>
          </cell>
          <cell r="DG165">
            <v>34877.707645528681</v>
          </cell>
          <cell r="DH165">
            <v>71833.976074480001</v>
          </cell>
          <cell r="DI165">
            <v>12275.788138424417</v>
          </cell>
          <cell r="DJ165">
            <v>28270.268668252153</v>
          </cell>
          <cell r="DK165">
            <v>43193.873823305621</v>
          </cell>
          <cell r="DL165">
            <v>25828.153066444611</v>
          </cell>
          <cell r="DM165">
            <v>38577.574960971186</v>
          </cell>
          <cell r="DN165">
            <v>27966.568013357995</v>
          </cell>
          <cell r="DO165">
            <v>65787.859505999426</v>
          </cell>
          <cell r="DP165">
            <v>56385.399832776544</v>
          </cell>
          <cell r="DQ165">
            <v>25052.564277276608</v>
          </cell>
          <cell r="DR165">
            <v>40943.114871445381</v>
          </cell>
          <cell r="DS165">
            <v>35324.813067667397</v>
          </cell>
          <cell r="DT165">
            <v>73003.819412725599</v>
          </cell>
          <cell r="DU165">
            <v>8203.8328514031164</v>
          </cell>
          <cell r="DV165">
            <v>24493.478099891159</v>
          </cell>
          <cell r="DW165">
            <v>41550.509125056349</v>
          </cell>
          <cell r="DX165">
            <v>23849.681258354452</v>
          </cell>
          <cell r="DY165">
            <v>36850.58279435194</v>
          </cell>
          <cell r="DZ165">
            <v>31126.096248527894</v>
          </cell>
          <cell r="EA165">
            <v>66917.816457295281</v>
          </cell>
          <cell r="EB165">
            <v>57323.047648803396</v>
          </cell>
          <cell r="EC165">
            <v>25437.084286657759</v>
          </cell>
          <cell r="ED165">
            <v>41565.624626698118</v>
          </cell>
          <cell r="EE165">
            <v>35943.426803385155</v>
          </cell>
          <cell r="EF165">
            <v>74359.12102843613</v>
          </cell>
          <cell r="EG165">
            <v>8262.3875356964782</v>
          </cell>
          <cell r="EH165">
            <v>24851.890927727938</v>
          </cell>
          <cell r="EI165">
            <v>42212.705483273385</v>
          </cell>
          <cell r="EJ165">
            <v>24170.936179554017</v>
          </cell>
          <cell r="EK165">
            <v>37428.73122811845</v>
          </cell>
          <cell r="EL165">
            <v>31587.485241962771</v>
          </cell>
          <cell r="EM165">
            <v>68082.582537364127</v>
          </cell>
          <cell r="EN165">
            <v>58290.769020408785</v>
          </cell>
          <cell r="EO165">
            <v>25843.0707246729</v>
          </cell>
          <cell r="EP165">
            <v>42211.512216603907</v>
          </cell>
          <cell r="EQ165">
            <v>36573.204872805465</v>
          </cell>
          <cell r="ER165">
            <v>75739.806391719118</v>
          </cell>
          <cell r="ES165">
            <v>8319.9265222698086</v>
          </cell>
          <cell r="ET165">
            <v>25214.957787716543</v>
          </cell>
          <cell r="EU165">
            <v>42885.726521781282</v>
          </cell>
          <cell r="EV165">
            <v>24496.584032220911</v>
          </cell>
          <cell r="EW165">
            <v>38015.788536843364</v>
          </cell>
          <cell r="EX165">
            <v>32055.902654272868</v>
          </cell>
          <cell r="EY165">
            <v>69268.076989656169</v>
          </cell>
          <cell r="EZ165">
            <v>59273.676697139483</v>
          </cell>
          <cell r="FA165">
            <v>26255.287166234499</v>
          </cell>
          <cell r="FB165">
            <v>42866.180361577302</v>
          </cell>
          <cell r="FC165">
            <v>37214.087040118553</v>
          </cell>
          <cell r="FD165">
            <v>77146.109212025156</v>
          </cell>
          <cell r="FE165">
            <v>8376.8242432795669</v>
          </cell>
          <cell r="FF165">
            <v>25582.468217158719</v>
          </cell>
          <cell r="FG165">
            <v>43569.18331591371</v>
          </cell>
          <cell r="FH165">
            <v>24826.573678252229</v>
          </cell>
          <cell r="FI165">
            <v>38611.84026920177</v>
          </cell>
          <cell r="FJ165">
            <v>32530.859492469448</v>
          </cell>
          <cell r="FK165">
            <v>70474.482001709315</v>
          </cell>
          <cell r="FL165">
            <v>60271.944737373167</v>
          </cell>
          <cell r="FM165">
            <v>26673.981557255356</v>
          </cell>
          <cell r="FN165">
            <v>43529.615297052005</v>
          </cell>
          <cell r="FO165">
            <v>37379.063914999402</v>
          </cell>
          <cell r="FP165">
            <v>78091.457948539697</v>
          </cell>
          <cell r="FQ165">
            <v>7945.7195182904907</v>
          </cell>
          <cell r="FR165">
            <v>25467.389850729509</v>
          </cell>
          <cell r="FS165">
            <v>43776.373396400195</v>
          </cell>
          <cell r="FT165">
            <v>24673.157020118007</v>
          </cell>
          <cell r="FU165">
            <v>38730.200249165115</v>
          </cell>
          <cell r="FV165">
            <v>32526.042487034283</v>
          </cell>
          <cell r="FW165">
            <v>71214.520311838642</v>
          </cell>
        </row>
        <row r="166">
          <cell r="B166" t="str">
            <v>Co 249</v>
          </cell>
          <cell r="BH166">
            <v>26798.77</v>
          </cell>
          <cell r="BI166">
            <v>22636.799999999999</v>
          </cell>
          <cell r="BJ166">
            <v>35384.65</v>
          </cell>
          <cell r="BK166">
            <v>38747.550000000003</v>
          </cell>
          <cell r="BL166">
            <v>32893.440000000002</v>
          </cell>
          <cell r="BM166">
            <v>21858.7</v>
          </cell>
          <cell r="BN166">
            <v>27926.77</v>
          </cell>
          <cell r="BO166">
            <v>8787.3446823768609</v>
          </cell>
          <cell r="BP166">
            <v>23043.281659903063</v>
          </cell>
          <cell r="BQ166">
            <v>30478.348732774451</v>
          </cell>
          <cell r="BR166">
            <v>27295.786379954814</v>
          </cell>
          <cell r="BS166">
            <v>24349.668799966807</v>
          </cell>
          <cell r="BT166">
            <v>38567.917209295956</v>
          </cell>
          <cell r="BU166">
            <v>33997.175631584716</v>
          </cell>
          <cell r="BV166">
            <v>50078.382222066233</v>
          </cell>
          <cell r="BW166">
            <v>53323.272515063414</v>
          </cell>
          <cell r="BX166">
            <v>47581.773453048911</v>
          </cell>
          <cell r="BY166">
            <v>36534.452670599749</v>
          </cell>
          <cell r="BZ166">
            <v>42494.497820310258</v>
          </cell>
          <cell r="CA166">
            <v>20682.051303409899</v>
          </cell>
          <cell r="CB166">
            <v>24947.094494633704</v>
          </cell>
          <cell r="CC166">
            <v>32362.569886878955</v>
          </cell>
          <cell r="CD166">
            <v>29179.69613616378</v>
          </cell>
          <cell r="CE166">
            <v>26617.025341849403</v>
          </cell>
          <cell r="CF166">
            <v>39934.159251704652</v>
          </cell>
          <cell r="CG166">
            <v>34936.103599818685</v>
          </cell>
          <cell r="CH166">
            <v>43537.253488435766</v>
          </cell>
          <cell r="CI166">
            <v>47110.613604172941</v>
          </cell>
          <cell r="CJ166">
            <v>41491.052293132299</v>
          </cell>
          <cell r="CK166">
            <v>35366.025107940222</v>
          </cell>
          <cell r="CL166">
            <v>41291.586262725315</v>
          </cell>
          <cell r="CM166">
            <v>19298.490518711631</v>
          </cell>
          <cell r="CN166">
            <v>23641.78863176288</v>
          </cell>
          <cell r="CO166">
            <v>31038.148907796785</v>
          </cell>
          <cell r="CP166">
            <v>27855.90633673047</v>
          </cell>
          <cell r="CQ166">
            <v>25681.04098520433</v>
          </cell>
          <cell r="CR166">
            <v>40647.852340054327</v>
          </cell>
          <cell r="CS166">
            <v>35403.148759796895</v>
          </cell>
          <cell r="CT166">
            <v>44276.365824540044</v>
          </cell>
          <cell r="CU166">
            <v>47407.995122159438</v>
          </cell>
          <cell r="CV166">
            <v>41717.847902982961</v>
          </cell>
          <cell r="CW166">
            <v>35493.751862359903</v>
          </cell>
          <cell r="CX166">
            <v>41526.007770552598</v>
          </cell>
          <cell r="CY166">
            <v>13910.337744248674</v>
          </cell>
          <cell r="CZ166">
            <v>18367.223091108972</v>
          </cell>
          <cell r="DA166">
            <v>25904.980098595188</v>
          </cell>
          <cell r="DB166">
            <v>22659.348045290339</v>
          </cell>
          <cell r="DC166">
            <v>25114.77027625178</v>
          </cell>
          <cell r="DD166">
            <v>40947.752675759417</v>
          </cell>
          <cell r="DE166">
            <v>35447.067281536336</v>
          </cell>
          <cell r="DF166">
            <v>44601.0124746574</v>
          </cell>
          <cell r="DG166">
            <v>48244.763987101345</v>
          </cell>
          <cell r="DH166">
            <v>42483.639287772981</v>
          </cell>
          <cell r="DI166">
            <v>36159.205650082979</v>
          </cell>
          <cell r="DJ166">
            <v>42300.165387384433</v>
          </cell>
          <cell r="DK166">
            <v>19148.331514913902</v>
          </cell>
          <cell r="DL166">
            <v>23721.399120569993</v>
          </cell>
          <cell r="DM166">
            <v>31403.660864824953</v>
          </cell>
          <cell r="DN166">
            <v>28093.409121271281</v>
          </cell>
          <cell r="DO166">
            <v>25422.179821062266</v>
          </cell>
          <cell r="DP166">
            <v>41682.457751287482</v>
          </cell>
          <cell r="DQ166">
            <v>35916.14729436567</v>
          </cell>
          <cell r="DR166">
            <v>45359.286503215553</v>
          </cell>
          <cell r="DS166">
            <v>49042.496144707548</v>
          </cell>
          <cell r="DT166">
            <v>43210.514049761121</v>
          </cell>
          <cell r="DU166">
            <v>36784.657615480435</v>
          </cell>
          <cell r="DV166">
            <v>43035.674622737439</v>
          </cell>
          <cell r="DW166">
            <v>19335.497020184572</v>
          </cell>
          <cell r="DX166">
            <v>24028.860548096949</v>
          </cell>
          <cell r="DY166">
            <v>31857.346530700801</v>
          </cell>
          <cell r="DZ166">
            <v>28481.637154766599</v>
          </cell>
          <cell r="EA166">
            <v>25734.55568957892</v>
          </cell>
          <cell r="EB166">
            <v>42431.987743068799</v>
          </cell>
          <cell r="EC166">
            <v>36390.267715030859</v>
          </cell>
          <cell r="ED166">
            <v>46131.359116920168</v>
          </cell>
          <cell r="EE166">
            <v>49322.112107450128</v>
          </cell>
          <cell r="EF166">
            <v>38319.172634508679</v>
          </cell>
          <cell r="EG166">
            <v>35166.501498909973</v>
          </cell>
          <cell r="EH166">
            <v>41529.83403644908</v>
          </cell>
          <cell r="EI166">
            <v>17269.046673101693</v>
          </cell>
          <cell r="EJ166">
            <v>22085.466427172389</v>
          </cell>
          <cell r="EK166">
            <v>30063.422453669264</v>
          </cell>
          <cell r="EL166">
            <v>26620.448555945215</v>
          </cell>
          <cell r="EM166">
            <v>23795.307187185492</v>
          </cell>
          <cell r="EN166">
            <v>40941.223556418132</v>
          </cell>
          <cell r="EO166">
            <v>34613.563772230715</v>
          </cell>
          <cell r="EP166">
            <v>44662.064997972353</v>
          </cell>
          <cell r="EQ166">
            <v>48413.541766231254</v>
          </cell>
          <cell r="ER166">
            <v>42337.588791411938</v>
          </cell>
          <cell r="ES166">
            <v>35766.555540930953</v>
          </cell>
          <cell r="ET166">
            <v>42243.637115914258</v>
          </cell>
          <cell r="EU166">
            <v>17409.888038102232</v>
          </cell>
          <cell r="EV166">
            <v>22352.255499527906</v>
          </cell>
          <cell r="EW166">
            <v>30482.857995315018</v>
          </cell>
          <cell r="EX166">
            <v>26970.878013099195</v>
          </cell>
          <cell r="EY166">
            <v>24065.867431612831</v>
          </cell>
          <cell r="EZ166">
            <v>41671.420482652888</v>
          </cell>
          <cell r="FA166">
            <v>35047.147840541802</v>
          </cell>
          <cell r="FB166">
            <v>45412.589158327901</v>
          </cell>
          <cell r="FC166">
            <v>49202.838388557837</v>
          </cell>
          <cell r="FD166">
            <v>43053.840544596344</v>
          </cell>
          <cell r="FE166">
            <v>36378.382194880774</v>
          </cell>
          <cell r="FF166">
            <v>42971.294820199502</v>
          </cell>
          <cell r="FG166">
            <v>11884.544495652764</v>
          </cell>
          <cell r="FH166">
            <v>19798.097241311305</v>
          </cell>
          <cell r="FI166">
            <v>28083.678375482108</v>
          </cell>
          <cell r="FJ166">
            <v>24501.753622948236</v>
          </cell>
          <cell r="FK166">
            <v>21514.089943879007</v>
          </cell>
          <cell r="FL166">
            <v>37339.329035492454</v>
          </cell>
          <cell r="FM166">
            <v>30407.193926083797</v>
          </cell>
          <cell r="FN166">
            <v>46065.745883120188</v>
          </cell>
          <cell r="FO166">
            <v>49306.702829290094</v>
          </cell>
          <cell r="FP166">
            <v>43084.832748576475</v>
          </cell>
          <cell r="FQ166">
            <v>31354.957544513192</v>
          </cell>
          <cell r="FR166">
            <v>38065.824093045827</v>
          </cell>
          <cell r="FS166">
            <v>15307.959035600448</v>
          </cell>
          <cell r="FT166">
            <v>19457.881184974947</v>
          </cell>
          <cell r="FU166">
            <v>27901.374711512355</v>
          </cell>
          <cell r="FV166">
            <v>24248.096361682707</v>
          </cell>
          <cell r="FW166">
            <v>21175.42829482122</v>
          </cell>
        </row>
        <row r="167">
          <cell r="B167" t="str">
            <v>Co 402</v>
          </cell>
          <cell r="BH167">
            <v>3436.53</v>
          </cell>
          <cell r="BI167">
            <v>1380.66</v>
          </cell>
          <cell r="BJ167">
            <v>2772.2</v>
          </cell>
          <cell r="BK167">
            <v>5339.16</v>
          </cell>
          <cell r="BL167">
            <v>607.65000000000055</v>
          </cell>
          <cell r="BM167">
            <v>4864.62</v>
          </cell>
          <cell r="BN167">
            <v>3959.14</v>
          </cell>
          <cell r="BO167">
            <v>11380.392347829162</v>
          </cell>
          <cell r="BP167">
            <v>-4250.569719911171</v>
          </cell>
          <cell r="BQ167">
            <v>6250.7067620707403</v>
          </cell>
          <cell r="BR167">
            <v>-4367.6389854179506</v>
          </cell>
          <cell r="BS167">
            <v>7562.9961172390913</v>
          </cell>
          <cell r="BT167">
            <v>3336.1697158422412</v>
          </cell>
          <cell r="BU167">
            <v>1291.6379054945592</v>
          </cell>
          <cell r="BV167">
            <v>2664.073137535358</v>
          </cell>
          <cell r="BW167">
            <v>5293.2811054126387</v>
          </cell>
          <cell r="BX167">
            <v>488.43932710148238</v>
          </cell>
          <cell r="BY167">
            <v>4758.6687008084018</v>
          </cell>
          <cell r="BZ167">
            <v>3861.5925497266389</v>
          </cell>
          <cell r="CA167">
            <v>11281.190238397201</v>
          </cell>
          <cell r="CB167">
            <v>-4336.4970173940037</v>
          </cell>
          <cell r="CC167">
            <v>6160.7901780198508</v>
          </cell>
          <cell r="CD167">
            <v>-4455.4474316054648</v>
          </cell>
          <cell r="CE167">
            <v>7501.9628536788359</v>
          </cell>
          <cell r="CF167">
            <v>3186.6616827363587</v>
          </cell>
          <cell r="CG167">
            <v>1154.1691008012886</v>
          </cell>
          <cell r="CH167">
            <v>2507.0435930697013</v>
          </cell>
          <cell r="CI167">
            <v>5200.4838904058643</v>
          </cell>
          <cell r="CJ167">
            <v>319.7159598622784</v>
          </cell>
          <cell r="CK167">
            <v>5286.4425125440339</v>
          </cell>
          <cell r="CL167">
            <v>4398.3788137307401</v>
          </cell>
          <cell r="CM167">
            <v>11815.035041129779</v>
          </cell>
          <cell r="CN167">
            <v>-3791.8715555415147</v>
          </cell>
          <cell r="CO167">
            <v>6700.3713919691836</v>
          </cell>
          <cell r="CP167">
            <v>-3913.0599595968379</v>
          </cell>
          <cell r="CQ167">
            <v>8071.7751545781102</v>
          </cell>
          <cell r="CR167">
            <v>4027.6305938453552</v>
          </cell>
          <cell r="CS167">
            <v>1958.2913116595937</v>
          </cell>
          <cell r="CT167">
            <v>3331.5117591068483</v>
          </cell>
          <cell r="CU167">
            <v>6101.1145804874177</v>
          </cell>
          <cell r="CV167">
            <v>1096.7535431092474</v>
          </cell>
          <cell r="CW167">
            <v>5271.1685354139991</v>
          </cell>
          <cell r="CX167">
            <v>4368.1115594773328</v>
          </cell>
          <cell r="CY167">
            <v>11930.949516236591</v>
          </cell>
          <cell r="CZ167">
            <v>-3984.3862023586107</v>
          </cell>
          <cell r="DA167">
            <v>6716.1562481907094</v>
          </cell>
          <cell r="DB167">
            <v>-4109.2677371271211</v>
          </cell>
          <cell r="DC167">
            <v>8082.4302609655351</v>
          </cell>
          <cell r="DD167">
            <v>3987.5253387412577</v>
          </cell>
          <cell r="DE167">
            <v>1880.9734583050722</v>
          </cell>
          <cell r="DF167">
            <v>3274.7438544138276</v>
          </cell>
          <cell r="DG167">
            <v>6122.2159729546329</v>
          </cell>
          <cell r="DH167">
            <v>991.23951087358182</v>
          </cell>
          <cell r="DI167">
            <v>5252.0174974833608</v>
          </cell>
          <cell r="DJ167">
            <v>4334.0043190818142</v>
          </cell>
          <cell r="DK167">
            <v>12045.212825072931</v>
          </cell>
          <cell r="DL167">
            <v>-4184.1265292820344</v>
          </cell>
          <cell r="DM167">
            <v>6728.8344574231778</v>
          </cell>
          <cell r="DN167">
            <v>-4312.2774446116737</v>
          </cell>
          <cell r="DO167">
            <v>15238.474103422101</v>
          </cell>
          <cell r="DP167">
            <v>11059.307259888341</v>
          </cell>
          <cell r="DQ167">
            <v>8915.1486356609366</v>
          </cell>
          <cell r="DR167">
            <v>10329.672557495593</v>
          </cell>
          <cell r="DS167">
            <v>13257.492763678925</v>
          </cell>
          <cell r="DT167">
            <v>7996.1033958874341</v>
          </cell>
          <cell r="DU167">
            <v>12345.278268585531</v>
          </cell>
          <cell r="DV167">
            <v>11412.103159601884</v>
          </cell>
          <cell r="DW167">
            <v>19275.151003144449</v>
          </cell>
          <cell r="DX167">
            <v>2724.6672696656569</v>
          </cell>
          <cell r="DY167">
            <v>13854.715139808</v>
          </cell>
          <cell r="DZ167">
            <v>2593.6245391886641</v>
          </cell>
          <cell r="EA167">
            <v>15417.622625310038</v>
          </cell>
          <cell r="EB167">
            <v>11152.616987047455</v>
          </cell>
          <cell r="EC167">
            <v>8969.7742425563829</v>
          </cell>
          <cell r="ED167">
            <v>10405.470818996075</v>
          </cell>
          <cell r="EE167">
            <v>13415.949124199793</v>
          </cell>
          <cell r="EF167">
            <v>8020.9441446233086</v>
          </cell>
          <cell r="EG167">
            <v>12459.92494937242</v>
          </cell>
          <cell r="EH167">
            <v>11511.594717870987</v>
          </cell>
          <cell r="EI167">
            <v>19529.510240932334</v>
          </cell>
          <cell r="EJ167">
            <v>2652.0679738555682</v>
          </cell>
          <cell r="EK167">
            <v>14002.553967855823</v>
          </cell>
          <cell r="EL167">
            <v>2517.5621122305802</v>
          </cell>
          <cell r="EM167">
            <v>15596.706353391117</v>
          </cell>
          <cell r="EN167">
            <v>11244.012996308362</v>
          </cell>
          <cell r="EO167">
            <v>9022.0744860476916</v>
          </cell>
          <cell r="EP167">
            <v>10478.918470766666</v>
          </cell>
          <cell r="EQ167">
            <v>13574.429831180407</v>
          </cell>
          <cell r="ER167">
            <v>8042.2846524412762</v>
          </cell>
          <cell r="ES167">
            <v>19239.851524184385</v>
          </cell>
          <cell r="ET167">
            <v>18275.936688196423</v>
          </cell>
          <cell r="EU167">
            <v>26451.810513248482</v>
          </cell>
          <cell r="EV167">
            <v>9240.9914983919643</v>
          </cell>
          <cell r="EW167">
            <v>20816.746655052651</v>
          </cell>
          <cell r="EX167">
            <v>9102.4893707821248</v>
          </cell>
          <cell r="EY167">
            <v>22442.282050252841</v>
          </cell>
          <cell r="EZ167">
            <v>18000.009863750227</v>
          </cell>
          <cell r="FA167">
            <v>15738.330290525055</v>
          </cell>
          <cell r="FB167">
            <v>17216.313934772217</v>
          </cell>
          <cell r="FC167">
            <v>20399.507456209572</v>
          </cell>
          <cell r="FD167">
            <v>14726.603187672026</v>
          </cell>
          <cell r="FE167">
            <v>19551.356276515493</v>
          </cell>
          <cell r="FF167">
            <v>18571.443621891558</v>
          </cell>
          <cell r="FG167">
            <v>26908.627617587037</v>
          </cell>
          <cell r="FH167">
            <v>9357.8907039768819</v>
          </cell>
          <cell r="FI167">
            <v>21163.365339220421</v>
          </cell>
          <cell r="FJ167">
            <v>9215.7430134866736</v>
          </cell>
          <cell r="FK167">
            <v>22820.894408233082</v>
          </cell>
          <cell r="FL167">
            <v>18287.116512266643</v>
          </cell>
          <cell r="FM167">
            <v>15985.040728336964</v>
          </cell>
          <cell r="FN167">
            <v>17484.567140611594</v>
          </cell>
          <cell r="FO167">
            <v>20757.751305892587</v>
          </cell>
          <cell r="FP167">
            <v>14940.367879813439</v>
          </cell>
          <cell r="FQ167">
            <v>19866.945708170788</v>
          </cell>
          <cell r="FR167">
            <v>18871.034094316834</v>
          </cell>
          <cell r="FS167">
            <v>27372.531730439696</v>
          </cell>
          <cell r="FT167">
            <v>9475.2046265303834</v>
          </cell>
          <cell r="FU167">
            <v>21514.943325870754</v>
          </cell>
          <cell r="FV167">
            <v>9329.3147798872396</v>
          </cell>
          <cell r="FW167">
            <v>23205.092630129806</v>
          </cell>
        </row>
        <row r="168">
          <cell r="B168" t="str">
            <v>Co 403</v>
          </cell>
          <cell r="BH168">
            <v>14402.33</v>
          </cell>
          <cell r="BI168">
            <v>3663.640000000014</v>
          </cell>
          <cell r="BJ168">
            <v>27977.34</v>
          </cell>
          <cell r="BK168">
            <v>20758.12</v>
          </cell>
          <cell r="BL168">
            <v>-8183.8199999999852</v>
          </cell>
          <cell r="BM168">
            <v>2027.95</v>
          </cell>
          <cell r="BN168">
            <v>4870.2699999999895</v>
          </cell>
          <cell r="BO168">
            <v>9373.4854933592869</v>
          </cell>
          <cell r="BP168">
            <v>21179.998133042158</v>
          </cell>
          <cell r="BQ168">
            <v>19470.281004316494</v>
          </cell>
          <cell r="BR168">
            <v>11679.196007229424</v>
          </cell>
          <cell r="BS168">
            <v>23860.896683655956</v>
          </cell>
          <cell r="BT168">
            <v>26662.809466583509</v>
          </cell>
          <cell r="BU168">
            <v>15772.118800735036</v>
          </cell>
          <cell r="BV168">
            <v>27226.689217942207</v>
          </cell>
          <cell r="BW168">
            <v>19881.39897212269</v>
          </cell>
          <cell r="BX168">
            <v>-9880.9335859777202</v>
          </cell>
          <cell r="BY168">
            <v>583.23762893593812</v>
          </cell>
          <cell r="BZ168">
            <v>3378.6236715880077</v>
          </cell>
          <cell r="CA168">
            <v>8112.304589418869</v>
          </cell>
          <cell r="CB168">
            <v>19934.416038253577</v>
          </cell>
          <cell r="CC168">
            <v>18286.830685159643</v>
          </cell>
          <cell r="CD168">
            <v>10268.030664576116</v>
          </cell>
          <cell r="CE168">
            <v>22819.38786488444</v>
          </cell>
          <cell r="CF168">
            <v>11669.838354893742</v>
          </cell>
          <cell r="CG168">
            <v>622.53203558582754</v>
          </cell>
          <cell r="CH168">
            <v>25499.33543292596</v>
          </cell>
          <cell r="CI168">
            <v>18024.905912492526</v>
          </cell>
          <cell r="CJ168">
            <v>750.84446620711242</v>
          </cell>
          <cell r="CK168">
            <v>11475.691660499695</v>
          </cell>
          <cell r="CL168">
            <v>14223.188177111282</v>
          </cell>
          <cell r="CM168">
            <v>19183.664644416327</v>
          </cell>
          <cell r="CN168">
            <v>31004.254053706594</v>
          </cell>
          <cell r="CO168">
            <v>29420.140714272544</v>
          </cell>
          <cell r="CP168">
            <v>21168.067647911666</v>
          </cell>
          <cell r="CQ168">
            <v>34097.55573815987</v>
          </cell>
          <cell r="CR168">
            <v>24525.167996639058</v>
          </cell>
          <cell r="CS168">
            <v>13203.482189684844</v>
          </cell>
          <cell r="CT168">
            <v>38741.691440207112</v>
          </cell>
          <cell r="CU168">
            <v>31073.354106806088</v>
          </cell>
          <cell r="CV168">
            <v>-36.22255672319443</v>
          </cell>
          <cell r="CW168">
            <v>10992.303364980296</v>
          </cell>
          <cell r="CX168">
            <v>13778.555610028488</v>
          </cell>
          <cell r="CY168">
            <v>18907.361043746103</v>
          </cell>
          <cell r="CZ168">
            <v>71106.201794605353</v>
          </cell>
          <cell r="DA168">
            <v>69512.398336848943</v>
          </cell>
          <cell r="DB168">
            <v>61014.521765685233</v>
          </cell>
          <cell r="DC168">
            <v>74068.300655829473</v>
          </cell>
          <cell r="DD168">
            <v>64559.471966605444</v>
          </cell>
          <cell r="DE168">
            <v>52956.058759098349</v>
          </cell>
          <cell r="DF168">
            <v>79173.812830438837</v>
          </cell>
          <cell r="DG168">
            <v>71306.356977819727</v>
          </cell>
          <cell r="DH168">
            <v>39279.85123526254</v>
          </cell>
          <cell r="DI168">
            <v>50621.063411940733</v>
          </cell>
          <cell r="DJ168">
            <v>53446.107547087944</v>
          </cell>
          <cell r="DK168">
            <v>58749.145783759479</v>
          </cell>
          <cell r="DL168">
            <v>71848.716583209316</v>
          </cell>
          <cell r="DM168">
            <v>70245.68657228208</v>
          </cell>
          <cell r="DN168">
            <v>61495.694297325143</v>
          </cell>
          <cell r="DO168">
            <v>74875.14905547825</v>
          </cell>
          <cell r="DP168">
            <v>65234.601442661165</v>
          </cell>
          <cell r="DQ168">
            <v>53341.947789700469</v>
          </cell>
          <cell r="DR168">
            <v>80257.901694777363</v>
          </cell>
          <cell r="DS168">
            <v>72185.966363385291</v>
          </cell>
          <cell r="DT168">
            <v>39215.353713439719</v>
          </cell>
          <cell r="DU168">
            <v>50878.480474066222</v>
          </cell>
          <cell r="DV168">
            <v>53742.365602108737</v>
          </cell>
          <cell r="DW168">
            <v>59226.203170085631</v>
          </cell>
          <cell r="DX168">
            <v>72586.558915560847</v>
          </cell>
          <cell r="DY168">
            <v>70975.265294014927</v>
          </cell>
          <cell r="DZ168">
            <v>61964.657474931897</v>
          </cell>
          <cell r="EA168">
            <v>75679.221265484157</v>
          </cell>
          <cell r="EB168">
            <v>65904.918164525792</v>
          </cell>
          <cell r="EC168">
            <v>53715.757588116467</v>
          </cell>
          <cell r="ED168">
            <v>84812.769393495284</v>
          </cell>
          <cell r="EE168">
            <v>76530.642421052529</v>
          </cell>
          <cell r="EF168">
            <v>42360.011579434315</v>
          </cell>
          <cell r="EG168">
            <v>54222.249039418151</v>
          </cell>
          <cell r="EH168">
            <v>57048.868755658666</v>
          </cell>
          <cell r="EI168">
            <v>63111.692567400212</v>
          </cell>
          <cell r="EJ168">
            <v>76738.971716368353</v>
          </cell>
          <cell r="EK168">
            <v>75119.021868681608</v>
          </cell>
          <cell r="EL168">
            <v>65840.966815356223</v>
          </cell>
          <cell r="EM168">
            <v>79898.406255088878</v>
          </cell>
          <cell r="EN168">
            <v>69673.872805401072</v>
          </cell>
          <cell r="EO168">
            <v>57180.521487253514</v>
          </cell>
          <cell r="EP168">
            <v>86014.874982374196</v>
          </cell>
          <cell r="EQ168">
            <v>77517.116683529632</v>
          </cell>
          <cell r="ER168">
            <v>42338.706702062045</v>
          </cell>
          <cell r="ES168">
            <v>54537.522133642371</v>
          </cell>
          <cell r="ET168">
            <v>57401.404091871445</v>
          </cell>
          <cell r="EU168">
            <v>63669.339612005788</v>
          </cell>
          <cell r="EV168">
            <v>77568.378675095926</v>
          </cell>
          <cell r="EW168">
            <v>75940.779056462416</v>
          </cell>
          <cell r="EX168">
            <v>66386.836729950926</v>
          </cell>
          <cell r="EY168">
            <v>80796.557462626981</v>
          </cell>
          <cell r="EZ168">
            <v>70426.37633062774</v>
          </cell>
          <cell r="FA168">
            <v>57620.937489064512</v>
          </cell>
          <cell r="FB168">
            <v>87226.570294963341</v>
          </cell>
          <cell r="FC168">
            <v>78507.36376329654</v>
          </cell>
          <cell r="FD168">
            <v>42291.296325010466</v>
          </cell>
          <cell r="FE168">
            <v>54836.407549325246</v>
          </cell>
          <cell r="FF168">
            <v>57737.713740643623</v>
          </cell>
          <cell r="FG168">
            <v>64217.788274806866</v>
          </cell>
          <cell r="FH168">
            <v>78394.009192918194</v>
          </cell>
          <cell r="FI168">
            <v>76759.332682936132</v>
          </cell>
          <cell r="FJ168">
            <v>66921.263954139518</v>
          </cell>
          <cell r="FK168">
            <v>81692.440021745308</v>
          </cell>
          <cell r="FL168">
            <v>71175.072212207131</v>
          </cell>
          <cell r="FM168">
            <v>58049.629436708754</v>
          </cell>
          <cell r="FN168">
            <v>88447.600574722033</v>
          </cell>
          <cell r="FO168">
            <v>79501.18524625554</v>
          </cell>
          <cell r="FP168">
            <v>42216.478674081605</v>
          </cell>
          <cell r="FQ168">
            <v>55118.065029167294</v>
          </cell>
          <cell r="FR168">
            <v>58056.760326242074</v>
          </cell>
          <cell r="FS168">
            <v>64756.645094860462</v>
          </cell>
          <cell r="FT168">
            <v>79215.13439296672</v>
          </cell>
          <cell r="FU168">
            <v>77574.44602519364</v>
          </cell>
          <cell r="FV168">
            <v>67443.354576037658</v>
          </cell>
          <cell r="FW168">
            <v>82585.842547294204</v>
          </cell>
        </row>
        <row r="169">
          <cell r="B169" t="str">
            <v>Co 406</v>
          </cell>
          <cell r="BH169">
            <v>-9292.3099999999831</v>
          </cell>
          <cell r="BI169">
            <v>38301.160000000003</v>
          </cell>
          <cell r="BJ169">
            <v>-67234.37</v>
          </cell>
          <cell r="BK169">
            <v>13200.53</v>
          </cell>
          <cell r="BL169">
            <v>-368.05000000000291</v>
          </cell>
          <cell r="BM169">
            <v>12466.3</v>
          </cell>
          <cell r="BN169">
            <v>67396.56</v>
          </cell>
          <cell r="BO169">
            <v>32853.505412627113</v>
          </cell>
          <cell r="BP169">
            <v>12366.511873675394</v>
          </cell>
          <cell r="BQ169">
            <v>27887.961511317</v>
          </cell>
          <cell r="BR169">
            <v>17664.368182296152</v>
          </cell>
          <cell r="BS169">
            <v>18478.494601024708</v>
          </cell>
          <cell r="BT169">
            <v>-11512.941780378445</v>
          </cell>
          <cell r="BU169">
            <v>37438.056230107162</v>
          </cell>
          <cell r="BV169">
            <v>-71540.663099941637</v>
          </cell>
          <cell r="BW169">
            <v>11536.908966080955</v>
          </cell>
          <cell r="BX169">
            <v>-2862.4813013773964</v>
          </cell>
          <cell r="BY169">
            <v>10927.396180656287</v>
          </cell>
          <cell r="BZ169">
            <v>66515.139762554623</v>
          </cell>
          <cell r="CA169">
            <v>31435.432868243603</v>
          </cell>
          <cell r="CB169">
            <v>11016.816758102621</v>
          </cell>
          <cell r="CC169">
            <v>26415.483062485699</v>
          </cell>
          <cell r="CD169">
            <v>16113.85011367299</v>
          </cell>
          <cell r="CE169">
            <v>17558.190743234969</v>
          </cell>
          <cell r="CF169">
            <v>-14714.382527830559</v>
          </cell>
          <cell r="CG169">
            <v>76589.943630215115</v>
          </cell>
          <cell r="CH169">
            <v>-35933.98910495275</v>
          </cell>
          <cell r="CI169">
            <v>49867.050784508538</v>
          </cell>
          <cell r="CJ169">
            <v>34612.630936936635</v>
          </cell>
          <cell r="CK169">
            <v>49388.187841988489</v>
          </cell>
          <cell r="CL169">
            <v>105654.36034325363</v>
          </cell>
          <cell r="CM169">
            <v>76657.237368517541</v>
          </cell>
          <cell r="CN169">
            <v>56250.422553662283</v>
          </cell>
          <cell r="CO169">
            <v>71523.045644125858</v>
          </cell>
          <cell r="CP169">
            <v>61143.147390982864</v>
          </cell>
          <cell r="CQ169">
            <v>63228.097780197044</v>
          </cell>
          <cell r="CR169">
            <v>32462.206144161522</v>
          </cell>
          <cell r="CS169">
            <v>84066.281068091877</v>
          </cell>
          <cell r="CT169">
            <v>-31925.045107467537</v>
          </cell>
          <cell r="CU169">
            <v>56526.778645210288</v>
          </cell>
          <cell r="CV169">
            <v>40674.08197574626</v>
          </cell>
          <cell r="CW169">
            <v>56083.27117199132</v>
          </cell>
          <cell r="CX169">
            <v>113707.96199282259</v>
          </cell>
          <cell r="CY169">
            <v>77301.558428988574</v>
          </cell>
          <cell r="CZ169">
            <v>56491.233214625201</v>
          </cell>
          <cell r="DA169">
            <v>72026.25999690975</v>
          </cell>
          <cell r="DB169">
            <v>61411.746690281914</v>
          </cell>
          <cell r="DC169">
            <v>62917.730219781442</v>
          </cell>
          <cell r="DD169">
            <v>31943.396345100409</v>
          </cell>
          <cell r="DE169">
            <v>85072.067502907099</v>
          </cell>
          <cell r="DF169">
            <v>-34492.779777134681</v>
          </cell>
          <cell r="DG169">
            <v>56691.140501588277</v>
          </cell>
          <cell r="DH169">
            <v>40219.143338254624</v>
          </cell>
          <cell r="DI169">
            <v>56285.048868108963</v>
          </cell>
          <cell r="DJ169">
            <v>115302.17312223687</v>
          </cell>
          <cell r="DK169">
            <v>86028.442947334654</v>
          </cell>
          <cell r="DL169">
            <v>64806.142973341339</v>
          </cell>
          <cell r="DM169">
            <v>80608.004274818581</v>
          </cell>
          <cell r="DN169">
            <v>69752.936717585137</v>
          </cell>
          <cell r="DO169">
            <v>71298.076270721853</v>
          </cell>
          <cell r="DP169">
            <v>39473.482612927633</v>
          </cell>
          <cell r="DQ169">
            <v>94172.254244889526</v>
          </cell>
          <cell r="DR169">
            <v>-29075.415628308605</v>
          </cell>
          <cell r="DS169">
            <v>64924.336693414603</v>
          </cell>
          <cell r="DT169">
            <v>47811.595580800116</v>
          </cell>
          <cell r="DU169">
            <v>64557.774476536142</v>
          </cell>
          <cell r="DV169">
            <v>125002.38664310842</v>
          </cell>
          <cell r="DW169">
            <v>86813.193571861688</v>
          </cell>
          <cell r="DX169">
            <v>65170.323369931924</v>
          </cell>
          <cell r="DY169">
            <v>81242.526032268055</v>
          </cell>
          <cell r="DZ169">
            <v>70141.736698370398</v>
          </cell>
          <cell r="EA169">
            <v>71726.566290109753</v>
          </cell>
          <cell r="EB169">
            <v>39026.844988833007</v>
          </cell>
          <cell r="EC169">
            <v>95341.856155892921</v>
          </cell>
          <cell r="ED169">
            <v>-31700.56998756557</v>
          </cell>
          <cell r="EE169">
            <v>65200.878482317436</v>
          </cell>
          <cell r="EF169">
            <v>47425.005620346114</v>
          </cell>
          <cell r="EG169">
            <v>64876.061309872195</v>
          </cell>
          <cell r="EH169">
            <v>126784.10571563388</v>
          </cell>
          <cell r="EI169">
            <v>87588.163769219245</v>
          </cell>
          <cell r="EJ169">
            <v>65516.927487354522</v>
          </cell>
          <cell r="EK169">
            <v>81863.561114663302</v>
          </cell>
          <cell r="EL169">
            <v>70511.704540490668</v>
          </cell>
          <cell r="EM169">
            <v>72136.805116245712</v>
          </cell>
          <cell r="EN169">
            <v>38535.4085312237</v>
          </cell>
          <cell r="EO169">
            <v>103181.78601264454</v>
          </cell>
          <cell r="EP169">
            <v>-27771.432496575668</v>
          </cell>
          <cell r="EQ169">
            <v>72120.164657619549</v>
          </cell>
          <cell r="ER169">
            <v>53658.703787488805</v>
          </cell>
          <cell r="ES169">
            <v>71839.59846123225</v>
          </cell>
          <cell r="ET169">
            <v>135247.99312759377</v>
          </cell>
          <cell r="EU169">
            <v>95019.067766542998</v>
          </cell>
          <cell r="EV169">
            <v>72511.467818197299</v>
          </cell>
          <cell r="EW169">
            <v>89136.555779426664</v>
          </cell>
          <cell r="EX169">
            <v>77527.298235115071</v>
          </cell>
          <cell r="EY169">
            <v>79194.230280109317</v>
          </cell>
          <cell r="EZ169">
            <v>44664.059624487636</v>
          </cell>
          <cell r="FA169">
            <v>104557.68601657488</v>
          </cell>
          <cell r="FB169">
            <v>-30425.631634456891</v>
          </cell>
          <cell r="FC169">
            <v>72547.897934882247</v>
          </cell>
          <cell r="FD169">
            <v>53377.032814157807</v>
          </cell>
          <cell r="FE169">
            <v>72313.605294334091</v>
          </cell>
          <cell r="FF169">
            <v>137260.20564211768</v>
          </cell>
          <cell r="FG169">
            <v>95972.379603628709</v>
          </cell>
          <cell r="FH169">
            <v>73019.391993882688</v>
          </cell>
          <cell r="FI169">
            <v>89926.9977449336</v>
          </cell>
          <cell r="FJ169">
            <v>78054.240554599746</v>
          </cell>
          <cell r="FK169">
            <v>79764.102989417806</v>
          </cell>
          <cell r="FL169">
            <v>44277.405471807375</v>
          </cell>
          <cell r="FM169">
            <v>105941.83288749761</v>
          </cell>
          <cell r="FN169">
            <v>-33194.534413051326</v>
          </cell>
          <cell r="FO169">
            <v>72954.916512353448</v>
          </cell>
          <cell r="FP169">
            <v>53050.229014674725</v>
          </cell>
          <cell r="FQ169">
            <v>72769.729250310702</v>
          </cell>
          <cell r="FR169">
            <v>139293.42843756167</v>
          </cell>
          <cell r="FS169">
            <v>96919.171688764065</v>
          </cell>
          <cell r="FT169">
            <v>73511.56291598118</v>
          </cell>
          <cell r="FU169">
            <v>90705.924639928533</v>
          </cell>
          <cell r="FV169">
            <v>78563.435237039346</v>
          </cell>
          <cell r="FW169">
            <v>80317.840064638687</v>
          </cell>
        </row>
        <row r="170">
          <cell r="B170" t="str">
            <v>Co 182</v>
          </cell>
          <cell r="BH170">
            <v>237424.42</v>
          </cell>
          <cell r="BI170">
            <v>348377.2</v>
          </cell>
          <cell r="BJ170">
            <v>251093.81</v>
          </cell>
          <cell r="BK170">
            <v>377234.22</v>
          </cell>
          <cell r="BL170">
            <v>363972.34</v>
          </cell>
          <cell r="BM170">
            <v>525473.81000000006</v>
          </cell>
          <cell r="BN170">
            <v>670464.56000000006</v>
          </cell>
          <cell r="BO170">
            <v>536089.15704587498</v>
          </cell>
          <cell r="BP170">
            <v>500960.56028864929</v>
          </cell>
          <cell r="BQ170">
            <v>405914.24733366421</v>
          </cell>
          <cell r="BR170">
            <v>377072.14074004965</v>
          </cell>
          <cell r="BS170">
            <v>287060.27902138222</v>
          </cell>
          <cell r="BT170">
            <v>358344.65453289251</v>
          </cell>
          <cell r="BU170">
            <v>332007.50575770857</v>
          </cell>
          <cell r="BV170">
            <v>235813.59258546028</v>
          </cell>
          <cell r="BW170">
            <v>364621.02938709653</v>
          </cell>
          <cell r="BX170">
            <v>347728.79699831246</v>
          </cell>
          <cell r="BY170">
            <v>509508.8588287849</v>
          </cell>
          <cell r="BZ170">
            <v>656076.96768166951</v>
          </cell>
          <cell r="CA170">
            <v>524657.01351917419</v>
          </cell>
          <cell r="CB170">
            <v>490358.07381509582</v>
          </cell>
          <cell r="CC170">
            <v>394630.13041659875</v>
          </cell>
          <cell r="CD170">
            <v>365627.62687591778</v>
          </cell>
          <cell r="CE170">
            <v>280586.01886550779</v>
          </cell>
          <cell r="CF170">
            <v>337447.65711910371</v>
          </cell>
          <cell r="CG170">
            <v>312463.4646883813</v>
          </cell>
          <cell r="CH170">
            <v>207589.69401474204</v>
          </cell>
          <cell r="CI170">
            <v>339064.57295500976</v>
          </cell>
          <cell r="CJ170">
            <v>318353.61546058557</v>
          </cell>
          <cell r="CK170">
            <v>733203.96581030218</v>
          </cell>
          <cell r="CL170">
            <v>881317.24893463193</v>
          </cell>
          <cell r="CM170">
            <v>752509.51485128049</v>
          </cell>
          <cell r="CN170">
            <v>724284.10719824675</v>
          </cell>
          <cell r="CO170">
            <v>627769.65019178996</v>
          </cell>
          <cell r="CP170">
            <v>598515.41330790089</v>
          </cell>
          <cell r="CQ170">
            <v>519873.04772869498</v>
          </cell>
          <cell r="CR170">
            <v>599672.10421767412</v>
          </cell>
          <cell r="CS170">
            <v>574649.81851247896</v>
          </cell>
          <cell r="CT170">
            <v>466315.99150788924</v>
          </cell>
          <cell r="CU170">
            <v>601333.32864346833</v>
          </cell>
          <cell r="CV170">
            <v>578894.22142147995</v>
          </cell>
          <cell r="CW170">
            <v>743985.68142397818</v>
          </cell>
          <cell r="CX170">
            <v>895588.81988118577</v>
          </cell>
          <cell r="CY170">
            <v>765505.01510195085</v>
          </cell>
          <cell r="CZ170">
            <v>731017.18834086845</v>
          </cell>
          <cell r="DA170">
            <v>632295.81714318797</v>
          </cell>
          <cell r="DB170">
            <v>602364.24043984816</v>
          </cell>
          <cell r="DC170">
            <v>514638.99491019128</v>
          </cell>
          <cell r="DD170">
            <v>602925.49285634863</v>
          </cell>
          <cell r="DE170">
            <v>577878.63415030553</v>
          </cell>
          <cell r="DF170">
            <v>465974.9261419496</v>
          </cell>
          <cell r="DG170">
            <v>604633.16777499532</v>
          </cell>
          <cell r="DH170">
            <v>580392.29280490056</v>
          </cell>
          <cell r="DI170">
            <v>748854.32642659242</v>
          </cell>
          <cell r="DJ170">
            <v>904033.41112395574</v>
          </cell>
          <cell r="DK170">
            <v>772617.73926721257</v>
          </cell>
          <cell r="DL170">
            <v>737521.7651052993</v>
          </cell>
          <cell r="DM170">
            <v>636541.38706870913</v>
          </cell>
          <cell r="DN170">
            <v>605917.08863360318</v>
          </cell>
          <cell r="DO170">
            <v>658283.19200151681</v>
          </cell>
          <cell r="DP170">
            <v>748026.3884219554</v>
          </cell>
          <cell r="DQ170">
            <v>722968.88568357076</v>
          </cell>
          <cell r="DR170">
            <v>607381.79147862457</v>
          </cell>
          <cell r="DS170">
            <v>749782.35140495654</v>
          </cell>
          <cell r="DT170">
            <v>723663.1945404103</v>
          </cell>
          <cell r="DU170">
            <v>895565.27506010327</v>
          </cell>
          <cell r="DV170">
            <v>1054408.4336098244</v>
          </cell>
          <cell r="DW170">
            <v>921606.70611517061</v>
          </cell>
          <cell r="DX170">
            <v>885892.60939065088</v>
          </cell>
          <cell r="DY170">
            <v>782600.47686291521</v>
          </cell>
          <cell r="DZ170">
            <v>751266.82291398395</v>
          </cell>
          <cell r="EA170">
            <v>662309.33590031893</v>
          </cell>
          <cell r="EB170">
            <v>753594.39449605008</v>
          </cell>
          <cell r="EC170">
            <v>728540.98207835678</v>
          </cell>
          <cell r="ED170">
            <v>609154.04871133715</v>
          </cell>
          <cell r="EE170">
            <v>755400.92208148586</v>
          </cell>
          <cell r="EF170">
            <v>727324.50672032684</v>
          </cell>
          <cell r="EG170">
            <v>902737.92912591738</v>
          </cell>
          <cell r="EH170">
            <v>1065334.9356796583</v>
          </cell>
          <cell r="EI170">
            <v>931093.26929509442</v>
          </cell>
          <cell r="EJ170">
            <v>894751.98537044274</v>
          </cell>
          <cell r="EK170">
            <v>789094.78715197451</v>
          </cell>
          <cell r="EL170">
            <v>757034.25004297262</v>
          </cell>
          <cell r="EM170">
            <v>666024.13394560432</v>
          </cell>
          <cell r="EN170">
            <v>758936.95802227885</v>
          </cell>
          <cell r="EO170">
            <v>733903.13821406406</v>
          </cell>
          <cell r="EP170">
            <v>610595.73435183102</v>
          </cell>
          <cell r="EQ170">
            <v>760796.08238991885</v>
          </cell>
          <cell r="ER170">
            <v>730679.77669222374</v>
          </cell>
          <cell r="ES170">
            <v>915510.67940878076</v>
          </cell>
          <cell r="ET170">
            <v>1081954.7385686731</v>
          </cell>
          <cell r="EU170">
            <v>946220.38617216412</v>
          </cell>
          <cell r="EV170">
            <v>909242.69791180268</v>
          </cell>
          <cell r="EW170">
            <v>801163.23103113892</v>
          </cell>
          <cell r="EX170">
            <v>768360.36080466653</v>
          </cell>
          <cell r="EY170">
            <v>675248.41129043419</v>
          </cell>
          <cell r="EZ170">
            <v>769875.04265475785</v>
          </cell>
          <cell r="FA170">
            <v>744876.99769842485</v>
          </cell>
          <cell r="FB170">
            <v>617525.23310957127</v>
          </cell>
          <cell r="FC170">
            <v>771788.66701909038</v>
          </cell>
          <cell r="FD170">
            <v>739548.34792616079</v>
          </cell>
          <cell r="FE170">
            <v>922379.35197914112</v>
          </cell>
          <cell r="FF170">
            <v>1092764.9038399241</v>
          </cell>
          <cell r="FG170">
            <v>955486.83766277554</v>
          </cell>
          <cell r="FH170">
            <v>917863.15845828666</v>
          </cell>
          <cell r="FI170">
            <v>807303.57275573141</v>
          </cell>
          <cell r="FJ170">
            <v>773739.72806473705</v>
          </cell>
          <cell r="FK170">
            <v>678475.96577136428</v>
          </cell>
          <cell r="FL170">
            <v>774904.35770626925</v>
          </cell>
          <cell r="FM170">
            <v>749958.87304543308</v>
          </cell>
          <cell r="FN170">
            <v>618434.35444802255</v>
          </cell>
          <cell r="FO170">
            <v>776875.14688522485</v>
          </cell>
          <cell r="FP170">
            <v>742422.39198106248</v>
          </cell>
          <cell r="FQ170">
            <v>928992.22255442291</v>
          </cell>
          <cell r="FR170">
            <v>1103417.3649848911</v>
          </cell>
          <cell r="FS170">
            <v>964544.04452115903</v>
          </cell>
          <cell r="FT170">
            <v>926264.5120469688</v>
          </cell>
          <cell r="FU170">
            <v>813167.13482938241</v>
          </cell>
          <cell r="FV170">
            <v>778824.66496774368</v>
          </cell>
          <cell r="FW170">
            <v>681358.29322652263</v>
          </cell>
        </row>
        <row r="171">
          <cell r="B171" t="str">
            <v>Co 183</v>
          </cell>
          <cell r="BH171">
            <v>49868.78</v>
          </cell>
          <cell r="BI171">
            <v>46355.18000000008</v>
          </cell>
          <cell r="BJ171">
            <v>28638.75</v>
          </cell>
          <cell r="BK171">
            <v>11009.96</v>
          </cell>
          <cell r="BL171">
            <v>61461.94</v>
          </cell>
          <cell r="BM171">
            <v>55895.58</v>
          </cell>
          <cell r="BN171">
            <v>80448.789999999994</v>
          </cell>
          <cell r="BO171">
            <v>58849.763568662107</v>
          </cell>
          <cell r="BP171">
            <v>34517.655717340182</v>
          </cell>
          <cell r="BQ171">
            <v>41090.905107427039</v>
          </cell>
          <cell r="BR171">
            <v>81184.92162649415</v>
          </cell>
          <cell r="BS171">
            <v>53187.674382985628</v>
          </cell>
          <cell r="BT171">
            <v>77298.848747326731</v>
          </cell>
          <cell r="BU171">
            <v>73668.425795856776</v>
          </cell>
          <cell r="BV171">
            <v>55203.220535792934</v>
          </cell>
          <cell r="BW171">
            <v>37852.945751149033</v>
          </cell>
          <cell r="BX171">
            <v>87756.116204990889</v>
          </cell>
          <cell r="BY171">
            <v>82270.014090867073</v>
          </cell>
          <cell r="BZ171">
            <v>106916.19702005328</v>
          </cell>
          <cell r="CA171">
            <v>48461.196391395701</v>
          </cell>
          <cell r="CB171">
            <v>29787.987373906886</v>
          </cell>
          <cell r="CC171">
            <v>36469.787843789207</v>
          </cell>
          <cell r="CD171">
            <v>76885.054277408111</v>
          </cell>
          <cell r="CE171">
            <v>51037.789591436216</v>
          </cell>
          <cell r="CF171">
            <v>70156.079240796622</v>
          </cell>
          <cell r="CG171">
            <v>66409.633514006506</v>
          </cell>
          <cell r="CH171">
            <v>47177.369107855484</v>
          </cell>
          <cell r="CI171">
            <v>30118.415016139625</v>
          </cell>
          <cell r="CJ171">
            <v>79460.7885355404</v>
          </cell>
          <cell r="CK171">
            <v>74061.696560829005</v>
          </cell>
          <cell r="CL171">
            <v>98808.145743667963</v>
          </cell>
          <cell r="CM171">
            <v>40095.559607506089</v>
          </cell>
          <cell r="CN171">
            <v>106615.2202393827</v>
          </cell>
          <cell r="CO171">
            <v>113414.06923328538</v>
          </cell>
          <cell r="CP171">
            <v>154165.39973987028</v>
          </cell>
          <cell r="CQ171">
            <v>130499.64013887913</v>
          </cell>
          <cell r="CR171">
            <v>156252.50304207223</v>
          </cell>
          <cell r="CS171">
            <v>152391.41259555711</v>
          </cell>
          <cell r="CT171">
            <v>138344.60187888501</v>
          </cell>
          <cell r="CU171">
            <v>121044.85761978169</v>
          </cell>
          <cell r="CV171">
            <v>171181.38201823598</v>
          </cell>
          <cell r="CW171">
            <v>165704.53880155337</v>
          </cell>
          <cell r="CX171">
            <v>190980.35847631114</v>
          </cell>
          <cell r="CY171">
            <v>130899.27753991593</v>
          </cell>
          <cell r="CZ171">
            <v>111373.70762629242</v>
          </cell>
          <cell r="DA171">
            <v>118349.36614151148</v>
          </cell>
          <cell r="DB171">
            <v>160031.08731665515</v>
          </cell>
          <cell r="DC171">
            <v>133508.66391397861</v>
          </cell>
          <cell r="DD171">
            <v>162534.12516787671</v>
          </cell>
          <cell r="DE171">
            <v>158555.13380939694</v>
          </cell>
          <cell r="DF171">
            <v>138181.19544509333</v>
          </cell>
          <cell r="DG171">
            <v>120638.59431764536</v>
          </cell>
          <cell r="DH171">
            <v>171579.82753156638</v>
          </cell>
          <cell r="DI171">
            <v>166024.37883769907</v>
          </cell>
          <cell r="DJ171">
            <v>191841.19936298882</v>
          </cell>
          <cell r="DK171">
            <v>130365.23668490222</v>
          </cell>
          <cell r="DL171">
            <v>110368.64111443405</v>
          </cell>
          <cell r="DM171">
            <v>117525.30937979365</v>
          </cell>
          <cell r="DN171">
            <v>160159.64805469225</v>
          </cell>
          <cell r="DO171">
            <v>133065.93623312272</v>
          </cell>
          <cell r="DP171">
            <v>163091.87629271101</v>
          </cell>
          <cell r="DQ171">
            <v>158991.20411027723</v>
          </cell>
          <cell r="DR171">
            <v>236550.75353864423</v>
          </cell>
          <cell r="DS171">
            <v>218763.67717723554</v>
          </cell>
          <cell r="DT171">
            <v>270519.56079828634</v>
          </cell>
          <cell r="DU171">
            <v>264884.740449754</v>
          </cell>
          <cell r="DV171">
            <v>291254.47403934301</v>
          </cell>
          <cell r="DW171">
            <v>228355.62695383222</v>
          </cell>
          <cell r="DX171">
            <v>207876.58482429862</v>
          </cell>
          <cell r="DY171">
            <v>215219.14937823708</v>
          </cell>
          <cell r="DZ171">
            <v>258828.62538990361</v>
          </cell>
          <cell r="EA171">
            <v>231151.42679268785</v>
          </cell>
          <cell r="EB171">
            <v>262203.95472471515</v>
          </cell>
          <cell r="EC171">
            <v>257977.79745633586</v>
          </cell>
          <cell r="ED171">
            <v>238177.88385815074</v>
          </cell>
          <cell r="EE171">
            <v>220144.26721087686</v>
          </cell>
          <cell r="EF171">
            <v>272725.11725121265</v>
          </cell>
          <cell r="EG171">
            <v>267010.34230560978</v>
          </cell>
          <cell r="EH171">
            <v>293945.2846790867</v>
          </cell>
          <cell r="EI171">
            <v>229595.44354290038</v>
          </cell>
          <cell r="EJ171">
            <v>208621.29875876306</v>
          </cell>
          <cell r="EK171">
            <v>216154.95889426483</v>
          </cell>
          <cell r="EL171">
            <v>260763.11342111346</v>
          </cell>
          <cell r="EM171">
            <v>232488.4645178825</v>
          </cell>
          <cell r="EN171">
            <v>264595.4223385746</v>
          </cell>
          <cell r="EO171">
            <v>260240.25595581171</v>
          </cell>
          <cell r="EP171">
            <v>239749.45159600856</v>
          </cell>
          <cell r="EQ171">
            <v>221468.00036548823</v>
          </cell>
          <cell r="ER171">
            <v>274883.73984178045</v>
          </cell>
          <cell r="ES171">
            <v>275454.61549468507</v>
          </cell>
          <cell r="ET171">
            <v>302940.34602433117</v>
          </cell>
          <cell r="EU171">
            <v>237252.74221982481</v>
          </cell>
          <cell r="EV171">
            <v>214897.27535852679</v>
          </cell>
          <cell r="EW171">
            <v>223500.70404106088</v>
          </cell>
          <cell r="EX171">
            <v>269130.99568373273</v>
          </cell>
          <cell r="EY171">
            <v>240246.59409143735</v>
          </cell>
          <cell r="EZ171">
            <v>273435.69332508196</v>
          </cell>
          <cell r="FA171">
            <v>268947.36835955328</v>
          </cell>
          <cell r="FB171">
            <v>247743.46636928112</v>
          </cell>
          <cell r="FC171">
            <v>229212.32901977201</v>
          </cell>
          <cell r="FD171">
            <v>283473.24637257546</v>
          </cell>
          <cell r="FE171">
            <v>277672.73233621777</v>
          </cell>
          <cell r="FF171">
            <v>305747.77214079193</v>
          </cell>
          <cell r="FG171">
            <v>238554.69394620328</v>
          </cell>
          <cell r="FH171">
            <v>215652.73869122402</v>
          </cell>
          <cell r="FI171">
            <v>224483.93488674273</v>
          </cell>
          <cell r="FJ171">
            <v>271160.55631585332</v>
          </cell>
          <cell r="FK171">
            <v>241652.3436993254</v>
          </cell>
          <cell r="FL171">
            <v>275953.10781369056</v>
          </cell>
          <cell r="FM171">
            <v>271327.69478420354</v>
          </cell>
          <cell r="FN171">
            <v>249387.04788267607</v>
          </cell>
          <cell r="FO171">
            <v>230604.8878160537</v>
          </cell>
          <cell r="FP171">
            <v>285721.09816078324</v>
          </cell>
          <cell r="FQ171">
            <v>279841.01628763828</v>
          </cell>
          <cell r="FR171">
            <v>308518.64263438148</v>
          </cell>
          <cell r="FS171">
            <v>239789.67503590975</v>
          </cell>
          <cell r="FT171">
            <v>216327.1259157625</v>
          </cell>
          <cell r="FU171">
            <v>225392.59066276369</v>
          </cell>
          <cell r="FV171">
            <v>273140.3901353465</v>
          </cell>
          <cell r="FW171">
            <v>242995.11515079142</v>
          </cell>
        </row>
        <row r="172">
          <cell r="B172" t="str">
            <v>Co 201</v>
          </cell>
          <cell r="BH172">
            <v>127885.06299999998</v>
          </cell>
          <cell r="BI172">
            <v>101566.87689999999</v>
          </cell>
          <cell r="BJ172">
            <v>168104.66159999999</v>
          </cell>
          <cell r="BK172">
            <v>131063.81570000001</v>
          </cell>
          <cell r="BL172">
            <v>151826.4939</v>
          </cell>
          <cell r="BM172">
            <v>166724.86319999993</v>
          </cell>
          <cell r="BN172">
            <v>171240.36419999998</v>
          </cell>
          <cell r="BO172">
            <v>99309.430605270172</v>
          </cell>
          <cell r="BP172">
            <v>114970.80615084684</v>
          </cell>
          <cell r="BQ172">
            <v>155262.60044383412</v>
          </cell>
          <cell r="BR172">
            <v>98633.972620291664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</row>
        <row r="173">
          <cell r="B173" t="str">
            <v>Co 202</v>
          </cell>
          <cell r="BH173">
            <v>12366.21</v>
          </cell>
          <cell r="BI173">
            <v>5583.26</v>
          </cell>
          <cell r="BJ173">
            <v>8202.08</v>
          </cell>
          <cell r="BK173">
            <v>30196.09</v>
          </cell>
          <cell r="BL173">
            <v>32949.449999999997</v>
          </cell>
          <cell r="BM173">
            <v>45496.639999999999</v>
          </cell>
          <cell r="BN173">
            <v>68205.23</v>
          </cell>
          <cell r="BO173">
            <v>6348.9437810593263</v>
          </cell>
          <cell r="BP173">
            <v>1900.4490803708013</v>
          </cell>
          <cell r="BQ173">
            <v>8587.1266968159453</v>
          </cell>
          <cell r="BR173">
            <v>7685.5417067159578</v>
          </cell>
          <cell r="BS173">
            <v>2690.9041079601557</v>
          </cell>
          <cell r="BT173">
            <v>10879.451581831094</v>
          </cell>
          <cell r="BU173">
            <v>4056.8092705782346</v>
          </cell>
          <cell r="BV173">
            <v>7937.1682113085008</v>
          </cell>
          <cell r="BW173">
            <v>29865.369589722599</v>
          </cell>
          <cell r="BX173">
            <v>33069.024317742536</v>
          </cell>
          <cell r="BY173">
            <v>44758.173412604665</v>
          </cell>
          <cell r="BZ173">
            <v>67698.166784642846</v>
          </cell>
          <cell r="CA173">
            <v>5968.409693701662</v>
          </cell>
          <cell r="CB173">
            <v>1568.7483249452725</v>
          </cell>
          <cell r="CC173">
            <v>8340.5058642615077</v>
          </cell>
          <cell r="CD173">
            <v>7477.5878087456804</v>
          </cell>
          <cell r="CE173">
            <v>2409.018579576652</v>
          </cell>
          <cell r="CF173">
            <v>11994.111447869313</v>
          </cell>
          <cell r="CG173">
            <v>5130.4058201370226</v>
          </cell>
          <cell r="CH173">
            <v>7532.9538888441166</v>
          </cell>
          <cell r="CI173">
            <v>29393.442817506129</v>
          </cell>
          <cell r="CJ173">
            <v>32656.950518050282</v>
          </cell>
          <cell r="CK173">
            <v>43865.591456372131</v>
          </cell>
          <cell r="CL173">
            <v>67044.617892860057</v>
          </cell>
          <cell r="CM173">
            <v>5441.5492513409154</v>
          </cell>
          <cell r="CN173">
            <v>1083.6070325812689</v>
          </cell>
          <cell r="CO173">
            <v>7942.3105272583325</v>
          </cell>
          <cell r="CP173">
            <v>7120.3560214099271</v>
          </cell>
          <cell r="CQ173">
            <v>1974.1719950586521</v>
          </cell>
          <cell r="CR173">
            <v>12192.764037050241</v>
          </cell>
          <cell r="CS173">
            <v>5178.0209801880883</v>
          </cell>
          <cell r="CT173">
            <v>7541.199358251095</v>
          </cell>
          <cell r="CU173">
            <v>29815.415232866999</v>
          </cell>
          <cell r="CV173">
            <v>33165.077421460657</v>
          </cell>
          <cell r="CW173">
            <v>44432.596647839586</v>
          </cell>
          <cell r="CX173">
            <v>68157.602349889887</v>
          </cell>
          <cell r="CY173">
            <v>5361.8211590171632</v>
          </cell>
          <cell r="CZ173">
            <v>930.55001477137557</v>
          </cell>
          <cell r="DA173">
            <v>7956.9735974003324</v>
          </cell>
          <cell r="DB173">
            <v>7132.4630518689482</v>
          </cell>
          <cell r="DC173">
            <v>1734.8719421707247</v>
          </cell>
          <cell r="DD173">
            <v>12350.82139195705</v>
          </cell>
          <cell r="DE173">
            <v>5181.3497871868603</v>
          </cell>
          <cell r="DF173">
            <v>7545.2915440006327</v>
          </cell>
          <cell r="DG173">
            <v>30241.289504511256</v>
          </cell>
          <cell r="DH173">
            <v>33679.199254845327</v>
          </cell>
          <cell r="DI173">
            <v>45002.071516736112</v>
          </cell>
          <cell r="DJ173">
            <v>69286.194222053135</v>
          </cell>
          <cell r="DK173">
            <v>5275.2336516354917</v>
          </cell>
          <cell r="DL173">
            <v>770.11866974724398</v>
          </cell>
          <cell r="DM173">
            <v>7967.995826049033</v>
          </cell>
          <cell r="DN173">
            <v>7141.3014566354395</v>
          </cell>
          <cell r="DO173">
            <v>1576.8635919413391</v>
          </cell>
          <cell r="DP173">
            <v>12509.648944662356</v>
          </cell>
          <cell r="DQ173">
            <v>5181.9234269311928</v>
          </cell>
          <cell r="DR173">
            <v>7545.4976981923683</v>
          </cell>
          <cell r="DS173">
            <v>30670.750750147512</v>
          </cell>
          <cell r="DT173">
            <v>34199.312378584771</v>
          </cell>
          <cell r="DU173">
            <v>45573.539687492208</v>
          </cell>
          <cell r="DV173">
            <v>70430.501638598042</v>
          </cell>
          <cell r="DW173">
            <v>5181.4873260412824</v>
          </cell>
          <cell r="DX173">
            <v>601.49213003788464</v>
          </cell>
          <cell r="DY173">
            <v>7975.181196110243</v>
          </cell>
          <cell r="DZ173">
            <v>7146.6852469607729</v>
          </cell>
          <cell r="EA173">
            <v>1410.2955397552796</v>
          </cell>
          <cell r="EB173">
            <v>12669.189547348231</v>
          </cell>
          <cell r="EC173">
            <v>5179.5952503482786</v>
          </cell>
          <cell r="ED173">
            <v>7541.3663569843811</v>
          </cell>
          <cell r="EE173">
            <v>31103.723459762066</v>
          </cell>
          <cell r="EF173">
            <v>34725.404488778855</v>
          </cell>
          <cell r="EG173">
            <v>46146.762498455391</v>
          </cell>
          <cell r="EH173">
            <v>71590.632607215302</v>
          </cell>
          <cell r="EI173">
            <v>5080.2679126195471</v>
          </cell>
          <cell r="EJ173">
            <v>424.3497142193919</v>
          </cell>
          <cell r="EK173">
            <v>7978.330879124378</v>
          </cell>
          <cell r="EL173">
            <v>7148.436553255231</v>
          </cell>
          <cell r="EM173">
            <v>1234.8316538923355</v>
          </cell>
          <cell r="EN173">
            <v>12829.378806856872</v>
          </cell>
          <cell r="EO173">
            <v>5174.2222695653327</v>
          </cell>
          <cell r="EP173">
            <v>7532.6797842351552</v>
          </cell>
          <cell r="EQ173">
            <v>31540.118024874209</v>
          </cell>
          <cell r="ER173">
            <v>35257.456085401835</v>
          </cell>
          <cell r="ES173">
            <v>46721.476298731643</v>
          </cell>
          <cell r="ET173">
            <v>72766.687952131848</v>
          </cell>
          <cell r="EU173">
            <v>4971.2588207718327</v>
          </cell>
          <cell r="EV173">
            <v>238.80897571347668</v>
          </cell>
          <cell r="EW173">
            <v>7977.2240097126632</v>
          </cell>
          <cell r="EX173">
            <v>7146.365970041199</v>
          </cell>
          <cell r="EY173">
            <v>1050.5656298358081</v>
          </cell>
          <cell r="EZ173">
            <v>12990.151318318864</v>
          </cell>
          <cell r="FA173">
            <v>5165.648187378858</v>
          </cell>
          <cell r="FB173">
            <v>7519.4145183041364</v>
          </cell>
          <cell r="FC173">
            <v>31979.844192736578</v>
          </cell>
          <cell r="FD173">
            <v>35795.452952729276</v>
          </cell>
          <cell r="FE173">
            <v>47297.621324201602</v>
          </cell>
          <cell r="FF173">
            <v>73958.769851132092</v>
          </cell>
          <cell r="FG173">
            <v>4854.1237703955921</v>
          </cell>
          <cell r="FH173">
            <v>43.636822914450022</v>
          </cell>
          <cell r="FI173">
            <v>7972.0716810914364</v>
          </cell>
          <cell r="FJ173">
            <v>7140.2667587826691</v>
          </cell>
          <cell r="FK173">
            <v>856.23374572701869</v>
          </cell>
          <cell r="FL173">
            <v>13151.640099814465</v>
          </cell>
          <cell r="FM173">
            <v>5153.7133985768196</v>
          </cell>
          <cell r="FN173">
            <v>7500.9153875579577</v>
          </cell>
          <cell r="FO173">
            <v>32423.007657962422</v>
          </cell>
          <cell r="FP173">
            <v>36339.368527786544</v>
          </cell>
          <cell r="FQ173">
            <v>47874.488546113906</v>
          </cell>
          <cell r="FR173">
            <v>75167.163885060829</v>
          </cell>
          <cell r="FS173">
            <v>4728.9311569014171</v>
          </cell>
          <cell r="FT173">
            <v>-161.07992071790432</v>
          </cell>
          <cell r="FU173">
            <v>7961.7831600067257</v>
          </cell>
          <cell r="FV173">
            <v>7130.3552840492794</v>
          </cell>
          <cell r="FW173">
            <v>651.92883045176859</v>
          </cell>
        </row>
        <row r="174">
          <cell r="B174" t="str">
            <v>Co 187</v>
          </cell>
          <cell r="BH174">
            <v>50259.46</v>
          </cell>
          <cell r="BI174">
            <v>55219.26</v>
          </cell>
          <cell r="BJ174">
            <v>44445.98</v>
          </cell>
          <cell r="BK174">
            <v>59318.29</v>
          </cell>
          <cell r="BL174">
            <v>81192.289999999994</v>
          </cell>
          <cell r="BM174">
            <v>57850.97</v>
          </cell>
          <cell r="BN174">
            <v>69309.179999999993</v>
          </cell>
          <cell r="BO174">
            <v>73163.994670448301</v>
          </cell>
          <cell r="BP174">
            <v>64738.135468375083</v>
          </cell>
          <cell r="BQ174">
            <v>41166.879248187382</v>
          </cell>
          <cell r="BR174">
            <v>66838.523232696665</v>
          </cell>
          <cell r="BS174">
            <v>56111.762938921602</v>
          </cell>
          <cell r="BT174">
            <v>46414.422264322347</v>
          </cell>
          <cell r="BU174">
            <v>53445.966521473718</v>
          </cell>
          <cell r="BV174">
            <v>42378.80518898186</v>
          </cell>
          <cell r="BW174">
            <v>57696.111884656319</v>
          </cell>
          <cell r="BX174">
            <v>79869.846313424161</v>
          </cell>
          <cell r="BY174">
            <v>55647.488927854356</v>
          </cell>
          <cell r="BZ174">
            <v>67445.493636640851</v>
          </cell>
          <cell r="CA174">
            <v>73537.505276179087</v>
          </cell>
          <cell r="CB174">
            <v>65177.764602374649</v>
          </cell>
          <cell r="CC174">
            <v>41060.434830794038</v>
          </cell>
          <cell r="CD174">
            <v>67475.254030237702</v>
          </cell>
          <cell r="CE174">
            <v>57335.896646160225</v>
          </cell>
          <cell r="CF174">
            <v>45816.806168737879</v>
          </cell>
          <cell r="CG174">
            <v>50816.535446822498</v>
          </cell>
          <cell r="CH174">
            <v>54025.310243682601</v>
          </cell>
          <cell r="CI174">
            <v>69801.953334961581</v>
          </cell>
          <cell r="CJ174">
            <v>92285.861517867423</v>
          </cell>
          <cell r="CK174">
            <v>69657.000004800197</v>
          </cell>
          <cell r="CL174">
            <v>81805.696922619871</v>
          </cell>
          <cell r="CM174">
            <v>88091.006179692355</v>
          </cell>
          <cell r="CN174">
            <v>79747.69331336116</v>
          </cell>
          <cell r="CO174">
            <v>55069.079957076639</v>
          </cell>
          <cell r="CP174">
            <v>82251.471111708757</v>
          </cell>
          <cell r="CQ174">
            <v>72709.371269161682</v>
          </cell>
          <cell r="CR174">
            <v>63238.671870571867</v>
          </cell>
          <cell r="CS174">
            <v>68335.276034304203</v>
          </cell>
          <cell r="CT174">
            <v>56547.970293947306</v>
          </cell>
          <cell r="CU174">
            <v>72797.880687791549</v>
          </cell>
          <cell r="CV174">
            <v>95837.913159394651</v>
          </cell>
          <cell r="CW174">
            <v>69970.032845125985</v>
          </cell>
          <cell r="CX174">
            <v>82482.462453816348</v>
          </cell>
          <cell r="CY174">
            <v>88934.902088048388</v>
          </cell>
          <cell r="CZ174">
            <v>80430.421260208735</v>
          </cell>
          <cell r="DA174">
            <v>55065.559095984834</v>
          </cell>
          <cell r="DB174">
            <v>83054.989565567026</v>
          </cell>
          <cell r="DC174">
            <v>72787.994463832511</v>
          </cell>
          <cell r="DD174">
            <v>63550.798134576515</v>
          </cell>
          <cell r="DE174">
            <v>68746.121003891545</v>
          </cell>
          <cell r="DF174">
            <v>56615.515732550251</v>
          </cell>
          <cell r="DG174">
            <v>73352.889629211379</v>
          </cell>
          <cell r="DH174">
            <v>96963.356056028846</v>
          </cell>
          <cell r="DI174">
            <v>70258.577305757964</v>
          </cell>
          <cell r="DJ174">
            <v>83145.384609571585</v>
          </cell>
          <cell r="DK174">
            <v>89771.10549893268</v>
          </cell>
          <cell r="DL174">
            <v>87028.746669625136</v>
          </cell>
          <cell r="DM174">
            <v>60958.124413068756</v>
          </cell>
          <cell r="DN174">
            <v>89778.673633134706</v>
          </cell>
          <cell r="DO174">
            <v>79325.878487067574</v>
          </cell>
          <cell r="DP174">
            <v>69768.312254262448</v>
          </cell>
          <cell r="DQ174">
            <v>75064.24306836813</v>
          </cell>
          <cell r="DR174">
            <v>62580.247938836445</v>
          </cell>
          <cell r="DS174">
            <v>79819.689953047302</v>
          </cell>
          <cell r="DT174">
            <v>104015.29636837443</v>
          </cell>
          <cell r="DU174">
            <v>76447.018962586269</v>
          </cell>
          <cell r="DV174">
            <v>89719.643394108425</v>
          </cell>
          <cell r="DW174">
            <v>96524.966775662382</v>
          </cell>
          <cell r="DX174">
            <v>87807.456685930854</v>
          </cell>
          <cell r="DY174">
            <v>61011.009973731489</v>
          </cell>
          <cell r="DZ174">
            <v>90687.415831480917</v>
          </cell>
          <cell r="EA174">
            <v>80045.687747111137</v>
          </cell>
          <cell r="EB174">
            <v>70155.788846299576</v>
          </cell>
          <cell r="EC174">
            <v>75554.215252741444</v>
          </cell>
          <cell r="ED174">
            <v>62706.447857749226</v>
          </cell>
          <cell r="EE174">
            <v>80463.040084481865</v>
          </cell>
          <cell r="EF174">
            <v>105258.86097306767</v>
          </cell>
          <cell r="EG174">
            <v>76800.160243975988</v>
          </cell>
          <cell r="EH174">
            <v>90469.689071563102</v>
          </cell>
          <cell r="EI174">
            <v>97460.825921254989</v>
          </cell>
          <cell r="EJ174">
            <v>88575.176734638109</v>
          </cell>
          <cell r="EK174">
            <v>61032.304362979587</v>
          </cell>
          <cell r="EL174">
            <v>91590.047621943406</v>
          </cell>
          <cell r="EM174">
            <v>80756.190626085139</v>
          </cell>
          <cell r="EN174">
            <v>70522.06537144036</v>
          </cell>
          <cell r="EO174">
            <v>76024.953018728076</v>
          </cell>
          <cell r="EP174">
            <v>65302.704457956715</v>
          </cell>
          <cell r="EQ174">
            <v>83591.940749206362</v>
          </cell>
          <cell r="ER174">
            <v>109003.46023626604</v>
          </cell>
          <cell r="ES174">
            <v>79625.9139531002</v>
          </cell>
          <cell r="ET174">
            <v>93704.68195426678</v>
          </cell>
          <cell r="EU174">
            <v>99450.401816155296</v>
          </cell>
          <cell r="EV174">
            <v>90393.431182473607</v>
          </cell>
          <cell r="EW174">
            <v>62082.840780388127</v>
          </cell>
          <cell r="EX174">
            <v>93548.224074766375</v>
          </cell>
          <cell r="EY174">
            <v>82519.463143910179</v>
          </cell>
          <cell r="EZ174">
            <v>73365.602542145891</v>
          </cell>
          <cell r="FA174">
            <v>78974.934146488056</v>
          </cell>
          <cell r="FB174">
            <v>65442.195247325493</v>
          </cell>
          <cell r="FC174">
            <v>84280.245816749506</v>
          </cell>
          <cell r="FD174">
            <v>110323.39286408084</v>
          </cell>
          <cell r="FE174">
            <v>79998.377882882589</v>
          </cell>
          <cell r="FF174">
            <v>94498.20128663168</v>
          </cell>
          <cell r="FG174">
            <v>100400.28484025518</v>
          </cell>
          <cell r="FH174">
            <v>91168.783623486423</v>
          </cell>
          <cell r="FI174">
            <v>62068.569247231324</v>
          </cell>
          <cell r="FJ174">
            <v>94468.604322548024</v>
          </cell>
          <cell r="FK174">
            <v>83241.207200321573</v>
          </cell>
          <cell r="FL174">
            <v>73760.246517548352</v>
          </cell>
          <cell r="FM174">
            <v>79478.022439004941</v>
          </cell>
          <cell r="FN174">
            <v>65550.686351041673</v>
          </cell>
          <cell r="FO174">
            <v>84953.840169922478</v>
          </cell>
          <cell r="FP174">
            <v>111644.92719791536</v>
          </cell>
          <cell r="FQ174">
            <v>80342.659639096921</v>
          </cell>
          <cell r="FR174">
            <v>95276.585120246993</v>
          </cell>
          <cell r="FS174">
            <v>101340.10947896118</v>
          </cell>
          <cell r="FT174">
            <v>91930.739898169268</v>
          </cell>
          <cell r="FU174">
            <v>62018.898588928772</v>
          </cell>
          <cell r="FV174">
            <v>95381.416950149593</v>
          </cell>
          <cell r="FW174">
            <v>83951.702137617001</v>
          </cell>
        </row>
        <row r="175">
          <cell r="B175" t="str">
            <v>Co 188</v>
          </cell>
          <cell r="BH175">
            <v>40946.14</v>
          </cell>
          <cell r="BI175">
            <v>32341.01</v>
          </cell>
          <cell r="BJ175">
            <v>14015.02</v>
          </cell>
          <cell r="BK175">
            <v>59291.92</v>
          </cell>
          <cell r="BL175">
            <v>40305.730000000003</v>
          </cell>
          <cell r="BM175">
            <v>12247.8</v>
          </cell>
          <cell r="BN175">
            <v>107784.64</v>
          </cell>
          <cell r="BO175">
            <v>49457.657918958357</v>
          </cell>
          <cell r="BP175">
            <v>28425.962541479137</v>
          </cell>
          <cell r="BQ175">
            <v>36279.824328935945</v>
          </cell>
          <cell r="BR175">
            <v>36531.097687800357</v>
          </cell>
          <cell r="BS175">
            <v>32467.459995001627</v>
          </cell>
          <cell r="BT175">
            <v>39875.895155310216</v>
          </cell>
          <cell r="BU175">
            <v>31410.338543748658</v>
          </cell>
          <cell r="BV175">
            <v>12525.386034302632</v>
          </cell>
          <cell r="BW175">
            <v>58541.654942450921</v>
          </cell>
          <cell r="BX175">
            <v>39213.427700967921</v>
          </cell>
          <cell r="BY175">
            <v>10583.600122415402</v>
          </cell>
          <cell r="BZ175">
            <v>106823.39897358985</v>
          </cell>
          <cell r="CA175">
            <v>48180.826177704846</v>
          </cell>
          <cell r="CB175">
            <v>27077.195007507864</v>
          </cell>
          <cell r="CC175">
            <v>35204.432579495435</v>
          </cell>
          <cell r="CD175">
            <v>35373.849532483393</v>
          </cell>
          <cell r="CE175">
            <v>31888.787537488475</v>
          </cell>
          <cell r="CF175">
            <v>39479.517405864455</v>
          </cell>
          <cell r="CG175">
            <v>31158.868602824754</v>
          </cell>
          <cell r="CH175">
            <v>28010.134330374669</v>
          </cell>
          <cell r="CI175">
            <v>74789.392908532842</v>
          </cell>
          <cell r="CJ175">
            <v>55110.006626557035</v>
          </cell>
          <cell r="CK175">
            <v>25892.292495864094</v>
          </cell>
          <cell r="CL175">
            <v>122857.28541927313</v>
          </cell>
          <cell r="CM175">
            <v>63859.029838517847</v>
          </cell>
          <cell r="CN175">
            <v>42624.836289236919</v>
          </cell>
          <cell r="CO175">
            <v>51035.055261143963</v>
          </cell>
          <cell r="CP175">
            <v>51121.924217606662</v>
          </cell>
          <cell r="CQ175">
            <v>48223.537157042039</v>
          </cell>
          <cell r="CR175">
            <v>53687.729102098325</v>
          </cell>
          <cell r="CS175">
            <v>45250.455125124397</v>
          </cell>
          <cell r="CT175">
            <v>27707.773395667013</v>
          </cell>
          <cell r="CU175">
            <v>75684.28031115263</v>
          </cell>
          <cell r="CV175">
            <v>55490.789001456433</v>
          </cell>
          <cell r="CW175">
            <v>25487.148034609403</v>
          </cell>
          <cell r="CX175">
            <v>124640.4543632844</v>
          </cell>
          <cell r="CY175">
            <v>64312.202102115305</v>
          </cell>
          <cell r="CZ175">
            <v>42609.067432984331</v>
          </cell>
          <cell r="DA175">
            <v>51284.689445805678</v>
          </cell>
          <cell r="DB175">
            <v>51344.804562586636</v>
          </cell>
          <cell r="DC175">
            <v>47776.826763867764</v>
          </cell>
          <cell r="DD175">
            <v>54001.261448187099</v>
          </cell>
          <cell r="DE175">
            <v>45446.752915739227</v>
          </cell>
          <cell r="DF175">
            <v>27374.765247494041</v>
          </cell>
          <cell r="DG175">
            <v>76580.569593990571</v>
          </cell>
          <cell r="DH175">
            <v>55859.296702884778</v>
          </cell>
          <cell r="DI175">
            <v>25047.492840476378</v>
          </cell>
          <cell r="DJ175">
            <v>126440.57960916794</v>
          </cell>
          <cell r="DK175">
            <v>64753.456377248949</v>
          </cell>
          <cell r="DL175">
            <v>55561.304980254296</v>
          </cell>
          <cell r="DM175">
            <v>64511.02865351559</v>
          </cell>
          <cell r="DN175">
            <v>64542.562517766652</v>
          </cell>
          <cell r="DO175">
            <v>60900.472248659207</v>
          </cell>
          <cell r="DP175">
            <v>67291.398760242941</v>
          </cell>
          <cell r="DQ175">
            <v>58618.619727984944</v>
          </cell>
          <cell r="DR175">
            <v>40001.638201892332</v>
          </cell>
          <cell r="DS175">
            <v>90469.39824386804</v>
          </cell>
          <cell r="DT175">
            <v>69205.832851855725</v>
          </cell>
          <cell r="DU175">
            <v>37563.675658624488</v>
          </cell>
          <cell r="DV175">
            <v>141248.8009438279</v>
          </cell>
          <cell r="DW175">
            <v>78172.463932834813</v>
          </cell>
          <cell r="DX175">
            <v>55757.799413558401</v>
          </cell>
          <cell r="DY175">
            <v>64989.142843389345</v>
          </cell>
          <cell r="DZ175">
            <v>64991.588307550192</v>
          </cell>
          <cell r="EA175">
            <v>61272.835360270838</v>
          </cell>
          <cell r="EB175">
            <v>67833.701564819828</v>
          </cell>
          <cell r="EC175">
            <v>59041.626254040762</v>
          </cell>
          <cell r="ED175">
            <v>39863.471079040261</v>
          </cell>
          <cell r="EE175">
            <v>91626.784128974366</v>
          </cell>
          <cell r="EF175">
            <v>69806.227003132735</v>
          </cell>
          <cell r="EG175">
            <v>37310.699065452747</v>
          </cell>
          <cell r="EH175">
            <v>143341.60987912028</v>
          </cell>
          <cell r="EI175">
            <v>78845.658089530159</v>
          </cell>
          <cell r="EJ175">
            <v>55933.298597099303</v>
          </cell>
          <cell r="EK175">
            <v>65455.982751129282</v>
          </cell>
          <cell r="EL175">
            <v>65426.887683936715</v>
          </cell>
          <cell r="EM175">
            <v>61630.753798243022</v>
          </cell>
          <cell r="EN175">
            <v>68363.926056088821</v>
          </cell>
          <cell r="EO175">
            <v>59452.260106131085</v>
          </cell>
          <cell r="EP175">
            <v>42505.326836760942</v>
          </cell>
          <cell r="EQ175">
            <v>95598.878250851601</v>
          </cell>
          <cell r="ER175">
            <v>73206.228243826627</v>
          </cell>
          <cell r="ES175">
            <v>39842.22972760351</v>
          </cell>
          <cell r="ET175">
            <v>148267.09290968132</v>
          </cell>
          <cell r="EU175">
            <v>82318.928314027246</v>
          </cell>
          <cell r="EV175">
            <v>58898.365856289165</v>
          </cell>
          <cell r="EW175">
            <v>68720.875881667482</v>
          </cell>
          <cell r="EX175">
            <v>68659.197306910311</v>
          </cell>
          <cell r="EY175">
            <v>64783.566989629719</v>
          </cell>
          <cell r="EZ175">
            <v>73881.5403835162</v>
          </cell>
          <cell r="FA175">
            <v>64849.144040429412</v>
          </cell>
          <cell r="FB175">
            <v>42391.003732502286</v>
          </cell>
          <cell r="FC175">
            <v>96850.006239729119</v>
          </cell>
          <cell r="FD175">
            <v>73869.57157643768</v>
          </cell>
          <cell r="FE175">
            <v>39604.643013790395</v>
          </cell>
          <cell r="FF175">
            <v>150486.58321938221</v>
          </cell>
          <cell r="FG175">
            <v>83054.386440069939</v>
          </cell>
          <cell r="FH175">
            <v>59113.508929802862</v>
          </cell>
          <cell r="FI175">
            <v>69245.073079300244</v>
          </cell>
          <cell r="FJ175">
            <v>69149.159647427878</v>
          </cell>
          <cell r="FK175">
            <v>65192.320219094196</v>
          </cell>
          <cell r="FL175">
            <v>74535.143002092955</v>
          </cell>
          <cell r="FM175">
            <v>65381.526723129573</v>
          </cell>
          <cell r="FN175">
            <v>42246.549120628493</v>
          </cell>
          <cell r="FO175">
            <v>98107.466169222942</v>
          </cell>
          <cell r="FP175">
            <v>74523.686685556459</v>
          </cell>
          <cell r="FQ175">
            <v>39332.341669390255</v>
          </cell>
          <cell r="FR175">
            <v>152729.18589735392</v>
          </cell>
          <cell r="FS175">
            <v>83779.978030136452</v>
          </cell>
          <cell r="FT175">
            <v>59306.77185154974</v>
          </cell>
          <cell r="FU175">
            <v>69756.617415980596</v>
          </cell>
          <cell r="FV175">
            <v>69625.185516687518</v>
          </cell>
          <cell r="FW175">
            <v>65585.452700146736</v>
          </cell>
        </row>
        <row r="176">
          <cell r="B176" t="str">
            <v>Co 250</v>
          </cell>
          <cell r="BH176">
            <v>73248.05</v>
          </cell>
          <cell r="BI176">
            <v>67614.759999999995</v>
          </cell>
          <cell r="BJ176">
            <v>66501.45</v>
          </cell>
          <cell r="BK176">
            <v>39878.01</v>
          </cell>
          <cell r="BL176">
            <v>79446.73</v>
          </cell>
          <cell r="BM176">
            <v>73343.58</v>
          </cell>
          <cell r="BN176">
            <v>56504.04</v>
          </cell>
          <cell r="BO176">
            <v>65108.515706870618</v>
          </cell>
          <cell r="BP176">
            <v>70142.268462193853</v>
          </cell>
          <cell r="BQ176">
            <v>67325.474854628992</v>
          </cell>
          <cell r="BR176">
            <v>67953.528998192618</v>
          </cell>
          <cell r="BS176">
            <v>63458.623269753385</v>
          </cell>
          <cell r="BT176">
            <v>71172.894069479007</v>
          </cell>
          <cell r="BU176">
            <v>65367.668007143904</v>
          </cell>
          <cell r="BV176">
            <v>64477.009177629938</v>
          </cell>
          <cell r="BW176">
            <v>37098.663246599899</v>
          </cell>
          <cell r="BX176">
            <v>77631.706047472253</v>
          </cell>
          <cell r="BY176">
            <v>71389.81043860942</v>
          </cell>
          <cell r="BZ176">
            <v>54040.816369524255</v>
          </cell>
          <cell r="CA176">
            <v>64967.372662117894</v>
          </cell>
          <cell r="CB176">
            <v>70140.304909253318</v>
          </cell>
          <cell r="CC176">
            <v>67232.412351909239</v>
          </cell>
          <cell r="CD176">
            <v>67894.41719580481</v>
          </cell>
          <cell r="CE176">
            <v>63872.930528184574</v>
          </cell>
          <cell r="CF176">
            <v>45513.688625945957</v>
          </cell>
          <cell r="CG176">
            <v>42368.599474859162</v>
          </cell>
          <cell r="CH176">
            <v>39141.698379336085</v>
          </cell>
          <cell r="CI176">
            <v>11842.865053331625</v>
          </cell>
          <cell r="CJ176">
            <v>51773.18830268392</v>
          </cell>
          <cell r="CK176">
            <v>45184.661424808684</v>
          </cell>
          <cell r="CL176">
            <v>26117.937964360681</v>
          </cell>
          <cell r="CM176">
            <v>35334.161184974117</v>
          </cell>
          <cell r="CN176">
            <v>41447.535081529306</v>
          </cell>
          <cell r="CO176">
            <v>37592.159091122463</v>
          </cell>
          <cell r="CP176">
            <v>39146.016851554639</v>
          </cell>
          <cell r="CQ176">
            <v>34747.166610186818</v>
          </cell>
          <cell r="CR176">
            <v>45396.59374951775</v>
          </cell>
          <cell r="CS176">
            <v>42130.933335978829</v>
          </cell>
          <cell r="CT176">
            <v>38918.924505130301</v>
          </cell>
          <cell r="CU176">
            <v>11733.450177447303</v>
          </cell>
          <cell r="CV176">
            <v>52796.346261946135</v>
          </cell>
          <cell r="CW176">
            <v>46017.058284306739</v>
          </cell>
          <cell r="CX176">
            <v>26385.639735110803</v>
          </cell>
          <cell r="CY176">
            <v>35846.960880618746</v>
          </cell>
          <cell r="CZ176">
            <v>42111.985899397056</v>
          </cell>
          <cell r="DA176">
            <v>38147.302496408098</v>
          </cell>
          <cell r="DB176">
            <v>39745.231070979644</v>
          </cell>
          <cell r="DC176">
            <v>34599.6355098473</v>
          </cell>
          <cell r="DD176">
            <v>46173.980050470433</v>
          </cell>
          <cell r="DE176">
            <v>42783.60581847532</v>
          </cell>
          <cell r="DF176">
            <v>39588.668112392057</v>
          </cell>
          <cell r="DG176">
            <v>10659.126116542408</v>
          </cell>
          <cell r="DH176">
            <v>52887.257635728631</v>
          </cell>
          <cell r="DI176">
            <v>45911.382238087885</v>
          </cell>
          <cell r="DJ176">
            <v>75732.785361607122</v>
          </cell>
          <cell r="DK176">
            <v>85447.117453629573</v>
          </cell>
          <cell r="DL176">
            <v>91867.712099631084</v>
          </cell>
          <cell r="DM176">
            <v>87791.579404106815</v>
          </cell>
          <cell r="DN176">
            <v>89433.877138375596</v>
          </cell>
          <cell r="DO176">
            <v>84141.698011398199</v>
          </cell>
          <cell r="DP176">
            <v>96044.459227289204</v>
          </cell>
          <cell r="DQ176">
            <v>92525.331555729557</v>
          </cell>
          <cell r="DR176">
            <v>89350.496908639063</v>
          </cell>
          <cell r="DS176">
            <v>60543.585699828836</v>
          </cell>
          <cell r="DT176">
            <v>103970.58576807198</v>
          </cell>
          <cell r="DU176">
            <v>96792.329363348894</v>
          </cell>
          <cell r="DV176">
            <v>76931.849465824402</v>
          </cell>
          <cell r="DW176">
            <v>86907.854755636348</v>
          </cell>
          <cell r="DX176">
            <v>93488.023334859361</v>
          </cell>
          <cell r="DY176">
            <v>89296.733850142278</v>
          </cell>
          <cell r="DZ176">
            <v>90985.15263764144</v>
          </cell>
          <cell r="EA176">
            <v>85541.628137963184</v>
          </cell>
          <cell r="EB176">
            <v>97781.157895595315</v>
          </cell>
          <cell r="EC176">
            <v>94128.603103704605</v>
          </cell>
          <cell r="ED176">
            <v>90977.020451774748</v>
          </cell>
          <cell r="EE176">
            <v>60318.538723716396</v>
          </cell>
          <cell r="EF176">
            <v>104979.2118514199</v>
          </cell>
          <cell r="EG176">
            <v>97592.439724328637</v>
          </cell>
          <cell r="EH176">
            <v>77133.36156121135</v>
          </cell>
          <cell r="EI176">
            <v>87379.895616994414</v>
          </cell>
          <cell r="EJ176">
            <v>94123.756720782214</v>
          </cell>
          <cell r="EK176">
            <v>89814.050980391403</v>
          </cell>
          <cell r="EL176">
            <v>91549.887653729005</v>
          </cell>
          <cell r="EM176">
            <v>80850.602053923227</v>
          </cell>
          <cell r="EN176">
            <v>93195.391169685186</v>
          </cell>
          <cell r="EO176">
            <v>89404.658699356994</v>
          </cell>
          <cell r="EP176">
            <v>86279.149483376197</v>
          </cell>
          <cell r="EQ176">
            <v>55755.066845943598</v>
          </cell>
          <cell r="ER176">
            <v>101684.58711323651</v>
          </cell>
          <cell r="ES176">
            <v>94083.621696849252</v>
          </cell>
          <cell r="ET176">
            <v>73007.711781122634</v>
          </cell>
          <cell r="EU176">
            <v>83533.471649598272</v>
          </cell>
          <cell r="EV176">
            <v>90445.697068417096</v>
          </cell>
          <cell r="EW176">
            <v>86014.115460307599</v>
          </cell>
          <cell r="EX176">
            <v>87798.773740172008</v>
          </cell>
          <cell r="EY176">
            <v>81937.215300489726</v>
          </cell>
          <cell r="EZ176">
            <v>94864.589869851654</v>
          </cell>
          <cell r="FA176">
            <v>90931.188980666018</v>
          </cell>
          <cell r="FB176">
            <v>87834.954579732919</v>
          </cell>
          <cell r="FC176">
            <v>56424.673864189303</v>
          </cell>
          <cell r="FD176">
            <v>103659.93813341939</v>
          </cell>
          <cell r="FE176">
            <v>95838.295899122531</v>
          </cell>
          <cell r="FF176">
            <v>74126.971261620492</v>
          </cell>
          <cell r="FG176">
            <v>84941.95308658031</v>
          </cell>
          <cell r="FH176">
            <v>92026.036977442243</v>
          </cell>
          <cell r="FI176">
            <v>87469.022482952802</v>
          </cell>
          <cell r="FJ176">
            <v>89304.289499579158</v>
          </cell>
          <cell r="FK176">
            <v>83275.748388082138</v>
          </cell>
          <cell r="FL176">
            <v>96564.348396885121</v>
          </cell>
          <cell r="FM176">
            <v>92483.597223922494</v>
          </cell>
          <cell r="FN176">
            <v>83753.292965933942</v>
          </cell>
          <cell r="FO176">
            <v>55871.526709390571</v>
          </cell>
          <cell r="FP176">
            <v>104450.43693295386</v>
          </cell>
          <cell r="FQ176">
            <v>96401.405433456166</v>
          </cell>
          <cell r="FR176">
            <v>74035.568743931246</v>
          </cell>
          <cell r="FS176">
            <v>85148.943941636287</v>
          </cell>
          <cell r="FT176">
            <v>92410.160897103633</v>
          </cell>
          <cell r="FU176">
            <v>87724.18441411815</v>
          </cell>
          <cell r="FV176">
            <v>89610.619228589901</v>
          </cell>
          <cell r="FW176">
            <v>83410.315627182688</v>
          </cell>
        </row>
        <row r="177">
          <cell r="B177" t="str">
            <v>Co 251</v>
          </cell>
          <cell r="BH177">
            <v>189099.82</v>
          </cell>
          <cell r="BI177">
            <v>204588.79</v>
          </cell>
          <cell r="BJ177">
            <v>431772.01</v>
          </cell>
          <cell r="BK177">
            <v>433355.85</v>
          </cell>
          <cell r="BL177">
            <v>776571</v>
          </cell>
          <cell r="BM177">
            <v>526815.68000000005</v>
          </cell>
          <cell r="BN177">
            <v>218763.15</v>
          </cell>
          <cell r="BO177">
            <v>380442.56533794326</v>
          </cell>
          <cell r="BP177">
            <v>320135.29571665649</v>
          </cell>
          <cell r="BQ177">
            <v>443424.98656110012</v>
          </cell>
          <cell r="BR177">
            <v>300392.13622187305</v>
          </cell>
          <cell r="BS177">
            <v>209205.54889353423</v>
          </cell>
          <cell r="BT177">
            <v>257932.44062744349</v>
          </cell>
          <cell r="BU177">
            <v>283089.20181053615</v>
          </cell>
          <cell r="BV177">
            <v>402584.11158639903</v>
          </cell>
          <cell r="BW177">
            <v>405180.21893206192</v>
          </cell>
          <cell r="BX177">
            <v>547584.23376191384</v>
          </cell>
          <cell r="BY177">
            <v>496898.98031958315</v>
          </cell>
          <cell r="BZ177">
            <v>341897.80574003595</v>
          </cell>
          <cell r="CA177">
            <v>377224.79866597493</v>
          </cell>
          <cell r="CB177">
            <v>317236.49709899019</v>
          </cell>
          <cell r="CC177">
            <v>437758.27588533069</v>
          </cell>
          <cell r="CD177">
            <v>294335.58109519898</v>
          </cell>
          <cell r="CE177">
            <v>214476.76092501683</v>
          </cell>
          <cell r="CF177">
            <v>158784.63064145</v>
          </cell>
          <cell r="CG177">
            <v>185469.12068292295</v>
          </cell>
          <cell r="CH177">
            <v>294666.81660928635</v>
          </cell>
          <cell r="CI177">
            <v>301516.86361605459</v>
          </cell>
          <cell r="CJ177">
            <v>439882.7186486639</v>
          </cell>
          <cell r="CK177">
            <v>391450.83685409807</v>
          </cell>
          <cell r="CL177">
            <v>234344.59621036064</v>
          </cell>
          <cell r="CM177">
            <v>268533.41232306056</v>
          </cell>
          <cell r="CN177">
            <v>211869.19784155441</v>
          </cell>
          <cell r="CO177">
            <v>328912.52090423135</v>
          </cell>
          <cell r="CP177">
            <v>188299.7913242192</v>
          </cell>
          <cell r="CQ177">
            <v>107843.47714701021</v>
          </cell>
          <cell r="CR177">
            <v>158953.05583107256</v>
          </cell>
          <cell r="CS177">
            <v>186401.76291463157</v>
          </cell>
          <cell r="CT177">
            <v>297551.43424746755</v>
          </cell>
          <cell r="CU177">
            <v>307049.67941167409</v>
          </cell>
          <cell r="CV177">
            <v>447897.61555243586</v>
          </cell>
          <cell r="CW177">
            <v>403894.91442307568</v>
          </cell>
          <cell r="CX177">
            <v>243628.69210512855</v>
          </cell>
          <cell r="CY177">
            <v>281707.49403384735</v>
          </cell>
          <cell r="CZ177">
            <v>223950.3903521538</v>
          </cell>
          <cell r="DA177">
            <v>343242.05980412132</v>
          </cell>
          <cell r="DB177">
            <v>199680.87373839878</v>
          </cell>
          <cell r="DC177">
            <v>113460.3955987622</v>
          </cell>
          <cell r="DD177">
            <v>170219.42170436605</v>
          </cell>
          <cell r="DE177">
            <v>198454.77402536775</v>
          </cell>
          <cell r="DF177">
            <v>308040.83457614831</v>
          </cell>
          <cell r="DG177">
            <v>315948.48630328092</v>
          </cell>
          <cell r="DH177">
            <v>459384.02282154432</v>
          </cell>
          <cell r="DI177">
            <v>408676.1704866786</v>
          </cell>
          <cell r="DJ177">
            <v>245590.59047301288</v>
          </cell>
          <cell r="DK177">
            <v>283966.44759270363</v>
          </cell>
          <cell r="DL177">
            <v>410582.74101477419</v>
          </cell>
          <cell r="DM177">
            <v>532164.39013482875</v>
          </cell>
          <cell r="DN177">
            <v>385591.84566374315</v>
          </cell>
          <cell r="DO177">
            <v>297764.7187238952</v>
          </cell>
          <cell r="DP177">
            <v>356021.72988456918</v>
          </cell>
          <cell r="DQ177">
            <v>385066.38830248034</v>
          </cell>
          <cell r="DR177">
            <v>496562.53752024216</v>
          </cell>
          <cell r="DS177">
            <v>507318.78753168287</v>
          </cell>
          <cell r="DT177">
            <v>653320.84327363048</v>
          </cell>
          <cell r="DU177">
            <v>601255.21701462171</v>
          </cell>
          <cell r="DV177">
            <v>435305.71858422947</v>
          </cell>
          <cell r="DW177">
            <v>473975.93085181346</v>
          </cell>
          <cell r="DX177">
            <v>417572.58183185832</v>
          </cell>
          <cell r="DY177">
            <v>541487.15606658638</v>
          </cell>
          <cell r="DZ177">
            <v>391839.18804397102</v>
          </cell>
          <cell r="EA177">
            <v>302375.81869819335</v>
          </cell>
          <cell r="EB177">
            <v>362166.3122275201</v>
          </cell>
          <cell r="EC177">
            <v>392043.69717735786</v>
          </cell>
          <cell r="ED177">
            <v>505479.94072537316</v>
          </cell>
          <cell r="EE177">
            <v>514535.29299091094</v>
          </cell>
          <cell r="EF177">
            <v>663146.30686685408</v>
          </cell>
          <cell r="EG177">
            <v>609685.25326219853</v>
          </cell>
          <cell r="EH177">
            <v>440826.18093122303</v>
          </cell>
          <cell r="EI177">
            <v>479788.87210657093</v>
          </cell>
          <cell r="EJ177">
            <v>422298.25744389312</v>
          </cell>
          <cell r="EK177">
            <v>548589.64659653255</v>
          </cell>
          <cell r="EL177">
            <v>395799.84029731422</v>
          </cell>
          <cell r="EM177">
            <v>304671.97710340878</v>
          </cell>
          <cell r="EN177">
            <v>366031.42225732747</v>
          </cell>
          <cell r="EO177">
            <v>385715.8196990242</v>
          </cell>
          <cell r="EP177">
            <v>637287.18078891386</v>
          </cell>
          <cell r="EQ177">
            <v>649385.99337359658</v>
          </cell>
          <cell r="ER177">
            <v>800648.98460154247</v>
          </cell>
          <cell r="ES177">
            <v>745753.96930549154</v>
          </cell>
          <cell r="ET177">
            <v>573939.66966573277</v>
          </cell>
          <cell r="EU177">
            <v>613191.75509833219</v>
          </cell>
          <cell r="EV177">
            <v>554593.33156587603</v>
          </cell>
          <cell r="EW177">
            <v>683305.82930120593</v>
          </cell>
          <cell r="EX177">
            <v>527307.05425619439</v>
          </cell>
          <cell r="EY177">
            <v>434485.13703480386</v>
          </cell>
          <cell r="EZ177">
            <v>497450.3917781476</v>
          </cell>
          <cell r="FA177">
            <v>528845.71943318215</v>
          </cell>
          <cell r="FB177">
            <v>648963.74108985567</v>
          </cell>
          <cell r="FC177">
            <v>661799.93533069501</v>
          </cell>
          <cell r="FD177">
            <v>815758.19801622257</v>
          </cell>
          <cell r="FE177">
            <v>759389.87646770698</v>
          </cell>
          <cell r="FF177">
            <v>584573.41118704621</v>
          </cell>
          <cell r="FG177">
            <v>624111.15193776612</v>
          </cell>
          <cell r="FH177">
            <v>564384.55985166039</v>
          </cell>
          <cell r="FI177">
            <v>695563.26126968605</v>
          </cell>
          <cell r="FJ177">
            <v>536287.02567332261</v>
          </cell>
          <cell r="FK177">
            <v>441740.07007532357</v>
          </cell>
          <cell r="FL177">
            <v>506349.87469140312</v>
          </cell>
          <cell r="FM177">
            <v>538648.48630754021</v>
          </cell>
          <cell r="FN177">
            <v>660851.26203849772</v>
          </cell>
          <cell r="FO177">
            <v>671837.15258996189</v>
          </cell>
          <cell r="FP177">
            <v>816256.82328198128</v>
          </cell>
          <cell r="FQ177">
            <v>802886.02792892663</v>
          </cell>
          <cell r="FR177">
            <v>625020.89581231284</v>
          </cell>
          <cell r="FS177">
            <v>664840.54821013752</v>
          </cell>
          <cell r="FT177">
            <v>603963.88642446382</v>
          </cell>
          <cell r="FU177">
            <v>737655.59999998636</v>
          </cell>
          <cell r="FV177">
            <v>575031.08131959056</v>
          </cell>
          <cell r="FW177">
            <v>478729.17661003943</v>
          </cell>
        </row>
        <row r="178">
          <cell r="B178" t="str">
            <v>Co 252</v>
          </cell>
          <cell r="BH178">
            <v>33081.589999999997</v>
          </cell>
          <cell r="BI178">
            <v>67574.41</v>
          </cell>
          <cell r="BJ178">
            <v>69802.289999999994</v>
          </cell>
          <cell r="BK178">
            <v>169119.47</v>
          </cell>
          <cell r="BL178">
            <v>152360.1</v>
          </cell>
          <cell r="BM178">
            <v>76921.500000000058</v>
          </cell>
          <cell r="BN178">
            <v>71620.91</v>
          </cell>
          <cell r="BO178">
            <v>-16615.831378344708</v>
          </cell>
          <cell r="BP178">
            <v>66574.947529815166</v>
          </cell>
          <cell r="BQ178">
            <v>106646.29449260244</v>
          </cell>
          <cell r="BR178">
            <v>39421.557972930808</v>
          </cell>
          <cell r="BS178">
            <v>70241.08906400553</v>
          </cell>
          <cell r="BT178">
            <v>25187.882543679705</v>
          </cell>
          <cell r="BU178">
            <v>59698.047452642786</v>
          </cell>
          <cell r="BV178">
            <v>61949.888946974534</v>
          </cell>
          <cell r="BW178">
            <v>164129.66370696595</v>
          </cell>
          <cell r="BX178">
            <v>144683.61745571441</v>
          </cell>
          <cell r="BY178">
            <v>69208.283112074045</v>
          </cell>
          <cell r="BZ178">
            <v>64363.047841934749</v>
          </cell>
          <cell r="CA178">
            <v>-21011.473036012409</v>
          </cell>
          <cell r="CB178">
            <v>62454.560092960193</v>
          </cell>
          <cell r="CC178">
            <v>102506.52091089962</v>
          </cell>
          <cell r="CD178">
            <v>35251.962204610987</v>
          </cell>
          <cell r="CE178">
            <v>67667.170236732782</v>
          </cell>
          <cell r="CF178">
            <v>17676.777807038103</v>
          </cell>
          <cell r="CG178">
            <v>52207.909741470066</v>
          </cell>
          <cell r="CH178">
            <v>149591.31281057472</v>
          </cell>
          <cell r="CI178">
            <v>256604.73982517078</v>
          </cell>
          <cell r="CJ178">
            <v>234394.46657079094</v>
          </cell>
          <cell r="CK178">
            <v>168884.42739419418</v>
          </cell>
          <cell r="CL178">
            <v>164511.27902671724</v>
          </cell>
          <cell r="CM178">
            <v>78875.042600403423</v>
          </cell>
          <cell r="CN178">
            <v>162463.66168440756</v>
          </cell>
          <cell r="CO178">
            <v>202499.4384410971</v>
          </cell>
          <cell r="CP178">
            <v>135217.5256917926</v>
          </cell>
          <cell r="CQ178">
            <v>169253.13100977574</v>
          </cell>
          <cell r="CR178">
            <v>124544.15828976384</v>
          </cell>
          <cell r="CS178">
            <v>159773.19618708506</v>
          </cell>
          <cell r="CT178">
            <v>161695.68723032909</v>
          </cell>
          <cell r="CU178">
            <v>271920.91751671396</v>
          </cell>
          <cell r="CV178">
            <v>248317.75044837131</v>
          </cell>
          <cell r="CW178">
            <v>171585.68233445787</v>
          </cell>
          <cell r="CX178">
            <v>167287.23421492908</v>
          </cell>
          <cell r="CY178">
            <v>79770.810172759288</v>
          </cell>
          <cell r="CZ178">
            <v>165073.47993170549</v>
          </cell>
          <cell r="DA178">
            <v>205904.52114574643</v>
          </cell>
          <cell r="DB178">
            <v>137268.20143273013</v>
          </cell>
          <cell r="DC178">
            <v>170236.67225270119</v>
          </cell>
          <cell r="DD178">
            <v>126213.38170990581</v>
          </cell>
          <cell r="DE178">
            <v>162154.73146885424</v>
          </cell>
          <cell r="DF178">
            <v>164121.46182680922</v>
          </cell>
          <cell r="DG178">
            <v>275655.32618759514</v>
          </cell>
          <cell r="DH178">
            <v>250602.44149500615</v>
          </cell>
          <cell r="DI178">
            <v>172326.58478776069</v>
          </cell>
          <cell r="DJ178">
            <v>168109.4303586068</v>
          </cell>
          <cell r="DK178">
            <v>68474.034777019988</v>
          </cell>
          <cell r="DL178">
            <v>171389.76497854595</v>
          </cell>
          <cell r="DM178">
            <v>213031.79432076489</v>
          </cell>
          <cell r="DN178">
            <v>143013.29928193413</v>
          </cell>
          <cell r="DO178">
            <v>176617.11840709462</v>
          </cell>
          <cell r="DP178">
            <v>131560.38001386897</v>
          </cell>
          <cell r="DQ178">
            <v>168228.30591820279</v>
          </cell>
          <cell r="DR178">
            <v>170240.34149382764</v>
          </cell>
          <cell r="DS178">
            <v>287149.55018589896</v>
          </cell>
          <cell r="DT178">
            <v>260589.1207314374</v>
          </cell>
          <cell r="DU178">
            <v>180738.23471107485</v>
          </cell>
          <cell r="DV178">
            <v>176608.79154302031</v>
          </cell>
          <cell r="DW178">
            <v>85012.480992274941</v>
          </cell>
          <cell r="DX178">
            <v>174167.88862503611</v>
          </cell>
          <cell r="DY178">
            <v>216637.43865621372</v>
          </cell>
          <cell r="DZ178">
            <v>145208.76615659555</v>
          </cell>
          <cell r="EA178">
            <v>179458.92940302688</v>
          </cell>
          <cell r="EB178">
            <v>133339.60149112495</v>
          </cell>
          <cell r="EC178">
            <v>170748.78888701706</v>
          </cell>
          <cell r="ED178">
            <v>172807.45917704288</v>
          </cell>
          <cell r="EE178">
            <v>291092.81307125569</v>
          </cell>
          <cell r="EF178">
            <v>262963.98706659657</v>
          </cell>
          <cell r="EG178">
            <v>181506.53980821074</v>
          </cell>
          <cell r="EH178">
            <v>177471.66943468794</v>
          </cell>
          <cell r="EI178">
            <v>83873.959521583398</v>
          </cell>
          <cell r="EJ178">
            <v>174859.07767190906</v>
          </cell>
          <cell r="EK178">
            <v>218172.18011061504</v>
          </cell>
          <cell r="EL178">
            <v>145304.76935526647</v>
          </cell>
          <cell r="EM178">
            <v>180214.3165122809</v>
          </cell>
          <cell r="EN178">
            <v>133001.04100335028</v>
          </cell>
          <cell r="EO178">
            <v>160966.61053321336</v>
          </cell>
          <cell r="EP178">
            <v>229981.75294740481</v>
          </cell>
          <cell r="EQ178">
            <v>353978.11550055747</v>
          </cell>
          <cell r="ER178">
            <v>324218.82433686184</v>
          </cell>
          <cell r="ES178">
            <v>241122.16330787924</v>
          </cell>
          <cell r="ET178">
            <v>237189.31656208297</v>
          </cell>
          <cell r="EU178">
            <v>141549.63673058868</v>
          </cell>
          <cell r="EV178">
            <v>234401.94882596185</v>
          </cell>
          <cell r="EW178">
            <v>278575.149118033</v>
          </cell>
          <cell r="EX178">
            <v>204240.05219284003</v>
          </cell>
          <cell r="EY178">
            <v>239820.94254039088</v>
          </cell>
          <cell r="EZ178">
            <v>191483.09242325905</v>
          </cell>
          <cell r="FA178">
            <v>230216.41242182127</v>
          </cell>
          <cell r="FB178">
            <v>233698.29330527561</v>
          </cell>
          <cell r="FC178">
            <v>361420.07002144284</v>
          </cell>
          <cell r="FD178">
            <v>329965.50795354933</v>
          </cell>
          <cell r="FE178">
            <v>245196.60274759948</v>
          </cell>
          <cell r="FF178">
            <v>241372.82490171841</v>
          </cell>
          <cell r="FG178">
            <v>143649.47781139496</v>
          </cell>
          <cell r="FH178">
            <v>238407.83400071191</v>
          </cell>
          <cell r="FI178">
            <v>283458.00844705995</v>
          </cell>
          <cell r="FJ178">
            <v>207625.87905239151</v>
          </cell>
          <cell r="FK178">
            <v>243890.68828943325</v>
          </cell>
          <cell r="FL178">
            <v>194396.03478622396</v>
          </cell>
          <cell r="FM178">
            <v>233912.85097688693</v>
          </cell>
          <cell r="FN178">
            <v>237470.7101189979</v>
          </cell>
          <cell r="FO178">
            <v>366681.77911519981</v>
          </cell>
          <cell r="FP178">
            <v>322131.8337785069</v>
          </cell>
          <cell r="FQ178">
            <v>290830.76080232445</v>
          </cell>
          <cell r="FR178">
            <v>287124.35878963035</v>
          </cell>
          <cell r="FS178">
            <v>187274.08975892176</v>
          </cell>
          <cell r="FT178">
            <v>283978.35447804222</v>
          </cell>
          <cell r="FU178">
            <v>329923.08318160073</v>
          </cell>
          <cell r="FV178">
            <v>252563.14331425779</v>
          </cell>
          <cell r="FW178">
            <v>289524.86207639944</v>
          </cell>
        </row>
        <row r="179">
          <cell r="B179" t="str">
            <v>Co 220</v>
          </cell>
          <cell r="BH179">
            <v>-3426.42</v>
          </cell>
          <cell r="BI179">
            <v>16657.48</v>
          </cell>
          <cell r="BJ179">
            <v>8829.07</v>
          </cell>
          <cell r="BK179">
            <v>11045.75</v>
          </cell>
          <cell r="BL179">
            <v>-836.81000000000131</v>
          </cell>
          <cell r="BM179">
            <v>11182.27</v>
          </cell>
          <cell r="BN179">
            <v>19655.59</v>
          </cell>
          <cell r="BO179">
            <v>14543.49719445574</v>
          </cell>
          <cell r="BP179">
            <v>917.69182826339238</v>
          </cell>
          <cell r="BQ179">
            <v>16251.886676505626</v>
          </cell>
          <cell r="BR179">
            <v>19419.13889047032</v>
          </cell>
          <cell r="BS179">
            <v>10912.760420999375</v>
          </cell>
          <cell r="BT179">
            <v>-2869.7261178879562</v>
          </cell>
          <cell r="BU179">
            <v>17252.273003922117</v>
          </cell>
          <cell r="BV179">
            <v>9604.4939695107551</v>
          </cell>
          <cell r="BW179">
            <v>11744.149920386868</v>
          </cell>
          <cell r="BX179">
            <v>-207.44855281065611</v>
          </cell>
          <cell r="BY179">
            <v>11881.521746033934</v>
          </cell>
          <cell r="BZ179">
            <v>20006.967811974573</v>
          </cell>
          <cell r="CA179">
            <v>13987.744707082387</v>
          </cell>
          <cell r="CB179">
            <v>490.07776675996502</v>
          </cell>
          <cell r="CC179">
            <v>15806.350594586678</v>
          </cell>
          <cell r="CD179">
            <v>19072.742919727818</v>
          </cell>
          <cell r="CE179">
            <v>10676.850869508969</v>
          </cell>
          <cell r="CF179">
            <v>-3500.5040932387128</v>
          </cell>
          <cell r="CG179">
            <v>16661.36575600415</v>
          </cell>
          <cell r="CH179">
            <v>9199.4937840888706</v>
          </cell>
          <cell r="CI179">
            <v>11259.92771078389</v>
          </cell>
          <cell r="CJ179">
            <v>-762.15817804958715</v>
          </cell>
          <cell r="CK179">
            <v>11397.691450582806</v>
          </cell>
          <cell r="CL179">
            <v>19165.658457983933</v>
          </cell>
          <cell r="CM179">
            <v>13263.747923675139</v>
          </cell>
          <cell r="CN179">
            <v>-111.53499383642702</v>
          </cell>
          <cell r="CO179">
            <v>15185.63866141504</v>
          </cell>
          <cell r="CP179">
            <v>18554.261793605707</v>
          </cell>
          <cell r="CQ179">
            <v>10271.751113970586</v>
          </cell>
          <cell r="CR179">
            <v>-3791.0820963403457</v>
          </cell>
          <cell r="CS179">
            <v>16787.391931321774</v>
          </cell>
          <cell r="CT179">
            <v>9240.4467306888491</v>
          </cell>
          <cell r="CU179">
            <v>11314.892294088258</v>
          </cell>
          <cell r="CV179">
            <v>-971.91753212077674</v>
          </cell>
          <cell r="CW179">
            <v>11455.2314954143</v>
          </cell>
          <cell r="CX179">
            <v>19256.155323888444</v>
          </cell>
          <cell r="CY179">
            <v>13271.839000989243</v>
          </cell>
          <cell r="CZ179">
            <v>-329.42196067587065</v>
          </cell>
          <cell r="DA179">
            <v>15267.834555505153</v>
          </cell>
          <cell r="DB179">
            <v>18738.930614486861</v>
          </cell>
          <cell r="DC179">
            <v>10193.303816282852</v>
          </cell>
          <cell r="DD179">
            <v>-4094.1108881204782</v>
          </cell>
          <cell r="DE179">
            <v>16910.188030285517</v>
          </cell>
          <cell r="DF179">
            <v>9278.1336585853569</v>
          </cell>
          <cell r="DG179">
            <v>11366.055190967574</v>
          </cell>
          <cell r="DH179">
            <v>-1191.7312504766378</v>
          </cell>
          <cell r="DI179">
            <v>11509.271253430819</v>
          </cell>
          <cell r="DJ179">
            <v>19339.885150062059</v>
          </cell>
          <cell r="DK179">
            <v>13272.815882297065</v>
          </cell>
          <cell r="DL179">
            <v>-557.16012604648495</v>
          </cell>
          <cell r="DM179">
            <v>15345.467573568483</v>
          </cell>
          <cell r="DN179">
            <v>18922.146523495041</v>
          </cell>
          <cell r="DO179">
            <v>10209.711959164521</v>
          </cell>
          <cell r="DP179">
            <v>-4409.5614173995018</v>
          </cell>
          <cell r="DQ179">
            <v>17029.258827292779</v>
          </cell>
          <cell r="DR179">
            <v>9312.3687314891467</v>
          </cell>
          <cell r="DS179">
            <v>11412.969544423104</v>
          </cell>
          <cell r="DT179">
            <v>-1421.4987832261213</v>
          </cell>
          <cell r="DU179">
            <v>11559.34091115211</v>
          </cell>
          <cell r="DV179">
            <v>19416.450304124501</v>
          </cell>
          <cell r="DW179">
            <v>13265.844385083234</v>
          </cell>
          <cell r="DX179">
            <v>-795.65610642160391</v>
          </cell>
          <cell r="DY179">
            <v>15418.254491716725</v>
          </cell>
          <cell r="DZ179">
            <v>19103.70895985606</v>
          </cell>
          <cell r="EA179">
            <v>10221.76958801725</v>
          </cell>
          <cell r="EB179">
            <v>-4738.1239705785956</v>
          </cell>
          <cell r="EC179">
            <v>17144.336675318929</v>
          </cell>
          <cell r="ED179">
            <v>9342.950204459903</v>
          </cell>
          <cell r="EE179">
            <v>11455.855969460208</v>
          </cell>
          <cell r="EF179">
            <v>-1661.837350195583</v>
          </cell>
          <cell r="EG179">
            <v>11605.213328375165</v>
          </cell>
          <cell r="EH179">
            <v>19485.441641729925</v>
          </cell>
          <cell r="EI179">
            <v>13251.947292384535</v>
          </cell>
          <cell r="EJ179">
            <v>-1045.3191729152823</v>
          </cell>
          <cell r="EK179">
            <v>15485.906056372147</v>
          </cell>
          <cell r="EL179">
            <v>19283.425559560386</v>
          </cell>
          <cell r="EM179">
            <v>10229.179596197722</v>
          </cell>
          <cell r="EN179">
            <v>-5080.2701817515699</v>
          </cell>
          <cell r="EO179">
            <v>17255.15326223784</v>
          </cell>
          <cell r="EP179">
            <v>9369.6740355357651</v>
          </cell>
          <cell r="EQ179">
            <v>11494.445614446613</v>
          </cell>
          <cell r="ER179">
            <v>-1913.1447663733852</v>
          </cell>
          <cell r="ES179">
            <v>11646.639060307214</v>
          </cell>
          <cell r="ET179">
            <v>19546.430314730816</v>
          </cell>
          <cell r="EU179">
            <v>13229.329692585317</v>
          </cell>
          <cell r="EV179">
            <v>-1306.5635074285237</v>
          </cell>
          <cell r="EW179">
            <v>15548.105285421632</v>
          </cell>
          <cell r="EX179">
            <v>19461.090035025129</v>
          </cell>
          <cell r="EY179">
            <v>10230.765605198048</v>
          </cell>
          <cell r="EZ179">
            <v>-5436.2788838316519</v>
          </cell>
          <cell r="FA179">
            <v>17361.420385962985</v>
          </cell>
          <cell r="FB179">
            <v>9392.3259046429721</v>
          </cell>
          <cell r="FC179">
            <v>11528.05955242864</v>
          </cell>
          <cell r="FD179">
            <v>-2175.6177572518354</v>
          </cell>
          <cell r="FE179">
            <v>11683.375579479791</v>
          </cell>
          <cell r="FF179">
            <v>19598.977100296361</v>
          </cell>
          <cell r="FG179">
            <v>13198.048073485108</v>
          </cell>
          <cell r="FH179">
            <v>-1579.3922742481373</v>
          </cell>
          <cell r="FI179">
            <v>15604.964594350382</v>
          </cell>
          <cell r="FJ179">
            <v>19636.475611497008</v>
          </cell>
          <cell r="FK179">
            <v>10226.699100764206</v>
          </cell>
          <cell r="FL179">
            <v>-5807.0648425596664</v>
          </cell>
          <cell r="FM179">
            <v>17463.040250043265</v>
          </cell>
          <cell r="FN179">
            <v>9410.8779149465081</v>
          </cell>
          <cell r="FO179">
            <v>11556.656050515536</v>
          </cell>
          <cell r="FP179">
            <v>-2450.0920653272442</v>
          </cell>
          <cell r="FQ179">
            <v>11715.345614927857</v>
          </cell>
          <cell r="FR179">
            <v>19642.812346173865</v>
          </cell>
          <cell r="FS179">
            <v>13158.091103631508</v>
          </cell>
          <cell r="FT179">
            <v>-1865.1414635671899</v>
          </cell>
          <cell r="FU179">
            <v>15655.290548273686</v>
          </cell>
          <cell r="FV179">
            <v>19809.778582558774</v>
          </cell>
          <cell r="FW179">
            <v>10217.123438133865</v>
          </cell>
        </row>
        <row r="180">
          <cell r="B180" t="str">
            <v>Co 900</v>
          </cell>
          <cell r="BH180">
            <v>-11334.19</v>
          </cell>
          <cell r="BI180">
            <v>-3402.26</v>
          </cell>
          <cell r="BJ180">
            <v>-2145.9699999999998</v>
          </cell>
          <cell r="BK180">
            <v>4228.03</v>
          </cell>
          <cell r="BL180">
            <v>3042.19</v>
          </cell>
          <cell r="BM180">
            <v>4821.2299999999996</v>
          </cell>
          <cell r="BN180">
            <v>2494.0500000000002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</row>
        <row r="181">
          <cell r="B181" t="str">
            <v>Co 254</v>
          </cell>
          <cell r="BH181">
            <v>7394.67</v>
          </cell>
          <cell r="BI181">
            <v>6455.73</v>
          </cell>
          <cell r="BJ181">
            <v>17249.16</v>
          </cell>
          <cell r="BK181">
            <v>19965</v>
          </cell>
          <cell r="BL181">
            <v>33610.92</v>
          </cell>
          <cell r="BM181">
            <v>20298.810000000001</v>
          </cell>
          <cell r="BN181">
            <v>22331.26</v>
          </cell>
          <cell r="BO181">
            <v>24957.62696318507</v>
          </cell>
          <cell r="BP181">
            <v>7467.3081573245963</v>
          </cell>
          <cell r="BQ181">
            <v>10581.479468771966</v>
          </cell>
          <cell r="BR181">
            <v>11998.063120423089</v>
          </cell>
          <cell r="BS181">
            <v>3688.9374338187936</v>
          </cell>
          <cell r="BT181">
            <v>7217.9904944833452</v>
          </cell>
          <cell r="BU181">
            <v>6257.0722677089616</v>
          </cell>
          <cell r="BV181">
            <v>16975.195654034153</v>
          </cell>
          <cell r="BW181">
            <v>19796.775496723232</v>
          </cell>
          <cell r="BX181">
            <v>33622.44569831733</v>
          </cell>
          <cell r="BY181">
            <v>19994.670209248154</v>
          </cell>
          <cell r="BZ181">
            <v>22113.531692517747</v>
          </cell>
          <cell r="CA181">
            <v>24834.52638178087</v>
          </cell>
          <cell r="CB181">
            <v>7359.2946469559975</v>
          </cell>
          <cell r="CC181">
            <v>10475.978646095709</v>
          </cell>
          <cell r="CD181">
            <v>11879.790717137486</v>
          </cell>
          <cell r="CE181">
            <v>3700.7288345949073</v>
          </cell>
          <cell r="CF181">
            <v>6835.0484521405197</v>
          </cell>
          <cell r="CG181">
            <v>5851.7313968056187</v>
          </cell>
          <cell r="CH181">
            <v>16492.536110745081</v>
          </cell>
          <cell r="CI181">
            <v>19423.275405757842</v>
          </cell>
          <cell r="CJ181">
            <v>33434.323074628621</v>
          </cell>
          <cell r="CK181">
            <v>19481.6535138172</v>
          </cell>
          <cell r="CL181">
            <v>21689.755444527957</v>
          </cell>
          <cell r="CM181">
            <v>24501.019233733383</v>
          </cell>
          <cell r="CN181">
            <v>7029.4920066467967</v>
          </cell>
          <cell r="CO181">
            <v>10149.055190607483</v>
          </cell>
          <cell r="CP181">
            <v>11539.969996582489</v>
          </cell>
          <cell r="CQ181">
            <v>3492.9583202004578</v>
          </cell>
          <cell r="CR181">
            <v>6834.7911839952576</v>
          </cell>
          <cell r="CS181">
            <v>5824.1236559970112</v>
          </cell>
          <cell r="CT181">
            <v>16651.205315731648</v>
          </cell>
          <cell r="CU181">
            <v>19678.044427831366</v>
          </cell>
          <cell r="CV181">
            <v>34032.968798182766</v>
          </cell>
          <cell r="CW181">
            <v>19689.705208934211</v>
          </cell>
          <cell r="CX181">
            <v>21972.614157982702</v>
          </cell>
          <cell r="CY181">
            <v>24864.981823881433</v>
          </cell>
          <cell r="CZ181">
            <v>7045.1289903125689</v>
          </cell>
          <cell r="DA181">
            <v>10228.079550217479</v>
          </cell>
          <cell r="DB181">
            <v>11642.394080684637</v>
          </cell>
          <cell r="DC181">
            <v>3295.1783135194546</v>
          </cell>
          <cell r="DD181">
            <v>6830.7081290795886</v>
          </cell>
          <cell r="DE181">
            <v>5791.912593218718</v>
          </cell>
          <cell r="DF181">
            <v>16808.197149007996</v>
          </cell>
          <cell r="DG181">
            <v>19934.182352066127</v>
          </cell>
          <cell r="DH181">
            <v>34641.769101785918</v>
          </cell>
          <cell r="DI181">
            <v>19896.75639319258</v>
          </cell>
          <cell r="DJ181">
            <v>22256.888539908199</v>
          </cell>
          <cell r="DK181">
            <v>25233.048343606672</v>
          </cell>
          <cell r="DL181">
            <v>7057.9376143875779</v>
          </cell>
          <cell r="DM181">
            <v>10305.572014846193</v>
          </cell>
          <cell r="DN181">
            <v>11743.631262088593</v>
          </cell>
          <cell r="DO181">
            <v>3228.2969761232252</v>
          </cell>
          <cell r="DP181">
            <v>6822.6034753390213</v>
          </cell>
          <cell r="DQ181">
            <v>5754.882902986752</v>
          </cell>
          <cell r="DR181">
            <v>16963.334972347402</v>
          </cell>
          <cell r="DS181">
            <v>20191.602972085442</v>
          </cell>
          <cell r="DT181">
            <v>35260.874508375615</v>
          </cell>
          <cell r="DU181">
            <v>20102.624093197355</v>
          </cell>
          <cell r="DV181">
            <v>22542.472583621231</v>
          </cell>
          <cell r="DW181">
            <v>25605.198512446052</v>
          </cell>
          <cell r="DX181">
            <v>7067.7559362639786</v>
          </cell>
          <cell r="DY181">
            <v>10381.400068073575</v>
          </cell>
          <cell r="DZ181">
            <v>11843.536870980928</v>
          </cell>
          <cell r="EA181">
            <v>3156.6859829890018</v>
          </cell>
          <cell r="EB181">
            <v>6810.2770498561767</v>
          </cell>
          <cell r="EC181">
            <v>5712.8022152478788</v>
          </cell>
          <cell r="ED181">
            <v>17116.422715533368</v>
          </cell>
          <cell r="EE181">
            <v>20450.217467900642</v>
          </cell>
          <cell r="EF181">
            <v>35890.429553875816</v>
          </cell>
          <cell r="EG181">
            <v>20307.129726914933</v>
          </cell>
          <cell r="EH181">
            <v>22829.25999219458</v>
          </cell>
          <cell r="EI181">
            <v>25981.402504238351</v>
          </cell>
          <cell r="EJ181">
            <v>7074.415202116963</v>
          </cell>
          <cell r="EK181">
            <v>10455.432836208682</v>
          </cell>
          <cell r="EL181">
            <v>11941.983275873779</v>
          </cell>
          <cell r="EM181">
            <v>3080.1438779455584</v>
          </cell>
          <cell r="EN181">
            <v>6793.5151234732657</v>
          </cell>
          <cell r="EO181">
            <v>5665.4436613577382</v>
          </cell>
          <cell r="EP181">
            <v>17267.263386431729</v>
          </cell>
          <cell r="EQ181">
            <v>20709.919386078855</v>
          </cell>
          <cell r="ER181">
            <v>36530.784853988131</v>
          </cell>
          <cell r="ES181">
            <v>20510.277497239083</v>
          </cell>
          <cell r="ET181">
            <v>23117.342130754787</v>
          </cell>
          <cell r="EU181">
            <v>26362.082740527178</v>
          </cell>
          <cell r="EV181">
            <v>7078.1936386252801</v>
          </cell>
          <cell r="EW181">
            <v>10527.952213650715</v>
          </cell>
          <cell r="EX181">
            <v>12039.269256146636</v>
          </cell>
          <cell r="EY181">
            <v>2998.9052842388573</v>
          </cell>
          <cell r="EZ181">
            <v>6772.3054012979665</v>
          </cell>
          <cell r="FA181">
            <v>5612.7651207502859</v>
          </cell>
          <cell r="FB181">
            <v>17415.852891994957</v>
          </cell>
          <cell r="FC181">
            <v>20970.809378631311</v>
          </cell>
          <cell r="FD181">
            <v>37181.672147677746</v>
          </cell>
          <cell r="FE181">
            <v>20711.451949356637</v>
          </cell>
          <cell r="FF181">
            <v>23406.181053846518</v>
          </cell>
          <cell r="FG181">
            <v>26746.306024403195</v>
          </cell>
          <cell r="FH181">
            <v>7078.0219563179799</v>
          </cell>
          <cell r="FI181">
            <v>10597.919823950009</v>
          </cell>
          <cell r="FJ181">
            <v>12134.768983823717</v>
          </cell>
          <cell r="FK181">
            <v>2912.2678994899488</v>
          </cell>
          <cell r="FL181">
            <v>6746.2081766702468</v>
          </cell>
          <cell r="FM181">
            <v>5554.2976080089757</v>
          </cell>
          <cell r="FN181">
            <v>17561.751968987792</v>
          </cell>
          <cell r="FO181">
            <v>21232.568979133765</v>
          </cell>
          <cell r="FP181">
            <v>37843.651071911256</v>
          </cell>
          <cell r="FQ181">
            <v>20910.834947960924</v>
          </cell>
          <cell r="FR181">
            <v>23696.053279701555</v>
          </cell>
          <cell r="FS181">
            <v>27134.90391463929</v>
          </cell>
          <cell r="FT181">
            <v>7074.5630391841769</v>
          </cell>
          <cell r="FU181">
            <v>10666.055274080165</v>
          </cell>
          <cell r="FV181">
            <v>12227.925418659395</v>
          </cell>
          <cell r="FW181">
            <v>2820.0308263309125</v>
          </cell>
        </row>
        <row r="182">
          <cell r="B182" t="str">
            <v>Co 255</v>
          </cell>
          <cell r="BH182">
            <v>136881.89000000001</v>
          </cell>
          <cell r="BI182">
            <v>70177.580000000133</v>
          </cell>
          <cell r="BJ182">
            <v>196765.09</v>
          </cell>
          <cell r="BK182">
            <v>215643.36</v>
          </cell>
          <cell r="BL182">
            <v>323904.28000000003</v>
          </cell>
          <cell r="BM182">
            <v>245148.41</v>
          </cell>
          <cell r="BN182">
            <v>227255.89</v>
          </cell>
          <cell r="BO182">
            <v>153547.11511349364</v>
          </cell>
          <cell r="BP182">
            <v>126242.05910355499</v>
          </cell>
          <cell r="BQ182">
            <v>176565.39626822568</v>
          </cell>
          <cell r="BR182">
            <v>145983.5544807557</v>
          </cell>
          <cell r="BS182">
            <v>107267.23302841734</v>
          </cell>
          <cell r="BT182">
            <v>129527.6646946969</v>
          </cell>
          <cell r="BU182">
            <v>62440.001474163379</v>
          </cell>
          <cell r="BV182">
            <v>188600.83014979563</v>
          </cell>
          <cell r="BW182">
            <v>209486.77458653273</v>
          </cell>
          <cell r="BX182">
            <v>315540.67570173478</v>
          </cell>
          <cell r="BY182">
            <v>236850.34292603959</v>
          </cell>
          <cell r="BZ182">
            <v>220930.09529775684</v>
          </cell>
          <cell r="CA182">
            <v>145830.97607157205</v>
          </cell>
          <cell r="CB182">
            <v>245280.59139761823</v>
          </cell>
          <cell r="CC182">
            <v>295514.27989192167</v>
          </cell>
          <cell r="CD182">
            <v>264554.26503295061</v>
          </cell>
          <cell r="CE182">
            <v>229423.47153805138</v>
          </cell>
          <cell r="CF182">
            <v>242542.12224188092</v>
          </cell>
          <cell r="CG182">
            <v>175067.01748937694</v>
          </cell>
          <cell r="CH182">
            <v>307462.16311654716</v>
          </cell>
          <cell r="CI182">
            <v>334055.6220653372</v>
          </cell>
          <cell r="CJ182">
            <v>437843.58596837491</v>
          </cell>
          <cell r="CK182">
            <v>359227.72302495345</v>
          </cell>
          <cell r="CL182">
            <v>345346.2539709179</v>
          </cell>
          <cell r="CM182">
            <v>268623.6902515078</v>
          </cell>
          <cell r="CN182">
            <v>241693.63395742519</v>
          </cell>
          <cell r="CO182">
            <v>291843.1404363141</v>
          </cell>
          <cell r="CP182">
            <v>260501.0911591163</v>
          </cell>
          <cell r="CQ182">
            <v>229011.52549972112</v>
          </cell>
          <cell r="CR182">
            <v>252876.61244899791</v>
          </cell>
          <cell r="CS182">
            <v>183919.32386484504</v>
          </cell>
          <cell r="CT182">
            <v>312214.14310937381</v>
          </cell>
          <cell r="CU182">
            <v>336419.87903891271</v>
          </cell>
          <cell r="CV182">
            <v>441505.8258861379</v>
          </cell>
          <cell r="CW182">
            <v>361343.40702325606</v>
          </cell>
          <cell r="CX182">
            <v>347884.61569643719</v>
          </cell>
          <cell r="CY182">
            <v>268896.14430816245</v>
          </cell>
          <cell r="CZ182">
            <v>241497.85178639862</v>
          </cell>
          <cell r="DA182">
            <v>292622.17476412107</v>
          </cell>
          <cell r="DB182">
            <v>260522.40498260054</v>
          </cell>
          <cell r="DC182">
            <v>224499.81381308427</v>
          </cell>
          <cell r="DD182">
            <v>253050.55263952957</v>
          </cell>
          <cell r="DE182">
            <v>175776.96433251176</v>
          </cell>
          <cell r="DF182">
            <v>364808.86920231942</v>
          </cell>
          <cell r="DG182">
            <v>394097.20146110596</v>
          </cell>
          <cell r="DH182">
            <v>500483.94018955214</v>
          </cell>
          <cell r="DI182">
            <v>418745.11525883083</v>
          </cell>
          <cell r="DJ182">
            <v>405738.2258933509</v>
          </cell>
          <cell r="DK182">
            <v>324427.47436934832</v>
          </cell>
          <cell r="DL182">
            <v>296553.71379305469</v>
          </cell>
          <cell r="DM182">
            <v>348670.92805804056</v>
          </cell>
          <cell r="DN182">
            <v>315795.09474480699</v>
          </cell>
          <cell r="DO182">
            <v>279003.02813589736</v>
          </cell>
          <cell r="DP182">
            <v>308476.5913704976</v>
          </cell>
          <cell r="DQ182">
            <v>236316.81580233667</v>
          </cell>
          <cell r="DR182">
            <v>370652.33047562919</v>
          </cell>
          <cell r="DS182">
            <v>401403.50562163652</v>
          </cell>
          <cell r="DT182">
            <v>509093.05843112781</v>
          </cell>
          <cell r="DU182">
            <v>425746.65681482269</v>
          </cell>
          <cell r="DV182">
            <v>413222.38587213581</v>
          </cell>
          <cell r="DW182">
            <v>329530.55189832416</v>
          </cell>
          <cell r="DX182">
            <v>301173.90142310422</v>
          </cell>
          <cell r="DY182">
            <v>354303.0133615011</v>
          </cell>
          <cell r="DZ182">
            <v>320631.35325471836</v>
          </cell>
          <cell r="EA182">
            <v>283052.93301745062</v>
          </cell>
          <cell r="EB182">
            <v>313468.92275177338</v>
          </cell>
          <cell r="EC182">
            <v>239720.81278503081</v>
          </cell>
          <cell r="ED182">
            <v>376583.14711042133</v>
          </cell>
          <cell r="EE182">
            <v>408853.24061973771</v>
          </cell>
          <cell r="EF182">
            <v>517846.56394319993</v>
          </cell>
          <cell r="EG182">
            <v>432861.33622800221</v>
          </cell>
          <cell r="EH182">
            <v>420851.71081942634</v>
          </cell>
          <cell r="EI182">
            <v>327918.00232422934</v>
          </cell>
          <cell r="EJ182">
            <v>305738.11989111948</v>
          </cell>
          <cell r="EK182">
            <v>359899.23245285708</v>
          </cell>
          <cell r="EL182">
            <v>325410.57988317619</v>
          </cell>
          <cell r="EM182">
            <v>287028.86238859687</v>
          </cell>
          <cell r="EN182">
            <v>318406.44280458719</v>
          </cell>
          <cell r="EO182">
            <v>243033.77261801925</v>
          </cell>
          <cell r="EP182">
            <v>382468.8038874655</v>
          </cell>
          <cell r="EQ182">
            <v>416314.91772510094</v>
          </cell>
          <cell r="ER182">
            <v>526612.73379423702</v>
          </cell>
          <cell r="ES182">
            <v>439956.95097721752</v>
          </cell>
          <cell r="ET182">
            <v>428495.06532485009</v>
          </cell>
          <cell r="EU182">
            <v>339721.34729191102</v>
          </cell>
          <cell r="EV182">
            <v>310576.88995629764</v>
          </cell>
          <cell r="EW182">
            <v>365789.33939296391</v>
          </cell>
          <cell r="EX182">
            <v>330464.26976169972</v>
          </cell>
          <cell r="EY182">
            <v>291261.21020405926</v>
          </cell>
          <cell r="EZ182">
            <v>323620.6995461242</v>
          </cell>
          <cell r="FA182">
            <v>246586.47854630125</v>
          </cell>
          <cell r="FB182">
            <v>388640.74196694919</v>
          </cell>
          <cell r="FC182">
            <v>424121.41381668329</v>
          </cell>
          <cell r="FD182">
            <v>535723.47639665322</v>
          </cell>
          <cell r="FE182">
            <v>447364.70451824961</v>
          </cell>
          <cell r="FF182">
            <v>436485.04191544757</v>
          </cell>
          <cell r="FG182">
            <v>345140.68826311571</v>
          </cell>
          <cell r="FH182">
            <v>315497.34450418816</v>
          </cell>
          <cell r="FI182">
            <v>371779.98088533327</v>
          </cell>
          <cell r="FJ182">
            <v>335597.07349935267</v>
          </cell>
          <cell r="FK182">
            <v>295554.95888308459</v>
          </cell>
          <cell r="FL182">
            <v>328917.40360866114</v>
          </cell>
          <cell r="FM182">
            <v>250183.83870725532</v>
          </cell>
          <cell r="FN182">
            <v>394904.30620796257</v>
          </cell>
          <cell r="FO182">
            <v>427574.699445704</v>
          </cell>
          <cell r="FP182">
            <v>540479.88674139616</v>
          </cell>
          <cell r="FQ182">
            <v>450384.49065684178</v>
          </cell>
          <cell r="FR182">
            <v>440123.40999725671</v>
          </cell>
          <cell r="FS182">
            <v>346141.89905609004</v>
          </cell>
          <cell r="FT182">
            <v>315991.42846996302</v>
          </cell>
          <cell r="FU182">
            <v>373366.041016098</v>
          </cell>
          <cell r="FV182">
            <v>336302.98883647728</v>
          </cell>
          <cell r="FW182">
            <v>295403.66269198013</v>
          </cell>
        </row>
        <row r="183">
          <cell r="B183" t="str">
            <v>Co 256</v>
          </cell>
          <cell r="BH183">
            <v>-25550.29</v>
          </cell>
          <cell r="BI183">
            <v>-16821.98</v>
          </cell>
          <cell r="BJ183">
            <v>-19763.580000000002</v>
          </cell>
          <cell r="BK183">
            <v>-18362.349999999999</v>
          </cell>
          <cell r="BL183">
            <v>-11327.56</v>
          </cell>
          <cell r="BM183">
            <v>-9166.6900000000096</v>
          </cell>
          <cell r="BN183">
            <v>-37678.18</v>
          </cell>
          <cell r="BO183">
            <v>-21184.927769068883</v>
          </cell>
          <cell r="BP183">
            <v>-21437.000593212433</v>
          </cell>
          <cell r="BQ183">
            <v>-21665.245502779624</v>
          </cell>
          <cell r="BR183">
            <v>-20793.272620805103</v>
          </cell>
          <cell r="BS183">
            <v>-21880.394358277976</v>
          </cell>
          <cell r="BT183">
            <v>-27196.588488000998</v>
          </cell>
          <cell r="BU183">
            <v>-18287.330184697166</v>
          </cell>
          <cell r="BV183">
            <v>-21646.825114222425</v>
          </cell>
          <cell r="BW183">
            <v>-19935.770196600453</v>
          </cell>
          <cell r="BX183">
            <v>-12762.580914138933</v>
          </cell>
          <cell r="BY183">
            <v>-10261.712205329051</v>
          </cell>
          <cell r="BZ183">
            <v>-39662.964003963374</v>
          </cell>
          <cell r="CA183">
            <v>-22636.417331560056</v>
          </cell>
          <cell r="CB183">
            <v>25791.46520975871</v>
          </cell>
          <cell r="CC183">
            <v>25544.670200050808</v>
          </cell>
          <cell r="CD183">
            <v>26419.31391623435</v>
          </cell>
          <cell r="CE183">
            <v>25490.225355797535</v>
          </cell>
          <cell r="CF183">
            <v>19453.012824490259</v>
          </cell>
          <cell r="CG183">
            <v>28549.090024637102</v>
          </cell>
          <cell r="CH183">
            <v>24759.350070212444</v>
          </cell>
          <cell r="CI183">
            <v>27275.990223241999</v>
          </cell>
          <cell r="CJ183">
            <v>34592.166366086807</v>
          </cell>
          <cell r="CK183">
            <v>37443.413496308713</v>
          </cell>
          <cell r="CL183">
            <v>7126.1448501914711</v>
          </cell>
          <cell r="CM183">
            <v>24692.908689780241</v>
          </cell>
          <cell r="CN183">
            <v>24379.497642884016</v>
          </cell>
          <cell r="CO183">
            <v>24114.122785894484</v>
          </cell>
          <cell r="CP183">
            <v>24992.505074134431</v>
          </cell>
          <cell r="CQ183">
            <v>24222.777202652185</v>
          </cell>
          <cell r="CR183">
            <v>19591.227956850489</v>
          </cell>
          <cell r="CS183">
            <v>28933.618418753686</v>
          </cell>
          <cell r="CT183">
            <v>24920.133372680139</v>
          </cell>
          <cell r="CU183">
            <v>27110.829109451079</v>
          </cell>
          <cell r="CV183">
            <v>34622.674386990766</v>
          </cell>
          <cell r="CW183">
            <v>37651.011177156972</v>
          </cell>
          <cell r="CX183">
            <v>6413.1450817887526</v>
          </cell>
          <cell r="CY183">
            <v>24507.440592672996</v>
          </cell>
          <cell r="CZ183">
            <v>24198.73918082373</v>
          </cell>
          <cell r="DA183">
            <v>23922.19200910638</v>
          </cell>
          <cell r="DB183">
            <v>24818.752699947945</v>
          </cell>
          <cell r="DC183">
            <v>23830.064349301741</v>
          </cell>
          <cell r="DD183">
            <v>19224.747164274086</v>
          </cell>
          <cell r="DE183">
            <v>23719.82111651804</v>
          </cell>
          <cell r="DF183">
            <v>90373.494562781372</v>
          </cell>
          <cell r="DG183">
            <v>93239.025498126226</v>
          </cell>
          <cell r="DH183">
            <v>100951.67617348762</v>
          </cell>
          <cell r="DI183">
            <v>104164.50481784469</v>
          </cell>
          <cell r="DJ183">
            <v>71977.720970939379</v>
          </cell>
          <cell r="DK183">
            <v>90616.594091825478</v>
          </cell>
          <cell r="DL183">
            <v>90313.025389898612</v>
          </cell>
          <cell r="DM183">
            <v>90024.368760660349</v>
          </cell>
          <cell r="DN183">
            <v>90940.036960071011</v>
          </cell>
          <cell r="DO183">
            <v>89920.465178676342</v>
          </cell>
          <cell r="DP183">
            <v>85145.911950108057</v>
          </cell>
          <cell r="DQ183">
            <v>94898.951512823667</v>
          </cell>
          <cell r="DR183">
            <v>91829.651163703267</v>
          </cell>
          <cell r="DS183">
            <v>94885.984202480642</v>
          </cell>
          <cell r="DT183">
            <v>102804.75487442649</v>
          </cell>
          <cell r="DU183">
            <v>106209.69489900707</v>
          </cell>
          <cell r="DV183">
            <v>73045.538699108627</v>
          </cell>
          <cell r="DW183">
            <v>92245.559606023104</v>
          </cell>
          <cell r="DX183">
            <v>91947.560710265607</v>
          </cell>
          <cell r="DY183">
            <v>91646.358084787571</v>
          </cell>
          <cell r="DZ183">
            <v>92581.542491678789</v>
          </cell>
          <cell r="EA183">
            <v>91530.652483581085</v>
          </cell>
          <cell r="EB183">
            <v>86580.218466221922</v>
          </cell>
          <cell r="EC183">
            <v>96598.415832191386</v>
          </cell>
          <cell r="ED183">
            <v>93306.319636506916</v>
          </cell>
          <cell r="EE183">
            <v>96008.610011003562</v>
          </cell>
          <cell r="EF183">
            <v>104139.62945712986</v>
          </cell>
          <cell r="EG183">
            <v>107743.90747299991</v>
          </cell>
          <cell r="EH183">
            <v>73573.030761946051</v>
          </cell>
          <cell r="EI183">
            <v>88251.286613219563</v>
          </cell>
          <cell r="EJ183">
            <v>92959.315683362394</v>
          </cell>
          <cell r="EK183">
            <v>92645.130513202937</v>
          </cell>
          <cell r="EL183">
            <v>93600.250000343702</v>
          </cell>
          <cell r="EM183">
            <v>92517.530581476545</v>
          </cell>
          <cell r="EN183">
            <v>85148.610113885734</v>
          </cell>
          <cell r="EO183">
            <v>95655.955852375919</v>
          </cell>
          <cell r="EP183">
            <v>91915.184279328736</v>
          </cell>
          <cell r="EQ183">
            <v>94867.351969578449</v>
          </cell>
          <cell r="ER183">
            <v>103143.9128722626</v>
          </cell>
          <cell r="ES183">
            <v>107028.01724054848</v>
          </cell>
          <cell r="ET183">
            <v>71747.423319328111</v>
          </cell>
          <cell r="EU183">
            <v>92019.974899535067</v>
          </cell>
          <cell r="EV183">
            <v>91957.073446575421</v>
          </cell>
          <cell r="EW183">
            <v>91556.857768025307</v>
          </cell>
          <cell r="EX183">
            <v>92604.9238268802</v>
          </cell>
          <cell r="EY183">
            <v>91416.368872297186</v>
          </cell>
          <cell r="EZ183">
            <v>83435.877186938669</v>
          </cell>
          <cell r="FA183">
            <v>94480.497813194786</v>
          </cell>
          <cell r="FB183">
            <v>90240.913145888539</v>
          </cell>
          <cell r="FC183">
            <v>93463.432964967666</v>
          </cell>
          <cell r="FD183">
            <v>101878.3340164953</v>
          </cell>
          <cell r="FE183">
            <v>106063.70854121672</v>
          </cell>
          <cell r="FF183">
            <v>69628.799104595993</v>
          </cell>
          <cell r="FG183">
            <v>90514.197637461446</v>
          </cell>
          <cell r="FH183">
            <v>90548.564125724544</v>
          </cell>
          <cell r="FI183">
            <v>90048.626843097431</v>
          </cell>
          <cell r="FJ183">
            <v>91203.264407660507</v>
          </cell>
          <cell r="FK183">
            <v>89894.662189587558</v>
          </cell>
          <cell r="FL183">
            <v>81898.378402214003</v>
          </cell>
          <cell r="FM183">
            <v>93394.090617042952</v>
          </cell>
          <cell r="FN183">
            <v>88739.727275309648</v>
          </cell>
          <cell r="FO183">
            <v>92234.529057083928</v>
          </cell>
          <cell r="FP183">
            <v>100799.54507378634</v>
          </cell>
          <cell r="FQ183">
            <v>105289.07745772086</v>
          </cell>
          <cell r="FR183">
            <v>67673.146432953115</v>
          </cell>
          <cell r="FS183">
            <v>89190.259951958113</v>
          </cell>
          <cell r="FT183">
            <v>89316.728627991979</v>
          </cell>
          <cell r="FU183">
            <v>88722.401778849715</v>
          </cell>
          <cell r="FV183">
            <v>89978.252302717126</v>
          </cell>
          <cell r="FW183">
            <v>88554.381097684236</v>
          </cell>
        </row>
        <row r="184">
          <cell r="B184" t="str">
            <v>Co 257</v>
          </cell>
          <cell r="BH184">
            <v>-3316.98</v>
          </cell>
          <cell r="BI184">
            <v>3381.22</v>
          </cell>
          <cell r="BJ184">
            <v>-5727.87</v>
          </cell>
          <cell r="BK184">
            <v>-7425.19</v>
          </cell>
          <cell r="BL184">
            <v>145.33000000000001</v>
          </cell>
          <cell r="BM184">
            <v>-4071.56</v>
          </cell>
          <cell r="BN184">
            <v>-12084.16</v>
          </cell>
          <cell r="BO184">
            <v>-6034.3644731010681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</row>
        <row r="185">
          <cell r="B185" t="str">
            <v>Co 259</v>
          </cell>
          <cell r="BH185">
            <v>25302</v>
          </cell>
          <cell r="BI185">
            <v>38990</v>
          </cell>
          <cell r="BJ185">
            <v>34510</v>
          </cell>
          <cell r="BK185">
            <v>25757</v>
          </cell>
          <cell r="BL185">
            <v>1711</v>
          </cell>
          <cell r="BM185">
            <v>13500</v>
          </cell>
          <cell r="BN185">
            <v>3308</v>
          </cell>
          <cell r="BO185">
            <v>4376.0440578300477</v>
          </cell>
          <cell r="BP185">
            <v>780.26543926577142</v>
          </cell>
          <cell r="BQ185">
            <v>10641.815832046472</v>
          </cell>
          <cell r="BR185">
            <v>22350.355565824604</v>
          </cell>
          <cell r="BS185">
            <v>20381.352940289391</v>
          </cell>
          <cell r="BT185">
            <v>24455.464091049253</v>
          </cell>
          <cell r="BU185">
            <v>38353.991330314973</v>
          </cell>
          <cell r="BV185">
            <v>33686.452325306433</v>
          </cell>
          <cell r="BW185">
            <v>24927.832811339555</v>
          </cell>
          <cell r="BX185">
            <v>764.38407415680558</v>
          </cell>
          <cell r="BY185">
            <v>12949.051964708109</v>
          </cell>
          <cell r="BZ185">
            <v>2604.6549199176225</v>
          </cell>
          <cell r="CA185">
            <v>3552.613478805426</v>
          </cell>
          <cell r="CB185">
            <v>14527.889152585776</v>
          </cell>
          <cell r="CC185">
            <v>24385.104787175747</v>
          </cell>
          <cell r="CD185">
            <v>36074.364560668153</v>
          </cell>
          <cell r="CE185">
            <v>34348.254139334902</v>
          </cell>
          <cell r="CF185">
            <v>37711.485753693953</v>
          </cell>
          <cell r="CG185">
            <v>51827.83543593339</v>
          </cell>
          <cell r="CH185">
            <v>46967.613978704816</v>
          </cell>
          <cell r="CI185">
            <v>38505.735625200519</v>
          </cell>
          <cell r="CJ185">
            <v>14221.77296910678</v>
          </cell>
          <cell r="CK185">
            <v>26814.450208314782</v>
          </cell>
          <cell r="CL185">
            <v>16313.546234280751</v>
          </cell>
          <cell r="CM185">
            <v>17124.114839102389</v>
          </cell>
          <cell r="CN185">
            <v>13538.272651043488</v>
          </cell>
          <cell r="CO185">
            <v>23391.596936397436</v>
          </cell>
          <cell r="CP185">
            <v>35062.060596318734</v>
          </cell>
          <cell r="CQ185">
            <v>33582.237113959054</v>
          </cell>
          <cell r="CR185">
            <v>38301.976807134299</v>
          </cell>
          <cell r="CS185">
            <v>52775.365052176094</v>
          </cell>
          <cell r="CT185">
            <v>47751.799113541478</v>
          </cell>
          <cell r="CU185">
            <v>38816.830216780058</v>
          </cell>
          <cell r="CV185">
            <v>14005.831176776024</v>
          </cell>
          <cell r="CW185">
            <v>26990.458230887394</v>
          </cell>
          <cell r="CX185">
            <v>16225.814065693397</v>
          </cell>
          <cell r="CY185">
            <v>16992.995402547596</v>
          </cell>
          <cell r="CZ185">
            <v>13342.109329361781</v>
          </cell>
          <cell r="DA185">
            <v>23391.179319027055</v>
          </cell>
          <cell r="DB185">
            <v>35289.131474310758</v>
          </cell>
          <cell r="DC185">
            <v>33498.8438063582</v>
          </cell>
          <cell r="DD185">
            <v>37738.253150382574</v>
          </cell>
          <cell r="DE185">
            <v>47560.399516701138</v>
          </cell>
          <cell r="DF185">
            <v>47285.892582183915</v>
          </cell>
          <cell r="DG185">
            <v>38197.807952859126</v>
          </cell>
          <cell r="DH185">
            <v>12820.541434219325</v>
          </cell>
          <cell r="DI185">
            <v>26236.611559512163</v>
          </cell>
          <cell r="DJ185">
            <v>15173.895480996005</v>
          </cell>
          <cell r="DK185">
            <v>15895.944443114029</v>
          </cell>
          <cell r="DL185">
            <v>12206.36067246805</v>
          </cell>
          <cell r="DM185">
            <v>22427.602062674108</v>
          </cell>
          <cell r="DN185">
            <v>34584.344098845839</v>
          </cell>
          <cell r="DO185">
            <v>32723.135276283574</v>
          </cell>
          <cell r="DP185">
            <v>37900.268412586069</v>
          </cell>
          <cell r="DQ185">
            <v>53098.124493051844</v>
          </cell>
          <cell r="DR185">
            <v>47797.953308765456</v>
          </cell>
          <cell r="DS185">
            <v>38526.179874041438</v>
          </cell>
          <cell r="DT185">
            <v>12597.492974501009</v>
          </cell>
          <cell r="DU185">
            <v>26430.504144322575</v>
          </cell>
          <cell r="DV185">
            <v>15089.54420228739</v>
          </cell>
          <cell r="DW185">
            <v>15764.370304103337</v>
          </cell>
          <cell r="DX185">
            <v>12008.069273593777</v>
          </cell>
          <cell r="DY185">
            <v>22432.33356475945</v>
          </cell>
          <cell r="DZ185">
            <v>34825.38537206316</v>
          </cell>
          <cell r="EA185">
            <v>32919.052011315769</v>
          </cell>
          <cell r="EB185">
            <v>37966.424204579896</v>
          </cell>
          <cell r="EC185">
            <v>53572.599158768986</v>
          </cell>
          <cell r="ED185">
            <v>48072.920516161234</v>
          </cell>
          <cell r="EE185">
            <v>38621.313861076182</v>
          </cell>
          <cell r="EF185">
            <v>12121.277744828461</v>
          </cell>
          <cell r="EG185">
            <v>26391.610117427568</v>
          </cell>
          <cell r="EH185">
            <v>14757.546812771754</v>
          </cell>
          <cell r="EI185">
            <v>15382.958864678629</v>
          </cell>
          <cell r="EJ185">
            <v>11566.392280849999</v>
          </cell>
          <cell r="EK185">
            <v>22190.144999233948</v>
          </cell>
          <cell r="EL185">
            <v>34831.594693534746</v>
          </cell>
          <cell r="EM185">
            <v>32871.41046494183</v>
          </cell>
          <cell r="EN185">
            <v>37855.808629732892</v>
          </cell>
          <cell r="EO185">
            <v>53896.887450254035</v>
          </cell>
          <cell r="EP185">
            <v>48175.622650249905</v>
          </cell>
          <cell r="EQ185">
            <v>38545.837335925615</v>
          </cell>
          <cell r="ER185">
            <v>11456.344639405703</v>
          </cell>
          <cell r="ES185">
            <v>26182.657112522655</v>
          </cell>
          <cell r="ET185">
            <v>14242.76141444633</v>
          </cell>
          <cell r="EU185">
            <v>14816.734439035419</v>
          </cell>
          <cell r="EV185">
            <v>10944.232145931674</v>
          </cell>
          <cell r="EW185">
            <v>21766.075606093298</v>
          </cell>
          <cell r="EX185">
            <v>34666.020091960621</v>
          </cell>
          <cell r="EY185">
            <v>32645.347025847776</v>
          </cell>
          <cell r="EZ185">
            <v>38129.405332985305</v>
          </cell>
          <cell r="FA185">
            <v>54577.918073501045</v>
          </cell>
          <cell r="FB185">
            <v>48667.140441954827</v>
          </cell>
          <cell r="FC185">
            <v>38848.212532078513</v>
          </cell>
          <cell r="FD185">
            <v>11168.984237169461</v>
          </cell>
          <cell r="FE185">
            <v>26352.238712976519</v>
          </cell>
          <cell r="FF185">
            <v>14111.249798472039</v>
          </cell>
          <cell r="FG185">
            <v>14631.399508577648</v>
          </cell>
          <cell r="FH185">
            <v>10689.184445306826</v>
          </cell>
          <cell r="FI185">
            <v>21725.91028999738</v>
          </cell>
          <cell r="FJ185">
            <v>34876.388969183638</v>
          </cell>
          <cell r="FK185">
            <v>32806.65533316353</v>
          </cell>
          <cell r="FL185">
            <v>38400.042188551415</v>
          </cell>
          <cell r="FM185">
            <v>55266.726221391815</v>
          </cell>
          <cell r="FN185">
            <v>49160.584161660365</v>
          </cell>
          <cell r="FO185">
            <v>39137.56003565406</v>
          </cell>
          <cell r="FP185">
            <v>10855.351685836031</v>
          </cell>
          <cell r="FQ185">
            <v>26509.540728538042</v>
          </cell>
          <cell r="FR185">
            <v>13959.383586180425</v>
          </cell>
          <cell r="FS185">
            <v>14423.234778169237</v>
          </cell>
          <cell r="FT185">
            <v>10410.122337377892</v>
          </cell>
          <cell r="FU185">
            <v>21666.019301964683</v>
          </cell>
          <cell r="FV185">
            <v>35072.223226116337</v>
          </cell>
          <cell r="FW185">
            <v>32952.210341669648</v>
          </cell>
        </row>
        <row r="186">
          <cell r="B186" t="str">
            <v>Co 260</v>
          </cell>
          <cell r="BH186">
            <v>10270.98</v>
          </cell>
          <cell r="BI186">
            <v>6639.4599999999846</v>
          </cell>
          <cell r="BJ186">
            <v>20009.490000000002</v>
          </cell>
          <cell r="BK186">
            <v>28125.7</v>
          </cell>
          <cell r="BL186">
            <v>62726.29</v>
          </cell>
          <cell r="BM186">
            <v>41873.919999999998</v>
          </cell>
          <cell r="BN186">
            <v>24659.13</v>
          </cell>
          <cell r="BO186">
            <v>25067.739217354305</v>
          </cell>
          <cell r="BP186">
            <v>20250.151599783298</v>
          </cell>
          <cell r="BQ186">
            <v>48124.75897363777</v>
          </cell>
          <cell r="BR186">
            <v>14430.111875933449</v>
          </cell>
          <cell r="BS186">
            <v>20056.05231560408</v>
          </cell>
          <cell r="BT186">
            <v>-140794.80840083183</v>
          </cell>
          <cell r="BU186">
            <v>-144444.67214888762</v>
          </cell>
          <cell r="BV186">
            <v>-131262.24333780326</v>
          </cell>
          <cell r="BW186">
            <v>-123007.04097984827</v>
          </cell>
          <cell r="BX186">
            <v>-87984.553033035525</v>
          </cell>
          <cell r="BY186">
            <v>-108978.58132153604</v>
          </cell>
          <cell r="BZ186">
            <v>-126332.13500088896</v>
          </cell>
          <cell r="CA186">
            <v>24089.707234320296</v>
          </cell>
          <cell r="CB186">
            <v>19352.816114595553</v>
          </cell>
          <cell r="CC186">
            <v>47213.309246903787</v>
          </cell>
          <cell r="CD186">
            <v>13510.635114945544</v>
          </cell>
          <cell r="CE186">
            <v>19584.594156047955</v>
          </cell>
          <cell r="CF186">
            <v>10840.85808109463</v>
          </cell>
          <cell r="CG186">
            <v>7295.0412423478119</v>
          </cell>
          <cell r="CH186">
            <v>20163.108934753836</v>
          </cell>
          <cell r="CI186">
            <v>29964.375824741801</v>
          </cell>
          <cell r="CJ186">
            <v>65381.859800596118</v>
          </cell>
          <cell r="CK186">
            <v>44283.76414037517</v>
          </cell>
          <cell r="CL186">
            <v>26747.222697646241</v>
          </cell>
          <cell r="CM186">
            <v>39635.260900879577</v>
          </cell>
          <cell r="CN186">
            <v>34975.584743760759</v>
          </cell>
          <cell r="CO186">
            <v>62781.961220572317</v>
          </cell>
          <cell r="CP186">
            <v>29112.382251501469</v>
          </cell>
          <cell r="CQ186">
            <v>35600.517010854805</v>
          </cell>
          <cell r="CR186">
            <v>11678.176929549358</v>
          </cell>
          <cell r="CS186">
            <v>8055.2481570520031</v>
          </cell>
          <cell r="CT186">
            <v>21114.716821357695</v>
          </cell>
          <cell r="CU186">
            <v>30285.543890772053</v>
          </cell>
          <cell r="CV186">
            <v>66560.949953411677</v>
          </cell>
          <cell r="CW186">
            <v>44991.181061960713</v>
          </cell>
          <cell r="CX186">
            <v>27055.112809114973</v>
          </cell>
          <cell r="CY186">
            <v>40299.805509035432</v>
          </cell>
          <cell r="CZ186">
            <v>35558.98272235386</v>
          </cell>
          <cell r="DA186">
            <v>63917.453633499223</v>
          </cell>
          <cell r="DB186">
            <v>29571.366944871887</v>
          </cell>
          <cell r="DC186">
            <v>35679.576527928679</v>
          </cell>
          <cell r="DD186">
            <v>11635.163658694888</v>
          </cell>
          <cell r="DE186">
            <v>7933.6247861376469</v>
          </cell>
          <cell r="DF186">
            <v>21186.330938376603</v>
          </cell>
          <cell r="DG186">
            <v>30105.887805018981</v>
          </cell>
          <cell r="DH186">
            <v>67260.855681417481</v>
          </cell>
          <cell r="DI186">
            <v>40108.498488660043</v>
          </cell>
          <cell r="DJ186">
            <v>32013.357851592169</v>
          </cell>
          <cell r="DK186">
            <v>45625.715397467407</v>
          </cell>
          <cell r="DL186">
            <v>40803.024404794254</v>
          </cell>
          <cell r="DM186">
            <v>69723.969915723996</v>
          </cell>
          <cell r="DN186">
            <v>34688.799097021125</v>
          </cell>
          <cell r="DO186">
            <v>40906.763463518932</v>
          </cell>
          <cell r="DP186">
            <v>16234.21012920393</v>
          </cell>
          <cell r="DQ186">
            <v>12451.840925543904</v>
          </cell>
          <cell r="DR186">
            <v>25899.613634037858</v>
          </cell>
          <cell r="DS186">
            <v>35578.754783090189</v>
          </cell>
          <cell r="DT186">
            <v>73635.282973871857</v>
          </cell>
          <cell r="DU186">
            <v>50987.345491070941</v>
          </cell>
          <cell r="DV186">
            <v>32428.635836436399</v>
          </cell>
          <cell r="DW186">
            <v>46420.037242802966</v>
          </cell>
          <cell r="DX186">
            <v>41514.685151264464</v>
          </cell>
          <cell r="DY186">
            <v>71009.218622133834</v>
          </cell>
          <cell r="DZ186">
            <v>35270.111407041542</v>
          </cell>
          <cell r="EA186">
            <v>41600.6336625775</v>
          </cell>
          <cell r="EB186">
            <v>16281.344272946983</v>
          </cell>
          <cell r="EC186">
            <v>12416.543374570741</v>
          </cell>
          <cell r="ED186">
            <v>26061.192416382546</v>
          </cell>
          <cell r="EE186">
            <v>36005.707451800248</v>
          </cell>
          <cell r="EF186">
            <v>74987.0225869719</v>
          </cell>
          <cell r="EG186">
            <v>51831.572840642169</v>
          </cell>
          <cell r="EH186">
            <v>32848.361490355441</v>
          </cell>
          <cell r="EI186">
            <v>47231.646011732839</v>
          </cell>
          <cell r="EJ186">
            <v>42241.426506503311</v>
          </cell>
          <cell r="EK186">
            <v>72320.918285476757</v>
          </cell>
          <cell r="EL186">
            <v>35864.635871360857</v>
          </cell>
          <cell r="EM186">
            <v>37209.090068796133</v>
          </cell>
          <cell r="EN186">
            <v>11223.972764658931</v>
          </cell>
          <cell r="EO186">
            <v>7275.1157443544653</v>
          </cell>
          <cell r="EP186">
            <v>21118.406847657083</v>
          </cell>
          <cell r="EQ186">
            <v>31335.881371080643</v>
          </cell>
          <cell r="ER186">
            <v>71264.937789717151</v>
          </cell>
          <cell r="ES186">
            <v>47590.630689401834</v>
          </cell>
          <cell r="ET186">
            <v>28172.838124812741</v>
          </cell>
          <cell r="EU186">
            <v>42960.064864575674</v>
          </cell>
          <cell r="EV186">
            <v>37884.605307308186</v>
          </cell>
          <cell r="EW186">
            <v>68560.121629108457</v>
          </cell>
          <cell r="EX186">
            <v>31371.79767558194</v>
          </cell>
          <cell r="EY186">
            <v>37830.09120663409</v>
          </cell>
          <cell r="EZ186">
            <v>11160.383801182921</v>
          </cell>
          <cell r="FA186">
            <v>7125.3564489746932</v>
          </cell>
          <cell r="FB186">
            <v>21168.83572759357</v>
          </cell>
          <cell r="FC186">
            <v>31716.874184092667</v>
          </cell>
          <cell r="FD186">
            <v>72618.119866406603</v>
          </cell>
          <cell r="FE186">
            <v>48412.695398429947</v>
          </cell>
          <cell r="FF186">
            <v>28549.968321882523</v>
          </cell>
          <cell r="FG186">
            <v>43753.972740151468</v>
          </cell>
          <cell r="FH186">
            <v>38591.122778059296</v>
          </cell>
          <cell r="FI186">
            <v>69875.280908006069</v>
          </cell>
          <cell r="FJ186">
            <v>31940.155420766547</v>
          </cell>
          <cell r="FK186">
            <v>38514.160518423814</v>
          </cell>
          <cell r="FL186">
            <v>11139.781152034193</v>
          </cell>
          <cell r="FM186">
            <v>7016.6268700949586</v>
          </cell>
          <cell r="FN186">
            <v>21262.403726498989</v>
          </cell>
          <cell r="FO186">
            <v>30800.311791431654</v>
          </cell>
          <cell r="FP186">
            <v>72698.158441963737</v>
          </cell>
          <cell r="FQ186">
            <v>47949.232230695023</v>
          </cell>
          <cell r="FR186">
            <v>32257.314578441059</v>
          </cell>
          <cell r="FS186">
            <v>47891.074672962946</v>
          </cell>
          <cell r="FT186">
            <v>48566.108530989484</v>
          </cell>
          <cell r="FU186">
            <v>86713.697151596556</v>
          </cell>
          <cell r="FV186">
            <v>53846.408997545892</v>
          </cell>
          <cell r="FW186">
            <v>67825.285257111158</v>
          </cell>
        </row>
        <row r="187">
          <cell r="B187" t="str">
            <v>Co 262</v>
          </cell>
          <cell r="BH187">
            <v>-3228.13</v>
          </cell>
          <cell r="BI187">
            <v>-14318.26</v>
          </cell>
          <cell r="BJ187">
            <v>-15621.57</v>
          </cell>
          <cell r="BK187">
            <v>-12071.42</v>
          </cell>
          <cell r="BL187">
            <v>-2659.64</v>
          </cell>
          <cell r="BM187">
            <v>-16916.669999999998</v>
          </cell>
          <cell r="BN187">
            <v>-15741.53</v>
          </cell>
          <cell r="BO187">
            <v>-19069.701675037577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</row>
        <row r="188">
          <cell r="B188" t="str">
            <v>Co 189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-264.69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-272.63069999999999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-280.80962099999999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-289.23390963000003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-297.91092691890003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-306.84825472646702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-316.05370236826104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-325.53531343930888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-335.30137284248815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-345.36041402776283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</row>
        <row r="189">
          <cell r="B189" t="str">
            <v>Co 191</v>
          </cell>
          <cell r="BH189">
            <v>8139.7169999999896</v>
          </cell>
          <cell r="BI189">
            <v>-294.72690000000875</v>
          </cell>
          <cell r="BJ189">
            <v>13320.438399999992</v>
          </cell>
          <cell r="BK189">
            <v>4792.4643000000069</v>
          </cell>
          <cell r="BL189">
            <v>3700.876099999994</v>
          </cell>
          <cell r="BM189">
            <v>9434.8168000000005</v>
          </cell>
          <cell r="BN189">
            <v>11472.715799999998</v>
          </cell>
          <cell r="BO189">
            <v>15509.514640410285</v>
          </cell>
          <cell r="BP189">
            <v>9615.0081279887963</v>
          </cell>
          <cell r="BQ189">
            <v>2934.2419028384611</v>
          </cell>
          <cell r="BR189">
            <v>-655.8656587389487</v>
          </cell>
          <cell r="BS189">
            <v>3498.8637864880147</v>
          </cell>
          <cell r="BT189">
            <v>7499.099820723517</v>
          </cell>
          <cell r="BU189">
            <v>-833.89563148230081</v>
          </cell>
          <cell r="BV189">
            <v>12720.685290506277</v>
          </cell>
          <cell r="BW189">
            <v>4151.023344743342</v>
          </cell>
          <cell r="BX189">
            <v>3035.410376190157</v>
          </cell>
          <cell r="BY189">
            <v>8796.6623730168794</v>
          </cell>
          <cell r="BZ189">
            <v>10890.814533261684</v>
          </cell>
          <cell r="CA189">
            <v>14920.433223031214</v>
          </cell>
          <cell r="CB189">
            <v>9161.6176203782161</v>
          </cell>
          <cell r="CC189">
            <v>2514.2200937215312</v>
          </cell>
          <cell r="CD189">
            <v>-1120.0195028974558</v>
          </cell>
          <cell r="CE189">
            <v>18484.351821846351</v>
          </cell>
          <cell r="CF189">
            <v>20974.059321874898</v>
          </cell>
          <cell r="CG189">
            <v>12746.821515785901</v>
          </cell>
          <cell r="CH189">
            <v>26239.539650858031</v>
          </cell>
          <cell r="CI189">
            <v>17628.234023128978</v>
          </cell>
          <cell r="CJ189">
            <v>16488.879831288024</v>
          </cell>
          <cell r="CK189">
            <v>27279.025217831164</v>
          </cell>
          <cell r="CL189">
            <v>29432.128200839928</v>
          </cell>
          <cell r="CM189">
            <v>33429.60187524651</v>
          </cell>
          <cell r="CN189">
            <v>27764.191451479768</v>
          </cell>
          <cell r="CO189">
            <v>21152.10251539413</v>
          </cell>
          <cell r="CP189">
            <v>17473.512550596475</v>
          </cell>
          <cell r="CQ189">
            <v>22645.729349303678</v>
          </cell>
          <cell r="CR189">
            <v>25839.933617112991</v>
          </cell>
          <cell r="CS189">
            <v>17484.393972931408</v>
          </cell>
          <cell r="CT189">
            <v>31225.845314480001</v>
          </cell>
          <cell r="CU189">
            <v>22427.952108373618</v>
          </cell>
          <cell r="CV189">
            <v>21257.700866183695</v>
          </cell>
          <cell r="CW189">
            <v>27323.589552687801</v>
          </cell>
          <cell r="CX189">
            <v>29540.022087157537</v>
          </cell>
          <cell r="CY189">
            <v>33583.805647155183</v>
          </cell>
          <cell r="CZ189">
            <v>27837.221066851715</v>
          </cell>
          <cell r="DA189">
            <v>21105.03345221885</v>
          </cell>
          <cell r="DB189">
            <v>17338.185639801057</v>
          </cell>
          <cell r="DC189">
            <v>22152.672478112261</v>
          </cell>
          <cell r="DD189">
            <v>25837.819932697748</v>
          </cell>
          <cell r="DE189">
            <v>17352.268822031161</v>
          </cell>
          <cell r="DF189">
            <v>31347.011482120783</v>
          </cell>
          <cell r="DG189">
            <v>22358.137376366962</v>
          </cell>
          <cell r="DH189">
            <v>21156.350593723379</v>
          </cell>
          <cell r="DI189">
            <v>38308.746957566291</v>
          </cell>
          <cell r="DJ189">
            <v>40590.385031720405</v>
          </cell>
          <cell r="DK189">
            <v>44681.840127167823</v>
          </cell>
          <cell r="DL189">
            <v>38853.905150432598</v>
          </cell>
          <cell r="DM189">
            <v>31999.0945423421</v>
          </cell>
          <cell r="DN189">
            <v>28141.282411252454</v>
          </cell>
          <cell r="DO189">
            <v>33090.436127815665</v>
          </cell>
          <cell r="DP189">
            <v>36774.565148296097</v>
          </cell>
          <cell r="DQ189">
            <v>28157.998866096576</v>
          </cell>
          <cell r="DR189">
            <v>42409.982114075989</v>
          </cell>
          <cell r="DS189">
            <v>33226.311109305985</v>
          </cell>
          <cell r="DT189">
            <v>31991.873709138774</v>
          </cell>
          <cell r="DU189">
            <v>38545.731318133432</v>
          </cell>
          <cell r="DV189">
            <v>40894.732211017123</v>
          </cell>
          <cell r="DW189">
            <v>45035.223491951598</v>
          </cell>
          <cell r="DX189">
            <v>39124.318263325375</v>
          </cell>
          <cell r="DY189">
            <v>32145.785029909006</v>
          </cell>
          <cell r="DZ189">
            <v>28194.698978489971</v>
          </cell>
          <cell r="EA189">
            <v>33282.360380815924</v>
          </cell>
          <cell r="EB189">
            <v>36961.840547968663</v>
          </cell>
          <cell r="EC189">
            <v>28212.534692791836</v>
          </cell>
          <cell r="ED189">
            <v>42726.473251214658</v>
          </cell>
          <cell r="EE189">
            <v>33343.437064477715</v>
          </cell>
          <cell r="EF189">
            <v>32075.423780938479</v>
          </cell>
          <cell r="EG189">
            <v>38772.819152516728</v>
          </cell>
          <cell r="EH189">
            <v>41190.927027380516</v>
          </cell>
          <cell r="EI189">
            <v>45381.540816288274</v>
          </cell>
          <cell r="EJ189">
            <v>39387.968237373803</v>
          </cell>
          <cell r="EK189">
            <v>32282.722278515823</v>
          </cell>
          <cell r="EL189">
            <v>28235.996105092869</v>
          </cell>
          <cell r="EM189">
            <v>36081.752764701239</v>
          </cell>
          <cell r="EN189">
            <v>39484.851473297087</v>
          </cell>
          <cell r="EO189">
            <v>30601.082615309577</v>
          </cell>
          <cell r="EP189">
            <v>45812.248414204092</v>
          </cell>
          <cell r="EQ189">
            <v>35794.658307183374</v>
          </cell>
          <cell r="ER189">
            <v>34492.077277247998</v>
          </cell>
          <cell r="ES189">
            <v>41174.100147421297</v>
          </cell>
          <cell r="ET189">
            <v>43658.112220503412</v>
          </cell>
          <cell r="EU189">
            <v>48307.288701366597</v>
          </cell>
          <cell r="EV189">
            <v>42229.965693065911</v>
          </cell>
          <cell r="EW189">
            <v>34901.869090889173</v>
          </cell>
          <cell r="EX189">
            <v>30757.054937165231</v>
          </cell>
          <cell r="EY189">
            <v>36335.669999918988</v>
          </cell>
          <cell r="EZ189">
            <v>39718.573698924592</v>
          </cell>
          <cell r="FA189">
            <v>30699.363457902087</v>
          </cell>
          <cell r="FB189">
            <v>46194.347124237887</v>
          </cell>
          <cell r="FC189">
            <v>35955.421733086681</v>
          </cell>
          <cell r="FD189">
            <v>34617.371999087823</v>
          </cell>
          <cell r="FE189">
            <v>41444.851185222375</v>
          </cell>
          <cell r="FF189">
            <v>44001.961914339816</v>
          </cell>
          <cell r="FG189">
            <v>48715.738610053551</v>
          </cell>
          <cell r="FH189">
            <v>42554.098265712004</v>
          </cell>
          <cell r="FI189">
            <v>35092.982675798237</v>
          </cell>
          <cell r="FJ189">
            <v>30847.648456777053</v>
          </cell>
          <cell r="FK189">
            <v>36582.991051928737</v>
          </cell>
          <cell r="FL189">
            <v>39941.430543374845</v>
          </cell>
          <cell r="FM189">
            <v>30785.097445523745</v>
          </cell>
          <cell r="FN189">
            <v>46569.170396612419</v>
          </cell>
          <cell r="FO189">
            <v>36103.891400652894</v>
          </cell>
          <cell r="FP189">
            <v>34729.360956838456</v>
          </cell>
          <cell r="FQ189">
            <v>41705.306867410996</v>
          </cell>
          <cell r="FR189">
            <v>44337.703696166005</v>
          </cell>
          <cell r="FS189">
            <v>49118.410027675069</v>
          </cell>
          <cell r="FT189">
            <v>42871.840406984011</v>
          </cell>
          <cell r="FU189">
            <v>35275.05636500557</v>
          </cell>
          <cell r="FV189">
            <v>30926.643730419455</v>
          </cell>
          <cell r="FW189">
            <v>36822.830711849005</v>
          </cell>
        </row>
        <row r="190">
          <cell r="B190" t="str">
            <v>Co 452</v>
          </cell>
          <cell r="BH190">
            <v>-1199.06</v>
          </cell>
          <cell r="BI190">
            <v>-3924.68</v>
          </cell>
          <cell r="BJ190">
            <v>-1109.81</v>
          </cell>
          <cell r="BK190">
            <v>-3490.5</v>
          </cell>
          <cell r="BL190">
            <v>18417.54</v>
          </cell>
          <cell r="BM190">
            <v>20716.7</v>
          </cell>
          <cell r="BN190">
            <v>26463.06</v>
          </cell>
          <cell r="BO190">
            <v>19552.824549243964</v>
          </cell>
          <cell r="BP190">
            <v>12444.276518106934</v>
          </cell>
          <cell r="BQ190">
            <v>1044.3815782998754</v>
          </cell>
          <cell r="BR190">
            <v>-8762.7503084822347</v>
          </cell>
          <cell r="BS190">
            <v>-5996.1532188345891</v>
          </cell>
          <cell r="BT190">
            <v>-1469.2362424695966</v>
          </cell>
          <cell r="BU190">
            <v>-4142.9147352341224</v>
          </cell>
          <cell r="BV190">
            <v>-1354.1681785428864</v>
          </cell>
          <cell r="BW190">
            <v>-3923.4093665176351</v>
          </cell>
          <cell r="BX190">
            <v>18129.439232454766</v>
          </cell>
          <cell r="BY190">
            <v>20483.456335333853</v>
          </cell>
          <cell r="BZ190">
            <v>25974.002908780174</v>
          </cell>
          <cell r="CA190">
            <v>19058.758893839557</v>
          </cell>
          <cell r="CB190">
            <v>12037.945952077709</v>
          </cell>
          <cell r="CC190">
            <v>766.10100163596871</v>
          </cell>
          <cell r="CD190">
            <v>-8992.6522939482093</v>
          </cell>
          <cell r="CE190">
            <v>-6060.9122566894321</v>
          </cell>
          <cell r="CF190">
            <v>-1904.4867812441844</v>
          </cell>
          <cell r="CG190">
            <v>-4524.5375543956052</v>
          </cell>
          <cell r="CH190">
            <v>-1762.2967010672328</v>
          </cell>
          <cell r="CI190">
            <v>-4525.610954934762</v>
          </cell>
          <cell r="CJ190">
            <v>17676.515568325085</v>
          </cell>
          <cell r="CK190">
            <v>20288.111092474286</v>
          </cell>
          <cell r="CL190">
            <v>25514.499977574607</v>
          </cell>
          <cell r="CM190">
            <v>18567.637617905508</v>
          </cell>
          <cell r="CN190">
            <v>11627.043133915613</v>
          </cell>
          <cell r="CO190">
            <v>10305.120049769708</v>
          </cell>
          <cell r="CP190">
            <v>596.62399552278293</v>
          </cell>
          <cell r="CQ190">
            <v>3696.9080914316237</v>
          </cell>
          <cell r="CR190">
            <v>8111.3707946914146</v>
          </cell>
          <cell r="CS190">
            <v>5457.3342199397866</v>
          </cell>
          <cell r="CT190">
            <v>8265.9696806691136</v>
          </cell>
          <cell r="CU190">
            <v>5380.5241605294323</v>
          </cell>
          <cell r="CV190">
            <v>28077.950958602421</v>
          </cell>
          <cell r="CW190">
            <v>27985.457383297115</v>
          </cell>
          <cell r="CX190">
            <v>33226.280269127747</v>
          </cell>
          <cell r="CY190">
            <v>26131.472003380888</v>
          </cell>
          <cell r="CZ190">
            <v>19079.614496250288</v>
          </cell>
          <cell r="DA190">
            <v>10339.231290908125</v>
          </cell>
          <cell r="DB190">
            <v>454.33724629605058</v>
          </cell>
          <cell r="DC190">
            <v>3529.7616823072694</v>
          </cell>
          <cell r="DD190">
            <v>8109.8132269150956</v>
          </cell>
          <cell r="DE190">
            <v>5421.6637308745612</v>
          </cell>
          <cell r="DF190">
            <v>8277.0971983977688</v>
          </cell>
          <cell r="DG190">
            <v>5265.5568326188404</v>
          </cell>
          <cell r="DH190">
            <v>28469.497205390137</v>
          </cell>
          <cell r="DI190">
            <v>28369.478940235029</v>
          </cell>
          <cell r="DJ190">
            <v>33622.068473342893</v>
          </cell>
          <cell r="DK190">
            <v>26377.082020161022</v>
          </cell>
          <cell r="DL190">
            <v>19212.080947423339</v>
          </cell>
          <cell r="DM190">
            <v>10369.359831310245</v>
          </cell>
          <cell r="DN190">
            <v>304.54632118395239</v>
          </cell>
          <cell r="DO190">
            <v>3464.1771271580837</v>
          </cell>
          <cell r="DP190">
            <v>8103.7663334960889</v>
          </cell>
          <cell r="DQ190">
            <v>5381.1687958707171</v>
          </cell>
          <cell r="DR190">
            <v>8284.0556905909889</v>
          </cell>
          <cell r="DS190">
            <v>7246.4948006768973</v>
          </cell>
          <cell r="DT190">
            <v>30969.127546118205</v>
          </cell>
          <cell r="DU190">
            <v>30861.257906043484</v>
          </cell>
          <cell r="DV190">
            <v>36122.837789605728</v>
          </cell>
          <cell r="DW190">
            <v>28724.159542030284</v>
          </cell>
          <cell r="DX190">
            <v>21445.575571712336</v>
          </cell>
          <cell r="DY190">
            <v>12500.644163380035</v>
          </cell>
          <cell r="DZ190">
            <v>2252.8407554821279</v>
          </cell>
          <cell r="EA190">
            <v>5498.0600154202366</v>
          </cell>
          <cell r="EB190">
            <v>10197.437816893373</v>
          </cell>
          <cell r="EC190">
            <v>7440.7373672971553</v>
          </cell>
          <cell r="ED190">
            <v>10391.738507188049</v>
          </cell>
          <cell r="EE190">
            <v>7152.0172542823093</v>
          </cell>
          <cell r="EF190">
            <v>31404.895018701525</v>
          </cell>
          <cell r="EG190">
            <v>31288.84464465487</v>
          </cell>
          <cell r="EH190">
            <v>36557.163406486739</v>
          </cell>
          <cell r="EI190">
            <v>29001.947418631855</v>
          </cell>
          <cell r="EJ190">
            <v>21607.892445643396</v>
          </cell>
          <cell r="EK190">
            <v>12560.502404305669</v>
          </cell>
          <cell r="EL190">
            <v>2126.596121590459</v>
          </cell>
          <cell r="EM190">
            <v>5460.7366895759333</v>
          </cell>
          <cell r="EN190">
            <v>10219.615596365038</v>
          </cell>
          <cell r="EO190">
            <v>7428.5088188489644</v>
          </cell>
          <cell r="EP190">
            <v>10428.075798568127</v>
          </cell>
          <cell r="EQ190">
            <v>7048.4557083354703</v>
          </cell>
          <cell r="ER190">
            <v>31844.29843245665</v>
          </cell>
          <cell r="ES190">
            <v>31719.722554748194</v>
          </cell>
          <cell r="ET190">
            <v>40695.433528356094</v>
          </cell>
          <cell r="EU190">
            <v>33635.082048056436</v>
          </cell>
          <cell r="EV190">
            <v>26123.707849078495</v>
          </cell>
          <cell r="EW190">
            <v>16975.024239904134</v>
          </cell>
          <cell r="EX190">
            <v>6351.8661248684875</v>
          </cell>
          <cell r="EY190">
            <v>9776.9401382574943</v>
          </cell>
          <cell r="EZ190">
            <v>14595.245199643541</v>
          </cell>
          <cell r="FA190">
            <v>11769.460639497349</v>
          </cell>
          <cell r="FB190">
            <v>14818.684704181684</v>
          </cell>
          <cell r="FC190">
            <v>11294.111910241641</v>
          </cell>
          <cell r="FD190">
            <v>36645.293351284548</v>
          </cell>
          <cell r="FE190">
            <v>36511.839054884244</v>
          </cell>
          <cell r="FF190">
            <v>41895.66652062261</v>
          </cell>
          <cell r="FG190">
            <v>33993.451310731733</v>
          </cell>
          <cell r="FH190">
            <v>26364.239470030865</v>
          </cell>
          <cell r="FI190">
            <v>17114.140416497889</v>
          </cell>
          <cell r="FJ190">
            <v>6298.5218001718131</v>
          </cell>
          <cell r="FK190">
            <v>9817.0730537902236</v>
          </cell>
          <cell r="FL190">
            <v>14694.711320404411</v>
          </cell>
          <cell r="FM190">
            <v>11834.407207227232</v>
          </cell>
          <cell r="FN190">
            <v>14933.746886272762</v>
          </cell>
          <cell r="FO190">
            <v>11259.00994221805</v>
          </cell>
          <cell r="FP190">
            <v>37178.41536927718</v>
          </cell>
          <cell r="FQ190">
            <v>37035.706399024639</v>
          </cell>
          <cell r="FR190">
            <v>42420.453588168908</v>
          </cell>
          <cell r="FS190">
            <v>34350.433372292246</v>
          </cell>
          <cell r="FT190">
            <v>26601.525565131858</v>
          </cell>
          <cell r="FU190">
            <v>17250.444685359897</v>
          </cell>
          <cell r="FV190">
            <v>9470.8719472153716</v>
          </cell>
          <cell r="FW190">
            <v>13085.528605418611</v>
          </cell>
        </row>
        <row r="191">
          <cell r="B191" t="str">
            <v>Co 425</v>
          </cell>
          <cell r="BH191">
            <v>66815.62</v>
          </cell>
          <cell r="BI191">
            <v>72545.56</v>
          </cell>
          <cell r="BJ191">
            <v>87905.51</v>
          </cell>
          <cell r="BK191">
            <v>92318.87</v>
          </cell>
          <cell r="BL191">
            <v>127244.23</v>
          </cell>
          <cell r="BM191">
            <v>114615.28</v>
          </cell>
          <cell r="BN191">
            <v>123862.54</v>
          </cell>
          <cell r="BO191">
            <v>150778.24739458226</v>
          </cell>
          <cell r="BP191">
            <v>130624.08865161942</v>
          </cell>
          <cell r="BQ191">
            <v>126766.22943223178</v>
          </cell>
          <cell r="BR191">
            <v>93041.840443162859</v>
          </cell>
          <cell r="BS191">
            <v>87474.003317424183</v>
          </cell>
          <cell r="BT191">
            <v>64874.168230168259</v>
          </cell>
          <cell r="BU191">
            <v>70889.941607701287</v>
          </cell>
          <cell r="BV191">
            <v>160625.57208798209</v>
          </cell>
          <cell r="BW191">
            <v>165119.40701918921</v>
          </cell>
          <cell r="BX191">
            <v>199808.99759615812</v>
          </cell>
          <cell r="BY191">
            <v>187189.70857593176</v>
          </cell>
          <cell r="BZ191">
            <v>196308.64281685799</v>
          </cell>
          <cell r="CA191">
            <v>222846.1692718509</v>
          </cell>
          <cell r="CB191">
            <v>202965.35571587645</v>
          </cell>
          <cell r="CC191">
            <v>199370.69523293935</v>
          </cell>
          <cell r="CD191">
            <v>165757.04786736466</v>
          </cell>
          <cell r="CE191">
            <v>166820.59183834342</v>
          </cell>
          <cell r="CF191">
            <v>135071.47949454587</v>
          </cell>
          <cell r="CG191">
            <v>141384.52016546443</v>
          </cell>
          <cell r="CH191">
            <v>156345.05607140702</v>
          </cell>
          <cell r="CI191">
            <v>160925.49015200368</v>
          </cell>
          <cell r="CJ191">
            <v>195375.0476859076</v>
          </cell>
          <cell r="CK191">
            <v>182768.59426576539</v>
          </cell>
          <cell r="CL191">
            <v>191758.18258200138</v>
          </cell>
          <cell r="CM191">
            <v>217827.57269256067</v>
          </cell>
          <cell r="CN191">
            <v>198080.41986825099</v>
          </cell>
          <cell r="CO191">
            <v>194760.34050928403</v>
          </cell>
          <cell r="CP191">
            <v>161264.36529831245</v>
          </cell>
          <cell r="CQ191">
            <v>198564.34766463109</v>
          </cell>
          <cell r="CR191">
            <v>171401.10762192527</v>
          </cell>
          <cell r="CS191">
            <v>177942.54896010394</v>
          </cell>
          <cell r="CT191">
            <v>193157.93363387141</v>
          </cell>
          <cell r="CU191">
            <v>197859.61438128131</v>
          </cell>
          <cell r="CV191">
            <v>232915.86860739451</v>
          </cell>
          <cell r="CW191">
            <v>225061.77364239388</v>
          </cell>
          <cell r="CX191">
            <v>234187.05358978978</v>
          </cell>
          <cell r="CY191">
            <v>260545.6424226301</v>
          </cell>
          <cell r="CZ191">
            <v>240449.61232865779</v>
          </cell>
          <cell r="DA191">
            <v>237157.50171597043</v>
          </cell>
          <cell r="DB191">
            <v>203031.92721357496</v>
          </cell>
          <cell r="DC191">
            <v>204311.14422130142</v>
          </cell>
          <cell r="DD191">
            <v>178143.81863622071</v>
          </cell>
          <cell r="DE191">
            <v>184921.29106129627</v>
          </cell>
          <cell r="DF191">
            <v>200395.24970448032</v>
          </cell>
          <cell r="DG191">
            <v>205221.48705572449</v>
          </cell>
          <cell r="DH191">
            <v>240894.08378174814</v>
          </cell>
          <cell r="DI191">
            <v>227937.79006786286</v>
          </cell>
          <cell r="DJ191">
            <v>237199.67725096043</v>
          </cell>
          <cell r="DK191">
            <v>263850.76390996214</v>
          </cell>
          <cell r="DL191">
            <v>243400.26977581755</v>
          </cell>
          <cell r="DM191">
            <v>240139.9820303109</v>
          </cell>
          <cell r="DN191">
            <v>205373.05300391972</v>
          </cell>
          <cell r="DO191">
            <v>206766.30774481199</v>
          </cell>
          <cell r="DP191">
            <v>180024.33935738978</v>
          </cell>
          <cell r="DQ191">
            <v>187045.97641765716</v>
          </cell>
          <cell r="DR191">
            <v>202782.31521653404</v>
          </cell>
          <cell r="DS191">
            <v>207736.46364797678</v>
          </cell>
          <cell r="DT191">
            <v>244035.43257636743</v>
          </cell>
          <cell r="DU191">
            <v>230270.43579813698</v>
          </cell>
          <cell r="DV191">
            <v>239670.77183881853</v>
          </cell>
          <cell r="DW191">
            <v>266616.62978028372</v>
          </cell>
          <cell r="DX191">
            <v>245806.43777142878</v>
          </cell>
          <cell r="DY191">
            <v>242581.03458542234</v>
          </cell>
          <cell r="DZ191">
            <v>207162.07443772387</v>
          </cell>
          <cell r="EA191">
            <v>208673.31127648955</v>
          </cell>
          <cell r="EB191">
            <v>181340.34394476091</v>
          </cell>
          <cell r="EC191">
            <v>188613.97228486999</v>
          </cell>
          <cell r="ED191">
            <v>204616.55102457589</v>
          </cell>
          <cell r="EE191">
            <v>209702.17170242485</v>
          </cell>
          <cell r="EF191">
            <v>246637.14185898652</v>
          </cell>
          <cell r="EG191">
            <v>233153.49350476349</v>
          </cell>
          <cell r="EH191">
            <v>242693.35394967374</v>
          </cell>
          <cell r="EI191">
            <v>269937.21024334081</v>
          </cell>
          <cell r="EJ191">
            <v>248761.08171812046</v>
          </cell>
          <cell r="EK191">
            <v>245574.39836326122</v>
          </cell>
          <cell r="EL191">
            <v>209491.10399522021</v>
          </cell>
          <cell r="EM191">
            <v>211126.27741485831</v>
          </cell>
          <cell r="EN191">
            <v>183184.31297843315</v>
          </cell>
          <cell r="EO191">
            <v>190718.37275622698</v>
          </cell>
          <cell r="EP191">
            <v>206991.24170819824</v>
          </cell>
          <cell r="EQ191">
            <v>212211.87876447287</v>
          </cell>
          <cell r="ER191">
            <v>249792.84465188693</v>
          </cell>
          <cell r="ES191">
            <v>236045.96957910806</v>
          </cell>
          <cell r="ET191">
            <v>245726.72349081427</v>
          </cell>
          <cell r="EU191">
            <v>273271.73859378917</v>
          </cell>
          <cell r="EV191">
            <v>257279.40222034423</v>
          </cell>
          <cell r="EW191">
            <v>254135.17043936663</v>
          </cell>
          <cell r="EX191">
            <v>261178.75968961185</v>
          </cell>
          <cell r="EY191">
            <v>262942.69647032628</v>
          </cell>
          <cell r="EZ191">
            <v>234373.71342781835</v>
          </cell>
          <cell r="FA191">
            <v>242176.85764067687</v>
          </cell>
          <cell r="FB191">
            <v>258723.71912486947</v>
          </cell>
          <cell r="FC191">
            <v>264083.0371567792</v>
          </cell>
          <cell r="FD191">
            <v>302320.20048863196</v>
          </cell>
          <cell r="FE191">
            <v>288305.0797688131</v>
          </cell>
          <cell r="FF191">
            <v>298128.2061338526</v>
          </cell>
          <cell r="FG191">
            <v>325976.37262637913</v>
          </cell>
          <cell r="FH191">
            <v>304217.57740612992</v>
          </cell>
          <cell r="FI191">
            <v>301119.70345675515</v>
          </cell>
          <cell r="FJ191">
            <v>264492.297213785</v>
          </cell>
          <cell r="FK191">
            <v>266390.83997787279</v>
          </cell>
          <cell r="FL191">
            <v>237176.6661185977</v>
          </cell>
          <cell r="FM191">
            <v>245257.77177261363</v>
          </cell>
          <cell r="FN191">
            <v>262082.71635050519</v>
          </cell>
          <cell r="FO191">
            <v>267584.63726013148</v>
          </cell>
          <cell r="FP191">
            <v>306488.19499105494</v>
          </cell>
          <cell r="FQ191">
            <v>292199.75474068755</v>
          </cell>
          <cell r="FR191">
            <v>302166.21879437962</v>
          </cell>
          <cell r="FS191">
            <v>330319.84783737408</v>
          </cell>
          <cell r="FT191">
            <v>308182.8179717391</v>
          </cell>
          <cell r="FU191">
            <v>305135.72235515999</v>
          </cell>
          <cell r="FV191">
            <v>267822.1932829438</v>
          </cell>
          <cell r="FW191">
            <v>269860.68545394437</v>
          </cell>
        </row>
        <row r="192">
          <cell r="B192" t="str">
            <v>Co 453</v>
          </cell>
          <cell r="BH192">
            <v>203390.59</v>
          </cell>
          <cell r="BI192">
            <v>188409.7</v>
          </cell>
          <cell r="BJ192">
            <v>184115.03</v>
          </cell>
          <cell r="BK192">
            <v>143819.19</v>
          </cell>
          <cell r="BL192">
            <v>291629.05</v>
          </cell>
          <cell r="BM192">
            <v>245924.13</v>
          </cell>
          <cell r="BN192">
            <v>260093.02</v>
          </cell>
          <cell r="BO192">
            <v>369351.5912555221</v>
          </cell>
          <cell r="BP192">
            <v>293695.48518297309</v>
          </cell>
          <cell r="BQ192">
            <v>256549.62454462826</v>
          </cell>
          <cell r="BR192">
            <v>223532.53159778187</v>
          </cell>
          <cell r="BS192">
            <v>181862.38430789229</v>
          </cell>
          <cell r="BT192">
            <v>216180.47089532117</v>
          </cell>
          <cell r="BU192">
            <v>201409.36566195259</v>
          </cell>
          <cell r="BV192">
            <v>193393.79742372001</v>
          </cell>
          <cell r="BW192">
            <v>154013.86276423471</v>
          </cell>
          <cell r="BX192">
            <v>302539.65254137444</v>
          </cell>
          <cell r="BY192">
            <v>256346.35039725094</v>
          </cell>
          <cell r="BZ192">
            <v>270492.91905872605</v>
          </cell>
          <cell r="CA192">
            <v>374921.200747394</v>
          </cell>
          <cell r="CB192">
            <v>299640.04622393078</v>
          </cell>
          <cell r="CC192">
            <v>253096.71220774378</v>
          </cell>
          <cell r="CD192">
            <v>220102.77146908428</v>
          </cell>
          <cell r="CE192">
            <v>180600.81985453243</v>
          </cell>
          <cell r="CF192">
            <v>210182.41484541012</v>
          </cell>
          <cell r="CG192">
            <v>195779.37220368657</v>
          </cell>
          <cell r="CH192">
            <v>185012.36509802868</v>
          </cell>
          <cell r="CI192">
            <v>146433.31084689888</v>
          </cell>
          <cell r="CJ192">
            <v>295846.39985879022</v>
          </cell>
          <cell r="CK192">
            <v>249129.21320508249</v>
          </cell>
          <cell r="CL192">
            <v>263276.90462991572</v>
          </cell>
          <cell r="CM192">
            <v>367680.8955318713</v>
          </cell>
          <cell r="CN192">
            <v>292587.26768465783</v>
          </cell>
          <cell r="CO192">
            <v>316316.96935513482</v>
          </cell>
          <cell r="CP192">
            <v>283350.97204465943</v>
          </cell>
          <cell r="CQ192">
            <v>246052.95182379801</v>
          </cell>
          <cell r="CR192">
            <v>283854.39530712034</v>
          </cell>
          <cell r="CS192">
            <v>269289.7634730853</v>
          </cell>
          <cell r="CT192">
            <v>240696.11824459559</v>
          </cell>
          <cell r="CU192">
            <v>201620.90010033222</v>
          </cell>
          <cell r="CV192">
            <v>354327.28042778408</v>
          </cell>
          <cell r="CW192">
            <v>306495.90245816461</v>
          </cell>
          <cell r="CX192">
            <v>320927.02978293214</v>
          </cell>
          <cell r="CY192">
            <v>427314.77005704457</v>
          </cell>
          <cell r="CZ192">
            <v>350783.88518869248</v>
          </cell>
          <cell r="DA192">
            <v>320051.87282309198</v>
          </cell>
          <cell r="DB192">
            <v>286436.30441243993</v>
          </cell>
          <cell r="DC192">
            <v>246306.1115592315</v>
          </cell>
          <cell r="DD192">
            <v>287293.21771185228</v>
          </cell>
          <cell r="DE192">
            <v>272567.78709266544</v>
          </cell>
          <cell r="DF192">
            <v>242262.57644811855</v>
          </cell>
          <cell r="DG192">
            <v>202689.27061035472</v>
          </cell>
          <cell r="DH192">
            <v>358763.67865077395</v>
          </cell>
          <cell r="DI192">
            <v>309790.4747256026</v>
          </cell>
          <cell r="DJ192">
            <v>324510.73004821909</v>
          </cell>
          <cell r="DK192">
            <v>432924.79288243683</v>
          </cell>
          <cell r="DL192">
            <v>354929.85608718195</v>
          </cell>
          <cell r="DM192">
            <v>323794.18146412261</v>
          </cell>
          <cell r="DN192">
            <v>289516.48670090118</v>
          </cell>
          <cell r="DO192">
            <v>248626.32307845092</v>
          </cell>
          <cell r="DP192">
            <v>290738.77637809637</v>
          </cell>
          <cell r="DQ192">
            <v>275853.04066252569</v>
          </cell>
          <cell r="DR192">
            <v>243767.85211267974</v>
          </cell>
          <cell r="DS192">
            <v>374510.9970041716</v>
          </cell>
          <cell r="DT192">
            <v>534030.02136835805</v>
          </cell>
          <cell r="DU192">
            <v>483886.70998299983</v>
          </cell>
          <cell r="DV192">
            <v>498902.13672565122</v>
          </cell>
          <cell r="DW192">
            <v>609384.97945880285</v>
          </cell>
          <cell r="DX192">
            <v>529899.12568918243</v>
          </cell>
          <cell r="DY192">
            <v>498358.064901178</v>
          </cell>
          <cell r="DZ192">
            <v>463405.21324844204</v>
          </cell>
          <cell r="EA192">
            <v>421740.63091539836</v>
          </cell>
          <cell r="EB192">
            <v>465005.07036948402</v>
          </cell>
          <cell r="EC192">
            <v>449959.75216355175</v>
          </cell>
          <cell r="ED192">
            <v>416023.8036908799</v>
          </cell>
          <cell r="EE192">
            <v>378844.41799022036</v>
          </cell>
          <cell r="EF192">
            <v>541887.03932796768</v>
          </cell>
          <cell r="EG192">
            <v>490544.30642046721</v>
          </cell>
          <cell r="EH192">
            <v>505860.52440384327</v>
          </cell>
          <cell r="EI192">
            <v>618456.66048016353</v>
          </cell>
          <cell r="EJ192">
            <v>537451.61059549404</v>
          </cell>
          <cell r="EK192">
            <v>505503.30324670993</v>
          </cell>
          <cell r="EL192">
            <v>469862.47663269239</v>
          </cell>
          <cell r="EM192">
            <v>427409.20538045769</v>
          </cell>
          <cell r="EN192">
            <v>471852.26434105902</v>
          </cell>
          <cell r="EO192">
            <v>456648.38818140404</v>
          </cell>
          <cell r="EP192">
            <v>420788.5630266798</v>
          </cell>
          <cell r="EQ192">
            <v>383174.54151027178</v>
          </cell>
          <cell r="ER192">
            <v>549821.16970170219</v>
          </cell>
          <cell r="ES192">
            <v>497249.12792251754</v>
          </cell>
          <cell r="ET192">
            <v>582081.39006096544</v>
          </cell>
          <cell r="EU192">
            <v>696835.13888667454</v>
          </cell>
          <cell r="EV192">
            <v>614282.6049473891</v>
          </cell>
          <cell r="EW192">
            <v>581926.35704351077</v>
          </cell>
          <cell r="EX192">
            <v>545583.80026670266</v>
          </cell>
          <cell r="EY192">
            <v>502327.87638885906</v>
          </cell>
          <cell r="EZ192">
            <v>547976.87009159289</v>
          </cell>
          <cell r="FA192">
            <v>532615.52859875397</v>
          </cell>
          <cell r="FB192">
            <v>494755.78896043345</v>
          </cell>
          <cell r="FC192">
            <v>456707.86379696347</v>
          </cell>
          <cell r="FD192">
            <v>627040.52705181891</v>
          </cell>
          <cell r="FE192">
            <v>573208.58632703009</v>
          </cell>
          <cell r="FF192">
            <v>590529.01536644716</v>
          </cell>
          <cell r="FG192">
            <v>707485.82049145713</v>
          </cell>
          <cell r="FH192">
            <v>623357.13126217213</v>
          </cell>
          <cell r="FI192">
            <v>590591.49200019496</v>
          </cell>
          <cell r="FJ192">
            <v>553533.3678533216</v>
          </cell>
          <cell r="FK192">
            <v>509459.60253018216</v>
          </cell>
          <cell r="FL192">
            <v>556343.51601028128</v>
          </cell>
          <cell r="FM192">
            <v>540826.08153461746</v>
          </cell>
          <cell r="FN192">
            <v>500887.88814898685</v>
          </cell>
          <cell r="FO192">
            <v>462406.87442631938</v>
          </cell>
          <cell r="FP192">
            <v>636510.02126545389</v>
          </cell>
          <cell r="FQ192">
            <v>581386.78386511549</v>
          </cell>
          <cell r="FR192">
            <v>599054.02247180894</v>
          </cell>
          <cell r="FS192">
            <v>718260.38653529342</v>
          </cell>
          <cell r="FT192">
            <v>632526.50531439891</v>
          </cell>
          <cell r="FU192">
            <v>618367.93260415294</v>
          </cell>
          <cell r="FV192">
            <v>580580.6014336173</v>
          </cell>
          <cell r="FW192">
            <v>535674.23363180435</v>
          </cell>
        </row>
        <row r="193">
          <cell r="B193" t="str">
            <v>Co 151</v>
          </cell>
          <cell r="BH193">
            <v>7233.17</v>
          </cell>
          <cell r="BI193">
            <v>-2674.81</v>
          </cell>
          <cell r="BJ193">
            <v>9960.73</v>
          </cell>
          <cell r="BK193">
            <v>4781.24</v>
          </cell>
          <cell r="BL193">
            <v>9105.7199999999993</v>
          </cell>
          <cell r="BM193">
            <v>7209.77</v>
          </cell>
          <cell r="BN193">
            <v>12146.18</v>
          </cell>
          <cell r="BO193">
            <v>10693.193309682552</v>
          </cell>
          <cell r="BP193">
            <v>14479.693982738983</v>
          </cell>
          <cell r="BQ193">
            <v>16110.017743635559</v>
          </cell>
          <cell r="BR193">
            <v>12949.357421215855</v>
          </cell>
          <cell r="BS193">
            <v>10186.394296467428</v>
          </cell>
          <cell r="BT193">
            <v>7004.1544268251582</v>
          </cell>
          <cell r="BU193">
            <v>-2880.4601028481857</v>
          </cell>
          <cell r="BV193">
            <v>9785.8070862849272</v>
          </cell>
          <cell r="BW193">
            <v>4714.1001705658218</v>
          </cell>
          <cell r="BX193">
            <v>8883.0444596232592</v>
          </cell>
          <cell r="BY193">
            <v>7034.2008817784827</v>
          </cell>
          <cell r="BZ193">
            <v>11951.262629398601</v>
          </cell>
          <cell r="CA193">
            <v>10667.558587596111</v>
          </cell>
          <cell r="CB193">
            <v>20637.9388356173</v>
          </cell>
          <cell r="CC193">
            <v>22382.658637865206</v>
          </cell>
          <cell r="CD193">
            <v>19229.6660743709</v>
          </cell>
          <cell r="CE193">
            <v>16412.960434863529</v>
          </cell>
          <cell r="CF193">
            <v>12959.185814535795</v>
          </cell>
          <cell r="CG193">
            <v>3099.1377900834741</v>
          </cell>
          <cell r="CH193">
            <v>15796.801544871116</v>
          </cell>
          <cell r="CI193">
            <v>10836.613726002039</v>
          </cell>
          <cell r="CJ193">
            <v>14845.099451719561</v>
          </cell>
          <cell r="CK193">
            <v>13045.273069232611</v>
          </cell>
          <cell r="CL193">
            <v>17942.657749773341</v>
          </cell>
          <cell r="CM193">
            <v>16829.698486840254</v>
          </cell>
          <cell r="CN193">
            <v>20139.973736079428</v>
          </cell>
          <cell r="CO193">
            <v>22002.255904519639</v>
          </cell>
          <cell r="CP193">
            <v>18857.704021964801</v>
          </cell>
          <cell r="CQ193">
            <v>15984.342978141318</v>
          </cell>
          <cell r="CR193">
            <v>13016.510757098273</v>
          </cell>
          <cell r="CS193">
            <v>2967.6079235832221</v>
          </cell>
          <cell r="CT193">
            <v>15930.099236542977</v>
          </cell>
          <cell r="CU193">
            <v>10908.908412815323</v>
          </cell>
          <cell r="CV193">
            <v>14942.568696989343</v>
          </cell>
          <cell r="CW193">
            <v>13123.487698980189</v>
          </cell>
          <cell r="CX193">
            <v>18112.072050089697</v>
          </cell>
          <cell r="CY193">
            <v>17032.334822771081</v>
          </cell>
          <cell r="CZ193">
            <v>20365.895128051914</v>
          </cell>
          <cell r="DA193">
            <v>22305.780004934313</v>
          </cell>
          <cell r="DB193">
            <v>19101.249848170897</v>
          </cell>
          <cell r="DC193">
            <v>16057.951367355461</v>
          </cell>
          <cell r="DD193">
            <v>13069.072429363187</v>
          </cell>
          <cell r="DE193">
            <v>2827.7884561477913</v>
          </cell>
          <cell r="DF193">
            <v>49939.667183622791</v>
          </cell>
          <cell r="DG193">
            <v>44857.399557192482</v>
          </cell>
          <cell r="DH193">
            <v>48915.086879123264</v>
          </cell>
          <cell r="DI193">
            <v>47076.870320686037</v>
          </cell>
          <cell r="DJ193">
            <v>52158.275855434695</v>
          </cell>
          <cell r="DK193">
            <v>51114.252384036219</v>
          </cell>
          <cell r="DL193">
            <v>54470.275556979286</v>
          </cell>
          <cell r="DM193">
            <v>56490.526112341162</v>
          </cell>
          <cell r="DN193">
            <v>53224.909494159983</v>
          </cell>
          <cell r="DO193">
            <v>50076.581081390497</v>
          </cell>
          <cell r="DP193">
            <v>46995.535043978867</v>
          </cell>
          <cell r="DQ193">
            <v>36558.282079165547</v>
          </cell>
          <cell r="DR193">
            <v>50744.993531818393</v>
          </cell>
          <cell r="DS193">
            <v>45601.606079574405</v>
          </cell>
          <cell r="DT193">
            <v>49682.10234905644</v>
          </cell>
          <cell r="DU193">
            <v>47824.881693142626</v>
          </cell>
          <cell r="DV193">
            <v>53000.756822092204</v>
          </cell>
          <cell r="DW193">
            <v>51995.043369070925</v>
          </cell>
          <cell r="DX193">
            <v>55372.650137540528</v>
          </cell>
          <cell r="DY193">
            <v>57476.122223878992</v>
          </cell>
          <cell r="DZ193">
            <v>54148.283836158713</v>
          </cell>
          <cell r="EA193">
            <v>50891.500481018898</v>
          </cell>
          <cell r="EB193">
            <v>47715.31472561539</v>
          </cell>
          <cell r="EC193">
            <v>37078.436295363455</v>
          </cell>
          <cell r="ED193">
            <v>51560.763148446742</v>
          </cell>
          <cell r="EE193">
            <v>46356.252313221048</v>
          </cell>
          <cell r="EF193">
            <v>50458.261028273599</v>
          </cell>
          <cell r="EG193">
            <v>48582.190947066956</v>
          </cell>
          <cell r="EH193">
            <v>53854.20777970428</v>
          </cell>
          <cell r="EI193">
            <v>52889.502882090448</v>
          </cell>
          <cell r="EJ193">
            <v>64621.544960031752</v>
          </cell>
          <cell r="EK193">
            <v>66810.739959521525</v>
          </cell>
          <cell r="EL193">
            <v>63419.976884882635</v>
          </cell>
          <cell r="EM193">
            <v>60050.750855752216</v>
          </cell>
          <cell r="EN193">
            <v>56776.569916099266</v>
          </cell>
          <cell r="EO193">
            <v>45936.138211954429</v>
          </cell>
          <cell r="EP193">
            <v>60720.558150850338</v>
          </cell>
          <cell r="EQ193">
            <v>55454.74109632711</v>
          </cell>
          <cell r="ER193">
            <v>59577.097695119061</v>
          </cell>
          <cell r="ES193">
            <v>57682.140774612795</v>
          </cell>
          <cell r="ET193">
            <v>63052.21054835822</v>
          </cell>
          <cell r="EU193">
            <v>62131.119424131452</v>
          </cell>
          <cell r="EV193">
            <v>65799.467369859747</v>
          </cell>
          <cell r="EW193">
            <v>68077.893968439457</v>
          </cell>
          <cell r="EX193">
            <v>64622.573733445599</v>
          </cell>
          <cell r="EY193">
            <v>61137.726398354003</v>
          </cell>
          <cell r="EZ193">
            <v>57762.167565463998</v>
          </cell>
          <cell r="FA193">
            <v>46714.61542203257</v>
          </cell>
          <cell r="FB193">
            <v>61807.317025978708</v>
          </cell>
          <cell r="FC193">
            <v>56480.681128124306</v>
          </cell>
          <cell r="FD193">
            <v>60621.514128563569</v>
          </cell>
          <cell r="FE193">
            <v>58708.283393126694</v>
          </cell>
          <cell r="FF193">
            <v>64177.715237494529</v>
          </cell>
          <cell r="FG193">
            <v>63303.804423872811</v>
          </cell>
          <cell r="FH193">
            <v>66997.808554829171</v>
          </cell>
          <cell r="FI193">
            <v>69369.03614971957</v>
          </cell>
          <cell r="FJ193">
            <v>65847.53395654817</v>
          </cell>
          <cell r="FK193">
            <v>62243.728960819055</v>
          </cell>
          <cell r="FL193">
            <v>58763.116919427644</v>
          </cell>
          <cell r="FM193">
            <v>47504.789020732504</v>
          </cell>
          <cell r="FN193">
            <v>62912.114854381784</v>
          </cell>
          <cell r="FO193">
            <v>57524.563585590673</v>
          </cell>
          <cell r="FP193">
            <v>61682.738804364475</v>
          </cell>
          <cell r="FQ193">
            <v>59751.035707669231</v>
          </cell>
          <cell r="FR193">
            <v>65321.995036186134</v>
          </cell>
          <cell r="FS193">
            <v>64497.666491509372</v>
          </cell>
          <cell r="FT193">
            <v>68217.283480106402</v>
          </cell>
          <cell r="FU193">
            <v>70683.71618981364</v>
          </cell>
          <cell r="FV193">
            <v>67095.669887766329</v>
          </cell>
          <cell r="FW193">
            <v>63368.181815312775</v>
          </cell>
        </row>
        <row r="194">
          <cell r="B194" t="str">
            <v>Co 152</v>
          </cell>
          <cell r="BH194">
            <v>-20848.349999999999</v>
          </cell>
          <cell r="BI194">
            <v>-12386.64</v>
          </cell>
          <cell r="BJ194">
            <v>-10038.620000000001</v>
          </cell>
          <cell r="BK194">
            <v>-17723.63</v>
          </cell>
          <cell r="BL194">
            <v>-7421.23</v>
          </cell>
          <cell r="BM194">
            <v>-22484.19</v>
          </cell>
          <cell r="BN194">
            <v>-11576.23</v>
          </cell>
          <cell r="BO194">
            <v>-12078.098879635683</v>
          </cell>
          <cell r="BP194">
            <v>-17510.326997786622</v>
          </cell>
          <cell r="BQ194">
            <v>-15118.841185410696</v>
          </cell>
          <cell r="BR194">
            <v>-11111.139314356129</v>
          </cell>
          <cell r="BS194">
            <v>-13793.084743464555</v>
          </cell>
          <cell r="BT194">
            <v>-21754.431516016732</v>
          </cell>
          <cell r="BU194">
            <v>-13297.807961247381</v>
          </cell>
          <cell r="BV194">
            <v>-11074.472491003784</v>
          </cell>
          <cell r="BW194">
            <v>-18817.893920006944</v>
          </cell>
          <cell r="BX194">
            <v>-8547.8325530340298</v>
          </cell>
          <cell r="BY194">
            <v>-23514.481551430941</v>
          </cell>
          <cell r="BZ194">
            <v>-12945.829613188042</v>
          </cell>
          <cell r="CA194">
            <v>-13084.192274578323</v>
          </cell>
          <cell r="CB194">
            <v>-8550.8924040683269</v>
          </cell>
          <cell r="CC194">
            <v>-6183.1945881786451</v>
          </cell>
          <cell r="CD194">
            <v>-2163.4001520900274</v>
          </cell>
          <cell r="CE194">
            <v>-4592.2895496403144</v>
          </cell>
          <cell r="CF194">
            <v>-13283.444260623393</v>
          </cell>
          <cell r="CG194">
            <v>-4831.1219925025071</v>
          </cell>
          <cell r="CH194">
            <v>-2735.4993812587345</v>
          </cell>
          <cell r="CI194">
            <v>-10538.638222214351</v>
          </cell>
          <cell r="CJ194">
            <v>-301.203945240748</v>
          </cell>
          <cell r="CK194">
            <v>-15171.910608597078</v>
          </cell>
          <cell r="CL194">
            <v>-4949.1318176454661</v>
          </cell>
          <cell r="CM194">
            <v>-4728.9878260400656</v>
          </cell>
          <cell r="CN194">
            <v>-10292.685724057003</v>
          </cell>
          <cell r="CO194">
            <v>-7947.8787197131533</v>
          </cell>
          <cell r="CP194">
            <v>-3915.9450223229069</v>
          </cell>
          <cell r="CQ194">
            <v>-6088.6705198578566</v>
          </cell>
          <cell r="CR194">
            <v>-14133.606748269383</v>
          </cell>
          <cell r="CS194">
            <v>-5514.0293451599791</v>
          </cell>
          <cell r="CT194">
            <v>-3420.3205227420112</v>
          </cell>
          <cell r="CU194">
            <v>-11400.012741674218</v>
          </cell>
          <cell r="CV194">
            <v>-969.00372907720885</v>
          </cell>
          <cell r="CW194">
            <v>-16103.928862063658</v>
          </cell>
          <cell r="CX194">
            <v>-5795.6698993364698</v>
          </cell>
          <cell r="CY194">
            <v>-5463.2880494269484</v>
          </cell>
          <cell r="CZ194">
            <v>-11124.846693642809</v>
          </cell>
          <cell r="DA194">
            <v>-8741.671462693128</v>
          </cell>
          <cell r="DB194">
            <v>-4624.2247548708401</v>
          </cell>
          <cell r="DC194">
            <v>-7200.2581855767858</v>
          </cell>
          <cell r="DD194">
            <v>-15017.836108319476</v>
          </cell>
          <cell r="DE194">
            <v>-6227.2243623293107</v>
          </cell>
          <cell r="DF194">
            <v>30770.130058859264</v>
          </cell>
          <cell r="DG194">
            <v>22609.73780207221</v>
          </cell>
          <cell r="DH194">
            <v>33237.853141495449</v>
          </cell>
          <cell r="DI194">
            <v>17834.173597150075</v>
          </cell>
          <cell r="DJ194">
            <v>28226.308311278553</v>
          </cell>
          <cell r="DK194">
            <v>28677.470770017753</v>
          </cell>
          <cell r="DL194">
            <v>22915.961634603649</v>
          </cell>
          <cell r="DM194">
            <v>25338.548856096109</v>
          </cell>
          <cell r="DN194">
            <v>29542.853383565394</v>
          </cell>
          <cell r="DO194">
            <v>26889.766664813076</v>
          </cell>
          <cell r="DP194">
            <v>18970.289400732159</v>
          </cell>
          <cell r="DQ194">
            <v>27934.848612497677</v>
          </cell>
          <cell r="DR194">
            <v>30718.725035215131</v>
          </cell>
          <cell r="DS194">
            <v>22373.375068346417</v>
          </cell>
          <cell r="DT194">
            <v>33202.198563429411</v>
          </cell>
          <cell r="DU194">
            <v>17525.391057533518</v>
          </cell>
          <cell r="DV194">
            <v>27999.414237522171</v>
          </cell>
          <cell r="DW194">
            <v>28576.343943885513</v>
          </cell>
          <cell r="DX194">
            <v>22712.808533019066</v>
          </cell>
          <cell r="DY194">
            <v>25175.817910001802</v>
          </cell>
          <cell r="DZ194">
            <v>29468.372877115246</v>
          </cell>
          <cell r="EA194">
            <v>26736.388288319475</v>
          </cell>
          <cell r="EB194">
            <v>18713.146544500574</v>
          </cell>
          <cell r="EC194">
            <v>27855.520861836521</v>
          </cell>
          <cell r="ED194">
            <v>30647.181107790821</v>
          </cell>
          <cell r="EE194">
            <v>22112.534773819294</v>
          </cell>
          <cell r="EF194">
            <v>33145.714608873852</v>
          </cell>
          <cell r="EG194">
            <v>17191.372523562502</v>
          </cell>
          <cell r="EH194">
            <v>27745.132030587542</v>
          </cell>
          <cell r="EI194">
            <v>28454.330484678168</v>
          </cell>
          <cell r="EJ194">
            <v>30820.960005527217</v>
          </cell>
          <cell r="EK194">
            <v>33324.48279657551</v>
          </cell>
          <cell r="EL194">
            <v>37707.669178623517</v>
          </cell>
          <cell r="EM194">
            <v>34893.918256720004</v>
          </cell>
          <cell r="EN194">
            <v>26765.977730362167</v>
          </cell>
          <cell r="EO194">
            <v>36089.455362580178</v>
          </cell>
          <cell r="EP194">
            <v>38887.611858954551</v>
          </cell>
          <cell r="EQ194">
            <v>30159.200152971593</v>
          </cell>
          <cell r="ER194">
            <v>41400.45129301268</v>
          </cell>
          <cell r="ES194">
            <v>25164.104204024639</v>
          </cell>
          <cell r="ET194">
            <v>35795.309293368089</v>
          </cell>
          <cell r="EU194">
            <v>36643.784544815688</v>
          </cell>
          <cell r="EV194">
            <v>30822.268531884343</v>
          </cell>
          <cell r="EW194">
            <v>33366.82443818848</v>
          </cell>
          <cell r="EX194">
            <v>37842.623569091207</v>
          </cell>
          <cell r="EY194">
            <v>34944.663721517922</v>
          </cell>
          <cell r="EZ194">
            <v>26711.065313637118</v>
          </cell>
          <cell r="FA194">
            <v>36219.010022914044</v>
          </cell>
          <cell r="FB194">
            <v>39022.520634983732</v>
          </cell>
          <cell r="FC194">
            <v>30095.564521411899</v>
          </cell>
          <cell r="FD194">
            <v>41548.887257767739</v>
          </cell>
          <cell r="FE194">
            <v>25025.815366285919</v>
          </cell>
          <cell r="FF194">
            <v>35732.199021060616</v>
          </cell>
          <cell r="FG194">
            <v>36727.422705072146</v>
          </cell>
          <cell r="FH194">
            <v>30806.948353806903</v>
          </cell>
          <cell r="FI194">
            <v>33393.05953709493</v>
          </cell>
          <cell r="FJ194">
            <v>37963.449541410926</v>
          </cell>
          <cell r="FK194">
            <v>34978.749851572626</v>
          </cell>
          <cell r="FL194">
            <v>26637.964428545703</v>
          </cell>
          <cell r="FM194">
            <v>36334.215128427852</v>
          </cell>
          <cell r="FN194">
            <v>39141.438087409071</v>
          </cell>
          <cell r="FO194">
            <v>30011.493522684992</v>
          </cell>
          <cell r="FP194">
            <v>41680.512999040599</v>
          </cell>
          <cell r="FQ194">
            <v>24866.516204481741</v>
          </cell>
          <cell r="FR194">
            <v>35645.057254796513</v>
          </cell>
          <cell r="FS194">
            <v>36794.535597591501</v>
          </cell>
          <cell r="FT194">
            <v>30773.619821911852</v>
          </cell>
          <cell r="FU194">
            <v>33401.88430264152</v>
          </cell>
          <cell r="FV194">
            <v>38069.310675518791</v>
          </cell>
          <cell r="FW194">
            <v>34994.88716768469</v>
          </cell>
        </row>
        <row r="195">
          <cell r="B195" t="str">
            <v>Co 345</v>
          </cell>
          <cell r="BH195">
            <v>48935.5</v>
          </cell>
          <cell r="BI195">
            <v>61657.7</v>
          </cell>
          <cell r="BJ195">
            <v>72400.77</v>
          </cell>
          <cell r="BK195">
            <v>19401.740000000002</v>
          </cell>
          <cell r="BL195">
            <v>58987.5</v>
          </cell>
          <cell r="BM195">
            <v>57767.11</v>
          </cell>
          <cell r="BN195">
            <v>67965.649999999994</v>
          </cell>
          <cell r="BO195">
            <v>27731.873545821931</v>
          </cell>
          <cell r="BP195">
            <v>35006.221911101893</v>
          </cell>
          <cell r="BQ195">
            <v>59400.477792940655</v>
          </cell>
          <cell r="BR195">
            <v>1405.9249457177939</v>
          </cell>
          <cell r="BS195">
            <v>41086.48281028631</v>
          </cell>
          <cell r="BT195">
            <v>59667.0824689937</v>
          </cell>
          <cell r="BU195">
            <v>72915.144128251675</v>
          </cell>
          <cell r="BV195">
            <v>83105.72033133579</v>
          </cell>
          <cell r="BW195">
            <v>30407.558477043727</v>
          </cell>
          <cell r="BX195">
            <v>69741.617649862252</v>
          </cell>
          <cell r="BY195">
            <v>68504.792637980892</v>
          </cell>
          <cell r="BZ195">
            <v>78708.74403776144</v>
          </cell>
          <cell r="CA195">
            <v>37868.358683580358</v>
          </cell>
          <cell r="CB195">
            <v>50682.552236007643</v>
          </cell>
          <cell r="CC195">
            <v>75268.92914856461</v>
          </cell>
          <cell r="CD195">
            <v>17192.676716631686</v>
          </cell>
          <cell r="CE195">
            <v>62361.163030029595</v>
          </cell>
          <cell r="CF195">
            <v>60266.325036415219</v>
          </cell>
          <cell r="CG195">
            <v>74058.592099121975</v>
          </cell>
          <cell r="CH195">
            <v>83682.482385627925</v>
          </cell>
          <cell r="CI195">
            <v>31296.866283975425</v>
          </cell>
          <cell r="CJ195">
            <v>70374.442500722449</v>
          </cell>
          <cell r="CK195">
            <v>69122.771986417385</v>
          </cell>
          <cell r="CL195">
            <v>79335.081588698406</v>
          </cell>
          <cell r="CM195">
            <v>37801.592360726791</v>
          </cell>
          <cell r="CN195">
            <v>46195.891091749654</v>
          </cell>
          <cell r="CO195">
            <v>70983.778410897532</v>
          </cell>
          <cell r="CP195">
            <v>12825.093334658042</v>
          </cell>
          <cell r="CQ195">
            <v>84985.870034457388</v>
          </cell>
          <cell r="CR195">
            <v>86089.948473285389</v>
          </cell>
          <cell r="CS195">
            <v>100345.21404806402</v>
          </cell>
          <cell r="CT195">
            <v>109967.08947887778</v>
          </cell>
          <cell r="CU195">
            <v>56641.147662991716</v>
          </cell>
          <cell r="CV195">
            <v>96412.224927712698</v>
          </cell>
          <cell r="CW195">
            <v>100130.81811740107</v>
          </cell>
          <cell r="CX195">
            <v>110549.98085239326</v>
          </cell>
          <cell r="CY195">
            <v>67887.048118619306</v>
          </cell>
          <cell r="CZ195">
            <v>76598.359984209499</v>
          </cell>
          <cell r="DA195">
            <v>101950.58700438531</v>
          </cell>
          <cell r="DB195">
            <v>42601.212365124433</v>
          </cell>
          <cell r="DC195">
            <v>88708.767921257357</v>
          </cell>
          <cell r="DD195">
            <v>91203.641550139495</v>
          </cell>
          <cell r="DE195">
            <v>105936.29068731854</v>
          </cell>
          <cell r="DF195">
            <v>115550.24193756204</v>
          </cell>
          <cell r="DG195">
            <v>61268.614743973623</v>
          </cell>
          <cell r="DH195">
            <v>101744.40529239122</v>
          </cell>
          <cell r="DI195">
            <v>100582.30020363964</v>
          </cell>
          <cell r="DJ195">
            <v>111213.01837106433</v>
          </cell>
          <cell r="DK195">
            <v>67392.06800085443</v>
          </cell>
          <cell r="DL195">
            <v>76431.216416137642</v>
          </cell>
          <cell r="DM195">
            <v>102362.12937420997</v>
          </cell>
          <cell r="DN195">
            <v>41796.981703097525</v>
          </cell>
          <cell r="DO195">
            <v>88873.330952860531</v>
          </cell>
          <cell r="DP195">
            <v>91424.402855370543</v>
          </cell>
          <cell r="DQ195">
            <v>106650.25285347394</v>
          </cell>
          <cell r="DR195">
            <v>116250.1160221076</v>
          </cell>
          <cell r="DS195">
            <v>60996.720619646396</v>
          </cell>
          <cell r="DT195">
            <v>102188.61848658483</v>
          </cell>
          <cell r="DU195">
            <v>105999.47829915085</v>
          </cell>
          <cell r="DV195">
            <v>116845.62666810839</v>
          </cell>
          <cell r="DW195">
            <v>71838.490825603134</v>
          </cell>
          <cell r="DX195">
            <v>81216.609470358555</v>
          </cell>
          <cell r="DY195">
            <v>107739.89016330434</v>
          </cell>
          <cell r="DZ195">
            <v>45933.731301606342</v>
          </cell>
          <cell r="EA195">
            <v>90581.291915263777</v>
          </cell>
          <cell r="EB195">
            <v>96604.688002572017</v>
          </cell>
          <cell r="EC195">
            <v>112339.25471395583</v>
          </cell>
          <cell r="ED195">
            <v>121918.57942467177</v>
          </cell>
          <cell r="EE195">
            <v>65677.449216873414</v>
          </cell>
          <cell r="EF195">
            <v>107596.93536385093</v>
          </cell>
          <cell r="EG195">
            <v>106530.13644239103</v>
          </cell>
          <cell r="EH195">
            <v>117596.51860428101</v>
          </cell>
          <cell r="EI195">
            <v>71373.423023421288</v>
          </cell>
          <cell r="EJ195">
            <v>81102.476041354821</v>
          </cell>
          <cell r="EK195">
            <v>108231.34162266034</v>
          </cell>
          <cell r="EL195">
            <v>45158.410710845113</v>
          </cell>
          <cell r="EM195">
            <v>90714.162650067185</v>
          </cell>
          <cell r="EN195">
            <v>96891.995972210891</v>
          </cell>
          <cell r="EO195">
            <v>113151.83692461456</v>
          </cell>
          <cell r="EP195">
            <v>122703.81041257578</v>
          </cell>
          <cell r="EQ195">
            <v>65458.66189670813</v>
          </cell>
          <cell r="ER195">
            <v>108117.37823439587</v>
          </cell>
          <cell r="ES195">
            <v>107026.95850183052</v>
          </cell>
          <cell r="ET195">
            <v>118317.87362708905</v>
          </cell>
          <cell r="EU195">
            <v>70848.508488273801</v>
          </cell>
          <cell r="EV195">
            <v>80939.470842229202</v>
          </cell>
          <cell r="EW195">
            <v>108689.09977572516</v>
          </cell>
          <cell r="EX195">
            <v>44323.244944417471</v>
          </cell>
          <cell r="EY195">
            <v>90805.830447577435</v>
          </cell>
          <cell r="EZ195">
            <v>97138.920798033156</v>
          </cell>
          <cell r="FA195">
            <v>113940.42158069313</v>
          </cell>
          <cell r="FB195">
            <v>123458.14812849023</v>
          </cell>
          <cell r="FC195">
            <v>65192.494381937664</v>
          </cell>
          <cell r="FD195">
            <v>108602.30389268763</v>
          </cell>
          <cell r="FE195">
            <v>107487.54093010785</v>
          </cell>
          <cell r="FF195">
            <v>119007.53752289541</v>
          </cell>
          <cell r="FG195">
            <v>70260.805433479109</v>
          </cell>
          <cell r="FH195">
            <v>80726.475879775302</v>
          </cell>
          <cell r="FI195">
            <v>109111.04145326649</v>
          </cell>
          <cell r="FJ195">
            <v>43425.373494641943</v>
          </cell>
          <cell r="FK195">
            <v>90854.190425284352</v>
          </cell>
          <cell r="FL195">
            <v>97342.793429737125</v>
          </cell>
          <cell r="FM195">
            <v>114703.65363670795</v>
          </cell>
          <cell r="FN195">
            <v>124179.23166506685</v>
          </cell>
          <cell r="FO195">
            <v>64876.696537314507</v>
          </cell>
          <cell r="FP195">
            <v>109049.50358161872</v>
          </cell>
          <cell r="FQ195">
            <v>107909.74336897908</v>
          </cell>
          <cell r="FR195">
            <v>119663.75877702798</v>
          </cell>
          <cell r="FS195">
            <v>69606.84084155751</v>
          </cell>
          <cell r="FT195">
            <v>80460.20440273729</v>
          </cell>
          <cell r="FU195">
            <v>109494.57496018067</v>
          </cell>
          <cell r="FV195">
            <v>42462.085302521475</v>
          </cell>
          <cell r="FW195">
            <v>90856.20886976397</v>
          </cell>
        </row>
        <row r="196">
          <cell r="B196" t="str">
            <v>Co 386</v>
          </cell>
          <cell r="BH196">
            <v>58261.93</v>
          </cell>
          <cell r="BI196">
            <v>48282.39</v>
          </cell>
          <cell r="BJ196">
            <v>65270.1</v>
          </cell>
          <cell r="BK196">
            <v>61152.37</v>
          </cell>
          <cell r="BL196">
            <v>92653.21</v>
          </cell>
          <cell r="BM196">
            <v>84250.240000000005</v>
          </cell>
          <cell r="BN196">
            <v>72343.34</v>
          </cell>
          <cell r="BO196">
            <v>68795.65385547794</v>
          </cell>
          <cell r="BP196">
            <v>58583.746661065969</v>
          </cell>
          <cell r="BQ196">
            <v>59018.128397948378</v>
          </cell>
          <cell r="BR196">
            <v>56509.060656993221</v>
          </cell>
          <cell r="BS196">
            <v>55385.149699576235</v>
          </cell>
          <cell r="BT196">
            <v>61587.205330245713</v>
          </cell>
          <cell r="BU196">
            <v>51486.623791253645</v>
          </cell>
          <cell r="BV196">
            <v>64371.653396114765</v>
          </cell>
          <cell r="BW196">
            <v>64167.965507123416</v>
          </cell>
          <cell r="BX196">
            <v>95763.775064753194</v>
          </cell>
          <cell r="BY196">
            <v>86991.988409700818</v>
          </cell>
          <cell r="BZ196">
            <v>75497.587029859395</v>
          </cell>
          <cell r="CA196">
            <v>71759.606456377747</v>
          </cell>
          <cell r="CB196">
            <v>61593.039236699675</v>
          </cell>
          <cell r="CC196">
            <v>62013.958042647064</v>
          </cell>
          <cell r="CD196">
            <v>59505.112776623013</v>
          </cell>
          <cell r="CE196">
            <v>58776.20712359326</v>
          </cell>
          <cell r="CF196">
            <v>64045.86092560002</v>
          </cell>
          <cell r="CG196">
            <v>53821.705858415444</v>
          </cell>
          <cell r="CH196">
            <v>66626.303998836418</v>
          </cell>
          <cell r="CI196">
            <v>66612.546438298668</v>
          </cell>
          <cell r="CJ196">
            <v>98307.259444196563</v>
          </cell>
          <cell r="CK196">
            <v>89156.185540018414</v>
          </cell>
          <cell r="CL196">
            <v>78087.502850720251</v>
          </cell>
          <cell r="CM196">
            <v>74134.744467707045</v>
          </cell>
          <cell r="CN196">
            <v>63979.080597847642</v>
          </cell>
          <cell r="CO196">
            <v>64387.419411278075</v>
          </cell>
          <cell r="CP196">
            <v>61879.439751834427</v>
          </cell>
          <cell r="CQ196">
            <v>61551.939767421703</v>
          </cell>
          <cell r="CR196">
            <v>68679.527550725121</v>
          </cell>
          <cell r="CS196">
            <v>58208.391047363984</v>
          </cell>
          <cell r="CT196">
            <v>71241.483940200793</v>
          </cell>
          <cell r="CU196">
            <v>71514.761462986382</v>
          </cell>
          <cell r="CV196">
            <v>103877.26402577525</v>
          </cell>
          <cell r="CW196">
            <v>94412.962632025461</v>
          </cell>
          <cell r="CX196">
            <v>83269.093512165287</v>
          </cell>
          <cell r="CY196">
            <v>79146.320100630313</v>
          </cell>
          <cell r="CZ196">
            <v>68791.321691031641</v>
          </cell>
          <cell r="DA196">
            <v>69204.039547267443</v>
          </cell>
          <cell r="DB196">
            <v>66645.724297128239</v>
          </cell>
          <cell r="DC196">
            <v>65942.423132110343</v>
          </cell>
          <cell r="DD196">
            <v>73615.347000758979</v>
          </cell>
          <cell r="DE196">
            <v>62890.783516937467</v>
          </cell>
          <cell r="DF196">
            <v>76156.103889186008</v>
          </cell>
          <cell r="DG196">
            <v>76732.75807562047</v>
          </cell>
          <cell r="DH196">
            <v>109777.4182032216</v>
          </cell>
          <cell r="DI196">
            <v>99989.498156164773</v>
          </cell>
          <cell r="DJ196">
            <v>88773.553443384269</v>
          </cell>
          <cell r="DK196">
            <v>84475.797186402779</v>
          </cell>
          <cell r="DL196">
            <v>73917.592936822737</v>
          </cell>
          <cell r="DM196">
            <v>74333.643385862088</v>
          </cell>
          <cell r="DN196">
            <v>71725.020543134597</v>
          </cell>
          <cell r="DO196">
            <v>71018.104718287446</v>
          </cell>
          <cell r="DP196">
            <v>78867.129797808244</v>
          </cell>
          <cell r="DQ196">
            <v>67883.007772283163</v>
          </cell>
          <cell r="DR196">
            <v>81384.348698819318</v>
          </cell>
          <cell r="DS196">
            <v>82285.435321625759</v>
          </cell>
          <cell r="DT196">
            <v>116026.94974075456</v>
          </cell>
          <cell r="DU196">
            <v>105905.35733463599</v>
          </cell>
          <cell r="DV196">
            <v>94619.955860867398</v>
          </cell>
          <cell r="DW196">
            <v>90141.818036435696</v>
          </cell>
          <cell r="DX196">
            <v>79376.452904641104</v>
          </cell>
          <cell r="DY196">
            <v>79796.744423070253</v>
          </cell>
          <cell r="DZ196">
            <v>77136.296909008888</v>
          </cell>
          <cell r="EA196">
            <v>76425.541290121299</v>
          </cell>
          <cell r="EB196">
            <v>84454.020395256739</v>
          </cell>
          <cell r="EC196">
            <v>73203.996277359431</v>
          </cell>
          <cell r="ED196">
            <v>86945.205597748572</v>
          </cell>
          <cell r="EE196">
            <v>88193.248172337189</v>
          </cell>
          <cell r="EF196">
            <v>122646.40593456091</v>
          </cell>
          <cell r="EG196">
            <v>112180.09939317204</v>
          </cell>
          <cell r="EH196">
            <v>100828.9400453491</v>
          </cell>
          <cell r="EI196">
            <v>96165.064897066593</v>
          </cell>
          <cell r="EJ196">
            <v>85188.511327597764</v>
          </cell>
          <cell r="EK196">
            <v>85612.533388184529</v>
          </cell>
          <cell r="EL196">
            <v>82898.769983206163</v>
          </cell>
          <cell r="EM196">
            <v>82185.345682876534</v>
          </cell>
          <cell r="EN196">
            <v>90396.447563016991</v>
          </cell>
          <cell r="EO196">
            <v>78873.594208334151</v>
          </cell>
          <cell r="EP196">
            <v>92858.557761614589</v>
          </cell>
          <cell r="EQ196">
            <v>94477.363624719699</v>
          </cell>
          <cell r="ER196">
            <v>129657.93848907007</v>
          </cell>
          <cell r="ES196">
            <v>118835.54491570935</v>
          </cell>
          <cell r="ET196">
            <v>107421.88646141862</v>
          </cell>
          <cell r="EU196">
            <v>102566.51072235074</v>
          </cell>
          <cell r="EV196">
            <v>91374.665615806211</v>
          </cell>
          <cell r="EW196">
            <v>91802.320132591223</v>
          </cell>
          <cell r="EX196">
            <v>89035.127704805287</v>
          </cell>
          <cell r="EY196">
            <v>88318.844529137685</v>
          </cell>
          <cell r="EZ196">
            <v>96715.811175547627</v>
          </cell>
          <cell r="FA196">
            <v>84913.23591126909</v>
          </cell>
          <cell r="FB196">
            <v>99145.696036418289</v>
          </cell>
          <cell r="FC196">
            <v>101160.46109391371</v>
          </cell>
          <cell r="FD196">
            <v>137083.94060309004</v>
          </cell>
          <cell r="FE196">
            <v>125894.37723317796</v>
          </cell>
          <cell r="FF196">
            <v>114421.89448063361</v>
          </cell>
          <cell r="FG196">
            <v>109369.26623997581</v>
          </cell>
          <cell r="FH196">
            <v>97957.968467495099</v>
          </cell>
          <cell r="FI196">
            <v>98389.151251794538</v>
          </cell>
          <cell r="FJ196">
            <v>95566.987240349757</v>
          </cell>
          <cell r="FK196">
            <v>94848.121181272159</v>
          </cell>
          <cell r="FL196">
            <v>103434.58159633845</v>
          </cell>
          <cell r="FM196">
            <v>91345.198778455611</v>
          </cell>
          <cell r="FN196">
            <v>105829.54847669454</v>
          </cell>
          <cell r="FO196">
            <v>108266.76840060309</v>
          </cell>
          <cell r="FP196">
            <v>144949.17395338771</v>
          </cell>
          <cell r="FQ196">
            <v>133380.33037301307</v>
          </cell>
          <cell r="FR196">
            <v>121852.94772997305</v>
          </cell>
          <cell r="FS196">
            <v>116596.88650259201</v>
          </cell>
          <cell r="FT196">
            <v>104961.84771661772</v>
          </cell>
          <cell r="FU196">
            <v>105396.53124515378</v>
          </cell>
          <cell r="FV196">
            <v>102518.29341559001</v>
          </cell>
          <cell r="FW196">
            <v>101797.17723819718</v>
          </cell>
        </row>
        <row r="197">
          <cell r="B197" t="str">
            <v>Co 426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-1215.8399999999999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-1252.3152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-1289.8846560000002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4922.4633127048255</v>
          </cell>
          <cell r="CT197">
            <v>4922.4633127048255</v>
          </cell>
          <cell r="CU197">
            <v>4922.4633127048255</v>
          </cell>
          <cell r="CV197">
            <v>4922.4633127048255</v>
          </cell>
          <cell r="CW197">
            <v>4922.4633127048255</v>
          </cell>
          <cell r="CX197">
            <v>3593.8821170248257</v>
          </cell>
          <cell r="CY197">
            <v>4922.4633127048255</v>
          </cell>
          <cell r="CZ197">
            <v>4922.4633127048255</v>
          </cell>
          <cell r="DA197">
            <v>4922.4633127048255</v>
          </cell>
          <cell r="DB197">
            <v>4922.4633127048255</v>
          </cell>
          <cell r="DC197">
            <v>4922.4633127048255</v>
          </cell>
          <cell r="DD197">
            <v>4922.4633127048255</v>
          </cell>
          <cell r="DE197">
            <v>4987.5792456255895</v>
          </cell>
          <cell r="DF197">
            <v>4987.5792456255895</v>
          </cell>
          <cell r="DG197">
            <v>4987.5792456255895</v>
          </cell>
          <cell r="DH197">
            <v>4987.5792456255895</v>
          </cell>
          <cell r="DI197">
            <v>4987.5792456255895</v>
          </cell>
          <cell r="DJ197">
            <v>3619.1406140751897</v>
          </cell>
          <cell r="DK197">
            <v>4987.5792456255895</v>
          </cell>
          <cell r="DL197">
            <v>4987.5792456255895</v>
          </cell>
          <cell r="DM197">
            <v>4987.5792456255895</v>
          </cell>
          <cell r="DN197">
            <v>4987.5792456255895</v>
          </cell>
          <cell r="DO197">
            <v>4987.5792456255895</v>
          </cell>
          <cell r="DP197">
            <v>4987.5792456255895</v>
          </cell>
          <cell r="DQ197">
            <v>5052.9974972047676</v>
          </cell>
          <cell r="DR197">
            <v>5052.9974972047676</v>
          </cell>
          <cell r="DS197">
            <v>5052.9974972047676</v>
          </cell>
          <cell r="DT197">
            <v>5052.9974972047676</v>
          </cell>
          <cell r="DU197">
            <v>5052.9974972047676</v>
          </cell>
          <cell r="DV197">
            <v>3643.505706707856</v>
          </cell>
          <cell r="DW197">
            <v>9578.819187456822</v>
          </cell>
          <cell r="DX197">
            <v>9578.819187456822</v>
          </cell>
          <cell r="DY197">
            <v>9578.819187456822</v>
          </cell>
          <cell r="DZ197">
            <v>9578.819187456822</v>
          </cell>
          <cell r="EA197">
            <v>9578.819187456822</v>
          </cell>
          <cell r="EB197">
            <v>9578.819187456822</v>
          </cell>
          <cell r="EC197">
            <v>9644.5158040675815</v>
          </cell>
          <cell r="ED197">
            <v>9644.5158040675815</v>
          </cell>
          <cell r="EE197">
            <v>9644.5158040675815</v>
          </cell>
          <cell r="EF197">
            <v>9644.5158040675815</v>
          </cell>
          <cell r="EG197">
            <v>9644.5158040675815</v>
          </cell>
          <cell r="EH197">
            <v>8192.7392598557635</v>
          </cell>
          <cell r="EI197">
            <v>9731.3285341689225</v>
          </cell>
          <cell r="EJ197">
            <v>9731.3285341689225</v>
          </cell>
          <cell r="EK197">
            <v>9731.3285341689225</v>
          </cell>
          <cell r="EL197">
            <v>9731.3285341689225</v>
          </cell>
          <cell r="EM197">
            <v>9731.3285341689225</v>
          </cell>
          <cell r="EN197">
            <v>9731.3285341689225</v>
          </cell>
          <cell r="EO197">
            <v>9797.2781831118973</v>
          </cell>
          <cell r="EP197">
            <v>9797.2781831118973</v>
          </cell>
          <cell r="EQ197">
            <v>9797.2781831118973</v>
          </cell>
          <cell r="ER197">
            <v>9797.2781831118973</v>
          </cell>
          <cell r="ES197">
            <v>9797.2781831118973</v>
          </cell>
          <cell r="ET197">
            <v>8301.9483425737235</v>
          </cell>
          <cell r="EU197">
            <v>9885.7160567041519</v>
          </cell>
          <cell r="EV197">
            <v>9885.7160567041519</v>
          </cell>
          <cell r="EW197">
            <v>9885.7160567041519</v>
          </cell>
          <cell r="EX197">
            <v>12558.902083417443</v>
          </cell>
          <cell r="EY197">
            <v>12558.902083417443</v>
          </cell>
          <cell r="EZ197">
            <v>12558.902083417443</v>
          </cell>
          <cell r="FA197">
            <v>12625.077998339279</v>
          </cell>
          <cell r="FB197">
            <v>12625.077998339279</v>
          </cell>
          <cell r="FC197">
            <v>12625.077998339279</v>
          </cell>
          <cell r="FD197">
            <v>12625.077998339279</v>
          </cell>
          <cell r="FE197">
            <v>12625.077998339279</v>
          </cell>
          <cell r="FF197">
            <v>11084.888262584958</v>
          </cell>
          <cell r="FG197">
            <v>12715.170184958934</v>
          </cell>
          <cell r="FH197">
            <v>12715.170184958934</v>
          </cell>
          <cell r="FI197">
            <v>12715.170184958934</v>
          </cell>
          <cell r="FJ197">
            <v>12768.6339054932</v>
          </cell>
          <cell r="FK197">
            <v>12768.6339054932</v>
          </cell>
          <cell r="FL197">
            <v>12768.6339054932</v>
          </cell>
          <cell r="FM197">
            <v>12835.007829903472</v>
          </cell>
          <cell r="FN197">
            <v>12835.007829903472</v>
          </cell>
          <cell r="FO197">
            <v>12835.007829903472</v>
          </cell>
          <cell r="FP197">
            <v>12835.007829903472</v>
          </cell>
          <cell r="FQ197">
            <v>12835.007829903472</v>
          </cell>
          <cell r="FR197">
            <v>11248.612402076524</v>
          </cell>
          <cell r="FS197">
            <v>12926.783982477742</v>
          </cell>
          <cell r="FT197">
            <v>12926.783982477742</v>
          </cell>
          <cell r="FU197">
            <v>12926.783982477742</v>
          </cell>
          <cell r="FV197">
            <v>12981.316977422694</v>
          </cell>
          <cell r="FW197">
            <v>12981.316977422694</v>
          </cell>
        </row>
        <row r="198">
          <cell r="B198" t="str">
            <v>Co 427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-215.84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-222.3152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-228.984656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-235.85419568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-242.92982155040002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-250.21771619691202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-257.7242476828194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-265.45597511330396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-273.41965436670307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-281.62224399770417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</row>
        <row r="200">
          <cell r="B200" t="str">
            <v>Co 101</v>
          </cell>
          <cell r="C200">
            <v>-228827.33000000007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-600000</v>
          </cell>
          <cell r="BP200">
            <v>0</v>
          </cell>
          <cell r="BQ200">
            <v>17056.95</v>
          </cell>
          <cell r="BR200">
            <v>27057.86</v>
          </cell>
          <cell r="BS200">
            <v>27057.86</v>
          </cell>
          <cell r="BT200">
            <v>25000.000000000007</v>
          </cell>
          <cell r="BU200">
            <v>24999.999999999993</v>
          </cell>
          <cell r="BV200">
            <v>25000.000000000015</v>
          </cell>
          <cell r="BW200">
            <v>25000</v>
          </cell>
          <cell r="BX200">
            <v>25000</v>
          </cell>
          <cell r="BY200">
            <v>25000.000000000007</v>
          </cell>
          <cell r="BZ200">
            <v>25000.000000000007</v>
          </cell>
          <cell r="CA200">
            <v>25000</v>
          </cell>
          <cell r="CB200">
            <v>25000</v>
          </cell>
          <cell r="CC200">
            <v>25000</v>
          </cell>
          <cell r="CD200">
            <v>25000</v>
          </cell>
          <cell r="CE200">
            <v>25000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</row>
        <row r="201">
          <cell r="B201" t="str">
            <v>Co 102</v>
          </cell>
          <cell r="C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</row>
        <row r="202">
          <cell r="B202" t="str">
            <v>Co 103</v>
          </cell>
          <cell r="C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</row>
        <row r="203">
          <cell r="B203" t="str">
            <v>Co 104</v>
          </cell>
          <cell r="C203">
            <v>-6.9121597334742546E-11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-3.4560798667371273E-11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-3.4560798667371273E-11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</row>
        <row r="204">
          <cell r="B204" t="str">
            <v>Co 105</v>
          </cell>
          <cell r="C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</row>
        <row r="205">
          <cell r="B205" t="str">
            <v>Co 110</v>
          </cell>
          <cell r="C205">
            <v>-34125.757604791288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-749.28450791404975</v>
          </cell>
          <cell r="BP205">
            <v>-702.81413906857415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-2848.2899945665231</v>
          </cell>
          <cell r="CO205">
            <v>-2848.2899945665231</v>
          </cell>
          <cell r="CP205">
            <v>-2848.2899945665267</v>
          </cell>
          <cell r="CQ205">
            <v>-2848.2899945665231</v>
          </cell>
          <cell r="CR205">
            <v>-2896.9224611245154</v>
          </cell>
          <cell r="CS205">
            <v>-2896.9224611245227</v>
          </cell>
          <cell r="CT205">
            <v>-2896.9224611245227</v>
          </cell>
          <cell r="CU205">
            <v>-2896.9224611245154</v>
          </cell>
          <cell r="CV205">
            <v>-2896.9224611245081</v>
          </cell>
          <cell r="CW205">
            <v>-2896.9224611245154</v>
          </cell>
          <cell r="CX205">
            <v>-2896.9224611245154</v>
          </cell>
          <cell r="CY205">
            <v>-2896.922461124519</v>
          </cell>
          <cell r="CZ205">
            <v>-2909.4224611245263</v>
          </cell>
          <cell r="DA205">
            <v>-2909.422461124519</v>
          </cell>
          <cell r="DB205">
            <v>-2909.422461124519</v>
          </cell>
          <cell r="DC205">
            <v>-2909.422461124519</v>
          </cell>
          <cell r="DD205">
            <v>-2959.0275770136723</v>
          </cell>
          <cell r="DE205">
            <v>-2959.0275770136723</v>
          </cell>
          <cell r="DF205">
            <v>-2959.0275770136723</v>
          </cell>
          <cell r="DG205">
            <v>-2959.0275770136795</v>
          </cell>
          <cell r="DH205">
            <v>-2959.0275770136723</v>
          </cell>
          <cell r="DI205">
            <v>-2959.0275770136723</v>
          </cell>
          <cell r="DJ205">
            <v>-2959.0275770136795</v>
          </cell>
          <cell r="DK205">
            <v>-2959.0275770136759</v>
          </cell>
          <cell r="DL205">
            <v>4605.0441672829729</v>
          </cell>
          <cell r="DM205">
            <v>4605.0441672829838</v>
          </cell>
          <cell r="DN205">
            <v>4605.0441672829729</v>
          </cell>
          <cell r="DO205">
            <v>4605.0441672829766</v>
          </cell>
          <cell r="DP205">
            <v>4554.4469490760384</v>
          </cell>
          <cell r="DQ205">
            <v>4554.4469490760384</v>
          </cell>
          <cell r="DR205">
            <v>233.12724083317153</v>
          </cell>
          <cell r="DS205">
            <v>233.12724083317153</v>
          </cell>
          <cell r="DT205">
            <v>233.12724083317153</v>
          </cell>
          <cell r="DU205">
            <v>233.1272408331788</v>
          </cell>
          <cell r="DV205">
            <v>233.12724083316425</v>
          </cell>
          <cell r="DW205">
            <v>233.12724083316789</v>
          </cell>
          <cell r="DX205">
            <v>371.40492571909272</v>
          </cell>
          <cell r="DY205">
            <v>371.40492571909999</v>
          </cell>
          <cell r="DZ205">
            <v>371.40492571909272</v>
          </cell>
          <cell r="EA205">
            <v>371.40492571909999</v>
          </cell>
          <cell r="EB205">
            <v>319.79576314802398</v>
          </cell>
          <cell r="EC205">
            <v>319.7957631480167</v>
          </cell>
          <cell r="ED205">
            <v>235.22122083502472</v>
          </cell>
          <cell r="EE205">
            <v>235.22122083502472</v>
          </cell>
          <cell r="EF205">
            <v>235.22122083501745</v>
          </cell>
          <cell r="EG205">
            <v>235.22122083502472</v>
          </cell>
          <cell r="EH205">
            <v>235.22122083502472</v>
          </cell>
          <cell r="EI205">
            <v>235.22122083501745</v>
          </cell>
          <cell r="EJ205">
            <v>2459.465180252002</v>
          </cell>
          <cell r="EK205">
            <v>2459.465180252002</v>
          </cell>
          <cell r="EL205">
            <v>2459.4651802519984</v>
          </cell>
          <cell r="EM205">
            <v>2459.4651802520057</v>
          </cell>
          <cell r="EN205">
            <v>2406.8238344295023</v>
          </cell>
          <cell r="EO205">
            <v>2406.8238344295023</v>
          </cell>
          <cell r="EP205">
            <v>2320.613356825801</v>
          </cell>
          <cell r="EQ205">
            <v>2320.6133568257937</v>
          </cell>
          <cell r="ER205">
            <v>2320.6133568257937</v>
          </cell>
          <cell r="ES205">
            <v>-427.65129486510705</v>
          </cell>
          <cell r="ET205">
            <v>-427.65129486510705</v>
          </cell>
          <cell r="EU205">
            <v>-427.65129486510705</v>
          </cell>
          <cell r="EV205">
            <v>-221.55904713478958</v>
          </cell>
          <cell r="EW205">
            <v>-221.55904713478958</v>
          </cell>
          <cell r="EX205">
            <v>-221.55904713478958</v>
          </cell>
          <cell r="EY205">
            <v>-221.55904713479686</v>
          </cell>
          <cell r="EZ205">
            <v>-275.25321987373172</v>
          </cell>
          <cell r="FA205">
            <v>-275.253219873739</v>
          </cell>
          <cell r="FB205">
            <v>-363.13068480727088</v>
          </cell>
          <cell r="FC205">
            <v>-363.13068480729999</v>
          </cell>
          <cell r="FD205">
            <v>-363.13068480729999</v>
          </cell>
          <cell r="FE205">
            <v>-418.09597784111247</v>
          </cell>
          <cell r="FF205">
            <v>-418.09597784111247</v>
          </cell>
          <cell r="FG205">
            <v>-418.09597784112702</v>
          </cell>
          <cell r="FH205">
            <v>-207.39757375743648</v>
          </cell>
          <cell r="FI205">
            <v>-207.39757375743648</v>
          </cell>
          <cell r="FJ205">
            <v>-207.39757375743648</v>
          </cell>
          <cell r="FK205">
            <v>-207.39757375743648</v>
          </cell>
          <cell r="FL205">
            <v>-262.16562995115964</v>
          </cell>
          <cell r="FM205">
            <v>-262.16562995116692</v>
          </cell>
          <cell r="FN205">
            <v>-351.74170529448747</v>
          </cell>
          <cell r="FO205">
            <v>-351.7417052945093</v>
          </cell>
          <cell r="FP205">
            <v>-351.74170529451658</v>
          </cell>
          <cell r="FQ205">
            <v>-407.80630418899818</v>
          </cell>
          <cell r="FR205">
            <v>-407.80630418899818</v>
          </cell>
          <cell r="FS205">
            <v>-407.80630418901274</v>
          </cell>
          <cell r="FT205">
            <v>-2044.2469431347854</v>
          </cell>
          <cell r="FU205">
            <v>-2044.2469431347781</v>
          </cell>
          <cell r="FV205">
            <v>-2044.2469431347927</v>
          </cell>
          <cell r="FW205">
            <v>-2044.2469431347999</v>
          </cell>
        </row>
        <row r="206">
          <cell r="B206" t="str">
            <v>Co 111</v>
          </cell>
          <cell r="C206">
            <v>-290.80899605594095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-122.18414537094395</v>
          </cell>
          <cell r="BP206">
            <v>-114.47846519599807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-8.8910321000003023</v>
          </cell>
          <cell r="CB206">
            <v>-8.8910321000003023</v>
          </cell>
          <cell r="CC206">
            <v>0</v>
          </cell>
          <cell r="CD206">
            <v>0</v>
          </cell>
          <cell r="CE206">
            <v>-8.8910321000003023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-9.1577630629981286</v>
          </cell>
          <cell r="CN206">
            <v>-9.1577630630017666</v>
          </cell>
          <cell r="CO206">
            <v>0</v>
          </cell>
          <cell r="CP206">
            <v>0</v>
          </cell>
          <cell r="CQ206">
            <v>-9.1577630629981286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</row>
        <row r="207">
          <cell r="B207" t="str">
            <v>Co 112</v>
          </cell>
          <cell r="C207">
            <v>-2893.3898835778855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-14.505880272349259</v>
          </cell>
          <cell r="BP207">
            <v>-13.591050662538464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-463.50463499999933</v>
          </cell>
          <cell r="CB207">
            <v>-463.50463500000023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-477.40977405000012</v>
          </cell>
          <cell r="CN207">
            <v>-477.40977404999921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-491.73206727149955</v>
          </cell>
          <cell r="CZ207">
            <v>-491.73206727149955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</row>
        <row r="208">
          <cell r="B208" t="str">
            <v>Co 113</v>
          </cell>
          <cell r="C208">
            <v>-141.02498026934063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-72.808360597753563</v>
          </cell>
          <cell r="BP208">
            <v>-68.216619671587068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</row>
        <row r="209">
          <cell r="B209" t="str">
            <v>Co 114</v>
          </cell>
          <cell r="C209">
            <v>-243.91322753411987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-102.37803961446662</v>
          </cell>
          <cell r="BP209">
            <v>-95.921453714454401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-7.3787140000004001</v>
          </cell>
          <cell r="CB209">
            <v>-7.3787140000004001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-7.6000754199994844</v>
          </cell>
          <cell r="CN209">
            <v>-7.6000754199994844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-7.8280776825995417</v>
          </cell>
          <cell r="CZ209">
            <v>-7.8280776825995417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</row>
        <row r="210">
          <cell r="B210" t="str">
            <v>Co 117</v>
          </cell>
          <cell r="C210">
            <v>7769.2856763766304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-23.432575824564992</v>
          </cell>
          <cell r="BP210">
            <v>-21.954774147176977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-323.33535782644867</v>
          </cell>
          <cell r="CS210">
            <v>-323.33535782645049</v>
          </cell>
          <cell r="CT210">
            <v>-323.33535782644685</v>
          </cell>
          <cell r="CU210">
            <v>-323.33535782644776</v>
          </cell>
          <cell r="CV210">
            <v>-323.33535782644867</v>
          </cell>
          <cell r="CW210">
            <v>-323.33535782644867</v>
          </cell>
          <cell r="CX210">
            <v>-323.33535782644867</v>
          </cell>
          <cell r="CY210">
            <v>-323.33535782644867</v>
          </cell>
          <cell r="CZ210">
            <v>-323.33535782645049</v>
          </cell>
          <cell r="DA210">
            <v>-323.33535782644867</v>
          </cell>
          <cell r="DB210">
            <v>-323.33535782644685</v>
          </cell>
          <cell r="DC210">
            <v>-323.33535782644867</v>
          </cell>
          <cell r="DD210">
            <v>-333.96873164964381</v>
          </cell>
          <cell r="DE210">
            <v>-333.96873164964563</v>
          </cell>
          <cell r="DF210">
            <v>-333.96873164964381</v>
          </cell>
          <cell r="DG210">
            <v>-333.9687316496429</v>
          </cell>
          <cell r="DH210">
            <v>-333.96873164964563</v>
          </cell>
          <cell r="DI210">
            <v>-333.96873164964381</v>
          </cell>
          <cell r="DJ210">
            <v>-333.96873164964745</v>
          </cell>
          <cell r="DK210">
            <v>-333.96873164964381</v>
          </cell>
          <cell r="DL210">
            <v>-333.96873164964381</v>
          </cell>
          <cell r="DM210">
            <v>-333.96873164964381</v>
          </cell>
          <cell r="DN210">
            <v>-333.968731649642</v>
          </cell>
          <cell r="DO210">
            <v>-333.96873164964563</v>
          </cell>
          <cell r="DP210">
            <v>1738.3935603840291</v>
          </cell>
          <cell r="DQ210">
            <v>1738.3935603840291</v>
          </cell>
          <cell r="DR210">
            <v>1738.3935603840309</v>
          </cell>
          <cell r="DS210">
            <v>1738.39356038403</v>
          </cell>
          <cell r="DT210">
            <v>1738.3935603840309</v>
          </cell>
          <cell r="DU210">
            <v>1738.3935603840318</v>
          </cell>
          <cell r="DV210">
            <v>71.726893717361236</v>
          </cell>
          <cell r="DW210">
            <v>71.726893717359417</v>
          </cell>
          <cell r="DX210">
            <v>71.726893717363055</v>
          </cell>
          <cell r="DY210">
            <v>71.726893717361236</v>
          </cell>
          <cell r="DZ210">
            <v>71.726893717363055</v>
          </cell>
          <cell r="EA210">
            <v>71.726893717361236</v>
          </cell>
          <cell r="EB210">
            <v>122.90768159171239</v>
          </cell>
          <cell r="EC210">
            <v>122.90768159170875</v>
          </cell>
          <cell r="ED210">
            <v>122.90768159171057</v>
          </cell>
          <cell r="EE210">
            <v>122.90768159171057</v>
          </cell>
          <cell r="EF210">
            <v>122.90768159171057</v>
          </cell>
          <cell r="EG210">
            <v>122.90768159171239</v>
          </cell>
          <cell r="EH210">
            <v>72.907681591710571</v>
          </cell>
          <cell r="EI210">
            <v>72.907681591706933</v>
          </cell>
          <cell r="EJ210">
            <v>72.907681591710571</v>
          </cell>
          <cell r="EK210">
            <v>72.907681591710571</v>
          </cell>
          <cell r="EL210">
            <v>72.907681591714208</v>
          </cell>
          <cell r="EM210">
            <v>72.907681591708752</v>
          </cell>
          <cell r="EN210">
            <v>125.60447272354577</v>
          </cell>
          <cell r="EO210">
            <v>125.60447272354213</v>
          </cell>
          <cell r="EP210">
            <v>125.60447272354395</v>
          </cell>
          <cell r="EQ210">
            <v>125.60447272354395</v>
          </cell>
          <cell r="ER210">
            <v>125.60447272354577</v>
          </cell>
          <cell r="ES210">
            <v>125.60447272354759</v>
          </cell>
          <cell r="ET210">
            <v>74.104472723542131</v>
          </cell>
          <cell r="EU210">
            <v>74.104472723542131</v>
          </cell>
          <cell r="EV210">
            <v>74.10447272354395</v>
          </cell>
          <cell r="EW210">
            <v>74.104472723542131</v>
          </cell>
          <cell r="EX210">
            <v>74.104472723547588</v>
          </cell>
          <cell r="EY210">
            <v>74.10447272354395</v>
          </cell>
          <cell r="EZ210">
            <v>128.36235880301501</v>
          </cell>
          <cell r="FA210">
            <v>128.36235880301319</v>
          </cell>
          <cell r="FB210">
            <v>128.36235880301501</v>
          </cell>
          <cell r="FC210">
            <v>128.36235880301592</v>
          </cell>
          <cell r="FD210">
            <v>128.36235880301501</v>
          </cell>
          <cell r="FE210">
            <v>128.36235880301683</v>
          </cell>
          <cell r="FF210">
            <v>75.317358803011302</v>
          </cell>
          <cell r="FG210">
            <v>75.317358803009483</v>
          </cell>
          <cell r="FH210">
            <v>75.317358803018578</v>
          </cell>
          <cell r="FI210">
            <v>75.317358803013121</v>
          </cell>
          <cell r="FJ210">
            <v>75.317358803022216</v>
          </cell>
          <cell r="FK210">
            <v>75.317358803011302</v>
          </cell>
          <cell r="FL210">
            <v>131.18277650282653</v>
          </cell>
          <cell r="FM210">
            <v>131.18277650282289</v>
          </cell>
          <cell r="FN210">
            <v>131.18277650282653</v>
          </cell>
          <cell r="FO210">
            <v>131.18277650282653</v>
          </cell>
          <cell r="FP210">
            <v>131.18277650282653</v>
          </cell>
          <cell r="FQ210">
            <v>131.18277650283017</v>
          </cell>
          <cell r="FR210">
            <v>76.546426502824033</v>
          </cell>
          <cell r="FS210">
            <v>76.546426502818576</v>
          </cell>
          <cell r="FT210">
            <v>76.546426502825852</v>
          </cell>
          <cell r="FU210">
            <v>76.546426502822214</v>
          </cell>
          <cell r="FV210">
            <v>76.54642650282949</v>
          </cell>
          <cell r="FW210">
            <v>76.546426502822214</v>
          </cell>
        </row>
        <row r="211">
          <cell r="B211" t="str">
            <v>Co 118</v>
          </cell>
          <cell r="C211">
            <v>55619.531998125982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-211.4511008930931</v>
          </cell>
          <cell r="BP211">
            <v>-198.37706640128272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-15.183745000000272</v>
          </cell>
          <cell r="CB211">
            <v>-15.183745000000272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-15.639257349999752</v>
          </cell>
          <cell r="CN211">
            <v>-15.639257349999752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-16.10843507050231</v>
          </cell>
          <cell r="CZ211">
            <v>8094.9866324509512</v>
          </cell>
          <cell r="DA211">
            <v>8111.0950675214444</v>
          </cell>
          <cell r="DB211">
            <v>8111.0950675214481</v>
          </cell>
          <cell r="DC211">
            <v>-2919.5729221242073</v>
          </cell>
          <cell r="DD211">
            <v>-2919.5729221242109</v>
          </cell>
          <cell r="DE211">
            <v>-2919.5729221242109</v>
          </cell>
          <cell r="DF211">
            <v>-2919.5729221242109</v>
          </cell>
          <cell r="DG211">
            <v>-2919.5729221242073</v>
          </cell>
          <cell r="DH211">
            <v>-2919.5729221242145</v>
          </cell>
          <cell r="DI211">
            <v>-2919.5729221242182</v>
          </cell>
          <cell r="DJ211">
            <v>-2919.5729221242073</v>
          </cell>
          <cell r="DK211">
            <v>-2936.1646102468221</v>
          </cell>
          <cell r="DL211">
            <v>-2778.1093755630609</v>
          </cell>
          <cell r="DM211">
            <v>-2761.5176874404533</v>
          </cell>
          <cell r="DN211">
            <v>-2761.517687440446</v>
          </cell>
          <cell r="DO211">
            <v>-2982.1310472333607</v>
          </cell>
          <cell r="DP211">
            <v>-2982.1310472333607</v>
          </cell>
          <cell r="DQ211">
            <v>-2982.1310472333607</v>
          </cell>
          <cell r="DR211">
            <v>-2982.1310472333607</v>
          </cell>
          <cell r="DS211">
            <v>-2982.1310472333607</v>
          </cell>
          <cell r="DT211">
            <v>-2982.131047233368</v>
          </cell>
          <cell r="DU211">
            <v>-2982.1310472333644</v>
          </cell>
          <cell r="DV211">
            <v>-2982.1310472333607</v>
          </cell>
          <cell r="DW211">
            <v>-2999.2204859996527</v>
          </cell>
          <cell r="DX211">
            <v>2057.752250057194</v>
          </cell>
          <cell r="DY211">
            <v>2074.8416888234788</v>
          </cell>
          <cell r="DZ211">
            <v>2074.8416888234824</v>
          </cell>
          <cell r="EA211">
            <v>1849.8160618347174</v>
          </cell>
          <cell r="EB211">
            <v>1849.8160618347138</v>
          </cell>
          <cell r="EC211">
            <v>1849.8160618347101</v>
          </cell>
          <cell r="ED211">
            <v>1849.8160618347138</v>
          </cell>
          <cell r="EE211">
            <v>1849.8160618347065</v>
          </cell>
          <cell r="EF211">
            <v>1849.8160618347029</v>
          </cell>
          <cell r="EG211">
            <v>183.14939516803861</v>
          </cell>
          <cell r="EH211">
            <v>183.14939516804952</v>
          </cell>
          <cell r="EI211">
            <v>1832.2139399054286</v>
          </cell>
          <cell r="EJ211">
            <v>2094.3159840040025</v>
          </cell>
          <cell r="EK211">
            <v>445.25143926661985</v>
          </cell>
          <cell r="EL211">
            <v>445.25143926662713</v>
          </cell>
          <cell r="EM211">
            <v>215.72529973807832</v>
          </cell>
          <cell r="EN211">
            <v>215.72529973807832</v>
          </cell>
          <cell r="EO211">
            <v>215.72529973807104</v>
          </cell>
          <cell r="EP211">
            <v>215.72529973807832</v>
          </cell>
          <cell r="EQ211">
            <v>215.72529973807104</v>
          </cell>
          <cell r="ER211">
            <v>215.72529973806377</v>
          </cell>
          <cell r="ES211">
            <v>165.72529973806377</v>
          </cell>
          <cell r="ET211">
            <v>165.72529973807468</v>
          </cell>
          <cell r="EU211">
            <v>1864.2617808175819</v>
          </cell>
          <cell r="EV211">
            <v>2618.5654430519571</v>
          </cell>
          <cell r="EW211">
            <v>2516.2701055519501</v>
          </cell>
          <cell r="EX211">
            <v>2516.2701055519574</v>
          </cell>
          <cell r="EY211">
            <v>2282.1534432328335</v>
          </cell>
          <cell r="EZ211">
            <v>2282.1534432328408</v>
          </cell>
          <cell r="FA211">
            <v>2282.1534432328262</v>
          </cell>
          <cell r="FB211">
            <v>2282.1534432328408</v>
          </cell>
          <cell r="FC211">
            <v>2282.1534432328262</v>
          </cell>
          <cell r="FD211">
            <v>2282.153443232819</v>
          </cell>
          <cell r="FE211">
            <v>2230.6534432328262</v>
          </cell>
          <cell r="FF211">
            <v>2230.6534432328444</v>
          </cell>
          <cell r="FG211">
            <v>2384.4487807328333</v>
          </cell>
          <cell r="FH211">
            <v>2670.9367519129955</v>
          </cell>
          <cell r="FI211">
            <v>2565.5725542879882</v>
          </cell>
          <cell r="FJ211">
            <v>2565.5725542879954</v>
          </cell>
          <cell r="FK211">
            <v>2326.7735587224888</v>
          </cell>
          <cell r="FL211">
            <v>2326.7735587224961</v>
          </cell>
          <cell r="FM211">
            <v>2326.7735587224815</v>
          </cell>
          <cell r="FN211">
            <v>2326.7735587224997</v>
          </cell>
          <cell r="FO211">
            <v>2326.7735587224815</v>
          </cell>
          <cell r="FP211">
            <v>2326.7735587224743</v>
          </cell>
          <cell r="FQ211">
            <v>2273.7285587224833</v>
          </cell>
          <cell r="FR211">
            <v>2273.7285587224978</v>
          </cell>
          <cell r="FS211">
            <v>2432.1377563474889</v>
          </cell>
          <cell r="FT211">
            <v>2724.3554869512591</v>
          </cell>
          <cell r="FU211">
            <v>2615.8303633974974</v>
          </cell>
          <cell r="FV211">
            <v>2615.8303633975047</v>
          </cell>
          <cell r="FW211">
            <v>2372.2553879206935</v>
          </cell>
        </row>
        <row r="212">
          <cell r="B212" t="str">
            <v>Co 119</v>
          </cell>
          <cell r="C212">
            <v>-206355.67387187621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-859.47340613670531</v>
          </cell>
          <cell r="BP212">
            <v>-806.05385083208967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-6818.5659528374308</v>
          </cell>
          <cell r="CO212">
            <v>-6818.565952837409</v>
          </cell>
          <cell r="CP212">
            <v>-6818.5659528374308</v>
          </cell>
          <cell r="CQ212">
            <v>-6818.5659528374381</v>
          </cell>
          <cell r="CR212">
            <v>-6946.603938560831</v>
          </cell>
          <cell r="CS212">
            <v>-6946.6039385608456</v>
          </cell>
          <cell r="CT212">
            <v>-6946.6039385608456</v>
          </cell>
          <cell r="CU212">
            <v>-6946.6039385608456</v>
          </cell>
          <cell r="CV212">
            <v>-6946.6039385608383</v>
          </cell>
          <cell r="CW212">
            <v>-6946.6039385608456</v>
          </cell>
          <cell r="CX212">
            <v>-6946.603938560831</v>
          </cell>
          <cell r="CY212">
            <v>-6946.6039385608383</v>
          </cell>
          <cell r="CZ212">
            <v>-6959.1039385608528</v>
          </cell>
          <cell r="DA212">
            <v>-6959.1039385608237</v>
          </cell>
          <cell r="DB212">
            <v>-6959.1039385608528</v>
          </cell>
          <cell r="DC212">
            <v>-6959.1039385608383</v>
          </cell>
          <cell r="DD212">
            <v>-7089.7026839987229</v>
          </cell>
          <cell r="DE212">
            <v>-7089.7026839987229</v>
          </cell>
          <cell r="DF212">
            <v>-7089.7026839987302</v>
          </cell>
          <cell r="DG212">
            <v>-7089.7026839987302</v>
          </cell>
          <cell r="DH212">
            <v>-7089.7026839987302</v>
          </cell>
          <cell r="DI212">
            <v>-7089.7026839987229</v>
          </cell>
          <cell r="DJ212">
            <v>-7089.7026839987375</v>
          </cell>
          <cell r="DK212">
            <v>-7089.7026839987302</v>
          </cell>
          <cell r="DL212">
            <v>1971.9101556139358</v>
          </cell>
          <cell r="DM212">
            <v>1971.9101556139649</v>
          </cell>
          <cell r="DN212">
            <v>1971.9101556139431</v>
          </cell>
          <cell r="DO212">
            <v>1971.9101556139431</v>
          </cell>
          <cell r="DP212">
            <v>1838.6994352673064</v>
          </cell>
          <cell r="DQ212">
            <v>1838.699435267321</v>
          </cell>
          <cell r="DR212">
            <v>-6284.1648890589349</v>
          </cell>
          <cell r="DS212">
            <v>-6284.1648890589277</v>
          </cell>
          <cell r="DT212">
            <v>-6284.1648890589349</v>
          </cell>
          <cell r="DU212">
            <v>-6284.1648890589131</v>
          </cell>
          <cell r="DV212">
            <v>-6284.1648890589277</v>
          </cell>
          <cell r="DW212">
            <v>-6284.1648890589422</v>
          </cell>
          <cell r="DX212">
            <v>-6115.9363822666783</v>
          </cell>
          <cell r="DY212">
            <v>-6115.9363822666492</v>
          </cell>
          <cell r="DZ212">
            <v>-6115.9363822666783</v>
          </cell>
          <cell r="EA212">
            <v>-6115.9363822666783</v>
          </cell>
          <cell r="EB212">
            <v>-6251.8113170202341</v>
          </cell>
          <cell r="EC212">
            <v>-6251.8113170202123</v>
          </cell>
          <cell r="ED212">
            <v>-6412.4167516549205</v>
          </cell>
          <cell r="EE212">
            <v>-6412.416751654906</v>
          </cell>
          <cell r="EF212">
            <v>-6412.4167516549205</v>
          </cell>
          <cell r="EG212">
            <v>-6412.4167516549205</v>
          </cell>
          <cell r="EH212">
            <v>-6412.4167516549496</v>
          </cell>
          <cell r="EI212">
            <v>-6412.416751654906</v>
          </cell>
          <cell r="EJ212">
            <v>6169.292660815423</v>
          </cell>
          <cell r="EK212">
            <v>6169.2926608154521</v>
          </cell>
          <cell r="EL212">
            <v>6169.292660815423</v>
          </cell>
          <cell r="EM212">
            <v>6169.292660815423</v>
          </cell>
          <cell r="EN212">
            <v>6030.7002273667822</v>
          </cell>
          <cell r="EO212">
            <v>6030.7002273667895</v>
          </cell>
          <cell r="EP212">
            <v>5866.9382395949506</v>
          </cell>
          <cell r="EQ212">
            <v>5866.9382395949578</v>
          </cell>
          <cell r="ER212">
            <v>5866.9382395949651</v>
          </cell>
          <cell r="ES212">
            <v>-3779.3163614849909</v>
          </cell>
          <cell r="ET212">
            <v>-3779.3163614850637</v>
          </cell>
          <cell r="EU212">
            <v>-3779.3163614850055</v>
          </cell>
          <cell r="EV212">
            <v>-3356.3582996824771</v>
          </cell>
          <cell r="EW212">
            <v>-3356.3582996824844</v>
          </cell>
          <cell r="EX212">
            <v>-3356.3582996824916</v>
          </cell>
          <cell r="EY212">
            <v>-3356.3582996824989</v>
          </cell>
          <cell r="EZ212">
            <v>-3497.7225818000879</v>
          </cell>
          <cell r="FA212">
            <v>-3497.7225818000734</v>
          </cell>
          <cell r="FB212">
            <v>-3664.7025871051519</v>
          </cell>
          <cell r="FC212">
            <v>-3664.7025871051301</v>
          </cell>
          <cell r="FD212">
            <v>-3664.7025871051301</v>
          </cell>
          <cell r="FE212">
            <v>-3857.6276791267301</v>
          </cell>
          <cell r="FF212">
            <v>-3857.6276791267883</v>
          </cell>
          <cell r="FG212">
            <v>-3857.6276791267301</v>
          </cell>
          <cell r="FH212">
            <v>4630.8394404231512</v>
          </cell>
          <cell r="FI212">
            <v>4630.8394404231512</v>
          </cell>
          <cell r="FJ212">
            <v>4630.839440423144</v>
          </cell>
          <cell r="FK212">
            <v>4630.8394404231221</v>
          </cell>
          <cell r="FL212">
            <v>4486.6478726632049</v>
          </cell>
          <cell r="FM212">
            <v>4486.6478726632195</v>
          </cell>
          <cell r="FN212">
            <v>4316.3872061409056</v>
          </cell>
          <cell r="FO212">
            <v>4316.3872061409347</v>
          </cell>
          <cell r="FP212">
            <v>4316.3872061409347</v>
          </cell>
          <cell r="FQ212">
            <v>4119.6036122789083</v>
          </cell>
          <cell r="FR212">
            <v>4119.6036122788646</v>
          </cell>
          <cell r="FS212">
            <v>4119.6036122789228</v>
          </cell>
          <cell r="FT212">
            <v>2868.6527279960719</v>
          </cell>
          <cell r="FU212">
            <v>2868.6527279961156</v>
          </cell>
          <cell r="FV212">
            <v>2868.6527279960646</v>
          </cell>
          <cell r="FW212">
            <v>2868.6527279960501</v>
          </cell>
        </row>
        <row r="213">
          <cell r="B213" t="str">
            <v>Co 120</v>
          </cell>
          <cell r="C213">
            <v>-230.34287143357687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-96.240936422318555</v>
          </cell>
          <cell r="BP213">
            <v>-90.432760177658565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-7.0641519999990123</v>
          </cell>
          <cell r="CB213">
            <v>-7.0641520000008313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-7.2760765599996375</v>
          </cell>
          <cell r="CN213">
            <v>-7.2760765599996375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-7.4943588568003179</v>
          </cell>
          <cell r="CZ213">
            <v>-7.4943588568003179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</row>
        <row r="214">
          <cell r="B214" t="str">
            <v>Co 121</v>
          </cell>
          <cell r="C214">
            <v>217942.01964697108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-577.44561853390769</v>
          </cell>
          <cell r="BP214">
            <v>-541.55109563037695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-41.958388999999443</v>
          </cell>
          <cell r="CB214">
            <v>-41.958388999999443</v>
          </cell>
          <cell r="CC214">
            <v>0</v>
          </cell>
          <cell r="CD214">
            <v>0</v>
          </cell>
          <cell r="CE214">
            <v>-41.958388999999443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-43.217140669999935</v>
          </cell>
          <cell r="CN214">
            <v>-43.217140669999935</v>
          </cell>
          <cell r="CO214">
            <v>0</v>
          </cell>
          <cell r="CP214">
            <v>0</v>
          </cell>
          <cell r="CQ214">
            <v>-43.217140669999935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-2613.6188615296887</v>
          </cell>
          <cell r="CX214">
            <v>-2613.6188615296996</v>
          </cell>
          <cell r="CY214">
            <v>-4280.2855281963566</v>
          </cell>
          <cell r="CZ214">
            <v>-395.17559762839664</v>
          </cell>
          <cell r="DA214">
            <v>-350.66194273830479</v>
          </cell>
          <cell r="DB214">
            <v>-350.66194273830479</v>
          </cell>
          <cell r="DC214">
            <v>-395.17559762839664</v>
          </cell>
          <cell r="DD214">
            <v>-350.66194273829751</v>
          </cell>
          <cell r="DE214">
            <v>-350.66194273830479</v>
          </cell>
          <cell r="DF214">
            <v>-350.66194273830479</v>
          </cell>
          <cell r="DG214">
            <v>-350.66194273829751</v>
          </cell>
          <cell r="DH214">
            <v>-350.66194273830479</v>
          </cell>
          <cell r="DI214">
            <v>-386.2676533022277</v>
          </cell>
          <cell r="DJ214">
            <v>-386.26765330223134</v>
          </cell>
          <cell r="DK214">
            <v>-2102.9343199688956</v>
          </cell>
          <cell r="DL214">
            <v>-407.69091279654822</v>
          </cell>
          <cell r="DM214">
            <v>-361.84184825972625</v>
          </cell>
          <cell r="DN214">
            <v>-361.84184825972625</v>
          </cell>
          <cell r="DO214">
            <v>-407.69091279653367</v>
          </cell>
          <cell r="DP214">
            <v>-361.84184825973352</v>
          </cell>
          <cell r="DQ214">
            <v>-361.84184825973716</v>
          </cell>
          <cell r="DR214">
            <v>-361.84184825973352</v>
          </cell>
          <cell r="DS214">
            <v>-361.84184825973352</v>
          </cell>
          <cell r="DT214">
            <v>-361.84184825973352</v>
          </cell>
          <cell r="DU214">
            <v>-397.65967303494108</v>
          </cell>
          <cell r="DV214">
            <v>-397.6596730349338</v>
          </cell>
          <cell r="DW214">
            <v>-2165.8263397016199</v>
          </cell>
          <cell r="DX214">
            <v>5398.7082064825809</v>
          </cell>
          <cell r="DY214">
            <v>5445.9327429554978</v>
          </cell>
          <cell r="DZ214">
            <v>5445.9327429554905</v>
          </cell>
          <cell r="EA214">
            <v>4180.7881021722933</v>
          </cell>
          <cell r="EB214">
            <v>4228.0126386451957</v>
          </cell>
          <cell r="EC214">
            <v>4228.012638645203</v>
          </cell>
          <cell r="ED214">
            <v>4228.0126386451957</v>
          </cell>
          <cell r="EE214">
            <v>4228.0126386451957</v>
          </cell>
          <cell r="EF214">
            <v>4228.0126386452175</v>
          </cell>
          <cell r="EG214">
            <v>4191.9934573744904</v>
          </cell>
          <cell r="EH214">
            <v>4191.9934573744904</v>
          </cell>
          <cell r="EI214">
            <v>2370.7817907078061</v>
          </cell>
          <cell r="EJ214">
            <v>4283.8696042705269</v>
          </cell>
          <cell r="EK214">
            <v>4332.5108768376449</v>
          </cell>
          <cell r="EL214">
            <v>4332.5108768376376</v>
          </cell>
          <cell r="EM214">
            <v>4261.3630540361992</v>
          </cell>
          <cell r="EN214">
            <v>4310.0043266032881</v>
          </cell>
          <cell r="EO214">
            <v>4310.0043266032953</v>
          </cell>
          <cell r="EP214">
            <v>4310.0043266032808</v>
          </cell>
          <cell r="EQ214">
            <v>4310.0043266032881</v>
          </cell>
          <cell r="ER214">
            <v>4310.0043266033026</v>
          </cell>
          <cell r="ES214">
            <v>4273.7952117071618</v>
          </cell>
          <cell r="ET214">
            <v>4273.7952117071618</v>
          </cell>
          <cell r="EU214">
            <v>2397.9471950404768</v>
          </cell>
          <cell r="EV214">
            <v>4885.4219212262324</v>
          </cell>
          <cell r="EW214">
            <v>6499.7932503929114</v>
          </cell>
          <cell r="EX214">
            <v>6499.7932503928969</v>
          </cell>
          <cell r="EY214">
            <v>4862.5207955427759</v>
          </cell>
          <cell r="EZ214">
            <v>6476.8921247094113</v>
          </cell>
          <cell r="FA214">
            <v>6476.8921247094258</v>
          </cell>
          <cell r="FB214">
            <v>4625.0402728575646</v>
          </cell>
          <cell r="FC214">
            <v>4625.0402728575864</v>
          </cell>
          <cell r="FD214">
            <v>4625.0402728575864</v>
          </cell>
          <cell r="FE214">
            <v>4588.6533391635312</v>
          </cell>
          <cell r="FF214">
            <v>4588.6533391635385</v>
          </cell>
          <cell r="FG214">
            <v>4311.9187708857426</v>
          </cell>
          <cell r="FH214">
            <v>4788.5748040952167</v>
          </cell>
          <cell r="FI214">
            <v>4795.9883842480049</v>
          </cell>
          <cell r="FJ214">
            <v>4795.9883842479976</v>
          </cell>
          <cell r="FK214">
            <v>4759.3789892314089</v>
          </cell>
          <cell r="FL214">
            <v>4772.6864582730414</v>
          </cell>
          <cell r="FM214">
            <v>4772.6864582730632</v>
          </cell>
          <cell r="FN214">
            <v>4717.1309027174866</v>
          </cell>
          <cell r="FO214">
            <v>4717.1309027175157</v>
          </cell>
          <cell r="FP214">
            <v>4717.1309027175157</v>
          </cell>
          <cell r="FQ214">
            <v>4680.5789847545821</v>
          </cell>
          <cell r="FR214">
            <v>4680.5789847545748</v>
          </cell>
          <cell r="FS214">
            <v>4395.5423794284507</v>
          </cell>
          <cell r="FT214">
            <v>4884.3463001771161</v>
          </cell>
          <cell r="FU214">
            <v>4891.982287734485</v>
          </cell>
          <cell r="FV214">
            <v>4891.9822877344704</v>
          </cell>
          <cell r="FW214">
            <v>4854.5665690160386</v>
          </cell>
        </row>
        <row r="215">
          <cell r="B215" t="str">
            <v>Co 122</v>
          </cell>
          <cell r="C215">
            <v>-36039.129136018688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-393.05356353346906</v>
          </cell>
          <cell r="BP215">
            <v>-368.78793240080267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-2425.9413524184674</v>
          </cell>
          <cell r="CO215">
            <v>-2425.9413524184711</v>
          </cell>
          <cell r="CP215">
            <v>-2425.9413524184711</v>
          </cell>
          <cell r="CQ215">
            <v>-2425.9413524184747</v>
          </cell>
          <cell r="CR215">
            <v>-2466.1268461334985</v>
          </cell>
          <cell r="CS215">
            <v>-2466.1268461334985</v>
          </cell>
          <cell r="CT215">
            <v>-2466.1268461334985</v>
          </cell>
          <cell r="CU215">
            <v>-2466.1268461335058</v>
          </cell>
          <cell r="CV215">
            <v>-2466.1268461335058</v>
          </cell>
          <cell r="CW215">
            <v>-2466.1268461335094</v>
          </cell>
          <cell r="CX215">
            <v>-2466.1268461335094</v>
          </cell>
          <cell r="CY215">
            <v>-2466.1268461335021</v>
          </cell>
          <cell r="CZ215">
            <v>-2478.6268461334985</v>
          </cell>
          <cell r="DA215">
            <v>-2478.6268461335058</v>
          </cell>
          <cell r="DB215">
            <v>-2478.6268461335094</v>
          </cell>
          <cell r="DC215">
            <v>-2478.6268461335094</v>
          </cell>
          <cell r="DD215">
            <v>-2519.6160497228375</v>
          </cell>
          <cell r="DE215">
            <v>-2519.6160497228411</v>
          </cell>
          <cell r="DF215">
            <v>-2519.6160497228338</v>
          </cell>
          <cell r="DG215">
            <v>-2519.6160497228448</v>
          </cell>
          <cell r="DH215">
            <v>-2519.6160497228411</v>
          </cell>
          <cell r="DI215">
            <v>-2519.6160497228448</v>
          </cell>
          <cell r="DJ215">
            <v>-2519.6160497228448</v>
          </cell>
          <cell r="DK215">
            <v>-2519.6160497228338</v>
          </cell>
          <cell r="DL215">
            <v>3352.5597597127598</v>
          </cell>
          <cell r="DM215">
            <v>3352.5597597127526</v>
          </cell>
          <cell r="DN215">
            <v>3352.5597597127562</v>
          </cell>
          <cell r="DO215">
            <v>3352.5597597127526</v>
          </cell>
          <cell r="DP215">
            <v>3310.7507720516332</v>
          </cell>
          <cell r="DQ215">
            <v>3310.7507720516405</v>
          </cell>
          <cell r="DR215">
            <v>78.43653845749941</v>
          </cell>
          <cell r="DS215">
            <v>78.436538457495772</v>
          </cell>
          <cell r="DT215">
            <v>78.436538457506686</v>
          </cell>
          <cell r="DU215">
            <v>78.43653845749941</v>
          </cell>
          <cell r="DV215">
            <v>78.436538457492134</v>
          </cell>
          <cell r="DW215">
            <v>78.436538457495772</v>
          </cell>
          <cell r="DX215">
            <v>182.87630464621543</v>
          </cell>
          <cell r="DY215">
            <v>182.87630464620815</v>
          </cell>
          <cell r="DZ215">
            <v>182.87630464621543</v>
          </cell>
          <cell r="EA215">
            <v>182.87630464620088</v>
          </cell>
          <cell r="EB215">
            <v>140.23113723186907</v>
          </cell>
          <cell r="EC215">
            <v>140.23113723187635</v>
          </cell>
          <cell r="ED215">
            <v>77.436704411833489</v>
          </cell>
          <cell r="EE215">
            <v>77.436704411829851</v>
          </cell>
          <cell r="EF215">
            <v>77.436704411848041</v>
          </cell>
          <cell r="EG215">
            <v>77.436704411826213</v>
          </cell>
          <cell r="EH215">
            <v>77.436704411822575</v>
          </cell>
          <cell r="EI215">
            <v>77.436704411829851</v>
          </cell>
          <cell r="EJ215">
            <v>2267.1659867576564</v>
          </cell>
          <cell r="EK215">
            <v>2267.1659867576491</v>
          </cell>
          <cell r="EL215">
            <v>2267.16598675766</v>
          </cell>
          <cell r="EM215">
            <v>2267.1659867576418</v>
          </cell>
          <cell r="EN215">
            <v>2223.6679159950254</v>
          </cell>
          <cell r="EO215">
            <v>2223.667915995029</v>
          </cell>
          <cell r="EP215">
            <v>2159.6731500741444</v>
          </cell>
          <cell r="EQ215">
            <v>2159.6731500741407</v>
          </cell>
          <cell r="ER215">
            <v>2159.6731500741516</v>
          </cell>
          <cell r="ES215">
            <v>-437.77371387679159</v>
          </cell>
          <cell r="ET215">
            <v>-437.77371387679523</v>
          </cell>
          <cell r="EU215">
            <v>-437.77371387679523</v>
          </cell>
          <cell r="EV215">
            <v>-266.88643675904314</v>
          </cell>
          <cell r="EW215">
            <v>-266.88643675905041</v>
          </cell>
          <cell r="EX215">
            <v>-266.88643675904314</v>
          </cell>
          <cell r="EY215">
            <v>-266.88643675905405</v>
          </cell>
          <cell r="EZ215">
            <v>-311.25446893692788</v>
          </cell>
          <cell r="FA215">
            <v>-311.25446893692788</v>
          </cell>
          <cell r="FB215">
            <v>-376.47190795400093</v>
          </cell>
          <cell r="FC215">
            <v>-376.4719079540082</v>
          </cell>
          <cell r="FD215">
            <v>-376.47190795398637</v>
          </cell>
          <cell r="FE215">
            <v>-428.42084523303129</v>
          </cell>
          <cell r="FF215">
            <v>-428.42084523303492</v>
          </cell>
          <cell r="FG215">
            <v>-428.42084523303492</v>
          </cell>
          <cell r="FH215">
            <v>-253.63151117418238</v>
          </cell>
          <cell r="FI215">
            <v>-253.63151117418238</v>
          </cell>
          <cell r="FJ215">
            <v>-253.63151117418238</v>
          </cell>
          <cell r="FK215">
            <v>-253.63151117418965</v>
          </cell>
          <cell r="FL215">
            <v>-298.88690399562256</v>
          </cell>
          <cell r="FM215">
            <v>-298.88690399561892</v>
          </cell>
          <cell r="FN215">
            <v>-365.34975290414877</v>
          </cell>
          <cell r="FO215">
            <v>-365.34975290415241</v>
          </cell>
          <cell r="FP215">
            <v>-365.34975290413422</v>
          </cell>
          <cell r="FQ215">
            <v>-418.33766892875428</v>
          </cell>
          <cell r="FR215">
            <v>-418.3376689287652</v>
          </cell>
          <cell r="FS215">
            <v>-418.33766892875428</v>
          </cell>
          <cell r="FT215">
            <v>-2091.4055592998666</v>
          </cell>
          <cell r="FU215">
            <v>-2091.4055592998739</v>
          </cell>
          <cell r="FV215">
            <v>-2091.4055592998739</v>
          </cell>
          <cell r="FW215">
            <v>-2091.4055592998811</v>
          </cell>
        </row>
        <row r="216">
          <cell r="B216" t="str">
            <v>Co 123</v>
          </cell>
          <cell r="C216">
            <v>-189.91565016939421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-97.914691838363069</v>
          </cell>
          <cell r="BP216">
            <v>-92.000958331031143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</row>
        <row r="217">
          <cell r="B217" t="str">
            <v>Co 124</v>
          </cell>
          <cell r="C217">
            <v>-117416.98533766562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-81.456096913962028</v>
          </cell>
          <cell r="BP217">
            <v>-76.318976797330834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-399.6440268260194</v>
          </cell>
          <cell r="CF217">
            <v>-399.64402682601758</v>
          </cell>
          <cell r="CG217">
            <v>-399.64402682601758</v>
          </cell>
          <cell r="CH217">
            <v>-399.64402682601576</v>
          </cell>
          <cell r="CI217">
            <v>-399.64402682601576</v>
          </cell>
          <cell r="CJ217">
            <v>-399.64402682601576</v>
          </cell>
          <cell r="CK217">
            <v>-399.64402682601758</v>
          </cell>
          <cell r="CL217">
            <v>-399.64402682601576</v>
          </cell>
          <cell r="CM217">
            <v>-399.64402682601576</v>
          </cell>
          <cell r="CN217">
            <v>-399.64402682601576</v>
          </cell>
          <cell r="CO217">
            <v>-399.64402682601576</v>
          </cell>
          <cell r="CP217">
            <v>-399.6440268260194</v>
          </cell>
          <cell r="CQ217">
            <v>-399.6440268260194</v>
          </cell>
          <cell r="CR217">
            <v>-407.63690736253739</v>
          </cell>
          <cell r="CS217">
            <v>-407.63690736253739</v>
          </cell>
          <cell r="CT217">
            <v>-407.63690736253739</v>
          </cell>
          <cell r="CU217">
            <v>-407.63690736253557</v>
          </cell>
          <cell r="CV217">
            <v>-407.6369073625392</v>
          </cell>
          <cell r="CW217">
            <v>-407.6369073625392</v>
          </cell>
          <cell r="CX217">
            <v>-407.63690736253557</v>
          </cell>
          <cell r="CY217">
            <v>-407.63690736253557</v>
          </cell>
          <cell r="CZ217">
            <v>-407.63690736253557</v>
          </cell>
          <cell r="DA217">
            <v>-407.63690736253557</v>
          </cell>
          <cell r="DB217">
            <v>-407.63690736254284</v>
          </cell>
          <cell r="DC217">
            <v>-407.6369073625392</v>
          </cell>
          <cell r="DD217">
            <v>-415.78964550978981</v>
          </cell>
          <cell r="DE217">
            <v>-415.7896455097889</v>
          </cell>
          <cell r="DF217">
            <v>-415.78964550978799</v>
          </cell>
          <cell r="DG217">
            <v>-415.78964550978708</v>
          </cell>
          <cell r="DH217">
            <v>-415.78964550979072</v>
          </cell>
          <cell r="DI217">
            <v>2311.5694684364644</v>
          </cell>
          <cell r="DJ217">
            <v>-1998.4762326580476</v>
          </cell>
          <cell r="DK217">
            <v>-1998.4762326580476</v>
          </cell>
          <cell r="DL217">
            <v>-1998.4762326580476</v>
          </cell>
          <cell r="DM217">
            <v>-1998.476232658044</v>
          </cell>
          <cell r="DN217">
            <v>-1998.4762326580567</v>
          </cell>
          <cell r="DO217">
            <v>-1998.4762326580476</v>
          </cell>
          <cell r="DP217">
            <v>-2006.7920255682457</v>
          </cell>
          <cell r="DQ217">
            <v>-2006.7920255682457</v>
          </cell>
          <cell r="DR217">
            <v>-2006.7920255682457</v>
          </cell>
          <cell r="DS217">
            <v>-2006.7920255682438</v>
          </cell>
          <cell r="DT217">
            <v>-2006.7920255682475</v>
          </cell>
          <cell r="DU217">
            <v>-1973.0781766226592</v>
          </cell>
          <cell r="DV217">
            <v>-2042.6124239778746</v>
          </cell>
          <cell r="DW217">
            <v>-2042.6124239778801</v>
          </cell>
          <cell r="DX217">
            <v>-2042.6124239778746</v>
          </cell>
          <cell r="DY217">
            <v>-2042.6124239778728</v>
          </cell>
          <cell r="DZ217">
            <v>-2042.6124239778837</v>
          </cell>
          <cell r="EA217">
            <v>-2042.6124239778728</v>
          </cell>
          <cell r="EB217">
            <v>-2051.0945327462796</v>
          </cell>
          <cell r="EC217">
            <v>-2051.0945327462778</v>
          </cell>
          <cell r="ED217">
            <v>-2051.0945327462796</v>
          </cell>
          <cell r="EE217">
            <v>-2051.0945327462705</v>
          </cell>
          <cell r="EF217">
            <v>-2051.0945327462723</v>
          </cell>
          <cell r="EG217">
            <v>66.001926511557031</v>
          </cell>
          <cell r="EH217">
            <v>-4.423005790769821</v>
          </cell>
          <cell r="EI217">
            <v>-4.4230057907661831</v>
          </cell>
          <cell r="EJ217">
            <v>-4.4230057907661831</v>
          </cell>
          <cell r="EK217">
            <v>-4.4230057907589071</v>
          </cell>
          <cell r="EL217">
            <v>-4.423005790775278</v>
          </cell>
          <cell r="EM217">
            <v>-4.4230057907661831</v>
          </cell>
          <cell r="EN217">
            <v>-1679.7414234012049</v>
          </cell>
          <cell r="EO217">
            <v>-1679.7414234012031</v>
          </cell>
          <cell r="EP217">
            <v>-1679.7414234012031</v>
          </cell>
          <cell r="EQ217">
            <v>-1679.7414234011958</v>
          </cell>
          <cell r="ER217">
            <v>-1679.7414234012031</v>
          </cell>
          <cell r="ES217">
            <v>-1583.4467849582088</v>
          </cell>
          <cell r="ET217">
            <v>-1654.7652159065838</v>
          </cell>
          <cell r="EU217">
            <v>-1654.7652159065801</v>
          </cell>
          <cell r="EV217">
            <v>-1654.7652159065819</v>
          </cell>
          <cell r="EW217">
            <v>-1654.7652159065728</v>
          </cell>
          <cell r="EX217">
            <v>-1654.7652159065892</v>
          </cell>
          <cell r="EY217">
            <v>-1654.7652159065838</v>
          </cell>
          <cell r="EZ217">
            <v>-1713.59000186923</v>
          </cell>
          <cell r="FA217">
            <v>-1713.5900018692264</v>
          </cell>
          <cell r="FB217">
            <v>-1713.5900018692246</v>
          </cell>
          <cell r="FC217">
            <v>-1713.5900018692191</v>
          </cell>
          <cell r="FD217">
            <v>-1713.5900018692228</v>
          </cell>
          <cell r="FE217">
            <v>-1615.4075331573731</v>
          </cell>
          <cell r="FF217">
            <v>-1687.6218827247176</v>
          </cell>
          <cell r="FG217">
            <v>-1687.6218827247121</v>
          </cell>
          <cell r="FH217">
            <v>-1687.6218827247139</v>
          </cell>
          <cell r="FI217">
            <v>-1687.621882724703</v>
          </cell>
          <cell r="FJ217">
            <v>-1687.6218827247249</v>
          </cell>
          <cell r="FK217">
            <v>-1687.6218827247139</v>
          </cell>
          <cell r="FL217">
            <v>-1748.1231644066138</v>
          </cell>
          <cell r="FM217">
            <v>-1748.1231644066102</v>
          </cell>
          <cell r="FN217">
            <v>-1748.1231644066138</v>
          </cell>
          <cell r="FO217">
            <v>-1748.1231644066047</v>
          </cell>
          <cell r="FP217">
            <v>-1748.1231644066102</v>
          </cell>
          <cell r="FQ217">
            <v>-1648.0162506955203</v>
          </cell>
          <cell r="FR217">
            <v>-1721.1285237542106</v>
          </cell>
          <cell r="FS217">
            <v>-1721.128523754207</v>
          </cell>
          <cell r="FT217">
            <v>-1721.128523754207</v>
          </cell>
          <cell r="FU217">
            <v>-1721.1285237541979</v>
          </cell>
          <cell r="FV217">
            <v>-1721.1285237542179</v>
          </cell>
          <cell r="FW217">
            <v>-1721.1285237542106</v>
          </cell>
        </row>
        <row r="218">
          <cell r="B218" t="str">
            <v>Co 125</v>
          </cell>
          <cell r="C218">
            <v>-109672.14141161932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-54.676010257317103</v>
          </cell>
          <cell r="BP218">
            <v>-51.227806343414159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-11.164403227372532</v>
          </cell>
          <cell r="CF218">
            <v>-11.164403227373441</v>
          </cell>
          <cell r="CG218">
            <v>-11.164403227372532</v>
          </cell>
          <cell r="CH218">
            <v>-11.164403227373441</v>
          </cell>
          <cell r="CI218">
            <v>-11.164403227372532</v>
          </cell>
          <cell r="CJ218">
            <v>-11.164403227372532</v>
          </cell>
          <cell r="CK218">
            <v>-11.164403227373441</v>
          </cell>
          <cell r="CL218">
            <v>-11.164403227372532</v>
          </cell>
          <cell r="CM218">
            <v>-11.164403227373441</v>
          </cell>
          <cell r="CN218">
            <v>-11.164403227372532</v>
          </cell>
          <cell r="CO218">
            <v>-11.164403227373441</v>
          </cell>
          <cell r="CP218">
            <v>-11.164403227373441</v>
          </cell>
          <cell r="CQ218">
            <v>-11.164403227372532</v>
          </cell>
          <cell r="CR218">
            <v>-11.387691291920419</v>
          </cell>
          <cell r="CS218">
            <v>-11.387691291920419</v>
          </cell>
          <cell r="CT218">
            <v>-11.387691291920419</v>
          </cell>
          <cell r="CU218">
            <v>-11.387691291919509</v>
          </cell>
          <cell r="CV218">
            <v>-11.387691291919509</v>
          </cell>
          <cell r="CW218">
            <v>-11.387691291920419</v>
          </cell>
          <cell r="CX218">
            <v>-11.387691291919509</v>
          </cell>
          <cell r="CY218">
            <v>-11.387691291920419</v>
          </cell>
          <cell r="CZ218">
            <v>-11.387691291919509</v>
          </cell>
          <cell r="DA218">
            <v>-11.387691291920419</v>
          </cell>
          <cell r="DB218">
            <v>-11.387691291921328</v>
          </cell>
          <cell r="DC218">
            <v>-11.387691291919509</v>
          </cell>
          <cell r="DD218">
            <v>-11.615445117759009</v>
          </cell>
          <cell r="DE218">
            <v>-11.615445117759009</v>
          </cell>
          <cell r="DF218">
            <v>-11.615445117759009</v>
          </cell>
          <cell r="DG218">
            <v>-11.6154451177581</v>
          </cell>
          <cell r="DH218">
            <v>-11.6154451177581</v>
          </cell>
          <cell r="DI218">
            <v>-1967.9191806533236</v>
          </cell>
          <cell r="DJ218">
            <v>-1967.9191806533227</v>
          </cell>
          <cell r="DK218">
            <v>-1967.9191806533236</v>
          </cell>
          <cell r="DL218">
            <v>-1967.9191806533236</v>
          </cell>
          <cell r="DM218">
            <v>-1967.9191806533217</v>
          </cell>
          <cell r="DN218">
            <v>-1967.9191806533254</v>
          </cell>
          <cell r="DO218">
            <v>-1967.9191806533227</v>
          </cell>
          <cell r="DP218">
            <v>-1968.1514895556775</v>
          </cell>
          <cell r="DQ218">
            <v>-1968.1514895556775</v>
          </cell>
          <cell r="DR218">
            <v>-1968.1514895556775</v>
          </cell>
          <cell r="DS218">
            <v>-1968.1514895556784</v>
          </cell>
          <cell r="DT218">
            <v>-1968.1514895556757</v>
          </cell>
          <cell r="DU218">
            <v>-2011.444230933057</v>
          </cell>
          <cell r="DV218">
            <v>-2011.4442309330561</v>
          </cell>
          <cell r="DW218">
            <v>-2011.4442309330552</v>
          </cell>
          <cell r="DX218">
            <v>-2011.4442309330552</v>
          </cell>
          <cell r="DY218">
            <v>-2011.4442309330552</v>
          </cell>
          <cell r="DZ218">
            <v>-2011.4442309330552</v>
          </cell>
          <cell r="EA218">
            <v>-2011.4442309330552</v>
          </cell>
          <cell r="EB218">
            <v>-2011.6811860134585</v>
          </cell>
          <cell r="EC218">
            <v>-2011.6811860134567</v>
          </cell>
          <cell r="ED218">
            <v>-2011.6811860134567</v>
          </cell>
          <cell r="EE218">
            <v>-2011.6811860134585</v>
          </cell>
          <cell r="EF218">
            <v>-2011.6811860134549</v>
          </cell>
          <cell r="EG218">
            <v>27.368551114948787</v>
          </cell>
          <cell r="EH218">
            <v>27.368551114948787</v>
          </cell>
          <cell r="EI218">
            <v>27.368551114952425</v>
          </cell>
          <cell r="EJ218">
            <v>27.368551114951515</v>
          </cell>
          <cell r="EK218">
            <v>27.368551114950606</v>
          </cell>
          <cell r="EL218">
            <v>27.368551114951515</v>
          </cell>
          <cell r="EM218">
            <v>-1639.2981155517164</v>
          </cell>
          <cell r="EN218">
            <v>-1639.5398097337275</v>
          </cell>
          <cell r="EO218">
            <v>-1639.5398097337247</v>
          </cell>
          <cell r="EP218">
            <v>-1639.5398097337265</v>
          </cell>
          <cell r="EQ218">
            <v>-1639.5398097337275</v>
          </cell>
          <cell r="ER218">
            <v>-1639.539809733722</v>
          </cell>
          <cell r="ES218">
            <v>-1622.3378278627533</v>
          </cell>
          <cell r="ET218">
            <v>-1622.3378278627515</v>
          </cell>
          <cell r="EU218">
            <v>-1622.3378278627515</v>
          </cell>
          <cell r="EV218">
            <v>-1622.3378278627506</v>
          </cell>
          <cell r="EW218">
            <v>-1622.3378278627506</v>
          </cell>
          <cell r="EX218">
            <v>-1622.3378278627524</v>
          </cell>
          <cell r="EY218">
            <v>-1672.3378278627524</v>
          </cell>
          <cell r="EZ218">
            <v>-1672.584355928404</v>
          </cell>
          <cell r="FA218">
            <v>-1672.5843559284003</v>
          </cell>
          <cell r="FB218">
            <v>-1672.5843559284021</v>
          </cell>
          <cell r="FC218">
            <v>-1672.5843559284021</v>
          </cell>
          <cell r="FD218">
            <v>-1672.5843559283967</v>
          </cell>
          <cell r="FE218">
            <v>-1654.5459469200068</v>
          </cell>
          <cell r="FF218">
            <v>-1654.5459469200068</v>
          </cell>
          <cell r="FG218">
            <v>-1654.545946920005</v>
          </cell>
          <cell r="FH218">
            <v>-1654.5459469200059</v>
          </cell>
          <cell r="FI218">
            <v>-1654.545946920005</v>
          </cell>
          <cell r="FJ218">
            <v>-1654.5459469200077</v>
          </cell>
          <cell r="FK218">
            <v>-1706.0459469200077</v>
          </cell>
          <cell r="FL218">
            <v>-1706.2974055469722</v>
          </cell>
          <cell r="FM218">
            <v>-1706.2974055469704</v>
          </cell>
          <cell r="FN218">
            <v>-1706.2974055469695</v>
          </cell>
          <cell r="FO218">
            <v>-1706.2974055469676</v>
          </cell>
          <cell r="FP218">
            <v>-1706.2974055469676</v>
          </cell>
          <cell r="FQ218">
            <v>-1687.3910692334066</v>
          </cell>
          <cell r="FR218">
            <v>-1687.3910692334066</v>
          </cell>
          <cell r="FS218">
            <v>-1687.3910692334066</v>
          </cell>
          <cell r="FT218">
            <v>-1687.3910692334039</v>
          </cell>
          <cell r="FU218">
            <v>-1687.3910692334057</v>
          </cell>
          <cell r="FV218">
            <v>-1687.3910692334075</v>
          </cell>
          <cell r="FW218">
            <v>-1740.4360692334085</v>
          </cell>
        </row>
        <row r="219">
          <cell r="B219" t="str">
            <v>Co 126</v>
          </cell>
          <cell r="C219">
            <v>130612.19850863433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-18.969228048456898</v>
          </cell>
          <cell r="BP219">
            <v>-17.772912404858062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2233.0291553308243</v>
          </cell>
          <cell r="CS219">
            <v>2233.0291553308248</v>
          </cell>
          <cell r="CT219">
            <v>2233.0291553308252</v>
          </cell>
          <cell r="CU219">
            <v>2233.0291553308243</v>
          </cell>
          <cell r="CV219">
            <v>2233.0291553308243</v>
          </cell>
          <cell r="CW219">
            <v>2233.0291553308239</v>
          </cell>
          <cell r="CX219">
            <v>2233.0291553308243</v>
          </cell>
          <cell r="CY219">
            <v>2233.0291553308239</v>
          </cell>
          <cell r="CZ219">
            <v>2233.0291553308252</v>
          </cell>
          <cell r="DA219">
            <v>2233.0291553308248</v>
          </cell>
          <cell r="DB219">
            <v>2233.0291553308248</v>
          </cell>
          <cell r="DC219">
            <v>2233.0291553308243</v>
          </cell>
          <cell r="DD219">
            <v>2256.8564051041076</v>
          </cell>
          <cell r="DE219">
            <v>2256.8564051041089</v>
          </cell>
          <cell r="DF219">
            <v>2256.8564051041076</v>
          </cell>
          <cell r="DG219">
            <v>2256.8564051041076</v>
          </cell>
          <cell r="DH219">
            <v>2256.8564051041071</v>
          </cell>
          <cell r="DI219">
            <v>2256.856405104108</v>
          </cell>
          <cell r="DJ219">
            <v>2256.8564051041076</v>
          </cell>
          <cell r="DK219">
            <v>2256.8564051041071</v>
          </cell>
          <cell r="DL219">
            <v>2256.8564051041085</v>
          </cell>
          <cell r="DM219">
            <v>2256.856405104108</v>
          </cell>
          <cell r="DN219">
            <v>2256.8564051041067</v>
          </cell>
          <cell r="DO219">
            <v>2256.8564051041067</v>
          </cell>
          <cell r="DP219">
            <v>4363.8685332061905</v>
          </cell>
          <cell r="DQ219">
            <v>4363.8685332061905</v>
          </cell>
          <cell r="DR219">
            <v>4363.8685332061905</v>
          </cell>
          <cell r="DS219">
            <v>4363.8685332061896</v>
          </cell>
          <cell r="DT219">
            <v>4363.8685332061905</v>
          </cell>
          <cell r="DU219">
            <v>4363.8685332061905</v>
          </cell>
          <cell r="DV219">
            <v>4363.8685332061896</v>
          </cell>
          <cell r="DW219">
            <v>4363.8685332061914</v>
          </cell>
          <cell r="DX219">
            <v>4363.8685332061914</v>
          </cell>
          <cell r="DY219">
            <v>4363.8685332061905</v>
          </cell>
          <cell r="DZ219">
            <v>4363.8685332061887</v>
          </cell>
          <cell r="EA219">
            <v>4363.8685332061887</v>
          </cell>
          <cell r="EB219">
            <v>4449.877153870314</v>
          </cell>
          <cell r="EC219">
            <v>4449.8771538703149</v>
          </cell>
          <cell r="ED219">
            <v>4449.8771538703131</v>
          </cell>
          <cell r="EE219">
            <v>4449.8771538703131</v>
          </cell>
          <cell r="EF219">
            <v>4449.877153870314</v>
          </cell>
          <cell r="EG219">
            <v>4449.877153870314</v>
          </cell>
          <cell r="EH219">
            <v>4449.8771538703131</v>
          </cell>
          <cell r="EI219">
            <v>4449.8771538703149</v>
          </cell>
          <cell r="EJ219">
            <v>4449.8771538703149</v>
          </cell>
          <cell r="EK219">
            <v>4449.8771538703131</v>
          </cell>
          <cell r="EL219">
            <v>4449.8771538703131</v>
          </cell>
          <cell r="EM219">
            <v>-74.804524606035557</v>
          </cell>
          <cell r="EN219">
            <v>12.886205971373784</v>
          </cell>
          <cell r="EO219">
            <v>12.886205971375603</v>
          </cell>
          <cell r="EP219">
            <v>12.886205971371965</v>
          </cell>
          <cell r="EQ219">
            <v>12.886205971370146</v>
          </cell>
          <cell r="ER219">
            <v>12.886205971370146</v>
          </cell>
          <cell r="ES219">
            <v>12.886205971372874</v>
          </cell>
          <cell r="ET219">
            <v>12.886205971371055</v>
          </cell>
          <cell r="EU219">
            <v>12.886205971373784</v>
          </cell>
          <cell r="EV219">
            <v>12.886205971372874</v>
          </cell>
          <cell r="EW219">
            <v>12.886205971371055</v>
          </cell>
          <cell r="EX219">
            <v>12.886205971370146</v>
          </cell>
          <cell r="EY219">
            <v>-59.088909079638142</v>
          </cell>
          <cell r="EZ219">
            <v>30.316431734320759</v>
          </cell>
          <cell r="FA219">
            <v>30.316431734321668</v>
          </cell>
          <cell r="FB219">
            <v>30.31643173431803</v>
          </cell>
          <cell r="FC219">
            <v>30.316431734315302</v>
          </cell>
          <cell r="FD219">
            <v>30.316431734317121</v>
          </cell>
          <cell r="FE219">
            <v>30.31643173431894</v>
          </cell>
          <cell r="FF219">
            <v>30.316431734315302</v>
          </cell>
          <cell r="FG219">
            <v>30.316431734319849</v>
          </cell>
          <cell r="FH219">
            <v>30.31643173431803</v>
          </cell>
          <cell r="FI219">
            <v>30.31643173431894</v>
          </cell>
          <cell r="FJ219">
            <v>30.31643173431803</v>
          </cell>
          <cell r="FK219">
            <v>-42.542630062157514</v>
          </cell>
          <cell r="FL219">
            <v>48.610437061832272</v>
          </cell>
          <cell r="FM219">
            <v>48.610437061830453</v>
          </cell>
          <cell r="FN219">
            <v>-2486.7026971507439</v>
          </cell>
          <cell r="FO219">
            <v>-2486.7026971507476</v>
          </cell>
          <cell r="FP219">
            <v>-2486.7026971507448</v>
          </cell>
          <cell r="FQ219">
            <v>-2486.7026971507439</v>
          </cell>
          <cell r="FR219">
            <v>-2486.7026971507466</v>
          </cell>
          <cell r="FS219">
            <v>-2486.7026971507421</v>
          </cell>
          <cell r="FT219">
            <v>-2486.7026971507421</v>
          </cell>
          <cell r="FU219">
            <v>-2486.702697150743</v>
          </cell>
          <cell r="FV219">
            <v>-2486.7026971507448</v>
          </cell>
          <cell r="FW219">
            <v>-2560.4467179609255</v>
          </cell>
        </row>
        <row r="220">
          <cell r="B220" t="str">
            <v>Co 127</v>
          </cell>
          <cell r="C220">
            <v>264661.63844320766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-61.649991157484692</v>
          </cell>
          <cell r="BP220">
            <v>-57.761965315788075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-0.47379999999975553</v>
          </cell>
          <cell r="BZ220">
            <v>-9.2700000000149885E-2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-0.48801399999956629</v>
          </cell>
          <cell r="CL220">
            <v>-9.5480999999836058E-2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-8.0029988109699843</v>
          </cell>
          <cell r="CS220">
            <v>-8.0029988109699843</v>
          </cell>
          <cell r="CT220">
            <v>-8.0029988109699843</v>
          </cell>
          <cell r="CU220">
            <v>-8.0029988109690748</v>
          </cell>
          <cell r="CV220">
            <v>-8.0029988109690748</v>
          </cell>
          <cell r="CW220">
            <v>-8.5056532309699833</v>
          </cell>
          <cell r="CX220">
            <v>-8.1013442409703202</v>
          </cell>
          <cell r="CY220">
            <v>-8.0029988109699843</v>
          </cell>
          <cell r="CZ220">
            <v>-8.0029988109690748</v>
          </cell>
          <cell r="DA220">
            <v>-8.0029988109699843</v>
          </cell>
          <cell r="DB220">
            <v>-8.0029988109699843</v>
          </cell>
          <cell r="DC220">
            <v>-8.0029988109708938</v>
          </cell>
          <cell r="DD220">
            <v>-12.329725453853825</v>
          </cell>
          <cell r="DE220">
            <v>-12.329725453855644</v>
          </cell>
          <cell r="DF220">
            <v>-12.329725453854735</v>
          </cell>
          <cell r="DG220">
            <v>-12.329725453855644</v>
          </cell>
          <cell r="DH220">
            <v>-12.329725453856554</v>
          </cell>
          <cell r="DI220">
            <v>-12.847459506456289</v>
          </cell>
          <cell r="DJ220">
            <v>-12.431021246757155</v>
          </cell>
          <cell r="DK220">
            <v>-12.329725453855644</v>
          </cell>
          <cell r="DL220">
            <v>-12.329725453855644</v>
          </cell>
          <cell r="DM220">
            <v>-12.329725453854735</v>
          </cell>
          <cell r="DN220">
            <v>-12.329725453855644</v>
          </cell>
          <cell r="DO220">
            <v>-12.329725453856554</v>
          </cell>
          <cell r="DP220">
            <v>4535.6331730010033</v>
          </cell>
          <cell r="DQ220">
            <v>4535.6331730009997</v>
          </cell>
          <cell r="DR220">
            <v>4535.6331730010033</v>
          </cell>
          <cell r="DS220">
            <v>4535.6331730009979</v>
          </cell>
          <cell r="DT220">
            <v>4535.6331730010006</v>
          </cell>
          <cell r="DU220">
            <v>4535.0999069268209</v>
          </cell>
          <cell r="DV220">
            <v>2868.8621716676498</v>
          </cell>
          <cell r="DW220">
            <v>2868.9665063343346</v>
          </cell>
          <cell r="DX220">
            <v>2868.9665063343327</v>
          </cell>
          <cell r="DY220">
            <v>2868.9665063343355</v>
          </cell>
          <cell r="DZ220">
            <v>2868.9665063343355</v>
          </cell>
          <cell r="EA220">
            <v>2868.9665063343327</v>
          </cell>
          <cell r="EB220">
            <v>2955.2587531276895</v>
          </cell>
          <cell r="EC220">
            <v>2955.2587531276849</v>
          </cell>
          <cell r="ED220">
            <v>2955.2587531276886</v>
          </cell>
          <cell r="EE220">
            <v>2955.2587531276858</v>
          </cell>
          <cell r="EF220">
            <v>2955.2587531276895</v>
          </cell>
          <cell r="EG220">
            <v>2954.7094890712797</v>
          </cell>
          <cell r="EH220">
            <v>2905.1512884209988</v>
          </cell>
          <cell r="EI220">
            <v>2905.2587531276858</v>
          </cell>
          <cell r="EJ220">
            <v>2905.2587531276858</v>
          </cell>
          <cell r="EK220">
            <v>2905.2587531276904</v>
          </cell>
          <cell r="EL220">
            <v>2905.2587531276895</v>
          </cell>
          <cell r="EM220">
            <v>2905.258753127684</v>
          </cell>
          <cell r="EN220">
            <v>5076.477565690243</v>
          </cell>
          <cell r="EO220">
            <v>5076.4775656902393</v>
          </cell>
          <cell r="EP220">
            <v>5076.4775656902439</v>
          </cell>
          <cell r="EQ220">
            <v>5076.4775656902375</v>
          </cell>
          <cell r="ER220">
            <v>5076.4775656902439</v>
          </cell>
          <cell r="ES220">
            <v>5075.9118237121411</v>
          </cell>
          <cell r="ET220">
            <v>5024.8668770423574</v>
          </cell>
          <cell r="EU220">
            <v>5024.9775656902402</v>
          </cell>
          <cell r="EV220">
            <v>5024.9775656902439</v>
          </cell>
          <cell r="EW220">
            <v>5024.9775656902466</v>
          </cell>
          <cell r="EX220">
            <v>5024.9775656902475</v>
          </cell>
          <cell r="EY220">
            <v>5024.9775656902393</v>
          </cell>
          <cell r="EZ220">
            <v>5176.9841636290485</v>
          </cell>
          <cell r="FA220">
            <v>5176.9841636290457</v>
          </cell>
          <cell r="FB220">
            <v>5176.9841636290475</v>
          </cell>
          <cell r="FC220">
            <v>5176.9841636290457</v>
          </cell>
          <cell r="FD220">
            <v>5176.9841636290475</v>
          </cell>
          <cell r="FE220">
            <v>5176.4014493916011</v>
          </cell>
          <cell r="FF220">
            <v>5123.8251543217229</v>
          </cell>
          <cell r="FG220">
            <v>5123.9391636290466</v>
          </cell>
          <cell r="FH220">
            <v>5123.9391636290466</v>
          </cell>
          <cell r="FI220">
            <v>5123.9391636290502</v>
          </cell>
          <cell r="FJ220">
            <v>5123.9391636290502</v>
          </cell>
          <cell r="FK220">
            <v>5123.9391636290402</v>
          </cell>
          <cell r="FL220">
            <v>5279.4702049253801</v>
          </cell>
          <cell r="FM220">
            <v>5279.4702049253774</v>
          </cell>
          <cell r="FN220">
            <v>5279.4702049253774</v>
          </cell>
          <cell r="FO220">
            <v>5279.4702049253792</v>
          </cell>
          <cell r="FP220">
            <v>5279.470204925381</v>
          </cell>
          <cell r="FQ220">
            <v>5278.8700092608087</v>
          </cell>
          <cell r="FR220">
            <v>5224.716425338831</v>
          </cell>
          <cell r="FS220">
            <v>5224.8338549253749</v>
          </cell>
          <cell r="FT220">
            <v>5224.8338549253795</v>
          </cell>
          <cell r="FU220">
            <v>5224.8338549253849</v>
          </cell>
          <cell r="FV220">
            <v>5224.8338549253831</v>
          </cell>
          <cell r="FW220">
            <v>5224.833854925374</v>
          </cell>
        </row>
        <row r="221">
          <cell r="B221" t="str">
            <v>Co 128</v>
          </cell>
          <cell r="C221">
            <v>156816.01662181597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-651.36981607569032</v>
          </cell>
          <cell r="BP221">
            <v>-611.07454709643935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-2772.2548458489109</v>
          </cell>
          <cell r="CS221">
            <v>-2772.2548458489109</v>
          </cell>
          <cell r="CT221">
            <v>-2772.2548458489182</v>
          </cell>
          <cell r="CU221">
            <v>-2772.2548458489109</v>
          </cell>
          <cell r="CV221">
            <v>-2772.2548458489109</v>
          </cell>
          <cell r="CW221">
            <v>-2772.2548458489109</v>
          </cell>
          <cell r="CX221">
            <v>-2772.2548458489109</v>
          </cell>
          <cell r="CY221">
            <v>-2772.2548458489109</v>
          </cell>
          <cell r="CZ221">
            <v>-2772.2548458489036</v>
          </cell>
          <cell r="DA221">
            <v>-2772.2548458489109</v>
          </cell>
          <cell r="DB221">
            <v>-2772.2548458489109</v>
          </cell>
          <cell r="DC221">
            <v>-2772.2548458489036</v>
          </cell>
          <cell r="DD221">
            <v>-2831.8666094325599</v>
          </cell>
          <cell r="DE221">
            <v>-2831.8666094325745</v>
          </cell>
          <cell r="DF221">
            <v>-2831.8666094325527</v>
          </cell>
          <cell r="DG221">
            <v>-2831.8666094325599</v>
          </cell>
          <cell r="DH221">
            <v>-2831.8666094325745</v>
          </cell>
          <cell r="DI221">
            <v>-2831.8666094325599</v>
          </cell>
          <cell r="DJ221">
            <v>-2831.8666094325672</v>
          </cell>
          <cell r="DK221">
            <v>-2831.8666094325672</v>
          </cell>
          <cell r="DL221">
            <v>-2831.8666094325527</v>
          </cell>
          <cell r="DM221">
            <v>-2831.8666094325527</v>
          </cell>
          <cell r="DN221">
            <v>-2831.8666094325672</v>
          </cell>
          <cell r="DO221">
            <v>-2831.8666094325599</v>
          </cell>
          <cell r="DP221">
            <v>8233.387834429217</v>
          </cell>
          <cell r="DQ221">
            <v>8233.387834429217</v>
          </cell>
          <cell r="DR221">
            <v>8233.387834429217</v>
          </cell>
          <cell r="DS221">
            <v>8233.387834429217</v>
          </cell>
          <cell r="DT221">
            <v>8233.3878344292025</v>
          </cell>
          <cell r="DU221">
            <v>8233.387834429217</v>
          </cell>
          <cell r="DV221">
            <v>1128.0650772431763</v>
          </cell>
          <cell r="DW221">
            <v>1128.0650772431909</v>
          </cell>
          <cell r="DX221">
            <v>1128.0650772432055</v>
          </cell>
          <cell r="DY221">
            <v>1128.0650772431909</v>
          </cell>
          <cell r="DZ221">
            <v>1128.0650772431909</v>
          </cell>
          <cell r="EA221">
            <v>1128.0650772431909</v>
          </cell>
          <cell r="EB221">
            <v>1288.3124172651005</v>
          </cell>
          <cell r="EC221">
            <v>1288.3124172651005</v>
          </cell>
          <cell r="ED221">
            <v>1288.3124172651005</v>
          </cell>
          <cell r="EE221">
            <v>1288.3124172651078</v>
          </cell>
          <cell r="EF221">
            <v>1288.3124172650932</v>
          </cell>
          <cell r="EG221">
            <v>1288.3124172651078</v>
          </cell>
          <cell r="EH221">
            <v>1148.057813973217</v>
          </cell>
          <cell r="EI221">
            <v>1148.0578139732315</v>
          </cell>
          <cell r="EJ221">
            <v>1148.0578139732534</v>
          </cell>
          <cell r="EK221">
            <v>1148.0578139732315</v>
          </cell>
          <cell r="EL221">
            <v>1148.0578139732315</v>
          </cell>
          <cell r="EM221">
            <v>1148.0578139732315</v>
          </cell>
          <cell r="EN221">
            <v>7903.4771065726454</v>
          </cell>
          <cell r="EO221">
            <v>7903.4771065726454</v>
          </cell>
          <cell r="EP221">
            <v>7903.47710657266</v>
          </cell>
          <cell r="EQ221">
            <v>7903.4771065726673</v>
          </cell>
          <cell r="ER221">
            <v>7903.4771065726454</v>
          </cell>
          <cell r="ES221">
            <v>7903.4771065726454</v>
          </cell>
          <cell r="ET221">
            <v>7760.4729667704814</v>
          </cell>
          <cell r="EU221">
            <v>7760.472966770496</v>
          </cell>
          <cell r="EV221">
            <v>7760.4729667705396</v>
          </cell>
          <cell r="EW221">
            <v>1986.3857403291186</v>
          </cell>
          <cell r="EX221">
            <v>1986.3857403291331</v>
          </cell>
          <cell r="EY221">
            <v>1986.3857403291113</v>
          </cell>
          <cell r="EZ221">
            <v>2284.6772096284622</v>
          </cell>
          <cell r="FA221">
            <v>2284.6772096284476</v>
          </cell>
          <cell r="FB221">
            <v>2284.6772096284767</v>
          </cell>
          <cell r="FC221">
            <v>2284.6772096284767</v>
          </cell>
          <cell r="FD221">
            <v>2284.6772096284694</v>
          </cell>
          <cell r="FE221">
            <v>2284.6772096284403</v>
          </cell>
          <cell r="FF221">
            <v>2138.8702092524909</v>
          </cell>
          <cell r="FG221">
            <v>2138.8702092524909</v>
          </cell>
          <cell r="FH221">
            <v>2138.8702092525491</v>
          </cell>
          <cell r="FI221">
            <v>2023.3884647236628</v>
          </cell>
          <cell r="FJ221">
            <v>2023.3884647236846</v>
          </cell>
          <cell r="FK221">
            <v>2023.3884647236628</v>
          </cell>
          <cell r="FL221">
            <v>4410.8384081410768</v>
          </cell>
          <cell r="FM221">
            <v>4410.8384081410768</v>
          </cell>
          <cell r="FN221">
            <v>4410.8384081410986</v>
          </cell>
          <cell r="FO221">
            <v>4410.8384081410913</v>
          </cell>
          <cell r="FP221">
            <v>4410.8384081410768</v>
          </cell>
          <cell r="FQ221">
            <v>4410.8384081410768</v>
          </cell>
          <cell r="FR221">
            <v>4262.1742066464794</v>
          </cell>
          <cell r="FS221">
            <v>4262.1742066464794</v>
          </cell>
          <cell r="FT221">
            <v>4262.1742066465376</v>
          </cell>
          <cell r="FU221">
            <v>4144.3828272270766</v>
          </cell>
          <cell r="FV221">
            <v>4144.3828272270766</v>
          </cell>
          <cell r="FW221">
            <v>4144.3828272270766</v>
          </cell>
        </row>
        <row r="222">
          <cell r="B222" t="str">
            <v>Co 129</v>
          </cell>
          <cell r="C222">
            <v>-10884.555409750805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-67.787094349632753</v>
          </cell>
          <cell r="BP222">
            <v>-63.773391570372951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-103.39852807707575</v>
          </cell>
          <cell r="CF222">
            <v>-103.39852807707575</v>
          </cell>
          <cell r="CG222">
            <v>-103.39852807707575</v>
          </cell>
          <cell r="CH222">
            <v>-103.39852807707575</v>
          </cell>
          <cell r="CI222">
            <v>-103.39852807707484</v>
          </cell>
          <cell r="CJ222">
            <v>-103.39852807707575</v>
          </cell>
          <cell r="CK222">
            <v>-103.39852807707575</v>
          </cell>
          <cell r="CL222">
            <v>-103.39852807707575</v>
          </cell>
          <cell r="CM222">
            <v>-103.39852807707575</v>
          </cell>
          <cell r="CN222">
            <v>-103.39852807707575</v>
          </cell>
          <cell r="CO222">
            <v>-103.39852807707575</v>
          </cell>
          <cell r="CP222">
            <v>-103.39852807707575</v>
          </cell>
          <cell r="CQ222">
            <v>-103.39852807707575</v>
          </cell>
          <cell r="CR222">
            <v>-105.46649863861785</v>
          </cell>
          <cell r="CS222">
            <v>-105.46649863861785</v>
          </cell>
          <cell r="CT222">
            <v>-105.46649863861603</v>
          </cell>
          <cell r="CU222">
            <v>-105.46649863861603</v>
          </cell>
          <cell r="CV222">
            <v>-105.46649863861785</v>
          </cell>
          <cell r="CW222">
            <v>-105.46649863861785</v>
          </cell>
          <cell r="CX222">
            <v>-105.46649863861967</v>
          </cell>
          <cell r="CY222">
            <v>-105.46649863861785</v>
          </cell>
          <cell r="CZ222">
            <v>-105.46649863861785</v>
          </cell>
          <cell r="DA222">
            <v>-105.46649863861603</v>
          </cell>
          <cell r="DB222">
            <v>-105.46649863861603</v>
          </cell>
          <cell r="DC222">
            <v>-105.46649863861603</v>
          </cell>
          <cell r="DD222">
            <v>-107.57582861139053</v>
          </cell>
          <cell r="DE222">
            <v>-107.57582861139053</v>
          </cell>
          <cell r="DF222">
            <v>-107.57582861138872</v>
          </cell>
          <cell r="DG222">
            <v>-107.57582861138872</v>
          </cell>
          <cell r="DH222">
            <v>-107.57582861139053</v>
          </cell>
          <cell r="DI222">
            <v>-107.57582861139053</v>
          </cell>
          <cell r="DJ222">
            <v>-107.57582861139235</v>
          </cell>
          <cell r="DK222">
            <v>-107.57582861139053</v>
          </cell>
          <cell r="DL222">
            <v>-107.57582861138962</v>
          </cell>
          <cell r="DM222">
            <v>-107.57582861138872</v>
          </cell>
          <cell r="DN222">
            <v>-107.57582861138872</v>
          </cell>
          <cell r="DO222">
            <v>-107.5758286113869</v>
          </cell>
          <cell r="DP222">
            <v>-109.72734518361904</v>
          </cell>
          <cell r="DQ222">
            <v>-109.72734518361904</v>
          </cell>
          <cell r="DR222">
            <v>-109.7273451836154</v>
          </cell>
          <cell r="DS222">
            <v>-109.72734518361904</v>
          </cell>
          <cell r="DT222">
            <v>-109.72734518361722</v>
          </cell>
          <cell r="DU222">
            <v>-109.72734518361904</v>
          </cell>
          <cell r="DV222">
            <v>-109.72734518361722</v>
          </cell>
          <cell r="DW222">
            <v>-109.72734518361904</v>
          </cell>
          <cell r="DX222">
            <v>-109.72734518361904</v>
          </cell>
          <cell r="DY222">
            <v>-109.72734518361904</v>
          </cell>
          <cell r="DZ222">
            <v>-109.7273451836154</v>
          </cell>
          <cell r="EA222">
            <v>-109.7273451836154</v>
          </cell>
          <cell r="EB222">
            <v>-111.92189208729178</v>
          </cell>
          <cell r="EC222">
            <v>-111.92189208729178</v>
          </cell>
          <cell r="ED222">
            <v>-111.92189208728814</v>
          </cell>
          <cell r="EE222">
            <v>-111.92189208728814</v>
          </cell>
          <cell r="EF222">
            <v>-111.92189208728814</v>
          </cell>
          <cell r="EG222">
            <v>-111.92189208728814</v>
          </cell>
          <cell r="EH222">
            <v>-111.92189208729178</v>
          </cell>
          <cell r="EI222">
            <v>-111.92189208728814</v>
          </cell>
          <cell r="EJ222">
            <v>-111.92189208729178</v>
          </cell>
          <cell r="EK222">
            <v>-111.92189208728814</v>
          </cell>
          <cell r="EL222">
            <v>-111.92189208728814</v>
          </cell>
          <cell r="EM222">
            <v>-111.92189208728814</v>
          </cell>
          <cell r="EN222">
            <v>-114.16032992903638</v>
          </cell>
          <cell r="EO222">
            <v>-114.16032992903638</v>
          </cell>
          <cell r="EP222">
            <v>-114.16032992903274</v>
          </cell>
          <cell r="EQ222">
            <v>-114.16032992903456</v>
          </cell>
          <cell r="ER222">
            <v>-114.16032992903638</v>
          </cell>
          <cell r="ES222">
            <v>-114.16032992903638</v>
          </cell>
          <cell r="ET222">
            <v>-114.16032992903638</v>
          </cell>
          <cell r="EU222">
            <v>-114.16032992903638</v>
          </cell>
          <cell r="EV222">
            <v>-114.16032992903638</v>
          </cell>
          <cell r="EW222">
            <v>-114.16032992903456</v>
          </cell>
          <cell r="EX222">
            <v>-114.16032992903456</v>
          </cell>
          <cell r="EY222">
            <v>-114.16032992903456</v>
          </cell>
          <cell r="EZ222">
            <v>-116.44353652761674</v>
          </cell>
          <cell r="FA222">
            <v>-116.44353652761674</v>
          </cell>
          <cell r="FB222">
            <v>-116.44353652761311</v>
          </cell>
          <cell r="FC222">
            <v>-116.44353652761492</v>
          </cell>
          <cell r="FD222">
            <v>-116.44353652761856</v>
          </cell>
          <cell r="FE222">
            <v>-116.44353652761492</v>
          </cell>
          <cell r="FF222">
            <v>-116.44353652761674</v>
          </cell>
          <cell r="FG222">
            <v>-116.44353652761856</v>
          </cell>
          <cell r="FH222">
            <v>-116.44353652761856</v>
          </cell>
          <cell r="FI222">
            <v>-116.44353652761492</v>
          </cell>
          <cell r="FJ222">
            <v>-116.44353652761492</v>
          </cell>
          <cell r="FK222">
            <v>-116.44353652761492</v>
          </cell>
          <cell r="FL222">
            <v>-118.77240725816955</v>
          </cell>
          <cell r="FM222">
            <v>-118.77240725816955</v>
          </cell>
          <cell r="FN222">
            <v>-118.77240725816591</v>
          </cell>
          <cell r="FO222">
            <v>-118.77240725816773</v>
          </cell>
          <cell r="FP222">
            <v>-118.77240725817137</v>
          </cell>
          <cell r="FQ222">
            <v>-118.77240725816955</v>
          </cell>
          <cell r="FR222">
            <v>-118.77240725816955</v>
          </cell>
          <cell r="FS222">
            <v>-118.77240725817137</v>
          </cell>
          <cell r="FT222">
            <v>-118.77240725817137</v>
          </cell>
          <cell r="FU222">
            <v>-118.77240725816773</v>
          </cell>
          <cell r="FV222">
            <v>-118.77240725816591</v>
          </cell>
          <cell r="FW222">
            <v>-118.77240725816591</v>
          </cell>
        </row>
        <row r="223">
          <cell r="B223" t="str">
            <v>Co 130</v>
          </cell>
          <cell r="C223">
            <v>-243.14651770575983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-125.53165620302389</v>
          </cell>
          <cell r="BP223">
            <v>-117.61486150273595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</row>
        <row r="224">
          <cell r="B224" t="str">
            <v>Co 131</v>
          </cell>
          <cell r="C224">
            <v>-45385.830905757524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-274.77484746661867</v>
          </cell>
          <cell r="BP224">
            <v>-257.96859622933698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2322.9666561603735</v>
          </cell>
          <cell r="CS224">
            <v>2322.9666561603735</v>
          </cell>
          <cell r="CT224">
            <v>2322.9666561603735</v>
          </cell>
          <cell r="CU224">
            <v>2322.9666561603699</v>
          </cell>
          <cell r="CV224">
            <v>2322.9666561603772</v>
          </cell>
          <cell r="CW224">
            <v>2322.9666561603699</v>
          </cell>
          <cell r="CX224">
            <v>2322.9666561603699</v>
          </cell>
          <cell r="CY224">
            <v>2322.9666561603699</v>
          </cell>
          <cell r="CZ224">
            <v>2322.9666561603699</v>
          </cell>
          <cell r="DA224">
            <v>2322.9666561603735</v>
          </cell>
          <cell r="DB224">
            <v>2322.9666561603699</v>
          </cell>
          <cell r="DC224">
            <v>2322.9666561603735</v>
          </cell>
          <cell r="DD224">
            <v>2348.5926559502477</v>
          </cell>
          <cell r="DE224">
            <v>2348.5926559502404</v>
          </cell>
          <cell r="DF224">
            <v>2348.5926559502477</v>
          </cell>
          <cell r="DG224">
            <v>2348.5926559502441</v>
          </cell>
          <cell r="DH224">
            <v>2348.5926559502477</v>
          </cell>
          <cell r="DI224">
            <v>2348.5926559502477</v>
          </cell>
          <cell r="DJ224">
            <v>2348.5926559502441</v>
          </cell>
          <cell r="DK224">
            <v>2348.5926559502441</v>
          </cell>
          <cell r="DL224">
            <v>-3261.1562522435161</v>
          </cell>
          <cell r="DM224">
            <v>-3261.1562522435124</v>
          </cell>
          <cell r="DN224">
            <v>-3261.1562522435161</v>
          </cell>
          <cell r="DO224">
            <v>-3261.1562522435088</v>
          </cell>
          <cell r="DP224">
            <v>-1152.3093991245005</v>
          </cell>
          <cell r="DQ224">
            <v>-1152.309399124515</v>
          </cell>
          <cell r="DR224">
            <v>-1152.3093991245078</v>
          </cell>
          <cell r="DS224">
            <v>-1152.3093991245114</v>
          </cell>
          <cell r="DT224">
            <v>-1152.3093991245078</v>
          </cell>
          <cell r="DU224">
            <v>-1152.3093991245078</v>
          </cell>
          <cell r="DV224">
            <v>-1152.3093991245114</v>
          </cell>
          <cell r="DW224">
            <v>-1152.3093991245078</v>
          </cell>
          <cell r="DX224">
            <v>-1247.8377106217195</v>
          </cell>
          <cell r="DY224">
            <v>-1247.8377106217122</v>
          </cell>
          <cell r="DZ224">
            <v>-1247.8377106217195</v>
          </cell>
          <cell r="EA224">
            <v>-1247.8377106217158</v>
          </cell>
          <cell r="EB224">
            <v>-1159.9576704403298</v>
          </cell>
          <cell r="EC224">
            <v>-1159.9576704403407</v>
          </cell>
          <cell r="ED224">
            <v>-1159.9576704403335</v>
          </cell>
          <cell r="EE224">
            <v>-1159.9576704403407</v>
          </cell>
          <cell r="EF224">
            <v>-1159.9576704403335</v>
          </cell>
          <cell r="EG224">
            <v>-1159.9576704403225</v>
          </cell>
          <cell r="EH224">
            <v>-1159.9576704403371</v>
          </cell>
          <cell r="EI224">
            <v>-1159.9576704403298</v>
          </cell>
          <cell r="EJ224">
            <v>-1256.8965481674823</v>
          </cell>
          <cell r="EK224">
            <v>-1256.896548167475</v>
          </cell>
          <cell r="EL224">
            <v>-1256.8965481674823</v>
          </cell>
          <cell r="EM224">
            <v>-1256.896548167475</v>
          </cell>
          <cell r="EN224">
            <v>-1167.2969696824694</v>
          </cell>
          <cell r="EO224">
            <v>-1167.2969696824766</v>
          </cell>
          <cell r="EP224">
            <v>-982.11178449728686</v>
          </cell>
          <cell r="EQ224">
            <v>-982.11178449729414</v>
          </cell>
          <cell r="ER224">
            <v>-982.11178449728686</v>
          </cell>
          <cell r="ES224">
            <v>-982.11178449728686</v>
          </cell>
          <cell r="ET224">
            <v>-982.11178449728322</v>
          </cell>
          <cell r="EU224">
            <v>-982.11178449728686</v>
          </cell>
          <cell r="EV224">
            <v>-1080.4744397789873</v>
          </cell>
          <cell r="EW224">
            <v>-1080.47443977898</v>
          </cell>
          <cell r="EX224">
            <v>-1080.4744397789873</v>
          </cell>
          <cell r="EY224">
            <v>-1080.4744397789727</v>
          </cell>
          <cell r="EZ224">
            <v>-989.12207409926486</v>
          </cell>
          <cell r="FA224">
            <v>-989.12207409927214</v>
          </cell>
          <cell r="FB224">
            <v>-983.56651854371012</v>
          </cell>
          <cell r="FC224">
            <v>-983.56651854371739</v>
          </cell>
          <cell r="FD224">
            <v>-983.56651854371012</v>
          </cell>
          <cell r="FE224">
            <v>-983.56651854371376</v>
          </cell>
          <cell r="FF224">
            <v>-983.56651854371012</v>
          </cell>
          <cell r="FG224">
            <v>-983.56651854371012</v>
          </cell>
          <cell r="FH224">
            <v>-1083.365976931047</v>
          </cell>
          <cell r="FI224">
            <v>-1083.3659769310398</v>
          </cell>
          <cell r="FJ224">
            <v>-1083.365976931047</v>
          </cell>
          <cell r="FK224">
            <v>-1083.3659769310325</v>
          </cell>
          <cell r="FL224">
            <v>-990.22694444398076</v>
          </cell>
          <cell r="FM224">
            <v>-990.22694444398803</v>
          </cell>
          <cell r="FN224">
            <v>-984.50472222175813</v>
          </cell>
          <cell r="FO224">
            <v>-984.50472222176541</v>
          </cell>
          <cell r="FP224">
            <v>-984.50472222175813</v>
          </cell>
          <cell r="FQ224">
            <v>-2836.3565740736121</v>
          </cell>
          <cell r="FR224">
            <v>-2836.3565740736158</v>
          </cell>
          <cell r="FS224">
            <v>-2836.3565740736085</v>
          </cell>
          <cell r="FT224">
            <v>-2937.6056581287012</v>
          </cell>
          <cell r="FU224">
            <v>-2937.6056581286866</v>
          </cell>
          <cell r="FV224">
            <v>-2937.6056581287012</v>
          </cell>
          <cell r="FW224">
            <v>-2937.6056581286794</v>
          </cell>
        </row>
        <row r="225">
          <cell r="B225" t="str">
            <v>Co 132</v>
          </cell>
          <cell r="C225">
            <v>-63.479460962393205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-32.638230612786174</v>
          </cell>
          <cell r="BP225">
            <v>-30.841230349607031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</row>
        <row r="226">
          <cell r="B226" t="str">
            <v>Co 133</v>
          </cell>
          <cell r="C226">
            <v>-162734.15265382177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-177.69703333628058</v>
          </cell>
          <cell r="BP226">
            <v>-166.75173697499122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-478.8098170000012</v>
          </cell>
          <cell r="CB226">
            <v>-478.80981699999938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-493.17411150999942</v>
          </cell>
          <cell r="CN226">
            <v>-493.17411150999942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-507.96933485530099</v>
          </cell>
          <cell r="CZ226">
            <v>-507.96933485530099</v>
          </cell>
          <cell r="DA226">
            <v>0</v>
          </cell>
          <cell r="DB226">
            <v>0</v>
          </cell>
          <cell r="DC226">
            <v>-2718.9954178915941</v>
          </cell>
          <cell r="DD226">
            <v>-2718.9954178915887</v>
          </cell>
          <cell r="DE226">
            <v>-2718.9954178915923</v>
          </cell>
          <cell r="DF226">
            <v>-2718.9954178915905</v>
          </cell>
          <cell r="DG226">
            <v>-2718.9954178915941</v>
          </cell>
          <cell r="DH226">
            <v>-2718.9954178915905</v>
          </cell>
          <cell r="DI226">
            <v>-2718.9954178915905</v>
          </cell>
          <cell r="DJ226">
            <v>-2718.9954178915923</v>
          </cell>
          <cell r="DK226">
            <v>-4385.6620845582584</v>
          </cell>
          <cell r="DL226">
            <v>-4385.6620845582565</v>
          </cell>
          <cell r="DM226">
            <v>-2718.9954178915941</v>
          </cell>
          <cell r="DN226">
            <v>-2718.9954178915905</v>
          </cell>
          <cell r="DO226">
            <v>-2756.7086595827568</v>
          </cell>
          <cell r="DP226">
            <v>-2756.7086595827568</v>
          </cell>
          <cell r="DQ226">
            <v>-2756.7086595827568</v>
          </cell>
          <cell r="DR226">
            <v>-2756.708659582755</v>
          </cell>
          <cell r="DS226">
            <v>-2756.7086595827586</v>
          </cell>
          <cell r="DT226">
            <v>-2756.708659582755</v>
          </cell>
          <cell r="DU226">
            <v>-2756.7086595827532</v>
          </cell>
          <cell r="DV226">
            <v>-2756.7086595827568</v>
          </cell>
          <cell r="DW226">
            <v>-4473.3753262494211</v>
          </cell>
          <cell r="DX226">
            <v>-4473.375326249422</v>
          </cell>
          <cell r="DY226">
            <v>-2756.7086595827604</v>
          </cell>
          <cell r="DZ226">
            <v>-2756.7086595827541</v>
          </cell>
          <cell r="EA226">
            <v>-2794.6761661077508</v>
          </cell>
          <cell r="EB226">
            <v>-294.89446140146538</v>
          </cell>
          <cell r="EC226">
            <v>-294.89446140146902</v>
          </cell>
          <cell r="ED226">
            <v>-294.89446140146538</v>
          </cell>
          <cell r="EE226">
            <v>-294.89446140146356</v>
          </cell>
          <cell r="EF226">
            <v>-294.89446140146356</v>
          </cell>
          <cell r="EG226">
            <v>-2116.0057177008093</v>
          </cell>
          <cell r="EH226">
            <v>-2116.0057177008111</v>
          </cell>
          <cell r="EI226">
            <v>-3884.1723843674736</v>
          </cell>
          <cell r="EJ226">
            <v>-3884.172384367479</v>
          </cell>
          <cell r="EK226">
            <v>-2116.0057177008093</v>
          </cell>
          <cell r="EL226">
            <v>-2116.005717700813</v>
          </cell>
          <cell r="EM226">
            <v>-2154.2175743563021</v>
          </cell>
          <cell r="EN226">
            <v>-2125.0552735955062</v>
          </cell>
          <cell r="EO226">
            <v>-2125.0552735955062</v>
          </cell>
          <cell r="EP226">
            <v>-2125.0552735955043</v>
          </cell>
          <cell r="EQ226">
            <v>-2125.0552735955062</v>
          </cell>
          <cell r="ER226">
            <v>-2125.0552735955062</v>
          </cell>
          <cell r="ES226">
            <v>-2159.6256468696411</v>
          </cell>
          <cell r="ET226">
            <v>-2159.6256468696429</v>
          </cell>
          <cell r="EU226">
            <v>-3980.8373135363072</v>
          </cell>
          <cell r="EV226">
            <v>-3980.8373135363099</v>
          </cell>
          <cell r="EW226">
            <v>-2159.6256468696411</v>
          </cell>
          <cell r="EX226">
            <v>-2159.6256468696429</v>
          </cell>
          <cell r="EY226">
            <v>-2198.0712906582485</v>
          </cell>
          <cell r="EZ226">
            <v>-85.617410548900807</v>
          </cell>
          <cell r="FA226">
            <v>-85.617410548897169</v>
          </cell>
          <cell r="FB226">
            <v>-85.617410548893531</v>
          </cell>
          <cell r="FC226">
            <v>-85.617410548900807</v>
          </cell>
          <cell r="FD226">
            <v>-85.61741054889535</v>
          </cell>
          <cell r="FE226">
            <v>-120.82363573295879</v>
          </cell>
          <cell r="FF226">
            <v>-120.82363573296061</v>
          </cell>
          <cell r="FG226">
            <v>-1996.6716523996256</v>
          </cell>
          <cell r="FH226">
            <v>-2193.1346153625909</v>
          </cell>
          <cell r="FI226">
            <v>-1972.6754875848128</v>
          </cell>
          <cell r="FJ226">
            <v>-1972.6754875848164</v>
          </cell>
          <cell r="FK226">
            <v>-2011.3436807491926</v>
          </cell>
          <cell r="FL226">
            <v>-1919.7844730376564</v>
          </cell>
          <cell r="FM226">
            <v>-1919.7844730376564</v>
          </cell>
          <cell r="FN226">
            <v>-1919.7844730376491</v>
          </cell>
          <cell r="FO226">
            <v>-1919.7844730376528</v>
          </cell>
          <cell r="FP226">
            <v>-1919.7844730376564</v>
          </cell>
          <cell r="FQ226">
            <v>-1955.6376005031725</v>
          </cell>
          <cell r="FR226">
            <v>-1955.6376005031707</v>
          </cell>
          <cell r="FS226">
            <v>-2238.2660576698399</v>
          </cell>
          <cell r="FT226">
            <v>-2238.2660576698436</v>
          </cell>
          <cell r="FU226">
            <v>-2011.1931560587363</v>
          </cell>
          <cell r="FV226">
            <v>-2011.1931560587345</v>
          </cell>
          <cell r="FW226">
            <v>-2050.0719586813975</v>
          </cell>
        </row>
        <row r="227">
          <cell r="B227" t="str">
            <v>Co 134</v>
          </cell>
          <cell r="C227">
            <v>-238.32568075369454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-99.867406490406211</v>
          </cell>
          <cell r="BP227">
            <v>-93.830522843294602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-7.3280379999996512</v>
          </cell>
          <cell r="CB227">
            <v>-7.3280379999996512</v>
          </cell>
          <cell r="CC227">
            <v>0</v>
          </cell>
          <cell r="CD227">
            <v>0</v>
          </cell>
          <cell r="CE227">
            <v>-7.3280379999996512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-7.5478791399982583</v>
          </cell>
          <cell r="CN227">
            <v>-7.5478791399982583</v>
          </cell>
          <cell r="CO227">
            <v>0</v>
          </cell>
          <cell r="CP227">
            <v>0</v>
          </cell>
          <cell r="CQ227">
            <v>-7.5478791399982583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</row>
        <row r="228">
          <cell r="B228" t="str">
            <v>Co 135</v>
          </cell>
          <cell r="C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</row>
        <row r="229">
          <cell r="B229" t="str">
            <v>Co 180</v>
          </cell>
          <cell r="C229">
            <v>-60.237507392982479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-30.964475196745752</v>
          </cell>
          <cell r="BP229">
            <v>-29.273032196236727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</row>
        <row r="230">
          <cell r="B230" t="str">
            <v>Co 450</v>
          </cell>
          <cell r="C230">
            <v>-889284.55196793703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-926.70258201433171</v>
          </cell>
          <cell r="BP230">
            <v>-869.56587604356901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-5921.8076841722141</v>
          </cell>
          <cell r="CF230">
            <v>-5921.8076841722141</v>
          </cell>
          <cell r="CG230">
            <v>-5921.8076841722141</v>
          </cell>
          <cell r="CH230">
            <v>-5921.8076841722213</v>
          </cell>
          <cell r="CI230">
            <v>-5921.8076841722141</v>
          </cell>
          <cell r="CJ230">
            <v>-5921.8076841722068</v>
          </cell>
          <cell r="CK230">
            <v>-5921.8076841722068</v>
          </cell>
          <cell r="CL230">
            <v>-5921.8076841722359</v>
          </cell>
          <cell r="CM230">
            <v>-5921.8076841722359</v>
          </cell>
          <cell r="CN230">
            <v>-5921.8076841722068</v>
          </cell>
          <cell r="CO230">
            <v>-5921.8076841722068</v>
          </cell>
          <cell r="CP230">
            <v>-5921.8076841722141</v>
          </cell>
          <cell r="CQ230">
            <v>-5921.8076841722141</v>
          </cell>
          <cell r="CR230">
            <v>-6040.2438378556544</v>
          </cell>
          <cell r="CS230">
            <v>-6040.2438378556617</v>
          </cell>
          <cell r="CT230">
            <v>-6040.2438378556617</v>
          </cell>
          <cell r="CU230">
            <v>-6040.2438378556544</v>
          </cell>
          <cell r="CV230">
            <v>-6040.2438378556544</v>
          </cell>
          <cell r="CW230">
            <v>-6040.2438378556544</v>
          </cell>
          <cell r="CX230">
            <v>-6040.2438378556981</v>
          </cell>
          <cell r="CY230">
            <v>-6040.243837855669</v>
          </cell>
          <cell r="CZ230">
            <v>-6040.2438378556399</v>
          </cell>
          <cell r="DA230">
            <v>-6040.2438378556544</v>
          </cell>
          <cell r="DB230">
            <v>-6040.2438378556617</v>
          </cell>
          <cell r="DC230">
            <v>-6040.243837855669</v>
          </cell>
          <cell r="DD230">
            <v>-6161.048714612778</v>
          </cell>
          <cell r="DE230">
            <v>-6161.048714612778</v>
          </cell>
          <cell r="DF230">
            <v>-6161.0487146127853</v>
          </cell>
          <cell r="DG230">
            <v>-6161.0487146127562</v>
          </cell>
          <cell r="DH230">
            <v>-6161.0487146127707</v>
          </cell>
          <cell r="DI230">
            <v>-11768.803414707305</v>
          </cell>
          <cell r="DJ230">
            <v>-11768.803414707305</v>
          </cell>
          <cell r="DK230">
            <v>-11768.803414707305</v>
          </cell>
          <cell r="DL230">
            <v>-11768.803414707261</v>
          </cell>
          <cell r="DM230">
            <v>-11768.803414707305</v>
          </cell>
          <cell r="DN230">
            <v>-11768.803414707312</v>
          </cell>
          <cell r="DO230">
            <v>-11768.803414707319</v>
          </cell>
          <cell r="DP230">
            <v>-11892.024388999562</v>
          </cell>
          <cell r="DQ230">
            <v>-11892.024388999547</v>
          </cell>
          <cell r="DR230">
            <v>-11892.024388999576</v>
          </cell>
          <cell r="DS230">
            <v>-11892.024388999533</v>
          </cell>
          <cell r="DT230">
            <v>-11892.024388999555</v>
          </cell>
          <cell r="DU230">
            <v>-12012.512816334769</v>
          </cell>
          <cell r="DV230">
            <v>-12012.512816334769</v>
          </cell>
          <cell r="DW230">
            <v>-12012.512816334784</v>
          </cell>
          <cell r="DX230">
            <v>-12012.51281633474</v>
          </cell>
          <cell r="DY230">
            <v>-12012.512816334784</v>
          </cell>
          <cell r="DZ230">
            <v>-12012.512816334791</v>
          </cell>
          <cell r="EA230">
            <v>-12012.512816334784</v>
          </cell>
          <cell r="EB230">
            <v>-12138.198210112896</v>
          </cell>
          <cell r="EC230">
            <v>-12138.198210112881</v>
          </cell>
          <cell r="ED230">
            <v>-12138.198210112911</v>
          </cell>
          <cell r="EE230">
            <v>-12138.198210112867</v>
          </cell>
          <cell r="EF230">
            <v>-12138.198210112867</v>
          </cell>
          <cell r="EG230">
            <v>-8094.6797393281449</v>
          </cell>
          <cell r="EH230">
            <v>-8094.6797393281304</v>
          </cell>
          <cell r="EI230">
            <v>-8094.6797393281449</v>
          </cell>
          <cell r="EJ230">
            <v>-8094.6797393281158</v>
          </cell>
          <cell r="EK230">
            <v>-8094.6797393281449</v>
          </cell>
          <cell r="EL230">
            <v>-8094.6797393281449</v>
          </cell>
          <cell r="EM230">
            <v>-11428.013072661473</v>
          </cell>
          <cell r="EN230">
            <v>-11556.212174315151</v>
          </cell>
          <cell r="EO230">
            <v>-11556.212174315137</v>
          </cell>
          <cell r="EP230">
            <v>-11556.212174315166</v>
          </cell>
          <cell r="EQ230">
            <v>-11556.212174315137</v>
          </cell>
          <cell r="ER230">
            <v>-11556.212174315137</v>
          </cell>
          <cell r="ES230">
            <v>-13670.813846261342</v>
          </cell>
          <cell r="ET230">
            <v>-9967.1101425575907</v>
          </cell>
          <cell r="EU230">
            <v>-9967.1101425576053</v>
          </cell>
          <cell r="EV230">
            <v>-9967.1101425575907</v>
          </cell>
          <cell r="EW230">
            <v>-9967.1101425576053</v>
          </cell>
          <cell r="EX230">
            <v>-9967.1101425576053</v>
          </cell>
          <cell r="EY230">
            <v>-10067.11014255762</v>
          </cell>
          <cell r="EZ230">
            <v>-10197.873226244381</v>
          </cell>
          <cell r="FA230">
            <v>-10197.873226244337</v>
          </cell>
          <cell r="FB230">
            <v>-10197.873226244366</v>
          </cell>
          <cell r="FC230">
            <v>-10197.873226244352</v>
          </cell>
          <cell r="FD230">
            <v>-10197.873226244352</v>
          </cell>
          <cell r="FE230">
            <v>-10281.715811149508</v>
          </cell>
          <cell r="FF230">
            <v>-10170.604700038355</v>
          </cell>
          <cell r="FG230">
            <v>-10170.604700038399</v>
          </cell>
          <cell r="FH230">
            <v>-10170.60470003837</v>
          </cell>
          <cell r="FI230">
            <v>-10170.604700038399</v>
          </cell>
          <cell r="FJ230">
            <v>-10170.604700038399</v>
          </cell>
          <cell r="FK230">
            <v>-10273.604700038399</v>
          </cell>
          <cell r="FL230">
            <v>-10406.983045398898</v>
          </cell>
          <cell r="FM230">
            <v>-10406.983045398854</v>
          </cell>
          <cell r="FN230">
            <v>-10406.983045398883</v>
          </cell>
          <cell r="FO230">
            <v>-10406.983045398869</v>
          </cell>
          <cell r="FP230">
            <v>-10406.983045398883</v>
          </cell>
          <cell r="FQ230">
            <v>-6326.0714970854606</v>
          </cell>
          <cell r="FR230">
            <v>-6211.6270526409935</v>
          </cell>
          <cell r="FS230">
            <v>-6211.627052641008</v>
          </cell>
          <cell r="FT230">
            <v>-6211.6270526409935</v>
          </cell>
          <cell r="FU230">
            <v>-9915.3307563447161</v>
          </cell>
          <cell r="FV230">
            <v>-9915.3307563447161</v>
          </cell>
          <cell r="FW230">
            <v>-10021.420756344713</v>
          </cell>
        </row>
        <row r="231">
          <cell r="B231" t="str">
            <v>Co 451</v>
          </cell>
          <cell r="C231">
            <v>-1603230.4844175957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-1303.018591387372</v>
          </cell>
          <cell r="BP231">
            <v>-1222.4104605517932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56488.269062082982</v>
          </cell>
          <cell r="DE231">
            <v>56488.269062082982</v>
          </cell>
          <cell r="DF231">
            <v>-38622.655029875634</v>
          </cell>
          <cell r="DG231">
            <v>-38622.655029875634</v>
          </cell>
          <cell r="DH231">
            <v>-38622.655029875634</v>
          </cell>
          <cell r="DI231">
            <v>-38622.655029875576</v>
          </cell>
          <cell r="DJ231">
            <v>-38622.655029875576</v>
          </cell>
          <cell r="DK231">
            <v>-38622.655029875576</v>
          </cell>
          <cell r="DL231">
            <v>-38622.655029875576</v>
          </cell>
          <cell r="DM231">
            <v>-38622.655029875634</v>
          </cell>
          <cell r="DN231">
            <v>-38622.655029875634</v>
          </cell>
          <cell r="DO231">
            <v>-38622.655029875634</v>
          </cell>
          <cell r="DP231">
            <v>-37542.889648633951</v>
          </cell>
          <cell r="DQ231">
            <v>-37542.889648633893</v>
          </cell>
          <cell r="DR231">
            <v>-39445.10813047312</v>
          </cell>
          <cell r="DS231">
            <v>-39445.10813047312</v>
          </cell>
          <cell r="DT231">
            <v>-39445.108130473178</v>
          </cell>
          <cell r="DU231">
            <v>-39445.108130473061</v>
          </cell>
          <cell r="DV231">
            <v>-39445.108130473061</v>
          </cell>
          <cell r="DW231">
            <v>-39445.10813047312</v>
          </cell>
          <cell r="DX231">
            <v>-39445.108130473178</v>
          </cell>
          <cell r="DY231">
            <v>-39445.10813047312</v>
          </cell>
          <cell r="DZ231">
            <v>-39445.10813047312</v>
          </cell>
          <cell r="EA231">
            <v>-39445.108130473178</v>
          </cell>
          <cell r="EB231">
            <v>9926.9037510994822</v>
          </cell>
          <cell r="EC231">
            <v>9926.9037510995404</v>
          </cell>
          <cell r="ED231">
            <v>7986.6408996235114</v>
          </cell>
          <cell r="EE231">
            <v>7986.6408996235114</v>
          </cell>
          <cell r="EF231">
            <v>7986.6408996234823</v>
          </cell>
          <cell r="EG231">
            <v>7986.6408996235114</v>
          </cell>
          <cell r="EH231">
            <v>7986.6408996235114</v>
          </cell>
          <cell r="EI231">
            <v>7986.6408996235114</v>
          </cell>
          <cell r="EJ231">
            <v>-29597.946692130179</v>
          </cell>
          <cell r="EK231">
            <v>-29597.946692129975</v>
          </cell>
          <cell r="EL231">
            <v>-29597.946692130063</v>
          </cell>
          <cell r="EM231">
            <v>-29597.946692130121</v>
          </cell>
          <cell r="EN231">
            <v>-27512.190765632113</v>
          </cell>
          <cell r="EO231">
            <v>-27512.190765632055</v>
          </cell>
          <cell r="EP231">
            <v>-29491.258874137537</v>
          </cell>
          <cell r="EQ231">
            <v>-29491.258874137595</v>
          </cell>
          <cell r="ER231">
            <v>-29491.258874137653</v>
          </cell>
          <cell r="ES231">
            <v>-29491.258874137595</v>
          </cell>
          <cell r="ET231">
            <v>-29491.258874137653</v>
          </cell>
          <cell r="EU231">
            <v>-29491.258874137537</v>
          </cell>
          <cell r="EV231">
            <v>-30220.728403750632</v>
          </cell>
          <cell r="EW231">
            <v>-30220.7284037504</v>
          </cell>
          <cell r="EX231">
            <v>-30220.7284037504</v>
          </cell>
          <cell r="EY231">
            <v>-30220.728403750516</v>
          </cell>
          <cell r="EZ231">
            <v>-3094.8487087225076</v>
          </cell>
          <cell r="FA231">
            <v>-3094.8487087224494</v>
          </cell>
          <cell r="FB231">
            <v>-5113.4981793980696</v>
          </cell>
          <cell r="FC231">
            <v>-5113.4981793980696</v>
          </cell>
          <cell r="FD231">
            <v>-5113.498179398186</v>
          </cell>
          <cell r="FE231">
            <v>-5113.4981793980696</v>
          </cell>
          <cell r="FF231">
            <v>-5113.4981793982442</v>
          </cell>
          <cell r="FG231">
            <v>-5113.4981793980114</v>
          </cell>
          <cell r="FH231">
            <v>-5856.8904329367215</v>
          </cell>
          <cell r="FI231">
            <v>-5856.8904329365469</v>
          </cell>
          <cell r="FJ231">
            <v>-5856.8904329366051</v>
          </cell>
          <cell r="FK231">
            <v>-30193.342431741708</v>
          </cell>
          <cell r="FL231">
            <v>-28808.604394697759</v>
          </cell>
          <cell r="FM231">
            <v>-28808.604394697672</v>
          </cell>
          <cell r="FN231">
            <v>-30867.626854786766</v>
          </cell>
          <cell r="FO231">
            <v>-30867.626854786824</v>
          </cell>
          <cell r="FP231">
            <v>-30867.626854786824</v>
          </cell>
          <cell r="FQ231">
            <v>-30867.626854786824</v>
          </cell>
          <cell r="FR231">
            <v>-30867.626854786882</v>
          </cell>
          <cell r="FS231">
            <v>-30867.626854786649</v>
          </cell>
          <cell r="FT231">
            <v>-31625.200286729494</v>
          </cell>
          <cell r="FU231">
            <v>-31625.200286729319</v>
          </cell>
          <cell r="FV231">
            <v>-31625.200286729378</v>
          </cell>
          <cell r="FW231">
            <v>-32111.92932670546</v>
          </cell>
        </row>
        <row r="232">
          <cell r="B232" t="str">
            <v>Co 356</v>
          </cell>
          <cell r="C232">
            <v>1229942.8166644755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14450.261132239859</v>
          </cell>
          <cell r="BP232">
            <v>-1904.9082063729584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1666.666666666657</v>
          </cell>
          <cell r="BW232">
            <v>1666.666666666657</v>
          </cell>
          <cell r="BX232">
            <v>1666.6666666666861</v>
          </cell>
          <cell r="BY232">
            <v>1666.6666666666861</v>
          </cell>
          <cell r="BZ232">
            <v>1666.6666666666861</v>
          </cell>
          <cell r="CA232">
            <v>18259.731281666725</v>
          </cell>
          <cell r="CB232">
            <v>1978.9383866666176</v>
          </cell>
          <cell r="CC232">
            <v>1666.666666666657</v>
          </cell>
          <cell r="CD232">
            <v>1666.666666666657</v>
          </cell>
          <cell r="CE232">
            <v>1666.666666666657</v>
          </cell>
          <cell r="CF232">
            <v>1666.666666666657</v>
          </cell>
          <cell r="CG232">
            <v>1666.666666666657</v>
          </cell>
          <cell r="CH232">
            <v>1716.6666666666861</v>
          </cell>
          <cell r="CI232">
            <v>1716.6666666666861</v>
          </cell>
          <cell r="CJ232">
            <v>1716.666666666657</v>
          </cell>
          <cell r="CK232">
            <v>1716.666666666657</v>
          </cell>
          <cell r="CL232">
            <v>-8067.4672499401495</v>
          </cell>
          <cell r="CM232">
            <v>7817.1676035099081</v>
          </cell>
          <cell r="CN232">
            <v>-8206.6468783402233</v>
          </cell>
          <cell r="CO232">
            <v>-8067.4672499401495</v>
          </cell>
          <cell r="CP232">
            <v>-8067.4672499401495</v>
          </cell>
          <cell r="CQ232">
            <v>-8067.4672499401495</v>
          </cell>
          <cell r="CR232">
            <v>-8219.8165949389804</v>
          </cell>
          <cell r="CS232">
            <v>-8219.8165949389513</v>
          </cell>
          <cell r="CT232">
            <v>-8168.3165949389804</v>
          </cell>
          <cell r="CU232">
            <v>-8168.3165949389222</v>
          </cell>
          <cell r="CV232">
            <v>-8168.3165949389804</v>
          </cell>
          <cell r="CW232">
            <v>-8168.3165949389804</v>
          </cell>
          <cell r="CX232">
            <v>-8233.3165949389804</v>
          </cell>
          <cell r="CY232">
            <v>7725.7834041145688</v>
          </cell>
          <cell r="CZ232">
            <v>-8530.2781121910084</v>
          </cell>
          <cell r="DA232">
            <v>-8233.3165949389804</v>
          </cell>
          <cell r="DB232">
            <v>-8233.3165949389222</v>
          </cell>
          <cell r="DC232">
            <v>-8233.3165949389222</v>
          </cell>
          <cell r="DD232">
            <v>-8388.7129268377321</v>
          </cell>
          <cell r="DE232">
            <v>-8388.7129268376739</v>
          </cell>
          <cell r="DF232">
            <v>-8335.6679268377193</v>
          </cell>
          <cell r="DG232">
            <v>-8335.667926837632</v>
          </cell>
          <cell r="DH232">
            <v>-8335.6679268377484</v>
          </cell>
          <cell r="DI232">
            <v>-8335.6679268378066</v>
          </cell>
          <cell r="DJ232">
            <v>64621.132274906529</v>
          </cell>
          <cell r="DK232">
            <v>80648.889895931672</v>
          </cell>
          <cell r="DL232">
            <v>64158.58328213697</v>
          </cell>
          <cell r="DM232">
            <v>64621.132274906529</v>
          </cell>
          <cell r="DN232">
            <v>64621.132274906646</v>
          </cell>
          <cell r="DO232">
            <v>64621.132274906529</v>
          </cell>
          <cell r="DP232">
            <v>-27938.740142693656</v>
          </cell>
          <cell r="DQ232">
            <v>-27938.740142693598</v>
          </cell>
          <cell r="DR232">
            <v>-27884.103792693641</v>
          </cell>
          <cell r="DS232">
            <v>-27884.103792693728</v>
          </cell>
          <cell r="DT232">
            <v>-27884.103792693641</v>
          </cell>
          <cell r="DU232">
            <v>-27884.103792693757</v>
          </cell>
          <cell r="DV232">
            <v>-26492.58728865895</v>
          </cell>
          <cell r="DW232">
            <v>-10402.314624562976</v>
          </cell>
          <cell r="DX232">
            <v>-27128.824953811505</v>
          </cell>
          <cell r="DY232">
            <v>-26492.587288658775</v>
          </cell>
          <cell r="DZ232">
            <v>-26492.587288658775</v>
          </cell>
          <cell r="EA232">
            <v>-26492.587288658775</v>
          </cell>
          <cell r="EB232">
            <v>-28502.288995547511</v>
          </cell>
          <cell r="EC232">
            <v>-28502.288995547511</v>
          </cell>
          <cell r="ED232">
            <v>-28446.01355504751</v>
          </cell>
          <cell r="EE232">
            <v>-28446.013555047684</v>
          </cell>
          <cell r="EF232">
            <v>-28446.01355504751</v>
          </cell>
          <cell r="EG232">
            <v>-28446.013555047684</v>
          </cell>
          <cell r="EH232">
            <v>31305.7057838685</v>
          </cell>
          <cell r="EI232">
            <v>47452.00258861616</v>
          </cell>
          <cell r="EJ232">
            <v>30487.37254210937</v>
          </cell>
          <cell r="EK232">
            <v>31305.705783868616</v>
          </cell>
          <cell r="EL232">
            <v>31305.705783868616</v>
          </cell>
          <cell r="EM232">
            <v>31305.705783868616</v>
          </cell>
          <cell r="EN232">
            <v>29255.810042842117</v>
          </cell>
          <cell r="EO232">
            <v>29255.810042842117</v>
          </cell>
          <cell r="EP232">
            <v>29313.773746557184</v>
          </cell>
          <cell r="EQ232">
            <v>29313.77374655701</v>
          </cell>
          <cell r="ER232">
            <v>29313.773746557126</v>
          </cell>
          <cell r="ES232">
            <v>29313.773746556952</v>
          </cell>
          <cell r="ET232">
            <v>31926.755109900871</v>
          </cell>
          <cell r="EU232">
            <v>48122.223098734452</v>
          </cell>
          <cell r="EV232">
            <v>30917.603255303868</v>
          </cell>
          <cell r="EW232">
            <v>31926.755109900987</v>
          </cell>
          <cell r="EX232">
            <v>31926.755109901016</v>
          </cell>
          <cell r="EY232">
            <v>31926.755109901016</v>
          </cell>
          <cell r="EZ232">
            <v>29835.861454054015</v>
          </cell>
          <cell r="FA232">
            <v>29835.861454053986</v>
          </cell>
          <cell r="FB232">
            <v>29895.564068880398</v>
          </cell>
          <cell r="FC232">
            <v>29895.564068880281</v>
          </cell>
          <cell r="FD232">
            <v>29895.564068880427</v>
          </cell>
          <cell r="FE232">
            <v>29895.564068880165</v>
          </cell>
          <cell r="FF232">
            <v>35060.073478764534</v>
          </cell>
          <cell r="FG232">
            <v>51297.48343280534</v>
          </cell>
          <cell r="FH232">
            <v>33851.053080632933</v>
          </cell>
          <cell r="FI232">
            <v>35060.073478764651</v>
          </cell>
          <cell r="FJ232">
            <v>35060.073478764651</v>
          </cell>
          <cell r="FK232">
            <v>35060.073478764651</v>
          </cell>
          <cell r="FL232">
            <v>32927.361949800747</v>
          </cell>
          <cell r="FM232">
            <v>32927.361949800717</v>
          </cell>
          <cell r="FN232">
            <v>32988.855643071991</v>
          </cell>
          <cell r="FO232">
            <v>32988.855643071875</v>
          </cell>
          <cell r="FP232">
            <v>32988.855643071991</v>
          </cell>
          <cell r="FQ232">
            <v>32988.855643071816</v>
          </cell>
          <cell r="FR232">
            <v>35780.901713005413</v>
          </cell>
          <cell r="FS232">
            <v>52052.633449720743</v>
          </cell>
          <cell r="FT232">
            <v>34362.624835275172</v>
          </cell>
          <cell r="FU232">
            <v>35780.901713005558</v>
          </cell>
          <cell r="FV232">
            <v>35780.901713005558</v>
          </cell>
          <cell r="FW232">
            <v>35780.901713005587</v>
          </cell>
        </row>
        <row r="233">
          <cell r="B233" t="str">
            <v>Co 357</v>
          </cell>
          <cell r="C233">
            <v>-846919.85670048255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-3617.8223317711672</v>
          </cell>
          <cell r="BP233">
            <v>-3393.8421702511841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410.88563981687184</v>
          </cell>
          <cell r="CR233">
            <v>429.10335261322325</v>
          </cell>
          <cell r="CS233">
            <v>429.10335261322325</v>
          </cell>
          <cell r="CT233">
            <v>429.10335261322325</v>
          </cell>
          <cell r="CU233">
            <v>429.10335261328146</v>
          </cell>
          <cell r="CV233">
            <v>429.10335261328146</v>
          </cell>
          <cell r="CW233">
            <v>429.10335261328146</v>
          </cell>
          <cell r="CX233">
            <v>429.10335261322325</v>
          </cell>
          <cell r="CY233">
            <v>429.10335261322325</v>
          </cell>
          <cell r="CZ233">
            <v>429.10335261322325</v>
          </cell>
          <cell r="DA233">
            <v>429.10335261322325</v>
          </cell>
          <cell r="DB233">
            <v>429.10335261322325</v>
          </cell>
          <cell r="DC233">
            <v>414.10335261322325</v>
          </cell>
          <cell r="DD233">
            <v>432.68541966547491</v>
          </cell>
          <cell r="DE233">
            <v>432.68541966547491</v>
          </cell>
          <cell r="DF233">
            <v>432.68541966547491</v>
          </cell>
          <cell r="DG233">
            <v>432.68541966547491</v>
          </cell>
          <cell r="DH233">
            <v>432.68541966547491</v>
          </cell>
          <cell r="DI233">
            <v>432.68541966553312</v>
          </cell>
          <cell r="DJ233">
            <v>432.68541966553312</v>
          </cell>
          <cell r="DK233">
            <v>432.68541966553312</v>
          </cell>
          <cell r="DL233">
            <v>432.68541966553312</v>
          </cell>
          <cell r="DM233">
            <v>432.6854196654167</v>
          </cell>
          <cell r="DN233">
            <v>432.68541966553312</v>
          </cell>
          <cell r="DO233">
            <v>30778.798697042803</v>
          </cell>
          <cell r="DP233">
            <v>30797.752405436186</v>
          </cell>
          <cell r="DQ233">
            <v>30797.752405436186</v>
          </cell>
          <cell r="DR233">
            <v>30797.752405436186</v>
          </cell>
          <cell r="DS233">
            <v>30797.752405436127</v>
          </cell>
          <cell r="DT233">
            <v>30797.752405436186</v>
          </cell>
          <cell r="DU233">
            <v>-18946.315876669076</v>
          </cell>
          <cell r="DV233">
            <v>-18946.315876669018</v>
          </cell>
          <cell r="DW233">
            <v>-18946.315876669105</v>
          </cell>
          <cell r="DX233">
            <v>-18946.315876669047</v>
          </cell>
          <cell r="DY233">
            <v>-18946.315876669076</v>
          </cell>
          <cell r="DZ233">
            <v>-18946.315876669047</v>
          </cell>
          <cell r="EA233">
            <v>-18354.998111121444</v>
          </cell>
          <cell r="EB233">
            <v>-18335.665328560281</v>
          </cell>
          <cell r="EC233">
            <v>-18335.665328560397</v>
          </cell>
          <cell r="ED233">
            <v>-18335.665328560281</v>
          </cell>
          <cell r="EE233">
            <v>-18335.665328560368</v>
          </cell>
          <cell r="EF233">
            <v>-18335.665328560339</v>
          </cell>
          <cell r="EG233">
            <v>-19328.324471980217</v>
          </cell>
          <cell r="EH233">
            <v>-19328.3244719801</v>
          </cell>
          <cell r="EI233">
            <v>-19328.324471980159</v>
          </cell>
          <cell r="EJ233">
            <v>-19328.324471980159</v>
          </cell>
          <cell r="EK233">
            <v>-19328.324471980159</v>
          </cell>
          <cell r="EL233">
            <v>-19328.324471980159</v>
          </cell>
          <cell r="EM233">
            <v>-16225.339486121695</v>
          </cell>
          <cell r="EN233">
            <v>-17767.696039575909</v>
          </cell>
          <cell r="EO233">
            <v>-16205.62004790944</v>
          </cell>
          <cell r="EP233">
            <v>-16205.620047909208</v>
          </cell>
          <cell r="EQ233">
            <v>-16205.620047909382</v>
          </cell>
          <cell r="ER233">
            <v>-16205.620047909324</v>
          </cell>
          <cell r="ES233">
            <v>-17218.065707530943</v>
          </cell>
          <cell r="ET233">
            <v>-17218.065707530826</v>
          </cell>
          <cell r="EU233">
            <v>-17218.065707530885</v>
          </cell>
          <cell r="EV233">
            <v>-19440.287929753104</v>
          </cell>
          <cell r="EW233">
            <v>-19440.287929753104</v>
          </cell>
          <cell r="EX233">
            <v>-19440.287929753104</v>
          </cell>
          <cell r="EY233">
            <v>-18750.407153227454</v>
          </cell>
          <cell r="EZ233">
            <v>-18739.189622434089</v>
          </cell>
          <cell r="FA233">
            <v>-18730.293326250918</v>
          </cell>
          <cell r="FB233">
            <v>-18730.293326250743</v>
          </cell>
          <cell r="FC233">
            <v>-18730.29332625086</v>
          </cell>
          <cell r="FD233">
            <v>-18730.293326250801</v>
          </cell>
          <cell r="FE233">
            <v>-19762.919232398155</v>
          </cell>
          <cell r="FF233">
            <v>-19762.919232398155</v>
          </cell>
          <cell r="FG233">
            <v>-19762.919232398213</v>
          </cell>
          <cell r="FH233">
            <v>-19829.585899064812</v>
          </cell>
          <cell r="FI233">
            <v>-19829.585899064899</v>
          </cell>
          <cell r="FJ233">
            <v>-19829.58589906487</v>
          </cell>
          <cell r="FK233">
            <v>-19125.326333330129</v>
          </cell>
          <cell r="FL233">
            <v>-19113.973414882727</v>
          </cell>
          <cell r="FM233">
            <v>-19104.810229814146</v>
          </cell>
          <cell r="FN233">
            <v>-19104.810229813942</v>
          </cell>
          <cell r="FO233">
            <v>-19104.810229814088</v>
          </cell>
          <cell r="FP233">
            <v>-19104.810229813971</v>
          </cell>
          <cell r="FQ233">
            <v>-20158.017927417648</v>
          </cell>
          <cell r="FR233">
            <v>-20158.017927417532</v>
          </cell>
          <cell r="FS233">
            <v>-20158.017927417648</v>
          </cell>
          <cell r="FT233">
            <v>-20226.684594084218</v>
          </cell>
          <cell r="FU233">
            <v>-20226.684594084334</v>
          </cell>
          <cell r="FV233">
            <v>-20226.684594084392</v>
          </cell>
          <cell r="FW233">
            <v>-19507.741228146071</v>
          </cell>
        </row>
        <row r="234">
          <cell r="B234" t="str">
            <v>Co 332</v>
          </cell>
          <cell r="C234">
            <v>-91.855351133290242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-47.423070121145429</v>
          </cell>
          <cell r="BP234">
            <v>-44.432281012144813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</row>
        <row r="235">
          <cell r="B235" t="str">
            <v>Co 286</v>
          </cell>
          <cell r="C235">
            <v>69205.69883223396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-258.87417101423489</v>
          </cell>
          <cell r="BP235">
            <v>-243.07071377232205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-1129.3751549811204</v>
          </cell>
          <cell r="CC235">
            <v>-1129.3751549811132</v>
          </cell>
          <cell r="CD235">
            <v>-1129.3751549811132</v>
          </cell>
          <cell r="CE235">
            <v>-1129.3751549811132</v>
          </cell>
          <cell r="CF235">
            <v>-1129.3751549811132</v>
          </cell>
          <cell r="CG235">
            <v>-1129.3751549811132</v>
          </cell>
          <cell r="CH235">
            <v>-1129.3751549811204</v>
          </cell>
          <cell r="CI235">
            <v>-1129.3751549811132</v>
          </cell>
          <cell r="CJ235">
            <v>-1129.3751549811204</v>
          </cell>
          <cell r="CK235">
            <v>-1129.3751549811204</v>
          </cell>
          <cell r="CL235">
            <v>-1129.3751549811204</v>
          </cell>
          <cell r="CM235">
            <v>-1129.3751549811132</v>
          </cell>
          <cell r="CN235">
            <v>-1129.3751549811204</v>
          </cell>
          <cell r="CO235">
            <v>-1129.3751549811132</v>
          </cell>
          <cell r="CP235">
            <v>-1129.3751549811132</v>
          </cell>
          <cell r="CQ235">
            <v>-1129.3751549811132</v>
          </cell>
          <cell r="CR235">
            <v>-1151.9626580807308</v>
          </cell>
          <cell r="CS235">
            <v>-1151.962658080738</v>
          </cell>
          <cell r="CT235">
            <v>-1151.9626580807453</v>
          </cell>
          <cell r="CU235">
            <v>-1151.962658080738</v>
          </cell>
          <cell r="CV235">
            <v>-1151.9626580807453</v>
          </cell>
          <cell r="CW235">
            <v>-1151.9626580807417</v>
          </cell>
          <cell r="CX235">
            <v>-1151.9626580807453</v>
          </cell>
          <cell r="CY235">
            <v>-1151.9626580807308</v>
          </cell>
          <cell r="CZ235">
            <v>-1151.9626580807453</v>
          </cell>
          <cell r="DA235">
            <v>-1151.962658080738</v>
          </cell>
          <cell r="DB235">
            <v>-1151.962658080738</v>
          </cell>
          <cell r="DC235">
            <v>-1151.9626580807308</v>
          </cell>
          <cell r="DD235">
            <v>-1175.001911242347</v>
          </cell>
          <cell r="DE235">
            <v>-1175.001911242347</v>
          </cell>
          <cell r="DF235">
            <v>-1574.1312683250362</v>
          </cell>
          <cell r="DG235">
            <v>-1574.1312683250253</v>
          </cell>
          <cell r="DH235">
            <v>-1574.1312683250362</v>
          </cell>
          <cell r="DI235">
            <v>-1574.1312683250253</v>
          </cell>
          <cell r="DJ235">
            <v>-1574.1312683250289</v>
          </cell>
          <cell r="DK235">
            <v>-1574.1312683250108</v>
          </cell>
          <cell r="DL235">
            <v>-1574.1312683250289</v>
          </cell>
          <cell r="DM235">
            <v>-1574.1312683250253</v>
          </cell>
          <cell r="DN235">
            <v>-1574.1312683250253</v>
          </cell>
          <cell r="DO235">
            <v>-1574.131268325018</v>
          </cell>
          <cell r="DP235">
            <v>-1597.6313065498616</v>
          </cell>
          <cell r="DQ235">
            <v>-1597.6313065498616</v>
          </cell>
          <cell r="DR235">
            <v>-1612.2805603581946</v>
          </cell>
          <cell r="DS235">
            <v>-1612.2805603581874</v>
          </cell>
          <cell r="DT235">
            <v>-1612.2805603582019</v>
          </cell>
          <cell r="DU235">
            <v>-1612.280560358191</v>
          </cell>
          <cell r="DV235">
            <v>-1612.2805603581983</v>
          </cell>
          <cell r="DW235">
            <v>-1612.2805603581728</v>
          </cell>
          <cell r="DX235">
            <v>-1612.2805603582019</v>
          </cell>
          <cell r="DY235">
            <v>-1612.280560358191</v>
          </cell>
          <cell r="DZ235">
            <v>-1612.2805603581983</v>
          </cell>
          <cell r="EA235">
            <v>-1612.2805603581874</v>
          </cell>
          <cell r="EB235">
            <v>-1636.2505993475206</v>
          </cell>
          <cell r="EC235">
            <v>-1636.2505993475206</v>
          </cell>
          <cell r="ED235">
            <v>3198.8537794454314</v>
          </cell>
          <cell r="EE235">
            <v>3198.8537794454423</v>
          </cell>
          <cell r="EF235">
            <v>3198.8537794454169</v>
          </cell>
          <cell r="EG235">
            <v>3198.8537794454351</v>
          </cell>
          <cell r="EH235">
            <v>3198.8537794454314</v>
          </cell>
          <cell r="EI235">
            <v>3198.8537794454605</v>
          </cell>
          <cell r="EJ235">
            <v>2144.4411290055359</v>
          </cell>
          <cell r="EK235">
            <v>2144.4411290055432</v>
          </cell>
          <cell r="EL235">
            <v>2144.4411290055359</v>
          </cell>
          <cell r="EM235">
            <v>2144.4411290055505</v>
          </cell>
          <cell r="EN235">
            <v>2119.9916892364199</v>
          </cell>
          <cell r="EO235">
            <v>2119.9916892364199</v>
          </cell>
          <cell r="EP235">
            <v>2201.3455379277802</v>
          </cell>
          <cell r="EQ235">
            <v>2201.3455379277875</v>
          </cell>
          <cell r="ER235">
            <v>2201.3455379277511</v>
          </cell>
          <cell r="ES235">
            <v>2201.3455379277802</v>
          </cell>
          <cell r="ET235">
            <v>2201.3455379277802</v>
          </cell>
          <cell r="EU235">
            <v>2201.3455379278021</v>
          </cell>
          <cell r="EV235">
            <v>2183.2202478819381</v>
          </cell>
          <cell r="EW235">
            <v>2183.2202478819527</v>
          </cell>
          <cell r="EX235">
            <v>2183.2202478819454</v>
          </cell>
          <cell r="EY235">
            <v>2183.2202478819454</v>
          </cell>
          <cell r="EZ235">
            <v>2158.2818193174535</v>
          </cell>
          <cell r="FA235">
            <v>2158.2818193174535</v>
          </cell>
          <cell r="FB235">
            <v>5574.3838983159731</v>
          </cell>
          <cell r="FC235">
            <v>5574.383898315984</v>
          </cell>
          <cell r="FD235">
            <v>5574.3838983159367</v>
          </cell>
          <cell r="FE235">
            <v>5574.3838983159694</v>
          </cell>
          <cell r="FF235">
            <v>5574.3838983159658</v>
          </cell>
          <cell r="FG235">
            <v>5574.3838983159949</v>
          </cell>
          <cell r="FH235">
            <v>5183.2541663895172</v>
          </cell>
          <cell r="FI235">
            <v>5183.2541663895208</v>
          </cell>
          <cell r="FJ235">
            <v>5183.2541663895172</v>
          </cell>
          <cell r="FK235">
            <v>2593.0220283951348</v>
          </cell>
          <cell r="FL235">
            <v>2567.5848312593444</v>
          </cell>
          <cell r="FM235">
            <v>2567.5848312593589</v>
          </cell>
          <cell r="FN235">
            <v>2751.7904064378454</v>
          </cell>
          <cell r="FO235">
            <v>2751.790406437849</v>
          </cell>
          <cell r="FP235">
            <v>2751.790406437809</v>
          </cell>
          <cell r="FQ235">
            <v>2751.790406437849</v>
          </cell>
          <cell r="FR235">
            <v>2751.7904064378454</v>
          </cell>
          <cell r="FS235">
            <v>2751.7904064378745</v>
          </cell>
          <cell r="FT235">
            <v>2711.8231264297137</v>
          </cell>
          <cell r="FU235">
            <v>2711.8231264297137</v>
          </cell>
          <cell r="FV235">
            <v>2711.8231264297137</v>
          </cell>
          <cell r="FW235">
            <v>2644.2261880074875</v>
          </cell>
        </row>
        <row r="236">
          <cell r="B236" t="str">
            <v>Co 287</v>
          </cell>
          <cell r="C236">
            <v>80312.665831792692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-417.32301706605358</v>
          </cell>
          <cell r="BP236">
            <v>-391.26543926577142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-1425.1184328197851</v>
          </cell>
          <cell r="CC236">
            <v>-1425.1184328197851</v>
          </cell>
          <cell r="CD236">
            <v>-1425.1184328197851</v>
          </cell>
          <cell r="CE236">
            <v>-1425.1184328197851</v>
          </cell>
          <cell r="CF236">
            <v>-1425.1184328197851</v>
          </cell>
          <cell r="CG236">
            <v>-1425.1184328197851</v>
          </cell>
          <cell r="CH236">
            <v>-1425.1184328197851</v>
          </cell>
          <cell r="CI236">
            <v>-1425.1184328197851</v>
          </cell>
          <cell r="CJ236">
            <v>-1425.1184328197887</v>
          </cell>
          <cell r="CK236">
            <v>-1425.1184328197851</v>
          </cell>
          <cell r="CL236">
            <v>-1425.1184328197851</v>
          </cell>
          <cell r="CM236">
            <v>-1425.1184328197851</v>
          </cell>
          <cell r="CN236">
            <v>-1425.1184328197851</v>
          </cell>
          <cell r="CO236">
            <v>-1425.1184328197851</v>
          </cell>
          <cell r="CP236">
            <v>-1425.1184328197851</v>
          </cell>
          <cell r="CQ236">
            <v>-1425.1184328197851</v>
          </cell>
          <cell r="CR236">
            <v>-1453.6208014761796</v>
          </cell>
          <cell r="CS236">
            <v>-1453.6208014761796</v>
          </cell>
          <cell r="CT236">
            <v>-1453.6208014761796</v>
          </cell>
          <cell r="CU236">
            <v>-1453.6208014761796</v>
          </cell>
          <cell r="CV236">
            <v>-1453.6208014761833</v>
          </cell>
          <cell r="CW236">
            <v>-1453.6208014761796</v>
          </cell>
          <cell r="CX236">
            <v>-1453.6208014761796</v>
          </cell>
          <cell r="CY236">
            <v>-1453.6208014761869</v>
          </cell>
          <cell r="CZ236">
            <v>-1453.6208014761796</v>
          </cell>
          <cell r="DA236">
            <v>-1453.6208014761796</v>
          </cell>
          <cell r="DB236">
            <v>-1453.6208014761796</v>
          </cell>
          <cell r="DC236">
            <v>-1453.6208014761869</v>
          </cell>
          <cell r="DD236">
            <v>-1482.6932175057082</v>
          </cell>
          <cell r="DE236">
            <v>-1482.6932175057082</v>
          </cell>
          <cell r="DF236">
            <v>-2068.0675517542259</v>
          </cell>
          <cell r="DG236">
            <v>-2068.0675517542295</v>
          </cell>
          <cell r="DH236">
            <v>-2068.0675517542331</v>
          </cell>
          <cell r="DI236">
            <v>-2068.0675517542331</v>
          </cell>
          <cell r="DJ236">
            <v>-2068.0675517542259</v>
          </cell>
          <cell r="DK236">
            <v>-2068.0675517542259</v>
          </cell>
          <cell r="DL236">
            <v>-2068.0675517542259</v>
          </cell>
          <cell r="DM236">
            <v>-2068.0675517542259</v>
          </cell>
          <cell r="DN236">
            <v>-2068.0675517542259</v>
          </cell>
          <cell r="DO236">
            <v>-2068.0675517542331</v>
          </cell>
          <cell r="DP236">
            <v>-2097.7214161043375</v>
          </cell>
          <cell r="DQ236">
            <v>-2097.7214161043448</v>
          </cell>
          <cell r="DR236">
            <v>-2116.0955694559743</v>
          </cell>
          <cell r="DS236">
            <v>-2116.0955694559816</v>
          </cell>
          <cell r="DT236">
            <v>-2116.0955694559816</v>
          </cell>
          <cell r="DU236">
            <v>-2116.0955694559816</v>
          </cell>
          <cell r="DV236">
            <v>-2116.0955694559743</v>
          </cell>
          <cell r="DW236">
            <v>-2116.0955694559743</v>
          </cell>
          <cell r="DX236">
            <v>-2116.0955694559816</v>
          </cell>
          <cell r="DY236">
            <v>-2116.0955694559816</v>
          </cell>
          <cell r="DZ236">
            <v>-2116.0955694559816</v>
          </cell>
          <cell r="EA236">
            <v>-2116.0955694559816</v>
          </cell>
          <cell r="EB236">
            <v>-2146.3425110930984</v>
          </cell>
          <cell r="EC236">
            <v>-2146.3425110930912</v>
          </cell>
          <cell r="ED236">
            <v>5168.6439566913978</v>
          </cell>
          <cell r="EE236">
            <v>5168.6439566914014</v>
          </cell>
          <cell r="EF236">
            <v>5168.6439566913941</v>
          </cell>
          <cell r="EG236">
            <v>5168.6439566913905</v>
          </cell>
          <cell r="EH236">
            <v>5168.6439566913978</v>
          </cell>
          <cell r="EI236">
            <v>5168.6439566914123</v>
          </cell>
          <cell r="EJ236">
            <v>2759.4909735926558</v>
          </cell>
          <cell r="EK236">
            <v>2759.4909735926631</v>
          </cell>
          <cell r="EL236">
            <v>2759.4909735926558</v>
          </cell>
          <cell r="EM236">
            <v>2759.4909735926558</v>
          </cell>
          <cell r="EN236">
            <v>2728.6390931227943</v>
          </cell>
          <cell r="EO236">
            <v>2728.6390931228016</v>
          </cell>
          <cell r="EP236">
            <v>2855.7911860598106</v>
          </cell>
          <cell r="EQ236">
            <v>2855.7911860598178</v>
          </cell>
          <cell r="ER236">
            <v>2855.7911860598106</v>
          </cell>
          <cell r="ES236">
            <v>2855.7911860598033</v>
          </cell>
          <cell r="ET236">
            <v>2855.7911860598251</v>
          </cell>
          <cell r="EU236">
            <v>2855.7911860598106</v>
          </cell>
          <cell r="EV236">
            <v>2810.5710893607975</v>
          </cell>
          <cell r="EW236">
            <v>2810.571089360812</v>
          </cell>
          <cell r="EX236">
            <v>2810.5710893607975</v>
          </cell>
          <cell r="EY236">
            <v>2810.5710893608048</v>
          </cell>
          <cell r="EZ236">
            <v>2779.1021712815491</v>
          </cell>
          <cell r="FA236">
            <v>2779.1021712815564</v>
          </cell>
          <cell r="FB236">
            <v>6241.9184594106409</v>
          </cell>
          <cell r="FC236">
            <v>6241.9184594106482</v>
          </cell>
          <cell r="FD236">
            <v>6241.9184594106409</v>
          </cell>
          <cell r="FE236">
            <v>6241.9184594106337</v>
          </cell>
          <cell r="FF236">
            <v>6241.9184594106555</v>
          </cell>
          <cell r="FG236">
            <v>6241.9184594106482</v>
          </cell>
          <cell r="FH236">
            <v>6195.8828496665446</v>
          </cell>
          <cell r="FI236">
            <v>6195.8828496665519</v>
          </cell>
          <cell r="FJ236">
            <v>6195.8828496665301</v>
          </cell>
          <cell r="FK236">
            <v>2731.0490771713157</v>
          </cell>
          <cell r="FL236">
            <v>2698.9507807304835</v>
          </cell>
          <cell r="FM236">
            <v>2698.9507807304908</v>
          </cell>
          <cell r="FN236">
            <v>2930.8048492221569</v>
          </cell>
          <cell r="FO236">
            <v>2930.8048492221751</v>
          </cell>
          <cell r="FP236">
            <v>2930.8048492221569</v>
          </cell>
          <cell r="FQ236">
            <v>2930.8048492221569</v>
          </cell>
          <cell r="FR236">
            <v>2930.8048492221569</v>
          </cell>
          <cell r="FS236">
            <v>2930.8048492221569</v>
          </cell>
          <cell r="FT236">
            <v>2883.940082838737</v>
          </cell>
          <cell r="FU236">
            <v>2883.9400828387516</v>
          </cell>
          <cell r="FV236">
            <v>2883.9400828387297</v>
          </cell>
          <cell r="FW236">
            <v>2814.6434073888158</v>
          </cell>
        </row>
        <row r="237">
          <cell r="B237" t="str">
            <v>Co 288</v>
          </cell>
          <cell r="C237">
            <v>-1032343.8849012282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-615.10511539482104</v>
          </cell>
          <cell r="BP237">
            <v>-577.09692044008989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-12173.193656434785</v>
          </cell>
          <cell r="CW237">
            <v>-12173.1936564348</v>
          </cell>
          <cell r="CX237">
            <v>-12173.193656434793</v>
          </cell>
          <cell r="CY237">
            <v>-12173.193656434785</v>
          </cell>
          <cell r="CZ237">
            <v>-12173.1936564348</v>
          </cell>
          <cell r="DA237">
            <v>-12173.193656434785</v>
          </cell>
          <cell r="DB237">
            <v>-12173.193656434785</v>
          </cell>
          <cell r="DC237">
            <v>-12173.193656434785</v>
          </cell>
          <cell r="DD237">
            <v>-12173.193656434785</v>
          </cell>
          <cell r="DE237">
            <v>-12173.1936564348</v>
          </cell>
          <cell r="DF237">
            <v>-12173.193656434785</v>
          </cell>
          <cell r="DG237">
            <v>-12173.1936564348</v>
          </cell>
          <cell r="DH237">
            <v>-12416.657529563483</v>
          </cell>
          <cell r="DI237">
            <v>-12416.657529563527</v>
          </cell>
          <cell r="DJ237">
            <v>-12416.657529563468</v>
          </cell>
          <cell r="DK237">
            <v>-12416.657529563498</v>
          </cell>
          <cell r="DL237">
            <v>-12416.657529563498</v>
          </cell>
          <cell r="DM237">
            <v>-12416.657529563483</v>
          </cell>
          <cell r="DN237">
            <v>-12416.657529563483</v>
          </cell>
          <cell r="DO237">
            <v>-12416.657529563483</v>
          </cell>
          <cell r="DP237">
            <v>-12416.657529563483</v>
          </cell>
          <cell r="DQ237">
            <v>-12416.657529563498</v>
          </cell>
          <cell r="DR237">
            <v>-12416.657529563483</v>
          </cell>
          <cell r="DS237">
            <v>-12416.657529563483</v>
          </cell>
          <cell r="DT237">
            <v>-12664.990680154748</v>
          </cell>
          <cell r="DU237">
            <v>-12664.990680154791</v>
          </cell>
          <cell r="DV237">
            <v>-12664.990680154733</v>
          </cell>
          <cell r="DW237">
            <v>-12664.990680154748</v>
          </cell>
          <cell r="DX237">
            <v>-12664.990680154762</v>
          </cell>
          <cell r="DY237">
            <v>-12664.990680154733</v>
          </cell>
          <cell r="DZ237">
            <v>-12664.990680154762</v>
          </cell>
          <cell r="EA237">
            <v>-12664.990680154762</v>
          </cell>
          <cell r="EB237">
            <v>-12664.990680154762</v>
          </cell>
          <cell r="EC237">
            <v>-12664.990680154762</v>
          </cell>
          <cell r="ED237">
            <v>-12664.990680154762</v>
          </cell>
          <cell r="EE237">
            <v>-12664.990680154762</v>
          </cell>
          <cell r="EF237">
            <v>-12918.290493757842</v>
          </cell>
          <cell r="EG237">
            <v>-12918.290493757901</v>
          </cell>
          <cell r="EH237">
            <v>-12918.290493757828</v>
          </cell>
          <cell r="EI237">
            <v>-12918.290493757842</v>
          </cell>
          <cell r="EJ237">
            <v>-12918.290493757857</v>
          </cell>
          <cell r="EK237">
            <v>-12918.290493757842</v>
          </cell>
          <cell r="EL237">
            <v>-12918.290493757842</v>
          </cell>
          <cell r="EM237">
            <v>-12918.290493757857</v>
          </cell>
          <cell r="EN237">
            <v>-12918.29049375785</v>
          </cell>
          <cell r="EO237">
            <v>-12918.290493757857</v>
          </cell>
          <cell r="EP237">
            <v>-12918.290493757857</v>
          </cell>
          <cell r="EQ237">
            <v>-12918.290493757857</v>
          </cell>
          <cell r="ER237">
            <v>-13176.656303633004</v>
          </cell>
          <cell r="ES237">
            <v>-13176.656303633063</v>
          </cell>
          <cell r="ET237">
            <v>-13176.65630363299</v>
          </cell>
          <cell r="EU237">
            <v>-13176.656303633004</v>
          </cell>
          <cell r="EV237">
            <v>-13176.656303633019</v>
          </cell>
          <cell r="EW237">
            <v>-13176.656303633004</v>
          </cell>
          <cell r="EX237">
            <v>-13176.65630363299</v>
          </cell>
          <cell r="EY237">
            <v>-13176.656303633019</v>
          </cell>
          <cell r="EZ237">
            <v>-13176.656303633012</v>
          </cell>
          <cell r="FA237">
            <v>-13176.656303633019</v>
          </cell>
          <cell r="FB237">
            <v>-13176.656303633019</v>
          </cell>
          <cell r="FC237">
            <v>-13176.656303633019</v>
          </cell>
          <cell r="FD237">
            <v>-13440.189429705657</v>
          </cell>
          <cell r="FE237">
            <v>-13440.18942970573</v>
          </cell>
          <cell r="FF237">
            <v>-13440.189429705628</v>
          </cell>
          <cell r="FG237">
            <v>-13440.189429705672</v>
          </cell>
          <cell r="FH237">
            <v>-13440.189429705686</v>
          </cell>
          <cell r="FI237">
            <v>-13440.189429705672</v>
          </cell>
          <cell r="FJ237">
            <v>-13440.189429705657</v>
          </cell>
          <cell r="FK237">
            <v>-13440.189429705686</v>
          </cell>
          <cell r="FL237">
            <v>-13440.189429705679</v>
          </cell>
          <cell r="FM237">
            <v>-13440.189429705686</v>
          </cell>
          <cell r="FN237">
            <v>-13440.189429705672</v>
          </cell>
          <cell r="FO237">
            <v>-13440.189429705686</v>
          </cell>
          <cell r="FP237">
            <v>-13708.993218299773</v>
          </cell>
          <cell r="FQ237">
            <v>-13708.993218299845</v>
          </cell>
          <cell r="FR237">
            <v>-13708.993218299744</v>
          </cell>
          <cell r="FS237">
            <v>-13708.993218299773</v>
          </cell>
          <cell r="FT237">
            <v>-13708.993218299802</v>
          </cell>
          <cell r="FU237">
            <v>-13708.993218299787</v>
          </cell>
          <cell r="FV237">
            <v>-13708.993218299773</v>
          </cell>
          <cell r="FW237">
            <v>-13708.993218299802</v>
          </cell>
        </row>
        <row r="238">
          <cell r="B238" t="str">
            <v>Co 333</v>
          </cell>
          <cell r="C238">
            <v>-1910306.1062796034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-1545.9920859492267</v>
          </cell>
          <cell r="BP238">
            <v>-1450.3219255082076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-16673.382665789395</v>
          </cell>
          <cell r="CF238">
            <v>-16673.382665789395</v>
          </cell>
          <cell r="CG238">
            <v>-16673.382665789395</v>
          </cell>
          <cell r="CH238">
            <v>-16673.382665789395</v>
          </cell>
          <cell r="CI238">
            <v>-16673.382665789395</v>
          </cell>
          <cell r="CJ238">
            <v>-16673.382665789395</v>
          </cell>
          <cell r="CK238">
            <v>-16673.382665789395</v>
          </cell>
          <cell r="CL238">
            <v>-16673.382665789453</v>
          </cell>
          <cell r="CM238">
            <v>-16673.382665789453</v>
          </cell>
          <cell r="CN238">
            <v>-16673.382665789395</v>
          </cell>
          <cell r="CO238">
            <v>-16673.382665789395</v>
          </cell>
          <cell r="CP238">
            <v>-16673.382665789424</v>
          </cell>
          <cell r="CQ238">
            <v>-16673.382665789395</v>
          </cell>
          <cell r="CR238">
            <v>-17006.8503191052</v>
          </cell>
          <cell r="CS238">
            <v>-17006.8503191052</v>
          </cell>
          <cell r="CT238">
            <v>-17006.850319105171</v>
          </cell>
          <cell r="CU238">
            <v>-17006.850319105171</v>
          </cell>
          <cell r="CV238">
            <v>-17006.850319105186</v>
          </cell>
          <cell r="CW238">
            <v>-17006.850319105171</v>
          </cell>
          <cell r="CX238">
            <v>-17006.850319105259</v>
          </cell>
          <cell r="CY238">
            <v>-17006.850319105259</v>
          </cell>
          <cell r="CZ238">
            <v>-17006.8503191052</v>
          </cell>
          <cell r="DA238">
            <v>-17006.850319105171</v>
          </cell>
          <cell r="DB238">
            <v>-17006.8503191052</v>
          </cell>
          <cell r="DC238">
            <v>-17006.8503191052</v>
          </cell>
          <cell r="DD238">
            <v>-17346.987325487309</v>
          </cell>
          <cell r="DE238">
            <v>-17346.987325487309</v>
          </cell>
          <cell r="DF238">
            <v>-17346.98732548728</v>
          </cell>
          <cell r="DG238">
            <v>-17346.987325487251</v>
          </cell>
          <cell r="DH238">
            <v>-17346.987325487309</v>
          </cell>
          <cell r="DI238">
            <v>-27624.088089448982</v>
          </cell>
          <cell r="DJ238">
            <v>-27624.088089448982</v>
          </cell>
          <cell r="DK238">
            <v>-27624.088089448924</v>
          </cell>
          <cell r="DL238">
            <v>-27624.088089448924</v>
          </cell>
          <cell r="DM238">
            <v>-27624.088089448953</v>
          </cell>
          <cell r="DN238">
            <v>-27624.088089448924</v>
          </cell>
          <cell r="DO238">
            <v>-27624.088089448953</v>
          </cell>
          <cell r="DP238">
            <v>-27971.027835958725</v>
          </cell>
          <cell r="DQ238">
            <v>-27971.027835958725</v>
          </cell>
          <cell r="DR238">
            <v>-27971.027835958696</v>
          </cell>
          <cell r="DS238">
            <v>-27971.027835958666</v>
          </cell>
          <cell r="DT238">
            <v>-27971.027835958696</v>
          </cell>
          <cell r="DU238">
            <v>-28195.319851237931</v>
          </cell>
          <cell r="DV238">
            <v>-28195.319851237931</v>
          </cell>
          <cell r="DW238">
            <v>-28195.319851237873</v>
          </cell>
          <cell r="DX238">
            <v>-28195.319851237873</v>
          </cell>
          <cell r="DY238">
            <v>-28195.319851237931</v>
          </cell>
          <cell r="DZ238">
            <v>-28195.319851237873</v>
          </cell>
          <cell r="EA238">
            <v>-28195.319851237931</v>
          </cell>
          <cell r="EB238">
            <v>-28549.198392677878</v>
          </cell>
          <cell r="EC238">
            <v>-28549.198392677907</v>
          </cell>
          <cell r="ED238">
            <v>-28549.198392677878</v>
          </cell>
          <cell r="EE238">
            <v>-28549.198392677848</v>
          </cell>
          <cell r="EF238">
            <v>-28549.198392677878</v>
          </cell>
          <cell r="EG238">
            <v>-13893.170516520215</v>
          </cell>
          <cell r="EH238">
            <v>-13893.170516520215</v>
          </cell>
          <cell r="EI238">
            <v>-13893.170516520157</v>
          </cell>
          <cell r="EJ238">
            <v>-13893.170516520215</v>
          </cell>
          <cell r="EK238">
            <v>-13893.170516520273</v>
          </cell>
          <cell r="EL238">
            <v>-13893.170516520215</v>
          </cell>
          <cell r="EM238">
            <v>-21393.170516520215</v>
          </cell>
          <cell r="EN238">
            <v>-21754.126628789003</v>
          </cell>
          <cell r="EO238">
            <v>-21754.126628788974</v>
          </cell>
          <cell r="EP238">
            <v>-21754.126628788945</v>
          </cell>
          <cell r="EQ238">
            <v>-21754.126628788945</v>
          </cell>
          <cell r="ER238">
            <v>-21754.126628788945</v>
          </cell>
          <cell r="ES238">
            <v>-21690.925801850564</v>
          </cell>
          <cell r="ET238">
            <v>-21690.925801850652</v>
          </cell>
          <cell r="EU238">
            <v>-21690.925801850593</v>
          </cell>
          <cell r="EV238">
            <v>-21690.925801850652</v>
          </cell>
          <cell r="EW238">
            <v>-21690.925801850623</v>
          </cell>
          <cell r="EX238">
            <v>-21690.925801850593</v>
          </cell>
          <cell r="EY238">
            <v>-21915.925801850623</v>
          </cell>
          <cell r="EZ238">
            <v>-22284.101036364766</v>
          </cell>
          <cell r="FA238">
            <v>-22284.101036364795</v>
          </cell>
          <cell r="FB238">
            <v>-22284.101036364766</v>
          </cell>
          <cell r="FC238">
            <v>-22284.101036364737</v>
          </cell>
          <cell r="FD238">
            <v>-22284.101036364766</v>
          </cell>
          <cell r="FE238">
            <v>-12845.232949137659</v>
          </cell>
          <cell r="FF238">
            <v>-12845.232949137688</v>
          </cell>
          <cell r="FG238">
            <v>-12845.232949137629</v>
          </cell>
          <cell r="FH238">
            <v>-12845.232949137629</v>
          </cell>
          <cell r="FI238">
            <v>-12845.232949137688</v>
          </cell>
          <cell r="FJ238">
            <v>-12845.232949137571</v>
          </cell>
          <cell r="FK238">
            <v>-13076.982949137629</v>
          </cell>
          <cell r="FL238">
            <v>-13452.521688342036</v>
          </cell>
          <cell r="FM238">
            <v>-13452.521688342065</v>
          </cell>
          <cell r="FN238">
            <v>-13452.521688342036</v>
          </cell>
          <cell r="FO238">
            <v>-13452.521688342036</v>
          </cell>
          <cell r="FP238">
            <v>-13452.521688342036</v>
          </cell>
          <cell r="FQ238">
            <v>-13106.740898307879</v>
          </cell>
          <cell r="FR238">
            <v>-13106.740898307937</v>
          </cell>
          <cell r="FS238">
            <v>-13106.740898307937</v>
          </cell>
          <cell r="FT238">
            <v>-13106.740898307879</v>
          </cell>
          <cell r="FU238">
            <v>-13106.740898307995</v>
          </cell>
          <cell r="FV238">
            <v>-13106.74089830782</v>
          </cell>
          <cell r="FW238">
            <v>-13345.443398307863</v>
          </cell>
        </row>
        <row r="239">
          <cell r="B239" t="str">
            <v>Co 315</v>
          </cell>
          <cell r="C239">
            <v>-43646.815101493536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-216.47236714121391</v>
          </cell>
          <cell r="BP239">
            <v>-203.08166086139317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-3328.3063417592202</v>
          </cell>
          <cell r="CL239">
            <v>-3328.3063417592202</v>
          </cell>
          <cell r="CM239">
            <v>-3328.3063417592202</v>
          </cell>
          <cell r="CN239">
            <v>-3328.306341759213</v>
          </cell>
          <cell r="CO239">
            <v>-3328.3063417592202</v>
          </cell>
          <cell r="CP239">
            <v>-3328.3063417592202</v>
          </cell>
          <cell r="CQ239">
            <v>-3328.3063417592202</v>
          </cell>
          <cell r="CR239">
            <v>-3365.7058019277392</v>
          </cell>
          <cell r="CS239">
            <v>-3365.7058019277392</v>
          </cell>
          <cell r="CT239">
            <v>-3365.7058019277501</v>
          </cell>
          <cell r="CU239">
            <v>-3365.7058019277392</v>
          </cell>
          <cell r="CV239">
            <v>-3365.7058019277392</v>
          </cell>
          <cell r="CW239">
            <v>-3409.455801927732</v>
          </cell>
          <cell r="CX239">
            <v>-3409.4558019277283</v>
          </cell>
          <cell r="CY239">
            <v>-3409.4558019277392</v>
          </cell>
          <cell r="CZ239">
            <v>-3409.4558019277392</v>
          </cell>
          <cell r="DA239">
            <v>-3409.455801927732</v>
          </cell>
          <cell r="DB239">
            <v>-3409.4558019277392</v>
          </cell>
          <cell r="DC239">
            <v>-3409.4558019277392</v>
          </cell>
          <cell r="DD239">
            <v>-3447.6032512996244</v>
          </cell>
          <cell r="DE239">
            <v>-3447.6032512996317</v>
          </cell>
          <cell r="DF239">
            <v>-3447.6032512996353</v>
          </cell>
          <cell r="DG239">
            <v>-3447.6032512996244</v>
          </cell>
          <cell r="DH239">
            <v>-3447.6032512996244</v>
          </cell>
          <cell r="DI239">
            <v>2626.35617067766</v>
          </cell>
          <cell r="DJ239">
            <v>2624.8817541365715</v>
          </cell>
          <cell r="DK239">
            <v>2760.9633101745858</v>
          </cell>
          <cell r="DL239">
            <v>2760.9633101745967</v>
          </cell>
          <cell r="DM239">
            <v>2760.9633101746003</v>
          </cell>
          <cell r="DN239">
            <v>2760.9633101745821</v>
          </cell>
          <cell r="DO239">
            <v>-1945.5199179662886</v>
          </cell>
          <cell r="DP239">
            <v>-2073.2428163256263</v>
          </cell>
          <cell r="DQ239">
            <v>-2073.2428163256118</v>
          </cell>
          <cell r="DR239">
            <v>-2073.2428163256263</v>
          </cell>
          <cell r="DS239">
            <v>-2073.2428163256191</v>
          </cell>
          <cell r="DT239">
            <v>-2073.2428163256118</v>
          </cell>
          <cell r="DU239">
            <v>-3285.5913904771951</v>
          </cell>
          <cell r="DV239">
            <v>-3285.5913904771951</v>
          </cell>
          <cell r="DW239">
            <v>-3285.5913904772024</v>
          </cell>
          <cell r="DX239">
            <v>-3285.591390477206</v>
          </cell>
          <cell r="DY239">
            <v>-3285.5913904771769</v>
          </cell>
          <cell r="DZ239">
            <v>-3285.5913904771987</v>
          </cell>
          <cell r="EA239">
            <v>-3285.5913904771878</v>
          </cell>
          <cell r="EB239">
            <v>-3416.7568718037146</v>
          </cell>
          <cell r="EC239">
            <v>-3416.7568718036964</v>
          </cell>
          <cell r="ED239">
            <v>-3416.7568718037182</v>
          </cell>
          <cell r="EE239">
            <v>-3416.7568718037146</v>
          </cell>
          <cell r="EF239">
            <v>-3416.7568718037001</v>
          </cell>
          <cell r="EG239">
            <v>-3424.2198849534107</v>
          </cell>
          <cell r="EH239">
            <v>-3424.2198849534107</v>
          </cell>
          <cell r="EI239">
            <v>-3424.2198849534034</v>
          </cell>
          <cell r="EJ239">
            <v>-3424.2198849534034</v>
          </cell>
          <cell r="EK239">
            <v>-3424.2198849533961</v>
          </cell>
          <cell r="EL239">
            <v>-3424.2198849534034</v>
          </cell>
          <cell r="EM239">
            <v>-3424.2198849534034</v>
          </cell>
          <cell r="EN239">
            <v>-3558.923444656466</v>
          </cell>
          <cell r="EO239">
            <v>-3558.9234446564478</v>
          </cell>
          <cell r="EP239">
            <v>-3558.923444656466</v>
          </cell>
          <cell r="EQ239">
            <v>-3558.9234446564551</v>
          </cell>
          <cell r="ER239">
            <v>-3558.9234446564442</v>
          </cell>
          <cell r="ES239">
            <v>3723.8582173475224</v>
          </cell>
          <cell r="ET239">
            <v>3723.8582173475297</v>
          </cell>
          <cell r="EU239">
            <v>3723.8582173475297</v>
          </cell>
          <cell r="EV239">
            <v>3723.8582173475297</v>
          </cell>
          <cell r="EW239">
            <v>3723.858217347537</v>
          </cell>
          <cell r="EX239">
            <v>3723.8582173475297</v>
          </cell>
          <cell r="EY239">
            <v>3723.8582173475297</v>
          </cell>
          <cell r="EZ239">
            <v>3585.5183746379043</v>
          </cell>
          <cell r="FA239">
            <v>3585.5183746379262</v>
          </cell>
          <cell r="FB239">
            <v>3585.5183746379153</v>
          </cell>
          <cell r="FC239">
            <v>3585.5183746379225</v>
          </cell>
          <cell r="FD239">
            <v>3585.5183746379262</v>
          </cell>
          <cell r="FE239">
            <v>3793.8947566944844</v>
          </cell>
          <cell r="FF239">
            <v>3793.8947566944844</v>
          </cell>
          <cell r="FG239">
            <v>3793.8947566944917</v>
          </cell>
          <cell r="FH239">
            <v>3793.8947566944844</v>
          </cell>
          <cell r="FI239">
            <v>3793.8947566944917</v>
          </cell>
          <cell r="FJ239">
            <v>3793.8947566944917</v>
          </cell>
          <cell r="FK239">
            <v>3793.8947566944844</v>
          </cell>
          <cell r="FL239">
            <v>3651.8176389637883</v>
          </cell>
          <cell r="FM239">
            <v>3651.8176389638174</v>
          </cell>
          <cell r="FN239">
            <v>3651.8176389637956</v>
          </cell>
          <cell r="FO239">
            <v>3651.8176389638065</v>
          </cell>
          <cell r="FP239">
            <v>3651.8176389638174</v>
          </cell>
          <cell r="FQ239">
            <v>3865.1988080783631</v>
          </cell>
          <cell r="FR239">
            <v>3865.1988080783703</v>
          </cell>
          <cell r="FS239">
            <v>3865.1988080783631</v>
          </cell>
          <cell r="FT239">
            <v>3865.1988080783631</v>
          </cell>
          <cell r="FU239">
            <v>3865.1988080783849</v>
          </cell>
          <cell r="FV239">
            <v>3865.1988080783776</v>
          </cell>
          <cell r="FW239">
            <v>3865.1988080783703</v>
          </cell>
        </row>
        <row r="240">
          <cell r="B240" t="str">
            <v>Co 316</v>
          </cell>
          <cell r="C240">
            <v>188968.24674969722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-657.50691926784202</v>
          </cell>
          <cell r="BP240">
            <v>-616.8246069921297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-493.25880649407918</v>
          </cell>
          <cell r="CL240">
            <v>-493.25880649408646</v>
          </cell>
          <cell r="CM240">
            <v>-493.25880649407918</v>
          </cell>
          <cell r="CN240">
            <v>-493.25880649407918</v>
          </cell>
          <cell r="CO240">
            <v>-493.25880649407918</v>
          </cell>
          <cell r="CP240">
            <v>-493.25880649407918</v>
          </cell>
          <cell r="CQ240">
            <v>-493.25880649408646</v>
          </cell>
          <cell r="CR240">
            <v>-473.95731595730467</v>
          </cell>
          <cell r="CS240">
            <v>-473.95731595730467</v>
          </cell>
          <cell r="CT240">
            <v>-473.95731595730467</v>
          </cell>
          <cell r="CU240">
            <v>-473.95731595730467</v>
          </cell>
          <cell r="CV240">
            <v>-473.95731595730467</v>
          </cell>
          <cell r="CW240">
            <v>-517.70731595729012</v>
          </cell>
          <cell r="CX240">
            <v>-517.70731595731922</v>
          </cell>
          <cell r="CY240">
            <v>-517.70731595731195</v>
          </cell>
          <cell r="CZ240">
            <v>-517.70731595729012</v>
          </cell>
          <cell r="DA240">
            <v>-517.7073159572974</v>
          </cell>
          <cell r="DB240">
            <v>-517.7073159572974</v>
          </cell>
          <cell r="DC240">
            <v>-517.70731595731195</v>
          </cell>
          <cell r="DD240">
            <v>-498.01979560978361</v>
          </cell>
          <cell r="DE240">
            <v>-498.01979560978361</v>
          </cell>
          <cell r="DF240">
            <v>-498.01979560978361</v>
          </cell>
          <cell r="DG240">
            <v>-498.01979560978361</v>
          </cell>
          <cell r="DH240">
            <v>-498.01979560978361</v>
          </cell>
          <cell r="DI240">
            <v>8000.0163584048496</v>
          </cell>
          <cell r="DJ240">
            <v>8000.016358404835</v>
          </cell>
          <cell r="DK240">
            <v>8000.016358404835</v>
          </cell>
          <cell r="DL240">
            <v>8000.0163584048496</v>
          </cell>
          <cell r="DM240">
            <v>8000.0163584048496</v>
          </cell>
          <cell r="DN240">
            <v>8000.0163584048496</v>
          </cell>
          <cell r="DO240">
            <v>2621.621028224341</v>
          </cell>
          <cell r="DP240">
            <v>2186.7642958259748</v>
          </cell>
          <cell r="DQ240">
            <v>2186.7642958259748</v>
          </cell>
          <cell r="DR240">
            <v>2186.7642958259748</v>
          </cell>
          <cell r="DS240">
            <v>2186.7642958259748</v>
          </cell>
          <cell r="DT240">
            <v>2186.7642958259748</v>
          </cell>
          <cell r="DU240">
            <v>2890.9786377561395</v>
          </cell>
          <cell r="DV240">
            <v>2895.6041413125786</v>
          </cell>
          <cell r="DW240">
            <v>2604.7980371536833</v>
          </cell>
          <cell r="DX240">
            <v>2604.7980371536978</v>
          </cell>
          <cell r="DY240">
            <v>2604.7980371537124</v>
          </cell>
          <cell r="DZ240">
            <v>2604.7980371536978</v>
          </cell>
          <cell r="EA240">
            <v>2604.7980371536833</v>
          </cell>
          <cell r="EB240">
            <v>2156.6947900758387</v>
          </cell>
          <cell r="EC240">
            <v>2156.6947900758241</v>
          </cell>
          <cell r="ED240">
            <v>2156.6947900758241</v>
          </cell>
          <cell r="EE240">
            <v>2156.6947900758241</v>
          </cell>
          <cell r="EF240">
            <v>2156.6947900758241</v>
          </cell>
          <cell r="EG240">
            <v>9932.8675442844105</v>
          </cell>
          <cell r="EH240">
            <v>9932.8675442843814</v>
          </cell>
          <cell r="EI240">
            <v>9877.2275905792412</v>
          </cell>
          <cell r="EJ240">
            <v>9877.2275905792558</v>
          </cell>
          <cell r="EK240">
            <v>9877.2275905792558</v>
          </cell>
          <cell r="EL240">
            <v>9877.2275905792412</v>
          </cell>
          <cell r="EM240">
            <v>9877.2275905792267</v>
          </cell>
          <cell r="EN240">
            <v>9415.4764171273491</v>
          </cell>
          <cell r="EO240">
            <v>9415.4764171273491</v>
          </cell>
          <cell r="EP240">
            <v>9415.4764171273346</v>
          </cell>
          <cell r="EQ240">
            <v>9415.4764171273346</v>
          </cell>
          <cell r="ER240">
            <v>9415.4764171273346</v>
          </cell>
          <cell r="ES240">
            <v>2479.2516050805352</v>
          </cell>
          <cell r="ET240">
            <v>2479.2516050804916</v>
          </cell>
          <cell r="EU240">
            <v>2421.9424527641968</v>
          </cell>
          <cell r="EV240">
            <v>2421.9424527642259</v>
          </cell>
          <cell r="EW240">
            <v>2421.9424527642113</v>
          </cell>
          <cell r="EX240">
            <v>2421.9424527642113</v>
          </cell>
          <cell r="EY240">
            <v>2421.9424527641968</v>
          </cell>
          <cell r="EZ240">
            <v>1946.129818567817</v>
          </cell>
          <cell r="FA240">
            <v>1946.129818567817</v>
          </cell>
          <cell r="FB240">
            <v>1946.129818567817</v>
          </cell>
          <cell r="FC240">
            <v>1946.129818567817</v>
          </cell>
          <cell r="FD240">
            <v>1946.1298185678024</v>
          </cell>
          <cell r="FE240">
            <v>1255.8062183140064</v>
          </cell>
          <cell r="FF240">
            <v>1255.8062183139627</v>
          </cell>
          <cell r="FG240">
            <v>1196.7777914281614</v>
          </cell>
          <cell r="FH240">
            <v>1196.7777914282051</v>
          </cell>
          <cell r="FI240">
            <v>1196.7777914281905</v>
          </cell>
          <cell r="FJ240">
            <v>1196.777791428176</v>
          </cell>
          <cell r="FK240">
            <v>1196.777791428176</v>
          </cell>
          <cell r="FL240">
            <v>706.47767415415728</v>
          </cell>
          <cell r="FM240">
            <v>706.47767415415728</v>
          </cell>
          <cell r="FN240">
            <v>706.47767415415001</v>
          </cell>
          <cell r="FO240">
            <v>706.47767415414273</v>
          </cell>
          <cell r="FP240">
            <v>706.47767415414273</v>
          </cell>
          <cell r="FQ240">
            <v>1274.7649352728768</v>
          </cell>
          <cell r="FR240">
            <v>1274.7649352728404</v>
          </cell>
          <cell r="FS240">
            <v>1213.965655580454</v>
          </cell>
          <cell r="FT240">
            <v>-11972.466466658989</v>
          </cell>
          <cell r="FU240">
            <v>-11972.466466658989</v>
          </cell>
          <cell r="FV240">
            <v>-11972.466466659003</v>
          </cell>
          <cell r="FW240">
            <v>-11972.466466659003</v>
          </cell>
        </row>
        <row r="241">
          <cell r="B241" t="str">
            <v>Co 317</v>
          </cell>
          <cell r="C241">
            <v>717065.8917959854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-934.23448138650565</v>
          </cell>
          <cell r="BP241">
            <v>-876.36140137483017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-9125.4259128162812</v>
          </cell>
          <cell r="BW241">
            <v>-9125.4259128162957</v>
          </cell>
          <cell r="BX241">
            <v>-9125.4259128162812</v>
          </cell>
          <cell r="BY241">
            <v>-9125.4259128163103</v>
          </cell>
          <cell r="BZ241">
            <v>-9125.4259128162957</v>
          </cell>
          <cell r="CA241">
            <v>-9125.4259128163103</v>
          </cell>
          <cell r="CB241">
            <v>-9125.4259128162957</v>
          </cell>
          <cell r="CC241">
            <v>-9125.4259128162957</v>
          </cell>
          <cell r="CD241">
            <v>-9125.4259128163103</v>
          </cell>
          <cell r="CE241">
            <v>-9125.4259128163103</v>
          </cell>
          <cell r="CF241">
            <v>-9125.4259128162957</v>
          </cell>
          <cell r="CG241">
            <v>-9125.4259128162957</v>
          </cell>
          <cell r="CH241">
            <v>-9125.4259128162812</v>
          </cell>
          <cell r="CI241">
            <v>-9125.4259128162957</v>
          </cell>
          <cell r="CJ241">
            <v>-9125.4259128162812</v>
          </cell>
          <cell r="CK241">
            <v>-9125.4259128163103</v>
          </cell>
          <cell r="CL241">
            <v>-9125.4259128162957</v>
          </cell>
          <cell r="CM241">
            <v>-9125.4259128163103</v>
          </cell>
          <cell r="CN241">
            <v>-9125.4259128162957</v>
          </cell>
          <cell r="CO241">
            <v>-9125.4259128162957</v>
          </cell>
          <cell r="CP241">
            <v>-9125.4259128163103</v>
          </cell>
          <cell r="CQ241">
            <v>-9125.4259128163103</v>
          </cell>
          <cell r="CR241">
            <v>-9307.9344310726156</v>
          </cell>
          <cell r="CS241">
            <v>-9307.9344310726156</v>
          </cell>
          <cell r="CT241">
            <v>-9307.9344310726156</v>
          </cell>
          <cell r="CU241">
            <v>-9307.9344310726156</v>
          </cell>
          <cell r="CV241">
            <v>-9307.9344310725864</v>
          </cell>
          <cell r="CW241">
            <v>-9307.9344310726447</v>
          </cell>
          <cell r="CX241">
            <v>-9307.9344310726301</v>
          </cell>
          <cell r="CY241">
            <v>-9307.9344310726156</v>
          </cell>
          <cell r="CZ241">
            <v>11072.572649057256</v>
          </cell>
          <cell r="DA241">
            <v>11072.572649057271</v>
          </cell>
          <cell r="DB241">
            <v>11072.572649057271</v>
          </cell>
          <cell r="DC241">
            <v>11072.572649057242</v>
          </cell>
          <cell r="DD241">
            <v>10886.413960435806</v>
          </cell>
          <cell r="DE241">
            <v>10886.413960435806</v>
          </cell>
          <cell r="DF241">
            <v>10886.413960435806</v>
          </cell>
          <cell r="DG241">
            <v>10886.413960435806</v>
          </cell>
          <cell r="DH241">
            <v>10886.413960435835</v>
          </cell>
          <cell r="DI241">
            <v>10886.413960435792</v>
          </cell>
          <cell r="DJ241">
            <v>10886.413960435821</v>
          </cell>
          <cell r="DK241">
            <v>10886.413960435821</v>
          </cell>
          <cell r="DL241">
            <v>11279.440768705055</v>
          </cell>
          <cell r="DM241">
            <v>11279.440768705084</v>
          </cell>
          <cell r="DN241">
            <v>11279.440768705084</v>
          </cell>
          <cell r="DO241">
            <v>11279.440768705026</v>
          </cell>
          <cell r="DP241">
            <v>11089.558906311184</v>
          </cell>
          <cell r="DQ241">
            <v>11089.558906311213</v>
          </cell>
          <cell r="DR241">
            <v>11089.558906311213</v>
          </cell>
          <cell r="DS241">
            <v>11089.558906311184</v>
          </cell>
          <cell r="DT241">
            <v>11089.558906311242</v>
          </cell>
          <cell r="DU241">
            <v>11089.558906311184</v>
          </cell>
          <cell r="DV241">
            <v>11089.558906311184</v>
          </cell>
          <cell r="DW241">
            <v>11089.558906311198</v>
          </cell>
          <cell r="DX241">
            <v>18778.844397329303</v>
          </cell>
          <cell r="DY241">
            <v>18778.844397329362</v>
          </cell>
          <cell r="DZ241">
            <v>18778.844397329362</v>
          </cell>
          <cell r="EA241">
            <v>18778.844397329274</v>
          </cell>
          <cell r="EB241">
            <v>18578.690583837422</v>
          </cell>
          <cell r="EC241">
            <v>18578.690583837422</v>
          </cell>
          <cell r="ED241">
            <v>12754.662584437436</v>
          </cell>
          <cell r="EE241">
            <v>12754.662584437392</v>
          </cell>
          <cell r="EF241">
            <v>12754.662584437465</v>
          </cell>
          <cell r="EG241">
            <v>12754.662584437407</v>
          </cell>
          <cell r="EH241">
            <v>12754.662584437407</v>
          </cell>
          <cell r="EI241">
            <v>12754.662584437407</v>
          </cell>
          <cell r="EJ241">
            <v>13378.504850075071</v>
          </cell>
          <cell r="EK241">
            <v>13378.504850075129</v>
          </cell>
          <cell r="EL241">
            <v>13378.5048500751</v>
          </cell>
          <cell r="EM241">
            <v>13378.504850075013</v>
          </cell>
          <cell r="EN241">
            <v>13174.283217174845</v>
          </cell>
          <cell r="EO241">
            <v>13174.283217174845</v>
          </cell>
          <cell r="EP241">
            <v>13008.867711126193</v>
          </cell>
          <cell r="EQ241">
            <v>13008.86771112615</v>
          </cell>
          <cell r="ER241">
            <v>13008.867711126222</v>
          </cell>
          <cell r="ES241">
            <v>13008.86771112615</v>
          </cell>
          <cell r="ET241">
            <v>13008.867711126164</v>
          </cell>
          <cell r="EU241">
            <v>13008.867711126164</v>
          </cell>
          <cell r="EV241">
            <v>13646.881018819724</v>
          </cell>
          <cell r="EW241">
            <v>13646.881018819753</v>
          </cell>
          <cell r="EX241">
            <v>13646.881018819753</v>
          </cell>
          <cell r="EY241">
            <v>13646.881018819637</v>
          </cell>
          <cell r="EZ241">
            <v>13438.508267828831</v>
          </cell>
          <cell r="FA241">
            <v>13438.508267828831</v>
          </cell>
          <cell r="FB241">
            <v>13268.130296598712</v>
          </cell>
          <cell r="FC241">
            <v>13268.130296598683</v>
          </cell>
          <cell r="FD241">
            <v>13268.130296598712</v>
          </cell>
          <cell r="FE241">
            <v>13268.130296598654</v>
          </cell>
          <cell r="FF241">
            <v>13268.130296598698</v>
          </cell>
          <cell r="FG241">
            <v>13268.130296598654</v>
          </cell>
          <cell r="FH241">
            <v>13920.648893091566</v>
          </cell>
          <cell r="FI241">
            <v>13920.648893091595</v>
          </cell>
          <cell r="FJ241">
            <v>13920.648893091595</v>
          </cell>
          <cell r="FK241">
            <v>13920.648893091478</v>
          </cell>
          <cell r="FL241">
            <v>13708.040001085217</v>
          </cell>
          <cell r="FM241">
            <v>13708.040001085217</v>
          </cell>
          <cell r="FN241">
            <v>13532.550690718199</v>
          </cell>
          <cell r="FO241">
            <v>13532.550690718141</v>
          </cell>
          <cell r="FP241">
            <v>13532.550690718199</v>
          </cell>
          <cell r="FQ241">
            <v>13532.550690718141</v>
          </cell>
          <cell r="FR241">
            <v>13532.55069071817</v>
          </cell>
          <cell r="FS241">
            <v>13532.550690718141</v>
          </cell>
          <cell r="FT241">
            <v>14199.917032465688</v>
          </cell>
          <cell r="FU241">
            <v>14199.917032465717</v>
          </cell>
          <cell r="FV241">
            <v>14199.917032465717</v>
          </cell>
          <cell r="FW241">
            <v>14199.917032465601</v>
          </cell>
        </row>
        <row r="242">
          <cell r="B242" t="str">
            <v>Co 385</v>
          </cell>
          <cell r="C242">
            <v>-5502.2913419801625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-2838.9681448403862</v>
          </cell>
          <cell r="BP242">
            <v>-2663.3231971397763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</row>
        <row r="243">
          <cell r="B243" t="str">
            <v>Co 181</v>
          </cell>
          <cell r="C243">
            <v>640.33007115049986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-106.00450968255427</v>
          </cell>
          <cell r="BP243">
            <v>-99.319216380088619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-485.50130018435084</v>
          </cell>
          <cell r="CP243">
            <v>-485.50130018435084</v>
          </cell>
          <cell r="CQ243">
            <v>-485.50130018435084</v>
          </cell>
          <cell r="CR243">
            <v>-485.21132618803676</v>
          </cell>
          <cell r="CS243">
            <v>-485.21132618803676</v>
          </cell>
          <cell r="CT243">
            <v>-485.21132618803676</v>
          </cell>
          <cell r="CU243">
            <v>-485.2113261880404</v>
          </cell>
          <cell r="CV243">
            <v>-485.21132618803676</v>
          </cell>
          <cell r="CW243">
            <v>-485.21132618803676</v>
          </cell>
          <cell r="CX243">
            <v>-485.21132618803676</v>
          </cell>
          <cell r="CY243">
            <v>-485.21132618803676</v>
          </cell>
          <cell r="CZ243">
            <v>-485.21132618803676</v>
          </cell>
          <cell r="DA243">
            <v>-500.21132618803676</v>
          </cell>
          <cell r="DB243">
            <v>-500.21132618803676</v>
          </cell>
          <cell r="DC243">
            <v>-500.21132618803676</v>
          </cell>
          <cell r="DD243">
            <v>-499.91555271179823</v>
          </cell>
          <cell r="DE243">
            <v>-499.91555271179823</v>
          </cell>
          <cell r="DF243">
            <v>-499.91555271179459</v>
          </cell>
          <cell r="DG243">
            <v>-499.91555271180187</v>
          </cell>
          <cell r="DH243">
            <v>-499.91555271179823</v>
          </cell>
          <cell r="DI243">
            <v>-499.91555271179823</v>
          </cell>
          <cell r="DJ243">
            <v>-499.91555271179823</v>
          </cell>
          <cell r="DK243">
            <v>-499.91555271179459</v>
          </cell>
          <cell r="DL243">
            <v>-499.91555271179823</v>
          </cell>
          <cell r="DM243">
            <v>1984.6344472882029</v>
          </cell>
          <cell r="DN243">
            <v>1984.6344472882029</v>
          </cell>
          <cell r="DO243">
            <v>1984.6344472882029</v>
          </cell>
          <cell r="DP243">
            <v>1984.9361362339678</v>
          </cell>
          <cell r="DQ243">
            <v>1984.936136233966</v>
          </cell>
          <cell r="DR243">
            <v>1984.936136233966</v>
          </cell>
          <cell r="DS243">
            <v>-15.063863766037684</v>
          </cell>
          <cell r="DT243">
            <v>-15.063863766032227</v>
          </cell>
          <cell r="DU243">
            <v>-15.063863766034046</v>
          </cell>
          <cell r="DV243">
            <v>-15.063863766034046</v>
          </cell>
          <cell r="DW243">
            <v>-15.063863766030408</v>
          </cell>
          <cell r="DX243">
            <v>-15.063863766034046</v>
          </cell>
          <cell r="DY243">
            <v>44.022636233967205</v>
          </cell>
          <cell r="DZ243">
            <v>44.022636233963567</v>
          </cell>
          <cell r="EA243">
            <v>44.022636233967205</v>
          </cell>
          <cell r="EB243">
            <v>44.330358958646684</v>
          </cell>
          <cell r="EC243">
            <v>44.330358958650322</v>
          </cell>
          <cell r="ED243">
            <v>44.330358958646684</v>
          </cell>
          <cell r="EE243">
            <v>-15.669641041356954</v>
          </cell>
          <cell r="EF243">
            <v>-15.669641041353316</v>
          </cell>
          <cell r="EG243">
            <v>-15.669641041353316</v>
          </cell>
          <cell r="EH243">
            <v>-15.669641041353316</v>
          </cell>
          <cell r="EI243">
            <v>-15.669641041349678</v>
          </cell>
          <cell r="EJ243">
            <v>-15.669641041356954</v>
          </cell>
          <cell r="EK243">
            <v>45.189453958648301</v>
          </cell>
          <cell r="EL243">
            <v>45.189453958646482</v>
          </cell>
          <cell r="EM243">
            <v>45.189453958648301</v>
          </cell>
          <cell r="EN243">
            <v>45.50333113781744</v>
          </cell>
          <cell r="EO243">
            <v>45.50333113781744</v>
          </cell>
          <cell r="EP243">
            <v>45.50333113781744</v>
          </cell>
          <cell r="EQ243">
            <v>-16.296668862183651</v>
          </cell>
          <cell r="ER243">
            <v>-16.296668862178194</v>
          </cell>
          <cell r="ES243">
            <v>-16.296668862181832</v>
          </cell>
          <cell r="ET243">
            <v>-16.296668862180013</v>
          </cell>
          <cell r="EU243">
            <v>-16.296668862180013</v>
          </cell>
          <cell r="EV243">
            <v>-16.29666886218547</v>
          </cell>
          <cell r="EW243">
            <v>46.388198987822761</v>
          </cell>
          <cell r="EX243">
            <v>46.388198987819123</v>
          </cell>
          <cell r="EY243">
            <v>46.388198987822761</v>
          </cell>
          <cell r="EZ243">
            <v>46.708353710571828</v>
          </cell>
          <cell r="FA243">
            <v>46.708353710571828</v>
          </cell>
          <cell r="FB243">
            <v>46.708353710571828</v>
          </cell>
          <cell r="FC243">
            <v>-16.945646289423166</v>
          </cell>
          <cell r="FD243">
            <v>-16.945646289423166</v>
          </cell>
          <cell r="FE243">
            <v>-16.945646289426804</v>
          </cell>
          <cell r="FF243">
            <v>-16.945646289421347</v>
          </cell>
          <cell r="FG243">
            <v>-16.945646289424985</v>
          </cell>
          <cell r="FH243">
            <v>-16.945646289430442</v>
          </cell>
          <cell r="FI243">
            <v>47.619767596079328</v>
          </cell>
          <cell r="FJ243">
            <v>47.619767596072052</v>
          </cell>
          <cell r="FK243">
            <v>47.619767596079328</v>
          </cell>
          <cell r="FL243">
            <v>47.946325413282466</v>
          </cell>
          <cell r="FM243">
            <v>47.946325413286104</v>
          </cell>
          <cell r="FN243">
            <v>47.946325413282466</v>
          </cell>
          <cell r="FO243">
            <v>-17.617294586711068</v>
          </cell>
          <cell r="FP243">
            <v>-17.617294586714706</v>
          </cell>
          <cell r="FQ243">
            <v>-17.617294586712887</v>
          </cell>
          <cell r="FR243">
            <v>-17.617294586709249</v>
          </cell>
          <cell r="FS243">
            <v>-17.617294586711068</v>
          </cell>
          <cell r="FT243">
            <v>-17.617294586718344</v>
          </cell>
          <cell r="FU243">
            <v>48.885081715354318</v>
          </cell>
          <cell r="FV243">
            <v>48.885081715347042</v>
          </cell>
          <cell r="FW243">
            <v>48.885081715354318</v>
          </cell>
        </row>
        <row r="244">
          <cell r="B244" t="str">
            <v>Co 300</v>
          </cell>
          <cell r="C244">
            <v>287135.52184552804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-273.10109205057961</v>
          </cell>
          <cell r="BP244">
            <v>-256.13903171707352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-884.14999291886124</v>
          </cell>
          <cell r="CO244">
            <v>-884.14999291886488</v>
          </cell>
          <cell r="CP244">
            <v>-884.14999291886124</v>
          </cell>
          <cell r="CQ244">
            <v>-884.14999291886124</v>
          </cell>
          <cell r="CR244">
            <v>-885.16632611057139</v>
          </cell>
          <cell r="CS244">
            <v>-885.16632611057139</v>
          </cell>
          <cell r="CT244">
            <v>-885.16632611057139</v>
          </cell>
          <cell r="CU244">
            <v>-885.16632611057139</v>
          </cell>
          <cell r="CV244">
            <v>-885.16632611057139</v>
          </cell>
          <cell r="CW244">
            <v>-885.16632611057139</v>
          </cell>
          <cell r="CX244">
            <v>-885.16632611057139</v>
          </cell>
          <cell r="CY244">
            <v>-885.16632611056411</v>
          </cell>
          <cell r="CZ244">
            <v>-910.16632611057867</v>
          </cell>
          <cell r="DA244">
            <v>-910.16632611057139</v>
          </cell>
          <cell r="DB244">
            <v>-910.16632611056411</v>
          </cell>
          <cell r="DC244">
            <v>-910.16632611056775</v>
          </cell>
          <cell r="DD244">
            <v>-911.20298596611974</v>
          </cell>
          <cell r="DE244">
            <v>-911.20298596611974</v>
          </cell>
          <cell r="DF244">
            <v>-911.20298596611246</v>
          </cell>
          <cell r="DG244">
            <v>-911.20298596611246</v>
          </cell>
          <cell r="DH244">
            <v>-911.20298596611974</v>
          </cell>
          <cell r="DI244">
            <v>-911.20298596611974</v>
          </cell>
          <cell r="DJ244">
            <v>-911.20298596611246</v>
          </cell>
          <cell r="DK244">
            <v>-911.20298596611246</v>
          </cell>
          <cell r="DL244">
            <v>6965.1882689375816</v>
          </cell>
          <cell r="DM244">
            <v>6965.188268937578</v>
          </cell>
          <cell r="DN244">
            <v>6965.1882689375852</v>
          </cell>
          <cell r="DO244">
            <v>6965.1882689375852</v>
          </cell>
          <cell r="DP244">
            <v>6964.1308758849264</v>
          </cell>
          <cell r="DQ244">
            <v>6964.1308758849264</v>
          </cell>
          <cell r="DR244">
            <v>3118.9811308803328</v>
          </cell>
          <cell r="DS244">
            <v>3118.9811308803473</v>
          </cell>
          <cell r="DT244">
            <v>3118.9811308803401</v>
          </cell>
          <cell r="DU244">
            <v>3118.9811308803328</v>
          </cell>
          <cell r="DV244">
            <v>3118.9811308803328</v>
          </cell>
          <cell r="DW244">
            <v>3118.9811308803328</v>
          </cell>
          <cell r="DX244">
            <v>3250.501455978414</v>
          </cell>
          <cell r="DY244">
            <v>3250.5014559784104</v>
          </cell>
          <cell r="DZ244">
            <v>3250.5014559784249</v>
          </cell>
          <cell r="EA244">
            <v>3250.5014559784104</v>
          </cell>
          <cell r="EB244">
            <v>3249.4229150647116</v>
          </cell>
          <cell r="EC244">
            <v>3249.4229150647079</v>
          </cell>
          <cell r="ED244">
            <v>3176.2236238683108</v>
          </cell>
          <cell r="EE244">
            <v>3176.2236238683254</v>
          </cell>
          <cell r="EF244">
            <v>3176.2236238683145</v>
          </cell>
          <cell r="EG244">
            <v>3176.2236238683181</v>
          </cell>
          <cell r="EH244">
            <v>3176.2236238682963</v>
          </cell>
          <cell r="EI244">
            <v>3176.2236238683108</v>
          </cell>
          <cell r="EJ244">
            <v>7476.7757971350184</v>
          </cell>
          <cell r="EK244">
            <v>7476.775797135022</v>
          </cell>
          <cell r="EL244">
            <v>7476.775797135022</v>
          </cell>
          <cell r="EM244">
            <v>7476.775797135022</v>
          </cell>
          <cell r="EN244">
            <v>7475.6756854030391</v>
          </cell>
          <cell r="EO244">
            <v>7475.6756854030391</v>
          </cell>
          <cell r="EP244">
            <v>7401.1235194938272</v>
          </cell>
          <cell r="EQ244">
            <v>7401.1235194938417</v>
          </cell>
          <cell r="ER244">
            <v>7401.1235194938381</v>
          </cell>
          <cell r="ES244">
            <v>4808.1825545842657</v>
          </cell>
          <cell r="ET244">
            <v>4808.1825545842585</v>
          </cell>
          <cell r="EU244">
            <v>4808.182554584273</v>
          </cell>
          <cell r="EV244">
            <v>5069.4725895663141</v>
          </cell>
          <cell r="EW244">
            <v>5069.4725895663069</v>
          </cell>
          <cell r="EX244">
            <v>5069.4725895663141</v>
          </cell>
          <cell r="EY244">
            <v>5069.4725895663287</v>
          </cell>
          <cell r="EZ244">
            <v>5068.3504755996837</v>
          </cell>
          <cell r="FA244">
            <v>5068.3504755997019</v>
          </cell>
          <cell r="FB244">
            <v>4992.4217108167431</v>
          </cell>
          <cell r="FC244">
            <v>4992.4217108167541</v>
          </cell>
          <cell r="FD244">
            <v>4992.4217108167504</v>
          </cell>
          <cell r="FE244">
            <v>4940.5628915185298</v>
          </cell>
          <cell r="FF244">
            <v>4940.5628915185371</v>
          </cell>
          <cell r="FG244">
            <v>4940.5628915185516</v>
          </cell>
          <cell r="FH244">
            <v>5208.0473499977306</v>
          </cell>
          <cell r="FI244">
            <v>5208.0473499977234</v>
          </cell>
          <cell r="FJ244">
            <v>5208.0473499977234</v>
          </cell>
          <cell r="FK244">
            <v>5208.0473499977379</v>
          </cell>
          <cell r="FL244">
            <v>5206.9027937517749</v>
          </cell>
          <cell r="FM244">
            <v>5206.9027937517894</v>
          </cell>
          <cell r="FN244">
            <v>5129.5733314509562</v>
          </cell>
          <cell r="FO244">
            <v>5129.5733314509562</v>
          </cell>
          <cell r="FP244">
            <v>5129.5733314509635</v>
          </cell>
          <cell r="FQ244">
            <v>5076.6773357667989</v>
          </cell>
          <cell r="FR244">
            <v>5076.6773357667844</v>
          </cell>
          <cell r="FS244">
            <v>5076.6773357667844</v>
          </cell>
          <cell r="FT244">
            <v>1646.8054611932821</v>
          </cell>
          <cell r="FU244">
            <v>1646.8054611932603</v>
          </cell>
          <cell r="FV244">
            <v>1646.8054611932603</v>
          </cell>
          <cell r="FW244">
            <v>1646.8054611932894</v>
          </cell>
        </row>
        <row r="245">
          <cell r="B245" t="str">
            <v>Co 150</v>
          </cell>
          <cell r="C245">
            <v>-339344.61576180067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-1730.6631001856877</v>
          </cell>
          <cell r="BP245">
            <v>-1623.6078214555746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2708.0033716100152</v>
          </cell>
          <cell r="CO245">
            <v>7187.3565696099831</v>
          </cell>
          <cell r="CP245">
            <v>7187.3565696100122</v>
          </cell>
          <cell r="CQ245">
            <v>7187.3565696100122</v>
          </cell>
          <cell r="CR245">
            <v>29136.538390990376</v>
          </cell>
          <cell r="CS245">
            <v>29136.538390990463</v>
          </cell>
          <cell r="CT245">
            <v>-15589.525349419448</v>
          </cell>
          <cell r="CU245">
            <v>-15589.525349419389</v>
          </cell>
          <cell r="CV245">
            <v>-15589.525349419477</v>
          </cell>
          <cell r="CW245">
            <v>-15589.525349419418</v>
          </cell>
          <cell r="CX245">
            <v>-15589.525349419477</v>
          </cell>
          <cell r="CY245">
            <v>-15589.525349419477</v>
          </cell>
          <cell r="CZ245">
            <v>-21133.615209994517</v>
          </cell>
          <cell r="DA245">
            <v>-16519.881416054501</v>
          </cell>
          <cell r="DB245">
            <v>-16519.881416054501</v>
          </cell>
          <cell r="DC245">
            <v>-16519.881416054501</v>
          </cell>
          <cell r="DD245">
            <v>-15027.627914933022</v>
          </cell>
          <cell r="DE245">
            <v>-15027.627914932993</v>
          </cell>
          <cell r="DF245">
            <v>-15922.149189741176</v>
          </cell>
          <cell r="DG245">
            <v>-15922.149189741147</v>
          </cell>
          <cell r="DH245">
            <v>-15922.149189741176</v>
          </cell>
          <cell r="DI245">
            <v>-15922.149189741118</v>
          </cell>
          <cell r="DJ245">
            <v>-15922.149189741205</v>
          </cell>
          <cell r="DK245">
            <v>-15922.149189741147</v>
          </cell>
          <cell r="DL245">
            <v>-21632.561746133462</v>
          </cell>
          <cell r="DM245">
            <v>-16880.415938375227</v>
          </cell>
          <cell r="DN245">
            <v>-16880.415938375285</v>
          </cell>
          <cell r="DO245">
            <v>-16880.415938375285</v>
          </cell>
          <cell r="DP245">
            <v>1186.9504560535715</v>
          </cell>
          <cell r="DQ245">
            <v>1186.9504560536589</v>
          </cell>
          <cell r="DR245">
            <v>274.53875574926496</v>
          </cell>
          <cell r="DS245">
            <v>274.53875574941048</v>
          </cell>
          <cell r="DT245">
            <v>274.53875574929407</v>
          </cell>
          <cell r="DU245">
            <v>274.53875574935228</v>
          </cell>
          <cell r="DV245">
            <v>274.53875574926496</v>
          </cell>
          <cell r="DW245">
            <v>274.53875574932317</v>
          </cell>
          <cell r="DX245">
            <v>-8566.2945775840781</v>
          </cell>
          <cell r="DY245">
            <v>-8566.2945775840199</v>
          </cell>
          <cell r="DZ245">
            <v>-8566.2945775840781</v>
          </cell>
          <cell r="EA245">
            <v>-8566.2945775841072</v>
          </cell>
          <cell r="EB245">
            <v>-7144.7459514920192</v>
          </cell>
          <cell r="EC245">
            <v>-7144.745951491961</v>
          </cell>
          <cell r="ED245">
            <v>-8075.4058858024073</v>
          </cell>
          <cell r="EE245">
            <v>-8075.4058858023491</v>
          </cell>
          <cell r="EF245">
            <v>-8075.4058858024364</v>
          </cell>
          <cell r="EG245">
            <v>-8075.4058858023782</v>
          </cell>
          <cell r="EH245">
            <v>-8075.4058858024073</v>
          </cell>
          <cell r="EI245">
            <v>-8075.4058858023782</v>
          </cell>
          <cell r="EJ245">
            <v>-8848.130885802384</v>
          </cell>
          <cell r="EK245">
            <v>-8848.1308858022967</v>
          </cell>
          <cell r="EL245">
            <v>-8848.1308858023549</v>
          </cell>
          <cell r="EM245">
            <v>-8848.1308858024131</v>
          </cell>
          <cell r="EN245">
            <v>3022.9273169781663</v>
          </cell>
          <cell r="EO245">
            <v>3022.9273169782246</v>
          </cell>
          <cell r="EP245">
            <v>2073.6541839815036</v>
          </cell>
          <cell r="EQ245">
            <v>2073.6541839815327</v>
          </cell>
          <cell r="ER245">
            <v>2073.6541839815036</v>
          </cell>
          <cell r="ES245">
            <v>2073.6541839815909</v>
          </cell>
          <cell r="ET245">
            <v>2073.6541839815618</v>
          </cell>
          <cell r="EU245">
            <v>2073.6541839815909</v>
          </cell>
          <cell r="EV245">
            <v>1277.7474339816254</v>
          </cell>
          <cell r="EW245">
            <v>1277.7474339815963</v>
          </cell>
          <cell r="EX245">
            <v>1277.7474339815963</v>
          </cell>
          <cell r="EY245">
            <v>1277.7474339815381</v>
          </cell>
          <cell r="EZ245">
            <v>3078.2710964426806</v>
          </cell>
          <cell r="FA245">
            <v>3078.2710964428261</v>
          </cell>
          <cell r="FB245">
            <v>2110.0125007861643</v>
          </cell>
          <cell r="FC245">
            <v>2110.0125007862225</v>
          </cell>
          <cell r="FD245">
            <v>2110.0125007861061</v>
          </cell>
          <cell r="FE245">
            <v>2110.0125007862807</v>
          </cell>
          <cell r="FF245">
            <v>2110.0125007862225</v>
          </cell>
          <cell r="FG245">
            <v>2110.0125007861934</v>
          </cell>
          <cell r="FH245">
            <v>1290.228548286279</v>
          </cell>
          <cell r="FI245">
            <v>1290.228548286279</v>
          </cell>
          <cell r="FJ245">
            <v>1290.2285482862208</v>
          </cell>
          <cell r="FK245">
            <v>1290.2285482861625</v>
          </cell>
          <cell r="FL245">
            <v>3134.5683084902994</v>
          </cell>
          <cell r="FM245">
            <v>3134.5683084904158</v>
          </cell>
          <cell r="FN245">
            <v>2146.9445409206674</v>
          </cell>
          <cell r="FO245">
            <v>2146.9445409207256</v>
          </cell>
          <cell r="FP245">
            <v>2146.9445409206091</v>
          </cell>
          <cell r="FQ245">
            <v>2146.9445409207547</v>
          </cell>
          <cell r="FR245">
            <v>2146.9445409206965</v>
          </cell>
          <cell r="FS245">
            <v>2146.9445409206382</v>
          </cell>
          <cell r="FT245">
            <v>1302.5670698457689</v>
          </cell>
          <cell r="FU245">
            <v>1302.5670698457689</v>
          </cell>
          <cell r="FV245">
            <v>1302.5670698457106</v>
          </cell>
          <cell r="FW245">
            <v>1302.5670698456233</v>
          </cell>
        </row>
        <row r="246">
          <cell r="B246" t="str">
            <v>Co 241</v>
          </cell>
          <cell r="C246">
            <v>-275886.7923977559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-586.3723140861257</v>
          </cell>
          <cell r="BP246">
            <v>-550.17618547390884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-1250</v>
          </cell>
          <cell r="CI246">
            <v>-237.66751052935433</v>
          </cell>
          <cell r="CJ246">
            <v>-237.66751052935433</v>
          </cell>
          <cell r="CK246">
            <v>-237.66751052935433</v>
          </cell>
          <cell r="CL246">
            <v>-237.66751052935433</v>
          </cell>
          <cell r="CM246">
            <v>-237.66751052935433</v>
          </cell>
          <cell r="CN246">
            <v>-237.66751052935433</v>
          </cell>
          <cell r="CO246">
            <v>-237.66751052935433</v>
          </cell>
          <cell r="CP246">
            <v>-237.66751052935433</v>
          </cell>
          <cell r="CQ246">
            <v>-237.66751052935433</v>
          </cell>
          <cell r="CR246">
            <v>-207.29753584522405</v>
          </cell>
          <cell r="CS246">
            <v>-207.29753584522405</v>
          </cell>
          <cell r="CT246">
            <v>-244.79753584522405</v>
          </cell>
          <cell r="CU246">
            <v>-776.82547346256615</v>
          </cell>
          <cell r="CV246">
            <v>-776.82547346256615</v>
          </cell>
          <cell r="CW246">
            <v>-776.82547346255888</v>
          </cell>
          <cell r="CX246">
            <v>-776.82547346256615</v>
          </cell>
          <cell r="CY246">
            <v>-776.8254734625516</v>
          </cell>
          <cell r="CZ246">
            <v>-776.8254734625516</v>
          </cell>
          <cell r="DA246">
            <v>-776.8254734625516</v>
          </cell>
          <cell r="DB246">
            <v>-776.8254734625516</v>
          </cell>
          <cell r="DC246">
            <v>-776.8254734625516</v>
          </cell>
          <cell r="DD246">
            <v>-745.84809928475443</v>
          </cell>
          <cell r="DE246">
            <v>-7120.8480992847471</v>
          </cell>
          <cell r="DF246">
            <v>2358.0210678769072</v>
          </cell>
          <cell r="DG246">
            <v>3989.6879788702208</v>
          </cell>
          <cell r="DH246">
            <v>3989.6879788702208</v>
          </cell>
          <cell r="DI246">
            <v>3989.6879788702136</v>
          </cell>
          <cell r="DJ246">
            <v>3989.6879788702063</v>
          </cell>
          <cell r="DK246">
            <v>9089.6879788702499</v>
          </cell>
          <cell r="DL246">
            <v>-7863.5206923766382</v>
          </cell>
          <cell r="DM246">
            <v>-7863.5206923766382</v>
          </cell>
          <cell r="DN246">
            <v>-7863.5206923766382</v>
          </cell>
          <cell r="DO246">
            <v>-7863.5206923766382</v>
          </cell>
          <cell r="DP246">
            <v>-7831.9237707152788</v>
          </cell>
          <cell r="DQ246">
            <v>-7959.4237707152643</v>
          </cell>
          <cell r="DR246">
            <v>-7808.8576373720425</v>
          </cell>
          <cell r="DS246">
            <v>-8354.5889878293965</v>
          </cell>
          <cell r="DT246">
            <v>-8354.5889878293819</v>
          </cell>
          <cell r="DU246">
            <v>-8354.5889878293965</v>
          </cell>
          <cell r="DV246">
            <v>-8354.5889878294111</v>
          </cell>
          <cell r="DW246">
            <v>-8252.5889878293674</v>
          </cell>
          <cell r="DX246">
            <v>-8591.6531612543331</v>
          </cell>
          <cell r="DY246">
            <v>-8591.6531612543331</v>
          </cell>
          <cell r="DZ246">
            <v>-8591.6531612543331</v>
          </cell>
          <cell r="EA246">
            <v>-8591.6531612543185</v>
          </cell>
          <cell r="EB246">
            <v>-8559.4243011597428</v>
          </cell>
          <cell r="EC246">
            <v>-15064.474301159731</v>
          </cell>
          <cell r="ED246">
            <v>-3913.6199154930509</v>
          </cell>
          <cell r="EE246">
            <v>-2721.962632136594</v>
          </cell>
          <cell r="EF246">
            <v>-2721.962632136594</v>
          </cell>
          <cell r="EG246">
            <v>-2721.9626321366086</v>
          </cell>
          <cell r="EH246">
            <v>-2721.9626321366304</v>
          </cell>
          <cell r="EI246">
            <v>-2617.9226321365859</v>
          </cell>
          <cell r="EJ246">
            <v>-2963.7680890300253</v>
          </cell>
          <cell r="EK246">
            <v>-2963.7680890300253</v>
          </cell>
          <cell r="EL246">
            <v>-2963.7680890300253</v>
          </cell>
          <cell r="EM246">
            <v>-2963.7680890300398</v>
          </cell>
          <cell r="EN246">
            <v>-2930.8946517335717</v>
          </cell>
          <cell r="EO246">
            <v>1908.9543482664594</v>
          </cell>
          <cell r="EP246">
            <v>-2715.258718135141</v>
          </cell>
          <cell r="EQ246">
            <v>-3285.7867377571965</v>
          </cell>
          <cell r="ER246">
            <v>-3285.786737757182</v>
          </cell>
          <cell r="ES246">
            <v>-3285.786737757182</v>
          </cell>
          <cell r="ET246">
            <v>-3285.7867377572038</v>
          </cell>
          <cell r="EU246">
            <v>-3179.6659377571632</v>
          </cell>
          <cell r="EV246">
            <v>-3532.4283037884888</v>
          </cell>
          <cell r="EW246">
            <v>-3532.4283037884743</v>
          </cell>
          <cell r="EX246">
            <v>-3532.4283037884743</v>
          </cell>
          <cell r="EY246">
            <v>-3532.4283037884743</v>
          </cell>
          <cell r="EZ246">
            <v>-3498.8973977460846</v>
          </cell>
          <cell r="FA246">
            <v>-10037.251417746069</v>
          </cell>
          <cell r="FB246">
            <v>-3403.508760901168</v>
          </cell>
          <cell r="FC246">
            <v>-2117.1834807924315</v>
          </cell>
          <cell r="FD246">
            <v>-2117.1834807924024</v>
          </cell>
          <cell r="FE246">
            <v>-2117.183480792417</v>
          </cell>
          <cell r="FF246">
            <v>-2117.1834807924533</v>
          </cell>
          <cell r="FG246">
            <v>-2008.9402647924144</v>
          </cell>
          <cell r="FH246">
            <v>-2368.757878144359</v>
          </cell>
          <cell r="FI246">
            <v>-2368.7578781443444</v>
          </cell>
          <cell r="FJ246">
            <v>-2368.7578781443444</v>
          </cell>
          <cell r="FK246">
            <v>-2368.7578781443735</v>
          </cell>
          <cell r="FL246">
            <v>-2334.5563539811264</v>
          </cell>
          <cell r="FM246">
            <v>-2628.6774543811043</v>
          </cell>
          <cell r="FN246">
            <v>-2265.0567225554114</v>
          </cell>
          <cell r="FO246">
            <v>-2225.9528041148878</v>
          </cell>
          <cell r="FP246">
            <v>-2225.9528041148878</v>
          </cell>
          <cell r="FQ246">
            <v>-2225.9528041148878</v>
          </cell>
          <cell r="FR246">
            <v>-2225.9528041149169</v>
          </cell>
          <cell r="FS246">
            <v>-2115.5447237948538</v>
          </cell>
          <cell r="FT246">
            <v>-2482.5586894138542</v>
          </cell>
          <cell r="FU246">
            <v>-2482.5586894138542</v>
          </cell>
          <cell r="FV246">
            <v>-2482.5586894138687</v>
          </cell>
          <cell r="FW246">
            <v>-2482.5586894138542</v>
          </cell>
        </row>
        <row r="247">
          <cell r="B247" t="str">
            <v>Co 242</v>
          </cell>
          <cell r="C247">
            <v>-35734.468287571042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-66.671257405606411</v>
          </cell>
          <cell r="BP247">
            <v>-62.727926134793051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-2314.7780332296315</v>
          </cell>
          <cell r="CI247">
            <v>-2254.6105114087914</v>
          </cell>
          <cell r="CJ247">
            <v>-2254.6105114087914</v>
          </cell>
          <cell r="CK247">
            <v>-2254.6105114087914</v>
          </cell>
          <cell r="CL247">
            <v>-2254.6105114087914</v>
          </cell>
          <cell r="CM247">
            <v>-2254.6105114087914</v>
          </cell>
          <cell r="CN247">
            <v>-2254.6105114087914</v>
          </cell>
          <cell r="CO247">
            <v>-2254.6105114087914</v>
          </cell>
          <cell r="CP247">
            <v>-2254.6105114087914</v>
          </cell>
          <cell r="CQ247">
            <v>-2254.6105114087914</v>
          </cell>
          <cell r="CR247">
            <v>-2274.1010464187566</v>
          </cell>
          <cell r="CS247">
            <v>-2274.1010464187584</v>
          </cell>
          <cell r="CT247">
            <v>-2311.6010464187566</v>
          </cell>
          <cell r="CU247">
            <v>-2312.2027216369679</v>
          </cell>
          <cell r="CV247">
            <v>-2312.2027216369688</v>
          </cell>
          <cell r="CW247">
            <v>-2312.2027216369679</v>
          </cell>
          <cell r="CX247">
            <v>-2312.2027216369679</v>
          </cell>
          <cell r="CY247">
            <v>-2312.2027216369697</v>
          </cell>
          <cell r="CZ247">
            <v>-2312.2027216369679</v>
          </cell>
          <cell r="DA247">
            <v>-2312.2027216369679</v>
          </cell>
          <cell r="DB247">
            <v>-2312.2027216369697</v>
          </cell>
          <cell r="DC247">
            <v>-2312.2027216369697</v>
          </cell>
          <cell r="DD247">
            <v>-332.62113367240818</v>
          </cell>
          <cell r="DE247">
            <v>-526.11744983447898</v>
          </cell>
          <cell r="DF247">
            <v>5878.7538663275882</v>
          </cell>
          <cell r="DG247">
            <v>4430.9630040123866</v>
          </cell>
          <cell r="DH247">
            <v>4824.999500546317</v>
          </cell>
          <cell r="DI247">
            <v>5083.3979509931924</v>
          </cell>
          <cell r="DJ247">
            <v>2948.2023047832117</v>
          </cell>
          <cell r="DK247">
            <v>4005.9512074877384</v>
          </cell>
          <cell r="DL247">
            <v>889.76638555099453</v>
          </cell>
          <cell r="DM247">
            <v>954.2651576050157</v>
          </cell>
          <cell r="DN247">
            <v>889.76638555099271</v>
          </cell>
          <cell r="DO247">
            <v>954.2651576050157</v>
          </cell>
          <cell r="DP247">
            <v>897.85144365414635</v>
          </cell>
          <cell r="DQ247">
            <v>1577.0162113663664</v>
          </cell>
          <cell r="DR247">
            <v>548.98109587454019</v>
          </cell>
          <cell r="DS247">
            <v>522.15028360013821</v>
          </cell>
          <cell r="DT247">
            <v>587.93903109524945</v>
          </cell>
          <cell r="DU247">
            <v>522.15028360014367</v>
          </cell>
          <cell r="DV247">
            <v>587.93903109524763</v>
          </cell>
          <cell r="DW247">
            <v>587.93903109524945</v>
          </cell>
          <cell r="DX247">
            <v>522.15028360015003</v>
          </cell>
          <cell r="DY247">
            <v>587.93903109524854</v>
          </cell>
          <cell r="DZ247">
            <v>522.1502836001473</v>
          </cell>
          <cell r="EA247">
            <v>587.93903109524581</v>
          </cell>
          <cell r="EB247">
            <v>529.63579286535969</v>
          </cell>
          <cell r="EC247">
            <v>1670.201629791196</v>
          </cell>
          <cell r="ED247">
            <v>609.35179840976889</v>
          </cell>
          <cell r="EE247">
            <v>470.09328927214301</v>
          </cell>
          <cell r="EF247">
            <v>-11225.637811368144</v>
          </cell>
          <cell r="EG247">
            <v>-11292.742333813148</v>
          </cell>
          <cell r="EH247">
            <v>-11225.637811368146</v>
          </cell>
          <cell r="EI247">
            <v>-11225.637811368151</v>
          </cell>
          <cell r="EJ247">
            <v>-11292.742333813145</v>
          </cell>
          <cell r="EK247">
            <v>-11225.637811368139</v>
          </cell>
          <cell r="EL247">
            <v>-11292.742333813147</v>
          </cell>
          <cell r="EM247">
            <v>-11225.637811368148</v>
          </cell>
          <cell r="EN247">
            <v>-11285.891201862629</v>
          </cell>
          <cell r="EO247">
            <v>2395.7109021102478</v>
          </cell>
          <cell r="EP247">
            <v>1301.0224401140149</v>
          </cell>
          <cell r="EQ247">
            <v>1328.707979882056</v>
          </cell>
          <cell r="ER247">
            <v>1217.4534358698183</v>
          </cell>
          <cell r="ES247">
            <v>1149.0068229759163</v>
          </cell>
          <cell r="ET247">
            <v>1217.4534358698147</v>
          </cell>
          <cell r="EU247">
            <v>1217.4534358698147</v>
          </cell>
          <cell r="EV247">
            <v>1149.0068229759199</v>
          </cell>
          <cell r="EW247">
            <v>1217.4534358698256</v>
          </cell>
          <cell r="EX247">
            <v>1149.006822975909</v>
          </cell>
          <cell r="EY247">
            <v>1217.4534358698111</v>
          </cell>
          <cell r="EZ247">
            <v>1174.7027781516736</v>
          </cell>
          <cell r="FA247">
            <v>2634.7276518273429</v>
          </cell>
          <cell r="FB247">
            <v>1507.0337257177453</v>
          </cell>
          <cell r="FC247">
            <v>1363.4173263687117</v>
          </cell>
          <cell r="FD247">
            <v>1252.2338875206769</v>
          </cell>
          <cell r="FE247">
            <v>1181.7888129911116</v>
          </cell>
          <cell r="FF247">
            <v>1252.2338875206769</v>
          </cell>
          <cell r="FG247">
            <v>-2093.6921507714833</v>
          </cell>
          <cell r="FH247">
            <v>-2164.1372253010413</v>
          </cell>
          <cell r="FI247">
            <v>-2093.6921507714796</v>
          </cell>
          <cell r="FJ247">
            <v>-2164.1372253010486</v>
          </cell>
          <cell r="FK247">
            <v>-2093.6921507714869</v>
          </cell>
          <cell r="FL247">
            <v>-801.47627064433618</v>
          </cell>
          <cell r="FM247">
            <v>6187.923034266485</v>
          </cell>
          <cell r="FN247">
            <v>5787.1262437201913</v>
          </cell>
          <cell r="FO247">
            <v>5596.1078388161186</v>
          </cell>
          <cell r="FP247">
            <v>5528.1647785074492</v>
          </cell>
          <cell r="FQ247">
            <v>5412.5634218376326</v>
          </cell>
          <cell r="FR247">
            <v>5528.1647785074529</v>
          </cell>
          <cell r="FS247">
            <v>5461.2462577416154</v>
          </cell>
          <cell r="FT247">
            <v>5345.6449010717915</v>
          </cell>
          <cell r="FU247">
            <v>5461.2462577416172</v>
          </cell>
          <cell r="FV247">
            <v>5345.644901071777</v>
          </cell>
          <cell r="FW247">
            <v>5461.246257741619</v>
          </cell>
        </row>
        <row r="248">
          <cell r="B248" t="str">
            <v>Co 246</v>
          </cell>
          <cell r="C248">
            <v>30600.705506567829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-463.63025024317176</v>
          </cell>
          <cell r="BP248">
            <v>-434.91362120123813</v>
          </cell>
          <cell r="BQ248">
            <v>0</v>
          </cell>
          <cell r="BR248">
            <v>0</v>
          </cell>
          <cell r="BS248">
            <v>0</v>
          </cell>
          <cell r="BT248">
            <v>-8922.1115452028462</v>
          </cell>
          <cell r="BU248">
            <v>-8922.1115452028462</v>
          </cell>
          <cell r="BV248">
            <v>-8922.1115452028462</v>
          </cell>
          <cell r="BW248">
            <v>-8205.7412080314971</v>
          </cell>
          <cell r="BX248">
            <v>-8205.7412080314971</v>
          </cell>
          <cell r="BY248">
            <v>-8205.7412080314971</v>
          </cell>
          <cell r="BZ248">
            <v>-8205.7412080314971</v>
          </cell>
          <cell r="CA248">
            <v>-3205.7412080314971</v>
          </cell>
          <cell r="CB248">
            <v>716.37033717134909</v>
          </cell>
          <cell r="CC248">
            <v>716.37033717134909</v>
          </cell>
          <cell r="CD248">
            <v>716.37033717134909</v>
          </cell>
          <cell r="CE248">
            <v>716.37033717134909</v>
          </cell>
          <cell r="CF248">
            <v>-8205.7412080314971</v>
          </cell>
          <cell r="CG248">
            <v>-8205.7412080314971</v>
          </cell>
          <cell r="CH248">
            <v>-8205.7412080314971</v>
          </cell>
          <cell r="CI248">
            <v>-7106.3318299541424</v>
          </cell>
          <cell r="CJ248">
            <v>-7106.3318299541424</v>
          </cell>
          <cell r="CK248">
            <v>-7106.3318299541424</v>
          </cell>
          <cell r="CL248">
            <v>-7106.3318299541424</v>
          </cell>
          <cell r="CM248">
            <v>-1956.3318299541424</v>
          </cell>
          <cell r="CN248">
            <v>1815.7797152487037</v>
          </cell>
          <cell r="CO248">
            <v>1815.7797152487037</v>
          </cell>
          <cell r="CP248">
            <v>1815.7797152487037</v>
          </cell>
          <cell r="CQ248">
            <v>1815.7797152487037</v>
          </cell>
          <cell r="CR248">
            <v>-7248.4584665532311</v>
          </cell>
          <cell r="CS248">
            <v>-2148.4584665532311</v>
          </cell>
          <cell r="CT248">
            <v>-3950.3480835930241</v>
          </cell>
          <cell r="CU248">
            <v>-3152.6884031342925</v>
          </cell>
          <cell r="CV248">
            <v>-3152.6884031342925</v>
          </cell>
          <cell r="CW248">
            <v>-3152.6884031343216</v>
          </cell>
          <cell r="CX248">
            <v>-3152.688403134307</v>
          </cell>
          <cell r="CY248">
            <v>-251.20545292100724</v>
          </cell>
          <cell r="CZ248">
            <v>947.86537297259201</v>
          </cell>
          <cell r="DA248">
            <v>947.86537297260656</v>
          </cell>
          <cell r="DB248">
            <v>947.86537297259201</v>
          </cell>
          <cell r="DC248">
            <v>947.86537297260656</v>
          </cell>
          <cell r="DD248">
            <v>-3297.6575724653667</v>
          </cell>
          <cell r="DE248">
            <v>-3195.6575724653667</v>
          </cell>
          <cell r="DF248">
            <v>-3181.6953648061753</v>
          </cell>
          <cell r="DG248">
            <v>-2282.2061919493426</v>
          </cell>
          <cell r="DH248">
            <v>-2282.2061919493717</v>
          </cell>
          <cell r="DI248">
            <v>-2282.2061919493717</v>
          </cell>
          <cell r="DJ248">
            <v>-2282.2061919493717</v>
          </cell>
          <cell r="DK248">
            <v>706.32124677034153</v>
          </cell>
          <cell r="DL248">
            <v>1850.3586596796667</v>
          </cell>
          <cell r="DM248">
            <v>1850.3586596796813</v>
          </cell>
          <cell r="DN248">
            <v>1850.3586596796667</v>
          </cell>
          <cell r="DO248">
            <v>1850.3586596796813</v>
          </cell>
          <cell r="DP248">
            <v>-2430.074744667043</v>
          </cell>
          <cell r="DQ248">
            <v>-2326.0347446670421</v>
          </cell>
          <cell r="DR248">
            <v>-2310.2932928546797</v>
          </cell>
          <cell r="DS248">
            <v>-2195.2663988465647</v>
          </cell>
          <cell r="DT248">
            <v>-2195.2663988465938</v>
          </cell>
          <cell r="DU248">
            <v>-2195.2663988465792</v>
          </cell>
          <cell r="DV248">
            <v>-2195.2663988465792</v>
          </cell>
          <cell r="DW248">
            <v>5982.9168630347122</v>
          </cell>
          <cell r="DX248">
            <v>4480.9496552247001</v>
          </cell>
          <cell r="DY248">
            <v>4480.9496552247365</v>
          </cell>
          <cell r="DZ248">
            <v>4480.9496552247074</v>
          </cell>
          <cell r="EA248">
            <v>4480.9496552247219</v>
          </cell>
          <cell r="EB248">
            <v>166.40758279106376</v>
          </cell>
          <cell r="EC248">
            <v>272.52838279105345</v>
          </cell>
          <cell r="ED248">
            <v>290.1296636396728</v>
          </cell>
          <cell r="EE248">
            <v>55.186725765874144</v>
          </cell>
          <cell r="EF248">
            <v>55.186725765866868</v>
          </cell>
          <cell r="EG248">
            <v>55.186725765874144</v>
          </cell>
          <cell r="EH248">
            <v>55.186725765874144</v>
          </cell>
          <cell r="EI248">
            <v>3327.715485503606</v>
          </cell>
          <cell r="EJ248">
            <v>4304.9377510644481</v>
          </cell>
          <cell r="EK248">
            <v>4304.9377510644917</v>
          </cell>
          <cell r="EL248">
            <v>4304.9377510644554</v>
          </cell>
          <cell r="EM248">
            <v>4304.9377510644626</v>
          </cell>
          <cell r="EN248">
            <v>-42.850162817849196</v>
          </cell>
          <cell r="EO248">
            <v>65.393053182138829</v>
          </cell>
          <cell r="EP248">
            <v>84.937709647732845</v>
          </cell>
          <cell r="EQ248">
            <v>779.69418118170142</v>
          </cell>
          <cell r="ER248">
            <v>779.69418118169415</v>
          </cell>
          <cell r="ES248">
            <v>779.69418118169415</v>
          </cell>
          <cell r="ET248">
            <v>779.69418118169415</v>
          </cell>
          <cell r="EU248">
            <v>4149.3788037115737</v>
          </cell>
          <cell r="EV248">
            <v>5059.9705436529039</v>
          </cell>
          <cell r="EW248">
            <v>5059.9705436529621</v>
          </cell>
          <cell r="EX248">
            <v>10726.63721031959</v>
          </cell>
          <cell r="EY248">
            <v>10137.248321430699</v>
          </cell>
          <cell r="EZ248">
            <v>790.97433260408434</v>
          </cell>
          <cell r="FA248">
            <v>901.38241292406747</v>
          </cell>
          <cell r="FB248">
            <v>922.95705301898852</v>
          </cell>
          <cell r="FC248">
            <v>926.08638323768537</v>
          </cell>
          <cell r="FD248">
            <v>926.08638323769264</v>
          </cell>
          <cell r="FE248">
            <v>926.08638323767809</v>
          </cell>
          <cell r="FF248">
            <v>926.08638323769264</v>
          </cell>
          <cell r="FG248">
            <v>4395.821144443471</v>
          </cell>
          <cell r="FH248">
            <v>10184.34949912499</v>
          </cell>
          <cell r="FI248">
            <v>10184.349499125048</v>
          </cell>
          <cell r="FJ248">
            <v>10297.682832458348</v>
          </cell>
          <cell r="FK248">
            <v>10297.682832458333</v>
          </cell>
          <cell r="FL248">
            <v>771.09713768851361</v>
          </cell>
          <cell r="FM248">
            <v>883.71337961491372</v>
          </cell>
          <cell r="FN248">
            <v>907.4077757267296</v>
          </cell>
          <cell r="FO248">
            <v>952.91014795077353</v>
          </cell>
          <cell r="FP248">
            <v>952.91014795076626</v>
          </cell>
          <cell r="FQ248">
            <v>952.91014795075171</v>
          </cell>
          <cell r="FR248">
            <v>952.91014795078081</v>
          </cell>
          <cell r="FS248">
            <v>4525.6757439927314</v>
          </cell>
          <cell r="FT248">
            <v>10388.036489107501</v>
          </cell>
          <cell r="FU248">
            <v>10388.036489107559</v>
          </cell>
          <cell r="FV248">
            <v>10503.636489107521</v>
          </cell>
          <cell r="FW248">
            <v>10503.636489107492</v>
          </cell>
        </row>
        <row r="249">
          <cell r="B249" t="str">
            <v>Co 400</v>
          </cell>
          <cell r="C249">
            <v>-246635.9938980497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-5739.5862808382954</v>
          </cell>
          <cell r="BP249">
            <v>-5384.4083595952834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109859.61481429246</v>
          </cell>
          <cell r="CW249">
            <v>109859.61481429252</v>
          </cell>
          <cell r="CX249">
            <v>-51029.486367965699</v>
          </cell>
          <cell r="CY249">
            <v>-51029.486367965525</v>
          </cell>
          <cell r="CZ249">
            <v>-51029.486367965583</v>
          </cell>
          <cell r="DA249">
            <v>-51029.486367965466</v>
          </cell>
          <cell r="DB249">
            <v>-51029.486367965525</v>
          </cell>
          <cell r="DC249">
            <v>-51029.486367965583</v>
          </cell>
          <cell r="DD249">
            <v>-51029.486367965583</v>
          </cell>
          <cell r="DE249">
            <v>-51029.486367965466</v>
          </cell>
          <cell r="DF249">
            <v>-51029.486367965466</v>
          </cell>
          <cell r="DG249">
            <v>-51029.486367965583</v>
          </cell>
          <cell r="DH249">
            <v>-48865.627405012958</v>
          </cell>
          <cell r="DI249">
            <v>-48865.627405013074</v>
          </cell>
          <cell r="DJ249">
            <v>-52083.409428658313</v>
          </cell>
          <cell r="DK249">
            <v>-52083.409428658197</v>
          </cell>
          <cell r="DL249">
            <v>-52083.40942865808</v>
          </cell>
          <cell r="DM249">
            <v>-52083.409428658197</v>
          </cell>
          <cell r="DN249">
            <v>-52083.409428658197</v>
          </cell>
          <cell r="DO249">
            <v>-52083.409428658197</v>
          </cell>
          <cell r="DP249">
            <v>-52083.409428658197</v>
          </cell>
          <cell r="DQ249">
            <v>-52083.40942865808</v>
          </cell>
          <cell r="DR249">
            <v>-52083.409428658197</v>
          </cell>
          <cell r="DS249">
            <v>-52083.409428658197</v>
          </cell>
          <cell r="DT249">
            <v>40558.656237141811</v>
          </cell>
          <cell r="DU249">
            <v>40558.656237141928</v>
          </cell>
          <cell r="DV249">
            <v>37276.518573023612</v>
          </cell>
          <cell r="DW249">
            <v>37276.518573023612</v>
          </cell>
          <cell r="DX249">
            <v>37276.518573023728</v>
          </cell>
          <cell r="DY249">
            <v>37276.518573023845</v>
          </cell>
          <cell r="DZ249">
            <v>37276.518573023728</v>
          </cell>
          <cell r="EA249">
            <v>37276.518573023612</v>
          </cell>
          <cell r="EB249">
            <v>8254.1585900319042</v>
          </cell>
          <cell r="EC249">
            <v>8254.1585900320206</v>
          </cell>
          <cell r="ED249">
            <v>8254.1585900320206</v>
          </cell>
          <cell r="EE249">
            <v>8254.1585900320206</v>
          </cell>
          <cell r="EF249">
            <v>12312.106045559631</v>
          </cell>
          <cell r="EG249">
            <v>12312.106045559631</v>
          </cell>
          <cell r="EH249">
            <v>8964.3256281589856</v>
          </cell>
          <cell r="EI249">
            <v>8964.3256281593349</v>
          </cell>
          <cell r="EJ249">
            <v>8964.3256281592185</v>
          </cell>
          <cell r="EK249">
            <v>8964.3256281589856</v>
          </cell>
          <cell r="EL249">
            <v>8964.3256281592185</v>
          </cell>
          <cell r="EM249">
            <v>8964.3256281589856</v>
          </cell>
          <cell r="EN249">
            <v>8398.6932433140464</v>
          </cell>
          <cell r="EO249">
            <v>8398.6932433140464</v>
          </cell>
          <cell r="EP249">
            <v>8398.6932433138136</v>
          </cell>
          <cell r="EQ249">
            <v>8398.6932433141628</v>
          </cell>
          <cell r="ER249">
            <v>29203.405414618785</v>
          </cell>
          <cell r="ES249">
            <v>29203.405414619017</v>
          </cell>
          <cell r="ET249">
            <v>25788.669388870359</v>
          </cell>
          <cell r="EU249">
            <v>25788.669388870709</v>
          </cell>
          <cell r="EV249">
            <v>25788.669388870476</v>
          </cell>
          <cell r="EW249">
            <v>25788.669388870243</v>
          </cell>
          <cell r="EX249">
            <v>25788.669388870359</v>
          </cell>
          <cell r="EY249">
            <v>25788.669388870359</v>
          </cell>
          <cell r="EZ249">
            <v>25212.168800772866</v>
          </cell>
          <cell r="FA249">
            <v>25212.168800772866</v>
          </cell>
          <cell r="FB249">
            <v>25212.16880077275</v>
          </cell>
          <cell r="FC249">
            <v>10397.353985958034</v>
          </cell>
          <cell r="FD249">
            <v>15117.067673688871</v>
          </cell>
          <cell r="FE249">
            <v>-1716.9122340395115</v>
          </cell>
          <cell r="FF249">
            <v>-5199.9429803033127</v>
          </cell>
          <cell r="FG249">
            <v>-5199.942980302847</v>
          </cell>
          <cell r="FH249">
            <v>-5199.9429803030798</v>
          </cell>
          <cell r="FI249">
            <v>-5199.9429803030798</v>
          </cell>
          <cell r="FJ249">
            <v>-5199.9429803029634</v>
          </cell>
          <cell r="FK249">
            <v>-5199.9429803030798</v>
          </cell>
          <cell r="FL249">
            <v>-5787.5158023847034</v>
          </cell>
          <cell r="FM249">
            <v>-5787.5158023847034</v>
          </cell>
          <cell r="FN249">
            <v>-5787.5158023849363</v>
          </cell>
          <cell r="FO249">
            <v>-6231.9602468290832</v>
          </cell>
          <cell r="FP249">
            <v>-1413.9777941538487</v>
          </cell>
          <cell r="FQ249">
            <v>-1602.5092441597953</v>
          </cell>
          <cell r="FR249">
            <v>-5155.2006053491496</v>
          </cell>
          <cell r="FS249">
            <v>-5155.2006053484511</v>
          </cell>
          <cell r="FT249">
            <v>-5155.2006053486839</v>
          </cell>
          <cell r="FU249">
            <v>-5155.2006053488003</v>
          </cell>
          <cell r="FV249">
            <v>-5155.2006053485675</v>
          </cell>
          <cell r="FW249">
            <v>-5155.2006053486839</v>
          </cell>
        </row>
        <row r="250">
          <cell r="B250" t="str">
            <v>Co 401</v>
          </cell>
          <cell r="C250">
            <v>-987000.04951313324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-1886.8802723494591</v>
          </cell>
          <cell r="BP250">
            <v>-1770.2343487956387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-189520</v>
          </cell>
          <cell r="CB250">
            <v>-1701.5467689752695</v>
          </cell>
          <cell r="CC250">
            <v>-1701.5467689752695</v>
          </cell>
          <cell r="CD250">
            <v>-1701.5467689752695</v>
          </cell>
          <cell r="CE250">
            <v>-1701.5467689752695</v>
          </cell>
          <cell r="CF250">
            <v>-1701.5467689752695</v>
          </cell>
          <cell r="CG250">
            <v>-1701.5467689752695</v>
          </cell>
          <cell r="CH250">
            <v>-1701.5467689752695</v>
          </cell>
          <cell r="CI250">
            <v>-1701.5467689752695</v>
          </cell>
          <cell r="CJ250">
            <v>-1701.5467689752695</v>
          </cell>
          <cell r="CK250">
            <v>-1701.5467689752695</v>
          </cell>
          <cell r="CL250">
            <v>-1701.5467689752695</v>
          </cell>
          <cell r="CM250">
            <v>-196907.1467689753</v>
          </cell>
          <cell r="CN250">
            <v>-1701.5467689752695</v>
          </cell>
          <cell r="CO250">
            <v>-1701.5467689752695</v>
          </cell>
          <cell r="CP250">
            <v>-1701.5467689752695</v>
          </cell>
          <cell r="CQ250">
            <v>-1701.5467689752695</v>
          </cell>
          <cell r="CR250">
            <v>-1735.5777043547714</v>
          </cell>
          <cell r="CS250">
            <v>-1735.5777043547714</v>
          </cell>
          <cell r="CT250">
            <v>-1735.5777043547714</v>
          </cell>
          <cell r="CU250">
            <v>-1735.5777043547714</v>
          </cell>
          <cell r="CV250">
            <v>-1735.5777043547714</v>
          </cell>
          <cell r="CW250">
            <v>-1735.5777043547714</v>
          </cell>
          <cell r="CX250">
            <v>-1735.5777043547714</v>
          </cell>
          <cell r="CY250">
            <v>-202797.34570435475</v>
          </cell>
          <cell r="CZ250">
            <v>-1735.5777043547714</v>
          </cell>
          <cell r="DA250">
            <v>-1735.5777043547714</v>
          </cell>
          <cell r="DB250">
            <v>-1735.5777043547714</v>
          </cell>
          <cell r="DC250">
            <v>-1735.5777043547714</v>
          </cell>
          <cell r="DD250">
            <v>-1770.2892584418296</v>
          </cell>
          <cell r="DE250">
            <v>-1770.2892584418296</v>
          </cell>
          <cell r="DF250">
            <v>-3717.2286188583239</v>
          </cell>
          <cell r="DG250">
            <v>-3717.228618858353</v>
          </cell>
          <cell r="DH250">
            <v>-3717.2286188583239</v>
          </cell>
          <cell r="DI250">
            <v>-3717.228618858353</v>
          </cell>
          <cell r="DJ250">
            <v>-3717.228618858353</v>
          </cell>
          <cell r="DK250">
            <v>-210810.84965885838</v>
          </cell>
          <cell r="DL250">
            <v>-3717.228618858353</v>
          </cell>
          <cell r="DM250">
            <v>-3717.2286188584694</v>
          </cell>
          <cell r="DN250">
            <v>-3717.2286188583239</v>
          </cell>
          <cell r="DO250">
            <v>-3717.2286188584985</v>
          </cell>
          <cell r="DP250">
            <v>-3752.634404027136</v>
          </cell>
          <cell r="DQ250">
            <v>-3752.6344040272234</v>
          </cell>
          <cell r="DR250">
            <v>-3824.9065245688835</v>
          </cell>
          <cell r="DS250">
            <v>-3824.9065245688253</v>
          </cell>
          <cell r="DT250">
            <v>-3824.9065245689126</v>
          </cell>
          <cell r="DU250">
            <v>-3824.9065245688544</v>
          </cell>
          <cell r="DV250">
            <v>-3824.9065245688544</v>
          </cell>
          <cell r="DW250">
            <v>-217131.33619576882</v>
          </cell>
          <cell r="DX250">
            <v>-3824.9065245688544</v>
          </cell>
          <cell r="DY250">
            <v>-3824.9065245689417</v>
          </cell>
          <cell r="DZ250">
            <v>-3824.9065245688253</v>
          </cell>
          <cell r="EA250">
            <v>-3824.9065245689708</v>
          </cell>
          <cell r="EB250">
            <v>-3861.0204254410055</v>
          </cell>
          <cell r="EC250">
            <v>-3861.0204254411219</v>
          </cell>
          <cell r="ED250">
            <v>26787.618179278536</v>
          </cell>
          <cell r="EE250">
            <v>26787.618179278623</v>
          </cell>
          <cell r="EF250">
            <v>26787.618179278623</v>
          </cell>
          <cell r="EG250">
            <v>26787.618179278623</v>
          </cell>
          <cell r="EH250">
            <v>26787.618179278594</v>
          </cell>
          <cell r="EI250">
            <v>-192918.00438205746</v>
          </cell>
          <cell r="EJ250">
            <v>13454.284845945222</v>
          </cell>
          <cell r="EK250">
            <v>13454.284845945222</v>
          </cell>
          <cell r="EL250">
            <v>13454.28484594528</v>
          </cell>
          <cell r="EM250">
            <v>13454.284845945105</v>
          </cell>
          <cell r="EN250">
            <v>13417.448667055665</v>
          </cell>
          <cell r="EO250">
            <v>13417.448667055578</v>
          </cell>
          <cell r="EP250">
            <v>13954.673876197485</v>
          </cell>
          <cell r="EQ250">
            <v>13954.673876197543</v>
          </cell>
          <cell r="ER250">
            <v>13954.673876197543</v>
          </cell>
          <cell r="ES250">
            <v>13954.673876197543</v>
          </cell>
          <cell r="ET250">
            <v>13954.673876197543</v>
          </cell>
          <cell r="EU250">
            <v>-212342.1173619786</v>
          </cell>
          <cell r="EV250">
            <v>13554.673876197485</v>
          </cell>
          <cell r="EW250">
            <v>13554.673876197485</v>
          </cell>
          <cell r="EX250">
            <v>13554.673876197485</v>
          </cell>
          <cell r="EY250">
            <v>13554.673876197368</v>
          </cell>
          <cell r="EZ250">
            <v>13517.100973730034</v>
          </cell>
          <cell r="FA250">
            <v>13517.100973729917</v>
          </cell>
          <cell r="FB250">
            <v>30730.676453721419</v>
          </cell>
          <cell r="FC250">
            <v>30730.676453721477</v>
          </cell>
          <cell r="FD250">
            <v>30730.676453721477</v>
          </cell>
          <cell r="FE250">
            <v>30730.676453721477</v>
          </cell>
          <cell r="FF250">
            <v>30730.676453721477</v>
          </cell>
          <cell r="FG250">
            <v>-202355.01852159985</v>
          </cell>
          <cell r="FH250">
            <v>30318.676453721419</v>
          </cell>
          <cell r="FI250">
            <v>30318.676453721477</v>
          </cell>
          <cell r="FJ250">
            <v>30318.676453721419</v>
          </cell>
          <cell r="FK250">
            <v>30318.676453721302</v>
          </cell>
          <cell r="FL250">
            <v>30280.352093204681</v>
          </cell>
          <cell r="FM250">
            <v>30280.352093204565</v>
          </cell>
          <cell r="FN250">
            <v>31337.10635579587</v>
          </cell>
          <cell r="FO250">
            <v>31337.106355795928</v>
          </cell>
          <cell r="FP250">
            <v>31337.106355795928</v>
          </cell>
          <cell r="FQ250">
            <v>31337.106355795928</v>
          </cell>
          <cell r="FR250">
            <v>31337.106355795928</v>
          </cell>
          <cell r="FS250">
            <v>-208741.15946878516</v>
          </cell>
          <cell r="FT250">
            <v>30912.746355795854</v>
          </cell>
          <cell r="FU250">
            <v>30912.746355795942</v>
          </cell>
          <cell r="FV250">
            <v>30912.746355795796</v>
          </cell>
          <cell r="FW250">
            <v>30912.746355795709</v>
          </cell>
        </row>
        <row r="251">
          <cell r="B251" t="str">
            <v>Co 248</v>
          </cell>
          <cell r="C251">
            <v>-119423.49062943214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-671.17592183216766</v>
          </cell>
          <cell r="BP251">
            <v>-629.6315585779812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-652.83589703634789</v>
          </cell>
          <cell r="CG251">
            <v>-589.65822958121134</v>
          </cell>
          <cell r="CH251">
            <v>-652.83589703634789</v>
          </cell>
          <cell r="CI251">
            <v>-631.77667455130722</v>
          </cell>
          <cell r="CJ251">
            <v>-652.83589703633334</v>
          </cell>
          <cell r="CK251">
            <v>-3978.7795571469906</v>
          </cell>
          <cell r="CL251">
            <v>-3999.8387796320312</v>
          </cell>
          <cell r="CM251">
            <v>-3999.8387796320312</v>
          </cell>
          <cell r="CN251">
            <v>-3978.7795571469906</v>
          </cell>
          <cell r="CO251">
            <v>-3999.8387796320312</v>
          </cell>
          <cell r="CP251">
            <v>-3978.7795571469906</v>
          </cell>
          <cell r="CQ251">
            <v>-3999.8387796320312</v>
          </cell>
          <cell r="CR251">
            <v>-4054.8355552246649</v>
          </cell>
          <cell r="CS251">
            <v>-3990.3943344204163</v>
          </cell>
          <cell r="CT251">
            <v>-4054.8355552246649</v>
          </cell>
          <cell r="CU251">
            <v>-3235.2239173219568</v>
          </cell>
          <cell r="CV251">
            <v>-3256.704324256687</v>
          </cell>
          <cell r="CW251">
            <v>-3272.7239173219496</v>
          </cell>
          <cell r="CX251">
            <v>-3294.2043242566797</v>
          </cell>
          <cell r="CY251">
            <v>-3294.2043242567015</v>
          </cell>
          <cell r="CZ251">
            <v>-3272.7239173219568</v>
          </cell>
          <cell r="DA251">
            <v>-3294.204324256687</v>
          </cell>
          <cell r="DB251">
            <v>-3272.7239173219568</v>
          </cell>
          <cell r="DC251">
            <v>-3294.2043242566942</v>
          </cell>
          <cell r="DD251">
            <v>-3350.3010353611899</v>
          </cell>
          <cell r="DE251">
            <v>-3284.5709901408409</v>
          </cell>
          <cell r="DF251">
            <v>-3350.3010353611753</v>
          </cell>
          <cell r="DG251">
            <v>-3712.8783757194324</v>
          </cell>
          <cell r="DH251">
            <v>-10109.788390792863</v>
          </cell>
          <cell r="DI251">
            <v>-2453.0921059131942</v>
          </cell>
          <cell r="DJ251">
            <v>-2475.0021209866172</v>
          </cell>
          <cell r="DK251">
            <v>-2475.0021209866536</v>
          </cell>
          <cell r="DL251">
            <v>-2453.0921059132088</v>
          </cell>
          <cell r="DM251">
            <v>-2475.0021209866391</v>
          </cell>
          <cell r="DN251">
            <v>2646.9078940867912</v>
          </cell>
          <cell r="DO251">
            <v>-94.530668547507958</v>
          </cell>
          <cell r="DP251">
            <v>-2432.2207663132285</v>
          </cell>
          <cell r="DQ251">
            <v>-2365.1761201884801</v>
          </cell>
          <cell r="DR251">
            <v>-2432.220766313214</v>
          </cell>
          <cell r="DS251">
            <v>-1547.6766682389862</v>
          </cell>
          <cell r="DT251">
            <v>-1697.5248836138926</v>
          </cell>
          <cell r="DU251">
            <v>2527.9019738238349</v>
          </cell>
          <cell r="DV251">
            <v>2505.5537584489284</v>
          </cell>
          <cell r="DW251">
            <v>615.04518779453792</v>
          </cell>
          <cell r="DX251">
            <v>637.39340316944435</v>
          </cell>
          <cell r="DY251">
            <v>615.04518779455248</v>
          </cell>
          <cell r="DZ251">
            <v>739.39340316944435</v>
          </cell>
          <cell r="EA251">
            <v>717.0451877945452</v>
          </cell>
          <cell r="EB251">
            <v>-1690.2034264508911</v>
          </cell>
          <cell r="EC251">
            <v>-1621.8178874036457</v>
          </cell>
          <cell r="ED251">
            <v>-1690.2034264508693</v>
          </cell>
          <cell r="EE251">
            <v>-2086.7132905714097</v>
          </cell>
          <cell r="EF251">
            <v>-8614.5584702538035</v>
          </cell>
          <cell r="EG251">
            <v>2399.3282459728507</v>
          </cell>
          <cell r="EH251">
            <v>2376.5330662904526</v>
          </cell>
          <cell r="EI251">
            <v>429.30923851642729</v>
          </cell>
          <cell r="EJ251">
            <v>452.10441819884727</v>
          </cell>
          <cell r="EK251">
            <v>429.30923851644184</v>
          </cell>
          <cell r="EL251">
            <v>556.14441819882632</v>
          </cell>
          <cell r="EM251">
            <v>533.34923851645726</v>
          </cell>
          <cell r="EN251">
            <v>-1945.5332039740169</v>
          </cell>
          <cell r="EO251">
            <v>-1875.7799541458517</v>
          </cell>
          <cell r="EP251">
            <v>-1945.5332039740024</v>
          </cell>
          <cell r="EQ251">
            <v>-1002.0538871507597</v>
          </cell>
          <cell r="ER251">
            <v>-1285.4559704267886</v>
          </cell>
          <cell r="ES251">
            <v>3326.9642499425245</v>
          </cell>
          <cell r="ET251">
            <v>3303.7131666664718</v>
          </cell>
          <cell r="EU251">
            <v>1298.0726240592267</v>
          </cell>
          <cell r="EV251">
            <v>1321.3237073353084</v>
          </cell>
          <cell r="EW251">
            <v>1298.0726240592558</v>
          </cell>
          <cell r="EX251">
            <v>1427.4445073352908</v>
          </cell>
          <cell r="EY251">
            <v>1404.1934240592818</v>
          </cell>
          <cell r="EZ251">
            <v>-1148.4601889199403</v>
          </cell>
          <cell r="FA251">
            <v>-1077.3118740952195</v>
          </cell>
          <cell r="FB251">
            <v>-1148.460188919933</v>
          </cell>
          <cell r="FC251">
            <v>-152.53141983665409</v>
          </cell>
          <cell r="FD251">
            <v>-6816.601544778212</v>
          </cell>
          <cell r="FE251">
            <v>418.63834801100893</v>
          </cell>
          <cell r="FF251">
            <v>394.9222430694208</v>
          </cell>
          <cell r="FG251">
            <v>394.9222430693917</v>
          </cell>
          <cell r="FH251">
            <v>418.63834801099438</v>
          </cell>
          <cell r="FI251">
            <v>394.9222430694208</v>
          </cell>
          <cell r="FJ251">
            <v>526.8815640109824</v>
          </cell>
          <cell r="FK251">
            <v>503.16545906945248</v>
          </cell>
          <cell r="FL251">
            <v>-428.87926344497828</v>
          </cell>
          <cell r="FM251">
            <v>-356.30798232375673</v>
          </cell>
          <cell r="FN251">
            <v>-428.87926344496373</v>
          </cell>
          <cell r="FO251">
            <v>-349.70932416214055</v>
          </cell>
          <cell r="FP251">
            <v>-772.06085160252405</v>
          </cell>
          <cell r="FQ251">
            <v>427.01111497121747</v>
          </cell>
          <cell r="FR251">
            <v>402.82068793079816</v>
          </cell>
          <cell r="FS251">
            <v>402.82068793078361</v>
          </cell>
          <cell r="FT251">
            <v>427.01111497120291</v>
          </cell>
          <cell r="FU251">
            <v>402.82068793081271</v>
          </cell>
          <cell r="FV251">
            <v>537.41919529119332</v>
          </cell>
          <cell r="FW251">
            <v>513.22876825081767</v>
          </cell>
        </row>
        <row r="252">
          <cell r="B252" t="str">
            <v>Co 249</v>
          </cell>
          <cell r="C252">
            <v>218544.00922291551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-700.18768237686891</v>
          </cell>
          <cell r="BP252">
            <v>-656.81365990306222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232.59317748094327</v>
          </cell>
          <cell r="CJ252">
            <v>232.59317748094327</v>
          </cell>
          <cell r="CK252">
            <v>232.59317748094327</v>
          </cell>
          <cell r="CL252">
            <v>232.59317748094327</v>
          </cell>
          <cell r="CM252">
            <v>232.59317748094327</v>
          </cell>
          <cell r="CN252">
            <v>232.59317748094327</v>
          </cell>
          <cell r="CO252">
            <v>232.59317748094327</v>
          </cell>
          <cell r="CP252">
            <v>232.59317748094327</v>
          </cell>
          <cell r="CQ252">
            <v>232.59317748094327</v>
          </cell>
          <cell r="CR252">
            <v>246.56513578348677</v>
          </cell>
          <cell r="CS252">
            <v>246.56513578348677</v>
          </cell>
          <cell r="CT252">
            <v>246.56513578348677</v>
          </cell>
          <cell r="CU252">
            <v>1710.3793671330932</v>
          </cell>
          <cell r="CV252">
            <v>1710.3793671330932</v>
          </cell>
          <cell r="CW252">
            <v>1710.3793671330786</v>
          </cell>
          <cell r="CX252">
            <v>1710.3793671330786</v>
          </cell>
          <cell r="CY252">
            <v>1710.3793671330786</v>
          </cell>
          <cell r="CZ252">
            <v>1710.3793671330786</v>
          </cell>
          <cell r="DA252">
            <v>1710.3793671330786</v>
          </cell>
          <cell r="DB252">
            <v>1710.3793671330786</v>
          </cell>
          <cell r="DC252">
            <v>-1500.5618686029484</v>
          </cell>
          <cell r="DD252">
            <v>-3428.8556299423508</v>
          </cell>
          <cell r="DE252">
            <v>-3428.8556299423653</v>
          </cell>
          <cell r="DF252">
            <v>1571.1443700576347</v>
          </cell>
          <cell r="DG252">
            <v>2625.1523997754121</v>
          </cell>
          <cell r="DH252">
            <v>2625.1523997754121</v>
          </cell>
          <cell r="DI252">
            <v>-2374.8476002246025</v>
          </cell>
          <cell r="DJ252">
            <v>-2374.8476002246171</v>
          </cell>
          <cell r="DK252">
            <v>536.57974668096722</v>
          </cell>
          <cell r="DL252">
            <v>-374.02608665236039</v>
          </cell>
          <cell r="DM252">
            <v>-374.02608665237494</v>
          </cell>
          <cell r="DN252">
            <v>-374.02608665237494</v>
          </cell>
          <cell r="DO252">
            <v>-477.09581454323779</v>
          </cell>
          <cell r="DP252">
            <v>-2463.3809026975068</v>
          </cell>
          <cell r="DQ252">
            <v>-2463.3809026975359</v>
          </cell>
          <cell r="DR252">
            <v>2686.6190973024641</v>
          </cell>
          <cell r="DS252">
            <v>2212.8874793956493</v>
          </cell>
          <cell r="DT252">
            <v>2212.8874793956638</v>
          </cell>
          <cell r="DU252">
            <v>-2937.1125206043653</v>
          </cell>
          <cell r="DV252">
            <v>-2937.1125206043798</v>
          </cell>
          <cell r="DW252">
            <v>61.657646708379616</v>
          </cell>
          <cell r="DX252">
            <v>-876.26636162494106</v>
          </cell>
          <cell r="DY252">
            <v>-1126.8680277298699</v>
          </cell>
          <cell r="DZ252">
            <v>-1126.8680277298627</v>
          </cell>
          <cell r="EA252">
            <v>-1231.9991501785407</v>
          </cell>
          <cell r="EB252">
            <v>-3278.0181552316208</v>
          </cell>
          <cell r="EC252">
            <v>-3278.0181552316499</v>
          </cell>
          <cell r="ED252">
            <v>2026.4818447683501</v>
          </cell>
          <cell r="EE252">
            <v>3771.9609637301182</v>
          </cell>
          <cell r="EF252">
            <v>8871.9609637301328</v>
          </cell>
          <cell r="EG252">
            <v>191.13186302105896</v>
          </cell>
          <cell r="EH252">
            <v>191.13186302103713</v>
          </cell>
          <cell r="EI252">
            <v>3279.8651353532041</v>
          </cell>
          <cell r="EJ252">
            <v>2313.8034067698609</v>
          </cell>
          <cell r="EK252">
            <v>2246.2913734477333</v>
          </cell>
          <cell r="EL252">
            <v>2246.2913734477479</v>
          </cell>
          <cell r="EM252">
            <v>2139.0576285500865</v>
          </cell>
          <cell r="EN252">
            <v>31.509781806147657</v>
          </cell>
          <cell r="EO252">
            <v>31.509781806133105</v>
          </cell>
          <cell r="EP252">
            <v>5495.1447818061133</v>
          </cell>
          <cell r="EQ252">
            <v>6779.518159223313</v>
          </cell>
          <cell r="ER252">
            <v>6881.5181592233421</v>
          </cell>
          <cell r="ES252">
            <v>1355.912132764679</v>
          </cell>
          <cell r="ET252">
            <v>1355.9121327646862</v>
          </cell>
          <cell r="EU252">
            <v>4537.3074032667937</v>
          </cell>
          <cell r="EV252">
            <v>-2832.7361771740543</v>
          </cell>
          <cell r="EW252">
            <v>3346.5265488373698</v>
          </cell>
          <cell r="EX252">
            <v>3346.5265488373843</v>
          </cell>
          <cell r="EY252">
            <v>3237.1481290418014</v>
          </cell>
          <cell r="EZ252">
            <v>1066.2226099254913</v>
          </cell>
          <cell r="FA252">
            <v>1066.2226099254476</v>
          </cell>
          <cell r="FB252">
            <v>6693.7666599254226</v>
          </cell>
          <cell r="FC252">
            <v>8045.2760018239351</v>
          </cell>
          <cell r="FD252">
            <v>8149.3160018239359</v>
          </cell>
          <cell r="FE252">
            <v>2458.7281715027639</v>
          </cell>
          <cell r="FF252">
            <v>2458.7281715027639</v>
          </cell>
          <cell r="FG252">
            <v>11402.23196678661</v>
          </cell>
          <cell r="FH252">
            <v>7408.505949280574</v>
          </cell>
          <cell r="FI252">
            <v>7521.9226798122254</v>
          </cell>
          <cell r="FJ252">
            <v>7521.9226798122399</v>
          </cell>
          <cell r="FK252">
            <v>7410.3566916207201</v>
          </cell>
          <cell r="FL252">
            <v>7426.091385984575</v>
          </cell>
          <cell r="FM252">
            <v>7426.0913859845459</v>
          </cell>
          <cell r="FN252">
            <v>8256.2950908178609</v>
          </cell>
          <cell r="FO252">
            <v>8375.4840456937382</v>
          </cell>
          <cell r="FP252">
            <v>8481.6048456937642</v>
          </cell>
          <cell r="FQ252">
            <v>7569.5864849328354</v>
          </cell>
          <cell r="FR252">
            <v>7569.5864849328209</v>
          </cell>
          <cell r="FS252">
            <v>7682.919818266193</v>
          </cell>
          <cell r="FT252">
            <v>7552.8698182661901</v>
          </cell>
          <cell r="FU252">
            <v>7668.440695908459</v>
          </cell>
          <cell r="FV252">
            <v>7668.4406959084881</v>
          </cell>
          <cell r="FW252">
            <v>7554.6433879531251</v>
          </cell>
        </row>
        <row r="253">
          <cell r="B253" t="str">
            <v>Co 402</v>
          </cell>
          <cell r="C253">
            <v>-229977.83210898677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-48.259947829163139</v>
          </cell>
          <cell r="BP253">
            <v>-45.216380088829283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-1632.4365200231259</v>
          </cell>
          <cell r="CL253">
            <v>-1632.4365200231241</v>
          </cell>
          <cell r="CM253">
            <v>-1632.4365200231241</v>
          </cell>
          <cell r="CN253">
            <v>-1632.4365200231223</v>
          </cell>
          <cell r="CO253">
            <v>-1632.4365200231241</v>
          </cell>
          <cell r="CP253">
            <v>-1632.4365200231241</v>
          </cell>
          <cell r="CQ253">
            <v>-1632.4365200231259</v>
          </cell>
          <cell r="CR253">
            <v>-1631.7519170902524</v>
          </cell>
          <cell r="CS253">
            <v>-1631.7519170902506</v>
          </cell>
          <cell r="CT253">
            <v>-1631.7519170902524</v>
          </cell>
          <cell r="CU253">
            <v>-1631.7519170902524</v>
          </cell>
          <cell r="CV253">
            <v>-1631.7519170902542</v>
          </cell>
          <cell r="CW253">
            <v>-1681.7519170902506</v>
          </cell>
          <cell r="CX253">
            <v>-1681.7519170902506</v>
          </cell>
          <cell r="CY253">
            <v>-1681.7519170902578</v>
          </cell>
          <cell r="CZ253">
            <v>-1681.7519170902533</v>
          </cell>
          <cell r="DA253">
            <v>-1681.751917090256</v>
          </cell>
          <cell r="DB253">
            <v>-1681.7519170902533</v>
          </cell>
          <cell r="DC253">
            <v>-1681.7519170902578</v>
          </cell>
          <cell r="DD253">
            <v>-1681.0536220987215</v>
          </cell>
          <cell r="DE253">
            <v>-1681.0536220987233</v>
          </cell>
          <cell r="DF253">
            <v>-1681.0536220987251</v>
          </cell>
          <cell r="DG253">
            <v>-1681.0536220987233</v>
          </cell>
          <cell r="DH253">
            <v>-1681.0536220987233</v>
          </cell>
          <cell r="DI253">
            <v>6600.7797112346088</v>
          </cell>
          <cell r="DJ253">
            <v>6600.7797112346125</v>
          </cell>
          <cell r="DK253">
            <v>6600.779711234607</v>
          </cell>
          <cell r="DL253">
            <v>6600.779711234607</v>
          </cell>
          <cell r="DM253">
            <v>6600.7797112346052</v>
          </cell>
          <cell r="DN253">
            <v>6600.779711234607</v>
          </cell>
          <cell r="DO253">
            <v>-515.69528877428093</v>
          </cell>
          <cell r="DP253">
            <v>-514.98302788291585</v>
          </cell>
          <cell r="DQ253">
            <v>-514.98302788291221</v>
          </cell>
          <cell r="DR253">
            <v>-514.98302788291403</v>
          </cell>
          <cell r="DS253">
            <v>-514.98302788291585</v>
          </cell>
          <cell r="DT253">
            <v>-514.98302788291949</v>
          </cell>
          <cell r="DU253">
            <v>-318.02802788291228</v>
          </cell>
          <cell r="DV253">
            <v>-318.02802788291592</v>
          </cell>
          <cell r="DW253">
            <v>-318.0280278829232</v>
          </cell>
          <cell r="DX253">
            <v>-318.02802788291774</v>
          </cell>
          <cell r="DY253">
            <v>-318.02802788291774</v>
          </cell>
          <cell r="DZ253">
            <v>-318.02802788291865</v>
          </cell>
          <cell r="EA253">
            <v>-460.35752788309946</v>
          </cell>
          <cell r="EB253">
            <v>-459.63102177390647</v>
          </cell>
          <cell r="EC253">
            <v>-459.63102177390647</v>
          </cell>
          <cell r="ED253">
            <v>-459.63102177390283</v>
          </cell>
          <cell r="EE253">
            <v>-459.63102177390647</v>
          </cell>
          <cell r="EF253">
            <v>-459.63102177390647</v>
          </cell>
          <cell r="EG253">
            <v>-256.76737177390169</v>
          </cell>
          <cell r="EH253">
            <v>-256.76737177390532</v>
          </cell>
          <cell r="EI253">
            <v>-256.7673717739126</v>
          </cell>
          <cell r="EJ253">
            <v>-256.76737177390714</v>
          </cell>
          <cell r="EK253">
            <v>-256.76737177390896</v>
          </cell>
          <cell r="EL253">
            <v>-256.76737177390987</v>
          </cell>
          <cell r="EM253">
            <v>-401.94346177409534</v>
          </cell>
          <cell r="EN253">
            <v>-401.20242554271863</v>
          </cell>
          <cell r="EO253">
            <v>-401.20242554271681</v>
          </cell>
          <cell r="EP253">
            <v>-401.20242554271681</v>
          </cell>
          <cell r="EQ253">
            <v>-401.20242554271863</v>
          </cell>
          <cell r="ER253">
            <v>-401.20242554271863</v>
          </cell>
          <cell r="ES253">
            <v>-6858.9195327093839</v>
          </cell>
          <cell r="ET253">
            <v>-6858.9195327093803</v>
          </cell>
          <cell r="EU253">
            <v>-6858.9195327093876</v>
          </cell>
          <cell r="EV253">
            <v>-6858.9195327093894</v>
          </cell>
          <cell r="EW253">
            <v>-6858.9195327093876</v>
          </cell>
          <cell r="EX253">
            <v>-6858.9195327093894</v>
          </cell>
          <cell r="EY253">
            <v>-7006.9991445095748</v>
          </cell>
          <cell r="EZ253">
            <v>-7006.2432875535706</v>
          </cell>
          <cell r="FA253">
            <v>-7006.2432875535724</v>
          </cell>
          <cell r="FB253">
            <v>-7006.2432875535687</v>
          </cell>
          <cell r="FC253">
            <v>-7006.243287553576</v>
          </cell>
          <cell r="FD253">
            <v>-7006.2432875535733</v>
          </cell>
          <cell r="FE253">
            <v>-6991.0252412685713</v>
          </cell>
          <cell r="FF253">
            <v>-6991.0252412685695</v>
          </cell>
          <cell r="FG253">
            <v>-6991.0252412685804</v>
          </cell>
          <cell r="FH253">
            <v>-6991.0252412685768</v>
          </cell>
          <cell r="FI253">
            <v>-6991.0252412685732</v>
          </cell>
          <cell r="FJ253">
            <v>-6991.0252412685759</v>
          </cell>
          <cell r="FK253">
            <v>-7142.0664453047648</v>
          </cell>
          <cell r="FL253">
            <v>-7141.2954712096434</v>
          </cell>
          <cell r="FM253">
            <v>-7141.2954712096453</v>
          </cell>
          <cell r="FN253">
            <v>-7141.2954712096434</v>
          </cell>
          <cell r="FO253">
            <v>-7141.2954712096489</v>
          </cell>
          <cell r="FP253">
            <v>-7141.2954712096453</v>
          </cell>
          <cell r="FQ253">
            <v>-7125.6208835360922</v>
          </cell>
          <cell r="FR253">
            <v>-7125.6208835360903</v>
          </cell>
          <cell r="FS253">
            <v>-7125.6208835360958</v>
          </cell>
          <cell r="FT253">
            <v>-7125.6208835360976</v>
          </cell>
          <cell r="FU253">
            <v>-7125.6208835360976</v>
          </cell>
          <cell r="FV253">
            <v>-7125.6208835360976</v>
          </cell>
          <cell r="FW253">
            <v>-7279.6829116530134</v>
          </cell>
        </row>
        <row r="254">
          <cell r="B254" t="str">
            <v>Co 403</v>
          </cell>
          <cell r="C254">
            <v>-1100892.132027572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-301.83389335927495</v>
          </cell>
          <cell r="BP254">
            <v>-283.32113304214727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22695.24930423632</v>
          </cell>
          <cell r="CY254">
            <v>22695.24930423632</v>
          </cell>
          <cell r="CZ254">
            <v>-17447.284650459391</v>
          </cell>
          <cell r="DA254">
            <v>-17447.284650459391</v>
          </cell>
          <cell r="DB254">
            <v>-17447.284650459391</v>
          </cell>
          <cell r="DC254">
            <v>-17447.284650459376</v>
          </cell>
          <cell r="DD254">
            <v>-17447.284650459405</v>
          </cell>
          <cell r="DE254">
            <v>-17447.284650459405</v>
          </cell>
          <cell r="DF254">
            <v>-17447.28465045942</v>
          </cell>
          <cell r="DG254">
            <v>-17447.284650459398</v>
          </cell>
          <cell r="DH254">
            <v>-17447.284650459405</v>
          </cell>
          <cell r="DI254">
            <v>-17447.28465045942</v>
          </cell>
          <cell r="DJ254">
            <v>-17026.712997708019</v>
          </cell>
          <cell r="DK254">
            <v>-17026.712997708019</v>
          </cell>
          <cell r="DL254">
            <v>-17829.563676801947</v>
          </cell>
          <cell r="DM254">
            <v>-17829.563676801961</v>
          </cell>
          <cell r="DN254">
            <v>-17829.563676801947</v>
          </cell>
          <cell r="DO254">
            <v>-17829.563676801918</v>
          </cell>
          <cell r="DP254">
            <v>-17829.563676801932</v>
          </cell>
          <cell r="DQ254">
            <v>-17829.563676801932</v>
          </cell>
          <cell r="DR254">
            <v>-17829.563676801932</v>
          </cell>
          <cell r="DS254">
            <v>-17829.56367680191</v>
          </cell>
          <cell r="DT254">
            <v>-17829.563676801932</v>
          </cell>
          <cell r="DU254">
            <v>-17829.563676801918</v>
          </cell>
          <cell r="DV254">
            <v>-10926.52728092132</v>
          </cell>
          <cell r="DW254">
            <v>-10545.358892710748</v>
          </cell>
          <cell r="DX254">
            <v>-11364.266585386547</v>
          </cell>
          <cell r="DY254">
            <v>-11364.266585386576</v>
          </cell>
          <cell r="DZ254">
            <v>-11364.266585386547</v>
          </cell>
          <cell r="EA254">
            <v>-11364.266585386533</v>
          </cell>
          <cell r="EB254">
            <v>-11670.899540782382</v>
          </cell>
          <cell r="EC254">
            <v>-11670.899540782397</v>
          </cell>
          <cell r="ED254">
            <v>-14684.154950337979</v>
          </cell>
          <cell r="EE254">
            <v>-14684.154950337957</v>
          </cell>
          <cell r="EF254">
            <v>-14684.154950337979</v>
          </cell>
          <cell r="EG254">
            <v>-14684.15495033795</v>
          </cell>
          <cell r="EH254">
            <v>-14142.552202815408</v>
          </cell>
          <cell r="EI254">
            <v>-14142.552202815408</v>
          </cell>
          <cell r="EJ254">
            <v>-14977.838049344733</v>
          </cell>
          <cell r="EK254">
            <v>-14977.838049344777</v>
          </cell>
          <cell r="EL254">
            <v>-14977.838049344748</v>
          </cell>
          <cell r="EM254">
            <v>-14977.838049344718</v>
          </cell>
          <cell r="EN254">
            <v>-14977.838049344718</v>
          </cell>
          <cell r="EO254">
            <v>-14977.838049344718</v>
          </cell>
          <cell r="EP254">
            <v>-14977.838049344733</v>
          </cell>
          <cell r="EQ254">
            <v>-14977.838049344718</v>
          </cell>
          <cell r="ER254">
            <v>-14977.838049344748</v>
          </cell>
          <cell r="ES254">
            <v>-17629.979370534871</v>
          </cell>
          <cell r="ET254">
            <v>-17077.544568061872</v>
          </cell>
          <cell r="EU254">
            <v>-17077.544568061872</v>
          </cell>
          <cell r="EV254">
            <v>-17929.536131521789</v>
          </cell>
          <cell r="EW254">
            <v>-17929.536131521847</v>
          </cell>
          <cell r="EX254">
            <v>-17929.536131521818</v>
          </cell>
          <cell r="EY254">
            <v>-17929.536131521789</v>
          </cell>
          <cell r="EZ254">
            <v>-17929.536131521745</v>
          </cell>
          <cell r="FA254">
            <v>-17929.536131521789</v>
          </cell>
          <cell r="FB254">
            <v>-17929.536131521818</v>
          </cell>
          <cell r="FC254">
            <v>-17929.536131521789</v>
          </cell>
          <cell r="FD254">
            <v>-17929.536131521789</v>
          </cell>
          <cell r="FE254">
            <v>-18149.245624612216</v>
          </cell>
          <cell r="FF254">
            <v>-17585.762126089758</v>
          </cell>
          <cell r="FG254">
            <v>-17585.762126089772</v>
          </cell>
          <cell r="FH254">
            <v>-18454.793520818886</v>
          </cell>
          <cell r="FI254">
            <v>-18454.793520818945</v>
          </cell>
          <cell r="FJ254">
            <v>-18454.793520818916</v>
          </cell>
          <cell r="FK254">
            <v>-18454.793520818886</v>
          </cell>
          <cell r="FL254">
            <v>-18454.793520818857</v>
          </cell>
          <cell r="FM254">
            <v>-18454.79352081893</v>
          </cell>
          <cell r="FN254">
            <v>-18454.793520818945</v>
          </cell>
          <cell r="FO254">
            <v>-18454.793520818916</v>
          </cell>
          <cell r="FP254">
            <v>-18454.793520818886</v>
          </cell>
          <cell r="FQ254">
            <v>-2017.2305371044495</v>
          </cell>
          <cell r="FR254">
            <v>-1442.4773686115514</v>
          </cell>
          <cell r="FS254">
            <v>-1442.4773686115805</v>
          </cell>
          <cell r="FT254">
            <v>-2328.8893912352505</v>
          </cell>
          <cell r="FU254">
            <v>-2328.8893912353087</v>
          </cell>
          <cell r="FV254">
            <v>-2328.8893912353087</v>
          </cell>
          <cell r="FW254">
            <v>-2328.8893912352505</v>
          </cell>
        </row>
        <row r="255">
          <cell r="B255" t="str">
            <v>Co 406</v>
          </cell>
          <cell r="C255">
            <v>222253.81594549643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-959.3408126271097</v>
          </cell>
          <cell r="BP255">
            <v>-899.88437367539154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-8298.5819584655692</v>
          </cell>
          <cell r="CH255">
            <v>-8298.5819584655692</v>
          </cell>
          <cell r="CI255">
            <v>-8298.5819584655255</v>
          </cell>
          <cell r="CJ255">
            <v>-8298.5819584655692</v>
          </cell>
          <cell r="CK255">
            <v>-8298.5819584655692</v>
          </cell>
          <cell r="CL255">
            <v>-8298.5819584655546</v>
          </cell>
          <cell r="CM255">
            <v>-14965.248625132241</v>
          </cell>
          <cell r="CN255">
            <v>-14965.248625132241</v>
          </cell>
          <cell r="CO255">
            <v>-14965.248625132241</v>
          </cell>
          <cell r="CP255">
            <v>-14965.248625132241</v>
          </cell>
          <cell r="CQ255">
            <v>-14965.248625132241</v>
          </cell>
          <cell r="CR255">
            <v>-15231.220264301548</v>
          </cell>
          <cell r="CS255">
            <v>-15081.220264301548</v>
          </cell>
          <cell r="CT255">
            <v>-15081.220264301519</v>
          </cell>
          <cell r="CU255">
            <v>-15081.220264301519</v>
          </cell>
          <cell r="CV255">
            <v>-15081.220264301548</v>
          </cell>
          <cell r="CW255">
            <v>-15081.220264301533</v>
          </cell>
          <cell r="CX255">
            <v>-15081.220264301519</v>
          </cell>
          <cell r="CY255">
            <v>-15281.220264301548</v>
          </cell>
          <cell r="CZ255">
            <v>-15281.220264301519</v>
          </cell>
          <cell r="DA255">
            <v>-15281.220264301548</v>
          </cell>
          <cell r="DB255">
            <v>-15281.220264301519</v>
          </cell>
          <cell r="DC255">
            <v>-15281.220264301548</v>
          </cell>
          <cell r="DD255">
            <v>-15552.511336254247</v>
          </cell>
          <cell r="DE255">
            <v>12595.462727988299</v>
          </cell>
          <cell r="DF255">
            <v>12595.462727988343</v>
          </cell>
          <cell r="DG255">
            <v>12595.462727988328</v>
          </cell>
          <cell r="DH255">
            <v>12595.462727988328</v>
          </cell>
          <cell r="DI255">
            <v>12595.462727988313</v>
          </cell>
          <cell r="DJ255">
            <v>12595.462727988343</v>
          </cell>
          <cell r="DK255">
            <v>4296.4559597614425</v>
          </cell>
          <cell r="DL255">
            <v>4296.4559597614279</v>
          </cell>
          <cell r="DM255">
            <v>4296.4559597614134</v>
          </cell>
          <cell r="DN255">
            <v>4296.4559597614279</v>
          </cell>
          <cell r="DO255">
            <v>4296.4559597614134</v>
          </cell>
          <cell r="DP255">
            <v>4019.739066369686</v>
          </cell>
          <cell r="DQ255">
            <v>4738.7435476545215</v>
          </cell>
          <cell r="DR255">
            <v>4738.7435476545361</v>
          </cell>
          <cell r="DS255">
            <v>4738.7435476545506</v>
          </cell>
          <cell r="DT255">
            <v>4738.7435476545361</v>
          </cell>
          <cell r="DU255">
            <v>4738.7435476545215</v>
          </cell>
          <cell r="DV255">
            <v>4738.7435476545361</v>
          </cell>
          <cell r="DW255">
            <v>4364.7034122899931</v>
          </cell>
          <cell r="DX255">
            <v>4364.703412289964</v>
          </cell>
          <cell r="DY255">
            <v>4364.7034122899931</v>
          </cell>
          <cell r="DZ255">
            <v>4364.7034122899931</v>
          </cell>
          <cell r="EA255">
            <v>4364.703412289964</v>
          </cell>
          <cell r="EB255">
            <v>4082.4521810304141</v>
          </cell>
          <cell r="EC255">
            <v>13150.761435274282</v>
          </cell>
          <cell r="ED255">
            <v>13150.761435274297</v>
          </cell>
          <cell r="EE255">
            <v>13150.761435274311</v>
          </cell>
          <cell r="EF255">
            <v>13150.76143527434</v>
          </cell>
          <cell r="EG255">
            <v>13150.761435274268</v>
          </cell>
          <cell r="EH255">
            <v>13150.761435274311</v>
          </cell>
          <cell r="EI255">
            <v>12767.118697202459</v>
          </cell>
          <cell r="EJ255">
            <v>12767.11869720243</v>
          </cell>
          <cell r="EK255">
            <v>12767.118697202459</v>
          </cell>
          <cell r="EL255">
            <v>12767.118697202488</v>
          </cell>
          <cell r="EM255">
            <v>12767.118697202459</v>
          </cell>
          <cell r="EN255">
            <v>12479.222441317703</v>
          </cell>
          <cell r="EO255">
            <v>6813.8703044797876</v>
          </cell>
          <cell r="EP255">
            <v>6813.8703044797585</v>
          </cell>
          <cell r="EQ255">
            <v>6813.8703044798167</v>
          </cell>
          <cell r="ER255">
            <v>6813.8703044798458</v>
          </cell>
          <cell r="ES255">
            <v>6813.8703044797876</v>
          </cell>
          <cell r="ET255">
            <v>6813.8703044797876</v>
          </cell>
          <cell r="EU255">
            <v>6420.3692576464964</v>
          </cell>
          <cell r="EV255">
            <v>6420.3692576464673</v>
          </cell>
          <cell r="EW255">
            <v>6420.3692576464964</v>
          </cell>
          <cell r="EX255">
            <v>6420.3692576465546</v>
          </cell>
          <cell r="EY255">
            <v>6420.3692576464964</v>
          </cell>
          <cell r="EZ255">
            <v>6126.7150766440609</v>
          </cell>
          <cell r="FA255">
            <v>6952.2441602843755</v>
          </cell>
          <cell r="FB255">
            <v>6952.2441602843464</v>
          </cell>
          <cell r="FC255">
            <v>6952.2441602844046</v>
          </cell>
          <cell r="FD255">
            <v>6952.2441602844337</v>
          </cell>
          <cell r="FE255">
            <v>6952.2441602843755</v>
          </cell>
          <cell r="FF255">
            <v>6952.2441602843755</v>
          </cell>
          <cell r="FG255">
            <v>6548.622074894447</v>
          </cell>
          <cell r="FH255">
            <v>6548.6220748944179</v>
          </cell>
          <cell r="FI255">
            <v>6548.6220748944179</v>
          </cell>
          <cell r="FJ255">
            <v>6548.6220748945052</v>
          </cell>
          <cell r="FK255">
            <v>6548.6220748944179</v>
          </cell>
          <cell r="FL255">
            <v>6249.0948102719558</v>
          </cell>
          <cell r="FM255">
            <v>7093.4483866965165</v>
          </cell>
          <cell r="FN255">
            <v>7093.4483866965165</v>
          </cell>
          <cell r="FO255">
            <v>7093.4483866965456</v>
          </cell>
          <cell r="FP255">
            <v>7093.4483866965747</v>
          </cell>
          <cell r="FQ255">
            <v>7093.4483866965165</v>
          </cell>
          <cell r="FR255">
            <v>7093.4483866965456</v>
          </cell>
          <cell r="FS255">
            <v>6679.4353114501719</v>
          </cell>
          <cell r="FT255">
            <v>6679.4353114501428</v>
          </cell>
          <cell r="FU255">
            <v>6679.4353114501428</v>
          </cell>
          <cell r="FV255">
            <v>6679.4353114502301</v>
          </cell>
          <cell r="FW255">
            <v>6679.4353114501428</v>
          </cell>
        </row>
        <row r="256">
          <cell r="B256" t="str">
            <v>Co 182</v>
          </cell>
          <cell r="C256">
            <v>1867852.0289842708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-485278.62704587507</v>
          </cell>
          <cell r="BP256">
            <v>-141972.73028864921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-481967.85820599995</v>
          </cell>
          <cell r="CB256">
            <v>-139972.44665200019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-5912.3413989525288</v>
          </cell>
          <cell r="CL256">
            <v>-5912.3413989525288</v>
          </cell>
          <cell r="CM256">
            <v>-493147.98835113226</v>
          </cell>
          <cell r="CN256">
            <v>-157889.92078384594</v>
          </cell>
          <cell r="CO256">
            <v>-11745.674732285901</v>
          </cell>
          <cell r="CP256">
            <v>-11745.674732285901</v>
          </cell>
          <cell r="CQ256">
            <v>-11745.674732285785</v>
          </cell>
          <cell r="CR256">
            <v>-11951.421560264891</v>
          </cell>
          <cell r="CS256">
            <v>-11951.421560264891</v>
          </cell>
          <cell r="CT256">
            <v>-11951.421560265007</v>
          </cell>
          <cell r="CU256">
            <v>-11951.421560265007</v>
          </cell>
          <cell r="CV256">
            <v>-11951.421560265124</v>
          </cell>
          <cell r="CW256">
            <v>-11820.171560264891</v>
          </cell>
          <cell r="CX256">
            <v>-11820.171560264891</v>
          </cell>
          <cell r="CY256">
            <v>-510609.13892101031</v>
          </cell>
          <cell r="CZ256">
            <v>-163181.2869933719</v>
          </cell>
          <cell r="DA256">
            <v>-11995.171560264891</v>
          </cell>
          <cell r="DB256">
            <v>-11995.171560265007</v>
          </cell>
          <cell r="DC256">
            <v>-11995.171560264775</v>
          </cell>
          <cell r="DD256">
            <v>-12205.033324803691</v>
          </cell>
          <cell r="DE256">
            <v>-12205.033324803459</v>
          </cell>
          <cell r="DF256">
            <v>-12205.033324803459</v>
          </cell>
          <cell r="DG256">
            <v>-12205.033324803459</v>
          </cell>
          <cell r="DH256">
            <v>-12205.033324803691</v>
          </cell>
          <cell r="DI256">
            <v>235173.12300519389</v>
          </cell>
          <cell r="DJ256">
            <v>235173.12300519401</v>
          </cell>
          <cell r="DK256">
            <v>-275454.48939637374</v>
          </cell>
          <cell r="DL256">
            <v>78600.481269094045</v>
          </cell>
          <cell r="DM256">
            <v>234992.87300519401</v>
          </cell>
          <cell r="DN256">
            <v>234992.87300519401</v>
          </cell>
          <cell r="DO256">
            <v>92887.930658232304</v>
          </cell>
          <cell r="DP256">
            <v>92673.871658402612</v>
          </cell>
          <cell r="DQ256">
            <v>92673.871658402728</v>
          </cell>
          <cell r="DR256">
            <v>92673.871658402728</v>
          </cell>
          <cell r="DS256">
            <v>92673.871658402728</v>
          </cell>
          <cell r="DT256">
            <v>92673.871658402728</v>
          </cell>
          <cell r="DU256">
            <v>97757.974160002545</v>
          </cell>
          <cell r="DV256">
            <v>97757.974160002545</v>
          </cell>
          <cell r="DW256">
            <v>-425000.94215401215</v>
          </cell>
          <cell r="DX256">
            <v>-64195.953524980461</v>
          </cell>
          <cell r="DY256">
            <v>97572.316660002689</v>
          </cell>
          <cell r="DZ256">
            <v>97572.316660002572</v>
          </cell>
          <cell r="EA256">
            <v>94730.217813063529</v>
          </cell>
          <cell r="EB256">
            <v>94511.87763323728</v>
          </cell>
          <cell r="EC256">
            <v>94511.877633237396</v>
          </cell>
          <cell r="ED256">
            <v>94511.87763323728</v>
          </cell>
          <cell r="EE256">
            <v>94511.87763323728</v>
          </cell>
          <cell r="EF256">
            <v>94511.877633237513</v>
          </cell>
          <cell r="EG256">
            <v>134898.7127925877</v>
          </cell>
          <cell r="EH256">
            <v>134898.7127925877</v>
          </cell>
          <cell r="EI256">
            <v>-400291.69606205483</v>
          </cell>
          <cell r="EJ256">
            <v>-32611.621553680394</v>
          </cell>
          <cell r="EK256">
            <v>134707.48556758824</v>
          </cell>
          <cell r="EL256">
            <v>134707.48556758813</v>
          </cell>
          <cell r="EM256">
            <v>131808.54474371043</v>
          </cell>
          <cell r="EN256">
            <v>131585.83776028769</v>
          </cell>
          <cell r="EO256">
            <v>131585.83776028757</v>
          </cell>
          <cell r="EP256">
            <v>131585.83776028757</v>
          </cell>
          <cell r="EQ256">
            <v>131585.83776028769</v>
          </cell>
          <cell r="ER256">
            <v>131585.83776028757</v>
          </cell>
          <cell r="ES256">
            <v>131748.85231721075</v>
          </cell>
          <cell r="ET256">
            <v>131748.85231721005</v>
          </cell>
          <cell r="EU256">
            <v>-416180.96835530398</v>
          </cell>
          <cell r="EV256">
            <v>-41498.536666796543</v>
          </cell>
          <cell r="EW256">
            <v>131551.88827546104</v>
          </cell>
          <cell r="EX256">
            <v>131551.88827546081</v>
          </cell>
          <cell r="EY256">
            <v>128594.96863510553</v>
          </cell>
          <cell r="EZ256">
            <v>128367.80751201464</v>
          </cell>
          <cell r="FA256">
            <v>128367.80751201441</v>
          </cell>
          <cell r="FB256">
            <v>128367.80751201441</v>
          </cell>
          <cell r="FC256">
            <v>128367.80751201417</v>
          </cell>
          <cell r="FD256">
            <v>128367.80751201417</v>
          </cell>
          <cell r="FE256">
            <v>141602.22625705483</v>
          </cell>
          <cell r="FF256">
            <v>141602.22625705483</v>
          </cell>
          <cell r="FG256">
            <v>-419382.86257891101</v>
          </cell>
          <cell r="FH256">
            <v>-38819.733989786822</v>
          </cell>
          <cell r="FI256">
            <v>140148.18320023594</v>
          </cell>
          <cell r="FJ256">
            <v>140148.18320023618</v>
          </cell>
          <cell r="FK256">
            <v>137132.12516707322</v>
          </cell>
          <cell r="FL256">
            <v>136900.42082152073</v>
          </cell>
          <cell r="FM256">
            <v>136900.4208215205</v>
          </cell>
          <cell r="FN256">
            <v>136900.42082152097</v>
          </cell>
          <cell r="FO256">
            <v>136900.4208215205</v>
          </cell>
          <cell r="FP256">
            <v>136900.4208215205</v>
          </cell>
          <cell r="FQ256">
            <v>143180.54948868463</v>
          </cell>
          <cell r="FR256">
            <v>143180.54948868486</v>
          </cell>
          <cell r="FS256">
            <v>-431183.81302650296</v>
          </cell>
          <cell r="FT256">
            <v>-42203.803526961012</v>
          </cell>
          <cell r="FU256">
            <v>142873.65026824991</v>
          </cell>
          <cell r="FV256">
            <v>142873.65026824968</v>
          </cell>
          <cell r="FW256">
            <v>139797.2710744238</v>
          </cell>
        </row>
        <row r="257">
          <cell r="B257" t="str">
            <v>Co 183</v>
          </cell>
          <cell r="C257">
            <v>561482.14370249282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-3575.1415686621331</v>
          </cell>
          <cell r="BP257">
            <v>-3353.8531173402444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-14026.437526641355</v>
          </cell>
          <cell r="CO257">
            <v>-14026.437526641355</v>
          </cell>
          <cell r="CP257">
            <v>-14026.437526641355</v>
          </cell>
          <cell r="CQ257">
            <v>-14026.437526641414</v>
          </cell>
          <cell r="CR257">
            <v>-14394.466277174244</v>
          </cell>
          <cell r="CS257">
            <v>-14394.466277174244</v>
          </cell>
          <cell r="CT257">
            <v>-20227.799610507616</v>
          </cell>
          <cell r="CU257">
            <v>-20227.799610507558</v>
          </cell>
          <cell r="CV257">
            <v>-20227.799610507616</v>
          </cell>
          <cell r="CW257">
            <v>-20227.799610507558</v>
          </cell>
          <cell r="CX257">
            <v>-20227.799610507558</v>
          </cell>
          <cell r="CY257">
            <v>-20227.799610507558</v>
          </cell>
          <cell r="CZ257">
            <v>-20096.549610507558</v>
          </cell>
          <cell r="DA257">
            <v>-20096.5496105075</v>
          </cell>
          <cell r="DB257">
            <v>-20096.549610507558</v>
          </cell>
          <cell r="DC257">
            <v>-20096.549610507558</v>
          </cell>
          <cell r="DD257">
            <v>-20471.938936051039</v>
          </cell>
          <cell r="DE257">
            <v>-20471.938936051039</v>
          </cell>
          <cell r="DF257">
            <v>-20646.938936051039</v>
          </cell>
          <cell r="DG257">
            <v>-20646.938936051039</v>
          </cell>
          <cell r="DH257">
            <v>-20646.938936051039</v>
          </cell>
          <cell r="DI257">
            <v>-20646.938936051039</v>
          </cell>
          <cell r="DJ257">
            <v>-20646.938936051039</v>
          </cell>
          <cell r="DK257">
            <v>-20646.938936051098</v>
          </cell>
          <cell r="DL257">
            <v>86147.389599666989</v>
          </cell>
          <cell r="DM257">
            <v>86147.389599666873</v>
          </cell>
          <cell r="DN257">
            <v>86147.389599666931</v>
          </cell>
          <cell r="DO257">
            <v>86147.389599666814</v>
          </cell>
          <cell r="DP257">
            <v>85764.492487612413</v>
          </cell>
          <cell r="DQ257">
            <v>85764.49248761253</v>
          </cell>
          <cell r="DR257">
            <v>-13034.290808514226</v>
          </cell>
          <cell r="DS257">
            <v>-13034.290808514343</v>
          </cell>
          <cell r="DT257">
            <v>-13034.290808514284</v>
          </cell>
          <cell r="DU257">
            <v>-13034.290808514343</v>
          </cell>
          <cell r="DV257">
            <v>-13034.290808514401</v>
          </cell>
          <cell r="DW257">
            <v>-13034.290808514343</v>
          </cell>
          <cell r="DX257">
            <v>-10761.864862799819</v>
          </cell>
          <cell r="DY257">
            <v>-10761.864862799877</v>
          </cell>
          <cell r="DZ257">
            <v>-10761.864862799936</v>
          </cell>
          <cell r="EA257">
            <v>-10761.864862799994</v>
          </cell>
          <cell r="EB257">
            <v>-11152.419917095394</v>
          </cell>
          <cell r="EC257">
            <v>-11152.419917095394</v>
          </cell>
          <cell r="ED257">
            <v>-13303.966601536435</v>
          </cell>
          <cell r="EE257">
            <v>-13303.966601536551</v>
          </cell>
          <cell r="EF257">
            <v>-13303.966601536376</v>
          </cell>
          <cell r="EG257">
            <v>-13303.966601536551</v>
          </cell>
          <cell r="EH257">
            <v>-13303.966601536493</v>
          </cell>
          <cell r="EI257">
            <v>-13303.966601536493</v>
          </cell>
          <cell r="EJ257">
            <v>21089.331561773492</v>
          </cell>
          <cell r="EK257">
            <v>21089.331561773492</v>
          </cell>
          <cell r="EL257">
            <v>21089.331561773492</v>
          </cell>
          <cell r="EM257">
            <v>21089.331561773433</v>
          </cell>
          <cell r="EN257">
            <v>20690.965406391944</v>
          </cell>
          <cell r="EO257">
            <v>20690.965406392177</v>
          </cell>
          <cell r="EP257">
            <v>18494.725657706731</v>
          </cell>
          <cell r="EQ257">
            <v>18494.725657706615</v>
          </cell>
          <cell r="ER257">
            <v>18494.725657706731</v>
          </cell>
          <cell r="ES257">
            <v>12128.500842812704</v>
          </cell>
          <cell r="ET257">
            <v>12155.176806953852</v>
          </cell>
          <cell r="EU257">
            <v>12013.244176225038</v>
          </cell>
          <cell r="EV257">
            <v>15895.540933016338</v>
          </cell>
          <cell r="EW257">
            <v>15021.811239557457</v>
          </cell>
          <cell r="EX257">
            <v>15021.811239557515</v>
          </cell>
          <cell r="EY257">
            <v>15021.811239557515</v>
          </cell>
          <cell r="EZ257">
            <v>14615.477761068323</v>
          </cell>
          <cell r="FA257">
            <v>14615.477761068672</v>
          </cell>
          <cell r="FB257">
            <v>12373.601222937228</v>
          </cell>
          <cell r="FC257">
            <v>12373.601222937228</v>
          </cell>
          <cell r="FD257">
            <v>12373.601222937228</v>
          </cell>
          <cell r="FE257">
            <v>12297.871145077865</v>
          </cell>
          <cell r="FF257">
            <v>12325.347388143244</v>
          </cell>
          <cell r="FG257">
            <v>12179.156778492557</v>
          </cell>
          <cell r="FH257">
            <v>22755.50266061828</v>
          </cell>
          <cell r="FI257">
            <v>22541.039080071554</v>
          </cell>
          <cell r="FJ257">
            <v>22541.039080071438</v>
          </cell>
          <cell r="FK257">
            <v>22541.039080071438</v>
          </cell>
          <cell r="FL257">
            <v>22126.57893201249</v>
          </cell>
          <cell r="FM257">
            <v>22126.578932012839</v>
          </cell>
          <cell r="FN257">
            <v>19838.101508812397</v>
          </cell>
          <cell r="FO257">
            <v>19838.101508812513</v>
          </cell>
          <cell r="FP257">
            <v>19838.101508812397</v>
          </cell>
          <cell r="FQ257">
            <v>19760.099528617342</v>
          </cell>
          <cell r="FR257">
            <v>19788.400058974745</v>
          </cell>
          <cell r="FS257">
            <v>19637.823731034528</v>
          </cell>
          <cell r="FT257">
            <v>23210.612713830662</v>
          </cell>
          <cell r="FU257">
            <v>22989.715225867461</v>
          </cell>
          <cell r="FV257">
            <v>22989.715225867461</v>
          </cell>
          <cell r="FW257">
            <v>22989.715225867461</v>
          </cell>
        </row>
        <row r="258">
          <cell r="B258" t="str">
            <v>Co 201</v>
          </cell>
          <cell r="C258">
            <v>-4355.4766561169672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-2247.2956052701338</v>
          </cell>
          <cell r="BP258">
            <v>-2108.1810508468334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</row>
        <row r="259">
          <cell r="B259" t="str">
            <v>Co 202</v>
          </cell>
          <cell r="C259">
            <v>-268.26286143013203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-138.36378105933181</v>
          </cell>
          <cell r="BP259">
            <v>-129.89908037080022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</row>
        <row r="260">
          <cell r="B260" t="str">
            <v>Co 187</v>
          </cell>
          <cell r="C260">
            <v>233340.33105964682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-843.29377044831926</v>
          </cell>
          <cell r="BP260">
            <v>-791.15596837508201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-2678.5499704013346</v>
          </cell>
          <cell r="CI260">
            <v>-2678.5499704013346</v>
          </cell>
          <cell r="CJ260">
            <v>-2678.5499704013346</v>
          </cell>
          <cell r="CK260">
            <v>-5178.5499704013346</v>
          </cell>
          <cell r="CL260">
            <v>-5178.5499704013346</v>
          </cell>
          <cell r="CM260">
            <v>-5178.5499704013346</v>
          </cell>
          <cell r="CN260">
            <v>-5178.5499704013346</v>
          </cell>
          <cell r="CO260">
            <v>-5178.5499704013346</v>
          </cell>
          <cell r="CP260">
            <v>-5178.5499704013346</v>
          </cell>
          <cell r="CQ260">
            <v>-5178.5499704013346</v>
          </cell>
          <cell r="CR260">
            <v>-5269.6209698093589</v>
          </cell>
          <cell r="CS260">
            <v>-5269.6209698093589</v>
          </cell>
          <cell r="CT260">
            <v>-5213.3709698093589</v>
          </cell>
          <cell r="CU260">
            <v>-5213.3709698093589</v>
          </cell>
          <cell r="CV260">
            <v>-5213.3709698093589</v>
          </cell>
          <cell r="CW260">
            <v>-5288.3709698093589</v>
          </cell>
          <cell r="CX260">
            <v>-5288.3709698093589</v>
          </cell>
          <cell r="CY260">
            <v>-5288.3709698093589</v>
          </cell>
          <cell r="CZ260">
            <v>-5288.3709698093589</v>
          </cell>
          <cell r="DA260">
            <v>-5288.3709698093589</v>
          </cell>
          <cell r="DB260">
            <v>-5288.3709698093589</v>
          </cell>
          <cell r="DC260">
            <v>-5288.3709698093589</v>
          </cell>
          <cell r="DD260">
            <v>-5381.263389205531</v>
          </cell>
          <cell r="DE260">
            <v>-5381.2633892055601</v>
          </cell>
          <cell r="DF260">
            <v>9526.2735659144819</v>
          </cell>
          <cell r="DG260">
            <v>9526.273565914511</v>
          </cell>
          <cell r="DH260">
            <v>9526.273565914511</v>
          </cell>
          <cell r="DI260">
            <v>9449.023565914511</v>
          </cell>
          <cell r="DJ260">
            <v>9449.023565914511</v>
          </cell>
          <cell r="DK260">
            <v>9449.023565914511</v>
          </cell>
          <cell r="DL260">
            <v>3522.6841484866163</v>
          </cell>
          <cell r="DM260">
            <v>3522.6841484866163</v>
          </cell>
          <cell r="DN260">
            <v>3522.6841484865872</v>
          </cell>
          <cell r="DO260">
            <v>3522.6841484866163</v>
          </cell>
          <cell r="DP260">
            <v>3427.9338807025051</v>
          </cell>
          <cell r="DQ260">
            <v>3427.933880702476</v>
          </cell>
          <cell r="DR260">
            <v>3784.6014948048978</v>
          </cell>
          <cell r="DS260">
            <v>3784.6014948049124</v>
          </cell>
          <cell r="DT260">
            <v>3784.6014948049269</v>
          </cell>
          <cell r="DU260">
            <v>3705.0339948048932</v>
          </cell>
          <cell r="DV260">
            <v>3705.0339948049223</v>
          </cell>
          <cell r="DW260">
            <v>3705.0339948048932</v>
          </cell>
          <cell r="DX260">
            <v>3586.5072064563574</v>
          </cell>
          <cell r="DY260">
            <v>3586.5072064563283</v>
          </cell>
          <cell r="DZ260">
            <v>3586.5072064562992</v>
          </cell>
          <cell r="EA260">
            <v>3586.5072064563574</v>
          </cell>
          <cell r="EB260">
            <v>3489.8619333165407</v>
          </cell>
          <cell r="EC260">
            <v>3489.8619333165261</v>
          </cell>
          <cell r="ED260">
            <v>6979.2596559509984</v>
          </cell>
          <cell r="EE260">
            <v>6979.259655951013</v>
          </cell>
          <cell r="EF260">
            <v>6979.2596559510275</v>
          </cell>
          <cell r="EG260">
            <v>6897.3051309509756</v>
          </cell>
          <cell r="EH260">
            <v>6897.3051309510338</v>
          </cell>
          <cell r="EI260">
            <v>5506.9069523042417</v>
          </cell>
          <cell r="EJ260">
            <v>5386.0096281887381</v>
          </cell>
          <cell r="EK260">
            <v>5386.0096281887381</v>
          </cell>
          <cell r="EL260">
            <v>5386.009628188709</v>
          </cell>
          <cell r="EM260">
            <v>5386.0096281887527</v>
          </cell>
          <cell r="EN260">
            <v>6677.8296282328811</v>
          </cell>
          <cell r="EO260">
            <v>6677.829628232852</v>
          </cell>
          <cell r="EP260">
            <v>4643.8799642575032</v>
          </cell>
          <cell r="EQ260">
            <v>4643.8799642575323</v>
          </cell>
          <cell r="ER260">
            <v>4643.8799642575614</v>
          </cell>
          <cell r="ES260">
            <v>4559.466803507501</v>
          </cell>
          <cell r="ET260">
            <v>4559.4668035075592</v>
          </cell>
          <cell r="EU260">
            <v>4565.2630999449757</v>
          </cell>
          <cell r="EV260">
            <v>4441.947829347162</v>
          </cell>
          <cell r="EW260">
            <v>4441.9478293471911</v>
          </cell>
          <cell r="EX260">
            <v>4441.9478293471329</v>
          </cell>
          <cell r="EY260">
            <v>4441.9478293471911</v>
          </cell>
          <cell r="EZ260">
            <v>4335.6017907350324</v>
          </cell>
          <cell r="FA260">
            <v>4335.6017907350033</v>
          </cell>
          <cell r="FB260">
            <v>4737.5437321857898</v>
          </cell>
          <cell r="FC260">
            <v>4737.543732185819</v>
          </cell>
          <cell r="FD260">
            <v>4737.5437321858481</v>
          </cell>
          <cell r="FE260">
            <v>4650.5981766133045</v>
          </cell>
          <cell r="FF260">
            <v>4650.5981766133627</v>
          </cell>
          <cell r="FG260">
            <v>4656.5683619438787</v>
          </cell>
          <cell r="FH260">
            <v>4530.7867859341204</v>
          </cell>
          <cell r="FI260">
            <v>4530.7867859341204</v>
          </cell>
          <cell r="FJ260">
            <v>4530.7867859340622</v>
          </cell>
          <cell r="FK260">
            <v>4530.7867859341204</v>
          </cell>
          <cell r="FL260">
            <v>4422.2558635853347</v>
          </cell>
          <cell r="FM260">
            <v>4422.2558635853493</v>
          </cell>
          <cell r="FN260">
            <v>4833.1043605319283</v>
          </cell>
          <cell r="FO260">
            <v>4833.1043605319428</v>
          </cell>
          <cell r="FP260">
            <v>4833.1043605319719</v>
          </cell>
          <cell r="FQ260">
            <v>4743.5504382922518</v>
          </cell>
          <cell r="FR260">
            <v>4743.5504382922954</v>
          </cell>
          <cell r="FS260">
            <v>4749.6997291827574</v>
          </cell>
          <cell r="FT260">
            <v>4621.4025216527807</v>
          </cell>
          <cell r="FU260">
            <v>4621.4025216528098</v>
          </cell>
          <cell r="FV260">
            <v>4621.4025216527225</v>
          </cell>
          <cell r="FW260">
            <v>4621.4025216528098</v>
          </cell>
        </row>
        <row r="261">
          <cell r="B261" t="str">
            <v>Co 188</v>
          </cell>
          <cell r="C261">
            <v>502861.33935243788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-927.81841895835532</v>
          </cell>
          <cell r="BP261">
            <v>-870.61134147914709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-1977.0587933327333</v>
          </cell>
          <cell r="CI261">
            <v>-1977.0587933327333</v>
          </cell>
          <cell r="CJ261">
            <v>-1977.0587933327333</v>
          </cell>
          <cell r="CK261">
            <v>-1977.0587933327333</v>
          </cell>
          <cell r="CL261">
            <v>-1977.0587933327188</v>
          </cell>
          <cell r="CM261">
            <v>-1977.0587933327188</v>
          </cell>
          <cell r="CN261">
            <v>-1977.0587933327333</v>
          </cell>
          <cell r="CO261">
            <v>-1977.0587933327333</v>
          </cell>
          <cell r="CP261">
            <v>-1977.0587933327333</v>
          </cell>
          <cell r="CQ261">
            <v>-1977.0587933327333</v>
          </cell>
          <cell r="CR261">
            <v>-1991.5999691993784</v>
          </cell>
          <cell r="CS261">
            <v>-1991.5999691993784</v>
          </cell>
          <cell r="CT261">
            <v>-2029.0999691993784</v>
          </cell>
          <cell r="CU261">
            <v>-2029.0999691993929</v>
          </cell>
          <cell r="CV261">
            <v>-2029.0999691993784</v>
          </cell>
          <cell r="CW261">
            <v>-2029.0999691993784</v>
          </cell>
          <cell r="CX261">
            <v>-2029.0999691993638</v>
          </cell>
          <cell r="CY261">
            <v>-2029.0999691993929</v>
          </cell>
          <cell r="CZ261">
            <v>-2029.0999691993929</v>
          </cell>
          <cell r="DA261">
            <v>-2029.0999691993929</v>
          </cell>
          <cell r="DB261">
            <v>-2029.0999691993929</v>
          </cell>
          <cell r="DC261">
            <v>-2029.0999691993929</v>
          </cell>
          <cell r="DD261">
            <v>-2043.9319685833616</v>
          </cell>
          <cell r="DE261">
            <v>-2043.9319685833616</v>
          </cell>
          <cell r="DF261">
            <v>17955.631299011322</v>
          </cell>
          <cell r="DG261">
            <v>17955.631299011322</v>
          </cell>
          <cell r="DH261">
            <v>17955.631299011322</v>
          </cell>
          <cell r="DI261">
            <v>17955.631299011337</v>
          </cell>
          <cell r="DJ261">
            <v>17955.631299011351</v>
          </cell>
          <cell r="DK261">
            <v>17955.631299011322</v>
          </cell>
          <cell r="DL261">
            <v>4963.9846040344855</v>
          </cell>
          <cell r="DM261">
            <v>4963.9846040344564</v>
          </cell>
          <cell r="DN261">
            <v>4963.9846040344855</v>
          </cell>
          <cell r="DO261">
            <v>4963.9846040344855</v>
          </cell>
          <cell r="DP261">
            <v>4948.8559646628273</v>
          </cell>
          <cell r="DQ261">
            <v>4948.8559646628419</v>
          </cell>
          <cell r="DR261">
            <v>5309.8359800147009</v>
          </cell>
          <cell r="DS261">
            <v>5309.83598001473</v>
          </cell>
          <cell r="DT261">
            <v>5309.8359800147009</v>
          </cell>
          <cell r="DU261">
            <v>5309.83598001473</v>
          </cell>
          <cell r="DV261">
            <v>5309.8359800147009</v>
          </cell>
          <cell r="DW261">
            <v>5309.8359800147009</v>
          </cell>
          <cell r="DX261">
            <v>5050.003046115191</v>
          </cell>
          <cell r="DY261">
            <v>5050.0030461151619</v>
          </cell>
          <cell r="DZ261">
            <v>5050.0030461151619</v>
          </cell>
          <cell r="EA261">
            <v>5050.0030461151619</v>
          </cell>
          <cell r="EB261">
            <v>5034.5718339560844</v>
          </cell>
          <cell r="EC261">
            <v>5034.5718339560844</v>
          </cell>
          <cell r="ED261">
            <v>9537.1635496290401</v>
          </cell>
          <cell r="EE261">
            <v>9537.1635496290546</v>
          </cell>
          <cell r="EF261">
            <v>9537.163549629011</v>
          </cell>
          <cell r="EG261">
            <v>9545.4980346588127</v>
          </cell>
          <cell r="EH261">
            <v>9538.7755202293629</v>
          </cell>
          <cell r="EI261">
            <v>9538.6601747774839</v>
          </cell>
          <cell r="EJ261">
            <v>9273.6305821999995</v>
          </cell>
          <cell r="EK261">
            <v>9273.6305821999413</v>
          </cell>
          <cell r="EL261">
            <v>9273.6305821999413</v>
          </cell>
          <cell r="EM261">
            <v>9273.6305821999704</v>
          </cell>
          <cell r="EN261">
            <v>11371.604183135205</v>
          </cell>
          <cell r="EO261">
            <v>11371.604183135205</v>
          </cell>
          <cell r="EP261">
            <v>6945.4448171073163</v>
          </cell>
          <cell r="EQ261">
            <v>6945.4448171073163</v>
          </cell>
          <cell r="ER261">
            <v>6945.4448171072872</v>
          </cell>
          <cell r="ES261">
            <v>6945.4448171073163</v>
          </cell>
          <cell r="ET261">
            <v>6945.4448171073454</v>
          </cell>
          <cell r="EU261">
            <v>6945.4448171073163</v>
          </cell>
          <cell r="EV261">
            <v>6675.1146326782473</v>
          </cell>
          <cell r="EW261">
            <v>6675.1146326782182</v>
          </cell>
          <cell r="EX261">
            <v>6675.1146326782182</v>
          </cell>
          <cell r="EY261">
            <v>6675.1146326782182</v>
          </cell>
          <cell r="EZ261">
            <v>6647.4674066729494</v>
          </cell>
          <cell r="FA261">
            <v>6647.4674066729203</v>
          </cell>
          <cell r="FB261">
            <v>7084.3537134494691</v>
          </cell>
          <cell r="FC261">
            <v>7084.35371344944</v>
          </cell>
          <cell r="FD261">
            <v>7084.35371344944</v>
          </cell>
          <cell r="FE261">
            <v>7084.35371344944</v>
          </cell>
          <cell r="FF261">
            <v>7084.35371344944</v>
          </cell>
          <cell r="FG261">
            <v>7084.3537134494691</v>
          </cell>
          <cell r="FH261">
            <v>6808.6169253318221</v>
          </cell>
          <cell r="FI261">
            <v>6808.616925331793</v>
          </cell>
          <cell r="FJ261">
            <v>6808.616925331793</v>
          </cell>
          <cell r="FK261">
            <v>6808.616925331793</v>
          </cell>
          <cell r="FL261">
            <v>6780.3008288776473</v>
          </cell>
          <cell r="FM261">
            <v>6780.3008288776473</v>
          </cell>
          <cell r="FN261">
            <v>7226.0407877184625</v>
          </cell>
          <cell r="FO261">
            <v>7226.0407877184334</v>
          </cell>
          <cell r="FP261">
            <v>7226.0407877184334</v>
          </cell>
          <cell r="FQ261">
            <v>7226.0407877184334</v>
          </cell>
          <cell r="FR261">
            <v>7226.0407877184916</v>
          </cell>
          <cell r="FS261">
            <v>7226.0407877184334</v>
          </cell>
          <cell r="FT261">
            <v>6944.7892638384656</v>
          </cell>
          <cell r="FU261">
            <v>6944.7892638384074</v>
          </cell>
          <cell r="FV261">
            <v>6944.7892638384365</v>
          </cell>
          <cell r="FW261">
            <v>6944.7892638384365</v>
          </cell>
        </row>
        <row r="262">
          <cell r="B262" t="str">
            <v>Co 250</v>
          </cell>
          <cell r="C262">
            <v>-328352.22810710303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-939.53470687061781</v>
          </cell>
          <cell r="BP262">
            <v>-881.32736219384242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-2933.5989090425719</v>
          </cell>
          <cell r="CG262">
            <v>-2649.7022404255404</v>
          </cell>
          <cell r="CH262">
            <v>-2933.5989090425719</v>
          </cell>
          <cell r="CI262">
            <v>-2838.9666861702281</v>
          </cell>
          <cell r="CJ262">
            <v>-2933.5989090425719</v>
          </cell>
          <cell r="CK262">
            <v>-2838.9666861702281</v>
          </cell>
          <cell r="CL262">
            <v>-2933.5989090425719</v>
          </cell>
          <cell r="CM262">
            <v>-2933.5989090425719</v>
          </cell>
          <cell r="CN262">
            <v>-2838.9666861702281</v>
          </cell>
          <cell r="CO262">
            <v>-2933.5989090425719</v>
          </cell>
          <cell r="CP262">
            <v>-2838.9666861702281</v>
          </cell>
          <cell r="CQ262">
            <v>-2933.5989090425719</v>
          </cell>
          <cell r="CR262">
            <v>-2992.2708872234216</v>
          </cell>
          <cell r="CS262">
            <v>-2702.6962852340366</v>
          </cell>
          <cell r="CT262">
            <v>-2992.2708872234216</v>
          </cell>
          <cell r="CU262">
            <v>-3821.8337365408079</v>
          </cell>
          <cell r="CV262">
            <v>-3918.3586038705835</v>
          </cell>
          <cell r="CW262">
            <v>-3821.8337365408079</v>
          </cell>
          <cell r="CX262">
            <v>-3918.3586038705835</v>
          </cell>
          <cell r="CY262">
            <v>-3918.3586038705835</v>
          </cell>
          <cell r="CZ262">
            <v>-3821.8337365408079</v>
          </cell>
          <cell r="DA262">
            <v>-3918.3586038705835</v>
          </cell>
          <cell r="DB262">
            <v>-3821.8337365408079</v>
          </cell>
          <cell r="DC262">
            <v>-3918.3586038705835</v>
          </cell>
          <cell r="DD262">
            <v>-3978.2040216150635</v>
          </cell>
          <cell r="DE262">
            <v>306.7875012953009</v>
          </cell>
          <cell r="DF262">
            <v>11.42140726611251</v>
          </cell>
          <cell r="DG262">
            <v>3013.4673987331917</v>
          </cell>
          <cell r="DH262">
            <v>2915.0120340567955</v>
          </cell>
          <cell r="DI262">
            <v>3013.4673987331917</v>
          </cell>
          <cell r="DJ262">
            <v>-47119.042860974849</v>
          </cell>
          <cell r="DK262">
            <v>-47119.04286097482</v>
          </cell>
          <cell r="DL262">
            <v>-47020.587496298482</v>
          </cell>
          <cell r="DM262">
            <v>-47119.042860974849</v>
          </cell>
          <cell r="DN262">
            <v>-47020.587496298482</v>
          </cell>
          <cell r="DO262">
            <v>-47119.042860974849</v>
          </cell>
          <cell r="DP262">
            <v>-47180.085187074234</v>
          </cell>
          <cell r="DQ262">
            <v>-46861.519262586808</v>
          </cell>
          <cell r="DR262">
            <v>-47162.792678496568</v>
          </cell>
          <cell r="DS262">
            <v>-48006.807458414201</v>
          </cell>
          <cell r="DT262">
            <v>-48107.23193038415</v>
          </cell>
          <cell r="DU262">
            <v>-48006.807458414201</v>
          </cell>
          <cell r="DV262">
            <v>-49057.913028284762</v>
          </cell>
          <cell r="DW262">
            <v>-49057.913028284762</v>
          </cell>
          <cell r="DX262">
            <v>-48957.4885563149</v>
          </cell>
          <cell r="DY262">
            <v>-49057.913028284791</v>
          </cell>
          <cell r="DZ262">
            <v>-48957.488556314871</v>
          </cell>
          <cell r="EA262">
            <v>-49057.913028284762</v>
          </cell>
          <cell r="EB262">
            <v>-55495.176200906164</v>
          </cell>
          <cell r="EC262">
            <v>-2605.3304299914744</v>
          </cell>
          <cell r="ED262">
            <v>-2912.6293142193754</v>
          </cell>
          <cell r="EE262">
            <v>319.11621550266864</v>
          </cell>
          <cell r="EF262">
            <v>216.68325409328099</v>
          </cell>
          <cell r="EG262">
            <v>319.11621550266864</v>
          </cell>
          <cell r="EH262">
            <v>-751.5114657653321</v>
          </cell>
          <cell r="EI262">
            <v>-751.511465765303</v>
          </cell>
          <cell r="EJ262">
            <v>-649.07850435606088</v>
          </cell>
          <cell r="EK262">
            <v>-751.5114657653321</v>
          </cell>
          <cell r="EL262">
            <v>-649.07850435606088</v>
          </cell>
          <cell r="EM262">
            <v>4348.4885342346388</v>
          </cell>
          <cell r="EN262">
            <v>4397.2796287632809</v>
          </cell>
          <cell r="EO262">
            <v>5776.2075371587125</v>
          </cell>
          <cell r="EP262">
            <v>5462.7626752462675</v>
          </cell>
          <cell r="EQ262">
            <v>4603.1588765071647</v>
          </cell>
          <cell r="ER262">
            <v>4498.6772558696248</v>
          </cell>
          <cell r="ES262">
            <v>4603.1588765071938</v>
          </cell>
          <cell r="ET262">
            <v>3512.6636416138208</v>
          </cell>
          <cell r="EU262">
            <v>3512.6636416138499</v>
          </cell>
          <cell r="EV262">
            <v>3617.1452622512879</v>
          </cell>
          <cell r="EW262">
            <v>3512.6636416138208</v>
          </cell>
          <cell r="EX262">
            <v>3617.1452622512879</v>
          </cell>
          <cell r="EY262">
            <v>3614.6636416138354</v>
          </cell>
          <cell r="EZ262">
            <v>-2944.8134170138364</v>
          </cell>
          <cell r="FA262">
            <v>25145.696827161359</v>
          </cell>
          <cell r="FB262">
            <v>24825.983068010624</v>
          </cell>
          <cell r="FC262">
            <v>27228.718350937648</v>
          </cell>
          <cell r="FD262">
            <v>27122.147097887326</v>
          </cell>
          <cell r="FE262">
            <v>27228.718350937677</v>
          </cell>
          <cell r="FF262">
            <v>26118.004561346461</v>
          </cell>
          <cell r="FG262">
            <v>26118.004561346475</v>
          </cell>
          <cell r="FH262">
            <v>26224.575814396652</v>
          </cell>
          <cell r="FI262">
            <v>26118.004561346461</v>
          </cell>
          <cell r="FJ262">
            <v>26224.575814396652</v>
          </cell>
          <cell r="FK262">
            <v>26222.04456134644</v>
          </cell>
          <cell r="FL262">
            <v>25906.544628212898</v>
          </cell>
          <cell r="FM262">
            <v>27870.823249034729</v>
          </cell>
          <cell r="FN262">
            <v>33211.381881367604</v>
          </cell>
          <cell r="FO262">
            <v>27874.418100664712</v>
          </cell>
          <cell r="FP262">
            <v>27765.715422553447</v>
          </cell>
          <cell r="FQ262">
            <v>27874.418100664756</v>
          </cell>
          <cell r="FR262">
            <v>26743.129125781677</v>
          </cell>
          <cell r="FS262">
            <v>26743.129125781721</v>
          </cell>
          <cell r="FT262">
            <v>26851.831803892914</v>
          </cell>
          <cell r="FU262">
            <v>26743.129125781707</v>
          </cell>
          <cell r="FV262">
            <v>26851.831803892885</v>
          </cell>
          <cell r="FW262">
            <v>26849.249925781653</v>
          </cell>
        </row>
        <row r="263">
          <cell r="B263" t="str">
            <v>Co 251</v>
          </cell>
          <cell r="C263">
            <v>1337355.0798141388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-3454.910137943225</v>
          </cell>
          <cell r="BP263">
            <v>-3241.2042166565079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-1277.437347755651</v>
          </cell>
          <cell r="CG263">
            <v>-1153.8143786180299</v>
          </cell>
          <cell r="CH263">
            <v>-1277.4373477557674</v>
          </cell>
          <cell r="CI263">
            <v>-1236.229691376444</v>
          </cell>
          <cell r="CJ263">
            <v>-1277.437347755651</v>
          </cell>
          <cell r="CK263">
            <v>-1236.229691376444</v>
          </cell>
          <cell r="CL263">
            <v>-1277.437347755651</v>
          </cell>
          <cell r="CM263">
            <v>-1277.4373477557674</v>
          </cell>
          <cell r="CN263">
            <v>-1236.229691376444</v>
          </cell>
          <cell r="CO263">
            <v>-1277.4373477557674</v>
          </cell>
          <cell r="CP263">
            <v>-1236.229691376444</v>
          </cell>
          <cell r="CQ263">
            <v>-1277.437347755651</v>
          </cell>
          <cell r="CR263">
            <v>-1302.9860947107663</v>
          </cell>
          <cell r="CS263">
            <v>-1176.8906661903602</v>
          </cell>
          <cell r="CT263">
            <v>-1302.9860947108828</v>
          </cell>
          <cell r="CU263">
            <v>-3412.3932827184908</v>
          </cell>
          <cell r="CV263">
            <v>-3454.4250922253123</v>
          </cell>
          <cell r="CW263">
            <v>-3412.3932827184908</v>
          </cell>
          <cell r="CX263">
            <v>-3454.425092225254</v>
          </cell>
          <cell r="CY263">
            <v>-3454.4250922254287</v>
          </cell>
          <cell r="CZ263">
            <v>-3412.3932827184908</v>
          </cell>
          <cell r="DA263">
            <v>20836.305571184494</v>
          </cell>
          <cell r="DB263">
            <v>20878.337380691373</v>
          </cell>
          <cell r="DC263">
            <v>22859.411842070287</v>
          </cell>
          <cell r="DD263">
            <v>20810.245849290397</v>
          </cell>
          <cell r="DE263">
            <v>20938.863186381117</v>
          </cell>
          <cell r="DF263">
            <v>24357.853178568708</v>
          </cell>
          <cell r="DG263">
            <v>31175.953271911712</v>
          </cell>
          <cell r="DH263">
            <v>31068.848038428114</v>
          </cell>
          <cell r="DI263">
            <v>27629.167564064555</v>
          </cell>
          <cell r="DJ263">
            <v>27586.295118367649</v>
          </cell>
          <cell r="DK263">
            <v>27586.295118367416</v>
          </cell>
          <cell r="DL263">
            <v>-157857.75183086807</v>
          </cell>
          <cell r="DM263">
            <v>-157550.22632996354</v>
          </cell>
          <cell r="DN263">
            <v>-157507.35388426628</v>
          </cell>
          <cell r="DO263">
            <v>-155466.42687095108</v>
          </cell>
          <cell r="DP263">
            <v>-157576.8072462955</v>
          </cell>
          <cell r="DQ263">
            <v>-157445.61756246287</v>
          </cell>
          <cell r="DR263">
            <v>-153922.77169713855</v>
          </cell>
          <cell r="DS263">
            <v>-156096.27634928457</v>
          </cell>
          <cell r="DT263">
            <v>-156206.16601531568</v>
          </cell>
          <cell r="DU263">
            <v>-159749.46562836727</v>
          </cell>
          <cell r="DV263">
            <v>-159793.19552297809</v>
          </cell>
          <cell r="DW263">
            <v>-159793.19552297838</v>
          </cell>
          <cell r="DX263">
            <v>-177163.37068293279</v>
          </cell>
          <cell r="DY263">
            <v>57443.380643651471</v>
          </cell>
          <cell r="DZ263">
            <v>57487.110538262699</v>
          </cell>
          <cell r="EA263">
            <v>59589.694086434378</v>
          </cell>
          <cell r="EB263">
            <v>57416.268108992896</v>
          </cell>
          <cell r="EC263">
            <v>57550.081586502143</v>
          </cell>
          <cell r="ED263">
            <v>61179.924724624434</v>
          </cell>
          <cell r="EE263">
            <v>68537.591182119679</v>
          </cell>
          <cell r="EF263">
            <v>68424.842125053634</v>
          </cell>
          <cell r="EG263">
            <v>64774.80622466444</v>
          </cell>
          <cell r="EH263">
            <v>64730.201732161513</v>
          </cell>
          <cell r="EI263">
            <v>64730.20173216128</v>
          </cell>
          <cell r="EJ263">
            <v>60828.373069007648</v>
          </cell>
          <cell r="EK263">
            <v>65825.9372314621</v>
          </cell>
          <cell r="EL263">
            <v>65870.541723965551</v>
          </cell>
          <cell r="EM263">
            <v>68036.640077528602</v>
          </cell>
          <cell r="EN263">
            <v>65798.282446110388</v>
          </cell>
          <cell r="EO263">
            <v>76984.772193169978</v>
          </cell>
          <cell r="EP263">
            <v>-55440.344816207886</v>
          </cell>
          <cell r="EQ263">
            <v>-57659.093150668079</v>
          </cell>
          <cell r="ER263">
            <v>-57774.778634521528</v>
          </cell>
          <cell r="ES263">
            <v>-61534.7616568472</v>
          </cell>
          <cell r="ET263">
            <v>-61580.258239200048</v>
          </cell>
          <cell r="EU263">
            <v>-61580.258239200339</v>
          </cell>
          <cell r="EV263">
            <v>-79369.275975617056</v>
          </cell>
          <cell r="EW263">
            <v>96928.080800003256</v>
          </cell>
          <cell r="EX263">
            <v>96973.577382356743</v>
          </cell>
          <cell r="EY263">
            <v>99205.104731451836</v>
          </cell>
          <cell r="EZ263">
            <v>96899.872918944398</v>
          </cell>
          <cell r="FA263">
            <v>97260.092460945132</v>
          </cell>
          <cell r="FB263">
            <v>98402.469387976802</v>
          </cell>
          <cell r="FC263">
            <v>103805.83145334828</v>
          </cell>
          <cell r="FD263">
            <v>103687.13037080271</v>
          </cell>
          <cell r="FE263">
            <v>99813.892891983851</v>
          </cell>
          <cell r="FF263">
            <v>99767.48637798382</v>
          </cell>
          <cell r="FG263">
            <v>99767.48637798347</v>
          </cell>
          <cell r="FH263">
            <v>95438.636211838573</v>
          </cell>
          <cell r="FI263">
            <v>104053.34968336707</v>
          </cell>
          <cell r="FJ263">
            <v>104099.75619736756</v>
          </cell>
          <cell r="FK263">
            <v>106398.68433275912</v>
          </cell>
          <cell r="FL263">
            <v>104024.57764468703</v>
          </cell>
          <cell r="FM263">
            <v>104392.00157752773</v>
          </cell>
          <cell r="FN263">
            <v>105597.51578724629</v>
          </cell>
          <cell r="FO263">
            <v>105900.23172315629</v>
          </cell>
          <cell r="FP263">
            <v>118056.21145105222</v>
          </cell>
          <cell r="FQ263">
            <v>69554.380421546404</v>
          </cell>
          <cell r="FR263">
            <v>69507.045777266147</v>
          </cell>
          <cell r="FS263">
            <v>69507.045777265797</v>
          </cell>
          <cell r="FT263">
            <v>51282.669970548013</v>
          </cell>
          <cell r="FU263">
            <v>73606.771998633281</v>
          </cell>
          <cell r="FV263">
            <v>73654.106642913772</v>
          </cell>
          <cell r="FW263">
            <v>76022.46668750688</v>
          </cell>
        </row>
        <row r="264">
          <cell r="B264" t="str">
            <v>Co 252</v>
          </cell>
          <cell r="C264">
            <v>-2417265.8859704258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-2628.3539216552745</v>
          </cell>
          <cell r="BP264">
            <v>-2465.730229815148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-33427.05602256034</v>
          </cell>
          <cell r="CI264">
            <v>-29663.600967498962</v>
          </cell>
          <cell r="CJ264">
            <v>-29663.600967498962</v>
          </cell>
          <cell r="CK264">
            <v>-39663.600967498962</v>
          </cell>
          <cell r="CL264">
            <v>-39663.600967498962</v>
          </cell>
          <cell r="CM264">
            <v>-39663.60096749902</v>
          </cell>
          <cell r="CN264">
            <v>-39663.600967498962</v>
          </cell>
          <cell r="CO264">
            <v>-39663.600967498962</v>
          </cell>
          <cell r="CP264">
            <v>-39663.600967498962</v>
          </cell>
          <cell r="CQ264">
            <v>-39663.600967498962</v>
          </cell>
          <cell r="CR264">
            <v>-40369.238436298387</v>
          </cell>
          <cell r="CS264">
            <v>-40369.238436298387</v>
          </cell>
          <cell r="CT264">
            <v>-40144.23843629827</v>
          </cell>
          <cell r="CU264">
            <v>-42121.878237421595</v>
          </cell>
          <cell r="CV264">
            <v>-42121.878237421624</v>
          </cell>
          <cell r="CW264">
            <v>-42421.878237421624</v>
          </cell>
          <cell r="CX264">
            <v>-42421.878237421624</v>
          </cell>
          <cell r="CY264">
            <v>-42421.878237421624</v>
          </cell>
          <cell r="CZ264">
            <v>-42421.878237421624</v>
          </cell>
          <cell r="DA264">
            <v>-42421.878237421566</v>
          </cell>
          <cell r="DB264">
            <v>-42421.878237421566</v>
          </cell>
          <cell r="DC264">
            <v>-42421.878237421566</v>
          </cell>
          <cell r="DD264">
            <v>-43141.628455596976</v>
          </cell>
          <cell r="DE264">
            <v>-55891.628455596976</v>
          </cell>
          <cell r="DF264">
            <v>-8440.3450014491682</v>
          </cell>
          <cell r="DG264">
            <v>-2382.6824634418008</v>
          </cell>
          <cell r="DH264">
            <v>-2382.6824634418008</v>
          </cell>
          <cell r="DI264">
            <v>-2691.6824634418008</v>
          </cell>
          <cell r="DJ264">
            <v>-2691.6824634417426</v>
          </cell>
          <cell r="DK264">
            <v>7508.3175365581992</v>
          </cell>
          <cell r="DL264">
            <v>-8354.6501360469265</v>
          </cell>
          <cell r="DM264">
            <v>-8354.6501360468683</v>
          </cell>
          <cell r="DN264">
            <v>-8354.6501360468101</v>
          </cell>
          <cell r="DO264">
            <v>-8354.6501360468683</v>
          </cell>
          <cell r="DP264">
            <v>-9088.7953585857758</v>
          </cell>
          <cell r="DQ264">
            <v>-9343.7953585857758</v>
          </cell>
          <cell r="DR264">
            <v>-8160.7021895027719</v>
          </cell>
          <cell r="DS264">
            <v>-10186.24973464472</v>
          </cell>
          <cell r="DT264">
            <v>-10186.249734644662</v>
          </cell>
          <cell r="DU264">
            <v>-10504.519734644797</v>
          </cell>
          <cell r="DV264">
            <v>-10504.519734644738</v>
          </cell>
          <cell r="DW264">
            <v>-10300.519734644797</v>
          </cell>
          <cell r="DX264">
            <v>-10617.779088096868</v>
          </cell>
          <cell r="DY264">
            <v>-10617.779088096839</v>
          </cell>
          <cell r="DZ264">
            <v>-10617.779088096751</v>
          </cell>
          <cell r="EA264">
            <v>-10617.77908809681</v>
          </cell>
          <cell r="EB264">
            <v>-11366.607215086522</v>
          </cell>
          <cell r="EC264">
            <v>-24376.707215086441</v>
          </cell>
          <cell r="ED264">
            <v>1607.6826864642208</v>
          </cell>
          <cell r="EE264">
            <v>8152.1904594878433</v>
          </cell>
          <cell r="EF264">
            <v>8152.190459488018</v>
          </cell>
          <cell r="EG264">
            <v>7824.3723594878102</v>
          </cell>
          <cell r="EH264">
            <v>7824.3723594878102</v>
          </cell>
          <cell r="EI264">
            <v>8032.4523594877683</v>
          </cell>
          <cell r="EJ264">
            <v>7708.8478189666057</v>
          </cell>
          <cell r="EK264">
            <v>7708.8478189666639</v>
          </cell>
          <cell r="EL264">
            <v>7708.8478189667221</v>
          </cell>
          <cell r="EM264">
            <v>7708.8478189667221</v>
          </cell>
          <cell r="EN264">
            <v>6945.0431294371956</v>
          </cell>
          <cell r="EO264">
            <v>16624.741129437229</v>
          </cell>
          <cell r="EP264">
            <v>-48552.950236192031</v>
          </cell>
          <cell r="EQ264">
            <v>-50623.268855577218</v>
          </cell>
          <cell r="ER264">
            <v>-50623.268855577102</v>
          </cell>
          <cell r="ES264">
            <v>-50960.921498577169</v>
          </cell>
          <cell r="ET264">
            <v>-50960.921498577169</v>
          </cell>
          <cell r="EU264">
            <v>-50748.679898577218</v>
          </cell>
          <cell r="EV264">
            <v>-51078.756529908744</v>
          </cell>
          <cell r="EW264">
            <v>-51078.756529908802</v>
          </cell>
          <cell r="EX264">
            <v>-51078.756529908627</v>
          </cell>
          <cell r="EY264">
            <v>-51078.756529908685</v>
          </cell>
          <cell r="EZ264">
            <v>-51857.837313228811</v>
          </cell>
          <cell r="FA264">
            <v>-64934.545353228867</v>
          </cell>
          <cell r="FB264">
            <v>-22934.661167790997</v>
          </cell>
          <cell r="FC264">
            <v>-18145.205279733986</v>
          </cell>
          <cell r="FD264">
            <v>-18145.205279733811</v>
          </cell>
          <cell r="FE264">
            <v>-18492.987502024102</v>
          </cell>
          <cell r="FF264">
            <v>-18492.987502023985</v>
          </cell>
          <cell r="FG264">
            <v>-18276.501070024096</v>
          </cell>
          <cell r="FH264">
            <v>-18613.179233982228</v>
          </cell>
          <cell r="FI264">
            <v>-18613.179233982111</v>
          </cell>
          <cell r="FJ264">
            <v>-18613.179233982053</v>
          </cell>
          <cell r="FK264">
            <v>-18613.17923398217</v>
          </cell>
          <cell r="FL264">
            <v>-19407.841632968746</v>
          </cell>
          <cell r="FM264">
            <v>-19996.083833768615</v>
          </cell>
          <cell r="FN264">
            <v>-18711.766280192474</v>
          </cell>
          <cell r="FO264">
            <v>-18523.038426074665</v>
          </cell>
          <cell r="FP264">
            <v>-7189.7050927410601</v>
          </cell>
          <cell r="FQ264">
            <v>-62721.867283919419</v>
          </cell>
          <cell r="FR264">
            <v>-62721.867283919477</v>
          </cell>
          <cell r="FS264">
            <v>-62501.051123279613</v>
          </cell>
          <cell r="FT264">
            <v>-62844.462850516778</v>
          </cell>
          <cell r="FU264">
            <v>-62844.46285051672</v>
          </cell>
          <cell r="FV264">
            <v>-62844.462850516604</v>
          </cell>
          <cell r="FW264">
            <v>-62844.46285051672</v>
          </cell>
        </row>
        <row r="265">
          <cell r="B265" t="str">
            <v>Co 220</v>
          </cell>
          <cell r="C265">
            <v>-301.22272271913607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-155.38029445574284</v>
          </cell>
          <cell r="BP265">
            <v>-145.84242826339323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</row>
        <row r="266">
          <cell r="B266" t="str">
            <v>Co 900</v>
          </cell>
          <cell r="C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</row>
        <row r="267">
          <cell r="B267" t="str">
            <v>Co 254</v>
          </cell>
          <cell r="C267">
            <v>-408.20719050966909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-210.61422318507175</v>
          </cell>
          <cell r="BP267">
            <v>-197.59296732459734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</row>
        <row r="268">
          <cell r="B268" t="str">
            <v>Co 255</v>
          </cell>
          <cell r="C268">
            <v>-83908.990508306655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-5881.0186134936521</v>
          </cell>
          <cell r="BP268">
            <v>-5516.9211035550688</v>
          </cell>
          <cell r="BQ268">
            <v>0</v>
          </cell>
          <cell r="BR268">
            <v>0</v>
          </cell>
          <cell r="BS268">
            <v>0</v>
          </cell>
          <cell r="BT268">
            <v>-6666.6666666666279</v>
          </cell>
          <cell r="BU268">
            <v>-6666.6666666666279</v>
          </cell>
          <cell r="BV268">
            <v>-6666.6666666666861</v>
          </cell>
          <cell r="BW268">
            <v>-6666.6666666666861</v>
          </cell>
          <cell r="BX268">
            <v>-6666.6666666666861</v>
          </cell>
          <cell r="BY268">
            <v>-6666.6666666666279</v>
          </cell>
          <cell r="BZ268">
            <v>-6666.6666666666279</v>
          </cell>
          <cell r="CA268">
            <v>0</v>
          </cell>
          <cell r="CB268">
            <v>-6275.1559452444199</v>
          </cell>
          <cell r="CC268">
            <v>-6275.1559452444199</v>
          </cell>
          <cell r="CD268">
            <v>-6275.1559452444199</v>
          </cell>
          <cell r="CE268">
            <v>-6275.1559452444199</v>
          </cell>
          <cell r="CF268">
            <v>-13141.822611911106</v>
          </cell>
          <cell r="CG268">
            <v>-13141.822611911106</v>
          </cell>
          <cell r="CH268">
            <v>-13141.822611911106</v>
          </cell>
          <cell r="CI268">
            <v>-5959.9282405687263</v>
          </cell>
          <cell r="CJ268">
            <v>-5959.9282405687263</v>
          </cell>
          <cell r="CK268">
            <v>-5959.9282405687263</v>
          </cell>
          <cell r="CL268">
            <v>-5959.9282405687263</v>
          </cell>
          <cell r="CM268">
            <v>906.73842609790154</v>
          </cell>
          <cell r="CN268">
            <v>1106.7384260979015</v>
          </cell>
          <cell r="CO268">
            <v>1106.7384260979015</v>
          </cell>
          <cell r="CP268">
            <v>1106.7384260979015</v>
          </cell>
          <cell r="CQ268">
            <v>1106.7384260979015</v>
          </cell>
          <cell r="CR268">
            <v>-6008.4773783332203</v>
          </cell>
          <cell r="CS268">
            <v>-6008.4773783333367</v>
          </cell>
          <cell r="CT268">
            <v>-6008.4773783333367</v>
          </cell>
          <cell r="CU268">
            <v>-6081.1268053801032</v>
          </cell>
          <cell r="CV268">
            <v>-6081.1268053801032</v>
          </cell>
          <cell r="CW268">
            <v>-6081.1268053801032</v>
          </cell>
          <cell r="CX268">
            <v>-6081.1268053801032</v>
          </cell>
          <cell r="CY268">
            <v>991.53986128652468</v>
          </cell>
          <cell r="CZ268">
            <v>1197.5398612865247</v>
          </cell>
          <cell r="DA268">
            <v>1197.5398612865247</v>
          </cell>
          <cell r="DB268">
            <v>1197.5398612865247</v>
          </cell>
          <cell r="DC268">
            <v>1197.5398612865247</v>
          </cell>
          <cell r="DD268">
            <v>-6130.7069258998963</v>
          </cell>
          <cell r="DE268">
            <v>-6130.7069259000127</v>
          </cell>
          <cell r="DF268">
            <v>-57785.774692577776</v>
          </cell>
          <cell r="DG268">
            <v>-19337.452864885156</v>
          </cell>
          <cell r="DH268">
            <v>-19337.452864885214</v>
          </cell>
          <cell r="DI268">
            <v>-19337.45286488533</v>
          </cell>
          <cell r="DJ268">
            <v>-19337.452864885214</v>
          </cell>
          <cell r="DK268">
            <v>-12052.606198218651</v>
          </cell>
          <cell r="DL268">
            <v>-11840.426198218658</v>
          </cell>
          <cell r="DM268">
            <v>-11840.426198218542</v>
          </cell>
          <cell r="DN268">
            <v>-11840.426198218542</v>
          </cell>
          <cell r="DO268">
            <v>-11840.4261982186</v>
          </cell>
          <cell r="DP268">
            <v>-19388.086387815303</v>
          </cell>
          <cell r="DQ268">
            <v>-19388.086387815536</v>
          </cell>
          <cell r="DR268">
            <v>-20354.521076482371</v>
          </cell>
          <cell r="DS268">
            <v>-11620.407539296022</v>
          </cell>
          <cell r="DT268">
            <v>-11620.407539295964</v>
          </cell>
          <cell r="DU268">
            <v>-11620.407539296197</v>
          </cell>
          <cell r="DV268">
            <v>-11620.40753929608</v>
          </cell>
          <cell r="DW268">
            <v>-4117.0154726294568</v>
          </cell>
          <cell r="DX268">
            <v>-3898.4700726295123</v>
          </cell>
          <cell r="DY268">
            <v>-3898.4700726292795</v>
          </cell>
          <cell r="DZ268">
            <v>-3898.4700726293959</v>
          </cell>
          <cell r="EA268">
            <v>-3898.4700726293959</v>
          </cell>
          <cell r="EB268">
            <v>-11672.117386684869</v>
          </cell>
          <cell r="EC268">
            <v>-11672.117386684986</v>
          </cell>
          <cell r="ED268">
            <v>-21155.880769125186</v>
          </cell>
          <cell r="EE268">
            <v>-3661.0605778745958</v>
          </cell>
          <cell r="EF268">
            <v>-3661.0605778745376</v>
          </cell>
          <cell r="EG268">
            <v>-3661.0605778748868</v>
          </cell>
          <cell r="EH268">
            <v>-3661.060577874654</v>
          </cell>
          <cell r="EI268">
            <v>9988.6128789892537</v>
          </cell>
          <cell r="EJ268">
            <v>3772.149736322579</v>
          </cell>
          <cell r="EK268">
            <v>3772.1497363228118</v>
          </cell>
          <cell r="EL268">
            <v>3772.149736322579</v>
          </cell>
          <cell r="EM268">
            <v>3772.1497363227536</v>
          </cell>
          <cell r="EN268">
            <v>-3580.5368524978985</v>
          </cell>
          <cell r="EO268">
            <v>-3580.5368524979567</v>
          </cell>
          <cell r="EP268">
            <v>-4751.9155025869841</v>
          </cell>
          <cell r="EQ268">
            <v>5112.6986178550869</v>
          </cell>
          <cell r="ER268">
            <v>5112.6986178548541</v>
          </cell>
          <cell r="ES268">
            <v>5112.6986178548541</v>
          </cell>
          <cell r="ET268">
            <v>5112.6986178549123</v>
          </cell>
          <cell r="EU268">
            <v>12303.862278424727</v>
          </cell>
          <cell r="EV268">
            <v>12567.571908144804</v>
          </cell>
          <cell r="EW268">
            <v>12567.571908145037</v>
          </cell>
          <cell r="EX268">
            <v>12567.571908144746</v>
          </cell>
          <cell r="EY268">
            <v>12567.571908144862</v>
          </cell>
          <cell r="EZ268">
            <v>4994.7652872106992</v>
          </cell>
          <cell r="FA268">
            <v>4994.7652872105828</v>
          </cell>
          <cell r="FB268">
            <v>3802.0808641198091</v>
          </cell>
          <cell r="FC268">
            <v>14130.468262073875</v>
          </cell>
          <cell r="FD268">
            <v>14130.4682620737</v>
          </cell>
          <cell r="FE268">
            <v>14130.468262073467</v>
          </cell>
          <cell r="FF268">
            <v>14130.4682620737</v>
          </cell>
          <cell r="FG268">
            <v>21536.00683246064</v>
          </cell>
          <cell r="FH268">
            <v>21807.627751072287</v>
          </cell>
          <cell r="FI268">
            <v>21807.627751072519</v>
          </cell>
          <cell r="FJ268">
            <v>21807.62775107217</v>
          </cell>
          <cell r="FK268">
            <v>21807.627751072403</v>
          </cell>
          <cell r="FL268">
            <v>14008.106708372012</v>
          </cell>
          <cell r="FM268">
            <v>14008.106708372128</v>
          </cell>
          <cell r="FN268">
            <v>12793.754050819436</v>
          </cell>
          <cell r="FO268">
            <v>14411.672709222301</v>
          </cell>
          <cell r="FP268">
            <v>14411.672709222068</v>
          </cell>
          <cell r="FQ268">
            <v>14411.672709221835</v>
          </cell>
          <cell r="FR268">
            <v>14411.672709222184</v>
          </cell>
          <cell r="FS268">
            <v>22037.990236720652</v>
          </cell>
          <cell r="FT268">
            <v>22317.759782890673</v>
          </cell>
          <cell r="FU268">
            <v>22317.759782890906</v>
          </cell>
          <cell r="FV268">
            <v>22317.759782890556</v>
          </cell>
          <cell r="FW268">
            <v>22317.759782890906</v>
          </cell>
        </row>
        <row r="269">
          <cell r="B269" t="str">
            <v>Co 256</v>
          </cell>
          <cell r="C269">
            <v>-253976.32619191549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-295.41783093112463</v>
          </cell>
          <cell r="BP269">
            <v>-277.30970678756421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-2758.5380434109102</v>
          </cell>
          <cell r="CC269">
            <v>-2758.5380434109102</v>
          </cell>
          <cell r="CD269">
            <v>-2758.5380434109102</v>
          </cell>
          <cell r="CE269">
            <v>-2758.5380434109247</v>
          </cell>
          <cell r="CF269">
            <v>-2758.5380434109102</v>
          </cell>
          <cell r="CG269">
            <v>-2758.5380434109102</v>
          </cell>
          <cell r="CH269">
            <v>-2758.5380434109247</v>
          </cell>
          <cell r="CI269">
            <v>-1786.2296789352549</v>
          </cell>
          <cell r="CJ269">
            <v>-1786.2296789352695</v>
          </cell>
          <cell r="CK269">
            <v>-1786.2296789352549</v>
          </cell>
          <cell r="CL269">
            <v>-1786.2296789352695</v>
          </cell>
          <cell r="CM269">
            <v>-1786.2296789352695</v>
          </cell>
          <cell r="CN269">
            <v>-1786.2296789352549</v>
          </cell>
          <cell r="CO269">
            <v>-1786.2296789352549</v>
          </cell>
          <cell r="CP269">
            <v>-1786.2296789352549</v>
          </cell>
          <cell r="CQ269">
            <v>-1786.2296789352695</v>
          </cell>
          <cell r="CR269">
            <v>-1812.2340388692101</v>
          </cell>
          <cell r="CS269">
            <v>-1812.2340388692101</v>
          </cell>
          <cell r="CT269">
            <v>-1812.2340388692246</v>
          </cell>
          <cell r="CU269">
            <v>-1821.9542725139618</v>
          </cell>
          <cell r="CV269">
            <v>-1821.9542725139763</v>
          </cell>
          <cell r="CW269">
            <v>-1821.9542725139618</v>
          </cell>
          <cell r="CX269">
            <v>-1821.9542725139763</v>
          </cell>
          <cell r="CY269">
            <v>-1821.9542725139763</v>
          </cell>
          <cell r="CZ269">
            <v>-1821.9542725139618</v>
          </cell>
          <cell r="DA269">
            <v>-1821.9542725139472</v>
          </cell>
          <cell r="DB269">
            <v>-1821.9542725139618</v>
          </cell>
          <cell r="DC269">
            <v>-1821.9542725139763</v>
          </cell>
          <cell r="DD269">
            <v>-1848.4787196465913</v>
          </cell>
          <cell r="DE269">
            <v>-1848.4787196466059</v>
          </cell>
          <cell r="DF269">
            <v>-21107.747754610638</v>
          </cell>
          <cell r="DG269">
            <v>-20050.330310332967</v>
          </cell>
          <cell r="DH269">
            <v>-20050.330310332967</v>
          </cell>
          <cell r="DI269">
            <v>-20050.330310332967</v>
          </cell>
          <cell r="DJ269">
            <v>-20050.330310332996</v>
          </cell>
          <cell r="DK269">
            <v>-20050.330310332996</v>
          </cell>
          <cell r="DL269">
            <v>-20050.330310332996</v>
          </cell>
          <cell r="DM269">
            <v>-20050.330310332938</v>
          </cell>
          <cell r="DN269">
            <v>-20050.330310332967</v>
          </cell>
          <cell r="DO269">
            <v>-20050.330310332996</v>
          </cell>
          <cell r="DP269">
            <v>-20077.385246408259</v>
          </cell>
          <cell r="DQ269">
            <v>-20077.385246408259</v>
          </cell>
          <cell r="DR269">
            <v>-20475.070627107547</v>
          </cell>
          <cell r="DS269">
            <v>-20998.915170000313</v>
          </cell>
          <cell r="DT269">
            <v>-20998.915170000313</v>
          </cell>
          <cell r="DU269">
            <v>-20998.915170000313</v>
          </cell>
          <cell r="DV269">
            <v>-20998.915170000342</v>
          </cell>
          <cell r="DW269">
            <v>-20998.915170000342</v>
          </cell>
          <cell r="DX269">
            <v>-20998.915170000371</v>
          </cell>
          <cell r="DY269">
            <v>-20998.915170000284</v>
          </cell>
          <cell r="DZ269">
            <v>-20998.915170000342</v>
          </cell>
          <cell r="EA269">
            <v>-20998.915170000342</v>
          </cell>
          <cell r="EB269">
            <v>-21026.511204797105</v>
          </cell>
          <cell r="EC269">
            <v>-27401.511204797134</v>
          </cell>
          <cell r="ED269">
            <v>3243.0474813349429</v>
          </cell>
          <cell r="EE269">
            <v>4936.9979752997751</v>
          </cell>
          <cell r="EF269">
            <v>4936.9979752997897</v>
          </cell>
          <cell r="EG269">
            <v>4936.9979752998042</v>
          </cell>
          <cell r="EH269">
            <v>4936.997975299746</v>
          </cell>
          <cell r="EI269">
            <v>10036.997975299746</v>
          </cell>
          <cell r="EJ269">
            <v>5036.9979752997169</v>
          </cell>
          <cell r="EK269">
            <v>5036.9979752998333</v>
          </cell>
          <cell r="EL269">
            <v>5036.997975299746</v>
          </cell>
          <cell r="EM269">
            <v>5036.9979752997606</v>
          </cell>
          <cell r="EN269">
            <v>7244.6430320842919</v>
          </cell>
          <cell r="EO269">
            <v>6900.7759663800243</v>
          </cell>
          <cell r="EP269">
            <v>7323.6338674936851</v>
          </cell>
          <cell r="EQ269">
            <v>7286.1473418482637</v>
          </cell>
          <cell r="ER269">
            <v>7358.2696970830293</v>
          </cell>
          <cell r="ES269">
            <v>7286.1473418482929</v>
          </cell>
          <cell r="ET269">
            <v>7358.2696970829857</v>
          </cell>
          <cell r="EU269">
            <v>7460.2696970829857</v>
          </cell>
          <cell r="EV269">
            <v>7238.1473418482201</v>
          </cell>
          <cell r="EW269">
            <v>7310.269697083073</v>
          </cell>
          <cell r="EX269">
            <v>7238.1473418482346</v>
          </cell>
          <cell r="EY269">
            <v>7310.2696970830148</v>
          </cell>
          <cell r="EZ269">
            <v>9894.7917586489639</v>
          </cell>
          <cell r="FA269">
            <v>2920.4811791219399</v>
          </cell>
          <cell r="FB269">
            <v>9849.9645732665522</v>
          </cell>
          <cell r="FC269">
            <v>9728.8729262719571</v>
          </cell>
          <cell r="FD269">
            <v>9885.2931194476696</v>
          </cell>
          <cell r="FE269">
            <v>9728.8729262720153</v>
          </cell>
          <cell r="FF269">
            <v>9885.293119447655</v>
          </cell>
          <cell r="FG269">
            <v>9989.3331194476195</v>
          </cell>
          <cell r="FH269">
            <v>9678.4129262719071</v>
          </cell>
          <cell r="FI269">
            <v>9834.833119447736</v>
          </cell>
          <cell r="FJ269">
            <v>9678.4129262719362</v>
          </cell>
          <cell r="FK269">
            <v>9834.8331194476341</v>
          </cell>
          <cell r="FL269">
            <v>4535.6740587467357</v>
          </cell>
          <cell r="FM269">
            <v>4143.1259416662942</v>
          </cell>
          <cell r="FN269">
            <v>4677.0405570316507</v>
          </cell>
          <cell r="FO269">
            <v>4726.6514141157386</v>
          </cell>
          <cell r="FP269">
            <v>4713.0756741364021</v>
          </cell>
          <cell r="FQ269">
            <v>4726.6514141157822</v>
          </cell>
          <cell r="FR269">
            <v>4713.0756741363875</v>
          </cell>
          <cell r="FS269">
            <v>4819.1964741363336</v>
          </cell>
          <cell r="FT269">
            <v>4673.6372141156753</v>
          </cell>
          <cell r="FU269">
            <v>4660.0614741364407</v>
          </cell>
          <cell r="FV269">
            <v>4673.637214115719</v>
          </cell>
          <cell r="FW269">
            <v>4660.0614741363679</v>
          </cell>
        </row>
        <row r="270">
          <cell r="B270" t="str">
            <v>Co 257</v>
          </cell>
          <cell r="C270">
            <v>-4580.3946268989312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-121.62622689893033</v>
          </cell>
          <cell r="BP270">
            <v>-4458.7684000000008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</row>
        <row r="271">
          <cell r="B271" t="str">
            <v>Co 259</v>
          </cell>
          <cell r="C271">
            <v>23103.216535984408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-417.04405783004768</v>
          </cell>
          <cell r="BP271">
            <v>-391.26543926577142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-3183.0424648622284</v>
          </cell>
          <cell r="CC271">
            <v>-3183.0424648622284</v>
          </cell>
          <cell r="CD271">
            <v>-3183.0424648622284</v>
          </cell>
          <cell r="CE271">
            <v>-3183.0424648622284</v>
          </cell>
          <cell r="CF271">
            <v>-3183.0424648622284</v>
          </cell>
          <cell r="CG271">
            <v>-3183.0424648622284</v>
          </cell>
          <cell r="CH271">
            <v>-3183.0424648622284</v>
          </cell>
          <cell r="CI271">
            <v>-2578.6655387123465</v>
          </cell>
          <cell r="CJ271">
            <v>-2578.6655387123537</v>
          </cell>
          <cell r="CK271">
            <v>-2578.6655387123537</v>
          </cell>
          <cell r="CL271">
            <v>-2578.6655387123537</v>
          </cell>
          <cell r="CM271">
            <v>-2578.6655387123537</v>
          </cell>
          <cell r="CN271">
            <v>-2578.6655387123537</v>
          </cell>
          <cell r="CO271">
            <v>-2578.6655387123537</v>
          </cell>
          <cell r="CP271">
            <v>-2578.6655387123465</v>
          </cell>
          <cell r="CQ271">
            <v>-2578.6655387123465</v>
          </cell>
          <cell r="CR271">
            <v>-2624.1979302250984</v>
          </cell>
          <cell r="CS271">
            <v>-2624.1979302250984</v>
          </cell>
          <cell r="CT271">
            <v>-2624.1979302250984</v>
          </cell>
          <cell r="CU271">
            <v>-1674.4289419978159</v>
          </cell>
          <cell r="CV271">
            <v>-1674.4289419978159</v>
          </cell>
          <cell r="CW271">
            <v>-1674.4289419978086</v>
          </cell>
          <cell r="CX271">
            <v>-1674.4289419978159</v>
          </cell>
          <cell r="CY271">
            <v>-1674.4289419978086</v>
          </cell>
          <cell r="CZ271">
            <v>-1674.4289419978159</v>
          </cell>
          <cell r="DA271">
            <v>-1674.4289419978013</v>
          </cell>
          <cell r="DB271">
            <v>-1674.4289419978013</v>
          </cell>
          <cell r="DC271">
            <v>-1674.4289419978013</v>
          </cell>
          <cell r="DD271">
            <v>-870.04541968504782</v>
          </cell>
          <cell r="DE271">
            <v>-952.38347403884109</v>
          </cell>
          <cell r="DF271">
            <v>-870.04541968504782</v>
          </cell>
          <cell r="DG271">
            <v>105.98983687831787</v>
          </cell>
          <cell r="DH271">
            <v>133.43585499623441</v>
          </cell>
          <cell r="DI271">
            <v>105.98983687832515</v>
          </cell>
          <cell r="DJ271">
            <v>133.43585499624169</v>
          </cell>
          <cell r="DK271">
            <v>133.43585499624896</v>
          </cell>
          <cell r="DL271">
            <v>105.98983687831787</v>
          </cell>
          <cell r="DM271">
            <v>133.43585499624169</v>
          </cell>
          <cell r="DN271">
            <v>105.98983687833243</v>
          </cell>
          <cell r="DO271">
            <v>133.43585499626352</v>
          </cell>
          <cell r="DP271">
            <v>103.0804860995122</v>
          </cell>
          <cell r="DQ271">
            <v>19.09567065864394</v>
          </cell>
          <cell r="DR271">
            <v>103.08048609949765</v>
          </cell>
          <cell r="DS271">
            <v>1133.6718753378664</v>
          </cell>
          <cell r="DT271">
            <v>1161.6668138181485</v>
          </cell>
          <cell r="DU271">
            <v>1133.6718753378809</v>
          </cell>
          <cell r="DV271">
            <v>1161.6668138181631</v>
          </cell>
          <cell r="DW271">
            <v>1161.6668138181631</v>
          </cell>
          <cell r="DX271">
            <v>1133.6718753378809</v>
          </cell>
          <cell r="DY271">
            <v>1161.6668138181485</v>
          </cell>
          <cell r="DZ271">
            <v>1133.6718753378955</v>
          </cell>
          <cell r="EA271">
            <v>1161.6668138181703</v>
          </cell>
          <cell r="EB271">
            <v>1365.5738732155005</v>
          </cell>
          <cell r="EC271">
            <v>1257.1800515620853</v>
          </cell>
          <cell r="ED271">
            <v>1365.5738732154859</v>
          </cell>
          <cell r="EE271">
            <v>1383.638411882057</v>
          </cell>
          <cell r="EF271">
            <v>1419.7696857665214</v>
          </cell>
          <cell r="EG271">
            <v>300.98479035672062</v>
          </cell>
          <cell r="EH271">
            <v>337.11606424117781</v>
          </cell>
          <cell r="EI271">
            <v>337.11606424117781</v>
          </cell>
          <cell r="EJ271">
            <v>300.98479035671335</v>
          </cell>
          <cell r="EK271">
            <v>337.11606424117053</v>
          </cell>
          <cell r="EL271">
            <v>300.98479035671335</v>
          </cell>
          <cell r="EM271">
            <v>337.11606424119964</v>
          </cell>
          <cell r="EN271">
            <v>710.02410003965633</v>
          </cell>
          <cell r="EO271">
            <v>560.7728176739256</v>
          </cell>
          <cell r="EP271">
            <v>710.02410003961995</v>
          </cell>
          <cell r="EQ271">
            <v>1805.8106987709034</v>
          </cell>
          <cell r="ER271">
            <v>1855.5611262261227</v>
          </cell>
          <cell r="ES271">
            <v>1721.6576263404131</v>
          </cell>
          <cell r="ET271">
            <v>1771.4080537956324</v>
          </cell>
          <cell r="EU271">
            <v>1771.4080537956397</v>
          </cell>
          <cell r="EV271">
            <v>1721.6576263404131</v>
          </cell>
          <cell r="EW271">
            <v>1771.4080537956324</v>
          </cell>
          <cell r="EX271">
            <v>1721.6576263404131</v>
          </cell>
          <cell r="EY271">
            <v>1771.4080537956615</v>
          </cell>
          <cell r="EZ271">
            <v>1751.9818794249004</v>
          </cell>
          <cell r="FA271">
            <v>1599.7455714118696</v>
          </cell>
          <cell r="FB271">
            <v>1751.9818794248713</v>
          </cell>
          <cell r="FC271">
            <v>2900.8680638188671</v>
          </cell>
          <cell r="FD271">
            <v>-3423.3865001768063</v>
          </cell>
          <cell r="FE271">
            <v>2688.156929939767</v>
          </cell>
          <cell r="FF271">
            <v>2738.9023659440863</v>
          </cell>
          <cell r="FG271">
            <v>2738.9023659440936</v>
          </cell>
          <cell r="FH271">
            <v>2688.156929939767</v>
          </cell>
          <cell r="FI271">
            <v>2738.9023659441009</v>
          </cell>
          <cell r="FJ271">
            <v>2688.156929939767</v>
          </cell>
          <cell r="FK271">
            <v>2738.9023659441154</v>
          </cell>
          <cell r="FL271">
            <v>2719.087668085951</v>
          </cell>
          <cell r="FM271">
            <v>2563.8066339126526</v>
          </cell>
          <cell r="FN271">
            <v>2719.0876680859219</v>
          </cell>
          <cell r="FO271">
            <v>2769.5104250952427</v>
          </cell>
          <cell r="FP271">
            <v>2693.7707698196609</v>
          </cell>
          <cell r="FQ271">
            <v>2738.1138185385571</v>
          </cell>
          <cell r="FR271">
            <v>2789.8741632629681</v>
          </cell>
          <cell r="FS271">
            <v>2789.8741632629826</v>
          </cell>
          <cell r="FT271">
            <v>2738.1138185385644</v>
          </cell>
          <cell r="FU271">
            <v>2789.8741632629826</v>
          </cell>
          <cell r="FV271">
            <v>2738.1138185385644</v>
          </cell>
          <cell r="FW271">
            <v>2789.8741632629972</v>
          </cell>
        </row>
        <row r="272">
          <cell r="B272" t="str">
            <v>Co 260</v>
          </cell>
          <cell r="C272">
            <v>660720.65358581743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-760.44287735431863</v>
          </cell>
          <cell r="BP272">
            <v>-713.53015978327312</v>
          </cell>
          <cell r="BQ272">
            <v>0</v>
          </cell>
          <cell r="BR272">
            <v>0</v>
          </cell>
          <cell r="BS272">
            <v>0</v>
          </cell>
          <cell r="BT272">
            <v>145000</v>
          </cell>
          <cell r="BU272">
            <v>145000</v>
          </cell>
          <cell r="BV272">
            <v>145000</v>
          </cell>
          <cell r="BW272">
            <v>145000</v>
          </cell>
          <cell r="BX272">
            <v>145000</v>
          </cell>
          <cell r="BY272">
            <v>144999.99999999994</v>
          </cell>
          <cell r="BZ272">
            <v>144999.99999999997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-7295.6254183578567</v>
          </cell>
          <cell r="CG272">
            <v>-7202.7261558836326</v>
          </cell>
          <cell r="CH272">
            <v>-2295.6254183578421</v>
          </cell>
          <cell r="CI272">
            <v>-2229.0621041752602</v>
          </cell>
          <cell r="CJ272">
            <v>-2260.0285249999943</v>
          </cell>
          <cell r="CK272">
            <v>-2229.0621041752529</v>
          </cell>
          <cell r="CL272">
            <v>-2260.028524999987</v>
          </cell>
          <cell r="CM272">
            <v>-9587.1137242969853</v>
          </cell>
          <cell r="CN272">
            <v>-9556.1473034722585</v>
          </cell>
          <cell r="CO272">
            <v>-9587.1137242969853</v>
          </cell>
          <cell r="CP272">
            <v>-9556.1473034722585</v>
          </cell>
          <cell r="CQ272">
            <v>-9587.1137242969853</v>
          </cell>
          <cell r="CR272">
            <v>-2384.4981265664246</v>
          </cell>
          <cell r="CS272">
            <v>-2289.7408788426983</v>
          </cell>
          <cell r="CT272">
            <v>-2234.4981265664101</v>
          </cell>
          <cell r="CU272">
            <v>-1243.1941261494503</v>
          </cell>
          <cell r="CV272">
            <v>-1274.7798753906682</v>
          </cell>
          <cell r="CW272">
            <v>-1243.1941261494285</v>
          </cell>
          <cell r="CX272">
            <v>-1274.7798753906827</v>
          </cell>
          <cell r="CY272">
            <v>-8821.6776306665852</v>
          </cell>
          <cell r="CZ272">
            <v>-8790.0918814253528</v>
          </cell>
          <cell r="DA272">
            <v>-8821.6776306665633</v>
          </cell>
          <cell r="DB272">
            <v>-8790.0918814253673</v>
          </cell>
          <cell r="DC272">
            <v>-8821.6776306665633</v>
          </cell>
          <cell r="DD272">
            <v>-1401.9338689884316</v>
          </cell>
          <cell r="DE272">
            <v>-1305.281476310236</v>
          </cell>
          <cell r="DF272">
            <v>-1247.4338689884025</v>
          </cell>
          <cell r="DG272">
            <v>-1223.2530086724437</v>
          </cell>
          <cell r="DH272">
            <v>-1255.4704728985089</v>
          </cell>
          <cell r="DI272">
            <v>-1223.2530086724073</v>
          </cell>
          <cell r="DJ272">
            <v>-2648.0029086729337</v>
          </cell>
          <cell r="DK272">
            <v>-10421.307596607112</v>
          </cell>
          <cell r="DL272">
            <v>-10389.090132381054</v>
          </cell>
          <cell r="DM272">
            <v>-10421.307596607112</v>
          </cell>
          <cell r="DN272">
            <v>-10389.090132381069</v>
          </cell>
          <cell r="DO272">
            <v>-10421.307596607105</v>
          </cell>
          <cell r="DP272">
            <v>-2777.9008321426663</v>
          </cell>
          <cell r="DQ272">
            <v>-2679.3153916109004</v>
          </cell>
          <cell r="DR272">
            <v>-2618.7658321426425</v>
          </cell>
          <cell r="DS272">
            <v>-1546.1948903736629</v>
          </cell>
          <cell r="DT272">
            <v>-1579.0567038842855</v>
          </cell>
          <cell r="DU272">
            <v>-1546.1948903736629</v>
          </cell>
          <cell r="DV272">
            <v>-1619.4073525997374</v>
          </cell>
          <cell r="DW272">
            <v>-9625.9111811719486</v>
          </cell>
          <cell r="DX272">
            <v>-9593.0493676613842</v>
          </cell>
          <cell r="DY272">
            <v>-9625.9111811719558</v>
          </cell>
          <cell r="DZ272">
            <v>-9593.0493676613842</v>
          </cell>
          <cell r="EA272">
            <v>-9625.911181171934</v>
          </cell>
          <cell r="EB272">
            <v>-1752.1101100388478</v>
          </cell>
          <cell r="EC272">
            <v>-1651.5529606964556</v>
          </cell>
          <cell r="ED272">
            <v>-1588.2010600388603</v>
          </cell>
          <cell r="EE272">
            <v>-2088.3644078702637</v>
          </cell>
          <cell r="EF272">
            <v>-2121.8834576510999</v>
          </cell>
          <cell r="EG272">
            <v>-8463.3644078702346</v>
          </cell>
          <cell r="EH272">
            <v>-596.87156925270392</v>
          </cell>
          <cell r="EI272">
            <v>-8843.5705126820685</v>
          </cell>
          <cell r="EJ272">
            <v>-8810.0514629012978</v>
          </cell>
          <cell r="EK272">
            <v>-8843.570512682054</v>
          </cell>
          <cell r="EL272">
            <v>-8810.0514629012832</v>
          </cell>
          <cell r="EM272">
            <v>-3743.5705126820467</v>
          </cell>
          <cell r="EN272">
            <v>4367.5585363944119</v>
          </cell>
          <cell r="EO272">
            <v>4470.1268287236599</v>
          </cell>
          <cell r="EP272">
            <v>4536.3848578944162</v>
          </cell>
          <cell r="EQ272">
            <v>5693.9097204085701</v>
          </cell>
          <cell r="ER272">
            <v>5659.7202896321251</v>
          </cell>
          <cell r="ES272">
            <v>5566.4097204085847</v>
          </cell>
          <cell r="ET272">
            <v>5648.301615710312</v>
          </cell>
          <cell r="EU272">
            <v>-2845.7982960219379</v>
          </cell>
          <cell r="EV272">
            <v>-2811.6088652455364</v>
          </cell>
          <cell r="EW272">
            <v>-2845.7982960219088</v>
          </cell>
          <cell r="EX272">
            <v>-2811.6088652455219</v>
          </cell>
          <cell r="EY272">
            <v>-2743.7982960219015</v>
          </cell>
          <cell r="EZ272">
            <v>5611.8008492524241</v>
          </cell>
          <cell r="FA272">
            <v>5716.42050742828</v>
          </cell>
          <cell r="FB272">
            <v>5785.6919603974238</v>
          </cell>
          <cell r="FC272">
            <v>5211.3202657664806</v>
          </cell>
          <cell r="FD272">
            <v>5176.4470463744801</v>
          </cell>
          <cell r="FE272">
            <v>-1293.7297342335223</v>
          </cell>
          <cell r="FF272">
            <v>4521.3375253620179</v>
          </cell>
          <cell r="FG272">
            <v>-4227.5853837221803</v>
          </cell>
          <cell r="FH272">
            <v>-4192.7121643302598</v>
          </cell>
          <cell r="FI272">
            <v>-4227.5853837221512</v>
          </cell>
          <cell r="FJ272">
            <v>-4192.712164330238</v>
          </cell>
          <cell r="FK272">
            <v>-4123.5453837221576</v>
          </cell>
          <cell r="FL272">
            <v>4483.880685130498</v>
          </cell>
          <cell r="FM272">
            <v>4590.5927364698437</v>
          </cell>
          <cell r="FN272">
            <v>4662.9885296098219</v>
          </cell>
          <cell r="FO272">
            <v>5357.0717400765425</v>
          </cell>
          <cell r="FP272">
            <v>5321.5010562967509</v>
          </cell>
          <cell r="FQ272">
            <v>5096.9207400765736</v>
          </cell>
          <cell r="FR272">
            <v>669.62716885712871</v>
          </cell>
          <cell r="FS272">
            <v>-8341.763427499609</v>
          </cell>
          <cell r="FT272">
            <v>-14231.952794693061</v>
          </cell>
          <cell r="FU272">
            <v>-20510.680658531201</v>
          </cell>
          <cell r="FV272">
            <v>-26304.79520637948</v>
          </cell>
          <cell r="FW272">
            <v>-33521.452739882458</v>
          </cell>
        </row>
        <row r="273">
          <cell r="B273" t="str">
            <v>Co 262</v>
          </cell>
          <cell r="C273">
            <v>-17797.793624962425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-100.42532496242347</v>
          </cell>
          <cell r="BP273">
            <v>-17697.368300000002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</row>
        <row r="274">
          <cell r="B274" t="str">
            <v>Co 189</v>
          </cell>
          <cell r="C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</row>
        <row r="275">
          <cell r="B275" t="str">
            <v>Co 191</v>
          </cell>
          <cell r="C275">
            <v>-800173.63262441917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-16975.132960410287</v>
          </cell>
          <cell r="BP275">
            <v>-6657.0299679888121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-16523.33677379998</v>
          </cell>
          <cell r="CB275">
            <v>-6181.2115120000162</v>
          </cell>
          <cell r="CC275">
            <v>0</v>
          </cell>
          <cell r="CD275">
            <v>0</v>
          </cell>
          <cell r="CE275">
            <v>-8032.9907845704874</v>
          </cell>
          <cell r="CF275">
            <v>-8032.9907845704874</v>
          </cell>
          <cell r="CG275">
            <v>-8032.9907845704874</v>
          </cell>
          <cell r="CH275">
            <v>-8032.9907845704874</v>
          </cell>
          <cell r="CI275">
            <v>-8032.9907845704729</v>
          </cell>
          <cell r="CJ275">
            <v>-8032.9907845704874</v>
          </cell>
          <cell r="CK275">
            <v>-8032.9907845704874</v>
          </cell>
          <cell r="CL275">
            <v>-8032.990784570502</v>
          </cell>
          <cell r="CM275">
            <v>-24873.084337784494</v>
          </cell>
          <cell r="CN275">
            <v>-14457.699314730489</v>
          </cell>
          <cell r="CO275">
            <v>-8032.9907845704874</v>
          </cell>
          <cell r="CP275">
            <v>-8032.9907845704874</v>
          </cell>
          <cell r="CQ275">
            <v>-8032.9907845704874</v>
          </cell>
          <cell r="CR275">
            <v>-8193.6506002618989</v>
          </cell>
          <cell r="CS275">
            <v>-8193.6506002618989</v>
          </cell>
          <cell r="CT275">
            <v>-8193.6506002618844</v>
          </cell>
          <cell r="CU275">
            <v>-8193.6506002618989</v>
          </cell>
          <cell r="CV275">
            <v>-8193.6506002618917</v>
          </cell>
          <cell r="CW275">
            <v>-8193.6506002618844</v>
          </cell>
          <cell r="CX275">
            <v>-8193.6506002619135</v>
          </cell>
          <cell r="CY275">
            <v>-25479.299185472344</v>
          </cell>
          <cell r="CZ275">
            <v>-14830.453943926696</v>
          </cell>
          <cell r="DA275">
            <v>-8193.6506002618989</v>
          </cell>
          <cell r="DB275">
            <v>-8193.6506002618917</v>
          </cell>
          <cell r="DC275">
            <v>-8193.6506002618917</v>
          </cell>
          <cell r="DD275">
            <v>-8357.523612267134</v>
          </cell>
          <cell r="DE275">
            <v>-8357.5236122671413</v>
          </cell>
          <cell r="DF275">
            <v>-8357.5236122671195</v>
          </cell>
          <cell r="DG275">
            <v>-8357.5236122671413</v>
          </cell>
          <cell r="DH275">
            <v>-8357.5236122671195</v>
          </cell>
          <cell r="DI275">
            <v>-13319.402313895436</v>
          </cell>
          <cell r="DJ275">
            <v>-13319.40231389548</v>
          </cell>
          <cell r="DK275">
            <v>-31062.779626570198</v>
          </cell>
          <cell r="DL275">
            <v>-20175.050386622199</v>
          </cell>
          <cell r="DM275">
            <v>-13319.402313895458</v>
          </cell>
          <cell r="DN275">
            <v>-13319.402313895444</v>
          </cell>
          <cell r="DO275">
            <v>-13319.402313895436</v>
          </cell>
          <cell r="DP275">
            <v>-13486.55278614079</v>
          </cell>
          <cell r="DQ275">
            <v>-13486.552786140797</v>
          </cell>
          <cell r="DR275">
            <v>-13486.55278614079</v>
          </cell>
          <cell r="DS275">
            <v>-13486.552786140805</v>
          </cell>
          <cell r="DT275">
            <v>-13486.552786140775</v>
          </cell>
          <cell r="DU275">
            <v>-13598.290360173341</v>
          </cell>
          <cell r="DV275">
            <v>-13598.290360173385</v>
          </cell>
          <cell r="DW275">
            <v>-31811.91144753452</v>
          </cell>
          <cell r="DX275">
            <v>-20679.743316408953</v>
          </cell>
          <cell r="DY275">
            <v>-13598.290360173356</v>
          </cell>
          <cell r="DZ275">
            <v>-13598.290360173341</v>
          </cell>
          <cell r="EA275">
            <v>-13598.290360173349</v>
          </cell>
          <cell r="EB275">
            <v>-13768.783841863609</v>
          </cell>
          <cell r="EC275">
            <v>-13768.783841863617</v>
          </cell>
          <cell r="ED275">
            <v>-13768.783841863609</v>
          </cell>
          <cell r="EE275">
            <v>-13768.783841863609</v>
          </cell>
          <cell r="EF275">
            <v>-13768.78384186358</v>
          </cell>
          <cell r="EG275">
            <v>989.04334505744191</v>
          </cell>
          <cell r="EH275">
            <v>989.04334505740553</v>
          </cell>
          <cell r="EI275">
            <v>-17707.687679336836</v>
          </cell>
          <cell r="EJ275">
            <v>-6325.391350018821</v>
          </cell>
          <cell r="EK275">
            <v>989.04334505743464</v>
          </cell>
          <cell r="EL275">
            <v>989.04334505745646</v>
          </cell>
          <cell r="EM275">
            <v>-1626.1571886410893</v>
          </cell>
          <cell r="EN275">
            <v>-1532.113929376188</v>
          </cell>
          <cell r="EO275">
            <v>-1532.0518207459827</v>
          </cell>
          <cell r="EP275">
            <v>-1962.5761776189902</v>
          </cell>
          <cell r="EQ275">
            <v>-1531.8632810824129</v>
          </cell>
          <cell r="ER275">
            <v>-1531.8176527619726</v>
          </cell>
          <cell r="ES275">
            <v>-1189.241043693648</v>
          </cell>
          <cell r="ET275">
            <v>-1183.9819800577461</v>
          </cell>
          <cell r="EU275">
            <v>-20784.120067032003</v>
          </cell>
          <cell r="EV275">
            <v>-9145.8684304905619</v>
          </cell>
          <cell r="EW275">
            <v>-1496.616039636101</v>
          </cell>
          <cell r="EX275">
            <v>-1496.5416322672318</v>
          </cell>
          <cell r="EY275">
            <v>-1698.0935877508964</v>
          </cell>
          <cell r="EZ275">
            <v>-1599.4899971948107</v>
          </cell>
          <cell r="FA275">
            <v>-1599.4260253056855</v>
          </cell>
          <cell r="FB275">
            <v>-2042.866112884898</v>
          </cell>
          <cell r="FC275">
            <v>-1599.231829452212</v>
          </cell>
          <cell r="FD275">
            <v>-1599.1848322821752</v>
          </cell>
          <cell r="FE275">
            <v>2408.7011461977818</v>
          </cell>
          <cell r="FF275">
            <v>2408.7011461977236</v>
          </cell>
          <cell r="FG275">
            <v>-17723.974991356037</v>
          </cell>
          <cell r="FH275">
            <v>-5798.4532121647208</v>
          </cell>
          <cell r="FI275">
            <v>2408.7011461977527</v>
          </cell>
          <cell r="FJ275">
            <v>2408.7011461977672</v>
          </cell>
          <cell r="FK275">
            <v>2408.7011461977527</v>
          </cell>
          <cell r="FL275">
            <v>2227.772099480193</v>
          </cell>
          <cell r="FM275">
            <v>2227.7720994802075</v>
          </cell>
          <cell r="FN275">
            <v>2227.7720994802075</v>
          </cell>
          <cell r="FO275">
            <v>2227.7720994802221</v>
          </cell>
          <cell r="FP275">
            <v>2227.7720994802221</v>
          </cell>
          <cell r="FQ275">
            <v>2456.8751691217331</v>
          </cell>
          <cell r="FR275">
            <v>2456.8751691216894</v>
          </cell>
          <cell r="FS275">
            <v>-18212.608170411448</v>
          </cell>
          <cell r="FT275">
            <v>-6018.2890692398432</v>
          </cell>
          <cell r="FU275">
            <v>2456.8751691217039</v>
          </cell>
          <cell r="FV275">
            <v>2456.8751691217331</v>
          </cell>
          <cell r="FW275">
            <v>2456.8751691217185</v>
          </cell>
        </row>
        <row r="276">
          <cell r="B276" t="str">
            <v>Co 452</v>
          </cell>
          <cell r="C276">
            <v>-159963.88913381583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-164.58594924396675</v>
          </cell>
          <cell r="BP276">
            <v>-154.46751810692876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-690.25610202911594</v>
          </cell>
          <cell r="CP276">
            <v>-690.25610202911594</v>
          </cell>
          <cell r="CQ276">
            <v>-690.25610202911776</v>
          </cell>
          <cell r="CR276">
            <v>-687.39455740303674</v>
          </cell>
          <cell r="CS276">
            <v>-687.39455740303492</v>
          </cell>
          <cell r="CT276">
            <v>-687.3945574030331</v>
          </cell>
          <cell r="CU276">
            <v>-687.39455740303674</v>
          </cell>
          <cell r="CV276">
            <v>-687.39455740303674</v>
          </cell>
          <cell r="CW276">
            <v>-687.39455740303674</v>
          </cell>
          <cell r="CX276">
            <v>-687.3945574030331</v>
          </cell>
          <cell r="CY276">
            <v>-687.39455740303674</v>
          </cell>
          <cell r="CZ276">
            <v>-687.39455740303674</v>
          </cell>
          <cell r="DA276">
            <v>-712.39455740303129</v>
          </cell>
          <cell r="DB276">
            <v>-712.39455740302947</v>
          </cell>
          <cell r="DC276">
            <v>-712.39455740303129</v>
          </cell>
          <cell r="DD276">
            <v>-709.4757818844264</v>
          </cell>
          <cell r="DE276">
            <v>-709.47578188443367</v>
          </cell>
          <cell r="DF276">
            <v>-709.4757818844264</v>
          </cell>
          <cell r="DG276">
            <v>-709.47578188443003</v>
          </cell>
          <cell r="DH276">
            <v>-709.4757818844264</v>
          </cell>
          <cell r="DI276">
            <v>-709.47578188443003</v>
          </cell>
          <cell r="DJ276">
            <v>-709.47578188442276</v>
          </cell>
          <cell r="DK276">
            <v>-709.47578188443731</v>
          </cell>
          <cell r="DL276">
            <v>-709.47578188443731</v>
          </cell>
          <cell r="DM276">
            <v>928.02635935356921</v>
          </cell>
          <cell r="DN276">
            <v>928.02635935356921</v>
          </cell>
          <cell r="DO276">
            <v>928.02635935356557</v>
          </cell>
          <cell r="DP276">
            <v>1102.4881711408834</v>
          </cell>
          <cell r="DQ276">
            <v>1775.1685454941962</v>
          </cell>
          <cell r="DR276">
            <v>1076.2190206172454</v>
          </cell>
          <cell r="DS276">
            <v>1329.5185957439389</v>
          </cell>
          <cell r="DT276">
            <v>322.40714318365281</v>
          </cell>
          <cell r="DU276">
            <v>1329.5185957439498</v>
          </cell>
          <cell r="DV276">
            <v>1329.5185957439462</v>
          </cell>
          <cell r="DW276">
            <v>1329.5185957439426</v>
          </cell>
          <cell r="DX276">
            <v>1329.5185957439426</v>
          </cell>
          <cell r="DY276">
            <v>-3217.2993200964447</v>
          </cell>
          <cell r="DZ276">
            <v>-3217.2993200964447</v>
          </cell>
          <cell r="EA276">
            <v>-3217.299320096452</v>
          </cell>
          <cell r="EB276">
            <v>-3037.6334254658032</v>
          </cell>
          <cell r="EC276">
            <v>-2344.7726398818886</v>
          </cell>
          <cell r="ED276">
            <v>-3064.6906505051484</v>
          </cell>
          <cell r="EE276">
            <v>-674.13994995300891</v>
          </cell>
          <cell r="EF276">
            <v>-1711.4647460901069</v>
          </cell>
          <cell r="EG276">
            <v>-674.13994995300163</v>
          </cell>
          <cell r="EH276">
            <v>-674.13994995299436</v>
          </cell>
          <cell r="EI276">
            <v>-674.13994995300891</v>
          </cell>
          <cell r="EJ276">
            <v>-674.13994995300163</v>
          </cell>
          <cell r="EK276">
            <v>-3311.5828307399206</v>
          </cell>
          <cell r="EL276">
            <v>-3311.5828307399224</v>
          </cell>
          <cell r="EM276">
            <v>-3311.5828307399279</v>
          </cell>
          <cell r="EN276">
            <v>-3126.5573262108519</v>
          </cell>
          <cell r="EO276">
            <v>-2412.9107170594179</v>
          </cell>
          <cell r="EP276">
            <v>-3154.4262680013744</v>
          </cell>
          <cell r="EQ276">
            <v>-691.66399247058871</v>
          </cell>
          <cell r="ER276">
            <v>-1760.1085324917985</v>
          </cell>
          <cell r="ES276">
            <v>-691.66399247058143</v>
          </cell>
          <cell r="ET276">
            <v>-4395.3676961742894</v>
          </cell>
          <cell r="EU276">
            <v>-5049.9278047514199</v>
          </cell>
          <cell r="EV276">
            <v>-5049.9278047514235</v>
          </cell>
          <cell r="EW276">
            <v>-3600.2472829376784</v>
          </cell>
          <cell r="EX276">
            <v>-3600.2472829376802</v>
          </cell>
          <cell r="EY276">
            <v>-3600.2472829376875</v>
          </cell>
          <cell r="EZ276">
            <v>-3409.7019875520491</v>
          </cell>
          <cell r="FA276">
            <v>-2674.6459801260698</v>
          </cell>
          <cell r="FB276">
            <v>-3438.4069975962884</v>
          </cell>
          <cell r="FC276">
            <v>-901.25689875825265</v>
          </cell>
          <cell r="FD276">
            <v>-2001.7547749800942</v>
          </cell>
          <cell r="FE276">
            <v>-901.25689875823446</v>
          </cell>
          <cell r="FF276">
            <v>-1012.3680098693731</v>
          </cell>
          <cell r="FG276">
            <v>-988.42217500385595</v>
          </cell>
          <cell r="FH276">
            <v>-988.42217500385959</v>
          </cell>
          <cell r="FI276">
            <v>-5313.5973076642986</v>
          </cell>
          <cell r="FJ276">
            <v>-5313.5973076642949</v>
          </cell>
          <cell r="FK276">
            <v>-5313.5973076643022</v>
          </cell>
          <cell r="FL276">
            <v>-5117.3672471819882</v>
          </cell>
          <cell r="FM276">
            <v>-4360.2595595332277</v>
          </cell>
          <cell r="FN276">
            <v>-5146.9334075275474</v>
          </cell>
          <cell r="FO276">
            <v>-2533.1537515822201</v>
          </cell>
          <cell r="FP276">
            <v>-3666.6665640907158</v>
          </cell>
          <cell r="FQ276">
            <v>-2533.1537515822056</v>
          </cell>
          <cell r="FR276">
            <v>-2647.5981960266727</v>
          </cell>
          <cell r="FS276">
            <v>-2622.0623333527401</v>
          </cell>
          <cell r="FT276">
            <v>-2622.0623333527401</v>
          </cell>
          <cell r="FU276">
            <v>-5451.332794869475</v>
          </cell>
          <cell r="FV276">
            <v>-8683.0920823226625</v>
          </cell>
          <cell r="FW276">
            <v>-8683.0920823226697</v>
          </cell>
        </row>
        <row r="277">
          <cell r="B277" t="str">
            <v>Co 425</v>
          </cell>
          <cell r="C277">
            <v>-1249089.4119692715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-2415.5080245822028</v>
          </cell>
          <cell r="BP277">
            <v>-2266.0463316194073</v>
          </cell>
          <cell r="BQ277">
            <v>0</v>
          </cell>
          <cell r="BR277">
            <v>0</v>
          </cell>
          <cell r="BS277">
            <v>0</v>
          </cell>
          <cell r="BT277">
            <v>-5000</v>
          </cell>
          <cell r="BU277">
            <v>-4999.9999999999854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-3.2948361000162549</v>
          </cell>
          <cell r="CF277">
            <v>-150</v>
          </cell>
          <cell r="CG277">
            <v>-150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-9271.9956733555591</v>
          </cell>
          <cell r="CR277">
            <v>-9608.4740320160054</v>
          </cell>
          <cell r="CS277">
            <v>-9608.4740320160054</v>
          </cell>
          <cell r="CT277">
            <v>-9453.9740320160054</v>
          </cell>
          <cell r="CU277">
            <v>-9453.9740320160054</v>
          </cell>
          <cell r="CV277">
            <v>-9453.9740320160054</v>
          </cell>
          <cell r="CW277">
            <v>-9453.9740320160054</v>
          </cell>
          <cell r="CX277">
            <v>-9453.9740320160054</v>
          </cell>
          <cell r="CY277">
            <v>-9453.9740320160054</v>
          </cell>
          <cell r="CZ277">
            <v>-9453.9740320160054</v>
          </cell>
          <cell r="DA277">
            <v>-9453.9740320160054</v>
          </cell>
          <cell r="DB277">
            <v>-9453.9740320160054</v>
          </cell>
          <cell r="DC277">
            <v>-9457.4695236345287</v>
          </cell>
          <cell r="DD277">
            <v>-9802.1885126563138</v>
          </cell>
          <cell r="DE277">
            <v>-9802.1885126563429</v>
          </cell>
          <cell r="DF277">
            <v>-9643.0535126563627</v>
          </cell>
          <cell r="DG277">
            <v>-9643.0535126563045</v>
          </cell>
          <cell r="DH277">
            <v>-9643.0535126563045</v>
          </cell>
          <cell r="DI277">
            <v>-9643.0535126563627</v>
          </cell>
          <cell r="DJ277">
            <v>-9643.0535126563627</v>
          </cell>
          <cell r="DK277">
            <v>-9643.0535126563336</v>
          </cell>
          <cell r="DL277">
            <v>-9643.0535126563627</v>
          </cell>
          <cell r="DM277">
            <v>-9643.0535126563045</v>
          </cell>
          <cell r="DN277">
            <v>-9643.0535126563627</v>
          </cell>
          <cell r="DO277">
            <v>-9646.6538690233428</v>
          </cell>
          <cell r="DP277">
            <v>-9999.8236329093925</v>
          </cell>
          <cell r="DQ277">
            <v>-9999.8236329095089</v>
          </cell>
          <cell r="DR277">
            <v>-9835.9145829095505</v>
          </cell>
          <cell r="DS277">
            <v>-9835.9145829094341</v>
          </cell>
          <cell r="DT277">
            <v>-9835.9145829094341</v>
          </cell>
          <cell r="DU277">
            <v>-4280.3590273539303</v>
          </cell>
          <cell r="DV277">
            <v>-4280.3590273539303</v>
          </cell>
          <cell r="DW277">
            <v>-4280.3590273538721</v>
          </cell>
          <cell r="DX277">
            <v>-4280.3590273539303</v>
          </cell>
          <cell r="DY277">
            <v>-4280.3590273538721</v>
          </cell>
          <cell r="DZ277">
            <v>-4280.3590273539303</v>
          </cell>
          <cell r="EA277">
            <v>-9121.2240273538919</v>
          </cell>
          <cell r="EB277">
            <v>-4645.903640512086</v>
          </cell>
          <cell r="EC277">
            <v>-4645.9036405121442</v>
          </cell>
          <cell r="ED277">
            <v>-4477.0773190121108</v>
          </cell>
          <cell r="EE277">
            <v>-4477.0773190121108</v>
          </cell>
          <cell r="EF277">
            <v>-4477.0773190120235</v>
          </cell>
          <cell r="EG277">
            <v>-4310.410652345483</v>
          </cell>
          <cell r="EH277">
            <v>-4310.410652345483</v>
          </cell>
          <cell r="EI277">
            <v>-4310.4106523454539</v>
          </cell>
          <cell r="EJ277">
            <v>-4310.410652345483</v>
          </cell>
          <cell r="EK277">
            <v>-4310.4106523454248</v>
          </cell>
          <cell r="EL277">
            <v>-4310.410652345483</v>
          </cell>
          <cell r="EM277">
            <v>-9296.50160234535</v>
          </cell>
          <cell r="EN277">
            <v>-4684.954420981725</v>
          </cell>
          <cell r="EO277">
            <v>-4684.9544209817832</v>
          </cell>
          <cell r="EP277">
            <v>-4511.0633098367834</v>
          </cell>
          <cell r="EQ277">
            <v>-4511.0633098367252</v>
          </cell>
          <cell r="ER277">
            <v>-4511.0633098367252</v>
          </cell>
          <cell r="ES277">
            <v>-4339.3966431701847</v>
          </cell>
          <cell r="ET277">
            <v>-4339.3966431701556</v>
          </cell>
          <cell r="EU277">
            <v>-4339.3966431700392</v>
          </cell>
          <cell r="EV277">
            <v>4407.3558988382865</v>
          </cell>
          <cell r="EW277">
            <v>4407.3558988383447</v>
          </cell>
          <cell r="EX277">
            <v>-39395.707377723855</v>
          </cell>
          <cell r="EY277">
            <v>-44531.381056223792</v>
          </cell>
          <cell r="EZ277">
            <v>-39779.48093284425</v>
          </cell>
          <cell r="FA277">
            <v>-39779.480932844308</v>
          </cell>
          <cell r="FB277">
            <v>-39600.373088364955</v>
          </cell>
          <cell r="FC277">
            <v>-39600.373088364984</v>
          </cell>
          <cell r="FD277">
            <v>-39600.373088364955</v>
          </cell>
          <cell r="FE277">
            <v>-39423.556421698362</v>
          </cell>
          <cell r="FF277">
            <v>-39423.556421698362</v>
          </cell>
          <cell r="FG277">
            <v>-39423.556421698362</v>
          </cell>
          <cell r="FH277">
            <v>-39366.676926413667</v>
          </cell>
          <cell r="FI277">
            <v>-39366.676926413638</v>
          </cell>
          <cell r="FJ277">
            <v>-40187.18263638948</v>
          </cell>
          <cell r="FK277">
            <v>-45476.926525244344</v>
          </cell>
          <cell r="FL277">
            <v>-40580.422741057031</v>
          </cell>
          <cell r="FM277">
            <v>-40580.422741057089</v>
          </cell>
          <cell r="FN277">
            <v>-40395.941661243356</v>
          </cell>
          <cell r="FO277">
            <v>-40395.941661243356</v>
          </cell>
          <cell r="FP277">
            <v>-40395.941661243385</v>
          </cell>
          <cell r="FQ277">
            <v>-40213.820494576794</v>
          </cell>
          <cell r="FR277">
            <v>-40213.820494576707</v>
          </cell>
          <cell r="FS277">
            <v>-40213.820494576707</v>
          </cell>
          <cell r="FT277">
            <v>17332.462114662456</v>
          </cell>
          <cell r="FU277">
            <v>17332.462114662456</v>
          </cell>
          <cell r="FV277">
            <v>16497.212957153795</v>
          </cell>
          <cell r="FW277">
            <v>11048.776751633151</v>
          </cell>
        </row>
        <row r="278">
          <cell r="B278" t="str">
            <v>Co 453</v>
          </cell>
          <cell r="C278">
            <v>-4745268.5137575977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-3244.0169555221219</v>
          </cell>
          <cell r="BP278">
            <v>-3043.3498829730088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42282.933147582924</v>
          </cell>
          <cell r="CO278">
            <v>-27861.681526172208</v>
          </cell>
          <cell r="CP278">
            <v>-27861.681526172237</v>
          </cell>
          <cell r="CQ278">
            <v>-27861.681526172208</v>
          </cell>
          <cell r="CR278">
            <v>-28318.915156695584</v>
          </cell>
          <cell r="CS278">
            <v>-28318.915156695584</v>
          </cell>
          <cell r="CT278">
            <v>-28318.915156695643</v>
          </cell>
          <cell r="CU278">
            <v>-28318.915156695584</v>
          </cell>
          <cell r="CV278">
            <v>-28318.915156695643</v>
          </cell>
          <cell r="CW278">
            <v>-28318.915156695643</v>
          </cell>
          <cell r="CX278">
            <v>-28318.915156695643</v>
          </cell>
          <cell r="CY278">
            <v>-28318.915156695643</v>
          </cell>
          <cell r="CZ278">
            <v>-11902.248490028782</v>
          </cell>
          <cell r="DA278">
            <v>-28468.915156695643</v>
          </cell>
          <cell r="DB278">
            <v>-28468.915156695672</v>
          </cell>
          <cell r="DC278">
            <v>-28468.915156695643</v>
          </cell>
          <cell r="DD278">
            <v>-28935.293459829467</v>
          </cell>
          <cell r="DE278">
            <v>-28935.293459829467</v>
          </cell>
          <cell r="DF278">
            <v>-28935.293459829525</v>
          </cell>
          <cell r="DG278">
            <v>-28935.293459829525</v>
          </cell>
          <cell r="DH278">
            <v>-28935.293459829525</v>
          </cell>
          <cell r="DI278">
            <v>-28935.293459829525</v>
          </cell>
          <cell r="DJ278">
            <v>-28935.293459829642</v>
          </cell>
          <cell r="DK278">
            <v>-28935.293459829583</v>
          </cell>
          <cell r="DL278">
            <v>43668.732989502023</v>
          </cell>
          <cell r="DM278">
            <v>26605.066322835279</v>
          </cell>
          <cell r="DN278">
            <v>26605.066322835279</v>
          </cell>
          <cell r="DO278">
            <v>26605.06632283522</v>
          </cell>
          <cell r="DP278">
            <v>26129.360453638888</v>
          </cell>
          <cell r="DQ278">
            <v>26129.360453638714</v>
          </cell>
          <cell r="DR278">
            <v>26129.360453638597</v>
          </cell>
          <cell r="DS278">
            <v>-144686.48523971916</v>
          </cell>
          <cell r="DT278">
            <v>-144686.48523971922</v>
          </cell>
          <cell r="DU278">
            <v>-144686.48523971933</v>
          </cell>
          <cell r="DV278">
            <v>-144686.48523971927</v>
          </cell>
          <cell r="DW278">
            <v>-144686.48523971922</v>
          </cell>
          <cell r="DX278">
            <v>-126156.14637739921</v>
          </cell>
          <cell r="DY278">
            <v>-143731.72304406588</v>
          </cell>
          <cell r="DZ278">
            <v>-143731.72304406611</v>
          </cell>
          <cell r="EA278">
            <v>-143731.72304406599</v>
          </cell>
          <cell r="EB278">
            <v>-144216.9430306463</v>
          </cell>
          <cell r="EC278">
            <v>-144216.94303064654</v>
          </cell>
          <cell r="ED278">
            <v>-144216.94303064665</v>
          </cell>
          <cell r="EE278">
            <v>-147611.03772229142</v>
          </cell>
          <cell r="EF278">
            <v>-147611.03772229148</v>
          </cell>
          <cell r="EG278">
            <v>-147611.03772229142</v>
          </cell>
          <cell r="EH278">
            <v>-147611.03772229148</v>
          </cell>
          <cell r="EI278">
            <v>-147611.03772229137</v>
          </cell>
          <cell r="EJ278">
            <v>983.84475911827758</v>
          </cell>
          <cell r="EK278">
            <v>-17118.99920754839</v>
          </cell>
          <cell r="EL278">
            <v>-17118.999207548506</v>
          </cell>
          <cell r="EM278">
            <v>-17118.999207548681</v>
          </cell>
          <cell r="EN278">
            <v>-17613.923593860527</v>
          </cell>
          <cell r="EO278">
            <v>-17613.923593860527</v>
          </cell>
          <cell r="EP278">
            <v>-17613.923593860702</v>
          </cell>
          <cell r="EQ278">
            <v>-21075.233512671839</v>
          </cell>
          <cell r="ER278">
            <v>-21075.233512671664</v>
          </cell>
          <cell r="ES278">
            <v>-21075.233512671664</v>
          </cell>
          <cell r="ET278">
            <v>-90284.412004204467</v>
          </cell>
          <cell r="EU278">
            <v>-90284.412004204234</v>
          </cell>
          <cell r="EV278">
            <v>-68058.014949176461</v>
          </cell>
          <cell r="EW278">
            <v>-86703.944234843133</v>
          </cell>
          <cell r="EX278">
            <v>-86703.944234843133</v>
          </cell>
          <cell r="EY278">
            <v>-86703.944234843424</v>
          </cell>
          <cell r="EZ278">
            <v>-87208.767108881264</v>
          </cell>
          <cell r="FA278">
            <v>-87208.76710888138</v>
          </cell>
          <cell r="FB278">
            <v>-87208.767108881613</v>
          </cell>
          <cell r="FC278">
            <v>-90738.616559402202</v>
          </cell>
          <cell r="FD278">
            <v>-90738.616559402435</v>
          </cell>
          <cell r="FE278">
            <v>-90738.61655940226</v>
          </cell>
          <cell r="FF278">
            <v>-92122.80012923287</v>
          </cell>
          <cell r="FG278">
            <v>-92122.800129232695</v>
          </cell>
          <cell r="FH278">
            <v>-9171.5950454162667</v>
          </cell>
          <cell r="FI278">
            <v>-28376.902209653053</v>
          </cell>
          <cell r="FJ278">
            <v>-28376.902209653053</v>
          </cell>
          <cell r="FK278">
            <v>-28376.902209653344</v>
          </cell>
          <cell r="FL278">
            <v>-28891.821541171987</v>
          </cell>
          <cell r="FM278">
            <v>-28891.821541172161</v>
          </cell>
          <cell r="FN278">
            <v>-28891.821541172336</v>
          </cell>
          <cell r="FO278">
            <v>-32491.560714036692</v>
          </cell>
          <cell r="FP278">
            <v>-32491.560714036692</v>
          </cell>
          <cell r="FQ278">
            <v>-32491.560714036692</v>
          </cell>
          <cell r="FR278">
            <v>-33903.427955263876</v>
          </cell>
          <cell r="FS278">
            <v>-33903.427955263993</v>
          </cell>
          <cell r="FT278">
            <v>-9198.3936672863783</v>
          </cell>
          <cell r="FU278">
            <v>-47997.9604589378</v>
          </cell>
          <cell r="FV278">
            <v>-47997.960458938032</v>
          </cell>
          <cell r="FW278">
            <v>-47997.960458938323</v>
          </cell>
        </row>
        <row r="279">
          <cell r="B279" t="str">
            <v>Co 151</v>
          </cell>
          <cell r="C279">
            <v>-131820.20040528185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-106.00450968255245</v>
          </cell>
          <cell r="BP279">
            <v>-99.580582738983139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46.168708004493965</v>
          </cell>
          <cell r="CC279">
            <v>46.168708004486689</v>
          </cell>
          <cell r="CD279">
            <v>46.168708004490327</v>
          </cell>
          <cell r="CE279">
            <v>46.168708004493965</v>
          </cell>
          <cell r="CF279">
            <v>46.168708004493965</v>
          </cell>
          <cell r="CG279">
            <v>46.168708004493965</v>
          </cell>
          <cell r="CH279">
            <v>46.168708004493965</v>
          </cell>
          <cell r="CI279">
            <v>46.168708004493965</v>
          </cell>
          <cell r="CJ279">
            <v>46.168708004493965</v>
          </cell>
          <cell r="CK279">
            <v>46.168708004493965</v>
          </cell>
          <cell r="CL279">
            <v>46.168708004493965</v>
          </cell>
          <cell r="CM279">
            <v>46.168708004490327</v>
          </cell>
          <cell r="CN279">
            <v>46.168708004493965</v>
          </cell>
          <cell r="CO279">
            <v>46.168708004486689</v>
          </cell>
          <cell r="CP279">
            <v>46.168708004490327</v>
          </cell>
          <cell r="CQ279">
            <v>46.168708004493965</v>
          </cell>
          <cell r="CR279">
            <v>47.092082164585008</v>
          </cell>
          <cell r="CS279">
            <v>47.092082164585008</v>
          </cell>
          <cell r="CT279">
            <v>47.092082164585008</v>
          </cell>
          <cell r="CU279">
            <v>47.092082164585008</v>
          </cell>
          <cell r="CV279">
            <v>47.092082164585008</v>
          </cell>
          <cell r="CW279">
            <v>47.092082164585008</v>
          </cell>
          <cell r="CX279">
            <v>47.092082164585008</v>
          </cell>
          <cell r="CY279">
            <v>47.09208216458137</v>
          </cell>
          <cell r="CZ279">
            <v>47.092082164585008</v>
          </cell>
          <cell r="DA279">
            <v>47.092082164577732</v>
          </cell>
          <cell r="DB279">
            <v>47.092082164577732</v>
          </cell>
          <cell r="DC279">
            <v>47.092082164585008</v>
          </cell>
          <cell r="DD279">
            <v>48.033923807881365</v>
          </cell>
          <cell r="DE279">
            <v>48.033923807877727</v>
          </cell>
          <cell r="DF279">
            <v>-7859.857294726593</v>
          </cell>
          <cell r="DG279">
            <v>-7859.8572947266002</v>
          </cell>
          <cell r="DH279">
            <v>-7859.8572947265784</v>
          </cell>
          <cell r="DI279">
            <v>-7859.8572947265857</v>
          </cell>
          <cell r="DJ279">
            <v>-7859.857294726593</v>
          </cell>
          <cell r="DK279">
            <v>-7859.8572947266002</v>
          </cell>
          <cell r="DL279">
            <v>-7859.8572947266002</v>
          </cell>
          <cell r="DM279">
            <v>-7859.8572947266075</v>
          </cell>
          <cell r="DN279">
            <v>-7859.8572947266075</v>
          </cell>
          <cell r="DO279">
            <v>-7859.8572947266075</v>
          </cell>
          <cell r="DP279">
            <v>-7858.8966162504294</v>
          </cell>
          <cell r="DQ279">
            <v>-7858.8966162504366</v>
          </cell>
          <cell r="DR279">
            <v>-8037.8877739544623</v>
          </cell>
          <cell r="DS279">
            <v>-8037.8877739544623</v>
          </cell>
          <cell r="DT279">
            <v>-8037.8877739544405</v>
          </cell>
          <cell r="DU279">
            <v>-8037.8877739544478</v>
          </cell>
          <cell r="DV279">
            <v>-8037.8877739544623</v>
          </cell>
          <cell r="DW279">
            <v>-8037.8877739544696</v>
          </cell>
          <cell r="DX279">
            <v>-8037.8877739544623</v>
          </cell>
          <cell r="DY279">
            <v>-8037.8877739544841</v>
          </cell>
          <cell r="DZ279">
            <v>-8037.8877739544696</v>
          </cell>
          <cell r="EA279">
            <v>-8037.8877739544841</v>
          </cell>
          <cell r="EB279">
            <v>-8036.907881908759</v>
          </cell>
          <cell r="EC279">
            <v>-8036.9078819087772</v>
          </cell>
          <cell r="ED279">
            <v>3643.5986700466601</v>
          </cell>
          <cell r="EE279">
            <v>3643.5986700466383</v>
          </cell>
          <cell r="EF279">
            <v>3643.5986700466674</v>
          </cell>
          <cell r="EG279">
            <v>3643.5986700466674</v>
          </cell>
          <cell r="EH279">
            <v>3643.5986700466601</v>
          </cell>
          <cell r="EI279">
            <v>3643.5986700466528</v>
          </cell>
          <cell r="EJ279">
            <v>-4689.7346632866829</v>
          </cell>
          <cell r="EK279">
            <v>-4689.7346632866975</v>
          </cell>
          <cell r="EL279">
            <v>-4689.7346632866756</v>
          </cell>
          <cell r="EM279">
            <v>-4689.7346632866829</v>
          </cell>
          <cell r="EN279">
            <v>-4688.7351734000622</v>
          </cell>
          <cell r="EO279">
            <v>-4688.735173400084</v>
          </cell>
          <cell r="EP279">
            <v>-4638.9647732190788</v>
          </cell>
          <cell r="EQ279">
            <v>-4638.9647732190933</v>
          </cell>
          <cell r="ER279">
            <v>-4638.9647732190642</v>
          </cell>
          <cell r="ES279">
            <v>-4638.9647732190642</v>
          </cell>
          <cell r="ET279">
            <v>-4638.9647732190788</v>
          </cell>
          <cell r="EU279">
            <v>-4638.9647732190933</v>
          </cell>
          <cell r="EV279">
            <v>-4888.9647732190788</v>
          </cell>
          <cell r="EW279">
            <v>-4888.9647732190933</v>
          </cell>
          <cell r="EX279">
            <v>-4888.9647732190861</v>
          </cell>
          <cell r="EY279">
            <v>-4888.9647732190788</v>
          </cell>
          <cell r="EZ279">
            <v>-4887.9452935347217</v>
          </cell>
          <cell r="FA279">
            <v>-4887.9452935347435</v>
          </cell>
          <cell r="FB279">
            <v>5578.8241188165339</v>
          </cell>
          <cell r="FC279">
            <v>5578.8241188165412</v>
          </cell>
          <cell r="FD279">
            <v>5578.824118816563</v>
          </cell>
          <cell r="FE279">
            <v>5578.824118816563</v>
          </cell>
          <cell r="FF279">
            <v>5578.8241188165266</v>
          </cell>
          <cell r="FG279">
            <v>5578.8241188165193</v>
          </cell>
          <cell r="FH279">
            <v>5321.3241188165266</v>
          </cell>
          <cell r="FI279">
            <v>5321.3241188165121</v>
          </cell>
          <cell r="FJ279">
            <v>5321.3241188165266</v>
          </cell>
          <cell r="FK279">
            <v>5321.3241188165484</v>
          </cell>
          <cell r="FL279">
            <v>5322.3639880945848</v>
          </cell>
          <cell r="FM279">
            <v>5322.363988094563</v>
          </cell>
          <cell r="FN279">
            <v>5685.2858343178668</v>
          </cell>
          <cell r="FO279">
            <v>5685.2858343178741</v>
          </cell>
          <cell r="FP279">
            <v>5685.2858343178959</v>
          </cell>
          <cell r="FQ279">
            <v>5685.2858343178959</v>
          </cell>
          <cell r="FR279">
            <v>5685.2858343178596</v>
          </cell>
          <cell r="FS279">
            <v>5685.2858343178523</v>
          </cell>
          <cell r="FT279">
            <v>5420.060834317861</v>
          </cell>
          <cell r="FU279">
            <v>5420.060834317861</v>
          </cell>
          <cell r="FV279">
            <v>5420.0608343178756</v>
          </cell>
          <cell r="FW279">
            <v>5420.0608343178828</v>
          </cell>
        </row>
        <row r="280">
          <cell r="B280" t="str">
            <v>Co 152</v>
          </cell>
          <cell r="C280">
            <v>187272.96338956419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-511.05332036431355</v>
          </cell>
          <cell r="BP280">
            <v>-479.34590221337567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-3.9552000000039698</v>
          </cell>
          <cell r="BZ280">
            <v>-0.7621999999973923</v>
          </cell>
          <cell r="CA280">
            <v>0</v>
          </cell>
          <cell r="CB280">
            <v>-177.91171453717106</v>
          </cell>
          <cell r="CC280">
            <v>-177.91171453715651</v>
          </cell>
          <cell r="CD280">
            <v>-177.91171453716379</v>
          </cell>
          <cell r="CE280">
            <v>-177.91171453716379</v>
          </cell>
          <cell r="CF280">
            <v>-177.91171453716379</v>
          </cell>
          <cell r="CG280">
            <v>-177.91171453716379</v>
          </cell>
          <cell r="CH280">
            <v>-177.91171453716379</v>
          </cell>
          <cell r="CI280">
            <v>-177.91171453716379</v>
          </cell>
          <cell r="CJ280">
            <v>-177.91171453716379</v>
          </cell>
          <cell r="CK280">
            <v>-181.9855705371665</v>
          </cell>
          <cell r="CL280">
            <v>-178.6967805371678</v>
          </cell>
          <cell r="CM280">
            <v>-177.91171453716379</v>
          </cell>
          <cell r="CN280">
            <v>-177.91171453717106</v>
          </cell>
          <cell r="CO280">
            <v>-177.91171453715651</v>
          </cell>
          <cell r="CP280">
            <v>-177.91171453716379</v>
          </cell>
          <cell r="CQ280">
            <v>-177.91171453716379</v>
          </cell>
          <cell r="CR280">
            <v>-181.4699488279075</v>
          </cell>
          <cell r="CS280">
            <v>-181.4699488279075</v>
          </cell>
          <cell r="CT280">
            <v>-181.4699488279075</v>
          </cell>
          <cell r="CU280">
            <v>-181.4699488279075</v>
          </cell>
          <cell r="CV280">
            <v>-181.4699488279075</v>
          </cell>
          <cell r="CW280">
            <v>-185.66602050790971</v>
          </cell>
          <cell r="CX280">
            <v>-182.27856680791592</v>
          </cell>
          <cell r="CY280">
            <v>-181.4699488279075</v>
          </cell>
          <cell r="CZ280">
            <v>-181.46994882791478</v>
          </cell>
          <cell r="DA280">
            <v>-181.46994882790023</v>
          </cell>
          <cell r="DB280">
            <v>-181.4699488279075</v>
          </cell>
          <cell r="DC280">
            <v>-181.4699488279075</v>
          </cell>
          <cell r="DD280">
            <v>-185.09934780446201</v>
          </cell>
          <cell r="DE280">
            <v>-185.09934780446929</v>
          </cell>
          <cell r="DF280">
            <v>-7697.6399674379718</v>
          </cell>
          <cell r="DG280">
            <v>-7697.6399674379791</v>
          </cell>
          <cell r="DH280">
            <v>-7697.6399674379791</v>
          </cell>
          <cell r="DI280">
            <v>-7701.9619212683756</v>
          </cell>
          <cell r="DJ280">
            <v>-7698.4728439574101</v>
          </cell>
          <cell r="DK280">
            <v>-7697.6399674379791</v>
          </cell>
          <cell r="DL280">
            <v>-7697.6399674379645</v>
          </cell>
          <cell r="DM280">
            <v>-7697.6399674379645</v>
          </cell>
          <cell r="DN280">
            <v>-7697.6399674379791</v>
          </cell>
          <cell r="DO280">
            <v>-7697.6399674379572</v>
          </cell>
          <cell r="DP280">
            <v>-7701.3419543940545</v>
          </cell>
          <cell r="DQ280">
            <v>-7701.3419543940545</v>
          </cell>
          <cell r="DR280">
            <v>-7872.4261001200648</v>
          </cell>
          <cell r="DS280">
            <v>-7872.4261001200648</v>
          </cell>
          <cell r="DT280">
            <v>-7872.4261001200648</v>
          </cell>
          <cell r="DU280">
            <v>-7876.8777125653869</v>
          </cell>
          <cell r="DV280">
            <v>-7873.2839629350638</v>
          </cell>
          <cell r="DW280">
            <v>-7872.4261001200648</v>
          </cell>
          <cell r="DX280">
            <v>-7872.4261001200648</v>
          </cell>
          <cell r="DY280">
            <v>-7872.4261001200503</v>
          </cell>
          <cell r="DZ280">
            <v>-7872.4261001200866</v>
          </cell>
          <cell r="EA280">
            <v>-7872.4261001200648</v>
          </cell>
          <cell r="EB280">
            <v>-7876.2021268152603</v>
          </cell>
          <cell r="EC280">
            <v>-7876.2021268152821</v>
          </cell>
          <cell r="ED280">
            <v>10463.578811342362</v>
          </cell>
          <cell r="EE280">
            <v>10463.578811342391</v>
          </cell>
          <cell r="EF280">
            <v>10463.578811342362</v>
          </cell>
          <cell r="EG280">
            <v>10458.993650523684</v>
          </cell>
          <cell r="EH280">
            <v>10462.69521264291</v>
          </cell>
          <cell r="EI280">
            <v>10463.578811342377</v>
          </cell>
          <cell r="EJ280">
            <v>2130.2454780090338</v>
          </cell>
          <cell r="EK280">
            <v>2130.2454780090338</v>
          </cell>
          <cell r="EL280">
            <v>2130.2454780090193</v>
          </cell>
          <cell r="EM280">
            <v>2130.2454780090338</v>
          </cell>
          <cell r="EN280">
            <v>2126.3939307799155</v>
          </cell>
          <cell r="EO280">
            <v>2126.393930779901</v>
          </cell>
          <cell r="EP280">
            <v>2317.4149709025369</v>
          </cell>
          <cell r="EQ280">
            <v>2317.4149709025805</v>
          </cell>
          <cell r="ER280">
            <v>2317.4149709025369</v>
          </cell>
          <cell r="ES280">
            <v>2312.6922552592878</v>
          </cell>
          <cell r="ET280">
            <v>2316.5048642421025</v>
          </cell>
          <cell r="EU280">
            <v>2317.414970902566</v>
          </cell>
          <cell r="EV280">
            <v>2067.4149709025369</v>
          </cell>
          <cell r="EW280">
            <v>2067.4149709025587</v>
          </cell>
          <cell r="EX280">
            <v>2067.4149709025151</v>
          </cell>
          <cell r="EY280">
            <v>2067.4149709025369</v>
          </cell>
          <cell r="EZ280">
            <v>2063.4863927288607</v>
          </cell>
          <cell r="FA280">
            <v>2063.4863927288461</v>
          </cell>
          <cell r="FB280">
            <v>12674.331457820583</v>
          </cell>
          <cell r="FC280">
            <v>12674.331457820634</v>
          </cell>
          <cell r="FD280">
            <v>12674.33145782059</v>
          </cell>
          <cell r="FE280">
            <v>12669.467060708041</v>
          </cell>
          <cell r="FF280">
            <v>12673.394047960348</v>
          </cell>
          <cell r="FG280">
            <v>12674.331457820597</v>
          </cell>
          <cell r="FH280">
            <v>12416.83145782059</v>
          </cell>
          <cell r="FI280">
            <v>12416.831457820597</v>
          </cell>
          <cell r="FJ280">
            <v>12416.831457820575</v>
          </cell>
          <cell r="FK280">
            <v>12416.831457820583</v>
          </cell>
          <cell r="FL280">
            <v>12412.824308083436</v>
          </cell>
          <cell r="FM280">
            <v>12412.824308083422</v>
          </cell>
          <cell r="FN280">
            <v>12922.703320101995</v>
          </cell>
          <cell r="FO280">
            <v>12922.703320102039</v>
          </cell>
          <cell r="FP280">
            <v>12922.70332010198</v>
          </cell>
          <cell r="FQ280">
            <v>12917.692991076081</v>
          </cell>
          <cell r="FR280">
            <v>12921.737787945953</v>
          </cell>
          <cell r="FS280">
            <v>12922.703320102002</v>
          </cell>
          <cell r="FT280">
            <v>12657.478320102004</v>
          </cell>
          <cell r="FU280">
            <v>12657.478320102025</v>
          </cell>
          <cell r="FV280">
            <v>12657.478320101996</v>
          </cell>
          <cell r="FW280">
            <v>12657.478320101989</v>
          </cell>
        </row>
        <row r="281">
          <cell r="B281" t="str">
            <v>Co 345</v>
          </cell>
          <cell r="C281">
            <v>-38885.394662405975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-2071.8302458219114</v>
          </cell>
          <cell r="BP281">
            <v>-1943.7816111018765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-11933.375811320933</v>
          </cell>
          <cell r="CR281">
            <v>-12172.043327547348</v>
          </cell>
          <cell r="CS281">
            <v>-12172.043327547319</v>
          </cell>
          <cell r="CT281">
            <v>-12172.043327547319</v>
          </cell>
          <cell r="CU281">
            <v>-12172.043327547348</v>
          </cell>
          <cell r="CV281">
            <v>-12172.043327547348</v>
          </cell>
          <cell r="CW281">
            <v>-12172.043327547348</v>
          </cell>
          <cell r="CX281">
            <v>-12172.043327547348</v>
          </cell>
          <cell r="CY281">
            <v>-12172.043327547348</v>
          </cell>
          <cell r="CZ281">
            <v>-12172.043327547348</v>
          </cell>
          <cell r="DA281">
            <v>-12172.043327547348</v>
          </cell>
          <cell r="DB281">
            <v>-12172.043327547348</v>
          </cell>
          <cell r="DC281">
            <v>-12172.043327547348</v>
          </cell>
          <cell r="DD281">
            <v>-12415.484194098302</v>
          </cell>
          <cell r="DE281">
            <v>-12415.484194098302</v>
          </cell>
          <cell r="DF281">
            <v>-12415.484194098302</v>
          </cell>
          <cell r="DG281">
            <v>-12415.484194098302</v>
          </cell>
          <cell r="DH281">
            <v>-12415.484194098302</v>
          </cell>
          <cell r="DI281">
            <v>-12415.484194098302</v>
          </cell>
          <cell r="DJ281">
            <v>-12415.484194098302</v>
          </cell>
          <cell r="DK281">
            <v>-12415.484194098273</v>
          </cell>
          <cell r="DL281">
            <v>-12415.484194098302</v>
          </cell>
          <cell r="DM281">
            <v>-12415.484194098302</v>
          </cell>
          <cell r="DN281">
            <v>-12415.484194098273</v>
          </cell>
          <cell r="DO281">
            <v>-12415.484194098302</v>
          </cell>
          <cell r="DP281">
            <v>-12663.793877980264</v>
          </cell>
          <cell r="DQ281">
            <v>-12663.793877980264</v>
          </cell>
          <cell r="DR281">
            <v>-12663.793877980235</v>
          </cell>
          <cell r="DS281">
            <v>-12663.793877980264</v>
          </cell>
          <cell r="DT281">
            <v>-12663.793877980264</v>
          </cell>
          <cell r="DU281">
            <v>2461.7355581773154</v>
          </cell>
          <cell r="DV281">
            <v>2461.7355581772863</v>
          </cell>
          <cell r="DW281">
            <v>2461.7355581773445</v>
          </cell>
          <cell r="DX281">
            <v>2461.7355581773154</v>
          </cell>
          <cell r="DY281">
            <v>2461.7355581773154</v>
          </cell>
          <cell r="DZ281">
            <v>2461.7355581773445</v>
          </cell>
          <cell r="EA281">
            <v>5880.0862416978343</v>
          </cell>
          <cell r="EB281">
            <v>2208.4596806176996</v>
          </cell>
          <cell r="EC281">
            <v>2208.4596806176996</v>
          </cell>
          <cell r="ED281">
            <v>2208.4596806177287</v>
          </cell>
          <cell r="EE281">
            <v>2208.4596806177287</v>
          </cell>
          <cell r="EF281">
            <v>2208.4596806177578</v>
          </cell>
          <cell r="EG281">
            <v>2448.470269340818</v>
          </cell>
          <cell r="EH281">
            <v>2448.4702693408472</v>
          </cell>
          <cell r="EI281">
            <v>2448.4702693408763</v>
          </cell>
          <cell r="EJ281">
            <v>2448.4702693408472</v>
          </cell>
          <cell r="EK281">
            <v>2448.4702693408472</v>
          </cell>
          <cell r="EL281">
            <v>2448.4702693409054</v>
          </cell>
          <cell r="EM281">
            <v>5969.3714733670058</v>
          </cell>
          <cell r="EN281">
            <v>2190.128874230053</v>
          </cell>
          <cell r="EO281">
            <v>2190.128874230053</v>
          </cell>
          <cell r="EP281">
            <v>2190.1288742301404</v>
          </cell>
          <cell r="EQ281">
            <v>2190.128874230053</v>
          </cell>
          <cell r="ER281">
            <v>2190.1288742300821</v>
          </cell>
          <cell r="ES281">
            <v>8683.0646747276769</v>
          </cell>
          <cell r="ET281">
            <v>8683.0646747277351</v>
          </cell>
          <cell r="EU281">
            <v>8683.064674727706</v>
          </cell>
          <cell r="EV281">
            <v>8683.0646747276478</v>
          </cell>
          <cell r="EW281">
            <v>8683.0646747276769</v>
          </cell>
          <cell r="EX281">
            <v>8683.0646747277351</v>
          </cell>
          <cell r="EY281">
            <v>9063.6896747276769</v>
          </cell>
          <cell r="EZ281">
            <v>8419.5564517146559</v>
          </cell>
          <cell r="FA281">
            <v>8419.5564517146559</v>
          </cell>
          <cell r="FB281">
            <v>8419.5564517147141</v>
          </cell>
          <cell r="FC281">
            <v>8419.556451714685</v>
          </cell>
          <cell r="FD281">
            <v>8419.5564517147141</v>
          </cell>
          <cell r="FE281">
            <v>8852.9197182222561</v>
          </cell>
          <cell r="FF281">
            <v>8852.9197182222269</v>
          </cell>
          <cell r="FG281">
            <v>8852.9197182222269</v>
          </cell>
          <cell r="FH281">
            <v>8852.9197182221978</v>
          </cell>
          <cell r="FI281">
            <v>8852.9197182222269</v>
          </cell>
          <cell r="FJ281">
            <v>8852.9197182222852</v>
          </cell>
          <cell r="FK281">
            <v>9244.9634682222386</v>
          </cell>
          <cell r="FL281">
            <v>8584.141330748942</v>
          </cell>
          <cell r="FM281">
            <v>8584.1413307489711</v>
          </cell>
          <cell r="FN281">
            <v>8584.1413307490584</v>
          </cell>
          <cell r="FO281">
            <v>8584.1413307490002</v>
          </cell>
          <cell r="FP281">
            <v>8584.1413307490002</v>
          </cell>
          <cell r="FQ281">
            <v>9026.0576750866603</v>
          </cell>
          <cell r="FR281">
            <v>9026.0576750866603</v>
          </cell>
          <cell r="FS281">
            <v>9026.0576750867185</v>
          </cell>
          <cell r="FT281">
            <v>9026.0576750866603</v>
          </cell>
          <cell r="FU281">
            <v>9026.0576750867185</v>
          </cell>
          <cell r="FV281">
            <v>9026.0576750867476</v>
          </cell>
          <cell r="FW281">
            <v>9429.8627375866927</v>
          </cell>
        </row>
        <row r="282">
          <cell r="B282" t="str">
            <v>Co 386</v>
          </cell>
          <cell r="C282">
            <v>-1121.1580165439082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-578.56145547794586</v>
          </cell>
          <cell r="BP282">
            <v>-542.59656106596231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</row>
        <row r="283">
          <cell r="B283" t="str">
            <v>Co 426</v>
          </cell>
          <cell r="C283">
            <v>-743038.91349948174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-4922.4633127048255</v>
          </cell>
          <cell r="CT283">
            <v>-4922.4633127048255</v>
          </cell>
          <cell r="CU283">
            <v>-4922.4633127048255</v>
          </cell>
          <cell r="CV283">
            <v>-4922.4633127048255</v>
          </cell>
          <cell r="CW283">
            <v>-4922.4633127048255</v>
          </cell>
          <cell r="CX283">
            <v>-4922.4633127048255</v>
          </cell>
          <cell r="CY283">
            <v>-4922.4633127048255</v>
          </cell>
          <cell r="CZ283">
            <v>-4922.4633127048255</v>
          </cell>
          <cell r="DA283">
            <v>-4922.4633127048255</v>
          </cell>
          <cell r="DB283">
            <v>-4922.4633127048255</v>
          </cell>
          <cell r="DC283">
            <v>-4922.4633127048255</v>
          </cell>
          <cell r="DD283">
            <v>-4922.4633127048255</v>
          </cell>
          <cell r="DE283">
            <v>-4987.5792456255895</v>
          </cell>
          <cell r="DF283">
            <v>-4987.5792456255895</v>
          </cell>
          <cell r="DG283">
            <v>-4987.5792456255895</v>
          </cell>
          <cell r="DH283">
            <v>-4987.5792456255895</v>
          </cell>
          <cell r="DI283">
            <v>-4987.5792456255895</v>
          </cell>
          <cell r="DJ283">
            <v>-4987.5792456255895</v>
          </cell>
          <cell r="DK283">
            <v>-4987.5792456255895</v>
          </cell>
          <cell r="DL283">
            <v>-4987.5792456255895</v>
          </cell>
          <cell r="DM283">
            <v>-4987.5792456255895</v>
          </cell>
          <cell r="DN283">
            <v>-4987.5792456255895</v>
          </cell>
          <cell r="DO283">
            <v>-4987.5792456255895</v>
          </cell>
          <cell r="DP283">
            <v>-4987.5792456255895</v>
          </cell>
          <cell r="DQ283">
            <v>-5052.9974972047676</v>
          </cell>
          <cell r="DR283">
            <v>-5052.9974972047676</v>
          </cell>
          <cell r="DS283">
            <v>-5052.9974972047676</v>
          </cell>
          <cell r="DT283">
            <v>-5052.9974972047676</v>
          </cell>
          <cell r="DU283">
            <v>-5052.9974972047676</v>
          </cell>
          <cell r="DV283">
            <v>-5052.9974972047685</v>
          </cell>
          <cell r="DW283">
            <v>-9578.819187456822</v>
          </cell>
          <cell r="DX283">
            <v>-9578.819187456822</v>
          </cell>
          <cell r="DY283">
            <v>-9578.819187456822</v>
          </cell>
          <cell r="DZ283">
            <v>-9578.819187456822</v>
          </cell>
          <cell r="EA283">
            <v>-9578.819187456822</v>
          </cell>
          <cell r="EB283">
            <v>-9578.819187456822</v>
          </cell>
          <cell r="EC283">
            <v>-9644.5158040675815</v>
          </cell>
          <cell r="ED283">
            <v>-9644.5158040675815</v>
          </cell>
          <cell r="EE283">
            <v>-9644.5158040675815</v>
          </cell>
          <cell r="EF283">
            <v>-9644.5158040675815</v>
          </cell>
          <cell r="EG283">
            <v>-9644.5158040675815</v>
          </cell>
          <cell r="EH283">
            <v>-9644.5158040675833</v>
          </cell>
          <cell r="EI283">
            <v>-9731.3285341689225</v>
          </cell>
          <cell r="EJ283">
            <v>-9731.3285341689225</v>
          </cell>
          <cell r="EK283">
            <v>-9731.3285341689225</v>
          </cell>
          <cell r="EL283">
            <v>-9731.3285341689225</v>
          </cell>
          <cell r="EM283">
            <v>-9731.3285341689225</v>
          </cell>
          <cell r="EN283">
            <v>-9731.3285341689225</v>
          </cell>
          <cell r="EO283">
            <v>-9797.2781831118973</v>
          </cell>
          <cell r="EP283">
            <v>-9797.2781831118973</v>
          </cell>
          <cell r="EQ283">
            <v>-9797.2781831118973</v>
          </cell>
          <cell r="ER283">
            <v>-9797.2781831118973</v>
          </cell>
          <cell r="ES283">
            <v>-9797.2781831118973</v>
          </cell>
          <cell r="ET283">
            <v>-9797.2781831118973</v>
          </cell>
          <cell r="EU283">
            <v>-9885.7160567041519</v>
          </cell>
          <cell r="EV283">
            <v>-9885.7160567041519</v>
          </cell>
          <cell r="EW283">
            <v>-9885.7160567041519</v>
          </cell>
          <cell r="EX283">
            <v>-12558.902083417443</v>
          </cell>
          <cell r="EY283">
            <v>-12558.902083417443</v>
          </cell>
          <cell r="EZ283">
            <v>-12558.902083417443</v>
          </cell>
          <cell r="FA283">
            <v>-12625.077998339279</v>
          </cell>
          <cell r="FB283">
            <v>-12625.077998339279</v>
          </cell>
          <cell r="FC283">
            <v>-12625.077998339279</v>
          </cell>
          <cell r="FD283">
            <v>-12625.077998339279</v>
          </cell>
          <cell r="FE283">
            <v>-12625.077998339279</v>
          </cell>
          <cell r="FF283">
            <v>-12625.077998339279</v>
          </cell>
          <cell r="FG283">
            <v>-12715.170184958934</v>
          </cell>
          <cell r="FH283">
            <v>-12715.170184958934</v>
          </cell>
          <cell r="FI283">
            <v>-12715.170184958934</v>
          </cell>
          <cell r="FJ283">
            <v>-12768.6339054932</v>
          </cell>
          <cell r="FK283">
            <v>-12768.6339054932</v>
          </cell>
          <cell r="FL283">
            <v>-12768.6339054932</v>
          </cell>
          <cell r="FM283">
            <v>-12835.007829903472</v>
          </cell>
          <cell r="FN283">
            <v>-12835.007829903472</v>
          </cell>
          <cell r="FO283">
            <v>-12835.007829903472</v>
          </cell>
          <cell r="FP283">
            <v>-12835.007829903472</v>
          </cell>
          <cell r="FQ283">
            <v>-12835.007829903472</v>
          </cell>
          <cell r="FR283">
            <v>-12835.007829903472</v>
          </cell>
          <cell r="FS283">
            <v>-12926.783982477742</v>
          </cell>
          <cell r="FT283">
            <v>-12926.783982477742</v>
          </cell>
          <cell r="FU283">
            <v>-12926.783982477742</v>
          </cell>
          <cell r="FV283">
            <v>-12981.316977422694</v>
          </cell>
          <cell r="FW283">
            <v>-12981.316977422694</v>
          </cell>
        </row>
        <row r="284">
          <cell r="B284" t="str">
            <v>Co 427</v>
          </cell>
          <cell r="C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</row>
        <row r="286">
          <cell r="B286" t="str">
            <v>Co 101</v>
          </cell>
          <cell r="C286" t="str">
            <v>IL</v>
          </cell>
          <cell r="BH286">
            <v>-0.41501258506349376</v>
          </cell>
          <cell r="BI286">
            <v>-0.41501258506349376</v>
          </cell>
          <cell r="BJ286">
            <v>-0.41501258506349376</v>
          </cell>
          <cell r="BK286">
            <v>-1.3329663142044843E-4</v>
          </cell>
          <cell r="BL286">
            <v>-1.3329663142044843E-4</v>
          </cell>
          <cell r="BM286">
            <v>-1.3329663142044843E-4</v>
          </cell>
          <cell r="BN286">
            <v>-1.3329663142044843E-4</v>
          </cell>
          <cell r="BO286">
            <v>-1.3329663142044843E-4</v>
          </cell>
          <cell r="BP286">
            <v>-1.3329663142044843E-4</v>
          </cell>
          <cell r="BQ286">
            <v>-1.3329663142044843E-4</v>
          </cell>
          <cell r="BR286">
            <v>-1.3329663142044843E-4</v>
          </cell>
          <cell r="BS286">
            <v>-1.3329663142044843E-4</v>
          </cell>
          <cell r="BT286">
            <v>-1.3329663142044843E-4</v>
          </cell>
          <cell r="BU286">
            <v>-1.3329663142044843E-4</v>
          </cell>
          <cell r="BV286">
            <v>-1.3329663142044843E-4</v>
          </cell>
          <cell r="BW286">
            <v>-0.42378099142037895</v>
          </cell>
          <cell r="BX286">
            <v>-0.42378099142037895</v>
          </cell>
          <cell r="BY286">
            <v>-0.42378099142037895</v>
          </cell>
          <cell r="BZ286">
            <v>-0.42378099142037895</v>
          </cell>
          <cell r="CA286">
            <v>-0.42378099142037895</v>
          </cell>
          <cell r="CB286">
            <v>-0.42378099142037895</v>
          </cell>
          <cell r="CC286">
            <v>-0.42378099142037895</v>
          </cell>
          <cell r="CD286">
            <v>-0.42378099142037895</v>
          </cell>
          <cell r="CE286">
            <v>-0.42378099142037895</v>
          </cell>
          <cell r="CF286">
            <v>-0.42378099142037895</v>
          </cell>
          <cell r="CG286">
            <v>-0.42378099142037895</v>
          </cell>
          <cell r="CH286">
            <v>-0.42378099142037895</v>
          </cell>
          <cell r="CI286">
            <v>-7.2951659449851089E-2</v>
          </cell>
          <cell r="CJ286">
            <v>-7.2951659449851089E-2</v>
          </cell>
          <cell r="CK286">
            <v>-7.2951659449851089E-2</v>
          </cell>
          <cell r="CL286">
            <v>-7.2951659449851089E-2</v>
          </cell>
          <cell r="CM286">
            <v>-7.2951659449851089E-2</v>
          </cell>
          <cell r="CN286">
            <v>-7.2951659449851089E-2</v>
          </cell>
          <cell r="CO286">
            <v>-7.2951659449851089E-2</v>
          </cell>
          <cell r="CP286">
            <v>-7.2951659449851089E-2</v>
          </cell>
          <cell r="CQ286">
            <v>-7.2951659449851089E-2</v>
          </cell>
          <cell r="CR286">
            <v>-7.2951659449851089E-2</v>
          </cell>
          <cell r="CS286">
            <v>-7.2951659449851089E-2</v>
          </cell>
          <cell r="CT286">
            <v>-7.2951659449851089E-2</v>
          </cell>
          <cell r="CU286">
            <v>-1.2206444901633211E-2</v>
          </cell>
          <cell r="CV286">
            <v>-1.2206444901633211E-2</v>
          </cell>
          <cell r="CW286">
            <v>-1.2206444901633211E-2</v>
          </cell>
          <cell r="CX286">
            <v>-1.2206444901633211E-2</v>
          </cell>
          <cell r="CY286">
            <v>-1.2206444901633211E-2</v>
          </cell>
          <cell r="CZ286">
            <v>-1.2206444901633211E-2</v>
          </cell>
          <cell r="DA286">
            <v>-1.2206444901633211E-2</v>
          </cell>
          <cell r="DB286">
            <v>-1.2206444901633211E-2</v>
          </cell>
          <cell r="DC286">
            <v>-1.2206444901633211E-2</v>
          </cell>
          <cell r="DD286">
            <v>-1.2206444901633211E-2</v>
          </cell>
          <cell r="DE286">
            <v>-1.2206444901633211E-2</v>
          </cell>
          <cell r="DF286">
            <v>-1.2206444901633211E-2</v>
          </cell>
          <cell r="DG286">
            <v>-1.2364391189543932E-2</v>
          </cell>
          <cell r="DH286">
            <v>-1.2364391189543932E-2</v>
          </cell>
          <cell r="DI286">
            <v>-1.2364391189543932E-2</v>
          </cell>
          <cell r="DJ286">
            <v>-1.2364391189543932E-2</v>
          </cell>
          <cell r="DK286">
            <v>-1.2364391189543932E-2</v>
          </cell>
          <cell r="DL286">
            <v>-1.2364391189543932E-2</v>
          </cell>
          <cell r="DM286">
            <v>-1.2364391189543932E-2</v>
          </cell>
          <cell r="DN286">
            <v>-1.2364391189543932E-2</v>
          </cell>
          <cell r="DO286">
            <v>-1.2364391189543932E-2</v>
          </cell>
          <cell r="DP286">
            <v>-1.2364391189543932E-2</v>
          </cell>
          <cell r="DQ286">
            <v>-1.2364391189543932E-2</v>
          </cell>
          <cell r="DR286">
            <v>-1.2364391189543932E-2</v>
          </cell>
          <cell r="DS286">
            <v>-1.2417610347314331E-2</v>
          </cell>
          <cell r="DT286">
            <v>-1.2417610347314331E-2</v>
          </cell>
          <cell r="DU286">
            <v>-1.2417610347314331E-2</v>
          </cell>
          <cell r="DV286">
            <v>-1.2417610347314331E-2</v>
          </cell>
          <cell r="DW286">
            <v>-1.2417610347314331E-2</v>
          </cell>
          <cell r="DX286">
            <v>-1.2417610347314331E-2</v>
          </cell>
          <cell r="DY286">
            <v>-1.2417610347314331E-2</v>
          </cell>
          <cell r="DZ286">
            <v>-1.2417610347314331E-2</v>
          </cell>
          <cell r="EA286">
            <v>-1.2417610347314331E-2</v>
          </cell>
          <cell r="EB286">
            <v>-1.2417610347314331E-2</v>
          </cell>
          <cell r="EC286">
            <v>-1.2417610347314331E-2</v>
          </cell>
          <cell r="ED286">
            <v>-1.2417610347314331E-2</v>
          </cell>
          <cell r="EE286">
            <v>-1.2523559197969556E-2</v>
          </cell>
          <cell r="EF286">
            <v>-1.2523559197969556E-2</v>
          </cell>
          <cell r="EG286">
            <v>-1.2523559197969556E-2</v>
          </cell>
          <cell r="EH286">
            <v>-1.2523559197969556E-2</v>
          </cell>
          <cell r="EI286">
            <v>-1.2523559197969556E-2</v>
          </cell>
          <cell r="EJ286">
            <v>-1.2523559197969556E-2</v>
          </cell>
          <cell r="EK286">
            <v>-1.2523559197969556E-2</v>
          </cell>
          <cell r="EL286">
            <v>-1.2523559197969556E-2</v>
          </cell>
          <cell r="EM286">
            <v>-1.2523559197969556E-2</v>
          </cell>
          <cell r="EN286">
            <v>-1.2523559197969556E-2</v>
          </cell>
          <cell r="EO286">
            <v>-1.2523559197969556E-2</v>
          </cell>
          <cell r="EP286">
            <v>-1.2523559197969556E-2</v>
          </cell>
          <cell r="EQ286">
            <v>-1.2083852781983501E-2</v>
          </cell>
          <cell r="ER286">
            <v>-1.2083852781983501E-2</v>
          </cell>
          <cell r="ES286">
            <v>-1.2083852781983501E-2</v>
          </cell>
          <cell r="ET286">
            <v>-1.2083852781983501E-2</v>
          </cell>
          <cell r="EU286">
            <v>-1.2083852781983501E-2</v>
          </cell>
          <cell r="EV286">
            <v>-1.2083852781983501E-2</v>
          </cell>
          <cell r="EW286">
            <v>-1.2083852781983501E-2</v>
          </cell>
          <cell r="EX286">
            <v>-1.2083852781983501E-2</v>
          </cell>
          <cell r="EY286">
            <v>-1.2083852781983501E-2</v>
          </cell>
          <cell r="EZ286">
            <v>-1.2083852781983501E-2</v>
          </cell>
          <cell r="FA286">
            <v>-1.2083852781983501E-2</v>
          </cell>
          <cell r="FB286">
            <v>-1.2083852781983501E-2</v>
          </cell>
          <cell r="FC286">
            <v>-1.219783494020317E-2</v>
          </cell>
          <cell r="FD286">
            <v>-1.219783494020317E-2</v>
          </cell>
          <cell r="FE286">
            <v>-1.219783494020317E-2</v>
          </cell>
          <cell r="FF286">
            <v>-1.219783494020317E-2</v>
          </cell>
          <cell r="FG286">
            <v>-1.219783494020317E-2</v>
          </cell>
          <cell r="FH286">
            <v>-1.219783494020317E-2</v>
          </cell>
          <cell r="FI286">
            <v>-1.219783494020317E-2</v>
          </cell>
          <cell r="FJ286">
            <v>-1.219783494020317E-2</v>
          </cell>
          <cell r="FK286">
            <v>-1.219783494020317E-2</v>
          </cell>
          <cell r="FL286">
            <v>-1.219783494020317E-2</v>
          </cell>
          <cell r="FM286">
            <v>-1.219783494020317E-2</v>
          </cell>
          <cell r="FN286">
            <v>-1.219783494020317E-2</v>
          </cell>
          <cell r="FO286">
            <v>-1.2564364317500199E-2</v>
          </cell>
          <cell r="FP286">
            <v>-1.2564364317500199E-2</v>
          </cell>
          <cell r="FQ286">
            <v>-1.2564364317500199E-2</v>
          </cell>
          <cell r="FR286">
            <v>-1.2564364317500199E-2</v>
          </cell>
          <cell r="FS286">
            <v>-1.2564364317500199E-2</v>
          </cell>
          <cell r="FT286">
            <v>-1.2564364317500199E-2</v>
          </cell>
          <cell r="FU286">
            <v>-1.2564364317500199E-2</v>
          </cell>
          <cell r="FV286">
            <v>-1.2564364317500199E-2</v>
          </cell>
          <cell r="FW286">
            <v>-1.2564364317500199E-2</v>
          </cell>
        </row>
        <row r="287">
          <cell r="B287" t="str">
            <v>Co 102</v>
          </cell>
          <cell r="C287" t="str">
            <v>IL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</row>
        <row r="288">
          <cell r="B288" t="str">
            <v>Co 103</v>
          </cell>
          <cell r="C288" t="str">
            <v>IL</v>
          </cell>
          <cell r="BH288" t="str">
            <v>NA</v>
          </cell>
          <cell r="BI288" t="str">
            <v>NA</v>
          </cell>
          <cell r="BJ288" t="str">
            <v>NA</v>
          </cell>
          <cell r="BK288" t="str">
            <v>NA</v>
          </cell>
          <cell r="BL288" t="str">
            <v>NA</v>
          </cell>
          <cell r="BM288" t="str">
            <v>NA</v>
          </cell>
          <cell r="BN288" t="str">
            <v>NA</v>
          </cell>
          <cell r="BO288" t="str">
            <v>NA</v>
          </cell>
          <cell r="BP288" t="str">
            <v>NA</v>
          </cell>
          <cell r="BQ288" t="str">
            <v>NA</v>
          </cell>
          <cell r="BR288" t="str">
            <v>NA</v>
          </cell>
          <cell r="BS288" t="str">
            <v>NA</v>
          </cell>
          <cell r="BT288" t="str">
            <v>NA</v>
          </cell>
          <cell r="BU288" t="str">
            <v>NA</v>
          </cell>
          <cell r="BV288" t="str">
            <v>NA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</row>
        <row r="289">
          <cell r="B289" t="str">
            <v>Co 104</v>
          </cell>
          <cell r="C289" t="str">
            <v>IL</v>
          </cell>
          <cell r="BH289">
            <v>4.2181258155569862E-3</v>
          </cell>
          <cell r="BI289">
            <v>4.2181258155569862E-3</v>
          </cell>
          <cell r="BJ289">
            <v>4.2181258155569862E-3</v>
          </cell>
          <cell r="BK289">
            <v>-4.5048963876115787E-3</v>
          </cell>
          <cell r="BL289">
            <v>-4.5048963876115787E-3</v>
          </cell>
          <cell r="BM289">
            <v>-4.5048963876115787E-3</v>
          </cell>
          <cell r="BN289">
            <v>-4.5048963876115787E-3</v>
          </cell>
          <cell r="BO289">
            <v>-4.5048963876115787E-3</v>
          </cell>
          <cell r="BP289">
            <v>-4.5048963876115787E-3</v>
          </cell>
          <cell r="BQ289">
            <v>-4.5048963876115787E-3</v>
          </cell>
          <cell r="BR289">
            <v>-4.5048963876115787E-3</v>
          </cell>
          <cell r="BS289">
            <v>-4.5048963876115787E-3</v>
          </cell>
          <cell r="BT289">
            <v>-4.5048963876115787E-3</v>
          </cell>
          <cell r="BU289">
            <v>-4.5048963876115787E-3</v>
          </cell>
          <cell r="BV289">
            <v>-4.5048963876115787E-3</v>
          </cell>
          <cell r="BW289">
            <v>-2.4473769011324777</v>
          </cell>
          <cell r="BX289">
            <v>-2.4473769011324777</v>
          </cell>
          <cell r="BY289">
            <v>-2.4473769011324777</v>
          </cell>
          <cell r="BZ289">
            <v>-2.4473769011324777</v>
          </cell>
          <cell r="CA289">
            <v>-2.4473769011324777</v>
          </cell>
          <cell r="CB289">
            <v>-2.4473769011324777</v>
          </cell>
          <cell r="CC289">
            <v>-2.4473769011324777</v>
          </cell>
          <cell r="CD289">
            <v>-2.4473769011324777</v>
          </cell>
          <cell r="CE289">
            <v>-2.4473769011324777</v>
          </cell>
          <cell r="CF289">
            <v>-2.4473769011324777</v>
          </cell>
          <cell r="CG289">
            <v>-2.4473769011324777</v>
          </cell>
          <cell r="CH289">
            <v>-2.4473769011324777</v>
          </cell>
          <cell r="CI289">
            <v>-8.7225581372365801E-2</v>
          </cell>
          <cell r="CJ289">
            <v>-8.7225581372365801E-2</v>
          </cell>
          <cell r="CK289">
            <v>-8.7225581372365801E-2</v>
          </cell>
          <cell r="CL289">
            <v>-8.7225581372365801E-2</v>
          </cell>
          <cell r="CM289">
            <v>-8.7225581372365801E-2</v>
          </cell>
          <cell r="CN289">
            <v>-8.7225581372365801E-2</v>
          </cell>
          <cell r="CO289">
            <v>-8.7225581372365801E-2</v>
          </cell>
          <cell r="CP289">
            <v>-8.7225581372365801E-2</v>
          </cell>
          <cell r="CQ289">
            <v>-8.7225581372365801E-2</v>
          </cell>
          <cell r="CR289">
            <v>-8.7225581372365801E-2</v>
          </cell>
          <cell r="CS289">
            <v>-8.7225581372365801E-2</v>
          </cell>
          <cell r="CT289">
            <v>-8.7225581372365801E-2</v>
          </cell>
          <cell r="CU289">
            <v>-9.0161438267747793E-2</v>
          </cell>
          <cell r="CV289">
            <v>-9.0161438267747793E-2</v>
          </cell>
          <cell r="CW289">
            <v>-9.0161438267747793E-2</v>
          </cell>
          <cell r="CX289">
            <v>-9.0161438267747793E-2</v>
          </cell>
          <cell r="CY289">
            <v>-9.0161438267747793E-2</v>
          </cell>
          <cell r="CZ289">
            <v>-9.0161438267747793E-2</v>
          </cell>
          <cell r="DA289">
            <v>-9.0161438267747793E-2</v>
          </cell>
          <cell r="DB289">
            <v>-9.0161438267747793E-2</v>
          </cell>
          <cell r="DC289">
            <v>-9.0161438267747793E-2</v>
          </cell>
          <cell r="DD289">
            <v>-9.0161438267747793E-2</v>
          </cell>
          <cell r="DE289">
            <v>-9.0161438267747793E-2</v>
          </cell>
          <cell r="DF289">
            <v>-9.0161438267747793E-2</v>
          </cell>
          <cell r="DG289">
            <v>-6.4365534618031642E-2</v>
          </cell>
          <cell r="DH289">
            <v>-6.4365534618031642E-2</v>
          </cell>
          <cell r="DI289">
            <v>-6.4365534618031642E-2</v>
          </cell>
          <cell r="DJ289">
            <v>-6.4365534618031642E-2</v>
          </cell>
          <cell r="DK289">
            <v>-6.4365534618031642E-2</v>
          </cell>
          <cell r="DL289">
            <v>-6.4365534618031642E-2</v>
          </cell>
          <cell r="DM289">
            <v>-6.4365534618031642E-2</v>
          </cell>
          <cell r="DN289">
            <v>-6.4365534618031642E-2</v>
          </cell>
          <cell r="DO289">
            <v>-6.4365534618031642E-2</v>
          </cell>
          <cell r="DP289">
            <v>-6.4365534618031642E-2</v>
          </cell>
          <cell r="DQ289">
            <v>-6.4365534618031642E-2</v>
          </cell>
          <cell r="DR289">
            <v>-6.4365534618031642E-2</v>
          </cell>
          <cell r="DS289">
            <v>-3.2818606239420872E-2</v>
          </cell>
          <cell r="DT289">
            <v>-3.2818606239420872E-2</v>
          </cell>
          <cell r="DU289">
            <v>-3.2818606239420872E-2</v>
          </cell>
          <cell r="DV289">
            <v>-3.2818606239420872E-2</v>
          </cell>
          <cell r="DW289">
            <v>-3.2818606239420872E-2</v>
          </cell>
          <cell r="DX289">
            <v>-3.2818606239420872E-2</v>
          </cell>
          <cell r="DY289">
            <v>-3.2818606239420872E-2</v>
          </cell>
          <cell r="DZ289">
            <v>-3.2818606239420872E-2</v>
          </cell>
          <cell r="EA289">
            <v>-3.2818606239420872E-2</v>
          </cell>
          <cell r="EB289">
            <v>-3.2818606239420872E-2</v>
          </cell>
          <cell r="EC289">
            <v>-3.2818606239420872E-2</v>
          </cell>
          <cell r="ED289">
            <v>-3.2818606239420872E-2</v>
          </cell>
          <cell r="EE289">
            <v>-2.0276838989755222E-3</v>
          </cell>
          <cell r="EF289">
            <v>-2.0276838989755222E-3</v>
          </cell>
          <cell r="EG289">
            <v>-2.0276838989755222E-3</v>
          </cell>
          <cell r="EH289">
            <v>-2.0276838989755222E-3</v>
          </cell>
          <cell r="EI289">
            <v>-2.0276838989755222E-3</v>
          </cell>
          <cell r="EJ289">
            <v>-2.0276838989755222E-3</v>
          </cell>
          <cell r="EK289">
            <v>-2.0276838989755222E-3</v>
          </cell>
          <cell r="EL289">
            <v>-2.0276838989755222E-3</v>
          </cell>
          <cell r="EM289">
            <v>-2.0276838989755222E-3</v>
          </cell>
          <cell r="EN289">
            <v>-2.0276838989755222E-3</v>
          </cell>
          <cell r="EO289">
            <v>-2.0276838989755222E-3</v>
          </cell>
          <cell r="EP289">
            <v>-2.0276838989755222E-3</v>
          </cell>
          <cell r="EQ289">
            <v>2.5778323166094894E-2</v>
          </cell>
          <cell r="ER289">
            <v>2.5778323166094894E-2</v>
          </cell>
          <cell r="ES289">
            <v>2.5778323166094894E-2</v>
          </cell>
          <cell r="ET289">
            <v>2.5778323166094894E-2</v>
          </cell>
          <cell r="EU289">
            <v>2.5778323166094894E-2</v>
          </cell>
          <cell r="EV289">
            <v>2.5778323166094894E-2</v>
          </cell>
          <cell r="EW289">
            <v>2.5778323166094894E-2</v>
          </cell>
          <cell r="EX289">
            <v>2.5778323166094894E-2</v>
          </cell>
          <cell r="EY289">
            <v>2.5778323166094894E-2</v>
          </cell>
          <cell r="EZ289">
            <v>2.5778323166094894E-2</v>
          </cell>
          <cell r="FA289">
            <v>2.5778323166094894E-2</v>
          </cell>
          <cell r="FB289">
            <v>2.5778323166094894E-2</v>
          </cell>
          <cell r="FC289">
            <v>5.4683881687147537E-2</v>
          </cell>
          <cell r="FD289">
            <v>5.4683881687147537E-2</v>
          </cell>
          <cell r="FE289">
            <v>5.4683881687147537E-2</v>
          </cell>
          <cell r="FF289">
            <v>5.4683881687147537E-2</v>
          </cell>
          <cell r="FG289">
            <v>5.4683881687147537E-2</v>
          </cell>
          <cell r="FH289">
            <v>5.4683881687147537E-2</v>
          </cell>
          <cell r="FI289">
            <v>5.4683881687147537E-2</v>
          </cell>
          <cell r="FJ289">
            <v>5.4683881687147537E-2</v>
          </cell>
          <cell r="FK289">
            <v>5.4683881687147537E-2</v>
          </cell>
          <cell r="FL289">
            <v>5.4683881687147537E-2</v>
          </cell>
          <cell r="FM289">
            <v>5.4683881687147537E-2</v>
          </cell>
          <cell r="FN289">
            <v>5.4683881687147537E-2</v>
          </cell>
          <cell r="FO289">
            <v>8.7085009274669528E-2</v>
          </cell>
          <cell r="FP289">
            <v>8.7085009274669528E-2</v>
          </cell>
          <cell r="FQ289">
            <v>8.7085009274669528E-2</v>
          </cell>
          <cell r="FR289">
            <v>8.7085009274669528E-2</v>
          </cell>
          <cell r="FS289">
            <v>8.7085009274669528E-2</v>
          </cell>
          <cell r="FT289">
            <v>8.7085009274669528E-2</v>
          </cell>
          <cell r="FU289">
            <v>8.7085009274669528E-2</v>
          </cell>
          <cell r="FV289">
            <v>8.7085009274669528E-2</v>
          </cell>
          <cell r="FW289">
            <v>8.7085009274669528E-2</v>
          </cell>
        </row>
        <row r="290">
          <cell r="B290" t="str">
            <v>Co 105</v>
          </cell>
          <cell r="C290" t="str">
            <v>IL</v>
          </cell>
          <cell r="BH290">
            <v>-1.0642203032312635E-18</v>
          </cell>
          <cell r="BI290">
            <v>-1.0642203032312635E-18</v>
          </cell>
          <cell r="BJ290">
            <v>-1.0642203032312635E-18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</row>
        <row r="291">
          <cell r="B291" t="str">
            <v>Co 110</v>
          </cell>
          <cell r="C291" t="str">
            <v>IL</v>
          </cell>
          <cell r="BH291">
            <v>-0.31825845874449893</v>
          </cell>
          <cell r="BI291">
            <v>-0.31825845874449893</v>
          </cell>
          <cell r="BJ291">
            <v>-0.31825845874449893</v>
          </cell>
          <cell r="BK291">
            <v>-0.34259044280844575</v>
          </cell>
          <cell r="BL291">
            <v>-0.34259044280844575</v>
          </cell>
          <cell r="BM291">
            <v>-0.34259044280844575</v>
          </cell>
          <cell r="BN291">
            <v>-0.34259044280844575</v>
          </cell>
          <cell r="BO291">
            <v>-0.34259044280844575</v>
          </cell>
          <cell r="BP291">
            <v>-0.34259044280844575</v>
          </cell>
          <cell r="BQ291">
            <v>-0.34259044280844575</v>
          </cell>
          <cell r="BR291">
            <v>-0.34259044280844575</v>
          </cell>
          <cell r="BS291">
            <v>-0.34259044280844575</v>
          </cell>
          <cell r="BT291">
            <v>-0.34259044280844575</v>
          </cell>
          <cell r="BU291">
            <v>-0.34259044280844575</v>
          </cell>
          <cell r="BV291">
            <v>-0.34259044280844575</v>
          </cell>
          <cell r="BW291">
            <v>-0.11134635685219463</v>
          </cell>
          <cell r="BX291">
            <v>-0.11134635685219463</v>
          </cell>
          <cell r="BY291">
            <v>-0.11134635685219463</v>
          </cell>
          <cell r="BZ291">
            <v>-0.11134635685219463</v>
          </cell>
          <cell r="CA291">
            <v>-0.11134635685219463</v>
          </cell>
          <cell r="CB291">
            <v>-0.11134635685219463</v>
          </cell>
          <cell r="CC291">
            <v>-0.11134635685219463</v>
          </cell>
          <cell r="CD291">
            <v>-0.11134635685219463</v>
          </cell>
          <cell r="CE291">
            <v>-0.11134635685219463</v>
          </cell>
          <cell r="CF291">
            <v>-0.11134635685219463</v>
          </cell>
          <cell r="CG291">
            <v>-0.11134635685219463</v>
          </cell>
          <cell r="CH291">
            <v>-0.11134635685219463</v>
          </cell>
          <cell r="CI291">
            <v>-0.14647382809704751</v>
          </cell>
          <cell r="CJ291">
            <v>-0.14647382809704751</v>
          </cell>
          <cell r="CK291">
            <v>-0.14647382809704751</v>
          </cell>
          <cell r="CL291">
            <v>-0.14647382809704751</v>
          </cell>
          <cell r="CM291">
            <v>-0.14647382809704751</v>
          </cell>
          <cell r="CN291">
            <v>-0.14647382809704751</v>
          </cell>
          <cell r="CO291">
            <v>-0.14647382809704751</v>
          </cell>
          <cell r="CP291">
            <v>-0.14647382809704751</v>
          </cell>
          <cell r="CQ291">
            <v>-0.14647382809704751</v>
          </cell>
          <cell r="CR291">
            <v>-0.14647382809704751</v>
          </cell>
          <cell r="CS291">
            <v>-0.14647382809704751</v>
          </cell>
          <cell r="CT291">
            <v>-0.14647382809704751</v>
          </cell>
          <cell r="CU291">
            <v>-0.11668686544356366</v>
          </cell>
          <cell r="CV291">
            <v>-0.11668686544356366</v>
          </cell>
          <cell r="CW291">
            <v>-0.11668686544356366</v>
          </cell>
          <cell r="CX291">
            <v>-0.11668686544356366</v>
          </cell>
          <cell r="CY291">
            <v>-0.11668686544356366</v>
          </cell>
          <cell r="CZ291">
            <v>-0.11668686544356366</v>
          </cell>
          <cell r="DA291">
            <v>-0.11668686544356366</v>
          </cell>
          <cell r="DB291">
            <v>-0.11668686544356366</v>
          </cell>
          <cell r="DC291">
            <v>-0.11668686544356366</v>
          </cell>
          <cell r="DD291">
            <v>-0.11668686544356366</v>
          </cell>
          <cell r="DE291">
            <v>-0.11668686544356366</v>
          </cell>
          <cell r="DF291">
            <v>-0.11668686544356366</v>
          </cell>
          <cell r="DG291">
            <v>-7.3923179892393595E-2</v>
          </cell>
          <cell r="DH291">
            <v>-7.3923179892393595E-2</v>
          </cell>
          <cell r="DI291">
            <v>-7.3923179892393595E-2</v>
          </cell>
          <cell r="DJ291">
            <v>-7.3923179892393595E-2</v>
          </cell>
          <cell r="DK291">
            <v>-7.3923179892393595E-2</v>
          </cell>
          <cell r="DL291">
            <v>-7.3923179892393595E-2</v>
          </cell>
          <cell r="DM291">
            <v>-7.3923179892393595E-2</v>
          </cell>
          <cell r="DN291">
            <v>-7.3923179892393595E-2</v>
          </cell>
          <cell r="DO291">
            <v>-7.3923179892393595E-2</v>
          </cell>
          <cell r="DP291">
            <v>-7.3923179892393595E-2</v>
          </cell>
          <cell r="DQ291">
            <v>-7.3923179892393595E-2</v>
          </cell>
          <cell r="DR291">
            <v>-7.3923179892393595E-2</v>
          </cell>
          <cell r="DS291">
            <v>-3.7094859121318123E-2</v>
          </cell>
          <cell r="DT291">
            <v>-3.7094859121318123E-2</v>
          </cell>
          <cell r="DU291">
            <v>-3.7094859121318123E-2</v>
          </cell>
          <cell r="DV291">
            <v>-3.7094859121318123E-2</v>
          </cell>
          <cell r="DW291">
            <v>-3.7094859121318123E-2</v>
          </cell>
          <cell r="DX291">
            <v>-3.7094859121318123E-2</v>
          </cell>
          <cell r="DY291">
            <v>-3.7094859121318123E-2</v>
          </cell>
          <cell r="DZ291">
            <v>-3.7094859121318123E-2</v>
          </cell>
          <cell r="EA291">
            <v>-3.7094859121318123E-2</v>
          </cell>
          <cell r="EB291">
            <v>-3.7094859121318123E-2</v>
          </cell>
          <cell r="EC291">
            <v>-3.7094859121318123E-2</v>
          </cell>
          <cell r="ED291">
            <v>-3.7094859121318123E-2</v>
          </cell>
          <cell r="EE291">
            <v>1.3470474708034414E-2</v>
          </cell>
          <cell r="EF291">
            <v>1.3470474708034414E-2</v>
          </cell>
          <cell r="EG291">
            <v>1.3470474708034414E-2</v>
          </cell>
          <cell r="EH291">
            <v>1.3470474708034414E-2</v>
          </cell>
          <cell r="EI291">
            <v>1.3470474708034414E-2</v>
          </cell>
          <cell r="EJ291">
            <v>1.3470474708034414E-2</v>
          </cell>
          <cell r="EK291">
            <v>1.3470474708034414E-2</v>
          </cell>
          <cell r="EL291">
            <v>1.3470474708034414E-2</v>
          </cell>
          <cell r="EM291">
            <v>1.3470474708034414E-2</v>
          </cell>
          <cell r="EN291">
            <v>1.3470474708034414E-2</v>
          </cell>
          <cell r="EO291">
            <v>1.3470474708034414E-2</v>
          </cell>
          <cell r="EP291">
            <v>1.3470474708034414E-2</v>
          </cell>
          <cell r="EQ291">
            <v>2.0874342107348409E-2</v>
          </cell>
          <cell r="ER291">
            <v>2.0874342107348409E-2</v>
          </cell>
          <cell r="ES291">
            <v>2.0874342107348409E-2</v>
          </cell>
          <cell r="ET291">
            <v>2.0874342107348409E-2</v>
          </cell>
          <cell r="EU291">
            <v>2.0874342107348409E-2</v>
          </cell>
          <cell r="EV291">
            <v>2.0874342107348409E-2</v>
          </cell>
          <cell r="EW291">
            <v>2.0874342107348409E-2</v>
          </cell>
          <cell r="EX291">
            <v>2.0874342107348409E-2</v>
          </cell>
          <cell r="EY291">
            <v>2.0874342107348409E-2</v>
          </cell>
          <cell r="EZ291">
            <v>2.0874342107348409E-2</v>
          </cell>
          <cell r="FA291">
            <v>2.0874342107348409E-2</v>
          </cell>
          <cell r="FB291">
            <v>2.0874342107348409E-2</v>
          </cell>
          <cell r="FC291">
            <v>3.4157316163292754E-2</v>
          </cell>
          <cell r="FD291">
            <v>3.4157316163292754E-2</v>
          </cell>
          <cell r="FE291">
            <v>3.4157316163292754E-2</v>
          </cell>
          <cell r="FF291">
            <v>3.4157316163292754E-2</v>
          </cell>
          <cell r="FG291">
            <v>3.4157316163292754E-2</v>
          </cell>
          <cell r="FH291">
            <v>3.4157316163292754E-2</v>
          </cell>
          <cell r="FI291">
            <v>3.4157316163292754E-2</v>
          </cell>
          <cell r="FJ291">
            <v>3.4157316163292754E-2</v>
          </cell>
          <cell r="FK291">
            <v>3.4157316163292754E-2</v>
          </cell>
          <cell r="FL291">
            <v>3.4157316163292754E-2</v>
          </cell>
          <cell r="FM291">
            <v>3.4157316163292754E-2</v>
          </cell>
          <cell r="FN291">
            <v>3.4157316163292754E-2</v>
          </cell>
          <cell r="FO291">
            <v>2.9336845779659809E-2</v>
          </cell>
          <cell r="FP291">
            <v>2.9336845779659809E-2</v>
          </cell>
          <cell r="FQ291">
            <v>2.9336845779659809E-2</v>
          </cell>
          <cell r="FR291">
            <v>2.9336845779659809E-2</v>
          </cell>
          <cell r="FS291">
            <v>2.9336845779659809E-2</v>
          </cell>
          <cell r="FT291">
            <v>2.9336845779659809E-2</v>
          </cell>
          <cell r="FU291">
            <v>2.9336845779659809E-2</v>
          </cell>
          <cell r="FV291">
            <v>2.9336845779659809E-2</v>
          </cell>
          <cell r="FW291">
            <v>2.9336845779659809E-2</v>
          </cell>
        </row>
        <row r="292">
          <cell r="B292" t="str">
            <v>Co 111</v>
          </cell>
          <cell r="C292" t="str">
            <v>IL</v>
          </cell>
          <cell r="BH292">
            <v>-4.9878121345707592E-2</v>
          </cell>
          <cell r="BI292">
            <v>-4.9878121345707592E-2</v>
          </cell>
          <cell r="BJ292">
            <v>-4.9878121345707592E-2</v>
          </cell>
          <cell r="BK292">
            <v>-1.1820896370857913E-3</v>
          </cell>
          <cell r="BL292">
            <v>-1.1820896370857913E-3</v>
          </cell>
          <cell r="BM292">
            <v>-1.1820896370857913E-3</v>
          </cell>
          <cell r="BN292">
            <v>-1.1820896370857913E-3</v>
          </cell>
          <cell r="BO292">
            <v>-1.1820896370857913E-3</v>
          </cell>
          <cell r="BP292">
            <v>-1.1820896370857913E-3</v>
          </cell>
          <cell r="BQ292">
            <v>-1.1820896370857913E-3</v>
          </cell>
          <cell r="BR292">
            <v>-1.1820896370857913E-3</v>
          </cell>
          <cell r="BS292">
            <v>-1.1820896370857913E-3</v>
          </cell>
          <cell r="BT292">
            <v>-1.1820896370857913E-3</v>
          </cell>
          <cell r="BU292">
            <v>-1.1820896370857913E-3</v>
          </cell>
          <cell r="BV292">
            <v>-1.1820896370857913E-3</v>
          </cell>
          <cell r="BW292">
            <v>-9.4260866778825021E-3</v>
          </cell>
          <cell r="BX292">
            <v>-9.4260866778825021E-3</v>
          </cell>
          <cell r="BY292">
            <v>-9.4260866778825021E-3</v>
          </cell>
          <cell r="BZ292">
            <v>-9.4260866778825021E-3</v>
          </cell>
          <cell r="CA292">
            <v>-9.4260866778825021E-3</v>
          </cell>
          <cell r="CB292">
            <v>-9.4260866778825021E-3</v>
          </cell>
          <cell r="CC292">
            <v>-9.4260866778825021E-3</v>
          </cell>
          <cell r="CD292">
            <v>-9.4260866778825021E-3</v>
          </cell>
          <cell r="CE292">
            <v>-9.4260866778825021E-3</v>
          </cell>
          <cell r="CF292">
            <v>-9.4260866778825021E-3</v>
          </cell>
          <cell r="CG292">
            <v>-9.4260866778825021E-3</v>
          </cell>
          <cell r="CH292">
            <v>-9.4260866778825021E-3</v>
          </cell>
          <cell r="CI292">
            <v>0.19189668000804738</v>
          </cell>
          <cell r="CJ292">
            <v>0.19189668000804738</v>
          </cell>
          <cell r="CK292">
            <v>0.19189668000804738</v>
          </cell>
          <cell r="CL292">
            <v>0.19189668000804738</v>
          </cell>
          <cell r="CM292">
            <v>0.19189668000804738</v>
          </cell>
          <cell r="CN292">
            <v>0.19189668000804738</v>
          </cell>
          <cell r="CO292">
            <v>0.19189668000804738</v>
          </cell>
          <cell r="CP292">
            <v>0.19189668000804738</v>
          </cell>
          <cell r="CQ292">
            <v>0.19189668000804738</v>
          </cell>
          <cell r="CR292">
            <v>0.19189668000804738</v>
          </cell>
          <cell r="CS292">
            <v>0.19189668000804738</v>
          </cell>
          <cell r="CT292">
            <v>0.19189668000804738</v>
          </cell>
          <cell r="CU292">
            <v>0.18500510477044849</v>
          </cell>
          <cell r="CV292">
            <v>0.18500510477044849</v>
          </cell>
          <cell r="CW292">
            <v>0.18500510477044849</v>
          </cell>
          <cell r="CX292">
            <v>0.18500510477044849</v>
          </cell>
          <cell r="CY292">
            <v>0.18500510477044849</v>
          </cell>
          <cell r="CZ292">
            <v>0.18500510477044849</v>
          </cell>
          <cell r="DA292">
            <v>0.18500510477044849</v>
          </cell>
          <cell r="DB292">
            <v>0.18500510477044849</v>
          </cell>
          <cell r="DC292">
            <v>0.18500510477044849</v>
          </cell>
          <cell r="DD292">
            <v>0.18500510477044849</v>
          </cell>
          <cell r="DE292">
            <v>0.18500510477044849</v>
          </cell>
          <cell r="DF292">
            <v>0.18500510477044849</v>
          </cell>
          <cell r="DG292">
            <v>0.1858957365438848</v>
          </cell>
          <cell r="DH292">
            <v>0.1858957365438848</v>
          </cell>
          <cell r="DI292">
            <v>0.1858957365438848</v>
          </cell>
          <cell r="DJ292">
            <v>0.1858957365438848</v>
          </cell>
          <cell r="DK292">
            <v>0.1858957365438848</v>
          </cell>
          <cell r="DL292">
            <v>0.1858957365438848</v>
          </cell>
          <cell r="DM292">
            <v>0.1858957365438848</v>
          </cell>
          <cell r="DN292">
            <v>0.1858957365438848</v>
          </cell>
          <cell r="DO292">
            <v>0.1858957365438848</v>
          </cell>
          <cell r="DP292">
            <v>0.1858957365438848</v>
          </cell>
          <cell r="DQ292">
            <v>0.1858957365438848</v>
          </cell>
          <cell r="DR292">
            <v>0.1858957365438848</v>
          </cell>
          <cell r="DS292">
            <v>0.18938171990589014</v>
          </cell>
          <cell r="DT292">
            <v>0.18938171990589014</v>
          </cell>
          <cell r="DU292">
            <v>0.18938171990589014</v>
          </cell>
          <cell r="DV292">
            <v>0.18938171990589014</v>
          </cell>
          <cell r="DW292">
            <v>0.18938171990589014</v>
          </cell>
          <cell r="DX292">
            <v>0.18938171990589014</v>
          </cell>
          <cell r="DY292">
            <v>0.18938171990589014</v>
          </cell>
          <cell r="DZ292">
            <v>0.18938171990589014</v>
          </cell>
          <cell r="EA292">
            <v>0.18938171990589014</v>
          </cell>
          <cell r="EB292">
            <v>0.18938171990589014</v>
          </cell>
          <cell r="EC292">
            <v>0.18938171990589014</v>
          </cell>
          <cell r="ED292">
            <v>0.18938171990589014</v>
          </cell>
          <cell r="EE292">
            <v>0.18760917617220016</v>
          </cell>
          <cell r="EF292">
            <v>0.18760917617220016</v>
          </cell>
          <cell r="EG292">
            <v>0.18760917617220016</v>
          </cell>
          <cell r="EH292">
            <v>0.18760917617220016</v>
          </cell>
          <cell r="EI292">
            <v>0.18760917617220016</v>
          </cell>
          <cell r="EJ292">
            <v>0.18760917617220016</v>
          </cell>
          <cell r="EK292">
            <v>0.18760917617220016</v>
          </cell>
          <cell r="EL292">
            <v>0.18760917617220016</v>
          </cell>
          <cell r="EM292">
            <v>0.18760917617220016</v>
          </cell>
          <cell r="EN292">
            <v>0.18760917617220016</v>
          </cell>
          <cell r="EO292">
            <v>0.18760917617220016</v>
          </cell>
          <cell r="EP292">
            <v>0.18760917617220016</v>
          </cell>
          <cell r="EQ292">
            <v>0.17605425307566325</v>
          </cell>
          <cell r="ER292">
            <v>0.17605425307566325</v>
          </cell>
          <cell r="ES292">
            <v>0.17605425307566325</v>
          </cell>
          <cell r="ET292">
            <v>0.17605425307566325</v>
          </cell>
          <cell r="EU292">
            <v>0.17605425307566325</v>
          </cell>
          <cell r="EV292">
            <v>0.17605425307566325</v>
          </cell>
          <cell r="EW292">
            <v>0.17605425307566325</v>
          </cell>
          <cell r="EX292">
            <v>0.17605425307566325</v>
          </cell>
          <cell r="EY292">
            <v>0.17605425307566325</v>
          </cell>
          <cell r="EZ292">
            <v>0.17605425307566325</v>
          </cell>
          <cell r="FA292">
            <v>0.17605425307566325</v>
          </cell>
          <cell r="FB292">
            <v>0.17605425307566325</v>
          </cell>
          <cell r="FC292">
            <v>0.17294719107117792</v>
          </cell>
          <cell r="FD292">
            <v>0.17294719107117792</v>
          </cell>
          <cell r="FE292">
            <v>0.17294719107117792</v>
          </cell>
          <cell r="FF292">
            <v>0.17294719107117792</v>
          </cell>
          <cell r="FG292">
            <v>0.17294719107117792</v>
          </cell>
          <cell r="FH292">
            <v>0.17294719107117792</v>
          </cell>
          <cell r="FI292">
            <v>0.17294719107117792</v>
          </cell>
          <cell r="FJ292">
            <v>0.17294719107117792</v>
          </cell>
          <cell r="FK292">
            <v>0.17294719107117792</v>
          </cell>
          <cell r="FL292">
            <v>0.17294719107117792</v>
          </cell>
          <cell r="FM292">
            <v>0.17294719107117792</v>
          </cell>
          <cell r="FN292">
            <v>0.17294719107117792</v>
          </cell>
          <cell r="FO292">
            <v>0.17292288448780221</v>
          </cell>
          <cell r="FP292">
            <v>0.17292288448780221</v>
          </cell>
          <cell r="FQ292">
            <v>0.17292288448780221</v>
          </cell>
          <cell r="FR292">
            <v>0.17292288448780221</v>
          </cell>
          <cell r="FS292">
            <v>0.17292288448780221</v>
          </cell>
          <cell r="FT292">
            <v>0.17292288448780221</v>
          </cell>
          <cell r="FU292">
            <v>0.17292288448780221</v>
          </cell>
          <cell r="FV292">
            <v>0.17292288448780221</v>
          </cell>
          <cell r="FW292">
            <v>0.17292288448780221</v>
          </cell>
        </row>
        <row r="293">
          <cell r="B293" t="str">
            <v>Co 112</v>
          </cell>
          <cell r="C293" t="str">
            <v>IL</v>
          </cell>
          <cell r="BH293">
            <v>-9.4886076942074959E-2</v>
          </cell>
          <cell r="BI293">
            <v>-9.4886076942074959E-2</v>
          </cell>
          <cell r="BJ293">
            <v>-9.4886076942074959E-2</v>
          </cell>
          <cell r="BK293">
            <v>-6.8031690703758627E-2</v>
          </cell>
          <cell r="BL293">
            <v>-6.8031690703758627E-2</v>
          </cell>
          <cell r="BM293">
            <v>-6.8031690703758627E-2</v>
          </cell>
          <cell r="BN293">
            <v>-6.8031690703758627E-2</v>
          </cell>
          <cell r="BO293">
            <v>-6.8031690703758627E-2</v>
          </cell>
          <cell r="BP293">
            <v>-6.8031690703758627E-2</v>
          </cell>
          <cell r="BQ293">
            <v>-6.8031690703758627E-2</v>
          </cell>
          <cell r="BR293">
            <v>-6.8031690703758627E-2</v>
          </cell>
          <cell r="BS293">
            <v>-6.8031690703758627E-2</v>
          </cell>
          <cell r="BT293">
            <v>-6.8031690703758627E-2</v>
          </cell>
          <cell r="BU293">
            <v>-6.8031690703758627E-2</v>
          </cell>
          <cell r="BV293">
            <v>-6.8031690703758627E-2</v>
          </cell>
          <cell r="BW293">
            <v>3.1246088159381888E-2</v>
          </cell>
          <cell r="BX293">
            <v>3.1246088159381888E-2</v>
          </cell>
          <cell r="BY293">
            <v>3.1246088159381888E-2</v>
          </cell>
          <cell r="BZ293">
            <v>3.1246088159381888E-2</v>
          </cell>
          <cell r="CA293">
            <v>3.1246088159381888E-2</v>
          </cell>
          <cell r="CB293">
            <v>3.1246088159381888E-2</v>
          </cell>
          <cell r="CC293">
            <v>3.1246088159381888E-2</v>
          </cell>
          <cell r="CD293">
            <v>3.1246088159381888E-2</v>
          </cell>
          <cell r="CE293">
            <v>3.1246088159381888E-2</v>
          </cell>
          <cell r="CF293">
            <v>3.1246088159381888E-2</v>
          </cell>
          <cell r="CG293">
            <v>3.1246088159381888E-2</v>
          </cell>
          <cell r="CH293">
            <v>3.1246088159381888E-2</v>
          </cell>
          <cell r="CI293">
            <v>0.14251063856808593</v>
          </cell>
          <cell r="CJ293">
            <v>0.14251063856808593</v>
          </cell>
          <cell r="CK293">
            <v>0.14251063856808593</v>
          </cell>
          <cell r="CL293">
            <v>0.14251063856808593</v>
          </cell>
          <cell r="CM293">
            <v>0.14251063856808593</v>
          </cell>
          <cell r="CN293">
            <v>0.14251063856808593</v>
          </cell>
          <cell r="CO293">
            <v>0.14251063856808593</v>
          </cell>
          <cell r="CP293">
            <v>0.14251063856808593</v>
          </cell>
          <cell r="CQ293">
            <v>0.14251063856808593</v>
          </cell>
          <cell r="CR293">
            <v>0.14251063856808593</v>
          </cell>
          <cell r="CS293">
            <v>0.14251063856808593</v>
          </cell>
          <cell r="CT293">
            <v>0.14251063856808593</v>
          </cell>
          <cell r="CU293">
            <v>0.14709449249665205</v>
          </cell>
          <cell r="CV293">
            <v>0.14709449249665205</v>
          </cell>
          <cell r="CW293">
            <v>0.14709449249665205</v>
          </cell>
          <cell r="CX293">
            <v>0.14709449249665205</v>
          </cell>
          <cell r="CY293">
            <v>0.14709449249665205</v>
          </cell>
          <cell r="CZ293">
            <v>0.14709449249665205</v>
          </cell>
          <cell r="DA293">
            <v>0.14709449249665205</v>
          </cell>
          <cell r="DB293">
            <v>0.14709449249665205</v>
          </cell>
          <cell r="DC293">
            <v>0.14709449249665205</v>
          </cell>
          <cell r="DD293">
            <v>0.14709449249665205</v>
          </cell>
          <cell r="DE293">
            <v>0.14709449249665205</v>
          </cell>
          <cell r="DF293">
            <v>0.14709449249665205</v>
          </cell>
          <cell r="DG293">
            <v>0.15394470713169955</v>
          </cell>
          <cell r="DH293">
            <v>0.15394470713169955</v>
          </cell>
          <cell r="DI293">
            <v>0.15394470713169955</v>
          </cell>
          <cell r="DJ293">
            <v>0.15394470713169955</v>
          </cell>
          <cell r="DK293">
            <v>0.15394470713169955</v>
          </cell>
          <cell r="DL293">
            <v>0.15394470713169955</v>
          </cell>
          <cell r="DM293">
            <v>0.15394470713169955</v>
          </cell>
          <cell r="DN293">
            <v>0.15394470713169955</v>
          </cell>
          <cell r="DO293">
            <v>0.15394470713169955</v>
          </cell>
          <cell r="DP293">
            <v>0.15394470713169955</v>
          </cell>
          <cell r="DQ293">
            <v>0.15394470713169955</v>
          </cell>
          <cell r="DR293">
            <v>0.15394470713169955</v>
          </cell>
          <cell r="DS293">
            <v>0.20092640798864073</v>
          </cell>
          <cell r="DT293">
            <v>0.20092640798864073</v>
          </cell>
          <cell r="DU293">
            <v>0.20092640798864073</v>
          </cell>
          <cell r="DV293">
            <v>0.20092640798864073</v>
          </cell>
          <cell r="DW293">
            <v>0.20092640798864073</v>
          </cell>
          <cell r="DX293">
            <v>0.20092640798864073</v>
          </cell>
          <cell r="DY293">
            <v>0.20092640798864073</v>
          </cell>
          <cell r="DZ293">
            <v>0.20092640798864073</v>
          </cell>
          <cell r="EA293">
            <v>0.20092640798864073</v>
          </cell>
          <cell r="EB293">
            <v>0.20092640798864073</v>
          </cell>
          <cell r="EC293">
            <v>0.20092640798864073</v>
          </cell>
          <cell r="ED293">
            <v>0.20092640798864073</v>
          </cell>
          <cell r="EE293">
            <v>0.20594011210514979</v>
          </cell>
          <cell r="EF293">
            <v>0.20594011210514979</v>
          </cell>
          <cell r="EG293">
            <v>0.20594011210514979</v>
          </cell>
          <cell r="EH293">
            <v>0.20594011210514979</v>
          </cell>
          <cell r="EI293">
            <v>0.20594011210514979</v>
          </cell>
          <cell r="EJ293">
            <v>0.20594011210514979</v>
          </cell>
          <cell r="EK293">
            <v>0.20594011210514979</v>
          </cell>
          <cell r="EL293">
            <v>0.20594011210514979</v>
          </cell>
          <cell r="EM293">
            <v>0.20594011210514979</v>
          </cell>
          <cell r="EN293">
            <v>0.20594011210514979</v>
          </cell>
          <cell r="EO293">
            <v>0.20594011210514979</v>
          </cell>
          <cell r="EP293">
            <v>0.20594011210514979</v>
          </cell>
          <cell r="EQ293">
            <v>0.19959668023198351</v>
          </cell>
          <cell r="ER293">
            <v>0.19959668023198351</v>
          </cell>
          <cell r="ES293">
            <v>0.19959668023198351</v>
          </cell>
          <cell r="ET293">
            <v>0.19959668023198351</v>
          </cell>
          <cell r="EU293">
            <v>0.19959668023198351</v>
          </cell>
          <cell r="EV293">
            <v>0.19959668023198351</v>
          </cell>
          <cell r="EW293">
            <v>0.19959668023198351</v>
          </cell>
          <cell r="EX293">
            <v>0.19959668023198351</v>
          </cell>
          <cell r="EY293">
            <v>0.19959668023198351</v>
          </cell>
          <cell r="EZ293">
            <v>0.19959668023198351</v>
          </cell>
          <cell r="FA293">
            <v>0.19959668023198351</v>
          </cell>
          <cell r="FB293">
            <v>0.19959668023198351</v>
          </cell>
          <cell r="FC293">
            <v>0.20224061976025792</v>
          </cell>
          <cell r="FD293">
            <v>0.20224061976025792</v>
          </cell>
          <cell r="FE293">
            <v>0.20224061976025792</v>
          </cell>
          <cell r="FF293">
            <v>0.20224061976025792</v>
          </cell>
          <cell r="FG293">
            <v>0.20224061976025792</v>
          </cell>
          <cell r="FH293">
            <v>0.20224061976025792</v>
          </cell>
          <cell r="FI293">
            <v>0.20224061976025792</v>
          </cell>
          <cell r="FJ293">
            <v>0.20224061976025792</v>
          </cell>
          <cell r="FK293">
            <v>0.20224061976025792</v>
          </cell>
          <cell r="FL293">
            <v>0.20224061976025792</v>
          </cell>
          <cell r="FM293">
            <v>0.20224061976025792</v>
          </cell>
          <cell r="FN293">
            <v>0.20224061976025792</v>
          </cell>
          <cell r="FO293">
            <v>0.20886427560399504</v>
          </cell>
          <cell r="FP293">
            <v>0.20886427560399504</v>
          </cell>
          <cell r="FQ293">
            <v>0.20886427560399504</v>
          </cell>
          <cell r="FR293">
            <v>0.20886427560399504</v>
          </cell>
          <cell r="FS293">
            <v>0.20886427560399504</v>
          </cell>
          <cell r="FT293">
            <v>0.20886427560399504</v>
          </cell>
          <cell r="FU293">
            <v>0.20886427560399504</v>
          </cell>
          <cell r="FV293">
            <v>0.20886427560399504</v>
          </cell>
          <cell r="FW293">
            <v>0.20886427560399504</v>
          </cell>
        </row>
        <row r="294">
          <cell r="B294" t="str">
            <v>Co 113</v>
          </cell>
          <cell r="C294" t="str">
            <v>IL</v>
          </cell>
          <cell r="BH294">
            <v>7.8408629878389632E-2</v>
          </cell>
          <cell r="BI294">
            <v>7.8408629878389632E-2</v>
          </cell>
          <cell r="BJ294">
            <v>7.8408629878389632E-2</v>
          </cell>
          <cell r="BK294">
            <v>2.4746176152110801E-2</v>
          </cell>
          <cell r="BL294">
            <v>2.4746176152110801E-2</v>
          </cell>
          <cell r="BM294">
            <v>2.4746176152110801E-2</v>
          </cell>
          <cell r="BN294">
            <v>2.4746176152110801E-2</v>
          </cell>
          <cell r="BO294">
            <v>2.4746176152110801E-2</v>
          </cell>
          <cell r="BP294">
            <v>2.4746176152110801E-2</v>
          </cell>
          <cell r="BQ294">
            <v>2.4746176152110801E-2</v>
          </cell>
          <cell r="BR294">
            <v>2.4746176152110801E-2</v>
          </cell>
          <cell r="BS294">
            <v>2.4746176152110801E-2</v>
          </cell>
          <cell r="BT294">
            <v>2.4746176152110801E-2</v>
          </cell>
          <cell r="BU294">
            <v>2.4746176152110801E-2</v>
          </cell>
          <cell r="BV294">
            <v>2.4746176152110801E-2</v>
          </cell>
          <cell r="BW294">
            <v>9.1967550805050674E-2</v>
          </cell>
          <cell r="BX294">
            <v>9.1967550805050674E-2</v>
          </cell>
          <cell r="BY294">
            <v>9.1967550805050674E-2</v>
          </cell>
          <cell r="BZ294">
            <v>9.1967550805050674E-2</v>
          </cell>
          <cell r="CA294">
            <v>9.1967550805050674E-2</v>
          </cell>
          <cell r="CB294">
            <v>9.1967550805050674E-2</v>
          </cell>
          <cell r="CC294">
            <v>9.1967550805050674E-2</v>
          </cell>
          <cell r="CD294">
            <v>9.1967550805050674E-2</v>
          </cell>
          <cell r="CE294">
            <v>9.1967550805050674E-2</v>
          </cell>
          <cell r="CF294">
            <v>9.1967550805050674E-2</v>
          </cell>
          <cell r="CG294">
            <v>9.1967550805050674E-2</v>
          </cell>
          <cell r="CH294">
            <v>9.1967550805050674E-2</v>
          </cell>
          <cell r="CI294">
            <v>0.14951363612910379</v>
          </cell>
          <cell r="CJ294">
            <v>0.14951363612910379</v>
          </cell>
          <cell r="CK294">
            <v>0.14951363612910379</v>
          </cell>
          <cell r="CL294">
            <v>0.14951363612910379</v>
          </cell>
          <cell r="CM294">
            <v>0.14951363612910379</v>
          </cell>
          <cell r="CN294">
            <v>0.14951363612910379</v>
          </cell>
          <cell r="CO294">
            <v>0.14951363612910379</v>
          </cell>
          <cell r="CP294">
            <v>0.14951363612910379</v>
          </cell>
          <cell r="CQ294">
            <v>0.14951363612910379</v>
          </cell>
          <cell r="CR294">
            <v>0.14951363612910379</v>
          </cell>
          <cell r="CS294">
            <v>0.14951363612910379</v>
          </cell>
          <cell r="CT294">
            <v>0.14951363612910379</v>
          </cell>
          <cell r="CU294">
            <v>0.11028674363246649</v>
          </cell>
          <cell r="CV294">
            <v>0.11028674363246649</v>
          </cell>
          <cell r="CW294">
            <v>0.11028674363246649</v>
          </cell>
          <cell r="CX294">
            <v>0.11028674363246649</v>
          </cell>
          <cell r="CY294">
            <v>0.11028674363246649</v>
          </cell>
          <cell r="CZ294">
            <v>0.11028674363246649</v>
          </cell>
          <cell r="DA294">
            <v>0.11028674363246649</v>
          </cell>
          <cell r="DB294">
            <v>0.11028674363246649</v>
          </cell>
          <cell r="DC294">
            <v>0.11028674363246649</v>
          </cell>
          <cell r="DD294">
            <v>0.11028674363246649</v>
          </cell>
          <cell r="DE294">
            <v>0.11028674363246649</v>
          </cell>
          <cell r="DF294">
            <v>0.11028674363246649</v>
          </cell>
          <cell r="DG294">
            <v>0.10362369231703127</v>
          </cell>
          <cell r="DH294">
            <v>0.10362369231703127</v>
          </cell>
          <cell r="DI294">
            <v>0.10362369231703127</v>
          </cell>
          <cell r="DJ294">
            <v>0.10362369231703127</v>
          </cell>
          <cell r="DK294">
            <v>0.10362369231703127</v>
          </cell>
          <cell r="DL294">
            <v>0.10362369231703127</v>
          </cell>
          <cell r="DM294">
            <v>0.10362369231703127</v>
          </cell>
          <cell r="DN294">
            <v>0.10362369231703127</v>
          </cell>
          <cell r="DO294">
            <v>0.10362369231703127</v>
          </cell>
          <cell r="DP294">
            <v>0.10362369231703127</v>
          </cell>
          <cell r="DQ294">
            <v>0.10362369231703127</v>
          </cell>
          <cell r="DR294">
            <v>0.10362369231703127</v>
          </cell>
          <cell r="DS294">
            <v>0.12154139185160458</v>
          </cell>
          <cell r="DT294">
            <v>0.12154139185160458</v>
          </cell>
          <cell r="DU294">
            <v>0.12154139185160458</v>
          </cell>
          <cell r="DV294">
            <v>0.12154139185160458</v>
          </cell>
          <cell r="DW294">
            <v>0.12154139185160458</v>
          </cell>
          <cell r="DX294">
            <v>0.12154139185160458</v>
          </cell>
          <cell r="DY294">
            <v>0.12154139185160458</v>
          </cell>
          <cell r="DZ294">
            <v>0.12154139185160458</v>
          </cell>
          <cell r="EA294">
            <v>0.12154139185160458</v>
          </cell>
          <cell r="EB294">
            <v>0.12154139185160458</v>
          </cell>
          <cell r="EC294">
            <v>0.12154139185160458</v>
          </cell>
          <cell r="ED294">
            <v>0.12154139185160458</v>
          </cell>
          <cell r="EE294">
            <v>0.13517138290686426</v>
          </cell>
          <cell r="EF294">
            <v>0.13517138290686426</v>
          </cell>
          <cell r="EG294">
            <v>0.13517138290686426</v>
          </cell>
          <cell r="EH294">
            <v>0.13517138290686426</v>
          </cell>
          <cell r="EI294">
            <v>0.13517138290686426</v>
          </cell>
          <cell r="EJ294">
            <v>0.13517138290686426</v>
          </cell>
          <cell r="EK294">
            <v>0.13517138290686426</v>
          </cell>
          <cell r="EL294">
            <v>0.13517138290686426</v>
          </cell>
          <cell r="EM294">
            <v>0.13517138290686426</v>
          </cell>
          <cell r="EN294">
            <v>0.13517138290686426</v>
          </cell>
          <cell r="EO294">
            <v>0.13517138290686426</v>
          </cell>
          <cell r="EP294">
            <v>0.13517138290686426</v>
          </cell>
          <cell r="EQ294">
            <v>0.12927092688562125</v>
          </cell>
          <cell r="ER294">
            <v>0.12927092688562125</v>
          </cell>
          <cell r="ES294">
            <v>0.12927092688562125</v>
          </cell>
          <cell r="ET294">
            <v>0.12927092688562125</v>
          </cell>
          <cell r="EU294">
            <v>0.12927092688562125</v>
          </cell>
          <cell r="EV294">
            <v>0.12927092688562125</v>
          </cell>
          <cell r="EW294">
            <v>0.12927092688562125</v>
          </cell>
          <cell r="EX294">
            <v>0.12927092688562125</v>
          </cell>
          <cell r="EY294">
            <v>0.12927092688562125</v>
          </cell>
          <cell r="EZ294">
            <v>0.12927092688562125</v>
          </cell>
          <cell r="FA294">
            <v>0.12927092688562125</v>
          </cell>
          <cell r="FB294">
            <v>0.12927092688562125</v>
          </cell>
          <cell r="FC294">
            <v>0.12928922341485641</v>
          </cell>
          <cell r="FD294">
            <v>0.12928922341485641</v>
          </cell>
          <cell r="FE294">
            <v>0.12928922341485641</v>
          </cell>
          <cell r="FF294">
            <v>0.12928922341485641</v>
          </cell>
          <cell r="FG294">
            <v>0.12928922341485641</v>
          </cell>
          <cell r="FH294">
            <v>0.12928922341485641</v>
          </cell>
          <cell r="FI294">
            <v>0.12928922341485641</v>
          </cell>
          <cell r="FJ294">
            <v>0.12928922341485641</v>
          </cell>
          <cell r="FK294">
            <v>0.12928922341485641</v>
          </cell>
          <cell r="FL294">
            <v>0.12928922341485641</v>
          </cell>
          <cell r="FM294">
            <v>0.12928922341485641</v>
          </cell>
          <cell r="FN294">
            <v>0.12928922341485641</v>
          </cell>
          <cell r="FO294">
            <v>0.13079187484157637</v>
          </cell>
          <cell r="FP294">
            <v>0.13079187484157637</v>
          </cell>
          <cell r="FQ294">
            <v>0.13079187484157637</v>
          </cell>
          <cell r="FR294">
            <v>0.13079187484157637</v>
          </cell>
          <cell r="FS294">
            <v>0.13079187484157637</v>
          </cell>
          <cell r="FT294">
            <v>0.13079187484157637</v>
          </cell>
          <cell r="FU294">
            <v>0.13079187484157637</v>
          </cell>
          <cell r="FV294">
            <v>0.13079187484157637</v>
          </cell>
          <cell r="FW294">
            <v>0.13079187484157637</v>
          </cell>
        </row>
        <row r="295">
          <cell r="B295" t="str">
            <v>Co 114</v>
          </cell>
          <cell r="C295" t="str">
            <v>IL</v>
          </cell>
          <cell r="BH295">
            <v>-9.0989380194322636E-2</v>
          </cell>
          <cell r="BI295">
            <v>-9.0989380194322636E-2</v>
          </cell>
          <cell r="BJ295">
            <v>-9.0989380194322636E-2</v>
          </cell>
          <cell r="BK295">
            <v>-4.9973095925934394E-2</v>
          </cell>
          <cell r="BL295">
            <v>-4.9973095925934394E-2</v>
          </cell>
          <cell r="BM295">
            <v>-4.9973095925934394E-2</v>
          </cell>
          <cell r="BN295">
            <v>-4.9973095925934394E-2</v>
          </cell>
          <cell r="BO295">
            <v>-4.9973095925934394E-2</v>
          </cell>
          <cell r="BP295">
            <v>-4.9973095925934394E-2</v>
          </cell>
          <cell r="BQ295">
            <v>-4.9973095925934394E-2</v>
          </cell>
          <cell r="BR295">
            <v>-4.9973095925934394E-2</v>
          </cell>
          <cell r="BS295">
            <v>-4.9973095925934394E-2</v>
          </cell>
          <cell r="BT295">
            <v>-4.9973095925934394E-2</v>
          </cell>
          <cell r="BU295">
            <v>-4.9973095925934394E-2</v>
          </cell>
          <cell r="BV295">
            <v>-4.9973095925934394E-2</v>
          </cell>
          <cell r="BW295">
            <v>-5.9678058754521021E-2</v>
          </cell>
          <cell r="BX295">
            <v>-5.9678058754521021E-2</v>
          </cell>
          <cell r="BY295">
            <v>-5.9678058754521021E-2</v>
          </cell>
          <cell r="BZ295">
            <v>-5.9678058754521021E-2</v>
          </cell>
          <cell r="CA295">
            <v>-5.9678058754521021E-2</v>
          </cell>
          <cell r="CB295">
            <v>-5.9678058754521021E-2</v>
          </cell>
          <cell r="CC295">
            <v>-5.9678058754521021E-2</v>
          </cell>
          <cell r="CD295">
            <v>-5.9678058754521021E-2</v>
          </cell>
          <cell r="CE295">
            <v>-5.9678058754521021E-2</v>
          </cell>
          <cell r="CF295">
            <v>-5.9678058754521021E-2</v>
          </cell>
          <cell r="CG295">
            <v>-5.9678058754521021E-2</v>
          </cell>
          <cell r="CH295">
            <v>-5.9678058754521021E-2</v>
          </cell>
          <cell r="CI295">
            <v>8.0842969542029658E-2</v>
          </cell>
          <cell r="CJ295">
            <v>8.0842969542029658E-2</v>
          </cell>
          <cell r="CK295">
            <v>8.0842969542029658E-2</v>
          </cell>
          <cell r="CL295">
            <v>8.0842969542029658E-2</v>
          </cell>
          <cell r="CM295">
            <v>8.0842969542029658E-2</v>
          </cell>
          <cell r="CN295">
            <v>8.0842969542029658E-2</v>
          </cell>
          <cell r="CO295">
            <v>8.0842969542029658E-2</v>
          </cell>
          <cell r="CP295">
            <v>8.0842969542029658E-2</v>
          </cell>
          <cell r="CQ295">
            <v>8.0842969542029658E-2</v>
          </cell>
          <cell r="CR295">
            <v>8.0842969542029658E-2</v>
          </cell>
          <cell r="CS295">
            <v>8.0842969542029658E-2</v>
          </cell>
          <cell r="CT295">
            <v>8.0842969542029658E-2</v>
          </cell>
          <cell r="CU295">
            <v>8.5857521165241577E-2</v>
          </cell>
          <cell r="CV295">
            <v>8.5857521165241577E-2</v>
          </cell>
          <cell r="CW295">
            <v>8.5857521165241577E-2</v>
          </cell>
          <cell r="CX295">
            <v>8.5857521165241577E-2</v>
          </cell>
          <cell r="CY295">
            <v>8.5857521165241577E-2</v>
          </cell>
          <cell r="CZ295">
            <v>8.5857521165241577E-2</v>
          </cell>
          <cell r="DA295">
            <v>8.5857521165241577E-2</v>
          </cell>
          <cell r="DB295">
            <v>8.5857521165241577E-2</v>
          </cell>
          <cell r="DC295">
            <v>8.5857521165241577E-2</v>
          </cell>
          <cell r="DD295">
            <v>8.5857521165241577E-2</v>
          </cell>
          <cell r="DE295">
            <v>8.5857521165241577E-2</v>
          </cell>
          <cell r="DF295">
            <v>8.5857521165241577E-2</v>
          </cell>
          <cell r="DG295">
            <v>8.1942850196299558E-2</v>
          </cell>
          <cell r="DH295">
            <v>8.1942850196299558E-2</v>
          </cell>
          <cell r="DI295">
            <v>8.1942850196299558E-2</v>
          </cell>
          <cell r="DJ295">
            <v>8.1942850196299558E-2</v>
          </cell>
          <cell r="DK295">
            <v>8.1942850196299558E-2</v>
          </cell>
          <cell r="DL295">
            <v>8.1942850196299558E-2</v>
          </cell>
          <cell r="DM295">
            <v>8.1942850196299558E-2</v>
          </cell>
          <cell r="DN295">
            <v>8.1942850196299558E-2</v>
          </cell>
          <cell r="DO295">
            <v>8.1942850196299558E-2</v>
          </cell>
          <cell r="DP295">
            <v>8.1942850196299558E-2</v>
          </cell>
          <cell r="DQ295">
            <v>8.1942850196299558E-2</v>
          </cell>
          <cell r="DR295">
            <v>8.1942850196299558E-2</v>
          </cell>
          <cell r="DS295">
            <v>0.10321640951674632</v>
          </cell>
          <cell r="DT295">
            <v>0.10321640951674632</v>
          </cell>
          <cell r="DU295">
            <v>0.10321640951674632</v>
          </cell>
          <cell r="DV295">
            <v>0.10321640951674632</v>
          </cell>
          <cell r="DW295">
            <v>0.10321640951674632</v>
          </cell>
          <cell r="DX295">
            <v>0.10321640951674632</v>
          </cell>
          <cell r="DY295">
            <v>0.10321640951674632</v>
          </cell>
          <cell r="DZ295">
            <v>0.10321640951674632</v>
          </cell>
          <cell r="EA295">
            <v>0.10321640951674632</v>
          </cell>
          <cell r="EB295">
            <v>0.10321640951674632</v>
          </cell>
          <cell r="EC295">
            <v>0.10321640951674632</v>
          </cell>
          <cell r="ED295">
            <v>0.10321640951674632</v>
          </cell>
          <cell r="EE295">
            <v>0.10217633412156614</v>
          </cell>
          <cell r="EF295">
            <v>0.10217633412156614</v>
          </cell>
          <cell r="EG295">
            <v>0.10217633412156614</v>
          </cell>
          <cell r="EH295">
            <v>0.10217633412156614</v>
          </cell>
          <cell r="EI295">
            <v>0.10217633412156614</v>
          </cell>
          <cell r="EJ295">
            <v>0.10217633412156614</v>
          </cell>
          <cell r="EK295">
            <v>0.10217633412156614</v>
          </cell>
          <cell r="EL295">
            <v>0.10217633412156614</v>
          </cell>
          <cell r="EM295">
            <v>0.10217633412156614</v>
          </cell>
          <cell r="EN295">
            <v>0.10217633412156614</v>
          </cell>
          <cell r="EO295">
            <v>0.10217633412156614</v>
          </cell>
          <cell r="EP295">
            <v>0.10217633412156614</v>
          </cell>
          <cell r="EQ295">
            <v>9.5934754078918563E-2</v>
          </cell>
          <cell r="ER295">
            <v>9.5934754078918563E-2</v>
          </cell>
          <cell r="ES295">
            <v>9.5934754078918563E-2</v>
          </cell>
          <cell r="ET295">
            <v>9.5934754078918563E-2</v>
          </cell>
          <cell r="EU295">
            <v>9.5934754078918563E-2</v>
          </cell>
          <cell r="EV295">
            <v>9.5934754078918563E-2</v>
          </cell>
          <cell r="EW295">
            <v>9.5934754078918563E-2</v>
          </cell>
          <cell r="EX295">
            <v>9.5934754078918563E-2</v>
          </cell>
          <cell r="EY295">
            <v>9.5934754078918563E-2</v>
          </cell>
          <cell r="EZ295">
            <v>9.5934754078918563E-2</v>
          </cell>
          <cell r="FA295">
            <v>9.5934754078918563E-2</v>
          </cell>
          <cell r="FB295">
            <v>9.5934754078918563E-2</v>
          </cell>
          <cell r="FC295">
            <v>9.416068149108954E-2</v>
          </cell>
          <cell r="FD295">
            <v>9.416068149108954E-2</v>
          </cell>
          <cell r="FE295">
            <v>9.416068149108954E-2</v>
          </cell>
          <cell r="FF295">
            <v>9.416068149108954E-2</v>
          </cell>
          <cell r="FG295">
            <v>9.416068149108954E-2</v>
          </cell>
          <cell r="FH295">
            <v>9.416068149108954E-2</v>
          </cell>
          <cell r="FI295">
            <v>9.416068149108954E-2</v>
          </cell>
          <cell r="FJ295">
            <v>9.416068149108954E-2</v>
          </cell>
          <cell r="FK295">
            <v>9.416068149108954E-2</v>
          </cell>
          <cell r="FL295">
            <v>9.416068149108954E-2</v>
          </cell>
          <cell r="FM295">
            <v>9.416068149108954E-2</v>
          </cell>
          <cell r="FN295">
            <v>9.416068149108954E-2</v>
          </cell>
          <cell r="FO295">
            <v>9.3248874929846765E-2</v>
          </cell>
          <cell r="FP295">
            <v>9.3248874929846765E-2</v>
          </cell>
          <cell r="FQ295">
            <v>9.3248874929846765E-2</v>
          </cell>
          <cell r="FR295">
            <v>9.3248874929846765E-2</v>
          </cell>
          <cell r="FS295">
            <v>9.3248874929846765E-2</v>
          </cell>
          <cell r="FT295">
            <v>9.3248874929846765E-2</v>
          </cell>
          <cell r="FU295">
            <v>9.3248874929846765E-2</v>
          </cell>
          <cell r="FV295">
            <v>9.3248874929846765E-2</v>
          </cell>
          <cell r="FW295">
            <v>9.3248874929846765E-2</v>
          </cell>
        </row>
        <row r="296">
          <cell r="B296" t="str">
            <v>Co 117</v>
          </cell>
          <cell r="C296" t="str">
            <v>IL</v>
          </cell>
          <cell r="BH296">
            <v>-4.2527640476731528E-2</v>
          </cell>
          <cell r="BI296">
            <v>-4.2527640476731528E-2</v>
          </cell>
          <cell r="BJ296">
            <v>-4.2527640476731528E-2</v>
          </cell>
          <cell r="BK296">
            <v>7.8244197438140459E-3</v>
          </cell>
          <cell r="BL296">
            <v>7.8244197438140459E-3</v>
          </cell>
          <cell r="BM296">
            <v>7.8244197438140459E-3</v>
          </cell>
          <cell r="BN296">
            <v>7.8244197438140459E-3</v>
          </cell>
          <cell r="BO296">
            <v>7.8244197438140459E-3</v>
          </cell>
          <cell r="BP296">
            <v>7.8244197438140459E-3</v>
          </cell>
          <cell r="BQ296">
            <v>7.8244197438140459E-3</v>
          </cell>
          <cell r="BR296">
            <v>7.8244197438140459E-3</v>
          </cell>
          <cell r="BS296">
            <v>7.8244197438140459E-3</v>
          </cell>
          <cell r="BT296">
            <v>7.8244197438140459E-3</v>
          </cell>
          <cell r="BU296">
            <v>7.8244197438140459E-3</v>
          </cell>
          <cell r="BV296">
            <v>7.8244197438140459E-3</v>
          </cell>
          <cell r="BW296">
            <v>5.8859116801828502E-2</v>
          </cell>
          <cell r="BX296">
            <v>5.8859116801828502E-2</v>
          </cell>
          <cell r="BY296">
            <v>5.8859116801828502E-2</v>
          </cell>
          <cell r="BZ296">
            <v>5.8859116801828502E-2</v>
          </cell>
          <cell r="CA296">
            <v>5.8859116801828502E-2</v>
          </cell>
          <cell r="CB296">
            <v>5.8859116801828502E-2</v>
          </cell>
          <cell r="CC296">
            <v>5.8859116801828502E-2</v>
          </cell>
          <cell r="CD296">
            <v>5.8859116801828502E-2</v>
          </cell>
          <cell r="CE296">
            <v>5.8859116801828502E-2</v>
          </cell>
          <cell r="CF296">
            <v>5.8859116801828502E-2</v>
          </cell>
          <cell r="CG296">
            <v>5.8859116801828502E-2</v>
          </cell>
          <cell r="CH296">
            <v>5.8859116801828502E-2</v>
          </cell>
          <cell r="CI296">
            <v>6.8527027145958985E-2</v>
          </cell>
          <cell r="CJ296">
            <v>6.8527027145958985E-2</v>
          </cell>
          <cell r="CK296">
            <v>6.8527027145958985E-2</v>
          </cell>
          <cell r="CL296">
            <v>6.8527027145958985E-2</v>
          </cell>
          <cell r="CM296">
            <v>6.8527027145958985E-2</v>
          </cell>
          <cell r="CN296">
            <v>6.8527027145958985E-2</v>
          </cell>
          <cell r="CO296">
            <v>6.8527027145958985E-2</v>
          </cell>
          <cell r="CP296">
            <v>6.8527027145958985E-2</v>
          </cell>
          <cell r="CQ296">
            <v>6.8527027145958985E-2</v>
          </cell>
          <cell r="CR296">
            <v>6.8527027145958985E-2</v>
          </cell>
          <cell r="CS296">
            <v>6.8527027145958985E-2</v>
          </cell>
          <cell r="CT296">
            <v>6.8527027145958985E-2</v>
          </cell>
          <cell r="CU296">
            <v>6.8313777895310984E-2</v>
          </cell>
          <cell r="CV296">
            <v>6.8313777895310984E-2</v>
          </cell>
          <cell r="CW296">
            <v>6.8313777895310984E-2</v>
          </cell>
          <cell r="CX296">
            <v>6.8313777895310984E-2</v>
          </cell>
          <cell r="CY296">
            <v>6.8313777895310984E-2</v>
          </cell>
          <cell r="CZ296">
            <v>6.8313777895310984E-2</v>
          </cell>
          <cell r="DA296">
            <v>6.8313777895310984E-2</v>
          </cell>
          <cell r="DB296">
            <v>6.8313777895310984E-2</v>
          </cell>
          <cell r="DC296">
            <v>6.8313777895310984E-2</v>
          </cell>
          <cell r="DD296">
            <v>6.8313777895310984E-2</v>
          </cell>
          <cell r="DE296">
            <v>6.8313777895310984E-2</v>
          </cell>
          <cell r="DF296">
            <v>6.8313777895310984E-2</v>
          </cell>
          <cell r="DG296">
            <v>0.14355761851205334</v>
          </cell>
          <cell r="DH296">
            <v>0.14355761851205334</v>
          </cell>
          <cell r="DI296">
            <v>0.14355761851205334</v>
          </cell>
          <cell r="DJ296">
            <v>0.14355761851205334</v>
          </cell>
          <cell r="DK296">
            <v>0.14355761851205334</v>
          </cell>
          <cell r="DL296">
            <v>0.14355761851205334</v>
          </cell>
          <cell r="DM296">
            <v>0.14355761851205334</v>
          </cell>
          <cell r="DN296">
            <v>0.14355761851205334</v>
          </cell>
          <cell r="DO296">
            <v>0.14355761851205334</v>
          </cell>
          <cell r="DP296">
            <v>0.14355761851205334</v>
          </cell>
          <cell r="DQ296">
            <v>0.14355761851205334</v>
          </cell>
          <cell r="DR296">
            <v>0.14355761851205334</v>
          </cell>
          <cell r="DS296">
            <v>0.14601149283419454</v>
          </cell>
          <cell r="DT296">
            <v>0.14601149283419454</v>
          </cell>
          <cell r="DU296">
            <v>0.14601149283419454</v>
          </cell>
          <cell r="DV296">
            <v>0.14601149283419454</v>
          </cell>
          <cell r="DW296">
            <v>0.14601149283419454</v>
          </cell>
          <cell r="DX296">
            <v>0.14601149283419454</v>
          </cell>
          <cell r="DY296">
            <v>0.14601149283419454</v>
          </cell>
          <cell r="DZ296">
            <v>0.14601149283419454</v>
          </cell>
          <cell r="EA296">
            <v>0.14601149283419454</v>
          </cell>
          <cell r="EB296">
            <v>0.14601149283419454</v>
          </cell>
          <cell r="EC296">
            <v>0.14601149283419454</v>
          </cell>
          <cell r="ED296">
            <v>0.14601149283419454</v>
          </cell>
          <cell r="EE296">
            <v>0.18507080866185294</v>
          </cell>
          <cell r="EF296">
            <v>0.18507080866185294</v>
          </cell>
          <cell r="EG296">
            <v>0.18507080866185294</v>
          </cell>
          <cell r="EH296">
            <v>0.18507080866185294</v>
          </cell>
          <cell r="EI296">
            <v>0.18507080866185294</v>
          </cell>
          <cell r="EJ296">
            <v>0.18507080866185294</v>
          </cell>
          <cell r="EK296">
            <v>0.18507080866185294</v>
          </cell>
          <cell r="EL296">
            <v>0.18507080866185294</v>
          </cell>
          <cell r="EM296">
            <v>0.18507080866185294</v>
          </cell>
          <cell r="EN296">
            <v>0.18507080866185294</v>
          </cell>
          <cell r="EO296">
            <v>0.18507080866185294</v>
          </cell>
          <cell r="EP296">
            <v>0.18507080866185294</v>
          </cell>
          <cell r="EQ296">
            <v>0.1805477810367204</v>
          </cell>
          <cell r="ER296">
            <v>0.1805477810367204</v>
          </cell>
          <cell r="ES296">
            <v>0.1805477810367204</v>
          </cell>
          <cell r="ET296">
            <v>0.1805477810367204</v>
          </cell>
          <cell r="EU296">
            <v>0.1805477810367204</v>
          </cell>
          <cell r="EV296">
            <v>0.1805477810367204</v>
          </cell>
          <cell r="EW296">
            <v>0.1805477810367204</v>
          </cell>
          <cell r="EX296">
            <v>0.1805477810367204</v>
          </cell>
          <cell r="EY296">
            <v>0.1805477810367204</v>
          </cell>
          <cell r="EZ296">
            <v>0.1805477810367204</v>
          </cell>
          <cell r="FA296">
            <v>0.1805477810367204</v>
          </cell>
          <cell r="FB296">
            <v>0.1805477810367204</v>
          </cell>
          <cell r="FC296">
            <v>0.18415516408776281</v>
          </cell>
          <cell r="FD296">
            <v>0.18415516408776281</v>
          </cell>
          <cell r="FE296">
            <v>0.18415516408776281</v>
          </cell>
          <cell r="FF296">
            <v>0.18415516408776281</v>
          </cell>
          <cell r="FG296">
            <v>0.18415516408776281</v>
          </cell>
          <cell r="FH296">
            <v>0.18415516408776281</v>
          </cell>
          <cell r="FI296">
            <v>0.18415516408776281</v>
          </cell>
          <cell r="FJ296">
            <v>0.18415516408776281</v>
          </cell>
          <cell r="FK296">
            <v>0.18415516408776281</v>
          </cell>
          <cell r="FL296">
            <v>0.18415516408776281</v>
          </cell>
          <cell r="FM296">
            <v>0.18415516408776281</v>
          </cell>
          <cell r="FN296">
            <v>0.18415516408776281</v>
          </cell>
          <cell r="FO296">
            <v>0.19127690962118571</v>
          </cell>
          <cell r="FP296">
            <v>0.19127690962118571</v>
          </cell>
          <cell r="FQ296">
            <v>0.19127690962118571</v>
          </cell>
          <cell r="FR296">
            <v>0.19127690962118571</v>
          </cell>
          <cell r="FS296">
            <v>0.19127690962118571</v>
          </cell>
          <cell r="FT296">
            <v>0.19127690962118571</v>
          </cell>
          <cell r="FU296">
            <v>0.19127690962118571</v>
          </cell>
          <cell r="FV296">
            <v>0.19127690962118571</v>
          </cell>
          <cell r="FW296">
            <v>0.19127690962118571</v>
          </cell>
        </row>
        <row r="297">
          <cell r="B297" t="str">
            <v>Co 118</v>
          </cell>
          <cell r="C297" t="str">
            <v>IL</v>
          </cell>
          <cell r="BH297">
            <v>-3.2015232713659372E-2</v>
          </cell>
          <cell r="BI297">
            <v>-3.2015232713659372E-2</v>
          </cell>
          <cell r="BJ297">
            <v>-3.2015232713659372E-2</v>
          </cell>
          <cell r="BK297">
            <v>-2.9228744963201055E-2</v>
          </cell>
          <cell r="BL297">
            <v>-2.9228744963201055E-2</v>
          </cell>
          <cell r="BM297">
            <v>-2.9228744963201055E-2</v>
          </cell>
          <cell r="BN297">
            <v>-2.9228744963201055E-2</v>
          </cell>
          <cell r="BO297">
            <v>-2.9228744963201055E-2</v>
          </cell>
          <cell r="BP297">
            <v>-2.9228744963201055E-2</v>
          </cell>
          <cell r="BQ297">
            <v>-2.9228744963201055E-2</v>
          </cell>
          <cell r="BR297">
            <v>-2.9228744963201055E-2</v>
          </cell>
          <cell r="BS297">
            <v>-2.9228744963201055E-2</v>
          </cell>
          <cell r="BT297">
            <v>-2.9228744963201055E-2</v>
          </cell>
          <cell r="BU297">
            <v>-2.9228744963201055E-2</v>
          </cell>
          <cell r="BV297">
            <v>-2.9228744963201055E-2</v>
          </cell>
          <cell r="BW297">
            <v>-4.5494657836909508E-2</v>
          </cell>
          <cell r="BX297">
            <v>-4.5494657836909508E-2</v>
          </cell>
          <cell r="BY297">
            <v>-4.5494657836909508E-2</v>
          </cell>
          <cell r="BZ297">
            <v>-4.5494657836909508E-2</v>
          </cell>
          <cell r="CA297">
            <v>-4.5494657836909508E-2</v>
          </cell>
          <cell r="CB297">
            <v>-4.5494657836909508E-2</v>
          </cell>
          <cell r="CC297">
            <v>-4.5494657836909508E-2</v>
          </cell>
          <cell r="CD297">
            <v>-4.5494657836909508E-2</v>
          </cell>
          <cell r="CE297">
            <v>-4.5494657836909508E-2</v>
          </cell>
          <cell r="CF297">
            <v>-4.5494657836909508E-2</v>
          </cell>
          <cell r="CG297">
            <v>-4.5494657836909508E-2</v>
          </cell>
          <cell r="CH297">
            <v>-4.5494657836909508E-2</v>
          </cell>
          <cell r="CI297">
            <v>2.7593050135009563E-2</v>
          </cell>
          <cell r="CJ297">
            <v>2.7593050135009563E-2</v>
          </cell>
          <cell r="CK297">
            <v>2.7593050135009563E-2</v>
          </cell>
          <cell r="CL297">
            <v>2.7593050135009563E-2</v>
          </cell>
          <cell r="CM297">
            <v>2.7593050135009563E-2</v>
          </cell>
          <cell r="CN297">
            <v>2.7593050135009563E-2</v>
          </cell>
          <cell r="CO297">
            <v>2.7593050135009563E-2</v>
          </cell>
          <cell r="CP297">
            <v>2.7593050135009563E-2</v>
          </cell>
          <cell r="CQ297">
            <v>2.7593050135009563E-2</v>
          </cell>
          <cell r="CR297">
            <v>2.7593050135009563E-2</v>
          </cell>
          <cell r="CS297">
            <v>2.7593050135009563E-2</v>
          </cell>
          <cell r="CT297">
            <v>2.7593050135009563E-2</v>
          </cell>
          <cell r="CU297">
            <v>2.5437255503141978E-2</v>
          </cell>
          <cell r="CV297">
            <v>2.5437255503141978E-2</v>
          </cell>
          <cell r="CW297">
            <v>2.5437255503141978E-2</v>
          </cell>
          <cell r="CX297">
            <v>2.5437255503141978E-2</v>
          </cell>
          <cell r="CY297">
            <v>2.5437255503141978E-2</v>
          </cell>
          <cell r="CZ297">
            <v>2.5437255503141978E-2</v>
          </cell>
          <cell r="DA297">
            <v>2.5437255503141978E-2</v>
          </cell>
          <cell r="DB297">
            <v>2.5437255503141978E-2</v>
          </cell>
          <cell r="DC297">
            <v>2.5437255503141978E-2</v>
          </cell>
          <cell r="DD297">
            <v>2.5437255503141978E-2</v>
          </cell>
          <cell r="DE297">
            <v>2.5437255503141978E-2</v>
          </cell>
          <cell r="DF297">
            <v>2.5437255503141978E-2</v>
          </cell>
          <cell r="DG297">
            <v>4.7652976267390658E-2</v>
          </cell>
          <cell r="DH297">
            <v>4.7652976267390658E-2</v>
          </cell>
          <cell r="DI297">
            <v>4.7652976267390658E-2</v>
          </cell>
          <cell r="DJ297">
            <v>4.7652976267390658E-2</v>
          </cell>
          <cell r="DK297">
            <v>4.7652976267390658E-2</v>
          </cell>
          <cell r="DL297">
            <v>4.7652976267390658E-2</v>
          </cell>
          <cell r="DM297">
            <v>4.7652976267390658E-2</v>
          </cell>
          <cell r="DN297">
            <v>4.7652976267390658E-2</v>
          </cell>
          <cell r="DO297">
            <v>4.7652976267390658E-2</v>
          </cell>
          <cell r="DP297">
            <v>4.7652976267390658E-2</v>
          </cell>
          <cell r="DQ297">
            <v>4.7652976267390658E-2</v>
          </cell>
          <cell r="DR297">
            <v>4.7652976267390658E-2</v>
          </cell>
          <cell r="DS297">
            <v>0.10020747133316239</v>
          </cell>
          <cell r="DT297">
            <v>0.10020747133316239</v>
          </cell>
          <cell r="DU297">
            <v>0.10020747133316239</v>
          </cell>
          <cell r="DV297">
            <v>0.10020747133316239</v>
          </cell>
          <cell r="DW297">
            <v>0.10020747133316239</v>
          </cell>
          <cell r="DX297">
            <v>0.10020747133316239</v>
          </cell>
          <cell r="DY297">
            <v>0.10020747133316239</v>
          </cell>
          <cell r="DZ297">
            <v>0.10020747133316239</v>
          </cell>
          <cell r="EA297">
            <v>0.10020747133316239</v>
          </cell>
          <cell r="EB297">
            <v>0.10020747133316239</v>
          </cell>
          <cell r="EC297">
            <v>0.10020747133316239</v>
          </cell>
          <cell r="ED297">
            <v>0.10020747133316239</v>
          </cell>
          <cell r="EE297">
            <v>0.1135102888973484</v>
          </cell>
          <cell r="EF297">
            <v>0.1135102888973484</v>
          </cell>
          <cell r="EG297">
            <v>0.1135102888973484</v>
          </cell>
          <cell r="EH297">
            <v>0.1135102888973484</v>
          </cell>
          <cell r="EI297">
            <v>0.1135102888973484</v>
          </cell>
          <cell r="EJ297">
            <v>0.1135102888973484</v>
          </cell>
          <cell r="EK297">
            <v>0.1135102888973484</v>
          </cell>
          <cell r="EL297">
            <v>0.1135102888973484</v>
          </cell>
          <cell r="EM297">
            <v>0.1135102888973484</v>
          </cell>
          <cell r="EN297">
            <v>0.1135102888973484</v>
          </cell>
          <cell r="EO297">
            <v>0.1135102888973484</v>
          </cell>
          <cell r="EP297">
            <v>0.1135102888973484</v>
          </cell>
          <cell r="EQ297">
            <v>0.13344551191182191</v>
          </cell>
          <cell r="ER297">
            <v>0.13344551191182191</v>
          </cell>
          <cell r="ES297">
            <v>0.13344551191182191</v>
          </cell>
          <cell r="ET297">
            <v>0.13344551191182191</v>
          </cell>
          <cell r="EU297">
            <v>0.13344551191182191</v>
          </cell>
          <cell r="EV297">
            <v>0.13344551191182191</v>
          </cell>
          <cell r="EW297">
            <v>0.13344551191182191</v>
          </cell>
          <cell r="EX297">
            <v>0.13344551191182191</v>
          </cell>
          <cell r="EY297">
            <v>0.13344551191182191</v>
          </cell>
          <cell r="EZ297">
            <v>0.13344551191182191</v>
          </cell>
          <cell r="FA297">
            <v>0.13344551191182191</v>
          </cell>
          <cell r="FB297">
            <v>0.13344551191182191</v>
          </cell>
          <cell r="FC297">
            <v>0.13501861812788823</v>
          </cell>
          <cell r="FD297">
            <v>0.13501861812788823</v>
          </cell>
          <cell r="FE297">
            <v>0.13501861812788823</v>
          </cell>
          <cell r="FF297">
            <v>0.13501861812788823</v>
          </cell>
          <cell r="FG297">
            <v>0.13501861812788823</v>
          </cell>
          <cell r="FH297">
            <v>0.13501861812788823</v>
          </cell>
          <cell r="FI297">
            <v>0.13501861812788823</v>
          </cell>
          <cell r="FJ297">
            <v>0.13501861812788823</v>
          </cell>
          <cell r="FK297">
            <v>0.13501861812788823</v>
          </cell>
          <cell r="FL297">
            <v>0.13501861812788823</v>
          </cell>
          <cell r="FM297">
            <v>0.13501861812788823</v>
          </cell>
          <cell r="FN297">
            <v>0.13501861812788823</v>
          </cell>
          <cell r="FO297">
            <v>0.14367240347667629</v>
          </cell>
          <cell r="FP297">
            <v>0.14367240347667629</v>
          </cell>
          <cell r="FQ297">
            <v>0.14367240347667629</v>
          </cell>
          <cell r="FR297">
            <v>0.14367240347667629</v>
          </cell>
          <cell r="FS297">
            <v>0.14367240347667629</v>
          </cell>
          <cell r="FT297">
            <v>0.14367240347667629</v>
          </cell>
          <cell r="FU297">
            <v>0.14367240347667629</v>
          </cell>
          <cell r="FV297">
            <v>0.14367240347667629</v>
          </cell>
          <cell r="FW297">
            <v>0.14367240347667629</v>
          </cell>
        </row>
        <row r="298">
          <cell r="B298" t="str">
            <v>Co 119</v>
          </cell>
          <cell r="C298" t="str">
            <v>IL</v>
          </cell>
          <cell r="BH298">
            <v>-3.4078937452525646E-2</v>
          </cell>
          <cell r="BI298">
            <v>-3.4078937452525646E-2</v>
          </cell>
          <cell r="BJ298">
            <v>-3.4078937452525646E-2</v>
          </cell>
          <cell r="BK298">
            <v>-9.9276667441154948E-3</v>
          </cell>
          <cell r="BL298">
            <v>-9.9276667441154948E-3</v>
          </cell>
          <cell r="BM298">
            <v>-9.9276667441154948E-3</v>
          </cell>
          <cell r="BN298">
            <v>-9.9276667441154948E-3</v>
          </cell>
          <cell r="BO298">
            <v>-9.9276667441154948E-3</v>
          </cell>
          <cell r="BP298">
            <v>-9.9276667441154948E-3</v>
          </cell>
          <cell r="BQ298">
            <v>-9.9276667441154948E-3</v>
          </cell>
          <cell r="BR298">
            <v>-9.9276667441154948E-3</v>
          </cell>
          <cell r="BS298">
            <v>-9.9276667441154948E-3</v>
          </cell>
          <cell r="BT298">
            <v>-9.9276667441154948E-3</v>
          </cell>
          <cell r="BU298">
            <v>-9.9276667441154948E-3</v>
          </cell>
          <cell r="BV298">
            <v>-9.9276667441154948E-3</v>
          </cell>
          <cell r="BW298">
            <v>0.11021615775936372</v>
          </cell>
          <cell r="BX298">
            <v>0.11021615775936372</v>
          </cell>
          <cell r="BY298">
            <v>0.11021615775936372</v>
          </cell>
          <cell r="BZ298">
            <v>0.11021615775936372</v>
          </cell>
          <cell r="CA298">
            <v>0.11021615775936372</v>
          </cell>
          <cell r="CB298">
            <v>0.11021615775936372</v>
          </cell>
          <cell r="CC298">
            <v>0.11021615775936372</v>
          </cell>
          <cell r="CD298">
            <v>0.11021615775936372</v>
          </cell>
          <cell r="CE298">
            <v>0.11021615775936372</v>
          </cell>
          <cell r="CF298">
            <v>0.11021615775936372</v>
          </cell>
          <cell r="CG298">
            <v>0.11021615775936372</v>
          </cell>
          <cell r="CH298">
            <v>0.11021615775936372</v>
          </cell>
          <cell r="CI298">
            <v>8.246318390978126E-2</v>
          </cell>
          <cell r="CJ298">
            <v>8.246318390978126E-2</v>
          </cell>
          <cell r="CK298">
            <v>8.246318390978126E-2</v>
          </cell>
          <cell r="CL298">
            <v>8.246318390978126E-2</v>
          </cell>
          <cell r="CM298">
            <v>8.246318390978126E-2</v>
          </cell>
          <cell r="CN298">
            <v>8.246318390978126E-2</v>
          </cell>
          <cell r="CO298">
            <v>8.246318390978126E-2</v>
          </cell>
          <cell r="CP298">
            <v>8.246318390978126E-2</v>
          </cell>
          <cell r="CQ298">
            <v>8.246318390978126E-2</v>
          </cell>
          <cell r="CR298">
            <v>8.246318390978126E-2</v>
          </cell>
          <cell r="CS298">
            <v>8.246318390978126E-2</v>
          </cell>
          <cell r="CT298">
            <v>8.246318390978126E-2</v>
          </cell>
          <cell r="CU298">
            <v>6.9950204328133633E-2</v>
          </cell>
          <cell r="CV298">
            <v>6.9950204328133633E-2</v>
          </cell>
          <cell r="CW298">
            <v>6.9950204328133633E-2</v>
          </cell>
          <cell r="CX298">
            <v>6.9950204328133633E-2</v>
          </cell>
          <cell r="CY298">
            <v>6.9950204328133633E-2</v>
          </cell>
          <cell r="CZ298">
            <v>6.9950204328133633E-2</v>
          </cell>
          <cell r="DA298">
            <v>6.9950204328133633E-2</v>
          </cell>
          <cell r="DB298">
            <v>6.9950204328133633E-2</v>
          </cell>
          <cell r="DC298">
            <v>6.9950204328133633E-2</v>
          </cell>
          <cell r="DD298">
            <v>6.9950204328133633E-2</v>
          </cell>
          <cell r="DE298">
            <v>6.9950204328133633E-2</v>
          </cell>
          <cell r="DF298">
            <v>6.9950204328133633E-2</v>
          </cell>
          <cell r="DG298">
            <v>5.634574742731821E-2</v>
          </cell>
          <cell r="DH298">
            <v>5.634574742731821E-2</v>
          </cell>
          <cell r="DI298">
            <v>5.634574742731821E-2</v>
          </cell>
          <cell r="DJ298">
            <v>5.634574742731821E-2</v>
          </cell>
          <cell r="DK298">
            <v>5.634574742731821E-2</v>
          </cell>
          <cell r="DL298">
            <v>5.634574742731821E-2</v>
          </cell>
          <cell r="DM298">
            <v>5.634574742731821E-2</v>
          </cell>
          <cell r="DN298">
            <v>5.634574742731821E-2</v>
          </cell>
          <cell r="DO298">
            <v>5.634574742731821E-2</v>
          </cell>
          <cell r="DP298">
            <v>5.634574742731821E-2</v>
          </cell>
          <cell r="DQ298">
            <v>5.634574742731821E-2</v>
          </cell>
          <cell r="DR298">
            <v>5.634574742731821E-2</v>
          </cell>
          <cell r="DS298">
            <v>6.6452594754995459E-2</v>
          </cell>
          <cell r="DT298">
            <v>6.6452594754995459E-2</v>
          </cell>
          <cell r="DU298">
            <v>6.6452594754995459E-2</v>
          </cell>
          <cell r="DV298">
            <v>6.6452594754995459E-2</v>
          </cell>
          <cell r="DW298">
            <v>6.6452594754995459E-2</v>
          </cell>
          <cell r="DX298">
            <v>6.6452594754995459E-2</v>
          </cell>
          <cell r="DY298">
            <v>6.6452594754995459E-2</v>
          </cell>
          <cell r="DZ298">
            <v>6.6452594754995459E-2</v>
          </cell>
          <cell r="EA298">
            <v>6.6452594754995459E-2</v>
          </cell>
          <cell r="EB298">
            <v>6.6452594754995459E-2</v>
          </cell>
          <cell r="EC298">
            <v>6.6452594754995459E-2</v>
          </cell>
          <cell r="ED298">
            <v>6.6452594754995459E-2</v>
          </cell>
          <cell r="EE298">
            <v>6.9313315843531217E-2</v>
          </cell>
          <cell r="EF298">
            <v>6.9313315843531217E-2</v>
          </cell>
          <cell r="EG298">
            <v>6.9313315843531217E-2</v>
          </cell>
          <cell r="EH298">
            <v>6.9313315843531217E-2</v>
          </cell>
          <cell r="EI298">
            <v>6.9313315843531217E-2</v>
          </cell>
          <cell r="EJ298">
            <v>6.9313315843531217E-2</v>
          </cell>
          <cell r="EK298">
            <v>6.9313315843531217E-2</v>
          </cell>
          <cell r="EL298">
            <v>6.9313315843531217E-2</v>
          </cell>
          <cell r="EM298">
            <v>6.9313315843531217E-2</v>
          </cell>
          <cell r="EN298">
            <v>6.9313315843531217E-2</v>
          </cell>
          <cell r="EO298">
            <v>6.9313315843531217E-2</v>
          </cell>
          <cell r="EP298">
            <v>6.9313315843531217E-2</v>
          </cell>
          <cell r="EQ298">
            <v>7.4213688920713519E-2</v>
          </cell>
          <cell r="ER298">
            <v>7.4213688920713519E-2</v>
          </cell>
          <cell r="ES298">
            <v>7.4213688920713519E-2</v>
          </cell>
          <cell r="ET298">
            <v>7.4213688920713519E-2</v>
          </cell>
          <cell r="EU298">
            <v>7.4213688920713519E-2</v>
          </cell>
          <cell r="EV298">
            <v>7.4213688920713519E-2</v>
          </cell>
          <cell r="EW298">
            <v>7.4213688920713519E-2</v>
          </cell>
          <cell r="EX298">
            <v>7.4213688920713519E-2</v>
          </cell>
          <cell r="EY298">
            <v>7.4213688920713519E-2</v>
          </cell>
          <cell r="EZ298">
            <v>7.4213688920713519E-2</v>
          </cell>
          <cell r="FA298">
            <v>7.4213688920713519E-2</v>
          </cell>
          <cell r="FB298">
            <v>7.4213688920713519E-2</v>
          </cell>
          <cell r="FC298">
            <v>9.3713781955530512E-2</v>
          </cell>
          <cell r="FD298">
            <v>9.3713781955530512E-2</v>
          </cell>
          <cell r="FE298">
            <v>9.3713781955530512E-2</v>
          </cell>
          <cell r="FF298">
            <v>9.3713781955530512E-2</v>
          </cell>
          <cell r="FG298">
            <v>9.3713781955530512E-2</v>
          </cell>
          <cell r="FH298">
            <v>9.3713781955530512E-2</v>
          </cell>
          <cell r="FI298">
            <v>9.3713781955530512E-2</v>
          </cell>
          <cell r="FJ298">
            <v>9.3713781955530512E-2</v>
          </cell>
          <cell r="FK298">
            <v>9.3713781955530512E-2</v>
          </cell>
          <cell r="FL298">
            <v>9.3713781955530512E-2</v>
          </cell>
          <cell r="FM298">
            <v>9.3713781955530512E-2</v>
          </cell>
          <cell r="FN298">
            <v>9.3713781955530512E-2</v>
          </cell>
          <cell r="FO298">
            <v>9.9614698067373331E-2</v>
          </cell>
          <cell r="FP298">
            <v>9.9614698067373331E-2</v>
          </cell>
          <cell r="FQ298">
            <v>9.9614698067373331E-2</v>
          </cell>
          <cell r="FR298">
            <v>9.9614698067373331E-2</v>
          </cell>
          <cell r="FS298">
            <v>9.9614698067373331E-2</v>
          </cell>
          <cell r="FT298">
            <v>9.9614698067373331E-2</v>
          </cell>
          <cell r="FU298">
            <v>9.9614698067373331E-2</v>
          </cell>
          <cell r="FV298">
            <v>9.9614698067373331E-2</v>
          </cell>
          <cell r="FW298">
            <v>9.9614698067373331E-2</v>
          </cell>
        </row>
        <row r="299">
          <cell r="B299" t="str">
            <v>Co 120</v>
          </cell>
          <cell r="C299" t="str">
            <v>IL</v>
          </cell>
          <cell r="BH299">
            <v>-0.11899549178241568</v>
          </cell>
          <cell r="BI299">
            <v>-0.11899549178241568</v>
          </cell>
          <cell r="BJ299">
            <v>-0.11899549178241568</v>
          </cell>
          <cell r="BK299">
            <v>-9.8506717601118038E-2</v>
          </cell>
          <cell r="BL299">
            <v>-9.8506717601118038E-2</v>
          </cell>
          <cell r="BM299">
            <v>-9.8506717601118038E-2</v>
          </cell>
          <cell r="BN299">
            <v>-9.8506717601118038E-2</v>
          </cell>
          <cell r="BO299">
            <v>-9.8506717601118038E-2</v>
          </cell>
          <cell r="BP299">
            <v>-9.8506717601118038E-2</v>
          </cell>
          <cell r="BQ299">
            <v>-9.8506717601118038E-2</v>
          </cell>
          <cell r="BR299">
            <v>-9.8506717601118038E-2</v>
          </cell>
          <cell r="BS299">
            <v>-9.8506717601118038E-2</v>
          </cell>
          <cell r="BT299">
            <v>-9.8506717601118038E-2</v>
          </cell>
          <cell r="BU299">
            <v>-9.8506717601118038E-2</v>
          </cell>
          <cell r="BV299">
            <v>-9.8506717601118038E-2</v>
          </cell>
          <cell r="BW299">
            <v>-0.11200007766455275</v>
          </cell>
          <cell r="BX299">
            <v>-0.11200007766455275</v>
          </cell>
          <cell r="BY299">
            <v>-0.11200007766455275</v>
          </cell>
          <cell r="BZ299">
            <v>-0.11200007766455275</v>
          </cell>
          <cell r="CA299">
            <v>-0.11200007766455275</v>
          </cell>
          <cell r="CB299">
            <v>-0.11200007766455275</v>
          </cell>
          <cell r="CC299">
            <v>-0.11200007766455275</v>
          </cell>
          <cell r="CD299">
            <v>-0.11200007766455275</v>
          </cell>
          <cell r="CE299">
            <v>-0.11200007766455275</v>
          </cell>
          <cell r="CF299">
            <v>-0.11200007766455275</v>
          </cell>
          <cell r="CG299">
            <v>-0.11200007766455275</v>
          </cell>
          <cell r="CH299">
            <v>-0.11200007766455275</v>
          </cell>
          <cell r="CI299">
            <v>0.17758666543288634</v>
          </cell>
          <cell r="CJ299">
            <v>0.17758666543288634</v>
          </cell>
          <cell r="CK299">
            <v>0.17758666543288634</v>
          </cell>
          <cell r="CL299">
            <v>0.17758666543288634</v>
          </cell>
          <cell r="CM299">
            <v>0.17758666543288634</v>
          </cell>
          <cell r="CN299">
            <v>0.17758666543288634</v>
          </cell>
          <cell r="CO299">
            <v>0.17758666543288634</v>
          </cell>
          <cell r="CP299">
            <v>0.17758666543288634</v>
          </cell>
          <cell r="CQ299">
            <v>0.17758666543288634</v>
          </cell>
          <cell r="CR299">
            <v>0.17758666543288634</v>
          </cell>
          <cell r="CS299">
            <v>0.17758666543288634</v>
          </cell>
          <cell r="CT299">
            <v>0.17758666543288634</v>
          </cell>
          <cell r="CU299">
            <v>0.19733422143360174</v>
          </cell>
          <cell r="CV299">
            <v>0.19733422143360174</v>
          </cell>
          <cell r="CW299">
            <v>0.19733422143360174</v>
          </cell>
          <cell r="CX299">
            <v>0.19733422143360174</v>
          </cell>
          <cell r="CY299">
            <v>0.19733422143360174</v>
          </cell>
          <cell r="CZ299">
            <v>0.19733422143360174</v>
          </cell>
          <cell r="DA299">
            <v>0.19733422143360174</v>
          </cell>
          <cell r="DB299">
            <v>0.19733422143360174</v>
          </cell>
          <cell r="DC299">
            <v>0.19733422143360174</v>
          </cell>
          <cell r="DD299">
            <v>0.19733422143360174</v>
          </cell>
          <cell r="DE299">
            <v>0.19733422143360174</v>
          </cell>
          <cell r="DF299">
            <v>0.19733422143360174</v>
          </cell>
          <cell r="DG299">
            <v>0.16982503774851726</v>
          </cell>
          <cell r="DH299">
            <v>0.16982503774851726</v>
          </cell>
          <cell r="DI299">
            <v>0.16982503774851726</v>
          </cell>
          <cell r="DJ299">
            <v>0.16982503774851726</v>
          </cell>
          <cell r="DK299">
            <v>0.16982503774851726</v>
          </cell>
          <cell r="DL299">
            <v>0.16982503774851726</v>
          </cell>
          <cell r="DM299">
            <v>0.16982503774851726</v>
          </cell>
          <cell r="DN299">
            <v>0.16982503774851726</v>
          </cell>
          <cell r="DO299">
            <v>0.16982503774851726</v>
          </cell>
          <cell r="DP299">
            <v>0.16982503774851726</v>
          </cell>
          <cell r="DQ299">
            <v>0.16982503774851726</v>
          </cell>
          <cell r="DR299">
            <v>0.16982503774851726</v>
          </cell>
          <cell r="DS299">
            <v>0.1961637485591306</v>
          </cell>
          <cell r="DT299">
            <v>0.1961637485591306</v>
          </cell>
          <cell r="DU299">
            <v>0.1961637485591306</v>
          </cell>
          <cell r="DV299">
            <v>0.1961637485591306</v>
          </cell>
          <cell r="DW299">
            <v>0.1961637485591306</v>
          </cell>
          <cell r="DX299">
            <v>0.1961637485591306</v>
          </cell>
          <cell r="DY299">
            <v>0.1961637485591306</v>
          </cell>
          <cell r="DZ299">
            <v>0.1961637485591306</v>
          </cell>
          <cell r="EA299">
            <v>0.1961637485591306</v>
          </cell>
          <cell r="EB299">
            <v>0.1961637485591306</v>
          </cell>
          <cell r="EC299">
            <v>0.1961637485591306</v>
          </cell>
          <cell r="ED299">
            <v>0.1961637485591306</v>
          </cell>
          <cell r="EE299">
            <v>0.1982544429900549</v>
          </cell>
          <cell r="EF299">
            <v>0.1982544429900549</v>
          </cell>
          <cell r="EG299">
            <v>0.1982544429900549</v>
          </cell>
          <cell r="EH299">
            <v>0.1982544429900549</v>
          </cell>
          <cell r="EI299">
            <v>0.1982544429900549</v>
          </cell>
          <cell r="EJ299">
            <v>0.1982544429900549</v>
          </cell>
          <cell r="EK299">
            <v>0.1982544429900549</v>
          </cell>
          <cell r="EL299">
            <v>0.1982544429900549</v>
          </cell>
          <cell r="EM299">
            <v>0.1982544429900549</v>
          </cell>
          <cell r="EN299">
            <v>0.1982544429900549</v>
          </cell>
          <cell r="EO299">
            <v>0.1982544429900549</v>
          </cell>
          <cell r="EP299">
            <v>0.1982544429900549</v>
          </cell>
          <cell r="EQ299">
            <v>0.19303961610959863</v>
          </cell>
          <cell r="ER299">
            <v>0.19303961610959863</v>
          </cell>
          <cell r="ES299">
            <v>0.19303961610959863</v>
          </cell>
          <cell r="ET299">
            <v>0.19303961610959863</v>
          </cell>
          <cell r="EU299">
            <v>0.19303961610959863</v>
          </cell>
          <cell r="EV299">
            <v>0.19303961610959863</v>
          </cell>
          <cell r="EW299">
            <v>0.19303961610959863</v>
          </cell>
          <cell r="EX299">
            <v>0.19303961610959863</v>
          </cell>
          <cell r="EY299">
            <v>0.19303961610959863</v>
          </cell>
          <cell r="EZ299">
            <v>0.19303961610959863</v>
          </cell>
          <cell r="FA299">
            <v>0.19303961610959863</v>
          </cell>
          <cell r="FB299">
            <v>0.19303961610959863</v>
          </cell>
          <cell r="FC299">
            <v>0.19647704811021954</v>
          </cell>
          <cell r="FD299">
            <v>0.19647704811021954</v>
          </cell>
          <cell r="FE299">
            <v>0.19647704811021954</v>
          </cell>
          <cell r="FF299">
            <v>0.19647704811021954</v>
          </cell>
          <cell r="FG299">
            <v>0.19647704811021954</v>
          </cell>
          <cell r="FH299">
            <v>0.19647704811021954</v>
          </cell>
          <cell r="FI299">
            <v>0.19647704811021954</v>
          </cell>
          <cell r="FJ299">
            <v>0.19647704811021954</v>
          </cell>
          <cell r="FK299">
            <v>0.19647704811021954</v>
          </cell>
          <cell r="FL299">
            <v>0.19647704811021954</v>
          </cell>
          <cell r="FM299">
            <v>0.19647704811021954</v>
          </cell>
          <cell r="FN299">
            <v>0.19647704811021954</v>
          </cell>
          <cell r="FO299">
            <v>0.20197299660326887</v>
          </cell>
          <cell r="FP299">
            <v>0.20197299660326887</v>
          </cell>
          <cell r="FQ299">
            <v>0.20197299660326887</v>
          </cell>
          <cell r="FR299">
            <v>0.20197299660326887</v>
          </cell>
          <cell r="FS299">
            <v>0.20197299660326887</v>
          </cell>
          <cell r="FT299">
            <v>0.20197299660326887</v>
          </cell>
          <cell r="FU299">
            <v>0.20197299660326887</v>
          </cell>
          <cell r="FV299">
            <v>0.20197299660326887</v>
          </cell>
          <cell r="FW299">
            <v>0.20197299660326887</v>
          </cell>
        </row>
        <row r="300">
          <cell r="B300" t="str">
            <v>Co 121</v>
          </cell>
          <cell r="C300" t="str">
            <v>IL</v>
          </cell>
          <cell r="BH300">
            <v>-6.9567776034549555E-2</v>
          </cell>
          <cell r="BI300">
            <v>-6.9567776034549555E-2</v>
          </cell>
          <cell r="BJ300">
            <v>-6.9567776034549555E-2</v>
          </cell>
          <cell r="BK300">
            <v>-5.6847628801943467E-2</v>
          </cell>
          <cell r="BL300">
            <v>-5.6847628801943467E-2</v>
          </cell>
          <cell r="BM300">
            <v>-5.6847628801943467E-2</v>
          </cell>
          <cell r="BN300">
            <v>-5.6847628801943467E-2</v>
          </cell>
          <cell r="BO300">
            <v>-5.6847628801943467E-2</v>
          </cell>
          <cell r="BP300">
            <v>-5.6847628801943467E-2</v>
          </cell>
          <cell r="BQ300">
            <v>-5.6847628801943467E-2</v>
          </cell>
          <cell r="BR300">
            <v>-5.6847628801943467E-2</v>
          </cell>
          <cell r="BS300">
            <v>-5.6847628801943467E-2</v>
          </cell>
          <cell r="BT300">
            <v>-5.6847628801943467E-2</v>
          </cell>
          <cell r="BU300">
            <v>-5.6847628801943467E-2</v>
          </cell>
          <cell r="BV300">
            <v>-5.6847628801943467E-2</v>
          </cell>
          <cell r="BW300">
            <v>-7.1482162983150091E-2</v>
          </cell>
          <cell r="BX300">
            <v>-7.1482162983150091E-2</v>
          </cell>
          <cell r="BY300">
            <v>-7.1482162983150091E-2</v>
          </cell>
          <cell r="BZ300">
            <v>-7.1482162983150091E-2</v>
          </cell>
          <cell r="CA300">
            <v>-7.1482162983150091E-2</v>
          </cell>
          <cell r="CB300">
            <v>-7.1482162983150091E-2</v>
          </cell>
          <cell r="CC300">
            <v>-7.1482162983150091E-2</v>
          </cell>
          <cell r="CD300">
            <v>-7.1482162983150091E-2</v>
          </cell>
          <cell r="CE300">
            <v>-7.1482162983150091E-2</v>
          </cell>
          <cell r="CF300">
            <v>-7.1482162983150091E-2</v>
          </cell>
          <cell r="CG300">
            <v>-7.1482162983150091E-2</v>
          </cell>
          <cell r="CH300">
            <v>-7.1482162983150091E-2</v>
          </cell>
          <cell r="CI300">
            <v>6.6308753288002856E-2</v>
          </cell>
          <cell r="CJ300">
            <v>6.6308753288002856E-2</v>
          </cell>
          <cell r="CK300">
            <v>6.6308753288002856E-2</v>
          </cell>
          <cell r="CL300">
            <v>6.6308753288002856E-2</v>
          </cell>
          <cell r="CM300">
            <v>6.6308753288002856E-2</v>
          </cell>
          <cell r="CN300">
            <v>6.6308753288002856E-2</v>
          </cell>
          <cell r="CO300">
            <v>6.6308753288002856E-2</v>
          </cell>
          <cell r="CP300">
            <v>6.6308753288002856E-2</v>
          </cell>
          <cell r="CQ300">
            <v>6.6308753288002856E-2</v>
          </cell>
          <cell r="CR300">
            <v>6.6308753288002856E-2</v>
          </cell>
          <cell r="CS300">
            <v>6.6308753288002856E-2</v>
          </cell>
          <cell r="CT300">
            <v>6.6308753288002856E-2</v>
          </cell>
          <cell r="CU300">
            <v>5.1383595890835437E-2</v>
          </cell>
          <cell r="CV300">
            <v>5.1383595890835437E-2</v>
          </cell>
          <cell r="CW300">
            <v>5.1383595890835437E-2</v>
          </cell>
          <cell r="CX300">
            <v>5.1383595890835437E-2</v>
          </cell>
          <cell r="CY300">
            <v>5.1383595890835437E-2</v>
          </cell>
          <cell r="CZ300">
            <v>5.1383595890835437E-2</v>
          </cell>
          <cell r="DA300">
            <v>5.1383595890835437E-2</v>
          </cell>
          <cell r="DB300">
            <v>5.1383595890835437E-2</v>
          </cell>
          <cell r="DC300">
            <v>5.1383595890835437E-2</v>
          </cell>
          <cell r="DD300">
            <v>5.1383595890835437E-2</v>
          </cell>
          <cell r="DE300">
            <v>5.1383595890835437E-2</v>
          </cell>
          <cell r="DF300">
            <v>5.1383595890835437E-2</v>
          </cell>
          <cell r="DG300">
            <v>5.0466592066939528E-2</v>
          </cell>
          <cell r="DH300">
            <v>5.0466592066939528E-2</v>
          </cell>
          <cell r="DI300">
            <v>5.0466592066939528E-2</v>
          </cell>
          <cell r="DJ300">
            <v>5.0466592066939528E-2</v>
          </cell>
          <cell r="DK300">
            <v>5.0466592066939528E-2</v>
          </cell>
          <cell r="DL300">
            <v>5.0466592066939528E-2</v>
          </cell>
          <cell r="DM300">
            <v>5.0466592066939528E-2</v>
          </cell>
          <cell r="DN300">
            <v>5.0466592066939528E-2</v>
          </cell>
          <cell r="DO300">
            <v>5.0466592066939528E-2</v>
          </cell>
          <cell r="DP300">
            <v>5.0466592066939528E-2</v>
          </cell>
          <cell r="DQ300">
            <v>5.0466592066939528E-2</v>
          </cell>
          <cell r="DR300">
            <v>5.0466592066939528E-2</v>
          </cell>
          <cell r="DS300">
            <v>6.2749627042547371E-2</v>
          </cell>
          <cell r="DT300">
            <v>6.2749627042547371E-2</v>
          </cell>
          <cell r="DU300">
            <v>6.2749627042547371E-2</v>
          </cell>
          <cell r="DV300">
            <v>6.2749627042547371E-2</v>
          </cell>
          <cell r="DW300">
            <v>6.2749627042547371E-2</v>
          </cell>
          <cell r="DX300">
            <v>6.2749627042547371E-2</v>
          </cell>
          <cell r="DY300">
            <v>6.2749627042547371E-2</v>
          </cell>
          <cell r="DZ300">
            <v>6.2749627042547371E-2</v>
          </cell>
          <cell r="EA300">
            <v>6.2749627042547371E-2</v>
          </cell>
          <cell r="EB300">
            <v>6.2749627042547371E-2</v>
          </cell>
          <cell r="EC300">
            <v>6.2749627042547371E-2</v>
          </cell>
          <cell r="ED300">
            <v>6.2749627042547371E-2</v>
          </cell>
          <cell r="EE300">
            <v>7.3189419331066388E-2</v>
          </cell>
          <cell r="EF300">
            <v>7.3189419331066388E-2</v>
          </cell>
          <cell r="EG300">
            <v>7.3189419331066388E-2</v>
          </cell>
          <cell r="EH300">
            <v>7.3189419331066388E-2</v>
          </cell>
          <cell r="EI300">
            <v>7.3189419331066388E-2</v>
          </cell>
          <cell r="EJ300">
            <v>7.3189419331066388E-2</v>
          </cell>
          <cell r="EK300">
            <v>7.3189419331066388E-2</v>
          </cell>
          <cell r="EL300">
            <v>7.3189419331066388E-2</v>
          </cell>
          <cell r="EM300">
            <v>7.3189419331066388E-2</v>
          </cell>
          <cell r="EN300">
            <v>7.3189419331066388E-2</v>
          </cell>
          <cell r="EO300">
            <v>7.3189419331066388E-2</v>
          </cell>
          <cell r="EP300">
            <v>7.3189419331066388E-2</v>
          </cell>
          <cell r="EQ300">
            <v>9.3309951480289768E-2</v>
          </cell>
          <cell r="ER300">
            <v>9.3309951480289768E-2</v>
          </cell>
          <cell r="ES300">
            <v>9.3309951480289768E-2</v>
          </cell>
          <cell r="ET300">
            <v>9.3309951480289768E-2</v>
          </cell>
          <cell r="EU300">
            <v>9.3309951480289768E-2</v>
          </cell>
          <cell r="EV300">
            <v>9.3309951480289768E-2</v>
          </cell>
          <cell r="EW300">
            <v>9.3309951480289768E-2</v>
          </cell>
          <cell r="EX300">
            <v>9.3309951480289768E-2</v>
          </cell>
          <cell r="EY300">
            <v>9.3309951480289768E-2</v>
          </cell>
          <cell r="EZ300">
            <v>9.3309951480289768E-2</v>
          </cell>
          <cell r="FA300">
            <v>9.3309951480289768E-2</v>
          </cell>
          <cell r="FB300">
            <v>9.3309951480289768E-2</v>
          </cell>
          <cell r="FC300">
            <v>9.6458365322881365E-2</v>
          </cell>
          <cell r="FD300">
            <v>9.6458365322881365E-2</v>
          </cell>
          <cell r="FE300">
            <v>9.6458365322881365E-2</v>
          </cell>
          <cell r="FF300">
            <v>9.6458365322881365E-2</v>
          </cell>
          <cell r="FG300">
            <v>9.6458365322881365E-2</v>
          </cell>
          <cell r="FH300">
            <v>9.6458365322881365E-2</v>
          </cell>
          <cell r="FI300">
            <v>9.6458365322881365E-2</v>
          </cell>
          <cell r="FJ300">
            <v>9.6458365322881365E-2</v>
          </cell>
          <cell r="FK300">
            <v>9.6458365322881365E-2</v>
          </cell>
          <cell r="FL300">
            <v>9.6458365322881365E-2</v>
          </cell>
          <cell r="FM300">
            <v>9.6458365322881365E-2</v>
          </cell>
          <cell r="FN300">
            <v>9.6458365322881365E-2</v>
          </cell>
          <cell r="FO300">
            <v>0.10430536303617044</v>
          </cell>
          <cell r="FP300">
            <v>0.10430536303617044</v>
          </cell>
          <cell r="FQ300">
            <v>0.10430536303617044</v>
          </cell>
          <cell r="FR300">
            <v>0.10430536303617044</v>
          </cell>
          <cell r="FS300">
            <v>0.10430536303617044</v>
          </cell>
          <cell r="FT300">
            <v>0.10430536303617044</v>
          </cell>
          <cell r="FU300">
            <v>0.10430536303617044</v>
          </cell>
          <cell r="FV300">
            <v>0.10430536303617044</v>
          </cell>
          <cell r="FW300">
            <v>0.10430536303617044</v>
          </cell>
        </row>
        <row r="301">
          <cell r="B301" t="str">
            <v>Co 122</v>
          </cell>
          <cell r="C301" t="str">
            <v>IL</v>
          </cell>
          <cell r="BH301">
            <v>-0.13840180245901071</v>
          </cell>
          <cell r="BI301">
            <v>-0.13840180245901071</v>
          </cell>
          <cell r="BJ301">
            <v>-0.13840180245901071</v>
          </cell>
          <cell r="BK301">
            <v>-0.19388912825809032</v>
          </cell>
          <cell r="BL301">
            <v>-0.19388912825809032</v>
          </cell>
          <cell r="BM301">
            <v>-0.19388912825809032</v>
          </cell>
          <cell r="BN301">
            <v>-0.19388912825809032</v>
          </cell>
          <cell r="BO301">
            <v>-0.19388912825809032</v>
          </cell>
          <cell r="BP301">
            <v>-0.19388912825809032</v>
          </cell>
          <cell r="BQ301">
            <v>-0.19388912825809032</v>
          </cell>
          <cell r="BR301">
            <v>-0.19388912825809032</v>
          </cell>
          <cell r="BS301">
            <v>-0.19388912825809032</v>
          </cell>
          <cell r="BT301">
            <v>-0.19388912825809032</v>
          </cell>
          <cell r="BU301">
            <v>-0.19388912825809032</v>
          </cell>
          <cell r="BV301">
            <v>-0.19388912825809032</v>
          </cell>
          <cell r="BW301">
            <v>-4.5065122010941136E-2</v>
          </cell>
          <cell r="BX301">
            <v>-4.5065122010941136E-2</v>
          </cell>
          <cell r="BY301">
            <v>-4.5065122010941136E-2</v>
          </cell>
          <cell r="BZ301">
            <v>-4.5065122010941136E-2</v>
          </cell>
          <cell r="CA301">
            <v>-4.5065122010941136E-2</v>
          </cell>
          <cell r="CB301">
            <v>-4.5065122010941136E-2</v>
          </cell>
          <cell r="CC301">
            <v>-4.5065122010941136E-2</v>
          </cell>
          <cell r="CD301">
            <v>-4.5065122010941136E-2</v>
          </cell>
          <cell r="CE301">
            <v>-4.5065122010941136E-2</v>
          </cell>
          <cell r="CF301">
            <v>-4.5065122010941136E-2</v>
          </cell>
          <cell r="CG301">
            <v>-4.5065122010941136E-2</v>
          </cell>
          <cell r="CH301">
            <v>-4.5065122010941136E-2</v>
          </cell>
          <cell r="CI301">
            <v>-4.158203689851888E-2</v>
          </cell>
          <cell r="CJ301">
            <v>-4.158203689851888E-2</v>
          </cell>
          <cell r="CK301">
            <v>-4.158203689851888E-2</v>
          </cell>
          <cell r="CL301">
            <v>-4.158203689851888E-2</v>
          </cell>
          <cell r="CM301">
            <v>-4.158203689851888E-2</v>
          </cell>
          <cell r="CN301">
            <v>-4.158203689851888E-2</v>
          </cell>
          <cell r="CO301">
            <v>-4.158203689851888E-2</v>
          </cell>
          <cell r="CP301">
            <v>-4.158203689851888E-2</v>
          </cell>
          <cell r="CQ301">
            <v>-4.158203689851888E-2</v>
          </cell>
          <cell r="CR301">
            <v>-4.158203689851888E-2</v>
          </cell>
          <cell r="CS301">
            <v>-4.158203689851888E-2</v>
          </cell>
          <cell r="CT301">
            <v>-4.158203689851888E-2</v>
          </cell>
          <cell r="CU301">
            <v>-2.0529617501339522E-2</v>
          </cell>
          <cell r="CV301">
            <v>-2.0529617501339522E-2</v>
          </cell>
          <cell r="CW301">
            <v>-2.0529617501339522E-2</v>
          </cell>
          <cell r="CX301">
            <v>-2.0529617501339522E-2</v>
          </cell>
          <cell r="CY301">
            <v>-2.0529617501339522E-2</v>
          </cell>
          <cell r="CZ301">
            <v>-2.0529617501339522E-2</v>
          </cell>
          <cell r="DA301">
            <v>-2.0529617501339522E-2</v>
          </cell>
          <cell r="DB301">
            <v>-2.0529617501339522E-2</v>
          </cell>
          <cell r="DC301">
            <v>-2.0529617501339522E-2</v>
          </cell>
          <cell r="DD301">
            <v>-2.0529617501339522E-2</v>
          </cell>
          <cell r="DE301">
            <v>-2.0529617501339522E-2</v>
          </cell>
          <cell r="DF301">
            <v>-2.0529617501339522E-2</v>
          </cell>
          <cell r="DG301">
            <v>1.2046077167190522E-2</v>
          </cell>
          <cell r="DH301">
            <v>1.2046077167190522E-2</v>
          </cell>
          <cell r="DI301">
            <v>1.2046077167190522E-2</v>
          </cell>
          <cell r="DJ301">
            <v>1.2046077167190522E-2</v>
          </cell>
          <cell r="DK301">
            <v>1.2046077167190522E-2</v>
          </cell>
          <cell r="DL301">
            <v>1.2046077167190522E-2</v>
          </cell>
          <cell r="DM301">
            <v>1.2046077167190522E-2</v>
          </cell>
          <cell r="DN301">
            <v>1.2046077167190522E-2</v>
          </cell>
          <cell r="DO301">
            <v>1.2046077167190522E-2</v>
          </cell>
          <cell r="DP301">
            <v>1.2046077167190522E-2</v>
          </cell>
          <cell r="DQ301">
            <v>1.2046077167190522E-2</v>
          </cell>
          <cell r="DR301">
            <v>1.2046077167190522E-2</v>
          </cell>
          <cell r="DS301">
            <v>3.5624819036470717E-2</v>
          </cell>
          <cell r="DT301">
            <v>3.5624819036470717E-2</v>
          </cell>
          <cell r="DU301">
            <v>3.5624819036470717E-2</v>
          </cell>
          <cell r="DV301">
            <v>3.5624819036470717E-2</v>
          </cell>
          <cell r="DW301">
            <v>3.5624819036470717E-2</v>
          </cell>
          <cell r="DX301">
            <v>3.5624819036470717E-2</v>
          </cell>
          <cell r="DY301">
            <v>3.5624819036470717E-2</v>
          </cell>
          <cell r="DZ301">
            <v>3.5624819036470717E-2</v>
          </cell>
          <cell r="EA301">
            <v>3.5624819036470717E-2</v>
          </cell>
          <cell r="EB301">
            <v>3.5624819036470717E-2</v>
          </cell>
          <cell r="EC301">
            <v>3.5624819036470717E-2</v>
          </cell>
          <cell r="ED301">
            <v>3.5624819036470717E-2</v>
          </cell>
          <cell r="EE301">
            <v>7.5409914019569299E-2</v>
          </cell>
          <cell r="EF301">
            <v>7.5409914019569299E-2</v>
          </cell>
          <cell r="EG301">
            <v>7.5409914019569299E-2</v>
          </cell>
          <cell r="EH301">
            <v>7.5409914019569299E-2</v>
          </cell>
          <cell r="EI301">
            <v>7.5409914019569299E-2</v>
          </cell>
          <cell r="EJ301">
            <v>7.5409914019569299E-2</v>
          </cell>
          <cell r="EK301">
            <v>7.5409914019569299E-2</v>
          </cell>
          <cell r="EL301">
            <v>7.5409914019569299E-2</v>
          </cell>
          <cell r="EM301">
            <v>7.5409914019569299E-2</v>
          </cell>
          <cell r="EN301">
            <v>7.5409914019569299E-2</v>
          </cell>
          <cell r="EO301">
            <v>7.5409914019569299E-2</v>
          </cell>
          <cell r="EP301">
            <v>7.5409914019569299E-2</v>
          </cell>
          <cell r="EQ301">
            <v>7.6366131614925975E-2</v>
          </cell>
          <cell r="ER301">
            <v>7.6366131614925975E-2</v>
          </cell>
          <cell r="ES301">
            <v>7.6366131614925975E-2</v>
          </cell>
          <cell r="ET301">
            <v>7.6366131614925975E-2</v>
          </cell>
          <cell r="EU301">
            <v>7.6366131614925975E-2</v>
          </cell>
          <cell r="EV301">
            <v>7.6366131614925975E-2</v>
          </cell>
          <cell r="EW301">
            <v>7.6366131614925975E-2</v>
          </cell>
          <cell r="EX301">
            <v>7.6366131614925975E-2</v>
          </cell>
          <cell r="EY301">
            <v>7.6366131614925975E-2</v>
          </cell>
          <cell r="EZ301">
            <v>7.6366131614925975E-2</v>
          </cell>
          <cell r="FA301">
            <v>7.6366131614925975E-2</v>
          </cell>
          <cell r="FB301">
            <v>7.6366131614925975E-2</v>
          </cell>
          <cell r="FC301">
            <v>8.6565247600101203E-2</v>
          </cell>
          <cell r="FD301">
            <v>8.6565247600101203E-2</v>
          </cell>
          <cell r="FE301">
            <v>8.6565247600101203E-2</v>
          </cell>
          <cell r="FF301">
            <v>8.6565247600101203E-2</v>
          </cell>
          <cell r="FG301">
            <v>8.6565247600101203E-2</v>
          </cell>
          <cell r="FH301">
            <v>8.6565247600101203E-2</v>
          </cell>
          <cell r="FI301">
            <v>8.6565247600101203E-2</v>
          </cell>
          <cell r="FJ301">
            <v>8.6565247600101203E-2</v>
          </cell>
          <cell r="FK301">
            <v>8.6565247600101203E-2</v>
          </cell>
          <cell r="FL301">
            <v>8.6565247600101203E-2</v>
          </cell>
          <cell r="FM301">
            <v>8.6565247600101203E-2</v>
          </cell>
          <cell r="FN301">
            <v>8.6565247600101203E-2</v>
          </cell>
          <cell r="FO301">
            <v>8.1896358563248783E-2</v>
          </cell>
          <cell r="FP301">
            <v>8.1896358563248783E-2</v>
          </cell>
          <cell r="FQ301">
            <v>8.1896358563248783E-2</v>
          </cell>
          <cell r="FR301">
            <v>8.1896358563248783E-2</v>
          </cell>
          <cell r="FS301">
            <v>8.1896358563248783E-2</v>
          </cell>
          <cell r="FT301">
            <v>8.1896358563248783E-2</v>
          </cell>
          <cell r="FU301">
            <v>8.1896358563248783E-2</v>
          </cell>
          <cell r="FV301">
            <v>8.1896358563248783E-2</v>
          </cell>
          <cell r="FW301">
            <v>8.1896358563248783E-2</v>
          </cell>
        </row>
        <row r="302">
          <cell r="B302" t="str">
            <v>Co 123</v>
          </cell>
          <cell r="C302" t="str">
            <v>IL</v>
          </cell>
          <cell r="BH302">
            <v>3.8449776647778967E-2</v>
          </cell>
          <cell r="BI302">
            <v>3.8449776647778967E-2</v>
          </cell>
          <cell r="BJ302">
            <v>3.8449776647778967E-2</v>
          </cell>
          <cell r="BK302">
            <v>-4.9459139553906822E-2</v>
          </cell>
          <cell r="BL302">
            <v>-4.9459139553906822E-2</v>
          </cell>
          <cell r="BM302">
            <v>-4.9459139553906822E-2</v>
          </cell>
          <cell r="BN302">
            <v>-4.9459139553906822E-2</v>
          </cell>
          <cell r="BO302">
            <v>-4.9459139553906822E-2</v>
          </cell>
          <cell r="BP302">
            <v>-4.9459139553906822E-2</v>
          </cell>
          <cell r="BQ302">
            <v>-4.9459139553906822E-2</v>
          </cell>
          <cell r="BR302">
            <v>-4.9459139553906822E-2</v>
          </cell>
          <cell r="BS302">
            <v>-4.9459139553906822E-2</v>
          </cell>
          <cell r="BT302">
            <v>-4.9459139553906822E-2</v>
          </cell>
          <cell r="BU302">
            <v>-4.9459139553906822E-2</v>
          </cell>
          <cell r="BV302">
            <v>-4.9459139553906822E-2</v>
          </cell>
          <cell r="BW302">
            <v>0.16223824719101976</v>
          </cell>
          <cell r="BX302">
            <v>0.16223824719101976</v>
          </cell>
          <cell r="BY302">
            <v>0.16223824719101976</v>
          </cell>
          <cell r="BZ302">
            <v>0.16223824719101976</v>
          </cell>
          <cell r="CA302">
            <v>0.16223824719101976</v>
          </cell>
          <cell r="CB302">
            <v>0.16223824719101976</v>
          </cell>
          <cell r="CC302">
            <v>0.16223824719101976</v>
          </cell>
          <cell r="CD302">
            <v>0.16223824719101976</v>
          </cell>
          <cell r="CE302">
            <v>0.16223824719101976</v>
          </cell>
          <cell r="CF302">
            <v>0.16223824719101976</v>
          </cell>
          <cell r="CG302">
            <v>0.16223824719101976</v>
          </cell>
          <cell r="CH302">
            <v>0.16223824719101976</v>
          </cell>
          <cell r="CI302">
            <v>0.15044251178933762</v>
          </cell>
          <cell r="CJ302">
            <v>0.15044251178933762</v>
          </cell>
          <cell r="CK302">
            <v>0.15044251178933762</v>
          </cell>
          <cell r="CL302">
            <v>0.15044251178933762</v>
          </cell>
          <cell r="CM302">
            <v>0.15044251178933762</v>
          </cell>
          <cell r="CN302">
            <v>0.15044251178933762</v>
          </cell>
          <cell r="CO302">
            <v>0.15044251178933762</v>
          </cell>
          <cell r="CP302">
            <v>0.15044251178933762</v>
          </cell>
          <cell r="CQ302">
            <v>0.15044251178933762</v>
          </cell>
          <cell r="CR302">
            <v>0.15044251178933762</v>
          </cell>
          <cell r="CS302">
            <v>0.15044251178933762</v>
          </cell>
          <cell r="CT302">
            <v>0.15044251178933762</v>
          </cell>
          <cell r="CU302">
            <v>0.15245033799494104</v>
          </cell>
          <cell r="CV302">
            <v>0.15245033799494104</v>
          </cell>
          <cell r="CW302">
            <v>0.15245033799494104</v>
          </cell>
          <cell r="CX302">
            <v>0.15245033799494104</v>
          </cell>
          <cell r="CY302">
            <v>0.15245033799494104</v>
          </cell>
          <cell r="CZ302">
            <v>0.15245033799494104</v>
          </cell>
          <cell r="DA302">
            <v>0.15245033799494104</v>
          </cell>
          <cell r="DB302">
            <v>0.15245033799494104</v>
          </cell>
          <cell r="DC302">
            <v>0.15245033799494104</v>
          </cell>
          <cell r="DD302">
            <v>0.15245033799494104</v>
          </cell>
          <cell r="DE302">
            <v>0.15245033799494104</v>
          </cell>
          <cell r="DF302">
            <v>0.15245033799494104</v>
          </cell>
          <cell r="DG302">
            <v>0.12583121626660296</v>
          </cell>
          <cell r="DH302">
            <v>0.12583121626660296</v>
          </cell>
          <cell r="DI302">
            <v>0.12583121626660296</v>
          </cell>
          <cell r="DJ302">
            <v>0.12583121626660296</v>
          </cell>
          <cell r="DK302">
            <v>0.12583121626660296</v>
          </cell>
          <cell r="DL302">
            <v>0.12583121626660296</v>
          </cell>
          <cell r="DM302">
            <v>0.12583121626660296</v>
          </cell>
          <cell r="DN302">
            <v>0.12583121626660296</v>
          </cell>
          <cell r="DO302">
            <v>0.12583121626660296</v>
          </cell>
          <cell r="DP302">
            <v>0.12583121626660296</v>
          </cell>
          <cell r="DQ302">
            <v>0.12583121626660296</v>
          </cell>
          <cell r="DR302">
            <v>0.12583121626660296</v>
          </cell>
          <cell r="DS302">
            <v>0.12637763655290701</v>
          </cell>
          <cell r="DT302">
            <v>0.12637763655290701</v>
          </cell>
          <cell r="DU302">
            <v>0.12637763655290701</v>
          </cell>
          <cell r="DV302">
            <v>0.12637763655290701</v>
          </cell>
          <cell r="DW302">
            <v>0.12637763655290701</v>
          </cell>
          <cell r="DX302">
            <v>0.12637763655290701</v>
          </cell>
          <cell r="DY302">
            <v>0.12637763655290701</v>
          </cell>
          <cell r="DZ302">
            <v>0.12637763655290701</v>
          </cell>
          <cell r="EA302">
            <v>0.12637763655290701</v>
          </cell>
          <cell r="EB302">
            <v>0.12637763655290701</v>
          </cell>
          <cell r="EC302">
            <v>0.12637763655290701</v>
          </cell>
          <cell r="ED302">
            <v>0.12637763655290701</v>
          </cell>
          <cell r="EE302">
            <v>0.1291530592152299</v>
          </cell>
          <cell r="EF302">
            <v>0.1291530592152299</v>
          </cell>
          <cell r="EG302">
            <v>0.1291530592152299</v>
          </cell>
          <cell r="EH302">
            <v>0.1291530592152299</v>
          </cell>
          <cell r="EI302">
            <v>0.1291530592152299</v>
          </cell>
          <cell r="EJ302">
            <v>0.1291530592152299</v>
          </cell>
          <cell r="EK302">
            <v>0.1291530592152299</v>
          </cell>
          <cell r="EL302">
            <v>0.1291530592152299</v>
          </cell>
          <cell r="EM302">
            <v>0.1291530592152299</v>
          </cell>
          <cell r="EN302">
            <v>0.1291530592152299</v>
          </cell>
          <cell r="EO302">
            <v>0.1291530592152299</v>
          </cell>
          <cell r="EP302">
            <v>0.1291530592152299</v>
          </cell>
          <cell r="EQ302">
            <v>0.124910903966548</v>
          </cell>
          <cell r="ER302">
            <v>0.124910903966548</v>
          </cell>
          <cell r="ES302">
            <v>0.124910903966548</v>
          </cell>
          <cell r="ET302">
            <v>0.124910903966548</v>
          </cell>
          <cell r="EU302">
            <v>0.124910903966548</v>
          </cell>
          <cell r="EV302">
            <v>0.124910903966548</v>
          </cell>
          <cell r="EW302">
            <v>0.124910903966548</v>
          </cell>
          <cell r="EX302">
            <v>0.124910903966548</v>
          </cell>
          <cell r="EY302">
            <v>0.124910903966548</v>
          </cell>
          <cell r="EZ302">
            <v>0.124910903966548</v>
          </cell>
          <cell r="FA302">
            <v>0.124910903966548</v>
          </cell>
          <cell r="FB302">
            <v>0.124910903966548</v>
          </cell>
          <cell r="FC302">
            <v>0.12620901058639367</v>
          </cell>
          <cell r="FD302">
            <v>0.12620901058639367</v>
          </cell>
          <cell r="FE302">
            <v>0.12620901058639367</v>
          </cell>
          <cell r="FF302">
            <v>0.12620901058639367</v>
          </cell>
          <cell r="FG302">
            <v>0.12620901058639367</v>
          </cell>
          <cell r="FH302">
            <v>0.12620901058639367</v>
          </cell>
          <cell r="FI302">
            <v>0.12620901058639367</v>
          </cell>
          <cell r="FJ302">
            <v>0.12620901058639367</v>
          </cell>
          <cell r="FK302">
            <v>0.12620901058639367</v>
          </cell>
          <cell r="FL302">
            <v>0.12620901058639367</v>
          </cell>
          <cell r="FM302">
            <v>0.12620901058639367</v>
          </cell>
          <cell r="FN302">
            <v>0.12620901058639367</v>
          </cell>
          <cell r="FO302">
            <v>0.12948571367108885</v>
          </cell>
          <cell r="FP302">
            <v>0.12948571367108885</v>
          </cell>
          <cell r="FQ302">
            <v>0.12948571367108885</v>
          </cell>
          <cell r="FR302">
            <v>0.12948571367108885</v>
          </cell>
          <cell r="FS302">
            <v>0.12948571367108885</v>
          </cell>
          <cell r="FT302">
            <v>0.12948571367108885</v>
          </cell>
          <cell r="FU302">
            <v>0.12948571367108885</v>
          </cell>
          <cell r="FV302">
            <v>0.12948571367108885</v>
          </cell>
          <cell r="FW302">
            <v>0.12948571367108885</v>
          </cell>
        </row>
        <row r="303">
          <cell r="B303" t="str">
            <v>Co 124</v>
          </cell>
          <cell r="C303" t="str">
            <v>IL</v>
          </cell>
          <cell r="BH303">
            <v>-2.1875950455690178E-2</v>
          </cell>
          <cell r="BI303">
            <v>-2.1875950455690178E-2</v>
          </cell>
          <cell r="BJ303">
            <v>-2.1875950455690178E-2</v>
          </cell>
          <cell r="BK303">
            <v>4.7652688576911094E-2</v>
          </cell>
          <cell r="BL303">
            <v>4.7652688576911094E-2</v>
          </cell>
          <cell r="BM303">
            <v>4.7652688576911094E-2</v>
          </cell>
          <cell r="BN303">
            <v>4.7652688576911094E-2</v>
          </cell>
          <cell r="BO303">
            <v>4.7652688576911094E-2</v>
          </cell>
          <cell r="BP303">
            <v>4.7652688576911094E-2</v>
          </cell>
          <cell r="BQ303">
            <v>4.7652688576911094E-2</v>
          </cell>
          <cell r="BR303">
            <v>4.7652688576911094E-2</v>
          </cell>
          <cell r="BS303">
            <v>4.7652688576911094E-2</v>
          </cell>
          <cell r="BT303">
            <v>4.7652688576911094E-2</v>
          </cell>
          <cell r="BU303">
            <v>4.7652688576911094E-2</v>
          </cell>
          <cell r="BV303">
            <v>4.7652688576911094E-2</v>
          </cell>
          <cell r="BW303">
            <v>-3.4832072643121888E-2</v>
          </cell>
          <cell r="BX303">
            <v>-3.4832072643121888E-2</v>
          </cell>
          <cell r="BY303">
            <v>-3.4832072643121888E-2</v>
          </cell>
          <cell r="BZ303">
            <v>-3.4832072643121888E-2</v>
          </cell>
          <cell r="CA303">
            <v>-3.4832072643121888E-2</v>
          </cell>
          <cell r="CB303">
            <v>-3.4832072643121888E-2</v>
          </cell>
          <cell r="CC303">
            <v>-3.4832072643121888E-2</v>
          </cell>
          <cell r="CD303">
            <v>-3.4832072643121888E-2</v>
          </cell>
          <cell r="CE303">
            <v>-3.4832072643121888E-2</v>
          </cell>
          <cell r="CF303">
            <v>-3.4832072643121888E-2</v>
          </cell>
          <cell r="CG303">
            <v>-3.4832072643121888E-2</v>
          </cell>
          <cell r="CH303">
            <v>-3.4832072643121888E-2</v>
          </cell>
          <cell r="CI303">
            <v>-1.9912486756538214E-2</v>
          </cell>
          <cell r="CJ303">
            <v>-1.9912486756538214E-2</v>
          </cell>
          <cell r="CK303">
            <v>-1.9912486756538214E-2</v>
          </cell>
          <cell r="CL303">
            <v>-1.9912486756538214E-2</v>
          </cell>
          <cell r="CM303">
            <v>-1.9912486756538214E-2</v>
          </cell>
          <cell r="CN303">
            <v>-1.9912486756538214E-2</v>
          </cell>
          <cell r="CO303">
            <v>-1.9912486756538214E-2</v>
          </cell>
          <cell r="CP303">
            <v>-1.9912486756538214E-2</v>
          </cell>
          <cell r="CQ303">
            <v>-1.9912486756538214E-2</v>
          </cell>
          <cell r="CR303">
            <v>-1.9912486756538214E-2</v>
          </cell>
          <cell r="CS303">
            <v>-1.9912486756538214E-2</v>
          </cell>
          <cell r="CT303">
            <v>-1.9912486756538214E-2</v>
          </cell>
          <cell r="CU303">
            <v>5.3044013648479396E-2</v>
          </cell>
          <cell r="CV303">
            <v>5.3044013648479396E-2</v>
          </cell>
          <cell r="CW303">
            <v>5.3044013648479396E-2</v>
          </cell>
          <cell r="CX303">
            <v>5.3044013648479396E-2</v>
          </cell>
          <cell r="CY303">
            <v>5.3044013648479396E-2</v>
          </cell>
          <cell r="CZ303">
            <v>5.3044013648479396E-2</v>
          </cell>
          <cell r="DA303">
            <v>5.3044013648479396E-2</v>
          </cell>
          <cell r="DB303">
            <v>5.3044013648479396E-2</v>
          </cell>
          <cell r="DC303">
            <v>5.3044013648479396E-2</v>
          </cell>
          <cell r="DD303">
            <v>5.3044013648479396E-2</v>
          </cell>
          <cell r="DE303">
            <v>5.3044013648479396E-2</v>
          </cell>
          <cell r="DF303">
            <v>5.3044013648479396E-2</v>
          </cell>
          <cell r="DG303">
            <v>4.7268037080851616E-2</v>
          </cell>
          <cell r="DH303">
            <v>4.7268037080851616E-2</v>
          </cell>
          <cell r="DI303">
            <v>4.7268037080851616E-2</v>
          </cell>
          <cell r="DJ303">
            <v>4.7268037080851616E-2</v>
          </cell>
          <cell r="DK303">
            <v>4.7268037080851616E-2</v>
          </cell>
          <cell r="DL303">
            <v>4.7268037080851616E-2</v>
          </cell>
          <cell r="DM303">
            <v>4.7268037080851616E-2</v>
          </cell>
          <cell r="DN303">
            <v>4.7268037080851616E-2</v>
          </cell>
          <cell r="DO303">
            <v>4.7268037080851616E-2</v>
          </cell>
          <cell r="DP303">
            <v>4.7268037080851616E-2</v>
          </cell>
          <cell r="DQ303">
            <v>4.7268037080851616E-2</v>
          </cell>
          <cell r="DR303">
            <v>4.7268037080851616E-2</v>
          </cell>
          <cell r="DS303">
            <v>8.6999019255762144E-2</v>
          </cell>
          <cell r="DT303">
            <v>8.6999019255762144E-2</v>
          </cell>
          <cell r="DU303">
            <v>8.6999019255762144E-2</v>
          </cell>
          <cell r="DV303">
            <v>8.6999019255762144E-2</v>
          </cell>
          <cell r="DW303">
            <v>8.6999019255762144E-2</v>
          </cell>
          <cell r="DX303">
            <v>8.6999019255762144E-2</v>
          </cell>
          <cell r="DY303">
            <v>8.6999019255762144E-2</v>
          </cell>
          <cell r="DZ303">
            <v>8.6999019255762144E-2</v>
          </cell>
          <cell r="EA303">
            <v>8.6999019255762144E-2</v>
          </cell>
          <cell r="EB303">
            <v>8.6999019255762144E-2</v>
          </cell>
          <cell r="EC303">
            <v>8.6999019255762144E-2</v>
          </cell>
          <cell r="ED303">
            <v>8.6999019255762144E-2</v>
          </cell>
          <cell r="EE303">
            <v>0.11231157874840449</v>
          </cell>
          <cell r="EF303">
            <v>0.11231157874840449</v>
          </cell>
          <cell r="EG303">
            <v>0.11231157874840449</v>
          </cell>
          <cell r="EH303">
            <v>0.11231157874840449</v>
          </cell>
          <cell r="EI303">
            <v>0.11231157874840449</v>
          </cell>
          <cell r="EJ303">
            <v>0.11231157874840449</v>
          </cell>
          <cell r="EK303">
            <v>0.11231157874840449</v>
          </cell>
          <cell r="EL303">
            <v>0.11231157874840449</v>
          </cell>
          <cell r="EM303">
            <v>0.11231157874840449</v>
          </cell>
          <cell r="EN303">
            <v>0.11231157874840449</v>
          </cell>
          <cell r="EO303">
            <v>0.11231157874840449</v>
          </cell>
          <cell r="EP303">
            <v>0.11231157874840449</v>
          </cell>
          <cell r="EQ303">
            <v>0.12001397707760153</v>
          </cell>
          <cell r="ER303">
            <v>0.12001397707760153</v>
          </cell>
          <cell r="ES303">
            <v>0.12001397707760153</v>
          </cell>
          <cell r="ET303">
            <v>0.12001397707760153</v>
          </cell>
          <cell r="EU303">
            <v>0.12001397707760153</v>
          </cell>
          <cell r="EV303">
            <v>0.12001397707760153</v>
          </cell>
          <cell r="EW303">
            <v>0.12001397707760153</v>
          </cell>
          <cell r="EX303">
            <v>0.12001397707760153</v>
          </cell>
          <cell r="EY303">
            <v>0.12001397707760153</v>
          </cell>
          <cell r="EZ303">
            <v>0.12001397707760153</v>
          </cell>
          <cell r="FA303">
            <v>0.12001397707760153</v>
          </cell>
          <cell r="FB303">
            <v>0.12001397707760153</v>
          </cell>
          <cell r="FC303">
            <v>0.12734799882956999</v>
          </cell>
          <cell r="FD303">
            <v>0.12734799882956999</v>
          </cell>
          <cell r="FE303">
            <v>0.12734799882956999</v>
          </cell>
          <cell r="FF303">
            <v>0.12734799882956999</v>
          </cell>
          <cell r="FG303">
            <v>0.12734799882956999</v>
          </cell>
          <cell r="FH303">
            <v>0.12734799882956999</v>
          </cell>
          <cell r="FI303">
            <v>0.12734799882956999</v>
          </cell>
          <cell r="FJ303">
            <v>0.12734799882956999</v>
          </cell>
          <cell r="FK303">
            <v>0.12734799882956999</v>
          </cell>
          <cell r="FL303">
            <v>0.12734799882956999</v>
          </cell>
          <cell r="FM303">
            <v>0.12734799882956999</v>
          </cell>
          <cell r="FN303">
            <v>0.12734799882956999</v>
          </cell>
          <cell r="FO303">
            <v>0.12536761000515176</v>
          </cell>
          <cell r="FP303">
            <v>0.12536761000515176</v>
          </cell>
          <cell r="FQ303">
            <v>0.12536761000515176</v>
          </cell>
          <cell r="FR303">
            <v>0.12536761000515176</v>
          </cell>
          <cell r="FS303">
            <v>0.12536761000515176</v>
          </cell>
          <cell r="FT303">
            <v>0.12536761000515176</v>
          </cell>
          <cell r="FU303">
            <v>0.12536761000515176</v>
          </cell>
          <cell r="FV303">
            <v>0.12536761000515176</v>
          </cell>
          <cell r="FW303">
            <v>0.12536761000515176</v>
          </cell>
        </row>
        <row r="304">
          <cell r="B304" t="str">
            <v>Co 125</v>
          </cell>
          <cell r="C304" t="str">
            <v>IL</v>
          </cell>
          <cell r="BH304">
            <v>-0.40115832543426044</v>
          </cell>
          <cell r="BI304">
            <v>-0.40115832543426044</v>
          </cell>
          <cell r="BJ304">
            <v>-0.40115832543426044</v>
          </cell>
          <cell r="BK304">
            <v>-0.19916958111728517</v>
          </cell>
          <cell r="BL304">
            <v>-0.19916958111728517</v>
          </cell>
          <cell r="BM304">
            <v>-0.19916958111728517</v>
          </cell>
          <cell r="BN304">
            <v>-0.19916958111728517</v>
          </cell>
          <cell r="BO304">
            <v>-0.19916958111728517</v>
          </cell>
          <cell r="BP304">
            <v>-0.19916958111728517</v>
          </cell>
          <cell r="BQ304">
            <v>-0.19916958111728517</v>
          </cell>
          <cell r="BR304">
            <v>-0.19916958111728517</v>
          </cell>
          <cell r="BS304">
            <v>-0.19916958111728517</v>
          </cell>
          <cell r="BT304">
            <v>-0.19916958111728517</v>
          </cell>
          <cell r="BU304">
            <v>-0.19916958111728517</v>
          </cell>
          <cell r="BV304">
            <v>-0.19916958111728517</v>
          </cell>
          <cell r="BW304">
            <v>-0.3139156783933319</v>
          </cell>
          <cell r="BX304">
            <v>-0.3139156783933319</v>
          </cell>
          <cell r="BY304">
            <v>-0.3139156783933319</v>
          </cell>
          <cell r="BZ304">
            <v>-0.3139156783933319</v>
          </cell>
          <cell r="CA304">
            <v>-0.3139156783933319</v>
          </cell>
          <cell r="CB304">
            <v>-0.3139156783933319</v>
          </cell>
          <cell r="CC304">
            <v>-0.3139156783933319</v>
          </cell>
          <cell r="CD304">
            <v>-0.3139156783933319</v>
          </cell>
          <cell r="CE304">
            <v>-0.3139156783933319</v>
          </cell>
          <cell r="CF304">
            <v>-0.3139156783933319</v>
          </cell>
          <cell r="CG304">
            <v>-0.3139156783933319</v>
          </cell>
          <cell r="CH304">
            <v>-0.3139156783933319</v>
          </cell>
          <cell r="CI304">
            <v>-0.21740253304434193</v>
          </cell>
          <cell r="CJ304">
            <v>-0.21740253304434193</v>
          </cell>
          <cell r="CK304">
            <v>-0.21740253304434193</v>
          </cell>
          <cell r="CL304">
            <v>-0.21740253304434193</v>
          </cell>
          <cell r="CM304">
            <v>-0.21740253304434193</v>
          </cell>
          <cell r="CN304">
            <v>-0.21740253304434193</v>
          </cell>
          <cell r="CO304">
            <v>-0.21740253304434193</v>
          </cell>
          <cell r="CP304">
            <v>-0.21740253304434193</v>
          </cell>
          <cell r="CQ304">
            <v>-0.21740253304434193</v>
          </cell>
          <cell r="CR304">
            <v>-0.21740253304434193</v>
          </cell>
          <cell r="CS304">
            <v>-0.21740253304434193</v>
          </cell>
          <cell r="CT304">
            <v>-0.21740253304434193</v>
          </cell>
          <cell r="CU304">
            <v>-2.4569159606873125E-2</v>
          </cell>
          <cell r="CV304">
            <v>-2.4569159606873125E-2</v>
          </cell>
          <cell r="CW304">
            <v>-2.4569159606873125E-2</v>
          </cell>
          <cell r="CX304">
            <v>-2.4569159606873125E-2</v>
          </cell>
          <cell r="CY304">
            <v>-2.4569159606873125E-2</v>
          </cell>
          <cell r="CZ304">
            <v>-2.4569159606873125E-2</v>
          </cell>
          <cell r="DA304">
            <v>-2.4569159606873125E-2</v>
          </cell>
          <cell r="DB304">
            <v>-2.4569159606873125E-2</v>
          </cell>
          <cell r="DC304">
            <v>-2.4569159606873125E-2</v>
          </cell>
          <cell r="DD304">
            <v>-2.4569159606873125E-2</v>
          </cell>
          <cell r="DE304">
            <v>-2.4569159606873125E-2</v>
          </cell>
          <cell r="DF304">
            <v>-2.4569159606873125E-2</v>
          </cell>
          <cell r="DG304">
            <v>-3.6557801419572919E-2</v>
          </cell>
          <cell r="DH304">
            <v>-3.6557801419572919E-2</v>
          </cell>
          <cell r="DI304">
            <v>-3.6557801419572919E-2</v>
          </cell>
          <cell r="DJ304">
            <v>-3.6557801419572919E-2</v>
          </cell>
          <cell r="DK304">
            <v>-3.6557801419572919E-2</v>
          </cell>
          <cell r="DL304">
            <v>-3.6557801419572919E-2</v>
          </cell>
          <cell r="DM304">
            <v>-3.6557801419572919E-2</v>
          </cell>
          <cell r="DN304">
            <v>-3.6557801419572919E-2</v>
          </cell>
          <cell r="DO304">
            <v>-3.6557801419572919E-2</v>
          </cell>
          <cell r="DP304">
            <v>-3.6557801419572919E-2</v>
          </cell>
          <cell r="DQ304">
            <v>-3.6557801419572919E-2</v>
          </cell>
          <cell r="DR304">
            <v>-3.6557801419572919E-2</v>
          </cell>
          <cell r="DS304">
            <v>4.7239548395621202E-2</v>
          </cell>
          <cell r="DT304">
            <v>4.7239548395621202E-2</v>
          </cell>
          <cell r="DU304">
            <v>4.7239548395621202E-2</v>
          </cell>
          <cell r="DV304">
            <v>4.7239548395621202E-2</v>
          </cell>
          <cell r="DW304">
            <v>4.7239548395621202E-2</v>
          </cell>
          <cell r="DX304">
            <v>4.7239548395621202E-2</v>
          </cell>
          <cell r="DY304">
            <v>4.7239548395621202E-2</v>
          </cell>
          <cell r="DZ304">
            <v>4.7239548395621202E-2</v>
          </cell>
          <cell r="EA304">
            <v>4.7239548395621202E-2</v>
          </cell>
          <cell r="EB304">
            <v>4.7239548395621202E-2</v>
          </cell>
          <cell r="EC304">
            <v>4.7239548395621202E-2</v>
          </cell>
          <cell r="ED304">
            <v>4.7239548395621202E-2</v>
          </cell>
          <cell r="EE304">
            <v>6.8308733544392847E-2</v>
          </cell>
          <cell r="EF304">
            <v>6.8308733544392847E-2</v>
          </cell>
          <cell r="EG304">
            <v>6.8308733544392847E-2</v>
          </cell>
          <cell r="EH304">
            <v>6.8308733544392847E-2</v>
          </cell>
          <cell r="EI304">
            <v>6.8308733544392847E-2</v>
          </cell>
          <cell r="EJ304">
            <v>6.8308733544392847E-2</v>
          </cell>
          <cell r="EK304">
            <v>6.8308733544392847E-2</v>
          </cell>
          <cell r="EL304">
            <v>6.8308733544392847E-2</v>
          </cell>
          <cell r="EM304">
            <v>6.8308733544392847E-2</v>
          </cell>
          <cell r="EN304">
            <v>6.8308733544392847E-2</v>
          </cell>
          <cell r="EO304">
            <v>6.8308733544392847E-2</v>
          </cell>
          <cell r="EP304">
            <v>6.8308733544392847E-2</v>
          </cell>
          <cell r="EQ304">
            <v>8.8080084638609724E-2</v>
          </cell>
          <cell r="ER304">
            <v>8.8080084638609724E-2</v>
          </cell>
          <cell r="ES304">
            <v>8.8080084638609724E-2</v>
          </cell>
          <cell r="ET304">
            <v>8.8080084638609724E-2</v>
          </cell>
          <cell r="EU304">
            <v>8.8080084638609724E-2</v>
          </cell>
          <cell r="EV304">
            <v>8.8080084638609724E-2</v>
          </cell>
          <cell r="EW304">
            <v>8.8080084638609724E-2</v>
          </cell>
          <cell r="EX304">
            <v>8.8080084638609724E-2</v>
          </cell>
          <cell r="EY304">
            <v>8.8080084638609724E-2</v>
          </cell>
          <cell r="EZ304">
            <v>8.8080084638609724E-2</v>
          </cell>
          <cell r="FA304">
            <v>8.8080084638609724E-2</v>
          </cell>
          <cell r="FB304">
            <v>8.8080084638609724E-2</v>
          </cell>
          <cell r="FC304">
            <v>0.10828439829782094</v>
          </cell>
          <cell r="FD304">
            <v>0.10828439829782094</v>
          </cell>
          <cell r="FE304">
            <v>0.10828439829782094</v>
          </cell>
          <cell r="FF304">
            <v>0.10828439829782094</v>
          </cell>
          <cell r="FG304">
            <v>0.10828439829782094</v>
          </cell>
          <cell r="FH304">
            <v>0.10828439829782094</v>
          </cell>
          <cell r="FI304">
            <v>0.10828439829782094</v>
          </cell>
          <cell r="FJ304">
            <v>0.10828439829782094</v>
          </cell>
          <cell r="FK304">
            <v>0.10828439829782094</v>
          </cell>
          <cell r="FL304">
            <v>0.10828439829782094</v>
          </cell>
          <cell r="FM304">
            <v>0.10828439829782094</v>
          </cell>
          <cell r="FN304">
            <v>0.10828439829782094</v>
          </cell>
          <cell r="FO304">
            <v>0.11147813956603066</v>
          </cell>
          <cell r="FP304">
            <v>0.11147813956603066</v>
          </cell>
          <cell r="FQ304">
            <v>0.11147813956603066</v>
          </cell>
          <cell r="FR304">
            <v>0.11147813956603066</v>
          </cell>
          <cell r="FS304">
            <v>0.11147813956603066</v>
          </cell>
          <cell r="FT304">
            <v>0.11147813956603066</v>
          </cell>
          <cell r="FU304">
            <v>0.11147813956603066</v>
          </cell>
          <cell r="FV304">
            <v>0.11147813956603066</v>
          </cell>
          <cell r="FW304">
            <v>0.11147813956603066</v>
          </cell>
        </row>
        <row r="305">
          <cell r="B305" t="str">
            <v>Co 126</v>
          </cell>
          <cell r="C305" t="str">
            <v>IL</v>
          </cell>
          <cell r="BH305">
            <v>-2.9265422985600569E-2</v>
          </cell>
          <cell r="BI305">
            <v>-2.9265422985600569E-2</v>
          </cell>
          <cell r="BJ305">
            <v>-2.9265422985600569E-2</v>
          </cell>
          <cell r="BK305">
            <v>-4.4208828668047546E-2</v>
          </cell>
          <cell r="BL305">
            <v>-4.4208828668047546E-2</v>
          </cell>
          <cell r="BM305">
            <v>-4.4208828668047546E-2</v>
          </cell>
          <cell r="BN305">
            <v>-4.4208828668047546E-2</v>
          </cell>
          <cell r="BO305">
            <v>-4.4208828668047546E-2</v>
          </cell>
          <cell r="BP305">
            <v>-4.4208828668047546E-2</v>
          </cell>
          <cell r="BQ305">
            <v>-4.4208828668047546E-2</v>
          </cell>
          <cell r="BR305">
            <v>-4.4208828668047546E-2</v>
          </cell>
          <cell r="BS305">
            <v>-4.4208828668047546E-2</v>
          </cell>
          <cell r="BT305">
            <v>-4.4208828668047546E-2</v>
          </cell>
          <cell r="BU305">
            <v>-4.4208828668047546E-2</v>
          </cell>
          <cell r="BV305">
            <v>-4.4208828668047546E-2</v>
          </cell>
          <cell r="BW305">
            <v>-4.5438977924713811E-2</v>
          </cell>
          <cell r="BX305">
            <v>-4.5438977924713811E-2</v>
          </cell>
          <cell r="BY305">
            <v>-4.5438977924713811E-2</v>
          </cell>
          <cell r="BZ305">
            <v>-4.5438977924713811E-2</v>
          </cell>
          <cell r="CA305">
            <v>-4.5438977924713811E-2</v>
          </cell>
          <cell r="CB305">
            <v>-4.5438977924713811E-2</v>
          </cell>
          <cell r="CC305">
            <v>-4.5438977924713811E-2</v>
          </cell>
          <cell r="CD305">
            <v>-4.5438977924713811E-2</v>
          </cell>
          <cell r="CE305">
            <v>-4.5438977924713811E-2</v>
          </cell>
          <cell r="CF305">
            <v>-4.5438977924713811E-2</v>
          </cell>
          <cell r="CG305">
            <v>-4.5438977924713811E-2</v>
          </cell>
          <cell r="CH305">
            <v>-4.5438977924713811E-2</v>
          </cell>
          <cell r="CI305">
            <v>-2.3801584570452467E-2</v>
          </cell>
          <cell r="CJ305">
            <v>-2.3801584570452467E-2</v>
          </cell>
          <cell r="CK305">
            <v>-2.3801584570452467E-2</v>
          </cell>
          <cell r="CL305">
            <v>-2.3801584570452467E-2</v>
          </cell>
          <cell r="CM305">
            <v>-2.3801584570452467E-2</v>
          </cell>
          <cell r="CN305">
            <v>-2.3801584570452467E-2</v>
          </cell>
          <cell r="CO305">
            <v>-2.3801584570452467E-2</v>
          </cell>
          <cell r="CP305">
            <v>-2.3801584570452467E-2</v>
          </cell>
          <cell r="CQ305">
            <v>-2.3801584570452467E-2</v>
          </cell>
          <cell r="CR305">
            <v>-2.3801584570452467E-2</v>
          </cell>
          <cell r="CS305">
            <v>-2.3801584570452467E-2</v>
          </cell>
          <cell r="CT305">
            <v>-2.3801584570452467E-2</v>
          </cell>
          <cell r="CU305">
            <v>-2.8117100881730275E-2</v>
          </cell>
          <cell r="CV305">
            <v>-2.8117100881730275E-2</v>
          </cell>
          <cell r="CW305">
            <v>-2.8117100881730275E-2</v>
          </cell>
          <cell r="CX305">
            <v>-2.8117100881730275E-2</v>
          </cell>
          <cell r="CY305">
            <v>-2.8117100881730275E-2</v>
          </cell>
          <cell r="CZ305">
            <v>-2.8117100881730275E-2</v>
          </cell>
          <cell r="DA305">
            <v>-2.8117100881730275E-2</v>
          </cell>
          <cell r="DB305">
            <v>-2.8117100881730275E-2</v>
          </cell>
          <cell r="DC305">
            <v>-2.8117100881730275E-2</v>
          </cell>
          <cell r="DD305">
            <v>-2.8117100881730275E-2</v>
          </cell>
          <cell r="DE305">
            <v>-2.8117100881730275E-2</v>
          </cell>
          <cell r="DF305">
            <v>-2.8117100881730275E-2</v>
          </cell>
          <cell r="DG305">
            <v>0.11585253750103001</v>
          </cell>
          <cell r="DH305">
            <v>0.11585253750103001</v>
          </cell>
          <cell r="DI305">
            <v>0.11585253750103001</v>
          </cell>
          <cell r="DJ305">
            <v>0.11585253750103001</v>
          </cell>
          <cell r="DK305">
            <v>0.11585253750103001</v>
          </cell>
          <cell r="DL305">
            <v>0.11585253750103001</v>
          </cell>
          <cell r="DM305">
            <v>0.11585253750103001</v>
          </cell>
          <cell r="DN305">
            <v>0.11585253750103001</v>
          </cell>
          <cell r="DO305">
            <v>0.11585253750103001</v>
          </cell>
          <cell r="DP305">
            <v>0.11585253750103001</v>
          </cell>
          <cell r="DQ305">
            <v>0.11585253750103001</v>
          </cell>
          <cell r="DR305">
            <v>0.11585253750103001</v>
          </cell>
          <cell r="DS305">
            <v>5.9454876341439908E-2</v>
          </cell>
          <cell r="DT305">
            <v>5.9454876341439908E-2</v>
          </cell>
          <cell r="DU305">
            <v>5.9454876341439908E-2</v>
          </cell>
          <cell r="DV305">
            <v>5.9454876341439908E-2</v>
          </cell>
          <cell r="DW305">
            <v>5.9454876341439908E-2</v>
          </cell>
          <cell r="DX305">
            <v>5.9454876341439908E-2</v>
          </cell>
          <cell r="DY305">
            <v>5.9454876341439908E-2</v>
          </cell>
          <cell r="DZ305">
            <v>5.9454876341439908E-2</v>
          </cell>
          <cell r="EA305">
            <v>5.9454876341439908E-2</v>
          </cell>
          <cell r="EB305">
            <v>5.9454876341439908E-2</v>
          </cell>
          <cell r="EC305">
            <v>5.9454876341439908E-2</v>
          </cell>
          <cell r="ED305">
            <v>5.9454876341439908E-2</v>
          </cell>
          <cell r="EE305">
            <v>0.12532361135103626</v>
          </cell>
          <cell r="EF305">
            <v>0.12532361135103626</v>
          </cell>
          <cell r="EG305">
            <v>0.12532361135103626</v>
          </cell>
          <cell r="EH305">
            <v>0.12532361135103626</v>
          </cell>
          <cell r="EI305">
            <v>0.12532361135103626</v>
          </cell>
          <cell r="EJ305">
            <v>0.12532361135103626</v>
          </cell>
          <cell r="EK305">
            <v>0.12532361135103626</v>
          </cell>
          <cell r="EL305">
            <v>0.12532361135103626</v>
          </cell>
          <cell r="EM305">
            <v>0.12532361135103626</v>
          </cell>
          <cell r="EN305">
            <v>0.12532361135103626</v>
          </cell>
          <cell r="EO305">
            <v>0.12532361135103626</v>
          </cell>
          <cell r="EP305">
            <v>0.12532361135103626</v>
          </cell>
          <cell r="EQ305">
            <v>0.12202427525896903</v>
          </cell>
          <cell r="ER305">
            <v>0.12202427525896903</v>
          </cell>
          <cell r="ES305">
            <v>0.12202427525896903</v>
          </cell>
          <cell r="ET305">
            <v>0.12202427525896903</v>
          </cell>
          <cell r="EU305">
            <v>0.12202427525896903</v>
          </cell>
          <cell r="EV305">
            <v>0.12202427525896903</v>
          </cell>
          <cell r="EW305">
            <v>0.12202427525896903</v>
          </cell>
          <cell r="EX305">
            <v>0.12202427525896903</v>
          </cell>
          <cell r="EY305">
            <v>0.12202427525896903</v>
          </cell>
          <cell r="EZ305">
            <v>0.12202427525896903</v>
          </cell>
          <cell r="FA305">
            <v>0.12202427525896903</v>
          </cell>
          <cell r="FB305">
            <v>0.12202427525896903</v>
          </cell>
          <cell r="FC305">
            <v>0.12438031168739458</v>
          </cell>
          <cell r="FD305">
            <v>0.12438031168739458</v>
          </cell>
          <cell r="FE305">
            <v>0.12438031168739458</v>
          </cell>
          <cell r="FF305">
            <v>0.12438031168739458</v>
          </cell>
          <cell r="FG305">
            <v>0.12438031168739458</v>
          </cell>
          <cell r="FH305">
            <v>0.12438031168739458</v>
          </cell>
          <cell r="FI305">
            <v>0.12438031168739458</v>
          </cell>
          <cell r="FJ305">
            <v>0.12438031168739458</v>
          </cell>
          <cell r="FK305">
            <v>0.12438031168739458</v>
          </cell>
          <cell r="FL305">
            <v>0.12438031168739458</v>
          </cell>
          <cell r="FM305">
            <v>0.12438031168739458</v>
          </cell>
          <cell r="FN305">
            <v>0.12438031168739458</v>
          </cell>
          <cell r="FO305">
            <v>0.12888142713454598</v>
          </cell>
          <cell r="FP305">
            <v>0.12888142713454598</v>
          </cell>
          <cell r="FQ305">
            <v>0.12888142713454598</v>
          </cell>
          <cell r="FR305">
            <v>0.12888142713454598</v>
          </cell>
          <cell r="FS305">
            <v>0.12888142713454598</v>
          </cell>
          <cell r="FT305">
            <v>0.12888142713454598</v>
          </cell>
          <cell r="FU305">
            <v>0.12888142713454598</v>
          </cell>
          <cell r="FV305">
            <v>0.12888142713454598</v>
          </cell>
          <cell r="FW305">
            <v>0.12888142713454598</v>
          </cell>
        </row>
        <row r="306">
          <cell r="B306" t="str">
            <v>Co 127</v>
          </cell>
          <cell r="C306" t="str">
            <v>IL</v>
          </cell>
          <cell r="BH306">
            <v>-8.0948630247013723E-2</v>
          </cell>
          <cell r="BI306">
            <v>-8.0948630247013723E-2</v>
          </cell>
          <cell r="BJ306">
            <v>-8.0948630247013723E-2</v>
          </cell>
          <cell r="BK306">
            <v>-7.7922088319625937E-2</v>
          </cell>
          <cell r="BL306">
            <v>-7.7922088319625937E-2</v>
          </cell>
          <cell r="BM306">
            <v>-7.7922088319625937E-2</v>
          </cell>
          <cell r="BN306">
            <v>-7.7922088319625937E-2</v>
          </cell>
          <cell r="BO306">
            <v>-7.7922088319625937E-2</v>
          </cell>
          <cell r="BP306">
            <v>-7.7922088319625937E-2</v>
          </cell>
          <cell r="BQ306">
            <v>-7.7922088319625937E-2</v>
          </cell>
          <cell r="BR306">
            <v>-7.7922088319625937E-2</v>
          </cell>
          <cell r="BS306">
            <v>-7.7922088319625937E-2</v>
          </cell>
          <cell r="BT306">
            <v>-7.7922088319625937E-2</v>
          </cell>
          <cell r="BU306">
            <v>-7.7922088319625937E-2</v>
          </cell>
          <cell r="BV306">
            <v>-7.7922088319625937E-2</v>
          </cell>
          <cell r="BW306">
            <v>-9.4951889158511979E-2</v>
          </cell>
          <cell r="BX306">
            <v>-9.4951889158511979E-2</v>
          </cell>
          <cell r="BY306">
            <v>-9.4951889158511979E-2</v>
          </cell>
          <cell r="BZ306">
            <v>-9.4951889158511979E-2</v>
          </cell>
          <cell r="CA306">
            <v>-9.4951889158511979E-2</v>
          </cell>
          <cell r="CB306">
            <v>-9.4951889158511979E-2</v>
          </cell>
          <cell r="CC306">
            <v>-9.4951889158511979E-2</v>
          </cell>
          <cell r="CD306">
            <v>-9.4951889158511979E-2</v>
          </cell>
          <cell r="CE306">
            <v>-9.4951889158511979E-2</v>
          </cell>
          <cell r="CF306">
            <v>-9.4951889158511979E-2</v>
          </cell>
          <cell r="CG306">
            <v>-9.4951889158511979E-2</v>
          </cell>
          <cell r="CH306">
            <v>-9.4951889158511979E-2</v>
          </cell>
          <cell r="CI306">
            <v>-6.3518668345017737E-2</v>
          </cell>
          <cell r="CJ306">
            <v>-6.3518668345017737E-2</v>
          </cell>
          <cell r="CK306">
            <v>-6.3518668345017737E-2</v>
          </cell>
          <cell r="CL306">
            <v>-6.3518668345017737E-2</v>
          </cell>
          <cell r="CM306">
            <v>-6.3518668345017737E-2</v>
          </cell>
          <cell r="CN306">
            <v>-6.3518668345017737E-2</v>
          </cell>
          <cell r="CO306">
            <v>-6.3518668345017737E-2</v>
          </cell>
          <cell r="CP306">
            <v>-6.3518668345017737E-2</v>
          </cell>
          <cell r="CQ306">
            <v>-6.3518668345017737E-2</v>
          </cell>
          <cell r="CR306">
            <v>-6.3518668345017737E-2</v>
          </cell>
          <cell r="CS306">
            <v>-6.3518668345017737E-2</v>
          </cell>
          <cell r="CT306">
            <v>-6.3518668345017737E-2</v>
          </cell>
          <cell r="CU306">
            <v>-6.6799233598582239E-2</v>
          </cell>
          <cell r="CV306">
            <v>-6.6799233598582239E-2</v>
          </cell>
          <cell r="CW306">
            <v>-6.6799233598582239E-2</v>
          </cell>
          <cell r="CX306">
            <v>-6.6799233598582239E-2</v>
          </cell>
          <cell r="CY306">
            <v>-6.6799233598582239E-2</v>
          </cell>
          <cell r="CZ306">
            <v>-6.6799233598582239E-2</v>
          </cell>
          <cell r="DA306">
            <v>-6.6799233598582239E-2</v>
          </cell>
          <cell r="DB306">
            <v>-6.6799233598582239E-2</v>
          </cell>
          <cell r="DC306">
            <v>-6.6799233598582239E-2</v>
          </cell>
          <cell r="DD306">
            <v>-6.6799233598582239E-2</v>
          </cell>
          <cell r="DE306">
            <v>-6.6799233598582239E-2</v>
          </cell>
          <cell r="DF306">
            <v>-6.6799233598582239E-2</v>
          </cell>
          <cell r="DG306">
            <v>7.6505549322922542E-2</v>
          </cell>
          <cell r="DH306">
            <v>7.6505549322922542E-2</v>
          </cell>
          <cell r="DI306">
            <v>7.6505549322922542E-2</v>
          </cell>
          <cell r="DJ306">
            <v>7.6505549322922542E-2</v>
          </cell>
          <cell r="DK306">
            <v>7.6505549322922542E-2</v>
          </cell>
          <cell r="DL306">
            <v>7.6505549322922542E-2</v>
          </cell>
          <cell r="DM306">
            <v>7.6505549322922542E-2</v>
          </cell>
          <cell r="DN306">
            <v>7.6505549322922542E-2</v>
          </cell>
          <cell r="DO306">
            <v>7.6505549322922542E-2</v>
          </cell>
          <cell r="DP306">
            <v>7.6505549322922542E-2</v>
          </cell>
          <cell r="DQ306">
            <v>7.6505549322922542E-2</v>
          </cell>
          <cell r="DR306">
            <v>7.6505549322922542E-2</v>
          </cell>
          <cell r="DS306">
            <v>7.3295204099777717E-2</v>
          </cell>
          <cell r="DT306">
            <v>7.3295204099777717E-2</v>
          </cell>
          <cell r="DU306">
            <v>7.3295204099777717E-2</v>
          </cell>
          <cell r="DV306">
            <v>7.3295204099777717E-2</v>
          </cell>
          <cell r="DW306">
            <v>7.3295204099777717E-2</v>
          </cell>
          <cell r="DX306">
            <v>7.3295204099777717E-2</v>
          </cell>
          <cell r="DY306">
            <v>7.3295204099777717E-2</v>
          </cell>
          <cell r="DZ306">
            <v>7.3295204099777717E-2</v>
          </cell>
          <cell r="EA306">
            <v>7.3295204099777717E-2</v>
          </cell>
          <cell r="EB306">
            <v>7.3295204099777717E-2</v>
          </cell>
          <cell r="EC306">
            <v>7.3295204099777717E-2</v>
          </cell>
          <cell r="ED306">
            <v>7.3295204099777717E-2</v>
          </cell>
          <cell r="EE306">
            <v>0.18722215391636021</v>
          </cell>
          <cell r="EF306">
            <v>0.18722215391636021</v>
          </cell>
          <cell r="EG306">
            <v>0.18722215391636021</v>
          </cell>
          <cell r="EH306">
            <v>0.18722215391636021</v>
          </cell>
          <cell r="EI306">
            <v>0.18722215391636021</v>
          </cell>
          <cell r="EJ306">
            <v>0.18722215391636021</v>
          </cell>
          <cell r="EK306">
            <v>0.18722215391636021</v>
          </cell>
          <cell r="EL306">
            <v>0.18722215391636021</v>
          </cell>
          <cell r="EM306">
            <v>0.18722215391636021</v>
          </cell>
          <cell r="EN306">
            <v>0.18722215391636021</v>
          </cell>
          <cell r="EO306">
            <v>0.18722215391636021</v>
          </cell>
          <cell r="EP306">
            <v>0.18722215391636021</v>
          </cell>
          <cell r="EQ306">
            <v>0.17897942898625982</v>
          </cell>
          <cell r="ER306">
            <v>0.17897942898625982</v>
          </cell>
          <cell r="ES306">
            <v>0.17897942898625982</v>
          </cell>
          <cell r="ET306">
            <v>0.17897942898625982</v>
          </cell>
          <cell r="EU306">
            <v>0.17897942898625982</v>
          </cell>
          <cell r="EV306">
            <v>0.17897942898625982</v>
          </cell>
          <cell r="EW306">
            <v>0.17897942898625982</v>
          </cell>
          <cell r="EX306">
            <v>0.17897942898625982</v>
          </cell>
          <cell r="EY306">
            <v>0.17897942898625982</v>
          </cell>
          <cell r="EZ306">
            <v>0.17897942898625982</v>
          </cell>
          <cell r="FA306">
            <v>0.17897942898625982</v>
          </cell>
          <cell r="FB306">
            <v>0.17897942898625982</v>
          </cell>
          <cell r="FC306">
            <v>0.22826674550699796</v>
          </cell>
          <cell r="FD306">
            <v>0.22826674550699796</v>
          </cell>
          <cell r="FE306">
            <v>0.22826674550699796</v>
          </cell>
          <cell r="FF306">
            <v>0.22826674550699796</v>
          </cell>
          <cell r="FG306">
            <v>0.22826674550699796</v>
          </cell>
          <cell r="FH306">
            <v>0.22826674550699796</v>
          </cell>
          <cell r="FI306">
            <v>0.22826674550699796</v>
          </cell>
          <cell r="FJ306">
            <v>0.22826674550699796</v>
          </cell>
          <cell r="FK306">
            <v>0.22826674550699796</v>
          </cell>
          <cell r="FL306">
            <v>0.22826674550699796</v>
          </cell>
          <cell r="FM306">
            <v>0.22826674550699796</v>
          </cell>
          <cell r="FN306">
            <v>0.22826674550699796</v>
          </cell>
          <cell r="FO306">
            <v>0.23222927947775979</v>
          </cell>
          <cell r="FP306">
            <v>0.23222927947775979</v>
          </cell>
          <cell r="FQ306">
            <v>0.23222927947775979</v>
          </cell>
          <cell r="FR306">
            <v>0.23222927947775979</v>
          </cell>
          <cell r="FS306">
            <v>0.23222927947775979</v>
          </cell>
          <cell r="FT306">
            <v>0.23222927947775979</v>
          </cell>
          <cell r="FU306">
            <v>0.23222927947775979</v>
          </cell>
          <cell r="FV306">
            <v>0.23222927947775979</v>
          </cell>
          <cell r="FW306">
            <v>0.23222927947775979</v>
          </cell>
        </row>
        <row r="307">
          <cell r="B307" t="str">
            <v>Co 128</v>
          </cell>
          <cell r="C307" t="str">
            <v>IL</v>
          </cell>
          <cell r="BH307">
            <v>-9.8594544364303347E-3</v>
          </cell>
          <cell r="BI307">
            <v>-9.8594544364303347E-3</v>
          </cell>
          <cell r="BJ307">
            <v>-9.8594544364303347E-3</v>
          </cell>
          <cell r="BK307">
            <v>-1.9428235883062198E-2</v>
          </cell>
          <cell r="BL307">
            <v>-1.9428235883062198E-2</v>
          </cell>
          <cell r="BM307">
            <v>-1.9428235883062198E-2</v>
          </cell>
          <cell r="BN307">
            <v>-1.9428235883062198E-2</v>
          </cell>
          <cell r="BO307">
            <v>-1.9428235883062198E-2</v>
          </cell>
          <cell r="BP307">
            <v>-1.9428235883062198E-2</v>
          </cell>
          <cell r="BQ307">
            <v>-1.9428235883062198E-2</v>
          </cell>
          <cell r="BR307">
            <v>-1.9428235883062198E-2</v>
          </cell>
          <cell r="BS307">
            <v>-1.9428235883062198E-2</v>
          </cell>
          <cell r="BT307">
            <v>-1.9428235883062198E-2</v>
          </cell>
          <cell r="BU307">
            <v>-1.9428235883062198E-2</v>
          </cell>
          <cell r="BV307">
            <v>-1.9428235883062198E-2</v>
          </cell>
          <cell r="BW307">
            <v>0.13497602605046893</v>
          </cell>
          <cell r="BX307">
            <v>0.13497602605046893</v>
          </cell>
          <cell r="BY307">
            <v>0.13497602605046893</v>
          </cell>
          <cell r="BZ307">
            <v>0.13497602605046893</v>
          </cell>
          <cell r="CA307">
            <v>0.13497602605046893</v>
          </cell>
          <cell r="CB307">
            <v>0.13497602605046893</v>
          </cell>
          <cell r="CC307">
            <v>0.13497602605046893</v>
          </cell>
          <cell r="CD307">
            <v>0.13497602605046893</v>
          </cell>
          <cell r="CE307">
            <v>0.13497602605046893</v>
          </cell>
          <cell r="CF307">
            <v>0.13497602605046893</v>
          </cell>
          <cell r="CG307">
            <v>0.13497602605046893</v>
          </cell>
          <cell r="CH307">
            <v>0.13497602605046893</v>
          </cell>
          <cell r="CI307">
            <v>8.7251115892535244E-2</v>
          </cell>
          <cell r="CJ307">
            <v>8.7251115892535244E-2</v>
          </cell>
          <cell r="CK307">
            <v>8.7251115892535244E-2</v>
          </cell>
          <cell r="CL307">
            <v>8.7251115892535244E-2</v>
          </cell>
          <cell r="CM307">
            <v>8.7251115892535244E-2</v>
          </cell>
          <cell r="CN307">
            <v>8.7251115892535244E-2</v>
          </cell>
          <cell r="CO307">
            <v>8.7251115892535244E-2</v>
          </cell>
          <cell r="CP307">
            <v>8.7251115892535244E-2</v>
          </cell>
          <cell r="CQ307">
            <v>8.7251115892535244E-2</v>
          </cell>
          <cell r="CR307">
            <v>8.7251115892535244E-2</v>
          </cell>
          <cell r="CS307">
            <v>8.7251115892535244E-2</v>
          </cell>
          <cell r="CT307">
            <v>8.7251115892535244E-2</v>
          </cell>
          <cell r="CU307">
            <v>7.2905994316764935E-2</v>
          </cell>
          <cell r="CV307">
            <v>7.2905994316764935E-2</v>
          </cell>
          <cell r="CW307">
            <v>7.2905994316764935E-2</v>
          </cell>
          <cell r="CX307">
            <v>7.2905994316764935E-2</v>
          </cell>
          <cell r="CY307">
            <v>7.2905994316764935E-2</v>
          </cell>
          <cell r="CZ307">
            <v>7.2905994316764935E-2</v>
          </cell>
          <cell r="DA307">
            <v>7.2905994316764935E-2</v>
          </cell>
          <cell r="DB307">
            <v>7.2905994316764935E-2</v>
          </cell>
          <cell r="DC307">
            <v>7.2905994316764935E-2</v>
          </cell>
          <cell r="DD307">
            <v>7.2905994316764935E-2</v>
          </cell>
          <cell r="DE307">
            <v>7.2905994316764935E-2</v>
          </cell>
          <cell r="DF307">
            <v>7.2905994316764935E-2</v>
          </cell>
          <cell r="DG307">
            <v>8.8704146384281313E-2</v>
          </cell>
          <cell r="DH307">
            <v>8.8704146384281313E-2</v>
          </cell>
          <cell r="DI307">
            <v>8.8704146384281313E-2</v>
          </cell>
          <cell r="DJ307">
            <v>8.8704146384281313E-2</v>
          </cell>
          <cell r="DK307">
            <v>8.8704146384281313E-2</v>
          </cell>
          <cell r="DL307">
            <v>8.8704146384281313E-2</v>
          </cell>
          <cell r="DM307">
            <v>8.8704146384281313E-2</v>
          </cell>
          <cell r="DN307">
            <v>8.8704146384281313E-2</v>
          </cell>
          <cell r="DO307">
            <v>8.8704146384281313E-2</v>
          </cell>
          <cell r="DP307">
            <v>8.8704146384281313E-2</v>
          </cell>
          <cell r="DQ307">
            <v>8.8704146384281313E-2</v>
          </cell>
          <cell r="DR307">
            <v>8.8704146384281313E-2</v>
          </cell>
          <cell r="DS307">
            <v>8.6099979014385819E-2</v>
          </cell>
          <cell r="DT307">
            <v>8.6099979014385819E-2</v>
          </cell>
          <cell r="DU307">
            <v>8.6099979014385819E-2</v>
          </cell>
          <cell r="DV307">
            <v>8.6099979014385819E-2</v>
          </cell>
          <cell r="DW307">
            <v>8.6099979014385819E-2</v>
          </cell>
          <cell r="DX307">
            <v>8.6099979014385819E-2</v>
          </cell>
          <cell r="DY307">
            <v>8.6099979014385819E-2</v>
          </cell>
          <cell r="DZ307">
            <v>8.6099979014385819E-2</v>
          </cell>
          <cell r="EA307">
            <v>8.6099979014385819E-2</v>
          </cell>
          <cell r="EB307">
            <v>8.6099979014385819E-2</v>
          </cell>
          <cell r="EC307">
            <v>8.6099979014385819E-2</v>
          </cell>
          <cell r="ED307">
            <v>8.6099979014385819E-2</v>
          </cell>
          <cell r="EE307">
            <v>0.11231807790669815</v>
          </cell>
          <cell r="EF307">
            <v>0.11231807790669815</v>
          </cell>
          <cell r="EG307">
            <v>0.11231807790669815</v>
          </cell>
          <cell r="EH307">
            <v>0.11231807790669815</v>
          </cell>
          <cell r="EI307">
            <v>0.11231807790669815</v>
          </cell>
          <cell r="EJ307">
            <v>0.11231807790669815</v>
          </cell>
          <cell r="EK307">
            <v>0.11231807790669815</v>
          </cell>
          <cell r="EL307">
            <v>0.11231807790669815</v>
          </cell>
          <cell r="EM307">
            <v>0.11231807790669815</v>
          </cell>
          <cell r="EN307">
            <v>0.11231807790669815</v>
          </cell>
          <cell r="EO307">
            <v>0.11231807790669815</v>
          </cell>
          <cell r="EP307">
            <v>0.11231807790669815</v>
          </cell>
          <cell r="EQ307">
            <v>0.10545814257823781</v>
          </cell>
          <cell r="ER307">
            <v>0.10545814257823781</v>
          </cell>
          <cell r="ES307">
            <v>0.10545814257823781</v>
          </cell>
          <cell r="ET307">
            <v>0.10545814257823781</v>
          </cell>
          <cell r="EU307">
            <v>0.10545814257823781</v>
          </cell>
          <cell r="EV307">
            <v>0.10545814257823781</v>
          </cell>
          <cell r="EW307">
            <v>0.10545814257823781</v>
          </cell>
          <cell r="EX307">
            <v>0.10545814257823781</v>
          </cell>
          <cell r="EY307">
            <v>0.10545814257823781</v>
          </cell>
          <cell r="EZ307">
            <v>0.10545814257823781</v>
          </cell>
          <cell r="FA307">
            <v>0.10545814257823781</v>
          </cell>
          <cell r="FB307">
            <v>0.10545814257823781</v>
          </cell>
          <cell r="FC307">
            <v>0.12424621753558016</v>
          </cell>
          <cell r="FD307">
            <v>0.12424621753558016</v>
          </cell>
          <cell r="FE307">
            <v>0.12424621753558016</v>
          </cell>
          <cell r="FF307">
            <v>0.12424621753558016</v>
          </cell>
          <cell r="FG307">
            <v>0.12424621753558016</v>
          </cell>
          <cell r="FH307">
            <v>0.12424621753558016</v>
          </cell>
          <cell r="FI307">
            <v>0.12424621753558016</v>
          </cell>
          <cell r="FJ307">
            <v>0.12424621753558016</v>
          </cell>
          <cell r="FK307">
            <v>0.12424621753558016</v>
          </cell>
          <cell r="FL307">
            <v>0.12424621753558016</v>
          </cell>
          <cell r="FM307">
            <v>0.12424621753558016</v>
          </cell>
          <cell r="FN307">
            <v>0.12424621753558016</v>
          </cell>
          <cell r="FO307">
            <v>0.12464709060539801</v>
          </cell>
          <cell r="FP307">
            <v>0.12464709060539801</v>
          </cell>
          <cell r="FQ307">
            <v>0.12464709060539801</v>
          </cell>
          <cell r="FR307">
            <v>0.12464709060539801</v>
          </cell>
          <cell r="FS307">
            <v>0.12464709060539801</v>
          </cell>
          <cell r="FT307">
            <v>0.12464709060539801</v>
          </cell>
          <cell r="FU307">
            <v>0.12464709060539801</v>
          </cell>
          <cell r="FV307">
            <v>0.12464709060539801</v>
          </cell>
          <cell r="FW307">
            <v>0.12464709060539801</v>
          </cell>
        </row>
        <row r="308">
          <cell r="B308" t="str">
            <v>Co 129</v>
          </cell>
          <cell r="C308" t="str">
            <v>IL</v>
          </cell>
          <cell r="BH308">
            <v>-0.10886124490212162</v>
          </cell>
          <cell r="BI308">
            <v>-0.10886124490212162</v>
          </cell>
          <cell r="BJ308">
            <v>-0.10886124490212162</v>
          </cell>
          <cell r="BK308">
            <v>-9.5097791822389199E-2</v>
          </cell>
          <cell r="BL308">
            <v>-9.5097791822389199E-2</v>
          </cell>
          <cell r="BM308">
            <v>-9.5097791822389199E-2</v>
          </cell>
          <cell r="BN308">
            <v>-9.5097791822389199E-2</v>
          </cell>
          <cell r="BO308">
            <v>-9.5097791822389199E-2</v>
          </cell>
          <cell r="BP308">
            <v>-9.5097791822389199E-2</v>
          </cell>
          <cell r="BQ308">
            <v>-9.5097791822389199E-2</v>
          </cell>
          <cell r="BR308">
            <v>-9.5097791822389199E-2</v>
          </cell>
          <cell r="BS308">
            <v>-9.5097791822389199E-2</v>
          </cell>
          <cell r="BT308">
            <v>-9.5097791822389199E-2</v>
          </cell>
          <cell r="BU308">
            <v>-9.5097791822389199E-2</v>
          </cell>
          <cell r="BV308">
            <v>-9.5097791822389199E-2</v>
          </cell>
          <cell r="BW308">
            <v>-0.10211615123045234</v>
          </cell>
          <cell r="BX308">
            <v>-0.10211615123045234</v>
          </cell>
          <cell r="BY308">
            <v>-0.10211615123045234</v>
          </cell>
          <cell r="BZ308">
            <v>-0.10211615123045234</v>
          </cell>
          <cell r="CA308">
            <v>-0.10211615123045234</v>
          </cell>
          <cell r="CB308">
            <v>-0.10211615123045234</v>
          </cell>
          <cell r="CC308">
            <v>-0.10211615123045234</v>
          </cell>
          <cell r="CD308">
            <v>-0.10211615123045234</v>
          </cell>
          <cell r="CE308">
            <v>-0.10211615123045234</v>
          </cell>
          <cell r="CF308">
            <v>-0.10211615123045234</v>
          </cell>
          <cell r="CG308">
            <v>-0.10211615123045234</v>
          </cell>
          <cell r="CH308">
            <v>-0.10211615123045234</v>
          </cell>
          <cell r="CI308">
            <v>-5.1194785424482955E-2</v>
          </cell>
          <cell r="CJ308">
            <v>-5.1194785424482955E-2</v>
          </cell>
          <cell r="CK308">
            <v>-5.1194785424482955E-2</v>
          </cell>
          <cell r="CL308">
            <v>-5.1194785424482955E-2</v>
          </cell>
          <cell r="CM308">
            <v>-5.1194785424482955E-2</v>
          </cell>
          <cell r="CN308">
            <v>-5.1194785424482955E-2</v>
          </cell>
          <cell r="CO308">
            <v>-5.1194785424482955E-2</v>
          </cell>
          <cell r="CP308">
            <v>-5.1194785424482955E-2</v>
          </cell>
          <cell r="CQ308">
            <v>-5.1194785424482955E-2</v>
          </cell>
          <cell r="CR308">
            <v>-5.1194785424482955E-2</v>
          </cell>
          <cell r="CS308">
            <v>-5.1194785424482955E-2</v>
          </cell>
          <cell r="CT308">
            <v>-5.1194785424482955E-2</v>
          </cell>
          <cell r="CU308">
            <v>9.2117968324078217E-2</v>
          </cell>
          <cell r="CV308">
            <v>9.2117968324078217E-2</v>
          </cell>
          <cell r="CW308">
            <v>9.2117968324078217E-2</v>
          </cell>
          <cell r="CX308">
            <v>9.2117968324078217E-2</v>
          </cell>
          <cell r="CY308">
            <v>9.2117968324078217E-2</v>
          </cell>
          <cell r="CZ308">
            <v>9.2117968324078217E-2</v>
          </cell>
          <cell r="DA308">
            <v>9.2117968324078217E-2</v>
          </cell>
          <cell r="DB308">
            <v>9.2117968324078217E-2</v>
          </cell>
          <cell r="DC308">
            <v>9.2117968324078217E-2</v>
          </cell>
          <cell r="DD308">
            <v>9.2117968324078217E-2</v>
          </cell>
          <cell r="DE308">
            <v>9.2117968324078217E-2</v>
          </cell>
          <cell r="DF308">
            <v>9.2117968324078217E-2</v>
          </cell>
          <cell r="DG308">
            <v>9.0851348048226796E-2</v>
          </cell>
          <cell r="DH308">
            <v>9.0851348048226796E-2</v>
          </cell>
          <cell r="DI308">
            <v>9.0851348048226796E-2</v>
          </cell>
          <cell r="DJ308">
            <v>9.0851348048226796E-2</v>
          </cell>
          <cell r="DK308">
            <v>9.0851348048226796E-2</v>
          </cell>
          <cell r="DL308">
            <v>9.0851348048226796E-2</v>
          </cell>
          <cell r="DM308">
            <v>9.0851348048226796E-2</v>
          </cell>
          <cell r="DN308">
            <v>9.0851348048226796E-2</v>
          </cell>
          <cell r="DO308">
            <v>9.0851348048226796E-2</v>
          </cell>
          <cell r="DP308">
            <v>9.0851348048226796E-2</v>
          </cell>
          <cell r="DQ308">
            <v>9.0851348048226796E-2</v>
          </cell>
          <cell r="DR308">
            <v>9.0851348048226796E-2</v>
          </cell>
          <cell r="DS308">
            <v>0.11700237982785348</v>
          </cell>
          <cell r="DT308">
            <v>0.11700237982785348</v>
          </cell>
          <cell r="DU308">
            <v>0.11700237982785348</v>
          </cell>
          <cell r="DV308">
            <v>0.11700237982785348</v>
          </cell>
          <cell r="DW308">
            <v>0.11700237982785348</v>
          </cell>
          <cell r="DX308">
            <v>0.11700237982785348</v>
          </cell>
          <cell r="DY308">
            <v>0.11700237982785348</v>
          </cell>
          <cell r="DZ308">
            <v>0.11700237982785348</v>
          </cell>
          <cell r="EA308">
            <v>0.11700237982785348</v>
          </cell>
          <cell r="EB308">
            <v>0.11700237982785348</v>
          </cell>
          <cell r="EC308">
            <v>0.11700237982785348</v>
          </cell>
          <cell r="ED308">
            <v>0.11700237982785348</v>
          </cell>
          <cell r="EE308">
            <v>0.13756020986568501</v>
          </cell>
          <cell r="EF308">
            <v>0.13756020986568501</v>
          </cell>
          <cell r="EG308">
            <v>0.13756020986568501</v>
          </cell>
          <cell r="EH308">
            <v>0.13756020986568501</v>
          </cell>
          <cell r="EI308">
            <v>0.13756020986568501</v>
          </cell>
          <cell r="EJ308">
            <v>0.13756020986568501</v>
          </cell>
          <cell r="EK308">
            <v>0.13756020986568501</v>
          </cell>
          <cell r="EL308">
            <v>0.13756020986568501</v>
          </cell>
          <cell r="EM308">
            <v>0.13756020986568501</v>
          </cell>
          <cell r="EN308">
            <v>0.13756020986568501</v>
          </cell>
          <cell r="EO308">
            <v>0.13756020986568501</v>
          </cell>
          <cell r="EP308">
            <v>0.13756020986568501</v>
          </cell>
          <cell r="EQ308">
            <v>0.13534789251510734</v>
          </cell>
          <cell r="ER308">
            <v>0.13534789251510734</v>
          </cell>
          <cell r="ES308">
            <v>0.13534789251510734</v>
          </cell>
          <cell r="ET308">
            <v>0.13534789251510734</v>
          </cell>
          <cell r="EU308">
            <v>0.13534789251510734</v>
          </cell>
          <cell r="EV308">
            <v>0.13534789251510734</v>
          </cell>
          <cell r="EW308">
            <v>0.13534789251510734</v>
          </cell>
          <cell r="EX308">
            <v>0.13534789251510734</v>
          </cell>
          <cell r="EY308">
            <v>0.13534789251510734</v>
          </cell>
          <cell r="EZ308">
            <v>0.13534789251510734</v>
          </cell>
          <cell r="FA308">
            <v>0.13534789251510734</v>
          </cell>
          <cell r="FB308">
            <v>0.13534789251510734</v>
          </cell>
          <cell r="FC308">
            <v>0.13906818538435492</v>
          </cell>
          <cell r="FD308">
            <v>0.13906818538435492</v>
          </cell>
          <cell r="FE308">
            <v>0.13906818538435492</v>
          </cell>
          <cell r="FF308">
            <v>0.13906818538435492</v>
          </cell>
          <cell r="FG308">
            <v>0.13906818538435492</v>
          </cell>
          <cell r="FH308">
            <v>0.13906818538435492</v>
          </cell>
          <cell r="FI308">
            <v>0.13906818538435492</v>
          </cell>
          <cell r="FJ308">
            <v>0.13906818538435492</v>
          </cell>
          <cell r="FK308">
            <v>0.13906818538435492</v>
          </cell>
          <cell r="FL308">
            <v>0.13906818538435492</v>
          </cell>
          <cell r="FM308">
            <v>0.13906818538435492</v>
          </cell>
          <cell r="FN308">
            <v>0.13906818538435492</v>
          </cell>
          <cell r="FO308">
            <v>0.14476411898596137</v>
          </cell>
          <cell r="FP308">
            <v>0.14476411898596137</v>
          </cell>
          <cell r="FQ308">
            <v>0.14476411898596137</v>
          </cell>
          <cell r="FR308">
            <v>0.14476411898596137</v>
          </cell>
          <cell r="FS308">
            <v>0.14476411898596137</v>
          </cell>
          <cell r="FT308">
            <v>0.14476411898596137</v>
          </cell>
          <cell r="FU308">
            <v>0.14476411898596137</v>
          </cell>
          <cell r="FV308">
            <v>0.14476411898596137</v>
          </cell>
          <cell r="FW308">
            <v>0.14476411898596137</v>
          </cell>
        </row>
        <row r="309">
          <cell r="B309" t="str">
            <v>Co 130</v>
          </cell>
          <cell r="C309" t="str">
            <v>IL</v>
          </cell>
          <cell r="BH309">
            <v>0.22705228117961801</v>
          </cell>
          <cell r="BI309">
            <v>0.22705228117961801</v>
          </cell>
          <cell r="BJ309">
            <v>0.22705228117961801</v>
          </cell>
          <cell r="BK309">
            <v>0.18569700261595187</v>
          </cell>
          <cell r="BL309">
            <v>0.18569700261595187</v>
          </cell>
          <cell r="BM309">
            <v>0.18569700261595187</v>
          </cell>
          <cell r="BN309">
            <v>0.18569700261595187</v>
          </cell>
          <cell r="BO309">
            <v>0.18569700261595187</v>
          </cell>
          <cell r="BP309">
            <v>0.18569700261595187</v>
          </cell>
          <cell r="BQ309">
            <v>0.18569700261595187</v>
          </cell>
          <cell r="BR309">
            <v>0.18569700261595187</v>
          </cell>
          <cell r="BS309">
            <v>0.18569700261595187</v>
          </cell>
          <cell r="BT309">
            <v>0.18569700261595187</v>
          </cell>
          <cell r="BU309">
            <v>0.18569700261595187</v>
          </cell>
          <cell r="BV309">
            <v>0.18569700261595187</v>
          </cell>
          <cell r="BW309">
            <v>0.1926538756552405</v>
          </cell>
          <cell r="BX309">
            <v>0.1926538756552405</v>
          </cell>
          <cell r="BY309">
            <v>0.1926538756552405</v>
          </cell>
          <cell r="BZ309">
            <v>0.1926538756552405</v>
          </cell>
          <cell r="CA309">
            <v>0.1926538756552405</v>
          </cell>
          <cell r="CB309">
            <v>0.1926538756552405</v>
          </cell>
          <cell r="CC309">
            <v>0.1926538756552405</v>
          </cell>
          <cell r="CD309">
            <v>0.1926538756552405</v>
          </cell>
          <cell r="CE309">
            <v>0.1926538756552405</v>
          </cell>
          <cell r="CF309">
            <v>0.1926538756552405</v>
          </cell>
          <cell r="CG309">
            <v>0.1926538756552405</v>
          </cell>
          <cell r="CH309">
            <v>0.1926538756552405</v>
          </cell>
          <cell r="CI309">
            <v>0.12391842335674569</v>
          </cell>
          <cell r="CJ309">
            <v>0.12391842335674569</v>
          </cell>
          <cell r="CK309">
            <v>0.12391842335674569</v>
          </cell>
          <cell r="CL309">
            <v>0.12391842335674569</v>
          </cell>
          <cell r="CM309">
            <v>0.12391842335674569</v>
          </cell>
          <cell r="CN309">
            <v>0.12391842335674569</v>
          </cell>
          <cell r="CO309">
            <v>0.12391842335674569</v>
          </cell>
          <cell r="CP309">
            <v>0.12391842335674569</v>
          </cell>
          <cell r="CQ309">
            <v>0.12391842335674569</v>
          </cell>
          <cell r="CR309">
            <v>0.12391842335674569</v>
          </cell>
          <cell r="CS309">
            <v>0.12391842335674569</v>
          </cell>
          <cell r="CT309">
            <v>0.12391842335674569</v>
          </cell>
          <cell r="CU309">
            <v>0.11334239203083331</v>
          </cell>
          <cell r="CV309">
            <v>0.11334239203083331</v>
          </cell>
          <cell r="CW309">
            <v>0.11334239203083331</v>
          </cell>
          <cell r="CX309">
            <v>0.11334239203083331</v>
          </cell>
          <cell r="CY309">
            <v>0.11334239203083331</v>
          </cell>
          <cell r="CZ309">
            <v>0.11334239203083331</v>
          </cell>
          <cell r="DA309">
            <v>0.11334239203083331</v>
          </cell>
          <cell r="DB309">
            <v>0.11334239203083331</v>
          </cell>
          <cell r="DC309">
            <v>0.11334239203083331</v>
          </cell>
          <cell r="DD309">
            <v>0.11334239203083331</v>
          </cell>
          <cell r="DE309">
            <v>0.11334239203083331</v>
          </cell>
          <cell r="DF309">
            <v>0.11334239203083331</v>
          </cell>
          <cell r="DG309">
            <v>0.10734477566759935</v>
          </cell>
          <cell r="DH309">
            <v>0.10734477566759935</v>
          </cell>
          <cell r="DI309">
            <v>0.10734477566759935</v>
          </cell>
          <cell r="DJ309">
            <v>0.10734477566759935</v>
          </cell>
          <cell r="DK309">
            <v>0.10734477566759935</v>
          </cell>
          <cell r="DL309">
            <v>0.10734477566759935</v>
          </cell>
          <cell r="DM309">
            <v>0.10734477566759935</v>
          </cell>
          <cell r="DN309">
            <v>0.10734477566759935</v>
          </cell>
          <cell r="DO309">
            <v>0.10734477566759935</v>
          </cell>
          <cell r="DP309">
            <v>0.10734477566759935</v>
          </cell>
          <cell r="DQ309">
            <v>0.10734477566759935</v>
          </cell>
          <cell r="DR309">
            <v>0.10734477566759935</v>
          </cell>
          <cell r="DS309">
            <v>0.11154645637713095</v>
          </cell>
          <cell r="DT309">
            <v>0.11154645637713095</v>
          </cell>
          <cell r="DU309">
            <v>0.11154645637713095</v>
          </cell>
          <cell r="DV309">
            <v>0.11154645637713095</v>
          </cell>
          <cell r="DW309">
            <v>0.11154645637713095</v>
          </cell>
          <cell r="DX309">
            <v>0.11154645637713095</v>
          </cell>
          <cell r="DY309">
            <v>0.11154645637713095</v>
          </cell>
          <cell r="DZ309">
            <v>0.11154645637713095</v>
          </cell>
          <cell r="EA309">
            <v>0.11154645637713095</v>
          </cell>
          <cell r="EB309">
            <v>0.11154645637713095</v>
          </cell>
          <cell r="EC309">
            <v>0.11154645637713095</v>
          </cell>
          <cell r="ED309">
            <v>0.11154645637713095</v>
          </cell>
          <cell r="EE309">
            <v>0.11138881085405389</v>
          </cell>
          <cell r="EF309">
            <v>0.11138881085405389</v>
          </cell>
          <cell r="EG309">
            <v>0.11138881085405389</v>
          </cell>
          <cell r="EH309">
            <v>0.11138881085405389</v>
          </cell>
          <cell r="EI309">
            <v>0.11138881085405389</v>
          </cell>
          <cell r="EJ309">
            <v>0.11138881085405389</v>
          </cell>
          <cell r="EK309">
            <v>0.11138881085405389</v>
          </cell>
          <cell r="EL309">
            <v>0.11138881085405389</v>
          </cell>
          <cell r="EM309">
            <v>0.11138881085405389</v>
          </cell>
          <cell r="EN309">
            <v>0.11138881085405389</v>
          </cell>
          <cell r="EO309">
            <v>0.11138881085405389</v>
          </cell>
          <cell r="EP309">
            <v>0.11138881085405389</v>
          </cell>
          <cell r="EQ309">
            <v>0.10436816897693954</v>
          </cell>
          <cell r="ER309">
            <v>0.10436816897693954</v>
          </cell>
          <cell r="ES309">
            <v>0.10436816897693954</v>
          </cell>
          <cell r="ET309">
            <v>0.10436816897693954</v>
          </cell>
          <cell r="EU309">
            <v>0.10436816897693954</v>
          </cell>
          <cell r="EV309">
            <v>0.10436816897693954</v>
          </cell>
          <cell r="EW309">
            <v>0.10436816897693954</v>
          </cell>
          <cell r="EX309">
            <v>0.10436816897693954</v>
          </cell>
          <cell r="EY309">
            <v>0.10436816897693954</v>
          </cell>
          <cell r="EZ309">
            <v>0.10436816897693954</v>
          </cell>
          <cell r="FA309">
            <v>0.10436816897693954</v>
          </cell>
          <cell r="FB309">
            <v>0.10436816897693954</v>
          </cell>
          <cell r="FC309">
            <v>0.1020189874577333</v>
          </cell>
          <cell r="FD309">
            <v>0.1020189874577333</v>
          </cell>
          <cell r="FE309">
            <v>0.1020189874577333</v>
          </cell>
          <cell r="FF309">
            <v>0.1020189874577333</v>
          </cell>
          <cell r="FG309">
            <v>0.1020189874577333</v>
          </cell>
          <cell r="FH309">
            <v>0.1020189874577333</v>
          </cell>
          <cell r="FI309">
            <v>0.1020189874577333</v>
          </cell>
          <cell r="FJ309">
            <v>0.1020189874577333</v>
          </cell>
          <cell r="FK309">
            <v>0.1020189874577333</v>
          </cell>
          <cell r="FL309">
            <v>0.1020189874577333</v>
          </cell>
          <cell r="FM309">
            <v>0.1020189874577333</v>
          </cell>
          <cell r="FN309">
            <v>0.1020189874577333</v>
          </cell>
          <cell r="FO309">
            <v>9.9616142343512001E-2</v>
          </cell>
          <cell r="FP309">
            <v>9.9616142343512001E-2</v>
          </cell>
          <cell r="FQ309">
            <v>9.9616142343512001E-2</v>
          </cell>
          <cell r="FR309">
            <v>9.9616142343512001E-2</v>
          </cell>
          <cell r="FS309">
            <v>9.9616142343512001E-2</v>
          </cell>
          <cell r="FT309">
            <v>9.9616142343512001E-2</v>
          </cell>
          <cell r="FU309">
            <v>9.9616142343512001E-2</v>
          </cell>
          <cell r="FV309">
            <v>9.9616142343512001E-2</v>
          </cell>
          <cell r="FW309">
            <v>9.9616142343512001E-2</v>
          </cell>
        </row>
        <row r="310">
          <cell r="B310" t="str">
            <v>Co 131</v>
          </cell>
          <cell r="C310" t="str">
            <v>IL</v>
          </cell>
          <cell r="BH310">
            <v>9.5460621781944324E-2</v>
          </cell>
          <cell r="BI310">
            <v>9.5460621781944324E-2</v>
          </cell>
          <cell r="BJ310">
            <v>9.5460621781944324E-2</v>
          </cell>
          <cell r="BK310">
            <v>7.3055331171824778E-2</v>
          </cell>
          <cell r="BL310">
            <v>7.3055331171824778E-2</v>
          </cell>
          <cell r="BM310">
            <v>7.3055331171824778E-2</v>
          </cell>
          <cell r="BN310">
            <v>7.3055331171824778E-2</v>
          </cell>
          <cell r="BO310">
            <v>7.3055331171824778E-2</v>
          </cell>
          <cell r="BP310">
            <v>7.3055331171824778E-2</v>
          </cell>
          <cell r="BQ310">
            <v>7.3055331171824778E-2</v>
          </cell>
          <cell r="BR310">
            <v>7.3055331171824778E-2</v>
          </cell>
          <cell r="BS310">
            <v>7.3055331171824778E-2</v>
          </cell>
          <cell r="BT310">
            <v>7.3055331171824778E-2</v>
          </cell>
          <cell r="BU310">
            <v>7.3055331171824778E-2</v>
          </cell>
          <cell r="BV310">
            <v>7.3055331171824778E-2</v>
          </cell>
          <cell r="BW310">
            <v>0.13057861384520553</v>
          </cell>
          <cell r="BX310">
            <v>0.13057861384520553</v>
          </cell>
          <cell r="BY310">
            <v>0.13057861384520553</v>
          </cell>
          <cell r="BZ310">
            <v>0.13057861384520553</v>
          </cell>
          <cell r="CA310">
            <v>0.13057861384520553</v>
          </cell>
          <cell r="CB310">
            <v>0.13057861384520553</v>
          </cell>
          <cell r="CC310">
            <v>0.13057861384520553</v>
          </cell>
          <cell r="CD310">
            <v>0.13057861384520553</v>
          </cell>
          <cell r="CE310">
            <v>0.13057861384520553</v>
          </cell>
          <cell r="CF310">
            <v>0.13057861384520553</v>
          </cell>
          <cell r="CG310">
            <v>0.13057861384520553</v>
          </cell>
          <cell r="CH310">
            <v>0.13057861384520553</v>
          </cell>
          <cell r="CI310">
            <v>5.9469458529067647E-2</v>
          </cell>
          <cell r="CJ310">
            <v>5.9469458529067647E-2</v>
          </cell>
          <cell r="CK310">
            <v>5.9469458529067647E-2</v>
          </cell>
          <cell r="CL310">
            <v>5.9469458529067647E-2</v>
          </cell>
          <cell r="CM310">
            <v>5.9469458529067647E-2</v>
          </cell>
          <cell r="CN310">
            <v>5.9469458529067647E-2</v>
          </cell>
          <cell r="CO310">
            <v>5.9469458529067647E-2</v>
          </cell>
          <cell r="CP310">
            <v>5.9469458529067647E-2</v>
          </cell>
          <cell r="CQ310">
            <v>5.9469458529067647E-2</v>
          </cell>
          <cell r="CR310">
            <v>5.9469458529067647E-2</v>
          </cell>
          <cell r="CS310">
            <v>5.9469458529067647E-2</v>
          </cell>
          <cell r="CT310">
            <v>5.9469458529067647E-2</v>
          </cell>
          <cell r="CU310">
            <v>5.2189072352183563E-2</v>
          </cell>
          <cell r="CV310">
            <v>5.2189072352183563E-2</v>
          </cell>
          <cell r="CW310">
            <v>5.2189072352183563E-2</v>
          </cell>
          <cell r="CX310">
            <v>5.2189072352183563E-2</v>
          </cell>
          <cell r="CY310">
            <v>5.2189072352183563E-2</v>
          </cell>
          <cell r="CZ310">
            <v>5.2189072352183563E-2</v>
          </cell>
          <cell r="DA310">
            <v>5.2189072352183563E-2</v>
          </cell>
          <cell r="DB310">
            <v>5.2189072352183563E-2</v>
          </cell>
          <cell r="DC310">
            <v>5.2189072352183563E-2</v>
          </cell>
          <cell r="DD310">
            <v>5.2189072352183563E-2</v>
          </cell>
          <cell r="DE310">
            <v>5.2189072352183563E-2</v>
          </cell>
          <cell r="DF310">
            <v>5.2189072352183563E-2</v>
          </cell>
          <cell r="DG310">
            <v>8.0583089554707651E-2</v>
          </cell>
          <cell r="DH310">
            <v>8.0583089554707651E-2</v>
          </cell>
          <cell r="DI310">
            <v>8.0583089554707651E-2</v>
          </cell>
          <cell r="DJ310">
            <v>8.0583089554707651E-2</v>
          </cell>
          <cell r="DK310">
            <v>8.0583089554707651E-2</v>
          </cell>
          <cell r="DL310">
            <v>8.0583089554707651E-2</v>
          </cell>
          <cell r="DM310">
            <v>8.0583089554707651E-2</v>
          </cell>
          <cell r="DN310">
            <v>8.0583089554707651E-2</v>
          </cell>
          <cell r="DO310">
            <v>8.0583089554707651E-2</v>
          </cell>
          <cell r="DP310">
            <v>8.0583089554707651E-2</v>
          </cell>
          <cell r="DQ310">
            <v>8.0583089554707651E-2</v>
          </cell>
          <cell r="DR310">
            <v>8.0583089554707651E-2</v>
          </cell>
          <cell r="DS310">
            <v>8.9023827243927545E-2</v>
          </cell>
          <cell r="DT310">
            <v>8.9023827243927545E-2</v>
          </cell>
          <cell r="DU310">
            <v>8.9023827243927545E-2</v>
          </cell>
          <cell r="DV310">
            <v>8.9023827243927545E-2</v>
          </cell>
          <cell r="DW310">
            <v>8.9023827243927545E-2</v>
          </cell>
          <cell r="DX310">
            <v>8.9023827243927545E-2</v>
          </cell>
          <cell r="DY310">
            <v>8.9023827243927545E-2</v>
          </cell>
          <cell r="DZ310">
            <v>8.9023827243927545E-2</v>
          </cell>
          <cell r="EA310">
            <v>8.9023827243927545E-2</v>
          </cell>
          <cell r="EB310">
            <v>8.9023827243927545E-2</v>
          </cell>
          <cell r="EC310">
            <v>8.9023827243927545E-2</v>
          </cell>
          <cell r="ED310">
            <v>8.9023827243927545E-2</v>
          </cell>
          <cell r="EE310">
            <v>0.10131447033496871</v>
          </cell>
          <cell r="EF310">
            <v>0.10131447033496871</v>
          </cell>
          <cell r="EG310">
            <v>0.10131447033496871</v>
          </cell>
          <cell r="EH310">
            <v>0.10131447033496871</v>
          </cell>
          <cell r="EI310">
            <v>0.10131447033496871</v>
          </cell>
          <cell r="EJ310">
            <v>0.10131447033496871</v>
          </cell>
          <cell r="EK310">
            <v>0.10131447033496871</v>
          </cell>
          <cell r="EL310">
            <v>0.10131447033496871</v>
          </cell>
          <cell r="EM310">
            <v>0.10131447033496871</v>
          </cell>
          <cell r="EN310">
            <v>0.10131447033496871</v>
          </cell>
          <cell r="EO310">
            <v>0.10131447033496871</v>
          </cell>
          <cell r="EP310">
            <v>0.10131447033496871</v>
          </cell>
          <cell r="EQ310">
            <v>9.7409186531422609E-2</v>
          </cell>
          <cell r="ER310">
            <v>9.7409186531422609E-2</v>
          </cell>
          <cell r="ES310">
            <v>9.7409186531422609E-2</v>
          </cell>
          <cell r="ET310">
            <v>9.7409186531422609E-2</v>
          </cell>
          <cell r="EU310">
            <v>9.7409186531422609E-2</v>
          </cell>
          <cell r="EV310">
            <v>9.7409186531422609E-2</v>
          </cell>
          <cell r="EW310">
            <v>9.7409186531422609E-2</v>
          </cell>
          <cell r="EX310">
            <v>9.7409186531422609E-2</v>
          </cell>
          <cell r="EY310">
            <v>9.7409186531422609E-2</v>
          </cell>
          <cell r="EZ310">
            <v>9.7409186531422609E-2</v>
          </cell>
          <cell r="FA310">
            <v>9.7409186531422609E-2</v>
          </cell>
          <cell r="FB310">
            <v>9.7409186531422609E-2</v>
          </cell>
          <cell r="FC310">
            <v>9.9968472067156797E-2</v>
          </cell>
          <cell r="FD310">
            <v>9.9968472067156797E-2</v>
          </cell>
          <cell r="FE310">
            <v>9.9968472067156797E-2</v>
          </cell>
          <cell r="FF310">
            <v>9.9968472067156797E-2</v>
          </cell>
          <cell r="FG310">
            <v>9.9968472067156797E-2</v>
          </cell>
          <cell r="FH310">
            <v>9.9968472067156797E-2</v>
          </cell>
          <cell r="FI310">
            <v>9.9968472067156797E-2</v>
          </cell>
          <cell r="FJ310">
            <v>9.9968472067156797E-2</v>
          </cell>
          <cell r="FK310">
            <v>9.9968472067156797E-2</v>
          </cell>
          <cell r="FL310">
            <v>9.9968472067156797E-2</v>
          </cell>
          <cell r="FM310">
            <v>9.9968472067156797E-2</v>
          </cell>
          <cell r="FN310">
            <v>9.9968472067156797E-2</v>
          </cell>
          <cell r="FO310">
            <v>0.1022740643017353</v>
          </cell>
          <cell r="FP310">
            <v>0.1022740643017353</v>
          </cell>
          <cell r="FQ310">
            <v>0.1022740643017353</v>
          </cell>
          <cell r="FR310">
            <v>0.1022740643017353</v>
          </cell>
          <cell r="FS310">
            <v>0.1022740643017353</v>
          </cell>
          <cell r="FT310">
            <v>0.1022740643017353</v>
          </cell>
          <cell r="FU310">
            <v>0.1022740643017353</v>
          </cell>
          <cell r="FV310">
            <v>0.1022740643017353</v>
          </cell>
          <cell r="FW310">
            <v>0.1022740643017353</v>
          </cell>
        </row>
        <row r="311">
          <cell r="B311" t="str">
            <v>Co 132</v>
          </cell>
          <cell r="C311" t="str">
            <v>IL</v>
          </cell>
          <cell r="BH311">
            <v>-0.33604063337038004</v>
          </cell>
          <cell r="BI311">
            <v>-0.33604063337038004</v>
          </cell>
          <cell r="BJ311">
            <v>-0.33604063337038004</v>
          </cell>
          <cell r="BK311">
            <v>-7.8458160920195461E-2</v>
          </cell>
          <cell r="BL311">
            <v>-7.8458160920195461E-2</v>
          </cell>
          <cell r="BM311">
            <v>-7.8458160920195461E-2</v>
          </cell>
          <cell r="BN311">
            <v>-7.8458160920195461E-2</v>
          </cell>
          <cell r="BO311">
            <v>-7.8458160920195461E-2</v>
          </cell>
          <cell r="BP311">
            <v>-7.8458160920195461E-2</v>
          </cell>
          <cell r="BQ311">
            <v>-7.8458160920195461E-2</v>
          </cell>
          <cell r="BR311">
            <v>-7.8458160920195461E-2</v>
          </cell>
          <cell r="BS311">
            <v>-7.8458160920195461E-2</v>
          </cell>
          <cell r="BT311">
            <v>-7.8458160920195461E-2</v>
          </cell>
          <cell r="BU311">
            <v>-7.8458160920195461E-2</v>
          </cell>
          <cell r="BV311">
            <v>-7.8458160920195461E-2</v>
          </cell>
          <cell r="BW311">
            <v>0.11007994437777058</v>
          </cell>
          <cell r="BX311">
            <v>0.11007994437777058</v>
          </cell>
          <cell r="BY311">
            <v>0.11007994437777058</v>
          </cell>
          <cell r="BZ311">
            <v>0.11007994437777058</v>
          </cell>
          <cell r="CA311">
            <v>0.11007994437777058</v>
          </cell>
          <cell r="CB311">
            <v>0.11007994437777058</v>
          </cell>
          <cell r="CC311">
            <v>0.11007994437777058</v>
          </cell>
          <cell r="CD311">
            <v>0.11007994437777058</v>
          </cell>
          <cell r="CE311">
            <v>0.11007994437777058</v>
          </cell>
          <cell r="CF311">
            <v>0.11007994437777058</v>
          </cell>
          <cell r="CG311">
            <v>0.11007994437777058</v>
          </cell>
          <cell r="CH311">
            <v>0.11007994437777058</v>
          </cell>
          <cell r="CI311">
            <v>5.9558582951539603E-2</v>
          </cell>
          <cell r="CJ311">
            <v>5.9558582951539603E-2</v>
          </cell>
          <cell r="CK311">
            <v>5.9558582951539603E-2</v>
          </cell>
          <cell r="CL311">
            <v>5.9558582951539603E-2</v>
          </cell>
          <cell r="CM311">
            <v>5.9558582951539603E-2</v>
          </cell>
          <cell r="CN311">
            <v>5.9558582951539603E-2</v>
          </cell>
          <cell r="CO311">
            <v>5.9558582951539603E-2</v>
          </cell>
          <cell r="CP311">
            <v>5.9558582951539603E-2</v>
          </cell>
          <cell r="CQ311">
            <v>5.9558582951539603E-2</v>
          </cell>
          <cell r="CR311">
            <v>5.9558582951539603E-2</v>
          </cell>
          <cell r="CS311">
            <v>5.9558582951539603E-2</v>
          </cell>
          <cell r="CT311">
            <v>5.9558582951539603E-2</v>
          </cell>
          <cell r="CU311">
            <v>4.6342969357971893E-2</v>
          </cell>
          <cell r="CV311">
            <v>4.6342969357971893E-2</v>
          </cell>
          <cell r="CW311">
            <v>4.6342969357971893E-2</v>
          </cell>
          <cell r="CX311">
            <v>4.6342969357971893E-2</v>
          </cell>
          <cell r="CY311">
            <v>4.6342969357971893E-2</v>
          </cell>
          <cell r="CZ311">
            <v>4.6342969357971893E-2</v>
          </cell>
          <cell r="DA311">
            <v>4.6342969357971893E-2</v>
          </cell>
          <cell r="DB311">
            <v>4.6342969357971893E-2</v>
          </cell>
          <cell r="DC311">
            <v>4.6342969357971893E-2</v>
          </cell>
          <cell r="DD311">
            <v>4.6342969357971893E-2</v>
          </cell>
          <cell r="DE311">
            <v>4.6342969357971893E-2</v>
          </cell>
          <cell r="DF311">
            <v>4.6342969357971893E-2</v>
          </cell>
          <cell r="DG311">
            <v>3.774812558422893E-2</v>
          </cell>
          <cell r="DH311">
            <v>3.774812558422893E-2</v>
          </cell>
          <cell r="DI311">
            <v>3.774812558422893E-2</v>
          </cell>
          <cell r="DJ311">
            <v>3.774812558422893E-2</v>
          </cell>
          <cell r="DK311">
            <v>3.774812558422893E-2</v>
          </cell>
          <cell r="DL311">
            <v>3.774812558422893E-2</v>
          </cell>
          <cell r="DM311">
            <v>3.774812558422893E-2</v>
          </cell>
          <cell r="DN311">
            <v>3.774812558422893E-2</v>
          </cell>
          <cell r="DO311">
            <v>3.774812558422893E-2</v>
          </cell>
          <cell r="DP311">
            <v>3.774812558422893E-2</v>
          </cell>
          <cell r="DQ311">
            <v>3.774812558422893E-2</v>
          </cell>
          <cell r="DR311">
            <v>3.774812558422893E-2</v>
          </cell>
          <cell r="DS311">
            <v>3.655124748387012E-2</v>
          </cell>
          <cell r="DT311">
            <v>3.655124748387012E-2</v>
          </cell>
          <cell r="DU311">
            <v>3.655124748387012E-2</v>
          </cell>
          <cell r="DV311">
            <v>3.655124748387012E-2</v>
          </cell>
          <cell r="DW311">
            <v>3.655124748387012E-2</v>
          </cell>
          <cell r="DX311">
            <v>3.655124748387012E-2</v>
          </cell>
          <cell r="DY311">
            <v>3.655124748387012E-2</v>
          </cell>
          <cell r="DZ311">
            <v>3.655124748387012E-2</v>
          </cell>
          <cell r="EA311">
            <v>3.655124748387012E-2</v>
          </cell>
          <cell r="EB311">
            <v>3.655124748387012E-2</v>
          </cell>
          <cell r="EC311">
            <v>3.655124748387012E-2</v>
          </cell>
          <cell r="ED311">
            <v>3.655124748387012E-2</v>
          </cell>
          <cell r="EE311">
            <v>3.3267445438027815E-2</v>
          </cell>
          <cell r="EF311">
            <v>3.3267445438027815E-2</v>
          </cell>
          <cell r="EG311">
            <v>3.3267445438027815E-2</v>
          </cell>
          <cell r="EH311">
            <v>3.3267445438027815E-2</v>
          </cell>
          <cell r="EI311">
            <v>3.3267445438027815E-2</v>
          </cell>
          <cell r="EJ311">
            <v>3.3267445438027815E-2</v>
          </cell>
          <cell r="EK311">
            <v>3.3267445438027815E-2</v>
          </cell>
          <cell r="EL311">
            <v>3.3267445438027815E-2</v>
          </cell>
          <cell r="EM311">
            <v>3.3267445438027815E-2</v>
          </cell>
          <cell r="EN311">
            <v>3.3267445438027815E-2</v>
          </cell>
          <cell r="EO311">
            <v>3.3267445438027815E-2</v>
          </cell>
          <cell r="EP311">
            <v>3.3267445438027815E-2</v>
          </cell>
          <cell r="EQ311">
            <v>2.8749904011117849E-2</v>
          </cell>
          <cell r="ER311">
            <v>2.8749904011117849E-2</v>
          </cell>
          <cell r="ES311">
            <v>2.8749904011117849E-2</v>
          </cell>
          <cell r="ET311">
            <v>2.8749904011117849E-2</v>
          </cell>
          <cell r="EU311">
            <v>2.8749904011117849E-2</v>
          </cell>
          <cell r="EV311">
            <v>2.8749904011117849E-2</v>
          </cell>
          <cell r="EW311">
            <v>2.8749904011117849E-2</v>
          </cell>
          <cell r="EX311">
            <v>2.8749904011117849E-2</v>
          </cell>
          <cell r="EY311">
            <v>2.8749904011117849E-2</v>
          </cell>
          <cell r="EZ311">
            <v>2.8749904011117849E-2</v>
          </cell>
          <cell r="FA311">
            <v>2.8749904011117849E-2</v>
          </cell>
          <cell r="FB311">
            <v>2.8749904011117849E-2</v>
          </cell>
          <cell r="FC311">
            <v>2.5822417967371752E-2</v>
          </cell>
          <cell r="FD311">
            <v>2.5822417967371752E-2</v>
          </cell>
          <cell r="FE311">
            <v>2.5822417967371752E-2</v>
          </cell>
          <cell r="FF311">
            <v>2.5822417967371752E-2</v>
          </cell>
          <cell r="FG311">
            <v>2.5822417967371752E-2</v>
          </cell>
          <cell r="FH311">
            <v>2.5822417967371752E-2</v>
          </cell>
          <cell r="FI311">
            <v>2.5822417967371752E-2</v>
          </cell>
          <cell r="FJ311">
            <v>2.5822417967371752E-2</v>
          </cell>
          <cell r="FK311">
            <v>2.5822417967371752E-2</v>
          </cell>
          <cell r="FL311">
            <v>2.5822417967371752E-2</v>
          </cell>
          <cell r="FM311">
            <v>2.5822417967371752E-2</v>
          </cell>
          <cell r="FN311">
            <v>2.5822417967371752E-2</v>
          </cell>
          <cell r="FO311">
            <v>2.2393520106984626E-2</v>
          </cell>
          <cell r="FP311">
            <v>2.2393520106984626E-2</v>
          </cell>
          <cell r="FQ311">
            <v>2.2393520106984626E-2</v>
          </cell>
          <cell r="FR311">
            <v>2.2393520106984626E-2</v>
          </cell>
          <cell r="FS311">
            <v>2.2393520106984626E-2</v>
          </cell>
          <cell r="FT311">
            <v>2.2393520106984626E-2</v>
          </cell>
          <cell r="FU311">
            <v>2.2393520106984626E-2</v>
          </cell>
          <cell r="FV311">
            <v>2.2393520106984626E-2</v>
          </cell>
          <cell r="FW311">
            <v>2.2393520106984626E-2</v>
          </cell>
        </row>
        <row r="312">
          <cell r="B312" t="str">
            <v>Co 133</v>
          </cell>
          <cell r="C312" t="str">
            <v>IL</v>
          </cell>
          <cell r="BH312">
            <v>-0.13748295599551341</v>
          </cell>
          <cell r="BI312">
            <v>-0.13748295599551341</v>
          </cell>
          <cell r="BJ312">
            <v>-0.13748295599551341</v>
          </cell>
          <cell r="BK312">
            <v>-9.8954259593780722E-2</v>
          </cell>
          <cell r="BL312">
            <v>-9.8954259593780722E-2</v>
          </cell>
          <cell r="BM312">
            <v>-9.8954259593780722E-2</v>
          </cell>
          <cell r="BN312">
            <v>-9.8954259593780722E-2</v>
          </cell>
          <cell r="BO312">
            <v>-9.8954259593780722E-2</v>
          </cell>
          <cell r="BP312">
            <v>-9.8954259593780722E-2</v>
          </cell>
          <cell r="BQ312">
            <v>-9.8954259593780722E-2</v>
          </cell>
          <cell r="BR312">
            <v>-9.8954259593780722E-2</v>
          </cell>
          <cell r="BS312">
            <v>-9.8954259593780722E-2</v>
          </cell>
          <cell r="BT312">
            <v>-9.8954259593780722E-2</v>
          </cell>
          <cell r="BU312">
            <v>-9.8954259593780722E-2</v>
          </cell>
          <cell r="BV312">
            <v>-9.8954259593780722E-2</v>
          </cell>
          <cell r="BW312">
            <v>-0.17515919972196128</v>
          </cell>
          <cell r="BX312">
            <v>-0.17515919972196128</v>
          </cell>
          <cell r="BY312">
            <v>-0.17515919972196128</v>
          </cell>
          <cell r="BZ312">
            <v>-0.17515919972196128</v>
          </cell>
          <cell r="CA312">
            <v>-0.17515919972196128</v>
          </cell>
          <cell r="CB312">
            <v>-0.17515919972196128</v>
          </cell>
          <cell r="CC312">
            <v>-0.17515919972196128</v>
          </cell>
          <cell r="CD312">
            <v>-0.17515919972196128</v>
          </cell>
          <cell r="CE312">
            <v>-0.17515919972196128</v>
          </cell>
          <cell r="CF312">
            <v>-0.17515919972196128</v>
          </cell>
          <cell r="CG312">
            <v>-0.17515919972196128</v>
          </cell>
          <cell r="CH312">
            <v>-0.17515919972196128</v>
          </cell>
          <cell r="CI312">
            <v>6.6933616386852168E-3</v>
          </cell>
          <cell r="CJ312">
            <v>6.6933616386852168E-3</v>
          </cell>
          <cell r="CK312">
            <v>6.6933616386852168E-3</v>
          </cell>
          <cell r="CL312">
            <v>6.6933616386852168E-3</v>
          </cell>
          <cell r="CM312">
            <v>6.6933616386852168E-3</v>
          </cell>
          <cell r="CN312">
            <v>6.6933616386852168E-3</v>
          </cell>
          <cell r="CO312">
            <v>6.6933616386852168E-3</v>
          </cell>
          <cell r="CP312">
            <v>6.6933616386852168E-3</v>
          </cell>
          <cell r="CQ312">
            <v>6.6933616386852168E-3</v>
          </cell>
          <cell r="CR312">
            <v>6.6933616386852168E-3</v>
          </cell>
          <cell r="CS312">
            <v>6.6933616386852168E-3</v>
          </cell>
          <cell r="CT312">
            <v>6.6933616386852168E-3</v>
          </cell>
          <cell r="CU312">
            <v>8.0248026978544992E-3</v>
          </cell>
          <cell r="CV312">
            <v>8.0248026978544992E-3</v>
          </cell>
          <cell r="CW312">
            <v>8.0248026978544992E-3</v>
          </cell>
          <cell r="CX312">
            <v>8.0248026978544992E-3</v>
          </cell>
          <cell r="CY312">
            <v>8.0248026978544992E-3</v>
          </cell>
          <cell r="CZ312">
            <v>8.0248026978544992E-3</v>
          </cell>
          <cell r="DA312">
            <v>8.0248026978544992E-3</v>
          </cell>
          <cell r="DB312">
            <v>8.0248026978544992E-3</v>
          </cell>
          <cell r="DC312">
            <v>8.0248026978544992E-3</v>
          </cell>
          <cell r="DD312">
            <v>8.0248026978544992E-3</v>
          </cell>
          <cell r="DE312">
            <v>8.0248026978544992E-3</v>
          </cell>
          <cell r="DF312">
            <v>8.0248026978544992E-3</v>
          </cell>
          <cell r="DG312">
            <v>-2.8377906149967445E-4</v>
          </cell>
          <cell r="DH312">
            <v>-2.8377906149967445E-4</v>
          </cell>
          <cell r="DI312">
            <v>-2.8377906149967445E-4</v>
          </cell>
          <cell r="DJ312">
            <v>-2.8377906149967445E-4</v>
          </cell>
          <cell r="DK312">
            <v>-2.8377906149967445E-4</v>
          </cell>
          <cell r="DL312">
            <v>-2.8377906149967445E-4</v>
          </cell>
          <cell r="DM312">
            <v>-2.8377906149967445E-4</v>
          </cell>
          <cell r="DN312">
            <v>-2.8377906149967445E-4</v>
          </cell>
          <cell r="DO312">
            <v>-2.8377906149967445E-4</v>
          </cell>
          <cell r="DP312">
            <v>-2.8377906149967445E-4</v>
          </cell>
          <cell r="DQ312">
            <v>-2.8377906149967445E-4</v>
          </cell>
          <cell r="DR312">
            <v>-2.8377906149967445E-4</v>
          </cell>
          <cell r="DS312">
            <v>2.7716981520273645E-2</v>
          </cell>
          <cell r="DT312">
            <v>2.7716981520273645E-2</v>
          </cell>
          <cell r="DU312">
            <v>2.7716981520273645E-2</v>
          </cell>
          <cell r="DV312">
            <v>2.7716981520273645E-2</v>
          </cell>
          <cell r="DW312">
            <v>2.7716981520273645E-2</v>
          </cell>
          <cell r="DX312">
            <v>2.7716981520273645E-2</v>
          </cell>
          <cell r="DY312">
            <v>2.7716981520273645E-2</v>
          </cell>
          <cell r="DZ312">
            <v>2.7716981520273645E-2</v>
          </cell>
          <cell r="EA312">
            <v>2.7716981520273645E-2</v>
          </cell>
          <cell r="EB312">
            <v>2.7716981520273645E-2</v>
          </cell>
          <cell r="EC312">
            <v>2.7716981520273645E-2</v>
          </cell>
          <cell r="ED312">
            <v>2.7716981520273645E-2</v>
          </cell>
          <cell r="EE312">
            <v>2.2367393403437144E-2</v>
          </cell>
          <cell r="EF312">
            <v>2.2367393403437144E-2</v>
          </cell>
          <cell r="EG312">
            <v>2.2367393403437144E-2</v>
          </cell>
          <cell r="EH312">
            <v>2.2367393403437144E-2</v>
          </cell>
          <cell r="EI312">
            <v>2.2367393403437144E-2</v>
          </cell>
          <cell r="EJ312">
            <v>2.2367393403437144E-2</v>
          </cell>
          <cell r="EK312">
            <v>2.2367393403437144E-2</v>
          </cell>
          <cell r="EL312">
            <v>2.2367393403437144E-2</v>
          </cell>
          <cell r="EM312">
            <v>2.2367393403437144E-2</v>
          </cell>
          <cell r="EN312">
            <v>2.2367393403437144E-2</v>
          </cell>
          <cell r="EO312">
            <v>2.2367393403437144E-2</v>
          </cell>
          <cell r="EP312">
            <v>2.2367393403437144E-2</v>
          </cell>
          <cell r="EQ312">
            <v>6.5749597564228601E-2</v>
          </cell>
          <cell r="ER312">
            <v>6.5749597564228601E-2</v>
          </cell>
          <cell r="ES312">
            <v>6.5749597564228601E-2</v>
          </cell>
          <cell r="ET312">
            <v>6.5749597564228601E-2</v>
          </cell>
          <cell r="EU312">
            <v>6.5749597564228601E-2</v>
          </cell>
          <cell r="EV312">
            <v>6.5749597564228601E-2</v>
          </cell>
          <cell r="EW312">
            <v>6.5749597564228601E-2</v>
          </cell>
          <cell r="EX312">
            <v>6.5749597564228601E-2</v>
          </cell>
          <cell r="EY312">
            <v>6.5749597564228601E-2</v>
          </cell>
          <cell r="EZ312">
            <v>6.5749597564228601E-2</v>
          </cell>
          <cell r="FA312">
            <v>6.5749597564228601E-2</v>
          </cell>
          <cell r="FB312">
            <v>6.5749597564228601E-2</v>
          </cell>
          <cell r="FC312">
            <v>6.5030255197480374E-2</v>
          </cell>
          <cell r="FD312">
            <v>6.5030255197480374E-2</v>
          </cell>
          <cell r="FE312">
            <v>6.5030255197480374E-2</v>
          </cell>
          <cell r="FF312">
            <v>6.5030255197480374E-2</v>
          </cell>
          <cell r="FG312">
            <v>6.5030255197480374E-2</v>
          </cell>
          <cell r="FH312">
            <v>6.5030255197480374E-2</v>
          </cell>
          <cell r="FI312">
            <v>6.5030255197480374E-2</v>
          </cell>
          <cell r="FJ312">
            <v>6.5030255197480374E-2</v>
          </cell>
          <cell r="FK312">
            <v>6.5030255197480374E-2</v>
          </cell>
          <cell r="FL312">
            <v>6.5030255197480374E-2</v>
          </cell>
          <cell r="FM312">
            <v>6.5030255197480374E-2</v>
          </cell>
          <cell r="FN312">
            <v>6.5030255197480374E-2</v>
          </cell>
          <cell r="FO312">
            <v>9.9367808651131651E-2</v>
          </cell>
          <cell r="FP312">
            <v>9.9367808651131651E-2</v>
          </cell>
          <cell r="FQ312">
            <v>9.9367808651131651E-2</v>
          </cell>
          <cell r="FR312">
            <v>9.9367808651131651E-2</v>
          </cell>
          <cell r="FS312">
            <v>9.9367808651131651E-2</v>
          </cell>
          <cell r="FT312">
            <v>9.9367808651131651E-2</v>
          </cell>
          <cell r="FU312">
            <v>9.9367808651131651E-2</v>
          </cell>
          <cell r="FV312">
            <v>9.9367808651131651E-2</v>
          </cell>
          <cell r="FW312">
            <v>9.9367808651131651E-2</v>
          </cell>
        </row>
        <row r="313">
          <cell r="B313" t="str">
            <v>Co 134</v>
          </cell>
          <cell r="C313" t="str">
            <v>IL</v>
          </cell>
          <cell r="BH313">
            <v>-5.8374639087148225E-2</v>
          </cell>
          <cell r="BI313">
            <v>-5.8374639087148225E-2</v>
          </cell>
          <cell r="BJ313">
            <v>-5.8374639087148225E-2</v>
          </cell>
          <cell r="BK313">
            <v>-7.2527159959885401E-2</v>
          </cell>
          <cell r="BL313">
            <v>-7.2527159959885401E-2</v>
          </cell>
          <cell r="BM313">
            <v>-7.2527159959885401E-2</v>
          </cell>
          <cell r="BN313">
            <v>-7.2527159959885401E-2</v>
          </cell>
          <cell r="BO313">
            <v>-7.2527159959885401E-2</v>
          </cell>
          <cell r="BP313">
            <v>-7.2527159959885401E-2</v>
          </cell>
          <cell r="BQ313">
            <v>-7.2527159959885401E-2</v>
          </cell>
          <cell r="BR313">
            <v>-7.2527159959885401E-2</v>
          </cell>
          <cell r="BS313">
            <v>-7.2527159959885401E-2</v>
          </cell>
          <cell r="BT313">
            <v>-7.2527159959885401E-2</v>
          </cell>
          <cell r="BU313">
            <v>-7.2527159959885401E-2</v>
          </cell>
          <cell r="BV313">
            <v>-7.2527159959885401E-2</v>
          </cell>
          <cell r="BW313">
            <v>-8.882469807236873E-2</v>
          </cell>
          <cell r="BX313">
            <v>-8.882469807236873E-2</v>
          </cell>
          <cell r="BY313">
            <v>-8.882469807236873E-2</v>
          </cell>
          <cell r="BZ313">
            <v>-8.882469807236873E-2</v>
          </cell>
          <cell r="CA313">
            <v>-8.882469807236873E-2</v>
          </cell>
          <cell r="CB313">
            <v>-8.882469807236873E-2</v>
          </cell>
          <cell r="CC313">
            <v>-8.882469807236873E-2</v>
          </cell>
          <cell r="CD313">
            <v>-8.882469807236873E-2</v>
          </cell>
          <cell r="CE313">
            <v>-8.882469807236873E-2</v>
          </cell>
          <cell r="CF313">
            <v>-8.882469807236873E-2</v>
          </cell>
          <cell r="CG313">
            <v>-8.882469807236873E-2</v>
          </cell>
          <cell r="CH313">
            <v>-8.882469807236873E-2</v>
          </cell>
          <cell r="CI313">
            <v>0.16239370260851921</v>
          </cell>
          <cell r="CJ313">
            <v>0.16239370260851921</v>
          </cell>
          <cell r="CK313">
            <v>0.16239370260851921</v>
          </cell>
          <cell r="CL313">
            <v>0.16239370260851921</v>
          </cell>
          <cell r="CM313">
            <v>0.16239370260851921</v>
          </cell>
          <cell r="CN313">
            <v>0.16239370260851921</v>
          </cell>
          <cell r="CO313">
            <v>0.16239370260851921</v>
          </cell>
          <cell r="CP313">
            <v>0.16239370260851921</v>
          </cell>
          <cell r="CQ313">
            <v>0.16239370260851921</v>
          </cell>
          <cell r="CR313">
            <v>0.16239370260851921</v>
          </cell>
          <cell r="CS313">
            <v>0.16239370260851921</v>
          </cell>
          <cell r="CT313">
            <v>0.16239370260851921</v>
          </cell>
          <cell r="CU313">
            <v>0.14778944053167278</v>
          </cell>
          <cell r="CV313">
            <v>0.14778944053167278</v>
          </cell>
          <cell r="CW313">
            <v>0.14778944053167278</v>
          </cell>
          <cell r="CX313">
            <v>0.14778944053167278</v>
          </cell>
          <cell r="CY313">
            <v>0.14778944053167278</v>
          </cell>
          <cell r="CZ313">
            <v>0.14778944053167278</v>
          </cell>
          <cell r="DA313">
            <v>0.14778944053167278</v>
          </cell>
          <cell r="DB313">
            <v>0.14778944053167278</v>
          </cell>
          <cell r="DC313">
            <v>0.14778944053167278</v>
          </cell>
          <cell r="DD313">
            <v>0.14778944053167278</v>
          </cell>
          <cell r="DE313">
            <v>0.14778944053167278</v>
          </cell>
          <cell r="DF313">
            <v>0.14778944053167278</v>
          </cell>
          <cell r="DG313">
            <v>0.15259105301059744</v>
          </cell>
          <cell r="DH313">
            <v>0.15259105301059744</v>
          </cell>
          <cell r="DI313">
            <v>0.15259105301059744</v>
          </cell>
          <cell r="DJ313">
            <v>0.15259105301059744</v>
          </cell>
          <cell r="DK313">
            <v>0.15259105301059744</v>
          </cell>
          <cell r="DL313">
            <v>0.15259105301059744</v>
          </cell>
          <cell r="DM313">
            <v>0.15259105301059744</v>
          </cell>
          <cell r="DN313">
            <v>0.15259105301059744</v>
          </cell>
          <cell r="DO313">
            <v>0.15259105301059744</v>
          </cell>
          <cell r="DP313">
            <v>0.15259105301059744</v>
          </cell>
          <cell r="DQ313">
            <v>0.15259105301059744</v>
          </cell>
          <cell r="DR313">
            <v>0.15259105301059744</v>
          </cell>
          <cell r="DS313">
            <v>0.16268343548091174</v>
          </cell>
          <cell r="DT313">
            <v>0.16268343548091174</v>
          </cell>
          <cell r="DU313">
            <v>0.16268343548091174</v>
          </cell>
          <cell r="DV313">
            <v>0.16268343548091174</v>
          </cell>
          <cell r="DW313">
            <v>0.16268343548091174</v>
          </cell>
          <cell r="DX313">
            <v>0.16268343548091174</v>
          </cell>
          <cell r="DY313">
            <v>0.16268343548091174</v>
          </cell>
          <cell r="DZ313">
            <v>0.16268343548091174</v>
          </cell>
          <cell r="EA313">
            <v>0.16268343548091174</v>
          </cell>
          <cell r="EB313">
            <v>0.16268343548091174</v>
          </cell>
          <cell r="EC313">
            <v>0.16268343548091174</v>
          </cell>
          <cell r="ED313">
            <v>0.16268343548091174</v>
          </cell>
          <cell r="EE313">
            <v>0.1669232302655973</v>
          </cell>
          <cell r="EF313">
            <v>0.1669232302655973</v>
          </cell>
          <cell r="EG313">
            <v>0.1669232302655973</v>
          </cell>
          <cell r="EH313">
            <v>0.1669232302655973</v>
          </cell>
          <cell r="EI313">
            <v>0.1669232302655973</v>
          </cell>
          <cell r="EJ313">
            <v>0.1669232302655973</v>
          </cell>
          <cell r="EK313">
            <v>0.1669232302655973</v>
          </cell>
          <cell r="EL313">
            <v>0.1669232302655973</v>
          </cell>
          <cell r="EM313">
            <v>0.1669232302655973</v>
          </cell>
          <cell r="EN313">
            <v>0.1669232302655973</v>
          </cell>
          <cell r="EO313">
            <v>0.1669232302655973</v>
          </cell>
          <cell r="EP313">
            <v>0.1669232302655973</v>
          </cell>
          <cell r="EQ313">
            <v>0.16239130900276585</v>
          </cell>
          <cell r="ER313">
            <v>0.16239130900276585</v>
          </cell>
          <cell r="ES313">
            <v>0.16239130900276585</v>
          </cell>
          <cell r="ET313">
            <v>0.16239130900276585</v>
          </cell>
          <cell r="EU313">
            <v>0.16239130900276585</v>
          </cell>
          <cell r="EV313">
            <v>0.16239130900276585</v>
          </cell>
          <cell r="EW313">
            <v>0.16239130900276585</v>
          </cell>
          <cell r="EX313">
            <v>0.16239130900276585</v>
          </cell>
          <cell r="EY313">
            <v>0.16239130900276585</v>
          </cell>
          <cell r="EZ313">
            <v>0.16239130900276585</v>
          </cell>
          <cell r="FA313">
            <v>0.16239130900276585</v>
          </cell>
          <cell r="FB313">
            <v>0.16239130900276585</v>
          </cell>
          <cell r="FC313">
            <v>0.16511039356423282</v>
          </cell>
          <cell r="FD313">
            <v>0.16511039356423282</v>
          </cell>
          <cell r="FE313">
            <v>0.16511039356423282</v>
          </cell>
          <cell r="FF313">
            <v>0.16511039356423282</v>
          </cell>
          <cell r="FG313">
            <v>0.16511039356423282</v>
          </cell>
          <cell r="FH313">
            <v>0.16511039356423282</v>
          </cell>
          <cell r="FI313">
            <v>0.16511039356423282</v>
          </cell>
          <cell r="FJ313">
            <v>0.16511039356423282</v>
          </cell>
          <cell r="FK313">
            <v>0.16511039356423282</v>
          </cell>
          <cell r="FL313">
            <v>0.16511039356423282</v>
          </cell>
          <cell r="FM313">
            <v>0.16511039356423282</v>
          </cell>
          <cell r="FN313">
            <v>0.16511039356423282</v>
          </cell>
          <cell r="FO313">
            <v>0.1705636564121199</v>
          </cell>
          <cell r="FP313">
            <v>0.1705636564121199</v>
          </cell>
          <cell r="FQ313">
            <v>0.1705636564121199</v>
          </cell>
          <cell r="FR313">
            <v>0.1705636564121199</v>
          </cell>
          <cell r="FS313">
            <v>0.1705636564121199</v>
          </cell>
          <cell r="FT313">
            <v>0.1705636564121199</v>
          </cell>
          <cell r="FU313">
            <v>0.1705636564121199</v>
          </cell>
          <cell r="FV313">
            <v>0.1705636564121199</v>
          </cell>
          <cell r="FW313">
            <v>0.1705636564121199</v>
          </cell>
        </row>
        <row r="314">
          <cell r="B314" t="str">
            <v>Co 135</v>
          </cell>
          <cell r="C314" t="str">
            <v>IL</v>
          </cell>
          <cell r="BH314">
            <v>-8.5121582969792831E-2</v>
          </cell>
          <cell r="BI314">
            <v>-8.5121582969792831E-2</v>
          </cell>
          <cell r="BJ314">
            <v>-8.5121582969792831E-2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</row>
        <row r="315">
          <cell r="B315" t="str">
            <v>Co 180</v>
          </cell>
          <cell r="C315" t="str">
            <v>NC</v>
          </cell>
          <cell r="BH315">
            <v>-78.688013111318298</v>
          </cell>
          <cell r="BI315">
            <v>-78.688013111318298</v>
          </cell>
          <cell r="BJ315">
            <v>-78.688013111318298</v>
          </cell>
          <cell r="BK315">
            <v>-70.841370455245269</v>
          </cell>
          <cell r="BL315">
            <v>-70.841370455245269</v>
          </cell>
          <cell r="BM315">
            <v>-70.841370455245269</v>
          </cell>
          <cell r="BN315">
            <v>-70.841370455245269</v>
          </cell>
          <cell r="BO315">
            <v>-70.841370455245269</v>
          </cell>
          <cell r="BP315">
            <v>-70.841370455245269</v>
          </cell>
          <cell r="BQ315">
            <v>-70.841370455245269</v>
          </cell>
          <cell r="BR315">
            <v>-70.841370455245269</v>
          </cell>
          <cell r="BS315">
            <v>-70.841370455245269</v>
          </cell>
          <cell r="BT315">
            <v>-70.841370455245269</v>
          </cell>
          <cell r="BU315">
            <v>-70.841370455245269</v>
          </cell>
          <cell r="BV315">
            <v>-70.841370455245269</v>
          </cell>
          <cell r="BW315">
            <v>1.1508909424714402</v>
          </cell>
          <cell r="BX315">
            <v>1.1508909424714402</v>
          </cell>
          <cell r="BY315">
            <v>1.1508909424714402</v>
          </cell>
          <cell r="BZ315">
            <v>1.1508909424714402</v>
          </cell>
          <cell r="CA315">
            <v>1.1508909424714402</v>
          </cell>
          <cell r="CB315">
            <v>1.1508909424714402</v>
          </cell>
          <cell r="CC315">
            <v>1.1508909424714402</v>
          </cell>
          <cell r="CD315">
            <v>1.1508909424714402</v>
          </cell>
          <cell r="CE315">
            <v>1.1508909424714402</v>
          </cell>
          <cell r="CF315">
            <v>1.1508909424714402</v>
          </cell>
          <cell r="CG315">
            <v>1.1508909424714402</v>
          </cell>
          <cell r="CH315">
            <v>1.1508909424714402</v>
          </cell>
          <cell r="CI315">
            <v>0.3423622996860044</v>
          </cell>
          <cell r="CJ315">
            <v>0.3423622996860044</v>
          </cell>
          <cell r="CK315">
            <v>0.3423622996860044</v>
          </cell>
          <cell r="CL315">
            <v>0.3423622996860044</v>
          </cell>
          <cell r="CM315">
            <v>0.3423622996860044</v>
          </cell>
          <cell r="CN315">
            <v>0.3423622996860044</v>
          </cell>
          <cell r="CO315">
            <v>0.3423622996860044</v>
          </cell>
          <cell r="CP315">
            <v>0.3423622996860044</v>
          </cell>
          <cell r="CQ315">
            <v>0.3423622996860044</v>
          </cell>
          <cell r="CR315">
            <v>0.3423622996860044</v>
          </cell>
          <cell r="CS315">
            <v>0.3423622996860044</v>
          </cell>
          <cell r="CT315">
            <v>0.3423622996860044</v>
          </cell>
          <cell r="CU315">
            <v>0.30029247458413155</v>
          </cell>
          <cell r="CV315">
            <v>0.30029247458413155</v>
          </cell>
          <cell r="CW315">
            <v>0.30029247458413155</v>
          </cell>
          <cell r="CX315">
            <v>0.30029247458413155</v>
          </cell>
          <cell r="CY315">
            <v>0.30029247458413155</v>
          </cell>
          <cell r="CZ315">
            <v>0.30029247458413155</v>
          </cell>
          <cell r="DA315">
            <v>0.30029247458413155</v>
          </cell>
          <cell r="DB315">
            <v>0.30029247458413155</v>
          </cell>
          <cell r="DC315">
            <v>0.30029247458413155</v>
          </cell>
          <cell r="DD315">
            <v>0.30029247458413155</v>
          </cell>
          <cell r="DE315">
            <v>0.30029247458413155</v>
          </cell>
          <cell r="DF315">
            <v>0.30029247458413155</v>
          </cell>
          <cell r="DG315">
            <v>0.21788248636300123</v>
          </cell>
          <cell r="DH315">
            <v>0.21788248636300123</v>
          </cell>
          <cell r="DI315">
            <v>0.21788248636300123</v>
          </cell>
          <cell r="DJ315">
            <v>0.21788248636300123</v>
          </cell>
          <cell r="DK315">
            <v>0.21788248636300123</v>
          </cell>
          <cell r="DL315">
            <v>0.21788248636300123</v>
          </cell>
          <cell r="DM315">
            <v>0.21788248636300123</v>
          </cell>
          <cell r="DN315">
            <v>0.21788248636300123</v>
          </cell>
          <cell r="DO315">
            <v>0.21788248636300123</v>
          </cell>
          <cell r="DP315">
            <v>0.21788248636300123</v>
          </cell>
          <cell r="DQ315">
            <v>0.21788248636300123</v>
          </cell>
          <cell r="DR315">
            <v>0.21788248636300123</v>
          </cell>
          <cell r="DS315">
            <v>0.24401808529417079</v>
          </cell>
          <cell r="DT315">
            <v>0.24401808529417079</v>
          </cell>
          <cell r="DU315">
            <v>0.24401808529417079</v>
          </cell>
          <cell r="DV315">
            <v>0.24401808529417079</v>
          </cell>
          <cell r="DW315">
            <v>0.24401808529417079</v>
          </cell>
          <cell r="DX315">
            <v>0.24401808529417079</v>
          </cell>
          <cell r="DY315">
            <v>0.24401808529417079</v>
          </cell>
          <cell r="DZ315">
            <v>0.24401808529417079</v>
          </cell>
          <cell r="EA315">
            <v>0.24401808529417079</v>
          </cell>
          <cell r="EB315">
            <v>0.24401808529417079</v>
          </cell>
          <cell r="EC315">
            <v>0.24401808529417079</v>
          </cell>
          <cell r="ED315">
            <v>0.24401808529417079</v>
          </cell>
          <cell r="EE315">
            <v>0.21457058566067755</v>
          </cell>
          <cell r="EF315">
            <v>0.21457058566067755</v>
          </cell>
          <cell r="EG315">
            <v>0.21457058566067755</v>
          </cell>
          <cell r="EH315">
            <v>0.21457058566067755</v>
          </cell>
          <cell r="EI315">
            <v>0.21457058566067755</v>
          </cell>
          <cell r="EJ315">
            <v>0.21457058566067755</v>
          </cell>
          <cell r="EK315">
            <v>0.21457058566067755</v>
          </cell>
          <cell r="EL315">
            <v>0.21457058566067755</v>
          </cell>
          <cell r="EM315">
            <v>0.21457058566067755</v>
          </cell>
          <cell r="EN315">
            <v>0.21457058566067755</v>
          </cell>
          <cell r="EO315">
            <v>0.21457058566067755</v>
          </cell>
          <cell r="EP315">
            <v>0.21457058566067755</v>
          </cell>
          <cell r="EQ315">
            <v>0.25972089329235609</v>
          </cell>
          <cell r="ER315">
            <v>0.25972089329235609</v>
          </cell>
          <cell r="ES315">
            <v>0.25972089329235609</v>
          </cell>
          <cell r="ET315">
            <v>0.25972089329235609</v>
          </cell>
          <cell r="EU315">
            <v>0.25972089329235609</v>
          </cell>
          <cell r="EV315">
            <v>0.25972089329235609</v>
          </cell>
          <cell r="EW315">
            <v>0.25972089329235609</v>
          </cell>
          <cell r="EX315">
            <v>0.25972089329235609</v>
          </cell>
          <cell r="EY315">
            <v>0.25972089329235609</v>
          </cell>
          <cell r="EZ315">
            <v>0.25972089329235609</v>
          </cell>
          <cell r="FA315">
            <v>0.25972089329235609</v>
          </cell>
          <cell r="FB315">
            <v>0.25972089329235609</v>
          </cell>
          <cell r="FC315">
            <v>0.31759343325924716</v>
          </cell>
          <cell r="FD315">
            <v>0.31759343325924716</v>
          </cell>
          <cell r="FE315">
            <v>0.31759343325924716</v>
          </cell>
          <cell r="FF315">
            <v>0.31759343325924716</v>
          </cell>
          <cell r="FG315">
            <v>0.31759343325924716</v>
          </cell>
          <cell r="FH315">
            <v>0.31759343325924716</v>
          </cell>
          <cell r="FI315">
            <v>0.31759343325924716</v>
          </cell>
          <cell r="FJ315">
            <v>0.31759343325924716</v>
          </cell>
          <cell r="FK315">
            <v>0.31759343325924716</v>
          </cell>
          <cell r="FL315">
            <v>0.31759343325924716</v>
          </cell>
          <cell r="FM315">
            <v>0.31759343325924716</v>
          </cell>
          <cell r="FN315">
            <v>0.31759343325924716</v>
          </cell>
          <cell r="FO315">
            <v>0.31166026859111273</v>
          </cell>
          <cell r="FP315">
            <v>0.31166026859111273</v>
          </cell>
          <cell r="FQ315">
            <v>0.31166026859111273</v>
          </cell>
          <cell r="FR315">
            <v>0.31166026859111273</v>
          </cell>
          <cell r="FS315">
            <v>0.31166026859111273</v>
          </cell>
          <cell r="FT315">
            <v>0.31166026859111273</v>
          </cell>
          <cell r="FU315">
            <v>0.31166026859111273</v>
          </cell>
          <cell r="FV315">
            <v>0.31166026859111273</v>
          </cell>
          <cell r="FW315">
            <v>0.31166026859111273</v>
          </cell>
        </row>
        <row r="316">
          <cell r="B316" t="str">
            <v>Co 450</v>
          </cell>
          <cell r="C316" t="str">
            <v>NV</v>
          </cell>
          <cell r="BH316">
            <v>-8.6026820712066063E-2</v>
          </cell>
          <cell r="BI316">
            <v>-8.6026820712066063E-2</v>
          </cell>
          <cell r="BJ316">
            <v>-8.6026820712066063E-2</v>
          </cell>
          <cell r="BK316">
            <v>9.5648285996904406E-2</v>
          </cell>
          <cell r="BL316">
            <v>9.5648285996904406E-2</v>
          </cell>
          <cell r="BM316">
            <v>9.5648285996904406E-2</v>
          </cell>
          <cell r="BN316">
            <v>9.5648285996904406E-2</v>
          </cell>
          <cell r="BO316">
            <v>9.5648285996904406E-2</v>
          </cell>
          <cell r="BP316">
            <v>9.5648285996904406E-2</v>
          </cell>
          <cell r="BQ316">
            <v>9.5648285996904406E-2</v>
          </cell>
          <cell r="BR316">
            <v>9.5648285996904406E-2</v>
          </cell>
          <cell r="BS316">
            <v>9.5648285996904406E-2</v>
          </cell>
          <cell r="BT316">
            <v>9.5648285996904406E-2</v>
          </cell>
          <cell r="BU316">
            <v>9.5648285996904406E-2</v>
          </cell>
          <cell r="BV316">
            <v>9.5648285996904406E-2</v>
          </cell>
          <cell r="BW316">
            <v>8.0011952791019844E-2</v>
          </cell>
          <cell r="BX316">
            <v>8.0011952791019844E-2</v>
          </cell>
          <cell r="BY316">
            <v>8.0011952791019844E-2</v>
          </cell>
          <cell r="BZ316">
            <v>8.0011952791019844E-2</v>
          </cell>
          <cell r="CA316">
            <v>8.0011952791019844E-2</v>
          </cell>
          <cell r="CB316">
            <v>8.0011952791019844E-2</v>
          </cell>
          <cell r="CC316">
            <v>8.0011952791019844E-2</v>
          </cell>
          <cell r="CD316">
            <v>8.0011952791019844E-2</v>
          </cell>
          <cell r="CE316">
            <v>8.0011952791019844E-2</v>
          </cell>
          <cell r="CF316">
            <v>8.0011952791019844E-2</v>
          </cell>
          <cell r="CG316">
            <v>8.0011952791019844E-2</v>
          </cell>
          <cell r="CH316">
            <v>8.0011952791019844E-2</v>
          </cell>
          <cell r="CI316">
            <v>1.46815348480244E-2</v>
          </cell>
          <cell r="CJ316">
            <v>1.46815348480244E-2</v>
          </cell>
          <cell r="CK316">
            <v>1.46815348480244E-2</v>
          </cell>
          <cell r="CL316">
            <v>1.46815348480244E-2</v>
          </cell>
          <cell r="CM316">
            <v>1.46815348480244E-2</v>
          </cell>
          <cell r="CN316">
            <v>1.46815348480244E-2</v>
          </cell>
          <cell r="CO316">
            <v>1.46815348480244E-2</v>
          </cell>
          <cell r="CP316">
            <v>1.46815348480244E-2</v>
          </cell>
          <cell r="CQ316">
            <v>1.46815348480244E-2</v>
          </cell>
          <cell r="CR316">
            <v>1.46815348480244E-2</v>
          </cell>
          <cell r="CS316">
            <v>1.46815348480244E-2</v>
          </cell>
          <cell r="CT316">
            <v>1.46815348480244E-2</v>
          </cell>
          <cell r="CU316">
            <v>1.403904143898576E-2</v>
          </cell>
          <cell r="CV316">
            <v>1.403904143898576E-2</v>
          </cell>
          <cell r="CW316">
            <v>1.403904143898576E-2</v>
          </cell>
          <cell r="CX316">
            <v>1.403904143898576E-2</v>
          </cell>
          <cell r="CY316">
            <v>1.403904143898576E-2</v>
          </cell>
          <cell r="CZ316">
            <v>1.403904143898576E-2</v>
          </cell>
          <cell r="DA316">
            <v>1.403904143898576E-2</v>
          </cell>
          <cell r="DB316">
            <v>1.403904143898576E-2</v>
          </cell>
          <cell r="DC316">
            <v>1.403904143898576E-2</v>
          </cell>
          <cell r="DD316">
            <v>1.403904143898576E-2</v>
          </cell>
          <cell r="DE316">
            <v>1.403904143898576E-2</v>
          </cell>
          <cell r="DF316">
            <v>1.403904143898576E-2</v>
          </cell>
          <cell r="DG316">
            <v>1.0605885917887511E-3</v>
          </cell>
          <cell r="DH316">
            <v>1.0605885917887511E-3</v>
          </cell>
          <cell r="DI316">
            <v>1.0605885917887511E-3</v>
          </cell>
          <cell r="DJ316">
            <v>1.0605885917887511E-3</v>
          </cell>
          <cell r="DK316">
            <v>1.0605885917887511E-3</v>
          </cell>
          <cell r="DL316">
            <v>1.0605885917887511E-3</v>
          </cell>
          <cell r="DM316">
            <v>1.0605885917887511E-3</v>
          </cell>
          <cell r="DN316">
            <v>1.0605885917887511E-3</v>
          </cell>
          <cell r="DO316">
            <v>1.0605885917887511E-3</v>
          </cell>
          <cell r="DP316">
            <v>1.0605885917887511E-3</v>
          </cell>
          <cell r="DQ316">
            <v>1.0605885917887511E-3</v>
          </cell>
          <cell r="DR316">
            <v>1.0605885917887511E-3</v>
          </cell>
          <cell r="DS316">
            <v>2.8861550986098074E-2</v>
          </cell>
          <cell r="DT316">
            <v>2.8861550986098074E-2</v>
          </cell>
          <cell r="DU316">
            <v>2.8861550986098074E-2</v>
          </cell>
          <cell r="DV316">
            <v>2.8861550986098074E-2</v>
          </cell>
          <cell r="DW316">
            <v>2.8861550986098074E-2</v>
          </cell>
          <cell r="DX316">
            <v>2.8861550986098074E-2</v>
          </cell>
          <cell r="DY316">
            <v>2.8861550986098074E-2</v>
          </cell>
          <cell r="DZ316">
            <v>2.8861550986098074E-2</v>
          </cell>
          <cell r="EA316">
            <v>2.8861550986098074E-2</v>
          </cell>
          <cell r="EB316">
            <v>2.8861550986098074E-2</v>
          </cell>
          <cell r="EC316">
            <v>2.8861550986098074E-2</v>
          </cell>
          <cell r="ED316">
            <v>2.8861550986098074E-2</v>
          </cell>
          <cell r="EE316">
            <v>4.5108705360959893E-2</v>
          </cell>
          <cell r="EF316">
            <v>4.5108705360959893E-2</v>
          </cell>
          <cell r="EG316">
            <v>4.5108705360959893E-2</v>
          </cell>
          <cell r="EH316">
            <v>4.5108705360959893E-2</v>
          </cell>
          <cell r="EI316">
            <v>4.5108705360959893E-2</v>
          </cell>
          <cell r="EJ316">
            <v>4.5108705360959893E-2</v>
          </cell>
          <cell r="EK316">
            <v>4.5108705360959893E-2</v>
          </cell>
          <cell r="EL316">
            <v>4.5108705360959893E-2</v>
          </cell>
          <cell r="EM316">
            <v>4.5108705360959893E-2</v>
          </cell>
          <cell r="EN316">
            <v>4.5108705360959893E-2</v>
          </cell>
          <cell r="EO316">
            <v>4.5108705360959893E-2</v>
          </cell>
          <cell r="EP316">
            <v>4.5108705360959893E-2</v>
          </cell>
          <cell r="EQ316">
            <v>5.7846869008429877E-2</v>
          </cell>
          <cell r="ER316">
            <v>5.7846869008429877E-2</v>
          </cell>
          <cell r="ES316">
            <v>5.7846869008429877E-2</v>
          </cell>
          <cell r="ET316">
            <v>5.7846869008429877E-2</v>
          </cell>
          <cell r="EU316">
            <v>5.7846869008429877E-2</v>
          </cell>
          <cell r="EV316">
            <v>5.7846869008429877E-2</v>
          </cell>
          <cell r="EW316">
            <v>5.7846869008429877E-2</v>
          </cell>
          <cell r="EX316">
            <v>5.7846869008429877E-2</v>
          </cell>
          <cell r="EY316">
            <v>5.7846869008429877E-2</v>
          </cell>
          <cell r="EZ316">
            <v>5.7846869008429877E-2</v>
          </cell>
          <cell r="FA316">
            <v>5.7846869008429877E-2</v>
          </cell>
          <cell r="FB316">
            <v>5.7846869008429877E-2</v>
          </cell>
          <cell r="FC316">
            <v>6.2237632806271953E-2</v>
          </cell>
          <cell r="FD316">
            <v>6.2237632806271953E-2</v>
          </cell>
          <cell r="FE316">
            <v>6.2237632806271953E-2</v>
          </cell>
          <cell r="FF316">
            <v>6.2237632806271953E-2</v>
          </cell>
          <cell r="FG316">
            <v>6.2237632806271953E-2</v>
          </cell>
          <cell r="FH316">
            <v>6.2237632806271953E-2</v>
          </cell>
          <cell r="FI316">
            <v>6.2237632806271953E-2</v>
          </cell>
          <cell r="FJ316">
            <v>6.2237632806271953E-2</v>
          </cell>
          <cell r="FK316">
            <v>6.2237632806271953E-2</v>
          </cell>
          <cell r="FL316">
            <v>6.2237632806271953E-2</v>
          </cell>
          <cell r="FM316">
            <v>6.2237632806271953E-2</v>
          </cell>
          <cell r="FN316">
            <v>6.2237632806271953E-2</v>
          </cell>
          <cell r="FO316">
            <v>5.5924257284762198E-2</v>
          </cell>
          <cell r="FP316">
            <v>5.5924257284762198E-2</v>
          </cell>
          <cell r="FQ316">
            <v>5.5924257284762198E-2</v>
          </cell>
          <cell r="FR316">
            <v>5.5924257284762198E-2</v>
          </cell>
          <cell r="FS316">
            <v>5.5924257284762198E-2</v>
          </cell>
          <cell r="FT316">
            <v>5.5924257284762198E-2</v>
          </cell>
          <cell r="FU316">
            <v>5.5924257284762198E-2</v>
          </cell>
          <cell r="FV316">
            <v>5.5924257284762198E-2</v>
          </cell>
          <cell r="FW316">
            <v>5.5924257284762198E-2</v>
          </cell>
        </row>
        <row r="317">
          <cell r="B317" t="str">
            <v>Co 451</v>
          </cell>
          <cell r="C317" t="str">
            <v>NV</v>
          </cell>
          <cell r="BH317">
            <v>-1.0900257423627857E-3</v>
          </cell>
          <cell r="BI317">
            <v>-1.0900257423627857E-3</v>
          </cell>
          <cell r="BJ317">
            <v>-1.0900257423627857E-3</v>
          </cell>
          <cell r="BK317">
            <v>1.9214089614592388E-2</v>
          </cell>
          <cell r="BL317">
            <v>1.9214089614592388E-2</v>
          </cell>
          <cell r="BM317">
            <v>1.9214089614592388E-2</v>
          </cell>
          <cell r="BN317">
            <v>1.9214089614592388E-2</v>
          </cell>
          <cell r="BO317">
            <v>1.9214089614592388E-2</v>
          </cell>
          <cell r="BP317">
            <v>1.9214089614592388E-2</v>
          </cell>
          <cell r="BQ317">
            <v>1.9214089614592388E-2</v>
          </cell>
          <cell r="BR317">
            <v>1.9214089614592388E-2</v>
          </cell>
          <cell r="BS317">
            <v>1.9214089614592388E-2</v>
          </cell>
          <cell r="BT317">
            <v>1.9214089614592388E-2</v>
          </cell>
          <cell r="BU317">
            <v>1.9214089614592388E-2</v>
          </cell>
          <cell r="BV317">
            <v>1.9214089614592388E-2</v>
          </cell>
          <cell r="BW317">
            <v>2.3196977051177837E-2</v>
          </cell>
          <cell r="BX317">
            <v>2.3196977051177837E-2</v>
          </cell>
          <cell r="BY317">
            <v>2.3196977051177837E-2</v>
          </cell>
          <cell r="BZ317">
            <v>2.3196977051177837E-2</v>
          </cell>
          <cell r="CA317">
            <v>2.3196977051177837E-2</v>
          </cell>
          <cell r="CB317">
            <v>2.3196977051177837E-2</v>
          </cell>
          <cell r="CC317">
            <v>2.3196977051177837E-2</v>
          </cell>
          <cell r="CD317">
            <v>2.3196977051177837E-2</v>
          </cell>
          <cell r="CE317">
            <v>2.3196977051177837E-2</v>
          </cell>
          <cell r="CF317">
            <v>2.3196977051177837E-2</v>
          </cell>
          <cell r="CG317">
            <v>2.3196977051177837E-2</v>
          </cell>
          <cell r="CH317">
            <v>2.3196977051177837E-2</v>
          </cell>
          <cell r="CI317">
            <v>8.3413801909525742E-2</v>
          </cell>
          <cell r="CJ317">
            <v>8.3413801909525742E-2</v>
          </cell>
          <cell r="CK317">
            <v>8.3413801909525742E-2</v>
          </cell>
          <cell r="CL317">
            <v>8.3413801909525742E-2</v>
          </cell>
          <cell r="CM317">
            <v>8.3413801909525742E-2</v>
          </cell>
          <cell r="CN317">
            <v>8.3413801909525742E-2</v>
          </cell>
          <cell r="CO317">
            <v>8.3413801909525742E-2</v>
          </cell>
          <cell r="CP317">
            <v>8.3413801909525742E-2</v>
          </cell>
          <cell r="CQ317">
            <v>8.3413801909525742E-2</v>
          </cell>
          <cell r="CR317">
            <v>8.3413801909525742E-2</v>
          </cell>
          <cell r="CS317">
            <v>8.3413801909525742E-2</v>
          </cell>
          <cell r="CT317">
            <v>8.3413801909525742E-2</v>
          </cell>
          <cell r="CU317">
            <v>0.11278459359649126</v>
          </cell>
          <cell r="CV317">
            <v>0.11278459359649126</v>
          </cell>
          <cell r="CW317">
            <v>0.11278459359649126</v>
          </cell>
          <cell r="CX317">
            <v>0.11278459359649126</v>
          </cell>
          <cell r="CY317">
            <v>0.11278459359649126</v>
          </cell>
          <cell r="CZ317">
            <v>0.11278459359649126</v>
          </cell>
          <cell r="DA317">
            <v>0.11278459359649126</v>
          </cell>
          <cell r="DB317">
            <v>0.11278459359649126</v>
          </cell>
          <cell r="DC317">
            <v>0.11278459359649126</v>
          </cell>
          <cell r="DD317">
            <v>0.11278459359649126</v>
          </cell>
          <cell r="DE317">
            <v>0.11278459359649126</v>
          </cell>
          <cell r="DF317">
            <v>0.11278459359649126</v>
          </cell>
          <cell r="DG317">
            <v>0.10614584185452465</v>
          </cell>
          <cell r="DH317">
            <v>0.10614584185452465</v>
          </cell>
          <cell r="DI317">
            <v>0.10614584185452465</v>
          </cell>
          <cell r="DJ317">
            <v>0.10614584185452465</v>
          </cell>
          <cell r="DK317">
            <v>0.10614584185452465</v>
          </cell>
          <cell r="DL317">
            <v>0.10614584185452465</v>
          </cell>
          <cell r="DM317">
            <v>0.10614584185452465</v>
          </cell>
          <cell r="DN317">
            <v>0.10614584185452465</v>
          </cell>
          <cell r="DO317">
            <v>0.10614584185452465</v>
          </cell>
          <cell r="DP317">
            <v>0.10614584185452465</v>
          </cell>
          <cell r="DQ317">
            <v>0.10614584185452465</v>
          </cell>
          <cell r="DR317">
            <v>0.10614584185452465</v>
          </cell>
          <cell r="DS317">
            <v>0.13044286089975007</v>
          </cell>
          <cell r="DT317">
            <v>0.13044286089975007</v>
          </cell>
          <cell r="DU317">
            <v>0.13044286089975007</v>
          </cell>
          <cell r="DV317">
            <v>0.13044286089975007</v>
          </cell>
          <cell r="DW317">
            <v>0.13044286089975007</v>
          </cell>
          <cell r="DX317">
            <v>0.13044286089975007</v>
          </cell>
          <cell r="DY317">
            <v>0.13044286089975007</v>
          </cell>
          <cell r="DZ317">
            <v>0.13044286089975007</v>
          </cell>
          <cell r="EA317">
            <v>0.13044286089975007</v>
          </cell>
          <cell r="EB317">
            <v>0.13044286089975007</v>
          </cell>
          <cell r="EC317">
            <v>0.13044286089975007</v>
          </cell>
          <cell r="ED317">
            <v>0.13044286089975007</v>
          </cell>
          <cell r="EE317">
            <v>0.12439604876410115</v>
          </cell>
          <cell r="EF317">
            <v>0.12439604876410115</v>
          </cell>
          <cell r="EG317">
            <v>0.12439604876410115</v>
          </cell>
          <cell r="EH317">
            <v>0.12439604876410115</v>
          </cell>
          <cell r="EI317">
            <v>0.12439604876410115</v>
          </cell>
          <cell r="EJ317">
            <v>0.12439604876410115</v>
          </cell>
          <cell r="EK317">
            <v>0.12439604876410115</v>
          </cell>
          <cell r="EL317">
            <v>0.12439604876410115</v>
          </cell>
          <cell r="EM317">
            <v>0.12439604876410115</v>
          </cell>
          <cell r="EN317">
            <v>0.12439604876410115</v>
          </cell>
          <cell r="EO317">
            <v>0.12439604876410115</v>
          </cell>
          <cell r="EP317">
            <v>0.12439604876410115</v>
          </cell>
          <cell r="EQ317">
            <v>0.13955180746386181</v>
          </cell>
          <cell r="ER317">
            <v>0.13955180746386181</v>
          </cell>
          <cell r="ES317">
            <v>0.13955180746386181</v>
          </cell>
          <cell r="ET317">
            <v>0.13955180746386181</v>
          </cell>
          <cell r="EU317">
            <v>0.13955180746386181</v>
          </cell>
          <cell r="EV317">
            <v>0.13955180746386181</v>
          </cell>
          <cell r="EW317">
            <v>0.13955180746386181</v>
          </cell>
          <cell r="EX317">
            <v>0.13955180746386181</v>
          </cell>
          <cell r="EY317">
            <v>0.13955180746386181</v>
          </cell>
          <cell r="EZ317">
            <v>0.13955180746386181</v>
          </cell>
          <cell r="FA317">
            <v>0.13955180746386181</v>
          </cell>
          <cell r="FB317">
            <v>0.13955180746386181</v>
          </cell>
          <cell r="FC317">
            <v>0.13355759426253425</v>
          </cell>
          <cell r="FD317">
            <v>0.13355759426253425</v>
          </cell>
          <cell r="FE317">
            <v>0.13355759426253425</v>
          </cell>
          <cell r="FF317">
            <v>0.13355759426253425</v>
          </cell>
          <cell r="FG317">
            <v>0.13355759426253425</v>
          </cell>
          <cell r="FH317">
            <v>0.13355759426253425</v>
          </cell>
          <cell r="FI317">
            <v>0.13355759426253425</v>
          </cell>
          <cell r="FJ317">
            <v>0.13355759426253425</v>
          </cell>
          <cell r="FK317">
            <v>0.13355759426253425</v>
          </cell>
          <cell r="FL317">
            <v>0.13355759426253425</v>
          </cell>
          <cell r="FM317">
            <v>0.13355759426253425</v>
          </cell>
          <cell r="FN317">
            <v>0.13355759426253425</v>
          </cell>
          <cell r="FO317">
            <v>0.14322417849408159</v>
          </cell>
          <cell r="FP317">
            <v>0.14322417849408159</v>
          </cell>
          <cell r="FQ317">
            <v>0.14322417849408159</v>
          </cell>
          <cell r="FR317">
            <v>0.14322417849408159</v>
          </cell>
          <cell r="FS317">
            <v>0.14322417849408159</v>
          </cell>
          <cell r="FT317">
            <v>0.14322417849408159</v>
          </cell>
          <cell r="FU317">
            <v>0.14322417849408159</v>
          </cell>
          <cell r="FV317">
            <v>0.14322417849408159</v>
          </cell>
          <cell r="FW317">
            <v>0.14322417849408159</v>
          </cell>
        </row>
        <row r="318">
          <cell r="B318" t="str">
            <v>Co 356</v>
          </cell>
          <cell r="C318" t="str">
            <v>LA</v>
          </cell>
          <cell r="BH318">
            <v>0.12388894522750418</v>
          </cell>
          <cell r="BI318">
            <v>0.12388894522750418</v>
          </cell>
          <cell r="BJ318">
            <v>0.12388894522750418</v>
          </cell>
          <cell r="BK318">
            <v>0.10039886025506742</v>
          </cell>
          <cell r="BL318">
            <v>0.10039886025506742</v>
          </cell>
          <cell r="BM318">
            <v>0.10039886025506742</v>
          </cell>
          <cell r="BN318">
            <v>0.10039886025506742</v>
          </cell>
          <cell r="BO318">
            <v>0.10039886025506742</v>
          </cell>
          <cell r="BP318">
            <v>0.10039886025506742</v>
          </cell>
          <cell r="BQ318">
            <v>0.10039886025506742</v>
          </cell>
          <cell r="BR318">
            <v>0.10039886025506742</v>
          </cell>
          <cell r="BS318">
            <v>0.10039886025506742</v>
          </cell>
          <cell r="BT318">
            <v>0.10039886025506742</v>
          </cell>
          <cell r="BU318">
            <v>0.10039886025506742</v>
          </cell>
          <cell r="BV318">
            <v>0.10039886025506742</v>
          </cell>
          <cell r="BW318">
            <v>8.3795026795224783E-2</v>
          </cell>
          <cell r="BX318">
            <v>8.3795026795224783E-2</v>
          </cell>
          <cell r="BY318">
            <v>8.3795026795224783E-2</v>
          </cell>
          <cell r="BZ318">
            <v>8.3795026795224783E-2</v>
          </cell>
          <cell r="CA318">
            <v>8.3795026795224783E-2</v>
          </cell>
          <cell r="CB318">
            <v>8.3795026795224783E-2</v>
          </cell>
          <cell r="CC318">
            <v>8.3795026795224783E-2</v>
          </cell>
          <cell r="CD318">
            <v>8.3795026795224783E-2</v>
          </cell>
          <cell r="CE318">
            <v>8.3795026795224783E-2</v>
          </cell>
          <cell r="CF318">
            <v>8.3795026795224783E-2</v>
          </cell>
          <cell r="CG318">
            <v>8.3795026795224783E-2</v>
          </cell>
          <cell r="CH318">
            <v>8.3795026795224783E-2</v>
          </cell>
          <cell r="CI318">
            <v>2.2494022742066033E-2</v>
          </cell>
          <cell r="CJ318">
            <v>2.2494022742066033E-2</v>
          </cell>
          <cell r="CK318">
            <v>2.2494022742066033E-2</v>
          </cell>
          <cell r="CL318">
            <v>2.2494022742066033E-2</v>
          </cell>
          <cell r="CM318">
            <v>2.2494022742066033E-2</v>
          </cell>
          <cell r="CN318">
            <v>2.2494022742066033E-2</v>
          </cell>
          <cell r="CO318">
            <v>2.2494022742066033E-2</v>
          </cell>
          <cell r="CP318">
            <v>2.2494022742066033E-2</v>
          </cell>
          <cell r="CQ318">
            <v>2.2494022742066033E-2</v>
          </cell>
          <cell r="CR318">
            <v>2.2494022742066033E-2</v>
          </cell>
          <cell r="CS318">
            <v>2.2494022742066033E-2</v>
          </cell>
          <cell r="CT318">
            <v>2.2494022742066033E-2</v>
          </cell>
          <cell r="CU318">
            <v>3.8189491565893192E-2</v>
          </cell>
          <cell r="CV318">
            <v>3.8189491565893192E-2</v>
          </cell>
          <cell r="CW318">
            <v>3.8189491565893192E-2</v>
          </cell>
          <cell r="CX318">
            <v>3.8189491565893192E-2</v>
          </cell>
          <cell r="CY318">
            <v>3.8189491565893192E-2</v>
          </cell>
          <cell r="CZ318">
            <v>3.8189491565893192E-2</v>
          </cell>
          <cell r="DA318">
            <v>3.8189491565893192E-2</v>
          </cell>
          <cell r="DB318">
            <v>3.8189491565893192E-2</v>
          </cell>
          <cell r="DC318">
            <v>3.8189491565893192E-2</v>
          </cell>
          <cell r="DD318">
            <v>3.8189491565893192E-2</v>
          </cell>
          <cell r="DE318">
            <v>3.8189491565893192E-2</v>
          </cell>
          <cell r="DF318">
            <v>3.8189491565893192E-2</v>
          </cell>
          <cell r="DG318">
            <v>5.2717725799879982E-2</v>
          </cell>
          <cell r="DH318">
            <v>5.2717725799879982E-2</v>
          </cell>
          <cell r="DI318">
            <v>5.2717725799879982E-2</v>
          </cell>
          <cell r="DJ318">
            <v>5.2717725799879982E-2</v>
          </cell>
          <cell r="DK318">
            <v>5.2717725799879982E-2</v>
          </cell>
          <cell r="DL318">
            <v>5.2717725799879982E-2</v>
          </cell>
          <cell r="DM318">
            <v>5.2717725799879982E-2</v>
          </cell>
          <cell r="DN318">
            <v>5.2717725799879982E-2</v>
          </cell>
          <cell r="DO318">
            <v>5.2717725799879982E-2</v>
          </cell>
          <cell r="DP318">
            <v>5.2717725799879982E-2</v>
          </cell>
          <cell r="DQ318">
            <v>5.2717725799879982E-2</v>
          </cell>
          <cell r="DR318">
            <v>5.2717725799879982E-2</v>
          </cell>
          <cell r="DS318">
            <v>7.7179138107883904E-2</v>
          </cell>
          <cell r="DT318">
            <v>7.7179138107883904E-2</v>
          </cell>
          <cell r="DU318">
            <v>7.7179138107883904E-2</v>
          </cell>
          <cell r="DV318">
            <v>7.7179138107883904E-2</v>
          </cell>
          <cell r="DW318">
            <v>7.7179138107883904E-2</v>
          </cell>
          <cell r="DX318">
            <v>7.7179138107883904E-2</v>
          </cell>
          <cell r="DY318">
            <v>7.7179138107883904E-2</v>
          </cell>
          <cell r="DZ318">
            <v>7.7179138107883904E-2</v>
          </cell>
          <cell r="EA318">
            <v>7.7179138107883904E-2</v>
          </cell>
          <cell r="EB318">
            <v>7.7179138107883904E-2</v>
          </cell>
          <cell r="EC318">
            <v>7.7179138107883904E-2</v>
          </cell>
          <cell r="ED318">
            <v>7.7179138107883904E-2</v>
          </cell>
          <cell r="EE318">
            <v>9.6847411835328981E-2</v>
          </cell>
          <cell r="EF318">
            <v>9.6847411835328981E-2</v>
          </cell>
          <cell r="EG318">
            <v>9.6847411835328981E-2</v>
          </cell>
          <cell r="EH318">
            <v>9.6847411835328981E-2</v>
          </cell>
          <cell r="EI318">
            <v>9.6847411835328981E-2</v>
          </cell>
          <cell r="EJ318">
            <v>9.6847411835328981E-2</v>
          </cell>
          <cell r="EK318">
            <v>9.6847411835328981E-2</v>
          </cell>
          <cell r="EL318">
            <v>9.6847411835328981E-2</v>
          </cell>
          <cell r="EM318">
            <v>9.6847411835328981E-2</v>
          </cell>
          <cell r="EN318">
            <v>9.6847411835328981E-2</v>
          </cell>
          <cell r="EO318">
            <v>9.6847411835328981E-2</v>
          </cell>
          <cell r="EP318">
            <v>9.6847411835328981E-2</v>
          </cell>
          <cell r="EQ318">
            <v>0.11418457180507646</v>
          </cell>
          <cell r="ER318">
            <v>0.11418457180507646</v>
          </cell>
          <cell r="ES318">
            <v>0.11418457180507646</v>
          </cell>
          <cell r="ET318">
            <v>0.11418457180507646</v>
          </cell>
          <cell r="EU318">
            <v>0.11418457180507646</v>
          </cell>
          <cell r="EV318">
            <v>0.11418457180507646</v>
          </cell>
          <cell r="EW318">
            <v>0.11418457180507646</v>
          </cell>
          <cell r="EX318">
            <v>0.11418457180507646</v>
          </cell>
          <cell r="EY318">
            <v>0.11418457180507646</v>
          </cell>
          <cell r="EZ318">
            <v>0.11418457180507646</v>
          </cell>
          <cell r="FA318">
            <v>0.11418457180507646</v>
          </cell>
          <cell r="FB318">
            <v>0.11418457180507646</v>
          </cell>
          <cell r="FC318">
            <v>0.13654974953824578</v>
          </cell>
          <cell r="FD318">
            <v>0.13654974953824578</v>
          </cell>
          <cell r="FE318">
            <v>0.13654974953824578</v>
          </cell>
          <cell r="FF318">
            <v>0.13654974953824578</v>
          </cell>
          <cell r="FG318">
            <v>0.13654974953824578</v>
          </cell>
          <cell r="FH318">
            <v>0.13654974953824578</v>
          </cell>
          <cell r="FI318">
            <v>0.13654974953824578</v>
          </cell>
          <cell r="FJ318">
            <v>0.13654974953824578</v>
          </cell>
          <cell r="FK318">
            <v>0.13654974953824578</v>
          </cell>
          <cell r="FL318">
            <v>0.13654974953824578</v>
          </cell>
          <cell r="FM318">
            <v>0.13654974953824578</v>
          </cell>
          <cell r="FN318">
            <v>0.13654974953824578</v>
          </cell>
          <cell r="FO318">
            <v>0.13898776966501189</v>
          </cell>
          <cell r="FP318">
            <v>0.13898776966501189</v>
          </cell>
          <cell r="FQ318">
            <v>0.13898776966501189</v>
          </cell>
          <cell r="FR318">
            <v>0.13898776966501189</v>
          </cell>
          <cell r="FS318">
            <v>0.13898776966501189</v>
          </cell>
          <cell r="FT318">
            <v>0.13898776966501189</v>
          </cell>
          <cell r="FU318">
            <v>0.13898776966501189</v>
          </cell>
          <cell r="FV318">
            <v>0.13898776966501189</v>
          </cell>
          <cell r="FW318">
            <v>0.13898776966501189</v>
          </cell>
        </row>
        <row r="319">
          <cell r="B319" t="str">
            <v>Co 357</v>
          </cell>
          <cell r="C319" t="str">
            <v>LA</v>
          </cell>
          <cell r="BH319">
            <v>2.811353883778429E-2</v>
          </cell>
          <cell r="BI319">
            <v>2.811353883778429E-2</v>
          </cell>
          <cell r="BJ319">
            <v>2.811353883778429E-2</v>
          </cell>
          <cell r="BK319">
            <v>3.4261785352982695E-2</v>
          </cell>
          <cell r="BL319">
            <v>3.4261785352982695E-2</v>
          </cell>
          <cell r="BM319">
            <v>3.4261785352982695E-2</v>
          </cell>
          <cell r="BN319">
            <v>3.4261785352982695E-2</v>
          </cell>
          <cell r="BO319">
            <v>3.4261785352982695E-2</v>
          </cell>
          <cell r="BP319">
            <v>3.4261785352982695E-2</v>
          </cell>
          <cell r="BQ319">
            <v>3.4261785352982695E-2</v>
          </cell>
          <cell r="BR319">
            <v>3.4261785352982695E-2</v>
          </cell>
          <cell r="BS319">
            <v>3.4261785352982695E-2</v>
          </cell>
          <cell r="BT319">
            <v>3.4261785352982695E-2</v>
          </cell>
          <cell r="BU319">
            <v>3.4261785352982695E-2</v>
          </cell>
          <cell r="BV319">
            <v>3.4261785352982695E-2</v>
          </cell>
          <cell r="BW319">
            <v>0.17105096563833333</v>
          </cell>
          <cell r="BX319">
            <v>0.17105096563833333</v>
          </cell>
          <cell r="BY319">
            <v>0.17105096563833333</v>
          </cell>
          <cell r="BZ319">
            <v>0.17105096563833333</v>
          </cell>
          <cell r="CA319">
            <v>0.17105096563833333</v>
          </cell>
          <cell r="CB319">
            <v>0.17105096563833333</v>
          </cell>
          <cell r="CC319">
            <v>0.17105096563833333</v>
          </cell>
          <cell r="CD319">
            <v>0.17105096563833333</v>
          </cell>
          <cell r="CE319">
            <v>0.17105096563833333</v>
          </cell>
          <cell r="CF319">
            <v>0.17105096563833333</v>
          </cell>
          <cell r="CG319">
            <v>0.17105096563833333</v>
          </cell>
          <cell r="CH319">
            <v>0.17105096563833333</v>
          </cell>
          <cell r="CI319">
            <v>7.1566943429497334E-2</v>
          </cell>
          <cell r="CJ319">
            <v>7.1566943429497334E-2</v>
          </cell>
          <cell r="CK319">
            <v>7.1566943429497334E-2</v>
          </cell>
          <cell r="CL319">
            <v>7.1566943429497334E-2</v>
          </cell>
          <cell r="CM319">
            <v>7.1566943429497334E-2</v>
          </cell>
          <cell r="CN319">
            <v>7.1566943429497334E-2</v>
          </cell>
          <cell r="CO319">
            <v>7.1566943429497334E-2</v>
          </cell>
          <cell r="CP319">
            <v>7.1566943429497334E-2</v>
          </cell>
          <cell r="CQ319">
            <v>7.1566943429497334E-2</v>
          </cell>
          <cell r="CR319">
            <v>7.1566943429497334E-2</v>
          </cell>
          <cell r="CS319">
            <v>7.1566943429497334E-2</v>
          </cell>
          <cell r="CT319">
            <v>7.1566943429497334E-2</v>
          </cell>
          <cell r="CU319">
            <v>6.2456152011100906E-2</v>
          </cell>
          <cell r="CV319">
            <v>6.2456152011100906E-2</v>
          </cell>
          <cell r="CW319">
            <v>6.2456152011100906E-2</v>
          </cell>
          <cell r="CX319">
            <v>6.2456152011100906E-2</v>
          </cell>
          <cell r="CY319">
            <v>6.2456152011100906E-2</v>
          </cell>
          <cell r="CZ319">
            <v>6.2456152011100906E-2</v>
          </cell>
          <cell r="DA319">
            <v>6.2456152011100906E-2</v>
          </cell>
          <cell r="DB319">
            <v>6.2456152011100906E-2</v>
          </cell>
          <cell r="DC319">
            <v>6.2456152011100906E-2</v>
          </cell>
          <cell r="DD319">
            <v>6.2456152011100906E-2</v>
          </cell>
          <cell r="DE319">
            <v>6.2456152011100906E-2</v>
          </cell>
          <cell r="DF319">
            <v>6.2456152011100906E-2</v>
          </cell>
          <cell r="DG319">
            <v>7.5006524199501406E-2</v>
          </cell>
          <cell r="DH319">
            <v>7.5006524199501406E-2</v>
          </cell>
          <cell r="DI319">
            <v>7.5006524199501406E-2</v>
          </cell>
          <cell r="DJ319">
            <v>7.5006524199501406E-2</v>
          </cell>
          <cell r="DK319">
            <v>7.5006524199501406E-2</v>
          </cell>
          <cell r="DL319">
            <v>7.5006524199501406E-2</v>
          </cell>
          <cell r="DM319">
            <v>7.5006524199501406E-2</v>
          </cell>
          <cell r="DN319">
            <v>7.5006524199501406E-2</v>
          </cell>
          <cell r="DO319">
            <v>7.5006524199501406E-2</v>
          </cell>
          <cell r="DP319">
            <v>7.5006524199501406E-2</v>
          </cell>
          <cell r="DQ319">
            <v>7.5006524199501406E-2</v>
          </cell>
          <cell r="DR319">
            <v>7.5006524199501406E-2</v>
          </cell>
          <cell r="DS319">
            <v>7.2389621923927339E-2</v>
          </cell>
          <cell r="DT319">
            <v>7.2389621923927339E-2</v>
          </cell>
          <cell r="DU319">
            <v>7.2389621923927339E-2</v>
          </cell>
          <cell r="DV319">
            <v>7.2389621923927339E-2</v>
          </cell>
          <cell r="DW319">
            <v>7.2389621923927339E-2</v>
          </cell>
          <cell r="DX319">
            <v>7.2389621923927339E-2</v>
          </cell>
          <cell r="DY319">
            <v>7.2389621923927339E-2</v>
          </cell>
          <cell r="DZ319">
            <v>7.2389621923927339E-2</v>
          </cell>
          <cell r="EA319">
            <v>7.2389621923927339E-2</v>
          </cell>
          <cell r="EB319">
            <v>7.2389621923927339E-2</v>
          </cell>
          <cell r="EC319">
            <v>7.2389621923927339E-2</v>
          </cell>
          <cell r="ED319">
            <v>7.2389621923927339E-2</v>
          </cell>
          <cell r="EE319">
            <v>9.7389792618370163E-2</v>
          </cell>
          <cell r="EF319">
            <v>9.7389792618370163E-2</v>
          </cell>
          <cell r="EG319">
            <v>9.7389792618370163E-2</v>
          </cell>
          <cell r="EH319">
            <v>9.7389792618370163E-2</v>
          </cell>
          <cell r="EI319">
            <v>9.7389792618370163E-2</v>
          </cell>
          <cell r="EJ319">
            <v>9.7389792618370163E-2</v>
          </cell>
          <cell r="EK319">
            <v>9.7389792618370163E-2</v>
          </cell>
          <cell r="EL319">
            <v>9.7389792618370163E-2</v>
          </cell>
          <cell r="EM319">
            <v>9.7389792618370163E-2</v>
          </cell>
          <cell r="EN319">
            <v>9.7389792618370163E-2</v>
          </cell>
          <cell r="EO319">
            <v>9.7389792618370163E-2</v>
          </cell>
          <cell r="EP319">
            <v>9.7389792618370163E-2</v>
          </cell>
          <cell r="EQ319">
            <v>9.306448903654102E-2</v>
          </cell>
          <cell r="ER319">
            <v>9.306448903654102E-2</v>
          </cell>
          <cell r="ES319">
            <v>9.306448903654102E-2</v>
          </cell>
          <cell r="ET319">
            <v>9.306448903654102E-2</v>
          </cell>
          <cell r="EU319">
            <v>9.306448903654102E-2</v>
          </cell>
          <cell r="EV319">
            <v>9.306448903654102E-2</v>
          </cell>
          <cell r="EW319">
            <v>9.306448903654102E-2</v>
          </cell>
          <cell r="EX319">
            <v>9.306448903654102E-2</v>
          </cell>
          <cell r="EY319">
            <v>9.306448903654102E-2</v>
          </cell>
          <cell r="EZ319">
            <v>9.306448903654102E-2</v>
          </cell>
          <cell r="FA319">
            <v>9.306448903654102E-2</v>
          </cell>
          <cell r="FB319">
            <v>9.306448903654102E-2</v>
          </cell>
          <cell r="FC319">
            <v>9.4454744113690661E-2</v>
          </cell>
          <cell r="FD319">
            <v>9.4454744113690661E-2</v>
          </cell>
          <cell r="FE319">
            <v>9.4454744113690661E-2</v>
          </cell>
          <cell r="FF319">
            <v>9.4454744113690661E-2</v>
          </cell>
          <cell r="FG319">
            <v>9.4454744113690661E-2</v>
          </cell>
          <cell r="FH319">
            <v>9.4454744113690661E-2</v>
          </cell>
          <cell r="FI319">
            <v>9.4454744113690661E-2</v>
          </cell>
          <cell r="FJ319">
            <v>9.4454744113690661E-2</v>
          </cell>
          <cell r="FK319">
            <v>9.4454744113690661E-2</v>
          </cell>
          <cell r="FL319">
            <v>9.4454744113690661E-2</v>
          </cell>
          <cell r="FM319">
            <v>9.4454744113690661E-2</v>
          </cell>
          <cell r="FN319">
            <v>9.4454744113690661E-2</v>
          </cell>
          <cell r="FO319">
            <v>9.3614404683297847E-2</v>
          </cell>
          <cell r="FP319">
            <v>9.3614404683297847E-2</v>
          </cell>
          <cell r="FQ319">
            <v>9.3614404683297847E-2</v>
          </cell>
          <cell r="FR319">
            <v>9.3614404683297847E-2</v>
          </cell>
          <cell r="FS319">
            <v>9.3614404683297847E-2</v>
          </cell>
          <cell r="FT319">
            <v>9.3614404683297847E-2</v>
          </cell>
          <cell r="FU319">
            <v>9.3614404683297847E-2</v>
          </cell>
          <cell r="FV319">
            <v>9.3614404683297847E-2</v>
          </cell>
          <cell r="FW319">
            <v>9.3614404683297847E-2</v>
          </cell>
        </row>
        <row r="320">
          <cell r="B320" t="str">
            <v>Co 332</v>
          </cell>
          <cell r="C320" t="str">
            <v>VA</v>
          </cell>
          <cell r="BH320">
            <v>0.25993949457282428</v>
          </cell>
          <cell r="BI320">
            <v>0.25993949457282428</v>
          </cell>
          <cell r="BJ320">
            <v>0.25993949457282428</v>
          </cell>
          <cell r="BK320">
            <v>0.29720396740458194</v>
          </cell>
          <cell r="BL320">
            <v>0.29720396740458194</v>
          </cell>
          <cell r="BM320">
            <v>0.29720396740458194</v>
          </cell>
          <cell r="BN320">
            <v>0.29720396740458194</v>
          </cell>
          <cell r="BO320">
            <v>0.29720396740458194</v>
          </cell>
          <cell r="BP320">
            <v>0.29720396740458194</v>
          </cell>
          <cell r="BQ320">
            <v>0.29720396740458194</v>
          </cell>
          <cell r="BR320">
            <v>0.29720396740458194</v>
          </cell>
          <cell r="BS320">
            <v>0.29720396740458194</v>
          </cell>
          <cell r="BT320">
            <v>0.29720396740458194</v>
          </cell>
          <cell r="BU320">
            <v>0.29720396740458194</v>
          </cell>
          <cell r="BV320">
            <v>0.29720396740458194</v>
          </cell>
          <cell r="BW320">
            <v>0.38875269234450333</v>
          </cell>
          <cell r="BX320">
            <v>0.38875269234450333</v>
          </cell>
          <cell r="BY320">
            <v>0.38875269234450333</v>
          </cell>
          <cell r="BZ320">
            <v>0.38875269234450333</v>
          </cell>
          <cell r="CA320">
            <v>0.38875269234450333</v>
          </cell>
          <cell r="CB320">
            <v>0.38875269234450333</v>
          </cell>
          <cell r="CC320">
            <v>0.38875269234450333</v>
          </cell>
          <cell r="CD320">
            <v>0.38875269234450333</v>
          </cell>
          <cell r="CE320">
            <v>0.38875269234450333</v>
          </cell>
          <cell r="CF320">
            <v>0.38875269234450333</v>
          </cell>
          <cell r="CG320">
            <v>0.38875269234450333</v>
          </cell>
          <cell r="CH320">
            <v>0.38875269234450333</v>
          </cell>
          <cell r="CI320">
            <v>0.26232243083638013</v>
          </cell>
          <cell r="CJ320">
            <v>0.26232243083638013</v>
          </cell>
          <cell r="CK320">
            <v>0.26232243083638013</v>
          </cell>
          <cell r="CL320">
            <v>0.26232243083638013</v>
          </cell>
          <cell r="CM320">
            <v>0.26232243083638013</v>
          </cell>
          <cell r="CN320">
            <v>0.26232243083638013</v>
          </cell>
          <cell r="CO320">
            <v>0.26232243083638013</v>
          </cell>
          <cell r="CP320">
            <v>0.26232243083638013</v>
          </cell>
          <cell r="CQ320">
            <v>0.26232243083638013</v>
          </cell>
          <cell r="CR320">
            <v>0.26232243083638013</v>
          </cell>
          <cell r="CS320">
            <v>0.26232243083638013</v>
          </cell>
          <cell r="CT320">
            <v>0.26232243083638013</v>
          </cell>
          <cell r="CU320">
            <v>0.2521703929278532</v>
          </cell>
          <cell r="CV320">
            <v>0.2521703929278532</v>
          </cell>
          <cell r="CW320">
            <v>0.2521703929278532</v>
          </cell>
          <cell r="CX320">
            <v>0.2521703929278532</v>
          </cell>
          <cell r="CY320">
            <v>0.2521703929278532</v>
          </cell>
          <cell r="CZ320">
            <v>0.2521703929278532</v>
          </cell>
          <cell r="DA320">
            <v>0.2521703929278532</v>
          </cell>
          <cell r="DB320">
            <v>0.2521703929278532</v>
          </cell>
          <cell r="DC320">
            <v>0.2521703929278532</v>
          </cell>
          <cell r="DD320">
            <v>0.2521703929278532</v>
          </cell>
          <cell r="DE320">
            <v>0.2521703929278532</v>
          </cell>
          <cell r="DF320">
            <v>0.2521703929278532</v>
          </cell>
          <cell r="DG320">
            <v>0.24801911978278027</v>
          </cell>
          <cell r="DH320">
            <v>0.24801911978278027</v>
          </cell>
          <cell r="DI320">
            <v>0.24801911978278027</v>
          </cell>
          <cell r="DJ320">
            <v>0.24801911978278027</v>
          </cell>
          <cell r="DK320">
            <v>0.24801911978278027</v>
          </cell>
          <cell r="DL320">
            <v>0.24801911978278027</v>
          </cell>
          <cell r="DM320">
            <v>0.24801911978278027</v>
          </cell>
          <cell r="DN320">
            <v>0.24801911978278027</v>
          </cell>
          <cell r="DO320">
            <v>0.24801911978278027</v>
          </cell>
          <cell r="DP320">
            <v>0.24801911978278027</v>
          </cell>
          <cell r="DQ320">
            <v>0.24801911978278027</v>
          </cell>
          <cell r="DR320">
            <v>0.24801911978278027</v>
          </cell>
          <cell r="DS320">
            <v>0.24687990189057415</v>
          </cell>
          <cell r="DT320">
            <v>0.24687990189057415</v>
          </cell>
          <cell r="DU320">
            <v>0.24687990189057415</v>
          </cell>
          <cell r="DV320">
            <v>0.24687990189057415</v>
          </cell>
          <cell r="DW320">
            <v>0.24687990189057415</v>
          </cell>
          <cell r="DX320">
            <v>0.24687990189057415</v>
          </cell>
          <cell r="DY320">
            <v>0.24687990189057415</v>
          </cell>
          <cell r="DZ320">
            <v>0.24687990189057415</v>
          </cell>
          <cell r="EA320">
            <v>0.24687990189057415</v>
          </cell>
          <cell r="EB320">
            <v>0.24687990189057415</v>
          </cell>
          <cell r="EC320">
            <v>0.24687990189057415</v>
          </cell>
          <cell r="ED320">
            <v>0.24687990189057415</v>
          </cell>
          <cell r="EE320">
            <v>0.24537648067694243</v>
          </cell>
          <cell r="EF320">
            <v>0.24537648067694243</v>
          </cell>
          <cell r="EG320">
            <v>0.24537648067694243</v>
          </cell>
          <cell r="EH320">
            <v>0.24537648067694243</v>
          </cell>
          <cell r="EI320">
            <v>0.24537648067694243</v>
          </cell>
          <cell r="EJ320">
            <v>0.24537648067694243</v>
          </cell>
          <cell r="EK320">
            <v>0.24537648067694243</v>
          </cell>
          <cell r="EL320">
            <v>0.24537648067694243</v>
          </cell>
          <cell r="EM320">
            <v>0.24537648067694243</v>
          </cell>
          <cell r="EN320">
            <v>0.24537648067694243</v>
          </cell>
          <cell r="EO320">
            <v>0.24537648067694243</v>
          </cell>
          <cell r="EP320">
            <v>0.24537648067694243</v>
          </cell>
          <cell r="EQ320">
            <v>0.23126376959411915</v>
          </cell>
          <cell r="ER320">
            <v>0.23126376959411915</v>
          </cell>
          <cell r="ES320">
            <v>0.23126376959411915</v>
          </cell>
          <cell r="ET320">
            <v>0.23126376959411915</v>
          </cell>
          <cell r="EU320">
            <v>0.23126376959411915</v>
          </cell>
          <cell r="EV320">
            <v>0.23126376959411915</v>
          </cell>
          <cell r="EW320">
            <v>0.23126376959411915</v>
          </cell>
          <cell r="EX320">
            <v>0.23126376959411915</v>
          </cell>
          <cell r="EY320">
            <v>0.23126376959411915</v>
          </cell>
          <cell r="EZ320">
            <v>0.23126376959411915</v>
          </cell>
          <cell r="FA320">
            <v>0.23126376959411915</v>
          </cell>
          <cell r="FB320">
            <v>0.23126376959411915</v>
          </cell>
          <cell r="FC320">
            <v>0.22814852607785555</v>
          </cell>
          <cell r="FD320">
            <v>0.22814852607785555</v>
          </cell>
          <cell r="FE320">
            <v>0.22814852607785555</v>
          </cell>
          <cell r="FF320">
            <v>0.22814852607785555</v>
          </cell>
          <cell r="FG320">
            <v>0.22814852607785555</v>
          </cell>
          <cell r="FH320">
            <v>0.22814852607785555</v>
          </cell>
          <cell r="FI320">
            <v>0.22814852607785555</v>
          </cell>
          <cell r="FJ320">
            <v>0.22814852607785555</v>
          </cell>
          <cell r="FK320">
            <v>0.22814852607785555</v>
          </cell>
          <cell r="FL320">
            <v>0.22814852607785555</v>
          </cell>
          <cell r="FM320">
            <v>0.22814852607785555</v>
          </cell>
          <cell r="FN320">
            <v>0.22814852607785555</v>
          </cell>
          <cell r="FO320">
            <v>0.2296348913488124</v>
          </cell>
          <cell r="FP320">
            <v>0.2296348913488124</v>
          </cell>
          <cell r="FQ320">
            <v>0.2296348913488124</v>
          </cell>
          <cell r="FR320">
            <v>0.2296348913488124</v>
          </cell>
          <cell r="FS320">
            <v>0.2296348913488124</v>
          </cell>
          <cell r="FT320">
            <v>0.2296348913488124</v>
          </cell>
          <cell r="FU320">
            <v>0.2296348913488124</v>
          </cell>
          <cell r="FV320">
            <v>0.2296348913488124</v>
          </cell>
          <cell r="FW320">
            <v>0.2296348913488124</v>
          </cell>
        </row>
        <row r="321">
          <cell r="B321" t="str">
            <v>Co 286</v>
          </cell>
          <cell r="C321" t="str">
            <v>MD</v>
          </cell>
          <cell r="BH321">
            <v>7.0846390683796251E-2</v>
          </cell>
          <cell r="BI321">
            <v>7.0846390683796251E-2</v>
          </cell>
          <cell r="BJ321">
            <v>7.0846390683796251E-2</v>
          </cell>
          <cell r="BK321">
            <v>-1.6142299717666213E-2</v>
          </cell>
          <cell r="BL321">
            <v>-1.6142299717666213E-2</v>
          </cell>
          <cell r="BM321">
            <v>-1.6142299717666213E-2</v>
          </cell>
          <cell r="BN321">
            <v>-1.6142299717666213E-2</v>
          </cell>
          <cell r="BO321">
            <v>-1.6142299717666213E-2</v>
          </cell>
          <cell r="BP321">
            <v>-1.6142299717666213E-2</v>
          </cell>
          <cell r="BQ321">
            <v>-1.6142299717666213E-2</v>
          </cell>
          <cell r="BR321">
            <v>-1.6142299717666213E-2</v>
          </cell>
          <cell r="BS321">
            <v>-1.6142299717666213E-2</v>
          </cell>
          <cell r="BT321">
            <v>-1.6142299717666213E-2</v>
          </cell>
          <cell r="BU321">
            <v>-1.6142299717666213E-2</v>
          </cell>
          <cell r="BV321">
            <v>-1.6142299717666213E-2</v>
          </cell>
          <cell r="BW321">
            <v>-2.8071523098447182E-2</v>
          </cell>
          <cell r="BX321">
            <v>-2.8071523098447182E-2</v>
          </cell>
          <cell r="BY321">
            <v>-2.8071523098447182E-2</v>
          </cell>
          <cell r="BZ321">
            <v>-2.8071523098447182E-2</v>
          </cell>
          <cell r="CA321">
            <v>-2.8071523098447182E-2</v>
          </cell>
          <cell r="CB321">
            <v>-2.8071523098447182E-2</v>
          </cell>
          <cell r="CC321">
            <v>-2.8071523098447182E-2</v>
          </cell>
          <cell r="CD321">
            <v>-2.8071523098447182E-2</v>
          </cell>
          <cell r="CE321">
            <v>-2.8071523098447182E-2</v>
          </cell>
          <cell r="CF321">
            <v>-2.8071523098447182E-2</v>
          </cell>
          <cell r="CG321">
            <v>-2.8071523098447182E-2</v>
          </cell>
          <cell r="CH321">
            <v>-2.8071523098447182E-2</v>
          </cell>
          <cell r="CI321">
            <v>2.0311633830377793E-2</v>
          </cell>
          <cell r="CJ321">
            <v>2.0311633830377793E-2</v>
          </cell>
          <cell r="CK321">
            <v>2.0311633830377793E-2</v>
          </cell>
          <cell r="CL321">
            <v>2.0311633830377793E-2</v>
          </cell>
          <cell r="CM321">
            <v>2.0311633830377793E-2</v>
          </cell>
          <cell r="CN321">
            <v>2.0311633830377793E-2</v>
          </cell>
          <cell r="CO321">
            <v>2.0311633830377793E-2</v>
          </cell>
          <cell r="CP321">
            <v>2.0311633830377793E-2</v>
          </cell>
          <cell r="CQ321">
            <v>2.0311633830377793E-2</v>
          </cell>
          <cell r="CR321">
            <v>2.0311633830377793E-2</v>
          </cell>
          <cell r="CS321">
            <v>2.0311633830377793E-2</v>
          </cell>
          <cell r="CT321">
            <v>2.0311633830377793E-2</v>
          </cell>
          <cell r="CU321">
            <v>6.0015873401145732E-2</v>
          </cell>
          <cell r="CV321">
            <v>6.0015873401145732E-2</v>
          </cell>
          <cell r="CW321">
            <v>6.0015873401145732E-2</v>
          </cell>
          <cell r="CX321">
            <v>6.0015873401145732E-2</v>
          </cell>
          <cell r="CY321">
            <v>6.0015873401145732E-2</v>
          </cell>
          <cell r="CZ321">
            <v>6.0015873401145732E-2</v>
          </cell>
          <cell r="DA321">
            <v>6.0015873401145732E-2</v>
          </cell>
          <cell r="DB321">
            <v>6.0015873401145732E-2</v>
          </cell>
          <cell r="DC321">
            <v>6.0015873401145732E-2</v>
          </cell>
          <cell r="DD321">
            <v>6.0015873401145732E-2</v>
          </cell>
          <cell r="DE321">
            <v>6.0015873401145732E-2</v>
          </cell>
          <cell r="DF321">
            <v>6.0015873401145732E-2</v>
          </cell>
          <cell r="DG321">
            <v>4.7350587722947819E-2</v>
          </cell>
          <cell r="DH321">
            <v>4.7350587722947819E-2</v>
          </cell>
          <cell r="DI321">
            <v>4.7350587722947819E-2</v>
          </cell>
          <cell r="DJ321">
            <v>4.7350587722947819E-2</v>
          </cell>
          <cell r="DK321">
            <v>4.7350587722947819E-2</v>
          </cell>
          <cell r="DL321">
            <v>4.7350587722947819E-2</v>
          </cell>
          <cell r="DM321">
            <v>4.7350587722947819E-2</v>
          </cell>
          <cell r="DN321">
            <v>4.7350587722947819E-2</v>
          </cell>
          <cell r="DO321">
            <v>4.7350587722947819E-2</v>
          </cell>
          <cell r="DP321">
            <v>4.7350587722947819E-2</v>
          </cell>
          <cell r="DQ321">
            <v>4.7350587722947819E-2</v>
          </cell>
          <cell r="DR321">
            <v>4.7350587722947819E-2</v>
          </cell>
          <cell r="DS321">
            <v>8.2630091504522038E-2</v>
          </cell>
          <cell r="DT321">
            <v>8.2630091504522038E-2</v>
          </cell>
          <cell r="DU321">
            <v>8.2630091504522038E-2</v>
          </cell>
          <cell r="DV321">
            <v>8.2630091504522038E-2</v>
          </cell>
          <cell r="DW321">
            <v>8.2630091504522038E-2</v>
          </cell>
          <cell r="DX321">
            <v>8.2630091504522038E-2</v>
          </cell>
          <cell r="DY321">
            <v>8.2630091504522038E-2</v>
          </cell>
          <cell r="DZ321">
            <v>8.2630091504522038E-2</v>
          </cell>
          <cell r="EA321">
            <v>8.2630091504522038E-2</v>
          </cell>
          <cell r="EB321">
            <v>8.2630091504522038E-2</v>
          </cell>
          <cell r="EC321">
            <v>8.2630091504522038E-2</v>
          </cell>
          <cell r="ED321">
            <v>8.2630091504522038E-2</v>
          </cell>
          <cell r="EE321">
            <v>8.5746064839153188E-2</v>
          </cell>
          <cell r="EF321">
            <v>8.5746064839153188E-2</v>
          </cell>
          <cell r="EG321">
            <v>8.5746064839153188E-2</v>
          </cell>
          <cell r="EH321">
            <v>8.5746064839153188E-2</v>
          </cell>
          <cell r="EI321">
            <v>8.5746064839153188E-2</v>
          </cell>
          <cell r="EJ321">
            <v>8.5746064839153188E-2</v>
          </cell>
          <cell r="EK321">
            <v>8.5746064839153188E-2</v>
          </cell>
          <cell r="EL321">
            <v>8.5746064839153188E-2</v>
          </cell>
          <cell r="EM321">
            <v>8.5746064839153188E-2</v>
          </cell>
          <cell r="EN321">
            <v>8.5746064839153188E-2</v>
          </cell>
          <cell r="EO321">
            <v>8.5746064839153188E-2</v>
          </cell>
          <cell r="EP321">
            <v>8.5746064839153188E-2</v>
          </cell>
          <cell r="EQ321">
            <v>0.11503073119803467</v>
          </cell>
          <cell r="ER321">
            <v>0.11503073119803467</v>
          </cell>
          <cell r="ES321">
            <v>0.11503073119803467</v>
          </cell>
          <cell r="ET321">
            <v>0.11503073119803467</v>
          </cell>
          <cell r="EU321">
            <v>0.11503073119803467</v>
          </cell>
          <cell r="EV321">
            <v>0.11503073119803467</v>
          </cell>
          <cell r="EW321">
            <v>0.11503073119803467</v>
          </cell>
          <cell r="EX321">
            <v>0.11503073119803467</v>
          </cell>
          <cell r="EY321">
            <v>0.11503073119803467</v>
          </cell>
          <cell r="EZ321">
            <v>0.11503073119803467</v>
          </cell>
          <cell r="FA321">
            <v>0.11503073119803467</v>
          </cell>
          <cell r="FB321">
            <v>0.11503073119803467</v>
          </cell>
          <cell r="FC321">
            <v>0.11859667507735284</v>
          </cell>
          <cell r="FD321">
            <v>0.11859667507735284</v>
          </cell>
          <cell r="FE321">
            <v>0.11859667507735284</v>
          </cell>
          <cell r="FF321">
            <v>0.11859667507735284</v>
          </cell>
          <cell r="FG321">
            <v>0.11859667507735284</v>
          </cell>
          <cell r="FH321">
            <v>0.11859667507735284</v>
          </cell>
          <cell r="FI321">
            <v>0.11859667507735284</v>
          </cell>
          <cell r="FJ321">
            <v>0.11859667507735284</v>
          </cell>
          <cell r="FK321">
            <v>0.11859667507735284</v>
          </cell>
          <cell r="FL321">
            <v>0.11859667507735284</v>
          </cell>
          <cell r="FM321">
            <v>0.11859667507735284</v>
          </cell>
          <cell r="FN321">
            <v>0.11859667507735284</v>
          </cell>
          <cell r="FO321">
            <v>0.13897120736846519</v>
          </cell>
          <cell r="FP321">
            <v>0.13897120736846519</v>
          </cell>
          <cell r="FQ321">
            <v>0.13897120736846519</v>
          </cell>
          <cell r="FR321">
            <v>0.13897120736846519</v>
          </cell>
          <cell r="FS321">
            <v>0.13897120736846519</v>
          </cell>
          <cell r="FT321">
            <v>0.13897120736846519</v>
          </cell>
          <cell r="FU321">
            <v>0.13897120736846519</v>
          </cell>
          <cell r="FV321">
            <v>0.13897120736846519</v>
          </cell>
          <cell r="FW321">
            <v>0.13897120736846519</v>
          </cell>
        </row>
        <row r="322">
          <cell r="B322" t="str">
            <v>Co 287</v>
          </cell>
          <cell r="C322" t="str">
            <v>MD</v>
          </cell>
          <cell r="BH322">
            <v>2.3741706742642942E-2</v>
          </cell>
          <cell r="BI322">
            <v>2.3741706742642942E-2</v>
          </cell>
          <cell r="BJ322">
            <v>2.3741706742642942E-2</v>
          </cell>
          <cell r="BK322">
            <v>6.3381083539596261E-2</v>
          </cell>
          <cell r="BL322">
            <v>6.3381083539596261E-2</v>
          </cell>
          <cell r="BM322">
            <v>6.3381083539596261E-2</v>
          </cell>
          <cell r="BN322">
            <v>6.3381083539596261E-2</v>
          </cell>
          <cell r="BO322">
            <v>6.3381083539596261E-2</v>
          </cell>
          <cell r="BP322">
            <v>6.3381083539596261E-2</v>
          </cell>
          <cell r="BQ322">
            <v>6.3381083539596261E-2</v>
          </cell>
          <cell r="BR322">
            <v>6.3381083539596261E-2</v>
          </cell>
          <cell r="BS322">
            <v>6.3381083539596261E-2</v>
          </cell>
          <cell r="BT322">
            <v>6.3381083539596261E-2</v>
          </cell>
          <cell r="BU322">
            <v>6.3381083539596261E-2</v>
          </cell>
          <cell r="BV322">
            <v>6.3381083539596261E-2</v>
          </cell>
          <cell r="BW322">
            <v>0.15570153669711637</v>
          </cell>
          <cell r="BX322">
            <v>0.15570153669711637</v>
          </cell>
          <cell r="BY322">
            <v>0.15570153669711637</v>
          </cell>
          <cell r="BZ322">
            <v>0.15570153669711637</v>
          </cell>
          <cell r="CA322">
            <v>0.15570153669711637</v>
          </cell>
          <cell r="CB322">
            <v>0.15570153669711637</v>
          </cell>
          <cell r="CC322">
            <v>0.15570153669711637</v>
          </cell>
          <cell r="CD322">
            <v>0.15570153669711637</v>
          </cell>
          <cell r="CE322">
            <v>0.15570153669711637</v>
          </cell>
          <cell r="CF322">
            <v>0.15570153669711637</v>
          </cell>
          <cell r="CG322">
            <v>0.15570153669711637</v>
          </cell>
          <cell r="CH322">
            <v>0.15570153669711637</v>
          </cell>
          <cell r="CI322">
            <v>0.10176581377793348</v>
          </cell>
          <cell r="CJ322">
            <v>0.10176581377793348</v>
          </cell>
          <cell r="CK322">
            <v>0.10176581377793348</v>
          </cell>
          <cell r="CL322">
            <v>0.10176581377793348</v>
          </cell>
          <cell r="CM322">
            <v>0.10176581377793348</v>
          </cell>
          <cell r="CN322">
            <v>0.10176581377793348</v>
          </cell>
          <cell r="CO322">
            <v>0.10176581377793348</v>
          </cell>
          <cell r="CP322">
            <v>0.10176581377793348</v>
          </cell>
          <cell r="CQ322">
            <v>0.10176581377793348</v>
          </cell>
          <cell r="CR322">
            <v>0.10176581377793348</v>
          </cell>
          <cell r="CS322">
            <v>0.10176581377793348</v>
          </cell>
          <cell r="CT322">
            <v>0.10176581377793348</v>
          </cell>
          <cell r="CU322">
            <v>0.10392146597781682</v>
          </cell>
          <cell r="CV322">
            <v>0.10392146597781682</v>
          </cell>
          <cell r="CW322">
            <v>0.10392146597781682</v>
          </cell>
          <cell r="CX322">
            <v>0.10392146597781682</v>
          </cell>
          <cell r="CY322">
            <v>0.10392146597781682</v>
          </cell>
          <cell r="CZ322">
            <v>0.10392146597781682</v>
          </cell>
          <cell r="DA322">
            <v>0.10392146597781682</v>
          </cell>
          <cell r="DB322">
            <v>0.10392146597781682</v>
          </cell>
          <cell r="DC322">
            <v>0.10392146597781682</v>
          </cell>
          <cell r="DD322">
            <v>0.10392146597781682</v>
          </cell>
          <cell r="DE322">
            <v>0.10392146597781682</v>
          </cell>
          <cell r="DF322">
            <v>0.10392146597781682</v>
          </cell>
          <cell r="DG322">
            <v>7.9973022346717978E-2</v>
          </cell>
          <cell r="DH322">
            <v>7.9973022346717978E-2</v>
          </cell>
          <cell r="DI322">
            <v>7.9973022346717978E-2</v>
          </cell>
          <cell r="DJ322">
            <v>7.9973022346717978E-2</v>
          </cell>
          <cell r="DK322">
            <v>7.9973022346717978E-2</v>
          </cell>
          <cell r="DL322">
            <v>7.9973022346717978E-2</v>
          </cell>
          <cell r="DM322">
            <v>7.9973022346717978E-2</v>
          </cell>
          <cell r="DN322">
            <v>7.9973022346717978E-2</v>
          </cell>
          <cell r="DO322">
            <v>7.9973022346717978E-2</v>
          </cell>
          <cell r="DP322">
            <v>7.9973022346717978E-2</v>
          </cell>
          <cell r="DQ322">
            <v>7.9973022346717978E-2</v>
          </cell>
          <cell r="DR322">
            <v>7.9973022346717978E-2</v>
          </cell>
          <cell r="DS322">
            <v>0.11636557201743773</v>
          </cell>
          <cell r="DT322">
            <v>0.11636557201743773</v>
          </cell>
          <cell r="DU322">
            <v>0.11636557201743773</v>
          </cell>
          <cell r="DV322">
            <v>0.11636557201743773</v>
          </cell>
          <cell r="DW322">
            <v>0.11636557201743773</v>
          </cell>
          <cell r="DX322">
            <v>0.11636557201743773</v>
          </cell>
          <cell r="DY322">
            <v>0.11636557201743773</v>
          </cell>
          <cell r="DZ322">
            <v>0.11636557201743773</v>
          </cell>
          <cell r="EA322">
            <v>0.11636557201743773</v>
          </cell>
          <cell r="EB322">
            <v>0.11636557201743773</v>
          </cell>
          <cell r="EC322">
            <v>0.11636557201743773</v>
          </cell>
          <cell r="ED322">
            <v>0.11636557201743773</v>
          </cell>
          <cell r="EE322">
            <v>0.11671181560111719</v>
          </cell>
          <cell r="EF322">
            <v>0.11671181560111719</v>
          </cell>
          <cell r="EG322">
            <v>0.11671181560111719</v>
          </cell>
          <cell r="EH322">
            <v>0.11671181560111719</v>
          </cell>
          <cell r="EI322">
            <v>0.11671181560111719</v>
          </cell>
          <cell r="EJ322">
            <v>0.11671181560111719</v>
          </cell>
          <cell r="EK322">
            <v>0.11671181560111719</v>
          </cell>
          <cell r="EL322">
            <v>0.11671181560111719</v>
          </cell>
          <cell r="EM322">
            <v>0.11671181560111719</v>
          </cell>
          <cell r="EN322">
            <v>0.11671181560111719</v>
          </cell>
          <cell r="EO322">
            <v>0.11671181560111719</v>
          </cell>
          <cell r="EP322">
            <v>0.11671181560111719</v>
          </cell>
          <cell r="EQ322">
            <v>0.15086906347153711</v>
          </cell>
          <cell r="ER322">
            <v>0.15086906347153711</v>
          </cell>
          <cell r="ES322">
            <v>0.15086906347153711</v>
          </cell>
          <cell r="ET322">
            <v>0.15086906347153711</v>
          </cell>
          <cell r="EU322">
            <v>0.15086906347153711</v>
          </cell>
          <cell r="EV322">
            <v>0.15086906347153711</v>
          </cell>
          <cell r="EW322">
            <v>0.15086906347153711</v>
          </cell>
          <cell r="EX322">
            <v>0.15086906347153711</v>
          </cell>
          <cell r="EY322">
            <v>0.15086906347153711</v>
          </cell>
          <cell r="EZ322">
            <v>0.15086906347153711</v>
          </cell>
          <cell r="FA322">
            <v>0.15086906347153711</v>
          </cell>
          <cell r="FB322">
            <v>0.15086906347153711</v>
          </cell>
          <cell r="FC322">
            <v>0.15140975542339152</v>
          </cell>
          <cell r="FD322">
            <v>0.15140975542339152</v>
          </cell>
          <cell r="FE322">
            <v>0.15140975542339152</v>
          </cell>
          <cell r="FF322">
            <v>0.15140975542339152</v>
          </cell>
          <cell r="FG322">
            <v>0.15140975542339152</v>
          </cell>
          <cell r="FH322">
            <v>0.15140975542339152</v>
          </cell>
          <cell r="FI322">
            <v>0.15140975542339152</v>
          </cell>
          <cell r="FJ322">
            <v>0.15140975542339152</v>
          </cell>
          <cell r="FK322">
            <v>0.15140975542339152</v>
          </cell>
          <cell r="FL322">
            <v>0.15140975542339152</v>
          </cell>
          <cell r="FM322">
            <v>0.15140975542339152</v>
          </cell>
          <cell r="FN322">
            <v>0.15140975542339152</v>
          </cell>
          <cell r="FO322">
            <v>0.16360178185659682</v>
          </cell>
          <cell r="FP322">
            <v>0.16360178185659682</v>
          </cell>
          <cell r="FQ322">
            <v>0.16360178185659682</v>
          </cell>
          <cell r="FR322">
            <v>0.16360178185659682</v>
          </cell>
          <cell r="FS322">
            <v>0.16360178185659682</v>
          </cell>
          <cell r="FT322">
            <v>0.16360178185659682</v>
          </cell>
          <cell r="FU322">
            <v>0.16360178185659682</v>
          </cell>
          <cell r="FV322">
            <v>0.16360178185659682</v>
          </cell>
          <cell r="FW322">
            <v>0.16360178185659682</v>
          </cell>
        </row>
        <row r="323">
          <cell r="B323" t="str">
            <v>Co 288</v>
          </cell>
          <cell r="C323" t="str">
            <v>MD</v>
          </cell>
          <cell r="BH323">
            <v>-0.22877641706920426</v>
          </cell>
          <cell r="BI323">
            <v>-0.22877641706920426</v>
          </cell>
          <cell r="BJ323">
            <v>-0.22877641706920426</v>
          </cell>
          <cell r="BK323">
            <v>-0.17626941972374249</v>
          </cell>
          <cell r="BL323">
            <v>-0.17626941972374249</v>
          </cell>
          <cell r="BM323">
            <v>-0.17626941972374249</v>
          </cell>
          <cell r="BN323">
            <v>-0.17626941972374249</v>
          </cell>
          <cell r="BO323">
            <v>-0.17626941972374249</v>
          </cell>
          <cell r="BP323">
            <v>-0.17626941972374249</v>
          </cell>
          <cell r="BQ323">
            <v>-0.17626941972374249</v>
          </cell>
          <cell r="BR323">
            <v>-0.17626941972374249</v>
          </cell>
          <cell r="BS323">
            <v>-0.17626941972374249</v>
          </cell>
          <cell r="BT323">
            <v>-0.17626941972374249</v>
          </cell>
          <cell r="BU323">
            <v>-0.17626941972374249</v>
          </cell>
          <cell r="BV323">
            <v>-0.17626941972374249</v>
          </cell>
          <cell r="BW323">
            <v>-0.11822864087869092</v>
          </cell>
          <cell r="BX323">
            <v>-0.11822864087869092</v>
          </cell>
          <cell r="BY323">
            <v>-0.11822864087869092</v>
          </cell>
          <cell r="BZ323">
            <v>-0.11822864087869092</v>
          </cell>
          <cell r="CA323">
            <v>-0.11822864087869092</v>
          </cell>
          <cell r="CB323">
            <v>-0.11822864087869092</v>
          </cell>
          <cell r="CC323">
            <v>-0.11822864087869092</v>
          </cell>
          <cell r="CD323">
            <v>-0.11822864087869092</v>
          </cell>
          <cell r="CE323">
            <v>-0.11822864087869092</v>
          </cell>
          <cell r="CF323">
            <v>-0.11822864087869092</v>
          </cell>
          <cell r="CG323">
            <v>-0.11822864087869092</v>
          </cell>
          <cell r="CH323">
            <v>-0.11822864087869092</v>
          </cell>
          <cell r="CI323">
            <v>-4.8419914023490371E-2</v>
          </cell>
          <cell r="CJ323">
            <v>-4.8419914023490371E-2</v>
          </cell>
          <cell r="CK323">
            <v>-4.8419914023490371E-2</v>
          </cell>
          <cell r="CL323">
            <v>-4.8419914023490371E-2</v>
          </cell>
          <cell r="CM323">
            <v>-4.8419914023490371E-2</v>
          </cell>
          <cell r="CN323">
            <v>-4.8419914023490371E-2</v>
          </cell>
          <cell r="CO323">
            <v>-4.8419914023490371E-2</v>
          </cell>
          <cell r="CP323">
            <v>-4.8419914023490371E-2</v>
          </cell>
          <cell r="CQ323">
            <v>-4.8419914023490371E-2</v>
          </cell>
          <cell r="CR323">
            <v>-4.8419914023490371E-2</v>
          </cell>
          <cell r="CS323">
            <v>-4.8419914023490371E-2</v>
          </cell>
          <cell r="CT323">
            <v>-4.8419914023490371E-2</v>
          </cell>
          <cell r="CU323">
            <v>-5.908308130080195E-3</v>
          </cell>
          <cell r="CV323">
            <v>-5.908308130080195E-3</v>
          </cell>
          <cell r="CW323">
            <v>-5.908308130080195E-3</v>
          </cell>
          <cell r="CX323">
            <v>-5.908308130080195E-3</v>
          </cell>
          <cell r="CY323">
            <v>-5.908308130080195E-3</v>
          </cell>
          <cell r="CZ323">
            <v>-5.908308130080195E-3</v>
          </cell>
          <cell r="DA323">
            <v>-5.908308130080195E-3</v>
          </cell>
          <cell r="DB323">
            <v>-5.908308130080195E-3</v>
          </cell>
          <cell r="DC323">
            <v>-5.908308130080195E-3</v>
          </cell>
          <cell r="DD323">
            <v>-5.908308130080195E-3</v>
          </cell>
          <cell r="DE323">
            <v>-5.908308130080195E-3</v>
          </cell>
          <cell r="DF323">
            <v>-5.908308130080195E-3</v>
          </cell>
          <cell r="DG323">
            <v>5.4034542312949095E-2</v>
          </cell>
          <cell r="DH323">
            <v>5.4034542312949095E-2</v>
          </cell>
          <cell r="DI323">
            <v>5.4034542312949095E-2</v>
          </cell>
          <cell r="DJ323">
            <v>5.4034542312949095E-2</v>
          </cell>
          <cell r="DK323">
            <v>5.4034542312949095E-2</v>
          </cell>
          <cell r="DL323">
            <v>5.4034542312949095E-2</v>
          </cell>
          <cell r="DM323">
            <v>5.4034542312949095E-2</v>
          </cell>
          <cell r="DN323">
            <v>5.4034542312949095E-2</v>
          </cell>
          <cell r="DO323">
            <v>5.4034542312949095E-2</v>
          </cell>
          <cell r="DP323">
            <v>5.4034542312949095E-2</v>
          </cell>
          <cell r="DQ323">
            <v>5.4034542312949095E-2</v>
          </cell>
          <cell r="DR323">
            <v>5.4034542312949095E-2</v>
          </cell>
          <cell r="DS323">
            <v>8.8194191606517536E-2</v>
          </cell>
          <cell r="DT323">
            <v>8.8194191606517536E-2</v>
          </cell>
          <cell r="DU323">
            <v>8.8194191606517536E-2</v>
          </cell>
          <cell r="DV323">
            <v>8.8194191606517536E-2</v>
          </cell>
          <cell r="DW323">
            <v>8.8194191606517536E-2</v>
          </cell>
          <cell r="DX323">
            <v>8.8194191606517536E-2</v>
          </cell>
          <cell r="DY323">
            <v>8.8194191606517536E-2</v>
          </cell>
          <cell r="DZ323">
            <v>8.8194191606517536E-2</v>
          </cell>
          <cell r="EA323">
            <v>8.8194191606517536E-2</v>
          </cell>
          <cell r="EB323">
            <v>8.8194191606517536E-2</v>
          </cell>
          <cell r="EC323">
            <v>8.8194191606517536E-2</v>
          </cell>
          <cell r="ED323">
            <v>8.8194191606517536E-2</v>
          </cell>
          <cell r="EE323">
            <v>9.2921944739963319E-2</v>
          </cell>
          <cell r="EF323">
            <v>9.2921944739963319E-2</v>
          </cell>
          <cell r="EG323">
            <v>9.2921944739963319E-2</v>
          </cell>
          <cell r="EH323">
            <v>9.2921944739963319E-2</v>
          </cell>
          <cell r="EI323">
            <v>9.2921944739963319E-2</v>
          </cell>
          <cell r="EJ323">
            <v>9.2921944739963319E-2</v>
          </cell>
          <cell r="EK323">
            <v>9.2921944739963319E-2</v>
          </cell>
          <cell r="EL323">
            <v>9.2921944739963319E-2</v>
          </cell>
          <cell r="EM323">
            <v>9.2921944739963319E-2</v>
          </cell>
          <cell r="EN323">
            <v>9.2921944739963319E-2</v>
          </cell>
          <cell r="EO323">
            <v>9.2921944739963319E-2</v>
          </cell>
          <cell r="EP323">
            <v>9.2921944739963319E-2</v>
          </cell>
          <cell r="EQ323">
            <v>0.11214443171102161</v>
          </cell>
          <cell r="ER323">
            <v>0.11214443171102161</v>
          </cell>
          <cell r="ES323">
            <v>0.11214443171102161</v>
          </cell>
          <cell r="ET323">
            <v>0.11214443171102161</v>
          </cell>
          <cell r="EU323">
            <v>0.11214443171102161</v>
          </cell>
          <cell r="EV323">
            <v>0.11214443171102161</v>
          </cell>
          <cell r="EW323">
            <v>0.11214443171102161</v>
          </cell>
          <cell r="EX323">
            <v>0.11214443171102161</v>
          </cell>
          <cell r="EY323">
            <v>0.11214443171102161</v>
          </cell>
          <cell r="EZ323">
            <v>0.11214443171102161</v>
          </cell>
          <cell r="FA323">
            <v>0.11214443171102161</v>
          </cell>
          <cell r="FB323">
            <v>0.11214443171102161</v>
          </cell>
          <cell r="FC323">
            <v>0.11283671143582558</v>
          </cell>
          <cell r="FD323">
            <v>0.11283671143582558</v>
          </cell>
          <cell r="FE323">
            <v>0.11283671143582558</v>
          </cell>
          <cell r="FF323">
            <v>0.11283671143582558</v>
          </cell>
          <cell r="FG323">
            <v>0.11283671143582558</v>
          </cell>
          <cell r="FH323">
            <v>0.11283671143582558</v>
          </cell>
          <cell r="FI323">
            <v>0.11283671143582558</v>
          </cell>
          <cell r="FJ323">
            <v>0.11283671143582558</v>
          </cell>
          <cell r="FK323">
            <v>0.11283671143582558</v>
          </cell>
          <cell r="FL323">
            <v>0.11283671143582558</v>
          </cell>
          <cell r="FM323">
            <v>0.11283671143582558</v>
          </cell>
          <cell r="FN323">
            <v>0.11283671143582558</v>
          </cell>
          <cell r="FO323">
            <v>0.11322224031827814</v>
          </cell>
          <cell r="FP323">
            <v>0.11322224031827814</v>
          </cell>
          <cell r="FQ323">
            <v>0.11322224031827814</v>
          </cell>
          <cell r="FR323">
            <v>0.11322224031827814</v>
          </cell>
          <cell r="FS323">
            <v>0.11322224031827814</v>
          </cell>
          <cell r="FT323">
            <v>0.11322224031827814</v>
          </cell>
          <cell r="FU323">
            <v>0.11322224031827814</v>
          </cell>
          <cell r="FV323">
            <v>0.11322224031827814</v>
          </cell>
          <cell r="FW323">
            <v>0.11322224031827814</v>
          </cell>
        </row>
        <row r="324">
          <cell r="B324" t="str">
            <v>Co 333</v>
          </cell>
          <cell r="C324" t="str">
            <v>VA</v>
          </cell>
          <cell r="BH324">
            <v>-4.226220010271986E-2</v>
          </cell>
          <cell r="BI324">
            <v>-4.226220010271986E-2</v>
          </cell>
          <cell r="BJ324">
            <v>-4.226220010271986E-2</v>
          </cell>
          <cell r="BK324">
            <v>6.0738169340143762E-2</v>
          </cell>
          <cell r="BL324">
            <v>6.0738169340143762E-2</v>
          </cell>
          <cell r="BM324">
            <v>6.0738169340143762E-2</v>
          </cell>
          <cell r="BN324">
            <v>6.0738169340143762E-2</v>
          </cell>
          <cell r="BO324">
            <v>6.0738169340143762E-2</v>
          </cell>
          <cell r="BP324">
            <v>6.0738169340143762E-2</v>
          </cell>
          <cell r="BQ324">
            <v>6.0738169340143762E-2</v>
          </cell>
          <cell r="BR324">
            <v>6.0738169340143762E-2</v>
          </cell>
          <cell r="BS324">
            <v>6.0738169340143762E-2</v>
          </cell>
          <cell r="BT324">
            <v>6.0738169340143762E-2</v>
          </cell>
          <cell r="BU324">
            <v>6.0738169340143762E-2</v>
          </cell>
          <cell r="BV324">
            <v>6.0738169340143762E-2</v>
          </cell>
          <cell r="BW324">
            <v>0.11704182841122214</v>
          </cell>
          <cell r="BX324">
            <v>0.11704182841122214</v>
          </cell>
          <cell r="BY324">
            <v>0.11704182841122214</v>
          </cell>
          <cell r="BZ324">
            <v>0.11704182841122214</v>
          </cell>
          <cell r="CA324">
            <v>0.11704182841122214</v>
          </cell>
          <cell r="CB324">
            <v>0.11704182841122214</v>
          </cell>
          <cell r="CC324">
            <v>0.11704182841122214</v>
          </cell>
          <cell r="CD324">
            <v>0.11704182841122214</v>
          </cell>
          <cell r="CE324">
            <v>0.11704182841122214</v>
          </cell>
          <cell r="CF324">
            <v>0.11704182841122214</v>
          </cell>
          <cell r="CG324">
            <v>0.11704182841122214</v>
          </cell>
          <cell r="CH324">
            <v>0.11704182841122214</v>
          </cell>
          <cell r="CI324">
            <v>7.8179458349575751E-2</v>
          </cell>
          <cell r="CJ324">
            <v>7.8179458349575751E-2</v>
          </cell>
          <cell r="CK324">
            <v>7.8179458349575751E-2</v>
          </cell>
          <cell r="CL324">
            <v>7.8179458349575751E-2</v>
          </cell>
          <cell r="CM324">
            <v>7.8179458349575751E-2</v>
          </cell>
          <cell r="CN324">
            <v>7.8179458349575751E-2</v>
          </cell>
          <cell r="CO324">
            <v>7.8179458349575751E-2</v>
          </cell>
          <cell r="CP324">
            <v>7.8179458349575751E-2</v>
          </cell>
          <cell r="CQ324">
            <v>7.8179458349575751E-2</v>
          </cell>
          <cell r="CR324">
            <v>7.8179458349575751E-2</v>
          </cell>
          <cell r="CS324">
            <v>7.8179458349575751E-2</v>
          </cell>
          <cell r="CT324">
            <v>7.8179458349575751E-2</v>
          </cell>
          <cell r="CU324">
            <v>7.6092779294152466E-2</v>
          </cell>
          <cell r="CV324">
            <v>7.6092779294152466E-2</v>
          </cell>
          <cell r="CW324">
            <v>7.6092779294152466E-2</v>
          </cell>
          <cell r="CX324">
            <v>7.6092779294152466E-2</v>
          </cell>
          <cell r="CY324">
            <v>7.6092779294152466E-2</v>
          </cell>
          <cell r="CZ324">
            <v>7.6092779294152466E-2</v>
          </cell>
          <cell r="DA324">
            <v>7.6092779294152466E-2</v>
          </cell>
          <cell r="DB324">
            <v>7.6092779294152466E-2</v>
          </cell>
          <cell r="DC324">
            <v>7.6092779294152466E-2</v>
          </cell>
          <cell r="DD324">
            <v>7.6092779294152466E-2</v>
          </cell>
          <cell r="DE324">
            <v>7.6092779294152466E-2</v>
          </cell>
          <cell r="DF324">
            <v>7.6092779294152466E-2</v>
          </cell>
          <cell r="DG324">
            <v>6.9511952869770757E-2</v>
          </cell>
          <cell r="DH324">
            <v>6.9511952869770757E-2</v>
          </cell>
          <cell r="DI324">
            <v>6.9511952869770757E-2</v>
          </cell>
          <cell r="DJ324">
            <v>6.9511952869770757E-2</v>
          </cell>
          <cell r="DK324">
            <v>6.9511952869770757E-2</v>
          </cell>
          <cell r="DL324">
            <v>6.9511952869770757E-2</v>
          </cell>
          <cell r="DM324">
            <v>6.9511952869770757E-2</v>
          </cell>
          <cell r="DN324">
            <v>6.9511952869770757E-2</v>
          </cell>
          <cell r="DO324">
            <v>6.9511952869770757E-2</v>
          </cell>
          <cell r="DP324">
            <v>6.9511952869770757E-2</v>
          </cell>
          <cell r="DQ324">
            <v>6.9511952869770757E-2</v>
          </cell>
          <cell r="DR324">
            <v>6.9511952869770757E-2</v>
          </cell>
          <cell r="DS324">
            <v>7.7924364778836602E-2</v>
          </cell>
          <cell r="DT324">
            <v>7.7924364778836602E-2</v>
          </cell>
          <cell r="DU324">
            <v>7.7924364778836602E-2</v>
          </cell>
          <cell r="DV324">
            <v>7.7924364778836602E-2</v>
          </cell>
          <cell r="DW324">
            <v>7.7924364778836602E-2</v>
          </cell>
          <cell r="DX324">
            <v>7.7924364778836602E-2</v>
          </cell>
          <cell r="DY324">
            <v>7.7924364778836602E-2</v>
          </cell>
          <cell r="DZ324">
            <v>7.7924364778836602E-2</v>
          </cell>
          <cell r="EA324">
            <v>7.7924364778836602E-2</v>
          </cell>
          <cell r="EB324">
            <v>7.7924364778836602E-2</v>
          </cell>
          <cell r="EC324">
            <v>7.7924364778836602E-2</v>
          </cell>
          <cell r="ED324">
            <v>7.7924364778836602E-2</v>
          </cell>
          <cell r="EE324">
            <v>7.895349764074551E-2</v>
          </cell>
          <cell r="EF324">
            <v>7.895349764074551E-2</v>
          </cell>
          <cell r="EG324">
            <v>7.895349764074551E-2</v>
          </cell>
          <cell r="EH324">
            <v>7.895349764074551E-2</v>
          </cell>
          <cell r="EI324">
            <v>7.895349764074551E-2</v>
          </cell>
          <cell r="EJ324">
            <v>7.895349764074551E-2</v>
          </cell>
          <cell r="EK324">
            <v>7.895349764074551E-2</v>
          </cell>
          <cell r="EL324">
            <v>7.895349764074551E-2</v>
          </cell>
          <cell r="EM324">
            <v>7.895349764074551E-2</v>
          </cell>
          <cell r="EN324">
            <v>7.895349764074551E-2</v>
          </cell>
          <cell r="EO324">
            <v>7.895349764074551E-2</v>
          </cell>
          <cell r="EP324">
            <v>7.895349764074551E-2</v>
          </cell>
          <cell r="EQ324">
            <v>8.6308036392204537E-2</v>
          </cell>
          <cell r="ER324">
            <v>8.6308036392204537E-2</v>
          </cell>
          <cell r="ES324">
            <v>8.6308036392204537E-2</v>
          </cell>
          <cell r="ET324">
            <v>8.6308036392204537E-2</v>
          </cell>
          <cell r="EU324">
            <v>8.6308036392204537E-2</v>
          </cell>
          <cell r="EV324">
            <v>8.6308036392204537E-2</v>
          </cell>
          <cell r="EW324">
            <v>8.6308036392204537E-2</v>
          </cell>
          <cell r="EX324">
            <v>8.6308036392204537E-2</v>
          </cell>
          <cell r="EY324">
            <v>8.6308036392204537E-2</v>
          </cell>
          <cell r="EZ324">
            <v>8.6308036392204537E-2</v>
          </cell>
          <cell r="FA324">
            <v>8.6308036392204537E-2</v>
          </cell>
          <cell r="FB324">
            <v>8.6308036392204537E-2</v>
          </cell>
          <cell r="FC324">
            <v>9.5016946543136721E-2</v>
          </cell>
          <cell r="FD324">
            <v>9.5016946543136721E-2</v>
          </cell>
          <cell r="FE324">
            <v>9.5016946543136721E-2</v>
          </cell>
          <cell r="FF324">
            <v>9.5016946543136721E-2</v>
          </cell>
          <cell r="FG324">
            <v>9.5016946543136721E-2</v>
          </cell>
          <cell r="FH324">
            <v>9.5016946543136721E-2</v>
          </cell>
          <cell r="FI324">
            <v>9.5016946543136721E-2</v>
          </cell>
          <cell r="FJ324">
            <v>9.5016946543136721E-2</v>
          </cell>
          <cell r="FK324">
            <v>9.5016946543136721E-2</v>
          </cell>
          <cell r="FL324">
            <v>9.5016946543136721E-2</v>
          </cell>
          <cell r="FM324">
            <v>9.5016946543136721E-2</v>
          </cell>
          <cell r="FN324">
            <v>9.5016946543136721E-2</v>
          </cell>
          <cell r="FO324">
            <v>0.1033860089455813</v>
          </cell>
          <cell r="FP324">
            <v>0.1033860089455813</v>
          </cell>
          <cell r="FQ324">
            <v>0.1033860089455813</v>
          </cell>
          <cell r="FR324">
            <v>0.1033860089455813</v>
          </cell>
          <cell r="FS324">
            <v>0.1033860089455813</v>
          </cell>
          <cell r="FT324">
            <v>0.1033860089455813</v>
          </cell>
          <cell r="FU324">
            <v>0.1033860089455813</v>
          </cell>
          <cell r="FV324">
            <v>0.1033860089455813</v>
          </cell>
          <cell r="FW324">
            <v>0.1033860089455813</v>
          </cell>
        </row>
        <row r="325">
          <cell r="B325" t="str">
            <v>Co 315</v>
          </cell>
          <cell r="C325" t="str">
            <v>PA</v>
          </cell>
          <cell r="BH325">
            <v>-1.481890690178613E-2</v>
          </cell>
          <cell r="BI325">
            <v>-1.481890690178613E-2</v>
          </cell>
          <cell r="BJ325">
            <v>-1.481890690178613E-2</v>
          </cell>
          <cell r="BK325">
            <v>-0.2928914051399753</v>
          </cell>
          <cell r="BL325">
            <v>-0.2928914051399753</v>
          </cell>
          <cell r="BM325">
            <v>-0.2928914051399753</v>
          </cell>
          <cell r="BN325">
            <v>-0.2928914051399753</v>
          </cell>
          <cell r="BO325">
            <v>-0.2928914051399753</v>
          </cell>
          <cell r="BP325">
            <v>-0.2928914051399753</v>
          </cell>
          <cell r="BQ325">
            <v>-0.2928914051399753</v>
          </cell>
          <cell r="BR325">
            <v>-0.2928914051399753</v>
          </cell>
          <cell r="BS325">
            <v>-0.2928914051399753</v>
          </cell>
          <cell r="BT325">
            <v>-0.2928914051399753</v>
          </cell>
          <cell r="BU325">
            <v>-0.2928914051399753</v>
          </cell>
          <cell r="BV325">
            <v>-0.2928914051399753</v>
          </cell>
          <cell r="BW325">
            <v>1.3536611994689555E-2</v>
          </cell>
          <cell r="BX325">
            <v>1.3536611994689555E-2</v>
          </cell>
          <cell r="BY325">
            <v>1.3536611994689555E-2</v>
          </cell>
          <cell r="BZ325">
            <v>1.3536611994689555E-2</v>
          </cell>
          <cell r="CA325">
            <v>1.3536611994689555E-2</v>
          </cell>
          <cell r="CB325">
            <v>1.3536611994689555E-2</v>
          </cell>
          <cell r="CC325">
            <v>1.3536611994689555E-2</v>
          </cell>
          <cell r="CD325">
            <v>1.3536611994689555E-2</v>
          </cell>
          <cell r="CE325">
            <v>1.3536611994689555E-2</v>
          </cell>
          <cell r="CF325">
            <v>1.3536611994689555E-2</v>
          </cell>
          <cell r="CG325">
            <v>1.3536611994689555E-2</v>
          </cell>
          <cell r="CH325">
            <v>1.3536611994689555E-2</v>
          </cell>
          <cell r="CI325">
            <v>-2.0886082879625678E-2</v>
          </cell>
          <cell r="CJ325">
            <v>-2.0886082879625678E-2</v>
          </cell>
          <cell r="CK325">
            <v>-2.0886082879625678E-2</v>
          </cell>
          <cell r="CL325">
            <v>-2.0886082879625678E-2</v>
          </cell>
          <cell r="CM325">
            <v>-2.0886082879625678E-2</v>
          </cell>
          <cell r="CN325">
            <v>-2.0886082879625678E-2</v>
          </cell>
          <cell r="CO325">
            <v>-2.0886082879625678E-2</v>
          </cell>
          <cell r="CP325">
            <v>-2.0886082879625678E-2</v>
          </cell>
          <cell r="CQ325">
            <v>-2.0886082879625678E-2</v>
          </cell>
          <cell r="CR325">
            <v>-2.0886082879625678E-2</v>
          </cell>
          <cell r="CS325">
            <v>-2.0886082879625678E-2</v>
          </cell>
          <cell r="CT325">
            <v>-2.0886082879625678E-2</v>
          </cell>
          <cell r="CU325">
            <v>2.1838430298996257E-2</v>
          </cell>
          <cell r="CV325">
            <v>2.1838430298996257E-2</v>
          </cell>
          <cell r="CW325">
            <v>2.1838430298996257E-2</v>
          </cell>
          <cell r="CX325">
            <v>2.1838430298996257E-2</v>
          </cell>
          <cell r="CY325">
            <v>2.1838430298996257E-2</v>
          </cell>
          <cell r="CZ325">
            <v>2.1838430298996257E-2</v>
          </cell>
          <cell r="DA325">
            <v>2.1838430298996257E-2</v>
          </cell>
          <cell r="DB325">
            <v>2.1838430298996257E-2</v>
          </cell>
          <cell r="DC325">
            <v>2.1838430298996257E-2</v>
          </cell>
          <cell r="DD325">
            <v>2.1838430298996257E-2</v>
          </cell>
          <cell r="DE325">
            <v>2.1838430298996257E-2</v>
          </cell>
          <cell r="DF325">
            <v>2.1838430298996257E-2</v>
          </cell>
          <cell r="DG325">
            <v>-1.465685718158153E-2</v>
          </cell>
          <cell r="DH325">
            <v>-1.465685718158153E-2</v>
          </cell>
          <cell r="DI325">
            <v>-1.465685718158153E-2</v>
          </cell>
          <cell r="DJ325">
            <v>-1.465685718158153E-2</v>
          </cell>
          <cell r="DK325">
            <v>-1.465685718158153E-2</v>
          </cell>
          <cell r="DL325">
            <v>-1.465685718158153E-2</v>
          </cell>
          <cell r="DM325">
            <v>-1.465685718158153E-2</v>
          </cell>
          <cell r="DN325">
            <v>-1.465685718158153E-2</v>
          </cell>
          <cell r="DO325">
            <v>-1.465685718158153E-2</v>
          </cell>
          <cell r="DP325">
            <v>-1.465685718158153E-2</v>
          </cell>
          <cell r="DQ325">
            <v>-1.465685718158153E-2</v>
          </cell>
          <cell r="DR325">
            <v>-1.465685718158153E-2</v>
          </cell>
          <cell r="DS325">
            <v>4.6897995402931811E-2</v>
          </cell>
          <cell r="DT325">
            <v>4.6897995402931811E-2</v>
          </cell>
          <cell r="DU325">
            <v>4.6897995402931811E-2</v>
          </cell>
          <cell r="DV325">
            <v>4.6897995402931811E-2</v>
          </cell>
          <cell r="DW325">
            <v>4.6897995402931811E-2</v>
          </cell>
          <cell r="DX325">
            <v>4.6897995402931811E-2</v>
          </cell>
          <cell r="DY325">
            <v>4.6897995402931811E-2</v>
          </cell>
          <cell r="DZ325">
            <v>4.6897995402931811E-2</v>
          </cell>
          <cell r="EA325">
            <v>4.6897995402931811E-2</v>
          </cell>
          <cell r="EB325">
            <v>4.6897995402931811E-2</v>
          </cell>
          <cell r="EC325">
            <v>4.6897995402931811E-2</v>
          </cell>
          <cell r="ED325">
            <v>4.6897995402931811E-2</v>
          </cell>
          <cell r="EE325">
            <v>7.6248126520705922E-2</v>
          </cell>
          <cell r="EF325">
            <v>7.6248126520705922E-2</v>
          </cell>
          <cell r="EG325">
            <v>7.6248126520705922E-2</v>
          </cell>
          <cell r="EH325">
            <v>7.6248126520705922E-2</v>
          </cell>
          <cell r="EI325">
            <v>7.6248126520705922E-2</v>
          </cell>
          <cell r="EJ325">
            <v>7.6248126520705922E-2</v>
          </cell>
          <cell r="EK325">
            <v>7.6248126520705922E-2</v>
          </cell>
          <cell r="EL325">
            <v>7.6248126520705922E-2</v>
          </cell>
          <cell r="EM325">
            <v>7.6248126520705922E-2</v>
          </cell>
          <cell r="EN325">
            <v>7.6248126520705922E-2</v>
          </cell>
          <cell r="EO325">
            <v>7.6248126520705922E-2</v>
          </cell>
          <cell r="EP325">
            <v>7.6248126520705922E-2</v>
          </cell>
          <cell r="EQ325">
            <v>5.9368486670766177E-2</v>
          </cell>
          <cell r="ER325">
            <v>5.9368486670766177E-2</v>
          </cell>
          <cell r="ES325">
            <v>5.9368486670766177E-2</v>
          </cell>
          <cell r="ET325">
            <v>5.9368486670766177E-2</v>
          </cell>
          <cell r="EU325">
            <v>5.9368486670766177E-2</v>
          </cell>
          <cell r="EV325">
            <v>5.9368486670766177E-2</v>
          </cell>
          <cell r="EW325">
            <v>5.9368486670766177E-2</v>
          </cell>
          <cell r="EX325">
            <v>5.9368486670766177E-2</v>
          </cell>
          <cell r="EY325">
            <v>5.9368486670766177E-2</v>
          </cell>
          <cell r="EZ325">
            <v>5.9368486670766177E-2</v>
          </cell>
          <cell r="FA325">
            <v>5.9368486670766177E-2</v>
          </cell>
          <cell r="FB325">
            <v>5.9368486670766177E-2</v>
          </cell>
          <cell r="FC325">
            <v>0.11986654847322806</v>
          </cell>
          <cell r="FD325">
            <v>0.11986654847322806</v>
          </cell>
          <cell r="FE325">
            <v>0.11986654847322806</v>
          </cell>
          <cell r="FF325">
            <v>0.11986654847322806</v>
          </cell>
          <cell r="FG325">
            <v>0.11986654847322806</v>
          </cell>
          <cell r="FH325">
            <v>0.11986654847322806</v>
          </cell>
          <cell r="FI325">
            <v>0.11986654847322806</v>
          </cell>
          <cell r="FJ325">
            <v>0.11986654847322806</v>
          </cell>
          <cell r="FK325">
            <v>0.11986654847322806</v>
          </cell>
          <cell r="FL325">
            <v>0.11986654847322806</v>
          </cell>
          <cell r="FM325">
            <v>0.11986654847322806</v>
          </cell>
          <cell r="FN325">
            <v>0.11986654847322806</v>
          </cell>
          <cell r="FO325">
            <v>0.16257574353994558</v>
          </cell>
          <cell r="FP325">
            <v>0.16257574353994558</v>
          </cell>
          <cell r="FQ325">
            <v>0.16257574353994558</v>
          </cell>
          <cell r="FR325">
            <v>0.16257574353994558</v>
          </cell>
          <cell r="FS325">
            <v>0.16257574353994558</v>
          </cell>
          <cell r="FT325">
            <v>0.16257574353994558</v>
          </cell>
          <cell r="FU325">
            <v>0.16257574353994558</v>
          </cell>
          <cell r="FV325">
            <v>0.16257574353994558</v>
          </cell>
          <cell r="FW325">
            <v>0.16257574353994558</v>
          </cell>
        </row>
        <row r="326">
          <cell r="B326" t="str">
            <v>Co 316</v>
          </cell>
          <cell r="C326" t="str">
            <v>PA</v>
          </cell>
          <cell r="BH326">
            <v>-7.2583432357426786E-2</v>
          </cell>
          <cell r="BI326">
            <v>-7.2583432357426786E-2</v>
          </cell>
          <cell r="BJ326">
            <v>-7.2583432357426786E-2</v>
          </cell>
          <cell r="BK326">
            <v>0.11224381483662323</v>
          </cell>
          <cell r="BL326">
            <v>0.11224381483662323</v>
          </cell>
          <cell r="BM326">
            <v>0.11224381483662323</v>
          </cell>
          <cell r="BN326">
            <v>0.11224381483662323</v>
          </cell>
          <cell r="BO326">
            <v>0.11224381483662323</v>
          </cell>
          <cell r="BP326">
            <v>0.11224381483662323</v>
          </cell>
          <cell r="BQ326">
            <v>0.11224381483662323</v>
          </cell>
          <cell r="BR326">
            <v>0.11224381483662323</v>
          </cell>
          <cell r="BS326">
            <v>0.11224381483662323</v>
          </cell>
          <cell r="BT326">
            <v>0.11224381483662323</v>
          </cell>
          <cell r="BU326">
            <v>0.11224381483662323</v>
          </cell>
          <cell r="BV326">
            <v>0.11224381483662323</v>
          </cell>
          <cell r="BW326">
            <v>0.16551142259194565</v>
          </cell>
          <cell r="BX326">
            <v>0.16551142259194565</v>
          </cell>
          <cell r="BY326">
            <v>0.16551142259194565</v>
          </cell>
          <cell r="BZ326">
            <v>0.16551142259194565</v>
          </cell>
          <cell r="CA326">
            <v>0.16551142259194565</v>
          </cell>
          <cell r="CB326">
            <v>0.16551142259194565</v>
          </cell>
          <cell r="CC326">
            <v>0.16551142259194565</v>
          </cell>
          <cell r="CD326">
            <v>0.16551142259194565</v>
          </cell>
          <cell r="CE326">
            <v>0.16551142259194565</v>
          </cell>
          <cell r="CF326">
            <v>0.16551142259194565</v>
          </cell>
          <cell r="CG326">
            <v>0.16551142259194565</v>
          </cell>
          <cell r="CH326">
            <v>0.16551142259194565</v>
          </cell>
          <cell r="CI326">
            <v>6.9852469746137916E-2</v>
          </cell>
          <cell r="CJ326">
            <v>6.9852469746137916E-2</v>
          </cell>
          <cell r="CK326">
            <v>6.9852469746137916E-2</v>
          </cell>
          <cell r="CL326">
            <v>6.9852469746137916E-2</v>
          </cell>
          <cell r="CM326">
            <v>6.9852469746137916E-2</v>
          </cell>
          <cell r="CN326">
            <v>6.9852469746137916E-2</v>
          </cell>
          <cell r="CO326">
            <v>6.9852469746137916E-2</v>
          </cell>
          <cell r="CP326">
            <v>6.9852469746137916E-2</v>
          </cell>
          <cell r="CQ326">
            <v>6.9852469746137916E-2</v>
          </cell>
          <cell r="CR326">
            <v>6.9852469746137916E-2</v>
          </cell>
          <cell r="CS326">
            <v>6.9852469746137916E-2</v>
          </cell>
          <cell r="CT326">
            <v>6.9852469746137916E-2</v>
          </cell>
          <cell r="CU326">
            <v>5.5310358168753092E-2</v>
          </cell>
          <cell r="CV326">
            <v>5.5310358168753092E-2</v>
          </cell>
          <cell r="CW326">
            <v>5.5310358168753092E-2</v>
          </cell>
          <cell r="CX326">
            <v>5.5310358168753092E-2</v>
          </cell>
          <cell r="CY326">
            <v>5.5310358168753092E-2</v>
          </cell>
          <cell r="CZ326">
            <v>5.5310358168753092E-2</v>
          </cell>
          <cell r="DA326">
            <v>5.5310358168753092E-2</v>
          </cell>
          <cell r="DB326">
            <v>5.5310358168753092E-2</v>
          </cell>
          <cell r="DC326">
            <v>5.5310358168753092E-2</v>
          </cell>
          <cell r="DD326">
            <v>5.5310358168753092E-2</v>
          </cell>
          <cell r="DE326">
            <v>5.5310358168753092E-2</v>
          </cell>
          <cell r="DF326">
            <v>5.5310358168753092E-2</v>
          </cell>
          <cell r="DG326">
            <v>2.821372136369572E-2</v>
          </cell>
          <cell r="DH326">
            <v>2.821372136369572E-2</v>
          </cell>
          <cell r="DI326">
            <v>2.821372136369572E-2</v>
          </cell>
          <cell r="DJ326">
            <v>2.821372136369572E-2</v>
          </cell>
          <cell r="DK326">
            <v>2.821372136369572E-2</v>
          </cell>
          <cell r="DL326">
            <v>2.821372136369572E-2</v>
          </cell>
          <cell r="DM326">
            <v>2.821372136369572E-2</v>
          </cell>
          <cell r="DN326">
            <v>2.821372136369572E-2</v>
          </cell>
          <cell r="DO326">
            <v>2.821372136369572E-2</v>
          </cell>
          <cell r="DP326">
            <v>2.821372136369572E-2</v>
          </cell>
          <cell r="DQ326">
            <v>2.821372136369572E-2</v>
          </cell>
          <cell r="DR326">
            <v>2.821372136369572E-2</v>
          </cell>
          <cell r="DS326">
            <v>6.2617503308071989E-2</v>
          </cell>
          <cell r="DT326">
            <v>6.2617503308071989E-2</v>
          </cell>
          <cell r="DU326">
            <v>6.2617503308071989E-2</v>
          </cell>
          <cell r="DV326">
            <v>6.2617503308071989E-2</v>
          </cell>
          <cell r="DW326">
            <v>6.2617503308071989E-2</v>
          </cell>
          <cell r="DX326">
            <v>6.2617503308071989E-2</v>
          </cell>
          <cell r="DY326">
            <v>6.2617503308071989E-2</v>
          </cell>
          <cell r="DZ326">
            <v>6.2617503308071989E-2</v>
          </cell>
          <cell r="EA326">
            <v>6.2617503308071989E-2</v>
          </cell>
          <cell r="EB326">
            <v>6.2617503308071989E-2</v>
          </cell>
          <cell r="EC326">
            <v>6.2617503308071989E-2</v>
          </cell>
          <cell r="ED326">
            <v>6.2617503308071989E-2</v>
          </cell>
          <cell r="EE326">
            <v>8.2457437524700847E-2</v>
          </cell>
          <cell r="EF326">
            <v>8.2457437524700847E-2</v>
          </cell>
          <cell r="EG326">
            <v>8.2457437524700847E-2</v>
          </cell>
          <cell r="EH326">
            <v>8.2457437524700847E-2</v>
          </cell>
          <cell r="EI326">
            <v>8.2457437524700847E-2</v>
          </cell>
          <cell r="EJ326">
            <v>8.2457437524700847E-2</v>
          </cell>
          <cell r="EK326">
            <v>8.2457437524700847E-2</v>
          </cell>
          <cell r="EL326">
            <v>8.2457437524700847E-2</v>
          </cell>
          <cell r="EM326">
            <v>8.2457437524700847E-2</v>
          </cell>
          <cell r="EN326">
            <v>8.2457437524700847E-2</v>
          </cell>
          <cell r="EO326">
            <v>8.2457437524700847E-2</v>
          </cell>
          <cell r="EP326">
            <v>8.2457437524700847E-2</v>
          </cell>
          <cell r="EQ326">
            <v>9.0747455354886195E-2</v>
          </cell>
          <cell r="ER326">
            <v>9.0747455354886195E-2</v>
          </cell>
          <cell r="ES326">
            <v>9.0747455354886195E-2</v>
          </cell>
          <cell r="ET326">
            <v>9.0747455354886195E-2</v>
          </cell>
          <cell r="EU326">
            <v>9.0747455354886195E-2</v>
          </cell>
          <cell r="EV326">
            <v>9.0747455354886195E-2</v>
          </cell>
          <cell r="EW326">
            <v>9.0747455354886195E-2</v>
          </cell>
          <cell r="EX326">
            <v>9.0747455354886195E-2</v>
          </cell>
          <cell r="EY326">
            <v>9.0747455354886195E-2</v>
          </cell>
          <cell r="EZ326">
            <v>9.0747455354886195E-2</v>
          </cell>
          <cell r="FA326">
            <v>9.0747455354886195E-2</v>
          </cell>
          <cell r="FB326">
            <v>9.0747455354886195E-2</v>
          </cell>
          <cell r="FC326">
            <v>9.3573887212256832E-2</v>
          </cell>
          <cell r="FD326">
            <v>9.3573887212256832E-2</v>
          </cell>
          <cell r="FE326">
            <v>9.3573887212256832E-2</v>
          </cell>
          <cell r="FF326">
            <v>9.3573887212256832E-2</v>
          </cell>
          <cell r="FG326">
            <v>9.3573887212256832E-2</v>
          </cell>
          <cell r="FH326">
            <v>9.3573887212256832E-2</v>
          </cell>
          <cell r="FI326">
            <v>9.3573887212256832E-2</v>
          </cell>
          <cell r="FJ326">
            <v>9.3573887212256832E-2</v>
          </cell>
          <cell r="FK326">
            <v>9.3573887212256832E-2</v>
          </cell>
          <cell r="FL326">
            <v>9.3573887212256832E-2</v>
          </cell>
          <cell r="FM326">
            <v>9.3573887212256832E-2</v>
          </cell>
          <cell r="FN326">
            <v>9.3573887212256832E-2</v>
          </cell>
          <cell r="FO326">
            <v>7.9681763563383828E-2</v>
          </cell>
          <cell r="FP326">
            <v>7.9681763563383828E-2</v>
          </cell>
          <cell r="FQ326">
            <v>7.9681763563383828E-2</v>
          </cell>
          <cell r="FR326">
            <v>7.9681763563383828E-2</v>
          </cell>
          <cell r="FS326">
            <v>7.9681763563383828E-2</v>
          </cell>
          <cell r="FT326">
            <v>7.9681763563383828E-2</v>
          </cell>
          <cell r="FU326">
            <v>7.9681763563383828E-2</v>
          </cell>
          <cell r="FV326">
            <v>7.9681763563383828E-2</v>
          </cell>
          <cell r="FW326">
            <v>7.9681763563383828E-2</v>
          </cell>
        </row>
        <row r="327">
          <cell r="B327" t="str">
            <v>Co 317</v>
          </cell>
          <cell r="C327" t="str">
            <v>PA</v>
          </cell>
          <cell r="BH327">
            <v>-3.0288133567907258E-2</v>
          </cell>
          <cell r="BI327">
            <v>-3.0288133567907258E-2</v>
          </cell>
          <cell r="BJ327">
            <v>-3.0288133567907258E-2</v>
          </cell>
          <cell r="BK327">
            <v>4.7508754483703293E-2</v>
          </cell>
          <cell r="BL327">
            <v>4.7508754483703293E-2</v>
          </cell>
          <cell r="BM327">
            <v>4.7508754483703293E-2</v>
          </cell>
          <cell r="BN327">
            <v>4.7508754483703293E-2</v>
          </cell>
          <cell r="BO327">
            <v>4.7508754483703293E-2</v>
          </cell>
          <cell r="BP327">
            <v>4.7508754483703293E-2</v>
          </cell>
          <cell r="BQ327">
            <v>4.7508754483703293E-2</v>
          </cell>
          <cell r="BR327">
            <v>4.7508754483703293E-2</v>
          </cell>
          <cell r="BS327">
            <v>4.7508754483703293E-2</v>
          </cell>
          <cell r="BT327">
            <v>4.7508754483703293E-2</v>
          </cell>
          <cell r="BU327">
            <v>4.7508754483703293E-2</v>
          </cell>
          <cell r="BV327">
            <v>4.7508754483703293E-2</v>
          </cell>
          <cell r="BW327">
            <v>3.8924740162033025E-2</v>
          </cell>
          <cell r="BX327">
            <v>3.8924740162033025E-2</v>
          </cell>
          <cell r="BY327">
            <v>3.8924740162033025E-2</v>
          </cell>
          <cell r="BZ327">
            <v>3.8924740162033025E-2</v>
          </cell>
          <cell r="CA327">
            <v>3.8924740162033025E-2</v>
          </cell>
          <cell r="CB327">
            <v>3.8924740162033025E-2</v>
          </cell>
          <cell r="CC327">
            <v>3.8924740162033025E-2</v>
          </cell>
          <cell r="CD327">
            <v>3.8924740162033025E-2</v>
          </cell>
          <cell r="CE327">
            <v>3.8924740162033025E-2</v>
          </cell>
          <cell r="CF327">
            <v>3.8924740162033025E-2</v>
          </cell>
          <cell r="CG327">
            <v>3.8924740162033025E-2</v>
          </cell>
          <cell r="CH327">
            <v>3.8924740162033025E-2</v>
          </cell>
          <cell r="CI327">
            <v>1.8804340481981607E-2</v>
          </cell>
          <cell r="CJ327">
            <v>1.8804340481981607E-2</v>
          </cell>
          <cell r="CK327">
            <v>1.8804340481981607E-2</v>
          </cell>
          <cell r="CL327">
            <v>1.8804340481981607E-2</v>
          </cell>
          <cell r="CM327">
            <v>1.8804340481981607E-2</v>
          </cell>
          <cell r="CN327">
            <v>1.8804340481981607E-2</v>
          </cell>
          <cell r="CO327">
            <v>1.8804340481981607E-2</v>
          </cell>
          <cell r="CP327">
            <v>1.8804340481981607E-2</v>
          </cell>
          <cell r="CQ327">
            <v>1.8804340481981607E-2</v>
          </cell>
          <cell r="CR327">
            <v>1.8804340481981607E-2</v>
          </cell>
          <cell r="CS327">
            <v>1.8804340481981607E-2</v>
          </cell>
          <cell r="CT327">
            <v>1.8804340481981607E-2</v>
          </cell>
          <cell r="CU327">
            <v>2.4162194776977709E-2</v>
          </cell>
          <cell r="CV327">
            <v>2.4162194776977709E-2</v>
          </cell>
          <cell r="CW327">
            <v>2.4162194776977709E-2</v>
          </cell>
          <cell r="CX327">
            <v>2.4162194776977709E-2</v>
          </cell>
          <cell r="CY327">
            <v>2.4162194776977709E-2</v>
          </cell>
          <cell r="CZ327">
            <v>2.4162194776977709E-2</v>
          </cell>
          <cell r="DA327">
            <v>2.4162194776977709E-2</v>
          </cell>
          <cell r="DB327">
            <v>2.4162194776977709E-2</v>
          </cell>
          <cell r="DC327">
            <v>2.4162194776977709E-2</v>
          </cell>
          <cell r="DD327">
            <v>2.4162194776977709E-2</v>
          </cell>
          <cell r="DE327">
            <v>2.4162194776977709E-2</v>
          </cell>
          <cell r="DF327">
            <v>2.4162194776977709E-2</v>
          </cell>
          <cell r="DG327">
            <v>4.1612999719515924E-2</v>
          </cell>
          <cell r="DH327">
            <v>4.1612999719515924E-2</v>
          </cell>
          <cell r="DI327">
            <v>4.1612999719515924E-2</v>
          </cell>
          <cell r="DJ327">
            <v>4.1612999719515924E-2</v>
          </cell>
          <cell r="DK327">
            <v>4.1612999719515924E-2</v>
          </cell>
          <cell r="DL327">
            <v>4.1612999719515924E-2</v>
          </cell>
          <cell r="DM327">
            <v>4.1612999719515924E-2</v>
          </cell>
          <cell r="DN327">
            <v>4.1612999719515924E-2</v>
          </cell>
          <cell r="DO327">
            <v>4.1612999719515924E-2</v>
          </cell>
          <cell r="DP327">
            <v>4.1612999719515924E-2</v>
          </cell>
          <cell r="DQ327">
            <v>4.1612999719515924E-2</v>
          </cell>
          <cell r="DR327">
            <v>4.1612999719515924E-2</v>
          </cell>
          <cell r="DS327">
            <v>9.5364992783820726E-2</v>
          </cell>
          <cell r="DT327">
            <v>9.5364992783820726E-2</v>
          </cell>
          <cell r="DU327">
            <v>9.5364992783820726E-2</v>
          </cell>
          <cell r="DV327">
            <v>9.5364992783820726E-2</v>
          </cell>
          <cell r="DW327">
            <v>9.5364992783820726E-2</v>
          </cell>
          <cell r="DX327">
            <v>9.5364992783820726E-2</v>
          </cell>
          <cell r="DY327">
            <v>9.5364992783820726E-2</v>
          </cell>
          <cell r="DZ327">
            <v>9.5364992783820726E-2</v>
          </cell>
          <cell r="EA327">
            <v>9.5364992783820726E-2</v>
          </cell>
          <cell r="EB327">
            <v>9.5364992783820726E-2</v>
          </cell>
          <cell r="EC327">
            <v>9.5364992783820726E-2</v>
          </cell>
          <cell r="ED327">
            <v>9.5364992783820726E-2</v>
          </cell>
          <cell r="EE327">
            <v>0.10663810092649832</v>
          </cell>
          <cell r="EF327">
            <v>0.10663810092649832</v>
          </cell>
          <cell r="EG327">
            <v>0.10663810092649832</v>
          </cell>
          <cell r="EH327">
            <v>0.10663810092649832</v>
          </cell>
          <cell r="EI327">
            <v>0.10663810092649832</v>
          </cell>
          <cell r="EJ327">
            <v>0.10663810092649832</v>
          </cell>
          <cell r="EK327">
            <v>0.10663810092649832</v>
          </cell>
          <cell r="EL327">
            <v>0.10663810092649832</v>
          </cell>
          <cell r="EM327">
            <v>0.10663810092649832</v>
          </cell>
          <cell r="EN327">
            <v>0.10663810092649832</v>
          </cell>
          <cell r="EO327">
            <v>0.10663810092649832</v>
          </cell>
          <cell r="EP327">
            <v>0.10663810092649832</v>
          </cell>
          <cell r="EQ327">
            <v>0.11852926396953938</v>
          </cell>
          <cell r="ER327">
            <v>0.11852926396953938</v>
          </cell>
          <cell r="ES327">
            <v>0.11852926396953938</v>
          </cell>
          <cell r="ET327">
            <v>0.11852926396953938</v>
          </cell>
          <cell r="EU327">
            <v>0.11852926396953938</v>
          </cell>
          <cell r="EV327">
            <v>0.11852926396953938</v>
          </cell>
          <cell r="EW327">
            <v>0.11852926396953938</v>
          </cell>
          <cell r="EX327">
            <v>0.11852926396953938</v>
          </cell>
          <cell r="EY327">
            <v>0.11852926396953938</v>
          </cell>
          <cell r="EZ327">
            <v>0.11852926396953938</v>
          </cell>
          <cell r="FA327">
            <v>0.11852926396953938</v>
          </cell>
          <cell r="FB327">
            <v>0.11852926396953938</v>
          </cell>
          <cell r="FC327">
            <v>0.1206767461123134</v>
          </cell>
          <cell r="FD327">
            <v>0.1206767461123134</v>
          </cell>
          <cell r="FE327">
            <v>0.1206767461123134</v>
          </cell>
          <cell r="FF327">
            <v>0.1206767461123134</v>
          </cell>
          <cell r="FG327">
            <v>0.1206767461123134</v>
          </cell>
          <cell r="FH327">
            <v>0.1206767461123134</v>
          </cell>
          <cell r="FI327">
            <v>0.1206767461123134</v>
          </cell>
          <cell r="FJ327">
            <v>0.1206767461123134</v>
          </cell>
          <cell r="FK327">
            <v>0.1206767461123134</v>
          </cell>
          <cell r="FL327">
            <v>0.1206767461123134</v>
          </cell>
          <cell r="FM327">
            <v>0.1206767461123134</v>
          </cell>
          <cell r="FN327">
            <v>0.1206767461123134</v>
          </cell>
          <cell r="FO327">
            <v>0.12339846119653874</v>
          </cell>
          <cell r="FP327">
            <v>0.12339846119653874</v>
          </cell>
          <cell r="FQ327">
            <v>0.12339846119653874</v>
          </cell>
          <cell r="FR327">
            <v>0.12339846119653874</v>
          </cell>
          <cell r="FS327">
            <v>0.12339846119653874</v>
          </cell>
          <cell r="FT327">
            <v>0.12339846119653874</v>
          </cell>
          <cell r="FU327">
            <v>0.12339846119653874</v>
          </cell>
          <cell r="FV327">
            <v>0.12339846119653874</v>
          </cell>
          <cell r="FW327">
            <v>0.12339846119653874</v>
          </cell>
        </row>
        <row r="328">
          <cell r="B328" t="str">
            <v>Co 385</v>
          </cell>
          <cell r="C328" t="str">
            <v>GA</v>
          </cell>
          <cell r="BH328">
            <v>0.2910908418804124</v>
          </cell>
          <cell r="BI328">
            <v>0.2910908418804124</v>
          </cell>
          <cell r="BJ328">
            <v>0.2910908418804124</v>
          </cell>
          <cell r="BK328">
            <v>0.31202211240002131</v>
          </cell>
          <cell r="BL328">
            <v>0.31202211240002131</v>
          </cell>
          <cell r="BM328">
            <v>0.31202211240002131</v>
          </cell>
          <cell r="BN328">
            <v>0.31202211240002131</v>
          </cell>
          <cell r="BO328">
            <v>0.31202211240002131</v>
          </cell>
          <cell r="BP328">
            <v>0.31202211240002131</v>
          </cell>
          <cell r="BQ328">
            <v>0.31202211240002131</v>
          </cell>
          <cell r="BR328">
            <v>0.31202211240002131</v>
          </cell>
          <cell r="BS328">
            <v>0.31202211240002131</v>
          </cell>
          <cell r="BT328">
            <v>0.31202211240002131</v>
          </cell>
          <cell r="BU328">
            <v>0.31202211240002131</v>
          </cell>
          <cell r="BV328">
            <v>0.31202211240002131</v>
          </cell>
          <cell r="BW328">
            <v>0.47552202715939551</v>
          </cell>
          <cell r="BX328">
            <v>0.47552202715939551</v>
          </cell>
          <cell r="BY328">
            <v>0.47552202715939551</v>
          </cell>
          <cell r="BZ328">
            <v>0.47552202715939551</v>
          </cell>
          <cell r="CA328">
            <v>0.47552202715939551</v>
          </cell>
          <cell r="CB328">
            <v>0.47552202715939551</v>
          </cell>
          <cell r="CC328">
            <v>0.47552202715939551</v>
          </cell>
          <cell r="CD328">
            <v>0.47552202715939551</v>
          </cell>
          <cell r="CE328">
            <v>0.47552202715939551</v>
          </cell>
          <cell r="CF328">
            <v>0.47552202715939551</v>
          </cell>
          <cell r="CG328">
            <v>0.47552202715939551</v>
          </cell>
          <cell r="CH328">
            <v>0.47552202715939551</v>
          </cell>
          <cell r="CI328">
            <v>0.30635957405199377</v>
          </cell>
          <cell r="CJ328">
            <v>0.30635957405199377</v>
          </cell>
          <cell r="CK328">
            <v>0.30635957405199377</v>
          </cell>
          <cell r="CL328">
            <v>0.30635957405199377</v>
          </cell>
          <cell r="CM328">
            <v>0.30635957405199377</v>
          </cell>
          <cell r="CN328">
            <v>0.30635957405199377</v>
          </cell>
          <cell r="CO328">
            <v>0.30635957405199377</v>
          </cell>
          <cell r="CP328">
            <v>0.30635957405199377</v>
          </cell>
          <cell r="CQ328">
            <v>0.30635957405199377</v>
          </cell>
          <cell r="CR328">
            <v>0.30635957405199377</v>
          </cell>
          <cell r="CS328">
            <v>0.30635957405199377</v>
          </cell>
          <cell r="CT328">
            <v>0.30635957405199377</v>
          </cell>
          <cell r="CU328">
            <v>0.2970271970612372</v>
          </cell>
          <cell r="CV328">
            <v>0.2970271970612372</v>
          </cell>
          <cell r="CW328">
            <v>0.2970271970612372</v>
          </cell>
          <cell r="CX328">
            <v>0.2970271970612372</v>
          </cell>
          <cell r="CY328">
            <v>0.2970271970612372</v>
          </cell>
          <cell r="CZ328">
            <v>0.2970271970612372</v>
          </cell>
          <cell r="DA328">
            <v>0.2970271970612372</v>
          </cell>
          <cell r="DB328">
            <v>0.2970271970612372</v>
          </cell>
          <cell r="DC328">
            <v>0.2970271970612372</v>
          </cell>
          <cell r="DD328">
            <v>0.2970271970612372</v>
          </cell>
          <cell r="DE328">
            <v>0.2970271970612372</v>
          </cell>
          <cell r="DF328">
            <v>0.2970271970612372</v>
          </cell>
          <cell r="DG328">
            <v>0.29752170935645061</v>
          </cell>
          <cell r="DH328">
            <v>0.29752170935645061</v>
          </cell>
          <cell r="DI328">
            <v>0.29752170935645061</v>
          </cell>
          <cell r="DJ328">
            <v>0.29752170935645061</v>
          </cell>
          <cell r="DK328">
            <v>0.29752170935645061</v>
          </cell>
          <cell r="DL328">
            <v>0.29752170935645061</v>
          </cell>
          <cell r="DM328">
            <v>0.29752170935645061</v>
          </cell>
          <cell r="DN328">
            <v>0.29752170935645061</v>
          </cell>
          <cell r="DO328">
            <v>0.29752170935645061</v>
          </cell>
          <cell r="DP328">
            <v>0.29752170935645061</v>
          </cell>
          <cell r="DQ328">
            <v>0.29752170935645061</v>
          </cell>
          <cell r="DR328">
            <v>0.29752170935645061</v>
          </cell>
          <cell r="DS328">
            <v>0.2935608604007981</v>
          </cell>
          <cell r="DT328">
            <v>0.2935608604007981</v>
          </cell>
          <cell r="DU328">
            <v>0.2935608604007981</v>
          </cell>
          <cell r="DV328">
            <v>0.2935608604007981</v>
          </cell>
          <cell r="DW328">
            <v>0.2935608604007981</v>
          </cell>
          <cell r="DX328">
            <v>0.2935608604007981</v>
          </cell>
          <cell r="DY328">
            <v>0.2935608604007981</v>
          </cell>
          <cell r="DZ328">
            <v>0.2935608604007981</v>
          </cell>
          <cell r="EA328">
            <v>0.2935608604007981</v>
          </cell>
          <cell r="EB328">
            <v>0.2935608604007981</v>
          </cell>
          <cell r="EC328">
            <v>0.2935608604007981</v>
          </cell>
          <cell r="ED328">
            <v>0.2935608604007981</v>
          </cell>
          <cell r="EE328">
            <v>0.28525478890052774</v>
          </cell>
          <cell r="EF328">
            <v>0.28525478890052774</v>
          </cell>
          <cell r="EG328">
            <v>0.28525478890052774</v>
          </cell>
          <cell r="EH328">
            <v>0.28525478890052774</v>
          </cell>
          <cell r="EI328">
            <v>0.28525478890052774</v>
          </cell>
          <cell r="EJ328">
            <v>0.28525478890052774</v>
          </cell>
          <cell r="EK328">
            <v>0.28525478890052774</v>
          </cell>
          <cell r="EL328">
            <v>0.28525478890052774</v>
          </cell>
          <cell r="EM328">
            <v>0.28525478890052774</v>
          </cell>
          <cell r="EN328">
            <v>0.28525478890052774</v>
          </cell>
          <cell r="EO328">
            <v>0.28525478890052774</v>
          </cell>
          <cell r="EP328">
            <v>0.28525478890052774</v>
          </cell>
          <cell r="EQ328">
            <v>0.27065103858548251</v>
          </cell>
          <cell r="ER328">
            <v>0.27065103858548251</v>
          </cell>
          <cell r="ES328">
            <v>0.27065103858548251</v>
          </cell>
          <cell r="ET328">
            <v>0.27065103858548251</v>
          </cell>
          <cell r="EU328">
            <v>0.27065103858548251</v>
          </cell>
          <cell r="EV328">
            <v>0.27065103858548251</v>
          </cell>
          <cell r="EW328">
            <v>0.27065103858548251</v>
          </cell>
          <cell r="EX328">
            <v>0.27065103858548251</v>
          </cell>
          <cell r="EY328">
            <v>0.27065103858548251</v>
          </cell>
          <cell r="EZ328">
            <v>0.27065103858548251</v>
          </cell>
          <cell r="FA328">
            <v>0.27065103858548251</v>
          </cell>
          <cell r="FB328">
            <v>0.27065103858548251</v>
          </cell>
          <cell r="FC328">
            <v>0.26951003695157266</v>
          </cell>
          <cell r="FD328">
            <v>0.26951003695157266</v>
          </cell>
          <cell r="FE328">
            <v>0.26951003695157266</v>
          </cell>
          <cell r="FF328">
            <v>0.26951003695157266</v>
          </cell>
          <cell r="FG328">
            <v>0.26951003695157266</v>
          </cell>
          <cell r="FH328">
            <v>0.26951003695157266</v>
          </cell>
          <cell r="FI328">
            <v>0.26951003695157266</v>
          </cell>
          <cell r="FJ328">
            <v>0.26951003695157266</v>
          </cell>
          <cell r="FK328">
            <v>0.26951003695157266</v>
          </cell>
          <cell r="FL328">
            <v>0.26951003695157266</v>
          </cell>
          <cell r="FM328">
            <v>0.26951003695157266</v>
          </cell>
          <cell r="FN328">
            <v>0.26951003695157266</v>
          </cell>
          <cell r="FO328">
            <v>0.27172863096859468</v>
          </cell>
          <cell r="FP328">
            <v>0.27172863096859468</v>
          </cell>
          <cell r="FQ328">
            <v>0.27172863096859468</v>
          </cell>
          <cell r="FR328">
            <v>0.27172863096859468</v>
          </cell>
          <cell r="FS328">
            <v>0.27172863096859468</v>
          </cell>
          <cell r="FT328">
            <v>0.27172863096859468</v>
          </cell>
          <cell r="FU328">
            <v>0.27172863096859468</v>
          </cell>
          <cell r="FV328">
            <v>0.27172863096859468</v>
          </cell>
          <cell r="FW328">
            <v>0.27172863096859468</v>
          </cell>
        </row>
        <row r="329">
          <cell r="B329" t="str">
            <v>Co 181</v>
          </cell>
          <cell r="C329" t="str">
            <v>NC</v>
          </cell>
          <cell r="BH329">
            <v>5.1140138940259317E-2</v>
          </cell>
          <cell r="BI329">
            <v>5.1140138940259317E-2</v>
          </cell>
          <cell r="BJ329">
            <v>5.1140138940259317E-2</v>
          </cell>
          <cell r="BK329">
            <v>1.8096039117604611E-2</v>
          </cell>
          <cell r="BL329">
            <v>1.8096039117604611E-2</v>
          </cell>
          <cell r="BM329">
            <v>1.8096039117604611E-2</v>
          </cell>
          <cell r="BN329">
            <v>1.8096039117604611E-2</v>
          </cell>
          <cell r="BO329">
            <v>1.8096039117604611E-2</v>
          </cell>
          <cell r="BP329">
            <v>1.8096039117604611E-2</v>
          </cell>
          <cell r="BQ329">
            <v>1.8096039117604611E-2</v>
          </cell>
          <cell r="BR329">
            <v>1.8096039117604611E-2</v>
          </cell>
          <cell r="BS329">
            <v>1.8096039117604611E-2</v>
          </cell>
          <cell r="BT329">
            <v>1.8096039117604611E-2</v>
          </cell>
          <cell r="BU329">
            <v>1.8096039117604611E-2</v>
          </cell>
          <cell r="BV329">
            <v>1.8096039117604611E-2</v>
          </cell>
          <cell r="BW329">
            <v>4.5547565608582842E-2</v>
          </cell>
          <cell r="BX329">
            <v>4.5547565608582842E-2</v>
          </cell>
          <cell r="BY329">
            <v>4.5547565608582842E-2</v>
          </cell>
          <cell r="BZ329">
            <v>4.5547565608582842E-2</v>
          </cell>
          <cell r="CA329">
            <v>4.5547565608582842E-2</v>
          </cell>
          <cell r="CB329">
            <v>4.5547565608582842E-2</v>
          </cell>
          <cell r="CC329">
            <v>4.5547565608582842E-2</v>
          </cell>
          <cell r="CD329">
            <v>4.5547565608582842E-2</v>
          </cell>
          <cell r="CE329">
            <v>4.5547565608582842E-2</v>
          </cell>
          <cell r="CF329">
            <v>4.5547565608582842E-2</v>
          </cell>
          <cell r="CG329">
            <v>4.5547565608582842E-2</v>
          </cell>
          <cell r="CH329">
            <v>4.5547565608582842E-2</v>
          </cell>
          <cell r="CI329">
            <v>1.0018427224332632E-2</v>
          </cell>
          <cell r="CJ329">
            <v>1.0018427224332632E-2</v>
          </cell>
          <cell r="CK329">
            <v>1.0018427224332632E-2</v>
          </cell>
          <cell r="CL329">
            <v>1.0018427224332632E-2</v>
          </cell>
          <cell r="CM329">
            <v>1.0018427224332632E-2</v>
          </cell>
          <cell r="CN329">
            <v>1.0018427224332632E-2</v>
          </cell>
          <cell r="CO329">
            <v>1.0018427224332632E-2</v>
          </cell>
          <cell r="CP329">
            <v>1.0018427224332632E-2</v>
          </cell>
          <cell r="CQ329">
            <v>1.0018427224332632E-2</v>
          </cell>
          <cell r="CR329">
            <v>1.0018427224332632E-2</v>
          </cell>
          <cell r="CS329">
            <v>1.0018427224332632E-2</v>
          </cell>
          <cell r="CT329">
            <v>1.0018427224332632E-2</v>
          </cell>
          <cell r="CU329">
            <v>3.0478430102949431E-2</v>
          </cell>
          <cell r="CV329">
            <v>3.0478430102949431E-2</v>
          </cell>
          <cell r="CW329">
            <v>3.0478430102949431E-2</v>
          </cell>
          <cell r="CX329">
            <v>3.0478430102949431E-2</v>
          </cell>
          <cell r="CY329">
            <v>3.0478430102949431E-2</v>
          </cell>
          <cell r="CZ329">
            <v>3.0478430102949431E-2</v>
          </cell>
          <cell r="DA329">
            <v>3.0478430102949431E-2</v>
          </cell>
          <cell r="DB329">
            <v>3.0478430102949431E-2</v>
          </cell>
          <cell r="DC329">
            <v>3.0478430102949431E-2</v>
          </cell>
          <cell r="DD329">
            <v>3.0478430102949431E-2</v>
          </cell>
          <cell r="DE329">
            <v>3.0478430102949431E-2</v>
          </cell>
          <cell r="DF329">
            <v>3.0478430102949431E-2</v>
          </cell>
          <cell r="DG329">
            <v>0.11427307665139068</v>
          </cell>
          <cell r="DH329">
            <v>0.11427307665139068</v>
          </cell>
          <cell r="DI329">
            <v>0.11427307665139068</v>
          </cell>
          <cell r="DJ329">
            <v>0.11427307665139068</v>
          </cell>
          <cell r="DK329">
            <v>0.11427307665139068</v>
          </cell>
          <cell r="DL329">
            <v>0.11427307665139068</v>
          </cell>
          <cell r="DM329">
            <v>0.11427307665139068</v>
          </cell>
          <cell r="DN329">
            <v>0.11427307665139068</v>
          </cell>
          <cell r="DO329">
            <v>0.11427307665139068</v>
          </cell>
          <cell r="DP329">
            <v>0.11427307665139068</v>
          </cell>
          <cell r="DQ329">
            <v>0.11427307665139068</v>
          </cell>
          <cell r="DR329">
            <v>0.11427307665139068</v>
          </cell>
          <cell r="DS329">
            <v>0.13431586422163905</v>
          </cell>
          <cell r="DT329">
            <v>0.13431586422163905</v>
          </cell>
          <cell r="DU329">
            <v>0.13431586422163905</v>
          </cell>
          <cell r="DV329">
            <v>0.13431586422163905</v>
          </cell>
          <cell r="DW329">
            <v>0.13431586422163905</v>
          </cell>
          <cell r="DX329">
            <v>0.13431586422163905</v>
          </cell>
          <cell r="DY329">
            <v>0.13431586422163905</v>
          </cell>
          <cell r="DZ329">
            <v>0.13431586422163905</v>
          </cell>
          <cell r="EA329">
            <v>0.13431586422163905</v>
          </cell>
          <cell r="EB329">
            <v>0.13431586422163905</v>
          </cell>
          <cell r="EC329">
            <v>0.13431586422163905</v>
          </cell>
          <cell r="ED329">
            <v>0.13431586422163905</v>
          </cell>
          <cell r="EE329">
            <v>0.17832842105293667</v>
          </cell>
          <cell r="EF329">
            <v>0.17832842105293667</v>
          </cell>
          <cell r="EG329">
            <v>0.17832842105293667</v>
          </cell>
          <cell r="EH329">
            <v>0.17832842105293667</v>
          </cell>
          <cell r="EI329">
            <v>0.17832842105293667</v>
          </cell>
          <cell r="EJ329">
            <v>0.17832842105293667</v>
          </cell>
          <cell r="EK329">
            <v>0.17832842105293667</v>
          </cell>
          <cell r="EL329">
            <v>0.17832842105293667</v>
          </cell>
          <cell r="EM329">
            <v>0.17832842105293667</v>
          </cell>
          <cell r="EN329">
            <v>0.17832842105293667</v>
          </cell>
          <cell r="EO329">
            <v>0.17832842105293667</v>
          </cell>
          <cell r="EP329">
            <v>0.17832842105293667</v>
          </cell>
          <cell r="EQ329">
            <v>0.17074004033827148</v>
          </cell>
          <cell r="ER329">
            <v>0.17074004033827148</v>
          </cell>
          <cell r="ES329">
            <v>0.17074004033827148</v>
          </cell>
          <cell r="ET329">
            <v>0.17074004033827148</v>
          </cell>
          <cell r="EU329">
            <v>0.17074004033827148</v>
          </cell>
          <cell r="EV329">
            <v>0.17074004033827148</v>
          </cell>
          <cell r="EW329">
            <v>0.17074004033827148</v>
          </cell>
          <cell r="EX329">
            <v>0.17074004033827148</v>
          </cell>
          <cell r="EY329">
            <v>0.17074004033827148</v>
          </cell>
          <cell r="EZ329">
            <v>0.17074004033827148</v>
          </cell>
          <cell r="FA329">
            <v>0.17074004033827148</v>
          </cell>
          <cell r="FB329">
            <v>0.17074004033827148</v>
          </cell>
          <cell r="FC329">
            <v>0.17078592041255006</v>
          </cell>
          <cell r="FD329">
            <v>0.17078592041255006</v>
          </cell>
          <cell r="FE329">
            <v>0.17078592041255006</v>
          </cell>
          <cell r="FF329">
            <v>0.17078592041255006</v>
          </cell>
          <cell r="FG329">
            <v>0.17078592041255006</v>
          </cell>
          <cell r="FH329">
            <v>0.17078592041255006</v>
          </cell>
          <cell r="FI329">
            <v>0.17078592041255006</v>
          </cell>
          <cell r="FJ329">
            <v>0.17078592041255006</v>
          </cell>
          <cell r="FK329">
            <v>0.17078592041255006</v>
          </cell>
          <cell r="FL329">
            <v>0.17078592041255006</v>
          </cell>
          <cell r="FM329">
            <v>0.17078592041255006</v>
          </cell>
          <cell r="FN329">
            <v>0.17078592041255006</v>
          </cell>
          <cell r="FO329">
            <v>0.1727654617462015</v>
          </cell>
          <cell r="FP329">
            <v>0.1727654617462015</v>
          </cell>
          <cell r="FQ329">
            <v>0.1727654617462015</v>
          </cell>
          <cell r="FR329">
            <v>0.1727654617462015</v>
          </cell>
          <cell r="FS329">
            <v>0.1727654617462015</v>
          </cell>
          <cell r="FT329">
            <v>0.1727654617462015</v>
          </cell>
          <cell r="FU329">
            <v>0.1727654617462015</v>
          </cell>
          <cell r="FV329">
            <v>0.1727654617462015</v>
          </cell>
          <cell r="FW329">
            <v>0.1727654617462015</v>
          </cell>
        </row>
        <row r="330">
          <cell r="B330" t="str">
            <v>Co 300</v>
          </cell>
          <cell r="C330" t="str">
            <v>NJ</v>
          </cell>
          <cell r="BH330">
            <v>-0.10369138450356907</v>
          </cell>
          <cell r="BI330">
            <v>-0.10369138450356907</v>
          </cell>
          <cell r="BJ330">
            <v>-0.10369138450356907</v>
          </cell>
          <cell r="BK330">
            <v>5.6905645851142259E-2</v>
          </cell>
          <cell r="BL330">
            <v>5.6905645851142259E-2</v>
          </cell>
          <cell r="BM330">
            <v>5.6905645851142259E-2</v>
          </cell>
          <cell r="BN330">
            <v>5.6905645851142259E-2</v>
          </cell>
          <cell r="BO330">
            <v>5.6905645851142259E-2</v>
          </cell>
          <cell r="BP330">
            <v>5.6905645851142259E-2</v>
          </cell>
          <cell r="BQ330">
            <v>5.6905645851142259E-2</v>
          </cell>
          <cell r="BR330">
            <v>5.6905645851142259E-2</v>
          </cell>
          <cell r="BS330">
            <v>5.6905645851142259E-2</v>
          </cell>
          <cell r="BT330">
            <v>5.6905645851142259E-2</v>
          </cell>
          <cell r="BU330">
            <v>5.6905645851142259E-2</v>
          </cell>
          <cell r="BV330">
            <v>5.6905645851142259E-2</v>
          </cell>
          <cell r="BW330">
            <v>7.7703729399281357E-2</v>
          </cell>
          <cell r="BX330">
            <v>7.7703729399281357E-2</v>
          </cell>
          <cell r="BY330">
            <v>7.7703729399281357E-2</v>
          </cell>
          <cell r="BZ330">
            <v>7.7703729399281357E-2</v>
          </cell>
          <cell r="CA330">
            <v>7.7703729399281357E-2</v>
          </cell>
          <cell r="CB330">
            <v>7.7703729399281357E-2</v>
          </cell>
          <cell r="CC330">
            <v>7.7703729399281357E-2</v>
          </cell>
          <cell r="CD330">
            <v>7.7703729399281357E-2</v>
          </cell>
          <cell r="CE330">
            <v>7.7703729399281357E-2</v>
          </cell>
          <cell r="CF330">
            <v>7.7703729399281357E-2</v>
          </cell>
          <cell r="CG330">
            <v>7.7703729399281357E-2</v>
          </cell>
          <cell r="CH330">
            <v>7.7703729399281357E-2</v>
          </cell>
          <cell r="CI330">
            <v>5.971250778207219E-2</v>
          </cell>
          <cell r="CJ330">
            <v>5.971250778207219E-2</v>
          </cell>
          <cell r="CK330">
            <v>5.971250778207219E-2</v>
          </cell>
          <cell r="CL330">
            <v>5.971250778207219E-2</v>
          </cell>
          <cell r="CM330">
            <v>5.971250778207219E-2</v>
          </cell>
          <cell r="CN330">
            <v>5.971250778207219E-2</v>
          </cell>
          <cell r="CO330">
            <v>5.971250778207219E-2</v>
          </cell>
          <cell r="CP330">
            <v>5.971250778207219E-2</v>
          </cell>
          <cell r="CQ330">
            <v>5.971250778207219E-2</v>
          </cell>
          <cell r="CR330">
            <v>5.971250778207219E-2</v>
          </cell>
          <cell r="CS330">
            <v>5.971250778207219E-2</v>
          </cell>
          <cell r="CT330">
            <v>5.971250778207219E-2</v>
          </cell>
          <cell r="CU330">
            <v>7.0769314526963986E-2</v>
          </cell>
          <cell r="CV330">
            <v>7.0769314526963986E-2</v>
          </cell>
          <cell r="CW330">
            <v>7.0769314526963986E-2</v>
          </cell>
          <cell r="CX330">
            <v>7.0769314526963986E-2</v>
          </cell>
          <cell r="CY330">
            <v>7.0769314526963986E-2</v>
          </cell>
          <cell r="CZ330">
            <v>7.0769314526963986E-2</v>
          </cell>
          <cell r="DA330">
            <v>7.0769314526963986E-2</v>
          </cell>
          <cell r="DB330">
            <v>7.0769314526963986E-2</v>
          </cell>
          <cell r="DC330">
            <v>7.0769314526963986E-2</v>
          </cell>
          <cell r="DD330">
            <v>7.0769314526963986E-2</v>
          </cell>
          <cell r="DE330">
            <v>7.0769314526963986E-2</v>
          </cell>
          <cell r="DF330">
            <v>7.0769314526963986E-2</v>
          </cell>
          <cell r="DG330">
            <v>0.10449499802771499</v>
          </cell>
          <cell r="DH330">
            <v>0.10449499802771499</v>
          </cell>
          <cell r="DI330">
            <v>0.10449499802771499</v>
          </cell>
          <cell r="DJ330">
            <v>0.10449499802771499</v>
          </cell>
          <cell r="DK330">
            <v>0.10449499802771499</v>
          </cell>
          <cell r="DL330">
            <v>0.10449499802771499</v>
          </cell>
          <cell r="DM330">
            <v>0.10449499802771499</v>
          </cell>
          <cell r="DN330">
            <v>0.10449499802771499</v>
          </cell>
          <cell r="DO330">
            <v>0.10449499802771499</v>
          </cell>
          <cell r="DP330">
            <v>0.10449499802771499</v>
          </cell>
          <cell r="DQ330">
            <v>0.10449499802771499</v>
          </cell>
          <cell r="DR330">
            <v>0.10449499802771499</v>
          </cell>
          <cell r="DS330">
            <v>0.10776006821397356</v>
          </cell>
          <cell r="DT330">
            <v>0.10776006821397356</v>
          </cell>
          <cell r="DU330">
            <v>0.10776006821397356</v>
          </cell>
          <cell r="DV330">
            <v>0.10776006821397356</v>
          </cell>
          <cell r="DW330">
            <v>0.10776006821397356</v>
          </cell>
          <cell r="DX330">
            <v>0.10776006821397356</v>
          </cell>
          <cell r="DY330">
            <v>0.10776006821397356</v>
          </cell>
          <cell r="DZ330">
            <v>0.10776006821397356</v>
          </cell>
          <cell r="EA330">
            <v>0.10776006821397356</v>
          </cell>
          <cell r="EB330">
            <v>0.10776006821397356</v>
          </cell>
          <cell r="EC330">
            <v>0.10776006821397356</v>
          </cell>
          <cell r="ED330">
            <v>0.10776006821397356</v>
          </cell>
          <cell r="EE330">
            <v>0.13810660571185787</v>
          </cell>
          <cell r="EF330">
            <v>0.13810660571185787</v>
          </cell>
          <cell r="EG330">
            <v>0.13810660571185787</v>
          </cell>
          <cell r="EH330">
            <v>0.13810660571185787</v>
          </cell>
          <cell r="EI330">
            <v>0.13810660571185787</v>
          </cell>
          <cell r="EJ330">
            <v>0.13810660571185787</v>
          </cell>
          <cell r="EK330">
            <v>0.13810660571185787</v>
          </cell>
          <cell r="EL330">
            <v>0.13810660571185787</v>
          </cell>
          <cell r="EM330">
            <v>0.13810660571185787</v>
          </cell>
          <cell r="EN330">
            <v>0.13810660571185787</v>
          </cell>
          <cell r="EO330">
            <v>0.13810660571185787</v>
          </cell>
          <cell r="EP330">
            <v>0.13810660571185787</v>
          </cell>
          <cell r="EQ330">
            <v>0.14008982206319895</v>
          </cell>
          <cell r="ER330">
            <v>0.14008982206319895</v>
          </cell>
          <cell r="ES330">
            <v>0.14008982206319895</v>
          </cell>
          <cell r="ET330">
            <v>0.14008982206319895</v>
          </cell>
          <cell r="EU330">
            <v>0.14008982206319895</v>
          </cell>
          <cell r="EV330">
            <v>0.14008982206319895</v>
          </cell>
          <cell r="EW330">
            <v>0.14008982206319895</v>
          </cell>
          <cell r="EX330">
            <v>0.14008982206319895</v>
          </cell>
          <cell r="EY330">
            <v>0.14008982206319895</v>
          </cell>
          <cell r="EZ330">
            <v>0.14008982206319895</v>
          </cell>
          <cell r="FA330">
            <v>0.14008982206319895</v>
          </cell>
          <cell r="FB330">
            <v>0.14008982206319895</v>
          </cell>
          <cell r="FC330">
            <v>0.1555199847857979</v>
          </cell>
          <cell r="FD330">
            <v>0.1555199847857979</v>
          </cell>
          <cell r="FE330">
            <v>0.1555199847857979</v>
          </cell>
          <cell r="FF330">
            <v>0.1555199847857979</v>
          </cell>
          <cell r="FG330">
            <v>0.1555199847857979</v>
          </cell>
          <cell r="FH330">
            <v>0.1555199847857979</v>
          </cell>
          <cell r="FI330">
            <v>0.1555199847857979</v>
          </cell>
          <cell r="FJ330">
            <v>0.1555199847857979</v>
          </cell>
          <cell r="FK330">
            <v>0.1555199847857979</v>
          </cell>
          <cell r="FL330">
            <v>0.1555199847857979</v>
          </cell>
          <cell r="FM330">
            <v>0.1555199847857979</v>
          </cell>
          <cell r="FN330">
            <v>0.1555199847857979</v>
          </cell>
          <cell r="FO330">
            <v>0.15845086837051017</v>
          </cell>
          <cell r="FP330">
            <v>0.15845086837051017</v>
          </cell>
          <cell r="FQ330">
            <v>0.15845086837051017</v>
          </cell>
          <cell r="FR330">
            <v>0.15845086837051017</v>
          </cell>
          <cell r="FS330">
            <v>0.15845086837051017</v>
          </cell>
          <cell r="FT330">
            <v>0.15845086837051017</v>
          </cell>
          <cell r="FU330">
            <v>0.15845086837051017</v>
          </cell>
          <cell r="FV330">
            <v>0.15845086837051017</v>
          </cell>
          <cell r="FW330">
            <v>0.15845086837051017</v>
          </cell>
        </row>
        <row r="331">
          <cell r="B331" t="str">
            <v>Co 150</v>
          </cell>
          <cell r="C331" t="str">
            <v>IN</v>
          </cell>
          <cell r="BH331">
            <v>-4.0941045884417777E-2</v>
          </cell>
          <cell r="BI331">
            <v>-4.0941045884417777E-2</v>
          </cell>
          <cell r="BJ331">
            <v>-4.0941045884417777E-2</v>
          </cell>
          <cell r="BK331">
            <v>1.3445320586059911E-2</v>
          </cell>
          <cell r="BL331">
            <v>1.3445320586059911E-2</v>
          </cell>
          <cell r="BM331">
            <v>1.3445320586059911E-2</v>
          </cell>
          <cell r="BN331">
            <v>1.3445320586059911E-2</v>
          </cell>
          <cell r="BO331">
            <v>1.3445320586059911E-2</v>
          </cell>
          <cell r="BP331">
            <v>1.3445320586059911E-2</v>
          </cell>
          <cell r="BQ331">
            <v>1.3445320586059911E-2</v>
          </cell>
          <cell r="BR331">
            <v>1.3445320586059911E-2</v>
          </cell>
          <cell r="BS331">
            <v>1.3445320586059911E-2</v>
          </cell>
          <cell r="BT331">
            <v>1.3445320586059911E-2</v>
          </cell>
          <cell r="BU331">
            <v>1.3445320586059911E-2</v>
          </cell>
          <cell r="BV331">
            <v>1.3445320586059911E-2</v>
          </cell>
          <cell r="BW331">
            <v>8.1952549584534788E-3</v>
          </cell>
          <cell r="BX331">
            <v>8.1952549584534788E-3</v>
          </cell>
          <cell r="BY331">
            <v>8.1952549584534788E-3</v>
          </cell>
          <cell r="BZ331">
            <v>8.1952549584534788E-3</v>
          </cell>
          <cell r="CA331">
            <v>8.1952549584534788E-3</v>
          </cell>
          <cell r="CB331">
            <v>8.1952549584534788E-3</v>
          </cell>
          <cell r="CC331">
            <v>8.1952549584534788E-3</v>
          </cell>
          <cell r="CD331">
            <v>8.1952549584534788E-3</v>
          </cell>
          <cell r="CE331">
            <v>8.1952549584534788E-3</v>
          </cell>
          <cell r="CF331">
            <v>8.1952549584534788E-3</v>
          </cell>
          <cell r="CG331">
            <v>8.1952549584534788E-3</v>
          </cell>
          <cell r="CH331">
            <v>8.1952549584534788E-3</v>
          </cell>
          <cell r="CI331">
            <v>7.3205615604373345E-2</v>
          </cell>
          <cell r="CJ331">
            <v>7.3205615604373345E-2</v>
          </cell>
          <cell r="CK331">
            <v>7.3205615604373345E-2</v>
          </cell>
          <cell r="CL331">
            <v>7.3205615604373345E-2</v>
          </cell>
          <cell r="CM331">
            <v>7.3205615604373345E-2</v>
          </cell>
          <cell r="CN331">
            <v>7.3205615604373345E-2</v>
          </cell>
          <cell r="CO331">
            <v>7.3205615604373345E-2</v>
          </cell>
          <cell r="CP331">
            <v>7.3205615604373345E-2</v>
          </cell>
          <cell r="CQ331">
            <v>7.3205615604373345E-2</v>
          </cell>
          <cell r="CR331">
            <v>7.3205615604373345E-2</v>
          </cell>
          <cell r="CS331">
            <v>7.3205615604373345E-2</v>
          </cell>
          <cell r="CT331">
            <v>7.3205615604373345E-2</v>
          </cell>
          <cell r="CU331">
            <v>7.6202162386743322E-2</v>
          </cell>
          <cell r="CV331">
            <v>7.6202162386743322E-2</v>
          </cell>
          <cell r="CW331">
            <v>7.6202162386743322E-2</v>
          </cell>
          <cell r="CX331">
            <v>7.6202162386743322E-2</v>
          </cell>
          <cell r="CY331">
            <v>7.6202162386743322E-2</v>
          </cell>
          <cell r="CZ331">
            <v>7.6202162386743322E-2</v>
          </cell>
          <cell r="DA331">
            <v>7.6202162386743322E-2</v>
          </cell>
          <cell r="DB331">
            <v>7.6202162386743322E-2</v>
          </cell>
          <cell r="DC331">
            <v>7.6202162386743322E-2</v>
          </cell>
          <cell r="DD331">
            <v>7.6202162386743322E-2</v>
          </cell>
          <cell r="DE331">
            <v>7.6202162386743322E-2</v>
          </cell>
          <cell r="DF331">
            <v>7.6202162386743322E-2</v>
          </cell>
          <cell r="DG331">
            <v>0.11626386742039728</v>
          </cell>
          <cell r="DH331">
            <v>0.11626386742039728</v>
          </cell>
          <cell r="DI331">
            <v>0.11626386742039728</v>
          </cell>
          <cell r="DJ331">
            <v>0.11626386742039728</v>
          </cell>
          <cell r="DK331">
            <v>0.11626386742039728</v>
          </cell>
          <cell r="DL331">
            <v>0.11626386742039728</v>
          </cell>
          <cell r="DM331">
            <v>0.11626386742039728</v>
          </cell>
          <cell r="DN331">
            <v>0.11626386742039728</v>
          </cell>
          <cell r="DO331">
            <v>0.11626386742039728</v>
          </cell>
          <cell r="DP331">
            <v>0.11626386742039728</v>
          </cell>
          <cell r="DQ331">
            <v>0.11626386742039728</v>
          </cell>
          <cell r="DR331">
            <v>0.11626386742039728</v>
          </cell>
          <cell r="DS331">
            <v>0.11463458235192761</v>
          </cell>
          <cell r="DT331">
            <v>0.11463458235192761</v>
          </cell>
          <cell r="DU331">
            <v>0.11463458235192761</v>
          </cell>
          <cell r="DV331">
            <v>0.11463458235192761</v>
          </cell>
          <cell r="DW331">
            <v>0.11463458235192761</v>
          </cell>
          <cell r="DX331">
            <v>0.11463458235192761</v>
          </cell>
          <cell r="DY331">
            <v>0.11463458235192761</v>
          </cell>
          <cell r="DZ331">
            <v>0.11463458235192761</v>
          </cell>
          <cell r="EA331">
            <v>0.11463458235192761</v>
          </cell>
          <cell r="EB331">
            <v>0.11463458235192761</v>
          </cell>
          <cell r="EC331">
            <v>0.11463458235192761</v>
          </cell>
          <cell r="ED331">
            <v>0.11463458235192761</v>
          </cell>
          <cell r="EE331">
            <v>0.13372619797366511</v>
          </cell>
          <cell r="EF331">
            <v>0.13372619797366511</v>
          </cell>
          <cell r="EG331">
            <v>0.13372619797366511</v>
          </cell>
          <cell r="EH331">
            <v>0.13372619797366511</v>
          </cell>
          <cell r="EI331">
            <v>0.13372619797366511</v>
          </cell>
          <cell r="EJ331">
            <v>0.13372619797366511</v>
          </cell>
          <cell r="EK331">
            <v>0.13372619797366511</v>
          </cell>
          <cell r="EL331">
            <v>0.13372619797366511</v>
          </cell>
          <cell r="EM331">
            <v>0.13372619797366511</v>
          </cell>
          <cell r="EN331">
            <v>0.13372619797366511</v>
          </cell>
          <cell r="EO331">
            <v>0.13372619797366511</v>
          </cell>
          <cell r="EP331">
            <v>0.13372619797366511</v>
          </cell>
          <cell r="EQ331">
            <v>0.12379498237133958</v>
          </cell>
          <cell r="ER331">
            <v>0.12379498237133958</v>
          </cell>
          <cell r="ES331">
            <v>0.12379498237133958</v>
          </cell>
          <cell r="ET331">
            <v>0.12379498237133958</v>
          </cell>
          <cell r="EU331">
            <v>0.12379498237133958</v>
          </cell>
          <cell r="EV331">
            <v>0.12379498237133958</v>
          </cell>
          <cell r="EW331">
            <v>0.12379498237133958</v>
          </cell>
          <cell r="EX331">
            <v>0.12379498237133958</v>
          </cell>
          <cell r="EY331">
            <v>0.12379498237133958</v>
          </cell>
          <cell r="EZ331">
            <v>0.12379498237133958</v>
          </cell>
          <cell r="FA331">
            <v>0.12379498237133958</v>
          </cell>
          <cell r="FB331">
            <v>0.12379498237133958</v>
          </cell>
          <cell r="FC331">
            <v>0.12938165872022667</v>
          </cell>
          <cell r="FD331">
            <v>0.12938165872022667</v>
          </cell>
          <cell r="FE331">
            <v>0.12938165872022667</v>
          </cell>
          <cell r="FF331">
            <v>0.12938165872022667</v>
          </cell>
          <cell r="FG331">
            <v>0.12938165872022667</v>
          </cell>
          <cell r="FH331">
            <v>0.12938165872022667</v>
          </cell>
          <cell r="FI331">
            <v>0.12938165872022667</v>
          </cell>
          <cell r="FJ331">
            <v>0.12938165872022667</v>
          </cell>
          <cell r="FK331">
            <v>0.12938165872022667</v>
          </cell>
          <cell r="FL331">
            <v>0.12938165872022667</v>
          </cell>
          <cell r="FM331">
            <v>0.12938165872022667</v>
          </cell>
          <cell r="FN331">
            <v>0.12938165872022667</v>
          </cell>
          <cell r="FO331">
            <v>0.12666413405658172</v>
          </cell>
          <cell r="FP331">
            <v>0.12666413405658172</v>
          </cell>
          <cell r="FQ331">
            <v>0.12666413405658172</v>
          </cell>
          <cell r="FR331">
            <v>0.12666413405658172</v>
          </cell>
          <cell r="FS331">
            <v>0.12666413405658172</v>
          </cell>
          <cell r="FT331">
            <v>0.12666413405658172</v>
          </cell>
          <cell r="FU331">
            <v>0.12666413405658172</v>
          </cell>
          <cell r="FV331">
            <v>0.12666413405658172</v>
          </cell>
          <cell r="FW331">
            <v>0.12666413405658172</v>
          </cell>
        </row>
        <row r="332">
          <cell r="B332" t="str">
            <v>Co 241</v>
          </cell>
          <cell r="C332" t="str">
            <v>FL</v>
          </cell>
          <cell r="BH332">
            <v>8.8312304732534999E-2</v>
          </cell>
          <cell r="BI332">
            <v>8.8312304732534999E-2</v>
          </cell>
          <cell r="BJ332">
            <v>8.8312304732534999E-2</v>
          </cell>
          <cell r="BK332">
            <v>0.18986459724087124</v>
          </cell>
          <cell r="BL332">
            <v>0.18986459724087124</v>
          </cell>
          <cell r="BM332">
            <v>0.18986459724087124</v>
          </cell>
          <cell r="BN332">
            <v>0.18986459724087124</v>
          </cell>
          <cell r="BO332">
            <v>0.18986459724087124</v>
          </cell>
          <cell r="BP332">
            <v>0.18986459724087124</v>
          </cell>
          <cell r="BQ332">
            <v>0.18986459724087124</v>
          </cell>
          <cell r="BR332">
            <v>0.18986459724087124</v>
          </cell>
          <cell r="BS332">
            <v>0.18986459724087124</v>
          </cell>
          <cell r="BT332">
            <v>0.18986459724087124</v>
          </cell>
          <cell r="BU332">
            <v>0.18986459724087124</v>
          </cell>
          <cell r="BV332">
            <v>0.18986459724087124</v>
          </cell>
          <cell r="BW332">
            <v>3.9755467770801738E-2</v>
          </cell>
          <cell r="BX332">
            <v>3.9755467770801738E-2</v>
          </cell>
          <cell r="BY332">
            <v>3.9755467770801738E-2</v>
          </cell>
          <cell r="BZ332">
            <v>3.9755467770801738E-2</v>
          </cell>
          <cell r="CA332">
            <v>3.9755467770801738E-2</v>
          </cell>
          <cell r="CB332">
            <v>3.9755467770801738E-2</v>
          </cell>
          <cell r="CC332">
            <v>3.9755467770801738E-2</v>
          </cell>
          <cell r="CD332">
            <v>3.9755467770801738E-2</v>
          </cell>
          <cell r="CE332">
            <v>3.9755467770801738E-2</v>
          </cell>
          <cell r="CF332">
            <v>3.9755467770801738E-2</v>
          </cell>
          <cell r="CG332">
            <v>3.9755467770801738E-2</v>
          </cell>
          <cell r="CH332">
            <v>3.9755467770801738E-2</v>
          </cell>
          <cell r="CI332">
            <v>1.3587214184137213E-2</v>
          </cell>
          <cell r="CJ332">
            <v>1.3587214184137213E-2</v>
          </cell>
          <cell r="CK332">
            <v>1.3587214184137213E-2</v>
          </cell>
          <cell r="CL332">
            <v>1.3587214184137213E-2</v>
          </cell>
          <cell r="CM332">
            <v>1.3587214184137213E-2</v>
          </cell>
          <cell r="CN332">
            <v>1.3587214184137213E-2</v>
          </cell>
          <cell r="CO332">
            <v>1.3587214184137213E-2</v>
          </cell>
          <cell r="CP332">
            <v>1.3587214184137213E-2</v>
          </cell>
          <cell r="CQ332">
            <v>1.3587214184137213E-2</v>
          </cell>
          <cell r="CR332">
            <v>1.3587214184137213E-2</v>
          </cell>
          <cell r="CS332">
            <v>1.3587214184137213E-2</v>
          </cell>
          <cell r="CT332">
            <v>1.3587214184137213E-2</v>
          </cell>
          <cell r="CU332">
            <v>-3.2699105090575185E-2</v>
          </cell>
          <cell r="CV332">
            <v>-3.2699105090575185E-2</v>
          </cell>
          <cell r="CW332">
            <v>-3.2699105090575185E-2</v>
          </cell>
          <cell r="CX332">
            <v>-3.2699105090575185E-2</v>
          </cell>
          <cell r="CY332">
            <v>-3.2699105090575185E-2</v>
          </cell>
          <cell r="CZ332">
            <v>-3.2699105090575185E-2</v>
          </cell>
          <cell r="DA332">
            <v>-3.2699105090575185E-2</v>
          </cell>
          <cell r="DB332">
            <v>-3.2699105090575185E-2</v>
          </cell>
          <cell r="DC332">
            <v>-3.2699105090575185E-2</v>
          </cell>
          <cell r="DD332">
            <v>-3.2699105090575185E-2</v>
          </cell>
          <cell r="DE332">
            <v>-3.2699105090575185E-2</v>
          </cell>
          <cell r="DF332">
            <v>-3.2699105090575185E-2</v>
          </cell>
          <cell r="DG332">
            <v>-5.0496500940309573E-2</v>
          </cell>
          <cell r="DH332">
            <v>-5.0496500940309573E-2</v>
          </cell>
          <cell r="DI332">
            <v>-5.0496500940309573E-2</v>
          </cell>
          <cell r="DJ332">
            <v>-5.0496500940309573E-2</v>
          </cell>
          <cell r="DK332">
            <v>-5.0496500940309573E-2</v>
          </cell>
          <cell r="DL332">
            <v>-5.0496500940309573E-2</v>
          </cell>
          <cell r="DM332">
            <v>-5.0496500940309573E-2</v>
          </cell>
          <cell r="DN332">
            <v>-5.0496500940309573E-2</v>
          </cell>
          <cell r="DO332">
            <v>-5.0496500940309573E-2</v>
          </cell>
          <cell r="DP332">
            <v>-5.0496500940309573E-2</v>
          </cell>
          <cell r="DQ332">
            <v>-5.0496500940309573E-2</v>
          </cell>
          <cell r="DR332">
            <v>-5.0496500940309573E-2</v>
          </cell>
          <cell r="DS332">
            <v>-1.948922688132235E-2</v>
          </cell>
          <cell r="DT332">
            <v>-1.948922688132235E-2</v>
          </cell>
          <cell r="DU332">
            <v>-1.948922688132235E-2</v>
          </cell>
          <cell r="DV332">
            <v>-1.948922688132235E-2</v>
          </cell>
          <cell r="DW332">
            <v>-1.948922688132235E-2</v>
          </cell>
          <cell r="DX332">
            <v>-1.948922688132235E-2</v>
          </cell>
          <cell r="DY332">
            <v>-1.948922688132235E-2</v>
          </cell>
          <cell r="DZ332">
            <v>-1.948922688132235E-2</v>
          </cell>
          <cell r="EA332">
            <v>-1.948922688132235E-2</v>
          </cell>
          <cell r="EB332">
            <v>-1.948922688132235E-2</v>
          </cell>
          <cell r="EC332">
            <v>-1.948922688132235E-2</v>
          </cell>
          <cell r="ED332">
            <v>-1.948922688132235E-2</v>
          </cell>
          <cell r="EE332">
            <v>-9.9747242170956339E-3</v>
          </cell>
          <cell r="EF332">
            <v>-9.9747242170956339E-3</v>
          </cell>
          <cell r="EG332">
            <v>-9.9747242170956339E-3</v>
          </cell>
          <cell r="EH332">
            <v>-9.9747242170956339E-3</v>
          </cell>
          <cell r="EI332">
            <v>-9.9747242170956339E-3</v>
          </cell>
          <cell r="EJ332">
            <v>-9.9747242170956339E-3</v>
          </cell>
          <cell r="EK332">
            <v>-9.9747242170956339E-3</v>
          </cell>
          <cell r="EL332">
            <v>-9.9747242170956339E-3</v>
          </cell>
          <cell r="EM332">
            <v>-9.9747242170956339E-3</v>
          </cell>
          <cell r="EN332">
            <v>-9.9747242170956339E-3</v>
          </cell>
          <cell r="EO332">
            <v>-9.9747242170956339E-3</v>
          </cell>
          <cell r="EP332">
            <v>-9.9747242170956339E-3</v>
          </cell>
          <cell r="EQ332">
            <v>2.4565442956223434E-2</v>
          </cell>
          <cell r="ER332">
            <v>2.4565442956223434E-2</v>
          </cell>
          <cell r="ES332">
            <v>2.4565442956223434E-2</v>
          </cell>
          <cell r="ET332">
            <v>2.4565442956223434E-2</v>
          </cell>
          <cell r="EU332">
            <v>2.4565442956223434E-2</v>
          </cell>
          <cell r="EV332">
            <v>2.4565442956223434E-2</v>
          </cell>
          <cell r="EW332">
            <v>2.4565442956223434E-2</v>
          </cell>
          <cell r="EX332">
            <v>2.4565442956223434E-2</v>
          </cell>
          <cell r="EY332">
            <v>2.4565442956223434E-2</v>
          </cell>
          <cell r="EZ332">
            <v>2.4565442956223434E-2</v>
          </cell>
          <cell r="FA332">
            <v>2.4565442956223434E-2</v>
          </cell>
          <cell r="FB332">
            <v>2.4565442956223434E-2</v>
          </cell>
          <cell r="FC332">
            <v>3.9595764146419313E-2</v>
          </cell>
          <cell r="FD332">
            <v>3.9595764146419313E-2</v>
          </cell>
          <cell r="FE332">
            <v>3.9595764146419313E-2</v>
          </cell>
          <cell r="FF332">
            <v>3.9595764146419313E-2</v>
          </cell>
          <cell r="FG332">
            <v>3.9595764146419313E-2</v>
          </cell>
          <cell r="FH332">
            <v>3.9595764146419313E-2</v>
          </cell>
          <cell r="FI332">
            <v>3.9595764146419313E-2</v>
          </cell>
          <cell r="FJ332">
            <v>3.9595764146419313E-2</v>
          </cell>
          <cell r="FK332">
            <v>3.9595764146419313E-2</v>
          </cell>
          <cell r="FL332">
            <v>3.9595764146419313E-2</v>
          </cell>
          <cell r="FM332">
            <v>3.9595764146419313E-2</v>
          </cell>
          <cell r="FN332">
            <v>3.9595764146419313E-2</v>
          </cell>
          <cell r="FO332">
            <v>4.4878228828298686E-2</v>
          </cell>
          <cell r="FP332">
            <v>4.4878228828298686E-2</v>
          </cell>
          <cell r="FQ332">
            <v>4.4878228828298686E-2</v>
          </cell>
          <cell r="FR332">
            <v>4.4878228828298686E-2</v>
          </cell>
          <cell r="FS332">
            <v>4.4878228828298686E-2</v>
          </cell>
          <cell r="FT332">
            <v>4.4878228828298686E-2</v>
          </cell>
          <cell r="FU332">
            <v>4.4878228828298686E-2</v>
          </cell>
          <cell r="FV332">
            <v>4.4878228828298686E-2</v>
          </cell>
          <cell r="FW332">
            <v>4.4878228828298686E-2</v>
          </cell>
        </row>
        <row r="333">
          <cell r="B333" t="str">
            <v>Co 242</v>
          </cell>
          <cell r="C333" t="str">
            <v>FL</v>
          </cell>
          <cell r="BH333">
            <v>-0.13127129227701498</v>
          </cell>
          <cell r="BI333">
            <v>-0.13127129227701498</v>
          </cell>
          <cell r="BJ333">
            <v>-0.13127129227701498</v>
          </cell>
          <cell r="BK333">
            <v>-0.10118061486413342</v>
          </cell>
          <cell r="BL333">
            <v>-0.10118061486413342</v>
          </cell>
          <cell r="BM333">
            <v>-0.10118061486413342</v>
          </cell>
          <cell r="BN333">
            <v>-0.10118061486413342</v>
          </cell>
          <cell r="BO333">
            <v>-0.10118061486413342</v>
          </cell>
          <cell r="BP333">
            <v>-0.10118061486413342</v>
          </cell>
          <cell r="BQ333">
            <v>-0.10118061486413342</v>
          </cell>
          <cell r="BR333">
            <v>-0.10118061486413342</v>
          </cell>
          <cell r="BS333">
            <v>-0.10118061486413342</v>
          </cell>
          <cell r="BT333">
            <v>-0.10118061486413342</v>
          </cell>
          <cell r="BU333">
            <v>-0.10118061486413342</v>
          </cell>
          <cell r="BV333">
            <v>-0.10118061486413342</v>
          </cell>
          <cell r="BW333">
            <v>-0.79890540724127668</v>
          </cell>
          <cell r="BX333">
            <v>-0.79890540724127668</v>
          </cell>
          <cell r="BY333">
            <v>-0.79890540724127668</v>
          </cell>
          <cell r="BZ333">
            <v>-0.79890540724127668</v>
          </cell>
          <cell r="CA333">
            <v>-0.79890540724127668</v>
          </cell>
          <cell r="CB333">
            <v>-0.79890540724127668</v>
          </cell>
          <cell r="CC333">
            <v>-0.79890540724127668</v>
          </cell>
          <cell r="CD333">
            <v>-0.79890540724127668</v>
          </cell>
          <cell r="CE333">
            <v>-0.79890540724127668</v>
          </cell>
          <cell r="CF333">
            <v>-0.79890540724127668</v>
          </cell>
          <cell r="CG333">
            <v>-0.79890540724127668</v>
          </cell>
          <cell r="CH333">
            <v>-0.79890540724127668</v>
          </cell>
          <cell r="CI333">
            <v>0.12379922278736424</v>
          </cell>
          <cell r="CJ333">
            <v>0.12379922278736424</v>
          </cell>
          <cell r="CK333">
            <v>0.12379922278736424</v>
          </cell>
          <cell r="CL333">
            <v>0.12379922278736424</v>
          </cell>
          <cell r="CM333">
            <v>0.12379922278736424</v>
          </cell>
          <cell r="CN333">
            <v>0.12379922278736424</v>
          </cell>
          <cell r="CO333">
            <v>0.12379922278736424</v>
          </cell>
          <cell r="CP333">
            <v>0.12379922278736424</v>
          </cell>
          <cell r="CQ333">
            <v>0.12379922278736424</v>
          </cell>
          <cell r="CR333">
            <v>0.12379922278736424</v>
          </cell>
          <cell r="CS333">
            <v>0.12379922278736424</v>
          </cell>
          <cell r="CT333">
            <v>0.12379922278736424</v>
          </cell>
          <cell r="CU333">
            <v>0.13976752306467458</v>
          </cell>
          <cell r="CV333">
            <v>0.13976752306467458</v>
          </cell>
          <cell r="CW333">
            <v>0.13976752306467458</v>
          </cell>
          <cell r="CX333">
            <v>0.13976752306467458</v>
          </cell>
          <cell r="CY333">
            <v>0.13976752306467458</v>
          </cell>
          <cell r="CZ333">
            <v>0.13976752306467458</v>
          </cell>
          <cell r="DA333">
            <v>0.13976752306467458</v>
          </cell>
          <cell r="DB333">
            <v>0.13976752306467458</v>
          </cell>
          <cell r="DC333">
            <v>0.13976752306467458</v>
          </cell>
          <cell r="DD333">
            <v>0.13976752306467458</v>
          </cell>
          <cell r="DE333">
            <v>0.13976752306467458</v>
          </cell>
          <cell r="DF333">
            <v>0.13976752306467458</v>
          </cell>
          <cell r="DG333">
            <v>0.12770239035232431</v>
          </cell>
          <cell r="DH333">
            <v>0.12770239035232431</v>
          </cell>
          <cell r="DI333">
            <v>0.12770239035232431</v>
          </cell>
          <cell r="DJ333">
            <v>0.12770239035232431</v>
          </cell>
          <cell r="DK333">
            <v>0.12770239035232431</v>
          </cell>
          <cell r="DL333">
            <v>0.12770239035232431</v>
          </cell>
          <cell r="DM333">
            <v>0.12770239035232431</v>
          </cell>
          <cell r="DN333">
            <v>0.12770239035232431</v>
          </cell>
          <cell r="DO333">
            <v>0.12770239035232431</v>
          </cell>
          <cell r="DP333">
            <v>0.12770239035232431</v>
          </cell>
          <cell r="DQ333">
            <v>0.12770239035232431</v>
          </cell>
          <cell r="DR333">
            <v>0.12770239035232431</v>
          </cell>
          <cell r="DS333">
            <v>6.2983473741990578E-2</v>
          </cell>
          <cell r="DT333">
            <v>6.2983473741990578E-2</v>
          </cell>
          <cell r="DU333">
            <v>6.2983473741990578E-2</v>
          </cell>
          <cell r="DV333">
            <v>6.2983473741990578E-2</v>
          </cell>
          <cell r="DW333">
            <v>6.2983473741990578E-2</v>
          </cell>
          <cell r="DX333">
            <v>6.2983473741990578E-2</v>
          </cell>
          <cell r="DY333">
            <v>6.2983473741990578E-2</v>
          </cell>
          <cell r="DZ333">
            <v>6.2983473741990578E-2</v>
          </cell>
          <cell r="EA333">
            <v>6.2983473741990578E-2</v>
          </cell>
          <cell r="EB333">
            <v>6.2983473741990578E-2</v>
          </cell>
          <cell r="EC333">
            <v>6.2983473741990578E-2</v>
          </cell>
          <cell r="ED333">
            <v>6.2983473741990578E-2</v>
          </cell>
          <cell r="EE333">
            <v>4.7916116608714691E-2</v>
          </cell>
          <cell r="EF333">
            <v>4.7916116608714691E-2</v>
          </cell>
          <cell r="EG333">
            <v>4.7916116608714691E-2</v>
          </cell>
          <cell r="EH333">
            <v>4.7916116608714691E-2</v>
          </cell>
          <cell r="EI333">
            <v>4.7916116608714691E-2</v>
          </cell>
          <cell r="EJ333">
            <v>4.7916116608714691E-2</v>
          </cell>
          <cell r="EK333">
            <v>4.7916116608714691E-2</v>
          </cell>
          <cell r="EL333">
            <v>4.7916116608714691E-2</v>
          </cell>
          <cell r="EM333">
            <v>4.7916116608714691E-2</v>
          </cell>
          <cell r="EN333">
            <v>4.7916116608714691E-2</v>
          </cell>
          <cell r="EO333">
            <v>4.7916116608714691E-2</v>
          </cell>
          <cell r="EP333">
            <v>4.7916116608714691E-2</v>
          </cell>
          <cell r="EQ333">
            <v>4.4968716760286472E-2</v>
          </cell>
          <cell r="ER333">
            <v>4.4968716760286472E-2</v>
          </cell>
          <cell r="ES333">
            <v>4.4968716760286472E-2</v>
          </cell>
          <cell r="ET333">
            <v>4.4968716760286472E-2</v>
          </cell>
          <cell r="EU333">
            <v>4.4968716760286472E-2</v>
          </cell>
          <cell r="EV333">
            <v>4.4968716760286472E-2</v>
          </cell>
          <cell r="EW333">
            <v>4.4968716760286472E-2</v>
          </cell>
          <cell r="EX333">
            <v>4.4968716760286472E-2</v>
          </cell>
          <cell r="EY333">
            <v>4.4968716760286472E-2</v>
          </cell>
          <cell r="EZ333">
            <v>4.4968716760286472E-2</v>
          </cell>
          <cell r="FA333">
            <v>4.4968716760286472E-2</v>
          </cell>
          <cell r="FB333">
            <v>4.4968716760286472E-2</v>
          </cell>
          <cell r="FC333">
            <v>0.16965883478571306</v>
          </cell>
          <cell r="FD333">
            <v>0.16965883478571306</v>
          </cell>
          <cell r="FE333">
            <v>0.16965883478571306</v>
          </cell>
          <cell r="FF333">
            <v>0.16965883478571306</v>
          </cell>
          <cell r="FG333">
            <v>0.16965883478571306</v>
          </cell>
          <cell r="FH333">
            <v>0.16965883478571306</v>
          </cell>
          <cell r="FI333">
            <v>0.16965883478571306</v>
          </cell>
          <cell r="FJ333">
            <v>0.16965883478571306</v>
          </cell>
          <cell r="FK333">
            <v>0.16965883478571306</v>
          </cell>
          <cell r="FL333">
            <v>0.16965883478571306</v>
          </cell>
          <cell r="FM333">
            <v>0.16965883478571306</v>
          </cell>
          <cell r="FN333">
            <v>0.16965883478571306</v>
          </cell>
          <cell r="FO333">
            <v>0.19134155659960772</v>
          </cell>
          <cell r="FP333">
            <v>0.19134155659960772</v>
          </cell>
          <cell r="FQ333">
            <v>0.19134155659960772</v>
          </cell>
          <cell r="FR333">
            <v>0.19134155659960772</v>
          </cell>
          <cell r="FS333">
            <v>0.19134155659960772</v>
          </cell>
          <cell r="FT333">
            <v>0.19134155659960772</v>
          </cell>
          <cell r="FU333">
            <v>0.19134155659960772</v>
          </cell>
          <cell r="FV333">
            <v>0.19134155659960772</v>
          </cell>
          <cell r="FW333">
            <v>0.19134155659960772</v>
          </cell>
        </row>
        <row r="334">
          <cell r="B334" t="str">
            <v>Co 246</v>
          </cell>
          <cell r="C334" t="str">
            <v>FL</v>
          </cell>
          <cell r="BH334">
            <v>7.2585067846974083E-3</v>
          </cell>
          <cell r="BI334">
            <v>7.2585067846974083E-3</v>
          </cell>
          <cell r="BJ334">
            <v>7.2585067846974083E-3</v>
          </cell>
          <cell r="BK334">
            <v>0.34400944474642947</v>
          </cell>
          <cell r="BL334">
            <v>0.34400944474642947</v>
          </cell>
          <cell r="BM334">
            <v>0.34400944474642947</v>
          </cell>
          <cell r="BN334">
            <v>0.34400944474642947</v>
          </cell>
          <cell r="BO334">
            <v>0.34400944474642947</v>
          </cell>
          <cell r="BP334">
            <v>0.34400944474642947</v>
          </cell>
          <cell r="BQ334">
            <v>0.34400944474642947</v>
          </cell>
          <cell r="BR334">
            <v>0.34400944474642947</v>
          </cell>
          <cell r="BS334">
            <v>0.34400944474642947</v>
          </cell>
          <cell r="BT334">
            <v>0.34400944474642947</v>
          </cell>
          <cell r="BU334">
            <v>0.34400944474642947</v>
          </cell>
          <cell r="BV334">
            <v>0.34400944474642947</v>
          </cell>
          <cell r="BW334">
            <v>9.8383005065575097E-2</v>
          </cell>
          <cell r="BX334">
            <v>9.8383005065575097E-2</v>
          </cell>
          <cell r="BY334">
            <v>9.8383005065575097E-2</v>
          </cell>
          <cell r="BZ334">
            <v>9.8383005065575097E-2</v>
          </cell>
          <cell r="CA334">
            <v>9.8383005065575097E-2</v>
          </cell>
          <cell r="CB334">
            <v>9.8383005065575097E-2</v>
          </cell>
          <cell r="CC334">
            <v>9.8383005065575097E-2</v>
          </cell>
          <cell r="CD334">
            <v>9.8383005065575097E-2</v>
          </cell>
          <cell r="CE334">
            <v>9.8383005065575097E-2</v>
          </cell>
          <cell r="CF334">
            <v>9.8383005065575097E-2</v>
          </cell>
          <cell r="CG334">
            <v>9.8383005065575097E-2</v>
          </cell>
          <cell r="CH334">
            <v>9.8383005065575097E-2</v>
          </cell>
          <cell r="CI334">
            <v>9.1132782613253013E-2</v>
          </cell>
          <cell r="CJ334">
            <v>9.1132782613253013E-2</v>
          </cell>
          <cell r="CK334">
            <v>9.1132782613253013E-2</v>
          </cell>
          <cell r="CL334">
            <v>9.1132782613253013E-2</v>
          </cell>
          <cell r="CM334">
            <v>9.1132782613253013E-2</v>
          </cell>
          <cell r="CN334">
            <v>9.1132782613253013E-2</v>
          </cell>
          <cell r="CO334">
            <v>9.1132782613253013E-2</v>
          </cell>
          <cell r="CP334">
            <v>9.1132782613253013E-2</v>
          </cell>
          <cell r="CQ334">
            <v>9.1132782613253013E-2</v>
          </cell>
          <cell r="CR334">
            <v>9.1132782613253013E-2</v>
          </cell>
          <cell r="CS334">
            <v>9.1132782613253013E-2</v>
          </cell>
          <cell r="CT334">
            <v>9.1132782613253013E-2</v>
          </cell>
          <cell r="CU334">
            <v>0.11166140957382449</v>
          </cell>
          <cell r="CV334">
            <v>0.11166140957382449</v>
          </cell>
          <cell r="CW334">
            <v>0.11166140957382449</v>
          </cell>
          <cell r="CX334">
            <v>0.11166140957382449</v>
          </cell>
          <cell r="CY334">
            <v>0.11166140957382449</v>
          </cell>
          <cell r="CZ334">
            <v>0.11166140957382449</v>
          </cell>
          <cell r="DA334">
            <v>0.11166140957382449</v>
          </cell>
          <cell r="DB334">
            <v>0.11166140957382449</v>
          </cell>
          <cell r="DC334">
            <v>0.11166140957382449</v>
          </cell>
          <cell r="DD334">
            <v>0.11166140957382449</v>
          </cell>
          <cell r="DE334">
            <v>0.11166140957382449</v>
          </cell>
          <cell r="DF334">
            <v>0.11166140957382449</v>
          </cell>
          <cell r="DG334">
            <v>0.1243065999132854</v>
          </cell>
          <cell r="DH334">
            <v>0.1243065999132854</v>
          </cell>
          <cell r="DI334">
            <v>0.1243065999132854</v>
          </cell>
          <cell r="DJ334">
            <v>0.1243065999132854</v>
          </cell>
          <cell r="DK334">
            <v>0.1243065999132854</v>
          </cell>
          <cell r="DL334">
            <v>0.1243065999132854</v>
          </cell>
          <cell r="DM334">
            <v>0.1243065999132854</v>
          </cell>
          <cell r="DN334">
            <v>0.1243065999132854</v>
          </cell>
          <cell r="DO334">
            <v>0.1243065999132854</v>
          </cell>
          <cell r="DP334">
            <v>0.1243065999132854</v>
          </cell>
          <cell r="DQ334">
            <v>0.1243065999132854</v>
          </cell>
          <cell r="DR334">
            <v>0.1243065999132854</v>
          </cell>
          <cell r="DS334">
            <v>0.13719664106978041</v>
          </cell>
          <cell r="DT334">
            <v>0.13719664106978041</v>
          </cell>
          <cell r="DU334">
            <v>0.13719664106978041</v>
          </cell>
          <cell r="DV334">
            <v>0.13719664106978041</v>
          </cell>
          <cell r="DW334">
            <v>0.13719664106978041</v>
          </cell>
          <cell r="DX334">
            <v>0.13719664106978041</v>
          </cell>
          <cell r="DY334">
            <v>0.13719664106978041</v>
          </cell>
          <cell r="DZ334">
            <v>0.13719664106978041</v>
          </cell>
          <cell r="EA334">
            <v>0.13719664106978041</v>
          </cell>
          <cell r="EB334">
            <v>0.13719664106978041</v>
          </cell>
          <cell r="EC334">
            <v>0.13719664106978041</v>
          </cell>
          <cell r="ED334">
            <v>0.13719664106978041</v>
          </cell>
          <cell r="EE334">
            <v>0.13688882927032178</v>
          </cell>
          <cell r="EF334">
            <v>0.13688882927032178</v>
          </cell>
          <cell r="EG334">
            <v>0.13688882927032178</v>
          </cell>
          <cell r="EH334">
            <v>0.13688882927032178</v>
          </cell>
          <cell r="EI334">
            <v>0.13688882927032178</v>
          </cell>
          <cell r="EJ334">
            <v>0.13688882927032178</v>
          </cell>
          <cell r="EK334">
            <v>0.13688882927032178</v>
          </cell>
          <cell r="EL334">
            <v>0.13688882927032178</v>
          </cell>
          <cell r="EM334">
            <v>0.13688882927032178</v>
          </cell>
          <cell r="EN334">
            <v>0.13688882927032178</v>
          </cell>
          <cell r="EO334">
            <v>0.13688882927032178</v>
          </cell>
          <cell r="EP334">
            <v>0.13688882927032178</v>
          </cell>
          <cell r="EQ334">
            <v>0.13061422794536859</v>
          </cell>
          <cell r="ER334">
            <v>0.13061422794536859</v>
          </cell>
          <cell r="ES334">
            <v>0.13061422794536859</v>
          </cell>
          <cell r="ET334">
            <v>0.13061422794536859</v>
          </cell>
          <cell r="EU334">
            <v>0.13061422794536859</v>
          </cell>
          <cell r="EV334">
            <v>0.13061422794536859</v>
          </cell>
          <cell r="EW334">
            <v>0.13061422794536859</v>
          </cell>
          <cell r="EX334">
            <v>0.13061422794536859</v>
          </cell>
          <cell r="EY334">
            <v>0.13061422794536859</v>
          </cell>
          <cell r="EZ334">
            <v>0.13061422794536859</v>
          </cell>
          <cell r="FA334">
            <v>0.13061422794536859</v>
          </cell>
          <cell r="FB334">
            <v>0.13061422794536859</v>
          </cell>
          <cell r="FC334">
            <v>0.13524433247251635</v>
          </cell>
          <cell r="FD334">
            <v>0.13524433247251635</v>
          </cell>
          <cell r="FE334">
            <v>0.13524433247251635</v>
          </cell>
          <cell r="FF334">
            <v>0.13524433247251635</v>
          </cell>
          <cell r="FG334">
            <v>0.13524433247251635</v>
          </cell>
          <cell r="FH334">
            <v>0.13524433247251635</v>
          </cell>
          <cell r="FI334">
            <v>0.13524433247251635</v>
          </cell>
          <cell r="FJ334">
            <v>0.13524433247251635</v>
          </cell>
          <cell r="FK334">
            <v>0.13524433247251635</v>
          </cell>
          <cell r="FL334">
            <v>0.13524433247251635</v>
          </cell>
          <cell r="FM334">
            <v>0.13524433247251635</v>
          </cell>
          <cell r="FN334">
            <v>0.13524433247251635</v>
          </cell>
          <cell r="FO334">
            <v>0.13811256033968455</v>
          </cell>
          <cell r="FP334">
            <v>0.13811256033968455</v>
          </cell>
          <cell r="FQ334">
            <v>0.13811256033968455</v>
          </cell>
          <cell r="FR334">
            <v>0.13811256033968455</v>
          </cell>
          <cell r="FS334">
            <v>0.13811256033968455</v>
          </cell>
          <cell r="FT334">
            <v>0.13811256033968455</v>
          </cell>
          <cell r="FU334">
            <v>0.13811256033968455</v>
          </cell>
          <cell r="FV334">
            <v>0.13811256033968455</v>
          </cell>
          <cell r="FW334">
            <v>0.13811256033968455</v>
          </cell>
        </row>
        <row r="335">
          <cell r="B335" t="str">
            <v>Co 400</v>
          </cell>
          <cell r="C335" t="str">
            <v>SC</v>
          </cell>
          <cell r="BH335">
            <v>3.6921691609027772E-2</v>
          </cell>
          <cell r="BI335">
            <v>3.6921691609027772E-2</v>
          </cell>
          <cell r="BJ335">
            <v>3.6921691609027772E-2</v>
          </cell>
          <cell r="BK335">
            <v>1.0691478118078062E-2</v>
          </cell>
          <cell r="BL335">
            <v>1.0691478118078062E-2</v>
          </cell>
          <cell r="BM335">
            <v>1.0691478118078062E-2</v>
          </cell>
          <cell r="BN335">
            <v>1.0691478118078062E-2</v>
          </cell>
          <cell r="BO335">
            <v>1.0691478118078062E-2</v>
          </cell>
          <cell r="BP335">
            <v>1.0691478118078062E-2</v>
          </cell>
          <cell r="BQ335">
            <v>1.0691478118078062E-2</v>
          </cell>
          <cell r="BR335">
            <v>1.0691478118078062E-2</v>
          </cell>
          <cell r="BS335">
            <v>1.0691478118078062E-2</v>
          </cell>
          <cell r="BT335">
            <v>1.0691478118078062E-2</v>
          </cell>
          <cell r="BU335">
            <v>1.0691478118078062E-2</v>
          </cell>
          <cell r="BV335">
            <v>1.0691478118078062E-2</v>
          </cell>
          <cell r="BW335">
            <v>4.2326247229305898E-2</v>
          </cell>
          <cell r="BX335">
            <v>4.2326247229305898E-2</v>
          </cell>
          <cell r="BY335">
            <v>4.2326247229305898E-2</v>
          </cell>
          <cell r="BZ335">
            <v>4.2326247229305898E-2</v>
          </cell>
          <cell r="CA335">
            <v>4.2326247229305898E-2</v>
          </cell>
          <cell r="CB335">
            <v>4.2326247229305898E-2</v>
          </cell>
          <cell r="CC335">
            <v>4.2326247229305898E-2</v>
          </cell>
          <cell r="CD335">
            <v>4.2326247229305898E-2</v>
          </cell>
          <cell r="CE335">
            <v>4.2326247229305898E-2</v>
          </cell>
          <cell r="CF335">
            <v>4.2326247229305898E-2</v>
          </cell>
          <cell r="CG335">
            <v>4.2326247229305898E-2</v>
          </cell>
          <cell r="CH335">
            <v>4.2326247229305898E-2</v>
          </cell>
          <cell r="CI335">
            <v>2.5038915661863885E-2</v>
          </cell>
          <cell r="CJ335">
            <v>2.5038915661863885E-2</v>
          </cell>
          <cell r="CK335">
            <v>2.5038915661863885E-2</v>
          </cell>
          <cell r="CL335">
            <v>2.5038915661863885E-2</v>
          </cell>
          <cell r="CM335">
            <v>2.5038915661863885E-2</v>
          </cell>
          <cell r="CN335">
            <v>2.5038915661863885E-2</v>
          </cell>
          <cell r="CO335">
            <v>2.5038915661863885E-2</v>
          </cell>
          <cell r="CP335">
            <v>2.5038915661863885E-2</v>
          </cell>
          <cell r="CQ335">
            <v>2.5038915661863885E-2</v>
          </cell>
          <cell r="CR335">
            <v>2.5038915661863885E-2</v>
          </cell>
          <cell r="CS335">
            <v>2.5038915661863885E-2</v>
          </cell>
          <cell r="CT335">
            <v>2.5038915661863885E-2</v>
          </cell>
          <cell r="CU335">
            <v>1.2986127502135262E-2</v>
          </cell>
          <cell r="CV335">
            <v>1.2986127502135262E-2</v>
          </cell>
          <cell r="CW335">
            <v>1.2986127502135262E-2</v>
          </cell>
          <cell r="CX335">
            <v>1.2986127502135262E-2</v>
          </cell>
          <cell r="CY335">
            <v>1.2986127502135262E-2</v>
          </cell>
          <cell r="CZ335">
            <v>1.2986127502135262E-2</v>
          </cell>
          <cell r="DA335">
            <v>1.2986127502135262E-2</v>
          </cell>
          <cell r="DB335">
            <v>1.2986127502135262E-2</v>
          </cell>
          <cell r="DC335">
            <v>1.2986127502135262E-2</v>
          </cell>
          <cell r="DD335">
            <v>1.2986127502135262E-2</v>
          </cell>
          <cell r="DE335">
            <v>1.2986127502135262E-2</v>
          </cell>
          <cell r="DF335">
            <v>1.2986127502135262E-2</v>
          </cell>
          <cell r="DG335">
            <v>4.4709291149428891E-2</v>
          </cell>
          <cell r="DH335">
            <v>4.4709291149428891E-2</v>
          </cell>
          <cell r="DI335">
            <v>4.4709291149428891E-2</v>
          </cell>
          <cell r="DJ335">
            <v>4.4709291149428891E-2</v>
          </cell>
          <cell r="DK335">
            <v>4.4709291149428891E-2</v>
          </cell>
          <cell r="DL335">
            <v>4.4709291149428891E-2</v>
          </cell>
          <cell r="DM335">
            <v>4.4709291149428891E-2</v>
          </cell>
          <cell r="DN335">
            <v>4.4709291149428891E-2</v>
          </cell>
          <cell r="DO335">
            <v>4.4709291149428891E-2</v>
          </cell>
          <cell r="DP335">
            <v>4.4709291149428891E-2</v>
          </cell>
          <cell r="DQ335">
            <v>4.4709291149428891E-2</v>
          </cell>
          <cell r="DR335">
            <v>4.4709291149428891E-2</v>
          </cell>
          <cell r="DS335">
            <v>6.3557533265863053E-2</v>
          </cell>
          <cell r="DT335">
            <v>6.3557533265863053E-2</v>
          </cell>
          <cell r="DU335">
            <v>6.3557533265863053E-2</v>
          </cell>
          <cell r="DV335">
            <v>6.3557533265863053E-2</v>
          </cell>
          <cell r="DW335">
            <v>6.3557533265863053E-2</v>
          </cell>
          <cell r="DX335">
            <v>6.3557533265863053E-2</v>
          </cell>
          <cell r="DY335">
            <v>6.3557533265863053E-2</v>
          </cell>
          <cell r="DZ335">
            <v>6.3557533265863053E-2</v>
          </cell>
          <cell r="EA335">
            <v>6.3557533265863053E-2</v>
          </cell>
          <cell r="EB335">
            <v>6.3557533265863053E-2</v>
          </cell>
          <cell r="EC335">
            <v>6.3557533265863053E-2</v>
          </cell>
          <cell r="ED335">
            <v>6.3557533265863053E-2</v>
          </cell>
          <cell r="EE335">
            <v>8.7779960706593135E-2</v>
          </cell>
          <cell r="EF335">
            <v>8.7779960706593135E-2</v>
          </cell>
          <cell r="EG335">
            <v>8.7779960706593135E-2</v>
          </cell>
          <cell r="EH335">
            <v>8.7779960706593135E-2</v>
          </cell>
          <cell r="EI335">
            <v>8.7779960706593135E-2</v>
          </cell>
          <cell r="EJ335">
            <v>8.7779960706593135E-2</v>
          </cell>
          <cell r="EK335">
            <v>8.7779960706593135E-2</v>
          </cell>
          <cell r="EL335">
            <v>8.7779960706593135E-2</v>
          </cell>
          <cell r="EM335">
            <v>8.7779960706593135E-2</v>
          </cell>
          <cell r="EN335">
            <v>8.7779960706593135E-2</v>
          </cell>
          <cell r="EO335">
            <v>8.7779960706593135E-2</v>
          </cell>
          <cell r="EP335">
            <v>8.7779960706593135E-2</v>
          </cell>
          <cell r="EQ335">
            <v>9.4209135023985063E-2</v>
          </cell>
          <cell r="ER335">
            <v>9.4209135023985063E-2</v>
          </cell>
          <cell r="ES335">
            <v>9.4209135023985063E-2</v>
          </cell>
          <cell r="ET335">
            <v>9.4209135023985063E-2</v>
          </cell>
          <cell r="EU335">
            <v>9.4209135023985063E-2</v>
          </cell>
          <cell r="EV335">
            <v>9.4209135023985063E-2</v>
          </cell>
          <cell r="EW335">
            <v>9.4209135023985063E-2</v>
          </cell>
          <cell r="EX335">
            <v>9.4209135023985063E-2</v>
          </cell>
          <cell r="EY335">
            <v>9.4209135023985063E-2</v>
          </cell>
          <cell r="EZ335">
            <v>9.4209135023985063E-2</v>
          </cell>
          <cell r="FA335">
            <v>9.4209135023985063E-2</v>
          </cell>
          <cell r="FB335">
            <v>9.4209135023985063E-2</v>
          </cell>
          <cell r="FC335">
            <v>9.6135955070460355E-2</v>
          </cell>
          <cell r="FD335">
            <v>9.6135955070460355E-2</v>
          </cell>
          <cell r="FE335">
            <v>9.6135955070460355E-2</v>
          </cell>
          <cell r="FF335">
            <v>9.6135955070460355E-2</v>
          </cell>
          <cell r="FG335">
            <v>9.6135955070460355E-2</v>
          </cell>
          <cell r="FH335">
            <v>9.6135955070460355E-2</v>
          </cell>
          <cell r="FI335">
            <v>9.6135955070460355E-2</v>
          </cell>
          <cell r="FJ335">
            <v>9.6135955070460355E-2</v>
          </cell>
          <cell r="FK335">
            <v>9.6135955070460355E-2</v>
          </cell>
          <cell r="FL335">
            <v>9.6135955070460355E-2</v>
          </cell>
          <cell r="FM335">
            <v>9.6135955070460355E-2</v>
          </cell>
          <cell r="FN335">
            <v>9.6135955070460355E-2</v>
          </cell>
          <cell r="FO335">
            <v>9.5743281663385887E-2</v>
          </cell>
          <cell r="FP335">
            <v>9.5743281663385887E-2</v>
          </cell>
          <cell r="FQ335">
            <v>9.5743281663385887E-2</v>
          </cell>
          <cell r="FR335">
            <v>9.5743281663385887E-2</v>
          </cell>
          <cell r="FS335">
            <v>9.5743281663385887E-2</v>
          </cell>
          <cell r="FT335">
            <v>9.5743281663385887E-2</v>
          </cell>
          <cell r="FU335">
            <v>9.5743281663385887E-2</v>
          </cell>
          <cell r="FV335">
            <v>9.5743281663385887E-2</v>
          </cell>
          <cell r="FW335">
            <v>9.5743281663385887E-2</v>
          </cell>
        </row>
        <row r="336">
          <cell r="B336" t="str">
            <v>Co 401</v>
          </cell>
          <cell r="C336" t="str">
            <v>SC</v>
          </cell>
          <cell r="BH336">
            <v>1.9180906992500236E-2</v>
          </cell>
          <cell r="BI336">
            <v>1.9180906992500236E-2</v>
          </cell>
          <cell r="BJ336">
            <v>1.9180906992500236E-2</v>
          </cell>
          <cell r="BK336">
            <v>7.727847940151392E-3</v>
          </cell>
          <cell r="BL336">
            <v>7.727847940151392E-3</v>
          </cell>
          <cell r="BM336">
            <v>7.727847940151392E-3</v>
          </cell>
          <cell r="BN336">
            <v>7.727847940151392E-3</v>
          </cell>
          <cell r="BO336">
            <v>7.727847940151392E-3</v>
          </cell>
          <cell r="BP336">
            <v>7.727847940151392E-3</v>
          </cell>
          <cell r="BQ336">
            <v>7.727847940151392E-3</v>
          </cell>
          <cell r="BR336">
            <v>7.727847940151392E-3</v>
          </cell>
          <cell r="BS336">
            <v>7.727847940151392E-3</v>
          </cell>
          <cell r="BT336">
            <v>7.727847940151392E-3</v>
          </cell>
          <cell r="BU336">
            <v>7.727847940151392E-3</v>
          </cell>
          <cell r="BV336">
            <v>7.727847940151392E-3</v>
          </cell>
          <cell r="BW336">
            <v>1.4651904177705578E-3</v>
          </cell>
          <cell r="BX336">
            <v>1.4651904177705578E-3</v>
          </cell>
          <cell r="BY336">
            <v>1.4651904177705578E-3</v>
          </cell>
          <cell r="BZ336">
            <v>1.4651904177705578E-3</v>
          </cell>
          <cell r="CA336">
            <v>1.4651904177705578E-3</v>
          </cell>
          <cell r="CB336">
            <v>1.4651904177705578E-3</v>
          </cell>
          <cell r="CC336">
            <v>1.4651904177705578E-3</v>
          </cell>
          <cell r="CD336">
            <v>1.4651904177705578E-3</v>
          </cell>
          <cell r="CE336">
            <v>1.4651904177705578E-3</v>
          </cell>
          <cell r="CF336">
            <v>1.4651904177705578E-3</v>
          </cell>
          <cell r="CG336">
            <v>1.4651904177705578E-3</v>
          </cell>
          <cell r="CH336">
            <v>1.4651904177705578E-3</v>
          </cell>
          <cell r="CI336">
            <v>2.3139338188491922E-2</v>
          </cell>
          <cell r="CJ336">
            <v>2.3139338188491922E-2</v>
          </cell>
          <cell r="CK336">
            <v>2.3139338188491922E-2</v>
          </cell>
          <cell r="CL336">
            <v>2.3139338188491922E-2</v>
          </cell>
          <cell r="CM336">
            <v>2.3139338188491922E-2</v>
          </cell>
          <cell r="CN336">
            <v>2.3139338188491922E-2</v>
          </cell>
          <cell r="CO336">
            <v>2.3139338188491922E-2</v>
          </cell>
          <cell r="CP336">
            <v>2.3139338188491922E-2</v>
          </cell>
          <cell r="CQ336">
            <v>2.3139338188491922E-2</v>
          </cell>
          <cell r="CR336">
            <v>2.3139338188491922E-2</v>
          </cell>
          <cell r="CS336">
            <v>2.3139338188491922E-2</v>
          </cell>
          <cell r="CT336">
            <v>2.3139338188491922E-2</v>
          </cell>
          <cell r="CU336">
            <v>4.8533310469089229E-2</v>
          </cell>
          <cell r="CV336">
            <v>4.8533310469089229E-2</v>
          </cell>
          <cell r="CW336">
            <v>4.8533310469089229E-2</v>
          </cell>
          <cell r="CX336">
            <v>4.8533310469089229E-2</v>
          </cell>
          <cell r="CY336">
            <v>4.8533310469089229E-2</v>
          </cell>
          <cell r="CZ336">
            <v>4.8533310469089229E-2</v>
          </cell>
          <cell r="DA336">
            <v>4.8533310469089229E-2</v>
          </cell>
          <cell r="DB336">
            <v>4.8533310469089229E-2</v>
          </cell>
          <cell r="DC336">
            <v>4.8533310469089229E-2</v>
          </cell>
          <cell r="DD336">
            <v>4.8533310469089229E-2</v>
          </cell>
          <cell r="DE336">
            <v>4.8533310469089229E-2</v>
          </cell>
          <cell r="DF336">
            <v>4.8533310469089229E-2</v>
          </cell>
          <cell r="DG336">
            <v>4.1260328499929236E-2</v>
          </cell>
          <cell r="DH336">
            <v>4.1260328499929236E-2</v>
          </cell>
          <cell r="DI336">
            <v>4.1260328499929236E-2</v>
          </cell>
          <cell r="DJ336">
            <v>4.1260328499929236E-2</v>
          </cell>
          <cell r="DK336">
            <v>4.1260328499929236E-2</v>
          </cell>
          <cell r="DL336">
            <v>4.1260328499929236E-2</v>
          </cell>
          <cell r="DM336">
            <v>4.1260328499929236E-2</v>
          </cell>
          <cell r="DN336">
            <v>4.1260328499929236E-2</v>
          </cell>
          <cell r="DO336">
            <v>4.1260328499929236E-2</v>
          </cell>
          <cell r="DP336">
            <v>4.1260328499929236E-2</v>
          </cell>
          <cell r="DQ336">
            <v>4.1260328499929236E-2</v>
          </cell>
          <cell r="DR336">
            <v>4.1260328499929236E-2</v>
          </cell>
          <cell r="DS336">
            <v>7.6758599074946032E-2</v>
          </cell>
          <cell r="DT336">
            <v>7.6758599074946032E-2</v>
          </cell>
          <cell r="DU336">
            <v>7.6758599074946032E-2</v>
          </cell>
          <cell r="DV336">
            <v>7.6758599074946032E-2</v>
          </cell>
          <cell r="DW336">
            <v>7.6758599074946032E-2</v>
          </cell>
          <cell r="DX336">
            <v>7.6758599074946032E-2</v>
          </cell>
          <cell r="DY336">
            <v>7.6758599074946032E-2</v>
          </cell>
          <cell r="DZ336">
            <v>7.6758599074946032E-2</v>
          </cell>
          <cell r="EA336">
            <v>7.6758599074946032E-2</v>
          </cell>
          <cell r="EB336">
            <v>7.6758599074946032E-2</v>
          </cell>
          <cell r="EC336">
            <v>7.6758599074946032E-2</v>
          </cell>
          <cell r="ED336">
            <v>7.6758599074946032E-2</v>
          </cell>
          <cell r="EE336">
            <v>8.2437809453212926E-2</v>
          </cell>
          <cell r="EF336">
            <v>8.2437809453212926E-2</v>
          </cell>
          <cell r="EG336">
            <v>8.2437809453212926E-2</v>
          </cell>
          <cell r="EH336">
            <v>8.2437809453212926E-2</v>
          </cell>
          <cell r="EI336">
            <v>8.2437809453212926E-2</v>
          </cell>
          <cell r="EJ336">
            <v>8.2437809453212926E-2</v>
          </cell>
          <cell r="EK336">
            <v>8.2437809453212926E-2</v>
          </cell>
          <cell r="EL336">
            <v>8.2437809453212926E-2</v>
          </cell>
          <cell r="EM336">
            <v>8.2437809453212926E-2</v>
          </cell>
          <cell r="EN336">
            <v>8.2437809453212926E-2</v>
          </cell>
          <cell r="EO336">
            <v>8.2437809453212926E-2</v>
          </cell>
          <cell r="EP336">
            <v>8.2437809453212926E-2</v>
          </cell>
          <cell r="EQ336">
            <v>0.10172303165103526</v>
          </cell>
          <cell r="ER336">
            <v>0.10172303165103526</v>
          </cell>
          <cell r="ES336">
            <v>0.10172303165103526</v>
          </cell>
          <cell r="ET336">
            <v>0.10172303165103526</v>
          </cell>
          <cell r="EU336">
            <v>0.10172303165103526</v>
          </cell>
          <cell r="EV336">
            <v>0.10172303165103526</v>
          </cell>
          <cell r="EW336">
            <v>0.10172303165103526</v>
          </cell>
          <cell r="EX336">
            <v>0.10172303165103526</v>
          </cell>
          <cell r="EY336">
            <v>0.10172303165103526</v>
          </cell>
          <cell r="EZ336">
            <v>0.10172303165103526</v>
          </cell>
          <cell r="FA336">
            <v>0.10172303165103526</v>
          </cell>
          <cell r="FB336">
            <v>0.10172303165103526</v>
          </cell>
          <cell r="FC336">
            <v>0.10571397504510831</v>
          </cell>
          <cell r="FD336">
            <v>0.10571397504510831</v>
          </cell>
          <cell r="FE336">
            <v>0.10571397504510831</v>
          </cell>
          <cell r="FF336">
            <v>0.10571397504510831</v>
          </cell>
          <cell r="FG336">
            <v>0.10571397504510831</v>
          </cell>
          <cell r="FH336">
            <v>0.10571397504510831</v>
          </cell>
          <cell r="FI336">
            <v>0.10571397504510831</v>
          </cell>
          <cell r="FJ336">
            <v>0.10571397504510831</v>
          </cell>
          <cell r="FK336">
            <v>0.10571397504510831</v>
          </cell>
          <cell r="FL336">
            <v>0.10571397504510831</v>
          </cell>
          <cell r="FM336">
            <v>0.10571397504510831</v>
          </cell>
          <cell r="FN336">
            <v>0.10571397504510831</v>
          </cell>
          <cell r="FO336">
            <v>0.11866947307637217</v>
          </cell>
          <cell r="FP336">
            <v>0.11866947307637217</v>
          </cell>
          <cell r="FQ336">
            <v>0.11866947307637217</v>
          </cell>
          <cell r="FR336">
            <v>0.11866947307637217</v>
          </cell>
          <cell r="FS336">
            <v>0.11866947307637217</v>
          </cell>
          <cell r="FT336">
            <v>0.11866947307637217</v>
          </cell>
          <cell r="FU336">
            <v>0.11866947307637217</v>
          </cell>
          <cell r="FV336">
            <v>0.11866947307637217</v>
          </cell>
          <cell r="FW336">
            <v>0.11866947307637217</v>
          </cell>
        </row>
        <row r="337">
          <cell r="B337" t="str">
            <v>Co 248</v>
          </cell>
          <cell r="C337" t="str">
            <v>FL</v>
          </cell>
          <cell r="BH337">
            <v>-3.0591272838731809E-2</v>
          </cell>
          <cell r="BI337">
            <v>-3.0591272838731809E-2</v>
          </cell>
          <cell r="BJ337">
            <v>-3.0591272838731809E-2</v>
          </cell>
          <cell r="BK337">
            <v>-3.8508380166520091E-2</v>
          </cell>
          <cell r="BL337">
            <v>-3.8508380166520091E-2</v>
          </cell>
          <cell r="BM337">
            <v>-3.8508380166520091E-2</v>
          </cell>
          <cell r="BN337">
            <v>-3.8508380166520091E-2</v>
          </cell>
          <cell r="BO337">
            <v>-3.8508380166520091E-2</v>
          </cell>
          <cell r="BP337">
            <v>-3.8508380166520091E-2</v>
          </cell>
          <cell r="BQ337">
            <v>-3.8508380166520091E-2</v>
          </cell>
          <cell r="BR337">
            <v>-3.8508380166520091E-2</v>
          </cell>
          <cell r="BS337">
            <v>-3.8508380166520091E-2</v>
          </cell>
          <cell r="BT337">
            <v>-3.8508380166520091E-2</v>
          </cell>
          <cell r="BU337">
            <v>-3.8508380166520091E-2</v>
          </cell>
          <cell r="BV337">
            <v>-3.8508380166520091E-2</v>
          </cell>
          <cell r="BW337">
            <v>0.16222591931272384</v>
          </cell>
          <cell r="BX337">
            <v>0.16222591931272384</v>
          </cell>
          <cell r="BY337">
            <v>0.16222591931272384</v>
          </cell>
          <cell r="BZ337">
            <v>0.16222591931272384</v>
          </cell>
          <cell r="CA337">
            <v>0.16222591931272384</v>
          </cell>
          <cell r="CB337">
            <v>0.16222591931272384</v>
          </cell>
          <cell r="CC337">
            <v>0.16222591931272384</v>
          </cell>
          <cell r="CD337">
            <v>0.16222591931272384</v>
          </cell>
          <cell r="CE337">
            <v>0.16222591931272384</v>
          </cell>
          <cell r="CF337">
            <v>0.16222591931272384</v>
          </cell>
          <cell r="CG337">
            <v>0.16222591931272384</v>
          </cell>
          <cell r="CH337">
            <v>0.16222591931272384</v>
          </cell>
          <cell r="CI337">
            <v>0.14023583906898071</v>
          </cell>
          <cell r="CJ337">
            <v>0.14023583906898071</v>
          </cell>
          <cell r="CK337">
            <v>0.14023583906898071</v>
          </cell>
          <cell r="CL337">
            <v>0.14023583906898071</v>
          </cell>
          <cell r="CM337">
            <v>0.14023583906898071</v>
          </cell>
          <cell r="CN337">
            <v>0.14023583906898071</v>
          </cell>
          <cell r="CO337">
            <v>0.14023583906898071</v>
          </cell>
          <cell r="CP337">
            <v>0.14023583906898071</v>
          </cell>
          <cell r="CQ337">
            <v>0.14023583906898071</v>
          </cell>
          <cell r="CR337">
            <v>0.14023583906898071</v>
          </cell>
          <cell r="CS337">
            <v>0.14023583906898071</v>
          </cell>
          <cell r="CT337">
            <v>0.14023583906898071</v>
          </cell>
          <cell r="CU337">
            <v>9.4548592341351337E-2</v>
          </cell>
          <cell r="CV337">
            <v>9.4548592341351337E-2</v>
          </cell>
          <cell r="CW337">
            <v>9.4548592341351337E-2</v>
          </cell>
          <cell r="CX337">
            <v>9.4548592341351337E-2</v>
          </cell>
          <cell r="CY337">
            <v>9.4548592341351337E-2</v>
          </cell>
          <cell r="CZ337">
            <v>9.4548592341351337E-2</v>
          </cell>
          <cell r="DA337">
            <v>9.4548592341351337E-2</v>
          </cell>
          <cell r="DB337">
            <v>9.4548592341351337E-2</v>
          </cell>
          <cell r="DC337">
            <v>9.4548592341351337E-2</v>
          </cell>
          <cell r="DD337">
            <v>9.4548592341351337E-2</v>
          </cell>
          <cell r="DE337">
            <v>9.4548592341351337E-2</v>
          </cell>
          <cell r="DF337">
            <v>9.4548592341351337E-2</v>
          </cell>
          <cell r="DG337">
            <v>7.7591686317226405E-2</v>
          </cell>
          <cell r="DH337">
            <v>7.7591686317226405E-2</v>
          </cell>
          <cell r="DI337">
            <v>7.7591686317226405E-2</v>
          </cell>
          <cell r="DJ337">
            <v>7.7591686317226405E-2</v>
          </cell>
          <cell r="DK337">
            <v>7.7591686317226405E-2</v>
          </cell>
          <cell r="DL337">
            <v>7.7591686317226405E-2</v>
          </cell>
          <cell r="DM337">
            <v>7.7591686317226405E-2</v>
          </cell>
          <cell r="DN337">
            <v>7.7591686317226405E-2</v>
          </cell>
          <cell r="DO337">
            <v>7.7591686317226405E-2</v>
          </cell>
          <cell r="DP337">
            <v>7.7591686317226405E-2</v>
          </cell>
          <cell r="DQ337">
            <v>7.7591686317226405E-2</v>
          </cell>
          <cell r="DR337">
            <v>7.7591686317226405E-2</v>
          </cell>
          <cell r="DS337">
            <v>8.0239398028196282E-2</v>
          </cell>
          <cell r="DT337">
            <v>8.0239398028196282E-2</v>
          </cell>
          <cell r="DU337">
            <v>8.0239398028196282E-2</v>
          </cell>
          <cell r="DV337">
            <v>8.0239398028196282E-2</v>
          </cell>
          <cell r="DW337">
            <v>8.0239398028196282E-2</v>
          </cell>
          <cell r="DX337">
            <v>8.0239398028196282E-2</v>
          </cell>
          <cell r="DY337">
            <v>8.0239398028196282E-2</v>
          </cell>
          <cell r="DZ337">
            <v>8.0239398028196282E-2</v>
          </cell>
          <cell r="EA337">
            <v>8.0239398028196282E-2</v>
          </cell>
          <cell r="EB337">
            <v>8.0239398028196282E-2</v>
          </cell>
          <cell r="EC337">
            <v>8.0239398028196282E-2</v>
          </cell>
          <cell r="ED337">
            <v>8.0239398028196282E-2</v>
          </cell>
          <cell r="EE337">
            <v>9.2042494098165048E-2</v>
          </cell>
          <cell r="EF337">
            <v>9.2042494098165048E-2</v>
          </cell>
          <cell r="EG337">
            <v>9.2042494098165048E-2</v>
          </cell>
          <cell r="EH337">
            <v>9.2042494098165048E-2</v>
          </cell>
          <cell r="EI337">
            <v>9.2042494098165048E-2</v>
          </cell>
          <cell r="EJ337">
            <v>9.2042494098165048E-2</v>
          </cell>
          <cell r="EK337">
            <v>9.2042494098165048E-2</v>
          </cell>
          <cell r="EL337">
            <v>9.2042494098165048E-2</v>
          </cell>
          <cell r="EM337">
            <v>9.2042494098165048E-2</v>
          </cell>
          <cell r="EN337">
            <v>9.2042494098165048E-2</v>
          </cell>
          <cell r="EO337">
            <v>9.2042494098165048E-2</v>
          </cell>
          <cell r="EP337">
            <v>9.2042494098165048E-2</v>
          </cell>
          <cell r="EQ337">
            <v>9.0833727430293179E-2</v>
          </cell>
          <cell r="ER337">
            <v>9.0833727430293179E-2</v>
          </cell>
          <cell r="ES337">
            <v>9.0833727430293179E-2</v>
          </cell>
          <cell r="ET337">
            <v>9.0833727430293179E-2</v>
          </cell>
          <cell r="EU337">
            <v>9.0833727430293179E-2</v>
          </cell>
          <cell r="EV337">
            <v>9.0833727430293179E-2</v>
          </cell>
          <cell r="EW337">
            <v>9.0833727430293179E-2</v>
          </cell>
          <cell r="EX337">
            <v>9.0833727430293179E-2</v>
          </cell>
          <cell r="EY337">
            <v>9.0833727430293179E-2</v>
          </cell>
          <cell r="EZ337">
            <v>9.0833727430293179E-2</v>
          </cell>
          <cell r="FA337">
            <v>9.0833727430293179E-2</v>
          </cell>
          <cell r="FB337">
            <v>9.0833727430293179E-2</v>
          </cell>
          <cell r="FC337">
            <v>0.10245628216915859</v>
          </cell>
          <cell r="FD337">
            <v>0.10245628216915859</v>
          </cell>
          <cell r="FE337">
            <v>0.10245628216915859</v>
          </cell>
          <cell r="FF337">
            <v>0.10245628216915859</v>
          </cell>
          <cell r="FG337">
            <v>0.10245628216915859</v>
          </cell>
          <cell r="FH337">
            <v>0.10245628216915859</v>
          </cell>
          <cell r="FI337">
            <v>0.10245628216915859</v>
          </cell>
          <cell r="FJ337">
            <v>0.10245628216915859</v>
          </cell>
          <cell r="FK337">
            <v>0.10245628216915859</v>
          </cell>
          <cell r="FL337">
            <v>0.10245628216915859</v>
          </cell>
          <cell r="FM337">
            <v>0.10245628216915859</v>
          </cell>
          <cell r="FN337">
            <v>0.10245628216915859</v>
          </cell>
          <cell r="FO337">
            <v>0.10236806468353556</v>
          </cell>
          <cell r="FP337">
            <v>0.10236806468353556</v>
          </cell>
          <cell r="FQ337">
            <v>0.10236806468353556</v>
          </cell>
          <cell r="FR337">
            <v>0.10236806468353556</v>
          </cell>
          <cell r="FS337">
            <v>0.10236806468353556</v>
          </cell>
          <cell r="FT337">
            <v>0.10236806468353556</v>
          </cell>
          <cell r="FU337">
            <v>0.10236806468353556</v>
          </cell>
          <cell r="FV337">
            <v>0.10236806468353556</v>
          </cell>
          <cell r="FW337">
            <v>0.10236806468353556</v>
          </cell>
        </row>
        <row r="338">
          <cell r="B338" t="str">
            <v>Co 249</v>
          </cell>
          <cell r="C338" t="str">
            <v>FL</v>
          </cell>
          <cell r="BH338">
            <v>-0.12545451459850862</v>
          </cell>
          <cell r="BI338">
            <v>-0.12545451459850862</v>
          </cell>
          <cell r="BJ338">
            <v>-0.12545451459850862</v>
          </cell>
          <cell r="BK338">
            <v>-3.6867766174243956E-2</v>
          </cell>
          <cell r="BL338">
            <v>-3.6867766174243956E-2</v>
          </cell>
          <cell r="BM338">
            <v>-3.6867766174243956E-2</v>
          </cell>
          <cell r="BN338">
            <v>-3.6867766174243956E-2</v>
          </cell>
          <cell r="BO338">
            <v>-3.6867766174243956E-2</v>
          </cell>
          <cell r="BP338">
            <v>-3.6867766174243956E-2</v>
          </cell>
          <cell r="BQ338">
            <v>-3.6867766174243956E-2</v>
          </cell>
          <cell r="BR338">
            <v>-3.6867766174243956E-2</v>
          </cell>
          <cell r="BS338">
            <v>-3.6867766174243956E-2</v>
          </cell>
          <cell r="BT338">
            <v>-3.6867766174243956E-2</v>
          </cell>
          <cell r="BU338">
            <v>-3.6867766174243956E-2</v>
          </cell>
          <cell r="BV338">
            <v>-3.6867766174243956E-2</v>
          </cell>
          <cell r="BW338">
            <v>3.5152875152719289E-2</v>
          </cell>
          <cell r="BX338">
            <v>3.5152875152719289E-2</v>
          </cell>
          <cell r="BY338">
            <v>3.5152875152719289E-2</v>
          </cell>
          <cell r="BZ338">
            <v>3.5152875152719289E-2</v>
          </cell>
          <cell r="CA338">
            <v>3.5152875152719289E-2</v>
          </cell>
          <cell r="CB338">
            <v>3.5152875152719289E-2</v>
          </cell>
          <cell r="CC338">
            <v>3.5152875152719289E-2</v>
          </cell>
          <cell r="CD338">
            <v>3.5152875152719289E-2</v>
          </cell>
          <cell r="CE338">
            <v>3.5152875152719289E-2</v>
          </cell>
          <cell r="CF338">
            <v>3.5152875152719289E-2</v>
          </cell>
          <cell r="CG338">
            <v>3.5152875152719289E-2</v>
          </cell>
          <cell r="CH338">
            <v>3.5152875152719289E-2</v>
          </cell>
          <cell r="CI338">
            <v>0.12999649196030677</v>
          </cell>
          <cell r="CJ338">
            <v>0.12999649196030677</v>
          </cell>
          <cell r="CK338">
            <v>0.12999649196030677</v>
          </cell>
          <cell r="CL338">
            <v>0.12999649196030677</v>
          </cell>
          <cell r="CM338">
            <v>0.12999649196030677</v>
          </cell>
          <cell r="CN338">
            <v>0.12999649196030677</v>
          </cell>
          <cell r="CO338">
            <v>0.12999649196030677</v>
          </cell>
          <cell r="CP338">
            <v>0.12999649196030677</v>
          </cell>
          <cell r="CQ338">
            <v>0.12999649196030677</v>
          </cell>
          <cell r="CR338">
            <v>0.12999649196030677</v>
          </cell>
          <cell r="CS338">
            <v>0.12999649196030677</v>
          </cell>
          <cell r="CT338">
            <v>0.12999649196030677</v>
          </cell>
          <cell r="CU338">
            <v>0.1091976013969056</v>
          </cell>
          <cell r="CV338">
            <v>0.1091976013969056</v>
          </cell>
          <cell r="CW338">
            <v>0.1091976013969056</v>
          </cell>
          <cell r="CX338">
            <v>0.1091976013969056</v>
          </cell>
          <cell r="CY338">
            <v>0.1091976013969056</v>
          </cell>
          <cell r="CZ338">
            <v>0.1091976013969056</v>
          </cell>
          <cell r="DA338">
            <v>0.1091976013969056</v>
          </cell>
          <cell r="DB338">
            <v>0.1091976013969056</v>
          </cell>
          <cell r="DC338">
            <v>0.1091976013969056</v>
          </cell>
          <cell r="DD338">
            <v>0.1091976013969056</v>
          </cell>
          <cell r="DE338">
            <v>0.1091976013969056</v>
          </cell>
          <cell r="DF338">
            <v>0.1091976013969056</v>
          </cell>
          <cell r="DG338">
            <v>9.1111712425398464E-2</v>
          </cell>
          <cell r="DH338">
            <v>9.1111712425398464E-2</v>
          </cell>
          <cell r="DI338">
            <v>9.1111712425398464E-2</v>
          </cell>
          <cell r="DJ338">
            <v>9.1111712425398464E-2</v>
          </cell>
          <cell r="DK338">
            <v>9.1111712425398464E-2</v>
          </cell>
          <cell r="DL338">
            <v>9.1111712425398464E-2</v>
          </cell>
          <cell r="DM338">
            <v>9.1111712425398464E-2</v>
          </cell>
          <cell r="DN338">
            <v>9.1111712425398464E-2</v>
          </cell>
          <cell r="DO338">
            <v>9.1111712425398464E-2</v>
          </cell>
          <cell r="DP338">
            <v>9.1111712425398464E-2</v>
          </cell>
          <cell r="DQ338">
            <v>9.1111712425398464E-2</v>
          </cell>
          <cell r="DR338">
            <v>9.1111712425398464E-2</v>
          </cell>
          <cell r="DS338">
            <v>9.3646101174737026E-2</v>
          </cell>
          <cell r="DT338">
            <v>9.3646101174737026E-2</v>
          </cell>
          <cell r="DU338">
            <v>9.3646101174737026E-2</v>
          </cell>
          <cell r="DV338">
            <v>9.3646101174737026E-2</v>
          </cell>
          <cell r="DW338">
            <v>9.3646101174737026E-2</v>
          </cell>
          <cell r="DX338">
            <v>9.3646101174737026E-2</v>
          </cell>
          <cell r="DY338">
            <v>9.3646101174737026E-2</v>
          </cell>
          <cell r="DZ338">
            <v>9.3646101174737026E-2</v>
          </cell>
          <cell r="EA338">
            <v>9.3646101174737026E-2</v>
          </cell>
          <cell r="EB338">
            <v>9.3646101174737026E-2</v>
          </cell>
          <cell r="EC338">
            <v>9.3646101174737026E-2</v>
          </cell>
          <cell r="ED338">
            <v>9.3646101174737026E-2</v>
          </cell>
          <cell r="EE338">
            <v>9.312374798882532E-2</v>
          </cell>
          <cell r="EF338">
            <v>9.312374798882532E-2</v>
          </cell>
          <cell r="EG338">
            <v>9.312374798882532E-2</v>
          </cell>
          <cell r="EH338">
            <v>9.312374798882532E-2</v>
          </cell>
          <cell r="EI338">
            <v>9.312374798882532E-2</v>
          </cell>
          <cell r="EJ338">
            <v>9.312374798882532E-2</v>
          </cell>
          <cell r="EK338">
            <v>9.312374798882532E-2</v>
          </cell>
          <cell r="EL338">
            <v>9.312374798882532E-2</v>
          </cell>
          <cell r="EM338">
            <v>9.312374798882532E-2</v>
          </cell>
          <cell r="EN338">
            <v>9.312374798882532E-2</v>
          </cell>
          <cell r="EO338">
            <v>9.312374798882532E-2</v>
          </cell>
          <cell r="EP338">
            <v>9.312374798882532E-2</v>
          </cell>
          <cell r="EQ338">
            <v>9.4523095382565231E-2</v>
          </cell>
          <cell r="ER338">
            <v>9.4523095382565231E-2</v>
          </cell>
          <cell r="ES338">
            <v>9.4523095382565231E-2</v>
          </cell>
          <cell r="ET338">
            <v>9.4523095382565231E-2</v>
          </cell>
          <cell r="EU338">
            <v>9.4523095382565231E-2</v>
          </cell>
          <cell r="EV338">
            <v>9.4523095382565231E-2</v>
          </cell>
          <cell r="EW338">
            <v>9.4523095382565231E-2</v>
          </cell>
          <cell r="EX338">
            <v>9.4523095382565231E-2</v>
          </cell>
          <cell r="EY338">
            <v>9.4523095382565231E-2</v>
          </cell>
          <cell r="EZ338">
            <v>9.4523095382565231E-2</v>
          </cell>
          <cell r="FA338">
            <v>9.4523095382565231E-2</v>
          </cell>
          <cell r="FB338">
            <v>9.4523095382565231E-2</v>
          </cell>
          <cell r="FC338">
            <v>0.10038933989993108</v>
          </cell>
          <cell r="FD338">
            <v>0.10038933989993108</v>
          </cell>
          <cell r="FE338">
            <v>0.10038933989993108</v>
          </cell>
          <cell r="FF338">
            <v>0.10038933989993108</v>
          </cell>
          <cell r="FG338">
            <v>0.10038933989993108</v>
          </cell>
          <cell r="FH338">
            <v>0.10038933989993108</v>
          </cell>
          <cell r="FI338">
            <v>0.10038933989993108</v>
          </cell>
          <cell r="FJ338">
            <v>0.10038933989993108</v>
          </cell>
          <cell r="FK338">
            <v>0.10038933989993108</v>
          </cell>
          <cell r="FL338">
            <v>0.10038933989993108</v>
          </cell>
          <cell r="FM338">
            <v>0.10038933989993108</v>
          </cell>
          <cell r="FN338">
            <v>0.10038933989993108</v>
          </cell>
          <cell r="FO338">
            <v>0.11157496452023535</v>
          </cell>
          <cell r="FP338">
            <v>0.11157496452023535</v>
          </cell>
          <cell r="FQ338">
            <v>0.11157496452023535</v>
          </cell>
          <cell r="FR338">
            <v>0.11157496452023535</v>
          </cell>
          <cell r="FS338">
            <v>0.11157496452023535</v>
          </cell>
          <cell r="FT338">
            <v>0.11157496452023535</v>
          </cell>
          <cell r="FU338">
            <v>0.11157496452023535</v>
          </cell>
          <cell r="FV338">
            <v>0.11157496452023535</v>
          </cell>
          <cell r="FW338">
            <v>0.11157496452023535</v>
          </cell>
        </row>
        <row r="339">
          <cell r="B339" t="str">
            <v>Co 402</v>
          </cell>
          <cell r="C339" t="str">
            <v>SC</v>
          </cell>
          <cell r="BH339">
            <v>-0.28200638992696397</v>
          </cell>
          <cell r="BI339">
            <v>-0.28200638992696397</v>
          </cell>
          <cell r="BJ339">
            <v>-0.28200638992696397</v>
          </cell>
          <cell r="BK339">
            <v>-9.7715576620030706E-2</v>
          </cell>
          <cell r="BL339">
            <v>-9.7715576620030706E-2</v>
          </cell>
          <cell r="BM339">
            <v>-9.7715576620030706E-2</v>
          </cell>
          <cell r="BN339">
            <v>-9.7715576620030706E-2</v>
          </cell>
          <cell r="BO339">
            <v>-9.7715576620030706E-2</v>
          </cell>
          <cell r="BP339">
            <v>-9.7715576620030706E-2</v>
          </cell>
          <cell r="BQ339">
            <v>-9.7715576620030706E-2</v>
          </cell>
          <cell r="BR339">
            <v>-9.7715576620030706E-2</v>
          </cell>
          <cell r="BS339">
            <v>-9.7715576620030706E-2</v>
          </cell>
          <cell r="BT339">
            <v>-9.7715576620030706E-2</v>
          </cell>
          <cell r="BU339">
            <v>-9.7715576620030706E-2</v>
          </cell>
          <cell r="BV339">
            <v>-9.7715576620030706E-2</v>
          </cell>
          <cell r="BW339">
            <v>8.9691220953331305E-2</v>
          </cell>
          <cell r="BX339">
            <v>8.9691220953331305E-2</v>
          </cell>
          <cell r="BY339">
            <v>8.9691220953331305E-2</v>
          </cell>
          <cell r="BZ339">
            <v>8.9691220953331305E-2</v>
          </cell>
          <cell r="CA339">
            <v>8.9691220953331305E-2</v>
          </cell>
          <cell r="CB339">
            <v>8.9691220953331305E-2</v>
          </cell>
          <cell r="CC339">
            <v>8.9691220953331305E-2</v>
          </cell>
          <cell r="CD339">
            <v>8.9691220953331305E-2</v>
          </cell>
          <cell r="CE339">
            <v>8.9691220953331305E-2</v>
          </cell>
          <cell r="CF339">
            <v>8.9691220953331305E-2</v>
          </cell>
          <cell r="CG339">
            <v>8.9691220953331305E-2</v>
          </cell>
          <cell r="CH339">
            <v>8.9691220953331305E-2</v>
          </cell>
          <cell r="CI339">
            <v>6.5585380814248403E-2</v>
          </cell>
          <cell r="CJ339">
            <v>6.5585380814248403E-2</v>
          </cell>
          <cell r="CK339">
            <v>6.5585380814248403E-2</v>
          </cell>
          <cell r="CL339">
            <v>6.5585380814248403E-2</v>
          </cell>
          <cell r="CM339">
            <v>6.5585380814248403E-2</v>
          </cell>
          <cell r="CN339">
            <v>6.5585380814248403E-2</v>
          </cell>
          <cell r="CO339">
            <v>6.5585380814248403E-2</v>
          </cell>
          <cell r="CP339">
            <v>6.5585380814248403E-2</v>
          </cell>
          <cell r="CQ339">
            <v>6.5585380814248403E-2</v>
          </cell>
          <cell r="CR339">
            <v>6.5585380814248403E-2</v>
          </cell>
          <cell r="CS339">
            <v>6.5585380814248403E-2</v>
          </cell>
          <cell r="CT339">
            <v>6.5585380814248403E-2</v>
          </cell>
          <cell r="CU339">
            <v>3.353203141775505E-2</v>
          </cell>
          <cell r="CV339">
            <v>3.353203141775505E-2</v>
          </cell>
          <cell r="CW339">
            <v>3.353203141775505E-2</v>
          </cell>
          <cell r="CX339">
            <v>3.353203141775505E-2</v>
          </cell>
          <cell r="CY339">
            <v>3.353203141775505E-2</v>
          </cell>
          <cell r="CZ339">
            <v>3.353203141775505E-2</v>
          </cell>
          <cell r="DA339">
            <v>3.353203141775505E-2</v>
          </cell>
          <cell r="DB339">
            <v>3.353203141775505E-2</v>
          </cell>
          <cell r="DC339">
            <v>3.353203141775505E-2</v>
          </cell>
          <cell r="DD339">
            <v>3.353203141775505E-2</v>
          </cell>
          <cell r="DE339">
            <v>3.353203141775505E-2</v>
          </cell>
          <cell r="DF339">
            <v>3.353203141775505E-2</v>
          </cell>
          <cell r="DG339">
            <v>1.2740560065486014E-2</v>
          </cell>
          <cell r="DH339">
            <v>1.2740560065486014E-2</v>
          </cell>
          <cell r="DI339">
            <v>1.2740560065486014E-2</v>
          </cell>
          <cell r="DJ339">
            <v>1.2740560065486014E-2</v>
          </cell>
          <cell r="DK339">
            <v>1.2740560065486014E-2</v>
          </cell>
          <cell r="DL339">
            <v>1.2740560065486014E-2</v>
          </cell>
          <cell r="DM339">
            <v>1.2740560065486014E-2</v>
          </cell>
          <cell r="DN339">
            <v>1.2740560065486014E-2</v>
          </cell>
          <cell r="DO339">
            <v>1.2740560065486014E-2</v>
          </cell>
          <cell r="DP339">
            <v>1.2740560065486014E-2</v>
          </cell>
          <cell r="DQ339">
            <v>1.2740560065486014E-2</v>
          </cell>
          <cell r="DR339">
            <v>1.2740560065486014E-2</v>
          </cell>
          <cell r="DS339">
            <v>0.21939121050395691</v>
          </cell>
          <cell r="DT339">
            <v>0.21939121050395691</v>
          </cell>
          <cell r="DU339">
            <v>0.21939121050395691</v>
          </cell>
          <cell r="DV339">
            <v>0.21939121050395691</v>
          </cell>
          <cell r="DW339">
            <v>0.21939121050395691</v>
          </cell>
          <cell r="DX339">
            <v>0.21939121050395691</v>
          </cell>
          <cell r="DY339">
            <v>0.21939121050395691</v>
          </cell>
          <cell r="DZ339">
            <v>0.21939121050395691</v>
          </cell>
          <cell r="EA339">
            <v>0.21939121050395691</v>
          </cell>
          <cell r="EB339">
            <v>0.21939121050395691</v>
          </cell>
          <cell r="EC339">
            <v>0.21939121050395691</v>
          </cell>
          <cell r="ED339">
            <v>0.21939121050395691</v>
          </cell>
          <cell r="EE339">
            <v>0.3837548602601159</v>
          </cell>
          <cell r="EF339">
            <v>0.3837548602601159</v>
          </cell>
          <cell r="EG339">
            <v>0.3837548602601159</v>
          </cell>
          <cell r="EH339">
            <v>0.3837548602601159</v>
          </cell>
          <cell r="EI339">
            <v>0.3837548602601159</v>
          </cell>
          <cell r="EJ339">
            <v>0.3837548602601159</v>
          </cell>
          <cell r="EK339">
            <v>0.3837548602601159</v>
          </cell>
          <cell r="EL339">
            <v>0.3837548602601159</v>
          </cell>
          <cell r="EM339">
            <v>0.3837548602601159</v>
          </cell>
          <cell r="EN339">
            <v>0.3837548602601159</v>
          </cell>
          <cell r="EO339">
            <v>0.3837548602601159</v>
          </cell>
          <cell r="EP339">
            <v>0.3837548602601159</v>
          </cell>
          <cell r="EQ339">
            <v>0.38478100385158298</v>
          </cell>
          <cell r="ER339">
            <v>0.38478100385158298</v>
          </cell>
          <cell r="ES339">
            <v>0.38478100385158298</v>
          </cell>
          <cell r="ET339">
            <v>0.38478100385158298</v>
          </cell>
          <cell r="EU339">
            <v>0.38478100385158298</v>
          </cell>
          <cell r="EV339">
            <v>0.38478100385158298</v>
          </cell>
          <cell r="EW339">
            <v>0.38478100385158298</v>
          </cell>
          <cell r="EX339">
            <v>0.38478100385158298</v>
          </cell>
          <cell r="EY339">
            <v>0.38478100385158298</v>
          </cell>
          <cell r="EZ339">
            <v>0.38478100385158298</v>
          </cell>
          <cell r="FA339">
            <v>0.38478100385158298</v>
          </cell>
          <cell r="FB339">
            <v>0.38478100385158298</v>
          </cell>
          <cell r="FC339">
            <v>0.40245515613624189</v>
          </cell>
          <cell r="FD339">
            <v>0.40245515613624189</v>
          </cell>
          <cell r="FE339">
            <v>0.40245515613624189</v>
          </cell>
          <cell r="FF339">
            <v>0.40245515613624189</v>
          </cell>
          <cell r="FG339">
            <v>0.40245515613624189</v>
          </cell>
          <cell r="FH339">
            <v>0.40245515613624189</v>
          </cell>
          <cell r="FI339">
            <v>0.40245515613624189</v>
          </cell>
          <cell r="FJ339">
            <v>0.40245515613624189</v>
          </cell>
          <cell r="FK339">
            <v>0.40245515613624189</v>
          </cell>
          <cell r="FL339">
            <v>0.40245515613624189</v>
          </cell>
          <cell r="FM339">
            <v>0.40245515613624189</v>
          </cell>
          <cell r="FN339">
            <v>0.40245515613624189</v>
          </cell>
          <cell r="FO339">
            <v>0.42162865147239786</v>
          </cell>
          <cell r="FP339">
            <v>0.42162865147239786</v>
          </cell>
          <cell r="FQ339">
            <v>0.42162865147239786</v>
          </cell>
          <cell r="FR339">
            <v>0.42162865147239786</v>
          </cell>
          <cell r="FS339">
            <v>0.42162865147239786</v>
          </cell>
          <cell r="FT339">
            <v>0.42162865147239786</v>
          </cell>
          <cell r="FU339">
            <v>0.42162865147239786</v>
          </cell>
          <cell r="FV339">
            <v>0.42162865147239786</v>
          </cell>
          <cell r="FW339">
            <v>0.42162865147239786</v>
          </cell>
        </row>
        <row r="340">
          <cell r="B340" t="str">
            <v>Co 403</v>
          </cell>
          <cell r="C340" t="str">
            <v>SC</v>
          </cell>
          <cell r="BH340">
            <v>-0.1213626211793668</v>
          </cell>
          <cell r="BI340">
            <v>-0.1213626211793668</v>
          </cell>
          <cell r="BJ340">
            <v>-0.1213626211793668</v>
          </cell>
          <cell r="BK340">
            <v>-7.8933088232891399E-2</v>
          </cell>
          <cell r="BL340">
            <v>-7.8933088232891399E-2</v>
          </cell>
          <cell r="BM340">
            <v>-7.8933088232891399E-2</v>
          </cell>
          <cell r="BN340">
            <v>-7.8933088232891399E-2</v>
          </cell>
          <cell r="BO340">
            <v>-7.8933088232891399E-2</v>
          </cell>
          <cell r="BP340">
            <v>-7.8933088232891399E-2</v>
          </cell>
          <cell r="BQ340">
            <v>-7.8933088232891399E-2</v>
          </cell>
          <cell r="BR340">
            <v>-7.8933088232891399E-2</v>
          </cell>
          <cell r="BS340">
            <v>-7.8933088232891399E-2</v>
          </cell>
          <cell r="BT340">
            <v>-7.8933088232891399E-2</v>
          </cell>
          <cell r="BU340">
            <v>-7.8933088232891399E-2</v>
          </cell>
          <cell r="BV340">
            <v>-7.8933088232891399E-2</v>
          </cell>
          <cell r="BW340">
            <v>-1.5556899746136719E-2</v>
          </cell>
          <cell r="BX340">
            <v>-1.5556899746136719E-2</v>
          </cell>
          <cell r="BY340">
            <v>-1.5556899746136719E-2</v>
          </cell>
          <cell r="BZ340">
            <v>-1.5556899746136719E-2</v>
          </cell>
          <cell r="CA340">
            <v>-1.5556899746136719E-2</v>
          </cell>
          <cell r="CB340">
            <v>-1.5556899746136719E-2</v>
          </cell>
          <cell r="CC340">
            <v>-1.5556899746136719E-2</v>
          </cell>
          <cell r="CD340">
            <v>-1.5556899746136719E-2</v>
          </cell>
          <cell r="CE340">
            <v>-1.5556899746136719E-2</v>
          </cell>
          <cell r="CF340">
            <v>-1.5556899746136719E-2</v>
          </cell>
          <cell r="CG340">
            <v>-1.5556899746136719E-2</v>
          </cell>
          <cell r="CH340">
            <v>-1.5556899746136719E-2</v>
          </cell>
          <cell r="CI340">
            <v>8.0272976187191532E-3</v>
          </cell>
          <cell r="CJ340">
            <v>8.0272976187191532E-3</v>
          </cell>
          <cell r="CK340">
            <v>8.0272976187191532E-3</v>
          </cell>
          <cell r="CL340">
            <v>8.0272976187191532E-3</v>
          </cell>
          <cell r="CM340">
            <v>8.0272976187191532E-3</v>
          </cell>
          <cell r="CN340">
            <v>8.0272976187191532E-3</v>
          </cell>
          <cell r="CO340">
            <v>8.0272976187191532E-3</v>
          </cell>
          <cell r="CP340">
            <v>8.0272976187191532E-3</v>
          </cell>
          <cell r="CQ340">
            <v>8.0272976187191532E-3</v>
          </cell>
          <cell r="CR340">
            <v>8.0272976187191532E-3</v>
          </cell>
          <cell r="CS340">
            <v>8.0272976187191532E-3</v>
          </cell>
          <cell r="CT340">
            <v>8.0272976187191532E-3</v>
          </cell>
          <cell r="CU340">
            <v>2.9146219201067837E-2</v>
          </cell>
          <cell r="CV340">
            <v>2.9146219201067837E-2</v>
          </cell>
          <cell r="CW340">
            <v>2.9146219201067837E-2</v>
          </cell>
          <cell r="CX340">
            <v>2.9146219201067837E-2</v>
          </cell>
          <cell r="CY340">
            <v>2.9146219201067837E-2</v>
          </cell>
          <cell r="CZ340">
            <v>2.9146219201067837E-2</v>
          </cell>
          <cell r="DA340">
            <v>2.9146219201067837E-2</v>
          </cell>
          <cell r="DB340">
            <v>2.9146219201067837E-2</v>
          </cell>
          <cell r="DC340">
            <v>2.9146219201067837E-2</v>
          </cell>
          <cell r="DD340">
            <v>2.9146219201067837E-2</v>
          </cell>
          <cell r="DE340">
            <v>2.9146219201067837E-2</v>
          </cell>
          <cell r="DF340">
            <v>2.9146219201067837E-2</v>
          </cell>
          <cell r="DG340">
            <v>0.10260565599683266</v>
          </cell>
          <cell r="DH340">
            <v>0.10260565599683266</v>
          </cell>
          <cell r="DI340">
            <v>0.10260565599683266</v>
          </cell>
          <cell r="DJ340">
            <v>0.10260565599683266</v>
          </cell>
          <cell r="DK340">
            <v>0.10260565599683266</v>
          </cell>
          <cell r="DL340">
            <v>0.10260565599683266</v>
          </cell>
          <cell r="DM340">
            <v>0.10260565599683266</v>
          </cell>
          <cell r="DN340">
            <v>0.10260565599683266</v>
          </cell>
          <cell r="DO340">
            <v>0.10260565599683266</v>
          </cell>
          <cell r="DP340">
            <v>0.10260565599683266</v>
          </cell>
          <cell r="DQ340">
            <v>0.10260565599683266</v>
          </cell>
          <cell r="DR340">
            <v>0.10260565599683266</v>
          </cell>
          <cell r="DS340">
            <v>0.15532183660197879</v>
          </cell>
          <cell r="DT340">
            <v>0.15532183660197879</v>
          </cell>
          <cell r="DU340">
            <v>0.15532183660197879</v>
          </cell>
          <cell r="DV340">
            <v>0.15532183660197879</v>
          </cell>
          <cell r="DW340">
            <v>0.15532183660197879</v>
          </cell>
          <cell r="DX340">
            <v>0.15532183660197879</v>
          </cell>
          <cell r="DY340">
            <v>0.15532183660197879</v>
          </cell>
          <cell r="DZ340">
            <v>0.15532183660197879</v>
          </cell>
          <cell r="EA340">
            <v>0.15532183660197879</v>
          </cell>
          <cell r="EB340">
            <v>0.15532183660197879</v>
          </cell>
          <cell r="EC340">
            <v>0.15532183660197879</v>
          </cell>
          <cell r="ED340">
            <v>0.15532183660197879</v>
          </cell>
          <cell r="EE340">
            <v>0.12730796477396711</v>
          </cell>
          <cell r="EF340">
            <v>0.12730796477396711</v>
          </cell>
          <cell r="EG340">
            <v>0.12730796477396711</v>
          </cell>
          <cell r="EH340">
            <v>0.12730796477396711</v>
          </cell>
          <cell r="EI340">
            <v>0.12730796477396711</v>
          </cell>
          <cell r="EJ340">
            <v>0.12730796477396711</v>
          </cell>
          <cell r="EK340">
            <v>0.12730796477396711</v>
          </cell>
          <cell r="EL340">
            <v>0.12730796477396711</v>
          </cell>
          <cell r="EM340">
            <v>0.12730796477396711</v>
          </cell>
          <cell r="EN340">
            <v>0.12730796477396711</v>
          </cell>
          <cell r="EO340">
            <v>0.12730796477396711</v>
          </cell>
          <cell r="EP340">
            <v>0.12730796477396711</v>
          </cell>
          <cell r="EQ340">
            <v>0.12806346537697147</v>
          </cell>
          <cell r="ER340">
            <v>0.12806346537697147</v>
          </cell>
          <cell r="ES340">
            <v>0.12806346537697147</v>
          </cell>
          <cell r="ET340">
            <v>0.12806346537697147</v>
          </cell>
          <cell r="EU340">
            <v>0.12806346537697147</v>
          </cell>
          <cell r="EV340">
            <v>0.12806346537697147</v>
          </cell>
          <cell r="EW340">
            <v>0.12806346537697147</v>
          </cell>
          <cell r="EX340">
            <v>0.12806346537697147</v>
          </cell>
          <cell r="EY340">
            <v>0.12806346537697147</v>
          </cell>
          <cell r="EZ340">
            <v>0.12806346537697147</v>
          </cell>
          <cell r="FA340">
            <v>0.12806346537697147</v>
          </cell>
          <cell r="FB340">
            <v>0.12806346537697147</v>
          </cell>
          <cell r="FC340">
            <v>0.12088266325063493</v>
          </cell>
          <cell r="FD340">
            <v>0.12088266325063493</v>
          </cell>
          <cell r="FE340">
            <v>0.12088266325063493</v>
          </cell>
          <cell r="FF340">
            <v>0.12088266325063493</v>
          </cell>
          <cell r="FG340">
            <v>0.12088266325063493</v>
          </cell>
          <cell r="FH340">
            <v>0.12088266325063493</v>
          </cell>
          <cell r="FI340">
            <v>0.12088266325063493</v>
          </cell>
          <cell r="FJ340">
            <v>0.12088266325063493</v>
          </cell>
          <cell r="FK340">
            <v>0.12088266325063493</v>
          </cell>
          <cell r="FL340">
            <v>0.12088266325063493</v>
          </cell>
          <cell r="FM340">
            <v>0.12088266325063493</v>
          </cell>
          <cell r="FN340">
            <v>0.12088266325063493</v>
          </cell>
          <cell r="FO340">
            <v>0.11679553489559993</v>
          </cell>
          <cell r="FP340">
            <v>0.11679553489559993</v>
          </cell>
          <cell r="FQ340">
            <v>0.11679553489559993</v>
          </cell>
          <cell r="FR340">
            <v>0.11679553489559993</v>
          </cell>
          <cell r="FS340">
            <v>0.11679553489559993</v>
          </cell>
          <cell r="FT340">
            <v>0.11679553489559993</v>
          </cell>
          <cell r="FU340">
            <v>0.11679553489559993</v>
          </cell>
          <cell r="FV340">
            <v>0.11679553489559993</v>
          </cell>
          <cell r="FW340">
            <v>0.11679553489559993</v>
          </cell>
        </row>
        <row r="341">
          <cell r="B341" t="str">
            <v>Co 406</v>
          </cell>
          <cell r="C341" t="str">
            <v>SC</v>
          </cell>
          <cell r="BH341">
            <v>-6.5884192806913003E-2</v>
          </cell>
          <cell r="BI341">
            <v>-6.5884192806913003E-2</v>
          </cell>
          <cell r="BJ341">
            <v>-6.5884192806913003E-2</v>
          </cell>
          <cell r="BK341">
            <v>-6.1970082159959528E-2</v>
          </cell>
          <cell r="BL341">
            <v>-6.1970082159959528E-2</v>
          </cell>
          <cell r="BM341">
            <v>-6.1970082159959528E-2</v>
          </cell>
          <cell r="BN341">
            <v>-6.1970082159959528E-2</v>
          </cell>
          <cell r="BO341">
            <v>-6.1970082159959528E-2</v>
          </cell>
          <cell r="BP341">
            <v>-6.1970082159959528E-2</v>
          </cell>
          <cell r="BQ341">
            <v>-6.1970082159959528E-2</v>
          </cell>
          <cell r="BR341">
            <v>-6.1970082159959528E-2</v>
          </cell>
          <cell r="BS341">
            <v>-6.1970082159959528E-2</v>
          </cell>
          <cell r="BT341">
            <v>-6.1970082159959528E-2</v>
          </cell>
          <cell r="BU341">
            <v>-6.1970082159959528E-2</v>
          </cell>
          <cell r="BV341">
            <v>-6.1970082159959528E-2</v>
          </cell>
          <cell r="BW341">
            <v>-7.186202095806081E-2</v>
          </cell>
          <cell r="BX341">
            <v>-7.186202095806081E-2</v>
          </cell>
          <cell r="BY341">
            <v>-7.186202095806081E-2</v>
          </cell>
          <cell r="BZ341">
            <v>-7.186202095806081E-2</v>
          </cell>
          <cell r="CA341">
            <v>-7.186202095806081E-2</v>
          </cell>
          <cell r="CB341">
            <v>-7.186202095806081E-2</v>
          </cell>
          <cell r="CC341">
            <v>-7.186202095806081E-2</v>
          </cell>
          <cell r="CD341">
            <v>-7.186202095806081E-2</v>
          </cell>
          <cell r="CE341">
            <v>-7.186202095806081E-2</v>
          </cell>
          <cell r="CF341">
            <v>-7.186202095806081E-2</v>
          </cell>
          <cell r="CG341">
            <v>-7.186202095806081E-2</v>
          </cell>
          <cell r="CH341">
            <v>-7.186202095806081E-2</v>
          </cell>
          <cell r="CI341">
            <v>-5.4676943125893586E-2</v>
          </cell>
          <cell r="CJ341">
            <v>-5.4676943125893586E-2</v>
          </cell>
          <cell r="CK341">
            <v>-5.4676943125893586E-2</v>
          </cell>
          <cell r="CL341">
            <v>-5.4676943125893586E-2</v>
          </cell>
          <cell r="CM341">
            <v>-5.4676943125893586E-2</v>
          </cell>
          <cell r="CN341">
            <v>-5.4676943125893586E-2</v>
          </cell>
          <cell r="CO341">
            <v>-5.4676943125893586E-2</v>
          </cell>
          <cell r="CP341">
            <v>-5.4676943125893586E-2</v>
          </cell>
          <cell r="CQ341">
            <v>-5.4676943125893586E-2</v>
          </cell>
          <cell r="CR341">
            <v>-5.4676943125893586E-2</v>
          </cell>
          <cell r="CS341">
            <v>-5.4676943125893586E-2</v>
          </cell>
          <cell r="CT341">
            <v>-5.4676943125893586E-2</v>
          </cell>
          <cell r="CU341">
            <v>3.9628338006554478E-2</v>
          </cell>
          <cell r="CV341">
            <v>3.9628338006554478E-2</v>
          </cell>
          <cell r="CW341">
            <v>3.9628338006554478E-2</v>
          </cell>
          <cell r="CX341">
            <v>3.9628338006554478E-2</v>
          </cell>
          <cell r="CY341">
            <v>3.9628338006554478E-2</v>
          </cell>
          <cell r="CZ341">
            <v>3.9628338006554478E-2</v>
          </cell>
          <cell r="DA341">
            <v>3.9628338006554478E-2</v>
          </cell>
          <cell r="DB341">
            <v>3.9628338006554478E-2</v>
          </cell>
          <cell r="DC341">
            <v>3.9628338006554478E-2</v>
          </cell>
          <cell r="DD341">
            <v>3.9628338006554478E-2</v>
          </cell>
          <cell r="DE341">
            <v>3.9628338006554478E-2</v>
          </cell>
          <cell r="DF341">
            <v>3.9628338006554478E-2</v>
          </cell>
          <cell r="DG341">
            <v>4.0064417652297062E-2</v>
          </cell>
          <cell r="DH341">
            <v>4.0064417652297062E-2</v>
          </cell>
          <cell r="DI341">
            <v>4.0064417652297062E-2</v>
          </cell>
          <cell r="DJ341">
            <v>4.0064417652297062E-2</v>
          </cell>
          <cell r="DK341">
            <v>4.0064417652297062E-2</v>
          </cell>
          <cell r="DL341">
            <v>4.0064417652297062E-2</v>
          </cell>
          <cell r="DM341">
            <v>4.0064417652297062E-2</v>
          </cell>
          <cell r="DN341">
            <v>4.0064417652297062E-2</v>
          </cell>
          <cell r="DO341">
            <v>4.0064417652297062E-2</v>
          </cell>
          <cell r="DP341">
            <v>4.0064417652297062E-2</v>
          </cell>
          <cell r="DQ341">
            <v>4.0064417652297062E-2</v>
          </cell>
          <cell r="DR341">
            <v>4.0064417652297062E-2</v>
          </cell>
          <cell r="DS341">
            <v>0.12531870097325168</v>
          </cell>
          <cell r="DT341">
            <v>0.12531870097325168</v>
          </cell>
          <cell r="DU341">
            <v>0.12531870097325168</v>
          </cell>
          <cell r="DV341">
            <v>0.12531870097325168</v>
          </cell>
          <cell r="DW341">
            <v>0.12531870097325168</v>
          </cell>
          <cell r="DX341">
            <v>0.12531870097325168</v>
          </cell>
          <cell r="DY341">
            <v>0.12531870097325168</v>
          </cell>
          <cell r="DZ341">
            <v>0.12531870097325168</v>
          </cell>
          <cell r="EA341">
            <v>0.12531870097325168</v>
          </cell>
          <cell r="EB341">
            <v>0.12531870097325168</v>
          </cell>
          <cell r="EC341">
            <v>0.12531870097325168</v>
          </cell>
          <cell r="ED341">
            <v>0.12531870097325168</v>
          </cell>
          <cell r="EE341">
            <v>0.13127397763504808</v>
          </cell>
          <cell r="EF341">
            <v>0.13127397763504808</v>
          </cell>
          <cell r="EG341">
            <v>0.13127397763504808</v>
          </cell>
          <cell r="EH341">
            <v>0.13127397763504808</v>
          </cell>
          <cell r="EI341">
            <v>0.13127397763504808</v>
          </cell>
          <cell r="EJ341">
            <v>0.13127397763504808</v>
          </cell>
          <cell r="EK341">
            <v>0.13127397763504808</v>
          </cell>
          <cell r="EL341">
            <v>0.13127397763504808</v>
          </cell>
          <cell r="EM341">
            <v>0.13127397763504808</v>
          </cell>
          <cell r="EN341">
            <v>0.13127397763504808</v>
          </cell>
          <cell r="EO341">
            <v>0.13127397763504808</v>
          </cell>
          <cell r="EP341">
            <v>0.13127397763504808</v>
          </cell>
          <cell r="EQ341">
            <v>0.14744444782280938</v>
          </cell>
          <cell r="ER341">
            <v>0.14744444782280938</v>
          </cell>
          <cell r="ES341">
            <v>0.14744444782280938</v>
          </cell>
          <cell r="ET341">
            <v>0.14744444782280938</v>
          </cell>
          <cell r="EU341">
            <v>0.14744444782280938</v>
          </cell>
          <cell r="EV341">
            <v>0.14744444782280938</v>
          </cell>
          <cell r="EW341">
            <v>0.14744444782280938</v>
          </cell>
          <cell r="EX341">
            <v>0.14744444782280938</v>
          </cell>
          <cell r="EY341">
            <v>0.14744444782280938</v>
          </cell>
          <cell r="EZ341">
            <v>0.14744444782280938</v>
          </cell>
          <cell r="FA341">
            <v>0.14744444782280938</v>
          </cell>
          <cell r="FB341">
            <v>0.14744444782280938</v>
          </cell>
          <cell r="FC341">
            <v>0.14802614770017419</v>
          </cell>
          <cell r="FD341">
            <v>0.14802614770017419</v>
          </cell>
          <cell r="FE341">
            <v>0.14802614770017419</v>
          </cell>
          <cell r="FF341">
            <v>0.14802614770017419</v>
          </cell>
          <cell r="FG341">
            <v>0.14802614770017419</v>
          </cell>
          <cell r="FH341">
            <v>0.14802614770017419</v>
          </cell>
          <cell r="FI341">
            <v>0.14802614770017419</v>
          </cell>
          <cell r="FJ341">
            <v>0.14802614770017419</v>
          </cell>
          <cell r="FK341">
            <v>0.14802614770017419</v>
          </cell>
          <cell r="FL341">
            <v>0.14802614770017419</v>
          </cell>
          <cell r="FM341">
            <v>0.14802614770017419</v>
          </cell>
          <cell r="FN341">
            <v>0.14802614770017419</v>
          </cell>
          <cell r="FO341">
            <v>0.14676531475548771</v>
          </cell>
          <cell r="FP341">
            <v>0.14676531475548771</v>
          </cell>
          <cell r="FQ341">
            <v>0.14676531475548771</v>
          </cell>
          <cell r="FR341">
            <v>0.14676531475548771</v>
          </cell>
          <cell r="FS341">
            <v>0.14676531475548771</v>
          </cell>
          <cell r="FT341">
            <v>0.14676531475548771</v>
          </cell>
          <cell r="FU341">
            <v>0.14676531475548771</v>
          </cell>
          <cell r="FV341">
            <v>0.14676531475548771</v>
          </cell>
          <cell r="FW341">
            <v>0.14676531475548771</v>
          </cell>
        </row>
        <row r="342">
          <cell r="B342" t="str">
            <v>Co 182</v>
          </cell>
          <cell r="C342" t="str">
            <v>NC</v>
          </cell>
          <cell r="BH342">
            <v>-2.8213129523421202E-2</v>
          </cell>
          <cell r="BI342">
            <v>-2.8213129523421202E-2</v>
          </cell>
          <cell r="BJ342">
            <v>-2.8213129523421202E-2</v>
          </cell>
          <cell r="BK342">
            <v>-2.9240273987468583E-2</v>
          </cell>
          <cell r="BL342">
            <v>-2.9240273987468583E-2</v>
          </cell>
          <cell r="BM342">
            <v>-2.9240273987468583E-2</v>
          </cell>
          <cell r="BN342">
            <v>-2.9240273987468583E-2</v>
          </cell>
          <cell r="BO342">
            <v>-2.9240273987468583E-2</v>
          </cell>
          <cell r="BP342">
            <v>-2.9240273987468583E-2</v>
          </cell>
          <cell r="BQ342">
            <v>-2.9240273987468583E-2</v>
          </cell>
          <cell r="BR342">
            <v>-2.9240273987468583E-2</v>
          </cell>
          <cell r="BS342">
            <v>-2.9240273987468583E-2</v>
          </cell>
          <cell r="BT342">
            <v>-2.9240273987468583E-2</v>
          </cell>
          <cell r="BU342">
            <v>-2.9240273987468583E-2</v>
          </cell>
          <cell r="BV342">
            <v>-2.9240273987468583E-2</v>
          </cell>
          <cell r="BW342">
            <v>2.2936199919381534E-2</v>
          </cell>
          <cell r="BX342">
            <v>2.2936199919381534E-2</v>
          </cell>
          <cell r="BY342">
            <v>2.2936199919381534E-2</v>
          </cell>
          <cell r="BZ342">
            <v>2.2936199919381534E-2</v>
          </cell>
          <cell r="CA342">
            <v>2.2936199919381534E-2</v>
          </cell>
          <cell r="CB342">
            <v>2.2936199919381534E-2</v>
          </cell>
          <cell r="CC342">
            <v>2.2936199919381534E-2</v>
          </cell>
          <cell r="CD342">
            <v>2.2936199919381534E-2</v>
          </cell>
          <cell r="CE342">
            <v>2.2936199919381534E-2</v>
          </cell>
          <cell r="CF342">
            <v>2.2936199919381534E-2</v>
          </cell>
          <cell r="CG342">
            <v>2.2936199919381534E-2</v>
          </cell>
          <cell r="CH342">
            <v>2.2936199919381534E-2</v>
          </cell>
          <cell r="CI342">
            <v>2.4859556543584554E-2</v>
          </cell>
          <cell r="CJ342">
            <v>2.4859556543584554E-2</v>
          </cell>
          <cell r="CK342">
            <v>2.4859556543584554E-2</v>
          </cell>
          <cell r="CL342">
            <v>2.4859556543584554E-2</v>
          </cell>
          <cell r="CM342">
            <v>2.4859556543584554E-2</v>
          </cell>
          <cell r="CN342">
            <v>2.4859556543584554E-2</v>
          </cell>
          <cell r="CO342">
            <v>2.4859556543584554E-2</v>
          </cell>
          <cell r="CP342">
            <v>2.4859556543584554E-2</v>
          </cell>
          <cell r="CQ342">
            <v>2.4859556543584554E-2</v>
          </cell>
          <cell r="CR342">
            <v>2.4859556543584554E-2</v>
          </cell>
          <cell r="CS342">
            <v>2.4859556543584554E-2</v>
          </cell>
          <cell r="CT342">
            <v>2.4859556543584554E-2</v>
          </cell>
          <cell r="CU342">
            <v>4.6003867655132931E-2</v>
          </cell>
          <cell r="CV342">
            <v>4.6003867655132931E-2</v>
          </cell>
          <cell r="CW342">
            <v>4.6003867655132931E-2</v>
          </cell>
          <cell r="CX342">
            <v>4.6003867655132931E-2</v>
          </cell>
          <cell r="CY342">
            <v>4.6003867655132931E-2</v>
          </cell>
          <cell r="CZ342">
            <v>4.6003867655132931E-2</v>
          </cell>
          <cell r="DA342">
            <v>4.6003867655132931E-2</v>
          </cell>
          <cell r="DB342">
            <v>4.6003867655132931E-2</v>
          </cell>
          <cell r="DC342">
            <v>4.6003867655132931E-2</v>
          </cell>
          <cell r="DD342">
            <v>4.6003867655132931E-2</v>
          </cell>
          <cell r="DE342">
            <v>4.6003867655132931E-2</v>
          </cell>
          <cell r="DF342">
            <v>4.6003867655132931E-2</v>
          </cell>
          <cell r="DG342">
            <v>5.5526638991653582E-2</v>
          </cell>
          <cell r="DH342">
            <v>5.5526638991653582E-2</v>
          </cell>
          <cell r="DI342">
            <v>5.5526638991653582E-2</v>
          </cell>
          <cell r="DJ342">
            <v>5.5526638991653582E-2</v>
          </cell>
          <cell r="DK342">
            <v>5.5526638991653582E-2</v>
          </cell>
          <cell r="DL342">
            <v>5.5526638991653582E-2</v>
          </cell>
          <cell r="DM342">
            <v>5.5526638991653582E-2</v>
          </cell>
          <cell r="DN342">
            <v>5.5526638991653582E-2</v>
          </cell>
          <cell r="DO342">
            <v>5.5526638991653582E-2</v>
          </cell>
          <cell r="DP342">
            <v>5.5526638991653582E-2</v>
          </cell>
          <cell r="DQ342">
            <v>5.5526638991653582E-2</v>
          </cell>
          <cell r="DR342">
            <v>5.5526638991653582E-2</v>
          </cell>
          <cell r="DS342">
            <v>8.1345315480189376E-2</v>
          </cell>
          <cell r="DT342">
            <v>8.1345315480189376E-2</v>
          </cell>
          <cell r="DU342">
            <v>8.1345315480189376E-2</v>
          </cell>
          <cell r="DV342">
            <v>8.1345315480189376E-2</v>
          </cell>
          <cell r="DW342">
            <v>8.1345315480189376E-2</v>
          </cell>
          <cell r="DX342">
            <v>8.1345315480189376E-2</v>
          </cell>
          <cell r="DY342">
            <v>8.1345315480189376E-2</v>
          </cell>
          <cell r="DZ342">
            <v>8.1345315480189376E-2</v>
          </cell>
          <cell r="EA342">
            <v>8.1345315480189376E-2</v>
          </cell>
          <cell r="EB342">
            <v>8.1345315480189376E-2</v>
          </cell>
          <cell r="EC342">
            <v>8.1345315480189376E-2</v>
          </cell>
          <cell r="ED342">
            <v>8.1345315480189376E-2</v>
          </cell>
          <cell r="EE342">
            <v>9.7737217922325814E-2</v>
          </cell>
          <cell r="EF342">
            <v>9.7737217922325814E-2</v>
          </cell>
          <cell r="EG342">
            <v>9.7737217922325814E-2</v>
          </cell>
          <cell r="EH342">
            <v>9.7737217922325814E-2</v>
          </cell>
          <cell r="EI342">
            <v>9.7737217922325814E-2</v>
          </cell>
          <cell r="EJ342">
            <v>9.7737217922325814E-2</v>
          </cell>
          <cell r="EK342">
            <v>9.7737217922325814E-2</v>
          </cell>
          <cell r="EL342">
            <v>9.7737217922325814E-2</v>
          </cell>
          <cell r="EM342">
            <v>9.7737217922325814E-2</v>
          </cell>
          <cell r="EN342">
            <v>9.7737217922325814E-2</v>
          </cell>
          <cell r="EO342">
            <v>9.7737217922325814E-2</v>
          </cell>
          <cell r="EP342">
            <v>9.7737217922325814E-2</v>
          </cell>
          <cell r="EQ342">
            <v>9.377563167485134E-2</v>
          </cell>
          <cell r="ER342">
            <v>9.377563167485134E-2</v>
          </cell>
          <cell r="ES342">
            <v>9.377563167485134E-2</v>
          </cell>
          <cell r="ET342">
            <v>9.377563167485134E-2</v>
          </cell>
          <cell r="EU342">
            <v>9.377563167485134E-2</v>
          </cell>
          <cell r="EV342">
            <v>9.377563167485134E-2</v>
          </cell>
          <cell r="EW342">
            <v>9.377563167485134E-2</v>
          </cell>
          <cell r="EX342">
            <v>9.377563167485134E-2</v>
          </cell>
          <cell r="EY342">
            <v>9.377563167485134E-2</v>
          </cell>
          <cell r="EZ342">
            <v>9.377563167485134E-2</v>
          </cell>
          <cell r="FA342">
            <v>9.377563167485134E-2</v>
          </cell>
          <cell r="FB342">
            <v>9.377563167485134E-2</v>
          </cell>
          <cell r="FC342">
            <v>9.3088632327180593E-2</v>
          </cell>
          <cell r="FD342">
            <v>9.3088632327180593E-2</v>
          </cell>
          <cell r="FE342">
            <v>9.3088632327180593E-2</v>
          </cell>
          <cell r="FF342">
            <v>9.3088632327180593E-2</v>
          </cell>
          <cell r="FG342">
            <v>9.3088632327180593E-2</v>
          </cell>
          <cell r="FH342">
            <v>9.3088632327180593E-2</v>
          </cell>
          <cell r="FI342">
            <v>9.3088632327180593E-2</v>
          </cell>
          <cell r="FJ342">
            <v>9.3088632327180593E-2</v>
          </cell>
          <cell r="FK342">
            <v>9.3088632327180593E-2</v>
          </cell>
          <cell r="FL342">
            <v>9.3088632327180593E-2</v>
          </cell>
          <cell r="FM342">
            <v>9.3088632327180593E-2</v>
          </cell>
          <cell r="FN342">
            <v>9.3088632327180593E-2</v>
          </cell>
          <cell r="FO342">
            <v>8.9388556848956552E-2</v>
          </cell>
          <cell r="FP342">
            <v>8.9388556848956552E-2</v>
          </cell>
          <cell r="FQ342">
            <v>8.9388556848956552E-2</v>
          </cell>
          <cell r="FR342">
            <v>8.9388556848956552E-2</v>
          </cell>
          <cell r="FS342">
            <v>8.9388556848956552E-2</v>
          </cell>
          <cell r="FT342">
            <v>8.9388556848956552E-2</v>
          </cell>
          <cell r="FU342">
            <v>8.9388556848956552E-2</v>
          </cell>
          <cell r="FV342">
            <v>8.9388556848956552E-2</v>
          </cell>
          <cell r="FW342">
            <v>8.9388556848956552E-2</v>
          </cell>
        </row>
        <row r="343">
          <cell r="B343" t="str">
            <v>Co 183</v>
          </cell>
          <cell r="C343" t="str">
            <v>NC</v>
          </cell>
          <cell r="BH343">
            <v>-3.2284853665177866E-2</v>
          </cell>
          <cell r="BI343">
            <v>-3.2284853665177866E-2</v>
          </cell>
          <cell r="BJ343">
            <v>-3.2284853665177866E-2</v>
          </cell>
          <cell r="BK343">
            <v>-7.322375110380649E-3</v>
          </cell>
          <cell r="BL343">
            <v>-7.322375110380649E-3</v>
          </cell>
          <cell r="BM343">
            <v>-7.322375110380649E-3</v>
          </cell>
          <cell r="BN343">
            <v>-7.322375110380649E-3</v>
          </cell>
          <cell r="BO343">
            <v>-7.322375110380649E-3</v>
          </cell>
          <cell r="BP343">
            <v>-7.322375110380649E-3</v>
          </cell>
          <cell r="BQ343">
            <v>-7.322375110380649E-3</v>
          </cell>
          <cell r="BR343">
            <v>-7.322375110380649E-3</v>
          </cell>
          <cell r="BS343">
            <v>-7.322375110380649E-3</v>
          </cell>
          <cell r="BT343">
            <v>-7.322375110380649E-3</v>
          </cell>
          <cell r="BU343">
            <v>-7.322375110380649E-3</v>
          </cell>
          <cell r="BV343">
            <v>-7.322375110380649E-3</v>
          </cell>
          <cell r="BW343">
            <v>-2.5788918143962412E-2</v>
          </cell>
          <cell r="BX343">
            <v>-2.5788918143962412E-2</v>
          </cell>
          <cell r="BY343">
            <v>-2.5788918143962412E-2</v>
          </cell>
          <cell r="BZ343">
            <v>-2.5788918143962412E-2</v>
          </cell>
          <cell r="CA343">
            <v>-2.5788918143962412E-2</v>
          </cell>
          <cell r="CB343">
            <v>-2.5788918143962412E-2</v>
          </cell>
          <cell r="CC343">
            <v>-2.5788918143962412E-2</v>
          </cell>
          <cell r="CD343">
            <v>-2.5788918143962412E-2</v>
          </cell>
          <cell r="CE343">
            <v>-2.5788918143962412E-2</v>
          </cell>
          <cell r="CF343">
            <v>-2.5788918143962412E-2</v>
          </cell>
          <cell r="CG343">
            <v>-2.5788918143962412E-2</v>
          </cell>
          <cell r="CH343">
            <v>-2.5788918143962412E-2</v>
          </cell>
          <cell r="CI343">
            <v>-1.9849171011777231E-2</v>
          </cell>
          <cell r="CJ343">
            <v>-1.9849171011777231E-2</v>
          </cell>
          <cell r="CK343">
            <v>-1.9849171011777231E-2</v>
          </cell>
          <cell r="CL343">
            <v>-1.9849171011777231E-2</v>
          </cell>
          <cell r="CM343">
            <v>-1.9849171011777231E-2</v>
          </cell>
          <cell r="CN343">
            <v>-1.9849171011777231E-2</v>
          </cell>
          <cell r="CO343">
            <v>-1.9849171011777231E-2</v>
          </cell>
          <cell r="CP343">
            <v>-1.9849171011777231E-2</v>
          </cell>
          <cell r="CQ343">
            <v>-1.9849171011777231E-2</v>
          </cell>
          <cell r="CR343">
            <v>-1.9849171011777231E-2</v>
          </cell>
          <cell r="CS343">
            <v>-1.9849171011777231E-2</v>
          </cell>
          <cell r="CT343">
            <v>-1.9849171011777231E-2</v>
          </cell>
          <cell r="CU343">
            <v>-2.5894139223779514E-3</v>
          </cell>
          <cell r="CV343">
            <v>-2.5894139223779514E-3</v>
          </cell>
          <cell r="CW343">
            <v>-2.5894139223779514E-3</v>
          </cell>
          <cell r="CX343">
            <v>-2.5894139223779514E-3</v>
          </cell>
          <cell r="CY343">
            <v>-2.5894139223779514E-3</v>
          </cell>
          <cell r="CZ343">
            <v>-2.5894139223779514E-3</v>
          </cell>
          <cell r="DA343">
            <v>-2.5894139223779514E-3</v>
          </cell>
          <cell r="DB343">
            <v>-2.5894139223779514E-3</v>
          </cell>
          <cell r="DC343">
            <v>-2.5894139223779514E-3</v>
          </cell>
          <cell r="DD343">
            <v>-2.5894139223779514E-3</v>
          </cell>
          <cell r="DE343">
            <v>-2.5894139223779514E-3</v>
          </cell>
          <cell r="DF343">
            <v>-2.5894139223779514E-3</v>
          </cell>
          <cell r="DG343">
            <v>2.7904675521503882E-2</v>
          </cell>
          <cell r="DH343">
            <v>2.7904675521503882E-2</v>
          </cell>
          <cell r="DI343">
            <v>2.7904675521503882E-2</v>
          </cell>
          <cell r="DJ343">
            <v>2.7904675521503882E-2</v>
          </cell>
          <cell r="DK343">
            <v>2.7904675521503882E-2</v>
          </cell>
          <cell r="DL343">
            <v>2.7904675521503882E-2</v>
          </cell>
          <cell r="DM343">
            <v>2.7904675521503882E-2</v>
          </cell>
          <cell r="DN343">
            <v>2.7904675521503882E-2</v>
          </cell>
          <cell r="DO343">
            <v>2.7904675521503882E-2</v>
          </cell>
          <cell r="DP343">
            <v>2.7904675521503882E-2</v>
          </cell>
          <cell r="DQ343">
            <v>2.7904675521503882E-2</v>
          </cell>
          <cell r="DR343">
            <v>2.7904675521503882E-2</v>
          </cell>
          <cell r="DS343">
            <v>4.8061828103256057E-2</v>
          </cell>
          <cell r="DT343">
            <v>4.8061828103256057E-2</v>
          </cell>
          <cell r="DU343">
            <v>4.8061828103256057E-2</v>
          </cell>
          <cell r="DV343">
            <v>4.8061828103256057E-2</v>
          </cell>
          <cell r="DW343">
            <v>4.8061828103256057E-2</v>
          </cell>
          <cell r="DX343">
            <v>4.8061828103256057E-2</v>
          </cell>
          <cell r="DY343">
            <v>4.8061828103256057E-2</v>
          </cell>
          <cell r="DZ343">
            <v>4.8061828103256057E-2</v>
          </cell>
          <cell r="EA343">
            <v>4.8061828103256057E-2</v>
          </cell>
          <cell r="EB343">
            <v>4.8061828103256057E-2</v>
          </cell>
          <cell r="EC343">
            <v>4.8061828103256057E-2</v>
          </cell>
          <cell r="ED343">
            <v>4.8061828103256057E-2</v>
          </cell>
          <cell r="EE343">
            <v>9.4632808088671652E-2</v>
          </cell>
          <cell r="EF343">
            <v>9.4632808088671652E-2</v>
          </cell>
          <cell r="EG343">
            <v>9.4632808088671652E-2</v>
          </cell>
          <cell r="EH343">
            <v>9.4632808088671652E-2</v>
          </cell>
          <cell r="EI343">
            <v>9.4632808088671652E-2</v>
          </cell>
          <cell r="EJ343">
            <v>9.4632808088671652E-2</v>
          </cell>
          <cell r="EK343">
            <v>9.4632808088671652E-2</v>
          </cell>
          <cell r="EL343">
            <v>9.4632808088671652E-2</v>
          </cell>
          <cell r="EM343">
            <v>9.4632808088671652E-2</v>
          </cell>
          <cell r="EN343">
            <v>9.4632808088671652E-2</v>
          </cell>
          <cell r="EO343">
            <v>9.4632808088671652E-2</v>
          </cell>
          <cell r="EP343">
            <v>9.4632808088671652E-2</v>
          </cell>
          <cell r="EQ343">
            <v>9.8082734467188515E-2</v>
          </cell>
          <cell r="ER343">
            <v>9.8082734467188515E-2</v>
          </cell>
          <cell r="ES343">
            <v>9.8082734467188515E-2</v>
          </cell>
          <cell r="ET343">
            <v>9.8082734467188515E-2</v>
          </cell>
          <cell r="EU343">
            <v>9.8082734467188515E-2</v>
          </cell>
          <cell r="EV343">
            <v>9.8082734467188515E-2</v>
          </cell>
          <cell r="EW343">
            <v>9.8082734467188515E-2</v>
          </cell>
          <cell r="EX343">
            <v>9.8082734467188515E-2</v>
          </cell>
          <cell r="EY343">
            <v>9.8082734467188515E-2</v>
          </cell>
          <cell r="EZ343">
            <v>9.8082734467188515E-2</v>
          </cell>
          <cell r="FA343">
            <v>9.8082734467188515E-2</v>
          </cell>
          <cell r="FB343">
            <v>9.8082734467188515E-2</v>
          </cell>
          <cell r="FC343">
            <v>0.11279785600705747</v>
          </cell>
          <cell r="FD343">
            <v>0.11279785600705747</v>
          </cell>
          <cell r="FE343">
            <v>0.11279785600705747</v>
          </cell>
          <cell r="FF343">
            <v>0.11279785600705747</v>
          </cell>
          <cell r="FG343">
            <v>0.11279785600705747</v>
          </cell>
          <cell r="FH343">
            <v>0.11279785600705747</v>
          </cell>
          <cell r="FI343">
            <v>0.11279785600705747</v>
          </cell>
          <cell r="FJ343">
            <v>0.11279785600705747</v>
          </cell>
          <cell r="FK343">
            <v>0.11279785600705747</v>
          </cell>
          <cell r="FL343">
            <v>0.11279785600705747</v>
          </cell>
          <cell r="FM343">
            <v>0.11279785600705747</v>
          </cell>
          <cell r="FN343">
            <v>0.11279785600705747</v>
          </cell>
          <cell r="FO343">
            <v>0.11518668827418881</v>
          </cell>
          <cell r="FP343">
            <v>0.11518668827418881</v>
          </cell>
          <cell r="FQ343">
            <v>0.11518668827418881</v>
          </cell>
          <cell r="FR343">
            <v>0.11518668827418881</v>
          </cell>
          <cell r="FS343">
            <v>0.11518668827418881</v>
          </cell>
          <cell r="FT343">
            <v>0.11518668827418881</v>
          </cell>
          <cell r="FU343">
            <v>0.11518668827418881</v>
          </cell>
          <cell r="FV343">
            <v>0.11518668827418881</v>
          </cell>
          <cell r="FW343">
            <v>0.11518668827418881</v>
          </cell>
        </row>
        <row r="344">
          <cell r="B344" t="str">
            <v>Co 201</v>
          </cell>
          <cell r="C344" t="str">
            <v>NC</v>
          </cell>
          <cell r="BH344">
            <v>0.36342047022066148</v>
          </cell>
          <cell r="BI344">
            <v>0.36342047022066148</v>
          </cell>
          <cell r="BJ344">
            <v>0.36342047022066148</v>
          </cell>
          <cell r="BK344">
            <v>0.35685997237650902</v>
          </cell>
          <cell r="BL344">
            <v>0.35685997237650902</v>
          </cell>
          <cell r="BM344">
            <v>0.35685997237650902</v>
          </cell>
          <cell r="BN344">
            <v>0.35685997237650902</v>
          </cell>
          <cell r="BO344">
            <v>0.35685997237650902</v>
          </cell>
          <cell r="BP344">
            <v>0.35685997237650902</v>
          </cell>
          <cell r="BQ344">
            <v>0.35685997237650902</v>
          </cell>
          <cell r="BR344">
            <v>0.35685997237650902</v>
          </cell>
          <cell r="BS344">
            <v>0.35685997237650902</v>
          </cell>
          <cell r="BT344">
            <v>0.35685997237650902</v>
          </cell>
          <cell r="BU344">
            <v>0.35685997237650902</v>
          </cell>
          <cell r="BV344">
            <v>0.35685997237650902</v>
          </cell>
          <cell r="BW344" t="str">
            <v>NA</v>
          </cell>
          <cell r="BX344" t="str">
            <v>NA</v>
          </cell>
          <cell r="BY344" t="str">
            <v>NA</v>
          </cell>
          <cell r="BZ344" t="str">
            <v>NA</v>
          </cell>
          <cell r="CA344" t="str">
            <v>NA</v>
          </cell>
          <cell r="CB344" t="str">
            <v>NA</v>
          </cell>
          <cell r="CC344" t="str">
            <v>NA</v>
          </cell>
          <cell r="CD344" t="str">
            <v>NA</v>
          </cell>
          <cell r="CE344" t="str">
            <v>NA</v>
          </cell>
          <cell r="CF344" t="str">
            <v>NA</v>
          </cell>
          <cell r="CG344" t="str">
            <v>NA</v>
          </cell>
          <cell r="CH344" t="str">
            <v>NA</v>
          </cell>
          <cell r="CI344" t="str">
            <v>NA</v>
          </cell>
          <cell r="CJ344" t="str">
            <v>NA</v>
          </cell>
          <cell r="CK344" t="str">
            <v>NA</v>
          </cell>
          <cell r="CL344" t="str">
            <v>NA</v>
          </cell>
          <cell r="CM344" t="str">
            <v>NA</v>
          </cell>
          <cell r="CN344" t="str">
            <v>NA</v>
          </cell>
          <cell r="CO344" t="str">
            <v>NA</v>
          </cell>
          <cell r="CP344" t="str">
            <v>NA</v>
          </cell>
          <cell r="CQ344" t="str">
            <v>NA</v>
          </cell>
          <cell r="CR344" t="str">
            <v>NA</v>
          </cell>
          <cell r="CS344" t="str">
            <v>NA</v>
          </cell>
          <cell r="CT344" t="str">
            <v>NA</v>
          </cell>
          <cell r="CU344" t="str">
            <v>NA</v>
          </cell>
          <cell r="CV344" t="str">
            <v>NA</v>
          </cell>
          <cell r="CW344" t="str">
            <v>NA</v>
          </cell>
          <cell r="CX344" t="str">
            <v>NA</v>
          </cell>
          <cell r="CY344" t="str">
            <v>NA</v>
          </cell>
          <cell r="CZ344" t="str">
            <v>NA</v>
          </cell>
          <cell r="DA344" t="str">
            <v>NA</v>
          </cell>
          <cell r="DB344" t="str">
            <v>NA</v>
          </cell>
          <cell r="DC344" t="str">
            <v>NA</v>
          </cell>
          <cell r="DD344" t="str">
            <v>NA</v>
          </cell>
          <cell r="DE344" t="str">
            <v>NA</v>
          </cell>
          <cell r="DF344" t="str">
            <v>NA</v>
          </cell>
          <cell r="DG344" t="str">
            <v>NA</v>
          </cell>
          <cell r="DH344" t="str">
            <v>NA</v>
          </cell>
          <cell r="DI344" t="str">
            <v>NA</v>
          </cell>
          <cell r="DJ344" t="str">
            <v>NA</v>
          </cell>
          <cell r="DK344" t="str">
            <v>NA</v>
          </cell>
          <cell r="DL344" t="str">
            <v>NA</v>
          </cell>
          <cell r="DM344" t="str">
            <v>NA</v>
          </cell>
          <cell r="DN344" t="str">
            <v>NA</v>
          </cell>
          <cell r="DO344" t="str">
            <v>NA</v>
          </cell>
          <cell r="DP344" t="str">
            <v>NA</v>
          </cell>
          <cell r="DQ344" t="str">
            <v>NA</v>
          </cell>
          <cell r="DR344" t="str">
            <v>NA</v>
          </cell>
          <cell r="DS344" t="str">
            <v>NA</v>
          </cell>
          <cell r="DT344" t="str">
            <v>NA</v>
          </cell>
          <cell r="DU344" t="str">
            <v>NA</v>
          </cell>
          <cell r="DV344" t="str">
            <v>NA</v>
          </cell>
          <cell r="DW344" t="str">
            <v>NA</v>
          </cell>
          <cell r="DX344" t="str">
            <v>NA</v>
          </cell>
          <cell r="DY344" t="str">
            <v>NA</v>
          </cell>
          <cell r="DZ344" t="str">
            <v>NA</v>
          </cell>
          <cell r="EA344" t="str">
            <v>NA</v>
          </cell>
          <cell r="EB344" t="str">
            <v>NA</v>
          </cell>
          <cell r="EC344" t="str">
            <v>NA</v>
          </cell>
          <cell r="ED344" t="str">
            <v>NA</v>
          </cell>
          <cell r="EE344" t="str">
            <v>NA</v>
          </cell>
          <cell r="EF344" t="str">
            <v>NA</v>
          </cell>
          <cell r="EG344" t="str">
            <v>NA</v>
          </cell>
          <cell r="EH344" t="str">
            <v>NA</v>
          </cell>
          <cell r="EI344" t="str">
            <v>NA</v>
          </cell>
          <cell r="EJ344" t="str">
            <v>NA</v>
          </cell>
          <cell r="EK344" t="str">
            <v>NA</v>
          </cell>
          <cell r="EL344" t="str">
            <v>NA</v>
          </cell>
          <cell r="EM344" t="str">
            <v>NA</v>
          </cell>
          <cell r="EN344" t="str">
            <v>NA</v>
          </cell>
          <cell r="EO344" t="str">
            <v>NA</v>
          </cell>
          <cell r="EP344" t="str">
            <v>NA</v>
          </cell>
          <cell r="EQ344" t="str">
            <v>NA</v>
          </cell>
          <cell r="ER344" t="str">
            <v>NA</v>
          </cell>
          <cell r="ES344" t="str">
            <v>NA</v>
          </cell>
          <cell r="ET344" t="str">
            <v>NA</v>
          </cell>
          <cell r="EU344" t="str">
            <v>NA</v>
          </cell>
          <cell r="EV344" t="str">
            <v>NA</v>
          </cell>
          <cell r="EW344" t="str">
            <v>NA</v>
          </cell>
          <cell r="EX344" t="str">
            <v>NA</v>
          </cell>
          <cell r="EY344" t="str">
            <v>NA</v>
          </cell>
          <cell r="EZ344" t="str">
            <v>NA</v>
          </cell>
          <cell r="FA344" t="str">
            <v>NA</v>
          </cell>
          <cell r="FB344" t="str">
            <v>NA</v>
          </cell>
          <cell r="FC344" t="str">
            <v>NA</v>
          </cell>
          <cell r="FD344" t="str">
            <v>NA</v>
          </cell>
          <cell r="FE344" t="str">
            <v>NA</v>
          </cell>
          <cell r="FF344" t="str">
            <v>NA</v>
          </cell>
          <cell r="FG344" t="str">
            <v>NA</v>
          </cell>
          <cell r="FH344" t="str">
            <v>NA</v>
          </cell>
          <cell r="FI344" t="str">
            <v>NA</v>
          </cell>
          <cell r="FJ344" t="str">
            <v>NA</v>
          </cell>
          <cell r="FK344" t="str">
            <v>NA</v>
          </cell>
          <cell r="FL344" t="str">
            <v>NA</v>
          </cell>
          <cell r="FM344" t="str">
            <v>NA</v>
          </cell>
          <cell r="FN344" t="str">
            <v>NA</v>
          </cell>
          <cell r="FO344" t="str">
            <v>NA</v>
          </cell>
          <cell r="FP344" t="str">
            <v>NA</v>
          </cell>
          <cell r="FQ344" t="str">
            <v>NA</v>
          </cell>
          <cell r="FR344" t="str">
            <v>NA</v>
          </cell>
          <cell r="FS344" t="str">
            <v>NA</v>
          </cell>
          <cell r="FT344" t="str">
            <v>NA</v>
          </cell>
          <cell r="FU344" t="str">
            <v>NA</v>
          </cell>
          <cell r="FV344" t="str">
            <v>NA</v>
          </cell>
          <cell r="FW344" t="str">
            <v>NA</v>
          </cell>
        </row>
        <row r="345">
          <cell r="B345" t="str">
            <v>Co 202</v>
          </cell>
          <cell r="C345" t="str">
            <v>NC</v>
          </cell>
          <cell r="BH345">
            <v>0.82765932558193855</v>
          </cell>
          <cell r="BI345">
            <v>0.82765932558193855</v>
          </cell>
          <cell r="BJ345">
            <v>0.82765932558193855</v>
          </cell>
          <cell r="BK345">
            <v>0.62483980057612643</v>
          </cell>
          <cell r="BL345">
            <v>0.62483980057612643</v>
          </cell>
          <cell r="BM345">
            <v>0.62483980057612643</v>
          </cell>
          <cell r="BN345">
            <v>0.62483980057612643</v>
          </cell>
          <cell r="BO345">
            <v>0.62483980057612643</v>
          </cell>
          <cell r="BP345">
            <v>0.62483980057612643</v>
          </cell>
          <cell r="BQ345">
            <v>0.62483980057612643</v>
          </cell>
          <cell r="BR345">
            <v>0.62483980057612643</v>
          </cell>
          <cell r="BS345">
            <v>0.62483980057612643</v>
          </cell>
          <cell r="BT345">
            <v>0.62483980057612643</v>
          </cell>
          <cell r="BU345">
            <v>0.62483980057612643</v>
          </cell>
          <cell r="BV345">
            <v>0.62483980057612643</v>
          </cell>
          <cell r="BW345">
            <v>1.6851144377437282</v>
          </cell>
          <cell r="BX345">
            <v>1.6851144377437282</v>
          </cell>
          <cell r="BY345">
            <v>1.6851144377437282</v>
          </cell>
          <cell r="BZ345">
            <v>1.6851144377437282</v>
          </cell>
          <cell r="CA345">
            <v>1.6851144377437282</v>
          </cell>
          <cell r="CB345">
            <v>1.6851144377437282</v>
          </cell>
          <cell r="CC345">
            <v>1.6851144377437282</v>
          </cell>
          <cell r="CD345">
            <v>1.6851144377437282</v>
          </cell>
          <cell r="CE345">
            <v>1.6851144377437282</v>
          </cell>
          <cell r="CF345">
            <v>1.6851144377437282</v>
          </cell>
          <cell r="CG345">
            <v>1.6851144377437282</v>
          </cell>
          <cell r="CH345">
            <v>1.6851144377437282</v>
          </cell>
          <cell r="CI345">
            <v>0.9907806109185805</v>
          </cell>
          <cell r="CJ345">
            <v>0.9907806109185805</v>
          </cell>
          <cell r="CK345">
            <v>0.9907806109185805</v>
          </cell>
          <cell r="CL345">
            <v>0.9907806109185805</v>
          </cell>
          <cell r="CM345">
            <v>0.9907806109185805</v>
          </cell>
          <cell r="CN345">
            <v>0.9907806109185805</v>
          </cell>
          <cell r="CO345">
            <v>0.9907806109185805</v>
          </cell>
          <cell r="CP345">
            <v>0.9907806109185805</v>
          </cell>
          <cell r="CQ345">
            <v>0.9907806109185805</v>
          </cell>
          <cell r="CR345">
            <v>0.9907806109185805</v>
          </cell>
          <cell r="CS345">
            <v>0.9907806109185805</v>
          </cell>
          <cell r="CT345">
            <v>0.9907806109185805</v>
          </cell>
          <cell r="CU345">
            <v>1.1535772898035539</v>
          </cell>
          <cell r="CV345">
            <v>1.1535772898035539</v>
          </cell>
          <cell r="CW345">
            <v>1.1535772898035539</v>
          </cell>
          <cell r="CX345">
            <v>1.1535772898035539</v>
          </cell>
          <cell r="CY345">
            <v>1.1535772898035539</v>
          </cell>
          <cell r="CZ345">
            <v>1.1535772898035539</v>
          </cell>
          <cell r="DA345">
            <v>1.1535772898035539</v>
          </cell>
          <cell r="DB345">
            <v>1.1535772898035539</v>
          </cell>
          <cell r="DC345">
            <v>1.1535772898035539</v>
          </cell>
          <cell r="DD345">
            <v>1.1535772898035539</v>
          </cell>
          <cell r="DE345">
            <v>1.1535772898035539</v>
          </cell>
          <cell r="DF345">
            <v>1.1535772898035539</v>
          </cell>
          <cell r="DG345">
            <v>1.3852848145071524</v>
          </cell>
          <cell r="DH345">
            <v>1.3852848145071524</v>
          </cell>
          <cell r="DI345">
            <v>1.3852848145071524</v>
          </cell>
          <cell r="DJ345">
            <v>1.3852848145071524</v>
          </cell>
          <cell r="DK345">
            <v>1.3852848145071524</v>
          </cell>
          <cell r="DL345">
            <v>1.3852848145071524</v>
          </cell>
          <cell r="DM345">
            <v>1.3852848145071524</v>
          </cell>
          <cell r="DN345">
            <v>1.3852848145071524</v>
          </cell>
          <cell r="DO345">
            <v>1.3852848145071524</v>
          </cell>
          <cell r="DP345">
            <v>1.3852848145071524</v>
          </cell>
          <cell r="DQ345">
            <v>1.3852848145071524</v>
          </cell>
          <cell r="DR345">
            <v>1.3852848145071524</v>
          </cell>
          <cell r="DS345">
            <v>1.7062137779974567</v>
          </cell>
          <cell r="DT345">
            <v>1.7062137779974567</v>
          </cell>
          <cell r="DU345">
            <v>1.7062137779974567</v>
          </cell>
          <cell r="DV345">
            <v>1.7062137779974567</v>
          </cell>
          <cell r="DW345">
            <v>1.7062137779974567</v>
          </cell>
          <cell r="DX345">
            <v>1.7062137779974567</v>
          </cell>
          <cell r="DY345">
            <v>1.7062137779974567</v>
          </cell>
          <cell r="DZ345">
            <v>1.7062137779974567</v>
          </cell>
          <cell r="EA345">
            <v>1.7062137779974567</v>
          </cell>
          <cell r="EB345">
            <v>1.7062137779974567</v>
          </cell>
          <cell r="EC345">
            <v>1.7062137779974567</v>
          </cell>
          <cell r="ED345">
            <v>1.7062137779974567</v>
          </cell>
          <cell r="EE345">
            <v>2.1072135486205301</v>
          </cell>
          <cell r="EF345">
            <v>2.1072135486205301</v>
          </cell>
          <cell r="EG345">
            <v>2.1072135486205301</v>
          </cell>
          <cell r="EH345">
            <v>2.1072135486205301</v>
          </cell>
          <cell r="EI345">
            <v>2.1072135486205301</v>
          </cell>
          <cell r="EJ345">
            <v>2.1072135486205301</v>
          </cell>
          <cell r="EK345">
            <v>2.1072135486205301</v>
          </cell>
          <cell r="EL345">
            <v>2.1072135486205301</v>
          </cell>
          <cell r="EM345">
            <v>2.1072135486205301</v>
          </cell>
          <cell r="EN345">
            <v>2.1072135486205301</v>
          </cell>
          <cell r="EO345">
            <v>2.1072135486205301</v>
          </cell>
          <cell r="EP345">
            <v>2.1072135486205301</v>
          </cell>
          <cell r="EQ345">
            <v>2.593706787668745</v>
          </cell>
          <cell r="ER345">
            <v>2.593706787668745</v>
          </cell>
          <cell r="ES345">
            <v>2.593706787668745</v>
          </cell>
          <cell r="ET345">
            <v>2.593706787668745</v>
          </cell>
          <cell r="EU345">
            <v>2.593706787668745</v>
          </cell>
          <cell r="EV345">
            <v>2.593706787668745</v>
          </cell>
          <cell r="EW345">
            <v>2.593706787668745</v>
          </cell>
          <cell r="EX345">
            <v>2.593706787668745</v>
          </cell>
          <cell r="EY345">
            <v>2.593706787668745</v>
          </cell>
          <cell r="EZ345">
            <v>2.593706787668745</v>
          </cell>
          <cell r="FA345">
            <v>2.593706787668745</v>
          </cell>
          <cell r="FB345">
            <v>2.593706787668745</v>
          </cell>
          <cell r="FC345">
            <v>3.5777365998233441</v>
          </cell>
          <cell r="FD345">
            <v>3.5777365998233441</v>
          </cell>
          <cell r="FE345">
            <v>3.5777365998233441</v>
          </cell>
          <cell r="FF345">
            <v>3.5777365998233441</v>
          </cell>
          <cell r="FG345">
            <v>3.5777365998233441</v>
          </cell>
          <cell r="FH345">
            <v>3.5777365998233441</v>
          </cell>
          <cell r="FI345">
            <v>3.5777365998233441</v>
          </cell>
          <cell r="FJ345">
            <v>3.5777365998233441</v>
          </cell>
          <cell r="FK345">
            <v>3.5777365998233441</v>
          </cell>
          <cell r="FL345">
            <v>3.5777365998233441</v>
          </cell>
          <cell r="FM345">
            <v>3.5777365998233441</v>
          </cell>
          <cell r="FN345">
            <v>3.5777365998233441</v>
          </cell>
          <cell r="FO345">
            <v>5.6279739329722434</v>
          </cell>
          <cell r="FP345">
            <v>5.6279739329722434</v>
          </cell>
          <cell r="FQ345">
            <v>5.6279739329722434</v>
          </cell>
          <cell r="FR345">
            <v>5.6279739329722434</v>
          </cell>
          <cell r="FS345">
            <v>5.6279739329722434</v>
          </cell>
          <cell r="FT345">
            <v>5.6279739329722434</v>
          </cell>
          <cell r="FU345">
            <v>5.6279739329722434</v>
          </cell>
          <cell r="FV345">
            <v>5.6279739329722434</v>
          </cell>
          <cell r="FW345">
            <v>5.6279739329722434</v>
          </cell>
        </row>
        <row r="346">
          <cell r="B346" t="str">
            <v>Co 187</v>
          </cell>
          <cell r="C346" t="str">
            <v>NC</v>
          </cell>
          <cell r="BH346">
            <v>3.9866995319060829E-2</v>
          </cell>
          <cell r="BI346">
            <v>3.9866995319060829E-2</v>
          </cell>
          <cell r="BJ346">
            <v>3.9866995319060829E-2</v>
          </cell>
          <cell r="BK346">
            <v>-5.6441184733823563E-2</v>
          </cell>
          <cell r="BL346">
            <v>-5.6441184733823563E-2</v>
          </cell>
          <cell r="BM346">
            <v>-5.6441184733823563E-2</v>
          </cell>
          <cell r="BN346">
            <v>-5.6441184733823563E-2</v>
          </cell>
          <cell r="BO346">
            <v>-5.6441184733823563E-2</v>
          </cell>
          <cell r="BP346">
            <v>-5.6441184733823563E-2</v>
          </cell>
          <cell r="BQ346">
            <v>-5.6441184733823563E-2</v>
          </cell>
          <cell r="BR346">
            <v>-5.6441184733823563E-2</v>
          </cell>
          <cell r="BS346">
            <v>-5.6441184733823563E-2</v>
          </cell>
          <cell r="BT346">
            <v>-5.6441184733823563E-2</v>
          </cell>
          <cell r="BU346">
            <v>-5.6441184733823563E-2</v>
          </cell>
          <cell r="BV346">
            <v>-5.6441184733823563E-2</v>
          </cell>
          <cell r="BW346">
            <v>0.11644813023490097</v>
          </cell>
          <cell r="BX346">
            <v>0.11644813023490097</v>
          </cell>
          <cell r="BY346">
            <v>0.11644813023490097</v>
          </cell>
          <cell r="BZ346">
            <v>0.11644813023490097</v>
          </cell>
          <cell r="CA346">
            <v>0.11644813023490097</v>
          </cell>
          <cell r="CB346">
            <v>0.11644813023490097</v>
          </cell>
          <cell r="CC346">
            <v>0.11644813023490097</v>
          </cell>
          <cell r="CD346">
            <v>0.11644813023490097</v>
          </cell>
          <cell r="CE346">
            <v>0.11644813023490097</v>
          </cell>
          <cell r="CF346">
            <v>0.11644813023490097</v>
          </cell>
          <cell r="CG346">
            <v>0.11644813023490097</v>
          </cell>
          <cell r="CH346">
            <v>0.11644813023490097</v>
          </cell>
          <cell r="CI346">
            <v>7.5889083106499083E-2</v>
          </cell>
          <cell r="CJ346">
            <v>7.5889083106499083E-2</v>
          </cell>
          <cell r="CK346">
            <v>7.5889083106499083E-2</v>
          </cell>
          <cell r="CL346">
            <v>7.5889083106499083E-2</v>
          </cell>
          <cell r="CM346">
            <v>7.5889083106499083E-2</v>
          </cell>
          <cell r="CN346">
            <v>7.5889083106499083E-2</v>
          </cell>
          <cell r="CO346">
            <v>7.5889083106499083E-2</v>
          </cell>
          <cell r="CP346">
            <v>7.5889083106499083E-2</v>
          </cell>
          <cell r="CQ346">
            <v>7.5889083106499083E-2</v>
          </cell>
          <cell r="CR346">
            <v>7.5889083106499083E-2</v>
          </cell>
          <cell r="CS346">
            <v>7.5889083106499083E-2</v>
          </cell>
          <cell r="CT346">
            <v>7.5889083106499083E-2</v>
          </cell>
          <cell r="CU346">
            <v>9.2279810108364571E-2</v>
          </cell>
          <cell r="CV346">
            <v>9.2279810108364571E-2</v>
          </cell>
          <cell r="CW346">
            <v>9.2279810108364571E-2</v>
          </cell>
          <cell r="CX346">
            <v>9.2279810108364571E-2</v>
          </cell>
          <cell r="CY346">
            <v>9.2279810108364571E-2</v>
          </cell>
          <cell r="CZ346">
            <v>9.2279810108364571E-2</v>
          </cell>
          <cell r="DA346">
            <v>9.2279810108364571E-2</v>
          </cell>
          <cell r="DB346">
            <v>9.2279810108364571E-2</v>
          </cell>
          <cell r="DC346">
            <v>9.2279810108364571E-2</v>
          </cell>
          <cell r="DD346">
            <v>9.2279810108364571E-2</v>
          </cell>
          <cell r="DE346">
            <v>9.2279810108364571E-2</v>
          </cell>
          <cell r="DF346">
            <v>9.2279810108364571E-2</v>
          </cell>
          <cell r="DG346">
            <v>9.2202409819262907E-2</v>
          </cell>
          <cell r="DH346">
            <v>9.2202409819262907E-2</v>
          </cell>
          <cell r="DI346">
            <v>9.2202409819262907E-2</v>
          </cell>
          <cell r="DJ346">
            <v>9.2202409819262907E-2</v>
          </cell>
          <cell r="DK346">
            <v>9.2202409819262907E-2</v>
          </cell>
          <cell r="DL346">
            <v>9.2202409819262907E-2</v>
          </cell>
          <cell r="DM346">
            <v>9.2202409819262907E-2</v>
          </cell>
          <cell r="DN346">
            <v>9.2202409819262907E-2</v>
          </cell>
          <cell r="DO346">
            <v>9.2202409819262907E-2</v>
          </cell>
          <cell r="DP346">
            <v>9.2202409819262907E-2</v>
          </cell>
          <cell r="DQ346">
            <v>9.2202409819262907E-2</v>
          </cell>
          <cell r="DR346">
            <v>9.2202409819262907E-2</v>
          </cell>
          <cell r="DS346">
            <v>0.12117116393044358</v>
          </cell>
          <cell r="DT346">
            <v>0.12117116393044358</v>
          </cell>
          <cell r="DU346">
            <v>0.12117116393044358</v>
          </cell>
          <cell r="DV346">
            <v>0.12117116393044358</v>
          </cell>
          <cell r="DW346">
            <v>0.12117116393044358</v>
          </cell>
          <cell r="DX346">
            <v>0.12117116393044358</v>
          </cell>
          <cell r="DY346">
            <v>0.12117116393044358</v>
          </cell>
          <cell r="DZ346">
            <v>0.12117116393044358</v>
          </cell>
          <cell r="EA346">
            <v>0.12117116393044358</v>
          </cell>
          <cell r="EB346">
            <v>0.12117116393044358</v>
          </cell>
          <cell r="EC346">
            <v>0.12117116393044358</v>
          </cell>
          <cell r="ED346">
            <v>0.12117116393044358</v>
          </cell>
          <cell r="EE346">
            <v>0.12632379484005826</v>
          </cell>
          <cell r="EF346">
            <v>0.12632379484005826</v>
          </cell>
          <cell r="EG346">
            <v>0.12632379484005826</v>
          </cell>
          <cell r="EH346">
            <v>0.12632379484005826</v>
          </cell>
          <cell r="EI346">
            <v>0.12632379484005826</v>
          </cell>
          <cell r="EJ346">
            <v>0.12632379484005826</v>
          </cell>
          <cell r="EK346">
            <v>0.12632379484005826</v>
          </cell>
          <cell r="EL346">
            <v>0.12632379484005826</v>
          </cell>
          <cell r="EM346">
            <v>0.12632379484005826</v>
          </cell>
          <cell r="EN346">
            <v>0.12632379484005826</v>
          </cell>
          <cell r="EO346">
            <v>0.12632379484005826</v>
          </cell>
          <cell r="EP346">
            <v>0.12632379484005826</v>
          </cell>
          <cell r="EQ346">
            <v>0.12179171161318286</v>
          </cell>
          <cell r="ER346">
            <v>0.12179171161318286</v>
          </cell>
          <cell r="ES346">
            <v>0.12179171161318286</v>
          </cell>
          <cell r="ET346">
            <v>0.12179171161318286</v>
          </cell>
          <cell r="EU346">
            <v>0.12179171161318286</v>
          </cell>
          <cell r="EV346">
            <v>0.12179171161318286</v>
          </cell>
          <cell r="EW346">
            <v>0.12179171161318286</v>
          </cell>
          <cell r="EX346">
            <v>0.12179171161318286</v>
          </cell>
          <cell r="EY346">
            <v>0.12179171161318286</v>
          </cell>
          <cell r="EZ346">
            <v>0.12179171161318286</v>
          </cell>
          <cell r="FA346">
            <v>0.12179171161318286</v>
          </cell>
          <cell r="FB346">
            <v>0.12179171161318286</v>
          </cell>
          <cell r="FC346">
            <v>0.1195318995576776</v>
          </cell>
          <cell r="FD346">
            <v>0.1195318995576776</v>
          </cell>
          <cell r="FE346">
            <v>0.1195318995576776</v>
          </cell>
          <cell r="FF346">
            <v>0.1195318995576776</v>
          </cell>
          <cell r="FG346">
            <v>0.1195318995576776</v>
          </cell>
          <cell r="FH346">
            <v>0.1195318995576776</v>
          </cell>
          <cell r="FI346">
            <v>0.1195318995576776</v>
          </cell>
          <cell r="FJ346">
            <v>0.1195318995576776</v>
          </cell>
          <cell r="FK346">
            <v>0.1195318995576776</v>
          </cell>
          <cell r="FL346">
            <v>0.1195318995576776</v>
          </cell>
          <cell r="FM346">
            <v>0.1195318995576776</v>
          </cell>
          <cell r="FN346">
            <v>0.1195318995576776</v>
          </cell>
          <cell r="FO346">
            <v>0.11754772758193162</v>
          </cell>
          <cell r="FP346">
            <v>0.11754772758193162</v>
          </cell>
          <cell r="FQ346">
            <v>0.11754772758193162</v>
          </cell>
          <cell r="FR346">
            <v>0.11754772758193162</v>
          </cell>
          <cell r="FS346">
            <v>0.11754772758193162</v>
          </cell>
          <cell r="FT346">
            <v>0.11754772758193162</v>
          </cell>
          <cell r="FU346">
            <v>0.11754772758193162</v>
          </cell>
          <cell r="FV346">
            <v>0.11754772758193162</v>
          </cell>
          <cell r="FW346">
            <v>0.11754772758193162</v>
          </cell>
        </row>
        <row r="347">
          <cell r="B347" t="str">
            <v>Co 188</v>
          </cell>
          <cell r="C347" t="str">
            <v>NC</v>
          </cell>
          <cell r="BH347">
            <v>-5.2401470839616937E-2</v>
          </cell>
          <cell r="BI347">
            <v>-5.2401470839616937E-2</v>
          </cell>
          <cell r="BJ347">
            <v>-5.2401470839616937E-2</v>
          </cell>
          <cell r="BK347">
            <v>4.4842175487346071E-2</v>
          </cell>
          <cell r="BL347">
            <v>4.4842175487346071E-2</v>
          </cell>
          <cell r="BM347">
            <v>4.4842175487346071E-2</v>
          </cell>
          <cell r="BN347">
            <v>4.4842175487346071E-2</v>
          </cell>
          <cell r="BO347">
            <v>4.4842175487346071E-2</v>
          </cell>
          <cell r="BP347">
            <v>4.4842175487346071E-2</v>
          </cell>
          <cell r="BQ347">
            <v>4.4842175487346071E-2</v>
          </cell>
          <cell r="BR347">
            <v>4.4842175487346071E-2</v>
          </cell>
          <cell r="BS347">
            <v>4.4842175487346071E-2</v>
          </cell>
          <cell r="BT347">
            <v>4.4842175487346071E-2</v>
          </cell>
          <cell r="BU347">
            <v>4.4842175487346071E-2</v>
          </cell>
          <cell r="BV347">
            <v>4.4842175487346071E-2</v>
          </cell>
          <cell r="BW347">
            <v>0.11944026068924499</v>
          </cell>
          <cell r="BX347">
            <v>0.11944026068924499</v>
          </cell>
          <cell r="BY347">
            <v>0.11944026068924499</v>
          </cell>
          <cell r="BZ347">
            <v>0.11944026068924499</v>
          </cell>
          <cell r="CA347">
            <v>0.11944026068924499</v>
          </cell>
          <cell r="CB347">
            <v>0.11944026068924499</v>
          </cell>
          <cell r="CC347">
            <v>0.11944026068924499</v>
          </cell>
          <cell r="CD347">
            <v>0.11944026068924499</v>
          </cell>
          <cell r="CE347">
            <v>0.11944026068924499</v>
          </cell>
          <cell r="CF347">
            <v>0.11944026068924499</v>
          </cell>
          <cell r="CG347">
            <v>0.11944026068924499</v>
          </cell>
          <cell r="CH347">
            <v>0.11944026068924499</v>
          </cell>
          <cell r="CI347">
            <v>4.1917141364407268E-3</v>
          </cell>
          <cell r="CJ347">
            <v>4.1917141364407268E-3</v>
          </cell>
          <cell r="CK347">
            <v>4.1917141364407268E-3</v>
          </cell>
          <cell r="CL347">
            <v>4.1917141364407268E-3</v>
          </cell>
          <cell r="CM347">
            <v>4.1917141364407268E-3</v>
          </cell>
          <cell r="CN347">
            <v>4.1917141364407268E-3</v>
          </cell>
          <cell r="CO347">
            <v>4.1917141364407268E-3</v>
          </cell>
          <cell r="CP347">
            <v>4.1917141364407268E-3</v>
          </cell>
          <cell r="CQ347">
            <v>4.1917141364407268E-3</v>
          </cell>
          <cell r="CR347">
            <v>4.1917141364407268E-3</v>
          </cell>
          <cell r="CS347">
            <v>4.1917141364407268E-3</v>
          </cell>
          <cell r="CT347">
            <v>4.1917141364407268E-3</v>
          </cell>
          <cell r="CU347">
            <v>4.5142513294211699E-2</v>
          </cell>
          <cell r="CV347">
            <v>4.5142513294211699E-2</v>
          </cell>
          <cell r="CW347">
            <v>4.5142513294211699E-2</v>
          </cell>
          <cell r="CX347">
            <v>4.5142513294211699E-2</v>
          </cell>
          <cell r="CY347">
            <v>4.5142513294211699E-2</v>
          </cell>
          <cell r="CZ347">
            <v>4.5142513294211699E-2</v>
          </cell>
          <cell r="DA347">
            <v>4.5142513294211699E-2</v>
          </cell>
          <cell r="DB347">
            <v>4.5142513294211699E-2</v>
          </cell>
          <cell r="DC347">
            <v>4.5142513294211699E-2</v>
          </cell>
          <cell r="DD347">
            <v>4.5142513294211699E-2</v>
          </cell>
          <cell r="DE347">
            <v>4.5142513294211699E-2</v>
          </cell>
          <cell r="DF347">
            <v>4.5142513294211699E-2</v>
          </cell>
          <cell r="DG347">
            <v>4.6270548557188214E-2</v>
          </cell>
          <cell r="DH347">
            <v>4.6270548557188214E-2</v>
          </cell>
          <cell r="DI347">
            <v>4.6270548557188214E-2</v>
          </cell>
          <cell r="DJ347">
            <v>4.6270548557188214E-2</v>
          </cell>
          <cell r="DK347">
            <v>4.6270548557188214E-2</v>
          </cell>
          <cell r="DL347">
            <v>4.6270548557188214E-2</v>
          </cell>
          <cell r="DM347">
            <v>4.6270548557188214E-2</v>
          </cell>
          <cell r="DN347">
            <v>4.6270548557188214E-2</v>
          </cell>
          <cell r="DO347">
            <v>4.6270548557188214E-2</v>
          </cell>
          <cell r="DP347">
            <v>4.6270548557188214E-2</v>
          </cell>
          <cell r="DQ347">
            <v>4.6270548557188214E-2</v>
          </cell>
          <cell r="DR347">
            <v>4.6270548557188214E-2</v>
          </cell>
          <cell r="DS347">
            <v>0.12212833090781323</v>
          </cell>
          <cell r="DT347">
            <v>0.12212833090781323</v>
          </cell>
          <cell r="DU347">
            <v>0.12212833090781323</v>
          </cell>
          <cell r="DV347">
            <v>0.12212833090781323</v>
          </cell>
          <cell r="DW347">
            <v>0.12212833090781323</v>
          </cell>
          <cell r="DX347">
            <v>0.12212833090781323</v>
          </cell>
          <cell r="DY347">
            <v>0.12212833090781323</v>
          </cell>
          <cell r="DZ347">
            <v>0.12212833090781323</v>
          </cell>
          <cell r="EA347">
            <v>0.12212833090781323</v>
          </cell>
          <cell r="EB347">
            <v>0.12212833090781323</v>
          </cell>
          <cell r="EC347">
            <v>0.12212833090781323</v>
          </cell>
          <cell r="ED347">
            <v>0.12212833090781323</v>
          </cell>
          <cell r="EE347">
            <v>0.14632814348561263</v>
          </cell>
          <cell r="EF347">
            <v>0.14632814348561263</v>
          </cell>
          <cell r="EG347">
            <v>0.14632814348561263</v>
          </cell>
          <cell r="EH347">
            <v>0.14632814348561263</v>
          </cell>
          <cell r="EI347">
            <v>0.14632814348561263</v>
          </cell>
          <cell r="EJ347">
            <v>0.14632814348561263</v>
          </cell>
          <cell r="EK347">
            <v>0.14632814348561263</v>
          </cell>
          <cell r="EL347">
            <v>0.14632814348561263</v>
          </cell>
          <cell r="EM347">
            <v>0.14632814348561263</v>
          </cell>
          <cell r="EN347">
            <v>0.14632814348561263</v>
          </cell>
          <cell r="EO347">
            <v>0.14632814348561263</v>
          </cell>
          <cell r="EP347">
            <v>0.14632814348561263</v>
          </cell>
          <cell r="EQ347">
            <v>0.16123056786538273</v>
          </cell>
          <cell r="ER347">
            <v>0.16123056786538273</v>
          </cell>
          <cell r="ES347">
            <v>0.16123056786538273</v>
          </cell>
          <cell r="ET347">
            <v>0.16123056786538273</v>
          </cell>
          <cell r="EU347">
            <v>0.16123056786538273</v>
          </cell>
          <cell r="EV347">
            <v>0.16123056786538273</v>
          </cell>
          <cell r="EW347">
            <v>0.16123056786538273</v>
          </cell>
          <cell r="EX347">
            <v>0.16123056786538273</v>
          </cell>
          <cell r="EY347">
            <v>0.16123056786538273</v>
          </cell>
          <cell r="EZ347">
            <v>0.16123056786538273</v>
          </cell>
          <cell r="FA347">
            <v>0.16123056786538273</v>
          </cell>
          <cell r="FB347">
            <v>0.16123056786538273</v>
          </cell>
          <cell r="FC347">
            <v>0.17400292126759648</v>
          </cell>
          <cell r="FD347">
            <v>0.17400292126759648</v>
          </cell>
          <cell r="FE347">
            <v>0.17400292126759648</v>
          </cell>
          <cell r="FF347">
            <v>0.17400292126759648</v>
          </cell>
          <cell r="FG347">
            <v>0.17400292126759648</v>
          </cell>
          <cell r="FH347">
            <v>0.17400292126759648</v>
          </cell>
          <cell r="FI347">
            <v>0.17400292126759648</v>
          </cell>
          <cell r="FJ347">
            <v>0.17400292126759648</v>
          </cell>
          <cell r="FK347">
            <v>0.17400292126759648</v>
          </cell>
          <cell r="FL347">
            <v>0.17400292126759648</v>
          </cell>
          <cell r="FM347">
            <v>0.17400292126759648</v>
          </cell>
          <cell r="FN347">
            <v>0.17400292126759648</v>
          </cell>
          <cell r="FO347">
            <v>0.18437689278611499</v>
          </cell>
          <cell r="FP347">
            <v>0.18437689278611499</v>
          </cell>
          <cell r="FQ347">
            <v>0.18437689278611499</v>
          </cell>
          <cell r="FR347">
            <v>0.18437689278611499</v>
          </cell>
          <cell r="FS347">
            <v>0.18437689278611499</v>
          </cell>
          <cell r="FT347">
            <v>0.18437689278611499</v>
          </cell>
          <cell r="FU347">
            <v>0.18437689278611499</v>
          </cell>
          <cell r="FV347">
            <v>0.18437689278611499</v>
          </cell>
          <cell r="FW347">
            <v>0.18437689278611499</v>
          </cell>
        </row>
        <row r="348">
          <cell r="B348" t="str">
            <v>Co 250</v>
          </cell>
          <cell r="C348" t="str">
            <v>FL</v>
          </cell>
          <cell r="BH348">
            <v>0.12883951924828152</v>
          </cell>
          <cell r="BI348">
            <v>0.12883951924828152</v>
          </cell>
          <cell r="BJ348">
            <v>0.12883951924828152</v>
          </cell>
          <cell r="BK348">
            <v>0.23101108420450728</v>
          </cell>
          <cell r="BL348">
            <v>0.23101108420450728</v>
          </cell>
          <cell r="BM348">
            <v>0.23101108420450728</v>
          </cell>
          <cell r="BN348">
            <v>0.23101108420450728</v>
          </cell>
          <cell r="BO348">
            <v>0.23101108420450728</v>
          </cell>
          <cell r="BP348">
            <v>0.23101108420450728</v>
          </cell>
          <cell r="BQ348">
            <v>0.23101108420450728</v>
          </cell>
          <cell r="BR348">
            <v>0.23101108420450728</v>
          </cell>
          <cell r="BS348">
            <v>0.23101108420450728</v>
          </cell>
          <cell r="BT348">
            <v>0.23101108420450728</v>
          </cell>
          <cell r="BU348">
            <v>0.23101108420450728</v>
          </cell>
          <cell r="BV348">
            <v>0.23101108420450728</v>
          </cell>
          <cell r="BW348">
            <v>0.27467732171679665</v>
          </cell>
          <cell r="BX348">
            <v>0.27467732171679665</v>
          </cell>
          <cell r="BY348">
            <v>0.27467732171679665</v>
          </cell>
          <cell r="BZ348">
            <v>0.27467732171679665</v>
          </cell>
          <cell r="CA348">
            <v>0.27467732171679665</v>
          </cell>
          <cell r="CB348">
            <v>0.27467732171679665</v>
          </cell>
          <cell r="CC348">
            <v>0.27467732171679665</v>
          </cell>
          <cell r="CD348">
            <v>0.27467732171679665</v>
          </cell>
          <cell r="CE348">
            <v>0.27467732171679665</v>
          </cell>
          <cell r="CF348">
            <v>0.27467732171679665</v>
          </cell>
          <cell r="CG348">
            <v>0.27467732171679665</v>
          </cell>
          <cell r="CH348">
            <v>0.27467732171679665</v>
          </cell>
          <cell r="CI348">
            <v>0.19580176854965065</v>
          </cell>
          <cell r="CJ348">
            <v>0.19580176854965065</v>
          </cell>
          <cell r="CK348">
            <v>0.19580176854965065</v>
          </cell>
          <cell r="CL348">
            <v>0.19580176854965065</v>
          </cell>
          <cell r="CM348">
            <v>0.19580176854965065</v>
          </cell>
          <cell r="CN348">
            <v>0.19580176854965065</v>
          </cell>
          <cell r="CO348">
            <v>0.19580176854965065</v>
          </cell>
          <cell r="CP348">
            <v>0.19580176854965065</v>
          </cell>
          <cell r="CQ348">
            <v>0.19580176854965065</v>
          </cell>
          <cell r="CR348">
            <v>0.19580176854965065</v>
          </cell>
          <cell r="CS348">
            <v>0.19580176854965065</v>
          </cell>
          <cell r="CT348">
            <v>0.19580176854965065</v>
          </cell>
          <cell r="CU348">
            <v>4.1726039664981299E-2</v>
          </cell>
          <cell r="CV348">
            <v>4.1726039664981299E-2</v>
          </cell>
          <cell r="CW348">
            <v>4.1726039664981299E-2</v>
          </cell>
          <cell r="CX348">
            <v>4.1726039664981299E-2</v>
          </cell>
          <cell r="CY348">
            <v>4.1726039664981299E-2</v>
          </cell>
          <cell r="CZ348">
            <v>4.1726039664981299E-2</v>
          </cell>
          <cell r="DA348">
            <v>4.1726039664981299E-2</v>
          </cell>
          <cell r="DB348">
            <v>4.1726039664981299E-2</v>
          </cell>
          <cell r="DC348">
            <v>4.1726039664981299E-2</v>
          </cell>
          <cell r="DD348">
            <v>4.1726039664981299E-2</v>
          </cell>
          <cell r="DE348">
            <v>4.1726039664981299E-2</v>
          </cell>
          <cell r="DF348">
            <v>4.1726039664981299E-2</v>
          </cell>
          <cell r="DG348">
            <v>2.7606557837109892E-2</v>
          </cell>
          <cell r="DH348">
            <v>2.7606557837109892E-2</v>
          </cell>
          <cell r="DI348">
            <v>2.7606557837109892E-2</v>
          </cell>
          <cell r="DJ348">
            <v>2.7606557837109892E-2</v>
          </cell>
          <cell r="DK348">
            <v>2.7606557837109892E-2</v>
          </cell>
          <cell r="DL348">
            <v>2.7606557837109892E-2</v>
          </cell>
          <cell r="DM348">
            <v>2.7606557837109892E-2</v>
          </cell>
          <cell r="DN348">
            <v>2.7606557837109892E-2</v>
          </cell>
          <cell r="DO348">
            <v>2.7606557837109892E-2</v>
          </cell>
          <cell r="DP348">
            <v>2.7606557837109892E-2</v>
          </cell>
          <cell r="DQ348">
            <v>2.7606557837109892E-2</v>
          </cell>
          <cell r="DR348">
            <v>2.7606557837109892E-2</v>
          </cell>
          <cell r="DS348">
            <v>2.5291278557309317E-2</v>
          </cell>
          <cell r="DT348">
            <v>2.5291278557309317E-2</v>
          </cell>
          <cell r="DU348">
            <v>2.5291278557309317E-2</v>
          </cell>
          <cell r="DV348">
            <v>2.5291278557309317E-2</v>
          </cell>
          <cell r="DW348">
            <v>2.5291278557309317E-2</v>
          </cell>
          <cell r="DX348">
            <v>2.5291278557309317E-2</v>
          </cell>
          <cell r="DY348">
            <v>2.5291278557309317E-2</v>
          </cell>
          <cell r="DZ348">
            <v>2.5291278557309317E-2</v>
          </cell>
          <cell r="EA348">
            <v>2.5291278557309317E-2</v>
          </cell>
          <cell r="EB348">
            <v>2.5291278557309317E-2</v>
          </cell>
          <cell r="EC348">
            <v>2.5291278557309317E-2</v>
          </cell>
          <cell r="ED348">
            <v>2.5291278557309317E-2</v>
          </cell>
          <cell r="EE348">
            <v>1.4068996855448594E-2</v>
          </cell>
          <cell r="EF348">
            <v>1.4068996855448594E-2</v>
          </cell>
          <cell r="EG348">
            <v>1.4068996855448594E-2</v>
          </cell>
          <cell r="EH348">
            <v>1.4068996855448594E-2</v>
          </cell>
          <cell r="EI348">
            <v>1.4068996855448594E-2</v>
          </cell>
          <cell r="EJ348">
            <v>1.4068996855448594E-2</v>
          </cell>
          <cell r="EK348">
            <v>1.4068996855448594E-2</v>
          </cell>
          <cell r="EL348">
            <v>1.4068996855448594E-2</v>
          </cell>
          <cell r="EM348">
            <v>1.4068996855448594E-2</v>
          </cell>
          <cell r="EN348">
            <v>1.4068996855448594E-2</v>
          </cell>
          <cell r="EO348">
            <v>1.4068996855448594E-2</v>
          </cell>
          <cell r="EP348">
            <v>1.4068996855448594E-2</v>
          </cell>
          <cell r="EQ348">
            <v>0.1032795023305513</v>
          </cell>
          <cell r="ER348">
            <v>0.1032795023305513</v>
          </cell>
          <cell r="ES348">
            <v>0.1032795023305513</v>
          </cell>
          <cell r="ET348">
            <v>0.1032795023305513</v>
          </cell>
          <cell r="EU348">
            <v>0.1032795023305513</v>
          </cell>
          <cell r="EV348">
            <v>0.1032795023305513</v>
          </cell>
          <cell r="EW348">
            <v>0.1032795023305513</v>
          </cell>
          <cell r="EX348">
            <v>0.1032795023305513</v>
          </cell>
          <cell r="EY348">
            <v>0.1032795023305513</v>
          </cell>
          <cell r="EZ348">
            <v>0.1032795023305513</v>
          </cell>
          <cell r="FA348">
            <v>0.1032795023305513</v>
          </cell>
          <cell r="FB348">
            <v>0.1032795023305513</v>
          </cell>
          <cell r="FC348">
            <v>0.11657328151056591</v>
          </cell>
          <cell r="FD348">
            <v>0.11657328151056591</v>
          </cell>
          <cell r="FE348">
            <v>0.11657328151056591</v>
          </cell>
          <cell r="FF348">
            <v>0.11657328151056591</v>
          </cell>
          <cell r="FG348">
            <v>0.11657328151056591</v>
          </cell>
          <cell r="FH348">
            <v>0.11657328151056591</v>
          </cell>
          <cell r="FI348">
            <v>0.11657328151056591</v>
          </cell>
          <cell r="FJ348">
            <v>0.11657328151056591</v>
          </cell>
          <cell r="FK348">
            <v>0.11657328151056591</v>
          </cell>
          <cell r="FL348">
            <v>0.11657328151056591</v>
          </cell>
          <cell r="FM348">
            <v>0.11657328151056591</v>
          </cell>
          <cell r="FN348">
            <v>0.11657328151056591</v>
          </cell>
          <cell r="FO348">
            <v>0.16507771247787176</v>
          </cell>
          <cell r="FP348">
            <v>0.16507771247787176</v>
          </cell>
          <cell r="FQ348">
            <v>0.16507771247787176</v>
          </cell>
          <cell r="FR348">
            <v>0.16507771247787176</v>
          </cell>
          <cell r="FS348">
            <v>0.16507771247787176</v>
          </cell>
          <cell r="FT348">
            <v>0.16507771247787176</v>
          </cell>
          <cell r="FU348">
            <v>0.16507771247787176</v>
          </cell>
          <cell r="FV348">
            <v>0.16507771247787176</v>
          </cell>
          <cell r="FW348">
            <v>0.16507771247787176</v>
          </cell>
        </row>
        <row r="349">
          <cell r="B349" t="str">
            <v>Co 251</v>
          </cell>
          <cell r="C349" t="str">
            <v>FL</v>
          </cell>
          <cell r="BH349">
            <v>3.3785488794420108E-2</v>
          </cell>
          <cell r="BI349">
            <v>3.3785488794420108E-2</v>
          </cell>
          <cell r="BJ349">
            <v>3.3785488794420108E-2</v>
          </cell>
          <cell r="BK349">
            <v>6.8797284378009291E-2</v>
          </cell>
          <cell r="BL349">
            <v>6.8797284378009291E-2</v>
          </cell>
          <cell r="BM349">
            <v>6.8797284378009291E-2</v>
          </cell>
          <cell r="BN349">
            <v>6.8797284378009291E-2</v>
          </cell>
          <cell r="BO349">
            <v>6.8797284378009291E-2</v>
          </cell>
          <cell r="BP349">
            <v>6.8797284378009291E-2</v>
          </cell>
          <cell r="BQ349">
            <v>6.8797284378009291E-2</v>
          </cell>
          <cell r="BR349">
            <v>6.8797284378009291E-2</v>
          </cell>
          <cell r="BS349">
            <v>6.8797284378009291E-2</v>
          </cell>
          <cell r="BT349">
            <v>6.8797284378009291E-2</v>
          </cell>
          <cell r="BU349">
            <v>6.8797284378009291E-2</v>
          </cell>
          <cell r="BV349">
            <v>6.8797284378009291E-2</v>
          </cell>
          <cell r="BW349">
            <v>0.19206456969961991</v>
          </cell>
          <cell r="BX349">
            <v>0.19206456969961991</v>
          </cell>
          <cell r="BY349">
            <v>0.19206456969961991</v>
          </cell>
          <cell r="BZ349">
            <v>0.19206456969961991</v>
          </cell>
          <cell r="CA349">
            <v>0.19206456969961991</v>
          </cell>
          <cell r="CB349">
            <v>0.19206456969961991</v>
          </cell>
          <cell r="CC349">
            <v>0.19206456969961991</v>
          </cell>
          <cell r="CD349">
            <v>0.19206456969961991</v>
          </cell>
          <cell r="CE349">
            <v>0.19206456969961991</v>
          </cell>
          <cell r="CF349">
            <v>0.19206456969961991</v>
          </cell>
          <cell r="CG349">
            <v>0.19206456969961991</v>
          </cell>
          <cell r="CH349">
            <v>0.19206456969961991</v>
          </cell>
          <cell r="CI349">
            <v>0.14663125196969343</v>
          </cell>
          <cell r="CJ349">
            <v>0.14663125196969343</v>
          </cell>
          <cell r="CK349">
            <v>0.14663125196969343</v>
          </cell>
          <cell r="CL349">
            <v>0.14663125196969343</v>
          </cell>
          <cell r="CM349">
            <v>0.14663125196969343</v>
          </cell>
          <cell r="CN349">
            <v>0.14663125196969343</v>
          </cell>
          <cell r="CO349">
            <v>0.14663125196969343</v>
          </cell>
          <cell r="CP349">
            <v>0.14663125196969343</v>
          </cell>
          <cell r="CQ349">
            <v>0.14663125196969343</v>
          </cell>
          <cell r="CR349">
            <v>0.14663125196969343</v>
          </cell>
          <cell r="CS349">
            <v>0.14663125196969343</v>
          </cell>
          <cell r="CT349">
            <v>0.14663125196969343</v>
          </cell>
          <cell r="CU349">
            <v>7.8976885927285786E-2</v>
          </cell>
          <cell r="CV349">
            <v>7.8976885927285786E-2</v>
          </cell>
          <cell r="CW349">
            <v>7.8976885927285786E-2</v>
          </cell>
          <cell r="CX349">
            <v>7.8976885927285786E-2</v>
          </cell>
          <cell r="CY349">
            <v>7.8976885927285786E-2</v>
          </cell>
          <cell r="CZ349">
            <v>7.8976885927285786E-2</v>
          </cell>
          <cell r="DA349">
            <v>7.8976885927285786E-2</v>
          </cell>
          <cell r="DB349">
            <v>7.8976885927285786E-2</v>
          </cell>
          <cell r="DC349">
            <v>7.8976885927285786E-2</v>
          </cell>
          <cell r="DD349">
            <v>7.8976885927285786E-2</v>
          </cell>
          <cell r="DE349">
            <v>7.8976885927285786E-2</v>
          </cell>
          <cell r="DF349">
            <v>7.8976885927285786E-2</v>
          </cell>
          <cell r="DG349">
            <v>6.5527585483059009E-2</v>
          </cell>
          <cell r="DH349">
            <v>6.5527585483059009E-2</v>
          </cell>
          <cell r="DI349">
            <v>6.5527585483059009E-2</v>
          </cell>
          <cell r="DJ349">
            <v>6.5527585483059009E-2</v>
          </cell>
          <cell r="DK349">
            <v>6.5527585483059009E-2</v>
          </cell>
          <cell r="DL349">
            <v>6.5527585483059009E-2</v>
          </cell>
          <cell r="DM349">
            <v>6.5527585483059009E-2</v>
          </cell>
          <cell r="DN349">
            <v>6.5527585483059009E-2</v>
          </cell>
          <cell r="DO349">
            <v>6.5527585483059009E-2</v>
          </cell>
          <cell r="DP349">
            <v>6.5527585483059009E-2</v>
          </cell>
          <cell r="DQ349">
            <v>6.5527585483059009E-2</v>
          </cell>
          <cell r="DR349">
            <v>6.5527585483059009E-2</v>
          </cell>
          <cell r="DS349">
            <v>6.3300286833419275E-2</v>
          </cell>
          <cell r="DT349">
            <v>6.3300286833419275E-2</v>
          </cell>
          <cell r="DU349">
            <v>6.3300286833419275E-2</v>
          </cell>
          <cell r="DV349">
            <v>6.3300286833419275E-2</v>
          </cell>
          <cell r="DW349">
            <v>6.3300286833419275E-2</v>
          </cell>
          <cell r="DX349">
            <v>6.3300286833419275E-2</v>
          </cell>
          <cell r="DY349">
            <v>6.3300286833419275E-2</v>
          </cell>
          <cell r="DZ349">
            <v>6.3300286833419275E-2</v>
          </cell>
          <cell r="EA349">
            <v>6.3300286833419275E-2</v>
          </cell>
          <cell r="EB349">
            <v>6.3300286833419275E-2</v>
          </cell>
          <cell r="EC349">
            <v>6.3300286833419275E-2</v>
          </cell>
          <cell r="ED349">
            <v>6.3300286833419275E-2</v>
          </cell>
          <cell r="EE349">
            <v>6.8818908889083749E-2</v>
          </cell>
          <cell r="EF349">
            <v>6.8818908889083749E-2</v>
          </cell>
          <cell r="EG349">
            <v>6.8818908889083749E-2</v>
          </cell>
          <cell r="EH349">
            <v>6.8818908889083749E-2</v>
          </cell>
          <cell r="EI349">
            <v>6.8818908889083749E-2</v>
          </cell>
          <cell r="EJ349">
            <v>6.8818908889083749E-2</v>
          </cell>
          <cell r="EK349">
            <v>6.8818908889083749E-2</v>
          </cell>
          <cell r="EL349">
            <v>6.8818908889083749E-2</v>
          </cell>
          <cell r="EM349">
            <v>6.8818908889083749E-2</v>
          </cell>
          <cell r="EN349">
            <v>6.8818908889083749E-2</v>
          </cell>
          <cell r="EO349">
            <v>6.8818908889083749E-2</v>
          </cell>
          <cell r="EP349">
            <v>6.8818908889083749E-2</v>
          </cell>
          <cell r="EQ349">
            <v>0.11507174862575591</v>
          </cell>
          <cell r="ER349">
            <v>0.11507174862575591</v>
          </cell>
          <cell r="ES349">
            <v>0.11507174862575591</v>
          </cell>
          <cell r="ET349">
            <v>0.11507174862575591</v>
          </cell>
          <cell r="EU349">
            <v>0.11507174862575591</v>
          </cell>
          <cell r="EV349">
            <v>0.11507174862575591</v>
          </cell>
          <cell r="EW349">
            <v>0.11507174862575591</v>
          </cell>
          <cell r="EX349">
            <v>0.11507174862575591</v>
          </cell>
          <cell r="EY349">
            <v>0.11507174862575591</v>
          </cell>
          <cell r="EZ349">
            <v>0.11507174862575591</v>
          </cell>
          <cell r="FA349">
            <v>0.11507174862575591</v>
          </cell>
          <cell r="FB349">
            <v>0.11507174862575591</v>
          </cell>
          <cell r="FC349">
            <v>0.12482317236580956</v>
          </cell>
          <cell r="FD349">
            <v>0.12482317236580956</v>
          </cell>
          <cell r="FE349">
            <v>0.12482317236580956</v>
          </cell>
          <cell r="FF349">
            <v>0.12482317236580956</v>
          </cell>
          <cell r="FG349">
            <v>0.12482317236580956</v>
          </cell>
          <cell r="FH349">
            <v>0.12482317236580956</v>
          </cell>
          <cell r="FI349">
            <v>0.12482317236580956</v>
          </cell>
          <cell r="FJ349">
            <v>0.12482317236580956</v>
          </cell>
          <cell r="FK349">
            <v>0.12482317236580956</v>
          </cell>
          <cell r="FL349">
            <v>0.12482317236580956</v>
          </cell>
          <cell r="FM349">
            <v>0.12482317236580956</v>
          </cell>
          <cell r="FN349">
            <v>0.12482317236580956</v>
          </cell>
          <cell r="FO349">
            <v>0.16198606055902323</v>
          </cell>
          <cell r="FP349">
            <v>0.16198606055902323</v>
          </cell>
          <cell r="FQ349">
            <v>0.16198606055902323</v>
          </cell>
          <cell r="FR349">
            <v>0.16198606055902323</v>
          </cell>
          <cell r="FS349">
            <v>0.16198606055902323</v>
          </cell>
          <cell r="FT349">
            <v>0.16198606055902323</v>
          </cell>
          <cell r="FU349">
            <v>0.16198606055902323</v>
          </cell>
          <cell r="FV349">
            <v>0.16198606055902323</v>
          </cell>
          <cell r="FW349">
            <v>0.16198606055902323</v>
          </cell>
        </row>
        <row r="350">
          <cell r="B350" t="str">
            <v>Co 252</v>
          </cell>
          <cell r="C350" t="str">
            <v>FL</v>
          </cell>
          <cell r="BH350">
            <v>-0.10197567472294311</v>
          </cell>
          <cell r="BI350">
            <v>-0.10197567472294311</v>
          </cell>
          <cell r="BJ350">
            <v>-0.10197567472294311</v>
          </cell>
          <cell r="BK350">
            <v>-0.10977247659993403</v>
          </cell>
          <cell r="BL350">
            <v>-0.10977247659993403</v>
          </cell>
          <cell r="BM350">
            <v>-0.10977247659993403</v>
          </cell>
          <cell r="BN350">
            <v>-0.10977247659993403</v>
          </cell>
          <cell r="BO350">
            <v>-0.10977247659993403</v>
          </cell>
          <cell r="BP350">
            <v>-0.10977247659993403</v>
          </cell>
          <cell r="BQ350">
            <v>-0.10977247659993403</v>
          </cell>
          <cell r="BR350">
            <v>-0.10977247659993403</v>
          </cell>
          <cell r="BS350">
            <v>-0.10977247659993403</v>
          </cell>
          <cell r="BT350">
            <v>-0.10977247659993403</v>
          </cell>
          <cell r="BU350">
            <v>-0.10977247659993403</v>
          </cell>
          <cell r="BV350">
            <v>-0.10977247659993403</v>
          </cell>
          <cell r="BW350">
            <v>-4.3227860385771869E-3</v>
          </cell>
          <cell r="BX350">
            <v>-4.3227860385771869E-3</v>
          </cell>
          <cell r="BY350">
            <v>-4.3227860385771869E-3</v>
          </cell>
          <cell r="BZ350">
            <v>-4.3227860385771869E-3</v>
          </cell>
          <cell r="CA350">
            <v>-4.3227860385771869E-3</v>
          </cell>
          <cell r="CB350">
            <v>-4.3227860385771869E-3</v>
          </cell>
          <cell r="CC350">
            <v>-4.3227860385771869E-3</v>
          </cell>
          <cell r="CD350">
            <v>-4.3227860385771869E-3</v>
          </cell>
          <cell r="CE350">
            <v>-4.3227860385771869E-3</v>
          </cell>
          <cell r="CF350">
            <v>-4.3227860385771869E-3</v>
          </cell>
          <cell r="CG350">
            <v>-4.3227860385771869E-3</v>
          </cell>
          <cell r="CH350">
            <v>-4.3227860385771869E-3</v>
          </cell>
          <cell r="CI350">
            <v>7.9700464965928603E-3</v>
          </cell>
          <cell r="CJ350">
            <v>7.9700464965928603E-3</v>
          </cell>
          <cell r="CK350">
            <v>7.9700464965928603E-3</v>
          </cell>
          <cell r="CL350">
            <v>7.9700464965928603E-3</v>
          </cell>
          <cell r="CM350">
            <v>7.9700464965928603E-3</v>
          </cell>
          <cell r="CN350">
            <v>7.9700464965928603E-3</v>
          </cell>
          <cell r="CO350">
            <v>7.9700464965928603E-3</v>
          </cell>
          <cell r="CP350">
            <v>7.9700464965928603E-3</v>
          </cell>
          <cell r="CQ350">
            <v>7.9700464965928603E-3</v>
          </cell>
          <cell r="CR350">
            <v>7.9700464965928603E-3</v>
          </cell>
          <cell r="CS350">
            <v>7.9700464965928603E-3</v>
          </cell>
          <cell r="CT350">
            <v>7.9700464965928603E-3</v>
          </cell>
          <cell r="CU350">
            <v>6.6477125418541741E-2</v>
          </cell>
          <cell r="CV350">
            <v>6.6477125418541741E-2</v>
          </cell>
          <cell r="CW350">
            <v>6.6477125418541741E-2</v>
          </cell>
          <cell r="CX350">
            <v>6.6477125418541741E-2</v>
          </cell>
          <cell r="CY350">
            <v>6.6477125418541741E-2</v>
          </cell>
          <cell r="CZ350">
            <v>6.6477125418541741E-2</v>
          </cell>
          <cell r="DA350">
            <v>6.6477125418541741E-2</v>
          </cell>
          <cell r="DB350">
            <v>6.6477125418541741E-2</v>
          </cell>
          <cell r="DC350">
            <v>6.6477125418541741E-2</v>
          </cell>
          <cell r="DD350">
            <v>6.6477125418541741E-2</v>
          </cell>
          <cell r="DE350">
            <v>6.6477125418541741E-2</v>
          </cell>
          <cell r="DF350">
            <v>6.6477125418541741E-2</v>
          </cell>
          <cell r="DG350">
            <v>6.4537718392072091E-2</v>
          </cell>
          <cell r="DH350">
            <v>6.4537718392072091E-2</v>
          </cell>
          <cell r="DI350">
            <v>6.4537718392072091E-2</v>
          </cell>
          <cell r="DJ350">
            <v>6.4537718392072091E-2</v>
          </cell>
          <cell r="DK350">
            <v>6.4537718392072091E-2</v>
          </cell>
          <cell r="DL350">
            <v>6.4537718392072091E-2</v>
          </cell>
          <cell r="DM350">
            <v>6.4537718392072091E-2</v>
          </cell>
          <cell r="DN350">
            <v>6.4537718392072091E-2</v>
          </cell>
          <cell r="DO350">
            <v>6.4537718392072091E-2</v>
          </cell>
          <cell r="DP350">
            <v>6.4537718392072091E-2</v>
          </cell>
          <cell r="DQ350">
            <v>6.4537718392072091E-2</v>
          </cell>
          <cell r="DR350">
            <v>6.4537718392072091E-2</v>
          </cell>
          <cell r="DS350">
            <v>9.5731407357918047E-2</v>
          </cell>
          <cell r="DT350">
            <v>9.5731407357918047E-2</v>
          </cell>
          <cell r="DU350">
            <v>9.5731407357918047E-2</v>
          </cell>
          <cell r="DV350">
            <v>9.5731407357918047E-2</v>
          </cell>
          <cell r="DW350">
            <v>9.5731407357918047E-2</v>
          </cell>
          <cell r="DX350">
            <v>9.5731407357918047E-2</v>
          </cell>
          <cell r="DY350">
            <v>9.5731407357918047E-2</v>
          </cell>
          <cell r="DZ350">
            <v>9.5731407357918047E-2</v>
          </cell>
          <cell r="EA350">
            <v>9.5731407357918047E-2</v>
          </cell>
          <cell r="EB350">
            <v>9.5731407357918047E-2</v>
          </cell>
          <cell r="EC350">
            <v>9.5731407357918047E-2</v>
          </cell>
          <cell r="ED350">
            <v>9.5731407357918047E-2</v>
          </cell>
          <cell r="EE350">
            <v>8.6877015938237254E-2</v>
          </cell>
          <cell r="EF350">
            <v>8.6877015938237254E-2</v>
          </cell>
          <cell r="EG350">
            <v>8.6877015938237254E-2</v>
          </cell>
          <cell r="EH350">
            <v>8.6877015938237254E-2</v>
          </cell>
          <cell r="EI350">
            <v>8.6877015938237254E-2</v>
          </cell>
          <cell r="EJ350">
            <v>8.6877015938237254E-2</v>
          </cell>
          <cell r="EK350">
            <v>8.6877015938237254E-2</v>
          </cell>
          <cell r="EL350">
            <v>8.6877015938237254E-2</v>
          </cell>
          <cell r="EM350">
            <v>8.6877015938237254E-2</v>
          </cell>
          <cell r="EN350">
            <v>8.6877015938237254E-2</v>
          </cell>
          <cell r="EO350">
            <v>8.6877015938237254E-2</v>
          </cell>
          <cell r="EP350">
            <v>8.6877015938237254E-2</v>
          </cell>
          <cell r="EQ350">
            <v>8.4346589248004894E-2</v>
          </cell>
          <cell r="ER350">
            <v>8.4346589248004894E-2</v>
          </cell>
          <cell r="ES350">
            <v>8.4346589248004894E-2</v>
          </cell>
          <cell r="ET350">
            <v>8.4346589248004894E-2</v>
          </cell>
          <cell r="EU350">
            <v>8.4346589248004894E-2</v>
          </cell>
          <cell r="EV350">
            <v>8.4346589248004894E-2</v>
          </cell>
          <cell r="EW350">
            <v>8.4346589248004894E-2</v>
          </cell>
          <cell r="EX350">
            <v>8.4346589248004894E-2</v>
          </cell>
          <cell r="EY350">
            <v>8.4346589248004894E-2</v>
          </cell>
          <cell r="EZ350">
            <v>8.4346589248004894E-2</v>
          </cell>
          <cell r="FA350">
            <v>8.4346589248004894E-2</v>
          </cell>
          <cell r="FB350">
            <v>8.4346589248004894E-2</v>
          </cell>
          <cell r="FC350">
            <v>7.9232026217065474E-2</v>
          </cell>
          <cell r="FD350">
            <v>7.9232026217065474E-2</v>
          </cell>
          <cell r="FE350">
            <v>7.9232026217065474E-2</v>
          </cell>
          <cell r="FF350">
            <v>7.9232026217065474E-2</v>
          </cell>
          <cell r="FG350">
            <v>7.9232026217065474E-2</v>
          </cell>
          <cell r="FH350">
            <v>7.9232026217065474E-2</v>
          </cell>
          <cell r="FI350">
            <v>7.9232026217065474E-2</v>
          </cell>
          <cell r="FJ350">
            <v>7.9232026217065474E-2</v>
          </cell>
          <cell r="FK350">
            <v>7.9232026217065474E-2</v>
          </cell>
          <cell r="FL350">
            <v>7.9232026217065474E-2</v>
          </cell>
          <cell r="FM350">
            <v>7.9232026217065474E-2</v>
          </cell>
          <cell r="FN350">
            <v>7.9232026217065474E-2</v>
          </cell>
          <cell r="FO350">
            <v>9.229870504389362E-2</v>
          </cell>
          <cell r="FP350">
            <v>9.229870504389362E-2</v>
          </cell>
          <cell r="FQ350">
            <v>9.229870504389362E-2</v>
          </cell>
          <cell r="FR350">
            <v>9.229870504389362E-2</v>
          </cell>
          <cell r="FS350">
            <v>9.229870504389362E-2</v>
          </cell>
          <cell r="FT350">
            <v>9.229870504389362E-2</v>
          </cell>
          <cell r="FU350">
            <v>9.229870504389362E-2</v>
          </cell>
          <cell r="FV350">
            <v>9.229870504389362E-2</v>
          </cell>
          <cell r="FW350">
            <v>9.229870504389362E-2</v>
          </cell>
        </row>
        <row r="351">
          <cell r="B351" t="str">
            <v>Co 220</v>
          </cell>
          <cell r="C351" t="str">
            <v>TN</v>
          </cell>
          <cell r="BH351">
            <v>-4.7406983594730751E-2</v>
          </cell>
          <cell r="BI351">
            <v>-4.7406983594730751E-2</v>
          </cell>
          <cell r="BJ351">
            <v>-4.7406983594730751E-2</v>
          </cell>
          <cell r="BK351">
            <v>5.7582897606704472E-2</v>
          </cell>
          <cell r="BL351">
            <v>5.7582897606704472E-2</v>
          </cell>
          <cell r="BM351">
            <v>5.7582897606704472E-2</v>
          </cell>
          <cell r="BN351">
            <v>5.7582897606704472E-2</v>
          </cell>
          <cell r="BO351">
            <v>5.7582897606704472E-2</v>
          </cell>
          <cell r="BP351">
            <v>5.7582897606704472E-2</v>
          </cell>
          <cell r="BQ351">
            <v>5.7582897606704472E-2</v>
          </cell>
          <cell r="BR351">
            <v>5.7582897606704472E-2</v>
          </cell>
          <cell r="BS351">
            <v>5.7582897606704472E-2</v>
          </cell>
          <cell r="BT351">
            <v>5.7582897606704472E-2</v>
          </cell>
          <cell r="BU351">
            <v>5.7582897606704472E-2</v>
          </cell>
          <cell r="BV351">
            <v>5.7582897606704472E-2</v>
          </cell>
          <cell r="BW351">
            <v>0.27642493217633229</v>
          </cell>
          <cell r="BX351">
            <v>0.27642493217633229</v>
          </cell>
          <cell r="BY351">
            <v>0.27642493217633229</v>
          </cell>
          <cell r="BZ351">
            <v>0.27642493217633229</v>
          </cell>
          <cell r="CA351">
            <v>0.27642493217633229</v>
          </cell>
          <cell r="CB351">
            <v>0.27642493217633229</v>
          </cell>
          <cell r="CC351">
            <v>0.27642493217633229</v>
          </cell>
          <cell r="CD351">
            <v>0.27642493217633229</v>
          </cell>
          <cell r="CE351">
            <v>0.27642493217633229</v>
          </cell>
          <cell r="CF351">
            <v>0.27642493217633229</v>
          </cell>
          <cell r="CG351">
            <v>0.27642493217633229</v>
          </cell>
          <cell r="CH351">
            <v>0.27642493217633229</v>
          </cell>
          <cell r="CI351">
            <v>0.198424962989871</v>
          </cell>
          <cell r="CJ351">
            <v>0.198424962989871</v>
          </cell>
          <cell r="CK351">
            <v>0.198424962989871</v>
          </cell>
          <cell r="CL351">
            <v>0.198424962989871</v>
          </cell>
          <cell r="CM351">
            <v>0.198424962989871</v>
          </cell>
          <cell r="CN351">
            <v>0.198424962989871</v>
          </cell>
          <cell r="CO351">
            <v>0.198424962989871</v>
          </cell>
          <cell r="CP351">
            <v>0.198424962989871</v>
          </cell>
          <cell r="CQ351">
            <v>0.198424962989871</v>
          </cell>
          <cell r="CR351">
            <v>0.198424962989871</v>
          </cell>
          <cell r="CS351">
            <v>0.198424962989871</v>
          </cell>
          <cell r="CT351">
            <v>0.198424962989871</v>
          </cell>
          <cell r="CU351">
            <v>0.1701305402415744</v>
          </cell>
          <cell r="CV351">
            <v>0.1701305402415744</v>
          </cell>
          <cell r="CW351">
            <v>0.1701305402415744</v>
          </cell>
          <cell r="CX351">
            <v>0.1701305402415744</v>
          </cell>
          <cell r="CY351">
            <v>0.1701305402415744</v>
          </cell>
          <cell r="CZ351">
            <v>0.1701305402415744</v>
          </cell>
          <cell r="DA351">
            <v>0.1701305402415744</v>
          </cell>
          <cell r="DB351">
            <v>0.1701305402415744</v>
          </cell>
          <cell r="DC351">
            <v>0.1701305402415744</v>
          </cell>
          <cell r="DD351">
            <v>0.1701305402415744</v>
          </cell>
          <cell r="DE351">
            <v>0.1701305402415744</v>
          </cell>
          <cell r="DF351">
            <v>0.1701305402415744</v>
          </cell>
          <cell r="DG351">
            <v>0.15191589137166392</v>
          </cell>
          <cell r="DH351">
            <v>0.15191589137166392</v>
          </cell>
          <cell r="DI351">
            <v>0.15191589137166392</v>
          </cell>
          <cell r="DJ351">
            <v>0.15191589137166392</v>
          </cell>
          <cell r="DK351">
            <v>0.15191589137166392</v>
          </cell>
          <cell r="DL351">
            <v>0.15191589137166392</v>
          </cell>
          <cell r="DM351">
            <v>0.15191589137166392</v>
          </cell>
          <cell r="DN351">
            <v>0.15191589137166392</v>
          </cell>
          <cell r="DO351">
            <v>0.15191589137166392</v>
          </cell>
          <cell r="DP351">
            <v>0.15191589137166392</v>
          </cell>
          <cell r="DQ351">
            <v>0.15191589137166392</v>
          </cell>
          <cell r="DR351">
            <v>0.15191589137166392</v>
          </cell>
          <cell r="DS351">
            <v>0.14196305290818301</v>
          </cell>
          <cell r="DT351">
            <v>0.14196305290818301</v>
          </cell>
          <cell r="DU351">
            <v>0.14196305290818301</v>
          </cell>
          <cell r="DV351">
            <v>0.14196305290818301</v>
          </cell>
          <cell r="DW351">
            <v>0.14196305290818301</v>
          </cell>
          <cell r="DX351">
            <v>0.14196305290818301</v>
          </cell>
          <cell r="DY351">
            <v>0.14196305290818301</v>
          </cell>
          <cell r="DZ351">
            <v>0.14196305290818301</v>
          </cell>
          <cell r="EA351">
            <v>0.14196305290818301</v>
          </cell>
          <cell r="EB351">
            <v>0.14196305290818301</v>
          </cell>
          <cell r="EC351">
            <v>0.14196305290818301</v>
          </cell>
          <cell r="ED351">
            <v>0.14196305290818301</v>
          </cell>
          <cell r="EE351">
            <v>0.13854524894664802</v>
          </cell>
          <cell r="EF351">
            <v>0.13854524894664802</v>
          </cell>
          <cell r="EG351">
            <v>0.13854524894664802</v>
          </cell>
          <cell r="EH351">
            <v>0.13854524894664802</v>
          </cell>
          <cell r="EI351">
            <v>0.13854524894664802</v>
          </cell>
          <cell r="EJ351">
            <v>0.13854524894664802</v>
          </cell>
          <cell r="EK351">
            <v>0.13854524894664802</v>
          </cell>
          <cell r="EL351">
            <v>0.13854524894664802</v>
          </cell>
          <cell r="EM351">
            <v>0.13854524894664802</v>
          </cell>
          <cell r="EN351">
            <v>0.13854524894664802</v>
          </cell>
          <cell r="EO351">
            <v>0.13854524894664802</v>
          </cell>
          <cell r="EP351">
            <v>0.13854524894664802</v>
          </cell>
          <cell r="EQ351">
            <v>0.13119988687099243</v>
          </cell>
          <cell r="ER351">
            <v>0.13119988687099243</v>
          </cell>
          <cell r="ES351">
            <v>0.13119988687099243</v>
          </cell>
          <cell r="ET351">
            <v>0.13119988687099243</v>
          </cell>
          <cell r="EU351">
            <v>0.13119988687099243</v>
          </cell>
          <cell r="EV351">
            <v>0.13119988687099243</v>
          </cell>
          <cell r="EW351">
            <v>0.13119988687099243</v>
          </cell>
          <cell r="EX351">
            <v>0.13119988687099243</v>
          </cell>
          <cell r="EY351">
            <v>0.13119988687099243</v>
          </cell>
          <cell r="EZ351">
            <v>0.13119988687099243</v>
          </cell>
          <cell r="FA351">
            <v>0.13119988687099243</v>
          </cell>
          <cell r="FB351">
            <v>0.13119988687099243</v>
          </cell>
          <cell r="FC351">
            <v>0.1297563038320802</v>
          </cell>
          <cell r="FD351">
            <v>0.1297563038320802</v>
          </cell>
          <cell r="FE351">
            <v>0.1297563038320802</v>
          </cell>
          <cell r="FF351">
            <v>0.1297563038320802</v>
          </cell>
          <cell r="FG351">
            <v>0.1297563038320802</v>
          </cell>
          <cell r="FH351">
            <v>0.1297563038320802</v>
          </cell>
          <cell r="FI351">
            <v>0.1297563038320802</v>
          </cell>
          <cell r="FJ351">
            <v>0.1297563038320802</v>
          </cell>
          <cell r="FK351">
            <v>0.1297563038320802</v>
          </cell>
          <cell r="FL351">
            <v>0.1297563038320802</v>
          </cell>
          <cell r="FM351">
            <v>0.1297563038320802</v>
          </cell>
          <cell r="FN351">
            <v>0.1297563038320802</v>
          </cell>
          <cell r="FO351">
            <v>0.12792803209809467</v>
          </cell>
          <cell r="FP351">
            <v>0.12792803209809467</v>
          </cell>
          <cell r="FQ351">
            <v>0.12792803209809467</v>
          </cell>
          <cell r="FR351">
            <v>0.12792803209809467</v>
          </cell>
          <cell r="FS351">
            <v>0.12792803209809467</v>
          </cell>
          <cell r="FT351">
            <v>0.12792803209809467</v>
          </cell>
          <cell r="FU351">
            <v>0.12792803209809467</v>
          </cell>
          <cell r="FV351">
            <v>0.12792803209809467</v>
          </cell>
          <cell r="FW351">
            <v>0.12792803209809467</v>
          </cell>
        </row>
        <row r="352">
          <cell r="B352" t="str">
            <v>Co 900</v>
          </cell>
          <cell r="C352" t="str">
            <v>Non-Operating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61.591018151663484</v>
          </cell>
          <cell r="BP352">
            <v>61.591018151663484</v>
          </cell>
          <cell r="BQ352">
            <v>61.591018151663484</v>
          </cell>
          <cell r="BR352">
            <v>61.591018151663484</v>
          </cell>
          <cell r="BS352">
            <v>61.591018151663484</v>
          </cell>
          <cell r="BT352">
            <v>61.591018151663484</v>
          </cell>
          <cell r="BU352">
            <v>61.591018151663484</v>
          </cell>
          <cell r="BV352">
            <v>61.591018151663484</v>
          </cell>
          <cell r="BW352" t="str">
            <v>NA</v>
          </cell>
          <cell r="BX352" t="str">
            <v>NA</v>
          </cell>
          <cell r="BY352" t="str">
            <v>NA</v>
          </cell>
          <cell r="BZ352" t="str">
            <v>NA</v>
          </cell>
          <cell r="CA352" t="str">
            <v>NA</v>
          </cell>
          <cell r="CB352" t="str">
            <v>NA</v>
          </cell>
          <cell r="CC352" t="str">
            <v>NA</v>
          </cell>
          <cell r="CD352" t="str">
            <v>NA</v>
          </cell>
          <cell r="CE352" t="str">
            <v>NA</v>
          </cell>
          <cell r="CF352" t="str">
            <v>NA</v>
          </cell>
          <cell r="CG352" t="str">
            <v>NA</v>
          </cell>
          <cell r="CH352" t="str">
            <v>NA</v>
          </cell>
          <cell r="CI352" t="str">
            <v>NA</v>
          </cell>
          <cell r="CJ352" t="str">
            <v>NA</v>
          </cell>
          <cell r="CK352" t="str">
            <v>NA</v>
          </cell>
          <cell r="CL352" t="str">
            <v>NA</v>
          </cell>
          <cell r="CM352" t="str">
            <v>NA</v>
          </cell>
          <cell r="CN352" t="str">
            <v>NA</v>
          </cell>
          <cell r="CO352" t="str">
            <v>NA</v>
          </cell>
          <cell r="CP352" t="str">
            <v>NA</v>
          </cell>
          <cell r="CQ352" t="str">
            <v>NA</v>
          </cell>
          <cell r="CR352" t="str">
            <v>NA</v>
          </cell>
          <cell r="CS352" t="str">
            <v>NA</v>
          </cell>
          <cell r="CT352" t="str">
            <v>NA</v>
          </cell>
          <cell r="CU352" t="str">
            <v>NA</v>
          </cell>
          <cell r="CV352" t="str">
            <v>NA</v>
          </cell>
          <cell r="CW352" t="str">
            <v>NA</v>
          </cell>
          <cell r="CX352" t="str">
            <v>NA</v>
          </cell>
          <cell r="CY352" t="str">
            <v>NA</v>
          </cell>
          <cell r="CZ352" t="str">
            <v>NA</v>
          </cell>
          <cell r="DA352" t="str">
            <v>NA</v>
          </cell>
          <cell r="DB352" t="str">
            <v>NA</v>
          </cell>
          <cell r="DC352" t="str">
            <v>NA</v>
          </cell>
          <cell r="DD352" t="str">
            <v>NA</v>
          </cell>
          <cell r="DE352" t="str">
            <v>NA</v>
          </cell>
          <cell r="DF352" t="str">
            <v>NA</v>
          </cell>
          <cell r="DG352" t="str">
            <v>NA</v>
          </cell>
          <cell r="DH352" t="str">
            <v>NA</v>
          </cell>
          <cell r="DI352" t="str">
            <v>NA</v>
          </cell>
          <cell r="DJ352" t="str">
            <v>NA</v>
          </cell>
          <cell r="DK352" t="str">
            <v>NA</v>
          </cell>
          <cell r="DL352" t="str">
            <v>NA</v>
          </cell>
          <cell r="DM352" t="str">
            <v>NA</v>
          </cell>
          <cell r="DN352" t="str">
            <v>NA</v>
          </cell>
          <cell r="DO352" t="str">
            <v>NA</v>
          </cell>
          <cell r="DP352" t="str">
            <v>NA</v>
          </cell>
          <cell r="DQ352" t="str">
            <v>NA</v>
          </cell>
          <cell r="DR352" t="str">
            <v>NA</v>
          </cell>
          <cell r="DS352" t="str">
            <v>NA</v>
          </cell>
          <cell r="DT352" t="str">
            <v>NA</v>
          </cell>
          <cell r="DU352" t="str">
            <v>NA</v>
          </cell>
          <cell r="DV352" t="str">
            <v>NA</v>
          </cell>
          <cell r="DW352" t="str">
            <v>NA</v>
          </cell>
          <cell r="DX352" t="str">
            <v>NA</v>
          </cell>
          <cell r="DY352" t="str">
            <v>NA</v>
          </cell>
          <cell r="DZ352" t="str">
            <v>NA</v>
          </cell>
          <cell r="EA352" t="str">
            <v>NA</v>
          </cell>
          <cell r="EB352" t="str">
            <v>NA</v>
          </cell>
          <cell r="EC352" t="str">
            <v>NA</v>
          </cell>
          <cell r="ED352" t="str">
            <v>NA</v>
          </cell>
          <cell r="EE352" t="str">
            <v>NA</v>
          </cell>
          <cell r="EF352" t="str">
            <v>NA</v>
          </cell>
          <cell r="EG352" t="str">
            <v>NA</v>
          </cell>
          <cell r="EH352" t="str">
            <v>NA</v>
          </cell>
          <cell r="EI352" t="str">
            <v>NA</v>
          </cell>
          <cell r="EJ352" t="str">
            <v>NA</v>
          </cell>
          <cell r="EK352" t="str">
            <v>NA</v>
          </cell>
          <cell r="EL352" t="str">
            <v>NA</v>
          </cell>
          <cell r="EM352" t="str">
            <v>NA</v>
          </cell>
          <cell r="EN352" t="str">
            <v>NA</v>
          </cell>
          <cell r="EO352" t="str">
            <v>NA</v>
          </cell>
          <cell r="EP352" t="str">
            <v>NA</v>
          </cell>
          <cell r="EQ352" t="str">
            <v>NA</v>
          </cell>
          <cell r="ER352" t="str">
            <v>NA</v>
          </cell>
          <cell r="ES352" t="str">
            <v>NA</v>
          </cell>
          <cell r="ET352" t="str">
            <v>NA</v>
          </cell>
          <cell r="EU352" t="str">
            <v>NA</v>
          </cell>
          <cell r="EV352" t="str">
            <v>NA</v>
          </cell>
          <cell r="EW352" t="str">
            <v>NA</v>
          </cell>
          <cell r="EX352" t="str">
            <v>NA</v>
          </cell>
          <cell r="EY352" t="str">
            <v>NA</v>
          </cell>
          <cell r="EZ352" t="str">
            <v>NA</v>
          </cell>
          <cell r="FA352" t="str">
            <v>NA</v>
          </cell>
          <cell r="FB352" t="str">
            <v>NA</v>
          </cell>
          <cell r="FC352" t="str">
            <v>NA</v>
          </cell>
          <cell r="FD352" t="str">
            <v>NA</v>
          </cell>
          <cell r="FE352" t="str">
            <v>NA</v>
          </cell>
          <cell r="FF352" t="str">
            <v>NA</v>
          </cell>
          <cell r="FG352" t="str">
            <v>NA</v>
          </cell>
          <cell r="FH352" t="str">
            <v>NA</v>
          </cell>
          <cell r="FI352" t="str">
            <v>NA</v>
          </cell>
          <cell r="FJ352" t="str">
            <v>NA</v>
          </cell>
          <cell r="FK352" t="str">
            <v>NA</v>
          </cell>
          <cell r="FL352" t="str">
            <v>NA</v>
          </cell>
          <cell r="FM352" t="str">
            <v>NA</v>
          </cell>
          <cell r="FN352" t="str">
            <v>NA</v>
          </cell>
          <cell r="FO352" t="str">
            <v>NA</v>
          </cell>
          <cell r="FP352" t="str">
            <v>NA</v>
          </cell>
          <cell r="FQ352" t="str">
            <v>NA</v>
          </cell>
          <cell r="FR352" t="str">
            <v>NA</v>
          </cell>
          <cell r="FS352" t="str">
            <v>NA</v>
          </cell>
          <cell r="FT352" t="str">
            <v>NA</v>
          </cell>
          <cell r="FU352" t="str">
            <v>NA</v>
          </cell>
          <cell r="FV352" t="str">
            <v>NA</v>
          </cell>
          <cell r="FW352" t="str">
            <v>NA</v>
          </cell>
        </row>
        <row r="353">
          <cell r="B353" t="str">
            <v>Co 254</v>
          </cell>
          <cell r="C353" t="str">
            <v>FL</v>
          </cell>
          <cell r="BH353">
            <v>0.77343075979932985</v>
          </cell>
          <cell r="BI353">
            <v>0.77343075979932985</v>
          </cell>
          <cell r="BJ353">
            <v>0.77343075979932985</v>
          </cell>
          <cell r="BK353">
            <v>1.3086920185133095</v>
          </cell>
          <cell r="BL353">
            <v>1.3086920185133095</v>
          </cell>
          <cell r="BM353">
            <v>1.3086920185133095</v>
          </cell>
          <cell r="BN353">
            <v>1.3086920185133095</v>
          </cell>
          <cell r="BO353">
            <v>1.3086920185133095</v>
          </cell>
          <cell r="BP353">
            <v>1.3086920185133095</v>
          </cell>
          <cell r="BQ353">
            <v>1.3086920185133095</v>
          </cell>
          <cell r="BR353">
            <v>1.3086920185133095</v>
          </cell>
          <cell r="BS353">
            <v>1.3086920185133095</v>
          </cell>
          <cell r="BT353">
            <v>1.3086920185133095</v>
          </cell>
          <cell r="BU353">
            <v>1.3086920185133095</v>
          </cell>
          <cell r="BV353">
            <v>1.3086920185133095</v>
          </cell>
          <cell r="BW353">
            <v>1.5258832549823451</v>
          </cell>
          <cell r="BX353">
            <v>1.5258832549823451</v>
          </cell>
          <cell r="BY353">
            <v>1.5258832549823451</v>
          </cell>
          <cell r="BZ353">
            <v>1.5258832549823451</v>
          </cell>
          <cell r="CA353">
            <v>1.5258832549823451</v>
          </cell>
          <cell r="CB353">
            <v>1.5258832549823451</v>
          </cell>
          <cell r="CC353">
            <v>1.5258832549823451</v>
          </cell>
          <cell r="CD353">
            <v>1.5258832549823451</v>
          </cell>
          <cell r="CE353">
            <v>1.5258832549823451</v>
          </cell>
          <cell r="CF353">
            <v>1.5258832549823451</v>
          </cell>
          <cell r="CG353">
            <v>1.5258832549823451</v>
          </cell>
          <cell r="CH353">
            <v>1.5258832549823451</v>
          </cell>
          <cell r="CI353">
            <v>0.84971799792549685</v>
          </cell>
          <cell r="CJ353">
            <v>0.84971799792549685</v>
          </cell>
          <cell r="CK353">
            <v>0.84971799792549685</v>
          </cell>
          <cell r="CL353">
            <v>0.84971799792549685</v>
          </cell>
          <cell r="CM353">
            <v>0.84971799792549685</v>
          </cell>
          <cell r="CN353">
            <v>0.84971799792549685</v>
          </cell>
          <cell r="CO353">
            <v>0.84971799792549685</v>
          </cell>
          <cell r="CP353">
            <v>0.84971799792549685</v>
          </cell>
          <cell r="CQ353">
            <v>0.84971799792549685</v>
          </cell>
          <cell r="CR353">
            <v>0.84971799792549685</v>
          </cell>
          <cell r="CS353">
            <v>0.84971799792549685</v>
          </cell>
          <cell r="CT353">
            <v>0.84971799792549685</v>
          </cell>
          <cell r="CU353">
            <v>0.63869208586578097</v>
          </cell>
          <cell r="CV353">
            <v>0.63869208586578097</v>
          </cell>
          <cell r="CW353">
            <v>0.63869208586578097</v>
          </cell>
          <cell r="CX353">
            <v>0.63869208586578097</v>
          </cell>
          <cell r="CY353">
            <v>0.63869208586578097</v>
          </cell>
          <cell r="CZ353">
            <v>0.63869208586578097</v>
          </cell>
          <cell r="DA353">
            <v>0.63869208586578097</v>
          </cell>
          <cell r="DB353">
            <v>0.63869208586578097</v>
          </cell>
          <cell r="DC353">
            <v>0.63869208586578097</v>
          </cell>
          <cell r="DD353">
            <v>0.63869208586578097</v>
          </cell>
          <cell r="DE353">
            <v>0.63869208586578097</v>
          </cell>
          <cell r="DF353">
            <v>0.63869208586578097</v>
          </cell>
          <cell r="DG353">
            <v>0.51033208314572942</v>
          </cell>
          <cell r="DH353">
            <v>0.51033208314572942</v>
          </cell>
          <cell r="DI353">
            <v>0.51033208314572942</v>
          </cell>
          <cell r="DJ353">
            <v>0.51033208314572942</v>
          </cell>
          <cell r="DK353">
            <v>0.51033208314572942</v>
          </cell>
          <cell r="DL353">
            <v>0.51033208314572942</v>
          </cell>
          <cell r="DM353">
            <v>0.51033208314572942</v>
          </cell>
          <cell r="DN353">
            <v>0.51033208314572942</v>
          </cell>
          <cell r="DO353">
            <v>0.51033208314572942</v>
          </cell>
          <cell r="DP353">
            <v>0.51033208314572942</v>
          </cell>
          <cell r="DQ353">
            <v>0.51033208314572942</v>
          </cell>
          <cell r="DR353">
            <v>0.51033208314572942</v>
          </cell>
          <cell r="DS353">
            <v>0.42907133682657056</v>
          </cell>
          <cell r="DT353">
            <v>0.42907133682657056</v>
          </cell>
          <cell r="DU353">
            <v>0.42907133682657056</v>
          </cell>
          <cell r="DV353">
            <v>0.42907133682657056</v>
          </cell>
          <cell r="DW353">
            <v>0.42907133682657056</v>
          </cell>
          <cell r="DX353">
            <v>0.42907133682657056</v>
          </cell>
          <cell r="DY353">
            <v>0.42907133682657056</v>
          </cell>
          <cell r="DZ353">
            <v>0.42907133682657056</v>
          </cell>
          <cell r="EA353">
            <v>0.42907133682657056</v>
          </cell>
          <cell r="EB353">
            <v>0.42907133682657056</v>
          </cell>
          <cell r="EC353">
            <v>0.42907133682657056</v>
          </cell>
          <cell r="ED353">
            <v>0.42907133682657056</v>
          </cell>
          <cell r="EE353">
            <v>0.41195597460927302</v>
          </cell>
          <cell r="EF353">
            <v>0.41195597460927302</v>
          </cell>
          <cell r="EG353">
            <v>0.41195597460927302</v>
          </cell>
          <cell r="EH353">
            <v>0.41195597460927302</v>
          </cell>
          <cell r="EI353">
            <v>0.41195597460927302</v>
          </cell>
          <cell r="EJ353">
            <v>0.41195597460927302</v>
          </cell>
          <cell r="EK353">
            <v>0.41195597460927302</v>
          </cell>
          <cell r="EL353">
            <v>0.41195597460927302</v>
          </cell>
          <cell r="EM353">
            <v>0.41195597460927302</v>
          </cell>
          <cell r="EN353">
            <v>0.41195597460927302</v>
          </cell>
          <cell r="EO353">
            <v>0.41195597460927302</v>
          </cell>
          <cell r="EP353">
            <v>0.41195597460927302</v>
          </cell>
          <cell r="EQ353">
            <v>0.39956317980181522</v>
          </cell>
          <cell r="ER353">
            <v>0.39956317980181522</v>
          </cell>
          <cell r="ES353">
            <v>0.39956317980181522</v>
          </cell>
          <cell r="ET353">
            <v>0.39956317980181522</v>
          </cell>
          <cell r="EU353">
            <v>0.39956317980181522</v>
          </cell>
          <cell r="EV353">
            <v>0.39956317980181522</v>
          </cell>
          <cell r="EW353">
            <v>0.39956317980181522</v>
          </cell>
          <cell r="EX353">
            <v>0.39956317980181522</v>
          </cell>
          <cell r="EY353">
            <v>0.39956317980181522</v>
          </cell>
          <cell r="EZ353">
            <v>0.39956317980181522</v>
          </cell>
          <cell r="FA353">
            <v>0.39956317980181522</v>
          </cell>
          <cell r="FB353">
            <v>0.39956317980181522</v>
          </cell>
          <cell r="FC353">
            <v>0.40614209686530639</v>
          </cell>
          <cell r="FD353">
            <v>0.40614209686530639</v>
          </cell>
          <cell r="FE353">
            <v>0.40614209686530639</v>
          </cell>
          <cell r="FF353">
            <v>0.40614209686530639</v>
          </cell>
          <cell r="FG353">
            <v>0.40614209686530639</v>
          </cell>
          <cell r="FH353">
            <v>0.40614209686530639</v>
          </cell>
          <cell r="FI353">
            <v>0.40614209686530639</v>
          </cell>
          <cell r="FJ353">
            <v>0.40614209686530639</v>
          </cell>
          <cell r="FK353">
            <v>0.40614209686530639</v>
          </cell>
          <cell r="FL353">
            <v>0.40614209686530639</v>
          </cell>
          <cell r="FM353">
            <v>0.40614209686530639</v>
          </cell>
          <cell r="FN353">
            <v>0.40614209686530639</v>
          </cell>
          <cell r="FO353">
            <v>0.41397617759171434</v>
          </cell>
          <cell r="FP353">
            <v>0.41397617759171434</v>
          </cell>
          <cell r="FQ353">
            <v>0.41397617759171434</v>
          </cell>
          <cell r="FR353">
            <v>0.41397617759171434</v>
          </cell>
          <cell r="FS353">
            <v>0.41397617759171434</v>
          </cell>
          <cell r="FT353">
            <v>0.41397617759171434</v>
          </cell>
          <cell r="FU353">
            <v>0.41397617759171434</v>
          </cell>
          <cell r="FV353">
            <v>0.41397617759171434</v>
          </cell>
          <cell r="FW353">
            <v>0.41397617759171434</v>
          </cell>
        </row>
        <row r="354">
          <cell r="B354" t="str">
            <v>Co 255</v>
          </cell>
          <cell r="C354" t="str">
            <v>FL</v>
          </cell>
          <cell r="BH354">
            <v>-1.9739859721243317E-2</v>
          </cell>
          <cell r="BI354">
            <v>-1.9739859721243317E-2</v>
          </cell>
          <cell r="BJ354">
            <v>-1.9739859721243317E-2</v>
          </cell>
          <cell r="BK354">
            <v>2.0651127701965137E-2</v>
          </cell>
          <cell r="BL354">
            <v>2.0651127701965137E-2</v>
          </cell>
          <cell r="BM354">
            <v>2.0651127701965137E-2</v>
          </cell>
          <cell r="BN354">
            <v>2.0651127701965137E-2</v>
          </cell>
          <cell r="BO354">
            <v>2.0651127701965137E-2</v>
          </cell>
          <cell r="BP354">
            <v>2.0651127701965137E-2</v>
          </cell>
          <cell r="BQ354">
            <v>2.0651127701965137E-2</v>
          </cell>
          <cell r="BR354">
            <v>2.0651127701965137E-2</v>
          </cell>
          <cell r="BS354">
            <v>2.0651127701965137E-2</v>
          </cell>
          <cell r="BT354">
            <v>2.0651127701965137E-2</v>
          </cell>
          <cell r="BU354">
            <v>2.0651127701965137E-2</v>
          </cell>
          <cell r="BV354">
            <v>2.0651127701965137E-2</v>
          </cell>
          <cell r="BW354">
            <v>4.0322103689164016E-2</v>
          </cell>
          <cell r="BX354">
            <v>4.0322103689164016E-2</v>
          </cell>
          <cell r="BY354">
            <v>4.0322103689164016E-2</v>
          </cell>
          <cell r="BZ354">
            <v>4.0322103689164016E-2</v>
          </cell>
          <cell r="CA354">
            <v>4.0322103689164016E-2</v>
          </cell>
          <cell r="CB354">
            <v>4.0322103689164016E-2</v>
          </cell>
          <cell r="CC354">
            <v>4.0322103689164016E-2</v>
          </cell>
          <cell r="CD354">
            <v>4.0322103689164016E-2</v>
          </cell>
          <cell r="CE354">
            <v>4.0322103689164016E-2</v>
          </cell>
          <cell r="CF354">
            <v>4.0322103689164016E-2</v>
          </cell>
          <cell r="CG354">
            <v>4.0322103689164016E-2</v>
          </cell>
          <cell r="CH354">
            <v>4.0322103689164016E-2</v>
          </cell>
          <cell r="CI354">
            <v>3.9534249672151613E-2</v>
          </cell>
          <cell r="CJ354">
            <v>3.9534249672151613E-2</v>
          </cell>
          <cell r="CK354">
            <v>3.9534249672151613E-2</v>
          </cell>
          <cell r="CL354">
            <v>3.9534249672151613E-2</v>
          </cell>
          <cell r="CM354">
            <v>3.9534249672151613E-2</v>
          </cell>
          <cell r="CN354">
            <v>3.9534249672151613E-2</v>
          </cell>
          <cell r="CO354">
            <v>3.9534249672151613E-2</v>
          </cell>
          <cell r="CP354">
            <v>3.9534249672151613E-2</v>
          </cell>
          <cell r="CQ354">
            <v>3.9534249672151613E-2</v>
          </cell>
          <cell r="CR354">
            <v>3.9534249672151613E-2</v>
          </cell>
          <cell r="CS354">
            <v>3.9534249672151613E-2</v>
          </cell>
          <cell r="CT354">
            <v>3.9534249672151613E-2</v>
          </cell>
          <cell r="CU354">
            <v>8.5612009026353797E-2</v>
          </cell>
          <cell r="CV354">
            <v>8.5612009026353797E-2</v>
          </cell>
          <cell r="CW354">
            <v>8.5612009026353797E-2</v>
          </cell>
          <cell r="CX354">
            <v>8.5612009026353797E-2</v>
          </cell>
          <cell r="CY354">
            <v>8.5612009026353797E-2</v>
          </cell>
          <cell r="CZ354">
            <v>8.5612009026353797E-2</v>
          </cell>
          <cell r="DA354">
            <v>8.5612009026353797E-2</v>
          </cell>
          <cell r="DB354">
            <v>8.5612009026353797E-2</v>
          </cell>
          <cell r="DC354">
            <v>8.5612009026353797E-2</v>
          </cell>
          <cell r="DD354">
            <v>8.5612009026353797E-2</v>
          </cell>
          <cell r="DE354">
            <v>8.5612009026353797E-2</v>
          </cell>
          <cell r="DF354">
            <v>8.5612009026353797E-2</v>
          </cell>
          <cell r="DG354">
            <v>7.4701540288781079E-2</v>
          </cell>
          <cell r="DH354">
            <v>7.4701540288781079E-2</v>
          </cell>
          <cell r="DI354">
            <v>7.4701540288781079E-2</v>
          </cell>
          <cell r="DJ354">
            <v>7.4701540288781079E-2</v>
          </cell>
          <cell r="DK354">
            <v>7.4701540288781079E-2</v>
          </cell>
          <cell r="DL354">
            <v>7.4701540288781079E-2</v>
          </cell>
          <cell r="DM354">
            <v>7.4701540288781079E-2</v>
          </cell>
          <cell r="DN354">
            <v>7.4701540288781079E-2</v>
          </cell>
          <cell r="DO354">
            <v>7.4701540288781079E-2</v>
          </cell>
          <cell r="DP354">
            <v>7.4701540288781079E-2</v>
          </cell>
          <cell r="DQ354">
            <v>7.4701540288781079E-2</v>
          </cell>
          <cell r="DR354">
            <v>7.4701540288781079E-2</v>
          </cell>
          <cell r="DS354">
            <v>9.2107008242107657E-2</v>
          </cell>
          <cell r="DT354">
            <v>9.2107008242107657E-2</v>
          </cell>
          <cell r="DU354">
            <v>9.2107008242107657E-2</v>
          </cell>
          <cell r="DV354">
            <v>9.2107008242107657E-2</v>
          </cell>
          <cell r="DW354">
            <v>9.2107008242107657E-2</v>
          </cell>
          <cell r="DX354">
            <v>9.2107008242107657E-2</v>
          </cell>
          <cell r="DY354">
            <v>9.2107008242107657E-2</v>
          </cell>
          <cell r="DZ354">
            <v>9.2107008242107657E-2</v>
          </cell>
          <cell r="EA354">
            <v>9.2107008242107657E-2</v>
          </cell>
          <cell r="EB354">
            <v>9.2107008242107657E-2</v>
          </cell>
          <cell r="EC354">
            <v>9.2107008242107657E-2</v>
          </cell>
          <cell r="ED354">
            <v>9.2107008242107657E-2</v>
          </cell>
          <cell r="EE354">
            <v>0.10400693515180665</v>
          </cell>
          <cell r="EF354">
            <v>0.10400693515180665</v>
          </cell>
          <cell r="EG354">
            <v>0.10400693515180665</v>
          </cell>
          <cell r="EH354">
            <v>0.10400693515180665</v>
          </cell>
          <cell r="EI354">
            <v>0.10400693515180665</v>
          </cell>
          <cell r="EJ354">
            <v>0.10400693515180665</v>
          </cell>
          <cell r="EK354">
            <v>0.10400693515180665</v>
          </cell>
          <cell r="EL354">
            <v>0.10400693515180665</v>
          </cell>
          <cell r="EM354">
            <v>0.10400693515180665</v>
          </cell>
          <cell r="EN354">
            <v>0.10400693515180665</v>
          </cell>
          <cell r="EO354">
            <v>0.10400693515180665</v>
          </cell>
          <cell r="EP354">
            <v>0.10400693515180665</v>
          </cell>
          <cell r="EQ354">
            <v>0.10718914547043654</v>
          </cell>
          <cell r="ER354">
            <v>0.10718914547043654</v>
          </cell>
          <cell r="ES354">
            <v>0.10718914547043654</v>
          </cell>
          <cell r="ET354">
            <v>0.10718914547043654</v>
          </cell>
          <cell r="EU354">
            <v>0.10718914547043654</v>
          </cell>
          <cell r="EV354">
            <v>0.10718914547043654</v>
          </cell>
          <cell r="EW354">
            <v>0.10718914547043654</v>
          </cell>
          <cell r="EX354">
            <v>0.10718914547043654</v>
          </cell>
          <cell r="EY354">
            <v>0.10718914547043654</v>
          </cell>
          <cell r="EZ354">
            <v>0.10718914547043654</v>
          </cell>
          <cell r="FA354">
            <v>0.10718914547043654</v>
          </cell>
          <cell r="FB354">
            <v>0.10718914547043654</v>
          </cell>
          <cell r="FC354">
            <v>0.11583914826898256</v>
          </cell>
          <cell r="FD354">
            <v>0.11583914826898256</v>
          </cell>
          <cell r="FE354">
            <v>0.11583914826898256</v>
          </cell>
          <cell r="FF354">
            <v>0.11583914826898256</v>
          </cell>
          <cell r="FG354">
            <v>0.11583914826898256</v>
          </cell>
          <cell r="FH354">
            <v>0.11583914826898256</v>
          </cell>
          <cell r="FI354">
            <v>0.11583914826898256</v>
          </cell>
          <cell r="FJ354">
            <v>0.11583914826898256</v>
          </cell>
          <cell r="FK354">
            <v>0.11583914826898256</v>
          </cell>
          <cell r="FL354">
            <v>0.11583914826898256</v>
          </cell>
          <cell r="FM354">
            <v>0.11583914826898256</v>
          </cell>
          <cell r="FN354">
            <v>0.11583914826898256</v>
          </cell>
          <cell r="FO354">
            <v>0.12402029818117248</v>
          </cell>
          <cell r="FP354">
            <v>0.12402029818117248</v>
          </cell>
          <cell r="FQ354">
            <v>0.12402029818117248</v>
          </cell>
          <cell r="FR354">
            <v>0.12402029818117248</v>
          </cell>
          <cell r="FS354">
            <v>0.12402029818117248</v>
          </cell>
          <cell r="FT354">
            <v>0.12402029818117248</v>
          </cell>
          <cell r="FU354">
            <v>0.12402029818117248</v>
          </cell>
          <cell r="FV354">
            <v>0.12402029818117248</v>
          </cell>
          <cell r="FW354">
            <v>0.12402029818117248</v>
          </cell>
        </row>
        <row r="355">
          <cell r="B355" t="str">
            <v>Co 256</v>
          </cell>
          <cell r="C355" t="str">
            <v>FL</v>
          </cell>
          <cell r="BH355">
            <v>-0.1548070129889807</v>
          </cell>
          <cell r="BI355">
            <v>-0.1548070129889807</v>
          </cell>
          <cell r="BJ355">
            <v>-0.1548070129889807</v>
          </cell>
          <cell r="BK355">
            <v>-0.17825262898600147</v>
          </cell>
          <cell r="BL355">
            <v>-0.17825262898600147</v>
          </cell>
          <cell r="BM355">
            <v>-0.17825262898600147</v>
          </cell>
          <cell r="BN355">
            <v>-0.17825262898600147</v>
          </cell>
          <cell r="BO355">
            <v>-0.17825262898600147</v>
          </cell>
          <cell r="BP355">
            <v>-0.17825262898600147</v>
          </cell>
          <cell r="BQ355">
            <v>-0.17825262898600147</v>
          </cell>
          <cell r="BR355">
            <v>-0.17825262898600147</v>
          </cell>
          <cell r="BS355">
            <v>-0.17825262898600147</v>
          </cell>
          <cell r="BT355">
            <v>-0.17825262898600147</v>
          </cell>
          <cell r="BU355">
            <v>-0.17825262898600147</v>
          </cell>
          <cell r="BV355">
            <v>-0.17825262898600147</v>
          </cell>
          <cell r="BW355">
            <v>-0.22085273013469517</v>
          </cell>
          <cell r="BX355">
            <v>-0.22085273013469517</v>
          </cell>
          <cell r="BY355">
            <v>-0.22085273013469517</v>
          </cell>
          <cell r="BZ355">
            <v>-0.22085273013469517</v>
          </cell>
          <cell r="CA355">
            <v>-0.22085273013469517</v>
          </cell>
          <cell r="CB355">
            <v>-0.22085273013469517</v>
          </cell>
          <cell r="CC355">
            <v>-0.22085273013469517</v>
          </cell>
          <cell r="CD355">
            <v>-0.22085273013469517</v>
          </cell>
          <cell r="CE355">
            <v>-0.22085273013469517</v>
          </cell>
          <cell r="CF355">
            <v>-0.22085273013469517</v>
          </cell>
          <cell r="CG355">
            <v>-0.22085273013469517</v>
          </cell>
          <cell r="CH355">
            <v>-0.22085273013469517</v>
          </cell>
          <cell r="CI355">
            <v>-7.3075084992938577E-2</v>
          </cell>
          <cell r="CJ355">
            <v>-7.3075084992938577E-2</v>
          </cell>
          <cell r="CK355">
            <v>-7.3075084992938577E-2</v>
          </cell>
          <cell r="CL355">
            <v>-7.3075084992938577E-2</v>
          </cell>
          <cell r="CM355">
            <v>-7.3075084992938577E-2</v>
          </cell>
          <cell r="CN355">
            <v>-7.3075084992938577E-2</v>
          </cell>
          <cell r="CO355">
            <v>-7.3075084992938577E-2</v>
          </cell>
          <cell r="CP355">
            <v>-7.3075084992938577E-2</v>
          </cell>
          <cell r="CQ355">
            <v>-7.3075084992938577E-2</v>
          </cell>
          <cell r="CR355">
            <v>-7.3075084992938577E-2</v>
          </cell>
          <cell r="CS355">
            <v>-7.3075084992938577E-2</v>
          </cell>
          <cell r="CT355">
            <v>-7.3075084992938577E-2</v>
          </cell>
          <cell r="CU355">
            <v>9.5932990633784323E-3</v>
          </cell>
          <cell r="CV355">
            <v>9.5932990633784323E-3</v>
          </cell>
          <cell r="CW355">
            <v>9.5932990633784323E-3</v>
          </cell>
          <cell r="CX355">
            <v>9.5932990633784323E-3</v>
          </cell>
          <cell r="CY355">
            <v>9.5932990633784323E-3</v>
          </cell>
          <cell r="CZ355">
            <v>9.5932990633784323E-3</v>
          </cell>
          <cell r="DA355">
            <v>9.5932990633784323E-3</v>
          </cell>
          <cell r="DB355">
            <v>9.5932990633784323E-3</v>
          </cell>
          <cell r="DC355">
            <v>9.5932990633784323E-3</v>
          </cell>
          <cell r="DD355">
            <v>9.5932990633784323E-3</v>
          </cell>
          <cell r="DE355">
            <v>9.5932990633784323E-3</v>
          </cell>
          <cell r="DF355">
            <v>9.5932990633784323E-3</v>
          </cell>
          <cell r="DG355">
            <v>4.5914151687114794E-3</v>
          </cell>
          <cell r="DH355">
            <v>4.5914151687114794E-3</v>
          </cell>
          <cell r="DI355">
            <v>4.5914151687114794E-3</v>
          </cell>
          <cell r="DJ355">
            <v>4.5914151687114794E-3</v>
          </cell>
          <cell r="DK355">
            <v>4.5914151687114794E-3</v>
          </cell>
          <cell r="DL355">
            <v>4.5914151687114794E-3</v>
          </cell>
          <cell r="DM355">
            <v>4.5914151687114794E-3</v>
          </cell>
          <cell r="DN355">
            <v>4.5914151687114794E-3</v>
          </cell>
          <cell r="DO355">
            <v>4.5914151687114794E-3</v>
          </cell>
          <cell r="DP355">
            <v>4.5914151687114794E-3</v>
          </cell>
          <cell r="DQ355">
            <v>4.5914151687114794E-3</v>
          </cell>
          <cell r="DR355">
            <v>4.5914151687114794E-3</v>
          </cell>
          <cell r="DS355">
            <v>0.10971809361012347</v>
          </cell>
          <cell r="DT355">
            <v>0.10971809361012347</v>
          </cell>
          <cell r="DU355">
            <v>0.10971809361012347</v>
          </cell>
          <cell r="DV355">
            <v>0.10971809361012347</v>
          </cell>
          <cell r="DW355">
            <v>0.10971809361012347</v>
          </cell>
          <cell r="DX355">
            <v>0.10971809361012347</v>
          </cell>
          <cell r="DY355">
            <v>0.10971809361012347</v>
          </cell>
          <cell r="DZ355">
            <v>0.10971809361012347</v>
          </cell>
          <cell r="EA355">
            <v>0.10971809361012347</v>
          </cell>
          <cell r="EB355">
            <v>0.10971809361012347</v>
          </cell>
          <cell r="EC355">
            <v>0.10971809361012347</v>
          </cell>
          <cell r="ED355">
            <v>0.10971809361012347</v>
          </cell>
          <cell r="EE355">
            <v>0.10314447870076368</v>
          </cell>
          <cell r="EF355">
            <v>0.10314447870076368</v>
          </cell>
          <cell r="EG355">
            <v>0.10314447870076368</v>
          </cell>
          <cell r="EH355">
            <v>0.10314447870076368</v>
          </cell>
          <cell r="EI355">
            <v>0.10314447870076368</v>
          </cell>
          <cell r="EJ355">
            <v>0.10314447870076368</v>
          </cell>
          <cell r="EK355">
            <v>0.10314447870076368</v>
          </cell>
          <cell r="EL355">
            <v>0.10314447870076368</v>
          </cell>
          <cell r="EM355">
            <v>0.10314447870076368</v>
          </cell>
          <cell r="EN355">
            <v>0.10314447870076368</v>
          </cell>
          <cell r="EO355">
            <v>0.10314447870076368</v>
          </cell>
          <cell r="EP355">
            <v>0.10314447870076368</v>
          </cell>
          <cell r="EQ355">
            <v>0.13823826163439243</v>
          </cell>
          <cell r="ER355">
            <v>0.13823826163439243</v>
          </cell>
          <cell r="ES355">
            <v>0.13823826163439243</v>
          </cell>
          <cell r="ET355">
            <v>0.13823826163439243</v>
          </cell>
          <cell r="EU355">
            <v>0.13823826163439243</v>
          </cell>
          <cell r="EV355">
            <v>0.13823826163439243</v>
          </cell>
          <cell r="EW355">
            <v>0.13823826163439243</v>
          </cell>
          <cell r="EX355">
            <v>0.13823826163439243</v>
          </cell>
          <cell r="EY355">
            <v>0.13823826163439243</v>
          </cell>
          <cell r="EZ355">
            <v>0.13823826163439243</v>
          </cell>
          <cell r="FA355">
            <v>0.13823826163439243</v>
          </cell>
          <cell r="FB355">
            <v>0.13823826163439243</v>
          </cell>
          <cell r="FC355">
            <v>0.15320760243596979</v>
          </cell>
          <cell r="FD355">
            <v>0.15320760243596979</v>
          </cell>
          <cell r="FE355">
            <v>0.15320760243596979</v>
          </cell>
          <cell r="FF355">
            <v>0.15320760243596979</v>
          </cell>
          <cell r="FG355">
            <v>0.15320760243596979</v>
          </cell>
          <cell r="FH355">
            <v>0.15320760243596979</v>
          </cell>
          <cell r="FI355">
            <v>0.15320760243596979</v>
          </cell>
          <cell r="FJ355">
            <v>0.15320760243596979</v>
          </cell>
          <cell r="FK355">
            <v>0.15320760243596979</v>
          </cell>
          <cell r="FL355">
            <v>0.15320760243596979</v>
          </cell>
          <cell r="FM355">
            <v>0.15320760243596979</v>
          </cell>
          <cell r="FN355">
            <v>0.15320760243596979</v>
          </cell>
          <cell r="FO355">
            <v>0.15989928448424084</v>
          </cell>
          <cell r="FP355">
            <v>0.15989928448424084</v>
          </cell>
          <cell r="FQ355">
            <v>0.15989928448424084</v>
          </cell>
          <cell r="FR355">
            <v>0.15989928448424084</v>
          </cell>
          <cell r="FS355">
            <v>0.15989928448424084</v>
          </cell>
          <cell r="FT355">
            <v>0.15989928448424084</v>
          </cell>
          <cell r="FU355">
            <v>0.15989928448424084</v>
          </cell>
          <cell r="FV355">
            <v>0.15989928448424084</v>
          </cell>
          <cell r="FW355">
            <v>0.15989928448424084</v>
          </cell>
        </row>
        <row r="356">
          <cell r="B356" t="str">
            <v>Co 257</v>
          </cell>
          <cell r="C356" t="str">
            <v>FL</v>
          </cell>
          <cell r="BH356">
            <v>-0.72416572561944492</v>
          </cell>
          <cell r="BI356">
            <v>-0.72416572561944492</v>
          </cell>
          <cell r="BJ356">
            <v>-0.72416572561944492</v>
          </cell>
          <cell r="BK356">
            <v>-0.61022640713250287</v>
          </cell>
          <cell r="BL356">
            <v>-0.61022640713250287</v>
          </cell>
          <cell r="BM356">
            <v>-0.61022640713250287</v>
          </cell>
          <cell r="BN356">
            <v>-0.61022640713250287</v>
          </cell>
          <cell r="BO356">
            <v>-0.61022640713250287</v>
          </cell>
          <cell r="BP356">
            <v>-0.61022640713250287</v>
          </cell>
          <cell r="BQ356">
            <v>-0.61022640713250287</v>
          </cell>
          <cell r="BR356">
            <v>-0.61022640713250287</v>
          </cell>
          <cell r="BS356">
            <v>-0.61022640713250287</v>
          </cell>
          <cell r="BT356">
            <v>-0.61022640713250287</v>
          </cell>
          <cell r="BU356">
            <v>-0.61022640713250287</v>
          </cell>
          <cell r="BV356">
            <v>-0.61022640713250287</v>
          </cell>
          <cell r="BW356" t="str">
            <v>NA</v>
          </cell>
          <cell r="BX356" t="str">
            <v>NA</v>
          </cell>
          <cell r="BY356" t="str">
            <v>NA</v>
          </cell>
          <cell r="BZ356" t="str">
            <v>NA</v>
          </cell>
          <cell r="CA356" t="str">
            <v>NA</v>
          </cell>
          <cell r="CB356" t="str">
            <v>NA</v>
          </cell>
          <cell r="CC356" t="str">
            <v>NA</v>
          </cell>
          <cell r="CD356" t="str">
            <v>NA</v>
          </cell>
          <cell r="CE356" t="str">
            <v>NA</v>
          </cell>
          <cell r="CF356" t="str">
            <v>NA</v>
          </cell>
          <cell r="CG356" t="str">
            <v>NA</v>
          </cell>
          <cell r="CH356" t="str">
            <v>NA</v>
          </cell>
          <cell r="CI356" t="str">
            <v>NA</v>
          </cell>
          <cell r="CJ356" t="str">
            <v>NA</v>
          </cell>
          <cell r="CK356" t="str">
            <v>NA</v>
          </cell>
          <cell r="CL356" t="str">
            <v>NA</v>
          </cell>
          <cell r="CM356" t="str">
            <v>NA</v>
          </cell>
          <cell r="CN356" t="str">
            <v>NA</v>
          </cell>
          <cell r="CO356" t="str">
            <v>NA</v>
          </cell>
          <cell r="CP356" t="str">
            <v>NA</v>
          </cell>
          <cell r="CQ356" t="str">
            <v>NA</v>
          </cell>
          <cell r="CR356" t="str">
            <v>NA</v>
          </cell>
          <cell r="CS356" t="str">
            <v>NA</v>
          </cell>
          <cell r="CT356" t="str">
            <v>NA</v>
          </cell>
          <cell r="CU356" t="str">
            <v>NA</v>
          </cell>
          <cell r="CV356" t="str">
            <v>NA</v>
          </cell>
          <cell r="CW356" t="str">
            <v>NA</v>
          </cell>
          <cell r="CX356" t="str">
            <v>NA</v>
          </cell>
          <cell r="CY356" t="str">
            <v>NA</v>
          </cell>
          <cell r="CZ356" t="str">
            <v>NA</v>
          </cell>
          <cell r="DA356" t="str">
            <v>NA</v>
          </cell>
          <cell r="DB356" t="str">
            <v>NA</v>
          </cell>
          <cell r="DC356" t="str">
            <v>NA</v>
          </cell>
          <cell r="DD356" t="str">
            <v>NA</v>
          </cell>
          <cell r="DE356" t="str">
            <v>NA</v>
          </cell>
          <cell r="DF356" t="str">
            <v>NA</v>
          </cell>
          <cell r="DG356" t="str">
            <v>NA</v>
          </cell>
          <cell r="DH356" t="str">
            <v>NA</v>
          </cell>
          <cell r="DI356" t="str">
            <v>NA</v>
          </cell>
          <cell r="DJ356" t="str">
            <v>NA</v>
          </cell>
          <cell r="DK356" t="str">
            <v>NA</v>
          </cell>
          <cell r="DL356" t="str">
            <v>NA</v>
          </cell>
          <cell r="DM356" t="str">
            <v>NA</v>
          </cell>
          <cell r="DN356" t="str">
            <v>NA</v>
          </cell>
          <cell r="DO356" t="str">
            <v>NA</v>
          </cell>
          <cell r="DP356" t="str">
            <v>NA</v>
          </cell>
          <cell r="DQ356" t="str">
            <v>NA</v>
          </cell>
          <cell r="DR356" t="str">
            <v>NA</v>
          </cell>
          <cell r="DS356" t="str">
            <v>NA</v>
          </cell>
          <cell r="DT356" t="str">
            <v>NA</v>
          </cell>
          <cell r="DU356" t="str">
            <v>NA</v>
          </cell>
          <cell r="DV356" t="str">
            <v>NA</v>
          </cell>
          <cell r="DW356" t="str">
            <v>NA</v>
          </cell>
          <cell r="DX356" t="str">
            <v>NA</v>
          </cell>
          <cell r="DY356" t="str">
            <v>NA</v>
          </cell>
          <cell r="DZ356" t="str">
            <v>NA</v>
          </cell>
          <cell r="EA356" t="str">
            <v>NA</v>
          </cell>
          <cell r="EB356" t="str">
            <v>NA</v>
          </cell>
          <cell r="EC356" t="str">
            <v>NA</v>
          </cell>
          <cell r="ED356" t="str">
            <v>NA</v>
          </cell>
          <cell r="EE356" t="str">
            <v>NA</v>
          </cell>
          <cell r="EF356" t="str">
            <v>NA</v>
          </cell>
          <cell r="EG356" t="str">
            <v>NA</v>
          </cell>
          <cell r="EH356" t="str">
            <v>NA</v>
          </cell>
          <cell r="EI356" t="str">
            <v>NA</v>
          </cell>
          <cell r="EJ356" t="str">
            <v>NA</v>
          </cell>
          <cell r="EK356" t="str">
            <v>NA</v>
          </cell>
          <cell r="EL356" t="str">
            <v>NA</v>
          </cell>
          <cell r="EM356" t="str">
            <v>NA</v>
          </cell>
          <cell r="EN356" t="str">
            <v>NA</v>
          </cell>
          <cell r="EO356" t="str">
            <v>NA</v>
          </cell>
          <cell r="EP356" t="str">
            <v>NA</v>
          </cell>
          <cell r="EQ356" t="str">
            <v>NA</v>
          </cell>
          <cell r="ER356" t="str">
            <v>NA</v>
          </cell>
          <cell r="ES356" t="str">
            <v>NA</v>
          </cell>
          <cell r="ET356" t="str">
            <v>NA</v>
          </cell>
          <cell r="EU356" t="str">
            <v>NA</v>
          </cell>
          <cell r="EV356" t="str">
            <v>NA</v>
          </cell>
          <cell r="EW356" t="str">
            <v>NA</v>
          </cell>
          <cell r="EX356" t="str">
            <v>NA</v>
          </cell>
          <cell r="EY356" t="str">
            <v>NA</v>
          </cell>
          <cell r="EZ356" t="str">
            <v>NA</v>
          </cell>
          <cell r="FA356" t="str">
            <v>NA</v>
          </cell>
          <cell r="FB356" t="str">
            <v>NA</v>
          </cell>
          <cell r="FC356" t="str">
            <v>NA</v>
          </cell>
          <cell r="FD356" t="str">
            <v>NA</v>
          </cell>
          <cell r="FE356" t="str">
            <v>NA</v>
          </cell>
          <cell r="FF356" t="str">
            <v>NA</v>
          </cell>
          <cell r="FG356" t="str">
            <v>NA</v>
          </cell>
          <cell r="FH356" t="str">
            <v>NA</v>
          </cell>
          <cell r="FI356" t="str">
            <v>NA</v>
          </cell>
          <cell r="FJ356" t="str">
            <v>NA</v>
          </cell>
          <cell r="FK356" t="str">
            <v>NA</v>
          </cell>
          <cell r="FL356" t="str">
            <v>NA</v>
          </cell>
          <cell r="FM356" t="str">
            <v>NA</v>
          </cell>
          <cell r="FN356" t="str">
            <v>NA</v>
          </cell>
          <cell r="FO356" t="str">
            <v>NA</v>
          </cell>
          <cell r="FP356" t="str">
            <v>NA</v>
          </cell>
          <cell r="FQ356" t="str">
            <v>NA</v>
          </cell>
          <cell r="FR356" t="str">
            <v>NA</v>
          </cell>
          <cell r="FS356" t="str">
            <v>NA</v>
          </cell>
          <cell r="FT356" t="str">
            <v>NA</v>
          </cell>
          <cell r="FU356" t="str">
            <v>NA</v>
          </cell>
          <cell r="FV356" t="str">
            <v>NA</v>
          </cell>
          <cell r="FW356" t="str">
            <v>NA</v>
          </cell>
        </row>
        <row r="357">
          <cell r="B357" t="str">
            <v>Co 259</v>
          </cell>
          <cell r="C357" t="str">
            <v>FL</v>
          </cell>
          <cell r="BH357">
            <v>2.2833948321318166E-2</v>
          </cell>
          <cell r="BI357">
            <v>2.2833948321318166E-2</v>
          </cell>
          <cell r="BJ357">
            <v>2.2833948321318166E-2</v>
          </cell>
          <cell r="BK357">
            <v>1.4041707888325124E-2</v>
          </cell>
          <cell r="BL357">
            <v>1.4041707888325124E-2</v>
          </cell>
          <cell r="BM357">
            <v>1.4041707888325124E-2</v>
          </cell>
          <cell r="BN357">
            <v>1.4041707888325124E-2</v>
          </cell>
          <cell r="BO357">
            <v>1.4041707888325124E-2</v>
          </cell>
          <cell r="BP357">
            <v>1.4041707888325124E-2</v>
          </cell>
          <cell r="BQ357">
            <v>1.4041707888325124E-2</v>
          </cell>
          <cell r="BR357">
            <v>1.4041707888325124E-2</v>
          </cell>
          <cell r="BS357">
            <v>1.4041707888325124E-2</v>
          </cell>
          <cell r="BT357">
            <v>1.4041707888325124E-2</v>
          </cell>
          <cell r="BU357">
            <v>1.4041707888325124E-2</v>
          </cell>
          <cell r="BV357">
            <v>1.4041707888325124E-2</v>
          </cell>
          <cell r="BW357">
            <v>3.0282473284966048E-2</v>
          </cell>
          <cell r="BX357">
            <v>3.0282473284966048E-2</v>
          </cell>
          <cell r="BY357">
            <v>3.0282473284966048E-2</v>
          </cell>
          <cell r="BZ357">
            <v>3.0282473284966048E-2</v>
          </cell>
          <cell r="CA357">
            <v>3.0282473284966048E-2</v>
          </cell>
          <cell r="CB357">
            <v>3.0282473284966048E-2</v>
          </cell>
          <cell r="CC357">
            <v>3.0282473284966048E-2</v>
          </cell>
          <cell r="CD357">
            <v>3.0282473284966048E-2</v>
          </cell>
          <cell r="CE357">
            <v>3.0282473284966048E-2</v>
          </cell>
          <cell r="CF357">
            <v>3.0282473284966048E-2</v>
          </cell>
          <cell r="CG357">
            <v>3.0282473284966048E-2</v>
          </cell>
          <cell r="CH357">
            <v>3.0282473284966048E-2</v>
          </cell>
          <cell r="CI357">
            <v>5.9718959898812471E-2</v>
          </cell>
          <cell r="CJ357">
            <v>5.9718959898812471E-2</v>
          </cell>
          <cell r="CK357">
            <v>5.9718959898812471E-2</v>
          </cell>
          <cell r="CL357">
            <v>5.9718959898812471E-2</v>
          </cell>
          <cell r="CM357">
            <v>5.9718959898812471E-2</v>
          </cell>
          <cell r="CN357">
            <v>5.9718959898812471E-2</v>
          </cell>
          <cell r="CO357">
            <v>5.9718959898812471E-2</v>
          </cell>
          <cell r="CP357">
            <v>5.9718959898812471E-2</v>
          </cell>
          <cell r="CQ357">
            <v>5.9718959898812471E-2</v>
          </cell>
          <cell r="CR357">
            <v>5.9718959898812471E-2</v>
          </cell>
          <cell r="CS357">
            <v>5.9718959898812471E-2</v>
          </cell>
          <cell r="CT357">
            <v>5.9718959898812471E-2</v>
          </cell>
          <cell r="CU357">
            <v>0.11052469766165612</v>
          </cell>
          <cell r="CV357">
            <v>0.11052469766165612</v>
          </cell>
          <cell r="CW357">
            <v>0.11052469766165612</v>
          </cell>
          <cell r="CX357">
            <v>0.11052469766165612</v>
          </cell>
          <cell r="CY357">
            <v>0.11052469766165612</v>
          </cell>
          <cell r="CZ357">
            <v>0.11052469766165612</v>
          </cell>
          <cell r="DA357">
            <v>0.11052469766165612</v>
          </cell>
          <cell r="DB357">
            <v>0.11052469766165612</v>
          </cell>
          <cell r="DC357">
            <v>0.11052469766165612</v>
          </cell>
          <cell r="DD357">
            <v>0.11052469766165612</v>
          </cell>
          <cell r="DE357">
            <v>0.11052469766165612</v>
          </cell>
          <cell r="DF357">
            <v>0.11052469766165612</v>
          </cell>
          <cell r="DG357">
            <v>0.10744161176071131</v>
          </cell>
          <cell r="DH357">
            <v>0.10744161176071131</v>
          </cell>
          <cell r="DI357">
            <v>0.10744161176071131</v>
          </cell>
          <cell r="DJ357">
            <v>0.10744161176071131</v>
          </cell>
          <cell r="DK357">
            <v>0.10744161176071131</v>
          </cell>
          <cell r="DL357">
            <v>0.10744161176071131</v>
          </cell>
          <cell r="DM357">
            <v>0.10744161176071131</v>
          </cell>
          <cell r="DN357">
            <v>0.10744161176071131</v>
          </cell>
          <cell r="DO357">
            <v>0.10744161176071131</v>
          </cell>
          <cell r="DP357">
            <v>0.10744161176071131</v>
          </cell>
          <cell r="DQ357">
            <v>0.10744161176071131</v>
          </cell>
          <cell r="DR357">
            <v>0.10744161176071131</v>
          </cell>
          <cell r="DS357">
            <v>0.10981151339403777</v>
          </cell>
          <cell r="DT357">
            <v>0.10981151339403777</v>
          </cell>
          <cell r="DU357">
            <v>0.10981151339403777</v>
          </cell>
          <cell r="DV357">
            <v>0.10981151339403777</v>
          </cell>
          <cell r="DW357">
            <v>0.10981151339403777</v>
          </cell>
          <cell r="DX357">
            <v>0.10981151339403777</v>
          </cell>
          <cell r="DY357">
            <v>0.10981151339403777</v>
          </cell>
          <cell r="DZ357">
            <v>0.10981151339403777</v>
          </cell>
          <cell r="EA357">
            <v>0.10981151339403777</v>
          </cell>
          <cell r="EB357">
            <v>0.10981151339403777</v>
          </cell>
          <cell r="EC357">
            <v>0.10981151339403777</v>
          </cell>
          <cell r="ED357">
            <v>0.10981151339403777</v>
          </cell>
          <cell r="EE357">
            <v>0.1220600569690628</v>
          </cell>
          <cell r="EF357">
            <v>0.1220600569690628</v>
          </cell>
          <cell r="EG357">
            <v>0.1220600569690628</v>
          </cell>
          <cell r="EH357">
            <v>0.1220600569690628</v>
          </cell>
          <cell r="EI357">
            <v>0.1220600569690628</v>
          </cell>
          <cell r="EJ357">
            <v>0.1220600569690628</v>
          </cell>
          <cell r="EK357">
            <v>0.1220600569690628</v>
          </cell>
          <cell r="EL357">
            <v>0.1220600569690628</v>
          </cell>
          <cell r="EM357">
            <v>0.1220600569690628</v>
          </cell>
          <cell r="EN357">
            <v>0.1220600569690628</v>
          </cell>
          <cell r="EO357">
            <v>0.1220600569690628</v>
          </cell>
          <cell r="EP357">
            <v>0.1220600569690628</v>
          </cell>
          <cell r="EQ357">
            <v>0.11667796738477509</v>
          </cell>
          <cell r="ER357">
            <v>0.11667796738477509</v>
          </cell>
          <cell r="ES357">
            <v>0.11667796738477509</v>
          </cell>
          <cell r="ET357">
            <v>0.11667796738477509</v>
          </cell>
          <cell r="EU357">
            <v>0.11667796738477509</v>
          </cell>
          <cell r="EV357">
            <v>0.11667796738477509</v>
          </cell>
          <cell r="EW357">
            <v>0.11667796738477509</v>
          </cell>
          <cell r="EX357">
            <v>0.11667796738477509</v>
          </cell>
          <cell r="EY357">
            <v>0.11667796738477509</v>
          </cell>
          <cell r="EZ357">
            <v>0.11667796738477509</v>
          </cell>
          <cell r="FA357">
            <v>0.11667796738477509</v>
          </cell>
          <cell r="FB357">
            <v>0.11667796738477509</v>
          </cell>
          <cell r="FC357">
            <v>0.12122513341263981</v>
          </cell>
          <cell r="FD357">
            <v>0.12122513341263981</v>
          </cell>
          <cell r="FE357">
            <v>0.12122513341263981</v>
          </cell>
          <cell r="FF357">
            <v>0.12122513341263981</v>
          </cell>
          <cell r="FG357">
            <v>0.12122513341263981</v>
          </cell>
          <cell r="FH357">
            <v>0.12122513341263981</v>
          </cell>
          <cell r="FI357">
            <v>0.12122513341263981</v>
          </cell>
          <cell r="FJ357">
            <v>0.12122513341263981</v>
          </cell>
          <cell r="FK357">
            <v>0.12122513341263981</v>
          </cell>
          <cell r="FL357">
            <v>0.12122513341263981</v>
          </cell>
          <cell r="FM357">
            <v>0.12122513341263981</v>
          </cell>
          <cell r="FN357">
            <v>0.12122513341263981</v>
          </cell>
          <cell r="FO357">
            <v>0.12715024029352612</v>
          </cell>
          <cell r="FP357">
            <v>0.12715024029352612</v>
          </cell>
          <cell r="FQ357">
            <v>0.12715024029352612</v>
          </cell>
          <cell r="FR357">
            <v>0.12715024029352612</v>
          </cell>
          <cell r="FS357">
            <v>0.12715024029352612</v>
          </cell>
          <cell r="FT357">
            <v>0.12715024029352612</v>
          </cell>
          <cell r="FU357">
            <v>0.12715024029352612</v>
          </cell>
          <cell r="FV357">
            <v>0.12715024029352612</v>
          </cell>
          <cell r="FW357">
            <v>0.12715024029352612</v>
          </cell>
        </row>
        <row r="358">
          <cell r="B358" t="str">
            <v>Co 260</v>
          </cell>
          <cell r="C358" t="str">
            <v>FL</v>
          </cell>
          <cell r="BH358">
            <v>-1.1356492362388629E-2</v>
          </cell>
          <cell r="BI358">
            <v>-1.1356492362388629E-2</v>
          </cell>
          <cell r="BJ358">
            <v>-1.1356492362388629E-2</v>
          </cell>
          <cell r="BK358">
            <v>6.2492990531924753E-2</v>
          </cell>
          <cell r="BL358">
            <v>6.2492990531924753E-2</v>
          </cell>
          <cell r="BM358">
            <v>6.2492990531924753E-2</v>
          </cell>
          <cell r="BN358">
            <v>6.2492990531924753E-2</v>
          </cell>
          <cell r="BO358">
            <v>6.2492990531924753E-2</v>
          </cell>
          <cell r="BP358">
            <v>6.2492990531924753E-2</v>
          </cell>
          <cell r="BQ358">
            <v>6.2492990531924753E-2</v>
          </cell>
          <cell r="BR358">
            <v>6.2492990531924753E-2</v>
          </cell>
          <cell r="BS358">
            <v>6.2492990531924753E-2</v>
          </cell>
          <cell r="BT358">
            <v>6.2492990531924753E-2</v>
          </cell>
          <cell r="BU358">
            <v>6.2492990531924753E-2</v>
          </cell>
          <cell r="BV358">
            <v>6.2492990531924753E-2</v>
          </cell>
          <cell r="BW358">
            <v>0.15084820364435433</v>
          </cell>
          <cell r="BX358">
            <v>0.15084820364435433</v>
          </cell>
          <cell r="BY358">
            <v>0.15084820364435433</v>
          </cell>
          <cell r="BZ358">
            <v>0.15084820364435433</v>
          </cell>
          <cell r="CA358">
            <v>0.15084820364435433</v>
          </cell>
          <cell r="CB358">
            <v>0.15084820364435433</v>
          </cell>
          <cell r="CC358">
            <v>0.15084820364435433</v>
          </cell>
          <cell r="CD358">
            <v>0.15084820364435433</v>
          </cell>
          <cell r="CE358">
            <v>0.15084820364435433</v>
          </cell>
          <cell r="CF358">
            <v>0.15084820364435433</v>
          </cell>
          <cell r="CG358">
            <v>0.15084820364435433</v>
          </cell>
          <cell r="CH358">
            <v>0.15084820364435433</v>
          </cell>
          <cell r="CI358">
            <v>2.6388872515146169E-2</v>
          </cell>
          <cell r="CJ358">
            <v>2.6388872515146169E-2</v>
          </cell>
          <cell r="CK358">
            <v>2.6388872515146169E-2</v>
          </cell>
          <cell r="CL358">
            <v>2.6388872515146169E-2</v>
          </cell>
          <cell r="CM358">
            <v>2.6388872515146169E-2</v>
          </cell>
          <cell r="CN358">
            <v>2.6388872515146169E-2</v>
          </cell>
          <cell r="CO358">
            <v>2.6388872515146169E-2</v>
          </cell>
          <cell r="CP358">
            <v>2.6388872515146169E-2</v>
          </cell>
          <cell r="CQ358">
            <v>2.6388872515146169E-2</v>
          </cell>
          <cell r="CR358">
            <v>2.6388872515146169E-2</v>
          </cell>
          <cell r="CS358">
            <v>2.6388872515146169E-2</v>
          </cell>
          <cell r="CT358">
            <v>2.6388872515146169E-2</v>
          </cell>
          <cell r="CU358">
            <v>4.3938577174450218E-2</v>
          </cell>
          <cell r="CV358">
            <v>4.3938577174450218E-2</v>
          </cell>
          <cell r="CW358">
            <v>4.3938577174450218E-2</v>
          </cell>
          <cell r="CX358">
            <v>4.3938577174450218E-2</v>
          </cell>
          <cell r="CY358">
            <v>4.3938577174450218E-2</v>
          </cell>
          <cell r="CZ358">
            <v>4.3938577174450218E-2</v>
          </cell>
          <cell r="DA358">
            <v>4.3938577174450218E-2</v>
          </cell>
          <cell r="DB358">
            <v>4.3938577174450218E-2</v>
          </cell>
          <cell r="DC358">
            <v>4.3938577174450218E-2</v>
          </cell>
          <cell r="DD358">
            <v>4.3938577174450218E-2</v>
          </cell>
          <cell r="DE358">
            <v>4.3938577174450218E-2</v>
          </cell>
          <cell r="DF358">
            <v>4.3938577174450218E-2</v>
          </cell>
          <cell r="DG358">
            <v>4.436052363380754E-2</v>
          </cell>
          <cell r="DH358">
            <v>4.436052363380754E-2</v>
          </cell>
          <cell r="DI358">
            <v>4.436052363380754E-2</v>
          </cell>
          <cell r="DJ358">
            <v>4.436052363380754E-2</v>
          </cell>
          <cell r="DK358">
            <v>4.436052363380754E-2</v>
          </cell>
          <cell r="DL358">
            <v>4.436052363380754E-2</v>
          </cell>
          <cell r="DM358">
            <v>4.436052363380754E-2</v>
          </cell>
          <cell r="DN358">
            <v>4.436052363380754E-2</v>
          </cell>
          <cell r="DO358">
            <v>4.436052363380754E-2</v>
          </cell>
          <cell r="DP358">
            <v>4.436052363380754E-2</v>
          </cell>
          <cell r="DQ358">
            <v>4.436052363380754E-2</v>
          </cell>
          <cell r="DR358">
            <v>4.436052363380754E-2</v>
          </cell>
          <cell r="DS358">
            <v>5.1575241395415965E-2</v>
          </cell>
          <cell r="DT358">
            <v>5.1575241395415965E-2</v>
          </cell>
          <cell r="DU358">
            <v>5.1575241395415965E-2</v>
          </cell>
          <cell r="DV358">
            <v>5.1575241395415965E-2</v>
          </cell>
          <cell r="DW358">
            <v>5.1575241395415965E-2</v>
          </cell>
          <cell r="DX358">
            <v>5.1575241395415965E-2</v>
          </cell>
          <cell r="DY358">
            <v>5.1575241395415965E-2</v>
          </cell>
          <cell r="DZ358">
            <v>5.1575241395415965E-2</v>
          </cell>
          <cell r="EA358">
            <v>5.1575241395415965E-2</v>
          </cell>
          <cell r="EB358">
            <v>5.1575241395415965E-2</v>
          </cell>
          <cell r="EC358">
            <v>5.1575241395415965E-2</v>
          </cell>
          <cell r="ED358">
            <v>5.1575241395415965E-2</v>
          </cell>
          <cell r="EE358">
            <v>6.4943564092424078E-2</v>
          </cell>
          <cell r="EF358">
            <v>6.4943564092424078E-2</v>
          </cell>
          <cell r="EG358">
            <v>6.4943564092424078E-2</v>
          </cell>
          <cell r="EH358">
            <v>6.4943564092424078E-2</v>
          </cell>
          <cell r="EI358">
            <v>6.4943564092424078E-2</v>
          </cell>
          <cell r="EJ358">
            <v>6.4943564092424078E-2</v>
          </cell>
          <cell r="EK358">
            <v>6.4943564092424078E-2</v>
          </cell>
          <cell r="EL358">
            <v>6.4943564092424078E-2</v>
          </cell>
          <cell r="EM358">
            <v>6.4943564092424078E-2</v>
          </cell>
          <cell r="EN358">
            <v>6.4943564092424078E-2</v>
          </cell>
          <cell r="EO358">
            <v>6.4943564092424078E-2</v>
          </cell>
          <cell r="EP358">
            <v>6.4943564092424078E-2</v>
          </cell>
          <cell r="EQ358">
            <v>6.3603182972742103E-2</v>
          </cell>
          <cell r="ER358">
            <v>6.3603182972742103E-2</v>
          </cell>
          <cell r="ES358">
            <v>6.3603182972742103E-2</v>
          </cell>
          <cell r="ET358">
            <v>6.3603182972742103E-2</v>
          </cell>
          <cell r="EU358">
            <v>6.3603182972742103E-2</v>
          </cell>
          <cell r="EV358">
            <v>6.3603182972742103E-2</v>
          </cell>
          <cell r="EW358">
            <v>6.3603182972742103E-2</v>
          </cell>
          <cell r="EX358">
            <v>6.3603182972742103E-2</v>
          </cell>
          <cell r="EY358">
            <v>6.3603182972742103E-2</v>
          </cell>
          <cell r="EZ358">
            <v>6.3603182972742103E-2</v>
          </cell>
          <cell r="FA358">
            <v>6.3603182972742103E-2</v>
          </cell>
          <cell r="FB358">
            <v>6.3603182972742103E-2</v>
          </cell>
          <cell r="FC358">
            <v>7.3661539068020518E-2</v>
          </cell>
          <cell r="FD358">
            <v>7.3661539068020518E-2</v>
          </cell>
          <cell r="FE358">
            <v>7.3661539068020518E-2</v>
          </cell>
          <cell r="FF358">
            <v>7.3661539068020518E-2</v>
          </cell>
          <cell r="FG358">
            <v>7.3661539068020518E-2</v>
          </cell>
          <cell r="FH358">
            <v>7.3661539068020518E-2</v>
          </cell>
          <cell r="FI358">
            <v>7.3661539068020518E-2</v>
          </cell>
          <cell r="FJ358">
            <v>7.3661539068020518E-2</v>
          </cell>
          <cell r="FK358">
            <v>7.3661539068020518E-2</v>
          </cell>
          <cell r="FL358">
            <v>7.3661539068020518E-2</v>
          </cell>
          <cell r="FM358">
            <v>7.3661539068020518E-2</v>
          </cell>
          <cell r="FN358">
            <v>7.3661539068020518E-2</v>
          </cell>
          <cell r="FO358">
            <v>6.8602714783107643E-2</v>
          </cell>
          <cell r="FP358">
            <v>6.8602714783107643E-2</v>
          </cell>
          <cell r="FQ358">
            <v>6.8602714783107643E-2</v>
          </cell>
          <cell r="FR358">
            <v>6.8602714783107643E-2</v>
          </cell>
          <cell r="FS358">
            <v>6.8602714783107643E-2</v>
          </cell>
          <cell r="FT358">
            <v>6.8602714783107643E-2</v>
          </cell>
          <cell r="FU358">
            <v>6.8602714783107643E-2</v>
          </cell>
          <cell r="FV358">
            <v>6.8602714783107643E-2</v>
          </cell>
          <cell r="FW358">
            <v>6.8602714783107643E-2</v>
          </cell>
        </row>
        <row r="359">
          <cell r="B359" t="str">
            <v>Co 262</v>
          </cell>
          <cell r="C359" t="str">
            <v>FL</v>
          </cell>
          <cell r="BH359">
            <v>-4.997094382237529E-2</v>
          </cell>
          <cell r="BI359">
            <v>-4.997094382237529E-2</v>
          </cell>
          <cell r="BJ359">
            <v>-4.997094382237529E-2</v>
          </cell>
          <cell r="BK359">
            <v>-4.6875479517046216E-2</v>
          </cell>
          <cell r="BL359">
            <v>-4.6875479517046216E-2</v>
          </cell>
          <cell r="BM359">
            <v>-4.6875479517046216E-2</v>
          </cell>
          <cell r="BN359">
            <v>-4.6875479517046216E-2</v>
          </cell>
          <cell r="BO359">
            <v>-4.6875479517046216E-2</v>
          </cell>
          <cell r="BP359">
            <v>-4.6875479517046216E-2</v>
          </cell>
          <cell r="BQ359">
            <v>-4.6875479517046216E-2</v>
          </cell>
          <cell r="BR359">
            <v>-4.6875479517046216E-2</v>
          </cell>
          <cell r="BS359">
            <v>-4.6875479517046216E-2</v>
          </cell>
          <cell r="BT359">
            <v>-4.6875479517046216E-2</v>
          </cell>
          <cell r="BU359">
            <v>-4.6875479517046216E-2</v>
          </cell>
          <cell r="BV359">
            <v>-4.6875479517046216E-2</v>
          </cell>
          <cell r="BW359" t="str">
            <v>NA</v>
          </cell>
          <cell r="BX359" t="str">
            <v>NA</v>
          </cell>
          <cell r="BY359" t="str">
            <v>NA</v>
          </cell>
          <cell r="BZ359" t="str">
            <v>NA</v>
          </cell>
          <cell r="CA359" t="str">
            <v>NA</v>
          </cell>
          <cell r="CB359" t="str">
            <v>NA</v>
          </cell>
          <cell r="CC359" t="str">
            <v>NA</v>
          </cell>
          <cell r="CD359" t="str">
            <v>NA</v>
          </cell>
          <cell r="CE359" t="str">
            <v>NA</v>
          </cell>
          <cell r="CF359" t="str">
            <v>NA</v>
          </cell>
          <cell r="CG359" t="str">
            <v>NA</v>
          </cell>
          <cell r="CH359" t="str">
            <v>NA</v>
          </cell>
          <cell r="CI359" t="str">
            <v>NA</v>
          </cell>
          <cell r="CJ359" t="str">
            <v>NA</v>
          </cell>
          <cell r="CK359" t="str">
            <v>NA</v>
          </cell>
          <cell r="CL359" t="str">
            <v>NA</v>
          </cell>
          <cell r="CM359" t="str">
            <v>NA</v>
          </cell>
          <cell r="CN359" t="str">
            <v>NA</v>
          </cell>
          <cell r="CO359" t="str">
            <v>NA</v>
          </cell>
          <cell r="CP359" t="str">
            <v>NA</v>
          </cell>
          <cell r="CQ359" t="str">
            <v>NA</v>
          </cell>
          <cell r="CR359" t="str">
            <v>NA</v>
          </cell>
          <cell r="CS359" t="str">
            <v>NA</v>
          </cell>
          <cell r="CT359" t="str">
            <v>NA</v>
          </cell>
          <cell r="CU359" t="str">
            <v>NA</v>
          </cell>
          <cell r="CV359" t="str">
            <v>NA</v>
          </cell>
          <cell r="CW359" t="str">
            <v>NA</v>
          </cell>
          <cell r="CX359" t="str">
            <v>NA</v>
          </cell>
          <cell r="CY359" t="str">
            <v>NA</v>
          </cell>
          <cell r="CZ359" t="str">
            <v>NA</v>
          </cell>
          <cell r="DA359" t="str">
            <v>NA</v>
          </cell>
          <cell r="DB359" t="str">
            <v>NA</v>
          </cell>
          <cell r="DC359" t="str">
            <v>NA</v>
          </cell>
          <cell r="DD359" t="str">
            <v>NA</v>
          </cell>
          <cell r="DE359" t="str">
            <v>NA</v>
          </cell>
          <cell r="DF359" t="str">
            <v>NA</v>
          </cell>
          <cell r="DG359" t="str">
            <v>NA</v>
          </cell>
          <cell r="DH359" t="str">
            <v>NA</v>
          </cell>
          <cell r="DI359" t="str">
            <v>NA</v>
          </cell>
          <cell r="DJ359" t="str">
            <v>NA</v>
          </cell>
          <cell r="DK359" t="str">
            <v>NA</v>
          </cell>
          <cell r="DL359" t="str">
            <v>NA</v>
          </cell>
          <cell r="DM359" t="str">
            <v>NA</v>
          </cell>
          <cell r="DN359" t="str">
            <v>NA</v>
          </cell>
          <cell r="DO359" t="str">
            <v>NA</v>
          </cell>
          <cell r="DP359" t="str">
            <v>NA</v>
          </cell>
          <cell r="DQ359" t="str">
            <v>NA</v>
          </cell>
          <cell r="DR359" t="str">
            <v>NA</v>
          </cell>
          <cell r="DS359" t="str">
            <v>NA</v>
          </cell>
          <cell r="DT359" t="str">
            <v>NA</v>
          </cell>
          <cell r="DU359" t="str">
            <v>NA</v>
          </cell>
          <cell r="DV359" t="str">
            <v>NA</v>
          </cell>
          <cell r="DW359" t="str">
            <v>NA</v>
          </cell>
          <cell r="DX359" t="str">
            <v>NA</v>
          </cell>
          <cell r="DY359" t="str">
            <v>NA</v>
          </cell>
          <cell r="DZ359" t="str">
            <v>NA</v>
          </cell>
          <cell r="EA359" t="str">
            <v>NA</v>
          </cell>
          <cell r="EB359" t="str">
            <v>NA</v>
          </cell>
          <cell r="EC359" t="str">
            <v>NA</v>
          </cell>
          <cell r="ED359" t="str">
            <v>NA</v>
          </cell>
          <cell r="EE359" t="str">
            <v>NA</v>
          </cell>
          <cell r="EF359" t="str">
            <v>NA</v>
          </cell>
          <cell r="EG359" t="str">
            <v>NA</v>
          </cell>
          <cell r="EH359" t="str">
            <v>NA</v>
          </cell>
          <cell r="EI359" t="str">
            <v>NA</v>
          </cell>
          <cell r="EJ359" t="str">
            <v>NA</v>
          </cell>
          <cell r="EK359" t="str">
            <v>NA</v>
          </cell>
          <cell r="EL359" t="str">
            <v>NA</v>
          </cell>
          <cell r="EM359" t="str">
            <v>NA</v>
          </cell>
          <cell r="EN359" t="str">
            <v>NA</v>
          </cell>
          <cell r="EO359" t="str">
            <v>NA</v>
          </cell>
          <cell r="EP359" t="str">
            <v>NA</v>
          </cell>
          <cell r="EQ359" t="str">
            <v>NA</v>
          </cell>
          <cell r="ER359" t="str">
            <v>NA</v>
          </cell>
          <cell r="ES359" t="str">
            <v>NA</v>
          </cell>
          <cell r="ET359" t="str">
            <v>NA</v>
          </cell>
          <cell r="EU359" t="str">
            <v>NA</v>
          </cell>
          <cell r="EV359" t="str">
            <v>NA</v>
          </cell>
          <cell r="EW359" t="str">
            <v>NA</v>
          </cell>
          <cell r="EX359" t="str">
            <v>NA</v>
          </cell>
          <cell r="EY359" t="str">
            <v>NA</v>
          </cell>
          <cell r="EZ359" t="str">
            <v>NA</v>
          </cell>
          <cell r="FA359" t="str">
            <v>NA</v>
          </cell>
          <cell r="FB359" t="str">
            <v>NA</v>
          </cell>
          <cell r="FC359" t="str">
            <v>NA</v>
          </cell>
          <cell r="FD359" t="str">
            <v>NA</v>
          </cell>
          <cell r="FE359" t="str">
            <v>NA</v>
          </cell>
          <cell r="FF359" t="str">
            <v>NA</v>
          </cell>
          <cell r="FG359" t="str">
            <v>NA</v>
          </cell>
          <cell r="FH359" t="str">
            <v>NA</v>
          </cell>
          <cell r="FI359" t="str">
            <v>NA</v>
          </cell>
          <cell r="FJ359" t="str">
            <v>NA</v>
          </cell>
          <cell r="FK359" t="str">
            <v>NA</v>
          </cell>
          <cell r="FL359" t="str">
            <v>NA</v>
          </cell>
          <cell r="FM359" t="str">
            <v>NA</v>
          </cell>
          <cell r="FN359" t="str">
            <v>NA</v>
          </cell>
          <cell r="FO359" t="str">
            <v>NA</v>
          </cell>
          <cell r="FP359" t="str">
            <v>NA</v>
          </cell>
          <cell r="FQ359" t="str">
            <v>NA</v>
          </cell>
          <cell r="FR359" t="str">
            <v>NA</v>
          </cell>
          <cell r="FS359" t="str">
            <v>NA</v>
          </cell>
          <cell r="FT359" t="str">
            <v>NA</v>
          </cell>
          <cell r="FU359" t="str">
            <v>NA</v>
          </cell>
          <cell r="FV359" t="str">
            <v>NA</v>
          </cell>
          <cell r="FW359" t="str">
            <v>NA</v>
          </cell>
        </row>
        <row r="360">
          <cell r="B360" t="str">
            <v>Co 189</v>
          </cell>
          <cell r="C360" t="str">
            <v>NC</v>
          </cell>
          <cell r="BH360">
            <v>-18.032263940289702</v>
          </cell>
          <cell r="BI360">
            <v>-18.032263940289702</v>
          </cell>
          <cell r="BJ360">
            <v>-18.032263940289702</v>
          </cell>
          <cell r="BK360">
            <v>-677.45594655252887</v>
          </cell>
          <cell r="BL360">
            <v>-677.45594655252887</v>
          </cell>
          <cell r="BM360">
            <v>-677.45594655252887</v>
          </cell>
          <cell r="BN360">
            <v>-677.45594655252887</v>
          </cell>
          <cell r="BO360">
            <v>-677.45594655252887</v>
          </cell>
          <cell r="BP360">
            <v>-677.45594655252887</v>
          </cell>
          <cell r="BQ360">
            <v>-677.45594655252887</v>
          </cell>
          <cell r="BR360">
            <v>-677.45594655252887</v>
          </cell>
          <cell r="BS360">
            <v>-677.45594655252887</v>
          </cell>
          <cell r="BT360">
            <v>-677.45594655252887</v>
          </cell>
          <cell r="BU360">
            <v>-677.45594655252887</v>
          </cell>
          <cell r="BV360">
            <v>-677.45594655252887</v>
          </cell>
          <cell r="BW360">
            <v>-5.1525267105214541</v>
          </cell>
          <cell r="BX360">
            <v>-5.1525267105214541</v>
          </cell>
          <cell r="BY360">
            <v>-5.1525267105214541</v>
          </cell>
          <cell r="BZ360">
            <v>-5.1525267105214541</v>
          </cell>
          <cell r="CA360">
            <v>-5.1525267105214541</v>
          </cell>
          <cell r="CB360">
            <v>-5.1525267105214541</v>
          </cell>
          <cell r="CC360">
            <v>-5.1525267105214541</v>
          </cell>
          <cell r="CD360">
            <v>-5.1525267105214541</v>
          </cell>
          <cell r="CE360">
            <v>-5.1525267105214541</v>
          </cell>
          <cell r="CF360">
            <v>-5.1525267105214541</v>
          </cell>
          <cell r="CG360">
            <v>-5.1525267105214541</v>
          </cell>
          <cell r="CH360">
            <v>-5.1525267105214541</v>
          </cell>
          <cell r="CI360">
            <v>-2.7754823075464308</v>
          </cell>
          <cell r="CJ360">
            <v>-2.7754823075464308</v>
          </cell>
          <cell r="CK360">
            <v>-2.7754823075464308</v>
          </cell>
          <cell r="CL360">
            <v>-2.7754823075464308</v>
          </cell>
          <cell r="CM360">
            <v>-2.7754823075464308</v>
          </cell>
          <cell r="CN360">
            <v>-2.7754823075464308</v>
          </cell>
          <cell r="CO360">
            <v>-2.7754823075464308</v>
          </cell>
          <cell r="CP360">
            <v>-2.7754823075464308</v>
          </cell>
          <cell r="CQ360">
            <v>-2.7754823075464308</v>
          </cell>
          <cell r="CR360">
            <v>-2.7754823075464308</v>
          </cell>
          <cell r="CS360">
            <v>-2.7754823075464308</v>
          </cell>
          <cell r="CT360">
            <v>-2.7754823075464308</v>
          </cell>
          <cell r="CU360">
            <v>-2.4862689291041296</v>
          </cell>
          <cell r="CV360">
            <v>-2.4862689291041296</v>
          </cell>
          <cell r="CW360">
            <v>-2.4862689291041296</v>
          </cell>
          <cell r="CX360">
            <v>-2.4862689291041296</v>
          </cell>
          <cell r="CY360">
            <v>-2.4862689291041296</v>
          </cell>
          <cell r="CZ360">
            <v>-2.4862689291041296</v>
          </cell>
          <cell r="DA360">
            <v>-2.4862689291041296</v>
          </cell>
          <cell r="DB360">
            <v>-2.4862689291041296</v>
          </cell>
          <cell r="DC360">
            <v>-2.4862689291041296</v>
          </cell>
          <cell r="DD360">
            <v>-2.4862689291041296</v>
          </cell>
          <cell r="DE360">
            <v>-2.4862689291041296</v>
          </cell>
          <cell r="DF360">
            <v>-2.4862689291041296</v>
          </cell>
          <cell r="DG360">
            <v>-2.2241225014253958</v>
          </cell>
          <cell r="DH360">
            <v>-2.2241225014253958</v>
          </cell>
          <cell r="DI360">
            <v>-2.2241225014253958</v>
          </cell>
          <cell r="DJ360">
            <v>-2.2241225014253958</v>
          </cell>
          <cell r="DK360">
            <v>-2.2241225014253958</v>
          </cell>
          <cell r="DL360">
            <v>-2.2241225014253958</v>
          </cell>
          <cell r="DM360">
            <v>-2.2241225014253958</v>
          </cell>
          <cell r="DN360">
            <v>-2.2241225014253958</v>
          </cell>
          <cell r="DO360">
            <v>-2.2241225014253958</v>
          </cell>
          <cell r="DP360">
            <v>-2.2241225014253958</v>
          </cell>
          <cell r="DQ360">
            <v>-2.2241225014253958</v>
          </cell>
          <cell r="DR360">
            <v>-2.2241225014253958</v>
          </cell>
          <cell r="DS360">
            <v>-1.9723070962657876</v>
          </cell>
          <cell r="DT360">
            <v>-1.9723070962657876</v>
          </cell>
          <cell r="DU360">
            <v>-1.9723070962657876</v>
          </cell>
          <cell r="DV360">
            <v>-1.9723070962657876</v>
          </cell>
          <cell r="DW360">
            <v>-1.9723070962657876</v>
          </cell>
          <cell r="DX360">
            <v>-1.9723070962657876</v>
          </cell>
          <cell r="DY360">
            <v>-1.9723070962657876</v>
          </cell>
          <cell r="DZ360">
            <v>-1.9723070962657876</v>
          </cell>
          <cell r="EA360">
            <v>-1.9723070962657876</v>
          </cell>
          <cell r="EB360">
            <v>-1.9723070962657876</v>
          </cell>
          <cell r="EC360">
            <v>-1.9723070962657876</v>
          </cell>
          <cell r="ED360">
            <v>-1.9723070962657876</v>
          </cell>
          <cell r="EE360">
            <v>-1.7807211902559219</v>
          </cell>
          <cell r="EF360">
            <v>-1.7807211902559219</v>
          </cell>
          <cell r="EG360">
            <v>-1.7807211902559219</v>
          </cell>
          <cell r="EH360">
            <v>-1.7807211902559219</v>
          </cell>
          <cell r="EI360">
            <v>-1.7807211902559219</v>
          </cell>
          <cell r="EJ360">
            <v>-1.7807211902559219</v>
          </cell>
          <cell r="EK360">
            <v>-1.7807211902559219</v>
          </cell>
          <cell r="EL360">
            <v>-1.7807211902559219</v>
          </cell>
          <cell r="EM360">
            <v>-1.7807211902559219</v>
          </cell>
          <cell r="EN360">
            <v>-1.7807211902559219</v>
          </cell>
          <cell r="EO360">
            <v>-1.7807211902559219</v>
          </cell>
          <cell r="EP360">
            <v>-1.7807211902559219</v>
          </cell>
          <cell r="EQ360">
            <v>-1.5662937602269382</v>
          </cell>
          <cell r="ER360">
            <v>-1.5662937602269382</v>
          </cell>
          <cell r="ES360">
            <v>-1.5662937602269382</v>
          </cell>
          <cell r="ET360">
            <v>-1.5662937602269382</v>
          </cell>
          <cell r="EU360">
            <v>-1.5662937602269382</v>
          </cell>
          <cell r="EV360">
            <v>-1.5662937602269382</v>
          </cell>
          <cell r="EW360">
            <v>-1.5662937602269382</v>
          </cell>
          <cell r="EX360">
            <v>-1.5662937602269382</v>
          </cell>
          <cell r="EY360">
            <v>-1.5662937602269382</v>
          </cell>
          <cell r="EZ360">
            <v>-1.5662937602269382</v>
          </cell>
          <cell r="FA360">
            <v>-1.5662937602269382</v>
          </cell>
          <cell r="FB360">
            <v>-1.5662937602269382</v>
          </cell>
          <cell r="FC360">
            <v>-1.4520420778307668</v>
          </cell>
          <cell r="FD360">
            <v>-1.4520420778307668</v>
          </cell>
          <cell r="FE360">
            <v>-1.4520420778307668</v>
          </cell>
          <cell r="FF360">
            <v>-1.4520420778307668</v>
          </cell>
          <cell r="FG360">
            <v>-1.4520420778307668</v>
          </cell>
          <cell r="FH360">
            <v>-1.4520420778307668</v>
          </cell>
          <cell r="FI360">
            <v>-1.4520420778307668</v>
          </cell>
          <cell r="FJ360">
            <v>-1.4520420778307668</v>
          </cell>
          <cell r="FK360">
            <v>-1.4520420778307668</v>
          </cell>
          <cell r="FL360">
            <v>-1.4520420778307668</v>
          </cell>
          <cell r="FM360">
            <v>-1.4520420778307668</v>
          </cell>
          <cell r="FN360">
            <v>-1.4520420778307668</v>
          </cell>
          <cell r="FO360">
            <v>-1.3800136113455108</v>
          </cell>
          <cell r="FP360">
            <v>-1.3800136113455108</v>
          </cell>
          <cell r="FQ360">
            <v>-1.3800136113455108</v>
          </cell>
          <cell r="FR360">
            <v>-1.3800136113455108</v>
          </cell>
          <cell r="FS360">
            <v>-1.3800136113455108</v>
          </cell>
          <cell r="FT360">
            <v>-1.3800136113455108</v>
          </cell>
          <cell r="FU360">
            <v>-1.3800136113455108</v>
          </cell>
          <cell r="FV360">
            <v>-1.3800136113455108</v>
          </cell>
          <cell r="FW360">
            <v>-1.3800136113455108</v>
          </cell>
        </row>
        <row r="361">
          <cell r="B361" t="str">
            <v>Co 191</v>
          </cell>
          <cell r="C361" t="str">
            <v>NC</v>
          </cell>
          <cell r="BH361">
            <v>-0.28269742506815626</v>
          </cell>
          <cell r="BI361">
            <v>-0.28269742506815626</v>
          </cell>
          <cell r="BJ361">
            <v>-0.28269742506815626</v>
          </cell>
          <cell r="BK361">
            <v>-0.43637018674894257</v>
          </cell>
          <cell r="BL361">
            <v>-0.43637018674894257</v>
          </cell>
          <cell r="BM361">
            <v>-0.43637018674894257</v>
          </cell>
          <cell r="BN361">
            <v>-0.43637018674894257</v>
          </cell>
          <cell r="BO361">
            <v>-0.43637018674894257</v>
          </cell>
          <cell r="BP361">
            <v>-0.43637018674894257</v>
          </cell>
          <cell r="BQ361">
            <v>-0.43637018674894257</v>
          </cell>
          <cell r="BR361">
            <v>-0.43637018674894257</v>
          </cell>
          <cell r="BS361">
            <v>-0.43637018674894257</v>
          </cell>
          <cell r="BT361">
            <v>-0.43637018674894257</v>
          </cell>
          <cell r="BU361">
            <v>-0.43637018674894257</v>
          </cell>
          <cell r="BV361">
            <v>-0.43637018674894257</v>
          </cell>
          <cell r="BW361">
            <v>-0.20274051192055306</v>
          </cell>
          <cell r="BX361">
            <v>-0.20274051192055306</v>
          </cell>
          <cell r="BY361">
            <v>-0.20274051192055306</v>
          </cell>
          <cell r="BZ361">
            <v>-0.20274051192055306</v>
          </cell>
          <cell r="CA361">
            <v>-0.20274051192055306</v>
          </cell>
          <cell r="CB361">
            <v>-0.20274051192055306</v>
          </cell>
          <cell r="CC361">
            <v>-0.20274051192055306</v>
          </cell>
          <cell r="CD361">
            <v>-0.20274051192055306</v>
          </cell>
          <cell r="CE361">
            <v>-0.20274051192055306</v>
          </cell>
          <cell r="CF361">
            <v>-0.20274051192055306</v>
          </cell>
          <cell r="CG361">
            <v>-0.20274051192055306</v>
          </cell>
          <cell r="CH361">
            <v>-0.20274051192055306</v>
          </cell>
          <cell r="CI361">
            <v>-0.2251133847580512</v>
          </cell>
          <cell r="CJ361">
            <v>-0.2251133847580512</v>
          </cell>
          <cell r="CK361">
            <v>-0.2251133847580512</v>
          </cell>
          <cell r="CL361">
            <v>-0.2251133847580512</v>
          </cell>
          <cell r="CM361">
            <v>-0.2251133847580512</v>
          </cell>
          <cell r="CN361">
            <v>-0.2251133847580512</v>
          </cell>
          <cell r="CO361">
            <v>-0.2251133847580512</v>
          </cell>
          <cell r="CP361">
            <v>-0.2251133847580512</v>
          </cell>
          <cell r="CQ361">
            <v>-0.2251133847580512</v>
          </cell>
          <cell r="CR361">
            <v>-0.2251133847580512</v>
          </cell>
          <cell r="CS361">
            <v>-0.2251133847580512</v>
          </cell>
          <cell r="CT361">
            <v>-0.2251133847580512</v>
          </cell>
          <cell r="CU361">
            <v>-7.1368351544694411E-2</v>
          </cell>
          <cell r="CV361">
            <v>-7.1368351544694411E-2</v>
          </cell>
          <cell r="CW361">
            <v>-7.1368351544694411E-2</v>
          </cell>
          <cell r="CX361">
            <v>-7.1368351544694411E-2</v>
          </cell>
          <cell r="CY361">
            <v>-7.1368351544694411E-2</v>
          </cell>
          <cell r="CZ361">
            <v>-7.1368351544694411E-2</v>
          </cell>
          <cell r="DA361">
            <v>-7.1368351544694411E-2</v>
          </cell>
          <cell r="DB361">
            <v>-7.1368351544694411E-2</v>
          </cell>
          <cell r="DC361">
            <v>-7.1368351544694411E-2</v>
          </cell>
          <cell r="DD361">
            <v>-7.1368351544694411E-2</v>
          </cell>
          <cell r="DE361">
            <v>-7.1368351544694411E-2</v>
          </cell>
          <cell r="DF361">
            <v>-7.1368351544694411E-2</v>
          </cell>
          <cell r="DG361">
            <v>-5.9538341239806239E-2</v>
          </cell>
          <cell r="DH361">
            <v>-5.9538341239806239E-2</v>
          </cell>
          <cell r="DI361">
            <v>-5.9538341239806239E-2</v>
          </cell>
          <cell r="DJ361">
            <v>-5.9538341239806239E-2</v>
          </cell>
          <cell r="DK361">
            <v>-5.9538341239806239E-2</v>
          </cell>
          <cell r="DL361">
            <v>-5.9538341239806239E-2</v>
          </cell>
          <cell r="DM361">
            <v>-5.9538341239806239E-2</v>
          </cell>
          <cell r="DN361">
            <v>-5.9538341239806239E-2</v>
          </cell>
          <cell r="DO361">
            <v>-5.9538341239806239E-2</v>
          </cell>
          <cell r="DP361">
            <v>-5.9538341239806239E-2</v>
          </cell>
          <cell r="DQ361">
            <v>-5.9538341239806239E-2</v>
          </cell>
          <cell r="DR361">
            <v>-5.9538341239806239E-2</v>
          </cell>
          <cell r="DS361">
            <v>-1.9578105141203929E-3</v>
          </cell>
          <cell r="DT361">
            <v>-1.9578105141203929E-3</v>
          </cell>
          <cell r="DU361">
            <v>-1.9578105141203929E-3</v>
          </cell>
          <cell r="DV361">
            <v>-1.9578105141203929E-3</v>
          </cell>
          <cell r="DW361">
            <v>-1.9578105141203929E-3</v>
          </cell>
          <cell r="DX361">
            <v>-1.9578105141203929E-3</v>
          </cell>
          <cell r="DY361">
            <v>-1.9578105141203929E-3</v>
          </cell>
          <cell r="DZ361">
            <v>-1.9578105141203929E-3</v>
          </cell>
          <cell r="EA361">
            <v>-1.9578105141203929E-3</v>
          </cell>
          <cell r="EB361">
            <v>-1.9578105141203929E-3</v>
          </cell>
          <cell r="EC361">
            <v>-1.9578105141203929E-3</v>
          </cell>
          <cell r="ED361">
            <v>-1.9578105141203929E-3</v>
          </cell>
          <cell r="EE361">
            <v>2.968103872654837E-3</v>
          </cell>
          <cell r="EF361">
            <v>2.968103872654837E-3</v>
          </cell>
          <cell r="EG361">
            <v>2.968103872654837E-3</v>
          </cell>
          <cell r="EH361">
            <v>2.968103872654837E-3</v>
          </cell>
          <cell r="EI361">
            <v>2.968103872654837E-3</v>
          </cell>
          <cell r="EJ361">
            <v>2.968103872654837E-3</v>
          </cell>
          <cell r="EK361">
            <v>2.968103872654837E-3</v>
          </cell>
          <cell r="EL361">
            <v>2.968103872654837E-3</v>
          </cell>
          <cell r="EM361">
            <v>2.968103872654837E-3</v>
          </cell>
          <cell r="EN361">
            <v>2.968103872654837E-3</v>
          </cell>
          <cell r="EO361">
            <v>2.968103872654837E-3</v>
          </cell>
          <cell r="EP361">
            <v>2.968103872654837E-3</v>
          </cell>
          <cell r="EQ361">
            <v>6.4101517712176773E-2</v>
          </cell>
          <cell r="ER361">
            <v>6.4101517712176773E-2</v>
          </cell>
          <cell r="ES361">
            <v>6.4101517712176773E-2</v>
          </cell>
          <cell r="ET361">
            <v>6.4101517712176773E-2</v>
          </cell>
          <cell r="EU361">
            <v>6.4101517712176773E-2</v>
          </cell>
          <cell r="EV361">
            <v>6.4101517712176773E-2</v>
          </cell>
          <cell r="EW361">
            <v>6.4101517712176773E-2</v>
          </cell>
          <cell r="EX361">
            <v>6.4101517712176773E-2</v>
          </cell>
          <cell r="EY361">
            <v>6.4101517712176773E-2</v>
          </cell>
          <cell r="EZ361">
            <v>6.4101517712176773E-2</v>
          </cell>
          <cell r="FA361">
            <v>6.4101517712176773E-2</v>
          </cell>
          <cell r="FB361">
            <v>6.4101517712176773E-2</v>
          </cell>
          <cell r="FC361">
            <v>0.10939414725859525</v>
          </cell>
          <cell r="FD361">
            <v>0.10939414725859525</v>
          </cell>
          <cell r="FE361">
            <v>0.10939414725859525</v>
          </cell>
          <cell r="FF361">
            <v>0.10939414725859525</v>
          </cell>
          <cell r="FG361">
            <v>0.10939414725859525</v>
          </cell>
          <cell r="FH361">
            <v>0.10939414725859525</v>
          </cell>
          <cell r="FI361">
            <v>0.10939414725859525</v>
          </cell>
          <cell r="FJ361">
            <v>0.10939414725859525</v>
          </cell>
          <cell r="FK361">
            <v>0.10939414725859525</v>
          </cell>
          <cell r="FL361">
            <v>0.10939414725859525</v>
          </cell>
          <cell r="FM361">
            <v>0.10939414725859525</v>
          </cell>
          <cell r="FN361">
            <v>0.10939414725859525</v>
          </cell>
          <cell r="FO361">
            <v>0.12607379834128588</v>
          </cell>
          <cell r="FP361">
            <v>0.12607379834128588</v>
          </cell>
          <cell r="FQ361">
            <v>0.12607379834128588</v>
          </cell>
          <cell r="FR361">
            <v>0.12607379834128588</v>
          </cell>
          <cell r="FS361">
            <v>0.12607379834128588</v>
          </cell>
          <cell r="FT361">
            <v>0.12607379834128588</v>
          </cell>
          <cell r="FU361">
            <v>0.12607379834128588</v>
          </cell>
          <cell r="FV361">
            <v>0.12607379834128588</v>
          </cell>
          <cell r="FW361">
            <v>0.12607379834128588</v>
          </cell>
        </row>
        <row r="362">
          <cell r="B362" t="str">
            <v>Co 452</v>
          </cell>
          <cell r="C362" t="str">
            <v>NV</v>
          </cell>
          <cell r="BH362">
            <v>-0.12422219836928487</v>
          </cell>
          <cell r="BI362">
            <v>-0.12422219836928487</v>
          </cell>
          <cell r="BJ362">
            <v>-0.12422219836928487</v>
          </cell>
          <cell r="BK362">
            <v>-0.22200358817203741</v>
          </cell>
          <cell r="BL362">
            <v>-0.22200358817203741</v>
          </cell>
          <cell r="BM362">
            <v>-0.22200358817203741</v>
          </cell>
          <cell r="BN362">
            <v>-0.22200358817203741</v>
          </cell>
          <cell r="BO362">
            <v>-0.22200358817203741</v>
          </cell>
          <cell r="BP362">
            <v>-0.22200358817203741</v>
          </cell>
          <cell r="BQ362">
            <v>-0.22200358817203741</v>
          </cell>
          <cell r="BR362">
            <v>-0.22200358817203741</v>
          </cell>
          <cell r="BS362">
            <v>-0.22200358817203741</v>
          </cell>
          <cell r="BT362">
            <v>-0.22200358817203741</v>
          </cell>
          <cell r="BU362">
            <v>-0.22200358817203741</v>
          </cell>
          <cell r="BV362">
            <v>-0.22200358817203741</v>
          </cell>
          <cell r="BW362">
            <v>9.9399830586404642E-2</v>
          </cell>
          <cell r="BX362">
            <v>9.9399830586404642E-2</v>
          </cell>
          <cell r="BY362">
            <v>9.9399830586404642E-2</v>
          </cell>
          <cell r="BZ362">
            <v>9.9399830586404642E-2</v>
          </cell>
          <cell r="CA362">
            <v>9.9399830586404642E-2</v>
          </cell>
          <cell r="CB362">
            <v>9.9399830586404642E-2</v>
          </cell>
          <cell r="CC362">
            <v>9.9399830586404642E-2</v>
          </cell>
          <cell r="CD362">
            <v>9.9399830586404642E-2</v>
          </cell>
          <cell r="CE362">
            <v>9.9399830586404642E-2</v>
          </cell>
          <cell r="CF362">
            <v>9.9399830586404642E-2</v>
          </cell>
          <cell r="CG362">
            <v>9.9399830586404642E-2</v>
          </cell>
          <cell r="CH362">
            <v>9.9399830586404642E-2</v>
          </cell>
          <cell r="CI362">
            <v>-4.7639741439602069E-2</v>
          </cell>
          <cell r="CJ362">
            <v>-4.7639741439602069E-2</v>
          </cell>
          <cell r="CK362">
            <v>-4.7639741439602069E-2</v>
          </cell>
          <cell r="CL362">
            <v>-4.7639741439602069E-2</v>
          </cell>
          <cell r="CM362">
            <v>-4.7639741439602069E-2</v>
          </cell>
          <cell r="CN362">
            <v>-4.7639741439602069E-2</v>
          </cell>
          <cell r="CO362">
            <v>-4.7639741439602069E-2</v>
          </cell>
          <cell r="CP362">
            <v>-4.7639741439602069E-2</v>
          </cell>
          <cell r="CQ362">
            <v>-4.7639741439602069E-2</v>
          </cell>
          <cell r="CR362">
            <v>-4.7639741439602069E-2</v>
          </cell>
          <cell r="CS362">
            <v>-4.7639741439602069E-2</v>
          </cell>
          <cell r="CT362">
            <v>-4.7639741439602069E-2</v>
          </cell>
          <cell r="CU362">
            <v>-8.2335622331941097E-3</v>
          </cell>
          <cell r="CV362">
            <v>-8.2335622331941097E-3</v>
          </cell>
          <cell r="CW362">
            <v>-8.2335622331941097E-3</v>
          </cell>
          <cell r="CX362">
            <v>-8.2335622331941097E-3</v>
          </cell>
          <cell r="CY362">
            <v>-8.2335622331941097E-3</v>
          </cell>
          <cell r="CZ362">
            <v>-8.2335622331941097E-3</v>
          </cell>
          <cell r="DA362">
            <v>-8.2335622331941097E-3</v>
          </cell>
          <cell r="DB362">
            <v>-8.2335622331941097E-3</v>
          </cell>
          <cell r="DC362">
            <v>-8.2335622331941097E-3</v>
          </cell>
          <cell r="DD362">
            <v>-8.2335622331941097E-3</v>
          </cell>
          <cell r="DE362">
            <v>-8.2335622331941097E-3</v>
          </cell>
          <cell r="DF362">
            <v>-8.2335622331941097E-3</v>
          </cell>
          <cell r="DG362">
            <v>0.12749586961119724</v>
          </cell>
          <cell r="DH362">
            <v>0.12749586961119724</v>
          </cell>
          <cell r="DI362">
            <v>0.12749586961119724</v>
          </cell>
          <cell r="DJ362">
            <v>0.12749586961119724</v>
          </cell>
          <cell r="DK362">
            <v>0.12749586961119724</v>
          </cell>
          <cell r="DL362">
            <v>0.12749586961119724</v>
          </cell>
          <cell r="DM362">
            <v>0.12749586961119724</v>
          </cell>
          <cell r="DN362">
            <v>0.12749586961119724</v>
          </cell>
          <cell r="DO362">
            <v>0.12749586961119724</v>
          </cell>
          <cell r="DP362">
            <v>0.12749586961119724</v>
          </cell>
          <cell r="DQ362">
            <v>0.12749586961119724</v>
          </cell>
          <cell r="DR362">
            <v>0.12749586961119724</v>
          </cell>
          <cell r="DS362">
            <v>0.12369265498122002</v>
          </cell>
          <cell r="DT362">
            <v>0.12369265498122002</v>
          </cell>
          <cell r="DU362">
            <v>0.12369265498122002</v>
          </cell>
          <cell r="DV362">
            <v>0.12369265498122002</v>
          </cell>
          <cell r="DW362">
            <v>0.12369265498122002</v>
          </cell>
          <cell r="DX362">
            <v>0.12369265498122002</v>
          </cell>
          <cell r="DY362">
            <v>0.12369265498122002</v>
          </cell>
          <cell r="DZ362">
            <v>0.12369265498122002</v>
          </cell>
          <cell r="EA362">
            <v>0.12369265498122002</v>
          </cell>
          <cell r="EB362">
            <v>0.12369265498122002</v>
          </cell>
          <cell r="EC362">
            <v>0.12369265498122002</v>
          </cell>
          <cell r="ED362">
            <v>0.12369265498122002</v>
          </cell>
          <cell r="EE362">
            <v>0.16859211814231634</v>
          </cell>
          <cell r="EF362">
            <v>0.16859211814231634</v>
          </cell>
          <cell r="EG362">
            <v>0.16859211814231634</v>
          </cell>
          <cell r="EH362">
            <v>0.16859211814231634</v>
          </cell>
          <cell r="EI362">
            <v>0.16859211814231634</v>
          </cell>
          <cell r="EJ362">
            <v>0.16859211814231634</v>
          </cell>
          <cell r="EK362">
            <v>0.16859211814231634</v>
          </cell>
          <cell r="EL362">
            <v>0.16859211814231634</v>
          </cell>
          <cell r="EM362">
            <v>0.16859211814231634</v>
          </cell>
          <cell r="EN362">
            <v>0.16859211814231634</v>
          </cell>
          <cell r="EO362">
            <v>0.16859211814231634</v>
          </cell>
          <cell r="EP362">
            <v>0.16859211814231634</v>
          </cell>
          <cell r="EQ362">
            <v>0.1126682748343394</v>
          </cell>
          <cell r="ER362">
            <v>0.1126682748343394</v>
          </cell>
          <cell r="ES362">
            <v>0.1126682748343394</v>
          </cell>
          <cell r="ET362">
            <v>0.1126682748343394</v>
          </cell>
          <cell r="EU362">
            <v>0.1126682748343394</v>
          </cell>
          <cell r="EV362">
            <v>0.1126682748343394</v>
          </cell>
          <cell r="EW362">
            <v>0.1126682748343394</v>
          </cell>
          <cell r="EX362">
            <v>0.1126682748343394</v>
          </cell>
          <cell r="EY362">
            <v>0.1126682748343394</v>
          </cell>
          <cell r="EZ362">
            <v>0.1126682748343394</v>
          </cell>
          <cell r="FA362">
            <v>0.1126682748343394</v>
          </cell>
          <cell r="FB362">
            <v>0.1126682748343394</v>
          </cell>
          <cell r="FC362">
            <v>0.10910640714965719</v>
          </cell>
          <cell r="FD362">
            <v>0.10910640714965719</v>
          </cell>
          <cell r="FE362">
            <v>0.10910640714965719</v>
          </cell>
          <cell r="FF362">
            <v>0.10910640714965719</v>
          </cell>
          <cell r="FG362">
            <v>0.10910640714965719</v>
          </cell>
          <cell r="FH362">
            <v>0.10910640714965719</v>
          </cell>
          <cell r="FI362">
            <v>0.10910640714965719</v>
          </cell>
          <cell r="FJ362">
            <v>0.10910640714965719</v>
          </cell>
          <cell r="FK362">
            <v>0.10910640714965719</v>
          </cell>
          <cell r="FL362">
            <v>0.10910640714965719</v>
          </cell>
          <cell r="FM362">
            <v>0.10910640714965719</v>
          </cell>
          <cell r="FN362">
            <v>0.10910640714965719</v>
          </cell>
          <cell r="FO362">
            <v>0.1281050000592783</v>
          </cell>
          <cell r="FP362">
            <v>0.1281050000592783</v>
          </cell>
          <cell r="FQ362">
            <v>0.1281050000592783</v>
          </cell>
          <cell r="FR362">
            <v>0.1281050000592783</v>
          </cell>
          <cell r="FS362">
            <v>0.1281050000592783</v>
          </cell>
          <cell r="FT362">
            <v>0.1281050000592783</v>
          </cell>
          <cell r="FU362">
            <v>0.1281050000592783</v>
          </cell>
          <cell r="FV362">
            <v>0.1281050000592783</v>
          </cell>
          <cell r="FW362">
            <v>0.1281050000592783</v>
          </cell>
        </row>
        <row r="363">
          <cell r="B363" t="str">
            <v>Co 425</v>
          </cell>
          <cell r="C363" t="str">
            <v>AZ</v>
          </cell>
          <cell r="BH363">
            <v>2.0702202097346713E-2</v>
          </cell>
          <cell r="BI363">
            <v>2.0702202097346713E-2</v>
          </cell>
          <cell r="BJ363">
            <v>2.0702202097346713E-2</v>
          </cell>
          <cell r="BK363">
            <v>5.4470678540728935E-2</v>
          </cell>
          <cell r="BL363">
            <v>5.4470678540728935E-2</v>
          </cell>
          <cell r="BM363">
            <v>5.4470678540728935E-2</v>
          </cell>
          <cell r="BN363">
            <v>5.4470678540728935E-2</v>
          </cell>
          <cell r="BO363">
            <v>5.4470678540728935E-2</v>
          </cell>
          <cell r="BP363">
            <v>5.4470678540728935E-2</v>
          </cell>
          <cell r="BQ363">
            <v>5.4470678540728935E-2</v>
          </cell>
          <cell r="BR363">
            <v>5.4470678540728935E-2</v>
          </cell>
          <cell r="BS363">
            <v>5.4470678540728935E-2</v>
          </cell>
          <cell r="BT363">
            <v>5.4470678540728935E-2</v>
          </cell>
          <cell r="BU363">
            <v>5.4470678540728935E-2</v>
          </cell>
          <cell r="BV363">
            <v>5.4470678540728935E-2</v>
          </cell>
          <cell r="BW363">
            <v>5.0680368687185409E-2</v>
          </cell>
          <cell r="BX363">
            <v>5.0680368687185409E-2</v>
          </cell>
          <cell r="BY363">
            <v>5.0680368687185409E-2</v>
          </cell>
          <cell r="BZ363">
            <v>5.0680368687185409E-2</v>
          </cell>
          <cell r="CA363">
            <v>5.0680368687185409E-2</v>
          </cell>
          <cell r="CB363">
            <v>5.0680368687185409E-2</v>
          </cell>
          <cell r="CC363">
            <v>5.0680368687185409E-2</v>
          </cell>
          <cell r="CD363">
            <v>5.0680368687185409E-2</v>
          </cell>
          <cell r="CE363">
            <v>5.0680368687185409E-2</v>
          </cell>
          <cell r="CF363">
            <v>5.0680368687185409E-2</v>
          </cell>
          <cell r="CG363">
            <v>5.0680368687185409E-2</v>
          </cell>
          <cell r="CH363">
            <v>5.0680368687185409E-2</v>
          </cell>
          <cell r="CI363">
            <v>0.1255911805594698</v>
          </cell>
          <cell r="CJ363">
            <v>0.1255911805594698</v>
          </cell>
          <cell r="CK363">
            <v>0.1255911805594698</v>
          </cell>
          <cell r="CL363">
            <v>0.1255911805594698</v>
          </cell>
          <cell r="CM363">
            <v>0.1255911805594698</v>
          </cell>
          <cell r="CN363">
            <v>0.1255911805594698</v>
          </cell>
          <cell r="CO363">
            <v>0.1255911805594698</v>
          </cell>
          <cell r="CP363">
            <v>0.1255911805594698</v>
          </cell>
          <cell r="CQ363">
            <v>0.1255911805594698</v>
          </cell>
          <cell r="CR363">
            <v>0.1255911805594698</v>
          </cell>
          <cell r="CS363">
            <v>0.1255911805594698</v>
          </cell>
          <cell r="CT363">
            <v>0.1255911805594698</v>
          </cell>
          <cell r="CU363">
            <v>0.11647465917441285</v>
          </cell>
          <cell r="CV363">
            <v>0.11647465917441285</v>
          </cell>
          <cell r="CW363">
            <v>0.11647465917441285</v>
          </cell>
          <cell r="CX363">
            <v>0.11647465917441285</v>
          </cell>
          <cell r="CY363">
            <v>0.11647465917441285</v>
          </cell>
          <cell r="CZ363">
            <v>0.11647465917441285</v>
          </cell>
          <cell r="DA363">
            <v>0.11647465917441285</v>
          </cell>
          <cell r="DB363">
            <v>0.11647465917441285</v>
          </cell>
          <cell r="DC363">
            <v>0.11647465917441285</v>
          </cell>
          <cell r="DD363">
            <v>0.11647465917441285</v>
          </cell>
          <cell r="DE363">
            <v>0.11647465917441285</v>
          </cell>
          <cell r="DF363">
            <v>0.11647465917441285</v>
          </cell>
          <cell r="DG363">
            <v>0.13062532419072878</v>
          </cell>
          <cell r="DH363">
            <v>0.13062532419072878</v>
          </cell>
          <cell r="DI363">
            <v>0.13062532419072878</v>
          </cell>
          <cell r="DJ363">
            <v>0.13062532419072878</v>
          </cell>
          <cell r="DK363">
            <v>0.13062532419072878</v>
          </cell>
          <cell r="DL363">
            <v>0.13062532419072878</v>
          </cell>
          <cell r="DM363">
            <v>0.13062532419072878</v>
          </cell>
          <cell r="DN363">
            <v>0.13062532419072878</v>
          </cell>
          <cell r="DO363">
            <v>0.13062532419072878</v>
          </cell>
          <cell r="DP363">
            <v>0.13062532419072878</v>
          </cell>
          <cell r="DQ363">
            <v>0.13062532419072878</v>
          </cell>
          <cell r="DR363">
            <v>0.13062532419072878</v>
          </cell>
          <cell r="DS363">
            <v>0.12642706961947872</v>
          </cell>
          <cell r="DT363">
            <v>0.12642706961947872</v>
          </cell>
          <cell r="DU363">
            <v>0.12642706961947872</v>
          </cell>
          <cell r="DV363">
            <v>0.12642706961947872</v>
          </cell>
          <cell r="DW363">
            <v>0.12642706961947872</v>
          </cell>
          <cell r="DX363">
            <v>0.12642706961947872</v>
          </cell>
          <cell r="DY363">
            <v>0.12642706961947872</v>
          </cell>
          <cell r="DZ363">
            <v>0.12642706961947872</v>
          </cell>
          <cell r="EA363">
            <v>0.12642706961947872</v>
          </cell>
          <cell r="EB363">
            <v>0.12642706961947872</v>
          </cell>
          <cell r="EC363">
            <v>0.12642706961947872</v>
          </cell>
          <cell r="ED363">
            <v>0.12642706961947872</v>
          </cell>
          <cell r="EE363">
            <v>0.12588739973717397</v>
          </cell>
          <cell r="EF363">
            <v>0.12588739973717397</v>
          </cell>
          <cell r="EG363">
            <v>0.12588739973717397</v>
          </cell>
          <cell r="EH363">
            <v>0.12588739973717397</v>
          </cell>
          <cell r="EI363">
            <v>0.12588739973717397</v>
          </cell>
          <cell r="EJ363">
            <v>0.12588739973717397</v>
          </cell>
          <cell r="EK363">
            <v>0.12588739973717397</v>
          </cell>
          <cell r="EL363">
            <v>0.12588739973717397</v>
          </cell>
          <cell r="EM363">
            <v>0.12588739973717397</v>
          </cell>
          <cell r="EN363">
            <v>0.12588739973717397</v>
          </cell>
          <cell r="EO363">
            <v>0.12588739973717397</v>
          </cell>
          <cell r="EP363">
            <v>0.12588739973717397</v>
          </cell>
          <cell r="EQ363">
            <v>0.10768437628282022</v>
          </cell>
          <cell r="ER363">
            <v>0.10768437628282022</v>
          </cell>
          <cell r="ES363">
            <v>0.10768437628282022</v>
          </cell>
          <cell r="ET363">
            <v>0.10768437628282022</v>
          </cell>
          <cell r="EU363">
            <v>0.10768437628282022</v>
          </cell>
          <cell r="EV363">
            <v>0.10768437628282022</v>
          </cell>
          <cell r="EW363">
            <v>0.10768437628282022</v>
          </cell>
          <cell r="EX363">
            <v>0.10768437628282022</v>
          </cell>
          <cell r="EY363">
            <v>0.10768437628282022</v>
          </cell>
          <cell r="EZ363">
            <v>0.10768437628282022</v>
          </cell>
          <cell r="FA363">
            <v>0.10768437628282022</v>
          </cell>
          <cell r="FB363">
            <v>0.10768437628282022</v>
          </cell>
          <cell r="FC363">
            <v>9.7641081715913555E-2</v>
          </cell>
          <cell r="FD363">
            <v>9.7641081715913555E-2</v>
          </cell>
          <cell r="FE363">
            <v>9.7641081715913555E-2</v>
          </cell>
          <cell r="FF363">
            <v>9.7641081715913555E-2</v>
          </cell>
          <cell r="FG363">
            <v>9.7641081715913555E-2</v>
          </cell>
          <cell r="FH363">
            <v>9.7641081715913555E-2</v>
          </cell>
          <cell r="FI363">
            <v>9.7641081715913555E-2</v>
          </cell>
          <cell r="FJ363">
            <v>9.7641081715913555E-2</v>
          </cell>
          <cell r="FK363">
            <v>9.7641081715913555E-2</v>
          </cell>
          <cell r="FL363">
            <v>9.7641081715913555E-2</v>
          </cell>
          <cell r="FM363">
            <v>9.7641081715913555E-2</v>
          </cell>
          <cell r="FN363">
            <v>9.7641081715913555E-2</v>
          </cell>
          <cell r="FO363">
            <v>9.3529948955170514E-2</v>
          </cell>
          <cell r="FP363">
            <v>9.3529948955170514E-2</v>
          </cell>
          <cell r="FQ363">
            <v>9.3529948955170514E-2</v>
          </cell>
          <cell r="FR363">
            <v>9.3529948955170514E-2</v>
          </cell>
          <cell r="FS363">
            <v>9.3529948955170514E-2</v>
          </cell>
          <cell r="FT363">
            <v>9.3529948955170514E-2</v>
          </cell>
          <cell r="FU363">
            <v>9.3529948955170514E-2</v>
          </cell>
          <cell r="FV363">
            <v>9.3529948955170514E-2</v>
          </cell>
          <cell r="FW363">
            <v>9.3529948955170514E-2</v>
          </cell>
        </row>
        <row r="364">
          <cell r="B364" t="str">
            <v>Co 453</v>
          </cell>
          <cell r="C364" t="str">
            <v>NV</v>
          </cell>
          <cell r="BH364">
            <v>9.6181805555969779E-2</v>
          </cell>
          <cell r="BI364">
            <v>9.6181805555969779E-2</v>
          </cell>
          <cell r="BJ364">
            <v>9.6181805555969779E-2</v>
          </cell>
          <cell r="BK364">
            <v>5.2544132295314225E-2</v>
          </cell>
          <cell r="BL364">
            <v>5.2544132295314225E-2</v>
          </cell>
          <cell r="BM364">
            <v>5.2544132295314225E-2</v>
          </cell>
          <cell r="BN364">
            <v>5.2544132295314225E-2</v>
          </cell>
          <cell r="BO364">
            <v>5.2544132295314225E-2</v>
          </cell>
          <cell r="BP364">
            <v>5.2544132295314225E-2</v>
          </cell>
          <cell r="BQ364">
            <v>5.2544132295314225E-2</v>
          </cell>
          <cell r="BR364">
            <v>5.2544132295314225E-2</v>
          </cell>
          <cell r="BS364">
            <v>5.2544132295314225E-2</v>
          </cell>
          <cell r="BT364">
            <v>5.2544132295314225E-2</v>
          </cell>
          <cell r="BU364">
            <v>5.2544132295314225E-2</v>
          </cell>
          <cell r="BV364">
            <v>5.2544132295314225E-2</v>
          </cell>
          <cell r="BW364">
            <v>0.11111771082412261</v>
          </cell>
          <cell r="BX364">
            <v>0.11111771082412261</v>
          </cell>
          <cell r="BY364">
            <v>0.11111771082412261</v>
          </cell>
          <cell r="BZ364">
            <v>0.11111771082412261</v>
          </cell>
          <cell r="CA364">
            <v>0.11111771082412261</v>
          </cell>
          <cell r="CB364">
            <v>0.11111771082412261</v>
          </cell>
          <cell r="CC364">
            <v>0.11111771082412261</v>
          </cell>
          <cell r="CD364">
            <v>0.11111771082412261</v>
          </cell>
          <cell r="CE364">
            <v>0.11111771082412261</v>
          </cell>
          <cell r="CF364">
            <v>0.11111771082412261</v>
          </cell>
          <cell r="CG364">
            <v>0.11111771082412261</v>
          </cell>
          <cell r="CH364">
            <v>0.11111771082412261</v>
          </cell>
          <cell r="CI364">
            <v>0.10428782584542692</v>
          </cell>
          <cell r="CJ364">
            <v>0.10428782584542692</v>
          </cell>
          <cell r="CK364">
            <v>0.10428782584542692</v>
          </cell>
          <cell r="CL364">
            <v>0.10428782584542692</v>
          </cell>
          <cell r="CM364">
            <v>0.10428782584542692</v>
          </cell>
          <cell r="CN364">
            <v>0.10428782584542692</v>
          </cell>
          <cell r="CO364">
            <v>0.10428782584542692</v>
          </cell>
          <cell r="CP364">
            <v>0.10428782584542692</v>
          </cell>
          <cell r="CQ364">
            <v>0.10428782584542692</v>
          </cell>
          <cell r="CR364">
            <v>0.10428782584542692</v>
          </cell>
          <cell r="CS364">
            <v>0.10428782584542692</v>
          </cell>
          <cell r="CT364">
            <v>0.10428782584542692</v>
          </cell>
          <cell r="CU364">
            <v>9.6697085977359445E-2</v>
          </cell>
          <cell r="CV364">
            <v>9.6697085977359445E-2</v>
          </cell>
          <cell r="CW364">
            <v>9.6697085977359445E-2</v>
          </cell>
          <cell r="CX364">
            <v>9.6697085977359445E-2</v>
          </cell>
          <cell r="CY364">
            <v>9.6697085977359445E-2</v>
          </cell>
          <cell r="CZ364">
            <v>9.6697085977359445E-2</v>
          </cell>
          <cell r="DA364">
            <v>9.6697085977359445E-2</v>
          </cell>
          <cell r="DB364">
            <v>9.6697085977359445E-2</v>
          </cell>
          <cell r="DC364">
            <v>9.6697085977359445E-2</v>
          </cell>
          <cell r="DD364">
            <v>9.6697085977359445E-2</v>
          </cell>
          <cell r="DE364">
            <v>9.6697085977359445E-2</v>
          </cell>
          <cell r="DF364">
            <v>9.6697085977359445E-2</v>
          </cell>
          <cell r="DG364">
            <v>0.10327121043411502</v>
          </cell>
          <cell r="DH364">
            <v>0.10327121043411502</v>
          </cell>
          <cell r="DI364">
            <v>0.10327121043411502</v>
          </cell>
          <cell r="DJ364">
            <v>0.10327121043411502</v>
          </cell>
          <cell r="DK364">
            <v>0.10327121043411502</v>
          </cell>
          <cell r="DL364">
            <v>0.10327121043411502</v>
          </cell>
          <cell r="DM364">
            <v>0.10327121043411502</v>
          </cell>
          <cell r="DN364">
            <v>0.10327121043411502</v>
          </cell>
          <cell r="DO364">
            <v>0.10327121043411502</v>
          </cell>
          <cell r="DP364">
            <v>0.10327121043411502</v>
          </cell>
          <cell r="DQ364">
            <v>0.10327121043411502</v>
          </cell>
          <cell r="DR364">
            <v>0.10327121043411502</v>
          </cell>
          <cell r="DS364">
            <v>0.11646146824579406</v>
          </cell>
          <cell r="DT364">
            <v>0.11646146824579406</v>
          </cell>
          <cell r="DU364">
            <v>0.11646146824579406</v>
          </cell>
          <cell r="DV364">
            <v>0.11646146824579406</v>
          </cell>
          <cell r="DW364">
            <v>0.11646146824579406</v>
          </cell>
          <cell r="DX364">
            <v>0.11646146824579406</v>
          </cell>
          <cell r="DY364">
            <v>0.11646146824579406</v>
          </cell>
          <cell r="DZ364">
            <v>0.11646146824579406</v>
          </cell>
          <cell r="EA364">
            <v>0.11646146824579406</v>
          </cell>
          <cell r="EB364">
            <v>0.11646146824579406</v>
          </cell>
          <cell r="EC364">
            <v>0.11646146824579406</v>
          </cell>
          <cell r="ED364">
            <v>0.11646146824579406</v>
          </cell>
          <cell r="EE364">
            <v>9.0852007806873261E-2</v>
          </cell>
          <cell r="EF364">
            <v>9.0852007806873261E-2</v>
          </cell>
          <cell r="EG364">
            <v>9.0852007806873261E-2</v>
          </cell>
          <cell r="EH364">
            <v>9.0852007806873261E-2</v>
          </cell>
          <cell r="EI364">
            <v>9.0852007806873261E-2</v>
          </cell>
          <cell r="EJ364">
            <v>9.0852007806873261E-2</v>
          </cell>
          <cell r="EK364">
            <v>9.0852007806873261E-2</v>
          </cell>
          <cell r="EL364">
            <v>9.0852007806873261E-2</v>
          </cell>
          <cell r="EM364">
            <v>9.0852007806873261E-2</v>
          </cell>
          <cell r="EN364">
            <v>9.0852007806873261E-2</v>
          </cell>
          <cell r="EO364">
            <v>9.0852007806873261E-2</v>
          </cell>
          <cell r="EP364">
            <v>9.0852007806873261E-2</v>
          </cell>
          <cell r="EQ364">
            <v>9.3919579072607784E-2</v>
          </cell>
          <cell r="ER364">
            <v>9.3919579072607784E-2</v>
          </cell>
          <cell r="ES364">
            <v>9.3919579072607784E-2</v>
          </cell>
          <cell r="ET364">
            <v>9.3919579072607784E-2</v>
          </cell>
          <cell r="EU364">
            <v>9.3919579072607784E-2</v>
          </cell>
          <cell r="EV364">
            <v>9.3919579072607784E-2</v>
          </cell>
          <cell r="EW364">
            <v>9.3919579072607784E-2</v>
          </cell>
          <cell r="EX364">
            <v>9.3919579072607784E-2</v>
          </cell>
          <cell r="EY364">
            <v>9.3919579072607784E-2</v>
          </cell>
          <cell r="EZ364">
            <v>9.3919579072607784E-2</v>
          </cell>
          <cell r="FA364">
            <v>9.3919579072607784E-2</v>
          </cell>
          <cell r="FB364">
            <v>9.3919579072607784E-2</v>
          </cell>
          <cell r="FC364">
            <v>0.12560449842040644</v>
          </cell>
          <cell r="FD364">
            <v>0.12560449842040644</v>
          </cell>
          <cell r="FE364">
            <v>0.12560449842040644</v>
          </cell>
          <cell r="FF364">
            <v>0.12560449842040644</v>
          </cell>
          <cell r="FG364">
            <v>0.12560449842040644</v>
          </cell>
          <cell r="FH364">
            <v>0.12560449842040644</v>
          </cell>
          <cell r="FI364">
            <v>0.12560449842040644</v>
          </cell>
          <cell r="FJ364">
            <v>0.12560449842040644</v>
          </cell>
          <cell r="FK364">
            <v>0.12560449842040644</v>
          </cell>
          <cell r="FL364">
            <v>0.12560449842040644</v>
          </cell>
          <cell r="FM364">
            <v>0.12560449842040644</v>
          </cell>
          <cell r="FN364">
            <v>0.12560449842040644</v>
          </cell>
          <cell r="FO364">
            <v>0.13229424428028486</v>
          </cell>
          <cell r="FP364">
            <v>0.13229424428028486</v>
          </cell>
          <cell r="FQ364">
            <v>0.13229424428028486</v>
          </cell>
          <cell r="FR364">
            <v>0.13229424428028486</v>
          </cell>
          <cell r="FS364">
            <v>0.13229424428028486</v>
          </cell>
          <cell r="FT364">
            <v>0.13229424428028486</v>
          </cell>
          <cell r="FU364">
            <v>0.13229424428028486</v>
          </cell>
          <cell r="FV364">
            <v>0.13229424428028486</v>
          </cell>
          <cell r="FW364">
            <v>0.13229424428028486</v>
          </cell>
        </row>
        <row r="365">
          <cell r="B365" t="str">
            <v>Co 151</v>
          </cell>
          <cell r="C365" t="str">
            <v>IN</v>
          </cell>
          <cell r="BH365">
            <v>-6.0469410915866474E-2</v>
          </cell>
          <cell r="BI365">
            <v>-6.0469410915866474E-2</v>
          </cell>
          <cell r="BJ365">
            <v>-6.0469410915866474E-2</v>
          </cell>
          <cell r="BK365">
            <v>-2.820269708074102E-2</v>
          </cell>
          <cell r="BL365">
            <v>-2.820269708074102E-2</v>
          </cell>
          <cell r="BM365">
            <v>-2.820269708074102E-2</v>
          </cell>
          <cell r="BN365">
            <v>-2.820269708074102E-2</v>
          </cell>
          <cell r="BO365">
            <v>-2.820269708074102E-2</v>
          </cell>
          <cell r="BP365">
            <v>-2.820269708074102E-2</v>
          </cell>
          <cell r="BQ365">
            <v>-2.820269708074102E-2</v>
          </cell>
          <cell r="BR365">
            <v>-2.820269708074102E-2</v>
          </cell>
          <cell r="BS365">
            <v>-2.820269708074102E-2</v>
          </cell>
          <cell r="BT365">
            <v>-2.820269708074102E-2</v>
          </cell>
          <cell r="BU365">
            <v>-2.820269708074102E-2</v>
          </cell>
          <cell r="BV365">
            <v>-2.820269708074102E-2</v>
          </cell>
          <cell r="BW365">
            <v>-0.10618232765000425</v>
          </cell>
          <cell r="BX365">
            <v>-0.10618232765000425</v>
          </cell>
          <cell r="BY365">
            <v>-0.10618232765000425</v>
          </cell>
          <cell r="BZ365">
            <v>-0.10618232765000425</v>
          </cell>
          <cell r="CA365">
            <v>-0.10618232765000425</v>
          </cell>
          <cell r="CB365">
            <v>-0.10618232765000425</v>
          </cell>
          <cell r="CC365">
            <v>-0.10618232765000425</v>
          </cell>
          <cell r="CD365">
            <v>-0.10618232765000425</v>
          </cell>
          <cell r="CE365">
            <v>-0.10618232765000425</v>
          </cell>
          <cell r="CF365">
            <v>-0.10618232765000425</v>
          </cell>
          <cell r="CG365">
            <v>-0.10618232765000425</v>
          </cell>
          <cell r="CH365">
            <v>-0.10618232765000425</v>
          </cell>
          <cell r="CI365">
            <v>4.8961362177859062E-3</v>
          </cell>
          <cell r="CJ365">
            <v>4.8961362177859062E-3</v>
          </cell>
          <cell r="CK365">
            <v>4.8961362177859062E-3</v>
          </cell>
          <cell r="CL365">
            <v>4.8961362177859062E-3</v>
          </cell>
          <cell r="CM365">
            <v>4.8961362177859062E-3</v>
          </cell>
          <cell r="CN365">
            <v>4.8961362177859062E-3</v>
          </cell>
          <cell r="CO365">
            <v>4.8961362177859062E-3</v>
          </cell>
          <cell r="CP365">
            <v>4.8961362177859062E-3</v>
          </cell>
          <cell r="CQ365">
            <v>4.8961362177859062E-3</v>
          </cell>
          <cell r="CR365">
            <v>4.8961362177859062E-3</v>
          </cell>
          <cell r="CS365">
            <v>4.8961362177859062E-3</v>
          </cell>
          <cell r="CT365">
            <v>4.8961362177859062E-3</v>
          </cell>
          <cell r="CU365">
            <v>2.1935951737642425E-2</v>
          </cell>
          <cell r="CV365">
            <v>2.1935951737642425E-2</v>
          </cell>
          <cell r="CW365">
            <v>2.1935951737642425E-2</v>
          </cell>
          <cell r="CX365">
            <v>2.1935951737642425E-2</v>
          </cell>
          <cell r="CY365">
            <v>2.1935951737642425E-2</v>
          </cell>
          <cell r="CZ365">
            <v>2.1935951737642425E-2</v>
          </cell>
          <cell r="DA365">
            <v>2.1935951737642425E-2</v>
          </cell>
          <cell r="DB365">
            <v>2.1935951737642425E-2</v>
          </cell>
          <cell r="DC365">
            <v>2.1935951737642425E-2</v>
          </cell>
          <cell r="DD365">
            <v>2.1935951737642425E-2</v>
          </cell>
          <cell r="DE365">
            <v>2.1935951737642425E-2</v>
          </cell>
          <cell r="DF365">
            <v>2.1935951737642425E-2</v>
          </cell>
          <cell r="DG365">
            <v>2.0593022019744979E-2</v>
          </cell>
          <cell r="DH365">
            <v>2.0593022019744979E-2</v>
          </cell>
          <cell r="DI365">
            <v>2.0593022019744979E-2</v>
          </cell>
          <cell r="DJ365">
            <v>2.0593022019744979E-2</v>
          </cell>
          <cell r="DK365">
            <v>2.0593022019744979E-2</v>
          </cell>
          <cell r="DL365">
            <v>2.0593022019744979E-2</v>
          </cell>
          <cell r="DM365">
            <v>2.0593022019744979E-2</v>
          </cell>
          <cell r="DN365">
            <v>2.0593022019744979E-2</v>
          </cell>
          <cell r="DO365">
            <v>2.0593022019744979E-2</v>
          </cell>
          <cell r="DP365">
            <v>2.0593022019744979E-2</v>
          </cell>
          <cell r="DQ365">
            <v>2.0593022019744979E-2</v>
          </cell>
          <cell r="DR365">
            <v>2.0593022019744979E-2</v>
          </cell>
          <cell r="DS365">
            <v>0.12167814537433162</v>
          </cell>
          <cell r="DT365">
            <v>0.12167814537433162</v>
          </cell>
          <cell r="DU365">
            <v>0.12167814537433162</v>
          </cell>
          <cell r="DV365">
            <v>0.12167814537433162</v>
          </cell>
          <cell r="DW365">
            <v>0.12167814537433162</v>
          </cell>
          <cell r="DX365">
            <v>0.12167814537433162</v>
          </cell>
          <cell r="DY365">
            <v>0.12167814537433162</v>
          </cell>
          <cell r="DZ365">
            <v>0.12167814537433162</v>
          </cell>
          <cell r="EA365">
            <v>0.12167814537433162</v>
          </cell>
          <cell r="EB365">
            <v>0.12167814537433162</v>
          </cell>
          <cell r="EC365">
            <v>0.12167814537433162</v>
          </cell>
          <cell r="ED365">
            <v>0.12167814537433162</v>
          </cell>
          <cell r="EE365">
            <v>0.12737237819638486</v>
          </cell>
          <cell r="EF365">
            <v>0.12737237819638486</v>
          </cell>
          <cell r="EG365">
            <v>0.12737237819638486</v>
          </cell>
          <cell r="EH365">
            <v>0.12737237819638486</v>
          </cell>
          <cell r="EI365">
            <v>0.12737237819638486</v>
          </cell>
          <cell r="EJ365">
            <v>0.12737237819638486</v>
          </cell>
          <cell r="EK365">
            <v>0.12737237819638486</v>
          </cell>
          <cell r="EL365">
            <v>0.12737237819638486</v>
          </cell>
          <cell r="EM365">
            <v>0.12737237819638486</v>
          </cell>
          <cell r="EN365">
            <v>0.12737237819638486</v>
          </cell>
          <cell r="EO365">
            <v>0.12737237819638486</v>
          </cell>
          <cell r="EP365">
            <v>0.12737237819638486</v>
          </cell>
          <cell r="EQ365">
            <v>0.15707844868310294</v>
          </cell>
          <cell r="ER365">
            <v>0.15707844868310294</v>
          </cell>
          <cell r="ES365">
            <v>0.15707844868310294</v>
          </cell>
          <cell r="ET365">
            <v>0.15707844868310294</v>
          </cell>
          <cell r="EU365">
            <v>0.15707844868310294</v>
          </cell>
          <cell r="EV365">
            <v>0.15707844868310294</v>
          </cell>
          <cell r="EW365">
            <v>0.15707844868310294</v>
          </cell>
          <cell r="EX365">
            <v>0.15707844868310294</v>
          </cell>
          <cell r="EY365">
            <v>0.15707844868310294</v>
          </cell>
          <cell r="EZ365">
            <v>0.15707844868310294</v>
          </cell>
          <cell r="FA365">
            <v>0.15707844868310294</v>
          </cell>
          <cell r="FB365">
            <v>0.15707844868310294</v>
          </cell>
          <cell r="FC365">
            <v>0.1647375144808082</v>
          </cell>
          <cell r="FD365">
            <v>0.1647375144808082</v>
          </cell>
          <cell r="FE365">
            <v>0.1647375144808082</v>
          </cell>
          <cell r="FF365">
            <v>0.1647375144808082</v>
          </cell>
          <cell r="FG365">
            <v>0.1647375144808082</v>
          </cell>
          <cell r="FH365">
            <v>0.1647375144808082</v>
          </cell>
          <cell r="FI365">
            <v>0.1647375144808082</v>
          </cell>
          <cell r="FJ365">
            <v>0.1647375144808082</v>
          </cell>
          <cell r="FK365">
            <v>0.1647375144808082</v>
          </cell>
          <cell r="FL365">
            <v>0.1647375144808082</v>
          </cell>
          <cell r="FM365">
            <v>0.1647375144808082</v>
          </cell>
          <cell r="FN365">
            <v>0.1647375144808082</v>
          </cell>
          <cell r="FO365">
            <v>0.20115917735221631</v>
          </cell>
          <cell r="FP365">
            <v>0.20115917735221631</v>
          </cell>
          <cell r="FQ365">
            <v>0.20115917735221631</v>
          </cell>
          <cell r="FR365">
            <v>0.20115917735221631</v>
          </cell>
          <cell r="FS365">
            <v>0.20115917735221631</v>
          </cell>
          <cell r="FT365">
            <v>0.20115917735221631</v>
          </cell>
          <cell r="FU365">
            <v>0.20115917735221631</v>
          </cell>
          <cell r="FV365">
            <v>0.20115917735221631</v>
          </cell>
          <cell r="FW365">
            <v>0.20115917735221631</v>
          </cell>
        </row>
        <row r="366">
          <cell r="B366" t="str">
            <v>Co 152</v>
          </cell>
          <cell r="C366" t="str">
            <v>IN</v>
          </cell>
          <cell r="BH366">
            <v>-0.54880843332262286</v>
          </cell>
          <cell r="BI366">
            <v>-0.54880843332262286</v>
          </cell>
          <cell r="BJ366">
            <v>-0.54880843332262286</v>
          </cell>
          <cell r="BK366">
            <v>-0.27946466255484537</v>
          </cell>
          <cell r="BL366">
            <v>-0.27946466255484537</v>
          </cell>
          <cell r="BM366">
            <v>-0.27946466255484537</v>
          </cell>
          <cell r="BN366">
            <v>-0.27946466255484537</v>
          </cell>
          <cell r="BO366">
            <v>-0.27946466255484537</v>
          </cell>
          <cell r="BP366">
            <v>-0.27946466255484537</v>
          </cell>
          <cell r="BQ366">
            <v>-0.27946466255484537</v>
          </cell>
          <cell r="BR366">
            <v>-0.27946466255484537</v>
          </cell>
          <cell r="BS366">
            <v>-0.27946466255484537</v>
          </cell>
          <cell r="BT366">
            <v>-0.27946466255484537</v>
          </cell>
          <cell r="BU366">
            <v>-0.27946466255484537</v>
          </cell>
          <cell r="BV366">
            <v>-0.27946466255484537</v>
          </cell>
          <cell r="BW366">
            <v>-0.38708473253489223</v>
          </cell>
          <cell r="BX366">
            <v>-0.38708473253489223</v>
          </cell>
          <cell r="BY366">
            <v>-0.38708473253489223</v>
          </cell>
          <cell r="BZ366">
            <v>-0.38708473253489223</v>
          </cell>
          <cell r="CA366">
            <v>-0.38708473253489223</v>
          </cell>
          <cell r="CB366">
            <v>-0.38708473253489223</v>
          </cell>
          <cell r="CC366">
            <v>-0.38708473253489223</v>
          </cell>
          <cell r="CD366">
            <v>-0.38708473253489223</v>
          </cell>
          <cell r="CE366">
            <v>-0.38708473253489223</v>
          </cell>
          <cell r="CF366">
            <v>-0.38708473253489223</v>
          </cell>
          <cell r="CG366">
            <v>-0.38708473253489223</v>
          </cell>
          <cell r="CH366">
            <v>-0.38708473253489223</v>
          </cell>
          <cell r="CI366">
            <v>-0.23042861804723339</v>
          </cell>
          <cell r="CJ366">
            <v>-0.23042861804723339</v>
          </cell>
          <cell r="CK366">
            <v>-0.23042861804723339</v>
          </cell>
          <cell r="CL366">
            <v>-0.23042861804723339</v>
          </cell>
          <cell r="CM366">
            <v>-0.23042861804723339</v>
          </cell>
          <cell r="CN366">
            <v>-0.23042861804723339</v>
          </cell>
          <cell r="CO366">
            <v>-0.23042861804723339</v>
          </cell>
          <cell r="CP366">
            <v>-0.23042861804723339</v>
          </cell>
          <cell r="CQ366">
            <v>-0.23042861804723339</v>
          </cell>
          <cell r="CR366">
            <v>-0.23042861804723339</v>
          </cell>
          <cell r="CS366">
            <v>-0.23042861804723339</v>
          </cell>
          <cell r="CT366">
            <v>-0.23042861804723339</v>
          </cell>
          <cell r="CU366">
            <v>-0.15620371978073583</v>
          </cell>
          <cell r="CV366">
            <v>-0.15620371978073583</v>
          </cell>
          <cell r="CW366">
            <v>-0.15620371978073583</v>
          </cell>
          <cell r="CX366">
            <v>-0.15620371978073583</v>
          </cell>
          <cell r="CY366">
            <v>-0.15620371978073583</v>
          </cell>
          <cell r="CZ366">
            <v>-0.15620371978073583</v>
          </cell>
          <cell r="DA366">
            <v>-0.15620371978073583</v>
          </cell>
          <cell r="DB366">
            <v>-0.15620371978073583</v>
          </cell>
          <cell r="DC366">
            <v>-0.15620371978073583</v>
          </cell>
          <cell r="DD366">
            <v>-0.15620371978073583</v>
          </cell>
          <cell r="DE366">
            <v>-0.15620371978073583</v>
          </cell>
          <cell r="DF366">
            <v>-0.15620371978073583</v>
          </cell>
          <cell r="DG366">
            <v>-0.15084261169088975</v>
          </cell>
          <cell r="DH366">
            <v>-0.15084261169088975</v>
          </cell>
          <cell r="DI366">
            <v>-0.15084261169088975</v>
          </cell>
          <cell r="DJ366">
            <v>-0.15084261169088975</v>
          </cell>
          <cell r="DK366">
            <v>-0.15084261169088975</v>
          </cell>
          <cell r="DL366">
            <v>-0.15084261169088975</v>
          </cell>
          <cell r="DM366">
            <v>-0.15084261169088975</v>
          </cell>
          <cell r="DN366">
            <v>-0.15084261169088975</v>
          </cell>
          <cell r="DO366">
            <v>-0.15084261169088975</v>
          </cell>
          <cell r="DP366">
            <v>-0.15084261169088975</v>
          </cell>
          <cell r="DQ366">
            <v>-0.15084261169088975</v>
          </cell>
          <cell r="DR366">
            <v>-0.15084261169088975</v>
          </cell>
          <cell r="DS366">
            <v>1.8903483424584235E-2</v>
          </cell>
          <cell r="DT366">
            <v>1.8903483424584235E-2</v>
          </cell>
          <cell r="DU366">
            <v>1.8903483424584235E-2</v>
          </cell>
          <cell r="DV366">
            <v>1.8903483424584235E-2</v>
          </cell>
          <cell r="DW366">
            <v>1.8903483424584235E-2</v>
          </cell>
          <cell r="DX366">
            <v>1.8903483424584235E-2</v>
          </cell>
          <cell r="DY366">
            <v>1.8903483424584235E-2</v>
          </cell>
          <cell r="DZ366">
            <v>1.8903483424584235E-2</v>
          </cell>
          <cell r="EA366">
            <v>1.8903483424584235E-2</v>
          </cell>
          <cell r="EB366">
            <v>1.8903483424584235E-2</v>
          </cell>
          <cell r="EC366">
            <v>1.8903483424584235E-2</v>
          </cell>
          <cell r="ED366">
            <v>1.8903483424584235E-2</v>
          </cell>
          <cell r="EE366">
            <v>4.1514314334049028E-2</v>
          </cell>
          <cell r="EF366">
            <v>4.1514314334049028E-2</v>
          </cell>
          <cell r="EG366">
            <v>4.1514314334049028E-2</v>
          </cell>
          <cell r="EH366">
            <v>4.1514314334049028E-2</v>
          </cell>
          <cell r="EI366">
            <v>4.1514314334049028E-2</v>
          </cell>
          <cell r="EJ366">
            <v>4.1514314334049028E-2</v>
          </cell>
          <cell r="EK366">
            <v>4.1514314334049028E-2</v>
          </cell>
          <cell r="EL366">
            <v>4.1514314334049028E-2</v>
          </cell>
          <cell r="EM366">
            <v>4.1514314334049028E-2</v>
          </cell>
          <cell r="EN366">
            <v>4.1514314334049028E-2</v>
          </cell>
          <cell r="EO366">
            <v>4.1514314334049028E-2</v>
          </cell>
          <cell r="EP366">
            <v>4.1514314334049028E-2</v>
          </cell>
          <cell r="EQ366">
            <v>0.128389466458044</v>
          </cell>
          <cell r="ER366">
            <v>0.128389466458044</v>
          </cell>
          <cell r="ES366">
            <v>0.128389466458044</v>
          </cell>
          <cell r="ET366">
            <v>0.128389466458044</v>
          </cell>
          <cell r="EU366">
            <v>0.128389466458044</v>
          </cell>
          <cell r="EV366">
            <v>0.128389466458044</v>
          </cell>
          <cell r="EW366">
            <v>0.128389466458044</v>
          </cell>
          <cell r="EX366">
            <v>0.128389466458044</v>
          </cell>
          <cell r="EY366">
            <v>0.128389466458044</v>
          </cell>
          <cell r="EZ366">
            <v>0.128389466458044</v>
          </cell>
          <cell r="FA366">
            <v>0.128389466458044</v>
          </cell>
          <cell r="FB366">
            <v>0.128389466458044</v>
          </cell>
          <cell r="FC366">
            <v>0.14059171582358004</v>
          </cell>
          <cell r="FD366">
            <v>0.14059171582358004</v>
          </cell>
          <cell r="FE366">
            <v>0.14059171582358004</v>
          </cell>
          <cell r="FF366">
            <v>0.14059171582358004</v>
          </cell>
          <cell r="FG366">
            <v>0.14059171582358004</v>
          </cell>
          <cell r="FH366">
            <v>0.14059171582358004</v>
          </cell>
          <cell r="FI366">
            <v>0.14059171582358004</v>
          </cell>
          <cell r="FJ366">
            <v>0.14059171582358004</v>
          </cell>
          <cell r="FK366">
            <v>0.14059171582358004</v>
          </cell>
          <cell r="FL366">
            <v>0.14059171582358004</v>
          </cell>
          <cell r="FM366">
            <v>0.14059171582358004</v>
          </cell>
          <cell r="FN366">
            <v>0.14059171582358004</v>
          </cell>
          <cell r="FO366">
            <v>0.1856677694344665</v>
          </cell>
          <cell r="FP366">
            <v>0.1856677694344665</v>
          </cell>
          <cell r="FQ366">
            <v>0.1856677694344665</v>
          </cell>
          <cell r="FR366">
            <v>0.1856677694344665</v>
          </cell>
          <cell r="FS366">
            <v>0.1856677694344665</v>
          </cell>
          <cell r="FT366">
            <v>0.1856677694344665</v>
          </cell>
          <cell r="FU366">
            <v>0.1856677694344665</v>
          </cell>
          <cell r="FV366">
            <v>0.1856677694344665</v>
          </cell>
          <cell r="FW366">
            <v>0.1856677694344665</v>
          </cell>
        </row>
        <row r="367">
          <cell r="B367" t="str">
            <v>Co 345</v>
          </cell>
          <cell r="C367" t="str">
            <v>KY</v>
          </cell>
          <cell r="BH367">
            <v>-8.9331827405092906E-2</v>
          </cell>
          <cell r="BI367">
            <v>-8.9331827405092906E-2</v>
          </cell>
          <cell r="BJ367">
            <v>-8.9331827405092906E-2</v>
          </cell>
          <cell r="BK367">
            <v>3.6931932743195457E-2</v>
          </cell>
          <cell r="BL367">
            <v>3.6931932743195457E-2</v>
          </cell>
          <cell r="BM367">
            <v>3.6931932743195457E-2</v>
          </cell>
          <cell r="BN367">
            <v>3.6931932743195457E-2</v>
          </cell>
          <cell r="BO367">
            <v>3.6931932743195457E-2</v>
          </cell>
          <cell r="BP367">
            <v>3.6931932743195457E-2</v>
          </cell>
          <cell r="BQ367">
            <v>3.6931932743195457E-2</v>
          </cell>
          <cell r="BR367">
            <v>3.6931932743195457E-2</v>
          </cell>
          <cell r="BS367">
            <v>3.6931932743195457E-2</v>
          </cell>
          <cell r="BT367">
            <v>3.6931932743195457E-2</v>
          </cell>
          <cell r="BU367">
            <v>3.6931932743195457E-2</v>
          </cell>
          <cell r="BV367">
            <v>3.6931932743195457E-2</v>
          </cell>
          <cell r="BW367">
            <v>2.6000663674348629E-2</v>
          </cell>
          <cell r="BX367">
            <v>2.6000663674348629E-2</v>
          </cell>
          <cell r="BY367">
            <v>2.6000663674348629E-2</v>
          </cell>
          <cell r="BZ367">
            <v>2.6000663674348629E-2</v>
          </cell>
          <cell r="CA367">
            <v>2.6000663674348629E-2</v>
          </cell>
          <cell r="CB367">
            <v>2.6000663674348629E-2</v>
          </cell>
          <cell r="CC367">
            <v>2.6000663674348629E-2</v>
          </cell>
          <cell r="CD367">
            <v>2.6000663674348629E-2</v>
          </cell>
          <cell r="CE367">
            <v>2.6000663674348629E-2</v>
          </cell>
          <cell r="CF367">
            <v>2.6000663674348629E-2</v>
          </cell>
          <cell r="CG367">
            <v>2.6000663674348629E-2</v>
          </cell>
          <cell r="CH367">
            <v>2.6000663674348629E-2</v>
          </cell>
          <cell r="CI367">
            <v>2.2756924037326275E-2</v>
          </cell>
          <cell r="CJ367">
            <v>2.2756924037326275E-2</v>
          </cell>
          <cell r="CK367">
            <v>2.2756924037326275E-2</v>
          </cell>
          <cell r="CL367">
            <v>2.2756924037326275E-2</v>
          </cell>
          <cell r="CM367">
            <v>2.2756924037326275E-2</v>
          </cell>
          <cell r="CN367">
            <v>2.2756924037326275E-2</v>
          </cell>
          <cell r="CO367">
            <v>2.2756924037326275E-2</v>
          </cell>
          <cell r="CP367">
            <v>2.2756924037326275E-2</v>
          </cell>
          <cell r="CQ367">
            <v>2.2756924037326275E-2</v>
          </cell>
          <cell r="CR367">
            <v>2.2756924037326275E-2</v>
          </cell>
          <cell r="CS367">
            <v>2.2756924037326275E-2</v>
          </cell>
          <cell r="CT367">
            <v>2.2756924037326275E-2</v>
          </cell>
          <cell r="CU367">
            <v>1.6017388952180026E-2</v>
          </cell>
          <cell r="CV367">
            <v>1.6017388952180026E-2</v>
          </cell>
          <cell r="CW367">
            <v>1.6017388952180026E-2</v>
          </cell>
          <cell r="CX367">
            <v>1.6017388952180026E-2</v>
          </cell>
          <cell r="CY367">
            <v>1.6017388952180026E-2</v>
          </cell>
          <cell r="CZ367">
            <v>1.6017388952180026E-2</v>
          </cell>
          <cell r="DA367">
            <v>1.6017388952180026E-2</v>
          </cell>
          <cell r="DB367">
            <v>1.6017388952180026E-2</v>
          </cell>
          <cell r="DC367">
            <v>1.6017388952180026E-2</v>
          </cell>
          <cell r="DD367">
            <v>1.6017388952180026E-2</v>
          </cell>
          <cell r="DE367">
            <v>1.6017388952180026E-2</v>
          </cell>
          <cell r="DF367">
            <v>1.6017388952180026E-2</v>
          </cell>
          <cell r="DG367">
            <v>3.7207260484493569E-2</v>
          </cell>
          <cell r="DH367">
            <v>3.7207260484493569E-2</v>
          </cell>
          <cell r="DI367">
            <v>3.7207260484493569E-2</v>
          </cell>
          <cell r="DJ367">
            <v>3.7207260484493569E-2</v>
          </cell>
          <cell r="DK367">
            <v>3.7207260484493569E-2</v>
          </cell>
          <cell r="DL367">
            <v>3.7207260484493569E-2</v>
          </cell>
          <cell r="DM367">
            <v>3.7207260484493569E-2</v>
          </cell>
          <cell r="DN367">
            <v>3.7207260484493569E-2</v>
          </cell>
          <cell r="DO367">
            <v>3.7207260484493569E-2</v>
          </cell>
          <cell r="DP367">
            <v>3.7207260484493569E-2</v>
          </cell>
          <cell r="DQ367">
            <v>3.7207260484493569E-2</v>
          </cell>
          <cell r="DR367">
            <v>3.7207260484493569E-2</v>
          </cell>
          <cell r="DS367">
            <v>3.7751248035317049E-2</v>
          </cell>
          <cell r="DT367">
            <v>3.7751248035317049E-2</v>
          </cell>
          <cell r="DU367">
            <v>3.7751248035317049E-2</v>
          </cell>
          <cell r="DV367">
            <v>3.7751248035317049E-2</v>
          </cell>
          <cell r="DW367">
            <v>3.7751248035317049E-2</v>
          </cell>
          <cell r="DX367">
            <v>3.7751248035317049E-2</v>
          </cell>
          <cell r="DY367">
            <v>3.7751248035317049E-2</v>
          </cell>
          <cell r="DZ367">
            <v>3.7751248035317049E-2</v>
          </cell>
          <cell r="EA367">
            <v>3.7751248035317049E-2</v>
          </cell>
          <cell r="EB367">
            <v>3.7751248035317049E-2</v>
          </cell>
          <cell r="EC367">
            <v>3.7751248035317049E-2</v>
          </cell>
          <cell r="ED367">
            <v>3.7751248035317049E-2</v>
          </cell>
          <cell r="EE367">
            <v>5.9657468593659141E-2</v>
          </cell>
          <cell r="EF367">
            <v>5.9657468593659141E-2</v>
          </cell>
          <cell r="EG367">
            <v>5.9657468593659141E-2</v>
          </cell>
          <cell r="EH367">
            <v>5.9657468593659141E-2</v>
          </cell>
          <cell r="EI367">
            <v>5.9657468593659141E-2</v>
          </cell>
          <cell r="EJ367">
            <v>5.9657468593659141E-2</v>
          </cell>
          <cell r="EK367">
            <v>5.9657468593659141E-2</v>
          </cell>
          <cell r="EL367">
            <v>5.9657468593659141E-2</v>
          </cell>
          <cell r="EM367">
            <v>5.9657468593659141E-2</v>
          </cell>
          <cell r="EN367">
            <v>5.9657468593659141E-2</v>
          </cell>
          <cell r="EO367">
            <v>5.9657468593659141E-2</v>
          </cell>
          <cell r="EP367">
            <v>5.9657468593659141E-2</v>
          </cell>
          <cell r="EQ367">
            <v>7.5476749168851401E-2</v>
          </cell>
          <cell r="ER367">
            <v>7.5476749168851401E-2</v>
          </cell>
          <cell r="ES367">
            <v>7.5476749168851401E-2</v>
          </cell>
          <cell r="ET367">
            <v>7.5476749168851401E-2</v>
          </cell>
          <cell r="EU367">
            <v>7.5476749168851401E-2</v>
          </cell>
          <cell r="EV367">
            <v>7.5476749168851401E-2</v>
          </cell>
          <cell r="EW367">
            <v>7.5476749168851401E-2</v>
          </cell>
          <cell r="EX367">
            <v>7.5476749168851401E-2</v>
          </cell>
          <cell r="EY367">
            <v>7.5476749168851401E-2</v>
          </cell>
          <cell r="EZ367">
            <v>7.5476749168851401E-2</v>
          </cell>
          <cell r="FA367">
            <v>7.5476749168851401E-2</v>
          </cell>
          <cell r="FB367">
            <v>7.5476749168851401E-2</v>
          </cell>
          <cell r="FC367">
            <v>8.424865203539865E-2</v>
          </cell>
          <cell r="FD367">
            <v>8.424865203539865E-2</v>
          </cell>
          <cell r="FE367">
            <v>8.424865203539865E-2</v>
          </cell>
          <cell r="FF367">
            <v>8.424865203539865E-2</v>
          </cell>
          <cell r="FG367">
            <v>8.424865203539865E-2</v>
          </cell>
          <cell r="FH367">
            <v>8.424865203539865E-2</v>
          </cell>
          <cell r="FI367">
            <v>8.424865203539865E-2</v>
          </cell>
          <cell r="FJ367">
            <v>8.424865203539865E-2</v>
          </cell>
          <cell r="FK367">
            <v>8.424865203539865E-2</v>
          </cell>
          <cell r="FL367">
            <v>8.424865203539865E-2</v>
          </cell>
          <cell r="FM367">
            <v>8.424865203539865E-2</v>
          </cell>
          <cell r="FN367">
            <v>8.424865203539865E-2</v>
          </cell>
          <cell r="FO367">
            <v>8.9998011855989074E-2</v>
          </cell>
          <cell r="FP367">
            <v>8.9998011855989074E-2</v>
          </cell>
          <cell r="FQ367">
            <v>8.9998011855989074E-2</v>
          </cell>
          <cell r="FR367">
            <v>8.9998011855989074E-2</v>
          </cell>
          <cell r="FS367">
            <v>8.9998011855989074E-2</v>
          </cell>
          <cell r="FT367">
            <v>8.9998011855989074E-2</v>
          </cell>
          <cell r="FU367">
            <v>8.9998011855989074E-2</v>
          </cell>
          <cell r="FV367">
            <v>8.9998011855989074E-2</v>
          </cell>
          <cell r="FW367">
            <v>8.9998011855989074E-2</v>
          </cell>
        </row>
        <row r="368">
          <cell r="B368" t="str">
            <v>Co 386</v>
          </cell>
          <cell r="C368" t="str">
            <v>GA</v>
          </cell>
          <cell r="BH368">
            <v>0.23339031344469929</v>
          </cell>
          <cell r="BI368">
            <v>0.23339031344469929</v>
          </cell>
          <cell r="BJ368">
            <v>0.23339031344469929</v>
          </cell>
          <cell r="BK368">
            <v>0.27276383161978957</v>
          </cell>
          <cell r="BL368">
            <v>0.27276383161978957</v>
          </cell>
          <cell r="BM368">
            <v>0.27276383161978957</v>
          </cell>
          <cell r="BN368">
            <v>0.27276383161978957</v>
          </cell>
          <cell r="BO368">
            <v>0.27276383161978957</v>
          </cell>
          <cell r="BP368">
            <v>0.27276383161978957</v>
          </cell>
          <cell r="BQ368">
            <v>0.27276383161978957</v>
          </cell>
          <cell r="BR368">
            <v>0.27276383161978957</v>
          </cell>
          <cell r="BS368">
            <v>0.27276383161978957</v>
          </cell>
          <cell r="BT368">
            <v>0.27276383161978957</v>
          </cell>
          <cell r="BU368">
            <v>0.27276383161978957</v>
          </cell>
          <cell r="BV368">
            <v>0.27276383161978957</v>
          </cell>
          <cell r="BW368">
            <v>0.45194538130543954</v>
          </cell>
          <cell r="BX368">
            <v>0.45194538130543954</v>
          </cell>
          <cell r="BY368">
            <v>0.45194538130543954</v>
          </cell>
          <cell r="BZ368">
            <v>0.45194538130543954</v>
          </cell>
          <cell r="CA368">
            <v>0.45194538130543954</v>
          </cell>
          <cell r="CB368">
            <v>0.45194538130543954</v>
          </cell>
          <cell r="CC368">
            <v>0.45194538130543954</v>
          </cell>
          <cell r="CD368">
            <v>0.45194538130543954</v>
          </cell>
          <cell r="CE368">
            <v>0.45194538130543954</v>
          </cell>
          <cell r="CF368">
            <v>0.45194538130543954</v>
          </cell>
          <cell r="CG368">
            <v>0.45194538130543954</v>
          </cell>
          <cell r="CH368">
            <v>0.45194538130543954</v>
          </cell>
          <cell r="CI368">
            <v>0.34012335595842597</v>
          </cell>
          <cell r="CJ368">
            <v>0.34012335595842597</v>
          </cell>
          <cell r="CK368">
            <v>0.34012335595842597</v>
          </cell>
          <cell r="CL368">
            <v>0.34012335595842597</v>
          </cell>
          <cell r="CM368">
            <v>0.34012335595842597</v>
          </cell>
          <cell r="CN368">
            <v>0.34012335595842597</v>
          </cell>
          <cell r="CO368">
            <v>0.34012335595842597</v>
          </cell>
          <cell r="CP368">
            <v>0.34012335595842597</v>
          </cell>
          <cell r="CQ368">
            <v>0.34012335595842597</v>
          </cell>
          <cell r="CR368">
            <v>0.34012335595842597</v>
          </cell>
          <cell r="CS368">
            <v>0.34012335595842597</v>
          </cell>
          <cell r="CT368">
            <v>0.34012335595842597</v>
          </cell>
          <cell r="CU368">
            <v>0.32708580107176588</v>
          </cell>
          <cell r="CV368">
            <v>0.32708580107176588</v>
          </cell>
          <cell r="CW368">
            <v>0.32708580107176588</v>
          </cell>
          <cell r="CX368">
            <v>0.32708580107176588</v>
          </cell>
          <cell r="CY368">
            <v>0.32708580107176588</v>
          </cell>
          <cell r="CZ368">
            <v>0.32708580107176588</v>
          </cell>
          <cell r="DA368">
            <v>0.32708580107176588</v>
          </cell>
          <cell r="DB368">
            <v>0.32708580107176588</v>
          </cell>
          <cell r="DC368">
            <v>0.32708580107176588</v>
          </cell>
          <cell r="DD368">
            <v>0.32708580107176588</v>
          </cell>
          <cell r="DE368">
            <v>0.32708580107176588</v>
          </cell>
          <cell r="DF368">
            <v>0.32708580107176588</v>
          </cell>
          <cell r="DG368">
            <v>0.33258592664776809</v>
          </cell>
          <cell r="DH368">
            <v>0.33258592664776809</v>
          </cell>
          <cell r="DI368">
            <v>0.33258592664776809</v>
          </cell>
          <cell r="DJ368">
            <v>0.33258592664776809</v>
          </cell>
          <cell r="DK368">
            <v>0.33258592664776809</v>
          </cell>
          <cell r="DL368">
            <v>0.33258592664776809</v>
          </cell>
          <cell r="DM368">
            <v>0.33258592664776809</v>
          </cell>
          <cell r="DN368">
            <v>0.33258592664776809</v>
          </cell>
          <cell r="DO368">
            <v>0.33258592664776809</v>
          </cell>
          <cell r="DP368">
            <v>0.33258592664776809</v>
          </cell>
          <cell r="DQ368">
            <v>0.33258592664776809</v>
          </cell>
          <cell r="DR368">
            <v>0.33258592664776809</v>
          </cell>
          <cell r="DS368">
            <v>0.33371073957850156</v>
          </cell>
          <cell r="DT368">
            <v>0.33371073957850156</v>
          </cell>
          <cell r="DU368">
            <v>0.33371073957850156</v>
          </cell>
          <cell r="DV368">
            <v>0.33371073957850156</v>
          </cell>
          <cell r="DW368">
            <v>0.33371073957850156</v>
          </cell>
          <cell r="DX368">
            <v>0.33371073957850156</v>
          </cell>
          <cell r="DY368">
            <v>0.33371073957850156</v>
          </cell>
          <cell r="DZ368">
            <v>0.33371073957850156</v>
          </cell>
          <cell r="EA368">
            <v>0.33371073957850156</v>
          </cell>
          <cell r="EB368">
            <v>0.33371073957850156</v>
          </cell>
          <cell r="EC368">
            <v>0.33371073957850156</v>
          </cell>
          <cell r="ED368">
            <v>0.33371073957850156</v>
          </cell>
          <cell r="EE368">
            <v>0.35304836978730358</v>
          </cell>
          <cell r="EF368">
            <v>0.35304836978730358</v>
          </cell>
          <cell r="EG368">
            <v>0.35304836978730358</v>
          </cell>
          <cell r="EH368">
            <v>0.35304836978730358</v>
          </cell>
          <cell r="EI368">
            <v>0.35304836978730358</v>
          </cell>
          <cell r="EJ368">
            <v>0.35304836978730358</v>
          </cell>
          <cell r="EK368">
            <v>0.35304836978730358</v>
          </cell>
          <cell r="EL368">
            <v>0.35304836978730358</v>
          </cell>
          <cell r="EM368">
            <v>0.35304836978730358</v>
          </cell>
          <cell r="EN368">
            <v>0.35304836978730358</v>
          </cell>
          <cell r="EO368">
            <v>0.35304836978730358</v>
          </cell>
          <cell r="EP368">
            <v>0.35304836978730358</v>
          </cell>
          <cell r="EQ368">
            <v>0.36037571761791709</v>
          </cell>
          <cell r="ER368">
            <v>0.36037571761791709</v>
          </cell>
          <cell r="ES368">
            <v>0.36037571761791709</v>
          </cell>
          <cell r="ET368">
            <v>0.36037571761791709</v>
          </cell>
          <cell r="EU368">
            <v>0.36037571761791709</v>
          </cell>
          <cell r="EV368">
            <v>0.36037571761791709</v>
          </cell>
          <cell r="EW368">
            <v>0.36037571761791709</v>
          </cell>
          <cell r="EX368">
            <v>0.36037571761791709</v>
          </cell>
          <cell r="EY368">
            <v>0.36037571761791709</v>
          </cell>
          <cell r="EZ368">
            <v>0.36037571761791709</v>
          </cell>
          <cell r="FA368">
            <v>0.36037571761791709</v>
          </cell>
          <cell r="FB368">
            <v>0.36037571761791709</v>
          </cell>
          <cell r="FC368">
            <v>0.38433266079071404</v>
          </cell>
          <cell r="FD368">
            <v>0.38433266079071404</v>
          </cell>
          <cell r="FE368">
            <v>0.38433266079071404</v>
          </cell>
          <cell r="FF368">
            <v>0.38433266079071404</v>
          </cell>
          <cell r="FG368">
            <v>0.38433266079071404</v>
          </cell>
          <cell r="FH368">
            <v>0.38433266079071404</v>
          </cell>
          <cell r="FI368">
            <v>0.38433266079071404</v>
          </cell>
          <cell r="FJ368">
            <v>0.38433266079071404</v>
          </cell>
          <cell r="FK368">
            <v>0.38433266079071404</v>
          </cell>
          <cell r="FL368">
            <v>0.38433266079071404</v>
          </cell>
          <cell r="FM368">
            <v>0.38433266079071404</v>
          </cell>
          <cell r="FN368">
            <v>0.38433266079071404</v>
          </cell>
          <cell r="FO368">
            <v>0.41495025351425724</v>
          </cell>
          <cell r="FP368">
            <v>0.41495025351425724</v>
          </cell>
          <cell r="FQ368">
            <v>0.41495025351425724</v>
          </cell>
          <cell r="FR368">
            <v>0.41495025351425724</v>
          </cell>
          <cell r="FS368">
            <v>0.41495025351425724</v>
          </cell>
          <cell r="FT368">
            <v>0.41495025351425724</v>
          </cell>
          <cell r="FU368">
            <v>0.41495025351425724</v>
          </cell>
          <cell r="FV368">
            <v>0.41495025351425724</v>
          </cell>
          <cell r="FW368">
            <v>0.41495025351425724</v>
          </cell>
        </row>
        <row r="369">
          <cell r="B369" t="str">
            <v>Co 426</v>
          </cell>
          <cell r="C369" t="str">
            <v>AZ</v>
          </cell>
          <cell r="BH369">
            <v>-2.7200754763295421E-2</v>
          </cell>
          <cell r="BI369">
            <v>-2.7200754763295421E-2</v>
          </cell>
          <cell r="BJ369">
            <v>-2.7200754763295421E-2</v>
          </cell>
          <cell r="BK369">
            <v>-5.5424598816598412E-2</v>
          </cell>
          <cell r="BL369">
            <v>-5.5424598816598412E-2</v>
          </cell>
          <cell r="BM369">
            <v>-5.5424598816598412E-2</v>
          </cell>
          <cell r="BN369">
            <v>-5.5424598816598412E-2</v>
          </cell>
          <cell r="BO369">
            <v>-5.5424598816598412E-2</v>
          </cell>
          <cell r="BP369">
            <v>-5.5424598816598412E-2</v>
          </cell>
          <cell r="BQ369">
            <v>-5.5424598816598412E-2</v>
          </cell>
          <cell r="BR369">
            <v>-5.5424598816598412E-2</v>
          </cell>
          <cell r="BS369">
            <v>-5.5424598816598412E-2</v>
          </cell>
          <cell r="BT369">
            <v>-5.5424598816598412E-2</v>
          </cell>
          <cell r="BU369">
            <v>-5.5424598816598412E-2</v>
          </cell>
          <cell r="BV369">
            <v>-5.5424598816598412E-2</v>
          </cell>
          <cell r="BW369">
            <v>-4.8080235088092234E-2</v>
          </cell>
          <cell r="BX369">
            <v>-4.8080235088092234E-2</v>
          </cell>
          <cell r="BY369">
            <v>-4.8080235088092234E-2</v>
          </cell>
          <cell r="BZ369">
            <v>-4.8080235088092234E-2</v>
          </cell>
          <cell r="CA369">
            <v>-4.8080235088092234E-2</v>
          </cell>
          <cell r="CB369">
            <v>-4.8080235088092234E-2</v>
          </cell>
          <cell r="CC369">
            <v>-4.8080235088092234E-2</v>
          </cell>
          <cell r="CD369">
            <v>-4.8080235088092234E-2</v>
          </cell>
          <cell r="CE369">
            <v>-4.8080235088092234E-2</v>
          </cell>
          <cell r="CF369">
            <v>-4.8080235088092234E-2</v>
          </cell>
          <cell r="CG369">
            <v>-4.8080235088092234E-2</v>
          </cell>
          <cell r="CH369">
            <v>-4.8080235088092234E-2</v>
          </cell>
          <cell r="CI369">
            <v>-4.3353822080966067E-2</v>
          </cell>
          <cell r="CJ369">
            <v>-4.3353822080966067E-2</v>
          </cell>
          <cell r="CK369">
            <v>-4.3353822080966067E-2</v>
          </cell>
          <cell r="CL369">
            <v>-4.3353822080966067E-2</v>
          </cell>
          <cell r="CM369">
            <v>-4.3353822080966067E-2</v>
          </cell>
          <cell r="CN369">
            <v>-4.3353822080966067E-2</v>
          </cell>
          <cell r="CO369">
            <v>-4.3353822080966067E-2</v>
          </cell>
          <cell r="CP369">
            <v>-4.3353822080966067E-2</v>
          </cell>
          <cell r="CQ369">
            <v>-4.3353822080966067E-2</v>
          </cell>
          <cell r="CR369">
            <v>-4.3353822080966067E-2</v>
          </cell>
          <cell r="CS369">
            <v>-4.3353822080966067E-2</v>
          </cell>
          <cell r="CT369">
            <v>-4.3353822080966067E-2</v>
          </cell>
          <cell r="CU369">
            <v>-4.0412357689896837E-2</v>
          </cell>
          <cell r="CV369">
            <v>-4.0412357689896837E-2</v>
          </cell>
          <cell r="CW369">
            <v>-4.0412357689896837E-2</v>
          </cell>
          <cell r="CX369">
            <v>-4.0412357689896837E-2</v>
          </cell>
          <cell r="CY369">
            <v>-4.0412357689896837E-2</v>
          </cell>
          <cell r="CZ369">
            <v>-4.0412357689896837E-2</v>
          </cell>
          <cell r="DA369">
            <v>-4.0412357689896837E-2</v>
          </cell>
          <cell r="DB369">
            <v>-4.0412357689896837E-2</v>
          </cell>
          <cell r="DC369">
            <v>-4.0412357689896837E-2</v>
          </cell>
          <cell r="DD369">
            <v>-4.0412357689896837E-2</v>
          </cell>
          <cell r="DE369">
            <v>-4.0412357689896837E-2</v>
          </cell>
          <cell r="DF369">
            <v>-4.0412357689896837E-2</v>
          </cell>
          <cell r="DG369">
            <v>-3.9434653010947104E-2</v>
          </cell>
          <cell r="DH369">
            <v>-3.9434653010947104E-2</v>
          </cell>
          <cell r="DI369">
            <v>-3.9434653010947104E-2</v>
          </cell>
          <cell r="DJ369">
            <v>-3.9434653010947104E-2</v>
          </cell>
          <cell r="DK369">
            <v>-3.9434653010947104E-2</v>
          </cell>
          <cell r="DL369">
            <v>-3.9434653010947104E-2</v>
          </cell>
          <cell r="DM369">
            <v>-3.9434653010947104E-2</v>
          </cell>
          <cell r="DN369">
            <v>-3.9434653010947104E-2</v>
          </cell>
          <cell r="DO369">
            <v>-3.9434653010947104E-2</v>
          </cell>
          <cell r="DP369">
            <v>-3.9434653010947104E-2</v>
          </cell>
          <cell r="DQ369">
            <v>-3.9434653010947104E-2</v>
          </cell>
          <cell r="DR369">
            <v>-3.9434653010947104E-2</v>
          </cell>
          <cell r="DS369">
            <v>-3.4285229193997416E-2</v>
          </cell>
          <cell r="DT369">
            <v>-3.4285229193997416E-2</v>
          </cell>
          <cell r="DU369">
            <v>-3.4285229193997416E-2</v>
          </cell>
          <cell r="DV369">
            <v>-3.4285229193997416E-2</v>
          </cell>
          <cell r="DW369">
            <v>-3.4285229193997416E-2</v>
          </cell>
          <cell r="DX369">
            <v>-3.4285229193997416E-2</v>
          </cell>
          <cell r="DY369">
            <v>-3.4285229193997416E-2</v>
          </cell>
          <cell r="DZ369">
            <v>-3.4285229193997416E-2</v>
          </cell>
          <cell r="EA369">
            <v>-3.4285229193997416E-2</v>
          </cell>
          <cell r="EB369">
            <v>-3.4285229193997416E-2</v>
          </cell>
          <cell r="EC369">
            <v>-3.4285229193997416E-2</v>
          </cell>
          <cell r="ED369">
            <v>-3.4285229193997416E-2</v>
          </cell>
          <cell r="EE369">
            <v>-3.1010350902900458E-2</v>
          </cell>
          <cell r="EF369">
            <v>-3.1010350902900458E-2</v>
          </cell>
          <cell r="EG369">
            <v>-3.1010350902900458E-2</v>
          </cell>
          <cell r="EH369">
            <v>-3.1010350902900458E-2</v>
          </cell>
          <cell r="EI369">
            <v>-3.1010350902900458E-2</v>
          </cell>
          <cell r="EJ369">
            <v>-3.1010350902900458E-2</v>
          </cell>
          <cell r="EK369">
            <v>-3.1010350902900458E-2</v>
          </cell>
          <cell r="EL369">
            <v>-3.1010350902900458E-2</v>
          </cell>
          <cell r="EM369">
            <v>-3.1010350902900458E-2</v>
          </cell>
          <cell r="EN369">
            <v>-3.1010350902900458E-2</v>
          </cell>
          <cell r="EO369">
            <v>-3.1010350902900458E-2</v>
          </cell>
          <cell r="EP369">
            <v>-3.1010350902900458E-2</v>
          </cell>
          <cell r="EQ369">
            <v>-2.8887719792336213E-2</v>
          </cell>
          <cell r="ER369">
            <v>-2.8887719792336213E-2</v>
          </cell>
          <cell r="ES369">
            <v>-2.8887719792336213E-2</v>
          </cell>
          <cell r="ET369">
            <v>-2.8887719792336213E-2</v>
          </cell>
          <cell r="EU369">
            <v>-2.8887719792336213E-2</v>
          </cell>
          <cell r="EV369">
            <v>-2.8887719792336213E-2</v>
          </cell>
          <cell r="EW369">
            <v>-2.8887719792336213E-2</v>
          </cell>
          <cell r="EX369">
            <v>-2.8887719792336213E-2</v>
          </cell>
          <cell r="EY369">
            <v>-2.8887719792336213E-2</v>
          </cell>
          <cell r="EZ369">
            <v>-2.8887719792336213E-2</v>
          </cell>
          <cell r="FA369">
            <v>-2.8887719792336213E-2</v>
          </cell>
          <cell r="FB369">
            <v>-2.8887719792336213E-2</v>
          </cell>
          <cell r="FC369">
            <v>-2.871741110205293E-2</v>
          </cell>
          <cell r="FD369">
            <v>-2.871741110205293E-2</v>
          </cell>
          <cell r="FE369">
            <v>-2.871741110205293E-2</v>
          </cell>
          <cell r="FF369">
            <v>-2.871741110205293E-2</v>
          </cell>
          <cell r="FG369">
            <v>-2.871741110205293E-2</v>
          </cell>
          <cell r="FH369">
            <v>-2.871741110205293E-2</v>
          </cell>
          <cell r="FI369">
            <v>-2.871741110205293E-2</v>
          </cell>
          <cell r="FJ369">
            <v>-2.871741110205293E-2</v>
          </cell>
          <cell r="FK369">
            <v>-2.871741110205293E-2</v>
          </cell>
          <cell r="FL369">
            <v>-2.871741110205293E-2</v>
          </cell>
          <cell r="FM369">
            <v>-2.871741110205293E-2</v>
          </cell>
          <cell r="FN369">
            <v>-2.871741110205293E-2</v>
          </cell>
          <cell r="FO369">
            <v>-2.8881141264047751E-2</v>
          </cell>
          <cell r="FP369">
            <v>-2.8881141264047751E-2</v>
          </cell>
          <cell r="FQ369">
            <v>-2.8881141264047751E-2</v>
          </cell>
          <cell r="FR369">
            <v>-2.8881141264047751E-2</v>
          </cell>
          <cell r="FS369">
            <v>-2.8881141264047751E-2</v>
          </cell>
          <cell r="FT369">
            <v>-2.8881141264047751E-2</v>
          </cell>
          <cell r="FU369">
            <v>-2.8881141264047751E-2</v>
          </cell>
          <cell r="FV369">
            <v>-2.8881141264047751E-2</v>
          </cell>
          <cell r="FW369">
            <v>-2.8881141264047751E-2</v>
          </cell>
        </row>
        <row r="370">
          <cell r="B370" t="str">
            <v>Co 427</v>
          </cell>
          <cell r="C370" t="str">
            <v>AZ</v>
          </cell>
          <cell r="BH370">
            <v>-4.2833775912879624E-2</v>
          </cell>
          <cell r="BI370">
            <v>-4.2833775912879624E-2</v>
          </cell>
          <cell r="BJ370">
            <v>-4.2833775912879624E-2</v>
          </cell>
          <cell r="BK370">
            <v>-0.46481889772005858</v>
          </cell>
          <cell r="BL370">
            <v>-0.46481889772005858</v>
          </cell>
          <cell r="BM370">
            <v>-0.46481889772005858</v>
          </cell>
          <cell r="BN370">
            <v>-0.46481889772005858</v>
          </cell>
          <cell r="BO370">
            <v>-0.46481889772005858</v>
          </cell>
          <cell r="BP370">
            <v>-0.46481889772005858</v>
          </cell>
          <cell r="BQ370">
            <v>-0.46481889772005858</v>
          </cell>
          <cell r="BR370">
            <v>-0.46481889772005858</v>
          </cell>
          <cell r="BS370">
            <v>-0.46481889772005858</v>
          </cell>
          <cell r="BT370">
            <v>-0.46481889772005858</v>
          </cell>
          <cell r="BU370">
            <v>-0.46481889772005858</v>
          </cell>
          <cell r="BV370">
            <v>-0.46481889772005858</v>
          </cell>
          <cell r="BW370">
            <v>-4.1050608165471701E-2</v>
          </cell>
          <cell r="BX370">
            <v>-4.1050608165471701E-2</v>
          </cell>
          <cell r="BY370">
            <v>-4.1050608165471701E-2</v>
          </cell>
          <cell r="BZ370">
            <v>-4.1050608165471701E-2</v>
          </cell>
          <cell r="CA370">
            <v>-4.1050608165471701E-2</v>
          </cell>
          <cell r="CB370">
            <v>-4.1050608165471701E-2</v>
          </cell>
          <cell r="CC370">
            <v>-4.1050608165471701E-2</v>
          </cell>
          <cell r="CD370">
            <v>-4.1050608165471701E-2</v>
          </cell>
          <cell r="CE370">
            <v>-4.1050608165471701E-2</v>
          </cell>
          <cell r="CF370">
            <v>-4.1050608165471701E-2</v>
          </cell>
          <cell r="CG370">
            <v>-4.1050608165471701E-2</v>
          </cell>
          <cell r="CH370">
            <v>-4.1050608165471701E-2</v>
          </cell>
          <cell r="CI370">
            <v>-3.9295043201831088E-2</v>
          </cell>
          <cell r="CJ370">
            <v>-3.9295043201831088E-2</v>
          </cell>
          <cell r="CK370">
            <v>-3.9295043201831088E-2</v>
          </cell>
          <cell r="CL370">
            <v>-3.9295043201831088E-2</v>
          </cell>
          <cell r="CM370">
            <v>-3.9295043201831088E-2</v>
          </cell>
          <cell r="CN370">
            <v>-3.9295043201831088E-2</v>
          </cell>
          <cell r="CO370">
            <v>-3.9295043201831088E-2</v>
          </cell>
          <cell r="CP370">
            <v>-3.9295043201831088E-2</v>
          </cell>
          <cell r="CQ370">
            <v>-3.9295043201831088E-2</v>
          </cell>
          <cell r="CR370">
            <v>-3.9295043201831088E-2</v>
          </cell>
          <cell r="CS370">
            <v>-3.9295043201831088E-2</v>
          </cell>
          <cell r="CT370">
            <v>-3.9295043201831088E-2</v>
          </cell>
          <cell r="CU370">
            <v>-4.1306195778834785E-2</v>
          </cell>
          <cell r="CV370">
            <v>-4.1306195778834785E-2</v>
          </cell>
          <cell r="CW370">
            <v>-4.1306195778834785E-2</v>
          </cell>
          <cell r="CX370">
            <v>-4.1306195778834785E-2</v>
          </cell>
          <cell r="CY370">
            <v>-4.1306195778834785E-2</v>
          </cell>
          <cell r="CZ370">
            <v>-4.1306195778834785E-2</v>
          </cell>
          <cell r="DA370">
            <v>-4.1306195778834785E-2</v>
          </cell>
          <cell r="DB370">
            <v>-4.1306195778834785E-2</v>
          </cell>
          <cell r="DC370">
            <v>-4.1306195778834785E-2</v>
          </cell>
          <cell r="DD370">
            <v>-4.1306195778834785E-2</v>
          </cell>
          <cell r="DE370">
            <v>-4.1306195778834785E-2</v>
          </cell>
          <cell r="DF370">
            <v>-4.1306195778834785E-2</v>
          </cell>
          <cell r="DG370">
            <v>-4.2351695737047709E-2</v>
          </cell>
          <cell r="DH370">
            <v>-4.2351695737047709E-2</v>
          </cell>
          <cell r="DI370">
            <v>-4.2351695737047709E-2</v>
          </cell>
          <cell r="DJ370">
            <v>-4.2351695737047709E-2</v>
          </cell>
          <cell r="DK370">
            <v>-4.2351695737047709E-2</v>
          </cell>
          <cell r="DL370">
            <v>-4.2351695737047709E-2</v>
          </cell>
          <cell r="DM370">
            <v>-4.2351695737047709E-2</v>
          </cell>
          <cell r="DN370">
            <v>-4.2351695737047709E-2</v>
          </cell>
          <cell r="DO370">
            <v>-4.2351695737047709E-2</v>
          </cell>
          <cell r="DP370">
            <v>-4.2351695737047709E-2</v>
          </cell>
          <cell r="DQ370">
            <v>-4.2351695737047709E-2</v>
          </cell>
          <cell r="DR370">
            <v>-4.2351695737047709E-2</v>
          </cell>
          <cell r="DS370">
            <v>-3.6991390769277904E-2</v>
          </cell>
          <cell r="DT370">
            <v>-3.6991390769277904E-2</v>
          </cell>
          <cell r="DU370">
            <v>-3.6991390769277904E-2</v>
          </cell>
          <cell r="DV370">
            <v>-3.6991390769277904E-2</v>
          </cell>
          <cell r="DW370">
            <v>-3.6991390769277904E-2</v>
          </cell>
          <cell r="DX370">
            <v>-3.6991390769277904E-2</v>
          </cell>
          <cell r="DY370">
            <v>-3.6991390769277904E-2</v>
          </cell>
          <cell r="DZ370">
            <v>-3.6991390769277904E-2</v>
          </cell>
          <cell r="EA370">
            <v>-3.6991390769277904E-2</v>
          </cell>
          <cell r="EB370">
            <v>-3.6991390769277904E-2</v>
          </cell>
          <cell r="EC370">
            <v>-3.6991390769277904E-2</v>
          </cell>
          <cell r="ED370">
            <v>-3.6991390769277904E-2</v>
          </cell>
          <cell r="EE370">
            <v>-3.2971319537797125E-2</v>
          </cell>
          <cell r="EF370">
            <v>-3.2971319537797125E-2</v>
          </cell>
          <cell r="EG370">
            <v>-3.2971319537797125E-2</v>
          </cell>
          <cell r="EH370">
            <v>-3.2971319537797125E-2</v>
          </cell>
          <cell r="EI370">
            <v>-3.2971319537797125E-2</v>
          </cell>
          <cell r="EJ370">
            <v>-3.2971319537797125E-2</v>
          </cell>
          <cell r="EK370">
            <v>-3.2971319537797125E-2</v>
          </cell>
          <cell r="EL370">
            <v>-3.2971319537797125E-2</v>
          </cell>
          <cell r="EM370">
            <v>-3.2971319537797125E-2</v>
          </cell>
          <cell r="EN370">
            <v>-3.2971319537797125E-2</v>
          </cell>
          <cell r="EO370">
            <v>-3.2971319537797125E-2</v>
          </cell>
          <cell r="EP370">
            <v>-3.2971319537797125E-2</v>
          </cell>
          <cell r="EQ370">
            <v>-3.1781720802567005E-2</v>
          </cell>
          <cell r="ER370">
            <v>-3.1781720802567005E-2</v>
          </cell>
          <cell r="ES370">
            <v>-3.1781720802567005E-2</v>
          </cell>
          <cell r="ET370">
            <v>-3.1781720802567005E-2</v>
          </cell>
          <cell r="EU370">
            <v>-3.1781720802567005E-2</v>
          </cell>
          <cell r="EV370">
            <v>-3.1781720802567005E-2</v>
          </cell>
          <cell r="EW370">
            <v>-3.1781720802567005E-2</v>
          </cell>
          <cell r="EX370">
            <v>-3.1781720802567005E-2</v>
          </cell>
          <cell r="EY370">
            <v>-3.1781720802567005E-2</v>
          </cell>
          <cell r="EZ370">
            <v>-3.1781720802567005E-2</v>
          </cell>
          <cell r="FA370">
            <v>-3.1781720802567005E-2</v>
          </cell>
          <cell r="FB370">
            <v>-3.1781720802567005E-2</v>
          </cell>
          <cell r="FC370">
            <v>-3.2207213865524456E-2</v>
          </cell>
          <cell r="FD370">
            <v>-3.2207213865524456E-2</v>
          </cell>
          <cell r="FE370">
            <v>-3.2207213865524456E-2</v>
          </cell>
          <cell r="FF370">
            <v>-3.2207213865524456E-2</v>
          </cell>
          <cell r="FG370">
            <v>-3.2207213865524456E-2</v>
          </cell>
          <cell r="FH370">
            <v>-3.2207213865524456E-2</v>
          </cell>
          <cell r="FI370">
            <v>-3.2207213865524456E-2</v>
          </cell>
          <cell r="FJ370">
            <v>-3.2207213865524456E-2</v>
          </cell>
          <cell r="FK370">
            <v>-3.2207213865524456E-2</v>
          </cell>
          <cell r="FL370">
            <v>-3.2207213865524456E-2</v>
          </cell>
          <cell r="FM370">
            <v>-3.2207213865524456E-2</v>
          </cell>
          <cell r="FN370">
            <v>-3.2207213865524456E-2</v>
          </cell>
          <cell r="FO370">
            <v>-3.26127916546671E-2</v>
          </cell>
          <cell r="FP370">
            <v>-3.26127916546671E-2</v>
          </cell>
          <cell r="FQ370">
            <v>-3.26127916546671E-2</v>
          </cell>
          <cell r="FR370">
            <v>-3.26127916546671E-2</v>
          </cell>
          <cell r="FS370">
            <v>-3.26127916546671E-2</v>
          </cell>
          <cell r="FT370">
            <v>-3.26127916546671E-2</v>
          </cell>
          <cell r="FU370">
            <v>-3.26127916546671E-2</v>
          </cell>
          <cell r="FV370">
            <v>-3.26127916546671E-2</v>
          </cell>
          <cell r="FW370">
            <v>-3.26127916546671E-2</v>
          </cell>
        </row>
        <row r="373">
          <cell r="CF373">
            <v>2012</v>
          </cell>
          <cell r="CG373">
            <v>2013</v>
          </cell>
          <cell r="CH373">
            <v>2014</v>
          </cell>
          <cell r="CI373">
            <v>2015</v>
          </cell>
          <cell r="CJ373">
            <v>2016</v>
          </cell>
          <cell r="CK373">
            <v>2017</v>
          </cell>
          <cell r="CL373">
            <v>2018</v>
          </cell>
          <cell r="CM373">
            <v>2019</v>
          </cell>
        </row>
        <row r="374">
          <cell r="B374" t="str">
            <v>Co 101</v>
          </cell>
          <cell r="CF374">
            <v>-7.2951659449851089E-2</v>
          </cell>
          <cell r="CG374">
            <v>-1.2206444901633211E-2</v>
          </cell>
          <cell r="CH374">
            <v>-1.2364391189543932E-2</v>
          </cell>
          <cell r="CI374">
            <v>-1.2417610347314331E-2</v>
          </cell>
          <cell r="CJ374">
            <v>-1.2523559197969556E-2</v>
          </cell>
          <cell r="CK374">
            <v>-1.2083852781983501E-2</v>
          </cell>
          <cell r="CL374">
            <v>-1.219783494020317E-2</v>
          </cell>
          <cell r="CM374">
            <v>-1.2564364317500199E-2</v>
          </cell>
        </row>
        <row r="375">
          <cell r="B375" t="str">
            <v>Co 102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</row>
        <row r="376">
          <cell r="B376" t="str">
            <v>Co 103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</row>
        <row r="377">
          <cell r="B377" t="str">
            <v>Co 104</v>
          </cell>
          <cell r="CF377">
            <v>-8.7225581372365801E-2</v>
          </cell>
          <cell r="CG377">
            <v>-9.0161438267747793E-2</v>
          </cell>
          <cell r="CH377">
            <v>-6.4365534618031642E-2</v>
          </cell>
          <cell r="CI377">
            <v>-3.2818606239420872E-2</v>
          </cell>
          <cell r="CJ377">
            <v>-2.0276838989755222E-3</v>
          </cell>
          <cell r="CK377">
            <v>2.5778323166094894E-2</v>
          </cell>
          <cell r="CL377">
            <v>5.4683881687147537E-2</v>
          </cell>
          <cell r="CM377">
            <v>8.7085009274669528E-2</v>
          </cell>
        </row>
        <row r="378">
          <cell r="B378" t="str">
            <v>Co 105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</row>
        <row r="379">
          <cell r="B379" t="str">
            <v>Co 110</v>
          </cell>
          <cell r="CF379">
            <v>-0.14647382809704751</v>
          </cell>
          <cell r="CG379">
            <v>-0.11668686544356366</v>
          </cell>
          <cell r="CH379">
            <v>-7.3923179892393595E-2</v>
          </cell>
          <cell r="CI379">
            <v>-3.7094859121318123E-2</v>
          </cell>
          <cell r="CJ379">
            <v>1.3470474708034414E-2</v>
          </cell>
          <cell r="CK379">
            <v>2.0874342107348409E-2</v>
          </cell>
          <cell r="CL379">
            <v>3.4157316163292754E-2</v>
          </cell>
          <cell r="CM379">
            <v>2.9336845779659809E-2</v>
          </cell>
        </row>
        <row r="380">
          <cell r="B380" t="str">
            <v>Co 111</v>
          </cell>
          <cell r="CF380">
            <v>0.19189668000804738</v>
          </cell>
          <cell r="CG380">
            <v>0.18500510477044849</v>
          </cell>
          <cell r="CH380">
            <v>0.1858957365438848</v>
          </cell>
          <cell r="CI380">
            <v>0.18938171990589014</v>
          </cell>
          <cell r="CJ380">
            <v>0.18760917617220016</v>
          </cell>
          <cell r="CK380">
            <v>0.17605425307566325</v>
          </cell>
          <cell r="CL380">
            <v>0.17294719107117792</v>
          </cell>
          <cell r="CM380">
            <v>0.17292288448780221</v>
          </cell>
        </row>
        <row r="381">
          <cell r="B381" t="str">
            <v>Co 112</v>
          </cell>
          <cell r="CF381">
            <v>0.14251063856808593</v>
          </cell>
          <cell r="CG381">
            <v>0.14709449249665205</v>
          </cell>
          <cell r="CH381">
            <v>0.15394470713169955</v>
          </cell>
          <cell r="CI381">
            <v>0.20092640798864073</v>
          </cell>
          <cell r="CJ381">
            <v>0.20594011210514979</v>
          </cell>
          <cell r="CK381">
            <v>0.19959668023198351</v>
          </cell>
          <cell r="CL381">
            <v>0.20224061976025792</v>
          </cell>
          <cell r="CM381">
            <v>0.20886427560399504</v>
          </cell>
        </row>
        <row r="382">
          <cell r="B382" t="str">
            <v>Co 113</v>
          </cell>
          <cell r="CF382">
            <v>0.14951363612910379</v>
          </cell>
          <cell r="CG382">
            <v>0.11028674363246649</v>
          </cell>
          <cell r="CH382">
            <v>0.10362369231703127</v>
          </cell>
          <cell r="CI382">
            <v>0.12154139185160458</v>
          </cell>
          <cell r="CJ382">
            <v>0.13517138290686426</v>
          </cell>
          <cell r="CK382">
            <v>0.12927092688562125</v>
          </cell>
          <cell r="CL382">
            <v>0.12928922341485641</v>
          </cell>
          <cell r="CM382">
            <v>0.13079187484157637</v>
          </cell>
        </row>
        <row r="383">
          <cell r="B383" t="str">
            <v>Co 114</v>
          </cell>
          <cell r="CF383">
            <v>8.0842969542029658E-2</v>
          </cell>
          <cell r="CG383">
            <v>8.5857521165241577E-2</v>
          </cell>
          <cell r="CH383">
            <v>8.1942850196299558E-2</v>
          </cell>
          <cell r="CI383">
            <v>0.10321640951674632</v>
          </cell>
          <cell r="CJ383">
            <v>0.10217633412156614</v>
          </cell>
          <cell r="CK383">
            <v>9.5934754078918563E-2</v>
          </cell>
          <cell r="CL383">
            <v>9.416068149108954E-2</v>
          </cell>
          <cell r="CM383">
            <v>9.3248874929846765E-2</v>
          </cell>
        </row>
        <row r="384">
          <cell r="B384" t="str">
            <v>Co 117</v>
          </cell>
          <cell r="CF384">
            <v>6.8527027145958985E-2</v>
          </cell>
          <cell r="CG384">
            <v>6.8313777895310984E-2</v>
          </cell>
          <cell r="CH384">
            <v>0.14355761851205334</v>
          </cell>
          <cell r="CI384">
            <v>0.14601149283419454</v>
          </cell>
          <cell r="CJ384">
            <v>0.18507080866185294</v>
          </cell>
          <cell r="CK384">
            <v>0.1805477810367204</v>
          </cell>
          <cell r="CL384">
            <v>0.18415516408776281</v>
          </cell>
          <cell r="CM384">
            <v>0.19127690962118571</v>
          </cell>
        </row>
        <row r="385">
          <cell r="B385" t="str">
            <v>Co 118</v>
          </cell>
          <cell r="CF385">
            <v>2.7593050135009563E-2</v>
          </cell>
          <cell r="CG385">
            <v>2.5437255503141978E-2</v>
          </cell>
          <cell r="CH385">
            <v>4.7652976267390658E-2</v>
          </cell>
          <cell r="CI385">
            <v>0.10020747133316239</v>
          </cell>
          <cell r="CJ385">
            <v>0.1135102888973484</v>
          </cell>
          <cell r="CK385">
            <v>0.13344551191182191</v>
          </cell>
          <cell r="CL385">
            <v>0.13501861812788823</v>
          </cell>
          <cell r="CM385">
            <v>0.14367240347667629</v>
          </cell>
        </row>
        <row r="386">
          <cell r="B386" t="str">
            <v>Co 119</v>
          </cell>
          <cell r="CF386">
            <v>8.246318390978126E-2</v>
          </cell>
          <cell r="CG386">
            <v>6.9950204328133633E-2</v>
          </cell>
          <cell r="CH386">
            <v>5.634574742731821E-2</v>
          </cell>
          <cell r="CI386">
            <v>6.6452594754995459E-2</v>
          </cell>
          <cell r="CJ386">
            <v>6.9313315843531217E-2</v>
          </cell>
          <cell r="CK386">
            <v>7.4213688920713519E-2</v>
          </cell>
          <cell r="CL386">
            <v>9.3713781955530512E-2</v>
          </cell>
          <cell r="CM386">
            <v>9.9614698067373331E-2</v>
          </cell>
        </row>
        <row r="387">
          <cell r="B387" t="str">
            <v>Co 120</v>
          </cell>
          <cell r="CF387">
            <v>0.17758666543288634</v>
          </cell>
          <cell r="CG387">
            <v>0.19733422143360174</v>
          </cell>
          <cell r="CH387">
            <v>0.16982503774851726</v>
          </cell>
          <cell r="CI387">
            <v>0.1961637485591306</v>
          </cell>
          <cell r="CJ387">
            <v>0.1982544429900549</v>
          </cell>
          <cell r="CK387">
            <v>0.19303961610959863</v>
          </cell>
          <cell r="CL387">
            <v>0.19647704811021954</v>
          </cell>
          <cell r="CM387">
            <v>0.20197299660326887</v>
          </cell>
        </row>
        <row r="388">
          <cell r="B388" t="str">
            <v>Co 121</v>
          </cell>
          <cell r="CF388">
            <v>6.6308753288002856E-2</v>
          </cell>
          <cell r="CG388">
            <v>5.1383595890835437E-2</v>
          </cell>
          <cell r="CH388">
            <v>5.0466592066939528E-2</v>
          </cell>
          <cell r="CI388">
            <v>6.2749627042547371E-2</v>
          </cell>
          <cell r="CJ388">
            <v>7.3189419331066388E-2</v>
          </cell>
          <cell r="CK388">
            <v>9.3309951480289768E-2</v>
          </cell>
          <cell r="CL388">
            <v>9.6458365322881365E-2</v>
          </cell>
          <cell r="CM388">
            <v>0.10430536303617044</v>
          </cell>
        </row>
        <row r="389">
          <cell r="B389" t="str">
            <v>Co 122</v>
          </cell>
          <cell r="CF389">
            <v>-4.158203689851888E-2</v>
          </cell>
          <cell r="CG389">
            <v>-2.0529617501339522E-2</v>
          </cell>
          <cell r="CH389">
            <v>1.2046077167190522E-2</v>
          </cell>
          <cell r="CI389">
            <v>3.5624819036470717E-2</v>
          </cell>
          <cell r="CJ389">
            <v>7.5409914019569299E-2</v>
          </cell>
          <cell r="CK389">
            <v>7.6366131614925975E-2</v>
          </cell>
          <cell r="CL389">
            <v>8.6565247600101203E-2</v>
          </cell>
          <cell r="CM389">
            <v>8.1896358563248783E-2</v>
          </cell>
        </row>
        <row r="390">
          <cell r="B390" t="str">
            <v>Co 123</v>
          </cell>
          <cell r="CF390">
            <v>0.15044251178933762</v>
          </cell>
          <cell r="CG390">
            <v>0.15245033799494104</v>
          </cell>
          <cell r="CH390">
            <v>0.12583121626660296</v>
          </cell>
          <cell r="CI390">
            <v>0.12637763655290701</v>
          </cell>
          <cell r="CJ390">
            <v>0.1291530592152299</v>
          </cell>
          <cell r="CK390">
            <v>0.124910903966548</v>
          </cell>
          <cell r="CL390">
            <v>0.12620901058639367</v>
          </cell>
          <cell r="CM390">
            <v>0.12948571367108885</v>
          </cell>
        </row>
        <row r="391">
          <cell r="B391" t="str">
            <v>Co 124</v>
          </cell>
          <cell r="CF391">
            <v>-1.9912486756538214E-2</v>
          </cell>
          <cell r="CG391">
            <v>5.3044013648479396E-2</v>
          </cell>
          <cell r="CH391">
            <v>4.7268037080851616E-2</v>
          </cell>
          <cell r="CI391">
            <v>8.6999019255762144E-2</v>
          </cell>
          <cell r="CJ391">
            <v>0.11231157874840449</v>
          </cell>
          <cell r="CK391">
            <v>0.12001397707760153</v>
          </cell>
          <cell r="CL391">
            <v>0.12734799882956999</v>
          </cell>
          <cell r="CM391">
            <v>0.12536761000515176</v>
          </cell>
        </row>
        <row r="392">
          <cell r="B392" t="str">
            <v>Co 125</v>
          </cell>
          <cell r="CF392">
            <v>-0.21740253304434193</v>
          </cell>
          <cell r="CG392">
            <v>-2.4569159606873125E-2</v>
          </cell>
          <cell r="CH392">
            <v>-3.6557801419572919E-2</v>
          </cell>
          <cell r="CI392">
            <v>4.7239548395621202E-2</v>
          </cell>
          <cell r="CJ392">
            <v>6.8308733544392847E-2</v>
          </cell>
          <cell r="CK392">
            <v>8.8080084638609724E-2</v>
          </cell>
          <cell r="CL392">
            <v>0.10828439829782094</v>
          </cell>
          <cell r="CM392">
            <v>0.11147813956603066</v>
          </cell>
        </row>
        <row r="393">
          <cell r="B393" t="str">
            <v>Co 126</v>
          </cell>
          <cell r="CF393">
            <v>-2.3801584570452467E-2</v>
          </cell>
          <cell r="CG393">
            <v>-2.8117100881730275E-2</v>
          </cell>
          <cell r="CH393">
            <v>0.11585253750103001</v>
          </cell>
          <cell r="CI393">
            <v>5.9454876341439908E-2</v>
          </cell>
          <cell r="CJ393">
            <v>0.12532361135103626</v>
          </cell>
          <cell r="CK393">
            <v>0.12202427525896903</v>
          </cell>
          <cell r="CL393">
            <v>0.12438031168739458</v>
          </cell>
          <cell r="CM393">
            <v>0.12888142713454598</v>
          </cell>
        </row>
        <row r="394">
          <cell r="B394" t="str">
            <v>Co 127</v>
          </cell>
          <cell r="CF394">
            <v>-6.3518668345017737E-2</v>
          </cell>
          <cell r="CG394">
            <v>-6.6799233598582239E-2</v>
          </cell>
          <cell r="CH394">
            <v>7.6505549322922542E-2</v>
          </cell>
          <cell r="CI394">
            <v>7.3295204099777717E-2</v>
          </cell>
          <cell r="CJ394">
            <v>0.18722215391636021</v>
          </cell>
          <cell r="CK394">
            <v>0.17897942898625982</v>
          </cell>
          <cell r="CL394">
            <v>0.22826674550699796</v>
          </cell>
          <cell r="CM394">
            <v>0.23222927947775979</v>
          </cell>
        </row>
        <row r="395">
          <cell r="B395" t="str">
            <v>Co 128</v>
          </cell>
          <cell r="CF395">
            <v>8.7251115892535244E-2</v>
          </cell>
          <cell r="CG395">
            <v>7.2905994316764935E-2</v>
          </cell>
          <cell r="CH395">
            <v>8.8704146384281313E-2</v>
          </cell>
          <cell r="CI395">
            <v>8.6099979014385819E-2</v>
          </cell>
          <cell r="CJ395">
            <v>0.11231807790669815</v>
          </cell>
          <cell r="CK395">
            <v>0.10545814257823781</v>
          </cell>
          <cell r="CL395">
            <v>0.12424621753558016</v>
          </cell>
          <cell r="CM395">
            <v>0.12464709060539801</v>
          </cell>
        </row>
        <row r="396">
          <cell r="B396" t="str">
            <v>Co 129</v>
          </cell>
          <cell r="CF396">
            <v>-5.1194785424482955E-2</v>
          </cell>
          <cell r="CG396">
            <v>9.2117968324078217E-2</v>
          </cell>
          <cell r="CH396">
            <v>9.0851348048226796E-2</v>
          </cell>
          <cell r="CI396">
            <v>0.11700237982785348</v>
          </cell>
          <cell r="CJ396">
            <v>0.13756020986568501</v>
          </cell>
          <cell r="CK396">
            <v>0.13534789251510734</v>
          </cell>
          <cell r="CL396">
            <v>0.13906818538435492</v>
          </cell>
          <cell r="CM396">
            <v>0.14476411898596137</v>
          </cell>
        </row>
        <row r="397">
          <cell r="B397" t="str">
            <v>Co 130</v>
          </cell>
          <cell r="CF397">
            <v>0.12391842335674569</v>
          </cell>
          <cell r="CG397">
            <v>0.11334239203083331</v>
          </cell>
          <cell r="CH397">
            <v>0.10734477566759935</v>
          </cell>
          <cell r="CI397">
            <v>0.11154645637713095</v>
          </cell>
          <cell r="CJ397">
            <v>0.11138881085405389</v>
          </cell>
          <cell r="CK397">
            <v>0.10436816897693954</v>
          </cell>
          <cell r="CL397">
            <v>0.1020189874577333</v>
          </cell>
          <cell r="CM397">
            <v>9.9616142343512001E-2</v>
          </cell>
        </row>
        <row r="398">
          <cell r="B398" t="str">
            <v>Co 131</v>
          </cell>
          <cell r="CF398">
            <v>5.9469458529067647E-2</v>
          </cell>
          <cell r="CG398">
            <v>5.2189072352183563E-2</v>
          </cell>
          <cell r="CH398">
            <v>8.0583089554707651E-2</v>
          </cell>
          <cell r="CI398">
            <v>8.9023827243927545E-2</v>
          </cell>
          <cell r="CJ398">
            <v>0.10131447033496871</v>
          </cell>
          <cell r="CK398">
            <v>9.7409186531422609E-2</v>
          </cell>
          <cell r="CL398">
            <v>9.9968472067156797E-2</v>
          </cell>
          <cell r="CM398">
            <v>0.1022740643017353</v>
          </cell>
        </row>
        <row r="399">
          <cell r="B399" t="str">
            <v>Co 132</v>
          </cell>
          <cell r="CF399">
            <v>5.9558582951539603E-2</v>
          </cell>
          <cell r="CG399">
            <v>4.6342969357971893E-2</v>
          </cell>
          <cell r="CH399">
            <v>3.774812558422893E-2</v>
          </cell>
          <cell r="CI399">
            <v>3.655124748387012E-2</v>
          </cell>
          <cell r="CJ399">
            <v>3.3267445438027815E-2</v>
          </cell>
          <cell r="CK399">
            <v>2.8749904011117849E-2</v>
          </cell>
          <cell r="CL399">
            <v>2.5822417967371752E-2</v>
          </cell>
          <cell r="CM399">
            <v>2.2393520106984626E-2</v>
          </cell>
        </row>
        <row r="400">
          <cell r="B400" t="str">
            <v>Co 133</v>
          </cell>
          <cell r="CF400">
            <v>6.6933616386852168E-3</v>
          </cell>
          <cell r="CG400">
            <v>8.0248026978544992E-3</v>
          </cell>
          <cell r="CH400">
            <v>-2.8377906149967445E-4</v>
          </cell>
          <cell r="CI400">
            <v>2.7716981520273645E-2</v>
          </cell>
          <cell r="CJ400">
            <v>2.2367393403437144E-2</v>
          </cell>
          <cell r="CK400">
            <v>6.5749597564228601E-2</v>
          </cell>
          <cell r="CL400">
            <v>6.5030255197480374E-2</v>
          </cell>
          <cell r="CM400">
            <v>9.9367808651131651E-2</v>
          </cell>
        </row>
        <row r="401">
          <cell r="B401" t="str">
            <v>Co 134</v>
          </cell>
          <cell r="CF401">
            <v>0.16239370260851921</v>
          </cell>
          <cell r="CG401">
            <v>0.14778944053167278</v>
          </cell>
          <cell r="CH401">
            <v>0.15259105301059744</v>
          </cell>
          <cell r="CI401">
            <v>0.16268343548091174</v>
          </cell>
          <cell r="CJ401">
            <v>0.1669232302655973</v>
          </cell>
          <cell r="CK401">
            <v>0.16239130900276585</v>
          </cell>
          <cell r="CL401">
            <v>0.16511039356423282</v>
          </cell>
          <cell r="CM401">
            <v>0.1705636564121199</v>
          </cell>
        </row>
        <row r="402">
          <cell r="B402" t="str">
            <v>Co 135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</row>
        <row r="403">
          <cell r="B403" t="str">
            <v>Co 180</v>
          </cell>
          <cell r="CF403">
            <v>0.3423622996860044</v>
          </cell>
          <cell r="CG403">
            <v>0.30029247458413155</v>
          </cell>
          <cell r="CH403">
            <v>0.21788248636300123</v>
          </cell>
          <cell r="CI403">
            <v>0.24401808529417079</v>
          </cell>
          <cell r="CJ403">
            <v>0.21457058566067755</v>
          </cell>
          <cell r="CK403">
            <v>0.25972089329235609</v>
          </cell>
          <cell r="CL403">
            <v>0.31759343325924716</v>
          </cell>
          <cell r="CM403">
            <v>0.31166026859111273</v>
          </cell>
        </row>
        <row r="404">
          <cell r="B404" t="str">
            <v>Co 450</v>
          </cell>
          <cell r="CF404">
            <v>1.46815348480244E-2</v>
          </cell>
          <cell r="CG404">
            <v>1.403904143898576E-2</v>
          </cell>
          <cell r="CH404">
            <v>1.0605885917887511E-3</v>
          </cell>
          <cell r="CI404">
            <v>2.8861550986098074E-2</v>
          </cell>
          <cell r="CJ404">
            <v>4.5108705360959893E-2</v>
          </cell>
          <cell r="CK404">
            <v>5.7846869008429877E-2</v>
          </cell>
          <cell r="CL404">
            <v>6.2237632806271953E-2</v>
          </cell>
          <cell r="CM404">
            <v>5.5924257284762198E-2</v>
          </cell>
        </row>
        <row r="405">
          <cell r="B405" t="str">
            <v>Co 451</v>
          </cell>
          <cell r="CF405">
            <v>8.3413801909525742E-2</v>
          </cell>
          <cell r="CG405">
            <v>0.11278459359649126</v>
          </cell>
          <cell r="CH405">
            <v>0.10614584185452465</v>
          </cell>
          <cell r="CI405">
            <v>0.13044286089975007</v>
          </cell>
          <cell r="CJ405">
            <v>0.12439604876410115</v>
          </cell>
          <cell r="CK405">
            <v>0.13955180746386181</v>
          </cell>
          <cell r="CL405">
            <v>0.13355759426253425</v>
          </cell>
          <cell r="CM405">
            <v>0.14322417849408159</v>
          </cell>
        </row>
        <row r="406">
          <cell r="B406" t="str">
            <v>Co 356</v>
          </cell>
          <cell r="CF406">
            <v>2.2494022742066033E-2</v>
          </cell>
          <cell r="CG406">
            <v>3.8189491565893192E-2</v>
          </cell>
          <cell r="CH406">
            <v>5.2717725799879982E-2</v>
          </cell>
          <cell r="CI406">
            <v>7.7179138107883904E-2</v>
          </cell>
          <cell r="CJ406">
            <v>9.6847411835328981E-2</v>
          </cell>
          <cell r="CK406">
            <v>0.11418457180507646</v>
          </cell>
          <cell r="CL406">
            <v>0.13654974953824578</v>
          </cell>
          <cell r="CM406">
            <v>0.13898776966501189</v>
          </cell>
        </row>
        <row r="407">
          <cell r="B407" t="str">
            <v>Co 357</v>
          </cell>
          <cell r="CF407">
            <v>7.1566943429497334E-2</v>
          </cell>
          <cell r="CG407">
            <v>6.2456152011100906E-2</v>
          </cell>
          <cell r="CH407">
            <v>7.5006524199501406E-2</v>
          </cell>
          <cell r="CI407">
            <v>7.2389621923927339E-2</v>
          </cell>
          <cell r="CJ407">
            <v>9.7389792618370163E-2</v>
          </cell>
          <cell r="CK407">
            <v>9.306448903654102E-2</v>
          </cell>
          <cell r="CL407">
            <v>9.4454744113690661E-2</v>
          </cell>
          <cell r="CM407">
            <v>9.3614404683297847E-2</v>
          </cell>
        </row>
        <row r="408">
          <cell r="B408" t="str">
            <v>Co 332</v>
          </cell>
          <cell r="CF408">
            <v>0.26232243083638013</v>
          </cell>
          <cell r="CG408">
            <v>0.2521703929278532</v>
          </cell>
          <cell r="CH408">
            <v>0.24801911978278027</v>
          </cell>
          <cell r="CI408">
            <v>0.24687990189057415</v>
          </cell>
          <cell r="CJ408">
            <v>0.24537648067694243</v>
          </cell>
          <cell r="CK408">
            <v>0.23126376959411915</v>
          </cell>
          <cell r="CL408">
            <v>0.22814852607785555</v>
          </cell>
          <cell r="CM408">
            <v>0.2296348913488124</v>
          </cell>
        </row>
        <row r="409">
          <cell r="B409" t="str">
            <v>Co 286</v>
          </cell>
          <cell r="CF409">
            <v>2.0311633830377793E-2</v>
          </cell>
          <cell r="CG409">
            <v>6.0015873401145732E-2</v>
          </cell>
          <cell r="CH409">
            <v>4.7350587722947819E-2</v>
          </cell>
          <cell r="CI409">
            <v>8.2630091504522038E-2</v>
          </cell>
          <cell r="CJ409">
            <v>8.5746064839153188E-2</v>
          </cell>
          <cell r="CK409">
            <v>0.11503073119803467</v>
          </cell>
          <cell r="CL409">
            <v>0.11859667507735284</v>
          </cell>
          <cell r="CM409">
            <v>0.13897120736846519</v>
          </cell>
        </row>
        <row r="410">
          <cell r="B410" t="str">
            <v>Co 287</v>
          </cell>
          <cell r="CF410">
            <v>0.10176581377793348</v>
          </cell>
          <cell r="CG410">
            <v>0.10392146597781682</v>
          </cell>
          <cell r="CH410">
            <v>7.9973022346717978E-2</v>
          </cell>
          <cell r="CI410">
            <v>0.11636557201743773</v>
          </cell>
          <cell r="CJ410">
            <v>0.11671181560111719</v>
          </cell>
          <cell r="CK410">
            <v>0.15086906347153711</v>
          </cell>
          <cell r="CL410">
            <v>0.15140975542339152</v>
          </cell>
          <cell r="CM410">
            <v>0.16360178185659682</v>
          </cell>
        </row>
        <row r="411">
          <cell r="B411" t="str">
            <v>Co 288</v>
          </cell>
          <cell r="CF411">
            <v>-4.8419914023490371E-2</v>
          </cell>
          <cell r="CG411">
            <v>-5.908308130080195E-3</v>
          </cell>
          <cell r="CH411">
            <v>5.4034542312949095E-2</v>
          </cell>
          <cell r="CI411">
            <v>8.8194191606517536E-2</v>
          </cell>
          <cell r="CJ411">
            <v>9.2921944739963319E-2</v>
          </cell>
          <cell r="CK411">
            <v>0.11214443171102161</v>
          </cell>
          <cell r="CL411">
            <v>0.11283671143582558</v>
          </cell>
          <cell r="CM411">
            <v>0.11322224031827814</v>
          </cell>
        </row>
        <row r="412">
          <cell r="B412" t="str">
            <v>Co 333</v>
          </cell>
          <cell r="CF412">
            <v>7.8179458349575751E-2</v>
          </cell>
          <cell r="CG412">
            <v>7.6092779294152466E-2</v>
          </cell>
          <cell r="CH412">
            <v>6.9511952869770757E-2</v>
          </cell>
          <cell r="CI412">
            <v>7.7924364778836602E-2</v>
          </cell>
          <cell r="CJ412">
            <v>7.895349764074551E-2</v>
          </cell>
          <cell r="CK412">
            <v>8.6308036392204537E-2</v>
          </cell>
          <cell r="CL412">
            <v>9.5016946543136721E-2</v>
          </cell>
          <cell r="CM412">
            <v>0.1033860089455813</v>
          </cell>
        </row>
        <row r="413">
          <cell r="B413" t="str">
            <v>Co 315</v>
          </cell>
          <cell r="CF413">
            <v>-2.0886082879625678E-2</v>
          </cell>
          <cell r="CG413">
            <v>2.1838430298996257E-2</v>
          </cell>
          <cell r="CH413">
            <v>-1.465685718158153E-2</v>
          </cell>
          <cell r="CI413">
            <v>4.6897995402931811E-2</v>
          </cell>
          <cell r="CJ413">
            <v>7.6248126520705922E-2</v>
          </cell>
          <cell r="CK413">
            <v>5.9368486670766177E-2</v>
          </cell>
          <cell r="CL413">
            <v>0.11986654847322806</v>
          </cell>
          <cell r="CM413">
            <v>0.16257574353994558</v>
          </cell>
        </row>
        <row r="414">
          <cell r="B414" t="str">
            <v>Co 316</v>
          </cell>
          <cell r="CF414">
            <v>6.9852469746137916E-2</v>
          </cell>
          <cell r="CG414">
            <v>5.5310358168753092E-2</v>
          </cell>
          <cell r="CH414">
            <v>2.821372136369572E-2</v>
          </cell>
          <cell r="CI414">
            <v>6.2617503308071989E-2</v>
          </cell>
          <cell r="CJ414">
            <v>8.2457437524700847E-2</v>
          </cell>
          <cell r="CK414">
            <v>9.0747455354886195E-2</v>
          </cell>
          <cell r="CL414">
            <v>9.3573887212256832E-2</v>
          </cell>
          <cell r="CM414">
            <v>7.9681763563383828E-2</v>
          </cell>
        </row>
        <row r="415">
          <cell r="B415" t="str">
            <v>Co 317</v>
          </cell>
          <cell r="CF415">
            <v>1.8804340481981607E-2</v>
          </cell>
          <cell r="CG415">
            <v>2.4162194776977709E-2</v>
          </cell>
          <cell r="CH415">
            <v>4.1612999719515924E-2</v>
          </cell>
          <cell r="CI415">
            <v>9.5364992783820726E-2</v>
          </cell>
          <cell r="CJ415">
            <v>0.10663810092649832</v>
          </cell>
          <cell r="CK415">
            <v>0.11852926396953938</v>
          </cell>
          <cell r="CL415">
            <v>0.1206767461123134</v>
          </cell>
          <cell r="CM415">
            <v>0.12339846119653874</v>
          </cell>
        </row>
        <row r="416">
          <cell r="B416" t="str">
            <v>Co 385</v>
          </cell>
          <cell r="CF416">
            <v>0.30635957405199377</v>
          </cell>
          <cell r="CG416">
            <v>0.2970271970612372</v>
          </cell>
          <cell r="CH416">
            <v>0.29752170935645061</v>
          </cell>
          <cell r="CI416">
            <v>0.2935608604007981</v>
          </cell>
          <cell r="CJ416">
            <v>0.28525478890052774</v>
          </cell>
          <cell r="CK416">
            <v>0.27065103858548251</v>
          </cell>
          <cell r="CL416">
            <v>0.26951003695157266</v>
          </cell>
          <cell r="CM416">
            <v>0.27172863096859468</v>
          </cell>
        </row>
        <row r="417">
          <cell r="B417" t="str">
            <v>Co 181</v>
          </cell>
          <cell r="CF417">
            <v>1.0018427224332632E-2</v>
          </cell>
          <cell r="CG417">
            <v>3.0478430102949431E-2</v>
          </cell>
          <cell r="CH417">
            <v>0.11427307665139068</v>
          </cell>
          <cell r="CI417">
            <v>0.13431586422163905</v>
          </cell>
          <cell r="CJ417">
            <v>0.17832842105293667</v>
          </cell>
          <cell r="CK417">
            <v>0.17074004033827148</v>
          </cell>
          <cell r="CL417">
            <v>0.17078592041255006</v>
          </cell>
          <cell r="CM417">
            <v>0.1727654617462015</v>
          </cell>
        </row>
        <row r="418">
          <cell r="B418" t="str">
            <v>Co 300</v>
          </cell>
          <cell r="CF418">
            <v>5.971250778207219E-2</v>
          </cell>
          <cell r="CG418">
            <v>7.0769314526963986E-2</v>
          </cell>
          <cell r="CH418">
            <v>0.10449499802771499</v>
          </cell>
          <cell r="CI418">
            <v>0.10776006821397356</v>
          </cell>
          <cell r="CJ418">
            <v>0.13810660571185787</v>
          </cell>
          <cell r="CK418">
            <v>0.14008982206319895</v>
          </cell>
          <cell r="CL418">
            <v>0.1555199847857979</v>
          </cell>
          <cell r="CM418">
            <v>0.15845086837051017</v>
          </cell>
        </row>
        <row r="419">
          <cell r="B419" t="str">
            <v>Co 150</v>
          </cell>
          <cell r="CF419">
            <v>7.3205615604373345E-2</v>
          </cell>
          <cell r="CG419">
            <v>7.6202162386743322E-2</v>
          </cell>
          <cell r="CH419">
            <v>0.11626386742039728</v>
          </cell>
          <cell r="CI419">
            <v>0.11463458235192761</v>
          </cell>
          <cell r="CJ419">
            <v>0.13372619797366511</v>
          </cell>
          <cell r="CK419">
            <v>0.12379498237133958</v>
          </cell>
          <cell r="CL419">
            <v>0.12938165872022667</v>
          </cell>
          <cell r="CM419">
            <v>0.12666413405658172</v>
          </cell>
        </row>
        <row r="420">
          <cell r="B420" t="str">
            <v>Co 241</v>
          </cell>
          <cell r="CF420">
            <v>1.3587214184137213E-2</v>
          </cell>
          <cell r="CG420">
            <v>-3.2699105090575185E-2</v>
          </cell>
          <cell r="CH420">
            <v>-5.0496500940309573E-2</v>
          </cell>
          <cell r="CI420">
            <v>-1.948922688132235E-2</v>
          </cell>
          <cell r="CJ420">
            <v>-9.9747242170956339E-3</v>
          </cell>
          <cell r="CK420">
            <v>2.4565442956223434E-2</v>
          </cell>
          <cell r="CL420">
            <v>3.9595764146419313E-2</v>
          </cell>
          <cell r="CM420">
            <v>4.4878228828298686E-2</v>
          </cell>
        </row>
        <row r="421">
          <cell r="B421" t="str">
            <v>Co 242</v>
          </cell>
          <cell r="CF421">
            <v>0.12379922278736424</v>
          </cell>
          <cell r="CG421">
            <v>0.13976752306467458</v>
          </cell>
          <cell r="CH421">
            <v>0.12770239035232431</v>
          </cell>
          <cell r="CI421">
            <v>6.2983473741990578E-2</v>
          </cell>
          <cell r="CJ421">
            <v>4.7916116608714691E-2</v>
          </cell>
          <cell r="CK421">
            <v>4.4968716760286472E-2</v>
          </cell>
          <cell r="CL421">
            <v>0.16965883478571306</v>
          </cell>
          <cell r="CM421">
            <v>0.19134155659960772</v>
          </cell>
        </row>
        <row r="422">
          <cell r="B422" t="str">
            <v>Co 246</v>
          </cell>
          <cell r="CF422">
            <v>9.1132782613253013E-2</v>
          </cell>
          <cell r="CG422">
            <v>0.11166140957382449</v>
          </cell>
          <cell r="CH422">
            <v>0.1243065999132854</v>
          </cell>
          <cell r="CI422">
            <v>0.13719664106978041</v>
          </cell>
          <cell r="CJ422">
            <v>0.13688882927032178</v>
          </cell>
          <cell r="CK422">
            <v>0.13061422794536859</v>
          </cell>
          <cell r="CL422">
            <v>0.13524433247251635</v>
          </cell>
          <cell r="CM422">
            <v>0.13811256033968455</v>
          </cell>
        </row>
        <row r="423">
          <cell r="B423" t="str">
            <v>Co 400</v>
          </cell>
          <cell r="CF423">
            <v>2.5038915661863885E-2</v>
          </cell>
          <cell r="CG423">
            <v>1.2986127502135262E-2</v>
          </cell>
          <cell r="CH423">
            <v>4.4709291149428891E-2</v>
          </cell>
          <cell r="CI423">
            <v>6.3557533265863053E-2</v>
          </cell>
          <cell r="CJ423">
            <v>8.7779960706593135E-2</v>
          </cell>
          <cell r="CK423">
            <v>9.4209135023985063E-2</v>
          </cell>
          <cell r="CL423">
            <v>9.6135955070460355E-2</v>
          </cell>
          <cell r="CM423">
            <v>9.5743281663385887E-2</v>
          </cell>
        </row>
        <row r="424">
          <cell r="B424" t="str">
            <v>Co 401</v>
          </cell>
          <cell r="CF424">
            <v>2.3139338188491922E-2</v>
          </cell>
          <cell r="CG424">
            <v>4.8533310469089229E-2</v>
          </cell>
          <cell r="CH424">
            <v>4.1260328499929236E-2</v>
          </cell>
          <cell r="CI424">
            <v>7.6758599074946032E-2</v>
          </cell>
          <cell r="CJ424">
            <v>8.2437809453212926E-2</v>
          </cell>
          <cell r="CK424">
            <v>0.10172303165103526</v>
          </cell>
          <cell r="CL424">
            <v>0.10571397504510831</v>
          </cell>
          <cell r="CM424">
            <v>0.11866947307637217</v>
          </cell>
        </row>
        <row r="425">
          <cell r="B425" t="str">
            <v>Co 248</v>
          </cell>
          <cell r="CF425">
            <v>0.14023583906898071</v>
          </cell>
          <cell r="CG425">
            <v>9.4548592341351337E-2</v>
          </cell>
          <cell r="CH425">
            <v>7.7591686317226405E-2</v>
          </cell>
          <cell r="CI425">
            <v>8.0239398028196282E-2</v>
          </cell>
          <cell r="CJ425">
            <v>9.2042494098165048E-2</v>
          </cell>
          <cell r="CK425">
            <v>9.0833727430293179E-2</v>
          </cell>
          <cell r="CL425">
            <v>0.10245628216915859</v>
          </cell>
          <cell r="CM425">
            <v>0.10236806468353556</v>
          </cell>
        </row>
        <row r="426">
          <cell r="B426" t="str">
            <v>Co 249</v>
          </cell>
          <cell r="CF426">
            <v>0.12999649196030677</v>
          </cell>
          <cell r="CG426">
            <v>0.1091976013969056</v>
          </cell>
          <cell r="CH426">
            <v>9.1111712425398464E-2</v>
          </cell>
          <cell r="CI426">
            <v>9.3646101174737026E-2</v>
          </cell>
          <cell r="CJ426">
            <v>9.312374798882532E-2</v>
          </cell>
          <cell r="CK426">
            <v>9.4523095382565231E-2</v>
          </cell>
          <cell r="CL426">
            <v>0.10038933989993108</v>
          </cell>
          <cell r="CM426">
            <v>0.11157496452023535</v>
          </cell>
        </row>
        <row r="427">
          <cell r="B427" t="str">
            <v>Co 402</v>
          </cell>
          <cell r="CF427">
            <v>6.5585380814248403E-2</v>
          </cell>
          <cell r="CG427">
            <v>3.353203141775505E-2</v>
          </cell>
          <cell r="CH427">
            <v>1.2740560065486014E-2</v>
          </cell>
          <cell r="CI427">
            <v>0.21939121050395691</v>
          </cell>
          <cell r="CJ427">
            <v>0.3837548602601159</v>
          </cell>
          <cell r="CK427">
            <v>0.38478100385158298</v>
          </cell>
          <cell r="CL427">
            <v>0.40245515613624189</v>
          </cell>
          <cell r="CM427">
            <v>0.42162865147239786</v>
          </cell>
        </row>
        <row r="428">
          <cell r="B428" t="str">
            <v>Co 403</v>
          </cell>
          <cell r="CF428">
            <v>8.0272976187191532E-3</v>
          </cell>
          <cell r="CG428">
            <v>2.9146219201067837E-2</v>
          </cell>
          <cell r="CH428">
            <v>0.10260565599683266</v>
          </cell>
          <cell r="CI428">
            <v>0.15532183660197879</v>
          </cell>
          <cell r="CJ428">
            <v>0.12730796477396711</v>
          </cell>
          <cell r="CK428">
            <v>0.12806346537697147</v>
          </cell>
          <cell r="CL428">
            <v>0.12088266325063493</v>
          </cell>
          <cell r="CM428">
            <v>0.11679553489559993</v>
          </cell>
        </row>
        <row r="429">
          <cell r="B429" t="str">
            <v>Co 406</v>
          </cell>
          <cell r="CF429">
            <v>-5.4676943125893586E-2</v>
          </cell>
          <cell r="CG429">
            <v>3.9628338006554478E-2</v>
          </cell>
          <cell r="CH429">
            <v>4.0064417652297062E-2</v>
          </cell>
          <cell r="CI429">
            <v>0.12531870097325168</v>
          </cell>
          <cell r="CJ429">
            <v>0.13127397763504808</v>
          </cell>
          <cell r="CK429">
            <v>0.14744444782280938</v>
          </cell>
          <cell r="CL429">
            <v>0.14802614770017419</v>
          </cell>
          <cell r="CM429">
            <v>0.14676531475548771</v>
          </cell>
        </row>
        <row r="430">
          <cell r="B430" t="str">
            <v>Co 182</v>
          </cell>
          <cell r="CF430">
            <v>2.4859556543584554E-2</v>
          </cell>
          <cell r="CG430">
            <v>4.6003867655132931E-2</v>
          </cell>
          <cell r="CH430">
            <v>5.5526638991653582E-2</v>
          </cell>
          <cell r="CI430">
            <v>8.1345315480189376E-2</v>
          </cell>
          <cell r="CJ430">
            <v>9.7737217922325814E-2</v>
          </cell>
          <cell r="CK430">
            <v>9.377563167485134E-2</v>
          </cell>
          <cell r="CL430">
            <v>9.3088632327180593E-2</v>
          </cell>
          <cell r="CM430">
            <v>8.9388556848956552E-2</v>
          </cell>
        </row>
        <row r="431">
          <cell r="B431" t="str">
            <v>Co 183</v>
          </cell>
          <cell r="CF431">
            <v>-1.9849171011777231E-2</v>
          </cell>
          <cell r="CG431">
            <v>-2.5894139223779514E-3</v>
          </cell>
          <cell r="CH431">
            <v>2.7904675521503882E-2</v>
          </cell>
          <cell r="CI431">
            <v>4.8061828103256057E-2</v>
          </cell>
          <cell r="CJ431">
            <v>9.4632808088671652E-2</v>
          </cell>
          <cell r="CK431">
            <v>9.8082734467188515E-2</v>
          </cell>
          <cell r="CL431">
            <v>0.11279785600705747</v>
          </cell>
          <cell r="CM431">
            <v>0.11518668827418881</v>
          </cell>
        </row>
        <row r="432">
          <cell r="B432" t="str">
            <v>Co 201</v>
          </cell>
          <cell r="CF432" t="str">
            <v>NA</v>
          </cell>
          <cell r="CG432" t="str">
            <v>NA</v>
          </cell>
          <cell r="CH432" t="str">
            <v>NA</v>
          </cell>
          <cell r="CI432" t="str">
            <v>NA</v>
          </cell>
          <cell r="CJ432" t="str">
            <v>NA</v>
          </cell>
          <cell r="CK432" t="str">
            <v>NA</v>
          </cell>
          <cell r="CL432" t="str">
            <v>NA</v>
          </cell>
          <cell r="CM432" t="str">
            <v>NA</v>
          </cell>
        </row>
        <row r="433">
          <cell r="B433" t="str">
            <v>Co 202</v>
          </cell>
          <cell r="CF433">
            <v>0.9907806109185805</v>
          </cell>
          <cell r="CG433">
            <v>1.1535772898035539</v>
          </cell>
          <cell r="CH433">
            <v>1.3852848145071524</v>
          </cell>
          <cell r="CI433">
            <v>1.7062137779974567</v>
          </cell>
          <cell r="CJ433">
            <v>2.1072135486205301</v>
          </cell>
          <cell r="CK433">
            <v>2.593706787668745</v>
          </cell>
          <cell r="CL433">
            <v>3.5777365998233441</v>
          </cell>
          <cell r="CM433">
            <v>5.6279739329722434</v>
          </cell>
        </row>
        <row r="434">
          <cell r="B434" t="str">
            <v>Co 187</v>
          </cell>
          <cell r="CF434">
            <v>7.5889083106499083E-2</v>
          </cell>
          <cell r="CG434">
            <v>9.2279810108364571E-2</v>
          </cell>
          <cell r="CH434">
            <v>9.2202409819262907E-2</v>
          </cell>
          <cell r="CI434">
            <v>0.12117116393044358</v>
          </cell>
          <cell r="CJ434">
            <v>0.12632379484005826</v>
          </cell>
          <cell r="CK434">
            <v>0.12179171161318286</v>
          </cell>
          <cell r="CL434">
            <v>0.1195318995576776</v>
          </cell>
          <cell r="CM434">
            <v>0.11754772758193162</v>
          </cell>
        </row>
        <row r="435">
          <cell r="B435" t="str">
            <v>Co 188</v>
          </cell>
          <cell r="CF435">
            <v>4.1917141364407268E-3</v>
          </cell>
          <cell r="CG435">
            <v>4.5142513294211699E-2</v>
          </cell>
          <cell r="CH435">
            <v>4.6270548557188214E-2</v>
          </cell>
          <cell r="CI435">
            <v>0.12212833090781323</v>
          </cell>
          <cell r="CJ435">
            <v>0.14632814348561263</v>
          </cell>
          <cell r="CK435">
            <v>0.16123056786538273</v>
          </cell>
          <cell r="CL435">
            <v>0.17400292126759648</v>
          </cell>
          <cell r="CM435">
            <v>0.18437689278611499</v>
          </cell>
        </row>
        <row r="436">
          <cell r="B436" t="str">
            <v>Co 250</v>
          </cell>
          <cell r="CF436">
            <v>0.19580176854965065</v>
          </cell>
          <cell r="CG436">
            <v>4.1726039664981299E-2</v>
          </cell>
          <cell r="CH436">
            <v>2.7606557837109892E-2</v>
          </cell>
          <cell r="CI436">
            <v>2.5291278557309317E-2</v>
          </cell>
          <cell r="CJ436">
            <v>1.4068996855448594E-2</v>
          </cell>
          <cell r="CK436">
            <v>0.1032795023305513</v>
          </cell>
          <cell r="CL436">
            <v>0.11657328151056591</v>
          </cell>
          <cell r="CM436">
            <v>0.16507771247787176</v>
          </cell>
        </row>
        <row r="437">
          <cell r="B437" t="str">
            <v>Co 251</v>
          </cell>
          <cell r="CF437">
            <v>0.14663125196969343</v>
          </cell>
          <cell r="CG437">
            <v>7.8976885927285786E-2</v>
          </cell>
          <cell r="CH437">
            <v>6.5527585483059009E-2</v>
          </cell>
          <cell r="CI437">
            <v>6.3300286833419275E-2</v>
          </cell>
          <cell r="CJ437">
            <v>6.8818908889083749E-2</v>
          </cell>
          <cell r="CK437">
            <v>0.11507174862575591</v>
          </cell>
          <cell r="CL437">
            <v>0.12482317236580956</v>
          </cell>
          <cell r="CM437">
            <v>0.16198606055902323</v>
          </cell>
        </row>
        <row r="438">
          <cell r="B438" t="str">
            <v>Co 252</v>
          </cell>
          <cell r="CF438">
            <v>7.9700464965928603E-3</v>
          </cell>
          <cell r="CG438">
            <v>6.6477125418541741E-2</v>
          </cell>
          <cell r="CH438">
            <v>6.4537718392072091E-2</v>
          </cell>
          <cell r="CI438">
            <v>9.5731407357918047E-2</v>
          </cell>
          <cell r="CJ438">
            <v>8.6877015938237254E-2</v>
          </cell>
          <cell r="CK438">
            <v>8.4346589248004894E-2</v>
          </cell>
          <cell r="CL438">
            <v>7.9232026217065474E-2</v>
          </cell>
          <cell r="CM438">
            <v>9.229870504389362E-2</v>
          </cell>
        </row>
        <row r="439">
          <cell r="B439" t="str">
            <v>Co 220</v>
          </cell>
          <cell r="CF439">
            <v>0.198424962989871</v>
          </cell>
          <cell r="CG439">
            <v>0.1701305402415744</v>
          </cell>
          <cell r="CH439">
            <v>0.15191589137166392</v>
          </cell>
          <cell r="CI439">
            <v>0.14196305290818301</v>
          </cell>
          <cell r="CJ439">
            <v>0.13854524894664802</v>
          </cell>
          <cell r="CK439">
            <v>0.13119988687099243</v>
          </cell>
          <cell r="CL439">
            <v>0.1297563038320802</v>
          </cell>
          <cell r="CM439">
            <v>0.12792803209809467</v>
          </cell>
        </row>
        <row r="440">
          <cell r="B440" t="str">
            <v>Co 900</v>
          </cell>
          <cell r="CF440" t="str">
            <v>NA</v>
          </cell>
          <cell r="CG440" t="str">
            <v>NA</v>
          </cell>
          <cell r="CH440" t="str">
            <v>NA</v>
          </cell>
          <cell r="CI440" t="str">
            <v>NA</v>
          </cell>
          <cell r="CJ440" t="str">
            <v>NA</v>
          </cell>
          <cell r="CK440" t="str">
            <v>NA</v>
          </cell>
          <cell r="CL440" t="str">
            <v>NA</v>
          </cell>
          <cell r="CM440" t="str">
            <v>NA</v>
          </cell>
        </row>
        <row r="441">
          <cell r="B441" t="str">
            <v>Co 254</v>
          </cell>
          <cell r="CF441">
            <v>0.84971799792549685</v>
          </cell>
          <cell r="CG441">
            <v>0.63869208586578097</v>
          </cell>
          <cell r="CH441">
            <v>0.51033208314572942</v>
          </cell>
          <cell r="CI441">
            <v>0.42907133682657056</v>
          </cell>
          <cell r="CJ441">
            <v>0.41195597460927302</v>
          </cell>
          <cell r="CK441">
            <v>0.39956317980181522</v>
          </cell>
          <cell r="CL441">
            <v>0.40614209686530639</v>
          </cell>
          <cell r="CM441">
            <v>0.41397617759171434</v>
          </cell>
        </row>
        <row r="442">
          <cell r="B442" t="str">
            <v>Co 255</v>
          </cell>
          <cell r="CF442">
            <v>3.9534249672151613E-2</v>
          </cell>
          <cell r="CG442">
            <v>8.5612009026353797E-2</v>
          </cell>
          <cell r="CH442">
            <v>7.4701540288781079E-2</v>
          </cell>
          <cell r="CI442">
            <v>9.2107008242107657E-2</v>
          </cell>
          <cell r="CJ442">
            <v>0.10400693515180665</v>
          </cell>
          <cell r="CK442">
            <v>0.10718914547043654</v>
          </cell>
          <cell r="CL442">
            <v>0.11583914826898256</v>
          </cell>
          <cell r="CM442">
            <v>0.12402029818117248</v>
          </cell>
        </row>
        <row r="443">
          <cell r="B443" t="str">
            <v>Co 256</v>
          </cell>
          <cell r="CF443">
            <v>-7.3075084992938577E-2</v>
          </cell>
          <cell r="CG443">
            <v>9.5932990633784323E-3</v>
          </cell>
          <cell r="CH443">
            <v>4.5914151687114794E-3</v>
          </cell>
          <cell r="CI443">
            <v>0.10971809361012347</v>
          </cell>
          <cell r="CJ443">
            <v>0.10314447870076368</v>
          </cell>
          <cell r="CK443">
            <v>0.13823826163439243</v>
          </cell>
          <cell r="CL443">
            <v>0.15320760243596979</v>
          </cell>
          <cell r="CM443">
            <v>0.15989928448424084</v>
          </cell>
        </row>
        <row r="444">
          <cell r="B444" t="str">
            <v>Co 257</v>
          </cell>
          <cell r="CF444" t="str">
            <v>NA</v>
          </cell>
          <cell r="CG444" t="str">
            <v>NA</v>
          </cell>
          <cell r="CH444" t="str">
            <v>NA</v>
          </cell>
          <cell r="CI444" t="str">
            <v>NA</v>
          </cell>
          <cell r="CJ444" t="str">
            <v>NA</v>
          </cell>
          <cell r="CK444" t="str">
            <v>NA</v>
          </cell>
          <cell r="CL444" t="str">
            <v>NA</v>
          </cell>
          <cell r="CM444" t="str">
            <v>NA</v>
          </cell>
        </row>
        <row r="445">
          <cell r="B445" t="str">
            <v>Co 259</v>
          </cell>
          <cell r="CF445">
            <v>5.9718959898812471E-2</v>
          </cell>
          <cell r="CG445">
            <v>0.11052469766165612</v>
          </cell>
          <cell r="CH445">
            <v>0.10744161176071131</v>
          </cell>
          <cell r="CI445">
            <v>0.10981151339403777</v>
          </cell>
          <cell r="CJ445">
            <v>0.1220600569690628</v>
          </cell>
          <cell r="CK445">
            <v>0.11667796738477509</v>
          </cell>
          <cell r="CL445">
            <v>0.12122513341263981</v>
          </cell>
          <cell r="CM445">
            <v>0.12715024029352612</v>
          </cell>
        </row>
        <row r="446">
          <cell r="B446" t="str">
            <v>Co 260</v>
          </cell>
          <cell r="CF446">
            <v>2.6388872515146169E-2</v>
          </cell>
          <cell r="CG446">
            <v>4.3938577174450218E-2</v>
          </cell>
          <cell r="CH446">
            <v>4.436052363380754E-2</v>
          </cell>
          <cell r="CI446">
            <v>5.1575241395415965E-2</v>
          </cell>
          <cell r="CJ446">
            <v>6.4943564092424078E-2</v>
          </cell>
          <cell r="CK446">
            <v>6.3603182972742103E-2</v>
          </cell>
          <cell r="CL446">
            <v>7.3661539068020518E-2</v>
          </cell>
          <cell r="CM446">
            <v>6.8602714783107643E-2</v>
          </cell>
        </row>
        <row r="447">
          <cell r="B447" t="str">
            <v>Co 262</v>
          </cell>
          <cell r="CF447" t="str">
            <v>NA</v>
          </cell>
          <cell r="CG447" t="str">
            <v>NA</v>
          </cell>
          <cell r="CH447" t="str">
            <v>NA</v>
          </cell>
          <cell r="CI447" t="str">
            <v>NA</v>
          </cell>
          <cell r="CJ447" t="str">
            <v>NA</v>
          </cell>
          <cell r="CK447" t="str">
            <v>NA</v>
          </cell>
          <cell r="CL447" t="str">
            <v>NA</v>
          </cell>
          <cell r="CM447" t="str">
            <v>NA</v>
          </cell>
        </row>
        <row r="448">
          <cell r="B448" t="str">
            <v>Co 189</v>
          </cell>
          <cell r="CF448">
            <v>-2.7754823075464308</v>
          </cell>
          <cell r="CG448">
            <v>-2.4862689291041296</v>
          </cell>
          <cell r="CH448">
            <v>-2.2241225014253958</v>
          </cell>
          <cell r="CI448">
            <v>-1.9723070962657876</v>
          </cell>
          <cell r="CJ448">
            <v>-1.7807211902559219</v>
          </cell>
          <cell r="CK448">
            <v>-1.5662937602269382</v>
          </cell>
          <cell r="CL448">
            <v>-1.4520420778307668</v>
          </cell>
          <cell r="CM448">
            <v>-1.3800136113455108</v>
          </cell>
        </row>
        <row r="449">
          <cell r="B449" t="str">
            <v>Co 191</v>
          </cell>
          <cell r="CF449">
            <v>-0.2251133847580512</v>
          </cell>
          <cell r="CG449">
            <v>-7.1368351544694411E-2</v>
          </cell>
          <cell r="CH449">
            <v>-5.9538341239806239E-2</v>
          </cell>
          <cell r="CI449">
            <v>-1.9578105141203929E-3</v>
          </cell>
          <cell r="CJ449">
            <v>2.968103872654837E-3</v>
          </cell>
          <cell r="CK449">
            <v>6.4101517712176773E-2</v>
          </cell>
          <cell r="CL449">
            <v>0.10939414725859525</v>
          </cell>
          <cell r="CM449">
            <v>0.12607379834128588</v>
          </cell>
        </row>
        <row r="450">
          <cell r="B450" t="str">
            <v>Co 452</v>
          </cell>
          <cell r="CF450">
            <v>-4.7639741439602069E-2</v>
          </cell>
          <cell r="CG450">
            <v>-8.2335622331941097E-3</v>
          </cell>
          <cell r="CH450">
            <v>0.12749586961119724</v>
          </cell>
          <cell r="CI450">
            <v>0.12369265498122002</v>
          </cell>
          <cell r="CJ450">
            <v>0.16859211814231634</v>
          </cell>
          <cell r="CK450">
            <v>0.1126682748343394</v>
          </cell>
          <cell r="CL450">
            <v>0.10910640714965719</v>
          </cell>
          <cell r="CM450">
            <v>0.1281050000592783</v>
          </cell>
        </row>
        <row r="451">
          <cell r="B451" t="str">
            <v>Co 425</v>
          </cell>
          <cell r="CF451">
            <v>0.1255911805594698</v>
          </cell>
          <cell r="CG451">
            <v>0.11647465917441285</v>
          </cell>
          <cell r="CH451">
            <v>0.13062532419072878</v>
          </cell>
          <cell r="CI451">
            <v>0.12642706961947872</v>
          </cell>
          <cell r="CJ451">
            <v>0.12588739973717397</v>
          </cell>
          <cell r="CK451">
            <v>0.10768437628282022</v>
          </cell>
          <cell r="CL451">
            <v>9.7641081715913555E-2</v>
          </cell>
          <cell r="CM451">
            <v>9.3529948955170514E-2</v>
          </cell>
        </row>
        <row r="452">
          <cell r="B452" t="str">
            <v>Co 453</v>
          </cell>
          <cell r="CF452">
            <v>0.10428782584542692</v>
          </cell>
          <cell r="CG452">
            <v>9.6697085977359445E-2</v>
          </cell>
          <cell r="CH452">
            <v>0.10327121043411502</v>
          </cell>
          <cell r="CI452">
            <v>0.11646146824579406</v>
          </cell>
          <cell r="CJ452">
            <v>9.0852007806873261E-2</v>
          </cell>
          <cell r="CK452">
            <v>9.3919579072607784E-2</v>
          </cell>
          <cell r="CL452">
            <v>0.12560449842040644</v>
          </cell>
          <cell r="CM452">
            <v>0.13229424428028486</v>
          </cell>
        </row>
        <row r="453">
          <cell r="B453" t="str">
            <v>Co 151</v>
          </cell>
          <cell r="CF453">
            <v>4.8961362177859062E-3</v>
          </cell>
          <cell r="CG453">
            <v>2.1935951737642425E-2</v>
          </cell>
          <cell r="CH453">
            <v>2.0593022019744979E-2</v>
          </cell>
          <cell r="CI453">
            <v>0.12167814537433162</v>
          </cell>
          <cell r="CJ453">
            <v>0.12737237819638486</v>
          </cell>
          <cell r="CK453">
            <v>0.15707844868310294</v>
          </cell>
          <cell r="CL453">
            <v>0.1647375144808082</v>
          </cell>
          <cell r="CM453">
            <v>0.20115917735221631</v>
          </cell>
        </row>
        <row r="454">
          <cell r="B454" t="str">
            <v>Co 152</v>
          </cell>
          <cell r="CF454">
            <v>-0.23042861804723339</v>
          </cell>
          <cell r="CG454">
            <v>-0.15620371978073583</v>
          </cell>
          <cell r="CH454">
            <v>-0.15084261169088975</v>
          </cell>
          <cell r="CI454">
            <v>1.8903483424584235E-2</v>
          </cell>
          <cell r="CJ454">
            <v>4.1514314334049028E-2</v>
          </cell>
          <cell r="CK454">
            <v>0.128389466458044</v>
          </cell>
          <cell r="CL454">
            <v>0.14059171582358004</v>
          </cell>
          <cell r="CM454">
            <v>0.1856677694344665</v>
          </cell>
        </row>
        <row r="455">
          <cell r="B455" t="str">
            <v>Co 345</v>
          </cell>
          <cell r="CF455">
            <v>2.2756924037326275E-2</v>
          </cell>
          <cell r="CG455">
            <v>1.6017388952180026E-2</v>
          </cell>
          <cell r="CH455">
            <v>3.7207260484493569E-2</v>
          </cell>
          <cell r="CI455">
            <v>3.7751248035317049E-2</v>
          </cell>
          <cell r="CJ455">
            <v>5.9657468593659141E-2</v>
          </cell>
          <cell r="CK455">
            <v>7.5476749168851401E-2</v>
          </cell>
          <cell r="CL455">
            <v>8.424865203539865E-2</v>
          </cell>
          <cell r="CM455">
            <v>8.9998011855989074E-2</v>
          </cell>
        </row>
        <row r="456">
          <cell r="B456" t="str">
            <v>Co 386</v>
          </cell>
          <cell r="CF456">
            <v>0.34012335595842597</v>
          </cell>
          <cell r="CG456">
            <v>0.32708580107176588</v>
          </cell>
          <cell r="CH456">
            <v>0.33258592664776809</v>
          </cell>
          <cell r="CI456">
            <v>0.33371073957850156</v>
          </cell>
          <cell r="CJ456">
            <v>0.35304836978730358</v>
          </cell>
          <cell r="CK456">
            <v>0.36037571761791709</v>
          </cell>
          <cell r="CL456">
            <v>0.38433266079071404</v>
          </cell>
          <cell r="CM456">
            <v>0.41495025351425724</v>
          </cell>
        </row>
        <row r="457">
          <cell r="B457" t="str">
            <v>Co 426</v>
          </cell>
          <cell r="CF457">
            <v>-4.3353822080966067E-2</v>
          </cell>
          <cell r="CG457">
            <v>-4.0412357689896837E-2</v>
          </cell>
          <cell r="CH457">
            <v>-3.9434653010947104E-2</v>
          </cell>
          <cell r="CI457">
            <v>-3.4285229193997416E-2</v>
          </cell>
          <cell r="CJ457">
            <v>-3.1010350902900458E-2</v>
          </cell>
          <cell r="CK457">
            <v>-2.8887719792336213E-2</v>
          </cell>
          <cell r="CL457">
            <v>-2.871741110205293E-2</v>
          </cell>
          <cell r="CM457">
            <v>-2.8881141264047751E-2</v>
          </cell>
        </row>
        <row r="458">
          <cell r="B458" t="str">
            <v>Co 427</v>
          </cell>
          <cell r="CF458">
            <v>-3.9295043201831088E-2</v>
          </cell>
          <cell r="CG458">
            <v>-4.1306195778834785E-2</v>
          </cell>
          <cell r="CH458">
            <v>-4.2351695737047709E-2</v>
          </cell>
          <cell r="CI458">
            <v>-3.6991390769277904E-2</v>
          </cell>
          <cell r="CJ458">
            <v>-3.2971319537797125E-2</v>
          </cell>
          <cell r="CK458">
            <v>-3.1781720802567005E-2</v>
          </cell>
          <cell r="CL458">
            <v>-3.2207213865524456E-2</v>
          </cell>
          <cell r="CM458">
            <v>-3.26127916546671E-2</v>
          </cell>
        </row>
        <row r="476">
          <cell r="B476" t="str">
            <v>Co 101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74950.984200000006</v>
          </cell>
          <cell r="BU476">
            <v>74198.209999999992</v>
          </cell>
          <cell r="BV476">
            <v>74091.114200000011</v>
          </cell>
          <cell r="BW476">
            <v>73711.972500000003</v>
          </cell>
          <cell r="BX476">
            <v>73502.120800000004</v>
          </cell>
          <cell r="BY476">
            <v>76805.290000000008</v>
          </cell>
          <cell r="BZ476">
            <v>74421.527700000006</v>
          </cell>
          <cell r="CA476">
            <v>74527.75</v>
          </cell>
          <cell r="CB476">
            <v>74527.75</v>
          </cell>
          <cell r="CC476">
            <v>74527.75</v>
          </cell>
          <cell r="CD476">
            <v>74527.75</v>
          </cell>
          <cell r="CE476">
            <v>74527.75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</row>
        <row r="477">
          <cell r="B477" t="str">
            <v>Co 102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</row>
        <row r="478">
          <cell r="B478" t="str">
            <v>Co 103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</row>
        <row r="479">
          <cell r="B479" t="str">
            <v>Co 104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-12397.809999999998</v>
          </cell>
          <cell r="BU479">
            <v>-67385.180000000022</v>
          </cell>
          <cell r="BV479">
            <v>-22353.390000000014</v>
          </cell>
          <cell r="BW479">
            <v>-41055.97</v>
          </cell>
          <cell r="BX479">
            <v>-9517.9199999999837</v>
          </cell>
          <cell r="BY479">
            <v>43303.889999999956</v>
          </cell>
          <cell r="BZ479">
            <v>80936.099999999977</v>
          </cell>
          <cell r="CA479">
            <v>93380.94</v>
          </cell>
          <cell r="CB479">
            <v>76437.859999999986</v>
          </cell>
          <cell r="CC479">
            <v>-11095.600000000035</v>
          </cell>
          <cell r="CD479">
            <v>4827.2200000000303</v>
          </cell>
          <cell r="CE479">
            <v>94919.719999999972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</row>
        <row r="480">
          <cell r="B480" t="str">
            <v>Co 105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</row>
        <row r="481">
          <cell r="B481" t="str">
            <v>Co 110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7549.3184047216891</v>
          </cell>
          <cell r="BU481">
            <v>3419.280213036076</v>
          </cell>
          <cell r="BV481">
            <v>-9454.6893947079334</v>
          </cell>
          <cell r="BW481">
            <v>11466.747816002789</v>
          </cell>
          <cell r="BX481">
            <v>-9892.0400593850136</v>
          </cell>
          <cell r="BY481">
            <v>6860.2483439934294</v>
          </cell>
          <cell r="BZ481">
            <v>19742.688369746487</v>
          </cell>
          <cell r="CA481">
            <v>12155.478597229529</v>
          </cell>
          <cell r="CB481">
            <v>11736.259305453557</v>
          </cell>
          <cell r="CC481">
            <v>1652.1595277855304</v>
          </cell>
          <cell r="CD481">
            <v>6954.4676691127388</v>
          </cell>
          <cell r="CE481">
            <v>14487.700566363703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</row>
        <row r="482">
          <cell r="B482" t="str">
            <v>Co 111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24554.981872244742</v>
          </cell>
          <cell r="BU482">
            <v>27504.371198983332</v>
          </cell>
          <cell r="BV482">
            <v>25027.36744570743</v>
          </cell>
          <cell r="BW482">
            <v>26475.645339036699</v>
          </cell>
          <cell r="BX482">
            <v>29330.294961938802</v>
          </cell>
          <cell r="BY482">
            <v>19234.320385094026</v>
          </cell>
          <cell r="BZ482">
            <v>24551.246890354065</v>
          </cell>
          <cell r="CA482">
            <v>31579.183574887753</v>
          </cell>
          <cell r="CB482">
            <v>28438.224193440958</v>
          </cell>
          <cell r="CC482">
            <v>25274.759997760793</v>
          </cell>
          <cell r="CD482">
            <v>26651.559282951297</v>
          </cell>
          <cell r="CE482">
            <v>25665.922711867963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</row>
        <row r="483">
          <cell r="B483" t="str">
            <v>Co 112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2816.7587726416014</v>
          </cell>
          <cell r="BU483">
            <v>1061.3612419035153</v>
          </cell>
          <cell r="BV483">
            <v>11371.552380398702</v>
          </cell>
          <cell r="BW483">
            <v>5728.1861907291359</v>
          </cell>
          <cell r="BX483">
            <v>9887.6527682078777</v>
          </cell>
          <cell r="BY483">
            <v>6104.4153490067338</v>
          </cell>
          <cell r="BZ483">
            <v>7651.1382615362581</v>
          </cell>
          <cell r="CA483">
            <v>6385.1746806802948</v>
          </cell>
          <cell r="CB483">
            <v>4829.7952035835306</v>
          </cell>
          <cell r="CC483">
            <v>4610.4301249984019</v>
          </cell>
          <cell r="CD483">
            <v>5994.8683464294145</v>
          </cell>
          <cell r="CE483">
            <v>4793.3705857593468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</row>
        <row r="484">
          <cell r="B484" t="str">
            <v>Co 113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3970.2223836245203</v>
          </cell>
          <cell r="BU484">
            <v>2932.2835588797079</v>
          </cell>
          <cell r="BV484">
            <v>8965.7686291482714</v>
          </cell>
          <cell r="BW484">
            <v>13502.887155882319</v>
          </cell>
          <cell r="BX484">
            <v>13565.585420884521</v>
          </cell>
          <cell r="BY484">
            <v>2087.4824875052454</v>
          </cell>
          <cell r="BZ484">
            <v>10859.222574444757</v>
          </cell>
          <cell r="CA484">
            <v>8716.6768904014752</v>
          </cell>
          <cell r="CB484">
            <v>8100.3020679176543</v>
          </cell>
          <cell r="CC484">
            <v>7522.766188325345</v>
          </cell>
          <cell r="CD484">
            <v>8227.0769063690132</v>
          </cell>
          <cell r="CE484">
            <v>6611.4868960752119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</row>
        <row r="485">
          <cell r="B485" t="str">
            <v>Co 114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3091.6199887688881</v>
          </cell>
          <cell r="BU485">
            <v>328.3792680056722</v>
          </cell>
          <cell r="BV485">
            <v>8882.4352763682909</v>
          </cell>
          <cell r="BW485">
            <v>13634.337135103957</v>
          </cell>
          <cell r="BX485">
            <v>7544.0304774551405</v>
          </cell>
          <cell r="BY485">
            <v>11221.340143047142</v>
          </cell>
          <cell r="BZ485">
            <v>9794.7480973236743</v>
          </cell>
          <cell r="CA485">
            <v>13196.892521284341</v>
          </cell>
          <cell r="CB485">
            <v>9547.8589436916391</v>
          </cell>
          <cell r="CC485">
            <v>3624.9683555799493</v>
          </cell>
          <cell r="CD485">
            <v>4379.3720306717196</v>
          </cell>
          <cell r="CE485">
            <v>4086.0943131508593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</row>
        <row r="486">
          <cell r="B486" t="str">
            <v>Co 117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5095.3665283376331</v>
          </cell>
          <cell r="BU486">
            <v>5080.3172267904774</v>
          </cell>
          <cell r="BV486">
            <v>6168.7222459224449</v>
          </cell>
          <cell r="BW486">
            <v>624.45698827628803</v>
          </cell>
          <cell r="BX486">
            <v>7230.6438131635769</v>
          </cell>
          <cell r="BY486">
            <v>1576.0159232497945</v>
          </cell>
          <cell r="BZ486">
            <v>3072.0597584386533</v>
          </cell>
          <cell r="CA486">
            <v>7891.3395673929263</v>
          </cell>
          <cell r="CB486">
            <v>5535.0724082943416</v>
          </cell>
          <cell r="CC486">
            <v>7015.4626431232236</v>
          </cell>
          <cell r="CD486">
            <v>6883.8286675314521</v>
          </cell>
          <cell r="CE486">
            <v>6704.4743686157954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</row>
        <row r="487">
          <cell r="B487" t="str">
            <v>Co 118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738.68947406682855</v>
          </cell>
          <cell r="BU487">
            <v>3349.0831436657663</v>
          </cell>
          <cell r="BV487">
            <v>13994.187226879387</v>
          </cell>
          <cell r="BW487">
            <v>7680.6374944865966</v>
          </cell>
          <cell r="BX487">
            <v>8744.3109386270571</v>
          </cell>
          <cell r="BY487">
            <v>7863.0898243050106</v>
          </cell>
          <cell r="BZ487">
            <v>16514.673558990809</v>
          </cell>
          <cell r="CA487">
            <v>14615.054422625413</v>
          </cell>
          <cell r="CB487">
            <v>13571.62501666639</v>
          </cell>
          <cell r="CC487">
            <v>6968.0379892157544</v>
          </cell>
          <cell r="CD487">
            <v>8621.2442173366435</v>
          </cell>
          <cell r="CE487">
            <v>9830.471752263682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</row>
        <row r="488">
          <cell r="B488" t="str">
            <v>Co 119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35244.071336269779</v>
          </cell>
          <cell r="BU488">
            <v>76774.293589971901</v>
          </cell>
          <cell r="BV488">
            <v>38254.164401493632</v>
          </cell>
          <cell r="BW488">
            <v>16776.42031979384</v>
          </cell>
          <cell r="BX488">
            <v>36806.354882406376</v>
          </cell>
          <cell r="BY488">
            <v>14478.810897836585</v>
          </cell>
          <cell r="BZ488">
            <v>66426.858997693096</v>
          </cell>
          <cell r="CA488">
            <v>58614.630594137416</v>
          </cell>
          <cell r="CB488">
            <v>43777.60224864215</v>
          </cell>
          <cell r="CC488">
            <v>45260.767860603592</v>
          </cell>
          <cell r="CD488">
            <v>34824.054102332077</v>
          </cell>
          <cell r="CE488">
            <v>35787.867947923769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</row>
        <row r="489">
          <cell r="B489" t="str">
            <v>Co 120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-343.54172817668314</v>
          </cell>
          <cell r="BU489">
            <v>-3443.2630890108821</v>
          </cell>
          <cell r="BV489">
            <v>10957.060475070713</v>
          </cell>
          <cell r="BW489">
            <v>13492.853659706958</v>
          </cell>
          <cell r="BX489">
            <v>14721.933634048097</v>
          </cell>
          <cell r="BY489">
            <v>13518.430434950136</v>
          </cell>
          <cell r="BZ489">
            <v>10357.22363278661</v>
          </cell>
          <cell r="CA489">
            <v>9705.9576183166719</v>
          </cell>
          <cell r="CB489">
            <v>9327.1521470154566</v>
          </cell>
          <cell r="CC489">
            <v>6401.9311210774686</v>
          </cell>
          <cell r="CD489">
            <v>7359.8794231224019</v>
          </cell>
          <cell r="CE489">
            <v>7636.465386691003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</row>
        <row r="490">
          <cell r="B490" t="str">
            <v>Co 121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24472.892124134392</v>
          </cell>
          <cell r="BU490">
            <v>20629.672923311238</v>
          </cell>
          <cell r="BV490">
            <v>15767.011283757616</v>
          </cell>
          <cell r="BW490">
            <v>21818.829844930027</v>
          </cell>
          <cell r="BX490">
            <v>41666.625817467058</v>
          </cell>
          <cell r="BY490">
            <v>14814.702179587097</v>
          </cell>
          <cell r="BZ490">
            <v>19544.031096913255</v>
          </cell>
          <cell r="CA490">
            <v>27732.287789288683</v>
          </cell>
          <cell r="CB490">
            <v>24938.472516485825</v>
          </cell>
          <cell r="CC490">
            <v>16825.41314879815</v>
          </cell>
          <cell r="CD490">
            <v>17149.505959401933</v>
          </cell>
          <cell r="CE490">
            <v>19912.012390146025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</row>
        <row r="491">
          <cell r="B491" t="str">
            <v>Co 122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5480.1730831281384</v>
          </cell>
          <cell r="BU491">
            <v>2907.3656275676949</v>
          </cell>
          <cell r="BV491">
            <v>-508.63949346124718</v>
          </cell>
          <cell r="BW491">
            <v>2622.5528586332366</v>
          </cell>
          <cell r="BX491">
            <v>-2606.9209793165064</v>
          </cell>
          <cell r="BY491">
            <v>3379.6820688730259</v>
          </cell>
          <cell r="BZ491">
            <v>11534.451361769366</v>
          </cell>
          <cell r="CA491">
            <v>14961.024258845699</v>
          </cell>
          <cell r="CB491">
            <v>8666.9304675587846</v>
          </cell>
          <cell r="CC491">
            <v>8997.3508708435584</v>
          </cell>
          <cell r="CD491">
            <v>7157.0776391486233</v>
          </cell>
          <cell r="CE491">
            <v>8755.8092151732217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</row>
        <row r="492">
          <cell r="B492" t="str">
            <v>Co 123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16831.092657518122</v>
          </cell>
          <cell r="BU492">
            <v>8275.7994629027235</v>
          </cell>
          <cell r="BV492">
            <v>16890.858493606414</v>
          </cell>
          <cell r="BW492">
            <v>9600.0492529970525</v>
          </cell>
          <cell r="BX492">
            <v>16347.38185497729</v>
          </cell>
          <cell r="BY492">
            <v>15487.271646787378</v>
          </cell>
          <cell r="BZ492">
            <v>16829.316298872476</v>
          </cell>
          <cell r="CA492">
            <v>20567.148183450292</v>
          </cell>
          <cell r="CB492">
            <v>18035.719881836234</v>
          </cell>
          <cell r="CC492">
            <v>21411.083250813106</v>
          </cell>
          <cell r="CD492">
            <v>18324.832167120701</v>
          </cell>
          <cell r="CE492">
            <v>18364.336027028541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</row>
        <row r="493">
          <cell r="B493" t="str">
            <v>Co 124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2933.0311991817143</v>
          </cell>
          <cell r="BU493">
            <v>2331.9482437666675</v>
          </cell>
          <cell r="BV493">
            <v>3030.6319946720141</v>
          </cell>
          <cell r="BW493">
            <v>2744.8395200961377</v>
          </cell>
          <cell r="BX493">
            <v>6250.485645685354</v>
          </cell>
          <cell r="BY493">
            <v>3861.7742950816391</v>
          </cell>
          <cell r="BZ493">
            <v>5998.4254046804872</v>
          </cell>
          <cell r="CA493">
            <v>405.35121881410669</v>
          </cell>
          <cell r="CB493">
            <v>-418.14841467153747</v>
          </cell>
          <cell r="CC493">
            <v>-1990.597048316502</v>
          </cell>
          <cell r="CD493">
            <v>-524.47606959561745</v>
          </cell>
          <cell r="CE493">
            <v>5070.4523937872164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</row>
        <row r="494">
          <cell r="B494" t="str">
            <v>Co 125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-319.86030735102804</v>
          </cell>
          <cell r="BU494">
            <v>-604.19531216995347</v>
          </cell>
          <cell r="BV494">
            <v>-2258.5995747444517</v>
          </cell>
          <cell r="BW494">
            <v>87.319178573001409</v>
          </cell>
          <cell r="BX494">
            <v>38.073290663390708</v>
          </cell>
          <cell r="BY494">
            <v>420.66779062893329</v>
          </cell>
          <cell r="BZ494">
            <v>873.86048083356809</v>
          </cell>
          <cell r="CA494">
            <v>174.60283493167435</v>
          </cell>
          <cell r="CB494">
            <v>-2820.4244721108944</v>
          </cell>
          <cell r="CC494">
            <v>-2680.2098811821006</v>
          </cell>
          <cell r="CD494">
            <v>-2013.7834391675433</v>
          </cell>
          <cell r="CE494">
            <v>814.24966516385666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</row>
        <row r="495">
          <cell r="B495" t="str">
            <v>Co 126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397.32003042019824</v>
          </cell>
          <cell r="BU495">
            <v>-215.28465299353684</v>
          </cell>
          <cell r="BV495">
            <v>-174.16743683942718</v>
          </cell>
          <cell r="BW495">
            <v>1743.4014728360457</v>
          </cell>
          <cell r="BX495">
            <v>791.71609068572729</v>
          </cell>
          <cell r="BY495">
            <v>611.21266946159767</v>
          </cell>
          <cell r="BZ495">
            <v>593.25349332078895</v>
          </cell>
          <cell r="CA495">
            <v>524.05813603661045</v>
          </cell>
          <cell r="CB495">
            <v>436.37622743893621</v>
          </cell>
          <cell r="CC495">
            <v>275.62603139414614</v>
          </cell>
          <cell r="CD495">
            <v>467.72386920237182</v>
          </cell>
          <cell r="CE495">
            <v>757.93550082680986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</row>
        <row r="496">
          <cell r="B496" t="str">
            <v>Co 127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-2031.6753108219702</v>
          </cell>
          <cell r="BU496">
            <v>-496.00617919659771</v>
          </cell>
          <cell r="BV496">
            <v>169.58237224359118</v>
          </cell>
          <cell r="BW496">
            <v>879.57630061504597</v>
          </cell>
          <cell r="BX496">
            <v>982.68829453503076</v>
          </cell>
          <cell r="BY496">
            <v>-481.15584696524729</v>
          </cell>
          <cell r="BZ496">
            <v>2063.6816116500968</v>
          </cell>
          <cell r="CA496">
            <v>-608.892420011583</v>
          </cell>
          <cell r="CB496">
            <v>381.04755097567522</v>
          </cell>
          <cell r="CC496">
            <v>-149.33708049734923</v>
          </cell>
          <cell r="CD496">
            <v>322.54830793619385</v>
          </cell>
          <cell r="CE496">
            <v>757.10258965760295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</row>
        <row r="497">
          <cell r="B497" t="str">
            <v>Co 128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40317.191673731402</v>
          </cell>
          <cell r="BU497">
            <v>31206.996975452283</v>
          </cell>
          <cell r="BV497">
            <v>19931.42671168565</v>
          </cell>
          <cell r="BW497">
            <v>34582.598111887433</v>
          </cell>
          <cell r="BX497">
            <v>34887.91080579257</v>
          </cell>
          <cell r="BY497">
            <v>42765.819688067822</v>
          </cell>
          <cell r="BZ497">
            <v>43991.779237443887</v>
          </cell>
          <cell r="CA497">
            <v>43782.186029301491</v>
          </cell>
          <cell r="CB497">
            <v>46181.359085617325</v>
          </cell>
          <cell r="CC497">
            <v>35080.983270268</v>
          </cell>
          <cell r="CD497">
            <v>36402.768477992038</v>
          </cell>
          <cell r="CE497">
            <v>7686.5014283351557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</row>
        <row r="498">
          <cell r="B498" t="str">
            <v>Co 129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103.66856598476261</v>
          </cell>
          <cell r="BU498">
            <v>-532.76819686110866</v>
          </cell>
          <cell r="BV498">
            <v>-85.64594003621869</v>
          </cell>
          <cell r="BW498">
            <v>1065.7430248937294</v>
          </cell>
          <cell r="BX498">
            <v>387.23065809693981</v>
          </cell>
          <cell r="BY498">
            <v>1801.4857519935254</v>
          </cell>
          <cell r="BZ498">
            <v>1311.5039427570268</v>
          </cell>
          <cell r="CA498">
            <v>-609.51440499937962</v>
          </cell>
          <cell r="CB498">
            <v>-618.18030654467748</v>
          </cell>
          <cell r="CC498">
            <v>-77.679538699302611</v>
          </cell>
          <cell r="CD498">
            <v>-78.186608625883309</v>
          </cell>
          <cell r="CE498">
            <v>7611.7977842232885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</row>
        <row r="499">
          <cell r="B499" t="str">
            <v>Co 130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10177.995517106519</v>
          </cell>
          <cell r="BU499">
            <v>14813.519669477213</v>
          </cell>
          <cell r="BV499">
            <v>11628.623335868115</v>
          </cell>
          <cell r="BW499">
            <v>8241.8430922835469</v>
          </cell>
          <cell r="BX499">
            <v>6749.82357046385</v>
          </cell>
          <cell r="BY499">
            <v>-4257.8911670363923</v>
          </cell>
          <cell r="BZ499">
            <v>4608.5935558591245</v>
          </cell>
          <cell r="CA499">
            <v>10668.523042677263</v>
          </cell>
          <cell r="CB499">
            <v>9974.2703251825169</v>
          </cell>
          <cell r="CC499">
            <v>9657.2764173698397</v>
          </cell>
          <cell r="CD499">
            <v>9965.3855569812313</v>
          </cell>
          <cell r="CE499">
            <v>8909.9917568215078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</row>
        <row r="500">
          <cell r="B500" t="str">
            <v>Co 131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9467.6869822729968</v>
          </cell>
          <cell r="BU500">
            <v>12043.329741701709</v>
          </cell>
          <cell r="BV500">
            <v>7997.4969040812939</v>
          </cell>
          <cell r="BW500">
            <v>14065.754137273416</v>
          </cell>
          <cell r="BX500">
            <v>13157.909194401012</v>
          </cell>
          <cell r="BY500">
            <v>5263.2514800387653</v>
          </cell>
          <cell r="BZ500">
            <v>29009.527503296638</v>
          </cell>
          <cell r="CA500">
            <v>19605.75752226972</v>
          </cell>
          <cell r="CB500">
            <v>15322.299515069764</v>
          </cell>
          <cell r="CC500">
            <v>10990.709865454039</v>
          </cell>
          <cell r="CD500">
            <v>12484.119740159735</v>
          </cell>
          <cell r="CE500">
            <v>9366.6300898706249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</row>
        <row r="501">
          <cell r="B501" t="str">
            <v>Co 132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1050.9250636171514</v>
          </cell>
          <cell r="BU501">
            <v>655.24708763424132</v>
          </cell>
          <cell r="BV501">
            <v>-150.24010213119391</v>
          </cell>
          <cell r="BW501">
            <v>-1408.2638830798637</v>
          </cell>
          <cell r="BX501">
            <v>72.07719842900724</v>
          </cell>
          <cell r="BY501">
            <v>-1670.681487450287</v>
          </cell>
          <cell r="BZ501">
            <v>2063.411421814114</v>
          </cell>
          <cell r="CA501">
            <v>7043.9256291500969</v>
          </cell>
          <cell r="CB501">
            <v>6781.6990616120784</v>
          </cell>
          <cell r="CC501">
            <v>2626.5764064680798</v>
          </cell>
          <cell r="CD501">
            <v>2547.8366256326372</v>
          </cell>
          <cell r="CE501">
            <v>-592.4245885826117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</row>
        <row r="502">
          <cell r="B502" t="str">
            <v>Co 133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2725.6208710050305</v>
          </cell>
          <cell r="BU502">
            <v>-2905.1817452442137</v>
          </cell>
          <cell r="BV502">
            <v>4390.3444697427303</v>
          </cell>
          <cell r="BW502">
            <v>7086.2236798030972</v>
          </cell>
          <cell r="BX502">
            <v>9420.6534998883199</v>
          </cell>
          <cell r="BY502">
            <v>7955.3074391700102</v>
          </cell>
          <cell r="BZ502">
            <v>8169.973337467095</v>
          </cell>
          <cell r="CA502">
            <v>5250.8332729085087</v>
          </cell>
          <cell r="CB502">
            <v>3575.2334456439212</v>
          </cell>
          <cell r="CC502">
            <v>661.25337415653121</v>
          </cell>
          <cell r="CD502">
            <v>-740.81777996182245</v>
          </cell>
          <cell r="CE502">
            <v>527.60646101084785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</row>
        <row r="503">
          <cell r="B503" t="str">
            <v>Co 134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19401.721243212924</v>
          </cell>
          <cell r="BU503">
            <v>20671.968173468595</v>
          </cell>
          <cell r="BV503">
            <v>14418.769831898069</v>
          </cell>
          <cell r="BW503">
            <v>22622.685028502157</v>
          </cell>
          <cell r="BX503">
            <v>21525.968729394684</v>
          </cell>
          <cell r="BY503">
            <v>15236.412016153043</v>
          </cell>
          <cell r="BZ503">
            <v>21485.472798194874</v>
          </cell>
          <cell r="CA503">
            <v>20639.888080106175</v>
          </cell>
          <cell r="CB503">
            <v>17310.948107460474</v>
          </cell>
          <cell r="CC503">
            <v>18119.717244215415</v>
          </cell>
          <cell r="CD503">
            <v>17250.822994674272</v>
          </cell>
          <cell r="CE503">
            <v>19660.918147923032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</row>
        <row r="504">
          <cell r="B504" t="str">
            <v>Co 135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</row>
        <row r="505">
          <cell r="B505" t="str">
            <v>Co 180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318.1944044501771</v>
          </cell>
          <cell r="BU505">
            <v>322.11973572063562</v>
          </cell>
          <cell r="BV505">
            <v>222.97247933310371</v>
          </cell>
          <cell r="BW505">
            <v>291.29682363004633</v>
          </cell>
          <cell r="BX505">
            <v>293.50207749981382</v>
          </cell>
          <cell r="BY505">
            <v>262.8811673791389</v>
          </cell>
          <cell r="BZ505">
            <v>310.91162239491496</v>
          </cell>
          <cell r="CA505">
            <v>1285.4254600164784</v>
          </cell>
          <cell r="CB505">
            <v>909.5387057913008</v>
          </cell>
          <cell r="CC505">
            <v>1118.0648323991088</v>
          </cell>
          <cell r="CD505">
            <v>1118.4409693010055</v>
          </cell>
          <cell r="CE505">
            <v>1118.2907997465186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</row>
        <row r="506">
          <cell r="B506" t="str">
            <v>Co 450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-15226.669884134448</v>
          </cell>
          <cell r="BU506">
            <v>-7017.5569575270856</v>
          </cell>
          <cell r="BV506">
            <v>3204.9099886121694</v>
          </cell>
          <cell r="BW506">
            <v>-6077.3803530757941</v>
          </cell>
          <cell r="BX506">
            <v>40624.594020348457</v>
          </cell>
          <cell r="BY506">
            <v>40712.812758968357</v>
          </cell>
          <cell r="BZ506">
            <v>84219.701407310407</v>
          </cell>
          <cell r="CA506">
            <v>73508.731327615766</v>
          </cell>
          <cell r="CB506">
            <v>52628.085898294012</v>
          </cell>
          <cell r="CC506">
            <v>4517.0599423131571</v>
          </cell>
          <cell r="CD506">
            <v>-2485.449783071017</v>
          </cell>
          <cell r="CE506">
            <v>2002.1643601125033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</row>
        <row r="507">
          <cell r="B507" t="str">
            <v>Co 451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15683.702647462793</v>
          </cell>
          <cell r="BU507">
            <v>-10641.591549095421</v>
          </cell>
          <cell r="BV507">
            <v>59982.620190037938</v>
          </cell>
          <cell r="BW507">
            <v>48318.690490441513</v>
          </cell>
          <cell r="BX507">
            <v>47923.260978251783</v>
          </cell>
          <cell r="BY507">
            <v>173205.71934280227</v>
          </cell>
          <cell r="BZ507">
            <v>504115.21264155442</v>
          </cell>
          <cell r="CA507">
            <v>451829.34849626961</v>
          </cell>
          <cell r="CB507">
            <v>376927.72178850824</v>
          </cell>
          <cell r="CC507">
            <v>141326.67700479378</v>
          </cell>
          <cell r="CD507">
            <v>168518.20651242798</v>
          </cell>
          <cell r="CE507">
            <v>121642.66762694879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</row>
        <row r="508">
          <cell r="B508" t="str">
            <v>Co 356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92976.566942328209</v>
          </cell>
          <cell r="BU508">
            <v>57176.365735464846</v>
          </cell>
          <cell r="BV508">
            <v>131147.62668857424</v>
          </cell>
          <cell r="BW508">
            <v>121845.68275502374</v>
          </cell>
          <cell r="BX508">
            <v>75225.44049589755</v>
          </cell>
          <cell r="BY508">
            <v>88795.669771274203</v>
          </cell>
          <cell r="BZ508">
            <v>80919.86817088339</v>
          </cell>
          <cell r="CA508">
            <v>126768.99754604482</v>
          </cell>
          <cell r="CB508">
            <v>48731.509267778922</v>
          </cell>
          <cell r="CC508">
            <v>58553.231299694977</v>
          </cell>
          <cell r="CD508">
            <v>67002.791253956966</v>
          </cell>
          <cell r="CE508">
            <v>81557.34098814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</row>
        <row r="509">
          <cell r="B509" t="str">
            <v>Co 357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67688.302888167935</v>
          </cell>
          <cell r="BU509">
            <v>147239.3867425138</v>
          </cell>
          <cell r="BV509">
            <v>194847.38196709822</v>
          </cell>
          <cell r="BW509">
            <v>205954.08100115028</v>
          </cell>
          <cell r="BX509">
            <v>170884.82525121729</v>
          </cell>
          <cell r="BY509">
            <v>282051.24389666243</v>
          </cell>
          <cell r="BZ509">
            <v>210880.42982717464</v>
          </cell>
          <cell r="CA509">
            <v>181435.81681268086</v>
          </cell>
          <cell r="CB509">
            <v>163967.46124124716</v>
          </cell>
          <cell r="CC509">
            <v>180724.38108289771</v>
          </cell>
          <cell r="CD509">
            <v>168019.56951791921</v>
          </cell>
          <cell r="CE509">
            <v>143567.8330698788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</row>
        <row r="510">
          <cell r="B510" t="str">
            <v>Co 332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33596.684636258753</v>
          </cell>
          <cell r="BU510">
            <v>34274.24892953776</v>
          </cell>
          <cell r="BV510">
            <v>31442.829278267505</v>
          </cell>
          <cell r="BW510">
            <v>27512.662558767595</v>
          </cell>
          <cell r="BX510">
            <v>27412.112566636886</v>
          </cell>
          <cell r="BY510">
            <v>28633.975728223115</v>
          </cell>
          <cell r="BZ510">
            <v>30826.73835001704</v>
          </cell>
          <cell r="CA510">
            <v>30931.40234983039</v>
          </cell>
          <cell r="CB510">
            <v>31317.310847195607</v>
          </cell>
          <cell r="CC510">
            <v>29067.216383133149</v>
          </cell>
          <cell r="CD510">
            <v>29011.617397728718</v>
          </cell>
          <cell r="CE510">
            <v>28436.914939843406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</row>
        <row r="511">
          <cell r="B511" t="str">
            <v>Co 286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-1543.5158896744178</v>
          </cell>
          <cell r="BU511">
            <v>16776.073773203516</v>
          </cell>
          <cell r="BV511">
            <v>-935.4472220078751</v>
          </cell>
          <cell r="BW511">
            <v>14589.150551017552</v>
          </cell>
          <cell r="BX511">
            <v>21304.549625418807</v>
          </cell>
          <cell r="BY511">
            <v>-16729.399989943446</v>
          </cell>
          <cell r="BZ511">
            <v>8735.3416422443806</v>
          </cell>
          <cell r="CA511">
            <v>10703.381388978072</v>
          </cell>
          <cell r="CB511">
            <v>13215.809736296964</v>
          </cell>
          <cell r="CC511">
            <v>14330.025871139169</v>
          </cell>
          <cell r="CD511">
            <v>12617.024026448664</v>
          </cell>
          <cell r="CE511">
            <v>14142.606279991374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</row>
        <row r="512">
          <cell r="B512" t="str">
            <v>Co 287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6697.9949910492542</v>
          </cell>
          <cell r="BU512">
            <v>7104.6282556339102</v>
          </cell>
          <cell r="BV512">
            <v>6717.4214117290467</v>
          </cell>
          <cell r="BW512">
            <v>11546.475560221232</v>
          </cell>
          <cell r="BX512">
            <v>883.64529431166739</v>
          </cell>
          <cell r="BY512">
            <v>30011.458864708111</v>
          </cell>
          <cell r="BZ512">
            <v>17978.948819917627</v>
          </cell>
          <cell r="CA512">
            <v>9826.9269198054317</v>
          </cell>
          <cell r="CB512">
            <v>9996.5373327248963</v>
          </cell>
          <cell r="CC512">
            <v>11486.42413931487</v>
          </cell>
          <cell r="CD512">
            <v>9101.654119695886</v>
          </cell>
          <cell r="CE512">
            <v>2476.8382958636066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</row>
        <row r="513">
          <cell r="B513" t="str">
            <v>Co 288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17861.726631919133</v>
          </cell>
          <cell r="BU513">
            <v>14914.156833352965</v>
          </cell>
          <cell r="BV513">
            <v>14786.181203900211</v>
          </cell>
          <cell r="BW513">
            <v>20618.642559505432</v>
          </cell>
          <cell r="BX513">
            <v>5360.3982453503122</v>
          </cell>
          <cell r="BY513">
            <v>50339.204503453439</v>
          </cell>
          <cell r="BZ513">
            <v>10949.601683651632</v>
          </cell>
          <cell r="CA513">
            <v>4936.9265478396264</v>
          </cell>
          <cell r="CB513">
            <v>-3161.2269834397739</v>
          </cell>
          <cell r="CC513">
            <v>-9274.2973667468905</v>
          </cell>
          <cell r="CD513">
            <v>3421.3025648075345</v>
          </cell>
          <cell r="CE513">
            <v>635.30921096423117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</row>
        <row r="514">
          <cell r="B514" t="str">
            <v>Co 333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88083.344045702121</v>
          </cell>
          <cell r="BU514">
            <v>67858.241880928836</v>
          </cell>
          <cell r="BV514">
            <v>85415.005088851642</v>
          </cell>
          <cell r="BW514">
            <v>44947.644639654842</v>
          </cell>
          <cell r="BX514">
            <v>112950.95596802174</v>
          </cell>
          <cell r="BY514">
            <v>86764.822016209975</v>
          </cell>
          <cell r="BZ514">
            <v>137671.50195607985</v>
          </cell>
          <cell r="CA514">
            <v>128810.24892028942</v>
          </cell>
          <cell r="CB514">
            <v>88776.684882906178</v>
          </cell>
          <cell r="CC514">
            <v>70152.348791999801</v>
          </cell>
          <cell r="CD514">
            <v>95622.993000954157</v>
          </cell>
          <cell r="CE514">
            <v>76188.264471527305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</row>
        <row r="515">
          <cell r="B515" t="str">
            <v>Co 315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537.97315156775585</v>
          </cell>
          <cell r="BU515">
            <v>-2971.4892005934198</v>
          </cell>
          <cell r="BV515">
            <v>6733.272768909108</v>
          </cell>
          <cell r="BW515">
            <v>-4568.1670767614487</v>
          </cell>
          <cell r="BX515">
            <v>14716.692521569505</v>
          </cell>
          <cell r="BY515">
            <v>22.437717345161218</v>
          </cell>
          <cell r="BZ515">
            <v>-14392.269909515064</v>
          </cell>
          <cell r="CA515">
            <v>6972.8517825485324</v>
          </cell>
          <cell r="CB515">
            <v>9482.9549239321896</v>
          </cell>
          <cell r="CC515">
            <v>14560.981160498195</v>
          </cell>
          <cell r="CD515">
            <v>9302.4889068867997</v>
          </cell>
          <cell r="CE515">
            <v>7324.763585554756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</row>
        <row r="516">
          <cell r="B516" t="str">
            <v>Co 316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21535.703390676965</v>
          </cell>
          <cell r="BU516">
            <v>21547.992232468838</v>
          </cell>
          <cell r="BV516">
            <v>25443.985512983214</v>
          </cell>
          <cell r="BW516">
            <v>23521.435338402734</v>
          </cell>
          <cell r="BX516">
            <v>36858.384129044745</v>
          </cell>
          <cell r="BY516">
            <v>34220.046896164829</v>
          </cell>
          <cell r="BZ516">
            <v>24919.374635411077</v>
          </cell>
          <cell r="CA516">
            <v>26131.084068269163</v>
          </cell>
          <cell r="CB516">
            <v>28232.931355293498</v>
          </cell>
          <cell r="CC516">
            <v>26736.968946770459</v>
          </cell>
          <cell r="CD516">
            <v>34988.524555541342</v>
          </cell>
          <cell r="CE516">
            <v>20033.285670794998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</row>
        <row r="517">
          <cell r="B517" t="str">
            <v>Co 317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34547.459732116942</v>
          </cell>
          <cell r="BU517">
            <v>21617.10392608415</v>
          </cell>
          <cell r="BV517">
            <v>37235.586729577073</v>
          </cell>
          <cell r="BW517">
            <v>47302.167960706429</v>
          </cell>
          <cell r="BX517">
            <v>56794.423658506639</v>
          </cell>
          <cell r="BY517">
            <v>42643.124706212751</v>
          </cell>
          <cell r="BZ517">
            <v>38931.248698673604</v>
          </cell>
          <cell r="CA517">
            <v>53362.909049693888</v>
          </cell>
          <cell r="CB517">
            <v>40839.895882297656</v>
          </cell>
          <cell r="CC517">
            <v>46682.628048603641</v>
          </cell>
          <cell r="CD517">
            <v>46321.881843231473</v>
          </cell>
          <cell r="CE517">
            <v>45709.906102870285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</row>
        <row r="518">
          <cell r="B518" t="str">
            <v>Co 385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148299.12503816307</v>
          </cell>
          <cell r="BU518">
            <v>161296.49462035173</v>
          </cell>
          <cell r="BV518">
            <v>233952.08381458611</v>
          </cell>
          <cell r="BW518">
            <v>275173.46405480744</v>
          </cell>
          <cell r="BX518">
            <v>286251.54313387687</v>
          </cell>
          <cell r="BY518">
            <v>359849.16373046039</v>
          </cell>
          <cell r="BZ518">
            <v>380055.32396788261</v>
          </cell>
          <cell r="CA518">
            <v>291620.25506256847</v>
          </cell>
          <cell r="CB518">
            <v>298129.5384570196</v>
          </cell>
          <cell r="CC518">
            <v>260979.94972719089</v>
          </cell>
          <cell r="CD518">
            <v>227080.20366283707</v>
          </cell>
          <cell r="CE518">
            <v>204681.57721243953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</row>
        <row r="519">
          <cell r="B519" t="str">
            <v>Co 181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5729.9482669639965</v>
          </cell>
          <cell r="BU519">
            <v>16487.976597151817</v>
          </cell>
          <cell r="BV519">
            <v>6166.7129998623104</v>
          </cell>
          <cell r="BW519">
            <v>3855.1484705658204</v>
          </cell>
          <cell r="BX519">
            <v>6190.9637394683959</v>
          </cell>
          <cell r="BY519">
            <v>1308.3647817784804</v>
          </cell>
          <cell r="BZ519">
            <v>1229.1801293986027</v>
          </cell>
          <cell r="CA519">
            <v>1877.1226445961092</v>
          </cell>
          <cell r="CB519">
            <v>-575.12106586334448</v>
          </cell>
          <cell r="CC519">
            <v>4323.3121393845595</v>
          </cell>
          <cell r="CD519">
            <v>5072.1524868902579</v>
          </cell>
          <cell r="CE519">
            <v>5298.6132737710777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</row>
        <row r="520">
          <cell r="B520" t="str">
            <v>Co 300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16706.604563244859</v>
          </cell>
          <cell r="BU520">
            <v>11848.488589788099</v>
          </cell>
          <cell r="BV520">
            <v>18403.356185545592</v>
          </cell>
          <cell r="BW520">
            <v>10807.264443983324</v>
          </cell>
          <cell r="BX520">
            <v>16522.942853316956</v>
          </cell>
          <cell r="BY520">
            <v>10356.043734868192</v>
          </cell>
          <cell r="BZ520">
            <v>34997.622103877438</v>
          </cell>
          <cell r="CA520">
            <v>31192.218046136106</v>
          </cell>
          <cell r="CB520">
            <v>17426.314128445531</v>
          </cell>
          <cell r="CC520">
            <v>25227.019545680632</v>
          </cell>
          <cell r="CD520">
            <v>24967.885053828104</v>
          </cell>
          <cell r="CE520">
            <v>22640.126239199759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</row>
        <row r="521">
          <cell r="B521" t="str">
            <v>Co 150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88328.442879902897</v>
          </cell>
          <cell r="BU521">
            <v>142773.67873532465</v>
          </cell>
          <cell r="BV521">
            <v>156622.75058582652</v>
          </cell>
          <cell r="BW521">
            <v>115705.62670816664</v>
          </cell>
          <cell r="BX521">
            <v>100997.67171829348</v>
          </cell>
          <cell r="BY521">
            <v>66624.734260257392</v>
          </cell>
          <cell r="BZ521">
            <v>78598.014991126955</v>
          </cell>
          <cell r="CA521">
            <v>109839.12034992139</v>
          </cell>
          <cell r="CB521">
            <v>70578.832719636674</v>
          </cell>
          <cell r="CC521">
            <v>133716.62607921212</v>
          </cell>
          <cell r="CD521">
            <v>118034.44237676276</v>
          </cell>
          <cell r="CE521">
            <v>119177.75942215542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</row>
        <row r="522">
          <cell r="B522" t="str">
            <v>Co 241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13133.640417469367</v>
          </cell>
          <cell r="BU522">
            <v>7406.1852366138482</v>
          </cell>
          <cell r="BV522">
            <v>13536.869413481749</v>
          </cell>
          <cell r="BW522">
            <v>6113.8313869216217</v>
          </cell>
          <cell r="BX522">
            <v>11859.7327603554</v>
          </cell>
          <cell r="BY522">
            <v>25755.805364941254</v>
          </cell>
          <cell r="BZ522">
            <v>25073.656971496632</v>
          </cell>
          <cell r="CA522">
            <v>14592.535230523587</v>
          </cell>
          <cell r="CB522">
            <v>16716.17349919663</v>
          </cell>
          <cell r="CC522">
            <v>16628.533285218538</v>
          </cell>
          <cell r="CD522">
            <v>16295.542538392583</v>
          </cell>
          <cell r="CE522">
            <v>16361.064415335815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-6375</v>
          </cell>
          <cell r="DF522">
            <v>-6375</v>
          </cell>
          <cell r="DG522">
            <v>-6375</v>
          </cell>
          <cell r="DH522">
            <v>-6375</v>
          </cell>
          <cell r="DI522">
            <v>-6375</v>
          </cell>
          <cell r="DJ522">
            <v>-6375</v>
          </cell>
          <cell r="DK522">
            <v>-6375</v>
          </cell>
          <cell r="DL522">
            <v>-6375</v>
          </cell>
          <cell r="DM522">
            <v>-6375</v>
          </cell>
          <cell r="DN522">
            <v>-6375</v>
          </cell>
          <cell r="DO522">
            <v>-6375</v>
          </cell>
          <cell r="DP522">
            <v>-6375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-6375</v>
          </cell>
          <cell r="ED522">
            <v>-6375</v>
          </cell>
          <cell r="EE522">
            <v>-6375</v>
          </cell>
          <cell r="EF522">
            <v>-6375</v>
          </cell>
          <cell r="EG522">
            <v>-6375</v>
          </cell>
          <cell r="EH522">
            <v>-6375</v>
          </cell>
          <cell r="EI522">
            <v>-6375</v>
          </cell>
          <cell r="EJ522">
            <v>-6375</v>
          </cell>
          <cell r="EK522">
            <v>-6375</v>
          </cell>
          <cell r="EL522">
            <v>-6375</v>
          </cell>
          <cell r="EM522">
            <v>-6375</v>
          </cell>
          <cell r="EN522">
            <v>-6375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-6375</v>
          </cell>
          <cell r="FB522">
            <v>-6375</v>
          </cell>
          <cell r="FC522">
            <v>-6375</v>
          </cell>
          <cell r="FD522">
            <v>-6375</v>
          </cell>
          <cell r="FE522">
            <v>-6375</v>
          </cell>
          <cell r="FF522">
            <v>-6375</v>
          </cell>
          <cell r="FG522">
            <v>-6375</v>
          </cell>
          <cell r="FH522">
            <v>-6375</v>
          </cell>
          <cell r="FI522">
            <v>-6375</v>
          </cell>
          <cell r="FJ522">
            <v>-6375</v>
          </cell>
          <cell r="FK522">
            <v>-6375</v>
          </cell>
          <cell r="FL522">
            <v>-6375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</row>
        <row r="523">
          <cell r="B523" t="str">
            <v>Co 242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1790.8550265401118</v>
          </cell>
          <cell r="BU523">
            <v>3404.8324018631529</v>
          </cell>
          <cell r="BV523">
            <v>4792.1464278506955</v>
          </cell>
          <cell r="BW523">
            <v>9795.4225293670006</v>
          </cell>
          <cell r="BX523">
            <v>-451.05512252252356</v>
          </cell>
          <cell r="BY523">
            <v>-1245.647911453525</v>
          </cell>
          <cell r="BZ523">
            <v>17389.923876477562</v>
          </cell>
          <cell r="CA523">
            <v>6693.3367539115416</v>
          </cell>
          <cell r="CB523">
            <v>2422.7481002414697</v>
          </cell>
          <cell r="CC523">
            <v>822.61194511842859</v>
          </cell>
          <cell r="CD523">
            <v>3598.9804298196977</v>
          </cell>
          <cell r="CE523">
            <v>5704.0410702820236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-60.217659240303554</v>
          </cell>
          <cell r="DE523">
            <v>-54.390143829951597</v>
          </cell>
          <cell r="DF523">
            <v>-60.217659240303554</v>
          </cell>
          <cell r="DG523">
            <v>-58.275154103519561</v>
          </cell>
          <cell r="DH523">
            <v>-60.217659240303554</v>
          </cell>
          <cell r="DI523">
            <v>-58.275154103519561</v>
          </cell>
          <cell r="DJ523">
            <v>-60.217659240303554</v>
          </cell>
          <cell r="DK523">
            <v>-60.217659240303554</v>
          </cell>
          <cell r="DL523">
            <v>-58.275154103519561</v>
          </cell>
          <cell r="DM523">
            <v>-60.217659240303554</v>
          </cell>
          <cell r="DN523">
            <v>-58.275154103519561</v>
          </cell>
          <cell r="DO523">
            <v>-60.217659240303554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-3077.2432087691882</v>
          </cell>
          <cell r="FM523">
            <v>-2878.711388848596</v>
          </cell>
          <cell r="FN523">
            <v>-3077.2432087691882</v>
          </cell>
          <cell r="FO523">
            <v>-2977.9772988088916</v>
          </cell>
          <cell r="FP523">
            <v>-3077.2432087691882</v>
          </cell>
          <cell r="FQ523">
            <v>-2977.9772988088916</v>
          </cell>
          <cell r="FR523">
            <v>-3077.2432087691882</v>
          </cell>
          <cell r="FS523">
            <v>-3077.2432087691882</v>
          </cell>
          <cell r="FT523">
            <v>-2977.9772988088916</v>
          </cell>
          <cell r="FU523">
            <v>-3077.2432087691882</v>
          </cell>
          <cell r="FV523">
            <v>-2977.9772988088916</v>
          </cell>
          <cell r="FW523">
            <v>-3077.2432087691882</v>
          </cell>
        </row>
        <row r="524">
          <cell r="B524" t="str">
            <v>Co 246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14391.095723802806</v>
          </cell>
          <cell r="BU524">
            <v>8098.2082852931489</v>
          </cell>
          <cell r="BV524">
            <v>24337.493306806995</v>
          </cell>
          <cell r="BW524">
            <v>21672.500574339814</v>
          </cell>
          <cell r="BX524">
            <v>12796.638182325099</v>
          </cell>
          <cell r="BY524">
            <v>15878.64442234196</v>
          </cell>
          <cell r="BZ524">
            <v>22703.639372221085</v>
          </cell>
          <cell r="CA524">
            <v>14698.105069065037</v>
          </cell>
          <cell r="CB524">
            <v>29080.452232966469</v>
          </cell>
          <cell r="CC524">
            <v>30394.059661017658</v>
          </cell>
          <cell r="CD524">
            <v>27752.840411215118</v>
          </cell>
          <cell r="CE524">
            <v>24450.274918550145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</row>
        <row r="525">
          <cell r="B525" t="str">
            <v>Co 400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225936.17203217081</v>
          </cell>
          <cell r="BU525">
            <v>193853.68622817367</v>
          </cell>
          <cell r="BV525">
            <v>129961.44025450508</v>
          </cell>
          <cell r="BW525">
            <v>239265.70742577832</v>
          </cell>
          <cell r="BX525">
            <v>236840.59754911019</v>
          </cell>
          <cell r="BY525">
            <v>133785.79698062234</v>
          </cell>
          <cell r="BZ525">
            <v>286052.82211408194</v>
          </cell>
          <cell r="CA525">
            <v>330165.63713579212</v>
          </cell>
          <cell r="CB525">
            <v>247005.49088968162</v>
          </cell>
          <cell r="CC525">
            <v>286937.30684825557</v>
          </cell>
          <cell r="CD525">
            <v>104035.10841338825</v>
          </cell>
          <cell r="CE525">
            <v>-48076.034106796782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</row>
        <row r="526">
          <cell r="B526" t="str">
            <v>Co 401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90361.243874931679</v>
          </cell>
          <cell r="BU526">
            <v>28439.581548536895</v>
          </cell>
          <cell r="BV526">
            <v>60027.283347938413</v>
          </cell>
          <cell r="BW526">
            <v>80479.18225965029</v>
          </cell>
          <cell r="BX526">
            <v>43627.573979435663</v>
          </cell>
          <cell r="BY526">
            <v>99754.541112209961</v>
          </cell>
          <cell r="BZ526">
            <v>76363.723036144482</v>
          </cell>
          <cell r="CA526">
            <v>-77872.157758573827</v>
          </cell>
          <cell r="CB526">
            <v>161473.54106403151</v>
          </cell>
          <cell r="CC526">
            <v>152292.74565090996</v>
          </cell>
          <cell r="CD526">
            <v>128997.93985849223</v>
          </cell>
          <cell r="CE526">
            <v>118516.87658133605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</row>
        <row r="527">
          <cell r="B527" t="str">
            <v>Co 248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61645.975323873907</v>
          </cell>
          <cell r="BU527">
            <v>31294.06787309661</v>
          </cell>
          <cell r="BV527">
            <v>47128.039047691462</v>
          </cell>
          <cell r="BW527">
            <v>40852.723382486838</v>
          </cell>
          <cell r="BX527">
            <v>76592.464136788025</v>
          </cell>
          <cell r="BY527">
            <v>15121.677839252945</v>
          </cell>
          <cell r="BZ527">
            <v>30752.979463904412</v>
          </cell>
          <cell r="CA527">
            <v>45305.363837382647</v>
          </cell>
          <cell r="CB527">
            <v>28412.172402466633</v>
          </cell>
          <cell r="CC527">
            <v>40825.749110548823</v>
          </cell>
          <cell r="CD527">
            <v>35393.810428971614</v>
          </cell>
          <cell r="CE527">
            <v>69331.253880385571</v>
          </cell>
          <cell r="CF527">
            <v>-5085.6881497136437</v>
          </cell>
          <cell r="CG527">
            <v>-4593.5247803865177</v>
          </cell>
          <cell r="CH527">
            <v>-5085.6881497136437</v>
          </cell>
          <cell r="CI527">
            <v>-4921.6336932712684</v>
          </cell>
          <cell r="CJ527">
            <v>-5085.6881497136437</v>
          </cell>
          <cell r="CK527">
            <v>-4921.6336932712684</v>
          </cell>
          <cell r="CL527">
            <v>-5085.6881497136437</v>
          </cell>
          <cell r="CM527">
            <v>-5085.6881497136437</v>
          </cell>
          <cell r="CN527">
            <v>-4921.6336932712684</v>
          </cell>
          <cell r="CO527">
            <v>-5085.6881497136437</v>
          </cell>
          <cell r="CP527">
            <v>-4921.6336932712684</v>
          </cell>
          <cell r="CQ527">
            <v>-5085.6881497136437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-6375</v>
          </cell>
          <cell r="DI527">
            <v>-6375</v>
          </cell>
          <cell r="DJ527">
            <v>-6375</v>
          </cell>
          <cell r="DK527">
            <v>-6375</v>
          </cell>
          <cell r="DL527">
            <v>-6375</v>
          </cell>
          <cell r="DM527">
            <v>-6375</v>
          </cell>
          <cell r="DN527">
            <v>-6375</v>
          </cell>
          <cell r="DO527">
            <v>-6375</v>
          </cell>
          <cell r="DP527">
            <v>-6375</v>
          </cell>
          <cell r="DQ527">
            <v>-6375</v>
          </cell>
          <cell r="DR527">
            <v>-6375</v>
          </cell>
          <cell r="DS527">
            <v>-6375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-6375</v>
          </cell>
          <cell r="EG527">
            <v>-6375</v>
          </cell>
          <cell r="EH527">
            <v>-6375</v>
          </cell>
          <cell r="EI527">
            <v>-6375</v>
          </cell>
          <cell r="EJ527">
            <v>-6375</v>
          </cell>
          <cell r="EK527">
            <v>-6375</v>
          </cell>
          <cell r="EL527">
            <v>-6375</v>
          </cell>
          <cell r="EM527">
            <v>-6375</v>
          </cell>
          <cell r="EN527">
            <v>-6375</v>
          </cell>
          <cell r="EO527">
            <v>-6375</v>
          </cell>
          <cell r="EP527">
            <v>-6375</v>
          </cell>
          <cell r="EQ527">
            <v>-6375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-6375</v>
          </cell>
          <cell r="FE527">
            <v>-6375</v>
          </cell>
          <cell r="FF527">
            <v>-6375</v>
          </cell>
          <cell r="FG527">
            <v>-6375</v>
          </cell>
          <cell r="FH527">
            <v>-6375</v>
          </cell>
          <cell r="FI527">
            <v>-6375</v>
          </cell>
          <cell r="FJ527">
            <v>-6375</v>
          </cell>
          <cell r="FK527">
            <v>-6375</v>
          </cell>
          <cell r="FL527">
            <v>-6375</v>
          </cell>
          <cell r="FM527">
            <v>-6375</v>
          </cell>
          <cell r="FN527">
            <v>-6375</v>
          </cell>
          <cell r="FO527">
            <v>-6375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</row>
        <row r="528">
          <cell r="B528" t="str">
            <v>Co 249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38567.917209295956</v>
          </cell>
          <cell r="BU528">
            <v>33997.175631584716</v>
          </cell>
          <cell r="BV528">
            <v>50078.382222066233</v>
          </cell>
          <cell r="BW528">
            <v>53323.272515063414</v>
          </cell>
          <cell r="BX528">
            <v>47581.773453048911</v>
          </cell>
          <cell r="BY528">
            <v>36534.452670599749</v>
          </cell>
          <cell r="BZ528">
            <v>42494.497820310258</v>
          </cell>
          <cell r="CA528">
            <v>20682.051303409899</v>
          </cell>
          <cell r="CB528">
            <v>24947.094494633704</v>
          </cell>
          <cell r="CC528">
            <v>32362.569886878955</v>
          </cell>
          <cell r="CD528">
            <v>29179.69613616378</v>
          </cell>
          <cell r="CE528">
            <v>26617.025341849403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-5100</v>
          </cell>
          <cell r="CZ528">
            <v>-5100</v>
          </cell>
          <cell r="DA528">
            <v>-5100</v>
          </cell>
          <cell r="DB528">
            <v>-5100</v>
          </cell>
          <cell r="DC528">
            <v>-5100</v>
          </cell>
          <cell r="DD528">
            <v>-5100</v>
          </cell>
          <cell r="DE528">
            <v>-5100</v>
          </cell>
          <cell r="DF528">
            <v>-5100</v>
          </cell>
          <cell r="DG528">
            <v>-5100</v>
          </cell>
          <cell r="DH528">
            <v>-5100</v>
          </cell>
          <cell r="DI528">
            <v>-5100</v>
          </cell>
          <cell r="DJ528">
            <v>-5100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-6375</v>
          </cell>
          <cell r="EW528">
            <v>-6375</v>
          </cell>
          <cell r="EX528">
            <v>-6375</v>
          </cell>
          <cell r="EY528">
            <v>-6375</v>
          </cell>
          <cell r="EZ528">
            <v>-6375</v>
          </cell>
          <cell r="FA528">
            <v>-6375</v>
          </cell>
          <cell r="FB528">
            <v>-6375</v>
          </cell>
          <cell r="FC528">
            <v>-6375</v>
          </cell>
          <cell r="FD528">
            <v>-6375</v>
          </cell>
          <cell r="FE528">
            <v>-6375</v>
          </cell>
          <cell r="FF528">
            <v>-6375</v>
          </cell>
          <cell r="FG528">
            <v>-6375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</row>
        <row r="529">
          <cell r="B529" t="str">
            <v>Co 402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3336.1697158422412</v>
          </cell>
          <cell r="BU529">
            <v>1291.6379054945592</v>
          </cell>
          <cell r="BV529">
            <v>2664.073137535358</v>
          </cell>
          <cell r="BW529">
            <v>5293.2811054126387</v>
          </cell>
          <cell r="BX529">
            <v>488.43932710148238</v>
          </cell>
          <cell r="BY529">
            <v>4758.6687008084018</v>
          </cell>
          <cell r="BZ529">
            <v>3861.5925497266389</v>
          </cell>
          <cell r="CA529">
            <v>11281.190238397201</v>
          </cell>
          <cell r="CB529">
            <v>-4336.4970173940037</v>
          </cell>
          <cell r="CC529">
            <v>6160.7901780198508</v>
          </cell>
          <cell r="CD529">
            <v>-4455.4474316054648</v>
          </cell>
          <cell r="CE529">
            <v>7501.9628536788359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</row>
        <row r="530">
          <cell r="B530" t="str">
            <v>Co 403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26662.809466583509</v>
          </cell>
          <cell r="BU530">
            <v>15772.118800735036</v>
          </cell>
          <cell r="BV530">
            <v>27226.689217942207</v>
          </cell>
          <cell r="BW530">
            <v>19881.39897212269</v>
          </cell>
          <cell r="BX530">
            <v>-9880.9335859777202</v>
          </cell>
          <cell r="BY530">
            <v>583.23762893593812</v>
          </cell>
          <cell r="BZ530">
            <v>3378.6236715880077</v>
          </cell>
          <cell r="CA530">
            <v>8112.304589418869</v>
          </cell>
          <cell r="CB530">
            <v>19934.416038253577</v>
          </cell>
          <cell r="CC530">
            <v>18286.830685159643</v>
          </cell>
          <cell r="CD530">
            <v>10268.030664576116</v>
          </cell>
          <cell r="CE530">
            <v>22819.38786488444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</row>
        <row r="531">
          <cell r="B531" t="str">
            <v>Co 406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-11512.941780378445</v>
          </cell>
          <cell r="BU531">
            <v>37438.056230107162</v>
          </cell>
          <cell r="BV531">
            <v>-71540.663099941637</v>
          </cell>
          <cell r="BW531">
            <v>11536.908966080955</v>
          </cell>
          <cell r="BX531">
            <v>-2862.4813013773964</v>
          </cell>
          <cell r="BY531">
            <v>10927.396180656287</v>
          </cell>
          <cell r="BZ531">
            <v>66515.139762554623</v>
          </cell>
          <cell r="CA531">
            <v>31435.432868243603</v>
          </cell>
          <cell r="CB531">
            <v>11016.816758102621</v>
          </cell>
          <cell r="CC531">
            <v>26415.483062485699</v>
          </cell>
          <cell r="CD531">
            <v>16113.85011367299</v>
          </cell>
          <cell r="CE531">
            <v>17558.190743234969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</row>
        <row r="532">
          <cell r="B532" t="str">
            <v>Co 182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358344.65453289251</v>
          </cell>
          <cell r="BU532">
            <v>332007.50575770857</v>
          </cell>
          <cell r="BV532">
            <v>235813.59258546028</v>
          </cell>
          <cell r="BW532">
            <v>364621.02938709653</v>
          </cell>
          <cell r="BX532">
            <v>347728.79699831246</v>
          </cell>
          <cell r="BY532">
            <v>509508.8588287849</v>
          </cell>
          <cell r="BZ532">
            <v>656076.96768166951</v>
          </cell>
          <cell r="CA532">
            <v>42689.15531317424</v>
          </cell>
          <cell r="CB532">
            <v>350385.62716309563</v>
          </cell>
          <cell r="CC532">
            <v>394630.13041659875</v>
          </cell>
          <cell r="CD532">
            <v>365627.62687591778</v>
          </cell>
          <cell r="CE532">
            <v>280586.01886550779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</row>
        <row r="533">
          <cell r="B533" t="str">
            <v>Co 183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77298.848747326731</v>
          </cell>
          <cell r="BU533">
            <v>73668.425795856776</v>
          </cell>
          <cell r="BV533">
            <v>55203.220535792934</v>
          </cell>
          <cell r="BW533">
            <v>37852.945751149033</v>
          </cell>
          <cell r="BX533">
            <v>87756.116204990889</v>
          </cell>
          <cell r="BY533">
            <v>82270.014090867073</v>
          </cell>
          <cell r="BZ533">
            <v>106916.19702005328</v>
          </cell>
          <cell r="CA533">
            <v>48461.196391395701</v>
          </cell>
          <cell r="CB533">
            <v>29787.987373906886</v>
          </cell>
          <cell r="CC533">
            <v>36469.787843789207</v>
          </cell>
          <cell r="CD533">
            <v>76885.054277408111</v>
          </cell>
          <cell r="CE533">
            <v>51037.789591436216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</row>
        <row r="534">
          <cell r="B534" t="str">
            <v>Co 201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</row>
        <row r="535">
          <cell r="B535" t="str">
            <v>Co 202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10879.451581831094</v>
          </cell>
          <cell r="BU535">
            <v>4056.8092705782346</v>
          </cell>
          <cell r="BV535">
            <v>7937.1682113085008</v>
          </cell>
          <cell r="BW535">
            <v>29865.369589722599</v>
          </cell>
          <cell r="BX535">
            <v>33069.024317742536</v>
          </cell>
          <cell r="BY535">
            <v>44758.173412604665</v>
          </cell>
          <cell r="BZ535">
            <v>67698.166784642846</v>
          </cell>
          <cell r="CA535">
            <v>5968.409693701662</v>
          </cell>
          <cell r="CB535">
            <v>1568.7483249452725</v>
          </cell>
          <cell r="CC535">
            <v>8340.5058642615077</v>
          </cell>
          <cell r="CD535">
            <v>7477.5878087456804</v>
          </cell>
          <cell r="CE535">
            <v>2409.018579576652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</row>
        <row r="536">
          <cell r="B536" t="str">
            <v>Co 187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46414.422264322347</v>
          </cell>
          <cell r="BU536">
            <v>53445.966521473718</v>
          </cell>
          <cell r="BV536">
            <v>42378.80518898186</v>
          </cell>
          <cell r="BW536">
            <v>57696.111884656319</v>
          </cell>
          <cell r="BX536">
            <v>79869.846313424161</v>
          </cell>
          <cell r="BY536">
            <v>55647.488927854356</v>
          </cell>
          <cell r="BZ536">
            <v>67445.493636640851</v>
          </cell>
          <cell r="CA536">
            <v>73537.505276179087</v>
          </cell>
          <cell r="CB536">
            <v>65177.764602374649</v>
          </cell>
          <cell r="CC536">
            <v>41060.434830794038</v>
          </cell>
          <cell r="CD536">
            <v>67475.254030237702</v>
          </cell>
          <cell r="CE536">
            <v>57335.896646160225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</row>
        <row r="537">
          <cell r="B537" t="str">
            <v>Co 188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39875.895155310216</v>
          </cell>
          <cell r="BU537">
            <v>31410.338543748658</v>
          </cell>
          <cell r="BV537">
            <v>12525.386034302632</v>
          </cell>
          <cell r="BW537">
            <v>58541.654942450921</v>
          </cell>
          <cell r="BX537">
            <v>39213.427700967921</v>
          </cell>
          <cell r="BY537">
            <v>10583.600122415402</v>
          </cell>
          <cell r="BZ537">
            <v>106823.39897358985</v>
          </cell>
          <cell r="CA537">
            <v>48180.826177704846</v>
          </cell>
          <cell r="CB537">
            <v>27077.195007507864</v>
          </cell>
          <cell r="CC537">
            <v>35204.432579495435</v>
          </cell>
          <cell r="CD537">
            <v>35373.849532483393</v>
          </cell>
          <cell r="CE537">
            <v>31888.787537488475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</row>
        <row r="538">
          <cell r="B538" t="str">
            <v>Co 250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71172.894069479007</v>
          </cell>
          <cell r="BU538">
            <v>65367.668007143904</v>
          </cell>
          <cell r="BV538">
            <v>64477.009177629938</v>
          </cell>
          <cell r="BW538">
            <v>37098.663246599899</v>
          </cell>
          <cell r="BX538">
            <v>77631.706047472253</v>
          </cell>
          <cell r="BY538">
            <v>71389.81043860942</v>
          </cell>
          <cell r="BZ538">
            <v>54040.816369524255</v>
          </cell>
          <cell r="CA538">
            <v>64967.372662117894</v>
          </cell>
          <cell r="CB538">
            <v>70140.304909253318</v>
          </cell>
          <cell r="CC538">
            <v>67232.412351909239</v>
          </cell>
          <cell r="CD538">
            <v>67894.41719580481</v>
          </cell>
          <cell r="CE538">
            <v>63872.930528184574</v>
          </cell>
          <cell r="CF538">
            <v>-29457.156995307228</v>
          </cell>
          <cell r="CG538">
            <v>-26606.464382858143</v>
          </cell>
          <cell r="CH538">
            <v>-29457.156995307228</v>
          </cell>
          <cell r="CI538">
            <v>-28506.926124490867</v>
          </cell>
          <cell r="CJ538">
            <v>-29457.156995307228</v>
          </cell>
          <cell r="CK538">
            <v>-28506.926124490867</v>
          </cell>
          <cell r="CL538">
            <v>-29457.156995307228</v>
          </cell>
          <cell r="CM538">
            <v>-29457.156995307228</v>
          </cell>
          <cell r="CN538">
            <v>-28506.926124490867</v>
          </cell>
          <cell r="CO538">
            <v>-29457.156995307228</v>
          </cell>
          <cell r="CP538">
            <v>-28506.926124490867</v>
          </cell>
          <cell r="CQ538">
            <v>-29457.156995307228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-6375</v>
          </cell>
          <cell r="EC538">
            <v>-6375</v>
          </cell>
          <cell r="ED538">
            <v>-6375</v>
          </cell>
          <cell r="EE538">
            <v>-6375</v>
          </cell>
          <cell r="EF538">
            <v>-6375</v>
          </cell>
          <cell r="EG538">
            <v>-6375</v>
          </cell>
          <cell r="EH538">
            <v>-6375</v>
          </cell>
          <cell r="EI538">
            <v>-6375</v>
          </cell>
          <cell r="EJ538">
            <v>-6375</v>
          </cell>
          <cell r="EK538">
            <v>-6375</v>
          </cell>
          <cell r="EL538">
            <v>-6375</v>
          </cell>
          <cell r="EM538">
            <v>-6375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-6375</v>
          </cell>
          <cell r="FA538">
            <v>-6375</v>
          </cell>
          <cell r="FB538">
            <v>-6375</v>
          </cell>
          <cell r="FC538">
            <v>-6375</v>
          </cell>
          <cell r="FD538">
            <v>-6375</v>
          </cell>
          <cell r="FE538">
            <v>-6375</v>
          </cell>
          <cell r="FF538">
            <v>-6375</v>
          </cell>
          <cell r="FG538">
            <v>-6375</v>
          </cell>
          <cell r="FH538">
            <v>-6375</v>
          </cell>
          <cell r="FI538">
            <v>-6375</v>
          </cell>
          <cell r="FJ538">
            <v>-6375</v>
          </cell>
          <cell r="FK538">
            <v>-6375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</row>
        <row r="539">
          <cell r="B539" t="str">
            <v>Co 251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257932.44062744349</v>
          </cell>
          <cell r="BU539">
            <v>283089.20181053615</v>
          </cell>
          <cell r="BV539">
            <v>402584.11158639903</v>
          </cell>
          <cell r="BW539">
            <v>405180.21893206192</v>
          </cell>
          <cell r="BX539">
            <v>547584.23376191384</v>
          </cell>
          <cell r="BY539">
            <v>496898.98031958315</v>
          </cell>
          <cell r="BZ539">
            <v>341897.80574003595</v>
          </cell>
          <cell r="CA539">
            <v>377224.79866597493</v>
          </cell>
          <cell r="CB539">
            <v>317236.49709899019</v>
          </cell>
          <cell r="CC539">
            <v>437758.27588533069</v>
          </cell>
          <cell r="CD539">
            <v>294335.58109519898</v>
          </cell>
          <cell r="CE539">
            <v>214476.76092501683</v>
          </cell>
          <cell r="CF539">
            <v>-100699.00978153915</v>
          </cell>
          <cell r="CG539">
            <v>-90953.944318809561</v>
          </cell>
          <cell r="CH539">
            <v>-100699.00978153915</v>
          </cell>
          <cell r="CI539">
            <v>-97450.654627295939</v>
          </cell>
          <cell r="CJ539">
            <v>-100699.00978153915</v>
          </cell>
          <cell r="CK539">
            <v>-97450.654627295939</v>
          </cell>
          <cell r="CL539">
            <v>-100699.00978153915</v>
          </cell>
          <cell r="CM539">
            <v>-100699.00978153915</v>
          </cell>
          <cell r="CN539">
            <v>-97450.654627295939</v>
          </cell>
          <cell r="CO539">
            <v>-100699.00978153915</v>
          </cell>
          <cell r="CP539">
            <v>-97450.654627295939</v>
          </cell>
          <cell r="CQ539">
            <v>-100699.00978153915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-13812.5</v>
          </cell>
          <cell r="DY539">
            <v>-13812.5</v>
          </cell>
          <cell r="DZ539">
            <v>-13812.5</v>
          </cell>
          <cell r="EA539">
            <v>-13812.5</v>
          </cell>
          <cell r="EB539">
            <v>-13812.5</v>
          </cell>
          <cell r="EC539">
            <v>-13812.5</v>
          </cell>
          <cell r="ED539">
            <v>-13812.5</v>
          </cell>
          <cell r="EE539">
            <v>-13812.5</v>
          </cell>
          <cell r="EF539">
            <v>-13812.5</v>
          </cell>
          <cell r="EG539">
            <v>-13812.5</v>
          </cell>
          <cell r="EH539">
            <v>-13812.5</v>
          </cell>
          <cell r="EI539">
            <v>-13812.5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-13812.5</v>
          </cell>
          <cell r="EW539">
            <v>-13812.5</v>
          </cell>
          <cell r="EX539">
            <v>-13812.5</v>
          </cell>
          <cell r="EY539">
            <v>-13812.5</v>
          </cell>
          <cell r="EZ539">
            <v>-13812.5</v>
          </cell>
          <cell r="FA539">
            <v>-13812.5</v>
          </cell>
          <cell r="FB539">
            <v>-13812.5</v>
          </cell>
          <cell r="FC539">
            <v>-13812.5</v>
          </cell>
          <cell r="FD539">
            <v>-13812.5</v>
          </cell>
          <cell r="FE539">
            <v>-13812.5</v>
          </cell>
          <cell r="FF539">
            <v>-13812.5</v>
          </cell>
          <cell r="FG539">
            <v>-13812.5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-13812.5</v>
          </cell>
          <cell r="FU539">
            <v>-13812.5</v>
          </cell>
          <cell r="FV539">
            <v>-13812.5</v>
          </cell>
          <cell r="FW539">
            <v>-13812.5</v>
          </cell>
        </row>
        <row r="540">
          <cell r="B540" t="str">
            <v>Co 252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25187.882543679705</v>
          </cell>
          <cell r="BU540">
            <v>59698.047452642786</v>
          </cell>
          <cell r="BV540">
            <v>61949.888946974534</v>
          </cell>
          <cell r="BW540">
            <v>164129.66370696595</v>
          </cell>
          <cell r="BX540">
            <v>144683.61745571441</v>
          </cell>
          <cell r="BY540">
            <v>69208.283112074045</v>
          </cell>
          <cell r="BZ540">
            <v>64363.047841934749</v>
          </cell>
          <cell r="CA540">
            <v>-21011.473036012409</v>
          </cell>
          <cell r="CB540">
            <v>62454.560092960193</v>
          </cell>
          <cell r="CC540">
            <v>102506.52091089962</v>
          </cell>
          <cell r="CD540">
            <v>35251.962204610987</v>
          </cell>
          <cell r="CE540">
            <v>67667.170236732782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-12750</v>
          </cell>
          <cell r="DF540">
            <v>-12750</v>
          </cell>
          <cell r="DG540">
            <v>-12750</v>
          </cell>
          <cell r="DH540">
            <v>-12750</v>
          </cell>
          <cell r="DI540">
            <v>-12750</v>
          </cell>
          <cell r="DJ540">
            <v>-12750</v>
          </cell>
          <cell r="DK540">
            <v>-12750</v>
          </cell>
          <cell r="DL540">
            <v>-12750</v>
          </cell>
          <cell r="DM540">
            <v>-12750</v>
          </cell>
          <cell r="DN540">
            <v>-12750</v>
          </cell>
          <cell r="DO540">
            <v>-12750</v>
          </cell>
          <cell r="DP540">
            <v>-12750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-12750</v>
          </cell>
          <cell r="ED540">
            <v>-12750</v>
          </cell>
          <cell r="EE540">
            <v>-12750</v>
          </cell>
          <cell r="EF540">
            <v>-12750</v>
          </cell>
          <cell r="EG540">
            <v>-12750</v>
          </cell>
          <cell r="EH540">
            <v>-12750</v>
          </cell>
          <cell r="EI540">
            <v>-12750</v>
          </cell>
          <cell r="EJ540">
            <v>-12750</v>
          </cell>
          <cell r="EK540">
            <v>-12750</v>
          </cell>
          <cell r="EL540">
            <v>-12750</v>
          </cell>
          <cell r="EM540">
            <v>-12750</v>
          </cell>
          <cell r="EN540">
            <v>-12750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-12750</v>
          </cell>
          <cell r="FB540">
            <v>-12750</v>
          </cell>
          <cell r="FC540">
            <v>-12750</v>
          </cell>
          <cell r="FD540">
            <v>-12750</v>
          </cell>
          <cell r="FE540">
            <v>-12750</v>
          </cell>
          <cell r="FF540">
            <v>-12750</v>
          </cell>
          <cell r="FG540">
            <v>-12750</v>
          </cell>
          <cell r="FH540">
            <v>-12750</v>
          </cell>
          <cell r="FI540">
            <v>-12750</v>
          </cell>
          <cell r="FJ540">
            <v>-12750</v>
          </cell>
          <cell r="FK540">
            <v>-12750</v>
          </cell>
          <cell r="FL540">
            <v>-12750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</row>
        <row r="541">
          <cell r="B541" t="str">
            <v>Co 220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-2869.7261178879562</v>
          </cell>
          <cell r="BU541">
            <v>17252.273003922117</v>
          </cell>
          <cell r="BV541">
            <v>9604.4939695107551</v>
          </cell>
          <cell r="BW541">
            <v>11744.149920386868</v>
          </cell>
          <cell r="BX541">
            <v>-207.44855281065611</v>
          </cell>
          <cell r="BY541">
            <v>11881.521746033934</v>
          </cell>
          <cell r="BZ541">
            <v>20006.967811974573</v>
          </cell>
          <cell r="CA541">
            <v>13987.744707082387</v>
          </cell>
          <cell r="CB541">
            <v>490.07776675996502</v>
          </cell>
          <cell r="CC541">
            <v>15806.350594586678</v>
          </cell>
          <cell r="CD541">
            <v>19072.742919727818</v>
          </cell>
          <cell r="CE541">
            <v>10676.850869508969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</row>
        <row r="542">
          <cell r="B542" t="str">
            <v>Co 900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</row>
        <row r="543">
          <cell r="B543" t="str">
            <v>Co 254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7217.9904944833452</v>
          </cell>
          <cell r="BU543">
            <v>6257.0722677089616</v>
          </cell>
          <cell r="BV543">
            <v>16975.195654034153</v>
          </cell>
          <cell r="BW543">
            <v>19796.775496723232</v>
          </cell>
          <cell r="BX543">
            <v>33622.44569831733</v>
          </cell>
          <cell r="BY543">
            <v>19994.670209248154</v>
          </cell>
          <cell r="BZ543">
            <v>22113.531692517747</v>
          </cell>
          <cell r="CA543">
            <v>24834.52638178087</v>
          </cell>
          <cell r="CB543">
            <v>7359.2946469559975</v>
          </cell>
          <cell r="CC543">
            <v>10475.978646095709</v>
          </cell>
          <cell r="CD543">
            <v>11879.790717137486</v>
          </cell>
          <cell r="CE543">
            <v>3700.7288345949073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</row>
        <row r="544">
          <cell r="B544" t="str">
            <v>Co 255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122860.99802803027</v>
          </cell>
          <cell r="BU544">
            <v>55773.334807496751</v>
          </cell>
          <cell r="BV544">
            <v>181934.16348312894</v>
          </cell>
          <cell r="BW544">
            <v>202820.10791986604</v>
          </cell>
          <cell r="BX544">
            <v>308874.0090350681</v>
          </cell>
          <cell r="BY544">
            <v>230183.67625937297</v>
          </cell>
          <cell r="BZ544">
            <v>214263.42863109021</v>
          </cell>
          <cell r="CA544">
            <v>145830.97607157205</v>
          </cell>
          <cell r="CB544">
            <v>239005.43545237381</v>
          </cell>
          <cell r="CC544">
            <v>289239.12394667725</v>
          </cell>
          <cell r="CD544">
            <v>258279.10908770619</v>
          </cell>
          <cell r="CE544">
            <v>223148.31559280696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-6800</v>
          </cell>
          <cell r="DF544">
            <v>-6800</v>
          </cell>
          <cell r="DG544">
            <v>-6800</v>
          </cell>
          <cell r="DH544">
            <v>-6800</v>
          </cell>
          <cell r="DI544">
            <v>-6800</v>
          </cell>
          <cell r="DJ544">
            <v>-6800</v>
          </cell>
          <cell r="DK544">
            <v>-6800</v>
          </cell>
          <cell r="DL544">
            <v>-6800</v>
          </cell>
          <cell r="DM544">
            <v>-6800</v>
          </cell>
          <cell r="DN544">
            <v>-6800</v>
          </cell>
          <cell r="DO544">
            <v>-6800</v>
          </cell>
          <cell r="DP544">
            <v>-6800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-8500</v>
          </cell>
          <cell r="EE544">
            <v>-8500</v>
          </cell>
          <cell r="EF544">
            <v>-8500</v>
          </cell>
          <cell r="EG544">
            <v>-8500</v>
          </cell>
          <cell r="EH544">
            <v>-8500</v>
          </cell>
          <cell r="EI544">
            <v>-8500</v>
          </cell>
          <cell r="EJ544">
            <v>-8500</v>
          </cell>
          <cell r="EK544">
            <v>-8500</v>
          </cell>
          <cell r="EL544">
            <v>-8500</v>
          </cell>
          <cell r="EM544">
            <v>-8500</v>
          </cell>
          <cell r="EN544">
            <v>-8500</v>
          </cell>
          <cell r="EO544">
            <v>-8500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</row>
        <row r="545">
          <cell r="B545" t="str">
            <v>Co 256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-27196.588488000998</v>
          </cell>
          <cell r="BU545">
            <v>-18287.330184697166</v>
          </cell>
          <cell r="BV545">
            <v>-21646.825114222425</v>
          </cell>
          <cell r="BW545">
            <v>-19935.770196600453</v>
          </cell>
          <cell r="BX545">
            <v>-12762.580914138933</v>
          </cell>
          <cell r="BY545">
            <v>-10261.712205329051</v>
          </cell>
          <cell r="BZ545">
            <v>-39662.964003963374</v>
          </cell>
          <cell r="CA545">
            <v>-22636.417331560056</v>
          </cell>
          <cell r="CB545">
            <v>23032.927166347799</v>
          </cell>
          <cell r="CC545">
            <v>22786.132156639898</v>
          </cell>
          <cell r="CD545">
            <v>23660.77587282344</v>
          </cell>
          <cell r="CE545">
            <v>22731.68731238661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-5100</v>
          </cell>
          <cell r="DF545">
            <v>-5100</v>
          </cell>
          <cell r="DG545">
            <v>-5100</v>
          </cell>
          <cell r="DH545">
            <v>-5100</v>
          </cell>
          <cell r="DI545">
            <v>-5100</v>
          </cell>
          <cell r="DJ545">
            <v>-5100</v>
          </cell>
          <cell r="DK545">
            <v>-5100</v>
          </cell>
          <cell r="DL545">
            <v>-5100</v>
          </cell>
          <cell r="DM545">
            <v>-5100</v>
          </cell>
          <cell r="DN545">
            <v>-5100</v>
          </cell>
          <cell r="DO545">
            <v>-5100</v>
          </cell>
          <cell r="DP545">
            <v>-5100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-6375</v>
          </cell>
          <cell r="ED545">
            <v>-6375</v>
          </cell>
          <cell r="EE545">
            <v>-6375</v>
          </cell>
          <cell r="EF545">
            <v>-6375</v>
          </cell>
          <cell r="EG545">
            <v>-6375</v>
          </cell>
          <cell r="EH545">
            <v>-6375</v>
          </cell>
          <cell r="EI545">
            <v>-6375</v>
          </cell>
          <cell r="EJ545">
            <v>-6375</v>
          </cell>
          <cell r="EK545">
            <v>-6375</v>
          </cell>
          <cell r="EL545">
            <v>-6375</v>
          </cell>
          <cell r="EM545">
            <v>-6375</v>
          </cell>
          <cell r="EN545">
            <v>-6375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-45.52760067349471</v>
          </cell>
          <cell r="FA545">
            <v>-6416.1217038341247</v>
          </cell>
          <cell r="FB545">
            <v>-6420.5276006734948</v>
          </cell>
          <cell r="FC545">
            <v>-6419.0589683937042</v>
          </cell>
          <cell r="FD545">
            <v>-6420.5276006734948</v>
          </cell>
          <cell r="FE545">
            <v>-6419.0589683937042</v>
          </cell>
          <cell r="FF545">
            <v>-6420.5276006734948</v>
          </cell>
          <cell r="FG545">
            <v>-6420.5276006734948</v>
          </cell>
          <cell r="FH545">
            <v>-6419.0589683937042</v>
          </cell>
          <cell r="FI545">
            <v>-6420.5276006734948</v>
          </cell>
          <cell r="FJ545">
            <v>-6419.0589683937042</v>
          </cell>
          <cell r="FK545">
            <v>-6420.5276006734948</v>
          </cell>
          <cell r="FL545">
            <v>-14122.715339419516</v>
          </cell>
          <cell r="FM545">
            <v>-7247.8627368763218</v>
          </cell>
          <cell r="FN545">
            <v>-7747.7153394195157</v>
          </cell>
          <cell r="FO545">
            <v>-7497.7890381479183</v>
          </cell>
          <cell r="FP545">
            <v>-7747.7153394195157</v>
          </cell>
          <cell r="FQ545">
            <v>-7497.7890381479183</v>
          </cell>
          <cell r="FR545">
            <v>-7747.7153394195157</v>
          </cell>
          <cell r="FS545">
            <v>-7747.7153394195157</v>
          </cell>
          <cell r="FT545">
            <v>-7497.7890381479183</v>
          </cell>
          <cell r="FU545">
            <v>-7747.7153394195157</v>
          </cell>
          <cell r="FV545">
            <v>-7497.7890381479183</v>
          </cell>
          <cell r="FW545">
            <v>-7747.7153394195157</v>
          </cell>
        </row>
        <row r="546">
          <cell r="B546" t="str">
            <v>Co 257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0</v>
          </cell>
          <cell r="FH546">
            <v>0</v>
          </cell>
          <cell r="FI546">
            <v>0</v>
          </cell>
          <cell r="FJ546">
            <v>0</v>
          </cell>
          <cell r="FK546">
            <v>0</v>
          </cell>
          <cell r="FL546">
            <v>0</v>
          </cell>
          <cell r="FM546">
            <v>0</v>
          </cell>
          <cell r="FN546">
            <v>0</v>
          </cell>
          <cell r="FO546">
            <v>0</v>
          </cell>
          <cell r="FP546">
            <v>0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</row>
        <row r="547">
          <cell r="B547" t="str">
            <v>Co 259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24455.464091049253</v>
          </cell>
          <cell r="BU547">
            <v>38353.991330314973</v>
          </cell>
          <cell r="BV547">
            <v>33686.452325306433</v>
          </cell>
          <cell r="BW547">
            <v>24927.832811339555</v>
          </cell>
          <cell r="BX547">
            <v>764.38407415680558</v>
          </cell>
          <cell r="BY547">
            <v>12949.051964708109</v>
          </cell>
          <cell r="BZ547">
            <v>2604.6549199176225</v>
          </cell>
          <cell r="CA547">
            <v>3552.613478805426</v>
          </cell>
          <cell r="CB547">
            <v>11344.846687723548</v>
          </cell>
          <cell r="CC547">
            <v>21202.062322313519</v>
          </cell>
          <cell r="CD547">
            <v>32891.322095805925</v>
          </cell>
          <cell r="CE547">
            <v>31165.211674472674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-5100</v>
          </cell>
          <cell r="DF547">
            <v>-5100</v>
          </cell>
          <cell r="DG547">
            <v>-5100</v>
          </cell>
          <cell r="DH547">
            <v>-5100</v>
          </cell>
          <cell r="DI547">
            <v>-5100</v>
          </cell>
          <cell r="DJ547">
            <v>-5100</v>
          </cell>
          <cell r="DK547">
            <v>-5100</v>
          </cell>
          <cell r="DL547">
            <v>-5100</v>
          </cell>
          <cell r="DM547">
            <v>-5100</v>
          </cell>
          <cell r="DN547">
            <v>-5100</v>
          </cell>
          <cell r="DO547">
            <v>-5100</v>
          </cell>
          <cell r="DP547">
            <v>-5100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-6375</v>
          </cell>
          <cell r="FE547">
            <v>-6375</v>
          </cell>
          <cell r="FF547">
            <v>-6375</v>
          </cell>
          <cell r="FG547">
            <v>-6375</v>
          </cell>
          <cell r="FH547">
            <v>-6375</v>
          </cell>
          <cell r="FI547">
            <v>-6375</v>
          </cell>
          <cell r="FJ547">
            <v>-6375</v>
          </cell>
          <cell r="FK547">
            <v>-6375</v>
          </cell>
          <cell r="FL547">
            <v>-6375</v>
          </cell>
          <cell r="FM547">
            <v>-6375</v>
          </cell>
          <cell r="FN547">
            <v>-6375</v>
          </cell>
          <cell r="FO547">
            <v>-6375</v>
          </cell>
          <cell r="FP547">
            <v>0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</row>
        <row r="548">
          <cell r="B548" t="str">
            <v>Co 260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4205.1915991681744</v>
          </cell>
          <cell r="BU548">
            <v>555.32785111237899</v>
          </cell>
          <cell r="BV548">
            <v>13737.756662196742</v>
          </cell>
          <cell r="BW548">
            <v>21992.959020151742</v>
          </cell>
          <cell r="BX548">
            <v>57015.446966964475</v>
          </cell>
          <cell r="BY548">
            <v>36021.418678463917</v>
          </cell>
          <cell r="BZ548">
            <v>18667.864999111021</v>
          </cell>
          <cell r="CA548">
            <v>24089.707234320296</v>
          </cell>
          <cell r="CB548">
            <v>19352.816114595553</v>
          </cell>
          <cell r="CC548">
            <v>47213.309246903787</v>
          </cell>
          <cell r="CD548">
            <v>13510.635114945551</v>
          </cell>
          <cell r="CE548">
            <v>19584.594156047962</v>
          </cell>
          <cell r="CF548">
            <v>-2225.0677456538529</v>
          </cell>
          <cell r="CG548">
            <v>-2009.7386089776739</v>
          </cell>
          <cell r="CH548">
            <v>-2225.0677456538529</v>
          </cell>
          <cell r="CI548">
            <v>-2153.2913667617931</v>
          </cell>
          <cell r="CJ548">
            <v>-2225.0677456538529</v>
          </cell>
          <cell r="CK548">
            <v>-2153.2913667617931</v>
          </cell>
          <cell r="CL548">
            <v>-2225.0677456538529</v>
          </cell>
          <cell r="CM548">
            <v>-2225.0677456538529</v>
          </cell>
          <cell r="CN548">
            <v>-2153.2913667617931</v>
          </cell>
          <cell r="CO548">
            <v>-2225.0677456538529</v>
          </cell>
          <cell r="CP548">
            <v>-2153.2913667617931</v>
          </cell>
          <cell r="CQ548">
            <v>-2225.0677456538529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-5100</v>
          </cell>
          <cell r="DJ548">
            <v>-5100</v>
          </cell>
          <cell r="DK548">
            <v>-5100</v>
          </cell>
          <cell r="DL548">
            <v>-5100</v>
          </cell>
          <cell r="DM548">
            <v>-5100</v>
          </cell>
          <cell r="DN548">
            <v>-5100</v>
          </cell>
          <cell r="DO548">
            <v>-5100</v>
          </cell>
          <cell r="DP548">
            <v>-5100</v>
          </cell>
          <cell r="DQ548">
            <v>-5100</v>
          </cell>
          <cell r="DR548">
            <v>-5100</v>
          </cell>
          <cell r="DS548">
            <v>-5100</v>
          </cell>
          <cell r="DT548">
            <v>-5100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-6375</v>
          </cell>
          <cell r="EH548">
            <v>-6375</v>
          </cell>
          <cell r="EI548">
            <v>-6375</v>
          </cell>
          <cell r="EJ548">
            <v>-6375</v>
          </cell>
          <cell r="EK548">
            <v>-6375</v>
          </cell>
          <cell r="EL548">
            <v>-6375</v>
          </cell>
          <cell r="EM548">
            <v>-6375</v>
          </cell>
          <cell r="EN548">
            <v>-6375</v>
          </cell>
          <cell r="EO548">
            <v>-6375</v>
          </cell>
          <cell r="EP548">
            <v>-6375</v>
          </cell>
          <cell r="EQ548">
            <v>-6375</v>
          </cell>
          <cell r="ER548">
            <v>-6375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-6375</v>
          </cell>
          <cell r="FF548">
            <v>-6375</v>
          </cell>
          <cell r="FG548">
            <v>-6375</v>
          </cell>
          <cell r="FH548">
            <v>-6375</v>
          </cell>
          <cell r="FI548">
            <v>-6375</v>
          </cell>
          <cell r="FJ548">
            <v>-6375</v>
          </cell>
          <cell r="FK548">
            <v>-6375</v>
          </cell>
          <cell r="FL548">
            <v>-6375</v>
          </cell>
          <cell r="FM548">
            <v>-6375</v>
          </cell>
          <cell r="FN548">
            <v>-6375</v>
          </cell>
          <cell r="FO548">
            <v>-6375</v>
          </cell>
          <cell r="FP548">
            <v>-6375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</row>
        <row r="549">
          <cell r="B549" t="str">
            <v>Co 262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</row>
        <row r="550">
          <cell r="B550" t="str">
            <v>Co 189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-272.63069999999999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</row>
        <row r="551">
          <cell r="B551" t="str">
            <v>Co 191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7499.099820723517</v>
          </cell>
          <cell r="BU551">
            <v>-833.89563148230081</v>
          </cell>
          <cell r="BV551">
            <v>12720.685290506277</v>
          </cell>
          <cell r="BW551">
            <v>4151.023344743342</v>
          </cell>
          <cell r="BX551">
            <v>3035.410376190157</v>
          </cell>
          <cell r="BY551">
            <v>8796.6623730168794</v>
          </cell>
          <cell r="BZ551">
            <v>10890.814533261684</v>
          </cell>
          <cell r="CA551">
            <v>-1602.9035507687659</v>
          </cell>
          <cell r="CB551">
            <v>2980.4061083781999</v>
          </cell>
          <cell r="CC551">
            <v>2514.2200937215312</v>
          </cell>
          <cell r="CD551">
            <v>-1120.0195028974558</v>
          </cell>
          <cell r="CE551">
            <v>10451.361037275863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</row>
        <row r="552">
          <cell r="B552" t="str">
            <v>Co 452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-1469.2362424695966</v>
          </cell>
          <cell r="BU552">
            <v>-4142.9147352341224</v>
          </cell>
          <cell r="BV552">
            <v>-1354.1681785428864</v>
          </cell>
          <cell r="BW552">
            <v>-3923.4093665176351</v>
          </cell>
          <cell r="BX552">
            <v>18129.439232454766</v>
          </cell>
          <cell r="BY552">
            <v>20483.456335333853</v>
          </cell>
          <cell r="BZ552">
            <v>25974.002908780174</v>
          </cell>
          <cell r="CA552">
            <v>19058.758893839557</v>
          </cell>
          <cell r="CB552">
            <v>12037.945952077709</v>
          </cell>
          <cell r="CC552">
            <v>766.10100163596871</v>
          </cell>
          <cell r="CD552">
            <v>-8992.6522939482093</v>
          </cell>
          <cell r="CE552">
            <v>-6060.9122566894321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0</v>
          </cell>
          <cell r="FH552">
            <v>0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</row>
        <row r="553">
          <cell r="B553" t="str">
            <v>Co 425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59874.168230168259</v>
          </cell>
          <cell r="BU553">
            <v>65889.941607701301</v>
          </cell>
          <cell r="BV553">
            <v>160625.57208798209</v>
          </cell>
          <cell r="BW553">
            <v>165119.40701918921</v>
          </cell>
          <cell r="BX553">
            <v>199808.99759615812</v>
          </cell>
          <cell r="BY553">
            <v>187189.70857593176</v>
          </cell>
          <cell r="BZ553">
            <v>196308.64281685799</v>
          </cell>
          <cell r="CA553">
            <v>222846.1692718509</v>
          </cell>
          <cell r="CB553">
            <v>202965.35571587645</v>
          </cell>
          <cell r="CC553">
            <v>199370.69523293935</v>
          </cell>
          <cell r="CD553">
            <v>165757.04786736466</v>
          </cell>
          <cell r="CE553">
            <v>166817.2970022434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0</v>
          </cell>
          <cell r="FH553">
            <v>0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</row>
        <row r="554">
          <cell r="B554" t="str">
            <v>Co 453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216180.47089532117</v>
          </cell>
          <cell r="BU554">
            <v>201409.36566195259</v>
          </cell>
          <cell r="BV554">
            <v>193393.79742372001</v>
          </cell>
          <cell r="BW554">
            <v>154013.86276423471</v>
          </cell>
          <cell r="BX554">
            <v>302539.65254137444</v>
          </cell>
          <cell r="BY554">
            <v>256346.35039725094</v>
          </cell>
          <cell r="BZ554">
            <v>270492.91905872605</v>
          </cell>
          <cell r="CA554">
            <v>374921.200747394</v>
          </cell>
          <cell r="CB554">
            <v>299640.04622393078</v>
          </cell>
          <cell r="CC554">
            <v>253096.71220774378</v>
          </cell>
          <cell r="CD554">
            <v>220102.77146908428</v>
          </cell>
          <cell r="CE554">
            <v>180600.81985453243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</row>
        <row r="555">
          <cell r="B555" t="str">
            <v>Co 151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7004.1544268251582</v>
          </cell>
          <cell r="BU555">
            <v>-2880.4601028481857</v>
          </cell>
          <cell r="BV555">
            <v>9785.8070862849272</v>
          </cell>
          <cell r="BW555">
            <v>4714.1001705658218</v>
          </cell>
          <cell r="BX555">
            <v>8883.0444596232592</v>
          </cell>
          <cell r="BY555">
            <v>7034.2008817784827</v>
          </cell>
          <cell r="BZ555">
            <v>11951.262629398601</v>
          </cell>
          <cell r="CA555">
            <v>10667.558587596111</v>
          </cell>
          <cell r="CB555">
            <v>20684.107543621794</v>
          </cell>
          <cell r="CC555">
            <v>22428.827345869693</v>
          </cell>
          <cell r="CD555">
            <v>19275.83478237539</v>
          </cell>
          <cell r="CE555">
            <v>16459.129142868023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</row>
        <row r="556">
          <cell r="B556" t="str">
            <v>Co 152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-21754.431516016732</v>
          </cell>
          <cell r="BU556">
            <v>-13297.807961247381</v>
          </cell>
          <cell r="BV556">
            <v>-11074.472491003784</v>
          </cell>
          <cell r="BW556">
            <v>-18817.893920006944</v>
          </cell>
          <cell r="BX556">
            <v>-8547.8325530340298</v>
          </cell>
          <cell r="BY556">
            <v>-23518.436751430945</v>
          </cell>
          <cell r="BZ556">
            <v>-12946.591813188039</v>
          </cell>
          <cell r="CA556">
            <v>-13084.192274578323</v>
          </cell>
          <cell r="CB556">
            <v>-8728.8041186054979</v>
          </cell>
          <cell r="CC556">
            <v>-6361.1063027158016</v>
          </cell>
          <cell r="CD556">
            <v>-2341.3118666271912</v>
          </cell>
          <cell r="CE556">
            <v>-4770.2012641774782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</row>
        <row r="557">
          <cell r="B557" t="str">
            <v>Co 345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59667.0824689937</v>
          </cell>
          <cell r="BU557">
            <v>72915.144128251675</v>
          </cell>
          <cell r="BV557">
            <v>83105.72033133579</v>
          </cell>
          <cell r="BW557">
            <v>30407.558477043727</v>
          </cell>
          <cell r="BX557">
            <v>69741.617649862252</v>
          </cell>
          <cell r="BY557">
            <v>68504.792637980892</v>
          </cell>
          <cell r="BZ557">
            <v>78708.74403776144</v>
          </cell>
          <cell r="CA557">
            <v>37868.358683580358</v>
          </cell>
          <cell r="CB557">
            <v>50682.552236007643</v>
          </cell>
          <cell r="CC557">
            <v>75268.92914856461</v>
          </cell>
          <cell r="CD557">
            <v>17192.676716631686</v>
          </cell>
          <cell r="CE557">
            <v>62361.163030029595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</row>
        <row r="558">
          <cell r="B558" t="str">
            <v>Co 386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61587.205330245713</v>
          </cell>
          <cell r="BU558">
            <v>51486.623791253645</v>
          </cell>
          <cell r="BV558">
            <v>64371.653396114765</v>
          </cell>
          <cell r="BW558">
            <v>64167.965507123416</v>
          </cell>
          <cell r="BX558">
            <v>95763.775064753194</v>
          </cell>
          <cell r="BY558">
            <v>86991.988409700818</v>
          </cell>
          <cell r="BZ558">
            <v>75497.587029859395</v>
          </cell>
          <cell r="CA558">
            <v>71759.606456377747</v>
          </cell>
          <cell r="CB558">
            <v>61593.039236699675</v>
          </cell>
          <cell r="CC558">
            <v>62013.958042647064</v>
          </cell>
          <cell r="CD558">
            <v>59505.112776623013</v>
          </cell>
          <cell r="CE558">
            <v>58776.20712359326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</row>
        <row r="559">
          <cell r="B559" t="str">
            <v>Co 426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-1252.3152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</row>
        <row r="560">
          <cell r="B560" t="str">
            <v>Co 427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-222.3152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</row>
        <row r="564">
          <cell r="CF564">
            <v>41305</v>
          </cell>
          <cell r="CG564">
            <v>41333</v>
          </cell>
          <cell r="CH564">
            <v>41364</v>
          </cell>
          <cell r="CI564">
            <v>41394</v>
          </cell>
          <cell r="CJ564">
            <v>41425</v>
          </cell>
          <cell r="CK564">
            <v>41455</v>
          </cell>
          <cell r="CL564">
            <v>41486</v>
          </cell>
          <cell r="CM564">
            <v>41517</v>
          </cell>
          <cell r="CN564">
            <v>41547</v>
          </cell>
          <cell r="CO564">
            <v>41578</v>
          </cell>
          <cell r="CP564">
            <v>41608</v>
          </cell>
          <cell r="CQ564">
            <v>41639</v>
          </cell>
          <cell r="CR564">
            <v>41670</v>
          </cell>
          <cell r="CS564">
            <v>41698</v>
          </cell>
          <cell r="CT564">
            <v>41729</v>
          </cell>
          <cell r="CU564">
            <v>41759</v>
          </cell>
          <cell r="CV564">
            <v>41790</v>
          </cell>
          <cell r="CW564">
            <v>41820</v>
          </cell>
          <cell r="CX564">
            <v>41851</v>
          </cell>
          <cell r="CY564">
            <v>41882</v>
          </cell>
          <cell r="CZ564">
            <v>41912</v>
          </cell>
          <cell r="DA564">
            <v>41943</v>
          </cell>
          <cell r="DB564">
            <v>41973</v>
          </cell>
          <cell r="DC564">
            <v>42004</v>
          </cell>
        </row>
        <row r="565">
          <cell r="B565" t="str">
            <v>Co 101</v>
          </cell>
          <cell r="G565" t="str">
            <v>Utilities Inc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</row>
        <row r="566">
          <cell r="B566" t="str">
            <v>Co 102</v>
          </cell>
          <cell r="G566" t="str">
            <v>Water Service Corporation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</row>
        <row r="567">
          <cell r="B567" t="str">
            <v>Co 103</v>
          </cell>
          <cell r="G567" t="str">
            <v>Water Service Disbursement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</row>
        <row r="568">
          <cell r="B568" t="str">
            <v>Co 104</v>
          </cell>
          <cell r="G568" t="str">
            <v>UI Consolidating Entries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</row>
        <row r="569">
          <cell r="B569" t="str">
            <v>Co 105</v>
          </cell>
          <cell r="G569" t="str">
            <v>Corporate Projects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</row>
        <row r="570">
          <cell r="B570" t="str">
            <v>Co 110</v>
          </cell>
          <cell r="G570" t="str">
            <v>Apple Canyon Utility Co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 t="str">
            <v>FILING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6985.3011604232706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 t="str">
            <v>FILING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7428.3791610751496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</row>
        <row r="571">
          <cell r="B571" t="str">
            <v>Co 111</v>
          </cell>
          <cell r="G571" t="str">
            <v>Camelot Utilities Inc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19667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0</v>
          </cell>
          <cell r="FH571">
            <v>0</v>
          </cell>
          <cell r="FI571">
            <v>0</v>
          </cell>
          <cell r="FJ571">
            <v>0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</row>
        <row r="572">
          <cell r="B572" t="str">
            <v>Co 112</v>
          </cell>
          <cell r="G572" t="str">
            <v>Charmar Water Co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 t="str">
            <v>FILING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4833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0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</row>
        <row r="573">
          <cell r="B573" t="str">
            <v>Co 113</v>
          </cell>
          <cell r="G573" t="str">
            <v>Cherry Hill Water Co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 t="str">
            <v>FILING</v>
          </cell>
          <cell r="BT573">
            <v>0</v>
          </cell>
          <cell r="BU573">
            <v>0</v>
          </cell>
          <cell r="BV573">
            <v>5667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</row>
        <row r="574">
          <cell r="B574" t="str">
            <v>Co 114</v>
          </cell>
          <cell r="G574" t="str">
            <v>Clarendon Water Co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 t="str">
            <v>FILING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8250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</row>
        <row r="575">
          <cell r="B575" t="str">
            <v>Co 117</v>
          </cell>
          <cell r="G575" t="str">
            <v>Del Mar Water Co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 t="str">
            <v>FILING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6244.3747358325209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</row>
        <row r="576">
          <cell r="B576" t="str">
            <v>Co 118</v>
          </cell>
          <cell r="G576" t="str">
            <v>Ferson Creek Utilities Co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 t="str">
            <v>FILING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7333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 t="str">
            <v>FILING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8360.550719792267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 t="str">
            <v>FILING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4799.883722234712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</row>
        <row r="577">
          <cell r="B577" t="str">
            <v>Co 119</v>
          </cell>
          <cell r="G577" t="str">
            <v>Galena Territory Utilities</v>
          </cell>
          <cell r="BH577">
            <v>0</v>
          </cell>
          <cell r="BI577">
            <v>21917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 t="str">
            <v>FILING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1269.2590084361582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 t="str">
            <v>FILING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8896.5567055026222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 t="str">
            <v>FILING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12166.910733374738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 t="str">
            <v>FILING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7899.2064559927094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</row>
        <row r="578">
          <cell r="B578" t="str">
            <v>Co 120</v>
          </cell>
          <cell r="G578" t="str">
            <v>Killarney Water Co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 t="str">
            <v>FILING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10417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</row>
        <row r="579">
          <cell r="B579" t="str">
            <v>Co 121</v>
          </cell>
          <cell r="G579" t="str">
            <v>Lake Holiday Utilities Corp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18500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 t="str">
            <v>FILING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4261.0688746320811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 t="str">
            <v>FILING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5705.1991125951936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</row>
        <row r="580">
          <cell r="B580" t="str">
            <v>Co 122</v>
          </cell>
          <cell r="G580" t="str">
            <v>Lake Wildwood Utilities Co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 t="str">
            <v>FILING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6638.6156080987676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 t="str">
            <v>FILING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5769.6576563094104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</row>
        <row r="581">
          <cell r="B581" t="str">
            <v>Co 123</v>
          </cell>
          <cell r="G581" t="str">
            <v>Northern Hills W &amp; S Co</v>
          </cell>
          <cell r="BH581">
            <v>0</v>
          </cell>
          <cell r="BI581">
            <v>16750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</row>
        <row r="582">
          <cell r="B582" t="str">
            <v>Co 124</v>
          </cell>
          <cell r="G582" t="str">
            <v>Lake Marian Water Corp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 t="str">
            <v>FILING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6512.1389479340378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 t="str">
            <v>FILING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4716.3651443917515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</row>
        <row r="583">
          <cell r="B583" t="str">
            <v>Co 125</v>
          </cell>
          <cell r="G583" t="str">
            <v>Wildwood Water Service Co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 t="str">
            <v>FILING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3618.3487534682095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 t="str">
            <v>FILING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4588.1770430998677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</row>
        <row r="584">
          <cell r="B584" t="str">
            <v>Co 126</v>
          </cell>
          <cell r="G584" t="str">
            <v>Valentine Water Service Inc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 t="str">
            <v>FILING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4231.7279300628998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</row>
        <row r="585">
          <cell r="B585" t="str">
            <v>Co 127</v>
          </cell>
          <cell r="G585" t="str">
            <v>Walk Up Woods Water Co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 t="str">
            <v>FILING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6938.1795659425261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 t="str">
            <v>FILING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4463.2364310103922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</row>
        <row r="586">
          <cell r="B586" t="str">
            <v>Co 128</v>
          </cell>
          <cell r="G586" t="str">
            <v>Whispering Hills Water Co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 t="str">
            <v>FILING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7928.862675568078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 t="str">
            <v>FILING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10908.022983055984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 t="str">
            <v>FILING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6462.8427630167207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</row>
        <row r="587">
          <cell r="B587" t="str">
            <v>Co 129</v>
          </cell>
          <cell r="G587" t="str">
            <v>Holiday Hills Utilities Inc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 t="str">
            <v>FILING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8851.8279261606876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</row>
        <row r="588">
          <cell r="B588" t="str">
            <v>Co 130</v>
          </cell>
          <cell r="G588" t="str">
            <v>Medina Utilities Corp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</row>
        <row r="589">
          <cell r="B589" t="str">
            <v>Co 131</v>
          </cell>
          <cell r="G589" t="str">
            <v>Westlake Utilities Inc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 t="str">
            <v>FILING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4319.9019504840253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</row>
        <row r="590">
          <cell r="B590" t="str">
            <v>Co 132</v>
          </cell>
          <cell r="G590" t="str">
            <v>Cedar Bluff Utilities Inc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</row>
        <row r="591">
          <cell r="B591" t="str">
            <v>Co 133</v>
          </cell>
          <cell r="G591" t="str">
            <v>Harbor Ridge Utilities Inc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 t="str">
            <v>FILING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6833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 t="str">
            <v>FILING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4493.2500372937375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</row>
        <row r="592">
          <cell r="B592" t="str">
            <v>Co 134</v>
          </cell>
          <cell r="G592" t="str">
            <v>Great Northern Utilities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19250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</row>
        <row r="593">
          <cell r="B593" t="str">
            <v>Co 135</v>
          </cell>
          <cell r="G593" t="str">
            <v xml:space="preserve">Illinois Cost Center 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</row>
        <row r="594">
          <cell r="B594" t="str">
            <v>Co 180</v>
          </cell>
          <cell r="G594" t="str">
            <v>Hardscrabble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</row>
        <row r="595">
          <cell r="B595" t="str">
            <v>Co 450</v>
          </cell>
          <cell r="G595" t="str">
            <v>Utilities Inc of Nevada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 t="str">
            <v>FILING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3281.5481466268375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 t="str">
            <v>FILING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8732.3560535858305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 t="str">
            <v>FILING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2012.6800534510294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 t="str">
            <v>FILING</v>
          </cell>
          <cell r="FU595">
            <v>0</v>
          </cell>
          <cell r="FV595">
            <v>0</v>
          </cell>
          <cell r="FW595">
            <v>0</v>
          </cell>
        </row>
        <row r="596">
          <cell r="B596" t="str">
            <v>Co 451</v>
          </cell>
          <cell r="G596" t="str">
            <v>Spring Creek Utilities Co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 t="str">
            <v>FILING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127500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 t="str">
            <v>FILING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60282.616727532353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 t="str">
            <v>FILING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47325.63842422163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 t="str">
            <v>FILING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23007.823371191625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</row>
        <row r="597">
          <cell r="B597" t="str">
            <v>Co 356</v>
          </cell>
          <cell r="G597" t="str">
            <v>Louisiana Water Service Inc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 t="str">
            <v>FILING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48792.573712162382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 t="str">
            <v>FILING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71591.911962494414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 t="str">
            <v>FILING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57189.276558628044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</row>
        <row r="598">
          <cell r="B598" t="str">
            <v>Co 357</v>
          </cell>
          <cell r="G598" t="str">
            <v>Utilities Inc of Louisiana</v>
          </cell>
          <cell r="BH598">
            <v>76417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 t="str">
            <v>FILING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24510.649757357911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 t="str">
            <v>FILING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29766.238507232731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</row>
        <row r="599">
          <cell r="B599" t="str">
            <v>Co 332</v>
          </cell>
          <cell r="G599" t="str">
            <v>Colchester Public Service Corp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 t="str">
            <v>FILING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</row>
        <row r="600">
          <cell r="B600" t="str">
            <v>Co 286</v>
          </cell>
          <cell r="G600" t="str">
            <v xml:space="preserve">Green Ridge Utilities Inc 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FILING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9564.4704012724815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 t="str">
            <v>FILING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5249.3241465719748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 t="str">
            <v>FILING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4755.1437428210411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</row>
        <row r="601">
          <cell r="B601" t="str">
            <v>Co 287</v>
          </cell>
          <cell r="G601" t="str">
            <v>Provinces Utilities Inc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FILING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6625.1576799058312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 t="str">
            <v>FILING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6905.8220100116605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 t="str">
            <v>FILING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7190.1255923560439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</row>
        <row r="602">
          <cell r="B602" t="str">
            <v>Co 288</v>
          </cell>
          <cell r="G602" t="str">
            <v>Maryland Water Services Inc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13750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13750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 t="str">
            <v>FILING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15746.271147642386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</row>
        <row r="603">
          <cell r="B603" t="str">
            <v>Co 333</v>
          </cell>
          <cell r="G603" t="str">
            <v>Massanutten Public Serv Corp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 t="str">
            <v>FILING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7007.9017503446885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 t="str">
            <v>FILING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16303.204448318298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 t="str">
            <v>FILING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14593.498266414186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</row>
        <row r="604">
          <cell r="B604" t="str">
            <v>Co 315</v>
          </cell>
          <cell r="G604" t="str">
            <v>Utilities Inc of Westgate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 t="str">
            <v>FILING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4975.5399744762535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 t="str">
            <v>FILING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5873.0446985442013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</row>
        <row r="605">
          <cell r="B605" t="str">
            <v>Co 316</v>
          </cell>
          <cell r="G605" t="str">
            <v>Utilities Inc of Pennsylvania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 t="str">
            <v>FILING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1847.7608457251117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 t="str">
            <v>FILING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8375.5869157006164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 t="str">
            <v>FILING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5837.0798362585338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</row>
        <row r="606">
          <cell r="B606" t="str">
            <v>Co 317</v>
          </cell>
          <cell r="G606" t="str">
            <v>Penn Estates Utilities Inc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 t="str">
            <v>FILING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14297.180549532381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 t="str">
            <v>FILING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23105.283256351995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</row>
        <row r="607">
          <cell r="B607" t="str">
            <v>Co 385</v>
          </cell>
          <cell r="G607" t="str">
            <v>Utilities Inc of Georgia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 t="str">
            <v>FILING</v>
          </cell>
          <cell r="BN607">
            <v>11500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6825.5833000000002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6826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6697.5838527999995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6941.8879740948496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7192.0238236842079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7451.1970204277686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7719.7096429242774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7997.8984341557161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8286.1120847478032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</row>
        <row r="608">
          <cell r="B608" t="str">
            <v>Co 181</v>
          </cell>
          <cell r="G608" t="str">
            <v>Elk River Utilities Inc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 t="str">
            <v>FILING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7531.3593652215914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</row>
        <row r="609">
          <cell r="B609" t="str">
            <v>Co 300</v>
          </cell>
          <cell r="G609" t="str">
            <v>Montague Water Co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 t="str">
            <v>FILING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12245.265186057406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 t="str">
            <v>FILING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7747.1973087291135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</row>
        <row r="610">
          <cell r="B610" t="str">
            <v>Co 150</v>
          </cell>
          <cell r="G610" t="str">
            <v>Twin Lakes Utilities Inc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48833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 t="str">
            <v>FILING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37917</v>
          </cell>
          <cell r="CO610">
            <v>0</v>
          </cell>
          <cell r="CP610">
            <v>0</v>
          </cell>
          <cell r="CQ610">
            <v>0</v>
          </cell>
          <cell r="CR610">
            <v>30607.717376788016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 t="str">
            <v>FILING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16212.342414331972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</row>
        <row r="611">
          <cell r="B611" t="str">
            <v>Co 241</v>
          </cell>
          <cell r="G611" t="str">
            <v>Tierra Verde Utilities Inc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 t="str">
            <v>FILING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 t="str">
            <v>FILING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9330.8766344722171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 t="str">
            <v>FILING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10782.034085447642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 t="str">
            <v>FILING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6275.3549513512535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</row>
        <row r="612">
          <cell r="B612" t="str">
            <v>Co 242</v>
          </cell>
          <cell r="G612" t="str">
            <v>Lake Placid Utilities Inc</v>
          </cell>
          <cell r="BH612">
            <v>0</v>
          </cell>
          <cell r="BI612">
            <v>2104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 t="str">
            <v>FILING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3953.7772215731557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 t="str">
            <v>FILING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5640.6013747258849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 t="str">
            <v>FILING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12260.741998967014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</row>
        <row r="613">
          <cell r="B613" t="str">
            <v>Co 246</v>
          </cell>
          <cell r="G613" t="str">
            <v>Utilities Inc of Longwood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10091.921976078289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</row>
        <row r="614">
          <cell r="B614" t="str">
            <v>Co 400</v>
          </cell>
          <cell r="G614" t="str">
            <v>Carolina Water Service Inc</v>
          </cell>
          <cell r="BH614" t="str">
            <v>FILING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51500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 t="str">
            <v>FILING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110973.47857610366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 t="str">
            <v>FILING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88662.676003518049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</row>
        <row r="615">
          <cell r="B615" t="str">
            <v>Co 401</v>
          </cell>
          <cell r="G615" t="str">
            <v>Util Serv of South Carolina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 t="str">
            <v>FILING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61219.368918557768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 t="str">
            <v>FILING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44771.163083156527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 t="str">
            <v>FILING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30120.93741928642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</row>
        <row r="616">
          <cell r="B616" t="str">
            <v>Co 248</v>
          </cell>
          <cell r="G616" t="str">
            <v>Cypress Lakes Utilities Inc</v>
          </cell>
          <cell r="BH616">
            <v>19206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 t="str">
            <v>FILING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1377.4230587332713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 t="str">
            <v>FILING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7522.9522253002142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 t="str">
            <v>FILING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6532.799232817204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</row>
        <row r="617">
          <cell r="B617" t="str">
            <v>Co 249</v>
          </cell>
          <cell r="G617" t="str">
            <v>Utilities Inc of Eagle Ridge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 t="str">
            <v>FILING</v>
          </cell>
          <cell r="BN617">
            <v>0</v>
          </cell>
          <cell r="BO617">
            <v>0</v>
          </cell>
          <cell r="BP617">
            <v>10917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2917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 t="str">
            <v>FILING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5881.7630724461887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0</v>
          </cell>
          <cell r="FH617">
            <v>0</v>
          </cell>
          <cell r="FI617">
            <v>0</v>
          </cell>
          <cell r="FJ617">
            <v>0</v>
          </cell>
          <cell r="FK617">
            <v>0</v>
          </cell>
          <cell r="FL617">
            <v>0</v>
          </cell>
          <cell r="FM617">
            <v>0</v>
          </cell>
          <cell r="FN617">
            <v>0</v>
          </cell>
          <cell r="FO617">
            <v>0</v>
          </cell>
          <cell r="FP617">
            <v>0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</row>
        <row r="618">
          <cell r="B618" t="str">
            <v>Co 402</v>
          </cell>
          <cell r="G618" t="str">
            <v>Southland Utilities Inc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 t="str">
            <v>FILING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7383.6206235956779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</row>
        <row r="619">
          <cell r="B619" t="str">
            <v>Co 403</v>
          </cell>
          <cell r="G619" t="str">
            <v>United Utility Company</v>
          </cell>
          <cell r="BH619">
            <v>0</v>
          </cell>
          <cell r="BI619">
            <v>0</v>
          </cell>
          <cell r="BJ619" t="str">
            <v>FILING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15750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 t="str">
            <v>FILING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25518.218272127102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 t="str">
            <v>FILING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13739.730730859312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</row>
        <row r="620">
          <cell r="B620" t="str">
            <v>Co 406</v>
          </cell>
          <cell r="G620" t="str">
            <v>Tega Cay Water Service Inc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 t="str">
            <v>FILING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35433.549288701717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 t="str">
            <v>FILING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27444.582415924073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</row>
        <row r="621">
          <cell r="B621" t="str">
            <v>Co 182</v>
          </cell>
          <cell r="G621" t="str">
            <v>Carolina Water Service Inc of NC</v>
          </cell>
          <cell r="BH621">
            <v>0</v>
          </cell>
          <cell r="BI621">
            <v>143401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 t="str">
            <v>FILING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249381.27567938928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 t="str">
            <v>FILING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242395.06748038979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 t="str">
            <v>FILING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34509.468800459639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 t="str">
            <v>FILING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5922.0554635780863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</row>
        <row r="622">
          <cell r="B622" t="str">
            <v>Co 183</v>
          </cell>
          <cell r="G622" t="str">
            <v>CWS Systems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32000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 t="str">
            <v>FILING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72847.720460953278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 t="str">
            <v>FILING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104567.78532913524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 t="str">
            <v>FILING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31445.128693560022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</row>
        <row r="623">
          <cell r="B623" t="str">
            <v>Co 201</v>
          </cell>
          <cell r="G623" t="str">
            <v>Cabarrus Woods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</row>
        <row r="624">
          <cell r="B624" t="str">
            <v>Co 202</v>
          </cell>
          <cell r="G624" t="str">
            <v>OBVI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</row>
        <row r="625">
          <cell r="B625" t="str">
            <v>Co 187</v>
          </cell>
          <cell r="G625" t="str">
            <v>Carolina Trace Utilities Inc</v>
          </cell>
          <cell r="BH625">
            <v>18583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 t="str">
            <v>FILING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12940.761897338896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 t="str">
            <v>FILING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14558.430838352993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</row>
        <row r="626">
          <cell r="B626" t="str">
            <v>Co 188</v>
          </cell>
          <cell r="G626" t="str">
            <v>Transylvania Utilities Inc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 t="str">
            <v>FILING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18007.903999542486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 t="str">
            <v>FILING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19645.282615288925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</row>
        <row r="627">
          <cell r="B627" t="str">
            <v>Co 250</v>
          </cell>
          <cell r="G627" t="str">
            <v>Mid-County Services Inc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 t="str">
            <v>FILING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10038.848459687437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 t="str">
            <v>FILING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51536.062282291692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 t="str">
            <v>FILING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26162.738201090062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</row>
        <row r="628">
          <cell r="B628" t="str">
            <v>Co 251</v>
          </cell>
          <cell r="G628" t="str">
            <v>Lake Utility Services Inc</v>
          </cell>
          <cell r="BH628">
            <v>0</v>
          </cell>
          <cell r="BI628">
            <v>0</v>
          </cell>
          <cell r="BJ628">
            <v>111073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-27500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 t="str">
            <v>FILING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37090.585617722099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 t="str">
            <v>FILING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229703.07628986423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 t="str">
            <v>FILING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167847.2070942811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0</v>
          </cell>
          <cell r="FJ628">
            <v>0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</row>
        <row r="629">
          <cell r="B629" t="str">
            <v>Co 252</v>
          </cell>
          <cell r="G629" t="str">
            <v>Utilities Inc of Florida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 t="str">
            <v>FILING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67926.619367604901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 t="str">
            <v>FILING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46293.66024916443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 t="str">
            <v>FILING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24289.458670672597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 t="str">
            <v>FILING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40743.633348598873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0</v>
          </cell>
          <cell r="FH629">
            <v>0</v>
          </cell>
          <cell r="FI629">
            <v>0</v>
          </cell>
          <cell r="FJ629">
            <v>0</v>
          </cell>
          <cell r="FK629">
            <v>0</v>
          </cell>
          <cell r="FL629">
            <v>0</v>
          </cell>
          <cell r="FM629">
            <v>0</v>
          </cell>
          <cell r="FN629">
            <v>0</v>
          </cell>
          <cell r="FO629">
            <v>0</v>
          </cell>
          <cell r="FP629">
            <v>0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</row>
        <row r="630">
          <cell r="B630" t="str">
            <v>Co 220</v>
          </cell>
          <cell r="G630" t="str">
            <v>Tennessee Water Service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</row>
        <row r="631">
          <cell r="B631" t="str">
            <v>Co 900</v>
          </cell>
          <cell r="G631" t="str">
            <v>Biotech Inc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0</v>
          </cell>
          <cell r="FK631">
            <v>0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</row>
        <row r="632">
          <cell r="B632" t="str">
            <v>Co 254</v>
          </cell>
          <cell r="G632" t="str">
            <v>ACME Water Supply &amp; Mgmt Co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</row>
        <row r="633">
          <cell r="B633" t="str">
            <v>Co 255</v>
          </cell>
          <cell r="G633" t="str">
            <v>Sanlando Utilities Corp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 t="str">
            <v>FILING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126587.13027824229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 t="str">
            <v>FILING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38216.310414374573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</row>
        <row r="634">
          <cell r="B634" t="str">
            <v>Co 256</v>
          </cell>
          <cell r="G634" t="str">
            <v>Utilities Inc of Sandalhaven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 t="str">
            <v>FILING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50868.486475018319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 t="str">
            <v>FILING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51853.00595558557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 t="str">
            <v>FILING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30441.738014162074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0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</row>
        <row r="635">
          <cell r="B635" t="str">
            <v>Co 257</v>
          </cell>
          <cell r="G635" t="str">
            <v>Bayside Utility Services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0</v>
          </cell>
          <cell r="FH635">
            <v>0</v>
          </cell>
          <cell r="FI635">
            <v>0</v>
          </cell>
          <cell r="FJ635">
            <v>0</v>
          </cell>
          <cell r="FK635">
            <v>0</v>
          </cell>
          <cell r="FL635">
            <v>0</v>
          </cell>
          <cell r="FM635">
            <v>0</v>
          </cell>
          <cell r="FN635">
            <v>0</v>
          </cell>
          <cell r="FO635">
            <v>0</v>
          </cell>
          <cell r="FP635">
            <v>0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</row>
        <row r="636">
          <cell r="B636" t="str">
            <v>Co 259</v>
          </cell>
          <cell r="G636" t="str">
            <v>Labrador Utilities Inc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 t="str">
            <v>FILING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13217.815866460038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 t="str">
            <v>FILING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5066.0258612496473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</row>
        <row r="637">
          <cell r="B637" t="str">
            <v>Co 260</v>
          </cell>
          <cell r="G637" t="str">
            <v>Utilities Inc of Pennbrooke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 t="str">
            <v>FILING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8537.6216372215677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 t="str">
            <v>FILING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9909.190466904347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 t="str">
            <v>FILING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7785.8279902824906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 t="str">
            <v>FILING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5619.5444743997832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</row>
        <row r="638">
          <cell r="B638" t="str">
            <v>Co 262</v>
          </cell>
          <cell r="G638" t="str">
            <v>Sandy Creek Utility Services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</row>
        <row r="639">
          <cell r="B639" t="str">
            <v>Co 189</v>
          </cell>
          <cell r="G639" t="str">
            <v>North Topsail Utilities Inc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</row>
        <row r="640">
          <cell r="B640" t="str">
            <v>Co 191</v>
          </cell>
          <cell r="G640" t="str">
            <v>Bradfield Farms Water Co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 t="str">
            <v>FILING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12659.061951608475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 t="str">
            <v>FILING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7099.570695343129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 t="str">
            <v>FILING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14580.563247484566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</row>
        <row r="641">
          <cell r="B641" t="str">
            <v>Co 452</v>
          </cell>
          <cell r="G641" t="str">
            <v>Sky Ranch Water Service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 t="str">
            <v>FILING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10695.383226444048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 t="str">
            <v>FILING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2058.7139333507885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 t="str">
            <v>FILING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2466.0937650980341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</row>
        <row r="642">
          <cell r="B642" t="str">
            <v>Co 425</v>
          </cell>
          <cell r="G642" t="str">
            <v>Bermuda Water Co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79500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 t="str">
            <v>FILING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30162.406811960667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 t="str">
            <v>FILING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20149.321664278425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 t="str">
            <v>FILING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0</v>
          </cell>
          <cell r="FS642">
            <v>0</v>
          </cell>
          <cell r="FT642">
            <v>56364.516853642621</v>
          </cell>
          <cell r="FU642">
            <v>0</v>
          </cell>
          <cell r="FV642">
            <v>0</v>
          </cell>
          <cell r="FW642">
            <v>0</v>
          </cell>
        </row>
        <row r="643">
          <cell r="B643" t="str">
            <v>Co 453</v>
          </cell>
          <cell r="G643" t="str">
            <v>Util Inc of Central Nevada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 t="str">
            <v>FILING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50616.266480916325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 t="str">
            <v>FILING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54602.803708494932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 t="str">
            <v>FILING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126980.16904429076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 t="str">
            <v>FILING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58917.165743182704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</row>
        <row r="644">
          <cell r="B644" t="str">
            <v>Co 151</v>
          </cell>
          <cell r="G644" t="str">
            <v>WSC Indiana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 t="str">
            <v>FILING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14671.827134818472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 t="str">
            <v>FILING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27504.295394060824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 t="str">
            <v>FILING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11631.080914523078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0</v>
          </cell>
          <cell r="FH644">
            <v>0</v>
          </cell>
          <cell r="FI644">
            <v>0</v>
          </cell>
          <cell r="FJ644">
            <v>0</v>
          </cell>
          <cell r="FK644">
            <v>0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</row>
        <row r="645">
          <cell r="B645" t="str">
            <v>Co 152</v>
          </cell>
          <cell r="G645" t="str">
            <v>Indiana Water Service Inc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 t="str">
            <v>FILING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18047.194295680027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 t="str">
            <v>FILING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28899.720026169962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 t="str">
            <v>FILING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18151.874281174667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</row>
        <row r="646">
          <cell r="B646" t="str">
            <v>Co 345</v>
          </cell>
          <cell r="G646" t="str">
            <v>Water Serv Corp of Kentucky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18750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 t="str">
            <v>FILING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18590.692179701069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 t="str">
            <v>FILING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20956.401407997619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</row>
        <row r="647">
          <cell r="B647" t="str">
            <v>Co 386</v>
          </cell>
          <cell r="G647" t="str">
            <v>Water Service Co of Georgia</v>
          </cell>
          <cell r="BH647">
            <v>0</v>
          </cell>
          <cell r="BI647">
            <v>0</v>
          </cell>
          <cell r="BJ647" t="str">
            <v>FILING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3730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3730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3947.6348024999988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4173.5178516347632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4412.3655658195667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4664.8820254066559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4931.8498207574303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5214.0959882588313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5512.4948980305198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</row>
        <row r="648">
          <cell r="B648" t="str">
            <v>Co 426</v>
          </cell>
          <cell r="G648" t="str">
            <v xml:space="preserve">Perkins Mountain Water Company 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0</v>
          </cell>
          <cell r="FF648">
            <v>0</v>
          </cell>
          <cell r="FG648">
            <v>0</v>
          </cell>
          <cell r="FH648">
            <v>0</v>
          </cell>
          <cell r="FI648">
            <v>0</v>
          </cell>
          <cell r="FJ648">
            <v>0</v>
          </cell>
          <cell r="FK648">
            <v>0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</row>
        <row r="649">
          <cell r="B649" t="str">
            <v>Co 427</v>
          </cell>
          <cell r="G649" t="str">
            <v xml:space="preserve">Perkins Mountain Utility Company 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</row>
        <row r="741">
          <cell r="B741" t="str">
            <v>Co 101</v>
          </cell>
          <cell r="BH741">
            <v>-125.98</v>
          </cell>
          <cell r="BI741">
            <v>-20936.75</v>
          </cell>
          <cell r="BJ741">
            <v>16408.14</v>
          </cell>
          <cell r="BK741">
            <v>-22030.69</v>
          </cell>
          <cell r="BL741">
            <v>-86718.78</v>
          </cell>
          <cell r="BM741">
            <v>-118.7599999999984</v>
          </cell>
          <cell r="BN741">
            <v>-10165.98</v>
          </cell>
          <cell r="BO741">
            <v>477817.22</v>
          </cell>
          <cell r="BP741">
            <v>25817.14</v>
          </cell>
          <cell r="BQ741">
            <v>42875</v>
          </cell>
          <cell r="BR741">
            <v>-42125</v>
          </cell>
          <cell r="BS741">
            <v>57875</v>
          </cell>
        </row>
        <row r="742">
          <cell r="B742" t="str">
            <v>Co 102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</row>
        <row r="743">
          <cell r="B743" t="str">
            <v>Co 103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</row>
        <row r="744">
          <cell r="B744" t="str">
            <v>Co 104</v>
          </cell>
          <cell r="BH744">
            <v>39536.660000000003</v>
          </cell>
          <cell r="BI744">
            <v>14875.62</v>
          </cell>
          <cell r="BJ744">
            <v>75433.789999999994</v>
          </cell>
          <cell r="BK744">
            <v>25523.89</v>
          </cell>
          <cell r="BL744">
            <v>56929.89</v>
          </cell>
          <cell r="BM744">
            <v>4103.0600000000004</v>
          </cell>
          <cell r="BN744">
            <v>21840.639999999999</v>
          </cell>
          <cell r="BO744">
            <v>19926.380000000005</v>
          </cell>
          <cell r="BP744">
            <v>19865.239999999991</v>
          </cell>
          <cell r="BQ744">
            <v>19948.139999999985</v>
          </cell>
          <cell r="BR744">
            <v>37232.330000000016</v>
          </cell>
          <cell r="BS744">
            <v>66867.699999999953</v>
          </cell>
        </row>
        <row r="745">
          <cell r="B745" t="str">
            <v>Co 105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</row>
        <row r="746">
          <cell r="B746" t="str">
            <v>Co 110</v>
          </cell>
          <cell r="BH746">
            <v>7803.88</v>
          </cell>
          <cell r="BI746">
            <v>3661.1500000000051</v>
          </cell>
          <cell r="BJ746">
            <v>-8913.67</v>
          </cell>
          <cell r="BK746">
            <v>11805.58</v>
          </cell>
          <cell r="BL746">
            <v>-9360.5300000000007</v>
          </cell>
          <cell r="BM746">
            <v>7088.81</v>
          </cell>
          <cell r="BN746">
            <v>20025.240000000002</v>
          </cell>
          <cell r="BO746">
            <v>11570.219800000003</v>
          </cell>
          <cell r="BP746">
            <v>11155.925400000004</v>
          </cell>
          <cell r="BQ746">
            <v>1781.0214656445314</v>
          </cell>
          <cell r="BR746">
            <v>7078.7847492092878</v>
          </cell>
          <cell r="BS746">
            <v>14149.327922675562</v>
          </cell>
        </row>
        <row r="747">
          <cell r="B747" t="str">
            <v>Co 111</v>
          </cell>
          <cell r="BH747">
            <v>6647.41</v>
          </cell>
          <cell r="BI747">
            <v>9512.2800000000007</v>
          </cell>
          <cell r="BJ747">
            <v>7131.9</v>
          </cell>
          <cell r="BK747">
            <v>8544.3799999999992</v>
          </cell>
          <cell r="BL747">
            <v>11333.17</v>
          </cell>
          <cell r="BM747">
            <v>1525.14</v>
          </cell>
          <cell r="BN747">
            <v>6679.08</v>
          </cell>
          <cell r="BO747">
            <v>11881.258500000002</v>
          </cell>
          <cell r="BP747">
            <v>8785.6110299999982</v>
          </cell>
          <cell r="BQ747">
            <v>7349.2340002257506</v>
          </cell>
          <cell r="BR747">
            <v>8763.0476602977997</v>
          </cell>
          <cell r="BS747">
            <v>6002.2491022137947</v>
          </cell>
        </row>
        <row r="748">
          <cell r="B748" t="str">
            <v>Co 112</v>
          </cell>
          <cell r="BH748">
            <v>2766.45</v>
          </cell>
          <cell r="BI748">
            <v>1098.48</v>
          </cell>
          <cell r="BJ748">
            <v>6377.24</v>
          </cell>
          <cell r="BK748">
            <v>941.15</v>
          </cell>
          <cell r="BL748">
            <v>4928.95</v>
          </cell>
          <cell r="BM748">
            <v>2938.25</v>
          </cell>
          <cell r="BN748">
            <v>4361.37</v>
          </cell>
          <cell r="BO748">
            <v>1593.5123999999996</v>
          </cell>
          <cell r="BP748">
            <v>-9.7918000000001939</v>
          </cell>
          <cell r="BQ748">
            <v>1477.1092203912053</v>
          </cell>
          <cell r="BR748">
            <v>2808.6743107414254</v>
          </cell>
          <cell r="BS748">
            <v>1675.1863948070845</v>
          </cell>
        </row>
        <row r="749">
          <cell r="B749" t="str">
            <v>Co 113</v>
          </cell>
          <cell r="BH749">
            <v>3994.16</v>
          </cell>
          <cell r="BI749">
            <v>3019.8</v>
          </cell>
          <cell r="BJ749">
            <v>3304.44</v>
          </cell>
          <cell r="BK749">
            <v>7852.99</v>
          </cell>
          <cell r="BL749">
            <v>7904.47</v>
          </cell>
          <cell r="BM749">
            <v>-3367.83</v>
          </cell>
          <cell r="BN749">
            <v>5141.1000000000004</v>
          </cell>
          <cell r="BO749">
            <v>3062.8248999999996</v>
          </cell>
          <cell r="BP749">
            <v>2441.0160000000005</v>
          </cell>
          <cell r="BQ749">
            <v>1931.1478196558564</v>
          </cell>
          <cell r="BR749">
            <v>2636.2792810433348</v>
          </cell>
          <cell r="BS749">
            <v>2647.9222776818497</v>
          </cell>
        </row>
        <row r="750">
          <cell r="B750" t="str">
            <v>Co 114</v>
          </cell>
          <cell r="BH750">
            <v>3195.1</v>
          </cell>
          <cell r="BI750">
            <v>427.25</v>
          </cell>
          <cell r="BJ750">
            <v>712.09999999999945</v>
          </cell>
          <cell r="BK750">
            <v>5415.88</v>
          </cell>
          <cell r="BL750">
            <v>-591.13</v>
          </cell>
          <cell r="BM750">
            <v>4673.6499999999996</v>
          </cell>
          <cell r="BN750">
            <v>3282.91</v>
          </cell>
          <cell r="BO750">
            <v>4943.9661000000006</v>
          </cell>
          <cell r="BP750">
            <v>1297.3643000000002</v>
          </cell>
          <cell r="BQ750">
            <v>-2865.5047864622393</v>
          </cell>
          <cell r="BR750">
            <v>-2112.1906701376047</v>
          </cell>
          <cell r="BS750">
            <v>-2460.3040272343424</v>
          </cell>
        </row>
        <row r="751">
          <cell r="B751" t="str">
            <v>Co 117</v>
          </cell>
          <cell r="BH751">
            <v>5126.8599999999997</v>
          </cell>
          <cell r="BI751">
            <v>5088.1099999999997</v>
          </cell>
          <cell r="BJ751">
            <v>6150.49</v>
          </cell>
          <cell r="BK751">
            <v>-44.75</v>
          </cell>
          <cell r="BL751">
            <v>6979.29</v>
          </cell>
          <cell r="BM751">
            <v>1741.56</v>
          </cell>
          <cell r="BN751">
            <v>3233.71</v>
          </cell>
          <cell r="BO751">
            <v>7914.1525999999994</v>
          </cell>
          <cell r="BP751">
            <v>5584.7955000000002</v>
          </cell>
          <cell r="BQ751">
            <v>6962.4323867857929</v>
          </cell>
          <cell r="BR751">
            <v>6944.027748120764</v>
          </cell>
          <cell r="BS751">
            <v>6720.4139531499059</v>
          </cell>
        </row>
        <row r="752">
          <cell r="B752" t="str">
            <v>Co 118</v>
          </cell>
          <cell r="BH752">
            <v>1012.78</v>
          </cell>
          <cell r="BI752">
            <v>3554.57</v>
          </cell>
          <cell r="BJ752">
            <v>6879.05</v>
          </cell>
          <cell r="BK752">
            <v>696.36000000000058</v>
          </cell>
          <cell r="BL752">
            <v>1688.19</v>
          </cell>
          <cell r="BM752">
            <v>2507.17</v>
          </cell>
          <cell r="BN752">
            <v>11073.2</v>
          </cell>
          <cell r="BO752">
            <v>7340.8035999999993</v>
          </cell>
          <cell r="BP752">
            <v>6274.0216000000037</v>
          </cell>
          <cell r="BQ752">
            <v>1557.0119518714655</v>
          </cell>
          <cell r="BR752">
            <v>3182.9962514274048</v>
          </cell>
          <cell r="BS752">
            <v>4269.045889288438</v>
          </cell>
        </row>
        <row r="753">
          <cell r="B753" t="str">
            <v>Co 119</v>
          </cell>
          <cell r="BH753">
            <v>14939.06</v>
          </cell>
          <cell r="BI753">
            <v>77336.36</v>
          </cell>
          <cell r="BJ753">
            <v>38938.17</v>
          </cell>
          <cell r="BK753">
            <v>17504.27</v>
          </cell>
          <cell r="BL753">
            <v>37399.89</v>
          </cell>
          <cell r="BM753">
            <v>15521.95</v>
          </cell>
          <cell r="BN753">
            <v>67198.570000000007</v>
          </cell>
          <cell r="BO753">
            <v>58360.129400000013</v>
          </cell>
          <cell r="BP753">
            <v>43692.707600000009</v>
          </cell>
          <cell r="BQ753">
            <v>45818.870557077731</v>
          </cell>
          <cell r="BR753">
            <v>35425.01836177861</v>
          </cell>
          <cell r="BS753">
            <v>35809.35004466799</v>
          </cell>
        </row>
        <row r="754">
          <cell r="B754" t="str">
            <v>Co 120</v>
          </cell>
          <cell r="BH754">
            <v>-268.84999999999945</v>
          </cell>
          <cell r="BI754">
            <v>-3285.21</v>
          </cell>
          <cell r="BJ754">
            <v>597.42999999999995</v>
          </cell>
          <cell r="BK754">
            <v>3054.73</v>
          </cell>
          <cell r="BL754">
            <v>4241.3100000000004</v>
          </cell>
          <cell r="BM754">
            <v>4701.45</v>
          </cell>
          <cell r="BN754">
            <v>1680.76</v>
          </cell>
          <cell r="BO754">
            <v>-697.05639999999948</v>
          </cell>
          <cell r="BP754">
            <v>-1077.3979999999992</v>
          </cell>
          <cell r="BQ754">
            <v>-2206.8679758585185</v>
          </cell>
          <cell r="BR754">
            <v>-1247.2528071677962</v>
          </cell>
          <cell r="BS754">
            <v>-1031.0029673450308</v>
          </cell>
        </row>
        <row r="755">
          <cell r="B755" t="str">
            <v>Co 121</v>
          </cell>
          <cell r="BH755">
            <v>8043.17</v>
          </cell>
          <cell r="BI755">
            <v>3987.01</v>
          </cell>
          <cell r="BJ755">
            <v>-577.51000000000204</v>
          </cell>
          <cell r="BK755">
            <v>5362.5</v>
          </cell>
          <cell r="BL755">
            <v>25039.599999999999</v>
          </cell>
          <cell r="BM755">
            <v>-1732.3</v>
          </cell>
          <cell r="BN755">
            <v>3247.9099999999889</v>
          </cell>
          <cell r="BO755">
            <v>9154.6105000000025</v>
          </cell>
          <cell r="BP755">
            <v>6358.6202000000048</v>
          </cell>
          <cell r="BQ755">
            <v>437.75772714905179</v>
          </cell>
          <cell r="BR755">
            <v>763.75710232080746</v>
          </cell>
          <cell r="BS755">
            <v>1508.1943922833889</v>
          </cell>
        </row>
        <row r="756">
          <cell r="B756" t="str">
            <v>Co 122</v>
          </cell>
          <cell r="BH756">
            <v>5775.13</v>
          </cell>
          <cell r="BI756">
            <v>3110.04</v>
          </cell>
          <cell r="BJ756">
            <v>-20.580000000005384</v>
          </cell>
          <cell r="BK756">
            <v>2810.69</v>
          </cell>
          <cell r="BL756">
            <v>-2035.45</v>
          </cell>
          <cell r="BM756">
            <v>3692.97</v>
          </cell>
          <cell r="BN756">
            <v>11784.01</v>
          </cell>
          <cell r="BO756">
            <v>14681.463399999999</v>
          </cell>
          <cell r="BP756">
            <v>8403.2518999999993</v>
          </cell>
          <cell r="BQ756">
            <v>9092.148892161189</v>
          </cell>
          <cell r="BR756">
            <v>7248.4748266995302</v>
          </cell>
          <cell r="BS756">
            <v>8601.2076816698445</v>
          </cell>
        </row>
        <row r="757">
          <cell r="B757" t="str">
            <v>Co 123</v>
          </cell>
          <cell r="BH757">
            <v>1038.3599999999999</v>
          </cell>
          <cell r="BI757">
            <v>8522.5</v>
          </cell>
          <cell r="BJ757">
            <v>17122.009999999998</v>
          </cell>
          <cell r="BK757">
            <v>9854.43</v>
          </cell>
          <cell r="BL757">
            <v>16551.68</v>
          </cell>
          <cell r="BM757">
            <v>15699.06</v>
          </cell>
          <cell r="BN757">
            <v>17002.68</v>
          </cell>
          <cell r="BO757">
            <v>20553.303599999999</v>
          </cell>
          <cell r="BP757">
            <v>18024.302</v>
          </cell>
          <cell r="BQ757">
            <v>21495.766330340462</v>
          </cell>
          <cell r="BR757">
            <v>18416.517574840829</v>
          </cell>
          <cell r="BS757">
            <v>18393.197443594247</v>
          </cell>
        </row>
        <row r="758">
          <cell r="B758" t="str">
            <v>Co 124</v>
          </cell>
          <cell r="BH758">
            <v>2989.59</v>
          </cell>
          <cell r="BI758">
            <v>2422.08</v>
          </cell>
          <cell r="BJ758">
            <v>3128.14</v>
          </cell>
          <cell r="BK758">
            <v>2812.46</v>
          </cell>
          <cell r="BL758">
            <v>6323.94</v>
          </cell>
          <cell r="BM758">
            <v>3949.63</v>
          </cell>
          <cell r="BN758">
            <v>6096.35</v>
          </cell>
          <cell r="BO758">
            <v>562.92349000000104</v>
          </cell>
          <cell r="BP758">
            <v>-248.23260999999911</v>
          </cell>
          <cell r="BQ758">
            <v>-1746.7762839495554</v>
          </cell>
          <cell r="BR758">
            <v>-288.58902524543009</v>
          </cell>
          <cell r="BS758">
            <v>417.85947602467058</v>
          </cell>
        </row>
        <row r="759">
          <cell r="B759" t="str">
            <v>Co 125</v>
          </cell>
          <cell r="BH759">
            <v>-268.37</v>
          </cell>
          <cell r="BI759">
            <v>-539.32000000000005</v>
          </cell>
          <cell r="BJ759">
            <v>-2203.2199999999998</v>
          </cell>
          <cell r="BK759">
            <v>127.82</v>
          </cell>
          <cell r="BL759">
            <v>79.249999999999545</v>
          </cell>
          <cell r="BM759">
            <v>453.51000000000067</v>
          </cell>
          <cell r="BN759">
            <v>922.75000000000091</v>
          </cell>
          <cell r="BO759">
            <v>182.92360000000053</v>
          </cell>
          <cell r="BP759">
            <v>-2753.3058999999994</v>
          </cell>
          <cell r="BQ759">
            <v>-2562.4932308331499</v>
          </cell>
          <cell r="BR759">
            <v>-1893.4543210515512</v>
          </cell>
          <cell r="BS759">
            <v>-1102.0946408270065</v>
          </cell>
        </row>
        <row r="760">
          <cell r="B760" t="str">
            <v>Co 126</v>
          </cell>
          <cell r="BH760">
            <v>420.88</v>
          </cell>
          <cell r="BI760">
            <v>-176.74</v>
          </cell>
          <cell r="BJ760">
            <v>-142.19999999999999</v>
          </cell>
          <cell r="BK760">
            <v>1736.67</v>
          </cell>
          <cell r="BL760">
            <v>815.19000000000051</v>
          </cell>
          <cell r="BM760">
            <v>664.43</v>
          </cell>
          <cell r="BN760">
            <v>637.45000000000005</v>
          </cell>
          <cell r="BO760">
            <v>536.33290000000011</v>
          </cell>
          <cell r="BP760">
            <v>448.66590000000019</v>
          </cell>
          <cell r="BQ760">
            <v>305.76960358849942</v>
          </cell>
          <cell r="BR760">
            <v>495.84329309919895</v>
          </cell>
          <cell r="BS760">
            <v>774.15832580170877</v>
          </cell>
        </row>
        <row r="761">
          <cell r="B761" t="str">
            <v>Co 127</v>
          </cell>
          <cell r="BH761">
            <v>-1973.89</v>
          </cell>
          <cell r="BI761">
            <v>-449.96000000000095</v>
          </cell>
          <cell r="BJ761">
            <v>205.68</v>
          </cell>
          <cell r="BK761">
            <v>937.41999999999916</v>
          </cell>
          <cell r="BL761">
            <v>1028.32</v>
          </cell>
          <cell r="BM761">
            <v>-403.76</v>
          </cell>
          <cell r="BN761">
            <v>2118.4499999999998</v>
          </cell>
          <cell r="BO761">
            <v>-601.33949999999959</v>
          </cell>
          <cell r="BP761">
            <v>388.29169999999976</v>
          </cell>
          <cell r="BQ761">
            <v>-85.408788337377246</v>
          </cell>
          <cell r="BR761">
            <v>386.17773431916112</v>
          </cell>
          <cell r="BS761">
            <v>782.30110475332367</v>
          </cell>
        </row>
        <row r="762">
          <cell r="B762" t="str">
            <v>Co 128</v>
          </cell>
          <cell r="BH762">
            <v>40862.86</v>
          </cell>
          <cell r="BI762">
            <v>31819.47</v>
          </cell>
          <cell r="BJ762">
            <v>20632.169999999998</v>
          </cell>
          <cell r="BK762">
            <v>35117.5</v>
          </cell>
          <cell r="BL762">
            <v>35476.11</v>
          </cell>
          <cell r="BM762">
            <v>43373.43</v>
          </cell>
          <cell r="BN762">
            <v>44506.13</v>
          </cell>
          <cell r="BO762">
            <v>43586.050799999983</v>
          </cell>
          <cell r="BP762">
            <v>45990.278800000007</v>
          </cell>
          <cell r="BQ762">
            <v>35524.304135304075</v>
          </cell>
          <cell r="BR762">
            <v>36839.506438036566</v>
          </cell>
          <cell r="BS762">
            <v>7762.0167790813066</v>
          </cell>
        </row>
        <row r="763">
          <cell r="B763" t="str">
            <v>Co 129</v>
          </cell>
          <cell r="BH763">
            <v>164.54</v>
          </cell>
          <cell r="BI763">
            <v>-476.42999999999938</v>
          </cell>
          <cell r="BJ763">
            <v>-37.090000000001055</v>
          </cell>
          <cell r="BK763">
            <v>1095.8599999999999</v>
          </cell>
          <cell r="BL763">
            <v>425.59</v>
          </cell>
          <cell r="BM763">
            <v>1847.76</v>
          </cell>
          <cell r="BN763">
            <v>1351.2</v>
          </cell>
          <cell r="BO763">
            <v>-591.97509999999966</v>
          </cell>
          <cell r="BP763">
            <v>-601.64299999999912</v>
          </cell>
          <cell r="BQ763">
            <v>1.6079187587301931</v>
          </cell>
          <cell r="BR763">
            <v>0.71203501745821995</v>
          </cell>
          <cell r="BS763">
            <v>463.39054668722656</v>
          </cell>
        </row>
        <row r="764">
          <cell r="B764" t="str">
            <v>Co 130</v>
          </cell>
          <cell r="BH764">
            <v>10267.09</v>
          </cell>
          <cell r="BI764">
            <v>14854.67</v>
          </cell>
          <cell r="BJ764">
            <v>11735.6</v>
          </cell>
          <cell r="BK764">
            <v>8413.59</v>
          </cell>
          <cell r="BL764">
            <v>6980.42</v>
          </cell>
          <cell r="BM764">
            <v>-3726.17</v>
          </cell>
          <cell r="BN764">
            <v>4902.49</v>
          </cell>
          <cell r="BO764">
            <v>10694.320500000002</v>
          </cell>
          <cell r="BP764">
            <v>9999.6540999999997</v>
          </cell>
          <cell r="BQ764">
            <v>9800.7152826237234</v>
          </cell>
          <cell r="BR764">
            <v>10109.240577983159</v>
          </cell>
          <cell r="BS764">
            <v>9004.8133240923507</v>
          </cell>
        </row>
        <row r="765">
          <cell r="B765" t="str">
            <v>Co 131</v>
          </cell>
          <cell r="BH765">
            <v>9703</v>
          </cell>
          <cell r="BI765">
            <v>12305</v>
          </cell>
          <cell r="BJ765">
            <v>8308</v>
          </cell>
          <cell r="BK765">
            <v>14290</v>
          </cell>
          <cell r="BL765">
            <v>13383</v>
          </cell>
          <cell r="BM765">
            <v>5647</v>
          </cell>
          <cell r="BN765">
            <v>29266</v>
          </cell>
          <cell r="BO765">
            <v>19594</v>
          </cell>
          <cell r="BP765">
            <v>15319</v>
          </cell>
          <cell r="BQ765">
            <v>11240.589087432898</v>
          </cell>
          <cell r="BR765">
            <v>12736.202967755184</v>
          </cell>
          <cell r="BS765">
            <v>9466.5678049810376</v>
          </cell>
        </row>
        <row r="766">
          <cell r="B766" t="str">
            <v>Co 132</v>
          </cell>
          <cell r="BH766">
            <v>1102.42</v>
          </cell>
          <cell r="BI766">
            <v>706.57</v>
          </cell>
          <cell r="BJ766">
            <v>-58.429999999999836</v>
          </cell>
          <cell r="BK766">
            <v>-1287.8399999999999</v>
          </cell>
          <cell r="BL766">
            <v>152.32999999999902</v>
          </cell>
          <cell r="BM766">
            <v>-1546.66</v>
          </cell>
          <cell r="BN766">
            <v>2086.0100000000002</v>
          </cell>
          <cell r="BO766">
            <v>7012.4568000000008</v>
          </cell>
          <cell r="BP766">
            <v>6753.6306999999997</v>
          </cell>
          <cell r="BQ766">
            <v>2627.5883885800422</v>
          </cell>
          <cell r="BR766">
            <v>2547.2068128363117</v>
          </cell>
          <cell r="BS766">
            <v>-521.74398486084601</v>
          </cell>
        </row>
        <row r="767">
          <cell r="B767" t="str">
            <v>Co 133</v>
          </cell>
          <cell r="BH767">
            <v>2628.71</v>
          </cell>
          <cell r="BI767">
            <v>-2671.33</v>
          </cell>
          <cell r="BJ767">
            <v>-2372.2399999999998</v>
          </cell>
          <cell r="BK767">
            <v>407.71000000000095</v>
          </cell>
          <cell r="BL767">
            <v>2464.15</v>
          </cell>
          <cell r="BM767">
            <v>2958.3</v>
          </cell>
          <cell r="BN767">
            <v>2903.19</v>
          </cell>
          <cell r="BO767">
            <v>-1455.4328000000005</v>
          </cell>
          <cell r="BP767">
            <v>-3455.6305000000011</v>
          </cell>
          <cell r="BQ767">
            <v>-4217.4339898080725</v>
          </cell>
          <cell r="BR767">
            <v>-5895.8418524132285</v>
          </cell>
          <cell r="BS767">
            <v>-4461.02343132036</v>
          </cell>
        </row>
        <row r="768">
          <cell r="B768" t="str">
            <v>Co 134</v>
          </cell>
          <cell r="BH768">
            <v>1885.48</v>
          </cell>
          <cell r="BI768">
            <v>3168.55</v>
          </cell>
          <cell r="BJ768">
            <v>-3014.05</v>
          </cell>
          <cell r="BK768">
            <v>5044.96</v>
          </cell>
          <cell r="BL768">
            <v>3954.27</v>
          </cell>
          <cell r="BM768">
            <v>-2178.39</v>
          </cell>
          <cell r="BN768">
            <v>3982.83</v>
          </cell>
          <cell r="BO768">
            <v>1431.585399999999</v>
          </cell>
          <cell r="BP768">
            <v>-1892.7635000000009</v>
          </cell>
          <cell r="BQ768">
            <v>670.63125423928614</v>
          </cell>
          <cell r="BR768">
            <v>-197.54517948243938</v>
          </cell>
          <cell r="BS768">
            <v>501.24645635673915</v>
          </cell>
        </row>
        <row r="769">
          <cell r="B769" t="str">
            <v>Co 135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</row>
        <row r="770">
          <cell r="B770" t="str">
            <v>Co 180</v>
          </cell>
          <cell r="BH770">
            <v>313.47000000000003</v>
          </cell>
          <cell r="BI770">
            <v>317.35000000000002</v>
          </cell>
          <cell r="BJ770">
            <v>221.16</v>
          </cell>
          <cell r="BK770">
            <v>287.32</v>
          </cell>
          <cell r="BL770">
            <v>289.52999999999997</v>
          </cell>
          <cell r="BM770">
            <v>259.87</v>
          </cell>
          <cell r="BN770">
            <v>306.57</v>
          </cell>
          <cell r="BO770">
            <v>1227.4100000000001</v>
          </cell>
          <cell r="BP770">
            <v>851.56999999999982</v>
          </cell>
          <cell r="BQ770">
            <v>1089.5103823810573</v>
          </cell>
          <cell r="BR770">
            <v>1089.4371308276852</v>
          </cell>
          <cell r="BS770">
            <v>1069.6510041998747</v>
          </cell>
        </row>
        <row r="771">
          <cell r="B771" t="str">
            <v>Co 450</v>
          </cell>
          <cell r="BH771">
            <v>-14001.87</v>
          </cell>
          <cell r="BI771">
            <v>-6147.4</v>
          </cell>
          <cell r="BJ771">
            <v>4035.2800000000061</v>
          </cell>
          <cell r="BK771">
            <v>-5146.6499999999942</v>
          </cell>
          <cell r="BL771">
            <v>41422.339999999997</v>
          </cell>
          <cell r="BM771">
            <v>41683.199999999997</v>
          </cell>
          <cell r="BN771">
            <v>85293.83</v>
          </cell>
          <cell r="BO771">
            <v>73764.281499999997</v>
          </cell>
          <cell r="BP771">
            <v>52693.195</v>
          </cell>
          <cell r="BQ771">
            <v>5356.0166581366284</v>
          </cell>
          <cell r="BR771">
            <v>-1677.2813668720555</v>
          </cell>
          <cell r="BS771">
            <v>-438.55981229123427</v>
          </cell>
        </row>
        <row r="772">
          <cell r="B772" t="str">
            <v>Co 451</v>
          </cell>
          <cell r="BH772">
            <v>18173.84</v>
          </cell>
          <cell r="BI772">
            <v>-7939.3300000000163</v>
          </cell>
          <cell r="BJ772">
            <v>45223.16</v>
          </cell>
          <cell r="BK772">
            <v>33669.56</v>
          </cell>
          <cell r="BL772">
            <v>33634.43</v>
          </cell>
          <cell r="BM772">
            <v>159244.54999999999</v>
          </cell>
          <cell r="BN772">
            <v>363351.65</v>
          </cell>
          <cell r="BO772">
            <v>309866.96729999996</v>
          </cell>
          <cell r="BP772">
            <v>254946.62889999995</v>
          </cell>
          <cell r="BQ772">
            <v>20004.630688307981</v>
          </cell>
          <cell r="BR772">
            <v>47054.161739741248</v>
          </cell>
          <cell r="BS772">
            <v>-746.35944001418829</v>
          </cell>
        </row>
        <row r="773">
          <cell r="B773" t="str">
            <v>Co 356</v>
          </cell>
          <cell r="BH773">
            <v>96014.13</v>
          </cell>
          <cell r="BI773">
            <v>59953.61</v>
          </cell>
          <cell r="BJ773">
            <v>132474.16</v>
          </cell>
          <cell r="BK773">
            <v>123032.25</v>
          </cell>
          <cell r="BL773">
            <v>167166.65</v>
          </cell>
          <cell r="BM773">
            <v>90475.15</v>
          </cell>
          <cell r="BN773">
            <v>82550.509999999995</v>
          </cell>
          <cell r="BO773">
            <v>126028.52000000002</v>
          </cell>
          <cell r="BP773">
            <v>47738.199999999953</v>
          </cell>
          <cell r="BQ773">
            <v>59993.76654267963</v>
          </cell>
          <cell r="BR773">
            <v>68322.482859642623</v>
          </cell>
          <cell r="BS773">
            <v>81169.463393127895</v>
          </cell>
        </row>
        <row r="774">
          <cell r="B774" t="str">
            <v>Co 357</v>
          </cell>
          <cell r="BH774">
            <v>70129.990000000005</v>
          </cell>
          <cell r="BI774">
            <v>150301.22</v>
          </cell>
          <cell r="BJ774">
            <v>197343.58</v>
          </cell>
          <cell r="BK774">
            <v>208683.95</v>
          </cell>
          <cell r="BL774">
            <v>274434.43</v>
          </cell>
          <cell r="BM774">
            <v>284979.65000000002</v>
          </cell>
          <cell r="BN774">
            <v>214104.46</v>
          </cell>
          <cell r="BO774">
            <v>180766.16440000001</v>
          </cell>
          <cell r="BP774">
            <v>163312.70800000001</v>
          </cell>
          <cell r="BQ774">
            <v>183681.00913320098</v>
          </cell>
          <cell r="BR774">
            <v>170872.26533138222</v>
          </cell>
          <cell r="BS774">
            <v>144146.55036376041</v>
          </cell>
        </row>
        <row r="775">
          <cell r="B775" t="str">
            <v>Co 332</v>
          </cell>
          <cell r="BH775">
            <v>33743.06</v>
          </cell>
          <cell r="BI775">
            <v>34456.949999999997</v>
          </cell>
          <cell r="BJ775">
            <v>31690.04</v>
          </cell>
          <cell r="BK775">
            <v>27874.45</v>
          </cell>
          <cell r="BL775">
            <v>27776.69</v>
          </cell>
          <cell r="BM775">
            <v>28963.07</v>
          </cell>
          <cell r="BN775">
            <v>31092.07</v>
          </cell>
          <cell r="BO775">
            <v>31069.417199999996</v>
          </cell>
          <cell r="BP775">
            <v>31520.878299999997</v>
          </cell>
          <cell r="BQ775">
            <v>29269.96710897125</v>
          </cell>
          <cell r="BR775">
            <v>29216.096423577736</v>
          </cell>
          <cell r="BS775">
            <v>28628.321609946244</v>
          </cell>
        </row>
        <row r="776">
          <cell r="B776" t="str">
            <v>Co 286</v>
          </cell>
          <cell r="BH776">
            <v>-2170.4699999999998</v>
          </cell>
          <cell r="BI776">
            <v>15976.9</v>
          </cell>
          <cell r="BJ776">
            <v>-1581.14</v>
          </cell>
          <cell r="BK776">
            <v>13731.81</v>
          </cell>
          <cell r="BL776">
            <v>20591.560000000001</v>
          </cell>
          <cell r="BM776">
            <v>-17461.16</v>
          </cell>
          <cell r="BN776">
            <v>7962.76</v>
          </cell>
          <cell r="BO776">
            <v>9649.099299999998</v>
          </cell>
          <cell r="BP776">
            <v>4504.1767</v>
          </cell>
          <cell r="BQ776">
            <v>5740.2281785425366</v>
          </cell>
          <cell r="BR776">
            <v>4063.8452386732388</v>
          </cell>
          <cell r="BS776">
            <v>7567.7006010578843</v>
          </cell>
        </row>
        <row r="777">
          <cell r="B777" t="str">
            <v>Co 287</v>
          </cell>
          <cell r="BH777">
            <v>5417.21</v>
          </cell>
          <cell r="BI777">
            <v>5854.44</v>
          </cell>
          <cell r="BJ777">
            <v>5468.2</v>
          </cell>
          <cell r="BK777">
            <v>10116.57</v>
          </cell>
          <cell r="BL777">
            <v>-525.63999999999942</v>
          </cell>
          <cell r="BM777">
            <v>28687.25</v>
          </cell>
          <cell r="BN777">
            <v>16535.7</v>
          </cell>
          <cell r="BO777">
            <v>8312.1549000000014</v>
          </cell>
          <cell r="BP777">
            <v>4099.1591999999873</v>
          </cell>
          <cell r="BQ777">
            <v>5929.827432046477</v>
          </cell>
          <cell r="BR777">
            <v>3486.7869658246054</v>
          </cell>
          <cell r="BS777">
            <v>-1015.237759710617</v>
          </cell>
        </row>
        <row r="778">
          <cell r="B778" t="str">
            <v>Co 288</v>
          </cell>
          <cell r="BH778">
            <v>9317.31</v>
          </cell>
          <cell r="BI778">
            <v>6570.34</v>
          </cell>
          <cell r="BJ778">
            <v>6527.94</v>
          </cell>
          <cell r="BK778">
            <v>12169.22</v>
          </cell>
          <cell r="BL778">
            <v>-2711.42</v>
          </cell>
          <cell r="BM778">
            <v>42281.87</v>
          </cell>
          <cell r="BN778">
            <v>1885.76</v>
          </cell>
          <cell r="BO778">
            <v>-3485.3549000000057</v>
          </cell>
          <cell r="BP778">
            <v>-11255.651299999998</v>
          </cell>
          <cell r="BQ778">
            <v>-17029.875283373767</v>
          </cell>
          <cell r="BR778">
            <v>-9385.3152024851079</v>
          </cell>
          <cell r="BS778">
            <v>-12633.205559759605</v>
          </cell>
        </row>
        <row r="779">
          <cell r="B779" t="str">
            <v>Co 333</v>
          </cell>
          <cell r="BH779">
            <v>90505.77</v>
          </cell>
          <cell r="BI779">
            <v>70235.63</v>
          </cell>
          <cell r="BJ779">
            <v>88039</v>
          </cell>
          <cell r="BK779">
            <v>47461.919999999998</v>
          </cell>
          <cell r="BL779">
            <v>115019.63</v>
          </cell>
          <cell r="BM779">
            <v>89479.76</v>
          </cell>
          <cell r="BN779">
            <v>140252.26999999999</v>
          </cell>
          <cell r="BO779">
            <v>130154.696</v>
          </cell>
          <cell r="BP779">
            <v>90581.981400000019</v>
          </cell>
          <cell r="BQ779">
            <v>72668.66104026034</v>
          </cell>
          <cell r="BR779">
            <v>98682.321485664404</v>
          </cell>
          <cell r="BS779">
            <v>71966.652555297362</v>
          </cell>
        </row>
        <row r="780">
          <cell r="B780" t="str">
            <v>Co 315</v>
          </cell>
          <cell r="BH780">
            <v>1225.45</v>
          </cell>
          <cell r="BI780">
            <v>-2300.0500000000002</v>
          </cell>
          <cell r="BJ780">
            <v>7348.83</v>
          </cell>
          <cell r="BK780">
            <v>-3967.07</v>
          </cell>
          <cell r="BL780">
            <v>15438.22</v>
          </cell>
          <cell r="BM780">
            <v>757.21000000000276</v>
          </cell>
          <cell r="BN780">
            <v>-13436.78</v>
          </cell>
          <cell r="BO780">
            <v>7848.8064999999988</v>
          </cell>
          <cell r="BP780">
            <v>10010.996500000005</v>
          </cell>
          <cell r="BQ780">
            <v>15212.600270468418</v>
          </cell>
          <cell r="BR780">
            <v>10022.379997453274</v>
          </cell>
          <cell r="BS780">
            <v>7998.0921221062672</v>
          </cell>
        </row>
        <row r="781">
          <cell r="B781" t="str">
            <v>Co 316</v>
          </cell>
          <cell r="BH781">
            <v>22277.29</v>
          </cell>
          <cell r="BI781">
            <v>22331.43</v>
          </cell>
          <cell r="BJ781">
            <v>26145.4</v>
          </cell>
          <cell r="BK781">
            <v>24181.39</v>
          </cell>
          <cell r="BL781">
            <v>37617.360000000001</v>
          </cell>
          <cell r="BM781">
            <v>34722.370000000003</v>
          </cell>
          <cell r="BN781">
            <v>25668.09</v>
          </cell>
          <cell r="BO781">
            <v>26213.2745</v>
          </cell>
          <cell r="BP781">
            <v>28340.970199999996</v>
          </cell>
          <cell r="BQ781">
            <v>27546.218724700338</v>
          </cell>
          <cell r="BR781">
            <v>35677.897638734852</v>
          </cell>
          <cell r="BS781">
            <v>20345.832919191998</v>
          </cell>
        </row>
        <row r="782">
          <cell r="B782" t="str">
            <v>Co 317</v>
          </cell>
          <cell r="BH782">
            <v>35872.92</v>
          </cell>
          <cell r="BI782">
            <v>23193.360000000001</v>
          </cell>
          <cell r="BJ782">
            <v>31537.98</v>
          </cell>
          <cell r="BK782">
            <v>40841.07</v>
          </cell>
          <cell r="BL782">
            <v>50654.15</v>
          </cell>
          <cell r="BM782">
            <v>36511.97</v>
          </cell>
          <cell r="BN782">
            <v>32929.99</v>
          </cell>
          <cell r="BO782">
            <v>46302.656000000017</v>
          </cell>
          <cell r="BP782">
            <v>27968.229999999996</v>
          </cell>
          <cell r="BQ782">
            <v>34649.720318332227</v>
          </cell>
          <cell r="BR782">
            <v>34337.142052166775</v>
          </cell>
          <cell r="BS782">
            <v>33255.899536935525</v>
          </cell>
        </row>
        <row r="783">
          <cell r="B783" t="str">
            <v>Co 385</v>
          </cell>
          <cell r="BH783">
            <v>138673.70000000001</v>
          </cell>
          <cell r="BI783">
            <v>151348.24</v>
          </cell>
          <cell r="BJ783">
            <v>224352.35</v>
          </cell>
          <cell r="BK783">
            <v>265269.32</v>
          </cell>
          <cell r="BL783">
            <v>277245.57</v>
          </cell>
          <cell r="BM783">
            <v>350720.94</v>
          </cell>
          <cell r="BN783">
            <v>374849.7</v>
          </cell>
          <cell r="BO783">
            <v>283963.10599999997</v>
          </cell>
          <cell r="BP783">
            <v>290475.46419999993</v>
          </cell>
          <cell r="BQ783">
            <v>256090.58119137437</v>
          </cell>
          <cell r="BR783">
            <v>222147.27396968578</v>
          </cell>
          <cell r="BS783">
            <v>197922.8863478243</v>
          </cell>
        </row>
        <row r="784">
          <cell r="B784" t="str">
            <v>Co 181</v>
          </cell>
          <cell r="BH784">
            <v>5861.87</v>
          </cell>
          <cell r="BI784">
            <v>16318.51</v>
          </cell>
          <cell r="BJ784">
            <v>6299.52</v>
          </cell>
          <cell r="BK784">
            <v>4053.7</v>
          </cell>
          <cell r="BL784">
            <v>6324.27</v>
          </cell>
          <cell r="BM784">
            <v>1583.71</v>
          </cell>
          <cell r="BN784">
            <v>1503.86</v>
          </cell>
          <cell r="BO784">
            <v>2042.6906999999974</v>
          </cell>
          <cell r="BP784">
            <v>-362.77020000000266</v>
          </cell>
          <cell r="BQ784">
            <v>4508.8442436355617</v>
          </cell>
          <cell r="BR784">
            <v>5236.3475575477532</v>
          </cell>
          <cell r="BS784">
            <v>5389.2518964674309</v>
          </cell>
        </row>
        <row r="785">
          <cell r="B785" t="str">
            <v>Co 300</v>
          </cell>
          <cell r="BH785">
            <v>17166.259999999998</v>
          </cell>
          <cell r="BI785">
            <v>12308.33</v>
          </cell>
          <cell r="BJ785">
            <v>18852.38</v>
          </cell>
          <cell r="BK785">
            <v>11321.52</v>
          </cell>
          <cell r="BL785">
            <v>16869.080000000002</v>
          </cell>
          <cell r="BM785">
            <v>10961.29</v>
          </cell>
          <cell r="BN785">
            <v>34990.32</v>
          </cell>
          <cell r="BO785">
            <v>31181.926300000003</v>
          </cell>
          <cell r="BP785">
            <v>17500.186800000003</v>
          </cell>
          <cell r="BQ785">
            <v>25445.898781233918</v>
          </cell>
          <cell r="BR785">
            <v>25190.262285746565</v>
          </cell>
          <cell r="BS785">
            <v>22800.32149404176</v>
          </cell>
        </row>
        <row r="786">
          <cell r="B786" t="str">
            <v>Co 150</v>
          </cell>
          <cell r="BH786">
            <v>50345.65</v>
          </cell>
          <cell r="BI786">
            <v>103890.83</v>
          </cell>
          <cell r="BJ786">
            <v>117737.22</v>
          </cell>
          <cell r="BK786">
            <v>77003.5</v>
          </cell>
          <cell r="BL786">
            <v>62870.73</v>
          </cell>
          <cell r="BM786">
            <v>29510.22</v>
          </cell>
          <cell r="BN786">
            <v>41763.86</v>
          </cell>
          <cell r="BO786">
            <v>69659.431600000025</v>
          </cell>
          <cell r="BP786">
            <v>71243.604099999997</v>
          </cell>
          <cell r="BQ786">
            <v>135781.403792948</v>
          </cell>
          <cell r="BR786">
            <v>120086.89302495378</v>
          </cell>
          <cell r="BS786">
            <v>120499.77686773412</v>
          </cell>
        </row>
        <row r="787">
          <cell r="B787" t="str">
            <v>Co 241</v>
          </cell>
          <cell r="BH787">
            <v>15664.05</v>
          </cell>
          <cell r="BI787">
            <v>9914.2799999999916</v>
          </cell>
          <cell r="BJ787">
            <v>16043.93</v>
          </cell>
          <cell r="BK787">
            <v>8815.41</v>
          </cell>
          <cell r="BL787">
            <v>14627.27</v>
          </cell>
          <cell r="BM787">
            <v>28044.47</v>
          </cell>
          <cell r="BN787">
            <v>27420.55</v>
          </cell>
          <cell r="BO787">
            <v>12868.507100000003</v>
          </cell>
          <cell r="BP787">
            <v>14983.980600000003</v>
          </cell>
          <cell r="BQ787">
            <v>15449.457893543651</v>
          </cell>
          <cell r="BR787">
            <v>15126.762539700147</v>
          </cell>
          <cell r="BS787">
            <v>14819.086152449425</v>
          </cell>
        </row>
        <row r="788">
          <cell r="B788" t="str">
            <v>Co 242</v>
          </cell>
          <cell r="BH788">
            <v>2991.58</v>
          </cell>
          <cell r="BI788">
            <v>3518.2</v>
          </cell>
          <cell r="BJ788">
            <v>5127.29</v>
          </cell>
          <cell r="BK788">
            <v>9935.9500000000007</v>
          </cell>
          <cell r="BL788">
            <v>-349.92</v>
          </cell>
          <cell r="BM788">
            <v>-974.90999999999804</v>
          </cell>
          <cell r="BN788">
            <v>17061.36</v>
          </cell>
          <cell r="BO788">
            <v>6800.4971999999998</v>
          </cell>
          <cell r="BP788">
            <v>2526.1379999999999</v>
          </cell>
          <cell r="BQ788">
            <v>988.78094795940797</v>
          </cell>
          <cell r="BR788">
            <v>3768.1147803450413</v>
          </cell>
          <cell r="BS788">
            <v>5836.291137571161</v>
          </cell>
        </row>
        <row r="789">
          <cell r="B789" t="str">
            <v>Co 246</v>
          </cell>
          <cell r="BH789">
            <v>15317.74</v>
          </cell>
          <cell r="BI789">
            <v>9189.7199999999939</v>
          </cell>
          <cell r="BJ789">
            <v>25042.68</v>
          </cell>
          <cell r="BK789">
            <v>21372.92</v>
          </cell>
          <cell r="BL789">
            <v>12819.17</v>
          </cell>
          <cell r="BM789">
            <v>15785.53</v>
          </cell>
          <cell r="BN789">
            <v>22401.73</v>
          </cell>
          <cell r="BO789">
            <v>9144.5728999999919</v>
          </cell>
          <cell r="BP789">
            <v>28593.318499999994</v>
          </cell>
          <cell r="BQ789">
            <v>30339.822987918225</v>
          </cell>
          <cell r="BR789">
            <v>27731.384598398014</v>
          </cell>
          <cell r="BS789">
            <v>24168.878946589197</v>
          </cell>
        </row>
        <row r="790">
          <cell r="B790" t="str">
            <v>Co 400</v>
          </cell>
          <cell r="BH790">
            <v>196325.86</v>
          </cell>
          <cell r="BI790">
            <v>163810.35999999999</v>
          </cell>
          <cell r="BJ790">
            <v>100688.87</v>
          </cell>
          <cell r="BK790">
            <v>210208.81</v>
          </cell>
          <cell r="BL790">
            <v>207518.74</v>
          </cell>
          <cell r="BM790">
            <v>106346.08</v>
          </cell>
          <cell r="BN790">
            <v>256803.81</v>
          </cell>
          <cell r="BO790">
            <v>295105.98130000004</v>
          </cell>
          <cell r="BP790">
            <v>212197.78870000009</v>
          </cell>
          <cell r="BQ790">
            <v>258050.99129441136</v>
          </cell>
          <cell r="BR790">
            <v>125792.57993735874</v>
          </cell>
          <cell r="BS790">
            <v>-29061.385799598123</v>
          </cell>
        </row>
        <row r="791">
          <cell r="B791" t="str">
            <v>Co 401</v>
          </cell>
          <cell r="BH791">
            <v>94471.89</v>
          </cell>
          <cell r="BI791">
            <v>32673.08</v>
          </cell>
          <cell r="BJ791">
            <v>64193.369999999937</v>
          </cell>
          <cell r="BK791">
            <v>84152.320000000007</v>
          </cell>
          <cell r="BL791">
            <v>49106.57</v>
          </cell>
          <cell r="BM791">
            <v>104564.66</v>
          </cell>
          <cell r="BN791">
            <v>80786.210000000006</v>
          </cell>
          <cell r="BO791">
            <v>-70420.216799999995</v>
          </cell>
          <cell r="BP791">
            <v>115471.08100000003</v>
          </cell>
          <cell r="BQ791">
            <v>107754.20002255309</v>
          </cell>
          <cell r="BR791">
            <v>85062.443806428404</v>
          </cell>
          <cell r="BS791">
            <v>72380.814894203097</v>
          </cell>
        </row>
        <row r="792">
          <cell r="B792" t="str">
            <v>Co 248</v>
          </cell>
          <cell r="BH792">
            <v>58906.12</v>
          </cell>
          <cell r="BI792">
            <v>28086.86</v>
          </cell>
          <cell r="BJ792">
            <v>44479.360000000001</v>
          </cell>
          <cell r="BK792">
            <v>39652.300000000003</v>
          </cell>
          <cell r="BL792">
            <v>75554.960000000006</v>
          </cell>
          <cell r="BM792">
            <v>14188.5</v>
          </cell>
          <cell r="BN792">
            <v>29975.55</v>
          </cell>
          <cell r="BO792">
            <v>45544.787599999989</v>
          </cell>
          <cell r="BP792">
            <v>28619.532099999997</v>
          </cell>
          <cell r="BQ792">
            <v>41673.127191992047</v>
          </cell>
          <cell r="BR792">
            <v>36246.765058471967</v>
          </cell>
          <cell r="BS792">
            <v>69791.833908529428</v>
          </cell>
        </row>
        <row r="793">
          <cell r="B793" t="str">
            <v>Co 249</v>
          </cell>
          <cell r="BH793">
            <v>26798.77</v>
          </cell>
          <cell r="BI793">
            <v>22636.799999999999</v>
          </cell>
          <cell r="BJ793">
            <v>35384.65</v>
          </cell>
          <cell r="BK793">
            <v>38747.550000000003</v>
          </cell>
          <cell r="BL793">
            <v>32893.440000000002</v>
          </cell>
          <cell r="BM793">
            <v>21858.7</v>
          </cell>
          <cell r="BN793">
            <v>27926.77</v>
          </cell>
          <cell r="BO793">
            <v>8087.156999999992</v>
          </cell>
          <cell r="BP793">
            <v>22386.468000000001</v>
          </cell>
          <cell r="BQ793">
            <v>30478.348732774451</v>
          </cell>
          <cell r="BR793">
            <v>27295.786379954814</v>
          </cell>
          <cell r="BS793">
            <v>24349.668799966807</v>
          </cell>
        </row>
        <row r="794">
          <cell r="B794" t="str">
            <v>Co 402</v>
          </cell>
          <cell r="BH794">
            <v>3436.53</v>
          </cell>
          <cell r="BI794">
            <v>1380.66</v>
          </cell>
          <cell r="BJ794">
            <v>2772.2</v>
          </cell>
          <cell r="BK794">
            <v>5339.16</v>
          </cell>
          <cell r="BL794">
            <v>607.65000000000055</v>
          </cell>
          <cell r="BM794">
            <v>4864.62</v>
          </cell>
          <cell r="BN794">
            <v>3959.14</v>
          </cell>
          <cell r="BO794">
            <v>11332.132399999999</v>
          </cell>
          <cell r="BP794">
            <v>-4295.7861000000003</v>
          </cell>
          <cell r="BQ794">
            <v>6250.7067620707403</v>
          </cell>
          <cell r="BR794">
            <v>-4367.6389854179506</v>
          </cell>
          <cell r="BS794">
            <v>7562.9961172390913</v>
          </cell>
        </row>
        <row r="795">
          <cell r="B795" t="str">
            <v>Co 403</v>
          </cell>
          <cell r="BH795">
            <v>14402.33</v>
          </cell>
          <cell r="BI795">
            <v>3663.640000000014</v>
          </cell>
          <cell r="BJ795">
            <v>27977.34</v>
          </cell>
          <cell r="BK795">
            <v>20758.12</v>
          </cell>
          <cell r="BL795">
            <v>-8183.8199999999852</v>
          </cell>
          <cell r="BM795">
            <v>2027.95</v>
          </cell>
          <cell r="BN795">
            <v>4870.2699999999895</v>
          </cell>
          <cell r="BO795">
            <v>9071.651600000012</v>
          </cell>
          <cell r="BP795">
            <v>20896.677000000011</v>
          </cell>
          <cell r="BQ795">
            <v>19470.281004316494</v>
          </cell>
          <cell r="BR795">
            <v>11679.196007229424</v>
          </cell>
          <cell r="BS795">
            <v>23860.896683655956</v>
          </cell>
        </row>
        <row r="796">
          <cell r="B796" t="str">
            <v>Co 406</v>
          </cell>
          <cell r="BH796">
            <v>-9292.3099999999831</v>
          </cell>
          <cell r="BI796">
            <v>38301.160000000003</v>
          </cell>
          <cell r="BJ796">
            <v>-67234.37</v>
          </cell>
          <cell r="BK796">
            <v>13200.53</v>
          </cell>
          <cell r="BL796">
            <v>-368.05000000000291</v>
          </cell>
          <cell r="BM796">
            <v>12466.3</v>
          </cell>
          <cell r="BN796">
            <v>67396.56</v>
          </cell>
          <cell r="BO796">
            <v>31894.164600000004</v>
          </cell>
          <cell r="BP796">
            <v>11466.627500000002</v>
          </cell>
          <cell r="BQ796">
            <v>27887.961511317</v>
          </cell>
          <cell r="BR796">
            <v>17664.368182296152</v>
          </cell>
          <cell r="BS796">
            <v>18478.494601024708</v>
          </cell>
        </row>
        <row r="797">
          <cell r="B797" t="str">
            <v>Co 182</v>
          </cell>
          <cell r="BH797">
            <v>237424.42</v>
          </cell>
          <cell r="BI797">
            <v>348377.2</v>
          </cell>
          <cell r="BJ797">
            <v>251093.81</v>
          </cell>
          <cell r="BK797">
            <v>377234.22</v>
          </cell>
          <cell r="BL797">
            <v>363972.34</v>
          </cell>
          <cell r="BM797">
            <v>525473.81000000006</v>
          </cell>
          <cell r="BN797">
            <v>670464.56000000006</v>
          </cell>
          <cell r="BO797">
            <v>50810.529999999912</v>
          </cell>
          <cell r="BP797">
            <v>358987.83000000007</v>
          </cell>
          <cell r="BQ797">
            <v>405914.24733366421</v>
          </cell>
          <cell r="BR797">
            <v>377072.14074004965</v>
          </cell>
          <cell r="BS797">
            <v>287060.27902138222</v>
          </cell>
        </row>
        <row r="798">
          <cell r="B798" t="str">
            <v>Co 183</v>
          </cell>
          <cell r="BH798">
            <v>49868.78</v>
          </cell>
          <cell r="BI798">
            <v>46355.18000000008</v>
          </cell>
          <cell r="BJ798">
            <v>28638.75</v>
          </cell>
          <cell r="BK798">
            <v>11009.96</v>
          </cell>
          <cell r="BL798">
            <v>61461.94</v>
          </cell>
          <cell r="BM798">
            <v>55895.58</v>
          </cell>
          <cell r="BN798">
            <v>80448.789999999994</v>
          </cell>
          <cell r="BO798">
            <v>55274.621999999974</v>
          </cell>
          <cell r="BP798">
            <v>31163.802599999937</v>
          </cell>
          <cell r="BQ798">
            <v>41090.905107427039</v>
          </cell>
          <cell r="BR798">
            <v>81184.92162649415</v>
          </cell>
          <cell r="BS798">
            <v>53187.674382985628</v>
          </cell>
        </row>
        <row r="799">
          <cell r="B799" t="str">
            <v>Co 201</v>
          </cell>
          <cell r="BH799">
            <v>127885.06299999998</v>
          </cell>
          <cell r="BI799">
            <v>101566.87689999999</v>
          </cell>
          <cell r="BJ799">
            <v>168104.66159999999</v>
          </cell>
          <cell r="BK799">
            <v>131063.81570000001</v>
          </cell>
          <cell r="BL799">
            <v>151826.4939</v>
          </cell>
          <cell r="BM799">
            <v>166724.86319999993</v>
          </cell>
          <cell r="BN799">
            <v>171240.36419999998</v>
          </cell>
          <cell r="BO799">
            <v>97062.135000000038</v>
          </cell>
          <cell r="BP799">
            <v>112862.6251</v>
          </cell>
          <cell r="BQ799">
            <v>155262.60044383412</v>
          </cell>
          <cell r="BR799">
            <v>98633.972620291664</v>
          </cell>
          <cell r="BS799">
            <v>0</v>
          </cell>
        </row>
        <row r="800">
          <cell r="B800" t="str">
            <v>Co 202</v>
          </cell>
          <cell r="BH800">
            <v>12366.21</v>
          </cell>
          <cell r="BI800">
            <v>5583.26</v>
          </cell>
          <cell r="BJ800">
            <v>8202.08</v>
          </cell>
          <cell r="BK800">
            <v>30196.09</v>
          </cell>
          <cell r="BL800">
            <v>32949.449999999997</v>
          </cell>
          <cell r="BM800">
            <v>45496.639999999999</v>
          </cell>
          <cell r="BN800">
            <v>68205.23</v>
          </cell>
          <cell r="BO800">
            <v>6210.5799999999945</v>
          </cell>
          <cell r="BP800">
            <v>1770.5500000000011</v>
          </cell>
          <cell r="BQ800">
            <v>8587.1266968159453</v>
          </cell>
          <cell r="BR800">
            <v>7685.5417067159578</v>
          </cell>
          <cell r="BS800">
            <v>2690.9041079601557</v>
          </cell>
        </row>
        <row r="801">
          <cell r="B801" t="str">
            <v>Co 187</v>
          </cell>
          <cell r="BH801">
            <v>50259.46</v>
          </cell>
          <cell r="BI801">
            <v>55219.26</v>
          </cell>
          <cell r="BJ801">
            <v>44445.98</v>
          </cell>
          <cell r="BK801">
            <v>59318.29</v>
          </cell>
          <cell r="BL801">
            <v>81192.289999999994</v>
          </cell>
          <cell r="BM801">
            <v>57850.97</v>
          </cell>
          <cell r="BN801">
            <v>69309.179999999993</v>
          </cell>
          <cell r="BO801">
            <v>72320.700899999982</v>
          </cell>
          <cell r="BP801">
            <v>63946.979500000001</v>
          </cell>
          <cell r="BQ801">
            <v>41166.879248187382</v>
          </cell>
          <cell r="BR801">
            <v>66838.523232696665</v>
          </cell>
          <cell r="BS801">
            <v>56111.762938921602</v>
          </cell>
        </row>
        <row r="802">
          <cell r="B802" t="str">
            <v>Co 188</v>
          </cell>
          <cell r="BH802">
            <v>40946.14</v>
          </cell>
          <cell r="BI802">
            <v>32341.01</v>
          </cell>
          <cell r="BJ802">
            <v>14015.02</v>
          </cell>
          <cell r="BK802">
            <v>59291.92</v>
          </cell>
          <cell r="BL802">
            <v>40305.730000000003</v>
          </cell>
          <cell r="BM802">
            <v>12247.8</v>
          </cell>
          <cell r="BN802">
            <v>107784.64</v>
          </cell>
          <cell r="BO802">
            <v>48529.839500000002</v>
          </cell>
          <cell r="BP802">
            <v>27555.35119999999</v>
          </cell>
          <cell r="BQ802">
            <v>36279.824328935945</v>
          </cell>
          <cell r="BR802">
            <v>36531.097687800357</v>
          </cell>
          <cell r="BS802">
            <v>32467.459995001627</v>
          </cell>
        </row>
        <row r="803">
          <cell r="B803" t="str">
            <v>Co 250</v>
          </cell>
          <cell r="BH803">
            <v>73248.05</v>
          </cell>
          <cell r="BI803">
            <v>67614.759999999995</v>
          </cell>
          <cell r="BJ803">
            <v>66501.45</v>
          </cell>
          <cell r="BK803">
            <v>39878.01</v>
          </cell>
          <cell r="BL803">
            <v>79446.73</v>
          </cell>
          <cell r="BM803">
            <v>73343.58</v>
          </cell>
          <cell r="BN803">
            <v>56504.04</v>
          </cell>
          <cell r="BO803">
            <v>64168.981</v>
          </cell>
          <cell r="BP803">
            <v>69260.941100000011</v>
          </cell>
          <cell r="BQ803">
            <v>67325.474854628992</v>
          </cell>
          <cell r="BR803">
            <v>67953.528998192618</v>
          </cell>
          <cell r="BS803">
            <v>63458.623269753385</v>
          </cell>
        </row>
        <row r="804">
          <cell r="B804" t="str">
            <v>Co 251</v>
          </cell>
          <cell r="BH804">
            <v>189099.82</v>
          </cell>
          <cell r="BI804">
            <v>204588.79</v>
          </cell>
          <cell r="BJ804">
            <v>431772.01</v>
          </cell>
          <cell r="BK804">
            <v>433355.85</v>
          </cell>
          <cell r="BL804">
            <v>776571</v>
          </cell>
          <cell r="BM804">
            <v>526815.68000000005</v>
          </cell>
          <cell r="BN804">
            <v>218763.15</v>
          </cell>
          <cell r="BO804">
            <v>376987.65520000004</v>
          </cell>
          <cell r="BP804">
            <v>316894.09149999998</v>
          </cell>
          <cell r="BQ804">
            <v>443424.98656110012</v>
          </cell>
          <cell r="BR804">
            <v>300392.13622187305</v>
          </cell>
          <cell r="BS804">
            <v>209205.54889353423</v>
          </cell>
        </row>
        <row r="805">
          <cell r="B805" t="str">
            <v>Co 252</v>
          </cell>
          <cell r="BH805">
            <v>33081.589999999997</v>
          </cell>
          <cell r="BI805">
            <v>67574.41</v>
          </cell>
          <cell r="BJ805">
            <v>69802.289999999994</v>
          </cell>
          <cell r="BK805">
            <v>169119.47</v>
          </cell>
          <cell r="BL805">
            <v>152360.1</v>
          </cell>
          <cell r="BM805">
            <v>76921.500000000058</v>
          </cell>
          <cell r="BN805">
            <v>71620.91</v>
          </cell>
          <cell r="BO805">
            <v>-19244.185299999983</v>
          </cell>
          <cell r="BP805">
            <v>64109.217300000018</v>
          </cell>
          <cell r="BQ805">
            <v>106646.29449260244</v>
          </cell>
          <cell r="BR805">
            <v>39421.557972930808</v>
          </cell>
          <cell r="BS805">
            <v>70241.08906400553</v>
          </cell>
        </row>
        <row r="806">
          <cell r="B806" t="str">
            <v>Co 220</v>
          </cell>
          <cell r="BH806">
            <v>-3426.42</v>
          </cell>
          <cell r="BI806">
            <v>16657.48</v>
          </cell>
          <cell r="BJ806">
            <v>8829.07</v>
          </cell>
          <cell r="BK806">
            <v>11045.75</v>
          </cell>
          <cell r="BL806">
            <v>-836.81000000000131</v>
          </cell>
          <cell r="BM806">
            <v>11182.27</v>
          </cell>
          <cell r="BN806">
            <v>19655.59</v>
          </cell>
          <cell r="BO806">
            <v>14388.116899999997</v>
          </cell>
          <cell r="BP806">
            <v>771.84939999999915</v>
          </cell>
          <cell r="BQ806">
            <v>16251.886676505626</v>
          </cell>
          <cell r="BR806">
            <v>19419.13889047032</v>
          </cell>
          <cell r="BS806">
            <v>10912.760420999375</v>
          </cell>
        </row>
        <row r="807">
          <cell r="B807" t="str">
            <v>Co 900</v>
          </cell>
          <cell r="BH807">
            <v>-11334.189999999999</v>
          </cell>
          <cell r="BI807">
            <v>-3402.2599999999993</v>
          </cell>
          <cell r="BJ807">
            <v>-2145.9700000000012</v>
          </cell>
          <cell r="BK807">
            <v>4228.03</v>
          </cell>
          <cell r="BL807">
            <v>3042.1900000000005</v>
          </cell>
          <cell r="BM807">
            <v>4821.2300000000005</v>
          </cell>
          <cell r="BN807">
            <v>2494.0499999999997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</row>
        <row r="808">
          <cell r="B808" t="str">
            <v>Co 254</v>
          </cell>
          <cell r="BH808">
            <v>7394.67</v>
          </cell>
          <cell r="BI808">
            <v>6455.73</v>
          </cell>
          <cell r="BJ808">
            <v>17249.16</v>
          </cell>
          <cell r="BK808">
            <v>19965</v>
          </cell>
          <cell r="BL808">
            <v>33610.92</v>
          </cell>
          <cell r="BM808">
            <v>20298.810000000001</v>
          </cell>
          <cell r="BN808">
            <v>22331.26</v>
          </cell>
          <cell r="BO808">
            <v>24747.012739999998</v>
          </cell>
          <cell r="BP808">
            <v>7269.715189999999</v>
          </cell>
          <cell r="BQ808">
            <v>10581.479468771966</v>
          </cell>
          <cell r="BR808">
            <v>11998.063120423089</v>
          </cell>
          <cell r="BS808">
            <v>3688.9374338187936</v>
          </cell>
        </row>
        <row r="809">
          <cell r="B809" t="str">
            <v>Co 255</v>
          </cell>
          <cell r="BH809">
            <v>136881.89000000001</v>
          </cell>
          <cell r="BI809">
            <v>70177.580000000133</v>
          </cell>
          <cell r="BJ809">
            <v>196765.09</v>
          </cell>
          <cell r="BK809">
            <v>215643.36</v>
          </cell>
          <cell r="BL809">
            <v>323904.28000000003</v>
          </cell>
          <cell r="BM809">
            <v>245148.41</v>
          </cell>
          <cell r="BN809">
            <v>227255.89</v>
          </cell>
          <cell r="BO809">
            <v>147666.09649999999</v>
          </cell>
          <cell r="BP809">
            <v>120725.13799999992</v>
          </cell>
          <cell r="BQ809">
            <v>176565.39626822568</v>
          </cell>
          <cell r="BR809">
            <v>145983.5544807557</v>
          </cell>
          <cell r="BS809">
            <v>107267.23302841734</v>
          </cell>
        </row>
        <row r="810">
          <cell r="B810" t="str">
            <v>Co 256</v>
          </cell>
          <cell r="BH810">
            <v>-25550.29</v>
          </cell>
          <cell r="BI810">
            <v>-16821.98</v>
          </cell>
          <cell r="BJ810">
            <v>-19763.580000000002</v>
          </cell>
          <cell r="BK810">
            <v>-18362.349999999999</v>
          </cell>
          <cell r="BL810">
            <v>-11327.56</v>
          </cell>
          <cell r="BM810">
            <v>-9166.6900000000096</v>
          </cell>
          <cell r="BN810">
            <v>-37678.18</v>
          </cell>
          <cell r="BO810">
            <v>-21480.345600000008</v>
          </cell>
          <cell r="BP810">
            <v>-21714.310299999997</v>
          </cell>
          <cell r="BQ810">
            <v>-21665.245502779624</v>
          </cell>
          <cell r="BR810">
            <v>-20793.272620805103</v>
          </cell>
          <cell r="BS810">
            <v>-21880.394358277976</v>
          </cell>
        </row>
        <row r="811">
          <cell r="B811" t="str">
            <v>Co 257</v>
          </cell>
          <cell r="BH811">
            <v>-3316.98</v>
          </cell>
          <cell r="BI811">
            <v>3381.22</v>
          </cell>
          <cell r="BJ811">
            <v>-5727.87</v>
          </cell>
          <cell r="BK811">
            <v>-7425.19</v>
          </cell>
          <cell r="BL811">
            <v>145.33000000000001</v>
          </cell>
          <cell r="BM811">
            <v>-4071.56</v>
          </cell>
          <cell r="BN811">
            <v>-12084.16</v>
          </cell>
          <cell r="BO811">
            <v>-6155.9906999999985</v>
          </cell>
          <cell r="BP811">
            <v>-4458.7684000000008</v>
          </cell>
          <cell r="BQ811">
            <v>0</v>
          </cell>
          <cell r="BR811">
            <v>0</v>
          </cell>
          <cell r="BS811">
            <v>0</v>
          </cell>
        </row>
        <row r="812">
          <cell r="B812" t="str">
            <v>Co 259</v>
          </cell>
          <cell r="BH812">
            <v>25302</v>
          </cell>
          <cell r="BI812">
            <v>38990</v>
          </cell>
          <cell r="BJ812">
            <v>34510</v>
          </cell>
          <cell r="BK812">
            <v>25757</v>
          </cell>
          <cell r="BL812">
            <v>1711</v>
          </cell>
          <cell r="BM812">
            <v>13500</v>
          </cell>
          <cell r="BN812">
            <v>3308</v>
          </cell>
          <cell r="BO812">
            <v>3959</v>
          </cell>
          <cell r="BP812">
            <v>389</v>
          </cell>
          <cell r="BQ812">
            <v>10641.815832046472</v>
          </cell>
          <cell r="BR812">
            <v>22350.355565824604</v>
          </cell>
          <cell r="BS812">
            <v>20381.352940289391</v>
          </cell>
        </row>
        <row r="813">
          <cell r="B813" t="str">
            <v>Co 260</v>
          </cell>
          <cell r="BH813">
            <v>10270.98</v>
          </cell>
          <cell r="BI813">
            <v>6639.4599999999846</v>
          </cell>
          <cell r="BJ813">
            <v>20009.490000000002</v>
          </cell>
          <cell r="BK813">
            <v>28125.7</v>
          </cell>
          <cell r="BL813">
            <v>62726.29</v>
          </cell>
          <cell r="BM813">
            <v>41873.919999999998</v>
          </cell>
          <cell r="BN813">
            <v>24659.13</v>
          </cell>
          <cell r="BO813">
            <v>24307.296339999986</v>
          </cell>
          <cell r="BP813">
            <v>19536.621440000024</v>
          </cell>
          <cell r="BQ813">
            <v>48124.75897363777</v>
          </cell>
          <cell r="BR813">
            <v>14430.111875933449</v>
          </cell>
          <cell r="BS813">
            <v>20056.05231560408</v>
          </cell>
        </row>
        <row r="814">
          <cell r="B814" t="str">
            <v>Co 262</v>
          </cell>
          <cell r="BH814">
            <v>-3228.13</v>
          </cell>
          <cell r="BI814">
            <v>-14318.26</v>
          </cell>
          <cell r="BJ814">
            <v>-15621.57</v>
          </cell>
          <cell r="BK814">
            <v>-12071.42</v>
          </cell>
          <cell r="BL814">
            <v>-2659.64</v>
          </cell>
          <cell r="BM814">
            <v>-16916.669999999998</v>
          </cell>
          <cell r="BN814">
            <v>-15741.53</v>
          </cell>
          <cell r="BO814">
            <v>-19170.127</v>
          </cell>
          <cell r="BP814">
            <v>-17697.368300000002</v>
          </cell>
          <cell r="BQ814">
            <v>0</v>
          </cell>
          <cell r="BR814">
            <v>0</v>
          </cell>
          <cell r="BS814">
            <v>0</v>
          </cell>
        </row>
        <row r="815">
          <cell r="B815" t="str">
            <v>Co 189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-264.69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</row>
        <row r="816">
          <cell r="B816" t="str">
            <v>Co 191</v>
          </cell>
          <cell r="BH816">
            <v>8139.7169999999896</v>
          </cell>
          <cell r="BI816">
            <v>-294.72690000000875</v>
          </cell>
          <cell r="BJ816">
            <v>13320.438399999992</v>
          </cell>
          <cell r="BK816">
            <v>4792.4643000000069</v>
          </cell>
          <cell r="BL816">
            <v>3700.876099999994</v>
          </cell>
          <cell r="BM816">
            <v>9434.8168000000005</v>
          </cell>
          <cell r="BN816">
            <v>11472.715799999998</v>
          </cell>
          <cell r="BO816">
            <v>-1465.6183200000014</v>
          </cell>
          <cell r="BP816">
            <v>2957.9781599999842</v>
          </cell>
          <cell r="BQ816">
            <v>2934.2419028384611</v>
          </cell>
          <cell r="BR816">
            <v>-655.8656587389487</v>
          </cell>
          <cell r="BS816">
            <v>3498.8637864880147</v>
          </cell>
        </row>
        <row r="817">
          <cell r="B817" t="str">
            <v>Co 452</v>
          </cell>
          <cell r="BH817">
            <v>-1199.06</v>
          </cell>
          <cell r="BI817">
            <v>-3924.68</v>
          </cell>
          <cell r="BJ817">
            <v>-1109.81</v>
          </cell>
          <cell r="BK817">
            <v>-3490.5</v>
          </cell>
          <cell r="BL817">
            <v>18417.54</v>
          </cell>
          <cell r="BM817">
            <v>20716.7</v>
          </cell>
          <cell r="BN817">
            <v>26463.06</v>
          </cell>
          <cell r="BO817">
            <v>19388.238599999997</v>
          </cell>
          <cell r="BP817">
            <v>12289.809000000005</v>
          </cell>
          <cell r="BQ817">
            <v>1044.3815782998754</v>
          </cell>
          <cell r="BR817">
            <v>-8762.7503084822347</v>
          </cell>
          <cell r="BS817">
            <v>-5996.1532188345891</v>
          </cell>
        </row>
        <row r="818">
          <cell r="B818" t="str">
            <v>Co 425</v>
          </cell>
          <cell r="BH818">
            <v>66815.62</v>
          </cell>
          <cell r="BI818">
            <v>72545.56</v>
          </cell>
          <cell r="BJ818">
            <v>87905.51</v>
          </cell>
          <cell r="BK818">
            <v>92318.87</v>
          </cell>
          <cell r="BL818">
            <v>127244.23</v>
          </cell>
          <cell r="BM818">
            <v>114615.28</v>
          </cell>
          <cell r="BN818">
            <v>123862.54</v>
          </cell>
          <cell r="BO818">
            <v>148362.73937000005</v>
          </cell>
          <cell r="BP818">
            <v>128358.04232000001</v>
          </cell>
          <cell r="BQ818">
            <v>126766.22943223178</v>
          </cell>
          <cell r="BR818">
            <v>93041.840443162859</v>
          </cell>
          <cell r="BS818">
            <v>87474.003317424183</v>
          </cell>
        </row>
        <row r="819">
          <cell r="B819" t="str">
            <v>Co 453</v>
          </cell>
          <cell r="BH819">
            <v>203390.59</v>
          </cell>
          <cell r="BI819">
            <v>188409.7</v>
          </cell>
          <cell r="BJ819">
            <v>184115.03</v>
          </cell>
          <cell r="BK819">
            <v>143819.19</v>
          </cell>
          <cell r="BL819">
            <v>291629.05</v>
          </cell>
          <cell r="BM819">
            <v>245924.13</v>
          </cell>
          <cell r="BN819">
            <v>260093.02</v>
          </cell>
          <cell r="BO819">
            <v>366107.57429999998</v>
          </cell>
          <cell r="BP819">
            <v>290652.13530000008</v>
          </cell>
          <cell r="BQ819">
            <v>256549.62454462826</v>
          </cell>
          <cell r="BR819">
            <v>223532.53159778187</v>
          </cell>
          <cell r="BS819">
            <v>181862.38430789229</v>
          </cell>
        </row>
        <row r="820">
          <cell r="B820" t="str">
            <v>Co 151</v>
          </cell>
          <cell r="BH820">
            <v>7233.17</v>
          </cell>
          <cell r="BI820">
            <v>-2674.81</v>
          </cell>
          <cell r="BJ820">
            <v>9960.73</v>
          </cell>
          <cell r="BK820">
            <v>4781.24</v>
          </cell>
          <cell r="BL820">
            <v>9105.7199999999993</v>
          </cell>
          <cell r="BM820">
            <v>7209.77</v>
          </cell>
          <cell r="BN820">
            <v>12146.18</v>
          </cell>
          <cell r="BO820">
            <v>10587.1888</v>
          </cell>
          <cell r="BP820">
            <v>14380.1134</v>
          </cell>
          <cell r="BQ820">
            <v>16110.017743635559</v>
          </cell>
          <cell r="BR820">
            <v>12949.357421215855</v>
          </cell>
          <cell r="BS820">
            <v>10186.394296467428</v>
          </cell>
        </row>
        <row r="821">
          <cell r="B821" t="str">
            <v>Co 152</v>
          </cell>
          <cell r="BH821">
            <v>-20848.349999999999</v>
          </cell>
          <cell r="BI821">
            <v>-12386.64</v>
          </cell>
          <cell r="BJ821">
            <v>-10038.620000000001</v>
          </cell>
          <cell r="BK821">
            <v>-17723.63</v>
          </cell>
          <cell r="BL821">
            <v>-7421.23</v>
          </cell>
          <cell r="BM821">
            <v>-22484.19</v>
          </cell>
          <cell r="BN821">
            <v>-11576.23</v>
          </cell>
          <cell r="BO821">
            <v>-12589.152199999997</v>
          </cell>
          <cell r="BP821">
            <v>-17989.672899999998</v>
          </cell>
          <cell r="BQ821">
            <v>-15118.841185410696</v>
          </cell>
          <cell r="BR821">
            <v>-11111.139314356129</v>
          </cell>
          <cell r="BS821">
            <v>-13793.084743464555</v>
          </cell>
        </row>
        <row r="822">
          <cell r="B822" t="str">
            <v>Co 345</v>
          </cell>
          <cell r="BH822">
            <v>48935.5</v>
          </cell>
          <cell r="BI822">
            <v>61657.7</v>
          </cell>
          <cell r="BJ822">
            <v>72400.77</v>
          </cell>
          <cell r="BK822">
            <v>19401.740000000002</v>
          </cell>
          <cell r="BL822">
            <v>58987.5</v>
          </cell>
          <cell r="BM822">
            <v>57767.11</v>
          </cell>
          <cell r="BN822">
            <v>67965.649999999994</v>
          </cell>
          <cell r="BO822">
            <v>25660.043300000019</v>
          </cell>
          <cell r="BP822">
            <v>33062.440300000017</v>
          </cell>
          <cell r="BQ822">
            <v>59400.477792940655</v>
          </cell>
          <cell r="BR822">
            <v>1405.9249457177939</v>
          </cell>
          <cell r="BS822">
            <v>41086.48281028631</v>
          </cell>
        </row>
        <row r="823">
          <cell r="B823" t="str">
            <v>Co 386</v>
          </cell>
          <cell r="BH823">
            <v>58261.93</v>
          </cell>
          <cell r="BI823">
            <v>48282.39</v>
          </cell>
          <cell r="BJ823">
            <v>65270.1</v>
          </cell>
          <cell r="BK823">
            <v>61152.37</v>
          </cell>
          <cell r="BL823">
            <v>92653.21</v>
          </cell>
          <cell r="BM823">
            <v>84250.240000000005</v>
          </cell>
          <cell r="BN823">
            <v>72343.34</v>
          </cell>
          <cell r="BO823">
            <v>68217.092399999994</v>
          </cell>
          <cell r="BP823">
            <v>58041.150100000006</v>
          </cell>
          <cell r="BQ823">
            <v>59018.128397948378</v>
          </cell>
          <cell r="BR823">
            <v>56509.060656993221</v>
          </cell>
          <cell r="BS823">
            <v>55385.149699576235</v>
          </cell>
        </row>
        <row r="824">
          <cell r="B824" t="str">
            <v>Co 426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-1215.8399999999999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</row>
        <row r="825">
          <cell r="B825" t="str">
            <v>Co 427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-215.84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</row>
        <row r="826">
          <cell r="B826" t="str">
            <v>Historical Divestments</v>
          </cell>
          <cell r="BH826">
            <v>40545.949999999997</v>
          </cell>
          <cell r="BI826">
            <v>11624.09</v>
          </cell>
          <cell r="BJ826">
            <v>32848.76</v>
          </cell>
          <cell r="BK826">
            <v>33598.47</v>
          </cell>
          <cell r="BL826">
            <v>59026.35</v>
          </cell>
          <cell r="BM826">
            <v>50584.55</v>
          </cell>
          <cell r="BN826">
            <v>70506.36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able TB"/>
      <sheetName val="tb 2007 reformat"/>
      <sheetName val="tb 2007"/>
      <sheetName val="JDE Chart of Accounts 102407"/>
      <sheetName val="183 TB AA 2007"/>
      <sheetName val="183 TB UA 2007"/>
      <sheetName val="183 TB UR 2007"/>
    </sheetNames>
    <sheetDataSet>
      <sheetData sheetId="0"/>
      <sheetData sheetId="1">
        <row r="1">
          <cell r="A1" t="str">
            <v>Reduced acct #</v>
          </cell>
          <cell r="H1" t="str">
            <v>end</v>
          </cell>
        </row>
        <row r="2">
          <cell r="A2" t="str">
            <v>1020</v>
          </cell>
        </row>
        <row r="3">
          <cell r="A3" t="str">
            <v>1045</v>
          </cell>
        </row>
        <row r="4">
          <cell r="A4" t="str">
            <v>1045</v>
          </cell>
        </row>
        <row r="5">
          <cell r="A5" t="str">
            <v>1050</v>
          </cell>
        </row>
        <row r="6">
          <cell r="A6" t="str">
            <v>1055</v>
          </cell>
        </row>
        <row r="7">
          <cell r="A7" t="str">
            <v>1080</v>
          </cell>
        </row>
        <row r="8">
          <cell r="A8" t="str">
            <v>1100</v>
          </cell>
        </row>
        <row r="9">
          <cell r="A9" t="str">
            <v>1105</v>
          </cell>
        </row>
        <row r="10">
          <cell r="A10" t="str">
            <v>1115</v>
          </cell>
        </row>
        <row r="11">
          <cell r="A11" t="str">
            <v>1120</v>
          </cell>
        </row>
        <row r="12">
          <cell r="A12" t="str">
            <v>1125</v>
          </cell>
        </row>
        <row r="13">
          <cell r="A13" t="str">
            <v>1130</v>
          </cell>
        </row>
        <row r="14">
          <cell r="A14" t="str">
            <v>1135</v>
          </cell>
        </row>
        <row r="15">
          <cell r="A15" t="str">
            <v>1140</v>
          </cell>
        </row>
        <row r="16">
          <cell r="A16" t="str">
            <v>1145</v>
          </cell>
        </row>
        <row r="17">
          <cell r="A17" t="str">
            <v>1175</v>
          </cell>
        </row>
        <row r="18">
          <cell r="A18" t="str">
            <v>1175</v>
          </cell>
        </row>
        <row r="19">
          <cell r="A19" t="str">
            <v>1180</v>
          </cell>
        </row>
        <row r="20">
          <cell r="A20" t="str">
            <v>1180</v>
          </cell>
        </row>
        <row r="21">
          <cell r="A21" t="str">
            <v>1190</v>
          </cell>
        </row>
        <row r="22">
          <cell r="A22" t="str">
            <v>1195</v>
          </cell>
        </row>
        <row r="23">
          <cell r="A23" t="str">
            <v>1205</v>
          </cell>
        </row>
        <row r="24">
          <cell r="A24" t="str">
            <v>1205</v>
          </cell>
        </row>
        <row r="25">
          <cell r="A25" t="str">
            <v>1245</v>
          </cell>
        </row>
        <row r="26">
          <cell r="A26" t="str">
            <v>1295</v>
          </cell>
        </row>
        <row r="27">
          <cell r="A27" t="str">
            <v>1315</v>
          </cell>
        </row>
        <row r="28">
          <cell r="A28" t="str">
            <v>1345</v>
          </cell>
        </row>
        <row r="29">
          <cell r="A29" t="str">
            <v>1350</v>
          </cell>
        </row>
        <row r="30">
          <cell r="A30" t="str">
            <v>1400</v>
          </cell>
        </row>
        <row r="31">
          <cell r="A31" t="str">
            <v>1470</v>
          </cell>
        </row>
        <row r="32">
          <cell r="A32" t="str">
            <v>1555</v>
          </cell>
        </row>
        <row r="33">
          <cell r="A33" t="str">
            <v>1580</v>
          </cell>
        </row>
        <row r="34">
          <cell r="A34" t="str">
            <v>1585</v>
          </cell>
        </row>
        <row r="35">
          <cell r="A35" t="str">
            <v>1590</v>
          </cell>
        </row>
        <row r="36">
          <cell r="A36" t="str">
            <v>1595</v>
          </cell>
        </row>
        <row r="37">
          <cell r="A37" t="str">
            <v>1665</v>
          </cell>
        </row>
        <row r="38">
          <cell r="A38" t="str">
            <v>1665</v>
          </cell>
        </row>
        <row r="39">
          <cell r="A39" t="str">
            <v>1665</v>
          </cell>
        </row>
        <row r="40">
          <cell r="A40" t="str">
            <v>1665</v>
          </cell>
        </row>
        <row r="41">
          <cell r="A41" t="str">
            <v>1665</v>
          </cell>
        </row>
        <row r="42">
          <cell r="A42" t="str">
            <v>1665</v>
          </cell>
        </row>
        <row r="43">
          <cell r="A43" t="str">
            <v>1665</v>
          </cell>
        </row>
        <row r="44">
          <cell r="A44" t="str">
            <v>1665</v>
          </cell>
        </row>
        <row r="45">
          <cell r="A45" t="str">
            <v>1665</v>
          </cell>
        </row>
        <row r="46">
          <cell r="A46" t="str">
            <v>1665</v>
          </cell>
        </row>
        <row r="47">
          <cell r="A47" t="str">
            <v>1665</v>
          </cell>
        </row>
        <row r="48">
          <cell r="A48" t="str">
            <v>1666</v>
          </cell>
        </row>
        <row r="49">
          <cell r="A49" t="str">
            <v>1666</v>
          </cell>
        </row>
        <row r="50">
          <cell r="A50" t="str">
            <v>1666</v>
          </cell>
        </row>
        <row r="51">
          <cell r="A51" t="str">
            <v>1666</v>
          </cell>
        </row>
        <row r="52">
          <cell r="A52" t="str">
            <v>1666</v>
          </cell>
        </row>
        <row r="53">
          <cell r="A53" t="str">
            <v>1666</v>
          </cell>
        </row>
        <row r="54">
          <cell r="A54" t="str">
            <v>1666</v>
          </cell>
        </row>
        <row r="55">
          <cell r="A55" t="str">
            <v>1666</v>
          </cell>
        </row>
        <row r="56">
          <cell r="A56" t="str">
            <v>1666</v>
          </cell>
        </row>
        <row r="57">
          <cell r="A57" t="str">
            <v>1666</v>
          </cell>
        </row>
        <row r="58">
          <cell r="A58" t="str">
            <v>1666</v>
          </cell>
        </row>
        <row r="59">
          <cell r="A59" t="str">
            <v>1666</v>
          </cell>
        </row>
        <row r="60">
          <cell r="A60" t="str">
            <v>1667</v>
          </cell>
        </row>
        <row r="61">
          <cell r="A61" t="str">
            <v>1667</v>
          </cell>
        </row>
        <row r="62">
          <cell r="A62" t="str">
            <v>1667</v>
          </cell>
        </row>
        <row r="63">
          <cell r="A63" t="str">
            <v>1667</v>
          </cell>
        </row>
        <row r="64">
          <cell r="A64" t="str">
            <v>1668</v>
          </cell>
        </row>
        <row r="65">
          <cell r="A65" t="str">
            <v>1668</v>
          </cell>
        </row>
        <row r="66">
          <cell r="A66" t="str">
            <v>1668</v>
          </cell>
        </row>
        <row r="67">
          <cell r="A67" t="str">
            <v>1668</v>
          </cell>
        </row>
        <row r="68">
          <cell r="A68" t="str">
            <v>1668</v>
          </cell>
        </row>
        <row r="69">
          <cell r="A69" t="str">
            <v>1668</v>
          </cell>
        </row>
        <row r="70">
          <cell r="A70" t="str">
            <v>1668</v>
          </cell>
        </row>
        <row r="71">
          <cell r="A71" t="str">
            <v>1668</v>
          </cell>
        </row>
        <row r="72">
          <cell r="A72" t="str">
            <v>1668</v>
          </cell>
        </row>
        <row r="73">
          <cell r="A73" t="str">
            <v>1668</v>
          </cell>
        </row>
        <row r="74">
          <cell r="A74" t="str">
            <v>1669</v>
          </cell>
        </row>
        <row r="75">
          <cell r="A75" t="str">
            <v>1669</v>
          </cell>
        </row>
        <row r="76">
          <cell r="A76" t="str">
            <v>1670</v>
          </cell>
        </row>
        <row r="77">
          <cell r="A77" t="str">
            <v>1670</v>
          </cell>
        </row>
        <row r="78">
          <cell r="A78" t="str">
            <v>1671</v>
          </cell>
        </row>
        <row r="79">
          <cell r="A79" t="str">
            <v>1672</v>
          </cell>
        </row>
        <row r="80">
          <cell r="A80" t="str">
            <v>1672</v>
          </cell>
        </row>
        <row r="81">
          <cell r="A81" t="str">
            <v>1673</v>
          </cell>
        </row>
        <row r="82">
          <cell r="A82" t="str">
            <v>1674</v>
          </cell>
        </row>
        <row r="83">
          <cell r="A83" t="str">
            <v>1692</v>
          </cell>
        </row>
        <row r="84">
          <cell r="A84" t="str">
            <v>1692</v>
          </cell>
        </row>
        <row r="85">
          <cell r="A85" t="str">
            <v>1697</v>
          </cell>
        </row>
        <row r="86">
          <cell r="A86" t="str">
            <v>1698</v>
          </cell>
        </row>
        <row r="87">
          <cell r="A87" t="str">
            <v>1705</v>
          </cell>
        </row>
        <row r="88">
          <cell r="A88" t="str">
            <v>1705</v>
          </cell>
        </row>
        <row r="89">
          <cell r="A89" t="str">
            <v>1705</v>
          </cell>
        </row>
        <row r="90">
          <cell r="A90" t="str">
            <v>1705</v>
          </cell>
        </row>
        <row r="91">
          <cell r="A91" t="str">
            <v>1705</v>
          </cell>
        </row>
        <row r="92">
          <cell r="A92" t="str">
            <v>1706</v>
          </cell>
        </row>
        <row r="93">
          <cell r="A93" t="str">
            <v>1706</v>
          </cell>
        </row>
        <row r="94">
          <cell r="A94" t="str">
            <v>1706</v>
          </cell>
        </row>
        <row r="95">
          <cell r="A95" t="str">
            <v>1706</v>
          </cell>
        </row>
        <row r="96">
          <cell r="A96" t="str">
            <v>1706</v>
          </cell>
        </row>
        <row r="97">
          <cell r="A97" t="str">
            <v>1706</v>
          </cell>
        </row>
        <row r="98">
          <cell r="A98" t="str">
            <v>1706</v>
          </cell>
        </row>
        <row r="99">
          <cell r="A99" t="str">
            <v>1706</v>
          </cell>
        </row>
        <row r="100">
          <cell r="A100" t="str">
            <v>1706</v>
          </cell>
        </row>
        <row r="101">
          <cell r="A101" t="str">
            <v>1707</v>
          </cell>
        </row>
        <row r="102">
          <cell r="A102" t="str">
            <v>1708</v>
          </cell>
        </row>
        <row r="103">
          <cell r="A103" t="str">
            <v>1708</v>
          </cell>
        </row>
        <row r="104">
          <cell r="A104" t="str">
            <v>1708</v>
          </cell>
        </row>
        <row r="105">
          <cell r="A105" t="str">
            <v>1708</v>
          </cell>
        </row>
        <row r="106">
          <cell r="A106" t="str">
            <v>1708</v>
          </cell>
        </row>
        <row r="107">
          <cell r="A107" t="str">
            <v>1708</v>
          </cell>
        </row>
        <row r="108">
          <cell r="A108" t="str">
            <v>1708</v>
          </cell>
        </row>
        <row r="109">
          <cell r="A109" t="str">
            <v>1709</v>
          </cell>
        </row>
        <row r="110">
          <cell r="A110" t="str">
            <v>1709</v>
          </cell>
        </row>
        <row r="111">
          <cell r="A111" t="str">
            <v>1709</v>
          </cell>
        </row>
        <row r="112">
          <cell r="A112" t="str">
            <v>1709</v>
          </cell>
        </row>
        <row r="113">
          <cell r="A113" t="str">
            <v>1710</v>
          </cell>
        </row>
        <row r="114">
          <cell r="A114" t="str">
            <v>1722</v>
          </cell>
        </row>
        <row r="115">
          <cell r="A115" t="str">
            <v>1726</v>
          </cell>
        </row>
        <row r="116">
          <cell r="A116" t="str">
            <v>1749</v>
          </cell>
        </row>
        <row r="117">
          <cell r="A117" t="str">
            <v>1835</v>
          </cell>
        </row>
        <row r="118">
          <cell r="A118" t="str">
            <v>1835</v>
          </cell>
        </row>
        <row r="119">
          <cell r="A119" t="str">
            <v>1845</v>
          </cell>
        </row>
        <row r="120">
          <cell r="A120" t="str">
            <v>1845</v>
          </cell>
        </row>
        <row r="121">
          <cell r="A121" t="str">
            <v>1850</v>
          </cell>
        </row>
        <row r="122">
          <cell r="A122" t="str">
            <v>1850</v>
          </cell>
        </row>
        <row r="123">
          <cell r="A123" t="str">
            <v>1875</v>
          </cell>
        </row>
        <row r="124">
          <cell r="A124" t="str">
            <v>1875</v>
          </cell>
        </row>
        <row r="125">
          <cell r="A125" t="str">
            <v>1895</v>
          </cell>
        </row>
        <row r="126">
          <cell r="A126" t="str">
            <v>1895</v>
          </cell>
        </row>
        <row r="127">
          <cell r="A127" t="str">
            <v>1900</v>
          </cell>
        </row>
        <row r="128">
          <cell r="A128" t="str">
            <v>1900</v>
          </cell>
        </row>
        <row r="129">
          <cell r="A129" t="str">
            <v>1910</v>
          </cell>
        </row>
        <row r="130">
          <cell r="A130" t="str">
            <v>1910</v>
          </cell>
        </row>
        <row r="131">
          <cell r="A131" t="str">
            <v>1915</v>
          </cell>
        </row>
        <row r="132">
          <cell r="A132" t="str">
            <v>1915</v>
          </cell>
        </row>
        <row r="133">
          <cell r="A133" t="str">
            <v>1920</v>
          </cell>
        </row>
        <row r="134">
          <cell r="A134" t="str">
            <v>1920</v>
          </cell>
        </row>
        <row r="135">
          <cell r="A135" t="str">
            <v>1925</v>
          </cell>
        </row>
        <row r="136">
          <cell r="A136" t="str">
            <v>1925</v>
          </cell>
        </row>
        <row r="137">
          <cell r="A137" t="str">
            <v>1930</v>
          </cell>
        </row>
        <row r="138">
          <cell r="A138" t="str">
            <v>1930</v>
          </cell>
        </row>
        <row r="139">
          <cell r="A139" t="str">
            <v>1935</v>
          </cell>
        </row>
        <row r="140">
          <cell r="A140" t="str">
            <v>1935</v>
          </cell>
        </row>
        <row r="141">
          <cell r="A141" t="str">
            <v>1940</v>
          </cell>
        </row>
        <row r="142">
          <cell r="A142" t="str">
            <v>1940</v>
          </cell>
        </row>
        <row r="143">
          <cell r="A143" t="str">
            <v>1970</v>
          </cell>
        </row>
        <row r="144">
          <cell r="A144" t="str">
            <v>1970</v>
          </cell>
        </row>
        <row r="145">
          <cell r="A145" t="str">
            <v>1970</v>
          </cell>
        </row>
        <row r="146">
          <cell r="A146" t="str">
            <v>1975</v>
          </cell>
        </row>
        <row r="147">
          <cell r="A147" t="str">
            <v>1975</v>
          </cell>
        </row>
        <row r="148">
          <cell r="A148" t="str">
            <v>1975</v>
          </cell>
        </row>
        <row r="149">
          <cell r="A149" t="str">
            <v>1985</v>
          </cell>
        </row>
        <row r="150">
          <cell r="A150" t="str">
            <v>1985</v>
          </cell>
        </row>
        <row r="151">
          <cell r="A151" t="str">
            <v>1990</v>
          </cell>
        </row>
        <row r="152">
          <cell r="A152" t="str">
            <v>1990</v>
          </cell>
        </row>
        <row r="153">
          <cell r="A153" t="str">
            <v>2000</v>
          </cell>
        </row>
        <row r="154">
          <cell r="A154" t="str">
            <v>2000</v>
          </cell>
        </row>
        <row r="155">
          <cell r="A155" t="str">
            <v>2000</v>
          </cell>
        </row>
        <row r="156">
          <cell r="A156" t="str">
            <v>2030</v>
          </cell>
        </row>
        <row r="157">
          <cell r="A157" t="str">
            <v>2030</v>
          </cell>
        </row>
        <row r="158">
          <cell r="A158" t="str">
            <v>2055</v>
          </cell>
        </row>
        <row r="159">
          <cell r="A159" t="str">
            <v>2055</v>
          </cell>
        </row>
        <row r="160">
          <cell r="A160" t="str">
            <v>2075</v>
          </cell>
        </row>
        <row r="161">
          <cell r="A161" t="str">
            <v>2075</v>
          </cell>
        </row>
        <row r="162">
          <cell r="A162" t="str">
            <v>2105</v>
          </cell>
        </row>
        <row r="163">
          <cell r="A163" t="str">
            <v>2105</v>
          </cell>
        </row>
        <row r="164">
          <cell r="A164" t="str">
            <v>2110</v>
          </cell>
        </row>
        <row r="165">
          <cell r="A165" t="str">
            <v>2110</v>
          </cell>
        </row>
        <row r="166">
          <cell r="A166" t="str">
            <v>2160</v>
          </cell>
        </row>
        <row r="167">
          <cell r="A167" t="str">
            <v>2160</v>
          </cell>
        </row>
        <row r="168">
          <cell r="A168" t="str">
            <v>2230</v>
          </cell>
        </row>
        <row r="169">
          <cell r="A169" t="str">
            <v>2300</v>
          </cell>
        </row>
        <row r="170">
          <cell r="A170" t="str">
            <v>2300</v>
          </cell>
        </row>
        <row r="171">
          <cell r="A171" t="str">
            <v>2320</v>
          </cell>
        </row>
        <row r="172">
          <cell r="A172" t="str">
            <v>2325</v>
          </cell>
        </row>
        <row r="173">
          <cell r="A173" t="str">
            <v>2330</v>
          </cell>
        </row>
        <row r="174">
          <cell r="A174" t="str">
            <v>2335</v>
          </cell>
        </row>
        <row r="175">
          <cell r="A175" t="str">
            <v>2400</v>
          </cell>
        </row>
        <row r="176">
          <cell r="A176" t="str">
            <v>2400</v>
          </cell>
        </row>
        <row r="177">
          <cell r="A177" t="str">
            <v>2410</v>
          </cell>
        </row>
        <row r="178">
          <cell r="A178" t="str">
            <v>2420</v>
          </cell>
        </row>
        <row r="179">
          <cell r="A179" t="str">
            <v>2420</v>
          </cell>
        </row>
        <row r="180">
          <cell r="A180" t="str">
            <v>2425</v>
          </cell>
        </row>
        <row r="181">
          <cell r="A181" t="str">
            <v>2425</v>
          </cell>
        </row>
        <row r="182">
          <cell r="A182" t="str">
            <v>2640</v>
          </cell>
        </row>
        <row r="183">
          <cell r="A183" t="str">
            <v>2665</v>
          </cell>
        </row>
        <row r="184">
          <cell r="A184" t="str">
            <v>2675</v>
          </cell>
        </row>
        <row r="185">
          <cell r="A185" t="str">
            <v>2680</v>
          </cell>
        </row>
        <row r="186">
          <cell r="A186" t="str">
            <v>2685</v>
          </cell>
        </row>
        <row r="187">
          <cell r="A187" t="str">
            <v>2690</v>
          </cell>
        </row>
        <row r="188">
          <cell r="A188" t="str">
            <v>2710</v>
          </cell>
        </row>
        <row r="189">
          <cell r="A189" t="str">
            <v>2775</v>
          </cell>
        </row>
        <row r="190">
          <cell r="A190" t="str">
            <v>2785</v>
          </cell>
        </row>
        <row r="191">
          <cell r="A191" t="str">
            <v>2795</v>
          </cell>
        </row>
        <row r="192">
          <cell r="A192" t="str">
            <v>2855</v>
          </cell>
        </row>
        <row r="193">
          <cell r="A193" t="str">
            <v>2920</v>
          </cell>
        </row>
        <row r="194">
          <cell r="A194" t="str">
            <v>2930</v>
          </cell>
        </row>
        <row r="195">
          <cell r="A195" t="str">
            <v>2960</v>
          </cell>
        </row>
        <row r="196">
          <cell r="A196" t="str">
            <v>2965</v>
          </cell>
        </row>
        <row r="197">
          <cell r="A197" t="str">
            <v>2965</v>
          </cell>
        </row>
        <row r="198">
          <cell r="A198" t="str">
            <v>2980</v>
          </cell>
        </row>
        <row r="199">
          <cell r="A199" t="str">
            <v>3005</v>
          </cell>
        </row>
        <row r="200">
          <cell r="A200" t="str">
            <v>3040</v>
          </cell>
        </row>
        <row r="201">
          <cell r="A201" t="str">
            <v>3110</v>
          </cell>
        </row>
        <row r="202">
          <cell r="A202" t="str">
            <v>3120</v>
          </cell>
        </row>
        <row r="203">
          <cell r="A203" t="str">
            <v>3135</v>
          </cell>
        </row>
        <row r="204">
          <cell r="A204" t="str">
            <v>3160</v>
          </cell>
        </row>
        <row r="205">
          <cell r="A205" t="str">
            <v>3195</v>
          </cell>
        </row>
        <row r="206">
          <cell r="A206" t="str">
            <v>3430</v>
          </cell>
        </row>
        <row r="207">
          <cell r="A207" t="str">
            <v>3430</v>
          </cell>
        </row>
        <row r="208">
          <cell r="A208" t="str">
            <v>3435</v>
          </cell>
        </row>
        <row r="209">
          <cell r="A209" t="str">
            <v>3450</v>
          </cell>
        </row>
        <row r="210">
          <cell r="A210" t="str">
            <v>3455</v>
          </cell>
        </row>
        <row r="211">
          <cell r="A211" t="str">
            <v>3520</v>
          </cell>
        </row>
        <row r="212">
          <cell r="A212" t="str">
            <v>3520</v>
          </cell>
        </row>
        <row r="213">
          <cell r="A213" t="str">
            <v>3705</v>
          </cell>
        </row>
        <row r="214">
          <cell r="A214" t="str">
            <v>3720</v>
          </cell>
        </row>
        <row r="215">
          <cell r="A215" t="str">
            <v>3800</v>
          </cell>
        </row>
        <row r="216">
          <cell r="A216" t="str">
            <v>3975</v>
          </cell>
        </row>
        <row r="217">
          <cell r="A217" t="str">
            <v>3980</v>
          </cell>
        </row>
        <row r="218">
          <cell r="A218" t="str">
            <v>4000</v>
          </cell>
        </row>
        <row r="219">
          <cell r="A219" t="str">
            <v>4005</v>
          </cell>
        </row>
        <row r="220">
          <cell r="A220" t="str">
            <v>4030</v>
          </cell>
        </row>
        <row r="221">
          <cell r="A221" t="str">
            <v>4070</v>
          </cell>
        </row>
        <row r="222">
          <cell r="A222" t="str">
            <v>4265</v>
          </cell>
        </row>
        <row r="223">
          <cell r="A223" t="str">
            <v>4280</v>
          </cell>
        </row>
        <row r="224">
          <cell r="A224" t="str">
            <v>4369</v>
          </cell>
        </row>
        <row r="225">
          <cell r="A225" t="str">
            <v>4371</v>
          </cell>
        </row>
        <row r="226">
          <cell r="A226" t="str">
            <v>4377</v>
          </cell>
        </row>
        <row r="227">
          <cell r="A227" t="str">
            <v>4383</v>
          </cell>
        </row>
        <row r="228">
          <cell r="A228" t="str">
            <v>4385</v>
          </cell>
        </row>
        <row r="229">
          <cell r="A229" t="str">
            <v>4387</v>
          </cell>
        </row>
        <row r="230">
          <cell r="A230" t="str">
            <v>4387</v>
          </cell>
        </row>
        <row r="231">
          <cell r="A231" t="str">
            <v>4419</v>
          </cell>
        </row>
        <row r="232">
          <cell r="A232" t="str">
            <v>4421</v>
          </cell>
        </row>
        <row r="233">
          <cell r="A233" t="str">
            <v>4427</v>
          </cell>
        </row>
        <row r="234">
          <cell r="A234" t="str">
            <v>4433</v>
          </cell>
        </row>
        <row r="235">
          <cell r="A235" t="str">
            <v>4435</v>
          </cell>
        </row>
        <row r="236">
          <cell r="A236" t="str">
            <v>4437</v>
          </cell>
        </row>
        <row r="237">
          <cell r="A237" t="str">
            <v>4515</v>
          </cell>
        </row>
        <row r="238">
          <cell r="A238" t="str">
            <v>4525</v>
          </cell>
        </row>
        <row r="239">
          <cell r="A239" t="str">
            <v>4527</v>
          </cell>
        </row>
        <row r="240">
          <cell r="A240" t="str">
            <v>4535</v>
          </cell>
        </row>
        <row r="241">
          <cell r="A241" t="str">
            <v>4535</v>
          </cell>
        </row>
        <row r="242">
          <cell r="A242" t="str">
            <v>4535</v>
          </cell>
        </row>
        <row r="243">
          <cell r="A243" t="str">
            <v>4545</v>
          </cell>
        </row>
        <row r="244">
          <cell r="A244" t="str">
            <v>4545</v>
          </cell>
        </row>
        <row r="245">
          <cell r="A245" t="str">
            <v>4565</v>
          </cell>
        </row>
        <row r="246">
          <cell r="A246" t="str">
            <v>4565</v>
          </cell>
        </row>
        <row r="247">
          <cell r="A247" t="str">
            <v>4565</v>
          </cell>
        </row>
        <row r="248">
          <cell r="A248" t="str">
            <v>4595</v>
          </cell>
        </row>
        <row r="249">
          <cell r="A249" t="str">
            <v>4612</v>
          </cell>
        </row>
        <row r="250">
          <cell r="A250" t="str">
            <v>4614</v>
          </cell>
        </row>
        <row r="251">
          <cell r="A251" t="str">
            <v>4630</v>
          </cell>
        </row>
        <row r="252">
          <cell r="A252" t="str">
            <v>4634</v>
          </cell>
        </row>
        <row r="253">
          <cell r="A253" t="str">
            <v>4661</v>
          </cell>
        </row>
        <row r="254">
          <cell r="A254" t="str">
            <v>4685</v>
          </cell>
        </row>
        <row r="255">
          <cell r="A255" t="str">
            <v>4715</v>
          </cell>
        </row>
        <row r="256">
          <cell r="A256" t="str">
            <v>4735</v>
          </cell>
        </row>
        <row r="257">
          <cell r="A257" t="str">
            <v>4780</v>
          </cell>
        </row>
        <row r="258">
          <cell r="A258" t="str">
            <v>4785</v>
          </cell>
        </row>
        <row r="259">
          <cell r="A259" t="str">
            <v>4998</v>
          </cell>
        </row>
        <row r="260">
          <cell r="A260" t="str">
            <v>4998</v>
          </cell>
        </row>
        <row r="261">
          <cell r="A261" t="str">
            <v>4998</v>
          </cell>
        </row>
        <row r="262">
          <cell r="A262" t="str">
            <v>5025</v>
          </cell>
        </row>
        <row r="263">
          <cell r="A263" t="str">
            <v>5025</v>
          </cell>
        </row>
        <row r="264">
          <cell r="A264" t="str">
            <v>5025</v>
          </cell>
        </row>
        <row r="265">
          <cell r="A265" t="str">
            <v>5025</v>
          </cell>
        </row>
        <row r="266">
          <cell r="A266" t="str">
            <v>5025</v>
          </cell>
        </row>
        <row r="267">
          <cell r="A267" t="str">
            <v>5025</v>
          </cell>
        </row>
        <row r="268">
          <cell r="A268" t="str">
            <v>5025</v>
          </cell>
        </row>
        <row r="269">
          <cell r="A269" t="str">
            <v>5025</v>
          </cell>
        </row>
        <row r="270">
          <cell r="A270" t="str">
            <v>5025</v>
          </cell>
        </row>
        <row r="271">
          <cell r="A271" t="str">
            <v>5025</v>
          </cell>
        </row>
        <row r="272">
          <cell r="A272" t="str">
            <v>5025</v>
          </cell>
        </row>
        <row r="273">
          <cell r="A273" t="str">
            <v>5025</v>
          </cell>
        </row>
        <row r="274">
          <cell r="A274" t="str">
            <v>5025</v>
          </cell>
        </row>
        <row r="275">
          <cell r="A275" t="str">
            <v>5025</v>
          </cell>
        </row>
        <row r="276">
          <cell r="A276" t="str">
            <v>5025</v>
          </cell>
        </row>
        <row r="277">
          <cell r="A277" t="str">
            <v>5025</v>
          </cell>
        </row>
        <row r="278">
          <cell r="A278" t="str">
            <v>5025</v>
          </cell>
        </row>
        <row r="279">
          <cell r="A279" t="str">
            <v>5025</v>
          </cell>
        </row>
        <row r="280">
          <cell r="A280" t="str">
            <v>5025</v>
          </cell>
        </row>
        <row r="281">
          <cell r="A281" t="str">
            <v>5025</v>
          </cell>
        </row>
        <row r="282">
          <cell r="A282" t="str">
            <v>5030</v>
          </cell>
        </row>
        <row r="283">
          <cell r="A283" t="str">
            <v>5030</v>
          </cell>
        </row>
        <row r="284">
          <cell r="A284" t="str">
            <v>5030</v>
          </cell>
        </row>
        <row r="285">
          <cell r="A285" t="str">
            <v>5030</v>
          </cell>
        </row>
        <row r="286">
          <cell r="A286" t="str">
            <v>5030</v>
          </cell>
        </row>
        <row r="287">
          <cell r="A287" t="str">
            <v>5030</v>
          </cell>
        </row>
        <row r="288">
          <cell r="A288" t="str">
            <v>5030</v>
          </cell>
        </row>
        <row r="289">
          <cell r="A289" t="str">
            <v>5030</v>
          </cell>
        </row>
        <row r="290">
          <cell r="A290" t="str">
            <v>5030</v>
          </cell>
        </row>
        <row r="291">
          <cell r="A291" t="str">
            <v>5030</v>
          </cell>
        </row>
        <row r="292">
          <cell r="A292" t="str">
            <v>5030</v>
          </cell>
        </row>
        <row r="293">
          <cell r="A293" t="str">
            <v>5030</v>
          </cell>
        </row>
        <row r="294">
          <cell r="A294" t="str">
            <v>5030</v>
          </cell>
        </row>
        <row r="295">
          <cell r="A295" t="str">
            <v>5030</v>
          </cell>
        </row>
        <row r="296">
          <cell r="A296" t="str">
            <v>5030</v>
          </cell>
        </row>
        <row r="297">
          <cell r="A297" t="str">
            <v>5030</v>
          </cell>
        </row>
        <row r="298">
          <cell r="A298" t="str">
            <v>5030</v>
          </cell>
        </row>
        <row r="299">
          <cell r="A299" t="str">
            <v>5030</v>
          </cell>
        </row>
        <row r="300">
          <cell r="A300" t="str">
            <v>5030</v>
          </cell>
        </row>
        <row r="301">
          <cell r="A301" t="str">
            <v>5030</v>
          </cell>
        </row>
        <row r="302">
          <cell r="A302" t="str">
            <v>5035</v>
          </cell>
        </row>
        <row r="303">
          <cell r="A303" t="str">
            <v>5035</v>
          </cell>
        </row>
        <row r="304">
          <cell r="A304" t="str">
            <v>5035</v>
          </cell>
        </row>
        <row r="305">
          <cell r="A305" t="str">
            <v>5035</v>
          </cell>
        </row>
        <row r="306">
          <cell r="A306" t="str">
            <v>5035</v>
          </cell>
        </row>
        <row r="307">
          <cell r="A307" t="str">
            <v>5100</v>
          </cell>
        </row>
        <row r="308">
          <cell r="A308" t="str">
            <v>5100</v>
          </cell>
        </row>
        <row r="309">
          <cell r="A309" t="str">
            <v>5100</v>
          </cell>
        </row>
        <row r="310">
          <cell r="A310" t="str">
            <v>5100</v>
          </cell>
        </row>
        <row r="311">
          <cell r="A311" t="str">
            <v>5100</v>
          </cell>
        </row>
        <row r="312">
          <cell r="A312" t="str">
            <v>5105</v>
          </cell>
        </row>
        <row r="313">
          <cell r="A313" t="str">
            <v>5105</v>
          </cell>
        </row>
        <row r="314">
          <cell r="A314" t="str">
            <v>5105</v>
          </cell>
        </row>
        <row r="315">
          <cell r="A315" t="str">
            <v>5105</v>
          </cell>
        </row>
        <row r="316">
          <cell r="A316" t="str">
            <v>5105</v>
          </cell>
        </row>
        <row r="317">
          <cell r="A317" t="str">
            <v>5110</v>
          </cell>
        </row>
        <row r="318">
          <cell r="A318" t="str">
            <v>5110</v>
          </cell>
        </row>
        <row r="319">
          <cell r="A319" t="str">
            <v>5110</v>
          </cell>
        </row>
        <row r="320">
          <cell r="A320" t="str">
            <v>5265</v>
          </cell>
        </row>
        <row r="321">
          <cell r="A321" t="str">
            <v>5265</v>
          </cell>
        </row>
        <row r="322">
          <cell r="A322" t="str">
            <v>5265</v>
          </cell>
        </row>
        <row r="323">
          <cell r="A323" t="str">
            <v>5265</v>
          </cell>
        </row>
        <row r="324">
          <cell r="A324" t="str">
            <v>5265</v>
          </cell>
        </row>
        <row r="325">
          <cell r="A325" t="str">
            <v>5265</v>
          </cell>
        </row>
        <row r="326">
          <cell r="A326" t="str">
            <v>5265</v>
          </cell>
        </row>
        <row r="327">
          <cell r="A327" t="str">
            <v>5265</v>
          </cell>
        </row>
        <row r="328">
          <cell r="A328" t="str">
            <v>5265</v>
          </cell>
        </row>
        <row r="329">
          <cell r="A329" t="str">
            <v>5265</v>
          </cell>
        </row>
        <row r="330">
          <cell r="A330" t="str">
            <v>5265</v>
          </cell>
        </row>
        <row r="331">
          <cell r="A331" t="str">
            <v>5265</v>
          </cell>
        </row>
        <row r="332">
          <cell r="A332" t="str">
            <v>5265</v>
          </cell>
        </row>
        <row r="333">
          <cell r="A333" t="str">
            <v>5265</v>
          </cell>
        </row>
        <row r="334">
          <cell r="A334" t="str">
            <v>5265</v>
          </cell>
        </row>
        <row r="335">
          <cell r="A335" t="str">
            <v>5265</v>
          </cell>
        </row>
        <row r="336">
          <cell r="A336" t="str">
            <v>5265</v>
          </cell>
        </row>
        <row r="337">
          <cell r="A337" t="str">
            <v>5265</v>
          </cell>
        </row>
        <row r="338">
          <cell r="A338" t="str">
            <v>5265</v>
          </cell>
        </row>
        <row r="339">
          <cell r="A339" t="str">
            <v>5265</v>
          </cell>
        </row>
        <row r="340">
          <cell r="A340" t="str">
            <v>5270</v>
          </cell>
        </row>
        <row r="341">
          <cell r="A341" t="str">
            <v>5270</v>
          </cell>
        </row>
        <row r="342">
          <cell r="A342" t="str">
            <v>5270</v>
          </cell>
        </row>
        <row r="343">
          <cell r="A343" t="str">
            <v>5270</v>
          </cell>
        </row>
        <row r="344">
          <cell r="A344" t="str">
            <v>5270</v>
          </cell>
        </row>
        <row r="345">
          <cell r="A345" t="str">
            <v>5270</v>
          </cell>
        </row>
        <row r="346">
          <cell r="A346" t="str">
            <v>5270</v>
          </cell>
        </row>
        <row r="347">
          <cell r="A347" t="str">
            <v>5270</v>
          </cell>
        </row>
        <row r="348">
          <cell r="A348" t="str">
            <v>5270</v>
          </cell>
        </row>
        <row r="349">
          <cell r="A349" t="str">
            <v>5270</v>
          </cell>
        </row>
        <row r="350">
          <cell r="A350" t="str">
            <v>5270</v>
          </cell>
        </row>
        <row r="351">
          <cell r="A351" t="str">
            <v>5270</v>
          </cell>
        </row>
        <row r="352">
          <cell r="A352" t="str">
            <v>5270</v>
          </cell>
        </row>
        <row r="353">
          <cell r="A353" t="str">
            <v>5270</v>
          </cell>
        </row>
        <row r="354">
          <cell r="A354" t="str">
            <v>5270</v>
          </cell>
        </row>
        <row r="355">
          <cell r="A355" t="str">
            <v>5270</v>
          </cell>
        </row>
        <row r="356">
          <cell r="A356" t="str">
            <v>5270</v>
          </cell>
        </row>
        <row r="357">
          <cell r="A357" t="str">
            <v>5270</v>
          </cell>
        </row>
        <row r="358">
          <cell r="A358" t="str">
            <v>5270</v>
          </cell>
        </row>
        <row r="359">
          <cell r="A359" t="str">
            <v>5270</v>
          </cell>
        </row>
        <row r="360">
          <cell r="A360" t="str">
            <v>5455</v>
          </cell>
        </row>
        <row r="361">
          <cell r="A361" t="str">
            <v>5460</v>
          </cell>
        </row>
        <row r="362">
          <cell r="A362" t="str">
            <v>5465</v>
          </cell>
        </row>
        <row r="363">
          <cell r="A363" t="str">
            <v>5465</v>
          </cell>
        </row>
        <row r="364">
          <cell r="A364" t="str">
            <v>5465</v>
          </cell>
        </row>
        <row r="365">
          <cell r="A365" t="str">
            <v>5465</v>
          </cell>
        </row>
        <row r="366">
          <cell r="A366" t="str">
            <v>5465</v>
          </cell>
        </row>
        <row r="367">
          <cell r="A367" t="str">
            <v>5465</v>
          </cell>
        </row>
        <row r="368">
          <cell r="A368" t="str">
            <v>5465</v>
          </cell>
        </row>
        <row r="369">
          <cell r="A369" t="str">
            <v>5465</v>
          </cell>
        </row>
        <row r="370">
          <cell r="A370" t="str">
            <v>5465</v>
          </cell>
        </row>
        <row r="371">
          <cell r="A371" t="str">
            <v>5465</v>
          </cell>
        </row>
        <row r="372">
          <cell r="A372" t="str">
            <v>5465</v>
          </cell>
        </row>
        <row r="373">
          <cell r="A373" t="str">
            <v>5465</v>
          </cell>
        </row>
        <row r="374">
          <cell r="A374" t="str">
            <v>5465</v>
          </cell>
        </row>
        <row r="375">
          <cell r="A375" t="str">
            <v>5465</v>
          </cell>
        </row>
        <row r="376">
          <cell r="A376" t="str">
            <v>5465</v>
          </cell>
        </row>
        <row r="377">
          <cell r="A377" t="str">
            <v>5465</v>
          </cell>
        </row>
        <row r="378">
          <cell r="A378" t="str">
            <v>5465</v>
          </cell>
        </row>
        <row r="379">
          <cell r="A379" t="str">
            <v>5465</v>
          </cell>
        </row>
        <row r="380">
          <cell r="A380" t="str">
            <v>5465</v>
          </cell>
        </row>
        <row r="381">
          <cell r="A381" t="str">
            <v>5465</v>
          </cell>
        </row>
        <row r="382">
          <cell r="A382" t="str">
            <v>5465</v>
          </cell>
        </row>
        <row r="383">
          <cell r="A383" t="str">
            <v>5470</v>
          </cell>
        </row>
        <row r="384">
          <cell r="A384" t="str">
            <v>5470</v>
          </cell>
        </row>
        <row r="385">
          <cell r="A385" t="str">
            <v>5470</v>
          </cell>
        </row>
        <row r="386">
          <cell r="A386" t="str">
            <v>5480</v>
          </cell>
        </row>
        <row r="387">
          <cell r="A387" t="str">
            <v>5480</v>
          </cell>
        </row>
        <row r="388">
          <cell r="A388" t="str">
            <v>5480</v>
          </cell>
        </row>
        <row r="389">
          <cell r="A389" t="str">
            <v>5480</v>
          </cell>
        </row>
        <row r="390">
          <cell r="A390" t="str">
            <v>5480</v>
          </cell>
        </row>
        <row r="391">
          <cell r="A391" t="str">
            <v>5480</v>
          </cell>
        </row>
        <row r="392">
          <cell r="A392" t="str">
            <v>5480</v>
          </cell>
        </row>
        <row r="393">
          <cell r="A393" t="str">
            <v>5480</v>
          </cell>
        </row>
        <row r="394">
          <cell r="A394" t="str">
            <v>5480</v>
          </cell>
        </row>
        <row r="395">
          <cell r="A395" t="str">
            <v>5480</v>
          </cell>
        </row>
        <row r="396">
          <cell r="A396" t="str">
            <v>5480</v>
          </cell>
        </row>
        <row r="397">
          <cell r="A397" t="str">
            <v>5480</v>
          </cell>
        </row>
        <row r="398">
          <cell r="A398" t="str">
            <v>5480</v>
          </cell>
        </row>
        <row r="399">
          <cell r="A399" t="str">
            <v>5480</v>
          </cell>
        </row>
        <row r="400">
          <cell r="A400" t="str">
            <v>5480</v>
          </cell>
        </row>
        <row r="401">
          <cell r="A401" t="str">
            <v>5480</v>
          </cell>
        </row>
        <row r="402">
          <cell r="A402" t="str">
            <v>5485</v>
          </cell>
        </row>
        <row r="403">
          <cell r="A403" t="str">
            <v>5485</v>
          </cell>
        </row>
        <row r="404">
          <cell r="A404" t="str">
            <v>5490</v>
          </cell>
        </row>
        <row r="405">
          <cell r="A405" t="str">
            <v>5490</v>
          </cell>
        </row>
        <row r="406">
          <cell r="A406" t="str">
            <v>5490</v>
          </cell>
        </row>
        <row r="407">
          <cell r="A407" t="str">
            <v>5490</v>
          </cell>
        </row>
        <row r="408">
          <cell r="A408" t="str">
            <v>5490</v>
          </cell>
        </row>
        <row r="409">
          <cell r="A409" t="str">
            <v>5490</v>
          </cell>
        </row>
        <row r="410">
          <cell r="A410" t="str">
            <v>5490</v>
          </cell>
        </row>
        <row r="411">
          <cell r="A411" t="str">
            <v>5490</v>
          </cell>
        </row>
        <row r="412">
          <cell r="A412" t="str">
            <v>5490</v>
          </cell>
        </row>
        <row r="413">
          <cell r="A413" t="str">
            <v>5490</v>
          </cell>
        </row>
        <row r="414">
          <cell r="A414" t="str">
            <v>5490</v>
          </cell>
        </row>
        <row r="415">
          <cell r="A415" t="str">
            <v>5490</v>
          </cell>
        </row>
        <row r="416">
          <cell r="A416" t="str">
            <v>5490</v>
          </cell>
        </row>
        <row r="417">
          <cell r="A417" t="str">
            <v>5490</v>
          </cell>
        </row>
        <row r="418">
          <cell r="A418" t="str">
            <v>5490</v>
          </cell>
        </row>
        <row r="419">
          <cell r="A419" t="str">
            <v>5490</v>
          </cell>
        </row>
        <row r="420">
          <cell r="A420" t="str">
            <v>5490</v>
          </cell>
        </row>
        <row r="421">
          <cell r="A421" t="str">
            <v>5490</v>
          </cell>
        </row>
        <row r="422">
          <cell r="A422" t="str">
            <v>5490</v>
          </cell>
        </row>
        <row r="423">
          <cell r="A423" t="str">
            <v>5490</v>
          </cell>
        </row>
        <row r="424">
          <cell r="A424" t="str">
            <v>5495</v>
          </cell>
        </row>
        <row r="425">
          <cell r="A425" t="str">
            <v>5495</v>
          </cell>
        </row>
        <row r="426">
          <cell r="A426" t="str">
            <v>5495</v>
          </cell>
        </row>
        <row r="427">
          <cell r="A427" t="str">
            <v>5495</v>
          </cell>
        </row>
        <row r="428">
          <cell r="A428" t="str">
            <v>5495</v>
          </cell>
        </row>
        <row r="429">
          <cell r="A429" t="str">
            <v>5495</v>
          </cell>
        </row>
        <row r="430">
          <cell r="A430" t="str">
            <v>5495</v>
          </cell>
        </row>
        <row r="431">
          <cell r="A431" t="str">
            <v>5495</v>
          </cell>
        </row>
        <row r="432">
          <cell r="A432" t="str">
            <v>5495</v>
          </cell>
        </row>
        <row r="433">
          <cell r="A433" t="str">
            <v>5495</v>
          </cell>
        </row>
        <row r="434">
          <cell r="A434" t="str">
            <v>5495</v>
          </cell>
        </row>
        <row r="435">
          <cell r="A435" t="str">
            <v>5495</v>
          </cell>
        </row>
        <row r="436">
          <cell r="A436" t="str">
            <v>5495</v>
          </cell>
        </row>
        <row r="437">
          <cell r="A437" t="str">
            <v>5495</v>
          </cell>
        </row>
        <row r="438">
          <cell r="A438" t="str">
            <v>5495</v>
          </cell>
        </row>
        <row r="439">
          <cell r="A439" t="str">
            <v>5495</v>
          </cell>
        </row>
        <row r="440">
          <cell r="A440" t="str">
            <v>5495</v>
          </cell>
        </row>
        <row r="441">
          <cell r="A441" t="str">
            <v>5505</v>
          </cell>
        </row>
        <row r="442">
          <cell r="A442" t="str">
            <v>5505</v>
          </cell>
        </row>
        <row r="443">
          <cell r="A443" t="str">
            <v>5505</v>
          </cell>
        </row>
        <row r="444">
          <cell r="A444" t="str">
            <v>5505</v>
          </cell>
        </row>
        <row r="445">
          <cell r="A445" t="str">
            <v>5505</v>
          </cell>
        </row>
        <row r="446">
          <cell r="A446" t="str">
            <v>5510</v>
          </cell>
        </row>
        <row r="447">
          <cell r="A447" t="str">
            <v>5510</v>
          </cell>
        </row>
        <row r="448">
          <cell r="A448" t="str">
            <v>5510</v>
          </cell>
        </row>
        <row r="449">
          <cell r="A449" t="str">
            <v>5510</v>
          </cell>
        </row>
        <row r="450">
          <cell r="A450" t="str">
            <v>5510</v>
          </cell>
        </row>
        <row r="451">
          <cell r="A451" t="str">
            <v>5510</v>
          </cell>
        </row>
        <row r="452">
          <cell r="A452" t="str">
            <v>5510</v>
          </cell>
        </row>
        <row r="453">
          <cell r="A453" t="str">
            <v>5510</v>
          </cell>
        </row>
        <row r="454">
          <cell r="A454" t="str">
            <v>5510</v>
          </cell>
        </row>
        <row r="455">
          <cell r="A455" t="str">
            <v>5510</v>
          </cell>
        </row>
        <row r="456">
          <cell r="A456" t="str">
            <v>5510</v>
          </cell>
        </row>
        <row r="457">
          <cell r="A457" t="str">
            <v>5510</v>
          </cell>
        </row>
        <row r="458">
          <cell r="A458" t="str">
            <v>5510</v>
          </cell>
        </row>
        <row r="459">
          <cell r="A459" t="str">
            <v>5510</v>
          </cell>
        </row>
        <row r="460">
          <cell r="A460" t="str">
            <v>5510</v>
          </cell>
        </row>
        <row r="461">
          <cell r="A461" t="str">
            <v>5510</v>
          </cell>
        </row>
        <row r="462">
          <cell r="A462" t="str">
            <v>5510</v>
          </cell>
        </row>
        <row r="463">
          <cell r="A463" t="str">
            <v>5525</v>
          </cell>
        </row>
        <row r="464">
          <cell r="A464" t="str">
            <v>5525</v>
          </cell>
        </row>
        <row r="465">
          <cell r="A465" t="str">
            <v>5530</v>
          </cell>
        </row>
        <row r="466">
          <cell r="A466" t="str">
            <v>5530</v>
          </cell>
        </row>
        <row r="467">
          <cell r="A467" t="str">
            <v>5535</v>
          </cell>
        </row>
        <row r="468">
          <cell r="A468" t="str">
            <v>5535</v>
          </cell>
        </row>
        <row r="469">
          <cell r="A469" t="str">
            <v>5540</v>
          </cell>
        </row>
        <row r="470">
          <cell r="A470" t="str">
            <v>5540</v>
          </cell>
        </row>
        <row r="471">
          <cell r="A471" t="str">
            <v>5540</v>
          </cell>
        </row>
        <row r="472">
          <cell r="A472" t="str">
            <v>5545</v>
          </cell>
        </row>
        <row r="473">
          <cell r="A473" t="str">
            <v>5545</v>
          </cell>
        </row>
        <row r="474">
          <cell r="A474" t="str">
            <v>5545</v>
          </cell>
        </row>
        <row r="475">
          <cell r="A475" t="str">
            <v>5545</v>
          </cell>
        </row>
        <row r="476">
          <cell r="A476" t="str">
            <v>5545</v>
          </cell>
        </row>
        <row r="477">
          <cell r="A477" t="str">
            <v>5545</v>
          </cell>
        </row>
        <row r="478">
          <cell r="A478" t="str">
            <v>5545</v>
          </cell>
        </row>
        <row r="479">
          <cell r="A479" t="str">
            <v>5545</v>
          </cell>
        </row>
        <row r="480">
          <cell r="A480" t="str">
            <v>5545</v>
          </cell>
        </row>
        <row r="481">
          <cell r="A481" t="str">
            <v>5545</v>
          </cell>
        </row>
        <row r="482">
          <cell r="A482" t="str">
            <v>5545</v>
          </cell>
        </row>
        <row r="483">
          <cell r="A483" t="str">
            <v>5545</v>
          </cell>
        </row>
        <row r="484">
          <cell r="A484" t="str">
            <v>5545</v>
          </cell>
        </row>
        <row r="485">
          <cell r="A485" t="str">
            <v>5545</v>
          </cell>
        </row>
        <row r="486">
          <cell r="A486" t="str">
            <v>5545</v>
          </cell>
        </row>
        <row r="487">
          <cell r="A487" t="str">
            <v>5545</v>
          </cell>
        </row>
        <row r="488">
          <cell r="A488" t="str">
            <v>5545</v>
          </cell>
        </row>
        <row r="489">
          <cell r="A489" t="str">
            <v>5545</v>
          </cell>
        </row>
        <row r="490">
          <cell r="A490" t="str">
            <v>5545</v>
          </cell>
        </row>
        <row r="491">
          <cell r="A491" t="str">
            <v>5545</v>
          </cell>
        </row>
        <row r="492">
          <cell r="A492" t="str">
            <v>5545</v>
          </cell>
        </row>
        <row r="493">
          <cell r="A493" t="str">
            <v>5625</v>
          </cell>
        </row>
        <row r="494">
          <cell r="A494" t="str">
            <v>5625</v>
          </cell>
        </row>
        <row r="495">
          <cell r="A495" t="str">
            <v>5630</v>
          </cell>
        </row>
        <row r="496">
          <cell r="A496" t="str">
            <v>5630</v>
          </cell>
        </row>
        <row r="497">
          <cell r="A497" t="str">
            <v>5635</v>
          </cell>
        </row>
        <row r="498">
          <cell r="A498" t="str">
            <v>5635</v>
          </cell>
        </row>
        <row r="499">
          <cell r="A499" t="str">
            <v>5640</v>
          </cell>
        </row>
        <row r="500">
          <cell r="A500" t="str">
            <v>5645</v>
          </cell>
        </row>
        <row r="501">
          <cell r="A501" t="str">
            <v>5645</v>
          </cell>
        </row>
        <row r="502">
          <cell r="A502" t="str">
            <v>5650</v>
          </cell>
        </row>
        <row r="503">
          <cell r="A503" t="str">
            <v>5650</v>
          </cell>
        </row>
        <row r="504">
          <cell r="A504" t="str">
            <v>5655</v>
          </cell>
        </row>
        <row r="505">
          <cell r="A505" t="str">
            <v>5655</v>
          </cell>
        </row>
        <row r="506">
          <cell r="A506" t="str">
            <v>5660</v>
          </cell>
        </row>
        <row r="507">
          <cell r="A507" t="str">
            <v>5660</v>
          </cell>
        </row>
        <row r="508">
          <cell r="A508" t="str">
            <v>5660</v>
          </cell>
        </row>
        <row r="509">
          <cell r="A509" t="str">
            <v>5665</v>
          </cell>
        </row>
        <row r="510">
          <cell r="A510" t="str">
            <v>5665</v>
          </cell>
        </row>
        <row r="511">
          <cell r="A511" t="str">
            <v>5670</v>
          </cell>
        </row>
        <row r="512">
          <cell r="A512" t="str">
            <v>5670</v>
          </cell>
        </row>
        <row r="513">
          <cell r="A513" t="str">
            <v>5675</v>
          </cell>
        </row>
        <row r="514">
          <cell r="A514" t="str">
            <v>5680</v>
          </cell>
        </row>
        <row r="515">
          <cell r="A515" t="str">
            <v>5690</v>
          </cell>
        </row>
        <row r="516">
          <cell r="A516" t="str">
            <v>5690</v>
          </cell>
        </row>
        <row r="517">
          <cell r="A517" t="str">
            <v>5715</v>
          </cell>
        </row>
        <row r="518">
          <cell r="A518" t="str">
            <v>5715</v>
          </cell>
        </row>
        <row r="519">
          <cell r="A519" t="str">
            <v>5735</v>
          </cell>
        </row>
        <row r="520">
          <cell r="A520" t="str">
            <v>5735</v>
          </cell>
        </row>
        <row r="521">
          <cell r="A521" t="str">
            <v>5740</v>
          </cell>
        </row>
        <row r="522">
          <cell r="A522" t="str">
            <v>5740</v>
          </cell>
        </row>
        <row r="523">
          <cell r="A523" t="str">
            <v>5745</v>
          </cell>
        </row>
        <row r="524">
          <cell r="A524" t="str">
            <v>5745</v>
          </cell>
        </row>
        <row r="525">
          <cell r="A525" t="str">
            <v>5750</v>
          </cell>
        </row>
        <row r="526">
          <cell r="A526" t="str">
            <v>5750</v>
          </cell>
        </row>
        <row r="527">
          <cell r="A527" t="str">
            <v>5755</v>
          </cell>
        </row>
        <row r="528">
          <cell r="A528" t="str">
            <v>5755</v>
          </cell>
        </row>
        <row r="529">
          <cell r="A529" t="str">
            <v>5760</v>
          </cell>
        </row>
        <row r="530">
          <cell r="A530" t="str">
            <v>5760</v>
          </cell>
        </row>
        <row r="531">
          <cell r="A531" t="str">
            <v>5790</v>
          </cell>
        </row>
        <row r="532">
          <cell r="A532" t="str">
            <v>5790</v>
          </cell>
        </row>
        <row r="533">
          <cell r="A533" t="str">
            <v>5800</v>
          </cell>
        </row>
        <row r="534">
          <cell r="A534" t="str">
            <v>5810</v>
          </cell>
        </row>
        <row r="535">
          <cell r="A535" t="str">
            <v>5810</v>
          </cell>
        </row>
        <row r="536">
          <cell r="A536" t="str">
            <v>5810</v>
          </cell>
        </row>
        <row r="537">
          <cell r="A537" t="str">
            <v>5810</v>
          </cell>
        </row>
        <row r="538">
          <cell r="A538" t="str">
            <v>5810</v>
          </cell>
        </row>
        <row r="539">
          <cell r="A539" t="str">
            <v>5810</v>
          </cell>
        </row>
        <row r="540">
          <cell r="A540" t="str">
            <v>5810</v>
          </cell>
        </row>
        <row r="541">
          <cell r="A541" t="str">
            <v>5810</v>
          </cell>
        </row>
        <row r="542">
          <cell r="A542" t="str">
            <v>5810</v>
          </cell>
        </row>
        <row r="543">
          <cell r="A543" t="str">
            <v>5810</v>
          </cell>
        </row>
        <row r="544">
          <cell r="A544" t="str">
            <v>5820</v>
          </cell>
        </row>
        <row r="545">
          <cell r="A545" t="str">
            <v>5820</v>
          </cell>
        </row>
        <row r="546">
          <cell r="A546" t="str">
            <v>5820</v>
          </cell>
        </row>
        <row r="547">
          <cell r="A547" t="str">
            <v>5820</v>
          </cell>
        </row>
        <row r="548">
          <cell r="A548" t="str">
            <v>5820</v>
          </cell>
        </row>
        <row r="549">
          <cell r="A549" t="str">
            <v>5820</v>
          </cell>
        </row>
        <row r="550">
          <cell r="A550" t="str">
            <v>5820</v>
          </cell>
        </row>
        <row r="551">
          <cell r="A551" t="str">
            <v>5825</v>
          </cell>
        </row>
        <row r="552">
          <cell r="A552" t="str">
            <v>5825</v>
          </cell>
        </row>
        <row r="553">
          <cell r="A553" t="str">
            <v>5825</v>
          </cell>
        </row>
        <row r="554">
          <cell r="A554" t="str">
            <v>5855</v>
          </cell>
        </row>
        <row r="555">
          <cell r="A555" t="str">
            <v>5855</v>
          </cell>
        </row>
        <row r="556">
          <cell r="A556" t="str">
            <v>5860</v>
          </cell>
        </row>
        <row r="557">
          <cell r="A557" t="str">
            <v>5860</v>
          </cell>
        </row>
        <row r="558">
          <cell r="A558" t="str">
            <v>5860</v>
          </cell>
        </row>
        <row r="559">
          <cell r="A559" t="str">
            <v>5865</v>
          </cell>
        </row>
        <row r="560">
          <cell r="A560" t="str">
            <v>5865</v>
          </cell>
        </row>
        <row r="561">
          <cell r="A561" t="str">
            <v>5880</v>
          </cell>
        </row>
        <row r="562">
          <cell r="A562" t="str">
            <v>5880</v>
          </cell>
        </row>
        <row r="563">
          <cell r="A563" t="str">
            <v>5885</v>
          </cell>
        </row>
        <row r="564">
          <cell r="A564" t="str">
            <v>5885</v>
          </cell>
        </row>
        <row r="565">
          <cell r="A565" t="str">
            <v>5885</v>
          </cell>
        </row>
        <row r="566">
          <cell r="A566" t="str">
            <v>5885</v>
          </cell>
        </row>
        <row r="567">
          <cell r="A567" t="str">
            <v>5885</v>
          </cell>
        </row>
        <row r="568">
          <cell r="A568" t="str">
            <v>5885</v>
          </cell>
        </row>
        <row r="569">
          <cell r="A569" t="str">
            <v>5885</v>
          </cell>
        </row>
        <row r="570">
          <cell r="A570" t="str">
            <v>5885</v>
          </cell>
        </row>
        <row r="571">
          <cell r="A571" t="str">
            <v>5885</v>
          </cell>
        </row>
        <row r="572">
          <cell r="A572" t="str">
            <v>5885</v>
          </cell>
        </row>
        <row r="573">
          <cell r="A573" t="str">
            <v>5885</v>
          </cell>
        </row>
        <row r="574">
          <cell r="A574" t="str">
            <v>5885</v>
          </cell>
        </row>
        <row r="575">
          <cell r="A575" t="str">
            <v>5885</v>
          </cell>
        </row>
        <row r="576">
          <cell r="A576" t="str">
            <v>5885</v>
          </cell>
        </row>
        <row r="577">
          <cell r="A577" t="str">
            <v>5885</v>
          </cell>
        </row>
        <row r="578">
          <cell r="A578" t="str">
            <v>5885</v>
          </cell>
        </row>
        <row r="579">
          <cell r="A579" t="str">
            <v>5885</v>
          </cell>
        </row>
        <row r="580">
          <cell r="A580" t="str">
            <v>5885</v>
          </cell>
        </row>
        <row r="581">
          <cell r="A581" t="str">
            <v>5885</v>
          </cell>
        </row>
        <row r="582">
          <cell r="A582" t="str">
            <v>5885</v>
          </cell>
        </row>
        <row r="583">
          <cell r="A583" t="str">
            <v>5885</v>
          </cell>
        </row>
        <row r="584">
          <cell r="A584" t="str">
            <v>5885</v>
          </cell>
        </row>
        <row r="585">
          <cell r="A585" t="str">
            <v>5885</v>
          </cell>
        </row>
        <row r="586">
          <cell r="A586" t="str">
            <v>5890</v>
          </cell>
        </row>
        <row r="587">
          <cell r="A587" t="str">
            <v>5890</v>
          </cell>
        </row>
        <row r="588">
          <cell r="A588" t="str">
            <v>5890</v>
          </cell>
        </row>
        <row r="589">
          <cell r="A589" t="str">
            <v>5890</v>
          </cell>
        </row>
        <row r="590">
          <cell r="A590" t="str">
            <v>5890</v>
          </cell>
        </row>
        <row r="591">
          <cell r="A591" t="str">
            <v>5895</v>
          </cell>
        </row>
        <row r="592">
          <cell r="A592" t="str">
            <v>5895</v>
          </cell>
        </row>
        <row r="593">
          <cell r="A593" t="str">
            <v>5895</v>
          </cell>
        </row>
        <row r="594">
          <cell r="A594" t="str">
            <v>5895</v>
          </cell>
        </row>
        <row r="595">
          <cell r="A595" t="str">
            <v>5895</v>
          </cell>
        </row>
        <row r="596">
          <cell r="A596" t="str">
            <v>5895</v>
          </cell>
        </row>
        <row r="597">
          <cell r="A597" t="str">
            <v>5895</v>
          </cell>
        </row>
        <row r="598">
          <cell r="A598" t="str">
            <v>5895</v>
          </cell>
        </row>
        <row r="599">
          <cell r="A599" t="str">
            <v>5895</v>
          </cell>
        </row>
        <row r="600">
          <cell r="A600" t="str">
            <v>5895</v>
          </cell>
        </row>
        <row r="601">
          <cell r="A601" t="str">
            <v>5895</v>
          </cell>
        </row>
        <row r="602">
          <cell r="A602" t="str">
            <v>5895</v>
          </cell>
        </row>
        <row r="603">
          <cell r="A603" t="str">
            <v>5895</v>
          </cell>
        </row>
        <row r="604">
          <cell r="A604" t="str">
            <v>5895</v>
          </cell>
        </row>
        <row r="605">
          <cell r="A605" t="str">
            <v>5895</v>
          </cell>
        </row>
        <row r="606">
          <cell r="A606" t="str">
            <v>5895</v>
          </cell>
        </row>
        <row r="607">
          <cell r="A607" t="str">
            <v>5895</v>
          </cell>
        </row>
        <row r="608">
          <cell r="A608" t="str">
            <v>5895</v>
          </cell>
        </row>
        <row r="609">
          <cell r="A609" t="str">
            <v>5895</v>
          </cell>
        </row>
        <row r="610">
          <cell r="A610" t="str">
            <v>5900</v>
          </cell>
        </row>
        <row r="611">
          <cell r="A611" t="str">
            <v>5900</v>
          </cell>
        </row>
        <row r="612">
          <cell r="A612" t="str">
            <v>5900</v>
          </cell>
        </row>
        <row r="613">
          <cell r="A613" t="str">
            <v>5900</v>
          </cell>
        </row>
        <row r="614">
          <cell r="A614" t="str">
            <v>5900</v>
          </cell>
        </row>
        <row r="615">
          <cell r="A615" t="str">
            <v>5900</v>
          </cell>
        </row>
        <row r="616">
          <cell r="A616" t="str">
            <v>5900</v>
          </cell>
        </row>
        <row r="617">
          <cell r="A617" t="str">
            <v>5900</v>
          </cell>
        </row>
        <row r="618">
          <cell r="A618" t="str">
            <v>5900</v>
          </cell>
        </row>
        <row r="619">
          <cell r="A619" t="str">
            <v>5900</v>
          </cell>
        </row>
        <row r="620">
          <cell r="A620" t="str">
            <v>5900</v>
          </cell>
        </row>
        <row r="621">
          <cell r="A621" t="str">
            <v>5900</v>
          </cell>
        </row>
        <row r="622">
          <cell r="A622" t="str">
            <v>5900</v>
          </cell>
        </row>
        <row r="623">
          <cell r="A623" t="str">
            <v>5900</v>
          </cell>
        </row>
        <row r="624">
          <cell r="A624" t="str">
            <v>5930</v>
          </cell>
        </row>
        <row r="625">
          <cell r="A625" t="str">
            <v>5930</v>
          </cell>
        </row>
        <row r="626">
          <cell r="A626" t="str">
            <v>5930</v>
          </cell>
        </row>
        <row r="627">
          <cell r="A627" t="str">
            <v>5930</v>
          </cell>
        </row>
        <row r="628">
          <cell r="A628" t="str">
            <v>5935</v>
          </cell>
        </row>
        <row r="629">
          <cell r="A629" t="str">
            <v>5935</v>
          </cell>
        </row>
        <row r="630">
          <cell r="A630" t="str">
            <v>5935</v>
          </cell>
        </row>
        <row r="631">
          <cell r="A631" t="str">
            <v>5935</v>
          </cell>
        </row>
        <row r="632">
          <cell r="A632" t="str">
            <v>5940</v>
          </cell>
        </row>
        <row r="633">
          <cell r="A633" t="str">
            <v>5940</v>
          </cell>
        </row>
        <row r="634">
          <cell r="A634" t="str">
            <v>5945</v>
          </cell>
        </row>
        <row r="635">
          <cell r="A635" t="str">
            <v>5945</v>
          </cell>
        </row>
        <row r="636">
          <cell r="A636" t="str">
            <v>5945</v>
          </cell>
        </row>
        <row r="637">
          <cell r="A637" t="str">
            <v>5945</v>
          </cell>
        </row>
        <row r="638">
          <cell r="A638" t="str">
            <v>5945</v>
          </cell>
        </row>
        <row r="639">
          <cell r="A639" t="str">
            <v>5945</v>
          </cell>
        </row>
        <row r="640">
          <cell r="A640" t="str">
            <v>5945</v>
          </cell>
        </row>
        <row r="641">
          <cell r="A641" t="str">
            <v>5945</v>
          </cell>
        </row>
        <row r="642">
          <cell r="A642" t="str">
            <v>5945</v>
          </cell>
        </row>
        <row r="643">
          <cell r="A643" t="str">
            <v>5950</v>
          </cell>
        </row>
        <row r="644">
          <cell r="A644" t="str">
            <v>5950</v>
          </cell>
        </row>
        <row r="645">
          <cell r="A645" t="str">
            <v>5950</v>
          </cell>
        </row>
        <row r="646">
          <cell r="A646" t="str">
            <v>5950</v>
          </cell>
        </row>
        <row r="647">
          <cell r="A647" t="str">
            <v>5950</v>
          </cell>
        </row>
        <row r="648">
          <cell r="A648" t="str">
            <v>5950</v>
          </cell>
        </row>
        <row r="649">
          <cell r="A649" t="str">
            <v>5955</v>
          </cell>
        </row>
        <row r="650">
          <cell r="A650" t="str">
            <v>5955</v>
          </cell>
        </row>
        <row r="651">
          <cell r="A651" t="str">
            <v>5955</v>
          </cell>
        </row>
        <row r="652">
          <cell r="A652" t="str">
            <v>5955</v>
          </cell>
        </row>
        <row r="653">
          <cell r="A653" t="str">
            <v>5955</v>
          </cell>
        </row>
        <row r="654">
          <cell r="A654" t="str">
            <v>5955</v>
          </cell>
        </row>
        <row r="655">
          <cell r="A655" t="str">
            <v>5955</v>
          </cell>
        </row>
        <row r="656">
          <cell r="A656" t="str">
            <v>5955</v>
          </cell>
        </row>
        <row r="657">
          <cell r="A657" t="str">
            <v>5955</v>
          </cell>
        </row>
        <row r="658">
          <cell r="A658" t="str">
            <v>5955</v>
          </cell>
        </row>
        <row r="659">
          <cell r="A659" t="str">
            <v>5955</v>
          </cell>
        </row>
        <row r="660">
          <cell r="A660" t="str">
            <v>5955</v>
          </cell>
        </row>
        <row r="661">
          <cell r="A661" t="str">
            <v>5955</v>
          </cell>
        </row>
        <row r="662">
          <cell r="A662" t="str">
            <v>5955</v>
          </cell>
        </row>
        <row r="663">
          <cell r="A663" t="str">
            <v>5955</v>
          </cell>
        </row>
        <row r="664">
          <cell r="A664" t="str">
            <v>5955</v>
          </cell>
        </row>
        <row r="665">
          <cell r="A665" t="str">
            <v>5955</v>
          </cell>
        </row>
        <row r="666">
          <cell r="A666" t="str">
            <v>5955</v>
          </cell>
        </row>
        <row r="667">
          <cell r="A667" t="str">
            <v>5960</v>
          </cell>
        </row>
        <row r="668">
          <cell r="A668" t="str">
            <v>5960</v>
          </cell>
        </row>
        <row r="669">
          <cell r="A669" t="str">
            <v>5960</v>
          </cell>
        </row>
        <row r="670">
          <cell r="A670" t="str">
            <v>5960</v>
          </cell>
        </row>
        <row r="671">
          <cell r="A671" t="str">
            <v>5960</v>
          </cell>
        </row>
        <row r="672">
          <cell r="A672" t="str">
            <v>5960</v>
          </cell>
        </row>
        <row r="673">
          <cell r="A673" t="str">
            <v>5965</v>
          </cell>
        </row>
        <row r="674">
          <cell r="A674" t="str">
            <v>5965</v>
          </cell>
        </row>
        <row r="675">
          <cell r="A675" t="str">
            <v>5970</v>
          </cell>
        </row>
        <row r="676">
          <cell r="A676" t="str">
            <v>5970</v>
          </cell>
        </row>
        <row r="677">
          <cell r="A677" t="str">
            <v>5975</v>
          </cell>
        </row>
        <row r="678">
          <cell r="A678" t="str">
            <v>5975</v>
          </cell>
        </row>
        <row r="679">
          <cell r="A679" t="str">
            <v>5985</v>
          </cell>
        </row>
        <row r="680">
          <cell r="A680" t="str">
            <v>5985</v>
          </cell>
        </row>
        <row r="681">
          <cell r="A681" t="str">
            <v>5985</v>
          </cell>
        </row>
        <row r="682">
          <cell r="A682" t="str">
            <v>5985</v>
          </cell>
        </row>
        <row r="683">
          <cell r="A683" t="str">
            <v>5985</v>
          </cell>
        </row>
        <row r="684">
          <cell r="A684" t="str">
            <v>6005</v>
          </cell>
        </row>
        <row r="685">
          <cell r="A685" t="str">
            <v>6005</v>
          </cell>
        </row>
        <row r="686">
          <cell r="A686" t="str">
            <v>6010</v>
          </cell>
        </row>
        <row r="687">
          <cell r="A687" t="str">
            <v>6010</v>
          </cell>
        </row>
        <row r="688">
          <cell r="A688" t="str">
            <v>6015</v>
          </cell>
        </row>
        <row r="689">
          <cell r="A689" t="str">
            <v>6015</v>
          </cell>
        </row>
        <row r="690">
          <cell r="A690" t="str">
            <v>6020</v>
          </cell>
        </row>
        <row r="691">
          <cell r="A691" t="str">
            <v>6025</v>
          </cell>
        </row>
        <row r="692">
          <cell r="A692" t="str">
            <v>6025</v>
          </cell>
        </row>
        <row r="693">
          <cell r="A693" t="str">
            <v>6025</v>
          </cell>
        </row>
        <row r="694">
          <cell r="A694" t="str">
            <v>6035</v>
          </cell>
        </row>
        <row r="695">
          <cell r="A695" t="str">
            <v>6035</v>
          </cell>
        </row>
        <row r="696">
          <cell r="A696" t="str">
            <v>6040</v>
          </cell>
        </row>
        <row r="697">
          <cell r="A697" t="str">
            <v>6040</v>
          </cell>
        </row>
        <row r="698">
          <cell r="A698" t="str">
            <v>6045</v>
          </cell>
        </row>
        <row r="699">
          <cell r="A699" t="str">
            <v>6045</v>
          </cell>
        </row>
        <row r="700">
          <cell r="A700" t="str">
            <v>6050</v>
          </cell>
        </row>
        <row r="701">
          <cell r="A701" t="str">
            <v>6050</v>
          </cell>
        </row>
        <row r="702">
          <cell r="A702" t="str">
            <v>6065</v>
          </cell>
        </row>
        <row r="703">
          <cell r="A703" t="str">
            <v>6065</v>
          </cell>
        </row>
        <row r="704">
          <cell r="A704" t="str">
            <v>6090</v>
          </cell>
        </row>
        <row r="705">
          <cell r="A705" t="str">
            <v>6090</v>
          </cell>
        </row>
        <row r="706">
          <cell r="A706" t="str">
            <v>6090</v>
          </cell>
        </row>
        <row r="707">
          <cell r="A707" t="str">
            <v>6105</v>
          </cell>
        </row>
        <row r="708">
          <cell r="A708" t="str">
            <v>6105</v>
          </cell>
        </row>
        <row r="709">
          <cell r="A709" t="str">
            <v>6110</v>
          </cell>
        </row>
        <row r="710">
          <cell r="A710" t="str">
            <v>6110</v>
          </cell>
        </row>
        <row r="711">
          <cell r="A711" t="str">
            <v>6115</v>
          </cell>
        </row>
        <row r="712">
          <cell r="A712" t="str">
            <v>6115</v>
          </cell>
        </row>
        <row r="713">
          <cell r="A713" t="str">
            <v>6120</v>
          </cell>
        </row>
        <row r="714">
          <cell r="A714" t="str">
            <v>6120</v>
          </cell>
        </row>
        <row r="715">
          <cell r="A715" t="str">
            <v>6125</v>
          </cell>
        </row>
        <row r="716">
          <cell r="A716" t="str">
            <v>6125</v>
          </cell>
        </row>
        <row r="717">
          <cell r="A717" t="str">
            <v>6130</v>
          </cell>
        </row>
        <row r="718">
          <cell r="A718" t="str">
            <v>6130</v>
          </cell>
        </row>
        <row r="719">
          <cell r="A719" t="str">
            <v>6135</v>
          </cell>
        </row>
        <row r="720">
          <cell r="A720" t="str">
            <v>6135</v>
          </cell>
        </row>
        <row r="721">
          <cell r="A721" t="str">
            <v>6140</v>
          </cell>
        </row>
        <row r="722">
          <cell r="A722" t="str">
            <v>6140</v>
          </cell>
        </row>
        <row r="723">
          <cell r="A723" t="str">
            <v>6145</v>
          </cell>
        </row>
        <row r="724">
          <cell r="A724" t="str">
            <v>6150</v>
          </cell>
        </row>
        <row r="725">
          <cell r="A725" t="str">
            <v>6155</v>
          </cell>
        </row>
        <row r="726">
          <cell r="A726" t="str">
            <v>6155</v>
          </cell>
        </row>
        <row r="727">
          <cell r="A727" t="str">
            <v>6160</v>
          </cell>
        </row>
        <row r="728">
          <cell r="A728" t="str">
            <v>6160</v>
          </cell>
        </row>
        <row r="729">
          <cell r="A729" t="str">
            <v>6160</v>
          </cell>
        </row>
        <row r="730">
          <cell r="A730" t="str">
            <v>6160</v>
          </cell>
        </row>
        <row r="731">
          <cell r="A731" t="str">
            <v>6160</v>
          </cell>
        </row>
        <row r="732">
          <cell r="A732" t="str">
            <v>6160</v>
          </cell>
        </row>
        <row r="733">
          <cell r="A733" t="str">
            <v>6160</v>
          </cell>
        </row>
        <row r="734">
          <cell r="A734" t="str">
            <v>6160</v>
          </cell>
        </row>
        <row r="735">
          <cell r="A735" t="str">
            <v>6165</v>
          </cell>
        </row>
        <row r="736">
          <cell r="A736" t="str">
            <v>6165</v>
          </cell>
        </row>
        <row r="737">
          <cell r="A737" t="str">
            <v>6165</v>
          </cell>
        </row>
        <row r="738">
          <cell r="A738" t="str">
            <v>6185</v>
          </cell>
        </row>
        <row r="739">
          <cell r="A739" t="str">
            <v>6185</v>
          </cell>
        </row>
        <row r="740">
          <cell r="A740" t="str">
            <v>6185</v>
          </cell>
        </row>
        <row r="741">
          <cell r="A741" t="str">
            <v>6185</v>
          </cell>
        </row>
        <row r="742">
          <cell r="A742" t="str">
            <v>6185</v>
          </cell>
        </row>
        <row r="743">
          <cell r="A743" t="str">
            <v>6185</v>
          </cell>
        </row>
        <row r="744">
          <cell r="A744" t="str">
            <v>6200</v>
          </cell>
        </row>
        <row r="745">
          <cell r="A745" t="str">
            <v>6200</v>
          </cell>
        </row>
        <row r="746">
          <cell r="A746" t="str">
            <v>6200</v>
          </cell>
        </row>
        <row r="747">
          <cell r="A747" t="str">
            <v>6200</v>
          </cell>
        </row>
        <row r="748">
          <cell r="A748" t="str">
            <v>6200</v>
          </cell>
        </row>
        <row r="749">
          <cell r="A749" t="str">
            <v>6200</v>
          </cell>
        </row>
        <row r="750">
          <cell r="A750" t="str">
            <v>6200</v>
          </cell>
        </row>
        <row r="751">
          <cell r="A751" t="str">
            <v>6200</v>
          </cell>
        </row>
        <row r="752">
          <cell r="A752" t="str">
            <v>6215</v>
          </cell>
        </row>
        <row r="753">
          <cell r="A753" t="str">
            <v>6220</v>
          </cell>
        </row>
        <row r="754">
          <cell r="A754" t="str">
            <v>6225</v>
          </cell>
        </row>
        <row r="755">
          <cell r="A755" t="str">
            <v>6225</v>
          </cell>
        </row>
        <row r="756">
          <cell r="A756" t="str">
            <v>6230</v>
          </cell>
        </row>
        <row r="757">
          <cell r="A757" t="str">
            <v>6230</v>
          </cell>
        </row>
        <row r="758">
          <cell r="A758" t="str">
            <v>6255</v>
          </cell>
        </row>
        <row r="759">
          <cell r="A759" t="str">
            <v>6255</v>
          </cell>
        </row>
        <row r="760">
          <cell r="A760" t="str">
            <v>6255</v>
          </cell>
        </row>
        <row r="761">
          <cell r="A761" t="str">
            <v>6255</v>
          </cell>
        </row>
        <row r="762">
          <cell r="A762" t="str">
            <v>6255</v>
          </cell>
        </row>
        <row r="763">
          <cell r="A763" t="str">
            <v>6255</v>
          </cell>
        </row>
        <row r="764">
          <cell r="A764" t="str">
            <v>6255</v>
          </cell>
        </row>
        <row r="765">
          <cell r="A765" t="str">
            <v>6255</v>
          </cell>
        </row>
        <row r="766">
          <cell r="A766" t="str">
            <v>6255</v>
          </cell>
        </row>
        <row r="767">
          <cell r="A767" t="str">
            <v>6255</v>
          </cell>
        </row>
        <row r="768">
          <cell r="A768" t="str">
            <v>6255</v>
          </cell>
        </row>
        <row r="769">
          <cell r="A769" t="str">
            <v>6255</v>
          </cell>
        </row>
        <row r="770">
          <cell r="A770" t="str">
            <v>6255</v>
          </cell>
        </row>
        <row r="771">
          <cell r="A771" t="str">
            <v>6255</v>
          </cell>
        </row>
        <row r="772">
          <cell r="A772" t="str">
            <v>6255</v>
          </cell>
        </row>
        <row r="773">
          <cell r="A773" t="str">
            <v>6255</v>
          </cell>
        </row>
        <row r="774">
          <cell r="A774" t="str">
            <v>6255</v>
          </cell>
        </row>
        <row r="775">
          <cell r="A775" t="str">
            <v>6255</v>
          </cell>
        </row>
        <row r="776">
          <cell r="A776" t="str">
            <v>6255</v>
          </cell>
        </row>
        <row r="777">
          <cell r="A777" t="str">
            <v>6255</v>
          </cell>
        </row>
        <row r="778">
          <cell r="A778" t="str">
            <v>6255</v>
          </cell>
        </row>
        <row r="779">
          <cell r="A779" t="str">
            <v>6260</v>
          </cell>
        </row>
        <row r="780">
          <cell r="A780" t="str">
            <v>6260</v>
          </cell>
        </row>
        <row r="781">
          <cell r="A781" t="str">
            <v>6260</v>
          </cell>
        </row>
        <row r="782">
          <cell r="A782" t="str">
            <v>6260</v>
          </cell>
        </row>
        <row r="783">
          <cell r="A783" t="str">
            <v>6260</v>
          </cell>
        </row>
        <row r="784">
          <cell r="A784" t="str">
            <v>6260</v>
          </cell>
        </row>
        <row r="785">
          <cell r="A785" t="str">
            <v>6260</v>
          </cell>
        </row>
        <row r="786">
          <cell r="A786" t="str">
            <v>6260</v>
          </cell>
        </row>
        <row r="787">
          <cell r="A787" t="str">
            <v>6260</v>
          </cell>
        </row>
        <row r="788">
          <cell r="A788" t="str">
            <v>6260</v>
          </cell>
        </row>
        <row r="789">
          <cell r="A789" t="str">
            <v>6260</v>
          </cell>
        </row>
        <row r="790">
          <cell r="A790" t="str">
            <v>6260</v>
          </cell>
        </row>
        <row r="791">
          <cell r="A791" t="str">
            <v>6260</v>
          </cell>
        </row>
        <row r="792">
          <cell r="A792" t="str">
            <v>6270</v>
          </cell>
        </row>
        <row r="793">
          <cell r="A793" t="str">
            <v>6270</v>
          </cell>
        </row>
        <row r="794">
          <cell r="A794" t="str">
            <v>6270</v>
          </cell>
        </row>
        <row r="795">
          <cell r="A795" t="str">
            <v>6285</v>
          </cell>
        </row>
        <row r="796">
          <cell r="A796" t="str">
            <v>6285</v>
          </cell>
        </row>
        <row r="797">
          <cell r="A797" t="str">
            <v>6285</v>
          </cell>
        </row>
        <row r="798">
          <cell r="A798" t="str">
            <v>6285</v>
          </cell>
        </row>
        <row r="799">
          <cell r="A799" t="str">
            <v>6285</v>
          </cell>
        </row>
        <row r="800">
          <cell r="A800" t="str">
            <v>6285</v>
          </cell>
        </row>
        <row r="801">
          <cell r="A801" t="str">
            <v>6285</v>
          </cell>
        </row>
        <row r="802">
          <cell r="A802" t="str">
            <v>6285</v>
          </cell>
        </row>
        <row r="803">
          <cell r="A803" t="str">
            <v>6285</v>
          </cell>
        </row>
        <row r="804">
          <cell r="A804" t="str">
            <v>6285</v>
          </cell>
        </row>
        <row r="805">
          <cell r="A805" t="str">
            <v>6285</v>
          </cell>
        </row>
        <row r="806">
          <cell r="A806" t="str">
            <v>6285</v>
          </cell>
        </row>
        <row r="807">
          <cell r="A807" t="str">
            <v>6285</v>
          </cell>
        </row>
        <row r="808">
          <cell r="A808" t="str">
            <v>6285</v>
          </cell>
        </row>
        <row r="809">
          <cell r="A809" t="str">
            <v>6285</v>
          </cell>
        </row>
        <row r="810">
          <cell r="A810" t="str">
            <v>6285</v>
          </cell>
        </row>
        <row r="811">
          <cell r="A811" t="str">
            <v>6285</v>
          </cell>
        </row>
        <row r="812">
          <cell r="A812" t="str">
            <v>6285</v>
          </cell>
        </row>
        <row r="813">
          <cell r="A813" t="str">
            <v>6290</v>
          </cell>
        </row>
        <row r="814">
          <cell r="A814" t="str">
            <v>6290</v>
          </cell>
        </row>
        <row r="815">
          <cell r="A815" t="str">
            <v>6290</v>
          </cell>
        </row>
        <row r="816">
          <cell r="A816" t="str">
            <v>6290</v>
          </cell>
        </row>
        <row r="817">
          <cell r="A817" t="str">
            <v>6290</v>
          </cell>
        </row>
        <row r="818">
          <cell r="A818" t="str">
            <v>6290</v>
          </cell>
        </row>
        <row r="819">
          <cell r="A819" t="str">
            <v>6290</v>
          </cell>
        </row>
        <row r="820">
          <cell r="A820" t="str">
            <v>6290</v>
          </cell>
        </row>
        <row r="821">
          <cell r="A821" t="str">
            <v>6290</v>
          </cell>
        </row>
        <row r="822">
          <cell r="A822" t="str">
            <v>6290</v>
          </cell>
        </row>
        <row r="823">
          <cell r="A823" t="str">
            <v>6290</v>
          </cell>
        </row>
        <row r="824">
          <cell r="A824" t="str">
            <v>6295</v>
          </cell>
        </row>
        <row r="825">
          <cell r="A825" t="str">
            <v>6295</v>
          </cell>
        </row>
        <row r="826">
          <cell r="A826" t="str">
            <v>6295</v>
          </cell>
        </row>
        <row r="827">
          <cell r="A827" t="str">
            <v>6295</v>
          </cell>
        </row>
        <row r="828">
          <cell r="A828" t="str">
            <v>6295</v>
          </cell>
        </row>
        <row r="829">
          <cell r="A829" t="str">
            <v>6295</v>
          </cell>
        </row>
        <row r="830">
          <cell r="A830" t="str">
            <v>6295</v>
          </cell>
        </row>
        <row r="831">
          <cell r="A831" t="str">
            <v>6300</v>
          </cell>
        </row>
        <row r="832">
          <cell r="A832" t="str">
            <v>6300</v>
          </cell>
        </row>
        <row r="833">
          <cell r="A833" t="str">
            <v>6300</v>
          </cell>
        </row>
        <row r="834">
          <cell r="A834" t="str">
            <v>6300</v>
          </cell>
        </row>
        <row r="835">
          <cell r="A835" t="str">
            <v>6300</v>
          </cell>
        </row>
        <row r="836">
          <cell r="A836" t="str">
            <v>6300</v>
          </cell>
        </row>
        <row r="837">
          <cell r="A837" t="str">
            <v>6300</v>
          </cell>
        </row>
        <row r="838">
          <cell r="A838" t="str">
            <v>6300</v>
          </cell>
        </row>
        <row r="839">
          <cell r="A839" t="str">
            <v>6305</v>
          </cell>
        </row>
        <row r="840">
          <cell r="A840" t="str">
            <v>6305</v>
          </cell>
        </row>
        <row r="841">
          <cell r="A841" t="str">
            <v>6305</v>
          </cell>
        </row>
        <row r="842">
          <cell r="A842" t="str">
            <v>6305</v>
          </cell>
        </row>
        <row r="843">
          <cell r="A843" t="str">
            <v>6305</v>
          </cell>
        </row>
        <row r="844">
          <cell r="A844" t="str">
            <v>6305</v>
          </cell>
        </row>
        <row r="845">
          <cell r="A845" t="str">
            <v>6305</v>
          </cell>
        </row>
        <row r="846">
          <cell r="A846" t="str">
            <v>6305</v>
          </cell>
        </row>
        <row r="847">
          <cell r="A847" t="str">
            <v>6305</v>
          </cell>
        </row>
        <row r="848">
          <cell r="A848" t="str">
            <v>6305</v>
          </cell>
        </row>
        <row r="849">
          <cell r="A849" t="str">
            <v>6305</v>
          </cell>
        </row>
        <row r="850">
          <cell r="A850" t="str">
            <v>6305</v>
          </cell>
        </row>
        <row r="851">
          <cell r="A851" t="str">
            <v>6305</v>
          </cell>
        </row>
        <row r="852">
          <cell r="A852" t="str">
            <v>6305</v>
          </cell>
        </row>
        <row r="853">
          <cell r="A853" t="str">
            <v>6305</v>
          </cell>
        </row>
        <row r="854">
          <cell r="A854" t="str">
            <v>6305</v>
          </cell>
        </row>
        <row r="855">
          <cell r="A855" t="str">
            <v>6305</v>
          </cell>
        </row>
        <row r="856">
          <cell r="A856" t="str">
            <v>6305</v>
          </cell>
        </row>
        <row r="857">
          <cell r="A857" t="str">
            <v>6305</v>
          </cell>
        </row>
        <row r="858">
          <cell r="A858" t="str">
            <v>6310</v>
          </cell>
        </row>
        <row r="859">
          <cell r="A859" t="str">
            <v>6310</v>
          </cell>
        </row>
        <row r="860">
          <cell r="A860" t="str">
            <v>6310</v>
          </cell>
        </row>
        <row r="861">
          <cell r="A861" t="str">
            <v>6310</v>
          </cell>
        </row>
        <row r="862">
          <cell r="A862" t="str">
            <v>6310</v>
          </cell>
        </row>
        <row r="863">
          <cell r="A863" t="str">
            <v>6310</v>
          </cell>
        </row>
        <row r="864">
          <cell r="A864" t="str">
            <v>6310</v>
          </cell>
        </row>
        <row r="865">
          <cell r="A865" t="str">
            <v>6310</v>
          </cell>
        </row>
        <row r="866">
          <cell r="A866" t="str">
            <v>6310</v>
          </cell>
        </row>
        <row r="867">
          <cell r="A867" t="str">
            <v>6310</v>
          </cell>
        </row>
        <row r="868">
          <cell r="A868" t="str">
            <v>6310</v>
          </cell>
        </row>
        <row r="869">
          <cell r="A869" t="str">
            <v>6310</v>
          </cell>
        </row>
        <row r="870">
          <cell r="A870" t="str">
            <v>6310</v>
          </cell>
        </row>
        <row r="871">
          <cell r="A871" t="str">
            <v>6310</v>
          </cell>
        </row>
        <row r="872">
          <cell r="A872" t="str">
            <v>6310</v>
          </cell>
        </row>
        <row r="873">
          <cell r="A873" t="str">
            <v>6310</v>
          </cell>
        </row>
        <row r="874">
          <cell r="A874" t="str">
            <v>6310</v>
          </cell>
        </row>
        <row r="875">
          <cell r="A875" t="str">
            <v>6320</v>
          </cell>
        </row>
        <row r="876">
          <cell r="A876" t="str">
            <v>6320</v>
          </cell>
        </row>
        <row r="877">
          <cell r="A877" t="str">
            <v>6325</v>
          </cell>
        </row>
        <row r="878">
          <cell r="A878" t="str">
            <v>6325</v>
          </cell>
        </row>
        <row r="879">
          <cell r="A879" t="str">
            <v>6325</v>
          </cell>
        </row>
        <row r="880">
          <cell r="A880" t="str">
            <v>6325</v>
          </cell>
        </row>
        <row r="881">
          <cell r="A881" t="str">
            <v>6330</v>
          </cell>
        </row>
        <row r="882">
          <cell r="A882" t="str">
            <v>6330</v>
          </cell>
        </row>
        <row r="883">
          <cell r="A883" t="str">
            <v>6330</v>
          </cell>
        </row>
        <row r="884">
          <cell r="A884" t="str">
            <v>6335</v>
          </cell>
        </row>
        <row r="885">
          <cell r="A885" t="str">
            <v>6335</v>
          </cell>
        </row>
        <row r="886">
          <cell r="A886" t="str">
            <v>6335</v>
          </cell>
        </row>
        <row r="887">
          <cell r="A887" t="str">
            <v>6340</v>
          </cell>
        </row>
        <row r="888">
          <cell r="A888" t="str">
            <v>6340</v>
          </cell>
        </row>
        <row r="889">
          <cell r="A889" t="str">
            <v>6345</v>
          </cell>
        </row>
        <row r="890">
          <cell r="A890" t="str">
            <v>6345</v>
          </cell>
        </row>
        <row r="891">
          <cell r="A891" t="str">
            <v>6345</v>
          </cell>
        </row>
        <row r="892">
          <cell r="A892" t="str">
            <v>6345</v>
          </cell>
        </row>
        <row r="893">
          <cell r="A893" t="str">
            <v>6355</v>
          </cell>
        </row>
        <row r="894">
          <cell r="A894" t="str">
            <v>6360</v>
          </cell>
        </row>
        <row r="895">
          <cell r="A895" t="str">
            <v>6360</v>
          </cell>
        </row>
        <row r="896">
          <cell r="A896" t="str">
            <v>6360</v>
          </cell>
        </row>
        <row r="897">
          <cell r="A897" t="str">
            <v>6360</v>
          </cell>
        </row>
        <row r="898">
          <cell r="A898" t="str">
            <v>6360</v>
          </cell>
        </row>
        <row r="899">
          <cell r="A899" t="str">
            <v>6360</v>
          </cell>
        </row>
        <row r="900">
          <cell r="A900" t="str">
            <v>6360</v>
          </cell>
        </row>
        <row r="901">
          <cell r="A901" t="str">
            <v>6360</v>
          </cell>
        </row>
        <row r="902">
          <cell r="A902" t="str">
            <v>6360</v>
          </cell>
        </row>
        <row r="903">
          <cell r="A903" t="str">
            <v>6370</v>
          </cell>
        </row>
        <row r="904">
          <cell r="A904" t="str">
            <v>6385</v>
          </cell>
        </row>
        <row r="905">
          <cell r="A905" t="str">
            <v>6385</v>
          </cell>
        </row>
        <row r="906">
          <cell r="A906" t="str">
            <v>6385</v>
          </cell>
        </row>
        <row r="907">
          <cell r="A907" t="str">
            <v>6385</v>
          </cell>
        </row>
        <row r="908">
          <cell r="A908" t="str">
            <v>6390</v>
          </cell>
        </row>
        <row r="909">
          <cell r="A909" t="str">
            <v>6400</v>
          </cell>
        </row>
        <row r="910">
          <cell r="A910" t="str">
            <v>6400</v>
          </cell>
        </row>
        <row r="911">
          <cell r="A911" t="str">
            <v>6400</v>
          </cell>
        </row>
        <row r="912">
          <cell r="A912" t="str">
            <v>6410</v>
          </cell>
        </row>
        <row r="913">
          <cell r="A913" t="str">
            <v>6410</v>
          </cell>
        </row>
        <row r="914">
          <cell r="A914" t="str">
            <v>6410</v>
          </cell>
        </row>
        <row r="915">
          <cell r="A915" t="str">
            <v>6410</v>
          </cell>
        </row>
        <row r="916">
          <cell r="A916" t="str">
            <v>6445</v>
          </cell>
        </row>
        <row r="917">
          <cell r="A917" t="str">
            <v>6445</v>
          </cell>
        </row>
        <row r="918">
          <cell r="A918" t="str">
            <v>6445</v>
          </cell>
        </row>
        <row r="919">
          <cell r="A919" t="str">
            <v>6445</v>
          </cell>
        </row>
        <row r="920">
          <cell r="A920" t="str">
            <v>6445</v>
          </cell>
        </row>
        <row r="921">
          <cell r="A921" t="str">
            <v>6445</v>
          </cell>
        </row>
        <row r="922">
          <cell r="A922" t="str">
            <v>6445</v>
          </cell>
        </row>
        <row r="923">
          <cell r="A923" t="str">
            <v>6445</v>
          </cell>
        </row>
        <row r="924">
          <cell r="A924" t="str">
            <v>6445</v>
          </cell>
        </row>
        <row r="925">
          <cell r="A925" t="str">
            <v>6445</v>
          </cell>
        </row>
        <row r="926">
          <cell r="A926" t="str">
            <v>6445</v>
          </cell>
        </row>
        <row r="927">
          <cell r="A927" t="str">
            <v>6445</v>
          </cell>
        </row>
        <row r="928">
          <cell r="A928" t="str">
            <v>6445</v>
          </cell>
        </row>
        <row r="929">
          <cell r="A929" t="str">
            <v>6445</v>
          </cell>
        </row>
        <row r="930">
          <cell r="A930" t="str">
            <v>6445</v>
          </cell>
        </row>
        <row r="931">
          <cell r="A931" t="str">
            <v>6445</v>
          </cell>
        </row>
        <row r="932">
          <cell r="A932" t="str">
            <v>6445</v>
          </cell>
        </row>
        <row r="933">
          <cell r="A933" t="str">
            <v>6445</v>
          </cell>
        </row>
        <row r="934">
          <cell r="A934" t="str">
            <v>6445</v>
          </cell>
        </row>
        <row r="935">
          <cell r="A935" t="str">
            <v>6445</v>
          </cell>
        </row>
        <row r="936">
          <cell r="A936" t="str">
            <v>6445</v>
          </cell>
        </row>
        <row r="937">
          <cell r="A937" t="str">
            <v>6445</v>
          </cell>
        </row>
        <row r="938">
          <cell r="A938" t="str">
            <v>6445</v>
          </cell>
        </row>
        <row r="939">
          <cell r="A939" t="str">
            <v>6445</v>
          </cell>
        </row>
        <row r="940">
          <cell r="A940" t="str">
            <v>6455</v>
          </cell>
        </row>
        <row r="941">
          <cell r="A941" t="str">
            <v>6455</v>
          </cell>
        </row>
        <row r="942">
          <cell r="A942" t="str">
            <v>6455</v>
          </cell>
        </row>
        <row r="943">
          <cell r="A943" t="str">
            <v>6455</v>
          </cell>
        </row>
        <row r="944">
          <cell r="A944" t="str">
            <v>6455</v>
          </cell>
        </row>
        <row r="945">
          <cell r="A945" t="str">
            <v>6455</v>
          </cell>
        </row>
        <row r="946">
          <cell r="A946" t="str">
            <v>6455</v>
          </cell>
        </row>
        <row r="947">
          <cell r="A947" t="str">
            <v>6455</v>
          </cell>
        </row>
        <row r="948">
          <cell r="A948" t="str">
            <v>6455</v>
          </cell>
        </row>
        <row r="949">
          <cell r="A949" t="str">
            <v>6455</v>
          </cell>
        </row>
        <row r="950">
          <cell r="A950" t="str">
            <v>6455</v>
          </cell>
        </row>
        <row r="951">
          <cell r="A951" t="str">
            <v>6455</v>
          </cell>
        </row>
        <row r="952">
          <cell r="A952" t="str">
            <v>6455</v>
          </cell>
        </row>
        <row r="953">
          <cell r="A953" t="str">
            <v>6455</v>
          </cell>
        </row>
        <row r="954">
          <cell r="A954" t="str">
            <v>6455</v>
          </cell>
        </row>
        <row r="955">
          <cell r="A955" t="str">
            <v>6455</v>
          </cell>
        </row>
        <row r="956">
          <cell r="A956" t="str">
            <v>6455</v>
          </cell>
        </row>
        <row r="957">
          <cell r="A957" t="str">
            <v>6455</v>
          </cell>
        </row>
        <row r="958">
          <cell r="A958" t="str">
            <v>6460</v>
          </cell>
        </row>
        <row r="959">
          <cell r="A959" t="str">
            <v>6460</v>
          </cell>
        </row>
        <row r="960">
          <cell r="A960" t="str">
            <v>6460</v>
          </cell>
        </row>
        <row r="961">
          <cell r="A961" t="str">
            <v>6460</v>
          </cell>
        </row>
        <row r="962">
          <cell r="A962" t="str">
            <v>6460</v>
          </cell>
        </row>
        <row r="963">
          <cell r="A963" t="str">
            <v>6460</v>
          </cell>
        </row>
        <row r="964">
          <cell r="A964" t="str">
            <v>6460</v>
          </cell>
        </row>
        <row r="965">
          <cell r="A965" t="str">
            <v>6460</v>
          </cell>
        </row>
        <row r="966">
          <cell r="A966" t="str">
            <v>6460</v>
          </cell>
        </row>
        <row r="967">
          <cell r="A967" t="str">
            <v>6460</v>
          </cell>
        </row>
        <row r="968">
          <cell r="A968" t="str">
            <v>6460</v>
          </cell>
        </row>
        <row r="969">
          <cell r="A969" t="str">
            <v>6460</v>
          </cell>
        </row>
        <row r="970">
          <cell r="A970" t="str">
            <v>6460</v>
          </cell>
        </row>
        <row r="971">
          <cell r="A971" t="str">
            <v>6460</v>
          </cell>
        </row>
        <row r="972">
          <cell r="A972" t="str">
            <v>6460</v>
          </cell>
        </row>
        <row r="973">
          <cell r="A973" t="str">
            <v>6460</v>
          </cell>
        </row>
        <row r="974">
          <cell r="A974" t="str">
            <v>6460</v>
          </cell>
        </row>
        <row r="975">
          <cell r="A975" t="str">
            <v>6460</v>
          </cell>
        </row>
        <row r="976">
          <cell r="A976" t="str">
            <v>6460</v>
          </cell>
        </row>
        <row r="977">
          <cell r="A977" t="str">
            <v>6460</v>
          </cell>
        </row>
        <row r="978">
          <cell r="A978" t="str">
            <v>6460</v>
          </cell>
        </row>
        <row r="979">
          <cell r="A979" t="str">
            <v>6485</v>
          </cell>
        </row>
        <row r="980">
          <cell r="A980" t="str">
            <v>6485</v>
          </cell>
        </row>
        <row r="981">
          <cell r="A981" t="str">
            <v>6485</v>
          </cell>
        </row>
        <row r="982">
          <cell r="A982" t="str">
            <v>6485</v>
          </cell>
        </row>
        <row r="983">
          <cell r="A983" t="str">
            <v>6485</v>
          </cell>
        </row>
        <row r="984">
          <cell r="A984" t="str">
            <v>6485</v>
          </cell>
        </row>
        <row r="985">
          <cell r="A985" t="str">
            <v>6485</v>
          </cell>
        </row>
        <row r="986">
          <cell r="A986" t="str">
            <v>6485</v>
          </cell>
        </row>
        <row r="987">
          <cell r="A987" t="str">
            <v>6485</v>
          </cell>
        </row>
        <row r="988">
          <cell r="A988" t="str">
            <v>6485</v>
          </cell>
        </row>
        <row r="989">
          <cell r="A989" t="str">
            <v>6485</v>
          </cell>
        </row>
        <row r="990">
          <cell r="A990" t="str">
            <v>6485</v>
          </cell>
        </row>
        <row r="991">
          <cell r="A991" t="str">
            <v>6485</v>
          </cell>
        </row>
        <row r="992">
          <cell r="A992" t="str">
            <v>6485</v>
          </cell>
        </row>
        <row r="993">
          <cell r="A993" t="str">
            <v>6485</v>
          </cell>
        </row>
        <row r="994">
          <cell r="A994" t="str">
            <v>6485</v>
          </cell>
        </row>
        <row r="995">
          <cell r="A995" t="str">
            <v>6485</v>
          </cell>
        </row>
        <row r="996">
          <cell r="A996" t="str">
            <v>6485</v>
          </cell>
        </row>
        <row r="997">
          <cell r="A997" t="str">
            <v>6485</v>
          </cell>
        </row>
        <row r="998">
          <cell r="A998" t="str">
            <v>6505</v>
          </cell>
        </row>
        <row r="999">
          <cell r="A999" t="str">
            <v>6505</v>
          </cell>
        </row>
        <row r="1000">
          <cell r="A1000" t="str">
            <v>6505</v>
          </cell>
        </row>
        <row r="1001">
          <cell r="A1001" t="str">
            <v>6510</v>
          </cell>
        </row>
        <row r="1002">
          <cell r="A1002" t="str">
            <v>6510</v>
          </cell>
        </row>
        <row r="1003">
          <cell r="A1003" t="str">
            <v>6510</v>
          </cell>
        </row>
        <row r="1004">
          <cell r="A1004" t="str">
            <v>6510</v>
          </cell>
        </row>
        <row r="1005">
          <cell r="A1005" t="str">
            <v>6510</v>
          </cell>
        </row>
        <row r="1006">
          <cell r="A1006" t="str">
            <v>6510</v>
          </cell>
        </row>
        <row r="1007">
          <cell r="A1007" t="str">
            <v>6510</v>
          </cell>
        </row>
        <row r="1008">
          <cell r="A1008" t="str">
            <v>6510</v>
          </cell>
        </row>
        <row r="1009">
          <cell r="A1009" t="str">
            <v>6510</v>
          </cell>
        </row>
        <row r="1010">
          <cell r="A1010" t="str">
            <v>6510</v>
          </cell>
        </row>
        <row r="1011">
          <cell r="A1011" t="str">
            <v>6510</v>
          </cell>
        </row>
        <row r="1012">
          <cell r="A1012" t="str">
            <v>6510</v>
          </cell>
        </row>
        <row r="1013">
          <cell r="A1013" t="str">
            <v>6510</v>
          </cell>
        </row>
        <row r="1014">
          <cell r="A1014" t="str">
            <v>6510</v>
          </cell>
        </row>
        <row r="1015">
          <cell r="A1015" t="str">
            <v>6510</v>
          </cell>
        </row>
        <row r="1016">
          <cell r="A1016" t="str">
            <v>6510</v>
          </cell>
        </row>
        <row r="1017">
          <cell r="A1017" t="str">
            <v>6510</v>
          </cell>
        </row>
        <row r="1018">
          <cell r="A1018" t="str">
            <v>6510</v>
          </cell>
        </row>
        <row r="1019">
          <cell r="A1019" t="str">
            <v>6510</v>
          </cell>
        </row>
        <row r="1020">
          <cell r="A1020" t="str">
            <v>6510</v>
          </cell>
        </row>
        <row r="1021">
          <cell r="A1021" t="str">
            <v>6520</v>
          </cell>
        </row>
        <row r="1022">
          <cell r="A1022" t="str">
            <v>6520</v>
          </cell>
        </row>
        <row r="1023">
          <cell r="A1023" t="str">
            <v>6520</v>
          </cell>
        </row>
        <row r="1024">
          <cell r="A1024" t="str">
            <v>6520</v>
          </cell>
        </row>
        <row r="1025">
          <cell r="A1025" t="str">
            <v>6520</v>
          </cell>
        </row>
        <row r="1026">
          <cell r="A1026" t="str">
            <v>6520</v>
          </cell>
        </row>
        <row r="1027">
          <cell r="A1027" t="str">
            <v>6520</v>
          </cell>
        </row>
        <row r="1028">
          <cell r="A1028" t="str">
            <v>6520</v>
          </cell>
        </row>
        <row r="1029">
          <cell r="A1029" t="str">
            <v>6520</v>
          </cell>
        </row>
        <row r="1030">
          <cell r="A1030" t="str">
            <v>6520</v>
          </cell>
        </row>
        <row r="1031">
          <cell r="A1031" t="str">
            <v>6520</v>
          </cell>
        </row>
        <row r="1032">
          <cell r="A1032" t="str">
            <v>6520</v>
          </cell>
        </row>
        <row r="1033">
          <cell r="A1033" t="str">
            <v>6520</v>
          </cell>
        </row>
        <row r="1034">
          <cell r="A1034" t="str">
            <v>6520</v>
          </cell>
        </row>
        <row r="1035">
          <cell r="A1035" t="str">
            <v>6520</v>
          </cell>
        </row>
        <row r="1036">
          <cell r="A1036" t="str">
            <v>6520</v>
          </cell>
        </row>
        <row r="1037">
          <cell r="A1037" t="str">
            <v>6520</v>
          </cell>
        </row>
        <row r="1038">
          <cell r="A1038" t="str">
            <v>6520</v>
          </cell>
        </row>
        <row r="1039">
          <cell r="A1039" t="str">
            <v>6520</v>
          </cell>
        </row>
        <row r="1040">
          <cell r="A1040" t="str">
            <v>6520</v>
          </cell>
        </row>
        <row r="1041">
          <cell r="A1041" t="str">
            <v>6520</v>
          </cell>
        </row>
        <row r="1042">
          <cell r="A1042" t="str">
            <v>6525</v>
          </cell>
        </row>
        <row r="1043">
          <cell r="A1043" t="str">
            <v>6525</v>
          </cell>
        </row>
        <row r="1044">
          <cell r="A1044" t="str">
            <v>6525</v>
          </cell>
        </row>
        <row r="1045">
          <cell r="A1045" t="str">
            <v>6525</v>
          </cell>
        </row>
        <row r="1046">
          <cell r="A1046" t="str">
            <v>6525</v>
          </cell>
        </row>
        <row r="1047">
          <cell r="A1047" t="str">
            <v>6525</v>
          </cell>
        </row>
        <row r="1048">
          <cell r="A1048" t="str">
            <v>6525</v>
          </cell>
        </row>
        <row r="1049">
          <cell r="A1049" t="str">
            <v>6525</v>
          </cell>
        </row>
        <row r="1050">
          <cell r="A1050" t="str">
            <v>6525</v>
          </cell>
        </row>
        <row r="1051">
          <cell r="A1051" t="str">
            <v>6525</v>
          </cell>
        </row>
        <row r="1052">
          <cell r="A1052" t="str">
            <v>6525</v>
          </cell>
        </row>
        <row r="1053">
          <cell r="A1053" t="str">
            <v>6525</v>
          </cell>
        </row>
        <row r="1054">
          <cell r="A1054" t="str">
            <v>6525</v>
          </cell>
        </row>
        <row r="1055">
          <cell r="A1055" t="str">
            <v>6525</v>
          </cell>
        </row>
        <row r="1056">
          <cell r="A1056" t="str">
            <v>6525</v>
          </cell>
        </row>
        <row r="1057">
          <cell r="A1057" t="str">
            <v>6525</v>
          </cell>
        </row>
        <row r="1058">
          <cell r="A1058" t="str">
            <v>6525</v>
          </cell>
        </row>
        <row r="1059">
          <cell r="A1059" t="str">
            <v>6525</v>
          </cell>
        </row>
        <row r="1060">
          <cell r="A1060" t="str">
            <v>6525</v>
          </cell>
        </row>
        <row r="1061">
          <cell r="A1061" t="str">
            <v>6525</v>
          </cell>
        </row>
        <row r="1062">
          <cell r="A1062" t="str">
            <v>6525</v>
          </cell>
        </row>
        <row r="1063">
          <cell r="A1063" t="str">
            <v>6530</v>
          </cell>
        </row>
        <row r="1064">
          <cell r="A1064" t="str">
            <v>6530</v>
          </cell>
        </row>
        <row r="1065">
          <cell r="A1065" t="str">
            <v>6530</v>
          </cell>
        </row>
        <row r="1066">
          <cell r="A1066" t="str">
            <v>6530</v>
          </cell>
        </row>
        <row r="1067">
          <cell r="A1067" t="str">
            <v>6530</v>
          </cell>
        </row>
        <row r="1068">
          <cell r="A1068" t="str">
            <v>6530</v>
          </cell>
        </row>
        <row r="1069">
          <cell r="A1069" t="str">
            <v>6530</v>
          </cell>
        </row>
        <row r="1070">
          <cell r="A1070" t="str">
            <v>6530</v>
          </cell>
        </row>
        <row r="1071">
          <cell r="A1071" t="str">
            <v>6530</v>
          </cell>
        </row>
        <row r="1072">
          <cell r="A1072" t="str">
            <v>6530</v>
          </cell>
        </row>
        <row r="1073">
          <cell r="A1073" t="str">
            <v>6530</v>
          </cell>
        </row>
        <row r="1074">
          <cell r="A1074" t="str">
            <v>6530</v>
          </cell>
        </row>
        <row r="1075">
          <cell r="A1075" t="str">
            <v>6530</v>
          </cell>
        </row>
        <row r="1076">
          <cell r="A1076" t="str">
            <v>6530</v>
          </cell>
        </row>
        <row r="1077">
          <cell r="A1077" t="str">
            <v>6530</v>
          </cell>
        </row>
        <row r="1078">
          <cell r="A1078" t="str">
            <v>6530</v>
          </cell>
        </row>
        <row r="1079">
          <cell r="A1079" t="str">
            <v>6530</v>
          </cell>
        </row>
        <row r="1080">
          <cell r="A1080" t="str">
            <v>6530</v>
          </cell>
        </row>
        <row r="1081">
          <cell r="A1081" t="str">
            <v>6530</v>
          </cell>
        </row>
        <row r="1082">
          <cell r="A1082" t="str">
            <v>6530</v>
          </cell>
        </row>
        <row r="1083">
          <cell r="A1083" t="str">
            <v>6530</v>
          </cell>
        </row>
        <row r="1084">
          <cell r="A1084" t="str">
            <v>6530</v>
          </cell>
        </row>
        <row r="1085">
          <cell r="A1085" t="str">
            <v>6535</v>
          </cell>
        </row>
        <row r="1086">
          <cell r="A1086" t="str">
            <v>6535</v>
          </cell>
        </row>
        <row r="1087">
          <cell r="A1087" t="str">
            <v>6535</v>
          </cell>
        </row>
        <row r="1088">
          <cell r="A1088" t="str">
            <v>6535</v>
          </cell>
        </row>
        <row r="1089">
          <cell r="A1089" t="str">
            <v>6535</v>
          </cell>
        </row>
        <row r="1090">
          <cell r="A1090" t="str">
            <v>6535</v>
          </cell>
        </row>
        <row r="1091">
          <cell r="A1091" t="str">
            <v>6535</v>
          </cell>
        </row>
        <row r="1092">
          <cell r="A1092" t="str">
            <v>6535</v>
          </cell>
        </row>
        <row r="1093">
          <cell r="A1093" t="str">
            <v>6535</v>
          </cell>
        </row>
        <row r="1094">
          <cell r="A1094" t="str">
            <v>6535</v>
          </cell>
        </row>
        <row r="1095">
          <cell r="A1095" t="str">
            <v>6535</v>
          </cell>
        </row>
        <row r="1096">
          <cell r="A1096" t="str">
            <v>6535</v>
          </cell>
        </row>
        <row r="1097">
          <cell r="A1097" t="str">
            <v>6535</v>
          </cell>
        </row>
        <row r="1098">
          <cell r="A1098" t="str">
            <v>6535</v>
          </cell>
        </row>
        <row r="1099">
          <cell r="A1099" t="str">
            <v>6535</v>
          </cell>
        </row>
        <row r="1100">
          <cell r="A1100" t="str">
            <v>6535</v>
          </cell>
        </row>
        <row r="1101">
          <cell r="A1101" t="str">
            <v>6535</v>
          </cell>
        </row>
        <row r="1102">
          <cell r="A1102" t="str">
            <v>6535</v>
          </cell>
        </row>
        <row r="1103">
          <cell r="A1103" t="str">
            <v>6535</v>
          </cell>
        </row>
        <row r="1104">
          <cell r="A1104" t="str">
            <v>6535</v>
          </cell>
        </row>
        <row r="1105">
          <cell r="A1105" t="str">
            <v>6540</v>
          </cell>
        </row>
        <row r="1106">
          <cell r="A1106" t="str">
            <v>6540</v>
          </cell>
        </row>
        <row r="1107">
          <cell r="A1107" t="str">
            <v>6540</v>
          </cell>
        </row>
        <row r="1108">
          <cell r="A1108" t="str">
            <v>6540</v>
          </cell>
        </row>
        <row r="1109">
          <cell r="A1109" t="str">
            <v>6540</v>
          </cell>
        </row>
        <row r="1110">
          <cell r="A1110" t="str">
            <v>6540</v>
          </cell>
        </row>
        <row r="1111">
          <cell r="A1111" t="str">
            <v>6540</v>
          </cell>
        </row>
        <row r="1112">
          <cell r="A1112" t="str">
            <v>6540</v>
          </cell>
        </row>
        <row r="1113">
          <cell r="A1113" t="str">
            <v>6540</v>
          </cell>
        </row>
        <row r="1114">
          <cell r="A1114" t="str">
            <v>6540</v>
          </cell>
        </row>
        <row r="1115">
          <cell r="A1115" t="str">
            <v>6540</v>
          </cell>
        </row>
        <row r="1116">
          <cell r="A1116" t="str">
            <v>6540</v>
          </cell>
        </row>
        <row r="1117">
          <cell r="A1117" t="str">
            <v>6540</v>
          </cell>
        </row>
        <row r="1118">
          <cell r="A1118" t="str">
            <v>6540</v>
          </cell>
        </row>
        <row r="1119">
          <cell r="A1119" t="str">
            <v>6540</v>
          </cell>
        </row>
        <row r="1120">
          <cell r="A1120" t="str">
            <v>6540</v>
          </cell>
        </row>
        <row r="1121">
          <cell r="A1121" t="str">
            <v>6540</v>
          </cell>
        </row>
        <row r="1122">
          <cell r="A1122" t="str">
            <v>6540</v>
          </cell>
        </row>
        <row r="1123">
          <cell r="A1123" t="str">
            <v>6540</v>
          </cell>
        </row>
        <row r="1124">
          <cell r="A1124" t="str">
            <v>6540</v>
          </cell>
        </row>
        <row r="1125">
          <cell r="A1125" t="str">
            <v>6545</v>
          </cell>
        </row>
        <row r="1126">
          <cell r="A1126" t="str">
            <v>6545</v>
          </cell>
        </row>
        <row r="1127">
          <cell r="A1127" t="str">
            <v>6545</v>
          </cell>
        </row>
        <row r="1128">
          <cell r="A1128" t="str">
            <v>6545</v>
          </cell>
        </row>
        <row r="1129">
          <cell r="A1129" t="str">
            <v>6545</v>
          </cell>
        </row>
        <row r="1130">
          <cell r="A1130" t="str">
            <v>6545</v>
          </cell>
        </row>
        <row r="1131">
          <cell r="A1131" t="str">
            <v>6545</v>
          </cell>
        </row>
        <row r="1132">
          <cell r="A1132" t="str">
            <v>6545</v>
          </cell>
        </row>
        <row r="1133">
          <cell r="A1133" t="str">
            <v>6545</v>
          </cell>
        </row>
        <row r="1134">
          <cell r="A1134" t="str">
            <v>6545</v>
          </cell>
        </row>
        <row r="1135">
          <cell r="A1135" t="str">
            <v>6545</v>
          </cell>
        </row>
        <row r="1136">
          <cell r="A1136" t="str">
            <v>6545</v>
          </cell>
        </row>
        <row r="1137">
          <cell r="A1137" t="str">
            <v>6545</v>
          </cell>
        </row>
        <row r="1138">
          <cell r="A1138" t="str">
            <v>6545</v>
          </cell>
        </row>
        <row r="1139">
          <cell r="A1139" t="str">
            <v>6545</v>
          </cell>
        </row>
        <row r="1140">
          <cell r="A1140" t="str">
            <v>6545</v>
          </cell>
        </row>
        <row r="1141">
          <cell r="A1141" t="str">
            <v>6545</v>
          </cell>
        </row>
        <row r="1142">
          <cell r="A1142" t="str">
            <v>6550</v>
          </cell>
        </row>
        <row r="1143">
          <cell r="A1143" t="str">
            <v>6550</v>
          </cell>
        </row>
        <row r="1144">
          <cell r="A1144" t="str">
            <v>6550</v>
          </cell>
        </row>
        <row r="1145">
          <cell r="A1145" t="str">
            <v>6550</v>
          </cell>
        </row>
        <row r="1146">
          <cell r="A1146" t="str">
            <v>6550</v>
          </cell>
        </row>
        <row r="1147">
          <cell r="A1147" t="str">
            <v>6550</v>
          </cell>
        </row>
        <row r="1148">
          <cell r="A1148" t="str">
            <v>6550</v>
          </cell>
        </row>
        <row r="1149">
          <cell r="A1149" t="str">
            <v>6550</v>
          </cell>
        </row>
        <row r="1150">
          <cell r="A1150" t="str">
            <v>6580</v>
          </cell>
        </row>
        <row r="1151">
          <cell r="A1151" t="str">
            <v>6580</v>
          </cell>
        </row>
        <row r="1152">
          <cell r="A1152" t="str">
            <v>6580</v>
          </cell>
        </row>
        <row r="1153">
          <cell r="A1153" t="str">
            <v>6580</v>
          </cell>
        </row>
        <row r="1154">
          <cell r="A1154" t="str">
            <v>6580</v>
          </cell>
        </row>
        <row r="1155">
          <cell r="A1155" t="str">
            <v>6580</v>
          </cell>
        </row>
        <row r="1156">
          <cell r="A1156" t="str">
            <v>6580</v>
          </cell>
        </row>
        <row r="1157">
          <cell r="A1157" t="str">
            <v>6580</v>
          </cell>
        </row>
        <row r="1158">
          <cell r="A1158" t="str">
            <v>6585</v>
          </cell>
        </row>
        <row r="1159">
          <cell r="A1159" t="str">
            <v>6585</v>
          </cell>
        </row>
        <row r="1160">
          <cell r="A1160" t="str">
            <v>6585</v>
          </cell>
        </row>
        <row r="1161">
          <cell r="A1161" t="str">
            <v>6585</v>
          </cell>
        </row>
        <row r="1162">
          <cell r="A1162" t="str">
            <v>6585</v>
          </cell>
        </row>
        <row r="1163">
          <cell r="A1163" t="str">
            <v>6585</v>
          </cell>
        </row>
        <row r="1164">
          <cell r="A1164" t="str">
            <v>6585</v>
          </cell>
        </row>
        <row r="1165">
          <cell r="A1165" t="str">
            <v>6585</v>
          </cell>
        </row>
        <row r="1166">
          <cell r="A1166" t="str">
            <v>6595</v>
          </cell>
        </row>
        <row r="1167">
          <cell r="A1167" t="str">
            <v>6595</v>
          </cell>
        </row>
        <row r="1168">
          <cell r="A1168" t="str">
            <v>6595</v>
          </cell>
        </row>
        <row r="1169">
          <cell r="A1169" t="str">
            <v>6595</v>
          </cell>
        </row>
        <row r="1170">
          <cell r="A1170" t="str">
            <v>6595</v>
          </cell>
        </row>
        <row r="1171">
          <cell r="A1171" t="str">
            <v>6595</v>
          </cell>
        </row>
        <row r="1172">
          <cell r="A1172" t="str">
            <v>6595</v>
          </cell>
        </row>
        <row r="1173">
          <cell r="A1173" t="str">
            <v>6595</v>
          </cell>
        </row>
        <row r="1174">
          <cell r="A1174" t="str">
            <v>6595</v>
          </cell>
        </row>
        <row r="1175">
          <cell r="A1175" t="str">
            <v>6595</v>
          </cell>
        </row>
        <row r="1176">
          <cell r="A1176" t="str">
            <v>6595</v>
          </cell>
        </row>
        <row r="1177">
          <cell r="A1177" t="str">
            <v>6595</v>
          </cell>
        </row>
        <row r="1178">
          <cell r="A1178" t="str">
            <v>6595</v>
          </cell>
        </row>
        <row r="1179">
          <cell r="A1179" t="str">
            <v>6595</v>
          </cell>
        </row>
        <row r="1180">
          <cell r="A1180" t="str">
            <v>6600</v>
          </cell>
        </row>
        <row r="1181">
          <cell r="A1181" t="str">
            <v>6600</v>
          </cell>
        </row>
        <row r="1182">
          <cell r="A1182" t="str">
            <v>6600</v>
          </cell>
        </row>
        <row r="1183">
          <cell r="A1183" t="str">
            <v>6600</v>
          </cell>
        </row>
        <row r="1184">
          <cell r="A1184" t="str">
            <v>6600</v>
          </cell>
        </row>
        <row r="1185">
          <cell r="A1185" t="str">
            <v>6610</v>
          </cell>
        </row>
        <row r="1186">
          <cell r="A1186" t="str">
            <v>6610</v>
          </cell>
        </row>
        <row r="1187">
          <cell r="A1187" t="str">
            <v>6610</v>
          </cell>
        </row>
        <row r="1188">
          <cell r="A1188" t="str">
            <v>6610</v>
          </cell>
        </row>
        <row r="1189">
          <cell r="A1189" t="str">
            <v>6610</v>
          </cell>
        </row>
        <row r="1190">
          <cell r="A1190" t="str">
            <v>6610</v>
          </cell>
        </row>
        <row r="1191">
          <cell r="A1191" t="str">
            <v>6610</v>
          </cell>
        </row>
        <row r="1192">
          <cell r="A1192" t="str">
            <v>6610</v>
          </cell>
        </row>
        <row r="1193">
          <cell r="A1193" t="str">
            <v>6610</v>
          </cell>
        </row>
        <row r="1194">
          <cell r="A1194" t="str">
            <v>6640</v>
          </cell>
        </row>
        <row r="1195">
          <cell r="A1195" t="str">
            <v>6640</v>
          </cell>
        </row>
        <row r="1196">
          <cell r="A1196" t="str">
            <v>6640</v>
          </cell>
        </row>
        <row r="1197">
          <cell r="A1197" t="str">
            <v>6640</v>
          </cell>
        </row>
        <row r="1198">
          <cell r="A1198" t="str">
            <v>6640</v>
          </cell>
        </row>
        <row r="1199">
          <cell r="A1199" t="str">
            <v>6640</v>
          </cell>
        </row>
        <row r="1200">
          <cell r="A1200" t="str">
            <v>6660</v>
          </cell>
        </row>
        <row r="1201">
          <cell r="A1201" t="str">
            <v>6660</v>
          </cell>
        </row>
        <row r="1202">
          <cell r="A1202" t="str">
            <v>6660</v>
          </cell>
        </row>
        <row r="1203">
          <cell r="A1203" t="str">
            <v>6660</v>
          </cell>
        </row>
        <row r="1204">
          <cell r="A1204" t="str">
            <v>6660</v>
          </cell>
        </row>
        <row r="1205">
          <cell r="A1205" t="str">
            <v>6680</v>
          </cell>
        </row>
        <row r="1206">
          <cell r="A1206" t="str">
            <v>6680</v>
          </cell>
        </row>
        <row r="1207">
          <cell r="A1207" t="str">
            <v>6680</v>
          </cell>
        </row>
        <row r="1208">
          <cell r="A1208" t="str">
            <v>6680</v>
          </cell>
        </row>
        <row r="1209">
          <cell r="A1209" t="str">
            <v>6680</v>
          </cell>
        </row>
        <row r="1210">
          <cell r="A1210" t="str">
            <v>6710</v>
          </cell>
        </row>
        <row r="1211">
          <cell r="A1211" t="str">
            <v>6710</v>
          </cell>
        </row>
        <row r="1212">
          <cell r="A1212" t="str">
            <v>6710</v>
          </cell>
        </row>
        <row r="1213">
          <cell r="A1213" t="str">
            <v>6710</v>
          </cell>
        </row>
        <row r="1214">
          <cell r="A1214" t="str">
            <v>6710</v>
          </cell>
        </row>
        <row r="1215">
          <cell r="A1215" t="str">
            <v>6715</v>
          </cell>
        </row>
        <row r="1216">
          <cell r="A1216" t="str">
            <v>6715</v>
          </cell>
        </row>
        <row r="1217">
          <cell r="A1217" t="str">
            <v>6715</v>
          </cell>
        </row>
        <row r="1218">
          <cell r="A1218" t="str">
            <v>6715</v>
          </cell>
        </row>
        <row r="1219">
          <cell r="A1219" t="str">
            <v>6715</v>
          </cell>
        </row>
        <row r="1220">
          <cell r="A1220" t="str">
            <v>6765</v>
          </cell>
        </row>
        <row r="1221">
          <cell r="A1221" t="str">
            <v>6765</v>
          </cell>
        </row>
        <row r="1222">
          <cell r="A1222" t="str">
            <v>6765</v>
          </cell>
        </row>
        <row r="1223">
          <cell r="A1223" t="str">
            <v>6765</v>
          </cell>
        </row>
        <row r="1224">
          <cell r="A1224" t="str">
            <v>6765</v>
          </cell>
        </row>
        <row r="1225">
          <cell r="A1225" t="str">
            <v>6835</v>
          </cell>
        </row>
        <row r="1226">
          <cell r="A1226" t="str">
            <v>6835</v>
          </cell>
        </row>
        <row r="1227">
          <cell r="A1227" t="str">
            <v>6905</v>
          </cell>
        </row>
        <row r="1228">
          <cell r="A1228" t="str">
            <v>6905</v>
          </cell>
        </row>
        <row r="1229">
          <cell r="A1229" t="str">
            <v>6905</v>
          </cell>
        </row>
        <row r="1230">
          <cell r="A1230" t="str">
            <v>6920</v>
          </cell>
        </row>
        <row r="1231">
          <cell r="A1231" t="str">
            <v>6920</v>
          </cell>
        </row>
        <row r="1232">
          <cell r="A1232" t="str">
            <v>6960</v>
          </cell>
        </row>
        <row r="1233">
          <cell r="A1233" t="str">
            <v>6960</v>
          </cell>
        </row>
        <row r="1234">
          <cell r="A1234" t="str">
            <v>6960</v>
          </cell>
        </row>
        <row r="1235">
          <cell r="A1235" t="str">
            <v>6960</v>
          </cell>
        </row>
        <row r="1236">
          <cell r="A1236" t="str">
            <v>6960</v>
          </cell>
        </row>
        <row r="1237">
          <cell r="A1237" t="str">
            <v>6960</v>
          </cell>
        </row>
        <row r="1238">
          <cell r="A1238" t="str">
            <v>6960</v>
          </cell>
        </row>
        <row r="1239">
          <cell r="A1239" t="str">
            <v>6960</v>
          </cell>
        </row>
        <row r="1240">
          <cell r="A1240" t="str">
            <v>6960</v>
          </cell>
        </row>
        <row r="1241">
          <cell r="A1241" t="str">
            <v>6960</v>
          </cell>
        </row>
        <row r="1242">
          <cell r="A1242" t="str">
            <v>6960</v>
          </cell>
        </row>
        <row r="1243">
          <cell r="A1243" t="str">
            <v>6960</v>
          </cell>
        </row>
        <row r="1244">
          <cell r="A1244" t="str">
            <v>6960</v>
          </cell>
        </row>
        <row r="1245">
          <cell r="A1245" t="str">
            <v>6960</v>
          </cell>
        </row>
        <row r="1246">
          <cell r="A1246" t="str">
            <v>6960</v>
          </cell>
        </row>
        <row r="1247">
          <cell r="A1247" t="str">
            <v>6960</v>
          </cell>
        </row>
        <row r="1248">
          <cell r="A1248" t="str">
            <v>6960</v>
          </cell>
        </row>
        <row r="1249">
          <cell r="A1249" t="str">
            <v>6960</v>
          </cell>
        </row>
        <row r="1250">
          <cell r="A1250" t="str">
            <v>6960</v>
          </cell>
        </row>
        <row r="1251">
          <cell r="A1251" t="str">
            <v>6965</v>
          </cell>
        </row>
        <row r="1252">
          <cell r="A1252" t="str">
            <v>6965</v>
          </cell>
        </row>
        <row r="1253">
          <cell r="A1253" t="str">
            <v>6965</v>
          </cell>
        </row>
        <row r="1254">
          <cell r="A1254" t="str">
            <v>6965</v>
          </cell>
        </row>
        <row r="1255">
          <cell r="A1255" t="str">
            <v>6965</v>
          </cell>
        </row>
        <row r="1256">
          <cell r="A1256" t="str">
            <v>6985</v>
          </cell>
        </row>
        <row r="1257">
          <cell r="A1257" t="str">
            <v>6985</v>
          </cell>
        </row>
        <row r="1258">
          <cell r="A1258" t="str">
            <v>6985</v>
          </cell>
        </row>
        <row r="1259">
          <cell r="A1259" t="str">
            <v>6985</v>
          </cell>
        </row>
        <row r="1260">
          <cell r="A1260" t="str">
            <v>6985</v>
          </cell>
        </row>
        <row r="1261">
          <cell r="A1261" t="str">
            <v>6985</v>
          </cell>
        </row>
        <row r="1262">
          <cell r="A1262" t="str">
            <v>6985</v>
          </cell>
        </row>
        <row r="1263">
          <cell r="A1263" t="str">
            <v>6985</v>
          </cell>
        </row>
        <row r="1264">
          <cell r="A1264" t="str">
            <v>6985</v>
          </cell>
        </row>
        <row r="1265">
          <cell r="A1265" t="str">
            <v>6985</v>
          </cell>
        </row>
        <row r="1266">
          <cell r="A1266" t="str">
            <v>6985</v>
          </cell>
        </row>
        <row r="1267">
          <cell r="A1267" t="str">
            <v>6985</v>
          </cell>
        </row>
        <row r="1268">
          <cell r="A1268" t="str">
            <v>6985</v>
          </cell>
        </row>
        <row r="1269">
          <cell r="A1269" t="str">
            <v>6985</v>
          </cell>
        </row>
        <row r="1270">
          <cell r="A1270" t="str">
            <v>6985</v>
          </cell>
        </row>
        <row r="1271">
          <cell r="A1271" t="str">
            <v>6985</v>
          </cell>
        </row>
        <row r="1272">
          <cell r="A1272" t="str">
            <v>6985</v>
          </cell>
        </row>
        <row r="1273">
          <cell r="A1273" t="str">
            <v>7160</v>
          </cell>
        </row>
        <row r="1274">
          <cell r="A1274" t="str">
            <v>7160</v>
          </cell>
        </row>
        <row r="1275">
          <cell r="A1275" t="str">
            <v>7160</v>
          </cell>
        </row>
        <row r="1276">
          <cell r="A1276" t="str">
            <v>7160</v>
          </cell>
        </row>
        <row r="1277">
          <cell r="A1277" t="str">
            <v>7160</v>
          </cell>
        </row>
        <row r="1278">
          <cell r="A1278" t="str">
            <v>7160</v>
          </cell>
        </row>
        <row r="1279">
          <cell r="A1279" t="str">
            <v>7160</v>
          </cell>
        </row>
        <row r="1280">
          <cell r="A1280" t="str">
            <v>7160</v>
          </cell>
        </row>
        <row r="1281">
          <cell r="A1281" t="str">
            <v>7160</v>
          </cell>
        </row>
        <row r="1282">
          <cell r="A1282" t="str">
            <v>7160</v>
          </cell>
        </row>
        <row r="1283">
          <cell r="A1283" t="str">
            <v>7160</v>
          </cell>
        </row>
        <row r="1284">
          <cell r="A1284" t="str">
            <v>7160</v>
          </cell>
        </row>
        <row r="1285">
          <cell r="A1285" t="str">
            <v>7160</v>
          </cell>
        </row>
        <row r="1286">
          <cell r="A1286" t="str">
            <v>7160</v>
          </cell>
        </row>
        <row r="1287">
          <cell r="A1287" t="str">
            <v>7160</v>
          </cell>
        </row>
        <row r="1288">
          <cell r="A1288" t="str">
            <v>7160</v>
          </cell>
        </row>
        <row r="1289">
          <cell r="A1289" t="str">
            <v>7165</v>
          </cell>
        </row>
        <row r="1290">
          <cell r="A1290" t="str">
            <v>7165</v>
          </cell>
        </row>
        <row r="1291">
          <cell r="A1291" t="str">
            <v>7165</v>
          </cell>
        </row>
        <row r="1292">
          <cell r="A1292" t="str">
            <v>7165</v>
          </cell>
        </row>
        <row r="1293">
          <cell r="A1293" t="str">
            <v>7165</v>
          </cell>
        </row>
        <row r="1294">
          <cell r="A1294" t="str">
            <v>7165</v>
          </cell>
        </row>
        <row r="1295">
          <cell r="A1295" t="str">
            <v>7165</v>
          </cell>
        </row>
        <row r="1296">
          <cell r="A1296" t="str">
            <v>7165</v>
          </cell>
        </row>
        <row r="1297">
          <cell r="A1297" t="str">
            <v>7165</v>
          </cell>
        </row>
        <row r="1298">
          <cell r="A1298" t="str">
            <v>7180</v>
          </cell>
        </row>
        <row r="1299">
          <cell r="A1299" t="str">
            <v>7180</v>
          </cell>
        </row>
        <row r="1300">
          <cell r="A1300" t="str">
            <v>7180</v>
          </cell>
        </row>
        <row r="1301">
          <cell r="A1301" t="str">
            <v>7185</v>
          </cell>
        </row>
        <row r="1302">
          <cell r="A1302" t="str">
            <v>7185</v>
          </cell>
        </row>
        <row r="1303">
          <cell r="A1303" t="str">
            <v>7185</v>
          </cell>
        </row>
        <row r="1304">
          <cell r="A1304" t="str">
            <v>7185</v>
          </cell>
        </row>
        <row r="1305">
          <cell r="A1305" t="str">
            <v>7185</v>
          </cell>
        </row>
        <row r="1306">
          <cell r="A1306" t="str">
            <v>7185</v>
          </cell>
        </row>
        <row r="1307">
          <cell r="A1307" t="str">
            <v>7205</v>
          </cell>
        </row>
        <row r="1308">
          <cell r="A1308" t="str">
            <v>7205</v>
          </cell>
        </row>
        <row r="1309">
          <cell r="A1309" t="str">
            <v>7205</v>
          </cell>
        </row>
        <row r="1310">
          <cell r="A1310" t="str">
            <v>7245</v>
          </cell>
        </row>
        <row r="1311">
          <cell r="A1311" t="str">
            <v>7245</v>
          </cell>
        </row>
        <row r="1312">
          <cell r="A1312" t="str">
            <v>7245</v>
          </cell>
        </row>
        <row r="1313">
          <cell r="A1313" t="str">
            <v>7430</v>
          </cell>
        </row>
        <row r="1314">
          <cell r="A1314" t="str">
            <v>7430</v>
          </cell>
        </row>
        <row r="1315">
          <cell r="A1315" t="str">
            <v>7430</v>
          </cell>
        </row>
        <row r="1316">
          <cell r="A1316" t="str">
            <v>7445</v>
          </cell>
        </row>
        <row r="1317">
          <cell r="A1317" t="str">
            <v>7445</v>
          </cell>
        </row>
        <row r="1318">
          <cell r="A1318" t="str">
            <v>7445</v>
          </cell>
        </row>
        <row r="1319">
          <cell r="A1319" t="str">
            <v>7510</v>
          </cell>
        </row>
        <row r="1320">
          <cell r="A1320" t="str">
            <v>7510</v>
          </cell>
        </row>
        <row r="1321">
          <cell r="A1321" t="str">
            <v>7515</v>
          </cell>
        </row>
        <row r="1322">
          <cell r="A1322" t="str">
            <v>7515</v>
          </cell>
        </row>
        <row r="1323">
          <cell r="A1323" t="str">
            <v>7520</v>
          </cell>
        </row>
        <row r="1324">
          <cell r="A1324" t="str">
            <v>7520</v>
          </cell>
        </row>
        <row r="1325">
          <cell r="A1325" t="str">
            <v>7540</v>
          </cell>
        </row>
        <row r="1326">
          <cell r="A1326" t="str">
            <v>7545</v>
          </cell>
        </row>
        <row r="1327">
          <cell r="A1327" t="str">
            <v>7545</v>
          </cell>
        </row>
        <row r="1328">
          <cell r="A1328" t="str">
            <v>7545</v>
          </cell>
        </row>
        <row r="1329">
          <cell r="A1329" t="str">
            <v>7550</v>
          </cell>
        </row>
        <row r="1330">
          <cell r="A1330" t="str">
            <v>7550</v>
          </cell>
        </row>
        <row r="1331">
          <cell r="A1331" t="str">
            <v>7550</v>
          </cell>
        </row>
        <row r="1332">
          <cell r="A1332" t="str">
            <v>7555</v>
          </cell>
        </row>
        <row r="1333">
          <cell r="A1333" t="str">
            <v>7555</v>
          </cell>
        </row>
        <row r="1334">
          <cell r="A1334" t="str">
            <v>7555</v>
          </cell>
        </row>
        <row r="1335">
          <cell r="A1335" t="str">
            <v>7555</v>
          </cell>
        </row>
        <row r="1336">
          <cell r="A1336" t="str">
            <v>7555</v>
          </cell>
        </row>
        <row r="1337">
          <cell r="A1337" t="str">
            <v>7555</v>
          </cell>
        </row>
        <row r="1338">
          <cell r="A1338" t="str">
            <v>7555</v>
          </cell>
        </row>
        <row r="1339">
          <cell r="A1339" t="str">
            <v>7555</v>
          </cell>
        </row>
        <row r="1340">
          <cell r="A1340" t="str">
            <v>7555</v>
          </cell>
        </row>
        <row r="1341">
          <cell r="A1341" t="str">
            <v>7555</v>
          </cell>
        </row>
        <row r="1342">
          <cell r="A1342" t="str">
            <v>7555</v>
          </cell>
        </row>
        <row r="1343">
          <cell r="A1343" t="str">
            <v>7555</v>
          </cell>
        </row>
        <row r="1344">
          <cell r="A1344" t="str">
            <v>7555</v>
          </cell>
        </row>
        <row r="1345">
          <cell r="A1345" t="str">
            <v>7555</v>
          </cell>
        </row>
        <row r="1346">
          <cell r="A1346" t="str">
            <v>7555</v>
          </cell>
        </row>
        <row r="1347">
          <cell r="A1347" t="str">
            <v>7555</v>
          </cell>
        </row>
        <row r="1348">
          <cell r="A1348" t="str">
            <v>7555</v>
          </cell>
        </row>
        <row r="1349">
          <cell r="A1349" t="str">
            <v>7560</v>
          </cell>
        </row>
        <row r="1350">
          <cell r="A1350" t="str">
            <v>7570</v>
          </cell>
        </row>
        <row r="1351">
          <cell r="A1351" t="str">
            <v>7710</v>
          </cell>
        </row>
        <row r="1352">
          <cell r="A1352" t="str">
            <v>7710</v>
          </cell>
        </row>
        <row r="1353">
          <cell r="A1353" t="str">
            <v>7735</v>
          </cell>
        </row>
        <row r="1354">
          <cell r="A1354" t="str">
            <v>7735</v>
          </cell>
        </row>
        <row r="1355">
          <cell r="A1355" t="str">
            <v>7735</v>
          </cell>
        </row>
        <row r="1356">
          <cell r="A1356" t="str">
            <v>7735</v>
          </cell>
        </row>
        <row r="1357">
          <cell r="A1357" t="str">
            <v>7735</v>
          </cell>
        </row>
        <row r="1358">
          <cell r="A1358" t="str">
            <v>7735</v>
          </cell>
        </row>
        <row r="1359">
          <cell r="A1359" t="str">
            <v>7735</v>
          </cell>
        </row>
        <row r="1360">
          <cell r="A1360" t="str">
            <v>7735</v>
          </cell>
        </row>
        <row r="1361">
          <cell r="A1361" t="str">
            <v>7735</v>
          </cell>
        </row>
        <row r="1362">
          <cell r="A1362" t="str">
            <v>7735</v>
          </cell>
        </row>
        <row r="1363">
          <cell r="A1363" t="str">
            <v>7735</v>
          </cell>
        </row>
        <row r="1364">
          <cell r="A1364" t="str">
            <v>7735</v>
          </cell>
        </row>
        <row r="1365">
          <cell r="A1365" t="str">
            <v>7735</v>
          </cell>
        </row>
        <row r="1366">
          <cell r="A1366" t="str">
            <v>7735</v>
          </cell>
        </row>
        <row r="1367">
          <cell r="A1367" t="str">
            <v>7735</v>
          </cell>
        </row>
        <row r="1368">
          <cell r="A1368" t="str">
            <v>7735</v>
          </cell>
        </row>
        <row r="1369">
          <cell r="A1369" t="str">
            <v>7735</v>
          </cell>
        </row>
        <row r="1370">
          <cell r="A1370" t="str">
            <v>7735</v>
          </cell>
        </row>
        <row r="1371">
          <cell r="A1371" t="str">
            <v>7735</v>
          </cell>
        </row>
        <row r="1372">
          <cell r="A1372" t="str">
            <v>7735</v>
          </cell>
        </row>
        <row r="1373">
          <cell r="A1373" t="str">
            <v>7735</v>
          </cell>
        </row>
        <row r="1374">
          <cell r="A1374" t="str">
            <v>7735</v>
          </cell>
        </row>
        <row r="1375">
          <cell r="A1375" t="str">
            <v>7750</v>
          </cell>
        </row>
        <row r="1376">
          <cell r="A1376" t="str">
            <v>7750</v>
          </cell>
        </row>
        <row r="1377">
          <cell r="A1377" t="str">
            <v>7750</v>
          </cell>
        </row>
        <row r="1378">
          <cell r="A1378" t="str">
            <v>7750</v>
          </cell>
        </row>
        <row r="1379">
          <cell r="A1379" t="str">
            <v>7750</v>
          </cell>
        </row>
        <row r="1380">
          <cell r="A1380" t="str">
            <v>7750</v>
          </cell>
        </row>
        <row r="1381">
          <cell r="A1381" t="str">
            <v>7750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oad File"/>
      <sheetName val="Chart"/>
      <sheetName val="IL"/>
      <sheetName val="start&gt;&gt;"/>
      <sheetName val="110"/>
      <sheetName val="111"/>
      <sheetName val="112"/>
      <sheetName val="113"/>
      <sheetName val="114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6"/>
      <sheetName val="850"/>
      <sheetName val="data&gt;&gt;"/>
      <sheetName val="Account Balances"/>
      <sheetName val="2014 Budget"/>
      <sheetName val="CO"/>
      <sheetName val="TTM Actuals"/>
      <sheetName val="Forecast"/>
      <sheetName val="O&amp;M Templates&gt;&gt;"/>
      <sheetName val="RC Amortization"/>
      <sheetName val="Fuel Expense"/>
      <sheetName val="Def Maint Exp Schedule"/>
      <sheetName val="Bad Debt Schedule"/>
      <sheetName val="Purch W-WW Load"/>
      <sheetName val="Salary Load"/>
      <sheetName val="Misc Reg"/>
      <sheetName val="CS Print"/>
      <sheetName val="Captime"/>
    </sheetNames>
    <sheetDataSet>
      <sheetData sheetId="0">
        <row r="14">
          <cell r="C14">
            <v>41821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concilation"/>
      <sheetName val="Recon WP"/>
      <sheetName val="PS Adj WP"/>
      <sheetName val="Retention Factors"/>
      <sheetName val="Index"/>
      <sheetName val="Return"/>
      <sheetName val="Rate Base"/>
      <sheetName val="Plant"/>
      <sheetName val="Direct Plant"/>
      <sheetName val="Direct Depr"/>
      <sheetName val="Pro Forma Projects"/>
      <sheetName val="Plant Reclassify"/>
      <sheetName val="Nitrate Lease"/>
      <sheetName val="Direct AD"/>
      <sheetName val="CWC"/>
      <sheetName val="CIAC"/>
      <sheetName val="ADIT Allocated"/>
      <sheetName val="ADIT Adjust"/>
      <sheetName val="ADIT Unamort"/>
      <sheetName val="Excess Tax"/>
      <sheetName val="Reg Liab"/>
      <sheetName val="Excess 4%"/>
      <sheetName val="PAA"/>
      <sheetName val="Def Charges"/>
      <sheetName val="Def Maint"/>
      <sheetName val="NOI"/>
      <sheetName val="Misc Rev"/>
      <sheetName val="Forfeited"/>
      <sheetName val="Uncollectible"/>
      <sheetName val="Uncoll %"/>
      <sheetName val="M&amp;R Exp"/>
      <sheetName val="Def Maint Exp"/>
      <sheetName val="Testing"/>
      <sheetName val="Outside Serv"/>
      <sheetName val="Toxaphene"/>
      <sheetName val="Office Exp"/>
      <sheetName val="RCE per System"/>
      <sheetName val="Office Util"/>
      <sheetName val="Misc Exp"/>
      <sheetName val="CIAC Amort"/>
      <sheetName val="PAA Amort"/>
      <sheetName val="Franchise Tax"/>
      <sheetName val="Prop Tax"/>
      <sheetName val="Taxes"/>
      <sheetName val="Factors"/>
      <sheetName val="RR"/>
      <sheetName val="Statement"/>
      <sheetName val="Domestic"/>
    </sheetNames>
    <sheetDataSet>
      <sheetData sheetId="0">
        <row r="1">
          <cell r="C1" t="str">
            <v>CWS SYSTEMS, INC.</v>
          </cell>
        </row>
        <row r="4">
          <cell r="C4" t="str">
            <v>For The Test Year Ended December 31, 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Sch.F-growth"/>
      <sheetName val="wp.a-uncoll"/>
      <sheetName val="wp-b-salary"/>
      <sheetName val="wp-b2-ops charged to plant"/>
      <sheetName val="wp-c-def charges"/>
      <sheetName val="wp-c2-calc of def charges"/>
      <sheetName val="wp-d-rc.exp"/>
      <sheetName val="wp-e-toi"/>
      <sheetName val="wp-f-depr"/>
      <sheetName val="wp-g-inc.tx"/>
      <sheetName val="wp.h-cap.struc"/>
      <sheetName val="wp-i-wc"/>
      <sheetName val="wp-j-pf.plant"/>
      <sheetName val="wp-k-retirements"/>
      <sheetName val="wp-l-GL additions"/>
      <sheetName val="wp-m-penalties"/>
      <sheetName val="wp-n-CPI"/>
      <sheetName val="wp-o-project phoenix "/>
      <sheetName val="wp-p1-allocation of vehicles"/>
      <sheetName val="wp-p1a-adjustment to trans exp"/>
      <sheetName val="wp-p2-allocation of computers"/>
      <sheetName val="wp-p3-allocations of WSC base"/>
      <sheetName val="wp-p4-allocation of WSC expense"/>
      <sheetName val="wp-p5-alloc of cws office exp"/>
      <sheetName val="wp-p6-closed office exp"/>
      <sheetName val="wp-u-Insurance Exp"/>
      <sheetName val="wp-appendix"/>
      <sheetName val="xxxRate-Rev Comp"/>
      <sheetName val="Allocation data summary"/>
      <sheetName val="Allocation data"/>
      <sheetName val="Consumption Data"/>
      <sheetName val="ERC Count NB 12-07"/>
      <sheetName val="wp-q-Def Chrgs"/>
      <sheetName val="CWS Systems 08 RC template"/>
    </sheetNames>
    <sheetDataSet>
      <sheetData sheetId="0" refreshError="1">
        <row r="3">
          <cell r="C3" t="str">
            <v>CWS Systems, Inc.</v>
          </cell>
        </row>
        <row r="5">
          <cell r="C5" t="str">
            <v>W-778, Sub XXX</v>
          </cell>
        </row>
        <row r="7">
          <cell r="C7">
            <v>39447</v>
          </cell>
        </row>
        <row r="11">
          <cell r="C11">
            <v>8658</v>
          </cell>
        </row>
        <row r="12">
          <cell r="C12">
            <v>4085.7</v>
          </cell>
        </row>
      </sheetData>
      <sheetData sheetId="1" refreshError="1"/>
      <sheetData sheetId="2" refreshError="1">
        <row r="1">
          <cell r="A1" t="str">
            <v>Account Number</v>
          </cell>
          <cell r="B1" t="str">
            <v>Account Name</v>
          </cell>
          <cell r="C1" t="str">
            <v>IS/BS</v>
          </cell>
          <cell r="D1" t="str">
            <v>Balance DR/(CR)</v>
          </cell>
        </row>
        <row r="2">
          <cell r="A2" t="str">
            <v>1020</v>
          </cell>
          <cell r="B2" t="str">
            <v>ORGANIZATION</v>
          </cell>
          <cell r="C2" t="str">
            <v>BS</v>
          </cell>
          <cell r="D2">
            <v>189479.66</v>
          </cell>
          <cell r="E2" t="b">
            <v>0</v>
          </cell>
        </row>
        <row r="3">
          <cell r="A3" t="str">
            <v>1045</v>
          </cell>
          <cell r="B3" t="str">
            <v>LAND &amp; LAND RIGHTS GEN PLT</v>
          </cell>
          <cell r="C3" t="str">
            <v>BS</v>
          </cell>
          <cell r="D3">
            <v>50949.45</v>
          </cell>
          <cell r="E3" t="b">
            <v>0</v>
          </cell>
        </row>
        <row r="4">
          <cell r="A4" t="str">
            <v>1050</v>
          </cell>
          <cell r="B4" t="str">
            <v>STRUCT &amp; IMPRV SRC SUPPLY</v>
          </cell>
          <cell r="C4" t="str">
            <v>BS</v>
          </cell>
          <cell r="D4">
            <v>452181.11</v>
          </cell>
          <cell r="E4" t="b">
            <v>0</v>
          </cell>
        </row>
        <row r="5">
          <cell r="A5" t="str">
            <v>1055</v>
          </cell>
          <cell r="B5" t="str">
            <v>STRUCT &amp; IMPRV WTR TRT PLT</v>
          </cell>
          <cell r="C5" t="str">
            <v>BS</v>
          </cell>
          <cell r="D5">
            <v>184343.38</v>
          </cell>
          <cell r="E5" t="b">
            <v>0</v>
          </cell>
        </row>
        <row r="6">
          <cell r="A6" t="str">
            <v>1080</v>
          </cell>
          <cell r="B6" t="str">
            <v>WELLS &amp; SPRINGS</v>
          </cell>
          <cell r="C6" t="str">
            <v>BS</v>
          </cell>
          <cell r="D6">
            <v>1687630.31</v>
          </cell>
          <cell r="E6" t="b">
            <v>0</v>
          </cell>
        </row>
        <row r="7">
          <cell r="A7" t="str">
            <v>1100</v>
          </cell>
          <cell r="B7" t="str">
            <v>ELECTRIC PUMP EQUIP SRC PUMP</v>
          </cell>
          <cell r="C7" t="str">
            <v>BS</v>
          </cell>
          <cell r="D7">
            <v>490</v>
          </cell>
          <cell r="E7" t="b">
            <v>0</v>
          </cell>
        </row>
        <row r="8">
          <cell r="A8" t="str">
            <v>1105</v>
          </cell>
          <cell r="B8" t="str">
            <v>ELECTRIC PUMP EQUIP WTP</v>
          </cell>
          <cell r="C8" t="str">
            <v>BS</v>
          </cell>
          <cell r="D8">
            <v>942325.82</v>
          </cell>
          <cell r="E8" t="b">
            <v>0</v>
          </cell>
        </row>
        <row r="9">
          <cell r="A9" t="str">
            <v>1115</v>
          </cell>
          <cell r="B9" t="str">
            <v>WATER TREATMENT EQPT</v>
          </cell>
          <cell r="C9" t="str">
            <v>BS</v>
          </cell>
          <cell r="D9">
            <v>304205.25</v>
          </cell>
          <cell r="E9" t="b">
            <v>0</v>
          </cell>
        </row>
        <row r="10">
          <cell r="A10" t="str">
            <v>1120</v>
          </cell>
          <cell r="B10" t="str">
            <v>DIST RESV &amp; STANDPIPES</v>
          </cell>
          <cell r="C10" t="str">
            <v>BS</v>
          </cell>
          <cell r="D10">
            <v>1231742.08</v>
          </cell>
          <cell r="E10" t="b">
            <v>0</v>
          </cell>
        </row>
        <row r="11">
          <cell r="A11" t="str">
            <v>1125</v>
          </cell>
          <cell r="B11" t="str">
            <v>TRANS &amp; DISTR MAINS</v>
          </cell>
          <cell r="C11" t="str">
            <v>BS</v>
          </cell>
          <cell r="D11">
            <v>5047635.62</v>
          </cell>
          <cell r="E11" t="b">
            <v>0</v>
          </cell>
        </row>
        <row r="12">
          <cell r="A12" t="str">
            <v>1130</v>
          </cell>
          <cell r="B12" t="str">
            <v>SERVICE LINES</v>
          </cell>
          <cell r="C12" t="str">
            <v>BS</v>
          </cell>
          <cell r="D12">
            <v>1382625.43</v>
          </cell>
          <cell r="E12" t="b">
            <v>0</v>
          </cell>
        </row>
        <row r="13">
          <cell r="A13" t="str">
            <v>1135</v>
          </cell>
          <cell r="B13" t="str">
            <v>METERS</v>
          </cell>
          <cell r="C13" t="str">
            <v>BS</v>
          </cell>
          <cell r="D13">
            <v>382942.89</v>
          </cell>
          <cell r="E13" t="b">
            <v>0</v>
          </cell>
        </row>
        <row r="14">
          <cell r="A14" t="str">
            <v>1140</v>
          </cell>
          <cell r="B14" t="str">
            <v>METER INSTALLATIONS</v>
          </cell>
          <cell r="C14" t="str">
            <v>BS</v>
          </cell>
          <cell r="D14">
            <v>94239.85</v>
          </cell>
          <cell r="E14" t="b">
            <v>0</v>
          </cell>
        </row>
        <row r="15">
          <cell r="A15" t="str">
            <v>1145</v>
          </cell>
          <cell r="B15" t="str">
            <v>HYDRANTS</v>
          </cell>
          <cell r="C15" t="str">
            <v>BS</v>
          </cell>
          <cell r="D15">
            <v>245340.06</v>
          </cell>
          <cell r="E15" t="b">
            <v>0</v>
          </cell>
        </row>
        <row r="16">
          <cell r="A16" t="str">
            <v>1175</v>
          </cell>
          <cell r="B16" t="str">
            <v>OFFICE STRUCT &amp; IMPRV</v>
          </cell>
          <cell r="C16" t="str">
            <v>BS</v>
          </cell>
          <cell r="D16">
            <v>135331.54999999999</v>
          </cell>
          <cell r="E16" t="b">
            <v>0</v>
          </cell>
        </row>
        <row r="17">
          <cell r="A17" t="str">
            <v>1180</v>
          </cell>
          <cell r="B17" t="str">
            <v>OFFICE FURN &amp; EQPT</v>
          </cell>
          <cell r="C17" t="str">
            <v>BS</v>
          </cell>
          <cell r="D17">
            <v>57413.88</v>
          </cell>
          <cell r="E17" t="b">
            <v>0</v>
          </cell>
        </row>
        <row r="18">
          <cell r="A18" t="str">
            <v>1190</v>
          </cell>
          <cell r="B18" t="str">
            <v>TOOL SHOP &amp; MISC EQPT</v>
          </cell>
          <cell r="C18" t="str">
            <v>BS</v>
          </cell>
          <cell r="D18">
            <v>200282.85</v>
          </cell>
          <cell r="E18" t="b">
            <v>0</v>
          </cell>
        </row>
        <row r="19">
          <cell r="A19" t="str">
            <v>1195</v>
          </cell>
          <cell r="B19" t="str">
            <v>LABORATORY EQUIPMENT</v>
          </cell>
          <cell r="C19" t="str">
            <v>BS</v>
          </cell>
          <cell r="D19">
            <v>10394.76</v>
          </cell>
          <cell r="E19" t="b">
            <v>0</v>
          </cell>
        </row>
        <row r="20">
          <cell r="A20" t="str">
            <v>1205</v>
          </cell>
          <cell r="B20" t="str">
            <v>COMMUNICATION EQPT</v>
          </cell>
          <cell r="C20" t="str">
            <v>BS</v>
          </cell>
          <cell r="D20">
            <v>44641.02</v>
          </cell>
          <cell r="E20" t="b">
            <v>0</v>
          </cell>
        </row>
        <row r="21">
          <cell r="A21" t="str">
            <v>1245</v>
          </cell>
          <cell r="B21" t="str">
            <v>ORGANIZATION</v>
          </cell>
          <cell r="C21" t="str">
            <v>BS</v>
          </cell>
          <cell r="D21">
            <v>21939.08</v>
          </cell>
          <cell r="E21" t="b">
            <v>0</v>
          </cell>
        </row>
        <row r="22">
          <cell r="A22" t="str">
            <v>1295</v>
          </cell>
          <cell r="B22" t="str">
            <v>STRUCT/IMPRV PUMP PLT LS</v>
          </cell>
          <cell r="C22" t="str">
            <v>BS</v>
          </cell>
          <cell r="D22">
            <v>911729.54</v>
          </cell>
          <cell r="E22" t="b">
            <v>0</v>
          </cell>
        </row>
        <row r="23">
          <cell r="A23" t="str">
            <v>1315</v>
          </cell>
          <cell r="B23" t="str">
            <v>STRUCT/IMPRV GEN PLT</v>
          </cell>
          <cell r="C23" t="str">
            <v>BS</v>
          </cell>
          <cell r="D23">
            <v>223512.25</v>
          </cell>
          <cell r="E23" t="b">
            <v>0</v>
          </cell>
        </row>
        <row r="24">
          <cell r="A24" t="str">
            <v>1345</v>
          </cell>
          <cell r="B24" t="str">
            <v>SEWER FORCE MAIN/SRVC LINES</v>
          </cell>
          <cell r="C24" t="str">
            <v>BS</v>
          </cell>
          <cell r="D24">
            <v>551516.54</v>
          </cell>
          <cell r="E24" t="b">
            <v>0</v>
          </cell>
        </row>
        <row r="25">
          <cell r="A25" t="str">
            <v>1350</v>
          </cell>
          <cell r="B25" t="str">
            <v>SEWER GRAVITY MAIN/MANHOLES</v>
          </cell>
          <cell r="C25" t="str">
            <v>BS</v>
          </cell>
          <cell r="D25">
            <v>4613708.05</v>
          </cell>
          <cell r="E25" t="b">
            <v>0</v>
          </cell>
        </row>
        <row r="26">
          <cell r="A26" t="str">
            <v>1400</v>
          </cell>
          <cell r="B26" t="str">
            <v>TREAT/DISP EQUIP TRT PLT</v>
          </cell>
          <cell r="C26" t="str">
            <v>BS</v>
          </cell>
          <cell r="D26">
            <v>2884960.49</v>
          </cell>
          <cell r="E26" t="b">
            <v>0</v>
          </cell>
        </row>
        <row r="27">
          <cell r="A27" t="str">
            <v>1470</v>
          </cell>
          <cell r="B27" t="str">
            <v>TOOL SHOP &amp; MISC EQPT</v>
          </cell>
          <cell r="C27" t="str">
            <v>BS</v>
          </cell>
          <cell r="D27">
            <v>25316</v>
          </cell>
          <cell r="E27" t="b">
            <v>0</v>
          </cell>
        </row>
        <row r="28">
          <cell r="A28" t="str">
            <v>1555</v>
          </cell>
          <cell r="B28" t="str">
            <v>TRANSPORTATION EQPT WTR</v>
          </cell>
          <cell r="C28" t="str">
            <v>BS</v>
          </cell>
          <cell r="D28">
            <v>122297</v>
          </cell>
          <cell r="E28" t="b">
            <v>0</v>
          </cell>
        </row>
        <row r="29">
          <cell r="A29" t="str">
            <v>1580</v>
          </cell>
          <cell r="B29" t="str">
            <v>MAINFRAME COMPUTER WTR</v>
          </cell>
          <cell r="C29" t="str">
            <v>BS</v>
          </cell>
          <cell r="D29">
            <v>23721</v>
          </cell>
          <cell r="E29" t="b">
            <v>0</v>
          </cell>
        </row>
        <row r="30">
          <cell r="A30" t="str">
            <v>1585</v>
          </cell>
          <cell r="B30" t="str">
            <v>MINI COMPUTERS WTR</v>
          </cell>
          <cell r="C30" t="str">
            <v>BS</v>
          </cell>
          <cell r="D30">
            <v>49541</v>
          </cell>
          <cell r="E30" t="b">
            <v>0</v>
          </cell>
        </row>
        <row r="31">
          <cell r="A31" t="str">
            <v>1590</v>
          </cell>
          <cell r="B31" t="str">
            <v>COMP SYS COST WTR</v>
          </cell>
          <cell r="C31" t="str">
            <v>BS</v>
          </cell>
          <cell r="D31">
            <v>35153</v>
          </cell>
          <cell r="E31" t="b">
            <v>0</v>
          </cell>
        </row>
        <row r="32">
          <cell r="A32" t="str">
            <v>1595</v>
          </cell>
          <cell r="B32" t="str">
            <v>MICRO SYS COST WTR</v>
          </cell>
          <cell r="C32" t="str">
            <v>BS</v>
          </cell>
          <cell r="D32">
            <v>20956</v>
          </cell>
          <cell r="E32" t="b">
            <v>0</v>
          </cell>
        </row>
        <row r="33">
          <cell r="A33" t="str">
            <v>1665</v>
          </cell>
          <cell r="B33" t="str">
            <v>WIP - CAPITALIZED TIME</v>
          </cell>
          <cell r="C33" t="str">
            <v>BS</v>
          </cell>
          <cell r="D33">
            <v>9054.2999999999993</v>
          </cell>
          <cell r="E33" t="b">
            <v>0</v>
          </cell>
        </row>
        <row r="34">
          <cell r="A34" t="str">
            <v>1666</v>
          </cell>
          <cell r="B34" t="str">
            <v>WIP - INTEREST DURING CONSTR</v>
          </cell>
          <cell r="C34" t="str">
            <v>BS</v>
          </cell>
          <cell r="D34">
            <v>35020.559999999998</v>
          </cell>
          <cell r="E34" t="b">
            <v>0</v>
          </cell>
        </row>
        <row r="35">
          <cell r="A35" t="str">
            <v>1667</v>
          </cell>
          <cell r="B35" t="str">
            <v>WIP - ENGINEERING</v>
          </cell>
          <cell r="C35" t="str">
            <v>BS</v>
          </cell>
          <cell r="D35">
            <v>49126.77</v>
          </cell>
          <cell r="E35" t="b">
            <v>0</v>
          </cell>
        </row>
        <row r="36">
          <cell r="A36" t="str">
            <v>1668</v>
          </cell>
          <cell r="B36" t="str">
            <v>WIP - LABOR/INSTALLATION</v>
          </cell>
          <cell r="C36" t="str">
            <v>BS</v>
          </cell>
          <cell r="D36">
            <v>563730.27</v>
          </cell>
          <cell r="E36" t="b">
            <v>0</v>
          </cell>
        </row>
        <row r="37">
          <cell r="A37" t="str">
            <v>1669</v>
          </cell>
          <cell r="B37" t="str">
            <v>WIP - EQUIPMENT</v>
          </cell>
          <cell r="C37" t="str">
            <v>BS</v>
          </cell>
          <cell r="D37">
            <v>35221.550000000003</v>
          </cell>
          <cell r="E37" t="b">
            <v>0</v>
          </cell>
        </row>
        <row r="38">
          <cell r="A38" t="str">
            <v>1670</v>
          </cell>
          <cell r="B38" t="str">
            <v>WIP - MATERIAL</v>
          </cell>
          <cell r="C38" t="str">
            <v>BS</v>
          </cell>
          <cell r="D38">
            <v>14662.02</v>
          </cell>
          <cell r="E38" t="b">
            <v>0</v>
          </cell>
        </row>
        <row r="39">
          <cell r="A39" t="str">
            <v>1671</v>
          </cell>
          <cell r="B39" t="str">
            <v>WIP - ELECTRICAL</v>
          </cell>
          <cell r="C39" t="str">
            <v>BS</v>
          </cell>
          <cell r="D39">
            <v>1678.03</v>
          </cell>
          <cell r="E39" t="b">
            <v>0</v>
          </cell>
        </row>
        <row r="40">
          <cell r="A40" t="str">
            <v>1672</v>
          </cell>
          <cell r="B40" t="str">
            <v>WIP - PIPING</v>
          </cell>
          <cell r="C40" t="str">
            <v>BS</v>
          </cell>
          <cell r="D40">
            <v>79047.41</v>
          </cell>
          <cell r="E40" t="b">
            <v>0</v>
          </cell>
        </row>
        <row r="41">
          <cell r="A41" t="str">
            <v>1673</v>
          </cell>
          <cell r="B41" t="str">
            <v>WIP - SITE WORK</v>
          </cell>
          <cell r="C41" t="str">
            <v>BS</v>
          </cell>
          <cell r="D41">
            <v>6645</v>
          </cell>
          <cell r="E41" t="b">
            <v>0</v>
          </cell>
        </row>
        <row r="42">
          <cell r="A42" t="str">
            <v>1674</v>
          </cell>
          <cell r="B42" t="str">
            <v>WIP - BUILDING ADDITION</v>
          </cell>
          <cell r="C42" t="str">
            <v>BS</v>
          </cell>
          <cell r="D42">
            <v>4631.18</v>
          </cell>
          <cell r="E42" t="b">
            <v>0</v>
          </cell>
        </row>
        <row r="43">
          <cell r="A43" t="str">
            <v>1692</v>
          </cell>
          <cell r="B43" t="str">
            <v>WIP - WELL HOUSE</v>
          </cell>
          <cell r="C43" t="str">
            <v>BS</v>
          </cell>
          <cell r="D43">
            <v>24942.22</v>
          </cell>
          <cell r="E43" t="b">
            <v>0</v>
          </cell>
        </row>
        <row r="44">
          <cell r="A44" t="str">
            <v>1697</v>
          </cell>
          <cell r="B44" t="str">
            <v>WIP - CLOSE CP TO GL LEGACY</v>
          </cell>
          <cell r="C44" t="str">
            <v>BS</v>
          </cell>
          <cell r="D44">
            <v>-67742.179999999993</v>
          </cell>
          <cell r="E44" t="b">
            <v>0</v>
          </cell>
        </row>
        <row r="45">
          <cell r="A45" t="str">
            <v>1698</v>
          </cell>
          <cell r="B45" t="str">
            <v>WIP - J/E CLEARING LEGACY</v>
          </cell>
          <cell r="C45" t="str">
            <v>BS</v>
          </cell>
          <cell r="D45">
            <v>67742.179999999993</v>
          </cell>
          <cell r="E45" t="b">
            <v>0</v>
          </cell>
        </row>
        <row r="46">
          <cell r="A46" t="str">
            <v>1705</v>
          </cell>
          <cell r="B46" t="str">
            <v>WIP - CAPITALIZED TIME</v>
          </cell>
          <cell r="C46" t="str">
            <v>BS</v>
          </cell>
          <cell r="D46">
            <v>4029.81</v>
          </cell>
          <cell r="E46" t="b">
            <v>0</v>
          </cell>
        </row>
        <row r="47">
          <cell r="A47" t="str">
            <v>1706</v>
          </cell>
          <cell r="B47" t="str">
            <v>WIP - INTEREST DURING CONSTR</v>
          </cell>
          <cell r="C47" t="str">
            <v>BS</v>
          </cell>
          <cell r="D47">
            <v>5289.94</v>
          </cell>
          <cell r="E47" t="b">
            <v>0</v>
          </cell>
        </row>
        <row r="48">
          <cell r="A48" t="str">
            <v>1707</v>
          </cell>
          <cell r="B48" t="str">
            <v>WIP - ENGINEERING</v>
          </cell>
          <cell r="C48" t="str">
            <v>BS</v>
          </cell>
          <cell r="D48">
            <v>55875.55</v>
          </cell>
          <cell r="E48" t="b">
            <v>0</v>
          </cell>
        </row>
        <row r="49">
          <cell r="A49" t="str">
            <v>1708</v>
          </cell>
          <cell r="B49" t="str">
            <v>WIP - LABOR/INSTALLATION</v>
          </cell>
          <cell r="C49" t="str">
            <v>BS</v>
          </cell>
          <cell r="D49">
            <v>233617.36</v>
          </cell>
          <cell r="E49" t="b">
            <v>0</v>
          </cell>
        </row>
        <row r="50">
          <cell r="A50" t="str">
            <v>1709</v>
          </cell>
          <cell r="B50" t="str">
            <v>WIP - EQUIPMENT</v>
          </cell>
          <cell r="C50" t="str">
            <v>BS</v>
          </cell>
          <cell r="D50">
            <v>183106.77</v>
          </cell>
          <cell r="E50" t="b">
            <v>0</v>
          </cell>
        </row>
        <row r="51">
          <cell r="A51" t="str">
            <v>1710</v>
          </cell>
          <cell r="B51" t="str">
            <v>WIP - MATERIAL</v>
          </cell>
          <cell r="C51" t="str">
            <v>BS</v>
          </cell>
          <cell r="D51">
            <v>11144</v>
          </cell>
          <cell r="E51" t="b">
            <v>0</v>
          </cell>
        </row>
        <row r="52">
          <cell r="A52" t="str">
            <v>1722</v>
          </cell>
          <cell r="B52" t="str">
            <v>WIP - MODIFICATION/LIFT STN</v>
          </cell>
          <cell r="C52" t="str">
            <v>BS</v>
          </cell>
          <cell r="D52">
            <v>2546.73</v>
          </cell>
          <cell r="E52" t="b">
            <v>0</v>
          </cell>
        </row>
        <row r="53">
          <cell r="A53" t="str">
            <v>1726</v>
          </cell>
          <cell r="B53" t="str">
            <v>WIP - PUMPS/EQUIPMENT</v>
          </cell>
          <cell r="C53" t="str">
            <v>BS</v>
          </cell>
          <cell r="D53">
            <v>24926.95</v>
          </cell>
          <cell r="E53" t="b">
            <v>0</v>
          </cell>
        </row>
        <row r="54">
          <cell r="A54" t="str">
            <v>1749</v>
          </cell>
          <cell r="B54" t="str">
            <v>WIP - MATERIAL</v>
          </cell>
          <cell r="C54" t="str">
            <v>BS</v>
          </cell>
          <cell r="D54">
            <v>476539</v>
          </cell>
          <cell r="E54" t="b">
            <v>0</v>
          </cell>
        </row>
        <row r="55">
          <cell r="A55" t="str">
            <v>1835</v>
          </cell>
          <cell r="B55" t="str">
            <v>ACC DEPR-ORGANIZATION</v>
          </cell>
          <cell r="C55" t="str">
            <v>BS</v>
          </cell>
          <cell r="D55">
            <v>30335.48</v>
          </cell>
          <cell r="E55" t="b">
            <v>0</v>
          </cell>
        </row>
        <row r="56">
          <cell r="A56" t="str">
            <v>1845</v>
          </cell>
          <cell r="B56" t="str">
            <v>ACC DEPR-STRUCT&amp;IMPRV SRC SPLY</v>
          </cell>
          <cell r="C56" t="str">
            <v>BS</v>
          </cell>
          <cell r="D56">
            <v>-90364.34</v>
          </cell>
          <cell r="E56" t="b">
            <v>0</v>
          </cell>
        </row>
        <row r="57">
          <cell r="A57" t="str">
            <v>1850</v>
          </cell>
          <cell r="B57" t="str">
            <v>ACC DEPR-STRUCT&amp;IMPRV WTP</v>
          </cell>
          <cell r="C57" t="str">
            <v>BS</v>
          </cell>
          <cell r="D57">
            <v>703.09</v>
          </cell>
          <cell r="E57" t="b">
            <v>0</v>
          </cell>
        </row>
        <row r="58">
          <cell r="A58" t="str">
            <v>1875</v>
          </cell>
          <cell r="B58" t="str">
            <v>ACC DEPR-WELLS &amp; SPRINGS</v>
          </cell>
          <cell r="C58" t="str">
            <v>BS</v>
          </cell>
          <cell r="D58">
            <v>-306071.78999999998</v>
          </cell>
          <cell r="E58" t="b">
            <v>0</v>
          </cell>
        </row>
        <row r="59">
          <cell r="A59" t="str">
            <v>1895</v>
          </cell>
          <cell r="B59" t="str">
            <v>ACC DEPR-ELECT PUMP EQUIP SRC PUMP</v>
          </cell>
          <cell r="C59" t="str">
            <v>BS</v>
          </cell>
          <cell r="D59">
            <v>7151.25</v>
          </cell>
          <cell r="E59" t="b">
            <v>0</v>
          </cell>
        </row>
        <row r="60">
          <cell r="A60" t="str">
            <v>1900</v>
          </cell>
          <cell r="B60" t="str">
            <v>ACC DEPR-ELECT PUMP EQUIP WTP</v>
          </cell>
          <cell r="C60" t="str">
            <v>BS</v>
          </cell>
          <cell r="D60">
            <v>-186369.45</v>
          </cell>
          <cell r="E60" t="b">
            <v>0</v>
          </cell>
        </row>
        <row r="61">
          <cell r="A61" t="str">
            <v>1910</v>
          </cell>
          <cell r="B61" t="str">
            <v>ACC DEPR-WATER TREATMENT EQPT</v>
          </cell>
          <cell r="C61" t="str">
            <v>BS</v>
          </cell>
          <cell r="D61">
            <v>-52957.78</v>
          </cell>
          <cell r="E61" t="b">
            <v>0</v>
          </cell>
        </row>
        <row r="62">
          <cell r="A62" t="str">
            <v>1915</v>
          </cell>
          <cell r="B62" t="str">
            <v>ACC DEPR-DIST RESV &amp; STANDPIPE</v>
          </cell>
          <cell r="C62" t="str">
            <v>BS</v>
          </cell>
          <cell r="D62">
            <v>-251998.26</v>
          </cell>
          <cell r="E62" t="b">
            <v>0</v>
          </cell>
        </row>
        <row r="63">
          <cell r="A63" t="str">
            <v>1920</v>
          </cell>
          <cell r="B63" t="str">
            <v>ACC DEPR-TRANS &amp; DISTR MAINS</v>
          </cell>
          <cell r="C63" t="str">
            <v>BS</v>
          </cell>
          <cell r="D63">
            <v>-1032300.64</v>
          </cell>
          <cell r="E63" t="b">
            <v>0</v>
          </cell>
        </row>
        <row r="64">
          <cell r="A64" t="str">
            <v>1925</v>
          </cell>
          <cell r="B64" t="str">
            <v>ACC DEPR-SERVICE LINES</v>
          </cell>
          <cell r="C64" t="str">
            <v>BS</v>
          </cell>
          <cell r="D64">
            <v>-255462.81</v>
          </cell>
          <cell r="E64" t="b">
            <v>0</v>
          </cell>
        </row>
        <row r="65">
          <cell r="A65" t="str">
            <v>1930</v>
          </cell>
          <cell r="B65" t="str">
            <v>ACC DEPR-METERS</v>
          </cell>
          <cell r="C65" t="str">
            <v>BS</v>
          </cell>
          <cell r="D65">
            <v>-64577.56</v>
          </cell>
          <cell r="E65" t="b">
            <v>0</v>
          </cell>
        </row>
        <row r="66">
          <cell r="A66" t="str">
            <v>1935</v>
          </cell>
          <cell r="B66" t="str">
            <v>ACC DEPR-METER INSTALLS</v>
          </cell>
          <cell r="C66" t="str">
            <v>BS</v>
          </cell>
          <cell r="D66">
            <v>-18378.68</v>
          </cell>
          <cell r="E66" t="b">
            <v>0</v>
          </cell>
        </row>
        <row r="67">
          <cell r="A67" t="str">
            <v>1940</v>
          </cell>
          <cell r="B67" t="str">
            <v>ACC DEPR-HYDRANTS</v>
          </cell>
          <cell r="C67" t="str">
            <v>BS</v>
          </cell>
          <cell r="D67">
            <v>-45588.43</v>
          </cell>
          <cell r="E67" t="b">
            <v>0</v>
          </cell>
        </row>
        <row r="68">
          <cell r="A68" t="str">
            <v>1970</v>
          </cell>
          <cell r="B68" t="str">
            <v>ACC DEPR-OFFICE STRUCTURE</v>
          </cell>
          <cell r="C68" t="str">
            <v>BS</v>
          </cell>
          <cell r="D68">
            <v>-54125.64</v>
          </cell>
          <cell r="E68" t="b">
            <v>0</v>
          </cell>
        </row>
        <row r="69">
          <cell r="A69" t="str">
            <v>1975</v>
          </cell>
          <cell r="B69" t="str">
            <v>ACC DEPR-OFFICE FURN/EQPT</v>
          </cell>
          <cell r="C69" t="str">
            <v>BS</v>
          </cell>
          <cell r="D69">
            <v>-43798.75</v>
          </cell>
          <cell r="E69" t="b">
            <v>0</v>
          </cell>
        </row>
        <row r="70">
          <cell r="A70" t="str">
            <v>1985</v>
          </cell>
          <cell r="B70" t="str">
            <v>ACC DEPR-TOOL SHOP &amp; MISC EQPT</v>
          </cell>
          <cell r="C70" t="str">
            <v>BS</v>
          </cell>
          <cell r="D70">
            <v>-41202.620000000003</v>
          </cell>
          <cell r="E70" t="b">
            <v>0</v>
          </cell>
        </row>
        <row r="71">
          <cell r="A71" t="str">
            <v>1990</v>
          </cell>
          <cell r="B71" t="str">
            <v>ACC DEPR-LABORATORY EQUIPMENT</v>
          </cell>
          <cell r="C71" t="str">
            <v>BS</v>
          </cell>
          <cell r="D71">
            <v>-2144.7199999999998</v>
          </cell>
          <cell r="E71" t="b">
            <v>0</v>
          </cell>
        </row>
        <row r="72">
          <cell r="A72" t="str">
            <v>2000</v>
          </cell>
          <cell r="B72" t="str">
            <v>ACC DEPR-COMMUNICATION EQPT</v>
          </cell>
          <cell r="C72" t="str">
            <v>BS</v>
          </cell>
          <cell r="D72">
            <v>-18254.939999999999</v>
          </cell>
          <cell r="E72" t="b">
            <v>0</v>
          </cell>
        </row>
        <row r="73">
          <cell r="A73" t="str">
            <v>2030</v>
          </cell>
          <cell r="B73" t="str">
            <v>ACC DEPR-ORGANIZATION</v>
          </cell>
          <cell r="C73" t="str">
            <v>BS</v>
          </cell>
          <cell r="D73">
            <v>16483.27</v>
          </cell>
          <cell r="E73" t="b">
            <v>0</v>
          </cell>
        </row>
        <row r="74">
          <cell r="A74" t="str">
            <v>2055</v>
          </cell>
          <cell r="B74" t="str">
            <v>ACC DEPR-STRUCT/IMPRV PUMP PLT LS</v>
          </cell>
          <cell r="C74" t="str">
            <v>BS</v>
          </cell>
          <cell r="D74">
            <v>-173394.09</v>
          </cell>
          <cell r="E74" t="b">
            <v>0</v>
          </cell>
        </row>
        <row r="75">
          <cell r="A75" t="str">
            <v>2075</v>
          </cell>
          <cell r="B75" t="str">
            <v>ACC DEPR-STRUCT/IMPRV GEN PLT</v>
          </cell>
          <cell r="C75" t="str">
            <v>BS</v>
          </cell>
          <cell r="D75">
            <v>-35024.949999999997</v>
          </cell>
          <cell r="E75" t="b">
            <v>0</v>
          </cell>
        </row>
        <row r="76">
          <cell r="A76" t="str">
            <v>2105</v>
          </cell>
          <cell r="B76" t="str">
            <v>ACC DEPR-SEWER FORCE MAIN/SRVC LINES</v>
          </cell>
          <cell r="C76" t="str">
            <v>BS</v>
          </cell>
          <cell r="D76">
            <v>-131555.21</v>
          </cell>
          <cell r="E76" t="b">
            <v>0</v>
          </cell>
        </row>
        <row r="77">
          <cell r="A77" t="str">
            <v>2110</v>
          </cell>
          <cell r="B77" t="str">
            <v>ACC DEPR-SEWER GRVTY MAIN/MAN</v>
          </cell>
          <cell r="C77" t="str">
            <v>BS</v>
          </cell>
          <cell r="D77">
            <v>-927119.53</v>
          </cell>
          <cell r="E77" t="b">
            <v>0</v>
          </cell>
        </row>
        <row r="78">
          <cell r="A78" t="str">
            <v>2160</v>
          </cell>
          <cell r="B78" t="str">
            <v>ACC DEPR-TREAT/DISP EQP TRT PLT</v>
          </cell>
          <cell r="C78" t="str">
            <v>BS</v>
          </cell>
          <cell r="D78">
            <v>-561701.07999999996</v>
          </cell>
          <cell r="E78" t="b">
            <v>0</v>
          </cell>
        </row>
        <row r="79">
          <cell r="A79" t="str">
            <v>2230</v>
          </cell>
          <cell r="B79" t="str">
            <v>ACC DEPR-TOOL SHOP &amp; MISC EQPT</v>
          </cell>
          <cell r="C79" t="str">
            <v>BS</v>
          </cell>
          <cell r="D79">
            <v>-6148.34</v>
          </cell>
          <cell r="E79" t="b">
            <v>0</v>
          </cell>
        </row>
        <row r="80">
          <cell r="A80" t="str">
            <v>2300</v>
          </cell>
          <cell r="B80" t="str">
            <v>ACC DEPR-TRANSPORTATION WTR</v>
          </cell>
          <cell r="C80" t="str">
            <v>BS</v>
          </cell>
          <cell r="D80">
            <v>-75633.990000000005</v>
          </cell>
          <cell r="E80" t="b">
            <v>0</v>
          </cell>
        </row>
        <row r="81">
          <cell r="A81" t="str">
            <v>2320</v>
          </cell>
          <cell r="B81" t="str">
            <v>ACC DEPR-MAINFRAME COMP WTR</v>
          </cell>
          <cell r="C81" t="str">
            <v>BS</v>
          </cell>
          <cell r="D81">
            <v>-22758</v>
          </cell>
          <cell r="E81" t="b">
            <v>0</v>
          </cell>
        </row>
        <row r="82">
          <cell r="A82" t="str">
            <v>2325</v>
          </cell>
          <cell r="B82" t="str">
            <v>ACC DEPR-MINI COMP WTR</v>
          </cell>
          <cell r="C82" t="str">
            <v>BS</v>
          </cell>
          <cell r="D82">
            <v>-38433</v>
          </cell>
          <cell r="E82" t="b">
            <v>0</v>
          </cell>
        </row>
        <row r="83">
          <cell r="A83" t="str">
            <v>2330</v>
          </cell>
          <cell r="B83" t="str">
            <v>COMP SYS AMORTIZATION WTR</v>
          </cell>
          <cell r="C83" t="str">
            <v>BS</v>
          </cell>
          <cell r="D83">
            <v>-34446</v>
          </cell>
          <cell r="E83" t="b">
            <v>0</v>
          </cell>
        </row>
        <row r="84">
          <cell r="A84" t="str">
            <v>2335</v>
          </cell>
          <cell r="B84" t="str">
            <v>MICRO SYS AMORTIZATION WTR</v>
          </cell>
          <cell r="C84" t="str">
            <v>BS</v>
          </cell>
          <cell r="D84">
            <v>-10714</v>
          </cell>
          <cell r="E84" t="b">
            <v>0</v>
          </cell>
        </row>
        <row r="85">
          <cell r="A85" t="str">
            <v>2400</v>
          </cell>
          <cell r="B85" t="str">
            <v>UTILITY PAA WTR PLANT AMORT</v>
          </cell>
          <cell r="C85" t="str">
            <v>BS</v>
          </cell>
          <cell r="D85">
            <v>-641167.39</v>
          </cell>
          <cell r="E85" t="b">
            <v>0</v>
          </cell>
        </row>
        <row r="86">
          <cell r="A86" t="str">
            <v>2410</v>
          </cell>
          <cell r="B86" t="str">
            <v>UTILITY PAA SWR PLANT AMORT</v>
          </cell>
          <cell r="C86" t="str">
            <v>BS</v>
          </cell>
          <cell r="D86">
            <v>-60675.85</v>
          </cell>
          <cell r="E86" t="b">
            <v>0</v>
          </cell>
        </row>
        <row r="87">
          <cell r="A87" t="str">
            <v>2420</v>
          </cell>
          <cell r="B87" t="str">
            <v>ACC AMORT UTIL PAA-WATER</v>
          </cell>
          <cell r="C87" t="str">
            <v>BS</v>
          </cell>
          <cell r="D87">
            <v>126171</v>
          </cell>
          <cell r="E87" t="b">
            <v>0</v>
          </cell>
        </row>
        <row r="88">
          <cell r="A88" t="str">
            <v>2425</v>
          </cell>
          <cell r="B88" t="str">
            <v>ACC AMORT UTIL PAA-SEWER</v>
          </cell>
          <cell r="C88" t="str">
            <v>BS</v>
          </cell>
          <cell r="D88">
            <v>21848.79</v>
          </cell>
          <cell r="E88" t="b">
            <v>0</v>
          </cell>
        </row>
        <row r="89">
          <cell r="A89" t="str">
            <v>2640</v>
          </cell>
          <cell r="B89" t="str">
            <v>CASH-CHASE-WSC DISBURSEMENT</v>
          </cell>
          <cell r="C89" t="str">
            <v>BS</v>
          </cell>
          <cell r="D89">
            <v>-14.59</v>
          </cell>
          <cell r="E89" t="b">
            <v>0</v>
          </cell>
        </row>
        <row r="90">
          <cell r="A90" t="str">
            <v>2665</v>
          </cell>
          <cell r="B90" t="str">
            <v>CASH UNAPPLIED</v>
          </cell>
          <cell r="C90" t="str">
            <v>BS</v>
          </cell>
          <cell r="D90">
            <v>-2216.33</v>
          </cell>
          <cell r="E90" t="b">
            <v>0</v>
          </cell>
        </row>
        <row r="91">
          <cell r="A91" t="str">
            <v>2675</v>
          </cell>
          <cell r="B91" t="str">
            <v>A/R-CUSTOMER TRADE CC&amp;B</v>
          </cell>
          <cell r="C91" t="str">
            <v>BS</v>
          </cell>
          <cell r="D91">
            <v>325247.61</v>
          </cell>
          <cell r="E91" t="b">
            <v>0</v>
          </cell>
        </row>
        <row r="92">
          <cell r="A92" t="str">
            <v>2680</v>
          </cell>
          <cell r="B92" t="str">
            <v>A/R-CUSTOMER ACCRUAL</v>
          </cell>
          <cell r="C92" t="str">
            <v>BS</v>
          </cell>
          <cell r="D92">
            <v>216135</v>
          </cell>
          <cell r="E92" t="b">
            <v>0</v>
          </cell>
        </row>
        <row r="93">
          <cell r="A93" t="str">
            <v>2685</v>
          </cell>
          <cell r="B93" t="str">
            <v>A/R-CUSTOMER REFUNDS</v>
          </cell>
          <cell r="C93" t="str">
            <v>BS</v>
          </cell>
          <cell r="D93">
            <v>-8552.57</v>
          </cell>
          <cell r="E93" t="b">
            <v>0</v>
          </cell>
        </row>
        <row r="94">
          <cell r="A94" t="str">
            <v>2690</v>
          </cell>
          <cell r="B94" t="str">
            <v>ACCUM PROV UNCOLLECT ACCTS</v>
          </cell>
          <cell r="C94" t="str">
            <v>BS</v>
          </cell>
          <cell r="D94">
            <v>-71930.97</v>
          </cell>
          <cell r="E94" t="b">
            <v>0</v>
          </cell>
        </row>
        <row r="95">
          <cell r="A95" t="str">
            <v>2710</v>
          </cell>
          <cell r="B95" t="str">
            <v>A/R ASSOC COS</v>
          </cell>
          <cell r="C95" t="str">
            <v>BS</v>
          </cell>
          <cell r="D95">
            <v>-291543.51</v>
          </cell>
          <cell r="E95" t="b">
            <v>0</v>
          </cell>
        </row>
        <row r="96">
          <cell r="A96" t="str">
            <v>2775</v>
          </cell>
          <cell r="B96" t="str">
            <v>SPECIAL DEPOSITS</v>
          </cell>
          <cell r="C96" t="str">
            <v>BS</v>
          </cell>
          <cell r="D96">
            <v>20</v>
          </cell>
          <cell r="E96" t="b">
            <v>0</v>
          </cell>
        </row>
        <row r="97">
          <cell r="A97" t="str">
            <v>2785</v>
          </cell>
          <cell r="B97" t="str">
            <v>PREPAYMENTS</v>
          </cell>
          <cell r="C97" t="str">
            <v>BS</v>
          </cell>
          <cell r="D97">
            <v>0</v>
          </cell>
          <cell r="E97" t="b">
            <v>0</v>
          </cell>
        </row>
        <row r="98">
          <cell r="A98" t="str">
            <v>2795</v>
          </cell>
          <cell r="B98" t="str">
            <v>PREPAID REIMBURSEMENTS</v>
          </cell>
          <cell r="C98" t="str">
            <v>BS</v>
          </cell>
          <cell r="D98">
            <v>5307.49</v>
          </cell>
          <cell r="E98" t="b">
            <v>0</v>
          </cell>
        </row>
        <row r="99">
          <cell r="A99" t="str">
            <v>2855</v>
          </cell>
          <cell r="B99" t="str">
            <v>PRELIMINARY SURVEY</v>
          </cell>
          <cell r="C99" t="str">
            <v>BS</v>
          </cell>
          <cell r="D99">
            <v>127</v>
          </cell>
          <cell r="E99" t="b">
            <v>0</v>
          </cell>
        </row>
        <row r="100">
          <cell r="A100" t="str">
            <v>2920</v>
          </cell>
          <cell r="B100" t="str">
            <v>RATE CASE ACCUM AMORT</v>
          </cell>
          <cell r="C100" t="str">
            <v>BS</v>
          </cell>
          <cell r="D100">
            <v>0.01</v>
          </cell>
          <cell r="E100" t="b">
            <v>0</v>
          </cell>
        </row>
        <row r="101">
          <cell r="A101" t="str">
            <v>2930</v>
          </cell>
          <cell r="B101" t="str">
            <v>MISC REG ACCUM AMORT</v>
          </cell>
          <cell r="C101" t="str">
            <v>BS</v>
          </cell>
          <cell r="D101">
            <v>1158.28</v>
          </cell>
          <cell r="E101" t="b">
            <v>0</v>
          </cell>
        </row>
        <row r="102">
          <cell r="A102" t="str">
            <v>2960</v>
          </cell>
          <cell r="B102" t="str">
            <v>DEF CHGS-TANK MAINT&amp;REP WTR</v>
          </cell>
          <cell r="C102" t="str">
            <v>BS</v>
          </cell>
          <cell r="D102">
            <v>63645</v>
          </cell>
          <cell r="E102" t="b">
            <v>0</v>
          </cell>
        </row>
        <row r="103">
          <cell r="A103" t="str">
            <v>2965</v>
          </cell>
          <cell r="B103" t="str">
            <v>DEF CHGS-RELOCATION EXPENSES</v>
          </cell>
          <cell r="C103" t="str">
            <v>BS</v>
          </cell>
          <cell r="D103">
            <v>7406.24</v>
          </cell>
          <cell r="E103" t="b">
            <v>0</v>
          </cell>
        </row>
        <row r="104">
          <cell r="A104" t="str">
            <v>2980</v>
          </cell>
          <cell r="B104" t="str">
            <v>DEF CHGS-EMP FEES</v>
          </cell>
          <cell r="C104" t="str">
            <v>BS</v>
          </cell>
          <cell r="D104">
            <v>5341</v>
          </cell>
          <cell r="E104" t="b">
            <v>0</v>
          </cell>
        </row>
        <row r="105">
          <cell r="A105" t="str">
            <v>3005</v>
          </cell>
          <cell r="B105" t="str">
            <v>DEF CHGS-VOC TESTING</v>
          </cell>
          <cell r="C105" t="str">
            <v>BS</v>
          </cell>
          <cell r="D105">
            <v>47656.75</v>
          </cell>
          <cell r="E105" t="b">
            <v>0</v>
          </cell>
        </row>
        <row r="106">
          <cell r="A106" t="str">
            <v>3040</v>
          </cell>
          <cell r="B106" t="str">
            <v>DEF CHGS-TANK MAINT&amp;REP SWR</v>
          </cell>
          <cell r="C106" t="str">
            <v>BS</v>
          </cell>
          <cell r="D106">
            <v>33200</v>
          </cell>
          <cell r="E106" t="b">
            <v>0</v>
          </cell>
        </row>
        <row r="107">
          <cell r="A107" t="str">
            <v>3110</v>
          </cell>
          <cell r="B107" t="str">
            <v>AMORT - TANK MAINT&amp;REP WTR</v>
          </cell>
          <cell r="C107" t="str">
            <v>BS</v>
          </cell>
          <cell r="D107">
            <v>-49579</v>
          </cell>
          <cell r="E107" t="b">
            <v>0</v>
          </cell>
        </row>
        <row r="108">
          <cell r="A108" t="str">
            <v>3120</v>
          </cell>
          <cell r="B108" t="str">
            <v>AMORT - RELOCATION EXP</v>
          </cell>
          <cell r="C108" t="str">
            <v>BS</v>
          </cell>
          <cell r="D108">
            <v>-2512.0500000000002</v>
          </cell>
          <cell r="E108" t="b">
            <v>0</v>
          </cell>
        </row>
        <row r="109">
          <cell r="A109" t="str">
            <v>3135</v>
          </cell>
          <cell r="B109" t="str">
            <v>AMORT - EMPLOYEE FEES</v>
          </cell>
          <cell r="C109" t="str">
            <v>BS</v>
          </cell>
          <cell r="D109">
            <v>-59</v>
          </cell>
          <cell r="E109" t="b">
            <v>0</v>
          </cell>
        </row>
        <row r="110">
          <cell r="A110" t="str">
            <v>3160</v>
          </cell>
          <cell r="B110" t="str">
            <v>AMORT - VOC TESTING</v>
          </cell>
          <cell r="C110" t="str">
            <v>BS</v>
          </cell>
          <cell r="D110">
            <v>-29698.61</v>
          </cell>
          <cell r="E110" t="b">
            <v>0</v>
          </cell>
        </row>
        <row r="111">
          <cell r="A111" t="str">
            <v>3195</v>
          </cell>
          <cell r="B111" t="str">
            <v>AMORT - TANK MAINT&amp;REP SWR</v>
          </cell>
          <cell r="C111" t="str">
            <v>BS</v>
          </cell>
          <cell r="D111">
            <v>-31068</v>
          </cell>
          <cell r="E111" t="b">
            <v>0</v>
          </cell>
        </row>
        <row r="112">
          <cell r="A112" t="str">
            <v>3430</v>
          </cell>
          <cell r="B112" t="str">
            <v>CIAC-OTHER TANGIBLE PLT WATER</v>
          </cell>
          <cell r="C112" t="str">
            <v>BS</v>
          </cell>
          <cell r="D112">
            <v>-4994188.88</v>
          </cell>
          <cell r="E112" t="b">
            <v>0</v>
          </cell>
        </row>
        <row r="113">
          <cell r="A113" t="str">
            <v>3435</v>
          </cell>
          <cell r="B113" t="str">
            <v>CIAC-WATER-TAP</v>
          </cell>
          <cell r="C113" t="str">
            <v>BS</v>
          </cell>
          <cell r="D113">
            <v>-1149303.08</v>
          </cell>
          <cell r="E113" t="b">
            <v>0</v>
          </cell>
        </row>
        <row r="114">
          <cell r="A114" t="str">
            <v>3450</v>
          </cell>
          <cell r="B114" t="str">
            <v>CIAC-WTR PLT MOD FEE</v>
          </cell>
          <cell r="C114" t="str">
            <v>BS</v>
          </cell>
          <cell r="D114">
            <v>-179355</v>
          </cell>
          <cell r="E114" t="b">
            <v>0</v>
          </cell>
        </row>
        <row r="115">
          <cell r="A115" t="str">
            <v>3455</v>
          </cell>
          <cell r="B115" t="str">
            <v>CIAC-WTR PLT MTR FEE</v>
          </cell>
          <cell r="C115" t="str">
            <v>BS</v>
          </cell>
          <cell r="D115">
            <v>-33025</v>
          </cell>
          <cell r="E115" t="b">
            <v>0</v>
          </cell>
        </row>
        <row r="116">
          <cell r="A116" t="str">
            <v>3520</v>
          </cell>
          <cell r="B116" t="str">
            <v>CIAC-STRUCT/IMPRV GEN PLT</v>
          </cell>
          <cell r="C116" t="str">
            <v>BS</v>
          </cell>
          <cell r="D116">
            <v>-6128482.1799999997</v>
          </cell>
          <cell r="E116" t="b">
            <v>0</v>
          </cell>
        </row>
        <row r="117">
          <cell r="A117" t="str">
            <v>3705</v>
          </cell>
          <cell r="B117" t="str">
            <v>CIAC-SEWER-TAP</v>
          </cell>
          <cell r="C117" t="str">
            <v>BS</v>
          </cell>
          <cell r="D117">
            <v>-1060950.04</v>
          </cell>
          <cell r="E117" t="b">
            <v>0</v>
          </cell>
        </row>
        <row r="118">
          <cell r="A118" t="str">
            <v>3720</v>
          </cell>
          <cell r="B118" t="str">
            <v>CIAC-SWR PLT MOD FEE</v>
          </cell>
          <cell r="C118" t="str">
            <v>BS</v>
          </cell>
          <cell r="D118">
            <v>-262275</v>
          </cell>
          <cell r="E118" t="b">
            <v>0</v>
          </cell>
        </row>
        <row r="119">
          <cell r="A119" t="str">
            <v>3800</v>
          </cell>
          <cell r="B119" t="str">
            <v>ACC AMORT ORGANIZATION</v>
          </cell>
          <cell r="C119" t="str">
            <v>BS</v>
          </cell>
          <cell r="D119">
            <v>-3789.7</v>
          </cell>
          <cell r="E119" t="b">
            <v>0</v>
          </cell>
        </row>
        <row r="120">
          <cell r="A120" t="str">
            <v>3975</v>
          </cell>
          <cell r="B120" t="str">
            <v>ACC AMORT OTHER TANG PLT WATER</v>
          </cell>
          <cell r="C120" t="str">
            <v>BS</v>
          </cell>
          <cell r="D120">
            <v>1110012.94</v>
          </cell>
          <cell r="E120" t="b">
            <v>0</v>
          </cell>
        </row>
        <row r="121">
          <cell r="A121" t="str">
            <v>3980</v>
          </cell>
          <cell r="B121" t="str">
            <v>ACC AMORT WATER-CIAC TAP</v>
          </cell>
          <cell r="C121" t="str">
            <v>BS</v>
          </cell>
          <cell r="D121">
            <v>34955.230000000003</v>
          </cell>
          <cell r="E121" t="b">
            <v>0</v>
          </cell>
        </row>
        <row r="122">
          <cell r="A122" t="str">
            <v>4000</v>
          </cell>
          <cell r="B122" t="str">
            <v>ACC AMORT WTR PLT MOD FEE-NC</v>
          </cell>
          <cell r="C122" t="str">
            <v>BS</v>
          </cell>
          <cell r="D122">
            <v>3094.26</v>
          </cell>
          <cell r="E122" t="b">
            <v>0</v>
          </cell>
        </row>
        <row r="123">
          <cell r="A123" t="str">
            <v>4005</v>
          </cell>
          <cell r="B123" t="str">
            <v>ACC AMORT WTR PLT MTR FEE-NC</v>
          </cell>
          <cell r="C123" t="str">
            <v>BS</v>
          </cell>
          <cell r="D123">
            <v>574.28</v>
          </cell>
          <cell r="E123" t="b">
            <v>0</v>
          </cell>
        </row>
        <row r="124">
          <cell r="A124" t="str">
            <v>4030</v>
          </cell>
          <cell r="B124" t="str">
            <v>ACC AMORT ORGANIZATION</v>
          </cell>
          <cell r="C124" t="str">
            <v>BS</v>
          </cell>
          <cell r="D124">
            <v>0</v>
          </cell>
          <cell r="E124" t="b">
            <v>0</v>
          </cell>
        </row>
        <row r="125">
          <cell r="A125" t="str">
            <v>4070</v>
          </cell>
          <cell r="B125" t="str">
            <v>ACC AMORTSTRUCT/IMPRV GEN PLT</v>
          </cell>
          <cell r="C125" t="str">
            <v>BS</v>
          </cell>
          <cell r="D125">
            <v>1522574.99</v>
          </cell>
          <cell r="E125" t="b">
            <v>0</v>
          </cell>
        </row>
        <row r="126">
          <cell r="A126" t="str">
            <v>4265</v>
          </cell>
          <cell r="B126" t="str">
            <v>ACC AMORT SEWER-TAP</v>
          </cell>
          <cell r="C126" t="str">
            <v>BS</v>
          </cell>
          <cell r="D126">
            <v>26182.34</v>
          </cell>
          <cell r="E126" t="b">
            <v>0</v>
          </cell>
        </row>
        <row r="127">
          <cell r="A127" t="str">
            <v>4280</v>
          </cell>
          <cell r="B127" t="str">
            <v>ACC AMORT SWR PLT MOD FEE-NC</v>
          </cell>
          <cell r="C127" t="str">
            <v>BS</v>
          </cell>
          <cell r="D127">
            <v>4561.0200000000004</v>
          </cell>
          <cell r="E127" t="b">
            <v>0</v>
          </cell>
        </row>
        <row r="128">
          <cell r="A128" t="str">
            <v>4369</v>
          </cell>
          <cell r="B128" t="str">
            <v>DEF FED TAX - CIAC PRE 1987</v>
          </cell>
          <cell r="C128" t="str">
            <v>BS</v>
          </cell>
          <cell r="D128">
            <v>75068</v>
          </cell>
          <cell r="E128" t="b">
            <v>0</v>
          </cell>
        </row>
        <row r="129">
          <cell r="A129" t="str">
            <v>4371</v>
          </cell>
          <cell r="B129" t="str">
            <v>DEF FED TAX - TAP FEE POST 2000</v>
          </cell>
          <cell r="C129" t="str">
            <v>BS</v>
          </cell>
          <cell r="D129">
            <v>694298</v>
          </cell>
          <cell r="E129" t="b">
            <v>0</v>
          </cell>
        </row>
        <row r="130">
          <cell r="A130" t="str">
            <v>4377</v>
          </cell>
          <cell r="B130" t="str">
            <v>DEF FED TAX - DEF MAINT</v>
          </cell>
          <cell r="C130" t="str">
            <v>BS</v>
          </cell>
          <cell r="D130">
            <v>-20325</v>
          </cell>
          <cell r="E130" t="b">
            <v>0</v>
          </cell>
        </row>
        <row r="131">
          <cell r="A131" t="str">
            <v>4383</v>
          </cell>
          <cell r="B131" t="str">
            <v>DEF FED TAX - ORGN EXP</v>
          </cell>
          <cell r="C131" t="str">
            <v>BS</v>
          </cell>
          <cell r="D131">
            <v>-75212</v>
          </cell>
          <cell r="E131" t="b">
            <v>0</v>
          </cell>
        </row>
        <row r="132">
          <cell r="A132" t="str">
            <v>4385</v>
          </cell>
          <cell r="B132" t="str">
            <v>DEF FED TAX - BAD DEBT</v>
          </cell>
          <cell r="C132" t="str">
            <v>BS</v>
          </cell>
          <cell r="D132">
            <v>48776</v>
          </cell>
          <cell r="E132" t="b">
            <v>0</v>
          </cell>
        </row>
        <row r="133">
          <cell r="A133" t="str">
            <v>4387</v>
          </cell>
          <cell r="B133" t="str">
            <v>DEF FED TAX - DEPRECIATION</v>
          </cell>
          <cell r="C133" t="str">
            <v>BS</v>
          </cell>
          <cell r="D133">
            <v>-1318655</v>
          </cell>
          <cell r="E133" t="b">
            <v>0</v>
          </cell>
        </row>
        <row r="134">
          <cell r="A134" t="str">
            <v>4419</v>
          </cell>
          <cell r="B134" t="str">
            <v>DEF ST TAX - CIAC PRE 1987</v>
          </cell>
          <cell r="C134" t="str">
            <v>BS</v>
          </cell>
          <cell r="D134">
            <v>18331</v>
          </cell>
          <cell r="E134" t="b">
            <v>0</v>
          </cell>
        </row>
        <row r="135">
          <cell r="A135" t="str">
            <v>4421</v>
          </cell>
          <cell r="B135" t="str">
            <v>DEF ST TAX - TAP FEE POST 2000</v>
          </cell>
          <cell r="C135" t="str">
            <v>BS</v>
          </cell>
          <cell r="D135">
            <v>153686</v>
          </cell>
          <cell r="E135" t="b">
            <v>0</v>
          </cell>
        </row>
        <row r="136">
          <cell r="A136" t="str">
            <v>4427</v>
          </cell>
          <cell r="B136" t="str">
            <v>DEF ST TAX - DEF MAINT</v>
          </cell>
          <cell r="C136" t="str">
            <v>BS</v>
          </cell>
          <cell r="D136">
            <v>-4431</v>
          </cell>
          <cell r="E136" t="b">
            <v>0</v>
          </cell>
        </row>
        <row r="137">
          <cell r="A137" t="str">
            <v>4433</v>
          </cell>
          <cell r="B137" t="str">
            <v>DEF ST TAX - ORGN EXP</v>
          </cell>
          <cell r="C137" t="str">
            <v>BS</v>
          </cell>
          <cell r="D137">
            <v>-488</v>
          </cell>
          <cell r="E137" t="b">
            <v>0</v>
          </cell>
        </row>
        <row r="138">
          <cell r="A138" t="str">
            <v>4435</v>
          </cell>
          <cell r="B138" t="str">
            <v>DEF ST TAX - BAD DEBT</v>
          </cell>
          <cell r="C138" t="str">
            <v>BS</v>
          </cell>
          <cell r="D138">
            <v>-191</v>
          </cell>
          <cell r="E138" t="b">
            <v>0</v>
          </cell>
        </row>
        <row r="139">
          <cell r="A139" t="str">
            <v>4437</v>
          </cell>
          <cell r="B139" t="str">
            <v>DEF ST TAX - DEPRECIATION</v>
          </cell>
          <cell r="C139" t="str">
            <v>BS</v>
          </cell>
          <cell r="D139">
            <v>-245103</v>
          </cell>
          <cell r="E139" t="b">
            <v>0</v>
          </cell>
        </row>
        <row r="140">
          <cell r="A140" t="str">
            <v>4515</v>
          </cell>
          <cell r="B140" t="str">
            <v>A/P TRADE</v>
          </cell>
          <cell r="C140" t="str">
            <v>BS</v>
          </cell>
          <cell r="D140">
            <v>-100763.32</v>
          </cell>
          <cell r="E140" t="b">
            <v>0</v>
          </cell>
        </row>
        <row r="141">
          <cell r="A141" t="str">
            <v>4525</v>
          </cell>
          <cell r="B141" t="str">
            <v>A/P TRADE - ACCRUAL</v>
          </cell>
          <cell r="C141" t="str">
            <v>BS</v>
          </cell>
          <cell r="D141">
            <v>-22838.400000000001</v>
          </cell>
          <cell r="E141" t="b">
            <v>0</v>
          </cell>
        </row>
        <row r="142">
          <cell r="A142" t="str">
            <v>4527</v>
          </cell>
          <cell r="B142" t="str">
            <v>A/P TRADE - RECD NOT VOUCHERED</v>
          </cell>
          <cell r="C142" t="str">
            <v>BS</v>
          </cell>
          <cell r="D142">
            <v>-84617.77</v>
          </cell>
          <cell r="E142" t="b">
            <v>0</v>
          </cell>
        </row>
        <row r="143">
          <cell r="A143" t="str">
            <v>4535</v>
          </cell>
          <cell r="B143" t="str">
            <v>A/P-ASSOC COMPANIES</v>
          </cell>
          <cell r="C143" t="str">
            <v>BS</v>
          </cell>
          <cell r="D143">
            <v>12229199.16</v>
          </cell>
          <cell r="E143" t="b">
            <v>0</v>
          </cell>
        </row>
        <row r="144">
          <cell r="A144" t="str">
            <v>4545</v>
          </cell>
          <cell r="B144" t="str">
            <v>A/P MISCELLANEOUS</v>
          </cell>
          <cell r="C144" t="str">
            <v>BS</v>
          </cell>
          <cell r="D144">
            <v>194180.94</v>
          </cell>
          <cell r="E144" t="b">
            <v>0</v>
          </cell>
        </row>
        <row r="145">
          <cell r="A145" t="str">
            <v>4565</v>
          </cell>
          <cell r="B145" t="str">
            <v>ADVANCES FROM UTILITIES INC</v>
          </cell>
          <cell r="C145" t="str">
            <v>BS</v>
          </cell>
          <cell r="D145">
            <v>-8918414.7899999991</v>
          </cell>
          <cell r="E145" t="b">
            <v>0</v>
          </cell>
        </row>
        <row r="146">
          <cell r="A146" t="str">
            <v>4595</v>
          </cell>
          <cell r="B146" t="str">
            <v>CUSTOMER DEPOSITS</v>
          </cell>
          <cell r="C146" t="str">
            <v>BS</v>
          </cell>
          <cell r="D146">
            <v>-91705</v>
          </cell>
          <cell r="E146" t="b">
            <v>0</v>
          </cell>
        </row>
        <row r="147">
          <cell r="A147" t="str">
            <v>4612</v>
          </cell>
          <cell r="B147" t="str">
            <v>ACCRUED TAXES GENERAL</v>
          </cell>
          <cell r="C147" t="str">
            <v>BS</v>
          </cell>
          <cell r="D147">
            <v>-4936.16</v>
          </cell>
          <cell r="E147" t="b">
            <v>0</v>
          </cell>
        </row>
        <row r="148">
          <cell r="A148" t="str">
            <v>4614</v>
          </cell>
          <cell r="B148" t="str">
            <v>ACCRUED GROSS RECEIPT TAX</v>
          </cell>
          <cell r="C148" t="str">
            <v>BS</v>
          </cell>
          <cell r="D148">
            <v>-34276</v>
          </cell>
          <cell r="E148" t="b">
            <v>0</v>
          </cell>
        </row>
        <row r="149">
          <cell r="A149" t="str">
            <v>4630</v>
          </cell>
          <cell r="B149" t="str">
            <v>ACCRUED PERS PROP &amp; ICT TAX</v>
          </cell>
          <cell r="C149" t="str">
            <v>BS</v>
          </cell>
          <cell r="D149">
            <v>-1800</v>
          </cell>
          <cell r="E149" t="b">
            <v>0</v>
          </cell>
        </row>
        <row r="150">
          <cell r="A150" t="str">
            <v>4634</v>
          </cell>
          <cell r="B150" t="str">
            <v>ACCRUED SALES TAX</v>
          </cell>
          <cell r="C150" t="str">
            <v>BS</v>
          </cell>
          <cell r="D150">
            <v>-64.099999999999994</v>
          </cell>
          <cell r="E150" t="b">
            <v>0</v>
          </cell>
        </row>
        <row r="151">
          <cell r="A151" t="str">
            <v>4661</v>
          </cell>
          <cell r="B151" t="str">
            <v>ACCRUED ST INCOME TAX</v>
          </cell>
          <cell r="C151" t="str">
            <v>BS</v>
          </cell>
          <cell r="D151">
            <v>74448</v>
          </cell>
          <cell r="E151" t="b">
            <v>0</v>
          </cell>
        </row>
        <row r="152">
          <cell r="A152" t="str">
            <v>4685</v>
          </cell>
          <cell r="B152" t="str">
            <v>ACCRUED CUST DEP INTEREST</v>
          </cell>
          <cell r="C152" t="str">
            <v>BS</v>
          </cell>
          <cell r="D152">
            <v>-19570.3</v>
          </cell>
          <cell r="E152" t="b">
            <v>0</v>
          </cell>
        </row>
        <row r="153">
          <cell r="A153" t="str">
            <v>4715</v>
          </cell>
          <cell r="B153" t="str">
            <v>DEFERRED REVENUE</v>
          </cell>
          <cell r="C153" t="str">
            <v>BS</v>
          </cell>
          <cell r="D153">
            <v>-55535</v>
          </cell>
          <cell r="E153" t="b">
            <v>0</v>
          </cell>
        </row>
        <row r="154">
          <cell r="A154" t="str">
            <v>4735</v>
          </cell>
          <cell r="B154" t="str">
            <v>PAYABLE TO DEVELOPER</v>
          </cell>
          <cell r="C154" t="str">
            <v>BS</v>
          </cell>
          <cell r="D154">
            <v>-96778.83</v>
          </cell>
          <cell r="E154" t="b">
            <v>0</v>
          </cell>
        </row>
        <row r="155">
          <cell r="A155" t="str">
            <v>4780</v>
          </cell>
          <cell r="B155" t="str">
            <v>PAID IN CAPITAL</v>
          </cell>
          <cell r="C155" t="str">
            <v>BS</v>
          </cell>
          <cell r="D155">
            <v>-2600000</v>
          </cell>
          <cell r="E155" t="b">
            <v>0</v>
          </cell>
        </row>
        <row r="156">
          <cell r="A156" t="str">
            <v>4785</v>
          </cell>
          <cell r="B156" t="str">
            <v>MISC PAID IN CAPITAL</v>
          </cell>
          <cell r="C156" t="str">
            <v>BS</v>
          </cell>
          <cell r="D156">
            <v>-2766343.12</v>
          </cell>
          <cell r="E156" t="b">
            <v>0</v>
          </cell>
        </row>
        <row r="157">
          <cell r="A157" t="str">
            <v>4998</v>
          </cell>
          <cell r="B157" t="str">
            <v>RETAINED EARN-PRIOR YEARS</v>
          </cell>
          <cell r="C157" t="str">
            <v>BS</v>
          </cell>
          <cell r="D157">
            <v>-4683394.33</v>
          </cell>
          <cell r="E157" t="b">
            <v>0</v>
          </cell>
        </row>
        <row r="158">
          <cell r="A158" t="str">
            <v>5025</v>
          </cell>
          <cell r="B158" t="str">
            <v>WATER REVENUE-RESIDENTIAL</v>
          </cell>
          <cell r="C158" t="str">
            <v>IS</v>
          </cell>
          <cell r="D158">
            <v>-1722662.95</v>
          </cell>
          <cell r="E158" t="b">
            <v>0</v>
          </cell>
        </row>
        <row r="159">
          <cell r="A159" t="str">
            <v>5030</v>
          </cell>
          <cell r="B159" t="str">
            <v>WATER REVENUE-ACCRUALS</v>
          </cell>
          <cell r="C159" t="str">
            <v>IS</v>
          </cell>
          <cell r="D159">
            <v>-1433</v>
          </cell>
          <cell r="E159" t="b">
            <v>0</v>
          </cell>
        </row>
        <row r="160">
          <cell r="A160" t="str">
            <v>5035</v>
          </cell>
          <cell r="B160" t="str">
            <v>WATER REVENUE-COMMERCIAL</v>
          </cell>
          <cell r="C160" t="str">
            <v>IS</v>
          </cell>
          <cell r="D160">
            <v>-141408.35999999999</v>
          </cell>
          <cell r="E160" t="b">
            <v>0</v>
          </cell>
        </row>
        <row r="161">
          <cell r="A161" t="str">
            <v>5100</v>
          </cell>
          <cell r="B161" t="str">
            <v>SEWER REVENUE-RESIDENTIAL</v>
          </cell>
          <cell r="C161" t="str">
            <v>IS</v>
          </cell>
          <cell r="D161">
            <v>-969752.58</v>
          </cell>
          <cell r="E161" t="b">
            <v>0</v>
          </cell>
        </row>
        <row r="162">
          <cell r="A162" t="str">
            <v>5105</v>
          </cell>
          <cell r="B162" t="str">
            <v>SEWER REVENUE-ACCRUALS</v>
          </cell>
          <cell r="C162" t="str">
            <v>IS</v>
          </cell>
          <cell r="D162">
            <v>5887</v>
          </cell>
          <cell r="E162" t="b">
            <v>0</v>
          </cell>
        </row>
        <row r="163">
          <cell r="A163" t="str">
            <v>5110</v>
          </cell>
          <cell r="B163" t="str">
            <v>SEWER REVENUE-COMMERCIAL</v>
          </cell>
          <cell r="C163" t="str">
            <v>IS</v>
          </cell>
          <cell r="D163">
            <v>-135811.04</v>
          </cell>
          <cell r="E163" t="b">
            <v>0</v>
          </cell>
        </row>
        <row r="164">
          <cell r="A164" t="str">
            <v>5265</v>
          </cell>
          <cell r="B164" t="str">
            <v>FORFEITED DISCOUNTS</v>
          </cell>
          <cell r="C164" t="str">
            <v>IS</v>
          </cell>
          <cell r="D164">
            <v>-11600.3</v>
          </cell>
          <cell r="E164" t="b">
            <v>0</v>
          </cell>
        </row>
        <row r="165">
          <cell r="A165" t="str">
            <v>5270</v>
          </cell>
          <cell r="B165" t="str">
            <v>MISC SERVICE REVENUE</v>
          </cell>
          <cell r="C165" t="str">
            <v>IS</v>
          </cell>
          <cell r="D165">
            <v>-51128.160000000003</v>
          </cell>
          <cell r="E165" t="b">
            <v>0</v>
          </cell>
        </row>
        <row r="166">
          <cell r="A166" t="str">
            <v>5455</v>
          </cell>
          <cell r="B166" t="str">
            <v>PURCHASED SEWER TREATMENT</v>
          </cell>
          <cell r="C166" t="str">
            <v>IS</v>
          </cell>
          <cell r="D166">
            <v>161100</v>
          </cell>
          <cell r="E166" t="b">
            <v>0</v>
          </cell>
        </row>
        <row r="167">
          <cell r="A167" t="str">
            <v>5460</v>
          </cell>
          <cell r="B167" t="str">
            <v>PURCHASED SEWER - BILLINGS</v>
          </cell>
          <cell r="C167" t="str">
            <v>IS</v>
          </cell>
          <cell r="D167">
            <v>-152144.29999999999</v>
          </cell>
          <cell r="E167" t="b">
            <v>0</v>
          </cell>
        </row>
        <row r="168">
          <cell r="A168" t="str">
            <v>5465</v>
          </cell>
          <cell r="B168" t="str">
            <v>ELEC PWR - WATER SYSTEM</v>
          </cell>
          <cell r="C168" t="str">
            <v>IS</v>
          </cell>
          <cell r="D168">
            <v>166203.19</v>
          </cell>
          <cell r="E168" t="b">
            <v>0</v>
          </cell>
        </row>
        <row r="169">
          <cell r="A169" t="str">
            <v>5470</v>
          </cell>
          <cell r="B169" t="str">
            <v>ELEC PWR - SWR SYSTEM</v>
          </cell>
          <cell r="C169" t="str">
            <v>IS</v>
          </cell>
          <cell r="D169">
            <v>151512.17000000001</v>
          </cell>
          <cell r="E169" t="b">
            <v>0</v>
          </cell>
        </row>
        <row r="170">
          <cell r="A170" t="str">
            <v>5480</v>
          </cell>
          <cell r="B170" t="str">
            <v>CHLORINE</v>
          </cell>
          <cell r="C170" t="str">
            <v>IS</v>
          </cell>
          <cell r="D170">
            <v>20993.919999999998</v>
          </cell>
          <cell r="E170" t="b">
            <v>0</v>
          </cell>
        </row>
        <row r="171">
          <cell r="A171" t="str">
            <v>5485</v>
          </cell>
          <cell r="B171" t="str">
            <v>ODOR CONTROL CHEMICALS</v>
          </cell>
          <cell r="C171" t="str">
            <v>IS</v>
          </cell>
          <cell r="D171">
            <v>1335.2</v>
          </cell>
          <cell r="E171" t="b">
            <v>0</v>
          </cell>
        </row>
        <row r="172">
          <cell r="A172" t="str">
            <v>5490</v>
          </cell>
          <cell r="B172" t="str">
            <v>OTHER TREATMENT CHEMICALS</v>
          </cell>
          <cell r="C172" t="str">
            <v>IS</v>
          </cell>
          <cell r="D172">
            <v>66984</v>
          </cell>
          <cell r="E172" t="b">
            <v>0</v>
          </cell>
        </row>
        <row r="173">
          <cell r="A173" t="str">
            <v>5495</v>
          </cell>
          <cell r="B173" t="str">
            <v>METER READING</v>
          </cell>
          <cell r="C173" t="str">
            <v>IS</v>
          </cell>
          <cell r="D173">
            <v>42094.78</v>
          </cell>
          <cell r="E173" t="b">
            <v>0</v>
          </cell>
        </row>
        <row r="174">
          <cell r="A174" t="str">
            <v>5505</v>
          </cell>
          <cell r="B174" t="str">
            <v>AGENCY EXPENSE</v>
          </cell>
          <cell r="C174" t="str">
            <v>IS</v>
          </cell>
          <cell r="D174">
            <v>797.96</v>
          </cell>
          <cell r="E174" t="b">
            <v>0</v>
          </cell>
        </row>
        <row r="175">
          <cell r="A175" t="str">
            <v>5510</v>
          </cell>
          <cell r="B175" t="str">
            <v>UNCOLLECTIBLE ACCOUNTS</v>
          </cell>
          <cell r="C175" t="str">
            <v>IS</v>
          </cell>
          <cell r="D175">
            <v>10423.36</v>
          </cell>
          <cell r="E175" t="b">
            <v>0</v>
          </cell>
        </row>
        <row r="176">
          <cell r="A176" t="str">
            <v>5525</v>
          </cell>
          <cell r="B176" t="str">
            <v>BILL STOCK</v>
          </cell>
          <cell r="C176" t="str">
            <v>IS</v>
          </cell>
          <cell r="D176">
            <v>2279</v>
          </cell>
          <cell r="E176" t="b">
            <v>0</v>
          </cell>
        </row>
        <row r="177">
          <cell r="A177" t="str">
            <v>5530</v>
          </cell>
          <cell r="B177" t="str">
            <v>BILLING COMPUTER SUPPLIES</v>
          </cell>
          <cell r="C177" t="str">
            <v>IS</v>
          </cell>
          <cell r="D177">
            <v>1178</v>
          </cell>
          <cell r="E177" t="b">
            <v>0</v>
          </cell>
        </row>
        <row r="178">
          <cell r="A178" t="str">
            <v>5535</v>
          </cell>
          <cell r="B178" t="str">
            <v>BILLING ENVELOPES</v>
          </cell>
          <cell r="C178" t="str">
            <v>IS</v>
          </cell>
          <cell r="D178">
            <v>5337</v>
          </cell>
          <cell r="E178" t="b">
            <v>0</v>
          </cell>
        </row>
        <row r="179">
          <cell r="A179" t="str">
            <v>5540</v>
          </cell>
          <cell r="B179" t="str">
            <v>BILLING POSTAGE</v>
          </cell>
          <cell r="C179" t="str">
            <v>IS</v>
          </cell>
          <cell r="D179">
            <v>39424</v>
          </cell>
          <cell r="E179" t="b">
            <v>0</v>
          </cell>
        </row>
        <row r="180">
          <cell r="A180" t="str">
            <v>5545</v>
          </cell>
          <cell r="B180" t="str">
            <v>CUSTOMER SERVICE PRINTING</v>
          </cell>
          <cell r="C180" t="str">
            <v>IS</v>
          </cell>
          <cell r="D180">
            <v>1169.1500000000001</v>
          </cell>
          <cell r="E180" t="b">
            <v>0</v>
          </cell>
        </row>
        <row r="181">
          <cell r="A181" t="str">
            <v>5625</v>
          </cell>
          <cell r="B181" t="str">
            <v>401K/ESOP CONTRIBUTIONS</v>
          </cell>
          <cell r="C181" t="str">
            <v>IS</v>
          </cell>
          <cell r="D181">
            <v>20172</v>
          </cell>
          <cell r="E181" t="b">
            <v>0</v>
          </cell>
        </row>
        <row r="182">
          <cell r="A182" t="str">
            <v>5630</v>
          </cell>
          <cell r="B182" t="str">
            <v>DENTAL PREMIUMS</v>
          </cell>
          <cell r="C182" t="str">
            <v>IS</v>
          </cell>
          <cell r="D182">
            <v>440</v>
          </cell>
          <cell r="E182" t="b">
            <v>0</v>
          </cell>
        </row>
        <row r="183">
          <cell r="A183" t="str">
            <v>5635</v>
          </cell>
          <cell r="B183" t="str">
            <v>DENTAL INS REIMBURSEMENTS</v>
          </cell>
          <cell r="C183" t="str">
            <v>IS</v>
          </cell>
          <cell r="D183">
            <v>2994</v>
          </cell>
          <cell r="E183" t="b">
            <v>0</v>
          </cell>
        </row>
        <row r="184">
          <cell r="A184" t="str">
            <v>5640</v>
          </cell>
          <cell r="B184" t="str">
            <v>EMP PENSIONS &amp; BENEFITS</v>
          </cell>
          <cell r="C184" t="str">
            <v>IS</v>
          </cell>
          <cell r="D184">
            <v>7</v>
          </cell>
          <cell r="E184" t="b">
            <v>0</v>
          </cell>
        </row>
        <row r="185">
          <cell r="A185" t="str">
            <v>5645</v>
          </cell>
          <cell r="B185" t="str">
            <v>EMPLOYEE INS DEDUCTIONS</v>
          </cell>
          <cell r="C185" t="str">
            <v>IS</v>
          </cell>
          <cell r="D185">
            <v>-10059</v>
          </cell>
          <cell r="E185" t="b">
            <v>0</v>
          </cell>
        </row>
        <row r="186">
          <cell r="A186" t="str">
            <v>5650</v>
          </cell>
          <cell r="B186" t="str">
            <v>HEALTH COSTS &amp; OTHER</v>
          </cell>
          <cell r="C186" t="str">
            <v>IS</v>
          </cell>
          <cell r="D186">
            <v>821</v>
          </cell>
          <cell r="E186" t="b">
            <v>0</v>
          </cell>
        </row>
        <row r="187">
          <cell r="A187" t="str">
            <v>5655</v>
          </cell>
          <cell r="B187" t="str">
            <v>HEALTH INS REIMBURSEMENTS</v>
          </cell>
          <cell r="C187" t="str">
            <v>IS</v>
          </cell>
          <cell r="D187">
            <v>97118</v>
          </cell>
          <cell r="E187" t="b">
            <v>0</v>
          </cell>
        </row>
        <row r="188">
          <cell r="A188" t="str">
            <v>5660</v>
          </cell>
          <cell r="B188" t="str">
            <v>OTHER EMP PENSION/BENEFITS</v>
          </cell>
          <cell r="C188" t="str">
            <v>IS</v>
          </cell>
          <cell r="D188">
            <v>10012.34</v>
          </cell>
          <cell r="E188" t="b">
            <v>0</v>
          </cell>
        </row>
        <row r="189">
          <cell r="A189" t="str">
            <v>5665</v>
          </cell>
          <cell r="B189" t="str">
            <v>PENSION CONTRIBUTIONS</v>
          </cell>
          <cell r="C189" t="str">
            <v>IS</v>
          </cell>
          <cell r="D189">
            <v>15207</v>
          </cell>
          <cell r="E189" t="b">
            <v>0</v>
          </cell>
        </row>
        <row r="190">
          <cell r="A190" t="str">
            <v>5670</v>
          </cell>
          <cell r="B190" t="str">
            <v>TERM LIFE INS</v>
          </cell>
          <cell r="C190" t="str">
            <v>IS</v>
          </cell>
          <cell r="D190">
            <v>1426</v>
          </cell>
          <cell r="E190" t="b">
            <v>0</v>
          </cell>
        </row>
        <row r="191">
          <cell r="A191" t="str">
            <v>5675</v>
          </cell>
          <cell r="B191" t="str">
            <v>TERM LIFE INS-OPT</v>
          </cell>
          <cell r="C191" t="str">
            <v>IS</v>
          </cell>
          <cell r="D191">
            <v>24</v>
          </cell>
          <cell r="E191" t="b">
            <v>0</v>
          </cell>
        </row>
        <row r="192">
          <cell r="A192" t="str">
            <v>5680</v>
          </cell>
          <cell r="B192" t="str">
            <v>DEPEND LIFE INS-OPT</v>
          </cell>
          <cell r="C192" t="str">
            <v>IS</v>
          </cell>
          <cell r="D192">
            <v>2</v>
          </cell>
          <cell r="E192" t="b">
            <v>0</v>
          </cell>
        </row>
        <row r="193">
          <cell r="A193" t="str">
            <v>5690</v>
          </cell>
          <cell r="B193" t="str">
            <v>TUITION</v>
          </cell>
          <cell r="C193" t="str">
            <v>IS</v>
          </cell>
          <cell r="D193">
            <v>564</v>
          </cell>
          <cell r="E193" t="b">
            <v>0</v>
          </cell>
        </row>
        <row r="194">
          <cell r="A194" t="str">
            <v>5715</v>
          </cell>
          <cell r="B194" t="str">
            <v>INSURANCE-OTHER</v>
          </cell>
          <cell r="C194" t="str">
            <v>IS</v>
          </cell>
          <cell r="D194">
            <v>36266</v>
          </cell>
          <cell r="E194" t="b">
            <v>0</v>
          </cell>
        </row>
        <row r="195">
          <cell r="A195" t="str">
            <v>5735</v>
          </cell>
          <cell r="B195" t="str">
            <v>COMPUTER MAINTENANCE</v>
          </cell>
          <cell r="C195" t="str">
            <v>IS</v>
          </cell>
          <cell r="D195">
            <v>38458</v>
          </cell>
          <cell r="E195" t="b">
            <v>0</v>
          </cell>
        </row>
        <row r="196">
          <cell r="A196" t="str">
            <v>5740</v>
          </cell>
          <cell r="B196" t="str">
            <v>COMPUTER SUPPLIES</v>
          </cell>
          <cell r="C196" t="str">
            <v>IS</v>
          </cell>
          <cell r="D196">
            <v>1709</v>
          </cell>
          <cell r="E196" t="b">
            <v>0</v>
          </cell>
        </row>
        <row r="197">
          <cell r="A197" t="str">
            <v>5745</v>
          </cell>
          <cell r="B197" t="str">
            <v>COMPUTER AMORT &amp; PROG COST</v>
          </cell>
          <cell r="C197" t="str">
            <v>IS</v>
          </cell>
          <cell r="D197">
            <v>5052</v>
          </cell>
          <cell r="E197" t="b">
            <v>0</v>
          </cell>
        </row>
        <row r="198">
          <cell r="A198" t="str">
            <v>5750</v>
          </cell>
          <cell r="B198" t="str">
            <v>INTERNET SUPPLIER</v>
          </cell>
          <cell r="C198" t="str">
            <v>IS</v>
          </cell>
          <cell r="D198">
            <v>2311</v>
          </cell>
          <cell r="E198" t="b">
            <v>0</v>
          </cell>
        </row>
        <row r="199">
          <cell r="A199" t="str">
            <v>5755</v>
          </cell>
          <cell r="B199" t="str">
            <v>MICROFILMING</v>
          </cell>
          <cell r="C199" t="str">
            <v>IS</v>
          </cell>
          <cell r="D199">
            <v>409</v>
          </cell>
          <cell r="E199" t="b">
            <v>0</v>
          </cell>
        </row>
        <row r="200">
          <cell r="A200" t="str">
            <v>5760</v>
          </cell>
          <cell r="B200" t="str">
            <v>WEBSITE DEVELOPMENT</v>
          </cell>
          <cell r="C200" t="str">
            <v>IS</v>
          </cell>
          <cell r="D200">
            <v>988</v>
          </cell>
          <cell r="E200" t="b">
            <v>0</v>
          </cell>
        </row>
        <row r="201">
          <cell r="A201" t="str">
            <v>5790</v>
          </cell>
          <cell r="B201" t="str">
            <v>BANK SERVICE CHARGE</v>
          </cell>
          <cell r="C201" t="str">
            <v>IS</v>
          </cell>
          <cell r="D201">
            <v>12495</v>
          </cell>
          <cell r="E201" t="b">
            <v>0</v>
          </cell>
        </row>
        <row r="202">
          <cell r="A202" t="str">
            <v>5800</v>
          </cell>
          <cell r="B202" t="str">
            <v>LETTER OF CREDIT FEE</v>
          </cell>
          <cell r="C202" t="str">
            <v>IS</v>
          </cell>
          <cell r="D202">
            <v>40105.33</v>
          </cell>
          <cell r="E202" t="b">
            <v>0</v>
          </cell>
        </row>
        <row r="203">
          <cell r="A203" t="str">
            <v>5810</v>
          </cell>
          <cell r="B203" t="str">
            <v>MEMBERSHIPS</v>
          </cell>
          <cell r="C203" t="str">
            <v>IS</v>
          </cell>
          <cell r="D203">
            <v>2421</v>
          </cell>
          <cell r="E203" t="b">
            <v>0</v>
          </cell>
        </row>
        <row r="204">
          <cell r="A204" t="str">
            <v>5820</v>
          </cell>
          <cell r="B204" t="str">
            <v>TRAINING EXPENSE</v>
          </cell>
          <cell r="C204" t="str">
            <v>IS</v>
          </cell>
          <cell r="D204">
            <v>6550.84</v>
          </cell>
          <cell r="E204" t="b">
            <v>0</v>
          </cell>
        </row>
        <row r="205">
          <cell r="A205" t="str">
            <v>5825</v>
          </cell>
          <cell r="B205" t="str">
            <v>OTHER MISC EXPENSE</v>
          </cell>
          <cell r="C205" t="str">
            <v>IS</v>
          </cell>
          <cell r="D205">
            <v>7774.72</v>
          </cell>
          <cell r="E205" t="b">
            <v>0</v>
          </cell>
        </row>
        <row r="206">
          <cell r="A206" t="str">
            <v>5855</v>
          </cell>
          <cell r="B206" t="str">
            <v>ANSWERING SERVICE</v>
          </cell>
          <cell r="C206" t="str">
            <v>IS</v>
          </cell>
          <cell r="D206">
            <v>3809</v>
          </cell>
          <cell r="E206" t="b">
            <v>0</v>
          </cell>
        </row>
        <row r="207">
          <cell r="A207" t="str">
            <v>5860</v>
          </cell>
          <cell r="B207" t="str">
            <v>CLEANING SUPPLIES</v>
          </cell>
          <cell r="C207" t="str">
            <v>IS</v>
          </cell>
          <cell r="D207">
            <v>276.19</v>
          </cell>
          <cell r="E207" t="b">
            <v>0</v>
          </cell>
        </row>
        <row r="208">
          <cell r="A208" t="str">
            <v>5865</v>
          </cell>
          <cell r="B208" t="str">
            <v>COPY MACHINE</v>
          </cell>
          <cell r="C208" t="str">
            <v>IS</v>
          </cell>
          <cell r="D208">
            <v>3465</v>
          </cell>
          <cell r="E208" t="b">
            <v>0</v>
          </cell>
        </row>
        <row r="209">
          <cell r="A209" t="str">
            <v>5880</v>
          </cell>
          <cell r="B209" t="str">
            <v>OFFICE SUPPLY STORES</v>
          </cell>
          <cell r="C209" t="str">
            <v>IS</v>
          </cell>
          <cell r="D209">
            <v>3869</v>
          </cell>
          <cell r="E209" t="b">
            <v>0</v>
          </cell>
        </row>
        <row r="210">
          <cell r="A210" t="str">
            <v>5885</v>
          </cell>
          <cell r="B210" t="str">
            <v>PRINTING/BLUEPRINTS</v>
          </cell>
          <cell r="C210" t="str">
            <v>IS</v>
          </cell>
          <cell r="D210">
            <v>1729.01</v>
          </cell>
          <cell r="E210" t="b">
            <v>0</v>
          </cell>
        </row>
        <row r="211">
          <cell r="A211" t="str">
            <v>5890</v>
          </cell>
          <cell r="B211" t="str">
            <v>PUBL SUBSCRIPTIONS/TAPES</v>
          </cell>
          <cell r="C211" t="str">
            <v>IS</v>
          </cell>
          <cell r="D211">
            <v>1291.44</v>
          </cell>
          <cell r="E211" t="b">
            <v>0</v>
          </cell>
        </row>
        <row r="212">
          <cell r="A212" t="str">
            <v>5895</v>
          </cell>
          <cell r="B212" t="str">
            <v>SHIPPING CHARGES</v>
          </cell>
          <cell r="C212" t="str">
            <v>IS</v>
          </cell>
          <cell r="D212">
            <v>7466.77</v>
          </cell>
          <cell r="E212" t="b">
            <v>0</v>
          </cell>
        </row>
        <row r="213">
          <cell r="A213" t="str">
            <v>5900</v>
          </cell>
          <cell r="B213" t="str">
            <v>OTHER OFFICE EXPENSES</v>
          </cell>
          <cell r="C213" t="str">
            <v>IS</v>
          </cell>
          <cell r="D213">
            <v>25701.32</v>
          </cell>
          <cell r="E213" t="b">
            <v>0</v>
          </cell>
        </row>
        <row r="214">
          <cell r="A214" t="str">
            <v>5930</v>
          </cell>
          <cell r="B214" t="str">
            <v>OFFICE ELECTRIC</v>
          </cell>
          <cell r="C214" t="str">
            <v>IS</v>
          </cell>
          <cell r="D214">
            <v>3532.48</v>
          </cell>
          <cell r="E214" t="b">
            <v>0</v>
          </cell>
        </row>
        <row r="215">
          <cell r="A215" t="str">
            <v>5935</v>
          </cell>
          <cell r="B215" t="str">
            <v>OFFICE GAS</v>
          </cell>
          <cell r="C215" t="str">
            <v>IS</v>
          </cell>
          <cell r="D215">
            <v>1070.56</v>
          </cell>
          <cell r="E215" t="b">
            <v>0</v>
          </cell>
        </row>
        <row r="216">
          <cell r="A216" t="str">
            <v>5940</v>
          </cell>
          <cell r="B216" t="str">
            <v>OFFICE WATER</v>
          </cell>
          <cell r="C216" t="str">
            <v>IS</v>
          </cell>
          <cell r="D216">
            <v>120</v>
          </cell>
          <cell r="E216" t="b">
            <v>0</v>
          </cell>
        </row>
        <row r="217">
          <cell r="A217" t="str">
            <v>5945</v>
          </cell>
          <cell r="B217" t="str">
            <v>OFFICE TELECOM</v>
          </cell>
          <cell r="C217" t="str">
            <v>IS</v>
          </cell>
          <cell r="D217">
            <v>52337.29</v>
          </cell>
          <cell r="E217" t="b">
            <v>0</v>
          </cell>
        </row>
        <row r="218">
          <cell r="A218" t="str">
            <v>5950</v>
          </cell>
          <cell r="B218" t="str">
            <v>OFFICE GARBAGE REMOVAL</v>
          </cell>
          <cell r="C218" t="str">
            <v>IS</v>
          </cell>
          <cell r="D218">
            <v>5453.61</v>
          </cell>
          <cell r="E218" t="b">
            <v>0</v>
          </cell>
        </row>
        <row r="219">
          <cell r="A219" t="str">
            <v>5955</v>
          </cell>
          <cell r="B219" t="str">
            <v>OFFICE LANDSCAPE / MOW / PLOW</v>
          </cell>
          <cell r="C219" t="str">
            <v>IS</v>
          </cell>
          <cell r="D219">
            <v>39959</v>
          </cell>
          <cell r="E219" t="b">
            <v>0</v>
          </cell>
        </row>
        <row r="220">
          <cell r="A220" t="str">
            <v>5960</v>
          </cell>
          <cell r="B220" t="str">
            <v>OFFICE ALARM SYS PHONE EXP</v>
          </cell>
          <cell r="C220" t="str">
            <v>IS</v>
          </cell>
          <cell r="D220">
            <v>5646.87</v>
          </cell>
          <cell r="E220" t="b">
            <v>0</v>
          </cell>
        </row>
        <row r="221">
          <cell r="A221" t="str">
            <v>5965</v>
          </cell>
          <cell r="B221" t="str">
            <v>OFFICE MAINTENANCE</v>
          </cell>
          <cell r="C221" t="str">
            <v>IS</v>
          </cell>
          <cell r="D221">
            <v>3670</v>
          </cell>
          <cell r="E221" t="b">
            <v>0</v>
          </cell>
        </row>
        <row r="222">
          <cell r="A222" t="str">
            <v>5970</v>
          </cell>
          <cell r="B222" t="str">
            <v>OFFICE CLEANING SERVICE</v>
          </cell>
          <cell r="C222" t="str">
            <v>IS</v>
          </cell>
          <cell r="D222">
            <v>2902</v>
          </cell>
          <cell r="E222" t="b">
            <v>0</v>
          </cell>
        </row>
        <row r="223">
          <cell r="A223" t="str">
            <v>5975</v>
          </cell>
          <cell r="B223" t="str">
            <v>OFFICE MACHINE/HEAT&amp;COOL</v>
          </cell>
          <cell r="C223" t="str">
            <v>IS</v>
          </cell>
          <cell r="D223">
            <v>245</v>
          </cell>
          <cell r="E223" t="b">
            <v>0</v>
          </cell>
        </row>
        <row r="224">
          <cell r="A224" t="str">
            <v>5985</v>
          </cell>
          <cell r="B224" t="str">
            <v>TELEMETERING PHONE EXPENSE</v>
          </cell>
          <cell r="C224" t="str">
            <v>IS</v>
          </cell>
          <cell r="D224">
            <v>2222</v>
          </cell>
          <cell r="E224" t="b">
            <v>0</v>
          </cell>
        </row>
        <row r="225">
          <cell r="A225" t="str">
            <v>6005</v>
          </cell>
          <cell r="B225" t="str">
            <v>ACCOUNTING STUDIES</v>
          </cell>
          <cell r="C225" t="str">
            <v>IS</v>
          </cell>
          <cell r="D225">
            <v>6826</v>
          </cell>
          <cell r="E225" t="b">
            <v>0</v>
          </cell>
        </row>
        <row r="226">
          <cell r="A226" t="str">
            <v>6010</v>
          </cell>
          <cell r="B226" t="str">
            <v>AUDIT FEES</v>
          </cell>
          <cell r="C226" t="str">
            <v>IS</v>
          </cell>
          <cell r="D226">
            <v>7890</v>
          </cell>
          <cell r="E226" t="b">
            <v>0</v>
          </cell>
        </row>
        <row r="227">
          <cell r="A227" t="str">
            <v>6015</v>
          </cell>
          <cell r="B227" t="str">
            <v>EMPLOY FINDER FEES</v>
          </cell>
          <cell r="C227" t="str">
            <v>IS</v>
          </cell>
          <cell r="D227">
            <v>14522</v>
          </cell>
          <cell r="E227" t="b">
            <v>0</v>
          </cell>
        </row>
        <row r="228">
          <cell r="A228" t="str">
            <v>6020</v>
          </cell>
          <cell r="B228" t="str">
            <v>ENGINEERING FEES</v>
          </cell>
          <cell r="C228" t="str">
            <v>IS</v>
          </cell>
          <cell r="D228">
            <v>138.75</v>
          </cell>
          <cell r="E228" t="b">
            <v>0</v>
          </cell>
        </row>
        <row r="229">
          <cell r="A229" t="str">
            <v>6025</v>
          </cell>
          <cell r="B229" t="str">
            <v>LEGAL FEES</v>
          </cell>
          <cell r="C229" t="str">
            <v>IS</v>
          </cell>
          <cell r="D229">
            <v>5044.5</v>
          </cell>
          <cell r="E229" t="b">
            <v>0</v>
          </cell>
        </row>
        <row r="230">
          <cell r="A230" t="str">
            <v>6035</v>
          </cell>
          <cell r="B230" t="str">
            <v>PAYROLL SERVICES</v>
          </cell>
          <cell r="C230" t="str">
            <v>IS</v>
          </cell>
          <cell r="D230">
            <v>2665</v>
          </cell>
          <cell r="E230" t="b">
            <v>0</v>
          </cell>
        </row>
        <row r="231">
          <cell r="A231" t="str">
            <v>6040</v>
          </cell>
          <cell r="B231" t="str">
            <v>TAX RETURN REVIEW</v>
          </cell>
          <cell r="C231" t="str">
            <v>IS</v>
          </cell>
          <cell r="D231">
            <v>2035</v>
          </cell>
          <cell r="E231" t="b">
            <v>0</v>
          </cell>
        </row>
        <row r="232">
          <cell r="A232" t="str">
            <v>6045</v>
          </cell>
          <cell r="B232" t="str">
            <v>TEMP EMPLOY - CLERICAL</v>
          </cell>
          <cell r="C232" t="str">
            <v>IS</v>
          </cell>
          <cell r="D232">
            <v>16490</v>
          </cell>
          <cell r="E232" t="b">
            <v>0</v>
          </cell>
        </row>
        <row r="233">
          <cell r="A233" t="str">
            <v>6050</v>
          </cell>
          <cell r="B233" t="str">
            <v>OTHER OUTSIDE SERVICES</v>
          </cell>
          <cell r="C233" t="str">
            <v>IS</v>
          </cell>
          <cell r="D233">
            <v>2846</v>
          </cell>
          <cell r="E233" t="b">
            <v>0</v>
          </cell>
        </row>
        <row r="234">
          <cell r="A234" t="str">
            <v>6065</v>
          </cell>
          <cell r="B234" t="str">
            <v>RATE CASE AMORT EXPENSE</v>
          </cell>
          <cell r="C234" t="str">
            <v>IS</v>
          </cell>
          <cell r="D234">
            <v>280.22000000000003</v>
          </cell>
          <cell r="E234" t="b">
            <v>0</v>
          </cell>
        </row>
        <row r="235">
          <cell r="A235" t="str">
            <v>6090</v>
          </cell>
          <cell r="B235" t="str">
            <v>RENT</v>
          </cell>
          <cell r="C235" t="str">
            <v>IS</v>
          </cell>
          <cell r="D235">
            <v>34077.879999999997</v>
          </cell>
          <cell r="E235" t="b">
            <v>0</v>
          </cell>
        </row>
        <row r="236">
          <cell r="A236" t="str">
            <v>6105</v>
          </cell>
          <cell r="B236" t="str">
            <v>SALARIES-SYSTEM PROJECT</v>
          </cell>
          <cell r="C236" t="str">
            <v>IS</v>
          </cell>
          <cell r="D236">
            <v>16150</v>
          </cell>
          <cell r="E236" t="b">
            <v>0</v>
          </cell>
        </row>
        <row r="237">
          <cell r="A237" t="str">
            <v>6110</v>
          </cell>
          <cell r="B237" t="str">
            <v>SALARIES-ACCTG/FINANCE</v>
          </cell>
          <cell r="C237" t="str">
            <v>IS</v>
          </cell>
          <cell r="D237">
            <v>39554</v>
          </cell>
          <cell r="E237" t="b">
            <v>0</v>
          </cell>
        </row>
        <row r="238">
          <cell r="A238" t="str">
            <v>6115</v>
          </cell>
          <cell r="B238" t="str">
            <v>SALARIES-ADMIN</v>
          </cell>
          <cell r="C238" t="str">
            <v>IS</v>
          </cell>
          <cell r="D238">
            <v>9578</v>
          </cell>
          <cell r="E238" t="b">
            <v>0</v>
          </cell>
        </row>
        <row r="239">
          <cell r="A239" t="str">
            <v>6120</v>
          </cell>
          <cell r="B239" t="str">
            <v>SALARIES-OFFICERS/STKHLDR</v>
          </cell>
          <cell r="C239" t="str">
            <v>IS</v>
          </cell>
          <cell r="D239">
            <v>40809</v>
          </cell>
          <cell r="E239" t="b">
            <v>0</v>
          </cell>
        </row>
        <row r="240">
          <cell r="A240" t="str">
            <v>6125</v>
          </cell>
          <cell r="B240" t="str">
            <v>SALARIES-HR</v>
          </cell>
          <cell r="C240" t="str">
            <v>IS</v>
          </cell>
          <cell r="D240">
            <v>15655</v>
          </cell>
          <cell r="E240" t="b">
            <v>0</v>
          </cell>
        </row>
        <row r="241">
          <cell r="A241" t="str">
            <v>6130</v>
          </cell>
          <cell r="B241" t="str">
            <v>SALARIES-MIS</v>
          </cell>
          <cell r="C241" t="str">
            <v>IS</v>
          </cell>
          <cell r="D241">
            <v>13147</v>
          </cell>
          <cell r="E241" t="b">
            <v>0</v>
          </cell>
        </row>
        <row r="242">
          <cell r="A242" t="str">
            <v>6135</v>
          </cell>
          <cell r="B242" t="str">
            <v>SALARIES-LEADERSHIP OPS</v>
          </cell>
          <cell r="C242" t="str">
            <v>IS</v>
          </cell>
          <cell r="D242">
            <v>12732</v>
          </cell>
          <cell r="E242" t="b">
            <v>0</v>
          </cell>
        </row>
        <row r="243">
          <cell r="A243" t="str">
            <v>6140</v>
          </cell>
          <cell r="B243" t="str">
            <v>SALARIES-REGULATORY</v>
          </cell>
          <cell r="C243" t="str">
            <v>IS</v>
          </cell>
          <cell r="D243">
            <v>31715</v>
          </cell>
          <cell r="E243" t="b">
            <v>0</v>
          </cell>
        </row>
        <row r="244">
          <cell r="A244" t="str">
            <v>6145</v>
          </cell>
          <cell r="B244" t="str">
            <v>SALARIES-CUSTOMER SERVICE</v>
          </cell>
          <cell r="C244" t="str">
            <v>IS</v>
          </cell>
          <cell r="D244">
            <v>245</v>
          </cell>
          <cell r="E244" t="b">
            <v>0</v>
          </cell>
        </row>
        <row r="245">
          <cell r="A245" t="str">
            <v>6150</v>
          </cell>
          <cell r="B245" t="str">
            <v>SALARIES-OPERATIONS FIELD</v>
          </cell>
          <cell r="C245" t="str">
            <v>IS</v>
          </cell>
          <cell r="D245">
            <v>451427</v>
          </cell>
          <cell r="E245" t="b">
            <v>0</v>
          </cell>
        </row>
        <row r="246">
          <cell r="A246" t="str">
            <v>6155</v>
          </cell>
          <cell r="B246" t="str">
            <v>SALARIES-OPERATIONS OFFICE</v>
          </cell>
          <cell r="C246" t="str">
            <v>IS</v>
          </cell>
          <cell r="D246">
            <v>93948</v>
          </cell>
          <cell r="E246" t="b">
            <v>0</v>
          </cell>
        </row>
        <row r="247">
          <cell r="A247" t="str">
            <v>6160</v>
          </cell>
          <cell r="B247" t="str">
            <v>SALARIES-CHGD TO PLT-WSC</v>
          </cell>
          <cell r="C247" t="str">
            <v>IS</v>
          </cell>
          <cell r="D247">
            <v>-110584.68</v>
          </cell>
          <cell r="E247" t="b">
            <v>0</v>
          </cell>
        </row>
        <row r="248">
          <cell r="A248" t="str">
            <v>6165</v>
          </cell>
          <cell r="B248" t="str">
            <v>CAPITALIZED TIME ADJUSTMENT</v>
          </cell>
          <cell r="C248" t="str">
            <v>IS</v>
          </cell>
          <cell r="D248">
            <v>-2222.35</v>
          </cell>
          <cell r="E248" t="b">
            <v>0</v>
          </cell>
        </row>
        <row r="249">
          <cell r="A249" t="str">
            <v>6185</v>
          </cell>
          <cell r="B249" t="str">
            <v>MARKETING: TRAVELS/LODGING</v>
          </cell>
          <cell r="C249" t="str">
            <v>IS</v>
          </cell>
          <cell r="D249">
            <v>10112.68</v>
          </cell>
          <cell r="E249" t="b">
            <v>0</v>
          </cell>
        </row>
        <row r="250">
          <cell r="A250" t="str">
            <v>6200</v>
          </cell>
          <cell r="B250" t="str">
            <v>MARKETING: MEALS &amp; RELATED EXP</v>
          </cell>
          <cell r="C250" t="str">
            <v>IS</v>
          </cell>
          <cell r="D250">
            <v>2277.9</v>
          </cell>
          <cell r="E250" t="b">
            <v>0</v>
          </cell>
        </row>
        <row r="251">
          <cell r="A251" t="str">
            <v>6215</v>
          </cell>
          <cell r="B251" t="str">
            <v>FUEL</v>
          </cell>
          <cell r="C251" t="str">
            <v>IS</v>
          </cell>
          <cell r="D251">
            <v>30973.66</v>
          </cell>
          <cell r="E251" t="b">
            <v>0</v>
          </cell>
        </row>
        <row r="252">
          <cell r="A252" t="str">
            <v>6220</v>
          </cell>
          <cell r="B252" t="str">
            <v>AUTO REPAIR/TIRES</v>
          </cell>
          <cell r="C252" t="str">
            <v>IS</v>
          </cell>
          <cell r="D252">
            <v>12446.35</v>
          </cell>
          <cell r="E252" t="b">
            <v>0</v>
          </cell>
        </row>
        <row r="253">
          <cell r="A253" t="str">
            <v>6225</v>
          </cell>
          <cell r="B253" t="str">
            <v>AUTO LICENSES</v>
          </cell>
          <cell r="C253" t="str">
            <v>IS</v>
          </cell>
          <cell r="D253">
            <v>2560.3000000000002</v>
          </cell>
          <cell r="E253" t="b">
            <v>0</v>
          </cell>
        </row>
        <row r="254">
          <cell r="A254" t="str">
            <v>6230</v>
          </cell>
          <cell r="B254" t="str">
            <v>OTHER TRANS EXPENSES</v>
          </cell>
          <cell r="C254" t="str">
            <v>IS</v>
          </cell>
          <cell r="D254">
            <v>917</v>
          </cell>
          <cell r="E254" t="b">
            <v>0</v>
          </cell>
        </row>
        <row r="255">
          <cell r="A255" t="str">
            <v>6255</v>
          </cell>
          <cell r="B255" t="str">
            <v>TEST-WATER</v>
          </cell>
          <cell r="C255" t="str">
            <v>IS</v>
          </cell>
          <cell r="D255">
            <v>32727.37</v>
          </cell>
          <cell r="E255" t="b">
            <v>0</v>
          </cell>
        </row>
        <row r="256">
          <cell r="A256" t="str">
            <v>6260</v>
          </cell>
          <cell r="B256" t="str">
            <v>TEST-EQUIP/CHEMICAL</v>
          </cell>
          <cell r="C256" t="str">
            <v>IS</v>
          </cell>
          <cell r="D256">
            <v>9462.18</v>
          </cell>
          <cell r="E256" t="b">
            <v>0</v>
          </cell>
        </row>
        <row r="257">
          <cell r="A257" t="str">
            <v>6270</v>
          </cell>
          <cell r="B257" t="str">
            <v>TEST-SEWER</v>
          </cell>
          <cell r="C257" t="str">
            <v>IS</v>
          </cell>
          <cell r="D257">
            <v>13522</v>
          </cell>
          <cell r="E257" t="b">
            <v>0</v>
          </cell>
        </row>
        <row r="258">
          <cell r="A258" t="str">
            <v>6285</v>
          </cell>
          <cell r="B258" t="str">
            <v>WATER-MAINT SUPPLIES</v>
          </cell>
          <cell r="C258" t="str">
            <v>IS</v>
          </cell>
          <cell r="D258">
            <v>7256.43</v>
          </cell>
          <cell r="E258" t="b">
            <v>0</v>
          </cell>
        </row>
        <row r="259">
          <cell r="A259" t="str">
            <v>6290</v>
          </cell>
          <cell r="B259" t="str">
            <v>WATER-MAINT REPAIRS</v>
          </cell>
          <cell r="C259" t="str">
            <v>IS</v>
          </cell>
          <cell r="D259">
            <v>32511.13</v>
          </cell>
          <cell r="E259" t="b">
            <v>0</v>
          </cell>
        </row>
        <row r="260">
          <cell r="A260" t="str">
            <v>6295</v>
          </cell>
          <cell r="B260" t="str">
            <v>WATER-MAIN BREAKS</v>
          </cell>
          <cell r="C260" t="str">
            <v>IS</v>
          </cell>
          <cell r="D260">
            <v>9266.1</v>
          </cell>
          <cell r="E260" t="b">
            <v>0</v>
          </cell>
        </row>
        <row r="261">
          <cell r="A261" t="str">
            <v>6300</v>
          </cell>
          <cell r="B261" t="str">
            <v>WATER-ELEC EQUIPT REPAIR</v>
          </cell>
          <cell r="C261" t="str">
            <v>IS</v>
          </cell>
          <cell r="D261">
            <v>6185.92</v>
          </cell>
          <cell r="E261" t="b">
            <v>0</v>
          </cell>
        </row>
        <row r="262">
          <cell r="A262" t="str">
            <v>6305</v>
          </cell>
          <cell r="B262" t="str">
            <v>WATER-PERMITS</v>
          </cell>
          <cell r="C262" t="str">
            <v>IS</v>
          </cell>
          <cell r="D262">
            <v>17421</v>
          </cell>
          <cell r="E262" t="b">
            <v>0</v>
          </cell>
        </row>
        <row r="263">
          <cell r="A263" t="str">
            <v>6310</v>
          </cell>
          <cell r="B263" t="str">
            <v>WATER-OTHER MAINT EXP</v>
          </cell>
          <cell r="C263" t="str">
            <v>IS</v>
          </cell>
          <cell r="D263">
            <v>19800.23</v>
          </cell>
          <cell r="E263" t="b">
            <v>0</v>
          </cell>
        </row>
        <row r="264">
          <cell r="A264" t="str">
            <v>6320</v>
          </cell>
          <cell r="B264" t="str">
            <v>SEWER-MAINT SUPPLIES</v>
          </cell>
          <cell r="C264" t="str">
            <v>IS</v>
          </cell>
          <cell r="D264">
            <v>1269.28</v>
          </cell>
          <cell r="E264" t="b">
            <v>0</v>
          </cell>
        </row>
        <row r="265">
          <cell r="A265" t="str">
            <v>6325</v>
          </cell>
          <cell r="B265" t="str">
            <v>SEWER-MAINT REPAIRS</v>
          </cell>
          <cell r="C265" t="str">
            <v>IS</v>
          </cell>
          <cell r="D265">
            <v>2810.49</v>
          </cell>
          <cell r="E265" t="b">
            <v>0</v>
          </cell>
        </row>
        <row r="266">
          <cell r="A266" t="str">
            <v>6330</v>
          </cell>
          <cell r="B266" t="str">
            <v>SEWER-MAIN BREAKS</v>
          </cell>
          <cell r="C266" t="str">
            <v>IS</v>
          </cell>
          <cell r="D266">
            <v>3277.64</v>
          </cell>
          <cell r="E266" t="b">
            <v>0</v>
          </cell>
        </row>
        <row r="267">
          <cell r="A267" t="str">
            <v>6335</v>
          </cell>
          <cell r="B267" t="str">
            <v>SEWER-ELEC EQUIPT REPAIR</v>
          </cell>
          <cell r="C267" t="str">
            <v>IS</v>
          </cell>
          <cell r="D267">
            <v>7034.48</v>
          </cell>
          <cell r="E267" t="b">
            <v>0</v>
          </cell>
        </row>
        <row r="268">
          <cell r="A268" t="str">
            <v>6340</v>
          </cell>
          <cell r="B268" t="str">
            <v>SEWER-PERMITS</v>
          </cell>
          <cell r="C268" t="str">
            <v>IS</v>
          </cell>
          <cell r="D268">
            <v>3070</v>
          </cell>
          <cell r="E268" t="b">
            <v>0</v>
          </cell>
        </row>
        <row r="269">
          <cell r="A269" t="str">
            <v>6345</v>
          </cell>
          <cell r="B269" t="str">
            <v>SEWER-OTHER MAINT EXP</v>
          </cell>
          <cell r="C269" t="str">
            <v>IS</v>
          </cell>
          <cell r="D269">
            <v>12004.53</v>
          </cell>
          <cell r="E269" t="b">
            <v>0</v>
          </cell>
        </row>
        <row r="270">
          <cell r="A270" t="str">
            <v>6355</v>
          </cell>
          <cell r="B270" t="str">
            <v>DEFERRED MAINT EXPENSE</v>
          </cell>
          <cell r="C270" t="str">
            <v>IS</v>
          </cell>
          <cell r="D270">
            <v>35318.660000000003</v>
          </cell>
          <cell r="E270" t="b">
            <v>0</v>
          </cell>
        </row>
        <row r="271">
          <cell r="A271" t="str">
            <v>6360</v>
          </cell>
          <cell r="B271" t="str">
            <v>COMMUNICATION EXPENSE</v>
          </cell>
          <cell r="C271" t="str">
            <v>IS</v>
          </cell>
          <cell r="D271">
            <v>21088.61</v>
          </cell>
          <cell r="E271" t="b">
            <v>0</v>
          </cell>
        </row>
        <row r="272">
          <cell r="A272" t="str">
            <v>6370</v>
          </cell>
          <cell r="B272" t="str">
            <v>OPER CONTRACTED WORKERS</v>
          </cell>
          <cell r="C272" t="str">
            <v>IS</v>
          </cell>
          <cell r="D272">
            <v>4275</v>
          </cell>
          <cell r="E272" t="b">
            <v>0</v>
          </cell>
        </row>
        <row r="273">
          <cell r="A273" t="str">
            <v>6385</v>
          </cell>
          <cell r="B273" t="str">
            <v>UNIFORMS</v>
          </cell>
          <cell r="C273" t="str">
            <v>IS</v>
          </cell>
          <cell r="D273">
            <v>1756.13</v>
          </cell>
          <cell r="E273" t="b">
            <v>0</v>
          </cell>
        </row>
        <row r="274">
          <cell r="A274" t="str">
            <v>6390</v>
          </cell>
          <cell r="B274" t="str">
            <v>WEATHER/HURRICANE COSTS</v>
          </cell>
          <cell r="C274" t="str">
            <v>IS</v>
          </cell>
          <cell r="D274">
            <v>125.98</v>
          </cell>
          <cell r="E274" t="b">
            <v>0</v>
          </cell>
        </row>
        <row r="275">
          <cell r="A275" t="str">
            <v>6400</v>
          </cell>
          <cell r="B275" t="str">
            <v>SEWER RODDING</v>
          </cell>
          <cell r="C275" t="str">
            <v>IS</v>
          </cell>
          <cell r="D275">
            <v>9235</v>
          </cell>
          <cell r="E275" t="b">
            <v>0</v>
          </cell>
        </row>
        <row r="276">
          <cell r="A276" t="str">
            <v>6410</v>
          </cell>
          <cell r="B276" t="str">
            <v>SLUDGE HAULING</v>
          </cell>
          <cell r="C276" t="str">
            <v>IS</v>
          </cell>
          <cell r="D276">
            <v>44332</v>
          </cell>
          <cell r="E276" t="b">
            <v>0</v>
          </cell>
        </row>
        <row r="277">
          <cell r="A277" t="str">
            <v>6445</v>
          </cell>
          <cell r="B277" t="str">
            <v>DEPREC-WATER PLANT</v>
          </cell>
          <cell r="C277" t="str">
            <v>IS</v>
          </cell>
          <cell r="D277">
            <v>6644.58</v>
          </cell>
          <cell r="E277" t="b">
            <v>0</v>
          </cell>
        </row>
        <row r="278">
          <cell r="A278" t="str">
            <v>6455</v>
          </cell>
          <cell r="B278" t="str">
            <v>DEPREC-STRUCT &amp; IMPRV SRC SUPPLY</v>
          </cell>
          <cell r="C278" t="str">
            <v>IS</v>
          </cell>
          <cell r="D278">
            <v>8343.48</v>
          </cell>
          <cell r="E278" t="b">
            <v>0</v>
          </cell>
        </row>
        <row r="279">
          <cell r="A279" t="str">
            <v>6460</v>
          </cell>
          <cell r="B279" t="str">
            <v>DEPREC-STRUCT &amp; IMPRV WTP</v>
          </cell>
          <cell r="C279" t="str">
            <v>IS</v>
          </cell>
          <cell r="D279">
            <v>3483.69</v>
          </cell>
          <cell r="E279" t="b">
            <v>0</v>
          </cell>
        </row>
        <row r="280">
          <cell r="A280" t="str">
            <v>6485</v>
          </cell>
          <cell r="B280" t="str">
            <v>DEPREC-WELLS &amp; SPRINGS</v>
          </cell>
          <cell r="C280" t="str">
            <v>IS</v>
          </cell>
          <cell r="D280">
            <v>32258.79</v>
          </cell>
          <cell r="E280" t="b">
            <v>0</v>
          </cell>
        </row>
        <row r="281">
          <cell r="A281" t="str">
            <v>6505</v>
          </cell>
          <cell r="B281" t="str">
            <v>DEPREC-ELEC PUMP EQP SRC PUMP</v>
          </cell>
          <cell r="C281" t="str">
            <v>IS</v>
          </cell>
          <cell r="D281">
            <v>-595.17999999999995</v>
          </cell>
          <cell r="E281" t="b">
            <v>0</v>
          </cell>
        </row>
        <row r="282">
          <cell r="A282" t="str">
            <v>6510</v>
          </cell>
          <cell r="B282" t="str">
            <v>DEPREC-ELEC PUMP EQP WTP</v>
          </cell>
          <cell r="C282" t="str">
            <v>IS</v>
          </cell>
          <cell r="D282">
            <v>18535.57</v>
          </cell>
          <cell r="E282" t="b">
            <v>0</v>
          </cell>
        </row>
        <row r="283">
          <cell r="A283" t="str">
            <v>6520</v>
          </cell>
          <cell r="B283" t="str">
            <v>DEPREC-WATER TREATMENT EQPT</v>
          </cell>
          <cell r="C283" t="str">
            <v>IS</v>
          </cell>
          <cell r="D283">
            <v>5880.47</v>
          </cell>
          <cell r="E283" t="b">
            <v>0</v>
          </cell>
        </row>
        <row r="284">
          <cell r="A284" t="str">
            <v>6525</v>
          </cell>
          <cell r="B284" t="str">
            <v>DEPREC-DIST RESV &amp; STANDPIPES</v>
          </cell>
          <cell r="C284" t="str">
            <v>IS</v>
          </cell>
          <cell r="D284">
            <v>21995.84</v>
          </cell>
          <cell r="E284" t="b">
            <v>0</v>
          </cell>
        </row>
        <row r="285">
          <cell r="A285" t="str">
            <v>6530</v>
          </cell>
          <cell r="B285" t="str">
            <v>DEPREC-TRANS &amp; DISTR MAINS</v>
          </cell>
          <cell r="C285" t="str">
            <v>IS</v>
          </cell>
          <cell r="D285">
            <v>88386.58</v>
          </cell>
          <cell r="E285" t="b">
            <v>0</v>
          </cell>
        </row>
        <row r="286">
          <cell r="A286" t="str">
            <v>6535</v>
          </cell>
          <cell r="B286" t="str">
            <v>DEPREC-SERVICE LINES</v>
          </cell>
          <cell r="C286" t="str">
            <v>IS</v>
          </cell>
          <cell r="D286">
            <v>26065.77</v>
          </cell>
          <cell r="E286" t="b">
            <v>0</v>
          </cell>
        </row>
        <row r="287">
          <cell r="A287" t="str">
            <v>6540</v>
          </cell>
          <cell r="B287" t="str">
            <v>DEPREC-METERS</v>
          </cell>
          <cell r="C287" t="str">
            <v>IS</v>
          </cell>
          <cell r="D287">
            <v>7213.06</v>
          </cell>
          <cell r="E287" t="b">
            <v>0</v>
          </cell>
        </row>
        <row r="288">
          <cell r="A288" t="str">
            <v>6545</v>
          </cell>
          <cell r="B288" t="str">
            <v>DEPREC-METER INSTALLS</v>
          </cell>
          <cell r="C288" t="str">
            <v>IS</v>
          </cell>
          <cell r="D288">
            <v>1763.55</v>
          </cell>
          <cell r="E288" t="b">
            <v>0</v>
          </cell>
        </row>
        <row r="289">
          <cell r="A289" t="str">
            <v>6550</v>
          </cell>
          <cell r="B289" t="str">
            <v>DEPREC-HYDRANTS</v>
          </cell>
          <cell r="C289" t="str">
            <v>IS</v>
          </cell>
          <cell r="D289">
            <v>4489.3999999999996</v>
          </cell>
          <cell r="E289" t="b">
            <v>0</v>
          </cell>
        </row>
        <row r="290">
          <cell r="A290" t="str">
            <v>6580</v>
          </cell>
          <cell r="B290" t="str">
            <v>DEPREC-OFFICE STRUCTURE</v>
          </cell>
          <cell r="C290" t="str">
            <v>IS</v>
          </cell>
          <cell r="D290">
            <v>2280</v>
          </cell>
          <cell r="E290" t="b">
            <v>0</v>
          </cell>
        </row>
        <row r="291">
          <cell r="A291" t="str">
            <v>6585</v>
          </cell>
          <cell r="B291" t="str">
            <v>DEPREC-OFFICE FURN/EQPT</v>
          </cell>
          <cell r="C291" t="str">
            <v>IS</v>
          </cell>
          <cell r="D291">
            <v>847.4</v>
          </cell>
          <cell r="E291" t="b">
            <v>0</v>
          </cell>
        </row>
        <row r="292">
          <cell r="A292" t="str">
            <v>6595</v>
          </cell>
          <cell r="B292" t="str">
            <v>DEPREC-TOOL SHOP &amp; MISC EQPT</v>
          </cell>
          <cell r="C292" t="str">
            <v>IS</v>
          </cell>
          <cell r="D292">
            <v>3730.18</v>
          </cell>
          <cell r="E292" t="b">
            <v>0</v>
          </cell>
        </row>
        <row r="293">
          <cell r="A293" t="str">
            <v>6600</v>
          </cell>
          <cell r="B293" t="str">
            <v>DEPREC-LABORATORY EQUIPMENT</v>
          </cell>
          <cell r="C293" t="str">
            <v>IS</v>
          </cell>
          <cell r="D293">
            <v>175.88</v>
          </cell>
          <cell r="E293" t="b">
            <v>0</v>
          </cell>
        </row>
        <row r="294">
          <cell r="A294" t="str">
            <v>6610</v>
          </cell>
          <cell r="B294" t="str">
            <v>DEPREC-COMMUNICATION EQPT</v>
          </cell>
          <cell r="C294" t="str">
            <v>IS</v>
          </cell>
          <cell r="D294">
            <v>552.08000000000004</v>
          </cell>
          <cell r="E294" t="b">
            <v>0</v>
          </cell>
        </row>
        <row r="295">
          <cell r="A295" t="str">
            <v>6640</v>
          </cell>
          <cell r="B295" t="str">
            <v>DEPREC-ORGANIZATION</v>
          </cell>
          <cell r="C295" t="str">
            <v>IS</v>
          </cell>
          <cell r="D295">
            <v>389.8</v>
          </cell>
          <cell r="E295" t="b">
            <v>0</v>
          </cell>
        </row>
        <row r="296">
          <cell r="A296" t="str">
            <v>6660</v>
          </cell>
          <cell r="B296" t="str">
            <v>DEPREC-STRUCT/IMPRV PUMP</v>
          </cell>
          <cell r="C296" t="str">
            <v>IS</v>
          </cell>
          <cell r="D296">
            <v>14702.52</v>
          </cell>
          <cell r="E296" t="b">
            <v>0</v>
          </cell>
        </row>
        <row r="297">
          <cell r="A297" t="str">
            <v>6680</v>
          </cell>
          <cell r="B297" t="str">
            <v>DEPREC-STRUCT/IMPRV GEN PLT</v>
          </cell>
          <cell r="C297" t="str">
            <v>IS</v>
          </cell>
          <cell r="D297">
            <v>2776.85</v>
          </cell>
          <cell r="E297" t="b">
            <v>0</v>
          </cell>
        </row>
        <row r="298">
          <cell r="A298" t="str">
            <v>6710</v>
          </cell>
          <cell r="B298" t="str">
            <v>DEPREC-SEWER FORCE MAIN/SRVC</v>
          </cell>
          <cell r="C298" t="str">
            <v>IS</v>
          </cell>
          <cell r="D298">
            <v>10786.75</v>
          </cell>
          <cell r="E298" t="b">
            <v>0</v>
          </cell>
        </row>
        <row r="299">
          <cell r="A299" t="str">
            <v>6715</v>
          </cell>
          <cell r="B299" t="str">
            <v>DEPREC-SEWER GRAVITY MAIN/MANH</v>
          </cell>
          <cell r="C299" t="str">
            <v>IS</v>
          </cell>
          <cell r="D299">
            <v>74899.59</v>
          </cell>
          <cell r="E299" t="b">
            <v>0</v>
          </cell>
        </row>
        <row r="300">
          <cell r="A300" t="str">
            <v>6765</v>
          </cell>
          <cell r="B300" t="str">
            <v>DEPREC-TREAT/DISP EQ TRT PLT</v>
          </cell>
          <cell r="C300" t="str">
            <v>IS</v>
          </cell>
          <cell r="D300">
            <v>47227.26</v>
          </cell>
          <cell r="E300" t="b">
            <v>0</v>
          </cell>
        </row>
        <row r="301">
          <cell r="A301" t="str">
            <v>6835</v>
          </cell>
          <cell r="B301" t="str">
            <v>DEPREC-TOOL SHOP &amp; MISC EQPT</v>
          </cell>
          <cell r="C301" t="str">
            <v>IS</v>
          </cell>
          <cell r="D301">
            <v>399.99</v>
          </cell>
          <cell r="E301" t="b">
            <v>0</v>
          </cell>
        </row>
        <row r="302">
          <cell r="A302" t="str">
            <v>6905</v>
          </cell>
          <cell r="B302" t="str">
            <v>DEPREC-AUTO TRANS</v>
          </cell>
          <cell r="C302" t="str">
            <v>IS</v>
          </cell>
          <cell r="D302">
            <v>3074.99</v>
          </cell>
          <cell r="E302" t="b">
            <v>0</v>
          </cell>
        </row>
        <row r="303">
          <cell r="A303" t="str">
            <v>6920</v>
          </cell>
          <cell r="B303" t="str">
            <v xml:space="preserve">DEPREC-COMPUTER </v>
          </cell>
          <cell r="C303" t="str">
            <v>IS</v>
          </cell>
          <cell r="D303">
            <v>15586</v>
          </cell>
          <cell r="E303" t="b">
            <v>0</v>
          </cell>
        </row>
        <row r="304">
          <cell r="A304" t="str">
            <v>6960</v>
          </cell>
          <cell r="B304" t="str">
            <v>AMORT OF UTIL PAA-WATER</v>
          </cell>
          <cell r="C304" t="str">
            <v>IS</v>
          </cell>
          <cell r="D304">
            <v>-6270.2</v>
          </cell>
          <cell r="E304" t="b">
            <v>0</v>
          </cell>
        </row>
        <row r="305">
          <cell r="A305" t="str">
            <v>6965</v>
          </cell>
          <cell r="B305" t="str">
            <v>AMORT OF UTIL PAA-SEWER</v>
          </cell>
          <cell r="C305" t="str">
            <v>IS</v>
          </cell>
          <cell r="D305">
            <v>-1278.94</v>
          </cell>
          <cell r="E305" t="b">
            <v>0</v>
          </cell>
        </row>
        <row r="306">
          <cell r="A306" t="str">
            <v>6985</v>
          </cell>
          <cell r="B306" t="str">
            <v>AMORT EXP-CIA-WATER</v>
          </cell>
          <cell r="C306" t="str">
            <v>IS</v>
          </cell>
          <cell r="D306">
            <v>-72.709999999999994</v>
          </cell>
          <cell r="E306" t="b">
            <v>0</v>
          </cell>
        </row>
        <row r="307">
          <cell r="A307" t="str">
            <v>7160</v>
          </cell>
          <cell r="B307" t="str">
            <v>AMORT-OTHER TANGIBLE PLT WATER</v>
          </cell>
          <cell r="C307" t="str">
            <v>IS</v>
          </cell>
          <cell r="D307">
            <v>-99796.18</v>
          </cell>
          <cell r="E307" t="b">
            <v>0</v>
          </cell>
        </row>
        <row r="308">
          <cell r="A308" t="str">
            <v>7165</v>
          </cell>
          <cell r="B308" t="str">
            <v>AMORT-WATER-TAP</v>
          </cell>
          <cell r="C308" t="str">
            <v>IS</v>
          </cell>
          <cell r="D308">
            <v>-22374.09</v>
          </cell>
          <cell r="E308" t="b">
            <v>0</v>
          </cell>
        </row>
        <row r="309">
          <cell r="A309" t="str">
            <v>7180</v>
          </cell>
          <cell r="B309" t="str">
            <v>AMORT-WTR PLT MOD FEE</v>
          </cell>
          <cell r="C309" t="str">
            <v>IS</v>
          </cell>
          <cell r="D309">
            <v>-3094.26</v>
          </cell>
          <cell r="E309" t="b">
            <v>0</v>
          </cell>
        </row>
        <row r="310">
          <cell r="A310" t="str">
            <v>7185</v>
          </cell>
          <cell r="B310" t="str">
            <v>AMORT-WTR PLT MTR FEE</v>
          </cell>
          <cell r="C310" t="str">
            <v>IS</v>
          </cell>
          <cell r="D310">
            <v>-574.28</v>
          </cell>
          <cell r="E310" t="b">
            <v>0</v>
          </cell>
        </row>
        <row r="311">
          <cell r="A311" t="str">
            <v>7205</v>
          </cell>
          <cell r="B311" t="str">
            <v>AMORT-ORGANIZATION</v>
          </cell>
          <cell r="C311" t="str">
            <v>IS</v>
          </cell>
          <cell r="D311">
            <v>0</v>
          </cell>
          <cell r="E311" t="b">
            <v>0</v>
          </cell>
        </row>
        <row r="312">
          <cell r="A312" t="str">
            <v>7245</v>
          </cell>
          <cell r="B312" t="str">
            <v>AMORT-STRUCT/IMPRV GEN PLT</v>
          </cell>
          <cell r="C312" t="str">
            <v>IS</v>
          </cell>
          <cell r="D312">
            <v>-122587.09</v>
          </cell>
          <cell r="E312" t="b">
            <v>0</v>
          </cell>
        </row>
        <row r="313">
          <cell r="A313" t="str">
            <v>7430</v>
          </cell>
          <cell r="B313" t="str">
            <v>AMORT-SEWER-TAP</v>
          </cell>
          <cell r="C313" t="str">
            <v>IS</v>
          </cell>
          <cell r="D313">
            <v>-21055.82</v>
          </cell>
          <cell r="E313" t="b">
            <v>0</v>
          </cell>
        </row>
        <row r="314">
          <cell r="A314" t="str">
            <v>7445</v>
          </cell>
          <cell r="B314" t="str">
            <v>AMORT-SWR PLT MOD FEE</v>
          </cell>
          <cell r="C314" t="str">
            <v>IS</v>
          </cell>
          <cell r="D314">
            <v>-4561.0200000000004</v>
          </cell>
          <cell r="E314" t="b">
            <v>0</v>
          </cell>
        </row>
        <row r="315">
          <cell r="A315" t="str">
            <v>7510</v>
          </cell>
          <cell r="B315" t="str">
            <v>FICA EXPENSE</v>
          </cell>
          <cell r="C315" t="str">
            <v>IS</v>
          </cell>
          <cell r="D315">
            <v>55868</v>
          </cell>
          <cell r="E315" t="b">
            <v>0</v>
          </cell>
        </row>
        <row r="316">
          <cell r="A316" t="str">
            <v>7515</v>
          </cell>
          <cell r="B316" t="str">
            <v>FEDERAL UNEMPLOYMENT TAX</v>
          </cell>
          <cell r="C316" t="str">
            <v>IS</v>
          </cell>
          <cell r="D316">
            <v>1318</v>
          </cell>
          <cell r="E316" t="b">
            <v>0</v>
          </cell>
        </row>
        <row r="317">
          <cell r="A317" t="str">
            <v>7520</v>
          </cell>
          <cell r="B317" t="str">
            <v>STATE UNEMPLOYMENT TAX</v>
          </cell>
          <cell r="C317" t="str">
            <v>IS</v>
          </cell>
          <cell r="D317">
            <v>4893</v>
          </cell>
          <cell r="E317" t="b">
            <v>0</v>
          </cell>
        </row>
        <row r="318">
          <cell r="A318" t="str">
            <v>7540</v>
          </cell>
          <cell r="B318" t="str">
            <v>GROSS RECEIPTS TAX</v>
          </cell>
          <cell r="C318" t="str">
            <v>IS</v>
          </cell>
          <cell r="D318">
            <v>141261</v>
          </cell>
          <cell r="E318" t="b">
            <v>0</v>
          </cell>
        </row>
        <row r="319">
          <cell r="A319" t="str">
            <v>7545</v>
          </cell>
          <cell r="B319" t="str">
            <v>PERSONAL PROPERTY/ICT TAX</v>
          </cell>
          <cell r="C319" t="str">
            <v>IS</v>
          </cell>
          <cell r="D319">
            <v>10340.540000000001</v>
          </cell>
          <cell r="E319" t="b">
            <v>0</v>
          </cell>
        </row>
        <row r="320">
          <cell r="A320" t="str">
            <v>7550</v>
          </cell>
          <cell r="B320" t="str">
            <v>PROPERTY/OTHER GENERAL TAX</v>
          </cell>
          <cell r="C320" t="str">
            <v>IS</v>
          </cell>
          <cell r="D320">
            <v>5072.16</v>
          </cell>
          <cell r="E320" t="b">
            <v>0</v>
          </cell>
        </row>
        <row r="321">
          <cell r="A321" t="str">
            <v>7555</v>
          </cell>
          <cell r="B321" t="str">
            <v>REAL ESTATE TAX</v>
          </cell>
          <cell r="C321" t="str">
            <v>IS</v>
          </cell>
          <cell r="D321">
            <v>8990.58</v>
          </cell>
          <cell r="E321" t="b">
            <v>0</v>
          </cell>
        </row>
        <row r="322">
          <cell r="A322" t="str">
            <v>7560</v>
          </cell>
          <cell r="B322" t="str">
            <v>SALES/USE TAX EXPENSE</v>
          </cell>
          <cell r="C322" t="str">
            <v>IS</v>
          </cell>
          <cell r="D322">
            <v>418.17</v>
          </cell>
          <cell r="E322" t="b">
            <v>0</v>
          </cell>
        </row>
        <row r="323">
          <cell r="A323" t="str">
            <v>7570</v>
          </cell>
          <cell r="B323" t="str">
            <v>UTILITY/COMMISSION TAX</v>
          </cell>
          <cell r="C323" t="str">
            <v>IS</v>
          </cell>
          <cell r="D323">
            <v>3556.72</v>
          </cell>
          <cell r="E323" t="b">
            <v>0</v>
          </cell>
        </row>
        <row r="324">
          <cell r="A324" t="str">
            <v>7610</v>
          </cell>
          <cell r="B324" t="str">
            <v>INCOME TAXES-STATE</v>
          </cell>
          <cell r="C324" t="str">
            <v>IS</v>
          </cell>
          <cell r="D324">
            <v>0</v>
          </cell>
          <cell r="E324" t="b">
            <v>0</v>
          </cell>
        </row>
        <row r="325">
          <cell r="A325" t="str">
            <v>7691</v>
          </cell>
          <cell r="B325" t="str">
            <v>NET BOOK VALUE-DISPOSAL</v>
          </cell>
          <cell r="C325" t="str">
            <v>IS</v>
          </cell>
          <cell r="D325">
            <v>0</v>
          </cell>
          <cell r="E325" t="b">
            <v>0</v>
          </cell>
        </row>
        <row r="326">
          <cell r="A326" t="str">
            <v>7710</v>
          </cell>
          <cell r="B326" t="str">
            <v>INTEREST EXPENSE-INTERCO</v>
          </cell>
          <cell r="C326" t="str">
            <v>IS</v>
          </cell>
          <cell r="D326">
            <v>242307.5</v>
          </cell>
          <cell r="E326" t="b">
            <v>0</v>
          </cell>
        </row>
        <row r="327">
          <cell r="A327" t="str">
            <v>7735</v>
          </cell>
          <cell r="B327" t="str">
            <v>S/T INT EXP BANK ONE</v>
          </cell>
          <cell r="C327" t="str">
            <v>IS</v>
          </cell>
          <cell r="D327">
            <v>5379.91</v>
          </cell>
          <cell r="E327" t="b">
            <v>0</v>
          </cell>
        </row>
        <row r="328">
          <cell r="A328" t="str">
            <v>7750</v>
          </cell>
          <cell r="B328" t="str">
            <v>INTEREST DURING CONSTRUCTION</v>
          </cell>
          <cell r="C328" t="str">
            <v>IS</v>
          </cell>
          <cell r="D328">
            <v>-27361.35</v>
          </cell>
          <cell r="E328" t="b">
            <v>0</v>
          </cell>
        </row>
        <row r="329">
          <cell r="D329">
            <v>0</v>
          </cell>
        </row>
        <row r="330">
          <cell r="A330" t="str">
            <v>Trial balance variance</v>
          </cell>
          <cell r="D330">
            <v>-1.6552803572267294E-9</v>
          </cell>
        </row>
        <row r="332">
          <cell r="A332" t="str">
            <v>Balance Sheet</v>
          </cell>
          <cell r="C332" t="str">
            <v>BS</v>
          </cell>
          <cell r="D332">
            <v>420906.28999999817</v>
          </cell>
        </row>
        <row r="333">
          <cell r="A333" t="str">
            <v>Income Statement</v>
          </cell>
          <cell r="C333" t="str">
            <v>IS</v>
          </cell>
          <cell r="D333">
            <v>-420906.29000000126</v>
          </cell>
        </row>
        <row r="334">
          <cell r="A334" t="str">
            <v>Trial balance variance</v>
          </cell>
          <cell r="D334">
            <v>-3.0850060284137726E-9</v>
          </cell>
        </row>
      </sheetData>
      <sheetData sheetId="3" refreshError="1">
        <row r="531">
          <cell r="B531" t="str">
            <v>CUSTOMERS</v>
          </cell>
          <cell r="C531">
            <v>8658</v>
          </cell>
          <cell r="D531">
            <v>4085.7</v>
          </cell>
          <cell r="E531">
            <v>12743.7</v>
          </cell>
          <cell r="F531">
            <v>0.67939452435320979</v>
          </cell>
          <cell r="G531">
            <v>0.32060547564679015</v>
          </cell>
          <cell r="H531">
            <v>1</v>
          </cell>
        </row>
        <row r="532">
          <cell r="B532" t="str">
            <v>REVENUES</v>
          </cell>
          <cell r="C532">
            <v>-1865504.31</v>
          </cell>
          <cell r="D532">
            <v>-1099676.6199999999</v>
          </cell>
          <cell r="E532">
            <v>-2965180.9299999997</v>
          </cell>
          <cell r="F532">
            <v>0.62913675557734017</v>
          </cell>
          <cell r="G532">
            <v>0.37086324442265989</v>
          </cell>
          <cell r="H532">
            <v>1</v>
          </cell>
        </row>
        <row r="533">
          <cell r="B533" t="str">
            <v>PLANT IN SERVICE</v>
          </cell>
          <cell r="C533">
            <v>12644194.970000001</v>
          </cell>
          <cell r="D533">
            <v>9232681.9499999993</v>
          </cell>
          <cell r="E533">
            <v>21876876.920000002</v>
          </cell>
          <cell r="F533">
            <v>0.57797075040636103</v>
          </cell>
          <cell r="G533">
            <v>0.42202924959363891</v>
          </cell>
          <cell r="H533">
            <v>1</v>
          </cell>
        </row>
        <row r="534">
          <cell r="B534" t="str">
            <v>NET PLANT</v>
          </cell>
          <cell r="C534">
            <v>10036803.390000001</v>
          </cell>
          <cell r="D534">
            <v>7414222.0199999996</v>
          </cell>
          <cell r="E534">
            <v>17451025.41</v>
          </cell>
          <cell r="F534">
            <v>0.5751411824916941</v>
          </cell>
          <cell r="G534">
            <v>0.4248588175083059</v>
          </cell>
          <cell r="H534">
            <v>1</v>
          </cell>
        </row>
        <row r="535">
          <cell r="B535" t="str">
            <v>DEFERRED MAINTENANCE</v>
          </cell>
          <cell r="C535">
            <v>33967.245631959326</v>
          </cell>
          <cell r="D535">
            <v>11523.37436804069</v>
          </cell>
          <cell r="E535">
            <v>45490.620000000017</v>
          </cell>
          <cell r="F535">
            <v>0.74668680338846372</v>
          </cell>
          <cell r="G535">
            <v>0.25331319661153628</v>
          </cell>
          <cell r="H535">
            <v>1</v>
          </cell>
        </row>
        <row r="536">
          <cell r="B536" t="str">
            <v>CIAC</v>
          </cell>
          <cell r="C536">
            <v>-5211024.95</v>
          </cell>
          <cell r="D536">
            <v>-5898388.8700000001</v>
          </cell>
          <cell r="E536">
            <v>-11109413.82</v>
          </cell>
          <cell r="F536">
            <v>0.46906389791860326</v>
          </cell>
          <cell r="G536">
            <v>0.53093610208139674</v>
          </cell>
          <cell r="H53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Account and Adjustment Information</v>
          </cell>
        </row>
      </sheetData>
      <sheetData sheetId="38"/>
      <sheetData sheetId="39" refreshError="1"/>
      <sheetData sheetId="40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>
        <row r="5">
          <cell r="B5" t="str">
            <v>CWS Systems, Inc.</v>
          </cell>
        </row>
        <row r="13">
          <cell r="B13">
            <v>0.57797075040636103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- Return - RB"/>
      <sheetName val="Sewer - Return - RB"/>
      <sheetName val="Combined  Rate Base"/>
      <sheetName val="Water Rate Base"/>
      <sheetName val="Sewer Rate Base "/>
      <sheetName val="Plant Adj"/>
      <sheetName val="Total accum. deprec."/>
      <sheetName val="transfer accum. deprec."/>
      <sheetName val="accum. deprec."/>
      <sheetName val="CIAC"/>
      <sheetName val="WSC RB"/>
      <sheetName val="CWS Off RB"/>
      <sheetName val="Deferred Charges-rate base"/>
      <sheetName val="ADIT"/>
      <sheetName val="Combined noi"/>
      <sheetName val="Water noi"/>
      <sheetName val="Water footnotes"/>
      <sheetName val="Sewer noi"/>
      <sheetName val="Sewer footnotes"/>
      <sheetName val="Uncollect"/>
      <sheetName val="Adj-Exp"/>
      <sheetName val="Power"/>
      <sheetName val="Salaries"/>
      <sheetName val="Maint - Common"/>
      <sheetName val="Trans"/>
      <sheetName val="Rate Case"/>
      <sheetName val="WSC Exp"/>
      <sheetName val="WSC Exp Adj"/>
      <sheetName val="WSC Adj Factors"/>
      <sheetName val="CWS Off Exp"/>
      <sheetName val="CWS Off Factor"/>
      <sheetName val="Water Inc. Taxes"/>
      <sheetName val="Prod Deduct"/>
      <sheetName val="Sewer Inc. Taxes"/>
      <sheetName val="Water Rev. Req."/>
      <sheetName val="Sewer Rev. Req."/>
      <sheetName val="Water - Return - OR"/>
      <sheetName val="Water Ratios"/>
      <sheetName val="Sewer - Return - OR"/>
      <sheetName val="Sewer Ratios"/>
      <sheetName val="Plant Detail"/>
      <sheetName val="Book Expenses"/>
      <sheetName val="Vehicles"/>
      <sheetName val="WSC Salary"/>
      <sheetName val="Cust Equiv"/>
      <sheetName val="WSC Detail"/>
      <sheetName val="WSC Detail-PS"/>
      <sheetName val="WSC RB Compare"/>
      <sheetName val="Out Svc"/>
      <sheetName val="Insur"/>
      <sheetName val="Rents"/>
      <sheetName val="Prop Tax"/>
      <sheetName val="Amortization"/>
      <sheetName val="Misc Rev"/>
    </sheetNames>
    <sheetDataSet>
      <sheetData sheetId="0">
        <row r="2">
          <cell r="C2" t="str">
            <v>TRANSYLVANIA UTILITIES, INC.</v>
          </cell>
        </row>
        <row r="5">
          <cell r="C5" t="str">
            <v xml:space="preserve">  </v>
          </cell>
        </row>
      </sheetData>
      <sheetData sheetId="1"/>
      <sheetData sheetId="2"/>
      <sheetData sheetId="3"/>
      <sheetData sheetId="4">
        <row r="12">
          <cell r="I12">
            <v>4145611</v>
          </cell>
        </row>
      </sheetData>
      <sheetData sheetId="5"/>
      <sheetData sheetId="6"/>
      <sheetData sheetId="7"/>
      <sheetData sheetId="8">
        <row r="16">
          <cell r="E16">
            <v>2800232</v>
          </cell>
        </row>
      </sheetData>
      <sheetData sheetId="9">
        <row r="17">
          <cell r="G17">
            <v>368529</v>
          </cell>
        </row>
      </sheetData>
      <sheetData sheetId="10">
        <row r="117">
          <cell r="D117">
            <v>1406993</v>
          </cell>
        </row>
      </sheetData>
      <sheetData sheetId="11">
        <row r="34">
          <cell r="E34">
            <v>-310890</v>
          </cell>
        </row>
      </sheetData>
      <sheetData sheetId="12">
        <row r="48">
          <cell r="J48">
            <v>7631</v>
          </cell>
        </row>
      </sheetData>
      <sheetData sheetId="13">
        <row r="26">
          <cell r="H26">
            <v>12615</v>
          </cell>
        </row>
      </sheetData>
      <sheetData sheetId="14">
        <row r="21">
          <cell r="E21">
            <v>48293</v>
          </cell>
        </row>
      </sheetData>
      <sheetData sheetId="15">
        <row r="21">
          <cell r="I21">
            <v>-247366</v>
          </cell>
        </row>
      </sheetData>
      <sheetData sheetId="16"/>
      <sheetData sheetId="17">
        <row r="44">
          <cell r="I44">
            <v>288289</v>
          </cell>
        </row>
      </sheetData>
      <sheetData sheetId="18"/>
      <sheetData sheetId="19">
        <row r="44">
          <cell r="I44">
            <v>243099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able TB"/>
      <sheetName val="tb 2007 reformat"/>
      <sheetName val="tb 2007"/>
      <sheetName val="JDE Chart of Accounts 102407"/>
      <sheetName val="183 TB AA 2007"/>
      <sheetName val="183 TB UA 2007"/>
      <sheetName val="183 TB UR 2007"/>
    </sheetNames>
    <sheetDataSet>
      <sheetData sheetId="0"/>
      <sheetData sheetId="1">
        <row r="1">
          <cell r="A1" t="str">
            <v>Reduced acct #</v>
          </cell>
        </row>
        <row r="2">
          <cell r="A2" t="str">
            <v>1020</v>
          </cell>
        </row>
        <row r="3">
          <cell r="A3" t="str">
            <v>1045</v>
          </cell>
        </row>
        <row r="4">
          <cell r="A4" t="str">
            <v>1045</v>
          </cell>
        </row>
        <row r="5">
          <cell r="A5" t="str">
            <v>1050</v>
          </cell>
        </row>
        <row r="6">
          <cell r="A6" t="str">
            <v>1055</v>
          </cell>
        </row>
        <row r="7">
          <cell r="A7" t="str">
            <v>1080</v>
          </cell>
        </row>
        <row r="8">
          <cell r="A8" t="str">
            <v>1100</v>
          </cell>
        </row>
        <row r="9">
          <cell r="A9" t="str">
            <v>1105</v>
          </cell>
        </row>
        <row r="10">
          <cell r="A10" t="str">
            <v>1115</v>
          </cell>
        </row>
        <row r="11">
          <cell r="A11" t="str">
            <v>1120</v>
          </cell>
        </row>
        <row r="12">
          <cell r="A12" t="str">
            <v>1125</v>
          </cell>
        </row>
        <row r="13">
          <cell r="A13" t="str">
            <v>1130</v>
          </cell>
        </row>
        <row r="14">
          <cell r="A14" t="str">
            <v>1135</v>
          </cell>
        </row>
        <row r="15">
          <cell r="A15" t="str">
            <v>1140</v>
          </cell>
        </row>
        <row r="16">
          <cell r="A16" t="str">
            <v>1145</v>
          </cell>
        </row>
        <row r="17">
          <cell r="A17" t="str">
            <v>1175</v>
          </cell>
        </row>
        <row r="18">
          <cell r="A18" t="str">
            <v>1175</v>
          </cell>
        </row>
        <row r="19">
          <cell r="A19" t="str">
            <v>1180</v>
          </cell>
        </row>
        <row r="20">
          <cell r="A20" t="str">
            <v>1180</v>
          </cell>
        </row>
        <row r="21">
          <cell r="A21" t="str">
            <v>1190</v>
          </cell>
        </row>
        <row r="22">
          <cell r="A22" t="str">
            <v>1195</v>
          </cell>
        </row>
        <row r="23">
          <cell r="A23" t="str">
            <v>1205</v>
          </cell>
        </row>
        <row r="24">
          <cell r="A24" t="str">
            <v>1205</v>
          </cell>
        </row>
        <row r="25">
          <cell r="A25" t="str">
            <v>1245</v>
          </cell>
        </row>
        <row r="26">
          <cell r="A26" t="str">
            <v>1295</v>
          </cell>
        </row>
        <row r="27">
          <cell r="A27" t="str">
            <v>1315</v>
          </cell>
        </row>
        <row r="28">
          <cell r="A28" t="str">
            <v>1345</v>
          </cell>
        </row>
        <row r="29">
          <cell r="A29" t="str">
            <v>1350</v>
          </cell>
        </row>
        <row r="30">
          <cell r="A30" t="str">
            <v>1400</v>
          </cell>
        </row>
        <row r="31">
          <cell r="A31" t="str">
            <v>1470</v>
          </cell>
        </row>
        <row r="32">
          <cell r="A32" t="str">
            <v>1555</v>
          </cell>
        </row>
        <row r="33">
          <cell r="A33" t="str">
            <v>1580</v>
          </cell>
        </row>
        <row r="34">
          <cell r="A34" t="str">
            <v>1585</v>
          </cell>
        </row>
        <row r="35">
          <cell r="A35" t="str">
            <v>1590</v>
          </cell>
        </row>
        <row r="36">
          <cell r="A36" t="str">
            <v>1595</v>
          </cell>
        </row>
        <row r="37">
          <cell r="A37" t="str">
            <v>1665</v>
          </cell>
        </row>
        <row r="38">
          <cell r="A38" t="str">
            <v>1665</v>
          </cell>
        </row>
        <row r="39">
          <cell r="A39" t="str">
            <v>1665</v>
          </cell>
        </row>
        <row r="40">
          <cell r="A40" t="str">
            <v>1665</v>
          </cell>
        </row>
        <row r="41">
          <cell r="A41" t="str">
            <v>1665</v>
          </cell>
        </row>
        <row r="42">
          <cell r="A42" t="str">
            <v>1665</v>
          </cell>
        </row>
        <row r="43">
          <cell r="A43" t="str">
            <v>1665</v>
          </cell>
        </row>
        <row r="44">
          <cell r="A44" t="str">
            <v>1665</v>
          </cell>
        </row>
        <row r="45">
          <cell r="A45" t="str">
            <v>1665</v>
          </cell>
        </row>
        <row r="46">
          <cell r="A46" t="str">
            <v>1665</v>
          </cell>
        </row>
        <row r="47">
          <cell r="A47" t="str">
            <v>1665</v>
          </cell>
        </row>
        <row r="48">
          <cell r="A48" t="str">
            <v>1666</v>
          </cell>
        </row>
        <row r="49">
          <cell r="A49" t="str">
            <v>1666</v>
          </cell>
        </row>
        <row r="50">
          <cell r="A50" t="str">
            <v>1666</v>
          </cell>
        </row>
        <row r="51">
          <cell r="A51" t="str">
            <v>1666</v>
          </cell>
        </row>
        <row r="52">
          <cell r="A52" t="str">
            <v>1666</v>
          </cell>
        </row>
        <row r="53">
          <cell r="A53" t="str">
            <v>1666</v>
          </cell>
        </row>
        <row r="54">
          <cell r="A54" t="str">
            <v>1666</v>
          </cell>
        </row>
        <row r="55">
          <cell r="A55" t="str">
            <v>1666</v>
          </cell>
        </row>
        <row r="56">
          <cell r="A56" t="str">
            <v>1666</v>
          </cell>
        </row>
        <row r="57">
          <cell r="A57" t="str">
            <v>1666</v>
          </cell>
        </row>
        <row r="58">
          <cell r="A58" t="str">
            <v>1666</v>
          </cell>
        </row>
        <row r="59">
          <cell r="A59" t="str">
            <v>1666</v>
          </cell>
        </row>
        <row r="60">
          <cell r="A60" t="str">
            <v>1667</v>
          </cell>
        </row>
        <row r="61">
          <cell r="A61" t="str">
            <v>1667</v>
          </cell>
        </row>
        <row r="62">
          <cell r="A62" t="str">
            <v>1667</v>
          </cell>
        </row>
        <row r="63">
          <cell r="A63" t="str">
            <v>1667</v>
          </cell>
        </row>
        <row r="64">
          <cell r="A64" t="str">
            <v>1668</v>
          </cell>
        </row>
        <row r="65">
          <cell r="A65" t="str">
            <v>1668</v>
          </cell>
        </row>
        <row r="66">
          <cell r="A66" t="str">
            <v>1668</v>
          </cell>
        </row>
        <row r="67">
          <cell r="A67" t="str">
            <v>1668</v>
          </cell>
        </row>
        <row r="68">
          <cell r="A68" t="str">
            <v>1668</v>
          </cell>
        </row>
        <row r="69">
          <cell r="A69" t="str">
            <v>1668</v>
          </cell>
        </row>
        <row r="70">
          <cell r="A70" t="str">
            <v>1668</v>
          </cell>
        </row>
        <row r="71">
          <cell r="A71" t="str">
            <v>1668</v>
          </cell>
        </row>
        <row r="72">
          <cell r="A72" t="str">
            <v>1668</v>
          </cell>
        </row>
        <row r="73">
          <cell r="A73" t="str">
            <v>1668</v>
          </cell>
        </row>
        <row r="74">
          <cell r="A74" t="str">
            <v>1669</v>
          </cell>
        </row>
        <row r="75">
          <cell r="A75" t="str">
            <v>1669</v>
          </cell>
        </row>
        <row r="76">
          <cell r="A76" t="str">
            <v>1670</v>
          </cell>
        </row>
        <row r="77">
          <cell r="A77" t="str">
            <v>1670</v>
          </cell>
        </row>
        <row r="78">
          <cell r="A78" t="str">
            <v>1671</v>
          </cell>
        </row>
        <row r="79">
          <cell r="A79" t="str">
            <v>1672</v>
          </cell>
        </row>
        <row r="80">
          <cell r="A80" t="str">
            <v>1672</v>
          </cell>
        </row>
        <row r="81">
          <cell r="A81" t="str">
            <v>1673</v>
          </cell>
        </row>
        <row r="82">
          <cell r="A82" t="str">
            <v>1674</v>
          </cell>
        </row>
        <row r="83">
          <cell r="A83" t="str">
            <v>1692</v>
          </cell>
        </row>
        <row r="84">
          <cell r="A84" t="str">
            <v>1692</v>
          </cell>
        </row>
        <row r="85">
          <cell r="A85" t="str">
            <v>1697</v>
          </cell>
        </row>
        <row r="86">
          <cell r="A86" t="str">
            <v>1698</v>
          </cell>
        </row>
        <row r="87">
          <cell r="A87" t="str">
            <v>1705</v>
          </cell>
        </row>
        <row r="88">
          <cell r="A88" t="str">
            <v>1705</v>
          </cell>
        </row>
        <row r="89">
          <cell r="A89" t="str">
            <v>1705</v>
          </cell>
        </row>
        <row r="90">
          <cell r="A90" t="str">
            <v>1705</v>
          </cell>
        </row>
        <row r="91">
          <cell r="A91" t="str">
            <v>1705</v>
          </cell>
        </row>
        <row r="92">
          <cell r="A92" t="str">
            <v>1706</v>
          </cell>
        </row>
        <row r="93">
          <cell r="A93" t="str">
            <v>1706</v>
          </cell>
        </row>
        <row r="94">
          <cell r="A94" t="str">
            <v>1706</v>
          </cell>
        </row>
        <row r="95">
          <cell r="A95" t="str">
            <v>1706</v>
          </cell>
        </row>
        <row r="96">
          <cell r="A96" t="str">
            <v>1706</v>
          </cell>
        </row>
        <row r="97">
          <cell r="A97" t="str">
            <v>1706</v>
          </cell>
        </row>
        <row r="98">
          <cell r="A98" t="str">
            <v>1706</v>
          </cell>
        </row>
        <row r="99">
          <cell r="A99" t="str">
            <v>1706</v>
          </cell>
        </row>
        <row r="100">
          <cell r="A100" t="str">
            <v>1706</v>
          </cell>
        </row>
        <row r="101">
          <cell r="A101" t="str">
            <v>1707</v>
          </cell>
        </row>
        <row r="102">
          <cell r="A102" t="str">
            <v>1708</v>
          </cell>
        </row>
        <row r="103">
          <cell r="A103" t="str">
            <v>1708</v>
          </cell>
        </row>
        <row r="104">
          <cell r="A104" t="str">
            <v>1708</v>
          </cell>
        </row>
        <row r="105">
          <cell r="A105" t="str">
            <v>1708</v>
          </cell>
        </row>
        <row r="106">
          <cell r="A106" t="str">
            <v>1708</v>
          </cell>
        </row>
        <row r="107">
          <cell r="A107" t="str">
            <v>1708</v>
          </cell>
        </row>
        <row r="108">
          <cell r="A108" t="str">
            <v>1708</v>
          </cell>
        </row>
        <row r="109">
          <cell r="A109" t="str">
            <v>1709</v>
          </cell>
        </row>
        <row r="110">
          <cell r="A110" t="str">
            <v>1709</v>
          </cell>
        </row>
        <row r="111">
          <cell r="A111" t="str">
            <v>1709</v>
          </cell>
        </row>
        <row r="112">
          <cell r="A112" t="str">
            <v>1709</v>
          </cell>
        </row>
        <row r="113">
          <cell r="A113" t="str">
            <v>1710</v>
          </cell>
        </row>
        <row r="114">
          <cell r="A114" t="str">
            <v>1722</v>
          </cell>
        </row>
        <row r="115">
          <cell r="A115" t="str">
            <v>1726</v>
          </cell>
        </row>
        <row r="116">
          <cell r="A116" t="str">
            <v>1749</v>
          </cell>
        </row>
        <row r="117">
          <cell r="A117" t="str">
            <v>1835</v>
          </cell>
        </row>
        <row r="118">
          <cell r="A118" t="str">
            <v>1835</v>
          </cell>
        </row>
        <row r="119">
          <cell r="A119" t="str">
            <v>1845</v>
          </cell>
        </row>
        <row r="120">
          <cell r="A120" t="str">
            <v>1845</v>
          </cell>
        </row>
        <row r="121">
          <cell r="A121" t="str">
            <v>1850</v>
          </cell>
        </row>
        <row r="122">
          <cell r="A122" t="str">
            <v>1850</v>
          </cell>
        </row>
        <row r="123">
          <cell r="A123" t="str">
            <v>1875</v>
          </cell>
        </row>
        <row r="124">
          <cell r="A124" t="str">
            <v>1875</v>
          </cell>
        </row>
        <row r="125">
          <cell r="A125" t="str">
            <v>1895</v>
          </cell>
        </row>
        <row r="126">
          <cell r="A126" t="str">
            <v>1895</v>
          </cell>
        </row>
        <row r="127">
          <cell r="A127" t="str">
            <v>1900</v>
          </cell>
        </row>
        <row r="128">
          <cell r="A128" t="str">
            <v>1900</v>
          </cell>
        </row>
        <row r="129">
          <cell r="A129" t="str">
            <v>1910</v>
          </cell>
        </row>
        <row r="130">
          <cell r="A130" t="str">
            <v>1910</v>
          </cell>
        </row>
        <row r="131">
          <cell r="A131" t="str">
            <v>1915</v>
          </cell>
        </row>
        <row r="132">
          <cell r="A132" t="str">
            <v>1915</v>
          </cell>
        </row>
        <row r="133">
          <cell r="A133" t="str">
            <v>1920</v>
          </cell>
        </row>
        <row r="134">
          <cell r="A134" t="str">
            <v>1920</v>
          </cell>
        </row>
        <row r="135">
          <cell r="A135" t="str">
            <v>1925</v>
          </cell>
        </row>
        <row r="136">
          <cell r="A136" t="str">
            <v>1925</v>
          </cell>
        </row>
        <row r="137">
          <cell r="A137" t="str">
            <v>1930</v>
          </cell>
        </row>
        <row r="138">
          <cell r="A138" t="str">
            <v>1930</v>
          </cell>
        </row>
        <row r="139">
          <cell r="A139" t="str">
            <v>1935</v>
          </cell>
        </row>
        <row r="140">
          <cell r="A140" t="str">
            <v>1935</v>
          </cell>
        </row>
        <row r="141">
          <cell r="A141" t="str">
            <v>1940</v>
          </cell>
        </row>
        <row r="142">
          <cell r="A142" t="str">
            <v>1940</v>
          </cell>
        </row>
        <row r="143">
          <cell r="A143" t="str">
            <v>1970</v>
          </cell>
        </row>
        <row r="144">
          <cell r="A144" t="str">
            <v>1970</v>
          </cell>
        </row>
        <row r="145">
          <cell r="A145" t="str">
            <v>1970</v>
          </cell>
        </row>
        <row r="146">
          <cell r="A146" t="str">
            <v>1975</v>
          </cell>
        </row>
        <row r="147">
          <cell r="A147" t="str">
            <v>1975</v>
          </cell>
        </row>
        <row r="148">
          <cell r="A148" t="str">
            <v>1975</v>
          </cell>
        </row>
        <row r="149">
          <cell r="A149" t="str">
            <v>1985</v>
          </cell>
        </row>
        <row r="150">
          <cell r="A150" t="str">
            <v>1985</v>
          </cell>
        </row>
        <row r="151">
          <cell r="A151" t="str">
            <v>1990</v>
          </cell>
        </row>
        <row r="152">
          <cell r="A152" t="str">
            <v>1990</v>
          </cell>
        </row>
        <row r="153">
          <cell r="A153" t="str">
            <v>2000</v>
          </cell>
        </row>
        <row r="154">
          <cell r="A154" t="str">
            <v>2000</v>
          </cell>
        </row>
        <row r="155">
          <cell r="A155" t="str">
            <v>2000</v>
          </cell>
        </row>
        <row r="156">
          <cell r="A156" t="str">
            <v>2030</v>
          </cell>
        </row>
        <row r="157">
          <cell r="A157" t="str">
            <v>2030</v>
          </cell>
        </row>
        <row r="158">
          <cell r="A158" t="str">
            <v>2055</v>
          </cell>
        </row>
        <row r="159">
          <cell r="A159" t="str">
            <v>2055</v>
          </cell>
        </row>
        <row r="160">
          <cell r="A160" t="str">
            <v>2075</v>
          </cell>
        </row>
        <row r="161">
          <cell r="A161" t="str">
            <v>2075</v>
          </cell>
        </row>
        <row r="162">
          <cell r="A162" t="str">
            <v>2105</v>
          </cell>
        </row>
        <row r="163">
          <cell r="A163" t="str">
            <v>2105</v>
          </cell>
        </row>
        <row r="164">
          <cell r="A164" t="str">
            <v>2110</v>
          </cell>
        </row>
        <row r="165">
          <cell r="A165" t="str">
            <v>2110</v>
          </cell>
        </row>
        <row r="166">
          <cell r="A166" t="str">
            <v>2160</v>
          </cell>
        </row>
        <row r="167">
          <cell r="A167" t="str">
            <v>2160</v>
          </cell>
        </row>
        <row r="168">
          <cell r="A168" t="str">
            <v>2230</v>
          </cell>
        </row>
        <row r="169">
          <cell r="A169" t="str">
            <v>2300</v>
          </cell>
        </row>
        <row r="170">
          <cell r="A170" t="str">
            <v>2300</v>
          </cell>
        </row>
        <row r="171">
          <cell r="A171" t="str">
            <v>2320</v>
          </cell>
        </row>
        <row r="172">
          <cell r="A172" t="str">
            <v>2325</v>
          </cell>
        </row>
        <row r="173">
          <cell r="A173" t="str">
            <v>2330</v>
          </cell>
        </row>
        <row r="174">
          <cell r="A174" t="str">
            <v>2335</v>
          </cell>
        </row>
        <row r="175">
          <cell r="A175" t="str">
            <v>2400</v>
          </cell>
        </row>
        <row r="176">
          <cell r="A176" t="str">
            <v>2400</v>
          </cell>
        </row>
        <row r="177">
          <cell r="A177" t="str">
            <v>2410</v>
          </cell>
        </row>
        <row r="178">
          <cell r="A178" t="str">
            <v>2420</v>
          </cell>
        </row>
        <row r="179">
          <cell r="A179" t="str">
            <v>2420</v>
          </cell>
        </row>
        <row r="180">
          <cell r="A180" t="str">
            <v>2425</v>
          </cell>
        </row>
        <row r="181">
          <cell r="A181" t="str">
            <v>2425</v>
          </cell>
        </row>
        <row r="182">
          <cell r="A182" t="str">
            <v>2640</v>
          </cell>
        </row>
        <row r="183">
          <cell r="A183" t="str">
            <v>2665</v>
          </cell>
        </row>
        <row r="184">
          <cell r="A184" t="str">
            <v>2675</v>
          </cell>
        </row>
        <row r="185">
          <cell r="A185" t="str">
            <v>2680</v>
          </cell>
        </row>
        <row r="186">
          <cell r="A186" t="str">
            <v>2685</v>
          </cell>
        </row>
        <row r="187">
          <cell r="A187" t="str">
            <v>2690</v>
          </cell>
        </row>
        <row r="188">
          <cell r="A188" t="str">
            <v>2710</v>
          </cell>
        </row>
        <row r="189">
          <cell r="A189" t="str">
            <v>2775</v>
          </cell>
        </row>
        <row r="190">
          <cell r="A190" t="str">
            <v>2785</v>
          </cell>
        </row>
        <row r="191">
          <cell r="A191" t="str">
            <v>2795</v>
          </cell>
        </row>
        <row r="192">
          <cell r="A192" t="str">
            <v>2855</v>
          </cell>
        </row>
        <row r="193">
          <cell r="A193" t="str">
            <v>2920</v>
          </cell>
        </row>
        <row r="194">
          <cell r="A194" t="str">
            <v>2930</v>
          </cell>
        </row>
        <row r="195">
          <cell r="A195" t="str">
            <v>2960</v>
          </cell>
        </row>
        <row r="196">
          <cell r="A196" t="str">
            <v>2965</v>
          </cell>
        </row>
        <row r="197">
          <cell r="A197" t="str">
            <v>2965</v>
          </cell>
        </row>
        <row r="198">
          <cell r="A198" t="str">
            <v>2980</v>
          </cell>
        </row>
        <row r="199">
          <cell r="A199" t="str">
            <v>3005</v>
          </cell>
        </row>
        <row r="200">
          <cell r="A200" t="str">
            <v>3040</v>
          </cell>
        </row>
        <row r="201">
          <cell r="A201" t="str">
            <v>3110</v>
          </cell>
        </row>
        <row r="202">
          <cell r="A202" t="str">
            <v>3120</v>
          </cell>
        </row>
        <row r="203">
          <cell r="A203" t="str">
            <v>3135</v>
          </cell>
        </row>
        <row r="204">
          <cell r="A204" t="str">
            <v>3160</v>
          </cell>
        </row>
        <row r="205">
          <cell r="A205" t="str">
            <v>3195</v>
          </cell>
        </row>
        <row r="206">
          <cell r="A206" t="str">
            <v>3430</v>
          </cell>
        </row>
        <row r="207">
          <cell r="A207" t="str">
            <v>3430</v>
          </cell>
        </row>
        <row r="208">
          <cell r="A208" t="str">
            <v>3435</v>
          </cell>
        </row>
        <row r="209">
          <cell r="A209" t="str">
            <v>3450</v>
          </cell>
        </row>
        <row r="210">
          <cell r="A210" t="str">
            <v>3455</v>
          </cell>
        </row>
        <row r="211">
          <cell r="A211" t="str">
            <v>3520</v>
          </cell>
        </row>
        <row r="212">
          <cell r="A212" t="str">
            <v>3520</v>
          </cell>
        </row>
        <row r="213">
          <cell r="A213" t="str">
            <v>3705</v>
          </cell>
        </row>
        <row r="214">
          <cell r="A214" t="str">
            <v>3720</v>
          </cell>
        </row>
        <row r="215">
          <cell r="A215" t="str">
            <v>3800</v>
          </cell>
        </row>
        <row r="216">
          <cell r="A216" t="str">
            <v>3975</v>
          </cell>
        </row>
        <row r="217">
          <cell r="A217" t="str">
            <v>3980</v>
          </cell>
        </row>
        <row r="218">
          <cell r="A218" t="str">
            <v>4000</v>
          </cell>
        </row>
        <row r="219">
          <cell r="A219" t="str">
            <v>4005</v>
          </cell>
        </row>
        <row r="220">
          <cell r="A220" t="str">
            <v>4030</v>
          </cell>
        </row>
        <row r="221">
          <cell r="A221" t="str">
            <v>4070</v>
          </cell>
        </row>
        <row r="222">
          <cell r="A222" t="str">
            <v>4265</v>
          </cell>
        </row>
        <row r="223">
          <cell r="A223" t="str">
            <v>4280</v>
          </cell>
        </row>
        <row r="224">
          <cell r="A224" t="str">
            <v>4369</v>
          </cell>
        </row>
        <row r="225">
          <cell r="A225" t="str">
            <v>4371</v>
          </cell>
        </row>
        <row r="226">
          <cell r="A226" t="str">
            <v>4377</v>
          </cell>
        </row>
        <row r="227">
          <cell r="A227" t="str">
            <v>4383</v>
          </cell>
        </row>
        <row r="228">
          <cell r="A228" t="str">
            <v>4385</v>
          </cell>
        </row>
        <row r="229">
          <cell r="A229" t="str">
            <v>4387</v>
          </cell>
        </row>
        <row r="230">
          <cell r="A230" t="str">
            <v>4387</v>
          </cell>
        </row>
        <row r="231">
          <cell r="A231" t="str">
            <v>4419</v>
          </cell>
        </row>
        <row r="232">
          <cell r="A232" t="str">
            <v>4421</v>
          </cell>
        </row>
        <row r="233">
          <cell r="A233" t="str">
            <v>4427</v>
          </cell>
        </row>
        <row r="234">
          <cell r="A234" t="str">
            <v>4433</v>
          </cell>
        </row>
        <row r="235">
          <cell r="A235" t="str">
            <v>4435</v>
          </cell>
        </row>
        <row r="236">
          <cell r="A236" t="str">
            <v>4437</v>
          </cell>
        </row>
        <row r="237">
          <cell r="A237" t="str">
            <v>4515</v>
          </cell>
        </row>
        <row r="238">
          <cell r="A238" t="str">
            <v>4525</v>
          </cell>
        </row>
        <row r="239">
          <cell r="A239" t="str">
            <v>4527</v>
          </cell>
        </row>
        <row r="240">
          <cell r="A240" t="str">
            <v>4535</v>
          </cell>
        </row>
        <row r="241">
          <cell r="A241" t="str">
            <v>4535</v>
          </cell>
        </row>
        <row r="242">
          <cell r="A242" t="str">
            <v>4535</v>
          </cell>
        </row>
        <row r="243">
          <cell r="A243" t="str">
            <v>4545</v>
          </cell>
        </row>
        <row r="244">
          <cell r="A244" t="str">
            <v>4545</v>
          </cell>
        </row>
        <row r="245">
          <cell r="A245" t="str">
            <v>4565</v>
          </cell>
        </row>
        <row r="246">
          <cell r="A246" t="str">
            <v>4565</v>
          </cell>
        </row>
        <row r="247">
          <cell r="A247" t="str">
            <v>4565</v>
          </cell>
        </row>
        <row r="248">
          <cell r="A248" t="str">
            <v>4595</v>
          </cell>
        </row>
        <row r="249">
          <cell r="A249" t="str">
            <v>4612</v>
          </cell>
        </row>
        <row r="250">
          <cell r="A250" t="str">
            <v>4614</v>
          </cell>
        </row>
        <row r="251">
          <cell r="A251" t="str">
            <v>4630</v>
          </cell>
        </row>
        <row r="252">
          <cell r="A252" t="str">
            <v>4634</v>
          </cell>
        </row>
        <row r="253">
          <cell r="A253" t="str">
            <v>4661</v>
          </cell>
        </row>
        <row r="254">
          <cell r="A254" t="str">
            <v>4685</v>
          </cell>
        </row>
        <row r="255">
          <cell r="A255" t="str">
            <v>4715</v>
          </cell>
        </row>
        <row r="256">
          <cell r="A256" t="str">
            <v>4735</v>
          </cell>
        </row>
        <row r="257">
          <cell r="A257" t="str">
            <v>4780</v>
          </cell>
        </row>
        <row r="258">
          <cell r="A258" t="str">
            <v>4785</v>
          </cell>
        </row>
        <row r="259">
          <cell r="A259" t="str">
            <v>4998</v>
          </cell>
        </row>
        <row r="260">
          <cell r="A260" t="str">
            <v>4998</v>
          </cell>
        </row>
        <row r="261">
          <cell r="A261" t="str">
            <v>4998</v>
          </cell>
        </row>
        <row r="262">
          <cell r="A262" t="str">
            <v>5025</v>
          </cell>
        </row>
        <row r="263">
          <cell r="A263" t="str">
            <v>5025</v>
          </cell>
        </row>
        <row r="264">
          <cell r="A264" t="str">
            <v>5025</v>
          </cell>
        </row>
        <row r="265">
          <cell r="A265" t="str">
            <v>5025</v>
          </cell>
        </row>
        <row r="266">
          <cell r="A266" t="str">
            <v>5025</v>
          </cell>
        </row>
        <row r="267">
          <cell r="A267" t="str">
            <v>5025</v>
          </cell>
        </row>
        <row r="268">
          <cell r="A268" t="str">
            <v>5025</v>
          </cell>
        </row>
        <row r="269">
          <cell r="A269" t="str">
            <v>5025</v>
          </cell>
        </row>
        <row r="270">
          <cell r="A270" t="str">
            <v>5025</v>
          </cell>
        </row>
        <row r="271">
          <cell r="A271" t="str">
            <v>5025</v>
          </cell>
        </row>
        <row r="272">
          <cell r="A272" t="str">
            <v>5025</v>
          </cell>
        </row>
        <row r="273">
          <cell r="A273" t="str">
            <v>5025</v>
          </cell>
        </row>
        <row r="274">
          <cell r="A274" t="str">
            <v>5025</v>
          </cell>
        </row>
        <row r="275">
          <cell r="A275" t="str">
            <v>5025</v>
          </cell>
        </row>
        <row r="276">
          <cell r="A276" t="str">
            <v>5025</v>
          </cell>
        </row>
        <row r="277">
          <cell r="A277" t="str">
            <v>5025</v>
          </cell>
        </row>
        <row r="278">
          <cell r="A278" t="str">
            <v>5025</v>
          </cell>
        </row>
        <row r="279">
          <cell r="A279" t="str">
            <v>5025</v>
          </cell>
        </row>
        <row r="280">
          <cell r="A280" t="str">
            <v>5025</v>
          </cell>
        </row>
        <row r="281">
          <cell r="A281" t="str">
            <v>5025</v>
          </cell>
        </row>
        <row r="282">
          <cell r="A282" t="str">
            <v>5030</v>
          </cell>
        </row>
        <row r="283">
          <cell r="A283" t="str">
            <v>5030</v>
          </cell>
        </row>
        <row r="284">
          <cell r="A284" t="str">
            <v>5030</v>
          </cell>
        </row>
        <row r="285">
          <cell r="A285" t="str">
            <v>5030</v>
          </cell>
        </row>
        <row r="286">
          <cell r="A286" t="str">
            <v>5030</v>
          </cell>
        </row>
        <row r="287">
          <cell r="A287" t="str">
            <v>5030</v>
          </cell>
        </row>
        <row r="288">
          <cell r="A288" t="str">
            <v>5030</v>
          </cell>
        </row>
        <row r="289">
          <cell r="A289" t="str">
            <v>5030</v>
          </cell>
        </row>
        <row r="290">
          <cell r="A290" t="str">
            <v>5030</v>
          </cell>
        </row>
        <row r="291">
          <cell r="A291" t="str">
            <v>5030</v>
          </cell>
        </row>
        <row r="292">
          <cell r="A292" t="str">
            <v>5030</v>
          </cell>
        </row>
        <row r="293">
          <cell r="A293" t="str">
            <v>5030</v>
          </cell>
        </row>
        <row r="294">
          <cell r="A294" t="str">
            <v>5030</v>
          </cell>
        </row>
        <row r="295">
          <cell r="A295" t="str">
            <v>5030</v>
          </cell>
        </row>
        <row r="296">
          <cell r="A296" t="str">
            <v>5030</v>
          </cell>
        </row>
        <row r="297">
          <cell r="A297" t="str">
            <v>5030</v>
          </cell>
        </row>
        <row r="298">
          <cell r="A298" t="str">
            <v>5030</v>
          </cell>
        </row>
        <row r="299">
          <cell r="A299" t="str">
            <v>5030</v>
          </cell>
        </row>
        <row r="300">
          <cell r="A300" t="str">
            <v>5030</v>
          </cell>
        </row>
        <row r="301">
          <cell r="A301" t="str">
            <v>5030</v>
          </cell>
        </row>
        <row r="302">
          <cell r="A302" t="str">
            <v>5035</v>
          </cell>
        </row>
        <row r="303">
          <cell r="A303" t="str">
            <v>5035</v>
          </cell>
        </row>
        <row r="304">
          <cell r="A304" t="str">
            <v>5035</v>
          </cell>
        </row>
        <row r="305">
          <cell r="A305" t="str">
            <v>5035</v>
          </cell>
        </row>
        <row r="306">
          <cell r="A306" t="str">
            <v>5035</v>
          </cell>
        </row>
        <row r="307">
          <cell r="A307" t="str">
            <v>5100</v>
          </cell>
        </row>
        <row r="308">
          <cell r="A308" t="str">
            <v>5100</v>
          </cell>
        </row>
        <row r="309">
          <cell r="A309" t="str">
            <v>5100</v>
          </cell>
        </row>
        <row r="310">
          <cell r="A310" t="str">
            <v>5100</v>
          </cell>
        </row>
        <row r="311">
          <cell r="A311" t="str">
            <v>5100</v>
          </cell>
        </row>
        <row r="312">
          <cell r="A312" t="str">
            <v>5105</v>
          </cell>
        </row>
        <row r="313">
          <cell r="A313" t="str">
            <v>5105</v>
          </cell>
        </row>
        <row r="314">
          <cell r="A314" t="str">
            <v>5105</v>
          </cell>
        </row>
        <row r="315">
          <cell r="A315" t="str">
            <v>5105</v>
          </cell>
        </row>
        <row r="316">
          <cell r="A316" t="str">
            <v>5105</v>
          </cell>
        </row>
        <row r="317">
          <cell r="A317" t="str">
            <v>5110</v>
          </cell>
        </row>
        <row r="318">
          <cell r="A318" t="str">
            <v>5110</v>
          </cell>
        </row>
        <row r="319">
          <cell r="A319" t="str">
            <v>5110</v>
          </cell>
        </row>
        <row r="320">
          <cell r="A320" t="str">
            <v>5265</v>
          </cell>
        </row>
        <row r="321">
          <cell r="A321" t="str">
            <v>5265</v>
          </cell>
        </row>
        <row r="322">
          <cell r="A322" t="str">
            <v>5265</v>
          </cell>
        </row>
        <row r="323">
          <cell r="A323" t="str">
            <v>5265</v>
          </cell>
        </row>
        <row r="324">
          <cell r="A324" t="str">
            <v>5265</v>
          </cell>
        </row>
        <row r="325">
          <cell r="A325" t="str">
            <v>5265</v>
          </cell>
        </row>
        <row r="326">
          <cell r="A326" t="str">
            <v>5265</v>
          </cell>
        </row>
        <row r="327">
          <cell r="A327" t="str">
            <v>5265</v>
          </cell>
        </row>
        <row r="328">
          <cell r="A328" t="str">
            <v>5265</v>
          </cell>
        </row>
        <row r="329">
          <cell r="A329" t="str">
            <v>5265</v>
          </cell>
        </row>
        <row r="330">
          <cell r="A330" t="str">
            <v>5265</v>
          </cell>
        </row>
        <row r="331">
          <cell r="A331" t="str">
            <v>5265</v>
          </cell>
        </row>
        <row r="332">
          <cell r="A332" t="str">
            <v>5265</v>
          </cell>
        </row>
        <row r="333">
          <cell r="A333" t="str">
            <v>5265</v>
          </cell>
        </row>
        <row r="334">
          <cell r="A334" t="str">
            <v>5265</v>
          </cell>
        </row>
        <row r="335">
          <cell r="A335" t="str">
            <v>5265</v>
          </cell>
        </row>
        <row r="336">
          <cell r="A336" t="str">
            <v>5265</v>
          </cell>
        </row>
        <row r="337">
          <cell r="A337" t="str">
            <v>5265</v>
          </cell>
        </row>
        <row r="338">
          <cell r="A338" t="str">
            <v>5265</v>
          </cell>
        </row>
        <row r="339">
          <cell r="A339" t="str">
            <v>5265</v>
          </cell>
        </row>
        <row r="340">
          <cell r="A340" t="str">
            <v>5270</v>
          </cell>
        </row>
        <row r="341">
          <cell r="A341" t="str">
            <v>5270</v>
          </cell>
        </row>
        <row r="342">
          <cell r="A342" t="str">
            <v>5270</v>
          </cell>
        </row>
        <row r="343">
          <cell r="A343" t="str">
            <v>5270</v>
          </cell>
        </row>
        <row r="344">
          <cell r="A344" t="str">
            <v>5270</v>
          </cell>
        </row>
        <row r="345">
          <cell r="A345" t="str">
            <v>5270</v>
          </cell>
        </row>
        <row r="346">
          <cell r="A346" t="str">
            <v>5270</v>
          </cell>
        </row>
        <row r="347">
          <cell r="A347" t="str">
            <v>5270</v>
          </cell>
        </row>
        <row r="348">
          <cell r="A348" t="str">
            <v>5270</v>
          </cell>
        </row>
        <row r="349">
          <cell r="A349" t="str">
            <v>5270</v>
          </cell>
        </row>
        <row r="350">
          <cell r="A350" t="str">
            <v>5270</v>
          </cell>
        </row>
        <row r="351">
          <cell r="A351" t="str">
            <v>5270</v>
          </cell>
        </row>
        <row r="352">
          <cell r="A352" t="str">
            <v>5270</v>
          </cell>
        </row>
        <row r="353">
          <cell r="A353" t="str">
            <v>5270</v>
          </cell>
        </row>
        <row r="354">
          <cell r="A354" t="str">
            <v>5270</v>
          </cell>
        </row>
        <row r="355">
          <cell r="A355" t="str">
            <v>5270</v>
          </cell>
        </row>
        <row r="356">
          <cell r="A356" t="str">
            <v>5270</v>
          </cell>
        </row>
        <row r="357">
          <cell r="A357" t="str">
            <v>5270</v>
          </cell>
        </row>
        <row r="358">
          <cell r="A358" t="str">
            <v>5270</v>
          </cell>
        </row>
        <row r="359">
          <cell r="A359" t="str">
            <v>5270</v>
          </cell>
        </row>
        <row r="360">
          <cell r="A360" t="str">
            <v>5455</v>
          </cell>
        </row>
        <row r="361">
          <cell r="A361" t="str">
            <v>5460</v>
          </cell>
        </row>
        <row r="362">
          <cell r="A362" t="str">
            <v>5465</v>
          </cell>
        </row>
        <row r="363">
          <cell r="A363" t="str">
            <v>5465</v>
          </cell>
        </row>
        <row r="364">
          <cell r="A364" t="str">
            <v>5465</v>
          </cell>
        </row>
        <row r="365">
          <cell r="A365" t="str">
            <v>5465</v>
          </cell>
        </row>
        <row r="366">
          <cell r="A366" t="str">
            <v>5465</v>
          </cell>
        </row>
        <row r="367">
          <cell r="A367" t="str">
            <v>5465</v>
          </cell>
        </row>
        <row r="368">
          <cell r="A368" t="str">
            <v>5465</v>
          </cell>
        </row>
        <row r="369">
          <cell r="A369" t="str">
            <v>5465</v>
          </cell>
        </row>
        <row r="370">
          <cell r="A370" t="str">
            <v>5465</v>
          </cell>
        </row>
        <row r="371">
          <cell r="A371" t="str">
            <v>5465</v>
          </cell>
        </row>
        <row r="372">
          <cell r="A372" t="str">
            <v>5465</v>
          </cell>
        </row>
        <row r="373">
          <cell r="A373" t="str">
            <v>5465</v>
          </cell>
        </row>
        <row r="374">
          <cell r="A374" t="str">
            <v>5465</v>
          </cell>
        </row>
        <row r="375">
          <cell r="A375" t="str">
            <v>5465</v>
          </cell>
        </row>
        <row r="376">
          <cell r="A376" t="str">
            <v>5465</v>
          </cell>
        </row>
        <row r="377">
          <cell r="A377" t="str">
            <v>5465</v>
          </cell>
        </row>
        <row r="378">
          <cell r="A378" t="str">
            <v>5465</v>
          </cell>
        </row>
        <row r="379">
          <cell r="A379" t="str">
            <v>5465</v>
          </cell>
        </row>
        <row r="380">
          <cell r="A380" t="str">
            <v>5465</v>
          </cell>
        </row>
        <row r="381">
          <cell r="A381" t="str">
            <v>5465</v>
          </cell>
        </row>
        <row r="382">
          <cell r="A382" t="str">
            <v>5465</v>
          </cell>
        </row>
        <row r="383">
          <cell r="A383" t="str">
            <v>5470</v>
          </cell>
        </row>
        <row r="384">
          <cell r="A384" t="str">
            <v>5470</v>
          </cell>
        </row>
        <row r="385">
          <cell r="A385" t="str">
            <v>5470</v>
          </cell>
        </row>
        <row r="386">
          <cell r="A386" t="str">
            <v>5480</v>
          </cell>
        </row>
        <row r="387">
          <cell r="A387" t="str">
            <v>5480</v>
          </cell>
        </row>
        <row r="388">
          <cell r="A388" t="str">
            <v>5480</v>
          </cell>
        </row>
        <row r="389">
          <cell r="A389" t="str">
            <v>5480</v>
          </cell>
        </row>
        <row r="390">
          <cell r="A390" t="str">
            <v>5480</v>
          </cell>
        </row>
        <row r="391">
          <cell r="A391" t="str">
            <v>5480</v>
          </cell>
        </row>
        <row r="392">
          <cell r="A392" t="str">
            <v>5480</v>
          </cell>
        </row>
        <row r="393">
          <cell r="A393" t="str">
            <v>5480</v>
          </cell>
        </row>
        <row r="394">
          <cell r="A394" t="str">
            <v>5480</v>
          </cell>
        </row>
        <row r="395">
          <cell r="A395" t="str">
            <v>5480</v>
          </cell>
        </row>
        <row r="396">
          <cell r="A396" t="str">
            <v>5480</v>
          </cell>
        </row>
        <row r="397">
          <cell r="A397" t="str">
            <v>5480</v>
          </cell>
        </row>
        <row r="398">
          <cell r="A398" t="str">
            <v>5480</v>
          </cell>
        </row>
        <row r="399">
          <cell r="A399" t="str">
            <v>5480</v>
          </cell>
        </row>
        <row r="400">
          <cell r="A400" t="str">
            <v>5480</v>
          </cell>
        </row>
        <row r="401">
          <cell r="A401" t="str">
            <v>5480</v>
          </cell>
        </row>
        <row r="402">
          <cell r="A402" t="str">
            <v>5485</v>
          </cell>
        </row>
        <row r="403">
          <cell r="A403" t="str">
            <v>5485</v>
          </cell>
        </row>
        <row r="404">
          <cell r="A404" t="str">
            <v>5490</v>
          </cell>
        </row>
        <row r="405">
          <cell r="A405" t="str">
            <v>5490</v>
          </cell>
        </row>
        <row r="406">
          <cell r="A406" t="str">
            <v>5490</v>
          </cell>
        </row>
        <row r="407">
          <cell r="A407" t="str">
            <v>5490</v>
          </cell>
        </row>
        <row r="408">
          <cell r="A408" t="str">
            <v>5490</v>
          </cell>
        </row>
        <row r="409">
          <cell r="A409" t="str">
            <v>5490</v>
          </cell>
        </row>
        <row r="410">
          <cell r="A410" t="str">
            <v>5490</v>
          </cell>
        </row>
        <row r="411">
          <cell r="A411" t="str">
            <v>5490</v>
          </cell>
        </row>
        <row r="412">
          <cell r="A412" t="str">
            <v>5490</v>
          </cell>
        </row>
        <row r="413">
          <cell r="A413" t="str">
            <v>5490</v>
          </cell>
        </row>
        <row r="414">
          <cell r="A414" t="str">
            <v>5490</v>
          </cell>
        </row>
        <row r="415">
          <cell r="A415" t="str">
            <v>5490</v>
          </cell>
        </row>
        <row r="416">
          <cell r="A416" t="str">
            <v>5490</v>
          </cell>
        </row>
        <row r="417">
          <cell r="A417" t="str">
            <v>5490</v>
          </cell>
        </row>
        <row r="418">
          <cell r="A418" t="str">
            <v>5490</v>
          </cell>
        </row>
        <row r="419">
          <cell r="A419" t="str">
            <v>5490</v>
          </cell>
        </row>
        <row r="420">
          <cell r="A420" t="str">
            <v>5490</v>
          </cell>
        </row>
        <row r="421">
          <cell r="A421" t="str">
            <v>5490</v>
          </cell>
        </row>
        <row r="422">
          <cell r="A422" t="str">
            <v>5490</v>
          </cell>
        </row>
        <row r="423">
          <cell r="A423" t="str">
            <v>5490</v>
          </cell>
        </row>
        <row r="424">
          <cell r="A424" t="str">
            <v>5495</v>
          </cell>
        </row>
        <row r="425">
          <cell r="A425" t="str">
            <v>5495</v>
          </cell>
        </row>
        <row r="426">
          <cell r="A426" t="str">
            <v>5495</v>
          </cell>
        </row>
        <row r="427">
          <cell r="A427" t="str">
            <v>5495</v>
          </cell>
        </row>
        <row r="428">
          <cell r="A428" t="str">
            <v>5495</v>
          </cell>
        </row>
        <row r="429">
          <cell r="A429" t="str">
            <v>5495</v>
          </cell>
        </row>
        <row r="430">
          <cell r="A430" t="str">
            <v>5495</v>
          </cell>
        </row>
        <row r="431">
          <cell r="A431" t="str">
            <v>5495</v>
          </cell>
        </row>
        <row r="432">
          <cell r="A432" t="str">
            <v>5495</v>
          </cell>
        </row>
        <row r="433">
          <cell r="A433" t="str">
            <v>5495</v>
          </cell>
        </row>
        <row r="434">
          <cell r="A434" t="str">
            <v>5495</v>
          </cell>
        </row>
        <row r="435">
          <cell r="A435" t="str">
            <v>5495</v>
          </cell>
        </row>
        <row r="436">
          <cell r="A436" t="str">
            <v>5495</v>
          </cell>
        </row>
        <row r="437">
          <cell r="A437" t="str">
            <v>5495</v>
          </cell>
        </row>
        <row r="438">
          <cell r="A438" t="str">
            <v>5495</v>
          </cell>
        </row>
        <row r="439">
          <cell r="A439" t="str">
            <v>5495</v>
          </cell>
        </row>
        <row r="440">
          <cell r="A440" t="str">
            <v>5495</v>
          </cell>
        </row>
        <row r="441">
          <cell r="A441" t="str">
            <v>5505</v>
          </cell>
        </row>
        <row r="442">
          <cell r="A442" t="str">
            <v>5505</v>
          </cell>
        </row>
        <row r="443">
          <cell r="A443" t="str">
            <v>5505</v>
          </cell>
        </row>
        <row r="444">
          <cell r="A444" t="str">
            <v>5505</v>
          </cell>
        </row>
        <row r="445">
          <cell r="A445" t="str">
            <v>5505</v>
          </cell>
        </row>
        <row r="446">
          <cell r="A446" t="str">
            <v>5510</v>
          </cell>
        </row>
        <row r="447">
          <cell r="A447" t="str">
            <v>5510</v>
          </cell>
        </row>
        <row r="448">
          <cell r="A448" t="str">
            <v>5510</v>
          </cell>
        </row>
        <row r="449">
          <cell r="A449" t="str">
            <v>5510</v>
          </cell>
        </row>
        <row r="450">
          <cell r="A450" t="str">
            <v>5510</v>
          </cell>
        </row>
        <row r="451">
          <cell r="A451" t="str">
            <v>5510</v>
          </cell>
        </row>
        <row r="452">
          <cell r="A452" t="str">
            <v>5510</v>
          </cell>
        </row>
        <row r="453">
          <cell r="A453" t="str">
            <v>5510</v>
          </cell>
        </row>
        <row r="454">
          <cell r="A454" t="str">
            <v>5510</v>
          </cell>
        </row>
        <row r="455">
          <cell r="A455" t="str">
            <v>5510</v>
          </cell>
        </row>
        <row r="456">
          <cell r="A456" t="str">
            <v>5510</v>
          </cell>
        </row>
        <row r="457">
          <cell r="A457" t="str">
            <v>5510</v>
          </cell>
        </row>
        <row r="458">
          <cell r="A458" t="str">
            <v>5510</v>
          </cell>
        </row>
        <row r="459">
          <cell r="A459" t="str">
            <v>5510</v>
          </cell>
        </row>
        <row r="460">
          <cell r="A460" t="str">
            <v>5510</v>
          </cell>
        </row>
        <row r="461">
          <cell r="A461" t="str">
            <v>5510</v>
          </cell>
        </row>
        <row r="462">
          <cell r="A462" t="str">
            <v>5510</v>
          </cell>
        </row>
        <row r="463">
          <cell r="A463" t="str">
            <v>5525</v>
          </cell>
        </row>
        <row r="464">
          <cell r="A464" t="str">
            <v>5525</v>
          </cell>
        </row>
        <row r="465">
          <cell r="A465" t="str">
            <v>5530</v>
          </cell>
        </row>
        <row r="466">
          <cell r="A466" t="str">
            <v>5530</v>
          </cell>
        </row>
        <row r="467">
          <cell r="A467" t="str">
            <v>5535</v>
          </cell>
        </row>
        <row r="468">
          <cell r="A468" t="str">
            <v>5535</v>
          </cell>
        </row>
        <row r="469">
          <cell r="A469" t="str">
            <v>5540</v>
          </cell>
        </row>
        <row r="470">
          <cell r="A470" t="str">
            <v>5540</v>
          </cell>
        </row>
        <row r="471">
          <cell r="A471" t="str">
            <v>5540</v>
          </cell>
        </row>
        <row r="472">
          <cell r="A472" t="str">
            <v>5545</v>
          </cell>
        </row>
        <row r="473">
          <cell r="A473" t="str">
            <v>5545</v>
          </cell>
        </row>
        <row r="474">
          <cell r="A474" t="str">
            <v>5545</v>
          </cell>
        </row>
        <row r="475">
          <cell r="A475" t="str">
            <v>5545</v>
          </cell>
        </row>
        <row r="476">
          <cell r="A476" t="str">
            <v>5545</v>
          </cell>
        </row>
        <row r="477">
          <cell r="A477" t="str">
            <v>5545</v>
          </cell>
        </row>
        <row r="478">
          <cell r="A478" t="str">
            <v>5545</v>
          </cell>
        </row>
        <row r="479">
          <cell r="A479" t="str">
            <v>5545</v>
          </cell>
        </row>
        <row r="480">
          <cell r="A480" t="str">
            <v>5545</v>
          </cell>
        </row>
        <row r="481">
          <cell r="A481" t="str">
            <v>5545</v>
          </cell>
        </row>
        <row r="482">
          <cell r="A482" t="str">
            <v>5545</v>
          </cell>
        </row>
        <row r="483">
          <cell r="A483" t="str">
            <v>5545</v>
          </cell>
        </row>
        <row r="484">
          <cell r="A484" t="str">
            <v>5545</v>
          </cell>
        </row>
        <row r="485">
          <cell r="A485" t="str">
            <v>5545</v>
          </cell>
        </row>
        <row r="486">
          <cell r="A486" t="str">
            <v>5545</v>
          </cell>
        </row>
        <row r="487">
          <cell r="A487" t="str">
            <v>5545</v>
          </cell>
        </row>
        <row r="488">
          <cell r="A488" t="str">
            <v>5545</v>
          </cell>
        </row>
        <row r="489">
          <cell r="A489" t="str">
            <v>5545</v>
          </cell>
        </row>
        <row r="490">
          <cell r="A490" t="str">
            <v>5545</v>
          </cell>
        </row>
        <row r="491">
          <cell r="A491" t="str">
            <v>5545</v>
          </cell>
        </row>
        <row r="492">
          <cell r="A492" t="str">
            <v>5545</v>
          </cell>
        </row>
        <row r="493">
          <cell r="A493" t="str">
            <v>5625</v>
          </cell>
        </row>
        <row r="494">
          <cell r="A494" t="str">
            <v>5625</v>
          </cell>
        </row>
        <row r="495">
          <cell r="A495" t="str">
            <v>5630</v>
          </cell>
        </row>
        <row r="496">
          <cell r="A496" t="str">
            <v>5630</v>
          </cell>
        </row>
        <row r="497">
          <cell r="A497" t="str">
            <v>5635</v>
          </cell>
        </row>
        <row r="498">
          <cell r="A498" t="str">
            <v>5635</v>
          </cell>
        </row>
        <row r="499">
          <cell r="A499" t="str">
            <v>5640</v>
          </cell>
        </row>
        <row r="500">
          <cell r="A500" t="str">
            <v>5645</v>
          </cell>
        </row>
        <row r="501">
          <cell r="A501" t="str">
            <v>5645</v>
          </cell>
        </row>
        <row r="502">
          <cell r="A502" t="str">
            <v>5650</v>
          </cell>
        </row>
        <row r="503">
          <cell r="A503" t="str">
            <v>5650</v>
          </cell>
        </row>
        <row r="504">
          <cell r="A504" t="str">
            <v>5655</v>
          </cell>
        </row>
        <row r="505">
          <cell r="A505" t="str">
            <v>5655</v>
          </cell>
        </row>
        <row r="506">
          <cell r="A506" t="str">
            <v>5660</v>
          </cell>
        </row>
        <row r="507">
          <cell r="A507" t="str">
            <v>5660</v>
          </cell>
        </row>
        <row r="508">
          <cell r="A508" t="str">
            <v>5660</v>
          </cell>
        </row>
        <row r="509">
          <cell r="A509" t="str">
            <v>5665</v>
          </cell>
        </row>
        <row r="510">
          <cell r="A510" t="str">
            <v>5665</v>
          </cell>
        </row>
        <row r="511">
          <cell r="A511" t="str">
            <v>5670</v>
          </cell>
        </row>
        <row r="512">
          <cell r="A512" t="str">
            <v>5670</v>
          </cell>
        </row>
        <row r="513">
          <cell r="A513" t="str">
            <v>5675</v>
          </cell>
        </row>
        <row r="514">
          <cell r="A514" t="str">
            <v>5680</v>
          </cell>
        </row>
        <row r="515">
          <cell r="A515" t="str">
            <v>5690</v>
          </cell>
        </row>
        <row r="516">
          <cell r="A516" t="str">
            <v>5690</v>
          </cell>
        </row>
        <row r="517">
          <cell r="A517" t="str">
            <v>5715</v>
          </cell>
        </row>
        <row r="518">
          <cell r="A518" t="str">
            <v>5715</v>
          </cell>
        </row>
        <row r="519">
          <cell r="A519" t="str">
            <v>5735</v>
          </cell>
        </row>
        <row r="520">
          <cell r="A520" t="str">
            <v>5735</v>
          </cell>
        </row>
        <row r="521">
          <cell r="A521" t="str">
            <v>5740</v>
          </cell>
        </row>
        <row r="522">
          <cell r="A522" t="str">
            <v>5740</v>
          </cell>
        </row>
        <row r="523">
          <cell r="A523" t="str">
            <v>5745</v>
          </cell>
        </row>
        <row r="524">
          <cell r="A524" t="str">
            <v>5745</v>
          </cell>
        </row>
        <row r="525">
          <cell r="A525" t="str">
            <v>5750</v>
          </cell>
        </row>
        <row r="526">
          <cell r="A526" t="str">
            <v>5750</v>
          </cell>
        </row>
        <row r="527">
          <cell r="A527" t="str">
            <v>5755</v>
          </cell>
        </row>
        <row r="528">
          <cell r="A528" t="str">
            <v>5755</v>
          </cell>
        </row>
        <row r="529">
          <cell r="A529" t="str">
            <v>5760</v>
          </cell>
        </row>
        <row r="530">
          <cell r="A530" t="str">
            <v>5760</v>
          </cell>
        </row>
        <row r="531">
          <cell r="A531" t="str">
            <v>5790</v>
          </cell>
        </row>
        <row r="532">
          <cell r="A532" t="str">
            <v>5790</v>
          </cell>
        </row>
        <row r="533">
          <cell r="A533" t="str">
            <v>5800</v>
          </cell>
        </row>
        <row r="534">
          <cell r="A534" t="str">
            <v>5810</v>
          </cell>
        </row>
        <row r="535">
          <cell r="A535" t="str">
            <v>5810</v>
          </cell>
        </row>
        <row r="536">
          <cell r="A536" t="str">
            <v>5810</v>
          </cell>
        </row>
        <row r="537">
          <cell r="A537" t="str">
            <v>5810</v>
          </cell>
        </row>
        <row r="538">
          <cell r="A538" t="str">
            <v>5810</v>
          </cell>
        </row>
        <row r="539">
          <cell r="A539" t="str">
            <v>5810</v>
          </cell>
        </row>
        <row r="540">
          <cell r="A540" t="str">
            <v>5810</v>
          </cell>
        </row>
        <row r="541">
          <cell r="A541" t="str">
            <v>5810</v>
          </cell>
        </row>
        <row r="542">
          <cell r="A542" t="str">
            <v>5810</v>
          </cell>
        </row>
        <row r="543">
          <cell r="A543" t="str">
            <v>5810</v>
          </cell>
        </row>
        <row r="544">
          <cell r="A544" t="str">
            <v>5820</v>
          </cell>
        </row>
        <row r="545">
          <cell r="A545" t="str">
            <v>5820</v>
          </cell>
        </row>
        <row r="546">
          <cell r="A546" t="str">
            <v>5820</v>
          </cell>
        </row>
        <row r="547">
          <cell r="A547" t="str">
            <v>5820</v>
          </cell>
        </row>
        <row r="548">
          <cell r="A548" t="str">
            <v>5820</v>
          </cell>
        </row>
        <row r="549">
          <cell r="A549" t="str">
            <v>5820</v>
          </cell>
        </row>
        <row r="550">
          <cell r="A550" t="str">
            <v>5820</v>
          </cell>
        </row>
        <row r="551">
          <cell r="A551" t="str">
            <v>5825</v>
          </cell>
        </row>
        <row r="552">
          <cell r="A552" t="str">
            <v>5825</v>
          </cell>
        </row>
        <row r="553">
          <cell r="A553" t="str">
            <v>5825</v>
          </cell>
        </row>
        <row r="554">
          <cell r="A554" t="str">
            <v>5855</v>
          </cell>
        </row>
        <row r="555">
          <cell r="A555" t="str">
            <v>5855</v>
          </cell>
        </row>
        <row r="556">
          <cell r="A556" t="str">
            <v>5860</v>
          </cell>
        </row>
        <row r="557">
          <cell r="A557" t="str">
            <v>5860</v>
          </cell>
        </row>
        <row r="558">
          <cell r="A558" t="str">
            <v>5860</v>
          </cell>
        </row>
        <row r="559">
          <cell r="A559" t="str">
            <v>5865</v>
          </cell>
        </row>
        <row r="560">
          <cell r="A560" t="str">
            <v>5865</v>
          </cell>
        </row>
        <row r="561">
          <cell r="A561" t="str">
            <v>5880</v>
          </cell>
        </row>
        <row r="562">
          <cell r="A562" t="str">
            <v>5880</v>
          </cell>
        </row>
        <row r="563">
          <cell r="A563" t="str">
            <v>5885</v>
          </cell>
        </row>
        <row r="564">
          <cell r="A564" t="str">
            <v>5885</v>
          </cell>
        </row>
        <row r="565">
          <cell r="A565" t="str">
            <v>5885</v>
          </cell>
        </row>
        <row r="566">
          <cell r="A566" t="str">
            <v>5885</v>
          </cell>
        </row>
        <row r="567">
          <cell r="A567" t="str">
            <v>5885</v>
          </cell>
        </row>
        <row r="568">
          <cell r="A568" t="str">
            <v>5885</v>
          </cell>
        </row>
        <row r="569">
          <cell r="A569" t="str">
            <v>5885</v>
          </cell>
        </row>
        <row r="570">
          <cell r="A570" t="str">
            <v>5885</v>
          </cell>
        </row>
        <row r="571">
          <cell r="A571" t="str">
            <v>5885</v>
          </cell>
        </row>
        <row r="572">
          <cell r="A572" t="str">
            <v>5885</v>
          </cell>
        </row>
        <row r="573">
          <cell r="A573" t="str">
            <v>5885</v>
          </cell>
        </row>
        <row r="574">
          <cell r="A574" t="str">
            <v>5885</v>
          </cell>
        </row>
        <row r="575">
          <cell r="A575" t="str">
            <v>5885</v>
          </cell>
        </row>
        <row r="576">
          <cell r="A576" t="str">
            <v>5885</v>
          </cell>
        </row>
        <row r="577">
          <cell r="A577" t="str">
            <v>5885</v>
          </cell>
        </row>
        <row r="578">
          <cell r="A578" t="str">
            <v>5885</v>
          </cell>
        </row>
        <row r="579">
          <cell r="A579" t="str">
            <v>5885</v>
          </cell>
        </row>
        <row r="580">
          <cell r="A580" t="str">
            <v>5885</v>
          </cell>
        </row>
        <row r="581">
          <cell r="A581" t="str">
            <v>5885</v>
          </cell>
        </row>
        <row r="582">
          <cell r="A582" t="str">
            <v>5885</v>
          </cell>
        </row>
        <row r="583">
          <cell r="A583" t="str">
            <v>5885</v>
          </cell>
        </row>
        <row r="584">
          <cell r="A584" t="str">
            <v>5885</v>
          </cell>
        </row>
        <row r="585">
          <cell r="A585" t="str">
            <v>5885</v>
          </cell>
        </row>
        <row r="586">
          <cell r="A586" t="str">
            <v>5890</v>
          </cell>
        </row>
        <row r="587">
          <cell r="A587" t="str">
            <v>5890</v>
          </cell>
        </row>
        <row r="588">
          <cell r="A588" t="str">
            <v>5890</v>
          </cell>
        </row>
        <row r="589">
          <cell r="A589" t="str">
            <v>5890</v>
          </cell>
        </row>
        <row r="590">
          <cell r="A590" t="str">
            <v>5890</v>
          </cell>
        </row>
        <row r="591">
          <cell r="A591" t="str">
            <v>5895</v>
          </cell>
        </row>
        <row r="592">
          <cell r="A592" t="str">
            <v>5895</v>
          </cell>
        </row>
        <row r="593">
          <cell r="A593" t="str">
            <v>5895</v>
          </cell>
        </row>
        <row r="594">
          <cell r="A594" t="str">
            <v>5895</v>
          </cell>
        </row>
        <row r="595">
          <cell r="A595" t="str">
            <v>5895</v>
          </cell>
        </row>
        <row r="596">
          <cell r="A596" t="str">
            <v>5895</v>
          </cell>
        </row>
        <row r="597">
          <cell r="A597" t="str">
            <v>5895</v>
          </cell>
        </row>
        <row r="598">
          <cell r="A598" t="str">
            <v>5895</v>
          </cell>
        </row>
        <row r="599">
          <cell r="A599" t="str">
            <v>5895</v>
          </cell>
        </row>
        <row r="600">
          <cell r="A600" t="str">
            <v>5895</v>
          </cell>
        </row>
        <row r="601">
          <cell r="A601" t="str">
            <v>5895</v>
          </cell>
        </row>
        <row r="602">
          <cell r="A602" t="str">
            <v>5895</v>
          </cell>
        </row>
        <row r="603">
          <cell r="A603" t="str">
            <v>5895</v>
          </cell>
        </row>
        <row r="604">
          <cell r="A604" t="str">
            <v>5895</v>
          </cell>
        </row>
        <row r="605">
          <cell r="A605" t="str">
            <v>5895</v>
          </cell>
        </row>
        <row r="606">
          <cell r="A606" t="str">
            <v>5895</v>
          </cell>
        </row>
        <row r="607">
          <cell r="A607" t="str">
            <v>5895</v>
          </cell>
        </row>
        <row r="608">
          <cell r="A608" t="str">
            <v>5895</v>
          </cell>
        </row>
        <row r="609">
          <cell r="A609" t="str">
            <v>5895</v>
          </cell>
        </row>
        <row r="610">
          <cell r="A610" t="str">
            <v>5900</v>
          </cell>
        </row>
        <row r="611">
          <cell r="A611" t="str">
            <v>5900</v>
          </cell>
        </row>
        <row r="612">
          <cell r="A612" t="str">
            <v>5900</v>
          </cell>
        </row>
        <row r="613">
          <cell r="A613" t="str">
            <v>5900</v>
          </cell>
        </row>
        <row r="614">
          <cell r="A614" t="str">
            <v>5900</v>
          </cell>
        </row>
        <row r="615">
          <cell r="A615" t="str">
            <v>5900</v>
          </cell>
        </row>
        <row r="616">
          <cell r="A616" t="str">
            <v>5900</v>
          </cell>
        </row>
        <row r="617">
          <cell r="A617" t="str">
            <v>5900</v>
          </cell>
        </row>
        <row r="618">
          <cell r="A618" t="str">
            <v>5900</v>
          </cell>
        </row>
        <row r="619">
          <cell r="A619" t="str">
            <v>5900</v>
          </cell>
        </row>
        <row r="620">
          <cell r="A620" t="str">
            <v>5900</v>
          </cell>
        </row>
        <row r="621">
          <cell r="A621" t="str">
            <v>5900</v>
          </cell>
        </row>
        <row r="622">
          <cell r="A622" t="str">
            <v>5900</v>
          </cell>
        </row>
        <row r="623">
          <cell r="A623" t="str">
            <v>5900</v>
          </cell>
        </row>
        <row r="624">
          <cell r="A624" t="str">
            <v>5930</v>
          </cell>
        </row>
        <row r="625">
          <cell r="A625" t="str">
            <v>5930</v>
          </cell>
        </row>
        <row r="626">
          <cell r="A626" t="str">
            <v>5930</v>
          </cell>
        </row>
        <row r="627">
          <cell r="A627" t="str">
            <v>5930</v>
          </cell>
        </row>
        <row r="628">
          <cell r="A628" t="str">
            <v>5935</v>
          </cell>
        </row>
        <row r="629">
          <cell r="A629" t="str">
            <v>5935</v>
          </cell>
        </row>
        <row r="630">
          <cell r="A630" t="str">
            <v>5935</v>
          </cell>
        </row>
        <row r="631">
          <cell r="A631" t="str">
            <v>5935</v>
          </cell>
        </row>
        <row r="632">
          <cell r="A632" t="str">
            <v>5940</v>
          </cell>
        </row>
        <row r="633">
          <cell r="A633" t="str">
            <v>5940</v>
          </cell>
        </row>
        <row r="634">
          <cell r="A634" t="str">
            <v>5945</v>
          </cell>
        </row>
        <row r="635">
          <cell r="A635" t="str">
            <v>5945</v>
          </cell>
        </row>
        <row r="636">
          <cell r="A636" t="str">
            <v>5945</v>
          </cell>
        </row>
        <row r="637">
          <cell r="A637" t="str">
            <v>5945</v>
          </cell>
        </row>
        <row r="638">
          <cell r="A638" t="str">
            <v>5945</v>
          </cell>
        </row>
        <row r="639">
          <cell r="A639" t="str">
            <v>5945</v>
          </cell>
        </row>
        <row r="640">
          <cell r="A640" t="str">
            <v>5945</v>
          </cell>
        </row>
        <row r="641">
          <cell r="A641" t="str">
            <v>5945</v>
          </cell>
        </row>
        <row r="642">
          <cell r="A642" t="str">
            <v>5945</v>
          </cell>
        </row>
        <row r="643">
          <cell r="A643" t="str">
            <v>5950</v>
          </cell>
        </row>
        <row r="644">
          <cell r="A644" t="str">
            <v>5950</v>
          </cell>
        </row>
        <row r="645">
          <cell r="A645" t="str">
            <v>5950</v>
          </cell>
        </row>
        <row r="646">
          <cell r="A646" t="str">
            <v>5950</v>
          </cell>
        </row>
        <row r="647">
          <cell r="A647" t="str">
            <v>5950</v>
          </cell>
        </row>
        <row r="648">
          <cell r="A648" t="str">
            <v>5950</v>
          </cell>
        </row>
        <row r="649">
          <cell r="A649" t="str">
            <v>5955</v>
          </cell>
        </row>
        <row r="650">
          <cell r="A650" t="str">
            <v>5955</v>
          </cell>
        </row>
        <row r="651">
          <cell r="A651" t="str">
            <v>5955</v>
          </cell>
        </row>
        <row r="652">
          <cell r="A652" t="str">
            <v>5955</v>
          </cell>
        </row>
        <row r="653">
          <cell r="A653" t="str">
            <v>5955</v>
          </cell>
        </row>
        <row r="654">
          <cell r="A654" t="str">
            <v>5955</v>
          </cell>
        </row>
        <row r="655">
          <cell r="A655" t="str">
            <v>5955</v>
          </cell>
        </row>
        <row r="656">
          <cell r="A656" t="str">
            <v>5955</v>
          </cell>
        </row>
        <row r="657">
          <cell r="A657" t="str">
            <v>5955</v>
          </cell>
        </row>
        <row r="658">
          <cell r="A658" t="str">
            <v>5955</v>
          </cell>
        </row>
        <row r="659">
          <cell r="A659" t="str">
            <v>5955</v>
          </cell>
        </row>
        <row r="660">
          <cell r="A660" t="str">
            <v>5955</v>
          </cell>
        </row>
        <row r="661">
          <cell r="A661" t="str">
            <v>5955</v>
          </cell>
        </row>
        <row r="662">
          <cell r="A662" t="str">
            <v>5955</v>
          </cell>
        </row>
        <row r="663">
          <cell r="A663" t="str">
            <v>5955</v>
          </cell>
        </row>
        <row r="664">
          <cell r="A664" t="str">
            <v>5955</v>
          </cell>
        </row>
        <row r="665">
          <cell r="A665" t="str">
            <v>5955</v>
          </cell>
        </row>
        <row r="666">
          <cell r="A666" t="str">
            <v>5955</v>
          </cell>
        </row>
        <row r="667">
          <cell r="A667" t="str">
            <v>5960</v>
          </cell>
        </row>
        <row r="668">
          <cell r="A668" t="str">
            <v>5960</v>
          </cell>
        </row>
        <row r="669">
          <cell r="A669" t="str">
            <v>5960</v>
          </cell>
        </row>
        <row r="670">
          <cell r="A670" t="str">
            <v>5960</v>
          </cell>
        </row>
        <row r="671">
          <cell r="A671" t="str">
            <v>5960</v>
          </cell>
        </row>
        <row r="672">
          <cell r="A672" t="str">
            <v>5960</v>
          </cell>
        </row>
        <row r="673">
          <cell r="A673" t="str">
            <v>5965</v>
          </cell>
        </row>
        <row r="674">
          <cell r="A674" t="str">
            <v>5965</v>
          </cell>
        </row>
        <row r="675">
          <cell r="A675" t="str">
            <v>5970</v>
          </cell>
        </row>
        <row r="676">
          <cell r="A676" t="str">
            <v>5970</v>
          </cell>
        </row>
        <row r="677">
          <cell r="A677" t="str">
            <v>5975</v>
          </cell>
        </row>
        <row r="678">
          <cell r="A678" t="str">
            <v>5975</v>
          </cell>
        </row>
        <row r="679">
          <cell r="A679" t="str">
            <v>5985</v>
          </cell>
        </row>
        <row r="680">
          <cell r="A680" t="str">
            <v>5985</v>
          </cell>
        </row>
        <row r="681">
          <cell r="A681" t="str">
            <v>5985</v>
          </cell>
        </row>
        <row r="682">
          <cell r="A682" t="str">
            <v>5985</v>
          </cell>
        </row>
        <row r="683">
          <cell r="A683" t="str">
            <v>5985</v>
          </cell>
        </row>
        <row r="684">
          <cell r="A684" t="str">
            <v>6005</v>
          </cell>
        </row>
        <row r="685">
          <cell r="A685" t="str">
            <v>6005</v>
          </cell>
        </row>
        <row r="686">
          <cell r="A686" t="str">
            <v>6010</v>
          </cell>
        </row>
        <row r="687">
          <cell r="A687" t="str">
            <v>6010</v>
          </cell>
        </row>
        <row r="688">
          <cell r="A688" t="str">
            <v>6015</v>
          </cell>
        </row>
        <row r="689">
          <cell r="A689" t="str">
            <v>6015</v>
          </cell>
        </row>
        <row r="690">
          <cell r="A690" t="str">
            <v>6020</v>
          </cell>
        </row>
        <row r="691">
          <cell r="A691" t="str">
            <v>6025</v>
          </cell>
        </row>
        <row r="692">
          <cell r="A692" t="str">
            <v>6025</v>
          </cell>
        </row>
        <row r="693">
          <cell r="A693" t="str">
            <v>6025</v>
          </cell>
        </row>
        <row r="694">
          <cell r="A694" t="str">
            <v>6035</v>
          </cell>
        </row>
        <row r="695">
          <cell r="A695" t="str">
            <v>6035</v>
          </cell>
        </row>
        <row r="696">
          <cell r="A696" t="str">
            <v>6040</v>
          </cell>
        </row>
        <row r="697">
          <cell r="A697" t="str">
            <v>6040</v>
          </cell>
        </row>
        <row r="698">
          <cell r="A698" t="str">
            <v>6045</v>
          </cell>
        </row>
        <row r="699">
          <cell r="A699" t="str">
            <v>6045</v>
          </cell>
        </row>
        <row r="700">
          <cell r="A700" t="str">
            <v>6050</v>
          </cell>
        </row>
        <row r="701">
          <cell r="A701" t="str">
            <v>6050</v>
          </cell>
        </row>
        <row r="702">
          <cell r="A702" t="str">
            <v>6065</v>
          </cell>
        </row>
        <row r="703">
          <cell r="A703" t="str">
            <v>6065</v>
          </cell>
        </row>
        <row r="704">
          <cell r="A704" t="str">
            <v>6090</v>
          </cell>
        </row>
        <row r="705">
          <cell r="A705" t="str">
            <v>6090</v>
          </cell>
        </row>
        <row r="706">
          <cell r="A706" t="str">
            <v>6090</v>
          </cell>
        </row>
        <row r="707">
          <cell r="A707" t="str">
            <v>6105</v>
          </cell>
        </row>
        <row r="708">
          <cell r="A708" t="str">
            <v>6105</v>
          </cell>
        </row>
        <row r="709">
          <cell r="A709" t="str">
            <v>6110</v>
          </cell>
        </row>
        <row r="710">
          <cell r="A710" t="str">
            <v>6110</v>
          </cell>
        </row>
        <row r="711">
          <cell r="A711" t="str">
            <v>6115</v>
          </cell>
        </row>
        <row r="712">
          <cell r="A712" t="str">
            <v>6115</v>
          </cell>
        </row>
        <row r="713">
          <cell r="A713" t="str">
            <v>6120</v>
          </cell>
        </row>
        <row r="714">
          <cell r="A714" t="str">
            <v>6120</v>
          </cell>
        </row>
        <row r="715">
          <cell r="A715" t="str">
            <v>6125</v>
          </cell>
        </row>
        <row r="716">
          <cell r="A716" t="str">
            <v>6125</v>
          </cell>
        </row>
        <row r="717">
          <cell r="A717" t="str">
            <v>6130</v>
          </cell>
        </row>
        <row r="718">
          <cell r="A718" t="str">
            <v>6130</v>
          </cell>
        </row>
        <row r="719">
          <cell r="A719" t="str">
            <v>6135</v>
          </cell>
        </row>
        <row r="720">
          <cell r="A720" t="str">
            <v>6135</v>
          </cell>
        </row>
        <row r="721">
          <cell r="A721" t="str">
            <v>6140</v>
          </cell>
        </row>
        <row r="722">
          <cell r="A722" t="str">
            <v>6140</v>
          </cell>
        </row>
        <row r="723">
          <cell r="A723" t="str">
            <v>6145</v>
          </cell>
        </row>
        <row r="724">
          <cell r="A724" t="str">
            <v>6150</v>
          </cell>
        </row>
        <row r="725">
          <cell r="A725" t="str">
            <v>6155</v>
          </cell>
        </row>
        <row r="726">
          <cell r="A726" t="str">
            <v>6155</v>
          </cell>
        </row>
        <row r="727">
          <cell r="A727" t="str">
            <v>6160</v>
          </cell>
        </row>
        <row r="728">
          <cell r="A728" t="str">
            <v>6160</v>
          </cell>
        </row>
        <row r="729">
          <cell r="A729" t="str">
            <v>6160</v>
          </cell>
        </row>
        <row r="730">
          <cell r="A730" t="str">
            <v>6160</v>
          </cell>
        </row>
        <row r="731">
          <cell r="A731" t="str">
            <v>6160</v>
          </cell>
        </row>
        <row r="732">
          <cell r="A732" t="str">
            <v>6160</v>
          </cell>
        </row>
        <row r="733">
          <cell r="A733" t="str">
            <v>6160</v>
          </cell>
        </row>
        <row r="734">
          <cell r="A734" t="str">
            <v>6160</v>
          </cell>
        </row>
        <row r="735">
          <cell r="A735" t="str">
            <v>6165</v>
          </cell>
        </row>
        <row r="736">
          <cell r="A736" t="str">
            <v>6165</v>
          </cell>
        </row>
        <row r="737">
          <cell r="A737" t="str">
            <v>6165</v>
          </cell>
        </row>
        <row r="738">
          <cell r="A738" t="str">
            <v>6185</v>
          </cell>
        </row>
        <row r="739">
          <cell r="A739" t="str">
            <v>6185</v>
          </cell>
        </row>
        <row r="740">
          <cell r="A740" t="str">
            <v>6185</v>
          </cell>
        </row>
        <row r="741">
          <cell r="A741" t="str">
            <v>6185</v>
          </cell>
        </row>
        <row r="742">
          <cell r="A742" t="str">
            <v>6185</v>
          </cell>
        </row>
        <row r="743">
          <cell r="A743" t="str">
            <v>6185</v>
          </cell>
        </row>
        <row r="744">
          <cell r="A744" t="str">
            <v>6200</v>
          </cell>
        </row>
        <row r="745">
          <cell r="A745" t="str">
            <v>6200</v>
          </cell>
        </row>
        <row r="746">
          <cell r="A746" t="str">
            <v>6200</v>
          </cell>
        </row>
        <row r="747">
          <cell r="A747" t="str">
            <v>6200</v>
          </cell>
        </row>
        <row r="748">
          <cell r="A748" t="str">
            <v>6200</v>
          </cell>
        </row>
        <row r="749">
          <cell r="A749" t="str">
            <v>6200</v>
          </cell>
        </row>
        <row r="750">
          <cell r="A750" t="str">
            <v>6200</v>
          </cell>
        </row>
        <row r="751">
          <cell r="A751" t="str">
            <v>6200</v>
          </cell>
        </row>
        <row r="752">
          <cell r="A752" t="str">
            <v>6215</v>
          </cell>
        </row>
        <row r="753">
          <cell r="A753" t="str">
            <v>6220</v>
          </cell>
        </row>
        <row r="754">
          <cell r="A754" t="str">
            <v>6225</v>
          </cell>
        </row>
        <row r="755">
          <cell r="A755" t="str">
            <v>6225</v>
          </cell>
        </row>
        <row r="756">
          <cell r="A756" t="str">
            <v>6230</v>
          </cell>
        </row>
        <row r="757">
          <cell r="A757" t="str">
            <v>6230</v>
          </cell>
        </row>
        <row r="758">
          <cell r="A758" t="str">
            <v>6255</v>
          </cell>
        </row>
        <row r="759">
          <cell r="A759" t="str">
            <v>6255</v>
          </cell>
        </row>
        <row r="760">
          <cell r="A760" t="str">
            <v>6255</v>
          </cell>
        </row>
        <row r="761">
          <cell r="A761" t="str">
            <v>6255</v>
          </cell>
        </row>
        <row r="762">
          <cell r="A762" t="str">
            <v>6255</v>
          </cell>
        </row>
        <row r="763">
          <cell r="A763" t="str">
            <v>6255</v>
          </cell>
        </row>
        <row r="764">
          <cell r="A764" t="str">
            <v>6255</v>
          </cell>
        </row>
        <row r="765">
          <cell r="A765" t="str">
            <v>6255</v>
          </cell>
        </row>
        <row r="766">
          <cell r="A766" t="str">
            <v>6255</v>
          </cell>
        </row>
        <row r="767">
          <cell r="A767" t="str">
            <v>6255</v>
          </cell>
        </row>
        <row r="768">
          <cell r="A768" t="str">
            <v>6255</v>
          </cell>
        </row>
        <row r="769">
          <cell r="A769" t="str">
            <v>6255</v>
          </cell>
        </row>
        <row r="770">
          <cell r="A770" t="str">
            <v>6255</v>
          </cell>
        </row>
        <row r="771">
          <cell r="A771" t="str">
            <v>6255</v>
          </cell>
        </row>
        <row r="772">
          <cell r="A772" t="str">
            <v>6255</v>
          </cell>
        </row>
        <row r="773">
          <cell r="A773" t="str">
            <v>6255</v>
          </cell>
        </row>
        <row r="774">
          <cell r="A774" t="str">
            <v>6255</v>
          </cell>
        </row>
        <row r="775">
          <cell r="A775" t="str">
            <v>6255</v>
          </cell>
        </row>
        <row r="776">
          <cell r="A776" t="str">
            <v>6255</v>
          </cell>
        </row>
        <row r="777">
          <cell r="A777" t="str">
            <v>6255</v>
          </cell>
        </row>
        <row r="778">
          <cell r="A778" t="str">
            <v>6255</v>
          </cell>
        </row>
        <row r="779">
          <cell r="A779" t="str">
            <v>6260</v>
          </cell>
        </row>
        <row r="780">
          <cell r="A780" t="str">
            <v>6260</v>
          </cell>
        </row>
        <row r="781">
          <cell r="A781" t="str">
            <v>6260</v>
          </cell>
        </row>
        <row r="782">
          <cell r="A782" t="str">
            <v>6260</v>
          </cell>
        </row>
        <row r="783">
          <cell r="A783" t="str">
            <v>6260</v>
          </cell>
        </row>
        <row r="784">
          <cell r="A784" t="str">
            <v>6260</v>
          </cell>
        </row>
        <row r="785">
          <cell r="A785" t="str">
            <v>6260</v>
          </cell>
        </row>
        <row r="786">
          <cell r="A786" t="str">
            <v>6260</v>
          </cell>
        </row>
        <row r="787">
          <cell r="A787" t="str">
            <v>6260</v>
          </cell>
        </row>
        <row r="788">
          <cell r="A788" t="str">
            <v>6260</v>
          </cell>
        </row>
        <row r="789">
          <cell r="A789" t="str">
            <v>6260</v>
          </cell>
        </row>
        <row r="790">
          <cell r="A790" t="str">
            <v>6260</v>
          </cell>
        </row>
        <row r="791">
          <cell r="A791" t="str">
            <v>6260</v>
          </cell>
        </row>
        <row r="792">
          <cell r="A792" t="str">
            <v>6270</v>
          </cell>
        </row>
        <row r="793">
          <cell r="A793" t="str">
            <v>6270</v>
          </cell>
        </row>
        <row r="794">
          <cell r="A794" t="str">
            <v>6270</v>
          </cell>
        </row>
        <row r="795">
          <cell r="A795" t="str">
            <v>6285</v>
          </cell>
        </row>
        <row r="796">
          <cell r="A796" t="str">
            <v>6285</v>
          </cell>
        </row>
        <row r="797">
          <cell r="A797" t="str">
            <v>6285</v>
          </cell>
        </row>
        <row r="798">
          <cell r="A798" t="str">
            <v>6285</v>
          </cell>
        </row>
        <row r="799">
          <cell r="A799" t="str">
            <v>6285</v>
          </cell>
        </row>
        <row r="800">
          <cell r="A800" t="str">
            <v>6285</v>
          </cell>
        </row>
        <row r="801">
          <cell r="A801" t="str">
            <v>6285</v>
          </cell>
        </row>
        <row r="802">
          <cell r="A802" t="str">
            <v>6285</v>
          </cell>
        </row>
        <row r="803">
          <cell r="A803" t="str">
            <v>6285</v>
          </cell>
        </row>
        <row r="804">
          <cell r="A804" t="str">
            <v>6285</v>
          </cell>
        </row>
        <row r="805">
          <cell r="A805" t="str">
            <v>6285</v>
          </cell>
        </row>
        <row r="806">
          <cell r="A806" t="str">
            <v>6285</v>
          </cell>
        </row>
        <row r="807">
          <cell r="A807" t="str">
            <v>6285</v>
          </cell>
        </row>
        <row r="808">
          <cell r="A808" t="str">
            <v>6285</v>
          </cell>
        </row>
        <row r="809">
          <cell r="A809" t="str">
            <v>6285</v>
          </cell>
        </row>
        <row r="810">
          <cell r="A810" t="str">
            <v>6285</v>
          </cell>
        </row>
        <row r="811">
          <cell r="A811" t="str">
            <v>6285</v>
          </cell>
        </row>
        <row r="812">
          <cell r="A812" t="str">
            <v>6285</v>
          </cell>
        </row>
        <row r="813">
          <cell r="A813" t="str">
            <v>6290</v>
          </cell>
        </row>
        <row r="814">
          <cell r="A814" t="str">
            <v>6290</v>
          </cell>
        </row>
        <row r="815">
          <cell r="A815" t="str">
            <v>6290</v>
          </cell>
        </row>
        <row r="816">
          <cell r="A816" t="str">
            <v>6290</v>
          </cell>
        </row>
        <row r="817">
          <cell r="A817" t="str">
            <v>6290</v>
          </cell>
        </row>
        <row r="818">
          <cell r="A818" t="str">
            <v>6290</v>
          </cell>
        </row>
        <row r="819">
          <cell r="A819" t="str">
            <v>6290</v>
          </cell>
        </row>
        <row r="820">
          <cell r="A820" t="str">
            <v>6290</v>
          </cell>
        </row>
        <row r="821">
          <cell r="A821" t="str">
            <v>6290</v>
          </cell>
        </row>
        <row r="822">
          <cell r="A822" t="str">
            <v>6290</v>
          </cell>
        </row>
        <row r="823">
          <cell r="A823" t="str">
            <v>6290</v>
          </cell>
        </row>
        <row r="824">
          <cell r="A824" t="str">
            <v>6295</v>
          </cell>
        </row>
        <row r="825">
          <cell r="A825" t="str">
            <v>6295</v>
          </cell>
        </row>
        <row r="826">
          <cell r="A826" t="str">
            <v>6295</v>
          </cell>
        </row>
        <row r="827">
          <cell r="A827" t="str">
            <v>6295</v>
          </cell>
        </row>
        <row r="828">
          <cell r="A828" t="str">
            <v>6295</v>
          </cell>
        </row>
        <row r="829">
          <cell r="A829" t="str">
            <v>6295</v>
          </cell>
        </row>
        <row r="830">
          <cell r="A830" t="str">
            <v>6295</v>
          </cell>
        </row>
        <row r="831">
          <cell r="A831" t="str">
            <v>6300</v>
          </cell>
        </row>
        <row r="832">
          <cell r="A832" t="str">
            <v>6300</v>
          </cell>
        </row>
        <row r="833">
          <cell r="A833" t="str">
            <v>6300</v>
          </cell>
        </row>
        <row r="834">
          <cell r="A834" t="str">
            <v>6300</v>
          </cell>
        </row>
        <row r="835">
          <cell r="A835" t="str">
            <v>6300</v>
          </cell>
        </row>
        <row r="836">
          <cell r="A836" t="str">
            <v>6300</v>
          </cell>
        </row>
        <row r="837">
          <cell r="A837" t="str">
            <v>6300</v>
          </cell>
        </row>
        <row r="838">
          <cell r="A838" t="str">
            <v>6300</v>
          </cell>
        </row>
        <row r="839">
          <cell r="A839" t="str">
            <v>6305</v>
          </cell>
        </row>
        <row r="840">
          <cell r="A840" t="str">
            <v>6305</v>
          </cell>
        </row>
        <row r="841">
          <cell r="A841" t="str">
            <v>6305</v>
          </cell>
        </row>
        <row r="842">
          <cell r="A842" t="str">
            <v>6305</v>
          </cell>
        </row>
        <row r="843">
          <cell r="A843" t="str">
            <v>6305</v>
          </cell>
        </row>
        <row r="844">
          <cell r="A844" t="str">
            <v>6305</v>
          </cell>
        </row>
        <row r="845">
          <cell r="A845" t="str">
            <v>6305</v>
          </cell>
        </row>
        <row r="846">
          <cell r="A846" t="str">
            <v>6305</v>
          </cell>
        </row>
        <row r="847">
          <cell r="A847" t="str">
            <v>6305</v>
          </cell>
        </row>
        <row r="848">
          <cell r="A848" t="str">
            <v>6305</v>
          </cell>
        </row>
        <row r="849">
          <cell r="A849" t="str">
            <v>6305</v>
          </cell>
        </row>
        <row r="850">
          <cell r="A850" t="str">
            <v>6305</v>
          </cell>
        </row>
        <row r="851">
          <cell r="A851" t="str">
            <v>6305</v>
          </cell>
        </row>
        <row r="852">
          <cell r="A852" t="str">
            <v>6305</v>
          </cell>
        </row>
        <row r="853">
          <cell r="A853" t="str">
            <v>6305</v>
          </cell>
        </row>
        <row r="854">
          <cell r="A854" t="str">
            <v>6305</v>
          </cell>
        </row>
        <row r="855">
          <cell r="A855" t="str">
            <v>6305</v>
          </cell>
        </row>
        <row r="856">
          <cell r="A856" t="str">
            <v>6305</v>
          </cell>
        </row>
        <row r="857">
          <cell r="A857" t="str">
            <v>6305</v>
          </cell>
        </row>
        <row r="858">
          <cell r="A858" t="str">
            <v>6310</v>
          </cell>
        </row>
        <row r="859">
          <cell r="A859" t="str">
            <v>6310</v>
          </cell>
        </row>
        <row r="860">
          <cell r="A860" t="str">
            <v>6310</v>
          </cell>
        </row>
        <row r="861">
          <cell r="A861" t="str">
            <v>6310</v>
          </cell>
        </row>
        <row r="862">
          <cell r="A862" t="str">
            <v>6310</v>
          </cell>
        </row>
        <row r="863">
          <cell r="A863" t="str">
            <v>6310</v>
          </cell>
        </row>
        <row r="864">
          <cell r="A864" t="str">
            <v>6310</v>
          </cell>
        </row>
        <row r="865">
          <cell r="A865" t="str">
            <v>6310</v>
          </cell>
        </row>
        <row r="866">
          <cell r="A866" t="str">
            <v>6310</v>
          </cell>
        </row>
        <row r="867">
          <cell r="A867" t="str">
            <v>6310</v>
          </cell>
        </row>
        <row r="868">
          <cell r="A868" t="str">
            <v>6310</v>
          </cell>
        </row>
        <row r="869">
          <cell r="A869" t="str">
            <v>6310</v>
          </cell>
        </row>
        <row r="870">
          <cell r="A870" t="str">
            <v>6310</v>
          </cell>
        </row>
        <row r="871">
          <cell r="A871" t="str">
            <v>6310</v>
          </cell>
        </row>
        <row r="872">
          <cell r="A872" t="str">
            <v>6310</v>
          </cell>
        </row>
        <row r="873">
          <cell r="A873" t="str">
            <v>6310</v>
          </cell>
        </row>
        <row r="874">
          <cell r="A874" t="str">
            <v>6310</v>
          </cell>
        </row>
        <row r="875">
          <cell r="A875" t="str">
            <v>6320</v>
          </cell>
        </row>
        <row r="876">
          <cell r="A876" t="str">
            <v>6320</v>
          </cell>
        </row>
        <row r="877">
          <cell r="A877" t="str">
            <v>6325</v>
          </cell>
        </row>
        <row r="878">
          <cell r="A878" t="str">
            <v>6325</v>
          </cell>
        </row>
        <row r="879">
          <cell r="A879" t="str">
            <v>6325</v>
          </cell>
        </row>
        <row r="880">
          <cell r="A880" t="str">
            <v>6325</v>
          </cell>
        </row>
        <row r="881">
          <cell r="A881" t="str">
            <v>6330</v>
          </cell>
        </row>
        <row r="882">
          <cell r="A882" t="str">
            <v>6330</v>
          </cell>
        </row>
        <row r="883">
          <cell r="A883" t="str">
            <v>6330</v>
          </cell>
        </row>
        <row r="884">
          <cell r="A884" t="str">
            <v>6335</v>
          </cell>
        </row>
        <row r="885">
          <cell r="A885" t="str">
            <v>6335</v>
          </cell>
        </row>
        <row r="886">
          <cell r="A886" t="str">
            <v>6335</v>
          </cell>
        </row>
        <row r="887">
          <cell r="A887" t="str">
            <v>6340</v>
          </cell>
        </row>
        <row r="888">
          <cell r="A888" t="str">
            <v>6340</v>
          </cell>
        </row>
        <row r="889">
          <cell r="A889" t="str">
            <v>6345</v>
          </cell>
        </row>
        <row r="890">
          <cell r="A890" t="str">
            <v>6345</v>
          </cell>
        </row>
        <row r="891">
          <cell r="A891" t="str">
            <v>6345</v>
          </cell>
        </row>
        <row r="892">
          <cell r="A892" t="str">
            <v>6345</v>
          </cell>
        </row>
        <row r="893">
          <cell r="A893" t="str">
            <v>6355</v>
          </cell>
        </row>
        <row r="894">
          <cell r="A894" t="str">
            <v>6360</v>
          </cell>
        </row>
        <row r="895">
          <cell r="A895" t="str">
            <v>6360</v>
          </cell>
        </row>
        <row r="896">
          <cell r="A896" t="str">
            <v>6360</v>
          </cell>
        </row>
        <row r="897">
          <cell r="A897" t="str">
            <v>6360</v>
          </cell>
        </row>
        <row r="898">
          <cell r="A898" t="str">
            <v>6360</v>
          </cell>
        </row>
        <row r="899">
          <cell r="A899" t="str">
            <v>6360</v>
          </cell>
        </row>
        <row r="900">
          <cell r="A900" t="str">
            <v>6360</v>
          </cell>
        </row>
        <row r="901">
          <cell r="A901" t="str">
            <v>6360</v>
          </cell>
        </row>
        <row r="902">
          <cell r="A902" t="str">
            <v>6360</v>
          </cell>
        </row>
        <row r="903">
          <cell r="A903" t="str">
            <v>6370</v>
          </cell>
        </row>
        <row r="904">
          <cell r="A904" t="str">
            <v>6385</v>
          </cell>
        </row>
        <row r="905">
          <cell r="A905" t="str">
            <v>6385</v>
          </cell>
        </row>
        <row r="906">
          <cell r="A906" t="str">
            <v>6385</v>
          </cell>
        </row>
        <row r="907">
          <cell r="A907" t="str">
            <v>6385</v>
          </cell>
        </row>
        <row r="908">
          <cell r="A908" t="str">
            <v>6390</v>
          </cell>
        </row>
        <row r="909">
          <cell r="A909" t="str">
            <v>6400</v>
          </cell>
        </row>
        <row r="910">
          <cell r="A910" t="str">
            <v>6400</v>
          </cell>
        </row>
        <row r="911">
          <cell r="A911" t="str">
            <v>6400</v>
          </cell>
        </row>
        <row r="912">
          <cell r="A912" t="str">
            <v>6410</v>
          </cell>
        </row>
        <row r="913">
          <cell r="A913" t="str">
            <v>6410</v>
          </cell>
        </row>
        <row r="914">
          <cell r="A914" t="str">
            <v>6410</v>
          </cell>
        </row>
        <row r="915">
          <cell r="A915" t="str">
            <v>6410</v>
          </cell>
        </row>
        <row r="916">
          <cell r="A916" t="str">
            <v>6445</v>
          </cell>
        </row>
        <row r="917">
          <cell r="A917" t="str">
            <v>6445</v>
          </cell>
        </row>
        <row r="918">
          <cell r="A918" t="str">
            <v>6445</v>
          </cell>
        </row>
        <row r="919">
          <cell r="A919" t="str">
            <v>6445</v>
          </cell>
        </row>
        <row r="920">
          <cell r="A920" t="str">
            <v>6445</v>
          </cell>
        </row>
        <row r="921">
          <cell r="A921" t="str">
            <v>6445</v>
          </cell>
        </row>
        <row r="922">
          <cell r="A922" t="str">
            <v>6445</v>
          </cell>
        </row>
        <row r="923">
          <cell r="A923" t="str">
            <v>6445</v>
          </cell>
        </row>
        <row r="924">
          <cell r="A924" t="str">
            <v>6445</v>
          </cell>
        </row>
        <row r="925">
          <cell r="A925" t="str">
            <v>6445</v>
          </cell>
        </row>
        <row r="926">
          <cell r="A926" t="str">
            <v>6445</v>
          </cell>
        </row>
        <row r="927">
          <cell r="A927" t="str">
            <v>6445</v>
          </cell>
        </row>
        <row r="928">
          <cell r="A928" t="str">
            <v>6445</v>
          </cell>
        </row>
        <row r="929">
          <cell r="A929" t="str">
            <v>6445</v>
          </cell>
        </row>
        <row r="930">
          <cell r="A930" t="str">
            <v>6445</v>
          </cell>
        </row>
        <row r="931">
          <cell r="A931" t="str">
            <v>6445</v>
          </cell>
        </row>
        <row r="932">
          <cell r="A932" t="str">
            <v>6445</v>
          </cell>
        </row>
        <row r="933">
          <cell r="A933" t="str">
            <v>6445</v>
          </cell>
        </row>
        <row r="934">
          <cell r="A934" t="str">
            <v>6445</v>
          </cell>
        </row>
        <row r="935">
          <cell r="A935" t="str">
            <v>6445</v>
          </cell>
        </row>
        <row r="936">
          <cell r="A936" t="str">
            <v>6445</v>
          </cell>
        </row>
        <row r="937">
          <cell r="A937" t="str">
            <v>6445</v>
          </cell>
        </row>
        <row r="938">
          <cell r="A938" t="str">
            <v>6445</v>
          </cell>
        </row>
        <row r="939">
          <cell r="A939" t="str">
            <v>6445</v>
          </cell>
        </row>
        <row r="940">
          <cell r="A940" t="str">
            <v>6455</v>
          </cell>
        </row>
        <row r="941">
          <cell r="A941" t="str">
            <v>6455</v>
          </cell>
        </row>
        <row r="942">
          <cell r="A942" t="str">
            <v>6455</v>
          </cell>
        </row>
        <row r="943">
          <cell r="A943" t="str">
            <v>6455</v>
          </cell>
        </row>
        <row r="944">
          <cell r="A944" t="str">
            <v>6455</v>
          </cell>
        </row>
        <row r="945">
          <cell r="A945" t="str">
            <v>6455</v>
          </cell>
        </row>
        <row r="946">
          <cell r="A946" t="str">
            <v>6455</v>
          </cell>
        </row>
        <row r="947">
          <cell r="A947" t="str">
            <v>6455</v>
          </cell>
        </row>
        <row r="948">
          <cell r="A948" t="str">
            <v>6455</v>
          </cell>
        </row>
        <row r="949">
          <cell r="A949" t="str">
            <v>6455</v>
          </cell>
        </row>
        <row r="950">
          <cell r="A950" t="str">
            <v>6455</v>
          </cell>
        </row>
        <row r="951">
          <cell r="A951" t="str">
            <v>6455</v>
          </cell>
        </row>
        <row r="952">
          <cell r="A952" t="str">
            <v>6455</v>
          </cell>
        </row>
        <row r="953">
          <cell r="A953" t="str">
            <v>6455</v>
          </cell>
        </row>
        <row r="954">
          <cell r="A954" t="str">
            <v>6455</v>
          </cell>
        </row>
        <row r="955">
          <cell r="A955" t="str">
            <v>6455</v>
          </cell>
        </row>
        <row r="956">
          <cell r="A956" t="str">
            <v>6455</v>
          </cell>
        </row>
        <row r="957">
          <cell r="A957" t="str">
            <v>6455</v>
          </cell>
        </row>
        <row r="958">
          <cell r="A958" t="str">
            <v>6460</v>
          </cell>
        </row>
        <row r="959">
          <cell r="A959" t="str">
            <v>6460</v>
          </cell>
        </row>
        <row r="960">
          <cell r="A960" t="str">
            <v>6460</v>
          </cell>
        </row>
        <row r="961">
          <cell r="A961" t="str">
            <v>6460</v>
          </cell>
        </row>
        <row r="962">
          <cell r="A962" t="str">
            <v>6460</v>
          </cell>
        </row>
        <row r="963">
          <cell r="A963" t="str">
            <v>6460</v>
          </cell>
        </row>
        <row r="964">
          <cell r="A964" t="str">
            <v>6460</v>
          </cell>
        </row>
        <row r="965">
          <cell r="A965" t="str">
            <v>6460</v>
          </cell>
        </row>
        <row r="966">
          <cell r="A966" t="str">
            <v>6460</v>
          </cell>
        </row>
        <row r="967">
          <cell r="A967" t="str">
            <v>6460</v>
          </cell>
        </row>
        <row r="968">
          <cell r="A968" t="str">
            <v>6460</v>
          </cell>
        </row>
        <row r="969">
          <cell r="A969" t="str">
            <v>6460</v>
          </cell>
        </row>
        <row r="970">
          <cell r="A970" t="str">
            <v>6460</v>
          </cell>
        </row>
        <row r="971">
          <cell r="A971" t="str">
            <v>6460</v>
          </cell>
        </row>
        <row r="972">
          <cell r="A972" t="str">
            <v>6460</v>
          </cell>
        </row>
        <row r="973">
          <cell r="A973" t="str">
            <v>6460</v>
          </cell>
        </row>
        <row r="974">
          <cell r="A974" t="str">
            <v>6460</v>
          </cell>
        </row>
        <row r="975">
          <cell r="A975" t="str">
            <v>6460</v>
          </cell>
        </row>
        <row r="976">
          <cell r="A976" t="str">
            <v>6460</v>
          </cell>
        </row>
        <row r="977">
          <cell r="A977" t="str">
            <v>6460</v>
          </cell>
        </row>
        <row r="978">
          <cell r="A978" t="str">
            <v>6460</v>
          </cell>
        </row>
        <row r="979">
          <cell r="A979" t="str">
            <v>6485</v>
          </cell>
        </row>
        <row r="980">
          <cell r="A980" t="str">
            <v>6485</v>
          </cell>
        </row>
        <row r="981">
          <cell r="A981" t="str">
            <v>6485</v>
          </cell>
        </row>
        <row r="982">
          <cell r="A982" t="str">
            <v>6485</v>
          </cell>
        </row>
        <row r="983">
          <cell r="A983" t="str">
            <v>6485</v>
          </cell>
        </row>
        <row r="984">
          <cell r="A984" t="str">
            <v>6485</v>
          </cell>
        </row>
        <row r="985">
          <cell r="A985" t="str">
            <v>6485</v>
          </cell>
        </row>
        <row r="986">
          <cell r="A986" t="str">
            <v>6485</v>
          </cell>
        </row>
        <row r="987">
          <cell r="A987" t="str">
            <v>6485</v>
          </cell>
        </row>
        <row r="988">
          <cell r="A988" t="str">
            <v>6485</v>
          </cell>
        </row>
        <row r="989">
          <cell r="A989" t="str">
            <v>6485</v>
          </cell>
        </row>
        <row r="990">
          <cell r="A990" t="str">
            <v>6485</v>
          </cell>
        </row>
        <row r="991">
          <cell r="A991" t="str">
            <v>6485</v>
          </cell>
        </row>
        <row r="992">
          <cell r="A992" t="str">
            <v>6485</v>
          </cell>
        </row>
        <row r="993">
          <cell r="A993" t="str">
            <v>6485</v>
          </cell>
        </row>
        <row r="994">
          <cell r="A994" t="str">
            <v>6485</v>
          </cell>
        </row>
        <row r="995">
          <cell r="A995" t="str">
            <v>6485</v>
          </cell>
        </row>
        <row r="996">
          <cell r="A996" t="str">
            <v>6485</v>
          </cell>
        </row>
        <row r="997">
          <cell r="A997" t="str">
            <v>6485</v>
          </cell>
        </row>
        <row r="998">
          <cell r="A998" t="str">
            <v>6505</v>
          </cell>
        </row>
        <row r="999">
          <cell r="A999" t="str">
            <v>6505</v>
          </cell>
        </row>
        <row r="1000">
          <cell r="A1000" t="str">
            <v>6505</v>
          </cell>
        </row>
        <row r="1001">
          <cell r="A1001" t="str">
            <v>6510</v>
          </cell>
        </row>
        <row r="1002">
          <cell r="A1002" t="str">
            <v>6510</v>
          </cell>
        </row>
        <row r="1003">
          <cell r="A1003" t="str">
            <v>6510</v>
          </cell>
        </row>
        <row r="1004">
          <cell r="A1004" t="str">
            <v>6510</v>
          </cell>
        </row>
        <row r="1005">
          <cell r="A1005" t="str">
            <v>6510</v>
          </cell>
        </row>
        <row r="1006">
          <cell r="A1006" t="str">
            <v>6510</v>
          </cell>
        </row>
        <row r="1007">
          <cell r="A1007" t="str">
            <v>6510</v>
          </cell>
        </row>
        <row r="1008">
          <cell r="A1008" t="str">
            <v>6510</v>
          </cell>
        </row>
        <row r="1009">
          <cell r="A1009" t="str">
            <v>6510</v>
          </cell>
        </row>
        <row r="1010">
          <cell r="A1010" t="str">
            <v>6510</v>
          </cell>
        </row>
        <row r="1011">
          <cell r="A1011" t="str">
            <v>6510</v>
          </cell>
        </row>
        <row r="1012">
          <cell r="A1012" t="str">
            <v>6510</v>
          </cell>
        </row>
        <row r="1013">
          <cell r="A1013" t="str">
            <v>6510</v>
          </cell>
        </row>
        <row r="1014">
          <cell r="A1014" t="str">
            <v>6510</v>
          </cell>
        </row>
        <row r="1015">
          <cell r="A1015" t="str">
            <v>6510</v>
          </cell>
        </row>
        <row r="1016">
          <cell r="A1016" t="str">
            <v>6510</v>
          </cell>
        </row>
        <row r="1017">
          <cell r="A1017" t="str">
            <v>6510</v>
          </cell>
        </row>
        <row r="1018">
          <cell r="A1018" t="str">
            <v>6510</v>
          </cell>
        </row>
        <row r="1019">
          <cell r="A1019" t="str">
            <v>6510</v>
          </cell>
        </row>
        <row r="1020">
          <cell r="A1020" t="str">
            <v>6510</v>
          </cell>
        </row>
        <row r="1021">
          <cell r="A1021" t="str">
            <v>6520</v>
          </cell>
        </row>
        <row r="1022">
          <cell r="A1022" t="str">
            <v>6520</v>
          </cell>
        </row>
        <row r="1023">
          <cell r="A1023" t="str">
            <v>6520</v>
          </cell>
        </row>
        <row r="1024">
          <cell r="A1024" t="str">
            <v>6520</v>
          </cell>
        </row>
        <row r="1025">
          <cell r="A1025" t="str">
            <v>6520</v>
          </cell>
        </row>
        <row r="1026">
          <cell r="A1026" t="str">
            <v>6520</v>
          </cell>
        </row>
        <row r="1027">
          <cell r="A1027" t="str">
            <v>6520</v>
          </cell>
        </row>
        <row r="1028">
          <cell r="A1028" t="str">
            <v>6520</v>
          </cell>
        </row>
        <row r="1029">
          <cell r="A1029" t="str">
            <v>6520</v>
          </cell>
        </row>
        <row r="1030">
          <cell r="A1030" t="str">
            <v>6520</v>
          </cell>
        </row>
        <row r="1031">
          <cell r="A1031" t="str">
            <v>6520</v>
          </cell>
        </row>
        <row r="1032">
          <cell r="A1032" t="str">
            <v>6520</v>
          </cell>
        </row>
        <row r="1033">
          <cell r="A1033" t="str">
            <v>6520</v>
          </cell>
        </row>
        <row r="1034">
          <cell r="A1034" t="str">
            <v>6520</v>
          </cell>
        </row>
        <row r="1035">
          <cell r="A1035" t="str">
            <v>6520</v>
          </cell>
        </row>
        <row r="1036">
          <cell r="A1036" t="str">
            <v>6520</v>
          </cell>
        </row>
        <row r="1037">
          <cell r="A1037" t="str">
            <v>6520</v>
          </cell>
        </row>
        <row r="1038">
          <cell r="A1038" t="str">
            <v>6520</v>
          </cell>
        </row>
        <row r="1039">
          <cell r="A1039" t="str">
            <v>6520</v>
          </cell>
        </row>
        <row r="1040">
          <cell r="A1040" t="str">
            <v>6520</v>
          </cell>
        </row>
        <row r="1041">
          <cell r="A1041" t="str">
            <v>6520</v>
          </cell>
        </row>
        <row r="1042">
          <cell r="A1042" t="str">
            <v>6525</v>
          </cell>
        </row>
        <row r="1043">
          <cell r="A1043" t="str">
            <v>6525</v>
          </cell>
        </row>
        <row r="1044">
          <cell r="A1044" t="str">
            <v>6525</v>
          </cell>
        </row>
        <row r="1045">
          <cell r="A1045" t="str">
            <v>6525</v>
          </cell>
        </row>
        <row r="1046">
          <cell r="A1046" t="str">
            <v>6525</v>
          </cell>
        </row>
        <row r="1047">
          <cell r="A1047" t="str">
            <v>6525</v>
          </cell>
        </row>
        <row r="1048">
          <cell r="A1048" t="str">
            <v>6525</v>
          </cell>
        </row>
        <row r="1049">
          <cell r="A1049" t="str">
            <v>6525</v>
          </cell>
        </row>
        <row r="1050">
          <cell r="A1050" t="str">
            <v>6525</v>
          </cell>
        </row>
        <row r="1051">
          <cell r="A1051" t="str">
            <v>6525</v>
          </cell>
        </row>
        <row r="1052">
          <cell r="A1052" t="str">
            <v>6525</v>
          </cell>
        </row>
        <row r="1053">
          <cell r="A1053" t="str">
            <v>6525</v>
          </cell>
        </row>
        <row r="1054">
          <cell r="A1054" t="str">
            <v>6525</v>
          </cell>
        </row>
        <row r="1055">
          <cell r="A1055" t="str">
            <v>6525</v>
          </cell>
        </row>
        <row r="1056">
          <cell r="A1056" t="str">
            <v>6525</v>
          </cell>
        </row>
        <row r="1057">
          <cell r="A1057" t="str">
            <v>6525</v>
          </cell>
        </row>
        <row r="1058">
          <cell r="A1058" t="str">
            <v>6525</v>
          </cell>
        </row>
        <row r="1059">
          <cell r="A1059" t="str">
            <v>6525</v>
          </cell>
        </row>
        <row r="1060">
          <cell r="A1060" t="str">
            <v>6525</v>
          </cell>
        </row>
        <row r="1061">
          <cell r="A1061" t="str">
            <v>6525</v>
          </cell>
        </row>
        <row r="1062">
          <cell r="A1062" t="str">
            <v>6525</v>
          </cell>
        </row>
        <row r="1063">
          <cell r="A1063" t="str">
            <v>6530</v>
          </cell>
        </row>
        <row r="1064">
          <cell r="A1064" t="str">
            <v>6530</v>
          </cell>
        </row>
        <row r="1065">
          <cell r="A1065" t="str">
            <v>6530</v>
          </cell>
        </row>
        <row r="1066">
          <cell r="A1066" t="str">
            <v>6530</v>
          </cell>
        </row>
        <row r="1067">
          <cell r="A1067" t="str">
            <v>6530</v>
          </cell>
        </row>
        <row r="1068">
          <cell r="A1068" t="str">
            <v>6530</v>
          </cell>
        </row>
        <row r="1069">
          <cell r="A1069" t="str">
            <v>6530</v>
          </cell>
        </row>
        <row r="1070">
          <cell r="A1070" t="str">
            <v>6530</v>
          </cell>
        </row>
        <row r="1071">
          <cell r="A1071" t="str">
            <v>6530</v>
          </cell>
        </row>
        <row r="1072">
          <cell r="A1072" t="str">
            <v>6530</v>
          </cell>
        </row>
        <row r="1073">
          <cell r="A1073" t="str">
            <v>6530</v>
          </cell>
        </row>
        <row r="1074">
          <cell r="A1074" t="str">
            <v>6530</v>
          </cell>
        </row>
        <row r="1075">
          <cell r="A1075" t="str">
            <v>6530</v>
          </cell>
        </row>
        <row r="1076">
          <cell r="A1076" t="str">
            <v>6530</v>
          </cell>
        </row>
        <row r="1077">
          <cell r="A1077" t="str">
            <v>6530</v>
          </cell>
        </row>
        <row r="1078">
          <cell r="A1078" t="str">
            <v>6530</v>
          </cell>
        </row>
        <row r="1079">
          <cell r="A1079" t="str">
            <v>6530</v>
          </cell>
        </row>
        <row r="1080">
          <cell r="A1080" t="str">
            <v>6530</v>
          </cell>
        </row>
        <row r="1081">
          <cell r="A1081" t="str">
            <v>6530</v>
          </cell>
        </row>
        <row r="1082">
          <cell r="A1082" t="str">
            <v>6530</v>
          </cell>
        </row>
        <row r="1083">
          <cell r="A1083" t="str">
            <v>6530</v>
          </cell>
        </row>
        <row r="1084">
          <cell r="A1084" t="str">
            <v>6530</v>
          </cell>
        </row>
        <row r="1085">
          <cell r="A1085" t="str">
            <v>6535</v>
          </cell>
        </row>
        <row r="1086">
          <cell r="A1086" t="str">
            <v>6535</v>
          </cell>
        </row>
        <row r="1087">
          <cell r="A1087" t="str">
            <v>6535</v>
          </cell>
        </row>
        <row r="1088">
          <cell r="A1088" t="str">
            <v>6535</v>
          </cell>
        </row>
        <row r="1089">
          <cell r="A1089" t="str">
            <v>6535</v>
          </cell>
        </row>
        <row r="1090">
          <cell r="A1090" t="str">
            <v>6535</v>
          </cell>
        </row>
        <row r="1091">
          <cell r="A1091" t="str">
            <v>6535</v>
          </cell>
        </row>
        <row r="1092">
          <cell r="A1092" t="str">
            <v>6535</v>
          </cell>
        </row>
        <row r="1093">
          <cell r="A1093" t="str">
            <v>6535</v>
          </cell>
        </row>
        <row r="1094">
          <cell r="A1094" t="str">
            <v>6535</v>
          </cell>
        </row>
        <row r="1095">
          <cell r="A1095" t="str">
            <v>6535</v>
          </cell>
        </row>
        <row r="1096">
          <cell r="A1096" t="str">
            <v>6535</v>
          </cell>
        </row>
        <row r="1097">
          <cell r="A1097" t="str">
            <v>6535</v>
          </cell>
        </row>
        <row r="1098">
          <cell r="A1098" t="str">
            <v>6535</v>
          </cell>
        </row>
        <row r="1099">
          <cell r="A1099" t="str">
            <v>6535</v>
          </cell>
        </row>
        <row r="1100">
          <cell r="A1100" t="str">
            <v>6535</v>
          </cell>
        </row>
        <row r="1101">
          <cell r="A1101" t="str">
            <v>6535</v>
          </cell>
        </row>
        <row r="1102">
          <cell r="A1102" t="str">
            <v>6535</v>
          </cell>
        </row>
        <row r="1103">
          <cell r="A1103" t="str">
            <v>6535</v>
          </cell>
        </row>
        <row r="1104">
          <cell r="A1104" t="str">
            <v>6535</v>
          </cell>
        </row>
        <row r="1105">
          <cell r="A1105" t="str">
            <v>6540</v>
          </cell>
        </row>
        <row r="1106">
          <cell r="A1106" t="str">
            <v>6540</v>
          </cell>
        </row>
        <row r="1107">
          <cell r="A1107" t="str">
            <v>6540</v>
          </cell>
        </row>
        <row r="1108">
          <cell r="A1108" t="str">
            <v>6540</v>
          </cell>
        </row>
        <row r="1109">
          <cell r="A1109" t="str">
            <v>6540</v>
          </cell>
        </row>
        <row r="1110">
          <cell r="A1110" t="str">
            <v>6540</v>
          </cell>
        </row>
        <row r="1111">
          <cell r="A1111" t="str">
            <v>6540</v>
          </cell>
        </row>
        <row r="1112">
          <cell r="A1112" t="str">
            <v>6540</v>
          </cell>
        </row>
        <row r="1113">
          <cell r="A1113" t="str">
            <v>6540</v>
          </cell>
        </row>
        <row r="1114">
          <cell r="A1114" t="str">
            <v>6540</v>
          </cell>
        </row>
        <row r="1115">
          <cell r="A1115" t="str">
            <v>6540</v>
          </cell>
        </row>
        <row r="1116">
          <cell r="A1116" t="str">
            <v>6540</v>
          </cell>
        </row>
        <row r="1117">
          <cell r="A1117" t="str">
            <v>6540</v>
          </cell>
        </row>
        <row r="1118">
          <cell r="A1118" t="str">
            <v>6540</v>
          </cell>
        </row>
        <row r="1119">
          <cell r="A1119" t="str">
            <v>6540</v>
          </cell>
        </row>
        <row r="1120">
          <cell r="A1120" t="str">
            <v>6540</v>
          </cell>
        </row>
        <row r="1121">
          <cell r="A1121" t="str">
            <v>6540</v>
          </cell>
        </row>
        <row r="1122">
          <cell r="A1122" t="str">
            <v>6540</v>
          </cell>
        </row>
        <row r="1123">
          <cell r="A1123" t="str">
            <v>6540</v>
          </cell>
        </row>
        <row r="1124">
          <cell r="A1124" t="str">
            <v>6540</v>
          </cell>
        </row>
        <row r="1125">
          <cell r="A1125" t="str">
            <v>6545</v>
          </cell>
        </row>
        <row r="1126">
          <cell r="A1126" t="str">
            <v>6545</v>
          </cell>
        </row>
        <row r="1127">
          <cell r="A1127" t="str">
            <v>6545</v>
          </cell>
        </row>
        <row r="1128">
          <cell r="A1128" t="str">
            <v>6545</v>
          </cell>
        </row>
        <row r="1129">
          <cell r="A1129" t="str">
            <v>6545</v>
          </cell>
        </row>
        <row r="1130">
          <cell r="A1130" t="str">
            <v>6545</v>
          </cell>
        </row>
        <row r="1131">
          <cell r="A1131" t="str">
            <v>6545</v>
          </cell>
        </row>
        <row r="1132">
          <cell r="A1132" t="str">
            <v>6545</v>
          </cell>
        </row>
        <row r="1133">
          <cell r="A1133" t="str">
            <v>6545</v>
          </cell>
        </row>
        <row r="1134">
          <cell r="A1134" t="str">
            <v>6545</v>
          </cell>
        </row>
        <row r="1135">
          <cell r="A1135" t="str">
            <v>6545</v>
          </cell>
        </row>
        <row r="1136">
          <cell r="A1136" t="str">
            <v>6545</v>
          </cell>
        </row>
        <row r="1137">
          <cell r="A1137" t="str">
            <v>6545</v>
          </cell>
        </row>
        <row r="1138">
          <cell r="A1138" t="str">
            <v>6545</v>
          </cell>
        </row>
        <row r="1139">
          <cell r="A1139" t="str">
            <v>6545</v>
          </cell>
        </row>
        <row r="1140">
          <cell r="A1140" t="str">
            <v>6545</v>
          </cell>
        </row>
        <row r="1141">
          <cell r="A1141" t="str">
            <v>6545</v>
          </cell>
        </row>
        <row r="1142">
          <cell r="A1142" t="str">
            <v>6550</v>
          </cell>
        </row>
        <row r="1143">
          <cell r="A1143" t="str">
            <v>6550</v>
          </cell>
        </row>
        <row r="1144">
          <cell r="A1144" t="str">
            <v>6550</v>
          </cell>
        </row>
        <row r="1145">
          <cell r="A1145" t="str">
            <v>6550</v>
          </cell>
        </row>
        <row r="1146">
          <cell r="A1146" t="str">
            <v>6550</v>
          </cell>
        </row>
        <row r="1147">
          <cell r="A1147" t="str">
            <v>6550</v>
          </cell>
        </row>
        <row r="1148">
          <cell r="A1148" t="str">
            <v>6550</v>
          </cell>
        </row>
        <row r="1149">
          <cell r="A1149" t="str">
            <v>6550</v>
          </cell>
        </row>
        <row r="1150">
          <cell r="A1150" t="str">
            <v>6580</v>
          </cell>
        </row>
        <row r="1151">
          <cell r="A1151" t="str">
            <v>6580</v>
          </cell>
        </row>
        <row r="1152">
          <cell r="A1152" t="str">
            <v>6580</v>
          </cell>
        </row>
        <row r="1153">
          <cell r="A1153" t="str">
            <v>6580</v>
          </cell>
        </row>
        <row r="1154">
          <cell r="A1154" t="str">
            <v>6580</v>
          </cell>
        </row>
        <row r="1155">
          <cell r="A1155" t="str">
            <v>6580</v>
          </cell>
        </row>
        <row r="1156">
          <cell r="A1156" t="str">
            <v>6580</v>
          </cell>
        </row>
        <row r="1157">
          <cell r="A1157" t="str">
            <v>6580</v>
          </cell>
        </row>
        <row r="1158">
          <cell r="A1158" t="str">
            <v>6585</v>
          </cell>
        </row>
        <row r="1159">
          <cell r="A1159" t="str">
            <v>6585</v>
          </cell>
        </row>
        <row r="1160">
          <cell r="A1160" t="str">
            <v>6585</v>
          </cell>
        </row>
        <row r="1161">
          <cell r="A1161" t="str">
            <v>6585</v>
          </cell>
        </row>
        <row r="1162">
          <cell r="A1162" t="str">
            <v>6585</v>
          </cell>
        </row>
        <row r="1163">
          <cell r="A1163" t="str">
            <v>6585</v>
          </cell>
        </row>
        <row r="1164">
          <cell r="A1164" t="str">
            <v>6585</v>
          </cell>
        </row>
        <row r="1165">
          <cell r="A1165" t="str">
            <v>6585</v>
          </cell>
        </row>
        <row r="1166">
          <cell r="A1166" t="str">
            <v>6595</v>
          </cell>
        </row>
        <row r="1167">
          <cell r="A1167" t="str">
            <v>6595</v>
          </cell>
        </row>
        <row r="1168">
          <cell r="A1168" t="str">
            <v>6595</v>
          </cell>
        </row>
        <row r="1169">
          <cell r="A1169" t="str">
            <v>6595</v>
          </cell>
        </row>
        <row r="1170">
          <cell r="A1170" t="str">
            <v>6595</v>
          </cell>
        </row>
        <row r="1171">
          <cell r="A1171" t="str">
            <v>6595</v>
          </cell>
        </row>
        <row r="1172">
          <cell r="A1172" t="str">
            <v>6595</v>
          </cell>
        </row>
        <row r="1173">
          <cell r="A1173" t="str">
            <v>6595</v>
          </cell>
        </row>
        <row r="1174">
          <cell r="A1174" t="str">
            <v>6595</v>
          </cell>
        </row>
        <row r="1175">
          <cell r="A1175" t="str">
            <v>6595</v>
          </cell>
        </row>
        <row r="1176">
          <cell r="A1176" t="str">
            <v>6595</v>
          </cell>
        </row>
        <row r="1177">
          <cell r="A1177" t="str">
            <v>6595</v>
          </cell>
        </row>
        <row r="1178">
          <cell r="A1178" t="str">
            <v>6595</v>
          </cell>
        </row>
        <row r="1179">
          <cell r="A1179" t="str">
            <v>6595</v>
          </cell>
        </row>
        <row r="1180">
          <cell r="A1180" t="str">
            <v>6600</v>
          </cell>
        </row>
        <row r="1181">
          <cell r="A1181" t="str">
            <v>6600</v>
          </cell>
        </row>
        <row r="1182">
          <cell r="A1182" t="str">
            <v>6600</v>
          </cell>
        </row>
        <row r="1183">
          <cell r="A1183" t="str">
            <v>6600</v>
          </cell>
        </row>
        <row r="1184">
          <cell r="A1184" t="str">
            <v>6600</v>
          </cell>
        </row>
        <row r="1185">
          <cell r="A1185" t="str">
            <v>6610</v>
          </cell>
        </row>
        <row r="1186">
          <cell r="A1186" t="str">
            <v>6610</v>
          </cell>
        </row>
        <row r="1187">
          <cell r="A1187" t="str">
            <v>6610</v>
          </cell>
        </row>
        <row r="1188">
          <cell r="A1188" t="str">
            <v>6610</v>
          </cell>
        </row>
        <row r="1189">
          <cell r="A1189" t="str">
            <v>6610</v>
          </cell>
        </row>
        <row r="1190">
          <cell r="A1190" t="str">
            <v>6610</v>
          </cell>
        </row>
        <row r="1191">
          <cell r="A1191" t="str">
            <v>6610</v>
          </cell>
        </row>
        <row r="1192">
          <cell r="A1192" t="str">
            <v>6610</v>
          </cell>
        </row>
        <row r="1193">
          <cell r="A1193" t="str">
            <v>6610</v>
          </cell>
        </row>
        <row r="1194">
          <cell r="A1194" t="str">
            <v>6640</v>
          </cell>
        </row>
        <row r="1195">
          <cell r="A1195" t="str">
            <v>6640</v>
          </cell>
        </row>
        <row r="1196">
          <cell r="A1196" t="str">
            <v>6640</v>
          </cell>
        </row>
        <row r="1197">
          <cell r="A1197" t="str">
            <v>6640</v>
          </cell>
        </row>
        <row r="1198">
          <cell r="A1198" t="str">
            <v>6640</v>
          </cell>
        </row>
        <row r="1199">
          <cell r="A1199" t="str">
            <v>6640</v>
          </cell>
        </row>
        <row r="1200">
          <cell r="A1200" t="str">
            <v>6660</v>
          </cell>
        </row>
        <row r="1201">
          <cell r="A1201" t="str">
            <v>6660</v>
          </cell>
        </row>
        <row r="1202">
          <cell r="A1202" t="str">
            <v>6660</v>
          </cell>
        </row>
        <row r="1203">
          <cell r="A1203" t="str">
            <v>6660</v>
          </cell>
        </row>
        <row r="1204">
          <cell r="A1204" t="str">
            <v>6660</v>
          </cell>
        </row>
        <row r="1205">
          <cell r="A1205" t="str">
            <v>6680</v>
          </cell>
        </row>
        <row r="1206">
          <cell r="A1206" t="str">
            <v>6680</v>
          </cell>
        </row>
        <row r="1207">
          <cell r="A1207" t="str">
            <v>6680</v>
          </cell>
        </row>
        <row r="1208">
          <cell r="A1208" t="str">
            <v>6680</v>
          </cell>
        </row>
        <row r="1209">
          <cell r="A1209" t="str">
            <v>6680</v>
          </cell>
        </row>
        <row r="1210">
          <cell r="A1210" t="str">
            <v>6710</v>
          </cell>
        </row>
        <row r="1211">
          <cell r="A1211" t="str">
            <v>6710</v>
          </cell>
        </row>
        <row r="1212">
          <cell r="A1212" t="str">
            <v>6710</v>
          </cell>
        </row>
        <row r="1213">
          <cell r="A1213" t="str">
            <v>6710</v>
          </cell>
        </row>
        <row r="1214">
          <cell r="A1214" t="str">
            <v>6710</v>
          </cell>
        </row>
        <row r="1215">
          <cell r="A1215" t="str">
            <v>6715</v>
          </cell>
        </row>
        <row r="1216">
          <cell r="A1216" t="str">
            <v>6715</v>
          </cell>
        </row>
        <row r="1217">
          <cell r="A1217" t="str">
            <v>6715</v>
          </cell>
        </row>
        <row r="1218">
          <cell r="A1218" t="str">
            <v>6715</v>
          </cell>
        </row>
        <row r="1219">
          <cell r="A1219" t="str">
            <v>6715</v>
          </cell>
        </row>
        <row r="1220">
          <cell r="A1220" t="str">
            <v>6765</v>
          </cell>
        </row>
        <row r="1221">
          <cell r="A1221" t="str">
            <v>6765</v>
          </cell>
        </row>
        <row r="1222">
          <cell r="A1222" t="str">
            <v>6765</v>
          </cell>
        </row>
        <row r="1223">
          <cell r="A1223" t="str">
            <v>6765</v>
          </cell>
        </row>
        <row r="1224">
          <cell r="A1224" t="str">
            <v>6765</v>
          </cell>
        </row>
        <row r="1225">
          <cell r="A1225" t="str">
            <v>6835</v>
          </cell>
        </row>
        <row r="1226">
          <cell r="A1226" t="str">
            <v>6835</v>
          </cell>
        </row>
        <row r="1227">
          <cell r="A1227" t="str">
            <v>6905</v>
          </cell>
        </row>
        <row r="1228">
          <cell r="A1228" t="str">
            <v>6905</v>
          </cell>
        </row>
        <row r="1229">
          <cell r="A1229" t="str">
            <v>6905</v>
          </cell>
        </row>
        <row r="1230">
          <cell r="A1230" t="str">
            <v>6920</v>
          </cell>
        </row>
        <row r="1231">
          <cell r="A1231" t="str">
            <v>6920</v>
          </cell>
        </row>
        <row r="1232">
          <cell r="A1232" t="str">
            <v>6960</v>
          </cell>
        </row>
        <row r="1233">
          <cell r="A1233" t="str">
            <v>6960</v>
          </cell>
        </row>
        <row r="1234">
          <cell r="A1234" t="str">
            <v>6960</v>
          </cell>
        </row>
        <row r="1235">
          <cell r="A1235" t="str">
            <v>6960</v>
          </cell>
        </row>
        <row r="1236">
          <cell r="A1236" t="str">
            <v>6960</v>
          </cell>
        </row>
        <row r="1237">
          <cell r="A1237" t="str">
            <v>6960</v>
          </cell>
        </row>
        <row r="1238">
          <cell r="A1238" t="str">
            <v>6960</v>
          </cell>
        </row>
        <row r="1239">
          <cell r="A1239" t="str">
            <v>6960</v>
          </cell>
        </row>
        <row r="1240">
          <cell r="A1240" t="str">
            <v>6960</v>
          </cell>
        </row>
        <row r="1241">
          <cell r="A1241" t="str">
            <v>6960</v>
          </cell>
        </row>
        <row r="1242">
          <cell r="A1242" t="str">
            <v>6960</v>
          </cell>
        </row>
        <row r="1243">
          <cell r="A1243" t="str">
            <v>6960</v>
          </cell>
        </row>
        <row r="1244">
          <cell r="A1244" t="str">
            <v>6960</v>
          </cell>
        </row>
        <row r="1245">
          <cell r="A1245" t="str">
            <v>6960</v>
          </cell>
        </row>
        <row r="1246">
          <cell r="A1246" t="str">
            <v>6960</v>
          </cell>
        </row>
        <row r="1247">
          <cell r="A1247" t="str">
            <v>6960</v>
          </cell>
        </row>
        <row r="1248">
          <cell r="A1248" t="str">
            <v>6960</v>
          </cell>
        </row>
        <row r="1249">
          <cell r="A1249" t="str">
            <v>6960</v>
          </cell>
        </row>
        <row r="1250">
          <cell r="A1250" t="str">
            <v>6960</v>
          </cell>
        </row>
        <row r="1251">
          <cell r="A1251" t="str">
            <v>6965</v>
          </cell>
        </row>
        <row r="1252">
          <cell r="A1252" t="str">
            <v>6965</v>
          </cell>
        </row>
        <row r="1253">
          <cell r="A1253" t="str">
            <v>6965</v>
          </cell>
        </row>
        <row r="1254">
          <cell r="A1254" t="str">
            <v>6965</v>
          </cell>
        </row>
        <row r="1255">
          <cell r="A1255" t="str">
            <v>6965</v>
          </cell>
        </row>
        <row r="1256">
          <cell r="A1256" t="str">
            <v>6985</v>
          </cell>
        </row>
        <row r="1257">
          <cell r="A1257" t="str">
            <v>6985</v>
          </cell>
        </row>
        <row r="1258">
          <cell r="A1258" t="str">
            <v>6985</v>
          </cell>
        </row>
        <row r="1259">
          <cell r="A1259" t="str">
            <v>6985</v>
          </cell>
        </row>
        <row r="1260">
          <cell r="A1260" t="str">
            <v>6985</v>
          </cell>
        </row>
        <row r="1261">
          <cell r="A1261" t="str">
            <v>6985</v>
          </cell>
        </row>
        <row r="1262">
          <cell r="A1262" t="str">
            <v>6985</v>
          </cell>
        </row>
        <row r="1263">
          <cell r="A1263" t="str">
            <v>6985</v>
          </cell>
        </row>
        <row r="1264">
          <cell r="A1264" t="str">
            <v>6985</v>
          </cell>
        </row>
        <row r="1265">
          <cell r="A1265" t="str">
            <v>6985</v>
          </cell>
        </row>
        <row r="1266">
          <cell r="A1266" t="str">
            <v>6985</v>
          </cell>
        </row>
        <row r="1267">
          <cell r="A1267" t="str">
            <v>6985</v>
          </cell>
        </row>
        <row r="1268">
          <cell r="A1268" t="str">
            <v>6985</v>
          </cell>
        </row>
        <row r="1269">
          <cell r="A1269" t="str">
            <v>6985</v>
          </cell>
        </row>
        <row r="1270">
          <cell r="A1270" t="str">
            <v>6985</v>
          </cell>
        </row>
        <row r="1271">
          <cell r="A1271" t="str">
            <v>6985</v>
          </cell>
        </row>
        <row r="1272">
          <cell r="A1272" t="str">
            <v>6985</v>
          </cell>
        </row>
        <row r="1273">
          <cell r="A1273" t="str">
            <v>7160</v>
          </cell>
        </row>
        <row r="1274">
          <cell r="A1274" t="str">
            <v>7160</v>
          </cell>
        </row>
        <row r="1275">
          <cell r="A1275" t="str">
            <v>7160</v>
          </cell>
        </row>
        <row r="1276">
          <cell r="A1276" t="str">
            <v>7160</v>
          </cell>
        </row>
        <row r="1277">
          <cell r="A1277" t="str">
            <v>7160</v>
          </cell>
        </row>
        <row r="1278">
          <cell r="A1278" t="str">
            <v>7160</v>
          </cell>
        </row>
        <row r="1279">
          <cell r="A1279" t="str">
            <v>7160</v>
          </cell>
        </row>
        <row r="1280">
          <cell r="A1280" t="str">
            <v>7160</v>
          </cell>
        </row>
        <row r="1281">
          <cell r="A1281" t="str">
            <v>7160</v>
          </cell>
        </row>
        <row r="1282">
          <cell r="A1282" t="str">
            <v>7160</v>
          </cell>
        </row>
        <row r="1283">
          <cell r="A1283" t="str">
            <v>7160</v>
          </cell>
        </row>
        <row r="1284">
          <cell r="A1284" t="str">
            <v>7160</v>
          </cell>
        </row>
        <row r="1285">
          <cell r="A1285" t="str">
            <v>7160</v>
          </cell>
        </row>
        <row r="1286">
          <cell r="A1286" t="str">
            <v>7160</v>
          </cell>
        </row>
        <row r="1287">
          <cell r="A1287" t="str">
            <v>7160</v>
          </cell>
        </row>
        <row r="1288">
          <cell r="A1288" t="str">
            <v>7160</v>
          </cell>
        </row>
        <row r="1289">
          <cell r="A1289" t="str">
            <v>7165</v>
          </cell>
        </row>
        <row r="1290">
          <cell r="A1290" t="str">
            <v>7165</v>
          </cell>
        </row>
        <row r="1291">
          <cell r="A1291" t="str">
            <v>7165</v>
          </cell>
        </row>
        <row r="1292">
          <cell r="A1292" t="str">
            <v>7165</v>
          </cell>
        </row>
        <row r="1293">
          <cell r="A1293" t="str">
            <v>7165</v>
          </cell>
        </row>
        <row r="1294">
          <cell r="A1294" t="str">
            <v>7165</v>
          </cell>
        </row>
        <row r="1295">
          <cell r="A1295" t="str">
            <v>7165</v>
          </cell>
        </row>
        <row r="1296">
          <cell r="A1296" t="str">
            <v>7165</v>
          </cell>
        </row>
        <row r="1297">
          <cell r="A1297" t="str">
            <v>7165</v>
          </cell>
        </row>
        <row r="1298">
          <cell r="A1298" t="str">
            <v>7180</v>
          </cell>
        </row>
        <row r="1299">
          <cell r="A1299" t="str">
            <v>7180</v>
          </cell>
        </row>
        <row r="1300">
          <cell r="A1300" t="str">
            <v>7180</v>
          </cell>
        </row>
        <row r="1301">
          <cell r="A1301" t="str">
            <v>7185</v>
          </cell>
        </row>
        <row r="1302">
          <cell r="A1302" t="str">
            <v>7185</v>
          </cell>
        </row>
        <row r="1303">
          <cell r="A1303" t="str">
            <v>7185</v>
          </cell>
        </row>
        <row r="1304">
          <cell r="A1304" t="str">
            <v>7185</v>
          </cell>
        </row>
        <row r="1305">
          <cell r="A1305" t="str">
            <v>7185</v>
          </cell>
        </row>
        <row r="1306">
          <cell r="A1306" t="str">
            <v>7185</v>
          </cell>
        </row>
        <row r="1307">
          <cell r="A1307" t="str">
            <v>7205</v>
          </cell>
        </row>
        <row r="1308">
          <cell r="A1308" t="str">
            <v>7205</v>
          </cell>
        </row>
        <row r="1309">
          <cell r="A1309" t="str">
            <v>7205</v>
          </cell>
        </row>
        <row r="1310">
          <cell r="A1310" t="str">
            <v>7245</v>
          </cell>
        </row>
        <row r="1311">
          <cell r="A1311" t="str">
            <v>7245</v>
          </cell>
        </row>
        <row r="1312">
          <cell r="A1312" t="str">
            <v>7245</v>
          </cell>
        </row>
        <row r="1313">
          <cell r="A1313" t="str">
            <v>7430</v>
          </cell>
        </row>
        <row r="1314">
          <cell r="A1314" t="str">
            <v>7430</v>
          </cell>
        </row>
        <row r="1315">
          <cell r="A1315" t="str">
            <v>7430</v>
          </cell>
        </row>
        <row r="1316">
          <cell r="A1316" t="str">
            <v>7445</v>
          </cell>
        </row>
        <row r="1317">
          <cell r="A1317" t="str">
            <v>7445</v>
          </cell>
        </row>
        <row r="1318">
          <cell r="A1318" t="str">
            <v>7445</v>
          </cell>
        </row>
        <row r="1319">
          <cell r="A1319" t="str">
            <v>7510</v>
          </cell>
        </row>
        <row r="1320">
          <cell r="A1320" t="str">
            <v>7510</v>
          </cell>
        </row>
        <row r="1321">
          <cell r="A1321" t="str">
            <v>7515</v>
          </cell>
        </row>
        <row r="1322">
          <cell r="A1322" t="str">
            <v>7515</v>
          </cell>
        </row>
        <row r="1323">
          <cell r="A1323" t="str">
            <v>7520</v>
          </cell>
        </row>
        <row r="1324">
          <cell r="A1324" t="str">
            <v>7520</v>
          </cell>
        </row>
        <row r="1325">
          <cell r="A1325" t="str">
            <v>7540</v>
          </cell>
        </row>
        <row r="1326">
          <cell r="A1326" t="str">
            <v>7545</v>
          </cell>
        </row>
        <row r="1327">
          <cell r="A1327" t="str">
            <v>7545</v>
          </cell>
        </row>
        <row r="1328">
          <cell r="A1328" t="str">
            <v>7545</v>
          </cell>
        </row>
        <row r="1329">
          <cell r="A1329" t="str">
            <v>7550</v>
          </cell>
        </row>
        <row r="1330">
          <cell r="A1330" t="str">
            <v>7550</v>
          </cell>
        </row>
        <row r="1331">
          <cell r="A1331" t="str">
            <v>7550</v>
          </cell>
        </row>
        <row r="1332">
          <cell r="A1332" t="str">
            <v>7555</v>
          </cell>
        </row>
        <row r="1333">
          <cell r="A1333" t="str">
            <v>7555</v>
          </cell>
        </row>
        <row r="1334">
          <cell r="A1334" t="str">
            <v>7555</v>
          </cell>
        </row>
        <row r="1335">
          <cell r="A1335" t="str">
            <v>7555</v>
          </cell>
        </row>
        <row r="1336">
          <cell r="A1336" t="str">
            <v>7555</v>
          </cell>
        </row>
        <row r="1337">
          <cell r="A1337" t="str">
            <v>7555</v>
          </cell>
        </row>
        <row r="1338">
          <cell r="A1338" t="str">
            <v>7555</v>
          </cell>
        </row>
        <row r="1339">
          <cell r="A1339" t="str">
            <v>7555</v>
          </cell>
        </row>
        <row r="1340">
          <cell r="A1340" t="str">
            <v>7555</v>
          </cell>
        </row>
        <row r="1341">
          <cell r="A1341" t="str">
            <v>7555</v>
          </cell>
        </row>
        <row r="1342">
          <cell r="A1342" t="str">
            <v>7555</v>
          </cell>
        </row>
        <row r="1343">
          <cell r="A1343" t="str">
            <v>7555</v>
          </cell>
        </row>
        <row r="1344">
          <cell r="A1344" t="str">
            <v>7555</v>
          </cell>
        </row>
        <row r="1345">
          <cell r="A1345" t="str">
            <v>7555</v>
          </cell>
        </row>
        <row r="1346">
          <cell r="A1346" t="str">
            <v>7555</v>
          </cell>
        </row>
        <row r="1347">
          <cell r="A1347" t="str">
            <v>7555</v>
          </cell>
        </row>
        <row r="1348">
          <cell r="A1348" t="str">
            <v>7555</v>
          </cell>
        </row>
        <row r="1349">
          <cell r="A1349" t="str">
            <v>7560</v>
          </cell>
        </row>
        <row r="1350">
          <cell r="A1350" t="str">
            <v>7570</v>
          </cell>
        </row>
        <row r="1351">
          <cell r="A1351" t="str">
            <v>7710</v>
          </cell>
        </row>
        <row r="1352">
          <cell r="A1352" t="str">
            <v>7710</v>
          </cell>
        </row>
        <row r="1353">
          <cell r="A1353" t="str">
            <v>7735</v>
          </cell>
        </row>
        <row r="1354">
          <cell r="A1354" t="str">
            <v>7735</v>
          </cell>
        </row>
        <row r="1355">
          <cell r="A1355" t="str">
            <v>7735</v>
          </cell>
        </row>
        <row r="1356">
          <cell r="A1356" t="str">
            <v>7735</v>
          </cell>
        </row>
        <row r="1357">
          <cell r="A1357" t="str">
            <v>7735</v>
          </cell>
        </row>
        <row r="1358">
          <cell r="A1358" t="str">
            <v>7735</v>
          </cell>
        </row>
        <row r="1359">
          <cell r="A1359" t="str">
            <v>7735</v>
          </cell>
        </row>
        <row r="1360">
          <cell r="A1360" t="str">
            <v>7735</v>
          </cell>
        </row>
        <row r="1361">
          <cell r="A1361" t="str">
            <v>7735</v>
          </cell>
        </row>
        <row r="1362">
          <cell r="A1362" t="str">
            <v>7735</v>
          </cell>
        </row>
        <row r="1363">
          <cell r="A1363" t="str">
            <v>7735</v>
          </cell>
        </row>
        <row r="1364">
          <cell r="A1364" t="str">
            <v>7735</v>
          </cell>
        </row>
        <row r="1365">
          <cell r="A1365" t="str">
            <v>7735</v>
          </cell>
        </row>
        <row r="1366">
          <cell r="A1366" t="str">
            <v>7735</v>
          </cell>
        </row>
        <row r="1367">
          <cell r="A1367" t="str">
            <v>7735</v>
          </cell>
        </row>
        <row r="1368">
          <cell r="A1368" t="str">
            <v>7735</v>
          </cell>
        </row>
        <row r="1369">
          <cell r="A1369" t="str">
            <v>7735</v>
          </cell>
        </row>
        <row r="1370">
          <cell r="A1370" t="str">
            <v>7735</v>
          </cell>
        </row>
        <row r="1371">
          <cell r="A1371" t="str">
            <v>7735</v>
          </cell>
        </row>
        <row r="1372">
          <cell r="A1372" t="str">
            <v>7735</v>
          </cell>
        </row>
        <row r="1373">
          <cell r="A1373" t="str">
            <v>7735</v>
          </cell>
        </row>
        <row r="1374">
          <cell r="A1374" t="str">
            <v>7735</v>
          </cell>
        </row>
        <row r="1375">
          <cell r="A1375" t="str">
            <v>7750</v>
          </cell>
        </row>
        <row r="1376">
          <cell r="A1376" t="str">
            <v>7750</v>
          </cell>
        </row>
        <row r="1377">
          <cell r="A1377" t="str">
            <v>7750</v>
          </cell>
        </row>
        <row r="1378">
          <cell r="A1378" t="str">
            <v>7750</v>
          </cell>
        </row>
        <row r="1379">
          <cell r="A1379" t="str">
            <v>7750</v>
          </cell>
        </row>
        <row r="1380">
          <cell r="A1380" t="str">
            <v>7750</v>
          </cell>
        </row>
        <row r="1381">
          <cell r="A1381" t="str">
            <v>7750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Schedule"/>
      <sheetName val="COPY ELECTRONIC TB HERE"/>
      <sheetName val="Linked TB"/>
      <sheetName val="Sch.A-B.S"/>
      <sheetName val="Sch.B-I.S"/>
      <sheetName val="Nags Head Sch.B-I.S"/>
      <sheetName val="CL &amp; MS Sch.B-I.S"/>
      <sheetName val="Supporting TBs "/>
      <sheetName val="Sch.C-R.B"/>
      <sheetName val="Nags Head Sch.C-R.B"/>
      <sheetName val="CL &amp; MS Sch.C-R.B"/>
      <sheetName val="EBV"/>
      <sheetName val="Gain on Sale"/>
      <sheetName val="wp-i-wc"/>
      <sheetName val="9.30.15 ERC with avail adjst  "/>
      <sheetName val="3.31.2017 ERC avail adjust  "/>
      <sheetName val="Flow back taxes"/>
      <sheetName val="Chart of Accounts"/>
    </sheetNames>
    <sheetDataSet>
      <sheetData sheetId="0"/>
      <sheetData sheetId="1">
        <row r="3">
          <cell r="C3" t="str">
            <v>Carolina Water Service, Inc. of North Carolina</v>
          </cell>
        </row>
      </sheetData>
      <sheetData sheetId="2">
        <row r="1">
          <cell r="A1" t="str">
            <v>Account Number</v>
          </cell>
          <cell r="B1" t="str">
            <v>Account Name</v>
          </cell>
          <cell r="C1" t="str">
            <v>IS/BS</v>
          </cell>
          <cell r="D1" t="str">
            <v>UE Balance DR/(CR)</v>
          </cell>
        </row>
        <row r="2">
          <cell r="A2">
            <v>1020</v>
          </cell>
          <cell r="B2" t="str">
            <v>ORGANIZATION</v>
          </cell>
          <cell r="C2" t="str">
            <v>BS</v>
          </cell>
          <cell r="D2">
            <v>266186.27</v>
          </cell>
          <cell r="E2" t="b">
            <v>0</v>
          </cell>
        </row>
        <row r="3">
          <cell r="A3">
            <v>1025</v>
          </cell>
          <cell r="B3" t="str">
            <v>FRANCHISES</v>
          </cell>
          <cell r="C3" t="str">
            <v>BS</v>
          </cell>
          <cell r="D3">
            <v>111898.33</v>
          </cell>
          <cell r="E3" t="b">
            <v>0</v>
          </cell>
        </row>
        <row r="4">
          <cell r="A4">
            <v>1030</v>
          </cell>
          <cell r="B4" t="str">
            <v>LAND &amp; LAND RIGHTS PUMP</v>
          </cell>
          <cell r="C4" t="str">
            <v>BS</v>
          </cell>
          <cell r="D4">
            <v>501.59</v>
          </cell>
          <cell r="E4" t="b">
            <v>0</v>
          </cell>
        </row>
        <row r="5">
          <cell r="A5">
            <v>1035</v>
          </cell>
          <cell r="B5" t="str">
            <v>LAND &amp; LAND RIGHTS WTR TR</v>
          </cell>
          <cell r="C5" t="str">
            <v>BS</v>
          </cell>
          <cell r="D5">
            <v>357109.05</v>
          </cell>
          <cell r="E5" t="b">
            <v>0</v>
          </cell>
        </row>
        <row r="6">
          <cell r="A6">
            <v>1045</v>
          </cell>
          <cell r="B6" t="str">
            <v>LAND &amp; LAND RIGHTS GEN PL</v>
          </cell>
          <cell r="C6" t="str">
            <v>BS</v>
          </cell>
          <cell r="D6">
            <v>508043.47</v>
          </cell>
          <cell r="E6" t="b">
            <v>0</v>
          </cell>
        </row>
        <row r="7">
          <cell r="A7">
            <v>1050</v>
          </cell>
          <cell r="B7" t="str">
            <v>STRUCT &amp; IMPRV SRC SUPPLY</v>
          </cell>
          <cell r="C7" t="str">
            <v>BS</v>
          </cell>
          <cell r="D7">
            <v>3222829.34</v>
          </cell>
          <cell r="E7" t="b">
            <v>0</v>
          </cell>
        </row>
        <row r="8">
          <cell r="A8">
            <v>1055</v>
          </cell>
          <cell r="B8" t="str">
            <v>STRUCT &amp; IMPRV WTR TRT PL</v>
          </cell>
          <cell r="C8" t="str">
            <v>BS</v>
          </cell>
          <cell r="D8">
            <v>989694.43</v>
          </cell>
          <cell r="E8" t="b">
            <v>0</v>
          </cell>
        </row>
        <row r="9">
          <cell r="A9">
            <v>1060</v>
          </cell>
          <cell r="B9" t="str">
            <v>STRUCT &amp; IMPRV TRANS DIST</v>
          </cell>
          <cell r="C9" t="str">
            <v>BS</v>
          </cell>
          <cell r="D9">
            <v>38905.9</v>
          </cell>
          <cell r="E9" t="b">
            <v>0</v>
          </cell>
        </row>
        <row r="10">
          <cell r="A10">
            <v>1065</v>
          </cell>
          <cell r="B10" t="str">
            <v>STRUCT &amp; IMPRV GEN PLT</v>
          </cell>
          <cell r="C10" t="str">
            <v>BS</v>
          </cell>
          <cell r="D10">
            <v>311740.79999999999</v>
          </cell>
          <cell r="E10" t="b">
            <v>0</v>
          </cell>
        </row>
        <row r="11">
          <cell r="A11">
            <v>1070</v>
          </cell>
          <cell r="B11" t="str">
            <v>COLLECTING RESERVOIRS</v>
          </cell>
          <cell r="C11" t="str">
            <v>BS</v>
          </cell>
          <cell r="D11">
            <v>1290</v>
          </cell>
          <cell r="E11" t="b">
            <v>0</v>
          </cell>
        </row>
        <row r="12">
          <cell r="A12">
            <v>1080</v>
          </cell>
          <cell r="B12" t="str">
            <v>WELLS &amp; SPRINGS</v>
          </cell>
          <cell r="C12" t="str">
            <v>BS</v>
          </cell>
          <cell r="D12">
            <v>9390028.4000000004</v>
          </cell>
          <cell r="E12" t="b">
            <v>0</v>
          </cell>
        </row>
        <row r="13">
          <cell r="A13">
            <v>1085</v>
          </cell>
          <cell r="B13" t="str">
            <v>INFILTRATION GALLERY</v>
          </cell>
          <cell r="C13" t="str">
            <v>BS</v>
          </cell>
          <cell r="D13">
            <v>45185.16</v>
          </cell>
          <cell r="E13" t="b">
            <v>0</v>
          </cell>
        </row>
        <row r="14">
          <cell r="A14">
            <v>1090</v>
          </cell>
          <cell r="B14" t="str">
            <v>SUPPLY MAINS</v>
          </cell>
          <cell r="C14" t="str">
            <v>BS</v>
          </cell>
          <cell r="D14">
            <v>401588.54</v>
          </cell>
          <cell r="E14" t="b">
            <v>0</v>
          </cell>
        </row>
        <row r="15">
          <cell r="A15">
            <v>1095</v>
          </cell>
          <cell r="B15" t="str">
            <v>POWER GENERATION EQUIP</v>
          </cell>
          <cell r="C15" t="str">
            <v>BS</v>
          </cell>
          <cell r="D15">
            <v>104175.47</v>
          </cell>
          <cell r="E15" t="b">
            <v>0</v>
          </cell>
        </row>
        <row r="16">
          <cell r="A16">
            <v>1100</v>
          </cell>
          <cell r="B16" t="str">
            <v>ELECTRIC PUMP EQUIP SRC P</v>
          </cell>
          <cell r="C16" t="str">
            <v>BS</v>
          </cell>
          <cell r="D16">
            <v>2265399.77</v>
          </cell>
          <cell r="E16" t="b">
            <v>0</v>
          </cell>
        </row>
        <row r="17">
          <cell r="A17">
            <v>1105</v>
          </cell>
          <cell r="B17" t="str">
            <v>ELECTRIC PUMP EQUIP WTP</v>
          </cell>
          <cell r="C17" t="str">
            <v>BS</v>
          </cell>
          <cell r="D17">
            <v>5728422.0300000003</v>
          </cell>
          <cell r="E17" t="b">
            <v>0</v>
          </cell>
        </row>
        <row r="18">
          <cell r="A18">
            <v>1110</v>
          </cell>
          <cell r="B18" t="str">
            <v>ELECTRIC PUMP EQUIP TRANS</v>
          </cell>
          <cell r="C18" t="str">
            <v>BS</v>
          </cell>
          <cell r="D18">
            <v>1455836.42</v>
          </cell>
          <cell r="E18" t="b">
            <v>0</v>
          </cell>
        </row>
        <row r="19">
          <cell r="A19">
            <v>1115</v>
          </cell>
          <cell r="B19" t="str">
            <v>WATER TREATMENT EQPT</v>
          </cell>
          <cell r="C19" t="str">
            <v>BS</v>
          </cell>
          <cell r="D19">
            <v>3063385.17</v>
          </cell>
          <cell r="E19" t="b">
            <v>0</v>
          </cell>
        </row>
        <row r="20">
          <cell r="A20">
            <v>1120</v>
          </cell>
          <cell r="B20" t="str">
            <v>DIST RESV &amp; STANDPIPES</v>
          </cell>
          <cell r="C20" t="str">
            <v>BS</v>
          </cell>
          <cell r="D20">
            <v>5827060.4000000004</v>
          </cell>
          <cell r="E20" t="b">
            <v>0</v>
          </cell>
        </row>
        <row r="21">
          <cell r="A21">
            <v>1125</v>
          </cell>
          <cell r="B21" t="str">
            <v>TRANS &amp; DISTR MAINS</v>
          </cell>
          <cell r="C21" t="str">
            <v>BS</v>
          </cell>
          <cell r="D21">
            <v>19456071.940000001</v>
          </cell>
          <cell r="E21" t="b">
            <v>0</v>
          </cell>
        </row>
        <row r="22">
          <cell r="A22">
            <v>1130</v>
          </cell>
          <cell r="B22" t="str">
            <v>SERVICE LINES</v>
          </cell>
          <cell r="C22" t="str">
            <v>BS</v>
          </cell>
          <cell r="D22">
            <v>6686985.1200000001</v>
          </cell>
          <cell r="E22" t="b">
            <v>0</v>
          </cell>
        </row>
        <row r="23">
          <cell r="A23">
            <v>1135</v>
          </cell>
          <cell r="B23" t="str">
            <v>METERS</v>
          </cell>
          <cell r="C23" t="str">
            <v>BS</v>
          </cell>
          <cell r="D23">
            <v>2467636.2799999998</v>
          </cell>
          <cell r="E23" t="b">
            <v>0</v>
          </cell>
        </row>
        <row r="24">
          <cell r="A24">
            <v>1140</v>
          </cell>
          <cell r="B24" t="str">
            <v>METER INSTALLATIONS</v>
          </cell>
          <cell r="C24" t="str">
            <v>BS</v>
          </cell>
          <cell r="D24">
            <v>983016.15</v>
          </cell>
          <cell r="E24" t="b">
            <v>0</v>
          </cell>
        </row>
        <row r="25">
          <cell r="A25">
            <v>1145</v>
          </cell>
          <cell r="B25" t="str">
            <v>HYDRANTS</v>
          </cell>
          <cell r="C25" t="str">
            <v>BS</v>
          </cell>
          <cell r="D25">
            <v>851812.51</v>
          </cell>
          <cell r="E25" t="b">
            <v>0</v>
          </cell>
        </row>
        <row r="26">
          <cell r="A26">
            <v>1150</v>
          </cell>
          <cell r="B26" t="str">
            <v>BACKFLOW PREVENTION DEVIC</v>
          </cell>
          <cell r="C26" t="str">
            <v>BS</v>
          </cell>
          <cell r="D26">
            <v>20707.07</v>
          </cell>
          <cell r="E26" t="b">
            <v>0</v>
          </cell>
        </row>
        <row r="27">
          <cell r="A27">
            <v>1160</v>
          </cell>
          <cell r="B27" t="str">
            <v>OTH PLT&amp;MISC EQUIP SRC SU</v>
          </cell>
          <cell r="C27" t="str">
            <v>BS</v>
          </cell>
          <cell r="D27">
            <v>260</v>
          </cell>
          <cell r="E27" t="b">
            <v>0</v>
          </cell>
        </row>
        <row r="28">
          <cell r="A28">
            <v>1165</v>
          </cell>
          <cell r="B28" t="str">
            <v>OTH PLT&amp;MISC EQUIP WTP</v>
          </cell>
          <cell r="C28" t="str">
            <v>BS</v>
          </cell>
          <cell r="D28">
            <v>5804.16</v>
          </cell>
          <cell r="E28" t="b">
            <v>0</v>
          </cell>
        </row>
        <row r="29">
          <cell r="A29">
            <v>1175</v>
          </cell>
          <cell r="B29" t="str">
            <v>OFFICE STRUCT &amp; IMPRV</v>
          </cell>
          <cell r="C29" t="str">
            <v>BS</v>
          </cell>
          <cell r="D29">
            <v>444143.93</v>
          </cell>
          <cell r="E29" t="b">
            <v>0</v>
          </cell>
        </row>
        <row r="30">
          <cell r="A30">
            <v>1180</v>
          </cell>
          <cell r="B30" t="str">
            <v>OFFICE FURN &amp; EQPT</v>
          </cell>
          <cell r="C30" t="str">
            <v>BS</v>
          </cell>
          <cell r="D30">
            <v>508735.01</v>
          </cell>
          <cell r="E30" t="b">
            <v>0</v>
          </cell>
        </row>
        <row r="31">
          <cell r="A31">
            <v>1185</v>
          </cell>
          <cell r="B31" t="str">
            <v>STORES EQUIPMENT</v>
          </cell>
          <cell r="C31" t="str">
            <v>BS</v>
          </cell>
          <cell r="D31">
            <v>808.66</v>
          </cell>
          <cell r="E31" t="b">
            <v>0</v>
          </cell>
        </row>
        <row r="32">
          <cell r="A32">
            <v>1190</v>
          </cell>
          <cell r="B32" t="str">
            <v>TOOL SHOP &amp; MISC EQPT</v>
          </cell>
          <cell r="C32" t="str">
            <v>BS</v>
          </cell>
          <cell r="D32">
            <v>1174831.18</v>
          </cell>
          <cell r="E32" t="b">
            <v>0</v>
          </cell>
        </row>
        <row r="33">
          <cell r="A33">
            <v>1195</v>
          </cell>
          <cell r="B33" t="str">
            <v>LABORATORY EQUIPMENT</v>
          </cell>
          <cell r="C33" t="str">
            <v>BS</v>
          </cell>
          <cell r="D33">
            <v>135340.62</v>
          </cell>
          <cell r="E33" t="b">
            <v>0</v>
          </cell>
        </row>
        <row r="34">
          <cell r="A34">
            <v>1200</v>
          </cell>
          <cell r="B34" t="str">
            <v>POWER OPERATED EQUIP</v>
          </cell>
          <cell r="C34" t="str">
            <v>BS</v>
          </cell>
          <cell r="D34">
            <v>244954.98</v>
          </cell>
          <cell r="E34" t="b">
            <v>0</v>
          </cell>
        </row>
        <row r="35">
          <cell r="A35">
            <v>1205</v>
          </cell>
          <cell r="B35" t="str">
            <v>COMMUNICATION EQPT</v>
          </cell>
          <cell r="C35" t="str">
            <v>BS</v>
          </cell>
          <cell r="D35">
            <v>308913.41000000003</v>
          </cell>
          <cell r="E35" t="b">
            <v>0</v>
          </cell>
        </row>
        <row r="36">
          <cell r="A36">
            <v>1210</v>
          </cell>
          <cell r="B36" t="str">
            <v>MISC EQUIPMENT</v>
          </cell>
          <cell r="C36" t="str">
            <v>BS</v>
          </cell>
          <cell r="D36">
            <v>17609.599999999999</v>
          </cell>
          <cell r="E36" t="b">
            <v>0</v>
          </cell>
        </row>
        <row r="37">
          <cell r="A37">
            <v>1215</v>
          </cell>
          <cell r="B37" t="str">
            <v>WATER PLANT ALLOCATED</v>
          </cell>
          <cell r="C37" t="str">
            <v>BS</v>
          </cell>
          <cell r="D37">
            <v>207808.87</v>
          </cell>
          <cell r="E37" t="b">
            <v>0</v>
          </cell>
        </row>
        <row r="38">
          <cell r="A38">
            <v>1220</v>
          </cell>
          <cell r="B38" t="str">
            <v>OTHER TANGIBLE PLT WATER</v>
          </cell>
          <cell r="C38" t="str">
            <v>BS</v>
          </cell>
          <cell r="D38">
            <v>36650.44</v>
          </cell>
          <cell r="E38" t="b">
            <v>0</v>
          </cell>
        </row>
        <row r="39">
          <cell r="A39">
            <v>1245</v>
          </cell>
          <cell r="B39" t="str">
            <v>ORGANIZATION</v>
          </cell>
          <cell r="C39" t="str">
            <v>BS</v>
          </cell>
          <cell r="D39">
            <v>829245.60000000009</v>
          </cell>
          <cell r="E39" t="b">
            <v>0</v>
          </cell>
        </row>
        <row r="40">
          <cell r="A40">
            <v>1250</v>
          </cell>
          <cell r="B40" t="str">
            <v>FRANCHISES INTANG PLT</v>
          </cell>
          <cell r="C40" t="str">
            <v>BS</v>
          </cell>
          <cell r="D40">
            <v>127476.21</v>
          </cell>
          <cell r="E40" t="b">
            <v>0</v>
          </cell>
        </row>
        <row r="41">
          <cell r="A41">
            <v>1270</v>
          </cell>
          <cell r="B41" t="str">
            <v>LAND &amp; LAND RIGHTS TRTMNT</v>
          </cell>
          <cell r="C41" t="str">
            <v>BS</v>
          </cell>
          <cell r="D41">
            <v>37417.18</v>
          </cell>
          <cell r="E41" t="b">
            <v>0</v>
          </cell>
        </row>
        <row r="42">
          <cell r="A42">
            <v>1275</v>
          </cell>
          <cell r="B42" t="str">
            <v>LAND &amp; LAND RIGHTS RECLAI</v>
          </cell>
          <cell r="C42" t="str">
            <v>BS</v>
          </cell>
          <cell r="D42">
            <v>1149.8399999999999</v>
          </cell>
          <cell r="E42" t="b">
            <v>0</v>
          </cell>
        </row>
        <row r="43">
          <cell r="A43">
            <v>1285</v>
          </cell>
          <cell r="B43" t="str">
            <v>LAND &amp; LAND RIGHTS GEN PL</v>
          </cell>
          <cell r="C43" t="str">
            <v>BS</v>
          </cell>
          <cell r="D43">
            <v>132109.29999999999</v>
          </cell>
          <cell r="E43" t="b">
            <v>0</v>
          </cell>
        </row>
        <row r="44">
          <cell r="A44">
            <v>1290</v>
          </cell>
          <cell r="B44" t="str">
            <v>STRUCT/IMPRV COLL PLT</v>
          </cell>
          <cell r="C44" t="str">
            <v>BS</v>
          </cell>
          <cell r="D44">
            <v>27769.68</v>
          </cell>
          <cell r="E44" t="b">
            <v>0</v>
          </cell>
        </row>
        <row r="45">
          <cell r="A45">
            <v>1295</v>
          </cell>
          <cell r="B45" t="str">
            <v>STRUCT/IMPRV PUMP PLT LS</v>
          </cell>
          <cell r="C45" t="str">
            <v>BS</v>
          </cell>
          <cell r="D45">
            <v>3534736.2200000007</v>
          </cell>
          <cell r="E45" t="b">
            <v>0</v>
          </cell>
        </row>
        <row r="46">
          <cell r="A46">
            <v>1300</v>
          </cell>
          <cell r="B46" t="str">
            <v>STRUCT/IMPRV TREAT PLT</v>
          </cell>
          <cell r="C46" t="str">
            <v>BS</v>
          </cell>
          <cell r="D46">
            <v>16708009.33</v>
          </cell>
          <cell r="E46" t="b">
            <v>0</v>
          </cell>
        </row>
        <row r="47">
          <cell r="A47">
            <v>1305</v>
          </cell>
          <cell r="B47" t="str">
            <v>STRUCT/IMPRV RECLAIM WTP</v>
          </cell>
          <cell r="C47" t="str">
            <v>BS</v>
          </cell>
          <cell r="D47">
            <v>3270.93</v>
          </cell>
          <cell r="E47" t="b">
            <v>0</v>
          </cell>
        </row>
        <row r="48">
          <cell r="A48">
            <v>1310</v>
          </cell>
          <cell r="B48" t="str">
            <v>STRUCT/IMPRV RECLAIM WTR</v>
          </cell>
          <cell r="C48" t="str">
            <v>BS</v>
          </cell>
          <cell r="D48">
            <v>177365.1</v>
          </cell>
          <cell r="E48" t="b">
            <v>0</v>
          </cell>
        </row>
        <row r="49">
          <cell r="A49">
            <v>1315</v>
          </cell>
          <cell r="B49" t="str">
            <v>STRUCT/IMPRV GEN PLT</v>
          </cell>
          <cell r="C49" t="str">
            <v>BS</v>
          </cell>
          <cell r="D49">
            <v>1374725.2600000002</v>
          </cell>
          <cell r="E49" t="b">
            <v>0</v>
          </cell>
        </row>
        <row r="50">
          <cell r="A50">
            <v>1320</v>
          </cell>
          <cell r="B50" t="str">
            <v>POWER GEN EQUIP COLL PLT</v>
          </cell>
          <cell r="C50" t="str">
            <v>BS</v>
          </cell>
          <cell r="D50">
            <v>0</v>
          </cell>
          <cell r="E50" t="b">
            <v>0</v>
          </cell>
        </row>
        <row r="51">
          <cell r="A51">
            <v>1325</v>
          </cell>
          <cell r="B51" t="str">
            <v>POWER GEN EQUIP PUMP PLT</v>
          </cell>
          <cell r="C51" t="str">
            <v>BS</v>
          </cell>
          <cell r="D51">
            <v>52159.11</v>
          </cell>
          <cell r="E51" t="b">
            <v>0</v>
          </cell>
        </row>
        <row r="52">
          <cell r="A52">
            <v>1330</v>
          </cell>
          <cell r="B52" t="str">
            <v>POWER GEN EQUIP TREAT PLT</v>
          </cell>
          <cell r="C52" t="str">
            <v>BS</v>
          </cell>
          <cell r="D52">
            <v>170772.31</v>
          </cell>
          <cell r="E52" t="b">
            <v>0</v>
          </cell>
        </row>
        <row r="53">
          <cell r="A53">
            <v>1345</v>
          </cell>
          <cell r="B53" t="str">
            <v>SEWER FORCE MAIN</v>
          </cell>
          <cell r="C53" t="str">
            <v>BS</v>
          </cell>
          <cell r="D53">
            <v>2316166</v>
          </cell>
          <cell r="E53" t="b">
            <v>0</v>
          </cell>
        </row>
        <row r="54">
          <cell r="A54">
            <v>1350</v>
          </cell>
          <cell r="B54" t="str">
            <v>SEWER GRAVITY MAIN</v>
          </cell>
          <cell r="C54" t="str">
            <v>BS</v>
          </cell>
          <cell r="D54">
            <v>13092173.960000001</v>
          </cell>
          <cell r="E54" t="b">
            <v>0</v>
          </cell>
        </row>
        <row r="55">
          <cell r="A55">
            <v>1353</v>
          </cell>
          <cell r="B55" t="str">
            <v>MANHOLES</v>
          </cell>
          <cell r="C55" t="str">
            <v>BS</v>
          </cell>
          <cell r="D55">
            <v>282157.58</v>
          </cell>
          <cell r="E55" t="b">
            <v>0</v>
          </cell>
        </row>
        <row r="56">
          <cell r="A56">
            <v>1355</v>
          </cell>
          <cell r="B56" t="str">
            <v>SPECIAL COLL STRUCTURES</v>
          </cell>
          <cell r="C56" t="str">
            <v>BS</v>
          </cell>
          <cell r="D56">
            <v>6501.82</v>
          </cell>
          <cell r="E56" t="b">
            <v>0</v>
          </cell>
        </row>
        <row r="57">
          <cell r="A57">
            <v>1360</v>
          </cell>
          <cell r="B57" t="str">
            <v>SERVICES TO CUSTOMERS</v>
          </cell>
          <cell r="C57" t="str">
            <v>BS</v>
          </cell>
          <cell r="D57">
            <v>698127.49</v>
          </cell>
          <cell r="E57" t="b">
            <v>0</v>
          </cell>
        </row>
        <row r="58">
          <cell r="A58">
            <v>1365</v>
          </cell>
          <cell r="B58" t="str">
            <v>FLOW MEASURE DEVICES</v>
          </cell>
          <cell r="C58" t="str">
            <v>BS</v>
          </cell>
          <cell r="D58">
            <v>90110.560000000012</v>
          </cell>
          <cell r="E58" t="b">
            <v>0</v>
          </cell>
        </row>
        <row r="59">
          <cell r="A59">
            <v>1370</v>
          </cell>
          <cell r="B59" t="str">
            <v>FLOW MEASURE INSTALL</v>
          </cell>
          <cell r="C59" t="str">
            <v>BS</v>
          </cell>
          <cell r="D59">
            <v>968.12</v>
          </cell>
          <cell r="E59" t="b">
            <v>0</v>
          </cell>
        </row>
        <row r="60">
          <cell r="A60">
            <v>1375</v>
          </cell>
          <cell r="B60" t="str">
            <v>RECEIVING WELLS</v>
          </cell>
          <cell r="C60" t="str">
            <v>BS</v>
          </cell>
          <cell r="D60">
            <v>1698.27</v>
          </cell>
          <cell r="E60" t="b">
            <v>0</v>
          </cell>
        </row>
        <row r="61">
          <cell r="A61">
            <v>1380</v>
          </cell>
          <cell r="B61" t="str">
            <v>PUMPING EQUIPMENT PUMP PL</v>
          </cell>
          <cell r="C61" t="str">
            <v>BS</v>
          </cell>
          <cell r="D61">
            <v>2212775.06</v>
          </cell>
          <cell r="E61" t="b">
            <v>0</v>
          </cell>
        </row>
        <row r="62">
          <cell r="A62">
            <v>1385</v>
          </cell>
          <cell r="B62" t="str">
            <v>PUMPING EQUIPMENT RECLAIM</v>
          </cell>
          <cell r="C62" t="str">
            <v>BS</v>
          </cell>
          <cell r="D62">
            <v>21719.31</v>
          </cell>
          <cell r="E62" t="b">
            <v>0</v>
          </cell>
        </row>
        <row r="63">
          <cell r="A63">
            <v>1390</v>
          </cell>
          <cell r="B63" t="str">
            <v>PUMPING EQUIPMENT RCL WTR</v>
          </cell>
          <cell r="C63" t="str">
            <v>BS</v>
          </cell>
          <cell r="D63">
            <v>21884.14</v>
          </cell>
          <cell r="E63" t="b">
            <v>0</v>
          </cell>
        </row>
        <row r="64">
          <cell r="A64">
            <v>1395</v>
          </cell>
          <cell r="B64" t="str">
            <v>TREAT/DISP EQUIP LAGOON</v>
          </cell>
          <cell r="C64" t="str">
            <v>BS</v>
          </cell>
          <cell r="D64">
            <v>565297.09</v>
          </cell>
          <cell r="E64" t="b">
            <v>0</v>
          </cell>
        </row>
        <row r="65">
          <cell r="A65">
            <v>1400</v>
          </cell>
          <cell r="B65" t="str">
            <v>TREAT/DISP EQUIP TRT PLT</v>
          </cell>
          <cell r="C65" t="str">
            <v>BS</v>
          </cell>
          <cell r="D65">
            <v>16652758.83</v>
          </cell>
          <cell r="E65" t="b">
            <v>0</v>
          </cell>
        </row>
        <row r="66">
          <cell r="A66">
            <v>1405</v>
          </cell>
          <cell r="B66" t="str">
            <v>TREAT/DISP EQUIP RCL WTP</v>
          </cell>
          <cell r="C66" t="str">
            <v>BS</v>
          </cell>
          <cell r="D66">
            <v>11091.85</v>
          </cell>
          <cell r="E66" t="b">
            <v>0</v>
          </cell>
        </row>
        <row r="67">
          <cell r="A67">
            <v>1410</v>
          </cell>
          <cell r="B67" t="str">
            <v>PLANT SEWERS TRTMT PLT</v>
          </cell>
          <cell r="C67" t="str">
            <v>BS</v>
          </cell>
          <cell r="D67">
            <v>386988.55</v>
          </cell>
          <cell r="E67" t="b">
            <v>0</v>
          </cell>
        </row>
        <row r="68">
          <cell r="A68">
            <v>1415</v>
          </cell>
          <cell r="B68" t="str">
            <v>PLANT SEWERS RECLAIM WTP</v>
          </cell>
          <cell r="C68" t="str">
            <v>BS</v>
          </cell>
          <cell r="D68">
            <v>4906.5600000000004</v>
          </cell>
          <cell r="E68" t="b">
            <v>0</v>
          </cell>
        </row>
        <row r="69">
          <cell r="A69">
            <v>1420</v>
          </cell>
          <cell r="B69" t="str">
            <v>OUTFALL LINES</v>
          </cell>
          <cell r="C69" t="str">
            <v>BS</v>
          </cell>
          <cell r="D69">
            <v>94964.58</v>
          </cell>
          <cell r="E69" t="b">
            <v>0</v>
          </cell>
        </row>
        <row r="70">
          <cell r="A70">
            <v>1425</v>
          </cell>
          <cell r="B70" t="str">
            <v>OTHER PLT TANGIBLE</v>
          </cell>
          <cell r="C70" t="str">
            <v>BS</v>
          </cell>
          <cell r="D70">
            <v>1863.09</v>
          </cell>
          <cell r="E70" t="b">
            <v>0</v>
          </cell>
        </row>
        <row r="71">
          <cell r="A71">
            <v>1430</v>
          </cell>
          <cell r="B71" t="str">
            <v>OTHER PLT COLLECTION</v>
          </cell>
          <cell r="C71" t="str">
            <v>BS</v>
          </cell>
          <cell r="D71">
            <v>21142.38</v>
          </cell>
          <cell r="E71" t="b">
            <v>0</v>
          </cell>
        </row>
        <row r="72">
          <cell r="A72">
            <v>1435</v>
          </cell>
          <cell r="B72" t="str">
            <v>OTHER PLT PUMP</v>
          </cell>
          <cell r="C72" t="str">
            <v>BS</v>
          </cell>
          <cell r="D72">
            <v>46928.2</v>
          </cell>
          <cell r="E72" t="b">
            <v>0</v>
          </cell>
        </row>
        <row r="73">
          <cell r="A73">
            <v>1440</v>
          </cell>
          <cell r="B73" t="str">
            <v>OTHER PLT TREATMENT</v>
          </cell>
          <cell r="C73" t="str">
            <v>BS</v>
          </cell>
          <cell r="D73">
            <v>34217.89</v>
          </cell>
          <cell r="E73" t="b">
            <v>0</v>
          </cell>
        </row>
        <row r="74">
          <cell r="A74">
            <v>1445</v>
          </cell>
          <cell r="B74" t="str">
            <v>OTHER PLT RECLAIM WTR TRT</v>
          </cell>
          <cell r="C74" t="str">
            <v>BS</v>
          </cell>
          <cell r="D74">
            <v>650</v>
          </cell>
          <cell r="E74" t="b">
            <v>0</v>
          </cell>
        </row>
        <row r="75">
          <cell r="A75">
            <v>1450</v>
          </cell>
          <cell r="B75" t="str">
            <v>OTHER PLT RECLAIM WTR DIS</v>
          </cell>
          <cell r="C75" t="str">
            <v>BS</v>
          </cell>
          <cell r="D75">
            <v>459.67</v>
          </cell>
          <cell r="E75" t="b">
            <v>0</v>
          </cell>
        </row>
        <row r="76">
          <cell r="A76">
            <v>1455</v>
          </cell>
          <cell r="B76" t="str">
            <v>OFFICE STRUCT &amp; IMPRV</v>
          </cell>
          <cell r="C76" t="str">
            <v>BS</v>
          </cell>
          <cell r="D76">
            <v>17609.099999999999</v>
          </cell>
          <cell r="E76" t="b">
            <v>0</v>
          </cell>
        </row>
        <row r="77">
          <cell r="A77">
            <v>1460</v>
          </cell>
          <cell r="B77" t="str">
            <v>OFFICE FURN &amp; EQPT</v>
          </cell>
          <cell r="C77" t="str">
            <v>BS</v>
          </cell>
          <cell r="D77">
            <v>25719.72</v>
          </cell>
          <cell r="E77" t="b">
            <v>0</v>
          </cell>
        </row>
        <row r="78">
          <cell r="A78">
            <v>1465</v>
          </cell>
          <cell r="B78" t="str">
            <v>STORES EQUIPMENT</v>
          </cell>
          <cell r="C78" t="str">
            <v>BS</v>
          </cell>
          <cell r="D78">
            <v>3605.55</v>
          </cell>
          <cell r="E78" t="b">
            <v>0</v>
          </cell>
        </row>
        <row r="79">
          <cell r="A79">
            <v>1470</v>
          </cell>
          <cell r="B79" t="str">
            <v>TOOL SHOP &amp; MISC EQPT</v>
          </cell>
          <cell r="C79" t="str">
            <v>BS</v>
          </cell>
          <cell r="D79">
            <v>124677.03000000001</v>
          </cell>
          <cell r="E79" t="b">
            <v>0</v>
          </cell>
        </row>
        <row r="80">
          <cell r="A80">
            <v>1475</v>
          </cell>
          <cell r="B80" t="str">
            <v>LABORATORY EQPT</v>
          </cell>
          <cell r="C80" t="str">
            <v>BS</v>
          </cell>
          <cell r="D80">
            <v>99478.86</v>
          </cell>
          <cell r="E80" t="b">
            <v>0</v>
          </cell>
        </row>
        <row r="81">
          <cell r="A81">
            <v>1480</v>
          </cell>
          <cell r="B81" t="str">
            <v>POWER OPERATED EQUIP</v>
          </cell>
          <cell r="C81" t="str">
            <v>BS</v>
          </cell>
          <cell r="D81">
            <v>141359.16999999998</v>
          </cell>
          <cell r="E81" t="b">
            <v>0</v>
          </cell>
        </row>
        <row r="82">
          <cell r="A82">
            <v>1485</v>
          </cell>
          <cell r="B82" t="str">
            <v>COMMUNICATION EQPT</v>
          </cell>
          <cell r="C82" t="str">
            <v>BS</v>
          </cell>
          <cell r="D82">
            <v>67139.98</v>
          </cell>
          <cell r="E82" t="b">
            <v>0</v>
          </cell>
        </row>
        <row r="83">
          <cell r="A83">
            <v>1490</v>
          </cell>
          <cell r="B83" t="str">
            <v>MISC EQUIP SEWER</v>
          </cell>
          <cell r="C83" t="str">
            <v>BS</v>
          </cell>
          <cell r="D83">
            <v>9814.73</v>
          </cell>
          <cell r="E83" t="b">
            <v>0</v>
          </cell>
        </row>
        <row r="84">
          <cell r="A84">
            <v>1495</v>
          </cell>
          <cell r="B84" t="str">
            <v>SEWER PLANT ALLOCATED</v>
          </cell>
          <cell r="C84" t="str">
            <v>BS</v>
          </cell>
          <cell r="D84">
            <v>526951.88</v>
          </cell>
          <cell r="E84" t="b">
            <v>0</v>
          </cell>
        </row>
        <row r="85">
          <cell r="A85">
            <v>1500</v>
          </cell>
          <cell r="B85" t="str">
            <v>OTHER TANGIBLE PLT SEWER</v>
          </cell>
          <cell r="C85" t="str">
            <v>BS</v>
          </cell>
          <cell r="D85">
            <v>1775.73</v>
          </cell>
          <cell r="E85" t="b">
            <v>0</v>
          </cell>
        </row>
        <row r="86">
          <cell r="A86">
            <v>1535</v>
          </cell>
          <cell r="B86" t="str">
            <v>REUSE DIST RESERVOIRS</v>
          </cell>
          <cell r="C86" t="str">
            <v>BS</v>
          </cell>
          <cell r="D86">
            <v>3109.5</v>
          </cell>
          <cell r="E86" t="b">
            <v>0</v>
          </cell>
        </row>
        <row r="87">
          <cell r="A87">
            <v>1540</v>
          </cell>
          <cell r="B87" t="str">
            <v>REUSE TRANMISSION &amp; DIST</v>
          </cell>
          <cell r="C87" t="str">
            <v>BS</v>
          </cell>
          <cell r="D87">
            <v>50278.98</v>
          </cell>
          <cell r="E87" t="b">
            <v>0</v>
          </cell>
        </row>
        <row r="88">
          <cell r="A88">
            <v>1555</v>
          </cell>
          <cell r="B88" t="str">
            <v>TRANSPORTATION EQPT WTR</v>
          </cell>
          <cell r="C88" t="str">
            <v>BS</v>
          </cell>
          <cell r="D88">
            <v>2244742.23</v>
          </cell>
          <cell r="E88" t="b">
            <v>0</v>
          </cell>
        </row>
        <row r="89">
          <cell r="A89">
            <v>1580</v>
          </cell>
          <cell r="B89" t="str">
            <v>MAINFRAME COMPUTER WTR</v>
          </cell>
          <cell r="C89" t="str">
            <v>BS</v>
          </cell>
          <cell r="D89">
            <v>153524.39000000001</v>
          </cell>
          <cell r="E89" t="b">
            <v>0</v>
          </cell>
        </row>
        <row r="90">
          <cell r="A90">
            <v>1585</v>
          </cell>
          <cell r="B90" t="str">
            <v>MINI COMPUTERS WTR</v>
          </cell>
          <cell r="C90" t="str">
            <v>BS</v>
          </cell>
          <cell r="D90">
            <v>785932.53</v>
          </cell>
          <cell r="E90" t="b">
            <v>0</v>
          </cell>
        </row>
        <row r="91">
          <cell r="A91">
            <v>1590</v>
          </cell>
          <cell r="B91" t="str">
            <v>COMP SYS COST WTR</v>
          </cell>
          <cell r="C91" t="str">
            <v>BS</v>
          </cell>
          <cell r="D91">
            <v>2978061.98</v>
          </cell>
          <cell r="E91" t="b">
            <v>0</v>
          </cell>
        </row>
        <row r="92">
          <cell r="A92">
            <v>1595</v>
          </cell>
          <cell r="B92" t="str">
            <v>MICRO SYS COST WTR</v>
          </cell>
          <cell r="C92" t="str">
            <v>BS</v>
          </cell>
          <cell r="D92">
            <v>75621.429999999993</v>
          </cell>
          <cell r="E92" t="b">
            <v>0</v>
          </cell>
        </row>
        <row r="93">
          <cell r="A93">
            <v>1665</v>
          </cell>
          <cell r="B93" t="str">
            <v>CAPITALIZED TIME</v>
          </cell>
          <cell r="C93" t="str">
            <v>BS</v>
          </cell>
          <cell r="D93">
            <v>0</v>
          </cell>
          <cell r="E93" t="b">
            <v>1</v>
          </cell>
        </row>
        <row r="94">
          <cell r="A94">
            <v>1666</v>
          </cell>
          <cell r="B94" t="str">
            <v>INTEREST DURING CONSTRUCTION</v>
          </cell>
          <cell r="C94" t="str">
            <v>BS</v>
          </cell>
          <cell r="D94">
            <v>0</v>
          </cell>
          <cell r="E94" t="b">
            <v>1</v>
          </cell>
        </row>
        <row r="95">
          <cell r="A95">
            <v>1667</v>
          </cell>
          <cell r="B95" t="str">
            <v>ENGINEERING</v>
          </cell>
          <cell r="C95" t="str">
            <v>BS</v>
          </cell>
          <cell r="D95">
            <v>0</v>
          </cell>
          <cell r="E95" t="b">
            <v>1</v>
          </cell>
        </row>
        <row r="96">
          <cell r="A96">
            <v>1668</v>
          </cell>
          <cell r="B96" t="str">
            <v>LABOR/INSTALLATION</v>
          </cell>
          <cell r="C96" t="str">
            <v>BS</v>
          </cell>
          <cell r="D96">
            <v>0</v>
          </cell>
          <cell r="E96" t="b">
            <v>1</v>
          </cell>
        </row>
        <row r="97">
          <cell r="A97">
            <v>1669</v>
          </cell>
          <cell r="B97" t="str">
            <v>EQUIPMENT</v>
          </cell>
          <cell r="C97" t="str">
            <v>BS</v>
          </cell>
          <cell r="D97">
            <v>0</v>
          </cell>
          <cell r="E97" t="b">
            <v>1</v>
          </cell>
        </row>
        <row r="98">
          <cell r="A98">
            <v>1670</v>
          </cell>
          <cell r="B98" t="str">
            <v>MATERIAL</v>
          </cell>
          <cell r="C98" t="str">
            <v>BS</v>
          </cell>
          <cell r="D98">
            <v>0</v>
          </cell>
          <cell r="E98" t="b">
            <v>1</v>
          </cell>
        </row>
        <row r="99">
          <cell r="A99">
            <v>1671</v>
          </cell>
          <cell r="B99" t="str">
            <v>ELECTRICAL</v>
          </cell>
          <cell r="C99" t="str">
            <v>BS</v>
          </cell>
          <cell r="D99">
            <v>0</v>
          </cell>
          <cell r="E99" t="b">
            <v>1</v>
          </cell>
        </row>
        <row r="100">
          <cell r="A100">
            <v>1672</v>
          </cell>
          <cell r="B100" t="str">
            <v>PIPING</v>
          </cell>
          <cell r="C100" t="str">
            <v>BS</v>
          </cell>
          <cell r="D100">
            <v>0</v>
          </cell>
          <cell r="E100" t="b">
            <v>1</v>
          </cell>
        </row>
        <row r="101">
          <cell r="A101">
            <v>1673</v>
          </cell>
          <cell r="B101" t="str">
            <v>SITE WORK</v>
          </cell>
          <cell r="C101" t="str">
            <v>BS</v>
          </cell>
          <cell r="D101">
            <v>0</v>
          </cell>
          <cell r="E101" t="b">
            <v>1</v>
          </cell>
        </row>
        <row r="102">
          <cell r="A102">
            <v>1676</v>
          </cell>
          <cell r="B102" t="str">
            <v>CRANE</v>
          </cell>
          <cell r="C102" t="str">
            <v>BS</v>
          </cell>
          <cell r="D102">
            <v>0</v>
          </cell>
          <cell r="E102" t="b">
            <v>1</v>
          </cell>
        </row>
        <row r="103">
          <cell r="A103">
            <v>1677</v>
          </cell>
          <cell r="B103" t="str">
            <v>DRILLING COSTS</v>
          </cell>
          <cell r="C103" t="str">
            <v>BS</v>
          </cell>
          <cell r="D103">
            <v>0</v>
          </cell>
          <cell r="E103" t="b">
            <v>1</v>
          </cell>
        </row>
        <row r="104">
          <cell r="A104">
            <v>1679</v>
          </cell>
          <cell r="B104" t="str">
            <v>LAND/LEASE</v>
          </cell>
          <cell r="C104" t="str">
            <v>BS</v>
          </cell>
          <cell r="D104">
            <v>0</v>
          </cell>
          <cell r="E104" t="b">
            <v>1</v>
          </cell>
        </row>
        <row r="105">
          <cell r="A105">
            <v>1687</v>
          </cell>
          <cell r="B105" t="str">
            <v>TANK/COST OF</v>
          </cell>
          <cell r="C105" t="str">
            <v>BS</v>
          </cell>
          <cell r="D105">
            <v>0</v>
          </cell>
          <cell r="E105" t="b">
            <v>1</v>
          </cell>
        </row>
        <row r="106">
          <cell r="A106">
            <v>1689</v>
          </cell>
          <cell r="B106" t="str">
            <v>TANK/PNEUMATIC</v>
          </cell>
          <cell r="C106" t="str">
            <v>BS</v>
          </cell>
          <cell r="D106">
            <v>0</v>
          </cell>
          <cell r="E106" t="b">
            <v>1</v>
          </cell>
        </row>
        <row r="107">
          <cell r="A107">
            <v>1690</v>
          </cell>
          <cell r="B107" t="str">
            <v>TESTS/DRAWDOWN</v>
          </cell>
          <cell r="C107" t="str">
            <v>BS</v>
          </cell>
          <cell r="D107">
            <v>0</v>
          </cell>
          <cell r="E107" t="b">
            <v>1</v>
          </cell>
        </row>
        <row r="108">
          <cell r="A108">
            <v>1692</v>
          </cell>
          <cell r="B108" t="str">
            <v>WELL HOUSE</v>
          </cell>
          <cell r="C108" t="str">
            <v>BS</v>
          </cell>
          <cell r="D108">
            <v>0</v>
          </cell>
          <cell r="E108" t="b">
            <v>1</v>
          </cell>
        </row>
        <row r="109">
          <cell r="A109">
            <v>1699</v>
          </cell>
          <cell r="B109" t="str">
            <v>WATER PLANT IN PROCESS</v>
          </cell>
          <cell r="C109" t="str">
            <v>BS</v>
          </cell>
          <cell r="D109">
            <v>1429352.7</v>
          </cell>
          <cell r="E109" t="b">
            <v>0</v>
          </cell>
        </row>
        <row r="110">
          <cell r="A110">
            <v>1705</v>
          </cell>
          <cell r="B110" t="str">
            <v>CAPITALIZED TIME</v>
          </cell>
          <cell r="C110" t="str">
            <v>BS</v>
          </cell>
          <cell r="D110">
            <v>0</v>
          </cell>
          <cell r="E110" t="b">
            <v>1</v>
          </cell>
        </row>
        <row r="111">
          <cell r="A111">
            <v>1706</v>
          </cell>
          <cell r="B111" t="str">
            <v>INTEREST DURING CONSTR</v>
          </cell>
          <cell r="C111" t="str">
            <v>BS</v>
          </cell>
          <cell r="D111">
            <v>0</v>
          </cell>
          <cell r="E111" t="b">
            <v>1</v>
          </cell>
        </row>
        <row r="112">
          <cell r="A112">
            <v>1707</v>
          </cell>
          <cell r="B112" t="str">
            <v>ENGINEERING</v>
          </cell>
          <cell r="C112" t="str">
            <v>BS</v>
          </cell>
          <cell r="D112">
            <v>0</v>
          </cell>
          <cell r="E112" t="b">
            <v>1</v>
          </cell>
        </row>
        <row r="113">
          <cell r="A113">
            <v>1708</v>
          </cell>
          <cell r="B113" t="str">
            <v>LABOR/INSTALLATION</v>
          </cell>
          <cell r="C113" t="str">
            <v>BS</v>
          </cell>
          <cell r="D113">
            <v>0</v>
          </cell>
          <cell r="E113" t="b">
            <v>1</v>
          </cell>
        </row>
        <row r="114">
          <cell r="A114">
            <v>1709</v>
          </cell>
          <cell r="B114" t="str">
            <v>EQUIPMENT</v>
          </cell>
          <cell r="C114" t="str">
            <v>BS</v>
          </cell>
          <cell r="D114">
            <v>0</v>
          </cell>
          <cell r="E114" t="b">
            <v>1</v>
          </cell>
        </row>
        <row r="115">
          <cell r="A115">
            <v>1710</v>
          </cell>
          <cell r="B115" t="str">
            <v>MATERIAL</v>
          </cell>
          <cell r="C115" t="str">
            <v>BS</v>
          </cell>
          <cell r="D115">
            <v>0</v>
          </cell>
          <cell r="E115" t="b">
            <v>1</v>
          </cell>
        </row>
        <row r="116">
          <cell r="A116">
            <v>1711</v>
          </cell>
          <cell r="B116" t="str">
            <v>ELECTRICAL</v>
          </cell>
          <cell r="C116" t="str">
            <v>BS</v>
          </cell>
          <cell r="D116">
            <v>0</v>
          </cell>
          <cell r="E116" t="b">
            <v>1</v>
          </cell>
        </row>
        <row r="117">
          <cell r="A117">
            <v>1712</v>
          </cell>
          <cell r="B117" t="str">
            <v>PIPING</v>
          </cell>
          <cell r="C117" t="str">
            <v>BS</v>
          </cell>
          <cell r="D117">
            <v>0</v>
          </cell>
          <cell r="E117" t="b">
            <v>1</v>
          </cell>
        </row>
        <row r="118">
          <cell r="A118">
            <v>1713</v>
          </cell>
          <cell r="B118" t="str">
            <v>SITE WORK</v>
          </cell>
          <cell r="C118" t="str">
            <v>BS</v>
          </cell>
          <cell r="D118">
            <v>0</v>
          </cell>
          <cell r="E118" t="b">
            <v>1</v>
          </cell>
        </row>
        <row r="119">
          <cell r="A119">
            <v>1714</v>
          </cell>
          <cell r="B119" t="str">
            <v>BUILDING ADDITION</v>
          </cell>
          <cell r="C119" t="str">
            <v>BS</v>
          </cell>
          <cell r="D119">
            <v>0</v>
          </cell>
          <cell r="E119" t="b">
            <v>1</v>
          </cell>
        </row>
        <row r="120">
          <cell r="A120">
            <v>1715</v>
          </cell>
          <cell r="B120" t="str">
            <v>BUILDING/BLOWER MODS</v>
          </cell>
          <cell r="C120" t="str">
            <v>BS</v>
          </cell>
          <cell r="D120">
            <v>0</v>
          </cell>
          <cell r="E120" t="b">
            <v>1</v>
          </cell>
        </row>
        <row r="121">
          <cell r="A121">
            <v>1719</v>
          </cell>
          <cell r="B121" t="str">
            <v>FOUNDATION</v>
          </cell>
          <cell r="C121" t="str">
            <v>BS</v>
          </cell>
          <cell r="D121">
            <v>0</v>
          </cell>
          <cell r="E121" t="b">
            <v>1</v>
          </cell>
        </row>
        <row r="122">
          <cell r="A122">
            <v>1720</v>
          </cell>
          <cell r="B122" t="str">
            <v>CONSTRUCTION MANAGEMENT</v>
          </cell>
          <cell r="C122" t="str">
            <v>BS</v>
          </cell>
          <cell r="D122">
            <v>0</v>
          </cell>
          <cell r="E122" t="b">
            <v>1</v>
          </cell>
        </row>
        <row r="123">
          <cell r="A123">
            <v>1722</v>
          </cell>
          <cell r="B123" t="str">
            <v>MODIFICATION/LIFT STN</v>
          </cell>
          <cell r="C123" t="str">
            <v>BS</v>
          </cell>
          <cell r="D123">
            <v>0</v>
          </cell>
          <cell r="E123" t="b">
            <v>1</v>
          </cell>
        </row>
        <row r="124">
          <cell r="A124">
            <v>1726</v>
          </cell>
          <cell r="B124" t="str">
            <v>PUMPS/EQUIPMENT</v>
          </cell>
          <cell r="C124" t="str">
            <v>BS</v>
          </cell>
          <cell r="D124">
            <v>0</v>
          </cell>
          <cell r="E124" t="b">
            <v>1</v>
          </cell>
        </row>
        <row r="125">
          <cell r="A125">
            <v>1728</v>
          </cell>
          <cell r="B125" t="str">
            <v>SAND</v>
          </cell>
          <cell r="C125" t="str">
            <v>BS</v>
          </cell>
          <cell r="D125">
            <v>0</v>
          </cell>
          <cell r="E125" t="b">
            <v>1</v>
          </cell>
        </row>
        <row r="126">
          <cell r="A126">
            <v>1739</v>
          </cell>
          <cell r="B126" t="str">
            <v>SEWER PLANT IN PROCESS</v>
          </cell>
          <cell r="C126" t="str">
            <v>BS</v>
          </cell>
          <cell r="D126">
            <v>1161883.25</v>
          </cell>
          <cell r="E126" t="b">
            <v>0</v>
          </cell>
        </row>
        <row r="127">
          <cell r="A127">
            <v>1745</v>
          </cell>
          <cell r="B127" t="str">
            <v>CAPITALIZED TIME</v>
          </cell>
          <cell r="C127" t="str">
            <v>BS</v>
          </cell>
          <cell r="D127">
            <v>0</v>
          </cell>
          <cell r="E127" t="b">
            <v>1</v>
          </cell>
        </row>
        <row r="128">
          <cell r="A128">
            <v>1746</v>
          </cell>
          <cell r="B128" t="str">
            <v>INTEREST DURING CONSTRUCTION</v>
          </cell>
          <cell r="C128" t="str">
            <v>BS</v>
          </cell>
          <cell r="D128">
            <v>0</v>
          </cell>
          <cell r="E128" t="b">
            <v>1</v>
          </cell>
        </row>
        <row r="129">
          <cell r="A129">
            <v>1748</v>
          </cell>
          <cell r="B129" t="str">
            <v>EQUIPMENT</v>
          </cell>
          <cell r="C129" t="str">
            <v>BS</v>
          </cell>
          <cell r="D129">
            <v>0</v>
          </cell>
          <cell r="E129" t="b">
            <v>1</v>
          </cell>
        </row>
        <row r="130">
          <cell r="A130">
            <v>1751</v>
          </cell>
          <cell r="B130" t="str">
            <v>SITE WORK</v>
          </cell>
          <cell r="C130" t="str">
            <v>BS</v>
          </cell>
          <cell r="D130">
            <v>0</v>
          </cell>
          <cell r="E130" t="b">
            <v>1</v>
          </cell>
        </row>
        <row r="131">
          <cell r="A131">
            <v>1753</v>
          </cell>
          <cell r="B131" t="str">
            <v>ARCHITECT/DESIGNER</v>
          </cell>
          <cell r="C131" t="str">
            <v>BS</v>
          </cell>
          <cell r="D131">
            <v>0</v>
          </cell>
          <cell r="E131" t="b">
            <v>1</v>
          </cell>
        </row>
        <row r="132">
          <cell r="A132">
            <v>1769</v>
          </cell>
          <cell r="B132" t="str">
            <v>OTHER PLANT IN PROCESS</v>
          </cell>
          <cell r="C132" t="str">
            <v>BS</v>
          </cell>
          <cell r="D132">
            <v>73878.28</v>
          </cell>
          <cell r="E132" t="b">
            <v>0</v>
          </cell>
        </row>
        <row r="133">
          <cell r="A133">
            <v>1775</v>
          </cell>
          <cell r="B133" t="str">
            <v>CAPITALIZED TIME</v>
          </cell>
          <cell r="C133" t="str">
            <v>BS</v>
          </cell>
          <cell r="D133">
            <v>0</v>
          </cell>
          <cell r="E133" t="b">
            <v>1</v>
          </cell>
        </row>
        <row r="134">
          <cell r="A134">
            <v>1778</v>
          </cell>
          <cell r="B134" t="str">
            <v>LABOR/INSTALLATION</v>
          </cell>
          <cell r="C134" t="str">
            <v>BS</v>
          </cell>
          <cell r="D134">
            <v>0</v>
          </cell>
          <cell r="E134" t="b">
            <v>1</v>
          </cell>
        </row>
        <row r="135">
          <cell r="A135">
            <v>1799</v>
          </cell>
          <cell r="B135" t="str">
            <v>TRANSFER TO FIXED ASSE</v>
          </cell>
          <cell r="C135" t="str">
            <v>BS</v>
          </cell>
          <cell r="D135">
            <v>0</v>
          </cell>
          <cell r="E135" t="b">
            <v>1</v>
          </cell>
        </row>
        <row r="136">
          <cell r="A136">
            <v>1805</v>
          </cell>
          <cell r="B136" t="str">
            <v>PLT HELD FUTURE USE-WTR</v>
          </cell>
          <cell r="C136" t="str">
            <v>BS</v>
          </cell>
          <cell r="D136">
            <v>-95528</v>
          </cell>
          <cell r="E136" t="b">
            <v>0</v>
          </cell>
        </row>
        <row r="137">
          <cell r="A137">
            <v>1810</v>
          </cell>
          <cell r="B137" t="str">
            <v>PLT HELD FUTURE USE-SWR</v>
          </cell>
          <cell r="C137" t="str">
            <v>BS</v>
          </cell>
          <cell r="D137">
            <v>-514608</v>
          </cell>
          <cell r="E137" t="b">
            <v>0</v>
          </cell>
        </row>
        <row r="138">
          <cell r="A138">
            <v>1835</v>
          </cell>
          <cell r="B138" t="str">
            <v>ACC DEPR-ORGANIZATION</v>
          </cell>
          <cell r="C138" t="str">
            <v>BS</v>
          </cell>
          <cell r="D138">
            <v>-98727.3</v>
          </cell>
          <cell r="E138" t="b">
            <v>0</v>
          </cell>
        </row>
        <row r="139">
          <cell r="A139">
            <v>1840</v>
          </cell>
          <cell r="B139" t="str">
            <v>ACC DEPR-FRANCHISES</v>
          </cell>
          <cell r="C139" t="str">
            <v>BS</v>
          </cell>
          <cell r="D139">
            <v>-41216.69</v>
          </cell>
          <cell r="E139" t="b">
            <v>0</v>
          </cell>
        </row>
        <row r="140">
          <cell r="A140">
            <v>1845</v>
          </cell>
          <cell r="B140" t="str">
            <v>ACC DEPR-STRUCT&amp;IMPRV SRC</v>
          </cell>
          <cell r="C140" t="str">
            <v>BS</v>
          </cell>
          <cell r="D140">
            <v>-681871.57</v>
          </cell>
          <cell r="E140" t="b">
            <v>0</v>
          </cell>
        </row>
        <row r="141">
          <cell r="A141">
            <v>1850</v>
          </cell>
          <cell r="B141" t="str">
            <v>ACC DEPR-STRUCT&amp;IMPRV WTP</v>
          </cell>
          <cell r="C141" t="str">
            <v>BS</v>
          </cell>
          <cell r="D141">
            <v>-203262.65</v>
          </cell>
          <cell r="E141" t="b">
            <v>0</v>
          </cell>
        </row>
        <row r="142">
          <cell r="A142">
            <v>1855</v>
          </cell>
          <cell r="B142" t="str">
            <v>ACC DEPR-STRUCT&amp;IMPRV TRN</v>
          </cell>
          <cell r="C142" t="str">
            <v>BS</v>
          </cell>
          <cell r="D142">
            <v>11115.21</v>
          </cell>
          <cell r="E142" t="b">
            <v>0</v>
          </cell>
        </row>
        <row r="143">
          <cell r="A143">
            <v>1860</v>
          </cell>
          <cell r="B143" t="str">
            <v>ACC DEPR-STRUCT&amp;IMPRV GEN</v>
          </cell>
          <cell r="C143" t="str">
            <v>BS</v>
          </cell>
          <cell r="D143">
            <v>-61390.71</v>
          </cell>
          <cell r="E143" t="b">
            <v>0</v>
          </cell>
        </row>
        <row r="144">
          <cell r="A144">
            <v>1865</v>
          </cell>
          <cell r="B144" t="str">
            <v>ACC DEPR-COLLECTING RESER</v>
          </cell>
          <cell r="C144" t="str">
            <v>BS</v>
          </cell>
          <cell r="D144">
            <v>-10.75</v>
          </cell>
          <cell r="E144" t="b">
            <v>0</v>
          </cell>
        </row>
        <row r="145">
          <cell r="A145">
            <v>1875</v>
          </cell>
          <cell r="B145" t="str">
            <v>ACC DEPR-WELLS &amp; SPRINGS</v>
          </cell>
          <cell r="C145" t="str">
            <v>BS</v>
          </cell>
          <cell r="D145">
            <v>-3268684.52</v>
          </cell>
          <cell r="E145" t="b">
            <v>0</v>
          </cell>
        </row>
        <row r="146">
          <cell r="A146">
            <v>1880</v>
          </cell>
          <cell r="B146" t="str">
            <v>ACC DEPR-INFILTRATION GAL</v>
          </cell>
          <cell r="C146" t="str">
            <v>BS</v>
          </cell>
          <cell r="D146">
            <v>-7663.76</v>
          </cell>
          <cell r="E146" t="b">
            <v>0</v>
          </cell>
        </row>
        <row r="147">
          <cell r="A147">
            <v>1885</v>
          </cell>
          <cell r="B147" t="str">
            <v>ACC DEPR-SUPPLY MAINS</v>
          </cell>
          <cell r="C147" t="str">
            <v>BS</v>
          </cell>
          <cell r="D147">
            <v>-34808.480000000003</v>
          </cell>
          <cell r="E147" t="b">
            <v>0</v>
          </cell>
        </row>
        <row r="148">
          <cell r="A148">
            <v>1890</v>
          </cell>
          <cell r="B148" t="str">
            <v>ACC DEPR-POWER GENERATION</v>
          </cell>
          <cell r="C148" t="str">
            <v>BS</v>
          </cell>
          <cell r="D148">
            <v>-8393.08</v>
          </cell>
          <cell r="E148" t="b">
            <v>0</v>
          </cell>
        </row>
        <row r="149">
          <cell r="A149">
            <v>1895</v>
          </cell>
          <cell r="B149" t="str">
            <v>ACC DEPR-ELECT PUMP EQUIP</v>
          </cell>
          <cell r="C149" t="str">
            <v>BS</v>
          </cell>
          <cell r="D149">
            <v>-422925.82</v>
          </cell>
          <cell r="E149" t="b">
            <v>0</v>
          </cell>
        </row>
        <row r="150">
          <cell r="A150">
            <v>1900</v>
          </cell>
          <cell r="B150" t="str">
            <v>ACC DEPR-ELECT PUMP EQUIP</v>
          </cell>
          <cell r="C150" t="str">
            <v>BS</v>
          </cell>
          <cell r="D150">
            <v>-1126307.3799999999</v>
          </cell>
          <cell r="E150" t="b">
            <v>0</v>
          </cell>
        </row>
        <row r="151">
          <cell r="A151">
            <v>1905</v>
          </cell>
          <cell r="B151" t="str">
            <v>ACC DEPR-ELECT PUMP EQUIP</v>
          </cell>
          <cell r="C151" t="str">
            <v>BS</v>
          </cell>
          <cell r="D151">
            <v>-292381.58</v>
          </cell>
          <cell r="E151" t="b">
            <v>0</v>
          </cell>
        </row>
        <row r="152">
          <cell r="A152">
            <v>1910</v>
          </cell>
          <cell r="B152" t="str">
            <v>ACC DEPR-WATER TREATMENT</v>
          </cell>
          <cell r="C152" t="str">
            <v>BS</v>
          </cell>
          <cell r="D152">
            <v>-419723.7</v>
          </cell>
          <cell r="E152" t="b">
            <v>0</v>
          </cell>
        </row>
        <row r="153">
          <cell r="A153">
            <v>1915</v>
          </cell>
          <cell r="B153" t="str">
            <v>ACC DEPR-DIST RESV &amp; STAN</v>
          </cell>
          <cell r="C153" t="str">
            <v>BS</v>
          </cell>
          <cell r="D153">
            <v>-1515658.1600000001</v>
          </cell>
          <cell r="E153" t="b">
            <v>0</v>
          </cell>
        </row>
        <row r="154">
          <cell r="A154">
            <v>1920</v>
          </cell>
          <cell r="B154" t="str">
            <v>ACC DEPR-TRANS &amp; DISTR MA</v>
          </cell>
          <cell r="C154" t="str">
            <v>BS</v>
          </cell>
          <cell r="D154">
            <v>-4596988.47</v>
          </cell>
          <cell r="E154" t="b">
            <v>0</v>
          </cell>
        </row>
        <row r="155">
          <cell r="A155">
            <v>1925</v>
          </cell>
          <cell r="B155" t="str">
            <v>ACC DEPR-SERVICE LINES</v>
          </cell>
          <cell r="C155" t="str">
            <v>BS</v>
          </cell>
          <cell r="D155">
            <v>-1141495.97</v>
          </cell>
          <cell r="E155" t="b">
            <v>0</v>
          </cell>
        </row>
        <row r="156">
          <cell r="A156">
            <v>1930</v>
          </cell>
          <cell r="B156" t="str">
            <v>ACC DEPR-METERS</v>
          </cell>
          <cell r="C156" t="str">
            <v>BS</v>
          </cell>
          <cell r="D156">
            <v>-461144.14</v>
          </cell>
          <cell r="E156" t="b">
            <v>0</v>
          </cell>
        </row>
        <row r="157">
          <cell r="A157">
            <v>1935</v>
          </cell>
          <cell r="B157" t="str">
            <v>ACC DEPR-METER INSTALLS</v>
          </cell>
          <cell r="C157" t="str">
            <v>BS</v>
          </cell>
          <cell r="D157">
            <v>-429859.98</v>
          </cell>
          <cell r="E157" t="b">
            <v>0</v>
          </cell>
        </row>
        <row r="158">
          <cell r="A158">
            <v>1940</v>
          </cell>
          <cell r="B158" t="str">
            <v>ACC DEPR-HYDRANTS</v>
          </cell>
          <cell r="C158" t="str">
            <v>BS</v>
          </cell>
          <cell r="D158">
            <v>-170720.77</v>
          </cell>
          <cell r="E158" t="b">
            <v>0</v>
          </cell>
        </row>
        <row r="159">
          <cell r="A159">
            <v>1945</v>
          </cell>
          <cell r="B159" t="str">
            <v>ACC DEPR-BACKFLOW PREVENT</v>
          </cell>
          <cell r="C159" t="str">
            <v>BS</v>
          </cell>
          <cell r="D159">
            <v>-4950.8999999999996</v>
          </cell>
          <cell r="E159" t="b">
            <v>0</v>
          </cell>
        </row>
        <row r="160">
          <cell r="A160">
            <v>1955</v>
          </cell>
          <cell r="B160" t="str">
            <v>ACC DEPR-OTH PLANT&amp;MISC S</v>
          </cell>
          <cell r="C160" t="str">
            <v>BS</v>
          </cell>
          <cell r="D160">
            <v>-55.88</v>
          </cell>
          <cell r="E160" t="b">
            <v>0</v>
          </cell>
        </row>
        <row r="161">
          <cell r="A161">
            <v>1960</v>
          </cell>
          <cell r="B161" t="str">
            <v>ACC DEPR-OTH PLANT&amp;MISC W</v>
          </cell>
          <cell r="C161" t="str">
            <v>BS</v>
          </cell>
          <cell r="D161">
            <v>-1220.3499999999999</v>
          </cell>
          <cell r="E161" t="b">
            <v>0</v>
          </cell>
        </row>
        <row r="162">
          <cell r="A162">
            <v>1970</v>
          </cell>
          <cell r="B162" t="str">
            <v>ACC DEPR-OFFICE STRUCTURE</v>
          </cell>
          <cell r="C162" t="str">
            <v>BS</v>
          </cell>
          <cell r="D162">
            <v>-228329.78</v>
          </cell>
          <cell r="E162" t="b">
            <v>0</v>
          </cell>
        </row>
        <row r="163">
          <cell r="A163">
            <v>1975</v>
          </cell>
          <cell r="B163" t="str">
            <v>ACC DEPR-OFFICE FURN/EQPT</v>
          </cell>
          <cell r="C163" t="str">
            <v>BS</v>
          </cell>
          <cell r="D163">
            <v>-369813.03</v>
          </cell>
          <cell r="E163" t="b">
            <v>0</v>
          </cell>
        </row>
        <row r="164">
          <cell r="A164">
            <v>1980</v>
          </cell>
          <cell r="B164" t="str">
            <v xml:space="preserve">     ACC DEPR-STORES EQUIPMENT</v>
          </cell>
          <cell r="C164" t="str">
            <v>BS</v>
          </cell>
          <cell r="D164">
            <v>-33.4</v>
          </cell>
          <cell r="E164" t="b">
            <v>0</v>
          </cell>
        </row>
        <row r="165">
          <cell r="A165">
            <v>1985</v>
          </cell>
          <cell r="B165" t="str">
            <v>ACC DEPR-TOOL SHOP &amp; MISC</v>
          </cell>
          <cell r="C165" t="str">
            <v>BS</v>
          </cell>
          <cell r="D165">
            <v>-507251.9</v>
          </cell>
          <cell r="E165" t="b">
            <v>0</v>
          </cell>
        </row>
        <row r="166">
          <cell r="A166">
            <v>1990</v>
          </cell>
          <cell r="B166" t="str">
            <v>ACC DEPR-LABORATORY EQUIP</v>
          </cell>
          <cell r="C166" t="str">
            <v>BS</v>
          </cell>
          <cell r="D166">
            <v>-68718.61</v>
          </cell>
          <cell r="E166" t="b">
            <v>0</v>
          </cell>
        </row>
        <row r="167">
          <cell r="A167">
            <v>1995</v>
          </cell>
          <cell r="B167" t="str">
            <v>ACC DEPR-POWER OPERATED E</v>
          </cell>
          <cell r="C167" t="str">
            <v>BS</v>
          </cell>
          <cell r="D167">
            <v>-47914.22</v>
          </cell>
          <cell r="E167" t="b">
            <v>0</v>
          </cell>
        </row>
        <row r="168">
          <cell r="A168">
            <v>2000</v>
          </cell>
          <cell r="B168" t="str">
            <v>ACC DEPR-COMMUNICATION EQ</v>
          </cell>
          <cell r="C168" t="str">
            <v>BS</v>
          </cell>
          <cell r="D168">
            <v>-191132.16</v>
          </cell>
          <cell r="E168" t="b">
            <v>0</v>
          </cell>
        </row>
        <row r="169">
          <cell r="A169">
            <v>2005</v>
          </cell>
          <cell r="B169" t="str">
            <v>ACC DEPR-MISC EQUIPMENT</v>
          </cell>
          <cell r="C169" t="str">
            <v>BS</v>
          </cell>
          <cell r="D169">
            <v>-4081.47</v>
          </cell>
          <cell r="E169" t="b">
            <v>0</v>
          </cell>
        </row>
        <row r="170">
          <cell r="A170">
            <v>2010</v>
          </cell>
          <cell r="B170" t="str">
            <v>ACC DEPR-OTHER TANG PLT W</v>
          </cell>
          <cell r="C170" t="str">
            <v>BS</v>
          </cell>
          <cell r="D170">
            <v>-98469.98</v>
          </cell>
          <cell r="E170" t="b">
            <v>0</v>
          </cell>
        </row>
        <row r="171">
          <cell r="A171">
            <v>2030</v>
          </cell>
          <cell r="B171" t="str">
            <v>ACC DEPR-ORGANIZATION</v>
          </cell>
          <cell r="C171" t="str">
            <v>BS</v>
          </cell>
          <cell r="D171">
            <v>-241887.9</v>
          </cell>
          <cell r="E171" t="b">
            <v>0</v>
          </cell>
        </row>
        <row r="172">
          <cell r="A172">
            <v>2040</v>
          </cell>
          <cell r="B172" t="str">
            <v>ACC DEPR FRANCHISES INTAN</v>
          </cell>
          <cell r="C172" t="str">
            <v>BS</v>
          </cell>
          <cell r="D172">
            <v>-94929.19</v>
          </cell>
          <cell r="E172" t="b">
            <v>0</v>
          </cell>
        </row>
        <row r="173">
          <cell r="A173">
            <v>2050</v>
          </cell>
          <cell r="B173" t="str">
            <v>ACC DEPR-STRUCT/IMPRV COL</v>
          </cell>
          <cell r="C173" t="str">
            <v>BS</v>
          </cell>
          <cell r="D173">
            <v>-1809.67</v>
          </cell>
          <cell r="E173" t="b">
            <v>0</v>
          </cell>
        </row>
        <row r="174">
          <cell r="A174">
            <v>2055</v>
          </cell>
          <cell r="B174" t="str">
            <v>ACC DEPR-STRUCT/IMPRV PUM</v>
          </cell>
          <cell r="C174" t="str">
            <v>BS</v>
          </cell>
          <cell r="D174">
            <v>-797443.14</v>
          </cell>
          <cell r="E174" t="b">
            <v>0</v>
          </cell>
        </row>
        <row r="175">
          <cell r="A175">
            <v>2060</v>
          </cell>
          <cell r="B175" t="str">
            <v>ACC DEPR-STRUCT/IMPRV TRE</v>
          </cell>
          <cell r="C175" t="str">
            <v>BS</v>
          </cell>
          <cell r="D175">
            <v>-1637167.32</v>
          </cell>
          <cell r="E175" t="b">
            <v>0</v>
          </cell>
        </row>
        <row r="176">
          <cell r="A176">
            <v>2065</v>
          </cell>
          <cell r="B176" t="str">
            <v>ACC DEPR-STRUCT/IMPRV RCL</v>
          </cell>
          <cell r="C176" t="str">
            <v>BS</v>
          </cell>
          <cell r="D176">
            <v>-643.66999999999996</v>
          </cell>
          <cell r="E176" t="b">
            <v>0</v>
          </cell>
        </row>
        <row r="177">
          <cell r="A177">
            <v>2070</v>
          </cell>
          <cell r="B177" t="str">
            <v>ACC DEPR-STRUCT/IMPRV RCL</v>
          </cell>
          <cell r="C177" t="str">
            <v>BS</v>
          </cell>
          <cell r="D177">
            <v>-61751.39</v>
          </cell>
          <cell r="E177" t="b">
            <v>0</v>
          </cell>
        </row>
        <row r="178">
          <cell r="A178">
            <v>2075</v>
          </cell>
          <cell r="B178" t="str">
            <v>ACC DEPR-STRUCT/IMPRV GEN</v>
          </cell>
          <cell r="C178" t="str">
            <v>BS</v>
          </cell>
          <cell r="D178">
            <v>-353941.94</v>
          </cell>
          <cell r="E178" t="b">
            <v>0</v>
          </cell>
        </row>
        <row r="179">
          <cell r="A179">
            <v>2080</v>
          </cell>
          <cell r="B179" t="str">
            <v>ACC DEPR-PWR GEN EQP COLL</v>
          </cell>
          <cell r="C179" t="str">
            <v>BS</v>
          </cell>
          <cell r="D179">
            <v>0</v>
          </cell>
          <cell r="E179" t="b">
            <v>0</v>
          </cell>
        </row>
        <row r="180">
          <cell r="A180">
            <v>2085</v>
          </cell>
          <cell r="B180" t="str">
            <v>ACC DEPR-PWR GEN EQP PUMP</v>
          </cell>
          <cell r="C180" t="str">
            <v>BS</v>
          </cell>
          <cell r="D180">
            <v>-9806.8700000000008</v>
          </cell>
          <cell r="E180" t="b">
            <v>0</v>
          </cell>
        </row>
        <row r="181">
          <cell r="A181">
            <v>2090</v>
          </cell>
          <cell r="B181" t="str">
            <v>ACC DEPR-PWR GEN EQP TRT</v>
          </cell>
          <cell r="C181" t="str">
            <v>BS</v>
          </cell>
          <cell r="D181">
            <v>-35647.089999999997</v>
          </cell>
          <cell r="E181" t="b">
            <v>0</v>
          </cell>
        </row>
        <row r="182">
          <cell r="A182">
            <v>2105</v>
          </cell>
          <cell r="B182" t="str">
            <v>ACC DEPR-SEWER FORCE MAIN</v>
          </cell>
          <cell r="C182" t="str">
            <v>BS</v>
          </cell>
          <cell r="D182">
            <v>-595944.43000000017</v>
          </cell>
          <cell r="E182" t="b">
            <v>0</v>
          </cell>
        </row>
        <row r="183">
          <cell r="A183">
            <v>2110</v>
          </cell>
          <cell r="B183" t="str">
            <v>ACC DEPR-SEWER GRAVITY MA</v>
          </cell>
          <cell r="C183" t="str">
            <v>BS</v>
          </cell>
          <cell r="D183">
            <v>-4464456.92</v>
          </cell>
          <cell r="E183" t="b">
            <v>0</v>
          </cell>
        </row>
        <row r="184">
          <cell r="A184">
            <v>2113</v>
          </cell>
          <cell r="B184" t="str">
            <v>ACC DEPR-MANHOLES</v>
          </cell>
          <cell r="C184" t="str">
            <v>BS</v>
          </cell>
          <cell r="D184">
            <v>28255.52</v>
          </cell>
          <cell r="E184" t="b">
            <v>0</v>
          </cell>
        </row>
        <row r="185">
          <cell r="A185">
            <v>2115</v>
          </cell>
          <cell r="B185" t="str">
            <v>ACC DEPR-SPECIAL COLL STR</v>
          </cell>
          <cell r="C185" t="str">
            <v>BS</v>
          </cell>
          <cell r="D185">
            <v>-855.1</v>
          </cell>
          <cell r="E185" t="b">
            <v>0</v>
          </cell>
        </row>
        <row r="186">
          <cell r="A186">
            <v>2120</v>
          </cell>
          <cell r="B186" t="str">
            <v>ACC DEPR-SERVICES TO CUST</v>
          </cell>
          <cell r="C186" t="str">
            <v>BS</v>
          </cell>
          <cell r="D186">
            <v>154363.73000000001</v>
          </cell>
          <cell r="E186" t="b">
            <v>0</v>
          </cell>
        </row>
        <row r="187">
          <cell r="A187">
            <v>2125</v>
          </cell>
          <cell r="B187" t="str">
            <v>ACC DEPR-FLOW MEASURE DEV</v>
          </cell>
          <cell r="C187" t="str">
            <v>BS</v>
          </cell>
          <cell r="D187">
            <v>33080.050000000003</v>
          </cell>
          <cell r="E187" t="b">
            <v>0</v>
          </cell>
        </row>
        <row r="188">
          <cell r="A188">
            <v>2130</v>
          </cell>
          <cell r="B188" t="str">
            <v>ACC DEPR-FLOW MEASURE INS</v>
          </cell>
          <cell r="C188" t="str">
            <v>BS</v>
          </cell>
          <cell r="D188">
            <v>-143.62</v>
          </cell>
          <cell r="E188" t="b">
            <v>0</v>
          </cell>
        </row>
        <row r="189">
          <cell r="A189">
            <v>2135</v>
          </cell>
          <cell r="B189" t="str">
            <v>ACC DEPR-RECEIVING WELLS</v>
          </cell>
          <cell r="C189" t="str">
            <v>BS</v>
          </cell>
          <cell r="D189">
            <v>844.35</v>
          </cell>
          <cell r="E189" t="b">
            <v>0</v>
          </cell>
        </row>
        <row r="190">
          <cell r="A190">
            <v>2140</v>
          </cell>
          <cell r="B190" t="str">
            <v>ACC DEPR-PUMP EQP PUMP PL</v>
          </cell>
          <cell r="C190" t="str">
            <v>BS</v>
          </cell>
          <cell r="D190">
            <v>217209.98</v>
          </cell>
          <cell r="E190" t="b">
            <v>0</v>
          </cell>
        </row>
        <row r="191">
          <cell r="A191">
            <v>2145</v>
          </cell>
          <cell r="B191" t="str">
            <v>ACC DEPR-PUMP EQP RCLM WT</v>
          </cell>
          <cell r="C191" t="str">
            <v>BS</v>
          </cell>
          <cell r="D191">
            <v>9600.41</v>
          </cell>
          <cell r="E191" t="b">
            <v>0</v>
          </cell>
        </row>
        <row r="192">
          <cell r="A192">
            <v>2150</v>
          </cell>
          <cell r="B192" t="str">
            <v>ACC DEPR-PUMP EQP RCLM DI</v>
          </cell>
          <cell r="C192" t="str">
            <v>BS</v>
          </cell>
          <cell r="D192">
            <v>-7445.85</v>
          </cell>
          <cell r="E192" t="b">
            <v>0</v>
          </cell>
        </row>
        <row r="193">
          <cell r="A193">
            <v>2155</v>
          </cell>
          <cell r="B193" t="str">
            <v>ACC DEPR-TREAT/DISP EQP L</v>
          </cell>
          <cell r="C193" t="str">
            <v>BS</v>
          </cell>
          <cell r="D193">
            <v>-193569.82</v>
          </cell>
          <cell r="E193" t="b">
            <v>0</v>
          </cell>
        </row>
        <row r="194">
          <cell r="A194">
            <v>2160</v>
          </cell>
          <cell r="B194" t="str">
            <v>ACC DEPR-TREAT/DISP EQP T</v>
          </cell>
          <cell r="C194" t="str">
            <v>BS</v>
          </cell>
          <cell r="D194">
            <v>-4910841.01</v>
          </cell>
          <cell r="E194" t="b">
            <v>0</v>
          </cell>
        </row>
        <row r="195">
          <cell r="A195">
            <v>2165</v>
          </cell>
          <cell r="B195" t="str">
            <v>ACC DEPR-TREAT/DISP EQP R</v>
          </cell>
          <cell r="C195" t="str">
            <v>BS</v>
          </cell>
          <cell r="D195">
            <v>-1782.0500000000002</v>
          </cell>
          <cell r="E195" t="b">
            <v>0</v>
          </cell>
        </row>
        <row r="196">
          <cell r="A196">
            <v>2170</v>
          </cell>
          <cell r="B196" t="str">
            <v>ACC DEPR-PLANT SEWERS TRT</v>
          </cell>
          <cell r="C196" t="str">
            <v>BS</v>
          </cell>
          <cell r="D196">
            <v>-5780.7800000000007</v>
          </cell>
          <cell r="E196" t="b">
            <v>0</v>
          </cell>
        </row>
        <row r="197">
          <cell r="A197">
            <v>2175</v>
          </cell>
          <cell r="B197" t="str">
            <v>ACC DEPR-PLANT SEWERS REC</v>
          </cell>
          <cell r="C197" t="str">
            <v>BS</v>
          </cell>
          <cell r="D197">
            <v>-583.66999999999996</v>
          </cell>
          <cell r="E197" t="b">
            <v>0</v>
          </cell>
        </row>
        <row r="198">
          <cell r="A198">
            <v>2180</v>
          </cell>
          <cell r="B198" t="str">
            <v>ACC DEPR-OUTFALL LINES</v>
          </cell>
          <cell r="C198" t="str">
            <v>BS</v>
          </cell>
          <cell r="D198">
            <v>9703.69</v>
          </cell>
          <cell r="E198" t="b">
            <v>0</v>
          </cell>
        </row>
        <row r="199">
          <cell r="A199">
            <v>2185</v>
          </cell>
          <cell r="B199" t="str">
            <v>ACC DEPR-OTHER PLT TANGIB</v>
          </cell>
          <cell r="C199" t="str">
            <v>BS</v>
          </cell>
          <cell r="D199">
            <v>-72.42</v>
          </cell>
          <cell r="E199" t="b">
            <v>0</v>
          </cell>
        </row>
        <row r="200">
          <cell r="A200">
            <v>2190</v>
          </cell>
          <cell r="B200" t="str">
            <v>ACC DEPR-OTHER PLT COLLEC</v>
          </cell>
          <cell r="C200" t="str">
            <v>BS</v>
          </cell>
          <cell r="D200">
            <v>-4286.3500000000004</v>
          </cell>
          <cell r="E200" t="b">
            <v>0</v>
          </cell>
        </row>
        <row r="201">
          <cell r="A201">
            <v>2195</v>
          </cell>
          <cell r="B201" t="str">
            <v>ACC DEPR-OTHER PLT PUMP</v>
          </cell>
          <cell r="C201" t="str">
            <v>BS</v>
          </cell>
          <cell r="D201">
            <v>-8660.01</v>
          </cell>
          <cell r="E201" t="b">
            <v>0</v>
          </cell>
        </row>
        <row r="202">
          <cell r="A202">
            <v>2200</v>
          </cell>
          <cell r="B202" t="str">
            <v>ACC DEPR-OTHER PLT TREATM</v>
          </cell>
          <cell r="C202" t="str">
            <v>BS</v>
          </cell>
          <cell r="D202">
            <v>-6105.67</v>
          </cell>
          <cell r="E202" t="b">
            <v>0</v>
          </cell>
        </row>
        <row r="203">
          <cell r="A203">
            <v>2205</v>
          </cell>
          <cell r="B203" t="str">
            <v>ACC DEPR-OTHER PLT RCLM W</v>
          </cell>
          <cell r="C203" t="str">
            <v>BS</v>
          </cell>
          <cell r="D203">
            <v>-135.44</v>
          </cell>
          <cell r="E203" t="b">
            <v>0</v>
          </cell>
        </row>
        <row r="204">
          <cell r="A204">
            <v>2210</v>
          </cell>
          <cell r="B204" t="str">
            <v>ACC DEPR-OTHER PLT RCLM D</v>
          </cell>
          <cell r="C204" t="str">
            <v>BS</v>
          </cell>
          <cell r="D204">
            <v>-92.11</v>
          </cell>
          <cell r="E204" t="b">
            <v>0</v>
          </cell>
        </row>
        <row r="205">
          <cell r="A205">
            <v>2215</v>
          </cell>
          <cell r="B205" t="str">
            <v>ACC DEPR-OFFICE STRUCTURE</v>
          </cell>
          <cell r="C205" t="str">
            <v>BS</v>
          </cell>
          <cell r="D205">
            <v>-2540.4499999999998</v>
          </cell>
          <cell r="E205" t="b">
            <v>0</v>
          </cell>
        </row>
        <row r="206">
          <cell r="A206">
            <v>2220</v>
          </cell>
          <cell r="B206" t="str">
            <v>ACC DEPR-OFFICE FURN/EQPT</v>
          </cell>
          <cell r="C206" t="str">
            <v>BS</v>
          </cell>
          <cell r="D206">
            <v>-9946.0700000000015</v>
          </cell>
          <cell r="E206" t="b">
            <v>0</v>
          </cell>
        </row>
        <row r="207">
          <cell r="A207">
            <v>2225</v>
          </cell>
          <cell r="B207" t="str">
            <v>ACC DEPR-STORES EQUIPMENT</v>
          </cell>
          <cell r="C207" t="str">
            <v>BS</v>
          </cell>
          <cell r="D207">
            <v>-624.26</v>
          </cell>
          <cell r="E207" t="b">
            <v>0</v>
          </cell>
        </row>
        <row r="208">
          <cell r="A208">
            <v>2230</v>
          </cell>
          <cell r="B208" t="str">
            <v>ACC DEPR-TOOL SHOP &amp; MISC</v>
          </cell>
          <cell r="C208" t="str">
            <v>BS</v>
          </cell>
          <cell r="D208">
            <v>-24264.86</v>
          </cell>
          <cell r="E208" t="b">
            <v>0</v>
          </cell>
        </row>
        <row r="209">
          <cell r="A209">
            <v>2235</v>
          </cell>
          <cell r="B209" t="str">
            <v>ACC DEPR-LABORATORY EQPT</v>
          </cell>
          <cell r="C209" t="str">
            <v>BS</v>
          </cell>
          <cell r="D209">
            <v>6075.5399999999991</v>
          </cell>
          <cell r="E209" t="b">
            <v>0</v>
          </cell>
        </row>
        <row r="210">
          <cell r="A210">
            <v>2240</v>
          </cell>
          <cell r="B210" t="str">
            <v>ACC DEPR-POWER OPERATED E</v>
          </cell>
          <cell r="C210" t="str">
            <v>BS</v>
          </cell>
          <cell r="D210">
            <v>23499.97</v>
          </cell>
          <cell r="E210" t="b">
            <v>0</v>
          </cell>
        </row>
        <row r="211">
          <cell r="A211">
            <v>2245</v>
          </cell>
          <cell r="B211" t="str">
            <v>ACC DEPR-COMMUNICATION EQ</v>
          </cell>
          <cell r="C211" t="str">
            <v>BS</v>
          </cell>
          <cell r="D211">
            <v>-32078.35</v>
          </cell>
          <cell r="E211" t="b">
            <v>0</v>
          </cell>
        </row>
        <row r="212">
          <cell r="A212">
            <v>2250</v>
          </cell>
          <cell r="B212" t="str">
            <v>ACC DEPR-MISC EQUIP SEWER</v>
          </cell>
          <cell r="C212" t="str">
            <v>BS</v>
          </cell>
          <cell r="D212">
            <v>-3406.94</v>
          </cell>
          <cell r="E212" t="b">
            <v>0</v>
          </cell>
        </row>
        <row r="213">
          <cell r="A213">
            <v>2255</v>
          </cell>
          <cell r="B213" t="str">
            <v>ACC DEPR-OTHER TANG PLT S</v>
          </cell>
          <cell r="C213" t="str">
            <v>BS</v>
          </cell>
          <cell r="D213">
            <v>-274480.98</v>
          </cell>
          <cell r="E213" t="b">
            <v>0</v>
          </cell>
        </row>
        <row r="214">
          <cell r="A214">
            <v>2280</v>
          </cell>
          <cell r="B214" t="str">
            <v>ACC DEPR-REUSE DIST RESER</v>
          </cell>
          <cell r="C214" t="str">
            <v>BS</v>
          </cell>
          <cell r="D214">
            <v>-482.04</v>
          </cell>
          <cell r="E214" t="b">
            <v>0</v>
          </cell>
        </row>
        <row r="215">
          <cell r="A215">
            <v>2285</v>
          </cell>
          <cell r="B215" t="str">
            <v>ACC DEPR-REUSE TRANS/DIST</v>
          </cell>
          <cell r="C215" t="str">
            <v>BS</v>
          </cell>
          <cell r="D215">
            <v>-6668.97</v>
          </cell>
          <cell r="E215" t="b">
            <v>0</v>
          </cell>
        </row>
        <row r="216">
          <cell r="A216">
            <v>2300</v>
          </cell>
          <cell r="B216" t="str">
            <v>ACC DEPR-TRANSPORTATION W</v>
          </cell>
          <cell r="C216" t="str">
            <v>BS</v>
          </cell>
          <cell r="D216">
            <v>-1377832.45</v>
          </cell>
          <cell r="E216" t="b">
            <v>0</v>
          </cell>
        </row>
        <row r="217">
          <cell r="A217">
            <v>2320</v>
          </cell>
          <cell r="B217" t="str">
            <v>ACC DEPR-MAINFRAME COMP W</v>
          </cell>
          <cell r="C217" t="str">
            <v>BS</v>
          </cell>
          <cell r="D217">
            <v>-153500.21</v>
          </cell>
          <cell r="E217" t="b">
            <v>0</v>
          </cell>
        </row>
        <row r="218">
          <cell r="A218">
            <v>2325</v>
          </cell>
          <cell r="B218" t="str">
            <v>ACC DEPR-MINI COMP WTR</v>
          </cell>
          <cell r="C218" t="str">
            <v>BS</v>
          </cell>
          <cell r="D218">
            <v>-605805.39</v>
          </cell>
          <cell r="E218" t="b">
            <v>0</v>
          </cell>
        </row>
        <row r="219">
          <cell r="A219">
            <v>2330</v>
          </cell>
          <cell r="B219" t="str">
            <v>COMP SYS AMORTIZATION WTR</v>
          </cell>
          <cell r="C219" t="str">
            <v>BS</v>
          </cell>
          <cell r="D219">
            <v>-2896848.3800000004</v>
          </cell>
          <cell r="E219" t="b">
            <v>0</v>
          </cell>
        </row>
        <row r="220">
          <cell r="A220">
            <v>2335</v>
          </cell>
          <cell r="B220" t="str">
            <v>MICRO SYS AMORTIZATION WT</v>
          </cell>
          <cell r="C220" t="str">
            <v>BS</v>
          </cell>
          <cell r="D220">
            <v>-75621.429999999993</v>
          </cell>
          <cell r="E220" t="b">
            <v>0</v>
          </cell>
        </row>
        <row r="221">
          <cell r="A221">
            <v>2400</v>
          </cell>
          <cell r="B221" t="str">
            <v>UTILITY PAA WTR PLANT AMOR</v>
          </cell>
          <cell r="C221" t="str">
            <v>BS</v>
          </cell>
          <cell r="D221">
            <v>-3567164.2</v>
          </cell>
          <cell r="E221" t="b">
            <v>0</v>
          </cell>
        </row>
        <row r="222">
          <cell r="A222">
            <v>2410</v>
          </cell>
          <cell r="B222" t="str">
            <v>UTILITY PAA SWR PLANT AMOR</v>
          </cell>
          <cell r="C222" t="str">
            <v>BS</v>
          </cell>
          <cell r="D222">
            <v>-971193.54</v>
          </cell>
          <cell r="E222" t="b">
            <v>0</v>
          </cell>
        </row>
        <row r="223">
          <cell r="A223">
            <v>2420</v>
          </cell>
          <cell r="B223" t="str">
            <v>ACC AMORT UTIL PAA-WATER</v>
          </cell>
          <cell r="C223" t="str">
            <v>BS</v>
          </cell>
          <cell r="D223">
            <v>1426669.66</v>
          </cell>
          <cell r="E223" t="b">
            <v>0</v>
          </cell>
        </row>
        <row r="224">
          <cell r="A224">
            <v>2425</v>
          </cell>
          <cell r="B224" t="str">
            <v>ACC AMORT UTIL PAA-SEWER</v>
          </cell>
          <cell r="C224" t="str">
            <v>BS</v>
          </cell>
          <cell r="D224">
            <v>698287.2</v>
          </cell>
          <cell r="E224" t="b">
            <v>0</v>
          </cell>
        </row>
        <row r="225">
          <cell r="A225">
            <v>2640</v>
          </cell>
          <cell r="B225" t="str">
            <v>CASH-CHASE-WSC DISBURSEME</v>
          </cell>
          <cell r="C225" t="str">
            <v>BS</v>
          </cell>
          <cell r="D225">
            <v>39398.78</v>
          </cell>
          <cell r="E225" t="b">
            <v>0</v>
          </cell>
        </row>
        <row r="226">
          <cell r="A226">
            <v>2650</v>
          </cell>
          <cell r="B226" t="str">
            <v>CASH-CNC PETTY CASH-BOA</v>
          </cell>
          <cell r="C226" t="str">
            <v>BS</v>
          </cell>
          <cell r="D226">
            <v>6000</v>
          </cell>
          <cell r="E226" t="b">
            <v>0</v>
          </cell>
        </row>
        <row r="227">
          <cell r="A227">
            <v>2675</v>
          </cell>
          <cell r="B227" t="str">
            <v>A/R-CUSTOMER TRADE CC&amp;B</v>
          </cell>
          <cell r="C227" t="str">
            <v>BS</v>
          </cell>
          <cell r="D227">
            <v>1740120.42</v>
          </cell>
          <cell r="E227" t="b">
            <v>0</v>
          </cell>
        </row>
        <row r="228">
          <cell r="A228">
            <v>2680</v>
          </cell>
          <cell r="B228" t="str">
            <v>A/R-CUSTOMER ACCRUAL</v>
          </cell>
          <cell r="C228" t="str">
            <v>BS</v>
          </cell>
          <cell r="D228">
            <v>949630.96</v>
          </cell>
          <cell r="E228" t="b">
            <v>0</v>
          </cell>
        </row>
        <row r="229">
          <cell r="A229">
            <v>2685</v>
          </cell>
          <cell r="B229" t="str">
            <v>A/R-CUSTOMER REFUNDS</v>
          </cell>
          <cell r="C229" t="str">
            <v>BS</v>
          </cell>
          <cell r="D229">
            <v>0</v>
          </cell>
          <cell r="E229" t="b">
            <v>0</v>
          </cell>
        </row>
        <row r="230">
          <cell r="A230">
            <v>2690</v>
          </cell>
          <cell r="B230" t="str">
            <v>ACCUM PROV UNCOLLECT ACCTS</v>
          </cell>
          <cell r="C230" t="str">
            <v>BS</v>
          </cell>
          <cell r="D230">
            <v>-280466</v>
          </cell>
          <cell r="E230" t="b">
            <v>0</v>
          </cell>
        </row>
        <row r="231">
          <cell r="A231">
            <v>2700</v>
          </cell>
          <cell r="B231" t="str">
            <v>A/R-OTHER</v>
          </cell>
          <cell r="C231" t="str">
            <v>BS</v>
          </cell>
          <cell r="D231">
            <v>42118.7</v>
          </cell>
          <cell r="E231" t="b">
            <v>0</v>
          </cell>
        </row>
        <row r="232">
          <cell r="A232">
            <v>2710</v>
          </cell>
          <cell r="B232" t="str">
            <v>A/R ASSOC COS</v>
          </cell>
          <cell r="C232" t="str">
            <v>BS</v>
          </cell>
          <cell r="D232">
            <v>8088006.2999999961</v>
          </cell>
          <cell r="E232" t="b">
            <v>0</v>
          </cell>
        </row>
        <row r="233">
          <cell r="A233">
            <v>2755</v>
          </cell>
          <cell r="B233" t="str">
            <v>INVENTORY</v>
          </cell>
          <cell r="C233" t="str">
            <v>BS</v>
          </cell>
          <cell r="D233">
            <v>238473.95</v>
          </cell>
          <cell r="E233" t="b">
            <v>0</v>
          </cell>
        </row>
        <row r="234">
          <cell r="A234">
            <v>2775</v>
          </cell>
          <cell r="B234" t="str">
            <v>SPECIAL DEPOSITS</v>
          </cell>
          <cell r="C234" t="str">
            <v>BS</v>
          </cell>
          <cell r="D234">
            <v>0</v>
          </cell>
          <cell r="E234" t="b">
            <v>0</v>
          </cell>
        </row>
        <row r="235">
          <cell r="A235">
            <v>2785</v>
          </cell>
          <cell r="B235" t="str">
            <v>PREPAYMENTS</v>
          </cell>
          <cell r="C235" t="str">
            <v>BS</v>
          </cell>
          <cell r="D235">
            <v>5266.5</v>
          </cell>
          <cell r="E235" t="b">
            <v>0</v>
          </cell>
        </row>
        <row r="236">
          <cell r="A236">
            <v>2825</v>
          </cell>
          <cell r="B236" t="str">
            <v>MISC CURRENT ASSETS</v>
          </cell>
          <cell r="C236" t="str">
            <v>BS</v>
          </cell>
          <cell r="D236">
            <v>-100642.11</v>
          </cell>
          <cell r="E236" t="b">
            <v>0</v>
          </cell>
        </row>
        <row r="237">
          <cell r="A237">
            <v>2856</v>
          </cell>
          <cell r="B237" t="str">
            <v>PRELIMINARY SURVEY</v>
          </cell>
          <cell r="C237" t="str">
            <v>BS</v>
          </cell>
          <cell r="D237">
            <v>0</v>
          </cell>
          <cell r="E237" t="b">
            <v>0</v>
          </cell>
        </row>
        <row r="238">
          <cell r="A238">
            <v>2905</v>
          </cell>
          <cell r="B238" t="str">
            <v>Rate Case In Progress</v>
          </cell>
          <cell r="C238" t="str">
            <v>BS</v>
          </cell>
          <cell r="D238">
            <v>0</v>
          </cell>
          <cell r="E238" t="b">
            <v>0</v>
          </cell>
        </row>
        <row r="239">
          <cell r="A239">
            <v>2906</v>
          </cell>
          <cell r="B239" t="str">
            <v>ATTORNEY FEES</v>
          </cell>
          <cell r="C239" t="str">
            <v>BS</v>
          </cell>
          <cell r="D239">
            <v>0</v>
          </cell>
          <cell r="E239" t="b">
            <v>0</v>
          </cell>
        </row>
        <row r="240">
          <cell r="A240">
            <v>2907</v>
          </cell>
          <cell r="B240" t="str">
            <v>CAPITALIZED TIME</v>
          </cell>
          <cell r="C240" t="str">
            <v>BS</v>
          </cell>
          <cell r="D240">
            <v>0</v>
          </cell>
          <cell r="E240" t="b">
            <v>0</v>
          </cell>
        </row>
        <row r="241">
          <cell r="A241">
            <v>2908</v>
          </cell>
          <cell r="B241" t="str">
            <v>ADMINISTRATIVE</v>
          </cell>
          <cell r="C241" t="str">
            <v>BS</v>
          </cell>
          <cell r="D241">
            <v>0</v>
          </cell>
          <cell r="E241" t="b">
            <v>0</v>
          </cell>
        </row>
        <row r="242">
          <cell r="A242">
            <v>2909</v>
          </cell>
          <cell r="B242" t="str">
            <v>TRAVEL</v>
          </cell>
          <cell r="C242" t="str">
            <v>BS</v>
          </cell>
          <cell r="D242">
            <v>0</v>
          </cell>
          <cell r="E242" t="b">
            <v>0</v>
          </cell>
        </row>
        <row r="243">
          <cell r="A243">
            <v>2910</v>
          </cell>
          <cell r="B243" t="str">
            <v>CONSULTING FEES</v>
          </cell>
          <cell r="C243" t="str">
            <v>BS</v>
          </cell>
          <cell r="D243">
            <v>0</v>
          </cell>
          <cell r="E243" t="b">
            <v>0</v>
          </cell>
        </row>
        <row r="244">
          <cell r="A244">
            <v>2914</v>
          </cell>
          <cell r="B244" t="str">
            <v>Rate Case In Progress</v>
          </cell>
          <cell r="C244" t="str">
            <v>BS</v>
          </cell>
          <cell r="D244">
            <v>128768.32000000001</v>
          </cell>
          <cell r="E244" t="b">
            <v>0</v>
          </cell>
        </row>
        <row r="245">
          <cell r="A245">
            <v>2915</v>
          </cell>
          <cell r="B245" t="str">
            <v>REG EXP BEING AMORT</v>
          </cell>
          <cell r="C245" t="str">
            <v>BS</v>
          </cell>
          <cell r="D245">
            <v>182837.76000000001</v>
          </cell>
          <cell r="E245" t="b">
            <v>0</v>
          </cell>
        </row>
        <row r="246">
          <cell r="A246">
            <v>2920</v>
          </cell>
          <cell r="B246" t="str">
            <v>RATE CASE BEING AMORT</v>
          </cell>
          <cell r="C246" t="str">
            <v>BS</v>
          </cell>
          <cell r="D246">
            <v>844683.02</v>
          </cell>
          <cell r="E246" t="b">
            <v>0</v>
          </cell>
        </row>
        <row r="247">
          <cell r="A247">
            <v>2925</v>
          </cell>
          <cell r="B247" t="str">
            <v>MISC REGULATORY COMM EXP</v>
          </cell>
          <cell r="C247" t="str">
            <v>BS</v>
          </cell>
          <cell r="D247">
            <v>3093</v>
          </cell>
          <cell r="E247" t="b">
            <v>0</v>
          </cell>
        </row>
        <row r="248">
          <cell r="A248">
            <v>2930</v>
          </cell>
          <cell r="B248" t="str">
            <v>RATE CASE ACCUM AMORT</v>
          </cell>
          <cell r="C248" t="str">
            <v>BS</v>
          </cell>
          <cell r="D248">
            <v>-819324.28</v>
          </cell>
          <cell r="E248" t="b">
            <v>0</v>
          </cell>
        </row>
        <row r="249">
          <cell r="A249">
            <v>2960</v>
          </cell>
          <cell r="B249" t="str">
            <v>DEF CHGS-TANK MAINT&amp;REP W</v>
          </cell>
          <cell r="C249" t="str">
            <v>BS</v>
          </cell>
          <cell r="D249">
            <v>1267432.5</v>
          </cell>
          <cell r="E249" t="b">
            <v>0</v>
          </cell>
        </row>
        <row r="250">
          <cell r="A250">
            <v>2965</v>
          </cell>
          <cell r="B250" t="str">
            <v>DEF CHGS-RELOCATION EXPEN</v>
          </cell>
          <cell r="C250" t="str">
            <v>BS</v>
          </cell>
          <cell r="D250">
            <v>439.55</v>
          </cell>
          <cell r="E250" t="b">
            <v>0</v>
          </cell>
        </row>
        <row r="251">
          <cell r="A251">
            <v>2985</v>
          </cell>
          <cell r="B251" t="str">
            <v>DEF CHGS-OTHER</v>
          </cell>
          <cell r="C251" t="str">
            <v>BS</v>
          </cell>
          <cell r="D251">
            <v>2562970.77</v>
          </cell>
          <cell r="E251" t="b">
            <v>0</v>
          </cell>
        </row>
        <row r="252">
          <cell r="A252">
            <v>3005</v>
          </cell>
          <cell r="B252" t="str">
            <v>DEF CHGS-VOC TESTING</v>
          </cell>
          <cell r="C252" t="str">
            <v>BS</v>
          </cell>
          <cell r="D252">
            <v>346213.86</v>
          </cell>
          <cell r="E252" t="b">
            <v>0</v>
          </cell>
        </row>
        <row r="253">
          <cell r="A253">
            <v>3020</v>
          </cell>
          <cell r="B253" t="str">
            <v>DEF CHGS-SLUDGE HAULING</v>
          </cell>
          <cell r="C253" t="str">
            <v>BS</v>
          </cell>
          <cell r="D253">
            <v>93918.66</v>
          </cell>
          <cell r="E253" t="b">
            <v>0</v>
          </cell>
        </row>
        <row r="254">
          <cell r="A254">
            <v>3040</v>
          </cell>
          <cell r="B254" t="str">
            <v>DEF CHGS-TANK MAINT&amp;REP S</v>
          </cell>
          <cell r="C254" t="str">
            <v>BS</v>
          </cell>
          <cell r="D254">
            <v>1022760.52</v>
          </cell>
          <cell r="E254" t="b">
            <v>0</v>
          </cell>
        </row>
        <row r="255">
          <cell r="A255">
            <v>3110</v>
          </cell>
          <cell r="B255" t="str">
            <v>AMORT - TANK MAINT&amp;REP WT</v>
          </cell>
          <cell r="C255" t="str">
            <v>BS</v>
          </cell>
          <cell r="D255">
            <v>-606971.77</v>
          </cell>
          <cell r="E255" t="b">
            <v>0</v>
          </cell>
        </row>
        <row r="256">
          <cell r="A256">
            <v>3120</v>
          </cell>
          <cell r="B256" t="str">
            <v>AMORT - RELOCATION EXP</v>
          </cell>
          <cell r="C256" t="str">
            <v>BS</v>
          </cell>
          <cell r="D256">
            <v>-439.55</v>
          </cell>
          <cell r="E256" t="b">
            <v>0</v>
          </cell>
        </row>
        <row r="257">
          <cell r="A257">
            <v>3140</v>
          </cell>
          <cell r="B257" t="str">
            <v>AMORT - OTHER</v>
          </cell>
          <cell r="C257" t="str">
            <v>BS</v>
          </cell>
          <cell r="D257">
            <v>-1201773.76</v>
          </cell>
          <cell r="E257" t="b">
            <v>0</v>
          </cell>
        </row>
        <row r="258">
          <cell r="A258">
            <v>3160</v>
          </cell>
          <cell r="B258" t="str">
            <v>AMORT - VOC TESTING</v>
          </cell>
          <cell r="C258" t="str">
            <v>BS</v>
          </cell>
          <cell r="D258">
            <v>-282512.55</v>
          </cell>
          <cell r="E258" t="b">
            <v>0</v>
          </cell>
        </row>
        <row r="259">
          <cell r="A259">
            <v>3175</v>
          </cell>
          <cell r="B259" t="str">
            <v>AMORT - SLUDGE HAULING</v>
          </cell>
          <cell r="C259" t="str">
            <v>BS</v>
          </cell>
          <cell r="D259">
            <v>-93918.66</v>
          </cell>
          <cell r="E259" t="b">
            <v>0</v>
          </cell>
        </row>
        <row r="260">
          <cell r="A260">
            <v>3195</v>
          </cell>
          <cell r="B260" t="str">
            <v>AMORT - TANK MAINT&amp;REP SW</v>
          </cell>
          <cell r="C260" t="str">
            <v>BS</v>
          </cell>
          <cell r="D260">
            <v>-290304.34000000003</v>
          </cell>
          <cell r="E260" t="b">
            <v>0</v>
          </cell>
        </row>
        <row r="261">
          <cell r="A261">
            <v>3225</v>
          </cell>
          <cell r="B261" t="str">
            <v>ADV-IN-AID OF CONST-WATER</v>
          </cell>
          <cell r="C261" t="str">
            <v>BS</v>
          </cell>
          <cell r="D261">
            <v>-23760</v>
          </cell>
          <cell r="E261" t="b">
            <v>0</v>
          </cell>
        </row>
        <row r="262">
          <cell r="A262">
            <v>3230</v>
          </cell>
          <cell r="B262" t="str">
            <v>ADV-IN-AID OF CONST-SEWER</v>
          </cell>
          <cell r="C262" t="str">
            <v>BS</v>
          </cell>
          <cell r="D262">
            <v>-9180</v>
          </cell>
          <cell r="E262" t="b">
            <v>0</v>
          </cell>
        </row>
        <row r="263">
          <cell r="A263">
            <v>3295</v>
          </cell>
          <cell r="B263" t="str">
            <v>CIAC-WELLS &amp; SPRINGS</v>
          </cell>
          <cell r="C263" t="str">
            <v>BS</v>
          </cell>
          <cell r="D263">
            <v>-737033</v>
          </cell>
          <cell r="E263" t="b">
            <v>0</v>
          </cell>
        </row>
        <row r="264">
          <cell r="A264">
            <v>3335</v>
          </cell>
          <cell r="B264" t="str">
            <v>CIAC-DIST RESV &amp; STANDPIP</v>
          </cell>
          <cell r="C264" t="str">
            <v>BS</v>
          </cell>
          <cell r="D264">
            <v>29700</v>
          </cell>
          <cell r="E264" t="b">
            <v>0</v>
          </cell>
        </row>
        <row r="265">
          <cell r="A265">
            <v>3340</v>
          </cell>
          <cell r="B265" t="str">
            <v>CIAC-TRANS &amp; DISTR MAINS</v>
          </cell>
          <cell r="C265" t="str">
            <v>BS</v>
          </cell>
          <cell r="D265">
            <v>-541722.48</v>
          </cell>
          <cell r="E265" t="b">
            <v>0</v>
          </cell>
        </row>
        <row r="266">
          <cell r="A266">
            <v>3345</v>
          </cell>
          <cell r="B266" t="str">
            <v>CIAC-SERVICE LINES</v>
          </cell>
          <cell r="C266" t="str">
            <v>BS</v>
          </cell>
          <cell r="D266">
            <v>-147311.28</v>
          </cell>
          <cell r="E266" t="b">
            <v>0</v>
          </cell>
        </row>
        <row r="267">
          <cell r="A267">
            <v>3350</v>
          </cell>
          <cell r="B267" t="str">
            <v>CIAC-METERS</v>
          </cell>
          <cell r="C267" t="str">
            <v>BS</v>
          </cell>
          <cell r="D267">
            <v>-16000</v>
          </cell>
          <cell r="E267" t="b">
            <v>0</v>
          </cell>
        </row>
        <row r="268">
          <cell r="A268">
            <v>3360</v>
          </cell>
          <cell r="B268" t="str">
            <v>CIAC-HYDRANTS</v>
          </cell>
          <cell r="C268" t="str">
            <v>BS</v>
          </cell>
          <cell r="D268">
            <v>-38406</v>
          </cell>
          <cell r="E268" t="b">
            <v>0</v>
          </cell>
        </row>
        <row r="269">
          <cell r="A269">
            <v>3365</v>
          </cell>
          <cell r="B269" t="str">
            <v>CIAC-BACKFLOW PREVENT DEV</v>
          </cell>
          <cell r="C269" t="str">
            <v>BS</v>
          </cell>
          <cell r="D269">
            <v>-4000</v>
          </cell>
          <cell r="E269" t="b">
            <v>0</v>
          </cell>
        </row>
        <row r="270">
          <cell r="A270">
            <v>3430</v>
          </cell>
          <cell r="B270" t="str">
            <v>CIAC-OTHER TANGIBLE PLT W</v>
          </cell>
          <cell r="C270" t="str">
            <v>BS</v>
          </cell>
          <cell r="D270">
            <v>-14756337.390000001</v>
          </cell>
          <cell r="E270" t="b">
            <v>0</v>
          </cell>
        </row>
        <row r="271">
          <cell r="A271">
            <v>3435</v>
          </cell>
          <cell r="B271" t="str">
            <v>CIAC-WATER-TAP</v>
          </cell>
          <cell r="C271" t="str">
            <v>BS</v>
          </cell>
          <cell r="D271">
            <v>-2253292.54</v>
          </cell>
          <cell r="E271" t="b">
            <v>0</v>
          </cell>
        </row>
        <row r="272">
          <cell r="A272">
            <v>3440</v>
          </cell>
          <cell r="B272" t="str">
            <v>CIAC-WTR MGMT FEE</v>
          </cell>
          <cell r="C272" t="str">
            <v>BS</v>
          </cell>
          <cell r="D272">
            <v>-18650</v>
          </cell>
          <cell r="E272" t="b">
            <v>0</v>
          </cell>
        </row>
        <row r="273">
          <cell r="A273">
            <v>3450</v>
          </cell>
          <cell r="B273" t="str">
            <v>CIAC-WTR PLT MOD FEE</v>
          </cell>
          <cell r="C273" t="str">
            <v>BS</v>
          </cell>
          <cell r="D273">
            <v>-512558</v>
          </cell>
          <cell r="E273" t="b">
            <v>0</v>
          </cell>
        </row>
        <row r="274">
          <cell r="A274">
            <v>3455</v>
          </cell>
          <cell r="B274" t="str">
            <v>CIAC-WTR PLT MTR FEE</v>
          </cell>
          <cell r="C274" t="str">
            <v>BS</v>
          </cell>
          <cell r="D274">
            <v>-99023.24</v>
          </cell>
          <cell r="E274" t="b">
            <v>0</v>
          </cell>
        </row>
        <row r="275">
          <cell r="A275">
            <v>3500</v>
          </cell>
          <cell r="B275" t="str">
            <v>CIAC-STRUCT/IMPRV PUMP PL</v>
          </cell>
          <cell r="C275" t="str">
            <v>BS</v>
          </cell>
          <cell r="D275">
            <v>-437068.41</v>
          </cell>
          <cell r="E275" t="b">
            <v>0</v>
          </cell>
        </row>
        <row r="276">
          <cell r="A276">
            <v>3505</v>
          </cell>
          <cell r="B276" t="str">
            <v>CIAC-STRUCT/IMPRV TREAT P</v>
          </cell>
          <cell r="C276" t="str">
            <v>BS</v>
          </cell>
          <cell r="D276">
            <v>-369919.73</v>
          </cell>
          <cell r="E276" t="b">
            <v>0</v>
          </cell>
        </row>
        <row r="277">
          <cell r="A277">
            <v>3520</v>
          </cell>
          <cell r="B277" t="str">
            <v>CIAC-STRUCT/IMPRV GEN PLT</v>
          </cell>
          <cell r="C277" t="str">
            <v>BS</v>
          </cell>
          <cell r="D277">
            <v>-14040340.529999999</v>
          </cell>
          <cell r="E277" t="b">
            <v>0</v>
          </cell>
        </row>
        <row r="278">
          <cell r="A278">
            <v>3550</v>
          </cell>
          <cell r="B278" t="str">
            <v>CIAC-SEWER FORCE MAIN</v>
          </cell>
          <cell r="C278" t="str">
            <v>BS</v>
          </cell>
          <cell r="D278">
            <v>-143694.06</v>
          </cell>
          <cell r="E278" t="b">
            <v>0</v>
          </cell>
        </row>
        <row r="279">
          <cell r="A279">
            <v>3555</v>
          </cell>
          <cell r="B279" t="str">
            <v>CIAC-SEWER GRAVITY MAIN</v>
          </cell>
          <cell r="C279" t="str">
            <v>BS</v>
          </cell>
          <cell r="D279">
            <v>-1129599.3899999999</v>
          </cell>
          <cell r="E279" t="b">
            <v>0</v>
          </cell>
        </row>
        <row r="280">
          <cell r="A280">
            <v>3557</v>
          </cell>
          <cell r="B280" t="str">
            <v>CIAC-MANHOLES</v>
          </cell>
          <cell r="C280" t="str">
            <v>BS</v>
          </cell>
          <cell r="D280">
            <v>-152804</v>
          </cell>
          <cell r="E280" t="b">
            <v>0</v>
          </cell>
        </row>
        <row r="281">
          <cell r="A281">
            <v>3565</v>
          </cell>
          <cell r="B281" t="str">
            <v>CIAC-SERVICES TO CUSTOMER</v>
          </cell>
          <cell r="C281" t="str">
            <v>BS</v>
          </cell>
          <cell r="D281">
            <v>-138751.38</v>
          </cell>
          <cell r="E281" t="b">
            <v>0</v>
          </cell>
        </row>
        <row r="282">
          <cell r="A282">
            <v>3605</v>
          </cell>
          <cell r="B282" t="str">
            <v>CIAC-TREAT/DISP EQUIP TRT</v>
          </cell>
          <cell r="C282" t="str">
            <v>BS</v>
          </cell>
          <cell r="D282">
            <v>67200</v>
          </cell>
          <cell r="E282" t="b">
            <v>0</v>
          </cell>
        </row>
        <row r="283">
          <cell r="A283">
            <v>3700</v>
          </cell>
          <cell r="B283" t="str">
            <v>CIAC-OTHER TANGIBLE PLT S</v>
          </cell>
          <cell r="C283" t="str">
            <v>BS</v>
          </cell>
          <cell r="D283">
            <v>372</v>
          </cell>
          <cell r="E283" t="b">
            <v>0</v>
          </cell>
        </row>
        <row r="284">
          <cell r="A284">
            <v>3705</v>
          </cell>
          <cell r="B284" t="str">
            <v>CIAC-SEWER-TAP</v>
          </cell>
          <cell r="C284" t="str">
            <v>BS</v>
          </cell>
          <cell r="D284">
            <v>-2310151.66</v>
          </cell>
          <cell r="E284" t="b">
            <v>0</v>
          </cell>
        </row>
        <row r="285">
          <cell r="A285">
            <v>3720</v>
          </cell>
          <cell r="B285" t="str">
            <v>CIAC-SWR PLT MOD FEE</v>
          </cell>
          <cell r="C285" t="str">
            <v>BS</v>
          </cell>
          <cell r="D285">
            <v>-5723455.1699999999</v>
          </cell>
          <cell r="E285" t="b">
            <v>0</v>
          </cell>
        </row>
        <row r="286">
          <cell r="A286">
            <v>3800</v>
          </cell>
          <cell r="B286" t="str">
            <v>ACC AMORT ORGANIZATION</v>
          </cell>
          <cell r="C286" t="str">
            <v>BS</v>
          </cell>
          <cell r="D286">
            <v>-6183.03</v>
          </cell>
          <cell r="E286" t="b">
            <v>0</v>
          </cell>
        </row>
        <row r="287">
          <cell r="A287">
            <v>3825</v>
          </cell>
          <cell r="B287" t="str">
            <v>ACC AMORT STRUCT &amp; IMPRV</v>
          </cell>
          <cell r="C287" t="str">
            <v>BS</v>
          </cell>
          <cell r="D287">
            <v>341.98</v>
          </cell>
          <cell r="E287" t="b">
            <v>0</v>
          </cell>
        </row>
        <row r="288">
          <cell r="A288">
            <v>3840</v>
          </cell>
          <cell r="B288" t="str">
            <v>ACC AMORT WELLS &amp; SPRINGS</v>
          </cell>
          <cell r="C288" t="str">
            <v>BS</v>
          </cell>
          <cell r="D288">
            <v>275269.94</v>
          </cell>
          <cell r="E288" t="b">
            <v>0</v>
          </cell>
        </row>
        <row r="289">
          <cell r="A289">
            <v>3880</v>
          </cell>
          <cell r="B289" t="str">
            <v>ACC AMORT DIST RESV &amp; STA</v>
          </cell>
          <cell r="C289" t="str">
            <v>BS</v>
          </cell>
          <cell r="D289">
            <v>-4489.6499999999996</v>
          </cell>
          <cell r="E289" t="b">
            <v>0</v>
          </cell>
        </row>
        <row r="290">
          <cell r="A290">
            <v>3885</v>
          </cell>
          <cell r="B290" t="str">
            <v>ACC AMORT TRANS &amp; DISTR M</v>
          </cell>
          <cell r="C290" t="str">
            <v>BS</v>
          </cell>
          <cell r="D290">
            <v>45880</v>
          </cell>
          <cell r="E290" t="b">
            <v>0</v>
          </cell>
        </row>
        <row r="291">
          <cell r="A291">
            <v>3890</v>
          </cell>
          <cell r="B291" t="str">
            <v>ACC AMORT SERVICE LINES</v>
          </cell>
          <cell r="C291" t="str">
            <v>BS</v>
          </cell>
          <cell r="D291">
            <v>19115.12</v>
          </cell>
          <cell r="E291" t="b">
            <v>0</v>
          </cell>
        </row>
        <row r="292">
          <cell r="A292">
            <v>3895</v>
          </cell>
          <cell r="B292" t="str">
            <v>ACC AMORT METERS</v>
          </cell>
          <cell r="C292" t="str">
            <v>BS</v>
          </cell>
          <cell r="D292">
            <v>533.28</v>
          </cell>
          <cell r="E292" t="b">
            <v>0</v>
          </cell>
        </row>
        <row r="293">
          <cell r="A293">
            <v>3905</v>
          </cell>
          <cell r="B293" t="str">
            <v>ACC AMORT HYDRANTS</v>
          </cell>
          <cell r="C293" t="str">
            <v>BS</v>
          </cell>
          <cell r="D293">
            <v>5497.49</v>
          </cell>
          <cell r="E293" t="b">
            <v>0</v>
          </cell>
        </row>
        <row r="294">
          <cell r="A294">
            <v>3910</v>
          </cell>
          <cell r="B294" t="str">
            <v>ACC AMORT BACKFLOW PREVEN</v>
          </cell>
          <cell r="C294" t="str">
            <v>BS</v>
          </cell>
          <cell r="D294">
            <v>1538.19</v>
          </cell>
          <cell r="E294" t="b">
            <v>0</v>
          </cell>
        </row>
        <row r="295">
          <cell r="A295">
            <v>3975</v>
          </cell>
          <cell r="B295" t="str">
            <v>ACC AMORT OTHER TANG PLT</v>
          </cell>
          <cell r="C295" t="str">
            <v>BS</v>
          </cell>
          <cell r="D295">
            <v>6049271.2000000002</v>
          </cell>
          <cell r="E295" t="b">
            <v>0</v>
          </cell>
        </row>
        <row r="296">
          <cell r="A296">
            <v>3980</v>
          </cell>
          <cell r="B296" t="str">
            <v>ACC AMORT WATER-CIAC TAP</v>
          </cell>
          <cell r="C296" t="str">
            <v>BS</v>
          </cell>
          <cell r="D296">
            <v>489134.27</v>
          </cell>
          <cell r="E296" t="b">
            <v>0</v>
          </cell>
        </row>
        <row r="297">
          <cell r="A297">
            <v>3990</v>
          </cell>
          <cell r="B297" t="str">
            <v>ACC AMORT WTR MGMT FEE -</v>
          </cell>
          <cell r="C297" t="str">
            <v>BS</v>
          </cell>
          <cell r="D297">
            <v>3585.78</v>
          </cell>
          <cell r="E297" t="b">
            <v>0</v>
          </cell>
        </row>
        <row r="298">
          <cell r="A298">
            <v>4000</v>
          </cell>
          <cell r="B298" t="str">
            <v>ACC AMORT WTR PLT MOD FEE</v>
          </cell>
          <cell r="C298" t="str">
            <v>BS</v>
          </cell>
          <cell r="D298">
            <v>82940.89</v>
          </cell>
          <cell r="E298" t="b">
            <v>0</v>
          </cell>
        </row>
        <row r="299">
          <cell r="A299">
            <v>4005</v>
          </cell>
          <cell r="B299" t="str">
            <v>ACC AMORT WTR PLT MTR FEE</v>
          </cell>
          <cell r="C299" t="str">
            <v>BS</v>
          </cell>
          <cell r="D299">
            <v>17092.240000000002</v>
          </cell>
          <cell r="E299" t="b">
            <v>0</v>
          </cell>
        </row>
        <row r="300">
          <cell r="A300">
            <v>4030</v>
          </cell>
          <cell r="B300" t="str">
            <v>ACC AMORT ORGANIZATION</v>
          </cell>
          <cell r="C300" t="str">
            <v>BS</v>
          </cell>
          <cell r="D300">
            <v>50770.21</v>
          </cell>
          <cell r="E300" t="b">
            <v>0</v>
          </cell>
        </row>
        <row r="301">
          <cell r="A301">
            <v>4050</v>
          </cell>
          <cell r="B301" t="str">
            <v>ACC AMORTSTRUCT/IMPRV PUM</v>
          </cell>
          <cell r="C301" t="str">
            <v>BS</v>
          </cell>
          <cell r="D301">
            <v>68923.23</v>
          </cell>
          <cell r="E301" t="b">
            <v>0</v>
          </cell>
        </row>
        <row r="302">
          <cell r="A302">
            <v>4055</v>
          </cell>
          <cell r="B302" t="str">
            <v>ACC AMORTSTRUCT/IMPRV TRE</v>
          </cell>
          <cell r="C302" t="str">
            <v>BS</v>
          </cell>
          <cell r="D302">
            <v>65991.72</v>
          </cell>
          <cell r="E302" t="b">
            <v>0</v>
          </cell>
        </row>
        <row r="303">
          <cell r="A303">
            <v>4070</v>
          </cell>
          <cell r="B303" t="str">
            <v>ACC AMORTSTRUCT/IMPRV GEN</v>
          </cell>
          <cell r="C303" t="str">
            <v>BS</v>
          </cell>
          <cell r="D303">
            <v>6041940.5699999994</v>
          </cell>
          <cell r="E303" t="b">
            <v>0</v>
          </cell>
        </row>
        <row r="304">
          <cell r="A304">
            <v>4100</v>
          </cell>
          <cell r="B304" t="str">
            <v>ACC AMORT SWR FORCE MAIN/</v>
          </cell>
          <cell r="C304" t="str">
            <v>BS</v>
          </cell>
          <cell r="D304">
            <v>6661.06</v>
          </cell>
          <cell r="E304" t="b">
            <v>0</v>
          </cell>
        </row>
        <row r="305">
          <cell r="A305">
            <v>4105</v>
          </cell>
          <cell r="B305" t="str">
            <v>ACC AMORT SEWER GRAVITY M</v>
          </cell>
          <cell r="C305" t="str">
            <v>BS</v>
          </cell>
          <cell r="D305">
            <v>111316.14</v>
          </cell>
          <cell r="E305" t="b">
            <v>0</v>
          </cell>
        </row>
        <row r="306">
          <cell r="A306">
            <v>4107</v>
          </cell>
          <cell r="B306" t="str">
            <v>ACC AMORT MANHOLES</v>
          </cell>
          <cell r="C306" t="str">
            <v>BS</v>
          </cell>
          <cell r="D306">
            <v>7371.59</v>
          </cell>
          <cell r="E306" t="b">
            <v>0</v>
          </cell>
        </row>
        <row r="307">
          <cell r="A307">
            <v>4115</v>
          </cell>
          <cell r="B307" t="str">
            <v>ACC AMORT SERVICES TO CUS</v>
          </cell>
          <cell r="C307" t="str">
            <v>BS</v>
          </cell>
          <cell r="D307">
            <v>10023.36</v>
          </cell>
          <cell r="E307" t="b">
            <v>0</v>
          </cell>
        </row>
        <row r="308">
          <cell r="A308">
            <v>4155</v>
          </cell>
          <cell r="B308" t="str">
            <v>ACC AMORT TREAT/DISP EQUI</v>
          </cell>
          <cell r="C308" t="str">
            <v>BS</v>
          </cell>
          <cell r="D308">
            <v>-11085.2</v>
          </cell>
          <cell r="E308" t="b">
            <v>0</v>
          </cell>
        </row>
        <row r="309">
          <cell r="A309">
            <v>4260</v>
          </cell>
          <cell r="B309" t="str">
            <v>ACC AMORT OTHER TANG PLT</v>
          </cell>
          <cell r="C309" t="str">
            <v>BS</v>
          </cell>
          <cell r="D309">
            <v>-93.24</v>
          </cell>
          <cell r="E309" t="b">
            <v>0</v>
          </cell>
        </row>
        <row r="310">
          <cell r="A310">
            <v>4265</v>
          </cell>
          <cell r="B310" t="str">
            <v>ACC AMORT SEWER-TAP</v>
          </cell>
          <cell r="C310" t="str">
            <v>BS</v>
          </cell>
          <cell r="D310">
            <v>461928.20000000007</v>
          </cell>
          <cell r="E310" t="b">
            <v>0</v>
          </cell>
        </row>
        <row r="311">
          <cell r="A311">
            <v>4280</v>
          </cell>
          <cell r="B311" t="str">
            <v>ACC AMORT SWR PLT MOD FEE</v>
          </cell>
          <cell r="C311" t="str">
            <v>BS</v>
          </cell>
          <cell r="D311">
            <v>1058524.55</v>
          </cell>
          <cell r="E311" t="b">
            <v>0</v>
          </cell>
        </row>
        <row r="312">
          <cell r="A312">
            <v>4356</v>
          </cell>
          <cell r="B312" t="str">
            <v>COST FREE CAPITAL-WATER</v>
          </cell>
          <cell r="C312" t="str">
            <v>BS</v>
          </cell>
          <cell r="D312">
            <v>0</v>
          </cell>
          <cell r="E312" t="b">
            <v>0</v>
          </cell>
        </row>
        <row r="313">
          <cell r="A313">
            <v>4357</v>
          </cell>
          <cell r="B313" t="str">
            <v>COST FREE CAPITAL-SEWER</v>
          </cell>
          <cell r="C313" t="str">
            <v>BS</v>
          </cell>
          <cell r="D313">
            <v>0</v>
          </cell>
          <cell r="E313" t="b">
            <v>0</v>
          </cell>
        </row>
        <row r="314">
          <cell r="A314">
            <v>4358</v>
          </cell>
          <cell r="B314" t="str">
            <v>GOS &amp; FLOW BACK TAXES-WAT</v>
          </cell>
          <cell r="C314" t="str">
            <v>BS</v>
          </cell>
          <cell r="D314">
            <v>0</v>
          </cell>
          <cell r="E314" t="b">
            <v>0</v>
          </cell>
        </row>
        <row r="315">
          <cell r="A315">
            <v>4367</v>
          </cell>
          <cell r="B315" t="str">
            <v>ACCUM DEF INCOME TAX-FED</v>
          </cell>
          <cell r="C315" t="str">
            <v>BS</v>
          </cell>
          <cell r="D315">
            <v>-353277.55</v>
          </cell>
          <cell r="E315" t="b">
            <v>0</v>
          </cell>
        </row>
        <row r="316">
          <cell r="A316">
            <v>4369</v>
          </cell>
          <cell r="B316" t="str">
            <v>DEF FED TAX - CIAC PRE 19</v>
          </cell>
          <cell r="C316" t="str">
            <v>BS</v>
          </cell>
          <cell r="D316">
            <v>396029</v>
          </cell>
          <cell r="E316" t="b">
            <v>0</v>
          </cell>
        </row>
        <row r="317">
          <cell r="A317">
            <v>4371</v>
          </cell>
          <cell r="B317" t="str">
            <v>DEF FED TAX - TAP FEE POS</v>
          </cell>
          <cell r="C317" t="str">
            <v>BS</v>
          </cell>
          <cell r="D317">
            <v>3044789.09</v>
          </cell>
          <cell r="E317" t="b">
            <v>0</v>
          </cell>
        </row>
        <row r="318">
          <cell r="A318">
            <v>4375</v>
          </cell>
          <cell r="B318" t="str">
            <v>DEF FED TAX - RATE CASE</v>
          </cell>
          <cell r="C318" t="str">
            <v>BS</v>
          </cell>
          <cell r="D318">
            <v>-130291.81</v>
          </cell>
          <cell r="E318" t="b">
            <v>0</v>
          </cell>
        </row>
        <row r="319">
          <cell r="A319">
            <v>4377</v>
          </cell>
          <cell r="B319" t="str">
            <v>DEF FED TAX - DEF MAINT</v>
          </cell>
          <cell r="C319" t="str">
            <v>BS</v>
          </cell>
          <cell r="D319">
            <v>-770823.22</v>
          </cell>
          <cell r="E319" t="b">
            <v>0</v>
          </cell>
        </row>
        <row r="320">
          <cell r="A320">
            <v>4383</v>
          </cell>
          <cell r="B320" t="str">
            <v>DEF FED TAX - ORGN EXP</v>
          </cell>
          <cell r="C320" t="str">
            <v>BS</v>
          </cell>
          <cell r="D320">
            <v>-304975.46000000002</v>
          </cell>
          <cell r="E320" t="b">
            <v>0</v>
          </cell>
        </row>
        <row r="321">
          <cell r="A321">
            <v>4385</v>
          </cell>
          <cell r="B321" t="str">
            <v>DEF FED TAX - BAD DEBT</v>
          </cell>
          <cell r="C321" t="str">
            <v>BS</v>
          </cell>
          <cell r="D321">
            <v>76519.95</v>
          </cell>
          <cell r="E321" t="b">
            <v>0</v>
          </cell>
        </row>
        <row r="322">
          <cell r="A322">
            <v>4387</v>
          </cell>
          <cell r="B322" t="str">
            <v>DEF FED TAX - DEPRECIATIO</v>
          </cell>
          <cell r="C322" t="str">
            <v>BS</v>
          </cell>
          <cell r="D322">
            <v>-10294652.43</v>
          </cell>
          <cell r="E322" t="b">
            <v>0</v>
          </cell>
        </row>
        <row r="323">
          <cell r="A323">
            <v>4389</v>
          </cell>
          <cell r="B323" t="str">
            <v>DEF FED TAX - NOL</v>
          </cell>
          <cell r="C323" t="str">
            <v>BS</v>
          </cell>
          <cell r="D323">
            <v>3100879.94</v>
          </cell>
          <cell r="E323" t="b">
            <v>0</v>
          </cell>
        </row>
        <row r="324">
          <cell r="A324">
            <v>4417</v>
          </cell>
          <cell r="B324" t="str">
            <v>ACCUM DEF INCOME TAX - ST</v>
          </cell>
          <cell r="C324" t="str">
            <v>BS</v>
          </cell>
          <cell r="D324">
            <v>-64414.479999999996</v>
          </cell>
          <cell r="E324" t="b">
            <v>0</v>
          </cell>
        </row>
        <row r="325">
          <cell r="A325">
            <v>4419</v>
          </cell>
          <cell r="B325" t="str">
            <v>DEF ST TAX - CIAC PRE 198</v>
          </cell>
          <cell r="C325" t="str">
            <v>BS</v>
          </cell>
          <cell r="D325">
            <v>354259</v>
          </cell>
          <cell r="E325" t="b">
            <v>0</v>
          </cell>
        </row>
        <row r="326">
          <cell r="A326">
            <v>4421</v>
          </cell>
          <cell r="B326" t="str">
            <v>DEF ST TAX - TAP FEE POST</v>
          </cell>
          <cell r="C326" t="str">
            <v>BS</v>
          </cell>
          <cell r="D326">
            <v>676779.95</v>
          </cell>
          <cell r="E326" t="b">
            <v>0</v>
          </cell>
        </row>
        <row r="327">
          <cell r="A327">
            <v>4425</v>
          </cell>
          <cell r="B327" t="str">
            <v>DEF ST TAX - RATE CASE</v>
          </cell>
          <cell r="C327" t="str">
            <v>BS</v>
          </cell>
          <cell r="D327">
            <v>-28182.22</v>
          </cell>
          <cell r="E327" t="b">
            <v>0</v>
          </cell>
        </row>
        <row r="328">
          <cell r="A328">
            <v>4427</v>
          </cell>
          <cell r="B328" t="str">
            <v>DEF ST TAX - DEF MAINT</v>
          </cell>
          <cell r="C328" t="str">
            <v>BS</v>
          </cell>
          <cell r="D328">
            <v>-177113.52</v>
          </cell>
          <cell r="E328" t="b">
            <v>0</v>
          </cell>
        </row>
        <row r="329">
          <cell r="A329">
            <v>4433</v>
          </cell>
          <cell r="B329" t="str">
            <v>DEF ST TAX - ORGN EXP</v>
          </cell>
          <cell r="C329" t="str">
            <v>BS</v>
          </cell>
          <cell r="D329">
            <v>-141836.10999999999</v>
          </cell>
          <cell r="E329" t="b">
            <v>0</v>
          </cell>
        </row>
        <row r="330">
          <cell r="A330">
            <v>4435</v>
          </cell>
          <cell r="B330" t="str">
            <v>DEF ST TAX - BAD DEBT</v>
          </cell>
          <cell r="C330" t="str">
            <v>BS</v>
          </cell>
          <cell r="D330">
            <v>8929</v>
          </cell>
          <cell r="E330" t="b">
            <v>0</v>
          </cell>
        </row>
        <row r="331">
          <cell r="A331">
            <v>4437</v>
          </cell>
          <cell r="B331" t="str">
            <v>DEF ST TAX - DEPRECIATION</v>
          </cell>
          <cell r="C331" t="str">
            <v>BS</v>
          </cell>
          <cell r="D331">
            <v>-1338091.8499999999</v>
          </cell>
          <cell r="E331" t="b">
            <v>0</v>
          </cell>
        </row>
        <row r="332">
          <cell r="A332">
            <v>4439</v>
          </cell>
          <cell r="B332" t="str">
            <v>DEF ST TAX - NOL</v>
          </cell>
          <cell r="C332" t="str">
            <v>BS</v>
          </cell>
          <cell r="D332">
            <v>242700.43</v>
          </cell>
          <cell r="E332" t="b">
            <v>0</v>
          </cell>
        </row>
        <row r="333">
          <cell r="A333">
            <v>4460</v>
          </cell>
          <cell r="B333" t="str">
            <v>UNAMORT INVEST TAX CREDIT</v>
          </cell>
          <cell r="C333" t="str">
            <v>BS</v>
          </cell>
          <cell r="D333">
            <v>-56908.22</v>
          </cell>
          <cell r="E333" t="b">
            <v>0</v>
          </cell>
        </row>
        <row r="334">
          <cell r="A334">
            <v>4515</v>
          </cell>
          <cell r="B334" t="str">
            <v>A/P TRADE</v>
          </cell>
          <cell r="C334" t="str">
            <v>BS</v>
          </cell>
          <cell r="D334">
            <v>-698850.24</v>
          </cell>
          <cell r="E334" t="b">
            <v>0</v>
          </cell>
        </row>
        <row r="335">
          <cell r="A335">
            <v>4525</v>
          </cell>
          <cell r="B335" t="str">
            <v>A/P TRADE - ACCRUAL</v>
          </cell>
          <cell r="C335" t="str">
            <v>BS</v>
          </cell>
          <cell r="D335">
            <v>-330144.53000000003</v>
          </cell>
          <cell r="E335" t="b">
            <v>0</v>
          </cell>
        </row>
        <row r="336">
          <cell r="A336">
            <v>4527</v>
          </cell>
          <cell r="B336" t="str">
            <v>A/P TRADE - RECD NOT VOUC</v>
          </cell>
          <cell r="C336" t="str">
            <v>BS</v>
          </cell>
          <cell r="D336">
            <v>-152562.23999999999</v>
          </cell>
          <cell r="E336" t="b">
            <v>0</v>
          </cell>
        </row>
        <row r="337">
          <cell r="A337">
            <v>4535</v>
          </cell>
          <cell r="B337" t="str">
            <v>A/P-ASSOC COMPANIES</v>
          </cell>
          <cell r="C337" t="str">
            <v>BS</v>
          </cell>
          <cell r="D337">
            <v>-11781756.68</v>
          </cell>
          <cell r="E337" t="b">
            <v>0</v>
          </cell>
        </row>
        <row r="338">
          <cell r="A338">
            <v>4545</v>
          </cell>
          <cell r="B338" t="str">
            <v>A/P MISCELLANEOUS</v>
          </cell>
          <cell r="C338" t="str">
            <v>BS</v>
          </cell>
          <cell r="D338">
            <v>-32474.880000000001</v>
          </cell>
          <cell r="E338" t="b">
            <v>0</v>
          </cell>
        </row>
        <row r="339">
          <cell r="A339">
            <v>4560</v>
          </cell>
          <cell r="B339" t="str">
            <v>AMORT DEF CREDITS</v>
          </cell>
          <cell r="C339" t="str">
            <v>BS</v>
          </cell>
          <cell r="D339">
            <v>-656176.63</v>
          </cell>
          <cell r="E339" t="b">
            <v>0</v>
          </cell>
        </row>
        <row r="340">
          <cell r="A340">
            <v>4565</v>
          </cell>
          <cell r="B340" t="str">
            <v>ADVANCES FROM UTILITIES IN</v>
          </cell>
          <cell r="C340" t="str">
            <v>BS</v>
          </cell>
          <cell r="D340">
            <v>4312689.8600000003</v>
          </cell>
          <cell r="E340" t="b">
            <v>0</v>
          </cell>
        </row>
        <row r="341">
          <cell r="A341">
            <v>4595</v>
          </cell>
          <cell r="B341" t="str">
            <v>CUSTOMER DEPOSITS</v>
          </cell>
          <cell r="C341" t="str">
            <v>BS</v>
          </cell>
          <cell r="D341">
            <v>-221342.31</v>
          </cell>
          <cell r="E341" t="b">
            <v>0</v>
          </cell>
        </row>
        <row r="342">
          <cell r="A342">
            <v>4612</v>
          </cell>
          <cell r="B342" t="str">
            <v>ACCRUED TAXES GENERAL</v>
          </cell>
          <cell r="C342" t="str">
            <v>BS</v>
          </cell>
          <cell r="D342">
            <v>-123285.97</v>
          </cell>
          <cell r="E342" t="b">
            <v>0</v>
          </cell>
        </row>
        <row r="343">
          <cell r="A343">
            <v>4614</v>
          </cell>
          <cell r="B343" t="str">
            <v>ACCRUED GROSS RECEIPT TAX</v>
          </cell>
          <cell r="C343" t="str">
            <v>BS</v>
          </cell>
          <cell r="D343">
            <v>0</v>
          </cell>
          <cell r="E343" t="b">
            <v>0</v>
          </cell>
        </row>
        <row r="344">
          <cell r="A344">
            <v>4616</v>
          </cell>
          <cell r="B344" t="str">
            <v>ACCRUED FRANCHISE TAX A</v>
          </cell>
          <cell r="C344" t="str">
            <v>BS</v>
          </cell>
          <cell r="D344">
            <v>0</v>
          </cell>
          <cell r="E344" t="b">
            <v>0</v>
          </cell>
        </row>
        <row r="345">
          <cell r="A345">
            <v>4618</v>
          </cell>
          <cell r="B345" t="str">
            <v>ACCRUED UTIL OR COMM TAX</v>
          </cell>
          <cell r="C345" t="str">
            <v>BS</v>
          </cell>
          <cell r="D345">
            <v>0</v>
          </cell>
          <cell r="E345" t="b">
            <v>0</v>
          </cell>
        </row>
        <row r="346">
          <cell r="A346">
            <v>4628</v>
          </cell>
          <cell r="B346" t="str">
            <v>ACCRUED REAL EST TAX</v>
          </cell>
          <cell r="C346" t="str">
            <v>BS</v>
          </cell>
          <cell r="D346">
            <v>-10157.01</v>
          </cell>
          <cell r="E346" t="b">
            <v>0</v>
          </cell>
        </row>
        <row r="347">
          <cell r="A347">
            <v>4630</v>
          </cell>
          <cell r="B347" t="str">
            <v>ACCRUED PERS PROP &amp; ICT T</v>
          </cell>
          <cell r="C347" t="str">
            <v>BS</v>
          </cell>
          <cell r="D347">
            <v>0</v>
          </cell>
          <cell r="E347" t="b">
            <v>0</v>
          </cell>
        </row>
        <row r="348">
          <cell r="A348">
            <v>4634</v>
          </cell>
          <cell r="B348" t="str">
            <v>ACCRUED SALES TAX</v>
          </cell>
          <cell r="C348" t="str">
            <v>BS</v>
          </cell>
          <cell r="D348">
            <v>-401.6</v>
          </cell>
          <cell r="E348" t="b">
            <v>0</v>
          </cell>
        </row>
        <row r="349">
          <cell r="A349">
            <v>4635</v>
          </cell>
          <cell r="B349" t="str">
            <v>ACCRUED USE TAX</v>
          </cell>
          <cell r="C349" t="str">
            <v>BS</v>
          </cell>
          <cell r="D349">
            <v>-991.5</v>
          </cell>
          <cell r="E349" t="b">
            <v>0</v>
          </cell>
        </row>
        <row r="350">
          <cell r="A350">
            <v>4659</v>
          </cell>
          <cell r="B350" t="str">
            <v>ACCRUED FED INCOME TAX</v>
          </cell>
          <cell r="C350" t="str">
            <v>BS</v>
          </cell>
          <cell r="D350">
            <v>0</v>
          </cell>
          <cell r="E350" t="b">
            <v>0</v>
          </cell>
        </row>
        <row r="351">
          <cell r="A351">
            <v>4661</v>
          </cell>
          <cell r="B351" t="str">
            <v>ACCRUED ST INCOME TAX</v>
          </cell>
          <cell r="C351" t="str">
            <v>BS</v>
          </cell>
          <cell r="D351">
            <v>254259.85000000003</v>
          </cell>
          <cell r="E351" t="b">
            <v>0</v>
          </cell>
        </row>
        <row r="352">
          <cell r="A352">
            <v>4685</v>
          </cell>
          <cell r="B352" t="str">
            <v>ACCRUED CUST DEP INTEREST</v>
          </cell>
          <cell r="C352" t="str">
            <v>BS</v>
          </cell>
          <cell r="D352">
            <v>-30325.75</v>
          </cell>
          <cell r="E352" t="b">
            <v>0</v>
          </cell>
        </row>
        <row r="353">
          <cell r="A353">
            <v>4715</v>
          </cell>
          <cell r="B353" t="str">
            <v>DEFERRED REVENUE</v>
          </cell>
          <cell r="C353" t="str">
            <v>BS</v>
          </cell>
          <cell r="D353">
            <v>-9155.77</v>
          </cell>
          <cell r="E353" t="b">
            <v>0</v>
          </cell>
        </row>
        <row r="354">
          <cell r="A354">
            <v>4760</v>
          </cell>
          <cell r="B354" t="str">
            <v>COMMON STOCK</v>
          </cell>
          <cell r="C354" t="str">
            <v>BS</v>
          </cell>
          <cell r="D354">
            <v>-1000</v>
          </cell>
          <cell r="E354" t="b">
            <v>0</v>
          </cell>
        </row>
        <row r="355">
          <cell r="A355">
            <v>4780</v>
          </cell>
          <cell r="B355" t="str">
            <v>PAID IN CAPITAL</v>
          </cell>
          <cell r="C355" t="str">
            <v>BS</v>
          </cell>
          <cell r="D355">
            <v>-4401060.2300000004</v>
          </cell>
          <cell r="E355" t="b">
            <v>0</v>
          </cell>
        </row>
        <row r="356">
          <cell r="A356">
            <v>4785</v>
          </cell>
          <cell r="B356" t="str">
            <v>MISC PAID IN CAPITAL</v>
          </cell>
          <cell r="C356" t="str">
            <v>BS</v>
          </cell>
          <cell r="D356">
            <v>-38599006.210000001</v>
          </cell>
          <cell r="E356" t="b">
            <v>0</v>
          </cell>
        </row>
        <row r="357">
          <cell r="A357">
            <v>4998</v>
          </cell>
          <cell r="B357" t="str">
            <v>RETAINED EARN-PRIOR YEARS</v>
          </cell>
          <cell r="C357" t="str">
            <v>BS</v>
          </cell>
          <cell r="D357">
            <v>-25080559.819999997</v>
          </cell>
          <cell r="E357" t="b">
            <v>0</v>
          </cell>
        </row>
        <row r="358">
          <cell r="A358">
            <v>5020</v>
          </cell>
          <cell r="B358" t="str">
            <v>WATER REVENUE UNMETERED</v>
          </cell>
          <cell r="C358" t="str">
            <v>IS</v>
          </cell>
          <cell r="D358">
            <v>-52379.83</v>
          </cell>
          <cell r="E358" t="b">
            <v>0</v>
          </cell>
        </row>
        <row r="359">
          <cell r="A359">
            <v>5025</v>
          </cell>
          <cell r="B359" t="str">
            <v>WATER REVENUE-RESIDENTIAL</v>
          </cell>
          <cell r="C359" t="str">
            <v>IS</v>
          </cell>
          <cell r="D359">
            <v>-4506181.84</v>
          </cell>
          <cell r="E359" t="b">
            <v>0</v>
          </cell>
        </row>
        <row r="360">
          <cell r="A360">
            <v>5030</v>
          </cell>
          <cell r="B360" t="str">
            <v>WATER REVENUE-ACCRUALS</v>
          </cell>
          <cell r="C360" t="str">
            <v>IS</v>
          </cell>
          <cell r="D360">
            <v>-27599.919999999998</v>
          </cell>
          <cell r="E360" t="b">
            <v>0</v>
          </cell>
        </row>
        <row r="361">
          <cell r="A361">
            <v>5035</v>
          </cell>
          <cell r="B361" t="str">
            <v>WATER REVENUE-COMMERCIAL</v>
          </cell>
          <cell r="C361" t="str">
            <v>IS</v>
          </cell>
          <cell r="D361">
            <v>-268640.88</v>
          </cell>
          <cell r="E361" t="b">
            <v>0</v>
          </cell>
        </row>
        <row r="362">
          <cell r="A362">
            <v>5050</v>
          </cell>
          <cell r="B362" t="str">
            <v>WATER REVENUE-MULT FAM DWE</v>
          </cell>
          <cell r="C362" t="str">
            <v>IS</v>
          </cell>
          <cell r="D362">
            <v>-11</v>
          </cell>
          <cell r="E362" t="b">
            <v>0</v>
          </cell>
        </row>
        <row r="363">
          <cell r="A363">
            <v>5100</v>
          </cell>
          <cell r="B363" t="str">
            <v>SEWER REVENUE-RESIDENTIAL</v>
          </cell>
          <cell r="C363" t="str">
            <v>IS</v>
          </cell>
          <cell r="D363">
            <v>-3382539.41</v>
          </cell>
          <cell r="E363" t="b">
            <v>0</v>
          </cell>
        </row>
        <row r="364">
          <cell r="A364">
            <v>5105</v>
          </cell>
          <cell r="B364" t="str">
            <v>SEWER REVENUE-ACCRUALS</v>
          </cell>
          <cell r="C364" t="str">
            <v>IS</v>
          </cell>
          <cell r="D364">
            <v>-19851.53</v>
          </cell>
          <cell r="E364" t="b">
            <v>0</v>
          </cell>
        </row>
        <row r="365">
          <cell r="A365">
            <v>5110</v>
          </cell>
          <cell r="B365" t="str">
            <v>SEWER REVENUE-COMMERCIA</v>
          </cell>
          <cell r="C365" t="str">
            <v>IS</v>
          </cell>
          <cell r="D365">
            <v>-3731.25</v>
          </cell>
          <cell r="E365" t="b">
            <v>0</v>
          </cell>
        </row>
        <row r="366">
          <cell r="A366">
            <v>5140</v>
          </cell>
          <cell r="B366" t="str">
            <v>SEWER REVENUE-RESIDENTIAL</v>
          </cell>
          <cell r="C366" t="str">
            <v>IS</v>
          </cell>
          <cell r="D366">
            <v>-520278.84</v>
          </cell>
          <cell r="E366" t="b">
            <v>0</v>
          </cell>
        </row>
        <row r="367">
          <cell r="A367">
            <v>5155</v>
          </cell>
          <cell r="B367" t="str">
            <v>SEWER REVENUE-COMMERCIAL</v>
          </cell>
          <cell r="C367" t="str">
            <v>IS</v>
          </cell>
          <cell r="D367">
            <v>-415776.1</v>
          </cell>
          <cell r="E367" t="b">
            <v>0</v>
          </cell>
        </row>
        <row r="368">
          <cell r="A368">
            <v>5180</v>
          </cell>
          <cell r="B368" t="str">
            <v>REVENUES FROM OTHER SYSTEMS</v>
          </cell>
          <cell r="C368" t="str">
            <v>IS</v>
          </cell>
          <cell r="D368">
            <v>-61128.480000000003</v>
          </cell>
          <cell r="E368" t="b">
            <v>0</v>
          </cell>
        </row>
        <row r="369">
          <cell r="A369">
            <v>5265</v>
          </cell>
          <cell r="B369" t="str">
            <v>FORFEITED DISCOUNTS</v>
          </cell>
          <cell r="C369" t="str">
            <v>IS</v>
          </cell>
          <cell r="D369">
            <v>-25009.16</v>
          </cell>
          <cell r="E369" t="b">
            <v>0</v>
          </cell>
        </row>
        <row r="370">
          <cell r="A370">
            <v>5285</v>
          </cell>
          <cell r="B370" t="str">
            <v>OTHER W/S REVENUES</v>
          </cell>
          <cell r="C370" t="str">
            <v>IS</v>
          </cell>
          <cell r="D370">
            <v>-64690.98</v>
          </cell>
          <cell r="E370" t="b">
            <v>0</v>
          </cell>
        </row>
        <row r="371">
          <cell r="A371">
            <v>5405</v>
          </cell>
          <cell r="B371" t="str">
            <v>REV FROM MGMT SERVICES</v>
          </cell>
          <cell r="C371" t="str">
            <v>IS</v>
          </cell>
          <cell r="D371">
            <v>0</v>
          </cell>
          <cell r="E371" t="b">
            <v>0</v>
          </cell>
        </row>
        <row r="372">
          <cell r="A372">
            <v>5435</v>
          </cell>
          <cell r="B372" t="str">
            <v>PURCHASED WATER-WATER SYS</v>
          </cell>
          <cell r="C372" t="str">
            <v>IS</v>
          </cell>
          <cell r="D372">
            <v>480793.82</v>
          </cell>
          <cell r="E372" t="b">
            <v>0</v>
          </cell>
        </row>
        <row r="373">
          <cell r="A373">
            <v>5445</v>
          </cell>
          <cell r="B373" t="str">
            <v>PURCHASED WATER - BILLINGS</v>
          </cell>
          <cell r="C373" t="str">
            <v>IS</v>
          </cell>
          <cell r="D373">
            <v>-267853.49</v>
          </cell>
          <cell r="E373" t="b">
            <v>0</v>
          </cell>
        </row>
        <row r="374">
          <cell r="A374">
            <v>5455</v>
          </cell>
          <cell r="B374" t="str">
            <v>PURCHASED SEWER TREATMENT</v>
          </cell>
          <cell r="C374" t="str">
            <v>IS</v>
          </cell>
          <cell r="D374">
            <v>142946.76</v>
          </cell>
          <cell r="E374" t="b">
            <v>0</v>
          </cell>
        </row>
        <row r="375">
          <cell r="A375">
            <v>5460</v>
          </cell>
          <cell r="B375" t="str">
            <v>PURCHASED SEWER - BILLINGS</v>
          </cell>
          <cell r="C375" t="str">
            <v>IS</v>
          </cell>
          <cell r="D375">
            <v>-70443.490000000005</v>
          </cell>
          <cell r="E375" t="b">
            <v>0</v>
          </cell>
        </row>
        <row r="376">
          <cell r="A376">
            <v>5465</v>
          </cell>
          <cell r="B376" t="str">
            <v>ELEC PWR - WTR SYSTEM SRC</v>
          </cell>
          <cell r="C376" t="str">
            <v>IS</v>
          </cell>
          <cell r="D376">
            <v>343553.3</v>
          </cell>
          <cell r="E376" t="b">
            <v>0</v>
          </cell>
        </row>
        <row r="377">
          <cell r="A377">
            <v>5470</v>
          </cell>
          <cell r="B377" t="str">
            <v>ELEC PWR - SWR SYSTEM COLL</v>
          </cell>
          <cell r="C377" t="str">
            <v>IS</v>
          </cell>
          <cell r="D377">
            <v>270312.53000000003</v>
          </cell>
          <cell r="E377" t="b">
            <v>0</v>
          </cell>
        </row>
        <row r="378">
          <cell r="A378">
            <v>5480</v>
          </cell>
          <cell r="B378" t="str">
            <v>CHLORINE</v>
          </cell>
          <cell r="C378" t="str">
            <v>IS</v>
          </cell>
          <cell r="D378">
            <v>38958.170000000006</v>
          </cell>
          <cell r="E378" t="b">
            <v>0</v>
          </cell>
        </row>
        <row r="379">
          <cell r="A379">
            <v>5485</v>
          </cell>
          <cell r="B379" t="str">
            <v>ODOR CONTROL CHEMICALS</v>
          </cell>
          <cell r="C379" t="str">
            <v>IS</v>
          </cell>
          <cell r="D379">
            <v>777.73</v>
          </cell>
          <cell r="E379" t="b">
            <v>0</v>
          </cell>
        </row>
        <row r="380">
          <cell r="A380">
            <v>5490</v>
          </cell>
          <cell r="B380" t="str">
            <v>OTHER TREATMENT CHEMICALS</v>
          </cell>
          <cell r="C380" t="str">
            <v>IS</v>
          </cell>
          <cell r="D380">
            <v>174811</v>
          </cell>
          <cell r="E380" t="b">
            <v>0</v>
          </cell>
        </row>
        <row r="381">
          <cell r="A381">
            <v>5495</v>
          </cell>
          <cell r="B381" t="str">
            <v>METER READING</v>
          </cell>
          <cell r="C381" t="str">
            <v>IS</v>
          </cell>
          <cell r="D381">
            <v>65064.01</v>
          </cell>
          <cell r="E381" t="b">
            <v>0</v>
          </cell>
        </row>
        <row r="382">
          <cell r="A382">
            <v>5505</v>
          </cell>
          <cell r="B382" t="str">
            <v>AGENCY EXPENSE</v>
          </cell>
          <cell r="C382" t="str">
            <v>IS</v>
          </cell>
          <cell r="D382">
            <v>890.21999999999889</v>
          </cell>
          <cell r="E382" t="b">
            <v>0</v>
          </cell>
        </row>
        <row r="383">
          <cell r="A383">
            <v>5510</v>
          </cell>
          <cell r="B383" t="str">
            <v>UNCOLLECTIBLE ACCOUNTS</v>
          </cell>
          <cell r="C383" t="str">
            <v>IS</v>
          </cell>
          <cell r="D383">
            <v>40574.43</v>
          </cell>
          <cell r="E383" t="b">
            <v>0</v>
          </cell>
        </row>
        <row r="384">
          <cell r="A384">
            <v>5515</v>
          </cell>
          <cell r="B384" t="str">
            <v>UNCOLL ACCOUNTS ACCRUAL</v>
          </cell>
          <cell r="C384" t="str">
            <v>IS</v>
          </cell>
          <cell r="D384">
            <v>14235</v>
          </cell>
          <cell r="E384" t="b">
            <v>0</v>
          </cell>
        </row>
        <row r="385">
          <cell r="A385">
            <v>5525</v>
          </cell>
          <cell r="B385" t="str">
            <v>BILL STOCK</v>
          </cell>
          <cell r="C385" t="str">
            <v>IS</v>
          </cell>
          <cell r="D385">
            <v>1697.2299999999998</v>
          </cell>
          <cell r="E385" t="b">
            <v>0</v>
          </cell>
        </row>
        <row r="386">
          <cell r="A386">
            <v>5535</v>
          </cell>
          <cell r="B386" t="str">
            <v>BILLING ENVELOPES</v>
          </cell>
          <cell r="C386" t="str">
            <v>IS</v>
          </cell>
          <cell r="D386">
            <v>2619.9600000000046</v>
          </cell>
          <cell r="E386" t="b">
            <v>0</v>
          </cell>
        </row>
        <row r="387">
          <cell r="A387">
            <v>5540</v>
          </cell>
          <cell r="B387" t="str">
            <v>BILLING POSTAGE</v>
          </cell>
          <cell r="C387" t="str">
            <v>IS</v>
          </cell>
          <cell r="D387">
            <v>42482.98</v>
          </cell>
          <cell r="E387" t="b">
            <v>0</v>
          </cell>
        </row>
        <row r="388">
          <cell r="A388">
            <v>5545</v>
          </cell>
          <cell r="B388" t="str">
            <v>CUSTOMER SERVICE PRINTING</v>
          </cell>
          <cell r="C388" t="str">
            <v>IS</v>
          </cell>
          <cell r="D388">
            <v>21364.039999999997</v>
          </cell>
          <cell r="E388" t="b">
            <v>0</v>
          </cell>
        </row>
        <row r="389">
          <cell r="A389">
            <v>5625</v>
          </cell>
          <cell r="B389" t="str">
            <v>401K PROFIT SHARING</v>
          </cell>
          <cell r="C389" t="str">
            <v>IS</v>
          </cell>
          <cell r="D389">
            <v>53995.209999999977</v>
          </cell>
          <cell r="E389" t="b">
            <v>0</v>
          </cell>
        </row>
        <row r="390">
          <cell r="A390">
            <v>5630</v>
          </cell>
          <cell r="B390" t="str">
            <v>HEALTH ADMIN AND STOP LOSS</v>
          </cell>
          <cell r="C390" t="str">
            <v>IS</v>
          </cell>
          <cell r="D390">
            <v>52679.610000000022</v>
          </cell>
          <cell r="E390" t="b">
            <v>0</v>
          </cell>
        </row>
        <row r="391">
          <cell r="A391">
            <v>5635</v>
          </cell>
          <cell r="B391" t="str">
            <v>DENTAL</v>
          </cell>
          <cell r="C391" t="str">
            <v>IS</v>
          </cell>
          <cell r="D391">
            <v>9292.6900000000041</v>
          </cell>
          <cell r="E391" t="b">
            <v>0</v>
          </cell>
        </row>
        <row r="392">
          <cell r="A392">
            <v>5645</v>
          </cell>
          <cell r="B392" t="str">
            <v>EMPLOYEE INS DEDUCTIONS</v>
          </cell>
          <cell r="C392" t="str">
            <v>IS</v>
          </cell>
          <cell r="D392">
            <v>-74102.509999999995</v>
          </cell>
          <cell r="E392" t="b">
            <v>0</v>
          </cell>
        </row>
        <row r="393">
          <cell r="A393">
            <v>5650</v>
          </cell>
          <cell r="B393" t="str">
            <v>HEALTH COSTS &amp; OTHER</v>
          </cell>
          <cell r="C393" t="str">
            <v>IS</v>
          </cell>
          <cell r="D393">
            <v>7.7499999999999876</v>
          </cell>
          <cell r="E393" t="b">
            <v>0</v>
          </cell>
        </row>
        <row r="394">
          <cell r="A394">
            <v>5655</v>
          </cell>
          <cell r="B394" t="str">
            <v>HEALTH INS CLAIMS</v>
          </cell>
          <cell r="C394" t="str">
            <v>IS</v>
          </cell>
          <cell r="D394">
            <v>324646.61999999982</v>
          </cell>
          <cell r="E394" t="b">
            <v>0</v>
          </cell>
        </row>
        <row r="395">
          <cell r="A395">
            <v>5660</v>
          </cell>
          <cell r="B395" t="str">
            <v>OTHER EMP BENEFITS</v>
          </cell>
          <cell r="C395" t="str">
            <v>IS</v>
          </cell>
          <cell r="D395">
            <v>3651.0600000000013</v>
          </cell>
          <cell r="E395" t="b">
            <v>0</v>
          </cell>
        </row>
        <row r="396">
          <cell r="A396">
            <v>5665</v>
          </cell>
          <cell r="B396" t="str">
            <v>PENSION / 401K MATCH</v>
          </cell>
          <cell r="C396" t="str">
            <v>IS</v>
          </cell>
          <cell r="D396">
            <v>38300.620000000017</v>
          </cell>
          <cell r="E396" t="b">
            <v>0</v>
          </cell>
        </row>
        <row r="397">
          <cell r="A397">
            <v>5670</v>
          </cell>
          <cell r="B397" t="str">
            <v>TERM LIFE INS</v>
          </cell>
          <cell r="C397" t="str">
            <v>IS</v>
          </cell>
          <cell r="D397">
            <v>12886.91</v>
          </cell>
          <cell r="E397" t="b">
            <v>0</v>
          </cell>
        </row>
        <row r="398">
          <cell r="A398">
            <v>5675</v>
          </cell>
          <cell r="B398" t="str">
            <v>TERM LIFE INS-OPT</v>
          </cell>
          <cell r="C398" t="str">
            <v>IS</v>
          </cell>
          <cell r="D398">
            <v>-4843.6700000000019</v>
          </cell>
          <cell r="E398" t="b">
            <v>0</v>
          </cell>
        </row>
        <row r="399">
          <cell r="A399">
            <v>5680</v>
          </cell>
          <cell r="B399" t="str">
            <v>DEPEND LIFE INS-OPT</v>
          </cell>
          <cell r="C399" t="str">
            <v>IS</v>
          </cell>
          <cell r="D399">
            <v>-982.02</v>
          </cell>
          <cell r="E399" t="b">
            <v>0</v>
          </cell>
        </row>
        <row r="400">
          <cell r="A400">
            <v>5690</v>
          </cell>
          <cell r="B400" t="str">
            <v>TUITION</v>
          </cell>
          <cell r="C400" t="str">
            <v>IS</v>
          </cell>
          <cell r="D400">
            <v>0</v>
          </cell>
          <cell r="E400" t="b">
            <v>0</v>
          </cell>
        </row>
        <row r="401">
          <cell r="A401">
            <v>5705</v>
          </cell>
          <cell r="B401" t="str">
            <v>INSURANCE-GEN LIAB</v>
          </cell>
          <cell r="C401" t="str">
            <v>IS</v>
          </cell>
          <cell r="D401">
            <v>144307.20000000013</v>
          </cell>
          <cell r="E401" t="b">
            <v>0</v>
          </cell>
        </row>
        <row r="402">
          <cell r="A402">
            <v>5715</v>
          </cell>
          <cell r="B402" t="str">
            <v>INSURANCE-OTHER</v>
          </cell>
          <cell r="C402" t="str">
            <v>IS</v>
          </cell>
          <cell r="D402">
            <v>26098.310000000009</v>
          </cell>
          <cell r="E402" t="b">
            <v>0</v>
          </cell>
        </row>
        <row r="403">
          <cell r="A403">
            <v>5735</v>
          </cell>
          <cell r="B403" t="str">
            <v>COMPUTER MAINTENANCE</v>
          </cell>
          <cell r="C403" t="str">
            <v>IS</v>
          </cell>
          <cell r="D403">
            <v>53402.149999999994</v>
          </cell>
          <cell r="E403" t="b">
            <v>0</v>
          </cell>
        </row>
        <row r="404">
          <cell r="A404">
            <v>5740</v>
          </cell>
          <cell r="B404" t="str">
            <v>COMPUTER SUPPLIES</v>
          </cell>
          <cell r="C404" t="str">
            <v>IS</v>
          </cell>
          <cell r="D404">
            <v>770.67</v>
          </cell>
          <cell r="E404" t="b">
            <v>0</v>
          </cell>
        </row>
        <row r="405">
          <cell r="A405">
            <v>5745</v>
          </cell>
          <cell r="B405" t="str">
            <v>COMPUTER AMORT &amp; PROG COST</v>
          </cell>
          <cell r="C405" t="str">
            <v>IS</v>
          </cell>
          <cell r="D405">
            <v>0</v>
          </cell>
          <cell r="E405" t="b">
            <v>0</v>
          </cell>
        </row>
        <row r="406">
          <cell r="A406">
            <v>5750</v>
          </cell>
          <cell r="B406" t="str">
            <v>INTERNET SUPPLIER</v>
          </cell>
          <cell r="C406" t="str">
            <v>IS</v>
          </cell>
          <cell r="D406">
            <v>8997.6700000000055</v>
          </cell>
          <cell r="E406" t="b">
            <v>0</v>
          </cell>
        </row>
        <row r="407">
          <cell r="A407">
            <v>5760</v>
          </cell>
          <cell r="B407" t="str">
            <v>WEBSITE DEVELOPMENT</v>
          </cell>
          <cell r="C407" t="str">
            <v>IS</v>
          </cell>
          <cell r="D407">
            <v>0</v>
          </cell>
          <cell r="E407" t="b">
            <v>0</v>
          </cell>
        </row>
        <row r="408">
          <cell r="A408">
            <v>5785</v>
          </cell>
          <cell r="B408" t="str">
            <v>ADVERTISING/MARKETING</v>
          </cell>
          <cell r="C408" t="str">
            <v>IS</v>
          </cell>
          <cell r="D408">
            <v>1421.6000000000001</v>
          </cell>
          <cell r="E408" t="b">
            <v>0</v>
          </cell>
        </row>
        <row r="409">
          <cell r="A409">
            <v>5790</v>
          </cell>
          <cell r="B409" t="str">
            <v>BANK SERVICE CHARGE</v>
          </cell>
          <cell r="C409" t="str">
            <v>IS</v>
          </cell>
          <cell r="D409">
            <v>8006.4499999999953</v>
          </cell>
          <cell r="E409" t="b">
            <v>0</v>
          </cell>
        </row>
        <row r="410">
          <cell r="A410">
            <v>5795</v>
          </cell>
          <cell r="B410" t="str">
            <v>CONTRIBUTIONS</v>
          </cell>
          <cell r="C410" t="str">
            <v>IS</v>
          </cell>
          <cell r="D410">
            <v>1099.8500000000008</v>
          </cell>
          <cell r="E410" t="b">
            <v>0</v>
          </cell>
        </row>
        <row r="411">
          <cell r="A411">
            <v>5800</v>
          </cell>
          <cell r="B411" t="str">
            <v>LETTER OF CREDIT FEE</v>
          </cell>
          <cell r="C411" t="str">
            <v>IS</v>
          </cell>
          <cell r="D411">
            <v>0</v>
          </cell>
          <cell r="E411" t="b">
            <v>0</v>
          </cell>
        </row>
        <row r="412">
          <cell r="A412">
            <v>5805</v>
          </cell>
          <cell r="B412" t="str">
            <v>LICENSE FEES</v>
          </cell>
          <cell r="C412" t="str">
            <v>IS</v>
          </cell>
          <cell r="D412">
            <v>875.43000000000029</v>
          </cell>
          <cell r="E412" t="b">
            <v>0</v>
          </cell>
        </row>
        <row r="413">
          <cell r="A413">
            <v>5810</v>
          </cell>
          <cell r="B413" t="str">
            <v>MEMBERSHIPS</v>
          </cell>
          <cell r="C413" t="str">
            <v>IS</v>
          </cell>
          <cell r="D413">
            <v>25171.580000000016</v>
          </cell>
          <cell r="E413" t="b">
            <v>0</v>
          </cell>
        </row>
        <row r="414">
          <cell r="A414">
            <v>5815</v>
          </cell>
          <cell r="B414" t="str">
            <v>PENALTIES/FINES</v>
          </cell>
          <cell r="C414" t="str">
            <v>IS</v>
          </cell>
          <cell r="D414">
            <v>2683.87</v>
          </cell>
          <cell r="E414" t="b">
            <v>0</v>
          </cell>
        </row>
        <row r="415">
          <cell r="A415">
            <v>5820</v>
          </cell>
          <cell r="B415" t="str">
            <v>TRAINING EXPENSE</v>
          </cell>
          <cell r="C415" t="str">
            <v>IS</v>
          </cell>
          <cell r="D415">
            <v>12538.819999999996</v>
          </cell>
          <cell r="E415" t="b">
            <v>0</v>
          </cell>
        </row>
        <row r="416">
          <cell r="A416">
            <v>5825</v>
          </cell>
          <cell r="B416" t="str">
            <v>OTHER MISC EXPENSE</v>
          </cell>
          <cell r="C416" t="str">
            <v>IS</v>
          </cell>
          <cell r="D416">
            <v>-3617.5899999999606</v>
          </cell>
          <cell r="E416" t="b">
            <v>0</v>
          </cell>
        </row>
        <row r="417">
          <cell r="A417">
            <v>5855</v>
          </cell>
          <cell r="B417" t="str">
            <v>ANSWERING SERVICE</v>
          </cell>
          <cell r="C417" t="str">
            <v>IS</v>
          </cell>
          <cell r="D417">
            <v>3285.0500000000056</v>
          </cell>
          <cell r="E417" t="b">
            <v>0</v>
          </cell>
        </row>
        <row r="418">
          <cell r="A418">
            <v>5860</v>
          </cell>
          <cell r="B418" t="str">
            <v>CLEANING SUPPLIES</v>
          </cell>
          <cell r="C418" t="str">
            <v>IS</v>
          </cell>
          <cell r="D418">
            <v>3888.1699999999996</v>
          </cell>
          <cell r="E418" t="b">
            <v>0</v>
          </cell>
        </row>
        <row r="419">
          <cell r="A419">
            <v>5865</v>
          </cell>
          <cell r="B419" t="str">
            <v>COPY MACHINE</v>
          </cell>
          <cell r="C419" t="str">
            <v>IS</v>
          </cell>
          <cell r="D419">
            <v>8113.1</v>
          </cell>
          <cell r="E419" t="b">
            <v>0</v>
          </cell>
        </row>
        <row r="420">
          <cell r="A420">
            <v>5870</v>
          </cell>
          <cell r="B420" t="str">
            <v>HOLIDAY EVENTS/PICNICS</v>
          </cell>
          <cell r="C420" t="str">
            <v>IS</v>
          </cell>
          <cell r="D420">
            <v>300.36999999999955</v>
          </cell>
          <cell r="E420" t="b">
            <v>0</v>
          </cell>
        </row>
        <row r="421">
          <cell r="A421">
            <v>5875</v>
          </cell>
          <cell r="B421" t="str">
            <v>KITCHEN SUPPLIES</v>
          </cell>
          <cell r="C421" t="str">
            <v>IS</v>
          </cell>
          <cell r="D421">
            <v>1089.7700000000004</v>
          </cell>
          <cell r="E421" t="b">
            <v>0</v>
          </cell>
        </row>
        <row r="422">
          <cell r="A422">
            <v>5880</v>
          </cell>
          <cell r="B422" t="str">
            <v>OFFICE SUPPLY STORES</v>
          </cell>
          <cell r="C422" t="str">
            <v>IS</v>
          </cell>
          <cell r="D422">
            <v>6999.3299999999945</v>
          </cell>
          <cell r="E422" t="b">
            <v>0</v>
          </cell>
        </row>
        <row r="423">
          <cell r="A423">
            <v>5885</v>
          </cell>
          <cell r="B423" t="str">
            <v>PRINTING/BLUEPRINTS</v>
          </cell>
          <cell r="C423" t="str">
            <v>IS</v>
          </cell>
          <cell r="D423">
            <v>4097.8499999999985</v>
          </cell>
          <cell r="E423" t="b">
            <v>0</v>
          </cell>
        </row>
        <row r="424">
          <cell r="A424">
            <v>5890</v>
          </cell>
          <cell r="B424" t="str">
            <v>PUBL SUBSCRIPTIONS/TAPES</v>
          </cell>
          <cell r="C424" t="str">
            <v>IS</v>
          </cell>
          <cell r="D424">
            <v>1206.6100000000001</v>
          </cell>
          <cell r="E424" t="b">
            <v>0</v>
          </cell>
        </row>
        <row r="425">
          <cell r="A425">
            <v>5895</v>
          </cell>
          <cell r="B425" t="str">
            <v>SHIPPING CHARGES</v>
          </cell>
          <cell r="C425" t="str">
            <v>IS</v>
          </cell>
          <cell r="D425">
            <v>11874.809999999979</v>
          </cell>
          <cell r="E425" t="b">
            <v>0</v>
          </cell>
        </row>
        <row r="426">
          <cell r="A426">
            <v>5900</v>
          </cell>
          <cell r="B426" t="str">
            <v>OTHER OFFICE EXPENSES</v>
          </cell>
          <cell r="C426" t="str">
            <v>IS</v>
          </cell>
          <cell r="D426">
            <v>6721.3599999999915</v>
          </cell>
          <cell r="E426" t="b">
            <v>0</v>
          </cell>
        </row>
        <row r="427">
          <cell r="A427">
            <v>5930</v>
          </cell>
          <cell r="B427" t="str">
            <v>OFFICE ELECTRIC</v>
          </cell>
          <cell r="C427" t="str">
            <v>IS</v>
          </cell>
          <cell r="D427">
            <v>1857.2199999999996</v>
          </cell>
          <cell r="E427" t="b">
            <v>0</v>
          </cell>
        </row>
        <row r="428">
          <cell r="A428">
            <v>5935</v>
          </cell>
          <cell r="B428" t="str">
            <v>OFFICE GAS</v>
          </cell>
          <cell r="C428" t="str">
            <v>IS</v>
          </cell>
          <cell r="D428">
            <v>1300.1200000000001</v>
          </cell>
          <cell r="E428" t="b">
            <v>0</v>
          </cell>
        </row>
        <row r="429">
          <cell r="A429">
            <v>5940</v>
          </cell>
          <cell r="B429" t="str">
            <v>OFFICE WATER</v>
          </cell>
          <cell r="C429" t="str">
            <v>IS</v>
          </cell>
          <cell r="D429">
            <v>7721.59</v>
          </cell>
          <cell r="E429" t="b">
            <v>0</v>
          </cell>
        </row>
        <row r="430">
          <cell r="A430">
            <v>5945</v>
          </cell>
          <cell r="B430" t="str">
            <v>OFFICE TELECOM</v>
          </cell>
          <cell r="C430" t="str">
            <v>IS</v>
          </cell>
          <cell r="D430">
            <v>68447.229999999894</v>
          </cell>
          <cell r="E430" t="b">
            <v>0</v>
          </cell>
        </row>
        <row r="431">
          <cell r="A431">
            <v>5950</v>
          </cell>
          <cell r="B431" t="str">
            <v>OFFICE GARBAGE REMOVAL</v>
          </cell>
          <cell r="C431" t="str">
            <v>IS</v>
          </cell>
          <cell r="D431">
            <v>52376.24</v>
          </cell>
          <cell r="E431" t="b">
            <v>0</v>
          </cell>
        </row>
        <row r="432">
          <cell r="A432">
            <v>5955</v>
          </cell>
          <cell r="B432" t="str">
            <v>OFFICE LANDSCAPE / MOW / P</v>
          </cell>
          <cell r="C432" t="str">
            <v>IS</v>
          </cell>
          <cell r="D432">
            <v>77379.87999999999</v>
          </cell>
          <cell r="E432" t="b">
            <v>0</v>
          </cell>
        </row>
        <row r="433">
          <cell r="A433">
            <v>5960</v>
          </cell>
          <cell r="B433" t="str">
            <v>OFFICE ALARM SYS PHONE EXP</v>
          </cell>
          <cell r="C433" t="str">
            <v>IS</v>
          </cell>
          <cell r="D433">
            <v>731.56000000000029</v>
          </cell>
          <cell r="E433" t="b">
            <v>0</v>
          </cell>
        </row>
        <row r="434">
          <cell r="A434">
            <v>5965</v>
          </cell>
          <cell r="B434" t="str">
            <v>OFFICE MAINTENANCE</v>
          </cell>
          <cell r="C434" t="str">
            <v>IS</v>
          </cell>
          <cell r="D434">
            <v>5575.9200000000019</v>
          </cell>
          <cell r="E434" t="b">
            <v>0</v>
          </cell>
        </row>
        <row r="435">
          <cell r="A435">
            <v>5970</v>
          </cell>
          <cell r="B435" t="str">
            <v>OFFICE CLEANING SERVICE</v>
          </cell>
          <cell r="C435" t="str">
            <v>IS</v>
          </cell>
          <cell r="D435">
            <v>4575.9100000000017</v>
          </cell>
          <cell r="E435" t="b">
            <v>0</v>
          </cell>
        </row>
        <row r="436">
          <cell r="A436">
            <v>5975</v>
          </cell>
          <cell r="B436" t="str">
            <v>OFFICE MACHINE/HEAT&amp;COOL</v>
          </cell>
          <cell r="C436" t="str">
            <v>IS</v>
          </cell>
          <cell r="D436">
            <v>869.93</v>
          </cell>
          <cell r="E436" t="b">
            <v>0</v>
          </cell>
        </row>
        <row r="437">
          <cell r="A437">
            <v>5980</v>
          </cell>
          <cell r="B437" t="str">
            <v>OTHER OFFICE UTILITIES</v>
          </cell>
          <cell r="C437" t="str">
            <v>IS</v>
          </cell>
          <cell r="D437">
            <v>1810.42</v>
          </cell>
          <cell r="E437" t="b">
            <v>0</v>
          </cell>
        </row>
        <row r="438">
          <cell r="A438">
            <v>5985</v>
          </cell>
          <cell r="B438" t="str">
            <v>TELEMETERING PHONE EXPENSE</v>
          </cell>
          <cell r="C438" t="str">
            <v>IS</v>
          </cell>
          <cell r="D438">
            <v>18000.98</v>
          </cell>
          <cell r="E438" t="b">
            <v>0</v>
          </cell>
        </row>
        <row r="439">
          <cell r="A439">
            <v>6010</v>
          </cell>
          <cell r="B439" t="str">
            <v>AUDIT FEES</v>
          </cell>
          <cell r="C439" t="str">
            <v>IS</v>
          </cell>
          <cell r="D439">
            <v>21726.070000000007</v>
          </cell>
          <cell r="E439" t="b">
            <v>0</v>
          </cell>
        </row>
        <row r="440">
          <cell r="A440">
            <v>6015</v>
          </cell>
          <cell r="B440" t="str">
            <v>EMPLOY FINDER FEES</v>
          </cell>
          <cell r="C440" t="str">
            <v>IS</v>
          </cell>
          <cell r="D440">
            <v>1166.3400000000015</v>
          </cell>
          <cell r="E440" t="b">
            <v>0</v>
          </cell>
        </row>
        <row r="441">
          <cell r="A441">
            <v>6020</v>
          </cell>
          <cell r="B441" t="str">
            <v>ENGINEERING FEES</v>
          </cell>
          <cell r="C441" t="str">
            <v>IS</v>
          </cell>
          <cell r="D441">
            <v>36786.550000000003</v>
          </cell>
          <cell r="E441" t="b">
            <v>0</v>
          </cell>
        </row>
        <row r="442">
          <cell r="A442">
            <v>6025</v>
          </cell>
          <cell r="B442" t="str">
            <v>LEGAL FEES</v>
          </cell>
          <cell r="C442" t="str">
            <v>IS</v>
          </cell>
          <cell r="D442">
            <v>23354.86</v>
          </cell>
          <cell r="E442" t="b">
            <v>0</v>
          </cell>
        </row>
        <row r="443">
          <cell r="A443">
            <v>6035</v>
          </cell>
          <cell r="B443" t="str">
            <v>PAYROLL SERVICES</v>
          </cell>
          <cell r="C443" t="str">
            <v>IS</v>
          </cell>
          <cell r="D443">
            <v>6793.89</v>
          </cell>
          <cell r="E443" t="b">
            <v>0</v>
          </cell>
        </row>
        <row r="444">
          <cell r="A444">
            <v>6040</v>
          </cell>
          <cell r="B444" t="str">
            <v>TAX RETURN REVIEW</v>
          </cell>
          <cell r="C444" t="str">
            <v>IS</v>
          </cell>
          <cell r="D444">
            <v>12160.390000000003</v>
          </cell>
          <cell r="E444" t="b">
            <v>0</v>
          </cell>
        </row>
        <row r="445">
          <cell r="A445">
            <v>6045</v>
          </cell>
          <cell r="B445" t="str">
            <v>TEMP EMPLOY - CLERICAL</v>
          </cell>
          <cell r="C445" t="str">
            <v>IS</v>
          </cell>
          <cell r="D445">
            <v>4062.3500000000045</v>
          </cell>
          <cell r="E445" t="b">
            <v>0</v>
          </cell>
        </row>
        <row r="446">
          <cell r="A446">
            <v>6050</v>
          </cell>
          <cell r="B446" t="str">
            <v>OTHER OUTSIDE SERVICES</v>
          </cell>
          <cell r="C446" t="str">
            <v>IS</v>
          </cell>
          <cell r="D446">
            <v>89944.939999999973</v>
          </cell>
          <cell r="E446" t="b">
            <v>0</v>
          </cell>
        </row>
        <row r="447">
          <cell r="A447">
            <v>6065</v>
          </cell>
          <cell r="B447" t="str">
            <v>RATE CASE AMORT EXPENSE</v>
          </cell>
          <cell r="C447" t="str">
            <v>IS</v>
          </cell>
          <cell r="D447">
            <v>74656.97</v>
          </cell>
          <cell r="E447" t="b">
            <v>0</v>
          </cell>
        </row>
        <row r="448">
          <cell r="A448">
            <v>6070</v>
          </cell>
          <cell r="B448" t="str">
            <v>MISC REG MATTERS COMM EXP</v>
          </cell>
          <cell r="C448" t="str">
            <v>IS</v>
          </cell>
          <cell r="D448">
            <v>65226.750000000065</v>
          </cell>
          <cell r="E448" t="b">
            <v>0</v>
          </cell>
        </row>
        <row r="449">
          <cell r="A449">
            <v>6090</v>
          </cell>
          <cell r="B449" t="str">
            <v>RENT</v>
          </cell>
          <cell r="C449" t="str">
            <v>IS</v>
          </cell>
          <cell r="D449">
            <v>66339.149999999994</v>
          </cell>
          <cell r="E449" t="b">
            <v>0</v>
          </cell>
        </row>
        <row r="450">
          <cell r="A450">
            <v>6110</v>
          </cell>
          <cell r="B450" t="str">
            <v>SALARIES-ACCOUNTING</v>
          </cell>
          <cell r="C450" t="str">
            <v>IS</v>
          </cell>
          <cell r="D450">
            <v>55134.349999999984</v>
          </cell>
          <cell r="E450" t="b">
            <v>0</v>
          </cell>
        </row>
        <row r="451">
          <cell r="A451">
            <v>6115</v>
          </cell>
          <cell r="B451" t="str">
            <v>SALARIES-ADMIN</v>
          </cell>
          <cell r="C451" t="str">
            <v>IS</v>
          </cell>
          <cell r="D451">
            <v>13141.790000000006</v>
          </cell>
          <cell r="E451" t="b">
            <v>0</v>
          </cell>
        </row>
        <row r="452">
          <cell r="A452">
            <v>6120</v>
          </cell>
          <cell r="B452" t="str">
            <v>SALARIES-OFFICERS/STKHLDR</v>
          </cell>
          <cell r="C452" t="str">
            <v>IS</v>
          </cell>
          <cell r="D452">
            <v>74060.640000000101</v>
          </cell>
          <cell r="E452" t="b">
            <v>0</v>
          </cell>
        </row>
        <row r="453">
          <cell r="A453">
            <v>6125</v>
          </cell>
          <cell r="B453" t="str">
            <v>SALARIES-HR</v>
          </cell>
          <cell r="C453" t="str">
            <v>IS</v>
          </cell>
          <cell r="D453">
            <v>14885.780000000012</v>
          </cell>
          <cell r="E453" t="b">
            <v>0</v>
          </cell>
        </row>
        <row r="454">
          <cell r="A454">
            <v>6130</v>
          </cell>
          <cell r="B454" t="str">
            <v>SALARIES-IT</v>
          </cell>
          <cell r="C454" t="str">
            <v>IS</v>
          </cell>
          <cell r="D454">
            <v>27264.950000000015</v>
          </cell>
          <cell r="E454" t="b">
            <v>0</v>
          </cell>
        </row>
        <row r="455">
          <cell r="A455">
            <v>6135</v>
          </cell>
          <cell r="B455" t="str">
            <v>SALARIES-LEADERSHIP OPS</v>
          </cell>
          <cell r="C455" t="str">
            <v>IS</v>
          </cell>
          <cell r="D455">
            <v>195498.59000000011</v>
          </cell>
          <cell r="E455" t="b">
            <v>0</v>
          </cell>
        </row>
        <row r="456">
          <cell r="A456">
            <v>6140</v>
          </cell>
          <cell r="B456" t="str">
            <v>SALARIES-REGULATORY</v>
          </cell>
          <cell r="C456" t="str">
            <v>IS</v>
          </cell>
          <cell r="D456">
            <v>24865.050000000017</v>
          </cell>
          <cell r="E456" t="b">
            <v>0</v>
          </cell>
        </row>
        <row r="457">
          <cell r="A457">
            <v>6145</v>
          </cell>
          <cell r="B457" t="str">
            <v>SALARIES-CUSTOMER SERVICE</v>
          </cell>
          <cell r="C457" t="str">
            <v>IS</v>
          </cell>
          <cell r="D457">
            <v>73830.62999999999</v>
          </cell>
          <cell r="E457" t="b">
            <v>0</v>
          </cell>
        </row>
        <row r="458">
          <cell r="A458">
            <v>6146</v>
          </cell>
          <cell r="B458" t="str">
            <v>SALARIES-BILLING</v>
          </cell>
          <cell r="C458" t="str">
            <v>IS</v>
          </cell>
          <cell r="D458">
            <v>28974.61</v>
          </cell>
          <cell r="E458" t="b">
            <v>0</v>
          </cell>
        </row>
        <row r="459">
          <cell r="A459">
            <v>6150</v>
          </cell>
          <cell r="B459" t="str">
            <v>SALARIES-OPERATIONS FIELD</v>
          </cell>
          <cell r="C459" t="str">
            <v>IS</v>
          </cell>
          <cell r="D459">
            <v>1287445.2300000002</v>
          </cell>
          <cell r="E459" t="b">
            <v>0</v>
          </cell>
        </row>
        <row r="460">
          <cell r="A460">
            <v>6155</v>
          </cell>
          <cell r="B460" t="str">
            <v>SALARIES-OPERATIONS OFFICE</v>
          </cell>
          <cell r="C460" t="str">
            <v>IS</v>
          </cell>
          <cell r="D460">
            <v>38303.119999999995</v>
          </cell>
          <cell r="E460" t="b">
            <v>0</v>
          </cell>
        </row>
        <row r="461">
          <cell r="A461">
            <v>6165</v>
          </cell>
          <cell r="B461" t="str">
            <v>CAPITALIZED TIME ADJUSTMEN</v>
          </cell>
          <cell r="C461" t="str">
            <v>IS</v>
          </cell>
          <cell r="D461">
            <v>-282350.38</v>
          </cell>
          <cell r="E461" t="b">
            <v>0</v>
          </cell>
        </row>
        <row r="462">
          <cell r="A462">
            <v>6185</v>
          </cell>
          <cell r="B462" t="str">
            <v>TRAVEL LODGING</v>
          </cell>
          <cell r="C462" t="str">
            <v>IS</v>
          </cell>
          <cell r="D462">
            <v>14121.43999999999</v>
          </cell>
          <cell r="E462" t="b">
            <v>0</v>
          </cell>
        </row>
        <row r="463">
          <cell r="A463">
            <v>6190</v>
          </cell>
          <cell r="B463" t="str">
            <v>TRAVEL AIRFARE</v>
          </cell>
          <cell r="C463" t="str">
            <v>IS</v>
          </cell>
          <cell r="D463">
            <v>4953.279999999997</v>
          </cell>
          <cell r="E463" t="b">
            <v>0</v>
          </cell>
        </row>
        <row r="464">
          <cell r="A464">
            <v>6195</v>
          </cell>
          <cell r="B464" t="str">
            <v>TRAVEL TRANSPORTATION</v>
          </cell>
          <cell r="C464" t="str">
            <v>IS</v>
          </cell>
          <cell r="D464">
            <v>3514.8999999999883</v>
          </cell>
          <cell r="E464" t="b">
            <v>0</v>
          </cell>
        </row>
        <row r="465">
          <cell r="A465">
            <v>6200</v>
          </cell>
          <cell r="B465" t="str">
            <v>TRAVEL MEALS</v>
          </cell>
          <cell r="C465" t="str">
            <v>IS</v>
          </cell>
          <cell r="D465">
            <v>8116.9300000000139</v>
          </cell>
          <cell r="E465" t="b">
            <v>0</v>
          </cell>
        </row>
        <row r="466">
          <cell r="A466">
            <v>6205</v>
          </cell>
          <cell r="B466" t="str">
            <v>TRAVEL ENTERTAINMENT</v>
          </cell>
          <cell r="C466" t="str">
            <v>IS</v>
          </cell>
          <cell r="D466">
            <v>87.5</v>
          </cell>
          <cell r="E466" t="b">
            <v>0</v>
          </cell>
        </row>
        <row r="467">
          <cell r="A467">
            <v>6207</v>
          </cell>
          <cell r="B467" t="str">
            <v>TRAVEL OTHER</v>
          </cell>
          <cell r="C467" t="str">
            <v>IS</v>
          </cell>
          <cell r="D467">
            <v>409.88999999999714</v>
          </cell>
          <cell r="E467" t="b">
            <v>0</v>
          </cell>
        </row>
        <row r="468">
          <cell r="A468">
            <v>6215</v>
          </cell>
          <cell r="B468" t="str">
            <v>FUEL</v>
          </cell>
          <cell r="C468" t="str">
            <v>IS</v>
          </cell>
          <cell r="D468">
            <v>79056.859999999404</v>
          </cell>
          <cell r="E468" t="b">
            <v>0</v>
          </cell>
        </row>
        <row r="469">
          <cell r="A469">
            <v>6220</v>
          </cell>
          <cell r="B469" t="str">
            <v>AUTO REPAIR/TIRES</v>
          </cell>
          <cell r="C469" t="str">
            <v>IS</v>
          </cell>
          <cell r="D469">
            <v>40196.800000000119</v>
          </cell>
          <cell r="E469" t="b">
            <v>0</v>
          </cell>
        </row>
        <row r="470">
          <cell r="A470">
            <v>6225</v>
          </cell>
          <cell r="B470" t="str">
            <v>AUTO LICENSES</v>
          </cell>
          <cell r="C470" t="str">
            <v>IS</v>
          </cell>
          <cell r="D470">
            <v>3611.1500000000024</v>
          </cell>
          <cell r="E470" t="b">
            <v>0</v>
          </cell>
        </row>
        <row r="471">
          <cell r="A471">
            <v>6230</v>
          </cell>
          <cell r="B471" t="str">
            <v>OTHER TRANS EXPENSES</v>
          </cell>
          <cell r="C471" t="str">
            <v>IS</v>
          </cell>
          <cell r="D471">
            <v>10978.65000000002</v>
          </cell>
          <cell r="E471" t="b">
            <v>0</v>
          </cell>
        </row>
        <row r="472">
          <cell r="A472">
            <v>6255</v>
          </cell>
          <cell r="B472" t="str">
            <v>TEST-WATER</v>
          </cell>
          <cell r="C472" t="str">
            <v>IS</v>
          </cell>
          <cell r="D472">
            <v>31439.62</v>
          </cell>
          <cell r="E472" t="b">
            <v>0</v>
          </cell>
        </row>
        <row r="473">
          <cell r="A473">
            <v>6260</v>
          </cell>
          <cell r="B473" t="str">
            <v>TEST-EQUIP/CHEMICAL</v>
          </cell>
          <cell r="C473" t="str">
            <v>IS</v>
          </cell>
          <cell r="D473">
            <v>22498.69</v>
          </cell>
          <cell r="E473" t="b">
            <v>0</v>
          </cell>
        </row>
        <row r="474">
          <cell r="A474">
            <v>6265</v>
          </cell>
          <cell r="B474" t="str">
            <v>TEST-SAFE DRINKING WATE</v>
          </cell>
          <cell r="C474" t="str">
            <v>IS</v>
          </cell>
          <cell r="D474">
            <v>125</v>
          </cell>
          <cell r="E474" t="b">
            <v>0</v>
          </cell>
        </row>
        <row r="475">
          <cell r="A475">
            <v>6270</v>
          </cell>
          <cell r="B475" t="str">
            <v>TEST-SEWER</v>
          </cell>
          <cell r="C475" t="str">
            <v>IS</v>
          </cell>
          <cell r="D475">
            <v>110209.59</v>
          </cell>
          <cell r="E475" t="b">
            <v>0</v>
          </cell>
        </row>
        <row r="476">
          <cell r="A476">
            <v>6285</v>
          </cell>
          <cell r="B476" t="str">
            <v>WATER-MAINT SUPPLIES</v>
          </cell>
          <cell r="C476" t="str">
            <v>IS</v>
          </cell>
          <cell r="D476">
            <v>18222.78</v>
          </cell>
          <cell r="E476" t="b">
            <v>0</v>
          </cell>
        </row>
        <row r="477">
          <cell r="A477">
            <v>6290</v>
          </cell>
          <cell r="B477" t="str">
            <v>WATER-MAINT REPAIRS</v>
          </cell>
          <cell r="C477" t="str">
            <v>IS</v>
          </cell>
          <cell r="D477">
            <v>51380.85</v>
          </cell>
          <cell r="E477" t="b">
            <v>0</v>
          </cell>
        </row>
        <row r="478">
          <cell r="A478">
            <v>6295</v>
          </cell>
          <cell r="B478" t="str">
            <v>WATER-MAIN BREAKS</v>
          </cell>
          <cell r="C478" t="str">
            <v>IS</v>
          </cell>
          <cell r="D478">
            <v>1032.5</v>
          </cell>
          <cell r="E478" t="b">
            <v>0</v>
          </cell>
        </row>
        <row r="479">
          <cell r="A479">
            <v>6300</v>
          </cell>
          <cell r="B479" t="str">
            <v>WATER-ELEC EQUIPT REPAIR</v>
          </cell>
          <cell r="C479" t="str">
            <v>IS</v>
          </cell>
          <cell r="D479">
            <v>6003.39</v>
          </cell>
          <cell r="E479" t="b">
            <v>0</v>
          </cell>
        </row>
        <row r="480">
          <cell r="A480">
            <v>6305</v>
          </cell>
          <cell r="B480" t="str">
            <v>WATER-PERMITS</v>
          </cell>
          <cell r="C480" t="str">
            <v>IS</v>
          </cell>
          <cell r="D480">
            <v>1535</v>
          </cell>
          <cell r="E480" t="b">
            <v>0</v>
          </cell>
        </row>
        <row r="481">
          <cell r="A481">
            <v>6310</v>
          </cell>
          <cell r="B481" t="str">
            <v>WATER-OTHER MAINT EXP</v>
          </cell>
          <cell r="C481" t="str">
            <v>IS</v>
          </cell>
          <cell r="D481">
            <v>68892.89</v>
          </cell>
          <cell r="E481" t="b">
            <v>0</v>
          </cell>
        </row>
        <row r="482">
          <cell r="A482">
            <v>6320</v>
          </cell>
          <cell r="B482" t="str">
            <v>SEWER-MAINT SUPPLIES</v>
          </cell>
          <cell r="C482" t="str">
            <v>IS</v>
          </cell>
          <cell r="D482">
            <v>22803.21</v>
          </cell>
          <cell r="E482" t="b">
            <v>0</v>
          </cell>
        </row>
        <row r="483">
          <cell r="A483">
            <v>6325</v>
          </cell>
          <cell r="B483" t="str">
            <v>SEWER-MAINT REPAIRS</v>
          </cell>
          <cell r="C483" t="str">
            <v>IS</v>
          </cell>
          <cell r="D483">
            <v>27042.01</v>
          </cell>
          <cell r="E483" t="b">
            <v>0</v>
          </cell>
        </row>
        <row r="484">
          <cell r="A484">
            <v>6330</v>
          </cell>
          <cell r="B484" t="str">
            <v>SEWER-MAIN BREAKS</v>
          </cell>
          <cell r="C484" t="str">
            <v>IS</v>
          </cell>
          <cell r="D484">
            <v>4605</v>
          </cell>
          <cell r="E484" t="b">
            <v>0</v>
          </cell>
        </row>
        <row r="485">
          <cell r="A485">
            <v>6335</v>
          </cell>
          <cell r="B485" t="str">
            <v>SEWER-ELEC EQUIPT REPAIR</v>
          </cell>
          <cell r="C485" t="str">
            <v>IS</v>
          </cell>
          <cell r="D485">
            <v>5200.75</v>
          </cell>
          <cell r="E485" t="b">
            <v>0</v>
          </cell>
        </row>
        <row r="486">
          <cell r="A486">
            <v>6340</v>
          </cell>
          <cell r="B486" t="str">
            <v>SEWER-PERMITS</v>
          </cell>
          <cell r="C486" t="str">
            <v>IS</v>
          </cell>
          <cell r="D486">
            <v>26238.5</v>
          </cell>
          <cell r="E486" t="b">
            <v>0</v>
          </cell>
        </row>
        <row r="487">
          <cell r="A487">
            <v>6345</v>
          </cell>
          <cell r="B487" t="str">
            <v>SEWER-OTHER MAINT EXP</v>
          </cell>
          <cell r="C487" t="str">
            <v>IS</v>
          </cell>
          <cell r="D487">
            <v>125562.83</v>
          </cell>
          <cell r="E487" t="b">
            <v>0</v>
          </cell>
        </row>
        <row r="488">
          <cell r="A488">
            <v>6355</v>
          </cell>
          <cell r="B488" t="str">
            <v>DEFERRED MAINT EXPENSE</v>
          </cell>
          <cell r="C488" t="str">
            <v>IS</v>
          </cell>
          <cell r="D488">
            <v>348834.18</v>
          </cell>
          <cell r="E488" t="b">
            <v>0</v>
          </cell>
        </row>
        <row r="489">
          <cell r="A489">
            <v>6360</v>
          </cell>
          <cell r="B489" t="str">
            <v>COMMUNICATION EXPENSE</v>
          </cell>
          <cell r="C489" t="str">
            <v>IS</v>
          </cell>
          <cell r="D489">
            <v>1048.1000000000001</v>
          </cell>
          <cell r="E489" t="b">
            <v>0</v>
          </cell>
        </row>
        <row r="490">
          <cell r="A490">
            <v>6365</v>
          </cell>
          <cell r="B490" t="str">
            <v>EQUIPMENT RENTALS</v>
          </cell>
          <cell r="C490" t="str">
            <v>IS</v>
          </cell>
          <cell r="D490">
            <v>950.06</v>
          </cell>
          <cell r="E490" t="b">
            <v>0</v>
          </cell>
        </row>
        <row r="491">
          <cell r="A491">
            <v>6370</v>
          </cell>
          <cell r="B491" t="str">
            <v>OPER CONTRACTED WORKERS</v>
          </cell>
          <cell r="C491" t="str">
            <v>IS</v>
          </cell>
          <cell r="D491">
            <v>14111</v>
          </cell>
          <cell r="E491" t="b">
            <v>0</v>
          </cell>
        </row>
        <row r="492">
          <cell r="A492">
            <v>6375</v>
          </cell>
          <cell r="B492" t="str">
            <v>OUTSIDE LAB FEES-LAB,LA</v>
          </cell>
          <cell r="C492" t="str">
            <v>IS</v>
          </cell>
          <cell r="D492">
            <v>71.16</v>
          </cell>
          <cell r="E492" t="b">
            <v>0</v>
          </cell>
        </row>
        <row r="493">
          <cell r="A493">
            <v>6380</v>
          </cell>
          <cell r="B493" t="str">
            <v>REPAIRS &amp; MAINT-MAINT,LAND</v>
          </cell>
          <cell r="C493" t="str">
            <v>IS</v>
          </cell>
          <cell r="D493">
            <v>0</v>
          </cell>
          <cell r="E493" t="b">
            <v>0</v>
          </cell>
        </row>
        <row r="494">
          <cell r="A494">
            <v>6385</v>
          </cell>
          <cell r="B494" t="str">
            <v>UNIFORMS</v>
          </cell>
          <cell r="C494" t="str">
            <v>IS</v>
          </cell>
          <cell r="D494">
            <v>5576.0000000000009</v>
          </cell>
          <cell r="E494" t="b">
            <v>0</v>
          </cell>
        </row>
        <row r="495">
          <cell r="A495">
            <v>6390</v>
          </cell>
          <cell r="B495" t="str">
            <v>WEATHER/HURRICANE/FUEL EXP</v>
          </cell>
          <cell r="C495" t="str">
            <v>IS</v>
          </cell>
          <cell r="D495">
            <v>7847.0499999999984</v>
          </cell>
          <cell r="E495" t="b">
            <v>0</v>
          </cell>
        </row>
        <row r="496">
          <cell r="A496">
            <v>6400</v>
          </cell>
          <cell r="B496" t="str">
            <v>SEWER RODDING</v>
          </cell>
          <cell r="C496" t="str">
            <v>IS</v>
          </cell>
          <cell r="D496">
            <v>88601.04</v>
          </cell>
          <cell r="E496" t="b">
            <v>0</v>
          </cell>
        </row>
        <row r="497">
          <cell r="A497">
            <v>6410</v>
          </cell>
          <cell r="B497" t="str">
            <v>SLUDGE HAULING</v>
          </cell>
          <cell r="C497" t="str">
            <v>IS</v>
          </cell>
          <cell r="D497">
            <v>195252.72</v>
          </cell>
          <cell r="E497" t="b">
            <v>0</v>
          </cell>
        </row>
        <row r="498">
          <cell r="A498">
            <v>6445</v>
          </cell>
          <cell r="B498" t="str">
            <v>DEPREC-ORGANIZATION</v>
          </cell>
          <cell r="C498" t="str">
            <v>IS</v>
          </cell>
          <cell r="D498">
            <v>3327.24</v>
          </cell>
          <cell r="E498" t="b">
            <v>0</v>
          </cell>
        </row>
        <row r="499">
          <cell r="A499">
            <v>6450</v>
          </cell>
          <cell r="B499" t="str">
            <v>DEPREC-FRANCHISES</v>
          </cell>
          <cell r="C499" t="str">
            <v>IS</v>
          </cell>
          <cell r="D499">
            <v>1398.78</v>
          </cell>
          <cell r="E499" t="b">
            <v>0</v>
          </cell>
        </row>
        <row r="500">
          <cell r="A500">
            <v>6455</v>
          </cell>
          <cell r="B500" t="str">
            <v>DEPREC-STRUCT &amp; IMPRV SRC</v>
          </cell>
          <cell r="C500" t="str">
            <v>IS</v>
          </cell>
          <cell r="D500">
            <v>32264.84</v>
          </cell>
          <cell r="E500" t="b">
            <v>0</v>
          </cell>
        </row>
        <row r="501">
          <cell r="A501">
            <v>6460</v>
          </cell>
          <cell r="B501" t="str">
            <v>DEPREC-STRUCT &amp; IMPRV WTP</v>
          </cell>
          <cell r="C501" t="str">
            <v>IS</v>
          </cell>
          <cell r="D501">
            <v>9882.2900000000009</v>
          </cell>
          <cell r="E501" t="b">
            <v>0</v>
          </cell>
        </row>
        <row r="502">
          <cell r="A502">
            <v>6465</v>
          </cell>
          <cell r="B502" t="str">
            <v>DEPREC-STRUCT &amp; IMPRV DIST</v>
          </cell>
          <cell r="C502" t="str">
            <v>IS</v>
          </cell>
          <cell r="D502">
            <v>354.44</v>
          </cell>
          <cell r="E502" t="b">
            <v>0</v>
          </cell>
        </row>
        <row r="503">
          <cell r="A503">
            <v>6470</v>
          </cell>
          <cell r="B503" t="str">
            <v>DEPREC-STRUCT &amp; IMPRV GEN</v>
          </cell>
          <cell r="C503" t="str">
            <v>IS</v>
          </cell>
          <cell r="D503">
            <v>3117.48</v>
          </cell>
          <cell r="E503" t="b">
            <v>0</v>
          </cell>
        </row>
        <row r="504">
          <cell r="A504">
            <v>6475</v>
          </cell>
          <cell r="B504" t="str">
            <v>DEPREC-COLLECTING RESER</v>
          </cell>
          <cell r="C504" t="str">
            <v>IS</v>
          </cell>
          <cell r="D504">
            <v>10.75</v>
          </cell>
          <cell r="E504" t="b">
            <v>0</v>
          </cell>
        </row>
        <row r="505">
          <cell r="A505">
            <v>6485</v>
          </cell>
          <cell r="B505" t="str">
            <v>DEPREC-WELLS &amp; SPRINGS</v>
          </cell>
          <cell r="C505" t="str">
            <v>IS</v>
          </cell>
          <cell r="D505">
            <v>93863.4</v>
          </cell>
          <cell r="E505" t="b">
            <v>0</v>
          </cell>
        </row>
        <row r="506">
          <cell r="A506">
            <v>6490</v>
          </cell>
          <cell r="B506" t="str">
            <v>DEPREC-INFILTRATION GALLER</v>
          </cell>
          <cell r="C506" t="str">
            <v>IS</v>
          </cell>
          <cell r="D506">
            <v>564.84</v>
          </cell>
          <cell r="E506" t="b">
            <v>0</v>
          </cell>
        </row>
        <row r="507">
          <cell r="A507">
            <v>6495</v>
          </cell>
          <cell r="B507" t="str">
            <v>DEPREC-SUPPLY MAINS</v>
          </cell>
          <cell r="C507" t="str">
            <v>IS</v>
          </cell>
          <cell r="D507">
            <v>2003.04</v>
          </cell>
          <cell r="E507" t="b">
            <v>0</v>
          </cell>
        </row>
        <row r="508">
          <cell r="A508">
            <v>6500</v>
          </cell>
          <cell r="B508" t="str">
            <v>DEPREC-POWER GEN EQP</v>
          </cell>
          <cell r="C508" t="str">
            <v>IS</v>
          </cell>
          <cell r="D508">
            <v>3763.53</v>
          </cell>
          <cell r="E508" t="b">
            <v>0</v>
          </cell>
        </row>
        <row r="509">
          <cell r="A509">
            <v>6505</v>
          </cell>
          <cell r="B509" t="str">
            <v>DEPREC-ELEC PUMP EQP SRC P</v>
          </cell>
          <cell r="C509" t="str">
            <v>IS</v>
          </cell>
          <cell r="D509">
            <v>161192.6</v>
          </cell>
          <cell r="E509" t="b">
            <v>0</v>
          </cell>
        </row>
        <row r="510">
          <cell r="A510">
            <v>6510</v>
          </cell>
          <cell r="B510" t="str">
            <v>DEPREC-ELEC PUMP EQP WTP</v>
          </cell>
          <cell r="C510" t="str">
            <v>IS</v>
          </cell>
          <cell r="D510">
            <v>95074.53</v>
          </cell>
          <cell r="E510" t="b">
            <v>0</v>
          </cell>
        </row>
        <row r="511">
          <cell r="A511">
            <v>6515</v>
          </cell>
          <cell r="B511" t="str">
            <v>DEPREC-ELEC PUMP EQP TRANS</v>
          </cell>
          <cell r="C511" t="str">
            <v>IS</v>
          </cell>
          <cell r="D511">
            <v>102203.54</v>
          </cell>
          <cell r="E511" t="b">
            <v>0</v>
          </cell>
        </row>
        <row r="512">
          <cell r="A512">
            <v>6520</v>
          </cell>
          <cell r="B512" t="str">
            <v>DEPREC-WATER TREATMENT EQP</v>
          </cell>
          <cell r="C512" t="str">
            <v>IS</v>
          </cell>
          <cell r="D512">
            <v>37664.949999999997</v>
          </cell>
          <cell r="E512" t="b">
            <v>0</v>
          </cell>
        </row>
        <row r="513">
          <cell r="A513">
            <v>6525</v>
          </cell>
          <cell r="B513" t="str">
            <v>DEPREC-DIST RESV &amp; STANDPI</v>
          </cell>
          <cell r="C513" t="str">
            <v>IS</v>
          </cell>
          <cell r="D513">
            <v>57071.1</v>
          </cell>
          <cell r="E513" t="b">
            <v>0</v>
          </cell>
        </row>
        <row r="514">
          <cell r="A514">
            <v>6530</v>
          </cell>
          <cell r="B514" t="str">
            <v>DEPREC-TRANS &amp; DISTR MAINS</v>
          </cell>
          <cell r="C514" t="str">
            <v>IS</v>
          </cell>
          <cell r="D514">
            <v>96062.68</v>
          </cell>
          <cell r="E514" t="b">
            <v>0</v>
          </cell>
        </row>
        <row r="515">
          <cell r="A515">
            <v>6535</v>
          </cell>
          <cell r="B515" t="str">
            <v>DEPREC-SERVICE LINES</v>
          </cell>
          <cell r="C515" t="str">
            <v>IS</v>
          </cell>
          <cell r="D515">
            <v>66127.55</v>
          </cell>
          <cell r="E515" t="b">
            <v>0</v>
          </cell>
        </row>
        <row r="516">
          <cell r="A516">
            <v>6540</v>
          </cell>
          <cell r="B516" t="str">
            <v>DEPREC-METERS</v>
          </cell>
          <cell r="C516" t="str">
            <v>IS</v>
          </cell>
          <cell r="D516">
            <v>40890.449999999997</v>
          </cell>
          <cell r="E516" t="b">
            <v>0</v>
          </cell>
        </row>
        <row r="517">
          <cell r="A517">
            <v>6545</v>
          </cell>
          <cell r="B517" t="str">
            <v>DEPREC-METER INSTALLS</v>
          </cell>
          <cell r="C517" t="str">
            <v>IS</v>
          </cell>
          <cell r="D517">
            <v>16282.93</v>
          </cell>
          <cell r="E517" t="b">
            <v>0</v>
          </cell>
        </row>
        <row r="518">
          <cell r="A518">
            <v>6550</v>
          </cell>
          <cell r="B518" t="str">
            <v>DEPREC-HYDRANTS</v>
          </cell>
          <cell r="C518" t="str">
            <v>IS</v>
          </cell>
          <cell r="D518">
            <v>7433.14</v>
          </cell>
          <cell r="E518" t="b">
            <v>0</v>
          </cell>
        </row>
        <row r="519">
          <cell r="A519">
            <v>6555</v>
          </cell>
          <cell r="B519" t="str">
            <v>DEPREC-BACKFLOW PREVENT DE</v>
          </cell>
          <cell r="C519" t="str">
            <v>IS</v>
          </cell>
          <cell r="D519">
            <v>1027.23</v>
          </cell>
          <cell r="E519" t="b">
            <v>0</v>
          </cell>
        </row>
        <row r="520">
          <cell r="A520">
            <v>6565</v>
          </cell>
          <cell r="B520" t="str">
            <v>DEPREC-OTH PLT&amp;MISC EQP SR</v>
          </cell>
          <cell r="C520" t="str">
            <v>IS</v>
          </cell>
          <cell r="D520">
            <v>3.24</v>
          </cell>
          <cell r="E520" t="b">
            <v>0</v>
          </cell>
        </row>
        <row r="521">
          <cell r="A521">
            <v>6570</v>
          </cell>
          <cell r="B521" t="str">
            <v>DEPREC-OTH PLT&amp;MISC EQP WT</v>
          </cell>
          <cell r="C521" t="str">
            <v>IS</v>
          </cell>
          <cell r="D521">
            <v>72.48</v>
          </cell>
          <cell r="E521" t="b">
            <v>0</v>
          </cell>
        </row>
        <row r="522">
          <cell r="A522">
            <v>6580</v>
          </cell>
          <cell r="B522" t="str">
            <v>DEPREC-OFFICE STRUCTURE</v>
          </cell>
          <cell r="C522" t="str">
            <v>IS</v>
          </cell>
          <cell r="D522">
            <v>6266.3700000000135</v>
          </cell>
          <cell r="E522" t="b">
            <v>0</v>
          </cell>
        </row>
        <row r="523">
          <cell r="A523">
            <v>6585</v>
          </cell>
          <cell r="B523" t="str">
            <v>DEPREC-OFFICE FURN/EQPT</v>
          </cell>
          <cell r="C523" t="str">
            <v>IS</v>
          </cell>
          <cell r="D523">
            <v>18647.079999999987</v>
          </cell>
          <cell r="E523" t="b">
            <v>0</v>
          </cell>
        </row>
        <row r="524">
          <cell r="A524">
            <v>6590</v>
          </cell>
          <cell r="B524" t="str">
            <v xml:space="preserve">    DEPREC-STORES EQUIPMENT</v>
          </cell>
          <cell r="C524" t="str">
            <v>IS</v>
          </cell>
          <cell r="D524">
            <v>13.5</v>
          </cell>
          <cell r="E524" t="b">
            <v>0</v>
          </cell>
        </row>
        <row r="525">
          <cell r="A525">
            <v>6595</v>
          </cell>
          <cell r="B525" t="str">
            <v>DEPREC-TOOL SHOP &amp; MISC EQ</v>
          </cell>
          <cell r="C525" t="str">
            <v>IS</v>
          </cell>
          <cell r="D525">
            <v>29297.41</v>
          </cell>
          <cell r="E525" t="b">
            <v>0</v>
          </cell>
        </row>
        <row r="526">
          <cell r="A526">
            <v>6600</v>
          </cell>
          <cell r="B526" t="str">
            <v>DEPREC-LABORATORY EQUIPMEN</v>
          </cell>
          <cell r="C526" t="str">
            <v>IS</v>
          </cell>
          <cell r="D526">
            <v>6702.01</v>
          </cell>
          <cell r="E526" t="b">
            <v>0</v>
          </cell>
        </row>
        <row r="527">
          <cell r="A527">
            <v>6605</v>
          </cell>
          <cell r="B527" t="str">
            <v>DEPREC-POWER OPERATED EQUI</v>
          </cell>
          <cell r="C527" t="str">
            <v>IS</v>
          </cell>
          <cell r="D527">
            <v>12223.58</v>
          </cell>
          <cell r="E527" t="b">
            <v>0</v>
          </cell>
        </row>
        <row r="528">
          <cell r="A528">
            <v>6610</v>
          </cell>
          <cell r="B528" t="str">
            <v>DEPREC-COMMUNICATION EQPT</v>
          </cell>
          <cell r="C528" t="str">
            <v>IS</v>
          </cell>
          <cell r="D528">
            <v>15506.760000000009</v>
          </cell>
          <cell r="E528" t="b">
            <v>0</v>
          </cell>
        </row>
        <row r="529">
          <cell r="A529">
            <v>6615</v>
          </cell>
          <cell r="B529" t="str">
            <v>DEPREC-MISC EQUIPMENT</v>
          </cell>
          <cell r="C529" t="str">
            <v>IS</v>
          </cell>
          <cell r="D529">
            <v>293.58</v>
          </cell>
          <cell r="E529" t="b">
            <v>0</v>
          </cell>
        </row>
        <row r="530">
          <cell r="A530">
            <v>6620</v>
          </cell>
          <cell r="B530" t="str">
            <v>DEPREC-OTHER TANG PLT WATE</v>
          </cell>
          <cell r="C530" t="str">
            <v>IS</v>
          </cell>
          <cell r="D530">
            <v>7385.1</v>
          </cell>
          <cell r="E530" t="b">
            <v>0</v>
          </cell>
        </row>
        <row r="531">
          <cell r="A531">
            <v>6640</v>
          </cell>
          <cell r="B531" t="str">
            <v>DEPREC-ORGANIZATION</v>
          </cell>
          <cell r="C531" t="str">
            <v>IS</v>
          </cell>
          <cell r="D531">
            <v>10365.6</v>
          </cell>
          <cell r="E531" t="b">
            <v>0</v>
          </cell>
        </row>
        <row r="532">
          <cell r="A532">
            <v>6645</v>
          </cell>
          <cell r="B532" t="str">
            <v>DEPREC-FRANCHISES INTANG P</v>
          </cell>
          <cell r="C532" t="str">
            <v>IS</v>
          </cell>
          <cell r="D532">
            <v>1593.48</v>
          </cell>
          <cell r="E532" t="b">
            <v>0</v>
          </cell>
        </row>
        <row r="533">
          <cell r="A533">
            <v>6655</v>
          </cell>
          <cell r="B533" t="str">
            <v>DEPREC-STRUCT/IMPRV COLL P</v>
          </cell>
          <cell r="C533" t="str">
            <v>IS</v>
          </cell>
          <cell r="D533">
            <v>277.86</v>
          </cell>
          <cell r="E533" t="b">
            <v>0</v>
          </cell>
        </row>
        <row r="534">
          <cell r="A534">
            <v>6660</v>
          </cell>
          <cell r="B534" t="str">
            <v>DEPREC-STRUCT/IMPRV PUMP</v>
          </cell>
          <cell r="C534" t="str">
            <v>IS</v>
          </cell>
          <cell r="D534">
            <v>35170.839999999997</v>
          </cell>
          <cell r="E534" t="b">
            <v>0</v>
          </cell>
        </row>
        <row r="535">
          <cell r="A535">
            <v>6665</v>
          </cell>
          <cell r="B535" t="str">
            <v>DEPREC-STRUCT/IMPRV TREAT</v>
          </cell>
          <cell r="C535" t="str">
            <v>IS</v>
          </cell>
          <cell r="D535">
            <v>208421.07</v>
          </cell>
          <cell r="E535" t="b">
            <v>0</v>
          </cell>
        </row>
        <row r="536">
          <cell r="A536">
            <v>6670</v>
          </cell>
          <cell r="B536" t="str">
            <v>DEPREC-STRUCT/IMPRV RCLM W</v>
          </cell>
          <cell r="C536" t="str">
            <v>IS</v>
          </cell>
          <cell r="D536">
            <v>40.92</v>
          </cell>
          <cell r="E536" t="b">
            <v>0</v>
          </cell>
        </row>
        <row r="537">
          <cell r="A537">
            <v>6675</v>
          </cell>
          <cell r="B537" t="str">
            <v>DEPREC-STRUCT/IMPRV RCLM D</v>
          </cell>
          <cell r="C537" t="str">
            <v>IS</v>
          </cell>
          <cell r="D537">
            <v>2217</v>
          </cell>
          <cell r="E537" t="b">
            <v>0</v>
          </cell>
        </row>
        <row r="538">
          <cell r="A538">
            <v>6680</v>
          </cell>
          <cell r="B538" t="str">
            <v>DEPREC-STRUCT/IMPRV GEN PL</v>
          </cell>
          <cell r="C538" t="str">
            <v>IS</v>
          </cell>
          <cell r="D538">
            <v>13649.72</v>
          </cell>
          <cell r="E538" t="b">
            <v>0</v>
          </cell>
        </row>
        <row r="539">
          <cell r="A539">
            <v>6685</v>
          </cell>
          <cell r="B539" t="str">
            <v>DEPREC-POWER GEN EQUIP COL</v>
          </cell>
          <cell r="C539" t="str">
            <v>IS</v>
          </cell>
          <cell r="D539">
            <v>0</v>
          </cell>
          <cell r="E539" t="b">
            <v>0</v>
          </cell>
        </row>
        <row r="540">
          <cell r="A540">
            <v>6690</v>
          </cell>
          <cell r="B540" t="str">
            <v>DEPREC-POWER GEN EQUIP PUM</v>
          </cell>
          <cell r="C540" t="str">
            <v>IS</v>
          </cell>
          <cell r="D540">
            <v>2605.86</v>
          </cell>
          <cell r="E540" t="b">
            <v>0</v>
          </cell>
        </row>
        <row r="541">
          <cell r="A541">
            <v>6695</v>
          </cell>
          <cell r="B541" t="str">
            <v>DEPREC-POWER GEN EQUIP TRE</v>
          </cell>
          <cell r="C541" t="str">
            <v>IS</v>
          </cell>
          <cell r="D541">
            <v>5334.97</v>
          </cell>
          <cell r="E541" t="b">
            <v>0</v>
          </cell>
        </row>
        <row r="542">
          <cell r="A542">
            <v>6710</v>
          </cell>
          <cell r="B542" t="str">
            <v>DEPREC-SEWER FORCE MAIN</v>
          </cell>
          <cell r="C542" t="str">
            <v>IS</v>
          </cell>
          <cell r="D542">
            <v>15405.88</v>
          </cell>
          <cell r="E542" t="b">
            <v>0</v>
          </cell>
        </row>
        <row r="543">
          <cell r="A543">
            <v>6715</v>
          </cell>
          <cell r="B543" t="str">
            <v>DEPREC-SEWER GRAVITY MAIN/</v>
          </cell>
          <cell r="C543" t="str">
            <v>IS</v>
          </cell>
          <cell r="D543">
            <v>65136.36</v>
          </cell>
          <cell r="E543" t="b">
            <v>0</v>
          </cell>
        </row>
        <row r="544">
          <cell r="A544">
            <v>6717</v>
          </cell>
          <cell r="B544" t="str">
            <v>DEPREC-MANHOLES</v>
          </cell>
          <cell r="C544" t="str">
            <v>IS</v>
          </cell>
          <cell r="D544">
            <v>1129.2300000000002</v>
          </cell>
          <cell r="E544" t="b">
            <v>0</v>
          </cell>
        </row>
        <row r="545">
          <cell r="A545">
            <v>6720</v>
          </cell>
          <cell r="B545" t="str">
            <v>DEPREC-SPECIAL COLL STRUCT</v>
          </cell>
          <cell r="C545" t="str">
            <v>IS</v>
          </cell>
          <cell r="D545">
            <v>65.040000000000006</v>
          </cell>
          <cell r="E545" t="b">
            <v>0</v>
          </cell>
        </row>
        <row r="546">
          <cell r="A546">
            <v>6725</v>
          </cell>
          <cell r="B546" t="str">
            <v>DEPREC-SERVICES TO CUSTOME</v>
          </cell>
          <cell r="C546" t="str">
            <v>IS</v>
          </cell>
          <cell r="D546">
            <v>4535.619999999999</v>
          </cell>
          <cell r="E546" t="b">
            <v>0</v>
          </cell>
        </row>
        <row r="547">
          <cell r="A547">
            <v>6730</v>
          </cell>
          <cell r="B547" t="str">
            <v>DEPREC-FLOW MEASURE DEVICE</v>
          </cell>
          <cell r="C547" t="str">
            <v>IS</v>
          </cell>
          <cell r="D547">
            <v>1645.3</v>
          </cell>
          <cell r="E547" t="b">
            <v>0</v>
          </cell>
        </row>
        <row r="548">
          <cell r="A548">
            <v>6735</v>
          </cell>
          <cell r="B548" t="str">
            <v>DEPREC-FLOW MEASURE INSTAL</v>
          </cell>
          <cell r="C548" t="str">
            <v>IS</v>
          </cell>
          <cell r="D548">
            <v>19.38</v>
          </cell>
          <cell r="E548" t="b">
            <v>0</v>
          </cell>
        </row>
        <row r="549">
          <cell r="A549">
            <v>6740</v>
          </cell>
          <cell r="B549" t="str">
            <v>DEPREC-RECEIVING WELLS</v>
          </cell>
          <cell r="C549" t="str">
            <v>IS</v>
          </cell>
          <cell r="D549">
            <v>8.69</v>
          </cell>
          <cell r="E549" t="b">
            <v>0</v>
          </cell>
        </row>
        <row r="550">
          <cell r="A550">
            <v>6745</v>
          </cell>
          <cell r="B550" t="str">
            <v>DEPREC-PUMP EQP PUMP PLT</v>
          </cell>
          <cell r="C550" t="str">
            <v>IS</v>
          </cell>
          <cell r="D550">
            <v>155703.70000000001</v>
          </cell>
          <cell r="E550" t="b">
            <v>0</v>
          </cell>
        </row>
        <row r="551">
          <cell r="A551">
            <v>6750</v>
          </cell>
          <cell r="B551" t="str">
            <v>DEPREC-PUMP EQP RCLM WTP</v>
          </cell>
          <cell r="C551" t="str">
            <v>IS</v>
          </cell>
          <cell r="D551">
            <v>1546.41</v>
          </cell>
          <cell r="E551" t="b">
            <v>0</v>
          </cell>
        </row>
        <row r="552">
          <cell r="A552">
            <v>6755</v>
          </cell>
          <cell r="B552" t="str">
            <v>DEPREC-PUMP EQP RCLM WTR D</v>
          </cell>
          <cell r="C552" t="str">
            <v>IS</v>
          </cell>
          <cell r="D552">
            <v>1476.9</v>
          </cell>
          <cell r="E552" t="b">
            <v>0</v>
          </cell>
        </row>
        <row r="553">
          <cell r="A553">
            <v>6760</v>
          </cell>
          <cell r="B553" t="str">
            <v>DEPREC-TREAT/DISP EQUIP LA</v>
          </cell>
          <cell r="C553" t="str">
            <v>IS</v>
          </cell>
          <cell r="D553">
            <v>7062.1299999999992</v>
          </cell>
          <cell r="E553" t="b">
            <v>0</v>
          </cell>
        </row>
        <row r="554">
          <cell r="A554">
            <v>6765</v>
          </cell>
          <cell r="B554" t="str">
            <v>DEPREC-TREAT/DISP EQ TRT P</v>
          </cell>
          <cell r="C554" t="str">
            <v>IS</v>
          </cell>
          <cell r="D554">
            <v>207920.85</v>
          </cell>
          <cell r="E554" t="b">
            <v>0</v>
          </cell>
        </row>
        <row r="555">
          <cell r="A555">
            <v>6770</v>
          </cell>
          <cell r="B555" t="str">
            <v>DEPREC-TREAT/DISP EQ RCLM</v>
          </cell>
          <cell r="C555" t="str">
            <v>IS</v>
          </cell>
          <cell r="D555">
            <v>138.66</v>
          </cell>
          <cell r="E555" t="b">
            <v>0</v>
          </cell>
        </row>
        <row r="556">
          <cell r="A556">
            <v>6775</v>
          </cell>
          <cell r="B556" t="str">
            <v>DEPREC-PLANT SEWERS TRTMT</v>
          </cell>
          <cell r="C556" t="str">
            <v>IS</v>
          </cell>
          <cell r="D556">
            <v>4837.24</v>
          </cell>
          <cell r="E556" t="b">
            <v>0</v>
          </cell>
        </row>
        <row r="557">
          <cell r="A557">
            <v>6780</v>
          </cell>
          <cell r="B557" t="str">
            <v>DEPREC-PLANT SEWERS RCLM W</v>
          </cell>
          <cell r="C557" t="str">
            <v>IS</v>
          </cell>
          <cell r="D557">
            <v>61.32</v>
          </cell>
          <cell r="E557" t="b">
            <v>0</v>
          </cell>
        </row>
        <row r="558">
          <cell r="A558">
            <v>6785</v>
          </cell>
          <cell r="B558" t="str">
            <v>DEPREC-OUTFALL LINES</v>
          </cell>
          <cell r="C558" t="str">
            <v>IS</v>
          </cell>
          <cell r="D558">
            <v>474.84</v>
          </cell>
          <cell r="E558" t="b">
            <v>0</v>
          </cell>
        </row>
        <row r="559">
          <cell r="A559">
            <v>6790</v>
          </cell>
          <cell r="B559" t="str">
            <v>DEPREC-OTHER PLT TANGIBLE</v>
          </cell>
          <cell r="C559" t="str">
            <v>IS</v>
          </cell>
          <cell r="D559">
            <v>23.28</v>
          </cell>
          <cell r="E559" t="b">
            <v>0</v>
          </cell>
        </row>
        <row r="560">
          <cell r="A560">
            <v>6795</v>
          </cell>
          <cell r="B560" t="str">
            <v>DEPREC-OTHER PLT COLLECTIO</v>
          </cell>
          <cell r="C560" t="str">
            <v>IS</v>
          </cell>
          <cell r="D560">
            <v>264.3</v>
          </cell>
          <cell r="E560" t="b">
            <v>0</v>
          </cell>
        </row>
        <row r="561">
          <cell r="A561">
            <v>6800</v>
          </cell>
          <cell r="B561" t="str">
            <v>DEPREC-OTHER PLT PUMP</v>
          </cell>
          <cell r="C561" t="str">
            <v>IS</v>
          </cell>
          <cell r="D561">
            <v>586.07000000000005</v>
          </cell>
          <cell r="E561" t="b">
            <v>0</v>
          </cell>
        </row>
        <row r="562">
          <cell r="A562">
            <v>6805</v>
          </cell>
          <cell r="B562" t="str">
            <v>DEPREC-OTHER PLT TREATMENT</v>
          </cell>
          <cell r="C562" t="str">
            <v>IS</v>
          </cell>
          <cell r="D562">
            <v>427.46999999999997</v>
          </cell>
          <cell r="E562" t="b">
            <v>0</v>
          </cell>
        </row>
        <row r="563">
          <cell r="A563">
            <v>6810</v>
          </cell>
          <cell r="B563" t="str">
            <v>DEPREC-OTHER PLT RCLM WTR</v>
          </cell>
          <cell r="C563" t="str">
            <v>IS</v>
          </cell>
          <cell r="D563">
            <v>8.1</v>
          </cell>
          <cell r="E563" t="b">
            <v>0</v>
          </cell>
        </row>
        <row r="564">
          <cell r="A564">
            <v>6815</v>
          </cell>
          <cell r="B564" t="str">
            <v>DEPREC-OTHER PLT RCLM WTR</v>
          </cell>
          <cell r="C564" t="str">
            <v>IS</v>
          </cell>
          <cell r="D564">
            <v>5.76</v>
          </cell>
          <cell r="E564" t="b">
            <v>0</v>
          </cell>
        </row>
        <row r="565">
          <cell r="A565">
            <v>6820</v>
          </cell>
          <cell r="B565" t="str">
            <v>DEPREC-OFFICE STRUCTURE</v>
          </cell>
          <cell r="C565" t="str">
            <v>IS</v>
          </cell>
          <cell r="D565">
            <v>860.7</v>
          </cell>
          <cell r="E565" t="b">
            <v>0</v>
          </cell>
        </row>
        <row r="566">
          <cell r="A566">
            <v>6825</v>
          </cell>
          <cell r="B566" t="str">
            <v>DEPREC-OFFICE FURN/EQPT</v>
          </cell>
          <cell r="C566" t="str">
            <v>IS</v>
          </cell>
          <cell r="D566">
            <v>1278.6400000000001</v>
          </cell>
          <cell r="E566" t="b">
            <v>0</v>
          </cell>
        </row>
        <row r="567">
          <cell r="A567">
            <v>6830</v>
          </cell>
          <cell r="B567" t="str">
            <v>DEPREC-STORES EQUIPMENT</v>
          </cell>
          <cell r="C567" t="str">
            <v>IS</v>
          </cell>
          <cell r="D567">
            <v>60.06</v>
          </cell>
          <cell r="E567" t="b">
            <v>0</v>
          </cell>
        </row>
        <row r="568">
          <cell r="A568">
            <v>6835</v>
          </cell>
          <cell r="B568" t="str">
            <v>DEPREC-TOOL SHOP &amp; MISC EQ</v>
          </cell>
          <cell r="C568" t="str">
            <v>IS</v>
          </cell>
          <cell r="D568">
            <v>3054.13</v>
          </cell>
          <cell r="E568" t="b">
            <v>0</v>
          </cell>
        </row>
        <row r="569">
          <cell r="A569">
            <v>6840</v>
          </cell>
          <cell r="B569" t="str">
            <v>DEPREC-LABORATORY EQPT</v>
          </cell>
          <cell r="C569" t="str">
            <v>IS</v>
          </cell>
          <cell r="D569">
            <v>5010.72</v>
          </cell>
          <cell r="E569" t="b">
            <v>0</v>
          </cell>
        </row>
        <row r="570">
          <cell r="A570">
            <v>6845</v>
          </cell>
          <cell r="B570" t="str">
            <v>DEPREC-POWER OPERATED EQUI</v>
          </cell>
          <cell r="C570" t="str">
            <v>IS</v>
          </cell>
          <cell r="D570">
            <v>6293.46</v>
          </cell>
          <cell r="E570" t="b">
            <v>0</v>
          </cell>
        </row>
        <row r="571">
          <cell r="A571">
            <v>6850</v>
          </cell>
          <cell r="B571" t="str">
            <v>DEPREC-COMMUNICATION EQPT</v>
          </cell>
          <cell r="C571" t="str">
            <v>IS</v>
          </cell>
          <cell r="D571">
            <v>3356.95</v>
          </cell>
          <cell r="E571" t="b">
            <v>0</v>
          </cell>
        </row>
        <row r="572">
          <cell r="A572">
            <v>6855</v>
          </cell>
          <cell r="B572" t="str">
            <v>DEPREC-MISC EQUIP SEWER</v>
          </cell>
          <cell r="C572" t="str">
            <v>IS</v>
          </cell>
          <cell r="D572">
            <v>490.86</v>
          </cell>
          <cell r="E572" t="b">
            <v>0</v>
          </cell>
        </row>
        <row r="573">
          <cell r="A573">
            <v>6860</v>
          </cell>
          <cell r="B573" t="str">
            <v>DEPREC-OTHER TANG PLT SEWE</v>
          </cell>
          <cell r="C573" t="str">
            <v>IS</v>
          </cell>
          <cell r="D573">
            <v>17587.259999999998</v>
          </cell>
          <cell r="E573" t="b">
            <v>0</v>
          </cell>
        </row>
        <row r="574">
          <cell r="A574">
            <v>6885</v>
          </cell>
          <cell r="B574" t="str">
            <v>DEPREC-REUSE DIST RESERVOI</v>
          </cell>
          <cell r="C574" t="str">
            <v>IS</v>
          </cell>
          <cell r="D574">
            <v>31.2</v>
          </cell>
          <cell r="E574" t="b">
            <v>0</v>
          </cell>
        </row>
        <row r="575">
          <cell r="A575">
            <v>6890</v>
          </cell>
          <cell r="B575" t="str">
            <v>DEPREC-REUSE TRANSM / DIST</v>
          </cell>
          <cell r="C575" t="str">
            <v>IS</v>
          </cell>
          <cell r="D575">
            <v>502.86</v>
          </cell>
          <cell r="E575" t="b">
            <v>0</v>
          </cell>
        </row>
        <row r="576">
          <cell r="A576">
            <v>6905</v>
          </cell>
          <cell r="B576" t="str">
            <v>DEPREC-AUTO TRANS</v>
          </cell>
          <cell r="C576" t="str">
            <v>IS</v>
          </cell>
          <cell r="D576">
            <v>80355.599999999977</v>
          </cell>
          <cell r="E576" t="b">
            <v>0</v>
          </cell>
        </row>
        <row r="577">
          <cell r="A577">
            <v>6920</v>
          </cell>
          <cell r="B577" t="str">
            <v>DEPREC-COMPUTER</v>
          </cell>
          <cell r="C577" t="str">
            <v>IS</v>
          </cell>
          <cell r="D577">
            <v>100606.16999999969</v>
          </cell>
          <cell r="E577" t="b">
            <v>0</v>
          </cell>
        </row>
        <row r="578">
          <cell r="A578">
            <v>6960</v>
          </cell>
          <cell r="B578" t="str">
            <v>AMORT OF UTIL PAA-WATER</v>
          </cell>
          <cell r="C578" t="str">
            <v>IS</v>
          </cell>
          <cell r="D578">
            <v>-44039.1</v>
          </cell>
          <cell r="E578" t="b">
            <v>0</v>
          </cell>
        </row>
        <row r="579">
          <cell r="A579">
            <v>6965</v>
          </cell>
          <cell r="B579" t="str">
            <v>AMORT OF UTIL PAA-SEWER</v>
          </cell>
          <cell r="C579" t="str">
            <v>IS</v>
          </cell>
          <cell r="D579">
            <v>-11792.58</v>
          </cell>
          <cell r="E579" t="b">
            <v>0</v>
          </cell>
        </row>
        <row r="580">
          <cell r="A580">
            <v>7025</v>
          </cell>
          <cell r="B580" t="str">
            <v>AMORT-WELLS &amp; SPRINGS</v>
          </cell>
          <cell r="C580" t="str">
            <v>IS</v>
          </cell>
          <cell r="D580">
            <v>-7370.34</v>
          </cell>
          <cell r="E580" t="b">
            <v>0</v>
          </cell>
        </row>
        <row r="581">
          <cell r="A581">
            <v>7065</v>
          </cell>
          <cell r="B581" t="str">
            <v>AMORT-DIST RESV &amp; STANDPIP</v>
          </cell>
          <cell r="C581" t="str">
            <v>IS</v>
          </cell>
          <cell r="D581">
            <v>297</v>
          </cell>
          <cell r="E581" t="b">
            <v>0</v>
          </cell>
        </row>
        <row r="582">
          <cell r="A582">
            <v>7070</v>
          </cell>
          <cell r="B582" t="str">
            <v>AMORT-TRANS &amp; DISTR MAINS</v>
          </cell>
          <cell r="C582" t="str">
            <v>IS</v>
          </cell>
          <cell r="D582">
            <v>-2708.52</v>
          </cell>
          <cell r="E582" t="b">
            <v>0</v>
          </cell>
        </row>
        <row r="583">
          <cell r="A583">
            <v>7075</v>
          </cell>
          <cell r="B583" t="str">
            <v>AMORT-SERVICE LINES</v>
          </cell>
          <cell r="C583" t="str">
            <v>IS</v>
          </cell>
          <cell r="D583">
            <v>-1473.06</v>
          </cell>
          <cell r="E583" t="b">
            <v>0</v>
          </cell>
        </row>
        <row r="584">
          <cell r="A584">
            <v>7080</v>
          </cell>
          <cell r="B584" t="str">
            <v>AMORT-METERS</v>
          </cell>
          <cell r="C584" t="str">
            <v>IS</v>
          </cell>
          <cell r="D584">
            <v>-266.64</v>
          </cell>
          <cell r="E584" t="b">
            <v>0</v>
          </cell>
        </row>
        <row r="585">
          <cell r="A585">
            <v>7090</v>
          </cell>
          <cell r="B585" t="str">
            <v>AMORT-HYDRANTS</v>
          </cell>
          <cell r="C585" t="str">
            <v>IS</v>
          </cell>
          <cell r="D585">
            <v>-480.06</v>
          </cell>
          <cell r="E585" t="b">
            <v>0</v>
          </cell>
        </row>
        <row r="586">
          <cell r="A586">
            <v>7095</v>
          </cell>
          <cell r="B586" t="str">
            <v>AMORT-BACKFLOW PREVENT DEV</v>
          </cell>
          <cell r="C586" t="str">
            <v>IS</v>
          </cell>
          <cell r="D586">
            <v>-199.98</v>
          </cell>
          <cell r="E586" t="b">
            <v>0</v>
          </cell>
        </row>
        <row r="587">
          <cell r="A587">
            <v>7160</v>
          </cell>
          <cell r="B587" t="str">
            <v>AMORT-OTHER TANGIBLE PLT W</v>
          </cell>
          <cell r="C587" t="str">
            <v>IS</v>
          </cell>
          <cell r="D587">
            <v>-184454.46</v>
          </cell>
          <cell r="E587" t="b">
            <v>0</v>
          </cell>
        </row>
        <row r="588">
          <cell r="A588">
            <v>7165</v>
          </cell>
          <cell r="B588" t="str">
            <v>AMORT-WATER-TAP</v>
          </cell>
          <cell r="C588" t="str">
            <v>IS</v>
          </cell>
          <cell r="D588">
            <v>-29555.4</v>
          </cell>
          <cell r="E588" t="b">
            <v>0</v>
          </cell>
        </row>
        <row r="589">
          <cell r="A589">
            <v>7170</v>
          </cell>
          <cell r="B589" t="str">
            <v>AMORT-WTR MGMT FEE</v>
          </cell>
          <cell r="C589" t="str">
            <v>IS</v>
          </cell>
          <cell r="D589">
            <v>-245.28</v>
          </cell>
          <cell r="E589" t="b">
            <v>0</v>
          </cell>
        </row>
        <row r="590">
          <cell r="A590">
            <v>7180</v>
          </cell>
          <cell r="B590" t="str">
            <v>AMORT-WTR PLT MOD FEE</v>
          </cell>
          <cell r="C590" t="str">
            <v>IS</v>
          </cell>
          <cell r="D590">
            <v>-6587.65</v>
          </cell>
          <cell r="E590" t="b">
            <v>0</v>
          </cell>
        </row>
        <row r="591">
          <cell r="A591">
            <v>7185</v>
          </cell>
          <cell r="B591" t="str">
            <v>AMORT-WTR PLT MTR FEE</v>
          </cell>
          <cell r="C591" t="str">
            <v>IS</v>
          </cell>
          <cell r="D591">
            <v>-1279.58</v>
          </cell>
          <cell r="E591" t="b">
            <v>0</v>
          </cell>
        </row>
        <row r="592">
          <cell r="A592">
            <v>7225</v>
          </cell>
          <cell r="B592" t="str">
            <v>AMORT-STRUCT/IMPRV PUMP PL</v>
          </cell>
          <cell r="C592" t="str">
            <v>IS</v>
          </cell>
          <cell r="D592">
            <v>-4370.7</v>
          </cell>
          <cell r="E592" t="b">
            <v>0</v>
          </cell>
        </row>
        <row r="593">
          <cell r="A593">
            <v>7230</v>
          </cell>
          <cell r="B593" t="str">
            <v>AMORT-STRUCT/IMPRV TREAT P</v>
          </cell>
          <cell r="C593" t="str">
            <v>IS</v>
          </cell>
          <cell r="D593">
            <v>-4624</v>
          </cell>
          <cell r="E593" t="b">
            <v>0</v>
          </cell>
        </row>
        <row r="594">
          <cell r="A594">
            <v>7245</v>
          </cell>
          <cell r="B594" t="str">
            <v>AMORT-STRUCT/IMPRV GEN PLT</v>
          </cell>
          <cell r="C594" t="str">
            <v>IS</v>
          </cell>
          <cell r="D594">
            <v>-140403.54</v>
          </cell>
          <cell r="E594" t="b">
            <v>0</v>
          </cell>
        </row>
        <row r="595">
          <cell r="A595">
            <v>7275</v>
          </cell>
          <cell r="B595" t="str">
            <v>AMORT-SEWER FORCE MAIN/SRV</v>
          </cell>
          <cell r="C595" t="str">
            <v>IS</v>
          </cell>
          <cell r="D595">
            <v>-955.86</v>
          </cell>
          <cell r="E595" t="b">
            <v>0</v>
          </cell>
        </row>
        <row r="596">
          <cell r="A596">
            <v>7280</v>
          </cell>
          <cell r="B596" t="str">
            <v>AMORT-SEWER GRAVITY MAIN</v>
          </cell>
          <cell r="C596" t="str">
            <v>IS</v>
          </cell>
          <cell r="D596">
            <v>-5648.04</v>
          </cell>
          <cell r="E596" t="b">
            <v>0</v>
          </cell>
        </row>
        <row r="597">
          <cell r="A597">
            <v>7283</v>
          </cell>
          <cell r="B597" t="str">
            <v>AMORT-MANHOLES</v>
          </cell>
          <cell r="C597" t="str">
            <v>IS</v>
          </cell>
          <cell r="D597">
            <v>-514.20000000000005</v>
          </cell>
          <cell r="E597" t="b">
            <v>0</v>
          </cell>
        </row>
        <row r="598">
          <cell r="A598">
            <v>7290</v>
          </cell>
          <cell r="B598" t="str">
            <v>AMORT-SERVICES TO CUSTOMER</v>
          </cell>
          <cell r="C598" t="str">
            <v>IS</v>
          </cell>
          <cell r="D598">
            <v>-922.92</v>
          </cell>
          <cell r="E598" t="b">
            <v>0</v>
          </cell>
        </row>
        <row r="599">
          <cell r="A599">
            <v>7330</v>
          </cell>
          <cell r="B599" t="str">
            <v>AMORT-TREAT/DISP EQUIP TRT</v>
          </cell>
          <cell r="C599" t="str">
            <v>IS</v>
          </cell>
          <cell r="D599">
            <v>840</v>
          </cell>
          <cell r="E599" t="b">
            <v>0</v>
          </cell>
        </row>
        <row r="600">
          <cell r="A600">
            <v>7425</v>
          </cell>
          <cell r="B600" t="str">
            <v>AMORT-OTHER TANGIBLE PLT S</v>
          </cell>
          <cell r="C600" t="str">
            <v>IS</v>
          </cell>
          <cell r="D600">
            <v>4.68</v>
          </cell>
          <cell r="E600" t="b">
            <v>0</v>
          </cell>
        </row>
        <row r="601">
          <cell r="A601">
            <v>7430</v>
          </cell>
          <cell r="B601" t="str">
            <v>AMORT-SEWER-TAP</v>
          </cell>
          <cell r="C601" t="str">
            <v>IS</v>
          </cell>
          <cell r="D601">
            <v>-26815.920000000002</v>
          </cell>
          <cell r="E601" t="b">
            <v>0</v>
          </cell>
        </row>
        <row r="602">
          <cell r="A602">
            <v>7445</v>
          </cell>
          <cell r="B602" t="str">
            <v>AMORT-SWR PLT MOD FEE</v>
          </cell>
          <cell r="C602" t="str">
            <v>IS</v>
          </cell>
          <cell r="D602">
            <v>-66706.960000000006</v>
          </cell>
          <cell r="E602" t="b">
            <v>0</v>
          </cell>
        </row>
        <row r="603">
          <cell r="A603">
            <v>7510</v>
          </cell>
          <cell r="B603" t="str">
            <v>FICA EXPENSE</v>
          </cell>
          <cell r="C603" t="str">
            <v>IS</v>
          </cell>
          <cell r="D603">
            <v>122810.71000000008</v>
          </cell>
          <cell r="E603" t="b">
            <v>0</v>
          </cell>
        </row>
        <row r="604">
          <cell r="A604">
            <v>7515</v>
          </cell>
          <cell r="B604" t="str">
            <v>FEDERAL UNEMPLOYMENT TAX</v>
          </cell>
          <cell r="C604" t="str">
            <v>IS</v>
          </cell>
          <cell r="D604">
            <v>2610.1799999999985</v>
          </cell>
          <cell r="E604" t="b">
            <v>0</v>
          </cell>
        </row>
        <row r="605">
          <cell r="A605">
            <v>7520</v>
          </cell>
          <cell r="B605" t="str">
            <v>STATE UNEMPLOYMENT TAX</v>
          </cell>
          <cell r="C605" t="str">
            <v>IS</v>
          </cell>
          <cell r="D605">
            <v>16736.060000000056</v>
          </cell>
          <cell r="E605" t="b">
            <v>0</v>
          </cell>
        </row>
        <row r="606">
          <cell r="A606">
            <v>7535</v>
          </cell>
          <cell r="B606" t="str">
            <v>FRANCHISE TAX</v>
          </cell>
          <cell r="C606" t="str">
            <v>IS</v>
          </cell>
          <cell r="D606">
            <v>-132480.93</v>
          </cell>
          <cell r="E606" t="b">
            <v>0</v>
          </cell>
        </row>
        <row r="607">
          <cell r="A607">
            <v>7540</v>
          </cell>
          <cell r="B607" t="str">
            <v>GROSS RECEIPTS TAX</v>
          </cell>
          <cell r="C607" t="str">
            <v>IS</v>
          </cell>
          <cell r="D607">
            <v>-4737.71</v>
          </cell>
          <cell r="E607" t="b">
            <v>0</v>
          </cell>
        </row>
        <row r="608">
          <cell r="A608">
            <v>7545</v>
          </cell>
          <cell r="B608" t="str">
            <v>PERSONAL PROPERTY/ICT TAX</v>
          </cell>
          <cell r="C608" t="str">
            <v>IS</v>
          </cell>
          <cell r="D608">
            <v>5475.7599999999993</v>
          </cell>
          <cell r="E608" t="b">
            <v>0</v>
          </cell>
        </row>
        <row r="609">
          <cell r="A609">
            <v>7550</v>
          </cell>
          <cell r="B609" t="str">
            <v>PROPERTY/OTHER GENERAL TAX</v>
          </cell>
          <cell r="C609" t="str">
            <v>IS</v>
          </cell>
          <cell r="D609">
            <v>123657.96000000011</v>
          </cell>
          <cell r="E609" t="b">
            <v>0</v>
          </cell>
        </row>
        <row r="610">
          <cell r="A610">
            <v>7555</v>
          </cell>
          <cell r="B610" t="str">
            <v>REAL ESTATE TAX</v>
          </cell>
          <cell r="C610" t="str">
            <v>IS</v>
          </cell>
          <cell r="D610">
            <v>4749.92</v>
          </cell>
          <cell r="E610" t="b">
            <v>0</v>
          </cell>
        </row>
        <row r="611">
          <cell r="A611">
            <v>7560</v>
          </cell>
          <cell r="B611" t="str">
            <v>SALES/USE TAX EXPENSE</v>
          </cell>
          <cell r="C611" t="str">
            <v>IS</v>
          </cell>
          <cell r="D611">
            <v>0</v>
          </cell>
          <cell r="E611" t="b">
            <v>0</v>
          </cell>
        </row>
        <row r="612">
          <cell r="A612">
            <v>7570</v>
          </cell>
          <cell r="B612" t="str">
            <v>UTILITY/COMMISSION TAX</v>
          </cell>
          <cell r="C612" t="str">
            <v>IS</v>
          </cell>
          <cell r="D612">
            <v>12993.56</v>
          </cell>
          <cell r="E612" t="b">
            <v>0</v>
          </cell>
        </row>
        <row r="613">
          <cell r="A613">
            <v>7585</v>
          </cell>
          <cell r="B613" t="str">
            <v>AMORT OF INVEST TAX CREDIT</v>
          </cell>
          <cell r="C613" t="str">
            <v>IS</v>
          </cell>
          <cell r="D613">
            <v>-259.5</v>
          </cell>
          <cell r="E613" t="b">
            <v>0</v>
          </cell>
        </row>
        <row r="614">
          <cell r="A614">
            <v>7595</v>
          </cell>
          <cell r="B614" t="str">
            <v>DEF INCOME TAX-FEDERAL</v>
          </cell>
          <cell r="C614" t="str">
            <v>IS</v>
          </cell>
          <cell r="D614">
            <v>0</v>
          </cell>
          <cell r="E614" t="b">
            <v>0</v>
          </cell>
        </row>
        <row r="615">
          <cell r="A615">
            <v>7600</v>
          </cell>
          <cell r="B615" t="str">
            <v>DEF INCOME TAXES-STATE</v>
          </cell>
          <cell r="C615" t="str">
            <v>IS</v>
          </cell>
          <cell r="D615">
            <v>-9413.01</v>
          </cell>
          <cell r="E615" t="b">
            <v>0</v>
          </cell>
        </row>
        <row r="616">
          <cell r="A616">
            <v>7605</v>
          </cell>
          <cell r="B616" t="str">
            <v>INCOME TAXES-FEDERAL</v>
          </cell>
          <cell r="C616" t="str">
            <v>IS</v>
          </cell>
          <cell r="D616">
            <v>0</v>
          </cell>
          <cell r="E616" t="b">
            <v>0</v>
          </cell>
        </row>
        <row r="617">
          <cell r="A617">
            <v>7610</v>
          </cell>
          <cell r="B617" t="str">
            <v>INCOME TAXES-STATE</v>
          </cell>
          <cell r="C617" t="str">
            <v>IS</v>
          </cell>
          <cell r="D617">
            <v>0</v>
          </cell>
          <cell r="E617" t="b">
            <v>0</v>
          </cell>
        </row>
        <row r="618">
          <cell r="A618">
            <v>7660</v>
          </cell>
          <cell r="B618" t="str">
            <v>MISCELLANEOUS EXP NON-UTIL</v>
          </cell>
          <cell r="C618" t="str">
            <v>IS</v>
          </cell>
          <cell r="D618">
            <v>0</v>
          </cell>
          <cell r="E618" t="b">
            <v>0</v>
          </cell>
        </row>
        <row r="619">
          <cell r="A619">
            <v>7685</v>
          </cell>
          <cell r="B619" t="str">
            <v>INTEREST INCOME</v>
          </cell>
          <cell r="C619" t="str">
            <v>IS</v>
          </cell>
          <cell r="D619">
            <v>0</v>
          </cell>
          <cell r="E619" t="b">
            <v>0</v>
          </cell>
        </row>
        <row r="620">
          <cell r="A620">
            <v>7710</v>
          </cell>
          <cell r="B620" t="str">
            <v>INTEREST EXPENSE-INTERCO</v>
          </cell>
          <cell r="C620" t="str">
            <v>IS</v>
          </cell>
          <cell r="D620">
            <v>944882.4</v>
          </cell>
          <cell r="E620" t="b">
            <v>0</v>
          </cell>
        </row>
        <row r="621">
          <cell r="A621">
            <v>7735</v>
          </cell>
          <cell r="B621" t="str">
            <v>S/T INT EXP CUSTOMERS DEP</v>
          </cell>
          <cell r="C621" t="str">
            <v>IS</v>
          </cell>
          <cell r="D621">
            <v>47250.58</v>
          </cell>
          <cell r="E621" t="b">
            <v>0</v>
          </cell>
        </row>
        <row r="622">
          <cell r="A622">
            <v>7750</v>
          </cell>
          <cell r="B622" t="str">
            <v>INTEREST DURING CONSTRUCTIO</v>
          </cell>
          <cell r="C622" t="str">
            <v>IS</v>
          </cell>
          <cell r="D622">
            <v>-57853.280000000035</v>
          </cell>
          <cell r="E622" t="b">
            <v>0</v>
          </cell>
        </row>
        <row r="623">
          <cell r="A623">
            <v>7765</v>
          </cell>
          <cell r="B623" t="str">
            <v>SALE OF UTILITY PROPERTY</v>
          </cell>
          <cell r="C623" t="str">
            <v>IS</v>
          </cell>
          <cell r="D623">
            <v>-8247.8799999999956</v>
          </cell>
          <cell r="E623" t="b">
            <v>0</v>
          </cell>
        </row>
        <row r="624">
          <cell r="A624">
            <v>7775</v>
          </cell>
          <cell r="B624" t="str">
            <v>CURRENT TAX-FIT-SOLD CO</v>
          </cell>
          <cell r="C624" t="str">
            <v>IS</v>
          </cell>
          <cell r="D624">
            <v>0</v>
          </cell>
          <cell r="E624" t="b">
            <v>0</v>
          </cell>
        </row>
        <row r="625">
          <cell r="A625">
            <v>7785</v>
          </cell>
          <cell r="B625" t="str">
            <v>CURRENT TAX-SIT-SOLD CO</v>
          </cell>
          <cell r="C625" t="str">
            <v>IS</v>
          </cell>
          <cell r="D625">
            <v>0</v>
          </cell>
          <cell r="E625" t="b">
            <v>0</v>
          </cell>
        </row>
        <row r="626">
          <cell r="A626"/>
          <cell r="B626"/>
          <cell r="C626"/>
          <cell r="D626"/>
        </row>
        <row r="627">
          <cell r="A627"/>
          <cell r="B627"/>
          <cell r="C627"/>
          <cell r="D627"/>
        </row>
        <row r="628">
          <cell r="A628" t="str">
            <v>Trial balance variance</v>
          </cell>
          <cell r="B628"/>
          <cell r="C628"/>
          <cell r="D628">
            <v>-1.6834746929816902E-8</v>
          </cell>
        </row>
        <row r="629">
          <cell r="A629"/>
          <cell r="B629"/>
          <cell r="C629"/>
          <cell r="D629"/>
        </row>
        <row r="630">
          <cell r="A630" t="str">
            <v>Balance Sheet</v>
          </cell>
          <cell r="B630"/>
          <cell r="C630" t="str">
            <v>BS</v>
          </cell>
          <cell r="D630">
            <v>1332576.7699999847</v>
          </cell>
        </row>
        <row r="631">
          <cell r="A631" t="str">
            <v>Income Statement</v>
          </cell>
          <cell r="B631"/>
          <cell r="C631" t="str">
            <v>IS</v>
          </cell>
          <cell r="D631">
            <v>-1332576.7700000007</v>
          </cell>
        </row>
        <row r="632">
          <cell r="A632" t="str">
            <v>Trial balance variance</v>
          </cell>
          <cell r="B632"/>
          <cell r="C632"/>
          <cell r="D632">
            <v>-1.6065314412117004E-8</v>
          </cell>
        </row>
      </sheetData>
      <sheetData sheetId="3">
        <row r="830">
          <cell r="B830" t="str">
            <v>CUSTOMERS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>
            <v>1000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 refreshError="1">
        <row r="5">
          <cell r="B5" t="str">
            <v>Carolina Trace</v>
          </cell>
        </row>
        <row r="10">
          <cell r="B10">
            <v>0.51164419541236206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Actuals"/>
      <sheetName val="NonProject Actuals"/>
      <sheetName val="Approved Budget"/>
      <sheetName val="Budget Comparison"/>
      <sheetName val="Summary"/>
      <sheetName val="Projects"/>
      <sheetName val="Other Cap"/>
      <sheetName val="GL Additions"/>
      <sheetName val="Emergency"/>
      <sheetName val="2006 Projects"/>
      <sheetName val="Changes"/>
    </sheetNames>
    <sheetDataSet>
      <sheetData sheetId="0" refreshError="1"/>
      <sheetData sheetId="1" refreshError="1"/>
      <sheetData sheetId="2" refreshError="1">
        <row r="5">
          <cell r="A5" t="str">
            <v>140 - GL</v>
          </cell>
          <cell r="B5">
            <v>39276</v>
          </cell>
          <cell r="C5" t="str">
            <v>Monica Stoica</v>
          </cell>
          <cell r="D5">
            <v>39205</v>
          </cell>
          <cell r="E5" t="str">
            <v xml:space="preserve">Not in system </v>
          </cell>
          <cell r="F5">
            <v>0</v>
          </cell>
          <cell r="G5" t="str">
            <v>Western</v>
          </cell>
          <cell r="H5" t="str">
            <v>NV</v>
          </cell>
          <cell r="I5">
            <v>140</v>
          </cell>
          <cell r="J5" t="str">
            <v>Utilities, Inc. of Central Nevada</v>
          </cell>
          <cell r="K5">
            <v>140</v>
          </cell>
          <cell r="L5" t="str">
            <v>Utilities, Inc of Central Nevada</v>
          </cell>
          <cell r="M5">
            <v>0</v>
          </cell>
          <cell r="N5">
            <v>0</v>
          </cell>
          <cell r="O5" t="str">
            <v>Y</v>
          </cell>
          <cell r="P5" t="str">
            <v>Y</v>
          </cell>
          <cell r="Q5" t="str">
            <v>G/L ADDITIONS</v>
          </cell>
          <cell r="R5" t="str">
            <v>C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str">
            <v xml:space="preserve"> </v>
          </cell>
          <cell r="Y5" t="str">
            <v xml:space="preserve"> </v>
          </cell>
          <cell r="Z5">
            <v>1906554.623578324</v>
          </cell>
          <cell r="AA5">
            <v>396999.18</v>
          </cell>
          <cell r="AB5">
            <v>356480.55</v>
          </cell>
          <cell r="AC5">
            <v>576536.946789162</v>
          </cell>
          <cell r="AD5">
            <v>576537.946789162</v>
          </cell>
          <cell r="AE5">
            <v>1906554.623578324</v>
          </cell>
          <cell r="AF5">
            <v>0</v>
          </cell>
          <cell r="AG5">
            <v>0</v>
          </cell>
          <cell r="AH5">
            <v>2017951.7871566496</v>
          </cell>
          <cell r="AI5">
            <v>-111397.16357832565</v>
          </cell>
          <cell r="AJ5" t="str">
            <v>Q2</v>
          </cell>
        </row>
        <row r="6">
          <cell r="A6">
            <v>3232</v>
          </cell>
          <cell r="B6">
            <v>39276</v>
          </cell>
          <cell r="C6" t="str">
            <v>Wendy Wentz</v>
          </cell>
          <cell r="D6" t="str">
            <v xml:space="preserve"> </v>
          </cell>
          <cell r="E6" t="str">
            <v>Capital Planning</v>
          </cell>
          <cell r="F6" t="str">
            <v>EH&amp;S</v>
          </cell>
          <cell r="G6" t="str">
            <v>Western</v>
          </cell>
          <cell r="H6" t="str">
            <v>AZ</v>
          </cell>
          <cell r="I6">
            <v>135</v>
          </cell>
          <cell r="J6" t="str">
            <v>Bermuda Water Company</v>
          </cell>
          <cell r="K6">
            <v>935</v>
          </cell>
          <cell r="L6" t="str">
            <v>Bermuda Water Co.</v>
          </cell>
          <cell r="M6">
            <v>3995</v>
          </cell>
          <cell r="N6">
            <v>0</v>
          </cell>
          <cell r="O6" t="str">
            <v>Y</v>
          </cell>
          <cell r="P6" t="str">
            <v>Y</v>
          </cell>
          <cell r="Q6" t="str">
            <v xml:space="preserve">Arsenic Resolution at El Camino Well </v>
          </cell>
          <cell r="R6" t="str">
            <v>C</v>
          </cell>
          <cell r="S6" t="str">
            <v>High</v>
          </cell>
          <cell r="T6" t="str">
            <v>High</v>
          </cell>
          <cell r="U6">
            <v>0</v>
          </cell>
          <cell r="V6">
            <v>39264</v>
          </cell>
          <cell r="W6">
            <v>39447</v>
          </cell>
          <cell r="X6" t="str">
            <v xml:space="preserve"> </v>
          </cell>
          <cell r="Y6" t="str">
            <v xml:space="preserve"> </v>
          </cell>
          <cell r="Z6">
            <v>1000000</v>
          </cell>
          <cell r="AA6">
            <v>0</v>
          </cell>
          <cell r="AB6">
            <v>0</v>
          </cell>
          <cell r="AC6">
            <v>0</v>
          </cell>
          <cell r="AD6">
            <v>1000000</v>
          </cell>
          <cell r="AE6">
            <v>1000000</v>
          </cell>
          <cell r="AF6">
            <v>0</v>
          </cell>
          <cell r="AG6">
            <v>0</v>
          </cell>
          <cell r="AH6">
            <v>1000000</v>
          </cell>
          <cell r="AI6">
            <v>0</v>
          </cell>
          <cell r="AJ6" t="str">
            <v>Q2</v>
          </cell>
        </row>
        <row r="7">
          <cell r="A7">
            <v>9209</v>
          </cell>
          <cell r="B7">
            <v>39276</v>
          </cell>
          <cell r="C7" t="str">
            <v>Wendy Wentz</v>
          </cell>
          <cell r="D7" t="str">
            <v xml:space="preserve"> </v>
          </cell>
          <cell r="E7" t="str">
            <v>Placed In Service</v>
          </cell>
          <cell r="F7" t="str">
            <v>EH&amp;S</v>
          </cell>
          <cell r="G7" t="str">
            <v>Western</v>
          </cell>
          <cell r="H7" t="str">
            <v>NV</v>
          </cell>
          <cell r="I7">
            <v>140</v>
          </cell>
          <cell r="J7" t="str">
            <v>Utilities, Inc. of Central Nevada</v>
          </cell>
          <cell r="K7">
            <v>140</v>
          </cell>
          <cell r="L7" t="str">
            <v>Utilities, Inc of Central Nevada</v>
          </cell>
          <cell r="M7">
            <v>0</v>
          </cell>
          <cell r="N7">
            <v>0</v>
          </cell>
          <cell r="O7" t="str">
            <v>Y</v>
          </cell>
          <cell r="P7" t="str">
            <v>Y</v>
          </cell>
          <cell r="Q7" t="str">
            <v>4" Watermain Replacement (or Less) MP 5-16</v>
          </cell>
          <cell r="R7" t="str">
            <v>C</v>
          </cell>
          <cell r="S7" t="str">
            <v>Medium</v>
          </cell>
          <cell r="T7" t="str">
            <v>High</v>
          </cell>
          <cell r="U7">
            <v>0</v>
          </cell>
          <cell r="V7">
            <v>39083</v>
          </cell>
          <cell r="W7">
            <v>39355</v>
          </cell>
          <cell r="X7">
            <v>39204</v>
          </cell>
          <cell r="Y7" t="str">
            <v>140-0140-115-06-10</v>
          </cell>
          <cell r="Z7">
            <v>1087472</v>
          </cell>
          <cell r="AA7">
            <v>444955.5</v>
          </cell>
          <cell r="AB7">
            <v>636516.5</v>
          </cell>
          <cell r="AC7">
            <v>6000</v>
          </cell>
          <cell r="AD7">
            <v>0</v>
          </cell>
          <cell r="AE7">
            <v>1087472</v>
          </cell>
          <cell r="AF7">
            <v>0</v>
          </cell>
          <cell r="AG7">
            <v>0</v>
          </cell>
          <cell r="AH7">
            <v>1000000</v>
          </cell>
          <cell r="AI7">
            <v>87472</v>
          </cell>
          <cell r="AJ7" t="str">
            <v>Q2</v>
          </cell>
        </row>
        <row r="8">
          <cell r="A8">
            <v>9068</v>
          </cell>
          <cell r="B8">
            <v>39276</v>
          </cell>
          <cell r="C8" t="str">
            <v>Wendy Wentz</v>
          </cell>
          <cell r="D8" t="str">
            <v xml:space="preserve"> </v>
          </cell>
          <cell r="E8" t="str">
            <v>Capital Planning</v>
          </cell>
          <cell r="F8" t="str">
            <v>EH&amp;S</v>
          </cell>
          <cell r="G8" t="str">
            <v>Western</v>
          </cell>
          <cell r="H8" t="str">
            <v>NV</v>
          </cell>
          <cell r="I8">
            <v>35</v>
          </cell>
          <cell r="J8" t="str">
            <v>Spring Creek Utilities Company</v>
          </cell>
          <cell r="K8">
            <v>110</v>
          </cell>
          <cell r="L8" t="str">
            <v>Spring Creek Utilities Company</v>
          </cell>
          <cell r="M8">
            <v>9051</v>
          </cell>
          <cell r="N8">
            <v>0</v>
          </cell>
          <cell r="O8" t="str">
            <v>Y</v>
          </cell>
          <cell r="P8" t="str">
            <v>Y</v>
          </cell>
          <cell r="Q8" t="str">
            <v>Master Plan 300-2</v>
          </cell>
          <cell r="R8" t="str">
            <v>C</v>
          </cell>
          <cell r="S8" t="str">
            <v>High</v>
          </cell>
          <cell r="T8" t="str">
            <v>High</v>
          </cell>
          <cell r="U8">
            <v>0</v>
          </cell>
          <cell r="V8">
            <v>39173</v>
          </cell>
          <cell r="W8">
            <v>39447</v>
          </cell>
          <cell r="X8" t="str">
            <v xml:space="preserve"> </v>
          </cell>
          <cell r="Y8" t="str">
            <v xml:space="preserve"> </v>
          </cell>
          <cell r="Z8">
            <v>950000</v>
          </cell>
          <cell r="AA8">
            <v>0</v>
          </cell>
          <cell r="AB8">
            <v>0</v>
          </cell>
          <cell r="AC8">
            <v>475000</v>
          </cell>
          <cell r="AD8">
            <v>475000</v>
          </cell>
          <cell r="AE8">
            <v>950000</v>
          </cell>
          <cell r="AF8">
            <v>0</v>
          </cell>
          <cell r="AG8">
            <v>0</v>
          </cell>
          <cell r="AH8">
            <v>800000</v>
          </cell>
          <cell r="AI8">
            <v>150000</v>
          </cell>
          <cell r="AJ8" t="str">
            <v>Q2</v>
          </cell>
        </row>
        <row r="9">
          <cell r="A9">
            <v>347</v>
          </cell>
          <cell r="B9">
            <v>39276</v>
          </cell>
          <cell r="C9" t="str">
            <v>Diane Zawadzki</v>
          </cell>
          <cell r="D9">
            <v>39183</v>
          </cell>
          <cell r="E9" t="str">
            <v>Open</v>
          </cell>
          <cell r="F9" t="str">
            <v>Growth - Discretionary</v>
          </cell>
          <cell r="G9" t="str">
            <v>Western</v>
          </cell>
          <cell r="H9" t="str">
            <v>AZ</v>
          </cell>
          <cell r="I9">
            <v>135</v>
          </cell>
          <cell r="J9" t="str">
            <v>Bermuda Water Company</v>
          </cell>
          <cell r="K9">
            <v>935</v>
          </cell>
          <cell r="L9" t="str">
            <v>Bermuda Water Co.</v>
          </cell>
          <cell r="M9">
            <v>2535</v>
          </cell>
          <cell r="N9">
            <v>0</v>
          </cell>
          <cell r="O9" t="str">
            <v>Y</v>
          </cell>
          <cell r="P9" t="str">
            <v>Y</v>
          </cell>
          <cell r="Q9" t="str">
            <v xml:space="preserve"># 4 Water Storage Tank-El Rodeo Site </v>
          </cell>
          <cell r="R9" t="str">
            <v>C</v>
          </cell>
          <cell r="S9" t="str">
            <v>Medium</v>
          </cell>
          <cell r="T9" t="str">
            <v>High</v>
          </cell>
          <cell r="U9">
            <v>0</v>
          </cell>
          <cell r="V9">
            <v>39356</v>
          </cell>
          <cell r="W9">
            <v>39447</v>
          </cell>
          <cell r="X9" t="str">
            <v xml:space="preserve"> </v>
          </cell>
          <cell r="Y9" t="str">
            <v>135-0935-115-04-05</v>
          </cell>
          <cell r="Z9">
            <v>648440</v>
          </cell>
          <cell r="AA9">
            <v>0</v>
          </cell>
          <cell r="AB9">
            <v>0</v>
          </cell>
          <cell r="AC9">
            <v>0</v>
          </cell>
          <cell r="AD9">
            <v>648440</v>
          </cell>
          <cell r="AE9">
            <v>648440</v>
          </cell>
          <cell r="AF9">
            <v>0</v>
          </cell>
          <cell r="AG9">
            <v>0</v>
          </cell>
          <cell r="AH9">
            <v>648440.48</v>
          </cell>
          <cell r="AI9">
            <v>-0.47999999998137355</v>
          </cell>
          <cell r="AJ9" t="str">
            <v>Q2</v>
          </cell>
        </row>
        <row r="10">
          <cell r="A10">
            <v>9229</v>
          </cell>
          <cell r="B10">
            <v>39276</v>
          </cell>
          <cell r="C10" t="str">
            <v>Wendy Wentz</v>
          </cell>
          <cell r="D10" t="str">
            <v xml:space="preserve"> </v>
          </cell>
          <cell r="E10" t="str">
            <v>Capital Planning</v>
          </cell>
          <cell r="F10" t="str">
            <v>Growth - Discretionary</v>
          </cell>
          <cell r="G10" t="str">
            <v>Western</v>
          </cell>
          <cell r="H10" t="str">
            <v>NV</v>
          </cell>
          <cell r="I10">
            <v>140</v>
          </cell>
          <cell r="J10" t="str">
            <v>Utilities, Inc. of Central Nevada</v>
          </cell>
          <cell r="K10">
            <v>140</v>
          </cell>
          <cell r="L10" t="str">
            <v>Utilities, Inc of Central Nevada</v>
          </cell>
          <cell r="M10">
            <v>9230</v>
          </cell>
          <cell r="N10">
            <v>0</v>
          </cell>
          <cell r="O10" t="str">
            <v>Y</v>
          </cell>
          <cell r="P10" t="str">
            <v>Y</v>
          </cell>
          <cell r="Q10" t="str">
            <v>Future WWTP Design</v>
          </cell>
          <cell r="R10" t="str">
            <v>C</v>
          </cell>
          <cell r="S10" t="str">
            <v>Medium</v>
          </cell>
          <cell r="T10" t="str">
            <v>Medium</v>
          </cell>
          <cell r="U10">
            <v>0</v>
          </cell>
          <cell r="V10">
            <v>39356</v>
          </cell>
          <cell r="W10">
            <v>39447</v>
          </cell>
          <cell r="X10" t="str">
            <v xml:space="preserve"> </v>
          </cell>
          <cell r="Y10" t="str">
            <v xml:space="preserve"> </v>
          </cell>
          <cell r="Z10">
            <v>600000</v>
          </cell>
          <cell r="AA10">
            <v>0</v>
          </cell>
          <cell r="AB10">
            <v>0</v>
          </cell>
          <cell r="AC10">
            <v>0</v>
          </cell>
          <cell r="AD10">
            <v>600000</v>
          </cell>
          <cell r="AE10">
            <v>600000</v>
          </cell>
          <cell r="AF10">
            <v>0</v>
          </cell>
          <cell r="AG10">
            <v>0</v>
          </cell>
          <cell r="AH10">
            <v>600000</v>
          </cell>
          <cell r="AI10">
            <v>0</v>
          </cell>
          <cell r="AJ10" t="str">
            <v>Q2</v>
          </cell>
        </row>
        <row r="11">
          <cell r="A11">
            <v>340</v>
          </cell>
          <cell r="B11">
            <v>39276</v>
          </cell>
          <cell r="C11" t="str">
            <v>Diane Zawadzki</v>
          </cell>
          <cell r="D11">
            <v>39183</v>
          </cell>
          <cell r="E11" t="str">
            <v>Open</v>
          </cell>
          <cell r="F11" t="str">
            <v>Growth - Discretionary</v>
          </cell>
          <cell r="G11" t="str">
            <v>Western</v>
          </cell>
          <cell r="H11" t="str">
            <v>AZ</v>
          </cell>
          <cell r="I11">
            <v>135</v>
          </cell>
          <cell r="J11" t="str">
            <v>Bermuda Water Company</v>
          </cell>
          <cell r="K11">
            <v>935</v>
          </cell>
          <cell r="L11" t="str">
            <v>Bermuda Water Co.</v>
          </cell>
          <cell r="M11">
            <v>0</v>
          </cell>
          <cell r="N11">
            <v>0</v>
          </cell>
          <cell r="O11" t="str">
            <v>Y</v>
          </cell>
          <cell r="P11" t="str">
            <v>Y</v>
          </cell>
          <cell r="Q11" t="str">
            <v>1st New Well to System Addition-Tierra Verde Main Zone</v>
          </cell>
          <cell r="R11" t="str">
            <v>C</v>
          </cell>
          <cell r="S11" t="str">
            <v>Medium</v>
          </cell>
          <cell r="T11" t="str">
            <v>High</v>
          </cell>
          <cell r="U11">
            <v>0</v>
          </cell>
          <cell r="V11">
            <v>39173</v>
          </cell>
          <cell r="W11">
            <v>39355</v>
          </cell>
          <cell r="X11" t="str">
            <v xml:space="preserve"> </v>
          </cell>
          <cell r="Y11" t="str">
            <v>135-0935-115-04-03</v>
          </cell>
          <cell r="Z11">
            <v>500001</v>
          </cell>
          <cell r="AA11">
            <v>0</v>
          </cell>
          <cell r="AB11">
            <v>342477</v>
          </cell>
          <cell r="AC11">
            <v>157524</v>
          </cell>
          <cell r="AD11">
            <v>0</v>
          </cell>
          <cell r="AE11">
            <v>500001</v>
          </cell>
          <cell r="AF11">
            <v>0</v>
          </cell>
          <cell r="AG11">
            <v>0</v>
          </cell>
          <cell r="AH11">
            <v>500000</v>
          </cell>
          <cell r="AI11">
            <v>1</v>
          </cell>
          <cell r="AJ11" t="str">
            <v>Q2</v>
          </cell>
        </row>
        <row r="12">
          <cell r="A12">
            <v>9233</v>
          </cell>
          <cell r="B12">
            <v>39276</v>
          </cell>
          <cell r="C12" t="str">
            <v>Rick Mason</v>
          </cell>
          <cell r="D12">
            <v>39185</v>
          </cell>
          <cell r="E12" t="str">
            <v>Capital Planning</v>
          </cell>
          <cell r="F12" t="str">
            <v>Maintenance</v>
          </cell>
          <cell r="G12" t="str">
            <v>Western</v>
          </cell>
          <cell r="H12" t="str">
            <v>NV</v>
          </cell>
          <cell r="I12">
            <v>140</v>
          </cell>
          <cell r="J12" t="str">
            <v>Utilities, Inc. of Central Nevada</v>
          </cell>
          <cell r="K12">
            <v>140</v>
          </cell>
          <cell r="L12" t="str">
            <v>Utilities, Inc of Central Nevada</v>
          </cell>
          <cell r="M12">
            <v>9197</v>
          </cell>
          <cell r="N12">
            <v>0</v>
          </cell>
          <cell r="O12" t="str">
            <v>Y</v>
          </cell>
          <cell r="P12" t="str">
            <v>Y</v>
          </cell>
          <cell r="Q12" t="str">
            <v>Hooking up dead ends and looping of current system</v>
          </cell>
          <cell r="R12" t="str">
            <v>C</v>
          </cell>
          <cell r="S12" t="str">
            <v>Medium</v>
          </cell>
          <cell r="T12" t="str">
            <v>Medium</v>
          </cell>
          <cell r="U12">
            <v>0</v>
          </cell>
          <cell r="V12">
            <v>39264</v>
          </cell>
          <cell r="W12">
            <v>39355</v>
          </cell>
          <cell r="X12" t="str">
            <v xml:space="preserve"> </v>
          </cell>
          <cell r="Y12" t="str">
            <v xml:space="preserve"> </v>
          </cell>
          <cell r="Z12">
            <v>500000</v>
          </cell>
          <cell r="AA12">
            <v>0</v>
          </cell>
          <cell r="AB12">
            <v>0</v>
          </cell>
          <cell r="AC12">
            <v>500000</v>
          </cell>
          <cell r="AD12">
            <v>0</v>
          </cell>
          <cell r="AE12">
            <v>500000</v>
          </cell>
          <cell r="AF12">
            <v>0</v>
          </cell>
          <cell r="AG12">
            <v>0</v>
          </cell>
          <cell r="AH12">
            <v>500000</v>
          </cell>
          <cell r="AI12">
            <v>0</v>
          </cell>
          <cell r="AJ12" t="str">
            <v>Q2</v>
          </cell>
        </row>
        <row r="13">
          <cell r="A13" t="str">
            <v>35 - GL</v>
          </cell>
          <cell r="B13">
            <v>39276</v>
          </cell>
          <cell r="C13" t="str">
            <v>Monica Stoica</v>
          </cell>
          <cell r="D13" t="str">
            <v xml:space="preserve"> </v>
          </cell>
          <cell r="E13" t="str">
            <v xml:space="preserve">Not in system </v>
          </cell>
          <cell r="F13">
            <v>0</v>
          </cell>
          <cell r="G13" t="str">
            <v>Western</v>
          </cell>
          <cell r="H13" t="str">
            <v>NV</v>
          </cell>
          <cell r="I13">
            <v>35</v>
          </cell>
          <cell r="J13" t="str">
            <v>Spring Creek Utilities Company</v>
          </cell>
          <cell r="K13">
            <v>110</v>
          </cell>
          <cell r="L13" t="str">
            <v>Spring Creek Utilities Company</v>
          </cell>
          <cell r="M13" t="str">
            <v xml:space="preserve"> </v>
          </cell>
          <cell r="N13">
            <v>0</v>
          </cell>
          <cell r="O13" t="str">
            <v>Y</v>
          </cell>
          <cell r="P13" t="str">
            <v>Y</v>
          </cell>
          <cell r="Q13" t="str">
            <v>G/L ADDITIONS</v>
          </cell>
          <cell r="R13" t="str">
            <v>C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 xml:space="preserve"> </v>
          </cell>
          <cell r="Y13" t="str">
            <v xml:space="preserve"> </v>
          </cell>
          <cell r="Z13">
            <v>419680.39</v>
          </cell>
          <cell r="AA13">
            <v>65400.09</v>
          </cell>
          <cell r="AB13">
            <v>120481.3</v>
          </cell>
          <cell r="AC13">
            <v>116899</v>
          </cell>
          <cell r="AD13">
            <v>116900</v>
          </cell>
          <cell r="AE13">
            <v>419680.39</v>
          </cell>
          <cell r="AF13">
            <v>0</v>
          </cell>
          <cell r="AG13">
            <v>0</v>
          </cell>
          <cell r="AH13">
            <v>419680</v>
          </cell>
          <cell r="AI13">
            <v>0.39000000001396984</v>
          </cell>
          <cell r="AJ13" t="str">
            <v>Q2</v>
          </cell>
        </row>
        <row r="14">
          <cell r="A14">
            <v>3966</v>
          </cell>
          <cell r="B14">
            <v>39276</v>
          </cell>
          <cell r="C14">
            <v>0</v>
          </cell>
          <cell r="D14" t="str">
            <v xml:space="preserve"> </v>
          </cell>
          <cell r="E14" t="str">
            <v>Open</v>
          </cell>
          <cell r="F14" t="str">
            <v>Growth - Existing Customer</v>
          </cell>
          <cell r="G14" t="str">
            <v>Western</v>
          </cell>
          <cell r="H14" t="str">
            <v>AZ</v>
          </cell>
          <cell r="I14">
            <v>135</v>
          </cell>
          <cell r="J14" t="str">
            <v>Bermuda Water Company</v>
          </cell>
          <cell r="K14">
            <v>935</v>
          </cell>
          <cell r="L14" t="str">
            <v>Bermuda Water Co.</v>
          </cell>
          <cell r="M14">
            <v>0</v>
          </cell>
          <cell r="N14">
            <v>0</v>
          </cell>
          <cell r="O14" t="str">
            <v>Y</v>
          </cell>
          <cell r="P14" t="str">
            <v>Y</v>
          </cell>
          <cell r="Q14" t="str">
            <v>Booster Station Upgrade &amp; CM &amp; Engineering</v>
          </cell>
          <cell r="R14" t="str">
            <v>C</v>
          </cell>
          <cell r="S14" t="str">
            <v>High</v>
          </cell>
          <cell r="T14" t="str">
            <v>High</v>
          </cell>
          <cell r="U14" t="str">
            <v>INSTALL OR REHAB EXISTING WELL - SELL?</v>
          </cell>
          <cell r="V14">
            <v>39083</v>
          </cell>
          <cell r="W14">
            <v>39263</v>
          </cell>
          <cell r="X14" t="str">
            <v xml:space="preserve"> </v>
          </cell>
          <cell r="Y14" t="str">
            <v>135-0935-115-07-05</v>
          </cell>
          <cell r="Z14">
            <v>299258</v>
          </cell>
          <cell r="AA14">
            <v>89155</v>
          </cell>
          <cell r="AB14">
            <v>210103</v>
          </cell>
          <cell r="AC14">
            <v>0</v>
          </cell>
          <cell r="AD14">
            <v>0</v>
          </cell>
          <cell r="AE14">
            <v>299258</v>
          </cell>
          <cell r="AF14">
            <v>0</v>
          </cell>
          <cell r="AG14">
            <v>0</v>
          </cell>
          <cell r="AH14">
            <v>295000</v>
          </cell>
          <cell r="AI14">
            <v>4258</v>
          </cell>
          <cell r="AJ14" t="str">
            <v>Q2</v>
          </cell>
        </row>
        <row r="15">
          <cell r="A15" t="str">
            <v>135 - GL</v>
          </cell>
          <cell r="B15">
            <v>39276</v>
          </cell>
          <cell r="C15" t="str">
            <v>Monica Stoica</v>
          </cell>
          <cell r="D15" t="str">
            <v xml:space="preserve"> </v>
          </cell>
          <cell r="E15" t="str">
            <v xml:space="preserve">Not in system </v>
          </cell>
          <cell r="F15">
            <v>0</v>
          </cell>
          <cell r="G15" t="str">
            <v>Western</v>
          </cell>
          <cell r="H15" t="str">
            <v>AZ</v>
          </cell>
          <cell r="I15">
            <v>135</v>
          </cell>
          <cell r="J15" t="str">
            <v>Bermuda Water Company</v>
          </cell>
          <cell r="K15">
            <v>935</v>
          </cell>
          <cell r="L15" t="str">
            <v>Bermuda Water Co.</v>
          </cell>
          <cell r="M15">
            <v>0</v>
          </cell>
          <cell r="N15">
            <v>0</v>
          </cell>
          <cell r="O15" t="str">
            <v>Y</v>
          </cell>
          <cell r="P15" t="str">
            <v>Y</v>
          </cell>
          <cell r="Q15" t="str">
            <v>G/L ADDITIONS</v>
          </cell>
          <cell r="R15" t="str">
            <v>C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 xml:space="preserve"> </v>
          </cell>
          <cell r="Y15" t="str">
            <v xml:space="preserve"> </v>
          </cell>
          <cell r="Z15">
            <v>283433.0683696224</v>
          </cell>
          <cell r="AA15">
            <v>138165</v>
          </cell>
          <cell r="AB15">
            <v>96000.18</v>
          </cell>
          <cell r="AC15">
            <v>24632.944184811204</v>
          </cell>
          <cell r="AD15">
            <v>24634.944184811204</v>
          </cell>
          <cell r="AE15">
            <v>283433.0683696224</v>
          </cell>
          <cell r="AF15">
            <v>0</v>
          </cell>
          <cell r="AG15">
            <v>0</v>
          </cell>
          <cell r="AH15">
            <v>283431.77673924493</v>
          </cell>
          <cell r="AI15">
            <v>1.2916303774691187</v>
          </cell>
          <cell r="AJ15" t="str">
            <v>Q2</v>
          </cell>
        </row>
        <row r="16">
          <cell r="A16">
            <v>9242</v>
          </cell>
          <cell r="B16">
            <v>39276</v>
          </cell>
          <cell r="C16" t="str">
            <v>Wendy Wentz</v>
          </cell>
          <cell r="D16">
            <v>39183</v>
          </cell>
          <cell r="E16" t="str">
            <v>Capital Planning</v>
          </cell>
          <cell r="F16" t="str">
            <v>Cost Reduction</v>
          </cell>
          <cell r="G16" t="str">
            <v>Western</v>
          </cell>
          <cell r="H16" t="str">
            <v>NV</v>
          </cell>
          <cell r="I16">
            <v>140</v>
          </cell>
          <cell r="J16" t="str">
            <v>Utilities, Inc. of Central Nevada</v>
          </cell>
          <cell r="K16">
            <v>140</v>
          </cell>
          <cell r="L16" t="str">
            <v>Utilities, Inc of Central Nevada</v>
          </cell>
          <cell r="M16">
            <v>0</v>
          </cell>
          <cell r="N16">
            <v>0</v>
          </cell>
          <cell r="O16" t="str">
            <v>Y</v>
          </cell>
          <cell r="P16" t="str">
            <v>Y</v>
          </cell>
          <cell r="Q16" t="str">
            <v>SCADA (Custom Install)</v>
          </cell>
          <cell r="R16" t="str">
            <v>C</v>
          </cell>
          <cell r="S16" t="str">
            <v>Medium</v>
          </cell>
          <cell r="T16" t="str">
            <v>Medium</v>
          </cell>
          <cell r="U16">
            <v>0</v>
          </cell>
          <cell r="V16">
            <v>39356</v>
          </cell>
          <cell r="W16">
            <v>39447</v>
          </cell>
          <cell r="X16" t="str">
            <v xml:space="preserve"> </v>
          </cell>
          <cell r="Y16" t="str">
            <v xml:space="preserve"> </v>
          </cell>
          <cell r="Z16">
            <v>450000</v>
          </cell>
          <cell r="AA16">
            <v>0</v>
          </cell>
          <cell r="AB16">
            <v>0</v>
          </cell>
          <cell r="AC16">
            <v>0</v>
          </cell>
          <cell r="AD16">
            <v>450000</v>
          </cell>
          <cell r="AE16">
            <v>450000</v>
          </cell>
          <cell r="AF16">
            <v>0</v>
          </cell>
          <cell r="AG16">
            <v>0</v>
          </cell>
          <cell r="AH16">
            <v>250000</v>
          </cell>
          <cell r="AI16">
            <v>200000</v>
          </cell>
          <cell r="AJ16" t="str">
            <v>Q2</v>
          </cell>
        </row>
        <row r="17">
          <cell r="A17">
            <v>2755</v>
          </cell>
          <cell r="B17">
            <v>39083</v>
          </cell>
          <cell r="C17">
            <v>0</v>
          </cell>
          <cell r="D17" t="str">
            <v xml:space="preserve"> </v>
          </cell>
          <cell r="E17" t="str">
            <v>Capital Planning</v>
          </cell>
          <cell r="F17" t="str">
            <v>Growth - Contractual</v>
          </cell>
          <cell r="G17" t="str">
            <v>Western</v>
          </cell>
          <cell r="H17" t="str">
            <v>NV</v>
          </cell>
          <cell r="I17">
            <v>35</v>
          </cell>
          <cell r="J17" t="str">
            <v>Spring Creek Utilities Company</v>
          </cell>
          <cell r="K17">
            <v>110</v>
          </cell>
          <cell r="L17" t="str">
            <v>Spring Creek Utilities Company</v>
          </cell>
          <cell r="M17">
            <v>4139</v>
          </cell>
          <cell r="N17">
            <v>0</v>
          </cell>
          <cell r="O17" t="str">
            <v>Y</v>
          </cell>
          <cell r="P17" t="str">
            <v>Y</v>
          </cell>
          <cell r="Q17" t="str">
            <v>Duplex Booster Pumps - Twin Tanks  &amp; Karvel water main CIP 200-5</v>
          </cell>
          <cell r="R17" t="str">
            <v>C</v>
          </cell>
          <cell r="S17" t="str">
            <v>High</v>
          </cell>
          <cell r="T17" t="str">
            <v>High</v>
          </cell>
          <cell r="U17">
            <v>0</v>
          </cell>
          <cell r="V17">
            <v>39264</v>
          </cell>
          <cell r="W17">
            <v>39355</v>
          </cell>
          <cell r="X17" t="str">
            <v xml:space="preserve"> </v>
          </cell>
          <cell r="Y17" t="str">
            <v xml:space="preserve"> </v>
          </cell>
          <cell r="Z17">
            <v>225000</v>
          </cell>
          <cell r="AA17">
            <v>0</v>
          </cell>
          <cell r="AB17">
            <v>0</v>
          </cell>
          <cell r="AC17">
            <v>225000</v>
          </cell>
          <cell r="AD17">
            <v>0</v>
          </cell>
          <cell r="AE17">
            <v>225000</v>
          </cell>
          <cell r="AF17">
            <v>0</v>
          </cell>
          <cell r="AG17">
            <v>0</v>
          </cell>
          <cell r="AH17">
            <v>225000</v>
          </cell>
          <cell r="AI17">
            <v>0</v>
          </cell>
          <cell r="AJ17" t="str">
            <v>Q2</v>
          </cell>
        </row>
        <row r="18">
          <cell r="A18">
            <v>9073</v>
          </cell>
          <cell r="B18">
            <v>39197</v>
          </cell>
          <cell r="C18" t="str">
            <v>Wendy Wentz</v>
          </cell>
          <cell r="D18" t="str">
            <v xml:space="preserve"> </v>
          </cell>
          <cell r="E18" t="str">
            <v>Capital Planning</v>
          </cell>
          <cell r="F18" t="str">
            <v>EH&amp;S</v>
          </cell>
          <cell r="G18" t="str">
            <v>Western</v>
          </cell>
          <cell r="H18" t="str">
            <v>NV</v>
          </cell>
          <cell r="I18">
            <v>35</v>
          </cell>
          <cell r="J18" t="str">
            <v>Spring Creek Utilities Company</v>
          </cell>
          <cell r="K18">
            <v>110</v>
          </cell>
          <cell r="L18" t="str">
            <v>Spring Creek Utilities Company</v>
          </cell>
          <cell r="M18">
            <v>9056</v>
          </cell>
          <cell r="N18">
            <v>0</v>
          </cell>
          <cell r="O18" t="str">
            <v>Y</v>
          </cell>
          <cell r="P18" t="str">
            <v>Y</v>
          </cell>
          <cell r="Q18" t="str">
            <v xml:space="preserve">Master Plan CIP 200-1 </v>
          </cell>
          <cell r="R18" t="str">
            <v>C</v>
          </cell>
          <cell r="S18" t="str">
            <v>High</v>
          </cell>
          <cell r="T18" t="str">
            <v>High</v>
          </cell>
          <cell r="U18">
            <v>0</v>
          </cell>
          <cell r="V18">
            <v>39173</v>
          </cell>
          <cell r="W18">
            <v>39994</v>
          </cell>
          <cell r="X18" t="str">
            <v xml:space="preserve"> </v>
          </cell>
          <cell r="Y18" t="str">
            <v xml:space="preserve"> 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225000</v>
          </cell>
          <cell r="AI18">
            <v>-225000</v>
          </cell>
          <cell r="AJ18" t="str">
            <v>Q2</v>
          </cell>
        </row>
        <row r="19">
          <cell r="A19">
            <v>9077</v>
          </cell>
          <cell r="B19">
            <v>39197</v>
          </cell>
          <cell r="C19" t="str">
            <v>Wendy Wentz</v>
          </cell>
          <cell r="D19" t="str">
            <v xml:space="preserve"> </v>
          </cell>
          <cell r="E19" t="str">
            <v>Capital Planning</v>
          </cell>
          <cell r="F19" t="str">
            <v>EH&amp;S</v>
          </cell>
          <cell r="G19" t="str">
            <v>Western</v>
          </cell>
          <cell r="H19" t="str">
            <v>NV</v>
          </cell>
          <cell r="I19">
            <v>35</v>
          </cell>
          <cell r="J19" t="str">
            <v>Spring Creek Utilities Company</v>
          </cell>
          <cell r="K19">
            <v>110</v>
          </cell>
          <cell r="L19" t="str">
            <v>Spring Creek Utilities Company</v>
          </cell>
          <cell r="M19">
            <v>9061</v>
          </cell>
          <cell r="N19">
            <v>0</v>
          </cell>
          <cell r="O19" t="str">
            <v>Y</v>
          </cell>
          <cell r="P19" t="str">
            <v>Y</v>
          </cell>
          <cell r="Q19" t="str">
            <v>Master Plan CIP 400-2 (2 Tanks, 2 Wells)</v>
          </cell>
          <cell r="R19" t="str">
            <v>C</v>
          </cell>
          <cell r="S19" t="str">
            <v>High</v>
          </cell>
          <cell r="T19" t="str">
            <v>High</v>
          </cell>
          <cell r="U19">
            <v>0</v>
          </cell>
          <cell r="V19">
            <v>39448</v>
          </cell>
          <cell r="W19">
            <v>40451</v>
          </cell>
          <cell r="X19" t="str">
            <v xml:space="preserve"> </v>
          </cell>
          <cell r="Y19" t="str">
            <v xml:space="preserve"> </v>
          </cell>
          <cell r="Z19">
            <v>660000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660000</v>
          </cell>
          <cell r="AG19">
            <v>0</v>
          </cell>
          <cell r="AH19">
            <v>210000</v>
          </cell>
          <cell r="AI19">
            <v>-210000</v>
          </cell>
          <cell r="AJ19" t="str">
            <v>Q2</v>
          </cell>
        </row>
        <row r="20">
          <cell r="A20" t="str">
            <v>140 - CT</v>
          </cell>
          <cell r="B20">
            <v>39277</v>
          </cell>
          <cell r="C20" t="str">
            <v>Monica Stoica</v>
          </cell>
          <cell r="D20" t="str">
            <v xml:space="preserve"> </v>
          </cell>
          <cell r="E20" t="str">
            <v xml:space="preserve">Not in system </v>
          </cell>
          <cell r="F20">
            <v>0</v>
          </cell>
          <cell r="G20" t="str">
            <v>Western</v>
          </cell>
          <cell r="H20" t="str">
            <v>NV</v>
          </cell>
          <cell r="I20">
            <v>140</v>
          </cell>
          <cell r="J20" t="str">
            <v>Utilities, Inc. of Central Nevada</v>
          </cell>
          <cell r="K20">
            <v>140</v>
          </cell>
          <cell r="L20" t="str">
            <v>Utilities, Inc of Central Nevada</v>
          </cell>
          <cell r="M20">
            <v>0</v>
          </cell>
          <cell r="N20">
            <v>0</v>
          </cell>
          <cell r="O20" t="str">
            <v>Y</v>
          </cell>
          <cell r="P20" t="str">
            <v>Y</v>
          </cell>
          <cell r="Q20" t="str">
            <v>CAP TIME</v>
          </cell>
          <cell r="R20" t="str">
            <v>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 xml:space="preserve"> </v>
          </cell>
          <cell r="Y20" t="str">
            <v xml:space="preserve"> </v>
          </cell>
          <cell r="Z20">
            <v>222055.95</v>
          </cell>
          <cell r="AA20">
            <v>118788.15</v>
          </cell>
          <cell r="AB20">
            <v>34422.6</v>
          </cell>
          <cell r="AC20">
            <v>34422.6</v>
          </cell>
          <cell r="AD20">
            <v>34422.6</v>
          </cell>
          <cell r="AE20">
            <v>222055.95</v>
          </cell>
          <cell r="AF20">
            <v>0</v>
          </cell>
          <cell r="AG20">
            <v>0</v>
          </cell>
          <cell r="AH20">
            <v>207964.76785949327</v>
          </cell>
          <cell r="AI20">
            <v>14091.182140506746</v>
          </cell>
          <cell r="AJ20" t="str">
            <v>Q2</v>
          </cell>
        </row>
        <row r="21">
          <cell r="A21">
            <v>9052</v>
          </cell>
          <cell r="B21">
            <v>39276</v>
          </cell>
          <cell r="C21" t="str">
            <v>Diane Zawadzki</v>
          </cell>
          <cell r="D21">
            <v>39182</v>
          </cell>
          <cell r="E21" t="str">
            <v>Capital Planning</v>
          </cell>
          <cell r="F21" t="str">
            <v>EH&amp;S</v>
          </cell>
          <cell r="G21" t="str">
            <v>Western</v>
          </cell>
          <cell r="H21" t="str">
            <v>NV</v>
          </cell>
          <cell r="I21">
            <v>35</v>
          </cell>
          <cell r="J21" t="str">
            <v>Spring Creek Utilities Company</v>
          </cell>
          <cell r="K21">
            <v>110</v>
          </cell>
          <cell r="L21" t="str">
            <v>Spring Creek Utilities Company</v>
          </cell>
          <cell r="M21" t="str">
            <v>9063&amp;9046</v>
          </cell>
          <cell r="N21">
            <v>0</v>
          </cell>
          <cell r="O21" t="str">
            <v>Y</v>
          </cell>
          <cell r="P21" t="str">
            <v>Y</v>
          </cell>
          <cell r="Q21" t="str">
            <v>Engineering  Arsenic (Plus 200-1 Backup Power)</v>
          </cell>
          <cell r="R21" t="str">
            <v>C</v>
          </cell>
          <cell r="S21" t="str">
            <v>High</v>
          </cell>
          <cell r="T21" t="str">
            <v>High</v>
          </cell>
          <cell r="U21">
            <v>0</v>
          </cell>
          <cell r="V21">
            <v>39264</v>
          </cell>
          <cell r="W21">
            <v>39447</v>
          </cell>
          <cell r="X21" t="str">
            <v xml:space="preserve"> </v>
          </cell>
          <cell r="Y21" t="str">
            <v xml:space="preserve"> </v>
          </cell>
          <cell r="Z21">
            <v>150000</v>
          </cell>
          <cell r="AA21">
            <v>0</v>
          </cell>
          <cell r="AB21">
            <v>0</v>
          </cell>
          <cell r="AC21">
            <v>75000</v>
          </cell>
          <cell r="AD21">
            <v>75000</v>
          </cell>
          <cell r="AE21">
            <v>150000</v>
          </cell>
          <cell r="AF21">
            <v>0</v>
          </cell>
          <cell r="AG21">
            <v>0</v>
          </cell>
          <cell r="AH21">
            <v>150000</v>
          </cell>
          <cell r="AI21">
            <v>0</v>
          </cell>
          <cell r="AJ21" t="str">
            <v>Q2</v>
          </cell>
        </row>
        <row r="22">
          <cell r="A22">
            <v>9204</v>
          </cell>
          <cell r="B22">
            <v>39276</v>
          </cell>
          <cell r="C22" t="str">
            <v>Wendy Wentz</v>
          </cell>
          <cell r="D22" t="str">
            <v xml:space="preserve"> </v>
          </cell>
          <cell r="E22" t="str">
            <v>Capital Planning</v>
          </cell>
          <cell r="F22" t="str">
            <v>EH&amp;S</v>
          </cell>
          <cell r="G22" t="str">
            <v>Western</v>
          </cell>
          <cell r="H22" t="str">
            <v>NV</v>
          </cell>
          <cell r="I22">
            <v>140</v>
          </cell>
          <cell r="J22" t="str">
            <v>Utilities, Inc. of Central Nevada</v>
          </cell>
          <cell r="K22">
            <v>140</v>
          </cell>
          <cell r="L22" t="str">
            <v>Utilities, Inc of Central Nevada</v>
          </cell>
          <cell r="M22">
            <v>2249</v>
          </cell>
          <cell r="N22">
            <v>0</v>
          </cell>
          <cell r="O22" t="str">
            <v>Y</v>
          </cell>
          <cell r="P22" t="str">
            <v>Y</v>
          </cell>
          <cell r="Q22" t="str">
            <v>Water Rights Report Phase 2</v>
          </cell>
          <cell r="R22" t="str">
            <v>C</v>
          </cell>
          <cell r="S22" t="str">
            <v>High</v>
          </cell>
          <cell r="T22" t="str">
            <v>High</v>
          </cell>
          <cell r="U22">
            <v>0</v>
          </cell>
          <cell r="V22">
            <v>39264</v>
          </cell>
          <cell r="W22">
            <v>39447</v>
          </cell>
          <cell r="X22" t="str">
            <v xml:space="preserve"> </v>
          </cell>
          <cell r="Y22" t="str">
            <v xml:space="preserve"> </v>
          </cell>
          <cell r="Z22">
            <v>150000</v>
          </cell>
          <cell r="AA22">
            <v>0</v>
          </cell>
          <cell r="AB22">
            <v>0</v>
          </cell>
          <cell r="AC22">
            <v>75000</v>
          </cell>
          <cell r="AD22">
            <v>75000</v>
          </cell>
          <cell r="AE22">
            <v>150000</v>
          </cell>
          <cell r="AF22">
            <v>0</v>
          </cell>
          <cell r="AG22">
            <v>0</v>
          </cell>
          <cell r="AH22">
            <v>150000</v>
          </cell>
          <cell r="AI22">
            <v>0</v>
          </cell>
          <cell r="AJ22" t="str">
            <v>Q2</v>
          </cell>
        </row>
        <row r="23">
          <cell r="A23" t="str">
            <v>34 - GL</v>
          </cell>
          <cell r="B23">
            <v>39277</v>
          </cell>
          <cell r="C23" t="str">
            <v>Monica Stoica</v>
          </cell>
          <cell r="D23" t="str">
            <v xml:space="preserve"> </v>
          </cell>
          <cell r="E23" t="str">
            <v xml:space="preserve">Not in system </v>
          </cell>
          <cell r="F23">
            <v>0</v>
          </cell>
          <cell r="G23" t="str">
            <v>Western</v>
          </cell>
          <cell r="H23" t="str">
            <v>NV</v>
          </cell>
          <cell r="I23">
            <v>34</v>
          </cell>
          <cell r="J23" t="str">
            <v>Utilities, Inc. of Nevada</v>
          </cell>
          <cell r="K23">
            <v>120</v>
          </cell>
          <cell r="L23" t="str">
            <v>Utilities, Inc of Nevada</v>
          </cell>
          <cell r="M23">
            <v>0</v>
          </cell>
          <cell r="N23">
            <v>0</v>
          </cell>
          <cell r="O23" t="str">
            <v>Y</v>
          </cell>
          <cell r="P23" t="str">
            <v>Y</v>
          </cell>
          <cell r="Q23" t="str">
            <v>G/L ADDITIONS</v>
          </cell>
          <cell r="R23" t="str">
            <v>C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 xml:space="preserve"> </v>
          </cell>
          <cell r="Y23" t="str">
            <v xml:space="preserve"> </v>
          </cell>
          <cell r="Z23">
            <v>147318.84941330459</v>
          </cell>
          <cell r="AA23">
            <v>15851.74</v>
          </cell>
          <cell r="AB23">
            <v>29656.86</v>
          </cell>
          <cell r="AC23">
            <v>50904.624706652299</v>
          </cell>
          <cell r="AD23">
            <v>50905.624706652299</v>
          </cell>
          <cell r="AE23">
            <v>147318.84941330459</v>
          </cell>
          <cell r="AF23">
            <v>0</v>
          </cell>
          <cell r="AG23">
            <v>0</v>
          </cell>
          <cell r="AH23">
            <v>147318.49882660911</v>
          </cell>
          <cell r="AI23">
            <v>0.35058669548016042</v>
          </cell>
          <cell r="AJ23" t="str">
            <v>Q2</v>
          </cell>
        </row>
        <row r="24">
          <cell r="A24" t="str">
            <v>35 - CT</v>
          </cell>
          <cell r="B24">
            <v>39277</v>
          </cell>
          <cell r="C24" t="str">
            <v>Monica Stoica</v>
          </cell>
          <cell r="D24" t="str">
            <v xml:space="preserve"> </v>
          </cell>
          <cell r="E24" t="str">
            <v xml:space="preserve">Not in system </v>
          </cell>
          <cell r="F24">
            <v>0</v>
          </cell>
          <cell r="G24" t="str">
            <v>Western</v>
          </cell>
          <cell r="H24" t="str">
            <v>NV</v>
          </cell>
          <cell r="I24">
            <v>35</v>
          </cell>
          <cell r="J24" t="str">
            <v>Spring Creek Utilities Company</v>
          </cell>
          <cell r="K24">
            <v>110</v>
          </cell>
          <cell r="L24" t="str">
            <v>Spring Creek Utilities Company</v>
          </cell>
          <cell r="M24" t="str">
            <v xml:space="preserve"> </v>
          </cell>
          <cell r="N24">
            <v>0</v>
          </cell>
          <cell r="O24" t="str">
            <v>Y</v>
          </cell>
          <cell r="P24" t="str">
            <v>Y</v>
          </cell>
          <cell r="Q24" t="str">
            <v>CAP TIME</v>
          </cell>
          <cell r="R24" t="str">
            <v>C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 xml:space="preserve"> </v>
          </cell>
          <cell r="Y24" t="str">
            <v xml:space="preserve"> </v>
          </cell>
          <cell r="Z24">
            <v>144748.25</v>
          </cell>
          <cell r="AA24">
            <v>14415</v>
          </cell>
          <cell r="AB24">
            <v>5881.25</v>
          </cell>
          <cell r="AC24">
            <v>62225</v>
          </cell>
          <cell r="AD24">
            <v>62227</v>
          </cell>
          <cell r="AE24">
            <v>144748.25</v>
          </cell>
          <cell r="AF24">
            <v>0</v>
          </cell>
          <cell r="AG24">
            <v>0</v>
          </cell>
          <cell r="AH24">
            <v>144748</v>
          </cell>
          <cell r="AI24">
            <v>0.25</v>
          </cell>
          <cell r="AJ24" t="str">
            <v>Q2</v>
          </cell>
        </row>
        <row r="25">
          <cell r="A25">
            <v>9245</v>
          </cell>
          <cell r="B25">
            <v>39276</v>
          </cell>
          <cell r="C25" t="str">
            <v>Wendy Wentz</v>
          </cell>
          <cell r="D25" t="str">
            <v xml:space="preserve"> </v>
          </cell>
          <cell r="E25" t="str">
            <v>Open</v>
          </cell>
          <cell r="F25" t="str">
            <v>Growth - Existing Customer</v>
          </cell>
          <cell r="G25" t="str">
            <v>Western</v>
          </cell>
          <cell r="H25" t="str">
            <v>NV</v>
          </cell>
          <cell r="I25">
            <v>140</v>
          </cell>
          <cell r="J25" t="str">
            <v>Utilities, Inc. of Central Nevada</v>
          </cell>
          <cell r="K25">
            <v>140</v>
          </cell>
          <cell r="L25" t="str">
            <v>Utilities, Inc of Central Nevada</v>
          </cell>
          <cell r="M25">
            <v>0</v>
          </cell>
          <cell r="N25">
            <v>0</v>
          </cell>
          <cell r="O25" t="str">
            <v>Y</v>
          </cell>
          <cell r="P25" t="str">
            <v>Y</v>
          </cell>
          <cell r="Q25" t="str">
            <v>Update Master Plan</v>
          </cell>
          <cell r="R25" t="str">
            <v>C</v>
          </cell>
          <cell r="S25" t="str">
            <v>High</v>
          </cell>
          <cell r="T25" t="str">
            <v>High</v>
          </cell>
          <cell r="U25">
            <v>0</v>
          </cell>
          <cell r="V25">
            <v>39264</v>
          </cell>
          <cell r="W25">
            <v>39447</v>
          </cell>
          <cell r="X25" t="str">
            <v xml:space="preserve"> </v>
          </cell>
          <cell r="Y25" t="str">
            <v>140-0140-117-07-01</v>
          </cell>
          <cell r="Z25">
            <v>196400</v>
          </cell>
          <cell r="AA25">
            <v>0</v>
          </cell>
          <cell r="AB25">
            <v>0</v>
          </cell>
          <cell r="AC25">
            <v>98000</v>
          </cell>
          <cell r="AD25">
            <v>98400</v>
          </cell>
          <cell r="AE25">
            <v>196400</v>
          </cell>
          <cell r="AF25">
            <v>0</v>
          </cell>
          <cell r="AG25">
            <v>0</v>
          </cell>
          <cell r="AH25">
            <v>125000</v>
          </cell>
          <cell r="AI25">
            <v>71400</v>
          </cell>
          <cell r="AJ25" t="str">
            <v>Q2</v>
          </cell>
        </row>
        <row r="26">
          <cell r="A26">
            <v>4133</v>
          </cell>
          <cell r="B26">
            <v>39276</v>
          </cell>
          <cell r="C26" t="str">
            <v>Diane Zawadzki</v>
          </cell>
          <cell r="D26">
            <v>39184</v>
          </cell>
          <cell r="E26" t="str">
            <v>Open</v>
          </cell>
          <cell r="F26" t="str">
            <v>Maintenance</v>
          </cell>
          <cell r="G26" t="str">
            <v>Western</v>
          </cell>
          <cell r="H26" t="str">
            <v>NV</v>
          </cell>
          <cell r="I26">
            <v>35</v>
          </cell>
          <cell r="J26" t="str">
            <v>Spring Creek Utilities Company</v>
          </cell>
          <cell r="K26">
            <v>110</v>
          </cell>
          <cell r="L26" t="str">
            <v>Spring Creek Utilities Company</v>
          </cell>
          <cell r="M26">
            <v>3743</v>
          </cell>
          <cell r="N26">
            <v>0</v>
          </cell>
          <cell r="O26" t="str">
            <v>Y</v>
          </cell>
          <cell r="P26" t="str">
            <v>Y</v>
          </cell>
          <cell r="Q26" t="str">
            <v>Construct/Repair of Septic #2</v>
          </cell>
          <cell r="R26" t="str">
            <v>C</v>
          </cell>
          <cell r="S26" t="str">
            <v>High</v>
          </cell>
          <cell r="T26" t="str">
            <v>High</v>
          </cell>
          <cell r="U26">
            <v>0</v>
          </cell>
          <cell r="V26">
            <v>39264</v>
          </cell>
          <cell r="W26">
            <v>39355</v>
          </cell>
          <cell r="X26" t="str">
            <v xml:space="preserve"> </v>
          </cell>
          <cell r="Y26" t="str">
            <v>035-0110-116-07-01</v>
          </cell>
          <cell r="Z26">
            <v>120000</v>
          </cell>
          <cell r="AA26">
            <v>0</v>
          </cell>
          <cell r="AB26">
            <v>0</v>
          </cell>
          <cell r="AC26">
            <v>120000</v>
          </cell>
          <cell r="AD26">
            <v>0</v>
          </cell>
          <cell r="AE26">
            <v>120000</v>
          </cell>
          <cell r="AF26">
            <v>0</v>
          </cell>
          <cell r="AG26">
            <v>0</v>
          </cell>
          <cell r="AH26">
            <v>120000</v>
          </cell>
          <cell r="AI26">
            <v>0</v>
          </cell>
          <cell r="AJ26" t="str">
            <v>Q2</v>
          </cell>
        </row>
        <row r="27">
          <cell r="A27" t="str">
            <v>135 - CT</v>
          </cell>
          <cell r="B27">
            <v>39277</v>
          </cell>
          <cell r="C27" t="str">
            <v>Monica Stoica</v>
          </cell>
          <cell r="D27" t="str">
            <v xml:space="preserve"> </v>
          </cell>
          <cell r="E27" t="str">
            <v xml:space="preserve">Not in system </v>
          </cell>
          <cell r="F27">
            <v>0</v>
          </cell>
          <cell r="G27" t="str">
            <v>Western</v>
          </cell>
          <cell r="H27" t="str">
            <v>AZ</v>
          </cell>
          <cell r="I27">
            <v>135</v>
          </cell>
          <cell r="J27" t="str">
            <v>Bermuda Water Company</v>
          </cell>
          <cell r="K27">
            <v>935</v>
          </cell>
          <cell r="L27" t="str">
            <v>Bermuda Water Co.</v>
          </cell>
          <cell r="M27">
            <v>0</v>
          </cell>
          <cell r="N27">
            <v>0</v>
          </cell>
          <cell r="O27" t="str">
            <v>Y</v>
          </cell>
          <cell r="P27" t="str">
            <v>Y</v>
          </cell>
          <cell r="Q27" t="str">
            <v>CAP TIME</v>
          </cell>
          <cell r="R27" t="str">
            <v>C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 xml:space="preserve"> </v>
          </cell>
          <cell r="Y27" t="str">
            <v xml:space="preserve"> </v>
          </cell>
          <cell r="Z27">
            <v>102130.2157977926</v>
          </cell>
          <cell r="AA27">
            <v>28618.649999999929</v>
          </cell>
          <cell r="AB27">
            <v>-2560.6499999999287</v>
          </cell>
          <cell r="AC27">
            <v>38035.607898896298</v>
          </cell>
          <cell r="AD27">
            <v>38036.607898896298</v>
          </cell>
          <cell r="AE27">
            <v>102130.2157977926</v>
          </cell>
          <cell r="AF27">
            <v>0</v>
          </cell>
          <cell r="AG27">
            <v>0</v>
          </cell>
          <cell r="AH27">
            <v>102130.43159558537</v>
          </cell>
          <cell r="AI27">
            <v>-0.21579779277089983</v>
          </cell>
          <cell r="AJ27" t="str">
            <v>Q2</v>
          </cell>
        </row>
        <row r="28">
          <cell r="A28">
            <v>9080</v>
          </cell>
          <cell r="B28">
            <v>39197</v>
          </cell>
          <cell r="C28" t="str">
            <v>Wendy Wentz</v>
          </cell>
          <cell r="D28" t="str">
            <v xml:space="preserve"> </v>
          </cell>
          <cell r="E28" t="str">
            <v>Capital Planning</v>
          </cell>
          <cell r="F28" t="str">
            <v>Cost Reduction</v>
          </cell>
          <cell r="G28" t="str">
            <v>Western</v>
          </cell>
          <cell r="H28" t="str">
            <v>NV</v>
          </cell>
          <cell r="I28">
            <v>35</v>
          </cell>
          <cell r="J28" t="str">
            <v>Spring Creek Utilities Company</v>
          </cell>
          <cell r="K28">
            <v>110</v>
          </cell>
          <cell r="L28" t="str">
            <v>Spring Creek Utilities Company</v>
          </cell>
          <cell r="M28">
            <v>9062</v>
          </cell>
          <cell r="N28">
            <v>0</v>
          </cell>
          <cell r="O28" t="str">
            <v>Y</v>
          </cell>
          <cell r="P28" t="str">
            <v>Y</v>
          </cell>
          <cell r="Q28" t="str">
            <v>Sludge Beds for WWTP</v>
          </cell>
          <cell r="R28" t="str">
            <v>C</v>
          </cell>
          <cell r="S28" t="str">
            <v>Medium</v>
          </cell>
          <cell r="T28" t="str">
            <v>Medium</v>
          </cell>
          <cell r="U28">
            <v>0</v>
          </cell>
          <cell r="V28">
            <v>39264</v>
          </cell>
          <cell r="W28">
            <v>39447</v>
          </cell>
          <cell r="X28" t="str">
            <v xml:space="preserve"> </v>
          </cell>
          <cell r="Y28" t="str">
            <v xml:space="preserve"> </v>
          </cell>
          <cell r="Z28">
            <v>100000</v>
          </cell>
          <cell r="AA28">
            <v>0</v>
          </cell>
          <cell r="AB28">
            <v>0</v>
          </cell>
          <cell r="AC28">
            <v>70000</v>
          </cell>
          <cell r="AD28">
            <v>30000</v>
          </cell>
          <cell r="AE28">
            <v>100000</v>
          </cell>
          <cell r="AF28">
            <v>0</v>
          </cell>
          <cell r="AG28">
            <v>0</v>
          </cell>
          <cell r="AH28">
            <v>100000</v>
          </cell>
          <cell r="AI28">
            <v>0</v>
          </cell>
          <cell r="AJ28" t="str">
            <v>Q2</v>
          </cell>
        </row>
        <row r="29">
          <cell r="A29">
            <v>9061</v>
          </cell>
          <cell r="B29">
            <v>39276</v>
          </cell>
          <cell r="C29" t="str">
            <v>Diane Zawadzki</v>
          </cell>
          <cell r="D29">
            <v>39182</v>
          </cell>
          <cell r="E29" t="str">
            <v>Approved-Reg. VP</v>
          </cell>
          <cell r="F29" t="str">
            <v>EH&amp;S</v>
          </cell>
          <cell r="G29" t="str">
            <v>Western</v>
          </cell>
          <cell r="H29" t="str">
            <v>NV</v>
          </cell>
          <cell r="I29">
            <v>35</v>
          </cell>
          <cell r="J29" t="str">
            <v>Spring Creek Utilities Company</v>
          </cell>
          <cell r="K29">
            <v>110</v>
          </cell>
          <cell r="L29" t="str">
            <v>Spring Creek Utilities Company</v>
          </cell>
          <cell r="M29">
            <v>9077</v>
          </cell>
          <cell r="N29">
            <v>0</v>
          </cell>
          <cell r="O29" t="str">
            <v>Y</v>
          </cell>
          <cell r="P29" t="str">
            <v>Y</v>
          </cell>
          <cell r="Q29" t="str">
            <v>Engineering for CIP 400-2</v>
          </cell>
          <cell r="R29" t="str">
            <v>C</v>
          </cell>
          <cell r="S29" t="str">
            <v>High</v>
          </cell>
          <cell r="T29" t="str">
            <v>High</v>
          </cell>
          <cell r="U29">
            <v>0</v>
          </cell>
          <cell r="V29">
            <v>39264</v>
          </cell>
          <cell r="W29">
            <v>40178</v>
          </cell>
          <cell r="X29" t="str">
            <v xml:space="preserve"> </v>
          </cell>
          <cell r="Y29" t="str">
            <v xml:space="preserve"> </v>
          </cell>
          <cell r="Z29">
            <v>337892</v>
          </cell>
          <cell r="AA29">
            <v>0</v>
          </cell>
          <cell r="AB29">
            <v>0</v>
          </cell>
          <cell r="AC29">
            <v>90000</v>
          </cell>
          <cell r="AD29">
            <v>35000</v>
          </cell>
          <cell r="AE29">
            <v>125000</v>
          </cell>
          <cell r="AF29">
            <v>112892</v>
          </cell>
          <cell r="AG29">
            <v>100000</v>
          </cell>
          <cell r="AH29">
            <v>85000</v>
          </cell>
          <cell r="AI29">
            <v>40000</v>
          </cell>
          <cell r="AJ29" t="str">
            <v>Q2</v>
          </cell>
        </row>
        <row r="30">
          <cell r="A30">
            <v>9076</v>
          </cell>
          <cell r="B30">
            <v>39197</v>
          </cell>
          <cell r="C30" t="str">
            <v>Wendy Wentz</v>
          </cell>
          <cell r="D30">
            <v>39198</v>
          </cell>
          <cell r="E30" t="str">
            <v>Capital Planning</v>
          </cell>
          <cell r="F30" t="str">
            <v>EH&amp;S</v>
          </cell>
          <cell r="G30" t="str">
            <v>Western</v>
          </cell>
          <cell r="H30" t="str">
            <v>NV</v>
          </cell>
          <cell r="I30">
            <v>35</v>
          </cell>
          <cell r="J30" t="str">
            <v>Spring Creek Utilities Company</v>
          </cell>
          <cell r="K30">
            <v>110</v>
          </cell>
          <cell r="L30" t="str">
            <v>Spring Creek Utilities Company</v>
          </cell>
          <cell r="M30">
            <v>0</v>
          </cell>
          <cell r="N30">
            <v>0</v>
          </cell>
          <cell r="O30" t="str">
            <v>Y</v>
          </cell>
          <cell r="P30" t="str">
            <v>Y</v>
          </cell>
          <cell r="Q30" t="str">
            <v>Master Plan CIP 400-1</v>
          </cell>
          <cell r="R30" t="str">
            <v>C</v>
          </cell>
          <cell r="S30" t="str">
            <v>High</v>
          </cell>
          <cell r="T30" t="str">
            <v>High</v>
          </cell>
          <cell r="U30">
            <v>0</v>
          </cell>
          <cell r="V30">
            <v>39356</v>
          </cell>
          <cell r="W30">
            <v>39447</v>
          </cell>
          <cell r="X30" t="str">
            <v xml:space="preserve"> </v>
          </cell>
          <cell r="Y30" t="str">
            <v xml:space="preserve"> </v>
          </cell>
          <cell r="Z30">
            <v>90000</v>
          </cell>
          <cell r="AA30">
            <v>0</v>
          </cell>
          <cell r="AB30">
            <v>0</v>
          </cell>
          <cell r="AC30">
            <v>0</v>
          </cell>
          <cell r="AD30">
            <v>90000</v>
          </cell>
          <cell r="AE30">
            <v>90000</v>
          </cell>
          <cell r="AF30">
            <v>0</v>
          </cell>
          <cell r="AG30">
            <v>0</v>
          </cell>
          <cell r="AH30">
            <v>80000</v>
          </cell>
          <cell r="AI30">
            <v>10000</v>
          </cell>
          <cell r="AJ30" t="str">
            <v>Q2</v>
          </cell>
        </row>
        <row r="31">
          <cell r="A31">
            <v>7050</v>
          </cell>
          <cell r="B31">
            <v>39276</v>
          </cell>
          <cell r="C31" t="str">
            <v>Wendy Wentz</v>
          </cell>
          <cell r="D31" t="str">
            <v xml:space="preserve"> </v>
          </cell>
          <cell r="E31" t="str">
            <v>Capital Planning</v>
          </cell>
          <cell r="F31" t="str">
            <v>EH&amp;S</v>
          </cell>
          <cell r="G31" t="str">
            <v>Western</v>
          </cell>
          <cell r="H31" t="str">
            <v>NV</v>
          </cell>
          <cell r="I31">
            <v>133</v>
          </cell>
          <cell r="J31" t="str">
            <v>Sky Ranch Water Service</v>
          </cell>
          <cell r="K31">
            <v>133</v>
          </cell>
          <cell r="L31" t="str">
            <v>Sky Ranch Water Service</v>
          </cell>
          <cell r="M31">
            <v>0</v>
          </cell>
          <cell r="N31">
            <v>0</v>
          </cell>
          <cell r="O31" t="str">
            <v>Y</v>
          </cell>
          <cell r="P31" t="str">
            <v>Y</v>
          </cell>
          <cell r="Q31" t="str">
            <v>Arsenic Engineering</v>
          </cell>
          <cell r="R31" t="str">
            <v>C</v>
          </cell>
          <cell r="S31" t="str">
            <v>High</v>
          </cell>
          <cell r="T31" t="str">
            <v>High</v>
          </cell>
          <cell r="U31">
            <v>0</v>
          </cell>
          <cell r="V31">
            <v>39356</v>
          </cell>
          <cell r="W31">
            <v>39447</v>
          </cell>
          <cell r="X31" t="str">
            <v xml:space="preserve"> </v>
          </cell>
          <cell r="Y31" t="str">
            <v xml:space="preserve"> </v>
          </cell>
          <cell r="Z31">
            <v>75000</v>
          </cell>
          <cell r="AA31">
            <v>0</v>
          </cell>
          <cell r="AB31">
            <v>0</v>
          </cell>
          <cell r="AC31">
            <v>0</v>
          </cell>
          <cell r="AD31">
            <v>75000</v>
          </cell>
          <cell r="AE31">
            <v>75000</v>
          </cell>
          <cell r="AF31">
            <v>0</v>
          </cell>
          <cell r="AG31">
            <v>0</v>
          </cell>
          <cell r="AH31">
            <v>75000</v>
          </cell>
          <cell r="AI31">
            <v>0</v>
          </cell>
          <cell r="AJ31" t="str">
            <v>Q2</v>
          </cell>
        </row>
        <row r="32">
          <cell r="A32">
            <v>7049</v>
          </cell>
          <cell r="B32">
            <v>39276</v>
          </cell>
          <cell r="C32" t="str">
            <v>Wendy Wentz</v>
          </cell>
          <cell r="D32" t="str">
            <v xml:space="preserve"> </v>
          </cell>
          <cell r="E32" t="str">
            <v>Capital Planning</v>
          </cell>
          <cell r="F32" t="str">
            <v>Growth - Existing Customer</v>
          </cell>
          <cell r="G32" t="str">
            <v>Western</v>
          </cell>
          <cell r="H32" t="str">
            <v>NV</v>
          </cell>
          <cell r="I32">
            <v>140</v>
          </cell>
          <cell r="J32" t="str">
            <v>Utilities, Inc. of Central Nevada</v>
          </cell>
          <cell r="K32">
            <v>140</v>
          </cell>
          <cell r="L32" t="str">
            <v>Utiltities, Inc. of Central Nevada</v>
          </cell>
          <cell r="M32" t="str">
            <v xml:space="preserve"> </v>
          </cell>
          <cell r="N32">
            <v>0</v>
          </cell>
          <cell r="O32" t="str">
            <v>Y</v>
          </cell>
          <cell r="P32" t="str">
            <v>Y</v>
          </cell>
          <cell r="Q32" t="str">
            <v>Architecture &amp; Engineering for New Regional Office</v>
          </cell>
          <cell r="R32" t="str">
            <v>C</v>
          </cell>
          <cell r="S32" t="str">
            <v>Medium</v>
          </cell>
          <cell r="T32" t="str">
            <v>Medium</v>
          </cell>
          <cell r="U32">
            <v>0</v>
          </cell>
          <cell r="V32">
            <v>39448</v>
          </cell>
          <cell r="W32">
            <v>39538</v>
          </cell>
          <cell r="X32" t="str">
            <v xml:space="preserve"> </v>
          </cell>
          <cell r="Y32" t="str">
            <v xml:space="preserve"> </v>
          </cell>
          <cell r="Z32">
            <v>75000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75000</v>
          </cell>
          <cell r="AG32">
            <v>0</v>
          </cell>
          <cell r="AH32">
            <v>75000</v>
          </cell>
          <cell r="AI32">
            <v>-75000</v>
          </cell>
          <cell r="AJ32" t="str">
            <v>Q2</v>
          </cell>
        </row>
        <row r="33">
          <cell r="A33">
            <v>9029</v>
          </cell>
          <cell r="B33">
            <v>39197</v>
          </cell>
          <cell r="C33" t="str">
            <v>Wendy Wentz</v>
          </cell>
          <cell r="D33" t="str">
            <v xml:space="preserve"> </v>
          </cell>
          <cell r="E33" t="str">
            <v>Capital Planning</v>
          </cell>
          <cell r="F33" t="str">
            <v>Other</v>
          </cell>
          <cell r="G33" t="str">
            <v>Western</v>
          </cell>
          <cell r="H33" t="str">
            <v>NV</v>
          </cell>
          <cell r="I33">
            <v>133</v>
          </cell>
          <cell r="J33" t="str">
            <v>Sky Ranch Water Service</v>
          </cell>
          <cell r="K33">
            <v>123</v>
          </cell>
          <cell r="L33" t="str">
            <v>Sky Ranch Water Service</v>
          </cell>
          <cell r="M33">
            <v>9029</v>
          </cell>
          <cell r="N33">
            <v>0</v>
          </cell>
          <cell r="O33" t="str">
            <v>Y</v>
          </cell>
          <cell r="P33" t="str">
            <v>Y</v>
          </cell>
          <cell r="Q33" t="str">
            <v>Tank Painting (Tank 1-A)</v>
          </cell>
          <cell r="R33" t="str">
            <v>D</v>
          </cell>
          <cell r="S33" t="str">
            <v>Medium</v>
          </cell>
          <cell r="T33" t="str">
            <v>Medium</v>
          </cell>
          <cell r="U33">
            <v>0</v>
          </cell>
          <cell r="V33">
            <v>39264</v>
          </cell>
          <cell r="W33">
            <v>39447</v>
          </cell>
          <cell r="X33" t="str">
            <v xml:space="preserve"> </v>
          </cell>
          <cell r="Y33" t="str">
            <v xml:space="preserve"> </v>
          </cell>
          <cell r="Z33">
            <v>75000</v>
          </cell>
          <cell r="AA33">
            <v>0</v>
          </cell>
          <cell r="AB33">
            <v>0</v>
          </cell>
          <cell r="AC33">
            <v>25000</v>
          </cell>
          <cell r="AD33">
            <v>50000</v>
          </cell>
          <cell r="AE33">
            <v>75000</v>
          </cell>
          <cell r="AF33">
            <v>0</v>
          </cell>
          <cell r="AG33">
            <v>0</v>
          </cell>
          <cell r="AH33">
            <v>75000</v>
          </cell>
          <cell r="AI33">
            <v>0</v>
          </cell>
          <cell r="AJ33" t="str">
            <v>Q2</v>
          </cell>
        </row>
        <row r="34">
          <cell r="A34">
            <v>9082</v>
          </cell>
          <cell r="B34">
            <v>39182</v>
          </cell>
          <cell r="C34" t="str">
            <v>Wendy Wentz</v>
          </cell>
          <cell r="D34">
            <v>39183</v>
          </cell>
          <cell r="E34" t="str">
            <v>Capital Planning</v>
          </cell>
          <cell r="F34" t="str">
            <v>Other</v>
          </cell>
          <cell r="G34" t="str">
            <v>Western</v>
          </cell>
          <cell r="H34" t="str">
            <v>NV</v>
          </cell>
          <cell r="I34">
            <v>35</v>
          </cell>
          <cell r="J34" t="str">
            <v>Spring Creek Utilities Company</v>
          </cell>
          <cell r="K34">
            <v>110</v>
          </cell>
          <cell r="L34" t="str">
            <v>Spring Creek Utilities Company</v>
          </cell>
          <cell r="M34">
            <v>9086</v>
          </cell>
          <cell r="N34">
            <v>0</v>
          </cell>
          <cell r="O34" t="str">
            <v>Y</v>
          </cell>
          <cell r="P34" t="str">
            <v>Y</v>
          </cell>
          <cell r="Q34" t="str">
            <v>Tank Painting Tank 103-A</v>
          </cell>
          <cell r="R34" t="str">
            <v>D</v>
          </cell>
          <cell r="S34" t="str">
            <v>Medium</v>
          </cell>
          <cell r="T34" t="str">
            <v>Medium</v>
          </cell>
          <cell r="U34">
            <v>0</v>
          </cell>
          <cell r="V34">
            <v>39356</v>
          </cell>
          <cell r="W34">
            <v>39447</v>
          </cell>
          <cell r="X34" t="str">
            <v xml:space="preserve"> </v>
          </cell>
          <cell r="Y34" t="str">
            <v xml:space="preserve"> </v>
          </cell>
          <cell r="Z34">
            <v>75000</v>
          </cell>
          <cell r="AA34">
            <v>0</v>
          </cell>
          <cell r="AB34">
            <v>0</v>
          </cell>
          <cell r="AC34">
            <v>0</v>
          </cell>
          <cell r="AD34">
            <v>75000</v>
          </cell>
          <cell r="AE34">
            <v>75000</v>
          </cell>
          <cell r="AF34">
            <v>0</v>
          </cell>
          <cell r="AG34">
            <v>0</v>
          </cell>
          <cell r="AH34">
            <v>75000</v>
          </cell>
          <cell r="AI34">
            <v>0</v>
          </cell>
          <cell r="AJ34" t="str">
            <v>Q2</v>
          </cell>
        </row>
        <row r="35">
          <cell r="A35">
            <v>9222</v>
          </cell>
          <cell r="B35">
            <v>39276</v>
          </cell>
          <cell r="C35">
            <v>0</v>
          </cell>
          <cell r="D35" t="str">
            <v xml:space="preserve"> </v>
          </cell>
          <cell r="E35" t="str">
            <v>*Completed</v>
          </cell>
          <cell r="F35" t="str">
            <v>Cost Reduction</v>
          </cell>
          <cell r="G35" t="str">
            <v>Western</v>
          </cell>
          <cell r="H35" t="str">
            <v>NV</v>
          </cell>
          <cell r="I35">
            <v>140</v>
          </cell>
          <cell r="J35" t="str">
            <v>Utilities, Inc. of Central Nevada</v>
          </cell>
          <cell r="K35">
            <v>140</v>
          </cell>
          <cell r="L35" t="str">
            <v>Utilities, Inc of Central Nevada</v>
          </cell>
          <cell r="M35">
            <v>9242</v>
          </cell>
          <cell r="N35">
            <v>0</v>
          </cell>
          <cell r="O35" t="str">
            <v>Y</v>
          </cell>
          <cell r="P35" t="str">
            <v>Y</v>
          </cell>
          <cell r="Q35" t="str">
            <v>Engineer Scada System</v>
          </cell>
          <cell r="R35" t="str">
            <v>C</v>
          </cell>
          <cell r="S35" t="str">
            <v>Medium</v>
          </cell>
          <cell r="T35" t="str">
            <v>Medium</v>
          </cell>
          <cell r="U35">
            <v>0</v>
          </cell>
          <cell r="V35">
            <v>39083</v>
          </cell>
          <cell r="W35">
            <v>39142</v>
          </cell>
          <cell r="X35">
            <v>39091</v>
          </cell>
          <cell r="Y35" t="str">
            <v>140-0140-115-06-09</v>
          </cell>
          <cell r="Z35">
            <v>10</v>
          </cell>
          <cell r="AA35">
            <v>10</v>
          </cell>
          <cell r="AB35">
            <v>0</v>
          </cell>
          <cell r="AC35">
            <v>0</v>
          </cell>
          <cell r="AD35">
            <v>0</v>
          </cell>
          <cell r="AE35">
            <v>10</v>
          </cell>
          <cell r="AF35">
            <v>0</v>
          </cell>
          <cell r="AG35">
            <v>0</v>
          </cell>
          <cell r="AH35">
            <v>75000</v>
          </cell>
          <cell r="AI35">
            <v>-74990</v>
          </cell>
          <cell r="AJ35" t="str">
            <v>Q2</v>
          </cell>
        </row>
        <row r="36">
          <cell r="A36">
            <v>9051</v>
          </cell>
          <cell r="B36">
            <v>39276</v>
          </cell>
          <cell r="C36" t="str">
            <v>Diane Zawadzki</v>
          </cell>
          <cell r="D36">
            <v>39182</v>
          </cell>
          <cell r="E36" t="str">
            <v>Open</v>
          </cell>
          <cell r="F36" t="str">
            <v>EH&amp;S</v>
          </cell>
          <cell r="G36" t="str">
            <v>Western</v>
          </cell>
          <cell r="H36" t="str">
            <v>NV</v>
          </cell>
          <cell r="I36">
            <v>35</v>
          </cell>
          <cell r="J36" t="str">
            <v>Spring Creek Utilities Company</v>
          </cell>
          <cell r="K36">
            <v>110</v>
          </cell>
          <cell r="L36" t="str">
            <v>Spring Creek Utilities Company</v>
          </cell>
          <cell r="M36">
            <v>9068</v>
          </cell>
          <cell r="N36">
            <v>0</v>
          </cell>
          <cell r="O36" t="str">
            <v>Y</v>
          </cell>
          <cell r="P36" t="str">
            <v>Y</v>
          </cell>
          <cell r="Q36" t="str">
            <v>Engineer Master Plan 300-2</v>
          </cell>
          <cell r="R36" t="str">
            <v>C</v>
          </cell>
          <cell r="S36" t="str">
            <v>High</v>
          </cell>
          <cell r="T36" t="str">
            <v>High</v>
          </cell>
          <cell r="U36">
            <v>0</v>
          </cell>
          <cell r="V36">
            <v>39173</v>
          </cell>
          <cell r="W36">
            <v>39355</v>
          </cell>
          <cell r="X36" t="str">
            <v xml:space="preserve"> </v>
          </cell>
          <cell r="Y36" t="str">
            <v>035-0110-115-07-01</v>
          </cell>
          <cell r="Z36">
            <v>70000</v>
          </cell>
          <cell r="AA36">
            <v>0</v>
          </cell>
          <cell r="AB36">
            <v>42500</v>
          </cell>
          <cell r="AC36">
            <v>27500</v>
          </cell>
          <cell r="AD36">
            <v>0</v>
          </cell>
          <cell r="AE36">
            <v>70000</v>
          </cell>
          <cell r="AF36">
            <v>0</v>
          </cell>
          <cell r="AG36">
            <v>0</v>
          </cell>
          <cell r="AH36">
            <v>70000</v>
          </cell>
          <cell r="AI36">
            <v>0</v>
          </cell>
          <cell r="AJ36" t="str">
            <v>Q2</v>
          </cell>
        </row>
        <row r="37">
          <cell r="A37">
            <v>9067</v>
          </cell>
          <cell r="B37">
            <v>39276</v>
          </cell>
          <cell r="C37" t="str">
            <v>Wendy Wentz</v>
          </cell>
          <cell r="D37">
            <v>39185</v>
          </cell>
          <cell r="E37" t="str">
            <v>Fully Approved</v>
          </cell>
          <cell r="F37" t="str">
            <v>EH&amp;S</v>
          </cell>
          <cell r="G37" t="str">
            <v>Western</v>
          </cell>
          <cell r="H37" t="str">
            <v>NV</v>
          </cell>
          <cell r="I37">
            <v>35</v>
          </cell>
          <cell r="J37" t="str">
            <v>Spring Creek Utilities Company</v>
          </cell>
          <cell r="K37">
            <v>110</v>
          </cell>
          <cell r="L37" t="str">
            <v>Spring Creek Utilities Company</v>
          </cell>
          <cell r="M37">
            <v>9066</v>
          </cell>
          <cell r="N37">
            <v>0</v>
          </cell>
          <cell r="O37" t="str">
            <v>Y</v>
          </cell>
          <cell r="P37" t="str">
            <v>Y</v>
          </cell>
          <cell r="Q37" t="str">
            <v xml:space="preserve">Engineering Master Plan 200-2 </v>
          </cell>
          <cell r="R37" t="str">
            <v>C</v>
          </cell>
          <cell r="S37" t="str">
            <v>High</v>
          </cell>
          <cell r="T37" t="str">
            <v>High</v>
          </cell>
          <cell r="U37">
            <v>0</v>
          </cell>
          <cell r="V37">
            <v>39264</v>
          </cell>
          <cell r="W37">
            <v>39447</v>
          </cell>
          <cell r="X37" t="str">
            <v xml:space="preserve"> </v>
          </cell>
          <cell r="Y37" t="str">
            <v xml:space="preserve"> </v>
          </cell>
          <cell r="Z37">
            <v>182720</v>
          </cell>
          <cell r="AA37">
            <v>0</v>
          </cell>
          <cell r="AB37">
            <v>0</v>
          </cell>
          <cell r="AC37">
            <v>70000</v>
          </cell>
          <cell r="AD37">
            <v>112720</v>
          </cell>
          <cell r="AE37">
            <v>182720</v>
          </cell>
          <cell r="AF37">
            <v>0</v>
          </cell>
          <cell r="AG37">
            <v>0</v>
          </cell>
          <cell r="AH37">
            <v>70000</v>
          </cell>
          <cell r="AI37">
            <v>112720</v>
          </cell>
          <cell r="AJ37" t="str">
            <v>Q2</v>
          </cell>
        </row>
        <row r="38">
          <cell r="A38">
            <v>7051</v>
          </cell>
          <cell r="B38">
            <v>39276</v>
          </cell>
          <cell r="C38" t="str">
            <v>Wendy Wentz</v>
          </cell>
          <cell r="D38" t="str">
            <v xml:space="preserve"> </v>
          </cell>
          <cell r="E38" t="str">
            <v>Placed In Service</v>
          </cell>
          <cell r="F38" t="str">
            <v>EH&amp;S</v>
          </cell>
          <cell r="G38" t="str">
            <v>Western</v>
          </cell>
          <cell r="H38" t="str">
            <v>AZ</v>
          </cell>
          <cell r="I38">
            <v>135</v>
          </cell>
          <cell r="J38" t="str">
            <v>Bermuda Water Company</v>
          </cell>
          <cell r="K38">
            <v>935</v>
          </cell>
          <cell r="L38" t="str">
            <v>Bermuda Water Company</v>
          </cell>
          <cell r="M38">
            <v>0</v>
          </cell>
          <cell r="N38">
            <v>0</v>
          </cell>
          <cell r="O38" t="str">
            <v>Y</v>
          </cell>
          <cell r="P38" t="str">
            <v>Y</v>
          </cell>
          <cell r="Q38" t="str">
            <v>Test Well High Zone</v>
          </cell>
          <cell r="R38" t="str">
            <v>C</v>
          </cell>
          <cell r="S38" t="str">
            <v>High</v>
          </cell>
          <cell r="T38" t="str">
            <v>High</v>
          </cell>
          <cell r="U38">
            <v>0</v>
          </cell>
          <cell r="V38">
            <v>39173</v>
          </cell>
          <cell r="W38">
            <v>39263</v>
          </cell>
          <cell r="X38">
            <v>39252</v>
          </cell>
          <cell r="Y38" t="str">
            <v>135-0935-115-07-08</v>
          </cell>
          <cell r="Z38">
            <v>61523</v>
          </cell>
          <cell r="AA38">
            <v>0</v>
          </cell>
          <cell r="AB38">
            <v>61523</v>
          </cell>
          <cell r="AC38">
            <v>0</v>
          </cell>
          <cell r="AD38">
            <v>0</v>
          </cell>
          <cell r="AE38">
            <v>61523</v>
          </cell>
          <cell r="AF38">
            <v>0</v>
          </cell>
          <cell r="AG38">
            <v>0</v>
          </cell>
          <cell r="AH38">
            <v>50000</v>
          </cell>
          <cell r="AI38">
            <v>11523</v>
          </cell>
          <cell r="AJ38" t="str">
            <v>Q2</v>
          </cell>
        </row>
        <row r="39">
          <cell r="A39">
            <v>8076</v>
          </cell>
          <cell r="B39">
            <v>39276</v>
          </cell>
          <cell r="C39">
            <v>0</v>
          </cell>
          <cell r="D39" t="str">
            <v xml:space="preserve"> </v>
          </cell>
          <cell r="E39" t="str">
            <v>Open</v>
          </cell>
          <cell r="F39" t="str">
            <v>Cost Reduction</v>
          </cell>
          <cell r="G39" t="str">
            <v>Western</v>
          </cell>
          <cell r="H39" t="str">
            <v>AZ</v>
          </cell>
          <cell r="I39">
            <v>135</v>
          </cell>
          <cell r="J39" t="str">
            <v>Bermuda Water Company</v>
          </cell>
          <cell r="K39">
            <v>935</v>
          </cell>
          <cell r="L39" t="str">
            <v>Bermuda Water Co.</v>
          </cell>
          <cell r="M39">
            <v>0</v>
          </cell>
          <cell r="N39">
            <v>0</v>
          </cell>
          <cell r="O39" t="str">
            <v>Y</v>
          </cell>
          <cell r="P39" t="str">
            <v>Y</v>
          </cell>
          <cell r="Q39" t="str">
            <v>Soft Start on Wells (5 total)</v>
          </cell>
          <cell r="R39" t="str">
            <v>C</v>
          </cell>
          <cell r="S39" t="str">
            <v>Medium</v>
          </cell>
          <cell r="T39" t="str">
            <v>Medium</v>
          </cell>
          <cell r="U39">
            <v>0</v>
          </cell>
          <cell r="V39">
            <v>39083</v>
          </cell>
          <cell r="W39">
            <v>39172</v>
          </cell>
          <cell r="X39" t="str">
            <v xml:space="preserve"> </v>
          </cell>
          <cell r="Y39" t="str">
            <v>135-0935-115-07-07</v>
          </cell>
          <cell r="Z39">
            <v>30285</v>
          </cell>
          <cell r="AA39">
            <v>30285</v>
          </cell>
          <cell r="AB39">
            <v>0</v>
          </cell>
          <cell r="AC39">
            <v>0</v>
          </cell>
          <cell r="AD39">
            <v>0</v>
          </cell>
          <cell r="AE39">
            <v>30285</v>
          </cell>
          <cell r="AF39">
            <v>0</v>
          </cell>
          <cell r="AG39">
            <v>0</v>
          </cell>
          <cell r="AH39">
            <v>50000</v>
          </cell>
          <cell r="AI39">
            <v>-19715</v>
          </cell>
          <cell r="AJ39" t="str">
            <v>Q2</v>
          </cell>
        </row>
        <row r="40">
          <cell r="A40">
            <v>9025</v>
          </cell>
          <cell r="B40">
            <v>39197</v>
          </cell>
          <cell r="C40" t="str">
            <v>Wendy Wentz</v>
          </cell>
          <cell r="D40" t="str">
            <v xml:space="preserve"> </v>
          </cell>
          <cell r="E40" t="str">
            <v>Capital Planning</v>
          </cell>
          <cell r="F40" t="str">
            <v>EH&amp;S</v>
          </cell>
          <cell r="G40" t="str">
            <v>Western</v>
          </cell>
          <cell r="H40" t="str">
            <v>NV</v>
          </cell>
          <cell r="I40">
            <v>133</v>
          </cell>
          <cell r="J40" t="str">
            <v>Sky Ranch Water Service</v>
          </cell>
          <cell r="K40">
            <v>123</v>
          </cell>
          <cell r="L40" t="str">
            <v>Sky Ranch Water Service</v>
          </cell>
          <cell r="M40">
            <v>9024</v>
          </cell>
          <cell r="N40">
            <v>0</v>
          </cell>
          <cell r="O40" t="str">
            <v>Y</v>
          </cell>
          <cell r="P40" t="str">
            <v>Y</v>
          </cell>
          <cell r="Q40" t="str">
            <v>Arsenic Study to Determine Alternatives</v>
          </cell>
          <cell r="R40" t="str">
            <v>C</v>
          </cell>
          <cell r="S40" t="str">
            <v>High</v>
          </cell>
          <cell r="T40" t="str">
            <v>High</v>
          </cell>
          <cell r="U40">
            <v>0</v>
          </cell>
          <cell r="V40">
            <v>39264</v>
          </cell>
          <cell r="W40">
            <v>39355</v>
          </cell>
          <cell r="X40" t="str">
            <v xml:space="preserve"> </v>
          </cell>
          <cell r="Y40" t="str">
            <v xml:space="preserve"> </v>
          </cell>
          <cell r="Z40">
            <v>50000</v>
          </cell>
          <cell r="AA40">
            <v>0</v>
          </cell>
          <cell r="AB40">
            <v>0</v>
          </cell>
          <cell r="AC40">
            <v>50000</v>
          </cell>
          <cell r="AD40">
            <v>0</v>
          </cell>
          <cell r="AE40">
            <v>50000</v>
          </cell>
          <cell r="AF40">
            <v>0</v>
          </cell>
          <cell r="AG40">
            <v>0</v>
          </cell>
          <cell r="AH40">
            <v>50000</v>
          </cell>
          <cell r="AI40">
            <v>0</v>
          </cell>
          <cell r="AJ40" t="str">
            <v>Q2</v>
          </cell>
        </row>
        <row r="41">
          <cell r="A41">
            <v>9056</v>
          </cell>
          <cell r="B41">
            <v>39197</v>
          </cell>
          <cell r="C41" t="str">
            <v>Wendy Wentz</v>
          </cell>
          <cell r="D41" t="str">
            <v xml:space="preserve"> </v>
          </cell>
          <cell r="E41" t="str">
            <v>Capital Planning</v>
          </cell>
          <cell r="F41" t="str">
            <v>EH&amp;S</v>
          </cell>
          <cell r="G41" t="str">
            <v>Western</v>
          </cell>
          <cell r="H41" t="str">
            <v>NV</v>
          </cell>
          <cell r="I41">
            <v>35</v>
          </cell>
          <cell r="J41" t="str">
            <v>Spring Creek Utilities Company</v>
          </cell>
          <cell r="K41">
            <v>110</v>
          </cell>
          <cell r="L41" t="str">
            <v>Spring Creek Utilities Company</v>
          </cell>
          <cell r="M41">
            <v>9073</v>
          </cell>
          <cell r="N41">
            <v>0</v>
          </cell>
          <cell r="O41" t="str">
            <v>Y</v>
          </cell>
          <cell r="P41" t="str">
            <v>Y</v>
          </cell>
          <cell r="Q41" t="str">
            <v>Engineering for CIP 200-1 Twin Tanks &amp; Booster Pump + Karvel Water Main (200-5)</v>
          </cell>
          <cell r="R41" t="str">
            <v>C</v>
          </cell>
          <cell r="S41" t="str">
            <v>High</v>
          </cell>
          <cell r="T41" t="str">
            <v>High</v>
          </cell>
          <cell r="U41">
            <v>0</v>
          </cell>
          <cell r="V41">
            <v>39083</v>
          </cell>
          <cell r="W41">
            <v>39172</v>
          </cell>
          <cell r="X41" t="str">
            <v xml:space="preserve"> </v>
          </cell>
          <cell r="Y41" t="str">
            <v xml:space="preserve"> 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50000</v>
          </cell>
          <cell r="AI41">
            <v>-50000</v>
          </cell>
          <cell r="AJ41" t="str">
            <v>Q2</v>
          </cell>
        </row>
        <row r="42">
          <cell r="A42">
            <v>9063</v>
          </cell>
          <cell r="B42">
            <v>39197</v>
          </cell>
          <cell r="C42" t="str">
            <v>Wendy Wentz</v>
          </cell>
          <cell r="D42" t="str">
            <v xml:space="preserve"> </v>
          </cell>
          <cell r="E42" t="str">
            <v>Open</v>
          </cell>
          <cell r="F42" t="str">
            <v>Cost Reduction</v>
          </cell>
          <cell r="G42" t="str">
            <v>Western</v>
          </cell>
          <cell r="H42" t="str">
            <v>NV</v>
          </cell>
          <cell r="I42">
            <v>35</v>
          </cell>
          <cell r="J42" t="str">
            <v>Spring Creek Utilities Company</v>
          </cell>
          <cell r="K42">
            <v>110</v>
          </cell>
          <cell r="L42" t="str">
            <v>Spring Creek Utilities Company</v>
          </cell>
          <cell r="M42" t="str">
            <v>9052&amp;9046</v>
          </cell>
          <cell r="N42">
            <v>0</v>
          </cell>
          <cell r="O42" t="str">
            <v>Y</v>
          </cell>
          <cell r="P42" t="str">
            <v>Y</v>
          </cell>
          <cell r="Q42" t="str">
            <v>Engineering Study Arsenic</v>
          </cell>
          <cell r="R42" t="str">
            <v>C</v>
          </cell>
          <cell r="S42" t="str">
            <v>High</v>
          </cell>
          <cell r="T42" t="str">
            <v>High</v>
          </cell>
          <cell r="U42">
            <v>0</v>
          </cell>
          <cell r="V42">
            <v>39264</v>
          </cell>
          <cell r="W42">
            <v>39355</v>
          </cell>
          <cell r="X42" t="str">
            <v xml:space="preserve"> </v>
          </cell>
          <cell r="Y42" t="str">
            <v>035-0110-115-07-02</v>
          </cell>
          <cell r="Z42">
            <v>50000</v>
          </cell>
          <cell r="AA42">
            <v>0</v>
          </cell>
          <cell r="AB42">
            <v>0</v>
          </cell>
          <cell r="AC42">
            <v>50000</v>
          </cell>
          <cell r="AD42">
            <v>0</v>
          </cell>
          <cell r="AE42">
            <v>50000</v>
          </cell>
          <cell r="AF42">
            <v>0</v>
          </cell>
          <cell r="AG42">
            <v>0</v>
          </cell>
          <cell r="AH42">
            <v>50000</v>
          </cell>
          <cell r="AI42">
            <v>0</v>
          </cell>
          <cell r="AJ42" t="str">
            <v>Q2</v>
          </cell>
        </row>
        <row r="43">
          <cell r="A43">
            <v>9223</v>
          </cell>
          <cell r="B43">
            <v>39276</v>
          </cell>
          <cell r="C43" t="str">
            <v>Wendy Wentz</v>
          </cell>
          <cell r="D43">
            <v>39192</v>
          </cell>
          <cell r="E43" t="str">
            <v>Open</v>
          </cell>
          <cell r="F43" t="str">
            <v>Growth - Discretionary</v>
          </cell>
          <cell r="G43" t="str">
            <v>Western</v>
          </cell>
          <cell r="H43" t="str">
            <v>NV</v>
          </cell>
          <cell r="I43">
            <v>140</v>
          </cell>
          <cell r="J43" t="str">
            <v>Utilities, Inc. of Central Nevada</v>
          </cell>
          <cell r="K43">
            <v>140</v>
          </cell>
          <cell r="L43" t="str">
            <v>Utilities, Inc of Central Nevada</v>
          </cell>
          <cell r="M43">
            <v>0</v>
          </cell>
          <cell r="N43">
            <v>0</v>
          </cell>
          <cell r="O43" t="str">
            <v>Y</v>
          </cell>
          <cell r="P43" t="str">
            <v>Y</v>
          </cell>
          <cell r="Q43" t="str">
            <v>Engineer Well 22 Replacement</v>
          </cell>
          <cell r="R43" t="str">
            <v>C</v>
          </cell>
          <cell r="S43" t="str">
            <v>High</v>
          </cell>
          <cell r="T43" t="str">
            <v>High</v>
          </cell>
          <cell r="U43">
            <v>0</v>
          </cell>
          <cell r="V43">
            <v>39173</v>
          </cell>
          <cell r="W43">
            <v>39355</v>
          </cell>
          <cell r="X43" t="str">
            <v xml:space="preserve"> </v>
          </cell>
          <cell r="Y43" t="str">
            <v>140-0140-115-07-03</v>
          </cell>
          <cell r="Z43">
            <v>50000</v>
          </cell>
          <cell r="AA43">
            <v>0</v>
          </cell>
          <cell r="AB43">
            <v>1874</v>
          </cell>
          <cell r="AC43">
            <v>48126</v>
          </cell>
          <cell r="AD43">
            <v>0</v>
          </cell>
          <cell r="AE43">
            <v>50000</v>
          </cell>
          <cell r="AF43">
            <v>0</v>
          </cell>
          <cell r="AG43">
            <v>0</v>
          </cell>
          <cell r="AH43">
            <v>50000</v>
          </cell>
          <cell r="AI43">
            <v>0</v>
          </cell>
          <cell r="AJ43" t="str">
            <v>Q2</v>
          </cell>
        </row>
        <row r="44">
          <cell r="A44">
            <v>3968</v>
          </cell>
          <cell r="B44">
            <v>39276</v>
          </cell>
          <cell r="C44">
            <v>0</v>
          </cell>
          <cell r="D44" t="str">
            <v xml:space="preserve"> </v>
          </cell>
          <cell r="E44" t="str">
            <v>Placed In Service</v>
          </cell>
          <cell r="F44" t="str">
            <v>Growth - Existing Customer</v>
          </cell>
          <cell r="G44" t="str">
            <v>Western</v>
          </cell>
          <cell r="H44" t="str">
            <v>AZ</v>
          </cell>
          <cell r="I44">
            <v>135</v>
          </cell>
          <cell r="J44" t="str">
            <v>Bermuda Water Company</v>
          </cell>
          <cell r="K44">
            <v>935</v>
          </cell>
          <cell r="L44" t="str">
            <v>Bermuda Water Co.</v>
          </cell>
          <cell r="M44">
            <v>0</v>
          </cell>
          <cell r="N44">
            <v>0</v>
          </cell>
          <cell r="O44" t="str">
            <v>Y</v>
          </cell>
          <cell r="P44" t="str">
            <v>Y</v>
          </cell>
          <cell r="Q44" t="str">
            <v>Interconnect w/ Clearwater Hills to Zone 111 / CI</v>
          </cell>
          <cell r="R44" t="str">
            <v>C</v>
          </cell>
          <cell r="S44" t="str">
            <v>High</v>
          </cell>
          <cell r="T44" t="str">
            <v>High</v>
          </cell>
          <cell r="U44">
            <v>0</v>
          </cell>
          <cell r="V44">
            <v>39083</v>
          </cell>
          <cell r="W44">
            <v>39263</v>
          </cell>
          <cell r="X44">
            <v>39252</v>
          </cell>
          <cell r="Y44" t="str">
            <v>135-0935-115-07-04</v>
          </cell>
          <cell r="Z44">
            <v>49001</v>
          </cell>
          <cell r="AA44">
            <v>594</v>
          </cell>
          <cell r="AB44">
            <v>48407</v>
          </cell>
          <cell r="AC44">
            <v>0</v>
          </cell>
          <cell r="AD44">
            <v>0</v>
          </cell>
          <cell r="AE44">
            <v>49001</v>
          </cell>
          <cell r="AF44">
            <v>0</v>
          </cell>
          <cell r="AG44">
            <v>0</v>
          </cell>
          <cell r="AH44">
            <v>47000</v>
          </cell>
          <cell r="AI44">
            <v>2001</v>
          </cell>
          <cell r="AJ44" t="str">
            <v>Q2</v>
          </cell>
        </row>
        <row r="45">
          <cell r="A45">
            <v>7048</v>
          </cell>
          <cell r="B45">
            <v>39276</v>
          </cell>
          <cell r="C45" t="str">
            <v>Wendy Wentz</v>
          </cell>
          <cell r="D45" t="str">
            <v xml:space="preserve"> </v>
          </cell>
          <cell r="E45" t="str">
            <v>Capital Planning</v>
          </cell>
          <cell r="F45" t="str">
            <v>Growth - Existing Customer</v>
          </cell>
          <cell r="G45" t="str">
            <v>Western</v>
          </cell>
          <cell r="H45" t="str">
            <v>NV</v>
          </cell>
          <cell r="I45">
            <v>140</v>
          </cell>
          <cell r="J45" t="str">
            <v>Utilities, Inc. of Central Nevada</v>
          </cell>
          <cell r="K45">
            <v>140</v>
          </cell>
          <cell r="L45" t="str">
            <v>Utiltities, Inc. of Central Nevada</v>
          </cell>
          <cell r="M45" t="str">
            <v xml:space="preserve"> </v>
          </cell>
          <cell r="N45">
            <v>0</v>
          </cell>
          <cell r="O45" t="str">
            <v>Y</v>
          </cell>
          <cell r="P45" t="str">
            <v>Y</v>
          </cell>
          <cell r="Q45" t="str">
            <v>Site Development for New Regional Office</v>
          </cell>
          <cell r="R45" t="str">
            <v>C</v>
          </cell>
          <cell r="S45" t="str">
            <v>Medium</v>
          </cell>
          <cell r="T45" t="str">
            <v>Medium</v>
          </cell>
          <cell r="U45">
            <v>0</v>
          </cell>
          <cell r="V45">
            <v>39448</v>
          </cell>
          <cell r="W45">
            <v>39629</v>
          </cell>
          <cell r="X45" t="str">
            <v xml:space="preserve"> </v>
          </cell>
          <cell r="Y45" t="str">
            <v xml:space="preserve"> </v>
          </cell>
          <cell r="Z45">
            <v>31000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31000</v>
          </cell>
          <cell r="AG45">
            <v>0</v>
          </cell>
          <cell r="AH45">
            <v>31000</v>
          </cell>
          <cell r="AI45">
            <v>-31000</v>
          </cell>
          <cell r="AJ45" t="str">
            <v>Q2</v>
          </cell>
        </row>
        <row r="46">
          <cell r="A46">
            <v>9048</v>
          </cell>
          <cell r="B46">
            <v>39276</v>
          </cell>
          <cell r="C46" t="str">
            <v>Wendy Wentz</v>
          </cell>
          <cell r="D46" t="str">
            <v xml:space="preserve"> </v>
          </cell>
          <cell r="E46" t="str">
            <v>Fully Approved</v>
          </cell>
          <cell r="F46" t="str">
            <v>EH&amp;S</v>
          </cell>
          <cell r="G46" t="str">
            <v>Western</v>
          </cell>
          <cell r="H46" t="str">
            <v>NV</v>
          </cell>
          <cell r="I46">
            <v>35</v>
          </cell>
          <cell r="J46" t="str">
            <v>Spring Creek Utilities Company</v>
          </cell>
          <cell r="K46">
            <v>110</v>
          </cell>
          <cell r="L46" t="str">
            <v>Spring Creek Utilities Company</v>
          </cell>
          <cell r="M46">
            <v>2769</v>
          </cell>
          <cell r="N46">
            <v>0</v>
          </cell>
          <cell r="O46" t="str">
            <v>Y</v>
          </cell>
          <cell r="P46" t="str">
            <v>Y</v>
          </cell>
          <cell r="Q46" t="str">
            <v>Engineer Master Plan 300-1</v>
          </cell>
          <cell r="R46" t="str">
            <v>C</v>
          </cell>
          <cell r="S46" t="str">
            <v>High</v>
          </cell>
          <cell r="T46" t="str">
            <v>High</v>
          </cell>
          <cell r="U46">
            <v>0</v>
          </cell>
          <cell r="V46">
            <v>39356</v>
          </cell>
          <cell r="W46">
            <v>39813</v>
          </cell>
          <cell r="X46" t="str">
            <v xml:space="preserve"> </v>
          </cell>
          <cell r="Y46" t="str">
            <v xml:space="preserve"> </v>
          </cell>
          <cell r="Z46">
            <v>176838</v>
          </cell>
          <cell r="AA46">
            <v>0</v>
          </cell>
          <cell r="AB46">
            <v>0</v>
          </cell>
          <cell r="AC46">
            <v>0</v>
          </cell>
          <cell r="AD46">
            <v>50000</v>
          </cell>
          <cell r="AE46">
            <v>50000</v>
          </cell>
          <cell r="AF46">
            <v>126838</v>
          </cell>
          <cell r="AG46">
            <v>0</v>
          </cell>
          <cell r="AH46">
            <v>30000</v>
          </cell>
          <cell r="AI46">
            <v>20000</v>
          </cell>
          <cell r="AJ46" t="str">
            <v>Q2</v>
          </cell>
        </row>
        <row r="47">
          <cell r="A47">
            <v>9053</v>
          </cell>
          <cell r="B47">
            <v>39276</v>
          </cell>
          <cell r="C47" t="str">
            <v>Wendy Wentz</v>
          </cell>
          <cell r="D47" t="str">
            <v xml:space="preserve"> </v>
          </cell>
          <cell r="E47" t="str">
            <v>Fully Approved</v>
          </cell>
          <cell r="F47" t="str">
            <v>EH&amp;S</v>
          </cell>
          <cell r="G47" t="str">
            <v>Western</v>
          </cell>
          <cell r="H47" t="str">
            <v>NV</v>
          </cell>
          <cell r="I47">
            <v>35</v>
          </cell>
          <cell r="J47" t="str">
            <v>Spring Creek Utilities Company</v>
          </cell>
          <cell r="K47">
            <v>110</v>
          </cell>
          <cell r="L47" t="str">
            <v>Spring Creek Utilities Company</v>
          </cell>
          <cell r="M47">
            <v>9069</v>
          </cell>
          <cell r="N47">
            <v>0</v>
          </cell>
          <cell r="O47" t="str">
            <v>Y</v>
          </cell>
          <cell r="P47" t="str">
            <v>Y</v>
          </cell>
          <cell r="Q47" t="str">
            <v>Engineering for Tract 109 Tank, Booster Pumps &amp; Piping (CIP 100-2)</v>
          </cell>
          <cell r="R47" t="str">
            <v>C</v>
          </cell>
          <cell r="S47" t="str">
            <v>High</v>
          </cell>
          <cell r="T47" t="str">
            <v>High</v>
          </cell>
          <cell r="U47">
            <v>0</v>
          </cell>
          <cell r="V47">
            <v>39264</v>
          </cell>
          <cell r="W47">
            <v>39721</v>
          </cell>
          <cell r="X47" t="str">
            <v xml:space="preserve"> </v>
          </cell>
          <cell r="Y47" t="str">
            <v xml:space="preserve"> </v>
          </cell>
          <cell r="Z47">
            <v>155269</v>
          </cell>
          <cell r="AA47">
            <v>0</v>
          </cell>
          <cell r="AB47">
            <v>0</v>
          </cell>
          <cell r="AC47">
            <v>40000</v>
          </cell>
          <cell r="AD47">
            <v>20000</v>
          </cell>
          <cell r="AE47">
            <v>60000</v>
          </cell>
          <cell r="AF47">
            <v>95269</v>
          </cell>
          <cell r="AG47">
            <v>0</v>
          </cell>
          <cell r="AH47">
            <v>30000</v>
          </cell>
          <cell r="AI47">
            <v>30000</v>
          </cell>
          <cell r="AJ47" t="str">
            <v>Q2</v>
          </cell>
        </row>
        <row r="48">
          <cell r="A48" t="str">
            <v>34 - CT</v>
          </cell>
          <cell r="B48">
            <v>39277</v>
          </cell>
          <cell r="C48" t="str">
            <v>Monica Stoica</v>
          </cell>
          <cell r="D48" t="str">
            <v xml:space="preserve"> </v>
          </cell>
          <cell r="E48" t="str">
            <v xml:space="preserve">Not in system </v>
          </cell>
          <cell r="F48">
            <v>0</v>
          </cell>
          <cell r="G48" t="str">
            <v>Western</v>
          </cell>
          <cell r="H48" t="str">
            <v>NV</v>
          </cell>
          <cell r="I48">
            <v>34</v>
          </cell>
          <cell r="J48" t="str">
            <v>Utilities, Inc. of Nevada</v>
          </cell>
          <cell r="K48">
            <v>120</v>
          </cell>
          <cell r="L48" t="str">
            <v>Utilities, Inc of Nevada</v>
          </cell>
          <cell r="M48">
            <v>0</v>
          </cell>
          <cell r="N48">
            <v>0</v>
          </cell>
          <cell r="O48" t="str">
            <v>Y</v>
          </cell>
          <cell r="P48" t="str">
            <v>Y</v>
          </cell>
          <cell r="Q48" t="str">
            <v>CAP TIME</v>
          </cell>
          <cell r="R48" t="str">
            <v>C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 xml:space="preserve"> </v>
          </cell>
          <cell r="Y48" t="str">
            <v xml:space="preserve"> </v>
          </cell>
          <cell r="Z48">
            <v>26143.630978011599</v>
          </cell>
          <cell r="AA48">
            <v>1411</v>
          </cell>
          <cell r="AB48">
            <v>539.75</v>
          </cell>
          <cell r="AC48">
            <v>12095.940489005799</v>
          </cell>
          <cell r="AD48">
            <v>12096.940489005799</v>
          </cell>
          <cell r="AE48">
            <v>26143.630978011599</v>
          </cell>
          <cell r="AF48">
            <v>0</v>
          </cell>
          <cell r="AG48">
            <v>0</v>
          </cell>
          <cell r="AH48">
            <v>26143.761956023205</v>
          </cell>
          <cell r="AI48">
            <v>-0.13097801160620293</v>
          </cell>
          <cell r="AJ48" t="str">
            <v>Q2</v>
          </cell>
        </row>
        <row r="49">
          <cell r="A49">
            <v>8077</v>
          </cell>
          <cell r="B49">
            <v>39276</v>
          </cell>
          <cell r="C49">
            <v>0</v>
          </cell>
          <cell r="D49" t="str">
            <v xml:space="preserve"> </v>
          </cell>
          <cell r="E49" t="str">
            <v>Placed In Service</v>
          </cell>
          <cell r="F49" t="str">
            <v>Other</v>
          </cell>
          <cell r="G49" t="str">
            <v>Western</v>
          </cell>
          <cell r="H49" t="str">
            <v>AZ</v>
          </cell>
          <cell r="I49">
            <v>135</v>
          </cell>
          <cell r="J49" t="str">
            <v>Bermuda Water Company</v>
          </cell>
          <cell r="K49">
            <v>935</v>
          </cell>
          <cell r="L49" t="str">
            <v>Bermuda Water Co.</v>
          </cell>
          <cell r="M49">
            <v>0</v>
          </cell>
          <cell r="N49">
            <v>0</v>
          </cell>
          <cell r="O49" t="str">
            <v>Y</v>
          </cell>
          <cell r="P49" t="str">
            <v>Y</v>
          </cell>
          <cell r="Q49" t="str">
            <v>Spare Parts Inventory</v>
          </cell>
          <cell r="R49" t="str">
            <v>C</v>
          </cell>
          <cell r="S49" t="str">
            <v>Medium</v>
          </cell>
          <cell r="T49" t="str">
            <v>Medium</v>
          </cell>
          <cell r="U49">
            <v>0</v>
          </cell>
          <cell r="V49">
            <v>39173</v>
          </cell>
          <cell r="W49">
            <v>39447</v>
          </cell>
          <cell r="X49">
            <v>39253</v>
          </cell>
          <cell r="Y49" t="str">
            <v>135-0935-115-07-10</v>
          </cell>
          <cell r="Z49">
            <v>25799</v>
          </cell>
          <cell r="AA49">
            <v>0</v>
          </cell>
          <cell r="AB49">
            <v>25799</v>
          </cell>
          <cell r="AC49">
            <v>0</v>
          </cell>
          <cell r="AD49">
            <v>0</v>
          </cell>
          <cell r="AE49">
            <v>25799</v>
          </cell>
          <cell r="AF49">
            <v>0</v>
          </cell>
          <cell r="AG49">
            <v>0</v>
          </cell>
          <cell r="AH49">
            <v>25000</v>
          </cell>
          <cell r="AI49">
            <v>799</v>
          </cell>
          <cell r="AJ49" t="str">
            <v>Q2</v>
          </cell>
        </row>
        <row r="50">
          <cell r="A50">
            <v>9062</v>
          </cell>
          <cell r="B50">
            <v>39276</v>
          </cell>
          <cell r="C50" t="str">
            <v>Wendy Wentz</v>
          </cell>
          <cell r="D50" t="str">
            <v xml:space="preserve"> </v>
          </cell>
          <cell r="E50" t="str">
            <v>Open</v>
          </cell>
          <cell r="F50" t="str">
            <v>Cost Reduction</v>
          </cell>
          <cell r="G50" t="str">
            <v>Western</v>
          </cell>
          <cell r="H50" t="str">
            <v>NV</v>
          </cell>
          <cell r="I50">
            <v>35</v>
          </cell>
          <cell r="J50" t="str">
            <v>Spring Creek Utilities Company</v>
          </cell>
          <cell r="K50">
            <v>110</v>
          </cell>
          <cell r="L50" t="str">
            <v>Spring Creek Utilities Company</v>
          </cell>
          <cell r="M50">
            <v>9080</v>
          </cell>
          <cell r="N50">
            <v>0</v>
          </cell>
          <cell r="O50" t="str">
            <v>Y</v>
          </cell>
          <cell r="P50" t="str">
            <v>Y</v>
          </cell>
          <cell r="Q50" t="str">
            <v>Engineering for Sludge Beds</v>
          </cell>
          <cell r="R50" t="str">
            <v>C</v>
          </cell>
          <cell r="S50" t="str">
            <v>Medium</v>
          </cell>
          <cell r="T50" t="str">
            <v>Medium</v>
          </cell>
          <cell r="U50">
            <v>0</v>
          </cell>
          <cell r="V50">
            <v>39264</v>
          </cell>
          <cell r="W50">
            <v>39355</v>
          </cell>
          <cell r="X50" t="str">
            <v xml:space="preserve"> </v>
          </cell>
          <cell r="Y50" t="str">
            <v>035-0110-116-07-02</v>
          </cell>
          <cell r="Z50">
            <v>25000</v>
          </cell>
          <cell r="AA50">
            <v>0</v>
          </cell>
          <cell r="AB50">
            <v>0</v>
          </cell>
          <cell r="AC50">
            <v>25000</v>
          </cell>
          <cell r="AD50">
            <v>0</v>
          </cell>
          <cell r="AE50">
            <v>25000</v>
          </cell>
          <cell r="AF50">
            <v>0</v>
          </cell>
          <cell r="AG50">
            <v>0</v>
          </cell>
          <cell r="AH50">
            <v>25000</v>
          </cell>
          <cell r="AI50">
            <v>0</v>
          </cell>
          <cell r="AJ50" t="str">
            <v>Q2</v>
          </cell>
        </row>
        <row r="51">
          <cell r="A51">
            <v>9197</v>
          </cell>
          <cell r="B51">
            <v>39276</v>
          </cell>
          <cell r="C51">
            <v>0</v>
          </cell>
          <cell r="D51" t="str">
            <v xml:space="preserve"> </v>
          </cell>
          <cell r="E51" t="str">
            <v>Placed In Service</v>
          </cell>
          <cell r="F51" t="str">
            <v>EH&amp;S</v>
          </cell>
          <cell r="G51" t="str">
            <v>Western</v>
          </cell>
          <cell r="H51" t="str">
            <v>NV</v>
          </cell>
          <cell r="I51">
            <v>140</v>
          </cell>
          <cell r="J51" t="str">
            <v>Utilities, Inc. of Central Nevada</v>
          </cell>
          <cell r="K51">
            <v>140</v>
          </cell>
          <cell r="L51" t="str">
            <v>Utilities, Inc of Central Nevada</v>
          </cell>
          <cell r="M51">
            <v>9233</v>
          </cell>
          <cell r="N51">
            <v>0</v>
          </cell>
          <cell r="O51" t="str">
            <v>Y</v>
          </cell>
          <cell r="P51" t="str">
            <v>Y</v>
          </cell>
          <cell r="Q51" t="str">
            <v>Study for Dead Ends Hook-up and Looping  (System wide)</v>
          </cell>
          <cell r="R51" t="str">
            <v>C</v>
          </cell>
          <cell r="S51" t="str">
            <v>Medium</v>
          </cell>
          <cell r="T51" t="str">
            <v>Medium</v>
          </cell>
          <cell r="U51">
            <v>0</v>
          </cell>
          <cell r="V51">
            <v>39173</v>
          </cell>
          <cell r="W51">
            <v>39263</v>
          </cell>
          <cell r="X51">
            <v>39204</v>
          </cell>
          <cell r="Y51" t="str">
            <v>140-0140-115-07-01</v>
          </cell>
          <cell r="Z51">
            <v>24700</v>
          </cell>
          <cell r="AA51">
            <v>0</v>
          </cell>
          <cell r="AB51">
            <v>24700</v>
          </cell>
          <cell r="AC51">
            <v>0</v>
          </cell>
          <cell r="AD51">
            <v>0</v>
          </cell>
          <cell r="AE51">
            <v>24700</v>
          </cell>
          <cell r="AF51">
            <v>0</v>
          </cell>
          <cell r="AG51">
            <v>0</v>
          </cell>
          <cell r="AH51">
            <v>25000</v>
          </cell>
          <cell r="AI51">
            <v>-300</v>
          </cell>
          <cell r="AJ51" t="str">
            <v>Q2</v>
          </cell>
        </row>
        <row r="52">
          <cell r="A52">
            <v>3969</v>
          </cell>
          <cell r="B52">
            <v>39276</v>
          </cell>
          <cell r="C52">
            <v>0</v>
          </cell>
          <cell r="D52" t="str">
            <v xml:space="preserve"> </v>
          </cell>
          <cell r="E52" t="str">
            <v>Placed In Service</v>
          </cell>
          <cell r="F52" t="str">
            <v>Growth - Existing Customer</v>
          </cell>
          <cell r="G52" t="str">
            <v>Western</v>
          </cell>
          <cell r="H52" t="str">
            <v>AZ</v>
          </cell>
          <cell r="I52">
            <v>135</v>
          </cell>
          <cell r="J52" t="str">
            <v>Bermuda Water Company</v>
          </cell>
          <cell r="K52">
            <v>935</v>
          </cell>
          <cell r="L52" t="str">
            <v>Bermuda Water Co.</v>
          </cell>
          <cell r="M52">
            <v>0</v>
          </cell>
          <cell r="N52">
            <v>0</v>
          </cell>
          <cell r="O52" t="str">
            <v>Y</v>
          </cell>
          <cell r="P52" t="str">
            <v>Y</v>
          </cell>
          <cell r="Q52" t="str">
            <v>Sun Valley Airport Loop/ Engineering/ Construction Inspection</v>
          </cell>
          <cell r="R52" t="str">
            <v>C</v>
          </cell>
          <cell r="S52" t="str">
            <v>Medium</v>
          </cell>
          <cell r="T52" t="str">
            <v>Medium</v>
          </cell>
          <cell r="U52">
            <v>0</v>
          </cell>
          <cell r="V52">
            <v>39173</v>
          </cell>
          <cell r="W52">
            <v>39263</v>
          </cell>
          <cell r="X52">
            <v>39204</v>
          </cell>
          <cell r="Y52" t="str">
            <v>135-0935-115-07-03</v>
          </cell>
          <cell r="Z52">
            <v>13100</v>
          </cell>
          <cell r="AA52">
            <v>0</v>
          </cell>
          <cell r="AB52">
            <v>13100</v>
          </cell>
          <cell r="AC52">
            <v>0</v>
          </cell>
          <cell r="AD52">
            <v>0</v>
          </cell>
          <cell r="AE52">
            <v>13100</v>
          </cell>
          <cell r="AF52">
            <v>0</v>
          </cell>
          <cell r="AG52">
            <v>0</v>
          </cell>
          <cell r="AH52">
            <v>20000</v>
          </cell>
          <cell r="AI52">
            <v>-6900</v>
          </cell>
          <cell r="AJ52" t="str">
            <v>Q2</v>
          </cell>
        </row>
        <row r="53">
          <cell r="A53">
            <v>9030</v>
          </cell>
          <cell r="B53">
            <v>39197</v>
          </cell>
          <cell r="C53" t="str">
            <v>Wendy Wentz</v>
          </cell>
          <cell r="D53">
            <v>39198</v>
          </cell>
          <cell r="E53" t="str">
            <v>Capital Planning</v>
          </cell>
          <cell r="F53" t="str">
            <v>Maintenance</v>
          </cell>
          <cell r="G53" t="str">
            <v>Western</v>
          </cell>
          <cell r="H53" t="str">
            <v>NV</v>
          </cell>
          <cell r="I53">
            <v>133</v>
          </cell>
          <cell r="J53" t="str">
            <v>Sky Ranch Water Service</v>
          </cell>
          <cell r="K53">
            <v>123</v>
          </cell>
          <cell r="L53" t="str">
            <v>Sky Ranch Water Service</v>
          </cell>
          <cell r="M53">
            <v>9030</v>
          </cell>
          <cell r="N53">
            <v>0</v>
          </cell>
          <cell r="O53" t="str">
            <v>Y</v>
          </cell>
          <cell r="P53" t="str">
            <v>Y</v>
          </cell>
          <cell r="Q53" t="str">
            <v>Tank Repairs (Tank A-1)</v>
          </cell>
          <cell r="R53" t="str">
            <v>C</v>
          </cell>
          <cell r="S53" t="str">
            <v>Medium</v>
          </cell>
          <cell r="T53" t="str">
            <v>Medium</v>
          </cell>
          <cell r="U53">
            <v>0</v>
          </cell>
          <cell r="V53">
            <v>39264</v>
          </cell>
          <cell r="W53">
            <v>39447</v>
          </cell>
          <cell r="X53" t="str">
            <v xml:space="preserve"> </v>
          </cell>
          <cell r="Y53" t="str">
            <v xml:space="preserve"> </v>
          </cell>
          <cell r="Z53">
            <v>20000</v>
          </cell>
          <cell r="AA53">
            <v>0</v>
          </cell>
          <cell r="AB53">
            <v>0</v>
          </cell>
          <cell r="AC53">
            <v>10000</v>
          </cell>
          <cell r="AD53">
            <v>10000</v>
          </cell>
          <cell r="AE53">
            <v>20000</v>
          </cell>
          <cell r="AF53">
            <v>0</v>
          </cell>
          <cell r="AG53">
            <v>0</v>
          </cell>
          <cell r="AH53">
            <v>20000</v>
          </cell>
          <cell r="AI53">
            <v>0</v>
          </cell>
          <cell r="AJ53" t="str">
            <v>Q2</v>
          </cell>
        </row>
        <row r="54">
          <cell r="A54">
            <v>9086</v>
          </cell>
          <cell r="B54">
            <v>39182</v>
          </cell>
          <cell r="C54" t="str">
            <v>Wendy Wentz</v>
          </cell>
          <cell r="D54">
            <v>39183</v>
          </cell>
          <cell r="E54" t="str">
            <v>Capital Planning</v>
          </cell>
          <cell r="F54" t="str">
            <v>Maintenance</v>
          </cell>
          <cell r="G54" t="str">
            <v>Western</v>
          </cell>
          <cell r="H54" t="str">
            <v>NV</v>
          </cell>
          <cell r="I54">
            <v>35</v>
          </cell>
          <cell r="J54" t="str">
            <v>Spring Creek Utilities Company</v>
          </cell>
          <cell r="K54">
            <v>110</v>
          </cell>
          <cell r="L54" t="str">
            <v>Spring Creek Utilities Company</v>
          </cell>
          <cell r="M54">
            <v>9082</v>
          </cell>
          <cell r="N54">
            <v>0</v>
          </cell>
          <cell r="O54" t="str">
            <v>Y</v>
          </cell>
          <cell r="P54" t="str">
            <v>Y</v>
          </cell>
          <cell r="Q54" t="str">
            <v>Tank Repair 103-A</v>
          </cell>
          <cell r="R54" t="str">
            <v>C</v>
          </cell>
          <cell r="S54" t="str">
            <v>Medium</v>
          </cell>
          <cell r="T54" t="str">
            <v>Medium</v>
          </cell>
          <cell r="U54">
            <v>0</v>
          </cell>
          <cell r="V54">
            <v>39356</v>
          </cell>
          <cell r="W54">
            <v>39447</v>
          </cell>
          <cell r="X54" t="str">
            <v xml:space="preserve"> </v>
          </cell>
          <cell r="Y54" t="str">
            <v xml:space="preserve"> </v>
          </cell>
          <cell r="Z54">
            <v>20000</v>
          </cell>
          <cell r="AA54">
            <v>0</v>
          </cell>
          <cell r="AB54">
            <v>0</v>
          </cell>
          <cell r="AC54">
            <v>0</v>
          </cell>
          <cell r="AD54">
            <v>20000</v>
          </cell>
          <cell r="AE54">
            <v>20000</v>
          </cell>
          <cell r="AF54">
            <v>0</v>
          </cell>
          <cell r="AG54">
            <v>0</v>
          </cell>
          <cell r="AH54">
            <v>20000</v>
          </cell>
          <cell r="AI54">
            <v>0</v>
          </cell>
          <cell r="AJ54" t="str">
            <v>Q2</v>
          </cell>
        </row>
        <row r="55">
          <cell r="A55" t="str">
            <v>133 - GL</v>
          </cell>
          <cell r="B55">
            <v>39277</v>
          </cell>
          <cell r="C55" t="str">
            <v>Jason Bell</v>
          </cell>
          <cell r="D55">
            <v>39205</v>
          </cell>
          <cell r="E55" t="str">
            <v xml:space="preserve">Not in system </v>
          </cell>
          <cell r="F55">
            <v>0</v>
          </cell>
          <cell r="G55" t="str">
            <v>Western</v>
          </cell>
          <cell r="H55" t="str">
            <v>NV</v>
          </cell>
          <cell r="I55">
            <v>133</v>
          </cell>
          <cell r="J55" t="str">
            <v>Sky Ranch Water Service</v>
          </cell>
          <cell r="K55">
            <v>123</v>
          </cell>
          <cell r="L55" t="str">
            <v>Sky Ranch Water Service</v>
          </cell>
          <cell r="M55">
            <v>0</v>
          </cell>
          <cell r="N55">
            <v>0</v>
          </cell>
          <cell r="O55" t="str">
            <v>Y</v>
          </cell>
          <cell r="P55" t="str">
            <v>Y</v>
          </cell>
          <cell r="Q55" t="str">
            <v>G/L ADDITIONS</v>
          </cell>
          <cell r="R55" t="str">
            <v>C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 xml:space="preserve"> </v>
          </cell>
          <cell r="Y55" t="str">
            <v xml:space="preserve"> </v>
          </cell>
          <cell r="Z55">
            <v>15568.1</v>
          </cell>
          <cell r="AA55">
            <v>120</v>
          </cell>
          <cell r="AB55">
            <v>4859.1000000000004</v>
          </cell>
          <cell r="AC55">
            <v>5294</v>
          </cell>
          <cell r="AD55">
            <v>5295</v>
          </cell>
          <cell r="AE55">
            <v>15568.1</v>
          </cell>
          <cell r="AF55">
            <v>0</v>
          </cell>
          <cell r="AG55">
            <v>0</v>
          </cell>
          <cell r="AH55">
            <v>15568</v>
          </cell>
          <cell r="AI55">
            <v>0.1000000000003638</v>
          </cell>
          <cell r="AJ55" t="str">
            <v>Q2</v>
          </cell>
        </row>
        <row r="56">
          <cell r="A56">
            <v>9060</v>
          </cell>
          <cell r="B56">
            <v>39197</v>
          </cell>
          <cell r="C56" t="str">
            <v>Wendy Wentz</v>
          </cell>
          <cell r="D56">
            <v>39198</v>
          </cell>
          <cell r="E56" t="str">
            <v>Capital Planning</v>
          </cell>
          <cell r="F56" t="str">
            <v>EH&amp;S</v>
          </cell>
          <cell r="G56" t="str">
            <v>Western</v>
          </cell>
          <cell r="H56" t="str">
            <v>NV</v>
          </cell>
          <cell r="I56">
            <v>35</v>
          </cell>
          <cell r="J56" t="str">
            <v>Spring Creek Utilities Company</v>
          </cell>
          <cell r="K56">
            <v>110</v>
          </cell>
          <cell r="L56" t="str">
            <v>Spring Creek Utilities Company</v>
          </cell>
          <cell r="M56">
            <v>9076</v>
          </cell>
          <cell r="N56">
            <v>0</v>
          </cell>
          <cell r="O56" t="str">
            <v>Y</v>
          </cell>
          <cell r="P56" t="str">
            <v>Y</v>
          </cell>
          <cell r="Q56" t="str">
            <v>Engineering for CIP 400-1</v>
          </cell>
          <cell r="R56" t="str">
            <v>C</v>
          </cell>
          <cell r="S56" t="str">
            <v>High</v>
          </cell>
          <cell r="T56" t="str">
            <v>High</v>
          </cell>
          <cell r="U56">
            <v>0</v>
          </cell>
          <cell r="V56">
            <v>39264</v>
          </cell>
          <cell r="W56">
            <v>39355</v>
          </cell>
          <cell r="X56" t="str">
            <v xml:space="preserve"> </v>
          </cell>
          <cell r="Y56" t="str">
            <v xml:space="preserve"> 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10000</v>
          </cell>
          <cell r="AI56">
            <v>-10000</v>
          </cell>
          <cell r="AJ56" t="str">
            <v>Q2</v>
          </cell>
        </row>
        <row r="57">
          <cell r="A57" t="str">
            <v>140 - IT</v>
          </cell>
          <cell r="B57">
            <v>39277</v>
          </cell>
          <cell r="C57" t="str">
            <v>Monica Stoica</v>
          </cell>
          <cell r="D57" t="str">
            <v xml:space="preserve"> </v>
          </cell>
          <cell r="E57" t="str">
            <v xml:space="preserve">Not in system </v>
          </cell>
          <cell r="F57">
            <v>0</v>
          </cell>
          <cell r="G57" t="str">
            <v>Western</v>
          </cell>
          <cell r="H57" t="str">
            <v>NV</v>
          </cell>
          <cell r="I57">
            <v>140</v>
          </cell>
          <cell r="J57" t="str">
            <v>Utilities, Inc. of Central Nevada</v>
          </cell>
          <cell r="K57">
            <v>140</v>
          </cell>
          <cell r="L57" t="str">
            <v>Utilities, Inc of Central Nevada</v>
          </cell>
          <cell r="M57">
            <v>0</v>
          </cell>
          <cell r="N57">
            <v>0</v>
          </cell>
          <cell r="O57" t="str">
            <v>Y</v>
          </cell>
          <cell r="P57" t="str">
            <v>Y</v>
          </cell>
          <cell r="Q57" t="str">
            <v>COMPUTERS</v>
          </cell>
          <cell r="R57" t="str">
            <v>C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 xml:space="preserve"> </v>
          </cell>
          <cell r="Y57" t="str">
            <v xml:space="preserve"> </v>
          </cell>
          <cell r="Z57">
            <v>10000.450000000001</v>
          </cell>
          <cell r="AA57">
            <v>3167.98</v>
          </cell>
          <cell r="AB57">
            <v>5760.47</v>
          </cell>
          <cell r="AC57">
            <v>1072</v>
          </cell>
          <cell r="AD57">
            <v>0</v>
          </cell>
          <cell r="AE57">
            <v>10000.450000000001</v>
          </cell>
          <cell r="AF57">
            <v>0</v>
          </cell>
          <cell r="AG57">
            <v>0</v>
          </cell>
          <cell r="AH57">
            <v>10000</v>
          </cell>
          <cell r="AI57">
            <v>0.4500000000007276</v>
          </cell>
          <cell r="AJ57" t="str">
            <v>Q2</v>
          </cell>
        </row>
        <row r="58">
          <cell r="A58" t="str">
            <v>34 - IT</v>
          </cell>
          <cell r="B58">
            <v>39277</v>
          </cell>
          <cell r="C58" t="str">
            <v>Monica Stoica</v>
          </cell>
          <cell r="D58" t="str">
            <v xml:space="preserve"> </v>
          </cell>
          <cell r="E58" t="str">
            <v xml:space="preserve">Not in system </v>
          </cell>
          <cell r="F58">
            <v>0</v>
          </cell>
          <cell r="G58" t="str">
            <v>Western</v>
          </cell>
          <cell r="H58" t="str">
            <v>NV</v>
          </cell>
          <cell r="I58">
            <v>34</v>
          </cell>
          <cell r="J58" t="str">
            <v>Utilities, Inc. of Nevada</v>
          </cell>
          <cell r="K58">
            <v>120</v>
          </cell>
          <cell r="L58" t="str">
            <v>Utilities, Inc of Nevada</v>
          </cell>
          <cell r="M58">
            <v>0</v>
          </cell>
          <cell r="N58">
            <v>0</v>
          </cell>
          <cell r="O58" t="str">
            <v>Y</v>
          </cell>
          <cell r="P58" t="str">
            <v>Y</v>
          </cell>
          <cell r="Q58" t="str">
            <v>COMPUTERS</v>
          </cell>
          <cell r="R58" t="str">
            <v>C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 xml:space="preserve"> </v>
          </cell>
          <cell r="Y58" t="str">
            <v xml:space="preserve"> </v>
          </cell>
          <cell r="Z58">
            <v>10000</v>
          </cell>
          <cell r="AA58">
            <v>0</v>
          </cell>
          <cell r="AB58">
            <v>0</v>
          </cell>
          <cell r="AC58">
            <v>10000</v>
          </cell>
          <cell r="AD58">
            <v>0</v>
          </cell>
          <cell r="AE58">
            <v>10000</v>
          </cell>
          <cell r="AF58">
            <v>0</v>
          </cell>
          <cell r="AG58">
            <v>0</v>
          </cell>
          <cell r="AH58">
            <v>10000</v>
          </cell>
          <cell r="AI58">
            <v>0</v>
          </cell>
          <cell r="AJ58" t="str">
            <v>Q2</v>
          </cell>
        </row>
        <row r="59">
          <cell r="A59" t="str">
            <v>135 - IT</v>
          </cell>
          <cell r="B59">
            <v>39277</v>
          </cell>
          <cell r="C59" t="str">
            <v>Monica Stoica</v>
          </cell>
          <cell r="D59" t="str">
            <v xml:space="preserve"> </v>
          </cell>
          <cell r="E59" t="str">
            <v xml:space="preserve">Not in system </v>
          </cell>
          <cell r="F59">
            <v>0</v>
          </cell>
          <cell r="G59" t="str">
            <v>Western</v>
          </cell>
          <cell r="H59" t="str">
            <v>AZ</v>
          </cell>
          <cell r="I59">
            <v>135</v>
          </cell>
          <cell r="J59" t="str">
            <v>Bermuda Water Company</v>
          </cell>
          <cell r="K59">
            <v>935</v>
          </cell>
          <cell r="L59" t="str">
            <v>Bermuda Water Co.</v>
          </cell>
          <cell r="M59">
            <v>0</v>
          </cell>
          <cell r="N59">
            <v>0</v>
          </cell>
          <cell r="O59" t="str">
            <v>Y</v>
          </cell>
          <cell r="P59" t="str">
            <v>Y</v>
          </cell>
          <cell r="Q59" t="str">
            <v>COMPUTERS</v>
          </cell>
          <cell r="R59" t="str">
            <v>C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 xml:space="preserve"> </v>
          </cell>
          <cell r="Y59" t="str">
            <v xml:space="preserve"> </v>
          </cell>
          <cell r="Z59">
            <v>7499.95</v>
          </cell>
          <cell r="AA59">
            <v>0</v>
          </cell>
          <cell r="AB59">
            <v>247.95</v>
          </cell>
          <cell r="AC59">
            <v>7252</v>
          </cell>
          <cell r="AD59">
            <v>0</v>
          </cell>
          <cell r="AE59">
            <v>7499.95</v>
          </cell>
          <cell r="AF59">
            <v>0</v>
          </cell>
          <cell r="AG59">
            <v>0</v>
          </cell>
          <cell r="AH59">
            <v>7500</v>
          </cell>
          <cell r="AI59">
            <v>-5.0000000000181899E-2</v>
          </cell>
          <cell r="AJ59" t="str">
            <v>Q2</v>
          </cell>
        </row>
        <row r="60">
          <cell r="A60" t="str">
            <v>133 - IT</v>
          </cell>
          <cell r="B60">
            <v>39277</v>
          </cell>
          <cell r="C60" t="str">
            <v>Monica Stoica</v>
          </cell>
          <cell r="D60" t="str">
            <v xml:space="preserve"> </v>
          </cell>
          <cell r="E60" t="str">
            <v xml:space="preserve">Not in system </v>
          </cell>
          <cell r="F60">
            <v>0</v>
          </cell>
          <cell r="G60" t="str">
            <v>Western</v>
          </cell>
          <cell r="H60" t="str">
            <v>NV</v>
          </cell>
          <cell r="I60">
            <v>133</v>
          </cell>
          <cell r="J60" t="str">
            <v>Sky Ranch Water Service</v>
          </cell>
          <cell r="K60">
            <v>123</v>
          </cell>
          <cell r="L60" t="str">
            <v>Sky Ranch Water Service</v>
          </cell>
          <cell r="M60">
            <v>0</v>
          </cell>
          <cell r="N60">
            <v>0</v>
          </cell>
          <cell r="O60" t="str">
            <v>Y</v>
          </cell>
          <cell r="P60" t="str">
            <v>Y</v>
          </cell>
          <cell r="Q60" t="str">
            <v>COMPUTERS</v>
          </cell>
          <cell r="R60" t="str">
            <v>C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 xml:space="preserve"> </v>
          </cell>
          <cell r="Y60" t="str">
            <v xml:space="preserve"> </v>
          </cell>
          <cell r="Z60">
            <v>2500</v>
          </cell>
          <cell r="AA60">
            <v>0</v>
          </cell>
          <cell r="AB60">
            <v>0</v>
          </cell>
          <cell r="AC60">
            <v>2500</v>
          </cell>
          <cell r="AD60">
            <v>0</v>
          </cell>
          <cell r="AE60">
            <v>2500</v>
          </cell>
          <cell r="AF60">
            <v>0</v>
          </cell>
          <cell r="AG60">
            <v>0</v>
          </cell>
          <cell r="AH60">
            <v>2500</v>
          </cell>
          <cell r="AI60">
            <v>0</v>
          </cell>
          <cell r="AJ60" t="str">
            <v>Q2</v>
          </cell>
        </row>
        <row r="61">
          <cell r="A61" t="str">
            <v>133 - CT</v>
          </cell>
          <cell r="B61">
            <v>39277</v>
          </cell>
          <cell r="C61" t="str">
            <v>Monica Stoica</v>
          </cell>
          <cell r="D61" t="str">
            <v xml:space="preserve"> </v>
          </cell>
          <cell r="E61" t="str">
            <v xml:space="preserve">Not in system </v>
          </cell>
          <cell r="F61">
            <v>0</v>
          </cell>
          <cell r="G61" t="str">
            <v>Western</v>
          </cell>
          <cell r="H61" t="str">
            <v>NV</v>
          </cell>
          <cell r="I61">
            <v>133</v>
          </cell>
          <cell r="J61" t="str">
            <v>Sky Ranch Water Service</v>
          </cell>
          <cell r="K61">
            <v>123</v>
          </cell>
          <cell r="L61" t="str">
            <v>Sky Ranch Water Service</v>
          </cell>
          <cell r="M61">
            <v>0</v>
          </cell>
          <cell r="N61">
            <v>0</v>
          </cell>
          <cell r="O61" t="str">
            <v>Y</v>
          </cell>
          <cell r="P61" t="str">
            <v>Y</v>
          </cell>
          <cell r="Q61" t="str">
            <v>CAP TIME</v>
          </cell>
          <cell r="R61" t="str">
            <v>C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 xml:space="preserve"> </v>
          </cell>
          <cell r="Y61" t="str">
            <v xml:space="preserve"> </v>
          </cell>
          <cell r="Z61">
            <v>190.5</v>
          </cell>
          <cell r="AA61">
            <v>194</v>
          </cell>
          <cell r="AB61">
            <v>-3.5</v>
          </cell>
          <cell r="AC61">
            <v>0</v>
          </cell>
          <cell r="AD61">
            <v>0</v>
          </cell>
          <cell r="AE61">
            <v>190.5</v>
          </cell>
          <cell r="AF61">
            <v>0</v>
          </cell>
          <cell r="AG61">
            <v>0</v>
          </cell>
          <cell r="AH61">
            <v>0</v>
          </cell>
          <cell r="AI61">
            <v>190.5</v>
          </cell>
          <cell r="AJ61" t="str">
            <v>Q2</v>
          </cell>
        </row>
        <row r="62">
          <cell r="A62" t="str">
            <v>34 - TR</v>
          </cell>
          <cell r="B62">
            <v>39277</v>
          </cell>
          <cell r="C62" t="str">
            <v>Monica Stoica</v>
          </cell>
          <cell r="D62" t="str">
            <v xml:space="preserve"> </v>
          </cell>
          <cell r="E62" t="str">
            <v xml:space="preserve">Not in system </v>
          </cell>
          <cell r="F62">
            <v>0</v>
          </cell>
          <cell r="G62" t="str">
            <v>Western</v>
          </cell>
          <cell r="H62" t="str">
            <v>NV</v>
          </cell>
          <cell r="I62">
            <v>34</v>
          </cell>
          <cell r="J62" t="str">
            <v>Utilities, Inc. of Nevada</v>
          </cell>
          <cell r="K62">
            <v>120</v>
          </cell>
          <cell r="L62" t="str">
            <v>Utilities, Inc of Nevada</v>
          </cell>
          <cell r="M62" t="str">
            <v xml:space="preserve"> </v>
          </cell>
          <cell r="N62">
            <v>0</v>
          </cell>
          <cell r="O62" t="str">
            <v>Y</v>
          </cell>
          <cell r="P62" t="str">
            <v>Y</v>
          </cell>
          <cell r="Q62" t="str">
            <v>TRANSPORTATION</v>
          </cell>
          <cell r="R62" t="str">
            <v>C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 xml:space="preserve"> </v>
          </cell>
          <cell r="Y62" t="str">
            <v xml:space="preserve"> 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Q2</v>
          </cell>
        </row>
        <row r="63">
          <cell r="A63" t="str">
            <v>133 - TR</v>
          </cell>
          <cell r="B63">
            <v>39277</v>
          </cell>
          <cell r="C63" t="str">
            <v>Monica Stoica</v>
          </cell>
          <cell r="D63" t="str">
            <v xml:space="preserve"> </v>
          </cell>
          <cell r="E63" t="str">
            <v xml:space="preserve">Not in system </v>
          </cell>
          <cell r="F63">
            <v>0</v>
          </cell>
          <cell r="G63" t="str">
            <v>Western</v>
          </cell>
          <cell r="H63" t="str">
            <v>NV</v>
          </cell>
          <cell r="I63">
            <v>133</v>
          </cell>
          <cell r="J63" t="str">
            <v>Sky Ranch Water Service</v>
          </cell>
          <cell r="K63">
            <v>123</v>
          </cell>
          <cell r="L63" t="str">
            <v>Sky Ranch Water Service</v>
          </cell>
          <cell r="M63">
            <v>0</v>
          </cell>
          <cell r="N63">
            <v>0</v>
          </cell>
          <cell r="O63" t="str">
            <v>Y</v>
          </cell>
          <cell r="P63" t="str">
            <v>Y</v>
          </cell>
          <cell r="Q63" t="str">
            <v>TRANSPORTATION</v>
          </cell>
          <cell r="R63" t="str">
            <v>C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 xml:space="preserve"> </v>
          </cell>
          <cell r="Y63" t="str">
            <v xml:space="preserve"> 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Q2</v>
          </cell>
        </row>
        <row r="64">
          <cell r="A64" t="str">
            <v>135 - TR</v>
          </cell>
          <cell r="B64">
            <v>39277</v>
          </cell>
          <cell r="C64" t="str">
            <v>Monica Stoica</v>
          </cell>
          <cell r="D64" t="str">
            <v xml:space="preserve"> </v>
          </cell>
          <cell r="E64" t="str">
            <v xml:space="preserve">Not in system </v>
          </cell>
          <cell r="F64">
            <v>0</v>
          </cell>
          <cell r="G64" t="str">
            <v>Western</v>
          </cell>
          <cell r="H64" t="str">
            <v>AZ</v>
          </cell>
          <cell r="I64">
            <v>135</v>
          </cell>
          <cell r="J64" t="str">
            <v>Bermuda Water Company</v>
          </cell>
          <cell r="K64">
            <v>935</v>
          </cell>
          <cell r="L64" t="str">
            <v>Bermuda Water Co.</v>
          </cell>
          <cell r="M64">
            <v>0</v>
          </cell>
          <cell r="N64">
            <v>0</v>
          </cell>
          <cell r="O64" t="str">
            <v>Y</v>
          </cell>
          <cell r="P64" t="str">
            <v>Y</v>
          </cell>
          <cell r="Q64" t="str">
            <v>TRANSPORTATION</v>
          </cell>
          <cell r="R64" t="str">
            <v>C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 xml:space="preserve"> </v>
          </cell>
          <cell r="Y64" t="str">
            <v xml:space="preserve"> 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Q2</v>
          </cell>
        </row>
        <row r="65">
          <cell r="A65" t="str">
            <v>140 - TR</v>
          </cell>
          <cell r="B65">
            <v>39277</v>
          </cell>
          <cell r="C65" t="str">
            <v>Wendy Wentz</v>
          </cell>
          <cell r="D65" t="str">
            <v xml:space="preserve"> </v>
          </cell>
          <cell r="E65" t="str">
            <v xml:space="preserve">Not in system </v>
          </cell>
          <cell r="F65">
            <v>0</v>
          </cell>
          <cell r="G65" t="str">
            <v>Western</v>
          </cell>
          <cell r="H65" t="str">
            <v>NV</v>
          </cell>
          <cell r="I65">
            <v>140</v>
          </cell>
          <cell r="J65" t="str">
            <v>Utilities, Inc. of Central Nevada</v>
          </cell>
          <cell r="K65">
            <v>140</v>
          </cell>
          <cell r="L65" t="str">
            <v>Utilities, Inc of Central Nevada</v>
          </cell>
          <cell r="M65">
            <v>0</v>
          </cell>
          <cell r="N65">
            <v>0</v>
          </cell>
          <cell r="O65" t="str">
            <v>Y</v>
          </cell>
          <cell r="P65" t="str">
            <v>Y</v>
          </cell>
          <cell r="Q65" t="str">
            <v>TRANSPORTATION</v>
          </cell>
          <cell r="R65" t="str">
            <v>C</v>
          </cell>
          <cell r="S65">
            <v>0</v>
          </cell>
          <cell r="T65">
            <v>0</v>
          </cell>
          <cell r="U65" t="str">
            <v>Midwest (24 - TR) will purchase the new vehicle instead of the Western (140 - TR) region</v>
          </cell>
          <cell r="V65">
            <v>0</v>
          </cell>
          <cell r="W65">
            <v>0</v>
          </cell>
          <cell r="X65" t="str">
            <v xml:space="preserve"> </v>
          </cell>
          <cell r="Y65" t="str">
            <v xml:space="preserve"> 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35000</v>
          </cell>
          <cell r="AI65">
            <v>-35000</v>
          </cell>
          <cell r="AJ65" t="str">
            <v>Q2</v>
          </cell>
        </row>
        <row r="66">
          <cell r="A66">
            <v>53</v>
          </cell>
          <cell r="B66">
            <v>38718</v>
          </cell>
          <cell r="C66">
            <v>0</v>
          </cell>
          <cell r="D66" t="str">
            <v xml:space="preserve"> </v>
          </cell>
          <cell r="E66" t="str">
            <v>Closed</v>
          </cell>
          <cell r="F66">
            <v>0</v>
          </cell>
          <cell r="G66" t="str">
            <v>Western</v>
          </cell>
          <cell r="H66" t="str">
            <v>NV</v>
          </cell>
          <cell r="I66">
            <v>35</v>
          </cell>
          <cell r="J66" t="str">
            <v>Spring Creek Utilities Company</v>
          </cell>
          <cell r="K66">
            <v>110</v>
          </cell>
          <cell r="L66" t="str">
            <v>Spring Creek Utilities Company</v>
          </cell>
          <cell r="M66">
            <v>0</v>
          </cell>
          <cell r="N66">
            <v>0</v>
          </cell>
          <cell r="O66" t="str">
            <v>Y</v>
          </cell>
          <cell r="P66">
            <v>0</v>
          </cell>
          <cell r="Q66" t="str">
            <v>Upgrade telemetry</v>
          </cell>
          <cell r="R66" t="str">
            <v>C</v>
          </cell>
          <cell r="S66">
            <v>0</v>
          </cell>
          <cell r="T66">
            <v>0</v>
          </cell>
          <cell r="U66" t="e">
            <v>#REF!</v>
          </cell>
          <cell r="V66">
            <v>0</v>
          </cell>
          <cell r="W66">
            <v>0</v>
          </cell>
          <cell r="X66">
            <v>38656</v>
          </cell>
          <cell r="Y66" t="str">
            <v>035-0110-115-04-03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Q2</v>
          </cell>
        </row>
        <row r="67">
          <cell r="A67">
            <v>54</v>
          </cell>
          <cell r="B67">
            <v>38718</v>
          </cell>
          <cell r="C67">
            <v>0</v>
          </cell>
          <cell r="D67" t="str">
            <v xml:space="preserve"> </v>
          </cell>
          <cell r="E67" t="str">
            <v>Open</v>
          </cell>
          <cell r="F67">
            <v>0</v>
          </cell>
          <cell r="G67" t="str">
            <v>Western</v>
          </cell>
          <cell r="H67" t="str">
            <v>NV</v>
          </cell>
          <cell r="I67">
            <v>35</v>
          </cell>
          <cell r="J67" t="str">
            <v>Spring Creek Utilities Company</v>
          </cell>
          <cell r="K67">
            <v>110</v>
          </cell>
          <cell r="L67" t="str">
            <v>Spring Creek Utilities Company</v>
          </cell>
          <cell r="M67">
            <v>0</v>
          </cell>
          <cell r="N67">
            <v>0</v>
          </cell>
          <cell r="O67" t="str">
            <v>Y</v>
          </cell>
          <cell r="P67">
            <v>0</v>
          </cell>
          <cell r="Q67" t="str">
            <v>Tank painting &amp; repair</v>
          </cell>
          <cell r="R67" t="str">
            <v>C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 xml:space="preserve"> </v>
          </cell>
          <cell r="Y67" t="str">
            <v xml:space="preserve"> 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Q2</v>
          </cell>
        </row>
        <row r="68">
          <cell r="A68">
            <v>55</v>
          </cell>
          <cell r="B68">
            <v>38718</v>
          </cell>
          <cell r="C68">
            <v>0</v>
          </cell>
          <cell r="D68" t="str">
            <v xml:space="preserve"> </v>
          </cell>
          <cell r="E68" t="str">
            <v>Closed</v>
          </cell>
          <cell r="F68">
            <v>0</v>
          </cell>
          <cell r="G68" t="str">
            <v>Western</v>
          </cell>
          <cell r="H68" t="str">
            <v>NV</v>
          </cell>
          <cell r="I68">
            <v>35</v>
          </cell>
          <cell r="J68" t="str">
            <v>Spring Creek Utilities Company</v>
          </cell>
          <cell r="K68">
            <v>110</v>
          </cell>
          <cell r="L68" t="str">
            <v>Spring Creek Utilities Company</v>
          </cell>
          <cell r="M68">
            <v>0</v>
          </cell>
          <cell r="N68">
            <v>0</v>
          </cell>
          <cell r="O68" t="str">
            <v>Y</v>
          </cell>
          <cell r="P68">
            <v>0</v>
          </cell>
          <cell r="Q68" t="str">
            <v>Purchase backup generator for hydropneumatic tank</v>
          </cell>
          <cell r="R68" t="str">
            <v>C</v>
          </cell>
          <cell r="S68">
            <v>0</v>
          </cell>
          <cell r="T68">
            <v>0</v>
          </cell>
          <cell r="U68" t="e">
            <v>#REF!</v>
          </cell>
          <cell r="V68">
            <v>0</v>
          </cell>
          <cell r="W68">
            <v>0</v>
          </cell>
          <cell r="X68">
            <v>38518</v>
          </cell>
          <cell r="Y68" t="str">
            <v>035-0110-115-04-04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Q2</v>
          </cell>
        </row>
        <row r="69">
          <cell r="A69">
            <v>56</v>
          </cell>
          <cell r="B69">
            <v>38718</v>
          </cell>
          <cell r="C69">
            <v>0</v>
          </cell>
          <cell r="D69" t="str">
            <v xml:space="preserve"> </v>
          </cell>
          <cell r="E69" t="str">
            <v>*Completed</v>
          </cell>
          <cell r="F69">
            <v>0</v>
          </cell>
          <cell r="G69" t="str">
            <v>Western</v>
          </cell>
          <cell r="H69" t="str">
            <v>NV</v>
          </cell>
          <cell r="I69">
            <v>140</v>
          </cell>
          <cell r="J69" t="str">
            <v>Utilities, Inc. of Central Nevada</v>
          </cell>
          <cell r="K69">
            <v>140</v>
          </cell>
          <cell r="L69" t="str">
            <v>Utilities, Inc of Nevada</v>
          </cell>
          <cell r="M69">
            <v>0</v>
          </cell>
          <cell r="N69">
            <v>0</v>
          </cell>
          <cell r="O69" t="str">
            <v>Y</v>
          </cell>
          <cell r="P69">
            <v>0</v>
          </cell>
          <cell r="Q69" t="str">
            <v>Rehabilitation of Sweger well (well #8)</v>
          </cell>
          <cell r="R69" t="str">
            <v>C</v>
          </cell>
          <cell r="S69">
            <v>0</v>
          </cell>
          <cell r="T69">
            <v>0</v>
          </cell>
          <cell r="U69" t="e">
            <v>#REF!</v>
          </cell>
          <cell r="V69">
            <v>0</v>
          </cell>
          <cell r="W69">
            <v>0</v>
          </cell>
          <cell r="X69">
            <v>38803</v>
          </cell>
          <cell r="Y69" t="str">
            <v>034-0120-115-04-03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Q2</v>
          </cell>
        </row>
        <row r="70">
          <cell r="A70">
            <v>60</v>
          </cell>
          <cell r="B70">
            <v>38718</v>
          </cell>
          <cell r="C70">
            <v>0</v>
          </cell>
          <cell r="D70" t="str">
            <v xml:space="preserve"> </v>
          </cell>
          <cell r="E70" t="str">
            <v>*Completed</v>
          </cell>
          <cell r="F70">
            <v>0</v>
          </cell>
          <cell r="G70" t="str">
            <v>Western</v>
          </cell>
          <cell r="H70" t="str">
            <v>NV</v>
          </cell>
          <cell r="I70">
            <v>34</v>
          </cell>
          <cell r="J70" t="str">
            <v>Utilities, Inc. of Nevada</v>
          </cell>
          <cell r="K70">
            <v>120</v>
          </cell>
          <cell r="L70" t="str">
            <v>Utilities, Inc of Nevada</v>
          </cell>
          <cell r="M70">
            <v>0</v>
          </cell>
          <cell r="N70">
            <v>0</v>
          </cell>
          <cell r="O70" t="str">
            <v>Y</v>
          </cell>
          <cell r="P70">
            <v>0</v>
          </cell>
          <cell r="Q70" t="str">
            <v>Construct storage building for supplies, meters, etc.</v>
          </cell>
          <cell r="R70" t="str">
            <v>C</v>
          </cell>
          <cell r="S70">
            <v>0</v>
          </cell>
          <cell r="T70">
            <v>0</v>
          </cell>
          <cell r="U70" t="e">
            <v>#REF!</v>
          </cell>
          <cell r="V70">
            <v>0</v>
          </cell>
          <cell r="W70">
            <v>0</v>
          </cell>
          <cell r="X70">
            <v>38770</v>
          </cell>
          <cell r="Y70" t="str">
            <v>034-0120-115-04-01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 t="str">
            <v>Q2</v>
          </cell>
        </row>
        <row r="71">
          <cell r="A71">
            <v>64</v>
          </cell>
          <cell r="B71">
            <v>38718</v>
          </cell>
          <cell r="C71">
            <v>0</v>
          </cell>
          <cell r="D71" t="str">
            <v xml:space="preserve"> </v>
          </cell>
          <cell r="E71" t="str">
            <v>*Completed</v>
          </cell>
          <cell r="F71">
            <v>0</v>
          </cell>
          <cell r="G71" t="str">
            <v>Western</v>
          </cell>
          <cell r="H71" t="str">
            <v>NV</v>
          </cell>
          <cell r="I71">
            <v>133</v>
          </cell>
          <cell r="J71" t="str">
            <v>Sky Ranch Water Service</v>
          </cell>
          <cell r="K71">
            <v>123</v>
          </cell>
          <cell r="L71" t="str">
            <v>Sky Ranch Water Service</v>
          </cell>
          <cell r="M71">
            <v>0</v>
          </cell>
          <cell r="N71">
            <v>0</v>
          </cell>
          <cell r="O71" t="str">
            <v>Y</v>
          </cell>
          <cell r="P71">
            <v>0</v>
          </cell>
          <cell r="Q71" t="str">
            <v>Install generator at well #1 &amp; booster station</v>
          </cell>
          <cell r="R71" t="str">
            <v>C</v>
          </cell>
          <cell r="S71">
            <v>0</v>
          </cell>
          <cell r="T71">
            <v>0</v>
          </cell>
          <cell r="U71" t="e">
            <v>#REF!</v>
          </cell>
          <cell r="V71">
            <v>0</v>
          </cell>
          <cell r="W71">
            <v>0</v>
          </cell>
          <cell r="X71">
            <v>38938</v>
          </cell>
          <cell r="Y71" t="str">
            <v>133-0123-115-04-02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str">
            <v>Q2</v>
          </cell>
        </row>
        <row r="72">
          <cell r="A72">
            <v>73</v>
          </cell>
          <cell r="B72">
            <v>39277</v>
          </cell>
          <cell r="C72">
            <v>0</v>
          </cell>
          <cell r="D72" t="str">
            <v xml:space="preserve"> </v>
          </cell>
          <cell r="E72" t="str">
            <v>*Completed</v>
          </cell>
          <cell r="F72">
            <v>0</v>
          </cell>
          <cell r="G72" t="str">
            <v>Western</v>
          </cell>
          <cell r="H72" t="str">
            <v>NV</v>
          </cell>
          <cell r="I72">
            <v>140</v>
          </cell>
          <cell r="J72" t="str">
            <v>Utilities, Inc. of Central Nevada</v>
          </cell>
          <cell r="K72">
            <v>140</v>
          </cell>
          <cell r="L72" t="str">
            <v>Utilities, Inc of Central Nevada</v>
          </cell>
          <cell r="M72">
            <v>0</v>
          </cell>
          <cell r="N72">
            <v>0</v>
          </cell>
          <cell r="O72" t="str">
            <v>Y</v>
          </cell>
          <cell r="P72">
            <v>0</v>
          </cell>
          <cell r="Q72" t="str">
            <v xml:space="preserve"> .5MG water storage tank and system interconnect</v>
          </cell>
          <cell r="R72" t="str">
            <v>C</v>
          </cell>
          <cell r="S72">
            <v>0</v>
          </cell>
          <cell r="T72">
            <v>0</v>
          </cell>
          <cell r="U72" t="e">
            <v>#REF!</v>
          </cell>
          <cell r="V72">
            <v>0</v>
          </cell>
          <cell r="W72">
            <v>0</v>
          </cell>
          <cell r="X72">
            <v>39082</v>
          </cell>
          <cell r="Y72" t="str">
            <v>140-0140-115-04-02</v>
          </cell>
          <cell r="Z72">
            <v>4410</v>
          </cell>
          <cell r="AA72">
            <v>0</v>
          </cell>
          <cell r="AB72">
            <v>4410</v>
          </cell>
          <cell r="AC72">
            <v>0</v>
          </cell>
          <cell r="AD72">
            <v>0</v>
          </cell>
          <cell r="AE72">
            <v>4410</v>
          </cell>
          <cell r="AF72">
            <v>0</v>
          </cell>
          <cell r="AG72">
            <v>0</v>
          </cell>
          <cell r="AH72">
            <v>0</v>
          </cell>
          <cell r="AI72">
            <v>4410</v>
          </cell>
          <cell r="AJ72" t="str">
            <v>Q2</v>
          </cell>
        </row>
        <row r="73">
          <cell r="A73">
            <v>75</v>
          </cell>
          <cell r="B73">
            <v>38718</v>
          </cell>
          <cell r="C73">
            <v>0</v>
          </cell>
          <cell r="D73" t="str">
            <v xml:space="preserve"> </v>
          </cell>
          <cell r="E73" t="str">
            <v>*Completed</v>
          </cell>
          <cell r="F73">
            <v>0</v>
          </cell>
          <cell r="G73" t="str">
            <v>Western</v>
          </cell>
          <cell r="H73" t="str">
            <v>NV</v>
          </cell>
          <cell r="I73">
            <v>140</v>
          </cell>
          <cell r="J73" t="str">
            <v>Utilities, Inc. of Central Nevada</v>
          </cell>
          <cell r="K73">
            <v>140</v>
          </cell>
          <cell r="L73" t="str">
            <v>Utilities, Inc of Central Nevada</v>
          </cell>
          <cell r="M73">
            <v>0</v>
          </cell>
          <cell r="N73">
            <v>0</v>
          </cell>
          <cell r="O73" t="str">
            <v>Y</v>
          </cell>
          <cell r="P73">
            <v>0</v>
          </cell>
          <cell r="Q73" t="str">
            <v xml:space="preserve">Expand WWTP #3 </v>
          </cell>
          <cell r="R73" t="str">
            <v>C</v>
          </cell>
          <cell r="S73">
            <v>0</v>
          </cell>
          <cell r="T73">
            <v>0</v>
          </cell>
          <cell r="U73" t="e">
            <v>#REF!</v>
          </cell>
          <cell r="V73">
            <v>0</v>
          </cell>
          <cell r="W73">
            <v>0</v>
          </cell>
          <cell r="X73">
            <v>38909</v>
          </cell>
          <cell r="Y73" t="str">
            <v>140-0140-116-04-02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str">
            <v>Q2</v>
          </cell>
        </row>
        <row r="74">
          <cell r="A74">
            <v>336</v>
          </cell>
          <cell r="B74">
            <v>38718</v>
          </cell>
          <cell r="C74">
            <v>0</v>
          </cell>
          <cell r="D74" t="str">
            <v xml:space="preserve"> </v>
          </cell>
          <cell r="E74" t="str">
            <v>*Completed</v>
          </cell>
          <cell r="F74">
            <v>0</v>
          </cell>
          <cell r="G74" t="str">
            <v>Western</v>
          </cell>
          <cell r="H74" t="str">
            <v>AZ</v>
          </cell>
          <cell r="I74">
            <v>135</v>
          </cell>
          <cell r="J74" t="str">
            <v>Bermuda Water Company</v>
          </cell>
          <cell r="K74">
            <v>935</v>
          </cell>
          <cell r="L74" t="str">
            <v>Bermuda Water Company</v>
          </cell>
          <cell r="M74">
            <v>0</v>
          </cell>
          <cell r="N74">
            <v>0</v>
          </cell>
          <cell r="O74" t="str">
            <v>Y</v>
          </cell>
          <cell r="P74">
            <v>0</v>
          </cell>
          <cell r="Q74" t="str">
            <v>Maintenance on tanks</v>
          </cell>
          <cell r="R74" t="str">
            <v>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39082</v>
          </cell>
          <cell r="Y74" t="str">
            <v>135-0935-115-04-01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Q2</v>
          </cell>
        </row>
        <row r="75">
          <cell r="A75">
            <v>337</v>
          </cell>
          <cell r="B75">
            <v>38718</v>
          </cell>
          <cell r="C75">
            <v>0</v>
          </cell>
          <cell r="D75" t="str">
            <v xml:space="preserve"> </v>
          </cell>
          <cell r="E75" t="str">
            <v>Closed</v>
          </cell>
          <cell r="F75">
            <v>0</v>
          </cell>
          <cell r="G75" t="str">
            <v>Western</v>
          </cell>
          <cell r="H75" t="str">
            <v>AZ</v>
          </cell>
          <cell r="I75">
            <v>135</v>
          </cell>
          <cell r="J75" t="str">
            <v>Bermuda Water Company</v>
          </cell>
          <cell r="K75">
            <v>935</v>
          </cell>
          <cell r="L75" t="str">
            <v>Bermuda Water Company</v>
          </cell>
          <cell r="M75">
            <v>0</v>
          </cell>
          <cell r="N75">
            <v>0</v>
          </cell>
          <cell r="O75" t="str">
            <v>Y</v>
          </cell>
          <cell r="P75">
            <v>0</v>
          </cell>
          <cell r="Q75" t="str">
            <v>Upgrade Master Plan</v>
          </cell>
          <cell r="R75" t="str">
            <v>C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38706</v>
          </cell>
          <cell r="Y75" t="str">
            <v>135-0935-115-04-02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Q2</v>
          </cell>
        </row>
        <row r="76">
          <cell r="A76">
            <v>343</v>
          </cell>
          <cell r="B76">
            <v>38718</v>
          </cell>
          <cell r="C76">
            <v>0</v>
          </cell>
          <cell r="D76" t="str">
            <v xml:space="preserve"> </v>
          </cell>
          <cell r="E76" t="str">
            <v>Closed</v>
          </cell>
          <cell r="F76">
            <v>0</v>
          </cell>
          <cell r="G76" t="str">
            <v>Western</v>
          </cell>
          <cell r="H76" t="str">
            <v>AZ</v>
          </cell>
          <cell r="I76">
            <v>135</v>
          </cell>
          <cell r="J76" t="str">
            <v>Bermuda Water Company</v>
          </cell>
          <cell r="K76">
            <v>935</v>
          </cell>
          <cell r="L76" t="str">
            <v>Bermuda Water Company</v>
          </cell>
          <cell r="M76">
            <v>0</v>
          </cell>
          <cell r="N76">
            <v>0</v>
          </cell>
          <cell r="O76" t="str">
            <v>Y</v>
          </cell>
          <cell r="P76">
            <v>0</v>
          </cell>
          <cell r="Q76" t="str">
            <v>Abandon El Camino Well</v>
          </cell>
          <cell r="R76" t="str">
            <v>C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38406</v>
          </cell>
          <cell r="Y76" t="str">
            <v>135-0935-115-04-04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Q2</v>
          </cell>
        </row>
        <row r="77">
          <cell r="A77">
            <v>846</v>
          </cell>
          <cell r="B77">
            <v>38718</v>
          </cell>
          <cell r="C77">
            <v>0</v>
          </cell>
          <cell r="D77" t="str">
            <v xml:space="preserve"> </v>
          </cell>
          <cell r="E77" t="str">
            <v>Closed</v>
          </cell>
          <cell r="F77">
            <v>0</v>
          </cell>
          <cell r="G77" t="str">
            <v>Western</v>
          </cell>
          <cell r="H77" t="str">
            <v>NV</v>
          </cell>
          <cell r="I77">
            <v>35</v>
          </cell>
          <cell r="J77" t="str">
            <v>Spring Creek Utilities Company</v>
          </cell>
          <cell r="K77">
            <v>110</v>
          </cell>
          <cell r="L77" t="str">
            <v>Spring Creek Utilities Company</v>
          </cell>
          <cell r="M77">
            <v>0</v>
          </cell>
          <cell r="N77">
            <v>0</v>
          </cell>
          <cell r="O77" t="str">
            <v>Y</v>
          </cell>
          <cell r="P77">
            <v>0</v>
          </cell>
          <cell r="Q77" t="str">
            <v>Wellhead Protection Program (Grant)</v>
          </cell>
          <cell r="R77" t="str">
            <v>C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38386</v>
          </cell>
          <cell r="Y77" t="str">
            <v>035-0110-115-02-12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Q2</v>
          </cell>
        </row>
        <row r="78">
          <cell r="A78">
            <v>1138</v>
          </cell>
          <cell r="B78">
            <v>38718</v>
          </cell>
          <cell r="C78">
            <v>0</v>
          </cell>
          <cell r="D78" t="str">
            <v xml:space="preserve"> </v>
          </cell>
          <cell r="E78" t="str">
            <v>*Completed</v>
          </cell>
          <cell r="F78">
            <v>0</v>
          </cell>
          <cell r="G78" t="str">
            <v>Western</v>
          </cell>
          <cell r="H78" t="str">
            <v>NV</v>
          </cell>
          <cell r="I78">
            <v>140</v>
          </cell>
          <cell r="J78" t="str">
            <v>Utilities, Inc. of Central Nevada</v>
          </cell>
          <cell r="K78">
            <v>140</v>
          </cell>
          <cell r="L78" t="str">
            <v>Utilities, Inc of Central Nevada</v>
          </cell>
          <cell r="M78">
            <v>0</v>
          </cell>
          <cell r="N78">
            <v>0</v>
          </cell>
          <cell r="O78" t="str">
            <v>Y</v>
          </cell>
          <cell r="P78">
            <v>0</v>
          </cell>
          <cell r="Q78" t="str">
            <v>WWTP F Calvada North Expansion_x000B_</v>
          </cell>
          <cell r="R78" t="str">
            <v>C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39004</v>
          </cell>
          <cell r="Y78" t="str">
            <v>140-0140-116-05-02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str">
            <v>Q2</v>
          </cell>
        </row>
        <row r="79">
          <cell r="A79">
            <v>1652</v>
          </cell>
          <cell r="B79">
            <v>38718</v>
          </cell>
          <cell r="C79">
            <v>0</v>
          </cell>
          <cell r="D79" t="str">
            <v xml:space="preserve"> </v>
          </cell>
          <cell r="E79" t="str">
            <v>Closed</v>
          </cell>
          <cell r="F79">
            <v>0</v>
          </cell>
          <cell r="G79" t="str">
            <v>Western</v>
          </cell>
          <cell r="H79" t="str">
            <v>AZ</v>
          </cell>
          <cell r="I79">
            <v>135</v>
          </cell>
          <cell r="J79" t="str">
            <v>Bermuda Water Company</v>
          </cell>
          <cell r="K79">
            <v>935</v>
          </cell>
          <cell r="L79" t="str">
            <v>Bermuda Water Company</v>
          </cell>
          <cell r="M79">
            <v>0</v>
          </cell>
          <cell r="N79">
            <v>0</v>
          </cell>
          <cell r="O79" t="str">
            <v>Y</v>
          </cell>
          <cell r="P79">
            <v>0</v>
          </cell>
          <cell r="Q79" t="str">
            <v>Install soft start at Las Estancias Well</v>
          </cell>
          <cell r="R79" t="str">
            <v>C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38510</v>
          </cell>
          <cell r="Y79" t="str">
            <v>135-0935-115-04-06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Q2</v>
          </cell>
        </row>
        <row r="80">
          <cell r="A80">
            <v>1655</v>
          </cell>
          <cell r="B80">
            <v>38718</v>
          </cell>
          <cell r="C80">
            <v>0</v>
          </cell>
          <cell r="D80" t="str">
            <v xml:space="preserve"> </v>
          </cell>
          <cell r="E80" t="str">
            <v>*Completed</v>
          </cell>
          <cell r="F80">
            <v>0</v>
          </cell>
          <cell r="G80" t="str">
            <v>Western</v>
          </cell>
          <cell r="H80" t="str">
            <v>NV</v>
          </cell>
          <cell r="I80">
            <v>140</v>
          </cell>
          <cell r="J80" t="str">
            <v>Utilities, Inc. of Central Nevada</v>
          </cell>
          <cell r="K80">
            <v>140</v>
          </cell>
          <cell r="L80" t="str">
            <v>Utilities, Inc of Central Nevada</v>
          </cell>
          <cell r="M80">
            <v>0</v>
          </cell>
          <cell r="N80">
            <v>0</v>
          </cell>
          <cell r="O80" t="str">
            <v>Y</v>
          </cell>
          <cell r="P80">
            <v>0</v>
          </cell>
          <cell r="Q80" t="str">
            <v>UICN Master Plan</v>
          </cell>
          <cell r="R80" t="str">
            <v>C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38758</v>
          </cell>
          <cell r="Y80" t="str">
            <v>140-0140-115-03-07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str">
            <v>Q2</v>
          </cell>
        </row>
        <row r="81">
          <cell r="A81">
            <v>1730</v>
          </cell>
          <cell r="B81">
            <v>38718</v>
          </cell>
          <cell r="C81">
            <v>0</v>
          </cell>
          <cell r="D81" t="str">
            <v xml:space="preserve"> </v>
          </cell>
          <cell r="E81" t="str">
            <v>Closed</v>
          </cell>
          <cell r="F81">
            <v>0</v>
          </cell>
          <cell r="G81" t="str">
            <v>Western</v>
          </cell>
          <cell r="H81" t="str">
            <v>NV</v>
          </cell>
          <cell r="I81">
            <v>140</v>
          </cell>
          <cell r="J81" t="str">
            <v>Utilities, Inc. of Central Nevada</v>
          </cell>
          <cell r="K81">
            <v>140</v>
          </cell>
          <cell r="L81" t="str">
            <v>Utilities, Inc of Central Nevada</v>
          </cell>
          <cell r="M81">
            <v>0</v>
          </cell>
          <cell r="N81">
            <v>0</v>
          </cell>
          <cell r="O81" t="str">
            <v>Y</v>
          </cell>
          <cell r="P81">
            <v>0</v>
          </cell>
          <cell r="Q81" t="str">
            <v>Portable Generator</v>
          </cell>
          <cell r="R81" t="str">
            <v>C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38362</v>
          </cell>
          <cell r="Y81" t="str">
            <v>140-0140-115-04-03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Q2</v>
          </cell>
        </row>
        <row r="82">
          <cell r="A82">
            <v>1733</v>
          </cell>
          <cell r="B82">
            <v>38718</v>
          </cell>
          <cell r="C82">
            <v>0</v>
          </cell>
          <cell r="D82" t="str">
            <v xml:space="preserve"> </v>
          </cell>
          <cell r="E82" t="str">
            <v>*Completed</v>
          </cell>
          <cell r="F82">
            <v>0</v>
          </cell>
          <cell r="G82" t="str">
            <v>Western</v>
          </cell>
          <cell r="H82" t="str">
            <v>NV</v>
          </cell>
          <cell r="I82">
            <v>140</v>
          </cell>
          <cell r="J82" t="str">
            <v>Utilities, Inc. of Central Nevada</v>
          </cell>
          <cell r="K82">
            <v>140</v>
          </cell>
          <cell r="L82" t="str">
            <v>Utilities, Inc of Central Nevada</v>
          </cell>
          <cell r="M82">
            <v>0</v>
          </cell>
          <cell r="N82">
            <v>0</v>
          </cell>
          <cell r="O82" t="str">
            <v>Y</v>
          </cell>
          <cell r="P82">
            <v>0</v>
          </cell>
          <cell r="Q82" t="str">
            <v xml:space="preserve">Modify Pressure Zones to eliminate high/low pressures  </v>
          </cell>
          <cell r="R82" t="str">
            <v>C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39053</v>
          </cell>
          <cell r="Y82" t="str">
            <v>140-0140-115-04-04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Q2</v>
          </cell>
        </row>
        <row r="83">
          <cell r="A83">
            <v>2249</v>
          </cell>
          <cell r="B83">
            <v>38718</v>
          </cell>
          <cell r="C83">
            <v>0</v>
          </cell>
          <cell r="D83" t="str">
            <v xml:space="preserve"> </v>
          </cell>
          <cell r="E83" t="str">
            <v>*Completed</v>
          </cell>
          <cell r="F83">
            <v>0</v>
          </cell>
          <cell r="G83" t="str">
            <v>Western</v>
          </cell>
          <cell r="H83" t="str">
            <v>NV</v>
          </cell>
          <cell r="I83">
            <v>140</v>
          </cell>
          <cell r="J83" t="str">
            <v>Utilities, Inc. of Central Nevada</v>
          </cell>
          <cell r="K83">
            <v>140</v>
          </cell>
          <cell r="L83" t="str">
            <v>Utilities, Inc of Central Nevada</v>
          </cell>
          <cell r="M83">
            <v>0</v>
          </cell>
          <cell r="N83">
            <v>0</v>
          </cell>
          <cell r="O83" t="str">
            <v>Y</v>
          </cell>
          <cell r="P83">
            <v>0</v>
          </cell>
          <cell r="Q83" t="str">
            <v>Water Rights Report</v>
          </cell>
          <cell r="R83" t="str">
            <v>C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38929</v>
          </cell>
          <cell r="Y83" t="str">
            <v>140-0140-115-04-11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str">
            <v>Q2</v>
          </cell>
        </row>
        <row r="84">
          <cell r="A84">
            <v>2431</v>
          </cell>
          <cell r="B84">
            <v>38718</v>
          </cell>
          <cell r="C84">
            <v>0</v>
          </cell>
          <cell r="D84" t="str">
            <v xml:space="preserve"> </v>
          </cell>
          <cell r="E84" t="str">
            <v>Closed</v>
          </cell>
          <cell r="F84">
            <v>0</v>
          </cell>
          <cell r="G84" t="str">
            <v>Western</v>
          </cell>
          <cell r="H84" t="str">
            <v>NV</v>
          </cell>
          <cell r="I84">
            <v>34</v>
          </cell>
          <cell r="J84" t="str">
            <v>Utilities, Inc. of Nevada</v>
          </cell>
          <cell r="K84">
            <v>120</v>
          </cell>
          <cell r="L84" t="str">
            <v>Utilities, Inc of Nevada</v>
          </cell>
          <cell r="M84">
            <v>0</v>
          </cell>
          <cell r="N84">
            <v>0</v>
          </cell>
          <cell r="O84" t="str">
            <v>Y</v>
          </cell>
          <cell r="P84">
            <v>0</v>
          </cell>
          <cell r="Q84" t="str">
            <v>Hydrogeological Exploration for New Well Site</v>
          </cell>
          <cell r="R84" t="str">
            <v>C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38520</v>
          </cell>
          <cell r="Y84" t="str">
            <v>034-0120-115-04-04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str">
            <v>Q2</v>
          </cell>
        </row>
        <row r="85">
          <cell r="A85">
            <v>2440</v>
          </cell>
          <cell r="B85">
            <v>38718</v>
          </cell>
          <cell r="C85">
            <v>0</v>
          </cell>
          <cell r="D85" t="str">
            <v xml:space="preserve"> </v>
          </cell>
          <cell r="E85" t="str">
            <v>Closed</v>
          </cell>
          <cell r="F85">
            <v>0</v>
          </cell>
          <cell r="G85" t="str">
            <v>Western</v>
          </cell>
          <cell r="H85" t="str">
            <v>NV</v>
          </cell>
          <cell r="I85">
            <v>140</v>
          </cell>
          <cell r="J85" t="str">
            <v>Utilities, Inc. of Central Nevada</v>
          </cell>
          <cell r="K85">
            <v>140</v>
          </cell>
          <cell r="L85" t="str">
            <v>Utilities, Inc of Central Nevada</v>
          </cell>
          <cell r="M85">
            <v>0</v>
          </cell>
          <cell r="N85">
            <v>0</v>
          </cell>
          <cell r="O85" t="str">
            <v>Y</v>
          </cell>
          <cell r="P85">
            <v>0</v>
          </cell>
          <cell r="Q85" t="str">
            <v>AutoCAD Mapping</v>
          </cell>
          <cell r="R85" t="str">
            <v>C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38453</v>
          </cell>
          <cell r="Y85" t="str">
            <v>140-0140-115-04-10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Q2</v>
          </cell>
        </row>
        <row r="86">
          <cell r="A86">
            <v>2535</v>
          </cell>
          <cell r="B86">
            <v>38718</v>
          </cell>
          <cell r="C86">
            <v>0</v>
          </cell>
          <cell r="D86" t="str">
            <v xml:space="preserve"> </v>
          </cell>
          <cell r="E86" t="str">
            <v>*Completed</v>
          </cell>
          <cell r="F86">
            <v>0</v>
          </cell>
          <cell r="G86" t="str">
            <v>Western</v>
          </cell>
          <cell r="H86" t="str">
            <v>AZ</v>
          </cell>
          <cell r="I86">
            <v>135</v>
          </cell>
          <cell r="J86" t="str">
            <v>Bermuda Water Company</v>
          </cell>
          <cell r="K86">
            <v>935</v>
          </cell>
          <cell r="L86" t="str">
            <v>Bermuda Water Company</v>
          </cell>
          <cell r="M86">
            <v>0</v>
          </cell>
          <cell r="N86">
            <v>0</v>
          </cell>
          <cell r="O86" t="str">
            <v>Y</v>
          </cell>
          <cell r="P86">
            <v>0</v>
          </cell>
          <cell r="Q86" t="str">
            <v>Engineering Design Contract for Projects as required in NOV-case #31593.</v>
          </cell>
          <cell r="R86" t="str">
            <v>C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39082</v>
          </cell>
          <cell r="Y86" t="str">
            <v>135-0935-115-05-01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str">
            <v>Q2</v>
          </cell>
        </row>
        <row r="87">
          <cell r="A87">
            <v>2545</v>
          </cell>
          <cell r="B87">
            <v>38718</v>
          </cell>
          <cell r="C87">
            <v>0</v>
          </cell>
          <cell r="D87" t="str">
            <v xml:space="preserve"> </v>
          </cell>
          <cell r="E87" t="str">
            <v>Closed</v>
          </cell>
          <cell r="F87">
            <v>0</v>
          </cell>
          <cell r="G87" t="str">
            <v>Western</v>
          </cell>
          <cell r="H87" t="str">
            <v>NV</v>
          </cell>
          <cell r="I87">
            <v>35</v>
          </cell>
          <cell r="J87" t="str">
            <v>Spring Creek Utilities Company</v>
          </cell>
          <cell r="K87">
            <v>110</v>
          </cell>
          <cell r="L87" t="str">
            <v>Spring Creek Utilities Company</v>
          </cell>
          <cell r="M87">
            <v>0</v>
          </cell>
          <cell r="N87">
            <v>0</v>
          </cell>
          <cell r="O87" t="str">
            <v>Y</v>
          </cell>
          <cell r="P87">
            <v>0</v>
          </cell>
          <cell r="Q87" t="str">
            <v>Engineering Contract to Evaluate Alternatives to Resolve the Arsenic Issue</v>
          </cell>
          <cell r="R87" t="str">
            <v>C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38520</v>
          </cell>
          <cell r="Y87" t="str">
            <v>035-0110-115-05-01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str">
            <v>Q2</v>
          </cell>
        </row>
        <row r="88">
          <cell r="A88">
            <v>2546</v>
          </cell>
          <cell r="B88">
            <v>38718</v>
          </cell>
          <cell r="C88">
            <v>0</v>
          </cell>
          <cell r="D88" t="str">
            <v xml:space="preserve"> </v>
          </cell>
          <cell r="E88" t="str">
            <v>*Completed</v>
          </cell>
          <cell r="F88">
            <v>0</v>
          </cell>
          <cell r="G88" t="str">
            <v>Western</v>
          </cell>
          <cell r="H88" t="str">
            <v>NV</v>
          </cell>
          <cell r="I88">
            <v>133</v>
          </cell>
          <cell r="J88" t="str">
            <v>Sky Ranch Water Service</v>
          </cell>
          <cell r="K88">
            <v>123</v>
          </cell>
          <cell r="L88" t="str">
            <v>Sky Ranch Water Service</v>
          </cell>
          <cell r="M88">
            <v>0</v>
          </cell>
          <cell r="N88">
            <v>0</v>
          </cell>
          <cell r="O88" t="str">
            <v>Y</v>
          </cell>
          <cell r="P88">
            <v>0</v>
          </cell>
          <cell r="Q88" t="str">
            <v>Engineering for Arsenic Removal</v>
          </cell>
          <cell r="R88" t="str">
            <v>C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38791</v>
          </cell>
          <cell r="Y88" t="str">
            <v>133-0123-115-05-01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 t="str">
            <v>Q2</v>
          </cell>
        </row>
        <row r="89">
          <cell r="A89">
            <v>2565</v>
          </cell>
          <cell r="B89">
            <v>38718</v>
          </cell>
          <cell r="C89">
            <v>0</v>
          </cell>
          <cell r="D89" t="str">
            <v xml:space="preserve"> </v>
          </cell>
          <cell r="E89" t="str">
            <v>Closed</v>
          </cell>
          <cell r="F89">
            <v>0</v>
          </cell>
          <cell r="G89" t="str">
            <v>Western</v>
          </cell>
          <cell r="H89" t="str">
            <v>NV</v>
          </cell>
          <cell r="I89">
            <v>34</v>
          </cell>
          <cell r="J89" t="str">
            <v>Utilities, Inc. of Nevada</v>
          </cell>
          <cell r="K89">
            <v>120</v>
          </cell>
          <cell r="L89" t="str">
            <v>Utilities, Inc of Nevada</v>
          </cell>
          <cell r="M89">
            <v>0</v>
          </cell>
          <cell r="N89">
            <v>0</v>
          </cell>
          <cell r="O89" t="str">
            <v>Y</v>
          </cell>
          <cell r="P89">
            <v>0</v>
          </cell>
          <cell r="Q89" t="str">
            <v>PRV Replacement</v>
          </cell>
          <cell r="R89" t="str">
            <v>C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38588</v>
          </cell>
          <cell r="Y89" t="str">
            <v>034-0120-115-05-01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Q2</v>
          </cell>
        </row>
        <row r="90">
          <cell r="A90">
            <v>2575</v>
          </cell>
          <cell r="B90">
            <v>38718</v>
          </cell>
          <cell r="C90">
            <v>0</v>
          </cell>
          <cell r="D90" t="str">
            <v xml:space="preserve"> </v>
          </cell>
          <cell r="E90" t="str">
            <v>*Completed</v>
          </cell>
          <cell r="F90">
            <v>0</v>
          </cell>
          <cell r="G90" t="str">
            <v>Western</v>
          </cell>
          <cell r="H90" t="str">
            <v>NV</v>
          </cell>
          <cell r="I90">
            <v>35</v>
          </cell>
          <cell r="J90" t="str">
            <v>Spring Creek Utilities Company</v>
          </cell>
          <cell r="K90">
            <v>110</v>
          </cell>
          <cell r="L90" t="str">
            <v>Spring Creek Utilities Company</v>
          </cell>
          <cell r="M90">
            <v>0</v>
          </cell>
          <cell r="N90">
            <v>0</v>
          </cell>
          <cell r="O90" t="str">
            <v>Y</v>
          </cell>
          <cell r="P90">
            <v>0</v>
          </cell>
          <cell r="Q90" t="str">
            <v>New Production Well - SCU Housing</v>
          </cell>
          <cell r="R90" t="str">
            <v>C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38770</v>
          </cell>
          <cell r="Y90" t="str">
            <v>035-0110-115-05-02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str">
            <v>Q2</v>
          </cell>
        </row>
        <row r="91">
          <cell r="A91">
            <v>2703</v>
          </cell>
          <cell r="B91">
            <v>38718</v>
          </cell>
          <cell r="C91">
            <v>0</v>
          </cell>
          <cell r="D91" t="str">
            <v xml:space="preserve"> </v>
          </cell>
          <cell r="E91" t="str">
            <v>*Completed</v>
          </cell>
          <cell r="F91">
            <v>0</v>
          </cell>
          <cell r="G91" t="str">
            <v>Western</v>
          </cell>
          <cell r="H91" t="str">
            <v>AZ</v>
          </cell>
          <cell r="I91">
            <v>135</v>
          </cell>
          <cell r="J91" t="str">
            <v>Bermuda Water Company</v>
          </cell>
          <cell r="K91">
            <v>935</v>
          </cell>
          <cell r="L91" t="str">
            <v>Bermuda Water Company</v>
          </cell>
          <cell r="M91">
            <v>0</v>
          </cell>
          <cell r="N91">
            <v>0</v>
          </cell>
          <cell r="O91" t="str">
            <v>Y</v>
          </cell>
          <cell r="P91">
            <v>0</v>
          </cell>
          <cell r="Q91" t="str">
            <v>Engineering Design for SCADA</v>
          </cell>
          <cell r="R91" t="str">
            <v>C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39082</v>
          </cell>
          <cell r="Y91" t="str">
            <v>135-0935-115-06-01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str">
            <v>Q2</v>
          </cell>
        </row>
        <row r="92">
          <cell r="A92">
            <v>2704</v>
          </cell>
          <cell r="B92">
            <v>38718</v>
          </cell>
          <cell r="C92">
            <v>0</v>
          </cell>
          <cell r="D92" t="str">
            <v xml:space="preserve"> </v>
          </cell>
          <cell r="E92" t="str">
            <v>*Completed</v>
          </cell>
          <cell r="F92">
            <v>0</v>
          </cell>
          <cell r="G92" t="str">
            <v>Western</v>
          </cell>
          <cell r="H92" t="str">
            <v>AZ</v>
          </cell>
          <cell r="I92">
            <v>135</v>
          </cell>
          <cell r="J92" t="str">
            <v>Bermuda Water Company</v>
          </cell>
          <cell r="K92">
            <v>935</v>
          </cell>
          <cell r="L92" t="str">
            <v>Bermuda Water Company</v>
          </cell>
          <cell r="M92">
            <v>0</v>
          </cell>
          <cell r="N92">
            <v>0</v>
          </cell>
          <cell r="O92" t="str">
            <v>Y</v>
          </cell>
          <cell r="P92">
            <v>0</v>
          </cell>
          <cell r="Q92" t="str">
            <v>Repair Arroyo Vista Tank Vandalism</v>
          </cell>
          <cell r="R92" t="str">
            <v>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39082</v>
          </cell>
          <cell r="Y92" t="str">
            <v>135-0935-115-06-06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str">
            <v>Q2</v>
          </cell>
        </row>
        <row r="93">
          <cell r="A93">
            <v>2754</v>
          </cell>
          <cell r="B93">
            <v>38718</v>
          </cell>
          <cell r="C93">
            <v>0</v>
          </cell>
          <cell r="D93" t="str">
            <v xml:space="preserve"> </v>
          </cell>
          <cell r="E93" t="str">
            <v>Closed</v>
          </cell>
          <cell r="F93">
            <v>0</v>
          </cell>
          <cell r="G93" t="str">
            <v>Western</v>
          </cell>
          <cell r="H93" t="str">
            <v>NV</v>
          </cell>
          <cell r="I93">
            <v>35</v>
          </cell>
          <cell r="J93" t="str">
            <v>Spring Creek Utilities Company</v>
          </cell>
          <cell r="K93">
            <v>110</v>
          </cell>
          <cell r="L93" t="str">
            <v>Spring Creek Utilities Company</v>
          </cell>
          <cell r="M93">
            <v>0</v>
          </cell>
          <cell r="N93">
            <v>0</v>
          </cell>
          <cell r="O93" t="str">
            <v>Y</v>
          </cell>
          <cell r="P93">
            <v>0</v>
          </cell>
          <cell r="Q93" t="str">
            <v>Water Main Replacement - Dillon Drive</v>
          </cell>
          <cell r="R93" t="str">
            <v>C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38568</v>
          </cell>
          <cell r="Y93" t="str">
            <v>035-0110-115-05-03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Q2</v>
          </cell>
        </row>
        <row r="94">
          <cell r="A94">
            <v>2776</v>
          </cell>
          <cell r="B94">
            <v>38718</v>
          </cell>
          <cell r="C94">
            <v>0</v>
          </cell>
          <cell r="D94" t="str">
            <v xml:space="preserve"> </v>
          </cell>
          <cell r="E94" t="str">
            <v>*Completed</v>
          </cell>
          <cell r="F94">
            <v>0</v>
          </cell>
          <cell r="G94" t="str">
            <v>Western</v>
          </cell>
          <cell r="H94" t="str">
            <v>NV</v>
          </cell>
          <cell r="I94">
            <v>34</v>
          </cell>
          <cell r="J94" t="str">
            <v>Utilities, Inc. of Nevada</v>
          </cell>
          <cell r="K94">
            <v>120</v>
          </cell>
          <cell r="L94" t="str">
            <v>Utilities, Inc of Nevada</v>
          </cell>
          <cell r="M94">
            <v>0</v>
          </cell>
          <cell r="N94">
            <v>0</v>
          </cell>
          <cell r="O94" t="str">
            <v>Y</v>
          </cell>
          <cell r="P94">
            <v>0</v>
          </cell>
          <cell r="Q94" t="str">
            <v>Update SCADA System</v>
          </cell>
          <cell r="R94" t="str">
            <v>C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39004</v>
          </cell>
          <cell r="Y94" t="str">
            <v>034-0120-115-05-02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str">
            <v>Q2</v>
          </cell>
        </row>
        <row r="95">
          <cell r="A95">
            <v>3024</v>
          </cell>
          <cell r="B95">
            <v>38718</v>
          </cell>
          <cell r="C95">
            <v>0</v>
          </cell>
          <cell r="D95" t="str">
            <v xml:space="preserve"> </v>
          </cell>
          <cell r="E95" t="str">
            <v>*Completed</v>
          </cell>
          <cell r="F95">
            <v>0</v>
          </cell>
          <cell r="G95" t="str">
            <v>Western</v>
          </cell>
          <cell r="H95" t="str">
            <v>NV</v>
          </cell>
          <cell r="I95">
            <v>140</v>
          </cell>
          <cell r="J95" t="str">
            <v>Utilities, Inc. of Central Nevada</v>
          </cell>
          <cell r="K95">
            <v>140</v>
          </cell>
          <cell r="L95" t="str">
            <v>Utilities, Inc of Central Nevada</v>
          </cell>
          <cell r="M95">
            <v>0</v>
          </cell>
          <cell r="N95">
            <v>0</v>
          </cell>
          <cell r="O95" t="str">
            <v>Y</v>
          </cell>
          <cell r="P95">
            <v>0</v>
          </cell>
          <cell r="Q95" t="str">
            <v>Lift Station 3 Pressure Main Upgrade (Cottage Grove)</v>
          </cell>
          <cell r="R95" t="str">
            <v>C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38929</v>
          </cell>
          <cell r="Y95" t="str">
            <v>140-0140-116-05-01</v>
          </cell>
          <cell r="Z95">
            <v>22507.1</v>
          </cell>
          <cell r="AA95">
            <v>22507.1</v>
          </cell>
          <cell r="AB95">
            <v>0</v>
          </cell>
          <cell r="AC95">
            <v>0</v>
          </cell>
          <cell r="AD95">
            <v>0</v>
          </cell>
          <cell r="AE95">
            <v>22507.1</v>
          </cell>
          <cell r="AF95">
            <v>0</v>
          </cell>
          <cell r="AG95">
            <v>0</v>
          </cell>
          <cell r="AH95">
            <v>0</v>
          </cell>
          <cell r="AI95">
            <v>22507.1</v>
          </cell>
          <cell r="AJ95" t="str">
            <v>Q2</v>
          </cell>
        </row>
        <row r="96">
          <cell r="A96">
            <v>3360</v>
          </cell>
          <cell r="B96">
            <v>38718</v>
          </cell>
          <cell r="C96">
            <v>0</v>
          </cell>
          <cell r="D96" t="str">
            <v xml:space="preserve"> </v>
          </cell>
          <cell r="E96" t="str">
            <v>*Completed</v>
          </cell>
          <cell r="F96">
            <v>0</v>
          </cell>
          <cell r="G96" t="str">
            <v>Western</v>
          </cell>
          <cell r="H96" t="str">
            <v>NV</v>
          </cell>
          <cell r="I96">
            <v>35</v>
          </cell>
          <cell r="J96" t="str">
            <v>Spring Creek Utilities Company</v>
          </cell>
          <cell r="K96">
            <v>110</v>
          </cell>
          <cell r="L96" t="str">
            <v>Spring Creek Utilities Company</v>
          </cell>
          <cell r="M96">
            <v>0</v>
          </cell>
          <cell r="N96">
            <v>0</v>
          </cell>
          <cell r="O96" t="str">
            <v>Y</v>
          </cell>
          <cell r="P96">
            <v>0</v>
          </cell>
          <cell r="Q96" t="str">
            <v xml:space="preserve"> Reduce Arsenic Levels in Distributed Water </v>
          </cell>
          <cell r="R96" t="str">
            <v>C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38785</v>
          </cell>
          <cell r="Y96" t="str">
            <v>035-0110-115-05-04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Q2</v>
          </cell>
        </row>
        <row r="97">
          <cell r="A97">
            <v>3361</v>
          </cell>
          <cell r="B97">
            <v>38718</v>
          </cell>
          <cell r="C97">
            <v>0</v>
          </cell>
          <cell r="D97" t="str">
            <v xml:space="preserve"> </v>
          </cell>
          <cell r="E97" t="str">
            <v>*Completed</v>
          </cell>
          <cell r="F97">
            <v>0</v>
          </cell>
          <cell r="G97" t="str">
            <v>Western</v>
          </cell>
          <cell r="H97" t="str">
            <v>NV</v>
          </cell>
          <cell r="I97">
            <v>133</v>
          </cell>
          <cell r="J97" t="str">
            <v>Sky Ranch Water Service</v>
          </cell>
          <cell r="K97">
            <v>123</v>
          </cell>
          <cell r="L97" t="str">
            <v>Sky Ranch Water Service</v>
          </cell>
          <cell r="M97">
            <v>0</v>
          </cell>
          <cell r="N97">
            <v>0</v>
          </cell>
          <cell r="O97" t="str">
            <v>Y</v>
          </cell>
          <cell r="P97">
            <v>0</v>
          </cell>
          <cell r="Q97" t="str">
            <v>Reduce Arsenic Levels in Distributed Water</v>
          </cell>
          <cell r="R97" t="str">
            <v>C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38785</v>
          </cell>
          <cell r="Y97" t="str">
            <v>133-0123-115-05-02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Q2</v>
          </cell>
        </row>
        <row r="98">
          <cell r="A98">
            <v>3439</v>
          </cell>
          <cell r="B98">
            <v>38718</v>
          </cell>
          <cell r="C98">
            <v>0</v>
          </cell>
          <cell r="D98" t="str">
            <v xml:space="preserve"> </v>
          </cell>
          <cell r="E98" t="str">
            <v>Closed</v>
          </cell>
          <cell r="F98">
            <v>0</v>
          </cell>
          <cell r="G98" t="str">
            <v>Western</v>
          </cell>
          <cell r="H98" t="str">
            <v>NV</v>
          </cell>
          <cell r="I98">
            <v>140</v>
          </cell>
          <cell r="J98" t="str">
            <v>Utilities, Inc. of Central Nevada</v>
          </cell>
          <cell r="K98">
            <v>140</v>
          </cell>
          <cell r="L98" t="str">
            <v>Utilities, Inc of Central Nevada</v>
          </cell>
          <cell r="M98">
            <v>0</v>
          </cell>
          <cell r="N98">
            <v>0</v>
          </cell>
          <cell r="O98" t="str">
            <v>Y</v>
          </cell>
          <cell r="P98">
            <v>0</v>
          </cell>
          <cell r="Q98" t="str">
            <v>Hacienda Main Installation</v>
          </cell>
          <cell r="R98" t="str">
            <v>C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38621</v>
          </cell>
          <cell r="Y98" t="str">
            <v>140-0140-115-05-01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str">
            <v>Q2</v>
          </cell>
        </row>
        <row r="99">
          <cell r="A99">
            <v>3583</v>
          </cell>
          <cell r="B99">
            <v>38718</v>
          </cell>
          <cell r="C99">
            <v>0</v>
          </cell>
          <cell r="D99" t="str">
            <v xml:space="preserve"> </v>
          </cell>
          <cell r="E99" t="str">
            <v>Placed In Service</v>
          </cell>
          <cell r="F99">
            <v>0</v>
          </cell>
          <cell r="G99" t="str">
            <v>Western</v>
          </cell>
          <cell r="H99" t="str">
            <v>NV</v>
          </cell>
          <cell r="I99">
            <v>35</v>
          </cell>
          <cell r="J99" t="str">
            <v>Spring Creek Utilities Company</v>
          </cell>
          <cell r="K99">
            <v>110</v>
          </cell>
          <cell r="L99" t="str">
            <v>Spring Creek Utilities Company</v>
          </cell>
          <cell r="M99">
            <v>0</v>
          </cell>
          <cell r="N99">
            <v>0</v>
          </cell>
          <cell r="O99" t="str">
            <v>Y</v>
          </cell>
          <cell r="P99">
            <v>0</v>
          </cell>
          <cell r="Q99" t="str">
            <v>New Production Well-Tract 100</v>
          </cell>
          <cell r="R99" t="str">
            <v>C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39082</v>
          </cell>
          <cell r="Y99" t="str">
            <v>035-0110-115-06-02</v>
          </cell>
          <cell r="Z99">
            <v>177833.77</v>
          </cell>
          <cell r="AA99">
            <v>173628.72</v>
          </cell>
          <cell r="AB99">
            <v>4205.05</v>
          </cell>
          <cell r="AC99">
            <v>0</v>
          </cell>
          <cell r="AD99">
            <v>0</v>
          </cell>
          <cell r="AE99">
            <v>177833.77</v>
          </cell>
          <cell r="AF99">
            <v>0</v>
          </cell>
          <cell r="AG99">
            <v>0</v>
          </cell>
          <cell r="AH99">
            <v>0</v>
          </cell>
          <cell r="AI99">
            <v>177833.77</v>
          </cell>
          <cell r="AJ99" t="str">
            <v>Q2</v>
          </cell>
        </row>
        <row r="100">
          <cell r="A100">
            <v>3641</v>
          </cell>
          <cell r="B100">
            <v>38718</v>
          </cell>
          <cell r="C100">
            <v>0</v>
          </cell>
          <cell r="D100" t="str">
            <v xml:space="preserve"> </v>
          </cell>
          <cell r="E100" t="str">
            <v>*Completed</v>
          </cell>
          <cell r="F100">
            <v>0</v>
          </cell>
          <cell r="G100" t="str">
            <v>Western</v>
          </cell>
          <cell r="H100" t="str">
            <v>AZ</v>
          </cell>
          <cell r="I100">
            <v>135</v>
          </cell>
          <cell r="J100" t="str">
            <v>Bermuda Water Company</v>
          </cell>
          <cell r="K100">
            <v>935</v>
          </cell>
          <cell r="L100" t="str">
            <v>Bermuda Water Company</v>
          </cell>
          <cell r="M100">
            <v>0</v>
          </cell>
          <cell r="N100">
            <v>0</v>
          </cell>
          <cell r="O100" t="str">
            <v>Y</v>
          </cell>
          <cell r="P100">
            <v>0</v>
          </cell>
          <cell r="Q100" t="str">
            <v xml:space="preserve">Second transmission main installation for El Camino Subdivision  </v>
          </cell>
          <cell r="R100" t="str">
            <v>C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38741</v>
          </cell>
          <cell r="Y100" t="str">
            <v>135-0935-115-05-02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Q2</v>
          </cell>
        </row>
        <row r="101">
          <cell r="A101">
            <v>3702</v>
          </cell>
          <cell r="B101">
            <v>38718</v>
          </cell>
          <cell r="C101">
            <v>0</v>
          </cell>
          <cell r="D101" t="str">
            <v xml:space="preserve"> </v>
          </cell>
          <cell r="E101" t="str">
            <v>*Completed</v>
          </cell>
          <cell r="F101">
            <v>0</v>
          </cell>
          <cell r="G101" t="str">
            <v>Western</v>
          </cell>
          <cell r="H101" t="str">
            <v>NV</v>
          </cell>
          <cell r="I101">
            <v>140</v>
          </cell>
          <cell r="J101" t="str">
            <v>Utilities, Inc. of Central Nevada</v>
          </cell>
          <cell r="K101">
            <v>140</v>
          </cell>
          <cell r="L101" t="str">
            <v>Utilities, Inc of Central Nevada</v>
          </cell>
          <cell r="M101">
            <v>0</v>
          </cell>
          <cell r="N101">
            <v>0</v>
          </cell>
          <cell r="O101" t="str">
            <v>Y</v>
          </cell>
          <cell r="P101">
            <v>0</v>
          </cell>
          <cell r="Q101" t="str">
            <v xml:space="preserve">I&amp;I Engineering Study  </v>
          </cell>
          <cell r="R101" t="str">
            <v>C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38949</v>
          </cell>
          <cell r="Y101" t="str">
            <v>140-0140-116-05-03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Q2</v>
          </cell>
        </row>
        <row r="102">
          <cell r="A102">
            <v>3743</v>
          </cell>
          <cell r="B102">
            <v>38718</v>
          </cell>
          <cell r="C102">
            <v>0</v>
          </cell>
          <cell r="D102" t="str">
            <v xml:space="preserve"> </v>
          </cell>
          <cell r="E102" t="str">
            <v>*Completed</v>
          </cell>
          <cell r="F102">
            <v>0</v>
          </cell>
          <cell r="G102" t="str">
            <v>Western</v>
          </cell>
          <cell r="H102" t="str">
            <v>NV</v>
          </cell>
          <cell r="I102">
            <v>35</v>
          </cell>
          <cell r="J102" t="str">
            <v>Spring Creek Utilities Company</v>
          </cell>
          <cell r="K102">
            <v>110</v>
          </cell>
          <cell r="L102" t="str">
            <v>Spring Creek Utilities Company</v>
          </cell>
          <cell r="M102">
            <v>0</v>
          </cell>
          <cell r="N102">
            <v>0</v>
          </cell>
          <cell r="O102" t="str">
            <v>Y</v>
          </cell>
          <cell r="P102">
            <v>0</v>
          </cell>
          <cell r="Q102" t="str">
            <v>Engineering for Replacement of Septic System #2</v>
          </cell>
          <cell r="R102" t="str">
            <v>C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38921</v>
          </cell>
          <cell r="Y102" t="str">
            <v>035-0110-116-05-01</v>
          </cell>
          <cell r="Z102">
            <v>5335</v>
          </cell>
          <cell r="AA102">
            <v>5335</v>
          </cell>
          <cell r="AB102">
            <v>0</v>
          </cell>
          <cell r="AC102">
            <v>0</v>
          </cell>
          <cell r="AD102">
            <v>0</v>
          </cell>
          <cell r="AE102">
            <v>5335</v>
          </cell>
          <cell r="AF102">
            <v>0</v>
          </cell>
          <cell r="AG102">
            <v>0</v>
          </cell>
          <cell r="AH102">
            <v>0</v>
          </cell>
          <cell r="AI102">
            <v>5335</v>
          </cell>
          <cell r="AJ102" t="str">
            <v>Q2</v>
          </cell>
        </row>
        <row r="103">
          <cell r="A103">
            <v>3769</v>
          </cell>
          <cell r="B103">
            <v>38718</v>
          </cell>
          <cell r="C103">
            <v>0</v>
          </cell>
          <cell r="D103" t="str">
            <v xml:space="preserve"> </v>
          </cell>
          <cell r="E103" t="str">
            <v>*Completed</v>
          </cell>
          <cell r="F103">
            <v>0</v>
          </cell>
          <cell r="G103" t="str">
            <v>Western</v>
          </cell>
          <cell r="H103" t="str">
            <v>AZ</v>
          </cell>
          <cell r="I103">
            <v>135</v>
          </cell>
          <cell r="J103" t="str">
            <v>Bermuda Water Company</v>
          </cell>
          <cell r="K103">
            <v>935</v>
          </cell>
          <cell r="L103" t="str">
            <v>Bermuda Water Company</v>
          </cell>
          <cell r="M103">
            <v>0</v>
          </cell>
          <cell r="N103">
            <v>0</v>
          </cell>
          <cell r="O103" t="str">
            <v>Y</v>
          </cell>
          <cell r="P103">
            <v>0</v>
          </cell>
          <cell r="Q103" t="str">
            <v>Replace drop pipe at Tierra Verde Well</v>
          </cell>
          <cell r="R103" t="str">
            <v>C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38706</v>
          </cell>
          <cell r="Y103" t="str">
            <v xml:space="preserve"> 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str">
            <v>Q2</v>
          </cell>
        </row>
        <row r="104">
          <cell r="A104">
            <v>3800</v>
          </cell>
          <cell r="B104">
            <v>38718</v>
          </cell>
          <cell r="C104">
            <v>0</v>
          </cell>
          <cell r="D104" t="str">
            <v xml:space="preserve"> </v>
          </cell>
          <cell r="E104" t="str">
            <v>*Completed</v>
          </cell>
          <cell r="F104">
            <v>0</v>
          </cell>
          <cell r="G104" t="str">
            <v>Western</v>
          </cell>
          <cell r="H104" t="str">
            <v>NV</v>
          </cell>
          <cell r="I104">
            <v>140</v>
          </cell>
          <cell r="J104" t="str">
            <v>Utilities, Inc. of Central Nevada</v>
          </cell>
          <cell r="K104">
            <v>140</v>
          </cell>
          <cell r="L104" t="str">
            <v>Utilities, Inc of Central Nevada</v>
          </cell>
          <cell r="M104">
            <v>0</v>
          </cell>
          <cell r="N104">
            <v>0</v>
          </cell>
          <cell r="O104" t="str">
            <v>Y</v>
          </cell>
          <cell r="P104">
            <v>0</v>
          </cell>
          <cell r="Q104" t="str">
            <v>Smoke Test Critical Areas of Plant 3/F Collection Systems</v>
          </cell>
          <cell r="R104" t="str">
            <v>C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38785</v>
          </cell>
          <cell r="Y104" t="str">
            <v>140-0140-116-06-01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str">
            <v>Q2</v>
          </cell>
        </row>
        <row r="105">
          <cell r="A105">
            <v>3924</v>
          </cell>
          <cell r="B105">
            <v>38718</v>
          </cell>
          <cell r="C105">
            <v>0</v>
          </cell>
          <cell r="D105" t="str">
            <v xml:space="preserve"> </v>
          </cell>
          <cell r="E105" t="str">
            <v>*Completed</v>
          </cell>
          <cell r="F105">
            <v>0</v>
          </cell>
          <cell r="G105" t="str">
            <v>Western</v>
          </cell>
          <cell r="H105" t="str">
            <v>AZ</v>
          </cell>
          <cell r="I105">
            <v>135</v>
          </cell>
          <cell r="J105" t="str">
            <v>Bermuda Water Company</v>
          </cell>
          <cell r="K105">
            <v>935</v>
          </cell>
          <cell r="L105" t="str">
            <v>Bermuda Water Company</v>
          </cell>
          <cell r="M105">
            <v>0</v>
          </cell>
          <cell r="N105">
            <v>0</v>
          </cell>
          <cell r="O105" t="str">
            <v>Y</v>
          </cell>
          <cell r="P105">
            <v>0</v>
          </cell>
          <cell r="Q105" t="str">
            <v xml:space="preserve"> Repair and Clean Joy Lane East Well</v>
          </cell>
          <cell r="R105" t="str">
            <v>C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38852</v>
          </cell>
          <cell r="Y105" t="str">
            <v xml:space="preserve"> 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str">
            <v>Q2</v>
          </cell>
        </row>
        <row r="106">
          <cell r="A106">
            <v>3950</v>
          </cell>
          <cell r="B106">
            <v>38718</v>
          </cell>
          <cell r="C106">
            <v>0</v>
          </cell>
          <cell r="D106" t="str">
            <v xml:space="preserve"> </v>
          </cell>
          <cell r="E106" t="str">
            <v>*Completed</v>
          </cell>
          <cell r="F106">
            <v>0</v>
          </cell>
          <cell r="G106" t="str">
            <v>Western</v>
          </cell>
          <cell r="H106" t="str">
            <v>NV</v>
          </cell>
          <cell r="I106">
            <v>34</v>
          </cell>
          <cell r="J106" t="str">
            <v>Utilities, Inc. of Nevada</v>
          </cell>
          <cell r="K106">
            <v>120</v>
          </cell>
          <cell r="L106" t="str">
            <v>Utilities, Inc of Nevada</v>
          </cell>
          <cell r="M106">
            <v>0</v>
          </cell>
          <cell r="N106">
            <v>0</v>
          </cell>
          <cell r="O106" t="str">
            <v>Y</v>
          </cell>
          <cell r="P106">
            <v>0</v>
          </cell>
          <cell r="Q106" t="str">
            <v>UIN Wells #6 &amp; #7 - Flush Line Installation</v>
          </cell>
          <cell r="R106" t="str">
            <v>C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38911</v>
          </cell>
          <cell r="Y106" t="str">
            <v xml:space="preserve"> 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str">
            <v>Q2</v>
          </cell>
        </row>
        <row r="107">
          <cell r="A107">
            <v>3954</v>
          </cell>
          <cell r="B107">
            <v>38718</v>
          </cell>
          <cell r="C107">
            <v>0</v>
          </cell>
          <cell r="D107" t="str">
            <v xml:space="preserve"> </v>
          </cell>
          <cell r="E107" t="str">
            <v>*Completed</v>
          </cell>
          <cell r="F107">
            <v>0</v>
          </cell>
          <cell r="G107" t="str">
            <v>Western</v>
          </cell>
          <cell r="H107" t="str">
            <v>NV</v>
          </cell>
          <cell r="I107">
            <v>34</v>
          </cell>
          <cell r="J107" t="str">
            <v>Utilities, Inc. of Nevada</v>
          </cell>
          <cell r="K107">
            <v>120</v>
          </cell>
          <cell r="L107" t="str">
            <v>Utilities, Inc of Nevada</v>
          </cell>
          <cell r="M107">
            <v>0</v>
          </cell>
          <cell r="N107">
            <v>0</v>
          </cell>
          <cell r="O107" t="str">
            <v>Y</v>
          </cell>
          <cell r="P107">
            <v>0</v>
          </cell>
          <cell r="Q107" t="str">
            <v>UIN Well #8 - UST Removal</v>
          </cell>
          <cell r="R107" t="str">
            <v>C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38911</v>
          </cell>
          <cell r="Y107" t="str">
            <v xml:space="preserve"> 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str">
            <v>Q2</v>
          </cell>
        </row>
        <row r="108">
          <cell r="A108">
            <v>3955</v>
          </cell>
          <cell r="B108">
            <v>38718</v>
          </cell>
          <cell r="C108">
            <v>0</v>
          </cell>
          <cell r="D108" t="str">
            <v xml:space="preserve"> </v>
          </cell>
          <cell r="E108" t="str">
            <v>*Completed</v>
          </cell>
          <cell r="F108">
            <v>0</v>
          </cell>
          <cell r="G108" t="str">
            <v>Western</v>
          </cell>
          <cell r="H108" t="str">
            <v>AZ</v>
          </cell>
          <cell r="I108">
            <v>135</v>
          </cell>
          <cell r="J108" t="str">
            <v>Bermuda Water Company</v>
          </cell>
          <cell r="K108">
            <v>935</v>
          </cell>
          <cell r="L108" t="str">
            <v>Bermuda Water Company</v>
          </cell>
          <cell r="M108">
            <v>0</v>
          </cell>
          <cell r="N108">
            <v>0</v>
          </cell>
          <cell r="O108" t="str">
            <v>Y</v>
          </cell>
          <cell r="P108">
            <v>0</v>
          </cell>
          <cell r="Q108" t="str">
            <v>Security Fencing - 3 locations_x000B_</v>
          </cell>
          <cell r="R108" t="str">
            <v>C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38929</v>
          </cell>
          <cell r="Y108" t="str">
            <v xml:space="preserve"> 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str">
            <v>Q2</v>
          </cell>
        </row>
        <row r="109">
          <cell r="A109">
            <v>3963</v>
          </cell>
          <cell r="B109">
            <v>38718</v>
          </cell>
          <cell r="C109">
            <v>0</v>
          </cell>
          <cell r="D109" t="str">
            <v xml:space="preserve"> </v>
          </cell>
          <cell r="E109" t="str">
            <v>*Completed</v>
          </cell>
          <cell r="F109">
            <v>0</v>
          </cell>
          <cell r="G109" t="str">
            <v>Western</v>
          </cell>
          <cell r="H109" t="str">
            <v>AZ</v>
          </cell>
          <cell r="I109">
            <v>135</v>
          </cell>
          <cell r="J109" t="str">
            <v>Bermuda Water Company</v>
          </cell>
          <cell r="K109">
            <v>935</v>
          </cell>
          <cell r="L109" t="str">
            <v>Bermuda Water Company</v>
          </cell>
          <cell r="M109">
            <v>0</v>
          </cell>
          <cell r="N109">
            <v>0</v>
          </cell>
          <cell r="O109" t="str">
            <v>Y</v>
          </cell>
          <cell r="P109">
            <v>0</v>
          </cell>
          <cell r="Q109" t="str">
            <v>Clean and reline casing at Well #2</v>
          </cell>
          <cell r="R109" t="str">
            <v>C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39082</v>
          </cell>
          <cell r="Y109" t="str">
            <v>135-0935-115-06-02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str">
            <v>Q2</v>
          </cell>
        </row>
        <row r="110">
          <cell r="A110">
            <v>3970</v>
          </cell>
          <cell r="B110">
            <v>38718</v>
          </cell>
          <cell r="C110">
            <v>0</v>
          </cell>
          <cell r="D110" t="str">
            <v xml:space="preserve"> </v>
          </cell>
          <cell r="E110" t="str">
            <v>*Completed</v>
          </cell>
          <cell r="F110">
            <v>0</v>
          </cell>
          <cell r="G110" t="str">
            <v>Western</v>
          </cell>
          <cell r="H110" t="str">
            <v>NV</v>
          </cell>
          <cell r="I110">
            <v>140</v>
          </cell>
          <cell r="J110" t="str">
            <v>Utilities, Inc. of Central Nevada</v>
          </cell>
          <cell r="K110">
            <v>140</v>
          </cell>
          <cell r="L110" t="str">
            <v>Utilities, Inc of Central Nevada</v>
          </cell>
          <cell r="M110">
            <v>0</v>
          </cell>
          <cell r="N110">
            <v>0</v>
          </cell>
          <cell r="O110" t="str">
            <v>Y</v>
          </cell>
          <cell r="P110">
            <v>0</v>
          </cell>
          <cell r="Q110" t="str">
            <v>Well #13 Renovation &amp; Generator</v>
          </cell>
          <cell r="R110" t="str">
            <v>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39082</v>
          </cell>
          <cell r="Y110" t="str">
            <v>140-0140-115-06-04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str">
            <v>Q2</v>
          </cell>
        </row>
        <row r="111">
          <cell r="A111">
            <v>3972</v>
          </cell>
          <cell r="B111">
            <v>38718</v>
          </cell>
          <cell r="C111">
            <v>0</v>
          </cell>
          <cell r="D111" t="str">
            <v xml:space="preserve"> </v>
          </cell>
          <cell r="E111" t="str">
            <v>*Completed</v>
          </cell>
          <cell r="F111">
            <v>0</v>
          </cell>
          <cell r="G111" t="str">
            <v>Western</v>
          </cell>
          <cell r="H111" t="str">
            <v>NV</v>
          </cell>
          <cell r="I111">
            <v>140</v>
          </cell>
          <cell r="J111" t="str">
            <v>Utilities, Inc. of Central Nevada</v>
          </cell>
          <cell r="K111">
            <v>140</v>
          </cell>
          <cell r="L111" t="str">
            <v>Utilities, Inc of Central Nevada</v>
          </cell>
          <cell r="M111">
            <v>0</v>
          </cell>
          <cell r="N111">
            <v>0</v>
          </cell>
          <cell r="O111" t="str">
            <v>Y</v>
          </cell>
          <cell r="P111">
            <v>0</v>
          </cell>
          <cell r="Q111" t="str">
            <v>Engineering Evaluation of Collection System 3 and New Facility Location_x000B_</v>
          </cell>
          <cell r="R111" t="str">
            <v>C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39082</v>
          </cell>
          <cell r="Y111" t="str">
            <v>140-0140-116-06-02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str">
            <v>Q2</v>
          </cell>
        </row>
        <row r="112">
          <cell r="A112">
            <v>3992</v>
          </cell>
          <cell r="B112">
            <v>38718</v>
          </cell>
          <cell r="C112">
            <v>0</v>
          </cell>
          <cell r="D112" t="str">
            <v xml:space="preserve"> </v>
          </cell>
          <cell r="E112" t="str">
            <v>*Completed</v>
          </cell>
          <cell r="F112">
            <v>0</v>
          </cell>
          <cell r="G112" t="str">
            <v>Western</v>
          </cell>
          <cell r="H112" t="str">
            <v>AZ</v>
          </cell>
          <cell r="I112">
            <v>135</v>
          </cell>
          <cell r="J112" t="str">
            <v>Bermuda Water Company</v>
          </cell>
          <cell r="K112">
            <v>935</v>
          </cell>
          <cell r="L112" t="str">
            <v>Bermuda Water Company</v>
          </cell>
          <cell r="M112">
            <v>0</v>
          </cell>
          <cell r="N112">
            <v>0</v>
          </cell>
          <cell r="O112" t="str">
            <v>Y</v>
          </cell>
          <cell r="P112">
            <v>0</v>
          </cell>
          <cell r="Q112" t="str">
            <v>Engineering Design for New Storage Tank</v>
          </cell>
          <cell r="R112" t="str">
            <v>C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39082</v>
          </cell>
          <cell r="Y112" t="str">
            <v>135-0935-115-06-03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str">
            <v>Q2</v>
          </cell>
        </row>
        <row r="113">
          <cell r="A113">
            <v>3993</v>
          </cell>
          <cell r="B113">
            <v>38718</v>
          </cell>
          <cell r="C113">
            <v>0</v>
          </cell>
          <cell r="D113" t="str">
            <v xml:space="preserve"> </v>
          </cell>
          <cell r="E113" t="str">
            <v>*Completed</v>
          </cell>
          <cell r="F113">
            <v>0</v>
          </cell>
          <cell r="G113" t="str">
            <v>Western</v>
          </cell>
          <cell r="H113" t="str">
            <v>AZ</v>
          </cell>
          <cell r="I113">
            <v>135</v>
          </cell>
          <cell r="J113" t="str">
            <v>Bermuda Water Company</v>
          </cell>
          <cell r="K113">
            <v>935</v>
          </cell>
          <cell r="L113" t="str">
            <v>Bermuda Water Company</v>
          </cell>
          <cell r="M113">
            <v>0</v>
          </cell>
          <cell r="N113">
            <v>0</v>
          </cell>
          <cell r="O113" t="str">
            <v>Y</v>
          </cell>
          <cell r="P113">
            <v>0</v>
          </cell>
          <cell r="Q113" t="str">
            <v>Engineering Design for New Well</v>
          </cell>
          <cell r="R113" t="str">
            <v>C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39082</v>
          </cell>
          <cell r="Y113" t="str">
            <v>135-0935-115-06-04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str">
            <v>Q2</v>
          </cell>
        </row>
        <row r="114">
          <cell r="A114">
            <v>3995</v>
          </cell>
          <cell r="B114">
            <v>38718</v>
          </cell>
          <cell r="C114">
            <v>0</v>
          </cell>
          <cell r="D114" t="str">
            <v xml:space="preserve"> </v>
          </cell>
          <cell r="E114" t="str">
            <v>*Completed</v>
          </cell>
          <cell r="F114">
            <v>0</v>
          </cell>
          <cell r="G114" t="str">
            <v>Western</v>
          </cell>
          <cell r="H114" t="str">
            <v>AZ</v>
          </cell>
          <cell r="I114">
            <v>135</v>
          </cell>
          <cell r="J114" t="str">
            <v>Bermuda Water Company</v>
          </cell>
          <cell r="K114">
            <v>935</v>
          </cell>
          <cell r="L114" t="str">
            <v>Bermuda Water Company</v>
          </cell>
          <cell r="M114">
            <v>0</v>
          </cell>
          <cell r="N114">
            <v>0</v>
          </cell>
          <cell r="O114" t="str">
            <v>Y</v>
          </cell>
          <cell r="P114">
            <v>0</v>
          </cell>
          <cell r="Q114" t="str">
            <v>Engineering Evaluation of Alternatives for Arsenic Issue @ El Camino Well</v>
          </cell>
          <cell r="R114" t="str">
            <v>C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39082</v>
          </cell>
          <cell r="Y114" t="str">
            <v>135-0935-115-06-05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str">
            <v>Q2</v>
          </cell>
        </row>
        <row r="115">
          <cell r="A115">
            <v>3996</v>
          </cell>
          <cell r="B115">
            <v>38718</v>
          </cell>
          <cell r="C115">
            <v>0</v>
          </cell>
          <cell r="D115" t="str">
            <v xml:space="preserve"> </v>
          </cell>
          <cell r="E115" t="str">
            <v>*Completed</v>
          </cell>
          <cell r="F115">
            <v>0</v>
          </cell>
          <cell r="G115" t="str">
            <v>Western</v>
          </cell>
          <cell r="H115" t="str">
            <v>NV</v>
          </cell>
          <cell r="I115">
            <v>140</v>
          </cell>
          <cell r="J115" t="str">
            <v>Utilities, Inc. of Central Nevada</v>
          </cell>
          <cell r="K115">
            <v>140</v>
          </cell>
          <cell r="L115" t="str">
            <v>Utilities, Inc of Central Nevada</v>
          </cell>
          <cell r="M115">
            <v>0</v>
          </cell>
          <cell r="N115">
            <v>0</v>
          </cell>
          <cell r="O115" t="str">
            <v>Y</v>
          </cell>
          <cell r="P115">
            <v>0</v>
          </cell>
          <cell r="Q115" t="str">
            <v>Equipment, Accessories and Desks for Regional Office</v>
          </cell>
          <cell r="R115" t="str">
            <v>C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39082</v>
          </cell>
          <cell r="Y115" t="str">
            <v>140-0140-117-06-01</v>
          </cell>
          <cell r="Z115">
            <v>879.43</v>
          </cell>
          <cell r="AA115">
            <v>879.43</v>
          </cell>
          <cell r="AB115">
            <v>0</v>
          </cell>
          <cell r="AC115">
            <v>0</v>
          </cell>
          <cell r="AD115">
            <v>0</v>
          </cell>
          <cell r="AE115">
            <v>879.43</v>
          </cell>
          <cell r="AF115">
            <v>0</v>
          </cell>
          <cell r="AG115">
            <v>0</v>
          </cell>
          <cell r="AH115">
            <v>0</v>
          </cell>
          <cell r="AI115">
            <v>879.43</v>
          </cell>
          <cell r="AJ115" t="str">
            <v>Q2</v>
          </cell>
        </row>
        <row r="116">
          <cell r="A116">
            <v>3997</v>
          </cell>
          <cell r="B116">
            <v>38718</v>
          </cell>
          <cell r="C116">
            <v>0</v>
          </cell>
          <cell r="D116" t="str">
            <v xml:space="preserve"> </v>
          </cell>
          <cell r="E116" t="str">
            <v>*Completed</v>
          </cell>
          <cell r="F116">
            <v>0</v>
          </cell>
          <cell r="G116" t="str">
            <v>Western</v>
          </cell>
          <cell r="H116" t="str">
            <v>NV</v>
          </cell>
          <cell r="I116">
            <v>35</v>
          </cell>
          <cell r="J116" t="str">
            <v>Spring Creek Utilities Company</v>
          </cell>
          <cell r="K116">
            <v>110</v>
          </cell>
          <cell r="L116" t="str">
            <v>Spring Creek Utilities Company</v>
          </cell>
          <cell r="M116">
            <v>0</v>
          </cell>
          <cell r="N116">
            <v>0</v>
          </cell>
          <cell r="O116" t="str">
            <v>Y</v>
          </cell>
          <cell r="P116">
            <v>0</v>
          </cell>
          <cell r="Q116" t="str">
            <v>Installation of Window Cover Bars</v>
          </cell>
          <cell r="R116" t="str">
            <v>C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38911</v>
          </cell>
          <cell r="Y116" t="str">
            <v>035-0110-115-06-01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str">
            <v>Q2</v>
          </cell>
        </row>
        <row r="117">
          <cell r="A117">
            <v>4052</v>
          </cell>
          <cell r="B117">
            <v>38718</v>
          </cell>
          <cell r="C117">
            <v>0</v>
          </cell>
          <cell r="D117" t="str">
            <v xml:space="preserve"> </v>
          </cell>
          <cell r="E117" t="str">
            <v>*Completed</v>
          </cell>
          <cell r="F117">
            <v>0</v>
          </cell>
          <cell r="G117" t="str">
            <v>Western</v>
          </cell>
          <cell r="H117" t="str">
            <v>NV</v>
          </cell>
          <cell r="I117">
            <v>140</v>
          </cell>
          <cell r="J117" t="str">
            <v>Utilities, Inc. of Central Nevada</v>
          </cell>
          <cell r="K117">
            <v>140</v>
          </cell>
          <cell r="L117" t="str">
            <v>Utilities, Inc of Central Nevada</v>
          </cell>
          <cell r="M117">
            <v>0</v>
          </cell>
          <cell r="N117">
            <v>0</v>
          </cell>
          <cell r="O117" t="str">
            <v>Y</v>
          </cell>
          <cell r="P117">
            <v>0</v>
          </cell>
          <cell r="Q117" t="str">
            <v>I&amp;I Collection System Tasks per Brown &amp; Caldwell Engineering Study</v>
          </cell>
          <cell r="R117" t="str">
            <v>C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39082</v>
          </cell>
          <cell r="Y117" t="str">
            <v>140-0140-116-06-04</v>
          </cell>
          <cell r="Z117">
            <v>14700</v>
          </cell>
          <cell r="AA117">
            <v>14700</v>
          </cell>
          <cell r="AB117">
            <v>0</v>
          </cell>
          <cell r="AC117">
            <v>0</v>
          </cell>
          <cell r="AD117">
            <v>0</v>
          </cell>
          <cell r="AE117">
            <v>14700</v>
          </cell>
          <cell r="AF117">
            <v>0</v>
          </cell>
          <cell r="AG117">
            <v>0</v>
          </cell>
          <cell r="AH117">
            <v>0</v>
          </cell>
          <cell r="AI117">
            <v>14700</v>
          </cell>
          <cell r="AJ117" t="str">
            <v>Q2</v>
          </cell>
        </row>
        <row r="118">
          <cell r="A118">
            <v>4073</v>
          </cell>
          <cell r="B118">
            <v>38718</v>
          </cell>
          <cell r="C118">
            <v>0</v>
          </cell>
          <cell r="D118" t="str">
            <v xml:space="preserve"> </v>
          </cell>
          <cell r="E118" t="str">
            <v>*Completed</v>
          </cell>
          <cell r="F118">
            <v>0</v>
          </cell>
          <cell r="G118" t="str">
            <v>Western</v>
          </cell>
          <cell r="H118" t="str">
            <v>NV</v>
          </cell>
          <cell r="I118">
            <v>140</v>
          </cell>
          <cell r="J118" t="str">
            <v>Utilities, Inc. of Central Nevada</v>
          </cell>
          <cell r="K118">
            <v>140</v>
          </cell>
          <cell r="L118" t="str">
            <v>Utilities, Inc of Central Nevada</v>
          </cell>
          <cell r="M118">
            <v>0</v>
          </cell>
          <cell r="N118">
            <v>0</v>
          </cell>
          <cell r="O118" t="str">
            <v>Y</v>
          </cell>
          <cell r="P118">
            <v>0</v>
          </cell>
          <cell r="Q118" t="str">
            <v xml:space="preserve">Engineering evaluation and design of 10 lift stations for 2007 construction </v>
          </cell>
          <cell r="R118" t="str">
            <v>C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39082</v>
          </cell>
          <cell r="Y118" t="str">
            <v>140-0140-116-06-03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str">
            <v>Q2</v>
          </cell>
        </row>
        <row r="119">
          <cell r="A119">
            <v>4074</v>
          </cell>
          <cell r="B119">
            <v>38718</v>
          </cell>
          <cell r="C119">
            <v>0</v>
          </cell>
          <cell r="D119" t="str">
            <v xml:space="preserve"> </v>
          </cell>
          <cell r="E119" t="str">
            <v>*Completed</v>
          </cell>
          <cell r="F119">
            <v>0</v>
          </cell>
          <cell r="G119" t="str">
            <v>Western</v>
          </cell>
          <cell r="H119" t="str">
            <v>NV</v>
          </cell>
          <cell r="I119">
            <v>140</v>
          </cell>
          <cell r="J119" t="str">
            <v>Utilities, Inc. of Central Nevada</v>
          </cell>
          <cell r="K119">
            <v>140</v>
          </cell>
          <cell r="L119" t="str">
            <v>Utilities, Inc of Central Nevada</v>
          </cell>
          <cell r="M119">
            <v>0</v>
          </cell>
          <cell r="N119">
            <v>0</v>
          </cell>
          <cell r="O119" t="str">
            <v>Y</v>
          </cell>
          <cell r="P119">
            <v>0</v>
          </cell>
          <cell r="Q119" t="str">
            <v xml:space="preserve">Continued Flow Testing of Select Collection System Manholes  </v>
          </cell>
          <cell r="R119" t="str">
            <v>C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39082</v>
          </cell>
          <cell r="Y119" t="str">
            <v xml:space="preserve"> 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str">
            <v>Q2</v>
          </cell>
        </row>
        <row r="120">
          <cell r="A120">
            <v>4078</v>
          </cell>
          <cell r="B120">
            <v>38718</v>
          </cell>
          <cell r="C120">
            <v>0</v>
          </cell>
          <cell r="D120" t="str">
            <v xml:space="preserve"> </v>
          </cell>
          <cell r="E120" t="str">
            <v>*Completed</v>
          </cell>
          <cell r="F120">
            <v>0</v>
          </cell>
          <cell r="G120" t="str">
            <v>Western</v>
          </cell>
          <cell r="H120" t="str">
            <v>NV</v>
          </cell>
          <cell r="I120">
            <v>140</v>
          </cell>
          <cell r="J120" t="str">
            <v>Utilities, Inc. of Central Nevada</v>
          </cell>
          <cell r="K120">
            <v>140</v>
          </cell>
          <cell r="L120" t="str">
            <v>Utilities, Inc of Central Nevada</v>
          </cell>
          <cell r="M120">
            <v>0</v>
          </cell>
          <cell r="N120">
            <v>0</v>
          </cell>
          <cell r="O120" t="str">
            <v>Y</v>
          </cell>
          <cell r="P120">
            <v>0</v>
          </cell>
          <cell r="Q120" t="str">
            <v>Engineering for system mapping of utility valve/hydrant locations</v>
          </cell>
          <cell r="R120" t="str">
            <v>C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39078</v>
          </cell>
          <cell r="Y120" t="str">
            <v>140-0140-115-06-03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str">
            <v>Q2</v>
          </cell>
        </row>
        <row r="121">
          <cell r="A121">
            <v>4139</v>
          </cell>
          <cell r="B121">
            <v>38718</v>
          </cell>
          <cell r="C121">
            <v>0</v>
          </cell>
          <cell r="D121" t="str">
            <v xml:space="preserve"> </v>
          </cell>
          <cell r="E121" t="str">
            <v>*Completed</v>
          </cell>
          <cell r="F121">
            <v>0</v>
          </cell>
          <cell r="G121" t="str">
            <v>Western</v>
          </cell>
          <cell r="H121" t="str">
            <v>NV</v>
          </cell>
          <cell r="I121">
            <v>35</v>
          </cell>
          <cell r="J121" t="str">
            <v>Spring Creek Utilities Company</v>
          </cell>
          <cell r="K121">
            <v>110</v>
          </cell>
          <cell r="L121" t="str">
            <v>Spring Creek Utilities Company</v>
          </cell>
          <cell r="M121">
            <v>0</v>
          </cell>
          <cell r="N121">
            <v>0</v>
          </cell>
          <cell r="O121" t="str">
            <v>Y</v>
          </cell>
          <cell r="P121">
            <v>0</v>
          </cell>
          <cell r="Q121" t="str">
            <v>Engineering for Twin Tanks Booster Station Upgrade with  2007 Construction</v>
          </cell>
          <cell r="R121" t="str">
            <v>C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39086</v>
          </cell>
          <cell r="Y121" t="str">
            <v>035-0110-115-06-04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str">
            <v>Q2</v>
          </cell>
        </row>
        <row r="122">
          <cell r="A122">
            <v>4258</v>
          </cell>
          <cell r="B122">
            <v>38718</v>
          </cell>
          <cell r="C122">
            <v>0</v>
          </cell>
          <cell r="D122" t="str">
            <v xml:space="preserve"> </v>
          </cell>
          <cell r="E122" t="str">
            <v>Placed In Service</v>
          </cell>
          <cell r="F122">
            <v>0</v>
          </cell>
          <cell r="G122" t="str">
            <v>Western</v>
          </cell>
          <cell r="H122" t="str">
            <v>NV</v>
          </cell>
          <cell r="I122">
            <v>35</v>
          </cell>
          <cell r="J122" t="str">
            <v>Spring Creek Utilities Company</v>
          </cell>
          <cell r="K122">
            <v>110</v>
          </cell>
          <cell r="L122" t="str">
            <v>Spring Creek Utilities Company</v>
          </cell>
          <cell r="M122">
            <v>0</v>
          </cell>
          <cell r="N122">
            <v>0</v>
          </cell>
          <cell r="O122" t="str">
            <v>Y</v>
          </cell>
          <cell r="P122">
            <v>0</v>
          </cell>
          <cell r="Q122" t="str">
            <v>Exploratory Test Well - Tract 100</v>
          </cell>
          <cell r="R122" t="str">
            <v>C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38911</v>
          </cell>
          <cell r="Y122" t="str">
            <v xml:space="preserve"> 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Q2</v>
          </cell>
        </row>
        <row r="123">
          <cell r="A123">
            <v>4292</v>
          </cell>
          <cell r="B123">
            <v>38718</v>
          </cell>
          <cell r="C123">
            <v>0</v>
          </cell>
          <cell r="D123" t="str">
            <v xml:space="preserve"> </v>
          </cell>
          <cell r="E123" t="str">
            <v>*Completed</v>
          </cell>
          <cell r="F123">
            <v>0</v>
          </cell>
          <cell r="G123" t="str">
            <v>Western</v>
          </cell>
          <cell r="H123" t="str">
            <v>AZ</v>
          </cell>
          <cell r="I123">
            <v>135</v>
          </cell>
          <cell r="J123" t="str">
            <v>Bermuda Water Company</v>
          </cell>
          <cell r="K123">
            <v>935</v>
          </cell>
          <cell r="L123" t="str">
            <v>Bermuda Water Company</v>
          </cell>
          <cell r="M123">
            <v>0</v>
          </cell>
          <cell r="N123">
            <v>0</v>
          </cell>
          <cell r="O123" t="str">
            <v>Y</v>
          </cell>
          <cell r="P123">
            <v>0</v>
          </cell>
          <cell r="Q123" t="str">
            <v>Emergency Repair - Well #1</v>
          </cell>
          <cell r="R123" t="str">
            <v>C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38943</v>
          </cell>
          <cell r="Y123" t="str">
            <v xml:space="preserve"> 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str">
            <v>Q2</v>
          </cell>
        </row>
        <row r="124">
          <cell r="A124">
            <v>4360</v>
          </cell>
          <cell r="B124">
            <v>38718</v>
          </cell>
          <cell r="C124">
            <v>0</v>
          </cell>
          <cell r="D124" t="str">
            <v xml:space="preserve"> </v>
          </cell>
          <cell r="E124" t="str">
            <v>*Completed</v>
          </cell>
          <cell r="F124">
            <v>0</v>
          </cell>
          <cell r="G124" t="str">
            <v>Western</v>
          </cell>
          <cell r="H124" t="str">
            <v>AZ</v>
          </cell>
          <cell r="I124">
            <v>135</v>
          </cell>
          <cell r="J124" t="str">
            <v>Bermuda Water Company</v>
          </cell>
          <cell r="K124">
            <v>935</v>
          </cell>
          <cell r="L124">
            <v>0</v>
          </cell>
          <cell r="M124">
            <v>0</v>
          </cell>
          <cell r="N124">
            <v>0</v>
          </cell>
          <cell r="O124" t="str">
            <v>Y</v>
          </cell>
          <cell r="P124">
            <v>0</v>
          </cell>
          <cell r="Q124" t="str">
            <v>Emergency Repair to Well # 5</v>
          </cell>
          <cell r="R124" t="str">
            <v>C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38943</v>
          </cell>
          <cell r="Y124" t="str">
            <v xml:space="preserve"> 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str">
            <v>Q2</v>
          </cell>
        </row>
        <row r="125">
          <cell r="A125">
            <v>4361</v>
          </cell>
          <cell r="B125">
            <v>38718</v>
          </cell>
          <cell r="C125">
            <v>0</v>
          </cell>
          <cell r="D125" t="str">
            <v xml:space="preserve"> </v>
          </cell>
          <cell r="E125" t="str">
            <v>*Completed</v>
          </cell>
          <cell r="F125">
            <v>0</v>
          </cell>
          <cell r="G125" t="str">
            <v>Western</v>
          </cell>
          <cell r="H125" t="str">
            <v>NV</v>
          </cell>
          <cell r="I125">
            <v>35</v>
          </cell>
          <cell r="J125" t="str">
            <v>Spring Creek Utilities Company</v>
          </cell>
          <cell r="K125">
            <v>110</v>
          </cell>
          <cell r="L125" t="str">
            <v>Spring Creek Utilities Company</v>
          </cell>
          <cell r="M125">
            <v>0</v>
          </cell>
          <cell r="N125">
            <v>0</v>
          </cell>
          <cell r="O125" t="str">
            <v>Y</v>
          </cell>
          <cell r="P125">
            <v>0</v>
          </cell>
          <cell r="Q125" t="str">
            <v>Emergency Repair Well # 1</v>
          </cell>
          <cell r="R125" t="str">
            <v>C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38943</v>
          </cell>
          <cell r="Y125" t="str">
            <v xml:space="preserve"> 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str">
            <v>Q2</v>
          </cell>
        </row>
        <row r="126">
          <cell r="A126">
            <v>4371</v>
          </cell>
          <cell r="B126">
            <v>38718</v>
          </cell>
          <cell r="C126">
            <v>0</v>
          </cell>
          <cell r="D126" t="str">
            <v xml:space="preserve"> </v>
          </cell>
          <cell r="E126" t="str">
            <v>*Completed</v>
          </cell>
          <cell r="F126">
            <v>0</v>
          </cell>
          <cell r="G126" t="str">
            <v>Western</v>
          </cell>
          <cell r="H126" t="str">
            <v>NV</v>
          </cell>
          <cell r="I126">
            <v>34</v>
          </cell>
          <cell r="J126" t="str">
            <v>Utilities, Inc. of Nevada</v>
          </cell>
          <cell r="K126">
            <v>120</v>
          </cell>
          <cell r="L126" t="str">
            <v>Utilities, Inc of Nevada</v>
          </cell>
          <cell r="M126">
            <v>0</v>
          </cell>
          <cell r="N126">
            <v>0</v>
          </cell>
          <cell r="O126" t="str">
            <v>Y</v>
          </cell>
          <cell r="P126">
            <v>0</v>
          </cell>
          <cell r="Q126" t="str">
            <v>Garnet Drive Street Repairs</v>
          </cell>
          <cell r="R126" t="str">
            <v>C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38961</v>
          </cell>
          <cell r="Y126" t="str">
            <v xml:space="preserve"> 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str">
            <v>Q2</v>
          </cell>
        </row>
        <row r="127">
          <cell r="A127">
            <v>4383</v>
          </cell>
          <cell r="B127">
            <v>38718</v>
          </cell>
          <cell r="C127">
            <v>0</v>
          </cell>
          <cell r="D127" t="str">
            <v xml:space="preserve"> </v>
          </cell>
          <cell r="E127" t="str">
            <v>*Completed</v>
          </cell>
          <cell r="F127">
            <v>0</v>
          </cell>
          <cell r="G127" t="str">
            <v>Western</v>
          </cell>
          <cell r="H127" t="str">
            <v>NV</v>
          </cell>
          <cell r="I127">
            <v>140</v>
          </cell>
          <cell r="J127" t="str">
            <v>Utilities, Inc. of Central Nevada</v>
          </cell>
          <cell r="K127">
            <v>140</v>
          </cell>
          <cell r="L127" t="str">
            <v>Utilities, Inc of Central Nevada</v>
          </cell>
          <cell r="M127">
            <v>0</v>
          </cell>
          <cell r="N127">
            <v>0</v>
          </cell>
          <cell r="O127" t="str">
            <v>Y</v>
          </cell>
          <cell r="P127">
            <v>0</v>
          </cell>
          <cell r="Q127" t="str">
            <v>Well #9 Emergency Rehabilitation</v>
          </cell>
          <cell r="R127" t="str">
            <v>C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38944</v>
          </cell>
          <cell r="Y127" t="str">
            <v>140-0140-115-06-01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str">
            <v>Q2</v>
          </cell>
        </row>
        <row r="128">
          <cell r="A128">
            <v>4385</v>
          </cell>
          <cell r="B128">
            <v>38718</v>
          </cell>
          <cell r="C128">
            <v>0</v>
          </cell>
          <cell r="D128" t="str">
            <v xml:space="preserve"> </v>
          </cell>
          <cell r="E128" t="str">
            <v>*Completed</v>
          </cell>
          <cell r="F128">
            <v>0</v>
          </cell>
          <cell r="G128" t="str">
            <v>Western</v>
          </cell>
          <cell r="H128" t="str">
            <v>NV</v>
          </cell>
          <cell r="I128">
            <v>140</v>
          </cell>
          <cell r="J128" t="str">
            <v>Utilities, Inc. of Central Nevada</v>
          </cell>
          <cell r="K128">
            <v>140</v>
          </cell>
          <cell r="L128" t="str">
            <v>Utilities, Inc of Central Nevada</v>
          </cell>
          <cell r="M128">
            <v>0</v>
          </cell>
          <cell r="N128">
            <v>0</v>
          </cell>
          <cell r="O128" t="str">
            <v>Y</v>
          </cell>
          <cell r="P128">
            <v>0</v>
          </cell>
          <cell r="Q128" t="str">
            <v>Water Main Pipeline Extension Upland Ave.</v>
          </cell>
          <cell r="R128" t="str">
            <v>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39078</v>
          </cell>
          <cell r="Y128" t="str">
            <v>140-0140-115-06-05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str">
            <v>Q2</v>
          </cell>
        </row>
        <row r="129">
          <cell r="A129">
            <v>4401</v>
          </cell>
          <cell r="B129">
            <v>38718</v>
          </cell>
          <cell r="C129">
            <v>0</v>
          </cell>
          <cell r="D129" t="str">
            <v xml:space="preserve"> </v>
          </cell>
          <cell r="E129" t="str">
            <v>*Completed</v>
          </cell>
          <cell r="F129">
            <v>0</v>
          </cell>
          <cell r="G129" t="str">
            <v>Western</v>
          </cell>
          <cell r="H129" t="str">
            <v>NV</v>
          </cell>
          <cell r="I129">
            <v>140</v>
          </cell>
          <cell r="J129" t="str">
            <v>Utilities, Inc. of Central Nevada</v>
          </cell>
          <cell r="K129">
            <v>140</v>
          </cell>
          <cell r="L129" t="str">
            <v>Utilities, Inc of Central Nevada</v>
          </cell>
          <cell r="M129">
            <v>0</v>
          </cell>
          <cell r="N129">
            <v>0</v>
          </cell>
          <cell r="O129" t="str">
            <v>Y</v>
          </cell>
          <cell r="P129">
            <v>0</v>
          </cell>
          <cell r="Q129" t="str">
            <v>Well 9 Rehabilitation and Pump/Motor Replacement</v>
          </cell>
          <cell r="R129" t="str">
            <v>C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38961</v>
          </cell>
          <cell r="Y129" t="str">
            <v>140-0140-115-06-02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str">
            <v>Q2</v>
          </cell>
        </row>
        <row r="130">
          <cell r="A130">
            <v>4416</v>
          </cell>
          <cell r="B130">
            <v>38718</v>
          </cell>
          <cell r="C130">
            <v>0</v>
          </cell>
          <cell r="D130" t="str">
            <v xml:space="preserve"> </v>
          </cell>
          <cell r="E130" t="str">
            <v>*Completed</v>
          </cell>
          <cell r="F130">
            <v>0</v>
          </cell>
          <cell r="G130" t="str">
            <v>Western</v>
          </cell>
          <cell r="H130" t="str">
            <v>NV</v>
          </cell>
          <cell r="I130">
            <v>140</v>
          </cell>
          <cell r="J130" t="str">
            <v>Utilities, Inc. of Central Nevada</v>
          </cell>
          <cell r="K130">
            <v>140</v>
          </cell>
          <cell r="L130" t="str">
            <v>Utilities, Inc of Central Nevada</v>
          </cell>
          <cell r="M130">
            <v>0</v>
          </cell>
          <cell r="N130">
            <v>0</v>
          </cell>
          <cell r="O130" t="str">
            <v>Y</v>
          </cell>
          <cell r="P130">
            <v>0</v>
          </cell>
          <cell r="Q130" t="str">
            <v xml:space="preserve">Valve Turning Machine </v>
          </cell>
          <cell r="R130" t="str">
            <v>C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39069</v>
          </cell>
          <cell r="Y130" t="str">
            <v>140-0140-115-06-06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str">
            <v>Q2</v>
          </cell>
        </row>
        <row r="131">
          <cell r="A131">
            <v>4461</v>
          </cell>
          <cell r="B131">
            <v>38718</v>
          </cell>
          <cell r="C131">
            <v>0</v>
          </cell>
          <cell r="D131" t="str">
            <v xml:space="preserve"> </v>
          </cell>
          <cell r="E131" t="str">
            <v>*Completed</v>
          </cell>
          <cell r="F131">
            <v>0</v>
          </cell>
          <cell r="G131" t="str">
            <v>Western</v>
          </cell>
          <cell r="H131" t="str">
            <v>NV</v>
          </cell>
          <cell r="I131">
            <v>140</v>
          </cell>
          <cell r="J131" t="str">
            <v>Utilities, Inc. of Central Nevada</v>
          </cell>
          <cell r="K131">
            <v>140</v>
          </cell>
          <cell r="L131" t="str">
            <v>Utilities, Inc. of Central NV</v>
          </cell>
          <cell r="M131">
            <v>0</v>
          </cell>
          <cell r="N131">
            <v>0</v>
          </cell>
          <cell r="O131" t="str">
            <v>Y</v>
          </cell>
          <cell r="P131">
            <v>0</v>
          </cell>
          <cell r="Q131" t="str">
            <v>Online Monitoring Equipment</v>
          </cell>
          <cell r="R131" t="str">
            <v>C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39085</v>
          </cell>
          <cell r="Y131" t="str">
            <v>140-0140-115-06-08</v>
          </cell>
          <cell r="Z131">
            <v>2043.32</v>
          </cell>
          <cell r="AA131">
            <v>2043.32</v>
          </cell>
          <cell r="AB131">
            <v>0</v>
          </cell>
          <cell r="AC131">
            <v>0</v>
          </cell>
          <cell r="AD131">
            <v>0</v>
          </cell>
          <cell r="AE131">
            <v>2043.32</v>
          </cell>
          <cell r="AF131">
            <v>0</v>
          </cell>
          <cell r="AG131">
            <v>0</v>
          </cell>
          <cell r="AH131">
            <v>0</v>
          </cell>
          <cell r="AI131">
            <v>2043.32</v>
          </cell>
          <cell r="AJ131" t="str">
            <v>Q2</v>
          </cell>
        </row>
        <row r="132">
          <cell r="A132">
            <v>4462</v>
          </cell>
          <cell r="B132">
            <v>38718</v>
          </cell>
          <cell r="C132">
            <v>0</v>
          </cell>
          <cell r="D132" t="str">
            <v xml:space="preserve"> </v>
          </cell>
          <cell r="E132" t="str">
            <v>*Completed</v>
          </cell>
          <cell r="F132">
            <v>0</v>
          </cell>
          <cell r="G132" t="str">
            <v>Western</v>
          </cell>
          <cell r="H132" t="str">
            <v>NV</v>
          </cell>
          <cell r="I132">
            <v>140</v>
          </cell>
          <cell r="J132" t="str">
            <v>Utilities, Inc. of Central Nevada</v>
          </cell>
          <cell r="K132">
            <v>140</v>
          </cell>
          <cell r="L132" t="str">
            <v>Utilities, Inc. of Central NV</v>
          </cell>
          <cell r="M132">
            <v>0</v>
          </cell>
          <cell r="N132">
            <v>0</v>
          </cell>
          <cell r="O132" t="str">
            <v>Y</v>
          </cell>
          <cell r="P132">
            <v>0</v>
          </cell>
          <cell r="Q132" t="str">
            <v>Omaha Pipeline Construction</v>
          </cell>
          <cell r="R132" t="str">
            <v>C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39082</v>
          </cell>
          <cell r="Y132" t="str">
            <v>140-0140-115-06-07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str">
            <v>Q2</v>
          </cell>
        </row>
        <row r="133">
          <cell r="A133">
            <v>4476</v>
          </cell>
          <cell r="B133">
            <v>38718</v>
          </cell>
          <cell r="C133">
            <v>0</v>
          </cell>
          <cell r="D133" t="str">
            <v xml:space="preserve"> </v>
          </cell>
          <cell r="E133" t="str">
            <v>*Completed</v>
          </cell>
          <cell r="F133">
            <v>0</v>
          </cell>
          <cell r="G133" t="str">
            <v>Western</v>
          </cell>
          <cell r="H133" t="str">
            <v>NV</v>
          </cell>
          <cell r="I133">
            <v>34</v>
          </cell>
          <cell r="J133" t="str">
            <v>Utilities, Inc. of Nevada</v>
          </cell>
          <cell r="K133">
            <v>120</v>
          </cell>
          <cell r="L133" t="str">
            <v>Utilities, Inc of Nevada</v>
          </cell>
          <cell r="M133">
            <v>0</v>
          </cell>
          <cell r="N133">
            <v>0</v>
          </cell>
          <cell r="O133" t="str">
            <v>Y</v>
          </cell>
          <cell r="P133">
            <v>0</v>
          </cell>
          <cell r="Q133" t="str">
            <v>Watermain Repair - Bordertown Casino</v>
          </cell>
          <cell r="R133" t="str">
            <v>C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39069</v>
          </cell>
          <cell r="Y133" t="str">
            <v>034-0120-115-06-01</v>
          </cell>
          <cell r="Z133">
            <v>15653.53</v>
          </cell>
          <cell r="AA133">
            <v>0</v>
          </cell>
          <cell r="AB133">
            <v>15653.53</v>
          </cell>
          <cell r="AC133">
            <v>0</v>
          </cell>
          <cell r="AD133">
            <v>0</v>
          </cell>
          <cell r="AE133">
            <v>15653.53</v>
          </cell>
          <cell r="AF133">
            <v>0</v>
          </cell>
          <cell r="AG133">
            <v>0</v>
          </cell>
          <cell r="AH133">
            <v>0</v>
          </cell>
          <cell r="AI133">
            <v>15653.53</v>
          </cell>
          <cell r="AJ133" t="str">
            <v>Q2</v>
          </cell>
        </row>
        <row r="134">
          <cell r="A134">
            <v>8057</v>
          </cell>
          <cell r="B134">
            <v>38718</v>
          </cell>
          <cell r="C134">
            <v>0</v>
          </cell>
          <cell r="D134" t="str">
            <v xml:space="preserve"> </v>
          </cell>
          <cell r="E134" t="str">
            <v>*Completed</v>
          </cell>
          <cell r="F134">
            <v>0</v>
          </cell>
          <cell r="G134" t="str">
            <v>Western</v>
          </cell>
          <cell r="H134" t="str">
            <v>AZ</v>
          </cell>
          <cell r="I134">
            <v>135</v>
          </cell>
          <cell r="J134" t="str">
            <v>Bermuda Water Company</v>
          </cell>
          <cell r="K134">
            <v>935</v>
          </cell>
          <cell r="L134" t="str">
            <v>Bermuda Water Co.</v>
          </cell>
          <cell r="M134">
            <v>0</v>
          </cell>
          <cell r="N134">
            <v>0</v>
          </cell>
          <cell r="O134" t="str">
            <v>Y</v>
          </cell>
          <cell r="P134">
            <v>0</v>
          </cell>
          <cell r="Q134" t="str">
            <v>Electronic Water Quality Monitoring &amp; Sight Security</v>
          </cell>
          <cell r="R134" t="str">
            <v>C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39086</v>
          </cell>
          <cell r="Y134" t="str">
            <v>135-0935-115-07-01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str">
            <v>Q2</v>
          </cell>
        </row>
        <row r="135">
          <cell r="A135">
            <v>8084</v>
          </cell>
          <cell r="B135">
            <v>38718</v>
          </cell>
          <cell r="C135">
            <v>0</v>
          </cell>
          <cell r="D135" t="str">
            <v xml:space="preserve"> </v>
          </cell>
          <cell r="E135" t="str">
            <v>Placed In Service</v>
          </cell>
          <cell r="F135">
            <v>0</v>
          </cell>
          <cell r="G135" t="str">
            <v>Western</v>
          </cell>
          <cell r="H135" t="str">
            <v>AZ</v>
          </cell>
          <cell r="I135">
            <v>135</v>
          </cell>
          <cell r="J135" t="str">
            <v>Bermuda Water Company</v>
          </cell>
          <cell r="K135">
            <v>935</v>
          </cell>
          <cell r="L135" t="str">
            <v>Bermuda Water Co.</v>
          </cell>
          <cell r="M135">
            <v>0</v>
          </cell>
          <cell r="N135">
            <v>0</v>
          </cell>
          <cell r="O135" t="str">
            <v>Y</v>
          </cell>
          <cell r="P135">
            <v>0</v>
          </cell>
          <cell r="Q135" t="str">
            <v>Valve Turning Machine</v>
          </cell>
          <cell r="R135" t="str">
            <v>C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39252</v>
          </cell>
          <cell r="Y135" t="str">
            <v>135-0935-115-07-02</v>
          </cell>
          <cell r="Z135">
            <v>53000</v>
          </cell>
          <cell r="AA135">
            <v>53000</v>
          </cell>
          <cell r="AB135">
            <v>0</v>
          </cell>
          <cell r="AC135">
            <v>0</v>
          </cell>
          <cell r="AD135">
            <v>0</v>
          </cell>
          <cell r="AE135">
            <v>53000</v>
          </cell>
          <cell r="AF135">
            <v>0</v>
          </cell>
          <cell r="AG135">
            <v>0</v>
          </cell>
          <cell r="AH135">
            <v>0</v>
          </cell>
          <cell r="AI135">
            <v>53000</v>
          </cell>
          <cell r="AJ135" t="str">
            <v>Q2</v>
          </cell>
        </row>
        <row r="136">
          <cell r="A136">
            <v>9026</v>
          </cell>
          <cell r="B136">
            <v>38718</v>
          </cell>
          <cell r="C136">
            <v>0</v>
          </cell>
          <cell r="D136" t="str">
            <v xml:space="preserve"> </v>
          </cell>
          <cell r="E136" t="str">
            <v>*Completed</v>
          </cell>
          <cell r="F136">
            <v>0</v>
          </cell>
          <cell r="G136" t="str">
            <v>Western</v>
          </cell>
          <cell r="H136" t="str">
            <v>NV</v>
          </cell>
          <cell r="I136">
            <v>133</v>
          </cell>
          <cell r="J136" t="str">
            <v>Sky Ranch Water Service</v>
          </cell>
          <cell r="K136">
            <v>123</v>
          </cell>
          <cell r="L136" t="str">
            <v>Sky Ranch Water Service</v>
          </cell>
          <cell r="M136">
            <v>0</v>
          </cell>
          <cell r="N136">
            <v>0</v>
          </cell>
          <cell r="O136" t="str">
            <v>Y</v>
          </cell>
          <cell r="P136">
            <v>0</v>
          </cell>
          <cell r="Q136" t="str">
            <v>Electronic Water Quality Monitoring &amp; Sight Security</v>
          </cell>
          <cell r="R136" t="str">
            <v>C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39084</v>
          </cell>
          <cell r="Y136" t="str">
            <v>133-0123-115-06-01</v>
          </cell>
          <cell r="Z136">
            <v>23.93</v>
          </cell>
          <cell r="AA136">
            <v>23.93</v>
          </cell>
          <cell r="AB136">
            <v>0</v>
          </cell>
          <cell r="AC136">
            <v>0</v>
          </cell>
          <cell r="AD136">
            <v>0</v>
          </cell>
          <cell r="AE136">
            <v>23.93</v>
          </cell>
          <cell r="AF136">
            <v>0</v>
          </cell>
          <cell r="AG136">
            <v>0</v>
          </cell>
          <cell r="AH136">
            <v>0</v>
          </cell>
          <cell r="AI136">
            <v>23.93</v>
          </cell>
          <cell r="AJ136" t="str">
            <v>Q2</v>
          </cell>
        </row>
        <row r="137">
          <cell r="A137">
            <v>9079</v>
          </cell>
          <cell r="B137">
            <v>38718</v>
          </cell>
          <cell r="C137">
            <v>0</v>
          </cell>
          <cell r="D137" t="str">
            <v xml:space="preserve"> </v>
          </cell>
          <cell r="E137" t="str">
            <v>*Completed</v>
          </cell>
          <cell r="F137">
            <v>0</v>
          </cell>
          <cell r="G137" t="str">
            <v>Western</v>
          </cell>
          <cell r="H137" t="str">
            <v>NV</v>
          </cell>
          <cell r="I137">
            <v>35</v>
          </cell>
          <cell r="J137" t="str">
            <v>Spring Creek Utilities Company</v>
          </cell>
          <cell r="K137">
            <v>110</v>
          </cell>
          <cell r="L137" t="str">
            <v>Spring Creek Utilities Company</v>
          </cell>
          <cell r="M137">
            <v>0</v>
          </cell>
          <cell r="N137">
            <v>0</v>
          </cell>
          <cell r="O137" t="str">
            <v>Y</v>
          </cell>
          <cell r="P137">
            <v>0</v>
          </cell>
          <cell r="Q137" t="str">
            <v>Online Monitoring Equipment and Security - Wells</v>
          </cell>
          <cell r="R137" t="str">
            <v>C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39085</v>
          </cell>
          <cell r="Y137" t="str">
            <v>035-0110-115-06-03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str">
            <v>Q2</v>
          </cell>
        </row>
        <row r="138">
          <cell r="A138">
            <v>9202</v>
          </cell>
          <cell r="B138">
            <v>38718</v>
          </cell>
          <cell r="C138">
            <v>0</v>
          </cell>
          <cell r="D138" t="str">
            <v xml:space="preserve"> </v>
          </cell>
          <cell r="E138" t="str">
            <v>*Completed</v>
          </cell>
          <cell r="F138">
            <v>0</v>
          </cell>
          <cell r="G138" t="str">
            <v>Western</v>
          </cell>
          <cell r="H138" t="str">
            <v>NV</v>
          </cell>
          <cell r="I138">
            <v>140</v>
          </cell>
          <cell r="J138" t="str">
            <v>Utilities, Inc. of Central Nevada</v>
          </cell>
          <cell r="K138">
            <v>140</v>
          </cell>
          <cell r="L138" t="str">
            <v>Utilities, Inc of Central Nevada</v>
          </cell>
          <cell r="M138">
            <v>0</v>
          </cell>
          <cell r="N138">
            <v>0</v>
          </cell>
          <cell r="O138" t="str">
            <v>Y</v>
          </cell>
          <cell r="P138">
            <v>0</v>
          </cell>
          <cell r="Q138" t="str">
            <v>TV Van Sewer Collections</v>
          </cell>
          <cell r="R138" t="str">
            <v>C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39085</v>
          </cell>
          <cell r="Y138" t="str">
            <v>140-0140-116-06-06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str">
            <v>Q2</v>
          </cell>
        </row>
        <row r="139">
          <cell r="A139">
            <v>9235</v>
          </cell>
          <cell r="B139">
            <v>38718</v>
          </cell>
          <cell r="C139">
            <v>0</v>
          </cell>
          <cell r="D139" t="str">
            <v xml:space="preserve"> </v>
          </cell>
          <cell r="E139" t="str">
            <v>*Completed</v>
          </cell>
          <cell r="F139">
            <v>0</v>
          </cell>
          <cell r="G139" t="str">
            <v>Western</v>
          </cell>
          <cell r="H139" t="str">
            <v>NV</v>
          </cell>
          <cell r="I139">
            <v>140</v>
          </cell>
          <cell r="J139" t="str">
            <v>Utilities, Inc. of Central Nevada</v>
          </cell>
          <cell r="K139">
            <v>140</v>
          </cell>
          <cell r="L139" t="str">
            <v>Utilities, Inc of Central Nevada</v>
          </cell>
          <cell r="M139">
            <v>0</v>
          </cell>
          <cell r="N139">
            <v>0</v>
          </cell>
          <cell r="O139" t="str">
            <v>Y</v>
          </cell>
          <cell r="P139">
            <v>0</v>
          </cell>
          <cell r="Q139" t="str">
            <v xml:space="preserve">Jetter/Vacuum Truck </v>
          </cell>
          <cell r="R139" t="str">
            <v>C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39082</v>
          </cell>
          <cell r="Y139" t="str">
            <v>140-0140-116-06-05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str">
            <v>Q2</v>
          </cell>
        </row>
        <row r="140">
          <cell r="A140">
            <v>9260</v>
          </cell>
          <cell r="B140">
            <v>38718</v>
          </cell>
          <cell r="C140">
            <v>0</v>
          </cell>
          <cell r="D140" t="str">
            <v xml:space="preserve"> </v>
          </cell>
          <cell r="E140" t="str">
            <v>*Completed</v>
          </cell>
          <cell r="F140">
            <v>0</v>
          </cell>
          <cell r="G140" t="str">
            <v>Western</v>
          </cell>
          <cell r="H140" t="str">
            <v>NV</v>
          </cell>
          <cell r="I140">
            <v>34</v>
          </cell>
          <cell r="J140" t="str">
            <v>Utilities, Inc. of Nevada</v>
          </cell>
          <cell r="K140">
            <v>120</v>
          </cell>
          <cell r="L140" t="str">
            <v>Utilities, Inc of Nevada</v>
          </cell>
          <cell r="M140">
            <v>0</v>
          </cell>
          <cell r="N140">
            <v>0</v>
          </cell>
          <cell r="O140" t="str">
            <v>Y</v>
          </cell>
          <cell r="P140">
            <v>0</v>
          </cell>
          <cell r="Q140" t="str">
            <v>Electronic Water Quality Monitoring &amp; Sight Security Wells</v>
          </cell>
          <cell r="R140" t="str">
            <v>C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39091</v>
          </cell>
          <cell r="Y140" t="str">
            <v>034-0120-115-06-02</v>
          </cell>
          <cell r="Z140">
            <v>43678.69</v>
          </cell>
          <cell r="AA140">
            <v>43678.69</v>
          </cell>
          <cell r="AB140">
            <v>0</v>
          </cell>
          <cell r="AC140">
            <v>0</v>
          </cell>
          <cell r="AD140">
            <v>0</v>
          </cell>
          <cell r="AE140">
            <v>43678.69</v>
          </cell>
          <cell r="AF140">
            <v>0</v>
          </cell>
          <cell r="AG140">
            <v>0</v>
          </cell>
          <cell r="AH140">
            <v>0</v>
          </cell>
          <cell r="AI140">
            <v>43678.69</v>
          </cell>
          <cell r="AJ140" t="str">
            <v>Q2</v>
          </cell>
        </row>
        <row r="141">
          <cell r="A141">
            <v>9210</v>
          </cell>
          <cell r="B141">
            <v>39187</v>
          </cell>
          <cell r="C141" t="str">
            <v>Wendy Wentz</v>
          </cell>
          <cell r="D141">
            <v>39204</v>
          </cell>
          <cell r="E141" t="str">
            <v>Closed</v>
          </cell>
          <cell r="F141">
            <v>0</v>
          </cell>
          <cell r="G141" t="str">
            <v>Western</v>
          </cell>
          <cell r="H141" t="str">
            <v>NV</v>
          </cell>
          <cell r="I141">
            <v>140</v>
          </cell>
          <cell r="J141" t="str">
            <v>Utilities, Inc. of Central Nevada</v>
          </cell>
          <cell r="K141">
            <v>140</v>
          </cell>
          <cell r="L141" t="str">
            <v>Utilities, Inc. of Central Nevada</v>
          </cell>
          <cell r="M141">
            <v>0</v>
          </cell>
          <cell r="N141">
            <v>0</v>
          </cell>
          <cell r="O141" t="str">
            <v>Y</v>
          </cell>
          <cell r="P141">
            <v>0</v>
          </cell>
          <cell r="Q141" t="str">
            <v>5 valve insertions (Calvada Blvd)-8"-16"-30K each</v>
          </cell>
          <cell r="R141" t="str">
            <v>C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 xml:space="preserve"> </v>
          </cell>
          <cell r="Y141" t="str">
            <v xml:space="preserve"> </v>
          </cell>
          <cell r="Z141">
            <v>0</v>
          </cell>
          <cell r="AA141">
            <v>83680</v>
          </cell>
          <cell r="AB141">
            <v>-83680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str">
            <v>Q2</v>
          </cell>
        </row>
        <row r="142">
          <cell r="A142">
            <v>4530</v>
          </cell>
          <cell r="B142">
            <v>39187</v>
          </cell>
          <cell r="C142" t="str">
            <v>Monica Stoica</v>
          </cell>
          <cell r="D142" t="str">
            <v xml:space="preserve"> </v>
          </cell>
          <cell r="E142" t="str">
            <v>Placed In Service</v>
          </cell>
          <cell r="F142">
            <v>0</v>
          </cell>
          <cell r="G142" t="str">
            <v>Western</v>
          </cell>
          <cell r="H142" t="str">
            <v>NV</v>
          </cell>
          <cell r="I142">
            <v>140</v>
          </cell>
          <cell r="J142" t="str">
            <v>Utilities, Inc. of Central Nevada</v>
          </cell>
          <cell r="K142">
            <v>140</v>
          </cell>
          <cell r="L142" t="str">
            <v>Utilities, Inc. of Central Nevada</v>
          </cell>
          <cell r="M142">
            <v>0</v>
          </cell>
          <cell r="N142">
            <v>0</v>
          </cell>
          <cell r="O142" t="str">
            <v>Y</v>
          </cell>
          <cell r="P142">
            <v>0</v>
          </cell>
          <cell r="Q142" t="str">
            <v>Emergency 2 Water Service Repair</v>
          </cell>
          <cell r="R142" t="str">
            <v>C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39204</v>
          </cell>
          <cell r="Y142" t="str">
            <v>140-0140-115-07-02</v>
          </cell>
          <cell r="Z142">
            <v>25790</v>
          </cell>
          <cell r="AA142">
            <v>25790</v>
          </cell>
          <cell r="AB142">
            <v>0</v>
          </cell>
          <cell r="AC142">
            <v>0</v>
          </cell>
          <cell r="AD142">
            <v>0</v>
          </cell>
          <cell r="AE142">
            <v>25790</v>
          </cell>
          <cell r="AF142">
            <v>0</v>
          </cell>
          <cell r="AG142">
            <v>0</v>
          </cell>
          <cell r="AH142">
            <v>0</v>
          </cell>
          <cell r="AI142">
            <v>25790</v>
          </cell>
          <cell r="AJ142" t="str">
            <v>Q2</v>
          </cell>
        </row>
        <row r="143">
          <cell r="A143">
            <v>4544</v>
          </cell>
          <cell r="B143">
            <v>39187</v>
          </cell>
          <cell r="C143" t="str">
            <v>Monica Stoica</v>
          </cell>
          <cell r="D143" t="str">
            <v xml:space="preserve"> </v>
          </cell>
          <cell r="E143" t="str">
            <v>Placed In Service</v>
          </cell>
          <cell r="F143">
            <v>0</v>
          </cell>
          <cell r="G143" t="str">
            <v>Western</v>
          </cell>
          <cell r="H143" t="str">
            <v>AZ</v>
          </cell>
          <cell r="I143">
            <v>135</v>
          </cell>
          <cell r="J143" t="str">
            <v>Bermuda Water Company</v>
          </cell>
          <cell r="K143">
            <v>935</v>
          </cell>
          <cell r="L143" t="str">
            <v>Bermuda Water Company</v>
          </cell>
          <cell r="M143">
            <v>0</v>
          </cell>
          <cell r="N143">
            <v>0</v>
          </cell>
          <cell r="O143" t="str">
            <v>Y</v>
          </cell>
          <cell r="P143">
            <v>0</v>
          </cell>
          <cell r="Q143" t="str">
            <v>Emergency Well #8</v>
          </cell>
          <cell r="R143" t="str">
            <v>C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39204</v>
          </cell>
          <cell r="Y143" t="str">
            <v>135-0935-115-07-06</v>
          </cell>
          <cell r="Z143">
            <v>17695.16</v>
          </cell>
          <cell r="AA143">
            <v>7861.69</v>
          </cell>
          <cell r="AB143">
            <v>9833.4699999999993</v>
          </cell>
          <cell r="AC143">
            <v>0</v>
          </cell>
          <cell r="AD143">
            <v>0</v>
          </cell>
          <cell r="AE143">
            <v>17695.16</v>
          </cell>
          <cell r="AF143">
            <v>0</v>
          </cell>
          <cell r="AG143">
            <v>0</v>
          </cell>
          <cell r="AH143">
            <v>0</v>
          </cell>
          <cell r="AI143">
            <v>17695.16</v>
          </cell>
          <cell r="AJ143" t="str">
            <v>Q2</v>
          </cell>
        </row>
        <row r="144">
          <cell r="A144">
            <v>4550</v>
          </cell>
          <cell r="B144">
            <v>39211</v>
          </cell>
          <cell r="C144" t="str">
            <v>Monica Stoica</v>
          </cell>
          <cell r="D144" t="str">
            <v xml:space="preserve"> </v>
          </cell>
          <cell r="E144" t="str">
            <v>Placed In Service</v>
          </cell>
          <cell r="F144">
            <v>0</v>
          </cell>
          <cell r="G144" t="str">
            <v>Western</v>
          </cell>
          <cell r="H144" t="str">
            <v>AZ</v>
          </cell>
          <cell r="I144">
            <v>135</v>
          </cell>
          <cell r="J144" t="str">
            <v>Bermuda Water Company</v>
          </cell>
          <cell r="K144">
            <v>935</v>
          </cell>
          <cell r="L144" t="str">
            <v>Bermuda Water Company</v>
          </cell>
          <cell r="M144">
            <v>0</v>
          </cell>
          <cell r="N144">
            <v>0</v>
          </cell>
          <cell r="O144" t="str">
            <v>Y</v>
          </cell>
          <cell r="P144">
            <v>0</v>
          </cell>
          <cell r="Q144" t="str">
            <v>Emergency Repair Well #4</v>
          </cell>
          <cell r="R144" t="str">
            <v>C</v>
          </cell>
          <cell r="S144">
            <v>0</v>
          </cell>
          <cell r="T144">
            <v>0</v>
          </cell>
          <cell r="U144">
            <v>0</v>
          </cell>
          <cell r="V144">
            <v>39098</v>
          </cell>
          <cell r="W144">
            <v>39172</v>
          </cell>
          <cell r="X144">
            <v>39206</v>
          </cell>
          <cell r="Y144" t="str">
            <v>135-0935-115-07-09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str">
            <v>Q2</v>
          </cell>
        </row>
        <row r="145">
          <cell r="A145" t="str">
            <v>35 - TR</v>
          </cell>
          <cell r="B145">
            <v>39211</v>
          </cell>
          <cell r="C145" t="str">
            <v>Monica Stoica</v>
          </cell>
          <cell r="D145" t="str">
            <v xml:space="preserve"> </v>
          </cell>
          <cell r="E145" t="str">
            <v xml:space="preserve">Not in system </v>
          </cell>
          <cell r="F145">
            <v>0</v>
          </cell>
          <cell r="G145" t="str">
            <v>Western</v>
          </cell>
          <cell r="H145" t="str">
            <v>NV</v>
          </cell>
          <cell r="I145">
            <v>35</v>
          </cell>
          <cell r="J145" t="str">
            <v>Spring Creek Utilities Company</v>
          </cell>
          <cell r="K145">
            <v>110</v>
          </cell>
          <cell r="L145" t="str">
            <v>Spring Creek Utilities Company</v>
          </cell>
          <cell r="M145">
            <v>0</v>
          </cell>
          <cell r="N145">
            <v>0</v>
          </cell>
          <cell r="O145" t="str">
            <v>Y</v>
          </cell>
          <cell r="P145">
            <v>0</v>
          </cell>
          <cell r="Q145" t="str">
            <v>TRANSPORTATION</v>
          </cell>
          <cell r="R145" t="str">
            <v>C</v>
          </cell>
          <cell r="S145">
            <v>0</v>
          </cell>
          <cell r="T145">
            <v>0</v>
          </cell>
          <cell r="U145">
            <v>0</v>
          </cell>
          <cell r="V145">
            <v>39173</v>
          </cell>
          <cell r="W145">
            <v>39263</v>
          </cell>
          <cell r="X145" t="str">
            <v xml:space="preserve"> </v>
          </cell>
          <cell r="Y145" t="str">
            <v xml:space="preserve"> </v>
          </cell>
          <cell r="Z145">
            <v>31195.13</v>
          </cell>
          <cell r="AA145">
            <v>0</v>
          </cell>
          <cell r="AB145">
            <v>31195.13</v>
          </cell>
          <cell r="AC145">
            <v>0</v>
          </cell>
          <cell r="AD145">
            <v>0</v>
          </cell>
          <cell r="AE145">
            <v>31195.13</v>
          </cell>
          <cell r="AF145">
            <v>0</v>
          </cell>
          <cell r="AG145">
            <v>0</v>
          </cell>
          <cell r="AH145">
            <v>0</v>
          </cell>
          <cell r="AI145">
            <v>31195.13</v>
          </cell>
          <cell r="AJ145" t="str">
            <v>Q2</v>
          </cell>
        </row>
        <row r="146">
          <cell r="A146" t="str">
            <v>35 - IT</v>
          </cell>
          <cell r="B146">
            <v>39211</v>
          </cell>
          <cell r="C146" t="str">
            <v>Monica Stoica</v>
          </cell>
          <cell r="D146" t="str">
            <v xml:space="preserve"> </v>
          </cell>
          <cell r="E146" t="str">
            <v xml:space="preserve">Not in system </v>
          </cell>
          <cell r="F146">
            <v>0</v>
          </cell>
          <cell r="G146" t="str">
            <v>Western</v>
          </cell>
          <cell r="H146" t="str">
            <v>NV</v>
          </cell>
          <cell r="I146">
            <v>35</v>
          </cell>
          <cell r="J146" t="str">
            <v>Spring Creek Utilities Company</v>
          </cell>
          <cell r="K146">
            <v>110</v>
          </cell>
          <cell r="L146" t="str">
            <v>Spring Creek Utilities Company</v>
          </cell>
          <cell r="M146">
            <v>0</v>
          </cell>
          <cell r="N146">
            <v>0</v>
          </cell>
          <cell r="O146" t="str">
            <v>Y</v>
          </cell>
          <cell r="P146">
            <v>0</v>
          </cell>
          <cell r="Q146" t="str">
            <v>COMPUTERS</v>
          </cell>
          <cell r="R146" t="str">
            <v>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 xml:space="preserve"> </v>
          </cell>
          <cell r="Y146" t="str">
            <v xml:space="preserve"> </v>
          </cell>
          <cell r="Z146">
            <v>0</v>
          </cell>
          <cell r="AA146">
            <v>0</v>
          </cell>
          <cell r="AB146">
            <v>718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str">
            <v>Q2</v>
          </cell>
        </row>
        <row r="147">
          <cell r="A147">
            <v>4641</v>
          </cell>
          <cell r="B147">
            <v>39238</v>
          </cell>
          <cell r="C147" t="str">
            <v>Wendy Wentz</v>
          </cell>
          <cell r="D147" t="str">
            <v xml:space="preserve"> </v>
          </cell>
          <cell r="E147" t="str">
            <v>Open</v>
          </cell>
          <cell r="F147" t="str">
            <v>Maintenance</v>
          </cell>
          <cell r="G147" t="str">
            <v>Western</v>
          </cell>
          <cell r="H147" t="str">
            <v>NV</v>
          </cell>
          <cell r="I147">
            <v>34</v>
          </cell>
          <cell r="J147" t="str">
            <v>Utilities, Inc. of Nevada</v>
          </cell>
          <cell r="K147">
            <v>120</v>
          </cell>
          <cell r="L147" t="str">
            <v>Utlities, Inc. of Nevada</v>
          </cell>
          <cell r="M147">
            <v>0</v>
          </cell>
          <cell r="N147">
            <v>0</v>
          </cell>
          <cell r="O147" t="str">
            <v>Y</v>
          </cell>
          <cell r="P147">
            <v>0</v>
          </cell>
          <cell r="Q147" t="str">
            <v>UIN Sewger Well - Emergency Repair</v>
          </cell>
          <cell r="R147" t="str">
            <v>C</v>
          </cell>
          <cell r="S147" t="str">
            <v>High</v>
          </cell>
          <cell r="T147" t="str">
            <v>High</v>
          </cell>
          <cell r="U147">
            <v>0</v>
          </cell>
          <cell r="V147">
            <v>39235</v>
          </cell>
          <cell r="W147">
            <v>39263</v>
          </cell>
          <cell r="X147" t="str">
            <v xml:space="preserve"> </v>
          </cell>
          <cell r="Y147" t="str">
            <v>034-0120-115-07-01</v>
          </cell>
          <cell r="Z147">
            <v>717.64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717.64</v>
          </cell>
          <cell r="AF147">
            <v>0</v>
          </cell>
          <cell r="AG147">
            <v>0</v>
          </cell>
          <cell r="AH147">
            <v>0</v>
          </cell>
          <cell r="AI147">
            <v>717.64</v>
          </cell>
          <cell r="AJ147" t="str">
            <v>Q2</v>
          </cell>
        </row>
        <row r="148">
          <cell r="A148">
            <v>4569</v>
          </cell>
          <cell r="B148">
            <v>39237</v>
          </cell>
          <cell r="C148" t="str">
            <v>Wendy Wentz</v>
          </cell>
          <cell r="D148">
            <v>39178</v>
          </cell>
          <cell r="E148" t="str">
            <v>Placed In Service</v>
          </cell>
          <cell r="F148" t="str">
            <v>Maintenance</v>
          </cell>
          <cell r="G148" t="str">
            <v>Western</v>
          </cell>
          <cell r="H148" t="str">
            <v>AZ</v>
          </cell>
          <cell r="I148">
            <v>135</v>
          </cell>
          <cell r="J148" t="str">
            <v>Bermuda Water Company</v>
          </cell>
          <cell r="K148">
            <v>935</v>
          </cell>
          <cell r="L148" t="str">
            <v>Bermuda Water Company</v>
          </cell>
          <cell r="M148">
            <v>0</v>
          </cell>
          <cell r="N148">
            <v>0</v>
          </cell>
          <cell r="O148" t="str">
            <v>Y</v>
          </cell>
          <cell r="P148">
            <v>0</v>
          </cell>
          <cell r="Q148" t="str">
            <v>Emergency Repair Well #4</v>
          </cell>
          <cell r="R148" t="str">
            <v>C</v>
          </cell>
          <cell r="S148" t="str">
            <v>High</v>
          </cell>
          <cell r="T148" t="str">
            <v>High</v>
          </cell>
          <cell r="U148">
            <v>0</v>
          </cell>
          <cell r="V148">
            <v>39142</v>
          </cell>
          <cell r="W148">
            <v>39187</v>
          </cell>
          <cell r="X148">
            <v>39204</v>
          </cell>
          <cell r="Y148" t="str">
            <v>135-0935-115-07-11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Q2</v>
          </cell>
        </row>
        <row r="149">
          <cell r="A149">
            <v>4633</v>
          </cell>
          <cell r="B149">
            <v>39237</v>
          </cell>
          <cell r="C149" t="str">
            <v>Wendy Wentz</v>
          </cell>
          <cell r="D149">
            <v>39227</v>
          </cell>
          <cell r="E149" t="str">
            <v>Placed In Service</v>
          </cell>
          <cell r="F149" t="str">
            <v>Maintenance</v>
          </cell>
          <cell r="G149" t="str">
            <v>Western</v>
          </cell>
          <cell r="H149" t="str">
            <v>AZ</v>
          </cell>
          <cell r="I149">
            <v>135</v>
          </cell>
          <cell r="J149" t="str">
            <v>Bermuda Water Company</v>
          </cell>
          <cell r="K149">
            <v>935</v>
          </cell>
          <cell r="L149" t="str">
            <v>Bermuda Water Company</v>
          </cell>
          <cell r="M149">
            <v>0</v>
          </cell>
          <cell r="N149">
            <v>0</v>
          </cell>
          <cell r="O149" t="str">
            <v>Y</v>
          </cell>
          <cell r="P149">
            <v>0</v>
          </cell>
          <cell r="Q149" t="str">
            <v>Emergency Repair Well #1</v>
          </cell>
          <cell r="R149" t="str">
            <v>C</v>
          </cell>
          <cell r="S149" t="str">
            <v>High</v>
          </cell>
          <cell r="T149" t="str">
            <v>High</v>
          </cell>
          <cell r="U149">
            <v>0</v>
          </cell>
          <cell r="V149">
            <v>39199</v>
          </cell>
          <cell r="W149">
            <v>39232</v>
          </cell>
          <cell r="X149">
            <v>39252</v>
          </cell>
          <cell r="Y149" t="str">
            <v>135-0935-115-07-12</v>
          </cell>
          <cell r="Z149">
            <v>16902.36</v>
          </cell>
          <cell r="AA149">
            <v>0</v>
          </cell>
          <cell r="AB149">
            <v>16902.36</v>
          </cell>
          <cell r="AC149">
            <v>0</v>
          </cell>
          <cell r="AD149">
            <v>0</v>
          </cell>
          <cell r="AE149">
            <v>16902.36</v>
          </cell>
          <cell r="AF149">
            <v>0</v>
          </cell>
          <cell r="AG149">
            <v>0</v>
          </cell>
          <cell r="AH149">
            <v>0</v>
          </cell>
          <cell r="AI149">
            <v>16902.36</v>
          </cell>
          <cell r="AJ149" t="str">
            <v>Q2</v>
          </cell>
        </row>
        <row r="150">
          <cell r="A150">
            <v>4634</v>
          </cell>
          <cell r="B150">
            <v>39237</v>
          </cell>
          <cell r="C150" t="str">
            <v>Wendy Wentz</v>
          </cell>
          <cell r="D150">
            <v>39227</v>
          </cell>
          <cell r="E150" t="str">
            <v>Placed In Service</v>
          </cell>
          <cell r="F150">
            <v>0</v>
          </cell>
          <cell r="G150" t="str">
            <v>Western</v>
          </cell>
          <cell r="H150" t="str">
            <v>NV</v>
          </cell>
          <cell r="I150">
            <v>140</v>
          </cell>
          <cell r="J150" t="str">
            <v>Utilities, Inc. of Central Nevada</v>
          </cell>
          <cell r="K150">
            <v>140</v>
          </cell>
          <cell r="L150" t="str">
            <v>Utilities, Inc. of Central Nevada</v>
          </cell>
          <cell r="M150">
            <v>0</v>
          </cell>
          <cell r="N150">
            <v>0</v>
          </cell>
          <cell r="O150" t="str">
            <v>Y</v>
          </cell>
          <cell r="P150">
            <v>0</v>
          </cell>
          <cell r="Q150" t="str">
            <v>Mountain Falls Tank Painting - UI Logo</v>
          </cell>
          <cell r="R150" t="str">
            <v>C</v>
          </cell>
          <cell r="S150" t="str">
            <v>Low</v>
          </cell>
          <cell r="T150" t="str">
            <v>Low</v>
          </cell>
          <cell r="U150">
            <v>0</v>
          </cell>
          <cell r="V150">
            <v>39234</v>
          </cell>
          <cell r="W150">
            <v>39263</v>
          </cell>
          <cell r="X150">
            <v>39238</v>
          </cell>
          <cell r="Y150" t="str">
            <v>140-0140-115-07-04</v>
          </cell>
          <cell r="Z150">
            <v>30438</v>
          </cell>
          <cell r="AA150">
            <v>0</v>
          </cell>
          <cell r="AB150">
            <v>30438</v>
          </cell>
          <cell r="AC150">
            <v>0</v>
          </cell>
          <cell r="AD150">
            <v>0</v>
          </cell>
          <cell r="AE150">
            <v>30438</v>
          </cell>
          <cell r="AF150">
            <v>0</v>
          </cell>
          <cell r="AG150">
            <v>0</v>
          </cell>
          <cell r="AH150">
            <v>0</v>
          </cell>
          <cell r="AI150">
            <v>30438</v>
          </cell>
          <cell r="AJ150" t="str">
            <v>Q2</v>
          </cell>
        </row>
        <row r="151">
          <cell r="A151">
            <v>3736</v>
          </cell>
          <cell r="B151">
            <v>39244</v>
          </cell>
          <cell r="C151" t="str">
            <v>Diane Zawadzki</v>
          </cell>
          <cell r="D151">
            <v>39143</v>
          </cell>
          <cell r="E151" t="str">
            <v>Open</v>
          </cell>
          <cell r="F151">
            <v>0</v>
          </cell>
          <cell r="G151" t="str">
            <v>Western</v>
          </cell>
          <cell r="H151" t="str">
            <v>NV</v>
          </cell>
          <cell r="I151">
            <v>140</v>
          </cell>
          <cell r="J151" t="str">
            <v>Utilities, Inc. of Central Nevada</v>
          </cell>
          <cell r="K151">
            <v>140</v>
          </cell>
          <cell r="L151" t="str">
            <v>Utilities, Inc. of Central Nevada</v>
          </cell>
          <cell r="M151">
            <v>0</v>
          </cell>
          <cell r="N151">
            <v>0</v>
          </cell>
          <cell r="O151" t="str">
            <v>Y</v>
          </cell>
          <cell r="P151">
            <v>0</v>
          </cell>
          <cell r="Q151" t="str">
            <v>Emergency Repair Well #1</v>
          </cell>
          <cell r="R151" t="str">
            <v>C</v>
          </cell>
          <cell r="S151">
            <v>0</v>
          </cell>
          <cell r="T151">
            <v>0</v>
          </cell>
          <cell r="U151">
            <v>0</v>
          </cell>
          <cell r="V151">
            <v>39234</v>
          </cell>
          <cell r="W151">
            <v>39263</v>
          </cell>
          <cell r="X151" t="str">
            <v xml:space="preserve"> </v>
          </cell>
          <cell r="Y151" t="str">
            <v>071-1355-116-06-01</v>
          </cell>
          <cell r="Z151">
            <v>4200</v>
          </cell>
          <cell r="AA151">
            <v>0</v>
          </cell>
          <cell r="AB151">
            <v>4200</v>
          </cell>
          <cell r="AC151">
            <v>0</v>
          </cell>
          <cell r="AD151">
            <v>0</v>
          </cell>
          <cell r="AE151">
            <v>4200</v>
          </cell>
          <cell r="AF151">
            <v>0</v>
          </cell>
          <cell r="AG151">
            <v>0</v>
          </cell>
          <cell r="AH151">
            <v>0</v>
          </cell>
          <cell r="AI151">
            <v>4200</v>
          </cell>
          <cell r="AJ151" t="str">
            <v>Q2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put Schedules &gt;&gt;"/>
      <sheetName val="Allocation Table"/>
      <sheetName val="Fusion Chart of Accounts"/>
      <sheetName val="Index"/>
      <sheetName val="Trial Balance Schedules &gt;&gt;"/>
      <sheetName val="Fusion TB Drop"/>
      <sheetName val="Linked TB"/>
      <sheetName val="Lead Exhibits &gt;&gt;"/>
      <sheetName val="Balance Sheet (2)"/>
      <sheetName val="Rate Base"/>
      <sheetName val="Income Statement"/>
      <sheetName val="3 Yr Income Stmt"/>
      <sheetName val="7+5"/>
      <sheetName val="Balance Sheet"/>
      <sheetName val="BY Balance Sheet"/>
      <sheetName val="Adjustments Work Papers &gt;&gt;"/>
      <sheetName val="Schedule A &gt;&gt;"/>
      <sheetName val="Plant in Service"/>
      <sheetName val="Accum Depr"/>
      <sheetName val="Cash Working Capital"/>
      <sheetName val="CIAC"/>
      <sheetName val="CTA"/>
      <sheetName val="ADIT"/>
      <sheetName val="Customer Deposits"/>
      <sheetName val="Inventory"/>
      <sheetName val="Oracle Fusion Asset"/>
      <sheetName val="PAA"/>
      <sheetName val="Excess Book Value"/>
      <sheetName val="Cost Free Capital"/>
      <sheetName val="Average Tax Accruals"/>
      <sheetName val="Excess Deferred Taxes"/>
      <sheetName val="Deferred Charges"/>
      <sheetName val="Proforma Plant"/>
      <sheetName val="Exhibit B Support&gt;&gt;"/>
      <sheetName val="Revenue"/>
      <sheetName val="Uncollectibles"/>
      <sheetName val="Forfeited Discounts"/>
      <sheetName val="Salary &amp; Wages"/>
      <sheetName val="Salary Captime"/>
      <sheetName val="Purchase Power"/>
      <sheetName val="Purchased Water &amp; Sewer"/>
      <sheetName val="Maintenance &amp; Repair"/>
      <sheetName val="Maintenance Testing"/>
      <sheetName val="Meter Reading"/>
      <sheetName val="Chemicals"/>
      <sheetName val="Transportation Expense"/>
      <sheetName val="Outside Service"/>
      <sheetName val="Office Supplies &amp; Other Exp"/>
      <sheetName val="Regulatory Commission Exp"/>
      <sheetName val="Pension &amp; Other Benefits "/>
      <sheetName val="Rent"/>
      <sheetName val="Insurance"/>
      <sheetName val="Office Utilities"/>
      <sheetName val="Miscellaneous &amp; Travel"/>
      <sheetName val="Depreciation Expense"/>
      <sheetName val="PAA Amortization"/>
      <sheetName val="ITC Amortization"/>
      <sheetName val="CIAC Amortization"/>
      <sheetName val="TOTI"/>
      <sheetName val="Income Taxes"/>
      <sheetName val="Exhibits F &gt;&gt;"/>
      <sheetName val="Cap Structure &amp; Cost of Debt"/>
      <sheetName val="Required Return"/>
      <sheetName val="Gross Revenue Requirement"/>
      <sheetName val="Service Revenue Requir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Montague Sewer Company and Montague Water Company</v>
          </cell>
        </row>
        <row r="2">
          <cell r="A2" t="str">
            <v>WR2201____</v>
          </cell>
        </row>
        <row r="3">
          <cell r="A3" t="str">
            <v>Rate Case Exhibits</v>
          </cell>
        </row>
        <row r="4">
          <cell r="A4" t="str">
            <v>Base Year: September 30, 2021</v>
          </cell>
        </row>
        <row r="5">
          <cell r="A5" t="str">
            <v>Test Year:  April 30, 2022</v>
          </cell>
        </row>
        <row r="6">
          <cell r="A6" t="str">
            <v>Post Test Year: October 31, 2022</v>
          </cell>
        </row>
        <row r="8">
          <cell r="A8" t="str">
            <v xml:space="preserve">Trial Balance </v>
          </cell>
        </row>
        <row r="12">
          <cell r="A12" t="str">
            <v xml:space="preserve"> Fusion Account</v>
          </cell>
          <cell r="B12" t="str">
            <v>Account Name</v>
          </cell>
        </row>
        <row r="14">
          <cell r="A14" t="str">
            <v>BALANCE SHEET</v>
          </cell>
        </row>
        <row r="16">
          <cell r="A16">
            <v>141101</v>
          </cell>
          <cell r="B16" t="str">
            <v>Land and Rights General</v>
          </cell>
        </row>
        <row r="17">
          <cell r="A17">
            <v>141102</v>
          </cell>
          <cell r="B17" t="str">
            <v>Land and Rights Pump</v>
          </cell>
        </row>
        <row r="18">
          <cell r="A18">
            <v>141103</v>
          </cell>
          <cell r="B18" t="str">
            <v>Land and Rights Water</v>
          </cell>
        </row>
        <row r="19">
          <cell r="A19">
            <v>141104</v>
          </cell>
          <cell r="B19" t="str">
            <v>Land and Rights Trans</v>
          </cell>
        </row>
        <row r="20">
          <cell r="A20">
            <v>141105</v>
          </cell>
          <cell r="B20" t="str">
            <v>Land and Rights Intangible</v>
          </cell>
        </row>
        <row r="21">
          <cell r="A21">
            <v>141106</v>
          </cell>
          <cell r="B21" t="str">
            <v>Land and Rights Collections</v>
          </cell>
        </row>
        <row r="22">
          <cell r="A22">
            <v>141107</v>
          </cell>
          <cell r="B22" t="str">
            <v>Land and Rights Treatment</v>
          </cell>
        </row>
        <row r="23">
          <cell r="A23">
            <v>141108</v>
          </cell>
          <cell r="B23" t="str">
            <v>Land and Rights Reclaim</v>
          </cell>
        </row>
        <row r="24">
          <cell r="A24">
            <v>141199</v>
          </cell>
          <cell r="B24" t="str">
            <v>Land Clearing</v>
          </cell>
        </row>
        <row r="25">
          <cell r="A25">
            <v>141201</v>
          </cell>
          <cell r="B25" t="str">
            <v>Organization</v>
          </cell>
        </row>
        <row r="26">
          <cell r="A26">
            <v>141202</v>
          </cell>
          <cell r="B26" t="str">
            <v>Franchises</v>
          </cell>
        </row>
        <row r="27">
          <cell r="A27">
            <v>141203</v>
          </cell>
          <cell r="B27" t="str">
            <v>Struct and Improv General Plant</v>
          </cell>
        </row>
        <row r="28">
          <cell r="A28">
            <v>141204</v>
          </cell>
          <cell r="B28" t="str">
            <v>Struct and Improv Service Supplies</v>
          </cell>
        </row>
        <row r="29">
          <cell r="A29">
            <v>141205</v>
          </cell>
          <cell r="B29" t="str">
            <v>Struct and Improv Water Treat Plt</v>
          </cell>
        </row>
        <row r="30">
          <cell r="A30">
            <v>141206</v>
          </cell>
          <cell r="B30" t="str">
            <v>Struct and Improv Trans Dist Plt</v>
          </cell>
        </row>
        <row r="31">
          <cell r="A31">
            <v>141207</v>
          </cell>
          <cell r="B31" t="str">
            <v>Struct and Improv Collect Plant</v>
          </cell>
        </row>
        <row r="32">
          <cell r="A32">
            <v>141208</v>
          </cell>
          <cell r="B32" t="str">
            <v>Struct and Improv Pump Plant</v>
          </cell>
        </row>
        <row r="33">
          <cell r="A33">
            <v>141209</v>
          </cell>
          <cell r="B33" t="str">
            <v>Struct and Improv Treatment Plant</v>
          </cell>
        </row>
        <row r="34">
          <cell r="A34">
            <v>141210</v>
          </cell>
          <cell r="B34" t="str">
            <v>Struct and Improv Reclaim WTP</v>
          </cell>
        </row>
        <row r="35">
          <cell r="A35">
            <v>141211</v>
          </cell>
          <cell r="B35" t="str">
            <v>Struct and Improv Reclaim Wtr Dist</v>
          </cell>
        </row>
        <row r="36">
          <cell r="A36">
            <v>141212</v>
          </cell>
          <cell r="B36" t="str">
            <v>Struct and Improv Production</v>
          </cell>
        </row>
        <row r="37">
          <cell r="A37">
            <v>141213</v>
          </cell>
          <cell r="B37" t="str">
            <v>Struct and Improv Natural Gas</v>
          </cell>
        </row>
        <row r="38">
          <cell r="A38">
            <v>141214</v>
          </cell>
          <cell r="B38" t="str">
            <v>Struct and Improv Transmissions</v>
          </cell>
        </row>
        <row r="39">
          <cell r="A39">
            <v>141215</v>
          </cell>
          <cell r="B39" t="str">
            <v>Struct and Improv Distribution</v>
          </cell>
        </row>
        <row r="40">
          <cell r="A40">
            <v>141216</v>
          </cell>
          <cell r="B40" t="str">
            <v>Struct and Improv Electrical</v>
          </cell>
        </row>
        <row r="41">
          <cell r="A41">
            <v>141217</v>
          </cell>
          <cell r="B41" t="str">
            <v>Struct and Improv Propane</v>
          </cell>
        </row>
        <row r="42">
          <cell r="A42">
            <v>141218</v>
          </cell>
          <cell r="B42" t="str">
            <v>Struct and Improv Municipal</v>
          </cell>
        </row>
        <row r="43">
          <cell r="A43">
            <v>141219</v>
          </cell>
          <cell r="B43" t="str">
            <v>Struct and Improv Biomass</v>
          </cell>
        </row>
        <row r="44">
          <cell r="A44">
            <v>141220</v>
          </cell>
          <cell r="B44" t="str">
            <v>Struct and Improv Office</v>
          </cell>
        </row>
        <row r="45">
          <cell r="A45">
            <v>141221</v>
          </cell>
          <cell r="B45" t="str">
            <v>Collecting Reservoirs</v>
          </cell>
        </row>
        <row r="46">
          <cell r="A46">
            <v>141222</v>
          </cell>
          <cell r="B46" t="str">
            <v>Lake, River, Other Intakes</v>
          </cell>
        </row>
        <row r="47">
          <cell r="A47">
            <v>141223</v>
          </cell>
          <cell r="B47" t="str">
            <v>Wells and Springs</v>
          </cell>
        </row>
        <row r="48">
          <cell r="A48">
            <v>141224</v>
          </cell>
          <cell r="B48" t="str">
            <v>Infiltration Gallery</v>
          </cell>
        </row>
        <row r="49">
          <cell r="A49">
            <v>141225</v>
          </cell>
          <cell r="B49" t="str">
            <v>Supply Mains</v>
          </cell>
        </row>
        <row r="50">
          <cell r="A50">
            <v>141226</v>
          </cell>
          <cell r="B50" t="str">
            <v>Power Generation Equipment</v>
          </cell>
        </row>
        <row r="51">
          <cell r="A51">
            <v>141227</v>
          </cell>
          <cell r="B51" t="str">
            <v>Electric Pump Equip Src Pump</v>
          </cell>
        </row>
        <row r="52">
          <cell r="A52">
            <v>141228</v>
          </cell>
          <cell r="B52" t="str">
            <v>Electric Pump Equip WTP</v>
          </cell>
        </row>
        <row r="53">
          <cell r="A53">
            <v>141229</v>
          </cell>
          <cell r="B53" t="str">
            <v>Electric Pump Equip Trans Dist</v>
          </cell>
        </row>
        <row r="54">
          <cell r="A54">
            <v>141230</v>
          </cell>
          <cell r="B54" t="str">
            <v>Water Treatment Equipment</v>
          </cell>
        </row>
        <row r="55">
          <cell r="A55">
            <v>141231</v>
          </cell>
          <cell r="B55" t="str">
            <v>Dist Resv and Standpipes</v>
          </cell>
        </row>
        <row r="56">
          <cell r="A56">
            <v>141232</v>
          </cell>
          <cell r="B56" t="str">
            <v>Trans and Distr Mains</v>
          </cell>
        </row>
        <row r="57">
          <cell r="A57">
            <v>141233</v>
          </cell>
          <cell r="B57" t="str">
            <v>Service Lines</v>
          </cell>
        </row>
        <row r="58">
          <cell r="A58">
            <v>141234</v>
          </cell>
          <cell r="B58" t="str">
            <v>Meters</v>
          </cell>
        </row>
        <row r="59">
          <cell r="A59">
            <v>141235</v>
          </cell>
          <cell r="B59" t="str">
            <v>Meter Installations</v>
          </cell>
        </row>
        <row r="60">
          <cell r="A60">
            <v>141236</v>
          </cell>
          <cell r="B60" t="str">
            <v>Hydrants</v>
          </cell>
        </row>
        <row r="61">
          <cell r="A61">
            <v>141237</v>
          </cell>
          <cell r="B61" t="str">
            <v>Backflow Prevention Devices</v>
          </cell>
        </row>
        <row r="62">
          <cell r="A62">
            <v>141238</v>
          </cell>
          <cell r="B62" t="str">
            <v>Power Gen Equip Coll Plt</v>
          </cell>
        </row>
        <row r="63">
          <cell r="A63">
            <v>141239</v>
          </cell>
          <cell r="B63" t="str">
            <v>Power Gen Equip Pump Plt</v>
          </cell>
        </row>
        <row r="64">
          <cell r="A64">
            <v>141240</v>
          </cell>
          <cell r="B64" t="str">
            <v>Power Gen Equip Treat Plt</v>
          </cell>
        </row>
        <row r="65">
          <cell r="A65">
            <v>141241</v>
          </cell>
          <cell r="B65" t="str">
            <v>Sewer Force Main</v>
          </cell>
        </row>
        <row r="66">
          <cell r="A66">
            <v>141242</v>
          </cell>
          <cell r="B66" t="str">
            <v>Sewer Gravity Main</v>
          </cell>
        </row>
        <row r="67">
          <cell r="A67">
            <v>141243</v>
          </cell>
          <cell r="B67" t="str">
            <v>Manholes</v>
          </cell>
        </row>
        <row r="68">
          <cell r="A68">
            <v>141244</v>
          </cell>
          <cell r="B68" t="str">
            <v>Special Collection Structures</v>
          </cell>
        </row>
        <row r="69">
          <cell r="A69">
            <v>141245</v>
          </cell>
          <cell r="B69" t="str">
            <v>Service to Customers</v>
          </cell>
        </row>
        <row r="70">
          <cell r="A70">
            <v>141246</v>
          </cell>
          <cell r="B70" t="str">
            <v>Flow Measure Devices</v>
          </cell>
        </row>
        <row r="71">
          <cell r="A71">
            <v>141247</v>
          </cell>
          <cell r="B71" t="str">
            <v>Flow Measure Install</v>
          </cell>
        </row>
        <row r="72">
          <cell r="A72">
            <v>141248</v>
          </cell>
          <cell r="B72" t="str">
            <v>Receiving Wells</v>
          </cell>
        </row>
        <row r="73">
          <cell r="A73">
            <v>141249</v>
          </cell>
          <cell r="B73" t="str">
            <v>Pumping Equip Pump Plt</v>
          </cell>
        </row>
        <row r="74">
          <cell r="A74">
            <v>141250</v>
          </cell>
          <cell r="B74" t="str">
            <v>Pumping Equip Reclaim WTP</v>
          </cell>
        </row>
        <row r="75">
          <cell r="A75">
            <v>141251</v>
          </cell>
          <cell r="B75" t="str">
            <v>Pumping Equip Rcl Wtr Dist</v>
          </cell>
        </row>
        <row r="76">
          <cell r="A76">
            <v>141252</v>
          </cell>
          <cell r="B76" t="str">
            <v>Treat/Disp Equip Lagoon</v>
          </cell>
        </row>
        <row r="77">
          <cell r="A77">
            <v>141253</v>
          </cell>
          <cell r="B77" t="str">
            <v>Treat/Disp Equip Trt Plt</v>
          </cell>
        </row>
        <row r="78">
          <cell r="A78">
            <v>141254</v>
          </cell>
          <cell r="B78" t="str">
            <v>Treat/Disp Equip Rclm Wtr</v>
          </cell>
        </row>
        <row r="79">
          <cell r="A79">
            <v>141255</v>
          </cell>
          <cell r="B79" t="str">
            <v>Plant Sewers Treatment Plt</v>
          </cell>
        </row>
        <row r="80">
          <cell r="A80">
            <v>141256</v>
          </cell>
          <cell r="B80" t="str">
            <v>Plant Sewers Reclaim Wtr</v>
          </cell>
        </row>
        <row r="81">
          <cell r="A81">
            <v>141257</v>
          </cell>
          <cell r="B81" t="str">
            <v>Outfall Lines</v>
          </cell>
        </row>
        <row r="82">
          <cell r="A82">
            <v>141258</v>
          </cell>
          <cell r="B82" t="str">
            <v>Reservoirs</v>
          </cell>
        </row>
        <row r="83">
          <cell r="A83">
            <v>141259</v>
          </cell>
          <cell r="B83" t="str">
            <v>House Regulators</v>
          </cell>
        </row>
        <row r="84">
          <cell r="A84">
            <v>141260</v>
          </cell>
          <cell r="B84" t="str">
            <v>House Regulatory Install</v>
          </cell>
        </row>
        <row r="85">
          <cell r="A85">
            <v>141261</v>
          </cell>
          <cell r="B85" t="str">
            <v>Reuse Services</v>
          </cell>
        </row>
        <row r="86">
          <cell r="A86">
            <v>141262</v>
          </cell>
          <cell r="B86" t="str">
            <v>Reuse Mtr/Installations</v>
          </cell>
        </row>
        <row r="87">
          <cell r="A87">
            <v>141263</v>
          </cell>
          <cell r="B87" t="str">
            <v>Reuse Dist Reservoirs</v>
          </cell>
        </row>
        <row r="88">
          <cell r="A88">
            <v>141264</v>
          </cell>
          <cell r="B88" t="str">
            <v>Reuse Transmission and Dist</v>
          </cell>
        </row>
        <row r="89">
          <cell r="A89">
            <v>141265</v>
          </cell>
          <cell r="B89" t="str">
            <v>Processing Plant</v>
          </cell>
        </row>
        <row r="90">
          <cell r="A90">
            <v>141266</v>
          </cell>
          <cell r="B90" t="str">
            <v>Maintenance Structure and Improv</v>
          </cell>
        </row>
        <row r="91">
          <cell r="A91">
            <v>141267</v>
          </cell>
          <cell r="B91" t="str">
            <v>Other and Misc Equip Intangible Plt</v>
          </cell>
        </row>
        <row r="92">
          <cell r="A92">
            <v>141268</v>
          </cell>
          <cell r="B92" t="str">
            <v>Other and Misc Equip Source Supply</v>
          </cell>
        </row>
        <row r="93">
          <cell r="A93">
            <v>141269</v>
          </cell>
          <cell r="B93" t="str">
            <v>Other and Misc Equip WTP</v>
          </cell>
        </row>
        <row r="94">
          <cell r="A94">
            <v>141270</v>
          </cell>
          <cell r="B94" t="str">
            <v>Other and Misc Equip Trans Dist</v>
          </cell>
        </row>
        <row r="95">
          <cell r="A95">
            <v>141271</v>
          </cell>
          <cell r="B95" t="str">
            <v>Other Tangible Plant</v>
          </cell>
        </row>
        <row r="96">
          <cell r="A96">
            <v>141272</v>
          </cell>
          <cell r="B96" t="str">
            <v>Other Plant Collection</v>
          </cell>
        </row>
        <row r="97">
          <cell r="A97">
            <v>141273</v>
          </cell>
          <cell r="B97" t="str">
            <v>Other Plant Pump</v>
          </cell>
        </row>
        <row r="98">
          <cell r="A98">
            <v>141274</v>
          </cell>
          <cell r="B98" t="str">
            <v>Other Plant Treatment</v>
          </cell>
        </row>
        <row r="99">
          <cell r="A99">
            <v>141275</v>
          </cell>
          <cell r="B99" t="str">
            <v>Other Plant Reclaim Water Trt</v>
          </cell>
        </row>
        <row r="100">
          <cell r="A100">
            <v>141276</v>
          </cell>
          <cell r="B100" t="str">
            <v>Other Plant Reclaim Water Dist</v>
          </cell>
        </row>
        <row r="101">
          <cell r="A101">
            <v>141277</v>
          </cell>
          <cell r="B101" t="str">
            <v>Other Plant</v>
          </cell>
        </row>
        <row r="102">
          <cell r="A102">
            <v>141278</v>
          </cell>
          <cell r="B102" t="str">
            <v>Plant Alloc</v>
          </cell>
        </row>
        <row r="103">
          <cell r="A103">
            <v>141279</v>
          </cell>
          <cell r="B103" t="str">
            <v>Domestic Water</v>
          </cell>
        </row>
        <row r="104">
          <cell r="A104">
            <v>141280</v>
          </cell>
          <cell r="B104" t="str">
            <v>Irrigation Water</v>
          </cell>
        </row>
        <row r="105">
          <cell r="A105">
            <v>141281</v>
          </cell>
          <cell r="B105" t="str">
            <v>Geothermal</v>
          </cell>
        </row>
        <row r="106">
          <cell r="A106">
            <v>141282</v>
          </cell>
          <cell r="B106" t="str">
            <v>District Energy System</v>
          </cell>
        </row>
        <row r="107">
          <cell r="A107">
            <v>141283</v>
          </cell>
          <cell r="B107" t="str">
            <v>Concession</v>
          </cell>
        </row>
        <row r="108">
          <cell r="A108">
            <v>141284</v>
          </cell>
          <cell r="B108" t="str">
            <v>DES - Startup Costs</v>
          </cell>
        </row>
        <row r="109">
          <cell r="A109">
            <v>141285</v>
          </cell>
          <cell r="B109" t="str">
            <v>DES - Project Management</v>
          </cell>
        </row>
        <row r="110">
          <cell r="A110">
            <v>141286</v>
          </cell>
          <cell r="B110" t="str">
            <v>DES - Temporary Energy Centre</v>
          </cell>
        </row>
        <row r="111">
          <cell r="A111">
            <v>141287</v>
          </cell>
          <cell r="B111" t="str">
            <v>DES - Distribution Piping System</v>
          </cell>
        </row>
        <row r="112">
          <cell r="A112">
            <v>141288</v>
          </cell>
          <cell r="B112" t="str">
            <v>DES - Energy Transfer Station</v>
          </cell>
        </row>
        <row r="113">
          <cell r="A113">
            <v>141289</v>
          </cell>
          <cell r="B113" t="str">
            <v>DES - Project Development</v>
          </cell>
        </row>
        <row r="114">
          <cell r="A114">
            <v>141290</v>
          </cell>
          <cell r="B114" t="str">
            <v>DES - Engineer</v>
          </cell>
        </row>
        <row r="115">
          <cell r="A115">
            <v>141291</v>
          </cell>
          <cell r="B115" t="str">
            <v>DES - Low Rise Connection</v>
          </cell>
        </row>
        <row r="116">
          <cell r="A116">
            <v>141292</v>
          </cell>
          <cell r="B116" t="str">
            <v>Non-Utility Property</v>
          </cell>
        </row>
        <row r="117">
          <cell r="A117">
            <v>141293</v>
          </cell>
          <cell r="B117" t="str">
            <v>Plant Held for Future Use</v>
          </cell>
        </row>
        <row r="118">
          <cell r="A118">
            <v>141298</v>
          </cell>
          <cell r="B118" t="str">
            <v>FA default</v>
          </cell>
        </row>
        <row r="119">
          <cell r="A119">
            <v>141299</v>
          </cell>
          <cell r="B119" t="str">
            <v>Utility Plant Clearing</v>
          </cell>
        </row>
        <row r="120">
          <cell r="A120">
            <v>141301</v>
          </cell>
          <cell r="B120" t="str">
            <v>Building</v>
          </cell>
        </row>
        <row r="121">
          <cell r="A121">
            <v>141302</v>
          </cell>
          <cell r="B121" t="str">
            <v>Leasehold Improvement</v>
          </cell>
        </row>
        <row r="122">
          <cell r="A122">
            <v>141303</v>
          </cell>
          <cell r="B122" t="str">
            <v>Office Furniture</v>
          </cell>
        </row>
        <row r="123">
          <cell r="A123">
            <v>141304</v>
          </cell>
          <cell r="B123" t="str">
            <v>Office Equipment</v>
          </cell>
        </row>
        <row r="124">
          <cell r="A124">
            <v>141305</v>
          </cell>
          <cell r="B124" t="str">
            <v>Stores Equipment</v>
          </cell>
        </row>
        <row r="125">
          <cell r="A125">
            <v>141306</v>
          </cell>
          <cell r="B125" t="str">
            <v>Lab Equipment</v>
          </cell>
        </row>
        <row r="126">
          <cell r="A126">
            <v>141307</v>
          </cell>
          <cell r="B126" t="str">
            <v>Rental Equipment</v>
          </cell>
        </row>
        <row r="127">
          <cell r="A127">
            <v>141308</v>
          </cell>
          <cell r="B127" t="str">
            <v>Tool Shop Equipment</v>
          </cell>
        </row>
        <row r="128">
          <cell r="A128">
            <v>141309</v>
          </cell>
          <cell r="B128" t="str">
            <v>Power Operated Equipment</v>
          </cell>
        </row>
        <row r="129">
          <cell r="A129">
            <v>141310</v>
          </cell>
          <cell r="B129" t="str">
            <v>Communications Equipment</v>
          </cell>
        </row>
        <row r="130">
          <cell r="A130">
            <v>141311</v>
          </cell>
          <cell r="B130" t="str">
            <v>Misc Equipment</v>
          </cell>
        </row>
        <row r="131">
          <cell r="A131">
            <v>141399</v>
          </cell>
          <cell r="B131" t="str">
            <v>Building and Equipment Clearing</v>
          </cell>
        </row>
        <row r="132">
          <cell r="A132" t="str">
            <v>TOTAL</v>
          </cell>
        </row>
        <row r="134">
          <cell r="A134">
            <v>141401</v>
          </cell>
          <cell r="B134" t="str">
            <v>Vehicles</v>
          </cell>
        </row>
        <row r="135">
          <cell r="A135">
            <v>141499</v>
          </cell>
          <cell r="B135" t="str">
            <v>Vehicles Clearing</v>
          </cell>
        </row>
        <row r="136">
          <cell r="A136" t="str">
            <v>TOTAL</v>
          </cell>
        </row>
        <row r="138">
          <cell r="A138">
            <v>141501</v>
          </cell>
          <cell r="B138" t="str">
            <v>Computer Hardware</v>
          </cell>
        </row>
        <row r="139">
          <cell r="A139">
            <v>141502</v>
          </cell>
          <cell r="B139" t="str">
            <v>Desktop/Laptop Computers</v>
          </cell>
        </row>
        <row r="140">
          <cell r="A140">
            <v>141503</v>
          </cell>
          <cell r="B140" t="str">
            <v>Mainframe Computers</v>
          </cell>
        </row>
        <row r="141">
          <cell r="A141">
            <v>141504</v>
          </cell>
          <cell r="B141" t="str">
            <v>Mini Comp Wtr</v>
          </cell>
        </row>
        <row r="142">
          <cell r="A142">
            <v>141601</v>
          </cell>
          <cell r="B142" t="str">
            <v>Computer Software</v>
          </cell>
        </row>
        <row r="143">
          <cell r="A143">
            <v>141602</v>
          </cell>
          <cell r="B143" t="str">
            <v>Comp Systems</v>
          </cell>
        </row>
        <row r="144">
          <cell r="A144">
            <v>141603</v>
          </cell>
          <cell r="B144" t="str">
            <v>Micro Systems</v>
          </cell>
        </row>
        <row r="145">
          <cell r="A145">
            <v>141699</v>
          </cell>
          <cell r="B145" t="str">
            <v>Computer Clearing</v>
          </cell>
        </row>
        <row r="146">
          <cell r="A146" t="str">
            <v>TOTAL</v>
          </cell>
          <cell r="B146" t="str">
            <v>COMPUTER EQUIPMENT</v>
          </cell>
        </row>
        <row r="147">
          <cell r="B147" t="str">
            <v/>
          </cell>
        </row>
        <row r="148">
          <cell r="A148">
            <v>141701</v>
          </cell>
          <cell r="B148" t="str">
            <v>CWIP - Beginning Balance</v>
          </cell>
        </row>
        <row r="149">
          <cell r="A149">
            <v>141702</v>
          </cell>
          <cell r="B149" t="str">
            <v>CWIP - Captime</v>
          </cell>
        </row>
        <row r="150">
          <cell r="A150">
            <v>141703</v>
          </cell>
          <cell r="B150" t="str">
            <v>CWIP - Interest During Construction</v>
          </cell>
        </row>
        <row r="151">
          <cell r="A151">
            <v>141704</v>
          </cell>
          <cell r="B151" t="str">
            <v>CWIP - Engineering</v>
          </cell>
        </row>
        <row r="152">
          <cell r="A152">
            <v>141705</v>
          </cell>
          <cell r="B152" t="str">
            <v>CWIP - Labor/Installation</v>
          </cell>
        </row>
        <row r="153">
          <cell r="A153">
            <v>141706</v>
          </cell>
          <cell r="B153" t="str">
            <v>CWIP - Equipment</v>
          </cell>
        </row>
        <row r="154">
          <cell r="A154">
            <v>141707</v>
          </cell>
          <cell r="B154" t="str">
            <v>CWIP - Material</v>
          </cell>
        </row>
        <row r="155">
          <cell r="A155">
            <v>141708</v>
          </cell>
          <cell r="B155" t="str">
            <v>CWIP - Electrical</v>
          </cell>
        </row>
        <row r="156">
          <cell r="A156">
            <v>141709</v>
          </cell>
          <cell r="B156" t="str">
            <v>CWIP - Piping</v>
          </cell>
        </row>
        <row r="157">
          <cell r="A157">
            <v>141710</v>
          </cell>
          <cell r="B157" t="str">
            <v>CWIP - Site Work</v>
          </cell>
        </row>
        <row r="158">
          <cell r="A158">
            <v>141711</v>
          </cell>
          <cell r="B158" t="str">
            <v>CWIP - Building Additions</v>
          </cell>
        </row>
        <row r="159">
          <cell r="A159">
            <v>141712</v>
          </cell>
          <cell r="B159" t="str">
            <v>CWIP - Carpentry</v>
          </cell>
        </row>
        <row r="160">
          <cell r="A160">
            <v>141713</v>
          </cell>
          <cell r="B160" t="str">
            <v>CWIP - Crane</v>
          </cell>
        </row>
        <row r="161">
          <cell r="A161">
            <v>141714</v>
          </cell>
          <cell r="B161" t="str">
            <v>CWIP - Drilling Costs</v>
          </cell>
        </row>
        <row r="162">
          <cell r="A162">
            <v>141715</v>
          </cell>
          <cell r="B162" t="str">
            <v>CWIP - Foundation</v>
          </cell>
        </row>
        <row r="163">
          <cell r="A163">
            <v>141716</v>
          </cell>
          <cell r="B163" t="str">
            <v>CWIP - Land/Lease</v>
          </cell>
        </row>
        <row r="164">
          <cell r="A164">
            <v>141717</v>
          </cell>
          <cell r="B164" t="str">
            <v>CWIP - Main Extension/Tie In</v>
          </cell>
        </row>
        <row r="165">
          <cell r="A165">
            <v>141718</v>
          </cell>
          <cell r="B165" t="str">
            <v>CWIP - Permits</v>
          </cell>
        </row>
        <row r="166">
          <cell r="A166">
            <v>141719</v>
          </cell>
          <cell r="B166" t="str">
            <v>CWIP - Plumbing</v>
          </cell>
        </row>
        <row r="167">
          <cell r="A167">
            <v>141720</v>
          </cell>
          <cell r="B167" t="str">
            <v>CWIP - Pumps/Equipment</v>
          </cell>
        </row>
        <row r="168">
          <cell r="A168">
            <v>141721</v>
          </cell>
          <cell r="B168" t="str">
            <v>CWIP - Relocation</v>
          </cell>
        </row>
        <row r="169">
          <cell r="A169">
            <v>141722</v>
          </cell>
          <cell r="B169" t="str">
            <v>CWIP - Restoration</v>
          </cell>
        </row>
        <row r="170">
          <cell r="A170">
            <v>141723</v>
          </cell>
          <cell r="B170" t="str">
            <v>CWIP - Soil Boring</v>
          </cell>
        </row>
        <row r="171">
          <cell r="A171">
            <v>141724</v>
          </cell>
          <cell r="B171" t="str">
            <v>CWIP - Tank/Cost of</v>
          </cell>
        </row>
        <row r="172">
          <cell r="A172">
            <v>141725</v>
          </cell>
          <cell r="B172" t="str">
            <v>CWIP - Tank/Detention Addition</v>
          </cell>
        </row>
        <row r="173">
          <cell r="A173">
            <v>141726</v>
          </cell>
          <cell r="B173" t="str">
            <v>CWIP - Tank/Pneumatic</v>
          </cell>
        </row>
        <row r="174">
          <cell r="A174">
            <v>141727</v>
          </cell>
          <cell r="B174" t="str">
            <v>CWIP - Tests/Drawdown</v>
          </cell>
        </row>
        <row r="175">
          <cell r="A175">
            <v>141728</v>
          </cell>
          <cell r="B175" t="str">
            <v>CWIP - Well Abandonment</v>
          </cell>
        </row>
        <row r="176">
          <cell r="A176">
            <v>141729</v>
          </cell>
          <cell r="B176" t="str">
            <v>CWIP - Well House</v>
          </cell>
        </row>
        <row r="177">
          <cell r="A177">
            <v>141732</v>
          </cell>
          <cell r="B177" t="str">
            <v xml:space="preserve">CWIP - Transfer to Fixed Assets </v>
          </cell>
        </row>
        <row r="178">
          <cell r="A178">
            <v>141735</v>
          </cell>
          <cell r="B178" t="str">
            <v>CWIP - Building/Blower</v>
          </cell>
        </row>
        <row r="179">
          <cell r="A179">
            <v>141736</v>
          </cell>
          <cell r="B179" t="str">
            <v>CWIP - Concrete Contrac</v>
          </cell>
        </row>
        <row r="180">
          <cell r="A180">
            <v>141737</v>
          </cell>
          <cell r="B180" t="str">
            <v>CWIP - Draining/Plant</v>
          </cell>
        </row>
        <row r="181">
          <cell r="A181">
            <v>141738</v>
          </cell>
          <cell r="B181" t="str">
            <v>CWIP - Installation of Plant</v>
          </cell>
        </row>
        <row r="182">
          <cell r="A182">
            <v>141739</v>
          </cell>
          <cell r="B182" t="str">
            <v>CWIP - Modification/Lift Stn</v>
          </cell>
        </row>
        <row r="183">
          <cell r="A183">
            <v>141740</v>
          </cell>
          <cell r="B183" t="str">
            <v>CWIP - Package Plant Purchase</v>
          </cell>
        </row>
        <row r="184">
          <cell r="A184">
            <v>141741</v>
          </cell>
          <cell r="B184" t="str">
            <v>CWIP - Pump Removal</v>
          </cell>
        </row>
        <row r="185">
          <cell r="A185">
            <v>141742</v>
          </cell>
          <cell r="B185" t="str">
            <v>CWIP - Sand</v>
          </cell>
        </row>
        <row r="186">
          <cell r="A186">
            <v>141743</v>
          </cell>
          <cell r="B186" t="str">
            <v>CWIP - Sludge/Disposal</v>
          </cell>
        </row>
        <row r="187">
          <cell r="A187">
            <v>141744</v>
          </cell>
          <cell r="B187" t="str">
            <v>CWIP - Survey</v>
          </cell>
        </row>
        <row r="188">
          <cell r="A188">
            <v>141745</v>
          </cell>
          <cell r="B188" t="str">
            <v>CWIP - Tests/Soil Bore</v>
          </cell>
        </row>
        <row r="189">
          <cell r="A189">
            <v>141746</v>
          </cell>
          <cell r="B189" t="str">
            <v>CWIP - Vegitation/Remov</v>
          </cell>
        </row>
        <row r="190">
          <cell r="A190">
            <v>141748</v>
          </cell>
          <cell r="B190" t="str">
            <v>CWIP - Contractor/Labour</v>
          </cell>
        </row>
        <row r="191">
          <cell r="A191">
            <v>141749</v>
          </cell>
          <cell r="B191" t="str">
            <v>CWIP - Architect/Design</v>
          </cell>
        </row>
        <row r="192">
          <cell r="A192">
            <v>141750</v>
          </cell>
          <cell r="B192" t="str">
            <v>CWIP - Furniture</v>
          </cell>
        </row>
        <row r="193">
          <cell r="A193">
            <v>141751</v>
          </cell>
          <cell r="B193" t="str">
            <v>CWIP - Heating/Air Conditioning</v>
          </cell>
        </row>
        <row r="194">
          <cell r="A194">
            <v>141752</v>
          </cell>
          <cell r="B194" t="str">
            <v>CWIP - Interior Finish</v>
          </cell>
        </row>
        <row r="195">
          <cell r="A195">
            <v>141753</v>
          </cell>
          <cell r="B195" t="str">
            <v>CWIP - Modification/Con</v>
          </cell>
        </row>
        <row r="196">
          <cell r="A196">
            <v>141754</v>
          </cell>
          <cell r="B196" t="str">
            <v>CWIP - Remodeling</v>
          </cell>
        </row>
        <row r="197">
          <cell r="A197">
            <v>141756</v>
          </cell>
          <cell r="B197" t="str">
            <v>CWIP - Grouting/Sealing</v>
          </cell>
        </row>
        <row r="198">
          <cell r="A198">
            <v>141757</v>
          </cell>
          <cell r="B198" t="str">
            <v>CWIP - Jet Cleaning</v>
          </cell>
        </row>
        <row r="199">
          <cell r="A199">
            <v>141758</v>
          </cell>
          <cell r="B199" t="str">
            <v>CWIP - Pump and Haul Sludge</v>
          </cell>
        </row>
        <row r="200">
          <cell r="A200">
            <v>141759</v>
          </cell>
          <cell r="B200" t="str">
            <v>CWIP - Rental/Machine</v>
          </cell>
        </row>
        <row r="201">
          <cell r="A201">
            <v>141760</v>
          </cell>
          <cell r="B201" t="str">
            <v>CWIP - Repair</v>
          </cell>
        </row>
        <row r="202">
          <cell r="A202">
            <v>141761</v>
          </cell>
          <cell r="B202" t="str">
            <v>CWIP - Construction</v>
          </cell>
        </row>
        <row r="203">
          <cell r="A203">
            <v>141762</v>
          </cell>
          <cell r="B203" t="str">
            <v>CWIP - Other</v>
          </cell>
        </row>
        <row r="204">
          <cell r="A204">
            <v>141763</v>
          </cell>
          <cell r="B204" t="str">
            <v>Deferred Plant in Process</v>
          </cell>
        </row>
        <row r="205">
          <cell r="A205">
            <v>141764</v>
          </cell>
          <cell r="B205" t="str">
            <v>CWIP - Overhead</v>
          </cell>
        </row>
        <row r="206">
          <cell r="A206">
            <v>141765</v>
          </cell>
          <cell r="B206" t="str">
            <v>CWIP - Cost of Removal</v>
          </cell>
        </row>
        <row r="207">
          <cell r="A207">
            <v>141798</v>
          </cell>
          <cell r="B207" t="str">
            <v>CWIP Clearing-Fixed Asset</v>
          </cell>
        </row>
        <row r="208">
          <cell r="A208">
            <v>141799</v>
          </cell>
          <cell r="B208" t="str">
            <v xml:space="preserve">CWIP Clearing </v>
          </cell>
        </row>
        <row r="209">
          <cell r="A209" t="str">
            <v>TOTAL</v>
          </cell>
          <cell r="B209" t="str">
            <v>CONSTRUCTION WORK IN PROGRESS</v>
          </cell>
        </row>
        <row r="212">
          <cell r="A212">
            <v>142201</v>
          </cell>
          <cell r="B212" t="str">
            <v>Acc Dep -  Organization</v>
          </cell>
        </row>
        <row r="213">
          <cell r="A213">
            <v>142202</v>
          </cell>
          <cell r="B213" t="str">
            <v>Acc Dep -  Franchises</v>
          </cell>
        </row>
        <row r="214">
          <cell r="A214">
            <v>142203</v>
          </cell>
          <cell r="B214" t="str">
            <v>Acc Dep -  Struct and Improv General Plant</v>
          </cell>
        </row>
        <row r="215">
          <cell r="A215">
            <v>142204</v>
          </cell>
          <cell r="B215" t="str">
            <v>Acc Dep -  Struct and Improv Service Supplies</v>
          </cell>
        </row>
        <row r="216">
          <cell r="A216">
            <v>142205</v>
          </cell>
          <cell r="B216" t="str">
            <v>Acc Dep -  Struct and Improv Water Treat Plt</v>
          </cell>
        </row>
        <row r="217">
          <cell r="A217">
            <v>142206</v>
          </cell>
          <cell r="B217" t="str">
            <v>Acc Dep -  Struct and Improv Trans Dist Plt</v>
          </cell>
        </row>
        <row r="218">
          <cell r="A218">
            <v>142207</v>
          </cell>
          <cell r="B218" t="str">
            <v>Acc Dep -  Struct and Improv Collect Plant</v>
          </cell>
        </row>
        <row r="219">
          <cell r="A219">
            <v>142208</v>
          </cell>
          <cell r="B219" t="str">
            <v>Acc Dep -  Struct and Improv Pump Plant</v>
          </cell>
        </row>
        <row r="220">
          <cell r="A220">
            <v>142209</v>
          </cell>
          <cell r="B220" t="str">
            <v>Acc Dep -  Struct and Improv Treatment Plant</v>
          </cell>
        </row>
        <row r="221">
          <cell r="A221">
            <v>142210</v>
          </cell>
          <cell r="B221" t="str">
            <v>Acc Dep -  Struct and Improv Reclaim WTP</v>
          </cell>
        </row>
        <row r="222">
          <cell r="A222">
            <v>142211</v>
          </cell>
          <cell r="B222" t="str">
            <v>Acc Dep -  Struct and Improv Reclaim Wtr Dist</v>
          </cell>
        </row>
        <row r="223">
          <cell r="A223">
            <v>142212</v>
          </cell>
          <cell r="B223" t="str">
            <v>Acc Dep -  Struct and Improv Production</v>
          </cell>
        </row>
        <row r="224">
          <cell r="A224">
            <v>142213</v>
          </cell>
          <cell r="B224" t="str">
            <v>Acc Dep -  Struct and Improv Natural Gas</v>
          </cell>
        </row>
        <row r="225">
          <cell r="A225">
            <v>142214</v>
          </cell>
          <cell r="B225" t="str">
            <v>Acc Dep -  Struct and Improv Transmissions</v>
          </cell>
        </row>
        <row r="226">
          <cell r="A226">
            <v>142215</v>
          </cell>
          <cell r="B226" t="str">
            <v>Acc Dep -  Struct and Improv Distribution</v>
          </cell>
        </row>
        <row r="227">
          <cell r="A227">
            <v>142216</v>
          </cell>
          <cell r="B227" t="str">
            <v>Acc Dep -  Struct and Improv Electrical</v>
          </cell>
        </row>
        <row r="228">
          <cell r="A228">
            <v>142217</v>
          </cell>
          <cell r="B228" t="str">
            <v>Acc Dep -  Struct and Improv Propane</v>
          </cell>
        </row>
        <row r="229">
          <cell r="A229">
            <v>142218</v>
          </cell>
          <cell r="B229" t="str">
            <v>Acc Dep -  Struct and Improv Municipal</v>
          </cell>
        </row>
        <row r="230">
          <cell r="A230">
            <v>142219</v>
          </cell>
          <cell r="B230" t="str">
            <v>Acc Dep -  Struct and Improv Biomass</v>
          </cell>
        </row>
        <row r="231">
          <cell r="A231">
            <v>142220</v>
          </cell>
          <cell r="B231" t="str">
            <v>Acc Dep -  Struct and Improv Office</v>
          </cell>
        </row>
        <row r="232">
          <cell r="A232">
            <v>142221</v>
          </cell>
          <cell r="B232" t="str">
            <v>Acc Dep -  Collecting Reservoirs</v>
          </cell>
        </row>
        <row r="233">
          <cell r="A233">
            <v>142222</v>
          </cell>
          <cell r="B233" t="str">
            <v>Acc Dep -  Lake, River, Other Intakes</v>
          </cell>
        </row>
        <row r="234">
          <cell r="A234">
            <v>142223</v>
          </cell>
          <cell r="B234" t="str">
            <v>Acc Dep -  Wells and Springs</v>
          </cell>
        </row>
        <row r="235">
          <cell r="A235">
            <v>142224</v>
          </cell>
          <cell r="B235" t="str">
            <v>Acc Dep -  Infiltration Gallery</v>
          </cell>
        </row>
        <row r="236">
          <cell r="A236">
            <v>142225</v>
          </cell>
          <cell r="B236" t="str">
            <v>Acc Dep -  Supply Mains</v>
          </cell>
        </row>
        <row r="237">
          <cell r="A237">
            <v>142226</v>
          </cell>
          <cell r="B237" t="str">
            <v>Acc Dep -  Power Generation Equipment</v>
          </cell>
        </row>
        <row r="238">
          <cell r="A238">
            <v>142227</v>
          </cell>
          <cell r="B238" t="str">
            <v>Acc Dep -  Electric Pump Equip Src Pump</v>
          </cell>
        </row>
        <row r="239">
          <cell r="A239">
            <v>142228</v>
          </cell>
          <cell r="B239" t="str">
            <v>Acc Dep -  Electric Pump Equip WTP</v>
          </cell>
        </row>
        <row r="240">
          <cell r="A240">
            <v>142229</v>
          </cell>
          <cell r="B240" t="str">
            <v>Acc Dep -  Electric Pump Equip Trans Dist</v>
          </cell>
        </row>
        <row r="241">
          <cell r="A241">
            <v>142230</v>
          </cell>
          <cell r="B241" t="str">
            <v>Acc Dep -  Water Treatment Equipment</v>
          </cell>
        </row>
        <row r="242">
          <cell r="A242">
            <v>142231</v>
          </cell>
          <cell r="B242" t="str">
            <v>Acc Dep -  Dist Resv and Standpipes</v>
          </cell>
        </row>
        <row r="243">
          <cell r="A243">
            <v>142232</v>
          </cell>
          <cell r="B243" t="str">
            <v>Acc Dep -  Trans and Distr Mains</v>
          </cell>
        </row>
        <row r="244">
          <cell r="A244">
            <v>142233</v>
          </cell>
          <cell r="B244" t="str">
            <v>Acc Dep -  Service Lines</v>
          </cell>
        </row>
        <row r="245">
          <cell r="A245">
            <v>142234</v>
          </cell>
          <cell r="B245" t="str">
            <v>Acc Dep -  Meters</v>
          </cell>
        </row>
        <row r="246">
          <cell r="A246">
            <v>142235</v>
          </cell>
          <cell r="B246" t="str">
            <v>Acc Dep -  Meter Installations</v>
          </cell>
        </row>
        <row r="247">
          <cell r="A247">
            <v>142236</v>
          </cell>
          <cell r="B247" t="str">
            <v>Acc Dep -  Hydrants</v>
          </cell>
        </row>
        <row r="248">
          <cell r="A248">
            <v>142237</v>
          </cell>
          <cell r="B248" t="str">
            <v>Acc Dep -  Backflow Prevention Devices</v>
          </cell>
        </row>
        <row r="249">
          <cell r="A249">
            <v>142238</v>
          </cell>
          <cell r="B249" t="str">
            <v>Acc Dep -  Power Gen Equip Coll Plt</v>
          </cell>
        </row>
        <row r="250">
          <cell r="A250">
            <v>142239</v>
          </cell>
          <cell r="B250" t="str">
            <v>Acc Dep -  Power Gen Equip Pump Plt</v>
          </cell>
        </row>
        <row r="251">
          <cell r="A251">
            <v>142240</v>
          </cell>
          <cell r="B251" t="str">
            <v>Acc Dep -  Power Gen Equip Treat Plt</v>
          </cell>
        </row>
        <row r="252">
          <cell r="A252">
            <v>142241</v>
          </cell>
          <cell r="B252" t="str">
            <v>Acc Dep -  Sewer Force Main</v>
          </cell>
        </row>
        <row r="253">
          <cell r="A253">
            <v>142242</v>
          </cell>
          <cell r="B253" t="str">
            <v>Acc Dep -  Sewer Gravity Main</v>
          </cell>
        </row>
        <row r="254">
          <cell r="A254">
            <v>142243</v>
          </cell>
          <cell r="B254" t="str">
            <v>Acc Dep -  Manholes</v>
          </cell>
        </row>
        <row r="255">
          <cell r="A255">
            <v>142244</v>
          </cell>
          <cell r="B255" t="str">
            <v>Acc Dep -  Special Collection Structures</v>
          </cell>
        </row>
        <row r="256">
          <cell r="A256">
            <v>142245</v>
          </cell>
          <cell r="B256" t="str">
            <v>Acc Dep -  Service to Customers</v>
          </cell>
        </row>
        <row r="257">
          <cell r="A257">
            <v>142246</v>
          </cell>
          <cell r="B257" t="str">
            <v>Acc Dep -  Flow Measure Devices</v>
          </cell>
        </row>
        <row r="258">
          <cell r="A258">
            <v>142247</v>
          </cell>
          <cell r="B258" t="str">
            <v>Acc Dep -  Flow Measure Install</v>
          </cell>
        </row>
        <row r="259">
          <cell r="A259">
            <v>142248</v>
          </cell>
          <cell r="B259" t="str">
            <v>Acc Dep -  Receiving Wells</v>
          </cell>
        </row>
        <row r="260">
          <cell r="A260">
            <v>142249</v>
          </cell>
          <cell r="B260" t="str">
            <v>Acc Dep -  Pumping Equip Pump Plt</v>
          </cell>
        </row>
        <row r="261">
          <cell r="A261">
            <v>142250</v>
          </cell>
          <cell r="B261" t="str">
            <v>Acc Dep -  Pumping Equip Reclaim WTP</v>
          </cell>
        </row>
        <row r="262">
          <cell r="A262">
            <v>142251</v>
          </cell>
          <cell r="B262" t="str">
            <v>Acc Dep -  Pumping Equip Rcl Wtr Dist</v>
          </cell>
        </row>
        <row r="263">
          <cell r="A263">
            <v>142252</v>
          </cell>
          <cell r="B263" t="str">
            <v>Acc Dep -  Treat/Disp Equip Lagoon</v>
          </cell>
        </row>
        <row r="264">
          <cell r="A264">
            <v>142253</v>
          </cell>
          <cell r="B264" t="str">
            <v>Acc Dep -  Treat/Disp Equip Trt Plt</v>
          </cell>
        </row>
        <row r="265">
          <cell r="A265">
            <v>142254</v>
          </cell>
          <cell r="B265" t="str">
            <v>Acc Dep -  Treat/Disp Equip Rclm Wtr</v>
          </cell>
        </row>
        <row r="266">
          <cell r="A266">
            <v>142255</v>
          </cell>
          <cell r="B266" t="str">
            <v>Acc Dep -  Plant Sewers Treatment Plt</v>
          </cell>
        </row>
        <row r="267">
          <cell r="A267">
            <v>142256</v>
          </cell>
          <cell r="B267" t="str">
            <v>Acc Dep -  Plant Sewers Reclaim Wtr</v>
          </cell>
        </row>
        <row r="268">
          <cell r="A268">
            <v>142257</v>
          </cell>
          <cell r="B268" t="str">
            <v>Acc Dep -  Outfall Lines</v>
          </cell>
        </row>
        <row r="269">
          <cell r="A269">
            <v>142258</v>
          </cell>
          <cell r="B269" t="str">
            <v>Acc Dep -  Reservoirs</v>
          </cell>
        </row>
        <row r="270">
          <cell r="A270">
            <v>142259</v>
          </cell>
          <cell r="B270" t="str">
            <v>Acc Dep -  House Regulators</v>
          </cell>
        </row>
        <row r="271">
          <cell r="A271">
            <v>142260</v>
          </cell>
          <cell r="B271" t="str">
            <v>Acc Dep -  House Regulatory Install</v>
          </cell>
        </row>
        <row r="272">
          <cell r="A272">
            <v>142261</v>
          </cell>
          <cell r="B272" t="str">
            <v>Acc Dep -  Reuse Services</v>
          </cell>
        </row>
        <row r="273">
          <cell r="A273">
            <v>142262</v>
          </cell>
          <cell r="B273" t="str">
            <v>Acc Dep -  Reuse Mtr/Installations</v>
          </cell>
        </row>
        <row r="274">
          <cell r="A274">
            <v>142263</v>
          </cell>
          <cell r="B274" t="str">
            <v>Acc Dep -  Reuse Dist Reservoirs</v>
          </cell>
        </row>
        <row r="275">
          <cell r="A275">
            <v>142264</v>
          </cell>
          <cell r="B275" t="str">
            <v>Acc Dep -  Reuse Transmission and Dist</v>
          </cell>
        </row>
        <row r="276">
          <cell r="A276">
            <v>142265</v>
          </cell>
          <cell r="B276" t="str">
            <v>Acc Dep -  Processing Plant</v>
          </cell>
        </row>
        <row r="277">
          <cell r="A277">
            <v>142266</v>
          </cell>
          <cell r="B277" t="str">
            <v>Acc Dep -  Maintenance Structure and Improv</v>
          </cell>
        </row>
        <row r="278">
          <cell r="A278">
            <v>142267</v>
          </cell>
          <cell r="B278" t="str">
            <v>Acc Dep -  Other and Misc Equip Intangible Plt</v>
          </cell>
        </row>
        <row r="279">
          <cell r="A279">
            <v>142268</v>
          </cell>
          <cell r="B279" t="str">
            <v>Acc Dep -  Other and Misc Equip Source Supply</v>
          </cell>
        </row>
        <row r="280">
          <cell r="A280">
            <v>142269</v>
          </cell>
          <cell r="B280" t="str">
            <v>Acc Dep -  Other and Misc Equip WTP</v>
          </cell>
        </row>
        <row r="281">
          <cell r="A281">
            <v>142270</v>
          </cell>
          <cell r="B281" t="str">
            <v>Acc Dep -  Other and Misc Equip Trans Dist</v>
          </cell>
        </row>
        <row r="282">
          <cell r="A282">
            <v>142271</v>
          </cell>
          <cell r="B282" t="str">
            <v>Acc Dep -  Other Tangible Plant</v>
          </cell>
        </row>
        <row r="283">
          <cell r="A283">
            <v>142272</v>
          </cell>
          <cell r="B283" t="str">
            <v>Acc Dep -  Other Plant Collection</v>
          </cell>
        </row>
        <row r="284">
          <cell r="A284">
            <v>142273</v>
          </cell>
          <cell r="B284" t="str">
            <v>Acc Dep -  Other Plant Pump</v>
          </cell>
        </row>
        <row r="285">
          <cell r="A285">
            <v>142274</v>
          </cell>
          <cell r="B285" t="str">
            <v>Acc Dep -  Other Plant Treatment</v>
          </cell>
        </row>
        <row r="286">
          <cell r="A286">
            <v>142275</v>
          </cell>
          <cell r="B286" t="str">
            <v>Acc Dep -  Other Plant Reclaim Water Trt</v>
          </cell>
        </row>
        <row r="287">
          <cell r="A287">
            <v>142276</v>
          </cell>
          <cell r="B287" t="str">
            <v>Acc Dep -  Other Plant Reclaim Water Dist</v>
          </cell>
        </row>
        <row r="288">
          <cell r="A288">
            <v>142277</v>
          </cell>
          <cell r="B288" t="str">
            <v>Acc Dep -  Other Plant</v>
          </cell>
        </row>
        <row r="289">
          <cell r="A289">
            <v>142278</v>
          </cell>
          <cell r="B289" t="str">
            <v>Acc Dep -  Plant Alloc</v>
          </cell>
        </row>
        <row r="290">
          <cell r="A290">
            <v>142279</v>
          </cell>
          <cell r="B290" t="str">
            <v>Acc Dep -  Domestic Water</v>
          </cell>
        </row>
        <row r="291">
          <cell r="A291">
            <v>142280</v>
          </cell>
          <cell r="B291" t="str">
            <v>Acc Dep -  Irrigation Water</v>
          </cell>
        </row>
        <row r="292">
          <cell r="A292">
            <v>142281</v>
          </cell>
          <cell r="B292" t="str">
            <v>Acc Dep -  Geothermal</v>
          </cell>
        </row>
        <row r="293">
          <cell r="A293">
            <v>142282</v>
          </cell>
          <cell r="B293" t="str">
            <v>Acc Dep -  District Energy System</v>
          </cell>
        </row>
        <row r="294">
          <cell r="A294">
            <v>142283</v>
          </cell>
          <cell r="B294" t="str">
            <v>Acc Dep -  Concession</v>
          </cell>
        </row>
        <row r="295">
          <cell r="A295">
            <v>142284</v>
          </cell>
          <cell r="B295" t="str">
            <v>Acc Dep - DES - Startup Costs</v>
          </cell>
        </row>
        <row r="296">
          <cell r="A296">
            <v>142285</v>
          </cell>
          <cell r="B296" t="str">
            <v>Acc Dep - DES - Project Management</v>
          </cell>
        </row>
        <row r="297">
          <cell r="A297">
            <v>142286</v>
          </cell>
          <cell r="B297" t="str">
            <v>Acc Dep - DES - Temporary Energy Centre</v>
          </cell>
        </row>
        <row r="298">
          <cell r="A298">
            <v>142287</v>
          </cell>
          <cell r="B298" t="str">
            <v>Acc Dep - DES - Distribution Piping System</v>
          </cell>
        </row>
        <row r="299">
          <cell r="A299">
            <v>142288</v>
          </cell>
          <cell r="B299" t="str">
            <v>Acc Dep - DES - Energy Transfer Station</v>
          </cell>
        </row>
        <row r="300">
          <cell r="A300">
            <v>142289</v>
          </cell>
          <cell r="B300" t="str">
            <v>Acc Dep - DES - Project Development</v>
          </cell>
        </row>
        <row r="301">
          <cell r="A301">
            <v>142290</v>
          </cell>
          <cell r="B301" t="str">
            <v>Acc Dep - DES - Engineer</v>
          </cell>
        </row>
        <row r="302">
          <cell r="A302">
            <v>142291</v>
          </cell>
          <cell r="B302" t="str">
            <v>Acc Dep - DES - Low Rise Connection</v>
          </cell>
        </row>
        <row r="303">
          <cell r="A303">
            <v>142292</v>
          </cell>
          <cell r="B303" t="str">
            <v>Acc Dep - Non-Utility Property</v>
          </cell>
        </row>
        <row r="304">
          <cell r="A304">
            <v>142293</v>
          </cell>
          <cell r="B304" t="str">
            <v>Acc Dep - Plant Held for Future Use</v>
          </cell>
        </row>
        <row r="305">
          <cell r="A305">
            <v>142299</v>
          </cell>
          <cell r="B305" t="str">
            <v>Acc Dep - Land</v>
          </cell>
        </row>
        <row r="306">
          <cell r="A306">
            <v>142301</v>
          </cell>
          <cell r="B306" t="str">
            <v>Acc Dep -  Building</v>
          </cell>
        </row>
        <row r="307">
          <cell r="A307">
            <v>142302</v>
          </cell>
          <cell r="B307" t="str">
            <v>Acc Dep -  Leasehold Improvement</v>
          </cell>
        </row>
        <row r="308">
          <cell r="A308">
            <v>142303</v>
          </cell>
          <cell r="B308" t="str">
            <v>Acc Dep -  Office Furniture</v>
          </cell>
        </row>
        <row r="309">
          <cell r="A309">
            <v>142304</v>
          </cell>
          <cell r="B309" t="str">
            <v>Acc Dep -  Office Equipment</v>
          </cell>
        </row>
        <row r="310">
          <cell r="A310">
            <v>142305</v>
          </cell>
          <cell r="B310" t="str">
            <v>Acc Dep -  Stores Equipment</v>
          </cell>
        </row>
        <row r="311">
          <cell r="A311">
            <v>142306</v>
          </cell>
          <cell r="B311" t="str">
            <v>Acc Dep -  Lab Equipment</v>
          </cell>
        </row>
        <row r="312">
          <cell r="A312">
            <v>142307</v>
          </cell>
          <cell r="B312" t="str">
            <v>Acc Dep -  Rental Equipment</v>
          </cell>
        </row>
        <row r="313">
          <cell r="A313">
            <v>142308</v>
          </cell>
          <cell r="B313" t="str">
            <v>Acc Dep -  Tool Shop Equipment</v>
          </cell>
        </row>
        <row r="314">
          <cell r="A314">
            <v>142309</v>
          </cell>
          <cell r="B314" t="str">
            <v>Acc Dep -  Power Operated Equipment</v>
          </cell>
        </row>
        <row r="315">
          <cell r="A315">
            <v>142310</v>
          </cell>
          <cell r="B315" t="str">
            <v>Acc Dep -  Communications Equipment</v>
          </cell>
        </row>
        <row r="316">
          <cell r="A316">
            <v>142311</v>
          </cell>
          <cell r="B316" t="str">
            <v>Acc Dep -  Misc Equipment</v>
          </cell>
        </row>
        <row r="317">
          <cell r="A317">
            <v>142401</v>
          </cell>
          <cell r="B317" t="str">
            <v>Acc Dep -  Vehicles</v>
          </cell>
        </row>
        <row r="318">
          <cell r="A318">
            <v>142501</v>
          </cell>
          <cell r="B318" t="str">
            <v>Acc Dep -  Computer Hardware</v>
          </cell>
        </row>
        <row r="319">
          <cell r="A319">
            <v>142502</v>
          </cell>
          <cell r="B319" t="str">
            <v>Acc Dep -  Desktop/Laptop Computers</v>
          </cell>
        </row>
        <row r="320">
          <cell r="A320">
            <v>142503</v>
          </cell>
          <cell r="B320" t="str">
            <v>Acc Dep -  Mainframe Computers</v>
          </cell>
        </row>
        <row r="321">
          <cell r="A321">
            <v>142504</v>
          </cell>
          <cell r="B321" t="str">
            <v>Acc Dep -  Mini Comp Wtr</v>
          </cell>
        </row>
        <row r="322">
          <cell r="A322">
            <v>142601</v>
          </cell>
          <cell r="B322" t="str">
            <v>Acc Dep -  Computer Software</v>
          </cell>
        </row>
        <row r="323">
          <cell r="A323">
            <v>142602</v>
          </cell>
          <cell r="B323" t="str">
            <v>Acc Dep -  Comp Systems</v>
          </cell>
        </row>
        <row r="324">
          <cell r="A324">
            <v>142603</v>
          </cell>
          <cell r="B324" t="str">
            <v>Acc Dep -  Micro Systems</v>
          </cell>
        </row>
        <row r="325">
          <cell r="A325">
            <v>142701</v>
          </cell>
          <cell r="B325" t="str">
            <v>Acc Dec - Salvage</v>
          </cell>
        </row>
        <row r="326">
          <cell r="A326">
            <v>142702</v>
          </cell>
          <cell r="B326" t="str">
            <v>Cost of Removal</v>
          </cell>
        </row>
        <row r="327">
          <cell r="A327">
            <v>142801</v>
          </cell>
          <cell r="B327" t="str">
            <v>Acc Dep - Fixed Assets Accrued</v>
          </cell>
        </row>
        <row r="328">
          <cell r="A328" t="str">
            <v>TOTAL</v>
          </cell>
          <cell r="B328" t="str">
            <v>ACCUMULATED DEPRECIATION</v>
          </cell>
        </row>
        <row r="329">
          <cell r="B329" t="str">
            <v/>
          </cell>
        </row>
        <row r="330">
          <cell r="A330">
            <v>141901</v>
          </cell>
          <cell r="B330" t="str">
            <v>Purchase Acquisition Adjustments</v>
          </cell>
        </row>
        <row r="331">
          <cell r="A331">
            <v>141999</v>
          </cell>
          <cell r="B331" t="str">
            <v>PAA Clearing</v>
          </cell>
        </row>
        <row r="332">
          <cell r="A332">
            <v>142901</v>
          </cell>
          <cell r="B332" t="str">
            <v>Acc Dep -  Purchase Acquisition Adjustments</v>
          </cell>
        </row>
        <row r="333">
          <cell r="A333" t="str">
            <v>TOTAL</v>
          </cell>
          <cell r="B333" t="str">
            <v>NET PURCHASED ACQUISITION ADJUSTMENT</v>
          </cell>
        </row>
        <row r="334">
          <cell r="B334" t="str">
            <v/>
          </cell>
        </row>
        <row r="335">
          <cell r="A335">
            <v>111201</v>
          </cell>
          <cell r="B335" t="str">
            <v>HSBC - 270-049673-070 - Corix Infrastructure Inc.</v>
          </cell>
        </row>
        <row r="336">
          <cell r="A336">
            <v>111202</v>
          </cell>
          <cell r="B336" t="str">
            <v>HSBC - 270-049665-070 - Inland Pacific Resources Inc.</v>
          </cell>
        </row>
        <row r="337">
          <cell r="A337">
            <v>111203</v>
          </cell>
          <cell r="B337" t="str">
            <v>HSBC - 270-049622-070 - Corix Utilities Inc.</v>
          </cell>
        </row>
        <row r="338">
          <cell r="A338">
            <v>111204</v>
          </cell>
          <cell r="B338" t="str">
            <v>HSBC - 270-058613-070 - Corix Water Services Inc.</v>
          </cell>
        </row>
        <row r="339">
          <cell r="A339">
            <v>111205</v>
          </cell>
          <cell r="B339" t="str">
            <v>HSBC - 270-049541-070 - Corix Water Systems Inc.</v>
          </cell>
        </row>
        <row r="340">
          <cell r="A340">
            <v>111220</v>
          </cell>
          <cell r="B340" t="str">
            <v>TD - 9400-7336860 - Corix Infrastructure (US) Inc.</v>
          </cell>
        </row>
        <row r="341">
          <cell r="A341">
            <v>111221</v>
          </cell>
          <cell r="B341" t="str">
            <v>TD - 9400-7337158 - Tribus Services, Inc.</v>
          </cell>
        </row>
        <row r="342">
          <cell r="A342">
            <v>111222</v>
          </cell>
          <cell r="B342" t="str">
            <v>TD - 9400-7337166 - Corix Utilities (Oklahoma) Inc.</v>
          </cell>
        </row>
        <row r="343">
          <cell r="A343">
            <v>111223</v>
          </cell>
          <cell r="B343" t="str">
            <v>TD - 9400-7338707 - Inland Pacific Resources Inc.</v>
          </cell>
        </row>
        <row r="344">
          <cell r="A344">
            <v>111224</v>
          </cell>
          <cell r="B344" t="str">
            <v>TD - 9400-7338790 - Corix Utilities (Texas) Inc.</v>
          </cell>
        </row>
        <row r="345">
          <cell r="A345">
            <v>111225</v>
          </cell>
          <cell r="B345" t="str">
            <v>TD - 9400-7339711 - Corix Utilities (Illinois) LLC</v>
          </cell>
        </row>
        <row r="346">
          <cell r="A346">
            <v>111226</v>
          </cell>
          <cell r="B346" t="str">
            <v>TD - 9400-7341139 - Corix Infrastructure Services (US) Inc.</v>
          </cell>
        </row>
        <row r="347">
          <cell r="A347">
            <v>111227</v>
          </cell>
          <cell r="B347" t="str">
            <v>TD - 9400-7344324 - Corix Utility Systems (Georgia) Inc.</v>
          </cell>
        </row>
        <row r="348">
          <cell r="A348">
            <v>111228</v>
          </cell>
          <cell r="B348" t="str">
            <v>TD - 9400-7347226 - Corix NewHoldCo Inc.</v>
          </cell>
        </row>
        <row r="349">
          <cell r="A349">
            <v>111229</v>
          </cell>
          <cell r="B349" t="str">
            <v>TD - 9400-7350510 - Cleveland Thermal, LLC</v>
          </cell>
        </row>
        <row r="350">
          <cell r="A350">
            <v>111230</v>
          </cell>
          <cell r="B350" t="str">
            <v>TD - 9400-7356713 - Corix Contract Utilities (US)</v>
          </cell>
        </row>
        <row r="351">
          <cell r="A351">
            <v>111240</v>
          </cell>
          <cell r="B351" t="str">
            <v>TDNA - 2426601587 - Corix Utilities (Oklahoma) Inc.</v>
          </cell>
        </row>
        <row r="352">
          <cell r="A352">
            <v>111241</v>
          </cell>
          <cell r="B352" t="str">
            <v>TDNA - 2426601636 - Tribus Services, Inc.</v>
          </cell>
        </row>
        <row r="353">
          <cell r="A353">
            <v>111242</v>
          </cell>
          <cell r="B353" t="str">
            <v>TDNA - 2426822349 - Corix Utilities (Texas) Inc.</v>
          </cell>
        </row>
        <row r="354">
          <cell r="A354">
            <v>111243</v>
          </cell>
          <cell r="B354" t="str">
            <v>TDNA - 2426824824 - Corix Infrastructure (US) Inc.</v>
          </cell>
        </row>
        <row r="355">
          <cell r="A355">
            <v>111244</v>
          </cell>
          <cell r="B355" t="str">
            <v>TDNA - 2427139701 - Corix Infrastructure Services (US) Inc.</v>
          </cell>
        </row>
        <row r="356">
          <cell r="A356">
            <v>111245</v>
          </cell>
          <cell r="B356" t="str">
            <v>TDNA - 2427943532 - Corix Utilities (Cleveland) Inc.</v>
          </cell>
        </row>
        <row r="357">
          <cell r="A357">
            <v>111246</v>
          </cell>
          <cell r="B357" t="str">
            <v>TDNA - 2427943607 - Corix Utility Systems (Georgia) Inc.</v>
          </cell>
        </row>
        <row r="358">
          <cell r="A358">
            <v>111260</v>
          </cell>
          <cell r="B358" t="str">
            <v>PNC - 4228255526 - Cleveland Thermal, LLC</v>
          </cell>
        </row>
        <row r="359">
          <cell r="A359">
            <v>111261</v>
          </cell>
          <cell r="B359" t="str">
            <v>JP Morgan - 100074351 - Water Services Corp (Lower 48)</v>
          </cell>
        </row>
        <row r="360">
          <cell r="A360">
            <v>111262</v>
          </cell>
          <cell r="B360" t="str">
            <v>JP Morgan - 989034290 - Water Services Corp (Lower 48)</v>
          </cell>
        </row>
        <row r="361">
          <cell r="A361">
            <v>111263</v>
          </cell>
          <cell r="B361" t="str">
            <v>FNBA - XXXX1187 - Fairbanks Sewer &amp; Water Inc. (Repurchase/Master)</v>
          </cell>
        </row>
        <row r="362">
          <cell r="A362">
            <v>111264</v>
          </cell>
          <cell r="B362" t="str">
            <v>FNBA - XXXX6047 - Fairbanks Sewer &amp; Water Inc. (Conduit)</v>
          </cell>
        </row>
        <row r="363">
          <cell r="A363">
            <v>111265</v>
          </cell>
          <cell r="B363" t="str">
            <v>FNBA - XXXX7391 - Fairbanks Sewer &amp; Water Inc. (Petty)</v>
          </cell>
        </row>
        <row r="364">
          <cell r="A364">
            <v>111266</v>
          </cell>
          <cell r="B364" t="str">
            <v>Denali - 1046481 - College Utilities Corporation (FSW)</v>
          </cell>
        </row>
        <row r="365">
          <cell r="A365">
            <v>111267</v>
          </cell>
          <cell r="B365" t="str">
            <v>Doyon - US bank account</v>
          </cell>
        </row>
        <row r="366">
          <cell r="A366">
            <v>111270</v>
          </cell>
          <cell r="B366" t="str">
            <v>Cash Consolidation - USD</v>
          </cell>
        </row>
        <row r="367">
          <cell r="A367">
            <v>111271</v>
          </cell>
          <cell r="B367" t="str">
            <v>Cash Clearing Account - USD</v>
          </cell>
        </row>
        <row r="368">
          <cell r="A368">
            <v>111272</v>
          </cell>
          <cell r="B368" t="str">
            <v>Cash - Chase - WSCIL - Small PR</v>
          </cell>
        </row>
        <row r="369">
          <cell r="A369">
            <v>111273</v>
          </cell>
          <cell r="B369" t="str">
            <v>Cash - Depository (TX)</v>
          </cell>
        </row>
        <row r="370">
          <cell r="A370">
            <v>111274</v>
          </cell>
          <cell r="B370" t="str">
            <v xml:space="preserve">Cash - Checking - CUTX </v>
          </cell>
        </row>
        <row r="371">
          <cell r="A371">
            <v>111275</v>
          </cell>
          <cell r="B371" t="str">
            <v>Cash - Chase - Credit Card</v>
          </cell>
        </row>
        <row r="372">
          <cell r="A372">
            <v>111276</v>
          </cell>
          <cell r="B372" t="str">
            <v>Cash - Chase - Flex Services</v>
          </cell>
        </row>
        <row r="373">
          <cell r="A373">
            <v>111277</v>
          </cell>
          <cell r="B373" t="str">
            <v>Cash - BoA - SC</v>
          </cell>
        </row>
        <row r="374">
          <cell r="A374">
            <v>111278</v>
          </cell>
          <cell r="B374" t="str">
            <v>Cash - BoA - GA</v>
          </cell>
        </row>
        <row r="375">
          <cell r="A375">
            <v>111279</v>
          </cell>
          <cell r="B375" t="str">
            <v>Cash - BoA - NV</v>
          </cell>
        </row>
        <row r="376">
          <cell r="A376">
            <v>111280</v>
          </cell>
          <cell r="B376" t="str">
            <v>Cash - Commercial Bank - KY</v>
          </cell>
        </row>
        <row r="377">
          <cell r="A377">
            <v>111281</v>
          </cell>
          <cell r="B377" t="str">
            <v>Cash - BoA - FL</v>
          </cell>
        </row>
        <row r="378">
          <cell r="A378">
            <v>111282</v>
          </cell>
          <cell r="B378" t="str">
            <v>Cash - BoA - NC</v>
          </cell>
        </row>
        <row r="379">
          <cell r="A379">
            <v>111283</v>
          </cell>
          <cell r="B379" t="str">
            <v>Cash - 1st Community Bank - KY</v>
          </cell>
        </row>
        <row r="380">
          <cell r="A380">
            <v>111284</v>
          </cell>
          <cell r="B380" t="str">
            <v>Cash - Bank of New York M</v>
          </cell>
        </row>
        <row r="381">
          <cell r="A381">
            <v>111285</v>
          </cell>
          <cell r="B381" t="str">
            <v>Cash - Wire /Payroll Transfer Clearing</v>
          </cell>
        </row>
        <row r="382">
          <cell r="A382">
            <v>111286</v>
          </cell>
          <cell r="B382" t="str">
            <v>Dormant Bank Account - USD</v>
          </cell>
        </row>
        <row r="383">
          <cell r="A383">
            <v>111287</v>
          </cell>
          <cell r="B383" t="str">
            <v>Short Term Investment - GIC - USD</v>
          </cell>
        </row>
        <row r="384">
          <cell r="A384">
            <v>111288</v>
          </cell>
          <cell r="B384" t="str">
            <v>FNBA - XXXX6955 - Fairbanks Sewer &amp; Water Inc. (Payroll)</v>
          </cell>
        </row>
        <row r="385">
          <cell r="A385">
            <v>111289</v>
          </cell>
          <cell r="B385" t="str">
            <v>FNBA - XXXX0702 - Fairbanks Sewer &amp; Water Inc. (Repurchase)</v>
          </cell>
        </row>
        <row r="386">
          <cell r="A386">
            <v>111299</v>
          </cell>
          <cell r="B386" t="str">
            <v>Disbursement Cash Clearing</v>
          </cell>
        </row>
        <row r="387">
          <cell r="A387">
            <v>111301</v>
          </cell>
          <cell r="B387" t="str">
            <v>Petty Cash - CAD</v>
          </cell>
        </row>
        <row r="388">
          <cell r="A388">
            <v>111302</v>
          </cell>
          <cell r="B388" t="str">
            <v>Petty Cash - USD</v>
          </cell>
        </row>
        <row r="389">
          <cell r="A389">
            <v>111303</v>
          </cell>
          <cell r="B389" t="str">
            <v>Petty Cash CWS- BoA 51223360</v>
          </cell>
        </row>
        <row r="390">
          <cell r="A390">
            <v>111304</v>
          </cell>
          <cell r="B390" t="str">
            <v>Petty Cash CNC - BoA 1651884</v>
          </cell>
        </row>
        <row r="391">
          <cell r="A391">
            <v>111305</v>
          </cell>
          <cell r="B391" t="str">
            <v>Petty Cash MD - BoA 8666588498</v>
          </cell>
        </row>
        <row r="392">
          <cell r="A392">
            <v>111306</v>
          </cell>
          <cell r="B392" t="str">
            <v>Petty Cash FL - BoA 1280073899</v>
          </cell>
        </row>
        <row r="393">
          <cell r="A393">
            <v>111307</v>
          </cell>
          <cell r="B393" t="str">
            <v>Petty Cash GA - BoA 3263029870</v>
          </cell>
        </row>
        <row r="394">
          <cell r="A394">
            <v>111308</v>
          </cell>
          <cell r="B394" t="str">
            <v>Petty Cash LA - Citizens Bank 4018400</v>
          </cell>
        </row>
        <row r="395">
          <cell r="A395">
            <v>111309</v>
          </cell>
          <cell r="B395" t="str">
            <v>Petty Cash AZ- Chase 27032774</v>
          </cell>
        </row>
        <row r="396">
          <cell r="A396">
            <v>111310</v>
          </cell>
          <cell r="B396" t="str">
            <v>Petty Cash AL - Wells Fargo 7547443593</v>
          </cell>
        </row>
        <row r="397">
          <cell r="A397">
            <v>111401</v>
          </cell>
          <cell r="B397" t="str">
            <v>Restricted Cash - CAD</v>
          </cell>
        </row>
        <row r="398">
          <cell r="A398">
            <v>111402</v>
          </cell>
          <cell r="B398" t="str">
            <v>Restricted Cash - USD</v>
          </cell>
        </row>
        <row r="399">
          <cell r="A399">
            <v>111403</v>
          </cell>
          <cell r="B399" t="str">
            <v>HSBC - 270-049657-002 - Sun Rivers</v>
          </cell>
        </row>
        <row r="400">
          <cell r="A400">
            <v>111404</v>
          </cell>
          <cell r="B400" t="str">
            <v>HSBC - 270-049657-005 - Panorama Water - DCTF</v>
          </cell>
        </row>
        <row r="401">
          <cell r="A401">
            <v>111405</v>
          </cell>
          <cell r="B401" t="str">
            <v>HSBC - 270-049657-007 - Lindell Beach (CMUS)</v>
          </cell>
        </row>
        <row r="402">
          <cell r="A402">
            <v>111406</v>
          </cell>
          <cell r="B402" t="str">
            <v>HSBC - 270-049657-008 - Cultus Country (CMUS)</v>
          </cell>
        </row>
        <row r="403">
          <cell r="A403">
            <v>111430</v>
          </cell>
          <cell r="B403" t="str">
            <v>Scotiabank - 71686761 - Cultus Lake Water (CMUS) - DCTF</v>
          </cell>
        </row>
        <row r="404">
          <cell r="A404">
            <v>111431</v>
          </cell>
          <cell r="B404" t="str">
            <v>Scotiabank - 71731132 - Cultus Lake Water (CMUS) - Construction Reserve Fund</v>
          </cell>
        </row>
        <row r="405">
          <cell r="A405">
            <v>111432</v>
          </cell>
          <cell r="B405" t="str">
            <v>Scotiabank - 77671195 - Canadian Lakeview Estates Water (CMUS) - RRTF</v>
          </cell>
        </row>
        <row r="406">
          <cell r="A406">
            <v>111433</v>
          </cell>
          <cell r="B406" t="str">
            <v>Scotiabank - 88460419 - Okanagan Landing Utility (CMUS) - RRTF</v>
          </cell>
        </row>
        <row r="407">
          <cell r="A407">
            <v>111450</v>
          </cell>
          <cell r="B407" t="str">
            <v>Cash - Chase - Betterment Fees</v>
          </cell>
        </row>
        <row r="408">
          <cell r="A408">
            <v>111451</v>
          </cell>
          <cell r="B408" t="str">
            <v>Cash - Chase - PLT CAP FUND NV</v>
          </cell>
        </row>
        <row r="409">
          <cell r="A409">
            <v>111452</v>
          </cell>
          <cell r="B409" t="str">
            <v>Cash - Chase - Water Storage CAP</v>
          </cell>
        </row>
        <row r="410">
          <cell r="A410">
            <v>111453</v>
          </cell>
          <cell r="B410" t="str">
            <v>Cash - Chase - Water RTS PRO FUND</v>
          </cell>
        </row>
        <row r="411">
          <cell r="A411">
            <v>111460</v>
          </cell>
          <cell r="B411" t="str">
            <v>Cash - BoA - Colchester</v>
          </cell>
        </row>
        <row r="412">
          <cell r="A412">
            <v>111470</v>
          </cell>
          <cell r="B412" t="str">
            <v>Cash - BB&amp;T</v>
          </cell>
        </row>
        <row r="413">
          <cell r="A413" t="str">
            <v>TOTAL</v>
          </cell>
          <cell r="B413" t="str">
            <v>CASH</v>
          </cell>
        </row>
        <row r="414">
          <cell r="B414" t="str">
            <v/>
          </cell>
        </row>
        <row r="415">
          <cell r="A415">
            <v>112101</v>
          </cell>
          <cell r="B415" t="str">
            <v>Accounts Receivable - CAD</v>
          </cell>
        </row>
        <row r="416">
          <cell r="A416">
            <v>112102</v>
          </cell>
          <cell r="B416" t="str">
            <v>Accounts Receivable - USD</v>
          </cell>
        </row>
        <row r="417">
          <cell r="A417">
            <v>112103</v>
          </cell>
          <cell r="B417" t="str">
            <v>Accounts Receivable - Interest</v>
          </cell>
        </row>
        <row r="418">
          <cell r="A418">
            <v>112104</v>
          </cell>
          <cell r="B418" t="str">
            <v>Accounts Receivable - Other</v>
          </cell>
        </row>
        <row r="419">
          <cell r="A419">
            <v>112105</v>
          </cell>
          <cell r="B419" t="str">
            <v>Accounts Receivable - Clearing</v>
          </cell>
        </row>
        <row r="420">
          <cell r="A420">
            <v>112106</v>
          </cell>
          <cell r="B420" t="str">
            <v>Accounts Receivable - Unapplied/Unidentified Receipt</v>
          </cell>
        </row>
        <row r="421">
          <cell r="A421">
            <v>112110</v>
          </cell>
          <cell r="B421" t="str">
            <v>Customer Refunds</v>
          </cell>
        </row>
        <row r="422">
          <cell r="A422">
            <v>112201</v>
          </cell>
          <cell r="B422" t="str">
            <v>Allowance for Doubtful Accounts - CAD</v>
          </cell>
        </row>
        <row r="423">
          <cell r="A423">
            <v>112202</v>
          </cell>
          <cell r="B423" t="str">
            <v>Allowance for Doubtful Accounts - USD</v>
          </cell>
        </row>
        <row r="424">
          <cell r="A424">
            <v>112203</v>
          </cell>
          <cell r="B424" t="str">
            <v>Allowance for Finance Charges</v>
          </cell>
        </row>
        <row r="425">
          <cell r="A425">
            <v>112301</v>
          </cell>
          <cell r="B425" t="str">
            <v>Unbilled Revenue</v>
          </cell>
        </row>
        <row r="426">
          <cell r="A426">
            <v>112302</v>
          </cell>
          <cell r="B426" t="str">
            <v>Accrued Revenue</v>
          </cell>
        </row>
        <row r="427">
          <cell r="A427">
            <v>112303</v>
          </cell>
          <cell r="B427" t="str">
            <v>Accrued RCC Charges</v>
          </cell>
        </row>
        <row r="428">
          <cell r="A428">
            <v>112304</v>
          </cell>
          <cell r="B428" t="str">
            <v>Accrued PRISM Charges</v>
          </cell>
        </row>
        <row r="429">
          <cell r="A429" t="str">
            <v>TOTAL</v>
          </cell>
          <cell r="B429" t="str">
            <v>NET ACCOUNTS RECEIVABLE</v>
          </cell>
        </row>
        <row r="430">
          <cell r="B430" t="str">
            <v/>
          </cell>
        </row>
        <row r="431">
          <cell r="A431">
            <v>113101</v>
          </cell>
          <cell r="B431" t="str">
            <v>Materials and Supplies</v>
          </cell>
        </row>
        <row r="432">
          <cell r="A432">
            <v>113102</v>
          </cell>
          <cell r="B432" t="str">
            <v>Inventory</v>
          </cell>
        </row>
        <row r="433">
          <cell r="A433">
            <v>113103</v>
          </cell>
          <cell r="B433" t="str">
            <v>Inventory Clearing - Freights Charges</v>
          </cell>
        </row>
        <row r="434">
          <cell r="A434">
            <v>113110</v>
          </cell>
          <cell r="B434" t="str">
            <v>Inventory Write Off Provision</v>
          </cell>
        </row>
        <row r="435">
          <cell r="A435" t="str">
            <v>TOTAL</v>
          </cell>
          <cell r="B435" t="str">
            <v>INVENTORY</v>
          </cell>
        </row>
        <row r="436">
          <cell r="B436" t="str">
            <v/>
          </cell>
        </row>
        <row r="437">
          <cell r="A437">
            <v>113211</v>
          </cell>
          <cell r="B437" t="str">
            <v>Deposits</v>
          </cell>
        </row>
        <row r="438">
          <cell r="A438" t="str">
            <v>TOTAL</v>
          </cell>
          <cell r="B438" t="str">
            <v>SPECIAL DEPOSITS</v>
          </cell>
        </row>
        <row r="439">
          <cell r="B439" t="str">
            <v/>
          </cell>
        </row>
        <row r="440">
          <cell r="A440">
            <v>113201</v>
          </cell>
          <cell r="B440" t="str">
            <v>Prepaid Advertising</v>
          </cell>
        </row>
        <row r="441">
          <cell r="A441">
            <v>113202</v>
          </cell>
          <cell r="B441" t="str">
            <v>Prepaid Software</v>
          </cell>
        </row>
        <row r="442">
          <cell r="A442">
            <v>113203</v>
          </cell>
          <cell r="B442" t="str">
            <v>Prepaid Maintenance</v>
          </cell>
        </row>
        <row r="443">
          <cell r="A443">
            <v>113204</v>
          </cell>
          <cell r="B443" t="str">
            <v>Prepaid Franchise Fee</v>
          </cell>
        </row>
        <row r="444">
          <cell r="A444">
            <v>113205</v>
          </cell>
          <cell r="B444" t="str">
            <v>Prepaid Chemicals - Steam</v>
          </cell>
        </row>
        <row r="445">
          <cell r="A445">
            <v>113206</v>
          </cell>
          <cell r="B445" t="str">
            <v>Prepaid Insurance</v>
          </cell>
        </row>
        <row r="446">
          <cell r="A446">
            <v>113207</v>
          </cell>
          <cell r="B446" t="str">
            <v>Prepaid Reimbursements</v>
          </cell>
        </row>
        <row r="447">
          <cell r="A447">
            <v>113208</v>
          </cell>
          <cell r="B447" t="str">
            <v>Prepaid Tariff Funds</v>
          </cell>
        </row>
        <row r="448">
          <cell r="A448">
            <v>113209</v>
          </cell>
          <cell r="B448" t="str">
            <v>Prepaid Other</v>
          </cell>
        </row>
        <row r="449">
          <cell r="A449">
            <v>113210</v>
          </cell>
          <cell r="B449" t="str">
            <v>Prepaid Interest</v>
          </cell>
        </row>
        <row r="450">
          <cell r="A450" t="str">
            <v>TOTAL</v>
          </cell>
          <cell r="B450" t="str">
            <v>PREPAYMENTS</v>
          </cell>
        </row>
        <row r="452">
          <cell r="A452">
            <v>113301</v>
          </cell>
          <cell r="B452" t="str">
            <v>Misc Receivable</v>
          </cell>
        </row>
        <row r="453">
          <cell r="A453">
            <v>113302</v>
          </cell>
          <cell r="B453" t="str">
            <v>Rebate Receivable</v>
          </cell>
        </row>
        <row r="454">
          <cell r="A454">
            <v>113350</v>
          </cell>
          <cell r="B454" t="str">
            <v xml:space="preserve">HST Receivable - Purchases </v>
          </cell>
        </row>
        <row r="455">
          <cell r="A455">
            <v>113351</v>
          </cell>
          <cell r="B455" t="str">
            <v xml:space="preserve">HST Receivable - Purchase Restricted </v>
          </cell>
        </row>
        <row r="456">
          <cell r="A456">
            <v>113355</v>
          </cell>
          <cell r="B456" t="str">
            <v>GST Receivable - Purchases</v>
          </cell>
        </row>
        <row r="457">
          <cell r="A457">
            <v>113356</v>
          </cell>
          <cell r="B457" t="str">
            <v>GST Receivable - Clearing</v>
          </cell>
        </row>
        <row r="458">
          <cell r="A458">
            <v>113365</v>
          </cell>
          <cell r="B458" t="str">
            <v>Energy Rebate - Residential</v>
          </cell>
        </row>
        <row r="459">
          <cell r="A459">
            <v>113370</v>
          </cell>
          <cell r="B459" t="str">
            <v>Fuel Tax from Customer</v>
          </cell>
        </row>
        <row r="460">
          <cell r="A460">
            <v>113371</v>
          </cell>
          <cell r="B460" t="str">
            <v>Fuel Tax from Vendor</v>
          </cell>
        </row>
        <row r="461">
          <cell r="A461">
            <v>113401</v>
          </cell>
          <cell r="B461" t="str">
            <v>Income Taxes Receivable</v>
          </cell>
        </row>
        <row r="462">
          <cell r="A462">
            <v>113501</v>
          </cell>
          <cell r="B462" t="str">
            <v>Intercompany Trade Accounts Receivable - CAD</v>
          </cell>
        </row>
        <row r="463">
          <cell r="A463">
            <v>113502</v>
          </cell>
          <cell r="B463" t="str">
            <v>Intercompany Trade Accounts Receivable - USD</v>
          </cell>
        </row>
        <row r="464">
          <cell r="A464">
            <v>113503</v>
          </cell>
          <cell r="B464" t="str">
            <v xml:space="preserve">Intercompany Trade Accounts Receivable - Non-Fusion </v>
          </cell>
        </row>
        <row r="465">
          <cell r="A465">
            <v>113601</v>
          </cell>
          <cell r="B465" t="str">
            <v>Intercompany Non-Trade Accounts Receivable</v>
          </cell>
        </row>
        <row r="466">
          <cell r="A466">
            <v>113602</v>
          </cell>
          <cell r="B466" t="str">
            <v>Intercompany Non-Trade Accounts Receivable - Non-Fusion</v>
          </cell>
        </row>
        <row r="467">
          <cell r="A467">
            <v>113603</v>
          </cell>
          <cell r="B467" t="str">
            <v>Intercompany Automatic Account</v>
          </cell>
        </row>
        <row r="468">
          <cell r="A468">
            <v>113604</v>
          </cell>
          <cell r="B468" t="str">
            <v>Intercompany Automatic Balancing - Asset</v>
          </cell>
        </row>
        <row r="469">
          <cell r="A469">
            <v>113701</v>
          </cell>
          <cell r="B469" t="str">
            <v>Employee Purchases</v>
          </cell>
        </row>
        <row r="470">
          <cell r="A470">
            <v>113702</v>
          </cell>
          <cell r="B470" t="str">
            <v>Payroll Clearing</v>
          </cell>
        </row>
        <row r="471">
          <cell r="A471">
            <v>113703</v>
          </cell>
          <cell r="B471" t="str">
            <v>Flex Services</v>
          </cell>
        </row>
        <row r="472">
          <cell r="A472">
            <v>113704</v>
          </cell>
          <cell r="B472" t="str">
            <v>401K Clearing</v>
          </cell>
        </row>
        <row r="473">
          <cell r="A473">
            <v>113705</v>
          </cell>
          <cell r="B473" t="str">
            <v>Interco Resource/Job Clearing</v>
          </cell>
        </row>
        <row r="474">
          <cell r="A474">
            <v>113706</v>
          </cell>
          <cell r="B474" t="str">
            <v>Visa Payment Clearing</v>
          </cell>
        </row>
        <row r="475">
          <cell r="A475">
            <v>113707</v>
          </cell>
          <cell r="B475" t="str">
            <v>Due from Employee</v>
          </cell>
        </row>
        <row r="476">
          <cell r="A476">
            <v>113708</v>
          </cell>
          <cell r="B476" t="str">
            <v>Alloc Fuel Charge Reserve</v>
          </cell>
        </row>
        <row r="477">
          <cell r="A477">
            <v>113709</v>
          </cell>
          <cell r="B477" t="str">
            <v>Work In Progress</v>
          </cell>
        </row>
        <row r="478">
          <cell r="A478">
            <v>113710</v>
          </cell>
          <cell r="B478" t="str">
            <v>Notes Receivable</v>
          </cell>
        </row>
        <row r="479">
          <cell r="A479">
            <v>113711</v>
          </cell>
          <cell r="B479" t="str">
            <v>Misc Other Current Assets</v>
          </cell>
        </row>
        <row r="480">
          <cell r="A480">
            <v>113712</v>
          </cell>
          <cell r="B480" t="str">
            <v>Preliminary Survey and Investigation Accrued</v>
          </cell>
        </row>
        <row r="481">
          <cell r="A481">
            <v>113713</v>
          </cell>
          <cell r="B481" t="str">
            <v>Util Plant Acquired/Disposed</v>
          </cell>
        </row>
        <row r="482">
          <cell r="A482">
            <v>113799</v>
          </cell>
          <cell r="B482" t="str">
            <v>HCM Clearing</v>
          </cell>
        </row>
        <row r="483">
          <cell r="A483" t="str">
            <v>TOTAL</v>
          </cell>
          <cell r="B483" t="str">
            <v>OTHER CURRENT ASSETS</v>
          </cell>
        </row>
        <row r="484">
          <cell r="B484" t="str">
            <v/>
          </cell>
        </row>
        <row r="485">
          <cell r="A485">
            <v>170001</v>
          </cell>
          <cell r="B485" t="str">
            <v>Regulatory Assets in Progress</v>
          </cell>
        </row>
        <row r="486">
          <cell r="A486">
            <v>170002</v>
          </cell>
          <cell r="B486" t="str">
            <v>RCIP - Attorney Fees</v>
          </cell>
        </row>
        <row r="487">
          <cell r="A487">
            <v>170003</v>
          </cell>
          <cell r="B487" t="str">
            <v>RCIP - Capitalized Time</v>
          </cell>
        </row>
        <row r="488">
          <cell r="A488">
            <v>170004</v>
          </cell>
          <cell r="B488" t="str">
            <v>RCIP - Administrative</v>
          </cell>
        </row>
        <row r="489">
          <cell r="A489">
            <v>170005</v>
          </cell>
          <cell r="B489" t="str">
            <v>RCIP - Travel</v>
          </cell>
        </row>
        <row r="490">
          <cell r="A490">
            <v>170006</v>
          </cell>
          <cell r="B490" t="str">
            <v>RCIP - Consulting Fees</v>
          </cell>
        </row>
        <row r="491">
          <cell r="A491">
            <v>170007</v>
          </cell>
          <cell r="B491" t="str">
            <v>RCIP - Transfer to DEF</v>
          </cell>
        </row>
        <row r="492">
          <cell r="A492">
            <v>170008</v>
          </cell>
          <cell r="B492" t="str">
            <v>Regulatory Assets Being Amortized</v>
          </cell>
        </row>
        <row r="493">
          <cell r="A493">
            <v>170009</v>
          </cell>
          <cell r="B493" t="str">
            <v>Rate Case Being Amortized</v>
          </cell>
        </row>
        <row r="494">
          <cell r="A494">
            <v>170010</v>
          </cell>
          <cell r="B494" t="str">
            <v>Misc Regulatory COMM EX</v>
          </cell>
        </row>
        <row r="495">
          <cell r="A495">
            <v>170011</v>
          </cell>
          <cell r="B495" t="str">
            <v>Rate Case Accum Amort</v>
          </cell>
        </row>
        <row r="496">
          <cell r="A496">
            <v>170012</v>
          </cell>
          <cell r="B496" t="str">
            <v>Water Conservation REBA</v>
          </cell>
        </row>
        <row r="497">
          <cell r="A497">
            <v>170013</v>
          </cell>
          <cell r="B497" t="str">
            <v>Regulatory Asset - COE Balance</v>
          </cell>
        </row>
        <row r="498">
          <cell r="A498">
            <v>170014</v>
          </cell>
          <cell r="B498" t="str">
            <v>Regulatory Asset - Excess DTA</v>
          </cell>
        </row>
        <row r="499">
          <cell r="A499">
            <v>170015</v>
          </cell>
          <cell r="B499" t="str">
            <v xml:space="preserve">Misc Def Dr - COSS </v>
          </cell>
        </row>
        <row r="500">
          <cell r="A500">
            <v>170016</v>
          </cell>
          <cell r="B500" t="str">
            <v>Acc Amort -  COSS</v>
          </cell>
        </row>
        <row r="501">
          <cell r="A501">
            <v>170017</v>
          </cell>
          <cell r="B501" t="str">
            <v>Misc Def Dr - Depr Study</v>
          </cell>
        </row>
        <row r="502">
          <cell r="A502">
            <v>170018</v>
          </cell>
          <cell r="B502" t="str">
            <v>Accum Amort - Depr Study</v>
          </cell>
        </row>
        <row r="503">
          <cell r="A503">
            <v>170099</v>
          </cell>
          <cell r="B503" t="str">
            <v>Regulatory Asset Clearing</v>
          </cell>
        </row>
        <row r="504">
          <cell r="A504" t="str">
            <v>TOTAL</v>
          </cell>
          <cell r="B504" t="str">
            <v>REGULATORY ASSET</v>
          </cell>
        </row>
        <row r="505">
          <cell r="B505" t="str">
            <v/>
          </cell>
        </row>
        <row r="506">
          <cell r="A506">
            <v>181001</v>
          </cell>
          <cell r="B506" t="str">
            <v xml:space="preserve"> Def Chgs - Landscaping</v>
          </cell>
        </row>
        <row r="507">
          <cell r="A507">
            <v>181002</v>
          </cell>
          <cell r="B507" t="str">
            <v xml:space="preserve"> Def Chgs - Tank Maint and Repair</v>
          </cell>
        </row>
        <row r="508">
          <cell r="A508">
            <v>181003</v>
          </cell>
          <cell r="B508" t="str">
            <v xml:space="preserve"> Def Chgs - Relocation</v>
          </cell>
        </row>
        <row r="509">
          <cell r="A509">
            <v>181004</v>
          </cell>
          <cell r="B509" t="str">
            <v xml:space="preserve"> Def Chgs - Attorney Fees</v>
          </cell>
        </row>
        <row r="510">
          <cell r="A510">
            <v>181005</v>
          </cell>
          <cell r="B510" t="str">
            <v xml:space="preserve"> Def Chgs - Hurricane/Storm</v>
          </cell>
        </row>
        <row r="511">
          <cell r="A511">
            <v>181006</v>
          </cell>
          <cell r="B511" t="str">
            <v xml:space="preserve"> Def Chgs - Other Water and Sewer</v>
          </cell>
        </row>
        <row r="512">
          <cell r="A512">
            <v>181007</v>
          </cell>
          <cell r="B512" t="str">
            <v xml:space="preserve"> Def Chgs - Multi Yr Testing</v>
          </cell>
        </row>
        <row r="513">
          <cell r="A513">
            <v>181008</v>
          </cell>
          <cell r="B513" t="str">
            <v xml:space="preserve"> Def Chgs - Sludge Hauling</v>
          </cell>
        </row>
        <row r="514">
          <cell r="A514">
            <v>181009</v>
          </cell>
          <cell r="B514" t="str">
            <v xml:space="preserve"> Def Chgs - Power Wash</v>
          </cell>
        </row>
        <row r="515">
          <cell r="A515">
            <v>181010</v>
          </cell>
          <cell r="B515" t="str">
            <v xml:space="preserve"> Def Chgs - TV Sewer Mains</v>
          </cell>
        </row>
        <row r="516">
          <cell r="A516">
            <v>181011</v>
          </cell>
          <cell r="B516" t="str">
            <v xml:space="preserve"> Def Chgs - Financing Fees</v>
          </cell>
        </row>
        <row r="517">
          <cell r="A517">
            <v>181012</v>
          </cell>
          <cell r="B517" t="str">
            <v xml:space="preserve"> Def Chgs - Customer Connections</v>
          </cell>
        </row>
        <row r="518">
          <cell r="A518">
            <v>181013</v>
          </cell>
          <cell r="B518" t="str">
            <v xml:space="preserve"> Def Chgs - Customer Relations</v>
          </cell>
        </row>
        <row r="519">
          <cell r="A519">
            <v>181014</v>
          </cell>
          <cell r="B519" t="str">
            <v xml:space="preserve"> Def Chgs - Gas Main Pipeline</v>
          </cell>
        </row>
        <row r="520">
          <cell r="A520">
            <v>181015</v>
          </cell>
          <cell r="B520" t="str">
            <v xml:space="preserve"> Def Chgs - Other</v>
          </cell>
        </row>
        <row r="521">
          <cell r="A521">
            <v>181016</v>
          </cell>
          <cell r="B521" t="str">
            <v xml:space="preserve"> Def Chgs - Debt Issuance Costs</v>
          </cell>
        </row>
        <row r="522">
          <cell r="A522">
            <v>181099</v>
          </cell>
          <cell r="B522" t="str">
            <v>Def Chg-Clearing</v>
          </cell>
        </row>
        <row r="523">
          <cell r="A523">
            <v>182001</v>
          </cell>
          <cell r="B523" t="str">
            <v>Acc Amort -  Def Chgs - Landscaping</v>
          </cell>
        </row>
        <row r="524">
          <cell r="A524">
            <v>182002</v>
          </cell>
          <cell r="B524" t="str">
            <v>Acc Amort -  Def Chgs - Tank Maint and Repair</v>
          </cell>
        </row>
        <row r="525">
          <cell r="A525">
            <v>182003</v>
          </cell>
          <cell r="B525" t="str">
            <v>Acc Amort -  Def Chgs - Relocation</v>
          </cell>
        </row>
        <row r="526">
          <cell r="A526">
            <v>182004</v>
          </cell>
          <cell r="B526" t="str">
            <v>Acc Amort -  Def Chgs - Attorney Fees</v>
          </cell>
        </row>
        <row r="527">
          <cell r="A527">
            <v>182005</v>
          </cell>
          <cell r="B527" t="str">
            <v>Acc Amort -  Def Chgs - Hurricane/Storm</v>
          </cell>
        </row>
        <row r="528">
          <cell r="A528">
            <v>182006</v>
          </cell>
          <cell r="B528" t="str">
            <v>Acc Amort -  Def Chgs - Other Water and Sewer</v>
          </cell>
        </row>
        <row r="529">
          <cell r="A529">
            <v>182007</v>
          </cell>
          <cell r="B529" t="str">
            <v>Acc Amort -  Def Chgs - Multi Yr Testing</v>
          </cell>
        </row>
        <row r="530">
          <cell r="A530">
            <v>182008</v>
          </cell>
          <cell r="B530" t="str">
            <v>Acc Amort -  Def Chgs - Sludge Hauling</v>
          </cell>
        </row>
        <row r="531">
          <cell r="A531">
            <v>182009</v>
          </cell>
          <cell r="B531" t="str">
            <v>Acc Amort -  Def Chgs - Power Wash</v>
          </cell>
        </row>
        <row r="532">
          <cell r="A532">
            <v>182010</v>
          </cell>
          <cell r="B532" t="str">
            <v>Acc Amort -  Def Chgs - TV Sewer Mains</v>
          </cell>
        </row>
        <row r="533">
          <cell r="A533">
            <v>182011</v>
          </cell>
          <cell r="B533" t="str">
            <v>Acc Amort -  Def Chgs - Financing Fees</v>
          </cell>
        </row>
        <row r="534">
          <cell r="A534">
            <v>182012</v>
          </cell>
          <cell r="B534" t="str">
            <v>Acc Amort -  Def Chgs - Customer Connections</v>
          </cell>
        </row>
        <row r="535">
          <cell r="A535">
            <v>182013</v>
          </cell>
          <cell r="B535" t="str">
            <v>Acc Amort -  Def Chgs - Customer Relations</v>
          </cell>
        </row>
        <row r="536">
          <cell r="A536">
            <v>182014</v>
          </cell>
          <cell r="B536" t="str">
            <v>Acc Amort -  Def Chgs - Gas Main Pipeline</v>
          </cell>
        </row>
        <row r="537">
          <cell r="A537">
            <v>182015</v>
          </cell>
          <cell r="B537" t="str">
            <v>Acc Amort -  Def Chgs - Other</v>
          </cell>
        </row>
        <row r="538">
          <cell r="A538">
            <v>182016</v>
          </cell>
          <cell r="B538" t="str">
            <v>Acc Amort -  Def Chgs - Debt Issuance Costs</v>
          </cell>
        </row>
        <row r="539">
          <cell r="A539" t="str">
            <v>TOTAL</v>
          </cell>
          <cell r="B539" t="str">
            <v>NET DEFERRED CHARGES</v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A542">
            <v>131001</v>
          </cell>
          <cell r="B542" t="str">
            <v>Investment in Subsidiaries and affiliates - CA companies</v>
          </cell>
        </row>
        <row r="543">
          <cell r="A543">
            <v>132001</v>
          </cell>
          <cell r="B543" t="str">
            <v>Investment in Subsidiaries and affiliates - US companies</v>
          </cell>
        </row>
        <row r="544">
          <cell r="A544">
            <v>133001</v>
          </cell>
          <cell r="B544" t="str">
            <v>Investment - Cost Method</v>
          </cell>
        </row>
        <row r="545">
          <cell r="A545">
            <v>143001</v>
          </cell>
          <cell r="B545" t="str">
            <v>Capital Lease</v>
          </cell>
        </row>
        <row r="546">
          <cell r="A546">
            <v>151001</v>
          </cell>
          <cell r="B546" t="str">
            <v>Customer Relationships</v>
          </cell>
        </row>
        <row r="547">
          <cell r="A547">
            <v>151002</v>
          </cell>
          <cell r="B547" t="str">
            <v>Intangible Assets - Other</v>
          </cell>
        </row>
        <row r="548">
          <cell r="A548">
            <v>151999</v>
          </cell>
          <cell r="B548" t="str">
            <v>Intangible Assets - Clearing</v>
          </cell>
        </row>
        <row r="549">
          <cell r="A549">
            <v>152001</v>
          </cell>
          <cell r="B549" t="str">
            <v>Acc Amort - Customer Relationships</v>
          </cell>
        </row>
        <row r="550">
          <cell r="A550">
            <v>152002</v>
          </cell>
          <cell r="B550" t="str">
            <v>Acc Amort - Intangible Assets - Other</v>
          </cell>
        </row>
        <row r="551">
          <cell r="A551">
            <v>160001</v>
          </cell>
          <cell r="B551" t="str">
            <v>Goodwill - CAD</v>
          </cell>
        </row>
        <row r="552">
          <cell r="A552">
            <v>160002</v>
          </cell>
          <cell r="B552" t="str">
            <v>Goodwill - USD</v>
          </cell>
        </row>
        <row r="553">
          <cell r="A553">
            <v>160098</v>
          </cell>
          <cell r="B553" t="str">
            <v>Goodwill - CAD Clearing</v>
          </cell>
        </row>
        <row r="554">
          <cell r="A554">
            <v>160099</v>
          </cell>
          <cell r="B554" t="str">
            <v>Goodwill - USD Clearing</v>
          </cell>
        </row>
        <row r="555">
          <cell r="A555">
            <v>191001</v>
          </cell>
          <cell r="B555" t="str">
            <v>Intercompany LT AR/Loan</v>
          </cell>
        </row>
        <row r="556">
          <cell r="A556">
            <v>193001</v>
          </cell>
          <cell r="B556" t="str">
            <v>Deferred Income Tax Assets</v>
          </cell>
        </row>
        <row r="557">
          <cell r="A557">
            <v>193002</v>
          </cell>
          <cell r="B557" t="str">
            <v>Deferred Federal Tax - COLI</v>
          </cell>
        </row>
        <row r="558">
          <cell r="A558">
            <v>193003</v>
          </cell>
          <cell r="B558" t="str">
            <v>Deferred Federal Tax - Gross Up Depr</v>
          </cell>
        </row>
        <row r="559">
          <cell r="A559">
            <v>193004</v>
          </cell>
          <cell r="B559" t="str">
            <v>Deferred Federal Tax - Gross Up PAA</v>
          </cell>
        </row>
        <row r="560">
          <cell r="A560">
            <v>194001</v>
          </cell>
          <cell r="B560" t="str">
            <v>COLI asset</v>
          </cell>
        </row>
        <row r="561">
          <cell r="A561">
            <v>194002</v>
          </cell>
          <cell r="B561" t="str">
            <v>LT Notes Receivable</v>
          </cell>
        </row>
        <row r="562">
          <cell r="A562">
            <v>194003</v>
          </cell>
          <cell r="B562" t="str">
            <v>LT Accounts Receivable - Mandatory Connection</v>
          </cell>
        </row>
        <row r="563">
          <cell r="A563">
            <v>194004</v>
          </cell>
          <cell r="B563" t="str">
            <v>LT Receivable Interest</v>
          </cell>
        </row>
        <row r="564">
          <cell r="A564">
            <v>194005</v>
          </cell>
          <cell r="B564" t="str">
            <v>LT Accounts Receivable Interest - Mandatory Connection</v>
          </cell>
        </row>
        <row r="565">
          <cell r="A565">
            <v>194006</v>
          </cell>
          <cell r="B565" t="str">
            <v>Other Non-Current Assets</v>
          </cell>
        </row>
        <row r="566">
          <cell r="A566" t="str">
            <v>TOTAL</v>
          </cell>
          <cell r="B566" t="str">
            <v>OTHER NON CURRENT ASSETS</v>
          </cell>
        </row>
        <row r="568">
          <cell r="A568" t="str">
            <v>TOTAL</v>
          </cell>
          <cell r="B568" t="str">
            <v>ASSETS</v>
          </cell>
        </row>
        <row r="571">
          <cell r="A571">
            <v>221101</v>
          </cell>
          <cell r="B571" t="str">
            <v>Trade Accounts Payable - CAD</v>
          </cell>
        </row>
        <row r="572">
          <cell r="A572">
            <v>221102</v>
          </cell>
          <cell r="B572" t="str">
            <v>Trade Accounts Payable - USD</v>
          </cell>
        </row>
        <row r="573">
          <cell r="A573">
            <v>221103</v>
          </cell>
          <cell r="B573" t="str">
            <v>Trade Accounts Payable RNV Clearing</v>
          </cell>
        </row>
        <row r="574">
          <cell r="A574">
            <v>221104</v>
          </cell>
          <cell r="B574" t="str">
            <v>Receipt Clearing</v>
          </cell>
        </row>
        <row r="575">
          <cell r="A575">
            <v>221201</v>
          </cell>
          <cell r="B575" t="str">
            <v>Accounts Payable - Misc (Customer Refunds)</v>
          </cell>
        </row>
        <row r="576">
          <cell r="A576">
            <v>221202</v>
          </cell>
          <cell r="B576" t="str">
            <v>Accounts Payable - 3rd Party Liability</v>
          </cell>
        </row>
        <row r="577">
          <cell r="A577">
            <v>221203</v>
          </cell>
          <cell r="B577" t="str">
            <v>Accounts Payable - Other</v>
          </cell>
        </row>
        <row r="578">
          <cell r="A578" t="str">
            <v>TOTAL</v>
          </cell>
          <cell r="B578" t="str">
            <v>ACCOUNTS PAYABLE</v>
          </cell>
        </row>
        <row r="580">
          <cell r="A580">
            <v>222101</v>
          </cell>
          <cell r="B580" t="str">
            <v>Accrued Expenses</v>
          </cell>
        </row>
        <row r="581">
          <cell r="A581">
            <v>222102</v>
          </cell>
          <cell r="B581" t="str">
            <v>Accrued Electric</v>
          </cell>
        </row>
        <row r="582">
          <cell r="A582">
            <v>222103</v>
          </cell>
          <cell r="B582" t="str">
            <v>Accrued Water</v>
          </cell>
        </row>
        <row r="583">
          <cell r="A583">
            <v>222104</v>
          </cell>
          <cell r="B583" t="str">
            <v>Accrued Sewer</v>
          </cell>
        </row>
        <row r="584">
          <cell r="A584">
            <v>222105</v>
          </cell>
          <cell r="B584" t="str">
            <v>Accrued Gas</v>
          </cell>
        </row>
        <row r="585">
          <cell r="A585">
            <v>222106</v>
          </cell>
          <cell r="B585" t="str">
            <v>Accrued Thermal</v>
          </cell>
        </row>
        <row r="586">
          <cell r="A586">
            <v>222201</v>
          </cell>
          <cell r="B586" t="str">
            <v>Pension and 401K</v>
          </cell>
        </row>
        <row r="587">
          <cell r="A587">
            <v>222202</v>
          </cell>
          <cell r="B587" t="str">
            <v>Bonus Accrual</v>
          </cell>
        </row>
        <row r="588">
          <cell r="A588">
            <v>222203</v>
          </cell>
          <cell r="B588" t="str">
            <v>Vacation Accrual</v>
          </cell>
        </row>
        <row r="589">
          <cell r="A589">
            <v>222204</v>
          </cell>
          <cell r="B589" t="str">
            <v>Overtime Payable</v>
          </cell>
        </row>
        <row r="590">
          <cell r="A590">
            <v>222205</v>
          </cell>
          <cell r="B590" t="str">
            <v>Employee Association Fund</v>
          </cell>
        </row>
        <row r="591">
          <cell r="A591">
            <v>222206</v>
          </cell>
          <cell r="B591" t="str">
            <v>Accrued Payroll</v>
          </cell>
        </row>
        <row r="592">
          <cell r="A592">
            <v>222207</v>
          </cell>
          <cell r="B592" t="str">
            <v>Overhead Accrual</v>
          </cell>
        </row>
        <row r="593">
          <cell r="A593">
            <v>222208</v>
          </cell>
          <cell r="B593" t="str">
            <v>Benefit Payable</v>
          </cell>
        </row>
        <row r="594">
          <cell r="A594">
            <v>222209</v>
          </cell>
          <cell r="B594" t="str">
            <v>Employee Payable</v>
          </cell>
        </row>
        <row r="595">
          <cell r="A595">
            <v>222299</v>
          </cell>
          <cell r="B595" t="str">
            <v>Payroll Liability Clearing</v>
          </cell>
        </row>
        <row r="596">
          <cell r="A596" t="str">
            <v>TOTAL</v>
          </cell>
          <cell r="B596" t="str">
            <v>ACCRUED LIABILITIES</v>
          </cell>
        </row>
        <row r="598">
          <cell r="A598">
            <v>223101</v>
          </cell>
          <cell r="B598" t="str">
            <v>Accrued Taxes General</v>
          </cell>
        </row>
        <row r="599">
          <cell r="A599">
            <v>223102</v>
          </cell>
          <cell r="B599" t="str">
            <v>Accrued Gross Receipts/CAT Tax</v>
          </cell>
        </row>
        <row r="600">
          <cell r="A600">
            <v>223103</v>
          </cell>
          <cell r="B600" t="str">
            <v>Accrued Real Estate Property Tax</v>
          </cell>
        </row>
        <row r="601">
          <cell r="A601">
            <v>223104</v>
          </cell>
          <cell r="B601" t="str">
            <v>Accrued Personal Property</v>
          </cell>
        </row>
        <row r="602">
          <cell r="A602">
            <v>223105</v>
          </cell>
          <cell r="B602" t="str">
            <v>Accrued Franchise Tax A</v>
          </cell>
        </row>
        <row r="603">
          <cell r="A603">
            <v>223106</v>
          </cell>
          <cell r="B603" t="str">
            <v>Accrued Utility and Commission</v>
          </cell>
        </row>
        <row r="604">
          <cell r="A604">
            <v>223201</v>
          </cell>
          <cell r="B604" t="str">
            <v>Accrued Franchise Tax B</v>
          </cell>
        </row>
        <row r="605">
          <cell r="A605">
            <v>223202</v>
          </cell>
          <cell r="B605" t="str">
            <v>Accrued Adem / Adph</v>
          </cell>
        </row>
        <row r="606">
          <cell r="A606">
            <v>223203</v>
          </cell>
          <cell r="B606" t="str">
            <v>Accrued Safe Drinking Water</v>
          </cell>
        </row>
        <row r="607">
          <cell r="A607">
            <v>223204</v>
          </cell>
          <cell r="B607" t="str">
            <v>Accrued SUI</v>
          </cell>
        </row>
        <row r="608">
          <cell r="A608">
            <v>223205</v>
          </cell>
          <cell r="B608" t="str">
            <v>Accrued Sales Tax</v>
          </cell>
        </row>
        <row r="609">
          <cell r="A609">
            <v>223206</v>
          </cell>
          <cell r="B609" t="str">
            <v>Accrued Use Tax</v>
          </cell>
        </row>
        <row r="610">
          <cell r="A610">
            <v>223207</v>
          </cell>
          <cell r="B610" t="str">
            <v>Accrued County Tax A</v>
          </cell>
        </row>
        <row r="611">
          <cell r="A611">
            <v>223208</v>
          </cell>
          <cell r="B611" t="str">
            <v>Accrued County Tax B</v>
          </cell>
        </row>
        <row r="612">
          <cell r="A612">
            <v>223209</v>
          </cell>
          <cell r="B612" t="str">
            <v>Accrued City Tax A</v>
          </cell>
        </row>
        <row r="613">
          <cell r="A613">
            <v>223210</v>
          </cell>
          <cell r="B613" t="str">
            <v>Accrued City Tax B</v>
          </cell>
        </row>
        <row r="614">
          <cell r="A614">
            <v>223211</v>
          </cell>
          <cell r="B614" t="str">
            <v>Accrued Restoration Fund</v>
          </cell>
        </row>
        <row r="615">
          <cell r="A615">
            <v>223212</v>
          </cell>
          <cell r="B615" t="str">
            <v>Accrued DEQ Permit</v>
          </cell>
        </row>
        <row r="616">
          <cell r="A616">
            <v>223213</v>
          </cell>
          <cell r="B616" t="str">
            <v>Accrued TCEQ</v>
          </cell>
        </row>
        <row r="617">
          <cell r="A617">
            <v>223301</v>
          </cell>
          <cell r="B617" t="str">
            <v>CPP Payable</v>
          </cell>
        </row>
        <row r="618">
          <cell r="A618">
            <v>223302</v>
          </cell>
          <cell r="B618" t="str">
            <v>EI Payable</v>
          </cell>
        </row>
        <row r="619">
          <cell r="A619">
            <v>223303</v>
          </cell>
          <cell r="B619" t="str">
            <v>Accrued Withholding Tax - Employee</v>
          </cell>
        </row>
        <row r="620">
          <cell r="A620">
            <v>223304</v>
          </cell>
          <cell r="B620" t="str">
            <v>Accrued Employment FICA</v>
          </cell>
        </row>
        <row r="621">
          <cell r="A621">
            <v>223305</v>
          </cell>
          <cell r="B621" t="str">
            <v>Accrued Employment Medicare</v>
          </cell>
        </row>
        <row r="622">
          <cell r="A622">
            <v>223306</v>
          </cell>
          <cell r="B622" t="str">
            <v>Accrued Unemployment Tax - Federal</v>
          </cell>
        </row>
        <row r="623">
          <cell r="A623">
            <v>223307</v>
          </cell>
          <cell r="B623" t="str">
            <v>Accrued Unemployment Tax - State</v>
          </cell>
        </row>
        <row r="624">
          <cell r="A624">
            <v>223308</v>
          </cell>
          <cell r="B624" t="str">
            <v>Accrued Short-Term Disability</v>
          </cell>
        </row>
        <row r="625">
          <cell r="A625">
            <v>223309</v>
          </cell>
          <cell r="B625" t="str">
            <v>Accrued Association Fee</v>
          </cell>
        </row>
        <row r="626">
          <cell r="A626">
            <v>223401</v>
          </cell>
          <cell r="B626" t="str">
            <v>GST Payable - Sales</v>
          </cell>
        </row>
        <row r="627">
          <cell r="A627">
            <v>223402</v>
          </cell>
          <cell r="B627" t="str">
            <v>HST Payable - Sales</v>
          </cell>
        </row>
        <row r="628">
          <cell r="A628">
            <v>223403</v>
          </cell>
          <cell r="B628" t="str">
            <v>HST Payable - Self-Assessed</v>
          </cell>
        </row>
        <row r="629">
          <cell r="A629">
            <v>223404</v>
          </cell>
          <cell r="B629" t="str">
            <v>PST Payable - General</v>
          </cell>
        </row>
        <row r="630">
          <cell r="A630">
            <v>223405</v>
          </cell>
          <cell r="B630" t="str">
            <v>PST Payable - BC</v>
          </cell>
        </row>
        <row r="631">
          <cell r="A631">
            <v>223406</v>
          </cell>
          <cell r="B631" t="str">
            <v>PST Payable - Self-Assessed</v>
          </cell>
        </row>
        <row r="632">
          <cell r="A632">
            <v>223407</v>
          </cell>
          <cell r="B632" t="str">
            <v>BC Capital Tax Payable</v>
          </cell>
        </row>
        <row r="633">
          <cell r="A633">
            <v>223408</v>
          </cell>
          <cell r="B633" t="str">
            <v>Innovative Clean Energy (ICE) Fund Levy</v>
          </cell>
        </row>
        <row r="634">
          <cell r="A634">
            <v>223409</v>
          </cell>
          <cell r="B634" t="str">
            <v>Carbon Tax</v>
          </cell>
        </row>
        <row r="635">
          <cell r="A635">
            <v>223410</v>
          </cell>
          <cell r="B635" t="str">
            <v>Carbon Tax - Self-Assessed</v>
          </cell>
        </row>
        <row r="636">
          <cell r="A636">
            <v>223411</v>
          </cell>
          <cell r="B636" t="str">
            <v>Large Corp Tax (LCT) Payable</v>
          </cell>
        </row>
        <row r="637">
          <cell r="A637">
            <v>223412</v>
          </cell>
          <cell r="B637" t="str">
            <v>Future Income Tax Liability - Current</v>
          </cell>
        </row>
        <row r="638">
          <cell r="A638">
            <v>223413</v>
          </cell>
          <cell r="B638" t="str">
            <v>Non-Resident Withholding Tax</v>
          </cell>
        </row>
        <row r="639">
          <cell r="A639" t="str">
            <v>TOTAL</v>
          </cell>
          <cell r="B639" t="str">
            <v>ACCRUED GENERAL TAXES</v>
          </cell>
        </row>
        <row r="641">
          <cell r="A641">
            <v>223501</v>
          </cell>
          <cell r="B641" t="str">
            <v>Accrued Federal Income Tax</v>
          </cell>
        </row>
        <row r="642">
          <cell r="A642">
            <v>223502</v>
          </cell>
          <cell r="B642" t="str">
            <v>Accrued State Income Tax</v>
          </cell>
        </row>
        <row r="643">
          <cell r="A643">
            <v>223503</v>
          </cell>
          <cell r="B643" t="str">
            <v>Corporate Taxes Payable</v>
          </cell>
        </row>
        <row r="644">
          <cell r="A644" t="str">
            <v>TOTAL</v>
          </cell>
          <cell r="B644" t="str">
            <v>ACCRUED INCOME TAX</v>
          </cell>
        </row>
        <row r="646">
          <cell r="A646">
            <v>224001</v>
          </cell>
          <cell r="B646" t="str">
            <v>Accrued Interest - Revolving Credit</v>
          </cell>
        </row>
        <row r="647">
          <cell r="A647">
            <v>224002</v>
          </cell>
          <cell r="B647" t="str">
            <v>Accrued Interest - Notes Payable</v>
          </cell>
        </row>
        <row r="648">
          <cell r="A648">
            <v>224003</v>
          </cell>
          <cell r="B648" t="str">
            <v>Accrued Interest - Customer Deposits</v>
          </cell>
        </row>
        <row r="649">
          <cell r="A649">
            <v>224004</v>
          </cell>
          <cell r="B649" t="str">
            <v>Accrued Interest - Other</v>
          </cell>
        </row>
        <row r="650">
          <cell r="A650" t="str">
            <v>TOTAL</v>
          </cell>
          <cell r="B650" t="str">
            <v>ACCRUED INTEREST</v>
          </cell>
        </row>
        <row r="652">
          <cell r="A652">
            <v>231001</v>
          </cell>
          <cell r="B652" t="str">
            <v>Customer Deposits</v>
          </cell>
        </row>
        <row r="653">
          <cell r="A653">
            <v>231002</v>
          </cell>
          <cell r="B653" t="str">
            <v>Meter Deposits</v>
          </cell>
        </row>
        <row r="654">
          <cell r="A654">
            <v>231003</v>
          </cell>
          <cell r="B654" t="str">
            <v>Customer Refunds</v>
          </cell>
        </row>
        <row r="655">
          <cell r="A655" t="str">
            <v>TOTAL</v>
          </cell>
          <cell r="B655" t="str">
            <v>CUSTOMER DEPOSITS</v>
          </cell>
        </row>
        <row r="657">
          <cell r="A657">
            <v>232001</v>
          </cell>
          <cell r="B657" t="str">
            <v>Deferred Revenue</v>
          </cell>
        </row>
        <row r="658">
          <cell r="A658" t="str">
            <v>TOTAL</v>
          </cell>
          <cell r="B658" t="str">
            <v>DEFERRED REVENUE</v>
          </cell>
        </row>
        <row r="659">
          <cell r="B659" t="str">
            <v/>
          </cell>
        </row>
        <row r="660">
          <cell r="A660">
            <v>232002</v>
          </cell>
          <cell r="B660" t="str">
            <v>Payable to Developers</v>
          </cell>
        </row>
        <row r="661">
          <cell r="A661" t="str">
            <v>TOTAL</v>
          </cell>
          <cell r="B661" t="str">
            <v>PAYABLE TO DEVELOPER</v>
          </cell>
        </row>
        <row r="663">
          <cell r="A663">
            <v>232003</v>
          </cell>
          <cell r="B663" t="str">
            <v>Worker's Compensation Board (WCB) Insurance Payable</v>
          </cell>
        </row>
        <row r="664">
          <cell r="A664">
            <v>232004</v>
          </cell>
          <cell r="B664" t="str">
            <v>Auto Insurance Payable</v>
          </cell>
        </row>
        <row r="665">
          <cell r="A665">
            <v>232005</v>
          </cell>
          <cell r="B665" t="str">
            <v>Medical Insurance Payable</v>
          </cell>
        </row>
        <row r="666">
          <cell r="A666">
            <v>232006</v>
          </cell>
          <cell r="B666" t="str">
            <v>Contractor Holdback</v>
          </cell>
        </row>
        <row r="667">
          <cell r="A667">
            <v>232007</v>
          </cell>
          <cell r="B667" t="str">
            <v xml:space="preserve">Contract Obligations </v>
          </cell>
        </row>
        <row r="668">
          <cell r="A668">
            <v>232008</v>
          </cell>
          <cell r="B668" t="str">
            <v>Other Current Liabilities</v>
          </cell>
        </row>
        <row r="669">
          <cell r="A669" t="str">
            <v>TOTAL</v>
          </cell>
          <cell r="B669" t="str">
            <v>OTHER CURRENT LIABILITIES</v>
          </cell>
        </row>
        <row r="671">
          <cell r="A671">
            <v>233001</v>
          </cell>
          <cell r="B671" t="str">
            <v>Intercompany Trade Accounts Payable - CAD</v>
          </cell>
        </row>
        <row r="672">
          <cell r="A672">
            <v>233002</v>
          </cell>
          <cell r="B672" t="str">
            <v>Intercompany Trade Accounts Payable - USD</v>
          </cell>
        </row>
        <row r="673">
          <cell r="A673">
            <v>233003</v>
          </cell>
          <cell r="B673" t="str">
            <v>Intercompany Trade Accounts Payable - Non-Fusion</v>
          </cell>
        </row>
        <row r="674">
          <cell r="A674">
            <v>234001</v>
          </cell>
          <cell r="B674" t="str">
            <v>Intercompany Non-Trade Accounts Payable</v>
          </cell>
        </row>
        <row r="675">
          <cell r="A675">
            <v>234002</v>
          </cell>
          <cell r="B675" t="str">
            <v>Intercompany Non-Trade Accounts Payable - Non-Fusion</v>
          </cell>
        </row>
        <row r="676">
          <cell r="A676">
            <v>234004</v>
          </cell>
          <cell r="B676" t="str">
            <v>Intercompany Automatic Balancing - Liabiltiites</v>
          </cell>
        </row>
        <row r="677">
          <cell r="A677" t="str">
            <v>TOTAL</v>
          </cell>
          <cell r="B677" t="str">
            <v>INTERCOMPANY PAYABLES</v>
          </cell>
        </row>
        <row r="679">
          <cell r="A679">
            <v>241001</v>
          </cell>
          <cell r="B679" t="str">
            <v>Current portion of LT Debt - Term Loan - CAD</v>
          </cell>
        </row>
        <row r="680">
          <cell r="A680">
            <v>241002</v>
          </cell>
          <cell r="B680" t="str">
            <v>Current portion of LT Debt - Term Loan - USD</v>
          </cell>
        </row>
        <row r="681">
          <cell r="A681">
            <v>241003</v>
          </cell>
          <cell r="B681" t="str">
            <v>Current portion of LT Debt - Revolver - CAD</v>
          </cell>
        </row>
        <row r="682">
          <cell r="A682">
            <v>241004</v>
          </cell>
          <cell r="B682" t="str">
            <v>Current portion of LT Debt - Revolver - USD</v>
          </cell>
        </row>
        <row r="683">
          <cell r="A683">
            <v>242001</v>
          </cell>
          <cell r="B683" t="str">
            <v>Note Indenture - CAD</v>
          </cell>
        </row>
        <row r="684">
          <cell r="A684">
            <v>242002</v>
          </cell>
          <cell r="B684" t="str">
            <v>Note Indenture - USD</v>
          </cell>
        </row>
        <row r="685">
          <cell r="A685">
            <v>242003</v>
          </cell>
          <cell r="B685" t="str">
            <v>Private Placement</v>
          </cell>
        </row>
        <row r="686">
          <cell r="A686">
            <v>242004</v>
          </cell>
          <cell r="B686" t="str">
            <v>Capital Lease Obligation - Current</v>
          </cell>
        </row>
        <row r="687">
          <cell r="A687" t="str">
            <v>TOTAL</v>
          </cell>
          <cell r="B687" t="str">
            <v>CURRENT PORTION OF LONG TERM DEBT</v>
          </cell>
        </row>
        <row r="689">
          <cell r="A689">
            <v>251101</v>
          </cell>
          <cell r="B689" t="str">
            <v>LT Debt - Term Loan - CAD</v>
          </cell>
        </row>
        <row r="690">
          <cell r="A690">
            <v>251102</v>
          </cell>
          <cell r="B690" t="str">
            <v>LT Debt - Term Loan - USD</v>
          </cell>
        </row>
        <row r="691">
          <cell r="A691">
            <v>251103</v>
          </cell>
          <cell r="B691" t="str">
            <v>LT Debt - Revolver - CAD</v>
          </cell>
        </row>
        <row r="692">
          <cell r="A692">
            <v>251104</v>
          </cell>
          <cell r="B692" t="str">
            <v>LT Debt - Revolver - USD</v>
          </cell>
        </row>
        <row r="693">
          <cell r="A693">
            <v>251201</v>
          </cell>
          <cell r="B693" t="str">
            <v>Debt Financing Cost</v>
          </cell>
        </row>
        <row r="694">
          <cell r="A694">
            <v>251202</v>
          </cell>
          <cell r="B694" t="str">
            <v>Amortized Debt Financing Cost</v>
          </cell>
        </row>
        <row r="695">
          <cell r="A695" t="str">
            <v>TOTAL</v>
          </cell>
          <cell r="B695" t="str">
            <v>LONG TERM DEBT</v>
          </cell>
        </row>
        <row r="697">
          <cell r="A697">
            <v>253001</v>
          </cell>
          <cell r="B697" t="str">
            <v>Intercompany LT AP/Loan</v>
          </cell>
        </row>
        <row r="698">
          <cell r="A698" t="str">
            <v>TOTAL</v>
          </cell>
          <cell r="B698" t="str">
            <v>ADVANCES FROM UTILITIES INC</v>
          </cell>
        </row>
        <row r="700">
          <cell r="A700">
            <v>254001</v>
          </cell>
          <cell r="B700" t="str">
            <v>Regulatory Liability</v>
          </cell>
        </row>
        <row r="701">
          <cell r="A701">
            <v>254002</v>
          </cell>
          <cell r="B701" t="str">
            <v>Regulatory Liability - COE Balance</v>
          </cell>
        </row>
        <row r="702">
          <cell r="A702">
            <v>254003</v>
          </cell>
          <cell r="B702" t="str">
            <v>Regulatory Liability - Excess DTL</v>
          </cell>
        </row>
        <row r="703">
          <cell r="A703">
            <v>254004</v>
          </cell>
          <cell r="B703" t="str">
            <v>Amortized Regulatory Liability</v>
          </cell>
        </row>
        <row r="704">
          <cell r="A704">
            <v>254005</v>
          </cell>
          <cell r="B704" t="str">
            <v>Regulatory Liability - Excess DTL - Depr</v>
          </cell>
        </row>
        <row r="705">
          <cell r="A705" t="str">
            <v>TOTAL</v>
          </cell>
          <cell r="B705" t="str">
            <v>REGULATORY LIABILTIES</v>
          </cell>
        </row>
        <row r="707">
          <cell r="A707">
            <v>255001</v>
          </cell>
          <cell r="B707" t="str">
            <v>Deferred Federal Tax Liabilities</v>
          </cell>
        </row>
        <row r="708">
          <cell r="A708">
            <v>255006</v>
          </cell>
          <cell r="B708" t="str">
            <v xml:space="preserve">Deferred Federal Tax - CIAC PRE </v>
          </cell>
        </row>
        <row r="709">
          <cell r="A709">
            <v>255007</v>
          </cell>
          <cell r="B709" t="str">
            <v>Deferred Federal Tax - Tap Fee P</v>
          </cell>
        </row>
        <row r="710">
          <cell r="A710">
            <v>255008</v>
          </cell>
          <cell r="B710" t="str">
            <v>Deferred Federal Tax - IDC</v>
          </cell>
        </row>
        <row r="711">
          <cell r="A711">
            <v>255009</v>
          </cell>
          <cell r="B711" t="str">
            <v>Deferred Federal Tax - Rate Case</v>
          </cell>
        </row>
        <row r="712">
          <cell r="A712">
            <v>255010</v>
          </cell>
          <cell r="B712" t="str">
            <v>Deferred Federal Tax - Deferred Maintenance</v>
          </cell>
        </row>
        <row r="713">
          <cell r="A713">
            <v>255011</v>
          </cell>
          <cell r="B713" t="str">
            <v>Deferred Federal Tax - Other OPE</v>
          </cell>
        </row>
        <row r="714">
          <cell r="A714">
            <v>255012</v>
          </cell>
          <cell r="B714" t="str">
            <v>Deferred Federal Tax - Sold CO</v>
          </cell>
        </row>
        <row r="715">
          <cell r="A715">
            <v>255013</v>
          </cell>
          <cell r="B715" t="str">
            <v>Deferred Federal Tax - ORGN EXP</v>
          </cell>
        </row>
        <row r="716">
          <cell r="A716">
            <v>255014</v>
          </cell>
          <cell r="B716" t="str">
            <v>Deferred Federal Tax - Bad Debt</v>
          </cell>
        </row>
        <row r="717">
          <cell r="A717">
            <v>255015</v>
          </cell>
          <cell r="B717" t="str">
            <v>Deferred Federal Tax - Depreciation</v>
          </cell>
        </row>
        <row r="718">
          <cell r="A718">
            <v>255016</v>
          </cell>
          <cell r="B718" t="str">
            <v>Deferred Federal Tax - NOL</v>
          </cell>
        </row>
        <row r="719">
          <cell r="A719">
            <v>255017</v>
          </cell>
          <cell r="B719" t="str">
            <v>Deferred Federal Tax - CONT PROP</v>
          </cell>
        </row>
        <row r="720">
          <cell r="A720">
            <v>255018</v>
          </cell>
          <cell r="B720" t="str">
            <v>Deferred Federal Tax - AMT</v>
          </cell>
        </row>
        <row r="721">
          <cell r="A721">
            <v>255019</v>
          </cell>
          <cell r="B721" t="str">
            <v>Deferred Federal Tax - PRE ACRS</v>
          </cell>
        </row>
        <row r="722">
          <cell r="A722">
            <v>255035</v>
          </cell>
          <cell r="B722" t="str">
            <v>Deferred Federal Tax - Gross Up VAC</v>
          </cell>
        </row>
        <row r="723">
          <cell r="A723">
            <v>255036</v>
          </cell>
          <cell r="B723" t="str">
            <v>Deferred Federal Tax - Plant Acquisition</v>
          </cell>
        </row>
        <row r="724">
          <cell r="A724">
            <v>255037</v>
          </cell>
          <cell r="B724" t="str">
            <v>Deferred Federal Tax - Future</v>
          </cell>
        </row>
        <row r="725">
          <cell r="A725">
            <v>255038</v>
          </cell>
          <cell r="B725" t="str">
            <v>Deferred Federal Tax - COSS</v>
          </cell>
        </row>
        <row r="726">
          <cell r="A726">
            <v>255039</v>
          </cell>
          <cell r="B726" t="str">
            <v>Deferred Federal Tax - Depr Study</v>
          </cell>
        </row>
        <row r="727">
          <cell r="A727" t="str">
            <v>TOTAL</v>
          </cell>
          <cell r="B727" t="str">
            <v>DEFERRED FEDERAL TAXES</v>
          </cell>
        </row>
        <row r="728">
          <cell r="B728" t="str">
            <v/>
          </cell>
        </row>
        <row r="729">
          <cell r="A729">
            <v>255002</v>
          </cell>
          <cell r="B729" t="str">
            <v>Deferred State Tax Liabilities</v>
          </cell>
        </row>
        <row r="730">
          <cell r="A730">
            <v>255020</v>
          </cell>
          <cell r="B730" t="str">
            <v>Deferred State Tax - CIAC PRE 1</v>
          </cell>
        </row>
        <row r="731">
          <cell r="A731">
            <v>255021</v>
          </cell>
          <cell r="B731" t="str">
            <v>Deferred State Tax - Tap Fee PO</v>
          </cell>
        </row>
        <row r="732">
          <cell r="A732">
            <v>255022</v>
          </cell>
          <cell r="B732" t="str">
            <v>Deferred State Tax - IDC</v>
          </cell>
        </row>
        <row r="733">
          <cell r="A733">
            <v>255023</v>
          </cell>
          <cell r="B733" t="str">
            <v>Deferred State Tax - Rate Case</v>
          </cell>
        </row>
        <row r="734">
          <cell r="A734">
            <v>255024</v>
          </cell>
          <cell r="B734" t="str">
            <v>Deferred State Tax - Deferred Maintenance</v>
          </cell>
        </row>
        <row r="735">
          <cell r="A735">
            <v>255025</v>
          </cell>
          <cell r="B735" t="str">
            <v>Deferred State Tax - Other OPER</v>
          </cell>
        </row>
        <row r="736">
          <cell r="A736">
            <v>255026</v>
          </cell>
          <cell r="B736" t="str">
            <v>Deferred State Tax - Sold CO</v>
          </cell>
        </row>
        <row r="737">
          <cell r="A737">
            <v>255027</v>
          </cell>
          <cell r="B737" t="str">
            <v>Deferred State Tax - ORGN EXP</v>
          </cell>
        </row>
        <row r="738">
          <cell r="A738">
            <v>255028</v>
          </cell>
          <cell r="B738" t="str">
            <v>Deferred State Tax - Bad Debt</v>
          </cell>
        </row>
        <row r="739">
          <cell r="A739">
            <v>255029</v>
          </cell>
          <cell r="B739" t="str">
            <v>Deferred State Tax - Depreciation</v>
          </cell>
        </row>
        <row r="740">
          <cell r="A740">
            <v>255030</v>
          </cell>
          <cell r="B740" t="str">
            <v>Deferred State Tax - NOL</v>
          </cell>
        </row>
        <row r="741">
          <cell r="A741">
            <v>255031</v>
          </cell>
          <cell r="B741" t="str">
            <v>Deferred State Tax - AMT</v>
          </cell>
        </row>
        <row r="742">
          <cell r="A742" t="str">
            <v>TOTAL</v>
          </cell>
          <cell r="B742" t="str">
            <v>DEFERRED STATE TAXES</v>
          </cell>
        </row>
        <row r="744">
          <cell r="A744">
            <v>260001</v>
          </cell>
          <cell r="B744" t="str">
            <v>Unamortized Investment Tax Credits</v>
          </cell>
        </row>
        <row r="745">
          <cell r="A745" t="str">
            <v>TOTAL</v>
          </cell>
          <cell r="B745" t="str">
            <v>UNAMORT INVEST TAX CREDIT</v>
          </cell>
        </row>
        <row r="747">
          <cell r="A747">
            <v>260002</v>
          </cell>
          <cell r="B747" t="str">
            <v>Other LT Liabilities</v>
          </cell>
        </row>
        <row r="748">
          <cell r="A748">
            <v>260003</v>
          </cell>
          <cell r="B748" t="str">
            <v>NonQual - Deferred Compensation</v>
          </cell>
        </row>
        <row r="749">
          <cell r="A749">
            <v>260004</v>
          </cell>
          <cell r="B749" t="str">
            <v>Derivative Instruments - CAD</v>
          </cell>
        </row>
        <row r="750">
          <cell r="A750">
            <v>260005</v>
          </cell>
          <cell r="B750" t="str">
            <v>Derivative Instruments - USD</v>
          </cell>
        </row>
        <row r="751">
          <cell r="A751">
            <v>260006</v>
          </cell>
          <cell r="B751" t="str">
            <v>Stock Based Compensation</v>
          </cell>
        </row>
        <row r="752">
          <cell r="A752">
            <v>260007</v>
          </cell>
          <cell r="B752" t="str">
            <v xml:space="preserve">LT Lease Inducement </v>
          </cell>
        </row>
        <row r="753">
          <cell r="A753">
            <v>260008</v>
          </cell>
          <cell r="B753" t="str">
            <v>Trust Liability - SunRiver Property Tax</v>
          </cell>
        </row>
        <row r="754">
          <cell r="A754">
            <v>260009</v>
          </cell>
          <cell r="B754" t="str">
            <v>Trust Liability - Panorama RRTF</v>
          </cell>
        </row>
        <row r="755">
          <cell r="A755">
            <v>260010</v>
          </cell>
          <cell r="B755" t="str">
            <v>Trust Liability - Panorama DCTF</v>
          </cell>
        </row>
        <row r="756">
          <cell r="A756">
            <v>260011</v>
          </cell>
          <cell r="B756" t="str">
            <v>Trust Liability - Lindell Beach RRTF</v>
          </cell>
        </row>
        <row r="757">
          <cell r="A757">
            <v>260012</v>
          </cell>
          <cell r="B757" t="str">
            <v>Trust Liability - Cultus Country Water RRTF</v>
          </cell>
        </row>
        <row r="758">
          <cell r="A758">
            <v>260013</v>
          </cell>
          <cell r="B758" t="str">
            <v>Reserve Liability - Cultus Country WasteWater RRTF</v>
          </cell>
        </row>
        <row r="759">
          <cell r="A759">
            <v>260014</v>
          </cell>
          <cell r="B759" t="str">
            <v>Trust Liability - Sonoma Pines Franchise Fee</v>
          </cell>
        </row>
        <row r="760">
          <cell r="A760">
            <v>260015</v>
          </cell>
          <cell r="B760" t="str">
            <v>LT Unearned Revenue</v>
          </cell>
        </row>
        <row r="761">
          <cell r="A761">
            <v>260016</v>
          </cell>
          <cell r="B761" t="str">
            <v>Due to Parent Deferred Credit</v>
          </cell>
        </row>
        <row r="762">
          <cell r="A762">
            <v>260017</v>
          </cell>
          <cell r="B762" t="str">
            <v>Deferred Credits Other</v>
          </cell>
        </row>
        <row r="763">
          <cell r="A763">
            <v>260018</v>
          </cell>
          <cell r="B763" t="str">
            <v>Reserve-Pend Reg Matter</v>
          </cell>
        </row>
        <row r="764">
          <cell r="A764">
            <v>260019</v>
          </cell>
          <cell r="B764" t="str">
            <v>Reserve Liability - Cultus Country WasteWater DCTF</v>
          </cell>
        </row>
        <row r="765">
          <cell r="A765">
            <v>260020</v>
          </cell>
          <cell r="B765" t="str">
            <v>Reserve Liability - Cultus Country WasteWater CF</v>
          </cell>
        </row>
        <row r="766">
          <cell r="A766">
            <v>260021</v>
          </cell>
          <cell r="B766" t="str">
            <v>Trust Liability - Okanagan Landing RRTF</v>
          </cell>
        </row>
        <row r="767">
          <cell r="A767">
            <v>260022</v>
          </cell>
          <cell r="B767" t="str">
            <v>Reserve Liability - Canadian Lakeview Estates RRTF</v>
          </cell>
        </row>
        <row r="768">
          <cell r="A768" t="str">
            <v>TOTAL</v>
          </cell>
          <cell r="B768" t="str">
            <v>OTHER NON CURRENT LIABILITIES</v>
          </cell>
        </row>
        <row r="770">
          <cell r="A770">
            <v>141899</v>
          </cell>
          <cell r="B770" t="str">
            <v>CIAC-Clearing</v>
          </cell>
        </row>
        <row r="771">
          <cell r="A771">
            <v>271001</v>
          </cell>
          <cell r="B771" t="str">
            <v>CIAC - Organization</v>
          </cell>
        </row>
        <row r="772">
          <cell r="A772">
            <v>271002</v>
          </cell>
          <cell r="B772" t="str">
            <v>CIAC - Franchises</v>
          </cell>
        </row>
        <row r="773">
          <cell r="A773">
            <v>271003</v>
          </cell>
          <cell r="B773" t="str">
            <v>CIAC - Structure/Improvement Src Supply</v>
          </cell>
        </row>
        <row r="774">
          <cell r="A774">
            <v>271004</v>
          </cell>
          <cell r="B774" t="str">
            <v>CIAC - Structure/Improvement WTP</v>
          </cell>
        </row>
        <row r="775">
          <cell r="A775">
            <v>271005</v>
          </cell>
          <cell r="B775" t="str">
            <v>CIAC - Structure/Improvement Trans Dist</v>
          </cell>
        </row>
        <row r="776">
          <cell r="A776">
            <v>271006</v>
          </cell>
          <cell r="B776" t="str">
            <v>CIAC - Structure/Improvement Coll Plant</v>
          </cell>
        </row>
        <row r="777">
          <cell r="A777">
            <v>271007</v>
          </cell>
          <cell r="B777" t="str">
            <v>CIAC - Structure/Improvement Pump Plant Ls</v>
          </cell>
        </row>
        <row r="778">
          <cell r="A778">
            <v>271008</v>
          </cell>
          <cell r="B778" t="str">
            <v>CIAC - Structure/Improvement Treatment Plant</v>
          </cell>
        </row>
        <row r="779">
          <cell r="A779">
            <v>271009</v>
          </cell>
          <cell r="B779" t="str">
            <v>CIAC - Structure/Improvement Reclaim Dist</v>
          </cell>
        </row>
        <row r="780">
          <cell r="A780">
            <v>271010</v>
          </cell>
          <cell r="B780" t="str">
            <v>CIAC - Structure/Improvement Reclaim WTP</v>
          </cell>
        </row>
        <row r="781">
          <cell r="A781">
            <v>271011</v>
          </cell>
          <cell r="B781" t="str">
            <v>CIAC - Structure/Improvement Generator Plant</v>
          </cell>
        </row>
        <row r="782">
          <cell r="A782">
            <v>271012</v>
          </cell>
          <cell r="B782" t="str">
            <v>CIAC - Power Generator Equipment COLL Plant</v>
          </cell>
        </row>
        <row r="783">
          <cell r="A783">
            <v>271013</v>
          </cell>
          <cell r="B783" t="str">
            <v>CIAC - Power Generator Equipment Treatment Plant</v>
          </cell>
        </row>
        <row r="784">
          <cell r="A784">
            <v>271014</v>
          </cell>
          <cell r="B784" t="str">
            <v>CIAC - Power Generator Equipment Reclaim WTP</v>
          </cell>
        </row>
        <row r="785">
          <cell r="A785">
            <v>271015</v>
          </cell>
          <cell r="B785" t="str">
            <v>CIAC - Power Generator Equipment Reclaim DIST</v>
          </cell>
        </row>
        <row r="786">
          <cell r="A786">
            <v>271016</v>
          </cell>
          <cell r="B786" t="str">
            <v>CIAC - Power Generator Equipment Pump Plant</v>
          </cell>
        </row>
        <row r="787">
          <cell r="A787">
            <v>271017</v>
          </cell>
          <cell r="B787" t="str">
            <v>CIAC - Wells and Springs</v>
          </cell>
        </row>
        <row r="788">
          <cell r="A788">
            <v>271018</v>
          </cell>
          <cell r="B788" t="str">
            <v>CIAC - Supply Mains</v>
          </cell>
        </row>
        <row r="789">
          <cell r="A789">
            <v>271019</v>
          </cell>
          <cell r="B789" t="str">
            <v>CIAC - Electric Pump Equipment Src Pump</v>
          </cell>
        </row>
        <row r="790">
          <cell r="A790">
            <v>271020</v>
          </cell>
          <cell r="B790" t="str">
            <v>CIAC - Electric Pump Equipment WTP</v>
          </cell>
        </row>
        <row r="791">
          <cell r="A791">
            <v>271021</v>
          </cell>
          <cell r="B791" t="str">
            <v>CIAC - Electric Pump Equipment Trans Dist</v>
          </cell>
        </row>
        <row r="792">
          <cell r="A792">
            <v>271022</v>
          </cell>
          <cell r="B792" t="str">
            <v>CIAC - Water Treatment Equipment</v>
          </cell>
        </row>
        <row r="793">
          <cell r="A793">
            <v>271023</v>
          </cell>
          <cell r="B793" t="str">
            <v>CIAC - Dist Resv and S</v>
          </cell>
        </row>
        <row r="794">
          <cell r="A794">
            <v>271024</v>
          </cell>
          <cell r="B794" t="str">
            <v>CIAC - Trans and Distr Mains</v>
          </cell>
        </row>
        <row r="795">
          <cell r="A795">
            <v>271025</v>
          </cell>
          <cell r="B795" t="str">
            <v>CIAC - Service Lines</v>
          </cell>
        </row>
        <row r="796">
          <cell r="A796">
            <v>271026</v>
          </cell>
          <cell r="B796" t="str">
            <v>CIAC - Meters</v>
          </cell>
        </row>
        <row r="797">
          <cell r="A797">
            <v>271027</v>
          </cell>
          <cell r="B797" t="str">
            <v>CIAC - Meter Installations</v>
          </cell>
        </row>
        <row r="798">
          <cell r="A798">
            <v>271028</v>
          </cell>
          <cell r="B798" t="str">
            <v>CIAC - Hydrants</v>
          </cell>
        </row>
        <row r="799">
          <cell r="A799">
            <v>271029</v>
          </cell>
          <cell r="B799" t="str">
            <v>CIAC - Backflow Prevent D</v>
          </cell>
        </row>
        <row r="800">
          <cell r="A800">
            <v>271030</v>
          </cell>
          <cell r="B800" t="str">
            <v>CIAC - Collecting Reservo</v>
          </cell>
        </row>
        <row r="801">
          <cell r="A801">
            <v>271031</v>
          </cell>
          <cell r="B801" t="str">
            <v>CIAC - Lake, River, Other</v>
          </cell>
        </row>
        <row r="802">
          <cell r="A802">
            <v>271032</v>
          </cell>
          <cell r="B802" t="str">
            <v>CIAC - Office Structure</v>
          </cell>
        </row>
        <row r="803">
          <cell r="A803">
            <v>271033</v>
          </cell>
          <cell r="B803" t="str">
            <v>CIAC - Office Furniture/Equipment</v>
          </cell>
        </row>
        <row r="804">
          <cell r="A804">
            <v>271034</v>
          </cell>
          <cell r="B804" t="str">
            <v>CIAC - Misc Equipment</v>
          </cell>
        </row>
        <row r="805">
          <cell r="A805">
            <v>271035</v>
          </cell>
          <cell r="B805" t="str">
            <v>CIAC - Other Tangible Plant</v>
          </cell>
        </row>
        <row r="806">
          <cell r="A806">
            <v>271036</v>
          </cell>
          <cell r="B806" t="str">
            <v>CIAC - Tap Fee</v>
          </cell>
        </row>
        <row r="807">
          <cell r="A807">
            <v>271037</v>
          </cell>
          <cell r="B807" t="str">
            <v>CIAC - Management Fee</v>
          </cell>
        </row>
        <row r="808">
          <cell r="A808">
            <v>271038</v>
          </cell>
          <cell r="B808" t="str">
            <v>CIAC - Line Ext Fee</v>
          </cell>
        </row>
        <row r="809">
          <cell r="A809">
            <v>271039</v>
          </cell>
          <cell r="B809" t="str">
            <v>CIAC - Res Cap Fee</v>
          </cell>
        </row>
        <row r="810">
          <cell r="A810">
            <v>271040</v>
          </cell>
          <cell r="B810" t="str">
            <v>CIAC - Plant Mod Fee</v>
          </cell>
        </row>
        <row r="811">
          <cell r="A811">
            <v>271041</v>
          </cell>
          <cell r="B811" t="str">
            <v>CIAC - Plant Meter Fee</v>
          </cell>
        </row>
        <row r="812">
          <cell r="A812">
            <v>271042</v>
          </cell>
          <cell r="B812" t="str">
            <v>CIAC - Sewer Force Main</v>
          </cell>
        </row>
        <row r="813">
          <cell r="A813">
            <v>271043</v>
          </cell>
          <cell r="B813" t="str">
            <v>CIAC - Sewer Gravity Main</v>
          </cell>
        </row>
        <row r="814">
          <cell r="A814">
            <v>271044</v>
          </cell>
          <cell r="B814" t="str">
            <v>CIAC - Manholes</v>
          </cell>
        </row>
        <row r="815">
          <cell r="A815">
            <v>271045</v>
          </cell>
          <cell r="B815" t="str">
            <v>CIAC - Special Coll Struc</v>
          </cell>
        </row>
        <row r="816">
          <cell r="A816">
            <v>271046</v>
          </cell>
          <cell r="B816" t="str">
            <v>CIAC - Service to Customers</v>
          </cell>
        </row>
        <row r="817">
          <cell r="A817">
            <v>271047</v>
          </cell>
          <cell r="B817" t="str">
            <v>CIAC - Flow Measure Devices</v>
          </cell>
        </row>
        <row r="818">
          <cell r="A818">
            <v>271048</v>
          </cell>
          <cell r="B818" t="str">
            <v>CIAC - Flow Measure Install</v>
          </cell>
        </row>
        <row r="819">
          <cell r="A819">
            <v>271049</v>
          </cell>
          <cell r="B819" t="str">
            <v>CIAC - Pump Equipment Pump Plant</v>
          </cell>
        </row>
        <row r="820">
          <cell r="A820">
            <v>271050</v>
          </cell>
          <cell r="B820" t="str">
            <v>CIAC - Pump Equipment Reclaim Water</v>
          </cell>
        </row>
        <row r="821">
          <cell r="A821">
            <v>271051</v>
          </cell>
          <cell r="B821" t="str">
            <v>CIAC - Pump Equipment Reclaim Dist</v>
          </cell>
        </row>
        <row r="822">
          <cell r="A822">
            <v>271052</v>
          </cell>
          <cell r="B822" t="str">
            <v>CIAC - Laborator Equipment</v>
          </cell>
        </row>
        <row r="823">
          <cell r="A823">
            <v>271053</v>
          </cell>
          <cell r="B823" t="str">
            <v>CIAC - Treatment/Disp Equipment Lagoon</v>
          </cell>
        </row>
        <row r="824">
          <cell r="A824">
            <v>271054</v>
          </cell>
          <cell r="B824" t="str">
            <v>CIAC - Treatment/Disp Equipment Treatment Plant</v>
          </cell>
        </row>
        <row r="825">
          <cell r="A825">
            <v>271055</v>
          </cell>
          <cell r="B825" t="str">
            <v>CIAC - Treatment/Disp Equipment Reclaim WTP</v>
          </cell>
        </row>
        <row r="826">
          <cell r="A826">
            <v>271056</v>
          </cell>
          <cell r="B826" t="str">
            <v>CIAC - Sewer Treatment Plant</v>
          </cell>
        </row>
        <row r="827">
          <cell r="A827">
            <v>271057</v>
          </cell>
          <cell r="B827" t="str">
            <v>CIAC - Outfall Lines</v>
          </cell>
        </row>
        <row r="828">
          <cell r="A828">
            <v>271058</v>
          </cell>
          <cell r="B828" t="str">
            <v>CIAC - Stores Equipment</v>
          </cell>
        </row>
        <row r="829">
          <cell r="A829">
            <v>271059</v>
          </cell>
          <cell r="B829" t="str">
            <v>CIAC - Power Operated Equipment</v>
          </cell>
        </row>
        <row r="830">
          <cell r="A830">
            <v>271060</v>
          </cell>
          <cell r="B830" t="str">
            <v>CIAC - Communication Equipment</v>
          </cell>
        </row>
        <row r="831">
          <cell r="A831">
            <v>271061</v>
          </cell>
          <cell r="B831" t="str">
            <v>CIAC - Reuse Services</v>
          </cell>
        </row>
        <row r="832">
          <cell r="A832">
            <v>271062</v>
          </cell>
          <cell r="B832" t="str">
            <v>CIAC - Reuse Dist Reservoir</v>
          </cell>
        </row>
        <row r="833">
          <cell r="A833">
            <v>271063</v>
          </cell>
          <cell r="B833" t="str">
            <v>CIAC - Reuse Transmission</v>
          </cell>
        </row>
        <row r="834">
          <cell r="A834">
            <v>271064</v>
          </cell>
          <cell r="B834" t="str">
            <v>CIAC - Capital</v>
          </cell>
        </row>
        <row r="835">
          <cell r="A835">
            <v>271065</v>
          </cell>
          <cell r="B835" t="str">
            <v>CIAC - Commercial Concession</v>
          </cell>
        </row>
        <row r="836">
          <cell r="A836">
            <v>271066</v>
          </cell>
          <cell r="B836" t="str">
            <v>CIAC - Developer</v>
          </cell>
        </row>
        <row r="837">
          <cell r="A837">
            <v>271067</v>
          </cell>
          <cell r="B837" t="str">
            <v>CIAC - Post Oct 97</v>
          </cell>
        </row>
        <row r="838">
          <cell r="A838">
            <v>271068</v>
          </cell>
          <cell r="B838" t="str">
            <v>CIAC - New (Taxable)N</v>
          </cell>
        </row>
        <row r="839">
          <cell r="A839">
            <v>271069</v>
          </cell>
          <cell r="B839" t="str">
            <v>CIAC - Old-10 Year (Taxable)</v>
          </cell>
        </row>
        <row r="840">
          <cell r="A840">
            <v>271070</v>
          </cell>
          <cell r="B840" t="str">
            <v>CIAC - Old Plant</v>
          </cell>
        </row>
        <row r="841">
          <cell r="A841">
            <v>271071</v>
          </cell>
          <cell r="B841" t="str">
            <v>CIAC - Estimates Only</v>
          </cell>
        </row>
        <row r="842">
          <cell r="A842">
            <v>271072</v>
          </cell>
          <cell r="B842" t="str">
            <v>CIAC - Unallocated - Non-taxable</v>
          </cell>
        </row>
        <row r="843">
          <cell r="A843">
            <v>271073</v>
          </cell>
          <cell r="B843" t="str">
            <v>CIAC - Unallocated - Taxable</v>
          </cell>
        </row>
        <row r="844">
          <cell r="A844">
            <v>271074</v>
          </cell>
          <cell r="B844" t="str">
            <v>CIAC - Utility Reloc/Non-taxable</v>
          </cell>
        </row>
        <row r="845">
          <cell r="A845">
            <v>271075</v>
          </cell>
          <cell r="B845" t="str">
            <v>CIAC - Utility Reloc/Taxable</v>
          </cell>
        </row>
        <row r="846">
          <cell r="A846">
            <v>271076</v>
          </cell>
          <cell r="B846" t="str">
            <v>CIAC - Residential</v>
          </cell>
        </row>
        <row r="847">
          <cell r="A847">
            <v>271077</v>
          </cell>
          <cell r="B847" t="str">
            <v>CIAC - Concession CIAC ETS/DPS - SC</v>
          </cell>
        </row>
        <row r="848">
          <cell r="A848">
            <v>271078</v>
          </cell>
          <cell r="B848" t="str">
            <v>CIAC - BC Hydro Grant</v>
          </cell>
        </row>
        <row r="849">
          <cell r="A849">
            <v>271079</v>
          </cell>
          <cell r="B849" t="str">
            <v>CIAC - Land</v>
          </cell>
        </row>
        <row r="850">
          <cell r="A850">
            <v>272001</v>
          </cell>
          <cell r="B850" t="str">
            <v>Acc Amort CIAC - Organization</v>
          </cell>
        </row>
        <row r="851">
          <cell r="A851">
            <v>272002</v>
          </cell>
          <cell r="B851" t="str">
            <v>Acc Amort CIAC - Franchises</v>
          </cell>
        </row>
        <row r="852">
          <cell r="A852">
            <v>272003</v>
          </cell>
          <cell r="B852" t="str">
            <v>Acc Amort CIAC - Structure/Improvement Src Supply</v>
          </cell>
        </row>
        <row r="853">
          <cell r="A853">
            <v>272004</v>
          </cell>
          <cell r="B853" t="str">
            <v>Acc Amort CIAC - Structure/Improvement WTP</v>
          </cell>
        </row>
        <row r="854">
          <cell r="A854">
            <v>272005</v>
          </cell>
          <cell r="B854" t="str">
            <v>Acc Amort CIAC - Structure/Improvement Trans Dist</v>
          </cell>
        </row>
        <row r="855">
          <cell r="A855">
            <v>272006</v>
          </cell>
          <cell r="B855" t="str">
            <v>Acc Amort CIAC - Structure/Improvement Coll Plant</v>
          </cell>
        </row>
        <row r="856">
          <cell r="A856">
            <v>272007</v>
          </cell>
          <cell r="B856" t="str">
            <v>Acc Amort CIAC - Structure/Improvement Pump Plant Ls</v>
          </cell>
        </row>
        <row r="857">
          <cell r="A857">
            <v>272008</v>
          </cell>
          <cell r="B857" t="str">
            <v>Acc Amort CIAC - Structure/Improvement Treat Plant</v>
          </cell>
        </row>
        <row r="858">
          <cell r="A858">
            <v>272009</v>
          </cell>
          <cell r="B858" t="str">
            <v>Acc Amort CIAC - Structure/Improvement Reclaim Dist</v>
          </cell>
        </row>
        <row r="859">
          <cell r="A859">
            <v>272010</v>
          </cell>
          <cell r="B859" t="str">
            <v>Acc Amort CIAC - Structure/Improvement Reclaim WTP</v>
          </cell>
        </row>
        <row r="860">
          <cell r="A860">
            <v>272011</v>
          </cell>
          <cell r="B860" t="str">
            <v>Acc Amort CIAC - Structure/Improvement Generator Plant</v>
          </cell>
        </row>
        <row r="861">
          <cell r="A861">
            <v>272012</v>
          </cell>
          <cell r="B861" t="str">
            <v>Acc Amort CIAC - Power Generator Equipment COLL Plant</v>
          </cell>
        </row>
        <row r="862">
          <cell r="A862">
            <v>272013</v>
          </cell>
          <cell r="B862" t="str">
            <v>Acc Amort CIAC - Power Generator Equipment Treatment Plant</v>
          </cell>
        </row>
        <row r="863">
          <cell r="A863">
            <v>272014</v>
          </cell>
          <cell r="B863" t="str">
            <v>Acc Amort CIAC - Power Generator Equipment Reclaim WTP</v>
          </cell>
        </row>
        <row r="864">
          <cell r="A864">
            <v>272015</v>
          </cell>
          <cell r="B864" t="str">
            <v>Acc Amort CIAC - Power Generator Equipment Reclaim Dist</v>
          </cell>
        </row>
        <row r="865">
          <cell r="A865">
            <v>272016</v>
          </cell>
          <cell r="B865" t="str">
            <v>Acc Amort CIAC - Power Generator Equipment Pump Plant</v>
          </cell>
        </row>
        <row r="866">
          <cell r="A866">
            <v>272017</v>
          </cell>
          <cell r="B866" t="str">
            <v>Acc Amort CIAC - Wells and Springs</v>
          </cell>
        </row>
        <row r="867">
          <cell r="A867">
            <v>272018</v>
          </cell>
          <cell r="B867" t="str">
            <v>Acc Amort CIAC - Supply Mains</v>
          </cell>
        </row>
        <row r="868">
          <cell r="A868">
            <v>272019</v>
          </cell>
          <cell r="B868" t="str">
            <v>Acc Amort CIAC - Electric Pump Equipment Src Pump</v>
          </cell>
        </row>
        <row r="869">
          <cell r="A869">
            <v>272020</v>
          </cell>
          <cell r="B869" t="str">
            <v>Acc Amort CIAC - Electric Pump Equipment Water Treatment Plant</v>
          </cell>
        </row>
        <row r="870">
          <cell r="A870">
            <v>272021</v>
          </cell>
          <cell r="B870" t="str">
            <v>Acc Amort CIAC - Electric Pump Equipment Trans Dist</v>
          </cell>
        </row>
        <row r="871">
          <cell r="A871">
            <v>272022</v>
          </cell>
          <cell r="B871" t="str">
            <v>Acc Amort CIAC - Water Treatment Equipment</v>
          </cell>
        </row>
        <row r="872">
          <cell r="A872">
            <v>272023</v>
          </cell>
          <cell r="B872" t="str">
            <v>Acc Amort CIAC - Dist Resv and S</v>
          </cell>
        </row>
        <row r="873">
          <cell r="A873">
            <v>272024</v>
          </cell>
          <cell r="B873" t="str">
            <v>Acc Amort CIAC - Trans and Distr Mains</v>
          </cell>
        </row>
        <row r="874">
          <cell r="A874">
            <v>272025</v>
          </cell>
          <cell r="B874" t="str">
            <v>Acc Amort CIAC - Service Lines</v>
          </cell>
        </row>
        <row r="875">
          <cell r="A875">
            <v>272026</v>
          </cell>
          <cell r="B875" t="str">
            <v>Acc Amort CIAC - Meters</v>
          </cell>
        </row>
        <row r="876">
          <cell r="A876">
            <v>272027</v>
          </cell>
          <cell r="B876" t="str">
            <v>Acc Amort CIAC - Meter Installations</v>
          </cell>
        </row>
        <row r="877">
          <cell r="A877">
            <v>272028</v>
          </cell>
          <cell r="B877" t="str">
            <v>Acc Amort CIAC - Hydrants</v>
          </cell>
        </row>
        <row r="878">
          <cell r="A878">
            <v>272029</v>
          </cell>
          <cell r="B878" t="str">
            <v>Acc Amort CIAC - Backflow Prevent D</v>
          </cell>
        </row>
        <row r="879">
          <cell r="A879">
            <v>272030</v>
          </cell>
          <cell r="B879" t="str">
            <v>Acc Amort CIAC - Collecting Reservo</v>
          </cell>
        </row>
        <row r="880">
          <cell r="A880">
            <v>272031</v>
          </cell>
          <cell r="B880" t="str">
            <v>Acc Amort CIAC - Lake, River, Other</v>
          </cell>
        </row>
        <row r="881">
          <cell r="A881">
            <v>272032</v>
          </cell>
          <cell r="B881" t="str">
            <v>Acc Amort CIAC - Office Structure</v>
          </cell>
        </row>
        <row r="882">
          <cell r="A882">
            <v>272033</v>
          </cell>
          <cell r="B882" t="str">
            <v>Acc Amort CIAC - Office Furniture/Equipment</v>
          </cell>
        </row>
        <row r="883">
          <cell r="A883">
            <v>272034</v>
          </cell>
          <cell r="B883" t="str">
            <v>Acc Amort CIAC - Misc Equipment</v>
          </cell>
        </row>
        <row r="884">
          <cell r="A884">
            <v>272035</v>
          </cell>
          <cell r="B884" t="str">
            <v>Acc Amort CIAC - Other Tangible Plant</v>
          </cell>
        </row>
        <row r="885">
          <cell r="A885">
            <v>272036</v>
          </cell>
          <cell r="B885" t="str">
            <v>Acc Amort CIAC - Tap Fee</v>
          </cell>
        </row>
        <row r="886">
          <cell r="A886">
            <v>272037</v>
          </cell>
          <cell r="B886" t="str">
            <v>Acc Amort CIAC - Management Fee</v>
          </cell>
        </row>
        <row r="887">
          <cell r="A887">
            <v>272038</v>
          </cell>
          <cell r="B887" t="str">
            <v>Acc Amort CIAC - Line Ext Fee</v>
          </cell>
        </row>
        <row r="888">
          <cell r="A888">
            <v>272039</v>
          </cell>
          <cell r="B888" t="str">
            <v>Acc Amort CIAC - Res Cap Fee</v>
          </cell>
        </row>
        <row r="889">
          <cell r="A889">
            <v>272040</v>
          </cell>
          <cell r="B889" t="str">
            <v>Acc Amort CIAC - Plant Mod Fee</v>
          </cell>
        </row>
        <row r="890">
          <cell r="A890">
            <v>272041</v>
          </cell>
          <cell r="B890" t="str">
            <v>Acc Amort CIAC - Plant Meter Fee</v>
          </cell>
        </row>
        <row r="891">
          <cell r="A891">
            <v>272042</v>
          </cell>
          <cell r="B891" t="str">
            <v>Acc Amort CIAC - Sewer Force Main</v>
          </cell>
        </row>
        <row r="892">
          <cell r="A892">
            <v>272043</v>
          </cell>
          <cell r="B892" t="str">
            <v>Acc Amort CIAC - Sewer Gravity Main</v>
          </cell>
        </row>
        <row r="893">
          <cell r="A893">
            <v>272044</v>
          </cell>
          <cell r="B893" t="str">
            <v>Acc Amort CIAC - Manholes</v>
          </cell>
        </row>
        <row r="894">
          <cell r="A894">
            <v>272045</v>
          </cell>
          <cell r="B894" t="str">
            <v>Acc Amort CIAC - Special Coll Struc</v>
          </cell>
        </row>
        <row r="895">
          <cell r="A895">
            <v>272046</v>
          </cell>
          <cell r="B895" t="str">
            <v>Acc Amort CIAC - Service to Customers</v>
          </cell>
        </row>
        <row r="896">
          <cell r="A896">
            <v>272047</v>
          </cell>
          <cell r="B896" t="str">
            <v>Acc Amort CIAC - Flow Measure Devices</v>
          </cell>
        </row>
        <row r="897">
          <cell r="A897">
            <v>272048</v>
          </cell>
          <cell r="B897" t="str">
            <v>Acc Amort CIAC - Flow Measure Install</v>
          </cell>
        </row>
        <row r="898">
          <cell r="A898">
            <v>272049</v>
          </cell>
          <cell r="B898" t="str">
            <v>Acc Amort CIAC - Pump Equipment Pump Plant</v>
          </cell>
        </row>
        <row r="899">
          <cell r="A899">
            <v>272050</v>
          </cell>
          <cell r="B899" t="str">
            <v>Acc Amort CIAC - Pump Equipment Reclaim Water</v>
          </cell>
        </row>
        <row r="900">
          <cell r="A900">
            <v>272051</v>
          </cell>
          <cell r="B900" t="str">
            <v>Acc Amort CIAC - Pump Equipment Reclaim Dist</v>
          </cell>
        </row>
        <row r="901">
          <cell r="A901">
            <v>272052</v>
          </cell>
          <cell r="B901" t="str">
            <v>Acc Amort CIAC - Laboratory Equipment</v>
          </cell>
        </row>
        <row r="902">
          <cell r="A902">
            <v>272053</v>
          </cell>
          <cell r="B902" t="str">
            <v>Acc Amort CIAC - Treatment/Disp Equipment Lagoon</v>
          </cell>
        </row>
        <row r="903">
          <cell r="A903">
            <v>272054</v>
          </cell>
          <cell r="B903" t="str">
            <v>Acc Amort CIAC - Treatment/Disp Equipment Treatment Plant</v>
          </cell>
        </row>
        <row r="904">
          <cell r="A904">
            <v>272055</v>
          </cell>
          <cell r="B904" t="str">
            <v>Acc Amort CIAC - Treatment/Disp Equipment Reclaim WTP</v>
          </cell>
        </row>
        <row r="905">
          <cell r="A905">
            <v>272056</v>
          </cell>
          <cell r="B905" t="str">
            <v>Acc Amort CIAC - Sewer Treatment Plant</v>
          </cell>
        </row>
        <row r="906">
          <cell r="A906">
            <v>272057</v>
          </cell>
          <cell r="B906" t="str">
            <v>Acc Amort CIAC - Outfall Lines</v>
          </cell>
        </row>
        <row r="907">
          <cell r="A907">
            <v>272058</v>
          </cell>
          <cell r="B907" t="str">
            <v>Acc Amort CIAC - Stores Equipment</v>
          </cell>
        </row>
        <row r="908">
          <cell r="A908">
            <v>272059</v>
          </cell>
          <cell r="B908" t="str">
            <v>Acc Amort CIAC - Power Operated Equipment</v>
          </cell>
        </row>
        <row r="909">
          <cell r="A909">
            <v>272060</v>
          </cell>
          <cell r="B909" t="str">
            <v>Acc Amort CIAC - Communication Equipment</v>
          </cell>
        </row>
        <row r="910">
          <cell r="A910">
            <v>272061</v>
          </cell>
          <cell r="B910" t="str">
            <v>Acc Amort CIAC - Reuse Services</v>
          </cell>
        </row>
        <row r="911">
          <cell r="A911">
            <v>272062</v>
          </cell>
          <cell r="B911" t="str">
            <v>Acc Amort CIAC - Reuse Dist Reservoir</v>
          </cell>
        </row>
        <row r="912">
          <cell r="A912">
            <v>272063</v>
          </cell>
          <cell r="B912" t="str">
            <v>Acc Amort CIAC - Reuse Transmission</v>
          </cell>
        </row>
        <row r="913">
          <cell r="A913">
            <v>272064</v>
          </cell>
          <cell r="B913" t="str">
            <v>Acc Amort CIAC - Capital</v>
          </cell>
        </row>
        <row r="914">
          <cell r="A914">
            <v>272065</v>
          </cell>
          <cell r="B914" t="str">
            <v>Acc Amort CIAC - Commercial Concession</v>
          </cell>
        </row>
        <row r="915">
          <cell r="A915">
            <v>272066</v>
          </cell>
          <cell r="B915" t="str">
            <v>Acc Amort CIAC - Developer</v>
          </cell>
        </row>
        <row r="916">
          <cell r="A916">
            <v>272067</v>
          </cell>
          <cell r="B916" t="str">
            <v>Acc Amort CIAC - Post Oct 97</v>
          </cell>
        </row>
        <row r="917">
          <cell r="A917">
            <v>272068</v>
          </cell>
          <cell r="B917" t="str">
            <v>Acc Amort CIAC - New (Taxable)N</v>
          </cell>
        </row>
        <row r="918">
          <cell r="A918">
            <v>272069</v>
          </cell>
          <cell r="B918" t="str">
            <v>Acc Amort CIAC - Old-10 Year (Taxable)</v>
          </cell>
        </row>
        <row r="919">
          <cell r="A919">
            <v>272070</v>
          </cell>
          <cell r="B919" t="str">
            <v>Acc Amort CIAC - Old Plant</v>
          </cell>
        </row>
        <row r="920">
          <cell r="A920">
            <v>272071</v>
          </cell>
          <cell r="B920" t="str">
            <v>Acc Amort CIAC - Estimates Only</v>
          </cell>
        </row>
        <row r="921">
          <cell r="A921">
            <v>272072</v>
          </cell>
          <cell r="B921" t="str">
            <v>Acc Amort CIAC - Unallocated - Non-taxable</v>
          </cell>
        </row>
        <row r="922">
          <cell r="A922">
            <v>272073</v>
          </cell>
          <cell r="B922" t="str">
            <v>Acc Amort CIAC - Unallocated - Taxable</v>
          </cell>
        </row>
        <row r="923">
          <cell r="A923">
            <v>272074</v>
          </cell>
          <cell r="B923" t="str">
            <v>Acc Amort CIAC - Utility Reloc/Non-taxable</v>
          </cell>
        </row>
        <row r="924">
          <cell r="A924">
            <v>272075</v>
          </cell>
          <cell r="B924" t="str">
            <v>Acc Amort CIAC - Utility Reloc/Taxable</v>
          </cell>
        </row>
        <row r="925">
          <cell r="A925">
            <v>272076</v>
          </cell>
          <cell r="B925" t="str">
            <v>Acc Amort CIAC - Residential</v>
          </cell>
        </row>
        <row r="926">
          <cell r="A926">
            <v>272077</v>
          </cell>
          <cell r="B926" t="str">
            <v>Acc Amort CIAC - Concession CIAC ETS/DPS - SC</v>
          </cell>
        </row>
        <row r="927">
          <cell r="A927">
            <v>272078</v>
          </cell>
          <cell r="B927" t="str">
            <v>Acc Amort CIAC - BC Hydro Grant</v>
          </cell>
        </row>
        <row r="928">
          <cell r="A928">
            <v>272079</v>
          </cell>
          <cell r="B928" t="str">
            <v>Acc Amort CIAC - Land</v>
          </cell>
        </row>
        <row r="929">
          <cell r="A929" t="str">
            <v>TOTAL</v>
          </cell>
          <cell r="B929" t="str">
            <v>NET CONTRIBUTION IN AID OF CONSTRUCTION</v>
          </cell>
        </row>
        <row r="930">
          <cell r="B930" t="str">
            <v/>
          </cell>
        </row>
        <row r="931">
          <cell r="A931">
            <v>280001</v>
          </cell>
          <cell r="B931" t="str">
            <v>AIAC</v>
          </cell>
        </row>
        <row r="932">
          <cell r="A932">
            <v>280002</v>
          </cell>
          <cell r="B932" t="str">
            <v>Acc Amort - AIAC</v>
          </cell>
        </row>
        <row r="933">
          <cell r="A933" t="str">
            <v>TOTAL</v>
          </cell>
          <cell r="B933" t="str">
            <v>AIAC</v>
          </cell>
        </row>
        <row r="935">
          <cell r="B935" t="str">
            <v/>
          </cell>
        </row>
        <row r="936">
          <cell r="A936" t="str">
            <v>TOTAL</v>
          </cell>
          <cell r="B936" t="str">
            <v>LIABILITIES</v>
          </cell>
        </row>
        <row r="937">
          <cell r="B937" t="str">
            <v/>
          </cell>
        </row>
        <row r="938">
          <cell r="A938">
            <v>311001</v>
          </cell>
          <cell r="B938" t="str">
            <v>Common Stock</v>
          </cell>
        </row>
        <row r="939">
          <cell r="A939">
            <v>312001</v>
          </cell>
          <cell r="B939" t="str">
            <v>Preferred Stock</v>
          </cell>
        </row>
        <row r="940">
          <cell r="A940">
            <v>313001</v>
          </cell>
          <cell r="B940" t="str">
            <v>Treasury Stock</v>
          </cell>
        </row>
        <row r="941">
          <cell r="A941">
            <v>314001</v>
          </cell>
          <cell r="B941" t="str">
            <v>Partnership Equity</v>
          </cell>
        </row>
        <row r="942">
          <cell r="A942">
            <v>320001</v>
          </cell>
          <cell r="B942" t="str">
            <v xml:space="preserve">Paid-In Capital </v>
          </cell>
        </row>
        <row r="943">
          <cell r="A943">
            <v>330001</v>
          </cell>
          <cell r="B943" t="str">
            <v>Foreign Currency Translation Adjustment</v>
          </cell>
        </row>
        <row r="944">
          <cell r="A944">
            <v>330002</v>
          </cell>
          <cell r="B944" t="str">
            <v>Shareholder Revaluation Adjustment</v>
          </cell>
        </row>
        <row r="945">
          <cell r="A945">
            <v>330003</v>
          </cell>
          <cell r="B945" t="str">
            <v>Accumulated Other Comprehensive Income</v>
          </cell>
        </row>
        <row r="946">
          <cell r="A946">
            <v>340001</v>
          </cell>
          <cell r="B946" t="str">
            <v>Retained Earnings - Beginning balance</v>
          </cell>
        </row>
        <row r="947">
          <cell r="A947">
            <v>340002</v>
          </cell>
          <cell r="B947" t="str">
            <v>Dividends to Parent</v>
          </cell>
        </row>
        <row r="948">
          <cell r="A948">
            <v>340003</v>
          </cell>
          <cell r="B948" t="str">
            <v>Net income for the year</v>
          </cell>
        </row>
        <row r="949">
          <cell r="A949" t="str">
            <v>TOTAL</v>
          </cell>
          <cell r="B949" t="str">
            <v>EQUITY</v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A952" t="str">
            <v>TOTAL</v>
          </cell>
          <cell r="B952" t="str">
            <v>BALANCE SHEET</v>
          </cell>
        </row>
        <row r="953">
          <cell r="B953" t="str">
            <v/>
          </cell>
        </row>
        <row r="954">
          <cell r="A954" t="str">
            <v>INCOME STATEMENT</v>
          </cell>
          <cell r="B954" t="str">
            <v/>
          </cell>
        </row>
        <row r="955">
          <cell r="B955" t="str">
            <v/>
          </cell>
        </row>
        <row r="956">
          <cell r="A956">
            <v>411001</v>
          </cell>
          <cell r="B956" t="str">
            <v>Residential</v>
          </cell>
        </row>
        <row r="957">
          <cell r="A957">
            <v>411002</v>
          </cell>
          <cell r="B957" t="str">
            <v>Commercial</v>
          </cell>
        </row>
        <row r="958">
          <cell r="A958">
            <v>411003</v>
          </cell>
          <cell r="B958" t="str">
            <v>Commercial - Small</v>
          </cell>
        </row>
        <row r="959">
          <cell r="A959">
            <v>411004</v>
          </cell>
          <cell r="B959" t="str">
            <v>Industrial</v>
          </cell>
        </row>
        <row r="960">
          <cell r="A960">
            <v>411005</v>
          </cell>
          <cell r="B960" t="str">
            <v>Multi-Family</v>
          </cell>
        </row>
        <row r="961">
          <cell r="A961">
            <v>411006</v>
          </cell>
          <cell r="B961" t="str">
            <v>Condominiums</v>
          </cell>
        </row>
        <row r="962">
          <cell r="A962">
            <v>411007</v>
          </cell>
          <cell r="B962" t="str">
            <v>Reuse Residential</v>
          </cell>
        </row>
        <row r="963">
          <cell r="A963">
            <v>411008</v>
          </cell>
          <cell r="B963" t="str">
            <v>Purchase Water Billed</v>
          </cell>
        </row>
        <row r="964">
          <cell r="A964">
            <v>411009</v>
          </cell>
          <cell r="B964" t="str">
            <v>Purchase Sewer Billed</v>
          </cell>
        </row>
        <row r="965">
          <cell r="A965">
            <v>411010</v>
          </cell>
          <cell r="B965" t="str">
            <v>Purchase Gas Billed</v>
          </cell>
        </row>
        <row r="966">
          <cell r="A966">
            <v>411011</v>
          </cell>
          <cell r="B966" t="str">
            <v>Public Authority</v>
          </cell>
        </row>
        <row r="967">
          <cell r="A967">
            <v>411012</v>
          </cell>
          <cell r="B967" t="str">
            <v>Sewer Capital Recovery Fees</v>
          </cell>
        </row>
        <row r="968">
          <cell r="A968">
            <v>411013</v>
          </cell>
          <cell r="B968" t="str">
            <v>Steam Base Sales</v>
          </cell>
        </row>
        <row r="969">
          <cell r="A969">
            <v>411014</v>
          </cell>
          <cell r="B969" t="str">
            <v>Steam Fuel Rider</v>
          </cell>
        </row>
        <row r="970">
          <cell r="A970">
            <v>411015</v>
          </cell>
          <cell r="B970" t="str">
            <v>Steam GRT</v>
          </cell>
        </row>
        <row r="971">
          <cell r="A971">
            <v>411016</v>
          </cell>
          <cell r="B971" t="str">
            <v>Steam Cost Recovery</v>
          </cell>
        </row>
        <row r="972">
          <cell r="A972">
            <v>411017</v>
          </cell>
          <cell r="B972" t="str">
            <v>Chilled Water Capacity</v>
          </cell>
        </row>
        <row r="973">
          <cell r="A973">
            <v>411018</v>
          </cell>
          <cell r="B973" t="str">
            <v>Chilled Water Consumption</v>
          </cell>
        </row>
        <row r="974">
          <cell r="A974">
            <v>411019</v>
          </cell>
          <cell r="B974" t="str">
            <v>Chilled Water Recovery</v>
          </cell>
        </row>
        <row r="975">
          <cell r="A975">
            <v>411020</v>
          </cell>
          <cell r="B975" t="str">
            <v>Irrigation</v>
          </cell>
        </row>
        <row r="976">
          <cell r="A976">
            <v>411021</v>
          </cell>
          <cell r="B976" t="str">
            <v>Storm Recovery</v>
          </cell>
        </row>
        <row r="977">
          <cell r="A977">
            <v>411022</v>
          </cell>
          <cell r="B977" t="str">
            <v>Guarantee</v>
          </cell>
        </row>
        <row r="978">
          <cell r="A978">
            <v>411023</v>
          </cell>
          <cell r="B978" t="str">
            <v>Residential - Measured</v>
          </cell>
        </row>
        <row r="979">
          <cell r="A979">
            <v>411024</v>
          </cell>
          <cell r="B979" t="str">
            <v>Commercial - Measured</v>
          </cell>
        </row>
        <row r="980">
          <cell r="A980">
            <v>411025</v>
          </cell>
          <cell r="B980" t="str">
            <v>Industrial - Measured</v>
          </cell>
        </row>
        <row r="981">
          <cell r="A981">
            <v>411026</v>
          </cell>
          <cell r="B981" t="str">
            <v>Multi Family - Measured</v>
          </cell>
        </row>
        <row r="982">
          <cell r="A982">
            <v>411027</v>
          </cell>
          <cell r="B982" t="str">
            <v>Public Authority - Measured</v>
          </cell>
        </row>
        <row r="983">
          <cell r="A983">
            <v>411028</v>
          </cell>
          <cell r="B983" t="str">
            <v>Other Service - Measured</v>
          </cell>
        </row>
        <row r="984">
          <cell r="A984">
            <v>411029</v>
          </cell>
          <cell r="B984" t="str">
            <v>Unmetered</v>
          </cell>
        </row>
        <row r="985">
          <cell r="A985">
            <v>411030</v>
          </cell>
          <cell r="B985" t="str">
            <v>Annual Usage</v>
          </cell>
        </row>
        <row r="986">
          <cell r="A986">
            <v>411031</v>
          </cell>
          <cell r="B986" t="str">
            <v>Hydrant</v>
          </cell>
        </row>
        <row r="987">
          <cell r="A987">
            <v>411032</v>
          </cell>
          <cell r="B987" t="str">
            <v>Public Fire Protection</v>
          </cell>
        </row>
        <row r="988">
          <cell r="A988">
            <v>411033</v>
          </cell>
          <cell r="B988" t="str">
            <v>Private Fire Protection</v>
          </cell>
        </row>
        <row r="989">
          <cell r="A989">
            <v>411034</v>
          </cell>
          <cell r="B989" t="str">
            <v>PRISM</v>
          </cell>
        </row>
        <row r="990">
          <cell r="A990">
            <v>411035</v>
          </cell>
          <cell r="B990" t="str">
            <v>Cost of Energy</v>
          </cell>
        </row>
        <row r="991">
          <cell r="A991">
            <v>411036</v>
          </cell>
          <cell r="B991" t="str">
            <v>Services</v>
          </cell>
        </row>
        <row r="992">
          <cell r="A992">
            <v>411037</v>
          </cell>
          <cell r="B992" t="str">
            <v xml:space="preserve">Services - Maintenance </v>
          </cell>
        </row>
        <row r="993">
          <cell r="A993">
            <v>411038</v>
          </cell>
          <cell r="B993" t="str">
            <v>Services - Misc</v>
          </cell>
        </row>
        <row r="994">
          <cell r="A994">
            <v>411039</v>
          </cell>
          <cell r="B994" t="str">
            <v>Other Revenue</v>
          </cell>
        </row>
        <row r="995">
          <cell r="A995">
            <v>411040</v>
          </cell>
          <cell r="B995" t="str">
            <v xml:space="preserve">Revenue Accrued </v>
          </cell>
        </row>
        <row r="996">
          <cell r="A996">
            <v>411041</v>
          </cell>
          <cell r="B996" t="str">
            <v>Sales Discount / Payment Tolerance</v>
          </cell>
        </row>
        <row r="997">
          <cell r="A997">
            <v>411042</v>
          </cell>
          <cell r="B997" t="str">
            <v>Forfeited Discounts</v>
          </cell>
        </row>
        <row r="998">
          <cell r="A998">
            <v>411043</v>
          </cell>
          <cell r="B998" t="str">
            <v>Sales Commission / Rebate</v>
          </cell>
        </row>
        <row r="999">
          <cell r="A999">
            <v>411044</v>
          </cell>
          <cell r="B999" t="str">
            <v>Compost</v>
          </cell>
        </row>
        <row r="1000">
          <cell r="A1000">
            <v>411045</v>
          </cell>
          <cell r="B1000" t="str">
            <v>Late Fees</v>
          </cell>
        </row>
        <row r="1001">
          <cell r="A1001">
            <v>411046</v>
          </cell>
          <cell r="B1001" t="str">
            <v>Misc Fees</v>
          </cell>
        </row>
        <row r="1002">
          <cell r="A1002">
            <v>411047</v>
          </cell>
          <cell r="B1002" t="str">
            <v>Misc Fees - Cust NSF Fees</v>
          </cell>
        </row>
        <row r="1003">
          <cell r="A1003">
            <v>411048</v>
          </cell>
          <cell r="B1003" t="str">
            <v>Misc Fees - Cust Record Fees</v>
          </cell>
        </row>
        <row r="1004">
          <cell r="A1004">
            <v>411049</v>
          </cell>
          <cell r="B1004" t="str">
            <v>Misc Fees - Disc Delivery</v>
          </cell>
        </row>
        <row r="1005">
          <cell r="A1005">
            <v>411050</v>
          </cell>
          <cell r="B1005" t="str">
            <v>Misc Fees - Inspect Fees</v>
          </cell>
        </row>
        <row r="1006">
          <cell r="A1006">
            <v>411051</v>
          </cell>
          <cell r="B1006" t="str">
            <v>Misc Fees - New Acct Fees</v>
          </cell>
        </row>
        <row r="1007">
          <cell r="A1007">
            <v>411052</v>
          </cell>
          <cell r="B1007" t="str">
            <v>Misc Fees - Prop Change Fee</v>
          </cell>
        </row>
        <row r="1008">
          <cell r="A1008">
            <v>411053</v>
          </cell>
          <cell r="B1008" t="str">
            <v>Misc Fees - Service Calls</v>
          </cell>
        </row>
        <row r="1009">
          <cell r="A1009">
            <v>411054</v>
          </cell>
          <cell r="B1009" t="str">
            <v>Misc Fees - Quality Assurance Insp fees</v>
          </cell>
        </row>
        <row r="1010">
          <cell r="A1010">
            <v>411055</v>
          </cell>
          <cell r="B1010" t="str">
            <v>Non-Regulated</v>
          </cell>
        </row>
        <row r="1011">
          <cell r="A1011">
            <v>411056</v>
          </cell>
          <cell r="B1011" t="str">
            <v>3rd Party Billing Revenue</v>
          </cell>
        </row>
        <row r="1012">
          <cell r="A1012">
            <v>411057</v>
          </cell>
          <cell r="B1012" t="str">
            <v>3rd Party Billing Expense</v>
          </cell>
        </row>
        <row r="1013">
          <cell r="A1013">
            <v>411058</v>
          </cell>
          <cell r="B1013" t="str">
            <v>Management Service Revenue</v>
          </cell>
        </row>
        <row r="1014">
          <cell r="A1014">
            <v>411059</v>
          </cell>
          <cell r="B1014" t="str">
            <v>Other Sales to Public Authorization</v>
          </cell>
        </row>
        <row r="1015">
          <cell r="A1015">
            <v>411060</v>
          </cell>
          <cell r="B1015" t="str">
            <v>Sale of Sludge</v>
          </cell>
        </row>
        <row r="1016">
          <cell r="A1016">
            <v>411061</v>
          </cell>
          <cell r="B1016" t="str">
            <v>Duplex - Measured</v>
          </cell>
        </row>
        <row r="1017">
          <cell r="A1017">
            <v>411062</v>
          </cell>
          <cell r="B1017" t="str">
            <v>Public Fire Protection - Accr Sprinklers</v>
          </cell>
        </row>
        <row r="1018">
          <cell r="A1018">
            <v>411063</v>
          </cell>
          <cell r="B1018" t="str">
            <v>Public Fire Protection - Private Hydrant</v>
          </cell>
        </row>
        <row r="1019">
          <cell r="A1019">
            <v>411064</v>
          </cell>
          <cell r="B1019" t="str">
            <v>Public Fire Protection - Sprinkler Serv</v>
          </cell>
        </row>
        <row r="1020">
          <cell r="A1020">
            <v>411065</v>
          </cell>
          <cell r="B1020" t="str">
            <v>AFPI (Allowance for Funds Prudently Invested)</v>
          </cell>
        </row>
        <row r="1021">
          <cell r="A1021">
            <v>411066</v>
          </cell>
          <cell r="B1021" t="str">
            <v>Revenue - Product Sales</v>
          </cell>
        </row>
        <row r="1022">
          <cell r="A1022">
            <v>411067</v>
          </cell>
          <cell r="B1022" t="str">
            <v>Revenue - Interest Income</v>
          </cell>
        </row>
        <row r="1023">
          <cell r="A1023">
            <v>412001</v>
          </cell>
          <cell r="B1023" t="str">
            <v>Intercompany Revenue - Clearing</v>
          </cell>
        </row>
        <row r="1024">
          <cell r="A1024" t="str">
            <v>TOTAL</v>
          </cell>
          <cell r="B1024" t="str">
            <v>REVENUE</v>
          </cell>
        </row>
        <row r="1025">
          <cell r="B1025" t="str">
            <v/>
          </cell>
        </row>
        <row r="1026">
          <cell r="A1026">
            <v>511001</v>
          </cell>
          <cell r="B1026" t="str">
            <v>Purchased Services-Water</v>
          </cell>
        </row>
        <row r="1027">
          <cell r="A1027">
            <v>511002</v>
          </cell>
          <cell r="B1027" t="str">
            <v>Purchased Services-Sewer</v>
          </cell>
        </row>
        <row r="1028">
          <cell r="A1028">
            <v>511003</v>
          </cell>
          <cell r="B1028" t="str">
            <v>Purchased Services-Gas</v>
          </cell>
        </row>
        <row r="1029">
          <cell r="A1029">
            <v>511004</v>
          </cell>
          <cell r="B1029" t="str">
            <v>Purchased Services-Gas Transmission</v>
          </cell>
        </row>
        <row r="1030">
          <cell r="A1030">
            <v>511005</v>
          </cell>
          <cell r="B1030" t="str">
            <v>Purchased Services-Commodity for Resale</v>
          </cell>
        </row>
        <row r="1031">
          <cell r="A1031">
            <v>511006</v>
          </cell>
          <cell r="B1031" t="str">
            <v>Purchased Services-Electricity</v>
          </cell>
        </row>
        <row r="1032">
          <cell r="A1032">
            <v>511007</v>
          </cell>
          <cell r="B1032" t="str">
            <v>Purchased Services-Propane</v>
          </cell>
        </row>
        <row r="1033">
          <cell r="A1033">
            <v>511099</v>
          </cell>
          <cell r="B1033" t="str">
            <v>Other Purchased Services</v>
          </cell>
        </row>
        <row r="1034">
          <cell r="A1034" t="str">
            <v>TOTAL</v>
          </cell>
          <cell r="B1034" t="str">
            <v>PURCHASE SERVICES</v>
          </cell>
        </row>
        <row r="1035">
          <cell r="B1035" t="str">
            <v/>
          </cell>
        </row>
        <row r="1036">
          <cell r="A1036">
            <v>512001</v>
          </cell>
          <cell r="B1036" t="str">
            <v>Shop Supplies and Tools</v>
          </cell>
        </row>
        <row r="1037">
          <cell r="A1037">
            <v>512002</v>
          </cell>
          <cell r="B1037" t="str">
            <v>Repairs and Maintenance</v>
          </cell>
        </row>
        <row r="1038">
          <cell r="A1038">
            <v>512003</v>
          </cell>
          <cell r="B1038" t="str">
            <v>Main Breaks</v>
          </cell>
        </row>
        <row r="1039">
          <cell r="A1039">
            <v>512004</v>
          </cell>
          <cell r="B1039" t="str">
            <v>Traps Repair</v>
          </cell>
        </row>
        <row r="1040">
          <cell r="A1040">
            <v>512005</v>
          </cell>
          <cell r="B1040" t="str">
            <v>Valve Repair</v>
          </cell>
        </row>
        <row r="1041">
          <cell r="A1041">
            <v>512006</v>
          </cell>
          <cell r="B1041" t="str">
            <v>Manhole Maint</v>
          </cell>
        </row>
        <row r="1042">
          <cell r="A1042">
            <v>512007</v>
          </cell>
          <cell r="B1042" t="str">
            <v>Major Repairs</v>
          </cell>
        </row>
        <row r="1043">
          <cell r="A1043">
            <v>512008</v>
          </cell>
          <cell r="B1043" t="str">
            <v>Maintenance Electric Equip Repair</v>
          </cell>
        </row>
        <row r="1044">
          <cell r="A1044">
            <v>512009</v>
          </cell>
          <cell r="B1044" t="str">
            <v>Permits</v>
          </cell>
        </row>
        <row r="1045">
          <cell r="A1045">
            <v>512010</v>
          </cell>
          <cell r="B1045" t="str">
            <v>Sewer Rodding</v>
          </cell>
        </row>
        <row r="1046">
          <cell r="A1046">
            <v>512011</v>
          </cell>
          <cell r="B1046" t="str">
            <v>Sewer Sludge Hauling</v>
          </cell>
        </row>
        <row r="1047">
          <cell r="A1047">
            <v>512012</v>
          </cell>
          <cell r="B1047" t="str">
            <v>Deferred Maintenance Expense</v>
          </cell>
        </row>
        <row r="1048">
          <cell r="A1048">
            <v>512013</v>
          </cell>
          <cell r="B1048" t="str">
            <v>Excavation Restoration</v>
          </cell>
        </row>
        <row r="1049">
          <cell r="A1049">
            <v>512014</v>
          </cell>
          <cell r="B1049" t="str">
            <v>Communication Expense</v>
          </cell>
        </row>
        <row r="1050">
          <cell r="A1050">
            <v>512015</v>
          </cell>
          <cell r="B1050" t="str">
            <v>Equipment Rental</v>
          </cell>
        </row>
        <row r="1051">
          <cell r="A1051">
            <v>512016</v>
          </cell>
          <cell r="B1051" t="str">
            <v>Uniforms</v>
          </cell>
        </row>
        <row r="1052">
          <cell r="A1052">
            <v>512017</v>
          </cell>
          <cell r="B1052" t="str">
            <v>Weather/Hurricane/Fuel/Snow removal</v>
          </cell>
        </row>
        <row r="1053">
          <cell r="A1053">
            <v>512018</v>
          </cell>
          <cell r="B1053" t="str">
            <v>Safety Supplies/Expense</v>
          </cell>
        </row>
        <row r="1054">
          <cell r="A1054">
            <v>512019</v>
          </cell>
          <cell r="B1054" t="str">
            <v>Moving Expense</v>
          </cell>
        </row>
        <row r="1055">
          <cell r="A1055">
            <v>512020</v>
          </cell>
          <cell r="B1055" t="str">
            <v>Service Claims</v>
          </cell>
        </row>
        <row r="1056">
          <cell r="A1056">
            <v>512021</v>
          </cell>
          <cell r="B1056" t="str">
            <v xml:space="preserve">Landscaping </v>
          </cell>
        </row>
        <row r="1057">
          <cell r="A1057">
            <v>512022</v>
          </cell>
          <cell r="B1057" t="str">
            <v>Other Contracted Workers</v>
          </cell>
        </row>
        <row r="1058">
          <cell r="A1058">
            <v>512023</v>
          </cell>
          <cell r="B1058" t="str">
            <v>Pump Station R&amp;M</v>
          </cell>
        </row>
        <row r="1059">
          <cell r="A1059">
            <v>512024</v>
          </cell>
          <cell r="B1059" t="str">
            <v>Project Labor Hours (COGS)</v>
          </cell>
        </row>
        <row r="1060">
          <cell r="A1060">
            <v>512025</v>
          </cell>
          <cell r="B1060" t="str">
            <v>Vehicle Labor Hours (COGS)</v>
          </cell>
        </row>
        <row r="1061">
          <cell r="A1061">
            <v>512900</v>
          </cell>
          <cell r="B1061" t="str">
            <v>Other Plant and System Maintenance</v>
          </cell>
        </row>
        <row r="1062">
          <cell r="A1062">
            <v>513001</v>
          </cell>
          <cell r="B1062" t="str">
            <v>Allocated Fuel Charge</v>
          </cell>
        </row>
        <row r="1063">
          <cell r="A1063">
            <v>513002</v>
          </cell>
          <cell r="B1063" t="str">
            <v>Meter Supplies</v>
          </cell>
        </row>
        <row r="1064">
          <cell r="A1064">
            <v>513003</v>
          </cell>
          <cell r="B1064" t="str">
            <v>Pipe, Plate, Gasket</v>
          </cell>
        </row>
        <row r="1065">
          <cell r="A1065">
            <v>513004</v>
          </cell>
          <cell r="B1065" t="str">
            <v>Misc Bearing</v>
          </cell>
        </row>
        <row r="1066">
          <cell r="A1066">
            <v>513005</v>
          </cell>
          <cell r="B1066" t="str">
            <v>Lubricant, Gases</v>
          </cell>
        </row>
        <row r="1067">
          <cell r="A1067">
            <v>513006</v>
          </cell>
          <cell r="B1067" t="str">
            <v>Misc Gge Glass, Parts</v>
          </cell>
        </row>
        <row r="1068">
          <cell r="A1068">
            <v>513007</v>
          </cell>
          <cell r="B1068" t="str">
            <v>Rig Equip</v>
          </cell>
        </row>
        <row r="1069">
          <cell r="A1069">
            <v>513008</v>
          </cell>
          <cell r="B1069" t="str">
            <v>Electrical Equip</v>
          </cell>
        </row>
        <row r="1070">
          <cell r="A1070">
            <v>513009</v>
          </cell>
          <cell r="B1070" t="str">
            <v>Lighting Supplies</v>
          </cell>
        </row>
        <row r="1071">
          <cell r="A1071">
            <v>513010</v>
          </cell>
          <cell r="B1071" t="str">
            <v>Plant Air System</v>
          </cell>
        </row>
        <row r="1072">
          <cell r="A1072">
            <v>513011</v>
          </cell>
          <cell r="B1072" t="str">
            <v>Valves and Traps</v>
          </cell>
        </row>
        <row r="1073">
          <cell r="A1073">
            <v>513012</v>
          </cell>
          <cell r="B1073" t="str">
            <v>Duty and Brokerage</v>
          </cell>
        </row>
        <row r="1074">
          <cell r="A1074">
            <v>513899</v>
          </cell>
          <cell r="B1074" t="str">
            <v>Materials and Supplies Write-off</v>
          </cell>
        </row>
        <row r="1075">
          <cell r="A1075">
            <v>513900</v>
          </cell>
          <cell r="B1075" t="str">
            <v>Other Materials and Supplies</v>
          </cell>
        </row>
        <row r="1076">
          <cell r="A1076" t="str">
            <v>TOTAL</v>
          </cell>
          <cell r="B1076" t="str">
            <v>PLANT AND SYSTEM MAINTENANCE</v>
          </cell>
        </row>
        <row r="1078">
          <cell r="A1078">
            <v>514001</v>
          </cell>
          <cell r="B1078" t="str">
            <v>Chlorine</v>
          </cell>
        </row>
        <row r="1079">
          <cell r="A1079">
            <v>514002</v>
          </cell>
          <cell r="B1079" t="str">
            <v>Odor Control Chemicals</v>
          </cell>
        </row>
        <row r="1080">
          <cell r="A1080">
            <v>514900</v>
          </cell>
          <cell r="B1080" t="str">
            <v>Other Chemicals</v>
          </cell>
        </row>
        <row r="1081">
          <cell r="A1081" t="str">
            <v>TOTAL</v>
          </cell>
          <cell r="B1081" t="str">
            <v>CHEMICALS</v>
          </cell>
        </row>
        <row r="1083">
          <cell r="A1083">
            <v>515001</v>
          </cell>
          <cell r="B1083" t="str">
            <v>Laboratory Testing</v>
          </cell>
        </row>
        <row r="1084">
          <cell r="A1084">
            <v>515002</v>
          </cell>
          <cell r="B1084" t="str">
            <v>Test - Water/Sewer</v>
          </cell>
        </row>
        <row r="1085">
          <cell r="A1085">
            <v>515003</v>
          </cell>
          <cell r="B1085" t="str">
            <v>Test - Equipment/Chemical</v>
          </cell>
        </row>
        <row r="1086">
          <cell r="A1086">
            <v>515004</v>
          </cell>
          <cell r="B1086" t="str">
            <v>Test - Safe Drinking Water Act</v>
          </cell>
        </row>
        <row r="1087">
          <cell r="A1087" t="str">
            <v>TOTAL</v>
          </cell>
          <cell r="B1087" t="str">
            <v>MAINTENANCE TESTING</v>
          </cell>
        </row>
        <row r="1089">
          <cell r="A1089">
            <v>516001</v>
          </cell>
          <cell r="B1089" t="str">
            <v>Service - Meter Reading</v>
          </cell>
        </row>
        <row r="1090">
          <cell r="A1090" t="str">
            <v>TOTAL</v>
          </cell>
          <cell r="B1090" t="str">
            <v>METER READING</v>
          </cell>
        </row>
        <row r="1092">
          <cell r="A1092">
            <v>517001</v>
          </cell>
          <cell r="B1092" t="str">
            <v>Utility-Electric Power</v>
          </cell>
        </row>
        <row r="1093">
          <cell r="A1093">
            <v>517002</v>
          </cell>
          <cell r="B1093" t="str">
            <v>Utility - Water</v>
          </cell>
        </row>
        <row r="1094">
          <cell r="A1094">
            <v>517003</v>
          </cell>
          <cell r="B1094" t="str">
            <v>Utility - Sewer</v>
          </cell>
        </row>
        <row r="1095">
          <cell r="A1095">
            <v>517004</v>
          </cell>
          <cell r="B1095" t="str">
            <v>Utility - Irrigation Water</v>
          </cell>
        </row>
        <row r="1096">
          <cell r="A1096">
            <v>517005</v>
          </cell>
          <cell r="B1096" t="str">
            <v>Utility - Gas</v>
          </cell>
        </row>
        <row r="1097">
          <cell r="A1097">
            <v>517006</v>
          </cell>
          <cell r="B1097" t="str">
            <v>Utility - Heat</v>
          </cell>
        </row>
        <row r="1098">
          <cell r="A1098">
            <v>517007</v>
          </cell>
          <cell r="B1098" t="str">
            <v>Utility - Steam</v>
          </cell>
        </row>
        <row r="1099">
          <cell r="A1099">
            <v>517008</v>
          </cell>
          <cell r="B1099" t="str">
            <v>Utility - Propane</v>
          </cell>
        </row>
        <row r="1100">
          <cell r="A1100">
            <v>517009</v>
          </cell>
          <cell r="B1100" t="str">
            <v>Utility - Fuel</v>
          </cell>
        </row>
        <row r="1101">
          <cell r="A1101">
            <v>517010</v>
          </cell>
          <cell r="B1101" t="str">
            <v>Utility - Biomass Fuel</v>
          </cell>
        </row>
        <row r="1102">
          <cell r="A1102">
            <v>517011</v>
          </cell>
          <cell r="B1102" t="str">
            <v>Utility - Gas Transmission</v>
          </cell>
        </row>
        <row r="1103">
          <cell r="A1103">
            <v>517012</v>
          </cell>
          <cell r="B1103" t="str">
            <v>Utility - Coal</v>
          </cell>
        </row>
        <row r="1104">
          <cell r="A1104">
            <v>517099</v>
          </cell>
          <cell r="B1104" t="str">
            <v>Utility - Other</v>
          </cell>
        </row>
        <row r="1105">
          <cell r="A1105" t="str">
            <v>TOTAL</v>
          </cell>
          <cell r="B1105" t="str">
            <v>ELECTRIC POWER</v>
          </cell>
        </row>
        <row r="1106">
          <cell r="B1106" t="str">
            <v/>
          </cell>
        </row>
        <row r="1107">
          <cell r="A1107">
            <v>521010</v>
          </cell>
          <cell r="B1107" t="str">
            <v>Salaries and Wages</v>
          </cell>
        </row>
        <row r="1108">
          <cell r="A1108">
            <v>521020</v>
          </cell>
          <cell r="B1108" t="str">
            <v>Salaries and Wages - Accrued</v>
          </cell>
        </row>
        <row r="1109">
          <cell r="A1109">
            <v>521030</v>
          </cell>
          <cell r="B1109" t="str">
            <v>Salaries and Wages - Cross Charges from/to Allocate</v>
          </cell>
        </row>
        <row r="1110">
          <cell r="A1110">
            <v>521040</v>
          </cell>
          <cell r="B1110" t="str">
            <v>Overtime</v>
          </cell>
        </row>
        <row r="1111">
          <cell r="A1111">
            <v>521050</v>
          </cell>
          <cell r="B1111" t="str">
            <v>Vacation Expenses</v>
          </cell>
        </row>
        <row r="1112">
          <cell r="A1112">
            <v>521060</v>
          </cell>
          <cell r="B1112" t="str">
            <v>Incentive Bonus</v>
          </cell>
        </row>
        <row r="1113">
          <cell r="A1113">
            <v>521070</v>
          </cell>
          <cell r="B1113" t="str">
            <v>EIP Bonus</v>
          </cell>
        </row>
        <row r="1114">
          <cell r="A1114">
            <v>521075</v>
          </cell>
          <cell r="B1114" t="str">
            <v>LTIP Bonus</v>
          </cell>
        </row>
        <row r="1115">
          <cell r="A1115">
            <v>521080</v>
          </cell>
          <cell r="B1115" t="str">
            <v>Bonus Other</v>
          </cell>
        </row>
        <row r="1116">
          <cell r="A1116">
            <v>521090</v>
          </cell>
          <cell r="B1116" t="str">
            <v>Share Options</v>
          </cell>
        </row>
        <row r="1117">
          <cell r="A1117">
            <v>521095</v>
          </cell>
          <cell r="B1117" t="str">
            <v>Project Labor Hours</v>
          </cell>
        </row>
        <row r="1118">
          <cell r="A1118" t="str">
            <v>TOTAL</v>
          </cell>
          <cell r="B1118" t="str">
            <v>SALARIES &amp; WAGES</v>
          </cell>
        </row>
        <row r="1120">
          <cell r="A1120">
            <v>522001</v>
          </cell>
          <cell r="B1120" t="str">
            <v>Capitalized Time</v>
          </cell>
        </row>
        <row r="1121">
          <cell r="A1121" t="str">
            <v>TOTAL</v>
          </cell>
          <cell r="B1121" t="str">
            <v>CAPITALIZED TIME</v>
          </cell>
        </row>
        <row r="1123">
          <cell r="A1123">
            <v>531001</v>
          </cell>
          <cell r="B1123" t="str">
            <v>401K Profit Sharing</v>
          </cell>
        </row>
        <row r="1124">
          <cell r="A1124">
            <v>531002</v>
          </cell>
          <cell r="B1124" t="str">
            <v>401K Match</v>
          </cell>
        </row>
        <row r="1125">
          <cell r="A1125">
            <v>531100</v>
          </cell>
          <cell r="B1125" t="str">
            <v>RRSP Match</v>
          </cell>
        </row>
        <row r="1126">
          <cell r="A1126">
            <v>531200</v>
          </cell>
          <cell r="B1126" t="str">
            <v>Canada Pension Plan</v>
          </cell>
        </row>
        <row r="1127">
          <cell r="A1127">
            <v>532001</v>
          </cell>
          <cell r="B1127" t="str">
            <v>Health Admin and Stop Loss</v>
          </cell>
        </row>
        <row r="1128">
          <cell r="A1128">
            <v>532002</v>
          </cell>
          <cell r="B1128" t="str">
            <v>Dental</v>
          </cell>
        </row>
        <row r="1129">
          <cell r="A1129">
            <v>532003</v>
          </cell>
          <cell r="B1129" t="str">
            <v>Medical</v>
          </cell>
        </row>
        <row r="1130">
          <cell r="A1130">
            <v>532004</v>
          </cell>
          <cell r="B1130" t="str">
            <v>Medical Service Plan (MSP)</v>
          </cell>
        </row>
        <row r="1131">
          <cell r="A1131">
            <v>532005</v>
          </cell>
          <cell r="B1131" t="str">
            <v>Employee Insurance Deductions</v>
          </cell>
        </row>
        <row r="1132">
          <cell r="A1132">
            <v>532006</v>
          </cell>
          <cell r="B1132" t="str">
            <v>Health Insurance Claims</v>
          </cell>
        </row>
        <row r="1133">
          <cell r="A1133">
            <v>532007</v>
          </cell>
          <cell r="B1133" t="str">
            <v>Group Insurance</v>
          </cell>
        </row>
        <row r="1134">
          <cell r="A1134">
            <v>532008</v>
          </cell>
          <cell r="B1134" t="str">
            <v>Health Insurance</v>
          </cell>
        </row>
        <row r="1135">
          <cell r="A1135">
            <v>532009</v>
          </cell>
          <cell r="B1135" t="str">
            <v>Workers Compensation Insurance (WCB)</v>
          </cell>
        </row>
        <row r="1136">
          <cell r="A1136">
            <v>532010</v>
          </cell>
          <cell r="B1136" t="str">
            <v>Unemployment Insurance (EI)</v>
          </cell>
        </row>
        <row r="1137">
          <cell r="A1137">
            <v>532011</v>
          </cell>
          <cell r="B1137" t="str">
            <v>Union Dues</v>
          </cell>
        </row>
        <row r="1138">
          <cell r="A1138">
            <v>532012</v>
          </cell>
          <cell r="B1138" t="str">
            <v>Term Life Insurance</v>
          </cell>
        </row>
        <row r="1139">
          <cell r="A1139">
            <v>532013</v>
          </cell>
          <cell r="B1139" t="str">
            <v>Term Life Insurance Opt</v>
          </cell>
        </row>
        <row r="1140">
          <cell r="A1140">
            <v>532014</v>
          </cell>
          <cell r="B1140" t="str">
            <v>Depend Life Insurance Opt</v>
          </cell>
        </row>
        <row r="1141">
          <cell r="A1141">
            <v>532015</v>
          </cell>
          <cell r="B1141" t="str">
            <v>Vacation</v>
          </cell>
        </row>
        <row r="1142">
          <cell r="A1142">
            <v>532016</v>
          </cell>
          <cell r="B1142" t="str">
            <v>Education / Tuition</v>
          </cell>
        </row>
        <row r="1143">
          <cell r="A1143">
            <v>532017</v>
          </cell>
          <cell r="B1143" t="str">
            <v>Safety</v>
          </cell>
        </row>
        <row r="1144">
          <cell r="A1144">
            <v>532018</v>
          </cell>
          <cell r="B1144" t="str">
            <v>Longevity</v>
          </cell>
        </row>
        <row r="1145">
          <cell r="A1145">
            <v>532019</v>
          </cell>
          <cell r="B1145" t="str">
            <v>Incidental</v>
          </cell>
        </row>
        <row r="1146">
          <cell r="A1146">
            <v>532020</v>
          </cell>
          <cell r="B1146" t="str">
            <v>Holiday</v>
          </cell>
        </row>
        <row r="1147">
          <cell r="A1147">
            <v>532021</v>
          </cell>
          <cell r="B1147" t="str">
            <v>Jury Duty</v>
          </cell>
        </row>
        <row r="1148">
          <cell r="A1148">
            <v>532900</v>
          </cell>
          <cell r="B1148" t="str">
            <v>Other Employee Benefits</v>
          </cell>
        </row>
        <row r="1149">
          <cell r="A1149">
            <v>532999</v>
          </cell>
          <cell r="B1149" t="str">
            <v>Payroll Suspense</v>
          </cell>
        </row>
        <row r="1150">
          <cell r="A1150" t="str">
            <v>TOTAL</v>
          </cell>
          <cell r="B1150" t="str">
            <v>EMPLOYEE PENSION &amp; BENEFITS EXPENSE</v>
          </cell>
        </row>
        <row r="1152">
          <cell r="A1152">
            <v>540100</v>
          </cell>
          <cell r="B1152" t="str">
            <v>Consulting</v>
          </cell>
        </row>
        <row r="1153">
          <cell r="A1153">
            <v>540200</v>
          </cell>
          <cell r="B1153" t="str">
            <v>Accounting and Audit</v>
          </cell>
        </row>
        <row r="1154">
          <cell r="A1154">
            <v>540300</v>
          </cell>
          <cell r="B1154" t="str">
            <v>Recruitment</v>
          </cell>
        </row>
        <row r="1155">
          <cell r="A1155">
            <v>540400</v>
          </cell>
          <cell r="B1155" t="str">
            <v>Legal</v>
          </cell>
        </row>
        <row r="1156">
          <cell r="A1156">
            <v>540500</v>
          </cell>
          <cell r="B1156" t="str">
            <v>Payroll</v>
          </cell>
        </row>
        <row r="1157">
          <cell r="A1157">
            <v>540600</v>
          </cell>
          <cell r="B1157" t="str">
            <v>Tax</v>
          </cell>
        </row>
        <row r="1158">
          <cell r="A1158">
            <v>540700</v>
          </cell>
          <cell r="B1158" t="str">
            <v>Engineering</v>
          </cell>
        </row>
        <row r="1159">
          <cell r="A1159">
            <v>540800</v>
          </cell>
          <cell r="B1159" t="str">
            <v>Temporary Labor</v>
          </cell>
        </row>
        <row r="1160">
          <cell r="A1160">
            <v>540900</v>
          </cell>
          <cell r="B1160" t="str">
            <v>Police</v>
          </cell>
        </row>
        <row r="1161">
          <cell r="A1161">
            <v>541000</v>
          </cell>
          <cell r="B1161" t="str">
            <v>Environmental</v>
          </cell>
        </row>
        <row r="1162">
          <cell r="A1162">
            <v>541100</v>
          </cell>
          <cell r="B1162" t="str">
            <v>Management Fee</v>
          </cell>
        </row>
        <row r="1163">
          <cell r="A1163">
            <v>541200</v>
          </cell>
          <cell r="B1163" t="str">
            <v>Contractor Outside Services</v>
          </cell>
        </row>
        <row r="1164">
          <cell r="A1164">
            <v>541300</v>
          </cell>
          <cell r="B1164" t="str">
            <v>Employee Finder Fees</v>
          </cell>
        </row>
        <row r="1165">
          <cell r="A1165">
            <v>549000</v>
          </cell>
          <cell r="B1165" t="str">
            <v>Other Outside Services</v>
          </cell>
        </row>
        <row r="1166">
          <cell r="A1166" t="str">
            <v>TOTAL</v>
          </cell>
          <cell r="B1166" t="str">
            <v>OUTSIDE SERVICE EXPENSE</v>
          </cell>
        </row>
        <row r="1167">
          <cell r="B1167" t="str">
            <v/>
          </cell>
        </row>
        <row r="1168">
          <cell r="A1168">
            <v>550200</v>
          </cell>
          <cell r="B1168" t="str">
            <v>Computer Repair and Maintenance</v>
          </cell>
        </row>
        <row r="1169">
          <cell r="A1169">
            <v>550300</v>
          </cell>
          <cell r="B1169" t="str">
            <v>Computer Supplies</v>
          </cell>
        </row>
        <row r="1170">
          <cell r="A1170">
            <v>550400</v>
          </cell>
          <cell r="B1170" t="str">
            <v>Internet Services</v>
          </cell>
        </row>
        <row r="1171">
          <cell r="A1171">
            <v>550500</v>
          </cell>
          <cell r="B1171" t="str">
            <v>Website Development</v>
          </cell>
        </row>
        <row r="1172">
          <cell r="A1172">
            <v>550600</v>
          </cell>
          <cell r="B1172" t="str">
            <v>Computer Licensing</v>
          </cell>
        </row>
        <row r="1173">
          <cell r="A1173">
            <v>550700</v>
          </cell>
          <cell r="B1173" t="str">
            <v>Software</v>
          </cell>
        </row>
        <row r="1174">
          <cell r="A1174">
            <v>550800</v>
          </cell>
          <cell r="B1174" t="str">
            <v>Computer Amort</v>
          </cell>
        </row>
        <row r="1175">
          <cell r="A1175">
            <v>559900</v>
          </cell>
          <cell r="B1175" t="str">
            <v>Other Computer/IT Expenses</v>
          </cell>
        </row>
        <row r="1176">
          <cell r="A1176" t="str">
            <v>TOTAL</v>
          </cell>
          <cell r="B1176" t="str">
            <v>IT DEPARTMENT</v>
          </cell>
        </row>
        <row r="1178">
          <cell r="A1178">
            <v>560100</v>
          </cell>
          <cell r="B1178" t="str">
            <v>General Liability Insurance</v>
          </cell>
        </row>
        <row r="1179">
          <cell r="A1179">
            <v>560200</v>
          </cell>
          <cell r="B1179" t="str">
            <v>Property Insurance</v>
          </cell>
        </row>
        <row r="1180">
          <cell r="A1180">
            <v>560300</v>
          </cell>
          <cell r="B1180" t="str">
            <v>Vehicle Insurance</v>
          </cell>
        </row>
        <row r="1181">
          <cell r="A1181">
            <v>560400</v>
          </cell>
          <cell r="B1181" t="str">
            <v>Uninsured Losses</v>
          </cell>
        </row>
        <row r="1182">
          <cell r="A1182">
            <v>560500</v>
          </cell>
          <cell r="B1182" t="str">
            <v>Other Insurance</v>
          </cell>
        </row>
        <row r="1183">
          <cell r="A1183" t="str">
            <v>TOTAL</v>
          </cell>
          <cell r="B1183" t="str">
            <v>INSURANCE EXPENSE</v>
          </cell>
        </row>
        <row r="1185">
          <cell r="A1185">
            <v>571100</v>
          </cell>
          <cell r="B1185" t="str">
            <v>Building Rent</v>
          </cell>
        </row>
        <row r="1186">
          <cell r="A1186">
            <v>571200</v>
          </cell>
          <cell r="B1186" t="str">
            <v>Building Rent - Inducement</v>
          </cell>
        </row>
        <row r="1187">
          <cell r="A1187">
            <v>571300</v>
          </cell>
          <cell r="B1187" t="str">
            <v>Building Rent - Recovery</v>
          </cell>
        </row>
        <row r="1188">
          <cell r="A1188" t="str">
            <v>TOTAL</v>
          </cell>
          <cell r="B1188" t="str">
            <v>RENT EXPENSE</v>
          </cell>
        </row>
        <row r="1190">
          <cell r="A1190">
            <v>581100</v>
          </cell>
          <cell r="B1190" t="str">
            <v>Office Supplies</v>
          </cell>
        </row>
        <row r="1191">
          <cell r="A1191">
            <v>581200</v>
          </cell>
          <cell r="B1191" t="str">
            <v>Kitchen Supplies</v>
          </cell>
        </row>
        <row r="1192">
          <cell r="A1192">
            <v>581300</v>
          </cell>
          <cell r="B1192" t="str">
            <v>Cleaning Supplies</v>
          </cell>
        </row>
        <row r="1193">
          <cell r="A1193">
            <v>582100</v>
          </cell>
          <cell r="B1193" t="str">
            <v>Office Equipment</v>
          </cell>
        </row>
        <row r="1194">
          <cell r="A1194">
            <v>582200</v>
          </cell>
          <cell r="B1194" t="str">
            <v>Office Equipment - Rent/Leased</v>
          </cell>
        </row>
        <row r="1195">
          <cell r="A1195">
            <v>583100</v>
          </cell>
          <cell r="B1195" t="str">
            <v>Office Printing/Blueprints</v>
          </cell>
        </row>
        <row r="1196">
          <cell r="A1196">
            <v>583200</v>
          </cell>
          <cell r="B1196" t="str">
            <v>Office Publications/Subscriptions</v>
          </cell>
        </row>
        <row r="1197">
          <cell r="A1197">
            <v>583300</v>
          </cell>
          <cell r="B1197" t="str">
            <v>Artwork, Display and Banner</v>
          </cell>
        </row>
        <row r="1198">
          <cell r="A1198">
            <v>583400</v>
          </cell>
          <cell r="B1198" t="str">
            <v>Office Shipping Charges/Postage/Courier</v>
          </cell>
        </row>
        <row r="1199">
          <cell r="A1199">
            <v>583500</v>
          </cell>
          <cell r="B1199" t="str">
            <v>Office Duties and Brokerage</v>
          </cell>
        </row>
        <row r="1200">
          <cell r="A1200" t="str">
            <v>TOTAL</v>
          </cell>
          <cell r="B1200" t="str">
            <v>OFFICE EXPENSE</v>
          </cell>
        </row>
        <row r="1202">
          <cell r="A1202">
            <v>584100</v>
          </cell>
          <cell r="B1202" t="str">
            <v>Office Electric</v>
          </cell>
        </row>
        <row r="1203">
          <cell r="A1203">
            <v>584200</v>
          </cell>
          <cell r="B1203" t="str">
            <v>Office Gas/Heat</v>
          </cell>
        </row>
        <row r="1204">
          <cell r="A1204">
            <v>584300</v>
          </cell>
          <cell r="B1204" t="str">
            <v>Office Water</v>
          </cell>
        </row>
        <row r="1205">
          <cell r="A1205">
            <v>584900</v>
          </cell>
          <cell r="B1205" t="str">
            <v>Office Other Utilities</v>
          </cell>
        </row>
        <row r="1206">
          <cell r="A1206">
            <v>585100</v>
          </cell>
          <cell r="B1206" t="str">
            <v>Office Garbage Disposal/Removal</v>
          </cell>
        </row>
        <row r="1207">
          <cell r="A1207">
            <v>585200</v>
          </cell>
          <cell r="B1207" t="str">
            <v>Office Landscape/Mowing</v>
          </cell>
        </row>
        <row r="1208">
          <cell r="A1208">
            <v>585300</v>
          </cell>
          <cell r="B1208" t="str">
            <v>Office Snow Removal</v>
          </cell>
        </row>
        <row r="1209">
          <cell r="A1209">
            <v>585400</v>
          </cell>
          <cell r="B1209" t="str">
            <v>Office Security/Alarm System</v>
          </cell>
        </row>
        <row r="1210">
          <cell r="A1210">
            <v>585500</v>
          </cell>
          <cell r="B1210" t="str">
            <v>Office Cleaning Services</v>
          </cell>
        </row>
        <row r="1211">
          <cell r="A1211">
            <v>585900</v>
          </cell>
          <cell r="B1211" t="str">
            <v>Other Office Maintenance</v>
          </cell>
        </row>
        <row r="1212">
          <cell r="A1212">
            <v>586100</v>
          </cell>
          <cell r="B1212" t="str">
            <v>Landline/Telephone/Fax</v>
          </cell>
        </row>
        <row r="1213">
          <cell r="A1213">
            <v>586200</v>
          </cell>
          <cell r="B1213" t="str">
            <v>Cellular/Mobile Phones</v>
          </cell>
        </row>
        <row r="1214">
          <cell r="A1214">
            <v>587100</v>
          </cell>
          <cell r="B1214" t="str">
            <v>Holiday Events/Picnics</v>
          </cell>
        </row>
        <row r="1215">
          <cell r="A1215">
            <v>587200</v>
          </cell>
          <cell r="B1215" t="str">
            <v>Meals and Entertainment</v>
          </cell>
        </row>
        <row r="1216">
          <cell r="A1216">
            <v>587300</v>
          </cell>
          <cell r="B1216" t="str">
            <v>Meals and Entertainment - 50% Tax Deductible</v>
          </cell>
        </row>
        <row r="1217">
          <cell r="A1217">
            <v>587400</v>
          </cell>
          <cell r="B1217" t="str">
            <v>Meals and Entertainment - Non Deductible</v>
          </cell>
        </row>
        <row r="1218">
          <cell r="A1218">
            <v>587500</v>
          </cell>
          <cell r="B1218" t="str">
            <v>Answering Service</v>
          </cell>
        </row>
        <row r="1219">
          <cell r="A1219">
            <v>587900</v>
          </cell>
          <cell r="B1219" t="str">
            <v>Other Office Expenses</v>
          </cell>
        </row>
        <row r="1220">
          <cell r="A1220" t="str">
            <v>TOTAL</v>
          </cell>
          <cell r="B1220" t="str">
            <v>OFFICE UTILITIES/MAINTENANCE</v>
          </cell>
        </row>
        <row r="1222">
          <cell r="A1222">
            <v>591000</v>
          </cell>
          <cell r="B1222" t="str">
            <v>Accommodation/Hotel/Lodging</v>
          </cell>
        </row>
        <row r="1223">
          <cell r="A1223">
            <v>592000</v>
          </cell>
          <cell r="B1223" t="str">
            <v>Airfare</v>
          </cell>
        </row>
        <row r="1224">
          <cell r="A1224">
            <v>593000</v>
          </cell>
          <cell r="B1224" t="str">
            <v>Transportation excl. Airfare</v>
          </cell>
        </row>
        <row r="1225">
          <cell r="A1225">
            <v>594000</v>
          </cell>
          <cell r="B1225" t="str">
            <v>Travel - Meals and Entertainment</v>
          </cell>
        </row>
        <row r="1226">
          <cell r="A1226">
            <v>595000</v>
          </cell>
          <cell r="B1226" t="str">
            <v>Travel - Meals and Entertainment - 50% Tax Deductible</v>
          </cell>
        </row>
        <row r="1227">
          <cell r="A1227">
            <v>596000</v>
          </cell>
          <cell r="B1227" t="str">
            <v>Travel - Meals and Entertainment - Non Deductible</v>
          </cell>
        </row>
        <row r="1228">
          <cell r="A1228">
            <v>599900</v>
          </cell>
          <cell r="B1228" t="str">
            <v>Other Travel</v>
          </cell>
        </row>
        <row r="1229">
          <cell r="A1229" t="str">
            <v>TOTAL</v>
          </cell>
          <cell r="B1229" t="str">
            <v>TRAVEL EXPENSE</v>
          </cell>
        </row>
        <row r="1230">
          <cell r="B1230" t="str">
            <v/>
          </cell>
        </row>
        <row r="1231">
          <cell r="A1231">
            <v>601000</v>
          </cell>
          <cell r="B1231" t="str">
            <v>Vehicle Leasing</v>
          </cell>
        </row>
        <row r="1232">
          <cell r="A1232">
            <v>602000</v>
          </cell>
          <cell r="B1232" t="str">
            <v>Vehicle Fuel</v>
          </cell>
        </row>
        <row r="1233">
          <cell r="A1233">
            <v>603000</v>
          </cell>
          <cell r="B1233" t="str">
            <v>Vehicle Repairs and Maintenance</v>
          </cell>
        </row>
        <row r="1234">
          <cell r="A1234">
            <v>604000</v>
          </cell>
          <cell r="B1234" t="str">
            <v>Vehicle Registration/Licensing Fees</v>
          </cell>
        </row>
        <row r="1235">
          <cell r="A1235">
            <v>605000</v>
          </cell>
          <cell r="B1235" t="str">
            <v>Vehicle - Employee Mileage Claim</v>
          </cell>
        </row>
        <row r="1236">
          <cell r="A1236">
            <v>606000</v>
          </cell>
          <cell r="B1236" t="str">
            <v>Project Vehicle Hours</v>
          </cell>
        </row>
        <row r="1237">
          <cell r="A1237">
            <v>607000</v>
          </cell>
          <cell r="B1237" t="str">
            <v>Vehicle Charged to Projects</v>
          </cell>
        </row>
        <row r="1238">
          <cell r="A1238">
            <v>609000</v>
          </cell>
          <cell r="B1238" t="str">
            <v>Vehicle - Other Costs</v>
          </cell>
        </row>
        <row r="1239">
          <cell r="A1239" t="str">
            <v>TOTAL</v>
          </cell>
          <cell r="B1239" t="str">
            <v>FLEET TRANSPORTATION EXPENSE</v>
          </cell>
        </row>
        <row r="1241">
          <cell r="A1241">
            <v>611100</v>
          </cell>
          <cell r="B1241" t="str">
            <v>Rate Case Amortization</v>
          </cell>
        </row>
        <row r="1242">
          <cell r="A1242">
            <v>611200</v>
          </cell>
          <cell r="B1242" t="str">
            <v>Cost of Service Study</v>
          </cell>
        </row>
        <row r="1243">
          <cell r="A1243">
            <v>611300</v>
          </cell>
          <cell r="B1243" t="str">
            <v>Depreciation Study</v>
          </cell>
        </row>
        <row r="1244">
          <cell r="A1244">
            <v>611400</v>
          </cell>
          <cell r="B1244" t="str">
            <v>Regulatory Penalties and Fines</v>
          </cell>
        </row>
        <row r="1245">
          <cell r="A1245">
            <v>612100</v>
          </cell>
          <cell r="B1245" t="str">
            <v>Regulatory Fees</v>
          </cell>
        </row>
        <row r="1246">
          <cell r="A1246">
            <v>612200</v>
          </cell>
          <cell r="B1246" t="str">
            <v>Water Resource Conservation</v>
          </cell>
        </row>
        <row r="1247">
          <cell r="A1247">
            <v>612300</v>
          </cell>
          <cell r="B1247" t="str">
            <v>Misc Rate Case Expense</v>
          </cell>
        </row>
        <row r="1248">
          <cell r="A1248">
            <v>612900</v>
          </cell>
          <cell r="B1248" t="str">
            <v>Other Regulatory Expenses</v>
          </cell>
        </row>
        <row r="1249">
          <cell r="A1249" t="str">
            <v>TOTAL</v>
          </cell>
          <cell r="B1249" t="str">
            <v>REGULATORY EXPENSES</v>
          </cell>
        </row>
        <row r="1251">
          <cell r="A1251">
            <v>621100</v>
          </cell>
          <cell r="B1251" t="str">
            <v>Advertising</v>
          </cell>
        </row>
        <row r="1252">
          <cell r="A1252">
            <v>621300</v>
          </cell>
          <cell r="B1252" t="str">
            <v>Trade Shows</v>
          </cell>
        </row>
        <row r="1253">
          <cell r="A1253">
            <v>621400</v>
          </cell>
          <cell r="B1253" t="str">
            <v>Promotions/Corporate Sponsor</v>
          </cell>
        </row>
        <row r="1254">
          <cell r="A1254">
            <v>621500</v>
          </cell>
          <cell r="B1254" t="str">
            <v>Promotions - 50%</v>
          </cell>
        </row>
        <row r="1255">
          <cell r="A1255">
            <v>622100</v>
          </cell>
          <cell r="B1255" t="str">
            <v>Bank Service Charges</v>
          </cell>
        </row>
        <row r="1256">
          <cell r="A1256">
            <v>622200</v>
          </cell>
          <cell r="B1256" t="str">
            <v>Bank Charges - Merchant</v>
          </cell>
        </row>
        <row r="1257">
          <cell r="A1257">
            <v>622300</v>
          </cell>
          <cell r="B1257" t="str">
            <v>Letter of Credit Fees</v>
          </cell>
        </row>
        <row r="1258">
          <cell r="A1258">
            <v>623100</v>
          </cell>
          <cell r="B1258" t="str">
            <v>Donations for Registered Charities</v>
          </cell>
        </row>
        <row r="1259">
          <cell r="A1259">
            <v>623200</v>
          </cell>
          <cell r="B1259" t="str">
            <v>Donations for Non-Registered Charities</v>
          </cell>
        </row>
        <row r="1260">
          <cell r="A1260">
            <v>624100</v>
          </cell>
          <cell r="B1260" t="str">
            <v>License Fees</v>
          </cell>
        </row>
        <row r="1261">
          <cell r="A1261">
            <v>624200</v>
          </cell>
          <cell r="B1261" t="str">
            <v>Franchise Fee</v>
          </cell>
        </row>
        <row r="1262">
          <cell r="A1262">
            <v>624300</v>
          </cell>
          <cell r="B1262" t="str">
            <v>5% FF on Usage</v>
          </cell>
        </row>
        <row r="1263">
          <cell r="A1263">
            <v>625100</v>
          </cell>
          <cell r="B1263" t="str">
            <v>Penalties and Fines</v>
          </cell>
        </row>
        <row r="1264">
          <cell r="A1264">
            <v>625200</v>
          </cell>
          <cell r="B1264" t="str">
            <v>Penalties and Fines to Government (Non-Deductible)</v>
          </cell>
        </row>
        <row r="1265">
          <cell r="A1265">
            <v>625300</v>
          </cell>
          <cell r="B1265" t="str">
            <v>Late Fees</v>
          </cell>
        </row>
        <row r="1266">
          <cell r="A1266">
            <v>626100</v>
          </cell>
          <cell r="B1266" t="str">
            <v>Education and Training</v>
          </cell>
        </row>
        <row r="1267">
          <cell r="A1267">
            <v>629100</v>
          </cell>
          <cell r="B1267" t="str">
            <v>Memberships and Dues</v>
          </cell>
        </row>
        <row r="1268">
          <cell r="A1268">
            <v>629200</v>
          </cell>
          <cell r="B1268" t="str">
            <v>Payroll Admin Fee</v>
          </cell>
        </row>
        <row r="1269">
          <cell r="A1269">
            <v>629300</v>
          </cell>
          <cell r="B1269" t="str">
            <v>Director and Board Fees</v>
          </cell>
        </row>
        <row r="1270">
          <cell r="A1270">
            <v>629400</v>
          </cell>
          <cell r="B1270" t="str">
            <v>Corporate Governance</v>
          </cell>
        </row>
        <row r="1271">
          <cell r="A1271">
            <v>629500</v>
          </cell>
          <cell r="B1271" t="str">
            <v>Credit Card Expense Clearing</v>
          </cell>
        </row>
        <row r="1272">
          <cell r="A1272">
            <v>629600</v>
          </cell>
          <cell r="B1272" t="str">
            <v>Credit Card/Cash Expense - Unallocated</v>
          </cell>
        </row>
        <row r="1273">
          <cell r="A1273">
            <v>629700</v>
          </cell>
          <cell r="B1273" t="str">
            <v>Cost Recovery</v>
          </cell>
        </row>
        <row r="1274">
          <cell r="A1274">
            <v>629800</v>
          </cell>
          <cell r="B1274" t="str">
            <v>Discount/Rebate Taken</v>
          </cell>
        </row>
        <row r="1275">
          <cell r="A1275">
            <v>629850</v>
          </cell>
          <cell r="B1275" t="str">
            <v>Community Service</v>
          </cell>
        </row>
        <row r="1276">
          <cell r="A1276">
            <v>629900</v>
          </cell>
          <cell r="B1276" t="str">
            <v>Other Misc Expense</v>
          </cell>
        </row>
        <row r="1277">
          <cell r="A1277" t="str">
            <v>TOTAL</v>
          </cell>
          <cell r="B1277" t="str">
            <v>MISCELLANEOUS EXPENSE</v>
          </cell>
        </row>
        <row r="1279">
          <cell r="A1279">
            <v>627100</v>
          </cell>
          <cell r="B1279" t="str">
            <v>Bad Debt Expense</v>
          </cell>
        </row>
        <row r="1280">
          <cell r="A1280">
            <v>627200</v>
          </cell>
          <cell r="B1280" t="str">
            <v>Bad Debt Collection Expense</v>
          </cell>
        </row>
        <row r="1281">
          <cell r="A1281">
            <v>627300</v>
          </cell>
          <cell r="B1281" t="str">
            <v>Uncollectible Accounts Accrual</v>
          </cell>
        </row>
        <row r="1282">
          <cell r="A1282" t="str">
            <v>TOTAL</v>
          </cell>
          <cell r="B1282" t="str">
            <v>BAD DEBT EXPENSE</v>
          </cell>
        </row>
        <row r="1283">
          <cell r="B1283" t="str">
            <v/>
          </cell>
        </row>
        <row r="1284">
          <cell r="A1284">
            <v>628100</v>
          </cell>
          <cell r="B1284" t="str">
            <v>Billing Stock</v>
          </cell>
        </row>
        <row r="1285">
          <cell r="A1285">
            <v>628200</v>
          </cell>
          <cell r="B1285" t="str">
            <v>Billing Envelopes</v>
          </cell>
        </row>
        <row r="1286">
          <cell r="A1286">
            <v>628300</v>
          </cell>
          <cell r="B1286" t="str">
            <v>Billing Postage</v>
          </cell>
        </row>
        <row r="1287">
          <cell r="A1287">
            <v>628400</v>
          </cell>
          <cell r="B1287" t="str">
            <v>Customer Service Printing</v>
          </cell>
        </row>
        <row r="1288">
          <cell r="A1288">
            <v>628500</v>
          </cell>
          <cell r="B1288" t="str">
            <v>Customer Freight/Courier Charges</v>
          </cell>
        </row>
        <row r="1289">
          <cell r="A1289" t="str">
            <v>TOTAL</v>
          </cell>
          <cell r="B1289" t="str">
            <v>BILLING &amp; CUSTOMER SERVICE EXPENSE</v>
          </cell>
        </row>
        <row r="1290">
          <cell r="B1290" t="str">
            <v/>
          </cell>
        </row>
        <row r="1291">
          <cell r="A1291">
            <v>630001</v>
          </cell>
          <cell r="B1291" t="str">
            <v>Disallowed Utility Plant</v>
          </cell>
        </row>
        <row r="1292">
          <cell r="A1292">
            <v>630002</v>
          </cell>
          <cell r="B1292" t="str">
            <v>Commission Ordered Adjustments</v>
          </cell>
        </row>
        <row r="1293">
          <cell r="A1293" t="str">
            <v>TOTAL</v>
          </cell>
          <cell r="B1293" t="str">
            <v>COMMISSION ORDERED ADJUSTMENTS</v>
          </cell>
        </row>
        <row r="1295">
          <cell r="A1295">
            <v>641100</v>
          </cell>
          <cell r="B1295" t="str">
            <v>FICA</v>
          </cell>
        </row>
        <row r="1296">
          <cell r="A1296">
            <v>641200</v>
          </cell>
          <cell r="B1296" t="str">
            <v>Payroll Tax</v>
          </cell>
        </row>
        <row r="1297">
          <cell r="A1297">
            <v>641300</v>
          </cell>
          <cell r="B1297" t="str">
            <v>Employer Health Tax</v>
          </cell>
        </row>
        <row r="1298">
          <cell r="A1298">
            <v>642100</v>
          </cell>
          <cell r="B1298" t="str">
            <v>Federal Unemployment Tax</v>
          </cell>
        </row>
        <row r="1299">
          <cell r="A1299">
            <v>642200</v>
          </cell>
          <cell r="B1299" t="str">
            <v>State Unemployment Tax</v>
          </cell>
        </row>
        <row r="1300">
          <cell r="A1300">
            <v>642300</v>
          </cell>
          <cell r="B1300" t="str">
            <v>Other Payroll Taxes</v>
          </cell>
        </row>
        <row r="1301">
          <cell r="A1301" t="str">
            <v>TOTAL</v>
          </cell>
          <cell r="B1301" t="str">
            <v>PAYROLL TAXES</v>
          </cell>
        </row>
        <row r="1302">
          <cell r="B1302" t="str">
            <v/>
          </cell>
        </row>
        <row r="1303">
          <cell r="A1303">
            <v>643100</v>
          </cell>
          <cell r="B1303" t="str">
            <v>Franchise Taxes</v>
          </cell>
        </row>
        <row r="1304">
          <cell r="A1304">
            <v>643200</v>
          </cell>
          <cell r="B1304" t="str">
            <v>Gross Receipts Taxes</v>
          </cell>
        </row>
        <row r="1305">
          <cell r="A1305">
            <v>643300</v>
          </cell>
          <cell r="B1305" t="str">
            <v>Personal Property Taxes</v>
          </cell>
        </row>
        <row r="1306">
          <cell r="A1306">
            <v>643400</v>
          </cell>
          <cell r="B1306" t="str">
            <v>Real Estate Taxes</v>
          </cell>
        </row>
        <row r="1307">
          <cell r="A1307">
            <v>643500</v>
          </cell>
          <cell r="B1307" t="str">
            <v>Sales And Use Taxes</v>
          </cell>
        </row>
        <row r="1308">
          <cell r="A1308">
            <v>643600</v>
          </cell>
          <cell r="B1308" t="str">
            <v>Utility/Commission Taxes</v>
          </cell>
        </row>
        <row r="1309">
          <cell r="A1309">
            <v>643700</v>
          </cell>
          <cell r="B1309" t="str">
            <v>Other General Taxes</v>
          </cell>
        </row>
        <row r="1310">
          <cell r="A1310" t="str">
            <v>TOTAL</v>
          </cell>
          <cell r="B1310" t="str">
            <v>PROPERTY AND OTHER TAX EXPENSE</v>
          </cell>
        </row>
        <row r="1312">
          <cell r="A1312">
            <v>680001</v>
          </cell>
          <cell r="B1312" t="str">
            <v>Intercompany Expense - Clearing (unbilled)</v>
          </cell>
        </row>
        <row r="1314">
          <cell r="A1314">
            <v>691000</v>
          </cell>
          <cell r="B1314" t="str">
            <v>Corporate Allocation</v>
          </cell>
        </row>
        <row r="1315">
          <cell r="A1315">
            <v>692000</v>
          </cell>
          <cell r="B1315" t="str">
            <v>Regional Allocation</v>
          </cell>
        </row>
        <row r="1316">
          <cell r="A1316">
            <v>693000</v>
          </cell>
          <cell r="B1316" t="str">
            <v>Contract Shared Services Allocation</v>
          </cell>
        </row>
        <row r="1317">
          <cell r="A1317">
            <v>694000</v>
          </cell>
          <cell r="B1317" t="str">
            <v xml:space="preserve">Allocation Markup </v>
          </cell>
        </row>
        <row r="1318">
          <cell r="A1318" t="str">
            <v>TOTAL</v>
          </cell>
          <cell r="B1318" t="str">
            <v>ALLOCATIONS (CAM)</v>
          </cell>
        </row>
        <row r="1320">
          <cell r="A1320" t="str">
            <v>TOTAL</v>
          </cell>
          <cell r="B1320" t="str">
            <v>OPERATING &amp; MAINTENANCE EXPENSE</v>
          </cell>
        </row>
        <row r="1322">
          <cell r="A1322">
            <v>710201</v>
          </cell>
          <cell r="B1322" t="str">
            <v>Dep -  Organization</v>
          </cell>
        </row>
        <row r="1323">
          <cell r="A1323">
            <v>710202</v>
          </cell>
          <cell r="B1323" t="str">
            <v>Dep -  Franchises</v>
          </cell>
        </row>
        <row r="1324">
          <cell r="A1324">
            <v>710203</v>
          </cell>
          <cell r="B1324" t="str">
            <v>Dep -  Struct and Improv General Plant</v>
          </cell>
        </row>
        <row r="1325">
          <cell r="A1325">
            <v>710204</v>
          </cell>
          <cell r="B1325" t="str">
            <v>Dep -  Struct and Improv Service Supplies</v>
          </cell>
        </row>
        <row r="1326">
          <cell r="A1326">
            <v>710205</v>
          </cell>
          <cell r="B1326" t="str">
            <v>Dep -  Struct and Improv Water Treat Plt</v>
          </cell>
        </row>
        <row r="1327">
          <cell r="A1327">
            <v>710206</v>
          </cell>
          <cell r="B1327" t="str">
            <v>Dep -  Struct and Improv Trans Dist Plt</v>
          </cell>
        </row>
        <row r="1328">
          <cell r="A1328">
            <v>710207</v>
          </cell>
          <cell r="B1328" t="str">
            <v>Dep -  Struct and Improv Collect Plant</v>
          </cell>
        </row>
        <row r="1329">
          <cell r="A1329">
            <v>710208</v>
          </cell>
          <cell r="B1329" t="str">
            <v>Dep -  Struct and Improv Pump Plant</v>
          </cell>
        </row>
        <row r="1330">
          <cell r="A1330">
            <v>710209</v>
          </cell>
          <cell r="B1330" t="str">
            <v>Dep -  Struct and Improv Treatment Plant</v>
          </cell>
        </row>
        <row r="1331">
          <cell r="A1331">
            <v>710210</v>
          </cell>
          <cell r="B1331" t="str">
            <v>Dep -  Struct and Improv Reclaim WTP</v>
          </cell>
        </row>
        <row r="1332">
          <cell r="A1332">
            <v>710211</v>
          </cell>
          <cell r="B1332" t="str">
            <v>Dep -  Struct and Improv Reclaim Wtr Dist</v>
          </cell>
        </row>
        <row r="1333">
          <cell r="A1333">
            <v>710212</v>
          </cell>
          <cell r="B1333" t="str">
            <v>Dep -  Struct and Improv Production</v>
          </cell>
        </row>
        <row r="1334">
          <cell r="A1334">
            <v>710213</v>
          </cell>
          <cell r="B1334" t="str">
            <v>Dep -  Struct and Improv Natural Gas</v>
          </cell>
        </row>
        <row r="1335">
          <cell r="A1335">
            <v>710214</v>
          </cell>
          <cell r="B1335" t="str">
            <v>Dep -  Struct and Improv Transmissions</v>
          </cell>
        </row>
        <row r="1336">
          <cell r="A1336">
            <v>710215</v>
          </cell>
          <cell r="B1336" t="str">
            <v>Dep -  Struct and Improv Distribution</v>
          </cell>
        </row>
        <row r="1337">
          <cell r="A1337">
            <v>710216</v>
          </cell>
          <cell r="B1337" t="str">
            <v>Dep -  Struct and Improv Electrical</v>
          </cell>
        </row>
        <row r="1338">
          <cell r="A1338">
            <v>710217</v>
          </cell>
          <cell r="B1338" t="str">
            <v>Dep -  Struct and Improv Propane</v>
          </cell>
        </row>
        <row r="1339">
          <cell r="A1339">
            <v>710218</v>
          </cell>
          <cell r="B1339" t="str">
            <v>Dep -  Struct and Improv Municipal</v>
          </cell>
        </row>
        <row r="1340">
          <cell r="A1340">
            <v>710219</v>
          </cell>
          <cell r="B1340" t="str">
            <v>Dep -  Struct and Improv Biomass</v>
          </cell>
        </row>
        <row r="1341">
          <cell r="A1341">
            <v>710220</v>
          </cell>
          <cell r="B1341" t="str">
            <v>Dep -  Struct and Improv Office</v>
          </cell>
        </row>
        <row r="1342">
          <cell r="A1342">
            <v>710221</v>
          </cell>
          <cell r="B1342" t="str">
            <v>Dep -  Collecting Reservoirs</v>
          </cell>
        </row>
        <row r="1343">
          <cell r="A1343">
            <v>710222</v>
          </cell>
          <cell r="B1343" t="str">
            <v>Dep -  Lake, River, Other Intakes</v>
          </cell>
        </row>
        <row r="1344">
          <cell r="A1344">
            <v>710223</v>
          </cell>
          <cell r="B1344" t="str">
            <v>Dep -  Wells and Springs</v>
          </cell>
        </row>
        <row r="1345">
          <cell r="A1345">
            <v>710224</v>
          </cell>
          <cell r="B1345" t="str">
            <v>Dep -  Infiltration Gallery</v>
          </cell>
        </row>
        <row r="1346">
          <cell r="A1346">
            <v>710225</v>
          </cell>
          <cell r="B1346" t="str">
            <v>Dep -  Supply Mains</v>
          </cell>
        </row>
        <row r="1347">
          <cell r="A1347">
            <v>710226</v>
          </cell>
          <cell r="B1347" t="str">
            <v>Dep -  Power Generation Equipment</v>
          </cell>
        </row>
        <row r="1348">
          <cell r="A1348">
            <v>710227</v>
          </cell>
          <cell r="B1348" t="str">
            <v>Dep -  Electric Pump Equip Src Pump</v>
          </cell>
        </row>
        <row r="1349">
          <cell r="A1349">
            <v>710228</v>
          </cell>
          <cell r="B1349" t="str">
            <v>Dep -  Electric Pump Equip WTP</v>
          </cell>
        </row>
        <row r="1350">
          <cell r="A1350">
            <v>710229</v>
          </cell>
          <cell r="B1350" t="str">
            <v>Dep -  Electric Pump Equip Trans Dist</v>
          </cell>
        </row>
        <row r="1351">
          <cell r="A1351">
            <v>710230</v>
          </cell>
          <cell r="B1351" t="str">
            <v>Dep -  Water Treatment Equipment</v>
          </cell>
        </row>
        <row r="1352">
          <cell r="A1352">
            <v>710231</v>
          </cell>
          <cell r="B1352" t="str">
            <v>Dep -  Dist Resv and Standpipes</v>
          </cell>
        </row>
        <row r="1353">
          <cell r="A1353">
            <v>710232</v>
          </cell>
          <cell r="B1353" t="str">
            <v>Dep -  Trans and Distr Mains</v>
          </cell>
        </row>
        <row r="1354">
          <cell r="A1354">
            <v>710233</v>
          </cell>
          <cell r="B1354" t="str">
            <v>Dep -  Service Lines</v>
          </cell>
        </row>
        <row r="1355">
          <cell r="A1355">
            <v>710234</v>
          </cell>
          <cell r="B1355" t="str">
            <v>Dep -  Meters</v>
          </cell>
        </row>
        <row r="1356">
          <cell r="A1356">
            <v>710235</v>
          </cell>
          <cell r="B1356" t="str">
            <v>Dep -  Meter Installations</v>
          </cell>
        </row>
        <row r="1357">
          <cell r="A1357">
            <v>710236</v>
          </cell>
          <cell r="B1357" t="str">
            <v>Dep -  Hydrants</v>
          </cell>
        </row>
        <row r="1358">
          <cell r="A1358">
            <v>710237</v>
          </cell>
          <cell r="B1358" t="str">
            <v>Dep -  Backflow Prevention Devices</v>
          </cell>
        </row>
        <row r="1359">
          <cell r="A1359">
            <v>710238</v>
          </cell>
          <cell r="B1359" t="str">
            <v>Dep -  Power Gen Equip Coll Plt</v>
          </cell>
        </row>
        <row r="1360">
          <cell r="A1360">
            <v>710239</v>
          </cell>
          <cell r="B1360" t="str">
            <v>Dep -  Power Gen Equip Pump Plt</v>
          </cell>
        </row>
        <row r="1361">
          <cell r="A1361">
            <v>710240</v>
          </cell>
          <cell r="B1361" t="str">
            <v>Dep -  Power Gen Equip Treat Plt</v>
          </cell>
        </row>
        <row r="1362">
          <cell r="A1362">
            <v>710241</v>
          </cell>
          <cell r="B1362" t="str">
            <v>Dep -  Sewer Force Main</v>
          </cell>
        </row>
        <row r="1363">
          <cell r="A1363">
            <v>710242</v>
          </cell>
          <cell r="B1363" t="str">
            <v>Dep -  Sewer Gravity Main</v>
          </cell>
        </row>
        <row r="1364">
          <cell r="A1364">
            <v>710243</v>
          </cell>
          <cell r="B1364" t="str">
            <v>Dep -  Manholes</v>
          </cell>
        </row>
        <row r="1365">
          <cell r="A1365">
            <v>710244</v>
          </cell>
          <cell r="B1365" t="str">
            <v>Dep -  Special Collection Structures</v>
          </cell>
        </row>
        <row r="1366">
          <cell r="A1366">
            <v>710245</v>
          </cell>
          <cell r="B1366" t="str">
            <v>Dep -  Service to Customers</v>
          </cell>
        </row>
        <row r="1367">
          <cell r="A1367">
            <v>710246</v>
          </cell>
          <cell r="B1367" t="str">
            <v>Dep -  Flow Measure Devices</v>
          </cell>
        </row>
        <row r="1368">
          <cell r="A1368">
            <v>710247</v>
          </cell>
          <cell r="B1368" t="str">
            <v>Dep -  Flow Measure Install</v>
          </cell>
        </row>
        <row r="1369">
          <cell r="A1369">
            <v>710248</v>
          </cell>
          <cell r="B1369" t="str">
            <v>Dep -  Receiving Wells</v>
          </cell>
        </row>
        <row r="1370">
          <cell r="A1370">
            <v>710249</v>
          </cell>
          <cell r="B1370" t="str">
            <v>Dep -  Pumping Equip Pump Plt</v>
          </cell>
        </row>
        <row r="1371">
          <cell r="A1371">
            <v>710250</v>
          </cell>
          <cell r="B1371" t="str">
            <v>Dep -  Pumping Equip Reclaim WTP</v>
          </cell>
        </row>
        <row r="1372">
          <cell r="A1372">
            <v>710251</v>
          </cell>
          <cell r="B1372" t="str">
            <v>Dep -  Pumping Equip Rcl Wtr Dist</v>
          </cell>
        </row>
        <row r="1373">
          <cell r="A1373">
            <v>710252</v>
          </cell>
          <cell r="B1373" t="str">
            <v>Dep -  Treat/Disp Equip Lagoon</v>
          </cell>
        </row>
        <row r="1374">
          <cell r="A1374">
            <v>710253</v>
          </cell>
          <cell r="B1374" t="str">
            <v>Dep -  Treat/Disp Equip Trt Plt</v>
          </cell>
        </row>
        <row r="1375">
          <cell r="A1375">
            <v>710254</v>
          </cell>
          <cell r="B1375" t="str">
            <v>Dep -  Treat/Disp Equip Rclm Wtr</v>
          </cell>
        </row>
        <row r="1376">
          <cell r="A1376">
            <v>710255</v>
          </cell>
          <cell r="B1376" t="str">
            <v>Dep -  Plant Sewers Treatment Plt</v>
          </cell>
        </row>
        <row r="1377">
          <cell r="A1377">
            <v>710256</v>
          </cell>
          <cell r="B1377" t="str">
            <v>Dep -  Plant Sewers Reclaim Wtr</v>
          </cell>
        </row>
        <row r="1378">
          <cell r="A1378">
            <v>710257</v>
          </cell>
          <cell r="B1378" t="str">
            <v>Dep -  Outfall Lines</v>
          </cell>
        </row>
        <row r="1379">
          <cell r="A1379">
            <v>710258</v>
          </cell>
          <cell r="B1379" t="str">
            <v>Dep -  Reservoirs</v>
          </cell>
        </row>
        <row r="1380">
          <cell r="A1380">
            <v>710259</v>
          </cell>
          <cell r="B1380" t="str">
            <v>Dep -  House Regulators</v>
          </cell>
        </row>
        <row r="1381">
          <cell r="A1381">
            <v>710260</v>
          </cell>
          <cell r="B1381" t="str">
            <v>Dep -  House Regulatory Install</v>
          </cell>
        </row>
        <row r="1382">
          <cell r="A1382">
            <v>710261</v>
          </cell>
          <cell r="B1382" t="str">
            <v>Dep -  Reuse Services</v>
          </cell>
        </row>
        <row r="1383">
          <cell r="A1383">
            <v>710262</v>
          </cell>
          <cell r="B1383" t="str">
            <v>Dep -  Reuse Mtr/Installations</v>
          </cell>
        </row>
        <row r="1384">
          <cell r="A1384">
            <v>710263</v>
          </cell>
          <cell r="B1384" t="str">
            <v>Dep -  Reuse Dist Reservoirs</v>
          </cell>
        </row>
        <row r="1385">
          <cell r="A1385">
            <v>710264</v>
          </cell>
          <cell r="B1385" t="str">
            <v>Dep -  Reuse Transmission and Dist</v>
          </cell>
        </row>
        <row r="1386">
          <cell r="A1386">
            <v>710265</v>
          </cell>
          <cell r="B1386" t="str">
            <v>Dep -  Processing Plant</v>
          </cell>
        </row>
        <row r="1387">
          <cell r="A1387">
            <v>710266</v>
          </cell>
          <cell r="B1387" t="str">
            <v>Dep -  Maintenance Structure and Improv</v>
          </cell>
        </row>
        <row r="1388">
          <cell r="A1388">
            <v>710267</v>
          </cell>
          <cell r="B1388" t="str">
            <v>Dep -  Other and Misc Equip Intangible Plt</v>
          </cell>
        </row>
        <row r="1389">
          <cell r="A1389">
            <v>710268</v>
          </cell>
          <cell r="B1389" t="str">
            <v>Dep -  Other and Misc Equip Source Supply</v>
          </cell>
        </row>
        <row r="1390">
          <cell r="A1390">
            <v>710269</v>
          </cell>
          <cell r="B1390" t="str">
            <v>Dep -  Other and Misc Equip WTP</v>
          </cell>
        </row>
        <row r="1391">
          <cell r="A1391">
            <v>710270</v>
          </cell>
          <cell r="B1391" t="str">
            <v>Dep -  Other and Misc Equip Trans Dist</v>
          </cell>
        </row>
        <row r="1392">
          <cell r="A1392">
            <v>710271</v>
          </cell>
          <cell r="B1392" t="str">
            <v>Dep -  Other Tangible Plant</v>
          </cell>
        </row>
        <row r="1393">
          <cell r="A1393">
            <v>710272</v>
          </cell>
          <cell r="B1393" t="str">
            <v>Dep -  Other Plant Collection</v>
          </cell>
        </row>
        <row r="1394">
          <cell r="A1394">
            <v>710273</v>
          </cell>
          <cell r="B1394" t="str">
            <v>Dep -  Other Plant Pump</v>
          </cell>
        </row>
        <row r="1395">
          <cell r="A1395">
            <v>710274</v>
          </cell>
          <cell r="B1395" t="str">
            <v>Dep -  Other Plant Treatment</v>
          </cell>
        </row>
        <row r="1396">
          <cell r="A1396">
            <v>710275</v>
          </cell>
          <cell r="B1396" t="str">
            <v>Dep -  Other Plant Reclaim Water Trt</v>
          </cell>
        </row>
        <row r="1397">
          <cell r="A1397">
            <v>710276</v>
          </cell>
          <cell r="B1397" t="str">
            <v>Dep -  Other Plant Reclaim Water Dist</v>
          </cell>
        </row>
        <row r="1398">
          <cell r="A1398">
            <v>710277</v>
          </cell>
          <cell r="B1398" t="str">
            <v>Dep -  Other Plant</v>
          </cell>
        </row>
        <row r="1399">
          <cell r="A1399">
            <v>710278</v>
          </cell>
          <cell r="B1399" t="str">
            <v>Dep -  Plant Alloc</v>
          </cell>
        </row>
        <row r="1400">
          <cell r="A1400">
            <v>710279</v>
          </cell>
          <cell r="B1400" t="str">
            <v>Dep -  Domestic Water</v>
          </cell>
        </row>
        <row r="1401">
          <cell r="A1401">
            <v>710280</v>
          </cell>
          <cell r="B1401" t="str">
            <v>Dep -  Irrigation Water</v>
          </cell>
        </row>
        <row r="1402">
          <cell r="A1402">
            <v>710281</v>
          </cell>
          <cell r="B1402" t="str">
            <v>Dep -  Geothermal</v>
          </cell>
        </row>
        <row r="1403">
          <cell r="A1403">
            <v>710282</v>
          </cell>
          <cell r="B1403" t="str">
            <v>Dep -  District Energy System</v>
          </cell>
        </row>
        <row r="1404">
          <cell r="A1404">
            <v>710283</v>
          </cell>
          <cell r="B1404" t="str">
            <v>Dep -  Concession</v>
          </cell>
        </row>
        <row r="1405">
          <cell r="A1405">
            <v>710284</v>
          </cell>
          <cell r="B1405" t="str">
            <v>Dep - DES - Startup Costs</v>
          </cell>
        </row>
        <row r="1406">
          <cell r="A1406">
            <v>710285</v>
          </cell>
          <cell r="B1406" t="str">
            <v>Dep - DES - Project Management</v>
          </cell>
        </row>
        <row r="1407">
          <cell r="A1407">
            <v>710286</v>
          </cell>
          <cell r="B1407" t="str">
            <v>Dep - DES - Temporary Energy Centre</v>
          </cell>
        </row>
        <row r="1408">
          <cell r="A1408">
            <v>710287</v>
          </cell>
          <cell r="B1408" t="str">
            <v>Dep - DES - Distribution Piping System</v>
          </cell>
        </row>
        <row r="1409">
          <cell r="A1409">
            <v>710288</v>
          </cell>
          <cell r="B1409" t="str">
            <v>Dep - DES - Energy Transfer Station</v>
          </cell>
        </row>
        <row r="1410">
          <cell r="A1410">
            <v>710289</v>
          </cell>
          <cell r="B1410" t="str">
            <v>Dep - DES - Project Development</v>
          </cell>
        </row>
        <row r="1411">
          <cell r="A1411">
            <v>710290</v>
          </cell>
          <cell r="B1411" t="str">
            <v>Dep - DES - Engineer</v>
          </cell>
        </row>
        <row r="1412">
          <cell r="A1412">
            <v>710291</v>
          </cell>
          <cell r="B1412" t="str">
            <v>Dep - DES - Low Rise Connection</v>
          </cell>
        </row>
        <row r="1413">
          <cell r="A1413">
            <v>710292</v>
          </cell>
          <cell r="B1413" t="str">
            <v>Dep - Non-Utility Property</v>
          </cell>
        </row>
        <row r="1414">
          <cell r="A1414">
            <v>710293</v>
          </cell>
          <cell r="B1414" t="str">
            <v>Dep - Plant Held for Future Use</v>
          </cell>
        </row>
        <row r="1415">
          <cell r="A1415">
            <v>710294</v>
          </cell>
          <cell r="B1415" t="str">
            <v>Dep – Disallowed Utility Plant</v>
          </cell>
        </row>
        <row r="1416">
          <cell r="A1416">
            <v>710299</v>
          </cell>
          <cell r="B1416" t="str">
            <v>Dep - Land</v>
          </cell>
        </row>
        <row r="1417">
          <cell r="A1417">
            <v>710301</v>
          </cell>
          <cell r="B1417" t="str">
            <v>Dep -  Building</v>
          </cell>
        </row>
        <row r="1418">
          <cell r="A1418">
            <v>710302</v>
          </cell>
          <cell r="B1418" t="str">
            <v>Dep -  Leasehold Improvement</v>
          </cell>
        </row>
        <row r="1419">
          <cell r="A1419">
            <v>710303</v>
          </cell>
          <cell r="B1419" t="str">
            <v>Dep -  Office Furniture</v>
          </cell>
        </row>
        <row r="1420">
          <cell r="A1420">
            <v>710304</v>
          </cell>
          <cell r="B1420" t="str">
            <v>Dep -  Office Equipment</v>
          </cell>
        </row>
        <row r="1421">
          <cell r="A1421">
            <v>710305</v>
          </cell>
          <cell r="B1421" t="str">
            <v>Dep -  Stores Equipment</v>
          </cell>
        </row>
        <row r="1422">
          <cell r="A1422">
            <v>710306</v>
          </cell>
          <cell r="B1422" t="str">
            <v>Dep -  Lab Equipment</v>
          </cell>
        </row>
        <row r="1423">
          <cell r="A1423">
            <v>710307</v>
          </cell>
          <cell r="B1423" t="str">
            <v>Dep -  Rental Equipment</v>
          </cell>
        </row>
        <row r="1424">
          <cell r="A1424">
            <v>710308</v>
          </cell>
          <cell r="B1424" t="str">
            <v>Dep -  Tool Shop Equipment</v>
          </cell>
        </row>
        <row r="1425">
          <cell r="A1425">
            <v>710309</v>
          </cell>
          <cell r="B1425" t="str">
            <v>Dep -  Power Operated Equipment</v>
          </cell>
        </row>
        <row r="1426">
          <cell r="A1426">
            <v>710310</v>
          </cell>
          <cell r="B1426" t="str">
            <v>Dep -  Communications Equipment</v>
          </cell>
        </row>
        <row r="1427">
          <cell r="A1427">
            <v>710311</v>
          </cell>
          <cell r="B1427" t="str">
            <v>Dep -  Misc Equipment</v>
          </cell>
        </row>
        <row r="1428">
          <cell r="A1428">
            <v>710401</v>
          </cell>
          <cell r="B1428" t="str">
            <v>Dep -  Vehicles</v>
          </cell>
        </row>
        <row r="1429">
          <cell r="A1429">
            <v>710501</v>
          </cell>
          <cell r="B1429" t="str">
            <v>Dep -  Computer Hardware</v>
          </cell>
        </row>
        <row r="1430">
          <cell r="A1430">
            <v>710502</v>
          </cell>
          <cell r="B1430" t="str">
            <v>Dep -  Desktop/Laptop Computers</v>
          </cell>
        </row>
        <row r="1431">
          <cell r="A1431">
            <v>710503</v>
          </cell>
          <cell r="B1431" t="str">
            <v>Dep -  Mainframe Computers</v>
          </cell>
        </row>
        <row r="1432">
          <cell r="A1432">
            <v>710504</v>
          </cell>
          <cell r="B1432" t="str">
            <v>Dep -  Mini Comp Wtr</v>
          </cell>
        </row>
        <row r="1433">
          <cell r="A1433">
            <v>710601</v>
          </cell>
          <cell r="B1433" t="str">
            <v>Dep -  Computer Software</v>
          </cell>
        </row>
        <row r="1434">
          <cell r="A1434">
            <v>710602</v>
          </cell>
          <cell r="B1434" t="str">
            <v>Dep -  Comp Systems</v>
          </cell>
        </row>
        <row r="1435">
          <cell r="A1435">
            <v>710603</v>
          </cell>
          <cell r="B1435" t="str">
            <v>Dep -  Micro Systems</v>
          </cell>
        </row>
        <row r="1436">
          <cell r="A1436" t="str">
            <v>TOTAL</v>
          </cell>
          <cell r="B1436" t="str">
            <v>DEPRECIATION</v>
          </cell>
        </row>
        <row r="1437">
          <cell r="B1437" t="str">
            <v/>
          </cell>
        </row>
        <row r="1438">
          <cell r="A1438">
            <v>710901</v>
          </cell>
          <cell r="B1438" t="str">
            <v>Dep -  Purchase Acquisition Adjustments</v>
          </cell>
        </row>
        <row r="1439">
          <cell r="A1439">
            <v>720001</v>
          </cell>
          <cell r="B1439" t="str">
            <v>Amort CIAC - Organization</v>
          </cell>
        </row>
        <row r="1440">
          <cell r="A1440">
            <v>720002</v>
          </cell>
          <cell r="B1440" t="str">
            <v>Amort CIAC - Franchises</v>
          </cell>
        </row>
        <row r="1441">
          <cell r="A1441">
            <v>720003</v>
          </cell>
          <cell r="B1441" t="str">
            <v>Amort CIAC - Structure/Improvement Src Supply</v>
          </cell>
        </row>
        <row r="1442">
          <cell r="A1442">
            <v>720004</v>
          </cell>
          <cell r="B1442" t="str">
            <v>Amort CIAC - Structure/Improvement WTP</v>
          </cell>
        </row>
        <row r="1443">
          <cell r="A1443">
            <v>720005</v>
          </cell>
          <cell r="B1443" t="str">
            <v>Amort CIAC - Structure/Improvement Trans Dist</v>
          </cell>
        </row>
        <row r="1444">
          <cell r="A1444">
            <v>720006</v>
          </cell>
          <cell r="B1444" t="str">
            <v>Amort CIAC - Structure/Improvement Coll Plant</v>
          </cell>
        </row>
        <row r="1445">
          <cell r="A1445">
            <v>720007</v>
          </cell>
          <cell r="B1445" t="str">
            <v>Amort CIAC - Structure/Improvement Pump Plant Ls</v>
          </cell>
        </row>
        <row r="1446">
          <cell r="A1446">
            <v>720008</v>
          </cell>
          <cell r="B1446" t="str">
            <v>Amort CIAC - Structure/Improvement Treat Plant</v>
          </cell>
        </row>
        <row r="1447">
          <cell r="A1447">
            <v>720009</v>
          </cell>
          <cell r="B1447" t="str">
            <v>Amort CIAC - Structure/Improvement Reclaim Dist</v>
          </cell>
        </row>
        <row r="1448">
          <cell r="A1448">
            <v>720010</v>
          </cell>
          <cell r="B1448" t="str">
            <v>Amort CIAC - Structure/Improvement Reclaim WTP</v>
          </cell>
        </row>
        <row r="1449">
          <cell r="A1449">
            <v>720011</v>
          </cell>
          <cell r="B1449" t="str">
            <v>Amort CIAC - Structure/Improvement Generator Plant</v>
          </cell>
        </row>
        <row r="1450">
          <cell r="A1450">
            <v>720012</v>
          </cell>
          <cell r="B1450" t="str">
            <v>Amort CIAC - Power Generator Equipment COLL Plant</v>
          </cell>
        </row>
        <row r="1451">
          <cell r="A1451">
            <v>720013</v>
          </cell>
          <cell r="B1451" t="str">
            <v>Amort CIAC - Power Generator Equipment Treatment Plant</v>
          </cell>
        </row>
        <row r="1452">
          <cell r="A1452">
            <v>720014</v>
          </cell>
          <cell r="B1452" t="str">
            <v>Amort CIAC - Power Generator Equipment Reclaim WTP</v>
          </cell>
        </row>
        <row r="1453">
          <cell r="A1453">
            <v>720015</v>
          </cell>
          <cell r="B1453" t="str">
            <v>Amort CIAC - Power Generator Equipment Reclaim Dist</v>
          </cell>
        </row>
        <row r="1454">
          <cell r="A1454">
            <v>720016</v>
          </cell>
          <cell r="B1454" t="str">
            <v>Amort CIAC - Power Generator Equipment Pump Plant</v>
          </cell>
        </row>
        <row r="1455">
          <cell r="A1455">
            <v>720017</v>
          </cell>
          <cell r="B1455" t="str">
            <v>Amort CIAC - Wells and Springs</v>
          </cell>
        </row>
        <row r="1456">
          <cell r="A1456">
            <v>720018</v>
          </cell>
          <cell r="B1456" t="str">
            <v>Amort CIAC - Supply Mains</v>
          </cell>
        </row>
        <row r="1457">
          <cell r="A1457">
            <v>720019</v>
          </cell>
          <cell r="B1457" t="str">
            <v>Amort CIAC - Electric Pump Equipment Src Pump</v>
          </cell>
        </row>
        <row r="1458">
          <cell r="A1458">
            <v>720020</v>
          </cell>
          <cell r="B1458" t="str">
            <v>Amort CIAC - Electric Pump Equipment Water Treatment Plant</v>
          </cell>
        </row>
        <row r="1459">
          <cell r="A1459">
            <v>720021</v>
          </cell>
          <cell r="B1459" t="str">
            <v>Amort CIAC - Electric Pump Equipment Trans Dist</v>
          </cell>
        </row>
        <row r="1460">
          <cell r="A1460">
            <v>720022</v>
          </cell>
          <cell r="B1460" t="str">
            <v>Amort CIAC - Water Treatment Equipment</v>
          </cell>
        </row>
        <row r="1461">
          <cell r="A1461">
            <v>720023</v>
          </cell>
          <cell r="B1461" t="str">
            <v>Amort CIAC - Dist Resv and S</v>
          </cell>
        </row>
        <row r="1462">
          <cell r="A1462">
            <v>720024</v>
          </cell>
          <cell r="B1462" t="str">
            <v>Amort CIAC - Trans and Distr Mains</v>
          </cell>
        </row>
        <row r="1463">
          <cell r="A1463">
            <v>720025</v>
          </cell>
          <cell r="B1463" t="str">
            <v>Amort CIAC - Service Lines</v>
          </cell>
        </row>
        <row r="1464">
          <cell r="A1464">
            <v>720026</v>
          </cell>
          <cell r="B1464" t="str">
            <v>Amort CIAC - Meters</v>
          </cell>
        </row>
        <row r="1465">
          <cell r="A1465">
            <v>720027</v>
          </cell>
          <cell r="B1465" t="str">
            <v>Amort CIAC - Meter Installations</v>
          </cell>
        </row>
        <row r="1466">
          <cell r="A1466">
            <v>720028</v>
          </cell>
          <cell r="B1466" t="str">
            <v>Amort CIAC - Hydrants</v>
          </cell>
        </row>
        <row r="1467">
          <cell r="A1467">
            <v>720029</v>
          </cell>
          <cell r="B1467" t="str">
            <v>Amort CIAC - Backflow Prevent D</v>
          </cell>
        </row>
        <row r="1468">
          <cell r="A1468">
            <v>720030</v>
          </cell>
          <cell r="B1468" t="str">
            <v>Amort CIAC - Collecting Reservo</v>
          </cell>
        </row>
        <row r="1469">
          <cell r="A1469">
            <v>720031</v>
          </cell>
          <cell r="B1469" t="str">
            <v>Amort CIAC - Lake, River, Other</v>
          </cell>
        </row>
        <row r="1470">
          <cell r="A1470">
            <v>720032</v>
          </cell>
          <cell r="B1470" t="str">
            <v>Amort CIAC - Office Structure</v>
          </cell>
        </row>
        <row r="1471">
          <cell r="A1471">
            <v>720033</v>
          </cell>
          <cell r="B1471" t="str">
            <v>Amort CIAC - Office Furniture/Equipment</v>
          </cell>
        </row>
        <row r="1472">
          <cell r="A1472">
            <v>720034</v>
          </cell>
          <cell r="B1472" t="str">
            <v>Amort CIAC - Misc Equipment</v>
          </cell>
        </row>
        <row r="1473">
          <cell r="A1473">
            <v>720035</v>
          </cell>
          <cell r="B1473" t="str">
            <v>Amort CIAC - Other Tangible Plant</v>
          </cell>
        </row>
        <row r="1474">
          <cell r="A1474">
            <v>720036</v>
          </cell>
          <cell r="B1474" t="str">
            <v>Amort CIAC - Tap Fee</v>
          </cell>
        </row>
        <row r="1475">
          <cell r="A1475">
            <v>720037</v>
          </cell>
          <cell r="B1475" t="str">
            <v>Amort CIAC - Management Fee</v>
          </cell>
        </row>
        <row r="1476">
          <cell r="A1476">
            <v>720038</v>
          </cell>
          <cell r="B1476" t="str">
            <v>Amort CIAC - Line Ext Fee</v>
          </cell>
        </row>
        <row r="1477">
          <cell r="A1477">
            <v>720039</v>
          </cell>
          <cell r="B1477" t="str">
            <v>Amort CIAC - Res Cap Fee</v>
          </cell>
        </row>
        <row r="1478">
          <cell r="A1478">
            <v>720040</v>
          </cell>
          <cell r="B1478" t="str">
            <v>Amort CIAC - Plant Mod Fee</v>
          </cell>
        </row>
        <row r="1479">
          <cell r="A1479">
            <v>720041</v>
          </cell>
          <cell r="B1479" t="str">
            <v>Amort CIAC - Plant Meter Fee</v>
          </cell>
        </row>
        <row r="1480">
          <cell r="A1480">
            <v>720042</v>
          </cell>
          <cell r="B1480" t="str">
            <v>Amort CIAC - Sewer Force Main</v>
          </cell>
        </row>
        <row r="1481">
          <cell r="A1481">
            <v>720043</v>
          </cell>
          <cell r="B1481" t="str">
            <v>Amort CIAC - Sewer Gravity Main</v>
          </cell>
        </row>
        <row r="1482">
          <cell r="A1482">
            <v>720044</v>
          </cell>
          <cell r="B1482" t="str">
            <v>Amort CIAC - Manholes</v>
          </cell>
        </row>
        <row r="1483">
          <cell r="A1483">
            <v>720045</v>
          </cell>
          <cell r="B1483" t="str">
            <v>Amort CIAC - Special Coll Struc</v>
          </cell>
        </row>
        <row r="1484">
          <cell r="A1484">
            <v>720046</v>
          </cell>
          <cell r="B1484" t="str">
            <v>Amort CIAC - Service to Customers</v>
          </cell>
        </row>
        <row r="1485">
          <cell r="A1485">
            <v>720047</v>
          </cell>
          <cell r="B1485" t="str">
            <v>Amort CIAC - Flow Measure Devices</v>
          </cell>
        </row>
        <row r="1486">
          <cell r="A1486">
            <v>720048</v>
          </cell>
          <cell r="B1486" t="str">
            <v>Amort CIAC - Flow Measure Install</v>
          </cell>
        </row>
        <row r="1487">
          <cell r="A1487">
            <v>720049</v>
          </cell>
          <cell r="B1487" t="str">
            <v>Amort CIAC - Pump Equipment Pump Plant</v>
          </cell>
        </row>
        <row r="1488">
          <cell r="A1488">
            <v>720050</v>
          </cell>
          <cell r="B1488" t="str">
            <v>Amort CIAC - Pump Equipment Reclaim Water</v>
          </cell>
        </row>
        <row r="1489">
          <cell r="A1489">
            <v>720051</v>
          </cell>
          <cell r="B1489" t="str">
            <v>Amort CIAC - Pump Equipment Reclaim Dist</v>
          </cell>
        </row>
        <row r="1490">
          <cell r="A1490">
            <v>720052</v>
          </cell>
          <cell r="B1490" t="str">
            <v>Amort CIAC - Laboratory Equipment</v>
          </cell>
        </row>
        <row r="1491">
          <cell r="A1491">
            <v>720053</v>
          </cell>
          <cell r="B1491" t="str">
            <v>Amort CIAC - Treatment/Disp Equipment Lagoon</v>
          </cell>
        </row>
        <row r="1492">
          <cell r="A1492">
            <v>720054</v>
          </cell>
          <cell r="B1492" t="str">
            <v>Amort CIAC - Treatment/Disp Equipment Treatment Plant</v>
          </cell>
        </row>
        <row r="1493">
          <cell r="A1493">
            <v>720055</v>
          </cell>
          <cell r="B1493" t="str">
            <v>Amort CIAC - Treatment/Disp Equipment Reclaim WTP</v>
          </cell>
        </row>
        <row r="1494">
          <cell r="A1494">
            <v>720056</v>
          </cell>
          <cell r="B1494" t="str">
            <v>Amort CIAC - Sewer Treatment Plant</v>
          </cell>
        </row>
        <row r="1495">
          <cell r="A1495">
            <v>720057</v>
          </cell>
          <cell r="B1495" t="str">
            <v>Amort CIAC - Outfall Lines</v>
          </cell>
        </row>
        <row r="1496">
          <cell r="A1496">
            <v>720058</v>
          </cell>
          <cell r="B1496" t="str">
            <v>Amort CIAC - Stores Equipment</v>
          </cell>
        </row>
        <row r="1497">
          <cell r="A1497">
            <v>720059</v>
          </cell>
          <cell r="B1497" t="str">
            <v>Amort CIAC - Power Operated Equipment</v>
          </cell>
        </row>
        <row r="1498">
          <cell r="A1498">
            <v>720060</v>
          </cell>
          <cell r="B1498" t="str">
            <v>Amort CIAC - Communication Equipment</v>
          </cell>
        </row>
        <row r="1499">
          <cell r="A1499">
            <v>720061</v>
          </cell>
          <cell r="B1499" t="str">
            <v>Amort CIAC - Reuse Services</v>
          </cell>
        </row>
        <row r="1500">
          <cell r="A1500">
            <v>720062</v>
          </cell>
          <cell r="B1500" t="str">
            <v>Amort CIAC - Reuse Dist Reservoir</v>
          </cell>
        </row>
        <row r="1501">
          <cell r="A1501">
            <v>720063</v>
          </cell>
          <cell r="B1501" t="str">
            <v>Amort CIAC - Reuse Transmission</v>
          </cell>
        </row>
        <row r="1502">
          <cell r="A1502">
            <v>720064</v>
          </cell>
          <cell r="B1502" t="str">
            <v>Amort CIAC - Capital</v>
          </cell>
        </row>
        <row r="1503">
          <cell r="A1503">
            <v>720065</v>
          </cell>
          <cell r="B1503" t="str">
            <v>Amort CIAC - Commercial Concession</v>
          </cell>
        </row>
        <row r="1504">
          <cell r="A1504">
            <v>720066</v>
          </cell>
          <cell r="B1504" t="str">
            <v>Amort CIAC - Developer</v>
          </cell>
        </row>
        <row r="1505">
          <cell r="A1505">
            <v>720067</v>
          </cell>
          <cell r="B1505" t="str">
            <v>Amort CIAC - Post Oct 97</v>
          </cell>
        </row>
        <row r="1506">
          <cell r="A1506">
            <v>720068</v>
          </cell>
          <cell r="B1506" t="str">
            <v>Amort CIAC - New (Taxable)N</v>
          </cell>
        </row>
        <row r="1507">
          <cell r="A1507">
            <v>720069</v>
          </cell>
          <cell r="B1507" t="str">
            <v>Amort CIAC - Old-10 Year (Taxable)</v>
          </cell>
        </row>
        <row r="1508">
          <cell r="A1508">
            <v>720070</v>
          </cell>
          <cell r="B1508" t="str">
            <v>Amort CIAC - Old Plant</v>
          </cell>
        </row>
        <row r="1509">
          <cell r="A1509">
            <v>720071</v>
          </cell>
          <cell r="B1509" t="str">
            <v>Amort CIAC - Estimates Only</v>
          </cell>
        </row>
        <row r="1510">
          <cell r="A1510">
            <v>720072</v>
          </cell>
          <cell r="B1510" t="str">
            <v>Amort CIAC - Unallocated - Non-taxable</v>
          </cell>
        </row>
        <row r="1511">
          <cell r="A1511">
            <v>720073</v>
          </cell>
          <cell r="B1511" t="str">
            <v>Amort CIAC - Unallocated - Taxable</v>
          </cell>
        </row>
        <row r="1512">
          <cell r="A1512">
            <v>720074</v>
          </cell>
          <cell r="B1512" t="str">
            <v>Amort CIAC - Utility Reloc/Non-taxable</v>
          </cell>
        </row>
        <row r="1513">
          <cell r="A1513">
            <v>720075</v>
          </cell>
          <cell r="B1513" t="str">
            <v>Amort CIAC - Utility Reloc/Taxable</v>
          </cell>
        </row>
        <row r="1514">
          <cell r="A1514">
            <v>720076</v>
          </cell>
          <cell r="B1514" t="str">
            <v>Amort CIAC - Residential</v>
          </cell>
        </row>
        <row r="1515">
          <cell r="A1515">
            <v>720077</v>
          </cell>
          <cell r="B1515" t="str">
            <v>Amort CIAC - Concession CIAC ETS/DPS - SC</v>
          </cell>
        </row>
        <row r="1516">
          <cell r="A1516">
            <v>720078</v>
          </cell>
          <cell r="B1516" t="str">
            <v>Amort CIAC - BC Hydro Grant</v>
          </cell>
        </row>
        <row r="1517">
          <cell r="A1517">
            <v>720079</v>
          </cell>
          <cell r="B1517" t="str">
            <v>Amort CIAC - Land</v>
          </cell>
        </row>
        <row r="1518">
          <cell r="A1518">
            <v>730001</v>
          </cell>
          <cell r="B1518" t="str">
            <v>Amort - Customer Relationships</v>
          </cell>
        </row>
        <row r="1519">
          <cell r="A1519">
            <v>730002</v>
          </cell>
          <cell r="B1519" t="str">
            <v>Amort - Intangible Assets - Other</v>
          </cell>
        </row>
        <row r="1520">
          <cell r="A1520">
            <v>740001</v>
          </cell>
          <cell r="B1520" t="str">
            <v>Amort - Intangible Assets - Other Concession</v>
          </cell>
        </row>
        <row r="1521">
          <cell r="A1521" t="str">
            <v>TOTAL</v>
          </cell>
          <cell r="B1521" t="str">
            <v>AMORTIZATION</v>
          </cell>
        </row>
        <row r="1522">
          <cell r="B1522" t="str">
            <v/>
          </cell>
        </row>
        <row r="1523">
          <cell r="A1523">
            <v>811001</v>
          </cell>
          <cell r="B1523" t="str">
            <v>Interest - Term Loan</v>
          </cell>
        </row>
        <row r="1524">
          <cell r="A1524">
            <v>811002</v>
          </cell>
          <cell r="B1524" t="str">
            <v>Interest - Revolver</v>
          </cell>
        </row>
        <row r="1525">
          <cell r="A1525">
            <v>811003</v>
          </cell>
          <cell r="B1525" t="str">
            <v>Standby/Letter of Credit Fees</v>
          </cell>
        </row>
        <row r="1526">
          <cell r="A1526">
            <v>812001</v>
          </cell>
          <cell r="B1526" t="str">
            <v>Interest - Note Indenture</v>
          </cell>
        </row>
        <row r="1527">
          <cell r="A1527">
            <v>812002</v>
          </cell>
          <cell r="B1527" t="str">
            <v>Interest - Preferred Shares</v>
          </cell>
        </row>
        <row r="1528">
          <cell r="A1528">
            <v>812003</v>
          </cell>
          <cell r="B1528" t="str">
            <v xml:space="preserve">Interest - Priv Placement </v>
          </cell>
        </row>
        <row r="1529">
          <cell r="A1529">
            <v>814001</v>
          </cell>
          <cell r="B1529" t="str">
            <v>Amort of Debt and Acq Exp</v>
          </cell>
        </row>
        <row r="1530">
          <cell r="A1530">
            <v>814002</v>
          </cell>
          <cell r="B1530" t="str">
            <v>Amort of Deferred Financing Fees</v>
          </cell>
        </row>
        <row r="1531">
          <cell r="A1531">
            <v>814003</v>
          </cell>
          <cell r="B1531" t="str">
            <v>Amort of Capital Lease Obligation</v>
          </cell>
        </row>
        <row r="1532">
          <cell r="A1532">
            <v>815001</v>
          </cell>
          <cell r="B1532" t="str">
            <v>Intercompany Interest Expense</v>
          </cell>
        </row>
        <row r="1533">
          <cell r="A1533">
            <v>816001</v>
          </cell>
          <cell r="B1533" t="str">
            <v>Interest - Debt ADEC</v>
          </cell>
        </row>
        <row r="1534">
          <cell r="A1534">
            <v>816002</v>
          </cell>
          <cell r="B1534" t="str">
            <v>Interest - Capital Lease</v>
          </cell>
        </row>
        <row r="1535">
          <cell r="A1535">
            <v>816003</v>
          </cell>
          <cell r="B1535" t="str">
            <v>Interest - Pooling Accounts</v>
          </cell>
        </row>
        <row r="1536">
          <cell r="A1536">
            <v>816004</v>
          </cell>
          <cell r="B1536" t="str">
            <v>Interest - Other</v>
          </cell>
        </row>
        <row r="1537">
          <cell r="A1537">
            <v>817001</v>
          </cell>
          <cell r="B1537" t="str">
            <v>Interest Income - General</v>
          </cell>
        </row>
        <row r="1538">
          <cell r="A1538">
            <v>817002</v>
          </cell>
          <cell r="B1538" t="str">
            <v>Interest Income - Late Charge</v>
          </cell>
        </row>
        <row r="1539">
          <cell r="A1539" t="str">
            <v>TOTAL</v>
          </cell>
          <cell r="B1539" t="str">
            <v>INTEREST EXPENSE, NET</v>
          </cell>
        </row>
        <row r="1541">
          <cell r="A1541">
            <v>820001</v>
          </cell>
          <cell r="B1541" t="str">
            <v>AFUDC (for equity capital)</v>
          </cell>
        </row>
        <row r="1542">
          <cell r="A1542" t="str">
            <v>TOTAL</v>
          </cell>
          <cell r="B1542" t="str">
            <v>AFUDC (FOR EQUITY CAPITAL)</v>
          </cell>
        </row>
        <row r="1544">
          <cell r="A1544">
            <v>830001</v>
          </cell>
          <cell r="B1544" t="str">
            <v>Gain/Loss - Sale of Fixed Assets</v>
          </cell>
        </row>
        <row r="1545">
          <cell r="A1545">
            <v>830002</v>
          </cell>
          <cell r="B1545" t="str">
            <v>Gain/Loss - Investment</v>
          </cell>
        </row>
        <row r="1546">
          <cell r="A1546">
            <v>830003</v>
          </cell>
          <cell r="B1546" t="str">
            <v>Gain/Loss - Discontinued Operations</v>
          </cell>
        </row>
        <row r="1547">
          <cell r="A1547" t="str">
            <v>TOTAL</v>
          </cell>
          <cell r="B1547" t="str">
            <v>GAIN/LOSS - DISCONTINUED OPERATIONS</v>
          </cell>
        </row>
        <row r="1550">
          <cell r="A1550">
            <v>841001</v>
          </cell>
          <cell r="B1550" t="str">
            <v>Equity Income</v>
          </cell>
        </row>
        <row r="1551">
          <cell r="A1551">
            <v>841002</v>
          </cell>
          <cell r="B1551" t="str">
            <v>Income from Joint Arrangements</v>
          </cell>
        </row>
        <row r="1552">
          <cell r="A1552">
            <v>841003</v>
          </cell>
          <cell r="B1552" t="str">
            <v>Dividend Income from External</v>
          </cell>
        </row>
        <row r="1553">
          <cell r="A1553">
            <v>841004</v>
          </cell>
          <cell r="B1553" t="str">
            <v>Dividend Income from Affiliate</v>
          </cell>
        </row>
        <row r="1554">
          <cell r="A1554" t="str">
            <v>TOTAL</v>
          </cell>
          <cell r="B1554" t="str">
            <v>Equity and Dividend Income</v>
          </cell>
        </row>
        <row r="1556">
          <cell r="A1556">
            <v>842001</v>
          </cell>
          <cell r="B1556" t="str">
            <v>Foreign Exchange Gain/Loss – Realized</v>
          </cell>
        </row>
        <row r="1557">
          <cell r="A1557">
            <v>842002</v>
          </cell>
          <cell r="B1557" t="str">
            <v>Foreign Exchange Gain/Loss – Unrealized</v>
          </cell>
        </row>
        <row r="1558">
          <cell r="A1558">
            <v>842003</v>
          </cell>
          <cell r="B1558" t="str">
            <v>Other Gains and Losses</v>
          </cell>
        </row>
        <row r="1559">
          <cell r="A1559">
            <v>842004</v>
          </cell>
          <cell r="B1559" t="str">
            <v>Derivative Instruments MTM - Unrealized Gain/Loss</v>
          </cell>
        </row>
        <row r="1560">
          <cell r="A1560" t="str">
            <v>TOTAL</v>
          </cell>
          <cell r="B1560" t="str">
            <v>OTHER GAINS AND LOSSES</v>
          </cell>
        </row>
        <row r="1562">
          <cell r="A1562">
            <v>843001</v>
          </cell>
          <cell r="B1562" t="str">
            <v>Misc Income</v>
          </cell>
        </row>
        <row r="1563">
          <cell r="A1563">
            <v>843002</v>
          </cell>
          <cell r="B1563" t="str">
            <v>Net Contract Income</v>
          </cell>
        </row>
        <row r="1564">
          <cell r="A1564">
            <v>843003</v>
          </cell>
          <cell r="B1564" t="str">
            <v>CIAC Gross-Up Tax</v>
          </cell>
        </row>
        <row r="1565">
          <cell r="A1565" t="str">
            <v>TOTAL</v>
          </cell>
          <cell r="B1565" t="str">
            <v>OTHER NON-OPERATING INCOME</v>
          </cell>
        </row>
        <row r="1567">
          <cell r="A1567">
            <v>890001</v>
          </cell>
          <cell r="B1567" t="str">
            <v>Discontinued Operations</v>
          </cell>
        </row>
        <row r="1568">
          <cell r="A1568" t="str">
            <v>TOTAL</v>
          </cell>
          <cell r="B1568" t="str">
            <v>DISCONTINUED OPERATIONS</v>
          </cell>
        </row>
        <row r="1571">
          <cell r="A1571">
            <v>910001</v>
          </cell>
          <cell r="B1571" t="str">
            <v>Federal Income Taxes</v>
          </cell>
        </row>
        <row r="1572">
          <cell r="A1572">
            <v>910002</v>
          </cell>
          <cell r="B1572" t="str">
            <v>State Income Taxes</v>
          </cell>
        </row>
        <row r="1573">
          <cell r="A1573" t="str">
            <v>TOTAL</v>
          </cell>
          <cell r="B1573" t="str">
            <v>CURRENT INCOME TAXES</v>
          </cell>
        </row>
        <row r="1575">
          <cell r="A1575">
            <v>920001</v>
          </cell>
          <cell r="B1575" t="str">
            <v>Deferred Federal Income Taxes</v>
          </cell>
        </row>
        <row r="1576">
          <cell r="A1576">
            <v>920002</v>
          </cell>
          <cell r="B1576" t="str">
            <v>Deferred State Income Taxes</v>
          </cell>
        </row>
        <row r="1577">
          <cell r="A1577">
            <v>920003</v>
          </cell>
          <cell r="B1577" t="str">
            <v>Investment Tax Credit Amortization</v>
          </cell>
        </row>
        <row r="1578">
          <cell r="A1578" t="str">
            <v>TOTAL</v>
          </cell>
          <cell r="B1578" t="str">
            <v>FUTURE INCOME TAXES</v>
          </cell>
        </row>
        <row r="1580">
          <cell r="A1580" t="str">
            <v>TOTAL</v>
          </cell>
          <cell r="B1580" t="str">
            <v>INCOME TAX EXPENSE</v>
          </cell>
        </row>
        <row r="1582">
          <cell r="B1582" t="str">
            <v>NET INCOME</v>
          </cell>
        </row>
        <row r="1585">
          <cell r="B1585" t="str">
            <v>BALANCE SHEET</v>
          </cell>
        </row>
        <row r="1586">
          <cell r="B1586" t="str">
            <v>INCOME STATEMENT</v>
          </cell>
        </row>
        <row r="1587">
          <cell r="B1587" t="str">
            <v>TRIAL BALANCE</v>
          </cell>
        </row>
        <row r="1588">
          <cell r="B1588" t="str">
            <v/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wp.a-uncoll"/>
      <sheetName val="Wp-b Salary"/>
      <sheetName val="Wp-b Salary (2)"/>
      <sheetName val="wp-b3 Calc of Health and Other "/>
      <sheetName val="wp-c-def charges"/>
      <sheetName val="wp-c2-calc of def charges"/>
      <sheetName val="wp-c3-acc def inc taxes"/>
      <sheetName val="wp-c3a-adj acc def inc taxes"/>
      <sheetName val="wp-c3d-diff between tax and boo"/>
      <sheetName val="wp-c3b-adit vehicles"/>
      <sheetName val="wp-c3c-adit computers"/>
      <sheetName val="wp-c3d-adit gross plant"/>
      <sheetName val="wp-d-rc.exp"/>
      <sheetName val="wp-e-toi"/>
      <sheetName val="wp-f-depr"/>
      <sheetName val="Wp-f2 COA adj"/>
      <sheetName val="wp-g-inc.tx"/>
      <sheetName val="wp.h-cap.struc"/>
      <sheetName val="wp-i-wc"/>
      <sheetName val="wp-l-GL additions"/>
      <sheetName val="wp-n-CPI"/>
      <sheetName val="wp-p1 Allocation of Expenses"/>
      <sheetName val="wp-p1a Allocation of Rate base"/>
      <sheetName val="wp-p2 Allocation of Vehicles"/>
      <sheetName val="wp-p2a Allocation of Trans Exp"/>
      <sheetName val="wp-p3-alloc of State computers"/>
      <sheetName val="wp-p4-alloc of WSC computers"/>
      <sheetName val="wp-p5 WSC Salary Allocation"/>
      <sheetName val="wp-p6 wsc legal fees"/>
      <sheetName val="wp-p7 WSC outside services"/>
      <sheetName val="wp-appendix"/>
      <sheetName val="xxxRate-Rev Comp"/>
      <sheetName val="Consumption Data"/>
      <sheetName val="93008 ERC with avail adjust  "/>
      <sheetName val="Nero COAs"/>
      <sheetName val="Compatibility Report"/>
      <sheetName val="Current Providers"/>
    </sheetNames>
    <sheetDataSet>
      <sheetData sheetId="0">
        <row r="3">
          <cell r="C3" t="str">
            <v>Nero Utility Services, Inc.</v>
          </cell>
        </row>
        <row r="5">
          <cell r="C5" t="str">
            <v>W-1152, Sub 6</v>
          </cell>
        </row>
        <row r="7">
          <cell r="C7">
            <v>39721</v>
          </cell>
        </row>
        <row r="11">
          <cell r="C11">
            <v>127</v>
          </cell>
          <cell r="D11">
            <v>0.5</v>
          </cell>
        </row>
        <row r="12">
          <cell r="C12">
            <v>127</v>
          </cell>
          <cell r="D12">
            <v>0.5</v>
          </cell>
        </row>
        <row r="13">
          <cell r="C13">
            <v>254</v>
          </cell>
        </row>
        <row r="29">
          <cell r="C29">
            <v>0.02</v>
          </cell>
          <cell r="D29">
            <v>0.02</v>
          </cell>
        </row>
        <row r="30">
          <cell r="C30">
            <v>0.125</v>
          </cell>
          <cell r="D30">
            <v>0.125</v>
          </cell>
        </row>
        <row r="31">
          <cell r="C31">
            <v>0.25</v>
          </cell>
          <cell r="D31">
            <v>0.25</v>
          </cell>
        </row>
      </sheetData>
      <sheetData sheetId="1"/>
      <sheetData sheetId="2">
        <row r="2">
          <cell r="A2" t="str">
            <v>1020</v>
          </cell>
          <cell r="B2" t="str">
            <v xml:space="preserve">    ORGANIZATION</v>
          </cell>
          <cell r="D2">
            <v>2079.81</v>
          </cell>
        </row>
        <row r="3">
          <cell r="A3" t="str">
            <v>1025</v>
          </cell>
          <cell r="B3" t="str">
            <v xml:space="preserve">    FRANCHISES</v>
          </cell>
          <cell r="D3">
            <v>3852.19</v>
          </cell>
        </row>
        <row r="4">
          <cell r="A4" t="str">
            <v>1045</v>
          </cell>
          <cell r="B4" t="str">
            <v xml:space="preserve">    LAND &amp; LAND RIGHTS GEN PLT</v>
          </cell>
          <cell r="D4">
            <v>0</v>
          </cell>
        </row>
        <row r="5">
          <cell r="A5" t="str">
            <v>1050</v>
          </cell>
          <cell r="B5" t="str">
            <v xml:space="preserve">    STRUCT &amp; IMPRV SRC SUPPLY</v>
          </cell>
          <cell r="D5">
            <v>14214.47</v>
          </cell>
        </row>
        <row r="6">
          <cell r="A6" t="str">
            <v>1055</v>
          </cell>
          <cell r="B6" t="str">
            <v xml:space="preserve">    STRUCT &amp; IMPRV WTR TRT PLT</v>
          </cell>
          <cell r="D6">
            <v>-10539.5</v>
          </cell>
        </row>
        <row r="7">
          <cell r="A7" t="str">
            <v>1080</v>
          </cell>
          <cell r="B7" t="str">
            <v xml:space="preserve">    WELLS &amp; SPRINGS</v>
          </cell>
          <cell r="D7">
            <v>4633.57</v>
          </cell>
        </row>
        <row r="8">
          <cell r="A8" t="str">
            <v>1105</v>
          </cell>
          <cell r="B8" t="str">
            <v xml:space="preserve">    ELECTRIC PUMP EQUIP WTP</v>
          </cell>
          <cell r="D8">
            <v>3825.07</v>
          </cell>
        </row>
        <row r="9">
          <cell r="A9" t="str">
            <v>1115</v>
          </cell>
          <cell r="B9" t="str">
            <v xml:space="preserve">    WATER TREATMENT EQPT</v>
          </cell>
          <cell r="D9">
            <v>76005.320000000007</v>
          </cell>
        </row>
        <row r="10">
          <cell r="A10" t="str">
            <v>1120</v>
          </cell>
          <cell r="B10" t="str">
            <v xml:space="preserve">    DIST RESV &amp; STANDPIPES</v>
          </cell>
          <cell r="D10">
            <v>1946.13</v>
          </cell>
        </row>
        <row r="11">
          <cell r="A11" t="str">
            <v>1125</v>
          </cell>
          <cell r="B11" t="str">
            <v xml:space="preserve">    TRANS &amp; DISTR MAINS</v>
          </cell>
          <cell r="D11">
            <v>1162.78</v>
          </cell>
        </row>
        <row r="12">
          <cell r="A12" t="str">
            <v>1130</v>
          </cell>
          <cell r="B12" t="str">
            <v xml:space="preserve">    SERVICE LINES</v>
          </cell>
          <cell r="D12">
            <v>6798.64</v>
          </cell>
        </row>
        <row r="13">
          <cell r="A13" t="str">
            <v>1135</v>
          </cell>
          <cell r="B13" t="str">
            <v xml:space="preserve">    METERS</v>
          </cell>
          <cell r="D13">
            <v>1897.2</v>
          </cell>
        </row>
        <row r="14">
          <cell r="A14" t="str">
            <v>1140</v>
          </cell>
          <cell r="B14" t="str">
            <v xml:space="preserve">    METER INSTALLATIONS</v>
          </cell>
          <cell r="D14">
            <v>1091.0899999999999</v>
          </cell>
        </row>
        <row r="15">
          <cell r="A15" t="str">
            <v>1175</v>
          </cell>
          <cell r="B15" t="str">
            <v xml:space="preserve">    OFFICE STRUCT &amp; IMPRV</v>
          </cell>
          <cell r="D15">
            <v>0</v>
          </cell>
        </row>
        <row r="16">
          <cell r="A16" t="str">
            <v>1180</v>
          </cell>
          <cell r="B16" t="str">
            <v xml:space="preserve">    OFFICE FURN &amp; EQPT</v>
          </cell>
          <cell r="D16">
            <v>0</v>
          </cell>
        </row>
        <row r="17">
          <cell r="A17" t="str">
            <v>1190</v>
          </cell>
          <cell r="B17" t="str">
            <v xml:space="preserve">    TOOL SHOP &amp; MISC EQPT</v>
          </cell>
          <cell r="D17">
            <v>0</v>
          </cell>
        </row>
        <row r="18">
          <cell r="A18" t="str">
            <v>1195</v>
          </cell>
          <cell r="B18" t="str">
            <v xml:space="preserve">    LABORATORY EQUIPMENT</v>
          </cell>
          <cell r="D18">
            <v>2698.45</v>
          </cell>
        </row>
        <row r="19">
          <cell r="A19" t="str">
            <v>1205</v>
          </cell>
          <cell r="B19" t="str">
            <v xml:space="preserve">    COMMUNICATION EQPT</v>
          </cell>
          <cell r="D19">
            <v>262.13</v>
          </cell>
        </row>
        <row r="20">
          <cell r="A20" t="str">
            <v>1215</v>
          </cell>
          <cell r="B20" t="str">
            <v xml:space="preserve">    WATER PLANT ALLOCATED</v>
          </cell>
          <cell r="D20">
            <v>207808.87</v>
          </cell>
        </row>
        <row r="21">
          <cell r="A21" t="str">
            <v>1245</v>
          </cell>
          <cell r="B21" t="str">
            <v xml:space="preserve">    ORGANIZATION</v>
          </cell>
          <cell r="D21">
            <v>19135.810000000001</v>
          </cell>
        </row>
        <row r="22">
          <cell r="A22" t="str">
            <v>1250</v>
          </cell>
          <cell r="B22" t="str">
            <v xml:space="preserve">    FRANCHISES INTANG PLT</v>
          </cell>
          <cell r="D22">
            <v>3852.19</v>
          </cell>
        </row>
        <row r="23">
          <cell r="A23" t="str">
            <v>1295</v>
          </cell>
          <cell r="B23" t="str">
            <v xml:space="preserve">    STRUCT/IMPRV PUMP PLT LS</v>
          </cell>
          <cell r="D23">
            <v>1744.6</v>
          </cell>
        </row>
        <row r="24">
          <cell r="A24" t="str">
            <v>1305</v>
          </cell>
          <cell r="B24" t="str">
            <v xml:space="preserve">    STRUCT/IMPRV RECLAIM WTP</v>
          </cell>
          <cell r="D24">
            <v>490</v>
          </cell>
        </row>
        <row r="25">
          <cell r="A25" t="str">
            <v>1315</v>
          </cell>
          <cell r="B25" t="str">
            <v xml:space="preserve">    STRUCT/IMPRV GEN PLT</v>
          </cell>
          <cell r="D25">
            <v>102.57</v>
          </cell>
        </row>
        <row r="26">
          <cell r="A26" t="str">
            <v>1330</v>
          </cell>
          <cell r="B26" t="str">
            <v xml:space="preserve">    POWER GEN EQUIP TREAT PLT</v>
          </cell>
          <cell r="D26">
            <v>307.70999999999998</v>
          </cell>
        </row>
        <row r="27">
          <cell r="A27" t="str">
            <v>1345</v>
          </cell>
          <cell r="B27" t="str">
            <v xml:space="preserve">    SEWER FORCE MAIN/SRVC LINE</v>
          </cell>
          <cell r="D27">
            <v>403.8</v>
          </cell>
        </row>
        <row r="28">
          <cell r="A28" t="str">
            <v>1350</v>
          </cell>
          <cell r="B28" t="str">
            <v xml:space="preserve">    SEWER GRAVITY MAIN/MANHOLE</v>
          </cell>
          <cell r="D28">
            <v>93.36</v>
          </cell>
        </row>
        <row r="29">
          <cell r="A29" t="str">
            <v>1400</v>
          </cell>
          <cell r="B29" t="str">
            <v xml:space="preserve">    TREAT/DISP EQUIP TRT PLT</v>
          </cell>
          <cell r="D29">
            <v>80405.649999999994</v>
          </cell>
        </row>
        <row r="30">
          <cell r="A30" t="str">
            <v>1460</v>
          </cell>
          <cell r="B30" t="str">
            <v xml:space="preserve">    OFFICE FURN &amp; EQPT</v>
          </cell>
          <cell r="D30">
            <v>0</v>
          </cell>
        </row>
        <row r="31">
          <cell r="A31" t="str">
            <v>1495</v>
          </cell>
          <cell r="B31" t="str">
            <v xml:space="preserve">    SEWER PLANT ALLOCATED</v>
          </cell>
          <cell r="D31">
            <v>267496.34999999998</v>
          </cell>
        </row>
        <row r="32">
          <cell r="A32" t="str">
            <v>1555</v>
          </cell>
          <cell r="B32" t="str">
            <v xml:space="preserve">    TRANSPORTATION EQPT WTR</v>
          </cell>
          <cell r="D32">
            <v>0</v>
          </cell>
        </row>
        <row r="33">
          <cell r="A33" t="str">
            <v>1580</v>
          </cell>
          <cell r="B33" t="str">
            <v xml:space="preserve">    MAINFRAME COMPUTER WTR</v>
          </cell>
          <cell r="D33">
            <v>0</v>
          </cell>
        </row>
        <row r="34">
          <cell r="A34" t="str">
            <v>1585</v>
          </cell>
          <cell r="B34" t="str">
            <v xml:space="preserve">    MINI COMPUTERS WTR</v>
          </cell>
          <cell r="D34">
            <v>0</v>
          </cell>
        </row>
        <row r="35">
          <cell r="A35" t="str">
            <v>1590</v>
          </cell>
          <cell r="B35" t="str">
            <v xml:space="preserve">    COMP SYS COST WTR</v>
          </cell>
          <cell r="D35">
            <v>0</v>
          </cell>
        </row>
        <row r="36">
          <cell r="A36" t="str">
            <v>1595</v>
          </cell>
          <cell r="B36" t="str">
            <v xml:space="preserve">    MICRO SYS COST WTR</v>
          </cell>
          <cell r="D36">
            <v>0</v>
          </cell>
        </row>
        <row r="37">
          <cell r="A37" t="str">
            <v>1697</v>
          </cell>
          <cell r="B37" t="str">
            <v xml:space="preserve">     WIP - CLOSE CP TO GL LEGA</v>
          </cell>
          <cell r="D37">
            <v>0</v>
          </cell>
        </row>
        <row r="38">
          <cell r="A38" t="str">
            <v>1698</v>
          </cell>
          <cell r="B38" t="str">
            <v xml:space="preserve">     WIP - J/E CLEARING LEGACY</v>
          </cell>
          <cell r="D38">
            <v>0</v>
          </cell>
        </row>
        <row r="39">
          <cell r="A39" t="str">
            <v>1745</v>
          </cell>
          <cell r="B39" t="str">
            <v xml:space="preserve">     WIP-CAP TIME OFFICE RENOV</v>
          </cell>
          <cell r="D39">
            <v>0</v>
          </cell>
        </row>
        <row r="40">
          <cell r="A40" t="str">
            <v>1784</v>
          </cell>
          <cell r="B40" t="str">
            <v xml:space="preserve">     WIP - JET CLEANING</v>
          </cell>
          <cell r="D40">
            <v>0</v>
          </cell>
        </row>
        <row r="41">
          <cell r="A41" t="str">
            <v>1835</v>
          </cell>
          <cell r="B41" t="str">
            <v xml:space="preserve">    ACC DEPR-ORGANIZATION</v>
          </cell>
          <cell r="D41">
            <v>2374.1799999999998</v>
          </cell>
        </row>
        <row r="42">
          <cell r="A42" t="str">
            <v>1840</v>
          </cell>
          <cell r="B42" t="str">
            <v xml:space="preserve">    ACC DEPR-FRANCHISES</v>
          </cell>
          <cell r="D42">
            <v>-371.89</v>
          </cell>
        </row>
        <row r="43">
          <cell r="A43" t="str">
            <v>1845</v>
          </cell>
          <cell r="B43" t="str">
            <v xml:space="preserve">    ACC DEPR-STRUCT&amp;IMPRV SRC</v>
          </cell>
          <cell r="D43">
            <v>-1156.81</v>
          </cell>
        </row>
        <row r="44">
          <cell r="A44" t="str">
            <v>1850</v>
          </cell>
          <cell r="B44" t="str">
            <v xml:space="preserve">    ACC DEPR-STRUCT&amp;IMPRV WTP</v>
          </cell>
          <cell r="D44">
            <v>1017.54</v>
          </cell>
        </row>
        <row r="45">
          <cell r="A45" t="str">
            <v>1875</v>
          </cell>
          <cell r="B45" t="str">
            <v xml:space="preserve">    ACC DEPR-WELLS &amp; SPRINGS</v>
          </cell>
          <cell r="D45">
            <v>-437.76</v>
          </cell>
        </row>
        <row r="46">
          <cell r="A46" t="str">
            <v>1900</v>
          </cell>
          <cell r="B46" t="str">
            <v xml:space="preserve">    ACC DEPR-ELECT PUMP EQUIP</v>
          </cell>
          <cell r="D46">
            <v>-369.31</v>
          </cell>
        </row>
        <row r="47">
          <cell r="A47" t="str">
            <v>1910</v>
          </cell>
          <cell r="B47" t="str">
            <v xml:space="preserve">    ACC DEPR-WATER TREATMENT E</v>
          </cell>
          <cell r="D47">
            <v>-7337.81</v>
          </cell>
        </row>
        <row r="48">
          <cell r="A48" t="str">
            <v>1915</v>
          </cell>
          <cell r="B48" t="str">
            <v xml:space="preserve">    ACC DEPR-DIST RESV &amp; STAND</v>
          </cell>
          <cell r="D48">
            <v>-114.12</v>
          </cell>
        </row>
        <row r="49">
          <cell r="A49" t="str">
            <v>1920</v>
          </cell>
          <cell r="B49" t="str">
            <v xml:space="preserve">    ACC DEPR-TRANS &amp; DISTR MAI</v>
          </cell>
          <cell r="D49">
            <v>-112.27</v>
          </cell>
        </row>
        <row r="50">
          <cell r="A50" t="str">
            <v>1925</v>
          </cell>
          <cell r="B50" t="str">
            <v xml:space="preserve">    ACC DEPR-SERVICE LINES</v>
          </cell>
          <cell r="D50">
            <v>-439.47</v>
          </cell>
        </row>
        <row r="51">
          <cell r="A51" t="str">
            <v>1930</v>
          </cell>
          <cell r="B51" t="str">
            <v xml:space="preserve">    ACC DEPR-METERS</v>
          </cell>
          <cell r="D51">
            <v>-183.14</v>
          </cell>
        </row>
        <row r="52">
          <cell r="A52" t="str">
            <v>1935</v>
          </cell>
          <cell r="B52" t="str">
            <v xml:space="preserve">    ACC DEPR-METER INSTALLS</v>
          </cell>
          <cell r="D52">
            <v>-11.64</v>
          </cell>
        </row>
        <row r="53">
          <cell r="A53" t="str">
            <v>1970</v>
          </cell>
          <cell r="B53" t="str">
            <v xml:space="preserve">    ACC DEPR-OFFICE STRUCTURE</v>
          </cell>
          <cell r="D53">
            <v>0</v>
          </cell>
        </row>
        <row r="54">
          <cell r="A54" t="str">
            <v>1975</v>
          </cell>
          <cell r="B54" t="str">
            <v xml:space="preserve">    ACC DEPR-OFFICE FURN/EQPT</v>
          </cell>
          <cell r="D54">
            <v>0</v>
          </cell>
        </row>
        <row r="55">
          <cell r="A55" t="str">
            <v>1985</v>
          </cell>
          <cell r="B55" t="str">
            <v xml:space="preserve">    ACC DEPR-TOOL SHOP &amp; MISC</v>
          </cell>
          <cell r="D55">
            <v>0</v>
          </cell>
        </row>
        <row r="56">
          <cell r="A56" t="str">
            <v>1990</v>
          </cell>
          <cell r="B56" t="str">
            <v xml:space="preserve">    ACC DEPR-LABORATORY EQUIPM</v>
          </cell>
          <cell r="D56">
            <v>-260.52999999999997</v>
          </cell>
        </row>
        <row r="57">
          <cell r="A57" t="str">
            <v>2000</v>
          </cell>
          <cell r="B57" t="str">
            <v xml:space="preserve">    ACC DEPR-COMMUNICATION EQP</v>
          </cell>
          <cell r="D57">
            <v>-25.32</v>
          </cell>
        </row>
        <row r="58">
          <cell r="A58" t="str">
            <v>2010</v>
          </cell>
          <cell r="B58" t="str">
            <v xml:space="preserve">    ACC DEPR-OTHER TANG PLT WA</v>
          </cell>
          <cell r="D58">
            <v>-20062.48</v>
          </cell>
        </row>
        <row r="59">
          <cell r="A59" t="str">
            <v>2030</v>
          </cell>
          <cell r="B59" t="str">
            <v xml:space="preserve">    ACC DEPR-ORGANIZATION</v>
          </cell>
          <cell r="D59">
            <v>-3468.96</v>
          </cell>
        </row>
        <row r="60">
          <cell r="A60" t="str">
            <v>2040</v>
          </cell>
          <cell r="B60" t="str">
            <v xml:space="preserve">    ACC DEPR FRANCHISES INTANG</v>
          </cell>
          <cell r="D60">
            <v>-698.33</v>
          </cell>
        </row>
        <row r="61">
          <cell r="A61" t="str">
            <v>2055</v>
          </cell>
          <cell r="B61" t="str">
            <v xml:space="preserve">    ACC DEPR-STRUCT/IMPRV PUMP</v>
          </cell>
          <cell r="D61">
            <v>-316.27</v>
          </cell>
        </row>
        <row r="62">
          <cell r="A62" t="str">
            <v>2075</v>
          </cell>
          <cell r="B62" t="str">
            <v xml:space="preserve">    ACC DEPR-STRUCT/IMPRV GEN</v>
          </cell>
          <cell r="D62">
            <v>-0.17</v>
          </cell>
        </row>
        <row r="63">
          <cell r="A63" t="str">
            <v>2090</v>
          </cell>
          <cell r="B63" t="str">
            <v xml:space="preserve">    ACC DEPR-PWR GEN EQP TRT P</v>
          </cell>
          <cell r="D63">
            <v>-2.2799999999999998</v>
          </cell>
        </row>
        <row r="64">
          <cell r="A64" t="str">
            <v>2105</v>
          </cell>
          <cell r="B64" t="str">
            <v xml:space="preserve">    ACC DEPR-SEWER FORCE MAIN/</v>
          </cell>
          <cell r="D64">
            <v>-73.19</v>
          </cell>
        </row>
        <row r="65">
          <cell r="A65" t="str">
            <v>2110</v>
          </cell>
          <cell r="B65" t="str">
            <v xml:space="preserve">    ACC DEPR-SEWER GRVTY MAIN/</v>
          </cell>
          <cell r="D65">
            <v>-16.96</v>
          </cell>
        </row>
        <row r="66">
          <cell r="A66" t="str">
            <v>2160</v>
          </cell>
          <cell r="B66" t="str">
            <v xml:space="preserve">    ACC DEPR-TREAT/DISP EQP TR</v>
          </cell>
          <cell r="D66">
            <v>-13548.27</v>
          </cell>
        </row>
        <row r="67">
          <cell r="A67" t="str">
            <v>2255</v>
          </cell>
          <cell r="B67" t="str">
            <v xml:space="preserve">    ACC DEPR-OTHER TANG PLT SE</v>
          </cell>
          <cell r="D67">
            <v>-48492.36</v>
          </cell>
        </row>
        <row r="68">
          <cell r="A68" t="str">
            <v>2300</v>
          </cell>
          <cell r="B68" t="str">
            <v xml:space="preserve">    ACC DEPR-TRANSPORTATION WT</v>
          </cell>
          <cell r="D68">
            <v>0</v>
          </cell>
        </row>
        <row r="69">
          <cell r="A69" t="str">
            <v>2320</v>
          </cell>
          <cell r="B69" t="str">
            <v xml:space="preserve">    ACC DEPR-MAINFRAME COMP WT</v>
          </cell>
          <cell r="D69">
            <v>0</v>
          </cell>
        </row>
        <row r="70">
          <cell r="A70" t="str">
            <v>2325</v>
          </cell>
          <cell r="B70" t="str">
            <v xml:space="preserve">    ACC DEPR-MINI COMP WTR</v>
          </cell>
          <cell r="D70">
            <v>0</v>
          </cell>
        </row>
        <row r="71">
          <cell r="A71" t="str">
            <v>2330</v>
          </cell>
          <cell r="B71" t="str">
            <v xml:space="preserve">    COMP SYS AMORTIZATION WTR</v>
          </cell>
          <cell r="D71">
            <v>0</v>
          </cell>
        </row>
        <row r="72">
          <cell r="A72" t="str">
            <v>2335</v>
          </cell>
          <cell r="B72" t="str">
            <v xml:space="preserve">    MICRO SYS AMORTIZATION WTR</v>
          </cell>
          <cell r="D72">
            <v>0</v>
          </cell>
        </row>
        <row r="73">
          <cell r="A73" t="str">
            <v>2400</v>
          </cell>
          <cell r="B73" t="str">
            <v xml:space="preserve">   UTILITY PAA WTR PLANT AMORT</v>
          </cell>
          <cell r="D73">
            <v>22250.1</v>
          </cell>
        </row>
        <row r="74">
          <cell r="A74" t="str">
            <v>2410</v>
          </cell>
          <cell r="B74" t="str">
            <v xml:space="preserve">   UTILITY PAA SWR PLANT AMORT</v>
          </cell>
          <cell r="D74">
            <v>27749.9</v>
          </cell>
        </row>
        <row r="75">
          <cell r="A75" t="str">
            <v>2420</v>
          </cell>
          <cell r="B75" t="str">
            <v xml:space="preserve">   ACC AMORT UTIL PAA-WATER</v>
          </cell>
          <cell r="D75">
            <v>-3300.21</v>
          </cell>
        </row>
        <row r="76">
          <cell r="A76" t="str">
            <v>2425</v>
          </cell>
          <cell r="B76" t="str">
            <v xml:space="preserve">   ACC AMORT UTIL PAA-SEWER</v>
          </cell>
          <cell r="D76">
            <v>-4116.25</v>
          </cell>
        </row>
        <row r="77">
          <cell r="A77" t="str">
            <v>2640</v>
          </cell>
          <cell r="B77" t="str">
            <v xml:space="preserve">    CASH-BB&amp;T</v>
          </cell>
          <cell r="D77">
            <v>20000</v>
          </cell>
        </row>
        <row r="78">
          <cell r="A78" t="str">
            <v>2665</v>
          </cell>
          <cell r="B78" t="str">
            <v xml:space="preserve">    CASH UNAPPLIED</v>
          </cell>
          <cell r="D78">
            <v>62.64</v>
          </cell>
        </row>
        <row r="79">
          <cell r="A79" t="str">
            <v>2675</v>
          </cell>
          <cell r="B79" t="str">
            <v xml:space="preserve">    A/R-CUSTOMER TRADE CC&amp;B</v>
          </cell>
          <cell r="D79">
            <v>8976.56</v>
          </cell>
        </row>
        <row r="80">
          <cell r="A80" t="str">
            <v>2680</v>
          </cell>
          <cell r="B80" t="str">
            <v xml:space="preserve">    A/R-CUSTOMER ACCRUAL</v>
          </cell>
          <cell r="D80">
            <v>5640.81</v>
          </cell>
        </row>
        <row r="81">
          <cell r="A81" t="str">
            <v>2685</v>
          </cell>
          <cell r="B81" t="str">
            <v xml:space="preserve">    A/R-CUSTOMER REFUNDS</v>
          </cell>
          <cell r="D81">
            <v>-115.81</v>
          </cell>
        </row>
        <row r="82">
          <cell r="A82" t="str">
            <v>2710</v>
          </cell>
          <cell r="B82" t="str">
            <v xml:space="preserve">   A/R ASSOC COS</v>
          </cell>
          <cell r="D82">
            <v>31009.759999999998</v>
          </cell>
        </row>
        <row r="83">
          <cell r="A83" t="str">
            <v>2915</v>
          </cell>
          <cell r="B83" t="str">
            <v xml:space="preserve">    REG EXP BEING AMORT</v>
          </cell>
          <cell r="D83">
            <v>49255.74</v>
          </cell>
        </row>
        <row r="84">
          <cell r="A84" t="str">
            <v>2930</v>
          </cell>
          <cell r="B84" t="str">
            <v xml:space="preserve">    RATE CASE ACCUM AMORT</v>
          </cell>
          <cell r="D84">
            <v>-62000.33</v>
          </cell>
        </row>
        <row r="85">
          <cell r="A85" t="str">
            <v>2965</v>
          </cell>
          <cell r="B85" t="str">
            <v xml:space="preserve">    DEF CHGS-RELOCATION EXPENS</v>
          </cell>
          <cell r="D85">
            <v>0</v>
          </cell>
        </row>
        <row r="86">
          <cell r="A86" t="str">
            <v>2980</v>
          </cell>
          <cell r="B86" t="str">
            <v xml:space="preserve">    DEF CHGS-EMP FEES</v>
          </cell>
          <cell r="D86">
            <v>0</v>
          </cell>
        </row>
        <row r="87">
          <cell r="A87" t="str">
            <v>3005</v>
          </cell>
          <cell r="B87" t="str">
            <v xml:space="preserve">    DEF CHGS-VOC TESTING</v>
          </cell>
          <cell r="D87">
            <v>851.25</v>
          </cell>
        </row>
        <row r="88">
          <cell r="A88" t="str">
            <v>3120</v>
          </cell>
          <cell r="B88" t="str">
            <v xml:space="preserve">    AMORT - RELOCATION EXP</v>
          </cell>
          <cell r="D88">
            <v>0</v>
          </cell>
        </row>
        <row r="89">
          <cell r="A89" t="str">
            <v>3135</v>
          </cell>
          <cell r="B89" t="str">
            <v xml:space="preserve">    AMORT - EMPLOYEE FEES</v>
          </cell>
          <cell r="D89">
            <v>0</v>
          </cell>
        </row>
        <row r="90">
          <cell r="A90" t="str">
            <v>3160</v>
          </cell>
          <cell r="B90" t="str">
            <v xml:space="preserve">    AMORT - VOC TESTING</v>
          </cell>
          <cell r="D90">
            <v>-486.04</v>
          </cell>
        </row>
        <row r="91">
          <cell r="A91" t="str">
            <v>3430</v>
          </cell>
          <cell r="B91" t="str">
            <v xml:space="preserve">    CIAC-OTHER TANGIBLE PLT WA</v>
          </cell>
          <cell r="D91">
            <v>-235558.76</v>
          </cell>
        </row>
        <row r="92">
          <cell r="A92" t="str">
            <v>3435</v>
          </cell>
          <cell r="B92" t="str">
            <v xml:space="preserve">    CIAC-WATER-TAP</v>
          </cell>
          <cell r="D92">
            <v>-600</v>
          </cell>
        </row>
        <row r="93">
          <cell r="A93" t="str">
            <v>3520</v>
          </cell>
          <cell r="B93" t="str">
            <v xml:space="preserve">    CIAC-STRUCT/IMPRV GEN PLT</v>
          </cell>
          <cell r="D93">
            <v>-218163.46</v>
          </cell>
        </row>
        <row r="94">
          <cell r="A94" t="str">
            <v>3705</v>
          </cell>
          <cell r="B94" t="str">
            <v xml:space="preserve">    CIAC-SEWER-TAP</v>
          </cell>
          <cell r="D94">
            <v>-1000</v>
          </cell>
        </row>
        <row r="95">
          <cell r="A95" t="str">
            <v>3800</v>
          </cell>
          <cell r="B95" t="str">
            <v xml:space="preserve">    ACC AMORT ORGANIZATION</v>
          </cell>
          <cell r="D95">
            <v>-2</v>
          </cell>
        </row>
        <row r="96">
          <cell r="A96" t="str">
            <v>3975</v>
          </cell>
          <cell r="B96" t="str">
            <v xml:space="preserve">    ACC AMORT OTHER TANG PLT W</v>
          </cell>
          <cell r="D96">
            <v>36523.769999999997</v>
          </cell>
        </row>
        <row r="97">
          <cell r="A97" t="str">
            <v>3980</v>
          </cell>
          <cell r="B97" t="str">
            <v xml:space="preserve">    ACC AMORT WATER-CIAC TAP</v>
          </cell>
          <cell r="D97">
            <v>29</v>
          </cell>
        </row>
        <row r="98">
          <cell r="A98" t="str">
            <v>4070</v>
          </cell>
          <cell r="B98" t="str">
            <v xml:space="preserve">    ACC AMORTSTRUCT/IMPRV GEN</v>
          </cell>
          <cell r="D98">
            <v>33835.65</v>
          </cell>
        </row>
        <row r="99">
          <cell r="A99" t="str">
            <v>4265</v>
          </cell>
          <cell r="B99" t="str">
            <v xml:space="preserve">    ACC AMORT SEWER-TAP</v>
          </cell>
          <cell r="D99">
            <v>45.04</v>
          </cell>
        </row>
        <row r="100">
          <cell r="A100" t="str">
            <v>4371</v>
          </cell>
          <cell r="B100" t="str">
            <v xml:space="preserve">    DEF FED TAX - TAP FEE POST</v>
          </cell>
          <cell r="D100">
            <v>507</v>
          </cell>
        </row>
        <row r="101">
          <cell r="A101" t="str">
            <v>4375</v>
          </cell>
          <cell r="B101" t="str">
            <v xml:space="preserve">    DEF FED TAX - RATE CASE</v>
          </cell>
          <cell r="D101">
            <v>-1841</v>
          </cell>
        </row>
        <row r="102">
          <cell r="A102" t="str">
            <v>4377</v>
          </cell>
          <cell r="B102" t="str">
            <v xml:space="preserve">    DEF FED TAX - DEF MAINT</v>
          </cell>
          <cell r="D102">
            <v>-185</v>
          </cell>
        </row>
        <row r="103">
          <cell r="A103" t="str">
            <v>4383</v>
          </cell>
          <cell r="B103" t="str">
            <v xml:space="preserve">    DEF FED TAX - ORGN EXP</v>
          </cell>
          <cell r="D103">
            <v>-7196</v>
          </cell>
        </row>
        <row r="104">
          <cell r="A104" t="str">
            <v>4387</v>
          </cell>
          <cell r="B104" t="str">
            <v xml:space="preserve">    DEF FED TAX - DEPRECIATION</v>
          </cell>
          <cell r="D104">
            <v>-8415</v>
          </cell>
        </row>
        <row r="105">
          <cell r="A105" t="str">
            <v>4421</v>
          </cell>
          <cell r="B105" t="str">
            <v xml:space="preserve">    DEF ST TAX - TAP FEE POST</v>
          </cell>
          <cell r="D105">
            <v>110</v>
          </cell>
        </row>
        <row r="106">
          <cell r="A106" t="str">
            <v>4425</v>
          </cell>
          <cell r="B106" t="str">
            <v xml:space="preserve">    DEF ST TAX - RATE CASE</v>
          </cell>
          <cell r="D106">
            <v>-401</v>
          </cell>
        </row>
        <row r="107">
          <cell r="A107" t="str">
            <v>4427</v>
          </cell>
          <cell r="B107" t="str">
            <v xml:space="preserve">    DEF ST TAX - DEF MAINT</v>
          </cell>
          <cell r="D107">
            <v>-42</v>
          </cell>
        </row>
        <row r="108">
          <cell r="A108" t="str">
            <v>4433</v>
          </cell>
          <cell r="B108" t="str">
            <v xml:space="preserve">    DEF ST TAX - ORGN EXP</v>
          </cell>
          <cell r="D108">
            <v>-57</v>
          </cell>
        </row>
        <row r="109">
          <cell r="A109" t="str">
            <v>4437</v>
          </cell>
          <cell r="B109" t="str">
            <v xml:space="preserve">    DEF ST TAX - DEPRECIATION</v>
          </cell>
          <cell r="D109">
            <v>-819</v>
          </cell>
        </row>
        <row r="110">
          <cell r="A110" t="str">
            <v>4515</v>
          </cell>
          <cell r="B110" t="str">
            <v xml:space="preserve">    A/P TRADE</v>
          </cell>
          <cell r="D110">
            <v>-11</v>
          </cell>
        </row>
        <row r="111">
          <cell r="A111" t="str">
            <v>4525</v>
          </cell>
          <cell r="B111" t="str">
            <v xml:space="preserve">    A/P TRADE - ACCRUAL</v>
          </cell>
          <cell r="D111">
            <v>-50</v>
          </cell>
        </row>
        <row r="112">
          <cell r="A112" t="str">
            <v>4527</v>
          </cell>
          <cell r="B112" t="str">
            <v xml:space="preserve">    A/P TRADE - RECD NOT VOUCH</v>
          </cell>
          <cell r="D112">
            <v>-490</v>
          </cell>
        </row>
        <row r="113">
          <cell r="A113" t="str">
            <v>4535</v>
          </cell>
          <cell r="B113" t="str">
            <v xml:space="preserve">    A/P-ASSOC COMPANIES</v>
          </cell>
          <cell r="D113">
            <v>-115247.4</v>
          </cell>
        </row>
        <row r="114">
          <cell r="A114" t="str">
            <v>4565</v>
          </cell>
          <cell r="B114" t="str">
            <v xml:space="preserve">   ADVANCES FROM UTILITIES INC</v>
          </cell>
          <cell r="D114">
            <v>399</v>
          </cell>
        </row>
        <row r="115">
          <cell r="A115" t="str">
            <v>4595</v>
          </cell>
          <cell r="B115" t="str">
            <v xml:space="preserve">   CUSTOMER DEPOSITS</v>
          </cell>
          <cell r="D115">
            <v>-2726.17</v>
          </cell>
        </row>
        <row r="116">
          <cell r="A116" t="str">
            <v>4612</v>
          </cell>
          <cell r="B116" t="str">
            <v xml:space="preserve">    ACCRUED TAXES GENERAL</v>
          </cell>
          <cell r="D116">
            <v>1023.36</v>
          </cell>
        </row>
        <row r="117">
          <cell r="A117" t="str">
            <v>4614</v>
          </cell>
          <cell r="B117" t="str">
            <v xml:space="preserve">    ACCRUED GROSS RECEIPT TAX</v>
          </cell>
          <cell r="D117">
            <v>-1233</v>
          </cell>
        </row>
        <row r="118">
          <cell r="A118" t="str">
            <v>4661</v>
          </cell>
          <cell r="B118" t="str">
            <v xml:space="preserve">    ACCRUED ST INCOME TAX</v>
          </cell>
          <cell r="D118">
            <v>40</v>
          </cell>
        </row>
        <row r="119">
          <cell r="A119" t="str">
            <v>4685</v>
          </cell>
          <cell r="B119" t="str">
            <v xml:space="preserve">    ACCRUED CUST DEP INTEREST</v>
          </cell>
          <cell r="D119">
            <v>-417.28</v>
          </cell>
        </row>
        <row r="120">
          <cell r="A120" t="str">
            <v>4760</v>
          </cell>
          <cell r="B120" t="str">
            <v xml:space="preserve">    COMMON STOCK</v>
          </cell>
          <cell r="D120">
            <v>-1000</v>
          </cell>
        </row>
        <row r="121">
          <cell r="A121" t="str">
            <v>4780</v>
          </cell>
          <cell r="B121" t="str">
            <v xml:space="preserve">   PAID IN CAPITAL</v>
          </cell>
          <cell r="D121">
            <v>-49000</v>
          </cell>
        </row>
        <row r="122">
          <cell r="A122" t="str">
            <v>4785</v>
          </cell>
          <cell r="B122" t="str">
            <v xml:space="preserve">   MISC PAID IN CAPITAL</v>
          </cell>
          <cell r="D122">
            <v>-71552.850000000006</v>
          </cell>
        </row>
        <row r="123">
          <cell r="A123" t="str">
            <v>4998</v>
          </cell>
          <cell r="B123" t="str">
            <v xml:space="preserve">   RETAINED EARN-PRIOR YEARS</v>
          </cell>
          <cell r="D123">
            <v>-21384.010000000002</v>
          </cell>
        </row>
        <row r="124">
          <cell r="A124" t="str">
            <v>5025</v>
          </cell>
          <cell r="B124" t="str">
            <v xml:space="preserve">    WATER REVENUE-RESIDENTIAL</v>
          </cell>
          <cell r="D124">
            <v>-33976.519999999997</v>
          </cell>
        </row>
        <row r="125">
          <cell r="A125" t="str">
            <v>5030</v>
          </cell>
          <cell r="B125" t="str">
            <v xml:space="preserve">    WATER REVENUE-ACCRUALS</v>
          </cell>
          <cell r="D125">
            <v>-371.36</v>
          </cell>
        </row>
        <row r="126">
          <cell r="A126" t="str">
            <v>5100</v>
          </cell>
          <cell r="B126" t="str">
            <v xml:space="preserve">    SEWER REVENUE-RESIDENTIAL</v>
          </cell>
          <cell r="D126">
            <v>-39781.81</v>
          </cell>
        </row>
        <row r="127">
          <cell r="A127" t="str">
            <v>5105</v>
          </cell>
          <cell r="B127" t="str">
            <v xml:space="preserve">    SEWER REVENUE-ACCRUALS</v>
          </cell>
          <cell r="D127">
            <v>-702.45</v>
          </cell>
        </row>
        <row r="128">
          <cell r="A128" t="str">
            <v>5140</v>
          </cell>
          <cell r="B128" t="str">
            <v xml:space="preserve">    SEWER REVENUE-RESIDENTIAL</v>
          </cell>
          <cell r="D128">
            <v>-21884.6</v>
          </cell>
        </row>
        <row r="129">
          <cell r="A129" t="str">
            <v>5265</v>
          </cell>
          <cell r="B129" t="str">
            <v xml:space="preserve">   FORFEITED DISCOUNTS</v>
          </cell>
          <cell r="D129">
            <v>-327.13</v>
          </cell>
        </row>
        <row r="130">
          <cell r="A130" t="str">
            <v>5270</v>
          </cell>
          <cell r="B130" t="str">
            <v xml:space="preserve">   MISC SERVICE REVENUE</v>
          </cell>
          <cell r="D130">
            <v>-582</v>
          </cell>
        </row>
        <row r="131">
          <cell r="A131" t="str">
            <v>5285</v>
          </cell>
          <cell r="B131" t="str">
            <v xml:space="preserve">   OTHER W/S REVENUES</v>
          </cell>
          <cell r="D131">
            <v>-189</v>
          </cell>
        </row>
        <row r="132">
          <cell r="A132" t="str">
            <v>5465</v>
          </cell>
          <cell r="B132" t="str">
            <v xml:space="preserve">    ELEC PWR - WTR SYSTEM SRC</v>
          </cell>
          <cell r="D132">
            <v>3488.8500000000004</v>
          </cell>
        </row>
        <row r="133">
          <cell r="A133" t="str">
            <v>5470</v>
          </cell>
          <cell r="B133" t="str">
            <v xml:space="preserve">    ELEC PWR - SWR SYSTEM COLL</v>
          </cell>
          <cell r="D133">
            <v>5596.19</v>
          </cell>
        </row>
        <row r="134">
          <cell r="A134" t="str">
            <v>5480</v>
          </cell>
          <cell r="B134" t="str">
            <v xml:space="preserve">    CHLORINE</v>
          </cell>
          <cell r="D134">
            <v>245</v>
          </cell>
        </row>
        <row r="135">
          <cell r="A135" t="str">
            <v>5485</v>
          </cell>
          <cell r="B135" t="str">
            <v xml:space="preserve">    ODOR CONTROL CHEMICALS</v>
          </cell>
          <cell r="D135">
            <v>0</v>
          </cell>
        </row>
        <row r="136">
          <cell r="A136" t="str">
            <v>5490</v>
          </cell>
          <cell r="B136" t="str">
            <v xml:space="preserve">    OTHER TREATMENT CHEMICALS</v>
          </cell>
          <cell r="D136">
            <v>1569.1699999999998</v>
          </cell>
        </row>
        <row r="137">
          <cell r="A137" t="str">
            <v>5495</v>
          </cell>
          <cell r="B137" t="str">
            <v xml:space="preserve">   METER READING</v>
          </cell>
          <cell r="D137">
            <v>972.8</v>
          </cell>
        </row>
        <row r="138">
          <cell r="A138" t="str">
            <v>5505</v>
          </cell>
          <cell r="B138" t="str">
            <v xml:space="preserve">    AGENCY EXPENSE</v>
          </cell>
          <cell r="D138">
            <v>0</v>
          </cell>
        </row>
        <row r="139">
          <cell r="A139" t="str">
            <v>5510</v>
          </cell>
          <cell r="B139" t="str">
            <v xml:space="preserve">    UNCOLLECTIBLE ACCOUNTS</v>
          </cell>
          <cell r="D139">
            <v>350.71999999999991</v>
          </cell>
        </row>
        <row r="140">
          <cell r="A140" t="str">
            <v>5525</v>
          </cell>
          <cell r="B140" t="str">
            <v xml:space="preserve">    BILL STOCK</v>
          </cell>
          <cell r="D140">
            <v>0</v>
          </cell>
        </row>
        <row r="141">
          <cell r="A141" t="str">
            <v>5530</v>
          </cell>
          <cell r="B141" t="str">
            <v xml:space="preserve">    BILLING COMPUTER SUPPLIES</v>
          </cell>
          <cell r="D141">
            <v>0</v>
          </cell>
        </row>
        <row r="142">
          <cell r="A142" t="str">
            <v>5535</v>
          </cell>
          <cell r="B142" t="str">
            <v xml:space="preserve">    BILLING ENVELOPES</v>
          </cell>
          <cell r="D142">
            <v>0</v>
          </cell>
        </row>
        <row r="143">
          <cell r="A143" t="str">
            <v>5540</v>
          </cell>
          <cell r="B143" t="str">
            <v xml:space="preserve">    BILLING POSTAGE</v>
          </cell>
          <cell r="D143">
            <v>103</v>
          </cell>
        </row>
        <row r="144">
          <cell r="A144" t="str">
            <v>5545</v>
          </cell>
          <cell r="B144" t="str">
            <v xml:space="preserve">    CUSTOMER SERVICE PRINTING</v>
          </cell>
          <cell r="D144">
            <v>0</v>
          </cell>
        </row>
        <row r="145">
          <cell r="A145" t="str">
            <v>5625</v>
          </cell>
          <cell r="B145" t="str">
            <v xml:space="preserve">    401K/ESOP CONTRIBUTIONS</v>
          </cell>
          <cell r="D145">
            <v>0</v>
          </cell>
        </row>
        <row r="146">
          <cell r="A146" t="str">
            <v>5630</v>
          </cell>
          <cell r="B146" t="str">
            <v xml:space="preserve">    DENTAL PREMIUMS</v>
          </cell>
          <cell r="D146">
            <v>0</v>
          </cell>
        </row>
        <row r="147">
          <cell r="A147" t="str">
            <v>5635</v>
          </cell>
          <cell r="B147" t="str">
            <v xml:space="preserve">    DENTAL INS REIMBURSEMENTS</v>
          </cell>
          <cell r="D147">
            <v>0</v>
          </cell>
        </row>
        <row r="148">
          <cell r="A148" t="str">
            <v>5645</v>
          </cell>
          <cell r="B148" t="str">
            <v xml:space="preserve">    EMPLOYEE INS DEDUCTIONS</v>
          </cell>
          <cell r="D148">
            <v>0</v>
          </cell>
        </row>
        <row r="149">
          <cell r="A149" t="str">
            <v>5650</v>
          </cell>
          <cell r="B149" t="str">
            <v xml:space="preserve">    HEALTH COSTS &amp; OTHER</v>
          </cell>
          <cell r="D149">
            <v>0</v>
          </cell>
        </row>
        <row r="150">
          <cell r="A150" t="str">
            <v>5655</v>
          </cell>
          <cell r="B150" t="str">
            <v xml:space="preserve">    HEALTH INS REIMBURSEMENTS</v>
          </cell>
          <cell r="D150">
            <v>0</v>
          </cell>
        </row>
        <row r="151">
          <cell r="A151" t="str">
            <v>5660</v>
          </cell>
          <cell r="B151" t="str">
            <v xml:space="preserve">    OTHER EMP PENSION/BENEFITS</v>
          </cell>
          <cell r="D151">
            <v>0</v>
          </cell>
        </row>
        <row r="152">
          <cell r="A152" t="str">
            <v>5665</v>
          </cell>
          <cell r="B152" t="str">
            <v xml:space="preserve">    PENSION CONTRIBUTIONS</v>
          </cell>
          <cell r="D152">
            <v>0</v>
          </cell>
        </row>
        <row r="153">
          <cell r="A153" t="str">
            <v>5670</v>
          </cell>
          <cell r="B153" t="str">
            <v xml:space="preserve">    TERM LIFE INS</v>
          </cell>
          <cell r="D153">
            <v>0</v>
          </cell>
        </row>
        <row r="154">
          <cell r="A154" t="str">
            <v>5675</v>
          </cell>
          <cell r="B154" t="str">
            <v xml:space="preserve">    TERM LIFE INS-OPT</v>
          </cell>
          <cell r="D154">
            <v>0</v>
          </cell>
        </row>
        <row r="155">
          <cell r="A155" t="str">
            <v>5680</v>
          </cell>
          <cell r="B155" t="str">
            <v xml:space="preserve">    DEPEND LIFE INS-OPT</v>
          </cell>
          <cell r="D155">
            <v>0</v>
          </cell>
        </row>
        <row r="156">
          <cell r="A156" t="str">
            <v>5690</v>
          </cell>
          <cell r="B156" t="str">
            <v xml:space="preserve">    TUITION</v>
          </cell>
          <cell r="D156">
            <v>0</v>
          </cell>
        </row>
        <row r="157">
          <cell r="A157" t="str">
            <v>5715</v>
          </cell>
          <cell r="B157" t="str">
            <v xml:space="preserve">    INSURANCE-OTHER</v>
          </cell>
          <cell r="D157">
            <v>0</v>
          </cell>
        </row>
        <row r="158">
          <cell r="A158" t="str">
            <v>5735</v>
          </cell>
          <cell r="B158" t="str">
            <v xml:space="preserve">    COMPUTER MAINTENANCE</v>
          </cell>
          <cell r="D158">
            <v>0</v>
          </cell>
        </row>
        <row r="159">
          <cell r="A159" t="str">
            <v>5740</v>
          </cell>
          <cell r="B159" t="str">
            <v xml:space="preserve">    COMPUTER SUPPLIES</v>
          </cell>
          <cell r="D159">
            <v>0</v>
          </cell>
        </row>
        <row r="160">
          <cell r="A160" t="str">
            <v>5745</v>
          </cell>
          <cell r="B160" t="str">
            <v xml:space="preserve">    COMPUTER AMORT &amp; PROG COST</v>
          </cell>
          <cell r="D160">
            <v>0</v>
          </cell>
        </row>
        <row r="161">
          <cell r="A161" t="str">
            <v>5750</v>
          </cell>
          <cell r="B161" t="str">
            <v xml:space="preserve">    INTERNET SUPPLIER</v>
          </cell>
          <cell r="D161">
            <v>0</v>
          </cell>
        </row>
        <row r="162">
          <cell r="A162" t="str">
            <v>5755</v>
          </cell>
          <cell r="B162" t="str">
            <v xml:space="preserve">    MICROFILMING</v>
          </cell>
          <cell r="D162">
            <v>0</v>
          </cell>
        </row>
        <row r="163">
          <cell r="A163" t="str">
            <v>5760</v>
          </cell>
          <cell r="B163" t="str">
            <v xml:space="preserve">    WEBSITE DEVELOPMENT</v>
          </cell>
          <cell r="D163">
            <v>0</v>
          </cell>
        </row>
        <row r="164">
          <cell r="A164" t="str">
            <v>5785</v>
          </cell>
          <cell r="B164" t="str">
            <v xml:space="preserve">    ADVERTISING/MARKETING</v>
          </cell>
          <cell r="D164">
            <v>0</v>
          </cell>
        </row>
        <row r="165">
          <cell r="A165" t="str">
            <v>5790</v>
          </cell>
          <cell r="B165" t="str">
            <v xml:space="preserve">    BANK SERVICE CHARGE</v>
          </cell>
          <cell r="D165">
            <v>0</v>
          </cell>
        </row>
        <row r="166">
          <cell r="A166" t="str">
            <v>5795</v>
          </cell>
          <cell r="B166" t="str">
            <v xml:space="preserve">    CONTRIBUTIONS</v>
          </cell>
          <cell r="D166">
            <v>0</v>
          </cell>
        </row>
        <row r="167">
          <cell r="A167" t="str">
            <v>5800</v>
          </cell>
          <cell r="B167" t="str">
            <v xml:space="preserve">    LETTER OF CREDIT FEE</v>
          </cell>
          <cell r="D167">
            <v>0</v>
          </cell>
        </row>
        <row r="168">
          <cell r="A168" t="str">
            <v>5805</v>
          </cell>
          <cell r="B168" t="str">
            <v xml:space="preserve">    LICENSE FEES</v>
          </cell>
          <cell r="D168">
            <v>608</v>
          </cell>
        </row>
        <row r="169">
          <cell r="A169" t="str">
            <v>5810</v>
          </cell>
          <cell r="B169" t="str">
            <v xml:space="preserve">    MEMBERSHIPS</v>
          </cell>
          <cell r="D169">
            <v>60</v>
          </cell>
        </row>
        <row r="170">
          <cell r="A170" t="str">
            <v>5815</v>
          </cell>
          <cell r="B170" t="str">
            <v xml:space="preserve">    PENALTIES/FINES</v>
          </cell>
          <cell r="D170">
            <v>0</v>
          </cell>
        </row>
        <row r="171">
          <cell r="A171" t="str">
            <v>5820</v>
          </cell>
          <cell r="B171" t="str">
            <v xml:space="preserve">    TRAINING EXPENSE</v>
          </cell>
          <cell r="D171">
            <v>115</v>
          </cell>
        </row>
        <row r="172">
          <cell r="A172" t="str">
            <v>5825</v>
          </cell>
          <cell r="B172" t="str">
            <v xml:space="preserve">    OTHER MISC EXPENSE</v>
          </cell>
          <cell r="D172">
            <v>96.52</v>
          </cell>
        </row>
        <row r="173">
          <cell r="A173" t="str">
            <v>5855</v>
          </cell>
          <cell r="B173" t="str">
            <v xml:space="preserve">    ANSWERING SERVICE</v>
          </cell>
          <cell r="D173">
            <v>0</v>
          </cell>
        </row>
        <row r="174">
          <cell r="A174" t="str">
            <v>5860</v>
          </cell>
          <cell r="B174" t="str">
            <v xml:space="preserve">    CLEANING SUPPLIES</v>
          </cell>
          <cell r="D174">
            <v>0</v>
          </cell>
        </row>
        <row r="175">
          <cell r="A175" t="str">
            <v>5865</v>
          </cell>
          <cell r="B175" t="str">
            <v xml:space="preserve">    COPY MACHINE</v>
          </cell>
          <cell r="D175">
            <v>0</v>
          </cell>
        </row>
        <row r="176">
          <cell r="A176" t="str">
            <v>5870</v>
          </cell>
          <cell r="B176" t="str">
            <v xml:space="preserve">    HOLIDAY EVENTS/PICNICS</v>
          </cell>
          <cell r="D176">
            <v>0</v>
          </cell>
        </row>
        <row r="177">
          <cell r="A177" t="str">
            <v>5875</v>
          </cell>
          <cell r="B177" t="str">
            <v xml:space="preserve">    KITCHEN SUPPLIES</v>
          </cell>
          <cell r="D177">
            <v>0</v>
          </cell>
        </row>
        <row r="178">
          <cell r="A178" t="str">
            <v>5880</v>
          </cell>
          <cell r="B178" t="str">
            <v xml:space="preserve">    OFFICE SUPPLY STORES</v>
          </cell>
          <cell r="D178">
            <v>0</v>
          </cell>
        </row>
        <row r="179">
          <cell r="A179" t="str">
            <v>5885</v>
          </cell>
          <cell r="B179" t="str">
            <v xml:space="preserve">    PRINTING/BLUEPRINTS</v>
          </cell>
          <cell r="D179">
            <v>6.28</v>
          </cell>
        </row>
        <row r="180">
          <cell r="A180" t="str">
            <v>5890</v>
          </cell>
          <cell r="B180" t="str">
            <v xml:space="preserve">    PUBL SUBSCRIPTIONS/TAPES</v>
          </cell>
          <cell r="D180">
            <v>0</v>
          </cell>
        </row>
        <row r="181">
          <cell r="A181" t="str">
            <v>5895</v>
          </cell>
          <cell r="B181" t="str">
            <v xml:space="preserve">    SHIPPING CHARGES</v>
          </cell>
          <cell r="D181">
            <v>0</v>
          </cell>
        </row>
        <row r="182">
          <cell r="A182" t="str">
            <v>5900</v>
          </cell>
          <cell r="B182" t="str">
            <v xml:space="preserve">    OTHER OFFICE EXPENSES</v>
          </cell>
          <cell r="D182">
            <v>596.91000000000008</v>
          </cell>
        </row>
        <row r="183">
          <cell r="A183" t="str">
            <v>5930</v>
          </cell>
          <cell r="B183" t="str">
            <v xml:space="preserve">    OFFICE ELECTRIC</v>
          </cell>
          <cell r="D183">
            <v>0</v>
          </cell>
        </row>
        <row r="184">
          <cell r="A184" t="str">
            <v>5935</v>
          </cell>
          <cell r="B184" t="str">
            <v xml:space="preserve">    OFFICE GAS</v>
          </cell>
          <cell r="D184">
            <v>0</v>
          </cell>
        </row>
        <row r="185">
          <cell r="A185" t="str">
            <v>5940</v>
          </cell>
          <cell r="B185" t="str">
            <v xml:space="preserve">    OFFICE WATER</v>
          </cell>
          <cell r="D185">
            <v>0</v>
          </cell>
        </row>
        <row r="186">
          <cell r="A186" t="str">
            <v>5945</v>
          </cell>
          <cell r="B186" t="str">
            <v xml:space="preserve">    OFFICE TELECOM</v>
          </cell>
          <cell r="D186">
            <v>301</v>
          </cell>
        </row>
        <row r="187">
          <cell r="A187" t="str">
            <v>5950</v>
          </cell>
          <cell r="B187" t="str">
            <v xml:space="preserve">    OFFICE GARBAGE REMOVAL</v>
          </cell>
          <cell r="D187">
            <v>463.48</v>
          </cell>
        </row>
        <row r="188">
          <cell r="A188" t="str">
            <v>5955</v>
          </cell>
          <cell r="B188" t="str">
            <v xml:space="preserve">    OFFICE LANDSCAPE / MOW / P</v>
          </cell>
          <cell r="D188">
            <v>1003.5</v>
          </cell>
        </row>
        <row r="189">
          <cell r="A189" t="str">
            <v>5960</v>
          </cell>
          <cell r="B189" t="str">
            <v xml:space="preserve">    OFFICE ALARM SYS PHONE EXP</v>
          </cell>
          <cell r="D189">
            <v>0</v>
          </cell>
        </row>
        <row r="190">
          <cell r="A190" t="str">
            <v>5965</v>
          </cell>
          <cell r="B190" t="str">
            <v xml:space="preserve">    OFFICE MAINTENANCE</v>
          </cell>
          <cell r="D190">
            <v>0</v>
          </cell>
        </row>
        <row r="191">
          <cell r="A191" t="str">
            <v>5970</v>
          </cell>
          <cell r="B191" t="str">
            <v xml:space="preserve">    OFFICE CLEANING SERVICE</v>
          </cell>
          <cell r="D191">
            <v>0</v>
          </cell>
        </row>
        <row r="192">
          <cell r="A192" t="str">
            <v>5975</v>
          </cell>
          <cell r="B192" t="str">
            <v xml:space="preserve">    OFFICE MACHINE/HEAT&amp;COOL</v>
          </cell>
          <cell r="D192">
            <v>0</v>
          </cell>
        </row>
        <row r="193">
          <cell r="A193" t="str">
            <v>5980</v>
          </cell>
          <cell r="B193" t="str">
            <v xml:space="preserve">    OTHER OFFICE UTILITIES</v>
          </cell>
          <cell r="D193">
            <v>0</v>
          </cell>
        </row>
        <row r="194">
          <cell r="A194" t="str">
            <v>5985</v>
          </cell>
          <cell r="B194" t="str">
            <v xml:space="preserve">    TELEMETERING PHONE EXPENSE</v>
          </cell>
          <cell r="D194">
            <v>592.65</v>
          </cell>
        </row>
        <row r="195">
          <cell r="A195" t="str">
            <v>6005</v>
          </cell>
          <cell r="B195" t="str">
            <v xml:space="preserve">    ACCOUNTING STUDIES</v>
          </cell>
          <cell r="D195">
            <v>0</v>
          </cell>
        </row>
        <row r="196">
          <cell r="A196" t="str">
            <v>6010</v>
          </cell>
          <cell r="B196" t="str">
            <v xml:space="preserve">    AUDIT FEES</v>
          </cell>
          <cell r="D196">
            <v>0</v>
          </cell>
        </row>
        <row r="197">
          <cell r="A197" t="str">
            <v>6015</v>
          </cell>
          <cell r="B197" t="str">
            <v xml:space="preserve">    EMPLOY FINDER FEES</v>
          </cell>
          <cell r="D197">
            <v>0</v>
          </cell>
        </row>
        <row r="198">
          <cell r="A198" t="str">
            <v>6020</v>
          </cell>
          <cell r="B198" t="str">
            <v xml:space="preserve">    ENGINEERING FEES</v>
          </cell>
          <cell r="D198">
            <v>0</v>
          </cell>
        </row>
        <row r="199">
          <cell r="A199" t="str">
            <v>6025</v>
          </cell>
          <cell r="B199" t="str">
            <v xml:space="preserve">    LEGAL FEES</v>
          </cell>
          <cell r="D199">
            <v>0</v>
          </cell>
        </row>
        <row r="200">
          <cell r="A200" t="str">
            <v>6035</v>
          </cell>
          <cell r="B200" t="str">
            <v xml:space="preserve">    PAYROLL SERVICES</v>
          </cell>
          <cell r="D200">
            <v>0</v>
          </cell>
        </row>
        <row r="201">
          <cell r="A201" t="str">
            <v>6040</v>
          </cell>
          <cell r="B201" t="str">
            <v xml:space="preserve">    TAX RETURN REVIEW</v>
          </cell>
          <cell r="D201">
            <v>0</v>
          </cell>
        </row>
        <row r="202">
          <cell r="A202" t="str">
            <v>6045</v>
          </cell>
          <cell r="B202" t="str">
            <v xml:space="preserve">    TEMP EMPLOY - CLERICAL</v>
          </cell>
          <cell r="D202">
            <v>0</v>
          </cell>
        </row>
        <row r="203">
          <cell r="A203" t="str">
            <v>6050</v>
          </cell>
          <cell r="B203" t="str">
            <v xml:space="preserve">    OTHER OUTSIDE SERVICES</v>
          </cell>
          <cell r="D203">
            <v>0</v>
          </cell>
        </row>
        <row r="204">
          <cell r="A204" t="str">
            <v>6065</v>
          </cell>
          <cell r="B204" t="str">
            <v xml:space="preserve">    RATE CASE AMORT EXPENSE</v>
          </cell>
          <cell r="D204">
            <v>18904.230000000003</v>
          </cell>
        </row>
        <row r="205">
          <cell r="A205" t="str">
            <v>6070</v>
          </cell>
          <cell r="B205" t="str">
            <v xml:space="preserve">    MISC REG MATTERS COMM EXP</v>
          </cell>
          <cell r="D205">
            <v>18.899999999999999</v>
          </cell>
        </row>
        <row r="206">
          <cell r="A206" t="str">
            <v>6090</v>
          </cell>
          <cell r="B206" t="str">
            <v xml:space="preserve">    RENT</v>
          </cell>
          <cell r="D206">
            <v>0</v>
          </cell>
        </row>
        <row r="207">
          <cell r="A207" t="str">
            <v>6105</v>
          </cell>
          <cell r="B207" t="str">
            <v xml:space="preserve">    SALARIES-SYSTEM PROJECT</v>
          </cell>
          <cell r="D207">
            <v>0</v>
          </cell>
        </row>
        <row r="208">
          <cell r="A208" t="str">
            <v>6110</v>
          </cell>
          <cell r="B208" t="str">
            <v xml:space="preserve">    SALARIES-ACCTG/FINANCE</v>
          </cell>
          <cell r="D208">
            <v>913.44</v>
          </cell>
        </row>
        <row r="209">
          <cell r="A209" t="str">
            <v>6115</v>
          </cell>
          <cell r="B209" t="str">
            <v xml:space="preserve">    SALARIES-ADMIN</v>
          </cell>
          <cell r="D209">
            <v>0</v>
          </cell>
        </row>
        <row r="210">
          <cell r="A210" t="str">
            <v>6120</v>
          </cell>
          <cell r="B210" t="str">
            <v xml:space="preserve">    SALARIES-OFFICERS/STKHLDR</v>
          </cell>
          <cell r="D210">
            <v>0</v>
          </cell>
        </row>
        <row r="211">
          <cell r="A211" t="str">
            <v>6125</v>
          </cell>
          <cell r="B211" t="str">
            <v xml:space="preserve">    SALARIES-HR</v>
          </cell>
          <cell r="D211">
            <v>0</v>
          </cell>
        </row>
        <row r="212">
          <cell r="A212" t="str">
            <v>6130</v>
          </cell>
          <cell r="B212" t="str">
            <v xml:space="preserve">    SALARIES-MIS</v>
          </cell>
          <cell r="D212">
            <v>0</v>
          </cell>
        </row>
        <row r="213">
          <cell r="A213" t="str">
            <v>6135</v>
          </cell>
          <cell r="B213" t="str">
            <v xml:space="preserve">    SALARIES-LEADERSHIP OPS</v>
          </cell>
          <cell r="D213">
            <v>503.74</v>
          </cell>
        </row>
        <row r="214">
          <cell r="A214" t="str">
            <v>6140</v>
          </cell>
          <cell r="B214" t="str">
            <v xml:space="preserve">    SALARIES-REGULATORY</v>
          </cell>
          <cell r="D214">
            <v>139.96</v>
          </cell>
        </row>
        <row r="215">
          <cell r="A215" t="str">
            <v>6145</v>
          </cell>
          <cell r="B215" t="str">
            <v xml:space="preserve">    SALARIES-CUSTOMER SERVICE</v>
          </cell>
          <cell r="D215">
            <v>1054.23</v>
          </cell>
        </row>
        <row r="216">
          <cell r="A216" t="str">
            <v>6150</v>
          </cell>
          <cell r="B216" t="str">
            <v xml:space="preserve">    SALARIES-OPERATIONS FIELD</v>
          </cell>
          <cell r="D216">
            <v>16255.24</v>
          </cell>
        </row>
        <row r="217">
          <cell r="A217" t="str">
            <v>6155</v>
          </cell>
          <cell r="B217" t="str">
            <v xml:space="preserve">    SALARIES-OPERATIONS OFFICE</v>
          </cell>
          <cell r="D217">
            <v>239.6</v>
          </cell>
        </row>
        <row r="218">
          <cell r="A218" t="str">
            <v>6160</v>
          </cell>
          <cell r="B218" t="str">
            <v xml:space="preserve">    SALARIES-CHGD TO PLT-WSC</v>
          </cell>
          <cell r="D218">
            <v>-273.52</v>
          </cell>
        </row>
        <row r="219">
          <cell r="A219" t="str">
            <v>6165</v>
          </cell>
          <cell r="B219" t="str">
            <v xml:space="preserve">    CAPITALIZED TIME ADJUSTMEN</v>
          </cell>
          <cell r="D219">
            <v>-615.41999999999996</v>
          </cell>
        </row>
        <row r="220">
          <cell r="A220" t="str">
            <v>6185</v>
          </cell>
          <cell r="B220" t="str">
            <v xml:space="preserve">    TRAVEL LODGING</v>
          </cell>
          <cell r="D220">
            <v>0</v>
          </cell>
        </row>
        <row r="221">
          <cell r="A221" t="str">
            <v>6190</v>
          </cell>
          <cell r="B221" t="str">
            <v xml:space="preserve">    TRAVEL AIRFARE</v>
          </cell>
          <cell r="D221">
            <v>0</v>
          </cell>
        </row>
        <row r="222">
          <cell r="A222" t="str">
            <v>6195</v>
          </cell>
          <cell r="B222" t="str">
            <v xml:space="preserve">    TRAVEL TRANSPORTATION</v>
          </cell>
          <cell r="D222">
            <v>0</v>
          </cell>
        </row>
        <row r="223">
          <cell r="A223" t="str">
            <v>6200</v>
          </cell>
          <cell r="B223" t="str">
            <v xml:space="preserve">    TRAVEL MEALS</v>
          </cell>
          <cell r="D223">
            <v>0</v>
          </cell>
        </row>
        <row r="224">
          <cell r="A224" t="str">
            <v>6205</v>
          </cell>
          <cell r="B224" t="str">
            <v xml:space="preserve">    TRAVEL ENTERTAINMENT</v>
          </cell>
          <cell r="D224">
            <v>0</v>
          </cell>
        </row>
        <row r="225">
          <cell r="A225" t="str">
            <v>6215</v>
          </cell>
          <cell r="B225" t="str">
            <v xml:space="preserve">    FUEL</v>
          </cell>
          <cell r="D225">
            <v>0</v>
          </cell>
        </row>
        <row r="226">
          <cell r="A226" t="str">
            <v>6220</v>
          </cell>
          <cell r="B226" t="str">
            <v xml:space="preserve">    AUTO REPAIR/TIRES</v>
          </cell>
          <cell r="D226">
            <v>53.38</v>
          </cell>
        </row>
        <row r="227">
          <cell r="A227" t="str">
            <v>6225</v>
          </cell>
          <cell r="B227" t="str">
            <v xml:space="preserve">    AUTO LICENSES</v>
          </cell>
          <cell r="D227">
            <v>0</v>
          </cell>
        </row>
        <row r="228">
          <cell r="A228" t="str">
            <v>6230</v>
          </cell>
          <cell r="B228" t="str">
            <v xml:space="preserve">    OTHER TRANS EXPENSES</v>
          </cell>
          <cell r="D228">
            <v>128.1</v>
          </cell>
        </row>
        <row r="229">
          <cell r="A229" t="str">
            <v>6255</v>
          </cell>
          <cell r="B229" t="str">
            <v xml:space="preserve">    TEST-WATER</v>
          </cell>
          <cell r="D229">
            <v>1784.0899999999997</v>
          </cell>
        </row>
        <row r="230">
          <cell r="A230" t="str">
            <v>6260</v>
          </cell>
          <cell r="B230" t="str">
            <v xml:space="preserve">    TEST-EQUIP/CHEMICAL</v>
          </cell>
          <cell r="D230">
            <v>181.07000000000002</v>
          </cell>
        </row>
        <row r="231">
          <cell r="A231" t="str">
            <v>6265</v>
          </cell>
          <cell r="B231" t="str">
            <v xml:space="preserve">    TEST-SAFE WATER DRINKING</v>
          </cell>
          <cell r="D231">
            <v>408</v>
          </cell>
        </row>
        <row r="232">
          <cell r="A232" t="str">
            <v>6270</v>
          </cell>
          <cell r="B232" t="str">
            <v xml:space="preserve">    TEST-SEWER</v>
          </cell>
          <cell r="D232">
            <v>1736.12</v>
          </cell>
        </row>
        <row r="233">
          <cell r="A233" t="str">
            <v>6285</v>
          </cell>
          <cell r="B233" t="str">
            <v xml:space="preserve">    WATER-MAINT SUPPLIES</v>
          </cell>
          <cell r="D233">
            <v>217.09999999999997</v>
          </cell>
        </row>
        <row r="234">
          <cell r="A234" t="str">
            <v>6290</v>
          </cell>
          <cell r="B234" t="str">
            <v xml:space="preserve">    WATER-MAINT REPAIRS</v>
          </cell>
          <cell r="D234">
            <v>350</v>
          </cell>
        </row>
        <row r="235">
          <cell r="A235" t="str">
            <v>6295</v>
          </cell>
          <cell r="B235" t="str">
            <v xml:space="preserve">    WATER-MAIN BREAKS</v>
          </cell>
          <cell r="D235">
            <v>495</v>
          </cell>
        </row>
        <row r="236">
          <cell r="A236" t="str">
            <v>6305</v>
          </cell>
          <cell r="B236" t="str">
            <v xml:space="preserve">    WATER-PERMITS</v>
          </cell>
          <cell r="D236">
            <v>385</v>
          </cell>
        </row>
        <row r="237">
          <cell r="A237" t="str">
            <v>6310</v>
          </cell>
          <cell r="B237" t="str">
            <v xml:space="preserve">    WATER-OTHER MAINT EXP</v>
          </cell>
          <cell r="D237">
            <v>315.23</v>
          </cell>
        </row>
        <row r="238">
          <cell r="A238" t="str">
            <v>6320</v>
          </cell>
          <cell r="B238" t="str">
            <v xml:space="preserve">    SEWER-MAINT SUPPLIES</v>
          </cell>
          <cell r="D238">
            <v>1157.94</v>
          </cell>
        </row>
        <row r="239">
          <cell r="A239" t="str">
            <v>6325</v>
          </cell>
          <cell r="B239" t="str">
            <v xml:space="preserve">    SEWER-MAINT REPAIRS</v>
          </cell>
          <cell r="D239">
            <v>306.25</v>
          </cell>
        </row>
        <row r="240">
          <cell r="A240" t="str">
            <v>6335</v>
          </cell>
          <cell r="B240" t="str">
            <v xml:space="preserve">    SEWER-ELEC EQUIPT REPAIR</v>
          </cell>
          <cell r="D240">
            <v>400.00000000000011</v>
          </cell>
        </row>
        <row r="241">
          <cell r="A241" t="str">
            <v>6340</v>
          </cell>
          <cell r="B241" t="str">
            <v xml:space="preserve">    SEWER-PERMITS</v>
          </cell>
          <cell r="D241">
            <v>2076</v>
          </cell>
        </row>
        <row r="242">
          <cell r="A242" t="str">
            <v>6345</v>
          </cell>
          <cell r="B242" t="str">
            <v xml:space="preserve">    SEWER-OTHER MAINT EXP</v>
          </cell>
          <cell r="D242">
            <v>1059.3599999999999</v>
          </cell>
        </row>
        <row r="243">
          <cell r="A243" t="str">
            <v>6355</v>
          </cell>
          <cell r="B243" t="str">
            <v xml:space="preserve">    DEFERRED MAINT EXPENSE</v>
          </cell>
          <cell r="D243">
            <v>-39.960000000000036</v>
          </cell>
        </row>
        <row r="244">
          <cell r="A244" t="str">
            <v>6360</v>
          </cell>
          <cell r="B244" t="str">
            <v xml:space="preserve">    COMMUNICATION EXPENSE</v>
          </cell>
          <cell r="D244">
            <v>0</v>
          </cell>
        </row>
        <row r="245">
          <cell r="A245" t="str">
            <v>6365</v>
          </cell>
          <cell r="B245" t="str">
            <v xml:space="preserve">    EQUIPMENT RENTALS</v>
          </cell>
          <cell r="D245">
            <v>0</v>
          </cell>
        </row>
        <row r="246">
          <cell r="A246" t="str">
            <v>6375</v>
          </cell>
          <cell r="B246" t="str">
            <v xml:space="preserve">    OUTSIDE LAB FEES-LAB,LAND</v>
          </cell>
          <cell r="D246">
            <v>0</v>
          </cell>
        </row>
        <row r="247">
          <cell r="A247" t="str">
            <v>6380</v>
          </cell>
          <cell r="B247" t="str">
            <v xml:space="preserve">    REPAIRS &amp; MAINT-MAINT,LAND</v>
          </cell>
          <cell r="D247">
            <v>495</v>
          </cell>
        </row>
        <row r="248">
          <cell r="A248" t="str">
            <v>6385</v>
          </cell>
          <cell r="B248" t="str">
            <v xml:space="preserve">    UNIFORMS</v>
          </cell>
          <cell r="D248">
            <v>273.95</v>
          </cell>
        </row>
        <row r="249">
          <cell r="A249" t="str">
            <v>6390</v>
          </cell>
          <cell r="B249" t="str">
            <v xml:space="preserve">    WEATHER/HURRICANE COSTS</v>
          </cell>
          <cell r="D249">
            <v>0</v>
          </cell>
        </row>
        <row r="250">
          <cell r="A250" t="str">
            <v>6400</v>
          </cell>
          <cell r="B250" t="str">
            <v xml:space="preserve">   SEWER RODDING</v>
          </cell>
          <cell r="D250">
            <v>463.05</v>
          </cell>
        </row>
        <row r="251">
          <cell r="A251" t="str">
            <v>6410</v>
          </cell>
          <cell r="B251" t="str">
            <v xml:space="preserve">   SLUDGE HAULING</v>
          </cell>
          <cell r="D251">
            <v>4005</v>
          </cell>
        </row>
        <row r="252">
          <cell r="A252" t="str">
            <v>6445</v>
          </cell>
          <cell r="B252" t="str">
            <v xml:space="preserve">    DEPREC-ORGANIZATION</v>
          </cell>
          <cell r="D252">
            <v>-4392.2700000000004</v>
          </cell>
        </row>
        <row r="253">
          <cell r="A253" t="str">
            <v>6450</v>
          </cell>
          <cell r="B253" t="str">
            <v xml:space="preserve">    DEPREC-FRANCHISES</v>
          </cell>
          <cell r="D253">
            <v>134.82</v>
          </cell>
        </row>
        <row r="254">
          <cell r="A254" t="str">
            <v>6455</v>
          </cell>
          <cell r="B254" t="str">
            <v xml:space="preserve">    DEPREC-STRUCT &amp; IMPRV SRC</v>
          </cell>
          <cell r="D254">
            <v>481.11</v>
          </cell>
        </row>
        <row r="255">
          <cell r="A255" t="str">
            <v>6460</v>
          </cell>
          <cell r="B255" t="str">
            <v xml:space="preserve">    DEPREC-STRUCT &amp; IMPRV WTP</v>
          </cell>
          <cell r="D255">
            <v>-368.90999999999997</v>
          </cell>
        </row>
        <row r="256">
          <cell r="A256" t="str">
            <v>6465</v>
          </cell>
          <cell r="B256" t="str">
            <v xml:space="preserve">    DEPREC-STRUCT &amp; IMPRV DIST</v>
          </cell>
          <cell r="D256">
            <v>0</v>
          </cell>
        </row>
        <row r="257">
          <cell r="A257" t="str">
            <v>6485</v>
          </cell>
          <cell r="B257" t="str">
            <v xml:space="preserve">    DEPREC-WELLS &amp; SPRINGS</v>
          </cell>
          <cell r="D257">
            <v>158.91000000000003</v>
          </cell>
        </row>
        <row r="258">
          <cell r="A258" t="str">
            <v>6510</v>
          </cell>
          <cell r="B258" t="str">
            <v xml:space="preserve">    DEPREC-ELEC PUMP EQP WTP</v>
          </cell>
          <cell r="D258">
            <v>133.9</v>
          </cell>
        </row>
        <row r="259">
          <cell r="A259" t="str">
            <v>6520</v>
          </cell>
          <cell r="B259" t="str">
            <v xml:space="preserve">    DEPREC-WATER TREATMENT EQP</v>
          </cell>
          <cell r="D259">
            <v>2660.22</v>
          </cell>
        </row>
        <row r="260">
          <cell r="A260" t="str">
            <v>6525</v>
          </cell>
          <cell r="B260" t="str">
            <v xml:space="preserve">    DEPREC-DIST RESV &amp; STANDPI</v>
          </cell>
          <cell r="D260">
            <v>58.39</v>
          </cell>
        </row>
        <row r="261">
          <cell r="A261" t="str">
            <v>6530</v>
          </cell>
          <cell r="B261" t="str">
            <v xml:space="preserve">    DEPREC-TRANS &amp; DISTR MAINS</v>
          </cell>
          <cell r="D261">
            <v>40.71</v>
          </cell>
        </row>
        <row r="262">
          <cell r="A262" t="str">
            <v>6535</v>
          </cell>
          <cell r="B262" t="str">
            <v xml:space="preserve">    DEPREC-SERVICE LINES</v>
          </cell>
          <cell r="D262">
            <v>197.98</v>
          </cell>
        </row>
        <row r="263">
          <cell r="A263" t="str">
            <v>6540</v>
          </cell>
          <cell r="B263" t="str">
            <v xml:space="preserve">    DEPREC-METERS</v>
          </cell>
          <cell r="D263">
            <v>66.38</v>
          </cell>
        </row>
        <row r="264">
          <cell r="A264" t="str">
            <v>6545</v>
          </cell>
          <cell r="B264" t="str">
            <v xml:space="preserve">    DEPREC-METER INSTALLS</v>
          </cell>
          <cell r="D264">
            <v>11.64</v>
          </cell>
        </row>
        <row r="265">
          <cell r="A265" t="str">
            <v>6580</v>
          </cell>
          <cell r="B265" t="str">
            <v xml:space="preserve">    DEPREC-OFFICE STRUCTURE</v>
          </cell>
          <cell r="D265">
            <v>0</v>
          </cell>
        </row>
        <row r="266">
          <cell r="A266" t="str">
            <v>6585</v>
          </cell>
          <cell r="B266" t="str">
            <v xml:space="preserve">    DEPREC-OFFICE FURN/EQPT</v>
          </cell>
          <cell r="D266">
            <v>0</v>
          </cell>
        </row>
        <row r="267">
          <cell r="A267" t="str">
            <v>6595</v>
          </cell>
          <cell r="B267" t="str">
            <v xml:space="preserve">    DEPREC-TOOL SHOP &amp; MISC EQ</v>
          </cell>
          <cell r="D267">
            <v>0</v>
          </cell>
        </row>
        <row r="268">
          <cell r="A268" t="str">
            <v>6600</v>
          </cell>
          <cell r="B268" t="str">
            <v xml:space="preserve">    DEPREC-LABORATORY EQUIPMEN</v>
          </cell>
          <cell r="D268">
            <v>94.460000000000008</v>
          </cell>
        </row>
        <row r="269">
          <cell r="A269" t="str">
            <v>6610</v>
          </cell>
          <cell r="B269" t="str">
            <v xml:space="preserve">    DEPREC-COMMUNICATION EQPT</v>
          </cell>
          <cell r="D269">
            <v>9.1900000000000013</v>
          </cell>
        </row>
        <row r="270">
          <cell r="A270" t="str">
            <v>6615</v>
          </cell>
          <cell r="B270" t="str">
            <v xml:space="preserve">    DEPREC-MISC EQUIPMENT</v>
          </cell>
          <cell r="D270">
            <v>0</v>
          </cell>
        </row>
        <row r="271">
          <cell r="A271" t="str">
            <v>6620</v>
          </cell>
          <cell r="B271" t="str">
            <v xml:space="preserve">    DEPREC-OTHER TANG PLT WATE</v>
          </cell>
          <cell r="D271">
            <v>7273.32</v>
          </cell>
        </row>
        <row r="272">
          <cell r="A272" t="str">
            <v>6640</v>
          </cell>
          <cell r="B272" t="str">
            <v xml:space="preserve">    DEPREC-ORGANIZATION</v>
          </cell>
          <cell r="D272">
            <v>-4929.1100000000006</v>
          </cell>
        </row>
        <row r="273">
          <cell r="A273" t="str">
            <v>6645</v>
          </cell>
          <cell r="B273" t="str">
            <v xml:space="preserve">    DEPREC-FRANCHISES INTANG P</v>
          </cell>
          <cell r="D273">
            <v>134.82</v>
          </cell>
        </row>
        <row r="274">
          <cell r="A274" t="str">
            <v>6660</v>
          </cell>
          <cell r="B274" t="str">
            <v xml:space="preserve">    DEPREC-STRUCT/IMPRV PUMP</v>
          </cell>
          <cell r="D274">
            <v>61.07</v>
          </cell>
        </row>
        <row r="275">
          <cell r="A275" t="str">
            <v>6680</v>
          </cell>
          <cell r="B275" t="str">
            <v xml:space="preserve">    DEPREC-STRUCT/IMPRV GEN PL</v>
          </cell>
          <cell r="D275">
            <v>0.17</v>
          </cell>
        </row>
        <row r="276">
          <cell r="A276" t="str">
            <v>6695</v>
          </cell>
          <cell r="B276" t="str">
            <v xml:space="preserve">    DEPREC-POWER GEN EQUIP TRE</v>
          </cell>
          <cell r="D276">
            <v>2.2799999999999998</v>
          </cell>
        </row>
        <row r="277">
          <cell r="A277" t="str">
            <v>6710</v>
          </cell>
          <cell r="B277" t="str">
            <v xml:space="preserve">    DEPREC-SEWER FORCE MAIN/SR</v>
          </cell>
          <cell r="D277">
            <v>14.120000000000001</v>
          </cell>
        </row>
        <row r="278">
          <cell r="A278" t="str">
            <v>6715</v>
          </cell>
          <cell r="B278" t="str">
            <v xml:space="preserve">    DEPREC-SEWER GRAVITY MAIN/</v>
          </cell>
          <cell r="D278">
            <v>3.3</v>
          </cell>
        </row>
        <row r="279">
          <cell r="A279" t="str">
            <v>6760</v>
          </cell>
          <cell r="B279" t="str">
            <v xml:space="preserve">    DEPREC-TREAT/DISP EQUIP LA</v>
          </cell>
          <cell r="D279">
            <v>0</v>
          </cell>
        </row>
        <row r="280">
          <cell r="A280" t="str">
            <v>6765</v>
          </cell>
          <cell r="B280" t="str">
            <v xml:space="preserve">    DEPREC-TREAT/DISP EQ TRT P</v>
          </cell>
          <cell r="D280">
            <v>2751.8</v>
          </cell>
        </row>
        <row r="281">
          <cell r="A281" t="str">
            <v>6820</v>
          </cell>
          <cell r="B281" t="str">
            <v xml:space="preserve">    DEPREC-OFFICE STRUCTURE</v>
          </cell>
          <cell r="D281">
            <v>0</v>
          </cell>
        </row>
        <row r="282">
          <cell r="A282" t="str">
            <v>6855</v>
          </cell>
          <cell r="B282" t="str">
            <v xml:space="preserve">    DEPREC-MISC EQUIP SEWER</v>
          </cell>
          <cell r="D282">
            <v>0</v>
          </cell>
        </row>
        <row r="283">
          <cell r="A283" t="str">
            <v>6860</v>
          </cell>
          <cell r="B283" t="str">
            <v xml:space="preserve">    DEPREC-OTHER TANG PLT SEWE</v>
          </cell>
          <cell r="D283">
            <v>9362.39</v>
          </cell>
        </row>
        <row r="284">
          <cell r="A284" t="str">
            <v>6905</v>
          </cell>
          <cell r="B284" t="str">
            <v xml:space="preserve">    DEPREC-AUTO TRANS</v>
          </cell>
          <cell r="D284">
            <v>0</v>
          </cell>
        </row>
        <row r="285">
          <cell r="A285" t="str">
            <v>6920</v>
          </cell>
          <cell r="B285" t="str">
            <v xml:space="preserve">    DEPREC-COMPUTER</v>
          </cell>
          <cell r="D285">
            <v>0</v>
          </cell>
        </row>
        <row r="286">
          <cell r="A286" t="str">
            <v>6960</v>
          </cell>
          <cell r="B286" t="str">
            <v xml:space="preserve">   AMORT OF UTIL PAA-WATER</v>
          </cell>
          <cell r="D286">
            <v>444.98</v>
          </cell>
        </row>
        <row r="287">
          <cell r="A287" t="str">
            <v>6965</v>
          </cell>
          <cell r="B287" t="str">
            <v xml:space="preserve">   AMORT OF UTIL PAA-SEWER</v>
          </cell>
          <cell r="D287">
            <v>555</v>
          </cell>
        </row>
        <row r="288">
          <cell r="A288" t="str">
            <v>6985</v>
          </cell>
          <cell r="B288" t="str">
            <v xml:space="preserve">    AMORT-ORGANIZATION</v>
          </cell>
          <cell r="D288">
            <v>3537.4</v>
          </cell>
        </row>
        <row r="289">
          <cell r="A289" t="str">
            <v>7160</v>
          </cell>
          <cell r="B289" t="str">
            <v xml:space="preserve">    AMORT-OTHER TANGIBLE PLT W</v>
          </cell>
          <cell r="D289">
            <v>-8244.57</v>
          </cell>
        </row>
        <row r="290">
          <cell r="A290" t="str">
            <v>7165</v>
          </cell>
          <cell r="B290" t="str">
            <v xml:space="preserve">    AMORT-WATER-TAP</v>
          </cell>
          <cell r="D290">
            <v>-16</v>
          </cell>
        </row>
        <row r="291">
          <cell r="A291" t="str">
            <v>7205</v>
          </cell>
          <cell r="B291" t="str">
            <v xml:space="preserve">    AMORT-ORGANIZATION</v>
          </cell>
          <cell r="D291">
            <v>3287.52</v>
          </cell>
        </row>
        <row r="292">
          <cell r="A292" t="str">
            <v>7245</v>
          </cell>
          <cell r="B292" t="str">
            <v xml:space="preserve">    AMORT-STRUCT/IMPRV GEN PLT</v>
          </cell>
          <cell r="D292">
            <v>-7635.75</v>
          </cell>
        </row>
        <row r="293">
          <cell r="A293" t="str">
            <v>7430</v>
          </cell>
          <cell r="B293" t="str">
            <v xml:space="preserve">    AMORT-SEWER-TAP</v>
          </cell>
          <cell r="D293">
            <v>-35.019999999999996</v>
          </cell>
        </row>
        <row r="294">
          <cell r="A294" t="str">
            <v>7510</v>
          </cell>
          <cell r="B294" t="str">
            <v xml:space="preserve">    FICA EXPENSE</v>
          </cell>
          <cell r="D294">
            <v>0</v>
          </cell>
        </row>
        <row r="295">
          <cell r="A295" t="str">
            <v>7515</v>
          </cell>
          <cell r="B295" t="str">
            <v xml:space="preserve">    FEDERAL UNEMPLOYMENT TAX</v>
          </cell>
          <cell r="D295">
            <v>0</v>
          </cell>
        </row>
        <row r="296">
          <cell r="A296" t="str">
            <v>7520</v>
          </cell>
          <cell r="B296" t="str">
            <v xml:space="preserve">    STATE UNEMPLOYMENT TAX</v>
          </cell>
          <cell r="D296">
            <v>0</v>
          </cell>
        </row>
        <row r="297">
          <cell r="A297" t="str">
            <v>7535</v>
          </cell>
          <cell r="B297" t="str">
            <v xml:space="preserve">    FRANCHISE TAX</v>
          </cell>
          <cell r="D297">
            <v>0</v>
          </cell>
        </row>
        <row r="298">
          <cell r="A298" t="str">
            <v>7540</v>
          </cell>
          <cell r="B298" t="str">
            <v xml:space="preserve">    GROSS RECEIPTS TAX</v>
          </cell>
          <cell r="D298">
            <v>4938</v>
          </cell>
        </row>
        <row r="299">
          <cell r="A299" t="str">
            <v>7550</v>
          </cell>
          <cell r="B299" t="str">
            <v xml:space="preserve">    PROPERTY/OTHER GENERAL TAX</v>
          </cell>
          <cell r="D299">
            <v>-528.1400000000001</v>
          </cell>
        </row>
        <row r="300">
          <cell r="A300" t="str">
            <v>7555</v>
          </cell>
          <cell r="B300" t="str">
            <v xml:space="preserve">    REAL ESTATE TAX</v>
          </cell>
          <cell r="D300">
            <v>0</v>
          </cell>
        </row>
        <row r="301">
          <cell r="A301" t="str">
            <v>7570</v>
          </cell>
          <cell r="B301" t="str">
            <v xml:space="preserve">    UTILITY/COMMISSION TAX</v>
          </cell>
          <cell r="D301">
            <v>112.13999999999997</v>
          </cell>
        </row>
        <row r="302">
          <cell r="A302" t="str">
            <v>7595</v>
          </cell>
          <cell r="B302" t="str">
            <v xml:space="preserve">   DEF INCOME TAX-FEDERAL</v>
          </cell>
          <cell r="D302">
            <v>-1826</v>
          </cell>
        </row>
        <row r="303">
          <cell r="A303" t="str">
            <v>7600</v>
          </cell>
          <cell r="B303" t="str">
            <v xml:space="preserve">   DEF INCOME TAXES-STATE</v>
          </cell>
          <cell r="D303">
            <v>-399</v>
          </cell>
        </row>
        <row r="304">
          <cell r="A304" t="str">
            <v>7605</v>
          </cell>
          <cell r="B304" t="str">
            <v xml:space="preserve">   INCOME TAXES-FEDERAL</v>
          </cell>
          <cell r="D304">
            <v>-8698</v>
          </cell>
        </row>
        <row r="305">
          <cell r="A305" t="str">
            <v>7610</v>
          </cell>
          <cell r="B305" t="str">
            <v xml:space="preserve">   INCOME TAXES-STATE</v>
          </cell>
          <cell r="D305">
            <v>20</v>
          </cell>
        </row>
        <row r="306">
          <cell r="A306" t="str">
            <v>7693</v>
          </cell>
          <cell r="B306" t="str">
            <v xml:space="preserve">    DISPOSAL-PROCEEDS</v>
          </cell>
          <cell r="D306">
            <v>0</v>
          </cell>
        </row>
        <row r="307">
          <cell r="A307" t="str">
            <v>7710</v>
          </cell>
          <cell r="B307" t="str">
            <v xml:space="preserve">   INTEREST EXPENSE-INTERCO</v>
          </cell>
          <cell r="D307">
            <v>0</v>
          </cell>
        </row>
        <row r="308">
          <cell r="A308" t="str">
            <v>7735</v>
          </cell>
          <cell r="B308" t="str">
            <v xml:space="preserve">    S/T INT EXP CUSTOMERS DEP</v>
          </cell>
          <cell r="D308">
            <v>222.82000000000005</v>
          </cell>
        </row>
        <row r="309">
          <cell r="A309" t="str">
            <v>7735</v>
          </cell>
          <cell r="B309" t="str">
            <v xml:space="preserve">    S/T INT EXP CHARGES</v>
          </cell>
          <cell r="D309">
            <v>0</v>
          </cell>
        </row>
        <row r="310">
          <cell r="A310" t="str">
            <v>7735</v>
          </cell>
          <cell r="B310" t="str">
            <v xml:space="preserve">    S/T INT EXP OTHER</v>
          </cell>
          <cell r="D310">
            <v>0</v>
          </cell>
        </row>
        <row r="311">
          <cell r="A311" t="str">
            <v>7750</v>
          </cell>
          <cell r="B311" t="str">
            <v xml:space="preserve">   INTEREST DURING CONSTRUCTIO</v>
          </cell>
          <cell r="D311">
            <v>0</v>
          </cell>
        </row>
        <row r="312">
          <cell r="D312">
            <v>0</v>
          </cell>
        </row>
      </sheetData>
      <sheetData sheetId="3">
        <row r="503">
          <cell r="B503" t="str">
            <v>CUSTOMERS</v>
          </cell>
          <cell r="C503">
            <v>127</v>
          </cell>
          <cell r="D503">
            <v>127</v>
          </cell>
          <cell r="E503">
            <v>254</v>
          </cell>
          <cell r="F503">
            <v>0.5</v>
          </cell>
          <cell r="G503">
            <v>0.5</v>
          </cell>
          <cell r="H503">
            <v>1</v>
          </cell>
        </row>
        <row r="504">
          <cell r="B504" t="str">
            <v>REVENUES</v>
          </cell>
          <cell r="C504">
            <v>-34347.879999999997</v>
          </cell>
          <cell r="D504">
            <v>-62368.859999999993</v>
          </cell>
          <cell r="E504">
            <v>-96716.739999999991</v>
          </cell>
          <cell r="F504">
            <v>0.35513893458360984</v>
          </cell>
          <cell r="G504">
            <v>0.64486106541639021</v>
          </cell>
          <cell r="H504">
            <v>1</v>
          </cell>
        </row>
        <row r="505">
          <cell r="B505" t="str">
            <v>PLANT IN SERVICE</v>
          </cell>
          <cell r="C505">
            <v>317736.21999999997</v>
          </cell>
          <cell r="D505">
            <v>374032.03999999992</v>
          </cell>
          <cell r="E505">
            <v>691768.25999999989</v>
          </cell>
          <cell r="F505">
            <v>0.45931020310183068</v>
          </cell>
          <cell r="G505">
            <v>0.54068979689816932</v>
          </cell>
          <cell r="H505">
            <v>1</v>
          </cell>
        </row>
        <row r="506">
          <cell r="B506" t="str">
            <v>NET PLANT</v>
          </cell>
          <cell r="C506">
            <v>290245.38999999996</v>
          </cell>
          <cell r="D506">
            <v>307415.24999999988</v>
          </cell>
          <cell r="E506">
            <v>597660.6399999999</v>
          </cell>
          <cell r="F506">
            <v>0.48563577819011139</v>
          </cell>
          <cell r="G506">
            <v>0.5143642218098885</v>
          </cell>
          <cell r="H506">
            <v>0.99999999999999989</v>
          </cell>
        </row>
        <row r="507">
          <cell r="B507" t="str">
            <v>DEFERRED MAINTENANCE</v>
          </cell>
          <cell r="C507">
            <v>-6189.6900000000023</v>
          </cell>
          <cell r="D507">
            <v>-6189.6900000000023</v>
          </cell>
          <cell r="E507">
            <v>-12379.380000000005</v>
          </cell>
          <cell r="F507">
            <v>0.5</v>
          </cell>
          <cell r="G507">
            <v>0.5</v>
          </cell>
          <cell r="H507">
            <v>1</v>
          </cell>
        </row>
        <row r="508">
          <cell r="B508" t="str">
            <v>CIAC</v>
          </cell>
          <cell r="C508">
            <v>-199607.99000000002</v>
          </cell>
          <cell r="D508">
            <v>-185282.77</v>
          </cell>
          <cell r="E508">
            <v>-384890.76</v>
          </cell>
          <cell r="F508">
            <v>0.51860946207178371</v>
          </cell>
          <cell r="G508">
            <v>0.48139053792821629</v>
          </cell>
          <cell r="H508">
            <v>1</v>
          </cell>
        </row>
        <row r="509">
          <cell r="B509" t="str">
            <v>CAP STRUCTURE</v>
          </cell>
          <cell r="C509">
            <v>96593.134624133279</v>
          </cell>
          <cell r="D509">
            <v>134114.45537586653</v>
          </cell>
          <cell r="E509">
            <v>230707.58999999979</v>
          </cell>
          <cell r="F509">
            <v>0.41868208420942443</v>
          </cell>
          <cell r="G509">
            <v>0.58131791579057568</v>
          </cell>
          <cell r="H509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Sch.D - Rev 2015"/>
      <sheetName val="Sch.E - Proposed Rates"/>
      <sheetName val="Sch.F - Average Bills"/>
      <sheetName val="Bad Debt&gt;&gt;"/>
      <sheetName val="wp.a"/>
      <sheetName val="RC Expense&gt;&gt;"/>
      <sheetName val="wp-d-rc.exp"/>
      <sheetName val="TOTI&gt;&gt;"/>
      <sheetName val="wp-e"/>
      <sheetName val="Income Taxes&gt;&gt;"/>
      <sheetName val="wp-g"/>
      <sheetName val="Cap Structure&gt;&gt;"/>
      <sheetName val="wp.h"/>
      <sheetName val="Working Capital&gt;&gt;"/>
      <sheetName val="wp-i-wc"/>
      <sheetName val="Vehicles&gt;&gt;"/>
      <sheetName val="wp-p2 Allocation of Vehicles"/>
      <sheetName val="Vehicle Inputs"/>
      <sheetName val="Computers&gt;&gt;"/>
      <sheetName val="wp-p3-alloc of State computers"/>
      <sheetName val="wp-p4 alloc of WSC computers"/>
      <sheetName val="Depreciation&gt;&gt;"/>
      <sheetName val="wp - r7 w"/>
      <sheetName val="wp - r7 s"/>
      <sheetName val="wp - r7 w support"/>
      <sheetName val="wp - r7 s support"/>
      <sheetName val="HomeServe&gt;&gt;"/>
      <sheetName val="wp - s HS Adj"/>
      <sheetName val="COSS&gt;&gt;"/>
      <sheetName val="wp - t-1 COSS"/>
      <sheetName val="wp - t-2 COSS"/>
      <sheetName val="wp - t-3 COSS"/>
      <sheetName val="wp - t-4 COSS"/>
      <sheetName val="wp - t-5 COSS"/>
      <sheetName val="wp - t-6 COSS Codes"/>
      <sheetName val="wp - t-7 Sewer Rate Design"/>
      <sheetName val="IL Consol"/>
      <sheetName val="Pro Forma Proposed"/>
      <sheetName val="Plant in Service (W) COSS"/>
      <sheetName val="Def Maint&gt;&gt;"/>
      <sheetName val="wp - u Def Charges Summary"/>
      <sheetName val="Prepaids&gt;&gt;"/>
      <sheetName val="wp- v Prepaids"/>
      <sheetName val="ADIT&gt;&gt;"/>
      <sheetName val="SE3 2014"/>
      <sheetName val="SE3 2015"/>
      <sheetName val="TAX.DEPR.SUM"/>
      <sheetName val="Post 2007 Tax Dep"/>
      <sheetName val="Pro Forma Present"/>
      <sheetName val="Plant in Service (WW) COSS"/>
      <sheetName val="TB&gt;&gt;"/>
      <sheetName val="Linked TTM 0614"/>
      <sheetName val="TTM 0614"/>
      <sheetName val="Linked 1214 TB"/>
      <sheetName val="1214 TB"/>
      <sheetName val="Linked 2015 TB"/>
      <sheetName val="0614 TB"/>
      <sheetName val="Forecast&gt;&gt;"/>
      <sheetName val="2014 O&amp;M-TOTI ROY FCST"/>
      <sheetName val="2015 O&amp;M-TOTI BGT"/>
      <sheetName val="Pro Forma Capital"/>
      <sheetName val="Revenue&gt;&gt;"/>
      <sheetName val="Sch.D - Rev 06.2014"/>
      <sheetName val="Sch.D - Rev 2014"/>
      <sheetName val="Report 17"/>
      <sheetName val="Report 16"/>
      <sheetName val="Report 16 2014"/>
      <sheetName val="Rates"/>
      <sheetName val="Variances-Delete New"/>
      <sheetName val="Monthly Consumption"/>
      <sheetName val="AUX&gt;&gt;"/>
      <sheetName val="ERC 2014"/>
      <sheetName val="NARUC ACCs "/>
      <sheetName val="JDE CO"/>
    </sheetNames>
    <sheetDataSet>
      <sheetData sheetId="0"/>
      <sheetData sheetId="1">
        <row r="4">
          <cell r="C4" t="str">
            <v>Utility Services of Illinois, Inc.</v>
          </cell>
        </row>
        <row r="15">
          <cell r="C15">
            <v>19015</v>
          </cell>
        </row>
        <row r="25">
          <cell r="C25">
            <v>0.14690190561870237</v>
          </cell>
        </row>
      </sheetData>
      <sheetData sheetId="2"/>
      <sheetData sheetId="3"/>
      <sheetData sheetId="4">
        <row r="74">
          <cell r="U74">
            <v>7752123.3597784936</v>
          </cell>
        </row>
      </sheetData>
      <sheetData sheetId="5"/>
      <sheetData sheetId="6">
        <row r="11">
          <cell r="J11">
            <v>433850436.86144823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P8">
            <v>0.2</v>
          </cell>
        </row>
        <row r="9">
          <cell r="P9">
            <v>0.33333333333333331</v>
          </cell>
        </row>
        <row r="10">
          <cell r="P10">
            <v>0.125</v>
          </cell>
        </row>
        <row r="11">
          <cell r="P11">
            <v>0.33333333333333331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0">
          <cell r="F10">
            <v>115926.06699073759</v>
          </cell>
        </row>
      </sheetData>
      <sheetData sheetId="55">
        <row r="69">
          <cell r="E69">
            <v>164595.12000000002</v>
          </cell>
        </row>
      </sheetData>
      <sheetData sheetId="56"/>
      <sheetData sheetId="57">
        <row r="797">
          <cell r="D797" t="str">
            <v>CUSTOMERS</v>
          </cell>
        </row>
      </sheetData>
      <sheetData sheetId="58"/>
      <sheetData sheetId="59"/>
      <sheetData sheetId="60"/>
      <sheetData sheetId="61">
        <row r="9">
          <cell r="C9">
            <v>1020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in ,000"/>
      <sheetName val="ROE"/>
      <sheetName val="UI ROE Relief"/>
      <sheetName val="Com ROE Relief"/>
      <sheetName val="Rate Case Revenue"/>
      <sheetName val="Ratebase"/>
      <sheetName val="Net Plant"/>
      <sheetName val="IS"/>
      <sheetName val="Effective Tax"/>
      <sheetName val="Jurisd Tax"/>
      <sheetName val="D-E"/>
      <sheetName val="Data"/>
      <sheetName val="Reports"/>
      <sheetName val="Closed Reg Rev"/>
      <sheetName val="Pending Reg Rev"/>
      <sheetName val="FORM.COS.SUBS.LIST"/>
      <sheetName val="Co by State"/>
      <sheetName val="9000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>
            <v>1</v>
          </cell>
          <cell r="D13">
            <v>688555.68</v>
          </cell>
          <cell r="F13">
            <v>4</v>
          </cell>
          <cell r="G13">
            <v>0</v>
          </cell>
          <cell r="I13">
            <v>1</v>
          </cell>
          <cell r="J13">
            <v>-149165.1</v>
          </cell>
          <cell r="L13">
            <v>1</v>
          </cell>
          <cell r="M13">
            <v>-9632854</v>
          </cell>
          <cell r="O13">
            <v>4</v>
          </cell>
          <cell r="P13">
            <v>450000</v>
          </cell>
          <cell r="R13">
            <v>4</v>
          </cell>
          <cell r="S13">
            <v>-340495.16</v>
          </cell>
          <cell r="U13">
            <v>2</v>
          </cell>
          <cell r="V13">
            <v>0</v>
          </cell>
          <cell r="X13">
            <v>1</v>
          </cell>
          <cell r="Y13">
            <v>-1412616.3</v>
          </cell>
          <cell r="AA13">
            <v>6</v>
          </cell>
          <cell r="AB13">
            <v>-350</v>
          </cell>
          <cell r="BE13">
            <v>5</v>
          </cell>
          <cell r="BF13">
            <v>24823.043409200007</v>
          </cell>
          <cell r="CF13">
            <v>1</v>
          </cell>
          <cell r="CG13" t="str">
            <v>Y</v>
          </cell>
        </row>
        <row r="14">
          <cell r="C14">
            <v>2</v>
          </cell>
          <cell r="D14">
            <v>6756002.0199999996</v>
          </cell>
          <cell r="F14">
            <v>5</v>
          </cell>
          <cell r="G14">
            <v>0</v>
          </cell>
          <cell r="I14">
            <v>2</v>
          </cell>
          <cell r="J14">
            <v>-4691567.1500000004</v>
          </cell>
          <cell r="L14">
            <v>18</v>
          </cell>
          <cell r="M14">
            <v>27837.56</v>
          </cell>
          <cell r="O14">
            <v>5</v>
          </cell>
          <cell r="P14">
            <v>-450000</v>
          </cell>
          <cell r="R14">
            <v>5</v>
          </cell>
          <cell r="S14">
            <v>-583336.21</v>
          </cell>
          <cell r="U14">
            <v>5</v>
          </cell>
          <cell r="V14">
            <v>3446.76</v>
          </cell>
          <cell r="X14">
            <v>2</v>
          </cell>
          <cell r="Y14">
            <v>-417573</v>
          </cell>
          <cell r="AA14">
            <v>13</v>
          </cell>
          <cell r="AB14">
            <v>-145</v>
          </cell>
          <cell r="BE14">
            <v>6</v>
          </cell>
          <cell r="BF14">
            <v>6108.3140748000005</v>
          </cell>
          <cell r="CF14">
            <v>2</v>
          </cell>
          <cell r="CG14" t="str">
            <v>Y</v>
          </cell>
        </row>
        <row r="15">
          <cell r="C15">
            <v>5</v>
          </cell>
          <cell r="D15">
            <v>2276220.59</v>
          </cell>
          <cell r="F15">
            <v>12</v>
          </cell>
          <cell r="G15">
            <v>-153268.37</v>
          </cell>
          <cell r="I15">
            <v>5</v>
          </cell>
          <cell r="J15">
            <v>-538733.71</v>
          </cell>
          <cell r="L15">
            <v>21</v>
          </cell>
          <cell r="M15">
            <v>102722.39</v>
          </cell>
          <cell r="O15">
            <v>23</v>
          </cell>
          <cell r="P15">
            <v>-975</v>
          </cell>
          <cell r="R15">
            <v>6</v>
          </cell>
          <cell r="S15">
            <v>-272780</v>
          </cell>
          <cell r="U15">
            <v>7</v>
          </cell>
          <cell r="V15">
            <v>3101.75</v>
          </cell>
          <cell r="X15">
            <v>4</v>
          </cell>
          <cell r="Y15">
            <v>1405724</v>
          </cell>
          <cell r="AA15">
            <v>24</v>
          </cell>
          <cell r="AB15">
            <v>-312</v>
          </cell>
          <cell r="BE15">
            <v>7</v>
          </cell>
          <cell r="BF15">
            <v>1074.4178665000002</v>
          </cell>
          <cell r="CF15">
            <v>4</v>
          </cell>
          <cell r="CG15" t="str">
            <v>Y</v>
          </cell>
        </row>
        <row r="16">
          <cell r="C16">
            <v>6</v>
          </cell>
          <cell r="D16">
            <v>1433009.07</v>
          </cell>
          <cell r="F16">
            <v>25</v>
          </cell>
          <cell r="G16">
            <v>0</v>
          </cell>
          <cell r="I16">
            <v>6</v>
          </cell>
          <cell r="J16">
            <v>-213683.09</v>
          </cell>
          <cell r="L16">
            <v>25</v>
          </cell>
          <cell r="M16">
            <v>24482</v>
          </cell>
          <cell r="O16">
            <v>28</v>
          </cell>
          <cell r="P16">
            <v>-5475</v>
          </cell>
          <cell r="R16">
            <v>7</v>
          </cell>
          <cell r="S16">
            <v>-1672</v>
          </cell>
          <cell r="U16">
            <v>8</v>
          </cell>
          <cell r="V16">
            <v>3964.03</v>
          </cell>
          <cell r="X16">
            <v>5</v>
          </cell>
          <cell r="Y16">
            <v>-93194</v>
          </cell>
          <cell r="AA16">
            <v>30</v>
          </cell>
          <cell r="AB16">
            <v>-36</v>
          </cell>
          <cell r="BE16">
            <v>8</v>
          </cell>
          <cell r="BF16">
            <v>4739.6431473000011</v>
          </cell>
          <cell r="CF16">
            <v>5</v>
          </cell>
          <cell r="CG16" t="str">
            <v>Y</v>
          </cell>
        </row>
        <row r="17">
          <cell r="C17">
            <v>7</v>
          </cell>
          <cell r="D17">
            <v>149716.32999999999</v>
          </cell>
          <cell r="F17">
            <v>34</v>
          </cell>
          <cell r="G17">
            <v>3168.25</v>
          </cell>
          <cell r="I17">
            <v>7</v>
          </cell>
          <cell r="J17">
            <v>-8889.58</v>
          </cell>
          <cell r="L17">
            <v>27</v>
          </cell>
          <cell r="M17">
            <v>-963620.89</v>
          </cell>
          <cell r="O17">
            <v>36</v>
          </cell>
          <cell r="P17">
            <v>-56796</v>
          </cell>
          <cell r="R17">
            <v>8</v>
          </cell>
          <cell r="S17">
            <v>-3043.45</v>
          </cell>
          <cell r="U17">
            <v>11</v>
          </cell>
          <cell r="V17">
            <v>0</v>
          </cell>
          <cell r="X17">
            <v>6</v>
          </cell>
          <cell r="Y17">
            <v>-147945</v>
          </cell>
          <cell r="AA17">
            <v>32</v>
          </cell>
          <cell r="AB17">
            <v>-280</v>
          </cell>
          <cell r="BE17">
            <v>9</v>
          </cell>
          <cell r="BF17">
            <v>7262.0274267000023</v>
          </cell>
          <cell r="CF17">
            <v>6</v>
          </cell>
          <cell r="CG17" t="str">
            <v>Y</v>
          </cell>
        </row>
        <row r="18">
          <cell r="C18">
            <v>8</v>
          </cell>
          <cell r="D18">
            <v>205138.07</v>
          </cell>
          <cell r="F18">
            <v>35</v>
          </cell>
          <cell r="G18">
            <v>461446.03</v>
          </cell>
          <cell r="I18">
            <v>8</v>
          </cell>
          <cell r="J18">
            <v>-18446.599999999999</v>
          </cell>
          <cell r="L18">
            <v>34</v>
          </cell>
          <cell r="M18">
            <v>485498.88</v>
          </cell>
          <cell r="O18">
            <v>70</v>
          </cell>
          <cell r="P18">
            <v>2400</v>
          </cell>
          <cell r="R18">
            <v>9</v>
          </cell>
          <cell r="S18">
            <v>-33384.82</v>
          </cell>
          <cell r="U18">
            <v>12</v>
          </cell>
          <cell r="V18">
            <v>8414.3700000000008</v>
          </cell>
          <cell r="X18">
            <v>7</v>
          </cell>
          <cell r="Y18">
            <v>-16011</v>
          </cell>
          <cell r="AA18">
            <v>33</v>
          </cell>
          <cell r="AB18">
            <v>-250</v>
          </cell>
          <cell r="BE18">
            <v>10</v>
          </cell>
          <cell r="BF18">
            <v>0</v>
          </cell>
          <cell r="CF18">
            <v>7</v>
          </cell>
          <cell r="CG18" t="str">
            <v>Y</v>
          </cell>
        </row>
        <row r="19">
          <cell r="C19">
            <v>9</v>
          </cell>
          <cell r="D19">
            <v>484758.46</v>
          </cell>
          <cell r="F19">
            <v>36</v>
          </cell>
          <cell r="G19">
            <v>663847.37</v>
          </cell>
          <cell r="I19">
            <v>9</v>
          </cell>
          <cell r="J19">
            <v>-52441.39</v>
          </cell>
          <cell r="L19">
            <v>36</v>
          </cell>
          <cell r="M19">
            <v>-117417.65</v>
          </cell>
          <cell r="O19">
            <v>80</v>
          </cell>
          <cell r="P19">
            <v>-34510</v>
          </cell>
          <cell r="R19">
            <v>11</v>
          </cell>
          <cell r="S19">
            <v>-17294.22</v>
          </cell>
          <cell r="U19">
            <v>13</v>
          </cell>
          <cell r="V19">
            <v>2984.25</v>
          </cell>
          <cell r="X19">
            <v>8</v>
          </cell>
          <cell r="Y19">
            <v>-11577</v>
          </cell>
          <cell r="AA19">
            <v>34</v>
          </cell>
          <cell r="AB19">
            <v>-84250</v>
          </cell>
          <cell r="BE19">
            <v>11</v>
          </cell>
          <cell r="BF19">
            <v>2277.1194064000001</v>
          </cell>
          <cell r="CF19">
            <v>8</v>
          </cell>
          <cell r="CG19" t="str">
            <v>Y</v>
          </cell>
        </row>
        <row r="20">
          <cell r="C20">
            <v>11</v>
          </cell>
          <cell r="D20">
            <v>116028.15</v>
          </cell>
          <cell r="F20">
            <v>38</v>
          </cell>
          <cell r="G20">
            <v>554049.14</v>
          </cell>
          <cell r="I20">
            <v>11</v>
          </cell>
          <cell r="J20">
            <v>-18023.96</v>
          </cell>
          <cell r="L20">
            <v>38</v>
          </cell>
          <cell r="M20">
            <v>-6341801.4500000002</v>
          </cell>
          <cell r="O20">
            <v>89</v>
          </cell>
          <cell r="P20">
            <v>-38400</v>
          </cell>
          <cell r="R20">
            <v>13</v>
          </cell>
          <cell r="S20">
            <v>-1032850.1</v>
          </cell>
          <cell r="U20">
            <v>14</v>
          </cell>
          <cell r="V20">
            <v>0</v>
          </cell>
          <cell r="X20">
            <v>9</v>
          </cell>
          <cell r="Y20">
            <v>-40240</v>
          </cell>
          <cell r="AA20">
            <v>35</v>
          </cell>
          <cell r="AB20">
            <v>-33840.53</v>
          </cell>
          <cell r="BE20">
            <v>12</v>
          </cell>
          <cell r="BF20">
            <v>1040.1696474999999</v>
          </cell>
          <cell r="CF20">
            <v>9</v>
          </cell>
          <cell r="CG20" t="str">
            <v>Y</v>
          </cell>
        </row>
        <row r="21">
          <cell r="C21">
            <v>12</v>
          </cell>
          <cell r="D21">
            <v>291422.34999999998</v>
          </cell>
          <cell r="F21">
            <v>40</v>
          </cell>
          <cell r="G21">
            <v>12530</v>
          </cell>
          <cell r="I21">
            <v>12</v>
          </cell>
          <cell r="J21">
            <v>22146.25</v>
          </cell>
          <cell r="L21">
            <v>40</v>
          </cell>
          <cell r="M21">
            <v>65673.55</v>
          </cell>
          <cell r="O21">
            <v>90</v>
          </cell>
          <cell r="P21">
            <v>-97052</v>
          </cell>
          <cell r="R21">
            <v>14</v>
          </cell>
          <cell r="S21">
            <v>-3091748.55</v>
          </cell>
          <cell r="U21">
            <v>15</v>
          </cell>
          <cell r="V21">
            <v>1175.3</v>
          </cell>
          <cell r="X21">
            <v>11</v>
          </cell>
          <cell r="Y21">
            <v>-9391</v>
          </cell>
          <cell r="AA21">
            <v>36</v>
          </cell>
          <cell r="AB21">
            <v>-193723.6</v>
          </cell>
          <cell r="BE21">
            <v>13</v>
          </cell>
          <cell r="BF21">
            <v>10580.711716199998</v>
          </cell>
          <cell r="CF21">
            <v>11</v>
          </cell>
          <cell r="CG21" t="str">
            <v>Y</v>
          </cell>
        </row>
        <row r="22">
          <cell r="C22">
            <v>13</v>
          </cell>
          <cell r="D22">
            <v>2576779.79</v>
          </cell>
          <cell r="F22">
            <v>44</v>
          </cell>
          <cell r="G22">
            <v>326.75</v>
          </cell>
          <cell r="I22">
            <v>13</v>
          </cell>
          <cell r="J22">
            <v>-821309.92</v>
          </cell>
          <cell r="L22">
            <v>42</v>
          </cell>
          <cell r="M22">
            <v>40720.080000000002</v>
          </cell>
          <cell r="O22">
            <v>135</v>
          </cell>
          <cell r="P22">
            <v>-658710.19999999995</v>
          </cell>
          <cell r="R22">
            <v>15</v>
          </cell>
          <cell r="S22">
            <v>-32215.34</v>
          </cell>
          <cell r="U22">
            <v>16</v>
          </cell>
          <cell r="V22">
            <v>4276</v>
          </cell>
          <cell r="X22">
            <v>12</v>
          </cell>
          <cell r="Y22">
            <v>-56556</v>
          </cell>
          <cell r="AA22">
            <v>38</v>
          </cell>
          <cell r="AB22">
            <v>-102861.1</v>
          </cell>
          <cell r="BE22">
            <v>14</v>
          </cell>
          <cell r="BF22">
            <v>45948.676116100003</v>
          </cell>
          <cell r="CF22">
            <v>12</v>
          </cell>
          <cell r="CG22" t="str">
            <v>Y</v>
          </cell>
        </row>
        <row r="23">
          <cell r="C23">
            <v>14</v>
          </cell>
          <cell r="D23">
            <v>7411838.9100000001</v>
          </cell>
          <cell r="F23">
            <v>47</v>
          </cell>
          <cell r="G23">
            <v>585306.77</v>
          </cell>
          <cell r="I23">
            <v>14</v>
          </cell>
          <cell r="J23">
            <v>-1853280.79</v>
          </cell>
          <cell r="L23">
            <v>43</v>
          </cell>
          <cell r="M23">
            <v>198411.88</v>
          </cell>
          <cell r="O23">
            <v>160</v>
          </cell>
          <cell r="P23">
            <v>-113080.53</v>
          </cell>
          <cell r="R23">
            <v>16</v>
          </cell>
          <cell r="S23">
            <v>-380488</v>
          </cell>
          <cell r="U23">
            <v>17</v>
          </cell>
          <cell r="V23">
            <v>0</v>
          </cell>
          <cell r="X23">
            <v>13</v>
          </cell>
          <cell r="Y23">
            <v>-90076</v>
          </cell>
          <cell r="AA23">
            <v>40</v>
          </cell>
          <cell r="AB23">
            <v>-42215.58</v>
          </cell>
          <cell r="BE23">
            <v>15</v>
          </cell>
          <cell r="BF23">
            <v>6754.151913900002</v>
          </cell>
          <cell r="CF23">
            <v>13</v>
          </cell>
          <cell r="CG23" t="str">
            <v>Y</v>
          </cell>
        </row>
        <row r="24">
          <cell r="C24">
            <v>15</v>
          </cell>
          <cell r="D24">
            <v>293165.89</v>
          </cell>
          <cell r="F24">
            <v>51</v>
          </cell>
          <cell r="G24">
            <v>70367.09</v>
          </cell>
          <cell r="I24">
            <v>15</v>
          </cell>
          <cell r="J24">
            <v>-78528.899999999994</v>
          </cell>
          <cell r="L24">
            <v>44</v>
          </cell>
          <cell r="M24">
            <v>-87611.65</v>
          </cell>
          <cell r="R24">
            <v>17</v>
          </cell>
          <cell r="S24">
            <v>-109915.67</v>
          </cell>
          <cell r="U24">
            <v>18</v>
          </cell>
          <cell r="V24">
            <v>3950.24</v>
          </cell>
          <cell r="X24">
            <v>14</v>
          </cell>
          <cell r="Y24">
            <v>-312170</v>
          </cell>
          <cell r="AA24">
            <v>44</v>
          </cell>
          <cell r="AB24">
            <v>-12905</v>
          </cell>
          <cell r="BE24">
            <v>16</v>
          </cell>
          <cell r="BF24">
            <v>35390.350280199993</v>
          </cell>
          <cell r="CF24">
            <v>14</v>
          </cell>
          <cell r="CG24" t="str">
            <v>Y</v>
          </cell>
        </row>
        <row r="25">
          <cell r="C25">
            <v>16</v>
          </cell>
          <cell r="D25">
            <v>2236448.91</v>
          </cell>
          <cell r="F25">
            <v>53</v>
          </cell>
          <cell r="G25">
            <v>0</v>
          </cell>
          <cell r="I25">
            <v>16</v>
          </cell>
          <cell r="J25">
            <v>-623130.59</v>
          </cell>
          <cell r="L25">
            <v>51</v>
          </cell>
          <cell r="M25">
            <v>136624</v>
          </cell>
          <cell r="R25">
            <v>18</v>
          </cell>
          <cell r="S25">
            <v>-321287.40999999997</v>
          </cell>
          <cell r="U25">
            <v>20</v>
          </cell>
          <cell r="V25">
            <v>2395</v>
          </cell>
          <cell r="X25">
            <v>15</v>
          </cell>
          <cell r="Y25">
            <v>-34102</v>
          </cell>
          <cell r="AA25">
            <v>47</v>
          </cell>
          <cell r="AB25">
            <v>-36412.5</v>
          </cell>
          <cell r="BE25">
            <v>17</v>
          </cell>
          <cell r="BF25">
            <v>16165.407129700001</v>
          </cell>
          <cell r="CF25">
            <v>15</v>
          </cell>
          <cell r="CG25" t="str">
            <v>Y</v>
          </cell>
        </row>
        <row r="26">
          <cell r="C26">
            <v>17</v>
          </cell>
          <cell r="D26">
            <v>950144.29</v>
          </cell>
          <cell r="F26">
            <v>55</v>
          </cell>
          <cell r="G26">
            <v>416572.64</v>
          </cell>
          <cell r="I26">
            <v>17</v>
          </cell>
          <cell r="J26">
            <v>-340533.38</v>
          </cell>
          <cell r="L26">
            <v>52</v>
          </cell>
          <cell r="M26">
            <v>-561576</v>
          </cell>
          <cell r="R26">
            <v>20</v>
          </cell>
          <cell r="S26">
            <v>-20875.810000000001</v>
          </cell>
          <cell r="U26">
            <v>24</v>
          </cell>
          <cell r="V26">
            <v>13373.75</v>
          </cell>
          <cell r="X26">
            <v>16</v>
          </cell>
          <cell r="Y26">
            <v>-81770</v>
          </cell>
          <cell r="AA26">
            <v>53</v>
          </cell>
          <cell r="AB26">
            <v>-6238.44</v>
          </cell>
          <cell r="BE26">
            <v>18</v>
          </cell>
          <cell r="BF26">
            <v>5298.7770282999991</v>
          </cell>
          <cell r="CF26">
            <v>16</v>
          </cell>
          <cell r="CG26" t="str">
            <v>Y</v>
          </cell>
        </row>
        <row r="27">
          <cell r="C27">
            <v>18</v>
          </cell>
          <cell r="D27">
            <v>874161.07</v>
          </cell>
          <cell r="F27">
            <v>57</v>
          </cell>
          <cell r="G27">
            <v>57827.01</v>
          </cell>
          <cell r="I27">
            <v>18</v>
          </cell>
          <cell r="J27">
            <v>-332223.99</v>
          </cell>
          <cell r="L27">
            <v>53</v>
          </cell>
          <cell r="M27">
            <v>-2798273.96</v>
          </cell>
          <cell r="R27">
            <v>23</v>
          </cell>
          <cell r="S27">
            <v>-20239.14</v>
          </cell>
          <cell r="U27">
            <v>26</v>
          </cell>
          <cell r="V27">
            <v>0</v>
          </cell>
          <cell r="X27">
            <v>17</v>
          </cell>
          <cell r="Y27">
            <v>-30767</v>
          </cell>
          <cell r="AA27">
            <v>57</v>
          </cell>
          <cell r="AB27">
            <v>-47465.43</v>
          </cell>
          <cell r="BE27">
            <v>20</v>
          </cell>
          <cell r="BF27">
            <v>6115.2491770000015</v>
          </cell>
          <cell r="CF27">
            <v>17</v>
          </cell>
          <cell r="CG27" t="str">
            <v>Y</v>
          </cell>
        </row>
        <row r="28">
          <cell r="C28">
            <v>20</v>
          </cell>
          <cell r="D28">
            <v>610755</v>
          </cell>
          <cell r="F28">
            <v>58</v>
          </cell>
          <cell r="G28">
            <v>0</v>
          </cell>
          <cell r="I28">
            <v>20</v>
          </cell>
          <cell r="J28">
            <v>-172583.83</v>
          </cell>
          <cell r="L28">
            <v>55</v>
          </cell>
          <cell r="M28">
            <v>-1601495.92</v>
          </cell>
          <cell r="R28">
            <v>24</v>
          </cell>
          <cell r="S28">
            <v>-474134.68</v>
          </cell>
          <cell r="U28">
            <v>27</v>
          </cell>
          <cell r="V28">
            <v>33094.400000000001</v>
          </cell>
          <cell r="X28">
            <v>18</v>
          </cell>
          <cell r="Y28">
            <v>-35731</v>
          </cell>
          <cell r="AA28">
            <v>60</v>
          </cell>
          <cell r="AB28">
            <v>-1615</v>
          </cell>
          <cell r="BE28">
            <v>21</v>
          </cell>
          <cell r="BF28">
            <v>4122.2344814999997</v>
          </cell>
          <cell r="CF28">
            <v>18</v>
          </cell>
          <cell r="CG28" t="str">
            <v>N</v>
          </cell>
        </row>
        <row r="29">
          <cell r="C29">
            <v>21</v>
          </cell>
          <cell r="D29">
            <v>235094.33</v>
          </cell>
          <cell r="F29">
            <v>60</v>
          </cell>
          <cell r="G29">
            <v>0</v>
          </cell>
          <cell r="I29">
            <v>21</v>
          </cell>
          <cell r="J29">
            <v>-115696.76</v>
          </cell>
          <cell r="L29">
            <v>56</v>
          </cell>
          <cell r="M29">
            <v>-232530.46</v>
          </cell>
          <cell r="R29">
            <v>25</v>
          </cell>
          <cell r="S29">
            <v>-19067.2</v>
          </cell>
          <cell r="U29">
            <v>28</v>
          </cell>
          <cell r="V29">
            <v>2629.25</v>
          </cell>
          <cell r="X29">
            <v>20</v>
          </cell>
          <cell r="Y29">
            <v>-47458</v>
          </cell>
          <cell r="AA29">
            <v>62</v>
          </cell>
          <cell r="AB29">
            <v>-1524</v>
          </cell>
          <cell r="BE29">
            <v>22</v>
          </cell>
          <cell r="BF29">
            <v>1350.7821603999998</v>
          </cell>
          <cell r="CF29">
            <v>20</v>
          </cell>
          <cell r="CG29" t="str">
            <v>Y</v>
          </cell>
        </row>
        <row r="30">
          <cell r="C30">
            <v>22</v>
          </cell>
          <cell r="D30">
            <v>132153.78</v>
          </cell>
          <cell r="F30">
            <v>61</v>
          </cell>
          <cell r="G30">
            <v>125246</v>
          </cell>
          <cell r="I30">
            <v>22</v>
          </cell>
          <cell r="J30">
            <v>-6767.08</v>
          </cell>
          <cell r="L30">
            <v>61</v>
          </cell>
          <cell r="M30">
            <v>280033.48</v>
          </cell>
          <cell r="R30">
            <v>26</v>
          </cell>
          <cell r="S30">
            <v>-56246.13</v>
          </cell>
          <cell r="U30">
            <v>29</v>
          </cell>
          <cell r="V30">
            <v>1698</v>
          </cell>
          <cell r="X30">
            <v>21</v>
          </cell>
          <cell r="Y30">
            <v>-18874</v>
          </cell>
          <cell r="AA30">
            <v>64</v>
          </cell>
          <cell r="AB30">
            <v>-47743</v>
          </cell>
          <cell r="BE30">
            <v>23</v>
          </cell>
          <cell r="BF30">
            <v>4081.6110252000008</v>
          </cell>
          <cell r="CF30">
            <v>21</v>
          </cell>
          <cell r="CG30" t="str">
            <v>Y</v>
          </cell>
        </row>
        <row r="31">
          <cell r="C31">
            <v>23</v>
          </cell>
          <cell r="D31">
            <v>203461.71</v>
          </cell>
          <cell r="F31">
            <v>62</v>
          </cell>
          <cell r="G31">
            <v>14527.79</v>
          </cell>
          <cell r="I31">
            <v>23</v>
          </cell>
          <cell r="J31">
            <v>-36069.78</v>
          </cell>
          <cell r="L31">
            <v>70</v>
          </cell>
          <cell r="M31">
            <v>-464265.59</v>
          </cell>
          <cell r="R31">
            <v>27</v>
          </cell>
          <cell r="S31">
            <v>-1842389.92</v>
          </cell>
          <cell r="U31">
            <v>31</v>
          </cell>
          <cell r="V31">
            <v>11394.74</v>
          </cell>
          <cell r="X31">
            <v>22</v>
          </cell>
          <cell r="Y31">
            <v>-17440</v>
          </cell>
          <cell r="AA31">
            <v>65</v>
          </cell>
          <cell r="AB31">
            <v>-35468</v>
          </cell>
          <cell r="BE31">
            <v>24</v>
          </cell>
          <cell r="BF31">
            <v>44815.010341200003</v>
          </cell>
          <cell r="CF31">
            <v>22</v>
          </cell>
          <cell r="CG31" t="str">
            <v>Y</v>
          </cell>
        </row>
        <row r="32">
          <cell r="C32">
            <v>24</v>
          </cell>
          <cell r="D32">
            <v>3596536.84</v>
          </cell>
          <cell r="F32">
            <v>64</v>
          </cell>
          <cell r="G32">
            <v>724.25</v>
          </cell>
          <cell r="I32">
            <v>24</v>
          </cell>
          <cell r="J32">
            <v>-1005501.67</v>
          </cell>
          <cell r="L32">
            <v>71</v>
          </cell>
          <cell r="M32">
            <v>1220293.1100000001</v>
          </cell>
          <cell r="R32">
            <v>28</v>
          </cell>
          <cell r="S32">
            <v>-209858.6</v>
          </cell>
          <cell r="U32">
            <v>34</v>
          </cell>
          <cell r="V32">
            <v>93182.19</v>
          </cell>
          <cell r="X32">
            <v>23</v>
          </cell>
          <cell r="Y32">
            <v>-18872</v>
          </cell>
          <cell r="AA32">
            <v>66</v>
          </cell>
          <cell r="AB32">
            <v>-50955</v>
          </cell>
          <cell r="BE32">
            <v>25</v>
          </cell>
          <cell r="BF32">
            <v>5164.661117900001</v>
          </cell>
          <cell r="CF32">
            <v>23</v>
          </cell>
          <cell r="CG32" t="str">
            <v>Y</v>
          </cell>
        </row>
        <row r="33">
          <cell r="C33">
            <v>25</v>
          </cell>
          <cell r="D33">
            <v>775698.38</v>
          </cell>
          <cell r="F33">
            <v>65</v>
          </cell>
          <cell r="G33">
            <v>177543.03</v>
          </cell>
          <cell r="I33">
            <v>25</v>
          </cell>
          <cell r="J33">
            <v>-144440.88</v>
          </cell>
          <cell r="L33">
            <v>73</v>
          </cell>
          <cell r="M33">
            <v>336502.6</v>
          </cell>
          <cell r="R33">
            <v>29</v>
          </cell>
          <cell r="S33">
            <v>-623717.93000000005</v>
          </cell>
          <cell r="U33">
            <v>35</v>
          </cell>
          <cell r="V33">
            <v>76688.53</v>
          </cell>
          <cell r="X33">
            <v>24</v>
          </cell>
          <cell r="Y33">
            <v>-350673</v>
          </cell>
          <cell r="AA33">
            <v>67</v>
          </cell>
          <cell r="AB33">
            <v>-128520</v>
          </cell>
          <cell r="BE33">
            <v>26</v>
          </cell>
          <cell r="BF33">
            <v>9044.5252213000022</v>
          </cell>
          <cell r="CF33">
            <v>24</v>
          </cell>
          <cell r="CG33" t="str">
            <v>Y</v>
          </cell>
        </row>
        <row r="34">
          <cell r="C34">
            <v>26</v>
          </cell>
          <cell r="D34">
            <v>943325.53</v>
          </cell>
          <cell r="F34">
            <v>66</v>
          </cell>
          <cell r="G34">
            <v>147.51</v>
          </cell>
          <cell r="I34">
            <v>26</v>
          </cell>
          <cell r="J34">
            <v>-338936.06</v>
          </cell>
          <cell r="L34">
            <v>79</v>
          </cell>
          <cell r="M34">
            <v>284832.56</v>
          </cell>
          <cell r="R34">
            <v>30</v>
          </cell>
          <cell r="S34">
            <v>-109548.74</v>
          </cell>
          <cell r="U34">
            <v>36</v>
          </cell>
          <cell r="V34">
            <v>32834.71</v>
          </cell>
          <cell r="X34">
            <v>25</v>
          </cell>
          <cell r="Y34">
            <v>-38948</v>
          </cell>
          <cell r="AA34">
            <v>68</v>
          </cell>
          <cell r="AB34">
            <v>-30362</v>
          </cell>
          <cell r="BE34">
            <v>27</v>
          </cell>
          <cell r="BF34">
            <v>10698.011668800002</v>
          </cell>
          <cell r="CF34">
            <v>25</v>
          </cell>
          <cell r="CG34" t="str">
            <v>N</v>
          </cell>
        </row>
        <row r="35">
          <cell r="C35">
            <v>27</v>
          </cell>
          <cell r="D35">
            <v>3840653.03</v>
          </cell>
          <cell r="F35">
            <v>67</v>
          </cell>
          <cell r="G35">
            <v>284356.51</v>
          </cell>
          <cell r="I35">
            <v>27</v>
          </cell>
          <cell r="J35">
            <v>-318539.34999999998</v>
          </cell>
          <cell r="L35">
            <v>80</v>
          </cell>
          <cell r="M35">
            <v>-1541397.86</v>
          </cell>
          <cell r="R35">
            <v>34</v>
          </cell>
          <cell r="S35">
            <v>-1756065.79</v>
          </cell>
          <cell r="U35">
            <v>38</v>
          </cell>
          <cell r="V35">
            <v>66039.210000000006</v>
          </cell>
          <cell r="X35">
            <v>26</v>
          </cell>
          <cell r="Y35">
            <v>-144207</v>
          </cell>
          <cell r="AA35">
            <v>69</v>
          </cell>
          <cell r="AB35">
            <v>-31800</v>
          </cell>
          <cell r="BE35">
            <v>28</v>
          </cell>
          <cell r="BF35">
            <v>2454.4645709000006</v>
          </cell>
          <cell r="CF35">
            <v>26</v>
          </cell>
          <cell r="CG35" t="str">
            <v>Y</v>
          </cell>
        </row>
        <row r="36">
          <cell r="C36">
            <v>28</v>
          </cell>
          <cell r="D36">
            <v>439548.09</v>
          </cell>
          <cell r="F36">
            <v>68</v>
          </cell>
          <cell r="G36">
            <v>16881.75</v>
          </cell>
          <cell r="I36">
            <v>28</v>
          </cell>
          <cell r="J36">
            <v>-141469.26</v>
          </cell>
          <cell r="L36">
            <v>83</v>
          </cell>
          <cell r="M36">
            <v>-235041.22</v>
          </cell>
          <cell r="R36">
            <v>35</v>
          </cell>
          <cell r="S36">
            <v>-2337923.81</v>
          </cell>
          <cell r="U36">
            <v>40</v>
          </cell>
          <cell r="V36">
            <v>0</v>
          </cell>
          <cell r="X36">
            <v>27</v>
          </cell>
          <cell r="Y36">
            <v>-113675</v>
          </cell>
          <cell r="AA36">
            <v>70</v>
          </cell>
          <cell r="AB36">
            <v>-215027.33</v>
          </cell>
          <cell r="BE36">
            <v>29</v>
          </cell>
          <cell r="BF36">
            <v>8762.436387400001</v>
          </cell>
          <cell r="CF36">
            <v>27</v>
          </cell>
          <cell r="CG36" t="str">
            <v>Y</v>
          </cell>
        </row>
        <row r="37">
          <cell r="C37">
            <v>29</v>
          </cell>
          <cell r="D37">
            <v>1097276.03</v>
          </cell>
          <cell r="F37">
            <v>69</v>
          </cell>
          <cell r="G37">
            <v>18135.75</v>
          </cell>
          <cell r="I37">
            <v>29</v>
          </cell>
          <cell r="J37">
            <v>-264593.96999999997</v>
          </cell>
          <cell r="L37">
            <v>86</v>
          </cell>
          <cell r="M37">
            <v>341225.02</v>
          </cell>
          <cell r="R37">
            <v>36</v>
          </cell>
          <cell r="S37">
            <v>-6463721.5499999998</v>
          </cell>
          <cell r="U37">
            <v>41</v>
          </cell>
          <cell r="V37">
            <v>5027.5</v>
          </cell>
          <cell r="X37">
            <v>28</v>
          </cell>
          <cell r="Y37">
            <v>-16878</v>
          </cell>
          <cell r="AA37">
            <v>71</v>
          </cell>
          <cell r="AB37">
            <v>-120856.94</v>
          </cell>
          <cell r="BE37">
            <v>30</v>
          </cell>
          <cell r="BF37">
            <v>7574.9101197999998</v>
          </cell>
          <cell r="CF37">
            <v>28</v>
          </cell>
          <cell r="CG37" t="str">
            <v>Y</v>
          </cell>
        </row>
        <row r="38">
          <cell r="C38">
            <v>30</v>
          </cell>
          <cell r="D38">
            <v>584834.87</v>
          </cell>
          <cell r="F38">
            <v>70</v>
          </cell>
          <cell r="G38">
            <v>502973.87</v>
          </cell>
          <cell r="I38">
            <v>30</v>
          </cell>
          <cell r="J38">
            <v>-239932.23</v>
          </cell>
          <cell r="L38">
            <v>87</v>
          </cell>
          <cell r="M38">
            <v>-3777502.16</v>
          </cell>
          <cell r="R38">
            <v>38</v>
          </cell>
          <cell r="S38">
            <v>-3040932.78</v>
          </cell>
          <cell r="U38">
            <v>42</v>
          </cell>
          <cell r="V38">
            <v>12829.22</v>
          </cell>
          <cell r="X38">
            <v>29</v>
          </cell>
          <cell r="Y38">
            <v>-21250</v>
          </cell>
          <cell r="AA38">
            <v>72</v>
          </cell>
          <cell r="AB38">
            <v>-13800</v>
          </cell>
          <cell r="BE38">
            <v>32</v>
          </cell>
          <cell r="BF38">
            <v>160.50348879999993</v>
          </cell>
          <cell r="CF38">
            <v>29</v>
          </cell>
          <cell r="CG38" t="str">
            <v>Y</v>
          </cell>
        </row>
        <row r="39">
          <cell r="C39">
            <v>31</v>
          </cell>
          <cell r="D39">
            <v>424701.88</v>
          </cell>
          <cell r="F39">
            <v>71</v>
          </cell>
          <cell r="G39">
            <v>481354.69</v>
          </cell>
          <cell r="I39">
            <v>31</v>
          </cell>
          <cell r="J39">
            <v>-286864.78000000003</v>
          </cell>
          <cell r="L39">
            <v>90</v>
          </cell>
          <cell r="M39">
            <v>433739.42</v>
          </cell>
          <cell r="R39">
            <v>40</v>
          </cell>
          <cell r="S39">
            <v>-2667782.39</v>
          </cell>
          <cell r="U39">
            <v>43</v>
          </cell>
          <cell r="V39">
            <v>2655.75</v>
          </cell>
          <cell r="X39">
            <v>30</v>
          </cell>
          <cell r="Y39">
            <v>-28960</v>
          </cell>
          <cell r="AA39">
            <v>73</v>
          </cell>
          <cell r="AB39">
            <v>-36730.550000000003</v>
          </cell>
          <cell r="BE39">
            <v>33</v>
          </cell>
          <cell r="BF39">
            <v>895.31728299999975</v>
          </cell>
          <cell r="CF39">
            <v>30</v>
          </cell>
          <cell r="CG39" t="str">
            <v>Y</v>
          </cell>
        </row>
        <row r="40">
          <cell r="C40">
            <v>34</v>
          </cell>
          <cell r="D40">
            <v>4312300.16</v>
          </cell>
          <cell r="F40">
            <v>72</v>
          </cell>
          <cell r="G40">
            <v>0</v>
          </cell>
          <cell r="I40">
            <v>34</v>
          </cell>
          <cell r="J40">
            <v>-524274.72</v>
          </cell>
          <cell r="L40">
            <v>103</v>
          </cell>
          <cell r="M40">
            <v>441303.48</v>
          </cell>
          <cell r="R40">
            <v>41</v>
          </cell>
          <cell r="S40">
            <v>-384013.4</v>
          </cell>
          <cell r="U40">
            <v>44</v>
          </cell>
          <cell r="V40">
            <v>0</v>
          </cell>
          <cell r="X40">
            <v>31</v>
          </cell>
          <cell r="Y40">
            <v>-10408</v>
          </cell>
          <cell r="AA40">
            <v>74</v>
          </cell>
          <cell r="AB40">
            <v>-1200</v>
          </cell>
          <cell r="BE40">
            <v>34</v>
          </cell>
          <cell r="BF40">
            <v>22107.898132900002</v>
          </cell>
          <cell r="CF40">
            <v>31</v>
          </cell>
          <cell r="CG40" t="str">
            <v>Y</v>
          </cell>
        </row>
        <row r="41">
          <cell r="C41">
            <v>35</v>
          </cell>
          <cell r="D41">
            <v>7592242.75</v>
          </cell>
          <cell r="F41">
            <v>73</v>
          </cell>
          <cell r="G41">
            <v>166544.25</v>
          </cell>
          <cell r="I41">
            <v>35</v>
          </cell>
          <cell r="J41">
            <v>-723303.78</v>
          </cell>
          <cell r="L41">
            <v>105</v>
          </cell>
          <cell r="M41">
            <v>958924.18</v>
          </cell>
          <cell r="R41">
            <v>42</v>
          </cell>
          <cell r="S41">
            <v>-328081.02</v>
          </cell>
          <cell r="U41">
            <v>47</v>
          </cell>
          <cell r="V41">
            <v>8730.5</v>
          </cell>
          <cell r="X41">
            <v>34</v>
          </cell>
          <cell r="Y41">
            <v>-269988</v>
          </cell>
          <cell r="AA41">
            <v>75</v>
          </cell>
          <cell r="AB41">
            <v>-35168</v>
          </cell>
          <cell r="BE41">
            <v>35</v>
          </cell>
          <cell r="BF41">
            <v>30831.339511800004</v>
          </cell>
          <cell r="CF41">
            <v>32</v>
          </cell>
          <cell r="CG41" t="str">
            <v>Y</v>
          </cell>
        </row>
        <row r="42">
          <cell r="C42">
            <v>36</v>
          </cell>
          <cell r="D42">
            <v>14628820.08</v>
          </cell>
          <cell r="F42">
            <v>74</v>
          </cell>
          <cell r="G42">
            <v>31.25</v>
          </cell>
          <cell r="I42">
            <v>36</v>
          </cell>
          <cell r="J42">
            <v>-2067870.39</v>
          </cell>
          <cell r="L42">
            <v>106</v>
          </cell>
          <cell r="M42">
            <v>-263680.64000000001</v>
          </cell>
          <cell r="R42">
            <v>43</v>
          </cell>
          <cell r="S42">
            <v>-597213.81000000006</v>
          </cell>
          <cell r="U42">
            <v>50</v>
          </cell>
          <cell r="V42">
            <v>20901.91</v>
          </cell>
          <cell r="X42">
            <v>35</v>
          </cell>
          <cell r="Y42">
            <v>-521846</v>
          </cell>
          <cell r="AA42">
            <v>77</v>
          </cell>
          <cell r="AB42">
            <v>0</v>
          </cell>
          <cell r="BE42">
            <v>36</v>
          </cell>
          <cell r="BF42">
            <v>50643.837685499981</v>
          </cell>
          <cell r="CF42">
            <v>33</v>
          </cell>
          <cell r="CG42" t="str">
            <v>Y</v>
          </cell>
        </row>
        <row r="43">
          <cell r="C43">
            <v>38</v>
          </cell>
          <cell r="D43">
            <v>22374298.640000001</v>
          </cell>
          <cell r="F43">
            <v>75</v>
          </cell>
          <cell r="G43">
            <v>266142.37</v>
          </cell>
          <cell r="I43">
            <v>38</v>
          </cell>
          <cell r="J43">
            <v>-4805178.1399999997</v>
          </cell>
          <cell r="L43">
            <v>107</v>
          </cell>
          <cell r="M43">
            <v>476560.11</v>
          </cell>
          <cell r="R43">
            <v>44</v>
          </cell>
          <cell r="S43">
            <v>-1217893.01</v>
          </cell>
          <cell r="U43">
            <v>51</v>
          </cell>
          <cell r="V43">
            <v>24597.439999999999</v>
          </cell>
          <cell r="X43">
            <v>36</v>
          </cell>
          <cell r="Y43">
            <v>-869454</v>
          </cell>
          <cell r="AA43">
            <v>79</v>
          </cell>
          <cell r="AB43">
            <v>-59355</v>
          </cell>
          <cell r="BE43">
            <v>38</v>
          </cell>
          <cell r="BF43">
            <v>41384.864358200015</v>
          </cell>
          <cell r="CF43">
            <v>34</v>
          </cell>
          <cell r="CG43" t="str">
            <v>N</v>
          </cell>
        </row>
        <row r="44">
          <cell r="C44">
            <v>40</v>
          </cell>
          <cell r="D44">
            <v>6854342.9100000001</v>
          </cell>
          <cell r="F44">
            <v>79</v>
          </cell>
          <cell r="G44">
            <v>312.5</v>
          </cell>
          <cell r="I44">
            <v>40</v>
          </cell>
          <cell r="J44">
            <v>-1182417.1299999999</v>
          </cell>
          <cell r="L44">
            <v>108</v>
          </cell>
          <cell r="M44">
            <v>465759</v>
          </cell>
          <cell r="R44">
            <v>47</v>
          </cell>
          <cell r="S44">
            <v>-16854127.93</v>
          </cell>
          <cell r="U44">
            <v>52</v>
          </cell>
          <cell r="V44">
            <v>1055.5</v>
          </cell>
          <cell r="X44">
            <v>38</v>
          </cell>
          <cell r="Y44">
            <v>-818893</v>
          </cell>
          <cell r="AA44">
            <v>80</v>
          </cell>
          <cell r="AB44">
            <v>-451397.88</v>
          </cell>
          <cell r="BE44">
            <v>40</v>
          </cell>
          <cell r="BF44">
            <v>10270.235442000001</v>
          </cell>
          <cell r="CF44">
            <v>35</v>
          </cell>
          <cell r="CG44" t="str">
            <v>Y</v>
          </cell>
        </row>
        <row r="45">
          <cell r="C45">
            <v>41</v>
          </cell>
          <cell r="D45">
            <v>1308825.4099999999</v>
          </cell>
          <cell r="F45">
            <v>80</v>
          </cell>
          <cell r="G45">
            <v>1076879.6599999999</v>
          </cell>
          <cell r="I45">
            <v>41</v>
          </cell>
          <cell r="J45">
            <v>-225019.62</v>
          </cell>
          <cell r="L45">
            <v>120</v>
          </cell>
          <cell r="M45">
            <v>883155.33</v>
          </cell>
          <cell r="R45">
            <v>50</v>
          </cell>
          <cell r="S45">
            <v>-70077.86</v>
          </cell>
          <cell r="U45">
            <v>53</v>
          </cell>
          <cell r="V45">
            <v>53197.79</v>
          </cell>
          <cell r="X45">
            <v>40</v>
          </cell>
          <cell r="Y45">
            <v>-502348</v>
          </cell>
          <cell r="AA45">
            <v>81</v>
          </cell>
          <cell r="AB45">
            <v>-600</v>
          </cell>
          <cell r="BE45">
            <v>41</v>
          </cell>
          <cell r="BF45">
            <v>1371.1207386999999</v>
          </cell>
          <cell r="CF45">
            <v>36</v>
          </cell>
          <cell r="CG45" t="str">
            <v>Y</v>
          </cell>
        </row>
        <row r="46">
          <cell r="C46">
            <v>42</v>
          </cell>
          <cell r="D46">
            <v>1557599.9</v>
          </cell>
          <cell r="F46">
            <v>83</v>
          </cell>
          <cell r="G46">
            <v>236570.77</v>
          </cell>
          <cell r="I46">
            <v>42</v>
          </cell>
          <cell r="J46">
            <v>-405081.52</v>
          </cell>
          <cell r="L46">
            <v>121</v>
          </cell>
          <cell r="M46">
            <v>4106.7</v>
          </cell>
          <cell r="R46">
            <v>51</v>
          </cell>
          <cell r="S46">
            <v>-218902.12</v>
          </cell>
          <cell r="U46">
            <v>55</v>
          </cell>
          <cell r="V46">
            <v>0</v>
          </cell>
          <cell r="X46">
            <v>41</v>
          </cell>
          <cell r="Y46">
            <v>-104020</v>
          </cell>
          <cell r="AA46">
            <v>83</v>
          </cell>
          <cell r="AB46">
            <v>-42845</v>
          </cell>
          <cell r="BE46">
            <v>42</v>
          </cell>
          <cell r="BF46">
            <v>5406.1091174999983</v>
          </cell>
          <cell r="CF46">
            <v>38</v>
          </cell>
          <cell r="CG46" t="str">
            <v>Y</v>
          </cell>
        </row>
        <row r="47">
          <cell r="C47">
            <v>43</v>
          </cell>
          <cell r="D47">
            <v>2207031.3199999998</v>
          </cell>
          <cell r="F47">
            <v>86</v>
          </cell>
          <cell r="G47">
            <v>282956.40000000002</v>
          </cell>
          <cell r="I47">
            <v>43</v>
          </cell>
          <cell r="J47">
            <v>-869173.47</v>
          </cell>
          <cell r="L47">
            <v>123</v>
          </cell>
          <cell r="M47">
            <v>45333.52</v>
          </cell>
          <cell r="R47">
            <v>52</v>
          </cell>
          <cell r="S47">
            <v>-1658405.65</v>
          </cell>
          <cell r="U47">
            <v>56</v>
          </cell>
          <cell r="V47">
            <v>12769.75</v>
          </cell>
          <cell r="X47">
            <v>42</v>
          </cell>
          <cell r="Y47">
            <v>-78231</v>
          </cell>
          <cell r="AA47">
            <v>86</v>
          </cell>
          <cell r="AB47">
            <v>-5725</v>
          </cell>
          <cell r="BE47">
            <v>43</v>
          </cell>
          <cell r="BF47">
            <v>8572.7909542999987</v>
          </cell>
          <cell r="CF47">
            <v>40</v>
          </cell>
          <cell r="CG47" t="str">
            <v>Y</v>
          </cell>
        </row>
        <row r="48">
          <cell r="C48">
            <v>44</v>
          </cell>
          <cell r="D48">
            <v>4326803.03</v>
          </cell>
          <cell r="F48">
            <v>87</v>
          </cell>
          <cell r="G48">
            <v>120592.92</v>
          </cell>
          <cell r="I48">
            <v>44</v>
          </cell>
          <cell r="J48">
            <v>-1447080.49</v>
          </cell>
          <cell r="L48">
            <v>133</v>
          </cell>
          <cell r="M48">
            <v>-1300309.8600000001</v>
          </cell>
          <cell r="R48">
            <v>55</v>
          </cell>
          <cell r="S48">
            <v>-13016904.640000001</v>
          </cell>
          <cell r="U48">
            <v>57</v>
          </cell>
          <cell r="V48">
            <v>253545.27</v>
          </cell>
          <cell r="X48">
            <v>43</v>
          </cell>
          <cell r="Y48">
            <v>-179342</v>
          </cell>
          <cell r="AA48">
            <v>87</v>
          </cell>
          <cell r="AB48">
            <v>-350</v>
          </cell>
          <cell r="BE48">
            <v>44</v>
          </cell>
          <cell r="BF48">
            <v>7985.5789596999994</v>
          </cell>
          <cell r="CF48">
            <v>41</v>
          </cell>
          <cell r="CG48" t="str">
            <v>Y</v>
          </cell>
        </row>
        <row r="49">
          <cell r="C49">
            <v>47</v>
          </cell>
          <cell r="D49">
            <v>23902484.170000002</v>
          </cell>
          <cell r="F49">
            <v>88</v>
          </cell>
          <cell r="G49">
            <v>255.25</v>
          </cell>
          <cell r="I49">
            <v>47</v>
          </cell>
          <cell r="J49">
            <v>-1720999.26</v>
          </cell>
          <cell r="L49">
            <v>140</v>
          </cell>
          <cell r="M49">
            <v>524032.2</v>
          </cell>
          <cell r="R49">
            <v>56</v>
          </cell>
          <cell r="S49">
            <v>-860113.12</v>
          </cell>
          <cell r="U49">
            <v>58</v>
          </cell>
          <cell r="V49">
            <v>6050.5</v>
          </cell>
          <cell r="X49">
            <v>44</v>
          </cell>
          <cell r="Y49">
            <v>-314366</v>
          </cell>
          <cell r="AA49">
            <v>89</v>
          </cell>
          <cell r="AB49">
            <v>-270975.21000000002</v>
          </cell>
          <cell r="BE49">
            <v>47</v>
          </cell>
          <cell r="BF49">
            <v>21997.196783200012</v>
          </cell>
          <cell r="CF49">
            <v>42</v>
          </cell>
          <cell r="CG49" t="str">
            <v>N</v>
          </cell>
        </row>
        <row r="50">
          <cell r="C50">
            <v>50</v>
          </cell>
          <cell r="D50">
            <v>1285259.99</v>
          </cell>
          <cell r="F50">
            <v>89</v>
          </cell>
          <cell r="G50">
            <v>3112341.05</v>
          </cell>
          <cell r="I50">
            <v>50</v>
          </cell>
          <cell r="J50">
            <v>-377677.53</v>
          </cell>
          <cell r="L50">
            <v>150</v>
          </cell>
          <cell r="M50">
            <v>162244.29999999999</v>
          </cell>
          <cell r="R50">
            <v>57</v>
          </cell>
          <cell r="S50">
            <v>-369385.7</v>
          </cell>
          <cell r="U50">
            <v>60</v>
          </cell>
          <cell r="V50">
            <v>173411.66</v>
          </cell>
          <cell r="X50">
            <v>47</v>
          </cell>
          <cell r="Y50">
            <v>-461936</v>
          </cell>
          <cell r="AA50">
            <v>90</v>
          </cell>
          <cell r="AB50">
            <v>-84690</v>
          </cell>
          <cell r="BE50">
            <v>50</v>
          </cell>
          <cell r="BF50">
            <v>5997.1502156999986</v>
          </cell>
          <cell r="CF50">
            <v>43</v>
          </cell>
          <cell r="CG50" t="str">
            <v>N</v>
          </cell>
        </row>
        <row r="51">
          <cell r="C51">
            <v>51</v>
          </cell>
          <cell r="D51">
            <v>995497.86</v>
          </cell>
          <cell r="F51">
            <v>90</v>
          </cell>
          <cell r="G51">
            <v>122476.85</v>
          </cell>
          <cell r="I51">
            <v>51</v>
          </cell>
          <cell r="J51">
            <v>-401003.12</v>
          </cell>
          <cell r="L51">
            <v>151</v>
          </cell>
          <cell r="M51">
            <v>1209503.26</v>
          </cell>
          <cell r="R51">
            <v>58</v>
          </cell>
          <cell r="S51">
            <v>-103730.28</v>
          </cell>
          <cell r="U51">
            <v>61</v>
          </cell>
          <cell r="V51">
            <v>74441.67</v>
          </cell>
          <cell r="X51">
            <v>50</v>
          </cell>
          <cell r="Y51">
            <v>-68215</v>
          </cell>
          <cell r="AA51">
            <v>91</v>
          </cell>
          <cell r="AB51">
            <v>-16325</v>
          </cell>
          <cell r="BE51">
            <v>51</v>
          </cell>
          <cell r="BF51">
            <v>3767.6126438999981</v>
          </cell>
          <cell r="CF51">
            <v>44</v>
          </cell>
          <cell r="CG51" t="str">
            <v>Y</v>
          </cell>
        </row>
        <row r="52">
          <cell r="C52">
            <v>52</v>
          </cell>
          <cell r="D52">
            <v>4672606</v>
          </cell>
          <cell r="F52">
            <v>91</v>
          </cell>
          <cell r="G52">
            <v>386.5</v>
          </cell>
          <cell r="I52">
            <v>52</v>
          </cell>
          <cell r="J52">
            <v>-1576284.55</v>
          </cell>
          <cell r="L52">
            <v>160</v>
          </cell>
          <cell r="M52">
            <v>-172043.12</v>
          </cell>
          <cell r="R52">
            <v>60</v>
          </cell>
          <cell r="S52">
            <v>-4703721.47</v>
          </cell>
          <cell r="U52">
            <v>62</v>
          </cell>
          <cell r="V52">
            <v>150</v>
          </cell>
          <cell r="X52">
            <v>51</v>
          </cell>
          <cell r="Y52">
            <v>-98179</v>
          </cell>
          <cell r="AA52">
            <v>92</v>
          </cell>
          <cell r="AB52">
            <v>-45</v>
          </cell>
          <cell r="BE52">
            <v>52</v>
          </cell>
          <cell r="BF52">
            <v>7379.2947365000009</v>
          </cell>
          <cell r="CF52">
            <v>47</v>
          </cell>
          <cell r="CG52" t="str">
            <v>Y</v>
          </cell>
        </row>
        <row r="53">
          <cell r="C53">
            <v>53</v>
          </cell>
          <cell r="D53">
            <v>8530989.9800000004</v>
          </cell>
          <cell r="F53">
            <v>93</v>
          </cell>
          <cell r="G53">
            <v>0</v>
          </cell>
          <cell r="I53">
            <v>53</v>
          </cell>
          <cell r="J53">
            <v>-2285484.8199999998</v>
          </cell>
          <cell r="L53">
            <v>165</v>
          </cell>
          <cell r="M53">
            <v>1017337.28</v>
          </cell>
          <cell r="R53">
            <v>61</v>
          </cell>
          <cell r="S53">
            <v>-638289.77</v>
          </cell>
          <cell r="U53">
            <v>64</v>
          </cell>
          <cell r="V53">
            <v>117707.89</v>
          </cell>
          <cell r="X53">
            <v>52</v>
          </cell>
          <cell r="Y53">
            <v>-113062</v>
          </cell>
          <cell r="AA53">
            <v>101</v>
          </cell>
          <cell r="AB53">
            <v>-125339.11</v>
          </cell>
          <cell r="BE53">
            <v>53</v>
          </cell>
          <cell r="BF53">
            <v>16655.742690500003</v>
          </cell>
          <cell r="CF53">
            <v>50</v>
          </cell>
          <cell r="CG53" t="str">
            <v>Y</v>
          </cell>
        </row>
        <row r="54">
          <cell r="C54">
            <v>55</v>
          </cell>
          <cell r="D54">
            <v>21289444.280000001</v>
          </cell>
          <cell r="F54">
            <v>101</v>
          </cell>
          <cell r="G54">
            <v>388441.11</v>
          </cell>
          <cell r="I54">
            <v>55</v>
          </cell>
          <cell r="J54">
            <v>-2861271.17</v>
          </cell>
          <cell r="R54">
            <v>62</v>
          </cell>
          <cell r="S54">
            <v>-96434.69</v>
          </cell>
          <cell r="U54">
            <v>65</v>
          </cell>
          <cell r="V54">
            <v>0</v>
          </cell>
          <cell r="X54">
            <v>53</v>
          </cell>
          <cell r="Y54">
            <v>-293613</v>
          </cell>
          <cell r="AA54">
            <v>103</v>
          </cell>
          <cell r="AB54">
            <v>-16500</v>
          </cell>
          <cell r="BE54">
            <v>55</v>
          </cell>
          <cell r="BF54">
            <v>41382.913161699995</v>
          </cell>
          <cell r="CF54">
            <v>51</v>
          </cell>
          <cell r="CG54" t="str">
            <v>N</v>
          </cell>
        </row>
        <row r="55">
          <cell r="C55">
            <v>56</v>
          </cell>
          <cell r="D55">
            <v>2115622.66</v>
          </cell>
          <cell r="F55">
            <v>103</v>
          </cell>
          <cell r="G55">
            <v>59409.5</v>
          </cell>
          <cell r="I55">
            <v>56</v>
          </cell>
          <cell r="J55">
            <v>-589573.04</v>
          </cell>
          <cell r="R55">
            <v>64</v>
          </cell>
          <cell r="S55">
            <v>-145201.68</v>
          </cell>
          <cell r="U55">
            <v>66</v>
          </cell>
          <cell r="V55">
            <v>29246.61</v>
          </cell>
          <cell r="X55">
            <v>55</v>
          </cell>
          <cell r="Y55">
            <v>185917</v>
          </cell>
          <cell r="AA55">
            <v>104</v>
          </cell>
          <cell r="AB55">
            <v>-11424</v>
          </cell>
          <cell r="BE55">
            <v>56</v>
          </cell>
          <cell r="BF55">
            <v>2453.5620121999991</v>
          </cell>
          <cell r="CF55">
            <v>52</v>
          </cell>
          <cell r="CG55" t="str">
            <v>Y</v>
          </cell>
        </row>
        <row r="56">
          <cell r="C56">
            <v>57</v>
          </cell>
          <cell r="D56">
            <v>2169497.9700000002</v>
          </cell>
          <cell r="F56">
            <v>104</v>
          </cell>
          <cell r="G56">
            <v>0</v>
          </cell>
          <cell r="I56">
            <v>57</v>
          </cell>
          <cell r="J56">
            <v>-747885.22</v>
          </cell>
          <cell r="R56">
            <v>65</v>
          </cell>
          <cell r="S56">
            <v>-78140.649999999994</v>
          </cell>
          <cell r="U56">
            <v>67</v>
          </cell>
          <cell r="V56">
            <v>176495.72</v>
          </cell>
          <cell r="X56">
            <v>56</v>
          </cell>
          <cell r="Y56">
            <v>-48066</v>
          </cell>
          <cell r="AA56">
            <v>105</v>
          </cell>
          <cell r="AB56">
            <v>-41255</v>
          </cell>
          <cell r="BE56">
            <v>57</v>
          </cell>
          <cell r="BF56">
            <v>6736.9271866999961</v>
          </cell>
          <cell r="CF56">
            <v>53</v>
          </cell>
          <cell r="CG56" t="str">
            <v>Y</v>
          </cell>
        </row>
        <row r="57">
          <cell r="C57">
            <v>58</v>
          </cell>
          <cell r="D57">
            <v>1393943.34</v>
          </cell>
          <cell r="F57">
            <v>105</v>
          </cell>
          <cell r="G57">
            <v>0</v>
          </cell>
          <cell r="I57">
            <v>58</v>
          </cell>
          <cell r="J57">
            <v>-136550.89000000001</v>
          </cell>
          <cell r="R57">
            <v>66</v>
          </cell>
          <cell r="S57">
            <v>-1816888.82</v>
          </cell>
          <cell r="U57">
            <v>68</v>
          </cell>
          <cell r="V57">
            <v>56508.37</v>
          </cell>
          <cell r="X57">
            <v>57</v>
          </cell>
          <cell r="Y57">
            <v>-250693</v>
          </cell>
          <cell r="AA57">
            <v>107</v>
          </cell>
          <cell r="AB57">
            <v>-10706</v>
          </cell>
          <cell r="BE57">
            <v>60</v>
          </cell>
          <cell r="BF57">
            <v>42501.437761800007</v>
          </cell>
          <cell r="CF57">
            <v>55</v>
          </cell>
          <cell r="CG57" t="str">
            <v>Y</v>
          </cell>
        </row>
        <row r="58">
          <cell r="C58">
            <v>60</v>
          </cell>
          <cell r="D58">
            <v>16476701.039999999</v>
          </cell>
          <cell r="F58">
            <v>106</v>
          </cell>
          <cell r="G58">
            <v>109930.87</v>
          </cell>
          <cell r="I58">
            <v>60</v>
          </cell>
          <cell r="J58">
            <v>-3634428.02</v>
          </cell>
          <cell r="R58">
            <v>67</v>
          </cell>
          <cell r="S58">
            <v>-9859876.0299999993</v>
          </cell>
          <cell r="U58">
            <v>69</v>
          </cell>
          <cell r="V58">
            <v>40434.93</v>
          </cell>
          <cell r="X58">
            <v>58</v>
          </cell>
          <cell r="Y58">
            <v>-85254</v>
          </cell>
          <cell r="AA58">
            <v>109</v>
          </cell>
          <cell r="AB58">
            <v>-8534</v>
          </cell>
          <cell r="BE58">
            <v>61</v>
          </cell>
          <cell r="BF58">
            <v>5610.7077346999995</v>
          </cell>
          <cell r="CF58">
            <v>56</v>
          </cell>
          <cell r="CG58" t="str">
            <v>Y</v>
          </cell>
        </row>
        <row r="59">
          <cell r="C59">
            <v>61</v>
          </cell>
          <cell r="D59">
            <v>3298819.64</v>
          </cell>
          <cell r="F59">
            <v>107</v>
          </cell>
          <cell r="G59">
            <v>0</v>
          </cell>
          <cell r="I59">
            <v>61</v>
          </cell>
          <cell r="J59">
            <v>-1911967.45</v>
          </cell>
          <cell r="R59">
            <v>68</v>
          </cell>
          <cell r="S59">
            <v>-689127.77</v>
          </cell>
          <cell r="U59">
            <v>70</v>
          </cell>
          <cell r="V59">
            <v>353530.4</v>
          </cell>
          <cell r="X59">
            <v>60</v>
          </cell>
          <cell r="Y59">
            <v>-804889</v>
          </cell>
          <cell r="AA59">
            <v>120</v>
          </cell>
          <cell r="AB59">
            <v>-4742.5</v>
          </cell>
          <cell r="BE59">
            <v>62</v>
          </cell>
          <cell r="BF59">
            <v>1807.3653587999995</v>
          </cell>
          <cell r="CF59">
            <v>57</v>
          </cell>
          <cell r="CG59" t="str">
            <v>Y</v>
          </cell>
        </row>
        <row r="60">
          <cell r="C60">
            <v>62</v>
          </cell>
          <cell r="D60">
            <v>907808.23</v>
          </cell>
          <cell r="F60">
            <v>108</v>
          </cell>
          <cell r="G60">
            <v>75.25</v>
          </cell>
          <cell r="I60">
            <v>62</v>
          </cell>
          <cell r="J60">
            <v>-440381.76</v>
          </cell>
          <cell r="R60">
            <v>69</v>
          </cell>
          <cell r="S60">
            <v>-3846987.72</v>
          </cell>
          <cell r="U60">
            <v>71</v>
          </cell>
          <cell r="V60">
            <v>236274.88</v>
          </cell>
          <cell r="X60">
            <v>61</v>
          </cell>
          <cell r="Y60">
            <v>-87493</v>
          </cell>
          <cell r="AA60">
            <v>121</v>
          </cell>
          <cell r="AB60">
            <v>-1425</v>
          </cell>
          <cell r="BE60">
            <v>64</v>
          </cell>
          <cell r="BF60">
            <v>6913.0273951000017</v>
          </cell>
          <cell r="CF60">
            <v>58</v>
          </cell>
          <cell r="CG60" t="str">
            <v>Y</v>
          </cell>
        </row>
        <row r="61">
          <cell r="C61">
            <v>64</v>
          </cell>
          <cell r="D61">
            <v>4333654.71</v>
          </cell>
          <cell r="F61">
            <v>109</v>
          </cell>
          <cell r="G61">
            <v>304709.61</v>
          </cell>
          <cell r="I61">
            <v>64</v>
          </cell>
          <cell r="J61">
            <v>-2025911.26</v>
          </cell>
          <cell r="R61">
            <v>70</v>
          </cell>
          <cell r="S61">
            <v>-15157623.33</v>
          </cell>
          <cell r="U61">
            <v>72</v>
          </cell>
          <cell r="V61">
            <v>31885.51</v>
          </cell>
          <cell r="X61">
            <v>62</v>
          </cell>
          <cell r="Y61">
            <v>-20502</v>
          </cell>
          <cell r="AA61">
            <v>122</v>
          </cell>
          <cell r="AB61">
            <v>-24100</v>
          </cell>
          <cell r="BE61">
            <v>65</v>
          </cell>
          <cell r="BF61">
            <v>13446.453393099997</v>
          </cell>
          <cell r="CF61">
            <v>60</v>
          </cell>
          <cell r="CG61" t="str">
            <v>Y</v>
          </cell>
        </row>
        <row r="62">
          <cell r="C62">
            <v>65</v>
          </cell>
          <cell r="D62">
            <v>1544826.35</v>
          </cell>
          <cell r="F62">
            <v>120</v>
          </cell>
          <cell r="G62">
            <v>1036269.01</v>
          </cell>
          <cell r="I62">
            <v>65</v>
          </cell>
          <cell r="J62">
            <v>-245734.2</v>
          </cell>
          <cell r="R62">
            <v>71</v>
          </cell>
          <cell r="S62">
            <v>-36562.44</v>
          </cell>
          <cell r="U62">
            <v>73</v>
          </cell>
          <cell r="V62">
            <v>65779.62</v>
          </cell>
          <cell r="X62">
            <v>64</v>
          </cell>
          <cell r="Y62">
            <v>-228794</v>
          </cell>
          <cell r="AA62">
            <v>123</v>
          </cell>
          <cell r="AB62">
            <v>-550</v>
          </cell>
          <cell r="BE62">
            <v>66</v>
          </cell>
          <cell r="BF62">
            <v>14386.646283100003</v>
          </cell>
          <cell r="CF62">
            <v>61</v>
          </cell>
          <cell r="CG62" t="str">
            <v>N</v>
          </cell>
        </row>
        <row r="63">
          <cell r="C63">
            <v>66</v>
          </cell>
          <cell r="D63">
            <v>6542895.0700000003</v>
          </cell>
          <cell r="F63">
            <v>122</v>
          </cell>
          <cell r="G63">
            <v>210.25</v>
          </cell>
          <cell r="I63">
            <v>66</v>
          </cell>
          <cell r="J63">
            <v>-2020524.76</v>
          </cell>
          <cell r="R63">
            <v>72</v>
          </cell>
          <cell r="S63">
            <v>-769694.03</v>
          </cell>
          <cell r="U63">
            <v>74</v>
          </cell>
          <cell r="V63">
            <v>1648</v>
          </cell>
          <cell r="X63">
            <v>65</v>
          </cell>
          <cell r="Y63">
            <v>-186146</v>
          </cell>
          <cell r="AA63">
            <v>133</v>
          </cell>
          <cell r="AB63">
            <v>-3950</v>
          </cell>
          <cell r="BE63">
            <v>67</v>
          </cell>
          <cell r="BF63">
            <v>53238.977536699997</v>
          </cell>
          <cell r="CF63">
            <v>62</v>
          </cell>
          <cell r="CG63" t="str">
            <v>Y</v>
          </cell>
        </row>
        <row r="64">
          <cell r="C64">
            <v>67</v>
          </cell>
          <cell r="D64">
            <v>22426270.309999999</v>
          </cell>
          <cell r="F64">
            <v>123</v>
          </cell>
          <cell r="G64">
            <v>22072</v>
          </cell>
          <cell r="I64">
            <v>67</v>
          </cell>
          <cell r="J64">
            <v>-6106309.0300000003</v>
          </cell>
          <cell r="R64">
            <v>73</v>
          </cell>
          <cell r="S64">
            <v>-1268311.53</v>
          </cell>
          <cell r="U64">
            <v>75</v>
          </cell>
          <cell r="V64">
            <v>33226.559999999998</v>
          </cell>
          <cell r="X64">
            <v>66</v>
          </cell>
          <cell r="Y64">
            <v>-342456</v>
          </cell>
          <cell r="AA64">
            <v>135</v>
          </cell>
          <cell r="AB64">
            <v>-298078.84000000003</v>
          </cell>
          <cell r="BE64">
            <v>68</v>
          </cell>
          <cell r="BF64">
            <v>13272.657975799995</v>
          </cell>
          <cell r="CF64">
            <v>64</v>
          </cell>
          <cell r="CG64" t="str">
            <v>Y</v>
          </cell>
        </row>
        <row r="65">
          <cell r="C65">
            <v>68</v>
          </cell>
          <cell r="D65">
            <v>3623818.45</v>
          </cell>
          <cell r="F65">
            <v>133</v>
          </cell>
          <cell r="G65">
            <v>21245.75</v>
          </cell>
          <cell r="I65">
            <v>68</v>
          </cell>
          <cell r="J65">
            <v>-1616352.38</v>
          </cell>
          <cell r="R65">
            <v>74</v>
          </cell>
          <cell r="S65">
            <v>-100281.8</v>
          </cell>
          <cell r="U65">
            <v>79</v>
          </cell>
          <cell r="V65">
            <v>0</v>
          </cell>
          <cell r="X65">
            <v>67</v>
          </cell>
          <cell r="Y65">
            <v>766</v>
          </cell>
          <cell r="AA65">
            <v>140</v>
          </cell>
          <cell r="AB65">
            <v>-30779.85</v>
          </cell>
          <cell r="BE65">
            <v>69</v>
          </cell>
          <cell r="BF65">
            <v>15384.653113999997</v>
          </cell>
          <cell r="CF65">
            <v>65</v>
          </cell>
          <cell r="CG65" t="str">
            <v>Y</v>
          </cell>
        </row>
        <row r="66">
          <cell r="C66">
            <v>69</v>
          </cell>
          <cell r="D66">
            <v>10712588.039999999</v>
          </cell>
          <cell r="F66">
            <v>135</v>
          </cell>
          <cell r="G66">
            <v>154335.32</v>
          </cell>
          <cell r="I66">
            <v>69</v>
          </cell>
          <cell r="J66">
            <v>-4686497.8499999996</v>
          </cell>
          <cell r="R66">
            <v>75</v>
          </cell>
          <cell r="S66">
            <v>-2596111.9700000002</v>
          </cell>
          <cell r="U66">
            <v>80</v>
          </cell>
          <cell r="V66">
            <v>922879.56</v>
          </cell>
          <cell r="X66">
            <v>68</v>
          </cell>
          <cell r="Y66">
            <v>-271575</v>
          </cell>
          <cell r="AA66">
            <v>151</v>
          </cell>
          <cell r="AB66">
            <v>-21074.25</v>
          </cell>
          <cell r="BE66">
            <v>70</v>
          </cell>
          <cell r="BF66">
            <v>101945.3959799</v>
          </cell>
          <cell r="CF66">
            <v>66</v>
          </cell>
          <cell r="CG66" t="str">
            <v>Y</v>
          </cell>
        </row>
        <row r="67">
          <cell r="C67">
            <v>70</v>
          </cell>
          <cell r="D67">
            <v>39970342.579999998</v>
          </cell>
          <cell r="F67">
            <v>140</v>
          </cell>
          <cell r="G67">
            <v>4721115.71</v>
          </cell>
          <cell r="I67">
            <v>70</v>
          </cell>
          <cell r="J67">
            <v>-5323401.34</v>
          </cell>
          <cell r="R67">
            <v>77</v>
          </cell>
          <cell r="S67">
            <v>0</v>
          </cell>
          <cell r="U67">
            <v>81</v>
          </cell>
          <cell r="V67">
            <v>11436</v>
          </cell>
          <cell r="X67">
            <v>69</v>
          </cell>
          <cell r="Y67">
            <v>229531</v>
          </cell>
          <cell r="AA67">
            <v>160</v>
          </cell>
          <cell r="AB67">
            <v>-118949.1</v>
          </cell>
          <cell r="BE67">
            <v>71</v>
          </cell>
          <cell r="BF67">
            <v>49876.842957700035</v>
          </cell>
          <cell r="CF67">
            <v>67</v>
          </cell>
          <cell r="CG67" t="str">
            <v>Y</v>
          </cell>
        </row>
        <row r="68">
          <cell r="C68">
            <v>71</v>
          </cell>
          <cell r="D68">
            <v>9609705.4900000002</v>
          </cell>
          <cell r="F68">
            <v>151</v>
          </cell>
          <cell r="G68">
            <v>0</v>
          </cell>
          <cell r="I68">
            <v>71</v>
          </cell>
          <cell r="J68">
            <v>-1583103.82</v>
          </cell>
          <cell r="R68">
            <v>79</v>
          </cell>
          <cell r="S68">
            <v>-6777533.75</v>
          </cell>
          <cell r="U68">
            <v>83</v>
          </cell>
          <cell r="V68">
            <v>72005.990000000005</v>
          </cell>
          <cell r="X68">
            <v>70</v>
          </cell>
          <cell r="Y68">
            <v>-1798289</v>
          </cell>
          <cell r="AA68">
            <v>165</v>
          </cell>
          <cell r="AB68">
            <v>-21500</v>
          </cell>
          <cell r="BE68">
            <v>72</v>
          </cell>
          <cell r="BF68">
            <v>11342.433411999995</v>
          </cell>
          <cell r="CF68">
            <v>68</v>
          </cell>
          <cell r="CG68" t="str">
            <v>Y</v>
          </cell>
        </row>
        <row r="69">
          <cell r="C69">
            <v>72</v>
          </cell>
          <cell r="D69">
            <v>4106210.3</v>
          </cell>
          <cell r="F69">
            <v>160</v>
          </cell>
          <cell r="G69">
            <v>217345.06</v>
          </cell>
          <cell r="I69">
            <v>72</v>
          </cell>
          <cell r="J69">
            <v>-1280756.05</v>
          </cell>
          <cell r="R69">
            <v>80</v>
          </cell>
          <cell r="S69">
            <v>-33046498.280000001</v>
          </cell>
          <cell r="U69">
            <v>85</v>
          </cell>
          <cell r="V69">
            <v>0</v>
          </cell>
          <cell r="X69">
            <v>71</v>
          </cell>
          <cell r="Y69">
            <v>-530116</v>
          </cell>
          <cell r="BE69">
            <v>73</v>
          </cell>
          <cell r="BF69">
            <v>14301.041122599996</v>
          </cell>
          <cell r="CF69">
            <v>69</v>
          </cell>
          <cell r="CG69" t="str">
            <v>Y</v>
          </cell>
        </row>
        <row r="70">
          <cell r="C70">
            <v>73</v>
          </cell>
          <cell r="D70">
            <v>6191525.9500000002</v>
          </cell>
          <cell r="F70">
            <v>165</v>
          </cell>
          <cell r="G70">
            <v>0</v>
          </cell>
          <cell r="I70">
            <v>73</v>
          </cell>
          <cell r="J70">
            <v>-2935368.34</v>
          </cell>
          <cell r="R70">
            <v>81</v>
          </cell>
          <cell r="S70">
            <v>-47497.59</v>
          </cell>
          <cell r="U70">
            <v>86</v>
          </cell>
          <cell r="V70">
            <v>3428.44</v>
          </cell>
          <cell r="X70">
            <v>72</v>
          </cell>
          <cell r="Y70">
            <v>-30698</v>
          </cell>
          <cell r="BE70">
            <v>74</v>
          </cell>
          <cell r="BF70">
            <v>1138.7309018999995</v>
          </cell>
          <cell r="CF70">
            <v>70</v>
          </cell>
          <cell r="CG70" t="str">
            <v>Y</v>
          </cell>
        </row>
        <row r="71">
          <cell r="C71">
            <v>74</v>
          </cell>
          <cell r="D71">
            <v>307832.58</v>
          </cell>
          <cell r="I71">
            <v>74</v>
          </cell>
          <cell r="J71">
            <v>-27787.43</v>
          </cell>
          <cell r="R71">
            <v>83</v>
          </cell>
          <cell r="S71">
            <v>-10265035.779999999</v>
          </cell>
          <cell r="U71">
            <v>87</v>
          </cell>
          <cell r="V71">
            <v>60249.8</v>
          </cell>
          <cell r="X71">
            <v>73</v>
          </cell>
          <cell r="Y71">
            <v>-154709</v>
          </cell>
          <cell r="BE71">
            <v>75</v>
          </cell>
          <cell r="BF71">
            <v>12115.671968600003</v>
          </cell>
          <cell r="CF71">
            <v>71</v>
          </cell>
          <cell r="CG71" t="str">
            <v>N</v>
          </cell>
        </row>
        <row r="72">
          <cell r="C72">
            <v>75</v>
          </cell>
          <cell r="D72">
            <v>5431410.4900000002</v>
          </cell>
          <cell r="I72">
            <v>75</v>
          </cell>
          <cell r="J72">
            <v>-599780.57999999996</v>
          </cell>
          <cell r="R72">
            <v>85</v>
          </cell>
          <cell r="S72">
            <v>-50894.94</v>
          </cell>
          <cell r="U72">
            <v>88</v>
          </cell>
          <cell r="V72">
            <v>72969.119999999995</v>
          </cell>
          <cell r="X72">
            <v>74</v>
          </cell>
          <cell r="Y72">
            <v>-42757</v>
          </cell>
          <cell r="BE72">
            <v>77</v>
          </cell>
          <cell r="BF72">
            <v>0</v>
          </cell>
          <cell r="CF72">
            <v>72</v>
          </cell>
          <cell r="CG72" t="str">
            <v>Y</v>
          </cell>
        </row>
        <row r="73">
          <cell r="C73">
            <v>77</v>
          </cell>
          <cell r="D73">
            <v>0</v>
          </cell>
          <cell r="I73">
            <v>77</v>
          </cell>
          <cell r="J73">
            <v>0</v>
          </cell>
          <cell r="R73">
            <v>86</v>
          </cell>
          <cell r="S73">
            <v>-3854909.92</v>
          </cell>
          <cell r="U73">
            <v>89</v>
          </cell>
          <cell r="V73">
            <v>2781</v>
          </cell>
          <cell r="X73">
            <v>75</v>
          </cell>
          <cell r="Y73">
            <v>-384570</v>
          </cell>
          <cell r="BE73">
            <v>79</v>
          </cell>
          <cell r="BF73">
            <v>17336.925242000001</v>
          </cell>
          <cell r="CF73">
            <v>73</v>
          </cell>
          <cell r="CG73" t="str">
            <v>N</v>
          </cell>
        </row>
        <row r="74">
          <cell r="C74">
            <v>79</v>
          </cell>
          <cell r="D74">
            <v>12004929.439999999</v>
          </cell>
          <cell r="I74">
            <v>79</v>
          </cell>
          <cell r="J74">
            <v>-2964792.57</v>
          </cell>
          <cell r="R74">
            <v>87</v>
          </cell>
          <cell r="S74">
            <v>-519851.69</v>
          </cell>
          <cell r="U74">
            <v>90</v>
          </cell>
          <cell r="V74">
            <v>393334.43</v>
          </cell>
          <cell r="X74">
            <v>77</v>
          </cell>
          <cell r="Y74">
            <v>0</v>
          </cell>
          <cell r="BE74">
            <v>80</v>
          </cell>
          <cell r="BF74">
            <v>216066.30235519994</v>
          </cell>
          <cell r="CF74">
            <v>74</v>
          </cell>
          <cell r="CG74" t="str">
            <v>Y</v>
          </cell>
        </row>
        <row r="75">
          <cell r="C75">
            <v>80</v>
          </cell>
          <cell r="D75">
            <v>87305363.549999997</v>
          </cell>
          <cell r="I75">
            <v>80</v>
          </cell>
          <cell r="J75">
            <v>-15777978.869999999</v>
          </cell>
          <cell r="R75">
            <v>88</v>
          </cell>
          <cell r="S75">
            <v>-1521082.66</v>
          </cell>
          <cell r="U75">
            <v>91</v>
          </cell>
          <cell r="V75">
            <v>70160.179999999993</v>
          </cell>
          <cell r="X75">
            <v>79</v>
          </cell>
          <cell r="Y75">
            <v>-511171</v>
          </cell>
          <cell r="BE75">
            <v>81</v>
          </cell>
          <cell r="BF75">
            <v>1967.8688475999993</v>
          </cell>
          <cell r="CF75">
            <v>75</v>
          </cell>
          <cell r="CG75" t="str">
            <v>Y</v>
          </cell>
        </row>
        <row r="76">
          <cell r="C76">
            <v>81</v>
          </cell>
          <cell r="D76">
            <v>1537084.66</v>
          </cell>
          <cell r="I76">
            <v>81</v>
          </cell>
          <cell r="J76">
            <v>-252784.59</v>
          </cell>
          <cell r="R76">
            <v>89</v>
          </cell>
          <cell r="S76">
            <v>-17267824.66</v>
          </cell>
          <cell r="U76">
            <v>92</v>
          </cell>
          <cell r="V76">
            <v>2333</v>
          </cell>
          <cell r="X76">
            <v>80</v>
          </cell>
          <cell r="Y76">
            <v>-4922354</v>
          </cell>
          <cell r="BE76">
            <v>83</v>
          </cell>
          <cell r="BF76">
            <v>61038.529934400009</v>
          </cell>
          <cell r="CF76">
            <v>77</v>
          </cell>
          <cell r="CG76" t="str">
            <v>Y</v>
          </cell>
        </row>
        <row r="77">
          <cell r="C77">
            <v>83</v>
          </cell>
          <cell r="D77">
            <v>20649057.960000001</v>
          </cell>
          <cell r="I77">
            <v>83</v>
          </cell>
          <cell r="J77">
            <v>-4284777.1500000004</v>
          </cell>
          <cell r="R77">
            <v>90</v>
          </cell>
          <cell r="S77">
            <v>-988573.75</v>
          </cell>
          <cell r="U77">
            <v>101</v>
          </cell>
          <cell r="V77">
            <v>31909.05</v>
          </cell>
          <cell r="X77">
            <v>81</v>
          </cell>
          <cell r="Y77">
            <v>-92428</v>
          </cell>
          <cell r="BE77">
            <v>85</v>
          </cell>
          <cell r="BF77">
            <v>1244.4690747999996</v>
          </cell>
          <cell r="CF77">
            <v>79</v>
          </cell>
          <cell r="CG77" t="str">
            <v>N</v>
          </cell>
        </row>
        <row r="78">
          <cell r="C78">
            <v>85</v>
          </cell>
          <cell r="D78">
            <v>277282.78000000003</v>
          </cell>
          <cell r="I78">
            <v>85</v>
          </cell>
          <cell r="J78">
            <v>-42959.86</v>
          </cell>
          <cell r="R78">
            <v>91</v>
          </cell>
          <cell r="S78">
            <v>-473233.51</v>
          </cell>
          <cell r="U78">
            <v>103</v>
          </cell>
          <cell r="V78">
            <v>38183.72</v>
          </cell>
          <cell r="X78">
            <v>83</v>
          </cell>
          <cell r="Y78">
            <v>-1333565</v>
          </cell>
          <cell r="BE78">
            <v>86</v>
          </cell>
          <cell r="BF78">
            <v>13367.725961199996</v>
          </cell>
          <cell r="CF78">
            <v>80</v>
          </cell>
          <cell r="CG78" t="str">
            <v>Y</v>
          </cell>
        </row>
        <row r="79">
          <cell r="C79">
            <v>86</v>
          </cell>
          <cell r="D79">
            <v>6309084.3399999999</v>
          </cell>
          <cell r="I79">
            <v>86</v>
          </cell>
          <cell r="J79">
            <v>-1043550.19</v>
          </cell>
          <cell r="R79">
            <v>92</v>
          </cell>
          <cell r="S79">
            <v>-837770.99</v>
          </cell>
          <cell r="U79">
            <v>104</v>
          </cell>
          <cell r="V79">
            <v>68131.899999999994</v>
          </cell>
          <cell r="X79">
            <v>85</v>
          </cell>
          <cell r="Y79">
            <v>-34693</v>
          </cell>
          <cell r="BE79">
            <v>87</v>
          </cell>
          <cell r="BF79">
            <v>15203.626373500001</v>
          </cell>
          <cell r="CF79">
            <v>81</v>
          </cell>
          <cell r="CG79" t="str">
            <v>Y</v>
          </cell>
        </row>
        <row r="80">
          <cell r="C80">
            <v>87</v>
          </cell>
          <cell r="D80">
            <v>9945525.0199999996</v>
          </cell>
          <cell r="I80">
            <v>87</v>
          </cell>
          <cell r="J80">
            <v>-2825445.2</v>
          </cell>
          <cell r="R80">
            <v>101</v>
          </cell>
          <cell r="S80">
            <v>-7352578.4100000001</v>
          </cell>
          <cell r="U80">
            <v>105</v>
          </cell>
          <cell r="V80">
            <v>31199.89</v>
          </cell>
          <cell r="X80">
            <v>86</v>
          </cell>
          <cell r="Y80">
            <v>-220972</v>
          </cell>
          <cell r="BE80">
            <v>88</v>
          </cell>
          <cell r="BF80">
            <v>15778.216984100003</v>
          </cell>
          <cell r="CF80">
            <v>83</v>
          </cell>
          <cell r="CG80" t="str">
            <v>Y</v>
          </cell>
        </row>
        <row r="81">
          <cell r="C81">
            <v>88</v>
          </cell>
          <cell r="D81">
            <v>6575926.7000000002</v>
          </cell>
          <cell r="I81">
            <v>88</v>
          </cell>
          <cell r="J81">
            <v>-1828359.89</v>
          </cell>
          <cell r="R81">
            <v>103</v>
          </cell>
          <cell r="S81">
            <v>-1495918.53</v>
          </cell>
          <cell r="U81">
            <v>106</v>
          </cell>
          <cell r="V81">
            <v>77097.37</v>
          </cell>
          <cell r="X81">
            <v>87</v>
          </cell>
          <cell r="Y81">
            <v>-288895</v>
          </cell>
          <cell r="BE81">
            <v>89</v>
          </cell>
          <cell r="BF81">
            <v>60526.496573299992</v>
          </cell>
          <cell r="CF81">
            <v>85</v>
          </cell>
          <cell r="CG81" t="str">
            <v>Y</v>
          </cell>
        </row>
        <row r="82">
          <cell r="C82">
            <v>89</v>
          </cell>
          <cell r="D82">
            <v>29794822.359999999</v>
          </cell>
          <cell r="I82">
            <v>89</v>
          </cell>
          <cell r="J82">
            <v>-3753981.35</v>
          </cell>
          <cell r="R82">
            <v>104</v>
          </cell>
          <cell r="S82">
            <v>-9126.7999999999993</v>
          </cell>
          <cell r="U82">
            <v>107</v>
          </cell>
          <cell r="V82">
            <v>150</v>
          </cell>
          <cell r="X82">
            <v>88</v>
          </cell>
          <cell r="Y82">
            <v>-135386</v>
          </cell>
          <cell r="BE82">
            <v>90</v>
          </cell>
          <cell r="BF82">
            <v>58043.765607800007</v>
          </cell>
          <cell r="CF82">
            <v>86</v>
          </cell>
          <cell r="CG82" t="str">
            <v>N</v>
          </cell>
        </row>
        <row r="83">
          <cell r="C83">
            <v>90</v>
          </cell>
          <cell r="D83">
            <v>13495427.01</v>
          </cell>
          <cell r="I83">
            <v>90</v>
          </cell>
          <cell r="J83">
            <v>-4406658.1100000003</v>
          </cell>
          <cell r="R83">
            <v>105</v>
          </cell>
          <cell r="S83">
            <v>-327585.15000000002</v>
          </cell>
          <cell r="U83">
            <v>108</v>
          </cell>
          <cell r="V83">
            <v>23721.26</v>
          </cell>
          <cell r="X83">
            <v>89</v>
          </cell>
          <cell r="Y83">
            <v>-417186.12</v>
          </cell>
          <cell r="BE83">
            <v>91</v>
          </cell>
          <cell r="BF83">
            <v>9717.228866899999</v>
          </cell>
          <cell r="CF83">
            <v>87</v>
          </cell>
          <cell r="CG83" t="str">
            <v>Y</v>
          </cell>
        </row>
        <row r="84">
          <cell r="C84">
            <v>91</v>
          </cell>
          <cell r="D84">
            <v>3826020.21</v>
          </cell>
          <cell r="I84">
            <v>91</v>
          </cell>
          <cell r="J84">
            <v>-1044086.75</v>
          </cell>
          <cell r="R84">
            <v>106</v>
          </cell>
          <cell r="S84">
            <v>-342</v>
          </cell>
          <cell r="U84">
            <v>109</v>
          </cell>
          <cell r="V84">
            <v>9151.7800000000007</v>
          </cell>
          <cell r="X84">
            <v>90</v>
          </cell>
          <cell r="Y84">
            <v>-1076805</v>
          </cell>
          <cell r="BE84">
            <v>92</v>
          </cell>
          <cell r="BF84">
            <v>2081.9724169000006</v>
          </cell>
          <cell r="CF84">
            <v>88</v>
          </cell>
          <cell r="CG84" t="str">
            <v>Y</v>
          </cell>
        </row>
        <row r="85">
          <cell r="C85">
            <v>92</v>
          </cell>
          <cell r="D85">
            <v>1529495.68</v>
          </cell>
          <cell r="I85">
            <v>92</v>
          </cell>
          <cell r="J85">
            <v>-206276.28</v>
          </cell>
          <cell r="R85">
            <v>107</v>
          </cell>
          <cell r="S85">
            <v>-1468875.64</v>
          </cell>
          <cell r="U85">
            <v>120</v>
          </cell>
          <cell r="V85">
            <v>9760.06</v>
          </cell>
          <cell r="X85">
            <v>91</v>
          </cell>
          <cell r="Y85">
            <v>-386189</v>
          </cell>
          <cell r="BE85">
            <v>93</v>
          </cell>
          <cell r="BF85">
            <v>2031.7800385004375</v>
          </cell>
          <cell r="CF85">
            <v>89</v>
          </cell>
          <cell r="CG85" t="str">
            <v>Y</v>
          </cell>
        </row>
        <row r="86">
          <cell r="C86">
            <v>93</v>
          </cell>
          <cell r="D86">
            <v>3046256.94</v>
          </cell>
          <cell r="I86">
            <v>93</v>
          </cell>
          <cell r="J86">
            <v>-1028137.25</v>
          </cell>
          <cell r="R86">
            <v>108</v>
          </cell>
          <cell r="S86">
            <v>-324508.32</v>
          </cell>
          <cell r="U86">
            <v>121</v>
          </cell>
          <cell r="V86">
            <v>24431.82</v>
          </cell>
          <cell r="X86">
            <v>92</v>
          </cell>
          <cell r="Y86">
            <v>-62086</v>
          </cell>
          <cell r="BE86">
            <v>94</v>
          </cell>
          <cell r="BF86">
            <v>976.7031006000002</v>
          </cell>
          <cell r="CF86">
            <v>90</v>
          </cell>
          <cell r="CG86" t="str">
            <v>N</v>
          </cell>
        </row>
        <row r="87">
          <cell r="C87">
            <v>94</v>
          </cell>
          <cell r="D87">
            <v>11634.19</v>
          </cell>
          <cell r="I87">
            <v>94</v>
          </cell>
          <cell r="J87">
            <v>7099.3</v>
          </cell>
          <cell r="R87">
            <v>109</v>
          </cell>
          <cell r="S87">
            <v>-88173.62</v>
          </cell>
          <cell r="U87">
            <v>122</v>
          </cell>
          <cell r="V87">
            <v>47017.13</v>
          </cell>
          <cell r="X87">
            <v>93</v>
          </cell>
          <cell r="Y87">
            <v>37244</v>
          </cell>
          <cell r="BE87">
            <v>101</v>
          </cell>
          <cell r="BF87">
            <v>105625.41562209999</v>
          </cell>
          <cell r="CF87">
            <v>91</v>
          </cell>
          <cell r="CG87" t="str">
            <v>Y</v>
          </cell>
        </row>
        <row r="88">
          <cell r="C88">
            <v>101</v>
          </cell>
          <cell r="D88">
            <v>38755270.740000002</v>
          </cell>
          <cell r="I88">
            <v>101</v>
          </cell>
          <cell r="J88">
            <v>-19234060.050000001</v>
          </cell>
          <cell r="R88">
            <v>120</v>
          </cell>
          <cell r="S88">
            <v>-6636518.1299999999</v>
          </cell>
          <cell r="U88">
            <v>123</v>
          </cell>
          <cell r="V88">
            <v>26600.78</v>
          </cell>
          <cell r="X88">
            <v>94</v>
          </cell>
          <cell r="Y88">
            <v>-10</v>
          </cell>
          <cell r="BE88">
            <v>103</v>
          </cell>
          <cell r="BF88">
            <v>7098.6270731000013</v>
          </cell>
          <cell r="CF88">
            <v>92</v>
          </cell>
          <cell r="CG88" t="str">
            <v>Y</v>
          </cell>
        </row>
        <row r="89">
          <cell r="C89">
            <v>103</v>
          </cell>
          <cell r="D89">
            <v>2570856.2000000002</v>
          </cell>
          <cell r="I89">
            <v>103</v>
          </cell>
          <cell r="J89">
            <v>-833588.68</v>
          </cell>
          <cell r="R89">
            <v>121</v>
          </cell>
          <cell r="S89">
            <v>-18961.72</v>
          </cell>
          <cell r="U89">
            <v>133</v>
          </cell>
          <cell r="V89">
            <v>5167.32</v>
          </cell>
          <cell r="X89">
            <v>101</v>
          </cell>
          <cell r="Y89">
            <v>-47656</v>
          </cell>
          <cell r="BE89">
            <v>104</v>
          </cell>
          <cell r="BF89">
            <v>2270.6207198999982</v>
          </cell>
          <cell r="CF89">
            <v>93</v>
          </cell>
          <cell r="CG89" t="str">
            <v>Y</v>
          </cell>
        </row>
        <row r="90">
          <cell r="C90">
            <v>104</v>
          </cell>
          <cell r="D90">
            <v>716119.17</v>
          </cell>
          <cell r="I90">
            <v>104</v>
          </cell>
          <cell r="J90">
            <v>-329726.15999999997</v>
          </cell>
          <cell r="R90">
            <v>122</v>
          </cell>
          <cell r="S90">
            <v>-280640.56</v>
          </cell>
          <cell r="U90">
            <v>135</v>
          </cell>
          <cell r="V90">
            <v>16920.04</v>
          </cell>
          <cell r="X90">
            <v>103</v>
          </cell>
          <cell r="Y90">
            <v>84835</v>
          </cell>
          <cell r="BE90">
            <v>105</v>
          </cell>
          <cell r="BF90">
            <v>26108.754381600014</v>
          </cell>
          <cell r="CF90">
            <v>94</v>
          </cell>
          <cell r="CG90" t="str">
            <v>Y</v>
          </cell>
        </row>
        <row r="91">
          <cell r="C91">
            <v>105</v>
          </cell>
          <cell r="D91">
            <v>2830210.65</v>
          </cell>
          <cell r="I91">
            <v>105</v>
          </cell>
          <cell r="J91">
            <v>-1539261.59</v>
          </cell>
          <cell r="R91">
            <v>123</v>
          </cell>
          <cell r="S91">
            <v>-409933.66</v>
          </cell>
          <cell r="U91">
            <v>140</v>
          </cell>
          <cell r="V91">
            <v>28890.45</v>
          </cell>
          <cell r="X91">
            <v>104</v>
          </cell>
          <cell r="Y91">
            <v>-51305</v>
          </cell>
          <cell r="BE91">
            <v>106</v>
          </cell>
          <cell r="BF91">
            <v>8369.7166496000027</v>
          </cell>
          <cell r="CF91">
            <v>101</v>
          </cell>
          <cell r="CG91" t="str">
            <v>Y</v>
          </cell>
        </row>
        <row r="92">
          <cell r="C92">
            <v>106</v>
          </cell>
          <cell r="D92">
            <v>2178170.15</v>
          </cell>
          <cell r="I92">
            <v>106</v>
          </cell>
          <cell r="J92">
            <v>-538214.98</v>
          </cell>
          <cell r="R92">
            <v>135</v>
          </cell>
          <cell r="S92">
            <v>-2427089.38</v>
          </cell>
          <cell r="U92">
            <v>150</v>
          </cell>
          <cell r="V92">
            <v>53193.120000000003</v>
          </cell>
          <cell r="X92">
            <v>105</v>
          </cell>
          <cell r="Y92">
            <v>-71259</v>
          </cell>
          <cell r="BE92">
            <v>107</v>
          </cell>
          <cell r="BF92">
            <v>13318.277416699999</v>
          </cell>
          <cell r="CF92">
            <v>103</v>
          </cell>
          <cell r="CG92" t="str">
            <v>N</v>
          </cell>
        </row>
        <row r="93">
          <cell r="C93">
            <v>107</v>
          </cell>
          <cell r="D93">
            <v>4550461.16</v>
          </cell>
          <cell r="I93">
            <v>107</v>
          </cell>
          <cell r="J93">
            <v>-1436091.03</v>
          </cell>
          <cell r="R93">
            <v>140</v>
          </cell>
          <cell r="S93">
            <v>-13532276.01</v>
          </cell>
          <cell r="U93">
            <v>151</v>
          </cell>
          <cell r="V93">
            <v>0</v>
          </cell>
          <cell r="X93">
            <v>106</v>
          </cell>
          <cell r="Y93">
            <v>-118946</v>
          </cell>
          <cell r="BE93">
            <v>108</v>
          </cell>
          <cell r="BF93">
            <v>2207.0997682999996</v>
          </cell>
          <cell r="CF93">
            <v>104</v>
          </cell>
          <cell r="CG93" t="str">
            <v>Y</v>
          </cell>
        </row>
        <row r="94">
          <cell r="C94">
            <v>108</v>
          </cell>
          <cell r="D94">
            <v>3448405.55</v>
          </cell>
          <cell r="I94">
            <v>108</v>
          </cell>
          <cell r="J94">
            <v>-1524294.43</v>
          </cell>
          <cell r="R94">
            <v>150</v>
          </cell>
          <cell r="S94">
            <v>-3242.27</v>
          </cell>
          <cell r="U94">
            <v>160</v>
          </cell>
          <cell r="V94">
            <v>249269.69</v>
          </cell>
          <cell r="X94">
            <v>107</v>
          </cell>
          <cell r="Y94">
            <v>-31625</v>
          </cell>
          <cell r="BE94">
            <v>109</v>
          </cell>
          <cell r="BF94">
            <v>2349.3481518000003</v>
          </cell>
          <cell r="CF94">
            <v>105</v>
          </cell>
          <cell r="CG94" t="str">
            <v>N</v>
          </cell>
        </row>
        <row r="95">
          <cell r="C95">
            <v>109</v>
          </cell>
          <cell r="D95">
            <v>1864421.95</v>
          </cell>
          <cell r="I95">
            <v>109</v>
          </cell>
          <cell r="J95">
            <v>-794791.98</v>
          </cell>
          <cell r="R95">
            <v>151</v>
          </cell>
          <cell r="S95">
            <v>-392975.69</v>
          </cell>
          <cell r="X95">
            <v>108</v>
          </cell>
          <cell r="Y95">
            <v>-24687</v>
          </cell>
          <cell r="BE95">
            <v>120</v>
          </cell>
          <cell r="BF95">
            <v>19795.060191700009</v>
          </cell>
          <cell r="CF95">
            <v>106</v>
          </cell>
          <cell r="CG95" t="str">
            <v>N</v>
          </cell>
        </row>
        <row r="96">
          <cell r="C96">
            <v>120</v>
          </cell>
          <cell r="D96">
            <v>9833724.2599999998</v>
          </cell>
          <cell r="I96">
            <v>120</v>
          </cell>
          <cell r="J96">
            <v>-1744987.04</v>
          </cell>
          <cell r="R96">
            <v>160</v>
          </cell>
          <cell r="S96">
            <v>-76251.429999999993</v>
          </cell>
          <cell r="X96">
            <v>109</v>
          </cell>
          <cell r="Y96">
            <v>-79441</v>
          </cell>
          <cell r="BE96">
            <v>121</v>
          </cell>
          <cell r="BF96">
            <v>1634.3137754000006</v>
          </cell>
          <cell r="CF96">
            <v>107</v>
          </cell>
          <cell r="CG96" t="str">
            <v>N</v>
          </cell>
        </row>
        <row r="97">
          <cell r="C97">
            <v>121</v>
          </cell>
          <cell r="D97">
            <v>461430.26</v>
          </cell>
          <cell r="I97">
            <v>121</v>
          </cell>
          <cell r="J97">
            <v>-310966.19</v>
          </cell>
          <cell r="R97">
            <v>165</v>
          </cell>
          <cell r="S97">
            <v>-46098.14</v>
          </cell>
          <cell r="X97">
            <v>120</v>
          </cell>
          <cell r="Y97">
            <v>-100024</v>
          </cell>
          <cell r="BE97">
            <v>122</v>
          </cell>
          <cell r="BF97">
            <v>10397.667584499997</v>
          </cell>
          <cell r="CF97">
            <v>108</v>
          </cell>
          <cell r="CG97" t="str">
            <v>N</v>
          </cell>
        </row>
        <row r="98">
          <cell r="C98">
            <v>122</v>
          </cell>
          <cell r="D98">
            <v>3989333.29</v>
          </cell>
          <cell r="I98">
            <v>122</v>
          </cell>
          <cell r="J98">
            <v>-888980.55</v>
          </cell>
          <cell r="X98">
            <v>121</v>
          </cell>
          <cell r="Y98">
            <v>-26823</v>
          </cell>
          <cell r="BE98">
            <v>123</v>
          </cell>
          <cell r="BF98">
            <v>1379.4861351</v>
          </cell>
          <cell r="CF98">
            <v>109</v>
          </cell>
          <cell r="CG98" t="str">
            <v>Y</v>
          </cell>
        </row>
        <row r="99">
          <cell r="C99">
            <v>123</v>
          </cell>
          <cell r="D99">
            <v>546039.87</v>
          </cell>
          <cell r="I99">
            <v>123</v>
          </cell>
          <cell r="J99">
            <v>-62611.56</v>
          </cell>
          <cell r="X99">
            <v>122</v>
          </cell>
          <cell r="Y99">
            <v>-181561</v>
          </cell>
          <cell r="BE99">
            <v>133</v>
          </cell>
          <cell r="BF99">
            <v>4597.5310681999963</v>
          </cell>
          <cell r="CF99">
            <v>120</v>
          </cell>
          <cell r="CG99" t="str">
            <v>N</v>
          </cell>
        </row>
        <row r="100">
          <cell r="C100">
            <v>133</v>
          </cell>
          <cell r="D100">
            <v>2356116.27</v>
          </cell>
          <cell r="I100">
            <v>133</v>
          </cell>
          <cell r="J100">
            <v>-373811.89</v>
          </cell>
          <cell r="X100">
            <v>123</v>
          </cell>
          <cell r="Y100">
            <v>-27383</v>
          </cell>
          <cell r="BE100">
            <v>135</v>
          </cell>
          <cell r="BF100">
            <v>60878.416684899996</v>
          </cell>
          <cell r="CF100">
            <v>121</v>
          </cell>
          <cell r="CG100" t="str">
            <v>N</v>
          </cell>
        </row>
        <row r="101">
          <cell r="C101">
            <v>135</v>
          </cell>
          <cell r="D101">
            <v>10390962.67</v>
          </cell>
          <cell r="I101">
            <v>135</v>
          </cell>
          <cell r="J101">
            <v>-3805428.59</v>
          </cell>
          <cell r="X101">
            <v>133</v>
          </cell>
          <cell r="Y101">
            <v>-43217</v>
          </cell>
          <cell r="BE101">
            <v>140</v>
          </cell>
          <cell r="BF101">
            <v>55868.066294499993</v>
          </cell>
          <cell r="CF101">
            <v>122</v>
          </cell>
          <cell r="CG101" t="str">
            <v>Y</v>
          </cell>
        </row>
        <row r="102">
          <cell r="C102">
            <v>140</v>
          </cell>
          <cell r="D102">
            <v>26677223.27</v>
          </cell>
          <cell r="I102">
            <v>140</v>
          </cell>
          <cell r="J102">
            <v>-10111066.41</v>
          </cell>
          <cell r="X102">
            <v>135</v>
          </cell>
          <cell r="Y102">
            <v>-504503</v>
          </cell>
          <cell r="BE102">
            <v>150</v>
          </cell>
          <cell r="BF102">
            <v>5697.056729099997</v>
          </cell>
          <cell r="CF102">
            <v>123</v>
          </cell>
          <cell r="CG102" t="str">
            <v>N</v>
          </cell>
        </row>
        <row r="103">
          <cell r="C103">
            <v>150</v>
          </cell>
          <cell r="D103">
            <v>911439.58</v>
          </cell>
          <cell r="I103">
            <v>150</v>
          </cell>
          <cell r="J103">
            <v>-225628.1</v>
          </cell>
          <cell r="X103">
            <v>140</v>
          </cell>
          <cell r="Y103">
            <v>527767</v>
          </cell>
          <cell r="BE103">
            <v>151</v>
          </cell>
          <cell r="BF103">
            <v>12084.868768700004</v>
          </cell>
          <cell r="CF103">
            <v>133</v>
          </cell>
          <cell r="CG103" t="str">
            <v>Y</v>
          </cell>
        </row>
        <row r="104">
          <cell r="C104">
            <v>151</v>
          </cell>
          <cell r="D104">
            <v>1232028.31</v>
          </cell>
          <cell r="I104">
            <v>151</v>
          </cell>
          <cell r="J104">
            <v>-283063.76</v>
          </cell>
          <cell r="X104">
            <v>150</v>
          </cell>
          <cell r="Y104">
            <v>-146625</v>
          </cell>
          <cell r="BE104">
            <v>160</v>
          </cell>
          <cell r="BF104">
            <v>39447.98193400001</v>
          </cell>
          <cell r="CF104">
            <v>135</v>
          </cell>
          <cell r="CG104" t="str">
            <v>Y</v>
          </cell>
        </row>
        <row r="105">
          <cell r="C105">
            <v>160</v>
          </cell>
          <cell r="D105">
            <v>7692277.9299999997</v>
          </cell>
          <cell r="I105">
            <v>160</v>
          </cell>
          <cell r="J105">
            <v>-3194558</v>
          </cell>
          <cell r="X105">
            <v>151</v>
          </cell>
          <cell r="Y105">
            <v>-114843</v>
          </cell>
          <cell r="BE105">
            <v>165</v>
          </cell>
          <cell r="BF105">
            <v>15260.306241200004</v>
          </cell>
          <cell r="CF105">
            <v>140</v>
          </cell>
          <cell r="CG105" t="str">
            <v>N</v>
          </cell>
        </row>
        <row r="106">
          <cell r="C106">
            <v>165</v>
          </cell>
          <cell r="D106">
            <v>1994603.87</v>
          </cell>
          <cell r="I106">
            <v>165</v>
          </cell>
          <cell r="J106">
            <v>-121322.2</v>
          </cell>
          <cell r="X106">
            <v>160</v>
          </cell>
          <cell r="Y106">
            <v>-358150</v>
          </cell>
          <cell r="CF106">
            <v>150</v>
          </cell>
          <cell r="CG106" t="str">
            <v>Y</v>
          </cell>
        </row>
        <row r="107">
          <cell r="X107">
            <v>165</v>
          </cell>
          <cell r="Y107">
            <v>-160563</v>
          </cell>
          <cell r="CF107">
            <v>151</v>
          </cell>
          <cell r="CG107" t="str">
            <v>N</v>
          </cell>
        </row>
        <row r="108">
          <cell r="CF108">
            <v>160</v>
          </cell>
          <cell r="CG108" t="str">
            <v>Y</v>
          </cell>
        </row>
        <row r="109">
          <cell r="CF109">
            <v>165</v>
          </cell>
          <cell r="CG109" t="str">
            <v>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Viewer"/>
      <sheetName val="For JimA"/>
      <sheetName val="2018 Load File Data"/>
      <sheetName val="Model Load &gt;&gt;"/>
      <sheetName val="Model Load Template"/>
      <sheetName val="Model Load"/>
      <sheetName val="data&gt;&gt;"/>
      <sheetName val="2017 Budget Data"/>
      <sheetName val="2017 Forecast Data"/>
      <sheetName val="2017 Actual Data"/>
      <sheetName val="ax&gt;&gt;"/>
      <sheetName val="CoInfo"/>
      <sheetName val="Div List"/>
      <sheetName val="Files to Load"/>
      <sheetName val="SOP"/>
      <sheetName val="2018 Budget Master File South B"/>
    </sheetNames>
    <sheetDataSet>
      <sheetData sheetId="0">
        <row r="7">
          <cell r="C7" t="str">
            <v>2018 Budget Master File</v>
          </cell>
        </row>
        <row r="8">
          <cell r="C8">
            <v>43066</v>
          </cell>
        </row>
        <row r="9">
          <cell r="C9">
            <v>42947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pt&gt;&gt;"/>
      <sheetName val="reg&gt;&gt;"/>
      <sheetName val="st&gt;&gt;"/>
      <sheetName val="co&gt;&gt;"/>
      <sheetName val="00101"/>
      <sheetName val="00102"/>
      <sheetName val="00103"/>
      <sheetName val="00104"/>
      <sheetName val="00105"/>
      <sheetName val="00110"/>
      <sheetName val="00111"/>
      <sheetName val="00112"/>
      <sheetName val="00113"/>
      <sheetName val="00114"/>
      <sheetName val="00116"/>
      <sheetName val="00117"/>
      <sheetName val="00118"/>
      <sheetName val="00119"/>
      <sheetName val="00120"/>
      <sheetName val="00121"/>
      <sheetName val="00122"/>
      <sheetName val="00123"/>
      <sheetName val="00124"/>
      <sheetName val="00125"/>
      <sheetName val="00126"/>
      <sheetName val="00127"/>
      <sheetName val="00128"/>
      <sheetName val="00129"/>
      <sheetName val="00130"/>
      <sheetName val="00131"/>
      <sheetName val="00132"/>
      <sheetName val="00133"/>
      <sheetName val="00134"/>
      <sheetName val="00150"/>
      <sheetName val="00151"/>
      <sheetName val="00152"/>
      <sheetName val="00180"/>
      <sheetName val="00181"/>
      <sheetName val="00182"/>
      <sheetName val="00183"/>
      <sheetName val="00187"/>
      <sheetName val="00188"/>
      <sheetName val="00189"/>
      <sheetName val="00190"/>
      <sheetName val="00191"/>
      <sheetName val="00192"/>
      <sheetName val="00220"/>
      <sheetName val="00241"/>
      <sheetName val="00242"/>
      <sheetName val="00243"/>
      <sheetName val="00244"/>
      <sheetName val="00245"/>
      <sheetName val="00246"/>
      <sheetName val="00247"/>
      <sheetName val="00248"/>
      <sheetName val="00249"/>
      <sheetName val="00250"/>
      <sheetName val="00251"/>
      <sheetName val="00252"/>
      <sheetName val="00253"/>
      <sheetName val="00254"/>
      <sheetName val="00255"/>
      <sheetName val="00256"/>
      <sheetName val="00257"/>
      <sheetName val="00258"/>
      <sheetName val="00259"/>
      <sheetName val="00260"/>
      <sheetName val="00261"/>
      <sheetName val="00262"/>
      <sheetName val="00263"/>
      <sheetName val="00286"/>
      <sheetName val="00287"/>
      <sheetName val="00288"/>
      <sheetName val="00300"/>
      <sheetName val="00315"/>
      <sheetName val="00316"/>
      <sheetName val="00317"/>
      <sheetName val="00332"/>
      <sheetName val="00333"/>
      <sheetName val="00345"/>
      <sheetName val="00356"/>
      <sheetName val="00357"/>
      <sheetName val="00385"/>
      <sheetName val="00386"/>
      <sheetName val="00400"/>
      <sheetName val="00401"/>
      <sheetName val="00402"/>
      <sheetName val="00403"/>
      <sheetName val="00406"/>
      <sheetName val="00425"/>
      <sheetName val="00450"/>
      <sheetName val="00451"/>
      <sheetName val="00452"/>
      <sheetName val="00453"/>
      <sheetName val="00800"/>
      <sheetName val="00801"/>
      <sheetName val="00802"/>
      <sheetName val="00804"/>
      <sheetName val="00805"/>
      <sheetName val="00806"/>
      <sheetName val="00850"/>
      <sheetName val="00851"/>
      <sheetName val="00853"/>
      <sheetName val="00854"/>
      <sheetName val="00855"/>
      <sheetName val="00856"/>
      <sheetName val="00857"/>
      <sheetName val="00858"/>
      <sheetName val="00859"/>
      <sheetName val="00860"/>
      <sheetName val="00861"/>
      <sheetName val="00863"/>
      <sheetName val="00864"/>
      <sheetName val="00865"/>
      <sheetName val="00866"/>
      <sheetName val="00900"/>
      <sheetName val="db&gt;&gt;"/>
      <sheetName val="dba-coinfo"/>
      <sheetName val="dbb-Historical"/>
      <sheetName val="dbc-Budget"/>
      <sheetName val="dbd-Forecast"/>
      <sheetName val="dbe-COA"/>
      <sheetName val="temp&gt;&gt;"/>
      <sheetName val="CoTemplate"/>
    </sheetNames>
    <sheetDataSet>
      <sheetData sheetId="0" refreshError="1">
        <row r="10">
          <cell r="C10">
            <v>40329</v>
          </cell>
        </row>
        <row r="11">
          <cell r="C11">
            <v>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Table of Contents"/>
      <sheetName val="Input Schedules---&gt;"/>
      <sheetName val="Company Statistics"/>
      <sheetName val="ERC Adjustment "/>
      <sheetName val="Trial Balance Schedules ---&gt;"/>
      <sheetName val="Allocation Table"/>
      <sheetName val="Trial Balance- AA &amp; UA"/>
      <sheetName val="Linked TB-AA"/>
      <sheetName val="Linked TB-UA"/>
      <sheetName val="Lead Schedules&gt;&gt;&gt;"/>
      <sheetName val="Rate Base"/>
      <sheetName val="Income Statement"/>
      <sheetName val="Balance Sheet"/>
      <sheetName val="Rate Base Supporting Sched ---&gt;"/>
      <sheetName val="Plant in Service"/>
      <sheetName val="Depreciation"/>
      <sheetName val="Cash Working Capital"/>
      <sheetName val="CIAC"/>
      <sheetName val="AIAC"/>
      <sheetName val="ADIT-1"/>
      <sheetName val="ADIT-2"/>
      <sheetName val="Customer Deposits"/>
      <sheetName val="Gain on Sale &amp; Flow Back Taxes"/>
      <sheetName val="PAA"/>
      <sheetName val="Excess Book Value"/>
      <sheetName val="Cost Free Capital"/>
      <sheetName val="Average Tax Accruals"/>
      <sheetName val="Deferred Charges"/>
      <sheetName val="Proforma Plant"/>
      <sheetName val="IS Supporting Schedules"/>
      <sheetName val="Uncollectibles"/>
      <sheetName val="Forfeited Discounts"/>
      <sheetName val="Salary &amp; Wages"/>
      <sheetName val="Salary Capitalized Time"/>
      <sheetName val="Purchase Power"/>
      <sheetName val="Purchased Water &amp; Sewer"/>
      <sheetName val="Maintenance &amp; Repair"/>
      <sheetName val="Maintenance Testing"/>
      <sheetName val="Meter Reading"/>
      <sheetName val="Chemicals"/>
      <sheetName val="Transportation Expense"/>
      <sheetName val="Outside Service"/>
      <sheetName val="General Expenses ---&gt;"/>
      <sheetName val="Office Supplies &amp; Other Exp"/>
      <sheetName val="Regulatory Commission Exp"/>
      <sheetName val="Pension &amp; Other Benefit Summary"/>
      <sheetName val="Pension &amp; Other Benefits"/>
      <sheetName val="Rent"/>
      <sheetName val="Insurance"/>
      <sheetName val="Office Utilities"/>
      <sheetName val="Miscellaneous &amp; Travel"/>
      <sheetName val="Depreciation Expense"/>
      <sheetName val="PAA Amortization"/>
      <sheetName val="CIAC Amortization"/>
      <sheetName val="ITC Amortization"/>
      <sheetName val="Allocation of Expenses"/>
      <sheetName val="TOTI"/>
      <sheetName val="Income Taxes"/>
      <sheetName val="Revenue Requirement Cal ---&gt;"/>
      <sheetName val="Rentention Factors"/>
      <sheetName val="Rate Base Return"/>
      <sheetName val="Total Revenue Requirement"/>
      <sheetName val="Service Revenues Requirement"/>
      <sheetName val="Bill Analysis---&gt;"/>
      <sheetName val="Billing Analysis "/>
      <sheetName val="Rev Calc Under Present Rates"/>
      <sheetName val="Proposed Rates"/>
      <sheetName val="AUX---&gt;"/>
      <sheetName val="Name Manager"/>
      <sheetName val="NC Employee ERC Alloc by BU"/>
      <sheetName val="BU List"/>
      <sheetName val="Allocated Plant in Service"/>
      <sheetName val="Miscellaneous"/>
    </sheetNames>
    <sheetDataSet>
      <sheetData sheetId="0"/>
      <sheetData sheetId="1"/>
      <sheetData sheetId="2"/>
      <sheetData sheetId="3"/>
      <sheetData sheetId="4">
        <row r="1">
          <cell r="A1" t="str">
            <v>Carolina Water Service, Inc. of North Carolina</v>
          </cell>
        </row>
      </sheetData>
      <sheetData sheetId="5"/>
      <sheetData sheetId="6"/>
      <sheetData sheetId="7"/>
      <sheetData sheetId="8">
        <row r="858">
          <cell r="B858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Carolina Water Service, Inc. of North Carolina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B2" t="str">
            <v>Carolina Water Service, Inc. of North Carolina</v>
          </cell>
        </row>
        <row r="4">
          <cell r="B4" t="str">
            <v>Rate Case Filing</v>
          </cell>
        </row>
        <row r="5">
          <cell r="B5" t="str">
            <v>Test Year:  December 31, 2016.</v>
          </cell>
        </row>
        <row r="14">
          <cell r="B14">
            <v>1059</v>
          </cell>
        </row>
        <row r="15">
          <cell r="B15">
            <v>1586.19</v>
          </cell>
        </row>
        <row r="30">
          <cell r="B30">
            <v>0.60425979489876414</v>
          </cell>
        </row>
        <row r="31">
          <cell r="B31">
            <v>0.34102462967832409</v>
          </cell>
        </row>
        <row r="95">
          <cell r="B95">
            <v>0.99471517381216801</v>
          </cell>
        </row>
        <row r="99">
          <cell r="B99">
            <v>0.60452896152012359</v>
          </cell>
        </row>
        <row r="100">
          <cell r="B100">
            <v>0.39018621229204448</v>
          </cell>
        </row>
        <row r="101">
          <cell r="B101">
            <v>0.19662819388621164</v>
          </cell>
        </row>
        <row r="103">
          <cell r="B103">
            <v>0.19314175257525185</v>
          </cell>
        </row>
        <row r="104">
          <cell r="B104">
            <v>0.99423750359435703</v>
          </cell>
        </row>
        <row r="121">
          <cell r="B121" t="str">
            <v>Elk River Utilties, Inc. - Water</v>
          </cell>
        </row>
        <row r="122">
          <cell r="B122" t="str">
            <v>Elk River Utilties, Inc. - Sewer</v>
          </cell>
        </row>
      </sheetData>
      <sheetData sheetId="70"/>
      <sheetData sheetId="71"/>
      <sheetData sheetId="72"/>
      <sheetData sheetId="7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4" Type="http://schemas.openxmlformats.org/officeDocument/2006/relationships/customProperty" Target="../customProperty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customProperty" Target="../customProperty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Relationship Id="rId4" Type="http://schemas.openxmlformats.org/officeDocument/2006/relationships/customProperty" Target="../customProperty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8.bin"/><Relationship Id="rId4" Type="http://schemas.openxmlformats.org/officeDocument/2006/relationships/customProperty" Target="../customProperty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B7E3-ACF9-4045-9A01-D11DC0FC852B}">
  <dimension ref="A3:BT385"/>
  <sheetViews>
    <sheetView workbookViewId="0"/>
  </sheetViews>
  <sheetFormatPr defaultRowHeight="15"/>
  <sheetData>
    <row r="3" spans="1:7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</row>
    <row r="4" spans="1:72">
      <c r="A4">
        <v>1</v>
      </c>
      <c r="B4">
        <v>13</v>
      </c>
      <c r="C4">
        <v>19</v>
      </c>
      <c r="D4">
        <v>25</v>
      </c>
      <c r="E4">
        <v>49</v>
      </c>
      <c r="F4">
        <v>55</v>
      </c>
      <c r="G4">
        <v>61</v>
      </c>
      <c r="H4">
        <v>67</v>
      </c>
    </row>
    <row r="5" spans="1:72">
      <c r="A5">
        <f>Revenue!$3:$3</f>
        <v>0</v>
      </c>
      <c r="B5">
        <v>1</v>
      </c>
      <c r="M5">
        <f>'ERC By State (Lower 48)'!$4:$4</f>
        <v>0</v>
      </c>
      <c r="N5">
        <v>14</v>
      </c>
      <c r="Q5">
        <f>'ERC By State (Lower 48)'!$B$4</f>
        <v>2193</v>
      </c>
      <c r="R5">
        <v>15</v>
      </c>
      <c r="S5" t="e">
        <f>#REF!</f>
        <v>#REF!</v>
      </c>
      <c r="T5">
        <v>1</v>
      </c>
      <c r="U5" t="e">
        <f>#REF!</f>
        <v>#REF!</v>
      </c>
      <c r="V5">
        <v>3</v>
      </c>
      <c r="W5" t="e">
        <f>#REF!</f>
        <v>#REF!</v>
      </c>
      <c r="X5">
        <v>75</v>
      </c>
      <c r="Y5">
        <f>'Auto - Import (USD)'!$8:$8</f>
        <v>10451.770033589251</v>
      </c>
      <c r="Z5">
        <v>1</v>
      </c>
      <c r="AW5">
        <f>'Summary by Management Group'!$5:$5</f>
        <v>0</v>
      </c>
      <c r="AX5">
        <v>1</v>
      </c>
      <c r="AY5">
        <f>'Summary by Management Group'!$B:$B</f>
        <v>146129.89239910551</v>
      </c>
      <c r="AZ5">
        <v>30</v>
      </c>
      <c r="BA5" t="str">
        <f>'Summary by Management Group'!$B$3</f>
        <v>FY2020</v>
      </c>
      <c r="BB5">
        <v>42</v>
      </c>
      <c r="BC5">
        <f>'2021'!$4:$4</f>
        <v>0</v>
      </c>
      <c r="BD5">
        <v>1</v>
      </c>
      <c r="BE5">
        <f>'2021'!$C:$C</f>
        <v>17611.232312137745</v>
      </c>
      <c r="BF5">
        <v>6</v>
      </c>
      <c r="BG5">
        <f>'2021'!$C$4</f>
        <v>-14836.799238556498</v>
      </c>
      <c r="BH5">
        <v>34</v>
      </c>
      <c r="BI5">
        <f>'2022'!$4:$4</f>
        <v>0</v>
      </c>
      <c r="BJ5">
        <v>1</v>
      </c>
      <c r="BK5">
        <f>'2022'!$C:$C</f>
        <v>19596.521713880029</v>
      </c>
      <c r="BL5">
        <v>11</v>
      </c>
      <c r="BM5" s="4">
        <f>'2022'!$C$4</f>
        <v>-16539.63439922659</v>
      </c>
      <c r="BN5">
        <v>39</v>
      </c>
      <c r="BO5">
        <f>'2023'!$4:$4</f>
        <v>0</v>
      </c>
      <c r="BP5">
        <v>1</v>
      </c>
      <c r="BQ5">
        <f>'2023'!$C:$C</f>
        <v>21058.326225220637</v>
      </c>
      <c r="BR5">
        <v>11</v>
      </c>
      <c r="BS5" s="4">
        <f>'2023'!$C$4</f>
        <v>-18084.072125876268</v>
      </c>
      <c r="BT5">
        <v>39</v>
      </c>
    </row>
    <row r="6" spans="1:72">
      <c r="A6">
        <f>Revenue!$4:$4</f>
        <v>0</v>
      </c>
      <c r="B6">
        <v>2</v>
      </c>
      <c r="M6">
        <f>'ERC By State (Lower 48)'!$5:$5</f>
        <v>0</v>
      </c>
      <c r="N6">
        <v>16</v>
      </c>
      <c r="Q6">
        <f>'ERC By State (Lower 48)'!$B$5</f>
        <v>0</v>
      </c>
      <c r="R6">
        <v>65</v>
      </c>
      <c r="S6" t="e">
        <f>#REF!</f>
        <v>#REF!</v>
      </c>
      <c r="T6">
        <v>2</v>
      </c>
      <c r="U6" t="e">
        <f>#REF!</f>
        <v>#REF!</v>
      </c>
      <c r="V6">
        <v>4</v>
      </c>
      <c r="W6" t="e">
        <f>#REF!</f>
        <v>#REF!</v>
      </c>
      <c r="X6">
        <v>76</v>
      </c>
      <c r="AW6">
        <f>'Summary by Management Group'!$6:$6</f>
        <v>0</v>
      </c>
      <c r="AX6">
        <v>2</v>
      </c>
      <c r="AY6">
        <f>'Summary by Management Group'!$C:$C</f>
        <v>111211.378625249</v>
      </c>
      <c r="AZ6">
        <v>31</v>
      </c>
      <c r="BA6" t="str">
        <f>'Summary by Management Group'!$C$3</f>
        <v>FY2021</v>
      </c>
      <c r="BB6">
        <v>43</v>
      </c>
      <c r="BC6">
        <f>'2021'!$5:$5</f>
        <v>0</v>
      </c>
      <c r="BD6">
        <v>2</v>
      </c>
      <c r="BE6">
        <f>'2021'!$D:$D</f>
        <v>10440.908268033652</v>
      </c>
      <c r="BF6">
        <v>7</v>
      </c>
      <c r="BG6">
        <f>'2021'!$D$4</f>
        <v>27273.61185099441</v>
      </c>
      <c r="BH6">
        <v>35</v>
      </c>
      <c r="BI6">
        <f>'2022'!$5:$5</f>
        <v>0</v>
      </c>
      <c r="BJ6">
        <v>2</v>
      </c>
      <c r="BK6">
        <f>'2022'!$D:$D</f>
        <v>11480.684564076611</v>
      </c>
      <c r="BL6">
        <v>12</v>
      </c>
      <c r="BM6" s="4">
        <f>'2022'!$D$4</f>
        <v>30403.833165686829</v>
      </c>
      <c r="BN6">
        <v>40</v>
      </c>
      <c r="BO6">
        <f>'2023'!$5:$5</f>
        <v>0</v>
      </c>
      <c r="BP6">
        <v>2</v>
      </c>
      <c r="BQ6">
        <f>'2023'!$D:$D</f>
        <v>12677.956406722453</v>
      </c>
      <c r="BR6">
        <v>12</v>
      </c>
      <c r="BS6" s="4">
        <f>'2023'!$D$4</f>
        <v>33242.881831602033</v>
      </c>
      <c r="BT6">
        <v>40</v>
      </c>
    </row>
    <row r="7" spans="1:72">
      <c r="A7">
        <f>Revenue!$5:$5</f>
        <v>0</v>
      </c>
      <c r="B7">
        <v>3</v>
      </c>
      <c r="M7">
        <f>'ERC By State (Lower 48)'!$6:$6</f>
        <v>0</v>
      </c>
      <c r="N7">
        <v>17</v>
      </c>
      <c r="Q7">
        <f>'ERC By State (Lower 48)'!$B$6</f>
        <v>10011.6</v>
      </c>
      <c r="R7">
        <v>66</v>
      </c>
      <c r="U7" t="e">
        <f>#REF!</f>
        <v>#REF!</v>
      </c>
      <c r="V7">
        <v>5</v>
      </c>
      <c r="W7" t="e">
        <f>#REF!</f>
        <v>#REF!</v>
      </c>
      <c r="X7">
        <v>77</v>
      </c>
      <c r="AW7">
        <f>'Summary by Management Group'!$7:$7</f>
        <v>0</v>
      </c>
      <c r="AX7">
        <v>3</v>
      </c>
      <c r="AY7">
        <f>'Summary by Management Group'!$D:$D</f>
        <v>0</v>
      </c>
      <c r="AZ7">
        <v>32</v>
      </c>
      <c r="BA7" t="str">
        <f>'Summary by Management Group'!$D$3</f>
        <v>FY2022</v>
      </c>
      <c r="BB7">
        <v>44</v>
      </c>
      <c r="BC7">
        <f>'2021'!$6:$6</f>
        <v>0</v>
      </c>
      <c r="BD7">
        <v>3</v>
      </c>
      <c r="BE7">
        <f>'2021'!$E:$E</f>
        <v>0</v>
      </c>
      <c r="BF7">
        <v>8</v>
      </c>
      <c r="BG7">
        <f>'2021'!$E$4</f>
        <v>0</v>
      </c>
      <c r="BH7">
        <v>36</v>
      </c>
      <c r="BI7">
        <f>'2022'!$6:$6</f>
        <v>0</v>
      </c>
      <c r="BJ7">
        <v>3</v>
      </c>
      <c r="BK7">
        <f>'2022'!$E:$E</f>
        <v>0</v>
      </c>
      <c r="BL7">
        <v>13</v>
      </c>
      <c r="BM7" s="4">
        <f>'2022'!$E$4</f>
        <v>0</v>
      </c>
      <c r="BN7">
        <v>41</v>
      </c>
      <c r="BO7">
        <f>'2023'!$6:$6</f>
        <v>0</v>
      </c>
      <c r="BP7">
        <v>3</v>
      </c>
      <c r="BQ7">
        <f>'2023'!$E:$E</f>
        <v>0</v>
      </c>
      <c r="BR7">
        <v>13</v>
      </c>
      <c r="BS7" s="4">
        <f>'2023'!$E$4</f>
        <v>0</v>
      </c>
      <c r="BT7">
        <v>41</v>
      </c>
    </row>
    <row r="8" spans="1:72">
      <c r="A8">
        <f>Revenue!$6:$6</f>
        <v>0</v>
      </c>
      <c r="B8">
        <v>4</v>
      </c>
      <c r="M8">
        <f>'ERC By State (Lower 48)'!$7:$7</f>
        <v>0</v>
      </c>
      <c r="N8">
        <v>18</v>
      </c>
      <c r="Q8">
        <f>'ERC By State (Lower 48)'!$B$7</f>
        <v>0</v>
      </c>
      <c r="R8">
        <v>67</v>
      </c>
      <c r="U8" t="e">
        <f>#REF!</f>
        <v>#REF!</v>
      </c>
      <c r="V8">
        <v>6</v>
      </c>
      <c r="W8" t="e">
        <f>#REF!</f>
        <v>#REF!</v>
      </c>
      <c r="X8">
        <v>78</v>
      </c>
      <c r="AW8">
        <f>'Summary by Management Group'!$8:$8</f>
        <v>0</v>
      </c>
      <c r="AX8">
        <v>4</v>
      </c>
      <c r="AY8">
        <f>'Summary by Management Group'!$E:$E</f>
        <v>-3.2597923719877535</v>
      </c>
      <c r="AZ8">
        <v>33</v>
      </c>
      <c r="BA8" t="str">
        <f>'Summary by Management Group'!$E$3</f>
        <v>FY2023</v>
      </c>
      <c r="BB8">
        <v>45</v>
      </c>
      <c r="BC8">
        <f>'2021'!$7:$7</f>
        <v>0</v>
      </c>
      <c r="BD8">
        <v>4</v>
      </c>
      <c r="BE8">
        <f>'2021'!$F:$F</f>
        <v>0</v>
      </c>
      <c r="BF8">
        <v>9</v>
      </c>
      <c r="BG8">
        <f>'2021'!$F$4</f>
        <v>103638.4235752809</v>
      </c>
      <c r="BH8">
        <v>37</v>
      </c>
      <c r="BI8">
        <f>'2022'!$7:$7</f>
        <v>0</v>
      </c>
      <c r="BJ8">
        <v>4</v>
      </c>
      <c r="BK8">
        <f>'2022'!$F:$F</f>
        <v>0</v>
      </c>
      <c r="BL8">
        <v>14</v>
      </c>
      <c r="BM8" s="4">
        <f>'2022'!$F$4</f>
        <v>0</v>
      </c>
      <c r="BN8">
        <v>42</v>
      </c>
      <c r="BO8">
        <f>'2023'!$7:$7</f>
        <v>0</v>
      </c>
      <c r="BP8">
        <v>4</v>
      </c>
      <c r="BQ8">
        <f>'2023'!$F:$F</f>
        <v>0</v>
      </c>
      <c r="BR8">
        <v>14</v>
      </c>
      <c r="BS8" s="4">
        <f>'2023'!$F$4</f>
        <v>0</v>
      </c>
      <c r="BT8">
        <v>42</v>
      </c>
    </row>
    <row r="9" spans="1:72">
      <c r="A9">
        <f>Revenue!$7:$7</f>
        <v>0</v>
      </c>
      <c r="B9">
        <v>6</v>
      </c>
      <c r="M9">
        <f>'ERC By State (Lower 48)'!$8:$8</f>
        <v>0</v>
      </c>
      <c r="N9">
        <v>19</v>
      </c>
      <c r="Q9">
        <f>'ERC By State (Lower 48)'!$B$8</f>
        <v>0</v>
      </c>
      <c r="R9">
        <v>68</v>
      </c>
      <c r="U9" t="e">
        <f>#REF!</f>
        <v>#REF!</v>
      </c>
      <c r="V9">
        <v>7</v>
      </c>
      <c r="W9" t="e">
        <f>#REF!</f>
        <v>#REF!</v>
      </c>
      <c r="X9">
        <v>79</v>
      </c>
      <c r="AW9">
        <f>'Summary by Management Group'!$9:$9</f>
        <v>0</v>
      </c>
      <c r="AX9">
        <v>5</v>
      </c>
      <c r="AY9">
        <f>'Summary by Management Group'!$F:$F</f>
        <v>29544.818175527693</v>
      </c>
      <c r="AZ9">
        <v>34</v>
      </c>
      <c r="BA9" t="str">
        <f>'Summary by Management Group'!$F$3</f>
        <v>FY2024</v>
      </c>
      <c r="BB9">
        <v>46</v>
      </c>
      <c r="BC9">
        <f>'2021'!$8:$8</f>
        <v>0</v>
      </c>
      <c r="BD9">
        <v>5</v>
      </c>
      <c r="BE9">
        <f>'2021'!$G:$G</f>
        <v>32582.785515855736</v>
      </c>
      <c r="BF9">
        <v>10</v>
      </c>
      <c r="BG9">
        <f>'2021'!$G$4</f>
        <v>3571.3070297006302</v>
      </c>
      <c r="BH9">
        <v>38</v>
      </c>
      <c r="BI9">
        <f>'2022'!$8:$8</f>
        <v>0</v>
      </c>
      <c r="BJ9">
        <v>5</v>
      </c>
      <c r="BK9">
        <f>'2022'!$G:$G</f>
        <v>42389.392530803561</v>
      </c>
      <c r="BL9">
        <v>15</v>
      </c>
      <c r="BM9" s="4">
        <f>'2022'!$G$4</f>
        <v>3981.1897194871758</v>
      </c>
      <c r="BN9">
        <v>43</v>
      </c>
      <c r="BO9">
        <f>'2023'!$8:$8</f>
        <v>0</v>
      </c>
      <c r="BP9">
        <v>5</v>
      </c>
      <c r="BQ9">
        <f>'2023'!$G:$G</f>
        <v>55747.336479269245</v>
      </c>
      <c r="BR9">
        <v>15</v>
      </c>
      <c r="BS9" s="4">
        <f>'2023'!$G$4</f>
        <v>4352.9451919064077</v>
      </c>
      <c r="BT9">
        <v>43</v>
      </c>
    </row>
    <row r="10" spans="1:72">
      <c r="A10">
        <f>Revenue!$8:$8</f>
        <v>0</v>
      </c>
      <c r="B10">
        <v>7</v>
      </c>
      <c r="M10">
        <f>'ERC By State (Lower 48)'!$9:$9</f>
        <v>0</v>
      </c>
      <c r="N10">
        <v>20</v>
      </c>
      <c r="Q10">
        <f>'ERC By State (Lower 48)'!$B$9</f>
        <v>0</v>
      </c>
      <c r="R10">
        <v>69</v>
      </c>
      <c r="U10" t="e">
        <f>#REF!</f>
        <v>#REF!</v>
      </c>
      <c r="V10">
        <v>8</v>
      </c>
      <c r="W10" t="e">
        <f>#REF!</f>
        <v>#REF!</v>
      </c>
      <c r="X10">
        <v>80</v>
      </c>
      <c r="AW10">
        <f>'Summary by Management Group'!$10:$10</f>
        <v>0</v>
      </c>
      <c r="AX10">
        <v>6</v>
      </c>
      <c r="AY10">
        <f>'Summary by Management Group'!$G:$G</f>
        <v>0</v>
      </c>
      <c r="AZ10">
        <v>35</v>
      </c>
      <c r="BA10" t="str">
        <f>'Summary by Management Group'!$G$3</f>
        <v>FY2025</v>
      </c>
      <c r="BB10">
        <v>47</v>
      </c>
      <c r="BC10">
        <f>'2021'!$13:$13</f>
        <v>0</v>
      </c>
      <c r="BD10">
        <v>174</v>
      </c>
      <c r="BE10">
        <f>'2021'!$H:$H</f>
        <v>0</v>
      </c>
      <c r="BF10">
        <v>11</v>
      </c>
      <c r="BG10">
        <f>'2021'!$H$4</f>
        <v>0</v>
      </c>
      <c r="BH10">
        <v>39</v>
      </c>
      <c r="BI10">
        <f>'2022'!$13:$13</f>
        <v>0</v>
      </c>
      <c r="BJ10">
        <v>6</v>
      </c>
      <c r="BK10">
        <f>'2022'!$H:$H</f>
        <v>0</v>
      </c>
      <c r="BL10">
        <v>16</v>
      </c>
      <c r="BM10" s="4">
        <f>'2022'!$H$4</f>
        <v>0</v>
      </c>
      <c r="BN10">
        <v>44</v>
      </c>
      <c r="BO10">
        <f>'2023'!$13:$13</f>
        <v>0</v>
      </c>
      <c r="BP10">
        <v>6</v>
      </c>
      <c r="BQ10">
        <f>'2023'!$H:$H</f>
        <v>0</v>
      </c>
      <c r="BR10">
        <v>16</v>
      </c>
      <c r="BS10" s="4">
        <f>'2023'!$H$4</f>
        <v>0</v>
      </c>
      <c r="BT10">
        <v>44</v>
      </c>
    </row>
    <row r="11" spans="1:72">
      <c r="A11">
        <f>Revenue!$9:$9</f>
        <v>0</v>
      </c>
      <c r="B11">
        <v>8</v>
      </c>
      <c r="M11">
        <f>'ERC By State (Lower 48)'!$10:$10</f>
        <v>0</v>
      </c>
      <c r="N11">
        <v>21</v>
      </c>
      <c r="Q11">
        <f>'ERC By State (Lower 48)'!$B$10</f>
        <v>0</v>
      </c>
      <c r="R11">
        <v>70</v>
      </c>
      <c r="U11" t="e">
        <f>#REF!</f>
        <v>#REF!</v>
      </c>
      <c r="V11">
        <v>9</v>
      </c>
      <c r="W11" t="e">
        <f>#REF!</f>
        <v>#REF!</v>
      </c>
      <c r="X11">
        <v>81</v>
      </c>
      <c r="AW11">
        <f>'Summary by Management Group'!$11:$11</f>
        <v>0</v>
      </c>
      <c r="AX11">
        <v>7</v>
      </c>
      <c r="AY11">
        <f>'Summary by Management Group'!$I:$I</f>
        <v>243866.61081015103</v>
      </c>
      <c r="AZ11">
        <v>36</v>
      </c>
      <c r="BA11" s="4">
        <f>'Summary by Management Group'!$B$5</f>
        <v>146129.89239910551</v>
      </c>
      <c r="BB11">
        <v>48</v>
      </c>
      <c r="BC11">
        <f>'2021'!$14:$14</f>
        <v>0</v>
      </c>
      <c r="BD11">
        <v>175</v>
      </c>
      <c r="BE11">
        <f>'2021'!$I:$I</f>
        <v>0</v>
      </c>
      <c r="BF11">
        <v>12</v>
      </c>
      <c r="BG11">
        <f>'2021'!$I$4</f>
        <v>129700.33523951651</v>
      </c>
      <c r="BH11">
        <v>40</v>
      </c>
      <c r="BI11">
        <f>'2022'!$14:$14</f>
        <v>0</v>
      </c>
      <c r="BJ11">
        <v>7</v>
      </c>
      <c r="BK11">
        <f>'2022'!$I:$I</f>
        <v>0</v>
      </c>
      <c r="BL11">
        <v>17</v>
      </c>
      <c r="BM11" s="4">
        <f>'2022'!$I$4</f>
        <v>252222.72838314655</v>
      </c>
      <c r="BN11">
        <v>45</v>
      </c>
      <c r="BO11">
        <f>'2023'!$14:$14</f>
        <v>0</v>
      </c>
      <c r="BP11">
        <v>7</v>
      </c>
      <c r="BQ11">
        <f>'2023'!$I:$I</f>
        <v>0</v>
      </c>
      <c r="BR11">
        <v>17</v>
      </c>
      <c r="BS11" s="4">
        <f>'2023'!$I$4</f>
        <v>298832.19809672795</v>
      </c>
      <c r="BT11">
        <v>45</v>
      </c>
    </row>
    <row r="12" spans="1:72">
      <c r="A12">
        <f>Revenue!$10:$10</f>
        <v>0</v>
      </c>
      <c r="B12">
        <v>9</v>
      </c>
      <c r="M12">
        <f>'ERC By State (Lower 48)'!$11:$11</f>
        <v>0</v>
      </c>
      <c r="N12">
        <v>22</v>
      </c>
      <c r="Q12">
        <f>'ERC By State (Lower 48)'!$B$11</f>
        <v>0</v>
      </c>
      <c r="R12">
        <v>71</v>
      </c>
      <c r="U12" t="e">
        <f>#REF!</f>
        <v>#REF!</v>
      </c>
      <c r="V12">
        <v>10</v>
      </c>
      <c r="W12" t="e">
        <f>#REF!</f>
        <v>#REF!</v>
      </c>
      <c r="X12">
        <v>82</v>
      </c>
      <c r="AW12">
        <f>'Summary by Management Group'!$12:$12</f>
        <v>0</v>
      </c>
      <c r="AX12">
        <v>8</v>
      </c>
      <c r="AY12">
        <f>'Summary by Management Group'!$J:$J</f>
        <v>1101091.6653347164</v>
      </c>
      <c r="AZ12">
        <v>37</v>
      </c>
      <c r="BA12" s="4">
        <f>'Summary by Management Group'!$C$5</f>
        <v>164260.8604426746</v>
      </c>
      <c r="BB12">
        <v>49</v>
      </c>
      <c r="BC12">
        <f>'2021'!$15:$15</f>
        <v>0</v>
      </c>
      <c r="BD12">
        <v>176</v>
      </c>
      <c r="BE12">
        <f>'2021'!$J:$J</f>
        <v>0</v>
      </c>
      <c r="BF12">
        <v>13</v>
      </c>
      <c r="BG12">
        <f>'2021'!$J$4</f>
        <v>89704.129325682443</v>
      </c>
      <c r="BH12">
        <v>41</v>
      </c>
      <c r="BI12">
        <f>'2022'!$15:$15</f>
        <v>0</v>
      </c>
      <c r="BJ12">
        <v>8</v>
      </c>
      <c r="BK12">
        <f>'2022'!$J:$J</f>
        <v>0</v>
      </c>
      <c r="BL12">
        <v>18</v>
      </c>
      <c r="BM12" s="4">
        <f>'2022'!$J$4</f>
        <v>92395.253205452944</v>
      </c>
      <c r="BN12">
        <v>46</v>
      </c>
      <c r="BO12">
        <f>'2023'!$15:$15</f>
        <v>0</v>
      </c>
      <c r="BP12">
        <v>8</v>
      </c>
      <c r="BQ12">
        <f>'2023'!$J:$J</f>
        <v>0</v>
      </c>
      <c r="BR12">
        <v>18</v>
      </c>
      <c r="BS12" s="4">
        <f>'2023'!$J$4</f>
        <v>12756.456879614536</v>
      </c>
      <c r="BT12">
        <v>46</v>
      </c>
    </row>
    <row r="13" spans="1:72">
      <c r="A13">
        <f>Revenue!$11:$11</f>
        <v>0</v>
      </c>
      <c r="B13">
        <v>10</v>
      </c>
      <c r="M13">
        <f>'ERC By State (Lower 48)'!$12:$12</f>
        <v>0</v>
      </c>
      <c r="N13">
        <v>23</v>
      </c>
      <c r="Q13">
        <f>'ERC By State (Lower 48)'!$B$12</f>
        <v>68911.799999999988</v>
      </c>
      <c r="R13">
        <v>72</v>
      </c>
      <c r="U13" t="e">
        <f>#REF!</f>
        <v>#REF!</v>
      </c>
      <c r="V13">
        <v>11</v>
      </c>
      <c r="W13" t="e">
        <f>#REF!</f>
        <v>#REF!</v>
      </c>
      <c r="X13">
        <v>83</v>
      </c>
      <c r="AW13">
        <f>'Summary by Management Group'!$13:$13</f>
        <v>0</v>
      </c>
      <c r="AX13">
        <v>9</v>
      </c>
      <c r="AY13">
        <f>'Summary by Management Group'!$K:$K</f>
        <v>0</v>
      </c>
      <c r="AZ13">
        <v>38</v>
      </c>
      <c r="BA13" s="4">
        <f>'Summary by Management Group'!$D$5</f>
        <v>174728.02365959139</v>
      </c>
      <c r="BB13">
        <v>50</v>
      </c>
      <c r="BC13">
        <f>'2021'!$16:$16</f>
        <v>0</v>
      </c>
      <c r="BD13">
        <v>177</v>
      </c>
      <c r="BE13">
        <f>'2021'!$K:$K</f>
        <v>0</v>
      </c>
      <c r="BF13">
        <v>14</v>
      </c>
      <c r="BG13">
        <f>'2021'!$K$4</f>
        <v>0</v>
      </c>
      <c r="BH13">
        <v>42</v>
      </c>
      <c r="BI13">
        <f>'2022'!$16:$16</f>
        <v>0</v>
      </c>
      <c r="BJ13">
        <v>9</v>
      </c>
      <c r="BK13">
        <f>'2022'!$K:$K</f>
        <v>0</v>
      </c>
      <c r="BL13">
        <v>19</v>
      </c>
      <c r="BM13" s="4">
        <f>'2022'!$K$4</f>
        <v>0</v>
      </c>
      <c r="BN13">
        <v>47</v>
      </c>
      <c r="BO13">
        <f>'2023'!$16:$16</f>
        <v>0</v>
      </c>
      <c r="BP13">
        <v>9</v>
      </c>
      <c r="BQ13">
        <f>'2023'!$K:$K</f>
        <v>0</v>
      </c>
      <c r="BR13">
        <v>19</v>
      </c>
      <c r="BS13" s="4">
        <f>'2023'!$K$4</f>
        <v>0</v>
      </c>
      <c r="BT13">
        <v>47</v>
      </c>
    </row>
    <row r="14" spans="1:72">
      <c r="A14">
        <f>Revenue!$12:$12</f>
        <v>0</v>
      </c>
      <c r="B14">
        <v>11</v>
      </c>
      <c r="M14">
        <f>'ERC By State (Lower 48)'!$13:$13</f>
        <v>0</v>
      </c>
      <c r="N14">
        <v>24</v>
      </c>
      <c r="Q14">
        <f>'ERC By State (Lower 48)'!$B$13</f>
        <v>16850.2</v>
      </c>
      <c r="R14">
        <v>73</v>
      </c>
      <c r="U14" t="e">
        <f>#REF!</f>
        <v>#REF!</v>
      </c>
      <c r="V14">
        <v>12</v>
      </c>
      <c r="W14" t="e">
        <f>#REF!</f>
        <v>#REF!</v>
      </c>
      <c r="X14">
        <v>84</v>
      </c>
      <c r="AW14">
        <f>'Summary by Management Group'!$14:$14</f>
        <v>0</v>
      </c>
      <c r="AX14">
        <v>10</v>
      </c>
      <c r="AY14">
        <f>'Summary by Management Group'!$L:$L</f>
        <v>39513.46524743858</v>
      </c>
      <c r="AZ14">
        <v>39</v>
      </c>
      <c r="BA14" s="4">
        <f>'Summary by Management Group'!$E$5</f>
        <v>179292.45820984623</v>
      </c>
      <c r="BB14">
        <v>51</v>
      </c>
      <c r="BC14">
        <f>'2021'!$17:$17</f>
        <v>0</v>
      </c>
      <c r="BD14">
        <v>178</v>
      </c>
      <c r="BE14">
        <f>'2021'!$L:$L</f>
        <v>0</v>
      </c>
      <c r="BF14">
        <v>15</v>
      </c>
      <c r="BG14">
        <f>'2021'!$L$4</f>
        <v>0</v>
      </c>
      <c r="BH14">
        <v>43</v>
      </c>
      <c r="BI14">
        <f>'2022'!$17:$17</f>
        <v>0</v>
      </c>
      <c r="BJ14">
        <v>10</v>
      </c>
      <c r="BK14">
        <f>'2022'!$L:$L</f>
        <v>0</v>
      </c>
      <c r="BL14">
        <v>20</v>
      </c>
      <c r="BM14" s="4">
        <f>'2022'!$L$4</f>
        <v>0</v>
      </c>
      <c r="BN14">
        <v>48</v>
      </c>
      <c r="BO14">
        <f>'2023'!$17:$17</f>
        <v>0</v>
      </c>
      <c r="BP14">
        <v>10</v>
      </c>
      <c r="BQ14">
        <f>'2023'!$L:$L</f>
        <v>0</v>
      </c>
      <c r="BR14">
        <v>20</v>
      </c>
      <c r="BS14" s="4">
        <f>'2023'!$L$4</f>
        <v>0</v>
      </c>
      <c r="BT14">
        <v>48</v>
      </c>
    </row>
    <row r="15" spans="1:72">
      <c r="A15">
        <f>Revenue!$13:$13</f>
        <v>0</v>
      </c>
      <c r="B15">
        <v>12</v>
      </c>
      <c r="M15">
        <f>'ERC By State (Lower 48)'!$14:$14</f>
        <v>0</v>
      </c>
      <c r="N15">
        <v>25</v>
      </c>
      <c r="Q15">
        <f>'ERC By State (Lower 48)'!$B$14</f>
        <v>0</v>
      </c>
      <c r="R15">
        <v>74</v>
      </c>
      <c r="U15" t="e">
        <f>#REF!</f>
        <v>#REF!</v>
      </c>
      <c r="V15">
        <v>13</v>
      </c>
      <c r="W15" t="e">
        <f>#REF!</f>
        <v>#REF!</v>
      </c>
      <c r="X15">
        <v>85</v>
      </c>
      <c r="AW15">
        <f>'Summary by Management Group'!$15:$15</f>
        <v>0</v>
      </c>
      <c r="AX15">
        <v>11</v>
      </c>
      <c r="AY15">
        <f>'Summary by Management Group'!$M:$M</f>
        <v>141683.96851254586</v>
      </c>
      <c r="AZ15">
        <v>40</v>
      </c>
      <c r="BA15" s="4">
        <f>'Summary by Management Group'!$F$5</f>
        <v>184096.07370526509</v>
      </c>
      <c r="BB15">
        <v>52</v>
      </c>
      <c r="BE15">
        <f>'2021'!$M:$M</f>
        <v>0</v>
      </c>
      <c r="BF15">
        <v>16</v>
      </c>
      <c r="BG15">
        <f>'2021'!$M$4</f>
        <v>4553.9245290482604</v>
      </c>
      <c r="BH15">
        <v>44</v>
      </c>
      <c r="BK15">
        <f>'2022'!$M:$M</f>
        <v>0</v>
      </c>
      <c r="BL15">
        <v>21</v>
      </c>
      <c r="BM15" s="4">
        <f>'2022'!$M$4</f>
        <v>0</v>
      </c>
      <c r="BN15">
        <v>49</v>
      </c>
      <c r="BQ15">
        <f>'2023'!$M:$M</f>
        <v>0</v>
      </c>
      <c r="BR15">
        <v>21</v>
      </c>
      <c r="BS15" s="4">
        <f>'2023'!$M$4</f>
        <v>0</v>
      </c>
      <c r="BT15">
        <v>49</v>
      </c>
    </row>
    <row r="16" spans="1:72">
      <c r="A16">
        <f>Revenue!$14:$14</f>
        <v>0</v>
      </c>
      <c r="B16">
        <v>13</v>
      </c>
      <c r="M16">
        <f>'ERC By State (Lower 48)'!$15:$15</f>
        <v>0</v>
      </c>
      <c r="N16">
        <v>26</v>
      </c>
      <c r="Q16">
        <f>'ERC By State (Lower 48)'!$B$15</f>
        <v>0</v>
      </c>
      <c r="R16">
        <v>75</v>
      </c>
      <c r="U16" t="e">
        <f>#REF!</f>
        <v>#REF!</v>
      </c>
      <c r="V16">
        <v>14</v>
      </c>
      <c r="W16" t="e">
        <f>#REF!</f>
        <v>#REF!</v>
      </c>
      <c r="X16">
        <v>86</v>
      </c>
      <c r="AW16">
        <f>'Summary by Management Group'!$16:$16</f>
        <v>0</v>
      </c>
      <c r="AX16">
        <v>12</v>
      </c>
      <c r="AY16">
        <f>'Summary by Management Group'!$N:$N</f>
        <v>30786.093834822663</v>
      </c>
      <c r="AZ16">
        <v>41</v>
      </c>
      <c r="BA16" s="4">
        <f>'Summary by Management Group'!$G$5</f>
        <v>188924.55331506504</v>
      </c>
      <c r="BB16">
        <v>53</v>
      </c>
      <c r="BE16">
        <f>'2021'!$N:$N</f>
        <v>3460.0491231626447</v>
      </c>
      <c r="BF16">
        <v>17</v>
      </c>
      <c r="BG16">
        <f>'2021'!$N$4</f>
        <v>0</v>
      </c>
      <c r="BH16">
        <v>45</v>
      </c>
      <c r="BK16">
        <f>'2022'!$N:$N</f>
        <v>3565.2898282113779</v>
      </c>
      <c r="BL16">
        <v>22</v>
      </c>
      <c r="BM16" s="4">
        <f>'2022'!$N$4</f>
        <v>0</v>
      </c>
      <c r="BN16">
        <v>50</v>
      </c>
      <c r="BQ16">
        <f>'2023'!$N:$N</f>
        <v>3673.7315300104215</v>
      </c>
      <c r="BR16">
        <v>22</v>
      </c>
      <c r="BS16" s="4">
        <f>'2023'!$N$4</f>
        <v>0</v>
      </c>
      <c r="BT16">
        <v>50</v>
      </c>
    </row>
    <row r="17" spans="1:72">
      <c r="A17">
        <f>Revenue!$15:$15</f>
        <v>0</v>
      </c>
      <c r="B17">
        <v>14</v>
      </c>
      <c r="M17">
        <f>'ERC By State (Lower 48)'!$16:$16</f>
        <v>0</v>
      </c>
      <c r="N17">
        <v>27</v>
      </c>
      <c r="Q17">
        <f>'ERC By State (Lower 48)'!$B$16</f>
        <v>16431.7</v>
      </c>
      <c r="R17">
        <v>76</v>
      </c>
      <c r="U17" t="e">
        <f>#REF!</f>
        <v>#REF!</v>
      </c>
      <c r="V17">
        <v>15</v>
      </c>
      <c r="W17" t="e">
        <f>#REF!</f>
        <v>#REF!</v>
      </c>
      <c r="X17">
        <v>87</v>
      </c>
      <c r="AW17">
        <f>'Summary by Management Group'!$17:$17</f>
        <v>0</v>
      </c>
      <c r="AX17">
        <v>13</v>
      </c>
      <c r="BA17" s="4">
        <f>'Summary by Management Group'!$B$6</f>
        <v>107319.73005246</v>
      </c>
      <c r="BB17">
        <v>54</v>
      </c>
      <c r="BE17">
        <f>'2021'!$O:$O</f>
        <v>0</v>
      </c>
      <c r="BF17">
        <v>18</v>
      </c>
      <c r="BG17">
        <f>'2021'!$O$4</f>
        <v>0</v>
      </c>
      <c r="BH17">
        <v>46</v>
      </c>
      <c r="BK17">
        <f>'2022'!$O:$O</f>
        <v>0</v>
      </c>
      <c r="BL17">
        <v>23</v>
      </c>
      <c r="BM17" s="4">
        <f>'2022'!$O$4</f>
        <v>0</v>
      </c>
      <c r="BN17">
        <v>51</v>
      </c>
      <c r="BQ17">
        <f>'2023'!$O:$O</f>
        <v>0</v>
      </c>
      <c r="BR17">
        <v>23</v>
      </c>
      <c r="BS17" s="4">
        <f>'2023'!$O$4</f>
        <v>0</v>
      </c>
      <c r="BT17">
        <v>51</v>
      </c>
    </row>
    <row r="18" spans="1:72">
      <c r="A18">
        <f>Revenue!$16:$16</f>
        <v>0</v>
      </c>
      <c r="B18">
        <v>15</v>
      </c>
      <c r="M18">
        <f>'ERC By State (Lower 48)'!$17:$17</f>
        <v>0</v>
      </c>
      <c r="N18">
        <v>28</v>
      </c>
      <c r="Q18">
        <f>'ERC By State (Lower 48)'!$B$17</f>
        <v>8721.7000000000007</v>
      </c>
      <c r="R18">
        <v>77</v>
      </c>
      <c r="U18" t="e">
        <f>#REF!</f>
        <v>#REF!</v>
      </c>
      <c r="V18">
        <v>16</v>
      </c>
      <c r="W18" t="e">
        <f>#REF!</f>
        <v>#REF!</v>
      </c>
      <c r="X18">
        <v>88</v>
      </c>
      <c r="AW18">
        <f>'Summary by Management Group'!$18:$18</f>
        <v>0</v>
      </c>
      <c r="AX18">
        <v>14</v>
      </c>
      <c r="BA18" s="4">
        <f>'Summary by Management Group'!$C$6</f>
        <v>111211.378625249</v>
      </c>
      <c r="BB18">
        <v>55</v>
      </c>
      <c r="BE18">
        <f>'2021'!$P:$P</f>
        <v>1585.9968280015853</v>
      </c>
      <c r="BF18">
        <v>19</v>
      </c>
      <c r="BG18">
        <f>'2021'!$P$4</f>
        <v>0</v>
      </c>
      <c r="BH18">
        <v>47</v>
      </c>
      <c r="BK18">
        <f>'2022'!$P:$P</f>
        <v>1616.9967660016171</v>
      </c>
      <c r="BL18">
        <v>24</v>
      </c>
      <c r="BM18" s="4">
        <f>'2022'!$P$4</f>
        <v>0</v>
      </c>
      <c r="BN18">
        <v>52</v>
      </c>
      <c r="BQ18">
        <f>'2023'!$P:$P</f>
        <v>0</v>
      </c>
      <c r="BR18">
        <v>24</v>
      </c>
      <c r="BS18" s="4">
        <f>'2023'!$P$4</f>
        <v>0</v>
      </c>
      <c r="BT18">
        <v>52</v>
      </c>
    </row>
    <row r="19" spans="1:72">
      <c r="A19">
        <f>Revenue!$17:$17</f>
        <v>0</v>
      </c>
      <c r="B19">
        <v>16</v>
      </c>
      <c r="M19">
        <f>'ERC By State (Lower 48)'!$18:$18</f>
        <v>0</v>
      </c>
      <c r="N19">
        <v>29</v>
      </c>
      <c r="Q19">
        <f>'ERC By State (Lower 48)'!$B$18</f>
        <v>0</v>
      </c>
      <c r="R19">
        <v>78</v>
      </c>
      <c r="U19" t="e">
        <f>#REF!</f>
        <v>#REF!</v>
      </c>
      <c r="V19">
        <v>17</v>
      </c>
      <c r="W19" t="e">
        <f>#REF!</f>
        <v>#REF!</v>
      </c>
      <c r="X19">
        <v>89</v>
      </c>
      <c r="AW19">
        <f>'Summary by Management Group'!$19:$19</f>
        <v>0</v>
      </c>
      <c r="AX19">
        <v>15</v>
      </c>
      <c r="BA19" s="4">
        <f>'Summary by Management Group'!$D$6</f>
        <v>114131.74862285574</v>
      </c>
      <c r="BB19">
        <v>56</v>
      </c>
      <c r="BE19">
        <f>'2021'!$Q:$Q</f>
        <v>0</v>
      </c>
      <c r="BF19">
        <v>20</v>
      </c>
      <c r="BG19">
        <f>'2021'!$Q$4</f>
        <v>0</v>
      </c>
      <c r="BH19">
        <v>48</v>
      </c>
      <c r="BK19">
        <f>'2022'!$Q:$Q</f>
        <v>0</v>
      </c>
      <c r="BL19">
        <v>25</v>
      </c>
      <c r="BM19" s="4">
        <f>'2022'!$Q$4</f>
        <v>0</v>
      </c>
      <c r="BN19">
        <v>53</v>
      </c>
      <c r="BQ19">
        <f>'2023'!$Q:$Q</f>
        <v>0</v>
      </c>
      <c r="BR19">
        <v>25</v>
      </c>
      <c r="BS19" s="4">
        <f>'2023'!$Q$4</f>
        <v>0</v>
      </c>
      <c r="BT19">
        <v>53</v>
      </c>
    </row>
    <row r="20" spans="1:72">
      <c r="A20">
        <f>Revenue!$18:$18</f>
        <v>0</v>
      </c>
      <c r="B20">
        <v>17</v>
      </c>
      <c r="M20">
        <f>'ERC By State (Lower 48)'!$19:$19</f>
        <v>0</v>
      </c>
      <c r="N20">
        <v>30</v>
      </c>
      <c r="Q20">
        <f>'ERC By State (Lower 48)'!$B$19</f>
        <v>0</v>
      </c>
      <c r="R20">
        <v>79</v>
      </c>
      <c r="U20" t="e">
        <f>#REF!</f>
        <v>#REF!</v>
      </c>
      <c r="V20">
        <v>18</v>
      </c>
      <c r="W20" t="e">
        <f>#REF!</f>
        <v>#REF!</v>
      </c>
      <c r="X20">
        <v>90</v>
      </c>
      <c r="AW20">
        <f>'Summary by Management Group'!$20:$20</f>
        <v>0</v>
      </c>
      <c r="AX20">
        <v>16</v>
      </c>
      <c r="BA20" s="4">
        <f>'Summary by Management Group'!$E$6</f>
        <v>117169.27742296785</v>
      </c>
      <c r="BB20">
        <v>57</v>
      </c>
      <c r="BE20">
        <f>'2021'!$R:$R</f>
        <v>0</v>
      </c>
      <c r="BF20">
        <v>21</v>
      </c>
      <c r="BG20">
        <f>'2021'!$R$4</f>
        <v>0</v>
      </c>
      <c r="BH20">
        <v>49</v>
      </c>
      <c r="BK20">
        <f>'2022'!$R:$R</f>
        <v>0</v>
      </c>
      <c r="BL20">
        <v>26</v>
      </c>
      <c r="BM20" s="4">
        <f>'2022'!$R$4</f>
        <v>0</v>
      </c>
      <c r="BN20">
        <v>54</v>
      </c>
      <c r="BQ20">
        <f>'2023'!$R:$R</f>
        <v>0</v>
      </c>
      <c r="BR20">
        <v>26</v>
      </c>
      <c r="BS20" s="4">
        <f>'2023'!$R$4</f>
        <v>0</v>
      </c>
      <c r="BT20">
        <v>54</v>
      </c>
    </row>
    <row r="21" spans="1:72">
      <c r="A21">
        <f>Revenue!$19:$19</f>
        <v>0</v>
      </c>
      <c r="B21">
        <v>18</v>
      </c>
      <c r="M21">
        <f>'ERC By State (Lower 48)'!$20:$20</f>
        <v>0</v>
      </c>
      <c r="N21">
        <v>31</v>
      </c>
      <c r="Q21">
        <f>'ERC By State (Lower 48)'!$B$20</f>
        <v>7055.7</v>
      </c>
      <c r="R21">
        <v>80</v>
      </c>
      <c r="U21" t="e">
        <f>#REF!</f>
        <v>#REF!</v>
      </c>
      <c r="V21">
        <v>19</v>
      </c>
      <c r="W21" t="e">
        <f>#REF!</f>
        <v>#REF!</v>
      </c>
      <c r="X21">
        <v>91</v>
      </c>
      <c r="AW21">
        <f>'Summary by Management Group'!$21:$21</f>
        <v>0</v>
      </c>
      <c r="AX21">
        <v>17</v>
      </c>
      <c r="BA21" s="4">
        <f>'Summary by Management Group'!$F$6</f>
        <v>120601.14403786416</v>
      </c>
      <c r="BB21">
        <v>58</v>
      </c>
      <c r="BE21">
        <f>'2021'!$S:$S</f>
        <v>-231175.53735403848</v>
      </c>
      <c r="BF21">
        <v>22</v>
      </c>
      <c r="BG21">
        <f>'2021'!$S$4</f>
        <v>204066.67302741649</v>
      </c>
      <c r="BH21">
        <v>50</v>
      </c>
      <c r="BK21">
        <f>'2022'!$S:$S</f>
        <v>-244608.66343794632</v>
      </c>
      <c r="BL21">
        <v>27</v>
      </c>
      <c r="BM21" s="4">
        <f>'2022'!$S$4</f>
        <v>212579.28535248272</v>
      </c>
      <c r="BN21">
        <v>55</v>
      </c>
      <c r="BQ21">
        <f>'2023'!$S:$S</f>
        <v>-244257.54584213492</v>
      </c>
      <c r="BR21">
        <v>27</v>
      </c>
      <c r="BS21" s="4">
        <f>'2023'!$S$4</f>
        <v>232429.51059192052</v>
      </c>
      <c r="BT21">
        <v>55</v>
      </c>
    </row>
    <row r="22" spans="1:72">
      <c r="A22">
        <f>Revenue!$20:$20</f>
        <v>0</v>
      </c>
      <c r="B22">
        <v>19</v>
      </c>
      <c r="M22">
        <f>'ERC By State (Lower 48)'!$21:$21</f>
        <v>0</v>
      </c>
      <c r="N22">
        <v>32</v>
      </c>
      <c r="Q22">
        <f>'ERC By State (Lower 48)'!$B$21</f>
        <v>32924.339999999997</v>
      </c>
      <c r="R22">
        <v>81</v>
      </c>
      <c r="U22" t="e">
        <f>#REF!</f>
        <v>#REF!</v>
      </c>
      <c r="V22">
        <v>20</v>
      </c>
      <c r="W22" t="e">
        <f>#REF!</f>
        <v>#REF!</v>
      </c>
      <c r="X22">
        <v>92</v>
      </c>
      <c r="AW22">
        <f>'Summary by Management Group'!$22:$22</f>
        <v>0</v>
      </c>
      <c r="AX22">
        <v>18</v>
      </c>
      <c r="BA22" s="4">
        <f>'Summary by Management Group'!$G$6</f>
        <v>123800.7206941488</v>
      </c>
      <c r="BB22">
        <v>59</v>
      </c>
      <c r="BE22">
        <f>'2021'!$T:$T</f>
        <v>-125721.90922571473</v>
      </c>
      <c r="BF22">
        <v>23</v>
      </c>
      <c r="BG22">
        <f>'2021'!$T$4</f>
        <v>407289.45317179308</v>
      </c>
      <c r="BH22">
        <v>51</v>
      </c>
      <c r="BK22">
        <f>'2022'!$T:$T</f>
        <v>-123451.1295716896</v>
      </c>
      <c r="BL22">
        <v>28</v>
      </c>
      <c r="BM22" s="4">
        <f>'2022'!$T$4</f>
        <v>424279.4749499883</v>
      </c>
      <c r="BN22">
        <v>56</v>
      </c>
      <c r="BQ22">
        <f>'2023'!$T:$T</f>
        <v>-117312.91294326785</v>
      </c>
      <c r="BR22">
        <v>28</v>
      </c>
      <c r="BS22" s="4">
        <f>'2023'!$T$4</f>
        <v>463897.83723897114</v>
      </c>
      <c r="BT22">
        <v>56</v>
      </c>
    </row>
    <row r="23" spans="1:72">
      <c r="A23">
        <f>Revenue!$21:$21</f>
        <v>0</v>
      </c>
      <c r="B23">
        <v>20</v>
      </c>
      <c r="M23">
        <f>'ERC By State (Lower 48)'!$22:$22</f>
        <v>0</v>
      </c>
      <c r="N23">
        <v>33</v>
      </c>
      <c r="Q23">
        <f>'ERC By State (Lower 48)'!$B$22</f>
        <v>0</v>
      </c>
      <c r="R23">
        <v>82</v>
      </c>
      <c r="U23" t="e">
        <f>#REF!</f>
        <v>#REF!</v>
      </c>
      <c r="V23">
        <v>21</v>
      </c>
      <c r="W23" t="e">
        <f>#REF!</f>
        <v>#REF!</v>
      </c>
      <c r="X23">
        <v>93</v>
      </c>
      <c r="AW23">
        <f>'Summary by Management Group'!$23:$23</f>
        <v>0</v>
      </c>
      <c r="AX23">
        <v>19</v>
      </c>
      <c r="BA23" s="4">
        <f>'Summary by Management Group'!$B$7</f>
        <v>0</v>
      </c>
      <c r="BB23">
        <v>60</v>
      </c>
      <c r="BE23">
        <f>'2021'!$U:$U</f>
        <v>311432.62807667849</v>
      </c>
      <c r="BF23">
        <v>24</v>
      </c>
      <c r="BG23">
        <f>'2021'!$U$4</f>
        <v>220959.16573301831</v>
      </c>
      <c r="BH23">
        <v>52</v>
      </c>
      <c r="BK23">
        <f>'2022'!$U:$U</f>
        <v>362741.93497844471</v>
      </c>
      <c r="BL23">
        <v>29</v>
      </c>
      <c r="BM23" s="4">
        <f>'2022'!$U$4</f>
        <v>230176.44599564371</v>
      </c>
      <c r="BN23">
        <v>57</v>
      </c>
      <c r="BQ23">
        <f>'2023'!$U:$U</f>
        <v>437813.84179332654</v>
      </c>
      <c r="BR23">
        <v>29</v>
      </c>
      <c r="BS23" s="4">
        <f>'2023'!$U$4</f>
        <v>251669.85863107885</v>
      </c>
      <c r="BT23">
        <v>57</v>
      </c>
    </row>
    <row r="24" spans="1:72">
      <c r="A24">
        <f>Revenue!$22:$22</f>
        <v>0</v>
      </c>
      <c r="B24">
        <v>21</v>
      </c>
      <c r="M24">
        <f>'ERC By State (Lower 48)'!$23:$23</f>
        <v>0</v>
      </c>
      <c r="N24">
        <v>34</v>
      </c>
      <c r="Q24">
        <f>'ERC By State (Lower 48)'!$B$23</f>
        <v>4637.3</v>
      </c>
      <c r="R24">
        <v>83</v>
      </c>
      <c r="U24" t="e">
        <f>#REF!</f>
        <v>#REF!</v>
      </c>
      <c r="V24">
        <v>22</v>
      </c>
      <c r="W24" t="e">
        <f>#REF!</f>
        <v>#REF!</v>
      </c>
      <c r="X24">
        <v>94</v>
      </c>
      <c r="AW24">
        <f>'Summary by Management Group'!$24:$24</f>
        <v>0</v>
      </c>
      <c r="AX24">
        <v>20</v>
      </c>
      <c r="BA24" s="4">
        <f>'Summary by Management Group'!$C$7</f>
        <v>0</v>
      </c>
      <c r="BB24">
        <v>61</v>
      </c>
      <c r="BE24">
        <f>'2021'!$V:$V</f>
        <v>133098.07340928624</v>
      </c>
      <c r="BF24">
        <v>25</v>
      </c>
      <c r="BG24">
        <f>'2021'!$V$4</f>
        <v>194243.59499986601</v>
      </c>
      <c r="BH24">
        <v>53</v>
      </c>
      <c r="BK24">
        <f>'2022'!$V:$V</f>
        <v>165131.27767154406</v>
      </c>
      <c r="BL24">
        <v>30</v>
      </c>
      <c r="BM24" s="4">
        <f>'2022'!$V$4</f>
        <v>202346.43901809951</v>
      </c>
      <c r="BN24">
        <v>58</v>
      </c>
      <c r="BQ24">
        <f>'2023'!$V:$V</f>
        <v>199619.77641066015</v>
      </c>
      <c r="BR24">
        <v>30</v>
      </c>
      <c r="BS24" s="4">
        <f>'2023'!$V$4</f>
        <v>221241.14168984571</v>
      </c>
      <c r="BT24">
        <v>58</v>
      </c>
    </row>
    <row r="25" spans="1:72">
      <c r="A25">
        <f>Revenue!$23:$23</f>
        <v>0</v>
      </c>
      <c r="B25">
        <v>22</v>
      </c>
      <c r="M25">
        <f>'ERC By State (Lower 48)'!$24:$24</f>
        <v>0</v>
      </c>
      <c r="N25">
        <v>35</v>
      </c>
      <c r="Q25">
        <f>'ERC By State (Lower 48)'!$B$24</f>
        <v>0</v>
      </c>
      <c r="R25">
        <v>84</v>
      </c>
      <c r="U25" t="e">
        <f>#REF!</f>
        <v>#REF!</v>
      </c>
      <c r="V25">
        <v>23</v>
      </c>
      <c r="W25" t="e">
        <f>#REF!</f>
        <v>#REF!</v>
      </c>
      <c r="X25">
        <v>95</v>
      </c>
      <c r="AW25">
        <f>'Summary by Management Group'!$25:$25</f>
        <v>0</v>
      </c>
      <c r="AX25">
        <v>21</v>
      </c>
      <c r="BA25" s="4">
        <f>'Summary by Management Group'!$D$7</f>
        <v>0</v>
      </c>
      <c r="BB25">
        <v>62</v>
      </c>
      <c r="BE25">
        <f>'2021'!$W:$W</f>
        <v>65442.154188179578</v>
      </c>
      <c r="BF25">
        <v>26</v>
      </c>
      <c r="BG25">
        <f>'2021'!$W$4</f>
        <v>162818.72877885052</v>
      </c>
      <c r="BH25">
        <v>54</v>
      </c>
      <c r="BK25">
        <f>'2022'!$W:$W</f>
        <v>70677.526523233959</v>
      </c>
      <c r="BL25">
        <v>31</v>
      </c>
      <c r="BM25" s="4">
        <f>'2022'!$W$4</f>
        <v>169610.68895927761</v>
      </c>
      <c r="BN25">
        <v>59</v>
      </c>
      <c r="BQ25">
        <f>'2023'!$W:$W</f>
        <v>76331.728645092677</v>
      </c>
      <c r="BR25">
        <v>31</v>
      </c>
      <c r="BS25" s="4">
        <f>'2023'!$W$4</f>
        <v>185448.59326531249</v>
      </c>
      <c r="BT25">
        <v>59</v>
      </c>
    </row>
    <row r="26" spans="1:72">
      <c r="A26">
        <f>Revenue!$24:$24</f>
        <v>0</v>
      </c>
      <c r="B26">
        <v>23</v>
      </c>
      <c r="M26">
        <f>'ERC By State (Lower 48)'!$25:$25</f>
        <v>0</v>
      </c>
      <c r="N26">
        <v>36</v>
      </c>
      <c r="Q26">
        <f>'ERC By State (Lower 48)'!$B$25</f>
        <v>0</v>
      </c>
      <c r="R26">
        <v>85</v>
      </c>
      <c r="U26" t="e">
        <f>#REF!</f>
        <v>#REF!</v>
      </c>
      <c r="V26">
        <v>24</v>
      </c>
      <c r="W26" t="e">
        <f>#REF!</f>
        <v>#REF!</v>
      </c>
      <c r="X26">
        <v>96</v>
      </c>
      <c r="AW26">
        <f>'Summary by Management Group'!$26:$26</f>
        <v>0</v>
      </c>
      <c r="AX26">
        <v>22</v>
      </c>
      <c r="BA26" s="4">
        <f>'Summary by Management Group'!$E$7</f>
        <v>0</v>
      </c>
      <c r="BB26">
        <v>63</v>
      </c>
      <c r="BE26">
        <f>'2021'!$X:$X</f>
        <v>57451.664433820115</v>
      </c>
      <c r="BF26">
        <v>27</v>
      </c>
      <c r="BG26">
        <f>'2021'!$X$4</f>
        <v>65799.643721290675</v>
      </c>
      <c r="BH26">
        <v>55</v>
      </c>
      <c r="BK26">
        <f>'2022'!$X:$X</f>
        <v>86100.278794853803</v>
      </c>
      <c r="BL26">
        <v>32</v>
      </c>
      <c r="BM26" s="4">
        <f>'2022'!$X$4</f>
        <v>68544.466527568147</v>
      </c>
      <c r="BN26">
        <v>60</v>
      </c>
      <c r="BQ26">
        <f>'2023'!$X:$X</f>
        <v>129598.92138813064</v>
      </c>
      <c r="BR26">
        <v>32</v>
      </c>
      <c r="BS26" s="4">
        <f>'2023'!$X$4</f>
        <v>74945.010669172785</v>
      </c>
      <c r="BT26">
        <v>60</v>
      </c>
    </row>
    <row r="27" spans="1:72">
      <c r="A27">
        <f>Revenue!$25:$25</f>
        <v>0</v>
      </c>
      <c r="B27">
        <v>24</v>
      </c>
      <c r="M27">
        <f>'ERC By State (Lower 48)'!$26:$26</f>
        <v>0</v>
      </c>
      <c r="N27">
        <v>37</v>
      </c>
      <c r="Q27">
        <f>'ERC By State (Lower 48)'!$B$26</f>
        <v>0</v>
      </c>
      <c r="R27">
        <v>86</v>
      </c>
      <c r="U27" t="e">
        <f>#REF!</f>
        <v>#REF!</v>
      </c>
      <c r="V27">
        <v>25</v>
      </c>
      <c r="W27" t="e">
        <f>#REF!</f>
        <v>#REF!</v>
      </c>
      <c r="X27">
        <v>97</v>
      </c>
      <c r="AW27">
        <f>'Summary by Management Group'!$27:$27</f>
        <v>0</v>
      </c>
      <c r="AX27">
        <v>23</v>
      </c>
      <c r="BA27" s="4">
        <f>'Summary by Management Group'!$F$7</f>
        <v>0</v>
      </c>
      <c r="BB27">
        <v>64</v>
      </c>
      <c r="BE27">
        <f>'2021'!$Y:$Y</f>
        <v>0</v>
      </c>
      <c r="BF27">
        <v>28</v>
      </c>
      <c r="BG27">
        <f>'2021'!$Y$4</f>
        <v>0</v>
      </c>
      <c r="BH27">
        <v>56</v>
      </c>
      <c r="BK27">
        <f>'2022'!$Y:$Y</f>
        <v>0</v>
      </c>
      <c r="BL27">
        <v>33</v>
      </c>
      <c r="BM27" s="4">
        <f>'2022'!$Y$4</f>
        <v>0</v>
      </c>
      <c r="BN27">
        <v>61</v>
      </c>
      <c r="BQ27">
        <f>'2023'!$Y:$Y</f>
        <v>0</v>
      </c>
      <c r="BR27">
        <v>33</v>
      </c>
      <c r="BS27" s="4">
        <f>'2023'!$Y$4</f>
        <v>0</v>
      </c>
      <c r="BT27">
        <v>61</v>
      </c>
    </row>
    <row r="28" spans="1:72">
      <c r="A28">
        <f>Revenue!$26:$26</f>
        <v>0</v>
      </c>
      <c r="B28">
        <v>25</v>
      </c>
      <c r="M28">
        <f>'ERC By State (Lower 48)'!$27:$27</f>
        <v>0</v>
      </c>
      <c r="N28">
        <v>38</v>
      </c>
      <c r="Q28">
        <f>'ERC By State (Lower 48)'!$B$27</f>
        <v>0</v>
      </c>
      <c r="R28">
        <v>87</v>
      </c>
      <c r="U28" t="e">
        <f>#REF!</f>
        <v>#REF!</v>
      </c>
      <c r="V28">
        <v>26</v>
      </c>
      <c r="W28" t="e">
        <f>#REF!</f>
        <v>#REF!</v>
      </c>
      <c r="X28">
        <v>98</v>
      </c>
      <c r="AW28">
        <f>'Summary by Management Group'!$28:$28</f>
        <v>0</v>
      </c>
      <c r="AX28">
        <v>24</v>
      </c>
      <c r="BA28" s="4">
        <f>'Summary by Management Group'!$G$7</f>
        <v>0</v>
      </c>
      <c r="BB28">
        <v>65</v>
      </c>
      <c r="BE28">
        <f>'2021'!$Z:$Z</f>
        <v>-9.7308119550378797E-2</v>
      </c>
      <c r="BF28">
        <v>29</v>
      </c>
      <c r="BG28">
        <f>'2021'!$Z$4</f>
        <v>332546.39429783082</v>
      </c>
      <c r="BH28">
        <v>57</v>
      </c>
      <c r="BK28">
        <f>'2022'!$Z:$Z</f>
        <v>0</v>
      </c>
      <c r="BL28">
        <v>34</v>
      </c>
      <c r="BM28" s="4">
        <f>'2022'!$Z$4</f>
        <v>381353.55260887655</v>
      </c>
      <c r="BN28">
        <v>62</v>
      </c>
      <c r="BQ28">
        <f>'2023'!$Z:$Z</f>
        <v>0</v>
      </c>
      <c r="BR28">
        <v>34</v>
      </c>
      <c r="BS28" s="4">
        <f>'2023'!$Z$4</f>
        <v>434073.87829114828</v>
      </c>
      <c r="BT28">
        <v>62</v>
      </c>
    </row>
    <row r="29" spans="1:72">
      <c r="A29">
        <f>Revenue!$27:$27</f>
        <v>0</v>
      </c>
      <c r="B29">
        <v>26</v>
      </c>
      <c r="M29">
        <f>'ERC By State (Lower 48)'!$28:$28</f>
        <v>0</v>
      </c>
      <c r="N29">
        <v>39</v>
      </c>
      <c r="Q29">
        <f>'ERC By State (Lower 48)'!$B$28</f>
        <v>0</v>
      </c>
      <c r="R29">
        <v>88</v>
      </c>
      <c r="U29" t="e">
        <f>#REF!</f>
        <v>#REF!</v>
      </c>
      <c r="V29">
        <v>27</v>
      </c>
      <c r="W29" t="e">
        <f>#REF!</f>
        <v>#REF!</v>
      </c>
      <c r="X29">
        <v>99</v>
      </c>
      <c r="AW29">
        <f>'Summary by Management Group'!$29:$29</f>
        <v>0</v>
      </c>
      <c r="AX29">
        <v>25</v>
      </c>
      <c r="BA29" s="4">
        <f>'Summary by Management Group'!$B$8</f>
        <v>208501.82425867644</v>
      </c>
      <c r="BB29">
        <v>66</v>
      </c>
      <c r="BE29">
        <f>'2021'!$AA:$AA</f>
        <v>0</v>
      </c>
      <c r="BF29">
        <v>30</v>
      </c>
      <c r="BG29">
        <f>'2021'!$AA$4</f>
        <v>0</v>
      </c>
      <c r="BH29">
        <v>58</v>
      </c>
      <c r="BK29">
        <f>'2022'!$AA:$AA</f>
        <v>0</v>
      </c>
      <c r="BL29">
        <v>35</v>
      </c>
      <c r="BM29" s="4">
        <f>'2022'!$AA$4</f>
        <v>0</v>
      </c>
      <c r="BN29">
        <v>63</v>
      </c>
      <c r="BQ29">
        <f>'2023'!$AA:$AA</f>
        <v>0</v>
      </c>
      <c r="BR29">
        <v>35</v>
      </c>
      <c r="BS29" s="4">
        <f>'2023'!$AA$4</f>
        <v>0</v>
      </c>
      <c r="BT29">
        <v>63</v>
      </c>
    </row>
    <row r="30" spans="1:72">
      <c r="A30">
        <f>Revenue!$28:$28</f>
        <v>0</v>
      </c>
      <c r="B30">
        <v>27</v>
      </c>
      <c r="M30">
        <f>'ERC By State (Lower 48)'!$29:$29</f>
        <v>0</v>
      </c>
      <c r="N30">
        <v>40</v>
      </c>
      <c r="Q30">
        <f>'ERC By State (Lower 48)'!$B$29</f>
        <v>0</v>
      </c>
      <c r="R30">
        <v>89</v>
      </c>
      <c r="U30" t="e">
        <f>#REF!</f>
        <v>#REF!</v>
      </c>
      <c r="V30">
        <v>28</v>
      </c>
      <c r="W30" t="e">
        <f>#REF!</f>
        <v>#REF!</v>
      </c>
      <c r="X30">
        <v>100</v>
      </c>
      <c r="AW30">
        <f>'Summary by Management Group'!$30:$30</f>
        <v>0</v>
      </c>
      <c r="AX30">
        <v>26</v>
      </c>
      <c r="BA30" s="4">
        <f>'Summary by Management Group'!$C$8</f>
        <v>-3.2597923719877535</v>
      </c>
      <c r="BB30">
        <v>67</v>
      </c>
      <c r="BE30">
        <f>'2021'!$AB:$AB</f>
        <v>0</v>
      </c>
      <c r="BF30">
        <v>31</v>
      </c>
      <c r="BG30">
        <f>'2021'!$AB$4</f>
        <v>0</v>
      </c>
      <c r="BH30">
        <v>59</v>
      </c>
      <c r="BK30">
        <f>'2022'!$AB:$AB</f>
        <v>0</v>
      </c>
      <c r="BL30">
        <v>36</v>
      </c>
      <c r="BM30" s="4">
        <f>'2022'!$AB$4</f>
        <v>0</v>
      </c>
      <c r="BN30">
        <v>64</v>
      </c>
      <c r="BQ30">
        <f>'2023'!$AB:$AB</f>
        <v>0</v>
      </c>
      <c r="BR30">
        <v>36</v>
      </c>
      <c r="BS30" s="4">
        <f>'2023'!$AB$4</f>
        <v>0</v>
      </c>
      <c r="BT30">
        <v>64</v>
      </c>
    </row>
    <row r="31" spans="1:72">
      <c r="A31">
        <f>Revenue!$29:$29</f>
        <v>0</v>
      </c>
      <c r="B31">
        <v>28</v>
      </c>
      <c r="M31">
        <f>'ERC By State (Lower 48)'!$30:$30</f>
        <v>0</v>
      </c>
      <c r="N31">
        <v>41</v>
      </c>
      <c r="Q31">
        <f>'ERC By State (Lower 48)'!$B$30</f>
        <v>0</v>
      </c>
      <c r="R31">
        <v>90</v>
      </c>
      <c r="U31" t="e">
        <f>#REF!</f>
        <v>#REF!</v>
      </c>
      <c r="V31">
        <v>29</v>
      </c>
      <c r="W31" t="e">
        <f>#REF!</f>
        <v>#REF!</v>
      </c>
      <c r="X31">
        <v>101</v>
      </c>
      <c r="AW31">
        <f>'Summary by Management Group'!$31:$31</f>
        <v>0</v>
      </c>
      <c r="AX31">
        <v>27</v>
      </c>
      <c r="BA31" s="4">
        <f>'Summary by Management Group'!$D$8</f>
        <v>-3.2597923719877535</v>
      </c>
      <c r="BB31">
        <v>68</v>
      </c>
      <c r="BE31">
        <f>'2021'!$AC:$AC</f>
        <v>0</v>
      </c>
      <c r="BF31">
        <v>32</v>
      </c>
      <c r="BG31">
        <f>'2021'!$AC$4</f>
        <v>143430.57453373322</v>
      </c>
      <c r="BH31">
        <v>60</v>
      </c>
      <c r="BK31">
        <f>'2022'!$AC:$AC</f>
        <v>0</v>
      </c>
      <c r="BL31">
        <v>37</v>
      </c>
      <c r="BM31" s="4">
        <f>'2022'!$AC$4</f>
        <v>159892.25346489029</v>
      </c>
      <c r="BN31">
        <v>65</v>
      </c>
      <c r="BQ31">
        <f>'2023'!$AC:$AC</f>
        <v>0</v>
      </c>
      <c r="BR31">
        <v>37</v>
      </c>
      <c r="BS31" s="4">
        <f>'2023'!$AC$4</f>
        <v>174822.66985074212</v>
      </c>
      <c r="BT31">
        <v>65</v>
      </c>
    </row>
    <row r="32" spans="1:72">
      <c r="A32">
        <f>Revenue!$30:$30</f>
        <v>0</v>
      </c>
      <c r="B32">
        <v>29</v>
      </c>
      <c r="M32">
        <f>'ERC By State (Lower 48)'!$31:$31</f>
        <v>0</v>
      </c>
      <c r="N32">
        <v>42</v>
      </c>
      <c r="Q32">
        <f>'ERC By State (Lower 48)'!$B$31</f>
        <v>24573.5</v>
      </c>
      <c r="R32">
        <v>91</v>
      </c>
      <c r="U32" t="e">
        <f>#REF!</f>
        <v>#REF!</v>
      </c>
      <c r="V32">
        <v>30</v>
      </c>
      <c r="W32" t="e">
        <f>#REF!</f>
        <v>#REF!</v>
      </c>
      <c r="X32">
        <v>102</v>
      </c>
      <c r="AW32">
        <f>'Summary by Management Group'!$32:$32</f>
        <v>0</v>
      </c>
      <c r="AX32">
        <v>28</v>
      </c>
      <c r="BA32" s="4">
        <f>'Summary by Management Group'!$E$8</f>
        <v>-3.2597923719877535</v>
      </c>
      <c r="BB32">
        <v>69</v>
      </c>
      <c r="BE32">
        <f>'2021'!$AD:$AD</f>
        <v>0</v>
      </c>
      <c r="BF32">
        <v>33</v>
      </c>
      <c r="BG32">
        <f>'2021'!$AD$4</f>
        <v>0</v>
      </c>
      <c r="BH32">
        <v>61</v>
      </c>
      <c r="BK32">
        <f>'2022'!$AD:$AD</f>
        <v>0</v>
      </c>
      <c r="BL32">
        <v>38</v>
      </c>
      <c r="BM32" s="4">
        <f>'2022'!$AD$4</f>
        <v>0</v>
      </c>
      <c r="BN32">
        <v>66</v>
      </c>
      <c r="BQ32">
        <f>'2023'!$AD:$AD</f>
        <v>0</v>
      </c>
      <c r="BR32">
        <v>38</v>
      </c>
      <c r="BS32" s="4">
        <f>'2023'!$AD$4</f>
        <v>0</v>
      </c>
      <c r="BT32">
        <v>66</v>
      </c>
    </row>
    <row r="33" spans="1:72">
      <c r="A33">
        <f>Revenue!$31:$31</f>
        <v>0</v>
      </c>
      <c r="B33">
        <v>30</v>
      </c>
      <c r="M33">
        <f>'ERC By State (Lower 48)'!$32:$32</f>
        <v>0</v>
      </c>
      <c r="N33">
        <v>43</v>
      </c>
      <c r="Q33">
        <f>'ERC By State (Lower 48)'!$B$32</f>
        <v>0</v>
      </c>
      <c r="R33">
        <v>92</v>
      </c>
      <c r="U33" t="e">
        <f>#REF!</f>
        <v>#REF!</v>
      </c>
      <c r="V33">
        <v>31</v>
      </c>
      <c r="W33" t="e">
        <f>#REF!</f>
        <v>#REF!</v>
      </c>
      <c r="X33">
        <v>103</v>
      </c>
      <c r="AW33">
        <f>'Summary by Management Group'!$4:$4</f>
        <v>0</v>
      </c>
      <c r="AX33">
        <v>29</v>
      </c>
      <c r="BA33" s="4">
        <f>'Summary by Management Group'!$F$8</f>
        <v>-3.2597923719877535</v>
      </c>
      <c r="BB33">
        <v>70</v>
      </c>
      <c r="BG33">
        <f>'2021'!$C$5</f>
        <v>17611.232312137745</v>
      </c>
      <c r="BH33">
        <v>62</v>
      </c>
      <c r="BM33" s="4">
        <f>'2022'!$C$5</f>
        <v>19596.521713880029</v>
      </c>
      <c r="BN33">
        <v>67</v>
      </c>
      <c r="BS33" s="4">
        <f>'2023'!$C$5</f>
        <v>21058.326225220637</v>
      </c>
      <c r="BT33">
        <v>67</v>
      </c>
    </row>
    <row r="34" spans="1:72">
      <c r="A34">
        <f>Revenue!$32:$32</f>
        <v>0</v>
      </c>
      <c r="B34">
        <v>31</v>
      </c>
      <c r="M34">
        <f>'ERC By State (Lower 48)'!$33:$33</f>
        <v>0</v>
      </c>
      <c r="N34">
        <v>44</v>
      </c>
      <c r="Q34">
        <f>'ERC By State (Lower 48)'!$B$33</f>
        <v>1097.5999999999999</v>
      </c>
      <c r="R34">
        <v>93</v>
      </c>
      <c r="U34" t="e">
        <f>#REF!</f>
        <v>#REF!</v>
      </c>
      <c r="V34">
        <v>32</v>
      </c>
      <c r="W34" t="e">
        <f>#REF!</f>
        <v>#REF!</v>
      </c>
      <c r="X34">
        <v>104</v>
      </c>
      <c r="BA34" s="4">
        <f>'Summary by Management Group'!$G$8</f>
        <v>-3.2597923719877535</v>
      </c>
      <c r="BB34">
        <v>71</v>
      </c>
      <c r="BG34">
        <f>'2021'!$D$5</f>
        <v>41077.76910760934</v>
      </c>
      <c r="BH34">
        <v>63</v>
      </c>
      <c r="BM34" s="4">
        <f>'2022'!$D$5</f>
        <v>42348.030032903334</v>
      </c>
      <c r="BN34">
        <v>68</v>
      </c>
      <c r="BS34" s="4">
        <f>'2023'!$D$5</f>
        <v>43697.200332994697</v>
      </c>
      <c r="BT34">
        <v>68</v>
      </c>
    </row>
    <row r="35" spans="1:72">
      <c r="A35">
        <f>Revenue!$33:$33</f>
        <v>0</v>
      </c>
      <c r="B35">
        <v>32</v>
      </c>
      <c r="M35">
        <f>'ERC By State (Lower 48)'!$34:$34</f>
        <v>0</v>
      </c>
      <c r="N35">
        <v>45</v>
      </c>
      <c r="Q35">
        <f>'ERC By State (Lower 48)'!$B$34</f>
        <v>0</v>
      </c>
      <c r="R35">
        <v>94</v>
      </c>
      <c r="U35" t="e">
        <f>#REF!</f>
        <v>#REF!</v>
      </c>
      <c r="V35">
        <v>33</v>
      </c>
      <c r="W35" t="e">
        <f>#REF!</f>
        <v>#REF!</v>
      </c>
      <c r="X35">
        <v>105</v>
      </c>
      <c r="BA35" s="4">
        <f>'Summary by Management Group'!$B$9</f>
        <v>25111.984230681315</v>
      </c>
      <c r="BB35">
        <v>72</v>
      </c>
      <c r="BG35">
        <f>'2021'!$E$5</f>
        <v>0</v>
      </c>
      <c r="BH35">
        <v>64</v>
      </c>
      <c r="BM35" s="4">
        <f>'2022'!$E$5</f>
        <v>0</v>
      </c>
      <c r="BN35">
        <v>69</v>
      </c>
      <c r="BS35" s="4">
        <f>'2023'!$E$5</f>
        <v>0</v>
      </c>
      <c r="BT35">
        <v>69</v>
      </c>
    </row>
    <row r="36" spans="1:72">
      <c r="A36">
        <f>Revenue!$34:$34</f>
        <v>0</v>
      </c>
      <c r="B36">
        <v>33</v>
      </c>
      <c r="M36">
        <f>'ERC By State (Lower 48)'!$35:$35</f>
        <v>0</v>
      </c>
      <c r="N36">
        <v>46</v>
      </c>
      <c r="Q36">
        <f>'ERC By State (Lower 48)'!$B$35</f>
        <v>0</v>
      </c>
      <c r="R36">
        <v>95</v>
      </c>
      <c r="U36" t="e">
        <f>#REF!</f>
        <v>#REF!</v>
      </c>
      <c r="V36">
        <v>34</v>
      </c>
      <c r="W36" t="e">
        <f>#REF!</f>
        <v>#REF!</v>
      </c>
      <c r="X36">
        <v>106</v>
      </c>
      <c r="BA36" s="4">
        <f>'Summary by Management Group'!$C$9</f>
        <v>27725.085533242818</v>
      </c>
      <c r="BB36">
        <v>73</v>
      </c>
      <c r="BG36">
        <f>'2021'!$F$5</f>
        <v>-18.604243096980358</v>
      </c>
      <c r="BH36">
        <v>65</v>
      </c>
      <c r="BM36" s="4">
        <f>'2022'!$F$5</f>
        <v>-18.049624396077014</v>
      </c>
      <c r="BN36">
        <v>70</v>
      </c>
      <c r="BS36" s="4">
        <f>'2023'!$F$5</f>
        <v>-16.570641193668088</v>
      </c>
      <c r="BT36">
        <v>70</v>
      </c>
    </row>
    <row r="37" spans="1:72">
      <c r="A37">
        <f>Revenue!$35:$35</f>
        <v>0</v>
      </c>
      <c r="B37">
        <v>34</v>
      </c>
      <c r="M37">
        <f>'ERC By State (Lower 48)'!$36:$36</f>
        <v>0</v>
      </c>
      <c r="N37">
        <v>47</v>
      </c>
      <c r="Q37">
        <f>'ERC By State (Lower 48)'!$B$36</f>
        <v>56997.37</v>
      </c>
      <c r="R37">
        <v>96</v>
      </c>
      <c r="U37" t="e">
        <f>#REF!</f>
        <v>#REF!</v>
      </c>
      <c r="V37">
        <v>35</v>
      </c>
      <c r="W37" t="e">
        <f>#REF!</f>
        <v>#REF!</v>
      </c>
      <c r="X37">
        <v>107</v>
      </c>
      <c r="BA37" s="4">
        <f>'Summary by Management Group'!$D$9</f>
        <v>28307.65677035354</v>
      </c>
      <c r="BB37">
        <v>74</v>
      </c>
      <c r="BG37">
        <f>'2021'!$G$5</f>
        <v>2294.5870718164442</v>
      </c>
      <c r="BH37">
        <v>66</v>
      </c>
      <c r="BM37" s="4">
        <f>'2022'!$G$5</f>
        <v>2432.3680184331656</v>
      </c>
      <c r="BN37">
        <v>71</v>
      </c>
      <c r="BS37" s="4">
        <f>'2023'!$G$5</f>
        <v>2566.2796085330156</v>
      </c>
      <c r="BT37">
        <v>71</v>
      </c>
    </row>
    <row r="38" spans="1:72">
      <c r="A38">
        <f>Revenue!$36:$36</f>
        <v>0</v>
      </c>
      <c r="B38">
        <v>35</v>
      </c>
      <c r="M38">
        <f>'ERC By State (Lower 48)'!$37:$37</f>
        <v>0</v>
      </c>
      <c r="N38">
        <v>48</v>
      </c>
      <c r="Q38">
        <f>'ERC By State (Lower 48)'!$B$37</f>
        <v>0</v>
      </c>
      <c r="R38">
        <v>97</v>
      </c>
      <c r="U38" t="e">
        <f>#REF!</f>
        <v>#REF!</v>
      </c>
      <c r="V38">
        <v>36</v>
      </c>
      <c r="W38" t="e">
        <f>#REF!</f>
        <v>#REF!</v>
      </c>
      <c r="X38">
        <v>108</v>
      </c>
      <c r="BA38" s="4">
        <f>'Summary by Management Group'!$E$9</f>
        <v>28910.893195640932</v>
      </c>
      <c r="BB38">
        <v>75</v>
      </c>
      <c r="BG38">
        <f>'2021'!$H$5</f>
        <v>0</v>
      </c>
      <c r="BH38">
        <v>67</v>
      </c>
      <c r="BM38" s="4">
        <f>'2022'!$H$5</f>
        <v>0</v>
      </c>
      <c r="BN38">
        <v>72</v>
      </c>
      <c r="BS38" s="4">
        <f>'2023'!$H$5</f>
        <v>0</v>
      </c>
      <c r="BT38">
        <v>72</v>
      </c>
    </row>
    <row r="39" spans="1:72">
      <c r="A39">
        <f>Revenue!$37:$37</f>
        <v>0</v>
      </c>
      <c r="B39">
        <v>36</v>
      </c>
      <c r="M39">
        <f>'ERC By State (Lower 48)'!$38:$38</f>
        <v>0</v>
      </c>
      <c r="N39">
        <v>49</v>
      </c>
      <c r="Q39">
        <f>'ERC By State (Lower 48)'!$B$38</f>
        <v>0</v>
      </c>
      <c r="R39">
        <v>98</v>
      </c>
      <c r="U39" t="e">
        <f>#REF!</f>
        <v>#REF!</v>
      </c>
      <c r="V39">
        <v>37</v>
      </c>
      <c r="W39" t="e">
        <f>#REF!</f>
        <v>#REF!</v>
      </c>
      <c r="X39">
        <v>109</v>
      </c>
      <c r="BA39" s="4">
        <f>'Summary by Management Group'!$F$9</f>
        <v>29544.818175527693</v>
      </c>
      <c r="BB39">
        <v>76</v>
      </c>
      <c r="BG39">
        <f>'2021'!$I$5</f>
        <v>11539.16703970054</v>
      </c>
      <c r="BH39">
        <v>68</v>
      </c>
      <c r="BM39" s="4">
        <f>'2022'!$I$5</f>
        <v>12165.828591714342</v>
      </c>
      <c r="BN39">
        <v>73</v>
      </c>
      <c r="BS39" s="4">
        <f>'2023'!$I$5</f>
        <v>13087.348919853956</v>
      </c>
      <c r="BT39">
        <v>73</v>
      </c>
    </row>
    <row r="40" spans="1:72">
      <c r="A40">
        <f>Revenue!$38:$38</f>
        <v>0</v>
      </c>
      <c r="B40">
        <v>37</v>
      </c>
      <c r="M40">
        <f>'ERC By State (Lower 48)'!$39:$39</f>
        <v>0</v>
      </c>
      <c r="N40">
        <v>50</v>
      </c>
      <c r="Q40">
        <f>'ERC By State (Lower 48)'!$B$39</f>
        <v>0</v>
      </c>
      <c r="R40">
        <v>99</v>
      </c>
      <c r="U40" t="e">
        <f>#REF!</f>
        <v>#REF!</v>
      </c>
      <c r="V40">
        <v>38</v>
      </c>
      <c r="W40" t="e">
        <f>#REF!</f>
        <v>#REF!</v>
      </c>
      <c r="X40">
        <v>110</v>
      </c>
      <c r="BA40" s="4">
        <f>'Summary by Management Group'!$G$9</f>
        <v>30175.488945258538</v>
      </c>
      <c r="BB40">
        <v>77</v>
      </c>
      <c r="BG40">
        <f>'2021'!$J$5</f>
        <v>230072.56847006897</v>
      </c>
      <c r="BH40">
        <v>69</v>
      </c>
      <c r="BM40" s="4">
        <f>'2022'!$J$5</f>
        <v>236974.74552417095</v>
      </c>
      <c r="BN40">
        <v>74</v>
      </c>
      <c r="BS40" s="4">
        <f>'2023'!$J$5</f>
        <v>0</v>
      </c>
      <c r="BT40">
        <v>74</v>
      </c>
    </row>
    <row r="41" spans="1:72">
      <c r="A41">
        <f>Revenue!$39:$39</f>
        <v>0</v>
      </c>
      <c r="B41">
        <v>38</v>
      </c>
      <c r="M41">
        <f>'ERC By State (Lower 48)'!$40:$40</f>
        <v>0</v>
      </c>
      <c r="N41">
        <v>51</v>
      </c>
      <c r="Q41">
        <f>'ERC By State (Lower 48)'!$B$40</f>
        <v>0</v>
      </c>
      <c r="R41">
        <v>100</v>
      </c>
      <c r="U41" t="e">
        <f>#REF!</f>
        <v>#REF!</v>
      </c>
      <c r="V41">
        <v>39</v>
      </c>
      <c r="W41" t="e">
        <f>#REF!</f>
        <v>#REF!</v>
      </c>
      <c r="X41">
        <v>111</v>
      </c>
      <c r="BA41" s="4">
        <f>'Summary by Management Group'!$B$10</f>
        <v>0</v>
      </c>
      <c r="BB41">
        <v>78</v>
      </c>
      <c r="BG41">
        <f>'2021'!$K$5</f>
        <v>0</v>
      </c>
      <c r="BH41">
        <v>70</v>
      </c>
      <c r="BM41" s="4">
        <f>'2022'!$K$5</f>
        <v>0</v>
      </c>
      <c r="BN41">
        <v>75</v>
      </c>
      <c r="BS41" s="4">
        <f>'2023'!$K$5</f>
        <v>0</v>
      </c>
      <c r="BT41">
        <v>75</v>
      </c>
    </row>
    <row r="42" spans="1:72">
      <c r="A42">
        <f>Revenue!$40:$40</f>
        <v>0</v>
      </c>
      <c r="B42">
        <v>39</v>
      </c>
      <c r="M42">
        <f>'ERC By State (Lower 48)'!$41:$41</f>
        <v>0</v>
      </c>
      <c r="N42">
        <v>52</v>
      </c>
      <c r="Q42">
        <f>'ERC By State (Lower 48)'!$B$41</f>
        <v>7143.05</v>
      </c>
      <c r="R42">
        <v>101</v>
      </c>
      <c r="U42" t="e">
        <f>#REF!</f>
        <v>#REF!</v>
      </c>
      <c r="V42">
        <v>40</v>
      </c>
      <c r="W42" t="e">
        <f>#REF!</f>
        <v>#REF!</v>
      </c>
      <c r="X42">
        <v>112</v>
      </c>
      <c r="BA42" s="4">
        <f>'Summary by Management Group'!$C$10</f>
        <v>0</v>
      </c>
      <c r="BB42">
        <v>79</v>
      </c>
      <c r="BG42">
        <f>'2021'!$L$5</f>
        <v>0</v>
      </c>
      <c r="BH42">
        <v>71</v>
      </c>
      <c r="BM42" s="4">
        <f>'2022'!$L$5</f>
        <v>0</v>
      </c>
      <c r="BN42">
        <v>76</v>
      </c>
      <c r="BS42" s="4">
        <f>'2023'!$L$5</f>
        <v>0</v>
      </c>
      <c r="BT42">
        <v>76</v>
      </c>
    </row>
    <row r="43" spans="1:72">
      <c r="A43">
        <f>Revenue!$41:$41</f>
        <v>0</v>
      </c>
      <c r="B43">
        <v>40</v>
      </c>
      <c r="M43">
        <f>'ERC By State (Lower 48)'!$42:$42</f>
        <v>0</v>
      </c>
      <c r="N43">
        <v>53</v>
      </c>
      <c r="Q43">
        <f>'ERC By State (Lower 48)'!$B$42</f>
        <v>0</v>
      </c>
      <c r="R43">
        <v>102</v>
      </c>
      <c r="U43" t="e">
        <f>#REF!</f>
        <v>#REF!</v>
      </c>
      <c r="V43">
        <v>41</v>
      </c>
      <c r="W43" t="e">
        <f>#REF!</f>
        <v>#REF!</v>
      </c>
      <c r="X43">
        <v>113</v>
      </c>
      <c r="BA43" s="4">
        <f>'Summary by Management Group'!$D$10</f>
        <v>0</v>
      </c>
      <c r="BB43">
        <v>80</v>
      </c>
      <c r="BG43">
        <f>'2021'!$M$5</f>
        <v>36111.230124022215</v>
      </c>
      <c r="BH43">
        <v>72</v>
      </c>
      <c r="BM43" s="4">
        <f>'2022'!$M$5</f>
        <v>37490.714680367411</v>
      </c>
      <c r="BN43">
        <v>77</v>
      </c>
      <c r="BS43" s="4">
        <f>'2023'!$M$5</f>
        <v>39513.46524743858</v>
      </c>
      <c r="BT43">
        <v>77</v>
      </c>
    </row>
    <row r="44" spans="1:72">
      <c r="A44">
        <f>Revenue!$42:$42</f>
        <v>0</v>
      </c>
      <c r="B44">
        <v>41</v>
      </c>
      <c r="M44">
        <f>'ERC By State (Lower 48)'!$43:$43</f>
        <v>0</v>
      </c>
      <c r="N44">
        <v>54</v>
      </c>
      <c r="Q44">
        <f>'ERC By State (Lower 48)'!$B$43</f>
        <v>31490.399999999991</v>
      </c>
      <c r="R44">
        <v>103</v>
      </c>
      <c r="U44" t="e">
        <f>#REF!</f>
        <v>#REF!</v>
      </c>
      <c r="V44">
        <v>42</v>
      </c>
      <c r="W44" t="e">
        <f>#REF!</f>
        <v>#REF!</v>
      </c>
      <c r="X44">
        <v>114</v>
      </c>
      <c r="BA44" s="4">
        <f>'Summary by Management Group'!$E$10</f>
        <v>0</v>
      </c>
      <c r="BB44">
        <v>81</v>
      </c>
      <c r="BG44">
        <f>'2021'!$N$5</f>
        <v>94813.154821669435</v>
      </c>
      <c r="BH44">
        <v>73</v>
      </c>
      <c r="BM44" s="4">
        <f>'2022'!$N$5</f>
        <v>98887.191092301204</v>
      </c>
      <c r="BN44">
        <v>78</v>
      </c>
      <c r="BS44" s="4">
        <f>'2023'!$N$5</f>
        <v>103287.51167789324</v>
      </c>
      <c r="BT44">
        <v>78</v>
      </c>
    </row>
    <row r="45" spans="1:72">
      <c r="A45">
        <f>Revenue!$43:$43</f>
        <v>0</v>
      </c>
      <c r="B45">
        <v>42</v>
      </c>
      <c r="M45">
        <f>'ERC By State (Lower 48)'!$44:$44</f>
        <v>0</v>
      </c>
      <c r="N45">
        <v>55</v>
      </c>
      <c r="Q45">
        <f>'ERC By State (Lower 48)'!$B$44</f>
        <v>0</v>
      </c>
      <c r="R45">
        <v>104</v>
      </c>
      <c r="U45" t="e">
        <f>#REF!</f>
        <v>#REF!</v>
      </c>
      <c r="V45">
        <v>43</v>
      </c>
      <c r="W45" t="e">
        <f>#REF!</f>
        <v>#REF!</v>
      </c>
      <c r="X45">
        <v>115</v>
      </c>
      <c r="BA45" s="4">
        <f>'Summary by Management Group'!$F$10</f>
        <v>0</v>
      </c>
      <c r="BB45">
        <v>82</v>
      </c>
      <c r="BG45">
        <f>'2021'!$O$5</f>
        <v>23185.820014993456</v>
      </c>
      <c r="BH45">
        <v>74</v>
      </c>
      <c r="BM45" s="4">
        <f>'2022'!$O$5</f>
        <v>24184.059307144395</v>
      </c>
      <c r="BN45">
        <v>79</v>
      </c>
      <c r="BS45" s="4">
        <f>'2023'!$O$5</f>
        <v>25679.019197871756</v>
      </c>
      <c r="BT45">
        <v>79</v>
      </c>
    </row>
    <row r="46" spans="1:72">
      <c r="A46">
        <f>Revenue!$44:$44</f>
        <v>0</v>
      </c>
      <c r="B46">
        <v>43</v>
      </c>
      <c r="M46">
        <f>'ERC By State (Lower 48)'!$45:$45</f>
        <v>0</v>
      </c>
      <c r="N46">
        <v>56</v>
      </c>
      <c r="Q46">
        <f>'ERC By State (Lower 48)'!$B$45</f>
        <v>292</v>
      </c>
      <c r="R46">
        <v>105</v>
      </c>
      <c r="U46" t="e">
        <f>#REF!</f>
        <v>#REF!</v>
      </c>
      <c r="V46">
        <v>44</v>
      </c>
      <c r="W46" t="e">
        <f>#REF!</f>
        <v>#REF!</v>
      </c>
      <c r="X46">
        <v>116</v>
      </c>
      <c r="BA46" s="4">
        <f>'Summary by Management Group'!$G$10</f>
        <v>0</v>
      </c>
      <c r="BB46">
        <v>83</v>
      </c>
      <c r="BG46">
        <f>'2021'!$P$5</f>
        <v>0</v>
      </c>
      <c r="BH46">
        <v>75</v>
      </c>
      <c r="BM46" s="4">
        <f>'2022'!$P$5</f>
        <v>0</v>
      </c>
      <c r="BN46">
        <v>80</v>
      </c>
      <c r="BS46" s="4">
        <f>'2023'!$P$5</f>
        <v>0</v>
      </c>
      <c r="BT46">
        <v>80</v>
      </c>
    </row>
    <row r="47" spans="1:72">
      <c r="A47">
        <f>Revenue!$45:$45</f>
        <v>0</v>
      </c>
      <c r="B47">
        <v>44</v>
      </c>
      <c r="M47">
        <f>'ERC By State (Lower 48)'!$46:$46</f>
        <v>0</v>
      </c>
      <c r="N47">
        <v>57</v>
      </c>
      <c r="Q47">
        <f>'ERC By State (Lower 48)'!$B$46</f>
        <v>7205</v>
      </c>
      <c r="R47">
        <v>106</v>
      </c>
      <c r="U47" t="e">
        <f>#REF!</f>
        <v>#REF!</v>
      </c>
      <c r="V47">
        <v>45</v>
      </c>
      <c r="W47" t="e">
        <f>#REF!</f>
        <v>#REF!</v>
      </c>
      <c r="X47">
        <v>117</v>
      </c>
      <c r="BA47" s="4">
        <f>'Summary by Management Group'!$B$11</f>
        <v>243901.29799645659</v>
      </c>
      <c r="BB47">
        <v>84</v>
      </c>
      <c r="BG47">
        <f>'2021'!$Q$5</f>
        <v>18333.119349582481</v>
      </c>
      <c r="BH47">
        <v>76</v>
      </c>
      <c r="BM47" s="4">
        <f>'2022'!$Q$5</f>
        <v>19310.161182984368</v>
      </c>
      <c r="BN47">
        <v>81</v>
      </c>
      <c r="BS47" s="4">
        <f>'2023'!$Q$5</f>
        <v>20178.42364947567</v>
      </c>
      <c r="BT47">
        <v>81</v>
      </c>
    </row>
    <row r="48" spans="1:72">
      <c r="A48">
        <f>Revenue!$46:$46</f>
        <v>0</v>
      </c>
      <c r="B48">
        <v>45</v>
      </c>
      <c r="M48">
        <f>'ERC By State (Lower 48)'!$47:$47</f>
        <v>0</v>
      </c>
      <c r="N48">
        <v>58</v>
      </c>
      <c r="Q48">
        <f>'ERC By State (Lower 48)'!$B$47</f>
        <v>0</v>
      </c>
      <c r="R48">
        <v>107</v>
      </c>
      <c r="U48" t="e">
        <f>#REF!</f>
        <v>#REF!</v>
      </c>
      <c r="V48">
        <v>46</v>
      </c>
      <c r="W48" t="e">
        <f>#REF!</f>
        <v>#REF!</v>
      </c>
      <c r="X48">
        <v>118</v>
      </c>
      <c r="BA48" s="4">
        <f>'Summary by Management Group'!$C$11</f>
        <v>255048.95978287503</v>
      </c>
      <c r="BB48">
        <v>85</v>
      </c>
      <c r="BG48">
        <f>'2021'!$R$5</f>
        <v>0</v>
      </c>
      <c r="BH48">
        <v>77</v>
      </c>
      <c r="BM48" s="4">
        <f>'2022'!$R$5</f>
        <v>0</v>
      </c>
      <c r="BN48">
        <v>82</v>
      </c>
      <c r="BS48" s="4">
        <f>'2023'!$R$5</f>
        <v>0</v>
      </c>
      <c r="BT48">
        <v>82</v>
      </c>
    </row>
    <row r="49" spans="1:72">
      <c r="A49">
        <f>Revenue!$47:$47</f>
        <v>0</v>
      </c>
      <c r="B49">
        <v>46</v>
      </c>
      <c r="M49">
        <f>'ERC By State (Lower 48)'!$48:$48</f>
        <v>0</v>
      </c>
      <c r="N49">
        <v>59</v>
      </c>
      <c r="Q49">
        <f>'ERC By State (Lower 48)'!$B$48</f>
        <v>0</v>
      </c>
      <c r="R49">
        <v>108</v>
      </c>
      <c r="U49" t="e">
        <f>#REF!</f>
        <v>#REF!</v>
      </c>
      <c r="V49">
        <v>47</v>
      </c>
      <c r="W49" t="e">
        <f>#REF!</f>
        <v>#REF!</v>
      </c>
      <c r="X49">
        <v>119</v>
      </c>
      <c r="BA49" s="4">
        <f>'Summary by Management Group'!$D$11</f>
        <v>260288.33882037576</v>
      </c>
      <c r="BB49">
        <v>86</v>
      </c>
      <c r="BG49">
        <f>'2021'!$S$5</f>
        <v>79616.095705583619</v>
      </c>
      <c r="BH49">
        <v>78</v>
      </c>
      <c r="BM49" s="4">
        <f>'2022'!$S$5</f>
        <v>83666.373757162495</v>
      </c>
      <c r="BN49">
        <v>83</v>
      </c>
      <c r="BS49" s="4">
        <f>'2023'!$S$5</f>
        <v>87672.64684459033</v>
      </c>
      <c r="BT49">
        <v>83</v>
      </c>
    </row>
    <row r="50" spans="1:72">
      <c r="A50">
        <f>Revenue!$48:$48</f>
        <v>0</v>
      </c>
      <c r="B50">
        <v>47</v>
      </c>
      <c r="M50">
        <f>'ERC By State (Lower 48)'!$49:$49</f>
        <v>0</v>
      </c>
      <c r="N50">
        <v>60</v>
      </c>
      <c r="Q50">
        <f>'ERC By State (Lower 48)'!$B$49</f>
        <v>6133.1</v>
      </c>
      <c r="R50">
        <v>109</v>
      </c>
      <c r="U50" t="e">
        <f>#REF!</f>
        <v>#REF!</v>
      </c>
      <c r="V50">
        <v>48</v>
      </c>
      <c r="W50" t="e">
        <f>#REF!</f>
        <v>#REF!</v>
      </c>
      <c r="X50">
        <v>120</v>
      </c>
      <c r="BA50" s="4">
        <f>'Summary by Management Group'!$E$11</f>
        <v>263969.38531743054</v>
      </c>
      <c r="BB50">
        <v>87</v>
      </c>
      <c r="BG50">
        <f>'2021'!$T$5</f>
        <v>101171.74015324104</v>
      </c>
      <c r="BH50">
        <v>79</v>
      </c>
      <c r="BM50" s="4">
        <f>'2022'!$T$5</f>
        <v>109636.63261264777</v>
      </c>
      <c r="BN50">
        <v>84</v>
      </c>
      <c r="BS50" s="4">
        <f>'2023'!$T$5</f>
        <v>122658.6733128106</v>
      </c>
      <c r="BT50">
        <v>84</v>
      </c>
    </row>
    <row r="51" spans="1:72">
      <c r="A51">
        <f>Revenue!$49:$49</f>
        <v>0</v>
      </c>
      <c r="B51">
        <v>48</v>
      </c>
      <c r="M51">
        <f>'ERC By State (Lower 48)'!$50:$50</f>
        <v>0</v>
      </c>
      <c r="N51">
        <v>61</v>
      </c>
      <c r="Q51">
        <f>'ERC By State (Lower 48)'!$B$50</f>
        <v>0</v>
      </c>
      <c r="R51">
        <v>110</v>
      </c>
      <c r="U51" t="e">
        <f>#REF!</f>
        <v>#REF!</v>
      </c>
      <c r="V51">
        <v>49</v>
      </c>
      <c r="W51" t="e">
        <f>#REF!</f>
        <v>#REF!</v>
      </c>
      <c r="X51">
        <v>121</v>
      </c>
      <c r="BA51" s="4">
        <f>'Summary by Management Group'!$F$11</f>
        <v>269450.87580434169</v>
      </c>
      <c r="BB51">
        <v>88</v>
      </c>
      <c r="BG51">
        <f>'2021'!$U$5</f>
        <v>66671.23917189191</v>
      </c>
      <c r="BH51">
        <v>80</v>
      </c>
      <c r="BM51" s="4">
        <f>'2022'!$U$5</f>
        <v>69925.321659636553</v>
      </c>
      <c r="BN51">
        <v>85</v>
      </c>
      <c r="BS51" s="4">
        <f>'2023'!$U$5</f>
        <v>73069.231404875987</v>
      </c>
      <c r="BT51">
        <v>85</v>
      </c>
    </row>
    <row r="52" spans="1:72">
      <c r="A52">
        <f>Revenue!$50:$50</f>
        <v>0</v>
      </c>
      <c r="B52">
        <v>49</v>
      </c>
      <c r="M52">
        <f>'ERC By State (Lower 48)'!$51:$51</f>
        <v>0</v>
      </c>
      <c r="N52">
        <v>62</v>
      </c>
      <c r="Q52">
        <f>'ERC By State (Lower 48)'!$B$51</f>
        <v>0</v>
      </c>
      <c r="R52">
        <v>111</v>
      </c>
      <c r="U52" t="e">
        <f>#REF!</f>
        <v>#REF!</v>
      </c>
      <c r="V52">
        <v>50</v>
      </c>
      <c r="W52" t="e">
        <f>#REF!</f>
        <v>#REF!</v>
      </c>
      <c r="X52">
        <v>122</v>
      </c>
      <c r="BA52" s="4">
        <f>'Summary by Management Group'!$G$11</f>
        <v>274974.44335375674</v>
      </c>
      <c r="BB52">
        <v>89</v>
      </c>
      <c r="BG52">
        <f>'2021'!$V$5</f>
        <v>63863.20366021814</v>
      </c>
      <c r="BH52">
        <v>81</v>
      </c>
      <c r="BM52" s="4">
        <f>'2022'!$V$5</f>
        <v>68186.676740855153</v>
      </c>
      <c r="BN52">
        <v>86</v>
      </c>
      <c r="BS52" s="4">
        <f>'2023'!$V$5</f>
        <v>71530.589462955933</v>
      </c>
      <c r="BT52">
        <v>86</v>
      </c>
    </row>
    <row r="53" spans="1:72">
      <c r="A53">
        <f>Revenue!$51:$51</f>
        <v>0</v>
      </c>
      <c r="B53">
        <v>50</v>
      </c>
      <c r="M53">
        <f>'ERC By State (Lower 48)'!$52:$52</f>
        <v>0</v>
      </c>
      <c r="N53">
        <v>63</v>
      </c>
      <c r="Q53">
        <f>'ERC By State (Lower 48)'!$B$52</f>
        <v>0</v>
      </c>
      <c r="R53">
        <v>112</v>
      </c>
      <c r="U53" t="e">
        <f>#REF!</f>
        <v>#REF!</v>
      </c>
      <c r="V53">
        <v>51</v>
      </c>
      <c r="W53" t="e">
        <f>#REF!</f>
        <v>#REF!</v>
      </c>
      <c r="X53">
        <v>123</v>
      </c>
      <c r="BA53" s="4">
        <f>'Summary by Management Group'!$B$12</f>
        <v>1111854.6609773326</v>
      </c>
      <c r="BB53">
        <v>90</v>
      </c>
      <c r="BG53">
        <f>'2021'!$W$5</f>
        <v>42443.605757800433</v>
      </c>
      <c r="BH53">
        <v>82</v>
      </c>
      <c r="BM53" s="4">
        <f>'2022'!$W$5</f>
        <v>44637.602535600694</v>
      </c>
      <c r="BN53">
        <v>87</v>
      </c>
      <c r="BS53" s="4">
        <f>'2023'!$W$5</f>
        <v>46635.167581008391</v>
      </c>
      <c r="BT53">
        <v>87</v>
      </c>
    </row>
    <row r="54" spans="1:72">
      <c r="A54">
        <f>Revenue!$52:$52</f>
        <v>0</v>
      </c>
      <c r="B54">
        <v>51</v>
      </c>
      <c r="M54">
        <f>'ERC By State (Lower 48)'!$53:$53</f>
        <v>0</v>
      </c>
      <c r="N54">
        <v>64</v>
      </c>
      <c r="Q54">
        <f>'ERC By State (Lower 48)'!$B$53</f>
        <v>0</v>
      </c>
      <c r="R54">
        <v>113</v>
      </c>
      <c r="U54" t="e">
        <f>#REF!</f>
        <v>#REF!</v>
      </c>
      <c r="V54">
        <v>52</v>
      </c>
      <c r="W54" t="e">
        <f>#REF!</f>
        <v>#REF!</v>
      </c>
      <c r="X54">
        <v>124</v>
      </c>
      <c r="BA54" s="4">
        <f>'Summary by Management Group'!$C$12</f>
        <v>1228153.1088198957</v>
      </c>
      <c r="BB54">
        <v>91</v>
      </c>
      <c r="BG54">
        <f>'2021'!$X$5</f>
        <v>34253.658163856962</v>
      </c>
      <c r="BH54">
        <v>83</v>
      </c>
      <c r="BM54" s="4">
        <f>'2022'!$X$5</f>
        <v>35744.232011029679</v>
      </c>
      <c r="BN54">
        <v>88</v>
      </c>
      <c r="BS54" s="4">
        <f>'2023'!$X$5</f>
        <v>37352.209189758709</v>
      </c>
      <c r="BT54">
        <v>88</v>
      </c>
    </row>
    <row r="55" spans="1:72">
      <c r="A55">
        <f>Revenue!$53:$53</f>
        <v>0</v>
      </c>
      <c r="B55">
        <v>52</v>
      </c>
      <c r="Q55" t="str">
        <f>'ERC By State (Lower 48)'!$B$1</f>
        <v>Aug-2021</v>
      </c>
      <c r="R55">
        <v>117</v>
      </c>
      <c r="U55" t="e">
        <f>#REF!</f>
        <v>#REF!</v>
      </c>
      <c r="V55">
        <v>53</v>
      </c>
      <c r="W55" t="e">
        <f>#REF!</f>
        <v>#REF!</v>
      </c>
      <c r="X55">
        <v>125</v>
      </c>
      <c r="BA55" s="4">
        <f>'Summary by Management Group'!$D$12</f>
        <v>1263726.8076552742</v>
      </c>
      <c r="BB55">
        <v>92</v>
      </c>
      <c r="BG55">
        <f>'2021'!$Y$5</f>
        <v>0</v>
      </c>
      <c r="BH55">
        <v>84</v>
      </c>
      <c r="BM55" s="4">
        <f>'2022'!$Y$5</f>
        <v>0</v>
      </c>
      <c r="BN55">
        <v>89</v>
      </c>
      <c r="BS55" s="4">
        <f>'2023'!$Y$5</f>
        <v>0</v>
      </c>
      <c r="BT55">
        <v>89</v>
      </c>
    </row>
    <row r="56" spans="1:72">
      <c r="A56">
        <f>Revenue!$54:$54</f>
        <v>0</v>
      </c>
      <c r="B56">
        <v>53</v>
      </c>
      <c r="U56" t="e">
        <f>#REF!</f>
        <v>#REF!</v>
      </c>
      <c r="V56">
        <v>54</v>
      </c>
      <c r="W56" t="e">
        <f>#REF!</f>
        <v>#REF!</v>
      </c>
      <c r="X56">
        <v>126</v>
      </c>
      <c r="BA56" s="4">
        <f>'Summary by Management Group'!$E$12</f>
        <v>72291.502514700085</v>
      </c>
      <c r="BB56">
        <v>93</v>
      </c>
      <c r="BG56">
        <f>'2021'!$Z$5</f>
        <v>120632.31785264325</v>
      </c>
      <c r="BH56">
        <v>85</v>
      </c>
      <c r="BM56" s="4">
        <f>'2022'!$Z$5</f>
        <v>126844.08662589169</v>
      </c>
      <c r="BN56">
        <v>90</v>
      </c>
      <c r="BS56" s="4">
        <f>'2023'!$Z$5</f>
        <v>133260.44433728579</v>
      </c>
      <c r="BT56">
        <v>90</v>
      </c>
    </row>
    <row r="57" spans="1:72">
      <c r="A57">
        <f>Revenue!$55:$55</f>
        <v>0</v>
      </c>
      <c r="B57">
        <v>54</v>
      </c>
      <c r="U57" t="e">
        <f>#REF!</f>
        <v>#REF!</v>
      </c>
      <c r="V57">
        <v>55</v>
      </c>
      <c r="W57" t="e">
        <f>#REF!</f>
        <v>#REF!</v>
      </c>
      <c r="X57">
        <v>127</v>
      </c>
      <c r="BA57" s="4">
        <f>'Summary by Management Group'!$F$12</f>
        <v>74460.247590141094</v>
      </c>
      <c r="BB57">
        <v>94</v>
      </c>
      <c r="BG57">
        <f>'2021'!$AA$5</f>
        <v>0</v>
      </c>
      <c r="BH57">
        <v>86</v>
      </c>
      <c r="BM57" s="4">
        <f>'2022'!$AA$5</f>
        <v>0</v>
      </c>
      <c r="BN57">
        <v>91</v>
      </c>
      <c r="BS57" s="4">
        <f>'2023'!$AA$5</f>
        <v>0</v>
      </c>
      <c r="BT57">
        <v>91</v>
      </c>
    </row>
    <row r="58" spans="1:72">
      <c r="A58">
        <f>Revenue!$56:$56</f>
        <v>0</v>
      </c>
      <c r="B58">
        <v>55</v>
      </c>
      <c r="U58" t="e">
        <f>#REF!</f>
        <v>#REF!</v>
      </c>
      <c r="V58">
        <v>56</v>
      </c>
      <c r="W58" t="e">
        <f>#REF!</f>
        <v>#REF!</v>
      </c>
      <c r="X58">
        <v>128</v>
      </c>
      <c r="BA58" s="4">
        <f>'Summary by Management Group'!$G$12</f>
        <v>76694.055017845341</v>
      </c>
      <c r="BB58">
        <v>95</v>
      </c>
      <c r="BG58">
        <f>'2021'!$AB$5</f>
        <v>0</v>
      </c>
      <c r="BH58">
        <v>87</v>
      </c>
      <c r="BM58" s="4">
        <f>'2022'!$AB$5</f>
        <v>0</v>
      </c>
      <c r="BN58">
        <v>92</v>
      </c>
      <c r="BS58" s="4">
        <f>'2023'!$AB$5</f>
        <v>0</v>
      </c>
      <c r="BT58">
        <v>92</v>
      </c>
    </row>
    <row r="59" spans="1:72">
      <c r="A59">
        <f>Revenue!$57:$57</f>
        <v>0</v>
      </c>
      <c r="B59">
        <v>56</v>
      </c>
      <c r="U59" t="e">
        <f>#REF!</f>
        <v>#REF!</v>
      </c>
      <c r="V59">
        <v>57</v>
      </c>
      <c r="W59" t="e">
        <f>#REF!</f>
        <v>#REF!</v>
      </c>
      <c r="X59">
        <v>129</v>
      </c>
      <c r="BA59" s="4">
        <f>'Summary by Management Group'!$B$13</f>
        <v>0</v>
      </c>
      <c r="BB59">
        <v>96</v>
      </c>
      <c r="BG59">
        <f>'2021'!$AC$5</f>
        <v>58713.301884239954</v>
      </c>
      <c r="BH59">
        <v>88</v>
      </c>
      <c r="BM59" s="4">
        <f>'2022'!$AC$5</f>
        <v>62468.531953697166</v>
      </c>
      <c r="BN59">
        <v>93</v>
      </c>
      <c r="BS59" s="4">
        <f>'2023'!$AC$5</f>
        <v>67458.420834563745</v>
      </c>
      <c r="BT59">
        <v>93</v>
      </c>
    </row>
    <row r="60" spans="1:72">
      <c r="A60">
        <f>Revenue!$58:$58</f>
        <v>0</v>
      </c>
      <c r="B60">
        <v>57</v>
      </c>
      <c r="U60" t="e">
        <f>#REF!</f>
        <v>#REF!</v>
      </c>
      <c r="V60">
        <v>58</v>
      </c>
      <c r="W60" t="e">
        <f>#REF!</f>
        <v>#REF!</v>
      </c>
      <c r="X60">
        <v>130</v>
      </c>
      <c r="BA60" s="4">
        <f>'Summary by Management Group'!$C$13</f>
        <v>0</v>
      </c>
      <c r="BB60">
        <v>97</v>
      </c>
      <c r="BG60">
        <f>'2021'!$AD$5</f>
        <v>0</v>
      </c>
      <c r="BH60">
        <v>89</v>
      </c>
      <c r="BM60" s="4">
        <f>'2022'!$AD$5</f>
        <v>0</v>
      </c>
      <c r="BN60">
        <v>94</v>
      </c>
      <c r="BS60" s="4">
        <f>'2023'!$AD$5</f>
        <v>0</v>
      </c>
      <c r="BT60">
        <v>94</v>
      </c>
    </row>
    <row r="61" spans="1:72">
      <c r="A61">
        <f>Revenue!$59:$59</f>
        <v>0</v>
      </c>
      <c r="B61">
        <v>58</v>
      </c>
      <c r="U61" t="e">
        <f>#REF!</f>
        <v>#REF!</v>
      </c>
      <c r="V61">
        <v>59</v>
      </c>
      <c r="W61" t="e">
        <f>#REF!</f>
        <v>#REF!</v>
      </c>
      <c r="X61">
        <v>131</v>
      </c>
      <c r="BA61" s="4">
        <f>'Summary by Management Group'!$D$13</f>
        <v>0</v>
      </c>
      <c r="BB61">
        <v>98</v>
      </c>
      <c r="BG61">
        <f>'2021'!$C$6</f>
        <v>94785.721816271034</v>
      </c>
      <c r="BH61">
        <v>90</v>
      </c>
      <c r="BM61" s="4">
        <f>'2022'!$C$6</f>
        <v>106448.10279422672</v>
      </c>
      <c r="BN61">
        <v>95</v>
      </c>
      <c r="BS61" s="4">
        <f>'2023'!$C$6</f>
        <v>124435.65869688918</v>
      </c>
      <c r="BT61">
        <v>95</v>
      </c>
    </row>
    <row r="62" spans="1:72">
      <c r="A62">
        <f>Revenue!$60:$60</f>
        <v>0</v>
      </c>
      <c r="B62">
        <v>59</v>
      </c>
      <c r="U62" t="e">
        <f>#REF!</f>
        <v>#REF!</v>
      </c>
      <c r="V62">
        <v>60</v>
      </c>
      <c r="W62" t="e">
        <f>#REF!</f>
        <v>#REF!</v>
      </c>
      <c r="X62">
        <v>132</v>
      </c>
      <c r="BA62" s="4">
        <f>'Summary by Management Group'!$E$13</f>
        <v>0</v>
      </c>
      <c r="BB62">
        <v>99</v>
      </c>
      <c r="BG62">
        <f>'2021'!$D$6</f>
        <v>10440.908268033652</v>
      </c>
      <c r="BH62">
        <v>91</v>
      </c>
      <c r="BM62" s="4">
        <f>'2022'!$D$6</f>
        <v>11480.684564076611</v>
      </c>
      <c r="BN62">
        <v>96</v>
      </c>
      <c r="BS62" s="4">
        <f>'2023'!$D$6</f>
        <v>12677.956406722453</v>
      </c>
      <c r="BT62">
        <v>96</v>
      </c>
    </row>
    <row r="63" spans="1:72">
      <c r="A63">
        <f>Revenue!$61:$61</f>
        <v>0</v>
      </c>
      <c r="B63">
        <v>60</v>
      </c>
      <c r="U63" t="e">
        <f>#REF!</f>
        <v>#REF!</v>
      </c>
      <c r="V63">
        <v>61</v>
      </c>
      <c r="W63" t="e">
        <f>#REF!</f>
        <v>#REF!</v>
      </c>
      <c r="X63">
        <v>133</v>
      </c>
      <c r="BA63" s="4">
        <f>'Summary by Management Group'!$F$13</f>
        <v>0</v>
      </c>
      <c r="BB63">
        <v>100</v>
      </c>
      <c r="BG63">
        <f>'2021'!$E$6</f>
        <v>0</v>
      </c>
      <c r="BH63">
        <v>92</v>
      </c>
      <c r="BM63" s="4">
        <f>'2022'!$E$6</f>
        <v>0</v>
      </c>
      <c r="BN63">
        <v>97</v>
      </c>
      <c r="BS63" s="4">
        <f>'2023'!$E$6</f>
        <v>0</v>
      </c>
      <c r="BT63">
        <v>97</v>
      </c>
    </row>
    <row r="64" spans="1:72">
      <c r="A64">
        <f>Revenue!$62:$62</f>
        <v>0</v>
      </c>
      <c r="B64">
        <v>61</v>
      </c>
      <c r="U64" t="e">
        <f>#REF!</f>
        <v>#REF!</v>
      </c>
      <c r="V64">
        <v>62</v>
      </c>
      <c r="W64" t="e">
        <f>#REF!</f>
        <v>#REF!</v>
      </c>
      <c r="X64">
        <v>134</v>
      </c>
      <c r="BA64" s="4">
        <f>'Summary by Management Group'!$G$13</f>
        <v>0</v>
      </c>
      <c r="BB64">
        <v>101</v>
      </c>
      <c r="BG64">
        <f>'2021'!$F$6</f>
        <v>-47016.859383518262</v>
      </c>
      <c r="BH64">
        <v>93</v>
      </c>
      <c r="BM64" s="4">
        <f>'2022'!$F$6</f>
        <v>0</v>
      </c>
      <c r="BN64">
        <v>98</v>
      </c>
      <c r="BS64" s="4">
        <f>'2023'!$F$6</f>
        <v>0</v>
      </c>
      <c r="BT64">
        <v>98</v>
      </c>
    </row>
    <row r="65" spans="1:72">
      <c r="A65">
        <f>Revenue!$63:$63</f>
        <v>0</v>
      </c>
      <c r="B65">
        <v>62</v>
      </c>
      <c r="U65" t="e">
        <f>#REF!</f>
        <v>#REF!</v>
      </c>
      <c r="V65">
        <v>63</v>
      </c>
      <c r="W65" t="e">
        <f>#REF!</f>
        <v>#REF!</v>
      </c>
      <c r="X65">
        <v>135</v>
      </c>
      <c r="BA65" s="4">
        <f>'Summary by Management Group'!$B$14</f>
        <v>51552.628155283062</v>
      </c>
      <c r="BB65">
        <v>102</v>
      </c>
      <c r="BG65">
        <f>'2021'!$G$6</f>
        <v>23854.567254999172</v>
      </c>
      <c r="BH65">
        <v>94</v>
      </c>
      <c r="BM65" s="4">
        <f>'2022'!$G$6</f>
        <v>32424.624520376899</v>
      </c>
      <c r="BN65">
        <v>99</v>
      </c>
      <c r="BS65" s="4">
        <f>'2023'!$G$6</f>
        <v>44535.213261396268</v>
      </c>
      <c r="BT65">
        <v>99</v>
      </c>
    </row>
    <row r="66" spans="1:72">
      <c r="A66">
        <f>Revenue!$64:$64</f>
        <v>0</v>
      </c>
      <c r="B66">
        <v>63</v>
      </c>
      <c r="U66" t="e">
        <f>#REF!</f>
        <v>#REF!</v>
      </c>
      <c r="V66">
        <v>64</v>
      </c>
      <c r="W66" t="e">
        <f>#REF!</f>
        <v>#REF!</v>
      </c>
      <c r="X66">
        <v>136</v>
      </c>
      <c r="BA66" s="4">
        <f>'Summary by Management Group'!$C$14</f>
        <v>56298.154125965055</v>
      </c>
      <c r="BB66">
        <v>103</v>
      </c>
      <c r="BG66">
        <f>'2021'!$H$6</f>
        <v>0</v>
      </c>
      <c r="BH66">
        <v>95</v>
      </c>
      <c r="BM66" s="4">
        <f>'2022'!$H$6</f>
        <v>0</v>
      </c>
      <c r="BN66">
        <v>100</v>
      </c>
      <c r="BS66" s="4">
        <f>'2023'!$H$6</f>
        <v>0</v>
      </c>
      <c r="BT66">
        <v>100</v>
      </c>
    </row>
    <row r="67" spans="1:72">
      <c r="A67">
        <f>Revenue!$65:$65</f>
        <v>0</v>
      </c>
      <c r="B67">
        <v>64</v>
      </c>
      <c r="U67" t="e">
        <f>#REF!</f>
        <v>#REF!</v>
      </c>
      <c r="V67">
        <v>65</v>
      </c>
      <c r="W67" t="e">
        <f>#REF!</f>
        <v>#REF!</v>
      </c>
      <c r="X67">
        <v>137</v>
      </c>
      <c r="BA67" s="4">
        <f>'Summary by Management Group'!$D$14</f>
        <v>57770.964192085245</v>
      </c>
      <c r="BB67">
        <v>104</v>
      </c>
      <c r="BG67">
        <f>'2021'!$I$6</f>
        <v>249454.8027558591</v>
      </c>
      <c r="BH67">
        <v>96</v>
      </c>
      <c r="BM67" s="4">
        <f>'2022'!$I$6</f>
        <v>285609.32620505599</v>
      </c>
      <c r="BN67">
        <v>101</v>
      </c>
      <c r="BS67" s="4">
        <f>'2023'!$I$6</f>
        <v>329163.93395866785</v>
      </c>
      <c r="BT67">
        <v>101</v>
      </c>
    </row>
    <row r="68" spans="1:72">
      <c r="A68">
        <f>Revenue!$66:$66</f>
        <v>0</v>
      </c>
      <c r="B68">
        <v>65</v>
      </c>
      <c r="U68" t="e">
        <f>#REF!</f>
        <v>#REF!</v>
      </c>
      <c r="V68">
        <v>66</v>
      </c>
      <c r="W68" t="e">
        <f>#REF!</f>
        <v>#REF!</v>
      </c>
      <c r="X68">
        <v>138</v>
      </c>
      <c r="BA68" s="4">
        <f>'Summary by Management Group'!$E$14</f>
        <v>59890.28817018128</v>
      </c>
      <c r="BB68">
        <v>105</v>
      </c>
      <c r="BG68">
        <f>'2021'!$J$6</f>
        <v>734161.85364060232</v>
      </c>
      <c r="BH68">
        <v>97</v>
      </c>
      <c r="BM68" s="4">
        <f>'2022'!$J$6</f>
        <v>756186.70924982021</v>
      </c>
      <c r="BN68">
        <v>102</v>
      </c>
      <c r="BS68" s="4">
        <f>'2023'!$J$6</f>
        <v>40075.754079370323</v>
      </c>
      <c r="BT68">
        <v>102</v>
      </c>
    </row>
    <row r="69" spans="1:72">
      <c r="A69">
        <f>Revenue!$67:$67</f>
        <v>0</v>
      </c>
      <c r="B69">
        <v>66</v>
      </c>
      <c r="U69" t="e">
        <f>#REF!</f>
        <v>#REF!</v>
      </c>
      <c r="V69">
        <v>67</v>
      </c>
      <c r="W69" t="e">
        <f>#REF!</f>
        <v>#REF!</v>
      </c>
      <c r="X69">
        <v>139</v>
      </c>
      <c r="BA69" s="4">
        <f>'Summary by Management Group'!$F$14</f>
        <v>62764.925375523446</v>
      </c>
      <c r="BB69">
        <v>106</v>
      </c>
      <c r="BG69">
        <f>'2021'!$K$6</f>
        <v>0</v>
      </c>
      <c r="BH69">
        <v>98</v>
      </c>
      <c r="BM69" s="4">
        <f>'2022'!$K$6</f>
        <v>0</v>
      </c>
      <c r="BN69">
        <v>103</v>
      </c>
      <c r="BS69" s="4">
        <f>'2023'!$K$6</f>
        <v>0</v>
      </c>
      <c r="BT69">
        <v>103</v>
      </c>
    </row>
    <row r="70" spans="1:72">
      <c r="A70">
        <f>Revenue!$68:$68</f>
        <v>0</v>
      </c>
      <c r="B70">
        <v>67</v>
      </c>
      <c r="U70" t="e">
        <f>#REF!</f>
        <v>#REF!</v>
      </c>
      <c r="V70">
        <v>68</v>
      </c>
      <c r="W70" t="e">
        <f>#REF!</f>
        <v>#REF!</v>
      </c>
      <c r="X70">
        <v>140</v>
      </c>
      <c r="BA70" s="4">
        <f>'Summary by Management Group'!$G$14</f>
        <v>65241.691567608017</v>
      </c>
      <c r="BB70">
        <v>107</v>
      </c>
      <c r="BG70">
        <f>'2021'!$L$6</f>
        <v>0</v>
      </c>
      <c r="BH70">
        <v>99</v>
      </c>
      <c r="BM70" s="4">
        <f>'2022'!$L$6</f>
        <v>0</v>
      </c>
      <c r="BN70">
        <v>104</v>
      </c>
      <c r="BS70" s="4">
        <f>'2023'!$L$6</f>
        <v>0</v>
      </c>
      <c r="BT70">
        <v>104</v>
      </c>
    </row>
    <row r="71" spans="1:72">
      <c r="A71">
        <f>Revenue!$69:$69</f>
        <v>0</v>
      </c>
      <c r="B71">
        <v>68</v>
      </c>
      <c r="U71" t="e">
        <f>#REF!</f>
        <v>#REF!</v>
      </c>
      <c r="V71">
        <v>69</v>
      </c>
      <c r="W71" t="e">
        <f>#REF!</f>
        <v>#REF!</v>
      </c>
      <c r="X71">
        <v>141</v>
      </c>
      <c r="BA71" s="4">
        <f>'Summary by Management Group'!$B$15</f>
        <v>342609.36627301329</v>
      </c>
      <c r="BB71">
        <v>108</v>
      </c>
      <c r="BG71">
        <f>'2021'!$M$6</f>
        <v>2191.6571600812836</v>
      </c>
      <c r="BH71">
        <v>100</v>
      </c>
      <c r="BM71" s="4">
        <f>'2022'!$M$6</f>
        <v>0</v>
      </c>
      <c r="BN71">
        <v>105</v>
      </c>
      <c r="BS71" s="4">
        <f>'2023'!$M$6</f>
        <v>0</v>
      </c>
      <c r="BT71">
        <v>105</v>
      </c>
    </row>
    <row r="72" spans="1:72">
      <c r="A72">
        <f>Revenue!$70:$70</f>
        <v>0</v>
      </c>
      <c r="B72">
        <v>69</v>
      </c>
      <c r="U72" t="e">
        <f>#REF!</f>
        <v>#REF!</v>
      </c>
      <c r="V72">
        <v>70</v>
      </c>
      <c r="W72" t="e">
        <f>#REF!</f>
        <v>#REF!</v>
      </c>
      <c r="X72">
        <v>142</v>
      </c>
      <c r="BA72" s="4">
        <f>'Summary by Management Group'!$C$15</f>
        <v>239530.66415781857</v>
      </c>
      <c r="BB72">
        <v>109</v>
      </c>
      <c r="BG72">
        <f>'2021'!$N$6</f>
        <v>19289.536193989527</v>
      </c>
      <c r="BH72">
        <v>101</v>
      </c>
      <c r="BM72" s="4">
        <f>'2022'!$N$6</f>
        <v>21637.333694241061</v>
      </c>
      <c r="BN72">
        <v>106</v>
      </c>
      <c r="BS72" s="4">
        <f>'2023'!$N$6</f>
        <v>25216.024330360495</v>
      </c>
      <c r="BT72">
        <v>106</v>
      </c>
    </row>
    <row r="73" spans="1:72">
      <c r="A73">
        <f>Revenue!$71:$71</f>
        <v>0</v>
      </c>
      <c r="B73">
        <v>70</v>
      </c>
      <c r="U73" t="e">
        <f>#REF!</f>
        <v>#REF!</v>
      </c>
      <c r="V73">
        <v>71</v>
      </c>
      <c r="W73" t="e">
        <f>#REF!</f>
        <v>#REF!</v>
      </c>
      <c r="X73">
        <v>143</v>
      </c>
      <c r="BA73" s="4">
        <f>'Summary by Management Group'!$D$15</f>
        <v>242530.4400425507</v>
      </c>
      <c r="BB73">
        <v>110</v>
      </c>
      <c r="BG73">
        <f>'2021'!$O$6</f>
        <v>0</v>
      </c>
      <c r="BH73">
        <v>102</v>
      </c>
      <c r="BM73" s="4">
        <f>'2022'!$O$6</f>
        <v>0</v>
      </c>
      <c r="BN73">
        <v>107</v>
      </c>
      <c r="BS73" s="4">
        <f>'2023'!$O$6</f>
        <v>0</v>
      </c>
      <c r="BT73">
        <v>107</v>
      </c>
    </row>
    <row r="74" spans="1:72">
      <c r="A74">
        <f>Revenue!$72:$72</f>
        <v>0</v>
      </c>
      <c r="B74">
        <v>71</v>
      </c>
      <c r="U74" t="e">
        <f>#REF!</f>
        <v>#REF!</v>
      </c>
      <c r="V74">
        <v>72</v>
      </c>
      <c r="W74" t="e">
        <f>#REF!</f>
        <v>#REF!</v>
      </c>
      <c r="X74">
        <v>144</v>
      </c>
      <c r="BA74" s="4">
        <f>'Summary by Management Group'!$E$15</f>
        <v>245743.01808704273</v>
      </c>
      <c r="BB74">
        <v>111</v>
      </c>
      <c r="BG74">
        <f>'2021'!$P$6</f>
        <v>0</v>
      </c>
      <c r="BH74">
        <v>103</v>
      </c>
      <c r="BM74" s="4">
        <f>'2022'!$P$6</f>
        <v>0</v>
      </c>
      <c r="BN74">
        <v>108</v>
      </c>
      <c r="BS74" s="4">
        <f>'2023'!$P$6</f>
        <v>0</v>
      </c>
      <c r="BT74">
        <v>108</v>
      </c>
    </row>
    <row r="75" spans="1:72">
      <c r="A75">
        <f>Revenue!$73:$73</f>
        <v>0</v>
      </c>
      <c r="B75">
        <v>72</v>
      </c>
      <c r="U75" t="e">
        <f>#REF!</f>
        <v>#REF!</v>
      </c>
      <c r="V75">
        <v>73</v>
      </c>
      <c r="W75" t="e">
        <f>#REF!</f>
        <v>#REF!</v>
      </c>
      <c r="X75">
        <v>145</v>
      </c>
      <c r="BA75" s="4">
        <f>'Summary by Management Group'!$F$15</f>
        <v>252637.55444044084</v>
      </c>
      <c r="BB75">
        <v>112</v>
      </c>
      <c r="BG75">
        <f>'2021'!$Q$6</f>
        <v>0</v>
      </c>
      <c r="BH75">
        <v>104</v>
      </c>
      <c r="BM75" s="4">
        <f>'2022'!$Q$6</f>
        <v>0</v>
      </c>
      <c r="BN75">
        <v>109</v>
      </c>
      <c r="BS75" s="4">
        <f>'2023'!$Q$6</f>
        <v>0</v>
      </c>
      <c r="BT75">
        <v>109</v>
      </c>
    </row>
    <row r="76" spans="1:72">
      <c r="A76">
        <f>Revenue!$74:$74</f>
        <v>0</v>
      </c>
      <c r="B76">
        <v>73</v>
      </c>
      <c r="U76" t="e">
        <f>#REF!</f>
        <v>#REF!</v>
      </c>
      <c r="V76">
        <v>74</v>
      </c>
      <c r="W76" t="e">
        <f>#REF!</f>
        <v>#REF!</v>
      </c>
      <c r="X76">
        <v>146</v>
      </c>
      <c r="BA76" s="4">
        <f>'Summary by Management Group'!$G$15</f>
        <v>255919.67233696231</v>
      </c>
      <c r="BB76">
        <v>113</v>
      </c>
      <c r="BG76">
        <f>'2021'!$R$6</f>
        <v>0</v>
      </c>
      <c r="BH76">
        <v>105</v>
      </c>
      <c r="BM76" s="4">
        <f>'2022'!$R$6</f>
        <v>0</v>
      </c>
      <c r="BN76">
        <v>110</v>
      </c>
      <c r="BS76" s="4">
        <f>'2023'!$R$6</f>
        <v>0</v>
      </c>
      <c r="BT76">
        <v>110</v>
      </c>
    </row>
    <row r="77" spans="1:72">
      <c r="A77">
        <f>Revenue!$75:$75</f>
        <v>0</v>
      </c>
      <c r="B77">
        <v>74</v>
      </c>
      <c r="W77" t="e">
        <f>#REF!</f>
        <v>#REF!</v>
      </c>
      <c r="X77">
        <v>147</v>
      </c>
      <c r="BA77" s="4">
        <f>'Summary by Management Group'!$B$16</f>
        <v>25118.287072505351</v>
      </c>
      <c r="BB77">
        <v>114</v>
      </c>
      <c r="BG77">
        <f>'2021'!$S$6</f>
        <v>278624.94308020553</v>
      </c>
      <c r="BH77">
        <v>106</v>
      </c>
      <c r="BM77" s="4">
        <f>'2022'!$S$6</f>
        <v>314283.8896593299</v>
      </c>
      <c r="BN77">
        <v>111</v>
      </c>
      <c r="BS77" s="4">
        <f>'2023'!$S$6</f>
        <v>364481.56490254926</v>
      </c>
      <c r="BT77">
        <v>111</v>
      </c>
    </row>
    <row r="78" spans="1:72">
      <c r="A78">
        <f>Revenue!$76:$76</f>
        <v>0</v>
      </c>
      <c r="B78">
        <v>75</v>
      </c>
      <c r="W78" t="e">
        <f>#REF!</f>
        <v>#REF!</v>
      </c>
      <c r="X78">
        <v>148</v>
      </c>
      <c r="BA78" s="4">
        <f>'Summary by Management Group'!$C$16</f>
        <v>23446.698204795073</v>
      </c>
      <c r="BB78">
        <v>115</v>
      </c>
      <c r="BG78">
        <f>'2021'!$T$6</f>
        <v>700216.35497360292</v>
      </c>
      <c r="BH78">
        <v>107</v>
      </c>
      <c r="BM78" s="4">
        <f>'2022'!$T$6</f>
        <v>788128.45230295591</v>
      </c>
      <c r="BN78">
        <v>112</v>
      </c>
      <c r="BS78" s="4">
        <f>'2023'!$T$6</f>
        <v>913500.53504722798</v>
      </c>
      <c r="BT78">
        <v>112</v>
      </c>
    </row>
    <row r="79" spans="1:72">
      <c r="A79">
        <f>Revenue!$77:$77</f>
        <v>0</v>
      </c>
      <c r="B79">
        <v>76</v>
      </c>
      <c r="W79" t="e">
        <f>#REF!</f>
        <v>#REF!</v>
      </c>
      <c r="X79">
        <v>149</v>
      </c>
      <c r="BA79" s="4">
        <f>'Summary by Management Group'!$D$16</f>
        <v>24345.126106578988</v>
      </c>
      <c r="BB79">
        <v>116</v>
      </c>
      <c r="BG79">
        <f>'2021'!$U$6</f>
        <v>443708.62423852272</v>
      </c>
      <c r="BH79">
        <v>108</v>
      </c>
      <c r="BM79" s="4">
        <f>'2022'!$U$6</f>
        <v>498986.21102514426</v>
      </c>
      <c r="BN79">
        <v>113</v>
      </c>
      <c r="BS79" s="4">
        <f>'2023'!$U$6</f>
        <v>578145.44612142711</v>
      </c>
      <c r="BT79">
        <v>113</v>
      </c>
    </row>
    <row r="80" spans="1:72">
      <c r="A80">
        <f>Revenue!$78:$78</f>
        <v>0</v>
      </c>
      <c r="B80">
        <v>77</v>
      </c>
      <c r="W80" t="e">
        <f>#REF!</f>
        <v>#REF!</v>
      </c>
      <c r="X80">
        <v>150</v>
      </c>
      <c r="BA80" s="4">
        <f>'Summary by Management Group'!$E$16</f>
        <v>25734.266825056693</v>
      </c>
      <c r="BB80">
        <v>117</v>
      </c>
      <c r="BG80">
        <f>'2021'!$V$6</f>
        <v>272234.72611144662</v>
      </c>
      <c r="BH80">
        <v>109</v>
      </c>
      <c r="BM80" s="4">
        <f>'2022'!$V$6</f>
        <v>306992.87015005556</v>
      </c>
      <c r="BN80">
        <v>114</v>
      </c>
      <c r="BS80" s="4">
        <f>'2023'!$V$6</f>
        <v>356001.24601574632</v>
      </c>
      <c r="BT80">
        <v>114</v>
      </c>
    </row>
    <row r="81" spans="1:72">
      <c r="A81">
        <f>Revenue!$79:$79</f>
        <v>0</v>
      </c>
      <c r="B81">
        <v>78</v>
      </c>
      <c r="W81" t="e">
        <f>#REF!</f>
        <v>#REF!</v>
      </c>
      <c r="X81">
        <v>151</v>
      </c>
      <c r="BA81" s="4">
        <f>'Summary by Management Group'!$F$16</f>
        <v>27207.755788540951</v>
      </c>
      <c r="BB81">
        <v>118</v>
      </c>
      <c r="BG81">
        <f>'2021'!$W$6</f>
        <v>523685.92399297381</v>
      </c>
      <c r="BH81">
        <v>110</v>
      </c>
      <c r="BM81" s="4">
        <f>'2022'!$W$6</f>
        <v>587147.12215289671</v>
      </c>
      <c r="BN81">
        <v>115</v>
      </c>
      <c r="BS81" s="4">
        <f>'2023'!$W$6</f>
        <v>679863.51613401447</v>
      </c>
      <c r="BT81">
        <v>115</v>
      </c>
    </row>
    <row r="82" spans="1:72">
      <c r="A82">
        <f>Revenue!$80:$80</f>
        <v>0</v>
      </c>
      <c r="B82">
        <v>79</v>
      </c>
      <c r="W82" t="e">
        <f>#REF!</f>
        <v>#REF!</v>
      </c>
      <c r="X82">
        <v>152</v>
      </c>
      <c r="BA82" s="4">
        <f>'Summary by Management Group'!$G$16</f>
        <v>28754.144506450299</v>
      </c>
      <c r="BB82">
        <v>119</v>
      </c>
      <c r="BG82">
        <f>'2021'!$X$6</f>
        <v>160912.57508682687</v>
      </c>
      <c r="BH82">
        <v>111</v>
      </c>
      <c r="BM82" s="4">
        <f>'2022'!$X$6</f>
        <v>180666.677031092</v>
      </c>
      <c r="BN82">
        <v>116</v>
      </c>
      <c r="BS82" s="4">
        <f>'2023'!$X$6</f>
        <v>209272.17289003433</v>
      </c>
      <c r="BT82">
        <v>116</v>
      </c>
    </row>
    <row r="83" spans="1:72">
      <c r="A83">
        <f>Revenue!$81:$81</f>
        <v>0</v>
      </c>
      <c r="B83">
        <v>80</v>
      </c>
      <c r="W83" t="e">
        <f>#REF!</f>
        <v>#REF!</v>
      </c>
      <c r="X83">
        <v>153</v>
      </c>
      <c r="BA83" s="4">
        <f>'Summary by Management Group'!$B$17</f>
        <v>0</v>
      </c>
      <c r="BB83">
        <v>120</v>
      </c>
      <c r="BG83">
        <f>'2021'!$Y$6</f>
        <v>0</v>
      </c>
      <c r="BH83">
        <v>112</v>
      </c>
      <c r="BM83" s="4">
        <f>'2022'!$Y$6</f>
        <v>0</v>
      </c>
      <c r="BN83">
        <v>117</v>
      </c>
      <c r="BS83" s="4">
        <f>'2023'!$Y$6</f>
        <v>0</v>
      </c>
      <c r="BT83">
        <v>117</v>
      </c>
    </row>
    <row r="84" spans="1:72">
      <c r="A84">
        <f>Revenue!$82:$82</f>
        <v>0</v>
      </c>
      <c r="B84">
        <v>81</v>
      </c>
      <c r="W84" t="e">
        <f>#REF!</f>
        <v>#REF!</v>
      </c>
      <c r="X84">
        <v>154</v>
      </c>
      <c r="BA84" s="4">
        <f>'Summary by Management Group'!$C$17</f>
        <v>0</v>
      </c>
      <c r="BB84">
        <v>121</v>
      </c>
      <c r="BG84">
        <f>'2021'!$Z$6</f>
        <v>256449.48841547564</v>
      </c>
      <c r="BH84">
        <v>113</v>
      </c>
      <c r="BM84" s="4">
        <f>'2022'!$Z$6</f>
        <v>282883.13780036301</v>
      </c>
      <c r="BN84">
        <v>118</v>
      </c>
      <c r="BS84" s="4">
        <f>'2023'!$Z$6</f>
        <v>318626.15076564654</v>
      </c>
      <c r="BT84">
        <v>118</v>
      </c>
    </row>
    <row r="85" spans="1:72">
      <c r="A85">
        <f>Revenue!$83:$83</f>
        <v>0</v>
      </c>
      <c r="B85">
        <v>82</v>
      </c>
      <c r="W85" t="e">
        <f>#REF!</f>
        <v>#REF!</v>
      </c>
      <c r="X85">
        <v>155</v>
      </c>
      <c r="BA85" s="4">
        <f>'Summary by Management Group'!$D$17</f>
        <v>0</v>
      </c>
      <c r="BB85">
        <v>122</v>
      </c>
      <c r="BG85">
        <f>'2021'!$AA$6</f>
        <v>0</v>
      </c>
      <c r="BH85">
        <v>114</v>
      </c>
      <c r="BM85" s="4">
        <f>'2022'!$AA$6</f>
        <v>0</v>
      </c>
      <c r="BN85">
        <v>119</v>
      </c>
      <c r="BS85" s="4">
        <f>'2023'!$AA$6</f>
        <v>0</v>
      </c>
      <c r="BT85">
        <v>119</v>
      </c>
    </row>
    <row r="86" spans="1:72">
      <c r="A86">
        <f>Revenue!$84:$84</f>
        <v>0</v>
      </c>
      <c r="B86">
        <v>83</v>
      </c>
      <c r="W86" t="e">
        <f>#REF!</f>
        <v>#REF!</v>
      </c>
      <c r="X86">
        <v>156</v>
      </c>
      <c r="BA86" s="4">
        <f>'Summary by Management Group'!$E$17</f>
        <v>0</v>
      </c>
      <c r="BB86">
        <v>123</v>
      </c>
      <c r="BG86">
        <f>'2021'!$AB$6</f>
        <v>0</v>
      </c>
      <c r="BH86">
        <v>115</v>
      </c>
      <c r="BM86" s="4">
        <f>'2022'!$AB$6</f>
        <v>0</v>
      </c>
      <c r="BN86">
        <v>120</v>
      </c>
      <c r="BS86" s="4">
        <f>'2023'!$AB$6</f>
        <v>0</v>
      </c>
      <c r="BT86">
        <v>120</v>
      </c>
    </row>
    <row r="87" spans="1:72">
      <c r="A87">
        <f>Revenue!$85:$85</f>
        <v>0</v>
      </c>
      <c r="B87">
        <v>84</v>
      </c>
      <c r="W87" t="e">
        <f>#REF!</f>
        <v>#REF!</v>
      </c>
      <c r="X87">
        <v>157</v>
      </c>
      <c r="BA87" s="4">
        <f>'Summary by Management Group'!$F$17</f>
        <v>0</v>
      </c>
      <c r="BB87">
        <v>124</v>
      </c>
      <c r="BG87">
        <f>'2021'!$AC$6</f>
        <v>192458.83557835792</v>
      </c>
      <c r="BH87">
        <v>116</v>
      </c>
      <c r="BM87" s="4">
        <f>'2022'!$AC$6</f>
        <v>214668.73835753693</v>
      </c>
      <c r="BN87">
        <v>121</v>
      </c>
      <c r="BS87" s="4">
        <f>'2023'!$AC$6</f>
        <v>246484.2056793801</v>
      </c>
      <c r="BT87">
        <v>121</v>
      </c>
    </row>
    <row r="88" spans="1:72">
      <c r="A88">
        <f>Revenue!$86:$86</f>
        <v>0</v>
      </c>
      <c r="B88">
        <v>85</v>
      </c>
      <c r="W88" t="e">
        <f>#REF!</f>
        <v>#REF!</v>
      </c>
      <c r="X88">
        <v>158</v>
      </c>
      <c r="BA88" s="4">
        <f>'Summary by Management Group'!$G$17</f>
        <v>0</v>
      </c>
      <c r="BB88">
        <v>125</v>
      </c>
      <c r="BG88">
        <f>'2021'!$AD$6</f>
        <v>0</v>
      </c>
      <c r="BH88">
        <v>117</v>
      </c>
      <c r="BM88" s="4">
        <f>'2022'!$AD$6</f>
        <v>0</v>
      </c>
      <c r="BN88">
        <v>122</v>
      </c>
      <c r="BS88" s="4">
        <f>'2023'!$AD$6</f>
        <v>0</v>
      </c>
      <c r="BT88">
        <v>122</v>
      </c>
    </row>
    <row r="89" spans="1:72">
      <c r="A89">
        <f>Revenue!$87:$87</f>
        <v>0</v>
      </c>
      <c r="B89">
        <v>86</v>
      </c>
      <c r="W89" t="e">
        <f>#REF!</f>
        <v>#REF!</v>
      </c>
      <c r="X89">
        <v>159</v>
      </c>
      <c r="BA89" s="4">
        <f>'Summary by Management Group'!$B$18</f>
        <v>18229.800963287122</v>
      </c>
      <c r="BB89">
        <v>126</v>
      </c>
      <c r="BG89">
        <f>'2021'!$C$7</f>
        <v>5975.0950948474347</v>
      </c>
      <c r="BH89">
        <v>118</v>
      </c>
      <c r="BM89" s="4">
        <f>'2022'!$C$7</f>
        <v>6752.1016260489459</v>
      </c>
      <c r="BN89">
        <v>123</v>
      </c>
      <c r="BS89" s="4">
        <f>'2023'!$C$7</f>
        <v>7638.8811560267386</v>
      </c>
      <c r="BT89">
        <v>123</v>
      </c>
    </row>
    <row r="90" spans="1:72">
      <c r="A90">
        <f>Revenue!$88:$88</f>
        <v>0</v>
      </c>
      <c r="B90">
        <v>87</v>
      </c>
      <c r="W90" t="e">
        <f>#REF!</f>
        <v>#REF!</v>
      </c>
      <c r="X90">
        <v>160</v>
      </c>
      <c r="BA90" s="4">
        <f>'Summary by Management Group'!$C$18</f>
        <v>19012.123769937385</v>
      </c>
      <c r="BB90">
        <v>127</v>
      </c>
      <c r="BG90">
        <f>'2021'!$D$7</f>
        <v>24915.659532337235</v>
      </c>
      <c r="BH90">
        <v>119</v>
      </c>
      <c r="BM90" s="4">
        <f>'2022'!$D$7</f>
        <v>25139.25347289602</v>
      </c>
      <c r="BN90">
        <v>124</v>
      </c>
      <c r="BS90" s="4">
        <f>'2023'!$D$7</f>
        <v>25364.853952763529</v>
      </c>
      <c r="BT90">
        <v>124</v>
      </c>
    </row>
    <row r="91" spans="1:72">
      <c r="A91">
        <f>Revenue!$89:$89</f>
        <v>0</v>
      </c>
      <c r="B91">
        <v>88</v>
      </c>
      <c r="W91" t="e">
        <f>#REF!</f>
        <v>#REF!</v>
      </c>
      <c r="X91">
        <v>161</v>
      </c>
      <c r="BA91" s="4">
        <f>'Summary by Management Group'!$D$18</f>
        <v>19733.01142786723</v>
      </c>
      <c r="BB91">
        <v>128</v>
      </c>
      <c r="BG91">
        <f>'2021'!$E$7</f>
        <v>0</v>
      </c>
      <c r="BH91">
        <v>120</v>
      </c>
      <c r="BM91" s="4">
        <f>'2022'!$E$7</f>
        <v>0</v>
      </c>
      <c r="BN91">
        <v>125</v>
      </c>
      <c r="BS91" s="4">
        <f>'2023'!$E$7</f>
        <v>0</v>
      </c>
      <c r="BT91">
        <v>125</v>
      </c>
    </row>
    <row r="92" spans="1:72">
      <c r="A92">
        <f>Revenue!$90:$90</f>
        <v>0</v>
      </c>
      <c r="B92">
        <v>89</v>
      </c>
      <c r="W92" t="e">
        <f>#REF!</f>
        <v>#REF!</v>
      </c>
      <c r="X92">
        <v>162</v>
      </c>
      <c r="BA92" s="4">
        <f>'Summary by Management Group'!$E$18</f>
        <v>20323.592164939524</v>
      </c>
      <c r="BB92">
        <v>129</v>
      </c>
      <c r="BG92">
        <f>'2021'!$F$7</f>
        <v>13595.219960350159</v>
      </c>
      <c r="BH92">
        <v>121</v>
      </c>
      <c r="BM92" s="4">
        <f>'2022'!$F$7</f>
        <v>0</v>
      </c>
      <c r="BN92">
        <v>126</v>
      </c>
      <c r="BS92" s="4">
        <f>'2023'!$F$7</f>
        <v>0</v>
      </c>
      <c r="BT92">
        <v>126</v>
      </c>
    </row>
    <row r="93" spans="1:72">
      <c r="A93">
        <f>Revenue!$91:$91</f>
        <v>0</v>
      </c>
      <c r="B93">
        <v>90</v>
      </c>
      <c r="W93" t="e">
        <f>#REF!</f>
        <v>#REF!</v>
      </c>
      <c r="X93">
        <v>163</v>
      </c>
      <c r="BA93" s="4">
        <f>'Summary by Management Group'!$F$18</f>
        <v>21032.996646870321</v>
      </c>
      <c r="BB93">
        <v>130</v>
      </c>
      <c r="BG93">
        <f>'2021'!$G$7</f>
        <v>2862.3241593394901</v>
      </c>
      <c r="BH93">
        <v>122</v>
      </c>
      <c r="BM93" s="4">
        <f>'2022'!$G$7</f>
        <v>3551.2102725063246</v>
      </c>
      <c r="BN93">
        <v>127</v>
      </c>
      <c r="BS93" s="4">
        <f>'2023'!$G$7</f>
        <v>4292.8984174335528</v>
      </c>
      <c r="BT93">
        <v>127</v>
      </c>
    </row>
    <row r="94" spans="1:72">
      <c r="A94">
        <f>Revenue!$92:$92</f>
        <v>0</v>
      </c>
      <c r="B94">
        <v>91</v>
      </c>
      <c r="W94" t="e">
        <f>#REF!</f>
        <v>#REF!</v>
      </c>
      <c r="X94">
        <v>164</v>
      </c>
      <c r="BA94" s="4">
        <f>'Summary by Management Group'!$G$18</f>
        <v>21663.986546276425</v>
      </c>
      <c r="BB94">
        <v>131</v>
      </c>
      <c r="BG94">
        <f>'2021'!$H$7</f>
        <v>0</v>
      </c>
      <c r="BH94">
        <v>123</v>
      </c>
      <c r="BM94" s="4">
        <f>'2022'!$H$7</f>
        <v>0</v>
      </c>
      <c r="BN94">
        <v>128</v>
      </c>
      <c r="BS94" s="4">
        <f>'2023'!$H$7</f>
        <v>0</v>
      </c>
      <c r="BT94">
        <v>128</v>
      </c>
    </row>
    <row r="95" spans="1:72">
      <c r="A95">
        <f>Revenue!$93:$93</f>
        <v>0</v>
      </c>
      <c r="B95">
        <v>92</v>
      </c>
      <c r="W95" t="e">
        <f>#REF!</f>
        <v>#REF!</v>
      </c>
      <c r="X95">
        <v>165</v>
      </c>
      <c r="BA95" s="4">
        <f>'Summary by Management Group'!$B$19</f>
        <v>0</v>
      </c>
      <c r="BB95">
        <v>132</v>
      </c>
      <c r="BG95">
        <f>'2021'!$I$7</f>
        <v>21467.431195046171</v>
      </c>
      <c r="BH95">
        <v>124</v>
      </c>
      <c r="BM95" s="4">
        <f>'2022'!$I$7</f>
        <v>26634.077043797424</v>
      </c>
      <c r="BN95">
        <v>129</v>
      </c>
      <c r="BS95" s="4">
        <f>'2023'!$I$7</f>
        <v>32196.738130751652</v>
      </c>
      <c r="BT95">
        <v>129</v>
      </c>
    </row>
    <row r="96" spans="1:72">
      <c r="A96">
        <f>Revenue!$94:$94</f>
        <v>0</v>
      </c>
      <c r="B96">
        <v>93</v>
      </c>
      <c r="W96" t="e">
        <f>#REF!</f>
        <v>#REF!</v>
      </c>
      <c r="X96">
        <v>166</v>
      </c>
      <c r="BA96" s="4">
        <f>'Summary by Management Group'!$C$19</f>
        <v>0</v>
      </c>
      <c r="BB96">
        <v>133</v>
      </c>
      <c r="BG96">
        <f>'2021'!$J$7</f>
        <v>47153.113898362659</v>
      </c>
      <c r="BH96">
        <v>125</v>
      </c>
      <c r="BM96" s="4">
        <f>'2022'!$J$7</f>
        <v>48567.707315313542</v>
      </c>
      <c r="BN96">
        <v>130</v>
      </c>
      <c r="BS96" s="4">
        <f>'2023'!$J$7</f>
        <v>19459.291555715237</v>
      </c>
      <c r="BT96">
        <v>130</v>
      </c>
    </row>
    <row r="97" spans="1:72">
      <c r="A97">
        <f>Revenue!$95:$95</f>
        <v>0</v>
      </c>
      <c r="B97">
        <v>94</v>
      </c>
      <c r="W97" t="e">
        <f>#REF!</f>
        <v>#REF!</v>
      </c>
      <c r="X97">
        <v>167</v>
      </c>
      <c r="BA97" s="4">
        <f>'Summary by Management Group'!$D$19</f>
        <v>0</v>
      </c>
      <c r="BB97">
        <v>134</v>
      </c>
      <c r="BG97">
        <f>'2021'!$K$7</f>
        <v>0</v>
      </c>
      <c r="BH97">
        <v>126</v>
      </c>
      <c r="BM97" s="4">
        <f>'2022'!$K$7</f>
        <v>0</v>
      </c>
      <c r="BN97">
        <v>131</v>
      </c>
      <c r="BS97" s="4">
        <f>'2023'!$K$7</f>
        <v>0</v>
      </c>
      <c r="BT97">
        <v>131</v>
      </c>
    </row>
    <row r="98" spans="1:72">
      <c r="A98">
        <f>Revenue!$96:$96</f>
        <v>0</v>
      </c>
      <c r="B98">
        <v>95</v>
      </c>
      <c r="W98" t="e">
        <f>#REF!</f>
        <v>#REF!</v>
      </c>
      <c r="X98">
        <v>168</v>
      </c>
      <c r="BA98" s="4">
        <f>'Summary by Management Group'!$E$19</f>
        <v>0</v>
      </c>
      <c r="BB98">
        <v>135</v>
      </c>
      <c r="BG98">
        <f>'2021'!$L$7</f>
        <v>0</v>
      </c>
      <c r="BH98">
        <v>127</v>
      </c>
      <c r="BM98" s="4">
        <f>'2022'!$L$7</f>
        <v>0</v>
      </c>
      <c r="BN98">
        <v>132</v>
      </c>
      <c r="BS98" s="4">
        <f>'2023'!$L$7</f>
        <v>0</v>
      </c>
      <c r="BT98">
        <v>132</v>
      </c>
    </row>
    <row r="99" spans="1:72">
      <c r="A99">
        <f>Revenue!$97:$97</f>
        <v>0</v>
      </c>
      <c r="B99">
        <v>96</v>
      </c>
      <c r="W99" t="e">
        <f>#REF!</f>
        <v>#REF!</v>
      </c>
      <c r="X99">
        <v>169</v>
      </c>
      <c r="BA99" s="4">
        <f>'Summary by Management Group'!$F$19</f>
        <v>0</v>
      </c>
      <c r="BB99">
        <v>136</v>
      </c>
      <c r="BG99">
        <f>'2021'!$M$7</f>
        <v>0</v>
      </c>
      <c r="BH99">
        <v>128</v>
      </c>
      <c r="BM99" s="4">
        <f>'2022'!$M$7</f>
        <v>0</v>
      </c>
      <c r="BN99">
        <v>133</v>
      </c>
      <c r="BS99" s="4">
        <f>'2023'!$M$7</f>
        <v>0</v>
      </c>
      <c r="BT99">
        <v>133</v>
      </c>
    </row>
    <row r="100" spans="1:72">
      <c r="A100">
        <f>Revenue!$98:$98</f>
        <v>0</v>
      </c>
      <c r="B100">
        <v>97</v>
      </c>
      <c r="W100" t="e">
        <f>#REF!</f>
        <v>#REF!</v>
      </c>
      <c r="X100">
        <v>170</v>
      </c>
      <c r="BA100" s="4">
        <f>'Summary by Management Group'!$G$19</f>
        <v>0</v>
      </c>
      <c r="BB100">
        <v>137</v>
      </c>
      <c r="BG100">
        <f>'2021'!$N$7</f>
        <v>0</v>
      </c>
      <c r="BH100">
        <v>129</v>
      </c>
      <c r="BM100" s="4">
        <f>'2022'!$N$7</f>
        <v>0</v>
      </c>
      <c r="BN100">
        <v>134</v>
      </c>
      <c r="BS100" s="4">
        <f>'2023'!$N$7</f>
        <v>0</v>
      </c>
      <c r="BT100">
        <v>134</v>
      </c>
    </row>
    <row r="101" spans="1:72">
      <c r="A101">
        <f>Revenue!$99:$99</f>
        <v>0</v>
      </c>
      <c r="B101">
        <v>98</v>
      </c>
      <c r="W101" t="e">
        <f>#REF!</f>
        <v>#REF!</v>
      </c>
      <c r="X101">
        <v>171</v>
      </c>
      <c r="BA101" s="4">
        <f>'Summary by Management Group'!$B$20</f>
        <v>636535.13298524101</v>
      </c>
      <c r="BB101">
        <v>138</v>
      </c>
      <c r="BG101">
        <f>'2021'!$O$7</f>
        <v>987.9000586191496</v>
      </c>
      <c r="BH101">
        <v>130</v>
      </c>
      <c r="BM101" s="4">
        <f>'2022'!$O$7</f>
        <v>1128.2902028670178</v>
      </c>
      <c r="BN101">
        <v>135</v>
      </c>
      <c r="BS101" s="4">
        <f>'2023'!$O$7</f>
        <v>1288.6311431797092</v>
      </c>
      <c r="BT101">
        <v>135</v>
      </c>
    </row>
    <row r="102" spans="1:72">
      <c r="A102">
        <f>Revenue!$100:$100</f>
        <v>0</v>
      </c>
      <c r="B102">
        <v>99</v>
      </c>
      <c r="W102" t="e">
        <f>#REF!</f>
        <v>#REF!</v>
      </c>
      <c r="X102">
        <v>172</v>
      </c>
      <c r="BA102" s="4">
        <f>'Summary by Management Group'!$C$20</f>
        <v>742812.77528373059</v>
      </c>
      <c r="BB102">
        <v>139</v>
      </c>
      <c r="BG102">
        <f>'2021'!$P$7</f>
        <v>0</v>
      </c>
      <c r="BH102">
        <v>131</v>
      </c>
      <c r="BM102" s="4">
        <f>'2022'!$P$7</f>
        <v>0</v>
      </c>
      <c r="BN102">
        <v>136</v>
      </c>
      <c r="BS102" s="4">
        <f>'2023'!$P$7</f>
        <v>0</v>
      </c>
      <c r="BT102">
        <v>136</v>
      </c>
    </row>
    <row r="103" spans="1:72">
      <c r="A103">
        <f>Revenue!$101:$101</f>
        <v>0</v>
      </c>
      <c r="B103">
        <v>100</v>
      </c>
      <c r="W103" t="e">
        <f>#REF!</f>
        <v>#REF!</v>
      </c>
      <c r="X103">
        <v>173</v>
      </c>
      <c r="BA103" s="4">
        <f>'Summary by Management Group'!$D$20</f>
        <v>775064.56195184949</v>
      </c>
      <c r="BB103">
        <v>140</v>
      </c>
      <c r="BG103">
        <f>'2021'!$Q$7</f>
        <v>0</v>
      </c>
      <c r="BH103">
        <v>132</v>
      </c>
      <c r="BM103" s="4">
        <f>'2022'!$Q$7</f>
        <v>0</v>
      </c>
      <c r="BN103">
        <v>137</v>
      </c>
      <c r="BS103" s="4">
        <f>'2023'!$Q$7</f>
        <v>0</v>
      </c>
      <c r="BT103">
        <v>137</v>
      </c>
    </row>
    <row r="104" spans="1:72">
      <c r="A104">
        <f>Revenue!$102:$102</f>
        <v>0</v>
      </c>
      <c r="B104">
        <v>101</v>
      </c>
      <c r="W104" t="e">
        <f>#REF!</f>
        <v>#REF!</v>
      </c>
      <c r="X104">
        <v>174</v>
      </c>
      <c r="BA104" s="4">
        <f>'Summary by Management Group'!$E$20</f>
        <v>781188.76041836827</v>
      </c>
      <c r="BB104">
        <v>141</v>
      </c>
      <c r="BG104">
        <f>'2021'!$R$7</f>
        <v>0</v>
      </c>
      <c r="BH104">
        <v>133</v>
      </c>
      <c r="BM104" s="4">
        <f>'2022'!$R$7</f>
        <v>0</v>
      </c>
      <c r="BN104">
        <v>138</v>
      </c>
      <c r="BS104" s="4">
        <f>'2023'!$R$7</f>
        <v>0</v>
      </c>
      <c r="BT104">
        <v>138</v>
      </c>
    </row>
    <row r="105" spans="1:72">
      <c r="A105">
        <f>Revenue!$103:$103</f>
        <v>0</v>
      </c>
      <c r="B105">
        <v>102</v>
      </c>
      <c r="W105" t="e">
        <f>#REF!</f>
        <v>#REF!</v>
      </c>
      <c r="X105">
        <v>175</v>
      </c>
      <c r="BA105" s="4">
        <f>'Summary by Management Group'!$F$20</f>
        <v>787706.44800219941</v>
      </c>
      <c r="BB105">
        <v>142</v>
      </c>
      <c r="BG105">
        <f>'2021'!$S$7</f>
        <v>133098.07340928624</v>
      </c>
      <c r="BH105">
        <v>134</v>
      </c>
      <c r="BM105" s="4">
        <f>'2022'!$S$7</f>
        <v>165131.27767154406</v>
      </c>
      <c r="BN105">
        <v>139</v>
      </c>
      <c r="BS105" s="4">
        <f>'2023'!$S$7</f>
        <v>199619.77641066027</v>
      </c>
      <c r="BT105">
        <v>139</v>
      </c>
    </row>
    <row r="106" spans="1:72">
      <c r="A106">
        <f>Revenue!$104:$104</f>
        <v>0</v>
      </c>
      <c r="B106">
        <v>103</v>
      </c>
      <c r="W106" t="e">
        <f>#REF!</f>
        <v>#REF!</v>
      </c>
      <c r="X106">
        <v>176</v>
      </c>
      <c r="BA106" s="4">
        <f>'Summary by Management Group'!$G$20</f>
        <v>790434.56845426955</v>
      </c>
      <c r="BB106">
        <v>143</v>
      </c>
      <c r="BG106">
        <f>'2021'!$T$7</f>
        <v>197500.36699442481</v>
      </c>
      <c r="BH106">
        <v>135</v>
      </c>
      <c r="BM106" s="4">
        <f>'2022'!$T$7</f>
        <v>245033.5088029363</v>
      </c>
      <c r="BN106">
        <v>140</v>
      </c>
      <c r="BS106" s="4">
        <f>'2023'!$T$7</f>
        <v>296209.99080291513</v>
      </c>
      <c r="BT106">
        <v>140</v>
      </c>
    </row>
    <row r="107" spans="1:72">
      <c r="A107">
        <f>Revenue!$105:$105</f>
        <v>0</v>
      </c>
      <c r="B107">
        <v>104</v>
      </c>
      <c r="W107" t="e">
        <f>#REF!</f>
        <v>#REF!</v>
      </c>
      <c r="X107">
        <v>177</v>
      </c>
      <c r="BA107" s="4">
        <f>'Summary by Management Group'!$B$21</f>
        <v>1365427.3685084945</v>
      </c>
      <c r="BB107">
        <v>144</v>
      </c>
      <c r="BG107">
        <f>'2021'!$U$7</f>
        <v>130235.74924994676</v>
      </c>
      <c r="BH107">
        <v>136</v>
      </c>
      <c r="BM107" s="4">
        <f>'2022'!$U$7</f>
        <v>161580.06739903777</v>
      </c>
      <c r="BN107">
        <v>141</v>
      </c>
      <c r="BS107" s="4">
        <f>'2023'!$U$7</f>
        <v>195326.87799322669</v>
      </c>
      <c r="BT107">
        <v>141</v>
      </c>
    </row>
    <row r="108" spans="1:72">
      <c r="A108">
        <f>Revenue!$106:$106</f>
        <v>0</v>
      </c>
      <c r="B108">
        <v>105</v>
      </c>
      <c r="W108" t="e">
        <f>#REF!</f>
        <v>#REF!</v>
      </c>
      <c r="X108">
        <v>178</v>
      </c>
      <c r="BA108" s="4">
        <f>'Summary by Management Group'!$C$21</f>
        <v>1472734.3111189797</v>
      </c>
      <c r="BB108">
        <v>145</v>
      </c>
      <c r="BG108">
        <f>'2021'!$V$7</f>
        <v>133098.07340928624</v>
      </c>
      <c r="BH108">
        <v>137</v>
      </c>
      <c r="BM108" s="4">
        <f>'2022'!$V$7</f>
        <v>165131.27767154406</v>
      </c>
      <c r="BN108">
        <v>142</v>
      </c>
      <c r="BS108" s="4">
        <f>'2023'!$V$7</f>
        <v>199619.77641066015</v>
      </c>
      <c r="BT108">
        <v>142</v>
      </c>
    </row>
    <row r="109" spans="1:72">
      <c r="A109">
        <f>Revenue!$107:$107</f>
        <v>0</v>
      </c>
      <c r="B109">
        <v>106</v>
      </c>
      <c r="W109" t="e">
        <f>#REF!</f>
        <v>#REF!</v>
      </c>
      <c r="X109">
        <v>179</v>
      </c>
      <c r="BA109" s="4">
        <f>'Summary by Management Group'!$D$21</f>
        <v>1494064.3484597895</v>
      </c>
      <c r="BB109">
        <v>146</v>
      </c>
      <c r="BG109">
        <f>'2021'!$W$7</f>
        <v>72989.266063156974</v>
      </c>
      <c r="BH109">
        <v>138</v>
      </c>
      <c r="BM109" s="4">
        <f>'2022'!$W$7</f>
        <v>90555.861948911246</v>
      </c>
      <c r="BN109">
        <v>143</v>
      </c>
      <c r="BS109" s="4">
        <f>'2023'!$W$7</f>
        <v>109468.90964455561</v>
      </c>
      <c r="BT109">
        <v>143</v>
      </c>
    </row>
    <row r="110" spans="1:72">
      <c r="A110">
        <f>Revenue!$108:$108</f>
        <v>0</v>
      </c>
      <c r="B110">
        <v>107</v>
      </c>
      <c r="W110" t="e">
        <f>#REF!</f>
        <v>#REF!</v>
      </c>
      <c r="X110">
        <v>180</v>
      </c>
      <c r="BA110" s="4">
        <f>'Summary by Management Group'!$E$21</f>
        <v>1520017.6211480736</v>
      </c>
      <c r="BB110">
        <v>147</v>
      </c>
      <c r="BG110">
        <f>'2021'!$X$7</f>
        <v>64402.293585138497</v>
      </c>
      <c r="BH110">
        <v>139</v>
      </c>
      <c r="BM110" s="4">
        <f>'2022'!$X$7</f>
        <v>79902.231131392269</v>
      </c>
      <c r="BN110">
        <v>144</v>
      </c>
      <c r="BS110" s="4">
        <f>'2023'!$X$7</f>
        <v>96590.214392254959</v>
      </c>
      <c r="BT110">
        <v>144</v>
      </c>
    </row>
    <row r="111" spans="1:72">
      <c r="A111">
        <f>Revenue!$109:$109</f>
        <v>0</v>
      </c>
      <c r="B111">
        <v>108</v>
      </c>
      <c r="W111" t="e">
        <f>#REF!</f>
        <v>#REF!</v>
      </c>
      <c r="X111">
        <v>181</v>
      </c>
      <c r="BA111" s="4">
        <f>'Summary by Management Group'!$F$21</f>
        <v>1539009.7762634151</v>
      </c>
      <c r="BB111">
        <v>148</v>
      </c>
      <c r="BG111">
        <f>'2021'!$Y$7</f>
        <v>0</v>
      </c>
      <c r="BH111">
        <v>140</v>
      </c>
      <c r="BM111" s="4">
        <f>'2022'!$Y$7</f>
        <v>0</v>
      </c>
      <c r="BN111">
        <v>145</v>
      </c>
      <c r="BS111" s="4">
        <f>'2023'!$Y$7</f>
        <v>0</v>
      </c>
      <c r="BT111">
        <v>145</v>
      </c>
    </row>
    <row r="112" spans="1:72">
      <c r="A112">
        <f>Revenue!$110:$110</f>
        <v>0</v>
      </c>
      <c r="B112">
        <v>109</v>
      </c>
      <c r="W112" t="e">
        <f>#REF!</f>
        <v>#REF!</v>
      </c>
      <c r="X112">
        <v>182</v>
      </c>
      <c r="BA112" s="4">
        <f>'Summary by Management Group'!$G$21</f>
        <v>1558269.1144292466</v>
      </c>
      <c r="BB112">
        <v>149</v>
      </c>
      <c r="BG112">
        <f>'2021'!$Z$7</f>
        <v>70870.340548671185</v>
      </c>
      <c r="BH112">
        <v>141</v>
      </c>
      <c r="BM112" s="4">
        <f>'2022'!$Z$7</f>
        <v>73693.182297131265</v>
      </c>
      <c r="BN112">
        <v>146</v>
      </c>
      <c r="BS112" s="4">
        <f>'2023'!$Z$7</f>
        <v>76628.460862956112</v>
      </c>
      <c r="BT112">
        <v>146</v>
      </c>
    </row>
    <row r="113" spans="1:72">
      <c r="A113">
        <f>Revenue!$111:$111</f>
        <v>0</v>
      </c>
      <c r="B113">
        <v>110</v>
      </c>
      <c r="W113" t="e">
        <f>#REF!</f>
        <v>#REF!</v>
      </c>
      <c r="X113">
        <v>183</v>
      </c>
      <c r="BA113" s="4">
        <f>'Summary by Management Group'!$B$22</f>
        <v>833602.73272724671</v>
      </c>
      <c r="BB113">
        <v>150</v>
      </c>
      <c r="BG113">
        <f>'2021'!$AA$7</f>
        <v>0</v>
      </c>
      <c r="BH113">
        <v>142</v>
      </c>
      <c r="BM113" s="4">
        <f>'2022'!$AA$7</f>
        <v>0</v>
      </c>
      <c r="BN113">
        <v>147</v>
      </c>
      <c r="BS113" s="4">
        <f>'2023'!$AA$7</f>
        <v>0</v>
      </c>
      <c r="BT113">
        <v>147</v>
      </c>
    </row>
    <row r="114" spans="1:72">
      <c r="A114">
        <f>Revenue!$112:$112</f>
        <v>0</v>
      </c>
      <c r="B114">
        <v>111</v>
      </c>
      <c r="W114" t="e">
        <f>#REF!</f>
        <v>#REF!</v>
      </c>
      <c r="X114">
        <v>184</v>
      </c>
      <c r="BA114" s="4">
        <f>'Summary by Management Group'!$C$22</f>
        <v>893071.45806972822</v>
      </c>
      <c r="BB114">
        <v>151</v>
      </c>
      <c r="BG114">
        <f>'2021'!$AB$7</f>
        <v>0</v>
      </c>
      <c r="BH114">
        <v>143</v>
      </c>
      <c r="BM114" s="4">
        <f>'2022'!$AB$7</f>
        <v>0</v>
      </c>
      <c r="BN114">
        <v>148</v>
      </c>
      <c r="BS114" s="4">
        <f>'2023'!$AB$7</f>
        <v>0</v>
      </c>
      <c r="BT114">
        <v>148</v>
      </c>
    </row>
    <row r="115" spans="1:72">
      <c r="A115">
        <f>Revenue!$113:$113</f>
        <v>0</v>
      </c>
      <c r="B115">
        <v>112</v>
      </c>
      <c r="W115" t="e">
        <f>#REF!</f>
        <v>#REF!</v>
      </c>
      <c r="X115">
        <v>185</v>
      </c>
      <c r="BA115" s="4">
        <f>'Summary by Management Group'!$D$22</f>
        <v>903603.56933670957</v>
      </c>
      <c r="BB115">
        <v>152</v>
      </c>
      <c r="BG115">
        <f>'2021'!$AC$7</f>
        <v>32519.001995331029</v>
      </c>
      <c r="BH115">
        <v>144</v>
      </c>
      <c r="BM115" s="4">
        <f>'2022'!$AC$7</f>
        <v>35770.134259834522</v>
      </c>
      <c r="BN115">
        <v>149</v>
      </c>
      <c r="BS115" s="4">
        <f>'2023'!$AC$7</f>
        <v>39470.988223771863</v>
      </c>
      <c r="BT115">
        <v>149</v>
      </c>
    </row>
    <row r="116" spans="1:72">
      <c r="A116">
        <f>Revenue!$114:$114</f>
        <v>0</v>
      </c>
      <c r="B116">
        <v>113</v>
      </c>
      <c r="W116" t="e">
        <f>#REF!</f>
        <v>#REF!</v>
      </c>
      <c r="X116">
        <v>186</v>
      </c>
      <c r="BA116" s="4">
        <f>'Summary by Management Group'!$E$22</f>
        <v>914173.11240095517</v>
      </c>
      <c r="BB116">
        <v>153</v>
      </c>
      <c r="BG116">
        <f>'2021'!$AD$7</f>
        <v>0</v>
      </c>
      <c r="BH116">
        <v>145</v>
      </c>
      <c r="BM116" s="4">
        <f>'2022'!$AD$7</f>
        <v>0</v>
      </c>
      <c r="BN116">
        <v>150</v>
      </c>
      <c r="BS116" s="4">
        <f>'2023'!$AD$7</f>
        <v>0</v>
      </c>
      <c r="BT116">
        <v>150</v>
      </c>
    </row>
    <row r="117" spans="1:72">
      <c r="A117">
        <f>Revenue!$115:$115</f>
        <v>0</v>
      </c>
      <c r="B117">
        <v>114</v>
      </c>
      <c r="W117" t="e">
        <f>#REF!</f>
        <v>#REF!</v>
      </c>
      <c r="X117">
        <v>187</v>
      </c>
      <c r="BA117" s="4">
        <f>'Summary by Management Group'!$F$22</f>
        <v>924117.01609870617</v>
      </c>
      <c r="BB117">
        <v>154</v>
      </c>
      <c r="BG117">
        <f>'2021'!$C$8</f>
        <v>0</v>
      </c>
      <c r="BH117">
        <v>146</v>
      </c>
      <c r="BM117" s="4">
        <f>'2022'!$C$8</f>
        <v>0</v>
      </c>
      <c r="BN117">
        <v>151</v>
      </c>
      <c r="BS117" s="4">
        <f>'2023'!$C$8</f>
        <v>0</v>
      </c>
      <c r="BT117">
        <v>151</v>
      </c>
    </row>
    <row r="118" spans="1:72">
      <c r="A118">
        <f>Revenue!$116:$116</f>
        <v>0</v>
      </c>
      <c r="B118">
        <v>115</v>
      </c>
      <c r="W118" t="e">
        <f>#REF!</f>
        <v>#REF!</v>
      </c>
      <c r="X118">
        <v>188</v>
      </c>
      <c r="BA118" s="4">
        <f>'Summary by Management Group'!$G$22</f>
        <v>926402.38623545319</v>
      </c>
      <c r="BB118">
        <v>155</v>
      </c>
      <c r="BG118">
        <f>'2021'!$D$8</f>
        <v>0</v>
      </c>
      <c r="BH118">
        <v>147</v>
      </c>
      <c r="BM118" s="4">
        <f>'2022'!$D$8</f>
        <v>0</v>
      </c>
      <c r="BN118">
        <v>152</v>
      </c>
      <c r="BS118" s="4">
        <f>'2023'!$D$8</f>
        <v>0</v>
      </c>
      <c r="BT118">
        <v>152</v>
      </c>
    </row>
    <row r="119" spans="1:72">
      <c r="A119">
        <f>Revenue!$117:$117</f>
        <v>0</v>
      </c>
      <c r="B119">
        <v>116</v>
      </c>
      <c r="W119" t="e">
        <f>#REF!</f>
        <v>#REF!</v>
      </c>
      <c r="X119">
        <v>189</v>
      </c>
      <c r="BA119" s="4">
        <f>'Summary by Management Group'!$B$23</f>
        <v>618803.93091311248</v>
      </c>
      <c r="BB119">
        <v>156</v>
      </c>
      <c r="BG119">
        <f>'2021'!$E$8</f>
        <v>0</v>
      </c>
      <c r="BH119">
        <v>148</v>
      </c>
      <c r="BM119" s="4">
        <f>'2022'!$E$8</f>
        <v>0</v>
      </c>
      <c r="BN119">
        <v>153</v>
      </c>
      <c r="BS119" s="4">
        <f>'2023'!$E$8</f>
        <v>0</v>
      </c>
      <c r="BT119">
        <v>153</v>
      </c>
    </row>
    <row r="120" spans="1:72">
      <c r="A120">
        <f>Revenue!$118:$118</f>
        <v>0</v>
      </c>
      <c r="B120">
        <v>117</v>
      </c>
      <c r="W120" t="e">
        <f>#REF!</f>
        <v>#REF!</v>
      </c>
      <c r="X120">
        <v>190</v>
      </c>
      <c r="BA120" s="4">
        <f>'Summary by Management Group'!$C$23</f>
        <v>700855.61101142631</v>
      </c>
      <c r="BB120">
        <v>157</v>
      </c>
      <c r="BG120">
        <f>'2021'!$F$8</f>
        <v>0</v>
      </c>
      <c r="BH120">
        <v>149</v>
      </c>
      <c r="BM120" s="4">
        <f>'2022'!$F$8</f>
        <v>0</v>
      </c>
      <c r="BN120">
        <v>154</v>
      </c>
      <c r="BS120" s="4">
        <f>'2023'!$F$8</f>
        <v>0</v>
      </c>
      <c r="BT120">
        <v>154</v>
      </c>
    </row>
    <row r="121" spans="1:72">
      <c r="A121">
        <f>Revenue!$119:$119</f>
        <v>0</v>
      </c>
      <c r="B121">
        <v>118</v>
      </c>
      <c r="W121" t="e">
        <f>#REF!</f>
        <v>#REF!</v>
      </c>
      <c r="X121">
        <v>191</v>
      </c>
      <c r="BA121" s="4">
        <f>'Summary by Management Group'!$D$23</f>
        <v>726589.97051014635</v>
      </c>
      <c r="BB121">
        <v>158</v>
      </c>
      <c r="BG121">
        <f>'2021'!$G$8</f>
        <v>0</v>
      </c>
      <c r="BH121">
        <v>150</v>
      </c>
      <c r="BM121" s="4">
        <f>'2022'!$G$8</f>
        <v>0</v>
      </c>
      <c r="BN121">
        <v>155</v>
      </c>
      <c r="BS121" s="4">
        <f>'2023'!$G$8</f>
        <v>0</v>
      </c>
      <c r="BT121">
        <v>155</v>
      </c>
    </row>
    <row r="122" spans="1:72">
      <c r="A122">
        <f>Revenue!$120:$120</f>
        <v>0</v>
      </c>
      <c r="B122">
        <v>119</v>
      </c>
      <c r="W122" t="e">
        <f>#REF!</f>
        <v>#REF!</v>
      </c>
      <c r="X122">
        <v>192</v>
      </c>
      <c r="BA122" s="4">
        <f>'Summary by Management Group'!$E$23</f>
        <v>700203.17559234076</v>
      </c>
      <c r="BB122">
        <v>159</v>
      </c>
      <c r="BG122">
        <f>'2021'!$H$8</f>
        <v>0</v>
      </c>
      <c r="BH122">
        <v>151</v>
      </c>
      <c r="BM122" s="4">
        <f>'2022'!$H$8</f>
        <v>0</v>
      </c>
      <c r="BN122">
        <v>156</v>
      </c>
      <c r="BS122" s="4">
        <f>'2023'!$H$8</f>
        <v>0</v>
      </c>
      <c r="BT122">
        <v>156</v>
      </c>
    </row>
    <row r="123" spans="1:72">
      <c r="A123">
        <f>Revenue!$121:$121</f>
        <v>0</v>
      </c>
      <c r="B123">
        <v>120</v>
      </c>
      <c r="W123" t="e">
        <f>#REF!</f>
        <v>#REF!</v>
      </c>
      <c r="X123">
        <v>193</v>
      </c>
      <c r="BA123" s="4">
        <f>'Summary by Management Group'!$F$23</f>
        <v>710437.7678482543</v>
      </c>
      <c r="BB123">
        <v>160</v>
      </c>
      <c r="BG123">
        <f>'2021'!$I$8</f>
        <v>0</v>
      </c>
      <c r="BH123">
        <v>152</v>
      </c>
      <c r="BM123" s="4">
        <f>'2022'!$I$8</f>
        <v>0</v>
      </c>
      <c r="BN123">
        <v>157</v>
      </c>
      <c r="BS123" s="4">
        <f>'2023'!$I$8</f>
        <v>0</v>
      </c>
      <c r="BT123">
        <v>157</v>
      </c>
    </row>
    <row r="124" spans="1:72">
      <c r="A124">
        <f>Revenue!$122:$122</f>
        <v>0</v>
      </c>
      <c r="B124">
        <v>121</v>
      </c>
      <c r="W124" t="e">
        <f>#REF!</f>
        <v>#REF!</v>
      </c>
      <c r="X124">
        <v>194</v>
      </c>
      <c r="BA124" s="4">
        <f>'Summary by Management Group'!$G$23</f>
        <v>713166.79141855333</v>
      </c>
      <c r="BB124">
        <v>161</v>
      </c>
      <c r="BG124">
        <f>'2021'!$J$8</f>
        <v>0</v>
      </c>
      <c r="BH124">
        <v>153</v>
      </c>
      <c r="BM124" s="4">
        <f>'2022'!$J$8</f>
        <v>0</v>
      </c>
      <c r="BN124">
        <v>158</v>
      </c>
      <c r="BS124" s="4">
        <f>'2023'!$J$8</f>
        <v>0</v>
      </c>
      <c r="BT124">
        <v>158</v>
      </c>
    </row>
    <row r="125" spans="1:72">
      <c r="A125">
        <f>Revenue!$123:$123</f>
        <v>0</v>
      </c>
      <c r="B125">
        <v>122</v>
      </c>
      <c r="W125" t="e">
        <f>#REF!</f>
        <v>#REF!</v>
      </c>
      <c r="X125">
        <v>195</v>
      </c>
      <c r="BA125" s="4">
        <f>'Summary by Management Group'!$B$24</f>
        <v>570731.2983169714</v>
      </c>
      <c r="BB125">
        <v>162</v>
      </c>
      <c r="BG125">
        <f>'2021'!$K$8</f>
        <v>0</v>
      </c>
      <c r="BH125">
        <v>154</v>
      </c>
      <c r="BM125" s="4">
        <f>'2022'!$K$8</f>
        <v>0</v>
      </c>
      <c r="BN125">
        <v>159</v>
      </c>
      <c r="BS125" s="4">
        <f>'2023'!$K$8</f>
        <v>0</v>
      </c>
      <c r="BT125">
        <v>159</v>
      </c>
    </row>
    <row r="126" spans="1:72">
      <c r="A126">
        <f>Revenue!$124:$124</f>
        <v>0</v>
      </c>
      <c r="B126">
        <v>123</v>
      </c>
      <c r="W126" t="e">
        <f>#REF!</f>
        <v>#REF!</v>
      </c>
      <c r="X126">
        <v>196</v>
      </c>
      <c r="BA126" s="4">
        <f>'Summary by Management Group'!$C$24</f>
        <v>604841.67261037522</v>
      </c>
      <c r="BB126">
        <v>163</v>
      </c>
      <c r="BG126">
        <f>'2021'!$L$8</f>
        <v>0</v>
      </c>
      <c r="BH126">
        <v>155</v>
      </c>
      <c r="BM126" s="4">
        <f>'2022'!$L$8</f>
        <v>0</v>
      </c>
      <c r="BN126">
        <v>160</v>
      </c>
      <c r="BS126" s="4">
        <f>'2023'!$L$8</f>
        <v>0</v>
      </c>
      <c r="BT126">
        <v>160</v>
      </c>
    </row>
    <row r="127" spans="1:72">
      <c r="A127">
        <f>Revenue!$125:$125</f>
        <v>0</v>
      </c>
      <c r="B127">
        <v>124</v>
      </c>
      <c r="W127" t="e">
        <f>#REF!</f>
        <v>#REF!</v>
      </c>
      <c r="X127">
        <v>197</v>
      </c>
      <c r="BA127" s="4">
        <f>'Summary by Management Group'!$D$24</f>
        <v>619576.43965845951</v>
      </c>
      <c r="BB127">
        <v>164</v>
      </c>
      <c r="BG127">
        <f>'2021'!$M$8</f>
        <v>0</v>
      </c>
      <c r="BH127">
        <v>156</v>
      </c>
      <c r="BM127" s="4">
        <f>'2022'!$M$8</f>
        <v>0</v>
      </c>
      <c r="BN127">
        <v>161</v>
      </c>
      <c r="BS127" s="4">
        <f>'2023'!$M$8</f>
        <v>0</v>
      </c>
      <c r="BT127">
        <v>161</v>
      </c>
    </row>
    <row r="128" spans="1:72">
      <c r="A128">
        <f>Revenue!$126:$126</f>
        <v>0</v>
      </c>
      <c r="B128">
        <v>125</v>
      </c>
      <c r="W128" t="e">
        <f>#REF!</f>
        <v>#REF!</v>
      </c>
      <c r="X128">
        <v>198</v>
      </c>
      <c r="BA128" s="4">
        <f>'Summary by Management Group'!$E$24</f>
        <v>634452.0372289276</v>
      </c>
      <c r="BB128">
        <v>165</v>
      </c>
      <c r="BG128">
        <f>'2021'!$N$8</f>
        <v>0</v>
      </c>
      <c r="BH128">
        <v>157</v>
      </c>
      <c r="BM128" s="4">
        <f>'2022'!$N$8</f>
        <v>0</v>
      </c>
      <c r="BN128">
        <v>162</v>
      </c>
      <c r="BS128" s="4">
        <f>'2023'!$N$8</f>
        <v>0</v>
      </c>
      <c r="BT128">
        <v>162</v>
      </c>
    </row>
    <row r="129" spans="1:72">
      <c r="A129">
        <f>Revenue!$127:$127</f>
        <v>0</v>
      </c>
      <c r="B129">
        <v>126</v>
      </c>
      <c r="W129" t="e">
        <f>#REF!</f>
        <v>#REF!</v>
      </c>
      <c r="X129">
        <v>199</v>
      </c>
      <c r="BA129" s="4">
        <f>'Summary by Management Group'!$F$24</f>
        <v>649909.72101425519</v>
      </c>
      <c r="BB129">
        <v>166</v>
      </c>
      <c r="BG129">
        <f>'2021'!$O$8</f>
        <v>0</v>
      </c>
      <c r="BH129">
        <v>158</v>
      </c>
      <c r="BM129" s="4">
        <f>'2022'!$O$8</f>
        <v>0</v>
      </c>
      <c r="BN129">
        <v>163</v>
      </c>
      <c r="BS129" s="4">
        <f>'2023'!$O$8</f>
        <v>0</v>
      </c>
      <c r="BT129">
        <v>163</v>
      </c>
    </row>
    <row r="130" spans="1:72">
      <c r="A130">
        <f>Revenue!$128:$128</f>
        <v>0</v>
      </c>
      <c r="B130">
        <v>127</v>
      </c>
      <c r="W130" t="e">
        <f>#REF!</f>
        <v>#REF!</v>
      </c>
      <c r="X130">
        <v>200</v>
      </c>
      <c r="BA130" s="4">
        <f>'Summary by Management Group'!$G$24</f>
        <v>665683.41250331432</v>
      </c>
      <c r="BB130">
        <v>167</v>
      </c>
      <c r="BG130">
        <f>'2021'!$P$8</f>
        <v>0</v>
      </c>
      <c r="BH130">
        <v>159</v>
      </c>
      <c r="BM130" s="4">
        <f>'2022'!$P$8</f>
        <v>0</v>
      </c>
      <c r="BN130">
        <v>164</v>
      </c>
      <c r="BS130" s="4">
        <f>'2023'!$P$8</f>
        <v>0</v>
      </c>
      <c r="BT130">
        <v>164</v>
      </c>
    </row>
    <row r="131" spans="1:72">
      <c r="A131">
        <f>Revenue!$129:$129</f>
        <v>0</v>
      </c>
      <c r="B131">
        <v>128</v>
      </c>
      <c r="W131" t="e">
        <f>#REF!</f>
        <v>#REF!</v>
      </c>
      <c r="X131">
        <v>201</v>
      </c>
      <c r="BA131" s="4">
        <f>'Summary by Management Group'!$B$25</f>
        <v>293564.59877846157</v>
      </c>
      <c r="BB131">
        <v>168</v>
      </c>
      <c r="BG131">
        <f>'2021'!$Q$8</f>
        <v>0</v>
      </c>
      <c r="BH131">
        <v>160</v>
      </c>
      <c r="BM131" s="4">
        <f>'2022'!$Q$8</f>
        <v>0</v>
      </c>
      <c r="BN131">
        <v>165</v>
      </c>
      <c r="BS131" s="4">
        <f>'2023'!$Q$8</f>
        <v>0</v>
      </c>
      <c r="BT131">
        <v>165</v>
      </c>
    </row>
    <row r="132" spans="1:72">
      <c r="A132">
        <f>Revenue!$130:$130</f>
        <v>0</v>
      </c>
      <c r="B132">
        <v>129</v>
      </c>
      <c r="W132" t="e">
        <f>#REF!</f>
        <v>#REF!</v>
      </c>
      <c r="X132">
        <v>202</v>
      </c>
      <c r="BA132" s="4">
        <f>'Summary by Management Group'!$C$25</f>
        <v>317141.41697798221</v>
      </c>
      <c r="BB132">
        <v>169</v>
      </c>
      <c r="BG132">
        <f>'2021'!$R$8</f>
        <v>0</v>
      </c>
      <c r="BH132">
        <v>161</v>
      </c>
      <c r="BM132" s="4">
        <f>'2022'!$R$8</f>
        <v>0</v>
      </c>
      <c r="BN132">
        <v>166</v>
      </c>
      <c r="BS132" s="4">
        <f>'2023'!$R$8</f>
        <v>0</v>
      </c>
      <c r="BT132">
        <v>166</v>
      </c>
    </row>
    <row r="133" spans="1:72">
      <c r="A133">
        <f>Revenue!$131:$131</f>
        <v>0</v>
      </c>
      <c r="B133">
        <v>130</v>
      </c>
      <c r="W133" t="e">
        <f>#REF!</f>
        <v>#REF!</v>
      </c>
      <c r="X133">
        <v>203</v>
      </c>
      <c r="BA133" s="4">
        <f>'Summary by Management Group'!$D$25</f>
        <v>319327.31169181532</v>
      </c>
      <c r="BB133">
        <v>170</v>
      </c>
      <c r="BG133">
        <f>'2021'!$S$8</f>
        <v>96919.105448348753</v>
      </c>
      <c r="BH133">
        <v>162</v>
      </c>
      <c r="BM133" s="4">
        <f>'2022'!$S$8</f>
        <v>104672.63388421666</v>
      </c>
      <c r="BN133">
        <v>167</v>
      </c>
      <c r="BS133" s="4">
        <f>'2023'!$S$8</f>
        <v>113046.44459495397</v>
      </c>
      <c r="BT133">
        <v>167</v>
      </c>
    </row>
    <row r="134" spans="1:72">
      <c r="A134">
        <f>Revenue!$132:$132</f>
        <v>0</v>
      </c>
      <c r="B134">
        <v>131</v>
      </c>
      <c r="W134" t="e">
        <f>#REF!</f>
        <v>#REF!</v>
      </c>
      <c r="X134">
        <v>204</v>
      </c>
      <c r="BA134" s="4">
        <f>'Summary by Management Group'!$E$25</f>
        <v>323631.1333139232</v>
      </c>
      <c r="BB134">
        <v>171</v>
      </c>
      <c r="BG134">
        <f>'2021'!$T$8</f>
        <v>167989.66598711925</v>
      </c>
      <c r="BH134">
        <v>163</v>
      </c>
      <c r="BM134" s="4">
        <f>'2022'!$T$8</f>
        <v>181428.83926608891</v>
      </c>
      <c r="BN134">
        <v>168</v>
      </c>
      <c r="BS134" s="4">
        <f>'2023'!$T$8</f>
        <v>195943.14640737593</v>
      </c>
      <c r="BT134">
        <v>168</v>
      </c>
    </row>
    <row r="135" spans="1:72">
      <c r="A135">
        <f>Revenue!$133:$133</f>
        <v>0</v>
      </c>
      <c r="B135">
        <v>132</v>
      </c>
      <c r="W135" t="e">
        <f>#REF!</f>
        <v>#REF!</v>
      </c>
      <c r="X135">
        <v>205</v>
      </c>
      <c r="BA135" s="4">
        <f>'Summary by Management Group'!$F$25</f>
        <v>328216.65009190125</v>
      </c>
      <c r="BB135">
        <v>172</v>
      </c>
      <c r="BG135">
        <f>'2021'!$U$8</f>
        <v>130395.36219311184</v>
      </c>
      <c r="BH135">
        <v>164</v>
      </c>
      <c r="BM135" s="4">
        <f>'2022'!$U$8</f>
        <v>140826.99116856081</v>
      </c>
      <c r="BN135">
        <v>169</v>
      </c>
      <c r="BS135" s="4">
        <f>'2023'!$U$8</f>
        <v>152093.15046204568</v>
      </c>
      <c r="BT135">
        <v>169</v>
      </c>
    </row>
    <row r="136" spans="1:72">
      <c r="A136">
        <f>Revenue!$134:$134</f>
        <v>0</v>
      </c>
      <c r="B136">
        <v>133</v>
      </c>
      <c r="W136" t="e">
        <f>#REF!</f>
        <v>#REF!</v>
      </c>
      <c r="X136">
        <v>206</v>
      </c>
      <c r="BA136" s="4">
        <f>'Summary by Management Group'!$G$25</f>
        <v>329383.02157986979</v>
      </c>
      <c r="BB136">
        <v>173</v>
      </c>
      <c r="BG136">
        <f>'2021'!$V$8</f>
        <v>98333.321732780518</v>
      </c>
      <c r="BH136">
        <v>165</v>
      </c>
      <c r="BM136" s="4">
        <f>'2022'!$V$8</f>
        <v>106199.98747140307</v>
      </c>
      <c r="BN136">
        <v>170</v>
      </c>
      <c r="BS136" s="4">
        <f>'2023'!$V$8</f>
        <v>114695.98646911532</v>
      </c>
      <c r="BT136">
        <v>170</v>
      </c>
    </row>
    <row r="137" spans="1:72">
      <c r="A137">
        <f>Revenue!$135:$135</f>
        <v>0</v>
      </c>
      <c r="B137">
        <v>134</v>
      </c>
      <c r="W137" t="e">
        <f>#REF!</f>
        <v>#REF!</v>
      </c>
      <c r="X137">
        <v>207</v>
      </c>
      <c r="BA137" s="4">
        <f>'Summary by Management Group'!$B$26</f>
        <v>0</v>
      </c>
      <c r="BB137">
        <v>174</v>
      </c>
      <c r="BG137">
        <f>'2021'!$W$8</f>
        <v>65442.154188179578</v>
      </c>
      <c r="BH137">
        <v>166</v>
      </c>
      <c r="BM137" s="4">
        <f>'2022'!$W$8</f>
        <v>70677.526523233959</v>
      </c>
      <c r="BN137">
        <v>171</v>
      </c>
      <c r="BS137" s="4">
        <f>'2023'!$W$8</f>
        <v>76331.728645092677</v>
      </c>
      <c r="BT137">
        <v>171</v>
      </c>
    </row>
    <row r="138" spans="1:72">
      <c r="A138">
        <f>Revenue!$136:$136</f>
        <v>0</v>
      </c>
      <c r="B138">
        <v>135</v>
      </c>
      <c r="W138" t="e">
        <f>#REF!</f>
        <v>#REF!</v>
      </c>
      <c r="X138">
        <v>208</v>
      </c>
      <c r="BA138" s="4">
        <f>'Summary by Management Group'!$C$26</f>
        <v>0</v>
      </c>
      <c r="BB138">
        <v>175</v>
      </c>
      <c r="BG138">
        <f>'2021'!$X$8</f>
        <v>13633.348491860192</v>
      </c>
      <c r="BH138">
        <v>167</v>
      </c>
      <c r="BM138" s="4">
        <f>'2022'!$X$8</f>
        <v>14724.016371209003</v>
      </c>
      <c r="BN138">
        <v>172</v>
      </c>
      <c r="BS138" s="4">
        <f>'2023'!$X$8</f>
        <v>15901.937680905728</v>
      </c>
      <c r="BT138">
        <v>172</v>
      </c>
    </row>
    <row r="139" spans="1:72">
      <c r="A139">
        <f>Revenue!$137:$137</f>
        <v>0</v>
      </c>
      <c r="B139">
        <v>136</v>
      </c>
      <c r="W139" t="e">
        <f>#REF!</f>
        <v>#REF!</v>
      </c>
      <c r="X139">
        <v>209</v>
      </c>
      <c r="BA139" s="4">
        <f>'Summary by Management Group'!$D$26</f>
        <v>0</v>
      </c>
      <c r="BB139">
        <v>176</v>
      </c>
      <c r="BG139">
        <f>'2021'!$Y$8</f>
        <v>0</v>
      </c>
      <c r="BH139">
        <v>168</v>
      </c>
      <c r="BM139" s="4">
        <f>'2022'!$Y$8</f>
        <v>0</v>
      </c>
      <c r="BN139">
        <v>173</v>
      </c>
      <c r="BS139" s="4">
        <f>'2023'!$Y$8</f>
        <v>0</v>
      </c>
      <c r="BT139">
        <v>173</v>
      </c>
    </row>
    <row r="140" spans="1:72">
      <c r="A140">
        <f>Revenue!$138:$138</f>
        <v>0</v>
      </c>
      <c r="B140">
        <v>137</v>
      </c>
      <c r="W140" t="e">
        <f>#REF!</f>
        <v>#REF!</v>
      </c>
      <c r="X140">
        <v>210</v>
      </c>
      <c r="BA140" s="4">
        <f>'Summary by Management Group'!$E$26</f>
        <v>0</v>
      </c>
      <c r="BB140">
        <v>177</v>
      </c>
      <c r="BG140">
        <f>'2021'!$Z$8</f>
        <v>88498.219388956524</v>
      </c>
      <c r="BH140">
        <v>169</v>
      </c>
      <c r="BM140" s="4">
        <f>'2022'!$Z$8</f>
        <v>88498.219388956524</v>
      </c>
      <c r="BN140">
        <v>174</v>
      </c>
      <c r="BS140" s="4">
        <f>'2023'!$Z$8</f>
        <v>88498.219388956524</v>
      </c>
      <c r="BT140">
        <v>174</v>
      </c>
    </row>
    <row r="141" spans="1:72">
      <c r="A141">
        <f>Revenue!$139:$139</f>
        <v>0</v>
      </c>
      <c r="B141">
        <v>138</v>
      </c>
      <c r="W141" t="e">
        <f>#REF!</f>
        <v>#REF!</v>
      </c>
      <c r="X141">
        <v>211</v>
      </c>
      <c r="BA141" s="4">
        <f>'Summary by Management Group'!$F$26</f>
        <v>0</v>
      </c>
      <c r="BB141">
        <v>178</v>
      </c>
      <c r="BG141">
        <f>'2021'!$AA$8</f>
        <v>0</v>
      </c>
      <c r="BH141">
        <v>170</v>
      </c>
      <c r="BM141" s="4">
        <f>'2022'!$AA$8</f>
        <v>0</v>
      </c>
      <c r="BN141">
        <v>175</v>
      </c>
      <c r="BS141" s="4">
        <f>'2023'!$AA$8</f>
        <v>0</v>
      </c>
      <c r="BT141">
        <v>175</v>
      </c>
    </row>
    <row r="142" spans="1:72">
      <c r="A142">
        <f>Revenue!$140:$140</f>
        <v>0</v>
      </c>
      <c r="B142">
        <v>139</v>
      </c>
      <c r="W142" t="e">
        <f>#REF!</f>
        <v>#REF!</v>
      </c>
      <c r="X142">
        <v>212</v>
      </c>
      <c r="BA142" s="4">
        <f>'Summary by Management Group'!$G$26</f>
        <v>0</v>
      </c>
      <c r="BB142">
        <v>179</v>
      </c>
      <c r="BG142">
        <f>'2021'!$AB$8</f>
        <v>0</v>
      </c>
      <c r="BH142">
        <v>171</v>
      </c>
      <c r="BM142" s="4">
        <f>'2022'!$AB$8</f>
        <v>0</v>
      </c>
      <c r="BN142">
        <v>176</v>
      </c>
      <c r="BS142" s="4">
        <f>'2023'!$AB$8</f>
        <v>0</v>
      </c>
      <c r="BT142">
        <v>176</v>
      </c>
    </row>
    <row r="143" spans="1:72">
      <c r="A143">
        <f>Revenue!$141:$141</f>
        <v>0</v>
      </c>
      <c r="B143">
        <v>140</v>
      </c>
      <c r="W143" t="e">
        <f>#REF!</f>
        <v>#REF!</v>
      </c>
      <c r="X143">
        <v>213</v>
      </c>
      <c r="BA143" s="4">
        <f>'Summary by Management Group'!$B$27</f>
        <v>831323.92578371533</v>
      </c>
      <c r="BB143">
        <v>180</v>
      </c>
      <c r="BG143">
        <f>'2021'!$AC$8</f>
        <v>0</v>
      </c>
      <c r="BH143">
        <v>172</v>
      </c>
      <c r="BM143" s="4">
        <f>'2022'!$AC$8</f>
        <v>0</v>
      </c>
      <c r="BN143">
        <v>177</v>
      </c>
      <c r="BS143" s="4">
        <f>'2023'!$AC$8</f>
        <v>0</v>
      </c>
      <c r="BT143">
        <v>177</v>
      </c>
    </row>
    <row r="144" spans="1:72">
      <c r="A144">
        <f>Revenue!$142:$142</f>
        <v>0</v>
      </c>
      <c r="B144">
        <v>141</v>
      </c>
      <c r="W144" t="e">
        <f>#REF!</f>
        <v>#REF!</v>
      </c>
      <c r="X144">
        <v>214</v>
      </c>
      <c r="BA144" s="4">
        <f>'Summary by Management Group'!$C$27</f>
        <v>857065.90348352888</v>
      </c>
      <c r="BB144">
        <v>181</v>
      </c>
      <c r="BG144">
        <f>'2021'!$AD$8</f>
        <v>0</v>
      </c>
      <c r="BH144">
        <v>173</v>
      </c>
      <c r="BM144" s="4">
        <f>'2022'!$AD$8</f>
        <v>0</v>
      </c>
      <c r="BN144">
        <v>178</v>
      </c>
      <c r="BS144" s="4">
        <f>'2023'!$AD$8</f>
        <v>0</v>
      </c>
      <c r="BT144">
        <v>178</v>
      </c>
    </row>
    <row r="145" spans="1:72">
      <c r="A145">
        <f>Revenue!$143:$143</f>
        <v>0</v>
      </c>
      <c r="B145">
        <v>142</v>
      </c>
      <c r="W145" t="e">
        <f>#REF!</f>
        <v>#REF!</v>
      </c>
      <c r="X145">
        <v>215</v>
      </c>
      <c r="BA145" s="4">
        <f>'Summary by Management Group'!$D$27</f>
        <v>861078.77255294833</v>
      </c>
      <c r="BB145">
        <v>182</v>
      </c>
      <c r="BG145">
        <f>'2021'!$C$13</f>
        <v>107301.7105777954</v>
      </c>
      <c r="BH145">
        <v>179</v>
      </c>
      <c r="BM145" s="4">
        <f>'2022'!$C$13</f>
        <v>109452.72939476668</v>
      </c>
      <c r="BN145">
        <v>179</v>
      </c>
      <c r="BS145" s="4">
        <f>'2023'!$C$13</f>
        <v>94129.203623259906</v>
      </c>
      <c r="BT145">
        <v>179</v>
      </c>
    </row>
    <row r="146" spans="1:72">
      <c r="A146">
        <f>Revenue!$144:$144</f>
        <v>0</v>
      </c>
      <c r="B146">
        <v>143</v>
      </c>
      <c r="W146" t="e">
        <f>#REF!</f>
        <v>#REF!</v>
      </c>
      <c r="X146">
        <v>216</v>
      </c>
      <c r="BA146" s="4">
        <f>'Summary by Management Group'!$E$27</f>
        <v>865165.85010220646</v>
      </c>
      <c r="BB146">
        <v>183</v>
      </c>
      <c r="BG146">
        <f>'2021'!$D$13</f>
        <v>51726.359691740814</v>
      </c>
      <c r="BH146">
        <v>180</v>
      </c>
      <c r="BM146" s="4">
        <f>'2022'!$D$13</f>
        <v>52760.88688557563</v>
      </c>
      <c r="BN146">
        <v>180</v>
      </c>
      <c r="BS146" s="4">
        <f>'2023'!$D$13</f>
        <v>5523.0740710315958</v>
      </c>
      <c r="BT146">
        <v>180</v>
      </c>
    </row>
    <row r="147" spans="1:72">
      <c r="A147">
        <f>Revenue!$145:$145</f>
        <v>0</v>
      </c>
      <c r="B147">
        <v>144</v>
      </c>
      <c r="W147" t="e">
        <f>#REF!</f>
        <v>#REF!</v>
      </c>
      <c r="X147">
        <v>217</v>
      </c>
      <c r="BA147" s="4">
        <f>'Summary by Management Group'!$F$27</f>
        <v>869600.47682408872</v>
      </c>
      <c r="BB147">
        <v>184</v>
      </c>
      <c r="BG147">
        <f>'2021'!$E$13</f>
        <v>0</v>
      </c>
      <c r="BH147">
        <v>181</v>
      </c>
      <c r="BM147" s="4">
        <f>'2022'!$E$13</f>
        <v>0</v>
      </c>
      <c r="BN147">
        <v>181</v>
      </c>
      <c r="BS147" s="4">
        <f>'2023'!$E$13</f>
        <v>0</v>
      </c>
      <c r="BT147">
        <v>181</v>
      </c>
    </row>
    <row r="148" spans="1:72">
      <c r="A148">
        <f>Revenue!$146:$146</f>
        <v>0</v>
      </c>
      <c r="B148">
        <v>145</v>
      </c>
      <c r="W148" t="e">
        <f>#REF!</f>
        <v>#REF!</v>
      </c>
      <c r="X148">
        <v>218</v>
      </c>
      <c r="BA148" s="4">
        <f>'Summary by Management Group'!$G$27</f>
        <v>871632.64296003222</v>
      </c>
      <c r="BB148">
        <v>185</v>
      </c>
      <c r="BG148">
        <f>'2021'!$F$13</f>
        <v>148348.50330254831</v>
      </c>
      <c r="BH148">
        <v>182</v>
      </c>
      <c r="BM148" s="4">
        <f>'2022'!$F$13</f>
        <v>151315.47336859928</v>
      </c>
      <c r="BN148">
        <v>182</v>
      </c>
      <c r="BS148" s="4">
        <f>'2023'!$F$13</f>
        <v>0</v>
      </c>
      <c r="BT148">
        <v>182</v>
      </c>
    </row>
    <row r="149" spans="1:72">
      <c r="A149">
        <f>Revenue!$147:$147</f>
        <v>0</v>
      </c>
      <c r="B149">
        <v>146</v>
      </c>
      <c r="W149" t="e">
        <f>#REF!</f>
        <v>#REF!</v>
      </c>
      <c r="X149">
        <v>219</v>
      </c>
      <c r="BA149" s="4">
        <f>'Summary by Management Group'!$B$28</f>
        <v>0</v>
      </c>
      <c r="BB149">
        <v>186</v>
      </c>
      <c r="BG149">
        <f>'2021'!$G$13</f>
        <v>22208.191240670887</v>
      </c>
      <c r="BH149">
        <v>183</v>
      </c>
      <c r="BM149" s="4">
        <f>'2022'!$G$13</f>
        <v>22652.355065484313</v>
      </c>
      <c r="BN149">
        <v>183</v>
      </c>
      <c r="BS149" s="4">
        <f>'2023'!$G$13</f>
        <v>0</v>
      </c>
      <c r="BT149">
        <v>183</v>
      </c>
    </row>
    <row r="150" spans="1:72">
      <c r="A150">
        <f>Revenue!$148:$148</f>
        <v>0</v>
      </c>
      <c r="B150">
        <v>147</v>
      </c>
      <c r="W150" t="e">
        <f>#REF!</f>
        <v>#REF!</v>
      </c>
      <c r="X150">
        <v>220</v>
      </c>
      <c r="BA150" s="4">
        <f>'Summary by Management Group'!$C$28</f>
        <v>0</v>
      </c>
      <c r="BB150">
        <v>187</v>
      </c>
      <c r="BG150">
        <f>'2021'!$H$13</f>
        <v>0</v>
      </c>
      <c r="BH150">
        <v>184</v>
      </c>
      <c r="BM150" s="4">
        <f>'2022'!$H$13</f>
        <v>0</v>
      </c>
      <c r="BN150">
        <v>184</v>
      </c>
      <c r="BS150" s="4">
        <f>'2023'!$H$13</f>
        <v>0</v>
      </c>
      <c r="BT150">
        <v>184</v>
      </c>
    </row>
    <row r="151" spans="1:72">
      <c r="A151">
        <f>Revenue!$149:$149</f>
        <v>0</v>
      </c>
      <c r="B151">
        <v>148</v>
      </c>
      <c r="W151" t="e">
        <f>#REF!</f>
        <v>#REF!</v>
      </c>
      <c r="X151">
        <v>221</v>
      </c>
      <c r="BA151" s="4">
        <f>'Summary by Management Group'!$D$28</f>
        <v>0</v>
      </c>
      <c r="BB151">
        <v>188</v>
      </c>
      <c r="BG151">
        <f>'2021'!$I$13</f>
        <v>326585.34682832652</v>
      </c>
      <c r="BH151">
        <v>185</v>
      </c>
      <c r="BM151" s="4">
        <f>'2022'!$I$13</f>
        <v>326616.34676632658</v>
      </c>
      <c r="BN151">
        <v>185</v>
      </c>
      <c r="BS151" s="4">
        <f>'2023'!$I$13</f>
        <v>0</v>
      </c>
      <c r="BT151">
        <v>185</v>
      </c>
    </row>
    <row r="152" spans="1:72">
      <c r="A152">
        <f>Revenue!$150:$150</f>
        <v>0</v>
      </c>
      <c r="B152">
        <v>160</v>
      </c>
      <c r="W152" t="e">
        <f>#REF!</f>
        <v>#REF!</v>
      </c>
      <c r="X152">
        <v>222</v>
      </c>
      <c r="BA152" s="4">
        <f>'Summary by Management Group'!$E$28</f>
        <v>0</v>
      </c>
      <c r="BB152">
        <v>189</v>
      </c>
      <c r="BG152">
        <f>'2021'!$J$13</f>
        <v>234647.03070523465</v>
      </c>
      <c r="BH152">
        <v>186</v>
      </c>
      <c r="BM152" s="4">
        <f>'2022'!$J$13</f>
        <v>240415.52416823039</v>
      </c>
      <c r="BN152">
        <v>186</v>
      </c>
      <c r="BS152" s="4">
        <f>'2023'!$J$13</f>
        <v>12839.516570928345</v>
      </c>
      <c r="BT152">
        <v>186</v>
      </c>
    </row>
    <row r="153" spans="1:72">
      <c r="A153">
        <f>Revenue!$151:$151</f>
        <v>0</v>
      </c>
      <c r="B153">
        <v>161</v>
      </c>
      <c r="W153" t="e">
        <f>#REF!</f>
        <v>#REF!</v>
      </c>
      <c r="X153">
        <v>223</v>
      </c>
      <c r="BA153" s="4">
        <f>'Summary by Management Group'!$F$28</f>
        <v>0</v>
      </c>
      <c r="BB153">
        <v>190</v>
      </c>
      <c r="BG153">
        <f>'2021'!$K$13</f>
        <v>0</v>
      </c>
      <c r="BH153">
        <v>187</v>
      </c>
      <c r="BM153" s="4">
        <f>'2022'!$K$13</f>
        <v>0</v>
      </c>
      <c r="BN153">
        <v>187</v>
      </c>
      <c r="BS153" s="4">
        <f>'2023'!$K$13</f>
        <v>0</v>
      </c>
      <c r="BT153">
        <v>187</v>
      </c>
    </row>
    <row r="154" spans="1:72">
      <c r="A154">
        <f>Revenue!$152:$152</f>
        <v>0</v>
      </c>
      <c r="B154">
        <v>162</v>
      </c>
      <c r="W154" t="e">
        <f>#REF!</f>
        <v>#REF!</v>
      </c>
      <c r="X154">
        <v>224</v>
      </c>
      <c r="BA154" s="4">
        <f>'Summary by Management Group'!$G$28</f>
        <v>0</v>
      </c>
      <c r="BB154">
        <v>191</v>
      </c>
      <c r="BG154">
        <f>'2021'!$L$13</f>
        <v>0</v>
      </c>
      <c r="BH154">
        <v>188</v>
      </c>
      <c r="BM154" s="4">
        <f>'2022'!$L$13</f>
        <v>0</v>
      </c>
      <c r="BN154">
        <v>188</v>
      </c>
      <c r="BS154" s="4">
        <f>'2023'!$L$13</f>
        <v>0</v>
      </c>
      <c r="BT154">
        <v>188</v>
      </c>
    </row>
    <row r="155" spans="1:72">
      <c r="A155">
        <f>Revenue!$153:$153</f>
        <v>0</v>
      </c>
      <c r="B155">
        <v>163</v>
      </c>
      <c r="W155" t="e">
        <f>#REF!</f>
        <v>#REF!</v>
      </c>
      <c r="X155">
        <v>225</v>
      </c>
      <c r="BA155" s="4">
        <f>'Summary by Management Group'!$B$29</f>
        <v>0</v>
      </c>
      <c r="BB155">
        <v>192</v>
      </c>
      <c r="BG155">
        <f>'2021'!$M$13</f>
        <v>27565.210004266519</v>
      </c>
      <c r="BH155">
        <v>189</v>
      </c>
      <c r="BM155" s="4">
        <f>'2022'!$M$13</f>
        <v>28116.177405025457</v>
      </c>
      <c r="BN155">
        <v>189</v>
      </c>
      <c r="BS155" s="4">
        <f>'2023'!$M$13</f>
        <v>19591.493124647284</v>
      </c>
      <c r="BT155">
        <v>189</v>
      </c>
    </row>
    <row r="156" spans="1:72">
      <c r="A156">
        <f>Revenue!$154:$154</f>
        <v>0</v>
      </c>
      <c r="B156">
        <v>164</v>
      </c>
      <c r="W156" t="e">
        <f>#REF!</f>
        <v>#REF!</v>
      </c>
      <c r="X156">
        <v>226</v>
      </c>
      <c r="BA156" s="4">
        <f>'Summary by Management Group'!$C$29</f>
        <v>0</v>
      </c>
      <c r="BB156">
        <v>193</v>
      </c>
      <c r="BG156">
        <f>'2021'!$N$13</f>
        <v>125492.37892779862</v>
      </c>
      <c r="BH156">
        <v>190</v>
      </c>
      <c r="BM156" s="4">
        <f>'2022'!$N$13</f>
        <v>129269.74817193234</v>
      </c>
      <c r="BN156">
        <v>190</v>
      </c>
      <c r="BS156" s="4">
        <f>'2023'!$N$13</f>
        <v>132524.90710536382</v>
      </c>
      <c r="BT156">
        <v>190</v>
      </c>
    </row>
    <row r="157" spans="1:72">
      <c r="A157">
        <f>Revenue!$155:$155</f>
        <v>0</v>
      </c>
      <c r="B157">
        <v>165</v>
      </c>
      <c r="W157" t="e">
        <f>#REF!</f>
        <v>#REF!</v>
      </c>
      <c r="X157">
        <v>227</v>
      </c>
      <c r="BA157" s="4">
        <f>'Summary by Management Group'!$D$29</f>
        <v>0</v>
      </c>
      <c r="BB157">
        <v>194</v>
      </c>
      <c r="BG157">
        <f>'2021'!$O$13</f>
        <v>0</v>
      </c>
      <c r="BH157">
        <v>191</v>
      </c>
      <c r="BM157" s="4">
        <f>'2022'!$O$13</f>
        <v>0</v>
      </c>
      <c r="BN157">
        <v>191</v>
      </c>
      <c r="BS157" s="4">
        <f>'2023'!$O$13</f>
        <v>0</v>
      </c>
      <c r="BT157">
        <v>191</v>
      </c>
    </row>
    <row r="158" spans="1:72">
      <c r="A158">
        <f>Revenue!$156:$156</f>
        <v>0</v>
      </c>
      <c r="B158">
        <v>166</v>
      </c>
      <c r="W158" t="e">
        <f>#REF!</f>
        <v>#REF!</v>
      </c>
      <c r="X158">
        <v>228</v>
      </c>
      <c r="BA158" s="4">
        <f>'Summary by Management Group'!$E$29</f>
        <v>0</v>
      </c>
      <c r="BB158">
        <v>195</v>
      </c>
      <c r="BG158">
        <f>'2021'!$P$13</f>
        <v>1585.9968280015853</v>
      </c>
      <c r="BH158">
        <v>192</v>
      </c>
      <c r="BM158" s="4">
        <f>'2022'!$P$13</f>
        <v>1616.9967660016171</v>
      </c>
      <c r="BN158">
        <v>192</v>
      </c>
      <c r="BS158" s="4">
        <f>'2023'!$P$13</f>
        <v>0</v>
      </c>
      <c r="BT158">
        <v>192</v>
      </c>
    </row>
    <row r="159" spans="1:72">
      <c r="A159">
        <f>Revenue!$157:$157</f>
        <v>0</v>
      </c>
      <c r="B159">
        <v>167</v>
      </c>
      <c r="W159" t="e">
        <f>#REF!</f>
        <v>#REF!</v>
      </c>
      <c r="X159">
        <v>229</v>
      </c>
      <c r="BA159" s="4">
        <f>'Summary by Management Group'!$F$29</f>
        <v>0</v>
      </c>
      <c r="BB159">
        <v>196</v>
      </c>
      <c r="BG159">
        <f>'2021'!$Q$13</f>
        <v>0</v>
      </c>
      <c r="BH159">
        <v>193</v>
      </c>
      <c r="BM159" s="4">
        <f>'2022'!$Q$13</f>
        <v>0</v>
      </c>
      <c r="BN159">
        <v>193</v>
      </c>
      <c r="BS159" s="4">
        <f>'2023'!$Q$13</f>
        <v>0</v>
      </c>
      <c r="BT159">
        <v>193</v>
      </c>
    </row>
    <row r="160" spans="1:72">
      <c r="A160">
        <f>Revenue!$158:$158</f>
        <v>0</v>
      </c>
      <c r="B160">
        <v>168</v>
      </c>
      <c r="W160" t="e">
        <f>#REF!</f>
        <v>#REF!</v>
      </c>
      <c r="X160">
        <v>230</v>
      </c>
      <c r="BA160" s="4">
        <f>'Summary by Management Group'!$G$29</f>
        <v>0</v>
      </c>
      <c r="BB160">
        <v>197</v>
      </c>
      <c r="BG160">
        <f>'2021'!$R$13</f>
        <v>0</v>
      </c>
      <c r="BH160">
        <v>194</v>
      </c>
      <c r="BM160" s="4">
        <f>'2022'!$R$13</f>
        <v>0</v>
      </c>
      <c r="BN160">
        <v>194</v>
      </c>
      <c r="BS160" s="4">
        <f>'2023'!$R$13</f>
        <v>0</v>
      </c>
      <c r="BT160">
        <v>194</v>
      </c>
    </row>
    <row r="161" spans="1:72">
      <c r="A161">
        <f>Revenue!$159:$159</f>
        <v>0</v>
      </c>
      <c r="B161">
        <v>169</v>
      </c>
      <c r="W161" t="e">
        <f>#REF!</f>
        <v>#REF!</v>
      </c>
      <c r="X161">
        <v>231</v>
      </c>
      <c r="BA161" s="4">
        <f>'Summary by Management Group'!$B$30</f>
        <v>637741.9693405875</v>
      </c>
      <c r="BB161">
        <v>198</v>
      </c>
      <c r="BG161">
        <f>'2021'!$S$13</f>
        <v>435242.21038145496</v>
      </c>
      <c r="BH161">
        <v>195</v>
      </c>
      <c r="BM161" s="4">
        <f>'2022'!$S$13</f>
        <v>457187.94879042904</v>
      </c>
      <c r="BN161">
        <v>195</v>
      </c>
      <c r="BS161" s="4">
        <f>'2023'!$S$13</f>
        <v>476687.05643405544</v>
      </c>
      <c r="BT161">
        <v>195</v>
      </c>
    </row>
    <row r="162" spans="1:72">
      <c r="A162">
        <f>Revenue!$160:$160</f>
        <v>0</v>
      </c>
      <c r="B162">
        <v>170</v>
      </c>
      <c r="W162" t="e">
        <f>#REF!</f>
        <v>#REF!</v>
      </c>
      <c r="X162">
        <v>232</v>
      </c>
      <c r="BA162" s="4">
        <f>'Summary by Management Group'!$C$30</f>
        <v>530956.05808107136</v>
      </c>
      <c r="BB162">
        <v>199</v>
      </c>
      <c r="BG162">
        <f>'2021'!$T$13</f>
        <v>959271.31915582297</v>
      </c>
      <c r="BH162">
        <v>196</v>
      </c>
      <c r="BM162" s="4">
        <f>'2022'!$T$13</f>
        <v>1005040.5115622964</v>
      </c>
      <c r="BN162">
        <v>196</v>
      </c>
      <c r="BS162" s="4">
        <f>'2023'!$T$13</f>
        <v>1046697.4542124236</v>
      </c>
      <c r="BT162">
        <v>196</v>
      </c>
    </row>
    <row r="163" spans="1:72">
      <c r="A163">
        <f>Revenue!$161:$161</f>
        <v>0</v>
      </c>
      <c r="B163">
        <v>171</v>
      </c>
      <c r="W163" t="e">
        <f>#REF!</f>
        <v>#REF!</v>
      </c>
      <c r="X163">
        <v>233</v>
      </c>
      <c r="BA163" s="4">
        <f>'Summary by Management Group'!$D$30</f>
        <v>540815.8140838031</v>
      </c>
      <c r="BB163">
        <v>200</v>
      </c>
      <c r="BG163">
        <f>'2021'!$U$13</f>
        <v>414922.51704271138</v>
      </c>
      <c r="BH163">
        <v>197</v>
      </c>
      <c r="BM163" s="4">
        <f>'2022'!$U$13</f>
        <v>437113.95108061429</v>
      </c>
      <c r="BN163">
        <v>197</v>
      </c>
      <c r="BS163" s="4">
        <f>'2023'!$U$13</f>
        <v>456773.36283360788</v>
      </c>
      <c r="BT163">
        <v>197</v>
      </c>
    </row>
    <row r="164" spans="1:72">
      <c r="A164">
        <f>Revenue!$162:$162</f>
        <v>0</v>
      </c>
      <c r="B164">
        <v>172</v>
      </c>
      <c r="W164" t="e">
        <f>#REF!</f>
        <v>#REF!</v>
      </c>
      <c r="X164">
        <v>234</v>
      </c>
      <c r="BA164" s="4">
        <f>'Summary by Management Group'!$E$30</f>
        <v>346756.65712713491</v>
      </c>
      <c r="BB164">
        <v>201</v>
      </c>
      <c r="BG164">
        <f>'2021'!$V$13</f>
        <v>425468.95943576301</v>
      </c>
      <c r="BH164">
        <v>198</v>
      </c>
      <c r="BM164" s="4">
        <f>'2022'!$V$13</f>
        <v>446491.30865709402</v>
      </c>
      <c r="BN164">
        <v>198</v>
      </c>
      <c r="BS164" s="4">
        <f>'2023'!$V$13</f>
        <v>465308.39381735265</v>
      </c>
      <c r="BT164">
        <v>198</v>
      </c>
    </row>
    <row r="165" spans="1:72">
      <c r="A165">
        <f>Revenue!$163:$163</f>
        <v>0</v>
      </c>
      <c r="B165">
        <v>173</v>
      </c>
      <c r="W165" t="e">
        <f>#REF!</f>
        <v>#REF!</v>
      </c>
      <c r="X165">
        <v>235</v>
      </c>
      <c r="BA165" s="4">
        <f>'Summary by Management Group'!$F$30</f>
        <v>98794.550679306398</v>
      </c>
      <c r="BB165">
        <v>202</v>
      </c>
      <c r="BG165">
        <f>'2021'!$W$13</f>
        <v>401258.96631212719</v>
      </c>
      <c r="BH165">
        <v>199</v>
      </c>
      <c r="BM165" s="4">
        <f>'2022'!$W$13</f>
        <v>418155.95155310817</v>
      </c>
      <c r="BN165">
        <v>199</v>
      </c>
      <c r="BS165" s="4">
        <f>'2023'!$W$13</f>
        <v>433956.08891209215</v>
      </c>
      <c r="BT165">
        <v>199</v>
      </c>
    </row>
    <row r="166" spans="1:72">
      <c r="A166">
        <f>Revenue!$164:$164</f>
        <v>0</v>
      </c>
      <c r="B166">
        <v>174</v>
      </c>
      <c r="W166" t="e">
        <f>#REF!</f>
        <v>#REF!</v>
      </c>
      <c r="X166">
        <v>236</v>
      </c>
      <c r="BA166" s="4">
        <f>'Summary by Management Group'!$G$30</f>
        <v>105313.00878754845</v>
      </c>
      <c r="BB166">
        <v>203</v>
      </c>
      <c r="BG166">
        <f>'2021'!$X$13</f>
        <v>206600.60209473473</v>
      </c>
      <c r="BH166">
        <v>200</v>
      </c>
      <c r="BM166" s="4">
        <f>'2022'!$X$13</f>
        <v>216358.44681475943</v>
      </c>
      <c r="BN166">
        <v>200</v>
      </c>
      <c r="BS166" s="4">
        <f>'2023'!$X$13</f>
        <v>225028.28402643831</v>
      </c>
      <c r="BT166">
        <v>200</v>
      </c>
    </row>
    <row r="167" spans="1:72">
      <c r="A167">
        <f>Revenue!$165:$165</f>
        <v>0</v>
      </c>
      <c r="B167">
        <v>175</v>
      </c>
      <c r="W167" t="e">
        <f>#REF!</f>
        <v>#REF!</v>
      </c>
      <c r="X167">
        <v>237</v>
      </c>
      <c r="BA167" s="4">
        <f>'Summary by Management Group'!$B$31</f>
        <v>0</v>
      </c>
      <c r="BB167">
        <v>204</v>
      </c>
      <c r="BG167">
        <f>'2021'!$Y$13</f>
        <v>0</v>
      </c>
      <c r="BH167">
        <v>201</v>
      </c>
      <c r="BM167" s="4">
        <f>'2022'!$Y$13</f>
        <v>0</v>
      </c>
      <c r="BN167">
        <v>201</v>
      </c>
      <c r="BS167" s="4">
        <f>'2023'!$Y$13</f>
        <v>0</v>
      </c>
      <c r="BT167">
        <v>201</v>
      </c>
    </row>
    <row r="168" spans="1:72">
      <c r="A168">
        <f>Revenue!$166:$166</f>
        <v>0</v>
      </c>
      <c r="B168">
        <v>176</v>
      </c>
      <c r="W168" t="e">
        <f>#REF!</f>
        <v>#REF!</v>
      </c>
      <c r="X168">
        <v>238</v>
      </c>
      <c r="BA168" s="4">
        <f>'Summary by Management Group'!$C$31</f>
        <v>0</v>
      </c>
      <c r="BB168">
        <v>205</v>
      </c>
      <c r="BG168">
        <f>'2021'!$Z$13</f>
        <v>90532.128935470537</v>
      </c>
      <c r="BH168">
        <v>202</v>
      </c>
      <c r="BM168" s="4">
        <f>'2022'!$Z$13</f>
        <v>90532.128935470537</v>
      </c>
      <c r="BN168">
        <v>202</v>
      </c>
      <c r="BS168" s="4">
        <f>'2023'!$Z$13</f>
        <v>90532.128935470537</v>
      </c>
      <c r="BT168">
        <v>202</v>
      </c>
    </row>
    <row r="169" spans="1:72">
      <c r="A169">
        <f>Revenue!$167:$167</f>
        <v>0</v>
      </c>
      <c r="B169">
        <v>177</v>
      </c>
      <c r="W169" t="e">
        <f>#REF!</f>
        <v>#REF!</v>
      </c>
      <c r="X169">
        <v>239</v>
      </c>
      <c r="BA169" s="4">
        <f>'Summary by Management Group'!$D$31</f>
        <v>0</v>
      </c>
      <c r="BB169">
        <v>206</v>
      </c>
      <c r="BG169">
        <f>'2021'!$AA$13</f>
        <v>0</v>
      </c>
      <c r="BH169">
        <v>203</v>
      </c>
      <c r="BM169" s="4">
        <f>'2022'!$AA$13</f>
        <v>0</v>
      </c>
      <c r="BN169">
        <v>203</v>
      </c>
      <c r="BS169" s="4">
        <f>'2023'!$AA$13</f>
        <v>0</v>
      </c>
      <c r="BT169">
        <v>203</v>
      </c>
    </row>
    <row r="170" spans="1:72">
      <c r="A170">
        <f>Revenue!$168:$168</f>
        <v>0</v>
      </c>
      <c r="B170">
        <v>178</v>
      </c>
      <c r="W170" t="e">
        <f>#REF!</f>
        <v>#REF!</v>
      </c>
      <c r="X170">
        <v>240</v>
      </c>
      <c r="BA170" s="4">
        <f>'Summary by Management Group'!$E$31</f>
        <v>0</v>
      </c>
      <c r="BB170">
        <v>207</v>
      </c>
      <c r="BG170">
        <f>'2021'!$AB$13</f>
        <v>0</v>
      </c>
      <c r="BH170">
        <v>204</v>
      </c>
      <c r="BM170" s="4">
        <f>'2022'!$AB$13</f>
        <v>0</v>
      </c>
      <c r="BN170">
        <v>204</v>
      </c>
      <c r="BS170" s="4">
        <f>'2023'!$AB$13</f>
        <v>0</v>
      </c>
      <c r="BT170">
        <v>204</v>
      </c>
    </row>
    <row r="171" spans="1:72">
      <c r="A171">
        <f>Revenue!$169:$169</f>
        <v>0</v>
      </c>
      <c r="B171">
        <v>179</v>
      </c>
      <c r="W171" t="e">
        <f>#REF!</f>
        <v>#REF!</v>
      </c>
      <c r="X171">
        <v>241</v>
      </c>
      <c r="BA171" s="4">
        <f>'Summary by Management Group'!$F$31</f>
        <v>0</v>
      </c>
      <c r="BB171">
        <v>208</v>
      </c>
      <c r="BG171">
        <f>'2021'!$AC$13</f>
        <v>367492.6335336304</v>
      </c>
      <c r="BH171">
        <v>205</v>
      </c>
      <c r="BM171" s="4">
        <f>'2022'!$AC$13</f>
        <v>376497.59120178031</v>
      </c>
      <c r="BN171">
        <v>205</v>
      </c>
      <c r="BS171" s="4">
        <f>'2023'!$AC$13</f>
        <v>16931.815064527076</v>
      </c>
      <c r="BT171">
        <v>205</v>
      </c>
    </row>
    <row r="172" spans="1:72">
      <c r="A172">
        <f>Revenue!$170:$170</f>
        <v>0</v>
      </c>
      <c r="B172">
        <v>180</v>
      </c>
      <c r="W172" t="e">
        <f>#REF!</f>
        <v>#REF!</v>
      </c>
      <c r="X172">
        <v>242</v>
      </c>
      <c r="BA172" s="4">
        <f>'Summary by Management Group'!$G$31</f>
        <v>0</v>
      </c>
      <c r="BB172">
        <v>209</v>
      </c>
      <c r="BG172">
        <f>'2021'!$AD$13</f>
        <v>0</v>
      </c>
      <c r="BH172">
        <v>206</v>
      </c>
      <c r="BM172" s="4">
        <f>'2022'!$AD$13</f>
        <v>0</v>
      </c>
      <c r="BN172">
        <v>206</v>
      </c>
      <c r="BS172" s="4">
        <f>'2023'!$AD$13</f>
        <v>0</v>
      </c>
      <c r="BT172">
        <v>206</v>
      </c>
    </row>
    <row r="173" spans="1:72">
      <c r="A173">
        <f>Revenue!$171:$171</f>
        <v>0</v>
      </c>
      <c r="B173">
        <v>181</v>
      </c>
      <c r="W173" t="e">
        <f>#REF!</f>
        <v>#REF!</v>
      </c>
      <c r="X173">
        <v>243</v>
      </c>
      <c r="BA173" s="4">
        <f>'Summary by Management Group'!$B$32</f>
        <v>0</v>
      </c>
      <c r="BB173">
        <v>210</v>
      </c>
      <c r="BG173">
        <f>'2021'!$C$14</f>
        <v>29564.024179594369</v>
      </c>
      <c r="BH173">
        <v>207</v>
      </c>
      <c r="BM173" s="4">
        <f>'2022'!$C$14</f>
        <v>31212.33969248943</v>
      </c>
      <c r="BN173">
        <v>207</v>
      </c>
      <c r="BS173" s="4">
        <f>'2023'!$C$14</f>
        <v>32993.813039522451</v>
      </c>
      <c r="BT173">
        <v>207</v>
      </c>
    </row>
    <row r="174" spans="1:72">
      <c r="A174">
        <f>Revenue!$172:$172</f>
        <v>0</v>
      </c>
      <c r="B174">
        <v>182</v>
      </c>
      <c r="W174" t="e">
        <f>#REF!</f>
        <v>#REF!</v>
      </c>
      <c r="X174">
        <v>244</v>
      </c>
      <c r="BA174" s="4">
        <f>'Summary by Management Group'!$C$32</f>
        <v>0</v>
      </c>
      <c r="BB174">
        <v>211</v>
      </c>
      <c r="BG174">
        <f>'2021'!$D$14</f>
        <v>91041.662886813487</v>
      </c>
      <c r="BH174">
        <v>208</v>
      </c>
      <c r="BM174" s="4">
        <f>'2022'!$D$14</f>
        <v>91229.487979749407</v>
      </c>
      <c r="BN174">
        <v>208</v>
      </c>
      <c r="BS174" s="4">
        <f>'2023'!$D$14</f>
        <v>91427.845507363061</v>
      </c>
      <c r="BT174">
        <v>208</v>
      </c>
    </row>
    <row r="175" spans="1:72">
      <c r="A175">
        <f>Revenue!$173:$173</f>
        <v>0</v>
      </c>
      <c r="B175">
        <v>183</v>
      </c>
      <c r="W175" t="e">
        <f>#REF!</f>
        <v>#REF!</v>
      </c>
      <c r="X175">
        <v>245</v>
      </c>
      <c r="BA175" s="4">
        <f>'Summary by Management Group'!$D$32</f>
        <v>0</v>
      </c>
      <c r="BB175">
        <v>212</v>
      </c>
      <c r="BG175">
        <f>'2021'!$E$14</f>
        <v>0</v>
      </c>
      <c r="BH175">
        <v>209</v>
      </c>
      <c r="BM175" s="4">
        <f>'2022'!$E$14</f>
        <v>0</v>
      </c>
      <c r="BN175">
        <v>209</v>
      </c>
      <c r="BS175" s="4">
        <f>'2023'!$E$14</f>
        <v>0</v>
      </c>
      <c r="BT175">
        <v>209</v>
      </c>
    </row>
    <row r="176" spans="1:72">
      <c r="A176">
        <f>Revenue!$174:$174</f>
        <v>0</v>
      </c>
      <c r="B176">
        <v>184</v>
      </c>
      <c r="W176" t="e">
        <f>#REF!</f>
        <v>#REF!</v>
      </c>
      <c r="X176">
        <v>246</v>
      </c>
      <c r="BA176" s="4">
        <f>'Summary by Management Group'!$E$32</f>
        <v>0</v>
      </c>
      <c r="BB176">
        <v>213</v>
      </c>
      <c r="BG176">
        <f>'2021'!$F$14</f>
        <v>63106.266994459605</v>
      </c>
      <c r="BH176">
        <v>210</v>
      </c>
      <c r="BM176" s="4">
        <f>'2022'!$F$14</f>
        <v>65425.809664354543</v>
      </c>
      <c r="BN176">
        <v>210</v>
      </c>
      <c r="BS176" s="4">
        <f>'2023'!$F$14</f>
        <v>67371.231470520797</v>
      </c>
      <c r="BT176">
        <v>210</v>
      </c>
    </row>
    <row r="177" spans="1:72">
      <c r="A177">
        <f>Revenue!$175:$175</f>
        <v>0</v>
      </c>
      <c r="B177">
        <v>185</v>
      </c>
      <c r="W177" t="e">
        <f>#REF!</f>
        <v>#REF!</v>
      </c>
      <c r="X177">
        <v>247</v>
      </c>
      <c r="BA177" s="4">
        <f>'Summary by Management Group'!$F$32</f>
        <v>0</v>
      </c>
      <c r="BB177">
        <v>214</v>
      </c>
      <c r="BG177">
        <f>'2021'!$G$14</f>
        <v>3612.5216008771304</v>
      </c>
      <c r="BH177">
        <v>211</v>
      </c>
      <c r="BM177" s="4">
        <f>'2022'!$G$14</f>
        <v>3712.641683207426</v>
      </c>
      <c r="BN177">
        <v>211</v>
      </c>
      <c r="BS177" s="4">
        <f>'2023'!$G$14</f>
        <v>3823.7732667327682</v>
      </c>
      <c r="BT177">
        <v>211</v>
      </c>
    </row>
    <row r="178" spans="1:72">
      <c r="A178">
        <f>Revenue!$176:$176</f>
        <v>0</v>
      </c>
      <c r="B178">
        <v>186</v>
      </c>
      <c r="W178" t="e">
        <f>#REF!</f>
        <v>#REF!</v>
      </c>
      <c r="X178">
        <v>248</v>
      </c>
      <c r="BA178" s="4">
        <f>'Summary by Management Group'!$G$32</f>
        <v>0</v>
      </c>
      <c r="BB178">
        <v>215</v>
      </c>
      <c r="BG178">
        <f>'2021'!$H$14</f>
        <v>0</v>
      </c>
      <c r="BH178">
        <v>212</v>
      </c>
      <c r="BM178" s="4">
        <f>'2022'!$H$14</f>
        <v>0</v>
      </c>
      <c r="BN178">
        <v>212</v>
      </c>
      <c r="BS178" s="4">
        <f>'2023'!$H$14</f>
        <v>0</v>
      </c>
      <c r="BT178">
        <v>212</v>
      </c>
    </row>
    <row r="179" spans="1:72">
      <c r="A179">
        <f>Revenue!$177:$177</f>
        <v>0</v>
      </c>
      <c r="B179">
        <v>187</v>
      </c>
      <c r="W179" t="e">
        <f>#REF!</f>
        <v>#REF!</v>
      </c>
      <c r="X179">
        <v>249</v>
      </c>
      <c r="BA179" s="4">
        <f>'Summary by Management Group'!$I$5</f>
        <v>146129.89239910551</v>
      </c>
      <c r="BB179">
        <v>222</v>
      </c>
      <c r="BG179">
        <f>'2021'!$I$14</f>
        <v>13659.415652578447</v>
      </c>
      <c r="BH179">
        <v>213</v>
      </c>
      <c r="BM179" s="4">
        <f>'2022'!$I$14</f>
        <v>14018.74669118824</v>
      </c>
      <c r="BN179">
        <v>213</v>
      </c>
      <c r="BS179" s="4">
        <f>'2023'!$I$14</f>
        <v>0</v>
      </c>
      <c r="BT179">
        <v>213</v>
      </c>
    </row>
    <row r="180" spans="1:72">
      <c r="A180">
        <f>Revenue!$178:$178</f>
        <v>0</v>
      </c>
      <c r="B180">
        <v>188</v>
      </c>
      <c r="W180" t="e">
        <f>#REF!</f>
        <v>#REF!</v>
      </c>
      <c r="X180">
        <v>250</v>
      </c>
      <c r="BA180" s="4">
        <f>'Summary by Management Group'!$J$5</f>
        <v>103535.24998469977</v>
      </c>
      <c r="BB180">
        <v>223</v>
      </c>
      <c r="BG180">
        <f>'2021'!$J$14</f>
        <v>228865.54226822889</v>
      </c>
      <c r="BH180">
        <v>214</v>
      </c>
      <c r="BM180" s="4">
        <f>'2022'!$J$14</f>
        <v>235731.50853627571</v>
      </c>
      <c r="BN180">
        <v>214</v>
      </c>
      <c r="BS180" s="4">
        <f>'2023'!$J$14</f>
        <v>23657.492234944559</v>
      </c>
      <c r="BT180">
        <v>214</v>
      </c>
    </row>
    <row r="181" spans="1:72">
      <c r="A181">
        <f>Revenue!$179:$179</f>
        <v>0</v>
      </c>
      <c r="B181">
        <v>189</v>
      </c>
      <c r="W181" t="e">
        <f>#REF!</f>
        <v>#REF!</v>
      </c>
      <c r="X181">
        <v>251</v>
      </c>
      <c r="BA181" s="4">
        <f>'Summary by Management Group'!$K$5</f>
        <v>116257.0917349291</v>
      </c>
      <c r="BB181">
        <v>224</v>
      </c>
      <c r="BG181">
        <f>'2021'!$K$14</f>
        <v>0</v>
      </c>
      <c r="BH181">
        <v>215</v>
      </c>
      <c r="BM181" s="4">
        <f>'2022'!$K$14</f>
        <v>0</v>
      </c>
      <c r="BN181">
        <v>215</v>
      </c>
      <c r="BS181" s="4">
        <f>'2023'!$K$14</f>
        <v>0</v>
      </c>
      <c r="BT181">
        <v>215</v>
      </c>
    </row>
    <row r="182" spans="1:72">
      <c r="A182">
        <f>Revenue!$180:$180</f>
        <v>0</v>
      </c>
      <c r="B182">
        <v>190</v>
      </c>
      <c r="W182" t="e">
        <f>#REF!</f>
        <v>#REF!</v>
      </c>
      <c r="X182">
        <v>252</v>
      </c>
      <c r="BA182" s="4">
        <f>'Summary by Management Group'!$L$5</f>
        <v>135048.79395226031</v>
      </c>
      <c r="BB182">
        <v>225</v>
      </c>
      <c r="BG182">
        <f>'2021'!$L$14</f>
        <v>0</v>
      </c>
      <c r="BH182">
        <v>216</v>
      </c>
      <c r="BM182" s="4">
        <f>'2022'!$L$14</f>
        <v>0</v>
      </c>
      <c r="BN182">
        <v>216</v>
      </c>
      <c r="BS182" s="4">
        <f>'2023'!$L$14</f>
        <v>0</v>
      </c>
      <c r="BT182">
        <v>216</v>
      </c>
    </row>
    <row r="183" spans="1:72">
      <c r="A183">
        <f>Revenue!$181:$181</f>
        <v>0</v>
      </c>
      <c r="B183">
        <v>191</v>
      </c>
      <c r="W183" t="e">
        <f>#REF!</f>
        <v>#REF!</v>
      </c>
      <c r="X183">
        <v>253</v>
      </c>
      <c r="BA183" s="4">
        <f>'Summary by Management Group'!$M$5</f>
        <v>157076.86131961222</v>
      </c>
      <c r="BB183">
        <v>226</v>
      </c>
      <c r="BG183">
        <f>'2021'!$M$14</f>
        <v>56865.161940506434</v>
      </c>
      <c r="BH183">
        <v>217</v>
      </c>
      <c r="BM183" s="4">
        <f>'2022'!$M$14</f>
        <v>57457.145872117064</v>
      </c>
      <c r="BN183">
        <v>217</v>
      </c>
      <c r="BS183" s="4">
        <f>'2023'!$M$14</f>
        <v>58676.024050419546</v>
      </c>
      <c r="BT183">
        <v>217</v>
      </c>
    </row>
    <row r="184" spans="1:72">
      <c r="A184">
        <f>Revenue!$182:$182</f>
        <v>0</v>
      </c>
      <c r="B184">
        <v>192</v>
      </c>
      <c r="W184" t="e">
        <f>#REF!</f>
        <v>#REF!</v>
      </c>
      <c r="X184">
        <v>254</v>
      </c>
      <c r="BA184" s="4">
        <f>'Summary by Management Group'!$N$5</f>
        <v>182756.67879881905</v>
      </c>
      <c r="BB184">
        <v>227</v>
      </c>
      <c r="BG184">
        <f>'2021'!$N$14</f>
        <v>102195.54035809328</v>
      </c>
      <c r="BH184">
        <v>218</v>
      </c>
      <c r="BM184" s="4">
        <f>'2022'!$N$14</f>
        <v>105123.24885564376</v>
      </c>
      <c r="BN184">
        <v>218</v>
      </c>
      <c r="BS184" s="4">
        <f>'2023'!$N$14</f>
        <v>108227.16576078284</v>
      </c>
      <c r="BT184">
        <v>218</v>
      </c>
    </row>
    <row r="185" spans="1:72">
      <c r="A185">
        <f>Revenue!$183:$183</f>
        <v>0</v>
      </c>
      <c r="B185">
        <v>193</v>
      </c>
      <c r="W185" t="e">
        <f>#REF!</f>
        <v>#REF!</v>
      </c>
      <c r="X185">
        <v>255</v>
      </c>
      <c r="BA185" s="4">
        <f>'Summary by Management Group'!$I$6</f>
        <v>106237.55929372784</v>
      </c>
      <c r="BB185">
        <v>228</v>
      </c>
      <c r="BG185">
        <f>'2021'!$O$14</f>
        <v>32943.640175336717</v>
      </c>
      <c r="BH185">
        <v>219</v>
      </c>
      <c r="BM185" s="4">
        <f>'2022'!$O$14</f>
        <v>33544.356075774936</v>
      </c>
      <c r="BN185">
        <v>219</v>
      </c>
      <c r="BS185" s="4">
        <f>'2023'!$O$14</f>
        <v>34167.376123443653</v>
      </c>
      <c r="BT185">
        <v>219</v>
      </c>
    </row>
    <row r="186" spans="1:72">
      <c r="A186">
        <f>Revenue!$184:$184</f>
        <v>0</v>
      </c>
      <c r="B186">
        <v>194</v>
      </c>
      <c r="W186" t="e">
        <f>#REF!</f>
        <v>#REF!</v>
      </c>
      <c r="X186">
        <v>256</v>
      </c>
      <c r="BA186" s="4">
        <f>'Summary by Management Group'!$J$6</f>
        <v>103707.94875897464</v>
      </c>
      <c r="BB186">
        <v>229</v>
      </c>
      <c r="BG186">
        <f>'2021'!$P$14</f>
        <v>0</v>
      </c>
      <c r="BH186">
        <v>220</v>
      </c>
      <c r="BM186" s="4">
        <f>'2022'!$P$14</f>
        <v>0</v>
      </c>
      <c r="BN186">
        <v>220</v>
      </c>
      <c r="BS186" s="4">
        <f>'2023'!$P$14</f>
        <v>0</v>
      </c>
      <c r="BT186">
        <v>220</v>
      </c>
    </row>
    <row r="187" spans="1:72">
      <c r="A187">
        <f>Revenue!$185:$185</f>
        <v>0</v>
      </c>
      <c r="B187">
        <v>195</v>
      </c>
      <c r="W187" t="e">
        <f>#REF!</f>
        <v>#REF!</v>
      </c>
      <c r="X187">
        <v>257</v>
      </c>
      <c r="BA187" s="4">
        <f>'Summary by Management Group'!$K$6</f>
        <v>109371.8012355628</v>
      </c>
      <c r="BB187">
        <v>230</v>
      </c>
      <c r="BG187">
        <f>'2021'!$Q$14</f>
        <v>35584.426319304039</v>
      </c>
      <c r="BH187">
        <v>221</v>
      </c>
      <c r="BM187" s="4">
        <f>'2022'!$Q$14</f>
        <v>36559.223477628817</v>
      </c>
      <c r="BN187">
        <v>221</v>
      </c>
      <c r="BS187" s="4">
        <f>'2023'!$Q$14</f>
        <v>37653.218113020062</v>
      </c>
      <c r="BT187">
        <v>221</v>
      </c>
    </row>
    <row r="188" spans="1:72">
      <c r="A188">
        <f>Revenue!$186:$186</f>
        <v>0</v>
      </c>
      <c r="B188">
        <v>196</v>
      </c>
      <c r="W188" t="e">
        <f>#REF!</f>
        <v>#REF!</v>
      </c>
      <c r="X188">
        <v>258</v>
      </c>
      <c r="BA188" s="4">
        <f>'Summary by Management Group'!$L$6</f>
        <v>114982.89252408272</v>
      </c>
      <c r="BB188">
        <v>231</v>
      </c>
      <c r="BG188">
        <f>'2021'!$R$14</f>
        <v>0</v>
      </c>
      <c r="BH188">
        <v>222</v>
      </c>
      <c r="BM188" s="4">
        <f>'2022'!$R$14</f>
        <v>0</v>
      </c>
      <c r="BN188">
        <v>222</v>
      </c>
      <c r="BS188" s="4">
        <f>'2023'!$R$14</f>
        <v>0</v>
      </c>
      <c r="BT188">
        <v>222</v>
      </c>
    </row>
    <row r="189" spans="1:72">
      <c r="A189">
        <f>Revenue!$187:$187</f>
        <v>0</v>
      </c>
      <c r="B189">
        <v>197</v>
      </c>
      <c r="W189" t="e">
        <f>#REF!</f>
        <v>#REF!</v>
      </c>
      <c r="X189">
        <v>259</v>
      </c>
      <c r="BA189" s="4">
        <f>'Summary by Management Group'!$M$6</f>
        <v>121357.82320038287</v>
      </c>
      <c r="BB189">
        <v>232</v>
      </c>
      <c r="BG189">
        <f>'2021'!$S$14</f>
        <v>196523.5266866493</v>
      </c>
      <c r="BH189">
        <v>223</v>
      </c>
      <c r="BM189" s="4">
        <f>'2022'!$S$14</f>
        <v>203496.76587161171</v>
      </c>
      <c r="BN189">
        <v>223</v>
      </c>
      <c r="BS189" s="4">
        <f>'2023'!$S$14</f>
        <v>210138.39093989308</v>
      </c>
      <c r="BT189">
        <v>223</v>
      </c>
    </row>
    <row r="190" spans="1:72">
      <c r="A190">
        <f>Revenue!$188:$188</f>
        <v>0</v>
      </c>
      <c r="B190">
        <v>198</v>
      </c>
      <c r="W190" t="e">
        <f>#REF!</f>
        <v>#REF!</v>
      </c>
      <c r="X190">
        <v>260</v>
      </c>
      <c r="BA190" s="4">
        <f>'Summary by Management Group'!$N$6</f>
        <v>127926.88840837308</v>
      </c>
      <c r="BB190">
        <v>233</v>
      </c>
      <c r="BG190">
        <f>'2021'!$T$14</f>
        <v>226893.64937895577</v>
      </c>
      <c r="BH190">
        <v>224</v>
      </c>
      <c r="BM190" s="4">
        <f>'2022'!$T$14</f>
        <v>233087.76218433736</v>
      </c>
      <c r="BN190">
        <v>224</v>
      </c>
      <c r="BS190" s="4">
        <f>'2023'!$T$14</f>
        <v>239971.58625607844</v>
      </c>
      <c r="BT190">
        <v>224</v>
      </c>
    </row>
    <row r="191" spans="1:72">
      <c r="A191">
        <f>Revenue!$189:$189</f>
        <v>0</v>
      </c>
      <c r="B191">
        <v>199</v>
      </c>
      <c r="W191" t="e">
        <f>#REF!</f>
        <v>#REF!</v>
      </c>
      <c r="X191">
        <v>261</v>
      </c>
      <c r="BA191" s="4">
        <f>'Summary by Management Group'!$I$7</f>
        <v>0</v>
      </c>
      <c r="BB191">
        <v>234</v>
      </c>
      <c r="BG191">
        <f>'2021'!$U$14</f>
        <v>124994.89941747212</v>
      </c>
      <c r="BH191">
        <v>225</v>
      </c>
      <c r="BM191" s="4">
        <f>'2022'!$U$14</f>
        <v>128429.68479498394</v>
      </c>
      <c r="BN191">
        <v>225</v>
      </c>
      <c r="BS191" s="4">
        <f>'2023'!$U$14</f>
        <v>132273.12349068304</v>
      </c>
      <c r="BT191">
        <v>225</v>
      </c>
    </row>
    <row r="192" spans="1:72">
      <c r="A192">
        <f>Revenue!$190:$190</f>
        <v>0</v>
      </c>
      <c r="B192">
        <v>200</v>
      </c>
      <c r="W192" t="e">
        <f>#REF!</f>
        <v>#REF!</v>
      </c>
      <c r="X192">
        <v>262</v>
      </c>
      <c r="BA192" s="4">
        <f>'Summary by Management Group'!$J$7</f>
        <v>0</v>
      </c>
      <c r="BB192">
        <v>235</v>
      </c>
      <c r="BG192">
        <f>'2021'!$V$14</f>
        <v>204286.3738266344</v>
      </c>
      <c r="BH192">
        <v>226</v>
      </c>
      <c r="BM192" s="4">
        <f>'2022'!$V$14</f>
        <v>209998.81118196101</v>
      </c>
      <c r="BN192">
        <v>226</v>
      </c>
      <c r="BS192" s="4">
        <f>'2023'!$V$14</f>
        <v>221229.96933239792</v>
      </c>
      <c r="BT192">
        <v>226</v>
      </c>
    </row>
    <row r="193" spans="1:72">
      <c r="A193">
        <f>Revenue!$191:$191</f>
        <v>0</v>
      </c>
      <c r="B193">
        <v>201</v>
      </c>
      <c r="W193" t="e">
        <f>#REF!</f>
        <v>#REF!</v>
      </c>
      <c r="X193">
        <v>263</v>
      </c>
      <c r="BA193" s="4">
        <f>'Summary by Management Group'!$K$7</f>
        <v>0</v>
      </c>
      <c r="BB193">
        <v>236</v>
      </c>
      <c r="BG193">
        <f>'2021'!$W$14</f>
        <v>58178.980512734393</v>
      </c>
      <c r="BH193">
        <v>227</v>
      </c>
      <c r="BM193" s="4">
        <f>'2022'!$W$14</f>
        <v>60015.084792874157</v>
      </c>
      <c r="BN193">
        <v>227</v>
      </c>
      <c r="BS193" s="4">
        <f>'2023'!$W$14</f>
        <v>61812.301183021918</v>
      </c>
      <c r="BT193">
        <v>227</v>
      </c>
    </row>
    <row r="194" spans="1:72">
      <c r="A194">
        <f>Revenue!$192:$192</f>
        <v>0</v>
      </c>
      <c r="B194">
        <v>202</v>
      </c>
      <c r="W194" t="e">
        <f>#REF!</f>
        <v>#REF!</v>
      </c>
      <c r="X194">
        <v>264</v>
      </c>
      <c r="BA194" s="4">
        <f>'Summary by Management Group'!$L$7</f>
        <v>0</v>
      </c>
      <c r="BB194">
        <v>237</v>
      </c>
      <c r="BG194">
        <f>'2021'!$X$14</f>
        <v>39866.475484318398</v>
      </c>
      <c r="BH194">
        <v>228</v>
      </c>
      <c r="BM194" s="4">
        <f>'2022'!$X$14</f>
        <v>40987.637115494901</v>
      </c>
      <c r="BN194">
        <v>228</v>
      </c>
      <c r="BS194" s="4">
        <f>'2023'!$X$14</f>
        <v>42215.021249959158</v>
      </c>
      <c r="BT194">
        <v>228</v>
      </c>
    </row>
    <row r="195" spans="1:72">
      <c r="A195">
        <f>Revenue!$193:$193</f>
        <v>0</v>
      </c>
      <c r="B195">
        <v>204</v>
      </c>
      <c r="W195" t="e">
        <f>#REF!</f>
        <v>#REF!</v>
      </c>
      <c r="X195">
        <v>265</v>
      </c>
      <c r="BA195" s="4">
        <f>'Summary by Management Group'!$M$7</f>
        <v>0</v>
      </c>
      <c r="BB195">
        <v>238</v>
      </c>
      <c r="BG195">
        <f>'2021'!$Y$14</f>
        <v>0</v>
      </c>
      <c r="BH195">
        <v>229</v>
      </c>
      <c r="BM195" s="4">
        <f>'2022'!$Y$14</f>
        <v>0</v>
      </c>
      <c r="BN195">
        <v>229</v>
      </c>
      <c r="BS195" s="4">
        <f>'2023'!$Y$14</f>
        <v>0</v>
      </c>
      <c r="BT195">
        <v>229</v>
      </c>
    </row>
    <row r="196" spans="1:72">
      <c r="A196">
        <f>Revenue!$194:$194</f>
        <v>0</v>
      </c>
      <c r="B196">
        <v>205</v>
      </c>
      <c r="W196" t="e">
        <f>#REF!</f>
        <v>#REF!</v>
      </c>
      <c r="X196">
        <v>266</v>
      </c>
      <c r="BA196" s="4">
        <f>'Summary by Management Group'!$N$7</f>
        <v>0</v>
      </c>
      <c r="BB196">
        <v>239</v>
      </c>
      <c r="BG196">
        <f>'2021'!$Z$14</f>
        <v>327493.58357084106</v>
      </c>
      <c r="BH196">
        <v>230</v>
      </c>
      <c r="BM196" s="4">
        <f>'2022'!$Z$14</f>
        <v>334202.44183584995</v>
      </c>
      <c r="BN196">
        <v>230</v>
      </c>
      <c r="BS196" s="4">
        <f>'2023'!$Z$14</f>
        <v>341429.11859862204</v>
      </c>
      <c r="BT196">
        <v>230</v>
      </c>
    </row>
    <row r="197" spans="1:72">
      <c r="A197">
        <f>Revenue!$195:$195</f>
        <v>0</v>
      </c>
      <c r="B197">
        <v>206</v>
      </c>
      <c r="W197" t="e">
        <f>#REF!</f>
        <v>#REF!</v>
      </c>
      <c r="X197">
        <v>267</v>
      </c>
      <c r="BA197" s="4">
        <f>'Summary by Management Group'!$I$8</f>
        <v>208501.82425867644</v>
      </c>
      <c r="BB197">
        <v>240</v>
      </c>
      <c r="BG197">
        <f>'2021'!$AA$14</f>
        <v>0</v>
      </c>
      <c r="BH197">
        <v>231</v>
      </c>
      <c r="BM197" s="4">
        <f>'2022'!$AA$14</f>
        <v>0</v>
      </c>
      <c r="BN197">
        <v>231</v>
      </c>
      <c r="BS197" s="4">
        <f>'2023'!$AA$14</f>
        <v>0</v>
      </c>
      <c r="BT197">
        <v>231</v>
      </c>
    </row>
    <row r="198" spans="1:72">
      <c r="A198">
        <f>Revenue!$196:$196</f>
        <v>0</v>
      </c>
      <c r="B198">
        <v>207</v>
      </c>
      <c r="W198" t="e">
        <f>#REF!</f>
        <v>#REF!</v>
      </c>
      <c r="X198">
        <v>268</v>
      </c>
      <c r="BA198" s="4">
        <f>'Summary by Management Group'!$J$8</f>
        <v>70198.179909015817</v>
      </c>
      <c r="BB198">
        <v>241</v>
      </c>
      <c r="BG198">
        <f>'2021'!$AB$14</f>
        <v>0</v>
      </c>
      <c r="BH198">
        <v>232</v>
      </c>
      <c r="BM198" s="4">
        <f>'2022'!$AB$14</f>
        <v>0</v>
      </c>
      <c r="BN198">
        <v>232</v>
      </c>
      <c r="BS198" s="4">
        <f>'2023'!$AB$14</f>
        <v>0</v>
      </c>
      <c r="BT198">
        <v>232</v>
      </c>
    </row>
    <row r="199" spans="1:72">
      <c r="A199">
        <f>Revenue!$197:$197</f>
        <v>0</v>
      </c>
      <c r="B199">
        <v>208</v>
      </c>
      <c r="W199" t="e">
        <f>#REF!</f>
        <v>#REF!</v>
      </c>
      <c r="X199">
        <v>269</v>
      </c>
      <c r="BA199" s="4">
        <f>'Summary by Management Group'!$K$8</f>
        <v>-18.049624396077014</v>
      </c>
      <c r="BB199">
        <v>242</v>
      </c>
      <c r="BG199">
        <f>'2021'!$AC$14</f>
        <v>77814.407980108939</v>
      </c>
      <c r="BH199">
        <v>233</v>
      </c>
      <c r="BM199" s="4">
        <f>'2022'!$AC$14</f>
        <v>82352.081351475383</v>
      </c>
      <c r="BN199">
        <v>233</v>
      </c>
      <c r="BS199" s="4">
        <f>'2023'!$AC$14</f>
        <v>85895.723415905988</v>
      </c>
      <c r="BT199">
        <v>233</v>
      </c>
    </row>
    <row r="200" spans="1:72">
      <c r="A200">
        <f>Revenue!$198:$198</f>
        <v>0</v>
      </c>
      <c r="B200">
        <v>209</v>
      </c>
      <c r="W200" t="e">
        <f>#REF!</f>
        <v>#REF!</v>
      </c>
      <c r="X200">
        <v>270</v>
      </c>
      <c r="BA200" s="4">
        <f>'Summary by Management Group'!$L$8</f>
        <v>-16.570641193668088</v>
      </c>
      <c r="BB200">
        <v>243</v>
      </c>
      <c r="BG200">
        <f>'2021'!$AD$14</f>
        <v>0</v>
      </c>
      <c r="BH200">
        <v>234</v>
      </c>
      <c r="BM200" s="4">
        <f>'2022'!$AD$14</f>
        <v>0</v>
      </c>
      <c r="BN200">
        <v>234</v>
      </c>
      <c r="BS200" s="4">
        <f>'2023'!$AD$14</f>
        <v>0</v>
      </c>
      <c r="BT200">
        <v>234</v>
      </c>
    </row>
    <row r="201" spans="1:72">
      <c r="A201">
        <f>Revenue!$199:$199</f>
        <v>0</v>
      </c>
      <c r="B201">
        <v>210</v>
      </c>
      <c r="W201" t="e">
        <f>#REF!</f>
        <v>#REF!</v>
      </c>
      <c r="X201">
        <v>271</v>
      </c>
      <c r="BA201" s="4">
        <f>'Summary by Management Group'!$M$8</f>
        <v>-15.831149592463641</v>
      </c>
      <c r="BB201">
        <v>244</v>
      </c>
      <c r="BG201">
        <f>'2021'!$C$15</f>
        <v>0</v>
      </c>
      <c r="BH201">
        <v>235</v>
      </c>
      <c r="BM201" s="4">
        <f>'2022'!$C$15</f>
        <v>0</v>
      </c>
      <c r="BN201">
        <v>235</v>
      </c>
      <c r="BS201" s="4">
        <f>'2023'!$C$15</f>
        <v>0</v>
      </c>
      <c r="BT201">
        <v>235</v>
      </c>
    </row>
    <row r="202" spans="1:72">
      <c r="A202">
        <f>Revenue!$200:$200</f>
        <v>0</v>
      </c>
      <c r="B202">
        <v>211</v>
      </c>
      <c r="W202" t="e">
        <f>#REF!</f>
        <v>#REF!</v>
      </c>
      <c r="X202">
        <v>272</v>
      </c>
      <c r="BA202" s="4">
        <f>'Summary by Management Group'!$N$8</f>
        <v>-15.831149592463641</v>
      </c>
      <c r="BB202">
        <v>245</v>
      </c>
      <c r="BG202">
        <f>'2021'!$D$15</f>
        <v>0</v>
      </c>
      <c r="BH202">
        <v>236</v>
      </c>
      <c r="BM202" s="4">
        <f>'2022'!$D$15</f>
        <v>0</v>
      </c>
      <c r="BN202">
        <v>236</v>
      </c>
      <c r="BS202" s="4">
        <f>'2023'!$D$15</f>
        <v>0</v>
      </c>
      <c r="BT202">
        <v>236</v>
      </c>
    </row>
    <row r="203" spans="1:72">
      <c r="A203">
        <f>Revenue!$201:$201</f>
        <v>0</v>
      </c>
      <c r="B203">
        <v>212</v>
      </c>
      <c r="W203" t="e">
        <f>#REF!</f>
        <v>#REF!</v>
      </c>
      <c r="X203">
        <v>273</v>
      </c>
      <c r="BA203" s="4">
        <f>'Summary by Management Group'!$I$9</f>
        <v>25111.984230681315</v>
      </c>
      <c r="BB203">
        <v>246</v>
      </c>
      <c r="BG203">
        <f>'2021'!$E$15</f>
        <v>0</v>
      </c>
      <c r="BH203">
        <v>237</v>
      </c>
      <c r="BM203" s="4">
        <f>'2022'!$E$15</f>
        <v>0</v>
      </c>
      <c r="BN203">
        <v>237</v>
      </c>
      <c r="BS203" s="4">
        <f>'2023'!$E$15</f>
        <v>0</v>
      </c>
      <c r="BT203">
        <v>237</v>
      </c>
    </row>
    <row r="204" spans="1:72">
      <c r="A204">
        <f>Revenue!$202:$202</f>
        <v>0</v>
      </c>
      <c r="B204">
        <v>213</v>
      </c>
      <c r="W204" t="e">
        <f>#REF!</f>
        <v>#REF!</v>
      </c>
      <c r="X204">
        <v>274</v>
      </c>
      <c r="BA204" s="4">
        <f>'Summary by Management Group'!$J$9</f>
        <v>32582.785515855736</v>
      </c>
      <c r="BB204">
        <v>247</v>
      </c>
      <c r="BG204">
        <f>'2021'!$F$15</f>
        <v>0</v>
      </c>
      <c r="BH204">
        <v>238</v>
      </c>
      <c r="BM204" s="4">
        <f>'2022'!$F$15</f>
        <v>0</v>
      </c>
      <c r="BN204">
        <v>238</v>
      </c>
      <c r="BS204" s="4">
        <f>'2023'!$F$15</f>
        <v>0</v>
      </c>
      <c r="BT204">
        <v>238</v>
      </c>
    </row>
    <row r="205" spans="1:72">
      <c r="A205">
        <f>Revenue!$203:$203</f>
        <v>0</v>
      </c>
      <c r="B205">
        <v>214</v>
      </c>
      <c r="W205" t="e">
        <f>#REF!</f>
        <v>#REF!</v>
      </c>
      <c r="X205">
        <v>275</v>
      </c>
      <c r="BA205" s="4">
        <f>'Summary by Management Group'!$K$9</f>
        <v>42389.392530803561</v>
      </c>
      <c r="BB205">
        <v>248</v>
      </c>
      <c r="BG205">
        <f>'2021'!$G$15</f>
        <v>0</v>
      </c>
      <c r="BH205">
        <v>239</v>
      </c>
      <c r="BM205" s="4">
        <f>'2022'!$G$15</f>
        <v>0</v>
      </c>
      <c r="BN205">
        <v>239</v>
      </c>
      <c r="BS205" s="4">
        <f>'2023'!$G$15</f>
        <v>0</v>
      </c>
      <c r="BT205">
        <v>239</v>
      </c>
    </row>
    <row r="206" spans="1:72">
      <c r="A206">
        <f>Revenue!$204:$204</f>
        <v>0</v>
      </c>
      <c r="B206">
        <v>215</v>
      </c>
      <c r="W206" t="e">
        <f>#REF!</f>
        <v>#REF!</v>
      </c>
      <c r="X206">
        <v>276</v>
      </c>
      <c r="BA206" s="4">
        <f>'Summary by Management Group'!$L$9</f>
        <v>55747.336479269245</v>
      </c>
      <c r="BB206">
        <v>249</v>
      </c>
      <c r="BG206">
        <f>'2021'!$H$15</f>
        <v>0</v>
      </c>
      <c r="BH206">
        <v>240</v>
      </c>
      <c r="BM206" s="4">
        <f>'2022'!$H$15</f>
        <v>0</v>
      </c>
      <c r="BN206">
        <v>240</v>
      </c>
      <c r="BS206" s="4">
        <f>'2023'!$H$15</f>
        <v>0</v>
      </c>
      <c r="BT206">
        <v>240</v>
      </c>
    </row>
    <row r="207" spans="1:72">
      <c r="A207">
        <f>Revenue!$205:$205</f>
        <v>0</v>
      </c>
      <c r="B207">
        <v>216</v>
      </c>
      <c r="W207" t="e">
        <f>#REF!</f>
        <v>#REF!</v>
      </c>
      <c r="X207">
        <v>277</v>
      </c>
      <c r="BA207" s="4">
        <f>'Summary by Management Group'!$M$9</f>
        <v>74318.382494063248</v>
      </c>
      <c r="BB207">
        <v>250</v>
      </c>
      <c r="BG207">
        <f>'2021'!$I$15</f>
        <v>0</v>
      </c>
      <c r="BH207">
        <v>241</v>
      </c>
      <c r="BM207" s="4">
        <f>'2022'!$I$15</f>
        <v>0</v>
      </c>
      <c r="BN207">
        <v>241</v>
      </c>
      <c r="BS207" s="4">
        <f>'2023'!$I$15</f>
        <v>0</v>
      </c>
      <c r="BT207">
        <v>241</v>
      </c>
    </row>
    <row r="208" spans="1:72">
      <c r="A208">
        <f>Revenue!$206:$206</f>
        <v>0</v>
      </c>
      <c r="B208">
        <v>217</v>
      </c>
      <c r="W208" t="e">
        <f>#REF!</f>
        <v>#REF!</v>
      </c>
      <c r="X208">
        <v>278</v>
      </c>
      <c r="BA208" s="4">
        <f>'Summary by Management Group'!$N$9</f>
        <v>100145.3465173156</v>
      </c>
      <c r="BB208">
        <v>251</v>
      </c>
      <c r="BG208">
        <f>'2021'!$J$15</f>
        <v>769820.46035676973</v>
      </c>
      <c r="BH208">
        <v>242</v>
      </c>
      <c r="BM208" s="4">
        <f>'2022'!$J$15</f>
        <v>792915.07416747278</v>
      </c>
      <c r="BN208">
        <v>242</v>
      </c>
      <c r="BS208" s="4">
        <f>'2023'!$J$15</f>
        <v>40922.544304788629</v>
      </c>
      <c r="BT208">
        <v>242</v>
      </c>
    </row>
    <row r="209" spans="1:72">
      <c r="A209">
        <f>Revenue!$207:$207</f>
        <v>0</v>
      </c>
      <c r="B209">
        <v>218</v>
      </c>
      <c r="W209" t="e">
        <f>#REF!</f>
        <v>#REF!</v>
      </c>
      <c r="X209">
        <v>279</v>
      </c>
      <c r="BA209" s="4">
        <f>'Summary by Management Group'!$I$10</f>
        <v>0</v>
      </c>
      <c r="BB209">
        <v>252</v>
      </c>
      <c r="BG209">
        <f>'2021'!$K$15</f>
        <v>0</v>
      </c>
      <c r="BH209">
        <v>243</v>
      </c>
      <c r="BM209" s="4">
        <f>'2022'!$K$15</f>
        <v>0</v>
      </c>
      <c r="BN209">
        <v>243</v>
      </c>
      <c r="BS209" s="4">
        <f>'2023'!$K$15</f>
        <v>0</v>
      </c>
      <c r="BT209">
        <v>243</v>
      </c>
    </row>
    <row r="210" spans="1:72">
      <c r="A210">
        <f>Revenue!$208:$208</f>
        <v>0</v>
      </c>
      <c r="B210">
        <v>219</v>
      </c>
      <c r="W210" t="e">
        <f>#REF!</f>
        <v>#REF!</v>
      </c>
      <c r="X210">
        <v>280</v>
      </c>
      <c r="BA210" s="4">
        <f>'Summary by Management Group'!$J$10</f>
        <v>0</v>
      </c>
      <c r="BB210">
        <v>253</v>
      </c>
      <c r="BG210">
        <f>'2021'!$L$15</f>
        <v>0</v>
      </c>
      <c r="BH210">
        <v>244</v>
      </c>
      <c r="BM210" s="4">
        <f>'2022'!$L$15</f>
        <v>0</v>
      </c>
      <c r="BN210">
        <v>244</v>
      </c>
      <c r="BS210" s="4">
        <f>'2023'!$L$15</f>
        <v>0</v>
      </c>
      <c r="BT210">
        <v>244</v>
      </c>
    </row>
    <row r="211" spans="1:72">
      <c r="A211">
        <f>Revenue!$209:$209</f>
        <v>0</v>
      </c>
      <c r="B211">
        <v>220</v>
      </c>
      <c r="W211" t="e">
        <f>#REF!</f>
        <v>#REF!</v>
      </c>
      <c r="X211">
        <v>281</v>
      </c>
      <c r="BA211" s="4">
        <f>'Summary by Management Group'!$K$10</f>
        <v>0</v>
      </c>
      <c r="BB211">
        <v>254</v>
      </c>
      <c r="BG211">
        <f>'2021'!$M$15</f>
        <v>0</v>
      </c>
      <c r="BH211">
        <v>245</v>
      </c>
      <c r="BM211" s="4">
        <f>'2022'!$M$15</f>
        <v>0</v>
      </c>
      <c r="BN211">
        <v>245</v>
      </c>
      <c r="BS211" s="4">
        <f>'2023'!$M$15</f>
        <v>0</v>
      </c>
      <c r="BT211">
        <v>245</v>
      </c>
    </row>
    <row r="212" spans="1:72">
      <c r="A212">
        <f>Revenue!$210:$210</f>
        <v>0</v>
      </c>
      <c r="B212">
        <v>221</v>
      </c>
      <c r="W212" t="e">
        <f>#REF!</f>
        <v>#REF!</v>
      </c>
      <c r="X212">
        <v>282</v>
      </c>
      <c r="BA212" s="4">
        <f>'Summary by Management Group'!$L$10</f>
        <v>0</v>
      </c>
      <c r="BB212">
        <v>255</v>
      </c>
      <c r="BG212">
        <f>'2021'!$N$15</f>
        <v>0</v>
      </c>
      <c r="BH212">
        <v>246</v>
      </c>
      <c r="BM212" s="4">
        <f>'2022'!$N$15</f>
        <v>0</v>
      </c>
      <c r="BN212">
        <v>246</v>
      </c>
      <c r="BS212" s="4">
        <f>'2023'!$N$15</f>
        <v>0</v>
      </c>
      <c r="BT212">
        <v>246</v>
      </c>
    </row>
    <row r="213" spans="1:72">
      <c r="A213">
        <f>Revenue!$211:$211</f>
        <v>0</v>
      </c>
      <c r="B213">
        <v>222</v>
      </c>
      <c r="W213" t="e">
        <f>#REF!</f>
        <v>#REF!</v>
      </c>
      <c r="X213">
        <v>283</v>
      </c>
      <c r="BA213" s="4">
        <f>'Summary by Management Group'!$M$10</f>
        <v>0</v>
      </c>
      <c r="BB213">
        <v>256</v>
      </c>
      <c r="BG213">
        <f>'2021'!$O$15</f>
        <v>0</v>
      </c>
      <c r="BH213">
        <v>247</v>
      </c>
      <c r="BM213" s="4">
        <f>'2022'!$O$15</f>
        <v>0</v>
      </c>
      <c r="BN213">
        <v>247</v>
      </c>
      <c r="BS213" s="4">
        <f>'2023'!$O$15</f>
        <v>0</v>
      </c>
      <c r="BT213">
        <v>247</v>
      </c>
    </row>
    <row r="214" spans="1:72">
      <c r="A214">
        <f>Revenue!$212:$212</f>
        <v>0</v>
      </c>
      <c r="B214">
        <v>223</v>
      </c>
      <c r="W214" t="e">
        <f>#REF!</f>
        <v>#REF!</v>
      </c>
      <c r="X214">
        <v>284</v>
      </c>
      <c r="BA214" s="4">
        <f>'Summary by Management Group'!$N$10</f>
        <v>0</v>
      </c>
      <c r="BB214">
        <v>257</v>
      </c>
      <c r="BG214">
        <f>'2021'!$P$15</f>
        <v>0</v>
      </c>
      <c r="BH214">
        <v>248</v>
      </c>
      <c r="BM214" s="4">
        <f>'2022'!$P$15</f>
        <v>0</v>
      </c>
      <c r="BN214">
        <v>248</v>
      </c>
      <c r="BS214" s="4">
        <f>'2023'!$P$15</f>
        <v>0</v>
      </c>
      <c r="BT214">
        <v>248</v>
      </c>
    </row>
    <row r="215" spans="1:72">
      <c r="A215">
        <f>Revenue!$213:$213</f>
        <v>0</v>
      </c>
      <c r="B215">
        <v>224</v>
      </c>
      <c r="W215" t="e">
        <f>#REF!</f>
        <v>#REF!</v>
      </c>
      <c r="X215">
        <v>285</v>
      </c>
      <c r="BA215" s="4">
        <f>'Summary by Management Group'!$I$11</f>
        <v>243866.61081015103</v>
      </c>
      <c r="BB215">
        <v>258</v>
      </c>
      <c r="BG215">
        <f>'2021'!$Q$15</f>
        <v>0</v>
      </c>
      <c r="BH215">
        <v>249</v>
      </c>
      <c r="BM215" s="4">
        <f>'2022'!$Q$15</f>
        <v>0</v>
      </c>
      <c r="BN215">
        <v>249</v>
      </c>
      <c r="BS215" s="4">
        <f>'2023'!$Q$15</f>
        <v>0</v>
      </c>
      <c r="BT215">
        <v>249</v>
      </c>
    </row>
    <row r="216" spans="1:72">
      <c r="A216">
        <f>Revenue!$214:$214</f>
        <v>0</v>
      </c>
      <c r="B216">
        <v>225</v>
      </c>
      <c r="W216" t="e">
        <f>#REF!</f>
        <v>#REF!</v>
      </c>
      <c r="X216">
        <v>286</v>
      </c>
      <c r="BA216" s="4">
        <f>'Summary by Management Group'!$J$11</f>
        <v>412161.73623012227</v>
      </c>
      <c r="BB216">
        <v>259</v>
      </c>
      <c r="BG216">
        <f>'2021'!$R$15</f>
        <v>0</v>
      </c>
      <c r="BH216">
        <v>250</v>
      </c>
      <c r="BM216" s="4">
        <f>'2022'!$R$15</f>
        <v>0</v>
      </c>
      <c r="BN216">
        <v>250</v>
      </c>
      <c r="BS216" s="4">
        <f>'2023'!$R$15</f>
        <v>0</v>
      </c>
      <c r="BT216">
        <v>250</v>
      </c>
    </row>
    <row r="217" spans="1:72">
      <c r="A217">
        <f>Revenue!$215:$215</f>
        <v>0</v>
      </c>
      <c r="B217">
        <v>226</v>
      </c>
      <c r="W217" t="e">
        <f>#REF!</f>
        <v>#REF!</v>
      </c>
      <c r="X217">
        <v>287</v>
      </c>
      <c r="BA217" s="4">
        <f>'Summary by Management Group'!$K$11</f>
        <v>576631.96022371424</v>
      </c>
      <c r="BB217">
        <v>260</v>
      </c>
      <c r="BG217">
        <f>'2021'!$S$15</f>
        <v>109050.46317482638</v>
      </c>
      <c r="BH217">
        <v>251</v>
      </c>
      <c r="BM217" s="4">
        <f>'2022'!$S$15</f>
        <v>112318.97707607115</v>
      </c>
      <c r="BN217">
        <v>251</v>
      </c>
      <c r="BS217" s="4">
        <f>'2023'!$S$15</f>
        <v>115688.54638835324</v>
      </c>
      <c r="BT217">
        <v>251</v>
      </c>
    </row>
    <row r="218" spans="1:72">
      <c r="A218">
        <f>Revenue!$216:$216</f>
        <v>0</v>
      </c>
      <c r="B218">
        <v>228</v>
      </c>
      <c r="W218" t="e">
        <f>#REF!</f>
        <v>#REF!</v>
      </c>
      <c r="X218">
        <v>288</v>
      </c>
      <c r="BA218" s="4">
        <f>'Summary by Management Group'!$L$11</f>
        <v>673280.21910600131</v>
      </c>
      <c r="BB218">
        <v>261</v>
      </c>
      <c r="BG218">
        <f>'2021'!$T$15</f>
        <v>236327.60776621968</v>
      </c>
      <c r="BH218">
        <v>252</v>
      </c>
      <c r="BM218" s="4">
        <f>'2022'!$T$15</f>
        <v>243417.43599920635</v>
      </c>
      <c r="BN218">
        <v>252</v>
      </c>
      <c r="BS218" s="4">
        <f>'2023'!$T$15</f>
        <v>250719.95907918244</v>
      </c>
      <c r="BT218">
        <v>252</v>
      </c>
    </row>
    <row r="219" spans="1:72">
      <c r="A219">
        <f>Revenue!$217:$217</f>
        <v>0</v>
      </c>
      <c r="B219">
        <v>229</v>
      </c>
      <c r="W219" t="e">
        <f>#REF!</f>
        <v>#REF!</v>
      </c>
      <c r="X219">
        <v>289</v>
      </c>
      <c r="BA219" s="4">
        <f>'Summary by Management Group'!$M$11</f>
        <v>791524.70066846733</v>
      </c>
      <c r="BB219">
        <v>262</v>
      </c>
      <c r="BG219">
        <f>'2021'!$U$15</f>
        <v>132275.99616184426</v>
      </c>
      <c r="BH219">
        <v>253</v>
      </c>
      <c r="BM219" s="4">
        <f>'2022'!$U$15</f>
        <v>136244.27604669955</v>
      </c>
      <c r="BN219">
        <v>253</v>
      </c>
      <c r="BS219" s="4">
        <f>'2023'!$U$15</f>
        <v>140331.60432810054</v>
      </c>
      <c r="BT219">
        <v>253</v>
      </c>
    </row>
    <row r="220" spans="1:72">
      <c r="A220">
        <f>Revenue!$218:$218</f>
        <v>0</v>
      </c>
      <c r="B220">
        <v>230</v>
      </c>
      <c r="W220" t="e">
        <f>#REF!</f>
        <v>#REF!</v>
      </c>
      <c r="X220">
        <v>290</v>
      </c>
      <c r="BA220" s="4">
        <f>'Summary by Management Group'!$N$11</f>
        <v>937812.42246573162</v>
      </c>
      <c r="BB220">
        <v>263</v>
      </c>
      <c r="BG220">
        <f>'2021'!$V$15</f>
        <v>104275.55911388173</v>
      </c>
      <c r="BH220">
        <v>254</v>
      </c>
      <c r="BM220" s="4">
        <f>'2022'!$V$15</f>
        <v>107403.82588729824</v>
      </c>
      <c r="BN220">
        <v>254</v>
      </c>
      <c r="BS220" s="4">
        <f>'2023'!$V$15</f>
        <v>110625.94066391716</v>
      </c>
      <c r="BT220">
        <v>254</v>
      </c>
    </row>
    <row r="221" spans="1:72">
      <c r="A221">
        <f>Revenue!$219:$219</f>
        <v>0</v>
      </c>
      <c r="B221">
        <v>231</v>
      </c>
      <c r="W221" t="e">
        <f>#REF!</f>
        <v>#REF!</v>
      </c>
      <c r="X221">
        <v>291</v>
      </c>
      <c r="BA221" s="4">
        <f>'Summary by Management Group'!$I$12</f>
        <v>1111854.6609773326</v>
      </c>
      <c r="BB221">
        <v>264</v>
      </c>
      <c r="BG221">
        <f>'2021'!$W$15</f>
        <v>65403.170315354517</v>
      </c>
      <c r="BH221">
        <v>255</v>
      </c>
      <c r="BM221" s="4">
        <f>'2022'!$W$15</f>
        <v>67365.265424815138</v>
      </c>
      <c r="BN221">
        <v>255</v>
      </c>
      <c r="BS221" s="4">
        <f>'2023'!$W$15</f>
        <v>69386.22338755957</v>
      </c>
      <c r="BT221">
        <v>255</v>
      </c>
    </row>
    <row r="222" spans="1:72">
      <c r="A222">
        <f>Revenue!$220:$220</f>
        <v>0</v>
      </c>
      <c r="B222">
        <v>232</v>
      </c>
      <c r="W222" t="e">
        <f>#REF!</f>
        <v>#REF!</v>
      </c>
      <c r="X222">
        <v>292</v>
      </c>
      <c r="BA222" s="4">
        <f>'Summary by Management Group'!$J$12</f>
        <v>1101091.6653347164</v>
      </c>
      <c r="BB222">
        <v>265</v>
      </c>
      <c r="BG222">
        <f>'2021'!$X$15</f>
        <v>35082.777036099949</v>
      </c>
      <c r="BH222">
        <v>256</v>
      </c>
      <c r="BM222" s="4">
        <f>'2022'!$X$15</f>
        <v>36135.260347182942</v>
      </c>
      <c r="BN222">
        <v>256</v>
      </c>
      <c r="BS222" s="4">
        <f>'2023'!$X$15</f>
        <v>37219.318157598442</v>
      </c>
      <c r="BT222">
        <v>256</v>
      </c>
    </row>
    <row r="223" spans="1:72">
      <c r="A223">
        <f>Revenue!$221:$221</f>
        <v>0</v>
      </c>
      <c r="B223">
        <v>233</v>
      </c>
      <c r="BA223" s="4">
        <f>'Summary by Management Group'!$K$12</f>
        <v>1134124.4152947576</v>
      </c>
      <c r="BB223">
        <v>266</v>
      </c>
      <c r="BG223">
        <f>'2021'!$Y$15</f>
        <v>0</v>
      </c>
      <c r="BH223">
        <v>257</v>
      </c>
      <c r="BM223" s="4">
        <f>'2022'!$Y$15</f>
        <v>0</v>
      </c>
      <c r="BN223">
        <v>257</v>
      </c>
      <c r="BS223" s="4">
        <f>'2023'!$Y$15</f>
        <v>0</v>
      </c>
      <c r="BT223">
        <v>257</v>
      </c>
    </row>
    <row r="224" spans="1:72">
      <c r="A224">
        <f>Revenue!$222:$222</f>
        <v>0</v>
      </c>
      <c r="B224">
        <v>234</v>
      </c>
      <c r="BA224" s="4">
        <f>'Summary by Management Group'!$L$12</f>
        <v>72291.502514700085</v>
      </c>
      <c r="BB224">
        <v>267</v>
      </c>
      <c r="BG224">
        <f>'2021'!$Z$15</f>
        <v>388068.22386238805</v>
      </c>
      <c r="BH224">
        <v>258</v>
      </c>
      <c r="BM224" s="4">
        <f>'2022'!$Z$15</f>
        <v>388068.22386238805</v>
      </c>
      <c r="BN224">
        <v>258</v>
      </c>
      <c r="BS224" s="4">
        <f>'2023'!$Z$15</f>
        <v>388068.22386238805</v>
      </c>
      <c r="BT224">
        <v>258</v>
      </c>
    </row>
    <row r="225" spans="1:72">
      <c r="A225">
        <f>Revenue!$223:$223</f>
        <v>0</v>
      </c>
      <c r="B225">
        <v>235</v>
      </c>
      <c r="BA225" s="4">
        <f>'Summary by Management Group'!$M$12</f>
        <v>74460.247590141094</v>
      </c>
      <c r="BB225">
        <v>268</v>
      </c>
      <c r="BG225">
        <f>'2021'!$AA$15</f>
        <v>0</v>
      </c>
      <c r="BH225">
        <v>259</v>
      </c>
      <c r="BM225" s="4">
        <f>'2022'!$AA$15</f>
        <v>0</v>
      </c>
      <c r="BN225">
        <v>259</v>
      </c>
      <c r="BS225" s="4">
        <f>'2023'!$AA$15</f>
        <v>0</v>
      </c>
      <c r="BT225">
        <v>259</v>
      </c>
    </row>
    <row r="226" spans="1:72">
      <c r="A226">
        <f>Revenue!$224:$224</f>
        <v>0</v>
      </c>
      <c r="B226">
        <v>236</v>
      </c>
      <c r="BA226" s="4">
        <f>'Summary by Management Group'!$N$12</f>
        <v>76694.055017845341</v>
      </c>
      <c r="BB226">
        <v>269</v>
      </c>
      <c r="BG226">
        <f>'2021'!$AB$15</f>
        <v>0</v>
      </c>
      <c r="BH226">
        <v>260</v>
      </c>
      <c r="BM226" s="4">
        <f>'2022'!$AB$15</f>
        <v>0</v>
      </c>
      <c r="BN226">
        <v>260</v>
      </c>
      <c r="BS226" s="4">
        <f>'2023'!$AB$15</f>
        <v>0</v>
      </c>
      <c r="BT226">
        <v>260</v>
      </c>
    </row>
    <row r="227" spans="1:72">
      <c r="A227">
        <f>Revenue!$225:$225</f>
        <v>0</v>
      </c>
      <c r="B227">
        <v>237</v>
      </c>
      <c r="BA227" s="4">
        <f>'Summary by Management Group'!$I$13</f>
        <v>0</v>
      </c>
      <c r="BB227">
        <v>270</v>
      </c>
      <c r="BG227">
        <f>'2021'!$AC$15</f>
        <v>5602.2964876979095</v>
      </c>
      <c r="BH227">
        <v>261</v>
      </c>
      <c r="BM227" s="4">
        <f>'2022'!$AC$15</f>
        <v>5713.83472615956</v>
      </c>
      <c r="BN227">
        <v>261</v>
      </c>
      <c r="BS227" s="4">
        <f>'2023'!$AC$15</f>
        <v>0</v>
      </c>
      <c r="BT227">
        <v>261</v>
      </c>
    </row>
    <row r="228" spans="1:72">
      <c r="A228">
        <f>Revenue!$226:$226</f>
        <v>0</v>
      </c>
      <c r="B228">
        <v>238</v>
      </c>
      <c r="BA228" s="4">
        <f>'Summary by Management Group'!$J$13</f>
        <v>0</v>
      </c>
      <c r="BB228">
        <v>271</v>
      </c>
      <c r="BG228">
        <f>'2021'!$AD$15</f>
        <v>0</v>
      </c>
      <c r="BH228">
        <v>262</v>
      </c>
      <c r="BM228" s="4">
        <f>'2022'!$AD$15</f>
        <v>0</v>
      </c>
      <c r="BN228">
        <v>262</v>
      </c>
      <c r="BS228" s="4">
        <f>'2023'!$AD$15</f>
        <v>0</v>
      </c>
      <c r="BT228">
        <v>262</v>
      </c>
    </row>
    <row r="229" spans="1:72">
      <c r="A229">
        <f>Revenue!$227:$227</f>
        <v>0</v>
      </c>
      <c r="B229">
        <v>239</v>
      </c>
      <c r="BA229" s="4">
        <f>'Summary by Management Group'!$K$13</f>
        <v>0</v>
      </c>
      <c r="BB229">
        <v>272</v>
      </c>
      <c r="BG229">
        <f>'2021'!$C$16</f>
        <v>7014.4475095454727</v>
      </c>
      <c r="BH229">
        <v>263</v>
      </c>
      <c r="BM229" s="4">
        <f>'2022'!$C$16</f>
        <v>7154.7364597363858</v>
      </c>
      <c r="BN229">
        <v>263</v>
      </c>
      <c r="BS229" s="4">
        <f>'2023'!$C$16</f>
        <v>7297.8311889311126</v>
      </c>
      <c r="BT229">
        <v>263</v>
      </c>
    </row>
    <row r="230" spans="1:72">
      <c r="A230">
        <f>Revenue!$228:$228</f>
        <v>0</v>
      </c>
      <c r="B230">
        <v>240</v>
      </c>
      <c r="BA230" s="4">
        <f>'Summary by Management Group'!$L$13</f>
        <v>0</v>
      </c>
      <c r="BB230">
        <v>273</v>
      </c>
      <c r="BG230">
        <f>'2021'!$D$16</f>
        <v>26410.101025872558</v>
      </c>
      <c r="BH230">
        <v>264</v>
      </c>
      <c r="BM230" s="4">
        <f>'2022'!$D$16</f>
        <v>26938.303046390007</v>
      </c>
      <c r="BN230">
        <v>264</v>
      </c>
      <c r="BS230" s="4">
        <f>'2023'!$D$16</f>
        <v>0</v>
      </c>
      <c r="BT230">
        <v>264</v>
      </c>
    </row>
    <row r="231" spans="1:72">
      <c r="A231">
        <f>Revenue!$229:$229</f>
        <v>0</v>
      </c>
      <c r="B231">
        <v>241</v>
      </c>
      <c r="BA231" s="4">
        <f>'Summary by Management Group'!$M$13</f>
        <v>0</v>
      </c>
      <c r="BB231">
        <v>274</v>
      </c>
      <c r="BG231">
        <f>'2021'!$E$16</f>
        <v>0</v>
      </c>
      <c r="BH231">
        <v>265</v>
      </c>
      <c r="BM231" s="4">
        <f>'2022'!$E$16</f>
        <v>0</v>
      </c>
      <c r="BN231">
        <v>265</v>
      </c>
      <c r="BS231" s="4">
        <f>'2023'!$E$16</f>
        <v>0</v>
      </c>
      <c r="BT231">
        <v>265</v>
      </c>
    </row>
    <row r="232" spans="1:72">
      <c r="A232">
        <f>Revenue!$230:$230</f>
        <v>0</v>
      </c>
      <c r="B232">
        <v>242</v>
      </c>
      <c r="BA232" s="4">
        <f>'Summary by Management Group'!$N$13</f>
        <v>0</v>
      </c>
      <c r="BB232">
        <v>275</v>
      </c>
      <c r="BG232">
        <f>'2021'!$F$16</f>
        <v>6696.2866074066978</v>
      </c>
      <c r="BH232">
        <v>266</v>
      </c>
      <c r="BM232" s="4">
        <f>'2022'!$F$16</f>
        <v>6830.2123395548297</v>
      </c>
      <c r="BN232">
        <v>266</v>
      </c>
      <c r="BS232" s="4">
        <f>'2023'!$F$16</f>
        <v>0</v>
      </c>
      <c r="BT232">
        <v>266</v>
      </c>
    </row>
    <row r="233" spans="1:72">
      <c r="A233">
        <f>Revenue!$231:$231</f>
        <v>0</v>
      </c>
      <c r="B233">
        <v>243</v>
      </c>
      <c r="BA233" s="4">
        <f>'Summary by Management Group'!$I$14</f>
        <v>51552.628155283062</v>
      </c>
      <c r="BB233">
        <v>276</v>
      </c>
      <c r="BG233">
        <f>'2021'!$G$16</f>
        <v>1884.9562300818843</v>
      </c>
      <c r="BH233">
        <v>267</v>
      </c>
      <c r="BM233" s="4">
        <f>'2022'!$G$16</f>
        <v>1922.655354683523</v>
      </c>
      <c r="BN233">
        <v>267</v>
      </c>
      <c r="BS233" s="4">
        <f>'2023'!$G$16</f>
        <v>0</v>
      </c>
      <c r="BT233">
        <v>267</v>
      </c>
    </row>
    <row r="234" spans="1:72">
      <c r="A234">
        <f>Revenue!$232:$232</f>
        <v>0</v>
      </c>
      <c r="B234">
        <v>244</v>
      </c>
      <c r="BA234" s="4">
        <f>'Summary by Management Group'!$J$14</f>
        <v>42856.811813151755</v>
      </c>
      <c r="BB234">
        <v>277</v>
      </c>
      <c r="BG234">
        <f>'2021'!$H$16</f>
        <v>0</v>
      </c>
      <c r="BH234">
        <v>268</v>
      </c>
      <c r="BM234" s="4">
        <f>'2022'!$H$16</f>
        <v>0</v>
      </c>
      <c r="BN234">
        <v>268</v>
      </c>
      <c r="BS234" s="4">
        <f>'2023'!$H$16</f>
        <v>0</v>
      </c>
      <c r="BT234">
        <v>268</v>
      </c>
    </row>
    <row r="235" spans="1:72">
      <c r="A235">
        <f>Revenue!$310:$310</f>
        <v>0</v>
      </c>
      <c r="B235">
        <v>515</v>
      </c>
      <c r="BA235" s="4">
        <f>'Summary by Management Group'!$K$14</f>
        <v>37490.714680367411</v>
      </c>
      <c r="BB235">
        <v>278</v>
      </c>
      <c r="BG235">
        <f>'2021'!$I$16</f>
        <v>0</v>
      </c>
      <c r="BH235">
        <v>269</v>
      </c>
      <c r="BM235" s="4">
        <f>'2022'!$I$16</f>
        <v>0</v>
      </c>
      <c r="BN235">
        <v>269</v>
      </c>
      <c r="BS235" s="4">
        <f>'2023'!$I$16</f>
        <v>0</v>
      </c>
      <c r="BT235">
        <v>269</v>
      </c>
    </row>
    <row r="236" spans="1:72">
      <c r="A236">
        <f>Revenue!$311:$311</f>
        <v>0</v>
      </c>
      <c r="B236">
        <v>516</v>
      </c>
      <c r="BA236" s="4">
        <f>'Summary by Management Group'!$L$14</f>
        <v>39513.46524743858</v>
      </c>
      <c r="BB236">
        <v>279</v>
      </c>
      <c r="BG236">
        <f>'2021'!$J$16</f>
        <v>166663.88667172892</v>
      </c>
      <c r="BH236">
        <v>270</v>
      </c>
      <c r="BM236" s="4">
        <f>'2022'!$J$16</f>
        <v>130935.12972934775</v>
      </c>
      <c r="BN236">
        <v>270</v>
      </c>
      <c r="BS236" s="4">
        <f>'2023'!$J$16</f>
        <v>1201.9972960018015</v>
      </c>
      <c r="BT236">
        <v>270</v>
      </c>
    </row>
    <row r="237" spans="1:72">
      <c r="A237">
        <f>Revenue!$312:$312</f>
        <v>0</v>
      </c>
      <c r="B237">
        <v>517</v>
      </c>
      <c r="BA237" s="4">
        <f>'Summary by Management Group'!$M$14</f>
        <v>42636.555149763793</v>
      </c>
      <c r="BB237">
        <v>280</v>
      </c>
      <c r="BG237">
        <f>'2021'!$K$16</f>
        <v>0</v>
      </c>
      <c r="BH237">
        <v>271</v>
      </c>
      <c r="BM237" s="4">
        <f>'2022'!$K$16</f>
        <v>0</v>
      </c>
      <c r="BN237">
        <v>271</v>
      </c>
      <c r="BS237" s="4">
        <f>'2023'!$K$16</f>
        <v>0</v>
      </c>
      <c r="BT237">
        <v>271</v>
      </c>
    </row>
    <row r="238" spans="1:72">
      <c r="A238">
        <f>Revenue!$313:$313</f>
        <v>0</v>
      </c>
      <c r="B238">
        <v>518</v>
      </c>
      <c r="BA238" s="4">
        <f>'Summary by Management Group'!$N$14</f>
        <v>45462.608882050234</v>
      </c>
      <c r="BB238">
        <v>281</v>
      </c>
      <c r="BG238">
        <f>'2021'!$L$16</f>
        <v>0</v>
      </c>
      <c r="BH238">
        <v>272</v>
      </c>
      <c r="BM238" s="4">
        <f>'2022'!$L$16</f>
        <v>0</v>
      </c>
      <c r="BN238">
        <v>272</v>
      </c>
      <c r="BS238" s="4">
        <f>'2023'!$L$16</f>
        <v>0</v>
      </c>
      <c r="BT238">
        <v>272</v>
      </c>
    </row>
    <row r="239" spans="1:72">
      <c r="A239">
        <f>Revenue!$314:$314</f>
        <v>0</v>
      </c>
      <c r="B239">
        <v>519</v>
      </c>
      <c r="BA239" s="4">
        <f>'Summary by Management Group'!$I$15</f>
        <v>193103.40846522499</v>
      </c>
      <c r="BB239">
        <v>282</v>
      </c>
      <c r="BG239">
        <f>'2021'!$M$16</f>
        <v>1306.7973864013063</v>
      </c>
      <c r="BH239">
        <v>273</v>
      </c>
      <c r="BM239" s="4">
        <f>'2022'!$M$16</f>
        <v>1437.4771250414378</v>
      </c>
      <c r="BN239">
        <v>273</v>
      </c>
      <c r="BS239" s="4">
        <f>'2023'!$M$16</f>
        <v>0</v>
      </c>
      <c r="BT239">
        <v>273</v>
      </c>
    </row>
    <row r="240" spans="1:72">
      <c r="A240">
        <f>Revenue!$315:$315</f>
        <v>0</v>
      </c>
      <c r="B240">
        <v>520</v>
      </c>
      <c r="BA240" s="4">
        <f>'Summary by Management Group'!$J$15</f>
        <v>114102.69101565896</v>
      </c>
      <c r="BB240">
        <v>283</v>
      </c>
      <c r="BG240">
        <f>'2021'!$N$16</f>
        <v>3460.0491231626447</v>
      </c>
      <c r="BH240">
        <v>274</v>
      </c>
      <c r="BM240" s="4">
        <f>'2022'!$N$16</f>
        <v>3565.2898282113779</v>
      </c>
      <c r="BN240">
        <v>274</v>
      </c>
      <c r="BS240" s="4">
        <f>'2023'!$N$16</f>
        <v>3673.7315300104215</v>
      </c>
      <c r="BT240">
        <v>274</v>
      </c>
    </row>
    <row r="241" spans="1:72">
      <c r="A241">
        <f>Revenue!$316:$316</f>
        <v>0</v>
      </c>
      <c r="B241">
        <v>521</v>
      </c>
      <c r="BA241" s="4">
        <f>'Summary by Management Group'!$K$15</f>
        <v>120524.52478654226</v>
      </c>
      <c r="BB241">
        <v>284</v>
      </c>
      <c r="BG241">
        <f>'2021'!$O$16</f>
        <v>0</v>
      </c>
      <c r="BH241">
        <v>275</v>
      </c>
      <c r="BM241" s="4">
        <f>'2022'!$O$16</f>
        <v>0</v>
      </c>
      <c r="BN241">
        <v>275</v>
      </c>
      <c r="BS241" s="4">
        <f>'2023'!$O$16</f>
        <v>0</v>
      </c>
      <c r="BT241">
        <v>275</v>
      </c>
    </row>
    <row r="242" spans="1:72">
      <c r="A242">
        <f>Revenue!$317:$317</f>
        <v>0</v>
      </c>
      <c r="B242">
        <v>522</v>
      </c>
      <c r="BA242" s="4">
        <f>'Summary by Management Group'!$L$15</f>
        <v>128503.53600825372</v>
      </c>
      <c r="BB242">
        <v>285</v>
      </c>
      <c r="BG242">
        <f>'2021'!$P$16</f>
        <v>0</v>
      </c>
      <c r="BH242">
        <v>276</v>
      </c>
      <c r="BM242" s="4">
        <f>'2022'!$P$16</f>
        <v>0</v>
      </c>
      <c r="BN242">
        <v>276</v>
      </c>
      <c r="BS242" s="4">
        <f>'2023'!$P$16</f>
        <v>0</v>
      </c>
      <c r="BT242">
        <v>276</v>
      </c>
    </row>
    <row r="243" spans="1:72">
      <c r="A243">
        <f>Revenue!$318:$318</f>
        <v>0</v>
      </c>
      <c r="B243">
        <v>523</v>
      </c>
      <c r="BA243" s="4">
        <f>'Summary by Management Group'!$M$15</f>
        <v>141683.96851254586</v>
      </c>
      <c r="BB243">
        <v>286</v>
      </c>
      <c r="BG243">
        <f>'2021'!$Q$16</f>
        <v>0</v>
      </c>
      <c r="BH243">
        <v>277</v>
      </c>
      <c r="BM243" s="4">
        <f>'2022'!$Q$16</f>
        <v>0</v>
      </c>
      <c r="BN243">
        <v>277</v>
      </c>
      <c r="BS243" s="4">
        <f>'2023'!$Q$16</f>
        <v>0</v>
      </c>
      <c r="BT243">
        <v>277</v>
      </c>
    </row>
    <row r="244" spans="1:72">
      <c r="A244">
        <f>Revenue!$319:$319</f>
        <v>0</v>
      </c>
      <c r="B244">
        <v>524</v>
      </c>
      <c r="BA244" s="4">
        <f>'Summary by Management Group'!$N$15</f>
        <v>153173.05429721466</v>
      </c>
      <c r="BB244">
        <v>287</v>
      </c>
      <c r="BG244">
        <f>'2021'!$R$16</f>
        <v>0</v>
      </c>
      <c r="BH244">
        <v>278</v>
      </c>
      <c r="BM244" s="4">
        <f>'2022'!$R$16</f>
        <v>0</v>
      </c>
      <c r="BN244">
        <v>278</v>
      </c>
      <c r="BS244" s="4">
        <f>'2023'!$R$16</f>
        <v>0</v>
      </c>
      <c r="BT244">
        <v>278</v>
      </c>
    </row>
    <row r="245" spans="1:72">
      <c r="A245">
        <f>Revenue!$320:$320</f>
        <v>0</v>
      </c>
      <c r="B245">
        <v>525</v>
      </c>
      <c r="BA245" s="4">
        <f>'Summary by Management Group'!$I$16</f>
        <v>25118.287072505351</v>
      </c>
      <c r="BB245">
        <v>288</v>
      </c>
      <c r="BG245">
        <f>'2021'!$S$16</f>
        <v>0</v>
      </c>
      <c r="BH245">
        <v>279</v>
      </c>
      <c r="BM245" s="4">
        <f>'2022'!$S$16</f>
        <v>0</v>
      </c>
      <c r="BN245">
        <v>279</v>
      </c>
      <c r="BS245" s="4">
        <f>'2023'!$S$16</f>
        <v>0</v>
      </c>
      <c r="BT245">
        <v>279</v>
      </c>
    </row>
    <row r="246" spans="1:72">
      <c r="A246">
        <f>Revenue!$321:$321</f>
        <v>0</v>
      </c>
      <c r="B246">
        <v>526</v>
      </c>
      <c r="BA246" s="4">
        <f>'Summary by Management Group'!$J$16</f>
        <v>24173.720073612611</v>
      </c>
      <c r="BB246">
        <v>289</v>
      </c>
      <c r="BG246">
        <f>'2021'!$T$16</f>
        <v>0</v>
      </c>
      <c r="BH246">
        <v>280</v>
      </c>
      <c r="BM246" s="4">
        <f>'2022'!$T$16</f>
        <v>0</v>
      </c>
      <c r="BN246">
        <v>280</v>
      </c>
      <c r="BS246" s="4">
        <f>'2023'!$T$16</f>
        <v>0</v>
      </c>
      <c r="BT246">
        <v>280</v>
      </c>
    </row>
    <row r="247" spans="1:72">
      <c r="A247">
        <f>Revenue!$322:$322</f>
        <v>0</v>
      </c>
      <c r="B247">
        <v>527</v>
      </c>
      <c r="BA247" s="4">
        <f>'Summary by Management Group'!$K$16</f>
        <v>25312.349510011416</v>
      </c>
      <c r="BB247">
        <v>290</v>
      </c>
      <c r="BG247">
        <f>'2021'!$U$16</f>
        <v>0</v>
      </c>
      <c r="BH247">
        <v>281</v>
      </c>
      <c r="BM247" s="4">
        <f>'2022'!$U$16</f>
        <v>0</v>
      </c>
      <c r="BN247">
        <v>281</v>
      </c>
      <c r="BS247" s="4">
        <f>'2023'!$U$16</f>
        <v>0</v>
      </c>
      <c r="BT247">
        <v>281</v>
      </c>
    </row>
    <row r="248" spans="1:72">
      <c r="A248">
        <f>Revenue!$323:$323</f>
        <v>0</v>
      </c>
      <c r="B248">
        <v>528</v>
      </c>
      <c r="BA248" s="4">
        <f>'Summary by Management Group'!$L$16</f>
        <v>26967.65034105146</v>
      </c>
      <c r="BB248">
        <v>291</v>
      </c>
      <c r="BG248">
        <f>'2021'!$V$16</f>
        <v>0</v>
      </c>
      <c r="BH248">
        <v>282</v>
      </c>
      <c r="BM248" s="4">
        <f>'2022'!$V$16</f>
        <v>0</v>
      </c>
      <c r="BN248">
        <v>282</v>
      </c>
      <c r="BS248" s="4">
        <f>'2023'!$V$16</f>
        <v>0</v>
      </c>
      <c r="BT248">
        <v>282</v>
      </c>
    </row>
    <row r="249" spans="1:72">
      <c r="A249">
        <f>Revenue!$324:$324</f>
        <v>0</v>
      </c>
      <c r="B249">
        <v>529</v>
      </c>
      <c r="BA249" s="4">
        <f>'Summary by Management Group'!$M$16</f>
        <v>28793.220033092737</v>
      </c>
      <c r="BB249">
        <v>292</v>
      </c>
      <c r="BG249">
        <f>'2021'!$W$16</f>
        <v>0</v>
      </c>
      <c r="BH249">
        <v>283</v>
      </c>
      <c r="BM249" s="4">
        <f>'2022'!$W$16</f>
        <v>0</v>
      </c>
      <c r="BN249">
        <v>283</v>
      </c>
      <c r="BS249" s="4">
        <f>'2023'!$W$16</f>
        <v>0</v>
      </c>
      <c r="BT249">
        <v>283</v>
      </c>
    </row>
    <row r="250" spans="1:72">
      <c r="A250">
        <f>Revenue!$325:$325</f>
        <v>0</v>
      </c>
      <c r="B250">
        <v>530</v>
      </c>
      <c r="BA250" s="4">
        <f>'Summary by Management Group'!$N$16</f>
        <v>30786.093834822663</v>
      </c>
      <c r="BB250">
        <v>293</v>
      </c>
      <c r="BG250">
        <f>'2021'!$X$16</f>
        <v>0</v>
      </c>
      <c r="BH250">
        <v>284</v>
      </c>
      <c r="BM250" s="4">
        <f>'2022'!$X$16</f>
        <v>0</v>
      </c>
      <c r="BN250">
        <v>284</v>
      </c>
      <c r="BS250" s="4">
        <f>'2023'!$X$16</f>
        <v>0</v>
      </c>
      <c r="BT250">
        <v>284</v>
      </c>
    </row>
    <row r="251" spans="1:72">
      <c r="A251">
        <f>Revenue!$326:$326</f>
        <v>0</v>
      </c>
      <c r="B251">
        <v>531</v>
      </c>
      <c r="BA251" s="4">
        <f>'Summary by Management Group'!$I$17</f>
        <v>0</v>
      </c>
      <c r="BB251">
        <v>294</v>
      </c>
      <c r="BG251">
        <f>'2021'!$Y$16</f>
        <v>0</v>
      </c>
      <c r="BH251">
        <v>285</v>
      </c>
      <c r="BM251" s="4">
        <f>'2022'!$Y$16</f>
        <v>0</v>
      </c>
      <c r="BN251">
        <v>285</v>
      </c>
      <c r="BS251" s="4">
        <f>'2023'!$Y$16</f>
        <v>0</v>
      </c>
      <c r="BT251">
        <v>285</v>
      </c>
    </row>
    <row r="252" spans="1:72">
      <c r="A252">
        <f>Revenue!$327:$327</f>
        <v>0</v>
      </c>
      <c r="B252">
        <v>532</v>
      </c>
      <c r="BA252" s="4">
        <f>'Summary by Management Group'!$J$17</f>
        <v>0</v>
      </c>
      <c r="BB252">
        <v>295</v>
      </c>
      <c r="BG252">
        <f>'2021'!$Z$16</f>
        <v>68078.863842068051</v>
      </c>
      <c r="BH252">
        <v>286</v>
      </c>
      <c r="BM252" s="4">
        <f>'2022'!$Z$16</f>
        <v>68078.863842068051</v>
      </c>
      <c r="BN252">
        <v>286</v>
      </c>
      <c r="BS252" s="4">
        <f>'2023'!$Z$16</f>
        <v>68078.863842068051</v>
      </c>
      <c r="BT252">
        <v>286</v>
      </c>
    </row>
    <row r="253" spans="1:72">
      <c r="A253">
        <f>Revenue!$328:$328</f>
        <v>0</v>
      </c>
      <c r="B253">
        <v>533</v>
      </c>
      <c r="BA253" s="4">
        <f>'Summary by Management Group'!$K$17</f>
        <v>0</v>
      </c>
      <c r="BB253">
        <v>296</v>
      </c>
      <c r="BG253">
        <f>'2021'!$AA$16</f>
        <v>0</v>
      </c>
      <c r="BH253">
        <v>287</v>
      </c>
      <c r="BM253" s="4">
        <f>'2022'!$AA$16</f>
        <v>0</v>
      </c>
      <c r="BN253">
        <v>287</v>
      </c>
      <c r="BS253" s="4">
        <f>'2023'!$AA$16</f>
        <v>0</v>
      </c>
      <c r="BT253">
        <v>287</v>
      </c>
    </row>
    <row r="254" spans="1:72">
      <c r="A254">
        <f>Revenue!$329:$329</f>
        <v>0</v>
      </c>
      <c r="B254">
        <v>534</v>
      </c>
      <c r="BA254" s="4">
        <f>'Summary by Management Group'!$L$17</f>
        <v>0</v>
      </c>
      <c r="BB254">
        <v>297</v>
      </c>
      <c r="BG254">
        <f>'2021'!$AB$16</f>
        <v>0</v>
      </c>
      <c r="BH254">
        <v>288</v>
      </c>
      <c r="BM254" s="4">
        <f>'2022'!$AB$16</f>
        <v>0</v>
      </c>
      <c r="BN254">
        <v>288</v>
      </c>
      <c r="BS254" s="4">
        <f>'2023'!$AB$16</f>
        <v>0</v>
      </c>
      <c r="BT254">
        <v>288</v>
      </c>
    </row>
    <row r="255" spans="1:72">
      <c r="A255">
        <f>Revenue!$330:$330</f>
        <v>0</v>
      </c>
      <c r="B255">
        <v>535</v>
      </c>
      <c r="BA255" s="4">
        <f>'Summary by Management Group'!$M$17</f>
        <v>0</v>
      </c>
      <c r="BB255">
        <v>298</v>
      </c>
      <c r="BG255">
        <f>'2021'!$AC$16</f>
        <v>2099.9958000021002</v>
      </c>
      <c r="BH255">
        <v>289</v>
      </c>
      <c r="BM255" s="4">
        <f>'2022'!$AC$16</f>
        <v>2123.534214463662</v>
      </c>
      <c r="BN255">
        <v>289</v>
      </c>
      <c r="BS255" s="4">
        <f>'2023'!$AC$16</f>
        <v>923.07507692399963</v>
      </c>
      <c r="BT255">
        <v>289</v>
      </c>
    </row>
    <row r="256" spans="1:72">
      <c r="A256">
        <f>Revenue!$331:$331</f>
        <v>0</v>
      </c>
      <c r="B256">
        <v>536</v>
      </c>
      <c r="BA256" s="4">
        <f>'Summary by Management Group'!$N$17</f>
        <v>0</v>
      </c>
      <c r="BB256">
        <v>299</v>
      </c>
      <c r="BG256">
        <f>'2021'!$AD$16</f>
        <v>0</v>
      </c>
      <c r="BH256">
        <v>290</v>
      </c>
      <c r="BM256" s="4">
        <f>'2022'!$AD$16</f>
        <v>0</v>
      </c>
      <c r="BN256">
        <v>290</v>
      </c>
      <c r="BS256" s="4">
        <f>'2023'!$AD$16</f>
        <v>0</v>
      </c>
      <c r="BT256">
        <v>290</v>
      </c>
    </row>
    <row r="257" spans="1:72">
      <c r="A257">
        <f>Revenue!$332:$332</f>
        <v>0</v>
      </c>
      <c r="B257">
        <v>537</v>
      </c>
      <c r="BA257" s="4">
        <f>'Summary by Management Group'!$I$18</f>
        <v>6185.0882030924276</v>
      </c>
      <c r="BB257">
        <v>300</v>
      </c>
      <c r="BG257">
        <f>'2021'!$C$17</f>
        <v>0</v>
      </c>
      <c r="BH257">
        <v>291</v>
      </c>
      <c r="BM257" s="4">
        <f>'2022'!$C$17</f>
        <v>0</v>
      </c>
      <c r="BN257">
        <v>291</v>
      </c>
      <c r="BS257" s="4">
        <f>'2023'!$C$17</f>
        <v>0</v>
      </c>
      <c r="BT257">
        <v>291</v>
      </c>
    </row>
    <row r="258" spans="1:72">
      <c r="A258">
        <f>Revenue!$333:$333</f>
        <v>0</v>
      </c>
      <c r="B258">
        <v>538</v>
      </c>
      <c r="BA258" s="4">
        <f>'Summary by Management Group'!$J$18</f>
        <v>18333.119349582481</v>
      </c>
      <c r="BB258">
        <v>301</v>
      </c>
      <c r="BG258">
        <f>'2021'!$D$17</f>
        <v>0</v>
      </c>
      <c r="BH258">
        <v>292</v>
      </c>
      <c r="BM258" s="4">
        <f>'2022'!$D$17</f>
        <v>0</v>
      </c>
      <c r="BN258">
        <v>292</v>
      </c>
      <c r="BS258" s="4">
        <f>'2023'!$D$17</f>
        <v>0</v>
      </c>
      <c r="BT258">
        <v>292</v>
      </c>
    </row>
    <row r="259" spans="1:72">
      <c r="A259">
        <f>Revenue!$334:$334</f>
        <v>0</v>
      </c>
      <c r="B259">
        <v>539</v>
      </c>
      <c r="BA259" s="4">
        <f>'Summary by Management Group'!$K$18</f>
        <v>19310.161182984368</v>
      </c>
      <c r="BB259">
        <v>302</v>
      </c>
      <c r="BG259">
        <f>'2021'!$E$17</f>
        <v>0</v>
      </c>
      <c r="BH259">
        <v>293</v>
      </c>
      <c r="BM259" s="4">
        <f>'2022'!$E$17</f>
        <v>0</v>
      </c>
      <c r="BN259">
        <v>293</v>
      </c>
      <c r="BS259" s="4">
        <f>'2023'!$E$17</f>
        <v>0</v>
      </c>
      <c r="BT259">
        <v>293</v>
      </c>
    </row>
    <row r="260" spans="1:72">
      <c r="A260">
        <f>Revenue!$335:$335</f>
        <v>0</v>
      </c>
      <c r="B260">
        <v>540</v>
      </c>
      <c r="BA260" s="4">
        <f>'Summary by Management Group'!$L$18</f>
        <v>20178.42364947567</v>
      </c>
      <c r="BB260">
        <v>303</v>
      </c>
      <c r="BG260">
        <f>'2021'!$F$17</f>
        <v>0</v>
      </c>
      <c r="BH260">
        <v>294</v>
      </c>
      <c r="BM260" s="4">
        <f>'2022'!$F$17</f>
        <v>0</v>
      </c>
      <c r="BN260">
        <v>294</v>
      </c>
      <c r="BS260" s="4">
        <f>'2023'!$F$17</f>
        <v>0</v>
      </c>
      <c r="BT260">
        <v>294</v>
      </c>
    </row>
    <row r="261" spans="1:72">
      <c r="A261">
        <f>Revenue!$336:$336</f>
        <v>0</v>
      </c>
      <c r="B261">
        <v>541</v>
      </c>
      <c r="BA261" s="4">
        <f>'Summary by Management Group'!$M$18</f>
        <v>21323.409854025987</v>
      </c>
      <c r="BB261">
        <v>304</v>
      </c>
      <c r="BG261">
        <f>'2021'!$G$17</f>
        <v>0</v>
      </c>
      <c r="BH261">
        <v>295</v>
      </c>
      <c r="BM261" s="4">
        <f>'2022'!$G$17</f>
        <v>0</v>
      </c>
      <c r="BN261">
        <v>295</v>
      </c>
      <c r="BS261" s="4">
        <f>'2023'!$G$17</f>
        <v>0</v>
      </c>
      <c r="BT261">
        <v>295</v>
      </c>
    </row>
    <row r="262" spans="1:72">
      <c r="A262">
        <f>Revenue!$337:$337</f>
        <v>0</v>
      </c>
      <c r="B262">
        <v>542</v>
      </c>
      <c r="BA262" s="4">
        <f>'Summary by Management Group'!$N$18</f>
        <v>22592.443112545418</v>
      </c>
      <c r="BB262">
        <v>305</v>
      </c>
      <c r="BG262">
        <f>'2021'!$H$17</f>
        <v>0</v>
      </c>
      <c r="BH262">
        <v>296</v>
      </c>
      <c r="BM262" s="4">
        <f>'2022'!$H$17</f>
        <v>0</v>
      </c>
      <c r="BN262">
        <v>296</v>
      </c>
      <c r="BS262" s="4">
        <f>'2023'!$H$17</f>
        <v>0</v>
      </c>
      <c r="BT262">
        <v>296</v>
      </c>
    </row>
    <row r="263" spans="1:72">
      <c r="A263">
        <f>Revenue!$338:$338</f>
        <v>0</v>
      </c>
      <c r="B263">
        <v>544</v>
      </c>
      <c r="BA263" s="4">
        <f>'Summary by Management Group'!$I$19</f>
        <v>0</v>
      </c>
      <c r="BB263">
        <v>306</v>
      </c>
      <c r="BG263">
        <f>'2021'!$I$17</f>
        <v>0</v>
      </c>
      <c r="BH263">
        <v>297</v>
      </c>
      <c r="BM263" s="4">
        <f>'2022'!$I$17</f>
        <v>0</v>
      </c>
      <c r="BN263">
        <v>297</v>
      </c>
      <c r="BS263" s="4">
        <f>'2023'!$I$17</f>
        <v>0</v>
      </c>
      <c r="BT263">
        <v>297</v>
      </c>
    </row>
    <row r="264" spans="1:72">
      <c r="A264">
        <f>Revenue!$339:$339</f>
        <v>0</v>
      </c>
      <c r="B264">
        <v>545</v>
      </c>
      <c r="BA264" s="4">
        <f>'Summary by Management Group'!$J$19</f>
        <v>0</v>
      </c>
      <c r="BB264">
        <v>307</v>
      </c>
      <c r="BG264">
        <f>'2021'!$J$17</f>
        <v>0</v>
      </c>
      <c r="BH264">
        <v>298</v>
      </c>
      <c r="BM264" s="4">
        <f>'2022'!$J$17</f>
        <v>0</v>
      </c>
      <c r="BN264">
        <v>298</v>
      </c>
      <c r="BS264" s="4">
        <f>'2023'!$J$17</f>
        <v>0</v>
      </c>
      <c r="BT264">
        <v>298</v>
      </c>
    </row>
    <row r="265" spans="1:72">
      <c r="A265">
        <f>Revenue!$340:$340</f>
        <v>0</v>
      </c>
      <c r="B265">
        <v>546</v>
      </c>
      <c r="BA265" s="4">
        <f>'Summary by Management Group'!$K$19</f>
        <v>0</v>
      </c>
      <c r="BB265">
        <v>308</v>
      </c>
      <c r="BG265">
        <f>'2021'!$K$17</f>
        <v>0</v>
      </c>
      <c r="BH265">
        <v>299</v>
      </c>
      <c r="BM265" s="4">
        <f>'2022'!$K$17</f>
        <v>0</v>
      </c>
      <c r="BN265">
        <v>299</v>
      </c>
      <c r="BS265" s="4">
        <f>'2023'!$K$17</f>
        <v>0</v>
      </c>
      <c r="BT265">
        <v>299</v>
      </c>
    </row>
    <row r="266" spans="1:72">
      <c r="A266">
        <f>Revenue!$341:$341</f>
        <v>0</v>
      </c>
      <c r="B266">
        <v>547</v>
      </c>
      <c r="BA266" s="4">
        <f>'Summary by Management Group'!$L$19</f>
        <v>0</v>
      </c>
      <c r="BB266">
        <v>309</v>
      </c>
      <c r="BG266">
        <f>'2021'!$L$17</f>
        <v>0</v>
      </c>
      <c r="BH266">
        <v>300</v>
      </c>
      <c r="BM266" s="4">
        <f>'2022'!$L$17</f>
        <v>0</v>
      </c>
      <c r="BN266">
        <v>300</v>
      </c>
      <c r="BS266" s="4">
        <f>'2023'!$L$17</f>
        <v>0</v>
      </c>
      <c r="BT266">
        <v>300</v>
      </c>
    </row>
    <row r="267" spans="1:72">
      <c r="A267">
        <f>Revenue!$342:$342</f>
        <v>0</v>
      </c>
      <c r="B267">
        <v>548</v>
      </c>
      <c r="BA267" s="4">
        <f>'Summary by Management Group'!$M$19</f>
        <v>0</v>
      </c>
      <c r="BB267">
        <v>310</v>
      </c>
      <c r="BG267">
        <f>'2021'!$M$17</f>
        <v>0</v>
      </c>
      <c r="BH267">
        <v>301</v>
      </c>
      <c r="BM267" s="4">
        <f>'2022'!$M$17</f>
        <v>0</v>
      </c>
      <c r="BN267">
        <v>301</v>
      </c>
      <c r="BS267" s="4">
        <f>'2023'!$M$17</f>
        <v>0</v>
      </c>
      <c r="BT267">
        <v>301</v>
      </c>
    </row>
    <row r="268" spans="1:72">
      <c r="A268">
        <f>Revenue!$343:$343</f>
        <v>0</v>
      </c>
      <c r="B268">
        <v>549</v>
      </c>
      <c r="BA268" s="4">
        <f>'Summary by Management Group'!$N$19</f>
        <v>0</v>
      </c>
      <c r="BB268">
        <v>311</v>
      </c>
      <c r="BG268">
        <f>'2021'!$N$17</f>
        <v>0</v>
      </c>
      <c r="BH268">
        <v>302</v>
      </c>
      <c r="BM268" s="4">
        <f>'2022'!$N$17</f>
        <v>0</v>
      </c>
      <c r="BN268">
        <v>302</v>
      </c>
      <c r="BS268" s="4">
        <f>'2023'!$N$17</f>
        <v>0</v>
      </c>
      <c r="BT268">
        <v>302</v>
      </c>
    </row>
    <row r="269" spans="1:72">
      <c r="A269">
        <f>Revenue!$344:$344</f>
        <v>0</v>
      </c>
      <c r="B269">
        <v>550</v>
      </c>
      <c r="BA269" s="4">
        <f>'Summary by Management Group'!$I$20</f>
        <v>664012.77915313805</v>
      </c>
      <c r="BB269">
        <v>312</v>
      </c>
      <c r="BG269">
        <f>'2021'!$O$17</f>
        <v>0</v>
      </c>
      <c r="BH269">
        <v>303</v>
      </c>
      <c r="BM269" s="4">
        <f>'2022'!$O$17</f>
        <v>0</v>
      </c>
      <c r="BN269">
        <v>303</v>
      </c>
      <c r="BS269" s="4">
        <f>'2023'!$O$17</f>
        <v>0</v>
      </c>
      <c r="BT269">
        <v>303</v>
      </c>
    </row>
    <row r="270" spans="1:72">
      <c r="A270">
        <f>Revenue!$345:$345</f>
        <v>0</v>
      </c>
      <c r="B270">
        <v>551</v>
      </c>
      <c r="BA270" s="4">
        <f>'Summary by Management Group'!$J$20</f>
        <v>792324.89067084074</v>
      </c>
      <c r="BB270">
        <v>313</v>
      </c>
      <c r="BG270">
        <f>'2021'!$P$17</f>
        <v>0</v>
      </c>
      <c r="BH270">
        <v>304</v>
      </c>
      <c r="BM270" s="4">
        <f>'2022'!$P$17</f>
        <v>0</v>
      </c>
      <c r="BN270">
        <v>304</v>
      </c>
      <c r="BS270" s="4">
        <f>'2023'!$P$17</f>
        <v>0</v>
      </c>
      <c r="BT270">
        <v>304</v>
      </c>
    </row>
    <row r="271" spans="1:72">
      <c r="A271">
        <f>Revenue!$346:$346</f>
        <v>0</v>
      </c>
      <c r="B271">
        <v>552</v>
      </c>
      <c r="BA271" s="4">
        <f>'Summary by Management Group'!$K$20</f>
        <v>880333.46032473585</v>
      </c>
      <c r="BB271">
        <v>314</v>
      </c>
      <c r="BG271">
        <f>'2021'!$Q$17</f>
        <v>0</v>
      </c>
      <c r="BH271">
        <v>305</v>
      </c>
      <c r="BM271" s="4">
        <f>'2022'!$Q$17</f>
        <v>0</v>
      </c>
      <c r="BN271">
        <v>305</v>
      </c>
      <c r="BS271" s="4">
        <f>'2023'!$Q$17</f>
        <v>0</v>
      </c>
      <c r="BT271">
        <v>305</v>
      </c>
    </row>
    <row r="272" spans="1:72">
      <c r="A272">
        <f>Revenue!$347:$347</f>
        <v>0</v>
      </c>
      <c r="B272">
        <v>553</v>
      </c>
      <c r="BA272" s="4">
        <f>'Summary by Management Group'!$L$20</f>
        <v>997249.94334467442</v>
      </c>
      <c r="BB272">
        <v>315</v>
      </c>
      <c r="BG272">
        <f>'2021'!$R$17</f>
        <v>0</v>
      </c>
      <c r="BH272">
        <v>306</v>
      </c>
      <c r="BM272" s="4">
        <f>'2022'!$R$17</f>
        <v>0</v>
      </c>
      <c r="BN272">
        <v>306</v>
      </c>
      <c r="BS272" s="4">
        <f>'2023'!$R$17</f>
        <v>0</v>
      </c>
      <c r="BT272">
        <v>306</v>
      </c>
    </row>
    <row r="273" spans="1:72">
      <c r="A273">
        <f>Revenue!$348:$348</f>
        <v>0</v>
      </c>
      <c r="B273">
        <v>554</v>
      </c>
      <c r="BA273" s="4">
        <f>'Summary by Management Group'!$M$20</f>
        <v>1134234.515846357</v>
      </c>
      <c r="BB273">
        <v>316</v>
      </c>
      <c r="BG273">
        <f>'2021'!$S$17</f>
        <v>0</v>
      </c>
      <c r="BH273">
        <v>307</v>
      </c>
      <c r="BM273" s="4">
        <f>'2022'!$S$17</f>
        <v>0</v>
      </c>
      <c r="BN273">
        <v>307</v>
      </c>
      <c r="BS273" s="4">
        <f>'2023'!$S$17</f>
        <v>0</v>
      </c>
      <c r="BT273">
        <v>307</v>
      </c>
    </row>
    <row r="274" spans="1:72">
      <c r="A274">
        <f>Revenue!$349:$349</f>
        <v>0</v>
      </c>
      <c r="B274">
        <v>555</v>
      </c>
      <c r="BA274" s="4">
        <f>'Summary by Management Group'!$N$20</f>
        <v>1294476.4466850795</v>
      </c>
      <c r="BB274">
        <v>317</v>
      </c>
      <c r="BG274">
        <f>'2021'!$T$17</f>
        <v>0</v>
      </c>
      <c r="BH274">
        <v>308</v>
      </c>
      <c r="BM274" s="4">
        <f>'2022'!$T$17</f>
        <v>0</v>
      </c>
      <c r="BN274">
        <v>308</v>
      </c>
      <c r="BS274" s="4">
        <f>'2023'!$T$17</f>
        <v>0</v>
      </c>
      <c r="BT274">
        <v>308</v>
      </c>
    </row>
    <row r="275" spans="1:72">
      <c r="A275">
        <f>Revenue!$350:$350</f>
        <v>0</v>
      </c>
      <c r="B275">
        <v>556</v>
      </c>
      <c r="BA275" s="4">
        <f>'Summary by Management Group'!$I$21</f>
        <v>1412801.4591188291</v>
      </c>
      <c r="BB275">
        <v>318</v>
      </c>
      <c r="BG275">
        <f>'2021'!$U$17</f>
        <v>0</v>
      </c>
      <c r="BH275">
        <v>309</v>
      </c>
      <c r="BM275" s="4">
        <f>'2022'!$U$17</f>
        <v>0</v>
      </c>
      <c r="BN275">
        <v>309</v>
      </c>
      <c r="BS275" s="4">
        <f>'2023'!$U$17</f>
        <v>0</v>
      </c>
      <c r="BT275">
        <v>309</v>
      </c>
    </row>
    <row r="276" spans="1:72">
      <c r="A276">
        <f>Revenue!$351:$351</f>
        <v>0</v>
      </c>
      <c r="B276">
        <v>557</v>
      </c>
      <c r="BA276" s="4">
        <f>'Summary by Management Group'!$J$21</f>
        <v>1574167.5812801812</v>
      </c>
      <c r="BB276">
        <v>319</v>
      </c>
      <c r="BG276">
        <f>'2021'!$V$17</f>
        <v>0</v>
      </c>
      <c r="BH276">
        <v>310</v>
      </c>
      <c r="BM276" s="4">
        <f>'2022'!$V$17</f>
        <v>0</v>
      </c>
      <c r="BN276">
        <v>310</v>
      </c>
      <c r="BS276" s="4">
        <f>'2023'!$V$17</f>
        <v>0</v>
      </c>
      <c r="BT276">
        <v>310</v>
      </c>
    </row>
    <row r="277" spans="1:72">
      <c r="A277">
        <f>Revenue!$352:$352</f>
        <v>0</v>
      </c>
      <c r="B277">
        <v>558</v>
      </c>
      <c r="BA277" s="4">
        <f>'Summary by Management Group'!$K$21</f>
        <v>1748506.9079346173</v>
      </c>
      <c r="BB277">
        <v>320</v>
      </c>
      <c r="BG277">
        <f>'2021'!$W$17</f>
        <v>0</v>
      </c>
      <c r="BH277">
        <v>311</v>
      </c>
      <c r="BM277" s="4">
        <f>'2022'!$W$17</f>
        <v>0</v>
      </c>
      <c r="BN277">
        <v>311</v>
      </c>
      <c r="BS277" s="4">
        <f>'2023'!$W$17</f>
        <v>0</v>
      </c>
      <c r="BT277">
        <v>311</v>
      </c>
    </row>
    <row r="278" spans="1:72">
      <c r="A278">
        <f>Revenue!$353:$353</f>
        <v>0</v>
      </c>
      <c r="B278">
        <v>559</v>
      </c>
      <c r="BA278" s="4">
        <f>'Summary by Management Group'!$L$21</f>
        <v>1992210.1828093007</v>
      </c>
      <c r="BB278">
        <v>321</v>
      </c>
      <c r="BG278">
        <f>'2021'!$X$17</f>
        <v>0</v>
      </c>
      <c r="BH278">
        <v>312</v>
      </c>
      <c r="BM278" s="4">
        <f>'2022'!$X$17</f>
        <v>0</v>
      </c>
      <c r="BN278">
        <v>312</v>
      </c>
      <c r="BS278" s="4">
        <f>'2023'!$X$17</f>
        <v>0</v>
      </c>
      <c r="BT278">
        <v>312</v>
      </c>
    </row>
    <row r="279" spans="1:72">
      <c r="A279">
        <f>Revenue!$354:$354</f>
        <v>0</v>
      </c>
      <c r="B279">
        <v>560</v>
      </c>
      <c r="BA279" s="4">
        <f>'Summary by Management Group'!$M$21</f>
        <v>2268221.4278327208</v>
      </c>
      <c r="BB279">
        <v>322</v>
      </c>
      <c r="BG279">
        <f>'2021'!$Y$17</f>
        <v>0</v>
      </c>
      <c r="BH279">
        <v>313</v>
      </c>
      <c r="BM279" s="4">
        <f>'2022'!$Y$17</f>
        <v>0</v>
      </c>
      <c r="BN279">
        <v>313</v>
      </c>
      <c r="BS279" s="4">
        <f>'2023'!$Y$17</f>
        <v>0</v>
      </c>
      <c r="BT279">
        <v>313</v>
      </c>
    </row>
    <row r="280" spans="1:72">
      <c r="A280">
        <f>Revenue!$355:$355</f>
        <v>0</v>
      </c>
      <c r="B280">
        <v>561</v>
      </c>
      <c r="BA280" s="4">
        <f>'Summary by Management Group'!$N$21</f>
        <v>2590618.0353074246</v>
      </c>
      <c r="BB280">
        <v>323</v>
      </c>
      <c r="BG280">
        <f>'2021'!$Z$17</f>
        <v>88499.82300008848</v>
      </c>
      <c r="BH280">
        <v>314</v>
      </c>
      <c r="BM280" s="4">
        <f>'2022'!$Z$17</f>
        <v>88499.82300008848</v>
      </c>
      <c r="BN280">
        <v>314</v>
      </c>
      <c r="BS280" s="4">
        <f>'2023'!$Z$17</f>
        <v>88499.82300008848</v>
      </c>
      <c r="BT280">
        <v>314</v>
      </c>
    </row>
    <row r="281" spans="1:72">
      <c r="A281">
        <f>Revenue!$356:$356</f>
        <v>0</v>
      </c>
      <c r="B281">
        <v>562</v>
      </c>
      <c r="BA281" s="4">
        <f>'Summary by Management Group'!$I$22</f>
        <v>870368.61096160405</v>
      </c>
      <c r="BB281">
        <v>324</v>
      </c>
      <c r="BG281">
        <f>'2021'!$AA$17</f>
        <v>0</v>
      </c>
      <c r="BH281">
        <v>315</v>
      </c>
      <c r="BM281" s="4">
        <f>'2022'!$AA$17</f>
        <v>0</v>
      </c>
      <c r="BN281">
        <v>315</v>
      </c>
      <c r="BS281" s="4">
        <f>'2023'!$AA$17</f>
        <v>0</v>
      </c>
      <c r="BT281">
        <v>315</v>
      </c>
    </row>
    <row r="282" spans="1:72">
      <c r="A282">
        <f>Revenue!$357:$357</f>
        <v>0</v>
      </c>
      <c r="B282">
        <v>563</v>
      </c>
      <c r="BA282" s="4">
        <f>'Summary by Management Group'!$J$22</f>
        <v>991970.14058649156</v>
      </c>
      <c r="BB282">
        <v>325</v>
      </c>
      <c r="BG282">
        <f>'2021'!$AB$17</f>
        <v>0</v>
      </c>
      <c r="BH282">
        <v>316</v>
      </c>
      <c r="BM282" s="4">
        <f>'2022'!$AB$17</f>
        <v>0</v>
      </c>
      <c r="BN282">
        <v>316</v>
      </c>
      <c r="BS282" s="4">
        <f>'2023'!$AB$17</f>
        <v>0</v>
      </c>
      <c r="BT282">
        <v>316</v>
      </c>
    </row>
    <row r="283" spans="1:72">
      <c r="A283">
        <f>Revenue!$358:$358</f>
        <v>0</v>
      </c>
      <c r="B283">
        <v>564</v>
      </c>
      <c r="BA283" s="4">
        <f>'Summary by Management Group'!$K$22</f>
        <v>1101495.0372480229</v>
      </c>
      <c r="BB283">
        <v>326</v>
      </c>
      <c r="BG283">
        <f>'2021'!$AC$17</f>
        <v>0</v>
      </c>
      <c r="BH283">
        <v>317</v>
      </c>
      <c r="BM283" s="4">
        <f>'2022'!$AC$17</f>
        <v>0</v>
      </c>
      <c r="BN283">
        <v>317</v>
      </c>
      <c r="BS283" s="4">
        <f>'2023'!$AC$17</f>
        <v>0</v>
      </c>
      <c r="BT283">
        <v>317</v>
      </c>
    </row>
    <row r="284" spans="1:72">
      <c r="A284">
        <f>Revenue!$359:$359</f>
        <v>0</v>
      </c>
      <c r="B284">
        <v>565</v>
      </c>
      <c r="BA284" s="4">
        <f>'Summary by Management Group'!$L$22</f>
        <v>1250304.5646126545</v>
      </c>
      <c r="BB284">
        <v>327</v>
      </c>
      <c r="BG284">
        <f>'2021'!$AD$17</f>
        <v>0</v>
      </c>
      <c r="BH284">
        <v>318</v>
      </c>
      <c r="BM284" s="4">
        <f>'2022'!$AD$17</f>
        <v>0</v>
      </c>
      <c r="BN284">
        <v>318</v>
      </c>
      <c r="BS284" s="4">
        <f>'2023'!$AD$17</f>
        <v>0</v>
      </c>
      <c r="BT284">
        <v>318</v>
      </c>
    </row>
    <row r="285" spans="1:72">
      <c r="A285">
        <f>Revenue!$360:$360</f>
        <v>0</v>
      </c>
      <c r="B285">
        <v>566</v>
      </c>
      <c r="BA285" s="4">
        <f>'Summary by Management Group'!$M$22</f>
        <v>1424341.1440452333</v>
      </c>
      <c r="BB285">
        <v>328</v>
      </c>
    </row>
    <row r="286" spans="1:72">
      <c r="A286">
        <f>Revenue!$361:$361</f>
        <v>0</v>
      </c>
      <c r="B286">
        <v>567</v>
      </c>
      <c r="BA286" s="4">
        <f>'Summary by Management Group'!$N$22</f>
        <v>1627446.9075935725</v>
      </c>
      <c r="BB286">
        <v>329</v>
      </c>
    </row>
    <row r="287" spans="1:72">
      <c r="A287">
        <f>Revenue!$362:$362</f>
        <v>0</v>
      </c>
      <c r="B287">
        <v>568</v>
      </c>
      <c r="BA287" s="4">
        <f>'Summary by Management Group'!$I$23</f>
        <v>646087.43943545874</v>
      </c>
      <c r="BB287">
        <v>330</v>
      </c>
    </row>
    <row r="288" spans="1:72">
      <c r="A288">
        <f>Revenue!$363:$363</f>
        <v>0</v>
      </c>
      <c r="B288">
        <v>569</v>
      </c>
      <c r="BA288" s="4">
        <f>'Summary by Management Group'!$J$23</f>
        <v>761772.91991359764</v>
      </c>
      <c r="BB288">
        <v>331</v>
      </c>
    </row>
    <row r="289" spans="1:54">
      <c r="A289">
        <f>Revenue!$364:$364</f>
        <v>0</v>
      </c>
      <c r="B289">
        <v>570</v>
      </c>
      <c r="BA289" s="4">
        <f>'Summary by Management Group'!$K$23</f>
        <v>848857.25105195749</v>
      </c>
      <c r="BB289">
        <v>332</v>
      </c>
    </row>
    <row r="290" spans="1:54">
      <c r="A290">
        <f>Revenue!$365:$365</f>
        <v>0</v>
      </c>
      <c r="B290">
        <v>571</v>
      </c>
      <c r="BA290" s="4">
        <f>'Summary by Management Group'!$L$23</f>
        <v>963088.74004832364</v>
      </c>
      <c r="BB290">
        <v>333</v>
      </c>
    </row>
    <row r="291" spans="1:54">
      <c r="A291">
        <f>Revenue!$366:$366</f>
        <v>0</v>
      </c>
      <c r="B291">
        <v>572</v>
      </c>
      <c r="BA291" s="4">
        <f>'Summary by Management Group'!$M$23</f>
        <v>1097028.340537729</v>
      </c>
      <c r="BB291">
        <v>334</v>
      </c>
    </row>
    <row r="292" spans="1:54">
      <c r="A292">
        <f>Revenue!$367:$367</f>
        <v>0</v>
      </c>
      <c r="B292">
        <v>573</v>
      </c>
      <c r="BA292" s="4">
        <f>'Summary by Management Group'!$N$23</f>
        <v>1252644.41321326</v>
      </c>
      <c r="BB292">
        <v>335</v>
      </c>
    </row>
    <row r="293" spans="1:54">
      <c r="A293">
        <f>Revenue!$368:$368</f>
        <v>0</v>
      </c>
      <c r="B293">
        <v>574</v>
      </c>
      <c r="BA293" s="4">
        <f>'Summary by Management Group'!$I$24</f>
        <v>589064.50240952044</v>
      </c>
      <c r="BB293">
        <v>336</v>
      </c>
    </row>
    <row r="294" spans="1:54">
      <c r="A294">
        <f>Revenue!$369:$369</f>
        <v>0</v>
      </c>
      <c r="B294">
        <v>575</v>
      </c>
      <c r="BA294" s="4">
        <f>'Summary by Management Group'!$J$24</f>
        <v>867379.67878096132</v>
      </c>
      <c r="BB294">
        <v>337</v>
      </c>
    </row>
    <row r="295" spans="1:54">
      <c r="A295">
        <f>Revenue!$370:$370</f>
        <v>0</v>
      </c>
      <c r="B295">
        <v>576</v>
      </c>
      <c r="BA295" s="4">
        <f>'Summary by Management Group'!$K$24</f>
        <v>962628.80211992038</v>
      </c>
      <c r="BB295">
        <v>338</v>
      </c>
    </row>
    <row r="296" spans="1:54">
      <c r="A296">
        <f>Revenue!$371:$371</f>
        <v>0</v>
      </c>
      <c r="B296">
        <v>577</v>
      </c>
      <c r="BA296" s="4">
        <f>'Summary by Management Group'!$L$24</f>
        <v>1097747.9152699837</v>
      </c>
      <c r="BB296">
        <v>339</v>
      </c>
    </row>
    <row r="297" spans="1:54">
      <c r="A297">
        <f>Revenue!$372:$372</f>
        <v>0</v>
      </c>
      <c r="B297">
        <v>578</v>
      </c>
      <c r="BA297" s="4">
        <f>'Summary by Management Group'!$M$24</f>
        <v>1255422.3283978794</v>
      </c>
      <c r="BB297">
        <v>340</v>
      </c>
    </row>
    <row r="298" spans="1:54">
      <c r="A298">
        <f>Revenue!$373:$373</f>
        <v>0</v>
      </c>
      <c r="B298">
        <v>579</v>
      </c>
      <c r="BA298" s="4">
        <f>'Summary by Management Group'!$N$24</f>
        <v>1439560.4674794809</v>
      </c>
      <c r="BB298">
        <v>341</v>
      </c>
    </row>
    <row r="299" spans="1:54">
      <c r="A299">
        <f>Revenue!$374:$374</f>
        <v>0</v>
      </c>
      <c r="B299">
        <v>580</v>
      </c>
      <c r="BA299" s="4">
        <f>'Summary by Management Group'!$I$25</f>
        <v>297386.51963457227</v>
      </c>
      <c r="BB299">
        <v>342</v>
      </c>
    </row>
    <row r="300" spans="1:54">
      <c r="A300">
        <f>Revenue!$375:$375</f>
        <v>0</v>
      </c>
      <c r="B300">
        <v>581</v>
      </c>
      <c r="BA300" s="4">
        <f>'Summary by Management Group'!$J$25</f>
        <v>339001.51904897316</v>
      </c>
      <c r="BB300">
        <v>343</v>
      </c>
    </row>
    <row r="301" spans="1:54">
      <c r="A301">
        <f>Revenue!$376:$376</f>
        <v>0</v>
      </c>
      <c r="B301">
        <v>582</v>
      </c>
      <c r="BA301" s="4">
        <f>'Summary by Management Group'!$K$25</f>
        <v>379581.62307229114</v>
      </c>
      <c r="BB301">
        <v>344</v>
      </c>
    </row>
    <row r="302" spans="1:54">
      <c r="A302">
        <f>Revenue!$377:$377</f>
        <v>0</v>
      </c>
      <c r="B302">
        <v>583</v>
      </c>
      <c r="BA302" s="4">
        <f>'Summary by Management Group'!$L$25</f>
        <v>434061.54482212651</v>
      </c>
      <c r="BB302">
        <v>345</v>
      </c>
    </row>
    <row r="303" spans="1:54">
      <c r="A303">
        <f>Revenue!$378:$378</f>
        <v>0</v>
      </c>
      <c r="B303">
        <v>584</v>
      </c>
      <c r="BA303" s="4">
        <f>'Summary by Management Group'!$M$25</f>
        <v>498259.48944973975</v>
      </c>
      <c r="BB303">
        <v>346</v>
      </c>
    </row>
    <row r="304" spans="1:54">
      <c r="A304">
        <f>Revenue!$379:$379</f>
        <v>0</v>
      </c>
      <c r="B304">
        <v>585</v>
      </c>
      <c r="BA304" s="4">
        <f>'Summary by Management Group'!$N$25</f>
        <v>573713.05876807345</v>
      </c>
      <c r="BB304">
        <v>347</v>
      </c>
    </row>
    <row r="305" spans="1:54">
      <c r="A305">
        <f>Revenue!$380:$380</f>
        <v>0</v>
      </c>
      <c r="B305">
        <v>586</v>
      </c>
      <c r="BA305" s="4">
        <f>'Summary by Management Group'!$I$26</f>
        <v>0</v>
      </c>
      <c r="BB305">
        <v>348</v>
      </c>
    </row>
    <row r="306" spans="1:54">
      <c r="A306">
        <f>Revenue!$381:$381</f>
        <v>0</v>
      </c>
      <c r="B306">
        <v>587</v>
      </c>
      <c r="BA306" s="4">
        <f>'Summary by Management Group'!$J$26</f>
        <v>0</v>
      </c>
      <c r="BB306">
        <v>349</v>
      </c>
    </row>
    <row r="307" spans="1:54">
      <c r="A307">
        <f>Revenue!$382:$382</f>
        <v>0</v>
      </c>
      <c r="B307">
        <v>588</v>
      </c>
      <c r="BA307" s="4">
        <f>'Summary by Management Group'!$K$26</f>
        <v>0</v>
      </c>
      <c r="BB307">
        <v>350</v>
      </c>
    </row>
    <row r="308" spans="1:54">
      <c r="A308">
        <f>Revenue!$385:$385</f>
        <v>0</v>
      </c>
      <c r="B308">
        <v>751</v>
      </c>
      <c r="BA308" s="4">
        <f>'Summary by Management Group'!$L$26</f>
        <v>0</v>
      </c>
      <c r="BB308">
        <v>351</v>
      </c>
    </row>
    <row r="309" spans="1:54">
      <c r="A309">
        <f>Revenue!$235:$235</f>
        <v>0</v>
      </c>
      <c r="B309">
        <v>753</v>
      </c>
      <c r="BA309" s="4">
        <f>'Summary by Management Group'!$M$26</f>
        <v>0</v>
      </c>
      <c r="BB309">
        <v>352</v>
      </c>
    </row>
    <row r="310" spans="1:54">
      <c r="A310">
        <f>Revenue!$236:$236</f>
        <v>0</v>
      </c>
      <c r="B310">
        <v>754</v>
      </c>
      <c r="BA310" s="4">
        <f>'Summary by Management Group'!$N$26</f>
        <v>0</v>
      </c>
      <c r="BB310">
        <v>353</v>
      </c>
    </row>
    <row r="311" spans="1:54">
      <c r="A311">
        <f>Revenue!$237:$237</f>
        <v>0</v>
      </c>
      <c r="B311">
        <v>755</v>
      </c>
      <c r="BA311" s="4">
        <f>'Summary by Management Group'!$I$27</f>
        <v>831200.70579015568</v>
      </c>
      <c r="BB311">
        <v>354</v>
      </c>
    </row>
    <row r="312" spans="1:54">
      <c r="A312">
        <f>Revenue!$238:$238</f>
        <v>0</v>
      </c>
      <c r="B312">
        <v>756</v>
      </c>
      <c r="BA312" s="4">
        <f>'Summary by Management Group'!$J$27</f>
        <v>868996.76050357742</v>
      </c>
      <c r="BB312">
        <v>355</v>
      </c>
    </row>
    <row r="313" spans="1:54">
      <c r="A313">
        <f>Revenue!$239:$239</f>
        <v>0</v>
      </c>
      <c r="B313">
        <v>757</v>
      </c>
      <c r="BA313" s="4">
        <f>'Summary by Management Group'!$K$27</f>
        <v>953272.17872121918</v>
      </c>
      <c r="BB313">
        <v>356</v>
      </c>
    </row>
    <row r="314" spans="1:54">
      <c r="A314">
        <f>Revenue!$240:$240</f>
        <v>0</v>
      </c>
      <c r="B314">
        <v>758</v>
      </c>
      <c r="BA314" s="4">
        <f>'Summary by Management Group'!$L$27</f>
        <v>1051087.1536459932</v>
      </c>
      <c r="BB314">
        <v>357</v>
      </c>
    </row>
    <row r="315" spans="1:54">
      <c r="A315">
        <f>Revenue!$241:$241</f>
        <v>0</v>
      </c>
      <c r="B315">
        <v>759</v>
      </c>
      <c r="BA315" s="4">
        <f>'Summary by Management Group'!$M$27</f>
        <v>1161745.3881819076</v>
      </c>
      <c r="BB315">
        <v>358</v>
      </c>
    </row>
    <row r="316" spans="1:54">
      <c r="A316">
        <f>Revenue!$242:$242</f>
        <v>0</v>
      </c>
      <c r="B316">
        <v>760</v>
      </c>
      <c r="BA316" s="4">
        <f>'Summary by Management Group'!$N$27</f>
        <v>1285116.28889722</v>
      </c>
      <c r="BB316">
        <v>359</v>
      </c>
    </row>
    <row r="317" spans="1:54">
      <c r="A317">
        <f>Revenue!$243:$243</f>
        <v>0</v>
      </c>
      <c r="B317">
        <v>761</v>
      </c>
      <c r="BA317" s="4">
        <f>'Summary by Management Group'!$I$28</f>
        <v>0</v>
      </c>
      <c r="BB317">
        <v>360</v>
      </c>
    </row>
    <row r="318" spans="1:54">
      <c r="A318">
        <f>Revenue!$244:$244</f>
        <v>0</v>
      </c>
      <c r="B318">
        <v>762</v>
      </c>
      <c r="BA318" s="4">
        <f>'Summary by Management Group'!$J$28</f>
        <v>0</v>
      </c>
      <c r="BB318">
        <v>361</v>
      </c>
    </row>
    <row r="319" spans="1:54">
      <c r="A319">
        <f>Revenue!$245:$245</f>
        <v>0</v>
      </c>
      <c r="B319">
        <v>763</v>
      </c>
      <c r="BA319" s="4">
        <f>'Summary by Management Group'!$K$28</f>
        <v>0</v>
      </c>
      <c r="BB319">
        <v>362</v>
      </c>
    </row>
    <row r="320" spans="1:54">
      <c r="A320">
        <f>Revenue!$246:$246</f>
        <v>0</v>
      </c>
      <c r="B320">
        <v>764</v>
      </c>
      <c r="BA320" s="4">
        <f>'Summary by Management Group'!$L$28</f>
        <v>0</v>
      </c>
      <c r="BB320">
        <v>363</v>
      </c>
    </row>
    <row r="321" spans="1:54">
      <c r="A321">
        <f>Revenue!$247:$247</f>
        <v>0</v>
      </c>
      <c r="B321">
        <v>766</v>
      </c>
      <c r="BA321" s="4">
        <f>'Summary by Management Group'!$M$28</f>
        <v>0</v>
      </c>
      <c r="BB321">
        <v>364</v>
      </c>
    </row>
    <row r="322" spans="1:54">
      <c r="A322">
        <f>Revenue!$248:$248</f>
        <v>0</v>
      </c>
      <c r="B322">
        <v>767</v>
      </c>
      <c r="BA322" s="4">
        <f>'Summary by Management Group'!$N$28</f>
        <v>0</v>
      </c>
      <c r="BB322">
        <v>365</v>
      </c>
    </row>
    <row r="323" spans="1:54">
      <c r="A323">
        <f>Revenue!$249:$249</f>
        <v>0</v>
      </c>
      <c r="B323">
        <v>768</v>
      </c>
      <c r="BA323" s="4">
        <f>'Summary by Management Group'!$I$29</f>
        <v>0</v>
      </c>
      <c r="BB323">
        <v>366</v>
      </c>
    </row>
    <row r="324" spans="1:54">
      <c r="A324">
        <f>Revenue!$250:$250</f>
        <v>0</v>
      </c>
      <c r="B324">
        <v>769</v>
      </c>
      <c r="BA324" s="4">
        <f>'Summary by Management Group'!$J$29</f>
        <v>0</v>
      </c>
      <c r="BB324">
        <v>367</v>
      </c>
    </row>
    <row r="325" spans="1:54">
      <c r="A325">
        <f>Revenue!$251:$251</f>
        <v>0</v>
      </c>
      <c r="B325">
        <v>770</v>
      </c>
      <c r="BA325" s="4">
        <f>'Summary by Management Group'!$K$29</f>
        <v>0</v>
      </c>
      <c r="BB325">
        <v>368</v>
      </c>
    </row>
    <row r="326" spans="1:54">
      <c r="A326">
        <f>Revenue!$252:$252</f>
        <v>0</v>
      </c>
      <c r="B326">
        <v>771</v>
      </c>
      <c r="BA326" s="4">
        <f>'Summary by Management Group'!$L$29</f>
        <v>0</v>
      </c>
      <c r="BB326">
        <v>369</v>
      </c>
    </row>
    <row r="327" spans="1:54">
      <c r="A327">
        <f>Revenue!$253:$253</f>
        <v>0</v>
      </c>
      <c r="B327">
        <v>772</v>
      </c>
      <c r="BA327" s="4">
        <f>'Summary by Management Group'!$M$29</f>
        <v>0</v>
      </c>
      <c r="BB327">
        <v>370</v>
      </c>
    </row>
    <row r="328" spans="1:54">
      <c r="A328">
        <f>Revenue!$254:$254</f>
        <v>0</v>
      </c>
      <c r="B328">
        <v>773</v>
      </c>
      <c r="BA328" s="4">
        <f>'Summary by Management Group'!$N$29</f>
        <v>0</v>
      </c>
      <c r="BB328">
        <v>371</v>
      </c>
    </row>
    <row r="329" spans="1:54">
      <c r="A329">
        <f>Revenue!$255:$255</f>
        <v>0</v>
      </c>
      <c r="B329">
        <v>774</v>
      </c>
      <c r="BA329" s="4">
        <f>'Summary by Management Group'!$I$30</f>
        <v>636109.32922125736</v>
      </c>
      <c r="BB329">
        <v>372</v>
      </c>
    </row>
    <row r="330" spans="1:54">
      <c r="A330">
        <f>Revenue!$256:$256</f>
        <v>0</v>
      </c>
      <c r="B330">
        <v>775</v>
      </c>
      <c r="BA330" s="4">
        <f>'Summary by Management Group'!$J$30</f>
        <v>427121.71399166208</v>
      </c>
      <c r="BB330">
        <v>373</v>
      </c>
    </row>
    <row r="331" spans="1:54">
      <c r="A331">
        <f>Revenue!$257:$257</f>
        <v>0</v>
      </c>
      <c r="B331">
        <v>776</v>
      </c>
      <c r="BA331" s="4">
        <f>'Summary by Management Group'!$K$30</f>
        <v>472799.65803595894</v>
      </c>
      <c r="BB331">
        <v>374</v>
      </c>
    </row>
    <row r="332" spans="1:54">
      <c r="A332">
        <f>Revenue!$258:$258</f>
        <v>0</v>
      </c>
      <c r="B332">
        <v>777</v>
      </c>
      <c r="BA332" s="4">
        <f>'Summary by Management Group'!$L$30</f>
        <v>528236.28458845778</v>
      </c>
      <c r="BB332">
        <v>375</v>
      </c>
    </row>
    <row r="333" spans="1:54">
      <c r="A333">
        <f>Revenue!$259:$259</f>
        <v>0</v>
      </c>
      <c r="B333">
        <v>778</v>
      </c>
      <c r="BA333" s="4">
        <f>'Summary by Management Group'!$M$30</f>
        <v>591504.19936276134</v>
      </c>
      <c r="BB333">
        <v>376</v>
      </c>
    </row>
    <row r="334" spans="1:54">
      <c r="A334">
        <f>Revenue!$260:$260</f>
        <v>0</v>
      </c>
      <c r="B334">
        <v>779</v>
      </c>
      <c r="BA334" s="4">
        <f>'Summary by Management Group'!$N$30</f>
        <v>663102.30164899386</v>
      </c>
      <c r="BB334">
        <v>377</v>
      </c>
    </row>
    <row r="335" spans="1:54">
      <c r="A335">
        <f>Revenue!$261:$261</f>
        <v>0</v>
      </c>
      <c r="B335">
        <v>780</v>
      </c>
      <c r="BA335" s="4">
        <f>'Summary by Management Group'!$I$31</f>
        <v>0</v>
      </c>
      <c r="BB335">
        <v>378</v>
      </c>
    </row>
    <row r="336" spans="1:54">
      <c r="A336">
        <f>Revenue!$262:$262</f>
        <v>0</v>
      </c>
      <c r="B336">
        <v>781</v>
      </c>
      <c r="BA336" s="4">
        <f>'Summary by Management Group'!$J$31</f>
        <v>0</v>
      </c>
      <c r="BB336">
        <v>379</v>
      </c>
    </row>
    <row r="337" spans="1:54">
      <c r="A337">
        <f>Revenue!$263:$263</f>
        <v>0</v>
      </c>
      <c r="B337">
        <v>782</v>
      </c>
      <c r="BA337" s="4">
        <f>'Summary by Management Group'!$K$31</f>
        <v>0</v>
      </c>
      <c r="BB337">
        <v>380</v>
      </c>
    </row>
    <row r="338" spans="1:54">
      <c r="A338">
        <f>Revenue!$264:$264</f>
        <v>0</v>
      </c>
      <c r="B338">
        <v>783</v>
      </c>
      <c r="BA338" s="4">
        <f>'Summary by Management Group'!$L$31</f>
        <v>0</v>
      </c>
      <c r="BB338">
        <v>381</v>
      </c>
    </row>
    <row r="339" spans="1:54">
      <c r="A339">
        <f>Revenue!$265:$265</f>
        <v>0</v>
      </c>
      <c r="B339">
        <v>784</v>
      </c>
      <c r="BA339" s="4">
        <f>'Summary by Management Group'!$M$31</f>
        <v>0</v>
      </c>
      <c r="BB339">
        <v>382</v>
      </c>
    </row>
    <row r="340" spans="1:54">
      <c r="A340">
        <f>Revenue!$266:$266</f>
        <v>0</v>
      </c>
      <c r="B340">
        <v>785</v>
      </c>
      <c r="BA340" s="4">
        <f>'Summary by Management Group'!$N$31</f>
        <v>0</v>
      </c>
      <c r="BB340">
        <v>383</v>
      </c>
    </row>
    <row r="341" spans="1:54">
      <c r="A341">
        <f>Revenue!$267:$267</f>
        <v>0</v>
      </c>
      <c r="B341">
        <v>786</v>
      </c>
      <c r="BA341" s="4">
        <f>'Summary by Management Group'!$I$32</f>
        <v>0</v>
      </c>
      <c r="BB341">
        <v>384</v>
      </c>
    </row>
    <row r="342" spans="1:54">
      <c r="A342">
        <f>Revenue!$268:$268</f>
        <v>0</v>
      </c>
      <c r="B342">
        <v>787</v>
      </c>
      <c r="BA342" s="4">
        <f>'Summary by Management Group'!$J$32</f>
        <v>0</v>
      </c>
      <c r="BB342">
        <v>385</v>
      </c>
    </row>
    <row r="343" spans="1:54">
      <c r="A343">
        <f>Revenue!$269:$269</f>
        <v>0</v>
      </c>
      <c r="B343">
        <v>788</v>
      </c>
      <c r="BA343" s="4">
        <f>'Summary by Management Group'!$K$32</f>
        <v>0</v>
      </c>
      <c r="BB343">
        <v>386</v>
      </c>
    </row>
    <row r="344" spans="1:54">
      <c r="A344">
        <f>Revenue!$270:$270</f>
        <v>0</v>
      </c>
      <c r="B344">
        <v>789</v>
      </c>
      <c r="BA344" s="4">
        <f>'Summary by Management Group'!$L$32</f>
        <v>0</v>
      </c>
      <c r="BB344">
        <v>387</v>
      </c>
    </row>
    <row r="345" spans="1:54">
      <c r="A345">
        <f>Revenue!$271:$271</f>
        <v>0</v>
      </c>
      <c r="B345">
        <v>790</v>
      </c>
      <c r="BA345" s="4">
        <f>'Summary by Management Group'!$M$32</f>
        <v>0</v>
      </c>
      <c r="BB345">
        <v>388</v>
      </c>
    </row>
    <row r="346" spans="1:54">
      <c r="A346">
        <f>Revenue!$272:$272</f>
        <v>0</v>
      </c>
      <c r="B346">
        <v>791</v>
      </c>
      <c r="BA346" s="4">
        <f>'Summary by Management Group'!$N$32</f>
        <v>0</v>
      </c>
      <c r="BB346">
        <v>389</v>
      </c>
    </row>
    <row r="347" spans="1:54">
      <c r="A347">
        <f>Revenue!$273:$273</f>
        <v>0</v>
      </c>
      <c r="B347">
        <v>792</v>
      </c>
      <c r="BA347" s="4">
        <f>'Summary by Management Group'!$B$4</f>
        <v>335389.96133846324</v>
      </c>
      <c r="BB347">
        <v>390</v>
      </c>
    </row>
    <row r="348" spans="1:54">
      <c r="A348">
        <f>Revenue!$274:$274</f>
        <v>0</v>
      </c>
      <c r="B348">
        <v>793</v>
      </c>
      <c r="BA348" s="4">
        <f>'Summary by Management Group'!$C$4</f>
        <v>0</v>
      </c>
      <c r="BB348">
        <v>391</v>
      </c>
    </row>
    <row r="349" spans="1:54">
      <c r="A349">
        <f>Revenue!$275:$275</f>
        <v>0</v>
      </c>
      <c r="B349">
        <v>794</v>
      </c>
      <c r="BA349" s="4">
        <f>'Summary by Management Group'!$D$4</f>
        <v>0</v>
      </c>
      <c r="BB349">
        <v>392</v>
      </c>
    </row>
    <row r="350" spans="1:54">
      <c r="A350">
        <f>Revenue!$276:$276</f>
        <v>0</v>
      </c>
      <c r="B350">
        <v>795</v>
      </c>
      <c r="BA350" s="4">
        <f>'Summary by Management Group'!$E$4</f>
        <v>0</v>
      </c>
      <c r="BB350">
        <v>393</v>
      </c>
    </row>
    <row r="351" spans="1:54">
      <c r="A351">
        <f>Revenue!$277:$277</f>
        <v>0</v>
      </c>
      <c r="B351">
        <v>796</v>
      </c>
      <c r="BA351" s="4">
        <f>'Summary by Management Group'!$F$4</f>
        <v>0</v>
      </c>
      <c r="BB351">
        <v>394</v>
      </c>
    </row>
    <row r="352" spans="1:54">
      <c r="A352">
        <f>Revenue!$278:$278</f>
        <v>0</v>
      </c>
      <c r="B352">
        <v>797</v>
      </c>
      <c r="BA352" s="4">
        <f>'Summary by Management Group'!$G$4</f>
        <v>0</v>
      </c>
      <c r="BB352">
        <v>395</v>
      </c>
    </row>
    <row r="353" spans="1:54">
      <c r="A353">
        <f>Revenue!$279:$279</f>
        <v>0</v>
      </c>
      <c r="B353">
        <v>798</v>
      </c>
      <c r="BA353" s="4">
        <f>'Summary by Management Group'!$I$4</f>
        <v>335389.96133846324</v>
      </c>
      <c r="BB353">
        <v>396</v>
      </c>
    </row>
    <row r="354" spans="1:54">
      <c r="A354">
        <f>Revenue!$280:$280</f>
        <v>0</v>
      </c>
      <c r="B354">
        <v>799</v>
      </c>
      <c r="BA354" s="4">
        <f>'Summary by Management Group'!$J$4</f>
        <v>0</v>
      </c>
      <c r="BB354">
        <v>397</v>
      </c>
    </row>
    <row r="355" spans="1:54">
      <c r="A355">
        <f>Revenue!$281:$281</f>
        <v>0</v>
      </c>
      <c r="B355">
        <v>800</v>
      </c>
      <c r="BA355" s="4">
        <f>'Summary by Management Group'!$K$4</f>
        <v>0</v>
      </c>
      <c r="BB355">
        <v>398</v>
      </c>
    </row>
    <row r="356" spans="1:54">
      <c r="A356">
        <f>Revenue!$282:$282</f>
        <v>0</v>
      </c>
      <c r="B356">
        <v>801</v>
      </c>
      <c r="BA356" s="4">
        <f>'Summary by Management Group'!$L$4</f>
        <v>0</v>
      </c>
      <c r="BB356">
        <v>399</v>
      </c>
    </row>
    <row r="357" spans="1:54">
      <c r="A357">
        <f>Revenue!$283:$283</f>
        <v>0</v>
      </c>
      <c r="B357">
        <v>802</v>
      </c>
      <c r="BA357" s="4">
        <f>'Summary by Management Group'!$M$4</f>
        <v>0</v>
      </c>
      <c r="BB357">
        <v>400</v>
      </c>
    </row>
    <row r="358" spans="1:54">
      <c r="A358">
        <f>Revenue!$284:$284</f>
        <v>0</v>
      </c>
      <c r="B358">
        <v>803</v>
      </c>
      <c r="BA358" s="4">
        <f>'Summary by Management Group'!$N$4</f>
        <v>0</v>
      </c>
      <c r="BB358">
        <v>401</v>
      </c>
    </row>
    <row r="359" spans="1:54">
      <c r="A359">
        <f>Revenue!$285:$285</f>
        <v>0</v>
      </c>
      <c r="B359">
        <v>804</v>
      </c>
    </row>
    <row r="360" spans="1:54">
      <c r="A360">
        <f>Revenue!$286:$286</f>
        <v>0</v>
      </c>
      <c r="B360">
        <v>805</v>
      </c>
    </row>
    <row r="361" spans="1:54">
      <c r="A361">
        <f>Revenue!$287:$287</f>
        <v>0</v>
      </c>
      <c r="B361">
        <v>806</v>
      </c>
    </row>
    <row r="362" spans="1:54">
      <c r="A362">
        <f>Revenue!$288:$288</f>
        <v>0</v>
      </c>
      <c r="B362">
        <v>807</v>
      </c>
    </row>
    <row r="363" spans="1:54">
      <c r="A363">
        <f>Revenue!$289:$289</f>
        <v>0</v>
      </c>
      <c r="B363">
        <v>808</v>
      </c>
    </row>
    <row r="364" spans="1:54">
      <c r="A364">
        <f>Revenue!$290:$290</f>
        <v>0</v>
      </c>
      <c r="B364">
        <v>809</v>
      </c>
    </row>
    <row r="365" spans="1:54">
      <c r="A365">
        <f>Revenue!$291:$291</f>
        <v>0</v>
      </c>
      <c r="B365">
        <v>810</v>
      </c>
    </row>
    <row r="366" spans="1:54">
      <c r="A366">
        <f>Revenue!$292:$292</f>
        <v>0</v>
      </c>
      <c r="B366">
        <v>811</v>
      </c>
    </row>
    <row r="367" spans="1:54">
      <c r="A367">
        <f>Revenue!$293:$293</f>
        <v>0</v>
      </c>
      <c r="B367">
        <v>812</v>
      </c>
    </row>
    <row r="368" spans="1:54">
      <c r="A368">
        <f>Revenue!$294:$294</f>
        <v>0</v>
      </c>
      <c r="B368">
        <v>813</v>
      </c>
    </row>
    <row r="369" spans="1:2">
      <c r="A369">
        <f>Revenue!$295:$295</f>
        <v>0</v>
      </c>
      <c r="B369">
        <v>814</v>
      </c>
    </row>
    <row r="370" spans="1:2">
      <c r="A370">
        <f>Revenue!$296:$296</f>
        <v>0</v>
      </c>
      <c r="B370">
        <v>815</v>
      </c>
    </row>
    <row r="371" spans="1:2">
      <c r="A371">
        <f>Revenue!$297:$297</f>
        <v>0</v>
      </c>
      <c r="B371">
        <v>816</v>
      </c>
    </row>
    <row r="372" spans="1:2">
      <c r="A372">
        <f>Revenue!$298:$298</f>
        <v>0</v>
      </c>
      <c r="B372">
        <v>817</v>
      </c>
    </row>
    <row r="373" spans="1:2">
      <c r="A373">
        <f>Revenue!$299:$299</f>
        <v>0</v>
      </c>
      <c r="B373">
        <v>818</v>
      </c>
    </row>
    <row r="374" spans="1:2">
      <c r="A374">
        <f>Revenue!$300:$300</f>
        <v>0</v>
      </c>
      <c r="B374">
        <v>819</v>
      </c>
    </row>
    <row r="375" spans="1:2">
      <c r="A375">
        <f>Revenue!$301:$301</f>
        <v>0</v>
      </c>
      <c r="B375">
        <v>820</v>
      </c>
    </row>
    <row r="376" spans="1:2">
      <c r="A376">
        <f>Revenue!$302:$302</f>
        <v>0</v>
      </c>
      <c r="B376">
        <v>821</v>
      </c>
    </row>
    <row r="377" spans="1:2">
      <c r="A377">
        <f>Revenue!$303:$303</f>
        <v>0</v>
      </c>
      <c r="B377">
        <v>822</v>
      </c>
    </row>
    <row r="378" spans="1:2">
      <c r="A378">
        <f>Revenue!$304:$304</f>
        <v>0</v>
      </c>
      <c r="B378">
        <v>823</v>
      </c>
    </row>
    <row r="379" spans="1:2">
      <c r="A379">
        <f>Revenue!$305:$305</f>
        <v>0</v>
      </c>
      <c r="B379">
        <v>824</v>
      </c>
    </row>
    <row r="380" spans="1:2">
      <c r="A380">
        <f>Revenue!$306:$306</f>
        <v>0</v>
      </c>
      <c r="B380">
        <v>825</v>
      </c>
    </row>
    <row r="381" spans="1:2">
      <c r="A381">
        <f>Revenue!$307:$307</f>
        <v>0</v>
      </c>
      <c r="B381">
        <v>826</v>
      </c>
    </row>
    <row r="382" spans="1:2">
      <c r="A382">
        <f>Revenue!$308:$308</f>
        <v>0</v>
      </c>
      <c r="B382">
        <v>827</v>
      </c>
    </row>
    <row r="383" spans="1:2">
      <c r="A383">
        <f>Revenue!$309:$309</f>
        <v>0</v>
      </c>
      <c r="B383">
        <v>828</v>
      </c>
    </row>
    <row r="384" spans="1:2">
      <c r="A384">
        <f>Revenue!$233:$233</f>
        <v>0</v>
      </c>
      <c r="B384">
        <v>979</v>
      </c>
    </row>
    <row r="385" spans="1:2">
      <c r="A385">
        <f>Revenue!$234:$234</f>
        <v>0</v>
      </c>
      <c r="B385">
        <v>981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000AE-84EF-4157-9698-94FC4080EFAC}">
  <dimension ref="A2:AB38"/>
  <sheetViews>
    <sheetView workbookViewId="0"/>
  </sheetViews>
  <sheetFormatPr defaultRowHeight="15"/>
  <cols>
    <col min="1" max="1" width="33" bestFit="1" customWidth="1"/>
    <col min="2" max="7" width="12.5703125" customWidth="1"/>
    <col min="8" max="8" width="1.42578125" customWidth="1"/>
    <col min="9" max="12" width="12.5703125" customWidth="1"/>
    <col min="13" max="14" width="13.5703125" customWidth="1"/>
    <col min="15" max="15" width="1.42578125" customWidth="1"/>
    <col min="16" max="17" width="11.7109375" bestFit="1" customWidth="1"/>
    <col min="18" max="21" width="12.5703125" bestFit="1" customWidth="1"/>
    <col min="22" max="22" width="1.42578125" customWidth="1"/>
    <col min="23" max="23" width="11.85546875" bestFit="1" customWidth="1"/>
    <col min="24" max="24" width="12.42578125" bestFit="1" customWidth="1"/>
    <col min="25" max="28" width="12.7109375" bestFit="1" customWidth="1"/>
  </cols>
  <sheetData>
    <row r="2" spans="1:28">
      <c r="B2" s="51" t="s">
        <v>525</v>
      </c>
      <c r="C2" s="51"/>
      <c r="D2" s="51"/>
      <c r="E2" s="51"/>
      <c r="F2" s="51"/>
      <c r="G2" s="52"/>
      <c r="I2" s="50" t="s">
        <v>526</v>
      </c>
      <c r="J2" s="51"/>
      <c r="K2" s="51"/>
      <c r="L2" s="51"/>
      <c r="M2" s="51"/>
      <c r="N2" s="52"/>
      <c r="P2" s="50" t="s">
        <v>527</v>
      </c>
      <c r="Q2" s="51"/>
      <c r="R2" s="51"/>
      <c r="S2" s="51"/>
      <c r="T2" s="51"/>
      <c r="U2" s="52"/>
      <c r="W2" s="50" t="s">
        <v>528</v>
      </c>
      <c r="X2" s="51"/>
      <c r="Y2" s="51"/>
      <c r="Z2" s="51"/>
      <c r="AA2" s="51"/>
      <c r="AB2" s="52"/>
    </row>
    <row r="3" spans="1:28">
      <c r="A3" s="51" t="s">
        <v>529</v>
      </c>
      <c r="B3" s="107" t="s">
        <v>530</v>
      </c>
      <c r="C3" s="107" t="s">
        <v>531</v>
      </c>
      <c r="D3" s="107" t="s">
        <v>532</v>
      </c>
      <c r="E3" s="107" t="s">
        <v>533</v>
      </c>
      <c r="F3" s="107" t="s">
        <v>534</v>
      </c>
      <c r="G3" s="107" t="s">
        <v>535</v>
      </c>
      <c r="I3" s="94" t="s">
        <v>530</v>
      </c>
      <c r="J3" s="94" t="s">
        <v>531</v>
      </c>
      <c r="K3" s="94" t="s">
        <v>532</v>
      </c>
      <c r="L3" s="94" t="s">
        <v>533</v>
      </c>
      <c r="M3" s="94" t="s">
        <v>534</v>
      </c>
      <c r="N3" s="94" t="s">
        <v>535</v>
      </c>
      <c r="P3" s="94" t="s">
        <v>530</v>
      </c>
      <c r="Q3" s="94" t="s">
        <v>531</v>
      </c>
      <c r="R3" s="94" t="s">
        <v>532</v>
      </c>
      <c r="S3" s="94" t="s">
        <v>533</v>
      </c>
      <c r="T3" s="94" t="s">
        <v>534</v>
      </c>
      <c r="U3" s="94" t="s">
        <v>535</v>
      </c>
      <c r="W3" s="94" t="s">
        <v>530</v>
      </c>
      <c r="X3" s="94" t="s">
        <v>531</v>
      </c>
      <c r="Y3" s="94" t="s">
        <v>532</v>
      </c>
      <c r="Z3" s="94" t="s">
        <v>533</v>
      </c>
      <c r="AA3" s="94" t="s">
        <v>534</v>
      </c>
      <c r="AB3" s="94" t="s">
        <v>535</v>
      </c>
    </row>
    <row r="4" spans="1:28">
      <c r="A4" s="101" t="s">
        <v>536</v>
      </c>
      <c r="B4" s="93">
        <v>335389.96133846324</v>
      </c>
      <c r="C4" s="48">
        <v>0</v>
      </c>
      <c r="D4" s="48">
        <v>0</v>
      </c>
      <c r="E4" s="48">
        <v>0</v>
      </c>
      <c r="F4" s="93">
        <v>0</v>
      </c>
      <c r="G4" s="48">
        <v>0</v>
      </c>
      <c r="I4" s="93">
        <v>335389.96133846324</v>
      </c>
      <c r="J4" s="48">
        <v>0</v>
      </c>
      <c r="K4" s="48">
        <v>0</v>
      </c>
      <c r="L4" s="48">
        <v>0</v>
      </c>
      <c r="M4" s="93">
        <v>0</v>
      </c>
      <c r="N4" s="49">
        <v>0</v>
      </c>
      <c r="P4" s="93">
        <f>I4-B4</f>
        <v>0</v>
      </c>
      <c r="Q4" s="48">
        <f t="shared" ref="Q4:U19" si="0">J4-C4</f>
        <v>0</v>
      </c>
      <c r="R4" s="48">
        <f t="shared" si="0"/>
        <v>0</v>
      </c>
      <c r="S4" s="48">
        <f t="shared" si="0"/>
        <v>0</v>
      </c>
      <c r="T4" s="93">
        <f t="shared" si="0"/>
        <v>0</v>
      </c>
      <c r="U4" s="49">
        <f t="shared" si="0"/>
        <v>0</v>
      </c>
      <c r="W4" s="95">
        <f>IFERROR(P4/B4,0)</f>
        <v>0</v>
      </c>
      <c r="X4" s="96">
        <f t="shared" ref="X4:AB4" si="1">IFERROR(Q4/C4,0)</f>
        <v>0</v>
      </c>
      <c r="Y4" s="96">
        <f t="shared" si="1"/>
        <v>0</v>
      </c>
      <c r="Z4" s="96">
        <f t="shared" si="1"/>
        <v>0</v>
      </c>
      <c r="AA4" s="95">
        <f t="shared" si="1"/>
        <v>0</v>
      </c>
      <c r="AB4" s="97">
        <f t="shared" si="1"/>
        <v>0</v>
      </c>
    </row>
    <row r="5" spans="1:28">
      <c r="A5" s="102" t="s">
        <v>537</v>
      </c>
      <c r="B5" s="92">
        <v>146129.89239910551</v>
      </c>
      <c r="C5" s="83">
        <v>164260.8604426746</v>
      </c>
      <c r="D5" s="83">
        <v>174728.02365959139</v>
      </c>
      <c r="E5" s="83">
        <v>179292.45820984623</v>
      </c>
      <c r="F5" s="92">
        <v>184096.07370526509</v>
      </c>
      <c r="G5" s="83">
        <v>188924.55331506504</v>
      </c>
      <c r="I5" s="92">
        <v>146129.89239910551</v>
      </c>
      <c r="J5" s="83">
        <v>103535.24998469977</v>
      </c>
      <c r="K5" s="83">
        <v>116257.0917349291</v>
      </c>
      <c r="L5" s="83">
        <v>135048.79395226031</v>
      </c>
      <c r="M5" s="92">
        <v>157076.86131961222</v>
      </c>
      <c r="N5" s="84">
        <v>182756.67879881905</v>
      </c>
      <c r="P5" s="92">
        <f>I5-B5</f>
        <v>0</v>
      </c>
      <c r="Q5" s="83">
        <f t="shared" si="0"/>
        <v>-60725.610457974835</v>
      </c>
      <c r="R5" s="83">
        <f t="shared" si="0"/>
        <v>-58470.931924662291</v>
      </c>
      <c r="S5" s="83">
        <f t="shared" si="0"/>
        <v>-44243.664257585915</v>
      </c>
      <c r="T5" s="92">
        <f t="shared" si="0"/>
        <v>-27019.212385652878</v>
      </c>
      <c r="U5" s="84">
        <f t="shared" si="0"/>
        <v>-6167.8745162459963</v>
      </c>
      <c r="W5" s="98">
        <f t="shared" ref="W5:W32" si="2">IFERROR(P5/B5,0)</f>
        <v>0</v>
      </c>
      <c r="X5" s="99">
        <f t="shared" ref="X5:X32" si="3">IFERROR(Q5/C5,0)</f>
        <v>-0.3696900789045085</v>
      </c>
      <c r="Y5" s="99">
        <f t="shared" ref="Y5:Y32" si="4">IFERROR(R5/D5,0)</f>
        <v>-0.33463969144741501</v>
      </c>
      <c r="Z5" s="99">
        <f t="shared" ref="Z5:Z32" si="5">IFERROR(S5/E5,0)</f>
        <v>-0.24676812789193037</v>
      </c>
      <c r="AA5" s="98">
        <f t="shared" ref="AA5:AA32" si="6">IFERROR(T5/F5,0)</f>
        <v>-0.1467669127420404</v>
      </c>
      <c r="AB5" s="100">
        <f t="shared" ref="AB5:AB32" si="7">IFERROR(U5/G5,0)</f>
        <v>-3.264728913218589E-2</v>
      </c>
    </row>
    <row r="6" spans="1:28">
      <c r="A6" s="102" t="s">
        <v>538</v>
      </c>
      <c r="B6" s="92">
        <v>107319.73005246</v>
      </c>
      <c r="C6" s="83">
        <v>111211.378625249</v>
      </c>
      <c r="D6" s="83">
        <v>114131.74862285574</v>
      </c>
      <c r="E6" s="83">
        <v>117169.27742296785</v>
      </c>
      <c r="F6" s="92">
        <v>120601.14403786416</v>
      </c>
      <c r="G6" s="83">
        <v>123800.7206941488</v>
      </c>
      <c r="I6" s="92">
        <v>106237.55929372784</v>
      </c>
      <c r="J6" s="83">
        <v>103707.94875897464</v>
      </c>
      <c r="K6" s="83">
        <v>109371.8012355628</v>
      </c>
      <c r="L6" s="83">
        <v>114982.89252408272</v>
      </c>
      <c r="M6" s="92">
        <v>121357.82320038287</v>
      </c>
      <c r="N6" s="84">
        <v>127926.88840837308</v>
      </c>
      <c r="P6" s="92">
        <f t="shared" ref="P6:U32" si="8">I6-B6</f>
        <v>-1082.170758732158</v>
      </c>
      <c r="Q6" s="83">
        <f t="shared" si="0"/>
        <v>-7503.4298662743531</v>
      </c>
      <c r="R6" s="83">
        <f t="shared" si="0"/>
        <v>-4759.9473872929375</v>
      </c>
      <c r="S6" s="83">
        <f t="shared" si="0"/>
        <v>-2186.3848988851241</v>
      </c>
      <c r="T6" s="92">
        <f t="shared" si="0"/>
        <v>756.67916251871793</v>
      </c>
      <c r="U6" s="84">
        <f t="shared" si="0"/>
        <v>4126.1677142242843</v>
      </c>
      <c r="W6" s="98">
        <f t="shared" si="2"/>
        <v>-1.0083614245052346E-2</v>
      </c>
      <c r="X6" s="99">
        <f t="shared" si="3"/>
        <v>-6.7469983368867295E-2</v>
      </c>
      <c r="Y6" s="99">
        <f t="shared" si="4"/>
        <v>-4.1705725573538813E-2</v>
      </c>
      <c r="Z6" s="99">
        <f t="shared" si="5"/>
        <v>-1.8660052762743615E-2</v>
      </c>
      <c r="AA6" s="98">
        <f t="shared" si="6"/>
        <v>6.2742287277237569E-3</v>
      </c>
      <c r="AB6" s="100">
        <f t="shared" si="7"/>
        <v>3.3329108999438153E-2</v>
      </c>
    </row>
    <row r="7" spans="1:28">
      <c r="A7" s="102" t="s">
        <v>539</v>
      </c>
      <c r="B7" s="92">
        <v>0</v>
      </c>
      <c r="C7" s="83">
        <v>0</v>
      </c>
      <c r="D7" s="83">
        <v>0</v>
      </c>
      <c r="E7" s="83">
        <v>0</v>
      </c>
      <c r="F7" s="92">
        <v>0</v>
      </c>
      <c r="G7" s="83">
        <v>0</v>
      </c>
      <c r="I7" s="92">
        <v>0</v>
      </c>
      <c r="J7" s="83">
        <v>0</v>
      </c>
      <c r="K7" s="83">
        <v>0</v>
      </c>
      <c r="L7" s="83">
        <v>0</v>
      </c>
      <c r="M7" s="92">
        <v>0</v>
      </c>
      <c r="N7" s="84">
        <v>0</v>
      </c>
      <c r="P7" s="92">
        <f t="shared" si="8"/>
        <v>0</v>
      </c>
      <c r="Q7" s="83">
        <f t="shared" si="0"/>
        <v>0</v>
      </c>
      <c r="R7" s="83">
        <f t="shared" si="0"/>
        <v>0</v>
      </c>
      <c r="S7" s="83">
        <f t="shared" si="0"/>
        <v>0</v>
      </c>
      <c r="T7" s="92">
        <f t="shared" si="0"/>
        <v>0</v>
      </c>
      <c r="U7" s="84">
        <f t="shared" si="0"/>
        <v>0</v>
      </c>
      <c r="W7" s="98">
        <f t="shared" si="2"/>
        <v>0</v>
      </c>
      <c r="X7" s="99">
        <f t="shared" si="3"/>
        <v>0</v>
      </c>
      <c r="Y7" s="99">
        <f t="shared" si="4"/>
        <v>0</v>
      </c>
      <c r="Z7" s="99">
        <f t="shared" si="5"/>
        <v>0</v>
      </c>
      <c r="AA7" s="98">
        <f t="shared" si="6"/>
        <v>0</v>
      </c>
      <c r="AB7" s="100">
        <f t="shared" si="7"/>
        <v>0</v>
      </c>
    </row>
    <row r="8" spans="1:28">
      <c r="A8" s="102" t="s">
        <v>487</v>
      </c>
      <c r="B8" s="92">
        <v>208501.82425867644</v>
      </c>
      <c r="C8" s="83">
        <v>-3.2597923719877535</v>
      </c>
      <c r="D8" s="83">
        <v>-3.2597923719877535</v>
      </c>
      <c r="E8" s="83">
        <v>-3.2597923719877535</v>
      </c>
      <c r="F8" s="92">
        <v>-3.2597923719877535</v>
      </c>
      <c r="G8" s="83">
        <v>-3.2597923719877535</v>
      </c>
      <c r="I8" s="92">
        <v>208501.82425867644</v>
      </c>
      <c r="J8" s="83">
        <v>70198.179909015817</v>
      </c>
      <c r="K8" s="83">
        <v>-18.049624396077014</v>
      </c>
      <c r="L8" s="83">
        <v>-16.570641193668088</v>
      </c>
      <c r="M8" s="92">
        <v>-15.831149592463641</v>
      </c>
      <c r="N8" s="84">
        <v>-15.831149592463641</v>
      </c>
      <c r="P8" s="92">
        <f t="shared" si="8"/>
        <v>0</v>
      </c>
      <c r="Q8" s="83">
        <f t="shared" si="0"/>
        <v>70201.439701387804</v>
      </c>
      <c r="R8" s="83">
        <f t="shared" si="0"/>
        <v>-14.789832024089261</v>
      </c>
      <c r="S8" s="83">
        <f t="shared" si="0"/>
        <v>-13.310848821680334</v>
      </c>
      <c r="T8" s="92">
        <f t="shared" si="0"/>
        <v>-12.571357220475887</v>
      </c>
      <c r="U8" s="84">
        <f t="shared" si="0"/>
        <v>-12.571357220475887</v>
      </c>
      <c r="W8" s="98">
        <f t="shared" si="2"/>
        <v>0</v>
      </c>
      <c r="X8" s="99">
        <f t="shared" si="3"/>
        <v>-21535.555547846267</v>
      </c>
      <c r="Y8" s="99">
        <f t="shared" si="4"/>
        <v>4.5370472522060448</v>
      </c>
      <c r="Z8" s="99">
        <f t="shared" si="5"/>
        <v>4.0833425269854402</v>
      </c>
      <c r="AA8" s="98">
        <f t="shared" si="6"/>
        <v>3.8564901643751424</v>
      </c>
      <c r="AB8" s="100">
        <f t="shared" si="7"/>
        <v>3.8564901643751424</v>
      </c>
    </row>
    <row r="9" spans="1:28">
      <c r="A9" s="102" t="s">
        <v>540</v>
      </c>
      <c r="B9" s="92">
        <v>25111.984230681315</v>
      </c>
      <c r="C9" s="83">
        <v>27725.085533242818</v>
      </c>
      <c r="D9" s="83">
        <v>28307.65677035354</v>
      </c>
      <c r="E9" s="83">
        <v>28910.893195640932</v>
      </c>
      <c r="F9" s="92">
        <v>29544.818175527693</v>
      </c>
      <c r="G9" s="83">
        <v>30175.488945258538</v>
      </c>
      <c r="I9" s="92">
        <v>25111.984230681315</v>
      </c>
      <c r="J9" s="83">
        <v>32582.785515855736</v>
      </c>
      <c r="K9" s="83">
        <v>42389.392530803561</v>
      </c>
      <c r="L9" s="83">
        <v>55747.336479269245</v>
      </c>
      <c r="M9" s="92">
        <v>74318.382494063248</v>
      </c>
      <c r="N9" s="84">
        <v>100145.3465173156</v>
      </c>
      <c r="P9" s="92">
        <f t="shared" si="8"/>
        <v>0</v>
      </c>
      <c r="Q9" s="83">
        <f t="shared" si="0"/>
        <v>4857.6999826129177</v>
      </c>
      <c r="R9" s="83">
        <f t="shared" si="0"/>
        <v>14081.735760450021</v>
      </c>
      <c r="S9" s="83">
        <f t="shared" si="0"/>
        <v>26836.443283628312</v>
      </c>
      <c r="T9" s="92">
        <f t="shared" si="0"/>
        <v>44773.564318535558</v>
      </c>
      <c r="U9" s="84">
        <f t="shared" si="0"/>
        <v>69969.857572057066</v>
      </c>
      <c r="W9" s="98">
        <f t="shared" si="2"/>
        <v>0</v>
      </c>
      <c r="X9" s="99">
        <f t="shared" si="3"/>
        <v>0.17520955802962115</v>
      </c>
      <c r="Y9" s="99">
        <f t="shared" si="4"/>
        <v>0.49745324647279704</v>
      </c>
      <c r="Z9" s="99">
        <f t="shared" si="5"/>
        <v>0.92824677197017913</v>
      </c>
      <c r="AA9" s="98">
        <f t="shared" si="6"/>
        <v>1.5154455868549568</v>
      </c>
      <c r="AB9" s="100">
        <f t="shared" si="7"/>
        <v>2.3187646668787916</v>
      </c>
    </row>
    <row r="10" spans="1:28">
      <c r="A10" s="102" t="s">
        <v>541</v>
      </c>
      <c r="B10" s="92">
        <v>0</v>
      </c>
      <c r="C10" s="83">
        <v>0</v>
      </c>
      <c r="D10" s="83">
        <v>0</v>
      </c>
      <c r="E10" s="83">
        <v>0</v>
      </c>
      <c r="F10" s="92">
        <v>0</v>
      </c>
      <c r="G10" s="83">
        <v>0</v>
      </c>
      <c r="I10" s="92">
        <v>0</v>
      </c>
      <c r="J10" s="83">
        <v>0</v>
      </c>
      <c r="K10" s="83">
        <v>0</v>
      </c>
      <c r="L10" s="83">
        <v>0</v>
      </c>
      <c r="M10" s="92">
        <v>0</v>
      </c>
      <c r="N10" s="84">
        <v>0</v>
      </c>
      <c r="P10" s="92">
        <f t="shared" si="8"/>
        <v>0</v>
      </c>
      <c r="Q10" s="83">
        <f t="shared" si="0"/>
        <v>0</v>
      </c>
      <c r="R10" s="83">
        <f t="shared" si="0"/>
        <v>0</v>
      </c>
      <c r="S10" s="83">
        <f t="shared" si="0"/>
        <v>0</v>
      </c>
      <c r="T10" s="92">
        <f t="shared" si="0"/>
        <v>0</v>
      </c>
      <c r="U10" s="84">
        <f t="shared" si="0"/>
        <v>0</v>
      </c>
      <c r="W10" s="98">
        <f t="shared" si="2"/>
        <v>0</v>
      </c>
      <c r="X10" s="99">
        <f t="shared" si="3"/>
        <v>0</v>
      </c>
      <c r="Y10" s="99">
        <f t="shared" si="4"/>
        <v>0</v>
      </c>
      <c r="Z10" s="99">
        <f t="shared" si="5"/>
        <v>0</v>
      </c>
      <c r="AA10" s="98">
        <f t="shared" si="6"/>
        <v>0</v>
      </c>
      <c r="AB10" s="100">
        <f t="shared" si="7"/>
        <v>0</v>
      </c>
    </row>
    <row r="11" spans="1:28">
      <c r="A11" s="102" t="s">
        <v>542</v>
      </c>
      <c r="B11" s="92">
        <v>243901.29799645659</v>
      </c>
      <c r="C11" s="83">
        <v>255048.95978287503</v>
      </c>
      <c r="D11" s="83">
        <v>260288.33882037576</v>
      </c>
      <c r="E11" s="83">
        <v>263969.38531743054</v>
      </c>
      <c r="F11" s="92">
        <v>269450.87580434169</v>
      </c>
      <c r="G11" s="83">
        <v>274974.44335375674</v>
      </c>
      <c r="I11" s="92">
        <v>243866.61081015103</v>
      </c>
      <c r="J11" s="83">
        <v>412161.73623012227</v>
      </c>
      <c r="K11" s="83">
        <v>576631.96022371424</v>
      </c>
      <c r="L11" s="83">
        <v>673280.21910600131</v>
      </c>
      <c r="M11" s="92">
        <v>791524.70066846733</v>
      </c>
      <c r="N11" s="84">
        <v>937812.42246573162</v>
      </c>
      <c r="P11" s="92">
        <f t="shared" si="8"/>
        <v>-34.687186305556679</v>
      </c>
      <c r="Q11" s="83">
        <f t="shared" si="0"/>
        <v>157112.77644724725</v>
      </c>
      <c r="R11" s="83">
        <f t="shared" si="0"/>
        <v>316343.6214033385</v>
      </c>
      <c r="S11" s="83">
        <f t="shared" si="0"/>
        <v>409310.83378857077</v>
      </c>
      <c r="T11" s="92">
        <f t="shared" si="0"/>
        <v>522073.82486412564</v>
      </c>
      <c r="U11" s="84">
        <f t="shared" si="0"/>
        <v>662837.97911197483</v>
      </c>
      <c r="W11" s="98">
        <f t="shared" si="2"/>
        <v>-1.4221812917970046E-4</v>
      </c>
      <c r="X11" s="99">
        <f t="shared" si="3"/>
        <v>0.6160102616415235</v>
      </c>
      <c r="Y11" s="99">
        <f t="shared" si="4"/>
        <v>1.2153584092049792</v>
      </c>
      <c r="Z11" s="99">
        <f t="shared" si="5"/>
        <v>1.5505996397891486</v>
      </c>
      <c r="AA11" s="98">
        <f t="shared" si="6"/>
        <v>1.9375473295667551</v>
      </c>
      <c r="AB11" s="100">
        <f t="shared" si="7"/>
        <v>2.41054394374836</v>
      </c>
    </row>
    <row r="12" spans="1:28">
      <c r="A12" s="102" t="s">
        <v>543</v>
      </c>
      <c r="B12" s="92">
        <v>1111854.6609773326</v>
      </c>
      <c r="C12" s="83">
        <v>1228153.1088198957</v>
      </c>
      <c r="D12" s="83">
        <v>1263726.8076552742</v>
      </c>
      <c r="E12" s="83">
        <v>72291.502514700085</v>
      </c>
      <c r="F12" s="92">
        <v>74460.247590141094</v>
      </c>
      <c r="G12" s="83">
        <v>76694.055017845341</v>
      </c>
      <c r="I12" s="92">
        <v>1111854.6609773326</v>
      </c>
      <c r="J12" s="83">
        <v>1101091.6653347164</v>
      </c>
      <c r="K12" s="83">
        <v>1134124.4152947576</v>
      </c>
      <c r="L12" s="83">
        <v>72291.502514700085</v>
      </c>
      <c r="M12" s="92">
        <v>74460.247590141094</v>
      </c>
      <c r="N12" s="84">
        <v>76694.055017845341</v>
      </c>
      <c r="P12" s="92">
        <f t="shared" si="8"/>
        <v>0</v>
      </c>
      <c r="Q12" s="83">
        <f t="shared" si="0"/>
        <v>-127061.44348517922</v>
      </c>
      <c r="R12" s="83">
        <f t="shared" si="0"/>
        <v>-129602.39236051659</v>
      </c>
      <c r="S12" s="83">
        <f t="shared" si="0"/>
        <v>0</v>
      </c>
      <c r="T12" s="92">
        <f t="shared" si="0"/>
        <v>0</v>
      </c>
      <c r="U12" s="84">
        <f t="shared" si="0"/>
        <v>0</v>
      </c>
      <c r="W12" s="98">
        <f t="shared" si="2"/>
        <v>0</v>
      </c>
      <c r="X12" s="99">
        <f t="shared" si="3"/>
        <v>-0.10345733164106034</v>
      </c>
      <c r="Y12" s="99">
        <f t="shared" si="4"/>
        <v>-0.10255570395074676</v>
      </c>
      <c r="Z12" s="99">
        <f t="shared" si="5"/>
        <v>0</v>
      </c>
      <c r="AA12" s="98">
        <f t="shared" si="6"/>
        <v>0</v>
      </c>
      <c r="AB12" s="100">
        <f t="shared" si="7"/>
        <v>0</v>
      </c>
    </row>
    <row r="13" spans="1:28">
      <c r="A13" s="102" t="s">
        <v>544</v>
      </c>
      <c r="B13" s="92">
        <v>0</v>
      </c>
      <c r="C13" s="83">
        <v>0</v>
      </c>
      <c r="D13" s="83">
        <v>0</v>
      </c>
      <c r="E13" s="83">
        <v>0</v>
      </c>
      <c r="F13" s="92">
        <v>0</v>
      </c>
      <c r="G13" s="83">
        <v>0</v>
      </c>
      <c r="I13" s="92">
        <v>0</v>
      </c>
      <c r="J13" s="83">
        <v>0</v>
      </c>
      <c r="K13" s="83">
        <v>0</v>
      </c>
      <c r="L13" s="83">
        <v>0</v>
      </c>
      <c r="M13" s="92">
        <v>0</v>
      </c>
      <c r="N13" s="84">
        <v>0</v>
      </c>
      <c r="P13" s="92">
        <f t="shared" si="8"/>
        <v>0</v>
      </c>
      <c r="Q13" s="83">
        <f t="shared" si="0"/>
        <v>0</v>
      </c>
      <c r="R13" s="83">
        <f t="shared" si="0"/>
        <v>0</v>
      </c>
      <c r="S13" s="83">
        <f t="shared" si="0"/>
        <v>0</v>
      </c>
      <c r="T13" s="92">
        <f t="shared" si="0"/>
        <v>0</v>
      </c>
      <c r="U13" s="84">
        <f t="shared" si="0"/>
        <v>0</v>
      </c>
      <c r="W13" s="98">
        <f t="shared" si="2"/>
        <v>0</v>
      </c>
      <c r="X13" s="99">
        <f t="shared" si="3"/>
        <v>0</v>
      </c>
      <c r="Y13" s="99">
        <f t="shared" si="4"/>
        <v>0</v>
      </c>
      <c r="Z13" s="99">
        <f t="shared" si="5"/>
        <v>0</v>
      </c>
      <c r="AA13" s="98">
        <f t="shared" si="6"/>
        <v>0</v>
      </c>
      <c r="AB13" s="100">
        <f t="shared" si="7"/>
        <v>0</v>
      </c>
    </row>
    <row r="14" spans="1:28">
      <c r="A14" s="102" t="s">
        <v>545</v>
      </c>
      <c r="B14" s="92">
        <v>51552.628155283062</v>
      </c>
      <c r="C14" s="83">
        <v>56298.154125965055</v>
      </c>
      <c r="D14" s="83">
        <v>57770.964192085245</v>
      </c>
      <c r="E14" s="83">
        <v>59890.28817018128</v>
      </c>
      <c r="F14" s="92">
        <v>62764.925375523446</v>
      </c>
      <c r="G14" s="83">
        <v>65241.691567608017</v>
      </c>
      <c r="I14" s="92">
        <v>51552.628155283062</v>
      </c>
      <c r="J14" s="83">
        <v>42856.811813151755</v>
      </c>
      <c r="K14" s="83">
        <v>37490.714680367411</v>
      </c>
      <c r="L14" s="83">
        <v>39513.46524743858</v>
      </c>
      <c r="M14" s="92">
        <v>42636.555149763793</v>
      </c>
      <c r="N14" s="84">
        <v>45462.608882050234</v>
      </c>
      <c r="P14" s="92">
        <f t="shared" si="8"/>
        <v>0</v>
      </c>
      <c r="Q14" s="83">
        <f t="shared" si="0"/>
        <v>-13441.3423128133</v>
      </c>
      <c r="R14" s="83">
        <f t="shared" si="0"/>
        <v>-20280.249511717833</v>
      </c>
      <c r="S14" s="83">
        <f t="shared" si="0"/>
        <v>-20376.8229227427</v>
      </c>
      <c r="T14" s="92">
        <f t="shared" si="0"/>
        <v>-20128.370225759652</v>
      </c>
      <c r="U14" s="84">
        <f t="shared" si="0"/>
        <v>-19779.082685557783</v>
      </c>
      <c r="W14" s="98">
        <f t="shared" si="2"/>
        <v>0</v>
      </c>
      <c r="X14" s="99">
        <f t="shared" si="3"/>
        <v>-0.2387528067570171</v>
      </c>
      <c r="Y14" s="99">
        <f t="shared" si="4"/>
        <v>-0.35104571639633936</v>
      </c>
      <c r="Z14" s="99">
        <f t="shared" si="5"/>
        <v>-0.34023584700145254</v>
      </c>
      <c r="AA14" s="98">
        <f t="shared" si="6"/>
        <v>-0.32069456157768572</v>
      </c>
      <c r="AB14" s="100">
        <f t="shared" si="7"/>
        <v>-0.30316630685550683</v>
      </c>
    </row>
    <row r="15" spans="1:28">
      <c r="A15" s="102" t="s">
        <v>546</v>
      </c>
      <c r="B15" s="92">
        <v>342609.36627301329</v>
      </c>
      <c r="C15" s="83">
        <v>239530.66415781857</v>
      </c>
      <c r="D15" s="83">
        <v>242530.4400425507</v>
      </c>
      <c r="E15" s="83">
        <v>245743.01808704273</v>
      </c>
      <c r="F15" s="92">
        <v>252637.55444044084</v>
      </c>
      <c r="G15" s="83">
        <v>255919.67233696231</v>
      </c>
      <c r="I15" s="92">
        <v>193103.40846522499</v>
      </c>
      <c r="J15" s="83">
        <v>114102.69101565896</v>
      </c>
      <c r="K15" s="83">
        <v>120524.52478654226</v>
      </c>
      <c r="L15" s="83">
        <v>128503.53600825372</v>
      </c>
      <c r="M15" s="92">
        <v>141683.96851254586</v>
      </c>
      <c r="N15" s="84">
        <v>153173.05429721466</v>
      </c>
      <c r="P15" s="92">
        <f t="shared" si="8"/>
        <v>-149505.95780778831</v>
      </c>
      <c r="Q15" s="83">
        <f t="shared" si="0"/>
        <v>-125427.97314215961</v>
      </c>
      <c r="R15" s="83">
        <f t="shared" si="0"/>
        <v>-122005.91525600845</v>
      </c>
      <c r="S15" s="83">
        <f t="shared" si="0"/>
        <v>-117239.48207878901</v>
      </c>
      <c r="T15" s="92">
        <f t="shared" si="0"/>
        <v>-110953.58592789498</v>
      </c>
      <c r="U15" s="84">
        <f t="shared" si="0"/>
        <v>-102746.61803974764</v>
      </c>
      <c r="W15" s="98">
        <f t="shared" si="2"/>
        <v>-0.43637440340335676</v>
      </c>
      <c r="X15" s="99">
        <f t="shared" si="3"/>
        <v>-0.52364056845565043</v>
      </c>
      <c r="Y15" s="99">
        <f t="shared" si="4"/>
        <v>-0.50305402997909521</v>
      </c>
      <c r="Z15" s="99">
        <f t="shared" si="5"/>
        <v>-0.47708163996448727</v>
      </c>
      <c r="AA15" s="98">
        <f t="shared" si="6"/>
        <v>-0.43918088968856062</v>
      </c>
      <c r="AB15" s="100">
        <f t="shared" si="7"/>
        <v>-0.40147995307083711</v>
      </c>
    </row>
    <row r="16" spans="1:28">
      <c r="A16" s="102" t="s">
        <v>547</v>
      </c>
      <c r="B16" s="92">
        <v>25118.287072505351</v>
      </c>
      <c r="C16" s="83">
        <v>23446.698204795073</v>
      </c>
      <c r="D16" s="83">
        <v>24345.126106578988</v>
      </c>
      <c r="E16" s="83">
        <v>25734.266825056693</v>
      </c>
      <c r="F16" s="92">
        <v>27207.755788540951</v>
      </c>
      <c r="G16" s="83">
        <v>28754.144506450299</v>
      </c>
      <c r="I16" s="92">
        <v>25118.287072505351</v>
      </c>
      <c r="J16" s="83">
        <v>24173.720073612611</v>
      </c>
      <c r="K16" s="83">
        <v>25312.349510011416</v>
      </c>
      <c r="L16" s="83">
        <v>26967.65034105146</v>
      </c>
      <c r="M16" s="92">
        <v>28793.220033092737</v>
      </c>
      <c r="N16" s="84">
        <v>30786.093834822663</v>
      </c>
      <c r="P16" s="92">
        <f t="shared" si="8"/>
        <v>0</v>
      </c>
      <c r="Q16" s="83">
        <f t="shared" si="0"/>
        <v>727.02186881753732</v>
      </c>
      <c r="R16" s="83">
        <f t="shared" si="0"/>
        <v>967.22340343242831</v>
      </c>
      <c r="S16" s="83">
        <f t="shared" si="0"/>
        <v>1233.3835159947666</v>
      </c>
      <c r="T16" s="92">
        <f t="shared" si="0"/>
        <v>1585.4642445517857</v>
      </c>
      <c r="U16" s="84">
        <f t="shared" si="0"/>
        <v>2031.9493283723641</v>
      </c>
      <c r="W16" s="98">
        <f t="shared" si="2"/>
        <v>0</v>
      </c>
      <c r="X16" s="99">
        <f t="shared" si="3"/>
        <v>3.1007430661126281E-2</v>
      </c>
      <c r="Y16" s="99">
        <f t="shared" si="4"/>
        <v>3.9729652629363357E-2</v>
      </c>
      <c r="Z16" s="99">
        <f t="shared" si="5"/>
        <v>4.7927672638952264E-2</v>
      </c>
      <c r="AA16" s="98">
        <f t="shared" si="6"/>
        <v>5.8272510855876369E-2</v>
      </c>
      <c r="AB16" s="100">
        <f t="shared" si="7"/>
        <v>7.0666311352665878E-2</v>
      </c>
    </row>
    <row r="17" spans="1:28">
      <c r="A17" s="102" t="s">
        <v>548</v>
      </c>
      <c r="B17" s="92">
        <v>0</v>
      </c>
      <c r="C17" s="83">
        <v>0</v>
      </c>
      <c r="D17" s="83">
        <v>0</v>
      </c>
      <c r="E17" s="83">
        <v>0</v>
      </c>
      <c r="F17" s="92">
        <v>0</v>
      </c>
      <c r="G17" s="83">
        <v>0</v>
      </c>
      <c r="I17" s="92">
        <v>0</v>
      </c>
      <c r="J17" s="83">
        <v>0</v>
      </c>
      <c r="K17" s="83">
        <v>0</v>
      </c>
      <c r="L17" s="83">
        <v>0</v>
      </c>
      <c r="M17" s="92">
        <v>0</v>
      </c>
      <c r="N17" s="84">
        <v>0</v>
      </c>
      <c r="P17" s="92">
        <f t="shared" si="8"/>
        <v>0</v>
      </c>
      <c r="Q17" s="83">
        <f t="shared" si="0"/>
        <v>0</v>
      </c>
      <c r="R17" s="83">
        <f t="shared" si="0"/>
        <v>0</v>
      </c>
      <c r="S17" s="83">
        <f t="shared" si="0"/>
        <v>0</v>
      </c>
      <c r="T17" s="92">
        <f t="shared" si="0"/>
        <v>0</v>
      </c>
      <c r="U17" s="84">
        <f t="shared" si="0"/>
        <v>0</v>
      </c>
      <c r="W17" s="98">
        <f t="shared" si="2"/>
        <v>0</v>
      </c>
      <c r="X17" s="99">
        <f t="shared" si="3"/>
        <v>0</v>
      </c>
      <c r="Y17" s="99">
        <f t="shared" si="4"/>
        <v>0</v>
      </c>
      <c r="Z17" s="99">
        <f t="shared" si="5"/>
        <v>0</v>
      </c>
      <c r="AA17" s="98">
        <f t="shared" si="6"/>
        <v>0</v>
      </c>
      <c r="AB17" s="100">
        <f t="shared" si="7"/>
        <v>0</v>
      </c>
    </row>
    <row r="18" spans="1:28">
      <c r="A18" s="102" t="s">
        <v>549</v>
      </c>
      <c r="B18" s="92">
        <v>18229.800963287122</v>
      </c>
      <c r="C18" s="83">
        <v>19012.123769937385</v>
      </c>
      <c r="D18" s="83">
        <v>19733.01142786723</v>
      </c>
      <c r="E18" s="83">
        <v>20323.592164939524</v>
      </c>
      <c r="F18" s="92">
        <v>21032.996646870321</v>
      </c>
      <c r="G18" s="83">
        <v>21663.986546276425</v>
      </c>
      <c r="I18" s="92">
        <v>6185.0882030924276</v>
      </c>
      <c r="J18" s="83">
        <v>18333.119349582481</v>
      </c>
      <c r="K18" s="83">
        <v>19310.161182984368</v>
      </c>
      <c r="L18" s="83">
        <v>20178.42364947567</v>
      </c>
      <c r="M18" s="92">
        <v>21323.409854025987</v>
      </c>
      <c r="N18" s="84">
        <v>22592.443112545418</v>
      </c>
      <c r="P18" s="92">
        <f t="shared" si="8"/>
        <v>-12044.712760194694</v>
      </c>
      <c r="Q18" s="83">
        <f t="shared" si="0"/>
        <v>-679.00442035490414</v>
      </c>
      <c r="R18" s="83">
        <f t="shared" si="0"/>
        <v>-422.85024488286217</v>
      </c>
      <c r="S18" s="83">
        <f t="shared" si="0"/>
        <v>-145.16851546385442</v>
      </c>
      <c r="T18" s="92">
        <f t="shared" si="0"/>
        <v>290.4132071556669</v>
      </c>
      <c r="U18" s="84">
        <f t="shared" si="0"/>
        <v>928.4565662689929</v>
      </c>
      <c r="W18" s="98">
        <f>IFERROR(P18/B18,0)</f>
        <v>-0.66071553849937603</v>
      </c>
      <c r="X18" s="99">
        <f t="shared" si="3"/>
        <v>-3.5714285714285587E-2</v>
      </c>
      <c r="Y18" s="99">
        <f t="shared" si="4"/>
        <v>-2.1428571428571071E-2</v>
      </c>
      <c r="Z18" s="99">
        <f t="shared" si="5"/>
        <v>-7.1428571428571765E-3</v>
      </c>
      <c r="AA18" s="98">
        <f t="shared" si="6"/>
        <v>1.3807505037513518E-2</v>
      </c>
      <c r="AB18" s="100">
        <f t="shared" si="7"/>
        <v>4.285714285714301E-2</v>
      </c>
    </row>
    <row r="19" spans="1:28">
      <c r="A19" s="102" t="s">
        <v>550</v>
      </c>
      <c r="B19" s="92">
        <v>0</v>
      </c>
      <c r="C19" s="83">
        <v>0</v>
      </c>
      <c r="D19" s="83">
        <v>0</v>
      </c>
      <c r="E19" s="83">
        <v>0</v>
      </c>
      <c r="F19" s="92">
        <v>0</v>
      </c>
      <c r="G19" s="83">
        <v>0</v>
      </c>
      <c r="I19" s="92">
        <v>0</v>
      </c>
      <c r="J19" s="83">
        <v>0</v>
      </c>
      <c r="K19" s="83">
        <v>0</v>
      </c>
      <c r="L19" s="83">
        <v>0</v>
      </c>
      <c r="M19" s="92">
        <v>0</v>
      </c>
      <c r="N19" s="84">
        <v>0</v>
      </c>
      <c r="P19" s="92">
        <f t="shared" si="8"/>
        <v>0</v>
      </c>
      <c r="Q19" s="83">
        <f t="shared" si="0"/>
        <v>0</v>
      </c>
      <c r="R19" s="83">
        <f t="shared" si="0"/>
        <v>0</v>
      </c>
      <c r="S19" s="83">
        <f t="shared" si="0"/>
        <v>0</v>
      </c>
      <c r="T19" s="92">
        <f t="shared" si="0"/>
        <v>0</v>
      </c>
      <c r="U19" s="84">
        <f t="shared" si="0"/>
        <v>0</v>
      </c>
      <c r="W19" s="98">
        <f t="shared" si="2"/>
        <v>0</v>
      </c>
      <c r="X19" s="99">
        <f t="shared" si="3"/>
        <v>0</v>
      </c>
      <c r="Y19" s="99">
        <f t="shared" si="4"/>
        <v>0</v>
      </c>
      <c r="Z19" s="99">
        <f t="shared" si="5"/>
        <v>0</v>
      </c>
      <c r="AA19" s="98">
        <f t="shared" si="6"/>
        <v>0</v>
      </c>
      <c r="AB19" s="100">
        <f t="shared" si="7"/>
        <v>0</v>
      </c>
    </row>
    <row r="20" spans="1:28">
      <c r="A20" s="102" t="s">
        <v>551</v>
      </c>
      <c r="B20" s="92">
        <v>636535.13298524101</v>
      </c>
      <c r="C20" s="83">
        <v>742812.77528373059</v>
      </c>
      <c r="D20" s="83">
        <v>775064.56195184949</v>
      </c>
      <c r="E20" s="83">
        <v>781188.76041836827</v>
      </c>
      <c r="F20" s="92">
        <v>787706.44800219941</v>
      </c>
      <c r="G20" s="83">
        <v>790434.56845426955</v>
      </c>
      <c r="I20" s="92">
        <v>664012.77915313805</v>
      </c>
      <c r="J20" s="83">
        <v>792324.89067084074</v>
      </c>
      <c r="K20" s="83">
        <v>880333.46032473585</v>
      </c>
      <c r="L20" s="83">
        <v>997249.94334467442</v>
      </c>
      <c r="M20" s="92">
        <v>1134234.515846357</v>
      </c>
      <c r="N20" s="84">
        <v>1294476.4466850795</v>
      </c>
      <c r="P20" s="92">
        <f t="shared" si="8"/>
        <v>27477.646167897037</v>
      </c>
      <c r="Q20" s="83">
        <f t="shared" si="8"/>
        <v>49512.115387110156</v>
      </c>
      <c r="R20" s="83">
        <f t="shared" si="8"/>
        <v>105268.89837288635</v>
      </c>
      <c r="S20" s="83">
        <f t="shared" si="8"/>
        <v>216061.18292630615</v>
      </c>
      <c r="T20" s="92">
        <f t="shared" si="8"/>
        <v>346528.06784415757</v>
      </c>
      <c r="U20" s="84">
        <f t="shared" si="8"/>
        <v>504041.87823080993</v>
      </c>
      <c r="W20" s="98">
        <f t="shared" si="2"/>
        <v>4.3167524845064829E-2</v>
      </c>
      <c r="X20" s="99">
        <f t="shared" si="3"/>
        <v>6.6654905562438832E-2</v>
      </c>
      <c r="Y20" s="99">
        <f t="shared" si="4"/>
        <v>0.13581952206379697</v>
      </c>
      <c r="Z20" s="99">
        <f t="shared" si="5"/>
        <v>0.27657999432889158</v>
      </c>
      <c r="AA20" s="98">
        <f t="shared" si="6"/>
        <v>0.43992031387204034</v>
      </c>
      <c r="AB20" s="100">
        <f t="shared" si="7"/>
        <v>0.6376769164037025</v>
      </c>
    </row>
    <row r="21" spans="1:28">
      <c r="A21" s="102" t="s">
        <v>552</v>
      </c>
      <c r="B21" s="92">
        <v>1365427.3685084945</v>
      </c>
      <c r="C21" s="83">
        <v>1472734.3111189797</v>
      </c>
      <c r="D21" s="83">
        <v>1494064.3484597895</v>
      </c>
      <c r="E21" s="83">
        <v>1520017.6211480736</v>
      </c>
      <c r="F21" s="92">
        <v>1539009.7762634151</v>
      </c>
      <c r="G21" s="83">
        <v>1558269.1144292466</v>
      </c>
      <c r="I21" s="92">
        <v>1412801.4591188291</v>
      </c>
      <c r="J21" s="83">
        <v>1574167.5812801812</v>
      </c>
      <c r="K21" s="83">
        <v>1748506.9079346173</v>
      </c>
      <c r="L21" s="83">
        <v>1992210.1828093007</v>
      </c>
      <c r="M21" s="92">
        <v>2268221.4278327208</v>
      </c>
      <c r="N21" s="84">
        <v>2590618.0353074246</v>
      </c>
      <c r="P21" s="92">
        <f t="shared" si="8"/>
        <v>47374.09061033465</v>
      </c>
      <c r="Q21" s="83">
        <f t="shared" si="8"/>
        <v>101433.27016120148</v>
      </c>
      <c r="R21" s="83">
        <f t="shared" si="8"/>
        <v>254442.55947482772</v>
      </c>
      <c r="S21" s="83">
        <f t="shared" si="8"/>
        <v>472192.56166122714</v>
      </c>
      <c r="T21" s="92">
        <f t="shared" si="8"/>
        <v>729211.65156930569</v>
      </c>
      <c r="U21" s="84">
        <f t="shared" si="8"/>
        <v>1032348.920878178</v>
      </c>
      <c r="W21" s="98">
        <f t="shared" si="2"/>
        <v>3.4695430678296037E-2</v>
      </c>
      <c r="X21" s="99">
        <f t="shared" si="3"/>
        <v>6.8874113541995741E-2</v>
      </c>
      <c r="Y21" s="99">
        <f t="shared" si="4"/>
        <v>0.17030227629561542</v>
      </c>
      <c r="Z21" s="99">
        <f t="shared" si="5"/>
        <v>0.31064939977773337</v>
      </c>
      <c r="AA21" s="98">
        <f t="shared" si="6"/>
        <v>0.47381872605109082</v>
      </c>
      <c r="AB21" s="100">
        <f t="shared" si="7"/>
        <v>0.66249719725485312</v>
      </c>
    </row>
    <row r="22" spans="1:28">
      <c r="A22" s="102" t="s">
        <v>553</v>
      </c>
      <c r="B22" s="92">
        <v>833602.73272724671</v>
      </c>
      <c r="C22" s="83">
        <v>893071.45806972822</v>
      </c>
      <c r="D22" s="83">
        <v>903603.56933670957</v>
      </c>
      <c r="E22" s="83">
        <v>914173.11240095517</v>
      </c>
      <c r="F22" s="92">
        <v>924117.01609870617</v>
      </c>
      <c r="G22" s="83">
        <v>926402.38623545319</v>
      </c>
      <c r="I22" s="92">
        <v>870368.61096160405</v>
      </c>
      <c r="J22" s="83">
        <v>991970.14058649156</v>
      </c>
      <c r="K22" s="83">
        <v>1101495.0372480229</v>
      </c>
      <c r="L22" s="83">
        <v>1250304.5646126545</v>
      </c>
      <c r="M22" s="92">
        <v>1424341.1440452333</v>
      </c>
      <c r="N22" s="84">
        <v>1627446.9075935725</v>
      </c>
      <c r="P22" s="92">
        <f t="shared" si="8"/>
        <v>36765.87823435734</v>
      </c>
      <c r="Q22" s="83">
        <f t="shared" si="8"/>
        <v>98898.682516763336</v>
      </c>
      <c r="R22" s="83">
        <f t="shared" si="8"/>
        <v>197891.46791131329</v>
      </c>
      <c r="S22" s="83">
        <f t="shared" si="8"/>
        <v>336131.45221169933</v>
      </c>
      <c r="T22" s="92">
        <f t="shared" si="8"/>
        <v>500224.12794652709</v>
      </c>
      <c r="U22" s="84">
        <f t="shared" si="8"/>
        <v>701044.52135811932</v>
      </c>
      <c r="W22" s="98">
        <f t="shared" si="2"/>
        <v>4.4104795714947673E-2</v>
      </c>
      <c r="X22" s="99">
        <f t="shared" si="3"/>
        <v>0.1107399431737764</v>
      </c>
      <c r="Y22" s="99">
        <f t="shared" si="4"/>
        <v>0.21900253012122955</v>
      </c>
      <c r="Z22" s="99">
        <f t="shared" si="5"/>
        <v>0.36768905982029421</v>
      </c>
      <c r="AA22" s="98">
        <f t="shared" si="6"/>
        <v>0.5412995532300614</v>
      </c>
      <c r="AB22" s="100">
        <f t="shared" si="7"/>
        <v>0.75673868264404798</v>
      </c>
    </row>
    <row r="23" spans="1:28">
      <c r="A23" s="102" t="s">
        <v>554</v>
      </c>
      <c r="B23" s="92">
        <v>618803.93091311248</v>
      </c>
      <c r="C23" s="83">
        <v>700855.61101142631</v>
      </c>
      <c r="D23" s="83">
        <v>726589.97051014635</v>
      </c>
      <c r="E23" s="83">
        <v>700203.17559234076</v>
      </c>
      <c r="F23" s="92">
        <v>710437.7678482543</v>
      </c>
      <c r="G23" s="83">
        <v>713166.79141855333</v>
      </c>
      <c r="I23" s="92">
        <v>646087.43943545874</v>
      </c>
      <c r="J23" s="83">
        <v>761772.91991359764</v>
      </c>
      <c r="K23" s="83">
        <v>848857.25105195749</v>
      </c>
      <c r="L23" s="83">
        <v>963088.74004832364</v>
      </c>
      <c r="M23" s="92">
        <v>1097028.340537729</v>
      </c>
      <c r="N23" s="84">
        <v>1252644.41321326</v>
      </c>
      <c r="P23" s="92">
        <f t="shared" si="8"/>
        <v>27283.508522346267</v>
      </c>
      <c r="Q23" s="83">
        <f t="shared" si="8"/>
        <v>60917.308902171324</v>
      </c>
      <c r="R23" s="83">
        <f t="shared" si="8"/>
        <v>122267.28054181114</v>
      </c>
      <c r="S23" s="83">
        <f t="shared" si="8"/>
        <v>262885.56445598288</v>
      </c>
      <c r="T23" s="92">
        <f t="shared" si="8"/>
        <v>386590.57268947468</v>
      </c>
      <c r="U23" s="84">
        <f t="shared" si="8"/>
        <v>539477.62179470668</v>
      </c>
      <c r="W23" s="98">
        <f t="shared" si="2"/>
        <v>4.4090716233955531E-2</v>
      </c>
      <c r="X23" s="99">
        <f t="shared" si="3"/>
        <v>8.6918486411572959E-2</v>
      </c>
      <c r="Y23" s="99">
        <f t="shared" si="4"/>
        <v>0.16827548618096946</v>
      </c>
      <c r="Z23" s="99">
        <f t="shared" si="5"/>
        <v>0.3754418340556559</v>
      </c>
      <c r="AA23" s="98">
        <f t="shared" si="6"/>
        <v>0.54415825028610865</v>
      </c>
      <c r="AB23" s="100">
        <f t="shared" si="7"/>
        <v>0.75645364911290502</v>
      </c>
    </row>
    <row r="24" spans="1:28">
      <c r="A24" s="102" t="s">
        <v>555</v>
      </c>
      <c r="B24" s="92">
        <v>570731.2983169714</v>
      </c>
      <c r="C24" s="83">
        <v>604841.67261037522</v>
      </c>
      <c r="D24" s="83">
        <v>619576.43965845951</v>
      </c>
      <c r="E24" s="83">
        <v>634452.0372289276</v>
      </c>
      <c r="F24" s="92">
        <v>649909.72101425519</v>
      </c>
      <c r="G24" s="83">
        <v>665683.41250331432</v>
      </c>
      <c r="I24" s="92">
        <v>589064.50240952044</v>
      </c>
      <c r="J24" s="83">
        <v>867379.67878096132</v>
      </c>
      <c r="K24" s="83">
        <v>962628.80211992038</v>
      </c>
      <c r="L24" s="83">
        <v>1097747.9152699837</v>
      </c>
      <c r="M24" s="92">
        <v>1255422.3283978794</v>
      </c>
      <c r="N24" s="84">
        <v>1439560.4674794809</v>
      </c>
      <c r="P24" s="92">
        <f t="shared" si="8"/>
        <v>18333.204092549044</v>
      </c>
      <c r="Q24" s="83">
        <f t="shared" si="8"/>
        <v>262538.0061705861</v>
      </c>
      <c r="R24" s="83">
        <f t="shared" si="8"/>
        <v>343052.36246146087</v>
      </c>
      <c r="S24" s="83">
        <f t="shared" si="8"/>
        <v>463295.8780410561</v>
      </c>
      <c r="T24" s="92">
        <f t="shared" si="8"/>
        <v>605512.60738362418</v>
      </c>
      <c r="U24" s="84">
        <f t="shared" si="8"/>
        <v>773877.05497616658</v>
      </c>
      <c r="W24" s="98">
        <f>IFERROR(P24/B24,0)</f>
        <v>3.2122303694596385E-2</v>
      </c>
      <c r="X24" s="99">
        <f t="shared" si="3"/>
        <v>0.43406071052863271</v>
      </c>
      <c r="Y24" s="99">
        <f t="shared" si="4"/>
        <v>0.55368852090400322</v>
      </c>
      <c r="Z24" s="99">
        <f t="shared" si="5"/>
        <v>0.73022994782170791</v>
      </c>
      <c r="AA24" s="98">
        <f t="shared" si="6"/>
        <v>0.93168726025309412</v>
      </c>
      <c r="AB24" s="100">
        <f t="shared" si="7"/>
        <v>1.1625301764182288</v>
      </c>
    </row>
    <row r="25" spans="1:28">
      <c r="A25" s="102" t="s">
        <v>556</v>
      </c>
      <c r="B25" s="92">
        <v>293564.59877846157</v>
      </c>
      <c r="C25" s="83">
        <v>317141.41697798221</v>
      </c>
      <c r="D25" s="83">
        <v>319327.31169181532</v>
      </c>
      <c r="E25" s="83">
        <v>323631.1333139232</v>
      </c>
      <c r="F25" s="92">
        <v>328216.65009190125</v>
      </c>
      <c r="G25" s="83">
        <v>329383.02157986979</v>
      </c>
      <c r="I25" s="92">
        <v>297386.51963457227</v>
      </c>
      <c r="J25" s="83">
        <v>339001.51904897316</v>
      </c>
      <c r="K25" s="83">
        <v>379581.62307229114</v>
      </c>
      <c r="L25" s="83">
        <v>434061.54482212651</v>
      </c>
      <c r="M25" s="92">
        <v>498259.48944973975</v>
      </c>
      <c r="N25" s="84">
        <v>573713.05876807345</v>
      </c>
      <c r="P25" s="92">
        <f t="shared" si="8"/>
        <v>3821.9208561106934</v>
      </c>
      <c r="Q25" s="83">
        <f t="shared" si="8"/>
        <v>21860.10207099095</v>
      </c>
      <c r="R25" s="83">
        <f t="shared" si="8"/>
        <v>60254.311380475818</v>
      </c>
      <c r="S25" s="83">
        <f t="shared" si="8"/>
        <v>110430.41150820331</v>
      </c>
      <c r="T25" s="92">
        <f t="shared" si="8"/>
        <v>170042.8393578385</v>
      </c>
      <c r="U25" s="84">
        <f t="shared" si="8"/>
        <v>244330.03718820366</v>
      </c>
      <c r="W25" s="98">
        <f t="shared" si="2"/>
        <v>1.3019011393110465E-2</v>
      </c>
      <c r="X25" s="99">
        <f t="shared" si="3"/>
        <v>6.8928562782162903E-2</v>
      </c>
      <c r="Y25" s="99">
        <f t="shared" si="4"/>
        <v>0.1886913808319271</v>
      </c>
      <c r="Z25" s="99">
        <f t="shared" si="5"/>
        <v>0.34122307819218822</v>
      </c>
      <c r="AA25" s="98">
        <f t="shared" si="6"/>
        <v>0.51808108854388157</v>
      </c>
      <c r="AB25" s="100">
        <f t="shared" si="7"/>
        <v>0.74178090909569783</v>
      </c>
    </row>
    <row r="26" spans="1:28">
      <c r="A26" s="102" t="s">
        <v>557</v>
      </c>
      <c r="B26" s="92">
        <v>0</v>
      </c>
      <c r="C26" s="83">
        <v>0</v>
      </c>
      <c r="D26" s="83">
        <v>0</v>
      </c>
      <c r="E26" s="83">
        <v>0</v>
      </c>
      <c r="F26" s="92">
        <v>0</v>
      </c>
      <c r="G26" s="83">
        <v>0</v>
      </c>
      <c r="I26" s="92">
        <v>0</v>
      </c>
      <c r="J26" s="83">
        <v>0</v>
      </c>
      <c r="K26" s="83">
        <v>0</v>
      </c>
      <c r="L26" s="83">
        <v>0</v>
      </c>
      <c r="M26" s="92">
        <v>0</v>
      </c>
      <c r="N26" s="84">
        <v>0</v>
      </c>
      <c r="P26" s="92">
        <f t="shared" si="8"/>
        <v>0</v>
      </c>
      <c r="Q26" s="83">
        <f t="shared" si="8"/>
        <v>0</v>
      </c>
      <c r="R26" s="83">
        <f t="shared" si="8"/>
        <v>0</v>
      </c>
      <c r="S26" s="83">
        <f t="shared" si="8"/>
        <v>0</v>
      </c>
      <c r="T26" s="92">
        <f t="shared" si="8"/>
        <v>0</v>
      </c>
      <c r="U26" s="84">
        <f t="shared" si="8"/>
        <v>0</v>
      </c>
      <c r="W26" s="98">
        <f t="shared" si="2"/>
        <v>0</v>
      </c>
      <c r="X26" s="99">
        <f t="shared" si="3"/>
        <v>0</v>
      </c>
      <c r="Y26" s="99">
        <f t="shared" si="4"/>
        <v>0</v>
      </c>
      <c r="Z26" s="99">
        <f t="shared" si="5"/>
        <v>0</v>
      </c>
      <c r="AA26" s="98">
        <f t="shared" si="6"/>
        <v>0</v>
      </c>
      <c r="AB26" s="100">
        <f t="shared" si="7"/>
        <v>0</v>
      </c>
    </row>
    <row r="27" spans="1:28">
      <c r="A27" s="102" t="s">
        <v>558</v>
      </c>
      <c r="B27" s="92">
        <v>831323.92578371533</v>
      </c>
      <c r="C27" s="83">
        <v>857065.90348352888</v>
      </c>
      <c r="D27" s="83">
        <v>861078.77255294833</v>
      </c>
      <c r="E27" s="83">
        <v>865165.85010220646</v>
      </c>
      <c r="F27" s="92">
        <v>869600.47682408872</v>
      </c>
      <c r="G27" s="83">
        <v>871632.64296003222</v>
      </c>
      <c r="I27" s="92">
        <v>831200.70579015568</v>
      </c>
      <c r="J27" s="83">
        <v>868996.76050357742</v>
      </c>
      <c r="K27" s="83">
        <v>953272.17872121918</v>
      </c>
      <c r="L27" s="83">
        <v>1051087.1536459932</v>
      </c>
      <c r="M27" s="92">
        <v>1161745.3881819076</v>
      </c>
      <c r="N27" s="84">
        <v>1285116.28889722</v>
      </c>
      <c r="P27" s="92">
        <f t="shared" si="8"/>
        <v>-123.21999355964363</v>
      </c>
      <c r="Q27" s="83">
        <f t="shared" si="8"/>
        <v>11930.857020048541</v>
      </c>
      <c r="R27" s="83">
        <f t="shared" si="8"/>
        <v>92193.406168270856</v>
      </c>
      <c r="S27" s="83">
        <f t="shared" si="8"/>
        <v>185921.30354378675</v>
      </c>
      <c r="T27" s="92">
        <f t="shared" si="8"/>
        <v>292144.91135781887</v>
      </c>
      <c r="U27" s="84">
        <f t="shared" si="8"/>
        <v>413483.64593718783</v>
      </c>
      <c r="W27" s="98">
        <f t="shared" si="2"/>
        <v>-1.4822139690431771E-4</v>
      </c>
      <c r="X27" s="99">
        <f t="shared" si="3"/>
        <v>1.3920582969822726E-2</v>
      </c>
      <c r="Y27" s="99">
        <f t="shared" si="4"/>
        <v>0.10706733124419442</v>
      </c>
      <c r="Z27" s="99">
        <f t="shared" si="5"/>
        <v>0.21489672011652208</v>
      </c>
      <c r="AA27" s="98">
        <f t="shared" si="6"/>
        <v>0.33595302572139318</v>
      </c>
      <c r="AB27" s="100">
        <f t="shared" si="7"/>
        <v>0.47437833963286719</v>
      </c>
    </row>
    <row r="28" spans="1:28">
      <c r="A28" s="102" t="s">
        <v>559</v>
      </c>
      <c r="B28" s="92">
        <v>0</v>
      </c>
      <c r="C28" s="83">
        <v>0</v>
      </c>
      <c r="D28" s="83">
        <v>0</v>
      </c>
      <c r="E28" s="83">
        <v>0</v>
      </c>
      <c r="F28" s="92">
        <v>0</v>
      </c>
      <c r="G28" s="83">
        <v>0</v>
      </c>
      <c r="I28" s="92">
        <v>0</v>
      </c>
      <c r="J28" s="83">
        <v>0</v>
      </c>
      <c r="K28" s="83">
        <v>0</v>
      </c>
      <c r="L28" s="83">
        <v>0</v>
      </c>
      <c r="M28" s="92">
        <v>0</v>
      </c>
      <c r="N28" s="84">
        <v>0</v>
      </c>
      <c r="P28" s="92">
        <f t="shared" si="8"/>
        <v>0</v>
      </c>
      <c r="Q28" s="83">
        <f t="shared" si="8"/>
        <v>0</v>
      </c>
      <c r="R28" s="83">
        <f t="shared" si="8"/>
        <v>0</v>
      </c>
      <c r="S28" s="83">
        <f t="shared" si="8"/>
        <v>0</v>
      </c>
      <c r="T28" s="92">
        <f t="shared" si="8"/>
        <v>0</v>
      </c>
      <c r="U28" s="84">
        <f t="shared" si="8"/>
        <v>0</v>
      </c>
      <c r="W28" s="98">
        <f t="shared" si="2"/>
        <v>0</v>
      </c>
      <c r="X28" s="99">
        <f t="shared" si="3"/>
        <v>0</v>
      </c>
      <c r="Y28" s="99">
        <f t="shared" si="4"/>
        <v>0</v>
      </c>
      <c r="Z28" s="99">
        <f t="shared" si="5"/>
        <v>0</v>
      </c>
      <c r="AA28" s="98">
        <f t="shared" si="6"/>
        <v>0</v>
      </c>
      <c r="AB28" s="100">
        <f t="shared" si="7"/>
        <v>0</v>
      </c>
    </row>
    <row r="29" spans="1:28">
      <c r="A29" s="102" t="s">
        <v>560</v>
      </c>
      <c r="B29" s="92">
        <v>0</v>
      </c>
      <c r="C29" s="83">
        <v>0</v>
      </c>
      <c r="D29" s="83">
        <v>0</v>
      </c>
      <c r="E29" s="83">
        <v>0</v>
      </c>
      <c r="F29" s="92">
        <v>0</v>
      </c>
      <c r="G29" s="83">
        <v>0</v>
      </c>
      <c r="I29" s="92">
        <v>0</v>
      </c>
      <c r="J29" s="83">
        <v>0</v>
      </c>
      <c r="K29" s="83">
        <v>0</v>
      </c>
      <c r="L29" s="83">
        <v>0</v>
      </c>
      <c r="M29" s="92">
        <v>0</v>
      </c>
      <c r="N29" s="84">
        <v>0</v>
      </c>
      <c r="P29" s="92">
        <f t="shared" si="8"/>
        <v>0</v>
      </c>
      <c r="Q29" s="83">
        <f t="shared" si="8"/>
        <v>0</v>
      </c>
      <c r="R29" s="83">
        <f t="shared" si="8"/>
        <v>0</v>
      </c>
      <c r="S29" s="83">
        <f t="shared" si="8"/>
        <v>0</v>
      </c>
      <c r="T29" s="92">
        <f t="shared" si="8"/>
        <v>0</v>
      </c>
      <c r="U29" s="84">
        <f t="shared" si="8"/>
        <v>0</v>
      </c>
      <c r="W29" s="98">
        <f t="shared" si="2"/>
        <v>0</v>
      </c>
      <c r="X29" s="99">
        <f t="shared" si="3"/>
        <v>0</v>
      </c>
      <c r="Y29" s="99">
        <f t="shared" si="4"/>
        <v>0</v>
      </c>
      <c r="Z29" s="99">
        <f t="shared" si="5"/>
        <v>0</v>
      </c>
      <c r="AA29" s="98">
        <f t="shared" si="6"/>
        <v>0</v>
      </c>
      <c r="AB29" s="100">
        <f t="shared" si="7"/>
        <v>0</v>
      </c>
    </row>
    <row r="30" spans="1:28">
      <c r="A30" s="102" t="s">
        <v>561</v>
      </c>
      <c r="B30" s="92">
        <v>637741.9693405875</v>
      </c>
      <c r="C30" s="83">
        <v>530956.05808107136</v>
      </c>
      <c r="D30" s="83">
        <v>540815.8140838031</v>
      </c>
      <c r="E30" s="83">
        <v>346756.65712713491</v>
      </c>
      <c r="F30" s="92">
        <v>98794.550679306398</v>
      </c>
      <c r="G30" s="83">
        <v>105313.00878754845</v>
      </c>
      <c r="I30" s="92">
        <v>636109.32922125736</v>
      </c>
      <c r="J30" s="83">
        <v>427121.71399166208</v>
      </c>
      <c r="K30" s="83">
        <v>472799.65803595894</v>
      </c>
      <c r="L30" s="83">
        <v>528236.28458845778</v>
      </c>
      <c r="M30" s="92">
        <v>591504.19936276134</v>
      </c>
      <c r="N30" s="84">
        <v>663102.30164899386</v>
      </c>
      <c r="P30" s="92">
        <f t="shared" si="8"/>
        <v>-1632.6401193301426</v>
      </c>
      <c r="Q30" s="83">
        <f t="shared" si="8"/>
        <v>-103834.34408940928</v>
      </c>
      <c r="R30" s="83">
        <f t="shared" si="8"/>
        <v>-68016.156047844153</v>
      </c>
      <c r="S30" s="83">
        <f t="shared" si="8"/>
        <v>181479.62746132287</v>
      </c>
      <c r="T30" s="92">
        <f t="shared" si="8"/>
        <v>492709.64868345496</v>
      </c>
      <c r="U30" s="84">
        <f t="shared" si="8"/>
        <v>557789.29286144546</v>
      </c>
      <c r="W30" s="98">
        <f t="shared" si="2"/>
        <v>-2.5600324234866649E-3</v>
      </c>
      <c r="X30" s="99">
        <f t="shared" si="3"/>
        <v>-0.19556108741781203</v>
      </c>
      <c r="Y30" s="99">
        <f t="shared" si="4"/>
        <v>-0.12576584167212349</v>
      </c>
      <c r="Z30" s="99">
        <f t="shared" si="5"/>
        <v>0.52336306666719645</v>
      </c>
      <c r="AA30" s="98">
        <f t="shared" si="6"/>
        <v>4.9872148341746385</v>
      </c>
      <c r="AB30" s="100">
        <f t="shared" si="7"/>
        <v>5.2964899520314059</v>
      </c>
    </row>
    <row r="31" spans="1:28">
      <c r="A31" s="102" t="s">
        <v>562</v>
      </c>
      <c r="B31" s="92">
        <v>0</v>
      </c>
      <c r="C31" s="83">
        <v>0</v>
      </c>
      <c r="D31" s="83">
        <v>0</v>
      </c>
      <c r="E31" s="83">
        <v>0</v>
      </c>
      <c r="F31" s="92">
        <v>0</v>
      </c>
      <c r="G31" s="83">
        <v>0</v>
      </c>
      <c r="I31" s="92">
        <v>0</v>
      </c>
      <c r="J31" s="83">
        <v>0</v>
      </c>
      <c r="K31" s="83">
        <v>0</v>
      </c>
      <c r="L31" s="83">
        <v>0</v>
      </c>
      <c r="M31" s="92">
        <v>0</v>
      </c>
      <c r="N31" s="84">
        <v>0</v>
      </c>
      <c r="P31" s="92">
        <f t="shared" si="8"/>
        <v>0</v>
      </c>
      <c r="Q31" s="83">
        <f t="shared" si="8"/>
        <v>0</v>
      </c>
      <c r="R31" s="83">
        <f t="shared" si="8"/>
        <v>0</v>
      </c>
      <c r="S31" s="83">
        <f t="shared" si="8"/>
        <v>0</v>
      </c>
      <c r="T31" s="92">
        <f t="shared" si="8"/>
        <v>0</v>
      </c>
      <c r="U31" s="84">
        <f t="shared" si="8"/>
        <v>0</v>
      </c>
      <c r="W31" s="98">
        <f t="shared" si="2"/>
        <v>0</v>
      </c>
      <c r="X31" s="99">
        <f t="shared" si="3"/>
        <v>0</v>
      </c>
      <c r="Y31" s="99">
        <f t="shared" si="4"/>
        <v>0</v>
      </c>
      <c r="Z31" s="99">
        <f t="shared" si="5"/>
        <v>0</v>
      </c>
      <c r="AA31" s="98">
        <f t="shared" si="6"/>
        <v>0</v>
      </c>
      <c r="AB31" s="100">
        <f t="shared" si="7"/>
        <v>0</v>
      </c>
    </row>
    <row r="32" spans="1:28">
      <c r="A32" s="102" t="s">
        <v>563</v>
      </c>
      <c r="B32" s="92">
        <v>0</v>
      </c>
      <c r="C32" s="83">
        <v>0</v>
      </c>
      <c r="D32" s="83">
        <v>0</v>
      </c>
      <c r="E32" s="83">
        <v>0</v>
      </c>
      <c r="F32" s="92">
        <v>0</v>
      </c>
      <c r="G32" s="83">
        <v>0</v>
      </c>
      <c r="I32" s="92">
        <v>0</v>
      </c>
      <c r="J32" s="83">
        <v>0</v>
      </c>
      <c r="K32" s="83">
        <v>0</v>
      </c>
      <c r="L32" s="83">
        <v>0</v>
      </c>
      <c r="M32" s="92">
        <v>0</v>
      </c>
      <c r="N32" s="84">
        <v>0</v>
      </c>
      <c r="P32" s="92">
        <f t="shared" si="8"/>
        <v>0</v>
      </c>
      <c r="Q32" s="83">
        <f t="shared" si="8"/>
        <v>0</v>
      </c>
      <c r="R32" s="83">
        <f t="shared" si="8"/>
        <v>0</v>
      </c>
      <c r="S32" s="83">
        <f t="shared" si="8"/>
        <v>0</v>
      </c>
      <c r="T32" s="92">
        <f t="shared" si="8"/>
        <v>0</v>
      </c>
      <c r="U32" s="84">
        <f t="shared" si="8"/>
        <v>0</v>
      </c>
      <c r="W32" s="98">
        <f t="shared" si="2"/>
        <v>0</v>
      </c>
      <c r="X32" s="99">
        <f t="shared" si="3"/>
        <v>0</v>
      </c>
      <c r="Y32" s="99">
        <f t="shared" si="4"/>
        <v>0</v>
      </c>
      <c r="Z32" s="99">
        <f t="shared" si="5"/>
        <v>0</v>
      </c>
      <c r="AA32" s="98">
        <f t="shared" si="6"/>
        <v>0</v>
      </c>
      <c r="AB32" s="100">
        <f t="shared" si="7"/>
        <v>0</v>
      </c>
    </row>
    <row r="33" spans="1:28">
      <c r="A33" s="51"/>
      <c r="B33" s="103">
        <f>SUM(B4:B32)</f>
        <v>8403450.3910710942</v>
      </c>
      <c r="C33" s="103">
        <f t="shared" ref="C33:G33" si="9">SUM(C4:C32)</f>
        <v>8244162.9803069029</v>
      </c>
      <c r="D33" s="103">
        <f t="shared" si="9"/>
        <v>8425679.6457506828</v>
      </c>
      <c r="E33" s="103">
        <f t="shared" si="9"/>
        <v>7098909.7694473639</v>
      </c>
      <c r="F33" s="103">
        <f t="shared" si="9"/>
        <v>6949585.5385942701</v>
      </c>
      <c r="G33" s="103">
        <f t="shared" si="9"/>
        <v>7026430.4428592874</v>
      </c>
      <c r="I33" s="103">
        <f t="shared" ref="I33:N33" si="10">SUM(I4:I32)</f>
        <v>8400083.2509287782</v>
      </c>
      <c r="J33" s="103">
        <f t="shared" si="10"/>
        <v>8645479.1127616744</v>
      </c>
      <c r="K33" s="103">
        <f t="shared" si="10"/>
        <v>9528869.280063998</v>
      </c>
      <c r="L33" s="103">
        <f t="shared" si="10"/>
        <v>9580483.5783228539</v>
      </c>
      <c r="M33" s="103">
        <f t="shared" si="10"/>
        <v>10883916.171326831</v>
      </c>
      <c r="N33" s="104">
        <f t="shared" si="10"/>
        <v>12404011.679778229</v>
      </c>
      <c r="P33" s="103">
        <f t="shared" ref="P33:U33" si="11">SUM(P4:P32)</f>
        <v>-3367.1401423154748</v>
      </c>
      <c r="Q33" s="103">
        <f t="shared" si="11"/>
        <v>401316.1324547719</v>
      </c>
      <c r="R33" s="103">
        <f t="shared" si="11"/>
        <v>1103189.6343133179</v>
      </c>
      <c r="S33" s="103">
        <f t="shared" si="11"/>
        <v>2481573.8088754904</v>
      </c>
      <c r="T33" s="103">
        <f t="shared" si="11"/>
        <v>3934330.6327325609</v>
      </c>
      <c r="U33" s="104">
        <f t="shared" si="11"/>
        <v>5377581.2369189439</v>
      </c>
      <c r="W33" s="105">
        <f t="shared" ref="W33" si="12">IFERROR(P33/B33,0)</f>
        <v>-4.0068543105736153E-4</v>
      </c>
      <c r="X33" s="105">
        <f>IFERROR(Q33/C33,0)</f>
        <v>4.8678820810967548E-2</v>
      </c>
      <c r="Y33" s="105">
        <f t="shared" ref="Y33" si="13">IFERROR(R33/D33,0)</f>
        <v>0.13093182754339452</v>
      </c>
      <c r="Z33" s="105">
        <f t="shared" ref="Z33" si="14">IFERROR(S33/E33,0)</f>
        <v>0.34957111577270772</v>
      </c>
      <c r="AA33" s="105">
        <f t="shared" ref="AA33" si="15">IFERROR(T33/F33,0)</f>
        <v>0.56612449920695251</v>
      </c>
      <c r="AB33" s="106">
        <f t="shared" ref="AB33" si="16">IFERROR(U33/G33,0)</f>
        <v>0.76533615192675675</v>
      </c>
    </row>
    <row r="34" spans="1:28">
      <c r="J34" s="4"/>
      <c r="K34" s="4"/>
      <c r="L34" s="4"/>
      <c r="M34" s="4"/>
    </row>
    <row r="35" spans="1:28">
      <c r="A35" s="108"/>
      <c r="I35" s="109">
        <f>SUM(I4:I11,I13:I32)</f>
        <v>7288228.5899514463</v>
      </c>
      <c r="J35" s="109">
        <f>SUM(J4:J11,J13:J32)</f>
        <v>7544387.4474269589</v>
      </c>
      <c r="K35" s="109">
        <f t="shared" ref="K35:N35" si="17">SUM(K4:K11,K13:K32)</f>
        <v>8394744.8647692408</v>
      </c>
      <c r="L35" s="109">
        <f t="shared" si="17"/>
        <v>9508192.0758081544</v>
      </c>
      <c r="M35" s="109">
        <f t="shared" si="17"/>
        <v>10809455.923736691</v>
      </c>
      <c r="N35" s="109">
        <f t="shared" si="17"/>
        <v>12327317.624760384</v>
      </c>
      <c r="O35" s="2"/>
      <c r="P35" s="2"/>
    </row>
    <row r="36" spans="1:28">
      <c r="A36" s="108"/>
      <c r="C36" s="4"/>
      <c r="I36" s="2"/>
      <c r="J36" s="110" t="e">
        <f>#REF!</f>
        <v>#REF!</v>
      </c>
      <c r="K36" s="110" t="e">
        <f>#REF!</f>
        <v>#REF!</v>
      </c>
      <c r="L36" s="110" t="e">
        <f>#REF!</f>
        <v>#REF!</v>
      </c>
      <c r="M36" s="110" t="e">
        <f>#REF!</f>
        <v>#REF!</v>
      </c>
      <c r="N36" s="110" t="e">
        <f>#REF!</f>
        <v>#REF!</v>
      </c>
      <c r="O36" s="2"/>
      <c r="P36" s="2"/>
    </row>
    <row r="37" spans="1:28">
      <c r="A37" s="108"/>
      <c r="I37" s="2"/>
      <c r="J37" s="2"/>
      <c r="K37" s="2"/>
      <c r="L37" s="2"/>
      <c r="M37" s="2"/>
      <c r="N37" s="2"/>
      <c r="O37" s="2"/>
      <c r="P37" s="2"/>
    </row>
    <row r="38" spans="1:28">
      <c r="I38" s="2"/>
      <c r="J38" s="109" t="e">
        <f>J35-J36</f>
        <v>#REF!</v>
      </c>
      <c r="K38" s="109" t="e">
        <f>K35-K36</f>
        <v>#REF!</v>
      </c>
      <c r="L38" s="109" t="e">
        <f t="shared" ref="L38:N38" si="18">L35-L36</f>
        <v>#REF!</v>
      </c>
      <c r="M38" s="109" t="e">
        <f t="shared" si="18"/>
        <v>#REF!</v>
      </c>
      <c r="N38" s="109" t="e">
        <f t="shared" si="18"/>
        <v>#REF!</v>
      </c>
      <c r="O38" s="2"/>
      <c r="P38" s="2"/>
    </row>
  </sheetData>
  <pageMargins left="0.7" right="0.7" top="0.75" bottom="0.75" header="0.3" footer="0.3"/>
  <pageSetup orientation="portrait" r:id="rId1"/>
  <customProperties>
    <customPr name="AdaptiveCustomXmlPartId" r:id="rId2"/>
    <customPr name="AdaptiveReportingSheetKey" r:id="rId3"/>
    <customPr name="CurrentId" r:id="rId4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0A781-0C5B-4B65-BE6F-1A5315D8CA66}">
  <dimension ref="B2:AH39"/>
  <sheetViews>
    <sheetView workbookViewId="0"/>
  </sheetViews>
  <sheetFormatPr defaultColWidth="8.7109375" defaultRowHeight="12.75"/>
  <cols>
    <col min="1" max="1" width="8.7109375" style="2"/>
    <col min="2" max="2" width="43.85546875" style="2" bestFit="1" customWidth="1"/>
    <col min="3" max="4" width="13.42578125" style="2" customWidth="1"/>
    <col min="5" max="5" width="13.42578125" style="2" hidden="1" customWidth="1"/>
    <col min="6" max="7" width="13.42578125" style="2" customWidth="1"/>
    <col min="8" max="8" width="13.42578125" style="2" hidden="1" customWidth="1"/>
    <col min="9" max="10" width="13.42578125" style="2" customWidth="1"/>
    <col min="11" max="12" width="13.42578125" style="2" hidden="1" customWidth="1"/>
    <col min="13" max="17" width="13.42578125" style="2" customWidth="1"/>
    <col min="18" max="18" width="13.42578125" style="2" hidden="1" customWidth="1"/>
    <col min="19" max="24" width="13.42578125" style="2" customWidth="1"/>
    <col min="25" max="25" width="13.42578125" style="2" hidden="1" customWidth="1"/>
    <col min="26" max="26" width="13.42578125" style="2" customWidth="1"/>
    <col min="27" max="28" width="13.42578125" style="2" hidden="1" customWidth="1"/>
    <col min="29" max="30" width="13.42578125" style="2" customWidth="1"/>
    <col min="31" max="32" width="12.5703125" style="2" bestFit="1" customWidth="1"/>
    <col min="33" max="33" width="8.7109375" style="2"/>
    <col min="34" max="34" width="11.85546875" style="2" bestFit="1" customWidth="1"/>
    <col min="35" max="16384" width="8.7109375" style="2"/>
  </cols>
  <sheetData>
    <row r="2" spans="2:34" ht="51">
      <c r="B2" s="115" t="s">
        <v>564</v>
      </c>
      <c r="C2" s="11" t="s">
        <v>537</v>
      </c>
      <c r="D2" s="11" t="s">
        <v>538</v>
      </c>
      <c r="E2" s="11" t="s">
        <v>539</v>
      </c>
      <c r="F2" s="119" t="s">
        <v>487</v>
      </c>
      <c r="G2" s="11" t="s">
        <v>540</v>
      </c>
      <c r="H2" s="11" t="s">
        <v>541</v>
      </c>
      <c r="I2" s="11" t="s">
        <v>542</v>
      </c>
      <c r="J2" s="119" t="s">
        <v>543</v>
      </c>
      <c r="K2" s="11" t="s">
        <v>544</v>
      </c>
      <c r="L2" s="11" t="s">
        <v>565</v>
      </c>
      <c r="M2" s="11" t="s">
        <v>545</v>
      </c>
      <c r="N2" s="11" t="s">
        <v>546</v>
      </c>
      <c r="O2" s="11" t="s">
        <v>547</v>
      </c>
      <c r="P2" s="11" t="s">
        <v>548</v>
      </c>
      <c r="Q2" s="11" t="s">
        <v>549</v>
      </c>
      <c r="R2" s="11" t="s">
        <v>550</v>
      </c>
      <c r="S2" s="11" t="s">
        <v>551</v>
      </c>
      <c r="T2" s="11" t="s">
        <v>552</v>
      </c>
      <c r="U2" s="11" t="s">
        <v>553</v>
      </c>
      <c r="V2" s="11" t="s">
        <v>554</v>
      </c>
      <c r="W2" s="11" t="s">
        <v>555</v>
      </c>
      <c r="X2" s="11" t="s">
        <v>556</v>
      </c>
      <c r="Y2" s="11" t="s">
        <v>557</v>
      </c>
      <c r="Z2" s="11" t="s">
        <v>558</v>
      </c>
      <c r="AA2" s="11" t="s">
        <v>559</v>
      </c>
      <c r="AB2" s="11" t="s">
        <v>560</v>
      </c>
      <c r="AC2" s="11" t="s">
        <v>561</v>
      </c>
      <c r="AD2" s="11" t="s">
        <v>562</v>
      </c>
      <c r="AE2" s="11" t="s">
        <v>566</v>
      </c>
      <c r="AF2" s="11" t="s">
        <v>567</v>
      </c>
    </row>
    <row r="3" spans="2:34">
      <c r="F3" s="120"/>
      <c r="J3" s="120"/>
    </row>
    <row r="4" spans="2:34">
      <c r="B4" s="2" t="s">
        <v>568</v>
      </c>
      <c r="C4" s="3">
        <v>-14836.799238556498</v>
      </c>
      <c r="D4" s="3">
        <v>27273.61185099441</v>
      </c>
      <c r="E4" s="3">
        <v>0</v>
      </c>
      <c r="F4" s="69">
        <v>103638.4235752809</v>
      </c>
      <c r="G4" s="3">
        <v>3571.3070297006302</v>
      </c>
      <c r="H4" s="3">
        <v>0</v>
      </c>
      <c r="I4" s="3">
        <v>129700.33523951651</v>
      </c>
      <c r="J4" s="69">
        <v>89704.129325682443</v>
      </c>
      <c r="K4" s="3">
        <v>0</v>
      </c>
      <c r="L4" s="3">
        <v>0</v>
      </c>
      <c r="M4" s="3">
        <v>4553.9245290482604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204066.67302741649</v>
      </c>
      <c r="T4" s="3">
        <v>407289.45317179308</v>
      </c>
      <c r="U4" s="3">
        <v>220959.16573301831</v>
      </c>
      <c r="V4" s="3">
        <v>194243.59499986601</v>
      </c>
      <c r="W4" s="3">
        <v>162818.72877885052</v>
      </c>
      <c r="X4" s="3">
        <v>65799.643721290675</v>
      </c>
      <c r="Y4" s="3">
        <v>0</v>
      </c>
      <c r="Z4" s="3">
        <v>332546.39429783082</v>
      </c>
      <c r="AA4" s="3">
        <v>0</v>
      </c>
      <c r="AB4" s="3">
        <v>0</v>
      </c>
      <c r="AC4" s="3">
        <v>143430.57453373322</v>
      </c>
      <c r="AD4" s="3">
        <v>0</v>
      </c>
      <c r="AE4" s="7">
        <f>SUM(C4:AD4)</f>
        <v>2074759.160575466</v>
      </c>
      <c r="AF4" s="7">
        <f>AE4-F4-J4</f>
        <v>1881416.6076745025</v>
      </c>
    </row>
    <row r="5" spans="2:34">
      <c r="B5" s="2" t="s">
        <v>569</v>
      </c>
      <c r="C5" s="3">
        <v>17611.232312137745</v>
      </c>
      <c r="D5" s="3">
        <v>41077.76910760934</v>
      </c>
      <c r="E5" s="3">
        <v>0</v>
      </c>
      <c r="F5" s="69">
        <v>-18.604243096980358</v>
      </c>
      <c r="G5" s="3">
        <v>2294.5870718164442</v>
      </c>
      <c r="H5" s="3">
        <v>0</v>
      </c>
      <c r="I5" s="3">
        <v>11539.16703970054</v>
      </c>
      <c r="J5" s="69">
        <v>230072.56847006897</v>
      </c>
      <c r="K5" s="3">
        <v>0</v>
      </c>
      <c r="L5" s="3">
        <v>0</v>
      </c>
      <c r="M5" s="3">
        <v>36111.230124022215</v>
      </c>
      <c r="N5" s="3">
        <v>94813.154821669435</v>
      </c>
      <c r="O5" s="3">
        <v>23185.820014993456</v>
      </c>
      <c r="P5" s="3">
        <v>0</v>
      </c>
      <c r="Q5" s="3">
        <v>18333.119349582481</v>
      </c>
      <c r="R5" s="3">
        <v>0</v>
      </c>
      <c r="S5" s="3">
        <v>79616.095705583619</v>
      </c>
      <c r="T5" s="3">
        <v>101171.74015324104</v>
      </c>
      <c r="U5" s="3">
        <v>66671.23917189191</v>
      </c>
      <c r="V5" s="3">
        <v>63863.20366021814</v>
      </c>
      <c r="W5" s="3">
        <v>42443.605757800433</v>
      </c>
      <c r="X5" s="3">
        <v>34253.658163856962</v>
      </c>
      <c r="Y5" s="3">
        <v>0</v>
      </c>
      <c r="Z5" s="3">
        <v>120632.31785264325</v>
      </c>
      <c r="AA5" s="3">
        <v>0</v>
      </c>
      <c r="AB5" s="3">
        <v>0</v>
      </c>
      <c r="AC5" s="3">
        <v>58713.301884239954</v>
      </c>
      <c r="AD5" s="3">
        <v>0</v>
      </c>
      <c r="AE5" s="7">
        <f t="shared" ref="AE5:AE8" si="0">SUM(C5:AD5)</f>
        <v>1042385.206417979</v>
      </c>
      <c r="AF5" s="7">
        <f t="shared" ref="AF5:AF8" si="1">AE5-F5-J5</f>
        <v>812331.24219100701</v>
      </c>
    </row>
    <row r="6" spans="2:34">
      <c r="B6" s="2" t="s">
        <v>570</v>
      </c>
      <c r="C6" s="3">
        <v>94785.721816271034</v>
      </c>
      <c r="D6" s="3">
        <v>10440.908268033652</v>
      </c>
      <c r="E6" s="3">
        <v>0</v>
      </c>
      <c r="F6" s="69">
        <v>-47016.859383518262</v>
      </c>
      <c r="G6" s="3">
        <v>23854.567254999172</v>
      </c>
      <c r="H6" s="3">
        <v>0</v>
      </c>
      <c r="I6" s="3">
        <v>249454.8027558591</v>
      </c>
      <c r="J6" s="69">
        <v>734161.85364060232</v>
      </c>
      <c r="K6" s="3">
        <v>0</v>
      </c>
      <c r="L6" s="3">
        <v>0</v>
      </c>
      <c r="M6" s="3">
        <v>2191.6571600812836</v>
      </c>
      <c r="N6" s="3">
        <v>19289.536193989527</v>
      </c>
      <c r="O6" s="3">
        <v>0</v>
      </c>
      <c r="P6" s="3">
        <v>0</v>
      </c>
      <c r="Q6" s="3">
        <v>0</v>
      </c>
      <c r="R6" s="3">
        <v>0</v>
      </c>
      <c r="S6" s="3">
        <v>278624.94308020553</v>
      </c>
      <c r="T6" s="3">
        <v>700216.35497360292</v>
      </c>
      <c r="U6" s="3">
        <v>443708.62423852272</v>
      </c>
      <c r="V6" s="3">
        <v>272234.72611144662</v>
      </c>
      <c r="W6" s="3">
        <v>523685.92399297381</v>
      </c>
      <c r="X6" s="3">
        <v>160912.57508682687</v>
      </c>
      <c r="Y6" s="3">
        <v>0</v>
      </c>
      <c r="Z6" s="3">
        <v>256449.48841547564</v>
      </c>
      <c r="AA6" s="3">
        <v>0</v>
      </c>
      <c r="AB6" s="3">
        <v>0</v>
      </c>
      <c r="AC6" s="3">
        <v>192458.83557835792</v>
      </c>
      <c r="AD6" s="3">
        <v>0</v>
      </c>
      <c r="AE6" s="7">
        <f t="shared" si="0"/>
        <v>3915453.6591837294</v>
      </c>
      <c r="AF6" s="7">
        <f t="shared" si="1"/>
        <v>3228308.6649266453</v>
      </c>
    </row>
    <row r="7" spans="2:34">
      <c r="B7" s="2" t="s">
        <v>571</v>
      </c>
      <c r="C7" s="3">
        <v>5975.0950948474347</v>
      </c>
      <c r="D7" s="3">
        <v>24915.659532337235</v>
      </c>
      <c r="E7" s="3">
        <v>0</v>
      </c>
      <c r="F7" s="69">
        <v>13595.219960350159</v>
      </c>
      <c r="G7" s="3">
        <v>2862.3241593394901</v>
      </c>
      <c r="H7" s="3">
        <v>0</v>
      </c>
      <c r="I7" s="3">
        <v>21467.431195046171</v>
      </c>
      <c r="J7" s="69">
        <v>47153.113898362659</v>
      </c>
      <c r="K7" s="3">
        <v>0</v>
      </c>
      <c r="L7" s="3">
        <v>0</v>
      </c>
      <c r="M7" s="3">
        <v>0</v>
      </c>
      <c r="N7" s="3">
        <v>0</v>
      </c>
      <c r="O7" s="3">
        <v>987.9000586191496</v>
      </c>
      <c r="P7" s="3">
        <v>0</v>
      </c>
      <c r="Q7" s="3">
        <v>0</v>
      </c>
      <c r="R7" s="3">
        <v>0</v>
      </c>
      <c r="S7" s="3">
        <v>133098.07340928624</v>
      </c>
      <c r="T7" s="3">
        <v>197500.36699442481</v>
      </c>
      <c r="U7" s="3">
        <v>130235.74924994676</v>
      </c>
      <c r="V7" s="3">
        <v>133098.07340928624</v>
      </c>
      <c r="W7" s="3">
        <v>72989.266063156974</v>
      </c>
      <c r="X7" s="3">
        <v>64402.293585138497</v>
      </c>
      <c r="Y7" s="3">
        <v>0</v>
      </c>
      <c r="Z7" s="3">
        <v>70870.340548671185</v>
      </c>
      <c r="AA7" s="3">
        <v>0</v>
      </c>
      <c r="AB7" s="3">
        <v>0</v>
      </c>
      <c r="AC7" s="3">
        <v>32519.001995331029</v>
      </c>
      <c r="AD7" s="3">
        <v>0</v>
      </c>
      <c r="AE7" s="7">
        <f t="shared" si="0"/>
        <v>951669.90915414412</v>
      </c>
      <c r="AF7" s="7">
        <f t="shared" si="1"/>
        <v>890921.57529543131</v>
      </c>
    </row>
    <row r="8" spans="2:34">
      <c r="B8" s="2" t="s">
        <v>572</v>
      </c>
      <c r="C8" s="3">
        <v>0</v>
      </c>
      <c r="D8" s="3">
        <v>0</v>
      </c>
      <c r="E8" s="3">
        <v>0</v>
      </c>
      <c r="F8" s="69">
        <v>0</v>
      </c>
      <c r="G8" s="3">
        <v>0</v>
      </c>
      <c r="H8" s="3">
        <v>0</v>
      </c>
      <c r="I8" s="3">
        <v>0</v>
      </c>
      <c r="J8" s="69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96919.105448348753</v>
      </c>
      <c r="T8" s="3">
        <v>167989.66598711925</v>
      </c>
      <c r="U8" s="3">
        <v>130395.36219311184</v>
      </c>
      <c r="V8" s="3">
        <v>98333.321732780518</v>
      </c>
      <c r="W8" s="3">
        <v>65442.154188179578</v>
      </c>
      <c r="X8" s="3">
        <v>13633.348491860192</v>
      </c>
      <c r="Y8" s="3">
        <v>0</v>
      </c>
      <c r="Z8" s="3">
        <v>88498.219388956524</v>
      </c>
      <c r="AA8" s="3">
        <v>0</v>
      </c>
      <c r="AB8" s="3">
        <v>0</v>
      </c>
      <c r="AC8" s="3">
        <v>0</v>
      </c>
      <c r="AD8" s="3">
        <v>0</v>
      </c>
      <c r="AE8" s="7">
        <f t="shared" si="0"/>
        <v>661211.17743035662</v>
      </c>
      <c r="AF8" s="7">
        <f t="shared" si="1"/>
        <v>661211.17743035662</v>
      </c>
    </row>
    <row r="9" spans="2:34">
      <c r="C9" s="6">
        <f t="shared" ref="C9:AF9" si="2">SUM(C4:C8)</f>
        <v>103535.24998469971</v>
      </c>
      <c r="D9" s="6">
        <f t="shared" si="2"/>
        <v>103707.94875897464</v>
      </c>
      <c r="E9" s="6">
        <f t="shared" si="2"/>
        <v>0</v>
      </c>
      <c r="F9" s="121">
        <f t="shared" si="2"/>
        <v>70198.179909015817</v>
      </c>
      <c r="G9" s="6">
        <f t="shared" si="2"/>
        <v>32582.785515855736</v>
      </c>
      <c r="H9" s="6">
        <f t="shared" si="2"/>
        <v>0</v>
      </c>
      <c r="I9" s="6">
        <f t="shared" si="2"/>
        <v>412161.73623012233</v>
      </c>
      <c r="J9" s="121">
        <f t="shared" si="2"/>
        <v>1101091.6653347164</v>
      </c>
      <c r="K9" s="6">
        <f t="shared" si="2"/>
        <v>0</v>
      </c>
      <c r="L9" s="6">
        <f t="shared" si="2"/>
        <v>0</v>
      </c>
      <c r="M9" s="6">
        <f t="shared" si="2"/>
        <v>42856.811813151755</v>
      </c>
      <c r="N9" s="6">
        <f t="shared" si="2"/>
        <v>114102.69101565896</v>
      </c>
      <c r="O9" s="6">
        <f t="shared" si="2"/>
        <v>24173.720073612607</v>
      </c>
      <c r="P9" s="6">
        <f t="shared" si="2"/>
        <v>0</v>
      </c>
      <c r="Q9" s="6">
        <f t="shared" si="2"/>
        <v>18333.119349582481</v>
      </c>
      <c r="R9" s="6">
        <f t="shared" si="2"/>
        <v>0</v>
      </c>
      <c r="S9" s="6">
        <f t="shared" si="2"/>
        <v>792324.89067084063</v>
      </c>
      <c r="T9" s="6">
        <f t="shared" si="2"/>
        <v>1574167.581280181</v>
      </c>
      <c r="U9" s="6">
        <f t="shared" si="2"/>
        <v>991970.14058649156</v>
      </c>
      <c r="V9" s="6">
        <f t="shared" si="2"/>
        <v>761772.91991359752</v>
      </c>
      <c r="W9" s="6">
        <f t="shared" si="2"/>
        <v>867379.67878096132</v>
      </c>
      <c r="X9" s="6">
        <f t="shared" si="2"/>
        <v>339001.51904897322</v>
      </c>
      <c r="Y9" s="6">
        <f t="shared" si="2"/>
        <v>0</v>
      </c>
      <c r="Z9" s="6">
        <f t="shared" si="2"/>
        <v>868996.76050357753</v>
      </c>
      <c r="AA9" s="6">
        <f t="shared" si="2"/>
        <v>0</v>
      </c>
      <c r="AB9" s="6">
        <f t="shared" si="2"/>
        <v>0</v>
      </c>
      <c r="AC9" s="6">
        <f t="shared" si="2"/>
        <v>427121.71399166214</v>
      </c>
      <c r="AD9" s="6">
        <f t="shared" si="2"/>
        <v>0</v>
      </c>
      <c r="AE9" s="6">
        <f t="shared" si="2"/>
        <v>8645479.1127616744</v>
      </c>
      <c r="AF9" s="6">
        <f t="shared" si="2"/>
        <v>7474189.2675179439</v>
      </c>
      <c r="AH9" s="7"/>
    </row>
    <row r="10" spans="2:34">
      <c r="F10" s="120"/>
      <c r="J10" s="120"/>
    </row>
    <row r="11" spans="2:34">
      <c r="F11" s="120"/>
      <c r="J11" s="120"/>
    </row>
    <row r="12" spans="2:34">
      <c r="B12" s="115" t="s">
        <v>573</v>
      </c>
      <c r="F12" s="120"/>
      <c r="J12" s="120"/>
    </row>
    <row r="13" spans="2:34">
      <c r="B13" s="2" t="s">
        <v>568</v>
      </c>
      <c r="C13" s="3">
        <v>107301.7105777954</v>
      </c>
      <c r="D13" s="3">
        <v>51726.359691740814</v>
      </c>
      <c r="E13" s="3">
        <v>0</v>
      </c>
      <c r="F13" s="69">
        <v>148348.50330254831</v>
      </c>
      <c r="G13" s="3">
        <v>22208.191240670887</v>
      </c>
      <c r="H13" s="3">
        <v>0</v>
      </c>
      <c r="I13" s="3">
        <v>326585.34682832652</v>
      </c>
      <c r="J13" s="69">
        <v>234647.03070523465</v>
      </c>
      <c r="K13" s="3">
        <v>0</v>
      </c>
      <c r="L13" s="3">
        <v>0</v>
      </c>
      <c r="M13" s="3">
        <v>27565.210004266519</v>
      </c>
      <c r="N13" s="3">
        <v>125492.37892779862</v>
      </c>
      <c r="O13" s="3">
        <v>0</v>
      </c>
      <c r="P13" s="3">
        <v>1585.9968280015853</v>
      </c>
      <c r="Q13" s="3">
        <v>0</v>
      </c>
      <c r="R13" s="3">
        <v>0</v>
      </c>
      <c r="S13" s="3">
        <v>435242.21038145496</v>
      </c>
      <c r="T13" s="3">
        <v>959271.31915582297</v>
      </c>
      <c r="U13" s="3">
        <v>414922.51704271138</v>
      </c>
      <c r="V13" s="3">
        <v>425468.95943576301</v>
      </c>
      <c r="W13" s="3">
        <v>401258.96631212719</v>
      </c>
      <c r="X13" s="3">
        <v>206600.60209473473</v>
      </c>
      <c r="Y13" s="3">
        <v>0</v>
      </c>
      <c r="Z13" s="3">
        <v>90532.128935470537</v>
      </c>
      <c r="AA13" s="3">
        <v>0</v>
      </c>
      <c r="AB13" s="3">
        <v>0</v>
      </c>
      <c r="AC13" s="3">
        <v>367492.6335336304</v>
      </c>
      <c r="AD13" s="3">
        <v>0</v>
      </c>
      <c r="AE13" s="7">
        <f t="shared" ref="AE13:AE17" si="3">SUM(C13:AD13)</f>
        <v>4346250.0649980986</v>
      </c>
      <c r="AF13" s="7">
        <f>AE13-F13-J13</f>
        <v>3963254.5309903161</v>
      </c>
    </row>
    <row r="14" spans="2:34">
      <c r="B14" s="2" t="s">
        <v>569</v>
      </c>
      <c r="C14" s="3">
        <v>29564.024179594369</v>
      </c>
      <c r="D14" s="3">
        <v>91041.662886813487</v>
      </c>
      <c r="E14" s="3">
        <v>0</v>
      </c>
      <c r="F14" s="69">
        <v>63106.266994459605</v>
      </c>
      <c r="G14" s="3">
        <v>3612.5216008771304</v>
      </c>
      <c r="H14" s="3">
        <v>0</v>
      </c>
      <c r="I14" s="3">
        <v>13659.415652578447</v>
      </c>
      <c r="J14" s="69">
        <v>228865.54226822889</v>
      </c>
      <c r="K14" s="3">
        <v>0</v>
      </c>
      <c r="L14" s="3">
        <v>0</v>
      </c>
      <c r="M14" s="3">
        <v>56865.161940506434</v>
      </c>
      <c r="N14" s="3">
        <v>102195.54035809328</v>
      </c>
      <c r="O14" s="3">
        <v>32943.640175336717</v>
      </c>
      <c r="P14" s="3">
        <v>0</v>
      </c>
      <c r="Q14" s="3">
        <v>35584.426319304039</v>
      </c>
      <c r="R14" s="3">
        <v>0</v>
      </c>
      <c r="S14" s="3">
        <v>196523.5266866493</v>
      </c>
      <c r="T14" s="3">
        <v>226893.64937895577</v>
      </c>
      <c r="U14" s="3">
        <v>124994.89941747212</v>
      </c>
      <c r="V14" s="3">
        <v>204286.3738266344</v>
      </c>
      <c r="W14" s="3">
        <v>58178.980512734393</v>
      </c>
      <c r="X14" s="3">
        <v>39866.475484318398</v>
      </c>
      <c r="Y14" s="3">
        <v>0</v>
      </c>
      <c r="Z14" s="3">
        <v>327493.58357084106</v>
      </c>
      <c r="AA14" s="3">
        <v>0</v>
      </c>
      <c r="AB14" s="3">
        <v>0</v>
      </c>
      <c r="AC14" s="3">
        <v>77814.407980108939</v>
      </c>
      <c r="AD14" s="3">
        <v>0</v>
      </c>
      <c r="AE14" s="7">
        <f t="shared" si="3"/>
        <v>1913490.0992335065</v>
      </c>
      <c r="AF14" s="7">
        <f t="shared" ref="AF14:AF17" si="4">AE14-F14-J14</f>
        <v>1621518.289970818</v>
      </c>
    </row>
    <row r="15" spans="2:34">
      <c r="B15" s="2" t="s">
        <v>570</v>
      </c>
      <c r="C15" s="3">
        <v>0</v>
      </c>
      <c r="D15" s="3">
        <v>0</v>
      </c>
      <c r="E15" s="3">
        <v>0</v>
      </c>
      <c r="F15" s="69">
        <v>0</v>
      </c>
      <c r="G15" s="3">
        <v>0</v>
      </c>
      <c r="H15" s="3">
        <v>0</v>
      </c>
      <c r="I15" s="3">
        <v>0</v>
      </c>
      <c r="J15" s="69">
        <v>769820.46035676973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109050.46317482638</v>
      </c>
      <c r="T15" s="3">
        <v>236327.60776621968</v>
      </c>
      <c r="U15" s="3">
        <v>132275.99616184426</v>
      </c>
      <c r="V15" s="3">
        <v>104275.55911388173</v>
      </c>
      <c r="W15" s="3">
        <v>65403.170315354517</v>
      </c>
      <c r="X15" s="3">
        <v>35082.777036099949</v>
      </c>
      <c r="Y15" s="3">
        <v>0</v>
      </c>
      <c r="Z15" s="3">
        <v>388068.22386238805</v>
      </c>
      <c r="AA15" s="3">
        <v>0</v>
      </c>
      <c r="AB15" s="3">
        <v>0</v>
      </c>
      <c r="AC15" s="3">
        <v>5602.2964876979095</v>
      </c>
      <c r="AD15" s="3">
        <v>0</v>
      </c>
      <c r="AE15" s="7">
        <f t="shared" si="3"/>
        <v>1845906.5542750824</v>
      </c>
      <c r="AF15" s="7">
        <f t="shared" si="4"/>
        <v>1076086.0939183128</v>
      </c>
    </row>
    <row r="16" spans="2:34">
      <c r="B16" s="2" t="s">
        <v>571</v>
      </c>
      <c r="C16" s="3">
        <v>7014.4475095454727</v>
      </c>
      <c r="D16" s="3">
        <v>26410.101025872558</v>
      </c>
      <c r="E16" s="3">
        <v>0</v>
      </c>
      <c r="F16" s="69">
        <v>6696.2866074066978</v>
      </c>
      <c r="G16" s="3">
        <v>1884.9562300818843</v>
      </c>
      <c r="H16" s="3">
        <v>0</v>
      </c>
      <c r="I16" s="3">
        <v>0</v>
      </c>
      <c r="J16" s="69">
        <v>166663.88667172892</v>
      </c>
      <c r="K16" s="3">
        <v>0</v>
      </c>
      <c r="L16" s="3">
        <v>0</v>
      </c>
      <c r="M16" s="3">
        <v>1306.7973864013063</v>
      </c>
      <c r="N16" s="3">
        <v>3460.0491231626447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68078.863842068051</v>
      </c>
      <c r="AA16" s="3">
        <v>0</v>
      </c>
      <c r="AB16" s="3">
        <v>0</v>
      </c>
      <c r="AC16" s="3">
        <v>2099.9958000021002</v>
      </c>
      <c r="AD16" s="3">
        <v>0</v>
      </c>
      <c r="AE16" s="7">
        <f t="shared" si="3"/>
        <v>283615.38419626968</v>
      </c>
      <c r="AF16" s="7">
        <f t="shared" si="4"/>
        <v>110255.21091713407</v>
      </c>
    </row>
    <row r="17" spans="2:32">
      <c r="B17" s="2" t="s">
        <v>572</v>
      </c>
      <c r="C17" s="3">
        <v>0</v>
      </c>
      <c r="D17" s="3">
        <v>0</v>
      </c>
      <c r="E17" s="3">
        <v>0</v>
      </c>
      <c r="F17" s="69">
        <v>0</v>
      </c>
      <c r="G17" s="3">
        <v>0</v>
      </c>
      <c r="H17" s="3">
        <v>0</v>
      </c>
      <c r="I17" s="3">
        <v>0</v>
      </c>
      <c r="J17" s="69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88499.82300008848</v>
      </c>
      <c r="AA17" s="3">
        <v>0</v>
      </c>
      <c r="AB17" s="3">
        <v>0</v>
      </c>
      <c r="AC17" s="3">
        <v>0</v>
      </c>
      <c r="AD17" s="3">
        <v>0</v>
      </c>
      <c r="AE17" s="7">
        <f t="shared" si="3"/>
        <v>88499.82300008848</v>
      </c>
      <c r="AF17" s="7">
        <f t="shared" si="4"/>
        <v>88499.82300008848</v>
      </c>
    </row>
    <row r="18" spans="2:32">
      <c r="C18" s="6">
        <f>SUM(C13:C17)</f>
        <v>143880.18226693524</v>
      </c>
      <c r="D18" s="6">
        <f t="shared" ref="D18:AE18" si="5">SUM(D13:D17)</f>
        <v>169178.12360442686</v>
      </c>
      <c r="E18" s="6">
        <f t="shared" si="5"/>
        <v>0</v>
      </c>
      <c r="F18" s="121">
        <f t="shared" si="5"/>
        <v>218151.05690441461</v>
      </c>
      <c r="G18" s="6">
        <f t="shared" si="5"/>
        <v>27705.669071629902</v>
      </c>
      <c r="H18" s="6">
        <f t="shared" si="5"/>
        <v>0</v>
      </c>
      <c r="I18" s="6">
        <f t="shared" si="5"/>
        <v>340244.76248090499</v>
      </c>
      <c r="J18" s="121">
        <f t="shared" si="5"/>
        <v>1399996.9200019622</v>
      </c>
      <c r="K18" s="6">
        <f t="shared" si="5"/>
        <v>0</v>
      </c>
      <c r="L18" s="6">
        <f t="shared" si="5"/>
        <v>0</v>
      </c>
      <c r="M18" s="6">
        <f t="shared" si="5"/>
        <v>85737.169331174257</v>
      </c>
      <c r="N18" s="6">
        <f t="shared" si="5"/>
        <v>231147.96840905453</v>
      </c>
      <c r="O18" s="6">
        <f t="shared" si="5"/>
        <v>32943.640175336717</v>
      </c>
      <c r="P18" s="6">
        <f t="shared" si="5"/>
        <v>1585.9968280015853</v>
      </c>
      <c r="Q18" s="6">
        <f t="shared" si="5"/>
        <v>35584.426319304039</v>
      </c>
      <c r="R18" s="6">
        <f t="shared" si="5"/>
        <v>0</v>
      </c>
      <c r="S18" s="6">
        <f t="shared" si="5"/>
        <v>740816.20024293067</v>
      </c>
      <c r="T18" s="6">
        <f t="shared" si="5"/>
        <v>1422492.5763009985</v>
      </c>
      <c r="U18" s="6">
        <f t="shared" si="5"/>
        <v>672193.41262202768</v>
      </c>
      <c r="V18" s="6">
        <f t="shared" si="5"/>
        <v>734030.89237627923</v>
      </c>
      <c r="W18" s="6">
        <f t="shared" si="5"/>
        <v>524841.11714021605</v>
      </c>
      <c r="X18" s="6">
        <f t="shared" si="5"/>
        <v>281549.85461515305</v>
      </c>
      <c r="Y18" s="6">
        <f t="shared" si="5"/>
        <v>0</v>
      </c>
      <c r="Z18" s="6">
        <f t="shared" si="5"/>
        <v>962672.62321085611</v>
      </c>
      <c r="AA18" s="6">
        <f t="shared" si="5"/>
        <v>0</v>
      </c>
      <c r="AB18" s="6">
        <f t="shared" si="5"/>
        <v>0</v>
      </c>
      <c r="AC18" s="6">
        <f t="shared" si="5"/>
        <v>453009.33380143938</v>
      </c>
      <c r="AD18" s="6">
        <f t="shared" si="5"/>
        <v>0</v>
      </c>
      <c r="AE18" s="6">
        <f t="shared" si="5"/>
        <v>8477761.925703045</v>
      </c>
      <c r="AF18" s="6">
        <f>SUM(AF13:AF17)</f>
        <v>6859613.948796669</v>
      </c>
    </row>
    <row r="19" spans="2:32">
      <c r="F19" s="120"/>
      <c r="J19" s="120"/>
    </row>
    <row r="20" spans="2:32">
      <c r="B20" s="115" t="s">
        <v>527</v>
      </c>
      <c r="F20" s="120"/>
      <c r="J20" s="120"/>
    </row>
    <row r="21" spans="2:32">
      <c r="B21" s="2" t="s">
        <v>568</v>
      </c>
      <c r="C21" s="3">
        <f>C4-C13</f>
        <v>-122138.5098163519</v>
      </c>
      <c r="D21" s="3">
        <f t="shared" ref="D21:AD25" si="6">D4-D13</f>
        <v>-24452.747840746404</v>
      </c>
      <c r="E21" s="3">
        <f t="shared" si="6"/>
        <v>0</v>
      </c>
      <c r="F21" s="69">
        <f t="shared" si="6"/>
        <v>-44710.07972726741</v>
      </c>
      <c r="G21" s="3">
        <f t="shared" si="6"/>
        <v>-18636.884210970256</v>
      </c>
      <c r="H21" s="3">
        <f t="shared" si="6"/>
        <v>0</v>
      </c>
      <c r="I21" s="3">
        <f t="shared" si="6"/>
        <v>-196885.01158881001</v>
      </c>
      <c r="J21" s="69">
        <f t="shared" si="6"/>
        <v>-144942.9013795522</v>
      </c>
      <c r="K21" s="3">
        <f t="shared" si="6"/>
        <v>0</v>
      </c>
      <c r="L21" s="3">
        <f t="shared" si="6"/>
        <v>0</v>
      </c>
      <c r="M21" s="3">
        <f t="shared" si="6"/>
        <v>-23011.285475218257</v>
      </c>
      <c r="N21" s="3">
        <f t="shared" si="6"/>
        <v>-125492.37892779862</v>
      </c>
      <c r="O21" s="3">
        <f t="shared" si="6"/>
        <v>0</v>
      </c>
      <c r="P21" s="3">
        <f t="shared" si="6"/>
        <v>-1585.9968280015853</v>
      </c>
      <c r="Q21" s="3">
        <f t="shared" si="6"/>
        <v>0</v>
      </c>
      <c r="R21" s="3">
        <f t="shared" si="6"/>
        <v>0</v>
      </c>
      <c r="S21" s="3">
        <f t="shared" si="6"/>
        <v>-231175.53735403848</v>
      </c>
      <c r="T21" s="3">
        <f t="shared" si="6"/>
        <v>-551981.86598402984</v>
      </c>
      <c r="U21" s="3">
        <f t="shared" si="6"/>
        <v>-193963.35130969307</v>
      </c>
      <c r="V21" s="3">
        <f t="shared" si="6"/>
        <v>-231225.36443589701</v>
      </c>
      <c r="W21" s="3">
        <f t="shared" si="6"/>
        <v>-238440.23753327667</v>
      </c>
      <c r="X21" s="3">
        <f t="shared" si="6"/>
        <v>-140800.95837344404</v>
      </c>
      <c r="Y21" s="3">
        <f t="shared" si="6"/>
        <v>0</v>
      </c>
      <c r="Z21" s="3">
        <f t="shared" si="6"/>
        <v>242014.26536236028</v>
      </c>
      <c r="AA21" s="3">
        <f t="shared" si="6"/>
        <v>0</v>
      </c>
      <c r="AB21" s="3">
        <f t="shared" si="6"/>
        <v>0</v>
      </c>
      <c r="AC21" s="3">
        <f t="shared" si="6"/>
        <v>-224062.05899989718</v>
      </c>
      <c r="AD21" s="3">
        <f t="shared" si="6"/>
        <v>0</v>
      </c>
      <c r="AE21" s="3">
        <f>AE4-AE13</f>
        <v>-2271490.9044226324</v>
      </c>
      <c r="AF21" s="3">
        <f t="shared" ref="AF21" si="7">AF4-AF13</f>
        <v>-2081837.9233158135</v>
      </c>
    </row>
    <row r="22" spans="2:32">
      <c r="B22" s="2" t="s">
        <v>569</v>
      </c>
      <c r="C22" s="3">
        <f t="shared" ref="C22:R25" si="8">C5-C14</f>
        <v>-11952.791867456624</v>
      </c>
      <c r="D22" s="3">
        <f t="shared" si="8"/>
        <v>-49963.893779204147</v>
      </c>
      <c r="E22" s="3">
        <f t="shared" si="8"/>
        <v>0</v>
      </c>
      <c r="F22" s="69">
        <f t="shared" si="8"/>
        <v>-63124.871237556588</v>
      </c>
      <c r="G22" s="3">
        <f t="shared" si="8"/>
        <v>-1317.9345290606861</v>
      </c>
      <c r="H22" s="3">
        <f t="shared" si="8"/>
        <v>0</v>
      </c>
      <c r="I22" s="3">
        <f t="shared" si="8"/>
        <v>-2120.2486128779074</v>
      </c>
      <c r="J22" s="69">
        <f t="shared" si="8"/>
        <v>1207.0262018400826</v>
      </c>
      <c r="K22" s="3">
        <f t="shared" si="8"/>
        <v>0</v>
      </c>
      <c r="L22" s="3">
        <f t="shared" si="8"/>
        <v>0</v>
      </c>
      <c r="M22" s="3">
        <f t="shared" si="8"/>
        <v>-20753.931816484219</v>
      </c>
      <c r="N22" s="3">
        <f t="shared" si="8"/>
        <v>-7382.3855364238407</v>
      </c>
      <c r="O22" s="3">
        <f t="shared" si="8"/>
        <v>-9757.8201603432608</v>
      </c>
      <c r="P22" s="3">
        <f t="shared" si="8"/>
        <v>0</v>
      </c>
      <c r="Q22" s="3">
        <f t="shared" si="8"/>
        <v>-17251.306969721558</v>
      </c>
      <c r="R22" s="3">
        <f t="shared" si="8"/>
        <v>0</v>
      </c>
      <c r="S22" s="3">
        <f t="shared" si="6"/>
        <v>-116907.43098106569</v>
      </c>
      <c r="T22" s="3">
        <f t="shared" si="6"/>
        <v>-125721.90922571473</v>
      </c>
      <c r="U22" s="3">
        <f t="shared" si="6"/>
        <v>-58323.660245580206</v>
      </c>
      <c r="V22" s="3">
        <f t="shared" si="6"/>
        <v>-140423.17016641627</v>
      </c>
      <c r="W22" s="3">
        <f t="shared" si="6"/>
        <v>-15735.374754933961</v>
      </c>
      <c r="X22" s="3">
        <f t="shared" si="6"/>
        <v>-5612.8173204614359</v>
      </c>
      <c r="Y22" s="3">
        <f t="shared" si="6"/>
        <v>0</v>
      </c>
      <c r="Z22" s="3">
        <f t="shared" si="6"/>
        <v>-206861.2657181978</v>
      </c>
      <c r="AA22" s="3">
        <f t="shared" si="6"/>
        <v>0</v>
      </c>
      <c r="AB22" s="3">
        <f t="shared" si="6"/>
        <v>0</v>
      </c>
      <c r="AC22" s="3">
        <f t="shared" si="6"/>
        <v>-19101.106095868985</v>
      </c>
      <c r="AD22" s="3">
        <f t="shared" si="6"/>
        <v>0</v>
      </c>
      <c r="AE22" s="3">
        <f t="shared" ref="AE22:AF22" si="9">AE5-AE14</f>
        <v>-871104.89281552751</v>
      </c>
      <c r="AF22" s="3">
        <f t="shared" si="9"/>
        <v>-809187.04777981096</v>
      </c>
    </row>
    <row r="23" spans="2:32">
      <c r="B23" s="2" t="s">
        <v>570</v>
      </c>
      <c r="C23" s="3">
        <f t="shared" si="8"/>
        <v>94785.721816271034</v>
      </c>
      <c r="D23" s="3">
        <f t="shared" si="6"/>
        <v>10440.908268033652</v>
      </c>
      <c r="E23" s="3">
        <f t="shared" si="6"/>
        <v>0</v>
      </c>
      <c r="F23" s="69">
        <f t="shared" si="6"/>
        <v>-47016.859383518262</v>
      </c>
      <c r="G23" s="3">
        <f t="shared" si="6"/>
        <v>23854.567254999172</v>
      </c>
      <c r="H23" s="3">
        <f t="shared" si="6"/>
        <v>0</v>
      </c>
      <c r="I23" s="3">
        <f t="shared" si="6"/>
        <v>249454.8027558591</v>
      </c>
      <c r="J23" s="69">
        <f t="shared" si="6"/>
        <v>-35658.606716167415</v>
      </c>
      <c r="K23" s="3">
        <f t="shared" si="6"/>
        <v>0</v>
      </c>
      <c r="L23" s="3">
        <f t="shared" si="6"/>
        <v>0</v>
      </c>
      <c r="M23" s="3">
        <f t="shared" si="6"/>
        <v>2191.6571600812836</v>
      </c>
      <c r="N23" s="3">
        <f t="shared" si="6"/>
        <v>19289.536193989527</v>
      </c>
      <c r="O23" s="3">
        <f t="shared" si="6"/>
        <v>0</v>
      </c>
      <c r="P23" s="3">
        <f t="shared" si="6"/>
        <v>0</v>
      </c>
      <c r="Q23" s="3">
        <f t="shared" si="6"/>
        <v>0</v>
      </c>
      <c r="R23" s="3">
        <f t="shared" si="6"/>
        <v>0</v>
      </c>
      <c r="S23" s="3">
        <f t="shared" si="6"/>
        <v>169574.47990537915</v>
      </c>
      <c r="T23" s="3">
        <f t="shared" si="6"/>
        <v>463888.74720738328</v>
      </c>
      <c r="U23" s="3">
        <f t="shared" si="6"/>
        <v>311432.62807667849</v>
      </c>
      <c r="V23" s="3">
        <f t="shared" si="6"/>
        <v>167959.1669975649</v>
      </c>
      <c r="W23" s="3">
        <f t="shared" si="6"/>
        <v>458282.75367761927</v>
      </c>
      <c r="X23" s="3">
        <f t="shared" si="6"/>
        <v>125829.79805072691</v>
      </c>
      <c r="Y23" s="3">
        <f t="shared" si="6"/>
        <v>0</v>
      </c>
      <c r="Z23" s="3">
        <f t="shared" si="6"/>
        <v>-131618.73544691241</v>
      </c>
      <c r="AA23" s="3">
        <f t="shared" si="6"/>
        <v>0</v>
      </c>
      <c r="AB23" s="3">
        <f t="shared" si="6"/>
        <v>0</v>
      </c>
      <c r="AC23" s="3">
        <f t="shared" si="6"/>
        <v>186856.53909065999</v>
      </c>
      <c r="AD23" s="3">
        <f t="shared" si="6"/>
        <v>0</v>
      </c>
      <c r="AE23" s="3">
        <f t="shared" ref="AE23:AF23" si="10">AE6-AE15</f>
        <v>2069547.104908647</v>
      </c>
      <c r="AF23" s="3">
        <f t="shared" si="10"/>
        <v>2152222.5710083325</v>
      </c>
    </row>
    <row r="24" spans="2:32">
      <c r="B24" s="2" t="s">
        <v>571</v>
      </c>
      <c r="C24" s="3">
        <f t="shared" si="8"/>
        <v>-1039.352414698038</v>
      </c>
      <c r="D24" s="3">
        <f t="shared" si="6"/>
        <v>-1494.4414935353234</v>
      </c>
      <c r="E24" s="3">
        <f t="shared" si="6"/>
        <v>0</v>
      </c>
      <c r="F24" s="69">
        <f t="shared" si="6"/>
        <v>6898.9333529434616</v>
      </c>
      <c r="G24" s="3">
        <f t="shared" si="6"/>
        <v>977.36792925760574</v>
      </c>
      <c r="H24" s="3">
        <f t="shared" si="6"/>
        <v>0</v>
      </c>
      <c r="I24" s="3">
        <f t="shared" si="6"/>
        <v>21467.431195046171</v>
      </c>
      <c r="J24" s="69">
        <f t="shared" si="6"/>
        <v>-119510.77277336626</v>
      </c>
      <c r="K24" s="3">
        <f t="shared" si="6"/>
        <v>0</v>
      </c>
      <c r="L24" s="3">
        <f t="shared" si="6"/>
        <v>0</v>
      </c>
      <c r="M24" s="3">
        <f t="shared" si="6"/>
        <v>-1306.7973864013063</v>
      </c>
      <c r="N24" s="3">
        <f t="shared" si="6"/>
        <v>-3460.0491231626447</v>
      </c>
      <c r="O24" s="3">
        <f t="shared" si="6"/>
        <v>987.9000586191496</v>
      </c>
      <c r="P24" s="3">
        <f t="shared" si="6"/>
        <v>0</v>
      </c>
      <c r="Q24" s="3">
        <f t="shared" si="6"/>
        <v>0</v>
      </c>
      <c r="R24" s="3">
        <f t="shared" si="6"/>
        <v>0</v>
      </c>
      <c r="S24" s="3">
        <f t="shared" si="6"/>
        <v>133098.07340928624</v>
      </c>
      <c r="T24" s="3">
        <f t="shared" si="6"/>
        <v>197500.36699442481</v>
      </c>
      <c r="U24" s="3">
        <f t="shared" si="6"/>
        <v>130235.74924994676</v>
      </c>
      <c r="V24" s="3">
        <f t="shared" si="6"/>
        <v>133098.07340928624</v>
      </c>
      <c r="W24" s="3">
        <f t="shared" si="6"/>
        <v>72989.266063156974</v>
      </c>
      <c r="X24" s="3">
        <f t="shared" si="6"/>
        <v>64402.293585138497</v>
      </c>
      <c r="Y24" s="3">
        <f t="shared" si="6"/>
        <v>0</v>
      </c>
      <c r="Z24" s="3">
        <f t="shared" si="6"/>
        <v>2791.4767066031345</v>
      </c>
      <c r="AA24" s="3">
        <f t="shared" si="6"/>
        <v>0</v>
      </c>
      <c r="AB24" s="3">
        <f t="shared" si="6"/>
        <v>0</v>
      </c>
      <c r="AC24" s="3">
        <f t="shared" si="6"/>
        <v>30419.00619532893</v>
      </c>
      <c r="AD24" s="3">
        <f t="shared" si="6"/>
        <v>0</v>
      </c>
      <c r="AE24" s="3">
        <f t="shared" ref="AE24:AF24" si="11">AE7-AE16</f>
        <v>668054.52495787444</v>
      </c>
      <c r="AF24" s="3">
        <f t="shared" si="11"/>
        <v>780666.36437829724</v>
      </c>
    </row>
    <row r="25" spans="2:32">
      <c r="B25" s="2" t="s">
        <v>572</v>
      </c>
      <c r="C25" s="3">
        <f t="shared" si="8"/>
        <v>0</v>
      </c>
      <c r="D25" s="3">
        <f t="shared" si="6"/>
        <v>0</v>
      </c>
      <c r="E25" s="3">
        <f t="shared" si="6"/>
        <v>0</v>
      </c>
      <c r="F25" s="69">
        <f t="shared" si="6"/>
        <v>0</v>
      </c>
      <c r="G25" s="3">
        <f t="shared" si="6"/>
        <v>0</v>
      </c>
      <c r="H25" s="3">
        <f t="shared" si="6"/>
        <v>0</v>
      </c>
      <c r="I25" s="3">
        <f t="shared" si="6"/>
        <v>0</v>
      </c>
      <c r="J25" s="69">
        <f t="shared" si="6"/>
        <v>0</v>
      </c>
      <c r="K25" s="3">
        <f t="shared" si="6"/>
        <v>0</v>
      </c>
      <c r="L25" s="3">
        <f t="shared" si="6"/>
        <v>0</v>
      </c>
      <c r="M25" s="3">
        <f t="shared" si="6"/>
        <v>0</v>
      </c>
      <c r="N25" s="3">
        <f t="shared" si="6"/>
        <v>0</v>
      </c>
      <c r="O25" s="3">
        <f t="shared" si="6"/>
        <v>0</v>
      </c>
      <c r="P25" s="3">
        <f t="shared" si="6"/>
        <v>0</v>
      </c>
      <c r="Q25" s="3">
        <f t="shared" si="6"/>
        <v>0</v>
      </c>
      <c r="R25" s="3">
        <f t="shared" si="6"/>
        <v>0</v>
      </c>
      <c r="S25" s="3">
        <f t="shared" si="6"/>
        <v>96919.105448348753</v>
      </c>
      <c r="T25" s="3">
        <f t="shared" si="6"/>
        <v>167989.66598711925</v>
      </c>
      <c r="U25" s="3">
        <f t="shared" si="6"/>
        <v>130395.36219311184</v>
      </c>
      <c r="V25" s="3">
        <f t="shared" si="6"/>
        <v>98333.321732780518</v>
      </c>
      <c r="W25" s="3">
        <f t="shared" si="6"/>
        <v>65442.154188179578</v>
      </c>
      <c r="X25" s="3">
        <f t="shared" si="6"/>
        <v>13633.348491860192</v>
      </c>
      <c r="Y25" s="3">
        <f t="shared" si="6"/>
        <v>0</v>
      </c>
      <c r="Z25" s="3">
        <f t="shared" si="6"/>
        <v>-1.6036111319554038</v>
      </c>
      <c r="AA25" s="3">
        <f t="shared" si="6"/>
        <v>0</v>
      </c>
      <c r="AB25" s="3">
        <f t="shared" si="6"/>
        <v>0</v>
      </c>
      <c r="AC25" s="3">
        <f t="shared" si="6"/>
        <v>0</v>
      </c>
      <c r="AD25" s="3">
        <f t="shared" si="6"/>
        <v>0</v>
      </c>
      <c r="AE25" s="3">
        <f t="shared" ref="AE25:AF25" si="12">AE8-AE17</f>
        <v>572711.35443026817</v>
      </c>
      <c r="AF25" s="3">
        <f t="shared" si="12"/>
        <v>572711.35443026817</v>
      </c>
    </row>
    <row r="26" spans="2:32">
      <c r="C26" s="6">
        <f>SUM(C21:C25)</f>
        <v>-40344.932282235532</v>
      </c>
      <c r="D26" s="6">
        <f t="shared" ref="D26:AD26" si="13">SUM(D21:D25)</f>
        <v>-65470.174845452217</v>
      </c>
      <c r="E26" s="6">
        <f t="shared" si="13"/>
        <v>0</v>
      </c>
      <c r="F26" s="121">
        <f t="shared" si="13"/>
        <v>-147952.87699539881</v>
      </c>
      <c r="G26" s="6">
        <f t="shared" si="13"/>
        <v>4877.1164442258341</v>
      </c>
      <c r="H26" s="6">
        <f t="shared" si="13"/>
        <v>0</v>
      </c>
      <c r="I26" s="6">
        <f t="shared" si="13"/>
        <v>71916.973749217344</v>
      </c>
      <c r="J26" s="121">
        <f t="shared" si="13"/>
        <v>-298905.25466724578</v>
      </c>
      <c r="K26" s="6">
        <f t="shared" si="13"/>
        <v>0</v>
      </c>
      <c r="L26" s="6">
        <f t="shared" si="13"/>
        <v>0</v>
      </c>
      <c r="M26" s="6">
        <f t="shared" si="13"/>
        <v>-42880.357518022494</v>
      </c>
      <c r="N26" s="6">
        <f t="shared" si="13"/>
        <v>-117045.27739339561</v>
      </c>
      <c r="O26" s="6">
        <f t="shared" si="13"/>
        <v>-8769.9201017241103</v>
      </c>
      <c r="P26" s="6">
        <f t="shared" si="13"/>
        <v>-1585.9968280015853</v>
      </c>
      <c r="Q26" s="6">
        <f t="shared" si="13"/>
        <v>-17251.306969721558</v>
      </c>
      <c r="R26" s="6">
        <f t="shared" si="13"/>
        <v>0</v>
      </c>
      <c r="S26" s="6">
        <f t="shared" si="13"/>
        <v>51508.690427909969</v>
      </c>
      <c r="T26" s="6">
        <f t="shared" si="13"/>
        <v>151675.00497918276</v>
      </c>
      <c r="U26" s="6">
        <f t="shared" si="13"/>
        <v>319776.72796446382</v>
      </c>
      <c r="V26" s="6">
        <f t="shared" si="13"/>
        <v>27742.027537318354</v>
      </c>
      <c r="W26" s="6">
        <f t="shared" si="13"/>
        <v>342538.5616407452</v>
      </c>
      <c r="X26" s="6">
        <f t="shared" si="13"/>
        <v>57451.664433820115</v>
      </c>
      <c r="Y26" s="6">
        <f t="shared" si="13"/>
        <v>0</v>
      </c>
      <c r="Z26" s="6">
        <f t="shared" si="13"/>
        <v>-93675.862707278749</v>
      </c>
      <c r="AA26" s="6">
        <f t="shared" si="13"/>
        <v>0</v>
      </c>
      <c r="AB26" s="6">
        <f t="shared" si="13"/>
        <v>0</v>
      </c>
      <c r="AC26" s="6">
        <f t="shared" si="13"/>
        <v>-25887.619809777239</v>
      </c>
      <c r="AD26" s="6">
        <f t="shared" si="13"/>
        <v>0</v>
      </c>
      <c r="AE26" s="6">
        <f>SUM(AE21:AE25)</f>
        <v>167717.1870586297</v>
      </c>
      <c r="AF26" s="6">
        <f>SUM(AF21:AF25)</f>
        <v>614575.31872127356</v>
      </c>
    </row>
    <row r="28" spans="2:32">
      <c r="C28" s="9">
        <f t="shared" ref="C28:R28" si="14">C26/C18</f>
        <v>-0.28040645797476937</v>
      </c>
      <c r="D28" s="9">
        <f t="shared" si="14"/>
        <v>-0.38698960273690536</v>
      </c>
      <c r="E28" s="9" t="e">
        <f t="shared" si="14"/>
        <v>#DIV/0!</v>
      </c>
      <c r="F28" s="9">
        <f t="shared" si="14"/>
        <v>-0.67821297359208332</v>
      </c>
      <c r="G28" s="9">
        <f t="shared" si="14"/>
        <v>0.17603315883173931</v>
      </c>
      <c r="H28" s="9" t="e">
        <f t="shared" si="14"/>
        <v>#DIV/0!</v>
      </c>
      <c r="I28" s="9">
        <f t="shared" si="14"/>
        <v>0.21136834914028521</v>
      </c>
      <c r="J28" s="9">
        <f t="shared" si="14"/>
        <v>-0.21350422304273844</v>
      </c>
      <c r="K28" s="9" t="e">
        <f t="shared" si="14"/>
        <v>#DIV/0!</v>
      </c>
      <c r="L28" s="9" t="e">
        <f t="shared" si="14"/>
        <v>#DIV/0!</v>
      </c>
      <c r="M28" s="9">
        <f t="shared" si="14"/>
        <v>-0.50013731328579192</v>
      </c>
      <c r="N28" s="9">
        <f t="shared" si="14"/>
        <v>-0.50636515734485987</v>
      </c>
      <c r="O28" s="9">
        <f t="shared" si="14"/>
        <v>-0.26620980726622062</v>
      </c>
      <c r="P28" s="9">
        <f t="shared" si="14"/>
        <v>-1</v>
      </c>
      <c r="Q28" s="9">
        <f t="shared" si="14"/>
        <v>-0.48479935618248177</v>
      </c>
      <c r="R28" s="9" t="e">
        <f t="shared" si="14"/>
        <v>#DIV/0!</v>
      </c>
      <c r="S28" s="9">
        <f>S26/S18</f>
        <v>6.9529649069525051E-2</v>
      </c>
      <c r="T28" s="9">
        <f t="shared" ref="T28:AC28" si="15">T26/T18</f>
        <v>0.10662621900888461</v>
      </c>
      <c r="U28" s="9">
        <f t="shared" si="15"/>
        <v>0.47572130574310362</v>
      </c>
      <c r="V28" s="9">
        <f t="shared" si="15"/>
        <v>3.7794087177324444E-2</v>
      </c>
      <c r="W28" s="9">
        <f t="shared" si="15"/>
        <v>0.65265191779788267</v>
      </c>
      <c r="X28" s="9">
        <f t="shared" si="15"/>
        <v>0.20405503143430875</v>
      </c>
      <c r="Y28" s="9" t="e">
        <f t="shared" si="15"/>
        <v>#DIV/0!</v>
      </c>
      <c r="Z28" s="9">
        <f t="shared" si="15"/>
        <v>-9.7308119550378797E-2</v>
      </c>
      <c r="AA28" s="9" t="e">
        <f t="shared" si="15"/>
        <v>#DIV/0!</v>
      </c>
      <c r="AB28" s="9" t="e">
        <f t="shared" si="15"/>
        <v>#DIV/0!</v>
      </c>
      <c r="AC28" s="9">
        <f t="shared" si="15"/>
        <v>-5.7145886140006472E-2</v>
      </c>
      <c r="AF28" s="118">
        <f>(AF26-AF22)/AF18</f>
        <v>0.20755721489994997</v>
      </c>
    </row>
    <row r="29" spans="2:32">
      <c r="B29" s="116" t="s">
        <v>574</v>
      </c>
    </row>
    <row r="30" spans="2:32">
      <c r="B30" s="117" t="s">
        <v>495</v>
      </c>
    </row>
    <row r="31" spans="2:32">
      <c r="B31" s="117" t="s">
        <v>485</v>
      </c>
      <c r="N31" s="7">
        <f>SUM(M26:Q26)</f>
        <v>-187532.85881086535</v>
      </c>
    </row>
    <row r="32" spans="2:32">
      <c r="B32" s="117" t="s">
        <v>440</v>
      </c>
      <c r="I32" s="2">
        <v>484070</v>
      </c>
      <c r="V32" s="7"/>
      <c r="X32" s="7"/>
    </row>
    <row r="33" spans="2:24">
      <c r="B33" s="117" t="s">
        <v>447</v>
      </c>
      <c r="V33" s="7"/>
      <c r="W33" s="7"/>
      <c r="X33" s="7"/>
    </row>
    <row r="34" spans="2:24">
      <c r="B34" s="117" t="s">
        <v>456</v>
      </c>
    </row>
    <row r="35" spans="2:24">
      <c r="B35" s="117" t="s">
        <v>454</v>
      </c>
    </row>
    <row r="36" spans="2:24">
      <c r="B36" s="117" t="s">
        <v>461</v>
      </c>
    </row>
    <row r="37" spans="2:24">
      <c r="B37" s="117" t="s">
        <v>575</v>
      </c>
    </row>
    <row r="38" spans="2:24">
      <c r="B38" s="117" t="s">
        <v>497</v>
      </c>
    </row>
    <row r="39" spans="2:24">
      <c r="B39" s="2" t="s">
        <v>576</v>
      </c>
    </row>
  </sheetData>
  <pageMargins left="0.7" right="0.7" top="0.75" bottom="0.75" header="0.3" footer="0.3"/>
  <pageSetup orientation="portrait" r:id="rId1"/>
  <customProperties>
    <customPr name="AdaptiveCustomXmlPartId" r:id="rId2"/>
    <customPr name="AdaptiveReportingSheetKey" r:id="rId3"/>
    <customPr name="CurrentId" r:id="rId4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C664-123F-4263-9789-7FCA6F536024}">
  <dimension ref="B2:AI38"/>
  <sheetViews>
    <sheetView workbookViewId="0"/>
  </sheetViews>
  <sheetFormatPr defaultColWidth="8.7109375" defaultRowHeight="12.75"/>
  <cols>
    <col min="1" max="1" width="8.7109375" style="2"/>
    <col min="2" max="2" width="43.85546875" style="2" bestFit="1" customWidth="1"/>
    <col min="3" max="4" width="13.42578125" style="2" customWidth="1"/>
    <col min="5" max="5" width="13.42578125" style="2" hidden="1" customWidth="1"/>
    <col min="6" max="7" width="13.42578125" style="2" customWidth="1"/>
    <col min="8" max="8" width="13.42578125" style="2" hidden="1" customWidth="1"/>
    <col min="9" max="10" width="13.42578125" style="2" customWidth="1"/>
    <col min="11" max="12" width="13.42578125" style="2" hidden="1" customWidth="1"/>
    <col min="13" max="17" width="13.42578125" style="2" customWidth="1"/>
    <col min="18" max="18" width="13.42578125" style="2" hidden="1" customWidth="1"/>
    <col min="19" max="24" width="13.42578125" style="2" customWidth="1"/>
    <col min="25" max="25" width="13.42578125" style="2" hidden="1" customWidth="1"/>
    <col min="26" max="26" width="13.42578125" style="2" customWidth="1"/>
    <col min="27" max="28" width="13.42578125" style="2" hidden="1" customWidth="1"/>
    <col min="29" max="30" width="13.42578125" style="2" customWidth="1"/>
    <col min="31" max="32" width="12.5703125" style="2" bestFit="1" customWidth="1"/>
    <col min="33" max="16384" width="8.7109375" style="2"/>
  </cols>
  <sheetData>
    <row r="2" spans="2:35" ht="51">
      <c r="B2" s="115" t="s">
        <v>577</v>
      </c>
      <c r="C2" s="11" t="s">
        <v>537</v>
      </c>
      <c r="D2" s="11" t="s">
        <v>538</v>
      </c>
      <c r="E2" s="11" t="s">
        <v>539</v>
      </c>
      <c r="F2" s="11" t="s">
        <v>487</v>
      </c>
      <c r="G2" s="11" t="s">
        <v>540</v>
      </c>
      <c r="H2" s="11" t="s">
        <v>541</v>
      </c>
      <c r="I2" s="11" t="s">
        <v>542</v>
      </c>
      <c r="J2" s="11" t="s">
        <v>543</v>
      </c>
      <c r="K2" s="11" t="s">
        <v>544</v>
      </c>
      <c r="L2" s="11" t="s">
        <v>565</v>
      </c>
      <c r="M2" s="11" t="s">
        <v>545</v>
      </c>
      <c r="N2" s="11" t="s">
        <v>546</v>
      </c>
      <c r="O2" s="11" t="s">
        <v>547</v>
      </c>
      <c r="P2" s="11" t="s">
        <v>548</v>
      </c>
      <c r="Q2" s="11" t="s">
        <v>549</v>
      </c>
      <c r="R2" s="11" t="s">
        <v>550</v>
      </c>
      <c r="S2" s="11" t="s">
        <v>551</v>
      </c>
      <c r="T2" s="11" t="s">
        <v>552</v>
      </c>
      <c r="U2" s="11" t="s">
        <v>553</v>
      </c>
      <c r="V2" s="11" t="s">
        <v>554</v>
      </c>
      <c r="W2" s="11" t="s">
        <v>555</v>
      </c>
      <c r="X2" s="11" t="s">
        <v>556</v>
      </c>
      <c r="Y2" s="11" t="s">
        <v>557</v>
      </c>
      <c r="Z2" s="11" t="s">
        <v>558</v>
      </c>
      <c r="AA2" s="11" t="s">
        <v>559</v>
      </c>
      <c r="AB2" s="11" t="s">
        <v>560</v>
      </c>
      <c r="AC2" s="11" t="s">
        <v>561</v>
      </c>
      <c r="AD2" s="11" t="s">
        <v>562</v>
      </c>
      <c r="AE2" s="11" t="s">
        <v>566</v>
      </c>
      <c r="AF2" s="11" t="s">
        <v>567</v>
      </c>
    </row>
    <row r="4" spans="2:35">
      <c r="B4" s="2" t="s">
        <v>568</v>
      </c>
      <c r="C4" s="3">
        <v>-16539.63439922659</v>
      </c>
      <c r="D4" s="3">
        <v>30403.833165686829</v>
      </c>
      <c r="E4" s="3">
        <v>0</v>
      </c>
      <c r="F4" s="3">
        <v>0</v>
      </c>
      <c r="G4" s="3">
        <v>3981.1897194871758</v>
      </c>
      <c r="H4" s="3">
        <v>0</v>
      </c>
      <c r="I4" s="3">
        <v>252222.72838314655</v>
      </c>
      <c r="J4" s="3">
        <v>92395.253205452944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212579.28535248272</v>
      </c>
      <c r="T4" s="3">
        <v>424279.4749499883</v>
      </c>
      <c r="U4" s="3">
        <v>230176.44599564371</v>
      </c>
      <c r="V4" s="3">
        <v>202346.43901809951</v>
      </c>
      <c r="W4" s="3">
        <v>169610.68895927761</v>
      </c>
      <c r="X4" s="3">
        <v>68544.466527568147</v>
      </c>
      <c r="Y4" s="3">
        <v>0</v>
      </c>
      <c r="Z4" s="3">
        <v>381353.55260887655</v>
      </c>
      <c r="AA4" s="3">
        <v>0</v>
      </c>
      <c r="AB4" s="3">
        <v>0</v>
      </c>
      <c r="AC4" s="3">
        <v>159892.25346489029</v>
      </c>
      <c r="AD4" s="3">
        <v>0</v>
      </c>
      <c r="AE4" s="7">
        <f>SUM(C4:AD4)</f>
        <v>2211245.9769513737</v>
      </c>
      <c r="AF4" s="7">
        <f>AE4-F4-J4</f>
        <v>2118850.7237459207</v>
      </c>
    </row>
    <row r="5" spans="2:35">
      <c r="B5" s="2" t="s">
        <v>569</v>
      </c>
      <c r="C5" s="3">
        <v>19596.521713880029</v>
      </c>
      <c r="D5" s="3">
        <v>42348.030032903334</v>
      </c>
      <c r="E5" s="3">
        <v>0</v>
      </c>
      <c r="F5" s="3">
        <v>-18.049624396077014</v>
      </c>
      <c r="G5" s="3">
        <v>2432.3680184331656</v>
      </c>
      <c r="H5" s="3">
        <v>0</v>
      </c>
      <c r="I5" s="3">
        <v>12165.828591714342</v>
      </c>
      <c r="J5" s="3">
        <v>236974.74552417095</v>
      </c>
      <c r="K5" s="3">
        <v>0</v>
      </c>
      <c r="L5" s="3">
        <v>0</v>
      </c>
      <c r="M5" s="3">
        <v>37490.714680367411</v>
      </c>
      <c r="N5" s="3">
        <v>98887.191092301204</v>
      </c>
      <c r="O5" s="3">
        <v>24184.059307144395</v>
      </c>
      <c r="P5" s="3">
        <v>0</v>
      </c>
      <c r="Q5" s="3">
        <v>19310.161182984368</v>
      </c>
      <c r="R5" s="3">
        <v>0</v>
      </c>
      <c r="S5" s="3">
        <v>83666.373757162495</v>
      </c>
      <c r="T5" s="3">
        <v>109636.63261264777</v>
      </c>
      <c r="U5" s="3">
        <v>69925.321659636553</v>
      </c>
      <c r="V5" s="3">
        <v>68186.676740855153</v>
      </c>
      <c r="W5" s="3">
        <v>44637.602535600694</v>
      </c>
      <c r="X5" s="3">
        <v>35744.232011029679</v>
      </c>
      <c r="Y5" s="3">
        <v>0</v>
      </c>
      <c r="Z5" s="3">
        <v>126844.08662589169</v>
      </c>
      <c r="AA5" s="3">
        <v>0</v>
      </c>
      <c r="AB5" s="3">
        <v>0</v>
      </c>
      <c r="AC5" s="3">
        <v>62468.531953697166</v>
      </c>
      <c r="AD5" s="3">
        <v>0</v>
      </c>
      <c r="AE5" s="7">
        <f t="shared" ref="AE5:AE8" si="0">SUM(C5:AD5)</f>
        <v>1094481.0284160245</v>
      </c>
      <c r="AF5" s="7">
        <f t="shared" ref="AF5:AF8" si="1">AE5-F5-J5</f>
        <v>857524.33251624962</v>
      </c>
    </row>
    <row r="6" spans="2:35">
      <c r="B6" s="2" t="s">
        <v>570</v>
      </c>
      <c r="C6" s="3">
        <v>106448.10279422672</v>
      </c>
      <c r="D6" s="3">
        <v>11480.684564076611</v>
      </c>
      <c r="E6" s="3">
        <v>0</v>
      </c>
      <c r="F6" s="3">
        <v>0</v>
      </c>
      <c r="G6" s="3">
        <v>32424.624520376899</v>
      </c>
      <c r="H6" s="3">
        <v>0</v>
      </c>
      <c r="I6" s="3">
        <v>285609.32620505599</v>
      </c>
      <c r="J6" s="3">
        <v>756186.70924982021</v>
      </c>
      <c r="K6" s="3">
        <v>0</v>
      </c>
      <c r="L6" s="3">
        <v>0</v>
      </c>
      <c r="M6" s="3">
        <v>0</v>
      </c>
      <c r="N6" s="3">
        <v>21637.333694241061</v>
      </c>
      <c r="O6" s="3">
        <v>0</v>
      </c>
      <c r="P6" s="3">
        <v>0</v>
      </c>
      <c r="Q6" s="3">
        <v>0</v>
      </c>
      <c r="R6" s="3">
        <v>0</v>
      </c>
      <c r="S6" s="3">
        <v>314283.8896593299</v>
      </c>
      <c r="T6" s="3">
        <v>788128.45230295591</v>
      </c>
      <c r="U6" s="3">
        <v>498986.21102514426</v>
      </c>
      <c r="V6" s="3">
        <v>306992.87015005556</v>
      </c>
      <c r="W6" s="3">
        <v>587147.12215289671</v>
      </c>
      <c r="X6" s="3">
        <v>180666.677031092</v>
      </c>
      <c r="Y6" s="3">
        <v>0</v>
      </c>
      <c r="Z6" s="3">
        <v>282883.13780036301</v>
      </c>
      <c r="AA6" s="3">
        <v>0</v>
      </c>
      <c r="AB6" s="3">
        <v>0</v>
      </c>
      <c r="AC6" s="3">
        <v>214668.73835753693</v>
      </c>
      <c r="AD6" s="3">
        <v>0</v>
      </c>
      <c r="AE6" s="7">
        <f t="shared" si="0"/>
        <v>4387543.8795071719</v>
      </c>
      <c r="AF6" s="7">
        <f t="shared" si="1"/>
        <v>3631357.1702573518</v>
      </c>
    </row>
    <row r="7" spans="2:35">
      <c r="B7" s="2" t="s">
        <v>571</v>
      </c>
      <c r="C7" s="3">
        <v>6752.1016260489459</v>
      </c>
      <c r="D7" s="3">
        <v>25139.25347289602</v>
      </c>
      <c r="E7" s="3">
        <v>0</v>
      </c>
      <c r="F7" s="3">
        <v>0</v>
      </c>
      <c r="G7" s="3">
        <v>3551.2102725063246</v>
      </c>
      <c r="H7" s="3">
        <v>0</v>
      </c>
      <c r="I7" s="3">
        <v>26634.077043797424</v>
      </c>
      <c r="J7" s="3">
        <v>48567.707315313542</v>
      </c>
      <c r="K7" s="3">
        <v>0</v>
      </c>
      <c r="L7" s="3">
        <v>0</v>
      </c>
      <c r="M7" s="3">
        <v>0</v>
      </c>
      <c r="N7" s="3">
        <v>0</v>
      </c>
      <c r="O7" s="3">
        <v>1128.2902028670178</v>
      </c>
      <c r="P7" s="3">
        <v>0</v>
      </c>
      <c r="Q7" s="3">
        <v>0</v>
      </c>
      <c r="R7" s="3">
        <v>0</v>
      </c>
      <c r="S7" s="3">
        <v>165131.27767154406</v>
      </c>
      <c r="T7" s="3">
        <v>245033.5088029363</v>
      </c>
      <c r="U7" s="3">
        <v>161580.06739903777</v>
      </c>
      <c r="V7" s="3">
        <v>165131.27767154406</v>
      </c>
      <c r="W7" s="3">
        <v>90555.861948911246</v>
      </c>
      <c r="X7" s="3">
        <v>79902.231131392269</v>
      </c>
      <c r="Y7" s="3">
        <v>0</v>
      </c>
      <c r="Z7" s="3">
        <v>73693.182297131265</v>
      </c>
      <c r="AA7" s="3">
        <v>0</v>
      </c>
      <c r="AB7" s="3">
        <v>0</v>
      </c>
      <c r="AC7" s="3">
        <v>35770.134259834522</v>
      </c>
      <c r="AD7" s="3">
        <v>0</v>
      </c>
      <c r="AE7" s="7">
        <f t="shared" si="0"/>
        <v>1128570.1811157605</v>
      </c>
      <c r="AF7" s="7">
        <f t="shared" si="1"/>
        <v>1080002.4738004468</v>
      </c>
    </row>
    <row r="8" spans="2:35">
      <c r="B8" s="2" t="s">
        <v>572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104672.63388421666</v>
      </c>
      <c r="T8" s="3">
        <v>181428.83926608891</v>
      </c>
      <c r="U8" s="3">
        <v>140826.99116856081</v>
      </c>
      <c r="V8" s="3">
        <v>106199.98747140307</v>
      </c>
      <c r="W8" s="3">
        <v>70677.526523233959</v>
      </c>
      <c r="X8" s="3">
        <v>14724.016371209003</v>
      </c>
      <c r="Y8" s="3">
        <v>0</v>
      </c>
      <c r="Z8" s="3">
        <v>88498.219388956524</v>
      </c>
      <c r="AA8" s="3">
        <v>0</v>
      </c>
      <c r="AB8" s="3">
        <v>0</v>
      </c>
      <c r="AC8" s="3">
        <v>0</v>
      </c>
      <c r="AD8" s="3">
        <v>0</v>
      </c>
      <c r="AE8" s="7">
        <f t="shared" si="0"/>
        <v>707028.21407366905</v>
      </c>
      <c r="AF8" s="7">
        <f t="shared" si="1"/>
        <v>707028.21407366905</v>
      </c>
    </row>
    <row r="9" spans="2:35">
      <c r="C9" s="6">
        <f t="shared" ref="C9:AF9" si="2">SUM(C4:C8)</f>
        <v>116257.0917349291</v>
      </c>
      <c r="D9" s="6">
        <f t="shared" si="2"/>
        <v>109371.80123556279</v>
      </c>
      <c r="E9" s="6">
        <f t="shared" si="2"/>
        <v>0</v>
      </c>
      <c r="F9" s="6">
        <f t="shared" si="2"/>
        <v>-18.049624396077014</v>
      </c>
      <c r="G9" s="6">
        <f t="shared" si="2"/>
        <v>42389.392530803561</v>
      </c>
      <c r="H9" s="6">
        <f t="shared" si="2"/>
        <v>0</v>
      </c>
      <c r="I9" s="6">
        <f t="shared" si="2"/>
        <v>576631.96022371436</v>
      </c>
      <c r="J9" s="6">
        <f t="shared" si="2"/>
        <v>1134124.4152947578</v>
      </c>
      <c r="K9" s="6">
        <f t="shared" si="2"/>
        <v>0</v>
      </c>
      <c r="L9" s="6">
        <f t="shared" si="2"/>
        <v>0</v>
      </c>
      <c r="M9" s="6">
        <f t="shared" si="2"/>
        <v>37490.714680367411</v>
      </c>
      <c r="N9" s="6">
        <f t="shared" si="2"/>
        <v>120524.52478654226</v>
      </c>
      <c r="O9" s="6">
        <f t="shared" si="2"/>
        <v>25312.349510011412</v>
      </c>
      <c r="P9" s="6">
        <f t="shared" si="2"/>
        <v>0</v>
      </c>
      <c r="Q9" s="6">
        <f t="shared" si="2"/>
        <v>19310.161182984368</v>
      </c>
      <c r="R9" s="6">
        <f t="shared" si="2"/>
        <v>0</v>
      </c>
      <c r="S9" s="6">
        <f t="shared" si="2"/>
        <v>880333.46032473585</v>
      </c>
      <c r="T9" s="6">
        <f t="shared" si="2"/>
        <v>1748506.9079346173</v>
      </c>
      <c r="U9" s="6">
        <f t="shared" si="2"/>
        <v>1101495.0372480231</v>
      </c>
      <c r="V9" s="6">
        <f t="shared" si="2"/>
        <v>848857.25105195749</v>
      </c>
      <c r="W9" s="6">
        <f t="shared" si="2"/>
        <v>962628.80211992026</v>
      </c>
      <c r="X9" s="6">
        <f t="shared" si="2"/>
        <v>379581.62307229108</v>
      </c>
      <c r="Y9" s="6">
        <f t="shared" si="2"/>
        <v>0</v>
      </c>
      <c r="Z9" s="6">
        <f t="shared" si="2"/>
        <v>953272.17872121907</v>
      </c>
      <c r="AA9" s="6">
        <f t="shared" si="2"/>
        <v>0</v>
      </c>
      <c r="AB9" s="6">
        <f t="shared" si="2"/>
        <v>0</v>
      </c>
      <c r="AC9" s="6">
        <f t="shared" si="2"/>
        <v>472799.65803595888</v>
      </c>
      <c r="AD9" s="6">
        <f t="shared" si="2"/>
        <v>0</v>
      </c>
      <c r="AE9" s="6">
        <f t="shared" si="2"/>
        <v>9528869.2800639998</v>
      </c>
      <c r="AF9" s="6">
        <f t="shared" si="2"/>
        <v>8394762.9143936373</v>
      </c>
      <c r="AI9" s="7"/>
    </row>
    <row r="12" spans="2:35">
      <c r="B12" s="115" t="s">
        <v>578</v>
      </c>
    </row>
    <row r="13" spans="2:35">
      <c r="B13" s="2" t="s">
        <v>568</v>
      </c>
      <c r="C13" s="3">
        <v>109452.72939476668</v>
      </c>
      <c r="D13" s="3">
        <v>52760.88688557563</v>
      </c>
      <c r="E13" s="3">
        <v>0</v>
      </c>
      <c r="F13" s="3">
        <v>151315.47336859928</v>
      </c>
      <c r="G13" s="3">
        <v>22652.355065484313</v>
      </c>
      <c r="H13" s="3">
        <v>0</v>
      </c>
      <c r="I13" s="3">
        <v>326616.34676632658</v>
      </c>
      <c r="J13" s="3">
        <v>240415.52416823039</v>
      </c>
      <c r="K13" s="3">
        <v>0</v>
      </c>
      <c r="L13" s="3">
        <v>0</v>
      </c>
      <c r="M13" s="3">
        <v>28116.177405025457</v>
      </c>
      <c r="N13" s="3">
        <v>129269.74817193234</v>
      </c>
      <c r="O13" s="3">
        <v>0</v>
      </c>
      <c r="P13" s="3">
        <v>1616.9967660016171</v>
      </c>
      <c r="Q13" s="3">
        <v>0</v>
      </c>
      <c r="R13" s="3">
        <v>0</v>
      </c>
      <c r="S13" s="3">
        <v>457187.94879042904</v>
      </c>
      <c r="T13" s="3">
        <v>1005040.5115622964</v>
      </c>
      <c r="U13" s="3">
        <v>437113.95108061429</v>
      </c>
      <c r="V13" s="3">
        <v>446491.30865709402</v>
      </c>
      <c r="W13" s="3">
        <v>418155.95155310817</v>
      </c>
      <c r="X13" s="3">
        <v>216358.44681475943</v>
      </c>
      <c r="Y13" s="3">
        <v>0</v>
      </c>
      <c r="Z13" s="3">
        <v>90532.128935470537</v>
      </c>
      <c r="AA13" s="3">
        <v>0</v>
      </c>
      <c r="AB13" s="3">
        <v>0</v>
      </c>
      <c r="AC13" s="3">
        <v>376497.59120178031</v>
      </c>
      <c r="AD13" s="3">
        <v>0</v>
      </c>
      <c r="AE13" s="7">
        <f t="shared" ref="AE13:AE17" si="3">SUM(C13:AD13)</f>
        <v>4509594.0765874945</v>
      </c>
      <c r="AF13" s="7">
        <f>AE13-F13-J13</f>
        <v>4117863.0790506648</v>
      </c>
    </row>
    <row r="14" spans="2:35">
      <c r="B14" s="2" t="s">
        <v>569</v>
      </c>
      <c r="C14" s="3">
        <v>31212.33969248943</v>
      </c>
      <c r="D14" s="3">
        <v>91229.487979749407</v>
      </c>
      <c r="E14" s="3">
        <v>0</v>
      </c>
      <c r="F14" s="3">
        <v>65425.809664354543</v>
      </c>
      <c r="G14" s="3">
        <v>3712.641683207426</v>
      </c>
      <c r="H14" s="3">
        <v>0</v>
      </c>
      <c r="I14" s="3">
        <v>14018.74669118824</v>
      </c>
      <c r="J14" s="3">
        <v>235731.50853627571</v>
      </c>
      <c r="K14" s="3">
        <v>0</v>
      </c>
      <c r="L14" s="3">
        <v>0</v>
      </c>
      <c r="M14" s="3">
        <v>57457.145872117064</v>
      </c>
      <c r="N14" s="3">
        <v>105123.24885564376</v>
      </c>
      <c r="O14" s="3">
        <v>33544.356075774936</v>
      </c>
      <c r="P14" s="3">
        <v>0</v>
      </c>
      <c r="Q14" s="3">
        <v>36559.223477628817</v>
      </c>
      <c r="R14" s="3">
        <v>0</v>
      </c>
      <c r="S14" s="3">
        <v>203496.76587161171</v>
      </c>
      <c r="T14" s="3">
        <v>233087.76218433736</v>
      </c>
      <c r="U14" s="3">
        <v>128429.68479498394</v>
      </c>
      <c r="V14" s="3">
        <v>209998.81118196101</v>
      </c>
      <c r="W14" s="3">
        <v>60015.084792874157</v>
      </c>
      <c r="X14" s="3">
        <v>40987.637115494901</v>
      </c>
      <c r="Y14" s="3">
        <v>0</v>
      </c>
      <c r="Z14" s="3">
        <v>334202.44183584995</v>
      </c>
      <c r="AA14" s="3">
        <v>0</v>
      </c>
      <c r="AB14" s="3">
        <v>0</v>
      </c>
      <c r="AC14" s="3">
        <v>82352.081351475383</v>
      </c>
      <c r="AD14" s="3">
        <v>0</v>
      </c>
      <c r="AE14" s="7">
        <f t="shared" si="3"/>
        <v>1966584.7776570173</v>
      </c>
      <c r="AF14" s="7">
        <f t="shared" ref="AF14:AF17" si="4">AE14-F14-J14</f>
        <v>1665427.4594563872</v>
      </c>
    </row>
    <row r="15" spans="2:35">
      <c r="B15" s="2" t="s">
        <v>570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792915.07416747278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112318.97707607115</v>
      </c>
      <c r="T15" s="3">
        <v>243417.43599920635</v>
      </c>
      <c r="U15" s="3">
        <v>136244.27604669955</v>
      </c>
      <c r="V15" s="3">
        <v>107403.82588729824</v>
      </c>
      <c r="W15" s="3">
        <v>67365.265424815138</v>
      </c>
      <c r="X15" s="3">
        <v>36135.260347182942</v>
      </c>
      <c r="Y15" s="3">
        <v>0</v>
      </c>
      <c r="Z15" s="3">
        <v>388068.22386238805</v>
      </c>
      <c r="AA15" s="3">
        <v>0</v>
      </c>
      <c r="AB15" s="3">
        <v>0</v>
      </c>
      <c r="AC15" s="3">
        <v>5713.83472615956</v>
      </c>
      <c r="AD15" s="3">
        <v>0</v>
      </c>
      <c r="AE15" s="7">
        <f t="shared" si="3"/>
        <v>1889582.1735372939</v>
      </c>
      <c r="AF15" s="7">
        <f t="shared" si="4"/>
        <v>1096667.0993698211</v>
      </c>
    </row>
    <row r="16" spans="2:35">
      <c r="B16" s="2" t="s">
        <v>571</v>
      </c>
      <c r="C16" s="3">
        <v>7154.7364597363858</v>
      </c>
      <c r="D16" s="3">
        <v>26938.303046390007</v>
      </c>
      <c r="E16" s="3">
        <v>0</v>
      </c>
      <c r="F16" s="3">
        <v>6830.2123395548297</v>
      </c>
      <c r="G16" s="3">
        <v>1922.655354683523</v>
      </c>
      <c r="H16" s="3">
        <v>0</v>
      </c>
      <c r="I16" s="3">
        <v>0</v>
      </c>
      <c r="J16" s="3">
        <v>130935.12972934775</v>
      </c>
      <c r="K16" s="3">
        <v>0</v>
      </c>
      <c r="L16" s="3">
        <v>0</v>
      </c>
      <c r="M16" s="3">
        <v>1437.4771250414378</v>
      </c>
      <c r="N16" s="3">
        <v>3565.2898282113779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68078.863842068051</v>
      </c>
      <c r="AA16" s="3">
        <v>0</v>
      </c>
      <c r="AB16" s="3">
        <v>0</v>
      </c>
      <c r="AC16" s="3">
        <v>2123.534214463662</v>
      </c>
      <c r="AD16" s="3">
        <v>0</v>
      </c>
      <c r="AE16" s="7">
        <f t="shared" si="3"/>
        <v>248986.20193949708</v>
      </c>
      <c r="AF16" s="7">
        <f t="shared" si="4"/>
        <v>111220.8598705945</v>
      </c>
    </row>
    <row r="17" spans="2:32">
      <c r="B17" s="2" t="s">
        <v>572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88499.82300008848</v>
      </c>
      <c r="AA17" s="3">
        <v>0</v>
      </c>
      <c r="AB17" s="3">
        <v>0</v>
      </c>
      <c r="AC17" s="3">
        <v>0</v>
      </c>
      <c r="AD17" s="3">
        <v>0</v>
      </c>
      <c r="AE17" s="7">
        <f t="shared" si="3"/>
        <v>88499.82300008848</v>
      </c>
      <c r="AF17" s="7">
        <f t="shared" si="4"/>
        <v>88499.82300008848</v>
      </c>
    </row>
    <row r="18" spans="2:32">
      <c r="C18" s="6">
        <f>SUM(C13:C17)</f>
        <v>147819.80554699249</v>
      </c>
      <c r="D18" s="6">
        <f t="shared" ref="D18:AE18" si="5">SUM(D13:D17)</f>
        <v>170928.67791171506</v>
      </c>
      <c r="E18" s="6">
        <f t="shared" si="5"/>
        <v>0</v>
      </c>
      <c r="F18" s="6">
        <f t="shared" si="5"/>
        <v>223571.49537250865</v>
      </c>
      <c r="G18" s="6">
        <f t="shared" si="5"/>
        <v>28287.652103375262</v>
      </c>
      <c r="H18" s="6">
        <f t="shared" si="5"/>
        <v>0</v>
      </c>
      <c r="I18" s="6">
        <f t="shared" si="5"/>
        <v>340635.09345751483</v>
      </c>
      <c r="J18" s="6">
        <f t="shared" si="5"/>
        <v>1399997.2366013266</v>
      </c>
      <c r="K18" s="6">
        <f t="shared" si="5"/>
        <v>0</v>
      </c>
      <c r="L18" s="6">
        <f t="shared" si="5"/>
        <v>0</v>
      </c>
      <c r="M18" s="6">
        <f t="shared" si="5"/>
        <v>87010.800402183959</v>
      </c>
      <c r="N18" s="6">
        <f t="shared" si="5"/>
        <v>237958.28685578748</v>
      </c>
      <c r="O18" s="6">
        <f t="shared" si="5"/>
        <v>33544.356075774936</v>
      </c>
      <c r="P18" s="6">
        <f t="shared" si="5"/>
        <v>1616.9967660016171</v>
      </c>
      <c r="Q18" s="6">
        <f t="shared" si="5"/>
        <v>36559.223477628817</v>
      </c>
      <c r="R18" s="6">
        <f t="shared" si="5"/>
        <v>0</v>
      </c>
      <c r="S18" s="6">
        <f t="shared" si="5"/>
        <v>773003.69173811201</v>
      </c>
      <c r="T18" s="6">
        <f t="shared" si="5"/>
        <v>1481545.7097458402</v>
      </c>
      <c r="U18" s="6">
        <f t="shared" si="5"/>
        <v>701787.91192229791</v>
      </c>
      <c r="V18" s="6">
        <f t="shared" si="5"/>
        <v>763893.94572635321</v>
      </c>
      <c r="W18" s="6">
        <f t="shared" si="5"/>
        <v>545536.30177079746</v>
      </c>
      <c r="X18" s="6">
        <f t="shared" si="5"/>
        <v>293481.34427743725</v>
      </c>
      <c r="Y18" s="6">
        <f t="shared" si="5"/>
        <v>0</v>
      </c>
      <c r="Z18" s="6">
        <f t="shared" si="5"/>
        <v>969381.481475865</v>
      </c>
      <c r="AA18" s="6">
        <f t="shared" si="5"/>
        <v>0</v>
      </c>
      <c r="AB18" s="6">
        <f t="shared" si="5"/>
        <v>0</v>
      </c>
      <c r="AC18" s="6">
        <f t="shared" si="5"/>
        <v>466687.04149387893</v>
      </c>
      <c r="AD18" s="6">
        <f t="shared" si="5"/>
        <v>0</v>
      </c>
      <c r="AE18" s="6">
        <f t="shared" si="5"/>
        <v>8703247.0527213905</v>
      </c>
      <c r="AF18" s="6">
        <f>SUM(AF13:AF17)</f>
        <v>7079678.3207475562</v>
      </c>
    </row>
    <row r="20" spans="2:32">
      <c r="B20" s="115" t="s">
        <v>527</v>
      </c>
    </row>
    <row r="21" spans="2:32">
      <c r="B21" s="2" t="s">
        <v>568</v>
      </c>
      <c r="C21" s="3">
        <f>C4-C13</f>
        <v>-125992.36379399327</v>
      </c>
      <c r="D21" s="3">
        <f t="shared" ref="D21:AD25" si="6">D4-D13</f>
        <v>-22357.053719888801</v>
      </c>
      <c r="E21" s="3">
        <f t="shared" si="6"/>
        <v>0</v>
      </c>
      <c r="F21" s="3">
        <f t="shared" si="6"/>
        <v>-151315.47336859928</v>
      </c>
      <c r="G21" s="3">
        <f t="shared" si="6"/>
        <v>-18671.165345997139</v>
      </c>
      <c r="H21" s="3">
        <f t="shared" si="6"/>
        <v>0</v>
      </c>
      <c r="I21" s="3">
        <f t="shared" si="6"/>
        <v>-74393.61838318003</v>
      </c>
      <c r="J21" s="3">
        <f t="shared" si="6"/>
        <v>-148020.27096277743</v>
      </c>
      <c r="K21" s="3">
        <f t="shared" si="6"/>
        <v>0</v>
      </c>
      <c r="L21" s="3">
        <f t="shared" si="6"/>
        <v>0</v>
      </c>
      <c r="M21" s="3">
        <f t="shared" si="6"/>
        <v>-28116.177405025457</v>
      </c>
      <c r="N21" s="3">
        <f t="shared" si="6"/>
        <v>-129269.74817193234</v>
      </c>
      <c r="O21" s="3">
        <f t="shared" si="6"/>
        <v>0</v>
      </c>
      <c r="P21" s="3">
        <f t="shared" si="6"/>
        <v>-1616.9967660016171</v>
      </c>
      <c r="Q21" s="3">
        <f t="shared" si="6"/>
        <v>0</v>
      </c>
      <c r="R21" s="3">
        <f t="shared" si="6"/>
        <v>0</v>
      </c>
      <c r="S21" s="3">
        <f t="shared" si="6"/>
        <v>-244608.66343794632</v>
      </c>
      <c r="T21" s="3">
        <f t="shared" si="6"/>
        <v>-580761.03661230812</v>
      </c>
      <c r="U21" s="3">
        <f t="shared" si="6"/>
        <v>-206937.50508497059</v>
      </c>
      <c r="V21" s="3">
        <f t="shared" si="6"/>
        <v>-244144.86963899451</v>
      </c>
      <c r="W21" s="3">
        <f t="shared" si="6"/>
        <v>-248545.26259383056</v>
      </c>
      <c r="X21" s="3">
        <f t="shared" si="6"/>
        <v>-147813.98028719128</v>
      </c>
      <c r="Y21" s="3">
        <f t="shared" si="6"/>
        <v>0</v>
      </c>
      <c r="Z21" s="3">
        <f t="shared" si="6"/>
        <v>290821.42367340601</v>
      </c>
      <c r="AA21" s="3">
        <f t="shared" si="6"/>
        <v>0</v>
      </c>
      <c r="AB21" s="3">
        <f t="shared" si="6"/>
        <v>0</v>
      </c>
      <c r="AC21" s="3">
        <f t="shared" si="6"/>
        <v>-216605.33773689001</v>
      </c>
      <c r="AD21" s="3">
        <f t="shared" si="6"/>
        <v>0</v>
      </c>
      <c r="AE21" s="3">
        <f>AE4-AE13</f>
        <v>-2298348.0996361207</v>
      </c>
      <c r="AF21" s="3">
        <f t="shared" ref="AF21" si="7">AF4-AF13</f>
        <v>-1999012.3553047441</v>
      </c>
    </row>
    <row r="22" spans="2:32">
      <c r="B22" s="2" t="s">
        <v>569</v>
      </c>
      <c r="C22" s="3">
        <f t="shared" ref="C22:R25" si="8">C5-C14</f>
        <v>-11615.817978609401</v>
      </c>
      <c r="D22" s="3">
        <f t="shared" si="8"/>
        <v>-48881.457946846072</v>
      </c>
      <c r="E22" s="3">
        <f t="shared" si="8"/>
        <v>0</v>
      </c>
      <c r="F22" s="3">
        <f t="shared" si="8"/>
        <v>-65443.859288750624</v>
      </c>
      <c r="G22" s="3">
        <f t="shared" si="8"/>
        <v>-1280.2736647742604</v>
      </c>
      <c r="H22" s="3">
        <f t="shared" si="8"/>
        <v>0</v>
      </c>
      <c r="I22" s="3">
        <f t="shared" si="8"/>
        <v>-1852.9180994738981</v>
      </c>
      <c r="J22" s="3">
        <f t="shared" si="8"/>
        <v>1243.236987895245</v>
      </c>
      <c r="K22" s="3">
        <f t="shared" si="8"/>
        <v>0</v>
      </c>
      <c r="L22" s="3">
        <f t="shared" si="8"/>
        <v>0</v>
      </c>
      <c r="M22" s="3">
        <f t="shared" si="8"/>
        <v>-19966.431191749652</v>
      </c>
      <c r="N22" s="3">
        <f t="shared" si="8"/>
        <v>-6236.0577633425564</v>
      </c>
      <c r="O22" s="3">
        <f t="shared" si="8"/>
        <v>-9360.2967686305419</v>
      </c>
      <c r="P22" s="3">
        <f t="shared" si="8"/>
        <v>0</v>
      </c>
      <c r="Q22" s="3">
        <f t="shared" si="8"/>
        <v>-17249.062294644449</v>
      </c>
      <c r="R22" s="3">
        <f t="shared" si="8"/>
        <v>0</v>
      </c>
      <c r="S22" s="3">
        <f t="shared" si="6"/>
        <v>-119830.39211444922</v>
      </c>
      <c r="T22" s="3">
        <f t="shared" si="6"/>
        <v>-123451.1295716896</v>
      </c>
      <c r="U22" s="3">
        <f t="shared" si="6"/>
        <v>-58504.36313534739</v>
      </c>
      <c r="V22" s="3">
        <f t="shared" si="6"/>
        <v>-141812.13444110585</v>
      </c>
      <c r="W22" s="3">
        <f t="shared" si="6"/>
        <v>-15377.482257273463</v>
      </c>
      <c r="X22" s="3">
        <f t="shared" si="6"/>
        <v>-5243.4051044652224</v>
      </c>
      <c r="Y22" s="3">
        <f t="shared" si="6"/>
        <v>0</v>
      </c>
      <c r="Z22" s="3">
        <f t="shared" si="6"/>
        <v>-207358.35520995827</v>
      </c>
      <c r="AA22" s="3">
        <f t="shared" si="6"/>
        <v>0</v>
      </c>
      <c r="AB22" s="3">
        <f t="shared" si="6"/>
        <v>0</v>
      </c>
      <c r="AC22" s="3">
        <f t="shared" si="6"/>
        <v>-19883.549397778217</v>
      </c>
      <c r="AD22" s="3">
        <f t="shared" si="6"/>
        <v>0</v>
      </c>
      <c r="AE22" s="3">
        <f t="shared" ref="AE22:AF25" si="9">AE5-AE14</f>
        <v>-872103.74924099282</v>
      </c>
      <c r="AF22" s="3">
        <f t="shared" si="9"/>
        <v>-807903.12694013759</v>
      </c>
    </row>
    <row r="23" spans="2:32">
      <c r="B23" s="2" t="s">
        <v>570</v>
      </c>
      <c r="C23" s="3">
        <f t="shared" si="8"/>
        <v>106448.10279422672</v>
      </c>
      <c r="D23" s="3">
        <f t="shared" si="6"/>
        <v>11480.684564076611</v>
      </c>
      <c r="E23" s="3">
        <f t="shared" si="6"/>
        <v>0</v>
      </c>
      <c r="F23" s="3">
        <f t="shared" si="6"/>
        <v>0</v>
      </c>
      <c r="G23" s="3">
        <f t="shared" si="6"/>
        <v>32424.624520376899</v>
      </c>
      <c r="H23" s="3">
        <f t="shared" si="6"/>
        <v>0</v>
      </c>
      <c r="I23" s="3">
        <f t="shared" si="6"/>
        <v>285609.32620505599</v>
      </c>
      <c r="J23" s="3">
        <f t="shared" si="6"/>
        <v>-36728.364917652565</v>
      </c>
      <c r="K23" s="3">
        <f t="shared" si="6"/>
        <v>0</v>
      </c>
      <c r="L23" s="3">
        <f t="shared" si="6"/>
        <v>0</v>
      </c>
      <c r="M23" s="3">
        <f t="shared" si="6"/>
        <v>0</v>
      </c>
      <c r="N23" s="3">
        <f t="shared" si="6"/>
        <v>21637.333694241061</v>
      </c>
      <c r="O23" s="3">
        <f t="shared" si="6"/>
        <v>0</v>
      </c>
      <c r="P23" s="3">
        <f t="shared" si="6"/>
        <v>0</v>
      </c>
      <c r="Q23" s="3">
        <f t="shared" si="6"/>
        <v>0</v>
      </c>
      <c r="R23" s="3">
        <f t="shared" si="6"/>
        <v>0</v>
      </c>
      <c r="S23" s="3">
        <f t="shared" si="6"/>
        <v>201964.91258325876</v>
      </c>
      <c r="T23" s="3">
        <f t="shared" si="6"/>
        <v>544711.01630374952</v>
      </c>
      <c r="U23" s="3">
        <f t="shared" si="6"/>
        <v>362741.93497844471</v>
      </c>
      <c r="V23" s="3">
        <f t="shared" si="6"/>
        <v>199589.04426275732</v>
      </c>
      <c r="W23" s="3">
        <f t="shared" si="6"/>
        <v>519781.85672808159</v>
      </c>
      <c r="X23" s="3">
        <f t="shared" si="6"/>
        <v>144531.41668390905</v>
      </c>
      <c r="Y23" s="3">
        <f t="shared" si="6"/>
        <v>0</v>
      </c>
      <c r="Z23" s="3">
        <f t="shared" si="6"/>
        <v>-105185.08606202505</v>
      </c>
      <c r="AA23" s="3">
        <f t="shared" si="6"/>
        <v>0</v>
      </c>
      <c r="AB23" s="3">
        <f t="shared" si="6"/>
        <v>0</v>
      </c>
      <c r="AC23" s="3">
        <f t="shared" si="6"/>
        <v>208954.90363137738</v>
      </c>
      <c r="AD23" s="3">
        <f t="shared" si="6"/>
        <v>0</v>
      </c>
      <c r="AE23" s="3">
        <f t="shared" si="9"/>
        <v>2497961.705969878</v>
      </c>
      <c r="AF23" s="3">
        <f t="shared" si="9"/>
        <v>2534690.0708875307</v>
      </c>
    </row>
    <row r="24" spans="2:32">
      <c r="B24" s="2" t="s">
        <v>571</v>
      </c>
      <c r="C24" s="3">
        <f t="shared" si="8"/>
        <v>-402.63483368743982</v>
      </c>
      <c r="D24" s="3">
        <f t="shared" si="6"/>
        <v>-1799.0495734939868</v>
      </c>
      <c r="E24" s="3">
        <f t="shared" si="6"/>
        <v>0</v>
      </c>
      <c r="F24" s="3">
        <f t="shared" si="6"/>
        <v>-6830.2123395548297</v>
      </c>
      <c r="G24" s="3">
        <f t="shared" si="6"/>
        <v>1628.5549178228016</v>
      </c>
      <c r="H24" s="3">
        <f t="shared" si="6"/>
        <v>0</v>
      </c>
      <c r="I24" s="3">
        <f t="shared" si="6"/>
        <v>26634.077043797424</v>
      </c>
      <c r="J24" s="3">
        <f t="shared" si="6"/>
        <v>-82367.422414034212</v>
      </c>
      <c r="K24" s="3">
        <f t="shared" si="6"/>
        <v>0</v>
      </c>
      <c r="L24" s="3">
        <f t="shared" si="6"/>
        <v>0</v>
      </c>
      <c r="M24" s="3">
        <f t="shared" si="6"/>
        <v>-1437.4771250414378</v>
      </c>
      <c r="N24" s="3">
        <f t="shared" si="6"/>
        <v>-3565.2898282113779</v>
      </c>
      <c r="O24" s="3">
        <f t="shared" si="6"/>
        <v>1128.2902028670178</v>
      </c>
      <c r="P24" s="3">
        <f t="shared" si="6"/>
        <v>0</v>
      </c>
      <c r="Q24" s="3">
        <f t="shared" si="6"/>
        <v>0</v>
      </c>
      <c r="R24" s="3">
        <f t="shared" si="6"/>
        <v>0</v>
      </c>
      <c r="S24" s="3">
        <f t="shared" si="6"/>
        <v>165131.27767154406</v>
      </c>
      <c r="T24" s="3">
        <f t="shared" si="6"/>
        <v>245033.5088029363</v>
      </c>
      <c r="U24" s="3">
        <f t="shared" si="6"/>
        <v>161580.06739903777</v>
      </c>
      <c r="V24" s="3">
        <f t="shared" si="6"/>
        <v>165131.27767154406</v>
      </c>
      <c r="W24" s="3">
        <f t="shared" si="6"/>
        <v>90555.861948911246</v>
      </c>
      <c r="X24" s="3">
        <f t="shared" si="6"/>
        <v>79902.231131392269</v>
      </c>
      <c r="Y24" s="3">
        <f t="shared" si="6"/>
        <v>0</v>
      </c>
      <c r="Z24" s="3">
        <f t="shared" si="6"/>
        <v>5614.3184550632141</v>
      </c>
      <c r="AA24" s="3">
        <f t="shared" si="6"/>
        <v>0</v>
      </c>
      <c r="AB24" s="3">
        <f t="shared" si="6"/>
        <v>0</v>
      </c>
      <c r="AC24" s="3">
        <f t="shared" si="6"/>
        <v>33646.600045370862</v>
      </c>
      <c r="AD24" s="3">
        <f t="shared" si="6"/>
        <v>0</v>
      </c>
      <c r="AE24" s="3">
        <f t="shared" si="9"/>
        <v>879583.97917626332</v>
      </c>
      <c r="AF24" s="3">
        <f t="shared" si="9"/>
        <v>968781.61392985238</v>
      </c>
    </row>
    <row r="25" spans="2:32">
      <c r="B25" s="2" t="s">
        <v>572</v>
      </c>
      <c r="C25" s="3">
        <f t="shared" si="8"/>
        <v>0</v>
      </c>
      <c r="D25" s="3">
        <f t="shared" si="6"/>
        <v>0</v>
      </c>
      <c r="E25" s="3">
        <f t="shared" si="6"/>
        <v>0</v>
      </c>
      <c r="F25" s="3">
        <f t="shared" si="6"/>
        <v>0</v>
      </c>
      <c r="G25" s="3">
        <f t="shared" si="6"/>
        <v>0</v>
      </c>
      <c r="H25" s="3">
        <f t="shared" si="6"/>
        <v>0</v>
      </c>
      <c r="I25" s="3">
        <f t="shared" si="6"/>
        <v>0</v>
      </c>
      <c r="J25" s="3">
        <f t="shared" si="6"/>
        <v>0</v>
      </c>
      <c r="K25" s="3">
        <f t="shared" si="6"/>
        <v>0</v>
      </c>
      <c r="L25" s="3">
        <f t="shared" si="6"/>
        <v>0</v>
      </c>
      <c r="M25" s="3">
        <f t="shared" si="6"/>
        <v>0</v>
      </c>
      <c r="N25" s="3">
        <f t="shared" si="6"/>
        <v>0</v>
      </c>
      <c r="O25" s="3">
        <f t="shared" si="6"/>
        <v>0</v>
      </c>
      <c r="P25" s="3">
        <f t="shared" si="6"/>
        <v>0</v>
      </c>
      <c r="Q25" s="3">
        <f t="shared" si="6"/>
        <v>0</v>
      </c>
      <c r="R25" s="3">
        <f t="shared" si="6"/>
        <v>0</v>
      </c>
      <c r="S25" s="3">
        <f t="shared" si="6"/>
        <v>104672.63388421666</v>
      </c>
      <c r="T25" s="3">
        <f t="shared" si="6"/>
        <v>181428.83926608891</v>
      </c>
      <c r="U25" s="3">
        <f t="shared" si="6"/>
        <v>140826.99116856081</v>
      </c>
      <c r="V25" s="3">
        <f t="shared" si="6"/>
        <v>106199.98747140307</v>
      </c>
      <c r="W25" s="3">
        <f t="shared" si="6"/>
        <v>70677.526523233959</v>
      </c>
      <c r="X25" s="3">
        <f t="shared" si="6"/>
        <v>14724.016371209003</v>
      </c>
      <c r="Y25" s="3">
        <f t="shared" si="6"/>
        <v>0</v>
      </c>
      <c r="Z25" s="3">
        <f t="shared" si="6"/>
        <v>-1.6036111319554038</v>
      </c>
      <c r="AA25" s="3">
        <f t="shared" si="6"/>
        <v>0</v>
      </c>
      <c r="AB25" s="3">
        <f t="shared" si="6"/>
        <v>0</v>
      </c>
      <c r="AC25" s="3">
        <f t="shared" si="6"/>
        <v>0</v>
      </c>
      <c r="AD25" s="3">
        <f t="shared" si="6"/>
        <v>0</v>
      </c>
      <c r="AE25" s="3">
        <f t="shared" si="9"/>
        <v>618528.3910735806</v>
      </c>
      <c r="AF25" s="3">
        <f t="shared" si="9"/>
        <v>618528.3910735806</v>
      </c>
    </row>
    <row r="26" spans="2:32">
      <c r="C26" s="6">
        <f>SUM(C21:C25)</f>
        <v>-31562.713812063379</v>
      </c>
      <c r="D26" s="6">
        <f t="shared" ref="D26:AD26" si="10">SUM(D21:D25)</f>
        <v>-61556.876676152257</v>
      </c>
      <c r="E26" s="6">
        <f t="shared" si="10"/>
        <v>0</v>
      </c>
      <c r="F26" s="6">
        <f t="shared" si="10"/>
        <v>-223589.54499690473</v>
      </c>
      <c r="G26" s="6">
        <f t="shared" si="10"/>
        <v>14101.740427428302</v>
      </c>
      <c r="H26" s="6">
        <f t="shared" si="10"/>
        <v>0</v>
      </c>
      <c r="I26" s="6">
        <f t="shared" si="10"/>
        <v>235996.86676619947</v>
      </c>
      <c r="J26" s="6">
        <f t="shared" si="10"/>
        <v>-265872.82130656898</v>
      </c>
      <c r="K26" s="6">
        <f t="shared" si="10"/>
        <v>0</v>
      </c>
      <c r="L26" s="6">
        <f t="shared" si="10"/>
        <v>0</v>
      </c>
      <c r="M26" s="6">
        <f t="shared" si="10"/>
        <v>-49520.085721816547</v>
      </c>
      <c r="N26" s="6">
        <f t="shared" si="10"/>
        <v>-117433.7620692452</v>
      </c>
      <c r="O26" s="6">
        <f t="shared" si="10"/>
        <v>-8232.0065657635241</v>
      </c>
      <c r="P26" s="6">
        <f t="shared" si="10"/>
        <v>-1616.9967660016171</v>
      </c>
      <c r="Q26" s="6">
        <f t="shared" si="10"/>
        <v>-17249.062294644449</v>
      </c>
      <c r="R26" s="6">
        <f t="shared" si="10"/>
        <v>0</v>
      </c>
      <c r="S26" s="6">
        <f t="shared" si="10"/>
        <v>107329.76858662395</v>
      </c>
      <c r="T26" s="6">
        <f t="shared" si="10"/>
        <v>266961.19818877697</v>
      </c>
      <c r="U26" s="6">
        <f t="shared" si="10"/>
        <v>399707.1253257253</v>
      </c>
      <c r="V26" s="6">
        <f t="shared" si="10"/>
        <v>84963.305325604117</v>
      </c>
      <c r="W26" s="6">
        <f t="shared" si="10"/>
        <v>417092.5003491228</v>
      </c>
      <c r="X26" s="6">
        <f t="shared" si="10"/>
        <v>86100.278794853803</v>
      </c>
      <c r="Y26" s="6">
        <f t="shared" si="10"/>
        <v>0</v>
      </c>
      <c r="Z26" s="6">
        <f t="shared" si="10"/>
        <v>-16109.302754646051</v>
      </c>
      <c r="AA26" s="6">
        <f t="shared" si="10"/>
        <v>0</v>
      </c>
      <c r="AB26" s="6">
        <f t="shared" si="10"/>
        <v>0</v>
      </c>
      <c r="AC26" s="6">
        <f t="shared" si="10"/>
        <v>6112.6165420800025</v>
      </c>
      <c r="AD26" s="6">
        <f t="shared" si="10"/>
        <v>0</v>
      </c>
      <c r="AE26" s="6">
        <f>SUM(AE21:AE25)</f>
        <v>825622.22734260862</v>
      </c>
      <c r="AF26" s="6">
        <f t="shared" ref="AF26" si="11">SUM(AF21:AF25)</f>
        <v>1315084.5936460819</v>
      </c>
    </row>
    <row r="29" spans="2:32">
      <c r="B29" s="116" t="s">
        <v>574</v>
      </c>
    </row>
    <row r="30" spans="2:32">
      <c r="B30" s="117" t="s">
        <v>495</v>
      </c>
    </row>
    <row r="31" spans="2:32">
      <c r="B31" s="117" t="s">
        <v>485</v>
      </c>
    </row>
    <row r="32" spans="2:32">
      <c r="B32" s="117" t="s">
        <v>440</v>
      </c>
    </row>
    <row r="33" spans="2:2">
      <c r="B33" s="117" t="s">
        <v>447</v>
      </c>
    </row>
    <row r="34" spans="2:2">
      <c r="B34" s="117" t="s">
        <v>456</v>
      </c>
    </row>
    <row r="35" spans="2:2">
      <c r="B35" s="117" t="s">
        <v>454</v>
      </c>
    </row>
    <row r="36" spans="2:2">
      <c r="B36" s="117" t="s">
        <v>461</v>
      </c>
    </row>
    <row r="37" spans="2:2">
      <c r="B37" s="117" t="s">
        <v>575</v>
      </c>
    </row>
    <row r="38" spans="2:2">
      <c r="B38" s="117" t="s">
        <v>497</v>
      </c>
    </row>
  </sheetData>
  <pageMargins left="0.7" right="0.7" top="0.75" bottom="0.75" header="0.3" footer="0.3"/>
  <pageSetup orientation="portrait" r:id="rId1"/>
  <customProperties>
    <customPr name="AdaptiveCustomXmlPartId" r:id="rId2"/>
    <customPr name="AdaptiveReportingSheetKey" r:id="rId3"/>
    <customPr name="CurrentId" r:id="rId4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3441-BC27-44FA-B8D7-864C7F192BB2}">
  <dimension ref="B2:AF38"/>
  <sheetViews>
    <sheetView workbookViewId="0"/>
  </sheetViews>
  <sheetFormatPr defaultColWidth="8.7109375" defaultRowHeight="12.75"/>
  <cols>
    <col min="1" max="1" width="8.7109375" style="2"/>
    <col min="2" max="2" width="43.85546875" style="2" bestFit="1" customWidth="1"/>
    <col min="3" max="4" width="13.42578125" style="2" customWidth="1"/>
    <col min="5" max="5" width="13.42578125" style="2" hidden="1" customWidth="1"/>
    <col min="6" max="7" width="13.42578125" style="2" customWidth="1"/>
    <col min="8" max="8" width="13.42578125" style="2" hidden="1" customWidth="1"/>
    <col min="9" max="10" width="13.42578125" style="2" customWidth="1"/>
    <col min="11" max="12" width="13.42578125" style="2" hidden="1" customWidth="1"/>
    <col min="13" max="17" width="13.42578125" style="2" customWidth="1"/>
    <col min="18" max="18" width="13.42578125" style="2" hidden="1" customWidth="1"/>
    <col min="19" max="24" width="13.42578125" style="2" customWidth="1"/>
    <col min="25" max="25" width="13.42578125" style="2" hidden="1" customWidth="1"/>
    <col min="26" max="26" width="13.42578125" style="2" customWidth="1"/>
    <col min="27" max="28" width="13.42578125" style="2" hidden="1" customWidth="1"/>
    <col min="29" max="30" width="13.42578125" style="2" customWidth="1"/>
    <col min="31" max="32" width="12.5703125" style="2" bestFit="1" customWidth="1"/>
    <col min="33" max="16384" width="8.7109375" style="2"/>
  </cols>
  <sheetData>
    <row r="2" spans="2:32" ht="51">
      <c r="B2" s="115" t="s">
        <v>579</v>
      </c>
      <c r="C2" s="11" t="s">
        <v>537</v>
      </c>
      <c r="D2" s="11" t="s">
        <v>538</v>
      </c>
      <c r="E2" s="11" t="s">
        <v>539</v>
      </c>
      <c r="F2" s="11" t="s">
        <v>487</v>
      </c>
      <c r="G2" s="11" t="s">
        <v>540</v>
      </c>
      <c r="H2" s="11" t="s">
        <v>541</v>
      </c>
      <c r="I2" s="11" t="s">
        <v>542</v>
      </c>
      <c r="J2" s="11" t="s">
        <v>543</v>
      </c>
      <c r="K2" s="11" t="s">
        <v>544</v>
      </c>
      <c r="L2" s="11" t="s">
        <v>565</v>
      </c>
      <c r="M2" s="11" t="s">
        <v>545</v>
      </c>
      <c r="N2" s="11" t="s">
        <v>546</v>
      </c>
      <c r="O2" s="11" t="s">
        <v>547</v>
      </c>
      <c r="P2" s="11" t="s">
        <v>548</v>
      </c>
      <c r="Q2" s="11" t="s">
        <v>549</v>
      </c>
      <c r="R2" s="11" t="s">
        <v>550</v>
      </c>
      <c r="S2" s="11" t="s">
        <v>551</v>
      </c>
      <c r="T2" s="11" t="s">
        <v>552</v>
      </c>
      <c r="U2" s="11" t="s">
        <v>553</v>
      </c>
      <c r="V2" s="11" t="s">
        <v>554</v>
      </c>
      <c r="W2" s="11" t="s">
        <v>555</v>
      </c>
      <c r="X2" s="11" t="s">
        <v>556</v>
      </c>
      <c r="Y2" s="11" t="s">
        <v>557</v>
      </c>
      <c r="Z2" s="11" t="s">
        <v>558</v>
      </c>
      <c r="AA2" s="11" t="s">
        <v>559</v>
      </c>
      <c r="AB2" s="11" t="s">
        <v>560</v>
      </c>
      <c r="AC2" s="11" t="s">
        <v>561</v>
      </c>
      <c r="AD2" s="11" t="s">
        <v>562</v>
      </c>
      <c r="AE2" s="11" t="s">
        <v>566</v>
      </c>
      <c r="AF2" s="11" t="s">
        <v>567</v>
      </c>
    </row>
    <row r="4" spans="2:32">
      <c r="B4" s="2" t="s">
        <v>568</v>
      </c>
      <c r="C4" s="3">
        <v>-18084.072125876268</v>
      </c>
      <c r="D4" s="3">
        <v>33242.881831602033</v>
      </c>
      <c r="E4" s="3">
        <v>0</v>
      </c>
      <c r="F4" s="3">
        <v>0</v>
      </c>
      <c r="G4" s="3">
        <v>4352.9451919064077</v>
      </c>
      <c r="H4" s="3">
        <v>0</v>
      </c>
      <c r="I4" s="3">
        <v>298832.19809672795</v>
      </c>
      <c r="J4" s="3">
        <v>12756.456879614536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232429.51059192052</v>
      </c>
      <c r="T4" s="3">
        <v>463897.83723897114</v>
      </c>
      <c r="U4" s="3">
        <v>251669.85863107885</v>
      </c>
      <c r="V4" s="3">
        <v>221241.14168984571</v>
      </c>
      <c r="W4" s="3">
        <v>185448.59326531249</v>
      </c>
      <c r="X4" s="3">
        <v>74945.010669172785</v>
      </c>
      <c r="Y4" s="3">
        <v>0</v>
      </c>
      <c r="Z4" s="3">
        <v>434073.87829114828</v>
      </c>
      <c r="AA4" s="3">
        <v>0</v>
      </c>
      <c r="AB4" s="3">
        <v>0</v>
      </c>
      <c r="AC4" s="3">
        <v>174822.66985074212</v>
      </c>
      <c r="AD4" s="3">
        <v>0</v>
      </c>
      <c r="AE4" s="7">
        <f>SUM(C4:AD4)</f>
        <v>2369628.9101021667</v>
      </c>
      <c r="AF4" s="7">
        <f>AE4-F4-J4</f>
        <v>2356872.4532225523</v>
      </c>
    </row>
    <row r="5" spans="2:32">
      <c r="B5" s="2" t="s">
        <v>569</v>
      </c>
      <c r="C5" s="3">
        <v>21058.326225220637</v>
      </c>
      <c r="D5" s="3">
        <v>43697.200332994697</v>
      </c>
      <c r="E5" s="3">
        <v>0</v>
      </c>
      <c r="F5" s="3">
        <v>-16.570641193668088</v>
      </c>
      <c r="G5" s="3">
        <v>2566.2796085330156</v>
      </c>
      <c r="H5" s="3">
        <v>0</v>
      </c>
      <c r="I5" s="3">
        <v>13087.348919853956</v>
      </c>
      <c r="J5" s="3">
        <v>0</v>
      </c>
      <c r="K5" s="3">
        <v>0</v>
      </c>
      <c r="L5" s="3">
        <v>0</v>
      </c>
      <c r="M5" s="3">
        <v>39513.46524743858</v>
      </c>
      <c r="N5" s="3">
        <v>103287.51167789324</v>
      </c>
      <c r="O5" s="3">
        <v>25679.019197871756</v>
      </c>
      <c r="P5" s="3">
        <v>0</v>
      </c>
      <c r="Q5" s="3">
        <v>20178.42364947567</v>
      </c>
      <c r="R5" s="3">
        <v>0</v>
      </c>
      <c r="S5" s="3">
        <v>87672.64684459033</v>
      </c>
      <c r="T5" s="3">
        <v>122658.6733128106</v>
      </c>
      <c r="U5" s="3">
        <v>73069.231404875987</v>
      </c>
      <c r="V5" s="3">
        <v>71530.589462955933</v>
      </c>
      <c r="W5" s="3">
        <v>46635.167581008391</v>
      </c>
      <c r="X5" s="3">
        <v>37352.209189758709</v>
      </c>
      <c r="Y5" s="3">
        <v>0</v>
      </c>
      <c r="Z5" s="3">
        <v>133260.44433728579</v>
      </c>
      <c r="AA5" s="3">
        <v>0</v>
      </c>
      <c r="AB5" s="3">
        <v>0</v>
      </c>
      <c r="AC5" s="3">
        <v>67458.420834563745</v>
      </c>
      <c r="AD5" s="3">
        <v>0</v>
      </c>
      <c r="AE5" s="7">
        <f t="shared" ref="AE5:AE8" si="0">SUM(C5:AD5)</f>
        <v>908688.38718593749</v>
      </c>
      <c r="AF5" s="7">
        <f t="shared" ref="AF5:AF8" si="1">AE5-F5-J5</f>
        <v>908704.95782713115</v>
      </c>
    </row>
    <row r="6" spans="2:32">
      <c r="B6" s="2" t="s">
        <v>570</v>
      </c>
      <c r="C6" s="3">
        <v>124435.65869688918</v>
      </c>
      <c r="D6" s="3">
        <v>12677.956406722453</v>
      </c>
      <c r="E6" s="3">
        <v>0</v>
      </c>
      <c r="F6" s="3">
        <v>0</v>
      </c>
      <c r="G6" s="3">
        <v>44535.213261396268</v>
      </c>
      <c r="H6" s="3">
        <v>0</v>
      </c>
      <c r="I6" s="3">
        <v>329163.93395866785</v>
      </c>
      <c r="J6" s="3">
        <v>40075.754079370323</v>
      </c>
      <c r="K6" s="3">
        <v>0</v>
      </c>
      <c r="L6" s="3">
        <v>0</v>
      </c>
      <c r="M6" s="3">
        <v>0</v>
      </c>
      <c r="N6" s="3">
        <v>25216.024330360495</v>
      </c>
      <c r="O6" s="3">
        <v>0</v>
      </c>
      <c r="P6" s="3">
        <v>0</v>
      </c>
      <c r="Q6" s="3">
        <v>0</v>
      </c>
      <c r="R6" s="3">
        <v>0</v>
      </c>
      <c r="S6" s="3">
        <v>364481.56490254926</v>
      </c>
      <c r="T6" s="3">
        <v>913500.53504722798</v>
      </c>
      <c r="U6" s="3">
        <v>578145.44612142711</v>
      </c>
      <c r="V6" s="3">
        <v>356001.24601574632</v>
      </c>
      <c r="W6" s="3">
        <v>679863.51613401447</v>
      </c>
      <c r="X6" s="3">
        <v>209272.17289003433</v>
      </c>
      <c r="Y6" s="3">
        <v>0</v>
      </c>
      <c r="Z6" s="3">
        <v>318626.15076564654</v>
      </c>
      <c r="AA6" s="3">
        <v>0</v>
      </c>
      <c r="AB6" s="3">
        <v>0</v>
      </c>
      <c r="AC6" s="3">
        <v>246484.2056793801</v>
      </c>
      <c r="AD6" s="3">
        <v>0</v>
      </c>
      <c r="AE6" s="7">
        <f t="shared" si="0"/>
        <v>4242479.3782894332</v>
      </c>
      <c r="AF6" s="7">
        <f t="shared" si="1"/>
        <v>4202403.6242100624</v>
      </c>
    </row>
    <row r="7" spans="2:32">
      <c r="B7" s="2" t="s">
        <v>571</v>
      </c>
      <c r="C7" s="3">
        <v>7638.8811560267386</v>
      </c>
      <c r="D7" s="3">
        <v>25364.853952763529</v>
      </c>
      <c r="E7" s="3">
        <v>0</v>
      </c>
      <c r="F7" s="3">
        <v>0</v>
      </c>
      <c r="G7" s="3">
        <v>4292.8984174335528</v>
      </c>
      <c r="H7" s="3">
        <v>0</v>
      </c>
      <c r="I7" s="3">
        <v>32196.738130751652</v>
      </c>
      <c r="J7" s="3">
        <v>19459.291555715237</v>
      </c>
      <c r="K7" s="3">
        <v>0</v>
      </c>
      <c r="L7" s="3">
        <v>0</v>
      </c>
      <c r="M7" s="3">
        <v>0</v>
      </c>
      <c r="N7" s="3">
        <v>0</v>
      </c>
      <c r="O7" s="3">
        <v>1288.6311431797092</v>
      </c>
      <c r="P7" s="3">
        <v>0</v>
      </c>
      <c r="Q7" s="3">
        <v>0</v>
      </c>
      <c r="R7" s="3">
        <v>0</v>
      </c>
      <c r="S7" s="3">
        <v>199619.77641066027</v>
      </c>
      <c r="T7" s="3">
        <v>296209.99080291513</v>
      </c>
      <c r="U7" s="3">
        <v>195326.87799322669</v>
      </c>
      <c r="V7" s="3">
        <v>199619.77641066015</v>
      </c>
      <c r="W7" s="3">
        <v>109468.90964455561</v>
      </c>
      <c r="X7" s="3">
        <v>96590.214392254959</v>
      </c>
      <c r="Y7" s="3">
        <v>0</v>
      </c>
      <c r="Z7" s="3">
        <v>76628.460862956112</v>
      </c>
      <c r="AA7" s="3">
        <v>0</v>
      </c>
      <c r="AB7" s="3">
        <v>0</v>
      </c>
      <c r="AC7" s="3">
        <v>39470.988223771863</v>
      </c>
      <c r="AD7" s="3">
        <v>0</v>
      </c>
      <c r="AE7" s="7">
        <f t="shared" si="0"/>
        <v>1303176.2890968712</v>
      </c>
      <c r="AF7" s="7">
        <f t="shared" si="1"/>
        <v>1283716.9975411559</v>
      </c>
    </row>
    <row r="8" spans="2:32">
      <c r="B8" s="2" t="s">
        <v>572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113046.44459495397</v>
      </c>
      <c r="T8" s="3">
        <v>195943.14640737593</v>
      </c>
      <c r="U8" s="3">
        <v>152093.15046204568</v>
      </c>
      <c r="V8" s="3">
        <v>114695.98646911532</v>
      </c>
      <c r="W8" s="3">
        <v>76331.728645092677</v>
      </c>
      <c r="X8" s="3">
        <v>15901.937680905728</v>
      </c>
      <c r="Y8" s="3">
        <v>0</v>
      </c>
      <c r="Z8" s="3">
        <v>88498.219388956524</v>
      </c>
      <c r="AA8" s="3">
        <v>0</v>
      </c>
      <c r="AB8" s="3">
        <v>0</v>
      </c>
      <c r="AC8" s="3">
        <v>0</v>
      </c>
      <c r="AD8" s="3">
        <v>0</v>
      </c>
      <c r="AE8" s="7">
        <f t="shared" si="0"/>
        <v>756510.61364844581</v>
      </c>
      <c r="AF8" s="7">
        <f t="shared" si="1"/>
        <v>756510.61364844581</v>
      </c>
    </row>
    <row r="9" spans="2:32">
      <c r="C9" s="6">
        <f t="shared" ref="C9:AF9" si="2">SUM(C4:C8)</f>
        <v>135048.79395226028</v>
      </c>
      <c r="D9" s="6">
        <f t="shared" si="2"/>
        <v>114982.89252408272</v>
      </c>
      <c r="E9" s="6">
        <f t="shared" si="2"/>
        <v>0</v>
      </c>
      <c r="F9" s="6">
        <f t="shared" si="2"/>
        <v>-16.570641193668088</v>
      </c>
      <c r="G9" s="6">
        <f t="shared" si="2"/>
        <v>55747.336479269245</v>
      </c>
      <c r="H9" s="6">
        <f t="shared" si="2"/>
        <v>0</v>
      </c>
      <c r="I9" s="6">
        <f t="shared" si="2"/>
        <v>673280.21910600143</v>
      </c>
      <c r="J9" s="6">
        <f t="shared" si="2"/>
        <v>72291.502514700085</v>
      </c>
      <c r="K9" s="6">
        <f t="shared" si="2"/>
        <v>0</v>
      </c>
      <c r="L9" s="6">
        <f t="shared" si="2"/>
        <v>0</v>
      </c>
      <c r="M9" s="6">
        <f t="shared" si="2"/>
        <v>39513.46524743858</v>
      </c>
      <c r="N9" s="6">
        <f t="shared" si="2"/>
        <v>128503.53600825374</v>
      </c>
      <c r="O9" s="6">
        <f t="shared" si="2"/>
        <v>26967.650341051463</v>
      </c>
      <c r="P9" s="6">
        <f t="shared" si="2"/>
        <v>0</v>
      </c>
      <c r="Q9" s="6">
        <f t="shared" si="2"/>
        <v>20178.42364947567</v>
      </c>
      <c r="R9" s="6">
        <f t="shared" si="2"/>
        <v>0</v>
      </c>
      <c r="S9" s="6">
        <f t="shared" si="2"/>
        <v>997249.94334467431</v>
      </c>
      <c r="T9" s="6">
        <f t="shared" si="2"/>
        <v>1992210.1828093007</v>
      </c>
      <c r="U9" s="6">
        <f t="shared" si="2"/>
        <v>1250304.5646126545</v>
      </c>
      <c r="V9" s="6">
        <f t="shared" si="2"/>
        <v>963088.74004832341</v>
      </c>
      <c r="W9" s="6">
        <f t="shared" si="2"/>
        <v>1097747.9152699837</v>
      </c>
      <c r="X9" s="6">
        <f t="shared" si="2"/>
        <v>434061.54482212651</v>
      </c>
      <c r="Y9" s="6">
        <f t="shared" si="2"/>
        <v>0</v>
      </c>
      <c r="Z9" s="6">
        <f t="shared" si="2"/>
        <v>1051087.1536459932</v>
      </c>
      <c r="AA9" s="6">
        <f t="shared" si="2"/>
        <v>0</v>
      </c>
      <c r="AB9" s="6">
        <f t="shared" si="2"/>
        <v>0</v>
      </c>
      <c r="AC9" s="6">
        <f t="shared" si="2"/>
        <v>528236.2845884579</v>
      </c>
      <c r="AD9" s="6">
        <f t="shared" si="2"/>
        <v>0</v>
      </c>
      <c r="AE9" s="6">
        <f t="shared" si="2"/>
        <v>9580483.5783228539</v>
      </c>
      <c r="AF9" s="6">
        <f t="shared" si="2"/>
        <v>9508208.646449348</v>
      </c>
    </row>
    <row r="12" spans="2:32">
      <c r="B12" s="115" t="s">
        <v>580</v>
      </c>
    </row>
    <row r="13" spans="2:32">
      <c r="B13" s="2" t="s">
        <v>568</v>
      </c>
      <c r="C13" s="3">
        <v>94129.203623259906</v>
      </c>
      <c r="D13" s="3">
        <v>5523.0740710315958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12839.516570928345</v>
      </c>
      <c r="K13" s="3">
        <v>0</v>
      </c>
      <c r="L13" s="3">
        <v>0</v>
      </c>
      <c r="M13" s="3">
        <v>19591.493124647284</v>
      </c>
      <c r="N13" s="3">
        <v>132524.90710536382</v>
      </c>
      <c r="O13" s="3">
        <v>0</v>
      </c>
      <c r="P13" s="3">
        <v>0</v>
      </c>
      <c r="Q13" s="3">
        <v>0</v>
      </c>
      <c r="R13" s="3">
        <v>0</v>
      </c>
      <c r="S13" s="3">
        <v>476687.05643405544</v>
      </c>
      <c r="T13" s="3">
        <v>1046697.4542124236</v>
      </c>
      <c r="U13" s="3">
        <v>456773.36283360788</v>
      </c>
      <c r="V13" s="3">
        <v>465308.39381735265</v>
      </c>
      <c r="W13" s="3">
        <v>433956.08891209215</v>
      </c>
      <c r="X13" s="3">
        <v>225028.28402643831</v>
      </c>
      <c r="Y13" s="3">
        <v>0</v>
      </c>
      <c r="Z13" s="3">
        <v>90532.128935470537</v>
      </c>
      <c r="AA13" s="3">
        <v>0</v>
      </c>
      <c r="AB13" s="3">
        <v>0</v>
      </c>
      <c r="AC13" s="3">
        <v>16931.815064527076</v>
      </c>
      <c r="AD13" s="3">
        <v>0</v>
      </c>
      <c r="AE13" s="7">
        <f t="shared" ref="AE13:AE17" si="3">SUM(C13:AD13)</f>
        <v>3476522.778731199</v>
      </c>
      <c r="AF13" s="7">
        <f>AE13-F13-J13</f>
        <v>3463683.2621602705</v>
      </c>
    </row>
    <row r="14" spans="2:32">
      <c r="B14" s="2" t="s">
        <v>569</v>
      </c>
      <c r="C14" s="3">
        <v>32993.813039522451</v>
      </c>
      <c r="D14" s="3">
        <v>91427.845507363061</v>
      </c>
      <c r="E14" s="3">
        <v>0</v>
      </c>
      <c r="F14" s="3">
        <v>67371.231470520797</v>
      </c>
      <c r="G14" s="3">
        <v>3823.7732667327682</v>
      </c>
      <c r="H14" s="3">
        <v>0</v>
      </c>
      <c r="I14" s="3">
        <v>0</v>
      </c>
      <c r="J14" s="3">
        <v>23657.492234944559</v>
      </c>
      <c r="K14" s="3">
        <v>0</v>
      </c>
      <c r="L14" s="3">
        <v>0</v>
      </c>
      <c r="M14" s="3">
        <v>58676.024050419546</v>
      </c>
      <c r="N14" s="3">
        <v>108227.16576078284</v>
      </c>
      <c r="O14" s="3">
        <v>34167.376123443653</v>
      </c>
      <c r="P14" s="3">
        <v>0</v>
      </c>
      <c r="Q14" s="3">
        <v>37653.218113020062</v>
      </c>
      <c r="R14" s="3">
        <v>0</v>
      </c>
      <c r="S14" s="3">
        <v>210138.39093989308</v>
      </c>
      <c r="T14" s="3">
        <v>239971.58625607844</v>
      </c>
      <c r="U14" s="3">
        <v>132273.12349068304</v>
      </c>
      <c r="V14" s="3">
        <v>221229.96933239792</v>
      </c>
      <c r="W14" s="3">
        <v>61812.301183021918</v>
      </c>
      <c r="X14" s="3">
        <v>42215.021249959158</v>
      </c>
      <c r="Y14" s="3">
        <v>0</v>
      </c>
      <c r="Z14" s="3">
        <v>341429.11859862204</v>
      </c>
      <c r="AA14" s="3">
        <v>0</v>
      </c>
      <c r="AB14" s="3">
        <v>0</v>
      </c>
      <c r="AC14" s="3">
        <v>85895.723415905988</v>
      </c>
      <c r="AD14" s="3">
        <v>0</v>
      </c>
      <c r="AE14" s="7">
        <f t="shared" si="3"/>
        <v>1792963.1740333114</v>
      </c>
      <c r="AF14" s="7">
        <f t="shared" ref="AF14:AF17" si="4">AE14-F14-J14</f>
        <v>1701934.450327846</v>
      </c>
    </row>
    <row r="15" spans="2:32">
      <c r="B15" s="2" t="s">
        <v>570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40922.544304788629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115688.54638835324</v>
      </c>
      <c r="T15" s="3">
        <v>250719.95907918244</v>
      </c>
      <c r="U15" s="3">
        <v>140331.60432810054</v>
      </c>
      <c r="V15" s="3">
        <v>110625.94066391716</v>
      </c>
      <c r="W15" s="3">
        <v>69386.22338755957</v>
      </c>
      <c r="X15" s="3">
        <v>37219.318157598442</v>
      </c>
      <c r="Y15" s="3">
        <v>0</v>
      </c>
      <c r="Z15" s="3">
        <v>388068.22386238805</v>
      </c>
      <c r="AA15" s="3">
        <v>0</v>
      </c>
      <c r="AB15" s="3">
        <v>0</v>
      </c>
      <c r="AC15" s="3">
        <v>0</v>
      </c>
      <c r="AD15" s="3">
        <v>0</v>
      </c>
      <c r="AE15" s="7">
        <f t="shared" si="3"/>
        <v>1152962.360171888</v>
      </c>
      <c r="AF15" s="7">
        <f t="shared" si="4"/>
        <v>1112039.8158670994</v>
      </c>
    </row>
    <row r="16" spans="2:32">
      <c r="B16" s="2" t="s">
        <v>571</v>
      </c>
      <c r="C16" s="3">
        <v>7297.8311889311126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1201.9972960018015</v>
      </c>
      <c r="K16" s="3">
        <v>0</v>
      </c>
      <c r="L16" s="3">
        <v>0</v>
      </c>
      <c r="M16" s="3">
        <v>0</v>
      </c>
      <c r="N16" s="3">
        <v>3673.7315300104215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68078.863842068051</v>
      </c>
      <c r="AA16" s="3">
        <v>0</v>
      </c>
      <c r="AB16" s="3">
        <v>0</v>
      </c>
      <c r="AC16" s="3">
        <v>923.07507692399963</v>
      </c>
      <c r="AD16" s="3">
        <v>0</v>
      </c>
      <c r="AE16" s="7">
        <f t="shared" si="3"/>
        <v>81175.498933935378</v>
      </c>
      <c r="AF16" s="7">
        <f t="shared" si="4"/>
        <v>79973.501637933572</v>
      </c>
    </row>
    <row r="17" spans="2:32">
      <c r="B17" s="2" t="s">
        <v>572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88499.82300008848</v>
      </c>
      <c r="AA17" s="3">
        <v>0</v>
      </c>
      <c r="AB17" s="3">
        <v>0</v>
      </c>
      <c r="AC17" s="3">
        <v>0</v>
      </c>
      <c r="AD17" s="3">
        <v>0</v>
      </c>
      <c r="AE17" s="7">
        <f t="shared" si="3"/>
        <v>88499.82300008848</v>
      </c>
      <c r="AF17" s="7">
        <f t="shared" si="4"/>
        <v>88499.82300008848</v>
      </c>
    </row>
    <row r="18" spans="2:32">
      <c r="C18" s="6">
        <f>SUM(C13:C17)</f>
        <v>134420.84785171345</v>
      </c>
      <c r="D18" s="6">
        <f t="shared" ref="D18:AE18" si="5">SUM(D13:D17)</f>
        <v>96950.919578394663</v>
      </c>
      <c r="E18" s="6">
        <f t="shared" si="5"/>
        <v>0</v>
      </c>
      <c r="F18" s="6">
        <f t="shared" si="5"/>
        <v>67371.231470520797</v>
      </c>
      <c r="G18" s="6">
        <f t="shared" si="5"/>
        <v>3823.7732667327682</v>
      </c>
      <c r="H18" s="6">
        <f t="shared" si="5"/>
        <v>0</v>
      </c>
      <c r="I18" s="6">
        <f t="shared" si="5"/>
        <v>0</v>
      </c>
      <c r="J18" s="6">
        <f t="shared" si="5"/>
        <v>78621.550406663344</v>
      </c>
      <c r="K18" s="6">
        <f t="shared" si="5"/>
        <v>0</v>
      </c>
      <c r="L18" s="6">
        <f t="shared" si="5"/>
        <v>0</v>
      </c>
      <c r="M18" s="6">
        <f t="shared" si="5"/>
        <v>78267.517175066838</v>
      </c>
      <c r="N18" s="6">
        <f t="shared" si="5"/>
        <v>244425.80439615707</v>
      </c>
      <c r="O18" s="6">
        <f t="shared" si="5"/>
        <v>34167.376123443653</v>
      </c>
      <c r="P18" s="6">
        <f t="shared" si="5"/>
        <v>0</v>
      </c>
      <c r="Q18" s="6">
        <f t="shared" si="5"/>
        <v>37653.218113020062</v>
      </c>
      <c r="R18" s="6">
        <f t="shared" si="5"/>
        <v>0</v>
      </c>
      <c r="S18" s="6">
        <f t="shared" si="5"/>
        <v>802513.99376230175</v>
      </c>
      <c r="T18" s="6">
        <f t="shared" si="5"/>
        <v>1537388.9995476846</v>
      </c>
      <c r="U18" s="6">
        <f t="shared" si="5"/>
        <v>729378.09065239155</v>
      </c>
      <c r="V18" s="6">
        <f t="shared" si="5"/>
        <v>797164.30381366774</v>
      </c>
      <c r="W18" s="6">
        <f t="shared" si="5"/>
        <v>565154.61348267365</v>
      </c>
      <c r="X18" s="6">
        <f t="shared" si="5"/>
        <v>304462.62343399593</v>
      </c>
      <c r="Y18" s="6">
        <f t="shared" si="5"/>
        <v>0</v>
      </c>
      <c r="Z18" s="6">
        <f t="shared" si="5"/>
        <v>976608.15823863714</v>
      </c>
      <c r="AA18" s="6">
        <f t="shared" si="5"/>
        <v>0</v>
      </c>
      <c r="AB18" s="6">
        <f t="shared" si="5"/>
        <v>0</v>
      </c>
      <c r="AC18" s="6">
        <f t="shared" si="5"/>
        <v>103750.61355735706</v>
      </c>
      <c r="AD18" s="6">
        <f t="shared" si="5"/>
        <v>0</v>
      </c>
      <c r="AE18" s="6">
        <f t="shared" si="5"/>
        <v>6592123.6348704221</v>
      </c>
      <c r="AF18" s="6">
        <f>SUM(AF13:AF17)</f>
        <v>6446130.8529932387</v>
      </c>
    </row>
    <row r="20" spans="2:32">
      <c r="B20" s="115" t="s">
        <v>527</v>
      </c>
    </row>
    <row r="21" spans="2:32">
      <c r="B21" s="2" t="s">
        <v>568</v>
      </c>
      <c r="C21" s="3">
        <f>C4-C13</f>
        <v>-112213.27574913617</v>
      </c>
      <c r="D21" s="3">
        <f t="shared" ref="D21:AD25" si="6">D4-D13</f>
        <v>27719.807760570438</v>
      </c>
      <c r="E21" s="3">
        <f t="shared" si="6"/>
        <v>0</v>
      </c>
      <c r="F21" s="3">
        <f t="shared" si="6"/>
        <v>0</v>
      </c>
      <c r="G21" s="3">
        <f t="shared" si="6"/>
        <v>4352.9451919064077</v>
      </c>
      <c r="H21" s="3">
        <f t="shared" si="6"/>
        <v>0</v>
      </c>
      <c r="I21" s="3">
        <f t="shared" si="6"/>
        <v>298832.19809672795</v>
      </c>
      <c r="J21" s="3">
        <f t="shared" si="6"/>
        <v>-83.059691313808798</v>
      </c>
      <c r="K21" s="3">
        <f t="shared" si="6"/>
        <v>0</v>
      </c>
      <c r="L21" s="3">
        <f t="shared" si="6"/>
        <v>0</v>
      </c>
      <c r="M21" s="3">
        <f t="shared" si="6"/>
        <v>-19591.493124647284</v>
      </c>
      <c r="N21" s="3">
        <f t="shared" si="6"/>
        <v>-132524.90710536382</v>
      </c>
      <c r="O21" s="3">
        <f t="shared" si="6"/>
        <v>0</v>
      </c>
      <c r="P21" s="3">
        <f t="shared" si="6"/>
        <v>0</v>
      </c>
      <c r="Q21" s="3">
        <f t="shared" si="6"/>
        <v>0</v>
      </c>
      <c r="R21" s="3">
        <f t="shared" si="6"/>
        <v>0</v>
      </c>
      <c r="S21" s="3">
        <f t="shared" si="6"/>
        <v>-244257.54584213492</v>
      </c>
      <c r="T21" s="3">
        <f t="shared" si="6"/>
        <v>-582799.6169734525</v>
      </c>
      <c r="U21" s="3">
        <f t="shared" si="6"/>
        <v>-205103.50420252903</v>
      </c>
      <c r="V21" s="3">
        <f t="shared" si="6"/>
        <v>-244067.25212750694</v>
      </c>
      <c r="W21" s="3">
        <f t="shared" si="6"/>
        <v>-248507.49564677966</v>
      </c>
      <c r="X21" s="3">
        <f t="shared" si="6"/>
        <v>-150083.27335726551</v>
      </c>
      <c r="Y21" s="3">
        <f t="shared" si="6"/>
        <v>0</v>
      </c>
      <c r="Z21" s="3">
        <f t="shared" si="6"/>
        <v>343541.74935567775</v>
      </c>
      <c r="AA21" s="3">
        <f t="shared" si="6"/>
        <v>0</v>
      </c>
      <c r="AB21" s="3">
        <f t="shared" si="6"/>
        <v>0</v>
      </c>
      <c r="AC21" s="3">
        <f t="shared" si="6"/>
        <v>157890.85478621506</v>
      </c>
      <c r="AD21" s="3">
        <f t="shared" si="6"/>
        <v>0</v>
      </c>
      <c r="AE21" s="3">
        <f>AE4-AE13</f>
        <v>-1106893.8686290323</v>
      </c>
      <c r="AF21" s="3">
        <f t="shared" ref="AF21" si="7">AF4-AF13</f>
        <v>-1106810.8089377182</v>
      </c>
    </row>
    <row r="22" spans="2:32">
      <c r="B22" s="2" t="s">
        <v>569</v>
      </c>
      <c r="C22" s="3">
        <f t="shared" ref="C22:R25" si="8">C5-C14</f>
        <v>-11935.486814301814</v>
      </c>
      <c r="D22" s="3">
        <f t="shared" si="8"/>
        <v>-47730.645174368365</v>
      </c>
      <c r="E22" s="3">
        <f t="shared" si="8"/>
        <v>0</v>
      </c>
      <c r="F22" s="3">
        <f t="shared" si="8"/>
        <v>-67387.802111714467</v>
      </c>
      <c r="G22" s="3">
        <f t="shared" si="8"/>
        <v>-1257.4936581997526</v>
      </c>
      <c r="H22" s="3">
        <f t="shared" si="8"/>
        <v>0</v>
      </c>
      <c r="I22" s="3">
        <f t="shared" si="8"/>
        <v>13087.348919853956</v>
      </c>
      <c r="J22" s="3">
        <f t="shared" si="8"/>
        <v>-23657.492234944559</v>
      </c>
      <c r="K22" s="3">
        <f t="shared" si="8"/>
        <v>0</v>
      </c>
      <c r="L22" s="3">
        <f t="shared" si="8"/>
        <v>0</v>
      </c>
      <c r="M22" s="3">
        <f t="shared" si="8"/>
        <v>-19162.558802980966</v>
      </c>
      <c r="N22" s="3">
        <f t="shared" si="8"/>
        <v>-4939.6540828895959</v>
      </c>
      <c r="O22" s="3">
        <f t="shared" si="8"/>
        <v>-8488.3569255718976</v>
      </c>
      <c r="P22" s="3">
        <f t="shared" si="8"/>
        <v>0</v>
      </c>
      <c r="Q22" s="3">
        <f t="shared" si="8"/>
        <v>-17474.794463544393</v>
      </c>
      <c r="R22" s="3">
        <f t="shared" si="8"/>
        <v>0</v>
      </c>
      <c r="S22" s="3">
        <f t="shared" si="6"/>
        <v>-122465.74409530275</v>
      </c>
      <c r="T22" s="3">
        <f t="shared" si="6"/>
        <v>-117312.91294326785</v>
      </c>
      <c r="U22" s="3">
        <f t="shared" si="6"/>
        <v>-59203.892085807049</v>
      </c>
      <c r="V22" s="3">
        <f t="shared" si="6"/>
        <v>-149699.37986944197</v>
      </c>
      <c r="W22" s="3">
        <f t="shared" si="6"/>
        <v>-15177.133602013528</v>
      </c>
      <c r="X22" s="3">
        <f t="shared" si="6"/>
        <v>-4862.8120602004492</v>
      </c>
      <c r="Y22" s="3">
        <f t="shared" si="6"/>
        <v>0</v>
      </c>
      <c r="Z22" s="3">
        <f t="shared" si="6"/>
        <v>-208168.67426133624</v>
      </c>
      <c r="AA22" s="3">
        <f t="shared" si="6"/>
        <v>0</v>
      </c>
      <c r="AB22" s="3">
        <f t="shared" si="6"/>
        <v>0</v>
      </c>
      <c r="AC22" s="3">
        <f t="shared" si="6"/>
        <v>-18437.302581342243</v>
      </c>
      <c r="AD22" s="3">
        <f t="shared" si="6"/>
        <v>0</v>
      </c>
      <c r="AE22" s="3">
        <f t="shared" ref="AE22:AF25" si="9">AE5-AE14</f>
        <v>-884274.78684737394</v>
      </c>
      <c r="AF22" s="3">
        <f t="shared" si="9"/>
        <v>-793229.49250071484</v>
      </c>
    </row>
    <row r="23" spans="2:32">
      <c r="B23" s="2" t="s">
        <v>570</v>
      </c>
      <c r="C23" s="3">
        <f t="shared" si="8"/>
        <v>124435.65869688918</v>
      </c>
      <c r="D23" s="3">
        <f t="shared" si="6"/>
        <v>12677.956406722453</v>
      </c>
      <c r="E23" s="3">
        <f t="shared" si="6"/>
        <v>0</v>
      </c>
      <c r="F23" s="3">
        <f t="shared" si="6"/>
        <v>0</v>
      </c>
      <c r="G23" s="3">
        <f t="shared" si="6"/>
        <v>44535.213261396268</v>
      </c>
      <c r="H23" s="3">
        <f t="shared" si="6"/>
        <v>0</v>
      </c>
      <c r="I23" s="3">
        <f t="shared" si="6"/>
        <v>329163.93395866785</v>
      </c>
      <c r="J23" s="3">
        <f t="shared" si="6"/>
        <v>-846.79022541830636</v>
      </c>
      <c r="K23" s="3">
        <f t="shared" si="6"/>
        <v>0</v>
      </c>
      <c r="L23" s="3">
        <f t="shared" si="6"/>
        <v>0</v>
      </c>
      <c r="M23" s="3">
        <f t="shared" si="6"/>
        <v>0</v>
      </c>
      <c r="N23" s="3">
        <f t="shared" si="6"/>
        <v>25216.024330360495</v>
      </c>
      <c r="O23" s="3">
        <f t="shared" si="6"/>
        <v>0</v>
      </c>
      <c r="P23" s="3">
        <f t="shared" si="6"/>
        <v>0</v>
      </c>
      <c r="Q23" s="3">
        <f t="shared" si="6"/>
        <v>0</v>
      </c>
      <c r="R23" s="3">
        <f t="shared" si="6"/>
        <v>0</v>
      </c>
      <c r="S23" s="3">
        <f t="shared" si="6"/>
        <v>248793.01851419604</v>
      </c>
      <c r="T23" s="3">
        <f t="shared" si="6"/>
        <v>662780.57596804551</v>
      </c>
      <c r="U23" s="3">
        <f t="shared" si="6"/>
        <v>437813.84179332654</v>
      </c>
      <c r="V23" s="3">
        <f t="shared" si="6"/>
        <v>245375.30535182916</v>
      </c>
      <c r="W23" s="3">
        <f t="shared" si="6"/>
        <v>610477.29274645494</v>
      </c>
      <c r="X23" s="3">
        <f t="shared" si="6"/>
        <v>172052.8547324359</v>
      </c>
      <c r="Y23" s="3">
        <f t="shared" si="6"/>
        <v>0</v>
      </c>
      <c r="Z23" s="3">
        <f t="shared" si="6"/>
        <v>-69442.073096741515</v>
      </c>
      <c r="AA23" s="3">
        <f t="shared" si="6"/>
        <v>0</v>
      </c>
      <c r="AB23" s="3">
        <f t="shared" si="6"/>
        <v>0</v>
      </c>
      <c r="AC23" s="3">
        <f t="shared" si="6"/>
        <v>246484.2056793801</v>
      </c>
      <c r="AD23" s="3">
        <f t="shared" si="6"/>
        <v>0</v>
      </c>
      <c r="AE23" s="3">
        <f t="shared" si="9"/>
        <v>3089517.0181175452</v>
      </c>
      <c r="AF23" s="3">
        <f t="shared" si="9"/>
        <v>3090363.808342963</v>
      </c>
    </row>
    <row r="24" spans="2:32">
      <c r="B24" s="2" t="s">
        <v>571</v>
      </c>
      <c r="C24" s="3">
        <f t="shared" si="8"/>
        <v>341.04996709562602</v>
      </c>
      <c r="D24" s="3">
        <f t="shared" si="6"/>
        <v>25364.853952763529</v>
      </c>
      <c r="E24" s="3">
        <f t="shared" si="6"/>
        <v>0</v>
      </c>
      <c r="F24" s="3">
        <f t="shared" si="6"/>
        <v>0</v>
      </c>
      <c r="G24" s="3">
        <f t="shared" si="6"/>
        <v>4292.8984174335528</v>
      </c>
      <c r="H24" s="3">
        <f t="shared" si="6"/>
        <v>0</v>
      </c>
      <c r="I24" s="3">
        <f t="shared" si="6"/>
        <v>32196.738130751652</v>
      </c>
      <c r="J24" s="3">
        <f t="shared" si="6"/>
        <v>18257.294259713435</v>
      </c>
      <c r="K24" s="3">
        <f t="shared" si="6"/>
        <v>0</v>
      </c>
      <c r="L24" s="3">
        <f t="shared" si="6"/>
        <v>0</v>
      </c>
      <c r="M24" s="3">
        <f t="shared" si="6"/>
        <v>0</v>
      </c>
      <c r="N24" s="3">
        <f t="shared" si="6"/>
        <v>-3673.7315300104215</v>
      </c>
      <c r="O24" s="3">
        <f t="shared" si="6"/>
        <v>1288.6311431797092</v>
      </c>
      <c r="P24" s="3">
        <f t="shared" si="6"/>
        <v>0</v>
      </c>
      <c r="Q24" s="3">
        <f t="shared" si="6"/>
        <v>0</v>
      </c>
      <c r="R24" s="3">
        <f t="shared" si="6"/>
        <v>0</v>
      </c>
      <c r="S24" s="3">
        <f t="shared" si="6"/>
        <v>199619.77641066027</v>
      </c>
      <c r="T24" s="3">
        <f t="shared" si="6"/>
        <v>296209.99080291513</v>
      </c>
      <c r="U24" s="3">
        <f t="shared" si="6"/>
        <v>195326.87799322669</v>
      </c>
      <c r="V24" s="3">
        <f t="shared" si="6"/>
        <v>199619.77641066015</v>
      </c>
      <c r="W24" s="3">
        <f t="shared" si="6"/>
        <v>109468.90964455561</v>
      </c>
      <c r="X24" s="3">
        <f t="shared" si="6"/>
        <v>96590.214392254959</v>
      </c>
      <c r="Y24" s="3">
        <f t="shared" si="6"/>
        <v>0</v>
      </c>
      <c r="Z24" s="3">
        <f t="shared" si="6"/>
        <v>8549.5970208880608</v>
      </c>
      <c r="AA24" s="3">
        <f t="shared" si="6"/>
        <v>0</v>
      </c>
      <c r="AB24" s="3">
        <f t="shared" si="6"/>
        <v>0</v>
      </c>
      <c r="AC24" s="3">
        <f t="shared" si="6"/>
        <v>38547.913146847866</v>
      </c>
      <c r="AD24" s="3">
        <f t="shared" si="6"/>
        <v>0</v>
      </c>
      <c r="AE24" s="3">
        <f t="shared" si="9"/>
        <v>1222000.7901629359</v>
      </c>
      <c r="AF24" s="3">
        <f t="shared" si="9"/>
        <v>1203743.4959032224</v>
      </c>
    </row>
    <row r="25" spans="2:32">
      <c r="B25" s="2" t="s">
        <v>572</v>
      </c>
      <c r="C25" s="3">
        <f t="shared" si="8"/>
        <v>0</v>
      </c>
      <c r="D25" s="3">
        <f t="shared" si="6"/>
        <v>0</v>
      </c>
      <c r="E25" s="3">
        <f t="shared" si="6"/>
        <v>0</v>
      </c>
      <c r="F25" s="3">
        <f t="shared" si="6"/>
        <v>0</v>
      </c>
      <c r="G25" s="3">
        <f t="shared" si="6"/>
        <v>0</v>
      </c>
      <c r="H25" s="3">
        <f t="shared" si="6"/>
        <v>0</v>
      </c>
      <c r="I25" s="3">
        <f t="shared" si="6"/>
        <v>0</v>
      </c>
      <c r="J25" s="3">
        <f t="shared" si="6"/>
        <v>0</v>
      </c>
      <c r="K25" s="3">
        <f t="shared" si="6"/>
        <v>0</v>
      </c>
      <c r="L25" s="3">
        <f t="shared" si="6"/>
        <v>0</v>
      </c>
      <c r="M25" s="3">
        <f t="shared" si="6"/>
        <v>0</v>
      </c>
      <c r="N25" s="3">
        <f t="shared" si="6"/>
        <v>0</v>
      </c>
      <c r="O25" s="3">
        <f t="shared" si="6"/>
        <v>0</v>
      </c>
      <c r="P25" s="3">
        <f t="shared" si="6"/>
        <v>0</v>
      </c>
      <c r="Q25" s="3">
        <f t="shared" si="6"/>
        <v>0</v>
      </c>
      <c r="R25" s="3">
        <f t="shared" si="6"/>
        <v>0</v>
      </c>
      <c r="S25" s="3">
        <f t="shared" si="6"/>
        <v>113046.44459495397</v>
      </c>
      <c r="T25" s="3">
        <f t="shared" si="6"/>
        <v>195943.14640737593</v>
      </c>
      <c r="U25" s="3">
        <f t="shared" si="6"/>
        <v>152093.15046204568</v>
      </c>
      <c r="V25" s="3">
        <f t="shared" si="6"/>
        <v>114695.98646911532</v>
      </c>
      <c r="W25" s="3">
        <f t="shared" si="6"/>
        <v>76331.728645092677</v>
      </c>
      <c r="X25" s="3">
        <f t="shared" si="6"/>
        <v>15901.937680905728</v>
      </c>
      <c r="Y25" s="3">
        <f t="shared" si="6"/>
        <v>0</v>
      </c>
      <c r="Z25" s="3">
        <f t="shared" si="6"/>
        <v>-1.6036111319554038</v>
      </c>
      <c r="AA25" s="3">
        <f t="shared" si="6"/>
        <v>0</v>
      </c>
      <c r="AB25" s="3">
        <f t="shared" si="6"/>
        <v>0</v>
      </c>
      <c r="AC25" s="3">
        <f t="shared" si="6"/>
        <v>0</v>
      </c>
      <c r="AD25" s="3">
        <f t="shared" si="6"/>
        <v>0</v>
      </c>
      <c r="AE25" s="3">
        <f t="shared" si="9"/>
        <v>668010.79064835736</v>
      </c>
      <c r="AF25" s="3">
        <f t="shared" si="9"/>
        <v>668010.79064835736</v>
      </c>
    </row>
    <row r="26" spans="2:32">
      <c r="C26" s="6">
        <f>SUM(C21:C25)</f>
        <v>627.94610054682471</v>
      </c>
      <c r="D26" s="6">
        <f t="shared" ref="D26:AD26" si="10">SUM(D21:D25)</f>
        <v>18031.972945688056</v>
      </c>
      <c r="E26" s="6">
        <f t="shared" si="10"/>
        <v>0</v>
      </c>
      <c r="F26" s="6">
        <f t="shared" si="10"/>
        <v>-67387.802111714467</v>
      </c>
      <c r="G26" s="6">
        <f t="shared" si="10"/>
        <v>51923.563212536479</v>
      </c>
      <c r="H26" s="6">
        <f t="shared" si="10"/>
        <v>0</v>
      </c>
      <c r="I26" s="6">
        <f t="shared" si="10"/>
        <v>673280.21910600143</v>
      </c>
      <c r="J26" s="6">
        <f t="shared" si="10"/>
        <v>-6330.0478919632405</v>
      </c>
      <c r="K26" s="6">
        <f t="shared" si="10"/>
        <v>0</v>
      </c>
      <c r="L26" s="6">
        <f t="shared" si="10"/>
        <v>0</v>
      </c>
      <c r="M26" s="6">
        <f t="shared" si="10"/>
        <v>-38754.05192762825</v>
      </c>
      <c r="N26" s="6">
        <f t="shared" si="10"/>
        <v>-115922.26838790333</v>
      </c>
      <c r="O26" s="6">
        <f t="shared" si="10"/>
        <v>-7199.7257823921882</v>
      </c>
      <c r="P26" s="6">
        <f t="shared" si="10"/>
        <v>0</v>
      </c>
      <c r="Q26" s="6">
        <f t="shared" si="10"/>
        <v>-17474.794463544393</v>
      </c>
      <c r="R26" s="6">
        <f t="shared" si="10"/>
        <v>0</v>
      </c>
      <c r="S26" s="6">
        <f t="shared" si="10"/>
        <v>194735.94958237259</v>
      </c>
      <c r="T26" s="6">
        <f t="shared" si="10"/>
        <v>454821.18326161621</v>
      </c>
      <c r="U26" s="6">
        <f t="shared" si="10"/>
        <v>520926.47396026284</v>
      </c>
      <c r="V26" s="6">
        <f t="shared" si="10"/>
        <v>165924.43623465573</v>
      </c>
      <c r="W26" s="6">
        <f t="shared" si="10"/>
        <v>532593.30178731005</v>
      </c>
      <c r="X26" s="6">
        <f t="shared" si="10"/>
        <v>129598.92138813064</v>
      </c>
      <c r="Y26" s="6">
        <f t="shared" si="10"/>
        <v>0</v>
      </c>
      <c r="Z26" s="6">
        <f t="shared" si="10"/>
        <v>74478.995407356095</v>
      </c>
      <c r="AA26" s="6">
        <f t="shared" si="10"/>
        <v>0</v>
      </c>
      <c r="AB26" s="6">
        <f t="shared" si="10"/>
        <v>0</v>
      </c>
      <c r="AC26" s="6">
        <f t="shared" si="10"/>
        <v>424485.67103110079</v>
      </c>
      <c r="AD26" s="6">
        <f t="shared" si="10"/>
        <v>0</v>
      </c>
      <c r="AE26" s="6">
        <f>SUM(AE21:AE25)</f>
        <v>2988359.9434524323</v>
      </c>
      <c r="AF26" s="6">
        <f t="shared" ref="AF26" si="11">SUM(AF21:AF25)</f>
        <v>3062077.7934561097</v>
      </c>
    </row>
    <row r="29" spans="2:32">
      <c r="B29" s="116" t="s">
        <v>574</v>
      </c>
    </row>
    <row r="30" spans="2:32">
      <c r="B30" s="117" t="s">
        <v>495</v>
      </c>
    </row>
    <row r="31" spans="2:32">
      <c r="B31" s="117" t="s">
        <v>485</v>
      </c>
    </row>
    <row r="32" spans="2:32">
      <c r="B32" s="117" t="s">
        <v>440</v>
      </c>
    </row>
    <row r="33" spans="2:2">
      <c r="B33" s="117" t="s">
        <v>447</v>
      </c>
    </row>
    <row r="34" spans="2:2">
      <c r="B34" s="117" t="s">
        <v>456</v>
      </c>
    </row>
    <row r="35" spans="2:2">
      <c r="B35" s="117" t="s">
        <v>454</v>
      </c>
    </row>
    <row r="36" spans="2:2">
      <c r="B36" s="117" t="s">
        <v>461</v>
      </c>
    </row>
    <row r="37" spans="2:2">
      <c r="B37" s="117" t="s">
        <v>575</v>
      </c>
    </row>
    <row r="38" spans="2:2">
      <c r="B38" s="117" t="s">
        <v>497</v>
      </c>
    </row>
  </sheetData>
  <pageMargins left="0.7" right="0.7" top="0.75" bottom="0.75" header="0.3" footer="0.3"/>
  <pageSetup orientation="portrait" r:id="rId1"/>
  <customProperties>
    <customPr name="AdaptiveCustomXmlPartId" r:id="rId2"/>
    <customPr name="AdaptiveReportingSheetKey" r:id="rId3"/>
    <customPr name="CurrentId" r:id="rId4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36657-F3B3-4619-A9B9-A40435E290B7}">
  <sheetPr>
    <tabColor theme="3"/>
  </sheetPr>
  <dimension ref="A1"/>
  <sheetViews>
    <sheetView workbookViewId="0"/>
  </sheetViews>
  <sheetFormatPr defaultRowHeight="15"/>
  <sheetData>
    <row r="1" spans="1:1">
      <c r="A1" t="s">
        <v>524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46AB3-2CF3-4914-BFD2-7D4A14E89004}">
  <dimension ref="A1:E17"/>
  <sheetViews>
    <sheetView showGridLines="0" workbookViewId="0">
      <selection activeCell="A11" sqref="A11"/>
    </sheetView>
  </sheetViews>
  <sheetFormatPr defaultColWidth="8.7109375" defaultRowHeight="12.75"/>
  <cols>
    <col min="1" max="1" width="21.7109375" style="2" customWidth="1"/>
    <col min="2" max="2" width="1.5703125" style="2" customWidth="1"/>
    <col min="3" max="3" width="29" style="2" customWidth="1"/>
    <col min="4" max="4" width="1.5703125" style="2" customWidth="1"/>
    <col min="5" max="5" width="29" style="2" customWidth="1"/>
    <col min="6" max="16384" width="8.7109375" style="2"/>
  </cols>
  <sheetData>
    <row r="1" spans="1:5" ht="23.25">
      <c r="A1" s="205" t="s">
        <v>2174</v>
      </c>
    </row>
    <row r="6" spans="1:5">
      <c r="A6" s="12" t="s">
        <v>581</v>
      </c>
      <c r="B6" s="12"/>
      <c r="C6" s="12" t="s">
        <v>2170</v>
      </c>
      <c r="D6" s="12"/>
      <c r="E6" s="12" t="s">
        <v>630</v>
      </c>
    </row>
    <row r="7" spans="1:5">
      <c r="A7" s="2" t="s">
        <v>466</v>
      </c>
      <c r="C7" s="70" t="s">
        <v>441</v>
      </c>
      <c r="E7" s="70" t="s">
        <v>631</v>
      </c>
    </row>
    <row r="8" spans="1:5">
      <c r="A8" s="2" t="s">
        <v>495</v>
      </c>
      <c r="C8" s="70" t="s">
        <v>2171</v>
      </c>
      <c r="E8" s="70" t="s">
        <v>632</v>
      </c>
    </row>
    <row r="9" spans="1:5">
      <c r="A9" s="2" t="s">
        <v>633</v>
      </c>
      <c r="C9" s="70" t="s">
        <v>422</v>
      </c>
      <c r="E9" s="70" t="s">
        <v>634</v>
      </c>
    </row>
    <row r="10" spans="1:5">
      <c r="A10" s="2" t="s">
        <v>485</v>
      </c>
      <c r="C10" s="70" t="s">
        <v>2171</v>
      </c>
      <c r="E10" s="70" t="s">
        <v>635</v>
      </c>
    </row>
    <row r="11" spans="1:5">
      <c r="A11" s="2" t="s">
        <v>636</v>
      </c>
      <c r="C11" s="70" t="s">
        <v>441</v>
      </c>
      <c r="E11" s="70" t="s">
        <v>635</v>
      </c>
    </row>
    <row r="12" spans="1:5">
      <c r="A12" s="2" t="s">
        <v>447</v>
      </c>
      <c r="C12" s="70" t="s">
        <v>441</v>
      </c>
      <c r="E12" s="70" t="s">
        <v>635</v>
      </c>
    </row>
    <row r="13" spans="1:5">
      <c r="A13" s="2" t="s">
        <v>456</v>
      </c>
      <c r="C13" s="70" t="s">
        <v>441</v>
      </c>
      <c r="E13" s="70" t="s">
        <v>635</v>
      </c>
    </row>
    <row r="14" spans="1:5">
      <c r="A14" s="2" t="s">
        <v>482</v>
      </c>
      <c r="C14" s="70" t="s">
        <v>441</v>
      </c>
      <c r="E14" s="70" t="s">
        <v>635</v>
      </c>
    </row>
    <row r="15" spans="1:5">
      <c r="A15" s="2" t="s">
        <v>497</v>
      </c>
      <c r="C15" s="70" t="s">
        <v>2172</v>
      </c>
      <c r="E15" s="70" t="s">
        <v>635</v>
      </c>
    </row>
    <row r="16" spans="1:5">
      <c r="A16" s="2" t="s">
        <v>513</v>
      </c>
      <c r="C16" s="70" t="s">
        <v>2173</v>
      </c>
      <c r="E16" s="70" t="s">
        <v>637</v>
      </c>
    </row>
    <row r="17" spans="1:5">
      <c r="A17" s="2" t="s">
        <v>638</v>
      </c>
      <c r="C17" s="70" t="s">
        <v>441</v>
      </c>
      <c r="E17" s="70" t="s">
        <v>635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AF93-B10E-4BA8-9DC7-64F36BBC96AF}">
  <sheetPr>
    <tabColor rgb="FF92D050"/>
  </sheetPr>
  <dimension ref="A1:CP135"/>
  <sheetViews>
    <sheetView showGridLines="0" workbookViewId="0">
      <pane xSplit="16" ySplit="6" topLeftCell="Q7" activePane="bottomRight" state="frozen"/>
      <selection pane="topRight" activeCell="Q7" sqref="Q7"/>
      <selection pane="bottomLeft" activeCell="Q7" sqref="Q7"/>
      <selection pane="bottomRight" activeCell="G20" sqref="G20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51.5703125" bestFit="1" customWidth="1"/>
    <col min="5" max="5" width="1.42578125" customWidth="1"/>
    <col min="6" max="6" width="8.28515625" bestFit="1" customWidth="1"/>
    <col min="7" max="7" width="7.42578125" bestFit="1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22" width="12.5703125" bestFit="1" customWidth="1"/>
    <col min="23" max="82" width="8.85546875" bestFit="1" customWidth="1"/>
    <col min="83" max="94" width="12.5703125" customWidth="1"/>
  </cols>
  <sheetData>
    <row r="1" spans="1:94" ht="23.25">
      <c r="B1" s="14" t="s">
        <v>466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  <c r="M2" s="4"/>
    </row>
    <row r="3" spans="1:94">
      <c r="L3" s="4"/>
      <c r="M3" s="4"/>
      <c r="N3" s="4"/>
    </row>
    <row r="4" spans="1:94" ht="15.75" thickBot="1">
      <c r="M4" s="4"/>
      <c r="N4" s="4"/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F8" s="26"/>
      <c r="G8" s="26"/>
      <c r="L8" s="27"/>
      <c r="M8" s="27"/>
      <c r="N8" s="27"/>
      <c r="Q8" s="28"/>
    </row>
    <row r="9" spans="1:94">
      <c r="B9" s="20" t="s">
        <v>465</v>
      </c>
      <c r="D9" s="20" t="s">
        <v>607</v>
      </c>
      <c r="F9" s="21">
        <v>0</v>
      </c>
      <c r="G9" s="21">
        <v>0</v>
      </c>
      <c r="I9" s="31">
        <v>43739</v>
      </c>
      <c r="J9" s="31">
        <v>44104</v>
      </c>
      <c r="L9" s="29">
        <v>0</v>
      </c>
      <c r="M9" s="29"/>
      <c r="N9" s="29"/>
      <c r="O9" s="32">
        <f t="shared" ref="O9:O15" si="2">IFERROR(L9/ROUND(DAYS360(I9,J9,FALSE)/30,0),0)</f>
        <v>0</v>
      </c>
      <c r="Q9" s="22">
        <f t="shared" ref="Q9:U15" si="3">SUMIFS($W9:$CD9,$W$4:$CD$4,Q$6)</f>
        <v>0</v>
      </c>
      <c r="R9" s="22">
        <f t="shared" si="3"/>
        <v>0</v>
      </c>
      <c r="S9" s="22">
        <f t="shared" si="3"/>
        <v>0</v>
      </c>
      <c r="T9" s="22">
        <f t="shared" si="3"/>
        <v>0</v>
      </c>
      <c r="U9" s="22">
        <f t="shared" si="3"/>
        <v>0</v>
      </c>
      <c r="V9" s="22">
        <f t="shared" ref="V9:V15" si="4">SUMIFS($W9:$CP9,$W$4:$CP$4,V$6)</f>
        <v>0</v>
      </c>
      <c r="W9" s="22">
        <f t="shared" ref="W9:AF15" si="5">SUMIFS($O9,$I9,"&lt;="&amp;W$6,$J9,"&gt;"&amp;W$6)</f>
        <v>0</v>
      </c>
      <c r="X9" s="22">
        <f t="shared" si="5"/>
        <v>0</v>
      </c>
      <c r="Y9" s="22">
        <f t="shared" si="5"/>
        <v>0</v>
      </c>
      <c r="Z9" s="22">
        <f t="shared" si="5"/>
        <v>0</v>
      </c>
      <c r="AA9" s="22">
        <f t="shared" si="5"/>
        <v>0</v>
      </c>
      <c r="AB9" s="22">
        <f t="shared" si="5"/>
        <v>0</v>
      </c>
      <c r="AC9" s="22">
        <f t="shared" si="5"/>
        <v>0</v>
      </c>
      <c r="AD9" s="22">
        <f t="shared" si="5"/>
        <v>0</v>
      </c>
      <c r="AE9" s="22">
        <f t="shared" si="5"/>
        <v>0</v>
      </c>
      <c r="AF9" s="22">
        <f t="shared" si="5"/>
        <v>0</v>
      </c>
      <c r="AG9" s="22">
        <f t="shared" ref="AG9:AP15" si="6">SUMIFS($O9,$I9,"&lt;="&amp;AG$6,$J9,"&gt;"&amp;AG$6)</f>
        <v>0</v>
      </c>
      <c r="AH9" s="22">
        <f t="shared" si="6"/>
        <v>0</v>
      </c>
      <c r="AI9" s="22">
        <f t="shared" si="6"/>
        <v>0</v>
      </c>
      <c r="AJ9" s="22">
        <f t="shared" si="6"/>
        <v>0</v>
      </c>
      <c r="AK9" s="22">
        <f t="shared" si="6"/>
        <v>0</v>
      </c>
      <c r="AL9" s="22">
        <f t="shared" si="6"/>
        <v>0</v>
      </c>
      <c r="AM9" s="22">
        <f t="shared" si="6"/>
        <v>0</v>
      </c>
      <c r="AN9" s="22">
        <f t="shared" si="6"/>
        <v>0</v>
      </c>
      <c r="AO9" s="22">
        <f t="shared" si="6"/>
        <v>0</v>
      </c>
      <c r="AP9" s="22">
        <f t="shared" si="6"/>
        <v>0</v>
      </c>
      <c r="AQ9" s="22">
        <f t="shared" ref="AQ9:AZ15" si="7">SUMIFS($O9,$I9,"&lt;="&amp;AQ$6,$J9,"&gt;"&amp;AQ$6)</f>
        <v>0</v>
      </c>
      <c r="AR9" s="22">
        <f t="shared" si="7"/>
        <v>0</v>
      </c>
      <c r="AS9" s="22">
        <f t="shared" si="7"/>
        <v>0</v>
      </c>
      <c r="AT9" s="22">
        <f t="shared" si="7"/>
        <v>0</v>
      </c>
      <c r="AU9" s="22">
        <f t="shared" si="7"/>
        <v>0</v>
      </c>
      <c r="AV9" s="22">
        <f t="shared" si="7"/>
        <v>0</v>
      </c>
      <c r="AW9" s="22">
        <f t="shared" si="7"/>
        <v>0</v>
      </c>
      <c r="AX9" s="22">
        <f t="shared" si="7"/>
        <v>0</v>
      </c>
      <c r="AY9" s="22">
        <f t="shared" si="7"/>
        <v>0</v>
      </c>
      <c r="AZ9" s="22">
        <f t="shared" si="7"/>
        <v>0</v>
      </c>
      <c r="BA9" s="22">
        <f t="shared" ref="BA9:BJ15" si="8">SUMIFS($O9,$I9,"&lt;="&amp;BA$6,$J9,"&gt;"&amp;BA$6)</f>
        <v>0</v>
      </c>
      <c r="BB9" s="22">
        <f t="shared" si="8"/>
        <v>0</v>
      </c>
      <c r="BC9" s="22">
        <f t="shared" si="8"/>
        <v>0</v>
      </c>
      <c r="BD9" s="22">
        <f t="shared" si="8"/>
        <v>0</v>
      </c>
      <c r="BE9" s="22">
        <f t="shared" si="8"/>
        <v>0</v>
      </c>
      <c r="BF9" s="22">
        <f t="shared" si="8"/>
        <v>0</v>
      </c>
      <c r="BG9" s="22">
        <f t="shared" si="8"/>
        <v>0</v>
      </c>
      <c r="BH9" s="22">
        <f t="shared" si="8"/>
        <v>0</v>
      </c>
      <c r="BI9" s="22">
        <f t="shared" si="8"/>
        <v>0</v>
      </c>
      <c r="BJ9" s="22">
        <f t="shared" si="8"/>
        <v>0</v>
      </c>
      <c r="BK9" s="22">
        <f t="shared" ref="BK9:BT15" si="9">SUMIFS($O9,$I9,"&lt;="&amp;BK$6,$J9,"&gt;"&amp;BK$6)</f>
        <v>0</v>
      </c>
      <c r="BL9" s="22">
        <f t="shared" si="9"/>
        <v>0</v>
      </c>
      <c r="BM9" s="22">
        <f t="shared" si="9"/>
        <v>0</v>
      </c>
      <c r="BN9" s="22">
        <f t="shared" si="9"/>
        <v>0</v>
      </c>
      <c r="BO9" s="22">
        <f t="shared" si="9"/>
        <v>0</v>
      </c>
      <c r="BP9" s="22">
        <f t="shared" si="9"/>
        <v>0</v>
      </c>
      <c r="BQ9" s="22">
        <f t="shared" si="9"/>
        <v>0</v>
      </c>
      <c r="BR9" s="22">
        <f t="shared" si="9"/>
        <v>0</v>
      </c>
      <c r="BS9" s="22">
        <f t="shared" si="9"/>
        <v>0</v>
      </c>
      <c r="BT9" s="22">
        <f t="shared" si="9"/>
        <v>0</v>
      </c>
      <c r="BU9" s="22">
        <f t="shared" ref="BU9:CD15" si="10">SUMIFS($O9,$I9,"&lt;="&amp;BU$6,$J9,"&gt;"&amp;BU$6)</f>
        <v>0</v>
      </c>
      <c r="BV9" s="22">
        <f t="shared" si="10"/>
        <v>0</v>
      </c>
      <c r="BW9" s="22">
        <f t="shared" si="10"/>
        <v>0</v>
      </c>
      <c r="BX9" s="22">
        <f t="shared" si="10"/>
        <v>0</v>
      </c>
      <c r="BY9" s="22">
        <f t="shared" si="10"/>
        <v>0</v>
      </c>
      <c r="BZ9" s="22">
        <f t="shared" si="10"/>
        <v>0</v>
      </c>
      <c r="CA9" s="22">
        <f t="shared" si="10"/>
        <v>0</v>
      </c>
      <c r="CB9" s="22">
        <f t="shared" si="10"/>
        <v>0</v>
      </c>
      <c r="CC9" s="22">
        <f t="shared" si="10"/>
        <v>0</v>
      </c>
      <c r="CD9" s="22">
        <f t="shared" si="10"/>
        <v>0</v>
      </c>
      <c r="CE9" s="22">
        <f t="shared" ref="CE9:CP15" si="11">SUMIFS($O9,$I9,"&lt;="&amp;CE$6,$J9,"&gt;"&amp;CE$6)</f>
        <v>0</v>
      </c>
      <c r="CF9" s="22">
        <f t="shared" si="11"/>
        <v>0</v>
      </c>
      <c r="CG9" s="22">
        <f t="shared" si="11"/>
        <v>0</v>
      </c>
      <c r="CH9" s="22">
        <f t="shared" si="11"/>
        <v>0</v>
      </c>
      <c r="CI9" s="22">
        <f t="shared" si="11"/>
        <v>0</v>
      </c>
      <c r="CJ9" s="22">
        <f t="shared" si="11"/>
        <v>0</v>
      </c>
      <c r="CK9" s="22">
        <f t="shared" si="11"/>
        <v>0</v>
      </c>
      <c r="CL9" s="22">
        <f t="shared" si="11"/>
        <v>0</v>
      </c>
      <c r="CM9" s="22">
        <f t="shared" si="11"/>
        <v>0</v>
      </c>
      <c r="CN9" s="22">
        <f t="shared" si="11"/>
        <v>0</v>
      </c>
      <c r="CO9" s="22">
        <f t="shared" si="11"/>
        <v>0</v>
      </c>
      <c r="CP9" s="22">
        <f t="shared" si="11"/>
        <v>0</v>
      </c>
    </row>
    <row r="10" spans="1:94">
      <c r="B10" s="20" t="s">
        <v>465</v>
      </c>
      <c r="D10" s="20" t="s">
        <v>607</v>
      </c>
      <c r="F10" s="21"/>
      <c r="G10" s="21">
        <v>0</v>
      </c>
      <c r="I10" s="31">
        <f t="shared" ref="I10:J15" si="12">DATE(YEAR(I9)+1,MONTH(I9),DAY(I9))</f>
        <v>44105</v>
      </c>
      <c r="J10" s="31">
        <f>DATE(YEAR(J9)+1,MONTH(J9),DAY(J9))</f>
        <v>44469</v>
      </c>
      <c r="L10" s="139">
        <v>209690.8</v>
      </c>
      <c r="M10" s="29">
        <f>L10-L9</f>
        <v>209690.8</v>
      </c>
      <c r="N10" s="34" t="e">
        <f>M10/L9</f>
        <v>#DIV/0!</v>
      </c>
      <c r="O10" s="32">
        <f>IFERROR(L10/ROUND(DAYS360(I10,J10,FALSE)/30,0),0)</f>
        <v>17474.233333333334</v>
      </c>
      <c r="Q10" s="22">
        <f t="shared" si="3"/>
        <v>52422.7</v>
      </c>
      <c r="R10" s="22">
        <f t="shared" si="3"/>
        <v>157268.1</v>
      </c>
      <c r="S10" s="22">
        <f t="shared" si="3"/>
        <v>0</v>
      </c>
      <c r="T10" s="22">
        <f t="shared" si="3"/>
        <v>0</v>
      </c>
      <c r="U10" s="22">
        <f t="shared" si="3"/>
        <v>0</v>
      </c>
      <c r="V10" s="22">
        <f t="shared" si="4"/>
        <v>0</v>
      </c>
      <c r="W10" s="22">
        <f t="shared" si="5"/>
        <v>0</v>
      </c>
      <c r="X10" s="22">
        <f t="shared" si="5"/>
        <v>0</v>
      </c>
      <c r="Y10" s="22">
        <f t="shared" si="5"/>
        <v>0</v>
      </c>
      <c r="Z10" s="22">
        <f t="shared" si="5"/>
        <v>0</v>
      </c>
      <c r="AA10" s="22">
        <f t="shared" si="5"/>
        <v>0</v>
      </c>
      <c r="AB10" s="22">
        <f t="shared" si="5"/>
        <v>0</v>
      </c>
      <c r="AC10" s="22">
        <f t="shared" si="5"/>
        <v>0</v>
      </c>
      <c r="AD10" s="22">
        <f t="shared" si="5"/>
        <v>0</v>
      </c>
      <c r="AE10" s="22">
        <f t="shared" si="5"/>
        <v>0</v>
      </c>
      <c r="AF10" s="22">
        <f t="shared" si="5"/>
        <v>17474.233333333334</v>
      </c>
      <c r="AG10" s="22">
        <f t="shared" si="6"/>
        <v>17474.233333333334</v>
      </c>
      <c r="AH10" s="22">
        <f t="shared" si="6"/>
        <v>17474.233333333334</v>
      </c>
      <c r="AI10" s="22">
        <f t="shared" si="6"/>
        <v>17474.233333333334</v>
      </c>
      <c r="AJ10" s="22">
        <f t="shared" si="6"/>
        <v>17474.233333333334</v>
      </c>
      <c r="AK10" s="22">
        <f t="shared" si="6"/>
        <v>17474.233333333334</v>
      </c>
      <c r="AL10" s="22">
        <f t="shared" si="6"/>
        <v>17474.233333333334</v>
      </c>
      <c r="AM10" s="22">
        <f t="shared" si="6"/>
        <v>17474.233333333334</v>
      </c>
      <c r="AN10" s="22">
        <f t="shared" si="6"/>
        <v>17474.233333333334</v>
      </c>
      <c r="AO10" s="22">
        <f t="shared" si="6"/>
        <v>17474.233333333334</v>
      </c>
      <c r="AP10" s="22">
        <f t="shared" si="6"/>
        <v>17474.233333333334</v>
      </c>
      <c r="AQ10" s="22">
        <f t="shared" si="7"/>
        <v>17474.233333333334</v>
      </c>
      <c r="AR10" s="22">
        <f t="shared" si="7"/>
        <v>0</v>
      </c>
      <c r="AS10" s="22">
        <f t="shared" si="7"/>
        <v>0</v>
      </c>
      <c r="AT10" s="22">
        <f t="shared" si="7"/>
        <v>0</v>
      </c>
      <c r="AU10" s="22">
        <f t="shared" si="7"/>
        <v>0</v>
      </c>
      <c r="AV10" s="22">
        <f t="shared" si="7"/>
        <v>0</v>
      </c>
      <c r="AW10" s="22">
        <f t="shared" si="7"/>
        <v>0</v>
      </c>
      <c r="AX10" s="22">
        <f t="shared" si="7"/>
        <v>0</v>
      </c>
      <c r="AY10" s="22">
        <f t="shared" si="7"/>
        <v>0</v>
      </c>
      <c r="AZ10" s="22">
        <f t="shared" si="7"/>
        <v>0</v>
      </c>
      <c r="BA10" s="22">
        <f t="shared" si="8"/>
        <v>0</v>
      </c>
      <c r="BB10" s="22">
        <f t="shared" si="8"/>
        <v>0</v>
      </c>
      <c r="BC10" s="22">
        <f t="shared" si="8"/>
        <v>0</v>
      </c>
      <c r="BD10" s="22">
        <f t="shared" si="8"/>
        <v>0</v>
      </c>
      <c r="BE10" s="22">
        <f t="shared" si="8"/>
        <v>0</v>
      </c>
      <c r="BF10" s="22">
        <f t="shared" si="8"/>
        <v>0</v>
      </c>
      <c r="BG10" s="22">
        <f t="shared" si="8"/>
        <v>0</v>
      </c>
      <c r="BH10" s="22">
        <f t="shared" si="8"/>
        <v>0</v>
      </c>
      <c r="BI10" s="22">
        <f t="shared" si="8"/>
        <v>0</v>
      </c>
      <c r="BJ10" s="22">
        <f t="shared" si="8"/>
        <v>0</v>
      </c>
      <c r="BK10" s="22">
        <f t="shared" si="9"/>
        <v>0</v>
      </c>
      <c r="BL10" s="22">
        <f t="shared" si="9"/>
        <v>0</v>
      </c>
      <c r="BM10" s="22">
        <f t="shared" si="9"/>
        <v>0</v>
      </c>
      <c r="BN10" s="22">
        <f t="shared" si="9"/>
        <v>0</v>
      </c>
      <c r="BO10" s="22">
        <f t="shared" si="9"/>
        <v>0</v>
      </c>
      <c r="BP10" s="22">
        <f t="shared" si="9"/>
        <v>0</v>
      </c>
      <c r="BQ10" s="22">
        <f t="shared" si="9"/>
        <v>0</v>
      </c>
      <c r="BR10" s="22">
        <f t="shared" si="9"/>
        <v>0</v>
      </c>
      <c r="BS10" s="22">
        <f t="shared" si="9"/>
        <v>0</v>
      </c>
      <c r="BT10" s="22">
        <f t="shared" si="9"/>
        <v>0</v>
      </c>
      <c r="BU10" s="22">
        <f t="shared" si="10"/>
        <v>0</v>
      </c>
      <c r="BV10" s="22">
        <f t="shared" si="10"/>
        <v>0</v>
      </c>
      <c r="BW10" s="22">
        <f t="shared" si="10"/>
        <v>0</v>
      </c>
      <c r="BX10" s="22">
        <f t="shared" si="10"/>
        <v>0</v>
      </c>
      <c r="BY10" s="22">
        <f t="shared" si="10"/>
        <v>0</v>
      </c>
      <c r="BZ10" s="22">
        <f t="shared" si="10"/>
        <v>0</v>
      </c>
      <c r="CA10" s="22">
        <f t="shared" si="10"/>
        <v>0</v>
      </c>
      <c r="CB10" s="22">
        <f t="shared" si="10"/>
        <v>0</v>
      </c>
      <c r="CC10" s="22">
        <f t="shared" si="10"/>
        <v>0</v>
      </c>
      <c r="CD10" s="22">
        <f t="shared" si="10"/>
        <v>0</v>
      </c>
      <c r="CE10" s="22">
        <f t="shared" si="11"/>
        <v>0</v>
      </c>
      <c r="CF10" s="22">
        <f t="shared" si="11"/>
        <v>0</v>
      </c>
      <c r="CG10" s="22">
        <f t="shared" si="11"/>
        <v>0</v>
      </c>
      <c r="CH10" s="22">
        <f t="shared" si="11"/>
        <v>0</v>
      </c>
      <c r="CI10" s="22">
        <f t="shared" si="11"/>
        <v>0</v>
      </c>
      <c r="CJ10" s="22">
        <f t="shared" si="11"/>
        <v>0</v>
      </c>
      <c r="CK10" s="22">
        <f t="shared" si="11"/>
        <v>0</v>
      </c>
      <c r="CL10" s="22">
        <f t="shared" si="11"/>
        <v>0</v>
      </c>
      <c r="CM10" s="22">
        <f t="shared" si="11"/>
        <v>0</v>
      </c>
      <c r="CN10" s="22">
        <f t="shared" si="11"/>
        <v>0</v>
      </c>
      <c r="CO10" s="22">
        <f t="shared" si="11"/>
        <v>0</v>
      </c>
      <c r="CP10" s="22">
        <f t="shared" si="11"/>
        <v>0</v>
      </c>
    </row>
    <row r="11" spans="1:94">
      <c r="B11" s="20" t="s">
        <v>465</v>
      </c>
      <c r="D11" s="20" t="s">
        <v>607</v>
      </c>
      <c r="F11" s="21"/>
      <c r="G11" s="21">
        <v>0.14000000000000001</v>
      </c>
      <c r="I11" s="31">
        <f t="shared" si="12"/>
        <v>44470</v>
      </c>
      <c r="J11" s="31">
        <f t="shared" si="12"/>
        <v>44834</v>
      </c>
      <c r="L11" s="147">
        <v>266406.26</v>
      </c>
      <c r="M11" s="29">
        <f t="shared" ref="M11:M15" si="13">L11-L10</f>
        <v>56715.460000000021</v>
      </c>
      <c r="N11" s="34">
        <f t="shared" ref="N11:N15" si="14">M11/L10</f>
        <v>0.27047185665751677</v>
      </c>
      <c r="O11" s="32">
        <f t="shared" si="2"/>
        <v>22200.521666666667</v>
      </c>
      <c r="Q11" s="22">
        <f t="shared" si="3"/>
        <v>0</v>
      </c>
      <c r="R11" s="22">
        <f t="shared" si="3"/>
        <v>66601.565000000002</v>
      </c>
      <c r="S11" s="22">
        <f t="shared" si="3"/>
        <v>199804.69500000001</v>
      </c>
      <c r="T11" s="22">
        <f t="shared" si="3"/>
        <v>0</v>
      </c>
      <c r="U11" s="22">
        <f t="shared" si="3"/>
        <v>0</v>
      </c>
      <c r="V11" s="22">
        <f t="shared" si="4"/>
        <v>0</v>
      </c>
      <c r="W11" s="22">
        <f t="shared" si="5"/>
        <v>0</v>
      </c>
      <c r="X11" s="22">
        <f t="shared" si="5"/>
        <v>0</v>
      </c>
      <c r="Y11" s="22">
        <f t="shared" si="5"/>
        <v>0</v>
      </c>
      <c r="Z11" s="22">
        <f t="shared" si="5"/>
        <v>0</v>
      </c>
      <c r="AA11" s="22">
        <f t="shared" si="5"/>
        <v>0</v>
      </c>
      <c r="AB11" s="22">
        <f t="shared" si="5"/>
        <v>0</v>
      </c>
      <c r="AC11" s="22">
        <f t="shared" si="5"/>
        <v>0</v>
      </c>
      <c r="AD11" s="22">
        <f t="shared" si="5"/>
        <v>0</v>
      </c>
      <c r="AE11" s="22">
        <f t="shared" si="5"/>
        <v>0</v>
      </c>
      <c r="AF11" s="22">
        <f t="shared" si="5"/>
        <v>0</v>
      </c>
      <c r="AG11" s="22">
        <f t="shared" si="6"/>
        <v>0</v>
      </c>
      <c r="AH11" s="22">
        <f t="shared" si="6"/>
        <v>0</v>
      </c>
      <c r="AI11" s="22">
        <f t="shared" si="6"/>
        <v>0</v>
      </c>
      <c r="AJ11" s="22">
        <f t="shared" si="6"/>
        <v>0</v>
      </c>
      <c r="AK11" s="22">
        <f t="shared" si="6"/>
        <v>0</v>
      </c>
      <c r="AL11" s="22">
        <f t="shared" si="6"/>
        <v>0</v>
      </c>
      <c r="AM11" s="22">
        <f t="shared" si="6"/>
        <v>0</v>
      </c>
      <c r="AN11" s="22">
        <f t="shared" si="6"/>
        <v>0</v>
      </c>
      <c r="AO11" s="22">
        <f t="shared" si="6"/>
        <v>0</v>
      </c>
      <c r="AP11" s="22">
        <f t="shared" si="6"/>
        <v>0</v>
      </c>
      <c r="AQ11" s="22">
        <f t="shared" si="7"/>
        <v>0</v>
      </c>
      <c r="AR11" s="22">
        <f t="shared" si="7"/>
        <v>22200.521666666667</v>
      </c>
      <c r="AS11" s="22">
        <f t="shared" si="7"/>
        <v>22200.521666666667</v>
      </c>
      <c r="AT11" s="22">
        <f t="shared" si="7"/>
        <v>22200.521666666667</v>
      </c>
      <c r="AU11" s="22">
        <f t="shared" si="7"/>
        <v>22200.521666666667</v>
      </c>
      <c r="AV11" s="22">
        <f t="shared" si="7"/>
        <v>22200.521666666667</v>
      </c>
      <c r="AW11" s="22">
        <f t="shared" si="7"/>
        <v>22200.521666666667</v>
      </c>
      <c r="AX11" s="22">
        <f t="shared" si="7"/>
        <v>22200.521666666667</v>
      </c>
      <c r="AY11" s="22">
        <f t="shared" si="7"/>
        <v>22200.521666666667</v>
      </c>
      <c r="AZ11" s="22">
        <f t="shared" si="7"/>
        <v>22200.521666666667</v>
      </c>
      <c r="BA11" s="22">
        <f t="shared" si="8"/>
        <v>22200.521666666667</v>
      </c>
      <c r="BB11" s="22">
        <f t="shared" si="8"/>
        <v>22200.521666666667</v>
      </c>
      <c r="BC11" s="22">
        <f t="shared" si="8"/>
        <v>22200.521666666667</v>
      </c>
      <c r="BD11" s="22">
        <f t="shared" si="8"/>
        <v>0</v>
      </c>
      <c r="BE11" s="22">
        <f t="shared" si="8"/>
        <v>0</v>
      </c>
      <c r="BF11" s="22">
        <f t="shared" si="8"/>
        <v>0</v>
      </c>
      <c r="BG11" s="22">
        <f t="shared" si="8"/>
        <v>0</v>
      </c>
      <c r="BH11" s="22">
        <f t="shared" si="8"/>
        <v>0</v>
      </c>
      <c r="BI11" s="22">
        <f t="shared" si="8"/>
        <v>0</v>
      </c>
      <c r="BJ11" s="22">
        <f t="shared" si="8"/>
        <v>0</v>
      </c>
      <c r="BK11" s="22">
        <f t="shared" si="9"/>
        <v>0</v>
      </c>
      <c r="BL11" s="22">
        <f t="shared" si="9"/>
        <v>0</v>
      </c>
      <c r="BM11" s="22">
        <f t="shared" si="9"/>
        <v>0</v>
      </c>
      <c r="BN11" s="22">
        <f t="shared" si="9"/>
        <v>0</v>
      </c>
      <c r="BO11" s="22">
        <f t="shared" si="9"/>
        <v>0</v>
      </c>
      <c r="BP11" s="22">
        <f t="shared" si="9"/>
        <v>0</v>
      </c>
      <c r="BQ11" s="22">
        <f t="shared" si="9"/>
        <v>0</v>
      </c>
      <c r="BR11" s="22">
        <f t="shared" si="9"/>
        <v>0</v>
      </c>
      <c r="BS11" s="22">
        <f t="shared" si="9"/>
        <v>0</v>
      </c>
      <c r="BT11" s="22">
        <f t="shared" si="9"/>
        <v>0</v>
      </c>
      <c r="BU11" s="22">
        <f t="shared" si="10"/>
        <v>0</v>
      </c>
      <c r="BV11" s="22">
        <f t="shared" si="10"/>
        <v>0</v>
      </c>
      <c r="BW11" s="22">
        <f t="shared" si="10"/>
        <v>0</v>
      </c>
      <c r="BX11" s="22">
        <f t="shared" si="10"/>
        <v>0</v>
      </c>
      <c r="BY11" s="22">
        <f t="shared" si="10"/>
        <v>0</v>
      </c>
      <c r="BZ11" s="22">
        <f t="shared" si="10"/>
        <v>0</v>
      </c>
      <c r="CA11" s="22">
        <f t="shared" si="10"/>
        <v>0</v>
      </c>
      <c r="CB11" s="22">
        <f t="shared" si="10"/>
        <v>0</v>
      </c>
      <c r="CC11" s="22">
        <f t="shared" si="10"/>
        <v>0</v>
      </c>
      <c r="CD11" s="22">
        <f t="shared" si="10"/>
        <v>0</v>
      </c>
      <c r="CE11" s="22">
        <f t="shared" si="11"/>
        <v>0</v>
      </c>
      <c r="CF11" s="22">
        <f t="shared" si="11"/>
        <v>0</v>
      </c>
      <c r="CG11" s="22">
        <f t="shared" si="11"/>
        <v>0</v>
      </c>
      <c r="CH11" s="22">
        <f t="shared" si="11"/>
        <v>0</v>
      </c>
      <c r="CI11" s="22">
        <f t="shared" si="11"/>
        <v>0</v>
      </c>
      <c r="CJ11" s="22">
        <f t="shared" si="11"/>
        <v>0</v>
      </c>
      <c r="CK11" s="22">
        <f t="shared" si="11"/>
        <v>0</v>
      </c>
      <c r="CL11" s="22">
        <f t="shared" si="11"/>
        <v>0</v>
      </c>
      <c r="CM11" s="22">
        <f t="shared" si="11"/>
        <v>0</v>
      </c>
      <c r="CN11" s="22">
        <f t="shared" si="11"/>
        <v>0</v>
      </c>
      <c r="CO11" s="22">
        <f t="shared" si="11"/>
        <v>0</v>
      </c>
      <c r="CP11" s="22">
        <f t="shared" si="11"/>
        <v>0</v>
      </c>
    </row>
    <row r="12" spans="1:94">
      <c r="B12" s="20" t="s">
        <v>465</v>
      </c>
      <c r="D12" s="20" t="s">
        <v>607</v>
      </c>
      <c r="F12" s="21"/>
      <c r="G12" s="21">
        <v>7.4999999999999997E-2</v>
      </c>
      <c r="I12" s="31">
        <f t="shared" si="12"/>
        <v>44835</v>
      </c>
      <c r="J12" s="31">
        <f t="shared" si="12"/>
        <v>45199</v>
      </c>
      <c r="L12" s="29">
        <f>O11*(1+F12)*(1+G12)*ROUND(DAYS360(I12,J12,FALSE)/30,0)</f>
        <v>286386.72950000002</v>
      </c>
      <c r="M12" s="29">
        <f>L12-L11</f>
        <v>19980.469500000007</v>
      </c>
      <c r="N12" s="34">
        <f t="shared" si="14"/>
        <v>7.5000000000000025E-2</v>
      </c>
      <c r="O12" s="32">
        <f>IFERROR(L12/ROUND(DAYS360(I12,J12,FALSE)/30,0),0)</f>
        <v>23865.560791666667</v>
      </c>
      <c r="Q12" s="22">
        <f t="shared" si="3"/>
        <v>0</v>
      </c>
      <c r="R12" s="22">
        <f t="shared" si="3"/>
        <v>0</v>
      </c>
      <c r="S12" s="22">
        <f t="shared" si="3"/>
        <v>71596.682375000004</v>
      </c>
      <c r="T12" s="22">
        <f t="shared" si="3"/>
        <v>214790.04712500004</v>
      </c>
      <c r="U12" s="22">
        <f t="shared" si="3"/>
        <v>0</v>
      </c>
      <c r="V12" s="22">
        <f t="shared" si="4"/>
        <v>0</v>
      </c>
      <c r="W12" s="22">
        <f t="shared" si="5"/>
        <v>0</v>
      </c>
      <c r="X12" s="22">
        <f t="shared" si="5"/>
        <v>0</v>
      </c>
      <c r="Y12" s="22">
        <f t="shared" si="5"/>
        <v>0</v>
      </c>
      <c r="Z12" s="22">
        <f t="shared" si="5"/>
        <v>0</v>
      </c>
      <c r="AA12" s="22">
        <f t="shared" si="5"/>
        <v>0</v>
      </c>
      <c r="AB12" s="22">
        <f t="shared" si="5"/>
        <v>0</v>
      </c>
      <c r="AC12" s="22">
        <f t="shared" si="5"/>
        <v>0</v>
      </c>
      <c r="AD12" s="22">
        <f t="shared" si="5"/>
        <v>0</v>
      </c>
      <c r="AE12" s="22">
        <f t="shared" si="5"/>
        <v>0</v>
      </c>
      <c r="AF12" s="22">
        <f t="shared" si="5"/>
        <v>0</v>
      </c>
      <c r="AG12" s="22">
        <f t="shared" si="6"/>
        <v>0</v>
      </c>
      <c r="AH12" s="22">
        <f t="shared" si="6"/>
        <v>0</v>
      </c>
      <c r="AI12" s="22">
        <f t="shared" si="6"/>
        <v>0</v>
      </c>
      <c r="AJ12" s="22">
        <f t="shared" si="6"/>
        <v>0</v>
      </c>
      <c r="AK12" s="22">
        <f t="shared" si="6"/>
        <v>0</v>
      </c>
      <c r="AL12" s="22">
        <f t="shared" si="6"/>
        <v>0</v>
      </c>
      <c r="AM12" s="22">
        <f t="shared" si="6"/>
        <v>0</v>
      </c>
      <c r="AN12" s="22">
        <f t="shared" si="6"/>
        <v>0</v>
      </c>
      <c r="AO12" s="22">
        <f t="shared" si="6"/>
        <v>0</v>
      </c>
      <c r="AP12" s="22">
        <f t="shared" si="6"/>
        <v>0</v>
      </c>
      <c r="AQ12" s="22">
        <f t="shared" si="7"/>
        <v>0</v>
      </c>
      <c r="AR12" s="22">
        <f t="shared" si="7"/>
        <v>0</v>
      </c>
      <c r="AS12" s="22">
        <f t="shared" si="7"/>
        <v>0</v>
      </c>
      <c r="AT12" s="22">
        <f t="shared" si="7"/>
        <v>0</v>
      </c>
      <c r="AU12" s="22">
        <f t="shared" si="7"/>
        <v>0</v>
      </c>
      <c r="AV12" s="22">
        <f t="shared" si="7"/>
        <v>0</v>
      </c>
      <c r="AW12" s="22">
        <f t="shared" si="7"/>
        <v>0</v>
      </c>
      <c r="AX12" s="22">
        <f t="shared" si="7"/>
        <v>0</v>
      </c>
      <c r="AY12" s="22">
        <f t="shared" si="7"/>
        <v>0</v>
      </c>
      <c r="AZ12" s="22">
        <f t="shared" si="7"/>
        <v>0</v>
      </c>
      <c r="BA12" s="22">
        <f t="shared" si="8"/>
        <v>0</v>
      </c>
      <c r="BB12" s="22">
        <f t="shared" si="8"/>
        <v>0</v>
      </c>
      <c r="BC12" s="22">
        <f t="shared" si="8"/>
        <v>0</v>
      </c>
      <c r="BD12" s="22">
        <f t="shared" si="8"/>
        <v>23865.560791666667</v>
      </c>
      <c r="BE12" s="22">
        <f t="shared" si="8"/>
        <v>23865.560791666667</v>
      </c>
      <c r="BF12" s="22">
        <f t="shared" si="8"/>
        <v>23865.560791666667</v>
      </c>
      <c r="BG12" s="22">
        <f t="shared" si="8"/>
        <v>23865.560791666667</v>
      </c>
      <c r="BH12" s="22">
        <f t="shared" si="8"/>
        <v>23865.560791666667</v>
      </c>
      <c r="BI12" s="22">
        <f t="shared" si="8"/>
        <v>23865.560791666667</v>
      </c>
      <c r="BJ12" s="22">
        <f t="shared" si="8"/>
        <v>23865.560791666667</v>
      </c>
      <c r="BK12" s="22">
        <f t="shared" si="9"/>
        <v>23865.560791666667</v>
      </c>
      <c r="BL12" s="22">
        <f t="shared" si="9"/>
        <v>23865.560791666667</v>
      </c>
      <c r="BM12" s="22">
        <f t="shared" si="9"/>
        <v>23865.560791666667</v>
      </c>
      <c r="BN12" s="22">
        <f t="shared" si="9"/>
        <v>23865.560791666667</v>
      </c>
      <c r="BO12" s="22">
        <f t="shared" si="9"/>
        <v>23865.560791666667</v>
      </c>
      <c r="BP12" s="22">
        <f t="shared" si="9"/>
        <v>0</v>
      </c>
      <c r="BQ12" s="22">
        <f t="shared" si="9"/>
        <v>0</v>
      </c>
      <c r="BR12" s="22">
        <f t="shared" si="9"/>
        <v>0</v>
      </c>
      <c r="BS12" s="22">
        <f t="shared" si="9"/>
        <v>0</v>
      </c>
      <c r="BT12" s="22">
        <f t="shared" si="9"/>
        <v>0</v>
      </c>
      <c r="BU12" s="22">
        <f t="shared" si="10"/>
        <v>0</v>
      </c>
      <c r="BV12" s="22">
        <f t="shared" si="10"/>
        <v>0</v>
      </c>
      <c r="BW12" s="22">
        <f t="shared" si="10"/>
        <v>0</v>
      </c>
      <c r="BX12" s="22">
        <f t="shared" si="10"/>
        <v>0</v>
      </c>
      <c r="BY12" s="22">
        <f t="shared" si="10"/>
        <v>0</v>
      </c>
      <c r="BZ12" s="22">
        <f t="shared" si="10"/>
        <v>0</v>
      </c>
      <c r="CA12" s="22">
        <f t="shared" si="10"/>
        <v>0</v>
      </c>
      <c r="CB12" s="22">
        <f t="shared" si="10"/>
        <v>0</v>
      </c>
      <c r="CC12" s="22">
        <f t="shared" si="10"/>
        <v>0</v>
      </c>
      <c r="CD12" s="22">
        <f t="shared" si="10"/>
        <v>0</v>
      </c>
      <c r="CE12" s="22">
        <f t="shared" si="11"/>
        <v>0</v>
      </c>
      <c r="CF12" s="22">
        <f t="shared" si="11"/>
        <v>0</v>
      </c>
      <c r="CG12" s="22">
        <f t="shared" si="11"/>
        <v>0</v>
      </c>
      <c r="CH12" s="22">
        <f t="shared" si="11"/>
        <v>0</v>
      </c>
      <c r="CI12" s="22">
        <f t="shared" si="11"/>
        <v>0</v>
      </c>
      <c r="CJ12" s="22">
        <f t="shared" si="11"/>
        <v>0</v>
      </c>
      <c r="CK12" s="22">
        <f t="shared" si="11"/>
        <v>0</v>
      </c>
      <c r="CL12" s="22">
        <f t="shared" si="11"/>
        <v>0</v>
      </c>
      <c r="CM12" s="22">
        <f t="shared" si="11"/>
        <v>0</v>
      </c>
      <c r="CN12" s="22">
        <f t="shared" si="11"/>
        <v>0</v>
      </c>
      <c r="CO12" s="22">
        <f t="shared" si="11"/>
        <v>0</v>
      </c>
      <c r="CP12" s="22">
        <f t="shared" si="11"/>
        <v>0</v>
      </c>
    </row>
    <row r="13" spans="1:94">
      <c r="B13" s="20" t="s">
        <v>465</v>
      </c>
      <c r="D13" s="20" t="s">
        <v>607</v>
      </c>
      <c r="F13" s="21"/>
      <c r="G13" s="21">
        <v>7.4999999999999997E-2</v>
      </c>
      <c r="I13" s="31">
        <f t="shared" si="12"/>
        <v>45200</v>
      </c>
      <c r="J13" s="31">
        <f t="shared" si="12"/>
        <v>45565</v>
      </c>
      <c r="L13" s="29">
        <f>O12*(1+F13)*(1+G13)*ROUND(DAYS360(I13,J13,FALSE)/30,0)</f>
        <v>307865.73421249999</v>
      </c>
      <c r="M13" s="29">
        <f t="shared" si="13"/>
        <v>21479.004712499969</v>
      </c>
      <c r="N13" s="34">
        <f t="shared" si="14"/>
        <v>7.4999999999999886E-2</v>
      </c>
      <c r="O13" s="32">
        <f t="shared" si="2"/>
        <v>25655.477851041665</v>
      </c>
      <c r="Q13" s="22">
        <f t="shared" si="3"/>
        <v>0</v>
      </c>
      <c r="R13" s="22">
        <f t="shared" si="3"/>
        <v>0</v>
      </c>
      <c r="S13" s="22">
        <f t="shared" si="3"/>
        <v>0</v>
      </c>
      <c r="T13" s="22">
        <f t="shared" si="3"/>
        <v>76966.433553124996</v>
      </c>
      <c r="U13" s="22">
        <f t="shared" si="3"/>
        <v>230899.30065937497</v>
      </c>
      <c r="V13" s="22">
        <f t="shared" si="4"/>
        <v>0</v>
      </c>
      <c r="W13" s="22">
        <f t="shared" si="5"/>
        <v>0</v>
      </c>
      <c r="X13" s="22">
        <f t="shared" si="5"/>
        <v>0</v>
      </c>
      <c r="Y13" s="22">
        <f t="shared" si="5"/>
        <v>0</v>
      </c>
      <c r="Z13" s="22">
        <f t="shared" si="5"/>
        <v>0</v>
      </c>
      <c r="AA13" s="22">
        <f t="shared" si="5"/>
        <v>0</v>
      </c>
      <c r="AB13" s="22">
        <f t="shared" si="5"/>
        <v>0</v>
      </c>
      <c r="AC13" s="22">
        <f t="shared" si="5"/>
        <v>0</v>
      </c>
      <c r="AD13" s="22">
        <f t="shared" si="5"/>
        <v>0</v>
      </c>
      <c r="AE13" s="22">
        <f t="shared" si="5"/>
        <v>0</v>
      </c>
      <c r="AF13" s="22">
        <f t="shared" si="5"/>
        <v>0</v>
      </c>
      <c r="AG13" s="22">
        <f t="shared" si="6"/>
        <v>0</v>
      </c>
      <c r="AH13" s="22">
        <f t="shared" si="6"/>
        <v>0</v>
      </c>
      <c r="AI13" s="22">
        <f t="shared" si="6"/>
        <v>0</v>
      </c>
      <c r="AJ13" s="22">
        <f t="shared" si="6"/>
        <v>0</v>
      </c>
      <c r="AK13" s="22">
        <f t="shared" si="6"/>
        <v>0</v>
      </c>
      <c r="AL13" s="22">
        <f t="shared" si="6"/>
        <v>0</v>
      </c>
      <c r="AM13" s="22">
        <f t="shared" si="6"/>
        <v>0</v>
      </c>
      <c r="AN13" s="22">
        <f t="shared" si="6"/>
        <v>0</v>
      </c>
      <c r="AO13" s="22">
        <f t="shared" si="6"/>
        <v>0</v>
      </c>
      <c r="AP13" s="22">
        <f t="shared" si="6"/>
        <v>0</v>
      </c>
      <c r="AQ13" s="22">
        <f t="shared" si="7"/>
        <v>0</v>
      </c>
      <c r="AR13" s="22">
        <f t="shared" si="7"/>
        <v>0</v>
      </c>
      <c r="AS13" s="22">
        <f t="shared" si="7"/>
        <v>0</v>
      </c>
      <c r="AT13" s="22">
        <f t="shared" si="7"/>
        <v>0</v>
      </c>
      <c r="AU13" s="22">
        <f t="shared" si="7"/>
        <v>0</v>
      </c>
      <c r="AV13" s="22">
        <f t="shared" si="7"/>
        <v>0</v>
      </c>
      <c r="AW13" s="22">
        <f t="shared" si="7"/>
        <v>0</v>
      </c>
      <c r="AX13" s="22">
        <f t="shared" si="7"/>
        <v>0</v>
      </c>
      <c r="AY13" s="22">
        <f t="shared" si="7"/>
        <v>0</v>
      </c>
      <c r="AZ13" s="22">
        <f t="shared" si="7"/>
        <v>0</v>
      </c>
      <c r="BA13" s="22">
        <f t="shared" si="8"/>
        <v>0</v>
      </c>
      <c r="BB13" s="22">
        <f t="shared" si="8"/>
        <v>0</v>
      </c>
      <c r="BC13" s="22">
        <f t="shared" si="8"/>
        <v>0</v>
      </c>
      <c r="BD13" s="22">
        <f t="shared" si="8"/>
        <v>0</v>
      </c>
      <c r="BE13" s="22">
        <f t="shared" si="8"/>
        <v>0</v>
      </c>
      <c r="BF13" s="22">
        <f t="shared" si="8"/>
        <v>0</v>
      </c>
      <c r="BG13" s="22">
        <f t="shared" si="8"/>
        <v>0</v>
      </c>
      <c r="BH13" s="22">
        <f t="shared" si="8"/>
        <v>0</v>
      </c>
      <c r="BI13" s="22">
        <f t="shared" si="8"/>
        <v>0</v>
      </c>
      <c r="BJ13" s="22">
        <f t="shared" si="8"/>
        <v>0</v>
      </c>
      <c r="BK13" s="22">
        <f t="shared" si="9"/>
        <v>0</v>
      </c>
      <c r="BL13" s="22">
        <f t="shared" si="9"/>
        <v>0</v>
      </c>
      <c r="BM13" s="22">
        <f t="shared" si="9"/>
        <v>0</v>
      </c>
      <c r="BN13" s="22">
        <f t="shared" si="9"/>
        <v>0</v>
      </c>
      <c r="BO13" s="22">
        <f t="shared" si="9"/>
        <v>0</v>
      </c>
      <c r="BP13" s="22">
        <f t="shared" si="9"/>
        <v>25655.477851041665</v>
      </c>
      <c r="BQ13" s="22">
        <f t="shared" si="9"/>
        <v>25655.477851041665</v>
      </c>
      <c r="BR13" s="22">
        <f t="shared" si="9"/>
        <v>25655.477851041665</v>
      </c>
      <c r="BS13" s="22">
        <f t="shared" si="9"/>
        <v>25655.477851041665</v>
      </c>
      <c r="BT13" s="22">
        <f t="shared" si="9"/>
        <v>25655.477851041665</v>
      </c>
      <c r="BU13" s="22">
        <f t="shared" si="10"/>
        <v>25655.477851041665</v>
      </c>
      <c r="BV13" s="22">
        <f t="shared" si="10"/>
        <v>25655.477851041665</v>
      </c>
      <c r="BW13" s="22">
        <f t="shared" si="10"/>
        <v>25655.477851041665</v>
      </c>
      <c r="BX13" s="22">
        <f t="shared" si="10"/>
        <v>25655.477851041665</v>
      </c>
      <c r="BY13" s="22">
        <f t="shared" si="10"/>
        <v>25655.477851041665</v>
      </c>
      <c r="BZ13" s="22">
        <f t="shared" si="10"/>
        <v>25655.477851041665</v>
      </c>
      <c r="CA13" s="22">
        <f t="shared" si="10"/>
        <v>25655.477851041665</v>
      </c>
      <c r="CB13" s="22">
        <f t="shared" si="10"/>
        <v>0</v>
      </c>
      <c r="CC13" s="22">
        <f t="shared" si="10"/>
        <v>0</v>
      </c>
      <c r="CD13" s="22">
        <f t="shared" si="10"/>
        <v>0</v>
      </c>
      <c r="CE13" s="22">
        <f t="shared" si="11"/>
        <v>0</v>
      </c>
      <c r="CF13" s="22">
        <f t="shared" si="11"/>
        <v>0</v>
      </c>
      <c r="CG13" s="22">
        <f t="shared" si="11"/>
        <v>0</v>
      </c>
      <c r="CH13" s="22">
        <f t="shared" si="11"/>
        <v>0</v>
      </c>
      <c r="CI13" s="22">
        <f t="shared" si="11"/>
        <v>0</v>
      </c>
      <c r="CJ13" s="22">
        <f t="shared" si="11"/>
        <v>0</v>
      </c>
      <c r="CK13" s="22">
        <f t="shared" si="11"/>
        <v>0</v>
      </c>
      <c r="CL13" s="22">
        <f t="shared" si="11"/>
        <v>0</v>
      </c>
      <c r="CM13" s="22">
        <f t="shared" si="11"/>
        <v>0</v>
      </c>
      <c r="CN13" s="22">
        <f t="shared" si="11"/>
        <v>0</v>
      </c>
      <c r="CO13" s="22">
        <f t="shared" si="11"/>
        <v>0</v>
      </c>
      <c r="CP13" s="22">
        <f t="shared" si="11"/>
        <v>0</v>
      </c>
    </row>
    <row r="14" spans="1:94">
      <c r="B14" s="20" t="s">
        <v>465</v>
      </c>
      <c r="D14" s="20" t="s">
        <v>607</v>
      </c>
      <c r="F14" s="21"/>
      <c r="G14" s="21">
        <v>0.03</v>
      </c>
      <c r="I14" s="31">
        <f t="shared" si="12"/>
        <v>45566</v>
      </c>
      <c r="J14" s="31">
        <f t="shared" si="12"/>
        <v>45930</v>
      </c>
      <c r="L14" s="29">
        <f>O13*(1+F14)*(1+G14)*ROUND(DAYS360(I14,J14,FALSE)/30,0)</f>
        <v>317101.70623887499</v>
      </c>
      <c r="M14" s="29">
        <f t="shared" si="13"/>
        <v>9235.972026375006</v>
      </c>
      <c r="N14" s="34">
        <f t="shared" si="14"/>
        <v>3.000000000000002E-2</v>
      </c>
      <c r="O14" s="32">
        <f>IFERROR(L14/ROUND(DAYS360(I14,J14,FALSE)/30,0),0)</f>
        <v>26425.142186572917</v>
      </c>
      <c r="Q14" s="22">
        <f t="shared" si="3"/>
        <v>0</v>
      </c>
      <c r="R14" s="22">
        <f t="shared" si="3"/>
        <v>0</v>
      </c>
      <c r="S14" s="22">
        <f t="shared" si="3"/>
        <v>0</v>
      </c>
      <c r="T14" s="22">
        <f t="shared" si="3"/>
        <v>0</v>
      </c>
      <c r="U14" s="22">
        <f t="shared" si="3"/>
        <v>79275.426559718748</v>
      </c>
      <c r="V14" s="22">
        <f t="shared" si="4"/>
        <v>237826.27967915626</v>
      </c>
      <c r="W14" s="22">
        <f t="shared" si="5"/>
        <v>0</v>
      </c>
      <c r="X14" s="22">
        <f t="shared" si="5"/>
        <v>0</v>
      </c>
      <c r="Y14" s="22">
        <f t="shared" si="5"/>
        <v>0</v>
      </c>
      <c r="Z14" s="22">
        <f t="shared" si="5"/>
        <v>0</v>
      </c>
      <c r="AA14" s="22">
        <f t="shared" si="5"/>
        <v>0</v>
      </c>
      <c r="AB14" s="22">
        <f t="shared" si="5"/>
        <v>0</v>
      </c>
      <c r="AC14" s="22">
        <f t="shared" si="5"/>
        <v>0</v>
      </c>
      <c r="AD14" s="22">
        <f t="shared" si="5"/>
        <v>0</v>
      </c>
      <c r="AE14" s="22">
        <f t="shared" si="5"/>
        <v>0</v>
      </c>
      <c r="AF14" s="22">
        <f t="shared" si="5"/>
        <v>0</v>
      </c>
      <c r="AG14" s="22">
        <f t="shared" si="6"/>
        <v>0</v>
      </c>
      <c r="AH14" s="22">
        <f t="shared" si="6"/>
        <v>0</v>
      </c>
      <c r="AI14" s="22">
        <f t="shared" si="6"/>
        <v>0</v>
      </c>
      <c r="AJ14" s="22">
        <f t="shared" si="6"/>
        <v>0</v>
      </c>
      <c r="AK14" s="22">
        <f t="shared" si="6"/>
        <v>0</v>
      </c>
      <c r="AL14" s="22">
        <f t="shared" si="6"/>
        <v>0</v>
      </c>
      <c r="AM14" s="22">
        <f t="shared" si="6"/>
        <v>0</v>
      </c>
      <c r="AN14" s="22">
        <f t="shared" si="6"/>
        <v>0</v>
      </c>
      <c r="AO14" s="22">
        <f t="shared" si="6"/>
        <v>0</v>
      </c>
      <c r="AP14" s="22">
        <f t="shared" si="6"/>
        <v>0</v>
      </c>
      <c r="AQ14" s="22">
        <f t="shared" si="7"/>
        <v>0</v>
      </c>
      <c r="AR14" s="22">
        <f t="shared" si="7"/>
        <v>0</v>
      </c>
      <c r="AS14" s="22">
        <f t="shared" si="7"/>
        <v>0</v>
      </c>
      <c r="AT14" s="22">
        <f t="shared" si="7"/>
        <v>0</v>
      </c>
      <c r="AU14" s="22">
        <f t="shared" si="7"/>
        <v>0</v>
      </c>
      <c r="AV14" s="22">
        <f t="shared" si="7"/>
        <v>0</v>
      </c>
      <c r="AW14" s="22">
        <f t="shared" si="7"/>
        <v>0</v>
      </c>
      <c r="AX14" s="22">
        <f t="shared" si="7"/>
        <v>0</v>
      </c>
      <c r="AY14" s="22">
        <f t="shared" si="7"/>
        <v>0</v>
      </c>
      <c r="AZ14" s="22">
        <f t="shared" si="7"/>
        <v>0</v>
      </c>
      <c r="BA14" s="22">
        <f t="shared" si="8"/>
        <v>0</v>
      </c>
      <c r="BB14" s="22">
        <f t="shared" si="8"/>
        <v>0</v>
      </c>
      <c r="BC14" s="22">
        <f t="shared" si="8"/>
        <v>0</v>
      </c>
      <c r="BD14" s="22">
        <f t="shared" si="8"/>
        <v>0</v>
      </c>
      <c r="BE14" s="22">
        <f t="shared" si="8"/>
        <v>0</v>
      </c>
      <c r="BF14" s="22">
        <f t="shared" si="8"/>
        <v>0</v>
      </c>
      <c r="BG14" s="22">
        <f t="shared" si="8"/>
        <v>0</v>
      </c>
      <c r="BH14" s="22">
        <f t="shared" si="8"/>
        <v>0</v>
      </c>
      <c r="BI14" s="22">
        <f t="shared" si="8"/>
        <v>0</v>
      </c>
      <c r="BJ14" s="22">
        <f t="shared" si="8"/>
        <v>0</v>
      </c>
      <c r="BK14" s="22">
        <f t="shared" si="9"/>
        <v>0</v>
      </c>
      <c r="BL14" s="22">
        <f t="shared" si="9"/>
        <v>0</v>
      </c>
      <c r="BM14" s="22">
        <f t="shared" si="9"/>
        <v>0</v>
      </c>
      <c r="BN14" s="22">
        <f t="shared" si="9"/>
        <v>0</v>
      </c>
      <c r="BO14" s="22">
        <f t="shared" si="9"/>
        <v>0</v>
      </c>
      <c r="BP14" s="22">
        <f t="shared" si="9"/>
        <v>0</v>
      </c>
      <c r="BQ14" s="22">
        <f t="shared" si="9"/>
        <v>0</v>
      </c>
      <c r="BR14" s="22">
        <f t="shared" si="9"/>
        <v>0</v>
      </c>
      <c r="BS14" s="22">
        <f t="shared" si="9"/>
        <v>0</v>
      </c>
      <c r="BT14" s="22">
        <f t="shared" si="9"/>
        <v>0</v>
      </c>
      <c r="BU14" s="22">
        <f t="shared" si="10"/>
        <v>0</v>
      </c>
      <c r="BV14" s="22">
        <f t="shared" si="10"/>
        <v>0</v>
      </c>
      <c r="BW14" s="22">
        <f t="shared" si="10"/>
        <v>0</v>
      </c>
      <c r="BX14" s="22">
        <f t="shared" si="10"/>
        <v>0</v>
      </c>
      <c r="BY14" s="22">
        <f t="shared" si="10"/>
        <v>0</v>
      </c>
      <c r="BZ14" s="22">
        <f t="shared" si="10"/>
        <v>0</v>
      </c>
      <c r="CA14" s="22">
        <f t="shared" si="10"/>
        <v>0</v>
      </c>
      <c r="CB14" s="22">
        <f t="shared" si="10"/>
        <v>26425.142186572917</v>
      </c>
      <c r="CC14" s="22">
        <f t="shared" si="10"/>
        <v>26425.142186572917</v>
      </c>
      <c r="CD14" s="22">
        <f t="shared" si="10"/>
        <v>26425.142186572917</v>
      </c>
      <c r="CE14" s="22">
        <f t="shared" si="11"/>
        <v>26425.142186572917</v>
      </c>
      <c r="CF14" s="22">
        <f t="shared" si="11"/>
        <v>26425.142186572917</v>
      </c>
      <c r="CG14" s="22">
        <f t="shared" si="11"/>
        <v>26425.142186572917</v>
      </c>
      <c r="CH14" s="22">
        <f t="shared" si="11"/>
        <v>26425.142186572917</v>
      </c>
      <c r="CI14" s="22">
        <f t="shared" si="11"/>
        <v>26425.142186572917</v>
      </c>
      <c r="CJ14" s="22">
        <f t="shared" si="11"/>
        <v>26425.142186572917</v>
      </c>
      <c r="CK14" s="22">
        <f t="shared" si="11"/>
        <v>26425.142186572917</v>
      </c>
      <c r="CL14" s="22">
        <f t="shared" si="11"/>
        <v>26425.142186572917</v>
      </c>
      <c r="CM14" s="22">
        <f t="shared" si="11"/>
        <v>26425.142186572917</v>
      </c>
      <c r="CN14" s="22">
        <f t="shared" si="11"/>
        <v>0</v>
      </c>
      <c r="CO14" s="22">
        <f t="shared" si="11"/>
        <v>0</v>
      </c>
      <c r="CP14" s="22">
        <f t="shared" si="11"/>
        <v>0</v>
      </c>
    </row>
    <row r="15" spans="1:94">
      <c r="B15" s="20" t="s">
        <v>465</v>
      </c>
      <c r="D15" s="20" t="s">
        <v>607</v>
      </c>
      <c r="F15" s="21"/>
      <c r="G15" s="21">
        <v>0.03</v>
      </c>
      <c r="I15" s="31">
        <f t="shared" si="12"/>
        <v>45931</v>
      </c>
      <c r="J15" s="31">
        <f t="shared" si="12"/>
        <v>46295</v>
      </c>
      <c r="L15" s="29">
        <f>O14*(1+F15)*(1+G15)*ROUND(DAYS360(I15,J15,FALSE)/30,0)</f>
        <v>326614.75742604129</v>
      </c>
      <c r="M15" s="29">
        <f t="shared" si="13"/>
        <v>9513.0511871663039</v>
      </c>
      <c r="N15" s="34">
        <f t="shared" si="14"/>
        <v>3.0000000000000172E-2</v>
      </c>
      <c r="O15" s="32">
        <f t="shared" si="2"/>
        <v>27217.896452170109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  <c r="V15" s="22">
        <f t="shared" si="4"/>
        <v>81653.689356510324</v>
      </c>
      <c r="W15" s="22">
        <f t="shared" si="5"/>
        <v>0</v>
      </c>
      <c r="X15" s="22">
        <f t="shared" si="5"/>
        <v>0</v>
      </c>
      <c r="Y15" s="22">
        <f t="shared" si="5"/>
        <v>0</v>
      </c>
      <c r="Z15" s="22">
        <f t="shared" si="5"/>
        <v>0</v>
      </c>
      <c r="AA15" s="22">
        <f t="shared" si="5"/>
        <v>0</v>
      </c>
      <c r="AB15" s="22">
        <f t="shared" si="5"/>
        <v>0</v>
      </c>
      <c r="AC15" s="22">
        <f t="shared" si="5"/>
        <v>0</v>
      </c>
      <c r="AD15" s="22">
        <f t="shared" si="5"/>
        <v>0</v>
      </c>
      <c r="AE15" s="22">
        <f t="shared" si="5"/>
        <v>0</v>
      </c>
      <c r="AF15" s="22">
        <f t="shared" si="5"/>
        <v>0</v>
      </c>
      <c r="AG15" s="22">
        <f t="shared" si="6"/>
        <v>0</v>
      </c>
      <c r="AH15" s="22">
        <f t="shared" si="6"/>
        <v>0</v>
      </c>
      <c r="AI15" s="22">
        <f t="shared" si="6"/>
        <v>0</v>
      </c>
      <c r="AJ15" s="22">
        <f t="shared" si="6"/>
        <v>0</v>
      </c>
      <c r="AK15" s="22">
        <f t="shared" si="6"/>
        <v>0</v>
      </c>
      <c r="AL15" s="22">
        <f t="shared" si="6"/>
        <v>0</v>
      </c>
      <c r="AM15" s="22">
        <f t="shared" si="6"/>
        <v>0</v>
      </c>
      <c r="AN15" s="22">
        <f t="shared" si="6"/>
        <v>0</v>
      </c>
      <c r="AO15" s="22">
        <f t="shared" si="6"/>
        <v>0</v>
      </c>
      <c r="AP15" s="22">
        <f t="shared" si="6"/>
        <v>0</v>
      </c>
      <c r="AQ15" s="22">
        <f t="shared" si="7"/>
        <v>0</v>
      </c>
      <c r="AR15" s="22">
        <f t="shared" si="7"/>
        <v>0</v>
      </c>
      <c r="AS15" s="22">
        <f t="shared" si="7"/>
        <v>0</v>
      </c>
      <c r="AT15" s="22">
        <f t="shared" si="7"/>
        <v>0</v>
      </c>
      <c r="AU15" s="22">
        <f t="shared" si="7"/>
        <v>0</v>
      </c>
      <c r="AV15" s="22">
        <f t="shared" si="7"/>
        <v>0</v>
      </c>
      <c r="AW15" s="22">
        <f t="shared" si="7"/>
        <v>0</v>
      </c>
      <c r="AX15" s="22">
        <f t="shared" si="7"/>
        <v>0</v>
      </c>
      <c r="AY15" s="22">
        <f t="shared" si="7"/>
        <v>0</v>
      </c>
      <c r="AZ15" s="22">
        <f t="shared" si="7"/>
        <v>0</v>
      </c>
      <c r="BA15" s="22">
        <f t="shared" si="8"/>
        <v>0</v>
      </c>
      <c r="BB15" s="22">
        <f t="shared" si="8"/>
        <v>0</v>
      </c>
      <c r="BC15" s="22">
        <f t="shared" si="8"/>
        <v>0</v>
      </c>
      <c r="BD15" s="22">
        <f t="shared" si="8"/>
        <v>0</v>
      </c>
      <c r="BE15" s="22">
        <f t="shared" si="8"/>
        <v>0</v>
      </c>
      <c r="BF15" s="22">
        <f t="shared" si="8"/>
        <v>0</v>
      </c>
      <c r="BG15" s="22">
        <f t="shared" si="8"/>
        <v>0</v>
      </c>
      <c r="BH15" s="22">
        <f t="shared" si="8"/>
        <v>0</v>
      </c>
      <c r="BI15" s="22">
        <f t="shared" si="8"/>
        <v>0</v>
      </c>
      <c r="BJ15" s="22">
        <f t="shared" si="8"/>
        <v>0</v>
      </c>
      <c r="BK15" s="22">
        <f t="shared" si="9"/>
        <v>0</v>
      </c>
      <c r="BL15" s="22">
        <f t="shared" si="9"/>
        <v>0</v>
      </c>
      <c r="BM15" s="22">
        <f t="shared" si="9"/>
        <v>0</v>
      </c>
      <c r="BN15" s="22">
        <f t="shared" si="9"/>
        <v>0</v>
      </c>
      <c r="BO15" s="22">
        <f t="shared" si="9"/>
        <v>0</v>
      </c>
      <c r="BP15" s="22">
        <f t="shared" si="9"/>
        <v>0</v>
      </c>
      <c r="BQ15" s="22">
        <f t="shared" si="9"/>
        <v>0</v>
      </c>
      <c r="BR15" s="22">
        <f t="shared" si="9"/>
        <v>0</v>
      </c>
      <c r="BS15" s="22">
        <f t="shared" si="9"/>
        <v>0</v>
      </c>
      <c r="BT15" s="22">
        <f t="shared" si="9"/>
        <v>0</v>
      </c>
      <c r="BU15" s="22">
        <f t="shared" si="10"/>
        <v>0</v>
      </c>
      <c r="BV15" s="22">
        <f t="shared" si="10"/>
        <v>0</v>
      </c>
      <c r="BW15" s="22">
        <f t="shared" si="10"/>
        <v>0</v>
      </c>
      <c r="BX15" s="22">
        <f t="shared" si="10"/>
        <v>0</v>
      </c>
      <c r="BY15" s="22">
        <f t="shared" si="10"/>
        <v>0</v>
      </c>
      <c r="BZ15" s="22">
        <f t="shared" si="10"/>
        <v>0</v>
      </c>
      <c r="CA15" s="22">
        <f t="shared" si="10"/>
        <v>0</v>
      </c>
      <c r="CB15" s="22">
        <f t="shared" si="10"/>
        <v>0</v>
      </c>
      <c r="CC15" s="22">
        <f t="shared" si="10"/>
        <v>0</v>
      </c>
      <c r="CD15" s="22">
        <f t="shared" si="10"/>
        <v>0</v>
      </c>
      <c r="CE15" s="22">
        <f t="shared" si="11"/>
        <v>0</v>
      </c>
      <c r="CF15" s="22">
        <f t="shared" si="11"/>
        <v>0</v>
      </c>
      <c r="CG15" s="22">
        <f t="shared" si="11"/>
        <v>0</v>
      </c>
      <c r="CH15" s="22">
        <f t="shared" si="11"/>
        <v>0</v>
      </c>
      <c r="CI15" s="22">
        <f t="shared" si="11"/>
        <v>0</v>
      </c>
      <c r="CJ15" s="22">
        <f t="shared" si="11"/>
        <v>0</v>
      </c>
      <c r="CK15" s="22">
        <f t="shared" si="11"/>
        <v>0</v>
      </c>
      <c r="CL15" s="22">
        <f t="shared" si="11"/>
        <v>0</v>
      </c>
      <c r="CM15" s="22">
        <f t="shared" si="11"/>
        <v>0</v>
      </c>
      <c r="CN15" s="22">
        <f t="shared" si="11"/>
        <v>27217.896452170109</v>
      </c>
      <c r="CO15" s="22">
        <f t="shared" si="11"/>
        <v>27217.896452170109</v>
      </c>
      <c r="CP15" s="22">
        <f t="shared" si="11"/>
        <v>27217.896452170109</v>
      </c>
    </row>
    <row r="16" spans="1:94">
      <c r="A16" s="8"/>
      <c r="C16" s="8"/>
      <c r="D16" s="8"/>
      <c r="E16" s="8"/>
      <c r="F16" s="23"/>
      <c r="G16" s="23"/>
      <c r="H16" s="8"/>
      <c r="I16" s="24"/>
      <c r="J16" s="24"/>
      <c r="K16" s="8"/>
      <c r="L16" s="8"/>
      <c r="M16" s="8"/>
      <c r="N16" s="8"/>
      <c r="O16" s="8"/>
      <c r="P16" s="8"/>
      <c r="Q16" s="25">
        <f>SUM(Q9:Q15)</f>
        <v>52422.7</v>
      </c>
      <c r="R16" s="25">
        <f t="shared" ref="R16:CC16" si="15">SUM(R9:R15)</f>
        <v>223869.66500000001</v>
      </c>
      <c r="S16" s="25">
        <f t="shared" si="15"/>
        <v>271401.37737500004</v>
      </c>
      <c r="T16" s="25">
        <f t="shared" si="15"/>
        <v>291756.48067812505</v>
      </c>
      <c r="U16" s="25">
        <f t="shared" si="15"/>
        <v>310174.72721909371</v>
      </c>
      <c r="V16" s="25">
        <f t="shared" si="15"/>
        <v>319479.96903566655</v>
      </c>
      <c r="W16" s="25">
        <f t="shared" si="15"/>
        <v>0</v>
      </c>
      <c r="X16" s="25">
        <f t="shared" si="15"/>
        <v>0</v>
      </c>
      <c r="Y16" s="25">
        <f t="shared" si="15"/>
        <v>0</v>
      </c>
      <c r="Z16" s="25">
        <f t="shared" si="15"/>
        <v>0</v>
      </c>
      <c r="AA16" s="25">
        <f t="shared" si="15"/>
        <v>0</v>
      </c>
      <c r="AB16" s="25">
        <f t="shared" si="15"/>
        <v>0</v>
      </c>
      <c r="AC16" s="25">
        <f t="shared" si="15"/>
        <v>0</v>
      </c>
      <c r="AD16" s="25">
        <f t="shared" si="15"/>
        <v>0</v>
      </c>
      <c r="AE16" s="25">
        <f t="shared" si="15"/>
        <v>0</v>
      </c>
      <c r="AF16" s="25">
        <f t="shared" si="15"/>
        <v>17474.233333333334</v>
      </c>
      <c r="AG16" s="25">
        <f t="shared" si="15"/>
        <v>17474.233333333334</v>
      </c>
      <c r="AH16" s="25">
        <f t="shared" si="15"/>
        <v>17474.233333333334</v>
      </c>
      <c r="AI16" s="25">
        <f t="shared" si="15"/>
        <v>17474.233333333334</v>
      </c>
      <c r="AJ16" s="25">
        <f t="shared" si="15"/>
        <v>17474.233333333334</v>
      </c>
      <c r="AK16" s="25">
        <f t="shared" si="15"/>
        <v>17474.233333333334</v>
      </c>
      <c r="AL16" s="25">
        <f t="shared" si="15"/>
        <v>17474.233333333334</v>
      </c>
      <c r="AM16" s="25">
        <f t="shared" si="15"/>
        <v>17474.233333333334</v>
      </c>
      <c r="AN16" s="25">
        <f t="shared" si="15"/>
        <v>17474.233333333334</v>
      </c>
      <c r="AO16" s="25">
        <f t="shared" si="15"/>
        <v>17474.233333333334</v>
      </c>
      <c r="AP16" s="25">
        <f t="shared" si="15"/>
        <v>17474.233333333334</v>
      </c>
      <c r="AQ16" s="25">
        <f t="shared" si="15"/>
        <v>17474.233333333334</v>
      </c>
      <c r="AR16" s="25">
        <f t="shared" si="15"/>
        <v>22200.521666666667</v>
      </c>
      <c r="AS16" s="25">
        <f t="shared" si="15"/>
        <v>22200.521666666667</v>
      </c>
      <c r="AT16" s="25">
        <f t="shared" si="15"/>
        <v>22200.521666666667</v>
      </c>
      <c r="AU16" s="25">
        <f t="shared" si="15"/>
        <v>22200.521666666667</v>
      </c>
      <c r="AV16" s="25">
        <f t="shared" si="15"/>
        <v>22200.521666666667</v>
      </c>
      <c r="AW16" s="25">
        <f t="shared" si="15"/>
        <v>22200.521666666667</v>
      </c>
      <c r="AX16" s="25">
        <f t="shared" si="15"/>
        <v>22200.521666666667</v>
      </c>
      <c r="AY16" s="25">
        <f t="shared" si="15"/>
        <v>22200.521666666667</v>
      </c>
      <c r="AZ16" s="25">
        <f t="shared" si="15"/>
        <v>22200.521666666667</v>
      </c>
      <c r="BA16" s="25">
        <f t="shared" si="15"/>
        <v>22200.521666666667</v>
      </c>
      <c r="BB16" s="25">
        <f t="shared" si="15"/>
        <v>22200.521666666667</v>
      </c>
      <c r="BC16" s="25">
        <f t="shared" si="15"/>
        <v>22200.521666666667</v>
      </c>
      <c r="BD16" s="25">
        <f t="shared" si="15"/>
        <v>23865.560791666667</v>
      </c>
      <c r="BE16" s="25">
        <f t="shared" si="15"/>
        <v>23865.560791666667</v>
      </c>
      <c r="BF16" s="25">
        <f t="shared" si="15"/>
        <v>23865.560791666667</v>
      </c>
      <c r="BG16" s="25">
        <f t="shared" si="15"/>
        <v>23865.560791666667</v>
      </c>
      <c r="BH16" s="25">
        <f t="shared" si="15"/>
        <v>23865.560791666667</v>
      </c>
      <c r="BI16" s="25">
        <f t="shared" si="15"/>
        <v>23865.560791666667</v>
      </c>
      <c r="BJ16" s="25">
        <f t="shared" si="15"/>
        <v>23865.560791666667</v>
      </c>
      <c r="BK16" s="25">
        <f t="shared" si="15"/>
        <v>23865.560791666667</v>
      </c>
      <c r="BL16" s="25">
        <f t="shared" si="15"/>
        <v>23865.560791666667</v>
      </c>
      <c r="BM16" s="25">
        <f t="shared" si="15"/>
        <v>23865.560791666667</v>
      </c>
      <c r="BN16" s="25">
        <f t="shared" si="15"/>
        <v>23865.560791666667</v>
      </c>
      <c r="BO16" s="25">
        <f t="shared" si="15"/>
        <v>23865.560791666667</v>
      </c>
      <c r="BP16" s="25">
        <f t="shared" si="15"/>
        <v>25655.477851041665</v>
      </c>
      <c r="BQ16" s="25">
        <f t="shared" si="15"/>
        <v>25655.477851041665</v>
      </c>
      <c r="BR16" s="25">
        <f t="shared" si="15"/>
        <v>25655.477851041665</v>
      </c>
      <c r="BS16" s="25">
        <f t="shared" si="15"/>
        <v>25655.477851041665</v>
      </c>
      <c r="BT16" s="25">
        <f t="shared" si="15"/>
        <v>25655.477851041665</v>
      </c>
      <c r="BU16" s="25">
        <f t="shared" si="15"/>
        <v>25655.477851041665</v>
      </c>
      <c r="BV16" s="25">
        <f t="shared" si="15"/>
        <v>25655.477851041665</v>
      </c>
      <c r="BW16" s="25">
        <f t="shared" si="15"/>
        <v>25655.477851041665</v>
      </c>
      <c r="BX16" s="25">
        <f t="shared" si="15"/>
        <v>25655.477851041665</v>
      </c>
      <c r="BY16" s="25">
        <f t="shared" si="15"/>
        <v>25655.477851041665</v>
      </c>
      <c r="BZ16" s="25">
        <f t="shared" si="15"/>
        <v>25655.477851041665</v>
      </c>
      <c r="CA16" s="25">
        <f t="shared" si="15"/>
        <v>25655.477851041665</v>
      </c>
      <c r="CB16" s="25">
        <f t="shared" si="15"/>
        <v>26425.142186572917</v>
      </c>
      <c r="CC16" s="25">
        <f t="shared" si="15"/>
        <v>26425.142186572917</v>
      </c>
      <c r="CD16" s="25">
        <f t="shared" ref="CD16:CP16" si="16">SUM(CD9:CD15)</f>
        <v>26425.142186572917</v>
      </c>
      <c r="CE16" s="25">
        <f t="shared" si="16"/>
        <v>26425.142186572917</v>
      </c>
      <c r="CF16" s="25">
        <f t="shared" si="16"/>
        <v>26425.142186572917</v>
      </c>
      <c r="CG16" s="25">
        <f t="shared" si="16"/>
        <v>26425.142186572917</v>
      </c>
      <c r="CH16" s="25">
        <f t="shared" si="16"/>
        <v>26425.142186572917</v>
      </c>
      <c r="CI16" s="25">
        <f t="shared" si="16"/>
        <v>26425.142186572917</v>
      </c>
      <c r="CJ16" s="25">
        <f t="shared" si="16"/>
        <v>26425.142186572917</v>
      </c>
      <c r="CK16" s="25">
        <f t="shared" si="16"/>
        <v>26425.142186572917</v>
      </c>
      <c r="CL16" s="25">
        <f t="shared" si="16"/>
        <v>26425.142186572917</v>
      </c>
      <c r="CM16" s="25">
        <f t="shared" si="16"/>
        <v>26425.142186572917</v>
      </c>
      <c r="CN16" s="25">
        <f t="shared" si="16"/>
        <v>27217.896452170109</v>
      </c>
      <c r="CO16" s="25">
        <f t="shared" si="16"/>
        <v>27217.896452170109</v>
      </c>
      <c r="CP16" s="25">
        <f t="shared" si="16"/>
        <v>27217.896452170109</v>
      </c>
    </row>
    <row r="17" spans="1:94">
      <c r="I17"/>
      <c r="J17"/>
    </row>
    <row r="18" spans="1:94">
      <c r="B18" s="20" t="s">
        <v>465</v>
      </c>
      <c r="D18" s="20" t="s">
        <v>584</v>
      </c>
      <c r="F18" s="21">
        <v>0</v>
      </c>
      <c r="G18" s="21">
        <v>0</v>
      </c>
      <c r="I18" s="31">
        <v>43739</v>
      </c>
      <c r="J18" s="31">
        <v>44104</v>
      </c>
      <c r="L18" s="29">
        <v>0</v>
      </c>
      <c r="M18" s="29"/>
      <c r="N18" s="29"/>
      <c r="O18" s="32">
        <f t="shared" ref="O18" si="17">IFERROR(L18/ROUND(DAYS360(I18,J18,FALSE)/30,0),0)</f>
        <v>0</v>
      </c>
      <c r="Q18" s="22">
        <f t="shared" ref="Q18:U24" si="18">SUMIFS($W18:$CD18,$W$4:$CD$4,Q$6)</f>
        <v>0</v>
      </c>
      <c r="R18" s="22">
        <f t="shared" si="18"/>
        <v>0</v>
      </c>
      <c r="S18" s="22">
        <f t="shared" si="18"/>
        <v>0</v>
      </c>
      <c r="T18" s="22">
        <f t="shared" si="18"/>
        <v>0</v>
      </c>
      <c r="U18" s="22">
        <f t="shared" si="18"/>
        <v>0</v>
      </c>
      <c r="V18" s="22">
        <f t="shared" ref="V18:V24" si="19">SUMIFS($W18:$CP18,$W$4:$CP$4,V$6)</f>
        <v>0</v>
      </c>
      <c r="W18" s="22">
        <f t="shared" ref="W18:AL24" si="20">SUMIFS($O18,$I18,"&lt;="&amp;W$6,$J18,"&gt;"&amp;W$6)</f>
        <v>0</v>
      </c>
      <c r="X18" s="22">
        <f t="shared" si="20"/>
        <v>0</v>
      </c>
      <c r="Y18" s="22">
        <f t="shared" si="20"/>
        <v>0</v>
      </c>
      <c r="Z18" s="22">
        <f t="shared" si="20"/>
        <v>0</v>
      </c>
      <c r="AA18" s="22">
        <f t="shared" si="20"/>
        <v>0</v>
      </c>
      <c r="AB18" s="22">
        <f t="shared" si="20"/>
        <v>0</v>
      </c>
      <c r="AC18" s="22">
        <f t="shared" si="20"/>
        <v>0</v>
      </c>
      <c r="AD18" s="22">
        <f t="shared" si="20"/>
        <v>0</v>
      </c>
      <c r="AE18" s="22">
        <f t="shared" si="20"/>
        <v>0</v>
      </c>
      <c r="AF18" s="22">
        <f t="shared" si="20"/>
        <v>0</v>
      </c>
      <c r="AG18" s="22">
        <f t="shared" si="20"/>
        <v>0</v>
      </c>
      <c r="AH18" s="22">
        <f t="shared" si="20"/>
        <v>0</v>
      </c>
      <c r="AI18" s="22">
        <f t="shared" si="20"/>
        <v>0</v>
      </c>
      <c r="AJ18" s="22">
        <f t="shared" si="20"/>
        <v>0</v>
      </c>
      <c r="AK18" s="22">
        <f t="shared" si="20"/>
        <v>0</v>
      </c>
      <c r="AL18" s="22">
        <f t="shared" si="20"/>
        <v>0</v>
      </c>
      <c r="AM18" s="22">
        <f t="shared" ref="AM18:BB24" si="21">SUMIFS($O18,$I18,"&lt;="&amp;AM$6,$J18,"&gt;"&amp;AM$6)</f>
        <v>0</v>
      </c>
      <c r="AN18" s="22">
        <f t="shared" si="21"/>
        <v>0</v>
      </c>
      <c r="AO18" s="22">
        <f t="shared" si="21"/>
        <v>0</v>
      </c>
      <c r="AP18" s="22">
        <f t="shared" si="21"/>
        <v>0</v>
      </c>
      <c r="AQ18" s="22">
        <f t="shared" si="21"/>
        <v>0</v>
      </c>
      <c r="AR18" s="22">
        <f t="shared" si="21"/>
        <v>0</v>
      </c>
      <c r="AS18" s="22">
        <f t="shared" si="21"/>
        <v>0</v>
      </c>
      <c r="AT18" s="22">
        <f t="shared" si="21"/>
        <v>0</v>
      </c>
      <c r="AU18" s="22">
        <f t="shared" si="21"/>
        <v>0</v>
      </c>
      <c r="AV18" s="22">
        <f t="shared" si="21"/>
        <v>0</v>
      </c>
      <c r="AW18" s="22">
        <f t="shared" si="21"/>
        <v>0</v>
      </c>
      <c r="AX18" s="22">
        <f t="shared" si="21"/>
        <v>0</v>
      </c>
      <c r="AY18" s="22">
        <f t="shared" si="21"/>
        <v>0</v>
      </c>
      <c r="AZ18" s="22">
        <f t="shared" si="21"/>
        <v>0</v>
      </c>
      <c r="BA18" s="22">
        <f t="shared" si="21"/>
        <v>0</v>
      </c>
      <c r="BB18" s="22">
        <f t="shared" si="21"/>
        <v>0</v>
      </c>
      <c r="BC18" s="22">
        <f t="shared" ref="BC18:BR24" si="22">SUMIFS($O18,$I18,"&lt;="&amp;BC$6,$J18,"&gt;"&amp;BC$6)</f>
        <v>0</v>
      </c>
      <c r="BD18" s="22">
        <f t="shared" si="22"/>
        <v>0</v>
      </c>
      <c r="BE18" s="22">
        <f t="shared" si="22"/>
        <v>0</v>
      </c>
      <c r="BF18" s="22">
        <f t="shared" si="22"/>
        <v>0</v>
      </c>
      <c r="BG18" s="22">
        <f t="shared" si="22"/>
        <v>0</v>
      </c>
      <c r="BH18" s="22">
        <f t="shared" si="22"/>
        <v>0</v>
      </c>
      <c r="BI18" s="22">
        <f t="shared" si="22"/>
        <v>0</v>
      </c>
      <c r="BJ18" s="22">
        <f t="shared" si="22"/>
        <v>0</v>
      </c>
      <c r="BK18" s="22">
        <f t="shared" si="22"/>
        <v>0</v>
      </c>
      <c r="BL18" s="22">
        <f t="shared" si="22"/>
        <v>0</v>
      </c>
      <c r="BM18" s="22">
        <f t="shared" si="22"/>
        <v>0</v>
      </c>
      <c r="BN18" s="22">
        <f t="shared" si="22"/>
        <v>0</v>
      </c>
      <c r="BO18" s="22">
        <f t="shared" si="22"/>
        <v>0</v>
      </c>
      <c r="BP18" s="22">
        <f t="shared" si="22"/>
        <v>0</v>
      </c>
      <c r="BQ18" s="22">
        <f t="shared" si="22"/>
        <v>0</v>
      </c>
      <c r="BR18" s="22">
        <f t="shared" si="22"/>
        <v>0</v>
      </c>
      <c r="BS18" s="22">
        <f t="shared" ref="BS18:CH24" si="23">SUMIFS($O18,$I18,"&lt;="&amp;BS$6,$J18,"&gt;"&amp;BS$6)</f>
        <v>0</v>
      </c>
      <c r="BT18" s="22">
        <f t="shared" si="23"/>
        <v>0</v>
      </c>
      <c r="BU18" s="22">
        <f t="shared" si="23"/>
        <v>0</v>
      </c>
      <c r="BV18" s="22">
        <f t="shared" si="23"/>
        <v>0</v>
      </c>
      <c r="BW18" s="22">
        <f t="shared" si="23"/>
        <v>0</v>
      </c>
      <c r="BX18" s="22">
        <f t="shared" si="23"/>
        <v>0</v>
      </c>
      <c r="BY18" s="22">
        <f t="shared" si="23"/>
        <v>0</v>
      </c>
      <c r="BZ18" s="22">
        <f t="shared" si="23"/>
        <v>0</v>
      </c>
      <c r="CA18" s="22">
        <f t="shared" si="23"/>
        <v>0</v>
      </c>
      <c r="CB18" s="22">
        <f t="shared" si="23"/>
        <v>0</v>
      </c>
      <c r="CC18" s="22">
        <f t="shared" si="23"/>
        <v>0</v>
      </c>
      <c r="CD18" s="22">
        <f t="shared" si="23"/>
        <v>0</v>
      </c>
      <c r="CE18" s="22">
        <f t="shared" si="23"/>
        <v>0</v>
      </c>
      <c r="CF18" s="22">
        <f t="shared" si="23"/>
        <v>0</v>
      </c>
      <c r="CG18" s="22">
        <f t="shared" si="23"/>
        <v>0</v>
      </c>
      <c r="CH18" s="22">
        <f t="shared" si="23"/>
        <v>0</v>
      </c>
      <c r="CI18" s="22">
        <f t="shared" ref="CE18:CP24" si="24">SUMIFS($O18,$I18,"&lt;="&amp;CI$6,$J18,"&gt;"&amp;CI$6)</f>
        <v>0</v>
      </c>
      <c r="CJ18" s="22">
        <f t="shared" si="24"/>
        <v>0</v>
      </c>
      <c r="CK18" s="22">
        <f t="shared" si="24"/>
        <v>0</v>
      </c>
      <c r="CL18" s="22">
        <f t="shared" si="24"/>
        <v>0</v>
      </c>
      <c r="CM18" s="22">
        <f t="shared" si="24"/>
        <v>0</v>
      </c>
      <c r="CN18" s="22">
        <f t="shared" si="24"/>
        <v>0</v>
      </c>
      <c r="CO18" s="22">
        <f t="shared" si="24"/>
        <v>0</v>
      </c>
      <c r="CP18" s="22">
        <f t="shared" si="24"/>
        <v>0</v>
      </c>
    </row>
    <row r="19" spans="1:94">
      <c r="B19" s="20" t="s">
        <v>465</v>
      </c>
      <c r="D19" s="20" t="s">
        <v>584</v>
      </c>
      <c r="F19" s="21"/>
      <c r="G19" s="21">
        <v>0</v>
      </c>
      <c r="I19" s="31">
        <f t="shared" ref="I19" si="25">DATE(YEAR(I18)+1,MONTH(I18),DAY(I18))</f>
        <v>44105</v>
      </c>
      <c r="J19" s="31">
        <f>DATE(YEAR(J18)+1,MONTH(J18),DAY(J18))</f>
        <v>44469</v>
      </c>
      <c r="L19" s="139">
        <v>121737.25</v>
      </c>
      <c r="M19" s="29">
        <f>L19-L18</f>
        <v>121737.25</v>
      </c>
      <c r="N19" s="34" t="e">
        <f>M19/L18</f>
        <v>#DIV/0!</v>
      </c>
      <c r="O19" s="32">
        <f>IFERROR(L19/ROUND(DAYS360(I19,J19,FALSE)/30,0),0)</f>
        <v>10144.770833333334</v>
      </c>
      <c r="Q19" s="22">
        <f t="shared" si="18"/>
        <v>30434.3125</v>
      </c>
      <c r="R19" s="22">
        <f t="shared" si="18"/>
        <v>91302.9375</v>
      </c>
      <c r="S19" s="22">
        <f t="shared" si="18"/>
        <v>0</v>
      </c>
      <c r="T19" s="22">
        <f t="shared" si="18"/>
        <v>0</v>
      </c>
      <c r="U19" s="22">
        <f t="shared" si="18"/>
        <v>0</v>
      </c>
      <c r="V19" s="22">
        <f t="shared" si="19"/>
        <v>0</v>
      </c>
      <c r="W19" s="22">
        <f t="shared" si="20"/>
        <v>0</v>
      </c>
      <c r="X19" s="22">
        <f t="shared" si="20"/>
        <v>0</v>
      </c>
      <c r="Y19" s="22">
        <f t="shared" si="20"/>
        <v>0</v>
      </c>
      <c r="Z19" s="22">
        <f t="shared" si="20"/>
        <v>0</v>
      </c>
      <c r="AA19" s="22">
        <f t="shared" si="20"/>
        <v>0</v>
      </c>
      <c r="AB19" s="22">
        <f t="shared" si="20"/>
        <v>0</v>
      </c>
      <c r="AC19" s="22">
        <f t="shared" si="20"/>
        <v>0</v>
      </c>
      <c r="AD19" s="22">
        <f t="shared" si="20"/>
        <v>0</v>
      </c>
      <c r="AE19" s="22">
        <f t="shared" si="20"/>
        <v>0</v>
      </c>
      <c r="AF19" s="22">
        <f t="shared" si="20"/>
        <v>10144.770833333334</v>
      </c>
      <c r="AG19" s="22">
        <f t="shared" si="20"/>
        <v>10144.770833333334</v>
      </c>
      <c r="AH19" s="22">
        <f t="shared" si="20"/>
        <v>10144.770833333334</v>
      </c>
      <c r="AI19" s="22">
        <f t="shared" si="20"/>
        <v>10144.770833333334</v>
      </c>
      <c r="AJ19" s="22">
        <f t="shared" si="20"/>
        <v>10144.770833333334</v>
      </c>
      <c r="AK19" s="22">
        <f t="shared" si="20"/>
        <v>10144.770833333334</v>
      </c>
      <c r="AL19" s="22">
        <f t="shared" si="20"/>
        <v>10144.770833333334</v>
      </c>
      <c r="AM19" s="22">
        <f t="shared" si="21"/>
        <v>10144.770833333334</v>
      </c>
      <c r="AN19" s="22">
        <f t="shared" si="21"/>
        <v>10144.770833333334</v>
      </c>
      <c r="AO19" s="22">
        <f t="shared" si="21"/>
        <v>10144.770833333334</v>
      </c>
      <c r="AP19" s="22">
        <f t="shared" si="21"/>
        <v>10144.770833333334</v>
      </c>
      <c r="AQ19" s="22">
        <f t="shared" si="21"/>
        <v>10144.770833333334</v>
      </c>
      <c r="AR19" s="22">
        <f t="shared" si="21"/>
        <v>0</v>
      </c>
      <c r="AS19" s="22">
        <f t="shared" si="21"/>
        <v>0</v>
      </c>
      <c r="AT19" s="22">
        <f t="shared" si="21"/>
        <v>0</v>
      </c>
      <c r="AU19" s="22">
        <f t="shared" si="21"/>
        <v>0</v>
      </c>
      <c r="AV19" s="22">
        <f t="shared" si="21"/>
        <v>0</v>
      </c>
      <c r="AW19" s="22">
        <f t="shared" si="21"/>
        <v>0</v>
      </c>
      <c r="AX19" s="22">
        <f t="shared" si="21"/>
        <v>0</v>
      </c>
      <c r="AY19" s="22">
        <f t="shared" si="21"/>
        <v>0</v>
      </c>
      <c r="AZ19" s="22">
        <f t="shared" si="21"/>
        <v>0</v>
      </c>
      <c r="BA19" s="22">
        <f t="shared" si="21"/>
        <v>0</v>
      </c>
      <c r="BB19" s="22">
        <f t="shared" si="21"/>
        <v>0</v>
      </c>
      <c r="BC19" s="22">
        <f t="shared" si="22"/>
        <v>0</v>
      </c>
      <c r="BD19" s="22">
        <f t="shared" si="22"/>
        <v>0</v>
      </c>
      <c r="BE19" s="22">
        <f t="shared" si="22"/>
        <v>0</v>
      </c>
      <c r="BF19" s="22">
        <f t="shared" si="22"/>
        <v>0</v>
      </c>
      <c r="BG19" s="22">
        <f t="shared" si="22"/>
        <v>0</v>
      </c>
      <c r="BH19" s="22">
        <f t="shared" si="22"/>
        <v>0</v>
      </c>
      <c r="BI19" s="22">
        <f t="shared" si="22"/>
        <v>0</v>
      </c>
      <c r="BJ19" s="22">
        <f t="shared" si="22"/>
        <v>0</v>
      </c>
      <c r="BK19" s="22">
        <f t="shared" si="22"/>
        <v>0</v>
      </c>
      <c r="BL19" s="22">
        <f t="shared" si="22"/>
        <v>0</v>
      </c>
      <c r="BM19" s="22">
        <f t="shared" si="22"/>
        <v>0</v>
      </c>
      <c r="BN19" s="22">
        <f t="shared" si="22"/>
        <v>0</v>
      </c>
      <c r="BO19" s="22">
        <f t="shared" si="22"/>
        <v>0</v>
      </c>
      <c r="BP19" s="22">
        <f t="shared" si="22"/>
        <v>0</v>
      </c>
      <c r="BQ19" s="22">
        <f t="shared" si="22"/>
        <v>0</v>
      </c>
      <c r="BR19" s="22">
        <f t="shared" si="22"/>
        <v>0</v>
      </c>
      <c r="BS19" s="22">
        <f t="shared" si="23"/>
        <v>0</v>
      </c>
      <c r="BT19" s="22">
        <f t="shared" si="23"/>
        <v>0</v>
      </c>
      <c r="BU19" s="22">
        <f t="shared" si="23"/>
        <v>0</v>
      </c>
      <c r="BV19" s="22">
        <f t="shared" si="23"/>
        <v>0</v>
      </c>
      <c r="BW19" s="22">
        <f t="shared" si="23"/>
        <v>0</v>
      </c>
      <c r="BX19" s="22">
        <f t="shared" si="23"/>
        <v>0</v>
      </c>
      <c r="BY19" s="22">
        <f t="shared" si="23"/>
        <v>0</v>
      </c>
      <c r="BZ19" s="22">
        <f t="shared" si="23"/>
        <v>0</v>
      </c>
      <c r="CA19" s="22">
        <f t="shared" si="23"/>
        <v>0</v>
      </c>
      <c r="CB19" s="22">
        <f t="shared" si="23"/>
        <v>0</v>
      </c>
      <c r="CC19" s="22">
        <f t="shared" si="23"/>
        <v>0</v>
      </c>
      <c r="CD19" s="22">
        <f t="shared" si="23"/>
        <v>0</v>
      </c>
      <c r="CE19" s="22">
        <f t="shared" si="24"/>
        <v>0</v>
      </c>
      <c r="CF19" s="22">
        <f t="shared" si="24"/>
        <v>0</v>
      </c>
      <c r="CG19" s="22">
        <f t="shared" si="24"/>
        <v>0</v>
      </c>
      <c r="CH19" s="22">
        <f t="shared" si="24"/>
        <v>0</v>
      </c>
      <c r="CI19" s="22">
        <f t="shared" si="24"/>
        <v>0</v>
      </c>
      <c r="CJ19" s="22">
        <f t="shared" si="24"/>
        <v>0</v>
      </c>
      <c r="CK19" s="22">
        <f t="shared" si="24"/>
        <v>0</v>
      </c>
      <c r="CL19" s="22">
        <f t="shared" si="24"/>
        <v>0</v>
      </c>
      <c r="CM19" s="22">
        <f t="shared" si="24"/>
        <v>0</v>
      </c>
      <c r="CN19" s="22">
        <f t="shared" si="24"/>
        <v>0</v>
      </c>
      <c r="CO19" s="22">
        <f t="shared" si="24"/>
        <v>0</v>
      </c>
      <c r="CP19" s="22">
        <f t="shared" si="24"/>
        <v>0</v>
      </c>
    </row>
    <row r="20" spans="1:94">
      <c r="B20" s="20" t="s">
        <v>465</v>
      </c>
      <c r="D20" s="20" t="s">
        <v>584</v>
      </c>
      <c r="F20" s="21"/>
      <c r="G20" s="21">
        <v>0.14000000000000001</v>
      </c>
      <c r="I20" s="31">
        <f t="shared" ref="I20:J20" si="26">DATE(YEAR(I19)+1,MONTH(I19),DAY(I19))</f>
        <v>44470</v>
      </c>
      <c r="J20" s="31">
        <f t="shared" si="26"/>
        <v>44834</v>
      </c>
      <c r="L20" s="147">
        <v>110169</v>
      </c>
      <c r="M20" s="29">
        <f t="shared" ref="M20:M24" si="27">L20-L19</f>
        <v>-11568.25</v>
      </c>
      <c r="N20" s="34">
        <f t="shared" ref="N20:N24" si="28">M20/L19</f>
        <v>-9.5026378532454117E-2</v>
      </c>
      <c r="O20" s="32">
        <f t="shared" ref="O20:O22" si="29">IFERROR(L20/ROUND(DAYS360(I20,J20,FALSE)/30,0),0)</f>
        <v>9180.75</v>
      </c>
      <c r="Q20" s="22">
        <f t="shared" si="18"/>
        <v>0</v>
      </c>
      <c r="R20" s="22">
        <f t="shared" si="18"/>
        <v>27542.25</v>
      </c>
      <c r="S20" s="22">
        <f t="shared" si="18"/>
        <v>82626.75</v>
      </c>
      <c r="T20" s="22">
        <f t="shared" si="18"/>
        <v>0</v>
      </c>
      <c r="U20" s="22">
        <f t="shared" si="18"/>
        <v>0</v>
      </c>
      <c r="V20" s="22">
        <f t="shared" si="19"/>
        <v>0</v>
      </c>
      <c r="W20" s="22">
        <f t="shared" si="20"/>
        <v>0</v>
      </c>
      <c r="X20" s="22">
        <f t="shared" si="20"/>
        <v>0</v>
      </c>
      <c r="Y20" s="22">
        <f t="shared" si="20"/>
        <v>0</v>
      </c>
      <c r="Z20" s="22">
        <f t="shared" si="20"/>
        <v>0</v>
      </c>
      <c r="AA20" s="22">
        <f t="shared" si="20"/>
        <v>0</v>
      </c>
      <c r="AB20" s="22">
        <f t="shared" si="20"/>
        <v>0</v>
      </c>
      <c r="AC20" s="22">
        <f t="shared" si="20"/>
        <v>0</v>
      </c>
      <c r="AD20" s="22">
        <f t="shared" si="20"/>
        <v>0</v>
      </c>
      <c r="AE20" s="22">
        <f t="shared" si="20"/>
        <v>0</v>
      </c>
      <c r="AF20" s="22">
        <f t="shared" si="20"/>
        <v>0</v>
      </c>
      <c r="AG20" s="22">
        <f t="shared" si="20"/>
        <v>0</v>
      </c>
      <c r="AH20" s="22">
        <f t="shared" si="20"/>
        <v>0</v>
      </c>
      <c r="AI20" s="22">
        <f t="shared" si="20"/>
        <v>0</v>
      </c>
      <c r="AJ20" s="22">
        <f t="shared" si="20"/>
        <v>0</v>
      </c>
      <c r="AK20" s="22">
        <f t="shared" si="20"/>
        <v>0</v>
      </c>
      <c r="AL20" s="22">
        <f t="shared" si="20"/>
        <v>0</v>
      </c>
      <c r="AM20" s="22">
        <f t="shared" si="21"/>
        <v>0</v>
      </c>
      <c r="AN20" s="22">
        <f t="shared" si="21"/>
        <v>0</v>
      </c>
      <c r="AO20" s="22">
        <f t="shared" si="21"/>
        <v>0</v>
      </c>
      <c r="AP20" s="22">
        <f t="shared" si="21"/>
        <v>0</v>
      </c>
      <c r="AQ20" s="22">
        <f t="shared" si="21"/>
        <v>0</v>
      </c>
      <c r="AR20" s="22">
        <f t="shared" si="21"/>
        <v>9180.75</v>
      </c>
      <c r="AS20" s="22">
        <f t="shared" si="21"/>
        <v>9180.75</v>
      </c>
      <c r="AT20" s="22">
        <f t="shared" si="21"/>
        <v>9180.75</v>
      </c>
      <c r="AU20" s="22">
        <f t="shared" si="21"/>
        <v>9180.75</v>
      </c>
      <c r="AV20" s="22">
        <f t="shared" si="21"/>
        <v>9180.75</v>
      </c>
      <c r="AW20" s="22">
        <f t="shared" si="21"/>
        <v>9180.75</v>
      </c>
      <c r="AX20" s="22">
        <f t="shared" si="21"/>
        <v>9180.75</v>
      </c>
      <c r="AY20" s="22">
        <f t="shared" si="21"/>
        <v>9180.75</v>
      </c>
      <c r="AZ20" s="22">
        <f t="shared" si="21"/>
        <v>9180.75</v>
      </c>
      <c r="BA20" s="22">
        <f t="shared" si="21"/>
        <v>9180.75</v>
      </c>
      <c r="BB20" s="22">
        <f t="shared" si="21"/>
        <v>9180.75</v>
      </c>
      <c r="BC20" s="22">
        <f t="shared" si="22"/>
        <v>9180.75</v>
      </c>
      <c r="BD20" s="22">
        <f t="shared" si="22"/>
        <v>0</v>
      </c>
      <c r="BE20" s="22">
        <f t="shared" si="22"/>
        <v>0</v>
      </c>
      <c r="BF20" s="22">
        <f t="shared" si="22"/>
        <v>0</v>
      </c>
      <c r="BG20" s="22">
        <f t="shared" si="22"/>
        <v>0</v>
      </c>
      <c r="BH20" s="22">
        <f t="shared" si="22"/>
        <v>0</v>
      </c>
      <c r="BI20" s="22">
        <f t="shared" si="22"/>
        <v>0</v>
      </c>
      <c r="BJ20" s="22">
        <f t="shared" si="22"/>
        <v>0</v>
      </c>
      <c r="BK20" s="22">
        <f t="shared" si="22"/>
        <v>0</v>
      </c>
      <c r="BL20" s="22">
        <f t="shared" si="22"/>
        <v>0</v>
      </c>
      <c r="BM20" s="22">
        <f t="shared" si="22"/>
        <v>0</v>
      </c>
      <c r="BN20" s="22">
        <f t="shared" si="22"/>
        <v>0</v>
      </c>
      <c r="BO20" s="22">
        <f t="shared" si="22"/>
        <v>0</v>
      </c>
      <c r="BP20" s="22">
        <f t="shared" si="22"/>
        <v>0</v>
      </c>
      <c r="BQ20" s="22">
        <f t="shared" si="22"/>
        <v>0</v>
      </c>
      <c r="BR20" s="22">
        <f t="shared" si="22"/>
        <v>0</v>
      </c>
      <c r="BS20" s="22">
        <f t="shared" si="23"/>
        <v>0</v>
      </c>
      <c r="BT20" s="22">
        <f t="shared" si="23"/>
        <v>0</v>
      </c>
      <c r="BU20" s="22">
        <f t="shared" si="23"/>
        <v>0</v>
      </c>
      <c r="BV20" s="22">
        <f t="shared" si="23"/>
        <v>0</v>
      </c>
      <c r="BW20" s="22">
        <f t="shared" si="23"/>
        <v>0</v>
      </c>
      <c r="BX20" s="22">
        <f t="shared" si="23"/>
        <v>0</v>
      </c>
      <c r="BY20" s="22">
        <f t="shared" si="23"/>
        <v>0</v>
      </c>
      <c r="BZ20" s="22">
        <f t="shared" si="23"/>
        <v>0</v>
      </c>
      <c r="CA20" s="22">
        <f t="shared" si="23"/>
        <v>0</v>
      </c>
      <c r="CB20" s="22">
        <f t="shared" si="23"/>
        <v>0</v>
      </c>
      <c r="CC20" s="22">
        <f t="shared" si="23"/>
        <v>0</v>
      </c>
      <c r="CD20" s="22">
        <f t="shared" si="23"/>
        <v>0</v>
      </c>
      <c r="CE20" s="22">
        <f t="shared" si="24"/>
        <v>0</v>
      </c>
      <c r="CF20" s="22">
        <f t="shared" si="24"/>
        <v>0</v>
      </c>
      <c r="CG20" s="22">
        <f t="shared" si="24"/>
        <v>0</v>
      </c>
      <c r="CH20" s="22">
        <f t="shared" si="24"/>
        <v>0</v>
      </c>
      <c r="CI20" s="22">
        <f t="shared" si="24"/>
        <v>0</v>
      </c>
      <c r="CJ20" s="22">
        <f t="shared" si="24"/>
        <v>0</v>
      </c>
      <c r="CK20" s="22">
        <f t="shared" si="24"/>
        <v>0</v>
      </c>
      <c r="CL20" s="22">
        <f t="shared" si="24"/>
        <v>0</v>
      </c>
      <c r="CM20" s="22">
        <f t="shared" si="24"/>
        <v>0</v>
      </c>
      <c r="CN20" s="22">
        <f t="shared" si="24"/>
        <v>0</v>
      </c>
      <c r="CO20" s="22">
        <f t="shared" si="24"/>
        <v>0</v>
      </c>
      <c r="CP20" s="22">
        <f t="shared" si="24"/>
        <v>0</v>
      </c>
    </row>
    <row r="21" spans="1:94">
      <c r="B21" s="20" t="s">
        <v>465</v>
      </c>
      <c r="D21" s="20" t="s">
        <v>584</v>
      </c>
      <c r="F21" s="21"/>
      <c r="G21" s="21">
        <v>7.4999999999999997E-2</v>
      </c>
      <c r="I21" s="31">
        <f t="shared" ref="I21:J21" si="30">DATE(YEAR(I20)+1,MONTH(I20),DAY(I20))</f>
        <v>44835</v>
      </c>
      <c r="J21" s="31">
        <f t="shared" si="30"/>
        <v>45199</v>
      </c>
      <c r="L21" s="29">
        <f>O20*(1+F21)*(1+G21)*ROUND(DAYS360(I21,J21,FALSE)/30,0)</f>
        <v>118431.67499999999</v>
      </c>
      <c r="M21" s="29">
        <f t="shared" si="27"/>
        <v>8262.6749999999884</v>
      </c>
      <c r="N21" s="34">
        <f t="shared" si="28"/>
        <v>7.49999999999999E-2</v>
      </c>
      <c r="O21" s="32">
        <f t="shared" si="29"/>
        <v>9869.3062499999996</v>
      </c>
      <c r="Q21" s="22">
        <f t="shared" si="18"/>
        <v>0</v>
      </c>
      <c r="R21" s="22">
        <f t="shared" si="18"/>
        <v>0</v>
      </c>
      <c r="S21" s="22">
        <f t="shared" si="18"/>
        <v>29607.918749999997</v>
      </c>
      <c r="T21" s="22">
        <f t="shared" si="18"/>
        <v>88823.756249999991</v>
      </c>
      <c r="U21" s="22">
        <f t="shared" si="18"/>
        <v>0</v>
      </c>
      <c r="V21" s="22">
        <f t="shared" si="19"/>
        <v>0</v>
      </c>
      <c r="W21" s="22">
        <f t="shared" si="20"/>
        <v>0</v>
      </c>
      <c r="X21" s="22">
        <f t="shared" si="20"/>
        <v>0</v>
      </c>
      <c r="Y21" s="22">
        <f t="shared" si="20"/>
        <v>0</v>
      </c>
      <c r="Z21" s="22">
        <f t="shared" si="20"/>
        <v>0</v>
      </c>
      <c r="AA21" s="22">
        <f t="shared" si="20"/>
        <v>0</v>
      </c>
      <c r="AB21" s="22">
        <f t="shared" si="20"/>
        <v>0</v>
      </c>
      <c r="AC21" s="22">
        <f t="shared" si="20"/>
        <v>0</v>
      </c>
      <c r="AD21" s="22">
        <f t="shared" si="20"/>
        <v>0</v>
      </c>
      <c r="AE21" s="22">
        <f t="shared" si="20"/>
        <v>0</v>
      </c>
      <c r="AF21" s="22">
        <f t="shared" si="20"/>
        <v>0</v>
      </c>
      <c r="AG21" s="22">
        <f t="shared" si="20"/>
        <v>0</v>
      </c>
      <c r="AH21" s="22">
        <f t="shared" si="20"/>
        <v>0</v>
      </c>
      <c r="AI21" s="22">
        <f t="shared" si="20"/>
        <v>0</v>
      </c>
      <c r="AJ21" s="22">
        <f t="shared" si="20"/>
        <v>0</v>
      </c>
      <c r="AK21" s="22">
        <f t="shared" si="20"/>
        <v>0</v>
      </c>
      <c r="AL21" s="22">
        <f t="shared" si="20"/>
        <v>0</v>
      </c>
      <c r="AM21" s="22">
        <f t="shared" si="21"/>
        <v>0</v>
      </c>
      <c r="AN21" s="22">
        <f t="shared" si="21"/>
        <v>0</v>
      </c>
      <c r="AO21" s="22">
        <f t="shared" si="21"/>
        <v>0</v>
      </c>
      <c r="AP21" s="22">
        <f t="shared" si="21"/>
        <v>0</v>
      </c>
      <c r="AQ21" s="22">
        <f t="shared" si="21"/>
        <v>0</v>
      </c>
      <c r="AR21" s="22">
        <f t="shared" si="21"/>
        <v>0</v>
      </c>
      <c r="AS21" s="22">
        <f t="shared" si="21"/>
        <v>0</v>
      </c>
      <c r="AT21" s="22">
        <f t="shared" si="21"/>
        <v>0</v>
      </c>
      <c r="AU21" s="22">
        <f t="shared" si="21"/>
        <v>0</v>
      </c>
      <c r="AV21" s="22">
        <f t="shared" si="21"/>
        <v>0</v>
      </c>
      <c r="AW21" s="22">
        <f t="shared" si="21"/>
        <v>0</v>
      </c>
      <c r="AX21" s="22">
        <f t="shared" si="21"/>
        <v>0</v>
      </c>
      <c r="AY21" s="22">
        <f t="shared" si="21"/>
        <v>0</v>
      </c>
      <c r="AZ21" s="22">
        <f t="shared" si="21"/>
        <v>0</v>
      </c>
      <c r="BA21" s="22">
        <f t="shared" si="21"/>
        <v>0</v>
      </c>
      <c r="BB21" s="22">
        <f t="shared" si="21"/>
        <v>0</v>
      </c>
      <c r="BC21" s="22">
        <f t="shared" si="22"/>
        <v>0</v>
      </c>
      <c r="BD21" s="22">
        <f t="shared" si="22"/>
        <v>9869.3062499999996</v>
      </c>
      <c r="BE21" s="22">
        <f t="shared" si="22"/>
        <v>9869.3062499999996</v>
      </c>
      <c r="BF21" s="22">
        <f t="shared" si="22"/>
        <v>9869.3062499999996</v>
      </c>
      <c r="BG21" s="22">
        <f t="shared" si="22"/>
        <v>9869.3062499999996</v>
      </c>
      <c r="BH21" s="22">
        <f t="shared" si="22"/>
        <v>9869.3062499999996</v>
      </c>
      <c r="BI21" s="22">
        <f t="shared" si="22"/>
        <v>9869.3062499999996</v>
      </c>
      <c r="BJ21" s="22">
        <f t="shared" si="22"/>
        <v>9869.3062499999996</v>
      </c>
      <c r="BK21" s="22">
        <f t="shared" si="22"/>
        <v>9869.3062499999996</v>
      </c>
      <c r="BL21" s="22">
        <f t="shared" si="22"/>
        <v>9869.3062499999996</v>
      </c>
      <c r="BM21" s="22">
        <f t="shared" si="22"/>
        <v>9869.3062499999996</v>
      </c>
      <c r="BN21" s="22">
        <f t="shared" si="22"/>
        <v>9869.3062499999996</v>
      </c>
      <c r="BO21" s="22">
        <f t="shared" si="22"/>
        <v>9869.3062499999996</v>
      </c>
      <c r="BP21" s="22">
        <f t="shared" si="22"/>
        <v>0</v>
      </c>
      <c r="BQ21" s="22">
        <f t="shared" si="22"/>
        <v>0</v>
      </c>
      <c r="BR21" s="22">
        <f t="shared" si="22"/>
        <v>0</v>
      </c>
      <c r="BS21" s="22">
        <f t="shared" si="23"/>
        <v>0</v>
      </c>
      <c r="BT21" s="22">
        <f t="shared" si="23"/>
        <v>0</v>
      </c>
      <c r="BU21" s="22">
        <f t="shared" si="23"/>
        <v>0</v>
      </c>
      <c r="BV21" s="22">
        <f t="shared" si="23"/>
        <v>0</v>
      </c>
      <c r="BW21" s="22">
        <f t="shared" si="23"/>
        <v>0</v>
      </c>
      <c r="BX21" s="22">
        <f t="shared" si="23"/>
        <v>0</v>
      </c>
      <c r="BY21" s="22">
        <f t="shared" si="23"/>
        <v>0</v>
      </c>
      <c r="BZ21" s="22">
        <f t="shared" si="23"/>
        <v>0</v>
      </c>
      <c r="CA21" s="22">
        <f t="shared" si="23"/>
        <v>0</v>
      </c>
      <c r="CB21" s="22">
        <f t="shared" si="23"/>
        <v>0</v>
      </c>
      <c r="CC21" s="22">
        <f t="shared" si="23"/>
        <v>0</v>
      </c>
      <c r="CD21" s="22">
        <f t="shared" si="23"/>
        <v>0</v>
      </c>
      <c r="CE21" s="22">
        <f t="shared" si="24"/>
        <v>0</v>
      </c>
      <c r="CF21" s="22">
        <f t="shared" si="24"/>
        <v>0</v>
      </c>
      <c r="CG21" s="22">
        <f t="shared" si="24"/>
        <v>0</v>
      </c>
      <c r="CH21" s="22">
        <f t="shared" si="24"/>
        <v>0</v>
      </c>
      <c r="CI21" s="22">
        <f t="shared" si="24"/>
        <v>0</v>
      </c>
      <c r="CJ21" s="22">
        <f t="shared" si="24"/>
        <v>0</v>
      </c>
      <c r="CK21" s="22">
        <f t="shared" si="24"/>
        <v>0</v>
      </c>
      <c r="CL21" s="22">
        <f t="shared" si="24"/>
        <v>0</v>
      </c>
      <c r="CM21" s="22">
        <f t="shared" si="24"/>
        <v>0</v>
      </c>
      <c r="CN21" s="22">
        <f t="shared" si="24"/>
        <v>0</v>
      </c>
      <c r="CO21" s="22">
        <f t="shared" si="24"/>
        <v>0</v>
      </c>
      <c r="CP21" s="22">
        <f t="shared" si="24"/>
        <v>0</v>
      </c>
    </row>
    <row r="22" spans="1:94">
      <c r="B22" s="20" t="s">
        <v>465</v>
      </c>
      <c r="D22" s="20" t="s">
        <v>584</v>
      </c>
      <c r="F22" s="21"/>
      <c r="G22" s="21">
        <v>7.4999999999999997E-2</v>
      </c>
      <c r="I22" s="31">
        <f t="shared" ref="I22:J22" si="31">DATE(YEAR(I21)+1,MONTH(I21),DAY(I21))</f>
        <v>45200</v>
      </c>
      <c r="J22" s="31">
        <f t="shared" si="31"/>
        <v>45565</v>
      </c>
      <c r="L22" s="29">
        <f>O21*(1+F22)*(1+G22)*ROUND(DAYS360(I22,J22,FALSE)/30,0)</f>
        <v>127314.05062499997</v>
      </c>
      <c r="M22" s="29">
        <f t="shared" si="27"/>
        <v>8882.375624999986</v>
      </c>
      <c r="N22" s="34">
        <f t="shared" si="28"/>
        <v>7.4999999999999886E-2</v>
      </c>
      <c r="O22" s="32">
        <f t="shared" si="29"/>
        <v>10609.504218749998</v>
      </c>
      <c r="Q22" s="22">
        <f t="shared" si="18"/>
        <v>0</v>
      </c>
      <c r="R22" s="22">
        <f t="shared" si="18"/>
        <v>0</v>
      </c>
      <c r="S22" s="22">
        <f t="shared" si="18"/>
        <v>0</v>
      </c>
      <c r="T22" s="22">
        <f t="shared" si="18"/>
        <v>31828.512656249994</v>
      </c>
      <c r="U22" s="22">
        <f t="shared" si="18"/>
        <v>95485.537968749981</v>
      </c>
      <c r="V22" s="22">
        <f t="shared" si="19"/>
        <v>0</v>
      </c>
      <c r="W22" s="22">
        <f t="shared" si="20"/>
        <v>0</v>
      </c>
      <c r="X22" s="22">
        <f t="shared" si="20"/>
        <v>0</v>
      </c>
      <c r="Y22" s="22">
        <f t="shared" si="20"/>
        <v>0</v>
      </c>
      <c r="Z22" s="22">
        <f t="shared" si="20"/>
        <v>0</v>
      </c>
      <c r="AA22" s="22">
        <f t="shared" si="20"/>
        <v>0</v>
      </c>
      <c r="AB22" s="22">
        <f t="shared" si="20"/>
        <v>0</v>
      </c>
      <c r="AC22" s="22">
        <f t="shared" si="20"/>
        <v>0</v>
      </c>
      <c r="AD22" s="22">
        <f t="shared" si="20"/>
        <v>0</v>
      </c>
      <c r="AE22" s="22">
        <f t="shared" si="20"/>
        <v>0</v>
      </c>
      <c r="AF22" s="22">
        <f t="shared" si="20"/>
        <v>0</v>
      </c>
      <c r="AG22" s="22">
        <f t="shared" si="20"/>
        <v>0</v>
      </c>
      <c r="AH22" s="22">
        <f t="shared" si="20"/>
        <v>0</v>
      </c>
      <c r="AI22" s="22">
        <f t="shared" si="20"/>
        <v>0</v>
      </c>
      <c r="AJ22" s="22">
        <f t="shared" si="20"/>
        <v>0</v>
      </c>
      <c r="AK22" s="22">
        <f t="shared" si="20"/>
        <v>0</v>
      </c>
      <c r="AL22" s="22">
        <f t="shared" si="20"/>
        <v>0</v>
      </c>
      <c r="AM22" s="22">
        <f t="shared" si="21"/>
        <v>0</v>
      </c>
      <c r="AN22" s="22">
        <f t="shared" si="21"/>
        <v>0</v>
      </c>
      <c r="AO22" s="22">
        <f t="shared" si="21"/>
        <v>0</v>
      </c>
      <c r="AP22" s="22">
        <f t="shared" si="21"/>
        <v>0</v>
      </c>
      <c r="AQ22" s="22">
        <f t="shared" si="21"/>
        <v>0</v>
      </c>
      <c r="AR22" s="22">
        <f t="shared" si="21"/>
        <v>0</v>
      </c>
      <c r="AS22" s="22">
        <f t="shared" si="21"/>
        <v>0</v>
      </c>
      <c r="AT22" s="22">
        <f t="shared" si="21"/>
        <v>0</v>
      </c>
      <c r="AU22" s="22">
        <f t="shared" si="21"/>
        <v>0</v>
      </c>
      <c r="AV22" s="22">
        <f t="shared" si="21"/>
        <v>0</v>
      </c>
      <c r="AW22" s="22">
        <f t="shared" si="21"/>
        <v>0</v>
      </c>
      <c r="AX22" s="22">
        <f t="shared" si="21"/>
        <v>0</v>
      </c>
      <c r="AY22" s="22">
        <f t="shared" si="21"/>
        <v>0</v>
      </c>
      <c r="AZ22" s="22">
        <f t="shared" si="21"/>
        <v>0</v>
      </c>
      <c r="BA22" s="22">
        <f t="shared" si="21"/>
        <v>0</v>
      </c>
      <c r="BB22" s="22">
        <f t="shared" si="21"/>
        <v>0</v>
      </c>
      <c r="BC22" s="22">
        <f t="shared" si="22"/>
        <v>0</v>
      </c>
      <c r="BD22" s="22">
        <f t="shared" si="22"/>
        <v>0</v>
      </c>
      <c r="BE22" s="22">
        <f t="shared" si="22"/>
        <v>0</v>
      </c>
      <c r="BF22" s="22">
        <f t="shared" si="22"/>
        <v>0</v>
      </c>
      <c r="BG22" s="22">
        <f t="shared" si="22"/>
        <v>0</v>
      </c>
      <c r="BH22" s="22">
        <f t="shared" si="22"/>
        <v>0</v>
      </c>
      <c r="BI22" s="22">
        <f t="shared" si="22"/>
        <v>0</v>
      </c>
      <c r="BJ22" s="22">
        <f t="shared" si="22"/>
        <v>0</v>
      </c>
      <c r="BK22" s="22">
        <f t="shared" si="22"/>
        <v>0</v>
      </c>
      <c r="BL22" s="22">
        <f t="shared" si="22"/>
        <v>0</v>
      </c>
      <c r="BM22" s="22">
        <f t="shared" si="22"/>
        <v>0</v>
      </c>
      <c r="BN22" s="22">
        <f t="shared" si="22"/>
        <v>0</v>
      </c>
      <c r="BO22" s="22">
        <f t="shared" si="22"/>
        <v>0</v>
      </c>
      <c r="BP22" s="22">
        <f t="shared" si="22"/>
        <v>10609.504218749998</v>
      </c>
      <c r="BQ22" s="22">
        <f t="shared" si="22"/>
        <v>10609.504218749998</v>
      </c>
      <c r="BR22" s="22">
        <f t="shared" si="22"/>
        <v>10609.504218749998</v>
      </c>
      <c r="BS22" s="22">
        <f t="shared" si="23"/>
        <v>10609.504218749998</v>
      </c>
      <c r="BT22" s="22">
        <f t="shared" si="23"/>
        <v>10609.504218749998</v>
      </c>
      <c r="BU22" s="22">
        <f t="shared" si="23"/>
        <v>10609.504218749998</v>
      </c>
      <c r="BV22" s="22">
        <f t="shared" si="23"/>
        <v>10609.504218749998</v>
      </c>
      <c r="BW22" s="22">
        <f t="shared" si="23"/>
        <v>10609.504218749998</v>
      </c>
      <c r="BX22" s="22">
        <f t="shared" si="23"/>
        <v>10609.504218749998</v>
      </c>
      <c r="BY22" s="22">
        <f t="shared" si="23"/>
        <v>10609.504218749998</v>
      </c>
      <c r="BZ22" s="22">
        <f t="shared" si="23"/>
        <v>10609.504218749998</v>
      </c>
      <c r="CA22" s="22">
        <f t="shared" si="23"/>
        <v>10609.504218749998</v>
      </c>
      <c r="CB22" s="22">
        <f t="shared" si="23"/>
        <v>0</v>
      </c>
      <c r="CC22" s="22">
        <f t="shared" si="23"/>
        <v>0</v>
      </c>
      <c r="CD22" s="22">
        <f t="shared" si="23"/>
        <v>0</v>
      </c>
      <c r="CE22" s="22">
        <f t="shared" si="24"/>
        <v>0</v>
      </c>
      <c r="CF22" s="22">
        <f t="shared" si="24"/>
        <v>0</v>
      </c>
      <c r="CG22" s="22">
        <f t="shared" si="24"/>
        <v>0</v>
      </c>
      <c r="CH22" s="22">
        <f t="shared" si="24"/>
        <v>0</v>
      </c>
      <c r="CI22" s="22">
        <f t="shared" si="24"/>
        <v>0</v>
      </c>
      <c r="CJ22" s="22">
        <f t="shared" si="24"/>
        <v>0</v>
      </c>
      <c r="CK22" s="22">
        <f t="shared" si="24"/>
        <v>0</v>
      </c>
      <c r="CL22" s="22">
        <f t="shared" si="24"/>
        <v>0</v>
      </c>
      <c r="CM22" s="22">
        <f t="shared" si="24"/>
        <v>0</v>
      </c>
      <c r="CN22" s="22">
        <f t="shared" si="24"/>
        <v>0</v>
      </c>
      <c r="CO22" s="22">
        <f t="shared" si="24"/>
        <v>0</v>
      </c>
      <c r="CP22" s="22">
        <f t="shared" si="24"/>
        <v>0</v>
      </c>
    </row>
    <row r="23" spans="1:94">
      <c r="B23" s="20" t="s">
        <v>465</v>
      </c>
      <c r="D23" s="20" t="s">
        <v>584</v>
      </c>
      <c r="F23" s="21"/>
      <c r="G23" s="21">
        <v>0.03</v>
      </c>
      <c r="I23" s="31">
        <f t="shared" ref="I23:J23" si="32">DATE(YEAR(I22)+1,MONTH(I22),DAY(I22))</f>
        <v>45566</v>
      </c>
      <c r="J23" s="31">
        <f t="shared" si="32"/>
        <v>45930</v>
      </c>
      <c r="L23" s="29">
        <f>O22*(1+F23)*(1+G23)*ROUND(DAYS360(I23,J23,FALSE)/30,0)</f>
        <v>131133.47214374997</v>
      </c>
      <c r="M23" s="29">
        <f t="shared" si="27"/>
        <v>3819.421518749994</v>
      </c>
      <c r="N23" s="34">
        <f t="shared" si="28"/>
        <v>2.9999999999999957E-2</v>
      </c>
      <c r="O23" s="32">
        <f>IFERROR(L23/ROUND(DAYS360(I23,J23,FALSE)/30,0),0)</f>
        <v>10927.789345312498</v>
      </c>
      <c r="Q23" s="22">
        <f t="shared" si="18"/>
        <v>0</v>
      </c>
      <c r="R23" s="22">
        <f t="shared" si="18"/>
        <v>0</v>
      </c>
      <c r="S23" s="22">
        <f t="shared" si="18"/>
        <v>0</v>
      </c>
      <c r="T23" s="22">
        <f t="shared" si="18"/>
        <v>0</v>
      </c>
      <c r="U23" s="22">
        <f t="shared" si="18"/>
        <v>32783.368035937492</v>
      </c>
      <c r="V23" s="22">
        <f t="shared" si="19"/>
        <v>98350.104107812484</v>
      </c>
      <c r="W23" s="22">
        <f t="shared" si="20"/>
        <v>0</v>
      </c>
      <c r="X23" s="22">
        <f t="shared" si="20"/>
        <v>0</v>
      </c>
      <c r="Y23" s="22">
        <f t="shared" si="20"/>
        <v>0</v>
      </c>
      <c r="Z23" s="22">
        <f t="shared" si="20"/>
        <v>0</v>
      </c>
      <c r="AA23" s="22">
        <f t="shared" si="20"/>
        <v>0</v>
      </c>
      <c r="AB23" s="22">
        <f t="shared" si="20"/>
        <v>0</v>
      </c>
      <c r="AC23" s="22">
        <f t="shared" si="20"/>
        <v>0</v>
      </c>
      <c r="AD23" s="22">
        <f t="shared" si="20"/>
        <v>0</v>
      </c>
      <c r="AE23" s="22">
        <f t="shared" si="20"/>
        <v>0</v>
      </c>
      <c r="AF23" s="22">
        <f t="shared" si="20"/>
        <v>0</v>
      </c>
      <c r="AG23" s="22">
        <f t="shared" si="20"/>
        <v>0</v>
      </c>
      <c r="AH23" s="22">
        <f t="shared" si="20"/>
        <v>0</v>
      </c>
      <c r="AI23" s="22">
        <f t="shared" si="20"/>
        <v>0</v>
      </c>
      <c r="AJ23" s="22">
        <f t="shared" si="20"/>
        <v>0</v>
      </c>
      <c r="AK23" s="22">
        <f t="shared" si="20"/>
        <v>0</v>
      </c>
      <c r="AL23" s="22">
        <f t="shared" si="20"/>
        <v>0</v>
      </c>
      <c r="AM23" s="22">
        <f t="shared" si="21"/>
        <v>0</v>
      </c>
      <c r="AN23" s="22">
        <f t="shared" si="21"/>
        <v>0</v>
      </c>
      <c r="AO23" s="22">
        <f t="shared" si="21"/>
        <v>0</v>
      </c>
      <c r="AP23" s="22">
        <f t="shared" si="21"/>
        <v>0</v>
      </c>
      <c r="AQ23" s="22">
        <f t="shared" si="21"/>
        <v>0</v>
      </c>
      <c r="AR23" s="22">
        <f t="shared" si="21"/>
        <v>0</v>
      </c>
      <c r="AS23" s="22">
        <f t="shared" si="21"/>
        <v>0</v>
      </c>
      <c r="AT23" s="22">
        <f t="shared" si="21"/>
        <v>0</v>
      </c>
      <c r="AU23" s="22">
        <f t="shared" si="21"/>
        <v>0</v>
      </c>
      <c r="AV23" s="22">
        <f t="shared" si="21"/>
        <v>0</v>
      </c>
      <c r="AW23" s="22">
        <f t="shared" si="21"/>
        <v>0</v>
      </c>
      <c r="AX23" s="22">
        <f t="shared" si="21"/>
        <v>0</v>
      </c>
      <c r="AY23" s="22">
        <f t="shared" si="21"/>
        <v>0</v>
      </c>
      <c r="AZ23" s="22">
        <f t="shared" si="21"/>
        <v>0</v>
      </c>
      <c r="BA23" s="22">
        <f t="shared" si="21"/>
        <v>0</v>
      </c>
      <c r="BB23" s="22">
        <f t="shared" si="21"/>
        <v>0</v>
      </c>
      <c r="BC23" s="22">
        <f t="shared" si="22"/>
        <v>0</v>
      </c>
      <c r="BD23" s="22">
        <f t="shared" si="22"/>
        <v>0</v>
      </c>
      <c r="BE23" s="22">
        <f t="shared" si="22"/>
        <v>0</v>
      </c>
      <c r="BF23" s="22">
        <f t="shared" si="22"/>
        <v>0</v>
      </c>
      <c r="BG23" s="22">
        <f t="shared" si="22"/>
        <v>0</v>
      </c>
      <c r="BH23" s="22">
        <f t="shared" si="22"/>
        <v>0</v>
      </c>
      <c r="BI23" s="22">
        <f t="shared" si="22"/>
        <v>0</v>
      </c>
      <c r="BJ23" s="22">
        <f t="shared" si="22"/>
        <v>0</v>
      </c>
      <c r="BK23" s="22">
        <f t="shared" si="22"/>
        <v>0</v>
      </c>
      <c r="BL23" s="22">
        <f t="shared" si="22"/>
        <v>0</v>
      </c>
      <c r="BM23" s="22">
        <f t="shared" si="22"/>
        <v>0</v>
      </c>
      <c r="BN23" s="22">
        <f t="shared" si="22"/>
        <v>0</v>
      </c>
      <c r="BO23" s="22">
        <f t="shared" si="22"/>
        <v>0</v>
      </c>
      <c r="BP23" s="22">
        <f t="shared" si="22"/>
        <v>0</v>
      </c>
      <c r="BQ23" s="22">
        <f t="shared" si="22"/>
        <v>0</v>
      </c>
      <c r="BR23" s="22">
        <f t="shared" si="22"/>
        <v>0</v>
      </c>
      <c r="BS23" s="22">
        <f t="shared" si="23"/>
        <v>0</v>
      </c>
      <c r="BT23" s="22">
        <f t="shared" si="23"/>
        <v>0</v>
      </c>
      <c r="BU23" s="22">
        <f t="shared" si="23"/>
        <v>0</v>
      </c>
      <c r="BV23" s="22">
        <f t="shared" si="23"/>
        <v>0</v>
      </c>
      <c r="BW23" s="22">
        <f t="shared" si="23"/>
        <v>0</v>
      </c>
      <c r="BX23" s="22">
        <f t="shared" si="23"/>
        <v>0</v>
      </c>
      <c r="BY23" s="22">
        <f t="shared" si="23"/>
        <v>0</v>
      </c>
      <c r="BZ23" s="22">
        <f t="shared" si="23"/>
        <v>0</v>
      </c>
      <c r="CA23" s="22">
        <f t="shared" si="23"/>
        <v>0</v>
      </c>
      <c r="CB23" s="22">
        <f t="shared" si="23"/>
        <v>10927.789345312498</v>
      </c>
      <c r="CC23" s="22">
        <f t="shared" si="23"/>
        <v>10927.789345312498</v>
      </c>
      <c r="CD23" s="22">
        <f t="shared" si="23"/>
        <v>10927.789345312498</v>
      </c>
      <c r="CE23" s="22">
        <f t="shared" si="24"/>
        <v>10927.789345312498</v>
      </c>
      <c r="CF23" s="22">
        <f t="shared" si="24"/>
        <v>10927.789345312498</v>
      </c>
      <c r="CG23" s="22">
        <f t="shared" si="24"/>
        <v>10927.789345312498</v>
      </c>
      <c r="CH23" s="22">
        <f t="shared" si="24"/>
        <v>10927.789345312498</v>
      </c>
      <c r="CI23" s="22">
        <f t="shared" si="24"/>
        <v>10927.789345312498</v>
      </c>
      <c r="CJ23" s="22">
        <f t="shared" si="24"/>
        <v>10927.789345312498</v>
      </c>
      <c r="CK23" s="22">
        <f t="shared" si="24"/>
        <v>10927.789345312498</v>
      </c>
      <c r="CL23" s="22">
        <f t="shared" si="24"/>
        <v>10927.789345312498</v>
      </c>
      <c r="CM23" s="22">
        <f t="shared" si="24"/>
        <v>10927.789345312498</v>
      </c>
      <c r="CN23" s="22">
        <f t="shared" si="24"/>
        <v>0</v>
      </c>
      <c r="CO23" s="22">
        <f t="shared" si="24"/>
        <v>0</v>
      </c>
      <c r="CP23" s="22">
        <f t="shared" si="24"/>
        <v>0</v>
      </c>
    </row>
    <row r="24" spans="1:94">
      <c r="B24" s="20" t="s">
        <v>465</v>
      </c>
      <c r="D24" s="20" t="s">
        <v>584</v>
      </c>
      <c r="F24" s="21"/>
      <c r="G24" s="21">
        <v>0.03</v>
      </c>
      <c r="I24" s="31">
        <f t="shared" ref="I24:J24" si="33">DATE(YEAR(I23)+1,MONTH(I23),DAY(I23))</f>
        <v>45931</v>
      </c>
      <c r="J24" s="31">
        <f t="shared" si="33"/>
        <v>46295</v>
      </c>
      <c r="L24" s="29">
        <f>O23*(1+F24)*(1+G24)*ROUND(DAYS360(I24,J24,FALSE)/30,0)</f>
        <v>135067.4763080625</v>
      </c>
      <c r="M24" s="29">
        <f t="shared" si="27"/>
        <v>3934.0041643125296</v>
      </c>
      <c r="N24" s="34">
        <f t="shared" si="28"/>
        <v>3.0000000000000231E-2</v>
      </c>
      <c r="O24" s="32">
        <f t="shared" ref="O24" si="34">IFERROR(L24/ROUND(DAYS360(I24,J24,FALSE)/30,0),0)</f>
        <v>11255.623025671875</v>
      </c>
      <c r="Q24" s="22">
        <f t="shared" si="18"/>
        <v>0</v>
      </c>
      <c r="R24" s="22">
        <f t="shared" si="18"/>
        <v>0</v>
      </c>
      <c r="S24" s="22">
        <f t="shared" si="18"/>
        <v>0</v>
      </c>
      <c r="T24" s="22">
        <f t="shared" si="18"/>
        <v>0</v>
      </c>
      <c r="U24" s="22">
        <f t="shared" si="18"/>
        <v>0</v>
      </c>
      <c r="V24" s="22">
        <f t="shared" si="19"/>
        <v>33766.869077015624</v>
      </c>
      <c r="W24" s="22">
        <f t="shared" si="20"/>
        <v>0</v>
      </c>
      <c r="X24" s="22">
        <f t="shared" si="20"/>
        <v>0</v>
      </c>
      <c r="Y24" s="22">
        <f t="shared" si="20"/>
        <v>0</v>
      </c>
      <c r="Z24" s="22">
        <f t="shared" si="20"/>
        <v>0</v>
      </c>
      <c r="AA24" s="22">
        <f t="shared" si="20"/>
        <v>0</v>
      </c>
      <c r="AB24" s="22">
        <f t="shared" si="20"/>
        <v>0</v>
      </c>
      <c r="AC24" s="22">
        <f t="shared" si="20"/>
        <v>0</v>
      </c>
      <c r="AD24" s="22">
        <f t="shared" si="20"/>
        <v>0</v>
      </c>
      <c r="AE24" s="22">
        <f t="shared" si="20"/>
        <v>0</v>
      </c>
      <c r="AF24" s="22">
        <f t="shared" si="20"/>
        <v>0</v>
      </c>
      <c r="AG24" s="22">
        <f t="shared" si="20"/>
        <v>0</v>
      </c>
      <c r="AH24" s="22">
        <f t="shared" si="20"/>
        <v>0</v>
      </c>
      <c r="AI24" s="22">
        <f t="shared" si="20"/>
        <v>0</v>
      </c>
      <c r="AJ24" s="22">
        <f t="shared" si="20"/>
        <v>0</v>
      </c>
      <c r="AK24" s="22">
        <f t="shared" si="20"/>
        <v>0</v>
      </c>
      <c r="AL24" s="22">
        <f t="shared" si="20"/>
        <v>0</v>
      </c>
      <c r="AM24" s="22">
        <f t="shared" si="21"/>
        <v>0</v>
      </c>
      <c r="AN24" s="22">
        <f t="shared" si="21"/>
        <v>0</v>
      </c>
      <c r="AO24" s="22">
        <f t="shared" si="21"/>
        <v>0</v>
      </c>
      <c r="AP24" s="22">
        <f t="shared" si="21"/>
        <v>0</v>
      </c>
      <c r="AQ24" s="22">
        <f t="shared" si="21"/>
        <v>0</v>
      </c>
      <c r="AR24" s="22">
        <f t="shared" si="21"/>
        <v>0</v>
      </c>
      <c r="AS24" s="22">
        <f t="shared" si="21"/>
        <v>0</v>
      </c>
      <c r="AT24" s="22">
        <f t="shared" si="21"/>
        <v>0</v>
      </c>
      <c r="AU24" s="22">
        <f t="shared" si="21"/>
        <v>0</v>
      </c>
      <c r="AV24" s="22">
        <f t="shared" si="21"/>
        <v>0</v>
      </c>
      <c r="AW24" s="22">
        <f t="shared" si="21"/>
        <v>0</v>
      </c>
      <c r="AX24" s="22">
        <f t="shared" si="21"/>
        <v>0</v>
      </c>
      <c r="AY24" s="22">
        <f t="shared" si="21"/>
        <v>0</v>
      </c>
      <c r="AZ24" s="22">
        <f t="shared" si="21"/>
        <v>0</v>
      </c>
      <c r="BA24" s="22">
        <f t="shared" si="21"/>
        <v>0</v>
      </c>
      <c r="BB24" s="22">
        <f t="shared" si="21"/>
        <v>0</v>
      </c>
      <c r="BC24" s="22">
        <f t="shared" si="22"/>
        <v>0</v>
      </c>
      <c r="BD24" s="22">
        <f t="shared" si="22"/>
        <v>0</v>
      </c>
      <c r="BE24" s="22">
        <f t="shared" si="22"/>
        <v>0</v>
      </c>
      <c r="BF24" s="22">
        <f t="shared" si="22"/>
        <v>0</v>
      </c>
      <c r="BG24" s="22">
        <f t="shared" si="22"/>
        <v>0</v>
      </c>
      <c r="BH24" s="22">
        <f t="shared" si="22"/>
        <v>0</v>
      </c>
      <c r="BI24" s="22">
        <f t="shared" si="22"/>
        <v>0</v>
      </c>
      <c r="BJ24" s="22">
        <f t="shared" si="22"/>
        <v>0</v>
      </c>
      <c r="BK24" s="22">
        <f t="shared" si="22"/>
        <v>0</v>
      </c>
      <c r="BL24" s="22">
        <f t="shared" si="22"/>
        <v>0</v>
      </c>
      <c r="BM24" s="22">
        <f t="shared" si="22"/>
        <v>0</v>
      </c>
      <c r="BN24" s="22">
        <f t="shared" si="22"/>
        <v>0</v>
      </c>
      <c r="BO24" s="22">
        <f t="shared" si="22"/>
        <v>0</v>
      </c>
      <c r="BP24" s="22">
        <f t="shared" si="22"/>
        <v>0</v>
      </c>
      <c r="BQ24" s="22">
        <f t="shared" si="22"/>
        <v>0</v>
      </c>
      <c r="BR24" s="22">
        <f t="shared" si="22"/>
        <v>0</v>
      </c>
      <c r="BS24" s="22">
        <f t="shared" si="23"/>
        <v>0</v>
      </c>
      <c r="BT24" s="22">
        <f t="shared" si="23"/>
        <v>0</v>
      </c>
      <c r="BU24" s="22">
        <f t="shared" si="23"/>
        <v>0</v>
      </c>
      <c r="BV24" s="22">
        <f t="shared" si="23"/>
        <v>0</v>
      </c>
      <c r="BW24" s="22">
        <f t="shared" si="23"/>
        <v>0</v>
      </c>
      <c r="BX24" s="22">
        <f t="shared" si="23"/>
        <v>0</v>
      </c>
      <c r="BY24" s="22">
        <f t="shared" si="23"/>
        <v>0</v>
      </c>
      <c r="BZ24" s="22">
        <f t="shared" si="23"/>
        <v>0</v>
      </c>
      <c r="CA24" s="22">
        <f t="shared" si="23"/>
        <v>0</v>
      </c>
      <c r="CB24" s="22">
        <f t="shared" si="23"/>
        <v>0</v>
      </c>
      <c r="CC24" s="22">
        <f t="shared" si="23"/>
        <v>0</v>
      </c>
      <c r="CD24" s="22">
        <f t="shared" si="23"/>
        <v>0</v>
      </c>
      <c r="CE24" s="22">
        <f t="shared" si="24"/>
        <v>0</v>
      </c>
      <c r="CF24" s="22">
        <f t="shared" si="24"/>
        <v>0</v>
      </c>
      <c r="CG24" s="22">
        <f t="shared" si="24"/>
        <v>0</v>
      </c>
      <c r="CH24" s="22">
        <f t="shared" si="24"/>
        <v>0</v>
      </c>
      <c r="CI24" s="22">
        <f t="shared" si="24"/>
        <v>0</v>
      </c>
      <c r="CJ24" s="22">
        <f t="shared" si="24"/>
        <v>0</v>
      </c>
      <c r="CK24" s="22">
        <f t="shared" si="24"/>
        <v>0</v>
      </c>
      <c r="CL24" s="22">
        <f t="shared" si="24"/>
        <v>0</v>
      </c>
      <c r="CM24" s="22">
        <f t="shared" si="24"/>
        <v>0</v>
      </c>
      <c r="CN24" s="22">
        <f t="shared" si="24"/>
        <v>11255.623025671875</v>
      </c>
      <c r="CO24" s="22">
        <f t="shared" si="24"/>
        <v>11255.623025671875</v>
      </c>
      <c r="CP24" s="22">
        <f t="shared" si="24"/>
        <v>11255.623025671875</v>
      </c>
    </row>
    <row r="25" spans="1:94">
      <c r="A25" s="8"/>
      <c r="C25" s="8"/>
      <c r="D25" s="8"/>
      <c r="E25" s="8"/>
      <c r="F25" s="23"/>
      <c r="G25" s="23"/>
      <c r="H25" s="8"/>
      <c r="I25" s="24"/>
      <c r="J25" s="24"/>
      <c r="K25" s="8"/>
      <c r="L25" s="8"/>
      <c r="M25" s="8"/>
      <c r="N25" s="8"/>
      <c r="O25" s="8"/>
      <c r="P25" s="8"/>
      <c r="Q25" s="25">
        <f>SUM(Q18:Q24)</f>
        <v>30434.3125</v>
      </c>
      <c r="R25" s="25">
        <f t="shared" ref="R25:CC25" si="35">SUM(R18:R24)</f>
        <v>118845.1875</v>
      </c>
      <c r="S25" s="25">
        <f t="shared" si="35"/>
        <v>112234.66875</v>
      </c>
      <c r="T25" s="25">
        <f t="shared" si="35"/>
        <v>120652.26890624998</v>
      </c>
      <c r="U25" s="25">
        <f t="shared" si="35"/>
        <v>128268.90600468748</v>
      </c>
      <c r="V25" s="25">
        <f t="shared" si="35"/>
        <v>132116.97318482812</v>
      </c>
      <c r="W25" s="25">
        <f t="shared" si="35"/>
        <v>0</v>
      </c>
      <c r="X25" s="25">
        <f t="shared" si="35"/>
        <v>0</v>
      </c>
      <c r="Y25" s="25">
        <f t="shared" si="35"/>
        <v>0</v>
      </c>
      <c r="Z25" s="25">
        <f t="shared" si="35"/>
        <v>0</v>
      </c>
      <c r="AA25" s="25">
        <f t="shared" si="35"/>
        <v>0</v>
      </c>
      <c r="AB25" s="25">
        <f t="shared" si="35"/>
        <v>0</v>
      </c>
      <c r="AC25" s="25">
        <f t="shared" si="35"/>
        <v>0</v>
      </c>
      <c r="AD25" s="25">
        <f t="shared" si="35"/>
        <v>0</v>
      </c>
      <c r="AE25" s="25">
        <f t="shared" si="35"/>
        <v>0</v>
      </c>
      <c r="AF25" s="25">
        <f t="shared" si="35"/>
        <v>10144.770833333334</v>
      </c>
      <c r="AG25" s="25">
        <f t="shared" si="35"/>
        <v>10144.770833333334</v>
      </c>
      <c r="AH25" s="25">
        <f t="shared" si="35"/>
        <v>10144.770833333334</v>
      </c>
      <c r="AI25" s="25">
        <f t="shared" si="35"/>
        <v>10144.770833333334</v>
      </c>
      <c r="AJ25" s="25">
        <f t="shared" si="35"/>
        <v>10144.770833333334</v>
      </c>
      <c r="AK25" s="25">
        <f t="shared" si="35"/>
        <v>10144.770833333334</v>
      </c>
      <c r="AL25" s="25">
        <f t="shared" si="35"/>
        <v>10144.770833333334</v>
      </c>
      <c r="AM25" s="25">
        <f t="shared" si="35"/>
        <v>10144.770833333334</v>
      </c>
      <c r="AN25" s="25">
        <f t="shared" si="35"/>
        <v>10144.770833333334</v>
      </c>
      <c r="AO25" s="25">
        <f t="shared" si="35"/>
        <v>10144.770833333334</v>
      </c>
      <c r="AP25" s="25">
        <f t="shared" si="35"/>
        <v>10144.770833333334</v>
      </c>
      <c r="AQ25" s="25">
        <f t="shared" si="35"/>
        <v>10144.770833333334</v>
      </c>
      <c r="AR25" s="25">
        <f t="shared" si="35"/>
        <v>9180.75</v>
      </c>
      <c r="AS25" s="25">
        <f t="shared" si="35"/>
        <v>9180.75</v>
      </c>
      <c r="AT25" s="25">
        <f t="shared" si="35"/>
        <v>9180.75</v>
      </c>
      <c r="AU25" s="25">
        <f t="shared" si="35"/>
        <v>9180.75</v>
      </c>
      <c r="AV25" s="25">
        <f t="shared" si="35"/>
        <v>9180.75</v>
      </c>
      <c r="AW25" s="25">
        <f t="shared" si="35"/>
        <v>9180.75</v>
      </c>
      <c r="AX25" s="25">
        <f t="shared" si="35"/>
        <v>9180.75</v>
      </c>
      <c r="AY25" s="25">
        <f t="shared" si="35"/>
        <v>9180.75</v>
      </c>
      <c r="AZ25" s="25">
        <f t="shared" si="35"/>
        <v>9180.75</v>
      </c>
      <c r="BA25" s="25">
        <f t="shared" si="35"/>
        <v>9180.75</v>
      </c>
      <c r="BB25" s="25">
        <f t="shared" si="35"/>
        <v>9180.75</v>
      </c>
      <c r="BC25" s="25">
        <f t="shared" si="35"/>
        <v>9180.75</v>
      </c>
      <c r="BD25" s="25">
        <f t="shared" si="35"/>
        <v>9869.3062499999996</v>
      </c>
      <c r="BE25" s="25">
        <f t="shared" si="35"/>
        <v>9869.3062499999996</v>
      </c>
      <c r="BF25" s="25">
        <f t="shared" si="35"/>
        <v>9869.3062499999996</v>
      </c>
      <c r="BG25" s="25">
        <f t="shared" si="35"/>
        <v>9869.3062499999996</v>
      </c>
      <c r="BH25" s="25">
        <f t="shared" si="35"/>
        <v>9869.3062499999996</v>
      </c>
      <c r="BI25" s="25">
        <f t="shared" si="35"/>
        <v>9869.3062499999996</v>
      </c>
      <c r="BJ25" s="25">
        <f t="shared" si="35"/>
        <v>9869.3062499999996</v>
      </c>
      <c r="BK25" s="25">
        <f t="shared" si="35"/>
        <v>9869.3062499999996</v>
      </c>
      <c r="BL25" s="25">
        <f t="shared" si="35"/>
        <v>9869.3062499999996</v>
      </c>
      <c r="BM25" s="25">
        <f t="shared" si="35"/>
        <v>9869.3062499999996</v>
      </c>
      <c r="BN25" s="25">
        <f t="shared" si="35"/>
        <v>9869.3062499999996</v>
      </c>
      <c r="BO25" s="25">
        <f t="shared" si="35"/>
        <v>9869.3062499999996</v>
      </c>
      <c r="BP25" s="25">
        <f t="shared" si="35"/>
        <v>10609.504218749998</v>
      </c>
      <c r="BQ25" s="25">
        <f t="shared" si="35"/>
        <v>10609.504218749998</v>
      </c>
      <c r="BR25" s="25">
        <f t="shared" si="35"/>
        <v>10609.504218749998</v>
      </c>
      <c r="BS25" s="25">
        <f t="shared" si="35"/>
        <v>10609.504218749998</v>
      </c>
      <c r="BT25" s="25">
        <f t="shared" si="35"/>
        <v>10609.504218749998</v>
      </c>
      <c r="BU25" s="25">
        <f t="shared" si="35"/>
        <v>10609.504218749998</v>
      </c>
      <c r="BV25" s="25">
        <f t="shared" si="35"/>
        <v>10609.504218749998</v>
      </c>
      <c r="BW25" s="25">
        <f t="shared" si="35"/>
        <v>10609.504218749998</v>
      </c>
      <c r="BX25" s="25">
        <f t="shared" si="35"/>
        <v>10609.504218749998</v>
      </c>
      <c r="BY25" s="25">
        <f t="shared" si="35"/>
        <v>10609.504218749998</v>
      </c>
      <c r="BZ25" s="25">
        <f t="shared" si="35"/>
        <v>10609.504218749998</v>
      </c>
      <c r="CA25" s="25">
        <f t="shared" si="35"/>
        <v>10609.504218749998</v>
      </c>
      <c r="CB25" s="25">
        <f t="shared" si="35"/>
        <v>10927.789345312498</v>
      </c>
      <c r="CC25" s="25">
        <f t="shared" si="35"/>
        <v>10927.789345312498</v>
      </c>
      <c r="CD25" s="25">
        <f t="shared" ref="CD25:CP25" si="36">SUM(CD18:CD24)</f>
        <v>10927.789345312498</v>
      </c>
      <c r="CE25" s="25">
        <f t="shared" si="36"/>
        <v>10927.789345312498</v>
      </c>
      <c r="CF25" s="25">
        <f t="shared" si="36"/>
        <v>10927.789345312498</v>
      </c>
      <c r="CG25" s="25">
        <f t="shared" si="36"/>
        <v>10927.789345312498</v>
      </c>
      <c r="CH25" s="25">
        <f t="shared" si="36"/>
        <v>10927.789345312498</v>
      </c>
      <c r="CI25" s="25">
        <f t="shared" si="36"/>
        <v>10927.789345312498</v>
      </c>
      <c r="CJ25" s="25">
        <f t="shared" si="36"/>
        <v>10927.789345312498</v>
      </c>
      <c r="CK25" s="25">
        <f t="shared" si="36"/>
        <v>10927.789345312498</v>
      </c>
      <c r="CL25" s="25">
        <f t="shared" si="36"/>
        <v>10927.789345312498</v>
      </c>
      <c r="CM25" s="25">
        <f t="shared" si="36"/>
        <v>10927.789345312498</v>
      </c>
      <c r="CN25" s="25">
        <f t="shared" si="36"/>
        <v>11255.623025671875</v>
      </c>
      <c r="CO25" s="25">
        <f t="shared" si="36"/>
        <v>11255.623025671875</v>
      </c>
      <c r="CP25" s="25">
        <f t="shared" si="36"/>
        <v>11255.623025671875</v>
      </c>
    </row>
    <row r="26" spans="1:94" s="36" customFormat="1">
      <c r="A26" s="35"/>
      <c r="C26" s="35"/>
      <c r="D26" s="35"/>
      <c r="E26" s="35"/>
      <c r="F26" s="37"/>
      <c r="G26" s="37"/>
      <c r="H26" s="35"/>
      <c r="I26" s="38"/>
      <c r="J26" s="38"/>
      <c r="K26" s="35"/>
      <c r="L26" s="35"/>
      <c r="M26" s="35"/>
      <c r="N26" s="35"/>
      <c r="O26" s="35"/>
      <c r="P26" s="35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</row>
    <row r="27" spans="1:94">
      <c r="B27" s="20" t="s">
        <v>469</v>
      </c>
      <c r="D27" s="20" t="s">
        <v>608</v>
      </c>
      <c r="F27" s="21">
        <v>0</v>
      </c>
      <c r="G27" s="21">
        <v>0</v>
      </c>
      <c r="I27" s="31">
        <v>43739</v>
      </c>
      <c r="J27" s="31">
        <v>44104</v>
      </c>
      <c r="L27" s="29">
        <v>0</v>
      </c>
      <c r="M27" s="29"/>
      <c r="N27" s="29"/>
      <c r="O27" s="32">
        <f t="shared" ref="O27" si="37">IFERROR(L27/ROUND(DAYS360(I27,J27,FALSE)/30,0),0)</f>
        <v>0</v>
      </c>
      <c r="Q27" s="22">
        <f t="shared" ref="Q27:U33" si="38">SUMIFS($W27:$CD27,$W$4:$CD$4,Q$6)</f>
        <v>0</v>
      </c>
      <c r="R27" s="22">
        <f t="shared" si="38"/>
        <v>0</v>
      </c>
      <c r="S27" s="22">
        <f t="shared" si="38"/>
        <v>0</v>
      </c>
      <c r="T27" s="22">
        <f t="shared" si="38"/>
        <v>0</v>
      </c>
      <c r="U27" s="22">
        <f t="shared" si="38"/>
        <v>0</v>
      </c>
      <c r="V27" s="22">
        <f t="shared" ref="V27:V33" si="39">SUMIFS($W27:$CP27,$W$4:$CP$4,V$6)</f>
        <v>0</v>
      </c>
      <c r="W27" s="22">
        <f t="shared" ref="W27:AF33" si="40">SUMIFS($O27,$I27,"&lt;="&amp;W$6,$J27,"&gt;"&amp;W$6)</f>
        <v>0</v>
      </c>
      <c r="X27" s="22">
        <f t="shared" si="40"/>
        <v>0</v>
      </c>
      <c r="Y27" s="22">
        <f t="shared" si="40"/>
        <v>0</v>
      </c>
      <c r="Z27" s="22">
        <f t="shared" si="40"/>
        <v>0</v>
      </c>
      <c r="AA27" s="22">
        <f t="shared" si="40"/>
        <v>0</v>
      </c>
      <c r="AB27" s="22">
        <f t="shared" si="40"/>
        <v>0</v>
      </c>
      <c r="AC27" s="22">
        <f t="shared" si="40"/>
        <v>0</v>
      </c>
      <c r="AD27" s="22">
        <f t="shared" si="40"/>
        <v>0</v>
      </c>
      <c r="AE27" s="22">
        <f t="shared" si="40"/>
        <v>0</v>
      </c>
      <c r="AF27" s="22">
        <f t="shared" si="40"/>
        <v>0</v>
      </c>
      <c r="AG27" s="22">
        <f t="shared" ref="AG27:AP33" si="41">SUMIFS($O27,$I27,"&lt;="&amp;AG$6,$J27,"&gt;"&amp;AG$6)</f>
        <v>0</v>
      </c>
      <c r="AH27" s="22">
        <f t="shared" si="41"/>
        <v>0</v>
      </c>
      <c r="AI27" s="22">
        <f t="shared" si="41"/>
        <v>0</v>
      </c>
      <c r="AJ27" s="22">
        <f t="shared" si="41"/>
        <v>0</v>
      </c>
      <c r="AK27" s="22">
        <f t="shared" si="41"/>
        <v>0</v>
      </c>
      <c r="AL27" s="22">
        <f t="shared" si="41"/>
        <v>0</v>
      </c>
      <c r="AM27" s="22">
        <f t="shared" si="41"/>
        <v>0</v>
      </c>
      <c r="AN27" s="22">
        <f t="shared" si="41"/>
        <v>0</v>
      </c>
      <c r="AO27" s="22">
        <f t="shared" si="41"/>
        <v>0</v>
      </c>
      <c r="AP27" s="22">
        <f t="shared" si="41"/>
        <v>0</v>
      </c>
      <c r="AQ27" s="22">
        <f t="shared" ref="AQ27:AZ33" si="42">SUMIFS($O27,$I27,"&lt;="&amp;AQ$6,$J27,"&gt;"&amp;AQ$6)</f>
        <v>0</v>
      </c>
      <c r="AR27" s="22">
        <f t="shared" si="42"/>
        <v>0</v>
      </c>
      <c r="AS27" s="22">
        <f t="shared" si="42"/>
        <v>0</v>
      </c>
      <c r="AT27" s="22">
        <f t="shared" si="42"/>
        <v>0</v>
      </c>
      <c r="AU27" s="22">
        <f t="shared" si="42"/>
        <v>0</v>
      </c>
      <c r="AV27" s="22">
        <f t="shared" si="42"/>
        <v>0</v>
      </c>
      <c r="AW27" s="22">
        <f t="shared" si="42"/>
        <v>0</v>
      </c>
      <c r="AX27" s="22">
        <f t="shared" si="42"/>
        <v>0</v>
      </c>
      <c r="AY27" s="22">
        <f t="shared" si="42"/>
        <v>0</v>
      </c>
      <c r="AZ27" s="22">
        <f t="shared" si="42"/>
        <v>0</v>
      </c>
      <c r="BA27" s="22">
        <f t="shared" ref="BA27:BJ33" si="43">SUMIFS($O27,$I27,"&lt;="&amp;BA$6,$J27,"&gt;"&amp;BA$6)</f>
        <v>0</v>
      </c>
      <c r="BB27" s="22">
        <f t="shared" si="43"/>
        <v>0</v>
      </c>
      <c r="BC27" s="22">
        <f t="shared" si="43"/>
        <v>0</v>
      </c>
      <c r="BD27" s="22">
        <f t="shared" si="43"/>
        <v>0</v>
      </c>
      <c r="BE27" s="22">
        <f t="shared" si="43"/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ref="BK27:BT33" si="44">SUMIFS($O27,$I27,"&lt;="&amp;BK$6,$J27,"&gt;"&amp;BK$6)</f>
        <v>0</v>
      </c>
      <c r="BL27" s="22">
        <f t="shared" si="44"/>
        <v>0</v>
      </c>
      <c r="BM27" s="22">
        <f t="shared" si="44"/>
        <v>0</v>
      </c>
      <c r="BN27" s="22">
        <f t="shared" si="44"/>
        <v>0</v>
      </c>
      <c r="BO27" s="22">
        <f t="shared" si="44"/>
        <v>0</v>
      </c>
      <c r="BP27" s="22">
        <f t="shared" si="44"/>
        <v>0</v>
      </c>
      <c r="BQ27" s="22">
        <f t="shared" si="44"/>
        <v>0</v>
      </c>
      <c r="BR27" s="22">
        <f t="shared" si="44"/>
        <v>0</v>
      </c>
      <c r="BS27" s="22">
        <f t="shared" si="44"/>
        <v>0</v>
      </c>
      <c r="BT27" s="22">
        <f t="shared" si="44"/>
        <v>0</v>
      </c>
      <c r="BU27" s="22">
        <f t="shared" ref="BU27:CD33" si="45">SUMIFS($O27,$I27,"&lt;="&amp;BU$6,$J27,"&gt;"&amp;BU$6)</f>
        <v>0</v>
      </c>
      <c r="BV27" s="22">
        <f t="shared" si="45"/>
        <v>0</v>
      </c>
      <c r="BW27" s="22">
        <f t="shared" si="45"/>
        <v>0</v>
      </c>
      <c r="BX27" s="22">
        <f t="shared" si="45"/>
        <v>0</v>
      </c>
      <c r="BY27" s="22">
        <f t="shared" si="45"/>
        <v>0</v>
      </c>
      <c r="BZ27" s="22">
        <f t="shared" si="45"/>
        <v>0</v>
      </c>
      <c r="CA27" s="22">
        <f t="shared" si="45"/>
        <v>0</v>
      </c>
      <c r="CB27" s="22">
        <f t="shared" si="45"/>
        <v>0</v>
      </c>
      <c r="CC27" s="22">
        <f t="shared" si="45"/>
        <v>0</v>
      </c>
      <c r="CD27" s="22">
        <f t="shared" si="45"/>
        <v>0</v>
      </c>
      <c r="CE27" s="22">
        <f t="shared" ref="CE27:CP33" si="46">SUMIFS($O27,$I27,"&lt;="&amp;CE$6,$J27,"&gt;"&amp;CE$6)</f>
        <v>0</v>
      </c>
      <c r="CF27" s="22">
        <f t="shared" si="46"/>
        <v>0</v>
      </c>
      <c r="CG27" s="22">
        <f t="shared" si="46"/>
        <v>0</v>
      </c>
      <c r="CH27" s="22">
        <f t="shared" si="46"/>
        <v>0</v>
      </c>
      <c r="CI27" s="22">
        <f t="shared" si="46"/>
        <v>0</v>
      </c>
      <c r="CJ27" s="22">
        <f t="shared" si="46"/>
        <v>0</v>
      </c>
      <c r="CK27" s="22">
        <f t="shared" si="46"/>
        <v>0</v>
      </c>
      <c r="CL27" s="22">
        <f t="shared" si="46"/>
        <v>0</v>
      </c>
      <c r="CM27" s="22">
        <f t="shared" si="46"/>
        <v>0</v>
      </c>
      <c r="CN27" s="22">
        <f t="shared" si="46"/>
        <v>0</v>
      </c>
      <c r="CO27" s="22">
        <f t="shared" si="46"/>
        <v>0</v>
      </c>
      <c r="CP27" s="22">
        <f t="shared" si="46"/>
        <v>0</v>
      </c>
    </row>
    <row r="28" spans="1:94">
      <c r="B28" s="20" t="s">
        <v>469</v>
      </c>
      <c r="D28" s="20" t="s">
        <v>608</v>
      </c>
      <c r="F28" s="21"/>
      <c r="G28" s="21">
        <v>0</v>
      </c>
      <c r="I28" s="31">
        <f t="shared" ref="I28" si="47">DATE(YEAR(I27)+1,MONTH(I27),DAY(I27))</f>
        <v>44105</v>
      </c>
      <c r="J28" s="31">
        <f>DATE(YEAR(J27)+1,MONTH(J27),DAY(J27))</f>
        <v>44469</v>
      </c>
      <c r="L28" s="139">
        <v>568958</v>
      </c>
      <c r="M28" s="29">
        <f>L28-L27</f>
        <v>568958</v>
      </c>
      <c r="N28" s="88" t="e">
        <f>M28/L27</f>
        <v>#DIV/0!</v>
      </c>
      <c r="O28" s="32">
        <f>IFERROR(L28/ROUND(DAYS360(I28,J28,FALSE)/30,0),0)</f>
        <v>47413.166666666664</v>
      </c>
      <c r="Q28" s="22">
        <f t="shared" si="38"/>
        <v>142239.5</v>
      </c>
      <c r="R28" s="22">
        <f t="shared" si="38"/>
        <v>426718.50000000006</v>
      </c>
      <c r="S28" s="22">
        <f t="shared" si="38"/>
        <v>0</v>
      </c>
      <c r="T28" s="22">
        <f t="shared" si="38"/>
        <v>0</v>
      </c>
      <c r="U28" s="22">
        <f t="shared" si="38"/>
        <v>0</v>
      </c>
      <c r="V28" s="22">
        <f t="shared" si="39"/>
        <v>0</v>
      </c>
      <c r="W28" s="22">
        <f t="shared" si="40"/>
        <v>0</v>
      </c>
      <c r="X28" s="22">
        <f t="shared" si="40"/>
        <v>0</v>
      </c>
      <c r="Y28" s="22">
        <f t="shared" si="40"/>
        <v>0</v>
      </c>
      <c r="Z28" s="22">
        <f t="shared" si="40"/>
        <v>0</v>
      </c>
      <c r="AA28" s="22">
        <f t="shared" si="40"/>
        <v>0</v>
      </c>
      <c r="AB28" s="22">
        <f t="shared" si="40"/>
        <v>0</v>
      </c>
      <c r="AC28" s="22">
        <f t="shared" si="40"/>
        <v>0</v>
      </c>
      <c r="AD28" s="22">
        <f t="shared" si="40"/>
        <v>0</v>
      </c>
      <c r="AE28" s="22">
        <f t="shared" si="40"/>
        <v>0</v>
      </c>
      <c r="AF28" s="22">
        <f t="shared" si="40"/>
        <v>47413.166666666664</v>
      </c>
      <c r="AG28" s="22">
        <f t="shared" si="41"/>
        <v>47413.166666666664</v>
      </c>
      <c r="AH28" s="22">
        <f t="shared" si="41"/>
        <v>47413.166666666664</v>
      </c>
      <c r="AI28" s="22">
        <f t="shared" si="41"/>
        <v>47413.166666666664</v>
      </c>
      <c r="AJ28" s="22">
        <f t="shared" si="41"/>
        <v>47413.166666666664</v>
      </c>
      <c r="AK28" s="22">
        <f t="shared" si="41"/>
        <v>47413.166666666664</v>
      </c>
      <c r="AL28" s="22">
        <f t="shared" si="41"/>
        <v>47413.166666666664</v>
      </c>
      <c r="AM28" s="22">
        <f t="shared" si="41"/>
        <v>47413.166666666664</v>
      </c>
      <c r="AN28" s="22">
        <f t="shared" si="41"/>
        <v>47413.166666666664</v>
      </c>
      <c r="AO28" s="22">
        <f t="shared" si="41"/>
        <v>47413.166666666664</v>
      </c>
      <c r="AP28" s="22">
        <f t="shared" si="41"/>
        <v>47413.166666666664</v>
      </c>
      <c r="AQ28" s="22">
        <f t="shared" si="42"/>
        <v>47413.166666666664</v>
      </c>
      <c r="AR28" s="22">
        <f t="shared" si="42"/>
        <v>0</v>
      </c>
      <c r="AS28" s="22">
        <f t="shared" si="42"/>
        <v>0</v>
      </c>
      <c r="AT28" s="22">
        <f t="shared" si="42"/>
        <v>0</v>
      </c>
      <c r="AU28" s="22">
        <f t="shared" si="42"/>
        <v>0</v>
      </c>
      <c r="AV28" s="22">
        <f t="shared" si="42"/>
        <v>0</v>
      </c>
      <c r="AW28" s="22">
        <f t="shared" si="42"/>
        <v>0</v>
      </c>
      <c r="AX28" s="22">
        <f t="shared" si="42"/>
        <v>0</v>
      </c>
      <c r="AY28" s="22">
        <f t="shared" si="42"/>
        <v>0</v>
      </c>
      <c r="AZ28" s="22">
        <f t="shared" si="42"/>
        <v>0</v>
      </c>
      <c r="BA28" s="22">
        <f t="shared" si="43"/>
        <v>0</v>
      </c>
      <c r="BB28" s="22">
        <f t="shared" si="43"/>
        <v>0</v>
      </c>
      <c r="BC28" s="22">
        <f t="shared" si="43"/>
        <v>0</v>
      </c>
      <c r="BD28" s="22">
        <f t="shared" si="43"/>
        <v>0</v>
      </c>
      <c r="BE28" s="22">
        <f t="shared" si="43"/>
        <v>0</v>
      </c>
      <c r="BF28" s="22">
        <f t="shared" si="43"/>
        <v>0</v>
      </c>
      <c r="BG28" s="22">
        <f t="shared" si="43"/>
        <v>0</v>
      </c>
      <c r="BH28" s="22">
        <f t="shared" si="43"/>
        <v>0</v>
      </c>
      <c r="BI28" s="22">
        <f t="shared" si="43"/>
        <v>0</v>
      </c>
      <c r="BJ28" s="22">
        <f t="shared" si="43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  <c r="BS28" s="22">
        <f t="shared" si="44"/>
        <v>0</v>
      </c>
      <c r="BT28" s="22">
        <f t="shared" si="44"/>
        <v>0</v>
      </c>
      <c r="BU28" s="22">
        <f t="shared" si="45"/>
        <v>0</v>
      </c>
      <c r="BV28" s="22">
        <f t="shared" si="45"/>
        <v>0</v>
      </c>
      <c r="BW28" s="22">
        <f t="shared" si="45"/>
        <v>0</v>
      </c>
      <c r="BX28" s="22">
        <f t="shared" si="45"/>
        <v>0</v>
      </c>
      <c r="BY28" s="22">
        <f t="shared" si="45"/>
        <v>0</v>
      </c>
      <c r="BZ28" s="22">
        <f t="shared" si="45"/>
        <v>0</v>
      </c>
      <c r="CA28" s="22">
        <f t="shared" si="45"/>
        <v>0</v>
      </c>
      <c r="CB28" s="22">
        <f t="shared" si="45"/>
        <v>0</v>
      </c>
      <c r="CC28" s="22">
        <f t="shared" si="45"/>
        <v>0</v>
      </c>
      <c r="CD28" s="22">
        <f t="shared" si="45"/>
        <v>0</v>
      </c>
      <c r="CE28" s="22">
        <f t="shared" si="46"/>
        <v>0</v>
      </c>
      <c r="CF28" s="22">
        <f t="shared" si="46"/>
        <v>0</v>
      </c>
      <c r="CG28" s="22">
        <f t="shared" si="46"/>
        <v>0</v>
      </c>
      <c r="CH28" s="22">
        <f t="shared" si="46"/>
        <v>0</v>
      </c>
      <c r="CI28" s="22">
        <f t="shared" si="46"/>
        <v>0</v>
      </c>
      <c r="CJ28" s="22">
        <f t="shared" si="46"/>
        <v>0</v>
      </c>
      <c r="CK28" s="22">
        <f t="shared" si="46"/>
        <v>0</v>
      </c>
      <c r="CL28" s="22">
        <f t="shared" si="46"/>
        <v>0</v>
      </c>
      <c r="CM28" s="22">
        <f t="shared" si="46"/>
        <v>0</v>
      </c>
      <c r="CN28" s="22">
        <f t="shared" si="46"/>
        <v>0</v>
      </c>
      <c r="CO28" s="22">
        <f t="shared" si="46"/>
        <v>0</v>
      </c>
      <c r="CP28" s="22">
        <f t="shared" si="46"/>
        <v>0</v>
      </c>
    </row>
    <row r="29" spans="1:94">
      <c r="B29" s="20" t="s">
        <v>469</v>
      </c>
      <c r="D29" s="20" t="s">
        <v>608</v>
      </c>
      <c r="F29" s="21"/>
      <c r="G29" s="21">
        <v>0.25</v>
      </c>
      <c r="I29" s="31">
        <f t="shared" ref="I29:J29" si="48">DATE(YEAR(I28)+1,MONTH(I28),DAY(I28))</f>
        <v>44470</v>
      </c>
      <c r="J29" s="31">
        <f t="shared" si="48"/>
        <v>44834</v>
      </c>
      <c r="L29" s="147">
        <v>735107</v>
      </c>
      <c r="M29" s="29">
        <f t="shared" ref="M29:M33" si="49">L29-L28</f>
        <v>166149</v>
      </c>
      <c r="N29" s="34">
        <f>M29/L28</f>
        <v>0.29202331279285992</v>
      </c>
      <c r="O29" s="32">
        <f t="shared" ref="O29:O33" si="50">IFERROR(L29/ROUND(DAYS360(I29,J29,FALSE)/30,0),0)</f>
        <v>61258.916666666664</v>
      </c>
      <c r="Q29" s="22">
        <f t="shared" si="38"/>
        <v>0</v>
      </c>
      <c r="R29" s="22">
        <f t="shared" si="38"/>
        <v>183776.75</v>
      </c>
      <c r="S29" s="22">
        <f t="shared" si="38"/>
        <v>551330.25</v>
      </c>
      <c r="T29" s="22">
        <f t="shared" si="38"/>
        <v>0</v>
      </c>
      <c r="U29" s="22">
        <f t="shared" si="38"/>
        <v>0</v>
      </c>
      <c r="V29" s="22">
        <f t="shared" si="39"/>
        <v>0</v>
      </c>
      <c r="W29" s="22">
        <f t="shared" si="40"/>
        <v>0</v>
      </c>
      <c r="X29" s="22">
        <f t="shared" si="40"/>
        <v>0</v>
      </c>
      <c r="Y29" s="22">
        <f t="shared" si="40"/>
        <v>0</v>
      </c>
      <c r="Z29" s="22">
        <f t="shared" si="40"/>
        <v>0</v>
      </c>
      <c r="AA29" s="22">
        <f t="shared" si="40"/>
        <v>0</v>
      </c>
      <c r="AB29" s="22">
        <f t="shared" si="40"/>
        <v>0</v>
      </c>
      <c r="AC29" s="22">
        <f t="shared" si="40"/>
        <v>0</v>
      </c>
      <c r="AD29" s="22">
        <f t="shared" si="40"/>
        <v>0</v>
      </c>
      <c r="AE29" s="22">
        <f t="shared" si="40"/>
        <v>0</v>
      </c>
      <c r="AF29" s="22">
        <f t="shared" si="40"/>
        <v>0</v>
      </c>
      <c r="AG29" s="22">
        <f t="shared" si="41"/>
        <v>0</v>
      </c>
      <c r="AH29" s="22">
        <f t="shared" si="41"/>
        <v>0</v>
      </c>
      <c r="AI29" s="22">
        <f t="shared" si="41"/>
        <v>0</v>
      </c>
      <c r="AJ29" s="22">
        <f t="shared" si="41"/>
        <v>0</v>
      </c>
      <c r="AK29" s="22">
        <f t="shared" si="41"/>
        <v>0</v>
      </c>
      <c r="AL29" s="22">
        <f t="shared" si="41"/>
        <v>0</v>
      </c>
      <c r="AM29" s="22">
        <f t="shared" si="41"/>
        <v>0</v>
      </c>
      <c r="AN29" s="22">
        <f t="shared" si="41"/>
        <v>0</v>
      </c>
      <c r="AO29" s="22">
        <f t="shared" si="41"/>
        <v>0</v>
      </c>
      <c r="AP29" s="22">
        <f t="shared" si="41"/>
        <v>0</v>
      </c>
      <c r="AQ29" s="22">
        <f t="shared" si="42"/>
        <v>0</v>
      </c>
      <c r="AR29" s="22">
        <f t="shared" si="42"/>
        <v>61258.916666666664</v>
      </c>
      <c r="AS29" s="22">
        <f t="shared" si="42"/>
        <v>61258.916666666664</v>
      </c>
      <c r="AT29" s="22">
        <f t="shared" si="42"/>
        <v>61258.916666666664</v>
      </c>
      <c r="AU29" s="22">
        <f t="shared" si="42"/>
        <v>61258.916666666664</v>
      </c>
      <c r="AV29" s="22">
        <f t="shared" si="42"/>
        <v>61258.916666666664</v>
      </c>
      <c r="AW29" s="22">
        <f t="shared" si="42"/>
        <v>61258.916666666664</v>
      </c>
      <c r="AX29" s="22">
        <f t="shared" si="42"/>
        <v>61258.916666666664</v>
      </c>
      <c r="AY29" s="22">
        <f t="shared" si="42"/>
        <v>61258.916666666664</v>
      </c>
      <c r="AZ29" s="22">
        <f t="shared" si="42"/>
        <v>61258.916666666664</v>
      </c>
      <c r="BA29" s="22">
        <f t="shared" si="43"/>
        <v>61258.916666666664</v>
      </c>
      <c r="BB29" s="22">
        <f t="shared" si="43"/>
        <v>61258.916666666664</v>
      </c>
      <c r="BC29" s="22">
        <f t="shared" si="43"/>
        <v>61258.916666666664</v>
      </c>
      <c r="BD29" s="22">
        <f t="shared" si="43"/>
        <v>0</v>
      </c>
      <c r="BE29" s="22">
        <f t="shared" si="43"/>
        <v>0</v>
      </c>
      <c r="BF29" s="22">
        <f t="shared" si="43"/>
        <v>0</v>
      </c>
      <c r="BG29" s="22">
        <f t="shared" si="43"/>
        <v>0</v>
      </c>
      <c r="BH29" s="22">
        <f t="shared" si="43"/>
        <v>0</v>
      </c>
      <c r="BI29" s="22">
        <f t="shared" si="43"/>
        <v>0</v>
      </c>
      <c r="BJ29" s="22">
        <f t="shared" si="43"/>
        <v>0</v>
      </c>
      <c r="BK29" s="22">
        <f t="shared" si="44"/>
        <v>0</v>
      </c>
      <c r="BL29" s="22">
        <f t="shared" si="44"/>
        <v>0</v>
      </c>
      <c r="BM29" s="22">
        <f t="shared" si="44"/>
        <v>0</v>
      </c>
      <c r="BN29" s="22">
        <f t="shared" si="44"/>
        <v>0</v>
      </c>
      <c r="BO29" s="22">
        <f t="shared" si="44"/>
        <v>0</v>
      </c>
      <c r="BP29" s="22">
        <f t="shared" si="44"/>
        <v>0</v>
      </c>
      <c r="BQ29" s="22">
        <f t="shared" si="44"/>
        <v>0</v>
      </c>
      <c r="BR29" s="22">
        <f t="shared" si="44"/>
        <v>0</v>
      </c>
      <c r="BS29" s="22">
        <f t="shared" si="44"/>
        <v>0</v>
      </c>
      <c r="BT29" s="22">
        <f t="shared" si="44"/>
        <v>0</v>
      </c>
      <c r="BU29" s="22">
        <f t="shared" si="45"/>
        <v>0</v>
      </c>
      <c r="BV29" s="22">
        <f t="shared" si="45"/>
        <v>0</v>
      </c>
      <c r="BW29" s="22">
        <f t="shared" si="45"/>
        <v>0</v>
      </c>
      <c r="BX29" s="22">
        <f t="shared" si="45"/>
        <v>0</v>
      </c>
      <c r="BY29" s="22">
        <f t="shared" si="45"/>
        <v>0</v>
      </c>
      <c r="BZ29" s="22">
        <f t="shared" si="45"/>
        <v>0</v>
      </c>
      <c r="CA29" s="22">
        <f t="shared" si="45"/>
        <v>0</v>
      </c>
      <c r="CB29" s="22">
        <f t="shared" si="45"/>
        <v>0</v>
      </c>
      <c r="CC29" s="22">
        <f t="shared" si="45"/>
        <v>0</v>
      </c>
      <c r="CD29" s="22">
        <f t="shared" si="45"/>
        <v>0</v>
      </c>
      <c r="CE29" s="22">
        <f t="shared" si="46"/>
        <v>0</v>
      </c>
      <c r="CF29" s="22">
        <f t="shared" si="46"/>
        <v>0</v>
      </c>
      <c r="CG29" s="22">
        <f t="shared" si="46"/>
        <v>0</v>
      </c>
      <c r="CH29" s="22">
        <f t="shared" si="46"/>
        <v>0</v>
      </c>
      <c r="CI29" s="22">
        <f t="shared" si="46"/>
        <v>0</v>
      </c>
      <c r="CJ29" s="22">
        <f t="shared" si="46"/>
        <v>0</v>
      </c>
      <c r="CK29" s="22">
        <f t="shared" si="46"/>
        <v>0</v>
      </c>
      <c r="CL29" s="22">
        <f t="shared" si="46"/>
        <v>0</v>
      </c>
      <c r="CM29" s="22">
        <f t="shared" si="46"/>
        <v>0</v>
      </c>
      <c r="CN29" s="22">
        <f t="shared" si="46"/>
        <v>0</v>
      </c>
      <c r="CO29" s="22">
        <f t="shared" si="46"/>
        <v>0</v>
      </c>
      <c r="CP29" s="22">
        <f t="shared" si="46"/>
        <v>0</v>
      </c>
    </row>
    <row r="30" spans="1:94">
      <c r="B30" s="20" t="s">
        <v>469</v>
      </c>
      <c r="D30" s="20" t="s">
        <v>608</v>
      </c>
      <c r="F30" s="21"/>
      <c r="G30" s="21">
        <v>7.4999999999999997E-2</v>
      </c>
      <c r="I30" s="31">
        <f t="shared" ref="I30:J30" si="51">DATE(YEAR(I29)+1,MONTH(I29),DAY(I29))</f>
        <v>44835</v>
      </c>
      <c r="J30" s="31">
        <f t="shared" si="51"/>
        <v>45199</v>
      </c>
      <c r="L30" s="29">
        <f>O29*(1+F30)*(1+G30)*ROUND(DAYS360(I30,J30,FALSE)/30,0)</f>
        <v>790240.02500000002</v>
      </c>
      <c r="M30" s="29">
        <f t="shared" si="49"/>
        <v>55133.025000000023</v>
      </c>
      <c r="N30" s="34">
        <f t="shared" ref="N30:N33" si="52">M30/L29</f>
        <v>7.5000000000000025E-2</v>
      </c>
      <c r="O30" s="32">
        <f t="shared" si="50"/>
        <v>65853.335416666669</v>
      </c>
      <c r="Q30" s="22">
        <f t="shared" si="38"/>
        <v>0</v>
      </c>
      <c r="R30" s="22">
        <f t="shared" si="38"/>
        <v>0</v>
      </c>
      <c r="S30" s="22">
        <f t="shared" si="38"/>
        <v>197560.00625000001</v>
      </c>
      <c r="T30" s="22">
        <f t="shared" si="38"/>
        <v>592680.01875000016</v>
      </c>
      <c r="U30" s="22">
        <f t="shared" si="38"/>
        <v>0</v>
      </c>
      <c r="V30" s="22">
        <f t="shared" si="39"/>
        <v>0</v>
      </c>
      <c r="W30" s="22">
        <f t="shared" si="40"/>
        <v>0</v>
      </c>
      <c r="X30" s="22">
        <f t="shared" si="40"/>
        <v>0</v>
      </c>
      <c r="Y30" s="22">
        <f t="shared" si="40"/>
        <v>0</v>
      </c>
      <c r="Z30" s="22">
        <f t="shared" si="40"/>
        <v>0</v>
      </c>
      <c r="AA30" s="22">
        <f t="shared" si="40"/>
        <v>0</v>
      </c>
      <c r="AB30" s="22">
        <f t="shared" si="40"/>
        <v>0</v>
      </c>
      <c r="AC30" s="22">
        <f t="shared" si="40"/>
        <v>0</v>
      </c>
      <c r="AD30" s="22">
        <f t="shared" si="40"/>
        <v>0</v>
      </c>
      <c r="AE30" s="22">
        <f t="shared" si="40"/>
        <v>0</v>
      </c>
      <c r="AF30" s="22">
        <f t="shared" si="40"/>
        <v>0</v>
      </c>
      <c r="AG30" s="22">
        <f t="shared" si="41"/>
        <v>0</v>
      </c>
      <c r="AH30" s="22">
        <f t="shared" si="41"/>
        <v>0</v>
      </c>
      <c r="AI30" s="22">
        <f t="shared" si="41"/>
        <v>0</v>
      </c>
      <c r="AJ30" s="22">
        <f t="shared" si="41"/>
        <v>0</v>
      </c>
      <c r="AK30" s="22">
        <f t="shared" si="41"/>
        <v>0</v>
      </c>
      <c r="AL30" s="22">
        <f t="shared" si="41"/>
        <v>0</v>
      </c>
      <c r="AM30" s="22">
        <f t="shared" si="41"/>
        <v>0</v>
      </c>
      <c r="AN30" s="22">
        <f t="shared" si="41"/>
        <v>0</v>
      </c>
      <c r="AO30" s="22">
        <f t="shared" si="41"/>
        <v>0</v>
      </c>
      <c r="AP30" s="22">
        <f t="shared" si="41"/>
        <v>0</v>
      </c>
      <c r="AQ30" s="22">
        <f t="shared" si="42"/>
        <v>0</v>
      </c>
      <c r="AR30" s="22">
        <f t="shared" si="42"/>
        <v>0</v>
      </c>
      <c r="AS30" s="22">
        <f t="shared" si="42"/>
        <v>0</v>
      </c>
      <c r="AT30" s="22">
        <f t="shared" si="42"/>
        <v>0</v>
      </c>
      <c r="AU30" s="22">
        <f t="shared" si="42"/>
        <v>0</v>
      </c>
      <c r="AV30" s="22">
        <f t="shared" si="42"/>
        <v>0</v>
      </c>
      <c r="AW30" s="22">
        <f t="shared" si="42"/>
        <v>0</v>
      </c>
      <c r="AX30" s="22">
        <f t="shared" si="42"/>
        <v>0</v>
      </c>
      <c r="AY30" s="22">
        <f t="shared" si="42"/>
        <v>0</v>
      </c>
      <c r="AZ30" s="22">
        <f t="shared" si="42"/>
        <v>0</v>
      </c>
      <c r="BA30" s="22">
        <f t="shared" si="43"/>
        <v>0</v>
      </c>
      <c r="BB30" s="22">
        <f t="shared" si="43"/>
        <v>0</v>
      </c>
      <c r="BC30" s="22">
        <f t="shared" si="43"/>
        <v>0</v>
      </c>
      <c r="BD30" s="22">
        <f t="shared" si="43"/>
        <v>65853.335416666669</v>
      </c>
      <c r="BE30" s="22">
        <f t="shared" si="43"/>
        <v>65853.335416666669</v>
      </c>
      <c r="BF30" s="22">
        <f t="shared" si="43"/>
        <v>65853.335416666669</v>
      </c>
      <c r="BG30" s="22">
        <f t="shared" si="43"/>
        <v>65853.335416666669</v>
      </c>
      <c r="BH30" s="22">
        <f t="shared" si="43"/>
        <v>65853.335416666669</v>
      </c>
      <c r="BI30" s="22">
        <f t="shared" si="43"/>
        <v>65853.335416666669</v>
      </c>
      <c r="BJ30" s="22">
        <f t="shared" si="43"/>
        <v>65853.335416666669</v>
      </c>
      <c r="BK30" s="22">
        <f t="shared" si="44"/>
        <v>65853.335416666669</v>
      </c>
      <c r="BL30" s="22">
        <f t="shared" si="44"/>
        <v>65853.335416666669</v>
      </c>
      <c r="BM30" s="22">
        <f t="shared" si="44"/>
        <v>65853.335416666669</v>
      </c>
      <c r="BN30" s="22">
        <f t="shared" si="44"/>
        <v>65853.335416666669</v>
      </c>
      <c r="BO30" s="22">
        <f t="shared" si="44"/>
        <v>65853.335416666669</v>
      </c>
      <c r="BP30" s="22">
        <f t="shared" si="44"/>
        <v>0</v>
      </c>
      <c r="BQ30" s="22">
        <f t="shared" si="44"/>
        <v>0</v>
      </c>
      <c r="BR30" s="22">
        <f t="shared" si="44"/>
        <v>0</v>
      </c>
      <c r="BS30" s="22">
        <f t="shared" si="44"/>
        <v>0</v>
      </c>
      <c r="BT30" s="22">
        <f t="shared" si="44"/>
        <v>0</v>
      </c>
      <c r="BU30" s="22">
        <f t="shared" si="45"/>
        <v>0</v>
      </c>
      <c r="BV30" s="22">
        <f t="shared" si="45"/>
        <v>0</v>
      </c>
      <c r="BW30" s="22">
        <f t="shared" si="45"/>
        <v>0</v>
      </c>
      <c r="BX30" s="22">
        <f t="shared" si="45"/>
        <v>0</v>
      </c>
      <c r="BY30" s="22">
        <f t="shared" si="45"/>
        <v>0</v>
      </c>
      <c r="BZ30" s="22">
        <f t="shared" si="45"/>
        <v>0</v>
      </c>
      <c r="CA30" s="22">
        <f t="shared" si="45"/>
        <v>0</v>
      </c>
      <c r="CB30" s="22">
        <f t="shared" si="45"/>
        <v>0</v>
      </c>
      <c r="CC30" s="22">
        <f t="shared" si="45"/>
        <v>0</v>
      </c>
      <c r="CD30" s="22">
        <f t="shared" si="45"/>
        <v>0</v>
      </c>
      <c r="CE30" s="22">
        <f t="shared" si="46"/>
        <v>0</v>
      </c>
      <c r="CF30" s="22">
        <f t="shared" si="46"/>
        <v>0</v>
      </c>
      <c r="CG30" s="22">
        <f t="shared" si="46"/>
        <v>0</v>
      </c>
      <c r="CH30" s="22">
        <f t="shared" si="46"/>
        <v>0</v>
      </c>
      <c r="CI30" s="22">
        <f t="shared" si="46"/>
        <v>0</v>
      </c>
      <c r="CJ30" s="22">
        <f t="shared" si="46"/>
        <v>0</v>
      </c>
      <c r="CK30" s="22">
        <f t="shared" si="46"/>
        <v>0</v>
      </c>
      <c r="CL30" s="22">
        <f t="shared" si="46"/>
        <v>0</v>
      </c>
      <c r="CM30" s="22">
        <f t="shared" si="46"/>
        <v>0</v>
      </c>
      <c r="CN30" s="22">
        <f t="shared" si="46"/>
        <v>0</v>
      </c>
      <c r="CO30" s="22">
        <f t="shared" si="46"/>
        <v>0</v>
      </c>
      <c r="CP30" s="22">
        <f t="shared" si="46"/>
        <v>0</v>
      </c>
    </row>
    <row r="31" spans="1:94">
      <c r="B31" s="20" t="s">
        <v>469</v>
      </c>
      <c r="D31" s="20" t="s">
        <v>608</v>
      </c>
      <c r="F31" s="21"/>
      <c r="G31" s="21">
        <v>7.4999999999999997E-2</v>
      </c>
      <c r="I31" s="31">
        <f t="shared" ref="I31:J31" si="53">DATE(YEAR(I30)+1,MONTH(I30),DAY(I30))</f>
        <v>45200</v>
      </c>
      <c r="J31" s="31">
        <f t="shared" si="53"/>
        <v>45565</v>
      </c>
      <c r="L31" s="29">
        <f t="shared" ref="L31" si="54">O30*(1+F31)*(1+G31)*ROUND(DAYS360(I31,J31,FALSE)/30,0)</f>
        <v>849508.02687499998</v>
      </c>
      <c r="M31" s="29">
        <f t="shared" si="49"/>
        <v>59268.001874999958</v>
      </c>
      <c r="N31" s="34">
        <f t="shared" si="52"/>
        <v>7.4999999999999942E-2</v>
      </c>
      <c r="O31" s="32">
        <f t="shared" si="50"/>
        <v>70792.335572916665</v>
      </c>
      <c r="Q31" s="22">
        <f t="shared" si="38"/>
        <v>0</v>
      </c>
      <c r="R31" s="22">
        <f t="shared" si="38"/>
        <v>0</v>
      </c>
      <c r="S31" s="22">
        <f t="shared" si="38"/>
        <v>0</v>
      </c>
      <c r="T31" s="22">
        <f t="shared" si="38"/>
        <v>212377.00671875</v>
      </c>
      <c r="U31" s="22">
        <f t="shared" si="38"/>
        <v>637131.02015624999</v>
      </c>
      <c r="V31" s="22">
        <f t="shared" si="39"/>
        <v>0</v>
      </c>
      <c r="W31" s="22">
        <f t="shared" si="40"/>
        <v>0</v>
      </c>
      <c r="X31" s="22">
        <f t="shared" si="40"/>
        <v>0</v>
      </c>
      <c r="Y31" s="22">
        <f t="shared" si="40"/>
        <v>0</v>
      </c>
      <c r="Z31" s="22">
        <f t="shared" si="40"/>
        <v>0</v>
      </c>
      <c r="AA31" s="22">
        <f t="shared" si="40"/>
        <v>0</v>
      </c>
      <c r="AB31" s="22">
        <f t="shared" si="40"/>
        <v>0</v>
      </c>
      <c r="AC31" s="22">
        <f t="shared" si="40"/>
        <v>0</v>
      </c>
      <c r="AD31" s="22">
        <f t="shared" si="40"/>
        <v>0</v>
      </c>
      <c r="AE31" s="22">
        <f t="shared" si="40"/>
        <v>0</v>
      </c>
      <c r="AF31" s="22">
        <f t="shared" si="40"/>
        <v>0</v>
      </c>
      <c r="AG31" s="22">
        <f t="shared" si="41"/>
        <v>0</v>
      </c>
      <c r="AH31" s="22">
        <f t="shared" si="41"/>
        <v>0</v>
      </c>
      <c r="AI31" s="22">
        <f t="shared" si="41"/>
        <v>0</v>
      </c>
      <c r="AJ31" s="22">
        <f t="shared" si="41"/>
        <v>0</v>
      </c>
      <c r="AK31" s="22">
        <f t="shared" si="41"/>
        <v>0</v>
      </c>
      <c r="AL31" s="22">
        <f t="shared" si="41"/>
        <v>0</v>
      </c>
      <c r="AM31" s="22">
        <f t="shared" si="41"/>
        <v>0</v>
      </c>
      <c r="AN31" s="22">
        <f t="shared" si="41"/>
        <v>0</v>
      </c>
      <c r="AO31" s="22">
        <f t="shared" si="41"/>
        <v>0</v>
      </c>
      <c r="AP31" s="22">
        <f t="shared" si="41"/>
        <v>0</v>
      </c>
      <c r="AQ31" s="22">
        <f t="shared" si="42"/>
        <v>0</v>
      </c>
      <c r="AR31" s="22">
        <f t="shared" si="42"/>
        <v>0</v>
      </c>
      <c r="AS31" s="22">
        <f t="shared" si="42"/>
        <v>0</v>
      </c>
      <c r="AT31" s="22">
        <f t="shared" si="42"/>
        <v>0</v>
      </c>
      <c r="AU31" s="22">
        <f t="shared" si="42"/>
        <v>0</v>
      </c>
      <c r="AV31" s="22">
        <f t="shared" si="42"/>
        <v>0</v>
      </c>
      <c r="AW31" s="22">
        <f t="shared" si="42"/>
        <v>0</v>
      </c>
      <c r="AX31" s="22">
        <f t="shared" si="42"/>
        <v>0</v>
      </c>
      <c r="AY31" s="22">
        <f t="shared" si="42"/>
        <v>0</v>
      </c>
      <c r="AZ31" s="22">
        <f t="shared" si="42"/>
        <v>0</v>
      </c>
      <c r="BA31" s="22">
        <f t="shared" si="43"/>
        <v>0</v>
      </c>
      <c r="BB31" s="22">
        <f t="shared" si="43"/>
        <v>0</v>
      </c>
      <c r="BC31" s="22">
        <f t="shared" si="43"/>
        <v>0</v>
      </c>
      <c r="BD31" s="22">
        <f t="shared" si="43"/>
        <v>0</v>
      </c>
      <c r="BE31" s="22">
        <f t="shared" si="43"/>
        <v>0</v>
      </c>
      <c r="BF31" s="22">
        <f t="shared" si="43"/>
        <v>0</v>
      </c>
      <c r="BG31" s="22">
        <f t="shared" si="43"/>
        <v>0</v>
      </c>
      <c r="BH31" s="22">
        <f t="shared" si="43"/>
        <v>0</v>
      </c>
      <c r="BI31" s="22">
        <f t="shared" si="43"/>
        <v>0</v>
      </c>
      <c r="BJ31" s="22">
        <f t="shared" si="43"/>
        <v>0</v>
      </c>
      <c r="BK31" s="22">
        <f t="shared" si="44"/>
        <v>0</v>
      </c>
      <c r="BL31" s="22">
        <f t="shared" si="44"/>
        <v>0</v>
      </c>
      <c r="BM31" s="22">
        <f t="shared" si="44"/>
        <v>0</v>
      </c>
      <c r="BN31" s="22">
        <f t="shared" si="44"/>
        <v>0</v>
      </c>
      <c r="BO31" s="22">
        <f t="shared" si="44"/>
        <v>0</v>
      </c>
      <c r="BP31" s="22">
        <f t="shared" si="44"/>
        <v>70792.335572916665</v>
      </c>
      <c r="BQ31" s="22">
        <f t="shared" si="44"/>
        <v>70792.335572916665</v>
      </c>
      <c r="BR31" s="22">
        <f t="shared" si="44"/>
        <v>70792.335572916665</v>
      </c>
      <c r="BS31" s="22">
        <f t="shared" si="44"/>
        <v>70792.335572916665</v>
      </c>
      <c r="BT31" s="22">
        <f t="shared" si="44"/>
        <v>70792.335572916665</v>
      </c>
      <c r="BU31" s="22">
        <f t="shared" si="45"/>
        <v>70792.335572916665</v>
      </c>
      <c r="BV31" s="22">
        <f t="shared" si="45"/>
        <v>70792.335572916665</v>
      </c>
      <c r="BW31" s="22">
        <f t="shared" si="45"/>
        <v>70792.335572916665</v>
      </c>
      <c r="BX31" s="22">
        <f t="shared" si="45"/>
        <v>70792.335572916665</v>
      </c>
      <c r="BY31" s="22">
        <f t="shared" si="45"/>
        <v>70792.335572916665</v>
      </c>
      <c r="BZ31" s="22">
        <f t="shared" si="45"/>
        <v>70792.335572916665</v>
      </c>
      <c r="CA31" s="22">
        <f t="shared" si="45"/>
        <v>70792.335572916665</v>
      </c>
      <c r="CB31" s="22">
        <f t="shared" si="45"/>
        <v>0</v>
      </c>
      <c r="CC31" s="22">
        <f t="shared" si="45"/>
        <v>0</v>
      </c>
      <c r="CD31" s="22">
        <f t="shared" si="45"/>
        <v>0</v>
      </c>
      <c r="CE31" s="22">
        <f t="shared" si="46"/>
        <v>0</v>
      </c>
      <c r="CF31" s="22">
        <f t="shared" si="46"/>
        <v>0</v>
      </c>
      <c r="CG31" s="22">
        <f t="shared" si="46"/>
        <v>0</v>
      </c>
      <c r="CH31" s="22">
        <f t="shared" si="46"/>
        <v>0</v>
      </c>
      <c r="CI31" s="22">
        <f t="shared" si="46"/>
        <v>0</v>
      </c>
      <c r="CJ31" s="22">
        <f t="shared" si="46"/>
        <v>0</v>
      </c>
      <c r="CK31" s="22">
        <f t="shared" si="46"/>
        <v>0</v>
      </c>
      <c r="CL31" s="22">
        <f t="shared" si="46"/>
        <v>0</v>
      </c>
      <c r="CM31" s="22">
        <f t="shared" si="46"/>
        <v>0</v>
      </c>
      <c r="CN31" s="22">
        <f t="shared" si="46"/>
        <v>0</v>
      </c>
      <c r="CO31" s="22">
        <f t="shared" si="46"/>
        <v>0</v>
      </c>
      <c r="CP31" s="22">
        <f t="shared" si="46"/>
        <v>0</v>
      </c>
    </row>
    <row r="32" spans="1:94">
      <c r="B32" s="20" t="s">
        <v>469</v>
      </c>
      <c r="D32" s="20" t="s">
        <v>608</v>
      </c>
      <c r="F32" s="21"/>
      <c r="G32" s="21">
        <v>0.03</v>
      </c>
      <c r="I32" s="31">
        <f t="shared" ref="I32:J32" si="55">DATE(YEAR(I31)+1,MONTH(I31),DAY(I31))</f>
        <v>45566</v>
      </c>
      <c r="J32" s="31">
        <f t="shared" si="55"/>
        <v>45930</v>
      </c>
      <c r="L32" s="29">
        <f>O31*(1+F32)*(1+G32)*ROUND(DAYS360(I32,J32,FALSE)/30,0)</f>
        <v>874993.26768125012</v>
      </c>
      <c r="M32" s="29">
        <f t="shared" si="49"/>
        <v>25485.240806250134</v>
      </c>
      <c r="N32" s="34">
        <f t="shared" si="52"/>
        <v>3.0000000000000158E-2</v>
      </c>
      <c r="O32" s="32">
        <f t="shared" si="50"/>
        <v>72916.105640104171</v>
      </c>
      <c r="Q32" s="22">
        <f t="shared" si="38"/>
        <v>0</v>
      </c>
      <c r="R32" s="22">
        <f t="shared" si="38"/>
        <v>0</v>
      </c>
      <c r="S32" s="22">
        <f t="shared" si="38"/>
        <v>0</v>
      </c>
      <c r="T32" s="22">
        <f t="shared" si="38"/>
        <v>0</v>
      </c>
      <c r="U32" s="22">
        <f t="shared" si="38"/>
        <v>218748.31692031253</v>
      </c>
      <c r="V32" s="22">
        <f t="shared" si="39"/>
        <v>656244.95076093753</v>
      </c>
      <c r="W32" s="22">
        <f t="shared" si="40"/>
        <v>0</v>
      </c>
      <c r="X32" s="22">
        <f t="shared" si="40"/>
        <v>0</v>
      </c>
      <c r="Y32" s="22">
        <f t="shared" si="40"/>
        <v>0</v>
      </c>
      <c r="Z32" s="22">
        <f t="shared" si="40"/>
        <v>0</v>
      </c>
      <c r="AA32" s="22">
        <f t="shared" si="40"/>
        <v>0</v>
      </c>
      <c r="AB32" s="22">
        <f t="shared" si="40"/>
        <v>0</v>
      </c>
      <c r="AC32" s="22">
        <f t="shared" si="40"/>
        <v>0</v>
      </c>
      <c r="AD32" s="22">
        <f t="shared" si="40"/>
        <v>0</v>
      </c>
      <c r="AE32" s="22">
        <f t="shared" si="40"/>
        <v>0</v>
      </c>
      <c r="AF32" s="22">
        <f t="shared" si="40"/>
        <v>0</v>
      </c>
      <c r="AG32" s="22">
        <f t="shared" si="41"/>
        <v>0</v>
      </c>
      <c r="AH32" s="22">
        <f t="shared" si="41"/>
        <v>0</v>
      </c>
      <c r="AI32" s="22">
        <f t="shared" si="41"/>
        <v>0</v>
      </c>
      <c r="AJ32" s="22">
        <f t="shared" si="41"/>
        <v>0</v>
      </c>
      <c r="AK32" s="22">
        <f t="shared" si="41"/>
        <v>0</v>
      </c>
      <c r="AL32" s="22">
        <f t="shared" si="41"/>
        <v>0</v>
      </c>
      <c r="AM32" s="22">
        <f t="shared" si="41"/>
        <v>0</v>
      </c>
      <c r="AN32" s="22">
        <f t="shared" si="41"/>
        <v>0</v>
      </c>
      <c r="AO32" s="22">
        <f t="shared" si="41"/>
        <v>0</v>
      </c>
      <c r="AP32" s="22">
        <f t="shared" si="41"/>
        <v>0</v>
      </c>
      <c r="AQ32" s="22">
        <f t="shared" si="42"/>
        <v>0</v>
      </c>
      <c r="AR32" s="22">
        <f t="shared" si="42"/>
        <v>0</v>
      </c>
      <c r="AS32" s="22">
        <f t="shared" si="42"/>
        <v>0</v>
      </c>
      <c r="AT32" s="22">
        <f t="shared" si="42"/>
        <v>0</v>
      </c>
      <c r="AU32" s="22">
        <f t="shared" si="42"/>
        <v>0</v>
      </c>
      <c r="AV32" s="22">
        <f t="shared" si="42"/>
        <v>0</v>
      </c>
      <c r="AW32" s="22">
        <f t="shared" si="42"/>
        <v>0</v>
      </c>
      <c r="AX32" s="22">
        <f t="shared" si="42"/>
        <v>0</v>
      </c>
      <c r="AY32" s="22">
        <f t="shared" si="42"/>
        <v>0</v>
      </c>
      <c r="AZ32" s="22">
        <f t="shared" si="42"/>
        <v>0</v>
      </c>
      <c r="BA32" s="22">
        <f t="shared" si="43"/>
        <v>0</v>
      </c>
      <c r="BB32" s="22">
        <f t="shared" si="43"/>
        <v>0</v>
      </c>
      <c r="BC32" s="22">
        <f t="shared" si="43"/>
        <v>0</v>
      </c>
      <c r="BD32" s="22">
        <f t="shared" si="43"/>
        <v>0</v>
      </c>
      <c r="BE32" s="22">
        <f t="shared" si="43"/>
        <v>0</v>
      </c>
      <c r="BF32" s="22">
        <f t="shared" si="43"/>
        <v>0</v>
      </c>
      <c r="BG32" s="22">
        <f t="shared" si="43"/>
        <v>0</v>
      </c>
      <c r="BH32" s="22">
        <f t="shared" si="43"/>
        <v>0</v>
      </c>
      <c r="BI32" s="22">
        <f t="shared" si="43"/>
        <v>0</v>
      </c>
      <c r="BJ32" s="22">
        <f t="shared" si="43"/>
        <v>0</v>
      </c>
      <c r="BK32" s="22">
        <f t="shared" si="44"/>
        <v>0</v>
      </c>
      <c r="BL32" s="22">
        <f t="shared" si="44"/>
        <v>0</v>
      </c>
      <c r="BM32" s="22">
        <f t="shared" si="44"/>
        <v>0</v>
      </c>
      <c r="BN32" s="22">
        <f t="shared" si="44"/>
        <v>0</v>
      </c>
      <c r="BO32" s="22">
        <f t="shared" si="44"/>
        <v>0</v>
      </c>
      <c r="BP32" s="22">
        <f t="shared" si="44"/>
        <v>0</v>
      </c>
      <c r="BQ32" s="22">
        <f t="shared" si="44"/>
        <v>0</v>
      </c>
      <c r="BR32" s="22">
        <f t="shared" si="44"/>
        <v>0</v>
      </c>
      <c r="BS32" s="22">
        <f t="shared" si="44"/>
        <v>0</v>
      </c>
      <c r="BT32" s="22">
        <f t="shared" si="44"/>
        <v>0</v>
      </c>
      <c r="BU32" s="22">
        <f t="shared" si="45"/>
        <v>0</v>
      </c>
      <c r="BV32" s="22">
        <f t="shared" si="45"/>
        <v>0</v>
      </c>
      <c r="BW32" s="22">
        <f t="shared" si="45"/>
        <v>0</v>
      </c>
      <c r="BX32" s="22">
        <f t="shared" si="45"/>
        <v>0</v>
      </c>
      <c r="BY32" s="22">
        <f t="shared" si="45"/>
        <v>0</v>
      </c>
      <c r="BZ32" s="22">
        <f t="shared" si="45"/>
        <v>0</v>
      </c>
      <c r="CA32" s="22">
        <f t="shared" si="45"/>
        <v>0</v>
      </c>
      <c r="CB32" s="22">
        <f t="shared" si="45"/>
        <v>72916.105640104171</v>
      </c>
      <c r="CC32" s="22">
        <f t="shared" si="45"/>
        <v>72916.105640104171</v>
      </c>
      <c r="CD32" s="22">
        <f t="shared" si="45"/>
        <v>72916.105640104171</v>
      </c>
      <c r="CE32" s="22">
        <f t="shared" si="46"/>
        <v>72916.105640104171</v>
      </c>
      <c r="CF32" s="22">
        <f t="shared" si="46"/>
        <v>72916.105640104171</v>
      </c>
      <c r="CG32" s="22">
        <f t="shared" si="46"/>
        <v>72916.105640104171</v>
      </c>
      <c r="CH32" s="22">
        <f t="shared" si="46"/>
        <v>72916.105640104171</v>
      </c>
      <c r="CI32" s="22">
        <f t="shared" si="46"/>
        <v>72916.105640104171</v>
      </c>
      <c r="CJ32" s="22">
        <f t="shared" si="46"/>
        <v>72916.105640104171</v>
      </c>
      <c r="CK32" s="22">
        <f t="shared" si="46"/>
        <v>72916.105640104171</v>
      </c>
      <c r="CL32" s="22">
        <f t="shared" si="46"/>
        <v>72916.105640104171</v>
      </c>
      <c r="CM32" s="22">
        <f t="shared" si="46"/>
        <v>72916.105640104171</v>
      </c>
      <c r="CN32" s="22">
        <f t="shared" si="46"/>
        <v>0</v>
      </c>
      <c r="CO32" s="22">
        <f t="shared" si="46"/>
        <v>0</v>
      </c>
      <c r="CP32" s="22">
        <f t="shared" si="46"/>
        <v>0</v>
      </c>
    </row>
    <row r="33" spans="1:94">
      <c r="B33" s="20" t="s">
        <v>469</v>
      </c>
      <c r="D33" s="20" t="s">
        <v>608</v>
      </c>
      <c r="F33" s="21"/>
      <c r="G33" s="21">
        <v>0.03</v>
      </c>
      <c r="I33" s="31">
        <f t="shared" ref="I33:J33" si="56">DATE(YEAR(I32)+1,MONTH(I32),DAY(I32))</f>
        <v>45931</v>
      </c>
      <c r="J33" s="31">
        <f t="shared" si="56"/>
        <v>46295</v>
      </c>
      <c r="L33" s="29">
        <f>O32*(1+F33)*(1+G33)*ROUND(DAYS360(I33,J33,FALSE)/30,0)</f>
        <v>901243.06571168755</v>
      </c>
      <c r="M33" s="29">
        <f t="shared" si="49"/>
        <v>26249.798030437436</v>
      </c>
      <c r="N33" s="34">
        <f t="shared" si="52"/>
        <v>2.9999999999999923E-2</v>
      </c>
      <c r="O33" s="32">
        <f t="shared" si="50"/>
        <v>75103.588809307301</v>
      </c>
      <c r="Q33" s="22">
        <f t="shared" si="38"/>
        <v>0</v>
      </c>
      <c r="R33" s="22">
        <f t="shared" si="38"/>
        <v>0</v>
      </c>
      <c r="S33" s="22">
        <f t="shared" si="38"/>
        <v>0</v>
      </c>
      <c r="T33" s="22">
        <f t="shared" si="38"/>
        <v>0</v>
      </c>
      <c r="U33" s="22">
        <f t="shared" si="38"/>
        <v>0</v>
      </c>
      <c r="V33" s="22">
        <f t="shared" si="39"/>
        <v>225310.76642792189</v>
      </c>
      <c r="W33" s="22">
        <f t="shared" si="40"/>
        <v>0</v>
      </c>
      <c r="X33" s="22">
        <f t="shared" si="40"/>
        <v>0</v>
      </c>
      <c r="Y33" s="22">
        <f t="shared" si="40"/>
        <v>0</v>
      </c>
      <c r="Z33" s="22">
        <f t="shared" si="40"/>
        <v>0</v>
      </c>
      <c r="AA33" s="22">
        <f t="shared" si="40"/>
        <v>0</v>
      </c>
      <c r="AB33" s="22">
        <f t="shared" si="40"/>
        <v>0</v>
      </c>
      <c r="AC33" s="22">
        <f t="shared" si="40"/>
        <v>0</v>
      </c>
      <c r="AD33" s="22">
        <f t="shared" si="40"/>
        <v>0</v>
      </c>
      <c r="AE33" s="22">
        <f t="shared" si="40"/>
        <v>0</v>
      </c>
      <c r="AF33" s="22">
        <f t="shared" si="40"/>
        <v>0</v>
      </c>
      <c r="AG33" s="22">
        <f t="shared" si="41"/>
        <v>0</v>
      </c>
      <c r="AH33" s="22">
        <f t="shared" si="41"/>
        <v>0</v>
      </c>
      <c r="AI33" s="22">
        <f t="shared" si="41"/>
        <v>0</v>
      </c>
      <c r="AJ33" s="22">
        <f t="shared" si="41"/>
        <v>0</v>
      </c>
      <c r="AK33" s="22">
        <f t="shared" si="41"/>
        <v>0</v>
      </c>
      <c r="AL33" s="22">
        <f t="shared" si="41"/>
        <v>0</v>
      </c>
      <c r="AM33" s="22">
        <f t="shared" si="41"/>
        <v>0</v>
      </c>
      <c r="AN33" s="22">
        <f t="shared" si="41"/>
        <v>0</v>
      </c>
      <c r="AO33" s="22">
        <f t="shared" si="41"/>
        <v>0</v>
      </c>
      <c r="AP33" s="22">
        <f t="shared" si="41"/>
        <v>0</v>
      </c>
      <c r="AQ33" s="22">
        <f t="shared" si="42"/>
        <v>0</v>
      </c>
      <c r="AR33" s="22">
        <f t="shared" si="42"/>
        <v>0</v>
      </c>
      <c r="AS33" s="22">
        <f t="shared" si="42"/>
        <v>0</v>
      </c>
      <c r="AT33" s="22">
        <f t="shared" si="42"/>
        <v>0</v>
      </c>
      <c r="AU33" s="22">
        <f t="shared" si="42"/>
        <v>0</v>
      </c>
      <c r="AV33" s="22">
        <f t="shared" si="42"/>
        <v>0</v>
      </c>
      <c r="AW33" s="22">
        <f t="shared" si="42"/>
        <v>0</v>
      </c>
      <c r="AX33" s="22">
        <f t="shared" si="42"/>
        <v>0</v>
      </c>
      <c r="AY33" s="22">
        <f t="shared" si="42"/>
        <v>0</v>
      </c>
      <c r="AZ33" s="22">
        <f t="shared" si="42"/>
        <v>0</v>
      </c>
      <c r="BA33" s="22">
        <f t="shared" si="43"/>
        <v>0</v>
      </c>
      <c r="BB33" s="22">
        <f t="shared" si="43"/>
        <v>0</v>
      </c>
      <c r="BC33" s="22">
        <f t="shared" si="43"/>
        <v>0</v>
      </c>
      <c r="BD33" s="22">
        <f t="shared" si="43"/>
        <v>0</v>
      </c>
      <c r="BE33" s="22">
        <f t="shared" si="43"/>
        <v>0</v>
      </c>
      <c r="BF33" s="22">
        <f t="shared" si="43"/>
        <v>0</v>
      </c>
      <c r="BG33" s="22">
        <f t="shared" si="43"/>
        <v>0</v>
      </c>
      <c r="BH33" s="22">
        <f t="shared" si="43"/>
        <v>0</v>
      </c>
      <c r="BI33" s="22">
        <f t="shared" si="43"/>
        <v>0</v>
      </c>
      <c r="BJ33" s="22">
        <f t="shared" si="43"/>
        <v>0</v>
      </c>
      <c r="BK33" s="22">
        <f t="shared" si="44"/>
        <v>0</v>
      </c>
      <c r="BL33" s="22">
        <f t="shared" si="44"/>
        <v>0</v>
      </c>
      <c r="BM33" s="22">
        <f t="shared" si="44"/>
        <v>0</v>
      </c>
      <c r="BN33" s="22">
        <f t="shared" si="44"/>
        <v>0</v>
      </c>
      <c r="BO33" s="22">
        <f t="shared" si="44"/>
        <v>0</v>
      </c>
      <c r="BP33" s="22">
        <f t="shared" si="44"/>
        <v>0</v>
      </c>
      <c r="BQ33" s="22">
        <f t="shared" si="44"/>
        <v>0</v>
      </c>
      <c r="BR33" s="22">
        <f t="shared" si="44"/>
        <v>0</v>
      </c>
      <c r="BS33" s="22">
        <f t="shared" si="44"/>
        <v>0</v>
      </c>
      <c r="BT33" s="22">
        <f t="shared" si="44"/>
        <v>0</v>
      </c>
      <c r="BU33" s="22">
        <f t="shared" si="45"/>
        <v>0</v>
      </c>
      <c r="BV33" s="22">
        <f t="shared" si="45"/>
        <v>0</v>
      </c>
      <c r="BW33" s="22">
        <f t="shared" si="45"/>
        <v>0</v>
      </c>
      <c r="BX33" s="22">
        <f t="shared" si="45"/>
        <v>0</v>
      </c>
      <c r="BY33" s="22">
        <f t="shared" si="45"/>
        <v>0</v>
      </c>
      <c r="BZ33" s="22">
        <f t="shared" si="45"/>
        <v>0</v>
      </c>
      <c r="CA33" s="22">
        <f t="shared" si="45"/>
        <v>0</v>
      </c>
      <c r="CB33" s="22">
        <f t="shared" si="45"/>
        <v>0</v>
      </c>
      <c r="CC33" s="22">
        <f t="shared" si="45"/>
        <v>0</v>
      </c>
      <c r="CD33" s="22">
        <f t="shared" si="45"/>
        <v>0</v>
      </c>
      <c r="CE33" s="22">
        <f t="shared" si="46"/>
        <v>0</v>
      </c>
      <c r="CF33" s="22">
        <f t="shared" si="46"/>
        <v>0</v>
      </c>
      <c r="CG33" s="22">
        <f t="shared" si="46"/>
        <v>0</v>
      </c>
      <c r="CH33" s="22">
        <f t="shared" si="46"/>
        <v>0</v>
      </c>
      <c r="CI33" s="22">
        <f t="shared" si="46"/>
        <v>0</v>
      </c>
      <c r="CJ33" s="22">
        <f t="shared" si="46"/>
        <v>0</v>
      </c>
      <c r="CK33" s="22">
        <f t="shared" si="46"/>
        <v>0</v>
      </c>
      <c r="CL33" s="22">
        <f t="shared" si="46"/>
        <v>0</v>
      </c>
      <c r="CM33" s="22">
        <f t="shared" si="46"/>
        <v>0</v>
      </c>
      <c r="CN33" s="22">
        <f t="shared" si="46"/>
        <v>75103.588809307301</v>
      </c>
      <c r="CO33" s="22">
        <f t="shared" si="46"/>
        <v>75103.588809307301</v>
      </c>
      <c r="CP33" s="22">
        <f t="shared" si="46"/>
        <v>75103.588809307301</v>
      </c>
    </row>
    <row r="34" spans="1:94">
      <c r="A34" s="8"/>
      <c r="C34" s="8"/>
      <c r="D34" s="8"/>
      <c r="E34" s="8"/>
      <c r="F34" s="23"/>
      <c r="G34" s="23"/>
      <c r="H34" s="8"/>
      <c r="I34" s="24"/>
      <c r="J34" s="24"/>
      <c r="K34" s="8"/>
      <c r="L34" s="8"/>
      <c r="M34" s="8"/>
      <c r="N34" s="8"/>
      <c r="O34" s="8"/>
      <c r="P34" s="8"/>
      <c r="Q34" s="25">
        <f>SUM(Q27:Q33)</f>
        <v>142239.5</v>
      </c>
      <c r="R34" s="25">
        <f t="shared" ref="R34:CC34" si="57">SUM(R27:R33)</f>
        <v>610495.25</v>
      </c>
      <c r="S34" s="25">
        <f t="shared" si="57"/>
        <v>748890.25624999998</v>
      </c>
      <c r="T34" s="25">
        <f t="shared" si="57"/>
        <v>805057.02546875016</v>
      </c>
      <c r="U34" s="25">
        <f t="shared" si="57"/>
        <v>855879.33707656246</v>
      </c>
      <c r="V34" s="25">
        <f t="shared" si="57"/>
        <v>881555.71718885936</v>
      </c>
      <c r="W34" s="25">
        <f t="shared" si="57"/>
        <v>0</v>
      </c>
      <c r="X34" s="25">
        <f t="shared" si="57"/>
        <v>0</v>
      </c>
      <c r="Y34" s="25">
        <f t="shared" si="57"/>
        <v>0</v>
      </c>
      <c r="Z34" s="25">
        <f t="shared" si="57"/>
        <v>0</v>
      </c>
      <c r="AA34" s="25">
        <f t="shared" si="57"/>
        <v>0</v>
      </c>
      <c r="AB34" s="25">
        <f t="shared" si="57"/>
        <v>0</v>
      </c>
      <c r="AC34" s="25">
        <f t="shared" si="57"/>
        <v>0</v>
      </c>
      <c r="AD34" s="25">
        <f t="shared" si="57"/>
        <v>0</v>
      </c>
      <c r="AE34" s="25">
        <f t="shared" si="57"/>
        <v>0</v>
      </c>
      <c r="AF34" s="25">
        <f t="shared" si="57"/>
        <v>47413.166666666664</v>
      </c>
      <c r="AG34" s="25">
        <f t="shared" si="57"/>
        <v>47413.166666666664</v>
      </c>
      <c r="AH34" s="25">
        <f t="shared" si="57"/>
        <v>47413.166666666664</v>
      </c>
      <c r="AI34" s="25">
        <f t="shared" si="57"/>
        <v>47413.166666666664</v>
      </c>
      <c r="AJ34" s="25">
        <f t="shared" si="57"/>
        <v>47413.166666666664</v>
      </c>
      <c r="AK34" s="25">
        <f t="shared" si="57"/>
        <v>47413.166666666664</v>
      </c>
      <c r="AL34" s="25">
        <f t="shared" si="57"/>
        <v>47413.166666666664</v>
      </c>
      <c r="AM34" s="25">
        <f t="shared" si="57"/>
        <v>47413.166666666664</v>
      </c>
      <c r="AN34" s="25">
        <f t="shared" si="57"/>
        <v>47413.166666666664</v>
      </c>
      <c r="AO34" s="25">
        <f t="shared" si="57"/>
        <v>47413.166666666664</v>
      </c>
      <c r="AP34" s="25">
        <f t="shared" si="57"/>
        <v>47413.166666666664</v>
      </c>
      <c r="AQ34" s="25">
        <f t="shared" si="57"/>
        <v>47413.166666666664</v>
      </c>
      <c r="AR34" s="25">
        <f t="shared" si="57"/>
        <v>61258.916666666664</v>
      </c>
      <c r="AS34" s="25">
        <f t="shared" si="57"/>
        <v>61258.916666666664</v>
      </c>
      <c r="AT34" s="25">
        <f t="shared" si="57"/>
        <v>61258.916666666664</v>
      </c>
      <c r="AU34" s="25">
        <f t="shared" si="57"/>
        <v>61258.916666666664</v>
      </c>
      <c r="AV34" s="25">
        <f t="shared" si="57"/>
        <v>61258.916666666664</v>
      </c>
      <c r="AW34" s="25">
        <f t="shared" si="57"/>
        <v>61258.916666666664</v>
      </c>
      <c r="AX34" s="25">
        <f t="shared" si="57"/>
        <v>61258.916666666664</v>
      </c>
      <c r="AY34" s="25">
        <f t="shared" si="57"/>
        <v>61258.916666666664</v>
      </c>
      <c r="AZ34" s="25">
        <f t="shared" si="57"/>
        <v>61258.916666666664</v>
      </c>
      <c r="BA34" s="25">
        <f t="shared" si="57"/>
        <v>61258.916666666664</v>
      </c>
      <c r="BB34" s="25">
        <f t="shared" si="57"/>
        <v>61258.916666666664</v>
      </c>
      <c r="BC34" s="25">
        <f t="shared" si="57"/>
        <v>61258.916666666664</v>
      </c>
      <c r="BD34" s="25">
        <f t="shared" si="57"/>
        <v>65853.335416666669</v>
      </c>
      <c r="BE34" s="25">
        <f t="shared" si="57"/>
        <v>65853.335416666669</v>
      </c>
      <c r="BF34" s="25">
        <f t="shared" si="57"/>
        <v>65853.335416666669</v>
      </c>
      <c r="BG34" s="25">
        <f t="shared" si="57"/>
        <v>65853.335416666669</v>
      </c>
      <c r="BH34" s="25">
        <f t="shared" si="57"/>
        <v>65853.335416666669</v>
      </c>
      <c r="BI34" s="25">
        <f t="shared" si="57"/>
        <v>65853.335416666669</v>
      </c>
      <c r="BJ34" s="25">
        <f t="shared" si="57"/>
        <v>65853.335416666669</v>
      </c>
      <c r="BK34" s="25">
        <f t="shared" si="57"/>
        <v>65853.335416666669</v>
      </c>
      <c r="BL34" s="25">
        <f t="shared" si="57"/>
        <v>65853.335416666669</v>
      </c>
      <c r="BM34" s="25">
        <f t="shared" si="57"/>
        <v>65853.335416666669</v>
      </c>
      <c r="BN34" s="25">
        <f t="shared" si="57"/>
        <v>65853.335416666669</v>
      </c>
      <c r="BO34" s="25">
        <f t="shared" si="57"/>
        <v>65853.335416666669</v>
      </c>
      <c r="BP34" s="25">
        <f t="shared" si="57"/>
        <v>70792.335572916665</v>
      </c>
      <c r="BQ34" s="25">
        <f t="shared" si="57"/>
        <v>70792.335572916665</v>
      </c>
      <c r="BR34" s="25">
        <f t="shared" si="57"/>
        <v>70792.335572916665</v>
      </c>
      <c r="BS34" s="25">
        <f t="shared" si="57"/>
        <v>70792.335572916665</v>
      </c>
      <c r="BT34" s="25">
        <f t="shared" si="57"/>
        <v>70792.335572916665</v>
      </c>
      <c r="BU34" s="25">
        <f t="shared" si="57"/>
        <v>70792.335572916665</v>
      </c>
      <c r="BV34" s="25">
        <f t="shared" si="57"/>
        <v>70792.335572916665</v>
      </c>
      <c r="BW34" s="25">
        <f t="shared" si="57"/>
        <v>70792.335572916665</v>
      </c>
      <c r="BX34" s="25">
        <f t="shared" si="57"/>
        <v>70792.335572916665</v>
      </c>
      <c r="BY34" s="25">
        <f t="shared" si="57"/>
        <v>70792.335572916665</v>
      </c>
      <c r="BZ34" s="25">
        <f t="shared" si="57"/>
        <v>70792.335572916665</v>
      </c>
      <c r="CA34" s="25">
        <f t="shared" si="57"/>
        <v>70792.335572916665</v>
      </c>
      <c r="CB34" s="25">
        <f t="shared" si="57"/>
        <v>72916.105640104171</v>
      </c>
      <c r="CC34" s="25">
        <f t="shared" si="57"/>
        <v>72916.105640104171</v>
      </c>
      <c r="CD34" s="25">
        <f t="shared" ref="CD34:CK34" si="58">SUM(CD27:CD33)</f>
        <v>72916.105640104171</v>
      </c>
      <c r="CE34" s="25">
        <f t="shared" si="58"/>
        <v>72916.105640104171</v>
      </c>
      <c r="CF34" s="25">
        <f t="shared" si="58"/>
        <v>72916.105640104171</v>
      </c>
      <c r="CG34" s="25">
        <f t="shared" si="58"/>
        <v>72916.105640104171</v>
      </c>
      <c r="CH34" s="25">
        <f t="shared" si="58"/>
        <v>72916.105640104171</v>
      </c>
      <c r="CI34" s="25">
        <f t="shared" si="58"/>
        <v>72916.105640104171</v>
      </c>
      <c r="CJ34" s="25">
        <f t="shared" si="58"/>
        <v>72916.105640104171</v>
      </c>
      <c r="CK34" s="25">
        <f t="shared" si="58"/>
        <v>72916.105640104171</v>
      </c>
      <c r="CL34" s="25">
        <f>SUM(CL27:CL33)</f>
        <v>72916.105640104171</v>
      </c>
      <c r="CM34" s="25">
        <f t="shared" ref="CM34:CP34" si="59">SUM(CM27:CM33)</f>
        <v>72916.105640104171</v>
      </c>
      <c r="CN34" s="25">
        <f t="shared" si="59"/>
        <v>75103.588809307301</v>
      </c>
      <c r="CO34" s="25">
        <f t="shared" si="59"/>
        <v>75103.588809307301</v>
      </c>
      <c r="CP34" s="25">
        <f t="shared" si="59"/>
        <v>75103.588809307301</v>
      </c>
    </row>
    <row r="35" spans="1:94">
      <c r="I35"/>
      <c r="J35"/>
    </row>
    <row r="36" spans="1:94">
      <c r="B36" s="20" t="s">
        <v>469</v>
      </c>
      <c r="D36" s="20" t="s">
        <v>584</v>
      </c>
      <c r="F36" s="21">
        <v>0</v>
      </c>
      <c r="G36" s="21">
        <v>0</v>
      </c>
      <c r="I36" s="31">
        <v>43739</v>
      </c>
      <c r="J36" s="31">
        <v>44104</v>
      </c>
      <c r="L36" s="29">
        <v>0</v>
      </c>
      <c r="M36" s="29"/>
      <c r="N36" s="29"/>
      <c r="O36" s="32">
        <f t="shared" ref="O36" si="60">IFERROR(L36/ROUND(DAYS360(I36,J36,FALSE)/30,0),0)</f>
        <v>0</v>
      </c>
      <c r="Q36" s="22">
        <f t="shared" ref="Q36:U42" si="61">SUMIFS($W36:$CD36,$W$4:$CD$4,Q$6)</f>
        <v>0</v>
      </c>
      <c r="R36" s="22">
        <f t="shared" si="61"/>
        <v>0</v>
      </c>
      <c r="S36" s="22">
        <f t="shared" si="61"/>
        <v>0</v>
      </c>
      <c r="T36" s="22">
        <f t="shared" si="61"/>
        <v>0</v>
      </c>
      <c r="U36" s="22">
        <f t="shared" si="61"/>
        <v>0</v>
      </c>
      <c r="V36" s="22">
        <f t="shared" ref="V36:V42" si="62">SUMIFS($W36:$CP36,$W$4:$CP$4,V$6)</f>
        <v>0</v>
      </c>
      <c r="W36" s="22">
        <f t="shared" ref="W36:AL42" si="63">SUMIFS($O36,$I36,"&lt;="&amp;W$6,$J36,"&gt;"&amp;W$6)</f>
        <v>0</v>
      </c>
      <c r="X36" s="22">
        <f t="shared" si="63"/>
        <v>0</v>
      </c>
      <c r="Y36" s="22">
        <f t="shared" si="63"/>
        <v>0</v>
      </c>
      <c r="Z36" s="22">
        <f t="shared" si="63"/>
        <v>0</v>
      </c>
      <c r="AA36" s="22">
        <f t="shared" si="63"/>
        <v>0</v>
      </c>
      <c r="AB36" s="22">
        <f t="shared" si="63"/>
        <v>0</v>
      </c>
      <c r="AC36" s="22">
        <f t="shared" si="63"/>
        <v>0</v>
      </c>
      <c r="AD36" s="22">
        <f t="shared" si="63"/>
        <v>0</v>
      </c>
      <c r="AE36" s="22">
        <f t="shared" si="63"/>
        <v>0</v>
      </c>
      <c r="AF36" s="22">
        <f t="shared" si="63"/>
        <v>0</v>
      </c>
      <c r="AG36" s="22">
        <f t="shared" si="63"/>
        <v>0</v>
      </c>
      <c r="AH36" s="22">
        <f t="shared" si="63"/>
        <v>0</v>
      </c>
      <c r="AI36" s="22">
        <f t="shared" si="63"/>
        <v>0</v>
      </c>
      <c r="AJ36" s="22">
        <f t="shared" si="63"/>
        <v>0</v>
      </c>
      <c r="AK36" s="22">
        <f t="shared" si="63"/>
        <v>0</v>
      </c>
      <c r="AL36" s="22">
        <f t="shared" si="63"/>
        <v>0</v>
      </c>
      <c r="AM36" s="22">
        <f t="shared" ref="AM36:BB42" si="64">SUMIFS($O36,$I36,"&lt;="&amp;AM$6,$J36,"&gt;"&amp;AM$6)</f>
        <v>0</v>
      </c>
      <c r="AN36" s="22">
        <f t="shared" si="64"/>
        <v>0</v>
      </c>
      <c r="AO36" s="22">
        <f t="shared" si="64"/>
        <v>0</v>
      </c>
      <c r="AP36" s="22">
        <f t="shared" si="64"/>
        <v>0</v>
      </c>
      <c r="AQ36" s="22">
        <f t="shared" si="64"/>
        <v>0</v>
      </c>
      <c r="AR36" s="22">
        <f t="shared" si="64"/>
        <v>0</v>
      </c>
      <c r="AS36" s="22">
        <f t="shared" si="64"/>
        <v>0</v>
      </c>
      <c r="AT36" s="22">
        <f t="shared" si="64"/>
        <v>0</v>
      </c>
      <c r="AU36" s="22">
        <f t="shared" si="64"/>
        <v>0</v>
      </c>
      <c r="AV36" s="22">
        <f t="shared" si="64"/>
        <v>0</v>
      </c>
      <c r="AW36" s="22">
        <f t="shared" si="64"/>
        <v>0</v>
      </c>
      <c r="AX36" s="22">
        <f t="shared" si="64"/>
        <v>0</v>
      </c>
      <c r="AY36" s="22">
        <f t="shared" si="64"/>
        <v>0</v>
      </c>
      <c r="AZ36" s="22">
        <f t="shared" si="64"/>
        <v>0</v>
      </c>
      <c r="BA36" s="22">
        <f t="shared" si="64"/>
        <v>0</v>
      </c>
      <c r="BB36" s="22">
        <f t="shared" si="64"/>
        <v>0</v>
      </c>
      <c r="BC36" s="22">
        <f t="shared" ref="BC36:BR42" si="65">SUMIFS($O36,$I36,"&lt;="&amp;BC$6,$J36,"&gt;"&amp;BC$6)</f>
        <v>0</v>
      </c>
      <c r="BD36" s="22">
        <f t="shared" si="65"/>
        <v>0</v>
      </c>
      <c r="BE36" s="22">
        <f t="shared" si="65"/>
        <v>0</v>
      </c>
      <c r="BF36" s="22">
        <f t="shared" si="65"/>
        <v>0</v>
      </c>
      <c r="BG36" s="22">
        <f t="shared" si="65"/>
        <v>0</v>
      </c>
      <c r="BH36" s="22">
        <f t="shared" si="65"/>
        <v>0</v>
      </c>
      <c r="BI36" s="22">
        <f t="shared" si="65"/>
        <v>0</v>
      </c>
      <c r="BJ36" s="22">
        <f t="shared" si="65"/>
        <v>0</v>
      </c>
      <c r="BK36" s="22">
        <f t="shared" si="65"/>
        <v>0</v>
      </c>
      <c r="BL36" s="22">
        <f t="shared" si="65"/>
        <v>0</v>
      </c>
      <c r="BM36" s="22">
        <f t="shared" si="65"/>
        <v>0</v>
      </c>
      <c r="BN36" s="22">
        <f t="shared" si="65"/>
        <v>0</v>
      </c>
      <c r="BO36" s="22">
        <f t="shared" si="65"/>
        <v>0</v>
      </c>
      <c r="BP36" s="22">
        <f t="shared" si="65"/>
        <v>0</v>
      </c>
      <c r="BQ36" s="22">
        <f t="shared" si="65"/>
        <v>0</v>
      </c>
      <c r="BR36" s="22">
        <f t="shared" si="65"/>
        <v>0</v>
      </c>
      <c r="BS36" s="22">
        <f t="shared" ref="BS36:CH42" si="66">SUMIFS($O36,$I36,"&lt;="&amp;BS$6,$J36,"&gt;"&amp;BS$6)</f>
        <v>0</v>
      </c>
      <c r="BT36" s="22">
        <f t="shared" si="66"/>
        <v>0</v>
      </c>
      <c r="BU36" s="22">
        <f t="shared" si="66"/>
        <v>0</v>
      </c>
      <c r="BV36" s="22">
        <f t="shared" si="66"/>
        <v>0</v>
      </c>
      <c r="BW36" s="22">
        <f t="shared" si="66"/>
        <v>0</v>
      </c>
      <c r="BX36" s="22">
        <f t="shared" si="66"/>
        <v>0</v>
      </c>
      <c r="BY36" s="22">
        <f t="shared" si="66"/>
        <v>0</v>
      </c>
      <c r="BZ36" s="22">
        <f t="shared" si="66"/>
        <v>0</v>
      </c>
      <c r="CA36" s="22">
        <f t="shared" si="66"/>
        <v>0</v>
      </c>
      <c r="CB36" s="22">
        <f t="shared" si="66"/>
        <v>0</v>
      </c>
      <c r="CC36" s="22">
        <f t="shared" si="66"/>
        <v>0</v>
      </c>
      <c r="CD36" s="22">
        <f t="shared" si="66"/>
        <v>0</v>
      </c>
      <c r="CE36" s="22">
        <f t="shared" si="66"/>
        <v>0</v>
      </c>
      <c r="CF36" s="22">
        <f t="shared" si="66"/>
        <v>0</v>
      </c>
      <c r="CG36" s="22">
        <f t="shared" si="66"/>
        <v>0</v>
      </c>
      <c r="CH36" s="22">
        <f t="shared" si="66"/>
        <v>0</v>
      </c>
      <c r="CI36" s="22">
        <f t="shared" ref="CE36:CP42" si="67">SUMIFS($O36,$I36,"&lt;="&amp;CI$6,$J36,"&gt;"&amp;CI$6)</f>
        <v>0</v>
      </c>
      <c r="CJ36" s="22">
        <f t="shared" si="67"/>
        <v>0</v>
      </c>
      <c r="CK36" s="22">
        <f t="shared" si="67"/>
        <v>0</v>
      </c>
      <c r="CL36" s="22">
        <f t="shared" si="67"/>
        <v>0</v>
      </c>
      <c r="CM36" s="22">
        <f t="shared" si="67"/>
        <v>0</v>
      </c>
      <c r="CN36" s="22">
        <f t="shared" si="67"/>
        <v>0</v>
      </c>
      <c r="CO36" s="22">
        <f t="shared" si="67"/>
        <v>0</v>
      </c>
      <c r="CP36" s="22">
        <f t="shared" si="67"/>
        <v>0</v>
      </c>
    </row>
    <row r="37" spans="1:94">
      <c r="B37" s="20" t="s">
        <v>469</v>
      </c>
      <c r="D37" s="20" t="s">
        <v>584</v>
      </c>
      <c r="F37" s="21"/>
      <c r="G37" s="21">
        <v>0</v>
      </c>
      <c r="I37" s="31">
        <f t="shared" ref="I37" si="68">DATE(YEAR(I36)+1,MONTH(I36),DAY(I36))</f>
        <v>44105</v>
      </c>
      <c r="J37" s="31">
        <f>DATE(YEAR(J36)+1,MONTH(J36),DAY(J36))</f>
        <v>44469</v>
      </c>
      <c r="L37" s="139">
        <v>90560.37</v>
      </c>
      <c r="M37" s="29">
        <f>L37-L36</f>
        <v>90560.37</v>
      </c>
      <c r="N37" s="88" t="e">
        <f>M37/L36</f>
        <v>#DIV/0!</v>
      </c>
      <c r="O37" s="32">
        <f>IFERROR(L37/ROUND(DAYS360(I37,J37,FALSE)/30,0),0)</f>
        <v>7546.6974999999993</v>
      </c>
      <c r="Q37" s="22">
        <f t="shared" si="61"/>
        <v>22640.092499999999</v>
      </c>
      <c r="R37" s="22">
        <f t="shared" si="61"/>
        <v>67920.277499999997</v>
      </c>
      <c r="S37" s="22">
        <f t="shared" si="61"/>
        <v>0</v>
      </c>
      <c r="T37" s="22">
        <f t="shared" si="61"/>
        <v>0</v>
      </c>
      <c r="U37" s="22">
        <f t="shared" si="61"/>
        <v>0</v>
      </c>
      <c r="V37" s="22">
        <f t="shared" si="62"/>
        <v>0</v>
      </c>
      <c r="W37" s="22">
        <f t="shared" si="63"/>
        <v>0</v>
      </c>
      <c r="X37" s="22">
        <f t="shared" si="63"/>
        <v>0</v>
      </c>
      <c r="Y37" s="22">
        <f t="shared" si="63"/>
        <v>0</v>
      </c>
      <c r="Z37" s="22">
        <f t="shared" si="63"/>
        <v>0</v>
      </c>
      <c r="AA37" s="22">
        <f t="shared" si="63"/>
        <v>0</v>
      </c>
      <c r="AB37" s="22">
        <f t="shared" si="63"/>
        <v>0</v>
      </c>
      <c r="AC37" s="22">
        <f t="shared" si="63"/>
        <v>0</v>
      </c>
      <c r="AD37" s="22">
        <f t="shared" si="63"/>
        <v>0</v>
      </c>
      <c r="AE37" s="22">
        <f t="shared" si="63"/>
        <v>0</v>
      </c>
      <c r="AF37" s="22">
        <f t="shared" si="63"/>
        <v>7546.6974999999993</v>
      </c>
      <c r="AG37" s="22">
        <f t="shared" si="63"/>
        <v>7546.6974999999993</v>
      </c>
      <c r="AH37" s="22">
        <f t="shared" si="63"/>
        <v>7546.6974999999993</v>
      </c>
      <c r="AI37" s="22">
        <f t="shared" si="63"/>
        <v>7546.6974999999993</v>
      </c>
      <c r="AJ37" s="22">
        <f t="shared" si="63"/>
        <v>7546.6974999999993</v>
      </c>
      <c r="AK37" s="22">
        <f t="shared" si="63"/>
        <v>7546.6974999999993</v>
      </c>
      <c r="AL37" s="22">
        <f t="shared" si="63"/>
        <v>7546.6974999999993</v>
      </c>
      <c r="AM37" s="22">
        <f t="shared" si="64"/>
        <v>7546.6974999999993</v>
      </c>
      <c r="AN37" s="22">
        <f t="shared" si="64"/>
        <v>7546.6974999999993</v>
      </c>
      <c r="AO37" s="22">
        <f t="shared" si="64"/>
        <v>7546.6974999999993</v>
      </c>
      <c r="AP37" s="22">
        <f t="shared" si="64"/>
        <v>7546.6974999999993</v>
      </c>
      <c r="AQ37" s="22">
        <f t="shared" si="64"/>
        <v>7546.6974999999993</v>
      </c>
      <c r="AR37" s="22">
        <f t="shared" si="64"/>
        <v>0</v>
      </c>
      <c r="AS37" s="22">
        <f t="shared" si="64"/>
        <v>0</v>
      </c>
      <c r="AT37" s="22">
        <f t="shared" si="64"/>
        <v>0</v>
      </c>
      <c r="AU37" s="22">
        <f t="shared" si="64"/>
        <v>0</v>
      </c>
      <c r="AV37" s="22">
        <f t="shared" si="64"/>
        <v>0</v>
      </c>
      <c r="AW37" s="22">
        <f t="shared" si="64"/>
        <v>0</v>
      </c>
      <c r="AX37" s="22">
        <f t="shared" si="64"/>
        <v>0</v>
      </c>
      <c r="AY37" s="22">
        <f t="shared" si="64"/>
        <v>0</v>
      </c>
      <c r="AZ37" s="22">
        <f t="shared" si="64"/>
        <v>0</v>
      </c>
      <c r="BA37" s="22">
        <f t="shared" si="64"/>
        <v>0</v>
      </c>
      <c r="BB37" s="22">
        <f t="shared" si="64"/>
        <v>0</v>
      </c>
      <c r="BC37" s="22">
        <f t="shared" si="65"/>
        <v>0</v>
      </c>
      <c r="BD37" s="22">
        <f t="shared" si="65"/>
        <v>0</v>
      </c>
      <c r="BE37" s="22">
        <f t="shared" si="65"/>
        <v>0</v>
      </c>
      <c r="BF37" s="22">
        <f t="shared" si="65"/>
        <v>0</v>
      </c>
      <c r="BG37" s="22">
        <f t="shared" si="65"/>
        <v>0</v>
      </c>
      <c r="BH37" s="22">
        <f t="shared" si="65"/>
        <v>0</v>
      </c>
      <c r="BI37" s="22">
        <f t="shared" si="65"/>
        <v>0</v>
      </c>
      <c r="BJ37" s="22">
        <f t="shared" si="65"/>
        <v>0</v>
      </c>
      <c r="BK37" s="22">
        <f t="shared" si="65"/>
        <v>0</v>
      </c>
      <c r="BL37" s="22">
        <f t="shared" si="65"/>
        <v>0</v>
      </c>
      <c r="BM37" s="22">
        <f t="shared" si="65"/>
        <v>0</v>
      </c>
      <c r="BN37" s="22">
        <f t="shared" si="65"/>
        <v>0</v>
      </c>
      <c r="BO37" s="22">
        <f t="shared" si="65"/>
        <v>0</v>
      </c>
      <c r="BP37" s="22">
        <f t="shared" si="65"/>
        <v>0</v>
      </c>
      <c r="BQ37" s="22">
        <f t="shared" si="65"/>
        <v>0</v>
      </c>
      <c r="BR37" s="22">
        <f t="shared" si="65"/>
        <v>0</v>
      </c>
      <c r="BS37" s="22">
        <f t="shared" si="66"/>
        <v>0</v>
      </c>
      <c r="BT37" s="22">
        <f t="shared" si="66"/>
        <v>0</v>
      </c>
      <c r="BU37" s="22">
        <f t="shared" si="66"/>
        <v>0</v>
      </c>
      <c r="BV37" s="22">
        <f t="shared" si="66"/>
        <v>0</v>
      </c>
      <c r="BW37" s="22">
        <f t="shared" si="66"/>
        <v>0</v>
      </c>
      <c r="BX37" s="22">
        <f t="shared" si="66"/>
        <v>0</v>
      </c>
      <c r="BY37" s="22">
        <f t="shared" si="66"/>
        <v>0</v>
      </c>
      <c r="BZ37" s="22">
        <f t="shared" si="66"/>
        <v>0</v>
      </c>
      <c r="CA37" s="22">
        <f t="shared" si="66"/>
        <v>0</v>
      </c>
      <c r="CB37" s="22">
        <f t="shared" si="66"/>
        <v>0</v>
      </c>
      <c r="CC37" s="22">
        <f t="shared" si="66"/>
        <v>0</v>
      </c>
      <c r="CD37" s="22">
        <f t="shared" si="66"/>
        <v>0</v>
      </c>
      <c r="CE37" s="22">
        <f t="shared" si="67"/>
        <v>0</v>
      </c>
      <c r="CF37" s="22">
        <f t="shared" si="67"/>
        <v>0</v>
      </c>
      <c r="CG37" s="22">
        <f t="shared" si="67"/>
        <v>0</v>
      </c>
      <c r="CH37" s="22">
        <f t="shared" si="67"/>
        <v>0</v>
      </c>
      <c r="CI37" s="22">
        <f t="shared" si="67"/>
        <v>0</v>
      </c>
      <c r="CJ37" s="22">
        <f t="shared" si="67"/>
        <v>0</v>
      </c>
      <c r="CK37" s="22">
        <f t="shared" si="67"/>
        <v>0</v>
      </c>
      <c r="CL37" s="22">
        <f t="shared" si="67"/>
        <v>0</v>
      </c>
      <c r="CM37" s="22">
        <f t="shared" si="67"/>
        <v>0</v>
      </c>
      <c r="CN37" s="22">
        <f t="shared" si="67"/>
        <v>0</v>
      </c>
      <c r="CO37" s="22">
        <f t="shared" si="67"/>
        <v>0</v>
      </c>
      <c r="CP37" s="22">
        <f t="shared" si="67"/>
        <v>0</v>
      </c>
    </row>
    <row r="38" spans="1:94">
      <c r="B38" s="20" t="s">
        <v>469</v>
      </c>
      <c r="D38" s="20" t="s">
        <v>584</v>
      </c>
      <c r="F38" s="21"/>
      <c r="G38" s="21">
        <v>0.25</v>
      </c>
      <c r="I38" s="31">
        <f t="shared" ref="I38:J38" si="69">DATE(YEAR(I37)+1,MONTH(I37),DAY(I37))</f>
        <v>44470</v>
      </c>
      <c r="J38" s="31">
        <f t="shared" si="69"/>
        <v>44834</v>
      </c>
      <c r="L38" s="147">
        <v>86954</v>
      </c>
      <c r="M38" s="29">
        <f t="shared" ref="M38:M42" si="70">L38-L37</f>
        <v>-3606.3699999999953</v>
      </c>
      <c r="N38" s="34">
        <f>M38/L37</f>
        <v>-3.9822827578995044E-2</v>
      </c>
      <c r="O38" s="32">
        <f t="shared" ref="O38:O42" si="71">IFERROR(L38/ROUND(DAYS360(I38,J38,FALSE)/30,0),0)</f>
        <v>7246.166666666667</v>
      </c>
      <c r="Q38" s="22">
        <f t="shared" si="61"/>
        <v>0</v>
      </c>
      <c r="R38" s="22">
        <f t="shared" si="61"/>
        <v>21738.5</v>
      </c>
      <c r="S38" s="22">
        <f t="shared" si="61"/>
        <v>65215.499999999993</v>
      </c>
      <c r="T38" s="22">
        <f t="shared" si="61"/>
        <v>0</v>
      </c>
      <c r="U38" s="22">
        <f t="shared" si="61"/>
        <v>0</v>
      </c>
      <c r="V38" s="22">
        <f t="shared" si="62"/>
        <v>0</v>
      </c>
      <c r="W38" s="22">
        <f t="shared" si="63"/>
        <v>0</v>
      </c>
      <c r="X38" s="22">
        <f t="shared" si="63"/>
        <v>0</v>
      </c>
      <c r="Y38" s="22">
        <f t="shared" si="63"/>
        <v>0</v>
      </c>
      <c r="Z38" s="22">
        <f t="shared" si="63"/>
        <v>0</v>
      </c>
      <c r="AA38" s="22">
        <f t="shared" si="63"/>
        <v>0</v>
      </c>
      <c r="AB38" s="22">
        <f t="shared" si="63"/>
        <v>0</v>
      </c>
      <c r="AC38" s="22">
        <f t="shared" si="63"/>
        <v>0</v>
      </c>
      <c r="AD38" s="22">
        <f t="shared" si="63"/>
        <v>0</v>
      </c>
      <c r="AE38" s="22">
        <f t="shared" si="63"/>
        <v>0</v>
      </c>
      <c r="AF38" s="22">
        <f t="shared" si="63"/>
        <v>0</v>
      </c>
      <c r="AG38" s="22">
        <f t="shared" si="63"/>
        <v>0</v>
      </c>
      <c r="AH38" s="22">
        <f t="shared" si="63"/>
        <v>0</v>
      </c>
      <c r="AI38" s="22">
        <f t="shared" si="63"/>
        <v>0</v>
      </c>
      <c r="AJ38" s="22">
        <f t="shared" si="63"/>
        <v>0</v>
      </c>
      <c r="AK38" s="22">
        <f t="shared" si="63"/>
        <v>0</v>
      </c>
      <c r="AL38" s="22">
        <f t="shared" si="63"/>
        <v>0</v>
      </c>
      <c r="AM38" s="22">
        <f t="shared" si="64"/>
        <v>0</v>
      </c>
      <c r="AN38" s="22">
        <f t="shared" si="64"/>
        <v>0</v>
      </c>
      <c r="AO38" s="22">
        <f t="shared" si="64"/>
        <v>0</v>
      </c>
      <c r="AP38" s="22">
        <f t="shared" si="64"/>
        <v>0</v>
      </c>
      <c r="AQ38" s="22">
        <f t="shared" si="64"/>
        <v>0</v>
      </c>
      <c r="AR38" s="22">
        <f t="shared" si="64"/>
        <v>7246.166666666667</v>
      </c>
      <c r="AS38" s="22">
        <f t="shared" si="64"/>
        <v>7246.166666666667</v>
      </c>
      <c r="AT38" s="22">
        <f t="shared" si="64"/>
        <v>7246.166666666667</v>
      </c>
      <c r="AU38" s="22">
        <f t="shared" si="64"/>
        <v>7246.166666666667</v>
      </c>
      <c r="AV38" s="22">
        <f t="shared" si="64"/>
        <v>7246.166666666667</v>
      </c>
      <c r="AW38" s="22">
        <f t="shared" si="64"/>
        <v>7246.166666666667</v>
      </c>
      <c r="AX38" s="22">
        <f t="shared" si="64"/>
        <v>7246.166666666667</v>
      </c>
      <c r="AY38" s="22">
        <f t="shared" si="64"/>
        <v>7246.166666666667</v>
      </c>
      <c r="AZ38" s="22">
        <f t="shared" si="64"/>
        <v>7246.166666666667</v>
      </c>
      <c r="BA38" s="22">
        <f t="shared" si="64"/>
        <v>7246.166666666667</v>
      </c>
      <c r="BB38" s="22">
        <f t="shared" si="64"/>
        <v>7246.166666666667</v>
      </c>
      <c r="BC38" s="22">
        <f t="shared" si="65"/>
        <v>7246.166666666667</v>
      </c>
      <c r="BD38" s="22">
        <f t="shared" si="65"/>
        <v>0</v>
      </c>
      <c r="BE38" s="22">
        <f t="shared" si="65"/>
        <v>0</v>
      </c>
      <c r="BF38" s="22">
        <f t="shared" si="65"/>
        <v>0</v>
      </c>
      <c r="BG38" s="22">
        <f t="shared" si="65"/>
        <v>0</v>
      </c>
      <c r="BH38" s="22">
        <f t="shared" si="65"/>
        <v>0</v>
      </c>
      <c r="BI38" s="22">
        <f t="shared" si="65"/>
        <v>0</v>
      </c>
      <c r="BJ38" s="22">
        <f t="shared" si="65"/>
        <v>0</v>
      </c>
      <c r="BK38" s="22">
        <f t="shared" si="65"/>
        <v>0</v>
      </c>
      <c r="BL38" s="22">
        <f t="shared" si="65"/>
        <v>0</v>
      </c>
      <c r="BM38" s="22">
        <f t="shared" si="65"/>
        <v>0</v>
      </c>
      <c r="BN38" s="22">
        <f t="shared" si="65"/>
        <v>0</v>
      </c>
      <c r="BO38" s="22">
        <f t="shared" si="65"/>
        <v>0</v>
      </c>
      <c r="BP38" s="22">
        <f t="shared" si="65"/>
        <v>0</v>
      </c>
      <c r="BQ38" s="22">
        <f t="shared" si="65"/>
        <v>0</v>
      </c>
      <c r="BR38" s="22">
        <f t="shared" si="65"/>
        <v>0</v>
      </c>
      <c r="BS38" s="22">
        <f t="shared" si="66"/>
        <v>0</v>
      </c>
      <c r="BT38" s="22">
        <f t="shared" si="66"/>
        <v>0</v>
      </c>
      <c r="BU38" s="22">
        <f t="shared" si="66"/>
        <v>0</v>
      </c>
      <c r="BV38" s="22">
        <f t="shared" si="66"/>
        <v>0</v>
      </c>
      <c r="BW38" s="22">
        <f t="shared" si="66"/>
        <v>0</v>
      </c>
      <c r="BX38" s="22">
        <f t="shared" si="66"/>
        <v>0</v>
      </c>
      <c r="BY38" s="22">
        <f t="shared" si="66"/>
        <v>0</v>
      </c>
      <c r="BZ38" s="22">
        <f t="shared" si="66"/>
        <v>0</v>
      </c>
      <c r="CA38" s="22">
        <f t="shared" si="66"/>
        <v>0</v>
      </c>
      <c r="CB38" s="22">
        <f t="shared" si="66"/>
        <v>0</v>
      </c>
      <c r="CC38" s="22">
        <f t="shared" si="66"/>
        <v>0</v>
      </c>
      <c r="CD38" s="22">
        <f t="shared" si="66"/>
        <v>0</v>
      </c>
      <c r="CE38" s="22">
        <f t="shared" si="67"/>
        <v>0</v>
      </c>
      <c r="CF38" s="22">
        <f t="shared" si="67"/>
        <v>0</v>
      </c>
      <c r="CG38" s="22">
        <f t="shared" si="67"/>
        <v>0</v>
      </c>
      <c r="CH38" s="22">
        <f t="shared" si="67"/>
        <v>0</v>
      </c>
      <c r="CI38" s="22">
        <f t="shared" si="67"/>
        <v>0</v>
      </c>
      <c r="CJ38" s="22">
        <f t="shared" si="67"/>
        <v>0</v>
      </c>
      <c r="CK38" s="22">
        <f t="shared" si="67"/>
        <v>0</v>
      </c>
      <c r="CL38" s="22">
        <f t="shared" si="67"/>
        <v>0</v>
      </c>
      <c r="CM38" s="22">
        <f t="shared" si="67"/>
        <v>0</v>
      </c>
      <c r="CN38" s="22">
        <f t="shared" si="67"/>
        <v>0</v>
      </c>
      <c r="CO38" s="22">
        <f t="shared" si="67"/>
        <v>0</v>
      </c>
      <c r="CP38" s="22">
        <f t="shared" si="67"/>
        <v>0</v>
      </c>
    </row>
    <row r="39" spans="1:94">
      <c r="B39" s="20" t="s">
        <v>469</v>
      </c>
      <c r="D39" s="20" t="s">
        <v>584</v>
      </c>
      <c r="F39" s="21"/>
      <c r="G39" s="21">
        <v>7.4999999999999997E-2</v>
      </c>
      <c r="I39" s="31">
        <f t="shared" ref="I39:J39" si="72">DATE(YEAR(I38)+1,MONTH(I38),DAY(I38))</f>
        <v>44835</v>
      </c>
      <c r="J39" s="31">
        <f t="shared" si="72"/>
        <v>45199</v>
      </c>
      <c r="L39" s="29">
        <f>O38*(1+F39)*(1+G39)*ROUND(DAYS360(I39,J39,FALSE)/30,0)</f>
        <v>93475.55</v>
      </c>
      <c r="M39" s="29">
        <f t="shared" si="70"/>
        <v>6521.5500000000029</v>
      </c>
      <c r="N39" s="34">
        <f t="shared" ref="N39:N42" si="73">M39/L38</f>
        <v>7.5000000000000039E-2</v>
      </c>
      <c r="O39" s="32">
        <f t="shared" si="71"/>
        <v>7789.6291666666666</v>
      </c>
      <c r="Q39" s="22">
        <f t="shared" si="61"/>
        <v>0</v>
      </c>
      <c r="R39" s="22">
        <f t="shared" si="61"/>
        <v>0</v>
      </c>
      <c r="S39" s="22">
        <f t="shared" si="61"/>
        <v>23368.887500000001</v>
      </c>
      <c r="T39" s="22">
        <f t="shared" si="61"/>
        <v>70106.662500000006</v>
      </c>
      <c r="U39" s="22">
        <f t="shared" si="61"/>
        <v>0</v>
      </c>
      <c r="V39" s="22">
        <f t="shared" si="62"/>
        <v>0</v>
      </c>
      <c r="W39" s="22">
        <f t="shared" si="63"/>
        <v>0</v>
      </c>
      <c r="X39" s="22">
        <f t="shared" si="63"/>
        <v>0</v>
      </c>
      <c r="Y39" s="22">
        <f t="shared" si="63"/>
        <v>0</v>
      </c>
      <c r="Z39" s="22">
        <f t="shared" si="63"/>
        <v>0</v>
      </c>
      <c r="AA39" s="22">
        <f t="shared" si="63"/>
        <v>0</v>
      </c>
      <c r="AB39" s="22">
        <f t="shared" si="63"/>
        <v>0</v>
      </c>
      <c r="AC39" s="22">
        <f t="shared" si="63"/>
        <v>0</v>
      </c>
      <c r="AD39" s="22">
        <f t="shared" si="63"/>
        <v>0</v>
      </c>
      <c r="AE39" s="22">
        <f t="shared" si="63"/>
        <v>0</v>
      </c>
      <c r="AF39" s="22">
        <f t="shared" si="63"/>
        <v>0</v>
      </c>
      <c r="AG39" s="22">
        <f t="shared" si="63"/>
        <v>0</v>
      </c>
      <c r="AH39" s="22">
        <f t="shared" si="63"/>
        <v>0</v>
      </c>
      <c r="AI39" s="22">
        <f t="shared" si="63"/>
        <v>0</v>
      </c>
      <c r="AJ39" s="22">
        <f t="shared" si="63"/>
        <v>0</v>
      </c>
      <c r="AK39" s="22">
        <f t="shared" si="63"/>
        <v>0</v>
      </c>
      <c r="AL39" s="22">
        <f t="shared" si="63"/>
        <v>0</v>
      </c>
      <c r="AM39" s="22">
        <f t="shared" si="64"/>
        <v>0</v>
      </c>
      <c r="AN39" s="22">
        <f t="shared" si="64"/>
        <v>0</v>
      </c>
      <c r="AO39" s="22">
        <f t="shared" si="64"/>
        <v>0</v>
      </c>
      <c r="AP39" s="22">
        <f t="shared" si="64"/>
        <v>0</v>
      </c>
      <c r="AQ39" s="22">
        <f t="shared" si="64"/>
        <v>0</v>
      </c>
      <c r="AR39" s="22">
        <f t="shared" si="64"/>
        <v>0</v>
      </c>
      <c r="AS39" s="22">
        <f t="shared" si="64"/>
        <v>0</v>
      </c>
      <c r="AT39" s="22">
        <f t="shared" si="64"/>
        <v>0</v>
      </c>
      <c r="AU39" s="22">
        <f t="shared" si="64"/>
        <v>0</v>
      </c>
      <c r="AV39" s="22">
        <f t="shared" si="64"/>
        <v>0</v>
      </c>
      <c r="AW39" s="22">
        <f t="shared" si="64"/>
        <v>0</v>
      </c>
      <c r="AX39" s="22">
        <f t="shared" si="64"/>
        <v>0</v>
      </c>
      <c r="AY39" s="22">
        <f t="shared" si="64"/>
        <v>0</v>
      </c>
      <c r="AZ39" s="22">
        <f t="shared" si="64"/>
        <v>0</v>
      </c>
      <c r="BA39" s="22">
        <f t="shared" si="64"/>
        <v>0</v>
      </c>
      <c r="BB39" s="22">
        <f t="shared" si="64"/>
        <v>0</v>
      </c>
      <c r="BC39" s="22">
        <f t="shared" si="65"/>
        <v>0</v>
      </c>
      <c r="BD39" s="22">
        <f t="shared" si="65"/>
        <v>7789.6291666666666</v>
      </c>
      <c r="BE39" s="22">
        <f t="shared" si="65"/>
        <v>7789.6291666666666</v>
      </c>
      <c r="BF39" s="22">
        <f t="shared" si="65"/>
        <v>7789.6291666666666</v>
      </c>
      <c r="BG39" s="22">
        <f t="shared" si="65"/>
        <v>7789.6291666666666</v>
      </c>
      <c r="BH39" s="22">
        <f t="shared" si="65"/>
        <v>7789.6291666666666</v>
      </c>
      <c r="BI39" s="22">
        <f t="shared" si="65"/>
        <v>7789.6291666666666</v>
      </c>
      <c r="BJ39" s="22">
        <f t="shared" si="65"/>
        <v>7789.6291666666666</v>
      </c>
      <c r="BK39" s="22">
        <f t="shared" si="65"/>
        <v>7789.6291666666666</v>
      </c>
      <c r="BL39" s="22">
        <f t="shared" si="65"/>
        <v>7789.6291666666666</v>
      </c>
      <c r="BM39" s="22">
        <f t="shared" si="65"/>
        <v>7789.6291666666666</v>
      </c>
      <c r="BN39" s="22">
        <f t="shared" si="65"/>
        <v>7789.6291666666666</v>
      </c>
      <c r="BO39" s="22">
        <f t="shared" si="65"/>
        <v>7789.6291666666666</v>
      </c>
      <c r="BP39" s="22">
        <f t="shared" si="65"/>
        <v>0</v>
      </c>
      <c r="BQ39" s="22">
        <f t="shared" si="65"/>
        <v>0</v>
      </c>
      <c r="BR39" s="22">
        <f t="shared" si="65"/>
        <v>0</v>
      </c>
      <c r="BS39" s="22">
        <f t="shared" si="66"/>
        <v>0</v>
      </c>
      <c r="BT39" s="22">
        <f t="shared" si="66"/>
        <v>0</v>
      </c>
      <c r="BU39" s="22">
        <f t="shared" si="66"/>
        <v>0</v>
      </c>
      <c r="BV39" s="22">
        <f t="shared" si="66"/>
        <v>0</v>
      </c>
      <c r="BW39" s="22">
        <f t="shared" si="66"/>
        <v>0</v>
      </c>
      <c r="BX39" s="22">
        <f t="shared" si="66"/>
        <v>0</v>
      </c>
      <c r="BY39" s="22">
        <f t="shared" si="66"/>
        <v>0</v>
      </c>
      <c r="BZ39" s="22">
        <f t="shared" si="66"/>
        <v>0</v>
      </c>
      <c r="CA39" s="22">
        <f t="shared" si="66"/>
        <v>0</v>
      </c>
      <c r="CB39" s="22">
        <f t="shared" si="66"/>
        <v>0</v>
      </c>
      <c r="CC39" s="22">
        <f t="shared" si="66"/>
        <v>0</v>
      </c>
      <c r="CD39" s="22">
        <f t="shared" si="66"/>
        <v>0</v>
      </c>
      <c r="CE39" s="22">
        <f t="shared" si="67"/>
        <v>0</v>
      </c>
      <c r="CF39" s="22">
        <f t="shared" si="67"/>
        <v>0</v>
      </c>
      <c r="CG39" s="22">
        <f t="shared" si="67"/>
        <v>0</v>
      </c>
      <c r="CH39" s="22">
        <f t="shared" si="67"/>
        <v>0</v>
      </c>
      <c r="CI39" s="22">
        <f t="shared" si="67"/>
        <v>0</v>
      </c>
      <c r="CJ39" s="22">
        <f t="shared" si="67"/>
        <v>0</v>
      </c>
      <c r="CK39" s="22">
        <f t="shared" si="67"/>
        <v>0</v>
      </c>
      <c r="CL39" s="22">
        <f t="shared" si="67"/>
        <v>0</v>
      </c>
      <c r="CM39" s="22">
        <f t="shared" si="67"/>
        <v>0</v>
      </c>
      <c r="CN39" s="22">
        <f t="shared" si="67"/>
        <v>0</v>
      </c>
      <c r="CO39" s="22">
        <f t="shared" si="67"/>
        <v>0</v>
      </c>
      <c r="CP39" s="22">
        <f t="shared" si="67"/>
        <v>0</v>
      </c>
    </row>
    <row r="40" spans="1:94">
      <c r="B40" s="20" t="s">
        <v>469</v>
      </c>
      <c r="D40" s="20" t="s">
        <v>584</v>
      </c>
      <c r="F40" s="21"/>
      <c r="G40" s="21">
        <v>7.4999999999999997E-2</v>
      </c>
      <c r="I40" s="31">
        <f t="shared" ref="I40:J40" si="74">DATE(YEAR(I39)+1,MONTH(I39),DAY(I39))</f>
        <v>45200</v>
      </c>
      <c r="J40" s="31">
        <f t="shared" si="74"/>
        <v>45565</v>
      </c>
      <c r="L40" s="29">
        <f t="shared" ref="L40" si="75">O39*(1+F40)*(1+G40)*ROUND(DAYS360(I40,J40,FALSE)/30,0)</f>
        <v>100486.21625</v>
      </c>
      <c r="M40" s="29">
        <f t="shared" si="70"/>
        <v>7010.6662499999948</v>
      </c>
      <c r="N40" s="34">
        <f t="shared" si="73"/>
        <v>7.4999999999999942E-2</v>
      </c>
      <c r="O40" s="32">
        <f t="shared" si="71"/>
        <v>8373.8513541666671</v>
      </c>
      <c r="Q40" s="22">
        <f t="shared" si="61"/>
        <v>0</v>
      </c>
      <c r="R40" s="22">
        <f t="shared" si="61"/>
        <v>0</v>
      </c>
      <c r="S40" s="22">
        <f t="shared" si="61"/>
        <v>0</v>
      </c>
      <c r="T40" s="22">
        <f t="shared" si="61"/>
        <v>25121.554062499999</v>
      </c>
      <c r="U40" s="22">
        <f t="shared" si="61"/>
        <v>75364.662187499998</v>
      </c>
      <c r="V40" s="22">
        <f t="shared" si="62"/>
        <v>0</v>
      </c>
      <c r="W40" s="22">
        <f t="shared" si="63"/>
        <v>0</v>
      </c>
      <c r="X40" s="22">
        <f t="shared" si="63"/>
        <v>0</v>
      </c>
      <c r="Y40" s="22">
        <f t="shared" si="63"/>
        <v>0</v>
      </c>
      <c r="Z40" s="22">
        <f t="shared" si="63"/>
        <v>0</v>
      </c>
      <c r="AA40" s="22">
        <f t="shared" si="63"/>
        <v>0</v>
      </c>
      <c r="AB40" s="22">
        <f t="shared" si="63"/>
        <v>0</v>
      </c>
      <c r="AC40" s="22">
        <f t="shared" si="63"/>
        <v>0</v>
      </c>
      <c r="AD40" s="22">
        <f t="shared" si="63"/>
        <v>0</v>
      </c>
      <c r="AE40" s="22">
        <f t="shared" si="63"/>
        <v>0</v>
      </c>
      <c r="AF40" s="22">
        <f t="shared" si="63"/>
        <v>0</v>
      </c>
      <c r="AG40" s="22">
        <f t="shared" si="63"/>
        <v>0</v>
      </c>
      <c r="AH40" s="22">
        <f t="shared" si="63"/>
        <v>0</v>
      </c>
      <c r="AI40" s="22">
        <f t="shared" si="63"/>
        <v>0</v>
      </c>
      <c r="AJ40" s="22">
        <f t="shared" si="63"/>
        <v>0</v>
      </c>
      <c r="AK40" s="22">
        <f t="shared" si="63"/>
        <v>0</v>
      </c>
      <c r="AL40" s="22">
        <f t="shared" si="63"/>
        <v>0</v>
      </c>
      <c r="AM40" s="22">
        <f t="shared" si="64"/>
        <v>0</v>
      </c>
      <c r="AN40" s="22">
        <f t="shared" si="64"/>
        <v>0</v>
      </c>
      <c r="AO40" s="22">
        <f t="shared" si="64"/>
        <v>0</v>
      </c>
      <c r="AP40" s="22">
        <f t="shared" si="64"/>
        <v>0</v>
      </c>
      <c r="AQ40" s="22">
        <f t="shared" si="64"/>
        <v>0</v>
      </c>
      <c r="AR40" s="22">
        <f t="shared" si="64"/>
        <v>0</v>
      </c>
      <c r="AS40" s="22">
        <f t="shared" si="64"/>
        <v>0</v>
      </c>
      <c r="AT40" s="22">
        <f t="shared" si="64"/>
        <v>0</v>
      </c>
      <c r="AU40" s="22">
        <f t="shared" si="64"/>
        <v>0</v>
      </c>
      <c r="AV40" s="22">
        <f t="shared" si="64"/>
        <v>0</v>
      </c>
      <c r="AW40" s="22">
        <f t="shared" si="64"/>
        <v>0</v>
      </c>
      <c r="AX40" s="22">
        <f t="shared" si="64"/>
        <v>0</v>
      </c>
      <c r="AY40" s="22">
        <f t="shared" si="64"/>
        <v>0</v>
      </c>
      <c r="AZ40" s="22">
        <f t="shared" si="64"/>
        <v>0</v>
      </c>
      <c r="BA40" s="22">
        <f t="shared" si="64"/>
        <v>0</v>
      </c>
      <c r="BB40" s="22">
        <f t="shared" si="64"/>
        <v>0</v>
      </c>
      <c r="BC40" s="22">
        <f t="shared" si="65"/>
        <v>0</v>
      </c>
      <c r="BD40" s="22">
        <f t="shared" si="65"/>
        <v>0</v>
      </c>
      <c r="BE40" s="22">
        <f t="shared" si="65"/>
        <v>0</v>
      </c>
      <c r="BF40" s="22">
        <f t="shared" si="65"/>
        <v>0</v>
      </c>
      <c r="BG40" s="22">
        <f t="shared" si="65"/>
        <v>0</v>
      </c>
      <c r="BH40" s="22">
        <f t="shared" si="65"/>
        <v>0</v>
      </c>
      <c r="BI40" s="22">
        <f t="shared" si="65"/>
        <v>0</v>
      </c>
      <c r="BJ40" s="22">
        <f t="shared" si="65"/>
        <v>0</v>
      </c>
      <c r="BK40" s="22">
        <f t="shared" si="65"/>
        <v>0</v>
      </c>
      <c r="BL40" s="22">
        <f t="shared" si="65"/>
        <v>0</v>
      </c>
      <c r="BM40" s="22">
        <f t="shared" si="65"/>
        <v>0</v>
      </c>
      <c r="BN40" s="22">
        <f t="shared" si="65"/>
        <v>0</v>
      </c>
      <c r="BO40" s="22">
        <f t="shared" si="65"/>
        <v>0</v>
      </c>
      <c r="BP40" s="22">
        <f t="shared" si="65"/>
        <v>8373.8513541666671</v>
      </c>
      <c r="BQ40" s="22">
        <f t="shared" si="65"/>
        <v>8373.8513541666671</v>
      </c>
      <c r="BR40" s="22">
        <f t="shared" si="65"/>
        <v>8373.8513541666671</v>
      </c>
      <c r="BS40" s="22">
        <f t="shared" si="66"/>
        <v>8373.8513541666671</v>
      </c>
      <c r="BT40" s="22">
        <f t="shared" si="66"/>
        <v>8373.8513541666671</v>
      </c>
      <c r="BU40" s="22">
        <f t="shared" si="66"/>
        <v>8373.8513541666671</v>
      </c>
      <c r="BV40" s="22">
        <f t="shared" si="66"/>
        <v>8373.8513541666671</v>
      </c>
      <c r="BW40" s="22">
        <f t="shared" si="66"/>
        <v>8373.8513541666671</v>
      </c>
      <c r="BX40" s="22">
        <f t="shared" si="66"/>
        <v>8373.8513541666671</v>
      </c>
      <c r="BY40" s="22">
        <f t="shared" si="66"/>
        <v>8373.8513541666671</v>
      </c>
      <c r="BZ40" s="22">
        <f t="shared" si="66"/>
        <v>8373.8513541666671</v>
      </c>
      <c r="CA40" s="22">
        <f t="shared" si="66"/>
        <v>8373.8513541666671</v>
      </c>
      <c r="CB40" s="22">
        <f t="shared" si="66"/>
        <v>0</v>
      </c>
      <c r="CC40" s="22">
        <f t="shared" si="66"/>
        <v>0</v>
      </c>
      <c r="CD40" s="22">
        <f t="shared" si="66"/>
        <v>0</v>
      </c>
      <c r="CE40" s="22">
        <f t="shared" si="67"/>
        <v>0</v>
      </c>
      <c r="CF40" s="22">
        <f t="shared" si="67"/>
        <v>0</v>
      </c>
      <c r="CG40" s="22">
        <f t="shared" si="67"/>
        <v>0</v>
      </c>
      <c r="CH40" s="22">
        <f t="shared" si="67"/>
        <v>0</v>
      </c>
      <c r="CI40" s="22">
        <f t="shared" si="67"/>
        <v>0</v>
      </c>
      <c r="CJ40" s="22">
        <f t="shared" si="67"/>
        <v>0</v>
      </c>
      <c r="CK40" s="22">
        <f t="shared" si="67"/>
        <v>0</v>
      </c>
      <c r="CL40" s="22">
        <f t="shared" si="67"/>
        <v>0</v>
      </c>
      <c r="CM40" s="22">
        <f t="shared" si="67"/>
        <v>0</v>
      </c>
      <c r="CN40" s="22">
        <f t="shared" si="67"/>
        <v>0</v>
      </c>
      <c r="CO40" s="22">
        <f t="shared" si="67"/>
        <v>0</v>
      </c>
      <c r="CP40" s="22">
        <f t="shared" si="67"/>
        <v>0</v>
      </c>
    </row>
    <row r="41" spans="1:94">
      <c r="B41" s="20" t="s">
        <v>469</v>
      </c>
      <c r="D41" s="20" t="s">
        <v>584</v>
      </c>
      <c r="F41" s="21"/>
      <c r="G41" s="21">
        <v>0.03</v>
      </c>
      <c r="I41" s="31">
        <f t="shared" ref="I41:J41" si="76">DATE(YEAR(I40)+1,MONTH(I40),DAY(I40))</f>
        <v>45566</v>
      </c>
      <c r="J41" s="31">
        <f t="shared" si="76"/>
        <v>45930</v>
      </c>
      <c r="L41" s="29">
        <f>O40*(1+F41)*(1+G41)*ROUND(DAYS360(I41,J41,FALSE)/30,0)</f>
        <v>103500.80273750001</v>
      </c>
      <c r="M41" s="29">
        <f t="shared" si="70"/>
        <v>3014.5864875000116</v>
      </c>
      <c r="N41" s="34">
        <f t="shared" si="73"/>
        <v>3.0000000000000117E-2</v>
      </c>
      <c r="O41" s="32">
        <f t="shared" si="71"/>
        <v>8625.0668947916674</v>
      </c>
      <c r="Q41" s="22">
        <f t="shared" si="61"/>
        <v>0</v>
      </c>
      <c r="R41" s="22">
        <f t="shared" si="61"/>
        <v>0</v>
      </c>
      <c r="S41" s="22">
        <f t="shared" si="61"/>
        <v>0</v>
      </c>
      <c r="T41" s="22">
        <f t="shared" si="61"/>
        <v>0</v>
      </c>
      <c r="U41" s="22">
        <f t="shared" si="61"/>
        <v>25875.200684375002</v>
      </c>
      <c r="V41" s="22">
        <f t="shared" si="62"/>
        <v>77625.602053125025</v>
      </c>
      <c r="W41" s="22">
        <f t="shared" si="63"/>
        <v>0</v>
      </c>
      <c r="X41" s="22">
        <f t="shared" si="63"/>
        <v>0</v>
      </c>
      <c r="Y41" s="22">
        <f t="shared" si="63"/>
        <v>0</v>
      </c>
      <c r="Z41" s="22">
        <f t="shared" si="63"/>
        <v>0</v>
      </c>
      <c r="AA41" s="22">
        <f t="shared" si="63"/>
        <v>0</v>
      </c>
      <c r="AB41" s="22">
        <f t="shared" si="63"/>
        <v>0</v>
      </c>
      <c r="AC41" s="22">
        <f t="shared" si="63"/>
        <v>0</v>
      </c>
      <c r="AD41" s="22">
        <f t="shared" si="63"/>
        <v>0</v>
      </c>
      <c r="AE41" s="22">
        <f t="shared" si="63"/>
        <v>0</v>
      </c>
      <c r="AF41" s="22">
        <f t="shared" si="63"/>
        <v>0</v>
      </c>
      <c r="AG41" s="22">
        <f t="shared" si="63"/>
        <v>0</v>
      </c>
      <c r="AH41" s="22">
        <f t="shared" si="63"/>
        <v>0</v>
      </c>
      <c r="AI41" s="22">
        <f t="shared" si="63"/>
        <v>0</v>
      </c>
      <c r="AJ41" s="22">
        <f t="shared" si="63"/>
        <v>0</v>
      </c>
      <c r="AK41" s="22">
        <f t="shared" si="63"/>
        <v>0</v>
      </c>
      <c r="AL41" s="22">
        <f t="shared" si="63"/>
        <v>0</v>
      </c>
      <c r="AM41" s="22">
        <f t="shared" si="64"/>
        <v>0</v>
      </c>
      <c r="AN41" s="22">
        <f t="shared" si="64"/>
        <v>0</v>
      </c>
      <c r="AO41" s="22">
        <f t="shared" si="64"/>
        <v>0</v>
      </c>
      <c r="AP41" s="22">
        <f t="shared" si="64"/>
        <v>0</v>
      </c>
      <c r="AQ41" s="22">
        <f t="shared" si="64"/>
        <v>0</v>
      </c>
      <c r="AR41" s="22">
        <f t="shared" si="64"/>
        <v>0</v>
      </c>
      <c r="AS41" s="22">
        <f t="shared" si="64"/>
        <v>0</v>
      </c>
      <c r="AT41" s="22">
        <f t="shared" si="64"/>
        <v>0</v>
      </c>
      <c r="AU41" s="22">
        <f t="shared" si="64"/>
        <v>0</v>
      </c>
      <c r="AV41" s="22">
        <f t="shared" si="64"/>
        <v>0</v>
      </c>
      <c r="AW41" s="22">
        <f t="shared" si="64"/>
        <v>0</v>
      </c>
      <c r="AX41" s="22">
        <f t="shared" si="64"/>
        <v>0</v>
      </c>
      <c r="AY41" s="22">
        <f t="shared" si="64"/>
        <v>0</v>
      </c>
      <c r="AZ41" s="22">
        <f t="shared" si="64"/>
        <v>0</v>
      </c>
      <c r="BA41" s="22">
        <f t="shared" si="64"/>
        <v>0</v>
      </c>
      <c r="BB41" s="22">
        <f t="shared" si="64"/>
        <v>0</v>
      </c>
      <c r="BC41" s="22">
        <f t="shared" si="65"/>
        <v>0</v>
      </c>
      <c r="BD41" s="22">
        <f t="shared" si="65"/>
        <v>0</v>
      </c>
      <c r="BE41" s="22">
        <f t="shared" si="65"/>
        <v>0</v>
      </c>
      <c r="BF41" s="22">
        <f t="shared" si="65"/>
        <v>0</v>
      </c>
      <c r="BG41" s="22">
        <f t="shared" si="65"/>
        <v>0</v>
      </c>
      <c r="BH41" s="22">
        <f t="shared" si="65"/>
        <v>0</v>
      </c>
      <c r="BI41" s="22">
        <f t="shared" si="65"/>
        <v>0</v>
      </c>
      <c r="BJ41" s="22">
        <f t="shared" si="65"/>
        <v>0</v>
      </c>
      <c r="BK41" s="22">
        <f t="shared" si="65"/>
        <v>0</v>
      </c>
      <c r="BL41" s="22">
        <f t="shared" si="65"/>
        <v>0</v>
      </c>
      <c r="BM41" s="22">
        <f t="shared" si="65"/>
        <v>0</v>
      </c>
      <c r="BN41" s="22">
        <f t="shared" si="65"/>
        <v>0</v>
      </c>
      <c r="BO41" s="22">
        <f t="shared" si="65"/>
        <v>0</v>
      </c>
      <c r="BP41" s="22">
        <f t="shared" si="65"/>
        <v>0</v>
      </c>
      <c r="BQ41" s="22">
        <f t="shared" si="65"/>
        <v>0</v>
      </c>
      <c r="BR41" s="22">
        <f t="shared" si="65"/>
        <v>0</v>
      </c>
      <c r="BS41" s="22">
        <f t="shared" si="66"/>
        <v>0</v>
      </c>
      <c r="BT41" s="22">
        <f t="shared" si="66"/>
        <v>0</v>
      </c>
      <c r="BU41" s="22">
        <f t="shared" si="66"/>
        <v>0</v>
      </c>
      <c r="BV41" s="22">
        <f t="shared" si="66"/>
        <v>0</v>
      </c>
      <c r="BW41" s="22">
        <f t="shared" si="66"/>
        <v>0</v>
      </c>
      <c r="BX41" s="22">
        <f t="shared" si="66"/>
        <v>0</v>
      </c>
      <c r="BY41" s="22">
        <f t="shared" si="66"/>
        <v>0</v>
      </c>
      <c r="BZ41" s="22">
        <f t="shared" si="66"/>
        <v>0</v>
      </c>
      <c r="CA41" s="22">
        <f t="shared" si="66"/>
        <v>0</v>
      </c>
      <c r="CB41" s="22">
        <f t="shared" si="66"/>
        <v>8625.0668947916674</v>
      </c>
      <c r="CC41" s="22">
        <f t="shared" si="66"/>
        <v>8625.0668947916674</v>
      </c>
      <c r="CD41" s="22">
        <f t="shared" si="66"/>
        <v>8625.0668947916674</v>
      </c>
      <c r="CE41" s="22">
        <f t="shared" si="67"/>
        <v>8625.0668947916674</v>
      </c>
      <c r="CF41" s="22">
        <f t="shared" si="67"/>
        <v>8625.0668947916674</v>
      </c>
      <c r="CG41" s="22">
        <f t="shared" si="67"/>
        <v>8625.0668947916674</v>
      </c>
      <c r="CH41" s="22">
        <f t="shared" si="67"/>
        <v>8625.0668947916674</v>
      </c>
      <c r="CI41" s="22">
        <f t="shared" si="67"/>
        <v>8625.0668947916674</v>
      </c>
      <c r="CJ41" s="22">
        <f t="shared" si="67"/>
        <v>8625.0668947916674</v>
      </c>
      <c r="CK41" s="22">
        <f t="shared" si="67"/>
        <v>8625.0668947916674</v>
      </c>
      <c r="CL41" s="22">
        <f t="shared" si="67"/>
        <v>8625.0668947916674</v>
      </c>
      <c r="CM41" s="22">
        <f t="shared" si="67"/>
        <v>8625.0668947916674</v>
      </c>
      <c r="CN41" s="22">
        <f t="shared" si="67"/>
        <v>0</v>
      </c>
      <c r="CO41" s="22">
        <f t="shared" si="67"/>
        <v>0</v>
      </c>
      <c r="CP41" s="22">
        <f t="shared" si="67"/>
        <v>0</v>
      </c>
    </row>
    <row r="42" spans="1:94">
      <c r="B42" s="20" t="s">
        <v>469</v>
      </c>
      <c r="D42" s="20" t="s">
        <v>584</v>
      </c>
      <c r="F42" s="21"/>
      <c r="G42" s="21">
        <v>0.03</v>
      </c>
      <c r="I42" s="31">
        <f t="shared" ref="I42:J42" si="77">DATE(YEAR(I41)+1,MONTH(I41),DAY(I41))</f>
        <v>45931</v>
      </c>
      <c r="J42" s="31">
        <f t="shared" si="77"/>
        <v>46295</v>
      </c>
      <c r="L42" s="29">
        <f>O41*(1+F42)*(1+G42)*ROUND(DAYS360(I42,J42,FALSE)/30,0)</f>
        <v>106605.82681962501</v>
      </c>
      <c r="M42" s="29">
        <f t="shared" si="70"/>
        <v>3105.0240821250045</v>
      </c>
      <c r="N42" s="34">
        <f t="shared" si="73"/>
        <v>3.0000000000000041E-2</v>
      </c>
      <c r="O42" s="32">
        <f t="shared" si="71"/>
        <v>8883.8189016354172</v>
      </c>
      <c r="Q42" s="22">
        <f t="shared" si="61"/>
        <v>0</v>
      </c>
      <c r="R42" s="22">
        <f t="shared" si="61"/>
        <v>0</v>
      </c>
      <c r="S42" s="22">
        <f t="shared" si="61"/>
        <v>0</v>
      </c>
      <c r="T42" s="22">
        <f t="shared" si="61"/>
        <v>0</v>
      </c>
      <c r="U42" s="22">
        <f t="shared" si="61"/>
        <v>0</v>
      </c>
      <c r="V42" s="22">
        <f t="shared" si="62"/>
        <v>26651.456704906253</v>
      </c>
      <c r="W42" s="22">
        <f t="shared" si="63"/>
        <v>0</v>
      </c>
      <c r="X42" s="22">
        <f t="shared" si="63"/>
        <v>0</v>
      </c>
      <c r="Y42" s="22">
        <f t="shared" si="63"/>
        <v>0</v>
      </c>
      <c r="Z42" s="22">
        <f t="shared" si="63"/>
        <v>0</v>
      </c>
      <c r="AA42" s="22">
        <f t="shared" si="63"/>
        <v>0</v>
      </c>
      <c r="AB42" s="22">
        <f t="shared" si="63"/>
        <v>0</v>
      </c>
      <c r="AC42" s="22">
        <f t="shared" si="63"/>
        <v>0</v>
      </c>
      <c r="AD42" s="22">
        <f t="shared" si="63"/>
        <v>0</v>
      </c>
      <c r="AE42" s="22">
        <f t="shared" si="63"/>
        <v>0</v>
      </c>
      <c r="AF42" s="22">
        <f t="shared" si="63"/>
        <v>0</v>
      </c>
      <c r="AG42" s="22">
        <f t="shared" si="63"/>
        <v>0</v>
      </c>
      <c r="AH42" s="22">
        <f t="shared" si="63"/>
        <v>0</v>
      </c>
      <c r="AI42" s="22">
        <f t="shared" si="63"/>
        <v>0</v>
      </c>
      <c r="AJ42" s="22">
        <f t="shared" si="63"/>
        <v>0</v>
      </c>
      <c r="AK42" s="22">
        <f t="shared" si="63"/>
        <v>0</v>
      </c>
      <c r="AL42" s="22">
        <f t="shared" si="63"/>
        <v>0</v>
      </c>
      <c r="AM42" s="22">
        <f t="shared" si="64"/>
        <v>0</v>
      </c>
      <c r="AN42" s="22">
        <f t="shared" si="64"/>
        <v>0</v>
      </c>
      <c r="AO42" s="22">
        <f t="shared" si="64"/>
        <v>0</v>
      </c>
      <c r="AP42" s="22">
        <f t="shared" si="64"/>
        <v>0</v>
      </c>
      <c r="AQ42" s="22">
        <f t="shared" si="64"/>
        <v>0</v>
      </c>
      <c r="AR42" s="22">
        <f t="shared" si="64"/>
        <v>0</v>
      </c>
      <c r="AS42" s="22">
        <f t="shared" si="64"/>
        <v>0</v>
      </c>
      <c r="AT42" s="22">
        <f t="shared" si="64"/>
        <v>0</v>
      </c>
      <c r="AU42" s="22">
        <f t="shared" si="64"/>
        <v>0</v>
      </c>
      <c r="AV42" s="22">
        <f t="shared" si="64"/>
        <v>0</v>
      </c>
      <c r="AW42" s="22">
        <f t="shared" si="64"/>
        <v>0</v>
      </c>
      <c r="AX42" s="22">
        <f t="shared" si="64"/>
        <v>0</v>
      </c>
      <c r="AY42" s="22">
        <f t="shared" si="64"/>
        <v>0</v>
      </c>
      <c r="AZ42" s="22">
        <f t="shared" si="64"/>
        <v>0</v>
      </c>
      <c r="BA42" s="22">
        <f t="shared" si="64"/>
        <v>0</v>
      </c>
      <c r="BB42" s="22">
        <f t="shared" si="64"/>
        <v>0</v>
      </c>
      <c r="BC42" s="22">
        <f t="shared" si="65"/>
        <v>0</v>
      </c>
      <c r="BD42" s="22">
        <f t="shared" si="65"/>
        <v>0</v>
      </c>
      <c r="BE42" s="22">
        <f t="shared" si="65"/>
        <v>0</v>
      </c>
      <c r="BF42" s="22">
        <f t="shared" si="65"/>
        <v>0</v>
      </c>
      <c r="BG42" s="22">
        <f t="shared" si="65"/>
        <v>0</v>
      </c>
      <c r="BH42" s="22">
        <f t="shared" si="65"/>
        <v>0</v>
      </c>
      <c r="BI42" s="22">
        <f t="shared" si="65"/>
        <v>0</v>
      </c>
      <c r="BJ42" s="22">
        <f t="shared" si="65"/>
        <v>0</v>
      </c>
      <c r="BK42" s="22">
        <f t="shared" si="65"/>
        <v>0</v>
      </c>
      <c r="BL42" s="22">
        <f t="shared" si="65"/>
        <v>0</v>
      </c>
      <c r="BM42" s="22">
        <f t="shared" si="65"/>
        <v>0</v>
      </c>
      <c r="BN42" s="22">
        <f t="shared" si="65"/>
        <v>0</v>
      </c>
      <c r="BO42" s="22">
        <f t="shared" si="65"/>
        <v>0</v>
      </c>
      <c r="BP42" s="22">
        <f t="shared" si="65"/>
        <v>0</v>
      </c>
      <c r="BQ42" s="22">
        <f t="shared" si="65"/>
        <v>0</v>
      </c>
      <c r="BR42" s="22">
        <f t="shared" si="65"/>
        <v>0</v>
      </c>
      <c r="BS42" s="22">
        <f t="shared" si="66"/>
        <v>0</v>
      </c>
      <c r="BT42" s="22">
        <f t="shared" si="66"/>
        <v>0</v>
      </c>
      <c r="BU42" s="22">
        <f t="shared" si="66"/>
        <v>0</v>
      </c>
      <c r="BV42" s="22">
        <f t="shared" si="66"/>
        <v>0</v>
      </c>
      <c r="BW42" s="22">
        <f t="shared" si="66"/>
        <v>0</v>
      </c>
      <c r="BX42" s="22">
        <f t="shared" si="66"/>
        <v>0</v>
      </c>
      <c r="BY42" s="22">
        <f t="shared" si="66"/>
        <v>0</v>
      </c>
      <c r="BZ42" s="22">
        <f t="shared" si="66"/>
        <v>0</v>
      </c>
      <c r="CA42" s="22">
        <f t="shared" si="66"/>
        <v>0</v>
      </c>
      <c r="CB42" s="22">
        <f t="shared" si="66"/>
        <v>0</v>
      </c>
      <c r="CC42" s="22">
        <f t="shared" si="66"/>
        <v>0</v>
      </c>
      <c r="CD42" s="22">
        <f t="shared" si="66"/>
        <v>0</v>
      </c>
      <c r="CE42" s="22">
        <f t="shared" si="67"/>
        <v>0</v>
      </c>
      <c r="CF42" s="22">
        <f t="shared" si="67"/>
        <v>0</v>
      </c>
      <c r="CG42" s="22">
        <f t="shared" si="67"/>
        <v>0</v>
      </c>
      <c r="CH42" s="22">
        <f t="shared" si="67"/>
        <v>0</v>
      </c>
      <c r="CI42" s="22">
        <f t="shared" si="67"/>
        <v>0</v>
      </c>
      <c r="CJ42" s="22">
        <f t="shared" si="67"/>
        <v>0</v>
      </c>
      <c r="CK42" s="22">
        <f t="shared" si="67"/>
        <v>0</v>
      </c>
      <c r="CL42" s="22">
        <f t="shared" si="67"/>
        <v>0</v>
      </c>
      <c r="CM42" s="22">
        <f t="shared" si="67"/>
        <v>0</v>
      </c>
      <c r="CN42" s="22">
        <f t="shared" si="67"/>
        <v>8883.8189016354172</v>
      </c>
      <c r="CO42" s="22">
        <f t="shared" si="67"/>
        <v>8883.8189016354172</v>
      </c>
      <c r="CP42" s="22">
        <f t="shared" si="67"/>
        <v>8883.8189016354172</v>
      </c>
    </row>
    <row r="43" spans="1:94">
      <c r="A43" s="8"/>
      <c r="C43" s="8"/>
      <c r="D43" s="8"/>
      <c r="E43" s="8"/>
      <c r="F43" s="23"/>
      <c r="G43" s="23"/>
      <c r="H43" s="8"/>
      <c r="I43" s="24"/>
      <c r="J43" s="24"/>
      <c r="K43" s="8"/>
      <c r="L43" s="8"/>
      <c r="M43" s="8"/>
      <c r="N43" s="8"/>
      <c r="O43" s="8"/>
      <c r="P43" s="8"/>
      <c r="Q43" s="25">
        <f>SUM(Q36:Q42)</f>
        <v>22640.092499999999</v>
      </c>
      <c r="R43" s="25">
        <f t="shared" ref="R43:CC43" si="78">SUM(R36:R42)</f>
        <v>89658.777499999997</v>
      </c>
      <c r="S43" s="25">
        <f t="shared" si="78"/>
        <v>88584.387499999997</v>
      </c>
      <c r="T43" s="25">
        <f t="shared" si="78"/>
        <v>95228.216562500005</v>
      </c>
      <c r="U43" s="25">
        <f t="shared" si="78"/>
        <v>101239.862871875</v>
      </c>
      <c r="V43" s="25">
        <f t="shared" si="78"/>
        <v>104277.05875803129</v>
      </c>
      <c r="W43" s="25">
        <f t="shared" si="78"/>
        <v>0</v>
      </c>
      <c r="X43" s="25">
        <f t="shared" si="78"/>
        <v>0</v>
      </c>
      <c r="Y43" s="25">
        <f t="shared" si="78"/>
        <v>0</v>
      </c>
      <c r="Z43" s="25">
        <f t="shared" si="78"/>
        <v>0</v>
      </c>
      <c r="AA43" s="25">
        <f t="shared" si="78"/>
        <v>0</v>
      </c>
      <c r="AB43" s="25">
        <f t="shared" si="78"/>
        <v>0</v>
      </c>
      <c r="AC43" s="25">
        <f t="shared" si="78"/>
        <v>0</v>
      </c>
      <c r="AD43" s="25">
        <f t="shared" si="78"/>
        <v>0</v>
      </c>
      <c r="AE43" s="25">
        <f t="shared" si="78"/>
        <v>0</v>
      </c>
      <c r="AF43" s="25">
        <f t="shared" si="78"/>
        <v>7546.6974999999993</v>
      </c>
      <c r="AG43" s="25">
        <f t="shared" si="78"/>
        <v>7546.6974999999993</v>
      </c>
      <c r="AH43" s="25">
        <f t="shared" si="78"/>
        <v>7546.6974999999993</v>
      </c>
      <c r="AI43" s="25">
        <f t="shared" si="78"/>
        <v>7546.6974999999993</v>
      </c>
      <c r="AJ43" s="25">
        <f t="shared" si="78"/>
        <v>7546.6974999999993</v>
      </c>
      <c r="AK43" s="25">
        <f t="shared" si="78"/>
        <v>7546.6974999999993</v>
      </c>
      <c r="AL43" s="25">
        <f t="shared" si="78"/>
        <v>7546.6974999999993</v>
      </c>
      <c r="AM43" s="25">
        <f t="shared" si="78"/>
        <v>7546.6974999999993</v>
      </c>
      <c r="AN43" s="25">
        <f t="shared" si="78"/>
        <v>7546.6974999999993</v>
      </c>
      <c r="AO43" s="25">
        <f t="shared" si="78"/>
        <v>7546.6974999999993</v>
      </c>
      <c r="AP43" s="25">
        <f t="shared" si="78"/>
        <v>7546.6974999999993</v>
      </c>
      <c r="AQ43" s="25">
        <f t="shared" si="78"/>
        <v>7546.6974999999993</v>
      </c>
      <c r="AR43" s="25">
        <f t="shared" si="78"/>
        <v>7246.166666666667</v>
      </c>
      <c r="AS43" s="25">
        <f t="shared" si="78"/>
        <v>7246.166666666667</v>
      </c>
      <c r="AT43" s="25">
        <f t="shared" si="78"/>
        <v>7246.166666666667</v>
      </c>
      <c r="AU43" s="25">
        <f t="shared" si="78"/>
        <v>7246.166666666667</v>
      </c>
      <c r="AV43" s="25">
        <f t="shared" si="78"/>
        <v>7246.166666666667</v>
      </c>
      <c r="AW43" s="25">
        <f t="shared" si="78"/>
        <v>7246.166666666667</v>
      </c>
      <c r="AX43" s="25">
        <f t="shared" si="78"/>
        <v>7246.166666666667</v>
      </c>
      <c r="AY43" s="25">
        <f t="shared" si="78"/>
        <v>7246.166666666667</v>
      </c>
      <c r="AZ43" s="25">
        <f t="shared" si="78"/>
        <v>7246.166666666667</v>
      </c>
      <c r="BA43" s="25">
        <f t="shared" si="78"/>
        <v>7246.166666666667</v>
      </c>
      <c r="BB43" s="25">
        <f t="shared" si="78"/>
        <v>7246.166666666667</v>
      </c>
      <c r="BC43" s="25">
        <f t="shared" si="78"/>
        <v>7246.166666666667</v>
      </c>
      <c r="BD43" s="25">
        <f t="shared" si="78"/>
        <v>7789.6291666666666</v>
      </c>
      <c r="BE43" s="25">
        <f t="shared" si="78"/>
        <v>7789.6291666666666</v>
      </c>
      <c r="BF43" s="25">
        <f t="shared" si="78"/>
        <v>7789.6291666666666</v>
      </c>
      <c r="BG43" s="25">
        <f t="shared" si="78"/>
        <v>7789.6291666666666</v>
      </c>
      <c r="BH43" s="25">
        <f t="shared" si="78"/>
        <v>7789.6291666666666</v>
      </c>
      <c r="BI43" s="25">
        <f t="shared" si="78"/>
        <v>7789.6291666666666</v>
      </c>
      <c r="BJ43" s="25">
        <f t="shared" si="78"/>
        <v>7789.6291666666666</v>
      </c>
      <c r="BK43" s="25">
        <f t="shared" si="78"/>
        <v>7789.6291666666666</v>
      </c>
      <c r="BL43" s="25">
        <f t="shared" si="78"/>
        <v>7789.6291666666666</v>
      </c>
      <c r="BM43" s="25">
        <f t="shared" si="78"/>
        <v>7789.6291666666666</v>
      </c>
      <c r="BN43" s="25">
        <f t="shared" si="78"/>
        <v>7789.6291666666666</v>
      </c>
      <c r="BO43" s="25">
        <f t="shared" si="78"/>
        <v>7789.6291666666666</v>
      </c>
      <c r="BP43" s="25">
        <f t="shared" si="78"/>
        <v>8373.8513541666671</v>
      </c>
      <c r="BQ43" s="25">
        <f t="shared" si="78"/>
        <v>8373.8513541666671</v>
      </c>
      <c r="BR43" s="25">
        <f t="shared" si="78"/>
        <v>8373.8513541666671</v>
      </c>
      <c r="BS43" s="25">
        <f t="shared" si="78"/>
        <v>8373.8513541666671</v>
      </c>
      <c r="BT43" s="25">
        <f t="shared" si="78"/>
        <v>8373.8513541666671</v>
      </c>
      <c r="BU43" s="25">
        <f t="shared" si="78"/>
        <v>8373.8513541666671</v>
      </c>
      <c r="BV43" s="25">
        <f t="shared" si="78"/>
        <v>8373.8513541666671</v>
      </c>
      <c r="BW43" s="25">
        <f t="shared" si="78"/>
        <v>8373.8513541666671</v>
      </c>
      <c r="BX43" s="25">
        <f t="shared" si="78"/>
        <v>8373.8513541666671</v>
      </c>
      <c r="BY43" s="25">
        <f t="shared" si="78"/>
        <v>8373.8513541666671</v>
      </c>
      <c r="BZ43" s="25">
        <f t="shared" si="78"/>
        <v>8373.8513541666671</v>
      </c>
      <c r="CA43" s="25">
        <f t="shared" si="78"/>
        <v>8373.8513541666671</v>
      </c>
      <c r="CB43" s="25">
        <f t="shared" si="78"/>
        <v>8625.0668947916674</v>
      </c>
      <c r="CC43" s="25">
        <f t="shared" si="78"/>
        <v>8625.0668947916674</v>
      </c>
      <c r="CD43" s="25">
        <f t="shared" ref="CD43:CK43" si="79">SUM(CD36:CD42)</f>
        <v>8625.0668947916674</v>
      </c>
      <c r="CE43" s="25">
        <f t="shared" si="79"/>
        <v>8625.0668947916674</v>
      </c>
      <c r="CF43" s="25">
        <f t="shared" si="79"/>
        <v>8625.0668947916674</v>
      </c>
      <c r="CG43" s="25">
        <f t="shared" si="79"/>
        <v>8625.0668947916674</v>
      </c>
      <c r="CH43" s="25">
        <f t="shared" si="79"/>
        <v>8625.0668947916674</v>
      </c>
      <c r="CI43" s="25">
        <f t="shared" si="79"/>
        <v>8625.0668947916674</v>
      </c>
      <c r="CJ43" s="25">
        <f t="shared" si="79"/>
        <v>8625.0668947916674</v>
      </c>
      <c r="CK43" s="25">
        <f t="shared" si="79"/>
        <v>8625.0668947916674</v>
      </c>
      <c r="CL43" s="25">
        <f>SUM(CL36:CL42)</f>
        <v>8625.0668947916674</v>
      </c>
      <c r="CM43" s="25">
        <f t="shared" ref="CM43:CP43" si="80">SUM(CM36:CM42)</f>
        <v>8625.0668947916674</v>
      </c>
      <c r="CN43" s="25">
        <f t="shared" si="80"/>
        <v>8883.8189016354172</v>
      </c>
      <c r="CO43" s="25">
        <f t="shared" si="80"/>
        <v>8883.8189016354172</v>
      </c>
      <c r="CP43" s="25">
        <f t="shared" si="80"/>
        <v>8883.8189016354172</v>
      </c>
    </row>
    <row r="44" spans="1:94">
      <c r="I44"/>
      <c r="J44"/>
    </row>
    <row r="45" spans="1:94">
      <c r="B45" s="20" t="s">
        <v>470</v>
      </c>
      <c r="D45" s="20" t="s">
        <v>609</v>
      </c>
      <c r="F45" s="21">
        <v>0</v>
      </c>
      <c r="G45" s="21">
        <v>0</v>
      </c>
      <c r="I45" s="31">
        <v>43739</v>
      </c>
      <c r="J45" s="31">
        <v>44104</v>
      </c>
      <c r="L45" s="29">
        <v>0</v>
      </c>
      <c r="M45" s="29"/>
      <c r="N45" s="29"/>
      <c r="O45" s="32">
        <f t="shared" ref="O45" si="81">IFERROR(L45/ROUND(DAYS360(I45,J45,FALSE)/30,0),0)</f>
        <v>0</v>
      </c>
      <c r="Q45" s="22">
        <f t="shared" ref="Q45:U51" si="82">SUMIFS($W45:$CD45,$W$4:$CD$4,Q$6)</f>
        <v>0</v>
      </c>
      <c r="R45" s="22">
        <f t="shared" si="82"/>
        <v>0</v>
      </c>
      <c r="S45" s="22">
        <f t="shared" si="82"/>
        <v>0</v>
      </c>
      <c r="T45" s="22">
        <f t="shared" si="82"/>
        <v>0</v>
      </c>
      <c r="U45" s="22">
        <f t="shared" si="82"/>
        <v>0</v>
      </c>
      <c r="V45" s="22">
        <f t="shared" ref="V45:V51" si="83">SUMIFS($W45:$CP45,$W$4:$CP$4,V$6)</f>
        <v>0</v>
      </c>
      <c r="W45" s="22">
        <f t="shared" ref="W45:AF51" si="84">SUMIFS($O45,$I45,"&lt;="&amp;W$6,$J45,"&gt;"&amp;W$6)</f>
        <v>0</v>
      </c>
      <c r="X45" s="22">
        <f t="shared" si="84"/>
        <v>0</v>
      </c>
      <c r="Y45" s="22">
        <f t="shared" si="84"/>
        <v>0</v>
      </c>
      <c r="Z45" s="22">
        <f t="shared" si="84"/>
        <v>0</v>
      </c>
      <c r="AA45" s="22">
        <f t="shared" si="84"/>
        <v>0</v>
      </c>
      <c r="AB45" s="22">
        <f t="shared" si="84"/>
        <v>0</v>
      </c>
      <c r="AC45" s="22">
        <f t="shared" si="84"/>
        <v>0</v>
      </c>
      <c r="AD45" s="22">
        <f t="shared" si="84"/>
        <v>0</v>
      </c>
      <c r="AE45" s="22">
        <f t="shared" si="84"/>
        <v>0</v>
      </c>
      <c r="AF45" s="22">
        <f t="shared" si="84"/>
        <v>0</v>
      </c>
      <c r="AG45" s="22">
        <f t="shared" ref="AG45:AP51" si="85">SUMIFS($O45,$I45,"&lt;="&amp;AG$6,$J45,"&gt;"&amp;AG$6)</f>
        <v>0</v>
      </c>
      <c r="AH45" s="22">
        <f t="shared" si="85"/>
        <v>0</v>
      </c>
      <c r="AI45" s="22">
        <f t="shared" si="85"/>
        <v>0</v>
      </c>
      <c r="AJ45" s="22">
        <f t="shared" si="85"/>
        <v>0</v>
      </c>
      <c r="AK45" s="22">
        <f t="shared" si="85"/>
        <v>0</v>
      </c>
      <c r="AL45" s="22">
        <f t="shared" si="85"/>
        <v>0</v>
      </c>
      <c r="AM45" s="22">
        <f t="shared" si="85"/>
        <v>0</v>
      </c>
      <c r="AN45" s="22">
        <f t="shared" si="85"/>
        <v>0</v>
      </c>
      <c r="AO45" s="22">
        <f t="shared" si="85"/>
        <v>0</v>
      </c>
      <c r="AP45" s="22">
        <f t="shared" si="85"/>
        <v>0</v>
      </c>
      <c r="AQ45" s="22">
        <f t="shared" ref="AQ45:AZ51" si="86">SUMIFS($O45,$I45,"&lt;="&amp;AQ$6,$J45,"&gt;"&amp;AQ$6)</f>
        <v>0</v>
      </c>
      <c r="AR45" s="22">
        <f t="shared" si="86"/>
        <v>0</v>
      </c>
      <c r="AS45" s="22">
        <f t="shared" si="86"/>
        <v>0</v>
      </c>
      <c r="AT45" s="22">
        <f t="shared" si="86"/>
        <v>0</v>
      </c>
      <c r="AU45" s="22">
        <f t="shared" si="86"/>
        <v>0</v>
      </c>
      <c r="AV45" s="22">
        <f t="shared" si="86"/>
        <v>0</v>
      </c>
      <c r="AW45" s="22">
        <f t="shared" si="86"/>
        <v>0</v>
      </c>
      <c r="AX45" s="22">
        <f t="shared" si="86"/>
        <v>0</v>
      </c>
      <c r="AY45" s="22">
        <f t="shared" si="86"/>
        <v>0</v>
      </c>
      <c r="AZ45" s="22">
        <f t="shared" si="86"/>
        <v>0</v>
      </c>
      <c r="BA45" s="22">
        <f t="shared" ref="BA45:BJ51" si="87">SUMIFS($O45,$I45,"&lt;="&amp;BA$6,$J45,"&gt;"&amp;BA$6)</f>
        <v>0</v>
      </c>
      <c r="BB45" s="22">
        <f t="shared" si="87"/>
        <v>0</v>
      </c>
      <c r="BC45" s="22">
        <f t="shared" si="87"/>
        <v>0</v>
      </c>
      <c r="BD45" s="22">
        <f t="shared" si="87"/>
        <v>0</v>
      </c>
      <c r="BE45" s="22">
        <f t="shared" si="87"/>
        <v>0</v>
      </c>
      <c r="BF45" s="22">
        <f t="shared" si="87"/>
        <v>0</v>
      </c>
      <c r="BG45" s="22">
        <f t="shared" si="87"/>
        <v>0</v>
      </c>
      <c r="BH45" s="22">
        <f t="shared" si="87"/>
        <v>0</v>
      </c>
      <c r="BI45" s="22">
        <f t="shared" si="87"/>
        <v>0</v>
      </c>
      <c r="BJ45" s="22">
        <f t="shared" si="87"/>
        <v>0</v>
      </c>
      <c r="BK45" s="22">
        <f t="shared" ref="BK45:BT51" si="88">SUMIFS($O45,$I45,"&lt;="&amp;BK$6,$J45,"&gt;"&amp;BK$6)</f>
        <v>0</v>
      </c>
      <c r="BL45" s="22">
        <f t="shared" si="88"/>
        <v>0</v>
      </c>
      <c r="BM45" s="22">
        <f t="shared" si="88"/>
        <v>0</v>
      </c>
      <c r="BN45" s="22">
        <f t="shared" si="88"/>
        <v>0</v>
      </c>
      <c r="BO45" s="22">
        <f t="shared" si="88"/>
        <v>0</v>
      </c>
      <c r="BP45" s="22">
        <f t="shared" si="88"/>
        <v>0</v>
      </c>
      <c r="BQ45" s="22">
        <f t="shared" si="88"/>
        <v>0</v>
      </c>
      <c r="BR45" s="22">
        <f t="shared" si="88"/>
        <v>0</v>
      </c>
      <c r="BS45" s="22">
        <f t="shared" si="88"/>
        <v>0</v>
      </c>
      <c r="BT45" s="22">
        <f t="shared" si="88"/>
        <v>0</v>
      </c>
      <c r="BU45" s="22">
        <f t="shared" ref="BU45:CD51" si="89">SUMIFS($O45,$I45,"&lt;="&amp;BU$6,$J45,"&gt;"&amp;BU$6)</f>
        <v>0</v>
      </c>
      <c r="BV45" s="22">
        <f t="shared" si="89"/>
        <v>0</v>
      </c>
      <c r="BW45" s="22">
        <f t="shared" si="89"/>
        <v>0</v>
      </c>
      <c r="BX45" s="22">
        <f t="shared" si="89"/>
        <v>0</v>
      </c>
      <c r="BY45" s="22">
        <f t="shared" si="89"/>
        <v>0</v>
      </c>
      <c r="BZ45" s="22">
        <f t="shared" si="89"/>
        <v>0</v>
      </c>
      <c r="CA45" s="22">
        <f t="shared" si="89"/>
        <v>0</v>
      </c>
      <c r="CB45" s="22">
        <f t="shared" si="89"/>
        <v>0</v>
      </c>
      <c r="CC45" s="22">
        <f t="shared" si="89"/>
        <v>0</v>
      </c>
      <c r="CD45" s="22">
        <f t="shared" si="89"/>
        <v>0</v>
      </c>
      <c r="CE45" s="22">
        <f t="shared" ref="CE45:CP51" si="90">SUMIFS($O45,$I45,"&lt;="&amp;CE$6,$J45,"&gt;"&amp;CE$6)</f>
        <v>0</v>
      </c>
      <c r="CF45" s="22">
        <f t="shared" si="90"/>
        <v>0</v>
      </c>
      <c r="CG45" s="22">
        <f t="shared" si="90"/>
        <v>0</v>
      </c>
      <c r="CH45" s="22">
        <f t="shared" si="90"/>
        <v>0</v>
      </c>
      <c r="CI45" s="22">
        <f t="shared" si="90"/>
        <v>0</v>
      </c>
      <c r="CJ45" s="22">
        <f t="shared" si="90"/>
        <v>0</v>
      </c>
      <c r="CK45" s="22">
        <f t="shared" si="90"/>
        <v>0</v>
      </c>
      <c r="CL45" s="22">
        <f t="shared" si="90"/>
        <v>0</v>
      </c>
      <c r="CM45" s="22">
        <f t="shared" si="90"/>
        <v>0</v>
      </c>
      <c r="CN45" s="22">
        <f t="shared" si="90"/>
        <v>0</v>
      </c>
      <c r="CO45" s="22">
        <f t="shared" si="90"/>
        <v>0</v>
      </c>
      <c r="CP45" s="22">
        <f t="shared" si="90"/>
        <v>0</v>
      </c>
    </row>
    <row r="46" spans="1:94">
      <c r="B46" s="20" t="s">
        <v>470</v>
      </c>
      <c r="D46" s="20" t="s">
        <v>609</v>
      </c>
      <c r="F46" s="21"/>
      <c r="G46" s="21">
        <v>0</v>
      </c>
      <c r="I46" s="31">
        <f t="shared" ref="I46:J51" si="91">DATE(YEAR(I45)+1,MONTH(I45),DAY(I45))</f>
        <v>44105</v>
      </c>
      <c r="J46" s="31">
        <f>DATE(YEAR(J45)+1,MONTH(J45),DAY(J45))</f>
        <v>44469</v>
      </c>
      <c r="L46" s="139">
        <v>305368</v>
      </c>
      <c r="M46" s="29">
        <f>L46-L45</f>
        <v>305368</v>
      </c>
      <c r="N46" s="34" t="e">
        <f>M46/L45</f>
        <v>#DIV/0!</v>
      </c>
      <c r="O46" s="32">
        <f>IFERROR(L46/ROUND(DAYS360(I46,J46,FALSE)/30,0),0)</f>
        <v>25447.333333333332</v>
      </c>
      <c r="Q46" s="22">
        <f t="shared" si="82"/>
        <v>76342</v>
      </c>
      <c r="R46" s="22">
        <f t="shared" si="82"/>
        <v>229026.00000000003</v>
      </c>
      <c r="S46" s="22">
        <f t="shared" si="82"/>
        <v>0</v>
      </c>
      <c r="T46" s="22">
        <f t="shared" si="82"/>
        <v>0</v>
      </c>
      <c r="U46" s="22">
        <f t="shared" si="82"/>
        <v>0</v>
      </c>
      <c r="V46" s="22">
        <f t="shared" si="83"/>
        <v>0</v>
      </c>
      <c r="W46" s="22">
        <f t="shared" si="84"/>
        <v>0</v>
      </c>
      <c r="X46" s="22">
        <f t="shared" si="84"/>
        <v>0</v>
      </c>
      <c r="Y46" s="22">
        <f t="shared" si="84"/>
        <v>0</v>
      </c>
      <c r="Z46" s="22">
        <f t="shared" si="84"/>
        <v>0</v>
      </c>
      <c r="AA46" s="22">
        <f t="shared" si="84"/>
        <v>0</v>
      </c>
      <c r="AB46" s="22">
        <f t="shared" si="84"/>
        <v>0</v>
      </c>
      <c r="AC46" s="22">
        <f t="shared" si="84"/>
        <v>0</v>
      </c>
      <c r="AD46" s="22">
        <f t="shared" si="84"/>
        <v>0</v>
      </c>
      <c r="AE46" s="22">
        <f t="shared" si="84"/>
        <v>0</v>
      </c>
      <c r="AF46" s="22">
        <f t="shared" si="84"/>
        <v>25447.333333333332</v>
      </c>
      <c r="AG46" s="22">
        <f t="shared" si="85"/>
        <v>25447.333333333332</v>
      </c>
      <c r="AH46" s="22">
        <f t="shared" si="85"/>
        <v>25447.333333333332</v>
      </c>
      <c r="AI46" s="22">
        <f t="shared" si="85"/>
        <v>25447.333333333332</v>
      </c>
      <c r="AJ46" s="22">
        <f t="shared" si="85"/>
        <v>25447.333333333332</v>
      </c>
      <c r="AK46" s="22">
        <f t="shared" si="85"/>
        <v>25447.333333333332</v>
      </c>
      <c r="AL46" s="22">
        <f t="shared" si="85"/>
        <v>25447.333333333332</v>
      </c>
      <c r="AM46" s="22">
        <f t="shared" si="85"/>
        <v>25447.333333333332</v>
      </c>
      <c r="AN46" s="22">
        <f t="shared" si="85"/>
        <v>25447.333333333332</v>
      </c>
      <c r="AO46" s="22">
        <f t="shared" si="85"/>
        <v>25447.333333333332</v>
      </c>
      <c r="AP46" s="22">
        <f t="shared" si="85"/>
        <v>25447.333333333332</v>
      </c>
      <c r="AQ46" s="22">
        <f t="shared" si="86"/>
        <v>25447.333333333332</v>
      </c>
      <c r="AR46" s="22">
        <f t="shared" si="86"/>
        <v>0</v>
      </c>
      <c r="AS46" s="22">
        <f t="shared" si="86"/>
        <v>0</v>
      </c>
      <c r="AT46" s="22">
        <f t="shared" si="86"/>
        <v>0</v>
      </c>
      <c r="AU46" s="22">
        <f t="shared" si="86"/>
        <v>0</v>
      </c>
      <c r="AV46" s="22">
        <f t="shared" si="86"/>
        <v>0</v>
      </c>
      <c r="AW46" s="22">
        <f t="shared" si="86"/>
        <v>0</v>
      </c>
      <c r="AX46" s="22">
        <f t="shared" si="86"/>
        <v>0</v>
      </c>
      <c r="AY46" s="22">
        <f t="shared" si="86"/>
        <v>0</v>
      </c>
      <c r="AZ46" s="22">
        <f t="shared" si="86"/>
        <v>0</v>
      </c>
      <c r="BA46" s="22">
        <f t="shared" si="87"/>
        <v>0</v>
      </c>
      <c r="BB46" s="22">
        <f t="shared" si="87"/>
        <v>0</v>
      </c>
      <c r="BC46" s="22">
        <f t="shared" si="87"/>
        <v>0</v>
      </c>
      <c r="BD46" s="22">
        <f t="shared" si="87"/>
        <v>0</v>
      </c>
      <c r="BE46" s="22">
        <f t="shared" si="87"/>
        <v>0</v>
      </c>
      <c r="BF46" s="22">
        <f t="shared" si="87"/>
        <v>0</v>
      </c>
      <c r="BG46" s="22">
        <f t="shared" si="87"/>
        <v>0</v>
      </c>
      <c r="BH46" s="22">
        <f t="shared" si="87"/>
        <v>0</v>
      </c>
      <c r="BI46" s="22">
        <f t="shared" si="87"/>
        <v>0</v>
      </c>
      <c r="BJ46" s="22">
        <f t="shared" si="87"/>
        <v>0</v>
      </c>
      <c r="BK46" s="22">
        <f t="shared" si="88"/>
        <v>0</v>
      </c>
      <c r="BL46" s="22">
        <f t="shared" si="88"/>
        <v>0</v>
      </c>
      <c r="BM46" s="22">
        <f t="shared" si="88"/>
        <v>0</v>
      </c>
      <c r="BN46" s="22">
        <f t="shared" si="88"/>
        <v>0</v>
      </c>
      <c r="BO46" s="22">
        <f t="shared" si="88"/>
        <v>0</v>
      </c>
      <c r="BP46" s="22">
        <f t="shared" si="88"/>
        <v>0</v>
      </c>
      <c r="BQ46" s="22">
        <f t="shared" si="88"/>
        <v>0</v>
      </c>
      <c r="BR46" s="22">
        <f t="shared" si="88"/>
        <v>0</v>
      </c>
      <c r="BS46" s="22">
        <f t="shared" si="88"/>
        <v>0</v>
      </c>
      <c r="BT46" s="22">
        <f t="shared" si="88"/>
        <v>0</v>
      </c>
      <c r="BU46" s="22">
        <f t="shared" si="89"/>
        <v>0</v>
      </c>
      <c r="BV46" s="22">
        <f t="shared" si="89"/>
        <v>0</v>
      </c>
      <c r="BW46" s="22">
        <f t="shared" si="89"/>
        <v>0</v>
      </c>
      <c r="BX46" s="22">
        <f t="shared" si="89"/>
        <v>0</v>
      </c>
      <c r="BY46" s="22">
        <f t="shared" si="89"/>
        <v>0</v>
      </c>
      <c r="BZ46" s="22">
        <f t="shared" si="89"/>
        <v>0</v>
      </c>
      <c r="CA46" s="22">
        <f t="shared" si="89"/>
        <v>0</v>
      </c>
      <c r="CB46" s="22">
        <f t="shared" si="89"/>
        <v>0</v>
      </c>
      <c r="CC46" s="22">
        <f t="shared" si="89"/>
        <v>0</v>
      </c>
      <c r="CD46" s="22">
        <f t="shared" si="89"/>
        <v>0</v>
      </c>
      <c r="CE46" s="22">
        <f t="shared" si="90"/>
        <v>0</v>
      </c>
      <c r="CF46" s="22">
        <f t="shared" si="90"/>
        <v>0</v>
      </c>
      <c r="CG46" s="22">
        <f t="shared" si="90"/>
        <v>0</v>
      </c>
      <c r="CH46" s="22">
        <f t="shared" si="90"/>
        <v>0</v>
      </c>
      <c r="CI46" s="22">
        <f t="shared" si="90"/>
        <v>0</v>
      </c>
      <c r="CJ46" s="22">
        <f t="shared" si="90"/>
        <v>0</v>
      </c>
      <c r="CK46" s="22">
        <f t="shared" si="90"/>
        <v>0</v>
      </c>
      <c r="CL46" s="22">
        <f t="shared" si="90"/>
        <v>0</v>
      </c>
      <c r="CM46" s="22">
        <f t="shared" si="90"/>
        <v>0</v>
      </c>
      <c r="CN46" s="22">
        <f t="shared" si="90"/>
        <v>0</v>
      </c>
      <c r="CO46" s="22">
        <f t="shared" si="90"/>
        <v>0</v>
      </c>
      <c r="CP46" s="22">
        <f t="shared" si="90"/>
        <v>0</v>
      </c>
    </row>
    <row r="47" spans="1:94">
      <c r="B47" s="20" t="s">
        <v>470</v>
      </c>
      <c r="D47" s="20" t="s">
        <v>609</v>
      </c>
      <c r="F47" s="21"/>
      <c r="G47" s="21">
        <v>0.23</v>
      </c>
      <c r="I47" s="31">
        <f t="shared" si="91"/>
        <v>44470</v>
      </c>
      <c r="J47" s="31">
        <f t="shared" si="91"/>
        <v>44834</v>
      </c>
      <c r="L47" s="147">
        <v>401663</v>
      </c>
      <c r="M47" s="29">
        <f t="shared" ref="M47:M51" si="92">L47-L46</f>
        <v>96295</v>
      </c>
      <c r="N47" s="34">
        <f>M47/L46</f>
        <v>0.31534083466505985</v>
      </c>
      <c r="O47" s="32">
        <f t="shared" ref="O47:O51" si="93">IFERROR(L47/ROUND(DAYS360(I47,J47,FALSE)/30,0),0)</f>
        <v>33471.916666666664</v>
      </c>
      <c r="Q47" s="22">
        <f t="shared" si="82"/>
        <v>0</v>
      </c>
      <c r="R47" s="22">
        <f t="shared" si="82"/>
        <v>100415.75</v>
      </c>
      <c r="S47" s="22">
        <f t="shared" si="82"/>
        <v>301247.25</v>
      </c>
      <c r="T47" s="22">
        <f t="shared" si="82"/>
        <v>0</v>
      </c>
      <c r="U47" s="22">
        <f t="shared" si="82"/>
        <v>0</v>
      </c>
      <c r="V47" s="22">
        <f t="shared" si="83"/>
        <v>0</v>
      </c>
      <c r="W47" s="22">
        <f t="shared" si="84"/>
        <v>0</v>
      </c>
      <c r="X47" s="22">
        <f t="shared" si="84"/>
        <v>0</v>
      </c>
      <c r="Y47" s="22">
        <f t="shared" si="84"/>
        <v>0</v>
      </c>
      <c r="Z47" s="22">
        <f t="shared" si="84"/>
        <v>0</v>
      </c>
      <c r="AA47" s="22">
        <f t="shared" si="84"/>
        <v>0</v>
      </c>
      <c r="AB47" s="22">
        <f t="shared" si="84"/>
        <v>0</v>
      </c>
      <c r="AC47" s="22">
        <f t="shared" si="84"/>
        <v>0</v>
      </c>
      <c r="AD47" s="22">
        <f t="shared" si="84"/>
        <v>0</v>
      </c>
      <c r="AE47" s="22">
        <f t="shared" si="84"/>
        <v>0</v>
      </c>
      <c r="AF47" s="22">
        <f t="shared" si="84"/>
        <v>0</v>
      </c>
      <c r="AG47" s="22">
        <f t="shared" si="85"/>
        <v>0</v>
      </c>
      <c r="AH47" s="22">
        <f t="shared" si="85"/>
        <v>0</v>
      </c>
      <c r="AI47" s="22">
        <f t="shared" si="85"/>
        <v>0</v>
      </c>
      <c r="AJ47" s="22">
        <f t="shared" si="85"/>
        <v>0</v>
      </c>
      <c r="AK47" s="22">
        <f t="shared" si="85"/>
        <v>0</v>
      </c>
      <c r="AL47" s="22">
        <f t="shared" si="85"/>
        <v>0</v>
      </c>
      <c r="AM47" s="22">
        <f t="shared" si="85"/>
        <v>0</v>
      </c>
      <c r="AN47" s="22">
        <f t="shared" si="85"/>
        <v>0</v>
      </c>
      <c r="AO47" s="22">
        <f t="shared" si="85"/>
        <v>0</v>
      </c>
      <c r="AP47" s="22">
        <f t="shared" si="85"/>
        <v>0</v>
      </c>
      <c r="AQ47" s="22">
        <f t="shared" si="86"/>
        <v>0</v>
      </c>
      <c r="AR47" s="22">
        <f t="shared" si="86"/>
        <v>33471.916666666664</v>
      </c>
      <c r="AS47" s="22">
        <f t="shared" si="86"/>
        <v>33471.916666666664</v>
      </c>
      <c r="AT47" s="22">
        <f t="shared" si="86"/>
        <v>33471.916666666664</v>
      </c>
      <c r="AU47" s="22">
        <f t="shared" si="86"/>
        <v>33471.916666666664</v>
      </c>
      <c r="AV47" s="22">
        <f t="shared" si="86"/>
        <v>33471.916666666664</v>
      </c>
      <c r="AW47" s="22">
        <f t="shared" si="86"/>
        <v>33471.916666666664</v>
      </c>
      <c r="AX47" s="22">
        <f t="shared" si="86"/>
        <v>33471.916666666664</v>
      </c>
      <c r="AY47" s="22">
        <f t="shared" si="86"/>
        <v>33471.916666666664</v>
      </c>
      <c r="AZ47" s="22">
        <f t="shared" si="86"/>
        <v>33471.916666666664</v>
      </c>
      <c r="BA47" s="22">
        <f t="shared" si="87"/>
        <v>33471.916666666664</v>
      </c>
      <c r="BB47" s="22">
        <f t="shared" si="87"/>
        <v>33471.916666666664</v>
      </c>
      <c r="BC47" s="22">
        <f t="shared" si="87"/>
        <v>33471.916666666664</v>
      </c>
      <c r="BD47" s="22">
        <f t="shared" si="87"/>
        <v>0</v>
      </c>
      <c r="BE47" s="22">
        <f t="shared" si="87"/>
        <v>0</v>
      </c>
      <c r="BF47" s="22">
        <f t="shared" si="87"/>
        <v>0</v>
      </c>
      <c r="BG47" s="22">
        <f t="shared" si="87"/>
        <v>0</v>
      </c>
      <c r="BH47" s="22">
        <f t="shared" si="87"/>
        <v>0</v>
      </c>
      <c r="BI47" s="22">
        <f t="shared" si="87"/>
        <v>0</v>
      </c>
      <c r="BJ47" s="22">
        <f t="shared" si="87"/>
        <v>0</v>
      </c>
      <c r="BK47" s="22">
        <f t="shared" si="88"/>
        <v>0</v>
      </c>
      <c r="BL47" s="22">
        <f t="shared" si="88"/>
        <v>0</v>
      </c>
      <c r="BM47" s="22">
        <f t="shared" si="88"/>
        <v>0</v>
      </c>
      <c r="BN47" s="22">
        <f t="shared" si="88"/>
        <v>0</v>
      </c>
      <c r="BO47" s="22">
        <f t="shared" si="88"/>
        <v>0</v>
      </c>
      <c r="BP47" s="22">
        <f t="shared" si="88"/>
        <v>0</v>
      </c>
      <c r="BQ47" s="22">
        <f t="shared" si="88"/>
        <v>0</v>
      </c>
      <c r="BR47" s="22">
        <f t="shared" si="88"/>
        <v>0</v>
      </c>
      <c r="BS47" s="22">
        <f t="shared" si="88"/>
        <v>0</v>
      </c>
      <c r="BT47" s="22">
        <f t="shared" si="88"/>
        <v>0</v>
      </c>
      <c r="BU47" s="22">
        <f t="shared" si="89"/>
        <v>0</v>
      </c>
      <c r="BV47" s="22">
        <f t="shared" si="89"/>
        <v>0</v>
      </c>
      <c r="BW47" s="22">
        <f t="shared" si="89"/>
        <v>0</v>
      </c>
      <c r="BX47" s="22">
        <f t="shared" si="89"/>
        <v>0</v>
      </c>
      <c r="BY47" s="22">
        <f t="shared" si="89"/>
        <v>0</v>
      </c>
      <c r="BZ47" s="22">
        <f t="shared" si="89"/>
        <v>0</v>
      </c>
      <c r="CA47" s="22">
        <f t="shared" si="89"/>
        <v>0</v>
      </c>
      <c r="CB47" s="22">
        <f t="shared" si="89"/>
        <v>0</v>
      </c>
      <c r="CC47" s="22">
        <f t="shared" si="89"/>
        <v>0</v>
      </c>
      <c r="CD47" s="22">
        <f t="shared" si="89"/>
        <v>0</v>
      </c>
      <c r="CE47" s="22">
        <f t="shared" si="90"/>
        <v>0</v>
      </c>
      <c r="CF47" s="22">
        <f t="shared" si="90"/>
        <v>0</v>
      </c>
      <c r="CG47" s="22">
        <f t="shared" si="90"/>
        <v>0</v>
      </c>
      <c r="CH47" s="22">
        <f t="shared" si="90"/>
        <v>0</v>
      </c>
      <c r="CI47" s="22">
        <f t="shared" si="90"/>
        <v>0</v>
      </c>
      <c r="CJ47" s="22">
        <f t="shared" si="90"/>
        <v>0</v>
      </c>
      <c r="CK47" s="22">
        <f t="shared" si="90"/>
        <v>0</v>
      </c>
      <c r="CL47" s="22">
        <f t="shared" si="90"/>
        <v>0</v>
      </c>
      <c r="CM47" s="22">
        <f t="shared" si="90"/>
        <v>0</v>
      </c>
      <c r="CN47" s="22">
        <f t="shared" si="90"/>
        <v>0</v>
      </c>
      <c r="CO47" s="22">
        <f t="shared" si="90"/>
        <v>0</v>
      </c>
      <c r="CP47" s="22">
        <f t="shared" si="90"/>
        <v>0</v>
      </c>
    </row>
    <row r="48" spans="1:94">
      <c r="B48" s="20" t="s">
        <v>470</v>
      </c>
      <c r="D48" s="20" t="s">
        <v>609</v>
      </c>
      <c r="F48" s="21"/>
      <c r="G48" s="21">
        <v>7.4999999999999997E-2</v>
      </c>
      <c r="I48" s="31">
        <f t="shared" si="91"/>
        <v>44835</v>
      </c>
      <c r="J48" s="31">
        <f t="shared" si="91"/>
        <v>45199</v>
      </c>
      <c r="L48" s="29">
        <f t="shared" ref="L48:L49" si="94">O47*(1+F48)*(1+G48)*ROUND(DAYS360(I48,J48,FALSE)/30,0)</f>
        <v>431787.72499999992</v>
      </c>
      <c r="M48" s="29">
        <f t="shared" si="92"/>
        <v>30124.724999999919</v>
      </c>
      <c r="N48" s="34">
        <f t="shared" ref="N48:N51" si="95">M48/L47</f>
        <v>7.4999999999999803E-2</v>
      </c>
      <c r="O48" s="32">
        <f t="shared" si="93"/>
        <v>35982.31041666666</v>
      </c>
      <c r="Q48" s="22">
        <f t="shared" si="82"/>
        <v>0</v>
      </c>
      <c r="R48" s="22">
        <f t="shared" si="82"/>
        <v>0</v>
      </c>
      <c r="S48" s="22">
        <f t="shared" si="82"/>
        <v>107946.93124999998</v>
      </c>
      <c r="T48" s="22">
        <f t="shared" si="82"/>
        <v>323840.79375000001</v>
      </c>
      <c r="U48" s="22">
        <f t="shared" si="82"/>
        <v>0</v>
      </c>
      <c r="V48" s="22">
        <f t="shared" si="83"/>
        <v>0</v>
      </c>
      <c r="W48" s="22">
        <f t="shared" si="84"/>
        <v>0</v>
      </c>
      <c r="X48" s="22">
        <f t="shared" si="84"/>
        <v>0</v>
      </c>
      <c r="Y48" s="22">
        <f t="shared" si="84"/>
        <v>0</v>
      </c>
      <c r="Z48" s="22">
        <f t="shared" si="84"/>
        <v>0</v>
      </c>
      <c r="AA48" s="22">
        <f t="shared" si="84"/>
        <v>0</v>
      </c>
      <c r="AB48" s="22">
        <f t="shared" si="84"/>
        <v>0</v>
      </c>
      <c r="AC48" s="22">
        <f t="shared" si="84"/>
        <v>0</v>
      </c>
      <c r="AD48" s="22">
        <f t="shared" si="84"/>
        <v>0</v>
      </c>
      <c r="AE48" s="22">
        <f t="shared" si="84"/>
        <v>0</v>
      </c>
      <c r="AF48" s="22">
        <f t="shared" si="84"/>
        <v>0</v>
      </c>
      <c r="AG48" s="22">
        <f t="shared" si="85"/>
        <v>0</v>
      </c>
      <c r="AH48" s="22">
        <f t="shared" si="85"/>
        <v>0</v>
      </c>
      <c r="AI48" s="22">
        <f t="shared" si="85"/>
        <v>0</v>
      </c>
      <c r="AJ48" s="22">
        <f t="shared" si="85"/>
        <v>0</v>
      </c>
      <c r="AK48" s="22">
        <f t="shared" si="85"/>
        <v>0</v>
      </c>
      <c r="AL48" s="22">
        <f t="shared" si="85"/>
        <v>0</v>
      </c>
      <c r="AM48" s="22">
        <f t="shared" si="85"/>
        <v>0</v>
      </c>
      <c r="AN48" s="22">
        <f t="shared" si="85"/>
        <v>0</v>
      </c>
      <c r="AO48" s="22">
        <f t="shared" si="85"/>
        <v>0</v>
      </c>
      <c r="AP48" s="22">
        <f t="shared" si="85"/>
        <v>0</v>
      </c>
      <c r="AQ48" s="22">
        <f t="shared" si="86"/>
        <v>0</v>
      </c>
      <c r="AR48" s="22">
        <f t="shared" si="86"/>
        <v>0</v>
      </c>
      <c r="AS48" s="22">
        <f t="shared" si="86"/>
        <v>0</v>
      </c>
      <c r="AT48" s="22">
        <f t="shared" si="86"/>
        <v>0</v>
      </c>
      <c r="AU48" s="22">
        <f t="shared" si="86"/>
        <v>0</v>
      </c>
      <c r="AV48" s="22">
        <f t="shared" si="86"/>
        <v>0</v>
      </c>
      <c r="AW48" s="22">
        <f t="shared" si="86"/>
        <v>0</v>
      </c>
      <c r="AX48" s="22">
        <f t="shared" si="86"/>
        <v>0</v>
      </c>
      <c r="AY48" s="22">
        <f t="shared" si="86"/>
        <v>0</v>
      </c>
      <c r="AZ48" s="22">
        <f t="shared" si="86"/>
        <v>0</v>
      </c>
      <c r="BA48" s="22">
        <f t="shared" si="87"/>
        <v>0</v>
      </c>
      <c r="BB48" s="22">
        <f t="shared" si="87"/>
        <v>0</v>
      </c>
      <c r="BC48" s="22">
        <f t="shared" si="87"/>
        <v>0</v>
      </c>
      <c r="BD48" s="22">
        <f t="shared" si="87"/>
        <v>35982.31041666666</v>
      </c>
      <c r="BE48" s="22">
        <f t="shared" si="87"/>
        <v>35982.31041666666</v>
      </c>
      <c r="BF48" s="22">
        <f t="shared" si="87"/>
        <v>35982.31041666666</v>
      </c>
      <c r="BG48" s="22">
        <f t="shared" si="87"/>
        <v>35982.31041666666</v>
      </c>
      <c r="BH48" s="22">
        <f t="shared" si="87"/>
        <v>35982.31041666666</v>
      </c>
      <c r="BI48" s="22">
        <f t="shared" si="87"/>
        <v>35982.31041666666</v>
      </c>
      <c r="BJ48" s="22">
        <f t="shared" si="87"/>
        <v>35982.31041666666</v>
      </c>
      <c r="BK48" s="22">
        <f t="shared" si="88"/>
        <v>35982.31041666666</v>
      </c>
      <c r="BL48" s="22">
        <f t="shared" si="88"/>
        <v>35982.31041666666</v>
      </c>
      <c r="BM48" s="22">
        <f t="shared" si="88"/>
        <v>35982.31041666666</v>
      </c>
      <c r="BN48" s="22">
        <f t="shared" si="88"/>
        <v>35982.31041666666</v>
      </c>
      <c r="BO48" s="22">
        <f t="shared" si="88"/>
        <v>35982.31041666666</v>
      </c>
      <c r="BP48" s="22">
        <f t="shared" si="88"/>
        <v>0</v>
      </c>
      <c r="BQ48" s="22">
        <f t="shared" si="88"/>
        <v>0</v>
      </c>
      <c r="BR48" s="22">
        <f t="shared" si="88"/>
        <v>0</v>
      </c>
      <c r="BS48" s="22">
        <f t="shared" si="88"/>
        <v>0</v>
      </c>
      <c r="BT48" s="22">
        <f t="shared" si="88"/>
        <v>0</v>
      </c>
      <c r="BU48" s="22">
        <f t="shared" si="89"/>
        <v>0</v>
      </c>
      <c r="BV48" s="22">
        <f t="shared" si="89"/>
        <v>0</v>
      </c>
      <c r="BW48" s="22">
        <f t="shared" si="89"/>
        <v>0</v>
      </c>
      <c r="BX48" s="22">
        <f t="shared" si="89"/>
        <v>0</v>
      </c>
      <c r="BY48" s="22">
        <f t="shared" si="89"/>
        <v>0</v>
      </c>
      <c r="BZ48" s="22">
        <f t="shared" si="89"/>
        <v>0</v>
      </c>
      <c r="CA48" s="22">
        <f t="shared" si="89"/>
        <v>0</v>
      </c>
      <c r="CB48" s="22">
        <f t="shared" si="89"/>
        <v>0</v>
      </c>
      <c r="CC48" s="22">
        <f t="shared" si="89"/>
        <v>0</v>
      </c>
      <c r="CD48" s="22">
        <f t="shared" si="89"/>
        <v>0</v>
      </c>
      <c r="CE48" s="22">
        <f t="shared" si="90"/>
        <v>0</v>
      </c>
      <c r="CF48" s="22">
        <f t="shared" si="90"/>
        <v>0</v>
      </c>
      <c r="CG48" s="22">
        <f t="shared" si="90"/>
        <v>0</v>
      </c>
      <c r="CH48" s="22">
        <f t="shared" si="90"/>
        <v>0</v>
      </c>
      <c r="CI48" s="22">
        <f t="shared" si="90"/>
        <v>0</v>
      </c>
      <c r="CJ48" s="22">
        <f t="shared" si="90"/>
        <v>0</v>
      </c>
      <c r="CK48" s="22">
        <f t="shared" si="90"/>
        <v>0</v>
      </c>
      <c r="CL48" s="22">
        <f t="shared" si="90"/>
        <v>0</v>
      </c>
      <c r="CM48" s="22">
        <f t="shared" si="90"/>
        <v>0</v>
      </c>
      <c r="CN48" s="22">
        <f t="shared" si="90"/>
        <v>0</v>
      </c>
      <c r="CO48" s="22">
        <f t="shared" si="90"/>
        <v>0</v>
      </c>
      <c r="CP48" s="22">
        <f t="shared" si="90"/>
        <v>0</v>
      </c>
    </row>
    <row r="49" spans="1:94">
      <c r="B49" s="20" t="s">
        <v>470</v>
      </c>
      <c r="D49" s="20" t="s">
        <v>609</v>
      </c>
      <c r="F49" s="21"/>
      <c r="G49" s="21">
        <v>7.4999999999999997E-2</v>
      </c>
      <c r="I49" s="31">
        <f t="shared" si="91"/>
        <v>45200</v>
      </c>
      <c r="J49" s="31">
        <f t="shared" si="91"/>
        <v>45565</v>
      </c>
      <c r="L49" s="29">
        <f t="shared" si="94"/>
        <v>464171.80437499989</v>
      </c>
      <c r="M49" s="29">
        <f t="shared" si="92"/>
        <v>32384.079374999972</v>
      </c>
      <c r="N49" s="34">
        <f t="shared" si="95"/>
        <v>7.4999999999999956E-2</v>
      </c>
      <c r="O49" s="32">
        <f t="shared" si="93"/>
        <v>38680.983697916658</v>
      </c>
      <c r="Q49" s="22">
        <f t="shared" si="82"/>
        <v>0</v>
      </c>
      <c r="R49" s="22">
        <f t="shared" si="82"/>
        <v>0</v>
      </c>
      <c r="S49" s="22">
        <f t="shared" si="82"/>
        <v>0</v>
      </c>
      <c r="T49" s="22">
        <f t="shared" si="82"/>
        <v>116042.95109374997</v>
      </c>
      <c r="U49" s="22">
        <f t="shared" si="82"/>
        <v>348128.85328124999</v>
      </c>
      <c r="V49" s="22">
        <f t="shared" si="83"/>
        <v>0</v>
      </c>
      <c r="W49" s="22">
        <f t="shared" si="84"/>
        <v>0</v>
      </c>
      <c r="X49" s="22">
        <f t="shared" si="84"/>
        <v>0</v>
      </c>
      <c r="Y49" s="22">
        <f t="shared" si="84"/>
        <v>0</v>
      </c>
      <c r="Z49" s="22">
        <f t="shared" si="84"/>
        <v>0</v>
      </c>
      <c r="AA49" s="22">
        <f t="shared" si="84"/>
        <v>0</v>
      </c>
      <c r="AB49" s="22">
        <f t="shared" si="84"/>
        <v>0</v>
      </c>
      <c r="AC49" s="22">
        <f t="shared" si="84"/>
        <v>0</v>
      </c>
      <c r="AD49" s="22">
        <f t="shared" si="84"/>
        <v>0</v>
      </c>
      <c r="AE49" s="22">
        <f t="shared" si="84"/>
        <v>0</v>
      </c>
      <c r="AF49" s="22">
        <f t="shared" si="84"/>
        <v>0</v>
      </c>
      <c r="AG49" s="22">
        <f t="shared" si="85"/>
        <v>0</v>
      </c>
      <c r="AH49" s="22">
        <f t="shared" si="85"/>
        <v>0</v>
      </c>
      <c r="AI49" s="22">
        <f t="shared" si="85"/>
        <v>0</v>
      </c>
      <c r="AJ49" s="22">
        <f t="shared" si="85"/>
        <v>0</v>
      </c>
      <c r="AK49" s="22">
        <f t="shared" si="85"/>
        <v>0</v>
      </c>
      <c r="AL49" s="22">
        <f t="shared" si="85"/>
        <v>0</v>
      </c>
      <c r="AM49" s="22">
        <f t="shared" si="85"/>
        <v>0</v>
      </c>
      <c r="AN49" s="22">
        <f t="shared" si="85"/>
        <v>0</v>
      </c>
      <c r="AO49" s="22">
        <f t="shared" si="85"/>
        <v>0</v>
      </c>
      <c r="AP49" s="22">
        <f t="shared" si="85"/>
        <v>0</v>
      </c>
      <c r="AQ49" s="22">
        <f t="shared" si="86"/>
        <v>0</v>
      </c>
      <c r="AR49" s="22">
        <f t="shared" si="86"/>
        <v>0</v>
      </c>
      <c r="AS49" s="22">
        <f t="shared" si="86"/>
        <v>0</v>
      </c>
      <c r="AT49" s="22">
        <f t="shared" si="86"/>
        <v>0</v>
      </c>
      <c r="AU49" s="22">
        <f t="shared" si="86"/>
        <v>0</v>
      </c>
      <c r="AV49" s="22">
        <f t="shared" si="86"/>
        <v>0</v>
      </c>
      <c r="AW49" s="22">
        <f t="shared" si="86"/>
        <v>0</v>
      </c>
      <c r="AX49" s="22">
        <f t="shared" si="86"/>
        <v>0</v>
      </c>
      <c r="AY49" s="22">
        <f t="shared" si="86"/>
        <v>0</v>
      </c>
      <c r="AZ49" s="22">
        <f t="shared" si="86"/>
        <v>0</v>
      </c>
      <c r="BA49" s="22">
        <f t="shared" si="87"/>
        <v>0</v>
      </c>
      <c r="BB49" s="22">
        <f t="shared" si="87"/>
        <v>0</v>
      </c>
      <c r="BC49" s="22">
        <f t="shared" si="87"/>
        <v>0</v>
      </c>
      <c r="BD49" s="22">
        <f t="shared" si="87"/>
        <v>0</v>
      </c>
      <c r="BE49" s="22">
        <f t="shared" si="87"/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8"/>
        <v>0</v>
      </c>
      <c r="BL49" s="22">
        <f t="shared" si="88"/>
        <v>0</v>
      </c>
      <c r="BM49" s="22">
        <f t="shared" si="88"/>
        <v>0</v>
      </c>
      <c r="BN49" s="22">
        <f t="shared" si="88"/>
        <v>0</v>
      </c>
      <c r="BO49" s="22">
        <f t="shared" si="88"/>
        <v>0</v>
      </c>
      <c r="BP49" s="22">
        <f t="shared" si="88"/>
        <v>38680.983697916658</v>
      </c>
      <c r="BQ49" s="22">
        <f t="shared" si="88"/>
        <v>38680.983697916658</v>
      </c>
      <c r="BR49" s="22">
        <f t="shared" si="88"/>
        <v>38680.983697916658</v>
      </c>
      <c r="BS49" s="22">
        <f t="shared" si="88"/>
        <v>38680.983697916658</v>
      </c>
      <c r="BT49" s="22">
        <f t="shared" si="88"/>
        <v>38680.983697916658</v>
      </c>
      <c r="BU49" s="22">
        <f t="shared" si="89"/>
        <v>38680.983697916658</v>
      </c>
      <c r="BV49" s="22">
        <f t="shared" si="89"/>
        <v>38680.983697916658</v>
      </c>
      <c r="BW49" s="22">
        <f t="shared" si="89"/>
        <v>38680.983697916658</v>
      </c>
      <c r="BX49" s="22">
        <f t="shared" si="89"/>
        <v>38680.983697916658</v>
      </c>
      <c r="BY49" s="22">
        <f t="shared" si="89"/>
        <v>38680.983697916658</v>
      </c>
      <c r="BZ49" s="22">
        <f t="shared" si="89"/>
        <v>38680.983697916658</v>
      </c>
      <c r="CA49" s="22">
        <f t="shared" si="89"/>
        <v>38680.983697916658</v>
      </c>
      <c r="CB49" s="22">
        <f t="shared" si="89"/>
        <v>0</v>
      </c>
      <c r="CC49" s="22">
        <f t="shared" si="89"/>
        <v>0</v>
      </c>
      <c r="CD49" s="22">
        <f t="shared" si="89"/>
        <v>0</v>
      </c>
      <c r="CE49" s="22">
        <f t="shared" si="90"/>
        <v>0</v>
      </c>
      <c r="CF49" s="22">
        <f t="shared" si="90"/>
        <v>0</v>
      </c>
      <c r="CG49" s="22">
        <f t="shared" si="90"/>
        <v>0</v>
      </c>
      <c r="CH49" s="22">
        <f t="shared" si="90"/>
        <v>0</v>
      </c>
      <c r="CI49" s="22">
        <f t="shared" si="90"/>
        <v>0</v>
      </c>
      <c r="CJ49" s="22">
        <f t="shared" si="90"/>
        <v>0</v>
      </c>
      <c r="CK49" s="22">
        <f t="shared" si="90"/>
        <v>0</v>
      </c>
      <c r="CL49" s="22">
        <f t="shared" si="90"/>
        <v>0</v>
      </c>
      <c r="CM49" s="22">
        <f t="shared" si="90"/>
        <v>0</v>
      </c>
      <c r="CN49" s="22">
        <f t="shared" si="90"/>
        <v>0</v>
      </c>
      <c r="CO49" s="22">
        <f t="shared" si="90"/>
        <v>0</v>
      </c>
      <c r="CP49" s="22">
        <f t="shared" si="90"/>
        <v>0</v>
      </c>
    </row>
    <row r="50" spans="1:94">
      <c r="B50" s="20" t="s">
        <v>470</v>
      </c>
      <c r="D50" s="20" t="s">
        <v>609</v>
      </c>
      <c r="F50" s="21"/>
      <c r="G50" s="21">
        <v>0.03</v>
      </c>
      <c r="I50" s="31">
        <f t="shared" si="91"/>
        <v>45566</v>
      </c>
      <c r="J50" s="31">
        <f t="shared" si="91"/>
        <v>45930</v>
      </c>
      <c r="L50" s="29">
        <f>O49*(1+F50)*(1+G50)*ROUND(DAYS360(I50,J50,FALSE)/30,0)</f>
        <v>478096.95850624994</v>
      </c>
      <c r="M50" s="29">
        <f t="shared" si="92"/>
        <v>13925.154131250049</v>
      </c>
      <c r="N50" s="34">
        <f t="shared" si="95"/>
        <v>3.000000000000011E-2</v>
      </c>
      <c r="O50" s="32">
        <f t="shared" si="93"/>
        <v>39841.413208854159</v>
      </c>
      <c r="Q50" s="22">
        <f t="shared" si="82"/>
        <v>0</v>
      </c>
      <c r="R50" s="22">
        <f t="shared" si="82"/>
        <v>0</v>
      </c>
      <c r="S50" s="22">
        <f t="shared" si="82"/>
        <v>0</v>
      </c>
      <c r="T50" s="22">
        <f t="shared" si="82"/>
        <v>0</v>
      </c>
      <c r="U50" s="22">
        <f t="shared" si="82"/>
        <v>119524.23962656248</v>
      </c>
      <c r="V50" s="22">
        <f t="shared" si="83"/>
        <v>358572.71887968743</v>
      </c>
      <c r="W50" s="22">
        <f t="shared" si="84"/>
        <v>0</v>
      </c>
      <c r="X50" s="22">
        <f t="shared" si="84"/>
        <v>0</v>
      </c>
      <c r="Y50" s="22">
        <f t="shared" si="84"/>
        <v>0</v>
      </c>
      <c r="Z50" s="22">
        <f t="shared" si="84"/>
        <v>0</v>
      </c>
      <c r="AA50" s="22">
        <f t="shared" si="84"/>
        <v>0</v>
      </c>
      <c r="AB50" s="22">
        <f t="shared" si="84"/>
        <v>0</v>
      </c>
      <c r="AC50" s="22">
        <f t="shared" si="84"/>
        <v>0</v>
      </c>
      <c r="AD50" s="22">
        <f t="shared" si="84"/>
        <v>0</v>
      </c>
      <c r="AE50" s="22">
        <f t="shared" si="84"/>
        <v>0</v>
      </c>
      <c r="AF50" s="22">
        <f t="shared" si="84"/>
        <v>0</v>
      </c>
      <c r="AG50" s="22">
        <f t="shared" si="85"/>
        <v>0</v>
      </c>
      <c r="AH50" s="22">
        <f t="shared" si="85"/>
        <v>0</v>
      </c>
      <c r="AI50" s="22">
        <f t="shared" si="85"/>
        <v>0</v>
      </c>
      <c r="AJ50" s="22">
        <f t="shared" si="85"/>
        <v>0</v>
      </c>
      <c r="AK50" s="22">
        <f t="shared" si="85"/>
        <v>0</v>
      </c>
      <c r="AL50" s="22">
        <f t="shared" si="85"/>
        <v>0</v>
      </c>
      <c r="AM50" s="22">
        <f t="shared" si="85"/>
        <v>0</v>
      </c>
      <c r="AN50" s="22">
        <f t="shared" si="85"/>
        <v>0</v>
      </c>
      <c r="AO50" s="22">
        <f t="shared" si="85"/>
        <v>0</v>
      </c>
      <c r="AP50" s="22">
        <f t="shared" si="85"/>
        <v>0</v>
      </c>
      <c r="AQ50" s="22">
        <f t="shared" si="86"/>
        <v>0</v>
      </c>
      <c r="AR50" s="22">
        <f t="shared" si="86"/>
        <v>0</v>
      </c>
      <c r="AS50" s="22">
        <f t="shared" si="86"/>
        <v>0</v>
      </c>
      <c r="AT50" s="22">
        <f t="shared" si="86"/>
        <v>0</v>
      </c>
      <c r="AU50" s="22">
        <f t="shared" si="86"/>
        <v>0</v>
      </c>
      <c r="AV50" s="22">
        <f t="shared" si="86"/>
        <v>0</v>
      </c>
      <c r="AW50" s="22">
        <f t="shared" si="86"/>
        <v>0</v>
      </c>
      <c r="AX50" s="22">
        <f t="shared" si="86"/>
        <v>0</v>
      </c>
      <c r="AY50" s="22">
        <f t="shared" si="86"/>
        <v>0</v>
      </c>
      <c r="AZ50" s="22">
        <f t="shared" si="86"/>
        <v>0</v>
      </c>
      <c r="BA50" s="22">
        <f t="shared" si="87"/>
        <v>0</v>
      </c>
      <c r="BB50" s="22">
        <f t="shared" si="87"/>
        <v>0</v>
      </c>
      <c r="BC50" s="22">
        <f t="shared" si="87"/>
        <v>0</v>
      </c>
      <c r="BD50" s="22">
        <f t="shared" si="87"/>
        <v>0</v>
      </c>
      <c r="BE50" s="22">
        <f t="shared" si="87"/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  <c r="BS50" s="22">
        <f t="shared" si="88"/>
        <v>0</v>
      </c>
      <c r="BT50" s="22">
        <f t="shared" si="88"/>
        <v>0</v>
      </c>
      <c r="BU50" s="22">
        <f t="shared" si="89"/>
        <v>0</v>
      </c>
      <c r="BV50" s="22">
        <f t="shared" si="89"/>
        <v>0</v>
      </c>
      <c r="BW50" s="22">
        <f t="shared" si="89"/>
        <v>0</v>
      </c>
      <c r="BX50" s="22">
        <f t="shared" si="89"/>
        <v>0</v>
      </c>
      <c r="BY50" s="22">
        <f t="shared" si="89"/>
        <v>0</v>
      </c>
      <c r="BZ50" s="22">
        <f t="shared" si="89"/>
        <v>0</v>
      </c>
      <c r="CA50" s="22">
        <f t="shared" si="89"/>
        <v>0</v>
      </c>
      <c r="CB50" s="22">
        <f t="shared" si="89"/>
        <v>39841.413208854159</v>
      </c>
      <c r="CC50" s="22">
        <f t="shared" si="89"/>
        <v>39841.413208854159</v>
      </c>
      <c r="CD50" s="22">
        <f t="shared" si="89"/>
        <v>39841.413208854159</v>
      </c>
      <c r="CE50" s="22">
        <f t="shared" si="90"/>
        <v>39841.413208854159</v>
      </c>
      <c r="CF50" s="22">
        <f t="shared" si="90"/>
        <v>39841.413208854159</v>
      </c>
      <c r="CG50" s="22">
        <f t="shared" si="90"/>
        <v>39841.413208854159</v>
      </c>
      <c r="CH50" s="22">
        <f t="shared" si="90"/>
        <v>39841.413208854159</v>
      </c>
      <c r="CI50" s="22">
        <f t="shared" si="90"/>
        <v>39841.413208854159</v>
      </c>
      <c r="CJ50" s="22">
        <f t="shared" si="90"/>
        <v>39841.413208854159</v>
      </c>
      <c r="CK50" s="22">
        <f t="shared" si="90"/>
        <v>39841.413208854159</v>
      </c>
      <c r="CL50" s="22">
        <f t="shared" si="90"/>
        <v>39841.413208854159</v>
      </c>
      <c r="CM50" s="22">
        <f t="shared" si="90"/>
        <v>39841.413208854159</v>
      </c>
      <c r="CN50" s="22">
        <f t="shared" si="90"/>
        <v>0</v>
      </c>
      <c r="CO50" s="22">
        <f t="shared" si="90"/>
        <v>0</v>
      </c>
      <c r="CP50" s="22">
        <f t="shared" si="90"/>
        <v>0</v>
      </c>
    </row>
    <row r="51" spans="1:94">
      <c r="B51" s="20" t="s">
        <v>470</v>
      </c>
      <c r="D51" s="20" t="s">
        <v>609</v>
      </c>
      <c r="F51" s="21"/>
      <c r="G51" s="21">
        <v>0.03</v>
      </c>
      <c r="I51" s="31">
        <f t="shared" si="91"/>
        <v>45931</v>
      </c>
      <c r="J51" s="31">
        <f t="shared" si="91"/>
        <v>46295</v>
      </c>
      <c r="L51" s="29">
        <f>O50*(1+F51)*(1+G51)*ROUND(DAYS360(I51,J51,FALSE)/30,0)</f>
        <v>492439.86726143741</v>
      </c>
      <c r="M51" s="29">
        <f t="shared" si="92"/>
        <v>14342.908755187469</v>
      </c>
      <c r="N51" s="34">
        <f t="shared" si="95"/>
        <v>2.999999999999994E-2</v>
      </c>
      <c r="O51" s="32">
        <f t="shared" si="93"/>
        <v>41036.655605119784</v>
      </c>
      <c r="Q51" s="22">
        <f t="shared" si="82"/>
        <v>0</v>
      </c>
      <c r="R51" s="22">
        <f t="shared" si="82"/>
        <v>0</v>
      </c>
      <c r="S51" s="22">
        <f t="shared" si="82"/>
        <v>0</v>
      </c>
      <c r="T51" s="22">
        <f t="shared" si="82"/>
        <v>0</v>
      </c>
      <c r="U51" s="22">
        <f t="shared" si="82"/>
        <v>0</v>
      </c>
      <c r="V51" s="22">
        <f t="shared" si="83"/>
        <v>123109.96681535935</v>
      </c>
      <c r="W51" s="22">
        <f t="shared" si="84"/>
        <v>0</v>
      </c>
      <c r="X51" s="22">
        <f t="shared" si="84"/>
        <v>0</v>
      </c>
      <c r="Y51" s="22">
        <f t="shared" si="84"/>
        <v>0</v>
      </c>
      <c r="Z51" s="22">
        <f t="shared" si="84"/>
        <v>0</v>
      </c>
      <c r="AA51" s="22">
        <f t="shared" si="84"/>
        <v>0</v>
      </c>
      <c r="AB51" s="22">
        <f t="shared" si="84"/>
        <v>0</v>
      </c>
      <c r="AC51" s="22">
        <f t="shared" si="84"/>
        <v>0</v>
      </c>
      <c r="AD51" s="22">
        <f t="shared" si="84"/>
        <v>0</v>
      </c>
      <c r="AE51" s="22">
        <f t="shared" si="84"/>
        <v>0</v>
      </c>
      <c r="AF51" s="22">
        <f t="shared" si="84"/>
        <v>0</v>
      </c>
      <c r="AG51" s="22">
        <f t="shared" si="85"/>
        <v>0</v>
      </c>
      <c r="AH51" s="22">
        <f t="shared" si="85"/>
        <v>0</v>
      </c>
      <c r="AI51" s="22">
        <f t="shared" si="85"/>
        <v>0</v>
      </c>
      <c r="AJ51" s="22">
        <f t="shared" si="85"/>
        <v>0</v>
      </c>
      <c r="AK51" s="22">
        <f t="shared" si="85"/>
        <v>0</v>
      </c>
      <c r="AL51" s="22">
        <f t="shared" si="85"/>
        <v>0</v>
      </c>
      <c r="AM51" s="22">
        <f t="shared" si="85"/>
        <v>0</v>
      </c>
      <c r="AN51" s="22">
        <f t="shared" si="85"/>
        <v>0</v>
      </c>
      <c r="AO51" s="22">
        <f t="shared" si="85"/>
        <v>0</v>
      </c>
      <c r="AP51" s="22">
        <f t="shared" si="85"/>
        <v>0</v>
      </c>
      <c r="AQ51" s="22">
        <f t="shared" si="86"/>
        <v>0</v>
      </c>
      <c r="AR51" s="22">
        <f t="shared" si="86"/>
        <v>0</v>
      </c>
      <c r="AS51" s="22">
        <f t="shared" si="86"/>
        <v>0</v>
      </c>
      <c r="AT51" s="22">
        <f t="shared" si="86"/>
        <v>0</v>
      </c>
      <c r="AU51" s="22">
        <f t="shared" si="86"/>
        <v>0</v>
      </c>
      <c r="AV51" s="22">
        <f t="shared" si="86"/>
        <v>0</v>
      </c>
      <c r="AW51" s="22">
        <f t="shared" si="86"/>
        <v>0</v>
      </c>
      <c r="AX51" s="22">
        <f t="shared" si="86"/>
        <v>0</v>
      </c>
      <c r="AY51" s="22">
        <f t="shared" si="86"/>
        <v>0</v>
      </c>
      <c r="AZ51" s="22">
        <f t="shared" si="86"/>
        <v>0</v>
      </c>
      <c r="BA51" s="22">
        <f t="shared" si="87"/>
        <v>0</v>
      </c>
      <c r="BB51" s="22">
        <f t="shared" si="87"/>
        <v>0</v>
      </c>
      <c r="BC51" s="22">
        <f t="shared" si="87"/>
        <v>0</v>
      </c>
      <c r="BD51" s="22">
        <f t="shared" si="87"/>
        <v>0</v>
      </c>
      <c r="BE51" s="22">
        <f t="shared" si="87"/>
        <v>0</v>
      </c>
      <c r="BF51" s="22">
        <f t="shared" si="87"/>
        <v>0</v>
      </c>
      <c r="BG51" s="22">
        <f t="shared" si="87"/>
        <v>0</v>
      </c>
      <c r="BH51" s="22">
        <f t="shared" si="87"/>
        <v>0</v>
      </c>
      <c r="BI51" s="22">
        <f t="shared" si="87"/>
        <v>0</v>
      </c>
      <c r="BJ51" s="22">
        <f t="shared" si="87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  <c r="BS51" s="22">
        <f t="shared" si="88"/>
        <v>0</v>
      </c>
      <c r="BT51" s="22">
        <f t="shared" si="88"/>
        <v>0</v>
      </c>
      <c r="BU51" s="22">
        <f t="shared" si="89"/>
        <v>0</v>
      </c>
      <c r="BV51" s="22">
        <f t="shared" si="89"/>
        <v>0</v>
      </c>
      <c r="BW51" s="22">
        <f t="shared" si="89"/>
        <v>0</v>
      </c>
      <c r="BX51" s="22">
        <f t="shared" si="89"/>
        <v>0</v>
      </c>
      <c r="BY51" s="22">
        <f t="shared" si="89"/>
        <v>0</v>
      </c>
      <c r="BZ51" s="22">
        <f t="shared" si="89"/>
        <v>0</v>
      </c>
      <c r="CA51" s="22">
        <f t="shared" si="89"/>
        <v>0</v>
      </c>
      <c r="CB51" s="22">
        <f t="shared" si="89"/>
        <v>0</v>
      </c>
      <c r="CC51" s="22">
        <f t="shared" si="89"/>
        <v>0</v>
      </c>
      <c r="CD51" s="22">
        <f t="shared" si="89"/>
        <v>0</v>
      </c>
      <c r="CE51" s="22">
        <f t="shared" si="90"/>
        <v>0</v>
      </c>
      <c r="CF51" s="22">
        <f t="shared" si="90"/>
        <v>0</v>
      </c>
      <c r="CG51" s="22">
        <f t="shared" si="90"/>
        <v>0</v>
      </c>
      <c r="CH51" s="22">
        <f t="shared" si="90"/>
        <v>0</v>
      </c>
      <c r="CI51" s="22">
        <f t="shared" si="90"/>
        <v>0</v>
      </c>
      <c r="CJ51" s="22">
        <f t="shared" si="90"/>
        <v>0</v>
      </c>
      <c r="CK51" s="22">
        <f t="shared" si="90"/>
        <v>0</v>
      </c>
      <c r="CL51" s="22">
        <f t="shared" si="90"/>
        <v>0</v>
      </c>
      <c r="CM51" s="22">
        <f t="shared" si="90"/>
        <v>0</v>
      </c>
      <c r="CN51" s="22">
        <f t="shared" si="90"/>
        <v>41036.655605119784</v>
      </c>
      <c r="CO51" s="22">
        <f t="shared" si="90"/>
        <v>41036.655605119784</v>
      </c>
      <c r="CP51" s="22">
        <f t="shared" si="90"/>
        <v>41036.655605119784</v>
      </c>
    </row>
    <row r="52" spans="1:94">
      <c r="A52" s="8"/>
      <c r="C52" s="8"/>
      <c r="D52" s="8"/>
      <c r="E52" s="8"/>
      <c r="F52" s="23"/>
      <c r="G52" s="23"/>
      <c r="H52" s="8"/>
      <c r="I52" s="24"/>
      <c r="J52" s="24"/>
      <c r="K52" s="8"/>
      <c r="L52" s="8"/>
      <c r="M52" s="8"/>
      <c r="N52" s="8"/>
      <c r="O52" s="8"/>
      <c r="P52" s="8"/>
      <c r="Q52" s="25">
        <f>SUM(Q45:Q51)</f>
        <v>76342</v>
      </c>
      <c r="R52" s="25">
        <f t="shared" ref="R52:CC52" si="96">SUM(R45:R51)</f>
        <v>329441.75</v>
      </c>
      <c r="S52" s="25">
        <f t="shared" si="96"/>
        <v>409194.18124999997</v>
      </c>
      <c r="T52" s="25">
        <f t="shared" si="96"/>
        <v>439883.74484374997</v>
      </c>
      <c r="U52" s="25">
        <f t="shared" si="96"/>
        <v>467653.09290781245</v>
      </c>
      <c r="V52" s="25">
        <f t="shared" si="96"/>
        <v>481682.68569504679</v>
      </c>
      <c r="W52" s="25">
        <f t="shared" si="96"/>
        <v>0</v>
      </c>
      <c r="X52" s="25">
        <f t="shared" si="96"/>
        <v>0</v>
      </c>
      <c r="Y52" s="25">
        <f t="shared" si="96"/>
        <v>0</v>
      </c>
      <c r="Z52" s="25">
        <f t="shared" si="96"/>
        <v>0</v>
      </c>
      <c r="AA52" s="25">
        <f t="shared" si="96"/>
        <v>0</v>
      </c>
      <c r="AB52" s="25">
        <f t="shared" si="96"/>
        <v>0</v>
      </c>
      <c r="AC52" s="25">
        <f t="shared" si="96"/>
        <v>0</v>
      </c>
      <c r="AD52" s="25">
        <f t="shared" si="96"/>
        <v>0</v>
      </c>
      <c r="AE52" s="25">
        <f t="shared" si="96"/>
        <v>0</v>
      </c>
      <c r="AF52" s="25">
        <f t="shared" si="96"/>
        <v>25447.333333333332</v>
      </c>
      <c r="AG52" s="25">
        <f t="shared" si="96"/>
        <v>25447.333333333332</v>
      </c>
      <c r="AH52" s="25">
        <f t="shared" si="96"/>
        <v>25447.333333333332</v>
      </c>
      <c r="AI52" s="25">
        <f t="shared" si="96"/>
        <v>25447.333333333332</v>
      </c>
      <c r="AJ52" s="25">
        <f t="shared" si="96"/>
        <v>25447.333333333332</v>
      </c>
      <c r="AK52" s="25">
        <f t="shared" si="96"/>
        <v>25447.333333333332</v>
      </c>
      <c r="AL52" s="25">
        <f t="shared" si="96"/>
        <v>25447.333333333332</v>
      </c>
      <c r="AM52" s="25">
        <f t="shared" si="96"/>
        <v>25447.333333333332</v>
      </c>
      <c r="AN52" s="25">
        <f t="shared" si="96"/>
        <v>25447.333333333332</v>
      </c>
      <c r="AO52" s="25">
        <f t="shared" si="96"/>
        <v>25447.333333333332</v>
      </c>
      <c r="AP52" s="25">
        <f t="shared" si="96"/>
        <v>25447.333333333332</v>
      </c>
      <c r="AQ52" s="25">
        <f t="shared" si="96"/>
        <v>25447.333333333332</v>
      </c>
      <c r="AR52" s="25">
        <f t="shared" si="96"/>
        <v>33471.916666666664</v>
      </c>
      <c r="AS52" s="25">
        <f t="shared" si="96"/>
        <v>33471.916666666664</v>
      </c>
      <c r="AT52" s="25">
        <f t="shared" si="96"/>
        <v>33471.916666666664</v>
      </c>
      <c r="AU52" s="25">
        <f t="shared" si="96"/>
        <v>33471.916666666664</v>
      </c>
      <c r="AV52" s="25">
        <f t="shared" si="96"/>
        <v>33471.916666666664</v>
      </c>
      <c r="AW52" s="25">
        <f t="shared" si="96"/>
        <v>33471.916666666664</v>
      </c>
      <c r="AX52" s="25">
        <f t="shared" si="96"/>
        <v>33471.916666666664</v>
      </c>
      <c r="AY52" s="25">
        <f t="shared" si="96"/>
        <v>33471.916666666664</v>
      </c>
      <c r="AZ52" s="25">
        <f t="shared" si="96"/>
        <v>33471.916666666664</v>
      </c>
      <c r="BA52" s="25">
        <f t="shared" si="96"/>
        <v>33471.916666666664</v>
      </c>
      <c r="BB52" s="25">
        <f t="shared" si="96"/>
        <v>33471.916666666664</v>
      </c>
      <c r="BC52" s="25">
        <f t="shared" si="96"/>
        <v>33471.916666666664</v>
      </c>
      <c r="BD52" s="25">
        <f t="shared" si="96"/>
        <v>35982.31041666666</v>
      </c>
      <c r="BE52" s="25">
        <f t="shared" si="96"/>
        <v>35982.31041666666</v>
      </c>
      <c r="BF52" s="25">
        <f t="shared" si="96"/>
        <v>35982.31041666666</v>
      </c>
      <c r="BG52" s="25">
        <f t="shared" si="96"/>
        <v>35982.31041666666</v>
      </c>
      <c r="BH52" s="25">
        <f t="shared" si="96"/>
        <v>35982.31041666666</v>
      </c>
      <c r="BI52" s="25">
        <f t="shared" si="96"/>
        <v>35982.31041666666</v>
      </c>
      <c r="BJ52" s="25">
        <f t="shared" si="96"/>
        <v>35982.31041666666</v>
      </c>
      <c r="BK52" s="25">
        <f t="shared" si="96"/>
        <v>35982.31041666666</v>
      </c>
      <c r="BL52" s="25">
        <f t="shared" si="96"/>
        <v>35982.31041666666</v>
      </c>
      <c r="BM52" s="25">
        <f t="shared" si="96"/>
        <v>35982.31041666666</v>
      </c>
      <c r="BN52" s="25">
        <f t="shared" si="96"/>
        <v>35982.31041666666</v>
      </c>
      <c r="BO52" s="25">
        <f t="shared" si="96"/>
        <v>35982.31041666666</v>
      </c>
      <c r="BP52" s="25">
        <f t="shared" si="96"/>
        <v>38680.983697916658</v>
      </c>
      <c r="BQ52" s="25">
        <f t="shared" si="96"/>
        <v>38680.983697916658</v>
      </c>
      <c r="BR52" s="25">
        <f t="shared" si="96"/>
        <v>38680.983697916658</v>
      </c>
      <c r="BS52" s="25">
        <f t="shared" si="96"/>
        <v>38680.983697916658</v>
      </c>
      <c r="BT52" s="25">
        <f t="shared" si="96"/>
        <v>38680.983697916658</v>
      </c>
      <c r="BU52" s="25">
        <f t="shared" si="96"/>
        <v>38680.983697916658</v>
      </c>
      <c r="BV52" s="25">
        <f t="shared" si="96"/>
        <v>38680.983697916658</v>
      </c>
      <c r="BW52" s="25">
        <f t="shared" si="96"/>
        <v>38680.983697916658</v>
      </c>
      <c r="BX52" s="25">
        <f t="shared" si="96"/>
        <v>38680.983697916658</v>
      </c>
      <c r="BY52" s="25">
        <f t="shared" si="96"/>
        <v>38680.983697916658</v>
      </c>
      <c r="BZ52" s="25">
        <f t="shared" si="96"/>
        <v>38680.983697916658</v>
      </c>
      <c r="CA52" s="25">
        <f t="shared" si="96"/>
        <v>38680.983697916658</v>
      </c>
      <c r="CB52" s="25">
        <f t="shared" si="96"/>
        <v>39841.413208854159</v>
      </c>
      <c r="CC52" s="25">
        <f t="shared" si="96"/>
        <v>39841.413208854159</v>
      </c>
      <c r="CD52" s="25">
        <f t="shared" ref="CD52:CP52" si="97">SUM(CD45:CD51)</f>
        <v>39841.413208854159</v>
      </c>
      <c r="CE52" s="25">
        <f t="shared" si="97"/>
        <v>39841.413208854159</v>
      </c>
      <c r="CF52" s="25">
        <f t="shared" si="97"/>
        <v>39841.413208854159</v>
      </c>
      <c r="CG52" s="25">
        <f t="shared" si="97"/>
        <v>39841.413208854159</v>
      </c>
      <c r="CH52" s="25">
        <f t="shared" si="97"/>
        <v>39841.413208854159</v>
      </c>
      <c r="CI52" s="25">
        <f t="shared" si="97"/>
        <v>39841.413208854159</v>
      </c>
      <c r="CJ52" s="25">
        <f t="shared" si="97"/>
        <v>39841.413208854159</v>
      </c>
      <c r="CK52" s="25">
        <f t="shared" si="97"/>
        <v>39841.413208854159</v>
      </c>
      <c r="CL52" s="25">
        <f>SUM(CL45:CL51)</f>
        <v>39841.413208854159</v>
      </c>
      <c r="CM52" s="25">
        <f t="shared" si="97"/>
        <v>39841.413208854159</v>
      </c>
      <c r="CN52" s="25">
        <f t="shared" si="97"/>
        <v>41036.655605119784</v>
      </c>
      <c r="CO52" s="25">
        <f t="shared" si="97"/>
        <v>41036.655605119784</v>
      </c>
      <c r="CP52" s="25">
        <f t="shared" si="97"/>
        <v>41036.655605119784</v>
      </c>
    </row>
    <row r="53" spans="1:94" s="36" customFormat="1">
      <c r="A53" s="35"/>
      <c r="C53" s="35"/>
      <c r="D53" s="35"/>
      <c r="E53" s="35"/>
      <c r="F53" s="37"/>
      <c r="G53" s="37"/>
      <c r="H53" s="35"/>
      <c r="I53" s="38"/>
      <c r="J53" s="38"/>
      <c r="K53" s="35"/>
      <c r="L53" s="35"/>
      <c r="M53" s="35"/>
      <c r="N53" s="35"/>
      <c r="O53" s="35"/>
      <c r="P53" s="35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</row>
    <row r="54" spans="1:94">
      <c r="B54" s="20" t="s">
        <v>470</v>
      </c>
      <c r="D54" s="20" t="s">
        <v>584</v>
      </c>
      <c r="F54" s="21">
        <v>0</v>
      </c>
      <c r="G54" s="21">
        <v>0</v>
      </c>
      <c r="I54" s="31">
        <v>43739</v>
      </c>
      <c r="J54" s="31">
        <v>44104</v>
      </c>
      <c r="L54" s="29">
        <v>0</v>
      </c>
      <c r="M54" s="29"/>
      <c r="N54" s="29"/>
      <c r="O54" s="32">
        <f t="shared" ref="O54" si="98">IFERROR(L54/ROUND(DAYS360(I54,J54,FALSE)/30,0),0)</f>
        <v>0</v>
      </c>
      <c r="Q54" s="22">
        <f t="shared" ref="Q54:U60" si="99">SUMIFS($W54:$CD54,$W$4:$CD$4,Q$6)</f>
        <v>0</v>
      </c>
      <c r="R54" s="22">
        <f t="shared" si="99"/>
        <v>0</v>
      </c>
      <c r="S54" s="22">
        <f t="shared" si="99"/>
        <v>0</v>
      </c>
      <c r="T54" s="22">
        <f t="shared" si="99"/>
        <v>0</v>
      </c>
      <c r="U54" s="22">
        <f t="shared" si="99"/>
        <v>0</v>
      </c>
      <c r="V54" s="22">
        <f t="shared" ref="V54:V60" si="100">SUMIFS($W54:$CP54,$W$4:$CP$4,V$6)</f>
        <v>0</v>
      </c>
      <c r="W54" s="22">
        <f t="shared" ref="W54:AL60" si="101">SUMIFS($O54,$I54,"&lt;="&amp;W$6,$J54,"&gt;"&amp;W$6)</f>
        <v>0</v>
      </c>
      <c r="X54" s="22">
        <f t="shared" si="101"/>
        <v>0</v>
      </c>
      <c r="Y54" s="22">
        <f t="shared" si="101"/>
        <v>0</v>
      </c>
      <c r="Z54" s="22">
        <f t="shared" si="101"/>
        <v>0</v>
      </c>
      <c r="AA54" s="22">
        <f t="shared" si="101"/>
        <v>0</v>
      </c>
      <c r="AB54" s="22">
        <f t="shared" si="101"/>
        <v>0</v>
      </c>
      <c r="AC54" s="22">
        <f t="shared" si="101"/>
        <v>0</v>
      </c>
      <c r="AD54" s="22">
        <f t="shared" si="101"/>
        <v>0</v>
      </c>
      <c r="AE54" s="22">
        <f t="shared" si="101"/>
        <v>0</v>
      </c>
      <c r="AF54" s="22">
        <f t="shared" si="101"/>
        <v>0</v>
      </c>
      <c r="AG54" s="22">
        <f t="shared" si="101"/>
        <v>0</v>
      </c>
      <c r="AH54" s="22">
        <f t="shared" si="101"/>
        <v>0</v>
      </c>
      <c r="AI54" s="22">
        <f t="shared" si="101"/>
        <v>0</v>
      </c>
      <c r="AJ54" s="22">
        <f t="shared" si="101"/>
        <v>0</v>
      </c>
      <c r="AK54" s="22">
        <f t="shared" si="101"/>
        <v>0</v>
      </c>
      <c r="AL54" s="22">
        <f t="shared" si="101"/>
        <v>0</v>
      </c>
      <c r="AM54" s="22">
        <f t="shared" ref="AM54:BB60" si="102">SUMIFS($O54,$I54,"&lt;="&amp;AM$6,$J54,"&gt;"&amp;AM$6)</f>
        <v>0</v>
      </c>
      <c r="AN54" s="22">
        <f t="shared" si="102"/>
        <v>0</v>
      </c>
      <c r="AO54" s="22">
        <f t="shared" si="102"/>
        <v>0</v>
      </c>
      <c r="AP54" s="22">
        <f t="shared" si="102"/>
        <v>0</v>
      </c>
      <c r="AQ54" s="22">
        <f t="shared" si="102"/>
        <v>0</v>
      </c>
      <c r="AR54" s="22">
        <f t="shared" si="102"/>
        <v>0</v>
      </c>
      <c r="AS54" s="22">
        <f t="shared" si="102"/>
        <v>0</v>
      </c>
      <c r="AT54" s="22">
        <f t="shared" si="102"/>
        <v>0</v>
      </c>
      <c r="AU54" s="22">
        <f t="shared" si="102"/>
        <v>0</v>
      </c>
      <c r="AV54" s="22">
        <f t="shared" si="102"/>
        <v>0</v>
      </c>
      <c r="AW54" s="22">
        <f t="shared" si="102"/>
        <v>0</v>
      </c>
      <c r="AX54" s="22">
        <f t="shared" si="102"/>
        <v>0</v>
      </c>
      <c r="AY54" s="22">
        <f t="shared" si="102"/>
        <v>0</v>
      </c>
      <c r="AZ54" s="22">
        <f t="shared" si="102"/>
        <v>0</v>
      </c>
      <c r="BA54" s="22">
        <f t="shared" si="102"/>
        <v>0</v>
      </c>
      <c r="BB54" s="22">
        <f t="shared" si="102"/>
        <v>0</v>
      </c>
      <c r="BC54" s="22">
        <f t="shared" ref="BC54:BR60" si="103">SUMIFS($O54,$I54,"&lt;="&amp;BC$6,$J54,"&gt;"&amp;BC$6)</f>
        <v>0</v>
      </c>
      <c r="BD54" s="22">
        <f t="shared" si="103"/>
        <v>0</v>
      </c>
      <c r="BE54" s="22">
        <f t="shared" si="103"/>
        <v>0</v>
      </c>
      <c r="BF54" s="22">
        <f t="shared" si="103"/>
        <v>0</v>
      </c>
      <c r="BG54" s="22">
        <f t="shared" si="103"/>
        <v>0</v>
      </c>
      <c r="BH54" s="22">
        <f t="shared" si="103"/>
        <v>0</v>
      </c>
      <c r="BI54" s="22">
        <f t="shared" si="103"/>
        <v>0</v>
      </c>
      <c r="BJ54" s="22">
        <f t="shared" si="103"/>
        <v>0</v>
      </c>
      <c r="BK54" s="22">
        <f t="shared" si="103"/>
        <v>0</v>
      </c>
      <c r="BL54" s="22">
        <f t="shared" si="103"/>
        <v>0</v>
      </c>
      <c r="BM54" s="22">
        <f t="shared" si="103"/>
        <v>0</v>
      </c>
      <c r="BN54" s="22">
        <f t="shared" si="103"/>
        <v>0</v>
      </c>
      <c r="BO54" s="22">
        <f t="shared" si="103"/>
        <v>0</v>
      </c>
      <c r="BP54" s="22">
        <f t="shared" si="103"/>
        <v>0</v>
      </c>
      <c r="BQ54" s="22">
        <f t="shared" si="103"/>
        <v>0</v>
      </c>
      <c r="BR54" s="22">
        <f t="shared" si="103"/>
        <v>0</v>
      </c>
      <c r="BS54" s="22">
        <f t="shared" ref="BS54:CH60" si="104">SUMIFS($O54,$I54,"&lt;="&amp;BS$6,$J54,"&gt;"&amp;BS$6)</f>
        <v>0</v>
      </c>
      <c r="BT54" s="22">
        <f t="shared" si="104"/>
        <v>0</v>
      </c>
      <c r="BU54" s="22">
        <f t="shared" si="104"/>
        <v>0</v>
      </c>
      <c r="BV54" s="22">
        <f t="shared" si="104"/>
        <v>0</v>
      </c>
      <c r="BW54" s="22">
        <f t="shared" si="104"/>
        <v>0</v>
      </c>
      <c r="BX54" s="22">
        <f t="shared" si="104"/>
        <v>0</v>
      </c>
      <c r="BY54" s="22">
        <f t="shared" si="104"/>
        <v>0</v>
      </c>
      <c r="BZ54" s="22">
        <f t="shared" si="104"/>
        <v>0</v>
      </c>
      <c r="CA54" s="22">
        <f t="shared" si="104"/>
        <v>0</v>
      </c>
      <c r="CB54" s="22">
        <f t="shared" si="104"/>
        <v>0</v>
      </c>
      <c r="CC54" s="22">
        <f t="shared" si="104"/>
        <v>0</v>
      </c>
      <c r="CD54" s="22">
        <f t="shared" si="104"/>
        <v>0</v>
      </c>
      <c r="CE54" s="22">
        <f t="shared" si="104"/>
        <v>0</v>
      </c>
      <c r="CF54" s="22">
        <f t="shared" si="104"/>
        <v>0</v>
      </c>
      <c r="CG54" s="22">
        <f t="shared" si="104"/>
        <v>0</v>
      </c>
      <c r="CH54" s="22">
        <f t="shared" si="104"/>
        <v>0</v>
      </c>
      <c r="CI54" s="22">
        <f t="shared" ref="CE54:CP60" si="105">SUMIFS($O54,$I54,"&lt;="&amp;CI$6,$J54,"&gt;"&amp;CI$6)</f>
        <v>0</v>
      </c>
      <c r="CJ54" s="22">
        <f t="shared" si="105"/>
        <v>0</v>
      </c>
      <c r="CK54" s="22">
        <f t="shared" si="105"/>
        <v>0</v>
      </c>
      <c r="CL54" s="22">
        <f t="shared" si="105"/>
        <v>0</v>
      </c>
      <c r="CM54" s="22">
        <f t="shared" si="105"/>
        <v>0</v>
      </c>
      <c r="CN54" s="22">
        <f t="shared" si="105"/>
        <v>0</v>
      </c>
      <c r="CO54" s="22">
        <f t="shared" si="105"/>
        <v>0</v>
      </c>
      <c r="CP54" s="22">
        <f t="shared" si="105"/>
        <v>0</v>
      </c>
    </row>
    <row r="55" spans="1:94">
      <c r="B55" s="20" t="s">
        <v>470</v>
      </c>
      <c r="D55" s="20" t="s">
        <v>584</v>
      </c>
      <c r="F55" s="21"/>
      <c r="G55" s="21">
        <v>0</v>
      </c>
      <c r="I55" s="31">
        <f t="shared" ref="I55" si="106">DATE(YEAR(I54)+1,MONTH(I54),DAY(I54))</f>
        <v>44105</v>
      </c>
      <c r="J55" s="31">
        <f>DATE(YEAR(J54)+1,MONTH(J54),DAY(J54))</f>
        <v>44469</v>
      </c>
      <c r="L55" s="139">
        <v>95130.2</v>
      </c>
      <c r="M55" s="29">
        <f>L55-L54</f>
        <v>95130.2</v>
      </c>
      <c r="N55" s="34" t="e">
        <f>M55/L54</f>
        <v>#DIV/0!</v>
      </c>
      <c r="O55" s="32">
        <f>IFERROR(L55/ROUND(DAYS360(I55,J55,FALSE)/30,0),0)</f>
        <v>7927.5166666666664</v>
      </c>
      <c r="Q55" s="22">
        <f t="shared" si="99"/>
        <v>23782.55</v>
      </c>
      <c r="R55" s="22">
        <f t="shared" si="99"/>
        <v>71347.64999999998</v>
      </c>
      <c r="S55" s="22">
        <f t="shared" si="99"/>
        <v>0</v>
      </c>
      <c r="T55" s="22">
        <f t="shared" si="99"/>
        <v>0</v>
      </c>
      <c r="U55" s="22">
        <f t="shared" si="99"/>
        <v>0</v>
      </c>
      <c r="V55" s="22">
        <f t="shared" si="100"/>
        <v>0</v>
      </c>
      <c r="W55" s="22">
        <f t="shared" si="101"/>
        <v>0</v>
      </c>
      <c r="X55" s="22">
        <f t="shared" si="101"/>
        <v>0</v>
      </c>
      <c r="Y55" s="22">
        <f t="shared" si="101"/>
        <v>0</v>
      </c>
      <c r="Z55" s="22">
        <f t="shared" si="101"/>
        <v>0</v>
      </c>
      <c r="AA55" s="22">
        <f t="shared" si="101"/>
        <v>0</v>
      </c>
      <c r="AB55" s="22">
        <f t="shared" si="101"/>
        <v>0</v>
      </c>
      <c r="AC55" s="22">
        <f t="shared" si="101"/>
        <v>0</v>
      </c>
      <c r="AD55" s="22">
        <f t="shared" si="101"/>
        <v>0</v>
      </c>
      <c r="AE55" s="22">
        <f t="shared" si="101"/>
        <v>0</v>
      </c>
      <c r="AF55" s="22">
        <f t="shared" si="101"/>
        <v>7927.5166666666664</v>
      </c>
      <c r="AG55" s="22">
        <f t="shared" si="101"/>
        <v>7927.5166666666664</v>
      </c>
      <c r="AH55" s="22">
        <f t="shared" si="101"/>
        <v>7927.5166666666664</v>
      </c>
      <c r="AI55" s="22">
        <f t="shared" si="101"/>
        <v>7927.5166666666664</v>
      </c>
      <c r="AJ55" s="22">
        <f t="shared" si="101"/>
        <v>7927.5166666666664</v>
      </c>
      <c r="AK55" s="22">
        <f t="shared" si="101"/>
        <v>7927.5166666666664</v>
      </c>
      <c r="AL55" s="22">
        <f t="shared" si="101"/>
        <v>7927.5166666666664</v>
      </c>
      <c r="AM55" s="22">
        <f t="shared" si="102"/>
        <v>7927.5166666666664</v>
      </c>
      <c r="AN55" s="22">
        <f t="shared" si="102"/>
        <v>7927.5166666666664</v>
      </c>
      <c r="AO55" s="22">
        <f t="shared" si="102"/>
        <v>7927.5166666666664</v>
      </c>
      <c r="AP55" s="22">
        <f t="shared" si="102"/>
        <v>7927.5166666666664</v>
      </c>
      <c r="AQ55" s="22">
        <f t="shared" si="102"/>
        <v>7927.5166666666664</v>
      </c>
      <c r="AR55" s="22">
        <f t="shared" si="102"/>
        <v>0</v>
      </c>
      <c r="AS55" s="22">
        <f t="shared" si="102"/>
        <v>0</v>
      </c>
      <c r="AT55" s="22">
        <f t="shared" si="102"/>
        <v>0</v>
      </c>
      <c r="AU55" s="22">
        <f t="shared" si="102"/>
        <v>0</v>
      </c>
      <c r="AV55" s="22">
        <f t="shared" si="102"/>
        <v>0</v>
      </c>
      <c r="AW55" s="22">
        <f t="shared" si="102"/>
        <v>0</v>
      </c>
      <c r="AX55" s="22">
        <f t="shared" si="102"/>
        <v>0</v>
      </c>
      <c r="AY55" s="22">
        <f t="shared" si="102"/>
        <v>0</v>
      </c>
      <c r="AZ55" s="22">
        <f t="shared" si="102"/>
        <v>0</v>
      </c>
      <c r="BA55" s="22">
        <f t="shared" si="102"/>
        <v>0</v>
      </c>
      <c r="BB55" s="22">
        <f t="shared" si="102"/>
        <v>0</v>
      </c>
      <c r="BC55" s="22">
        <f t="shared" si="103"/>
        <v>0</v>
      </c>
      <c r="BD55" s="22">
        <f t="shared" si="103"/>
        <v>0</v>
      </c>
      <c r="BE55" s="22">
        <f t="shared" si="103"/>
        <v>0</v>
      </c>
      <c r="BF55" s="22">
        <f t="shared" si="103"/>
        <v>0</v>
      </c>
      <c r="BG55" s="22">
        <f t="shared" si="103"/>
        <v>0</v>
      </c>
      <c r="BH55" s="22">
        <f t="shared" si="103"/>
        <v>0</v>
      </c>
      <c r="BI55" s="22">
        <f t="shared" si="103"/>
        <v>0</v>
      </c>
      <c r="BJ55" s="22">
        <f t="shared" si="103"/>
        <v>0</v>
      </c>
      <c r="BK55" s="22">
        <f t="shared" si="103"/>
        <v>0</v>
      </c>
      <c r="BL55" s="22">
        <f t="shared" si="103"/>
        <v>0</v>
      </c>
      <c r="BM55" s="22">
        <f t="shared" si="103"/>
        <v>0</v>
      </c>
      <c r="BN55" s="22">
        <f t="shared" si="103"/>
        <v>0</v>
      </c>
      <c r="BO55" s="22">
        <f t="shared" si="103"/>
        <v>0</v>
      </c>
      <c r="BP55" s="22">
        <f t="shared" si="103"/>
        <v>0</v>
      </c>
      <c r="BQ55" s="22">
        <f t="shared" si="103"/>
        <v>0</v>
      </c>
      <c r="BR55" s="22">
        <f t="shared" si="103"/>
        <v>0</v>
      </c>
      <c r="BS55" s="22">
        <f t="shared" si="104"/>
        <v>0</v>
      </c>
      <c r="BT55" s="22">
        <f t="shared" si="104"/>
        <v>0</v>
      </c>
      <c r="BU55" s="22">
        <f t="shared" si="104"/>
        <v>0</v>
      </c>
      <c r="BV55" s="22">
        <f t="shared" si="104"/>
        <v>0</v>
      </c>
      <c r="BW55" s="22">
        <f t="shared" si="104"/>
        <v>0</v>
      </c>
      <c r="BX55" s="22">
        <f t="shared" si="104"/>
        <v>0</v>
      </c>
      <c r="BY55" s="22">
        <f t="shared" si="104"/>
        <v>0</v>
      </c>
      <c r="BZ55" s="22">
        <f t="shared" si="104"/>
        <v>0</v>
      </c>
      <c r="CA55" s="22">
        <f t="shared" si="104"/>
        <v>0</v>
      </c>
      <c r="CB55" s="22">
        <f t="shared" si="104"/>
        <v>0</v>
      </c>
      <c r="CC55" s="22">
        <f t="shared" si="104"/>
        <v>0</v>
      </c>
      <c r="CD55" s="22">
        <f t="shared" si="104"/>
        <v>0</v>
      </c>
      <c r="CE55" s="22">
        <f t="shared" si="105"/>
        <v>0</v>
      </c>
      <c r="CF55" s="22">
        <f t="shared" si="105"/>
        <v>0</v>
      </c>
      <c r="CG55" s="22">
        <f t="shared" si="105"/>
        <v>0</v>
      </c>
      <c r="CH55" s="22">
        <f t="shared" si="105"/>
        <v>0</v>
      </c>
      <c r="CI55" s="22">
        <f t="shared" si="105"/>
        <v>0</v>
      </c>
      <c r="CJ55" s="22">
        <f t="shared" si="105"/>
        <v>0</v>
      </c>
      <c r="CK55" s="22">
        <f t="shared" si="105"/>
        <v>0</v>
      </c>
      <c r="CL55" s="22">
        <f t="shared" si="105"/>
        <v>0</v>
      </c>
      <c r="CM55" s="22">
        <f t="shared" si="105"/>
        <v>0</v>
      </c>
      <c r="CN55" s="22">
        <f t="shared" si="105"/>
        <v>0</v>
      </c>
      <c r="CO55" s="22">
        <f t="shared" si="105"/>
        <v>0</v>
      </c>
      <c r="CP55" s="22">
        <f t="shared" si="105"/>
        <v>0</v>
      </c>
    </row>
    <row r="56" spans="1:94">
      <c r="B56" s="20" t="s">
        <v>470</v>
      </c>
      <c r="D56" s="20" t="s">
        <v>584</v>
      </c>
      <c r="F56" s="21"/>
      <c r="G56" s="21">
        <v>0.23</v>
      </c>
      <c r="I56" s="31">
        <f t="shared" ref="I56:J56" si="107">DATE(YEAR(I55)+1,MONTH(I55),DAY(I55))</f>
        <v>44470</v>
      </c>
      <c r="J56" s="31">
        <f t="shared" si="107"/>
        <v>44834</v>
      </c>
      <c r="L56" s="147">
        <v>90925</v>
      </c>
      <c r="M56" s="29">
        <f t="shared" ref="M56:M60" si="108">L56-L55</f>
        <v>-4205.1999999999971</v>
      </c>
      <c r="N56" s="34">
        <f t="shared" ref="N56:N60" si="109">M56/L55</f>
        <v>-4.4204679481384429E-2</v>
      </c>
      <c r="O56" s="32">
        <f t="shared" ref="O56:O60" si="110">IFERROR(L56/ROUND(DAYS360(I56,J56,FALSE)/30,0),0)</f>
        <v>7577.083333333333</v>
      </c>
      <c r="Q56" s="22">
        <f t="shared" si="99"/>
        <v>0</v>
      </c>
      <c r="R56" s="22">
        <f t="shared" si="99"/>
        <v>22731.25</v>
      </c>
      <c r="S56" s="22">
        <f t="shared" si="99"/>
        <v>68193.75</v>
      </c>
      <c r="T56" s="22">
        <f t="shared" si="99"/>
        <v>0</v>
      </c>
      <c r="U56" s="22">
        <f t="shared" si="99"/>
        <v>0</v>
      </c>
      <c r="V56" s="22">
        <f t="shared" si="100"/>
        <v>0</v>
      </c>
      <c r="W56" s="22">
        <f t="shared" si="101"/>
        <v>0</v>
      </c>
      <c r="X56" s="22">
        <f t="shared" si="101"/>
        <v>0</v>
      </c>
      <c r="Y56" s="22">
        <f t="shared" si="101"/>
        <v>0</v>
      </c>
      <c r="Z56" s="22">
        <f t="shared" si="101"/>
        <v>0</v>
      </c>
      <c r="AA56" s="22">
        <f t="shared" si="101"/>
        <v>0</v>
      </c>
      <c r="AB56" s="22">
        <f t="shared" si="101"/>
        <v>0</v>
      </c>
      <c r="AC56" s="22">
        <f t="shared" si="101"/>
        <v>0</v>
      </c>
      <c r="AD56" s="22">
        <f t="shared" si="101"/>
        <v>0</v>
      </c>
      <c r="AE56" s="22">
        <f t="shared" si="101"/>
        <v>0</v>
      </c>
      <c r="AF56" s="22">
        <f t="shared" si="101"/>
        <v>0</v>
      </c>
      <c r="AG56" s="22">
        <f t="shared" si="101"/>
        <v>0</v>
      </c>
      <c r="AH56" s="22">
        <f t="shared" si="101"/>
        <v>0</v>
      </c>
      <c r="AI56" s="22">
        <f t="shared" si="101"/>
        <v>0</v>
      </c>
      <c r="AJ56" s="22">
        <f t="shared" si="101"/>
        <v>0</v>
      </c>
      <c r="AK56" s="22">
        <f t="shared" si="101"/>
        <v>0</v>
      </c>
      <c r="AL56" s="22">
        <f t="shared" si="101"/>
        <v>0</v>
      </c>
      <c r="AM56" s="22">
        <f t="shared" si="102"/>
        <v>0</v>
      </c>
      <c r="AN56" s="22">
        <f t="shared" si="102"/>
        <v>0</v>
      </c>
      <c r="AO56" s="22">
        <f t="shared" si="102"/>
        <v>0</v>
      </c>
      <c r="AP56" s="22">
        <f t="shared" si="102"/>
        <v>0</v>
      </c>
      <c r="AQ56" s="22">
        <f t="shared" si="102"/>
        <v>0</v>
      </c>
      <c r="AR56" s="22">
        <f t="shared" si="102"/>
        <v>7577.083333333333</v>
      </c>
      <c r="AS56" s="22">
        <f t="shared" si="102"/>
        <v>7577.083333333333</v>
      </c>
      <c r="AT56" s="22">
        <f t="shared" si="102"/>
        <v>7577.083333333333</v>
      </c>
      <c r="AU56" s="22">
        <f t="shared" si="102"/>
        <v>7577.083333333333</v>
      </c>
      <c r="AV56" s="22">
        <f t="shared" si="102"/>
        <v>7577.083333333333</v>
      </c>
      <c r="AW56" s="22">
        <f t="shared" si="102"/>
        <v>7577.083333333333</v>
      </c>
      <c r="AX56" s="22">
        <f t="shared" si="102"/>
        <v>7577.083333333333</v>
      </c>
      <c r="AY56" s="22">
        <f t="shared" si="102"/>
        <v>7577.083333333333</v>
      </c>
      <c r="AZ56" s="22">
        <f t="shared" si="102"/>
        <v>7577.083333333333</v>
      </c>
      <c r="BA56" s="22">
        <f t="shared" si="102"/>
        <v>7577.083333333333</v>
      </c>
      <c r="BB56" s="22">
        <f t="shared" si="102"/>
        <v>7577.083333333333</v>
      </c>
      <c r="BC56" s="22">
        <f t="shared" si="103"/>
        <v>7577.083333333333</v>
      </c>
      <c r="BD56" s="22">
        <f t="shared" si="103"/>
        <v>0</v>
      </c>
      <c r="BE56" s="22">
        <f t="shared" si="103"/>
        <v>0</v>
      </c>
      <c r="BF56" s="22">
        <f t="shared" si="103"/>
        <v>0</v>
      </c>
      <c r="BG56" s="22">
        <f t="shared" si="103"/>
        <v>0</v>
      </c>
      <c r="BH56" s="22">
        <f t="shared" si="103"/>
        <v>0</v>
      </c>
      <c r="BI56" s="22">
        <f t="shared" si="103"/>
        <v>0</v>
      </c>
      <c r="BJ56" s="22">
        <f t="shared" si="103"/>
        <v>0</v>
      </c>
      <c r="BK56" s="22">
        <f t="shared" si="103"/>
        <v>0</v>
      </c>
      <c r="BL56" s="22">
        <f t="shared" si="103"/>
        <v>0</v>
      </c>
      <c r="BM56" s="22">
        <f t="shared" si="103"/>
        <v>0</v>
      </c>
      <c r="BN56" s="22">
        <f t="shared" si="103"/>
        <v>0</v>
      </c>
      <c r="BO56" s="22">
        <f t="shared" si="103"/>
        <v>0</v>
      </c>
      <c r="BP56" s="22">
        <f t="shared" si="103"/>
        <v>0</v>
      </c>
      <c r="BQ56" s="22">
        <f t="shared" si="103"/>
        <v>0</v>
      </c>
      <c r="BR56" s="22">
        <f t="shared" si="103"/>
        <v>0</v>
      </c>
      <c r="BS56" s="22">
        <f t="shared" si="104"/>
        <v>0</v>
      </c>
      <c r="BT56" s="22">
        <f t="shared" si="104"/>
        <v>0</v>
      </c>
      <c r="BU56" s="22">
        <f t="shared" si="104"/>
        <v>0</v>
      </c>
      <c r="BV56" s="22">
        <f t="shared" si="104"/>
        <v>0</v>
      </c>
      <c r="BW56" s="22">
        <f t="shared" si="104"/>
        <v>0</v>
      </c>
      <c r="BX56" s="22">
        <f t="shared" si="104"/>
        <v>0</v>
      </c>
      <c r="BY56" s="22">
        <f t="shared" si="104"/>
        <v>0</v>
      </c>
      <c r="BZ56" s="22">
        <f t="shared" si="104"/>
        <v>0</v>
      </c>
      <c r="CA56" s="22">
        <f t="shared" si="104"/>
        <v>0</v>
      </c>
      <c r="CB56" s="22">
        <f t="shared" si="104"/>
        <v>0</v>
      </c>
      <c r="CC56" s="22">
        <f t="shared" si="104"/>
        <v>0</v>
      </c>
      <c r="CD56" s="22">
        <f t="shared" si="104"/>
        <v>0</v>
      </c>
      <c r="CE56" s="22">
        <f t="shared" si="105"/>
        <v>0</v>
      </c>
      <c r="CF56" s="22">
        <f t="shared" si="105"/>
        <v>0</v>
      </c>
      <c r="CG56" s="22">
        <f t="shared" si="105"/>
        <v>0</v>
      </c>
      <c r="CH56" s="22">
        <f t="shared" si="105"/>
        <v>0</v>
      </c>
      <c r="CI56" s="22">
        <f t="shared" si="105"/>
        <v>0</v>
      </c>
      <c r="CJ56" s="22">
        <f t="shared" si="105"/>
        <v>0</v>
      </c>
      <c r="CK56" s="22">
        <f t="shared" si="105"/>
        <v>0</v>
      </c>
      <c r="CL56" s="22">
        <f t="shared" si="105"/>
        <v>0</v>
      </c>
      <c r="CM56" s="22">
        <f t="shared" si="105"/>
        <v>0</v>
      </c>
      <c r="CN56" s="22">
        <f t="shared" si="105"/>
        <v>0</v>
      </c>
      <c r="CO56" s="22">
        <f t="shared" si="105"/>
        <v>0</v>
      </c>
      <c r="CP56" s="22">
        <f t="shared" si="105"/>
        <v>0</v>
      </c>
    </row>
    <row r="57" spans="1:94">
      <c r="B57" s="20" t="s">
        <v>470</v>
      </c>
      <c r="D57" s="20" t="s">
        <v>584</v>
      </c>
      <c r="F57" s="21"/>
      <c r="G57" s="21">
        <v>7.4999999999999997E-2</v>
      </c>
      <c r="I57" s="31">
        <f t="shared" ref="I57:J57" si="111">DATE(YEAR(I56)+1,MONTH(I56),DAY(I56))</f>
        <v>44835</v>
      </c>
      <c r="J57" s="31">
        <f t="shared" si="111"/>
        <v>45199</v>
      </c>
      <c r="L57" s="29">
        <f t="shared" ref="L57:L58" si="112">O56*(1+F57)*(1+G57)*ROUND(DAYS360(I57,J57,FALSE)/30,0)</f>
        <v>97744.375</v>
      </c>
      <c r="M57" s="29">
        <f t="shared" si="108"/>
        <v>6819.375</v>
      </c>
      <c r="N57" s="34">
        <f t="shared" si="109"/>
        <v>7.4999999999999997E-2</v>
      </c>
      <c r="O57" s="32">
        <f t="shared" si="110"/>
        <v>8145.364583333333</v>
      </c>
      <c r="Q57" s="22">
        <f t="shared" si="99"/>
        <v>0</v>
      </c>
      <c r="R57" s="22">
        <f t="shared" si="99"/>
        <v>0</v>
      </c>
      <c r="S57" s="22">
        <f t="shared" si="99"/>
        <v>24436.09375</v>
      </c>
      <c r="T57" s="22">
        <f t="shared" si="99"/>
        <v>73308.28125</v>
      </c>
      <c r="U57" s="22">
        <f t="shared" si="99"/>
        <v>0</v>
      </c>
      <c r="V57" s="22">
        <f t="shared" si="100"/>
        <v>0</v>
      </c>
      <c r="W57" s="22">
        <f t="shared" si="101"/>
        <v>0</v>
      </c>
      <c r="X57" s="22">
        <f t="shared" si="101"/>
        <v>0</v>
      </c>
      <c r="Y57" s="22">
        <f t="shared" si="101"/>
        <v>0</v>
      </c>
      <c r="Z57" s="22">
        <f t="shared" si="101"/>
        <v>0</v>
      </c>
      <c r="AA57" s="22">
        <f t="shared" si="101"/>
        <v>0</v>
      </c>
      <c r="AB57" s="22">
        <f t="shared" si="101"/>
        <v>0</v>
      </c>
      <c r="AC57" s="22">
        <f t="shared" si="101"/>
        <v>0</v>
      </c>
      <c r="AD57" s="22">
        <f t="shared" si="101"/>
        <v>0</v>
      </c>
      <c r="AE57" s="22">
        <f t="shared" si="101"/>
        <v>0</v>
      </c>
      <c r="AF57" s="22">
        <f t="shared" si="101"/>
        <v>0</v>
      </c>
      <c r="AG57" s="22">
        <f t="shared" si="101"/>
        <v>0</v>
      </c>
      <c r="AH57" s="22">
        <f t="shared" si="101"/>
        <v>0</v>
      </c>
      <c r="AI57" s="22">
        <f t="shared" si="101"/>
        <v>0</v>
      </c>
      <c r="AJ57" s="22">
        <f t="shared" si="101"/>
        <v>0</v>
      </c>
      <c r="AK57" s="22">
        <f t="shared" si="101"/>
        <v>0</v>
      </c>
      <c r="AL57" s="22">
        <f t="shared" si="101"/>
        <v>0</v>
      </c>
      <c r="AM57" s="22">
        <f t="shared" si="102"/>
        <v>0</v>
      </c>
      <c r="AN57" s="22">
        <f t="shared" si="102"/>
        <v>0</v>
      </c>
      <c r="AO57" s="22">
        <f t="shared" si="102"/>
        <v>0</v>
      </c>
      <c r="AP57" s="22">
        <f t="shared" si="102"/>
        <v>0</v>
      </c>
      <c r="AQ57" s="22">
        <f t="shared" si="102"/>
        <v>0</v>
      </c>
      <c r="AR57" s="22">
        <f t="shared" si="102"/>
        <v>0</v>
      </c>
      <c r="AS57" s="22">
        <f t="shared" si="102"/>
        <v>0</v>
      </c>
      <c r="AT57" s="22">
        <f t="shared" si="102"/>
        <v>0</v>
      </c>
      <c r="AU57" s="22">
        <f t="shared" si="102"/>
        <v>0</v>
      </c>
      <c r="AV57" s="22">
        <f t="shared" si="102"/>
        <v>0</v>
      </c>
      <c r="AW57" s="22">
        <f t="shared" si="102"/>
        <v>0</v>
      </c>
      <c r="AX57" s="22">
        <f t="shared" si="102"/>
        <v>0</v>
      </c>
      <c r="AY57" s="22">
        <f t="shared" si="102"/>
        <v>0</v>
      </c>
      <c r="AZ57" s="22">
        <f t="shared" si="102"/>
        <v>0</v>
      </c>
      <c r="BA57" s="22">
        <f t="shared" si="102"/>
        <v>0</v>
      </c>
      <c r="BB57" s="22">
        <f t="shared" si="102"/>
        <v>0</v>
      </c>
      <c r="BC57" s="22">
        <f t="shared" si="103"/>
        <v>0</v>
      </c>
      <c r="BD57" s="22">
        <f t="shared" si="103"/>
        <v>8145.364583333333</v>
      </c>
      <c r="BE57" s="22">
        <f t="shared" si="103"/>
        <v>8145.364583333333</v>
      </c>
      <c r="BF57" s="22">
        <f t="shared" si="103"/>
        <v>8145.364583333333</v>
      </c>
      <c r="BG57" s="22">
        <f t="shared" si="103"/>
        <v>8145.364583333333</v>
      </c>
      <c r="BH57" s="22">
        <f t="shared" si="103"/>
        <v>8145.364583333333</v>
      </c>
      <c r="BI57" s="22">
        <f t="shared" si="103"/>
        <v>8145.364583333333</v>
      </c>
      <c r="BJ57" s="22">
        <f t="shared" si="103"/>
        <v>8145.364583333333</v>
      </c>
      <c r="BK57" s="22">
        <f t="shared" si="103"/>
        <v>8145.364583333333</v>
      </c>
      <c r="BL57" s="22">
        <f t="shared" si="103"/>
        <v>8145.364583333333</v>
      </c>
      <c r="BM57" s="22">
        <f t="shared" si="103"/>
        <v>8145.364583333333</v>
      </c>
      <c r="BN57" s="22">
        <f t="shared" si="103"/>
        <v>8145.364583333333</v>
      </c>
      <c r="BO57" s="22">
        <f t="shared" si="103"/>
        <v>8145.364583333333</v>
      </c>
      <c r="BP57" s="22">
        <f t="shared" si="103"/>
        <v>0</v>
      </c>
      <c r="BQ57" s="22">
        <f t="shared" si="103"/>
        <v>0</v>
      </c>
      <c r="BR57" s="22">
        <f t="shared" si="103"/>
        <v>0</v>
      </c>
      <c r="BS57" s="22">
        <f t="shared" si="104"/>
        <v>0</v>
      </c>
      <c r="BT57" s="22">
        <f t="shared" si="104"/>
        <v>0</v>
      </c>
      <c r="BU57" s="22">
        <f t="shared" si="104"/>
        <v>0</v>
      </c>
      <c r="BV57" s="22">
        <f t="shared" si="104"/>
        <v>0</v>
      </c>
      <c r="BW57" s="22">
        <f t="shared" si="104"/>
        <v>0</v>
      </c>
      <c r="BX57" s="22">
        <f t="shared" si="104"/>
        <v>0</v>
      </c>
      <c r="BY57" s="22">
        <f t="shared" si="104"/>
        <v>0</v>
      </c>
      <c r="BZ57" s="22">
        <f t="shared" si="104"/>
        <v>0</v>
      </c>
      <c r="CA57" s="22">
        <f t="shared" si="104"/>
        <v>0</v>
      </c>
      <c r="CB57" s="22">
        <f t="shared" si="104"/>
        <v>0</v>
      </c>
      <c r="CC57" s="22">
        <f t="shared" si="104"/>
        <v>0</v>
      </c>
      <c r="CD57" s="22">
        <f t="shared" si="104"/>
        <v>0</v>
      </c>
      <c r="CE57" s="22">
        <f t="shared" si="105"/>
        <v>0</v>
      </c>
      <c r="CF57" s="22">
        <f t="shared" si="105"/>
        <v>0</v>
      </c>
      <c r="CG57" s="22">
        <f t="shared" si="105"/>
        <v>0</v>
      </c>
      <c r="CH57" s="22">
        <f t="shared" si="105"/>
        <v>0</v>
      </c>
      <c r="CI57" s="22">
        <f t="shared" si="105"/>
        <v>0</v>
      </c>
      <c r="CJ57" s="22">
        <f t="shared" si="105"/>
        <v>0</v>
      </c>
      <c r="CK57" s="22">
        <f t="shared" si="105"/>
        <v>0</v>
      </c>
      <c r="CL57" s="22">
        <f t="shared" si="105"/>
        <v>0</v>
      </c>
      <c r="CM57" s="22">
        <f t="shared" si="105"/>
        <v>0</v>
      </c>
      <c r="CN57" s="22">
        <f t="shared" si="105"/>
        <v>0</v>
      </c>
      <c r="CO57" s="22">
        <f t="shared" si="105"/>
        <v>0</v>
      </c>
      <c r="CP57" s="22">
        <f t="shared" si="105"/>
        <v>0</v>
      </c>
    </row>
    <row r="58" spans="1:94">
      <c r="B58" s="20" t="s">
        <v>470</v>
      </c>
      <c r="D58" s="20" t="s">
        <v>584</v>
      </c>
      <c r="F58" s="21"/>
      <c r="G58" s="21">
        <v>7.4999999999999997E-2</v>
      </c>
      <c r="I58" s="31">
        <f t="shared" ref="I58:J58" si="113">DATE(YEAR(I57)+1,MONTH(I57),DAY(I57))</f>
        <v>45200</v>
      </c>
      <c r="J58" s="31">
        <f t="shared" si="113"/>
        <v>45565</v>
      </c>
      <c r="L58" s="29">
        <f t="shared" si="112"/>
        <v>105075.20312499999</v>
      </c>
      <c r="M58" s="29">
        <f t="shared" si="108"/>
        <v>7330.8281249999854</v>
      </c>
      <c r="N58" s="34">
        <f t="shared" si="109"/>
        <v>7.4999999999999845E-2</v>
      </c>
      <c r="O58" s="32">
        <f t="shared" si="110"/>
        <v>8756.2669270833321</v>
      </c>
      <c r="Q58" s="22">
        <f t="shared" si="99"/>
        <v>0</v>
      </c>
      <c r="R58" s="22">
        <f t="shared" si="99"/>
        <v>0</v>
      </c>
      <c r="S58" s="22">
        <f t="shared" si="99"/>
        <v>0</v>
      </c>
      <c r="T58" s="22">
        <f t="shared" si="99"/>
        <v>26268.800781249996</v>
      </c>
      <c r="U58" s="22">
        <f t="shared" si="99"/>
        <v>78806.402343749971</v>
      </c>
      <c r="V58" s="22">
        <f t="shared" si="100"/>
        <v>0</v>
      </c>
      <c r="W58" s="22">
        <f t="shared" si="101"/>
        <v>0</v>
      </c>
      <c r="X58" s="22">
        <f t="shared" si="101"/>
        <v>0</v>
      </c>
      <c r="Y58" s="22">
        <f t="shared" si="101"/>
        <v>0</v>
      </c>
      <c r="Z58" s="22">
        <f t="shared" si="101"/>
        <v>0</v>
      </c>
      <c r="AA58" s="22">
        <f t="shared" si="101"/>
        <v>0</v>
      </c>
      <c r="AB58" s="22">
        <f t="shared" si="101"/>
        <v>0</v>
      </c>
      <c r="AC58" s="22">
        <f t="shared" si="101"/>
        <v>0</v>
      </c>
      <c r="AD58" s="22">
        <f t="shared" si="101"/>
        <v>0</v>
      </c>
      <c r="AE58" s="22">
        <f t="shared" si="101"/>
        <v>0</v>
      </c>
      <c r="AF58" s="22">
        <f t="shared" si="101"/>
        <v>0</v>
      </c>
      <c r="AG58" s="22">
        <f t="shared" si="101"/>
        <v>0</v>
      </c>
      <c r="AH58" s="22">
        <f t="shared" si="101"/>
        <v>0</v>
      </c>
      <c r="AI58" s="22">
        <f t="shared" si="101"/>
        <v>0</v>
      </c>
      <c r="AJ58" s="22">
        <f t="shared" si="101"/>
        <v>0</v>
      </c>
      <c r="AK58" s="22">
        <f t="shared" si="101"/>
        <v>0</v>
      </c>
      <c r="AL58" s="22">
        <f t="shared" si="101"/>
        <v>0</v>
      </c>
      <c r="AM58" s="22">
        <f t="shared" si="102"/>
        <v>0</v>
      </c>
      <c r="AN58" s="22">
        <f t="shared" si="102"/>
        <v>0</v>
      </c>
      <c r="AO58" s="22">
        <f t="shared" si="102"/>
        <v>0</v>
      </c>
      <c r="AP58" s="22">
        <f t="shared" si="102"/>
        <v>0</v>
      </c>
      <c r="AQ58" s="22">
        <f t="shared" si="102"/>
        <v>0</v>
      </c>
      <c r="AR58" s="22">
        <f t="shared" si="102"/>
        <v>0</v>
      </c>
      <c r="AS58" s="22">
        <f t="shared" si="102"/>
        <v>0</v>
      </c>
      <c r="AT58" s="22">
        <f t="shared" si="102"/>
        <v>0</v>
      </c>
      <c r="AU58" s="22">
        <f t="shared" si="102"/>
        <v>0</v>
      </c>
      <c r="AV58" s="22">
        <f t="shared" si="102"/>
        <v>0</v>
      </c>
      <c r="AW58" s="22">
        <f t="shared" si="102"/>
        <v>0</v>
      </c>
      <c r="AX58" s="22">
        <f t="shared" si="102"/>
        <v>0</v>
      </c>
      <c r="AY58" s="22">
        <f t="shared" si="102"/>
        <v>0</v>
      </c>
      <c r="AZ58" s="22">
        <f t="shared" si="102"/>
        <v>0</v>
      </c>
      <c r="BA58" s="22">
        <f t="shared" si="102"/>
        <v>0</v>
      </c>
      <c r="BB58" s="22">
        <f t="shared" si="102"/>
        <v>0</v>
      </c>
      <c r="BC58" s="22">
        <f t="shared" si="103"/>
        <v>0</v>
      </c>
      <c r="BD58" s="22">
        <f t="shared" si="103"/>
        <v>0</v>
      </c>
      <c r="BE58" s="22">
        <f t="shared" si="103"/>
        <v>0</v>
      </c>
      <c r="BF58" s="22">
        <f t="shared" si="103"/>
        <v>0</v>
      </c>
      <c r="BG58" s="22">
        <f t="shared" si="103"/>
        <v>0</v>
      </c>
      <c r="BH58" s="22">
        <f t="shared" si="103"/>
        <v>0</v>
      </c>
      <c r="BI58" s="22">
        <f t="shared" si="103"/>
        <v>0</v>
      </c>
      <c r="BJ58" s="22">
        <f t="shared" si="103"/>
        <v>0</v>
      </c>
      <c r="BK58" s="22">
        <f t="shared" si="103"/>
        <v>0</v>
      </c>
      <c r="BL58" s="22">
        <f t="shared" si="103"/>
        <v>0</v>
      </c>
      <c r="BM58" s="22">
        <f t="shared" si="103"/>
        <v>0</v>
      </c>
      <c r="BN58" s="22">
        <f t="shared" si="103"/>
        <v>0</v>
      </c>
      <c r="BO58" s="22">
        <f t="shared" si="103"/>
        <v>0</v>
      </c>
      <c r="BP58" s="22">
        <f t="shared" si="103"/>
        <v>8756.2669270833321</v>
      </c>
      <c r="BQ58" s="22">
        <f t="shared" si="103"/>
        <v>8756.2669270833321</v>
      </c>
      <c r="BR58" s="22">
        <f t="shared" si="103"/>
        <v>8756.2669270833321</v>
      </c>
      <c r="BS58" s="22">
        <f t="shared" si="104"/>
        <v>8756.2669270833321</v>
      </c>
      <c r="BT58" s="22">
        <f t="shared" si="104"/>
        <v>8756.2669270833321</v>
      </c>
      <c r="BU58" s="22">
        <f t="shared" si="104"/>
        <v>8756.2669270833321</v>
      </c>
      <c r="BV58" s="22">
        <f t="shared" si="104"/>
        <v>8756.2669270833321</v>
      </c>
      <c r="BW58" s="22">
        <f t="shared" si="104"/>
        <v>8756.2669270833321</v>
      </c>
      <c r="BX58" s="22">
        <f t="shared" si="104"/>
        <v>8756.2669270833321</v>
      </c>
      <c r="BY58" s="22">
        <f t="shared" si="104"/>
        <v>8756.2669270833321</v>
      </c>
      <c r="BZ58" s="22">
        <f t="shared" si="104"/>
        <v>8756.2669270833321</v>
      </c>
      <c r="CA58" s="22">
        <f t="shared" si="104"/>
        <v>8756.2669270833321</v>
      </c>
      <c r="CB58" s="22">
        <f t="shared" si="104"/>
        <v>0</v>
      </c>
      <c r="CC58" s="22">
        <f t="shared" si="104"/>
        <v>0</v>
      </c>
      <c r="CD58" s="22">
        <f t="shared" si="104"/>
        <v>0</v>
      </c>
      <c r="CE58" s="22">
        <f t="shared" si="105"/>
        <v>0</v>
      </c>
      <c r="CF58" s="22">
        <f t="shared" si="105"/>
        <v>0</v>
      </c>
      <c r="CG58" s="22">
        <f t="shared" si="105"/>
        <v>0</v>
      </c>
      <c r="CH58" s="22">
        <f t="shared" si="105"/>
        <v>0</v>
      </c>
      <c r="CI58" s="22">
        <f t="shared" si="105"/>
        <v>0</v>
      </c>
      <c r="CJ58" s="22">
        <f t="shared" si="105"/>
        <v>0</v>
      </c>
      <c r="CK58" s="22">
        <f t="shared" si="105"/>
        <v>0</v>
      </c>
      <c r="CL58" s="22">
        <f t="shared" si="105"/>
        <v>0</v>
      </c>
      <c r="CM58" s="22">
        <f t="shared" si="105"/>
        <v>0</v>
      </c>
      <c r="CN58" s="22">
        <f t="shared" si="105"/>
        <v>0</v>
      </c>
      <c r="CO58" s="22">
        <f t="shared" si="105"/>
        <v>0</v>
      </c>
      <c r="CP58" s="22">
        <f t="shared" si="105"/>
        <v>0</v>
      </c>
    </row>
    <row r="59" spans="1:94">
      <c r="B59" s="20" t="s">
        <v>470</v>
      </c>
      <c r="D59" s="20" t="s">
        <v>584</v>
      </c>
      <c r="F59" s="21"/>
      <c r="G59" s="21">
        <v>0.03</v>
      </c>
      <c r="I59" s="31">
        <f t="shared" ref="I59:J59" si="114">DATE(YEAR(I58)+1,MONTH(I58),DAY(I58))</f>
        <v>45566</v>
      </c>
      <c r="J59" s="31">
        <f t="shared" si="114"/>
        <v>45930</v>
      </c>
      <c r="L59" s="29">
        <f>O58*(1+F59)*(1+G59)*ROUND(DAYS360(I59,J59,FALSE)/30,0)</f>
        <v>108227.45921874998</v>
      </c>
      <c r="M59" s="29">
        <f t="shared" si="108"/>
        <v>3152.2560937499948</v>
      </c>
      <c r="N59" s="34">
        <f t="shared" si="109"/>
        <v>2.9999999999999954E-2</v>
      </c>
      <c r="O59" s="32">
        <f t="shared" si="110"/>
        <v>9018.9549348958317</v>
      </c>
      <c r="Q59" s="22">
        <f t="shared" si="99"/>
        <v>0</v>
      </c>
      <c r="R59" s="22">
        <f t="shared" si="99"/>
        <v>0</v>
      </c>
      <c r="S59" s="22">
        <f t="shared" si="99"/>
        <v>0</v>
      </c>
      <c r="T59" s="22">
        <f t="shared" si="99"/>
        <v>0</v>
      </c>
      <c r="U59" s="22">
        <f t="shared" si="99"/>
        <v>27056.864804687495</v>
      </c>
      <c r="V59" s="22">
        <f t="shared" si="100"/>
        <v>81170.594414062478</v>
      </c>
      <c r="W59" s="22">
        <f t="shared" si="101"/>
        <v>0</v>
      </c>
      <c r="X59" s="22">
        <f t="shared" si="101"/>
        <v>0</v>
      </c>
      <c r="Y59" s="22">
        <f t="shared" si="101"/>
        <v>0</v>
      </c>
      <c r="Z59" s="22">
        <f t="shared" si="101"/>
        <v>0</v>
      </c>
      <c r="AA59" s="22">
        <f t="shared" si="101"/>
        <v>0</v>
      </c>
      <c r="AB59" s="22">
        <f t="shared" si="101"/>
        <v>0</v>
      </c>
      <c r="AC59" s="22">
        <f t="shared" si="101"/>
        <v>0</v>
      </c>
      <c r="AD59" s="22">
        <f t="shared" si="101"/>
        <v>0</v>
      </c>
      <c r="AE59" s="22">
        <f t="shared" si="101"/>
        <v>0</v>
      </c>
      <c r="AF59" s="22">
        <f t="shared" si="101"/>
        <v>0</v>
      </c>
      <c r="AG59" s="22">
        <f t="shared" si="101"/>
        <v>0</v>
      </c>
      <c r="AH59" s="22">
        <f t="shared" si="101"/>
        <v>0</v>
      </c>
      <c r="AI59" s="22">
        <f t="shared" si="101"/>
        <v>0</v>
      </c>
      <c r="AJ59" s="22">
        <f t="shared" si="101"/>
        <v>0</v>
      </c>
      <c r="AK59" s="22">
        <f t="shared" si="101"/>
        <v>0</v>
      </c>
      <c r="AL59" s="22">
        <f t="shared" si="101"/>
        <v>0</v>
      </c>
      <c r="AM59" s="22">
        <f t="shared" si="102"/>
        <v>0</v>
      </c>
      <c r="AN59" s="22">
        <f t="shared" si="102"/>
        <v>0</v>
      </c>
      <c r="AO59" s="22">
        <f t="shared" si="102"/>
        <v>0</v>
      </c>
      <c r="AP59" s="22">
        <f t="shared" si="102"/>
        <v>0</v>
      </c>
      <c r="AQ59" s="22">
        <f t="shared" si="102"/>
        <v>0</v>
      </c>
      <c r="AR59" s="22">
        <f t="shared" si="102"/>
        <v>0</v>
      </c>
      <c r="AS59" s="22">
        <f t="shared" si="102"/>
        <v>0</v>
      </c>
      <c r="AT59" s="22">
        <f t="shared" si="102"/>
        <v>0</v>
      </c>
      <c r="AU59" s="22">
        <f t="shared" si="102"/>
        <v>0</v>
      </c>
      <c r="AV59" s="22">
        <f t="shared" si="102"/>
        <v>0</v>
      </c>
      <c r="AW59" s="22">
        <f t="shared" si="102"/>
        <v>0</v>
      </c>
      <c r="AX59" s="22">
        <f t="shared" si="102"/>
        <v>0</v>
      </c>
      <c r="AY59" s="22">
        <f t="shared" si="102"/>
        <v>0</v>
      </c>
      <c r="AZ59" s="22">
        <f t="shared" si="102"/>
        <v>0</v>
      </c>
      <c r="BA59" s="22">
        <f t="shared" si="102"/>
        <v>0</v>
      </c>
      <c r="BB59" s="22">
        <f t="shared" si="102"/>
        <v>0</v>
      </c>
      <c r="BC59" s="22">
        <f t="shared" si="103"/>
        <v>0</v>
      </c>
      <c r="BD59" s="22">
        <f t="shared" si="103"/>
        <v>0</v>
      </c>
      <c r="BE59" s="22">
        <f t="shared" si="103"/>
        <v>0</v>
      </c>
      <c r="BF59" s="22">
        <f t="shared" si="103"/>
        <v>0</v>
      </c>
      <c r="BG59" s="22">
        <f t="shared" si="103"/>
        <v>0</v>
      </c>
      <c r="BH59" s="22">
        <f t="shared" si="103"/>
        <v>0</v>
      </c>
      <c r="BI59" s="22">
        <f t="shared" si="103"/>
        <v>0</v>
      </c>
      <c r="BJ59" s="22">
        <f t="shared" si="103"/>
        <v>0</v>
      </c>
      <c r="BK59" s="22">
        <f t="shared" si="103"/>
        <v>0</v>
      </c>
      <c r="BL59" s="22">
        <f t="shared" si="103"/>
        <v>0</v>
      </c>
      <c r="BM59" s="22">
        <f t="shared" si="103"/>
        <v>0</v>
      </c>
      <c r="BN59" s="22">
        <f t="shared" si="103"/>
        <v>0</v>
      </c>
      <c r="BO59" s="22">
        <f t="shared" si="103"/>
        <v>0</v>
      </c>
      <c r="BP59" s="22">
        <f t="shared" si="103"/>
        <v>0</v>
      </c>
      <c r="BQ59" s="22">
        <f t="shared" si="103"/>
        <v>0</v>
      </c>
      <c r="BR59" s="22">
        <f t="shared" si="103"/>
        <v>0</v>
      </c>
      <c r="BS59" s="22">
        <f t="shared" si="104"/>
        <v>0</v>
      </c>
      <c r="BT59" s="22">
        <f t="shared" si="104"/>
        <v>0</v>
      </c>
      <c r="BU59" s="22">
        <f t="shared" si="104"/>
        <v>0</v>
      </c>
      <c r="BV59" s="22">
        <f t="shared" si="104"/>
        <v>0</v>
      </c>
      <c r="BW59" s="22">
        <f t="shared" si="104"/>
        <v>0</v>
      </c>
      <c r="BX59" s="22">
        <f t="shared" si="104"/>
        <v>0</v>
      </c>
      <c r="BY59" s="22">
        <f t="shared" si="104"/>
        <v>0</v>
      </c>
      <c r="BZ59" s="22">
        <f t="shared" si="104"/>
        <v>0</v>
      </c>
      <c r="CA59" s="22">
        <f t="shared" si="104"/>
        <v>0</v>
      </c>
      <c r="CB59" s="22">
        <f t="shared" si="104"/>
        <v>9018.9549348958317</v>
      </c>
      <c r="CC59" s="22">
        <f t="shared" si="104"/>
        <v>9018.9549348958317</v>
      </c>
      <c r="CD59" s="22">
        <f t="shared" si="104"/>
        <v>9018.9549348958317</v>
      </c>
      <c r="CE59" s="22">
        <f t="shared" si="105"/>
        <v>9018.9549348958317</v>
      </c>
      <c r="CF59" s="22">
        <f t="shared" si="105"/>
        <v>9018.9549348958317</v>
      </c>
      <c r="CG59" s="22">
        <f t="shared" si="105"/>
        <v>9018.9549348958317</v>
      </c>
      <c r="CH59" s="22">
        <f t="shared" si="105"/>
        <v>9018.9549348958317</v>
      </c>
      <c r="CI59" s="22">
        <f t="shared" si="105"/>
        <v>9018.9549348958317</v>
      </c>
      <c r="CJ59" s="22">
        <f t="shared" si="105"/>
        <v>9018.9549348958317</v>
      </c>
      <c r="CK59" s="22">
        <f t="shared" si="105"/>
        <v>9018.9549348958317</v>
      </c>
      <c r="CL59" s="22">
        <f t="shared" si="105"/>
        <v>9018.9549348958317</v>
      </c>
      <c r="CM59" s="22">
        <f t="shared" si="105"/>
        <v>9018.9549348958317</v>
      </c>
      <c r="CN59" s="22">
        <f t="shared" si="105"/>
        <v>0</v>
      </c>
      <c r="CO59" s="22">
        <f t="shared" si="105"/>
        <v>0</v>
      </c>
      <c r="CP59" s="22">
        <f t="shared" si="105"/>
        <v>0</v>
      </c>
    </row>
    <row r="60" spans="1:94">
      <c r="B60" s="20" t="s">
        <v>470</v>
      </c>
      <c r="D60" s="20" t="s">
        <v>584</v>
      </c>
      <c r="F60" s="21"/>
      <c r="G60" s="21">
        <v>0.03</v>
      </c>
      <c r="I60" s="31">
        <f t="shared" ref="I60:J60" si="115">DATE(YEAR(I59)+1,MONTH(I59),DAY(I59))</f>
        <v>45931</v>
      </c>
      <c r="J60" s="31">
        <f t="shared" si="115"/>
        <v>46295</v>
      </c>
      <c r="L60" s="29">
        <f>O59*(1+F60)*(1+G60)*ROUND(DAYS360(I60,J60,FALSE)/30,0)</f>
        <v>111474.28299531249</v>
      </c>
      <c r="M60" s="29">
        <f t="shared" si="108"/>
        <v>3246.823776562509</v>
      </c>
      <c r="N60" s="34">
        <f t="shared" si="109"/>
        <v>3.0000000000000089E-2</v>
      </c>
      <c r="O60" s="32">
        <f t="shared" si="110"/>
        <v>9289.5235829427074</v>
      </c>
      <c r="Q60" s="22">
        <f t="shared" si="99"/>
        <v>0</v>
      </c>
      <c r="R60" s="22">
        <f t="shared" si="99"/>
        <v>0</v>
      </c>
      <c r="S60" s="22">
        <f t="shared" si="99"/>
        <v>0</v>
      </c>
      <c r="T60" s="22">
        <f t="shared" si="99"/>
        <v>0</v>
      </c>
      <c r="U60" s="22">
        <f t="shared" si="99"/>
        <v>0</v>
      </c>
      <c r="V60" s="22">
        <f t="shared" si="100"/>
        <v>27868.570748828122</v>
      </c>
      <c r="W60" s="22">
        <f t="shared" si="101"/>
        <v>0</v>
      </c>
      <c r="X60" s="22">
        <f t="shared" si="101"/>
        <v>0</v>
      </c>
      <c r="Y60" s="22">
        <f t="shared" si="101"/>
        <v>0</v>
      </c>
      <c r="Z60" s="22">
        <f t="shared" si="101"/>
        <v>0</v>
      </c>
      <c r="AA60" s="22">
        <f t="shared" si="101"/>
        <v>0</v>
      </c>
      <c r="AB60" s="22">
        <f t="shared" si="101"/>
        <v>0</v>
      </c>
      <c r="AC60" s="22">
        <f t="shared" si="101"/>
        <v>0</v>
      </c>
      <c r="AD60" s="22">
        <f t="shared" si="101"/>
        <v>0</v>
      </c>
      <c r="AE60" s="22">
        <f t="shared" si="101"/>
        <v>0</v>
      </c>
      <c r="AF60" s="22">
        <f t="shared" si="101"/>
        <v>0</v>
      </c>
      <c r="AG60" s="22">
        <f t="shared" si="101"/>
        <v>0</v>
      </c>
      <c r="AH60" s="22">
        <f t="shared" si="101"/>
        <v>0</v>
      </c>
      <c r="AI60" s="22">
        <f t="shared" si="101"/>
        <v>0</v>
      </c>
      <c r="AJ60" s="22">
        <f t="shared" si="101"/>
        <v>0</v>
      </c>
      <c r="AK60" s="22">
        <f t="shared" si="101"/>
        <v>0</v>
      </c>
      <c r="AL60" s="22">
        <f t="shared" si="101"/>
        <v>0</v>
      </c>
      <c r="AM60" s="22">
        <f t="shared" si="102"/>
        <v>0</v>
      </c>
      <c r="AN60" s="22">
        <f t="shared" si="102"/>
        <v>0</v>
      </c>
      <c r="AO60" s="22">
        <f t="shared" si="102"/>
        <v>0</v>
      </c>
      <c r="AP60" s="22">
        <f t="shared" si="102"/>
        <v>0</v>
      </c>
      <c r="AQ60" s="22">
        <f t="shared" si="102"/>
        <v>0</v>
      </c>
      <c r="AR60" s="22">
        <f t="shared" si="102"/>
        <v>0</v>
      </c>
      <c r="AS60" s="22">
        <f t="shared" si="102"/>
        <v>0</v>
      </c>
      <c r="AT60" s="22">
        <f t="shared" si="102"/>
        <v>0</v>
      </c>
      <c r="AU60" s="22">
        <f t="shared" si="102"/>
        <v>0</v>
      </c>
      <c r="AV60" s="22">
        <f t="shared" si="102"/>
        <v>0</v>
      </c>
      <c r="AW60" s="22">
        <f t="shared" si="102"/>
        <v>0</v>
      </c>
      <c r="AX60" s="22">
        <f t="shared" si="102"/>
        <v>0</v>
      </c>
      <c r="AY60" s="22">
        <f t="shared" si="102"/>
        <v>0</v>
      </c>
      <c r="AZ60" s="22">
        <f t="shared" si="102"/>
        <v>0</v>
      </c>
      <c r="BA60" s="22">
        <f t="shared" si="102"/>
        <v>0</v>
      </c>
      <c r="BB60" s="22">
        <f t="shared" si="102"/>
        <v>0</v>
      </c>
      <c r="BC60" s="22">
        <f t="shared" si="103"/>
        <v>0</v>
      </c>
      <c r="BD60" s="22">
        <f t="shared" si="103"/>
        <v>0</v>
      </c>
      <c r="BE60" s="22">
        <f t="shared" si="103"/>
        <v>0</v>
      </c>
      <c r="BF60" s="22">
        <f t="shared" si="103"/>
        <v>0</v>
      </c>
      <c r="BG60" s="22">
        <f t="shared" si="103"/>
        <v>0</v>
      </c>
      <c r="BH60" s="22">
        <f t="shared" si="103"/>
        <v>0</v>
      </c>
      <c r="BI60" s="22">
        <f t="shared" si="103"/>
        <v>0</v>
      </c>
      <c r="BJ60" s="22">
        <f t="shared" si="103"/>
        <v>0</v>
      </c>
      <c r="BK60" s="22">
        <f t="shared" si="103"/>
        <v>0</v>
      </c>
      <c r="BL60" s="22">
        <f t="shared" si="103"/>
        <v>0</v>
      </c>
      <c r="BM60" s="22">
        <f t="shared" si="103"/>
        <v>0</v>
      </c>
      <c r="BN60" s="22">
        <f t="shared" si="103"/>
        <v>0</v>
      </c>
      <c r="BO60" s="22">
        <f t="shared" si="103"/>
        <v>0</v>
      </c>
      <c r="BP60" s="22">
        <f t="shared" si="103"/>
        <v>0</v>
      </c>
      <c r="BQ60" s="22">
        <f t="shared" si="103"/>
        <v>0</v>
      </c>
      <c r="BR60" s="22">
        <f t="shared" si="103"/>
        <v>0</v>
      </c>
      <c r="BS60" s="22">
        <f t="shared" si="104"/>
        <v>0</v>
      </c>
      <c r="BT60" s="22">
        <f t="shared" si="104"/>
        <v>0</v>
      </c>
      <c r="BU60" s="22">
        <f t="shared" si="104"/>
        <v>0</v>
      </c>
      <c r="BV60" s="22">
        <f t="shared" si="104"/>
        <v>0</v>
      </c>
      <c r="BW60" s="22">
        <f t="shared" si="104"/>
        <v>0</v>
      </c>
      <c r="BX60" s="22">
        <f t="shared" si="104"/>
        <v>0</v>
      </c>
      <c r="BY60" s="22">
        <f t="shared" si="104"/>
        <v>0</v>
      </c>
      <c r="BZ60" s="22">
        <f t="shared" si="104"/>
        <v>0</v>
      </c>
      <c r="CA60" s="22">
        <f t="shared" si="104"/>
        <v>0</v>
      </c>
      <c r="CB60" s="22">
        <f t="shared" si="104"/>
        <v>0</v>
      </c>
      <c r="CC60" s="22">
        <f t="shared" si="104"/>
        <v>0</v>
      </c>
      <c r="CD60" s="22">
        <f t="shared" si="104"/>
        <v>0</v>
      </c>
      <c r="CE60" s="22">
        <f t="shared" si="105"/>
        <v>0</v>
      </c>
      <c r="CF60" s="22">
        <f t="shared" si="105"/>
        <v>0</v>
      </c>
      <c r="CG60" s="22">
        <f t="shared" si="105"/>
        <v>0</v>
      </c>
      <c r="CH60" s="22">
        <f t="shared" si="105"/>
        <v>0</v>
      </c>
      <c r="CI60" s="22">
        <f t="shared" si="105"/>
        <v>0</v>
      </c>
      <c r="CJ60" s="22">
        <f t="shared" si="105"/>
        <v>0</v>
      </c>
      <c r="CK60" s="22">
        <f t="shared" si="105"/>
        <v>0</v>
      </c>
      <c r="CL60" s="22">
        <f t="shared" si="105"/>
        <v>0</v>
      </c>
      <c r="CM60" s="22">
        <f t="shared" si="105"/>
        <v>0</v>
      </c>
      <c r="CN60" s="22">
        <f t="shared" si="105"/>
        <v>9289.5235829427074</v>
      </c>
      <c r="CO60" s="22">
        <f t="shared" si="105"/>
        <v>9289.5235829427074</v>
      </c>
      <c r="CP60" s="22">
        <f t="shared" si="105"/>
        <v>9289.5235829427074</v>
      </c>
    </row>
    <row r="61" spans="1:94">
      <c r="A61" s="8"/>
      <c r="C61" s="8"/>
      <c r="D61" s="8"/>
      <c r="E61" s="8"/>
      <c r="F61" s="23"/>
      <c r="G61" s="23"/>
      <c r="H61" s="8"/>
      <c r="I61" s="24"/>
      <c r="J61" s="24"/>
      <c r="K61" s="8"/>
      <c r="L61" s="8"/>
      <c r="M61" s="8"/>
      <c r="N61" s="8"/>
      <c r="O61" s="8"/>
      <c r="P61" s="8"/>
      <c r="Q61" s="25">
        <f>SUM(Q54:Q60)</f>
        <v>23782.55</v>
      </c>
      <c r="R61" s="25">
        <f t="shared" ref="R61:CC61" si="116">SUM(R54:R60)</f>
        <v>94078.89999999998</v>
      </c>
      <c r="S61" s="25">
        <f t="shared" si="116"/>
        <v>92629.84375</v>
      </c>
      <c r="T61" s="25">
        <f t="shared" si="116"/>
        <v>99577.08203125</v>
      </c>
      <c r="U61" s="25">
        <f t="shared" si="116"/>
        <v>105863.26714843747</v>
      </c>
      <c r="V61" s="25">
        <f t="shared" si="116"/>
        <v>109039.1651628906</v>
      </c>
      <c r="W61" s="25">
        <f t="shared" si="116"/>
        <v>0</v>
      </c>
      <c r="X61" s="25">
        <f t="shared" si="116"/>
        <v>0</v>
      </c>
      <c r="Y61" s="25">
        <f t="shared" si="116"/>
        <v>0</v>
      </c>
      <c r="Z61" s="25">
        <f t="shared" si="116"/>
        <v>0</v>
      </c>
      <c r="AA61" s="25">
        <f t="shared" si="116"/>
        <v>0</v>
      </c>
      <c r="AB61" s="25">
        <f t="shared" si="116"/>
        <v>0</v>
      </c>
      <c r="AC61" s="25">
        <f t="shared" si="116"/>
        <v>0</v>
      </c>
      <c r="AD61" s="25">
        <f t="shared" si="116"/>
        <v>0</v>
      </c>
      <c r="AE61" s="25">
        <f t="shared" si="116"/>
        <v>0</v>
      </c>
      <c r="AF61" s="25">
        <f t="shared" si="116"/>
        <v>7927.5166666666664</v>
      </c>
      <c r="AG61" s="25">
        <f t="shared" si="116"/>
        <v>7927.5166666666664</v>
      </c>
      <c r="AH61" s="25">
        <f t="shared" si="116"/>
        <v>7927.5166666666664</v>
      </c>
      <c r="AI61" s="25">
        <f t="shared" si="116"/>
        <v>7927.5166666666664</v>
      </c>
      <c r="AJ61" s="25">
        <f t="shared" si="116"/>
        <v>7927.5166666666664</v>
      </c>
      <c r="AK61" s="25">
        <f t="shared" si="116"/>
        <v>7927.5166666666664</v>
      </c>
      <c r="AL61" s="25">
        <f t="shared" si="116"/>
        <v>7927.5166666666664</v>
      </c>
      <c r="AM61" s="25">
        <f t="shared" si="116"/>
        <v>7927.5166666666664</v>
      </c>
      <c r="AN61" s="25">
        <f t="shared" si="116"/>
        <v>7927.5166666666664</v>
      </c>
      <c r="AO61" s="25">
        <f t="shared" si="116"/>
        <v>7927.5166666666664</v>
      </c>
      <c r="AP61" s="25">
        <f t="shared" si="116"/>
        <v>7927.5166666666664</v>
      </c>
      <c r="AQ61" s="25">
        <f t="shared" si="116"/>
        <v>7927.5166666666664</v>
      </c>
      <c r="AR61" s="25">
        <f t="shared" si="116"/>
        <v>7577.083333333333</v>
      </c>
      <c r="AS61" s="25">
        <f t="shared" si="116"/>
        <v>7577.083333333333</v>
      </c>
      <c r="AT61" s="25">
        <f t="shared" si="116"/>
        <v>7577.083333333333</v>
      </c>
      <c r="AU61" s="25">
        <f t="shared" si="116"/>
        <v>7577.083333333333</v>
      </c>
      <c r="AV61" s="25">
        <f t="shared" si="116"/>
        <v>7577.083333333333</v>
      </c>
      <c r="AW61" s="25">
        <f t="shared" si="116"/>
        <v>7577.083333333333</v>
      </c>
      <c r="AX61" s="25">
        <f t="shared" si="116"/>
        <v>7577.083333333333</v>
      </c>
      <c r="AY61" s="25">
        <f t="shared" si="116"/>
        <v>7577.083333333333</v>
      </c>
      <c r="AZ61" s="25">
        <f t="shared" si="116"/>
        <v>7577.083333333333</v>
      </c>
      <c r="BA61" s="25">
        <f t="shared" si="116"/>
        <v>7577.083333333333</v>
      </c>
      <c r="BB61" s="25">
        <f t="shared" si="116"/>
        <v>7577.083333333333</v>
      </c>
      <c r="BC61" s="25">
        <f t="shared" si="116"/>
        <v>7577.083333333333</v>
      </c>
      <c r="BD61" s="25">
        <f t="shared" si="116"/>
        <v>8145.364583333333</v>
      </c>
      <c r="BE61" s="25">
        <f t="shared" si="116"/>
        <v>8145.364583333333</v>
      </c>
      <c r="BF61" s="25">
        <f t="shared" si="116"/>
        <v>8145.364583333333</v>
      </c>
      <c r="BG61" s="25">
        <f t="shared" si="116"/>
        <v>8145.364583333333</v>
      </c>
      <c r="BH61" s="25">
        <f t="shared" si="116"/>
        <v>8145.364583333333</v>
      </c>
      <c r="BI61" s="25">
        <f t="shared" si="116"/>
        <v>8145.364583333333</v>
      </c>
      <c r="BJ61" s="25">
        <f t="shared" si="116"/>
        <v>8145.364583333333</v>
      </c>
      <c r="BK61" s="25">
        <f t="shared" si="116"/>
        <v>8145.364583333333</v>
      </c>
      <c r="BL61" s="25">
        <f t="shared" si="116"/>
        <v>8145.364583333333</v>
      </c>
      <c r="BM61" s="25">
        <f t="shared" si="116"/>
        <v>8145.364583333333</v>
      </c>
      <c r="BN61" s="25">
        <f t="shared" si="116"/>
        <v>8145.364583333333</v>
      </c>
      <c r="BO61" s="25">
        <f t="shared" si="116"/>
        <v>8145.364583333333</v>
      </c>
      <c r="BP61" s="25">
        <f t="shared" si="116"/>
        <v>8756.2669270833321</v>
      </c>
      <c r="BQ61" s="25">
        <f t="shared" si="116"/>
        <v>8756.2669270833321</v>
      </c>
      <c r="BR61" s="25">
        <f t="shared" si="116"/>
        <v>8756.2669270833321</v>
      </c>
      <c r="BS61" s="25">
        <f t="shared" si="116"/>
        <v>8756.2669270833321</v>
      </c>
      <c r="BT61" s="25">
        <f t="shared" si="116"/>
        <v>8756.2669270833321</v>
      </c>
      <c r="BU61" s="25">
        <f t="shared" si="116"/>
        <v>8756.2669270833321</v>
      </c>
      <c r="BV61" s="25">
        <f t="shared" si="116"/>
        <v>8756.2669270833321</v>
      </c>
      <c r="BW61" s="25">
        <f t="shared" si="116"/>
        <v>8756.2669270833321</v>
      </c>
      <c r="BX61" s="25">
        <f t="shared" si="116"/>
        <v>8756.2669270833321</v>
      </c>
      <c r="BY61" s="25">
        <f t="shared" si="116"/>
        <v>8756.2669270833321</v>
      </c>
      <c r="BZ61" s="25">
        <f t="shared" si="116"/>
        <v>8756.2669270833321</v>
      </c>
      <c r="CA61" s="25">
        <f t="shared" si="116"/>
        <v>8756.2669270833321</v>
      </c>
      <c r="CB61" s="25">
        <f t="shared" si="116"/>
        <v>9018.9549348958317</v>
      </c>
      <c r="CC61" s="25">
        <f t="shared" si="116"/>
        <v>9018.9549348958317</v>
      </c>
      <c r="CD61" s="25">
        <f t="shared" ref="CD61:CK61" si="117">SUM(CD54:CD60)</f>
        <v>9018.9549348958317</v>
      </c>
      <c r="CE61" s="25">
        <f t="shared" si="117"/>
        <v>9018.9549348958317</v>
      </c>
      <c r="CF61" s="25">
        <f t="shared" si="117"/>
        <v>9018.9549348958317</v>
      </c>
      <c r="CG61" s="25">
        <f t="shared" si="117"/>
        <v>9018.9549348958317</v>
      </c>
      <c r="CH61" s="25">
        <f t="shared" si="117"/>
        <v>9018.9549348958317</v>
      </c>
      <c r="CI61" s="25">
        <f t="shared" si="117"/>
        <v>9018.9549348958317</v>
      </c>
      <c r="CJ61" s="25">
        <f t="shared" si="117"/>
        <v>9018.9549348958317</v>
      </c>
      <c r="CK61" s="25">
        <f t="shared" si="117"/>
        <v>9018.9549348958317</v>
      </c>
      <c r="CL61" s="25">
        <f>SUM(CL54:CL60)</f>
        <v>9018.9549348958317</v>
      </c>
      <c r="CM61" s="25">
        <f t="shared" ref="CM61:CP61" si="118">SUM(CM54:CM60)</f>
        <v>9018.9549348958317</v>
      </c>
      <c r="CN61" s="25">
        <f t="shared" si="118"/>
        <v>9289.5235829427074</v>
      </c>
      <c r="CO61" s="25">
        <f t="shared" si="118"/>
        <v>9289.5235829427074</v>
      </c>
      <c r="CP61" s="25">
        <f t="shared" si="118"/>
        <v>9289.5235829427074</v>
      </c>
    </row>
    <row r="64" spans="1:94">
      <c r="B64" s="20" t="s">
        <v>471</v>
      </c>
      <c r="D64" s="20" t="s">
        <v>609</v>
      </c>
      <c r="F64" s="21">
        <v>0</v>
      </c>
      <c r="G64" s="21">
        <v>0</v>
      </c>
      <c r="I64" s="31">
        <v>43739</v>
      </c>
      <c r="J64" s="31">
        <v>44104</v>
      </c>
      <c r="L64" s="29">
        <v>0</v>
      </c>
      <c r="M64" s="29"/>
      <c r="N64" s="29"/>
      <c r="O64" s="32">
        <f t="shared" ref="O64" si="119">IFERROR(L64/ROUND(DAYS360(I64,J64,FALSE)/30,0),0)</f>
        <v>0</v>
      </c>
      <c r="Q64" s="22">
        <f t="shared" ref="Q64:U70" si="120">SUMIFS($W64:$CD64,$W$4:$CD$4,Q$6)</f>
        <v>0</v>
      </c>
      <c r="R64" s="22">
        <f t="shared" si="120"/>
        <v>0</v>
      </c>
      <c r="S64" s="22">
        <f t="shared" si="120"/>
        <v>0</v>
      </c>
      <c r="T64" s="22">
        <f t="shared" si="120"/>
        <v>0</v>
      </c>
      <c r="U64" s="22">
        <f t="shared" si="120"/>
        <v>0</v>
      </c>
      <c r="V64" s="22">
        <f t="shared" ref="V64:V70" si="121">SUMIFS($W64:$CP64,$W$4:$CP$4,V$6)</f>
        <v>0</v>
      </c>
      <c r="W64" s="22">
        <f t="shared" ref="W64:AF70" si="122">SUMIFS($O64,$I64,"&lt;="&amp;W$6,$J64,"&gt;"&amp;W$6)</f>
        <v>0</v>
      </c>
      <c r="X64" s="22">
        <f t="shared" si="122"/>
        <v>0</v>
      </c>
      <c r="Y64" s="22">
        <f t="shared" si="122"/>
        <v>0</v>
      </c>
      <c r="Z64" s="22">
        <f t="shared" si="122"/>
        <v>0</v>
      </c>
      <c r="AA64" s="22">
        <f t="shared" si="122"/>
        <v>0</v>
      </c>
      <c r="AB64" s="22">
        <f t="shared" si="122"/>
        <v>0</v>
      </c>
      <c r="AC64" s="22">
        <f t="shared" si="122"/>
        <v>0</v>
      </c>
      <c r="AD64" s="22">
        <f t="shared" si="122"/>
        <v>0</v>
      </c>
      <c r="AE64" s="22">
        <f t="shared" si="122"/>
        <v>0</v>
      </c>
      <c r="AF64" s="22">
        <f t="shared" si="122"/>
        <v>0</v>
      </c>
      <c r="AG64" s="22">
        <f t="shared" ref="AG64:AP70" si="123">SUMIFS($O64,$I64,"&lt;="&amp;AG$6,$J64,"&gt;"&amp;AG$6)</f>
        <v>0</v>
      </c>
      <c r="AH64" s="22">
        <f t="shared" si="123"/>
        <v>0</v>
      </c>
      <c r="AI64" s="22">
        <f t="shared" si="123"/>
        <v>0</v>
      </c>
      <c r="AJ64" s="22">
        <f t="shared" si="123"/>
        <v>0</v>
      </c>
      <c r="AK64" s="22">
        <f t="shared" si="123"/>
        <v>0</v>
      </c>
      <c r="AL64" s="22">
        <f t="shared" si="123"/>
        <v>0</v>
      </c>
      <c r="AM64" s="22">
        <f t="shared" si="123"/>
        <v>0</v>
      </c>
      <c r="AN64" s="22">
        <f t="shared" si="123"/>
        <v>0</v>
      </c>
      <c r="AO64" s="22">
        <f t="shared" si="123"/>
        <v>0</v>
      </c>
      <c r="AP64" s="22">
        <f t="shared" si="123"/>
        <v>0</v>
      </c>
      <c r="AQ64" s="22">
        <f t="shared" ref="AQ64:AZ70" si="124">SUMIFS($O64,$I64,"&lt;="&amp;AQ$6,$J64,"&gt;"&amp;AQ$6)</f>
        <v>0</v>
      </c>
      <c r="AR64" s="22">
        <f t="shared" si="124"/>
        <v>0</v>
      </c>
      <c r="AS64" s="22">
        <f t="shared" si="124"/>
        <v>0</v>
      </c>
      <c r="AT64" s="22">
        <f t="shared" si="124"/>
        <v>0</v>
      </c>
      <c r="AU64" s="22">
        <f t="shared" si="124"/>
        <v>0</v>
      </c>
      <c r="AV64" s="22">
        <f t="shared" si="124"/>
        <v>0</v>
      </c>
      <c r="AW64" s="22">
        <f t="shared" si="124"/>
        <v>0</v>
      </c>
      <c r="AX64" s="22">
        <f t="shared" si="124"/>
        <v>0</v>
      </c>
      <c r="AY64" s="22">
        <f t="shared" si="124"/>
        <v>0</v>
      </c>
      <c r="AZ64" s="22">
        <f t="shared" si="124"/>
        <v>0</v>
      </c>
      <c r="BA64" s="22">
        <f t="shared" ref="BA64:BJ70" si="125">SUMIFS($O64,$I64,"&lt;="&amp;BA$6,$J64,"&gt;"&amp;BA$6)</f>
        <v>0</v>
      </c>
      <c r="BB64" s="22">
        <f t="shared" si="125"/>
        <v>0</v>
      </c>
      <c r="BC64" s="22">
        <f t="shared" si="125"/>
        <v>0</v>
      </c>
      <c r="BD64" s="22">
        <f t="shared" si="125"/>
        <v>0</v>
      </c>
      <c r="BE64" s="22">
        <f t="shared" si="125"/>
        <v>0</v>
      </c>
      <c r="BF64" s="22">
        <f t="shared" si="125"/>
        <v>0</v>
      </c>
      <c r="BG64" s="22">
        <f t="shared" si="125"/>
        <v>0</v>
      </c>
      <c r="BH64" s="22">
        <f t="shared" si="125"/>
        <v>0</v>
      </c>
      <c r="BI64" s="22">
        <f t="shared" si="125"/>
        <v>0</v>
      </c>
      <c r="BJ64" s="22">
        <f t="shared" si="125"/>
        <v>0</v>
      </c>
      <c r="BK64" s="22">
        <f t="shared" ref="BK64:BT70" si="126">SUMIFS($O64,$I64,"&lt;="&amp;BK$6,$J64,"&gt;"&amp;BK$6)</f>
        <v>0</v>
      </c>
      <c r="BL64" s="22">
        <f t="shared" si="126"/>
        <v>0</v>
      </c>
      <c r="BM64" s="22">
        <f t="shared" si="126"/>
        <v>0</v>
      </c>
      <c r="BN64" s="22">
        <f t="shared" si="126"/>
        <v>0</v>
      </c>
      <c r="BO64" s="22">
        <f t="shared" si="126"/>
        <v>0</v>
      </c>
      <c r="BP64" s="22">
        <f t="shared" si="126"/>
        <v>0</v>
      </c>
      <c r="BQ64" s="22">
        <f t="shared" si="126"/>
        <v>0</v>
      </c>
      <c r="BR64" s="22">
        <f t="shared" si="126"/>
        <v>0</v>
      </c>
      <c r="BS64" s="22">
        <f t="shared" si="126"/>
        <v>0</v>
      </c>
      <c r="BT64" s="22">
        <f t="shared" si="126"/>
        <v>0</v>
      </c>
      <c r="BU64" s="22">
        <f t="shared" ref="BU64:CD70" si="127">SUMIFS($O64,$I64,"&lt;="&amp;BU$6,$J64,"&gt;"&amp;BU$6)</f>
        <v>0</v>
      </c>
      <c r="BV64" s="22">
        <f t="shared" si="127"/>
        <v>0</v>
      </c>
      <c r="BW64" s="22">
        <f t="shared" si="127"/>
        <v>0</v>
      </c>
      <c r="BX64" s="22">
        <f t="shared" si="127"/>
        <v>0</v>
      </c>
      <c r="BY64" s="22">
        <f t="shared" si="127"/>
        <v>0</v>
      </c>
      <c r="BZ64" s="22">
        <f t="shared" si="127"/>
        <v>0</v>
      </c>
      <c r="CA64" s="22">
        <f t="shared" si="127"/>
        <v>0</v>
      </c>
      <c r="CB64" s="22">
        <f t="shared" si="127"/>
        <v>0</v>
      </c>
      <c r="CC64" s="22">
        <f t="shared" si="127"/>
        <v>0</v>
      </c>
      <c r="CD64" s="22">
        <f t="shared" si="127"/>
        <v>0</v>
      </c>
      <c r="CE64" s="22">
        <f t="shared" ref="CE64:CP70" si="128">SUMIFS($O64,$I64,"&lt;="&amp;CE$6,$J64,"&gt;"&amp;CE$6)</f>
        <v>0</v>
      </c>
      <c r="CF64" s="22">
        <f t="shared" si="128"/>
        <v>0</v>
      </c>
      <c r="CG64" s="22">
        <f t="shared" si="128"/>
        <v>0</v>
      </c>
      <c r="CH64" s="22">
        <f t="shared" si="128"/>
        <v>0</v>
      </c>
      <c r="CI64" s="22">
        <f t="shared" si="128"/>
        <v>0</v>
      </c>
      <c r="CJ64" s="22">
        <f t="shared" si="128"/>
        <v>0</v>
      </c>
      <c r="CK64" s="22">
        <f t="shared" si="128"/>
        <v>0</v>
      </c>
      <c r="CL64" s="22">
        <f t="shared" si="128"/>
        <v>0</v>
      </c>
      <c r="CM64" s="22">
        <f t="shared" si="128"/>
        <v>0</v>
      </c>
      <c r="CN64" s="22">
        <f t="shared" si="128"/>
        <v>0</v>
      </c>
      <c r="CO64" s="22">
        <f t="shared" si="128"/>
        <v>0</v>
      </c>
      <c r="CP64" s="22">
        <f t="shared" si="128"/>
        <v>0</v>
      </c>
    </row>
    <row r="65" spans="1:94">
      <c r="B65" s="20" t="s">
        <v>471</v>
      </c>
      <c r="D65" s="20" t="s">
        <v>609</v>
      </c>
      <c r="F65" s="21"/>
      <c r="G65" s="21">
        <v>0</v>
      </c>
      <c r="I65" s="31">
        <f t="shared" ref="I65:J70" si="129">DATE(YEAR(I64)+1,MONTH(I64),DAY(I64))</f>
        <v>44105</v>
      </c>
      <c r="J65" s="31">
        <f>DATE(YEAR(J64)+1,MONTH(J64),DAY(J64))</f>
        <v>44469</v>
      </c>
      <c r="L65" s="139">
        <v>142495.29999999999</v>
      </c>
      <c r="M65" s="29">
        <f>L65-L64</f>
        <v>142495.29999999999</v>
      </c>
      <c r="N65" s="34" t="e">
        <f>M65/L64</f>
        <v>#DIV/0!</v>
      </c>
      <c r="O65" s="32">
        <f>IFERROR(L65/ROUND(DAYS360(I65,J65,FALSE)/30,0),0)</f>
        <v>11874.608333333332</v>
      </c>
      <c r="Q65" s="22">
        <f t="shared" si="120"/>
        <v>35623.824999999997</v>
      </c>
      <c r="R65" s="22">
        <f t="shared" si="120"/>
        <v>106871.47500000001</v>
      </c>
      <c r="S65" s="22">
        <f t="shared" si="120"/>
        <v>0</v>
      </c>
      <c r="T65" s="22">
        <f t="shared" si="120"/>
        <v>0</v>
      </c>
      <c r="U65" s="22">
        <f t="shared" si="120"/>
        <v>0</v>
      </c>
      <c r="V65" s="22">
        <f t="shared" si="121"/>
        <v>0</v>
      </c>
      <c r="W65" s="22">
        <f t="shared" si="122"/>
        <v>0</v>
      </c>
      <c r="X65" s="22">
        <f t="shared" si="122"/>
        <v>0</v>
      </c>
      <c r="Y65" s="22">
        <f t="shared" si="122"/>
        <v>0</v>
      </c>
      <c r="Z65" s="22">
        <f t="shared" si="122"/>
        <v>0</v>
      </c>
      <c r="AA65" s="22">
        <f t="shared" si="122"/>
        <v>0</v>
      </c>
      <c r="AB65" s="22">
        <f t="shared" si="122"/>
        <v>0</v>
      </c>
      <c r="AC65" s="22">
        <f t="shared" si="122"/>
        <v>0</v>
      </c>
      <c r="AD65" s="22">
        <f t="shared" si="122"/>
        <v>0</v>
      </c>
      <c r="AE65" s="22">
        <f t="shared" si="122"/>
        <v>0</v>
      </c>
      <c r="AF65" s="22">
        <f t="shared" si="122"/>
        <v>11874.608333333332</v>
      </c>
      <c r="AG65" s="22">
        <f t="shared" si="123"/>
        <v>11874.608333333332</v>
      </c>
      <c r="AH65" s="22">
        <f t="shared" si="123"/>
        <v>11874.608333333332</v>
      </c>
      <c r="AI65" s="22">
        <f t="shared" si="123"/>
        <v>11874.608333333332</v>
      </c>
      <c r="AJ65" s="22">
        <f t="shared" si="123"/>
        <v>11874.608333333332</v>
      </c>
      <c r="AK65" s="22">
        <f t="shared" si="123"/>
        <v>11874.608333333332</v>
      </c>
      <c r="AL65" s="22">
        <f t="shared" si="123"/>
        <v>11874.608333333332</v>
      </c>
      <c r="AM65" s="22">
        <f t="shared" si="123"/>
        <v>11874.608333333332</v>
      </c>
      <c r="AN65" s="22">
        <f t="shared" si="123"/>
        <v>11874.608333333332</v>
      </c>
      <c r="AO65" s="22">
        <f t="shared" si="123"/>
        <v>11874.608333333332</v>
      </c>
      <c r="AP65" s="22">
        <f t="shared" si="123"/>
        <v>11874.608333333332</v>
      </c>
      <c r="AQ65" s="22">
        <f t="shared" si="124"/>
        <v>11874.608333333332</v>
      </c>
      <c r="AR65" s="22">
        <f t="shared" si="124"/>
        <v>0</v>
      </c>
      <c r="AS65" s="22">
        <f t="shared" si="124"/>
        <v>0</v>
      </c>
      <c r="AT65" s="22">
        <f t="shared" si="124"/>
        <v>0</v>
      </c>
      <c r="AU65" s="22">
        <f t="shared" si="124"/>
        <v>0</v>
      </c>
      <c r="AV65" s="22">
        <f t="shared" si="124"/>
        <v>0</v>
      </c>
      <c r="AW65" s="22">
        <f t="shared" si="124"/>
        <v>0</v>
      </c>
      <c r="AX65" s="22">
        <f t="shared" si="124"/>
        <v>0</v>
      </c>
      <c r="AY65" s="22">
        <f t="shared" si="124"/>
        <v>0</v>
      </c>
      <c r="AZ65" s="22">
        <f t="shared" si="124"/>
        <v>0</v>
      </c>
      <c r="BA65" s="22">
        <f t="shared" si="125"/>
        <v>0</v>
      </c>
      <c r="BB65" s="22">
        <f t="shared" si="125"/>
        <v>0</v>
      </c>
      <c r="BC65" s="22">
        <f t="shared" si="125"/>
        <v>0</v>
      </c>
      <c r="BD65" s="22">
        <f t="shared" si="125"/>
        <v>0</v>
      </c>
      <c r="BE65" s="22">
        <f t="shared" si="125"/>
        <v>0</v>
      </c>
      <c r="BF65" s="22">
        <f t="shared" si="125"/>
        <v>0</v>
      </c>
      <c r="BG65" s="22">
        <f t="shared" si="125"/>
        <v>0</v>
      </c>
      <c r="BH65" s="22">
        <f t="shared" si="125"/>
        <v>0</v>
      </c>
      <c r="BI65" s="22">
        <f t="shared" si="125"/>
        <v>0</v>
      </c>
      <c r="BJ65" s="22">
        <f t="shared" si="125"/>
        <v>0</v>
      </c>
      <c r="BK65" s="22">
        <f t="shared" si="126"/>
        <v>0</v>
      </c>
      <c r="BL65" s="22">
        <f t="shared" si="126"/>
        <v>0</v>
      </c>
      <c r="BM65" s="22">
        <f t="shared" si="126"/>
        <v>0</v>
      </c>
      <c r="BN65" s="22">
        <f t="shared" si="126"/>
        <v>0</v>
      </c>
      <c r="BO65" s="22">
        <f t="shared" si="126"/>
        <v>0</v>
      </c>
      <c r="BP65" s="22">
        <f t="shared" si="126"/>
        <v>0</v>
      </c>
      <c r="BQ65" s="22">
        <f t="shared" si="126"/>
        <v>0</v>
      </c>
      <c r="BR65" s="22">
        <f t="shared" si="126"/>
        <v>0</v>
      </c>
      <c r="BS65" s="22">
        <f t="shared" si="126"/>
        <v>0</v>
      </c>
      <c r="BT65" s="22">
        <f t="shared" si="126"/>
        <v>0</v>
      </c>
      <c r="BU65" s="22">
        <f t="shared" si="127"/>
        <v>0</v>
      </c>
      <c r="BV65" s="22">
        <f t="shared" si="127"/>
        <v>0</v>
      </c>
      <c r="BW65" s="22">
        <f t="shared" si="127"/>
        <v>0</v>
      </c>
      <c r="BX65" s="22">
        <f t="shared" si="127"/>
        <v>0</v>
      </c>
      <c r="BY65" s="22">
        <f t="shared" si="127"/>
        <v>0</v>
      </c>
      <c r="BZ65" s="22">
        <f t="shared" si="127"/>
        <v>0</v>
      </c>
      <c r="CA65" s="22">
        <f t="shared" si="127"/>
        <v>0</v>
      </c>
      <c r="CB65" s="22">
        <f t="shared" si="127"/>
        <v>0</v>
      </c>
      <c r="CC65" s="22">
        <f t="shared" si="127"/>
        <v>0</v>
      </c>
      <c r="CD65" s="22">
        <f t="shared" si="127"/>
        <v>0</v>
      </c>
      <c r="CE65" s="22">
        <f t="shared" si="128"/>
        <v>0</v>
      </c>
      <c r="CF65" s="22">
        <f t="shared" si="128"/>
        <v>0</v>
      </c>
      <c r="CG65" s="22">
        <f t="shared" si="128"/>
        <v>0</v>
      </c>
      <c r="CH65" s="22">
        <f t="shared" si="128"/>
        <v>0</v>
      </c>
      <c r="CI65" s="22">
        <f t="shared" si="128"/>
        <v>0</v>
      </c>
      <c r="CJ65" s="22">
        <f t="shared" si="128"/>
        <v>0</v>
      </c>
      <c r="CK65" s="22">
        <f t="shared" si="128"/>
        <v>0</v>
      </c>
      <c r="CL65" s="22">
        <f t="shared" si="128"/>
        <v>0</v>
      </c>
      <c r="CM65" s="22">
        <f t="shared" si="128"/>
        <v>0</v>
      </c>
      <c r="CN65" s="22">
        <f t="shared" si="128"/>
        <v>0</v>
      </c>
      <c r="CO65" s="22">
        <f t="shared" si="128"/>
        <v>0</v>
      </c>
      <c r="CP65" s="22">
        <f t="shared" si="128"/>
        <v>0</v>
      </c>
    </row>
    <row r="66" spans="1:94">
      <c r="B66" s="20" t="s">
        <v>471</v>
      </c>
      <c r="D66" s="20" t="s">
        <v>609</v>
      </c>
      <c r="F66" s="21"/>
      <c r="G66" s="21">
        <v>0.19</v>
      </c>
      <c r="I66" s="31">
        <f t="shared" si="129"/>
        <v>44470</v>
      </c>
      <c r="J66" s="31">
        <f t="shared" si="129"/>
        <v>44834</v>
      </c>
      <c r="L66" s="147">
        <v>173870.8</v>
      </c>
      <c r="M66" s="29">
        <f t="shared" ref="M66:M70" si="130">L66-L65</f>
        <v>31375.5</v>
      </c>
      <c r="N66" s="34">
        <f t="shared" ref="N66:N70" si="131">M66/L65</f>
        <v>0.22018620965042357</v>
      </c>
      <c r="O66" s="32">
        <f t="shared" ref="O66:O70" si="132">IFERROR(L66/ROUND(DAYS360(I66,J66,FALSE)/30,0),0)</f>
        <v>14489.233333333332</v>
      </c>
      <c r="Q66" s="22">
        <f t="shared" si="120"/>
        <v>0</v>
      </c>
      <c r="R66" s="22">
        <f t="shared" si="120"/>
        <v>43467.7</v>
      </c>
      <c r="S66" s="22">
        <f t="shared" si="120"/>
        <v>130403.1</v>
      </c>
      <c r="T66" s="22">
        <f t="shared" si="120"/>
        <v>0</v>
      </c>
      <c r="U66" s="22">
        <f t="shared" si="120"/>
        <v>0</v>
      </c>
      <c r="V66" s="22">
        <f t="shared" si="121"/>
        <v>0</v>
      </c>
      <c r="W66" s="22">
        <f t="shared" si="122"/>
        <v>0</v>
      </c>
      <c r="X66" s="22">
        <f t="shared" si="122"/>
        <v>0</v>
      </c>
      <c r="Y66" s="22">
        <f t="shared" si="122"/>
        <v>0</v>
      </c>
      <c r="Z66" s="22">
        <f t="shared" si="122"/>
        <v>0</v>
      </c>
      <c r="AA66" s="22">
        <f t="shared" si="122"/>
        <v>0</v>
      </c>
      <c r="AB66" s="22">
        <f t="shared" si="122"/>
        <v>0</v>
      </c>
      <c r="AC66" s="22">
        <f t="shared" si="122"/>
        <v>0</v>
      </c>
      <c r="AD66" s="22">
        <f t="shared" si="122"/>
        <v>0</v>
      </c>
      <c r="AE66" s="22">
        <f t="shared" si="122"/>
        <v>0</v>
      </c>
      <c r="AF66" s="22">
        <f t="shared" si="122"/>
        <v>0</v>
      </c>
      <c r="AG66" s="22">
        <f t="shared" si="123"/>
        <v>0</v>
      </c>
      <c r="AH66" s="22">
        <f t="shared" si="123"/>
        <v>0</v>
      </c>
      <c r="AI66" s="22">
        <f t="shared" si="123"/>
        <v>0</v>
      </c>
      <c r="AJ66" s="22">
        <f t="shared" si="123"/>
        <v>0</v>
      </c>
      <c r="AK66" s="22">
        <f t="shared" si="123"/>
        <v>0</v>
      </c>
      <c r="AL66" s="22">
        <f t="shared" si="123"/>
        <v>0</v>
      </c>
      <c r="AM66" s="22">
        <f t="shared" si="123"/>
        <v>0</v>
      </c>
      <c r="AN66" s="22">
        <f t="shared" si="123"/>
        <v>0</v>
      </c>
      <c r="AO66" s="22">
        <f t="shared" si="123"/>
        <v>0</v>
      </c>
      <c r="AP66" s="22">
        <f t="shared" si="123"/>
        <v>0</v>
      </c>
      <c r="AQ66" s="22">
        <f t="shared" si="124"/>
        <v>0</v>
      </c>
      <c r="AR66" s="22">
        <f t="shared" si="124"/>
        <v>14489.233333333332</v>
      </c>
      <c r="AS66" s="22">
        <f t="shared" si="124"/>
        <v>14489.233333333332</v>
      </c>
      <c r="AT66" s="22">
        <f t="shared" si="124"/>
        <v>14489.233333333332</v>
      </c>
      <c r="AU66" s="22">
        <f t="shared" si="124"/>
        <v>14489.233333333332</v>
      </c>
      <c r="AV66" s="22">
        <f t="shared" si="124"/>
        <v>14489.233333333332</v>
      </c>
      <c r="AW66" s="22">
        <f t="shared" si="124"/>
        <v>14489.233333333332</v>
      </c>
      <c r="AX66" s="22">
        <f t="shared" si="124"/>
        <v>14489.233333333332</v>
      </c>
      <c r="AY66" s="22">
        <f t="shared" si="124"/>
        <v>14489.233333333332</v>
      </c>
      <c r="AZ66" s="22">
        <f t="shared" si="124"/>
        <v>14489.233333333332</v>
      </c>
      <c r="BA66" s="22">
        <f t="shared" si="125"/>
        <v>14489.233333333332</v>
      </c>
      <c r="BB66" s="22">
        <f t="shared" si="125"/>
        <v>14489.233333333332</v>
      </c>
      <c r="BC66" s="22">
        <f t="shared" si="125"/>
        <v>14489.233333333332</v>
      </c>
      <c r="BD66" s="22">
        <f t="shared" si="125"/>
        <v>0</v>
      </c>
      <c r="BE66" s="22">
        <f t="shared" si="125"/>
        <v>0</v>
      </c>
      <c r="BF66" s="22">
        <f t="shared" si="125"/>
        <v>0</v>
      </c>
      <c r="BG66" s="22">
        <f t="shared" si="125"/>
        <v>0</v>
      </c>
      <c r="BH66" s="22">
        <f t="shared" si="125"/>
        <v>0</v>
      </c>
      <c r="BI66" s="22">
        <f t="shared" si="125"/>
        <v>0</v>
      </c>
      <c r="BJ66" s="22">
        <f t="shared" si="125"/>
        <v>0</v>
      </c>
      <c r="BK66" s="22">
        <f t="shared" si="126"/>
        <v>0</v>
      </c>
      <c r="BL66" s="22">
        <f t="shared" si="126"/>
        <v>0</v>
      </c>
      <c r="BM66" s="22">
        <f t="shared" si="126"/>
        <v>0</v>
      </c>
      <c r="BN66" s="22">
        <f t="shared" si="126"/>
        <v>0</v>
      </c>
      <c r="BO66" s="22">
        <f t="shared" si="126"/>
        <v>0</v>
      </c>
      <c r="BP66" s="22">
        <f t="shared" si="126"/>
        <v>0</v>
      </c>
      <c r="BQ66" s="22">
        <f t="shared" si="126"/>
        <v>0</v>
      </c>
      <c r="BR66" s="22">
        <f t="shared" si="126"/>
        <v>0</v>
      </c>
      <c r="BS66" s="22">
        <f t="shared" si="126"/>
        <v>0</v>
      </c>
      <c r="BT66" s="22">
        <f t="shared" si="126"/>
        <v>0</v>
      </c>
      <c r="BU66" s="22">
        <f t="shared" si="127"/>
        <v>0</v>
      </c>
      <c r="BV66" s="22">
        <f t="shared" si="127"/>
        <v>0</v>
      </c>
      <c r="BW66" s="22">
        <f t="shared" si="127"/>
        <v>0</v>
      </c>
      <c r="BX66" s="22">
        <f t="shared" si="127"/>
        <v>0</v>
      </c>
      <c r="BY66" s="22">
        <f t="shared" si="127"/>
        <v>0</v>
      </c>
      <c r="BZ66" s="22">
        <f t="shared" si="127"/>
        <v>0</v>
      </c>
      <c r="CA66" s="22">
        <f t="shared" si="127"/>
        <v>0</v>
      </c>
      <c r="CB66" s="22">
        <f t="shared" si="127"/>
        <v>0</v>
      </c>
      <c r="CC66" s="22">
        <f t="shared" si="127"/>
        <v>0</v>
      </c>
      <c r="CD66" s="22">
        <f t="shared" si="127"/>
        <v>0</v>
      </c>
      <c r="CE66" s="22">
        <f t="shared" si="128"/>
        <v>0</v>
      </c>
      <c r="CF66" s="22">
        <f t="shared" si="128"/>
        <v>0</v>
      </c>
      <c r="CG66" s="22">
        <f t="shared" si="128"/>
        <v>0</v>
      </c>
      <c r="CH66" s="22">
        <f t="shared" si="128"/>
        <v>0</v>
      </c>
      <c r="CI66" s="22">
        <f t="shared" si="128"/>
        <v>0</v>
      </c>
      <c r="CJ66" s="22">
        <f t="shared" si="128"/>
        <v>0</v>
      </c>
      <c r="CK66" s="22">
        <f t="shared" si="128"/>
        <v>0</v>
      </c>
      <c r="CL66" s="22">
        <f t="shared" si="128"/>
        <v>0</v>
      </c>
      <c r="CM66" s="22">
        <f t="shared" si="128"/>
        <v>0</v>
      </c>
      <c r="CN66" s="22">
        <f t="shared" si="128"/>
        <v>0</v>
      </c>
      <c r="CO66" s="22">
        <f t="shared" si="128"/>
        <v>0</v>
      </c>
      <c r="CP66" s="22">
        <f t="shared" si="128"/>
        <v>0</v>
      </c>
    </row>
    <row r="67" spans="1:94">
      <c r="B67" s="20" t="s">
        <v>471</v>
      </c>
      <c r="D67" s="20" t="s">
        <v>609</v>
      </c>
      <c r="F67" s="21"/>
      <c r="G67" s="21">
        <v>7.4999999999999997E-2</v>
      </c>
      <c r="I67" s="31">
        <f t="shared" si="129"/>
        <v>44835</v>
      </c>
      <c r="J67" s="31">
        <f t="shared" si="129"/>
        <v>45199</v>
      </c>
      <c r="L67" s="29">
        <f t="shared" ref="L67:L68" si="133">O66*(1+F67)*(1+G67)*ROUND(DAYS360(I67,J67,FALSE)/30,0)</f>
        <v>186911.11</v>
      </c>
      <c r="M67" s="29">
        <f t="shared" si="130"/>
        <v>13040.309999999998</v>
      </c>
      <c r="N67" s="34">
        <f t="shared" si="131"/>
        <v>7.4999999999999997E-2</v>
      </c>
      <c r="O67" s="32">
        <f t="shared" si="132"/>
        <v>15575.925833333333</v>
      </c>
      <c r="Q67" s="22">
        <f t="shared" si="120"/>
        <v>0</v>
      </c>
      <c r="R67" s="22">
        <f t="shared" si="120"/>
        <v>0</v>
      </c>
      <c r="S67" s="22">
        <f t="shared" si="120"/>
        <v>46727.777499999997</v>
      </c>
      <c r="T67" s="22">
        <f t="shared" si="120"/>
        <v>140183.33249999999</v>
      </c>
      <c r="U67" s="22">
        <f t="shared" si="120"/>
        <v>0</v>
      </c>
      <c r="V67" s="22">
        <f t="shared" si="121"/>
        <v>0</v>
      </c>
      <c r="W67" s="22">
        <f t="shared" si="122"/>
        <v>0</v>
      </c>
      <c r="X67" s="22">
        <f t="shared" si="122"/>
        <v>0</v>
      </c>
      <c r="Y67" s="22">
        <f t="shared" si="122"/>
        <v>0</v>
      </c>
      <c r="Z67" s="22">
        <f t="shared" si="122"/>
        <v>0</v>
      </c>
      <c r="AA67" s="22">
        <f t="shared" si="122"/>
        <v>0</v>
      </c>
      <c r="AB67" s="22">
        <f t="shared" si="122"/>
        <v>0</v>
      </c>
      <c r="AC67" s="22">
        <f t="shared" si="122"/>
        <v>0</v>
      </c>
      <c r="AD67" s="22">
        <f t="shared" si="122"/>
        <v>0</v>
      </c>
      <c r="AE67" s="22">
        <f t="shared" si="122"/>
        <v>0</v>
      </c>
      <c r="AF67" s="22">
        <f t="shared" si="122"/>
        <v>0</v>
      </c>
      <c r="AG67" s="22">
        <f t="shared" si="123"/>
        <v>0</v>
      </c>
      <c r="AH67" s="22">
        <f t="shared" si="123"/>
        <v>0</v>
      </c>
      <c r="AI67" s="22">
        <f t="shared" si="123"/>
        <v>0</v>
      </c>
      <c r="AJ67" s="22">
        <f t="shared" si="123"/>
        <v>0</v>
      </c>
      <c r="AK67" s="22">
        <f t="shared" si="123"/>
        <v>0</v>
      </c>
      <c r="AL67" s="22">
        <f t="shared" si="123"/>
        <v>0</v>
      </c>
      <c r="AM67" s="22">
        <f t="shared" si="123"/>
        <v>0</v>
      </c>
      <c r="AN67" s="22">
        <f t="shared" si="123"/>
        <v>0</v>
      </c>
      <c r="AO67" s="22">
        <f t="shared" si="123"/>
        <v>0</v>
      </c>
      <c r="AP67" s="22">
        <f t="shared" si="123"/>
        <v>0</v>
      </c>
      <c r="AQ67" s="22">
        <f t="shared" si="124"/>
        <v>0</v>
      </c>
      <c r="AR67" s="22">
        <f t="shared" si="124"/>
        <v>0</v>
      </c>
      <c r="AS67" s="22">
        <f t="shared" si="124"/>
        <v>0</v>
      </c>
      <c r="AT67" s="22">
        <f t="shared" si="124"/>
        <v>0</v>
      </c>
      <c r="AU67" s="22">
        <f t="shared" si="124"/>
        <v>0</v>
      </c>
      <c r="AV67" s="22">
        <f t="shared" si="124"/>
        <v>0</v>
      </c>
      <c r="AW67" s="22">
        <f t="shared" si="124"/>
        <v>0</v>
      </c>
      <c r="AX67" s="22">
        <f t="shared" si="124"/>
        <v>0</v>
      </c>
      <c r="AY67" s="22">
        <f t="shared" si="124"/>
        <v>0</v>
      </c>
      <c r="AZ67" s="22">
        <f t="shared" si="124"/>
        <v>0</v>
      </c>
      <c r="BA67" s="22">
        <f t="shared" si="125"/>
        <v>0</v>
      </c>
      <c r="BB67" s="22">
        <f t="shared" si="125"/>
        <v>0</v>
      </c>
      <c r="BC67" s="22">
        <f t="shared" si="125"/>
        <v>0</v>
      </c>
      <c r="BD67" s="22">
        <f t="shared" si="125"/>
        <v>15575.925833333333</v>
      </c>
      <c r="BE67" s="22">
        <f t="shared" si="125"/>
        <v>15575.925833333333</v>
      </c>
      <c r="BF67" s="22">
        <f t="shared" si="125"/>
        <v>15575.925833333333</v>
      </c>
      <c r="BG67" s="22">
        <f t="shared" si="125"/>
        <v>15575.925833333333</v>
      </c>
      <c r="BH67" s="22">
        <f t="shared" si="125"/>
        <v>15575.925833333333</v>
      </c>
      <c r="BI67" s="22">
        <f t="shared" si="125"/>
        <v>15575.925833333333</v>
      </c>
      <c r="BJ67" s="22">
        <f t="shared" si="125"/>
        <v>15575.925833333333</v>
      </c>
      <c r="BK67" s="22">
        <f t="shared" si="126"/>
        <v>15575.925833333333</v>
      </c>
      <c r="BL67" s="22">
        <f t="shared" si="126"/>
        <v>15575.925833333333</v>
      </c>
      <c r="BM67" s="22">
        <f t="shared" si="126"/>
        <v>15575.925833333333</v>
      </c>
      <c r="BN67" s="22">
        <f t="shared" si="126"/>
        <v>15575.925833333333</v>
      </c>
      <c r="BO67" s="22">
        <f t="shared" si="126"/>
        <v>15575.925833333333</v>
      </c>
      <c r="BP67" s="22">
        <f t="shared" si="126"/>
        <v>0</v>
      </c>
      <c r="BQ67" s="22">
        <f t="shared" si="126"/>
        <v>0</v>
      </c>
      <c r="BR67" s="22">
        <f t="shared" si="126"/>
        <v>0</v>
      </c>
      <c r="BS67" s="22">
        <f t="shared" si="126"/>
        <v>0</v>
      </c>
      <c r="BT67" s="22">
        <f t="shared" si="126"/>
        <v>0</v>
      </c>
      <c r="BU67" s="22">
        <f t="shared" si="127"/>
        <v>0</v>
      </c>
      <c r="BV67" s="22">
        <f t="shared" si="127"/>
        <v>0</v>
      </c>
      <c r="BW67" s="22">
        <f t="shared" si="127"/>
        <v>0</v>
      </c>
      <c r="BX67" s="22">
        <f t="shared" si="127"/>
        <v>0</v>
      </c>
      <c r="BY67" s="22">
        <f t="shared" si="127"/>
        <v>0</v>
      </c>
      <c r="BZ67" s="22">
        <f t="shared" si="127"/>
        <v>0</v>
      </c>
      <c r="CA67" s="22">
        <f t="shared" si="127"/>
        <v>0</v>
      </c>
      <c r="CB67" s="22">
        <f t="shared" si="127"/>
        <v>0</v>
      </c>
      <c r="CC67" s="22">
        <f t="shared" si="127"/>
        <v>0</v>
      </c>
      <c r="CD67" s="22">
        <f t="shared" si="127"/>
        <v>0</v>
      </c>
      <c r="CE67" s="22">
        <f t="shared" si="128"/>
        <v>0</v>
      </c>
      <c r="CF67" s="22">
        <f t="shared" si="128"/>
        <v>0</v>
      </c>
      <c r="CG67" s="22">
        <f t="shared" si="128"/>
        <v>0</v>
      </c>
      <c r="CH67" s="22">
        <f t="shared" si="128"/>
        <v>0</v>
      </c>
      <c r="CI67" s="22">
        <f t="shared" si="128"/>
        <v>0</v>
      </c>
      <c r="CJ67" s="22">
        <f t="shared" si="128"/>
        <v>0</v>
      </c>
      <c r="CK67" s="22">
        <f t="shared" si="128"/>
        <v>0</v>
      </c>
      <c r="CL67" s="22">
        <f t="shared" si="128"/>
        <v>0</v>
      </c>
      <c r="CM67" s="22">
        <f t="shared" si="128"/>
        <v>0</v>
      </c>
      <c r="CN67" s="22">
        <f t="shared" si="128"/>
        <v>0</v>
      </c>
      <c r="CO67" s="22">
        <f t="shared" si="128"/>
        <v>0</v>
      </c>
      <c r="CP67" s="22">
        <f t="shared" si="128"/>
        <v>0</v>
      </c>
    </row>
    <row r="68" spans="1:94">
      <c r="B68" s="20" t="s">
        <v>471</v>
      </c>
      <c r="D68" s="20" t="s">
        <v>609</v>
      </c>
      <c r="F68" s="21"/>
      <c r="G68" s="21">
        <v>7.4999999999999997E-2</v>
      </c>
      <c r="I68" s="31">
        <f t="shared" si="129"/>
        <v>45200</v>
      </c>
      <c r="J68" s="31">
        <f t="shared" si="129"/>
        <v>45565</v>
      </c>
      <c r="L68" s="29">
        <f t="shared" si="133"/>
        <v>200929.44325000001</v>
      </c>
      <c r="M68" s="29">
        <f t="shared" si="130"/>
        <v>14018.333250000025</v>
      </c>
      <c r="N68" s="34">
        <f t="shared" si="131"/>
        <v>7.5000000000000136E-2</v>
      </c>
      <c r="O68" s="32">
        <f t="shared" si="132"/>
        <v>16744.120270833333</v>
      </c>
      <c r="Q68" s="22">
        <f t="shared" si="120"/>
        <v>0</v>
      </c>
      <c r="R68" s="22">
        <f t="shared" si="120"/>
        <v>0</v>
      </c>
      <c r="S68" s="22">
        <f t="shared" si="120"/>
        <v>0</v>
      </c>
      <c r="T68" s="22">
        <f t="shared" si="120"/>
        <v>50232.360812500003</v>
      </c>
      <c r="U68" s="22">
        <f t="shared" si="120"/>
        <v>150697.08243750001</v>
      </c>
      <c r="V68" s="22">
        <f t="shared" si="121"/>
        <v>0</v>
      </c>
      <c r="W68" s="22">
        <f t="shared" si="122"/>
        <v>0</v>
      </c>
      <c r="X68" s="22">
        <f t="shared" si="122"/>
        <v>0</v>
      </c>
      <c r="Y68" s="22">
        <f t="shared" si="122"/>
        <v>0</v>
      </c>
      <c r="Z68" s="22">
        <f t="shared" si="122"/>
        <v>0</v>
      </c>
      <c r="AA68" s="22">
        <f t="shared" si="122"/>
        <v>0</v>
      </c>
      <c r="AB68" s="22">
        <f t="shared" si="122"/>
        <v>0</v>
      </c>
      <c r="AC68" s="22">
        <f t="shared" si="122"/>
        <v>0</v>
      </c>
      <c r="AD68" s="22">
        <f t="shared" si="122"/>
        <v>0</v>
      </c>
      <c r="AE68" s="22">
        <f t="shared" si="122"/>
        <v>0</v>
      </c>
      <c r="AF68" s="22">
        <f t="shared" si="122"/>
        <v>0</v>
      </c>
      <c r="AG68" s="22">
        <f t="shared" si="123"/>
        <v>0</v>
      </c>
      <c r="AH68" s="22">
        <f t="shared" si="123"/>
        <v>0</v>
      </c>
      <c r="AI68" s="22">
        <f t="shared" si="123"/>
        <v>0</v>
      </c>
      <c r="AJ68" s="22">
        <f t="shared" si="123"/>
        <v>0</v>
      </c>
      <c r="AK68" s="22">
        <f t="shared" si="123"/>
        <v>0</v>
      </c>
      <c r="AL68" s="22">
        <f t="shared" si="123"/>
        <v>0</v>
      </c>
      <c r="AM68" s="22">
        <f t="shared" si="123"/>
        <v>0</v>
      </c>
      <c r="AN68" s="22">
        <f t="shared" si="123"/>
        <v>0</v>
      </c>
      <c r="AO68" s="22">
        <f t="shared" si="123"/>
        <v>0</v>
      </c>
      <c r="AP68" s="22">
        <f t="shared" si="123"/>
        <v>0</v>
      </c>
      <c r="AQ68" s="22">
        <f t="shared" si="124"/>
        <v>0</v>
      </c>
      <c r="AR68" s="22">
        <f t="shared" si="124"/>
        <v>0</v>
      </c>
      <c r="AS68" s="22">
        <f t="shared" si="124"/>
        <v>0</v>
      </c>
      <c r="AT68" s="22">
        <f t="shared" si="124"/>
        <v>0</v>
      </c>
      <c r="AU68" s="22">
        <f t="shared" si="124"/>
        <v>0</v>
      </c>
      <c r="AV68" s="22">
        <f t="shared" si="124"/>
        <v>0</v>
      </c>
      <c r="AW68" s="22">
        <f t="shared" si="124"/>
        <v>0</v>
      </c>
      <c r="AX68" s="22">
        <f t="shared" si="124"/>
        <v>0</v>
      </c>
      <c r="AY68" s="22">
        <f t="shared" si="124"/>
        <v>0</v>
      </c>
      <c r="AZ68" s="22">
        <f t="shared" si="124"/>
        <v>0</v>
      </c>
      <c r="BA68" s="22">
        <f t="shared" si="125"/>
        <v>0</v>
      </c>
      <c r="BB68" s="22">
        <f t="shared" si="125"/>
        <v>0</v>
      </c>
      <c r="BC68" s="22">
        <f t="shared" si="125"/>
        <v>0</v>
      </c>
      <c r="BD68" s="22">
        <f t="shared" si="125"/>
        <v>0</v>
      </c>
      <c r="BE68" s="22">
        <f t="shared" si="125"/>
        <v>0</v>
      </c>
      <c r="BF68" s="22">
        <f t="shared" si="125"/>
        <v>0</v>
      </c>
      <c r="BG68" s="22">
        <f t="shared" si="125"/>
        <v>0</v>
      </c>
      <c r="BH68" s="22">
        <f t="shared" si="125"/>
        <v>0</v>
      </c>
      <c r="BI68" s="22">
        <f t="shared" si="125"/>
        <v>0</v>
      </c>
      <c r="BJ68" s="22">
        <f t="shared" si="125"/>
        <v>0</v>
      </c>
      <c r="BK68" s="22">
        <f t="shared" si="126"/>
        <v>0</v>
      </c>
      <c r="BL68" s="22">
        <f t="shared" si="126"/>
        <v>0</v>
      </c>
      <c r="BM68" s="22">
        <f t="shared" si="126"/>
        <v>0</v>
      </c>
      <c r="BN68" s="22">
        <f t="shared" si="126"/>
        <v>0</v>
      </c>
      <c r="BO68" s="22">
        <f t="shared" si="126"/>
        <v>0</v>
      </c>
      <c r="BP68" s="22">
        <f t="shared" si="126"/>
        <v>16744.120270833333</v>
      </c>
      <c r="BQ68" s="22">
        <f t="shared" si="126"/>
        <v>16744.120270833333</v>
      </c>
      <c r="BR68" s="22">
        <f t="shared" si="126"/>
        <v>16744.120270833333</v>
      </c>
      <c r="BS68" s="22">
        <f t="shared" si="126"/>
        <v>16744.120270833333</v>
      </c>
      <c r="BT68" s="22">
        <f t="shared" si="126"/>
        <v>16744.120270833333</v>
      </c>
      <c r="BU68" s="22">
        <f t="shared" si="127"/>
        <v>16744.120270833333</v>
      </c>
      <c r="BV68" s="22">
        <f t="shared" si="127"/>
        <v>16744.120270833333</v>
      </c>
      <c r="BW68" s="22">
        <f t="shared" si="127"/>
        <v>16744.120270833333</v>
      </c>
      <c r="BX68" s="22">
        <f t="shared" si="127"/>
        <v>16744.120270833333</v>
      </c>
      <c r="BY68" s="22">
        <f t="shared" si="127"/>
        <v>16744.120270833333</v>
      </c>
      <c r="BZ68" s="22">
        <f t="shared" si="127"/>
        <v>16744.120270833333</v>
      </c>
      <c r="CA68" s="22">
        <f t="shared" si="127"/>
        <v>16744.120270833333</v>
      </c>
      <c r="CB68" s="22">
        <f t="shared" si="127"/>
        <v>0</v>
      </c>
      <c r="CC68" s="22">
        <f t="shared" si="127"/>
        <v>0</v>
      </c>
      <c r="CD68" s="22">
        <f t="shared" si="127"/>
        <v>0</v>
      </c>
      <c r="CE68" s="22">
        <f t="shared" si="128"/>
        <v>0</v>
      </c>
      <c r="CF68" s="22">
        <f t="shared" si="128"/>
        <v>0</v>
      </c>
      <c r="CG68" s="22">
        <f t="shared" si="128"/>
        <v>0</v>
      </c>
      <c r="CH68" s="22">
        <f t="shared" si="128"/>
        <v>0</v>
      </c>
      <c r="CI68" s="22">
        <f t="shared" si="128"/>
        <v>0</v>
      </c>
      <c r="CJ68" s="22">
        <f t="shared" si="128"/>
        <v>0</v>
      </c>
      <c r="CK68" s="22">
        <f t="shared" si="128"/>
        <v>0</v>
      </c>
      <c r="CL68" s="22">
        <f t="shared" si="128"/>
        <v>0</v>
      </c>
      <c r="CM68" s="22">
        <f t="shared" si="128"/>
        <v>0</v>
      </c>
      <c r="CN68" s="22">
        <f t="shared" si="128"/>
        <v>0</v>
      </c>
      <c r="CO68" s="22">
        <f t="shared" si="128"/>
        <v>0</v>
      </c>
      <c r="CP68" s="22">
        <f t="shared" si="128"/>
        <v>0</v>
      </c>
    </row>
    <row r="69" spans="1:94">
      <c r="B69" s="20" t="s">
        <v>471</v>
      </c>
      <c r="D69" s="20" t="s">
        <v>609</v>
      </c>
      <c r="F69" s="21"/>
      <c r="G69" s="21">
        <v>0.03</v>
      </c>
      <c r="I69" s="31">
        <f t="shared" si="129"/>
        <v>45566</v>
      </c>
      <c r="J69" s="31">
        <f t="shared" si="129"/>
        <v>45930</v>
      </c>
      <c r="L69" s="29">
        <f>O68*(1+F69)*(1+G69)*ROUND(DAYS360(I69,J69,FALSE)/30,0)</f>
        <v>206957.32654749998</v>
      </c>
      <c r="M69" s="29">
        <f t="shared" si="130"/>
        <v>6027.8832974999677</v>
      </c>
      <c r="N69" s="34">
        <f t="shared" si="131"/>
        <v>2.9999999999999839E-2</v>
      </c>
      <c r="O69" s="32">
        <f t="shared" si="132"/>
        <v>17246.443878958333</v>
      </c>
      <c r="Q69" s="22">
        <f t="shared" si="120"/>
        <v>0</v>
      </c>
      <c r="R69" s="22">
        <f t="shared" si="120"/>
        <v>0</v>
      </c>
      <c r="S69" s="22">
        <f t="shared" si="120"/>
        <v>0</v>
      </c>
      <c r="T69" s="22">
        <f t="shared" si="120"/>
        <v>0</v>
      </c>
      <c r="U69" s="22">
        <f t="shared" si="120"/>
        <v>51739.331636874995</v>
      </c>
      <c r="V69" s="22">
        <f t="shared" si="121"/>
        <v>155217.99491062498</v>
      </c>
      <c r="W69" s="22">
        <f t="shared" si="122"/>
        <v>0</v>
      </c>
      <c r="X69" s="22">
        <f t="shared" si="122"/>
        <v>0</v>
      </c>
      <c r="Y69" s="22">
        <f t="shared" si="122"/>
        <v>0</v>
      </c>
      <c r="Z69" s="22">
        <f t="shared" si="122"/>
        <v>0</v>
      </c>
      <c r="AA69" s="22">
        <f t="shared" si="122"/>
        <v>0</v>
      </c>
      <c r="AB69" s="22">
        <f t="shared" si="122"/>
        <v>0</v>
      </c>
      <c r="AC69" s="22">
        <f t="shared" si="122"/>
        <v>0</v>
      </c>
      <c r="AD69" s="22">
        <f t="shared" si="122"/>
        <v>0</v>
      </c>
      <c r="AE69" s="22">
        <f t="shared" si="122"/>
        <v>0</v>
      </c>
      <c r="AF69" s="22">
        <f t="shared" si="122"/>
        <v>0</v>
      </c>
      <c r="AG69" s="22">
        <f t="shared" si="123"/>
        <v>0</v>
      </c>
      <c r="AH69" s="22">
        <f t="shared" si="123"/>
        <v>0</v>
      </c>
      <c r="AI69" s="22">
        <f t="shared" si="123"/>
        <v>0</v>
      </c>
      <c r="AJ69" s="22">
        <f t="shared" si="123"/>
        <v>0</v>
      </c>
      <c r="AK69" s="22">
        <f t="shared" si="123"/>
        <v>0</v>
      </c>
      <c r="AL69" s="22">
        <f t="shared" si="123"/>
        <v>0</v>
      </c>
      <c r="AM69" s="22">
        <f t="shared" si="123"/>
        <v>0</v>
      </c>
      <c r="AN69" s="22">
        <f t="shared" si="123"/>
        <v>0</v>
      </c>
      <c r="AO69" s="22">
        <f t="shared" si="123"/>
        <v>0</v>
      </c>
      <c r="AP69" s="22">
        <f t="shared" si="123"/>
        <v>0</v>
      </c>
      <c r="AQ69" s="22">
        <f t="shared" si="124"/>
        <v>0</v>
      </c>
      <c r="AR69" s="22">
        <f t="shared" si="124"/>
        <v>0</v>
      </c>
      <c r="AS69" s="22">
        <f t="shared" si="124"/>
        <v>0</v>
      </c>
      <c r="AT69" s="22">
        <f t="shared" si="124"/>
        <v>0</v>
      </c>
      <c r="AU69" s="22">
        <f t="shared" si="124"/>
        <v>0</v>
      </c>
      <c r="AV69" s="22">
        <f t="shared" si="124"/>
        <v>0</v>
      </c>
      <c r="AW69" s="22">
        <f t="shared" si="124"/>
        <v>0</v>
      </c>
      <c r="AX69" s="22">
        <f t="shared" si="124"/>
        <v>0</v>
      </c>
      <c r="AY69" s="22">
        <f t="shared" si="124"/>
        <v>0</v>
      </c>
      <c r="AZ69" s="22">
        <f t="shared" si="124"/>
        <v>0</v>
      </c>
      <c r="BA69" s="22">
        <f t="shared" si="125"/>
        <v>0</v>
      </c>
      <c r="BB69" s="22">
        <f t="shared" si="125"/>
        <v>0</v>
      </c>
      <c r="BC69" s="22">
        <f t="shared" si="125"/>
        <v>0</v>
      </c>
      <c r="BD69" s="22">
        <f t="shared" si="125"/>
        <v>0</v>
      </c>
      <c r="BE69" s="22">
        <f t="shared" si="125"/>
        <v>0</v>
      </c>
      <c r="BF69" s="22">
        <f t="shared" si="125"/>
        <v>0</v>
      </c>
      <c r="BG69" s="22">
        <f t="shared" si="125"/>
        <v>0</v>
      </c>
      <c r="BH69" s="22">
        <f t="shared" si="125"/>
        <v>0</v>
      </c>
      <c r="BI69" s="22">
        <f t="shared" si="125"/>
        <v>0</v>
      </c>
      <c r="BJ69" s="22">
        <f t="shared" si="125"/>
        <v>0</v>
      </c>
      <c r="BK69" s="22">
        <f t="shared" si="126"/>
        <v>0</v>
      </c>
      <c r="BL69" s="22">
        <f t="shared" si="126"/>
        <v>0</v>
      </c>
      <c r="BM69" s="22">
        <f t="shared" si="126"/>
        <v>0</v>
      </c>
      <c r="BN69" s="22">
        <f t="shared" si="126"/>
        <v>0</v>
      </c>
      <c r="BO69" s="22">
        <f t="shared" si="126"/>
        <v>0</v>
      </c>
      <c r="BP69" s="22">
        <f t="shared" si="126"/>
        <v>0</v>
      </c>
      <c r="BQ69" s="22">
        <f t="shared" si="126"/>
        <v>0</v>
      </c>
      <c r="BR69" s="22">
        <f t="shared" si="126"/>
        <v>0</v>
      </c>
      <c r="BS69" s="22">
        <f t="shared" si="126"/>
        <v>0</v>
      </c>
      <c r="BT69" s="22">
        <f t="shared" si="126"/>
        <v>0</v>
      </c>
      <c r="BU69" s="22">
        <f t="shared" si="127"/>
        <v>0</v>
      </c>
      <c r="BV69" s="22">
        <f t="shared" si="127"/>
        <v>0</v>
      </c>
      <c r="BW69" s="22">
        <f t="shared" si="127"/>
        <v>0</v>
      </c>
      <c r="BX69" s="22">
        <f t="shared" si="127"/>
        <v>0</v>
      </c>
      <c r="BY69" s="22">
        <f t="shared" si="127"/>
        <v>0</v>
      </c>
      <c r="BZ69" s="22">
        <f t="shared" si="127"/>
        <v>0</v>
      </c>
      <c r="CA69" s="22">
        <f t="shared" si="127"/>
        <v>0</v>
      </c>
      <c r="CB69" s="22">
        <f t="shared" si="127"/>
        <v>17246.443878958333</v>
      </c>
      <c r="CC69" s="22">
        <f t="shared" si="127"/>
        <v>17246.443878958333</v>
      </c>
      <c r="CD69" s="22">
        <f t="shared" si="127"/>
        <v>17246.443878958333</v>
      </c>
      <c r="CE69" s="22">
        <f t="shared" si="128"/>
        <v>17246.443878958333</v>
      </c>
      <c r="CF69" s="22">
        <f t="shared" si="128"/>
        <v>17246.443878958333</v>
      </c>
      <c r="CG69" s="22">
        <f t="shared" si="128"/>
        <v>17246.443878958333</v>
      </c>
      <c r="CH69" s="22">
        <f t="shared" si="128"/>
        <v>17246.443878958333</v>
      </c>
      <c r="CI69" s="22">
        <f t="shared" si="128"/>
        <v>17246.443878958333</v>
      </c>
      <c r="CJ69" s="22">
        <f t="shared" si="128"/>
        <v>17246.443878958333</v>
      </c>
      <c r="CK69" s="22">
        <f t="shared" si="128"/>
        <v>17246.443878958333</v>
      </c>
      <c r="CL69" s="22">
        <f t="shared" si="128"/>
        <v>17246.443878958333</v>
      </c>
      <c r="CM69" s="22">
        <f t="shared" si="128"/>
        <v>17246.443878958333</v>
      </c>
      <c r="CN69" s="22">
        <f t="shared" si="128"/>
        <v>0</v>
      </c>
      <c r="CO69" s="22">
        <f t="shared" si="128"/>
        <v>0</v>
      </c>
      <c r="CP69" s="22">
        <f t="shared" si="128"/>
        <v>0</v>
      </c>
    </row>
    <row r="70" spans="1:94" ht="18.600000000000001" customHeight="1">
      <c r="B70" s="20" t="s">
        <v>471</v>
      </c>
      <c r="D70" s="20" t="s">
        <v>609</v>
      </c>
      <c r="F70" s="21"/>
      <c r="G70" s="21">
        <v>0.03</v>
      </c>
      <c r="I70" s="31">
        <f t="shared" si="129"/>
        <v>45931</v>
      </c>
      <c r="J70" s="31">
        <f t="shared" si="129"/>
        <v>46295</v>
      </c>
      <c r="L70" s="29">
        <f>O69*(1+F70)*(1+G70)*ROUND(DAYS360(I70,J70,FALSE)/30,0)</f>
        <v>213166.046343925</v>
      </c>
      <c r="M70" s="29">
        <f t="shared" si="130"/>
        <v>6208.7197964250227</v>
      </c>
      <c r="N70" s="34">
        <f t="shared" si="131"/>
        <v>3.0000000000000113E-2</v>
      </c>
      <c r="O70" s="32">
        <f t="shared" si="132"/>
        <v>17763.837195327083</v>
      </c>
      <c r="Q70" s="22">
        <f t="shared" si="120"/>
        <v>0</v>
      </c>
      <c r="R70" s="22">
        <f t="shared" si="120"/>
        <v>0</v>
      </c>
      <c r="S70" s="22">
        <f t="shared" si="120"/>
        <v>0</v>
      </c>
      <c r="T70" s="22">
        <f t="shared" si="120"/>
        <v>0</v>
      </c>
      <c r="U70" s="22">
        <f t="shared" si="120"/>
        <v>0</v>
      </c>
      <c r="V70" s="22">
        <f t="shared" si="121"/>
        <v>53291.51158598125</v>
      </c>
      <c r="W70" s="22">
        <f t="shared" si="122"/>
        <v>0</v>
      </c>
      <c r="X70" s="22">
        <f t="shared" si="122"/>
        <v>0</v>
      </c>
      <c r="Y70" s="22">
        <f t="shared" si="122"/>
        <v>0</v>
      </c>
      <c r="Z70" s="22">
        <f t="shared" si="122"/>
        <v>0</v>
      </c>
      <c r="AA70" s="22">
        <f t="shared" si="122"/>
        <v>0</v>
      </c>
      <c r="AB70" s="22">
        <f t="shared" si="122"/>
        <v>0</v>
      </c>
      <c r="AC70" s="22">
        <f t="shared" si="122"/>
        <v>0</v>
      </c>
      <c r="AD70" s="22">
        <f t="shared" si="122"/>
        <v>0</v>
      </c>
      <c r="AE70" s="22">
        <f t="shared" si="122"/>
        <v>0</v>
      </c>
      <c r="AF70" s="22">
        <f t="shared" si="122"/>
        <v>0</v>
      </c>
      <c r="AG70" s="22">
        <f t="shared" si="123"/>
        <v>0</v>
      </c>
      <c r="AH70" s="22">
        <f t="shared" si="123"/>
        <v>0</v>
      </c>
      <c r="AI70" s="22">
        <f t="shared" si="123"/>
        <v>0</v>
      </c>
      <c r="AJ70" s="22">
        <f t="shared" si="123"/>
        <v>0</v>
      </c>
      <c r="AK70" s="22">
        <f t="shared" si="123"/>
        <v>0</v>
      </c>
      <c r="AL70" s="22">
        <f t="shared" si="123"/>
        <v>0</v>
      </c>
      <c r="AM70" s="22">
        <f t="shared" si="123"/>
        <v>0</v>
      </c>
      <c r="AN70" s="22">
        <f t="shared" si="123"/>
        <v>0</v>
      </c>
      <c r="AO70" s="22">
        <f t="shared" si="123"/>
        <v>0</v>
      </c>
      <c r="AP70" s="22">
        <f t="shared" si="123"/>
        <v>0</v>
      </c>
      <c r="AQ70" s="22">
        <f t="shared" si="124"/>
        <v>0</v>
      </c>
      <c r="AR70" s="22">
        <f t="shared" si="124"/>
        <v>0</v>
      </c>
      <c r="AS70" s="22">
        <f t="shared" si="124"/>
        <v>0</v>
      </c>
      <c r="AT70" s="22">
        <f t="shared" si="124"/>
        <v>0</v>
      </c>
      <c r="AU70" s="22">
        <f t="shared" si="124"/>
        <v>0</v>
      </c>
      <c r="AV70" s="22">
        <f t="shared" si="124"/>
        <v>0</v>
      </c>
      <c r="AW70" s="22">
        <f t="shared" si="124"/>
        <v>0</v>
      </c>
      <c r="AX70" s="22">
        <f t="shared" si="124"/>
        <v>0</v>
      </c>
      <c r="AY70" s="22">
        <f t="shared" si="124"/>
        <v>0</v>
      </c>
      <c r="AZ70" s="22">
        <f t="shared" si="124"/>
        <v>0</v>
      </c>
      <c r="BA70" s="22">
        <f t="shared" si="125"/>
        <v>0</v>
      </c>
      <c r="BB70" s="22">
        <f t="shared" si="125"/>
        <v>0</v>
      </c>
      <c r="BC70" s="22">
        <f t="shared" si="125"/>
        <v>0</v>
      </c>
      <c r="BD70" s="22">
        <f t="shared" si="125"/>
        <v>0</v>
      </c>
      <c r="BE70" s="22">
        <f t="shared" si="125"/>
        <v>0</v>
      </c>
      <c r="BF70" s="22">
        <f t="shared" si="125"/>
        <v>0</v>
      </c>
      <c r="BG70" s="22">
        <f t="shared" si="125"/>
        <v>0</v>
      </c>
      <c r="BH70" s="22">
        <f t="shared" si="125"/>
        <v>0</v>
      </c>
      <c r="BI70" s="22">
        <f t="shared" si="125"/>
        <v>0</v>
      </c>
      <c r="BJ70" s="22">
        <f t="shared" si="125"/>
        <v>0</v>
      </c>
      <c r="BK70" s="22">
        <f t="shared" si="126"/>
        <v>0</v>
      </c>
      <c r="BL70" s="22">
        <f t="shared" si="126"/>
        <v>0</v>
      </c>
      <c r="BM70" s="22">
        <f t="shared" si="126"/>
        <v>0</v>
      </c>
      <c r="BN70" s="22">
        <f t="shared" si="126"/>
        <v>0</v>
      </c>
      <c r="BO70" s="22">
        <f t="shared" si="126"/>
        <v>0</v>
      </c>
      <c r="BP70" s="22">
        <f t="shared" si="126"/>
        <v>0</v>
      </c>
      <c r="BQ70" s="22">
        <f t="shared" si="126"/>
        <v>0</v>
      </c>
      <c r="BR70" s="22">
        <f t="shared" si="126"/>
        <v>0</v>
      </c>
      <c r="BS70" s="22">
        <f t="shared" si="126"/>
        <v>0</v>
      </c>
      <c r="BT70" s="22">
        <f t="shared" si="126"/>
        <v>0</v>
      </c>
      <c r="BU70" s="22">
        <f t="shared" si="127"/>
        <v>0</v>
      </c>
      <c r="BV70" s="22">
        <f t="shared" si="127"/>
        <v>0</v>
      </c>
      <c r="BW70" s="22">
        <f t="shared" si="127"/>
        <v>0</v>
      </c>
      <c r="BX70" s="22">
        <f t="shared" si="127"/>
        <v>0</v>
      </c>
      <c r="BY70" s="22">
        <f t="shared" si="127"/>
        <v>0</v>
      </c>
      <c r="BZ70" s="22">
        <f t="shared" si="127"/>
        <v>0</v>
      </c>
      <c r="CA70" s="22">
        <f t="shared" si="127"/>
        <v>0</v>
      </c>
      <c r="CB70" s="22">
        <f t="shared" si="127"/>
        <v>0</v>
      </c>
      <c r="CC70" s="22">
        <f t="shared" si="127"/>
        <v>0</v>
      </c>
      <c r="CD70" s="22">
        <f t="shared" si="127"/>
        <v>0</v>
      </c>
      <c r="CE70" s="22">
        <f t="shared" si="128"/>
        <v>0</v>
      </c>
      <c r="CF70" s="22">
        <f t="shared" si="128"/>
        <v>0</v>
      </c>
      <c r="CG70" s="22">
        <f t="shared" si="128"/>
        <v>0</v>
      </c>
      <c r="CH70" s="22">
        <f t="shared" si="128"/>
        <v>0</v>
      </c>
      <c r="CI70" s="22">
        <f t="shared" si="128"/>
        <v>0</v>
      </c>
      <c r="CJ70" s="22">
        <f t="shared" si="128"/>
        <v>0</v>
      </c>
      <c r="CK70" s="22">
        <f t="shared" si="128"/>
        <v>0</v>
      </c>
      <c r="CL70" s="22">
        <f t="shared" si="128"/>
        <v>0</v>
      </c>
      <c r="CM70" s="22">
        <f t="shared" si="128"/>
        <v>0</v>
      </c>
      <c r="CN70" s="22">
        <f t="shared" si="128"/>
        <v>17763.837195327083</v>
      </c>
      <c r="CO70" s="22">
        <f t="shared" si="128"/>
        <v>17763.837195327083</v>
      </c>
      <c r="CP70" s="22">
        <f t="shared" si="128"/>
        <v>17763.837195327083</v>
      </c>
    </row>
    <row r="71" spans="1:94">
      <c r="A71" s="8"/>
      <c r="C71" s="8"/>
      <c r="D71" s="8"/>
      <c r="E71" s="8"/>
      <c r="F71" s="23"/>
      <c r="G71" s="23"/>
      <c r="H71" s="8"/>
      <c r="I71" s="24"/>
      <c r="J71" s="24"/>
      <c r="K71" s="8"/>
      <c r="L71" s="8"/>
      <c r="M71" s="8"/>
      <c r="N71" s="8"/>
      <c r="O71" s="8"/>
      <c r="P71" s="8"/>
      <c r="Q71" s="25">
        <f>SUM(Q64:Q70)</f>
        <v>35623.824999999997</v>
      </c>
      <c r="R71" s="25">
        <f t="shared" ref="R71:CC71" si="134">SUM(R64:R70)</f>
        <v>150339.17499999999</v>
      </c>
      <c r="S71" s="25">
        <f t="shared" si="134"/>
        <v>177130.8775</v>
      </c>
      <c r="T71" s="25">
        <f t="shared" si="134"/>
        <v>190415.69331249999</v>
      </c>
      <c r="U71" s="25">
        <f t="shared" si="134"/>
        <v>202436.414074375</v>
      </c>
      <c r="V71" s="25">
        <f t="shared" si="134"/>
        <v>208509.50649660622</v>
      </c>
      <c r="W71" s="25">
        <f t="shared" si="134"/>
        <v>0</v>
      </c>
      <c r="X71" s="25">
        <f t="shared" si="134"/>
        <v>0</v>
      </c>
      <c r="Y71" s="25">
        <f t="shared" si="134"/>
        <v>0</v>
      </c>
      <c r="Z71" s="25">
        <f t="shared" si="134"/>
        <v>0</v>
      </c>
      <c r="AA71" s="25">
        <f t="shared" si="134"/>
        <v>0</v>
      </c>
      <c r="AB71" s="25">
        <f t="shared" si="134"/>
        <v>0</v>
      </c>
      <c r="AC71" s="25">
        <f t="shared" si="134"/>
        <v>0</v>
      </c>
      <c r="AD71" s="25">
        <f t="shared" si="134"/>
        <v>0</v>
      </c>
      <c r="AE71" s="25">
        <f t="shared" si="134"/>
        <v>0</v>
      </c>
      <c r="AF71" s="25">
        <f t="shared" si="134"/>
        <v>11874.608333333332</v>
      </c>
      <c r="AG71" s="25">
        <f t="shared" si="134"/>
        <v>11874.608333333332</v>
      </c>
      <c r="AH71" s="25">
        <f t="shared" si="134"/>
        <v>11874.608333333332</v>
      </c>
      <c r="AI71" s="25">
        <f t="shared" si="134"/>
        <v>11874.608333333332</v>
      </c>
      <c r="AJ71" s="25">
        <f t="shared" si="134"/>
        <v>11874.608333333332</v>
      </c>
      <c r="AK71" s="25">
        <f t="shared" si="134"/>
        <v>11874.608333333332</v>
      </c>
      <c r="AL71" s="25">
        <f t="shared" si="134"/>
        <v>11874.608333333332</v>
      </c>
      <c r="AM71" s="25">
        <f t="shared" si="134"/>
        <v>11874.608333333332</v>
      </c>
      <c r="AN71" s="25">
        <f t="shared" si="134"/>
        <v>11874.608333333332</v>
      </c>
      <c r="AO71" s="25">
        <f t="shared" si="134"/>
        <v>11874.608333333332</v>
      </c>
      <c r="AP71" s="25">
        <f t="shared" si="134"/>
        <v>11874.608333333332</v>
      </c>
      <c r="AQ71" s="25">
        <f t="shared" si="134"/>
        <v>11874.608333333332</v>
      </c>
      <c r="AR71" s="25">
        <f t="shared" si="134"/>
        <v>14489.233333333332</v>
      </c>
      <c r="AS71" s="25">
        <f t="shared" si="134"/>
        <v>14489.233333333332</v>
      </c>
      <c r="AT71" s="25">
        <f t="shared" si="134"/>
        <v>14489.233333333332</v>
      </c>
      <c r="AU71" s="25">
        <f t="shared" si="134"/>
        <v>14489.233333333332</v>
      </c>
      <c r="AV71" s="25">
        <f t="shared" si="134"/>
        <v>14489.233333333332</v>
      </c>
      <c r="AW71" s="25">
        <f t="shared" si="134"/>
        <v>14489.233333333332</v>
      </c>
      <c r="AX71" s="25">
        <f t="shared" si="134"/>
        <v>14489.233333333332</v>
      </c>
      <c r="AY71" s="25">
        <f t="shared" si="134"/>
        <v>14489.233333333332</v>
      </c>
      <c r="AZ71" s="25">
        <f t="shared" si="134"/>
        <v>14489.233333333332</v>
      </c>
      <c r="BA71" s="25">
        <f t="shared" si="134"/>
        <v>14489.233333333332</v>
      </c>
      <c r="BB71" s="25">
        <f t="shared" si="134"/>
        <v>14489.233333333332</v>
      </c>
      <c r="BC71" s="25">
        <f t="shared" si="134"/>
        <v>14489.233333333332</v>
      </c>
      <c r="BD71" s="25">
        <f t="shared" si="134"/>
        <v>15575.925833333333</v>
      </c>
      <c r="BE71" s="25">
        <f t="shared" si="134"/>
        <v>15575.925833333333</v>
      </c>
      <c r="BF71" s="25">
        <f t="shared" si="134"/>
        <v>15575.925833333333</v>
      </c>
      <c r="BG71" s="25">
        <f t="shared" si="134"/>
        <v>15575.925833333333</v>
      </c>
      <c r="BH71" s="25">
        <f t="shared" si="134"/>
        <v>15575.925833333333</v>
      </c>
      <c r="BI71" s="25">
        <f t="shared" si="134"/>
        <v>15575.925833333333</v>
      </c>
      <c r="BJ71" s="25">
        <f t="shared" si="134"/>
        <v>15575.925833333333</v>
      </c>
      <c r="BK71" s="25">
        <f t="shared" si="134"/>
        <v>15575.925833333333</v>
      </c>
      <c r="BL71" s="25">
        <f t="shared" si="134"/>
        <v>15575.925833333333</v>
      </c>
      <c r="BM71" s="25">
        <f t="shared" si="134"/>
        <v>15575.925833333333</v>
      </c>
      <c r="BN71" s="25">
        <f t="shared" si="134"/>
        <v>15575.925833333333</v>
      </c>
      <c r="BO71" s="25">
        <f t="shared" si="134"/>
        <v>15575.925833333333</v>
      </c>
      <c r="BP71" s="25">
        <f t="shared" si="134"/>
        <v>16744.120270833333</v>
      </c>
      <c r="BQ71" s="25">
        <f t="shared" si="134"/>
        <v>16744.120270833333</v>
      </c>
      <c r="BR71" s="25">
        <f t="shared" si="134"/>
        <v>16744.120270833333</v>
      </c>
      <c r="BS71" s="25">
        <f t="shared" si="134"/>
        <v>16744.120270833333</v>
      </c>
      <c r="BT71" s="25">
        <f t="shared" si="134"/>
        <v>16744.120270833333</v>
      </c>
      <c r="BU71" s="25">
        <f t="shared" si="134"/>
        <v>16744.120270833333</v>
      </c>
      <c r="BV71" s="25">
        <f t="shared" si="134"/>
        <v>16744.120270833333</v>
      </c>
      <c r="BW71" s="25">
        <f t="shared" si="134"/>
        <v>16744.120270833333</v>
      </c>
      <c r="BX71" s="25">
        <f t="shared" si="134"/>
        <v>16744.120270833333</v>
      </c>
      <c r="BY71" s="25">
        <f t="shared" si="134"/>
        <v>16744.120270833333</v>
      </c>
      <c r="BZ71" s="25">
        <f t="shared" si="134"/>
        <v>16744.120270833333</v>
      </c>
      <c r="CA71" s="25">
        <f t="shared" si="134"/>
        <v>16744.120270833333</v>
      </c>
      <c r="CB71" s="25">
        <f t="shared" si="134"/>
        <v>17246.443878958333</v>
      </c>
      <c r="CC71" s="25">
        <f t="shared" si="134"/>
        <v>17246.443878958333</v>
      </c>
      <c r="CD71" s="25">
        <f t="shared" ref="CD71:CK71" si="135">SUM(CD64:CD70)</f>
        <v>17246.443878958333</v>
      </c>
      <c r="CE71" s="25">
        <f t="shared" si="135"/>
        <v>17246.443878958333</v>
      </c>
      <c r="CF71" s="25">
        <f t="shared" si="135"/>
        <v>17246.443878958333</v>
      </c>
      <c r="CG71" s="25">
        <f t="shared" si="135"/>
        <v>17246.443878958333</v>
      </c>
      <c r="CH71" s="25">
        <f t="shared" si="135"/>
        <v>17246.443878958333</v>
      </c>
      <c r="CI71" s="25">
        <f t="shared" si="135"/>
        <v>17246.443878958333</v>
      </c>
      <c r="CJ71" s="25">
        <f t="shared" si="135"/>
        <v>17246.443878958333</v>
      </c>
      <c r="CK71" s="25">
        <f t="shared" si="135"/>
        <v>17246.443878958333</v>
      </c>
      <c r="CL71" s="25">
        <f>SUM(CL64:CL70)</f>
        <v>17246.443878958333</v>
      </c>
      <c r="CM71" s="25">
        <f t="shared" ref="CM71:CP71" si="136">SUM(CM64:CM70)</f>
        <v>17246.443878958333</v>
      </c>
      <c r="CN71" s="25">
        <f t="shared" si="136"/>
        <v>17763.837195327083</v>
      </c>
      <c r="CO71" s="25">
        <f t="shared" si="136"/>
        <v>17763.837195327083</v>
      </c>
      <c r="CP71" s="25">
        <f t="shared" si="136"/>
        <v>17763.837195327083</v>
      </c>
    </row>
    <row r="73" spans="1:94">
      <c r="B73" s="20" t="s">
        <v>471</v>
      </c>
      <c r="D73" s="20" t="s">
        <v>584</v>
      </c>
      <c r="F73" s="21">
        <v>0</v>
      </c>
      <c r="G73" s="21">
        <v>0</v>
      </c>
      <c r="I73" s="31">
        <v>43739</v>
      </c>
      <c r="J73" s="31">
        <v>44104</v>
      </c>
      <c r="L73" s="29">
        <v>0</v>
      </c>
      <c r="M73" s="29"/>
      <c r="N73" s="29"/>
      <c r="O73" s="32">
        <f t="shared" ref="O73" si="137">IFERROR(L73/ROUND(DAYS360(I73,J73,FALSE)/30,0),0)</f>
        <v>0</v>
      </c>
      <c r="Q73" s="22">
        <f t="shared" ref="Q73:U79" si="138">SUMIFS($W73:$CD73,$W$4:$CD$4,Q$6)</f>
        <v>0</v>
      </c>
      <c r="R73" s="22">
        <f t="shared" si="138"/>
        <v>0</v>
      </c>
      <c r="S73" s="22">
        <f t="shared" si="138"/>
        <v>0</v>
      </c>
      <c r="T73" s="22">
        <f t="shared" si="138"/>
        <v>0</v>
      </c>
      <c r="U73" s="22">
        <f t="shared" si="138"/>
        <v>0</v>
      </c>
      <c r="V73" s="22">
        <f t="shared" ref="V73:V79" si="139">SUMIFS($W73:$CP73,$W$4:$CP$4,V$6)</f>
        <v>0</v>
      </c>
      <c r="W73" s="22">
        <f t="shared" ref="W73:AL79" si="140">SUMIFS($O73,$I73,"&lt;="&amp;W$6,$J73,"&gt;"&amp;W$6)</f>
        <v>0</v>
      </c>
      <c r="X73" s="22">
        <f t="shared" si="140"/>
        <v>0</v>
      </c>
      <c r="Y73" s="22">
        <f t="shared" si="140"/>
        <v>0</v>
      </c>
      <c r="Z73" s="22">
        <f t="shared" si="140"/>
        <v>0</v>
      </c>
      <c r="AA73" s="22">
        <f t="shared" si="140"/>
        <v>0</v>
      </c>
      <c r="AB73" s="22">
        <f t="shared" si="140"/>
        <v>0</v>
      </c>
      <c r="AC73" s="22">
        <f t="shared" si="140"/>
        <v>0</v>
      </c>
      <c r="AD73" s="22">
        <f t="shared" si="140"/>
        <v>0</v>
      </c>
      <c r="AE73" s="22">
        <f t="shared" si="140"/>
        <v>0</v>
      </c>
      <c r="AF73" s="22">
        <f t="shared" si="140"/>
        <v>0</v>
      </c>
      <c r="AG73" s="22">
        <f t="shared" si="140"/>
        <v>0</v>
      </c>
      <c r="AH73" s="22">
        <f t="shared" si="140"/>
        <v>0</v>
      </c>
      <c r="AI73" s="22">
        <f t="shared" si="140"/>
        <v>0</v>
      </c>
      <c r="AJ73" s="22">
        <f t="shared" si="140"/>
        <v>0</v>
      </c>
      <c r="AK73" s="22">
        <f t="shared" si="140"/>
        <v>0</v>
      </c>
      <c r="AL73" s="22">
        <f t="shared" si="140"/>
        <v>0</v>
      </c>
      <c r="AM73" s="22">
        <f t="shared" ref="AM73:BB79" si="141">SUMIFS($O73,$I73,"&lt;="&amp;AM$6,$J73,"&gt;"&amp;AM$6)</f>
        <v>0</v>
      </c>
      <c r="AN73" s="22">
        <f t="shared" si="141"/>
        <v>0</v>
      </c>
      <c r="AO73" s="22">
        <f t="shared" si="141"/>
        <v>0</v>
      </c>
      <c r="AP73" s="22">
        <f t="shared" si="141"/>
        <v>0</v>
      </c>
      <c r="AQ73" s="22">
        <f t="shared" si="141"/>
        <v>0</v>
      </c>
      <c r="AR73" s="22">
        <f t="shared" si="141"/>
        <v>0</v>
      </c>
      <c r="AS73" s="22">
        <f t="shared" si="141"/>
        <v>0</v>
      </c>
      <c r="AT73" s="22">
        <f t="shared" si="141"/>
        <v>0</v>
      </c>
      <c r="AU73" s="22">
        <f t="shared" si="141"/>
        <v>0</v>
      </c>
      <c r="AV73" s="22">
        <f t="shared" si="141"/>
        <v>0</v>
      </c>
      <c r="AW73" s="22">
        <f t="shared" si="141"/>
        <v>0</v>
      </c>
      <c r="AX73" s="22">
        <f t="shared" si="141"/>
        <v>0</v>
      </c>
      <c r="AY73" s="22">
        <f t="shared" si="141"/>
        <v>0</v>
      </c>
      <c r="AZ73" s="22">
        <f t="shared" si="141"/>
        <v>0</v>
      </c>
      <c r="BA73" s="22">
        <f t="shared" si="141"/>
        <v>0</v>
      </c>
      <c r="BB73" s="22">
        <f t="shared" si="141"/>
        <v>0</v>
      </c>
      <c r="BC73" s="22">
        <f t="shared" ref="BC73:BR79" si="142">SUMIFS($O73,$I73,"&lt;="&amp;BC$6,$J73,"&gt;"&amp;BC$6)</f>
        <v>0</v>
      </c>
      <c r="BD73" s="22">
        <f t="shared" si="142"/>
        <v>0</v>
      </c>
      <c r="BE73" s="22">
        <f t="shared" si="142"/>
        <v>0</v>
      </c>
      <c r="BF73" s="22">
        <f t="shared" si="142"/>
        <v>0</v>
      </c>
      <c r="BG73" s="22">
        <f t="shared" si="142"/>
        <v>0</v>
      </c>
      <c r="BH73" s="22">
        <f t="shared" si="142"/>
        <v>0</v>
      </c>
      <c r="BI73" s="22">
        <f t="shared" si="142"/>
        <v>0</v>
      </c>
      <c r="BJ73" s="22">
        <f t="shared" si="142"/>
        <v>0</v>
      </c>
      <c r="BK73" s="22">
        <f t="shared" si="142"/>
        <v>0</v>
      </c>
      <c r="BL73" s="22">
        <f t="shared" si="142"/>
        <v>0</v>
      </c>
      <c r="BM73" s="22">
        <f t="shared" si="142"/>
        <v>0</v>
      </c>
      <c r="BN73" s="22">
        <f t="shared" si="142"/>
        <v>0</v>
      </c>
      <c r="BO73" s="22">
        <f t="shared" si="142"/>
        <v>0</v>
      </c>
      <c r="BP73" s="22">
        <f t="shared" si="142"/>
        <v>0</v>
      </c>
      <c r="BQ73" s="22">
        <f t="shared" si="142"/>
        <v>0</v>
      </c>
      <c r="BR73" s="22">
        <f t="shared" si="142"/>
        <v>0</v>
      </c>
      <c r="BS73" s="22">
        <f t="shared" ref="BS73:CH79" si="143">SUMIFS($O73,$I73,"&lt;="&amp;BS$6,$J73,"&gt;"&amp;BS$6)</f>
        <v>0</v>
      </c>
      <c r="BT73" s="22">
        <f t="shared" si="143"/>
        <v>0</v>
      </c>
      <c r="BU73" s="22">
        <f t="shared" si="143"/>
        <v>0</v>
      </c>
      <c r="BV73" s="22">
        <f t="shared" si="143"/>
        <v>0</v>
      </c>
      <c r="BW73" s="22">
        <f t="shared" si="143"/>
        <v>0</v>
      </c>
      <c r="BX73" s="22">
        <f t="shared" si="143"/>
        <v>0</v>
      </c>
      <c r="BY73" s="22">
        <f t="shared" si="143"/>
        <v>0</v>
      </c>
      <c r="BZ73" s="22">
        <f t="shared" si="143"/>
        <v>0</v>
      </c>
      <c r="CA73" s="22">
        <f t="shared" si="143"/>
        <v>0</v>
      </c>
      <c r="CB73" s="22">
        <f t="shared" si="143"/>
        <v>0</v>
      </c>
      <c r="CC73" s="22">
        <f t="shared" si="143"/>
        <v>0</v>
      </c>
      <c r="CD73" s="22">
        <f t="shared" si="143"/>
        <v>0</v>
      </c>
      <c r="CE73" s="22">
        <f t="shared" si="143"/>
        <v>0</v>
      </c>
      <c r="CF73" s="22">
        <f t="shared" si="143"/>
        <v>0</v>
      </c>
      <c r="CG73" s="22">
        <f t="shared" si="143"/>
        <v>0</v>
      </c>
      <c r="CH73" s="22">
        <f t="shared" si="143"/>
        <v>0</v>
      </c>
      <c r="CI73" s="22">
        <f t="shared" ref="CE73:CP79" si="144">SUMIFS($O73,$I73,"&lt;="&amp;CI$6,$J73,"&gt;"&amp;CI$6)</f>
        <v>0</v>
      </c>
      <c r="CJ73" s="22">
        <f t="shared" si="144"/>
        <v>0</v>
      </c>
      <c r="CK73" s="22">
        <f t="shared" si="144"/>
        <v>0</v>
      </c>
      <c r="CL73" s="22">
        <f t="shared" si="144"/>
        <v>0</v>
      </c>
      <c r="CM73" s="22">
        <f t="shared" si="144"/>
        <v>0</v>
      </c>
      <c r="CN73" s="22">
        <f t="shared" si="144"/>
        <v>0</v>
      </c>
      <c r="CO73" s="22">
        <f t="shared" si="144"/>
        <v>0</v>
      </c>
      <c r="CP73" s="22">
        <f t="shared" si="144"/>
        <v>0</v>
      </c>
    </row>
    <row r="74" spans="1:94">
      <c r="B74" s="20" t="s">
        <v>471</v>
      </c>
      <c r="D74" s="20" t="s">
        <v>584</v>
      </c>
      <c r="F74" s="21"/>
      <c r="G74" s="21">
        <v>0</v>
      </c>
      <c r="I74" s="31">
        <f t="shared" ref="I74" si="145">DATE(YEAR(I73)+1,MONTH(I73),DAY(I73))</f>
        <v>44105</v>
      </c>
      <c r="J74" s="31">
        <f>DATE(YEAR(J73)+1,MONTH(J73),DAY(J73))</f>
        <v>44469</v>
      </c>
      <c r="L74" s="139">
        <v>47136.25</v>
      </c>
      <c r="M74" s="29">
        <f>L74-L73</f>
        <v>47136.25</v>
      </c>
      <c r="N74" s="34" t="e">
        <f>M74/L73</f>
        <v>#DIV/0!</v>
      </c>
      <c r="O74" s="32">
        <f>IFERROR(L74/ROUND(DAYS360(I74,J74,FALSE)/30,0),0)</f>
        <v>3928.0208333333335</v>
      </c>
      <c r="Q74" s="22">
        <f t="shared" si="138"/>
        <v>11784.0625</v>
      </c>
      <c r="R74" s="22">
        <f t="shared" si="138"/>
        <v>35352.1875</v>
      </c>
      <c r="S74" s="22">
        <f t="shared" si="138"/>
        <v>0</v>
      </c>
      <c r="T74" s="22">
        <f t="shared" si="138"/>
        <v>0</v>
      </c>
      <c r="U74" s="22">
        <f t="shared" si="138"/>
        <v>0</v>
      </c>
      <c r="V74" s="22">
        <f t="shared" si="139"/>
        <v>0</v>
      </c>
      <c r="W74" s="22">
        <f t="shared" si="140"/>
        <v>0</v>
      </c>
      <c r="X74" s="22">
        <f t="shared" si="140"/>
        <v>0</v>
      </c>
      <c r="Y74" s="22">
        <f t="shared" si="140"/>
        <v>0</v>
      </c>
      <c r="Z74" s="22">
        <f t="shared" si="140"/>
        <v>0</v>
      </c>
      <c r="AA74" s="22">
        <f t="shared" si="140"/>
        <v>0</v>
      </c>
      <c r="AB74" s="22">
        <f t="shared" si="140"/>
        <v>0</v>
      </c>
      <c r="AC74" s="22">
        <f t="shared" si="140"/>
        <v>0</v>
      </c>
      <c r="AD74" s="22">
        <f t="shared" si="140"/>
        <v>0</v>
      </c>
      <c r="AE74" s="22">
        <f t="shared" si="140"/>
        <v>0</v>
      </c>
      <c r="AF74" s="22">
        <f t="shared" si="140"/>
        <v>3928.0208333333335</v>
      </c>
      <c r="AG74" s="22">
        <f t="shared" si="140"/>
        <v>3928.0208333333335</v>
      </c>
      <c r="AH74" s="22">
        <f t="shared" si="140"/>
        <v>3928.0208333333335</v>
      </c>
      <c r="AI74" s="22">
        <f t="shared" si="140"/>
        <v>3928.0208333333335</v>
      </c>
      <c r="AJ74" s="22">
        <f t="shared" si="140"/>
        <v>3928.0208333333335</v>
      </c>
      <c r="AK74" s="22">
        <f t="shared" si="140"/>
        <v>3928.0208333333335</v>
      </c>
      <c r="AL74" s="22">
        <f t="shared" si="140"/>
        <v>3928.0208333333335</v>
      </c>
      <c r="AM74" s="22">
        <f t="shared" si="141"/>
        <v>3928.0208333333335</v>
      </c>
      <c r="AN74" s="22">
        <f t="shared" si="141"/>
        <v>3928.0208333333335</v>
      </c>
      <c r="AO74" s="22">
        <f t="shared" si="141"/>
        <v>3928.0208333333335</v>
      </c>
      <c r="AP74" s="22">
        <f t="shared" si="141"/>
        <v>3928.0208333333335</v>
      </c>
      <c r="AQ74" s="22">
        <f t="shared" si="141"/>
        <v>3928.0208333333335</v>
      </c>
      <c r="AR74" s="22">
        <f t="shared" si="141"/>
        <v>0</v>
      </c>
      <c r="AS74" s="22">
        <f t="shared" si="141"/>
        <v>0</v>
      </c>
      <c r="AT74" s="22">
        <f t="shared" si="141"/>
        <v>0</v>
      </c>
      <c r="AU74" s="22">
        <f t="shared" si="141"/>
        <v>0</v>
      </c>
      <c r="AV74" s="22">
        <f t="shared" si="141"/>
        <v>0</v>
      </c>
      <c r="AW74" s="22">
        <f t="shared" si="141"/>
        <v>0</v>
      </c>
      <c r="AX74" s="22">
        <f t="shared" si="141"/>
        <v>0</v>
      </c>
      <c r="AY74" s="22">
        <f t="shared" si="141"/>
        <v>0</v>
      </c>
      <c r="AZ74" s="22">
        <f t="shared" si="141"/>
        <v>0</v>
      </c>
      <c r="BA74" s="22">
        <f t="shared" si="141"/>
        <v>0</v>
      </c>
      <c r="BB74" s="22">
        <f t="shared" si="141"/>
        <v>0</v>
      </c>
      <c r="BC74" s="22">
        <f t="shared" si="142"/>
        <v>0</v>
      </c>
      <c r="BD74" s="22">
        <f t="shared" si="142"/>
        <v>0</v>
      </c>
      <c r="BE74" s="22">
        <f t="shared" si="142"/>
        <v>0</v>
      </c>
      <c r="BF74" s="22">
        <f t="shared" si="142"/>
        <v>0</v>
      </c>
      <c r="BG74" s="22">
        <f t="shared" si="142"/>
        <v>0</v>
      </c>
      <c r="BH74" s="22">
        <f t="shared" si="142"/>
        <v>0</v>
      </c>
      <c r="BI74" s="22">
        <f t="shared" si="142"/>
        <v>0</v>
      </c>
      <c r="BJ74" s="22">
        <f t="shared" si="142"/>
        <v>0</v>
      </c>
      <c r="BK74" s="22">
        <f t="shared" si="142"/>
        <v>0</v>
      </c>
      <c r="BL74" s="22">
        <f t="shared" si="142"/>
        <v>0</v>
      </c>
      <c r="BM74" s="22">
        <f t="shared" si="142"/>
        <v>0</v>
      </c>
      <c r="BN74" s="22">
        <f t="shared" si="142"/>
        <v>0</v>
      </c>
      <c r="BO74" s="22">
        <f t="shared" si="142"/>
        <v>0</v>
      </c>
      <c r="BP74" s="22">
        <f t="shared" si="142"/>
        <v>0</v>
      </c>
      <c r="BQ74" s="22">
        <f t="shared" si="142"/>
        <v>0</v>
      </c>
      <c r="BR74" s="22">
        <f t="shared" si="142"/>
        <v>0</v>
      </c>
      <c r="BS74" s="22">
        <f t="shared" si="143"/>
        <v>0</v>
      </c>
      <c r="BT74" s="22">
        <f t="shared" si="143"/>
        <v>0</v>
      </c>
      <c r="BU74" s="22">
        <f t="shared" si="143"/>
        <v>0</v>
      </c>
      <c r="BV74" s="22">
        <f t="shared" si="143"/>
        <v>0</v>
      </c>
      <c r="BW74" s="22">
        <f t="shared" si="143"/>
        <v>0</v>
      </c>
      <c r="BX74" s="22">
        <f t="shared" si="143"/>
        <v>0</v>
      </c>
      <c r="BY74" s="22">
        <f t="shared" si="143"/>
        <v>0</v>
      </c>
      <c r="BZ74" s="22">
        <f t="shared" si="143"/>
        <v>0</v>
      </c>
      <c r="CA74" s="22">
        <f t="shared" si="143"/>
        <v>0</v>
      </c>
      <c r="CB74" s="22">
        <f t="shared" si="143"/>
        <v>0</v>
      </c>
      <c r="CC74" s="22">
        <f t="shared" si="143"/>
        <v>0</v>
      </c>
      <c r="CD74" s="22">
        <f t="shared" si="143"/>
        <v>0</v>
      </c>
      <c r="CE74" s="22">
        <f t="shared" si="144"/>
        <v>0</v>
      </c>
      <c r="CF74" s="22">
        <f t="shared" si="144"/>
        <v>0</v>
      </c>
      <c r="CG74" s="22">
        <f t="shared" si="144"/>
        <v>0</v>
      </c>
      <c r="CH74" s="22">
        <f t="shared" si="144"/>
        <v>0</v>
      </c>
      <c r="CI74" s="22">
        <f t="shared" si="144"/>
        <v>0</v>
      </c>
      <c r="CJ74" s="22">
        <f t="shared" si="144"/>
        <v>0</v>
      </c>
      <c r="CK74" s="22">
        <f t="shared" si="144"/>
        <v>0</v>
      </c>
      <c r="CL74" s="22">
        <f t="shared" si="144"/>
        <v>0</v>
      </c>
      <c r="CM74" s="22">
        <f t="shared" si="144"/>
        <v>0</v>
      </c>
      <c r="CN74" s="22">
        <f t="shared" si="144"/>
        <v>0</v>
      </c>
      <c r="CO74" s="22">
        <f t="shared" si="144"/>
        <v>0</v>
      </c>
      <c r="CP74" s="22">
        <f t="shared" si="144"/>
        <v>0</v>
      </c>
    </row>
    <row r="75" spans="1:94">
      <c r="B75" s="20" t="s">
        <v>471</v>
      </c>
      <c r="D75" s="20" t="s">
        <v>584</v>
      </c>
      <c r="F75" s="21"/>
      <c r="G75" s="21">
        <v>0.19</v>
      </c>
      <c r="I75" s="31">
        <f t="shared" ref="I75:J75" si="146">DATE(YEAR(I74)+1,MONTH(I74),DAY(I74))</f>
        <v>44470</v>
      </c>
      <c r="J75" s="31">
        <f t="shared" si="146"/>
        <v>44834</v>
      </c>
      <c r="L75" s="147">
        <v>46600</v>
      </c>
      <c r="M75" s="29">
        <f t="shared" ref="M75:M79" si="147">L75-L74</f>
        <v>-536.25</v>
      </c>
      <c r="N75" s="34">
        <f t="shared" ref="N75:N79" si="148">M75/L74</f>
        <v>-1.1376594446949004E-2</v>
      </c>
      <c r="O75" s="32">
        <f t="shared" ref="O75:O79" si="149">IFERROR(L75/ROUND(DAYS360(I75,J75,FALSE)/30,0),0)</f>
        <v>3883.3333333333335</v>
      </c>
      <c r="Q75" s="22">
        <f t="shared" si="138"/>
        <v>0</v>
      </c>
      <c r="R75" s="22">
        <f t="shared" si="138"/>
        <v>11650</v>
      </c>
      <c r="S75" s="22">
        <f t="shared" si="138"/>
        <v>34950</v>
      </c>
      <c r="T75" s="22">
        <f t="shared" si="138"/>
        <v>0</v>
      </c>
      <c r="U75" s="22">
        <f t="shared" si="138"/>
        <v>0</v>
      </c>
      <c r="V75" s="22">
        <f t="shared" si="139"/>
        <v>0</v>
      </c>
      <c r="W75" s="22">
        <f t="shared" si="140"/>
        <v>0</v>
      </c>
      <c r="X75" s="22">
        <f t="shared" si="140"/>
        <v>0</v>
      </c>
      <c r="Y75" s="22">
        <f t="shared" si="140"/>
        <v>0</v>
      </c>
      <c r="Z75" s="22">
        <f t="shared" si="140"/>
        <v>0</v>
      </c>
      <c r="AA75" s="22">
        <f t="shared" si="140"/>
        <v>0</v>
      </c>
      <c r="AB75" s="22">
        <f t="shared" si="140"/>
        <v>0</v>
      </c>
      <c r="AC75" s="22">
        <f t="shared" si="140"/>
        <v>0</v>
      </c>
      <c r="AD75" s="22">
        <f t="shared" si="140"/>
        <v>0</v>
      </c>
      <c r="AE75" s="22">
        <f t="shared" si="140"/>
        <v>0</v>
      </c>
      <c r="AF75" s="22">
        <f t="shared" si="140"/>
        <v>0</v>
      </c>
      <c r="AG75" s="22">
        <f t="shared" si="140"/>
        <v>0</v>
      </c>
      <c r="AH75" s="22">
        <f t="shared" si="140"/>
        <v>0</v>
      </c>
      <c r="AI75" s="22">
        <f t="shared" si="140"/>
        <v>0</v>
      </c>
      <c r="AJ75" s="22">
        <f t="shared" si="140"/>
        <v>0</v>
      </c>
      <c r="AK75" s="22">
        <f t="shared" si="140"/>
        <v>0</v>
      </c>
      <c r="AL75" s="22">
        <f t="shared" si="140"/>
        <v>0</v>
      </c>
      <c r="AM75" s="22">
        <f t="shared" si="141"/>
        <v>0</v>
      </c>
      <c r="AN75" s="22">
        <f t="shared" si="141"/>
        <v>0</v>
      </c>
      <c r="AO75" s="22">
        <f t="shared" si="141"/>
        <v>0</v>
      </c>
      <c r="AP75" s="22">
        <f t="shared" si="141"/>
        <v>0</v>
      </c>
      <c r="AQ75" s="22">
        <f t="shared" si="141"/>
        <v>0</v>
      </c>
      <c r="AR75" s="22">
        <f t="shared" si="141"/>
        <v>3883.3333333333335</v>
      </c>
      <c r="AS75" s="22">
        <f t="shared" si="141"/>
        <v>3883.3333333333335</v>
      </c>
      <c r="AT75" s="22">
        <f t="shared" si="141"/>
        <v>3883.3333333333335</v>
      </c>
      <c r="AU75" s="22">
        <f t="shared" si="141"/>
        <v>3883.3333333333335</v>
      </c>
      <c r="AV75" s="22">
        <f t="shared" si="141"/>
        <v>3883.3333333333335</v>
      </c>
      <c r="AW75" s="22">
        <f t="shared" si="141"/>
        <v>3883.3333333333335</v>
      </c>
      <c r="AX75" s="22">
        <f t="shared" si="141"/>
        <v>3883.3333333333335</v>
      </c>
      <c r="AY75" s="22">
        <f t="shared" si="141"/>
        <v>3883.3333333333335</v>
      </c>
      <c r="AZ75" s="22">
        <f t="shared" si="141"/>
        <v>3883.3333333333335</v>
      </c>
      <c r="BA75" s="22">
        <f t="shared" si="141"/>
        <v>3883.3333333333335</v>
      </c>
      <c r="BB75" s="22">
        <f t="shared" si="141"/>
        <v>3883.3333333333335</v>
      </c>
      <c r="BC75" s="22">
        <f t="shared" si="142"/>
        <v>3883.3333333333335</v>
      </c>
      <c r="BD75" s="22">
        <f t="shared" si="142"/>
        <v>0</v>
      </c>
      <c r="BE75" s="22">
        <f t="shared" si="142"/>
        <v>0</v>
      </c>
      <c r="BF75" s="22">
        <f t="shared" si="142"/>
        <v>0</v>
      </c>
      <c r="BG75" s="22">
        <f t="shared" si="142"/>
        <v>0</v>
      </c>
      <c r="BH75" s="22">
        <f t="shared" si="142"/>
        <v>0</v>
      </c>
      <c r="BI75" s="22">
        <f t="shared" si="142"/>
        <v>0</v>
      </c>
      <c r="BJ75" s="22">
        <f t="shared" si="142"/>
        <v>0</v>
      </c>
      <c r="BK75" s="22">
        <f t="shared" si="142"/>
        <v>0</v>
      </c>
      <c r="BL75" s="22">
        <f t="shared" si="142"/>
        <v>0</v>
      </c>
      <c r="BM75" s="22">
        <f t="shared" si="142"/>
        <v>0</v>
      </c>
      <c r="BN75" s="22">
        <f t="shared" si="142"/>
        <v>0</v>
      </c>
      <c r="BO75" s="22">
        <f t="shared" si="142"/>
        <v>0</v>
      </c>
      <c r="BP75" s="22">
        <f t="shared" si="142"/>
        <v>0</v>
      </c>
      <c r="BQ75" s="22">
        <f t="shared" si="142"/>
        <v>0</v>
      </c>
      <c r="BR75" s="22">
        <f t="shared" si="142"/>
        <v>0</v>
      </c>
      <c r="BS75" s="22">
        <f t="shared" si="143"/>
        <v>0</v>
      </c>
      <c r="BT75" s="22">
        <f t="shared" si="143"/>
        <v>0</v>
      </c>
      <c r="BU75" s="22">
        <f t="shared" si="143"/>
        <v>0</v>
      </c>
      <c r="BV75" s="22">
        <f t="shared" si="143"/>
        <v>0</v>
      </c>
      <c r="BW75" s="22">
        <f t="shared" si="143"/>
        <v>0</v>
      </c>
      <c r="BX75" s="22">
        <f t="shared" si="143"/>
        <v>0</v>
      </c>
      <c r="BY75" s="22">
        <f t="shared" si="143"/>
        <v>0</v>
      </c>
      <c r="BZ75" s="22">
        <f t="shared" si="143"/>
        <v>0</v>
      </c>
      <c r="CA75" s="22">
        <f t="shared" si="143"/>
        <v>0</v>
      </c>
      <c r="CB75" s="22">
        <f t="shared" si="143"/>
        <v>0</v>
      </c>
      <c r="CC75" s="22">
        <f t="shared" si="143"/>
        <v>0</v>
      </c>
      <c r="CD75" s="22">
        <f t="shared" si="143"/>
        <v>0</v>
      </c>
      <c r="CE75" s="22">
        <f t="shared" si="144"/>
        <v>0</v>
      </c>
      <c r="CF75" s="22">
        <f t="shared" si="144"/>
        <v>0</v>
      </c>
      <c r="CG75" s="22">
        <f t="shared" si="144"/>
        <v>0</v>
      </c>
      <c r="CH75" s="22">
        <f t="shared" si="144"/>
        <v>0</v>
      </c>
      <c r="CI75" s="22">
        <f t="shared" si="144"/>
        <v>0</v>
      </c>
      <c r="CJ75" s="22">
        <f t="shared" si="144"/>
        <v>0</v>
      </c>
      <c r="CK75" s="22">
        <f t="shared" si="144"/>
        <v>0</v>
      </c>
      <c r="CL75" s="22">
        <f t="shared" si="144"/>
        <v>0</v>
      </c>
      <c r="CM75" s="22">
        <f t="shared" si="144"/>
        <v>0</v>
      </c>
      <c r="CN75" s="22">
        <f t="shared" si="144"/>
        <v>0</v>
      </c>
      <c r="CO75" s="22">
        <f t="shared" si="144"/>
        <v>0</v>
      </c>
      <c r="CP75" s="22">
        <f t="shared" si="144"/>
        <v>0</v>
      </c>
    </row>
    <row r="76" spans="1:94">
      <c r="B76" s="20" t="s">
        <v>471</v>
      </c>
      <c r="D76" s="20" t="s">
        <v>584</v>
      </c>
      <c r="F76" s="21"/>
      <c r="G76" s="21">
        <v>7.4999999999999997E-2</v>
      </c>
      <c r="I76" s="31">
        <f t="shared" ref="I76:J76" si="150">DATE(YEAR(I75)+1,MONTH(I75),DAY(I75))</f>
        <v>44835</v>
      </c>
      <c r="J76" s="31">
        <f t="shared" si="150"/>
        <v>45199</v>
      </c>
      <c r="L76" s="29">
        <f t="shared" ref="L76:L77" si="151">O75*(1+F76)*(1+G76)*ROUND(DAYS360(I76,J76,FALSE)/30,0)</f>
        <v>50095</v>
      </c>
      <c r="M76" s="29">
        <f t="shared" si="147"/>
        <v>3495</v>
      </c>
      <c r="N76" s="34">
        <f t="shared" si="148"/>
        <v>7.4999999999999997E-2</v>
      </c>
      <c r="O76" s="32">
        <f t="shared" si="149"/>
        <v>4174.583333333333</v>
      </c>
      <c r="Q76" s="22">
        <f t="shared" si="138"/>
        <v>0</v>
      </c>
      <c r="R76" s="22">
        <f t="shared" si="138"/>
        <v>0</v>
      </c>
      <c r="S76" s="22">
        <f t="shared" si="138"/>
        <v>12523.75</v>
      </c>
      <c r="T76" s="22">
        <f t="shared" si="138"/>
        <v>37571.25</v>
      </c>
      <c r="U76" s="22">
        <f t="shared" si="138"/>
        <v>0</v>
      </c>
      <c r="V76" s="22">
        <f t="shared" si="139"/>
        <v>0</v>
      </c>
      <c r="W76" s="22">
        <f t="shared" si="140"/>
        <v>0</v>
      </c>
      <c r="X76" s="22">
        <f t="shared" si="140"/>
        <v>0</v>
      </c>
      <c r="Y76" s="22">
        <f t="shared" si="140"/>
        <v>0</v>
      </c>
      <c r="Z76" s="22">
        <f t="shared" si="140"/>
        <v>0</v>
      </c>
      <c r="AA76" s="22">
        <f t="shared" si="140"/>
        <v>0</v>
      </c>
      <c r="AB76" s="22">
        <f t="shared" si="140"/>
        <v>0</v>
      </c>
      <c r="AC76" s="22">
        <f t="shared" si="140"/>
        <v>0</v>
      </c>
      <c r="AD76" s="22">
        <f t="shared" si="140"/>
        <v>0</v>
      </c>
      <c r="AE76" s="22">
        <f t="shared" si="140"/>
        <v>0</v>
      </c>
      <c r="AF76" s="22">
        <f t="shared" si="140"/>
        <v>0</v>
      </c>
      <c r="AG76" s="22">
        <f t="shared" si="140"/>
        <v>0</v>
      </c>
      <c r="AH76" s="22">
        <f t="shared" si="140"/>
        <v>0</v>
      </c>
      <c r="AI76" s="22">
        <f t="shared" si="140"/>
        <v>0</v>
      </c>
      <c r="AJ76" s="22">
        <f t="shared" si="140"/>
        <v>0</v>
      </c>
      <c r="AK76" s="22">
        <f t="shared" si="140"/>
        <v>0</v>
      </c>
      <c r="AL76" s="22">
        <f t="shared" si="140"/>
        <v>0</v>
      </c>
      <c r="AM76" s="22">
        <f t="shared" si="141"/>
        <v>0</v>
      </c>
      <c r="AN76" s="22">
        <f t="shared" si="141"/>
        <v>0</v>
      </c>
      <c r="AO76" s="22">
        <f t="shared" si="141"/>
        <v>0</v>
      </c>
      <c r="AP76" s="22">
        <f t="shared" si="141"/>
        <v>0</v>
      </c>
      <c r="AQ76" s="22">
        <f t="shared" si="141"/>
        <v>0</v>
      </c>
      <c r="AR76" s="22">
        <f t="shared" si="141"/>
        <v>0</v>
      </c>
      <c r="AS76" s="22">
        <f t="shared" si="141"/>
        <v>0</v>
      </c>
      <c r="AT76" s="22">
        <f t="shared" si="141"/>
        <v>0</v>
      </c>
      <c r="AU76" s="22">
        <f t="shared" si="141"/>
        <v>0</v>
      </c>
      <c r="AV76" s="22">
        <f t="shared" si="141"/>
        <v>0</v>
      </c>
      <c r="AW76" s="22">
        <f t="shared" si="141"/>
        <v>0</v>
      </c>
      <c r="AX76" s="22">
        <f t="shared" si="141"/>
        <v>0</v>
      </c>
      <c r="AY76" s="22">
        <f t="shared" si="141"/>
        <v>0</v>
      </c>
      <c r="AZ76" s="22">
        <f t="shared" si="141"/>
        <v>0</v>
      </c>
      <c r="BA76" s="22">
        <f t="shared" si="141"/>
        <v>0</v>
      </c>
      <c r="BB76" s="22">
        <f t="shared" si="141"/>
        <v>0</v>
      </c>
      <c r="BC76" s="22">
        <f t="shared" si="142"/>
        <v>0</v>
      </c>
      <c r="BD76" s="22">
        <f t="shared" si="142"/>
        <v>4174.583333333333</v>
      </c>
      <c r="BE76" s="22">
        <f t="shared" si="142"/>
        <v>4174.583333333333</v>
      </c>
      <c r="BF76" s="22">
        <f t="shared" si="142"/>
        <v>4174.583333333333</v>
      </c>
      <c r="BG76" s="22">
        <f t="shared" si="142"/>
        <v>4174.583333333333</v>
      </c>
      <c r="BH76" s="22">
        <f t="shared" si="142"/>
        <v>4174.583333333333</v>
      </c>
      <c r="BI76" s="22">
        <f t="shared" si="142"/>
        <v>4174.583333333333</v>
      </c>
      <c r="BJ76" s="22">
        <f t="shared" si="142"/>
        <v>4174.583333333333</v>
      </c>
      <c r="BK76" s="22">
        <f t="shared" si="142"/>
        <v>4174.583333333333</v>
      </c>
      <c r="BL76" s="22">
        <f t="shared" si="142"/>
        <v>4174.583333333333</v>
      </c>
      <c r="BM76" s="22">
        <f t="shared" si="142"/>
        <v>4174.583333333333</v>
      </c>
      <c r="BN76" s="22">
        <f t="shared" si="142"/>
        <v>4174.583333333333</v>
      </c>
      <c r="BO76" s="22">
        <f t="shared" si="142"/>
        <v>4174.583333333333</v>
      </c>
      <c r="BP76" s="22">
        <f t="shared" si="142"/>
        <v>0</v>
      </c>
      <c r="BQ76" s="22">
        <f t="shared" si="142"/>
        <v>0</v>
      </c>
      <c r="BR76" s="22">
        <f t="shared" si="142"/>
        <v>0</v>
      </c>
      <c r="BS76" s="22">
        <f t="shared" si="143"/>
        <v>0</v>
      </c>
      <c r="BT76" s="22">
        <f t="shared" si="143"/>
        <v>0</v>
      </c>
      <c r="BU76" s="22">
        <f t="shared" si="143"/>
        <v>0</v>
      </c>
      <c r="BV76" s="22">
        <f t="shared" si="143"/>
        <v>0</v>
      </c>
      <c r="BW76" s="22">
        <f t="shared" si="143"/>
        <v>0</v>
      </c>
      <c r="BX76" s="22">
        <f t="shared" si="143"/>
        <v>0</v>
      </c>
      <c r="BY76" s="22">
        <f t="shared" si="143"/>
        <v>0</v>
      </c>
      <c r="BZ76" s="22">
        <f t="shared" si="143"/>
        <v>0</v>
      </c>
      <c r="CA76" s="22">
        <f t="shared" si="143"/>
        <v>0</v>
      </c>
      <c r="CB76" s="22">
        <f t="shared" si="143"/>
        <v>0</v>
      </c>
      <c r="CC76" s="22">
        <f t="shared" si="143"/>
        <v>0</v>
      </c>
      <c r="CD76" s="22">
        <f t="shared" si="143"/>
        <v>0</v>
      </c>
      <c r="CE76" s="22">
        <f t="shared" si="144"/>
        <v>0</v>
      </c>
      <c r="CF76" s="22">
        <f t="shared" si="144"/>
        <v>0</v>
      </c>
      <c r="CG76" s="22">
        <f t="shared" si="144"/>
        <v>0</v>
      </c>
      <c r="CH76" s="22">
        <f t="shared" si="144"/>
        <v>0</v>
      </c>
      <c r="CI76" s="22">
        <f t="shared" si="144"/>
        <v>0</v>
      </c>
      <c r="CJ76" s="22">
        <f t="shared" si="144"/>
        <v>0</v>
      </c>
      <c r="CK76" s="22">
        <f t="shared" si="144"/>
        <v>0</v>
      </c>
      <c r="CL76" s="22">
        <f t="shared" si="144"/>
        <v>0</v>
      </c>
      <c r="CM76" s="22">
        <f t="shared" si="144"/>
        <v>0</v>
      </c>
      <c r="CN76" s="22">
        <f t="shared" si="144"/>
        <v>0</v>
      </c>
      <c r="CO76" s="22">
        <f t="shared" si="144"/>
        <v>0</v>
      </c>
      <c r="CP76" s="22">
        <f t="shared" si="144"/>
        <v>0</v>
      </c>
    </row>
    <row r="77" spans="1:94">
      <c r="B77" s="20" t="s">
        <v>471</v>
      </c>
      <c r="D77" s="20" t="s">
        <v>584</v>
      </c>
      <c r="F77" s="21"/>
      <c r="G77" s="21">
        <v>7.4999999999999997E-2</v>
      </c>
      <c r="I77" s="31">
        <f t="shared" ref="I77:J77" si="152">DATE(YEAR(I76)+1,MONTH(I76),DAY(I76))</f>
        <v>45200</v>
      </c>
      <c r="J77" s="31">
        <f t="shared" si="152"/>
        <v>45565</v>
      </c>
      <c r="L77" s="29">
        <f t="shared" si="151"/>
        <v>53852.125</v>
      </c>
      <c r="M77" s="29">
        <f t="shared" si="147"/>
        <v>3757.125</v>
      </c>
      <c r="N77" s="34">
        <f t="shared" si="148"/>
        <v>7.4999999999999997E-2</v>
      </c>
      <c r="O77" s="32">
        <f t="shared" si="149"/>
        <v>4487.677083333333</v>
      </c>
      <c r="Q77" s="22">
        <f t="shared" si="138"/>
        <v>0</v>
      </c>
      <c r="R77" s="22">
        <f t="shared" si="138"/>
        <v>0</v>
      </c>
      <c r="S77" s="22">
        <f t="shared" si="138"/>
        <v>0</v>
      </c>
      <c r="T77" s="22">
        <f t="shared" si="138"/>
        <v>13463.03125</v>
      </c>
      <c r="U77" s="22">
        <f t="shared" si="138"/>
        <v>40389.09375</v>
      </c>
      <c r="V77" s="22">
        <f t="shared" si="139"/>
        <v>0</v>
      </c>
      <c r="W77" s="22">
        <f t="shared" si="140"/>
        <v>0</v>
      </c>
      <c r="X77" s="22">
        <f t="shared" si="140"/>
        <v>0</v>
      </c>
      <c r="Y77" s="22">
        <f t="shared" si="140"/>
        <v>0</v>
      </c>
      <c r="Z77" s="22">
        <f t="shared" si="140"/>
        <v>0</v>
      </c>
      <c r="AA77" s="22">
        <f t="shared" si="140"/>
        <v>0</v>
      </c>
      <c r="AB77" s="22">
        <f t="shared" si="140"/>
        <v>0</v>
      </c>
      <c r="AC77" s="22">
        <f t="shared" si="140"/>
        <v>0</v>
      </c>
      <c r="AD77" s="22">
        <f t="shared" si="140"/>
        <v>0</v>
      </c>
      <c r="AE77" s="22">
        <f t="shared" si="140"/>
        <v>0</v>
      </c>
      <c r="AF77" s="22">
        <f t="shared" si="140"/>
        <v>0</v>
      </c>
      <c r="AG77" s="22">
        <f t="shared" si="140"/>
        <v>0</v>
      </c>
      <c r="AH77" s="22">
        <f t="shared" si="140"/>
        <v>0</v>
      </c>
      <c r="AI77" s="22">
        <f t="shared" si="140"/>
        <v>0</v>
      </c>
      <c r="AJ77" s="22">
        <f t="shared" si="140"/>
        <v>0</v>
      </c>
      <c r="AK77" s="22">
        <f t="shared" si="140"/>
        <v>0</v>
      </c>
      <c r="AL77" s="22">
        <f t="shared" si="140"/>
        <v>0</v>
      </c>
      <c r="AM77" s="22">
        <f t="shared" si="141"/>
        <v>0</v>
      </c>
      <c r="AN77" s="22">
        <f t="shared" si="141"/>
        <v>0</v>
      </c>
      <c r="AO77" s="22">
        <f t="shared" si="141"/>
        <v>0</v>
      </c>
      <c r="AP77" s="22">
        <f t="shared" si="141"/>
        <v>0</v>
      </c>
      <c r="AQ77" s="22">
        <f t="shared" si="141"/>
        <v>0</v>
      </c>
      <c r="AR77" s="22">
        <f t="shared" si="141"/>
        <v>0</v>
      </c>
      <c r="AS77" s="22">
        <f t="shared" si="141"/>
        <v>0</v>
      </c>
      <c r="AT77" s="22">
        <f t="shared" si="141"/>
        <v>0</v>
      </c>
      <c r="AU77" s="22">
        <f t="shared" si="141"/>
        <v>0</v>
      </c>
      <c r="AV77" s="22">
        <f t="shared" si="141"/>
        <v>0</v>
      </c>
      <c r="AW77" s="22">
        <f t="shared" si="141"/>
        <v>0</v>
      </c>
      <c r="AX77" s="22">
        <f t="shared" si="141"/>
        <v>0</v>
      </c>
      <c r="AY77" s="22">
        <f t="shared" si="141"/>
        <v>0</v>
      </c>
      <c r="AZ77" s="22">
        <f t="shared" si="141"/>
        <v>0</v>
      </c>
      <c r="BA77" s="22">
        <f t="shared" si="141"/>
        <v>0</v>
      </c>
      <c r="BB77" s="22">
        <f t="shared" si="141"/>
        <v>0</v>
      </c>
      <c r="BC77" s="22">
        <f t="shared" si="142"/>
        <v>0</v>
      </c>
      <c r="BD77" s="22">
        <f t="shared" si="142"/>
        <v>0</v>
      </c>
      <c r="BE77" s="22">
        <f t="shared" si="142"/>
        <v>0</v>
      </c>
      <c r="BF77" s="22">
        <f t="shared" si="142"/>
        <v>0</v>
      </c>
      <c r="BG77" s="22">
        <f t="shared" si="142"/>
        <v>0</v>
      </c>
      <c r="BH77" s="22">
        <f t="shared" si="142"/>
        <v>0</v>
      </c>
      <c r="BI77" s="22">
        <f t="shared" si="142"/>
        <v>0</v>
      </c>
      <c r="BJ77" s="22">
        <f t="shared" si="142"/>
        <v>0</v>
      </c>
      <c r="BK77" s="22">
        <f t="shared" si="142"/>
        <v>0</v>
      </c>
      <c r="BL77" s="22">
        <f t="shared" si="142"/>
        <v>0</v>
      </c>
      <c r="BM77" s="22">
        <f t="shared" si="142"/>
        <v>0</v>
      </c>
      <c r="BN77" s="22">
        <f t="shared" si="142"/>
        <v>0</v>
      </c>
      <c r="BO77" s="22">
        <f t="shared" si="142"/>
        <v>0</v>
      </c>
      <c r="BP77" s="22">
        <f t="shared" si="142"/>
        <v>4487.677083333333</v>
      </c>
      <c r="BQ77" s="22">
        <f t="shared" si="142"/>
        <v>4487.677083333333</v>
      </c>
      <c r="BR77" s="22">
        <f t="shared" si="142"/>
        <v>4487.677083333333</v>
      </c>
      <c r="BS77" s="22">
        <f t="shared" si="143"/>
        <v>4487.677083333333</v>
      </c>
      <c r="BT77" s="22">
        <f t="shared" si="143"/>
        <v>4487.677083333333</v>
      </c>
      <c r="BU77" s="22">
        <f t="shared" si="143"/>
        <v>4487.677083333333</v>
      </c>
      <c r="BV77" s="22">
        <f t="shared" si="143"/>
        <v>4487.677083333333</v>
      </c>
      <c r="BW77" s="22">
        <f t="shared" si="143"/>
        <v>4487.677083333333</v>
      </c>
      <c r="BX77" s="22">
        <f t="shared" si="143"/>
        <v>4487.677083333333</v>
      </c>
      <c r="BY77" s="22">
        <f t="shared" si="143"/>
        <v>4487.677083333333</v>
      </c>
      <c r="BZ77" s="22">
        <f t="shared" si="143"/>
        <v>4487.677083333333</v>
      </c>
      <c r="CA77" s="22">
        <f t="shared" si="143"/>
        <v>4487.677083333333</v>
      </c>
      <c r="CB77" s="22">
        <f t="shared" si="143"/>
        <v>0</v>
      </c>
      <c r="CC77" s="22">
        <f t="shared" si="143"/>
        <v>0</v>
      </c>
      <c r="CD77" s="22">
        <f t="shared" si="143"/>
        <v>0</v>
      </c>
      <c r="CE77" s="22">
        <f t="shared" si="144"/>
        <v>0</v>
      </c>
      <c r="CF77" s="22">
        <f t="shared" si="144"/>
        <v>0</v>
      </c>
      <c r="CG77" s="22">
        <f t="shared" si="144"/>
        <v>0</v>
      </c>
      <c r="CH77" s="22">
        <f t="shared" si="144"/>
        <v>0</v>
      </c>
      <c r="CI77" s="22">
        <f t="shared" si="144"/>
        <v>0</v>
      </c>
      <c r="CJ77" s="22">
        <f t="shared" si="144"/>
        <v>0</v>
      </c>
      <c r="CK77" s="22">
        <f t="shared" si="144"/>
        <v>0</v>
      </c>
      <c r="CL77" s="22">
        <f t="shared" si="144"/>
        <v>0</v>
      </c>
      <c r="CM77" s="22">
        <f t="shared" si="144"/>
        <v>0</v>
      </c>
      <c r="CN77" s="22">
        <f t="shared" si="144"/>
        <v>0</v>
      </c>
      <c r="CO77" s="22">
        <f t="shared" si="144"/>
        <v>0</v>
      </c>
      <c r="CP77" s="22">
        <f t="shared" si="144"/>
        <v>0</v>
      </c>
    </row>
    <row r="78" spans="1:94">
      <c r="B78" s="20" t="s">
        <v>471</v>
      </c>
      <c r="D78" s="20" t="s">
        <v>584</v>
      </c>
      <c r="F78" s="21"/>
      <c r="G78" s="21">
        <v>0.03</v>
      </c>
      <c r="I78" s="31">
        <f t="shared" ref="I78:J78" si="153">DATE(YEAR(I77)+1,MONTH(I77),DAY(I77))</f>
        <v>45566</v>
      </c>
      <c r="J78" s="31">
        <f t="shared" si="153"/>
        <v>45930</v>
      </c>
      <c r="L78" s="29">
        <f>O77*(1+F78)*(1+G78)*ROUND(DAYS360(I78,J78,FALSE)/30,0)</f>
        <v>55467.688750000001</v>
      </c>
      <c r="M78" s="29">
        <f t="shared" si="147"/>
        <v>1615.5637500000012</v>
      </c>
      <c r="N78" s="34">
        <f t="shared" si="148"/>
        <v>3.0000000000000023E-2</v>
      </c>
      <c r="O78" s="32">
        <f t="shared" si="149"/>
        <v>4622.3073958333334</v>
      </c>
      <c r="Q78" s="22">
        <f t="shared" si="138"/>
        <v>0</v>
      </c>
      <c r="R78" s="22">
        <f t="shared" si="138"/>
        <v>0</v>
      </c>
      <c r="S78" s="22">
        <f t="shared" si="138"/>
        <v>0</v>
      </c>
      <c r="T78" s="22">
        <f t="shared" si="138"/>
        <v>0</v>
      </c>
      <c r="U78" s="22">
        <f t="shared" si="138"/>
        <v>13866.9221875</v>
      </c>
      <c r="V78" s="22">
        <f t="shared" si="139"/>
        <v>41600.766562500001</v>
      </c>
      <c r="W78" s="22">
        <f t="shared" si="140"/>
        <v>0</v>
      </c>
      <c r="X78" s="22">
        <f t="shared" si="140"/>
        <v>0</v>
      </c>
      <c r="Y78" s="22">
        <f t="shared" si="140"/>
        <v>0</v>
      </c>
      <c r="Z78" s="22">
        <f t="shared" si="140"/>
        <v>0</v>
      </c>
      <c r="AA78" s="22">
        <f t="shared" si="140"/>
        <v>0</v>
      </c>
      <c r="AB78" s="22">
        <f t="shared" si="140"/>
        <v>0</v>
      </c>
      <c r="AC78" s="22">
        <f t="shared" si="140"/>
        <v>0</v>
      </c>
      <c r="AD78" s="22">
        <f t="shared" si="140"/>
        <v>0</v>
      </c>
      <c r="AE78" s="22">
        <f t="shared" si="140"/>
        <v>0</v>
      </c>
      <c r="AF78" s="22">
        <f t="shared" si="140"/>
        <v>0</v>
      </c>
      <c r="AG78" s="22">
        <f t="shared" si="140"/>
        <v>0</v>
      </c>
      <c r="AH78" s="22">
        <f t="shared" si="140"/>
        <v>0</v>
      </c>
      <c r="AI78" s="22">
        <f t="shared" si="140"/>
        <v>0</v>
      </c>
      <c r="AJ78" s="22">
        <f t="shared" si="140"/>
        <v>0</v>
      </c>
      <c r="AK78" s="22">
        <f t="shared" si="140"/>
        <v>0</v>
      </c>
      <c r="AL78" s="22">
        <f t="shared" si="140"/>
        <v>0</v>
      </c>
      <c r="AM78" s="22">
        <f t="shared" si="141"/>
        <v>0</v>
      </c>
      <c r="AN78" s="22">
        <f t="shared" si="141"/>
        <v>0</v>
      </c>
      <c r="AO78" s="22">
        <f t="shared" si="141"/>
        <v>0</v>
      </c>
      <c r="AP78" s="22">
        <f t="shared" si="141"/>
        <v>0</v>
      </c>
      <c r="AQ78" s="22">
        <f t="shared" si="141"/>
        <v>0</v>
      </c>
      <c r="AR78" s="22">
        <f t="shared" si="141"/>
        <v>0</v>
      </c>
      <c r="AS78" s="22">
        <f t="shared" si="141"/>
        <v>0</v>
      </c>
      <c r="AT78" s="22">
        <f t="shared" si="141"/>
        <v>0</v>
      </c>
      <c r="AU78" s="22">
        <f t="shared" si="141"/>
        <v>0</v>
      </c>
      <c r="AV78" s="22">
        <f t="shared" si="141"/>
        <v>0</v>
      </c>
      <c r="AW78" s="22">
        <f t="shared" si="141"/>
        <v>0</v>
      </c>
      <c r="AX78" s="22">
        <f t="shared" si="141"/>
        <v>0</v>
      </c>
      <c r="AY78" s="22">
        <f t="shared" si="141"/>
        <v>0</v>
      </c>
      <c r="AZ78" s="22">
        <f t="shared" si="141"/>
        <v>0</v>
      </c>
      <c r="BA78" s="22">
        <f t="shared" si="141"/>
        <v>0</v>
      </c>
      <c r="BB78" s="22">
        <f t="shared" si="141"/>
        <v>0</v>
      </c>
      <c r="BC78" s="22">
        <f t="shared" si="142"/>
        <v>0</v>
      </c>
      <c r="BD78" s="22">
        <f t="shared" si="142"/>
        <v>0</v>
      </c>
      <c r="BE78" s="22">
        <f t="shared" si="142"/>
        <v>0</v>
      </c>
      <c r="BF78" s="22">
        <f t="shared" si="142"/>
        <v>0</v>
      </c>
      <c r="BG78" s="22">
        <f t="shared" si="142"/>
        <v>0</v>
      </c>
      <c r="BH78" s="22">
        <f t="shared" si="142"/>
        <v>0</v>
      </c>
      <c r="BI78" s="22">
        <f t="shared" si="142"/>
        <v>0</v>
      </c>
      <c r="BJ78" s="22">
        <f t="shared" si="142"/>
        <v>0</v>
      </c>
      <c r="BK78" s="22">
        <f t="shared" si="142"/>
        <v>0</v>
      </c>
      <c r="BL78" s="22">
        <f t="shared" si="142"/>
        <v>0</v>
      </c>
      <c r="BM78" s="22">
        <f t="shared" si="142"/>
        <v>0</v>
      </c>
      <c r="BN78" s="22">
        <f t="shared" si="142"/>
        <v>0</v>
      </c>
      <c r="BO78" s="22">
        <f t="shared" si="142"/>
        <v>0</v>
      </c>
      <c r="BP78" s="22">
        <f t="shared" si="142"/>
        <v>0</v>
      </c>
      <c r="BQ78" s="22">
        <f t="shared" si="142"/>
        <v>0</v>
      </c>
      <c r="BR78" s="22">
        <f t="shared" si="142"/>
        <v>0</v>
      </c>
      <c r="BS78" s="22">
        <f t="shared" si="143"/>
        <v>0</v>
      </c>
      <c r="BT78" s="22">
        <f t="shared" si="143"/>
        <v>0</v>
      </c>
      <c r="BU78" s="22">
        <f t="shared" si="143"/>
        <v>0</v>
      </c>
      <c r="BV78" s="22">
        <f t="shared" si="143"/>
        <v>0</v>
      </c>
      <c r="BW78" s="22">
        <f t="shared" si="143"/>
        <v>0</v>
      </c>
      <c r="BX78" s="22">
        <f t="shared" si="143"/>
        <v>0</v>
      </c>
      <c r="BY78" s="22">
        <f t="shared" si="143"/>
        <v>0</v>
      </c>
      <c r="BZ78" s="22">
        <f t="shared" si="143"/>
        <v>0</v>
      </c>
      <c r="CA78" s="22">
        <f t="shared" si="143"/>
        <v>0</v>
      </c>
      <c r="CB78" s="22">
        <f t="shared" si="143"/>
        <v>4622.3073958333334</v>
      </c>
      <c r="CC78" s="22">
        <f t="shared" si="143"/>
        <v>4622.3073958333334</v>
      </c>
      <c r="CD78" s="22">
        <f t="shared" si="143"/>
        <v>4622.3073958333334</v>
      </c>
      <c r="CE78" s="22">
        <f t="shared" si="144"/>
        <v>4622.3073958333334</v>
      </c>
      <c r="CF78" s="22">
        <f t="shared" si="144"/>
        <v>4622.3073958333334</v>
      </c>
      <c r="CG78" s="22">
        <f t="shared" si="144"/>
        <v>4622.3073958333334</v>
      </c>
      <c r="CH78" s="22">
        <f t="shared" si="144"/>
        <v>4622.3073958333334</v>
      </c>
      <c r="CI78" s="22">
        <f t="shared" si="144"/>
        <v>4622.3073958333334</v>
      </c>
      <c r="CJ78" s="22">
        <f t="shared" si="144"/>
        <v>4622.3073958333334</v>
      </c>
      <c r="CK78" s="22">
        <f t="shared" si="144"/>
        <v>4622.3073958333334</v>
      </c>
      <c r="CL78" s="22">
        <f t="shared" si="144"/>
        <v>4622.3073958333334</v>
      </c>
      <c r="CM78" s="22">
        <f t="shared" si="144"/>
        <v>4622.3073958333334</v>
      </c>
      <c r="CN78" s="22">
        <f t="shared" si="144"/>
        <v>0</v>
      </c>
      <c r="CO78" s="22">
        <f t="shared" si="144"/>
        <v>0</v>
      </c>
      <c r="CP78" s="22">
        <f t="shared" si="144"/>
        <v>0</v>
      </c>
    </row>
    <row r="79" spans="1:94" ht="18.600000000000001" customHeight="1">
      <c r="B79" s="20" t="s">
        <v>471</v>
      </c>
      <c r="D79" s="20" t="s">
        <v>584</v>
      </c>
      <c r="F79" s="21"/>
      <c r="G79" s="21">
        <v>0.03</v>
      </c>
      <c r="I79" s="31">
        <f t="shared" ref="I79:J79" si="154">DATE(YEAR(I78)+1,MONTH(I78),DAY(I78))</f>
        <v>45931</v>
      </c>
      <c r="J79" s="31">
        <f t="shared" si="154"/>
        <v>46295</v>
      </c>
      <c r="L79" s="29">
        <f>O78*(1+F79)*(1+G79)*ROUND(DAYS360(I79,J79,FALSE)/30,0)</f>
        <v>57131.71941250001</v>
      </c>
      <c r="M79" s="29">
        <f t="shared" si="147"/>
        <v>1664.0306625000085</v>
      </c>
      <c r="N79" s="34">
        <f t="shared" si="148"/>
        <v>3.0000000000000152E-2</v>
      </c>
      <c r="O79" s="32">
        <f t="shared" si="149"/>
        <v>4760.9766177083338</v>
      </c>
      <c r="Q79" s="22">
        <f t="shared" si="138"/>
        <v>0</v>
      </c>
      <c r="R79" s="22">
        <f t="shared" si="138"/>
        <v>0</v>
      </c>
      <c r="S79" s="22">
        <f t="shared" si="138"/>
        <v>0</v>
      </c>
      <c r="T79" s="22">
        <f t="shared" si="138"/>
        <v>0</v>
      </c>
      <c r="U79" s="22">
        <f t="shared" si="138"/>
        <v>0</v>
      </c>
      <c r="V79" s="22">
        <f t="shared" si="139"/>
        <v>14282.929853125002</v>
      </c>
      <c r="W79" s="22">
        <f t="shared" si="140"/>
        <v>0</v>
      </c>
      <c r="X79" s="22">
        <f t="shared" si="140"/>
        <v>0</v>
      </c>
      <c r="Y79" s="22">
        <f t="shared" si="140"/>
        <v>0</v>
      </c>
      <c r="Z79" s="22">
        <f t="shared" si="140"/>
        <v>0</v>
      </c>
      <c r="AA79" s="22">
        <f t="shared" si="140"/>
        <v>0</v>
      </c>
      <c r="AB79" s="22">
        <f t="shared" si="140"/>
        <v>0</v>
      </c>
      <c r="AC79" s="22">
        <f t="shared" si="140"/>
        <v>0</v>
      </c>
      <c r="AD79" s="22">
        <f t="shared" si="140"/>
        <v>0</v>
      </c>
      <c r="AE79" s="22">
        <f t="shared" si="140"/>
        <v>0</v>
      </c>
      <c r="AF79" s="22">
        <f t="shared" si="140"/>
        <v>0</v>
      </c>
      <c r="AG79" s="22">
        <f t="shared" si="140"/>
        <v>0</v>
      </c>
      <c r="AH79" s="22">
        <f t="shared" si="140"/>
        <v>0</v>
      </c>
      <c r="AI79" s="22">
        <f t="shared" si="140"/>
        <v>0</v>
      </c>
      <c r="AJ79" s="22">
        <f t="shared" si="140"/>
        <v>0</v>
      </c>
      <c r="AK79" s="22">
        <f t="shared" si="140"/>
        <v>0</v>
      </c>
      <c r="AL79" s="22">
        <f t="shared" si="140"/>
        <v>0</v>
      </c>
      <c r="AM79" s="22">
        <f t="shared" si="141"/>
        <v>0</v>
      </c>
      <c r="AN79" s="22">
        <f t="shared" si="141"/>
        <v>0</v>
      </c>
      <c r="AO79" s="22">
        <f t="shared" si="141"/>
        <v>0</v>
      </c>
      <c r="AP79" s="22">
        <f t="shared" si="141"/>
        <v>0</v>
      </c>
      <c r="AQ79" s="22">
        <f t="shared" si="141"/>
        <v>0</v>
      </c>
      <c r="AR79" s="22">
        <f t="shared" si="141"/>
        <v>0</v>
      </c>
      <c r="AS79" s="22">
        <f t="shared" si="141"/>
        <v>0</v>
      </c>
      <c r="AT79" s="22">
        <f t="shared" si="141"/>
        <v>0</v>
      </c>
      <c r="AU79" s="22">
        <f t="shared" si="141"/>
        <v>0</v>
      </c>
      <c r="AV79" s="22">
        <f t="shared" si="141"/>
        <v>0</v>
      </c>
      <c r="AW79" s="22">
        <f t="shared" si="141"/>
        <v>0</v>
      </c>
      <c r="AX79" s="22">
        <f t="shared" si="141"/>
        <v>0</v>
      </c>
      <c r="AY79" s="22">
        <f t="shared" si="141"/>
        <v>0</v>
      </c>
      <c r="AZ79" s="22">
        <f t="shared" si="141"/>
        <v>0</v>
      </c>
      <c r="BA79" s="22">
        <f t="shared" si="141"/>
        <v>0</v>
      </c>
      <c r="BB79" s="22">
        <f t="shared" si="141"/>
        <v>0</v>
      </c>
      <c r="BC79" s="22">
        <f t="shared" si="142"/>
        <v>0</v>
      </c>
      <c r="BD79" s="22">
        <f t="shared" si="142"/>
        <v>0</v>
      </c>
      <c r="BE79" s="22">
        <f t="shared" si="142"/>
        <v>0</v>
      </c>
      <c r="BF79" s="22">
        <f t="shared" si="142"/>
        <v>0</v>
      </c>
      <c r="BG79" s="22">
        <f t="shared" si="142"/>
        <v>0</v>
      </c>
      <c r="BH79" s="22">
        <f t="shared" si="142"/>
        <v>0</v>
      </c>
      <c r="BI79" s="22">
        <f t="shared" si="142"/>
        <v>0</v>
      </c>
      <c r="BJ79" s="22">
        <f t="shared" si="142"/>
        <v>0</v>
      </c>
      <c r="BK79" s="22">
        <f t="shared" si="142"/>
        <v>0</v>
      </c>
      <c r="BL79" s="22">
        <f t="shared" si="142"/>
        <v>0</v>
      </c>
      <c r="BM79" s="22">
        <f t="shared" si="142"/>
        <v>0</v>
      </c>
      <c r="BN79" s="22">
        <f t="shared" si="142"/>
        <v>0</v>
      </c>
      <c r="BO79" s="22">
        <f t="shared" si="142"/>
        <v>0</v>
      </c>
      <c r="BP79" s="22">
        <f t="shared" si="142"/>
        <v>0</v>
      </c>
      <c r="BQ79" s="22">
        <f t="shared" si="142"/>
        <v>0</v>
      </c>
      <c r="BR79" s="22">
        <f t="shared" si="142"/>
        <v>0</v>
      </c>
      <c r="BS79" s="22">
        <f t="shared" si="143"/>
        <v>0</v>
      </c>
      <c r="BT79" s="22">
        <f t="shared" si="143"/>
        <v>0</v>
      </c>
      <c r="BU79" s="22">
        <f t="shared" si="143"/>
        <v>0</v>
      </c>
      <c r="BV79" s="22">
        <f t="shared" si="143"/>
        <v>0</v>
      </c>
      <c r="BW79" s="22">
        <f t="shared" si="143"/>
        <v>0</v>
      </c>
      <c r="BX79" s="22">
        <f t="shared" si="143"/>
        <v>0</v>
      </c>
      <c r="BY79" s="22">
        <f t="shared" si="143"/>
        <v>0</v>
      </c>
      <c r="BZ79" s="22">
        <f t="shared" si="143"/>
        <v>0</v>
      </c>
      <c r="CA79" s="22">
        <f t="shared" si="143"/>
        <v>0</v>
      </c>
      <c r="CB79" s="22">
        <f t="shared" si="143"/>
        <v>0</v>
      </c>
      <c r="CC79" s="22">
        <f t="shared" si="143"/>
        <v>0</v>
      </c>
      <c r="CD79" s="22">
        <f t="shared" si="143"/>
        <v>0</v>
      </c>
      <c r="CE79" s="22">
        <f t="shared" si="144"/>
        <v>0</v>
      </c>
      <c r="CF79" s="22">
        <f t="shared" si="144"/>
        <v>0</v>
      </c>
      <c r="CG79" s="22">
        <f t="shared" si="144"/>
        <v>0</v>
      </c>
      <c r="CH79" s="22">
        <f t="shared" si="144"/>
        <v>0</v>
      </c>
      <c r="CI79" s="22">
        <f t="shared" si="144"/>
        <v>0</v>
      </c>
      <c r="CJ79" s="22">
        <f t="shared" si="144"/>
        <v>0</v>
      </c>
      <c r="CK79" s="22">
        <f t="shared" si="144"/>
        <v>0</v>
      </c>
      <c r="CL79" s="22">
        <f t="shared" si="144"/>
        <v>0</v>
      </c>
      <c r="CM79" s="22">
        <f t="shared" si="144"/>
        <v>0</v>
      </c>
      <c r="CN79" s="22">
        <f t="shared" si="144"/>
        <v>4760.9766177083338</v>
      </c>
      <c r="CO79" s="22">
        <f t="shared" si="144"/>
        <v>4760.9766177083338</v>
      </c>
      <c r="CP79" s="22">
        <f t="shared" si="144"/>
        <v>4760.9766177083338</v>
      </c>
    </row>
    <row r="80" spans="1:94">
      <c r="A80" s="8"/>
      <c r="C80" s="8"/>
      <c r="D80" s="8"/>
      <c r="E80" s="8"/>
      <c r="F80" s="23"/>
      <c r="G80" s="23"/>
      <c r="H80" s="8"/>
      <c r="I80" s="24"/>
      <c r="J80" s="24"/>
      <c r="K80" s="8"/>
      <c r="L80" s="8"/>
      <c r="M80" s="8"/>
      <c r="N80" s="8"/>
      <c r="O80" s="8"/>
      <c r="P80" s="8"/>
      <c r="Q80" s="25">
        <f>SUM(Q73:Q79)</f>
        <v>11784.0625</v>
      </c>
      <c r="R80" s="25">
        <f t="shared" ref="R80:CC80" si="155">SUM(R73:R79)</f>
        <v>47002.1875</v>
      </c>
      <c r="S80" s="25">
        <f t="shared" si="155"/>
        <v>47473.75</v>
      </c>
      <c r="T80" s="25">
        <f t="shared" si="155"/>
        <v>51034.28125</v>
      </c>
      <c r="U80" s="25">
        <f t="shared" si="155"/>
        <v>54256.0159375</v>
      </c>
      <c r="V80" s="25">
        <f t="shared" si="155"/>
        <v>55883.696415625003</v>
      </c>
      <c r="W80" s="25">
        <f t="shared" si="155"/>
        <v>0</v>
      </c>
      <c r="X80" s="25">
        <f t="shared" si="155"/>
        <v>0</v>
      </c>
      <c r="Y80" s="25">
        <f t="shared" si="155"/>
        <v>0</v>
      </c>
      <c r="Z80" s="25">
        <f t="shared" si="155"/>
        <v>0</v>
      </c>
      <c r="AA80" s="25">
        <f t="shared" si="155"/>
        <v>0</v>
      </c>
      <c r="AB80" s="25">
        <f t="shared" si="155"/>
        <v>0</v>
      </c>
      <c r="AC80" s="25">
        <f t="shared" si="155"/>
        <v>0</v>
      </c>
      <c r="AD80" s="25">
        <f t="shared" si="155"/>
        <v>0</v>
      </c>
      <c r="AE80" s="25">
        <f t="shared" si="155"/>
        <v>0</v>
      </c>
      <c r="AF80" s="25">
        <f t="shared" si="155"/>
        <v>3928.0208333333335</v>
      </c>
      <c r="AG80" s="25">
        <f t="shared" si="155"/>
        <v>3928.0208333333335</v>
      </c>
      <c r="AH80" s="25">
        <f t="shared" si="155"/>
        <v>3928.0208333333335</v>
      </c>
      <c r="AI80" s="25">
        <f t="shared" si="155"/>
        <v>3928.0208333333335</v>
      </c>
      <c r="AJ80" s="25">
        <f t="shared" si="155"/>
        <v>3928.0208333333335</v>
      </c>
      <c r="AK80" s="25">
        <f t="shared" si="155"/>
        <v>3928.0208333333335</v>
      </c>
      <c r="AL80" s="25">
        <f t="shared" si="155"/>
        <v>3928.0208333333335</v>
      </c>
      <c r="AM80" s="25">
        <f t="shared" si="155"/>
        <v>3928.0208333333335</v>
      </c>
      <c r="AN80" s="25">
        <f t="shared" si="155"/>
        <v>3928.0208333333335</v>
      </c>
      <c r="AO80" s="25">
        <f t="shared" si="155"/>
        <v>3928.0208333333335</v>
      </c>
      <c r="AP80" s="25">
        <f t="shared" si="155"/>
        <v>3928.0208333333335</v>
      </c>
      <c r="AQ80" s="25">
        <f t="shared" si="155"/>
        <v>3928.0208333333335</v>
      </c>
      <c r="AR80" s="25">
        <f t="shared" si="155"/>
        <v>3883.3333333333335</v>
      </c>
      <c r="AS80" s="25">
        <f t="shared" si="155"/>
        <v>3883.3333333333335</v>
      </c>
      <c r="AT80" s="25">
        <f t="shared" si="155"/>
        <v>3883.3333333333335</v>
      </c>
      <c r="AU80" s="25">
        <f t="shared" si="155"/>
        <v>3883.3333333333335</v>
      </c>
      <c r="AV80" s="25">
        <f t="shared" si="155"/>
        <v>3883.3333333333335</v>
      </c>
      <c r="AW80" s="25">
        <f t="shared" si="155"/>
        <v>3883.3333333333335</v>
      </c>
      <c r="AX80" s="25">
        <f t="shared" si="155"/>
        <v>3883.3333333333335</v>
      </c>
      <c r="AY80" s="25">
        <f t="shared" si="155"/>
        <v>3883.3333333333335</v>
      </c>
      <c r="AZ80" s="25">
        <f t="shared" si="155"/>
        <v>3883.3333333333335</v>
      </c>
      <c r="BA80" s="25">
        <f t="shared" si="155"/>
        <v>3883.3333333333335</v>
      </c>
      <c r="BB80" s="25">
        <f t="shared" si="155"/>
        <v>3883.3333333333335</v>
      </c>
      <c r="BC80" s="25">
        <f t="shared" si="155"/>
        <v>3883.3333333333335</v>
      </c>
      <c r="BD80" s="25">
        <f t="shared" si="155"/>
        <v>4174.583333333333</v>
      </c>
      <c r="BE80" s="25">
        <f t="shared" si="155"/>
        <v>4174.583333333333</v>
      </c>
      <c r="BF80" s="25">
        <f t="shared" si="155"/>
        <v>4174.583333333333</v>
      </c>
      <c r="BG80" s="25">
        <f t="shared" si="155"/>
        <v>4174.583333333333</v>
      </c>
      <c r="BH80" s="25">
        <f t="shared" si="155"/>
        <v>4174.583333333333</v>
      </c>
      <c r="BI80" s="25">
        <f t="shared" si="155"/>
        <v>4174.583333333333</v>
      </c>
      <c r="BJ80" s="25">
        <f t="shared" si="155"/>
        <v>4174.583333333333</v>
      </c>
      <c r="BK80" s="25">
        <f t="shared" si="155"/>
        <v>4174.583333333333</v>
      </c>
      <c r="BL80" s="25">
        <f t="shared" si="155"/>
        <v>4174.583333333333</v>
      </c>
      <c r="BM80" s="25">
        <f t="shared" si="155"/>
        <v>4174.583333333333</v>
      </c>
      <c r="BN80" s="25">
        <f t="shared" si="155"/>
        <v>4174.583333333333</v>
      </c>
      <c r="BO80" s="25">
        <f t="shared" si="155"/>
        <v>4174.583333333333</v>
      </c>
      <c r="BP80" s="25">
        <f t="shared" si="155"/>
        <v>4487.677083333333</v>
      </c>
      <c r="BQ80" s="25">
        <f t="shared" si="155"/>
        <v>4487.677083333333</v>
      </c>
      <c r="BR80" s="25">
        <f t="shared" si="155"/>
        <v>4487.677083333333</v>
      </c>
      <c r="BS80" s="25">
        <f t="shared" si="155"/>
        <v>4487.677083333333</v>
      </c>
      <c r="BT80" s="25">
        <f t="shared" si="155"/>
        <v>4487.677083333333</v>
      </c>
      <c r="BU80" s="25">
        <f t="shared" si="155"/>
        <v>4487.677083333333</v>
      </c>
      <c r="BV80" s="25">
        <f t="shared" si="155"/>
        <v>4487.677083333333</v>
      </c>
      <c r="BW80" s="25">
        <f t="shared" si="155"/>
        <v>4487.677083333333</v>
      </c>
      <c r="BX80" s="25">
        <f t="shared" si="155"/>
        <v>4487.677083333333</v>
      </c>
      <c r="BY80" s="25">
        <f t="shared" si="155"/>
        <v>4487.677083333333</v>
      </c>
      <c r="BZ80" s="25">
        <f t="shared" si="155"/>
        <v>4487.677083333333</v>
      </c>
      <c r="CA80" s="25">
        <f t="shared" si="155"/>
        <v>4487.677083333333</v>
      </c>
      <c r="CB80" s="25">
        <f t="shared" si="155"/>
        <v>4622.3073958333334</v>
      </c>
      <c r="CC80" s="25">
        <f t="shared" si="155"/>
        <v>4622.3073958333334</v>
      </c>
      <c r="CD80" s="25">
        <f t="shared" ref="CD80:CK80" si="156">SUM(CD73:CD79)</f>
        <v>4622.3073958333334</v>
      </c>
      <c r="CE80" s="25">
        <f t="shared" si="156"/>
        <v>4622.3073958333334</v>
      </c>
      <c r="CF80" s="25">
        <f t="shared" si="156"/>
        <v>4622.3073958333334</v>
      </c>
      <c r="CG80" s="25">
        <f t="shared" si="156"/>
        <v>4622.3073958333334</v>
      </c>
      <c r="CH80" s="25">
        <f t="shared" si="156"/>
        <v>4622.3073958333334</v>
      </c>
      <c r="CI80" s="25">
        <f t="shared" si="156"/>
        <v>4622.3073958333334</v>
      </c>
      <c r="CJ80" s="25">
        <f t="shared" si="156"/>
        <v>4622.3073958333334</v>
      </c>
      <c r="CK80" s="25">
        <f t="shared" si="156"/>
        <v>4622.3073958333334</v>
      </c>
      <c r="CL80" s="25">
        <f>SUM(CL73:CL79)</f>
        <v>4622.3073958333334</v>
      </c>
      <c r="CM80" s="25">
        <f t="shared" ref="CM80:CP80" si="157">SUM(CM73:CM79)</f>
        <v>4622.3073958333334</v>
      </c>
      <c r="CN80" s="25">
        <f t="shared" si="157"/>
        <v>4760.9766177083338</v>
      </c>
      <c r="CO80" s="25">
        <f t="shared" si="157"/>
        <v>4760.9766177083338</v>
      </c>
      <c r="CP80" s="25">
        <f t="shared" si="157"/>
        <v>4760.9766177083338</v>
      </c>
    </row>
    <row r="83" spans="1:94">
      <c r="B83" s="20" t="s">
        <v>472</v>
      </c>
      <c r="D83" s="20" t="s">
        <v>589</v>
      </c>
      <c r="F83" s="21">
        <v>0</v>
      </c>
      <c r="G83" s="21">
        <v>0</v>
      </c>
      <c r="I83" s="31">
        <v>43800</v>
      </c>
      <c r="J83" s="31">
        <v>44165</v>
      </c>
      <c r="L83" s="29">
        <v>0</v>
      </c>
      <c r="M83" s="29"/>
      <c r="N83" s="29"/>
      <c r="O83" s="32">
        <f t="shared" ref="O83" si="158">IFERROR(L83/ROUND(DAYS360(I83,J83,FALSE)/30,0),0)</f>
        <v>0</v>
      </c>
      <c r="Q83" s="22">
        <f t="shared" ref="Q83:U89" si="159">SUMIFS($W83:$CD83,$W$4:$CD$4,Q$6)</f>
        <v>0</v>
      </c>
      <c r="R83" s="22">
        <f t="shared" si="159"/>
        <v>0</v>
      </c>
      <c r="S83" s="22">
        <f t="shared" si="159"/>
        <v>0</v>
      </c>
      <c r="T83" s="22">
        <f t="shared" si="159"/>
        <v>0</v>
      </c>
      <c r="U83" s="22">
        <f t="shared" si="159"/>
        <v>0</v>
      </c>
      <c r="V83" s="22">
        <f t="shared" ref="V83:V89" si="160">SUMIFS($W83:$CP83,$W$4:$CP$4,V$6)</f>
        <v>0</v>
      </c>
      <c r="W83" s="22">
        <f t="shared" ref="W83:AL89" si="161">SUMIFS($O83,$I83,"&lt;="&amp;W$6,$J83,"&gt;"&amp;W$6)</f>
        <v>0</v>
      </c>
      <c r="X83" s="22">
        <f t="shared" si="161"/>
        <v>0</v>
      </c>
      <c r="Y83" s="22">
        <f t="shared" si="161"/>
        <v>0</v>
      </c>
      <c r="Z83" s="22">
        <f t="shared" si="161"/>
        <v>0</v>
      </c>
      <c r="AA83" s="22">
        <f t="shared" si="161"/>
        <v>0</v>
      </c>
      <c r="AB83" s="22">
        <f t="shared" si="161"/>
        <v>0</v>
      </c>
      <c r="AC83" s="22">
        <f t="shared" si="161"/>
        <v>0</v>
      </c>
      <c r="AD83" s="22">
        <f t="shared" si="161"/>
        <v>0</v>
      </c>
      <c r="AE83" s="22">
        <f t="shared" si="161"/>
        <v>0</v>
      </c>
      <c r="AF83" s="22">
        <f t="shared" si="161"/>
        <v>0</v>
      </c>
      <c r="AG83" s="22">
        <f t="shared" si="161"/>
        <v>0</v>
      </c>
      <c r="AH83" s="22">
        <f t="shared" si="161"/>
        <v>0</v>
      </c>
      <c r="AI83" s="22">
        <f t="shared" si="161"/>
        <v>0</v>
      </c>
      <c r="AJ83" s="22">
        <f t="shared" si="161"/>
        <v>0</v>
      </c>
      <c r="AK83" s="22">
        <f t="shared" si="161"/>
        <v>0</v>
      </c>
      <c r="AL83" s="22">
        <f t="shared" si="161"/>
        <v>0</v>
      </c>
      <c r="AM83" s="22">
        <f t="shared" ref="AM83:BB89" si="162">SUMIFS($O83,$I83,"&lt;="&amp;AM$6,$J83,"&gt;"&amp;AM$6)</f>
        <v>0</v>
      </c>
      <c r="AN83" s="22">
        <f t="shared" si="162"/>
        <v>0</v>
      </c>
      <c r="AO83" s="22">
        <f t="shared" si="162"/>
        <v>0</v>
      </c>
      <c r="AP83" s="22">
        <f t="shared" si="162"/>
        <v>0</v>
      </c>
      <c r="AQ83" s="22">
        <f t="shared" si="162"/>
        <v>0</v>
      </c>
      <c r="AR83" s="22">
        <f t="shared" si="162"/>
        <v>0</v>
      </c>
      <c r="AS83" s="22">
        <f t="shared" si="162"/>
        <v>0</v>
      </c>
      <c r="AT83" s="22">
        <f t="shared" si="162"/>
        <v>0</v>
      </c>
      <c r="AU83" s="22">
        <f t="shared" si="162"/>
        <v>0</v>
      </c>
      <c r="AV83" s="22">
        <f t="shared" si="162"/>
        <v>0</v>
      </c>
      <c r="AW83" s="22">
        <f t="shared" si="162"/>
        <v>0</v>
      </c>
      <c r="AX83" s="22">
        <f t="shared" si="162"/>
        <v>0</v>
      </c>
      <c r="AY83" s="22">
        <f t="shared" si="162"/>
        <v>0</v>
      </c>
      <c r="AZ83" s="22">
        <f t="shared" si="162"/>
        <v>0</v>
      </c>
      <c r="BA83" s="22">
        <f t="shared" si="162"/>
        <v>0</v>
      </c>
      <c r="BB83" s="22">
        <f t="shared" si="162"/>
        <v>0</v>
      </c>
      <c r="BC83" s="22">
        <f t="shared" ref="BC83:BR89" si="163">SUMIFS($O83,$I83,"&lt;="&amp;BC$6,$J83,"&gt;"&amp;BC$6)</f>
        <v>0</v>
      </c>
      <c r="BD83" s="22">
        <f t="shared" si="163"/>
        <v>0</v>
      </c>
      <c r="BE83" s="22">
        <f t="shared" si="163"/>
        <v>0</v>
      </c>
      <c r="BF83" s="22">
        <f t="shared" si="163"/>
        <v>0</v>
      </c>
      <c r="BG83" s="22">
        <f t="shared" si="163"/>
        <v>0</v>
      </c>
      <c r="BH83" s="22">
        <f t="shared" si="163"/>
        <v>0</v>
      </c>
      <c r="BI83" s="22">
        <f t="shared" si="163"/>
        <v>0</v>
      </c>
      <c r="BJ83" s="22">
        <f t="shared" si="163"/>
        <v>0</v>
      </c>
      <c r="BK83" s="22">
        <f t="shared" si="163"/>
        <v>0</v>
      </c>
      <c r="BL83" s="22">
        <f t="shared" si="163"/>
        <v>0</v>
      </c>
      <c r="BM83" s="22">
        <f t="shared" si="163"/>
        <v>0</v>
      </c>
      <c r="BN83" s="22">
        <f t="shared" si="163"/>
        <v>0</v>
      </c>
      <c r="BO83" s="22">
        <f t="shared" si="163"/>
        <v>0</v>
      </c>
      <c r="BP83" s="22">
        <f t="shared" si="163"/>
        <v>0</v>
      </c>
      <c r="BQ83" s="22">
        <f t="shared" si="163"/>
        <v>0</v>
      </c>
      <c r="BR83" s="22">
        <f t="shared" si="163"/>
        <v>0</v>
      </c>
      <c r="BS83" s="22">
        <f t="shared" ref="BS83:CH89" si="164">SUMIFS($O83,$I83,"&lt;="&amp;BS$6,$J83,"&gt;"&amp;BS$6)</f>
        <v>0</v>
      </c>
      <c r="BT83" s="22">
        <f t="shared" si="164"/>
        <v>0</v>
      </c>
      <c r="BU83" s="22">
        <f t="shared" si="164"/>
        <v>0</v>
      </c>
      <c r="BV83" s="22">
        <f t="shared" si="164"/>
        <v>0</v>
      </c>
      <c r="BW83" s="22">
        <f t="shared" si="164"/>
        <v>0</v>
      </c>
      <c r="BX83" s="22">
        <f t="shared" si="164"/>
        <v>0</v>
      </c>
      <c r="BY83" s="22">
        <f t="shared" si="164"/>
        <v>0</v>
      </c>
      <c r="BZ83" s="22">
        <f t="shared" si="164"/>
        <v>0</v>
      </c>
      <c r="CA83" s="22">
        <f t="shared" si="164"/>
        <v>0</v>
      </c>
      <c r="CB83" s="22">
        <f t="shared" si="164"/>
        <v>0</v>
      </c>
      <c r="CC83" s="22">
        <f t="shared" si="164"/>
        <v>0</v>
      </c>
      <c r="CD83" s="22">
        <f t="shared" si="164"/>
        <v>0</v>
      </c>
      <c r="CE83" s="22">
        <f t="shared" si="164"/>
        <v>0</v>
      </c>
      <c r="CF83" s="22">
        <f t="shared" si="164"/>
        <v>0</v>
      </c>
      <c r="CG83" s="22">
        <f t="shared" si="164"/>
        <v>0</v>
      </c>
      <c r="CH83" s="22">
        <f t="shared" si="164"/>
        <v>0</v>
      </c>
      <c r="CI83" s="22">
        <f t="shared" ref="CE83:CP89" si="165">SUMIFS($O83,$I83,"&lt;="&amp;CI$6,$J83,"&gt;"&amp;CI$6)</f>
        <v>0</v>
      </c>
      <c r="CJ83" s="22">
        <f t="shared" si="165"/>
        <v>0</v>
      </c>
      <c r="CK83" s="22">
        <f t="shared" si="165"/>
        <v>0</v>
      </c>
      <c r="CL83" s="22">
        <f t="shared" si="165"/>
        <v>0</v>
      </c>
      <c r="CM83" s="22">
        <f t="shared" si="165"/>
        <v>0</v>
      </c>
      <c r="CN83" s="22">
        <f t="shared" si="165"/>
        <v>0</v>
      </c>
      <c r="CO83" s="22">
        <f t="shared" si="165"/>
        <v>0</v>
      </c>
      <c r="CP83" s="22">
        <f t="shared" si="165"/>
        <v>0</v>
      </c>
    </row>
    <row r="84" spans="1:94">
      <c r="B84" s="20" t="s">
        <v>472</v>
      </c>
      <c r="D84" s="20" t="s">
        <v>589</v>
      </c>
      <c r="F84" s="21"/>
      <c r="G84" s="21">
        <v>0</v>
      </c>
      <c r="I84" s="31">
        <f t="shared" ref="I84" si="166">DATE(YEAR(I83)+1,MONTH(I83),DAY(I83))</f>
        <v>44166</v>
      </c>
      <c r="J84" s="31">
        <f>DATE(YEAR(J83)+1,MONTH(J83),DAY(J83))</f>
        <v>44530</v>
      </c>
      <c r="L84" s="139">
        <v>140940.60999999999</v>
      </c>
      <c r="M84" s="29">
        <f>L84-L83</f>
        <v>140940.60999999999</v>
      </c>
      <c r="N84" s="34" t="e">
        <f>M84/L83</f>
        <v>#DIV/0!</v>
      </c>
      <c r="O84" s="32">
        <f>IFERROR(L84/ROUND(DAYS360(I84,J84,FALSE)/30,0),0)</f>
        <v>11745.050833333333</v>
      </c>
      <c r="Q84" s="22">
        <f t="shared" si="159"/>
        <v>11745.050833333333</v>
      </c>
      <c r="R84" s="22">
        <f t="shared" si="159"/>
        <v>129195.55916666663</v>
      </c>
      <c r="S84" s="22">
        <f t="shared" si="159"/>
        <v>0</v>
      </c>
      <c r="T84" s="22">
        <f t="shared" si="159"/>
        <v>0</v>
      </c>
      <c r="U84" s="22">
        <f t="shared" si="159"/>
        <v>0</v>
      </c>
      <c r="V84" s="22">
        <f t="shared" si="160"/>
        <v>0</v>
      </c>
      <c r="W84" s="22">
        <f t="shared" si="161"/>
        <v>0</v>
      </c>
      <c r="X84" s="22">
        <f t="shared" si="161"/>
        <v>0</v>
      </c>
      <c r="Y84" s="22">
        <f t="shared" si="161"/>
        <v>0</v>
      </c>
      <c r="Z84" s="22">
        <f t="shared" si="161"/>
        <v>0</v>
      </c>
      <c r="AA84" s="22">
        <f t="shared" si="161"/>
        <v>0</v>
      </c>
      <c r="AB84" s="22">
        <f t="shared" si="161"/>
        <v>0</v>
      </c>
      <c r="AC84" s="22">
        <f t="shared" si="161"/>
        <v>0</v>
      </c>
      <c r="AD84" s="22">
        <f t="shared" si="161"/>
        <v>0</v>
      </c>
      <c r="AE84" s="22">
        <f t="shared" si="161"/>
        <v>0</v>
      </c>
      <c r="AF84" s="22">
        <f t="shared" si="161"/>
        <v>0</v>
      </c>
      <c r="AG84" s="22">
        <f t="shared" si="161"/>
        <v>0</v>
      </c>
      <c r="AH84" s="22">
        <f t="shared" si="161"/>
        <v>11745.050833333333</v>
      </c>
      <c r="AI84" s="22">
        <f t="shared" si="161"/>
        <v>11745.050833333333</v>
      </c>
      <c r="AJ84" s="22">
        <f t="shared" si="161"/>
        <v>11745.050833333333</v>
      </c>
      <c r="AK84" s="22">
        <f t="shared" si="161"/>
        <v>11745.050833333333</v>
      </c>
      <c r="AL84" s="22">
        <f t="shared" si="161"/>
        <v>11745.050833333333</v>
      </c>
      <c r="AM84" s="22">
        <f t="shared" si="162"/>
        <v>11745.050833333333</v>
      </c>
      <c r="AN84" s="22">
        <f t="shared" si="162"/>
        <v>11745.050833333333</v>
      </c>
      <c r="AO84" s="22">
        <f t="shared" si="162"/>
        <v>11745.050833333333</v>
      </c>
      <c r="AP84" s="22">
        <f t="shared" si="162"/>
        <v>11745.050833333333</v>
      </c>
      <c r="AQ84" s="22">
        <f t="shared" si="162"/>
        <v>11745.050833333333</v>
      </c>
      <c r="AR84" s="22">
        <f t="shared" si="162"/>
        <v>11745.050833333333</v>
      </c>
      <c r="AS84" s="22">
        <f t="shared" si="162"/>
        <v>11745.050833333333</v>
      </c>
      <c r="AT84" s="22">
        <f t="shared" si="162"/>
        <v>0</v>
      </c>
      <c r="AU84" s="22">
        <f t="shared" si="162"/>
        <v>0</v>
      </c>
      <c r="AV84" s="22">
        <f t="shared" si="162"/>
        <v>0</v>
      </c>
      <c r="AW84" s="22">
        <f t="shared" si="162"/>
        <v>0</v>
      </c>
      <c r="AX84" s="22">
        <f t="shared" si="162"/>
        <v>0</v>
      </c>
      <c r="AY84" s="22">
        <f t="shared" si="162"/>
        <v>0</v>
      </c>
      <c r="AZ84" s="22">
        <f t="shared" si="162"/>
        <v>0</v>
      </c>
      <c r="BA84" s="22">
        <f t="shared" si="162"/>
        <v>0</v>
      </c>
      <c r="BB84" s="22">
        <f t="shared" si="162"/>
        <v>0</v>
      </c>
      <c r="BC84" s="22">
        <f t="shared" si="163"/>
        <v>0</v>
      </c>
      <c r="BD84" s="22">
        <f t="shared" si="163"/>
        <v>0</v>
      </c>
      <c r="BE84" s="22">
        <f t="shared" si="163"/>
        <v>0</v>
      </c>
      <c r="BF84" s="22">
        <f t="shared" si="163"/>
        <v>0</v>
      </c>
      <c r="BG84" s="22">
        <f t="shared" si="163"/>
        <v>0</v>
      </c>
      <c r="BH84" s="22">
        <f t="shared" si="163"/>
        <v>0</v>
      </c>
      <c r="BI84" s="22">
        <f t="shared" si="163"/>
        <v>0</v>
      </c>
      <c r="BJ84" s="22">
        <f t="shared" si="163"/>
        <v>0</v>
      </c>
      <c r="BK84" s="22">
        <f t="shared" si="163"/>
        <v>0</v>
      </c>
      <c r="BL84" s="22">
        <f t="shared" si="163"/>
        <v>0</v>
      </c>
      <c r="BM84" s="22">
        <f t="shared" si="163"/>
        <v>0</v>
      </c>
      <c r="BN84" s="22">
        <f t="shared" si="163"/>
        <v>0</v>
      </c>
      <c r="BO84" s="22">
        <f t="shared" si="163"/>
        <v>0</v>
      </c>
      <c r="BP84" s="22">
        <f t="shared" si="163"/>
        <v>0</v>
      </c>
      <c r="BQ84" s="22">
        <f t="shared" si="163"/>
        <v>0</v>
      </c>
      <c r="BR84" s="22">
        <f t="shared" si="163"/>
        <v>0</v>
      </c>
      <c r="BS84" s="22">
        <f t="shared" si="164"/>
        <v>0</v>
      </c>
      <c r="BT84" s="22">
        <f t="shared" si="164"/>
        <v>0</v>
      </c>
      <c r="BU84" s="22">
        <f t="shared" si="164"/>
        <v>0</v>
      </c>
      <c r="BV84" s="22">
        <f t="shared" si="164"/>
        <v>0</v>
      </c>
      <c r="BW84" s="22">
        <f t="shared" si="164"/>
        <v>0</v>
      </c>
      <c r="BX84" s="22">
        <f t="shared" si="164"/>
        <v>0</v>
      </c>
      <c r="BY84" s="22">
        <f t="shared" si="164"/>
        <v>0</v>
      </c>
      <c r="BZ84" s="22">
        <f t="shared" si="164"/>
        <v>0</v>
      </c>
      <c r="CA84" s="22">
        <f t="shared" si="164"/>
        <v>0</v>
      </c>
      <c r="CB84" s="22">
        <f t="shared" si="164"/>
        <v>0</v>
      </c>
      <c r="CC84" s="22">
        <f t="shared" si="164"/>
        <v>0</v>
      </c>
      <c r="CD84" s="22">
        <f t="shared" si="164"/>
        <v>0</v>
      </c>
      <c r="CE84" s="22">
        <f t="shared" si="165"/>
        <v>0</v>
      </c>
      <c r="CF84" s="22">
        <f t="shared" si="165"/>
        <v>0</v>
      </c>
      <c r="CG84" s="22">
        <f t="shared" si="165"/>
        <v>0</v>
      </c>
      <c r="CH84" s="22">
        <f t="shared" si="165"/>
        <v>0</v>
      </c>
      <c r="CI84" s="22">
        <f t="shared" si="165"/>
        <v>0</v>
      </c>
      <c r="CJ84" s="22">
        <f t="shared" si="165"/>
        <v>0</v>
      </c>
      <c r="CK84" s="22">
        <f t="shared" si="165"/>
        <v>0</v>
      </c>
      <c r="CL84" s="22">
        <f t="shared" si="165"/>
        <v>0</v>
      </c>
      <c r="CM84" s="22">
        <f t="shared" si="165"/>
        <v>0</v>
      </c>
      <c r="CN84" s="22">
        <f t="shared" si="165"/>
        <v>0</v>
      </c>
      <c r="CO84" s="22">
        <f t="shared" si="165"/>
        <v>0</v>
      </c>
      <c r="CP84" s="22">
        <f t="shared" si="165"/>
        <v>0</v>
      </c>
    </row>
    <row r="85" spans="1:94">
      <c r="B85" s="20" t="s">
        <v>472</v>
      </c>
      <c r="D85" s="20" t="s">
        <v>589</v>
      </c>
      <c r="F85" s="21"/>
      <c r="G85" s="21">
        <v>0.17</v>
      </c>
      <c r="I85" s="31">
        <f t="shared" ref="I85:J85" si="167">DATE(YEAR(I84)+1,MONTH(I84),DAY(I84))</f>
        <v>44531</v>
      </c>
      <c r="J85" s="31">
        <f t="shared" si="167"/>
        <v>44895</v>
      </c>
      <c r="L85" s="147">
        <v>164966.21</v>
      </c>
      <c r="M85" s="29">
        <f t="shared" ref="M85:M89" si="168">L85-L84</f>
        <v>24025.600000000006</v>
      </c>
      <c r="N85" s="34">
        <f t="shared" ref="N85:N89" si="169">M85/L84</f>
        <v>0.17046612754123888</v>
      </c>
      <c r="O85" s="32">
        <f t="shared" ref="O85:O89" si="170">IFERROR(L85/ROUND(DAYS360(I85,J85,FALSE)/30,0),0)</f>
        <v>13747.184166666666</v>
      </c>
      <c r="Q85" s="22">
        <f t="shared" si="159"/>
        <v>0</v>
      </c>
      <c r="R85" s="22">
        <f t="shared" si="159"/>
        <v>13747.184166666666</v>
      </c>
      <c r="S85" s="22">
        <f t="shared" si="159"/>
        <v>151219.02583333338</v>
      </c>
      <c r="T85" s="22">
        <f t="shared" si="159"/>
        <v>0</v>
      </c>
      <c r="U85" s="22">
        <f t="shared" si="159"/>
        <v>0</v>
      </c>
      <c r="V85" s="22">
        <f t="shared" si="160"/>
        <v>0</v>
      </c>
      <c r="W85" s="22">
        <f t="shared" si="161"/>
        <v>0</v>
      </c>
      <c r="X85" s="22">
        <f t="shared" si="161"/>
        <v>0</v>
      </c>
      <c r="Y85" s="22">
        <f t="shared" si="161"/>
        <v>0</v>
      </c>
      <c r="Z85" s="22">
        <f t="shared" si="161"/>
        <v>0</v>
      </c>
      <c r="AA85" s="22">
        <f t="shared" si="161"/>
        <v>0</v>
      </c>
      <c r="AB85" s="22">
        <f t="shared" si="161"/>
        <v>0</v>
      </c>
      <c r="AC85" s="22">
        <f t="shared" si="161"/>
        <v>0</v>
      </c>
      <c r="AD85" s="22">
        <f t="shared" si="161"/>
        <v>0</v>
      </c>
      <c r="AE85" s="22">
        <f t="shared" si="161"/>
        <v>0</v>
      </c>
      <c r="AF85" s="22">
        <f t="shared" si="161"/>
        <v>0</v>
      </c>
      <c r="AG85" s="22">
        <f t="shared" si="161"/>
        <v>0</v>
      </c>
      <c r="AH85" s="22">
        <f t="shared" si="161"/>
        <v>0</v>
      </c>
      <c r="AI85" s="22">
        <f t="shared" si="161"/>
        <v>0</v>
      </c>
      <c r="AJ85" s="22">
        <f t="shared" si="161"/>
        <v>0</v>
      </c>
      <c r="AK85" s="22">
        <f t="shared" si="161"/>
        <v>0</v>
      </c>
      <c r="AL85" s="22">
        <f t="shared" si="161"/>
        <v>0</v>
      </c>
      <c r="AM85" s="22">
        <f t="shared" si="162"/>
        <v>0</v>
      </c>
      <c r="AN85" s="22">
        <f t="shared" si="162"/>
        <v>0</v>
      </c>
      <c r="AO85" s="22">
        <f t="shared" si="162"/>
        <v>0</v>
      </c>
      <c r="AP85" s="22">
        <f t="shared" si="162"/>
        <v>0</v>
      </c>
      <c r="AQ85" s="22">
        <f t="shared" si="162"/>
        <v>0</v>
      </c>
      <c r="AR85" s="22">
        <f t="shared" si="162"/>
        <v>0</v>
      </c>
      <c r="AS85" s="22">
        <f t="shared" si="162"/>
        <v>0</v>
      </c>
      <c r="AT85" s="22">
        <f t="shared" si="162"/>
        <v>13747.184166666666</v>
      </c>
      <c r="AU85" s="22">
        <f t="shared" si="162"/>
        <v>13747.184166666666</v>
      </c>
      <c r="AV85" s="22">
        <f t="shared" si="162"/>
        <v>13747.184166666666</v>
      </c>
      <c r="AW85" s="22">
        <f t="shared" si="162"/>
        <v>13747.184166666666</v>
      </c>
      <c r="AX85" s="22">
        <f t="shared" si="162"/>
        <v>13747.184166666666</v>
      </c>
      <c r="AY85" s="22">
        <f t="shared" si="162"/>
        <v>13747.184166666666</v>
      </c>
      <c r="AZ85" s="22">
        <f t="shared" si="162"/>
        <v>13747.184166666666</v>
      </c>
      <c r="BA85" s="22">
        <f t="shared" si="162"/>
        <v>13747.184166666666</v>
      </c>
      <c r="BB85" s="22">
        <f t="shared" si="162"/>
        <v>13747.184166666666</v>
      </c>
      <c r="BC85" s="22">
        <f t="shared" si="163"/>
        <v>13747.184166666666</v>
      </c>
      <c r="BD85" s="22">
        <f t="shared" si="163"/>
        <v>13747.184166666666</v>
      </c>
      <c r="BE85" s="22">
        <f t="shared" si="163"/>
        <v>13747.184166666666</v>
      </c>
      <c r="BF85" s="22">
        <f t="shared" si="163"/>
        <v>0</v>
      </c>
      <c r="BG85" s="22">
        <f t="shared" si="163"/>
        <v>0</v>
      </c>
      <c r="BH85" s="22">
        <f t="shared" si="163"/>
        <v>0</v>
      </c>
      <c r="BI85" s="22">
        <f t="shared" si="163"/>
        <v>0</v>
      </c>
      <c r="BJ85" s="22">
        <f t="shared" si="163"/>
        <v>0</v>
      </c>
      <c r="BK85" s="22">
        <f t="shared" si="163"/>
        <v>0</v>
      </c>
      <c r="BL85" s="22">
        <f t="shared" si="163"/>
        <v>0</v>
      </c>
      <c r="BM85" s="22">
        <f t="shared" si="163"/>
        <v>0</v>
      </c>
      <c r="BN85" s="22">
        <f t="shared" si="163"/>
        <v>0</v>
      </c>
      <c r="BO85" s="22">
        <f t="shared" si="163"/>
        <v>0</v>
      </c>
      <c r="BP85" s="22">
        <f t="shared" si="163"/>
        <v>0</v>
      </c>
      <c r="BQ85" s="22">
        <f t="shared" si="163"/>
        <v>0</v>
      </c>
      <c r="BR85" s="22">
        <f t="shared" si="163"/>
        <v>0</v>
      </c>
      <c r="BS85" s="22">
        <f t="shared" si="164"/>
        <v>0</v>
      </c>
      <c r="BT85" s="22">
        <f t="shared" si="164"/>
        <v>0</v>
      </c>
      <c r="BU85" s="22">
        <f t="shared" si="164"/>
        <v>0</v>
      </c>
      <c r="BV85" s="22">
        <f t="shared" si="164"/>
        <v>0</v>
      </c>
      <c r="BW85" s="22">
        <f t="shared" si="164"/>
        <v>0</v>
      </c>
      <c r="BX85" s="22">
        <f t="shared" si="164"/>
        <v>0</v>
      </c>
      <c r="BY85" s="22">
        <f t="shared" si="164"/>
        <v>0</v>
      </c>
      <c r="BZ85" s="22">
        <f t="shared" si="164"/>
        <v>0</v>
      </c>
      <c r="CA85" s="22">
        <f t="shared" si="164"/>
        <v>0</v>
      </c>
      <c r="CB85" s="22">
        <f t="shared" si="164"/>
        <v>0</v>
      </c>
      <c r="CC85" s="22">
        <f t="shared" si="164"/>
        <v>0</v>
      </c>
      <c r="CD85" s="22">
        <f t="shared" si="164"/>
        <v>0</v>
      </c>
      <c r="CE85" s="22">
        <f t="shared" si="165"/>
        <v>0</v>
      </c>
      <c r="CF85" s="22">
        <f t="shared" si="165"/>
        <v>0</v>
      </c>
      <c r="CG85" s="22">
        <f t="shared" si="165"/>
        <v>0</v>
      </c>
      <c r="CH85" s="22">
        <f t="shared" si="165"/>
        <v>0</v>
      </c>
      <c r="CI85" s="22">
        <f t="shared" si="165"/>
        <v>0</v>
      </c>
      <c r="CJ85" s="22">
        <f t="shared" si="165"/>
        <v>0</v>
      </c>
      <c r="CK85" s="22">
        <f t="shared" si="165"/>
        <v>0</v>
      </c>
      <c r="CL85" s="22">
        <f t="shared" si="165"/>
        <v>0</v>
      </c>
      <c r="CM85" s="22">
        <f t="shared" si="165"/>
        <v>0</v>
      </c>
      <c r="CN85" s="22">
        <f t="shared" si="165"/>
        <v>0</v>
      </c>
      <c r="CO85" s="22">
        <f t="shared" si="165"/>
        <v>0</v>
      </c>
      <c r="CP85" s="22">
        <f t="shared" si="165"/>
        <v>0</v>
      </c>
    </row>
    <row r="86" spans="1:94">
      <c r="B86" s="20" t="s">
        <v>472</v>
      </c>
      <c r="D86" s="20" t="s">
        <v>589</v>
      </c>
      <c r="F86" s="21"/>
      <c r="G86" s="21">
        <v>7.4999999999999997E-2</v>
      </c>
      <c r="I86" s="31">
        <f t="shared" ref="I86:J86" si="171">DATE(YEAR(I85)+1,MONTH(I85),DAY(I85))</f>
        <v>44896</v>
      </c>
      <c r="J86" s="31">
        <f t="shared" si="171"/>
        <v>45260</v>
      </c>
      <c r="L86" s="29">
        <f t="shared" ref="L86:L87" si="172">O85*(1+F86)*(1+G86)*ROUND(DAYS360(I86,J86,FALSE)/30,0)</f>
        <v>177338.67574999999</v>
      </c>
      <c r="M86" s="29">
        <f t="shared" si="168"/>
        <v>12372.465750000003</v>
      </c>
      <c r="N86" s="34">
        <f t="shared" si="169"/>
        <v>7.5000000000000025E-2</v>
      </c>
      <c r="O86" s="32">
        <f t="shared" si="170"/>
        <v>14778.222979166667</v>
      </c>
      <c r="Q86" s="22">
        <f t="shared" si="159"/>
        <v>0</v>
      </c>
      <c r="R86" s="22">
        <f t="shared" si="159"/>
        <v>0</v>
      </c>
      <c r="S86" s="22">
        <f t="shared" si="159"/>
        <v>14778.222979166667</v>
      </c>
      <c r="T86" s="22">
        <f t="shared" si="159"/>
        <v>162560.4527708333</v>
      </c>
      <c r="U86" s="22">
        <f t="shared" si="159"/>
        <v>0</v>
      </c>
      <c r="V86" s="22">
        <f t="shared" si="160"/>
        <v>0</v>
      </c>
      <c r="W86" s="22">
        <f t="shared" si="161"/>
        <v>0</v>
      </c>
      <c r="X86" s="22">
        <f t="shared" si="161"/>
        <v>0</v>
      </c>
      <c r="Y86" s="22">
        <f t="shared" si="161"/>
        <v>0</v>
      </c>
      <c r="Z86" s="22">
        <f t="shared" si="161"/>
        <v>0</v>
      </c>
      <c r="AA86" s="22">
        <f t="shared" si="161"/>
        <v>0</v>
      </c>
      <c r="AB86" s="22">
        <f t="shared" si="161"/>
        <v>0</v>
      </c>
      <c r="AC86" s="22">
        <f t="shared" si="161"/>
        <v>0</v>
      </c>
      <c r="AD86" s="22">
        <f t="shared" si="161"/>
        <v>0</v>
      </c>
      <c r="AE86" s="22">
        <f t="shared" si="161"/>
        <v>0</v>
      </c>
      <c r="AF86" s="22">
        <f t="shared" si="161"/>
        <v>0</v>
      </c>
      <c r="AG86" s="22">
        <f t="shared" si="161"/>
        <v>0</v>
      </c>
      <c r="AH86" s="22">
        <f t="shared" si="161"/>
        <v>0</v>
      </c>
      <c r="AI86" s="22">
        <f t="shared" si="161"/>
        <v>0</v>
      </c>
      <c r="AJ86" s="22">
        <f t="shared" si="161"/>
        <v>0</v>
      </c>
      <c r="AK86" s="22">
        <f t="shared" si="161"/>
        <v>0</v>
      </c>
      <c r="AL86" s="22">
        <f t="shared" si="161"/>
        <v>0</v>
      </c>
      <c r="AM86" s="22">
        <f t="shared" si="162"/>
        <v>0</v>
      </c>
      <c r="AN86" s="22">
        <f t="shared" si="162"/>
        <v>0</v>
      </c>
      <c r="AO86" s="22">
        <f t="shared" si="162"/>
        <v>0</v>
      </c>
      <c r="AP86" s="22">
        <f t="shared" si="162"/>
        <v>0</v>
      </c>
      <c r="AQ86" s="22">
        <f t="shared" si="162"/>
        <v>0</v>
      </c>
      <c r="AR86" s="22">
        <f t="shared" si="162"/>
        <v>0</v>
      </c>
      <c r="AS86" s="22">
        <f t="shared" si="162"/>
        <v>0</v>
      </c>
      <c r="AT86" s="22">
        <f t="shared" si="162"/>
        <v>0</v>
      </c>
      <c r="AU86" s="22">
        <f t="shared" si="162"/>
        <v>0</v>
      </c>
      <c r="AV86" s="22">
        <f t="shared" si="162"/>
        <v>0</v>
      </c>
      <c r="AW86" s="22">
        <f t="shared" si="162"/>
        <v>0</v>
      </c>
      <c r="AX86" s="22">
        <f t="shared" si="162"/>
        <v>0</v>
      </c>
      <c r="AY86" s="22">
        <f t="shared" si="162"/>
        <v>0</v>
      </c>
      <c r="AZ86" s="22">
        <f t="shared" si="162"/>
        <v>0</v>
      </c>
      <c r="BA86" s="22">
        <f t="shared" si="162"/>
        <v>0</v>
      </c>
      <c r="BB86" s="22">
        <f t="shared" si="162"/>
        <v>0</v>
      </c>
      <c r="BC86" s="22">
        <f t="shared" si="163"/>
        <v>0</v>
      </c>
      <c r="BD86" s="22">
        <f t="shared" si="163"/>
        <v>0</v>
      </c>
      <c r="BE86" s="22">
        <f t="shared" si="163"/>
        <v>0</v>
      </c>
      <c r="BF86" s="22">
        <f t="shared" si="163"/>
        <v>14778.222979166667</v>
      </c>
      <c r="BG86" s="22">
        <f t="shared" si="163"/>
        <v>14778.222979166667</v>
      </c>
      <c r="BH86" s="22">
        <f t="shared" si="163"/>
        <v>14778.222979166667</v>
      </c>
      <c r="BI86" s="22">
        <f t="shared" si="163"/>
        <v>14778.222979166667</v>
      </c>
      <c r="BJ86" s="22">
        <f t="shared" si="163"/>
        <v>14778.222979166667</v>
      </c>
      <c r="BK86" s="22">
        <f t="shared" si="163"/>
        <v>14778.222979166667</v>
      </c>
      <c r="BL86" s="22">
        <f t="shared" si="163"/>
        <v>14778.222979166667</v>
      </c>
      <c r="BM86" s="22">
        <f t="shared" si="163"/>
        <v>14778.222979166667</v>
      </c>
      <c r="BN86" s="22">
        <f t="shared" si="163"/>
        <v>14778.222979166667</v>
      </c>
      <c r="BO86" s="22">
        <f t="shared" si="163"/>
        <v>14778.222979166667</v>
      </c>
      <c r="BP86" s="22">
        <f t="shared" si="163"/>
        <v>14778.222979166667</v>
      </c>
      <c r="BQ86" s="22">
        <f t="shared" si="163"/>
        <v>14778.222979166667</v>
      </c>
      <c r="BR86" s="22">
        <f t="shared" si="163"/>
        <v>0</v>
      </c>
      <c r="BS86" s="22">
        <f t="shared" si="164"/>
        <v>0</v>
      </c>
      <c r="BT86" s="22">
        <f t="shared" si="164"/>
        <v>0</v>
      </c>
      <c r="BU86" s="22">
        <f t="shared" si="164"/>
        <v>0</v>
      </c>
      <c r="BV86" s="22">
        <f t="shared" si="164"/>
        <v>0</v>
      </c>
      <c r="BW86" s="22">
        <f t="shared" si="164"/>
        <v>0</v>
      </c>
      <c r="BX86" s="22">
        <f t="shared" si="164"/>
        <v>0</v>
      </c>
      <c r="BY86" s="22">
        <f t="shared" si="164"/>
        <v>0</v>
      </c>
      <c r="BZ86" s="22">
        <f t="shared" si="164"/>
        <v>0</v>
      </c>
      <c r="CA86" s="22">
        <f t="shared" si="164"/>
        <v>0</v>
      </c>
      <c r="CB86" s="22">
        <f t="shared" si="164"/>
        <v>0</v>
      </c>
      <c r="CC86" s="22">
        <f t="shared" si="164"/>
        <v>0</v>
      </c>
      <c r="CD86" s="22">
        <f t="shared" si="164"/>
        <v>0</v>
      </c>
      <c r="CE86" s="22">
        <f t="shared" si="165"/>
        <v>0</v>
      </c>
      <c r="CF86" s="22">
        <f t="shared" si="165"/>
        <v>0</v>
      </c>
      <c r="CG86" s="22">
        <f t="shared" si="165"/>
        <v>0</v>
      </c>
      <c r="CH86" s="22">
        <f t="shared" si="165"/>
        <v>0</v>
      </c>
      <c r="CI86" s="22">
        <f t="shared" si="165"/>
        <v>0</v>
      </c>
      <c r="CJ86" s="22">
        <f t="shared" si="165"/>
        <v>0</v>
      </c>
      <c r="CK86" s="22">
        <f t="shared" si="165"/>
        <v>0</v>
      </c>
      <c r="CL86" s="22">
        <f t="shared" si="165"/>
        <v>0</v>
      </c>
      <c r="CM86" s="22">
        <f t="shared" si="165"/>
        <v>0</v>
      </c>
      <c r="CN86" s="22">
        <f t="shared" si="165"/>
        <v>0</v>
      </c>
      <c r="CO86" s="22">
        <f t="shared" si="165"/>
        <v>0</v>
      </c>
      <c r="CP86" s="22">
        <f t="shared" si="165"/>
        <v>0</v>
      </c>
    </row>
    <row r="87" spans="1:94">
      <c r="B87" s="20" t="s">
        <v>472</v>
      </c>
      <c r="D87" s="20" t="s">
        <v>589</v>
      </c>
      <c r="F87" s="21"/>
      <c r="G87" s="21">
        <v>7.4999999999999997E-2</v>
      </c>
      <c r="I87" s="31">
        <f t="shared" ref="I87:J87" si="173">DATE(YEAR(I86)+1,MONTH(I86),DAY(I86))</f>
        <v>45261</v>
      </c>
      <c r="J87" s="31">
        <f t="shared" si="173"/>
        <v>45626</v>
      </c>
      <c r="L87" s="29">
        <f t="shared" si="172"/>
        <v>190639.07643125</v>
      </c>
      <c r="M87" s="29">
        <f t="shared" si="168"/>
        <v>13300.400681250001</v>
      </c>
      <c r="N87" s="34">
        <f t="shared" si="169"/>
        <v>7.5000000000000011E-2</v>
      </c>
      <c r="O87" s="32">
        <f t="shared" si="170"/>
        <v>15886.589702604166</v>
      </c>
      <c r="Q87" s="22">
        <f t="shared" si="159"/>
        <v>0</v>
      </c>
      <c r="R87" s="22">
        <f t="shared" si="159"/>
        <v>0</v>
      </c>
      <c r="S87" s="22">
        <f t="shared" si="159"/>
        <v>0</v>
      </c>
      <c r="T87" s="22">
        <f t="shared" si="159"/>
        <v>15886.589702604166</v>
      </c>
      <c r="U87" s="22">
        <f t="shared" si="159"/>
        <v>174752.48672864583</v>
      </c>
      <c r="V87" s="22">
        <f t="shared" si="160"/>
        <v>0</v>
      </c>
      <c r="W87" s="22">
        <f t="shared" si="161"/>
        <v>0</v>
      </c>
      <c r="X87" s="22">
        <f t="shared" si="161"/>
        <v>0</v>
      </c>
      <c r="Y87" s="22">
        <f t="shared" si="161"/>
        <v>0</v>
      </c>
      <c r="Z87" s="22">
        <f t="shared" si="161"/>
        <v>0</v>
      </c>
      <c r="AA87" s="22">
        <f t="shared" si="161"/>
        <v>0</v>
      </c>
      <c r="AB87" s="22">
        <f t="shared" si="161"/>
        <v>0</v>
      </c>
      <c r="AC87" s="22">
        <f t="shared" si="161"/>
        <v>0</v>
      </c>
      <c r="AD87" s="22">
        <f t="shared" si="161"/>
        <v>0</v>
      </c>
      <c r="AE87" s="22">
        <f t="shared" si="161"/>
        <v>0</v>
      </c>
      <c r="AF87" s="22">
        <f t="shared" si="161"/>
        <v>0</v>
      </c>
      <c r="AG87" s="22">
        <f t="shared" si="161"/>
        <v>0</v>
      </c>
      <c r="AH87" s="22">
        <f t="shared" si="161"/>
        <v>0</v>
      </c>
      <c r="AI87" s="22">
        <f t="shared" si="161"/>
        <v>0</v>
      </c>
      <c r="AJ87" s="22">
        <f t="shared" si="161"/>
        <v>0</v>
      </c>
      <c r="AK87" s="22">
        <f t="shared" si="161"/>
        <v>0</v>
      </c>
      <c r="AL87" s="22">
        <f t="shared" si="161"/>
        <v>0</v>
      </c>
      <c r="AM87" s="22">
        <f t="shared" si="162"/>
        <v>0</v>
      </c>
      <c r="AN87" s="22">
        <f t="shared" si="162"/>
        <v>0</v>
      </c>
      <c r="AO87" s="22">
        <f t="shared" si="162"/>
        <v>0</v>
      </c>
      <c r="AP87" s="22">
        <f t="shared" si="162"/>
        <v>0</v>
      </c>
      <c r="AQ87" s="22">
        <f t="shared" si="162"/>
        <v>0</v>
      </c>
      <c r="AR87" s="22">
        <f t="shared" si="162"/>
        <v>0</v>
      </c>
      <c r="AS87" s="22">
        <f t="shared" si="162"/>
        <v>0</v>
      </c>
      <c r="AT87" s="22">
        <f t="shared" si="162"/>
        <v>0</v>
      </c>
      <c r="AU87" s="22">
        <f t="shared" si="162"/>
        <v>0</v>
      </c>
      <c r="AV87" s="22">
        <f t="shared" si="162"/>
        <v>0</v>
      </c>
      <c r="AW87" s="22">
        <f t="shared" si="162"/>
        <v>0</v>
      </c>
      <c r="AX87" s="22">
        <f t="shared" si="162"/>
        <v>0</v>
      </c>
      <c r="AY87" s="22">
        <f t="shared" si="162"/>
        <v>0</v>
      </c>
      <c r="AZ87" s="22">
        <f t="shared" si="162"/>
        <v>0</v>
      </c>
      <c r="BA87" s="22">
        <f t="shared" si="162"/>
        <v>0</v>
      </c>
      <c r="BB87" s="22">
        <f t="shared" si="162"/>
        <v>0</v>
      </c>
      <c r="BC87" s="22">
        <f t="shared" si="163"/>
        <v>0</v>
      </c>
      <c r="BD87" s="22">
        <f t="shared" si="163"/>
        <v>0</v>
      </c>
      <c r="BE87" s="22">
        <f t="shared" si="163"/>
        <v>0</v>
      </c>
      <c r="BF87" s="22">
        <f t="shared" si="163"/>
        <v>0</v>
      </c>
      <c r="BG87" s="22">
        <f t="shared" si="163"/>
        <v>0</v>
      </c>
      <c r="BH87" s="22">
        <f t="shared" si="163"/>
        <v>0</v>
      </c>
      <c r="BI87" s="22">
        <f t="shared" si="163"/>
        <v>0</v>
      </c>
      <c r="BJ87" s="22">
        <f t="shared" si="163"/>
        <v>0</v>
      </c>
      <c r="BK87" s="22">
        <f t="shared" si="163"/>
        <v>0</v>
      </c>
      <c r="BL87" s="22">
        <f t="shared" si="163"/>
        <v>0</v>
      </c>
      <c r="BM87" s="22">
        <f t="shared" si="163"/>
        <v>0</v>
      </c>
      <c r="BN87" s="22">
        <f t="shared" si="163"/>
        <v>0</v>
      </c>
      <c r="BO87" s="22">
        <f t="shared" si="163"/>
        <v>0</v>
      </c>
      <c r="BP87" s="22">
        <f t="shared" si="163"/>
        <v>0</v>
      </c>
      <c r="BQ87" s="22">
        <f t="shared" si="163"/>
        <v>0</v>
      </c>
      <c r="BR87" s="22">
        <f t="shared" si="163"/>
        <v>15886.589702604166</v>
      </c>
      <c r="BS87" s="22">
        <f t="shared" si="164"/>
        <v>15886.589702604166</v>
      </c>
      <c r="BT87" s="22">
        <f t="shared" si="164"/>
        <v>15886.589702604166</v>
      </c>
      <c r="BU87" s="22">
        <f t="shared" si="164"/>
        <v>15886.589702604166</v>
      </c>
      <c r="BV87" s="22">
        <f t="shared" si="164"/>
        <v>15886.589702604166</v>
      </c>
      <c r="BW87" s="22">
        <f t="shared" si="164"/>
        <v>15886.589702604166</v>
      </c>
      <c r="BX87" s="22">
        <f t="shared" si="164"/>
        <v>15886.589702604166</v>
      </c>
      <c r="BY87" s="22">
        <f t="shared" si="164"/>
        <v>15886.589702604166</v>
      </c>
      <c r="BZ87" s="22">
        <f t="shared" si="164"/>
        <v>15886.589702604166</v>
      </c>
      <c r="CA87" s="22">
        <f t="shared" si="164"/>
        <v>15886.589702604166</v>
      </c>
      <c r="CB87" s="22">
        <f t="shared" si="164"/>
        <v>15886.589702604166</v>
      </c>
      <c r="CC87" s="22">
        <f t="shared" si="164"/>
        <v>15886.589702604166</v>
      </c>
      <c r="CD87" s="22">
        <f t="shared" si="164"/>
        <v>0</v>
      </c>
      <c r="CE87" s="22">
        <f t="shared" si="165"/>
        <v>0</v>
      </c>
      <c r="CF87" s="22">
        <f t="shared" si="165"/>
        <v>0</v>
      </c>
      <c r="CG87" s="22">
        <f t="shared" si="165"/>
        <v>0</v>
      </c>
      <c r="CH87" s="22">
        <f t="shared" si="165"/>
        <v>0</v>
      </c>
      <c r="CI87" s="22">
        <f t="shared" si="165"/>
        <v>0</v>
      </c>
      <c r="CJ87" s="22">
        <f t="shared" si="165"/>
        <v>0</v>
      </c>
      <c r="CK87" s="22">
        <f t="shared" si="165"/>
        <v>0</v>
      </c>
      <c r="CL87" s="22">
        <f t="shared" si="165"/>
        <v>0</v>
      </c>
      <c r="CM87" s="22">
        <f t="shared" si="165"/>
        <v>0</v>
      </c>
      <c r="CN87" s="22">
        <f t="shared" si="165"/>
        <v>0</v>
      </c>
      <c r="CO87" s="22">
        <f t="shared" si="165"/>
        <v>0</v>
      </c>
      <c r="CP87" s="22">
        <f t="shared" si="165"/>
        <v>0</v>
      </c>
    </row>
    <row r="88" spans="1:94">
      <c r="B88" s="20" t="s">
        <v>472</v>
      </c>
      <c r="D88" s="20" t="s">
        <v>589</v>
      </c>
      <c r="F88" s="21"/>
      <c r="G88" s="21">
        <v>0.03</v>
      </c>
      <c r="I88" s="31">
        <f t="shared" ref="I88:J88" si="174">DATE(YEAR(I87)+1,MONTH(I87),DAY(I87))</f>
        <v>45627</v>
      </c>
      <c r="J88" s="31">
        <f t="shared" si="174"/>
        <v>45991</v>
      </c>
      <c r="L88" s="29">
        <f>O87*(1+F88)*(1+G88)*ROUND(DAYS360(I88,J88,FALSE)/30,0)</f>
        <v>196358.24872418749</v>
      </c>
      <c r="M88" s="29">
        <f t="shared" si="168"/>
        <v>5719.1722929374955</v>
      </c>
      <c r="N88" s="34">
        <f t="shared" si="169"/>
        <v>2.9999999999999978E-2</v>
      </c>
      <c r="O88" s="32">
        <f t="shared" si="170"/>
        <v>16363.18739368229</v>
      </c>
      <c r="Q88" s="22">
        <f t="shared" si="159"/>
        <v>0</v>
      </c>
      <c r="R88" s="22">
        <f t="shared" si="159"/>
        <v>0</v>
      </c>
      <c r="S88" s="22">
        <f t="shared" si="159"/>
        <v>0</v>
      </c>
      <c r="T88" s="22">
        <f t="shared" si="159"/>
        <v>0</v>
      </c>
      <c r="U88" s="22">
        <f t="shared" si="159"/>
        <v>16363.18739368229</v>
      </c>
      <c r="V88" s="22">
        <f t="shared" si="160"/>
        <v>179995.06133050518</v>
      </c>
      <c r="W88" s="22">
        <f t="shared" si="161"/>
        <v>0</v>
      </c>
      <c r="X88" s="22">
        <f t="shared" si="161"/>
        <v>0</v>
      </c>
      <c r="Y88" s="22">
        <f t="shared" si="161"/>
        <v>0</v>
      </c>
      <c r="Z88" s="22">
        <f t="shared" si="161"/>
        <v>0</v>
      </c>
      <c r="AA88" s="22">
        <f t="shared" si="161"/>
        <v>0</v>
      </c>
      <c r="AB88" s="22">
        <f t="shared" si="161"/>
        <v>0</v>
      </c>
      <c r="AC88" s="22">
        <f t="shared" si="161"/>
        <v>0</v>
      </c>
      <c r="AD88" s="22">
        <f t="shared" si="161"/>
        <v>0</v>
      </c>
      <c r="AE88" s="22">
        <f t="shared" si="161"/>
        <v>0</v>
      </c>
      <c r="AF88" s="22">
        <f t="shared" si="161"/>
        <v>0</v>
      </c>
      <c r="AG88" s="22">
        <f t="shared" si="161"/>
        <v>0</v>
      </c>
      <c r="AH88" s="22">
        <f t="shared" si="161"/>
        <v>0</v>
      </c>
      <c r="AI88" s="22">
        <f t="shared" si="161"/>
        <v>0</v>
      </c>
      <c r="AJ88" s="22">
        <f t="shared" si="161"/>
        <v>0</v>
      </c>
      <c r="AK88" s="22">
        <f t="shared" si="161"/>
        <v>0</v>
      </c>
      <c r="AL88" s="22">
        <f t="shared" si="161"/>
        <v>0</v>
      </c>
      <c r="AM88" s="22">
        <f t="shared" si="162"/>
        <v>0</v>
      </c>
      <c r="AN88" s="22">
        <f t="shared" si="162"/>
        <v>0</v>
      </c>
      <c r="AO88" s="22">
        <f t="shared" si="162"/>
        <v>0</v>
      </c>
      <c r="AP88" s="22">
        <f t="shared" si="162"/>
        <v>0</v>
      </c>
      <c r="AQ88" s="22">
        <f t="shared" si="162"/>
        <v>0</v>
      </c>
      <c r="AR88" s="22">
        <f t="shared" si="162"/>
        <v>0</v>
      </c>
      <c r="AS88" s="22">
        <f t="shared" si="162"/>
        <v>0</v>
      </c>
      <c r="AT88" s="22">
        <f t="shared" si="162"/>
        <v>0</v>
      </c>
      <c r="AU88" s="22">
        <f t="shared" si="162"/>
        <v>0</v>
      </c>
      <c r="AV88" s="22">
        <f t="shared" si="162"/>
        <v>0</v>
      </c>
      <c r="AW88" s="22">
        <f t="shared" si="162"/>
        <v>0</v>
      </c>
      <c r="AX88" s="22">
        <f t="shared" si="162"/>
        <v>0</v>
      </c>
      <c r="AY88" s="22">
        <f t="shared" si="162"/>
        <v>0</v>
      </c>
      <c r="AZ88" s="22">
        <f t="shared" si="162"/>
        <v>0</v>
      </c>
      <c r="BA88" s="22">
        <f t="shared" si="162"/>
        <v>0</v>
      </c>
      <c r="BB88" s="22">
        <f t="shared" si="162"/>
        <v>0</v>
      </c>
      <c r="BC88" s="22">
        <f t="shared" si="163"/>
        <v>0</v>
      </c>
      <c r="BD88" s="22">
        <f t="shared" si="163"/>
        <v>0</v>
      </c>
      <c r="BE88" s="22">
        <f t="shared" si="163"/>
        <v>0</v>
      </c>
      <c r="BF88" s="22">
        <f t="shared" si="163"/>
        <v>0</v>
      </c>
      <c r="BG88" s="22">
        <f t="shared" si="163"/>
        <v>0</v>
      </c>
      <c r="BH88" s="22">
        <f t="shared" si="163"/>
        <v>0</v>
      </c>
      <c r="BI88" s="22">
        <f t="shared" si="163"/>
        <v>0</v>
      </c>
      <c r="BJ88" s="22">
        <f t="shared" si="163"/>
        <v>0</v>
      </c>
      <c r="BK88" s="22">
        <f t="shared" si="163"/>
        <v>0</v>
      </c>
      <c r="BL88" s="22">
        <f t="shared" si="163"/>
        <v>0</v>
      </c>
      <c r="BM88" s="22">
        <f t="shared" si="163"/>
        <v>0</v>
      </c>
      <c r="BN88" s="22">
        <f t="shared" si="163"/>
        <v>0</v>
      </c>
      <c r="BO88" s="22">
        <f t="shared" si="163"/>
        <v>0</v>
      </c>
      <c r="BP88" s="22">
        <f t="shared" si="163"/>
        <v>0</v>
      </c>
      <c r="BQ88" s="22">
        <f t="shared" si="163"/>
        <v>0</v>
      </c>
      <c r="BR88" s="22">
        <f t="shared" si="163"/>
        <v>0</v>
      </c>
      <c r="BS88" s="22">
        <f t="shared" si="164"/>
        <v>0</v>
      </c>
      <c r="BT88" s="22">
        <f t="shared" si="164"/>
        <v>0</v>
      </c>
      <c r="BU88" s="22">
        <f t="shared" si="164"/>
        <v>0</v>
      </c>
      <c r="BV88" s="22">
        <f t="shared" si="164"/>
        <v>0</v>
      </c>
      <c r="BW88" s="22">
        <f t="shared" si="164"/>
        <v>0</v>
      </c>
      <c r="BX88" s="22">
        <f t="shared" si="164"/>
        <v>0</v>
      </c>
      <c r="BY88" s="22">
        <f t="shared" si="164"/>
        <v>0</v>
      </c>
      <c r="BZ88" s="22">
        <f t="shared" si="164"/>
        <v>0</v>
      </c>
      <c r="CA88" s="22">
        <f t="shared" si="164"/>
        <v>0</v>
      </c>
      <c r="CB88" s="22">
        <f t="shared" si="164"/>
        <v>0</v>
      </c>
      <c r="CC88" s="22">
        <f t="shared" si="164"/>
        <v>0</v>
      </c>
      <c r="CD88" s="22">
        <f t="shared" si="164"/>
        <v>16363.18739368229</v>
      </c>
      <c r="CE88" s="22">
        <f t="shared" si="165"/>
        <v>16363.18739368229</v>
      </c>
      <c r="CF88" s="22">
        <f t="shared" si="165"/>
        <v>16363.18739368229</v>
      </c>
      <c r="CG88" s="22">
        <f t="shared" si="165"/>
        <v>16363.18739368229</v>
      </c>
      <c r="CH88" s="22">
        <f t="shared" si="165"/>
        <v>16363.18739368229</v>
      </c>
      <c r="CI88" s="22">
        <f t="shared" si="165"/>
        <v>16363.18739368229</v>
      </c>
      <c r="CJ88" s="22">
        <f t="shared" si="165"/>
        <v>16363.18739368229</v>
      </c>
      <c r="CK88" s="22">
        <f t="shared" si="165"/>
        <v>16363.18739368229</v>
      </c>
      <c r="CL88" s="22">
        <f t="shared" si="165"/>
        <v>16363.18739368229</v>
      </c>
      <c r="CM88" s="22">
        <f t="shared" si="165"/>
        <v>16363.18739368229</v>
      </c>
      <c r="CN88" s="22">
        <f t="shared" si="165"/>
        <v>16363.18739368229</v>
      </c>
      <c r="CO88" s="22">
        <f t="shared" si="165"/>
        <v>16363.18739368229</v>
      </c>
      <c r="CP88" s="22">
        <f t="shared" si="165"/>
        <v>0</v>
      </c>
    </row>
    <row r="89" spans="1:94" ht="18.600000000000001" customHeight="1">
      <c r="B89" s="20" t="s">
        <v>472</v>
      </c>
      <c r="D89" s="20" t="s">
        <v>589</v>
      </c>
      <c r="F89" s="21"/>
      <c r="G89" s="21">
        <v>0.03</v>
      </c>
      <c r="I89" s="31">
        <f t="shared" ref="I89:J89" si="175">DATE(YEAR(I88)+1,MONTH(I88),DAY(I88))</f>
        <v>45992</v>
      </c>
      <c r="J89" s="31">
        <f t="shared" si="175"/>
        <v>46356</v>
      </c>
      <c r="L89" s="29">
        <f>O88*(1+F89)*(1+G89)*ROUND(DAYS360(I89,J89,FALSE)/30,0)</f>
        <v>202248.99618591313</v>
      </c>
      <c r="M89" s="29">
        <f t="shared" si="168"/>
        <v>5890.7474617256375</v>
      </c>
      <c r="N89" s="34">
        <f t="shared" si="169"/>
        <v>3.0000000000000065E-2</v>
      </c>
      <c r="O89" s="32">
        <f t="shared" si="170"/>
        <v>16854.083015492761</v>
      </c>
      <c r="Q89" s="22">
        <f t="shared" si="159"/>
        <v>0</v>
      </c>
      <c r="R89" s="22">
        <f t="shared" si="159"/>
        <v>0</v>
      </c>
      <c r="S89" s="22">
        <f t="shared" si="159"/>
        <v>0</v>
      </c>
      <c r="T89" s="22">
        <f t="shared" si="159"/>
        <v>0</v>
      </c>
      <c r="U89" s="22">
        <f t="shared" si="159"/>
        <v>0</v>
      </c>
      <c r="V89" s="22">
        <f t="shared" si="160"/>
        <v>16854.083015492761</v>
      </c>
      <c r="W89" s="22">
        <f t="shared" si="161"/>
        <v>0</v>
      </c>
      <c r="X89" s="22">
        <f t="shared" si="161"/>
        <v>0</v>
      </c>
      <c r="Y89" s="22">
        <f t="shared" si="161"/>
        <v>0</v>
      </c>
      <c r="Z89" s="22">
        <f t="shared" si="161"/>
        <v>0</v>
      </c>
      <c r="AA89" s="22">
        <f t="shared" si="161"/>
        <v>0</v>
      </c>
      <c r="AB89" s="22">
        <f t="shared" si="161"/>
        <v>0</v>
      </c>
      <c r="AC89" s="22">
        <f t="shared" si="161"/>
        <v>0</v>
      </c>
      <c r="AD89" s="22">
        <f t="shared" si="161"/>
        <v>0</v>
      </c>
      <c r="AE89" s="22">
        <f t="shared" si="161"/>
        <v>0</v>
      </c>
      <c r="AF89" s="22">
        <f t="shared" si="161"/>
        <v>0</v>
      </c>
      <c r="AG89" s="22">
        <f t="shared" si="161"/>
        <v>0</v>
      </c>
      <c r="AH89" s="22">
        <f t="shared" si="161"/>
        <v>0</v>
      </c>
      <c r="AI89" s="22">
        <f t="shared" si="161"/>
        <v>0</v>
      </c>
      <c r="AJ89" s="22">
        <f t="shared" si="161"/>
        <v>0</v>
      </c>
      <c r="AK89" s="22">
        <f t="shared" si="161"/>
        <v>0</v>
      </c>
      <c r="AL89" s="22">
        <f t="shared" si="161"/>
        <v>0</v>
      </c>
      <c r="AM89" s="22">
        <f t="shared" si="162"/>
        <v>0</v>
      </c>
      <c r="AN89" s="22">
        <f t="shared" si="162"/>
        <v>0</v>
      </c>
      <c r="AO89" s="22">
        <f t="shared" si="162"/>
        <v>0</v>
      </c>
      <c r="AP89" s="22">
        <f t="shared" si="162"/>
        <v>0</v>
      </c>
      <c r="AQ89" s="22">
        <f t="shared" si="162"/>
        <v>0</v>
      </c>
      <c r="AR89" s="22">
        <f t="shared" si="162"/>
        <v>0</v>
      </c>
      <c r="AS89" s="22">
        <f t="shared" si="162"/>
        <v>0</v>
      </c>
      <c r="AT89" s="22">
        <f t="shared" si="162"/>
        <v>0</v>
      </c>
      <c r="AU89" s="22">
        <f t="shared" si="162"/>
        <v>0</v>
      </c>
      <c r="AV89" s="22">
        <f t="shared" si="162"/>
        <v>0</v>
      </c>
      <c r="AW89" s="22">
        <f t="shared" si="162"/>
        <v>0</v>
      </c>
      <c r="AX89" s="22">
        <f t="shared" si="162"/>
        <v>0</v>
      </c>
      <c r="AY89" s="22">
        <f t="shared" si="162"/>
        <v>0</v>
      </c>
      <c r="AZ89" s="22">
        <f t="shared" si="162"/>
        <v>0</v>
      </c>
      <c r="BA89" s="22">
        <f t="shared" si="162"/>
        <v>0</v>
      </c>
      <c r="BB89" s="22">
        <f t="shared" si="162"/>
        <v>0</v>
      </c>
      <c r="BC89" s="22">
        <f t="shared" si="163"/>
        <v>0</v>
      </c>
      <c r="BD89" s="22">
        <f t="shared" si="163"/>
        <v>0</v>
      </c>
      <c r="BE89" s="22">
        <f t="shared" si="163"/>
        <v>0</v>
      </c>
      <c r="BF89" s="22">
        <f t="shared" si="163"/>
        <v>0</v>
      </c>
      <c r="BG89" s="22">
        <f t="shared" si="163"/>
        <v>0</v>
      </c>
      <c r="BH89" s="22">
        <f t="shared" si="163"/>
        <v>0</v>
      </c>
      <c r="BI89" s="22">
        <f t="shared" si="163"/>
        <v>0</v>
      </c>
      <c r="BJ89" s="22">
        <f t="shared" si="163"/>
        <v>0</v>
      </c>
      <c r="BK89" s="22">
        <f t="shared" si="163"/>
        <v>0</v>
      </c>
      <c r="BL89" s="22">
        <f t="shared" si="163"/>
        <v>0</v>
      </c>
      <c r="BM89" s="22">
        <f t="shared" si="163"/>
        <v>0</v>
      </c>
      <c r="BN89" s="22">
        <f t="shared" si="163"/>
        <v>0</v>
      </c>
      <c r="BO89" s="22">
        <f t="shared" si="163"/>
        <v>0</v>
      </c>
      <c r="BP89" s="22">
        <f t="shared" si="163"/>
        <v>0</v>
      </c>
      <c r="BQ89" s="22">
        <f t="shared" si="163"/>
        <v>0</v>
      </c>
      <c r="BR89" s="22">
        <f t="shared" si="163"/>
        <v>0</v>
      </c>
      <c r="BS89" s="22">
        <f t="shared" si="164"/>
        <v>0</v>
      </c>
      <c r="BT89" s="22">
        <f t="shared" si="164"/>
        <v>0</v>
      </c>
      <c r="BU89" s="22">
        <f t="shared" si="164"/>
        <v>0</v>
      </c>
      <c r="BV89" s="22">
        <f t="shared" si="164"/>
        <v>0</v>
      </c>
      <c r="BW89" s="22">
        <f t="shared" si="164"/>
        <v>0</v>
      </c>
      <c r="BX89" s="22">
        <f t="shared" si="164"/>
        <v>0</v>
      </c>
      <c r="BY89" s="22">
        <f t="shared" si="164"/>
        <v>0</v>
      </c>
      <c r="BZ89" s="22">
        <f t="shared" si="164"/>
        <v>0</v>
      </c>
      <c r="CA89" s="22">
        <f t="shared" si="164"/>
        <v>0</v>
      </c>
      <c r="CB89" s="22">
        <f t="shared" si="164"/>
        <v>0</v>
      </c>
      <c r="CC89" s="22">
        <f t="shared" si="164"/>
        <v>0</v>
      </c>
      <c r="CD89" s="22">
        <f t="shared" si="164"/>
        <v>0</v>
      </c>
      <c r="CE89" s="22">
        <f t="shared" si="165"/>
        <v>0</v>
      </c>
      <c r="CF89" s="22">
        <f t="shared" si="165"/>
        <v>0</v>
      </c>
      <c r="CG89" s="22">
        <f t="shared" si="165"/>
        <v>0</v>
      </c>
      <c r="CH89" s="22">
        <f t="shared" si="165"/>
        <v>0</v>
      </c>
      <c r="CI89" s="22">
        <f t="shared" si="165"/>
        <v>0</v>
      </c>
      <c r="CJ89" s="22">
        <f t="shared" si="165"/>
        <v>0</v>
      </c>
      <c r="CK89" s="22">
        <f t="shared" si="165"/>
        <v>0</v>
      </c>
      <c r="CL89" s="22">
        <f t="shared" si="165"/>
        <v>0</v>
      </c>
      <c r="CM89" s="22">
        <f t="shared" si="165"/>
        <v>0</v>
      </c>
      <c r="CN89" s="22">
        <f t="shared" si="165"/>
        <v>0</v>
      </c>
      <c r="CO89" s="22">
        <f t="shared" si="165"/>
        <v>0</v>
      </c>
      <c r="CP89" s="22">
        <f t="shared" si="165"/>
        <v>16854.083015492761</v>
      </c>
    </row>
    <row r="90" spans="1:94">
      <c r="A90" s="8"/>
      <c r="C90" s="8"/>
      <c r="D90" s="8"/>
      <c r="E90" s="8"/>
      <c r="F90" s="23"/>
      <c r="G90" s="23"/>
      <c r="H90" s="8"/>
      <c r="I90" s="24"/>
      <c r="J90" s="24"/>
      <c r="K90" s="8"/>
      <c r="L90" s="8"/>
      <c r="M90" s="8"/>
      <c r="N90" s="8"/>
      <c r="O90" s="8"/>
      <c r="P90" s="8"/>
      <c r="Q90" s="25">
        <f>SUM(Q83:Q89)</f>
        <v>11745.050833333333</v>
      </c>
      <c r="R90" s="25">
        <f t="shared" ref="R90:CC90" si="176">SUM(R83:R89)</f>
        <v>142942.74333333329</v>
      </c>
      <c r="S90" s="25">
        <f t="shared" si="176"/>
        <v>165997.24881250004</v>
      </c>
      <c r="T90" s="25">
        <f t="shared" si="176"/>
        <v>178447.04247343747</v>
      </c>
      <c r="U90" s="25">
        <f t="shared" si="176"/>
        <v>191115.67412232811</v>
      </c>
      <c r="V90" s="25">
        <f t="shared" si="176"/>
        <v>196849.14434599795</v>
      </c>
      <c r="W90" s="25">
        <f t="shared" si="176"/>
        <v>0</v>
      </c>
      <c r="X90" s="25">
        <f t="shared" si="176"/>
        <v>0</v>
      </c>
      <c r="Y90" s="25">
        <f t="shared" si="176"/>
        <v>0</v>
      </c>
      <c r="Z90" s="25">
        <f t="shared" si="176"/>
        <v>0</v>
      </c>
      <c r="AA90" s="25">
        <f t="shared" si="176"/>
        <v>0</v>
      </c>
      <c r="AB90" s="25">
        <f t="shared" si="176"/>
        <v>0</v>
      </c>
      <c r="AC90" s="25">
        <f t="shared" si="176"/>
        <v>0</v>
      </c>
      <c r="AD90" s="25">
        <f t="shared" si="176"/>
        <v>0</v>
      </c>
      <c r="AE90" s="25">
        <f t="shared" si="176"/>
        <v>0</v>
      </c>
      <c r="AF90" s="25">
        <f t="shared" si="176"/>
        <v>0</v>
      </c>
      <c r="AG90" s="25">
        <f t="shared" si="176"/>
        <v>0</v>
      </c>
      <c r="AH90" s="25">
        <f t="shared" si="176"/>
        <v>11745.050833333333</v>
      </c>
      <c r="AI90" s="25">
        <f t="shared" si="176"/>
        <v>11745.050833333333</v>
      </c>
      <c r="AJ90" s="25">
        <f t="shared" si="176"/>
        <v>11745.050833333333</v>
      </c>
      <c r="AK90" s="25">
        <f t="shared" si="176"/>
        <v>11745.050833333333</v>
      </c>
      <c r="AL90" s="25">
        <f t="shared" si="176"/>
        <v>11745.050833333333</v>
      </c>
      <c r="AM90" s="25">
        <f t="shared" si="176"/>
        <v>11745.050833333333</v>
      </c>
      <c r="AN90" s="25">
        <f t="shared" si="176"/>
        <v>11745.050833333333</v>
      </c>
      <c r="AO90" s="25">
        <f t="shared" si="176"/>
        <v>11745.050833333333</v>
      </c>
      <c r="AP90" s="25">
        <f t="shared" si="176"/>
        <v>11745.050833333333</v>
      </c>
      <c r="AQ90" s="25">
        <f t="shared" si="176"/>
        <v>11745.050833333333</v>
      </c>
      <c r="AR90" s="25">
        <f t="shared" si="176"/>
        <v>11745.050833333333</v>
      </c>
      <c r="AS90" s="25">
        <f t="shared" si="176"/>
        <v>11745.050833333333</v>
      </c>
      <c r="AT90" s="25">
        <f t="shared" si="176"/>
        <v>13747.184166666666</v>
      </c>
      <c r="AU90" s="25">
        <f t="shared" si="176"/>
        <v>13747.184166666666</v>
      </c>
      <c r="AV90" s="25">
        <f t="shared" si="176"/>
        <v>13747.184166666666</v>
      </c>
      <c r="AW90" s="25">
        <f t="shared" si="176"/>
        <v>13747.184166666666</v>
      </c>
      <c r="AX90" s="25">
        <f t="shared" si="176"/>
        <v>13747.184166666666</v>
      </c>
      <c r="AY90" s="25">
        <f t="shared" si="176"/>
        <v>13747.184166666666</v>
      </c>
      <c r="AZ90" s="25">
        <f t="shared" si="176"/>
        <v>13747.184166666666</v>
      </c>
      <c r="BA90" s="25">
        <f t="shared" si="176"/>
        <v>13747.184166666666</v>
      </c>
      <c r="BB90" s="25">
        <f t="shared" si="176"/>
        <v>13747.184166666666</v>
      </c>
      <c r="BC90" s="25">
        <f t="shared" si="176"/>
        <v>13747.184166666666</v>
      </c>
      <c r="BD90" s="25">
        <f t="shared" si="176"/>
        <v>13747.184166666666</v>
      </c>
      <c r="BE90" s="25">
        <f t="shared" si="176"/>
        <v>13747.184166666666</v>
      </c>
      <c r="BF90" s="25">
        <f t="shared" si="176"/>
        <v>14778.222979166667</v>
      </c>
      <c r="BG90" s="25">
        <f t="shared" si="176"/>
        <v>14778.222979166667</v>
      </c>
      <c r="BH90" s="25">
        <f t="shared" si="176"/>
        <v>14778.222979166667</v>
      </c>
      <c r="BI90" s="25">
        <f t="shared" si="176"/>
        <v>14778.222979166667</v>
      </c>
      <c r="BJ90" s="25">
        <f t="shared" si="176"/>
        <v>14778.222979166667</v>
      </c>
      <c r="BK90" s="25">
        <f t="shared" si="176"/>
        <v>14778.222979166667</v>
      </c>
      <c r="BL90" s="25">
        <f t="shared" si="176"/>
        <v>14778.222979166667</v>
      </c>
      <c r="BM90" s="25">
        <f t="shared" si="176"/>
        <v>14778.222979166667</v>
      </c>
      <c r="BN90" s="25">
        <f t="shared" si="176"/>
        <v>14778.222979166667</v>
      </c>
      <c r="BO90" s="25">
        <f t="shared" si="176"/>
        <v>14778.222979166667</v>
      </c>
      <c r="BP90" s="25">
        <f t="shared" si="176"/>
        <v>14778.222979166667</v>
      </c>
      <c r="BQ90" s="25">
        <f t="shared" si="176"/>
        <v>14778.222979166667</v>
      </c>
      <c r="BR90" s="25">
        <f t="shared" si="176"/>
        <v>15886.589702604166</v>
      </c>
      <c r="BS90" s="25">
        <f t="shared" si="176"/>
        <v>15886.589702604166</v>
      </c>
      <c r="BT90" s="25">
        <f t="shared" si="176"/>
        <v>15886.589702604166</v>
      </c>
      <c r="BU90" s="25">
        <f t="shared" si="176"/>
        <v>15886.589702604166</v>
      </c>
      <c r="BV90" s="25">
        <f t="shared" si="176"/>
        <v>15886.589702604166</v>
      </c>
      <c r="BW90" s="25">
        <f t="shared" si="176"/>
        <v>15886.589702604166</v>
      </c>
      <c r="BX90" s="25">
        <f t="shared" si="176"/>
        <v>15886.589702604166</v>
      </c>
      <c r="BY90" s="25">
        <f t="shared" si="176"/>
        <v>15886.589702604166</v>
      </c>
      <c r="BZ90" s="25">
        <f t="shared" si="176"/>
        <v>15886.589702604166</v>
      </c>
      <c r="CA90" s="25">
        <f t="shared" si="176"/>
        <v>15886.589702604166</v>
      </c>
      <c r="CB90" s="25">
        <f t="shared" si="176"/>
        <v>15886.589702604166</v>
      </c>
      <c r="CC90" s="25">
        <f t="shared" si="176"/>
        <v>15886.589702604166</v>
      </c>
      <c r="CD90" s="25">
        <f t="shared" ref="CD90:CK90" si="177">SUM(CD83:CD89)</f>
        <v>16363.18739368229</v>
      </c>
      <c r="CE90" s="25">
        <f t="shared" si="177"/>
        <v>16363.18739368229</v>
      </c>
      <c r="CF90" s="25">
        <f t="shared" si="177"/>
        <v>16363.18739368229</v>
      </c>
      <c r="CG90" s="25">
        <f t="shared" si="177"/>
        <v>16363.18739368229</v>
      </c>
      <c r="CH90" s="25">
        <f t="shared" si="177"/>
        <v>16363.18739368229</v>
      </c>
      <c r="CI90" s="25">
        <f t="shared" si="177"/>
        <v>16363.18739368229</v>
      </c>
      <c r="CJ90" s="25">
        <f t="shared" si="177"/>
        <v>16363.18739368229</v>
      </c>
      <c r="CK90" s="25">
        <f t="shared" si="177"/>
        <v>16363.18739368229</v>
      </c>
      <c r="CL90" s="25">
        <f>SUM(CL83:CL89)</f>
        <v>16363.18739368229</v>
      </c>
      <c r="CM90" s="25">
        <f t="shared" ref="CM90:CP90" si="178">SUM(CM83:CM89)</f>
        <v>16363.18739368229</v>
      </c>
      <c r="CN90" s="25">
        <f t="shared" si="178"/>
        <v>16363.18739368229</v>
      </c>
      <c r="CO90" s="25">
        <f t="shared" si="178"/>
        <v>16363.18739368229</v>
      </c>
      <c r="CP90" s="25">
        <f t="shared" si="178"/>
        <v>16854.083015492761</v>
      </c>
    </row>
    <row r="93" spans="1:94">
      <c r="B93" s="20" t="s">
        <v>473</v>
      </c>
      <c r="D93" s="20" t="s">
        <v>587</v>
      </c>
      <c r="F93" s="21">
        <v>0</v>
      </c>
      <c r="G93" s="21">
        <v>0</v>
      </c>
      <c r="I93" s="31">
        <v>43800</v>
      </c>
      <c r="J93" s="31">
        <v>44165</v>
      </c>
      <c r="L93" s="29">
        <v>0</v>
      </c>
      <c r="M93" s="29"/>
      <c r="N93" s="29"/>
      <c r="O93" s="32">
        <f t="shared" ref="O93" si="179">IFERROR(L93/ROUND(DAYS360(I93,J93,FALSE)/30,0),0)</f>
        <v>0</v>
      </c>
      <c r="Q93" s="22">
        <f t="shared" ref="Q93:U99" si="180">SUMIFS($W93:$CD93,$W$4:$CD$4,Q$6)</f>
        <v>0</v>
      </c>
      <c r="R93" s="22">
        <f t="shared" si="180"/>
        <v>0</v>
      </c>
      <c r="S93" s="22">
        <f t="shared" si="180"/>
        <v>0</v>
      </c>
      <c r="T93" s="22">
        <f t="shared" si="180"/>
        <v>0</v>
      </c>
      <c r="U93" s="22">
        <f t="shared" si="180"/>
        <v>0</v>
      </c>
      <c r="V93" s="22">
        <f t="shared" ref="V93:V99" si="181">SUMIFS($W93:$CP93,$W$4:$CP$4,V$6)</f>
        <v>0</v>
      </c>
      <c r="W93" s="22">
        <f t="shared" ref="W93:AL99" si="182">SUMIFS($O93,$I93,"&lt;="&amp;W$6,$J93,"&gt;"&amp;W$6)</f>
        <v>0</v>
      </c>
      <c r="X93" s="22">
        <f t="shared" si="182"/>
        <v>0</v>
      </c>
      <c r="Y93" s="22">
        <f t="shared" si="182"/>
        <v>0</v>
      </c>
      <c r="Z93" s="22">
        <f t="shared" si="182"/>
        <v>0</v>
      </c>
      <c r="AA93" s="22">
        <f t="shared" si="182"/>
        <v>0</v>
      </c>
      <c r="AB93" s="22">
        <f t="shared" si="182"/>
        <v>0</v>
      </c>
      <c r="AC93" s="22">
        <f t="shared" si="182"/>
        <v>0</v>
      </c>
      <c r="AD93" s="22">
        <f t="shared" si="182"/>
        <v>0</v>
      </c>
      <c r="AE93" s="22">
        <f t="shared" si="182"/>
        <v>0</v>
      </c>
      <c r="AF93" s="22">
        <f t="shared" si="182"/>
        <v>0</v>
      </c>
      <c r="AG93" s="22">
        <f t="shared" si="182"/>
        <v>0</v>
      </c>
      <c r="AH93" s="22">
        <f t="shared" si="182"/>
        <v>0</v>
      </c>
      <c r="AI93" s="22">
        <f t="shared" si="182"/>
        <v>0</v>
      </c>
      <c r="AJ93" s="22">
        <f t="shared" si="182"/>
        <v>0</v>
      </c>
      <c r="AK93" s="22">
        <f t="shared" si="182"/>
        <v>0</v>
      </c>
      <c r="AL93" s="22">
        <f t="shared" si="182"/>
        <v>0</v>
      </c>
      <c r="AM93" s="22">
        <f t="shared" ref="AM93:BB99" si="183">SUMIFS($O93,$I93,"&lt;="&amp;AM$6,$J93,"&gt;"&amp;AM$6)</f>
        <v>0</v>
      </c>
      <c r="AN93" s="22">
        <f t="shared" si="183"/>
        <v>0</v>
      </c>
      <c r="AO93" s="22">
        <f t="shared" si="183"/>
        <v>0</v>
      </c>
      <c r="AP93" s="22">
        <f t="shared" si="183"/>
        <v>0</v>
      </c>
      <c r="AQ93" s="22">
        <f t="shared" si="183"/>
        <v>0</v>
      </c>
      <c r="AR93" s="22">
        <f t="shared" si="183"/>
        <v>0</v>
      </c>
      <c r="AS93" s="22">
        <f t="shared" si="183"/>
        <v>0</v>
      </c>
      <c r="AT93" s="22">
        <f t="shared" si="183"/>
        <v>0</v>
      </c>
      <c r="AU93" s="22">
        <f t="shared" si="183"/>
        <v>0</v>
      </c>
      <c r="AV93" s="22">
        <f t="shared" si="183"/>
        <v>0</v>
      </c>
      <c r="AW93" s="22">
        <f t="shared" si="183"/>
        <v>0</v>
      </c>
      <c r="AX93" s="22">
        <f t="shared" si="183"/>
        <v>0</v>
      </c>
      <c r="AY93" s="22">
        <f t="shared" si="183"/>
        <v>0</v>
      </c>
      <c r="AZ93" s="22">
        <f t="shared" si="183"/>
        <v>0</v>
      </c>
      <c r="BA93" s="22">
        <f t="shared" si="183"/>
        <v>0</v>
      </c>
      <c r="BB93" s="22">
        <f t="shared" si="183"/>
        <v>0</v>
      </c>
      <c r="BC93" s="22">
        <f t="shared" ref="BC93:BR99" si="184">SUMIFS($O93,$I93,"&lt;="&amp;BC$6,$J93,"&gt;"&amp;BC$6)</f>
        <v>0</v>
      </c>
      <c r="BD93" s="22">
        <f t="shared" si="184"/>
        <v>0</v>
      </c>
      <c r="BE93" s="22">
        <f t="shared" si="184"/>
        <v>0</v>
      </c>
      <c r="BF93" s="22">
        <f t="shared" si="184"/>
        <v>0</v>
      </c>
      <c r="BG93" s="22">
        <f t="shared" si="184"/>
        <v>0</v>
      </c>
      <c r="BH93" s="22">
        <f t="shared" si="184"/>
        <v>0</v>
      </c>
      <c r="BI93" s="22">
        <f t="shared" si="184"/>
        <v>0</v>
      </c>
      <c r="BJ93" s="22">
        <f t="shared" si="184"/>
        <v>0</v>
      </c>
      <c r="BK93" s="22">
        <f t="shared" si="184"/>
        <v>0</v>
      </c>
      <c r="BL93" s="22">
        <f t="shared" si="184"/>
        <v>0</v>
      </c>
      <c r="BM93" s="22">
        <f t="shared" si="184"/>
        <v>0</v>
      </c>
      <c r="BN93" s="22">
        <f t="shared" si="184"/>
        <v>0</v>
      </c>
      <c r="BO93" s="22">
        <f t="shared" si="184"/>
        <v>0</v>
      </c>
      <c r="BP93" s="22">
        <f t="shared" si="184"/>
        <v>0</v>
      </c>
      <c r="BQ93" s="22">
        <f t="shared" si="184"/>
        <v>0</v>
      </c>
      <c r="BR93" s="22">
        <f t="shared" si="184"/>
        <v>0</v>
      </c>
      <c r="BS93" s="22">
        <f t="shared" ref="BS93:CH99" si="185">SUMIFS($O93,$I93,"&lt;="&amp;BS$6,$J93,"&gt;"&amp;BS$6)</f>
        <v>0</v>
      </c>
      <c r="BT93" s="22">
        <f t="shared" si="185"/>
        <v>0</v>
      </c>
      <c r="BU93" s="22">
        <f t="shared" si="185"/>
        <v>0</v>
      </c>
      <c r="BV93" s="22">
        <f t="shared" si="185"/>
        <v>0</v>
      </c>
      <c r="BW93" s="22">
        <f t="shared" si="185"/>
        <v>0</v>
      </c>
      <c r="BX93" s="22">
        <f t="shared" si="185"/>
        <v>0</v>
      </c>
      <c r="BY93" s="22">
        <f t="shared" si="185"/>
        <v>0</v>
      </c>
      <c r="BZ93" s="22">
        <f t="shared" si="185"/>
        <v>0</v>
      </c>
      <c r="CA93" s="22">
        <f t="shared" si="185"/>
        <v>0</v>
      </c>
      <c r="CB93" s="22">
        <f t="shared" si="185"/>
        <v>0</v>
      </c>
      <c r="CC93" s="22">
        <f t="shared" si="185"/>
        <v>0</v>
      </c>
      <c r="CD93" s="22">
        <f t="shared" si="185"/>
        <v>0</v>
      </c>
      <c r="CE93" s="22">
        <f t="shared" si="185"/>
        <v>0</v>
      </c>
      <c r="CF93" s="22">
        <f t="shared" si="185"/>
        <v>0</v>
      </c>
      <c r="CG93" s="22">
        <f t="shared" si="185"/>
        <v>0</v>
      </c>
      <c r="CH93" s="22">
        <f t="shared" si="185"/>
        <v>0</v>
      </c>
      <c r="CI93" s="22">
        <f t="shared" ref="CI93:CP99" si="186">SUMIFS($O93,$I93,"&lt;="&amp;CI$6,$J93,"&gt;"&amp;CI$6)</f>
        <v>0</v>
      </c>
      <c r="CJ93" s="22">
        <f t="shared" si="186"/>
        <v>0</v>
      </c>
      <c r="CK93" s="22">
        <f t="shared" si="186"/>
        <v>0</v>
      </c>
      <c r="CL93" s="22">
        <f t="shared" si="186"/>
        <v>0</v>
      </c>
      <c r="CM93" s="22">
        <f t="shared" si="186"/>
        <v>0</v>
      </c>
      <c r="CN93" s="22">
        <f t="shared" si="186"/>
        <v>0</v>
      </c>
      <c r="CO93" s="22">
        <f t="shared" si="186"/>
        <v>0</v>
      </c>
      <c r="CP93" s="22">
        <f t="shared" si="186"/>
        <v>0</v>
      </c>
    </row>
    <row r="94" spans="1:94">
      <c r="B94" s="20" t="s">
        <v>473</v>
      </c>
      <c r="D94" s="20" t="s">
        <v>587</v>
      </c>
      <c r="F94" s="21"/>
      <c r="G94" s="21">
        <v>0</v>
      </c>
      <c r="I94" s="31">
        <f t="shared" ref="I94" si="187">DATE(YEAR(I93)+1,MONTH(I93),DAY(I93))</f>
        <v>44166</v>
      </c>
      <c r="J94" s="31">
        <f>DATE(YEAR(J93)+1,MONTH(J93),DAY(J93))</f>
        <v>44530</v>
      </c>
      <c r="L94" s="139">
        <v>71724.899999999994</v>
      </c>
      <c r="M94" s="29">
        <f>L94-L93</f>
        <v>71724.899999999994</v>
      </c>
      <c r="N94" s="34" t="e">
        <f>M94/L93</f>
        <v>#DIV/0!</v>
      </c>
      <c r="O94" s="32">
        <f>IFERROR(L94/ROUND(DAYS360(I94,J94,FALSE)/30,0),0)</f>
        <v>5977.0749999999998</v>
      </c>
      <c r="Q94" s="22">
        <f t="shared" si="180"/>
        <v>5977.0749999999998</v>
      </c>
      <c r="R94" s="22">
        <f t="shared" si="180"/>
        <v>65747.824999999983</v>
      </c>
      <c r="S94" s="22">
        <f t="shared" si="180"/>
        <v>0</v>
      </c>
      <c r="T94" s="22">
        <f t="shared" si="180"/>
        <v>0</v>
      </c>
      <c r="U94" s="22">
        <f t="shared" si="180"/>
        <v>0</v>
      </c>
      <c r="V94" s="22">
        <f t="shared" si="181"/>
        <v>0</v>
      </c>
      <c r="W94" s="22">
        <f t="shared" si="182"/>
        <v>0</v>
      </c>
      <c r="X94" s="22">
        <f t="shared" si="182"/>
        <v>0</v>
      </c>
      <c r="Y94" s="22">
        <f t="shared" si="182"/>
        <v>0</v>
      </c>
      <c r="Z94" s="22">
        <f t="shared" si="182"/>
        <v>0</v>
      </c>
      <c r="AA94" s="22">
        <f t="shared" si="182"/>
        <v>0</v>
      </c>
      <c r="AB94" s="22">
        <f t="shared" si="182"/>
        <v>0</v>
      </c>
      <c r="AC94" s="22">
        <f t="shared" si="182"/>
        <v>0</v>
      </c>
      <c r="AD94" s="22">
        <f t="shared" si="182"/>
        <v>0</v>
      </c>
      <c r="AE94" s="22">
        <f t="shared" si="182"/>
        <v>0</v>
      </c>
      <c r="AF94" s="22">
        <f t="shared" si="182"/>
        <v>0</v>
      </c>
      <c r="AG94" s="22">
        <f t="shared" si="182"/>
        <v>0</v>
      </c>
      <c r="AH94" s="22">
        <f t="shared" si="182"/>
        <v>5977.0749999999998</v>
      </c>
      <c r="AI94" s="22">
        <f t="shared" si="182"/>
        <v>5977.0749999999998</v>
      </c>
      <c r="AJ94" s="22">
        <f t="shared" si="182"/>
        <v>5977.0749999999998</v>
      </c>
      <c r="AK94" s="22">
        <f t="shared" si="182"/>
        <v>5977.0749999999998</v>
      </c>
      <c r="AL94" s="22">
        <f t="shared" si="182"/>
        <v>5977.0749999999998</v>
      </c>
      <c r="AM94" s="22">
        <f t="shared" si="183"/>
        <v>5977.0749999999998</v>
      </c>
      <c r="AN94" s="22">
        <f t="shared" si="183"/>
        <v>5977.0749999999998</v>
      </c>
      <c r="AO94" s="22">
        <f t="shared" si="183"/>
        <v>5977.0749999999998</v>
      </c>
      <c r="AP94" s="22">
        <f t="shared" si="183"/>
        <v>5977.0749999999998</v>
      </c>
      <c r="AQ94" s="22">
        <f t="shared" si="183"/>
        <v>5977.0749999999998</v>
      </c>
      <c r="AR94" s="22">
        <f t="shared" si="183"/>
        <v>5977.0749999999998</v>
      </c>
      <c r="AS94" s="22">
        <f t="shared" si="183"/>
        <v>5977.0749999999998</v>
      </c>
      <c r="AT94" s="22">
        <f t="shared" si="183"/>
        <v>0</v>
      </c>
      <c r="AU94" s="22">
        <f t="shared" si="183"/>
        <v>0</v>
      </c>
      <c r="AV94" s="22">
        <f t="shared" si="183"/>
        <v>0</v>
      </c>
      <c r="AW94" s="22">
        <f t="shared" si="183"/>
        <v>0</v>
      </c>
      <c r="AX94" s="22">
        <f t="shared" si="183"/>
        <v>0</v>
      </c>
      <c r="AY94" s="22">
        <f t="shared" si="183"/>
        <v>0</v>
      </c>
      <c r="AZ94" s="22">
        <f t="shared" si="183"/>
        <v>0</v>
      </c>
      <c r="BA94" s="22">
        <f t="shared" si="183"/>
        <v>0</v>
      </c>
      <c r="BB94" s="22">
        <f t="shared" si="183"/>
        <v>0</v>
      </c>
      <c r="BC94" s="22">
        <f t="shared" si="184"/>
        <v>0</v>
      </c>
      <c r="BD94" s="22">
        <f t="shared" si="184"/>
        <v>0</v>
      </c>
      <c r="BE94" s="22">
        <f t="shared" si="184"/>
        <v>0</v>
      </c>
      <c r="BF94" s="22">
        <f t="shared" si="184"/>
        <v>0</v>
      </c>
      <c r="BG94" s="22">
        <f t="shared" si="184"/>
        <v>0</v>
      </c>
      <c r="BH94" s="22">
        <f t="shared" si="184"/>
        <v>0</v>
      </c>
      <c r="BI94" s="22">
        <f t="shared" si="184"/>
        <v>0</v>
      </c>
      <c r="BJ94" s="22">
        <f t="shared" si="184"/>
        <v>0</v>
      </c>
      <c r="BK94" s="22">
        <f t="shared" si="184"/>
        <v>0</v>
      </c>
      <c r="BL94" s="22">
        <f t="shared" si="184"/>
        <v>0</v>
      </c>
      <c r="BM94" s="22">
        <f t="shared" si="184"/>
        <v>0</v>
      </c>
      <c r="BN94" s="22">
        <f t="shared" si="184"/>
        <v>0</v>
      </c>
      <c r="BO94" s="22">
        <f t="shared" si="184"/>
        <v>0</v>
      </c>
      <c r="BP94" s="22">
        <f t="shared" si="184"/>
        <v>0</v>
      </c>
      <c r="BQ94" s="22">
        <f t="shared" si="184"/>
        <v>0</v>
      </c>
      <c r="BR94" s="22">
        <f t="shared" si="184"/>
        <v>0</v>
      </c>
      <c r="BS94" s="22">
        <f t="shared" si="185"/>
        <v>0</v>
      </c>
      <c r="BT94" s="22">
        <f t="shared" si="185"/>
        <v>0</v>
      </c>
      <c r="BU94" s="22">
        <f t="shared" si="185"/>
        <v>0</v>
      </c>
      <c r="BV94" s="22">
        <f t="shared" si="185"/>
        <v>0</v>
      </c>
      <c r="BW94" s="22">
        <f t="shared" si="185"/>
        <v>0</v>
      </c>
      <c r="BX94" s="22">
        <f t="shared" si="185"/>
        <v>0</v>
      </c>
      <c r="BY94" s="22">
        <f t="shared" si="185"/>
        <v>0</v>
      </c>
      <c r="BZ94" s="22">
        <f t="shared" si="185"/>
        <v>0</v>
      </c>
      <c r="CA94" s="22">
        <f t="shared" si="185"/>
        <v>0</v>
      </c>
      <c r="CB94" s="22">
        <f t="shared" si="185"/>
        <v>0</v>
      </c>
      <c r="CC94" s="22">
        <f t="shared" si="185"/>
        <v>0</v>
      </c>
      <c r="CD94" s="22">
        <f t="shared" si="185"/>
        <v>0</v>
      </c>
      <c r="CE94" s="22">
        <f t="shared" si="185"/>
        <v>0</v>
      </c>
      <c r="CF94" s="22">
        <f t="shared" si="185"/>
        <v>0</v>
      </c>
      <c r="CG94" s="22">
        <f t="shared" si="185"/>
        <v>0</v>
      </c>
      <c r="CH94" s="22">
        <f t="shared" si="185"/>
        <v>0</v>
      </c>
      <c r="CI94" s="22">
        <f t="shared" si="186"/>
        <v>0</v>
      </c>
      <c r="CJ94" s="22">
        <f t="shared" si="186"/>
        <v>0</v>
      </c>
      <c r="CK94" s="22">
        <f t="shared" si="186"/>
        <v>0</v>
      </c>
      <c r="CL94" s="22">
        <f t="shared" si="186"/>
        <v>0</v>
      </c>
      <c r="CM94" s="22">
        <f t="shared" si="186"/>
        <v>0</v>
      </c>
      <c r="CN94" s="22">
        <f t="shared" si="186"/>
        <v>0</v>
      </c>
      <c r="CO94" s="22">
        <f t="shared" si="186"/>
        <v>0</v>
      </c>
      <c r="CP94" s="22">
        <f t="shared" si="186"/>
        <v>0</v>
      </c>
    </row>
    <row r="95" spans="1:94">
      <c r="B95" s="20" t="s">
        <v>473</v>
      </c>
      <c r="D95" s="20" t="s">
        <v>587</v>
      </c>
      <c r="F95" s="21"/>
      <c r="G95" s="21">
        <v>0.2</v>
      </c>
      <c r="I95" s="31">
        <f t="shared" ref="I95:J95" si="188">DATE(YEAR(I94)+1,MONTH(I94),DAY(I94))</f>
        <v>44531</v>
      </c>
      <c r="J95" s="31">
        <f t="shared" si="188"/>
        <v>44895</v>
      </c>
      <c r="L95" s="147">
        <v>86069.87999999999</v>
      </c>
      <c r="M95" s="29">
        <f t="shared" ref="M95:M99" si="189">L95-L94</f>
        <v>14344.979999999996</v>
      </c>
      <c r="N95" s="34">
        <f t="shared" ref="N95:N99" si="190">M95/L94</f>
        <v>0.19999999999999996</v>
      </c>
      <c r="O95" s="32">
        <f t="shared" ref="O95:O99" si="191">IFERROR(L95/ROUND(DAYS360(I95,J95,FALSE)/30,0),0)</f>
        <v>7172.4899999999989</v>
      </c>
      <c r="Q95" s="22">
        <f t="shared" si="180"/>
        <v>0</v>
      </c>
      <c r="R95" s="22">
        <f t="shared" si="180"/>
        <v>7172.4899999999989</v>
      </c>
      <c r="S95" s="22">
        <f t="shared" si="180"/>
        <v>78897.39</v>
      </c>
      <c r="T95" s="22">
        <f t="shared" si="180"/>
        <v>0</v>
      </c>
      <c r="U95" s="22">
        <f t="shared" si="180"/>
        <v>0</v>
      </c>
      <c r="V95" s="22">
        <f t="shared" si="181"/>
        <v>0</v>
      </c>
      <c r="W95" s="22">
        <f t="shared" si="182"/>
        <v>0</v>
      </c>
      <c r="X95" s="22">
        <f t="shared" si="182"/>
        <v>0</v>
      </c>
      <c r="Y95" s="22">
        <f t="shared" si="182"/>
        <v>0</v>
      </c>
      <c r="Z95" s="22">
        <f t="shared" si="182"/>
        <v>0</v>
      </c>
      <c r="AA95" s="22">
        <f t="shared" si="182"/>
        <v>0</v>
      </c>
      <c r="AB95" s="22">
        <f t="shared" si="182"/>
        <v>0</v>
      </c>
      <c r="AC95" s="22">
        <f t="shared" si="182"/>
        <v>0</v>
      </c>
      <c r="AD95" s="22">
        <f t="shared" si="182"/>
        <v>0</v>
      </c>
      <c r="AE95" s="22">
        <f t="shared" si="182"/>
        <v>0</v>
      </c>
      <c r="AF95" s="22">
        <f t="shared" si="182"/>
        <v>0</v>
      </c>
      <c r="AG95" s="22">
        <f t="shared" si="182"/>
        <v>0</v>
      </c>
      <c r="AH95" s="22">
        <f t="shared" si="182"/>
        <v>0</v>
      </c>
      <c r="AI95" s="22">
        <f t="shared" si="182"/>
        <v>0</v>
      </c>
      <c r="AJ95" s="22">
        <f t="shared" si="182"/>
        <v>0</v>
      </c>
      <c r="AK95" s="22">
        <f t="shared" si="182"/>
        <v>0</v>
      </c>
      <c r="AL95" s="22">
        <f t="shared" si="182"/>
        <v>0</v>
      </c>
      <c r="AM95" s="22">
        <f t="shared" si="183"/>
        <v>0</v>
      </c>
      <c r="AN95" s="22">
        <f t="shared" si="183"/>
        <v>0</v>
      </c>
      <c r="AO95" s="22">
        <f t="shared" si="183"/>
        <v>0</v>
      </c>
      <c r="AP95" s="22">
        <f t="shared" si="183"/>
        <v>0</v>
      </c>
      <c r="AQ95" s="22">
        <f t="shared" si="183"/>
        <v>0</v>
      </c>
      <c r="AR95" s="22">
        <f t="shared" si="183"/>
        <v>0</v>
      </c>
      <c r="AS95" s="22">
        <f t="shared" si="183"/>
        <v>0</v>
      </c>
      <c r="AT95" s="22">
        <f t="shared" si="183"/>
        <v>7172.4899999999989</v>
      </c>
      <c r="AU95" s="22">
        <f t="shared" si="183"/>
        <v>7172.4899999999989</v>
      </c>
      <c r="AV95" s="22">
        <f t="shared" si="183"/>
        <v>7172.4899999999989</v>
      </c>
      <c r="AW95" s="22">
        <f t="shared" si="183"/>
        <v>7172.4899999999989</v>
      </c>
      <c r="AX95" s="22">
        <f t="shared" si="183"/>
        <v>7172.4899999999989</v>
      </c>
      <c r="AY95" s="22">
        <f t="shared" si="183"/>
        <v>7172.4899999999989</v>
      </c>
      <c r="AZ95" s="22">
        <f t="shared" si="183"/>
        <v>7172.4899999999989</v>
      </c>
      <c r="BA95" s="22">
        <f t="shared" si="183"/>
        <v>7172.4899999999989</v>
      </c>
      <c r="BB95" s="22">
        <f t="shared" si="183"/>
        <v>7172.4899999999989</v>
      </c>
      <c r="BC95" s="22">
        <f t="shared" si="184"/>
        <v>7172.4899999999989</v>
      </c>
      <c r="BD95" s="22">
        <f t="shared" si="184"/>
        <v>7172.4899999999989</v>
      </c>
      <c r="BE95" s="22">
        <f t="shared" si="184"/>
        <v>7172.4899999999989</v>
      </c>
      <c r="BF95" s="22">
        <f t="shared" si="184"/>
        <v>0</v>
      </c>
      <c r="BG95" s="22">
        <f t="shared" si="184"/>
        <v>0</v>
      </c>
      <c r="BH95" s="22">
        <f t="shared" si="184"/>
        <v>0</v>
      </c>
      <c r="BI95" s="22">
        <f t="shared" si="184"/>
        <v>0</v>
      </c>
      <c r="BJ95" s="22">
        <f t="shared" si="184"/>
        <v>0</v>
      </c>
      <c r="BK95" s="22">
        <f t="shared" si="184"/>
        <v>0</v>
      </c>
      <c r="BL95" s="22">
        <f t="shared" si="184"/>
        <v>0</v>
      </c>
      <c r="BM95" s="22">
        <f t="shared" si="184"/>
        <v>0</v>
      </c>
      <c r="BN95" s="22">
        <f t="shared" si="184"/>
        <v>0</v>
      </c>
      <c r="BO95" s="22">
        <f t="shared" si="184"/>
        <v>0</v>
      </c>
      <c r="BP95" s="22">
        <f t="shared" si="184"/>
        <v>0</v>
      </c>
      <c r="BQ95" s="22">
        <f t="shared" si="184"/>
        <v>0</v>
      </c>
      <c r="BR95" s="22">
        <f t="shared" si="184"/>
        <v>0</v>
      </c>
      <c r="BS95" s="22">
        <f t="shared" si="185"/>
        <v>0</v>
      </c>
      <c r="BT95" s="22">
        <f t="shared" si="185"/>
        <v>0</v>
      </c>
      <c r="BU95" s="22">
        <f t="shared" si="185"/>
        <v>0</v>
      </c>
      <c r="BV95" s="22">
        <f t="shared" si="185"/>
        <v>0</v>
      </c>
      <c r="BW95" s="22">
        <f t="shared" si="185"/>
        <v>0</v>
      </c>
      <c r="BX95" s="22">
        <f t="shared" si="185"/>
        <v>0</v>
      </c>
      <c r="BY95" s="22">
        <f t="shared" si="185"/>
        <v>0</v>
      </c>
      <c r="BZ95" s="22">
        <f t="shared" si="185"/>
        <v>0</v>
      </c>
      <c r="CA95" s="22">
        <f t="shared" si="185"/>
        <v>0</v>
      </c>
      <c r="CB95" s="22">
        <f t="shared" si="185"/>
        <v>0</v>
      </c>
      <c r="CC95" s="22">
        <f t="shared" si="185"/>
        <v>0</v>
      </c>
      <c r="CD95" s="22">
        <f t="shared" si="185"/>
        <v>0</v>
      </c>
      <c r="CE95" s="22">
        <f t="shared" si="185"/>
        <v>0</v>
      </c>
      <c r="CF95" s="22">
        <f t="shared" si="185"/>
        <v>0</v>
      </c>
      <c r="CG95" s="22">
        <f t="shared" si="185"/>
        <v>0</v>
      </c>
      <c r="CH95" s="22">
        <f t="shared" si="185"/>
        <v>0</v>
      </c>
      <c r="CI95" s="22">
        <f t="shared" si="186"/>
        <v>0</v>
      </c>
      <c r="CJ95" s="22">
        <f t="shared" si="186"/>
        <v>0</v>
      </c>
      <c r="CK95" s="22">
        <f t="shared" si="186"/>
        <v>0</v>
      </c>
      <c r="CL95" s="22">
        <f t="shared" si="186"/>
        <v>0</v>
      </c>
      <c r="CM95" s="22">
        <f t="shared" si="186"/>
        <v>0</v>
      </c>
      <c r="CN95" s="22">
        <f t="shared" si="186"/>
        <v>0</v>
      </c>
      <c r="CO95" s="22">
        <f t="shared" si="186"/>
        <v>0</v>
      </c>
      <c r="CP95" s="22">
        <f t="shared" si="186"/>
        <v>0</v>
      </c>
    </row>
    <row r="96" spans="1:94">
      <c r="B96" s="20" t="s">
        <v>473</v>
      </c>
      <c r="D96" s="20" t="s">
        <v>587</v>
      </c>
      <c r="F96" s="21"/>
      <c r="G96" s="21">
        <v>7.4999999999999997E-2</v>
      </c>
      <c r="I96" s="31">
        <f t="shared" ref="I96:J96" si="192">DATE(YEAR(I95)+1,MONTH(I95),DAY(I95))</f>
        <v>44896</v>
      </c>
      <c r="J96" s="31">
        <f t="shared" si="192"/>
        <v>45260</v>
      </c>
      <c r="L96" s="29">
        <f t="shared" ref="L96:L97" si="193">O95*(1+F96)*(1+G96)*ROUND(DAYS360(I96,J96,FALSE)/30,0)</f>
        <v>92525.120999999985</v>
      </c>
      <c r="M96" s="29">
        <f t="shared" si="189"/>
        <v>6455.2409999999945</v>
      </c>
      <c r="N96" s="34">
        <f t="shared" si="190"/>
        <v>7.4999999999999942E-2</v>
      </c>
      <c r="O96" s="32">
        <f t="shared" si="191"/>
        <v>7710.4267499999987</v>
      </c>
      <c r="Q96" s="22">
        <f t="shared" si="180"/>
        <v>0</v>
      </c>
      <c r="R96" s="22">
        <f t="shared" si="180"/>
        <v>0</v>
      </c>
      <c r="S96" s="22">
        <f t="shared" si="180"/>
        <v>7710.4267499999987</v>
      </c>
      <c r="T96" s="22">
        <f t="shared" si="180"/>
        <v>84814.694249999986</v>
      </c>
      <c r="U96" s="22">
        <f t="shared" si="180"/>
        <v>0</v>
      </c>
      <c r="V96" s="22">
        <f t="shared" si="181"/>
        <v>0</v>
      </c>
      <c r="W96" s="22">
        <f t="shared" si="182"/>
        <v>0</v>
      </c>
      <c r="X96" s="22">
        <f t="shared" si="182"/>
        <v>0</v>
      </c>
      <c r="Y96" s="22">
        <f t="shared" si="182"/>
        <v>0</v>
      </c>
      <c r="Z96" s="22">
        <f t="shared" si="182"/>
        <v>0</v>
      </c>
      <c r="AA96" s="22">
        <f t="shared" si="182"/>
        <v>0</v>
      </c>
      <c r="AB96" s="22">
        <f t="shared" si="182"/>
        <v>0</v>
      </c>
      <c r="AC96" s="22">
        <f t="shared" si="182"/>
        <v>0</v>
      </c>
      <c r="AD96" s="22">
        <f t="shared" si="182"/>
        <v>0</v>
      </c>
      <c r="AE96" s="22">
        <f t="shared" si="182"/>
        <v>0</v>
      </c>
      <c r="AF96" s="22">
        <f t="shared" si="182"/>
        <v>0</v>
      </c>
      <c r="AG96" s="22">
        <f t="shared" si="182"/>
        <v>0</v>
      </c>
      <c r="AH96" s="22">
        <f t="shared" si="182"/>
        <v>0</v>
      </c>
      <c r="AI96" s="22">
        <f t="shared" si="182"/>
        <v>0</v>
      </c>
      <c r="AJ96" s="22">
        <f t="shared" si="182"/>
        <v>0</v>
      </c>
      <c r="AK96" s="22">
        <f t="shared" si="182"/>
        <v>0</v>
      </c>
      <c r="AL96" s="22">
        <f t="shared" si="182"/>
        <v>0</v>
      </c>
      <c r="AM96" s="22">
        <f t="shared" si="183"/>
        <v>0</v>
      </c>
      <c r="AN96" s="22">
        <f t="shared" si="183"/>
        <v>0</v>
      </c>
      <c r="AO96" s="22">
        <f t="shared" si="183"/>
        <v>0</v>
      </c>
      <c r="AP96" s="22">
        <f t="shared" si="183"/>
        <v>0</v>
      </c>
      <c r="AQ96" s="22">
        <f t="shared" si="183"/>
        <v>0</v>
      </c>
      <c r="AR96" s="22">
        <f t="shared" si="183"/>
        <v>0</v>
      </c>
      <c r="AS96" s="22">
        <f t="shared" si="183"/>
        <v>0</v>
      </c>
      <c r="AT96" s="22">
        <f t="shared" si="183"/>
        <v>0</v>
      </c>
      <c r="AU96" s="22">
        <f t="shared" si="183"/>
        <v>0</v>
      </c>
      <c r="AV96" s="22">
        <f t="shared" si="183"/>
        <v>0</v>
      </c>
      <c r="AW96" s="22">
        <f t="shared" si="183"/>
        <v>0</v>
      </c>
      <c r="AX96" s="22">
        <f t="shared" si="183"/>
        <v>0</v>
      </c>
      <c r="AY96" s="22">
        <f t="shared" si="183"/>
        <v>0</v>
      </c>
      <c r="AZ96" s="22">
        <f t="shared" si="183"/>
        <v>0</v>
      </c>
      <c r="BA96" s="22">
        <f t="shared" si="183"/>
        <v>0</v>
      </c>
      <c r="BB96" s="22">
        <f t="shared" si="183"/>
        <v>0</v>
      </c>
      <c r="BC96" s="22">
        <f t="shared" si="184"/>
        <v>0</v>
      </c>
      <c r="BD96" s="22">
        <f t="shared" si="184"/>
        <v>0</v>
      </c>
      <c r="BE96" s="22">
        <f t="shared" si="184"/>
        <v>0</v>
      </c>
      <c r="BF96" s="22">
        <f t="shared" si="184"/>
        <v>7710.4267499999987</v>
      </c>
      <c r="BG96" s="22">
        <f t="shared" si="184"/>
        <v>7710.4267499999987</v>
      </c>
      <c r="BH96" s="22">
        <f t="shared" si="184"/>
        <v>7710.4267499999987</v>
      </c>
      <c r="BI96" s="22">
        <f t="shared" si="184"/>
        <v>7710.4267499999987</v>
      </c>
      <c r="BJ96" s="22">
        <f t="shared" si="184"/>
        <v>7710.4267499999987</v>
      </c>
      <c r="BK96" s="22">
        <f t="shared" si="184"/>
        <v>7710.4267499999987</v>
      </c>
      <c r="BL96" s="22">
        <f t="shared" si="184"/>
        <v>7710.4267499999987</v>
      </c>
      <c r="BM96" s="22">
        <f t="shared" si="184"/>
        <v>7710.4267499999987</v>
      </c>
      <c r="BN96" s="22">
        <f t="shared" si="184"/>
        <v>7710.4267499999987</v>
      </c>
      <c r="BO96" s="22">
        <f t="shared" si="184"/>
        <v>7710.4267499999987</v>
      </c>
      <c r="BP96" s="22">
        <f t="shared" si="184"/>
        <v>7710.4267499999987</v>
      </c>
      <c r="BQ96" s="22">
        <f t="shared" si="184"/>
        <v>7710.4267499999987</v>
      </c>
      <c r="BR96" s="22">
        <f t="shared" si="184"/>
        <v>0</v>
      </c>
      <c r="BS96" s="22">
        <f t="shared" si="185"/>
        <v>0</v>
      </c>
      <c r="BT96" s="22">
        <f t="shared" si="185"/>
        <v>0</v>
      </c>
      <c r="BU96" s="22">
        <f t="shared" si="185"/>
        <v>0</v>
      </c>
      <c r="BV96" s="22">
        <f t="shared" si="185"/>
        <v>0</v>
      </c>
      <c r="BW96" s="22">
        <f t="shared" si="185"/>
        <v>0</v>
      </c>
      <c r="BX96" s="22">
        <f t="shared" si="185"/>
        <v>0</v>
      </c>
      <c r="BY96" s="22">
        <f t="shared" si="185"/>
        <v>0</v>
      </c>
      <c r="BZ96" s="22">
        <f t="shared" si="185"/>
        <v>0</v>
      </c>
      <c r="CA96" s="22">
        <f t="shared" si="185"/>
        <v>0</v>
      </c>
      <c r="CB96" s="22">
        <f t="shared" si="185"/>
        <v>0</v>
      </c>
      <c r="CC96" s="22">
        <f t="shared" si="185"/>
        <v>0</v>
      </c>
      <c r="CD96" s="22">
        <f t="shared" si="185"/>
        <v>0</v>
      </c>
      <c r="CE96" s="22">
        <f t="shared" si="185"/>
        <v>0</v>
      </c>
      <c r="CF96" s="22">
        <f t="shared" si="185"/>
        <v>0</v>
      </c>
      <c r="CG96" s="22">
        <f t="shared" si="185"/>
        <v>0</v>
      </c>
      <c r="CH96" s="22">
        <f t="shared" si="185"/>
        <v>0</v>
      </c>
      <c r="CI96" s="22">
        <f t="shared" si="186"/>
        <v>0</v>
      </c>
      <c r="CJ96" s="22">
        <f t="shared" si="186"/>
        <v>0</v>
      </c>
      <c r="CK96" s="22">
        <f t="shared" si="186"/>
        <v>0</v>
      </c>
      <c r="CL96" s="22">
        <f t="shared" si="186"/>
        <v>0</v>
      </c>
      <c r="CM96" s="22">
        <f t="shared" si="186"/>
        <v>0</v>
      </c>
      <c r="CN96" s="22">
        <f t="shared" si="186"/>
        <v>0</v>
      </c>
      <c r="CO96" s="22">
        <f t="shared" si="186"/>
        <v>0</v>
      </c>
      <c r="CP96" s="22">
        <f t="shared" si="186"/>
        <v>0</v>
      </c>
    </row>
    <row r="97" spans="1:94">
      <c r="B97" s="20" t="s">
        <v>473</v>
      </c>
      <c r="D97" s="20" t="s">
        <v>587</v>
      </c>
      <c r="F97" s="21"/>
      <c r="G97" s="21">
        <v>7.4999999999999997E-2</v>
      </c>
      <c r="I97" s="31">
        <f t="shared" ref="I97:J97" si="194">DATE(YEAR(I96)+1,MONTH(I96),DAY(I96))</f>
        <v>45261</v>
      </c>
      <c r="J97" s="31">
        <f t="shared" si="194"/>
        <v>45626</v>
      </c>
      <c r="L97" s="29">
        <f t="shared" si="193"/>
        <v>99464.505074999979</v>
      </c>
      <c r="M97" s="29">
        <f t="shared" si="189"/>
        <v>6939.3840749999945</v>
      </c>
      <c r="N97" s="34">
        <f t="shared" si="190"/>
        <v>7.4999999999999956E-2</v>
      </c>
      <c r="O97" s="32">
        <f t="shared" si="191"/>
        <v>8288.7087562499983</v>
      </c>
      <c r="Q97" s="22">
        <f t="shared" si="180"/>
        <v>0</v>
      </c>
      <c r="R97" s="22">
        <f t="shared" si="180"/>
        <v>0</v>
      </c>
      <c r="S97" s="22">
        <f t="shared" si="180"/>
        <v>0</v>
      </c>
      <c r="T97" s="22">
        <f t="shared" si="180"/>
        <v>8288.7087562499983</v>
      </c>
      <c r="U97" s="22">
        <f t="shared" si="180"/>
        <v>91175.796318749955</v>
      </c>
      <c r="V97" s="22">
        <f t="shared" si="181"/>
        <v>0</v>
      </c>
      <c r="W97" s="22">
        <f t="shared" si="182"/>
        <v>0</v>
      </c>
      <c r="X97" s="22">
        <f t="shared" si="182"/>
        <v>0</v>
      </c>
      <c r="Y97" s="22">
        <f t="shared" si="182"/>
        <v>0</v>
      </c>
      <c r="Z97" s="22">
        <f t="shared" si="182"/>
        <v>0</v>
      </c>
      <c r="AA97" s="22">
        <f t="shared" si="182"/>
        <v>0</v>
      </c>
      <c r="AB97" s="22">
        <f t="shared" si="182"/>
        <v>0</v>
      </c>
      <c r="AC97" s="22">
        <f t="shared" si="182"/>
        <v>0</v>
      </c>
      <c r="AD97" s="22">
        <f t="shared" si="182"/>
        <v>0</v>
      </c>
      <c r="AE97" s="22">
        <f t="shared" si="182"/>
        <v>0</v>
      </c>
      <c r="AF97" s="22">
        <f t="shared" si="182"/>
        <v>0</v>
      </c>
      <c r="AG97" s="22">
        <f t="shared" si="182"/>
        <v>0</v>
      </c>
      <c r="AH97" s="22">
        <f t="shared" si="182"/>
        <v>0</v>
      </c>
      <c r="AI97" s="22">
        <f t="shared" si="182"/>
        <v>0</v>
      </c>
      <c r="AJ97" s="22">
        <f t="shared" si="182"/>
        <v>0</v>
      </c>
      <c r="AK97" s="22">
        <f t="shared" si="182"/>
        <v>0</v>
      </c>
      <c r="AL97" s="22">
        <f t="shared" si="182"/>
        <v>0</v>
      </c>
      <c r="AM97" s="22">
        <f t="shared" si="183"/>
        <v>0</v>
      </c>
      <c r="AN97" s="22">
        <f t="shared" si="183"/>
        <v>0</v>
      </c>
      <c r="AO97" s="22">
        <f t="shared" si="183"/>
        <v>0</v>
      </c>
      <c r="AP97" s="22">
        <f t="shared" si="183"/>
        <v>0</v>
      </c>
      <c r="AQ97" s="22">
        <f t="shared" si="183"/>
        <v>0</v>
      </c>
      <c r="AR97" s="22">
        <f t="shared" si="183"/>
        <v>0</v>
      </c>
      <c r="AS97" s="22">
        <f t="shared" si="183"/>
        <v>0</v>
      </c>
      <c r="AT97" s="22">
        <f t="shared" si="183"/>
        <v>0</v>
      </c>
      <c r="AU97" s="22">
        <f t="shared" si="183"/>
        <v>0</v>
      </c>
      <c r="AV97" s="22">
        <f t="shared" si="183"/>
        <v>0</v>
      </c>
      <c r="AW97" s="22">
        <f t="shared" si="183"/>
        <v>0</v>
      </c>
      <c r="AX97" s="22">
        <f t="shared" si="183"/>
        <v>0</v>
      </c>
      <c r="AY97" s="22">
        <f t="shared" si="183"/>
        <v>0</v>
      </c>
      <c r="AZ97" s="22">
        <f t="shared" si="183"/>
        <v>0</v>
      </c>
      <c r="BA97" s="22">
        <f t="shared" si="183"/>
        <v>0</v>
      </c>
      <c r="BB97" s="22">
        <f t="shared" si="183"/>
        <v>0</v>
      </c>
      <c r="BC97" s="22">
        <f t="shared" si="184"/>
        <v>0</v>
      </c>
      <c r="BD97" s="22">
        <f t="shared" si="184"/>
        <v>0</v>
      </c>
      <c r="BE97" s="22">
        <f t="shared" si="184"/>
        <v>0</v>
      </c>
      <c r="BF97" s="22">
        <f t="shared" si="184"/>
        <v>0</v>
      </c>
      <c r="BG97" s="22">
        <f t="shared" si="184"/>
        <v>0</v>
      </c>
      <c r="BH97" s="22">
        <f t="shared" si="184"/>
        <v>0</v>
      </c>
      <c r="BI97" s="22">
        <f t="shared" si="184"/>
        <v>0</v>
      </c>
      <c r="BJ97" s="22">
        <f t="shared" si="184"/>
        <v>0</v>
      </c>
      <c r="BK97" s="22">
        <f t="shared" si="184"/>
        <v>0</v>
      </c>
      <c r="BL97" s="22">
        <f t="shared" si="184"/>
        <v>0</v>
      </c>
      <c r="BM97" s="22">
        <f t="shared" si="184"/>
        <v>0</v>
      </c>
      <c r="BN97" s="22">
        <f t="shared" si="184"/>
        <v>0</v>
      </c>
      <c r="BO97" s="22">
        <f t="shared" si="184"/>
        <v>0</v>
      </c>
      <c r="BP97" s="22">
        <f t="shared" si="184"/>
        <v>0</v>
      </c>
      <c r="BQ97" s="22">
        <f t="shared" si="184"/>
        <v>0</v>
      </c>
      <c r="BR97" s="22">
        <f t="shared" si="184"/>
        <v>8288.7087562499983</v>
      </c>
      <c r="BS97" s="22">
        <f t="shared" si="185"/>
        <v>8288.7087562499983</v>
      </c>
      <c r="BT97" s="22">
        <f t="shared" si="185"/>
        <v>8288.7087562499983</v>
      </c>
      <c r="BU97" s="22">
        <f t="shared" si="185"/>
        <v>8288.7087562499983</v>
      </c>
      <c r="BV97" s="22">
        <f t="shared" si="185"/>
        <v>8288.7087562499983</v>
      </c>
      <c r="BW97" s="22">
        <f t="shared" si="185"/>
        <v>8288.7087562499983</v>
      </c>
      <c r="BX97" s="22">
        <f t="shared" si="185"/>
        <v>8288.7087562499983</v>
      </c>
      <c r="BY97" s="22">
        <f t="shared" si="185"/>
        <v>8288.7087562499983</v>
      </c>
      <c r="BZ97" s="22">
        <f t="shared" si="185"/>
        <v>8288.7087562499983</v>
      </c>
      <c r="CA97" s="22">
        <f t="shared" si="185"/>
        <v>8288.7087562499983</v>
      </c>
      <c r="CB97" s="22">
        <f t="shared" si="185"/>
        <v>8288.7087562499983</v>
      </c>
      <c r="CC97" s="22">
        <f t="shared" si="185"/>
        <v>8288.7087562499983</v>
      </c>
      <c r="CD97" s="22">
        <f t="shared" si="185"/>
        <v>0</v>
      </c>
      <c r="CE97" s="22">
        <f t="shared" si="185"/>
        <v>0</v>
      </c>
      <c r="CF97" s="22">
        <f t="shared" si="185"/>
        <v>0</v>
      </c>
      <c r="CG97" s="22">
        <f t="shared" si="185"/>
        <v>0</v>
      </c>
      <c r="CH97" s="22">
        <f t="shared" si="185"/>
        <v>0</v>
      </c>
      <c r="CI97" s="22">
        <f t="shared" si="186"/>
        <v>0</v>
      </c>
      <c r="CJ97" s="22">
        <f t="shared" si="186"/>
        <v>0</v>
      </c>
      <c r="CK97" s="22">
        <f t="shared" si="186"/>
        <v>0</v>
      </c>
      <c r="CL97" s="22">
        <f t="shared" si="186"/>
        <v>0</v>
      </c>
      <c r="CM97" s="22">
        <f t="shared" si="186"/>
        <v>0</v>
      </c>
      <c r="CN97" s="22">
        <f t="shared" si="186"/>
        <v>0</v>
      </c>
      <c r="CO97" s="22">
        <f t="shared" si="186"/>
        <v>0</v>
      </c>
      <c r="CP97" s="22">
        <f t="shared" si="186"/>
        <v>0</v>
      </c>
    </row>
    <row r="98" spans="1:94">
      <c r="B98" s="20" t="s">
        <v>473</v>
      </c>
      <c r="D98" s="20" t="s">
        <v>587</v>
      </c>
      <c r="F98" s="21"/>
      <c r="G98" s="21">
        <v>0.03</v>
      </c>
      <c r="I98" s="31">
        <f t="shared" ref="I98:J98" si="195">DATE(YEAR(I97)+1,MONTH(I97),DAY(I97))</f>
        <v>45627</v>
      </c>
      <c r="J98" s="31">
        <f t="shared" si="195"/>
        <v>45991</v>
      </c>
      <c r="L98" s="29">
        <f>O97*(1+F98)*(1+G98)*ROUND(DAYS360(I98,J98,FALSE)/30,0)</f>
        <v>102448.44022724997</v>
      </c>
      <c r="M98" s="29">
        <f t="shared" si="189"/>
        <v>2983.9351522499928</v>
      </c>
      <c r="N98" s="34">
        <f t="shared" si="190"/>
        <v>2.9999999999999933E-2</v>
      </c>
      <c r="O98" s="32">
        <f t="shared" si="191"/>
        <v>8537.3700189374977</v>
      </c>
      <c r="Q98" s="22">
        <f t="shared" si="180"/>
        <v>0</v>
      </c>
      <c r="R98" s="22">
        <f t="shared" si="180"/>
        <v>0</v>
      </c>
      <c r="S98" s="22">
        <f t="shared" si="180"/>
        <v>0</v>
      </c>
      <c r="T98" s="22">
        <f t="shared" si="180"/>
        <v>0</v>
      </c>
      <c r="U98" s="22">
        <f t="shared" si="180"/>
        <v>8537.3700189374977</v>
      </c>
      <c r="V98" s="22">
        <f t="shared" si="181"/>
        <v>93911.070208312449</v>
      </c>
      <c r="W98" s="22">
        <f t="shared" si="182"/>
        <v>0</v>
      </c>
      <c r="X98" s="22">
        <f t="shared" si="182"/>
        <v>0</v>
      </c>
      <c r="Y98" s="22">
        <f t="shared" si="182"/>
        <v>0</v>
      </c>
      <c r="Z98" s="22">
        <f t="shared" si="182"/>
        <v>0</v>
      </c>
      <c r="AA98" s="22">
        <f t="shared" si="182"/>
        <v>0</v>
      </c>
      <c r="AB98" s="22">
        <f t="shared" si="182"/>
        <v>0</v>
      </c>
      <c r="AC98" s="22">
        <f t="shared" si="182"/>
        <v>0</v>
      </c>
      <c r="AD98" s="22">
        <f t="shared" si="182"/>
        <v>0</v>
      </c>
      <c r="AE98" s="22">
        <f t="shared" si="182"/>
        <v>0</v>
      </c>
      <c r="AF98" s="22">
        <f t="shared" si="182"/>
        <v>0</v>
      </c>
      <c r="AG98" s="22">
        <f t="shared" si="182"/>
        <v>0</v>
      </c>
      <c r="AH98" s="22">
        <f t="shared" si="182"/>
        <v>0</v>
      </c>
      <c r="AI98" s="22">
        <f t="shared" si="182"/>
        <v>0</v>
      </c>
      <c r="AJ98" s="22">
        <f t="shared" si="182"/>
        <v>0</v>
      </c>
      <c r="AK98" s="22">
        <f t="shared" si="182"/>
        <v>0</v>
      </c>
      <c r="AL98" s="22">
        <f t="shared" si="182"/>
        <v>0</v>
      </c>
      <c r="AM98" s="22">
        <f t="shared" si="183"/>
        <v>0</v>
      </c>
      <c r="AN98" s="22">
        <f t="shared" si="183"/>
        <v>0</v>
      </c>
      <c r="AO98" s="22">
        <f t="shared" si="183"/>
        <v>0</v>
      </c>
      <c r="AP98" s="22">
        <f t="shared" si="183"/>
        <v>0</v>
      </c>
      <c r="AQ98" s="22">
        <f t="shared" si="183"/>
        <v>0</v>
      </c>
      <c r="AR98" s="22">
        <f t="shared" si="183"/>
        <v>0</v>
      </c>
      <c r="AS98" s="22">
        <f t="shared" si="183"/>
        <v>0</v>
      </c>
      <c r="AT98" s="22">
        <f t="shared" si="183"/>
        <v>0</v>
      </c>
      <c r="AU98" s="22">
        <f t="shared" si="183"/>
        <v>0</v>
      </c>
      <c r="AV98" s="22">
        <f t="shared" si="183"/>
        <v>0</v>
      </c>
      <c r="AW98" s="22">
        <f t="shared" si="183"/>
        <v>0</v>
      </c>
      <c r="AX98" s="22">
        <f t="shared" si="183"/>
        <v>0</v>
      </c>
      <c r="AY98" s="22">
        <f t="shared" si="183"/>
        <v>0</v>
      </c>
      <c r="AZ98" s="22">
        <f t="shared" si="183"/>
        <v>0</v>
      </c>
      <c r="BA98" s="22">
        <f t="shared" si="183"/>
        <v>0</v>
      </c>
      <c r="BB98" s="22">
        <f t="shared" si="183"/>
        <v>0</v>
      </c>
      <c r="BC98" s="22">
        <f t="shared" si="184"/>
        <v>0</v>
      </c>
      <c r="BD98" s="22">
        <f t="shared" si="184"/>
        <v>0</v>
      </c>
      <c r="BE98" s="22">
        <f t="shared" si="184"/>
        <v>0</v>
      </c>
      <c r="BF98" s="22">
        <f t="shared" si="184"/>
        <v>0</v>
      </c>
      <c r="BG98" s="22">
        <f t="shared" si="184"/>
        <v>0</v>
      </c>
      <c r="BH98" s="22">
        <f t="shared" si="184"/>
        <v>0</v>
      </c>
      <c r="BI98" s="22">
        <f t="shared" si="184"/>
        <v>0</v>
      </c>
      <c r="BJ98" s="22">
        <f t="shared" si="184"/>
        <v>0</v>
      </c>
      <c r="BK98" s="22">
        <f t="shared" si="184"/>
        <v>0</v>
      </c>
      <c r="BL98" s="22">
        <f t="shared" si="184"/>
        <v>0</v>
      </c>
      <c r="BM98" s="22">
        <f t="shared" si="184"/>
        <v>0</v>
      </c>
      <c r="BN98" s="22">
        <f t="shared" si="184"/>
        <v>0</v>
      </c>
      <c r="BO98" s="22">
        <f t="shared" si="184"/>
        <v>0</v>
      </c>
      <c r="BP98" s="22">
        <f t="shared" si="184"/>
        <v>0</v>
      </c>
      <c r="BQ98" s="22">
        <f t="shared" si="184"/>
        <v>0</v>
      </c>
      <c r="BR98" s="22">
        <f t="shared" si="184"/>
        <v>0</v>
      </c>
      <c r="BS98" s="22">
        <f t="shared" si="185"/>
        <v>0</v>
      </c>
      <c r="BT98" s="22">
        <f t="shared" si="185"/>
        <v>0</v>
      </c>
      <c r="BU98" s="22">
        <f t="shared" si="185"/>
        <v>0</v>
      </c>
      <c r="BV98" s="22">
        <f t="shared" si="185"/>
        <v>0</v>
      </c>
      <c r="BW98" s="22">
        <f t="shared" si="185"/>
        <v>0</v>
      </c>
      <c r="BX98" s="22">
        <f t="shared" si="185"/>
        <v>0</v>
      </c>
      <c r="BY98" s="22">
        <f t="shared" si="185"/>
        <v>0</v>
      </c>
      <c r="BZ98" s="22">
        <f t="shared" si="185"/>
        <v>0</v>
      </c>
      <c r="CA98" s="22">
        <f t="shared" si="185"/>
        <v>0</v>
      </c>
      <c r="CB98" s="22">
        <f t="shared" si="185"/>
        <v>0</v>
      </c>
      <c r="CC98" s="22">
        <f t="shared" si="185"/>
        <v>0</v>
      </c>
      <c r="CD98" s="22">
        <f t="shared" si="185"/>
        <v>8537.3700189374977</v>
      </c>
      <c r="CE98" s="22">
        <f t="shared" si="185"/>
        <v>8537.3700189374977</v>
      </c>
      <c r="CF98" s="22">
        <f t="shared" si="185"/>
        <v>8537.3700189374977</v>
      </c>
      <c r="CG98" s="22">
        <f t="shared" si="185"/>
        <v>8537.3700189374977</v>
      </c>
      <c r="CH98" s="22">
        <f t="shared" si="185"/>
        <v>8537.3700189374977</v>
      </c>
      <c r="CI98" s="22">
        <f t="shared" si="186"/>
        <v>8537.3700189374977</v>
      </c>
      <c r="CJ98" s="22">
        <f t="shared" si="186"/>
        <v>8537.3700189374977</v>
      </c>
      <c r="CK98" s="22">
        <f t="shared" si="186"/>
        <v>8537.3700189374977</v>
      </c>
      <c r="CL98" s="22">
        <f t="shared" si="186"/>
        <v>8537.3700189374977</v>
      </c>
      <c r="CM98" s="22">
        <f t="shared" si="186"/>
        <v>8537.3700189374977</v>
      </c>
      <c r="CN98" s="22">
        <f t="shared" si="186"/>
        <v>8537.3700189374977</v>
      </c>
      <c r="CO98" s="22">
        <f t="shared" si="186"/>
        <v>8537.3700189374977</v>
      </c>
      <c r="CP98" s="22">
        <f t="shared" si="186"/>
        <v>0</v>
      </c>
    </row>
    <row r="99" spans="1:94" ht="18.600000000000001" customHeight="1">
      <c r="B99" s="20" t="s">
        <v>473</v>
      </c>
      <c r="D99" s="20" t="s">
        <v>587</v>
      </c>
      <c r="F99" s="21"/>
      <c r="G99" s="21">
        <v>0.03</v>
      </c>
      <c r="I99" s="31">
        <f t="shared" ref="I99:J99" si="196">DATE(YEAR(I98)+1,MONTH(I98),DAY(I98))</f>
        <v>45992</v>
      </c>
      <c r="J99" s="31">
        <f t="shared" si="196"/>
        <v>46356</v>
      </c>
      <c r="L99" s="29">
        <f>O98*(1+F99)*(1+G99)*ROUND(DAYS360(I99,J99,FALSE)/30,0)</f>
        <v>105521.89343406748</v>
      </c>
      <c r="M99" s="29">
        <f t="shared" si="189"/>
        <v>3073.4532068175031</v>
      </c>
      <c r="N99" s="34">
        <f t="shared" si="190"/>
        <v>3.0000000000000037E-2</v>
      </c>
      <c r="O99" s="32">
        <f t="shared" si="191"/>
        <v>8793.4911195056229</v>
      </c>
      <c r="Q99" s="22">
        <f t="shared" si="180"/>
        <v>0</v>
      </c>
      <c r="R99" s="22">
        <f t="shared" si="180"/>
        <v>0</v>
      </c>
      <c r="S99" s="22">
        <f t="shared" si="180"/>
        <v>0</v>
      </c>
      <c r="T99" s="22">
        <f t="shared" si="180"/>
        <v>0</v>
      </c>
      <c r="U99" s="22">
        <f t="shared" si="180"/>
        <v>0</v>
      </c>
      <c r="V99" s="22">
        <f t="shared" si="181"/>
        <v>8793.4911195056229</v>
      </c>
      <c r="W99" s="22">
        <f t="shared" si="182"/>
        <v>0</v>
      </c>
      <c r="X99" s="22">
        <f t="shared" si="182"/>
        <v>0</v>
      </c>
      <c r="Y99" s="22">
        <f t="shared" si="182"/>
        <v>0</v>
      </c>
      <c r="Z99" s="22">
        <f t="shared" si="182"/>
        <v>0</v>
      </c>
      <c r="AA99" s="22">
        <f t="shared" si="182"/>
        <v>0</v>
      </c>
      <c r="AB99" s="22">
        <f t="shared" si="182"/>
        <v>0</v>
      </c>
      <c r="AC99" s="22">
        <f t="shared" si="182"/>
        <v>0</v>
      </c>
      <c r="AD99" s="22">
        <f t="shared" si="182"/>
        <v>0</v>
      </c>
      <c r="AE99" s="22">
        <f t="shared" si="182"/>
        <v>0</v>
      </c>
      <c r="AF99" s="22">
        <f t="shared" si="182"/>
        <v>0</v>
      </c>
      <c r="AG99" s="22">
        <f t="shared" si="182"/>
        <v>0</v>
      </c>
      <c r="AH99" s="22">
        <f t="shared" si="182"/>
        <v>0</v>
      </c>
      <c r="AI99" s="22">
        <f t="shared" si="182"/>
        <v>0</v>
      </c>
      <c r="AJ99" s="22">
        <f t="shared" si="182"/>
        <v>0</v>
      </c>
      <c r="AK99" s="22">
        <f t="shared" si="182"/>
        <v>0</v>
      </c>
      <c r="AL99" s="22">
        <f t="shared" si="182"/>
        <v>0</v>
      </c>
      <c r="AM99" s="22">
        <f t="shared" si="183"/>
        <v>0</v>
      </c>
      <c r="AN99" s="22">
        <f t="shared" si="183"/>
        <v>0</v>
      </c>
      <c r="AO99" s="22">
        <f t="shared" si="183"/>
        <v>0</v>
      </c>
      <c r="AP99" s="22">
        <f t="shared" si="183"/>
        <v>0</v>
      </c>
      <c r="AQ99" s="22">
        <f t="shared" si="183"/>
        <v>0</v>
      </c>
      <c r="AR99" s="22">
        <f t="shared" si="183"/>
        <v>0</v>
      </c>
      <c r="AS99" s="22">
        <f t="shared" si="183"/>
        <v>0</v>
      </c>
      <c r="AT99" s="22">
        <f t="shared" si="183"/>
        <v>0</v>
      </c>
      <c r="AU99" s="22">
        <f t="shared" si="183"/>
        <v>0</v>
      </c>
      <c r="AV99" s="22">
        <f t="shared" si="183"/>
        <v>0</v>
      </c>
      <c r="AW99" s="22">
        <f t="shared" si="183"/>
        <v>0</v>
      </c>
      <c r="AX99" s="22">
        <f t="shared" si="183"/>
        <v>0</v>
      </c>
      <c r="AY99" s="22">
        <f t="shared" si="183"/>
        <v>0</v>
      </c>
      <c r="AZ99" s="22">
        <f t="shared" si="183"/>
        <v>0</v>
      </c>
      <c r="BA99" s="22">
        <f t="shared" si="183"/>
        <v>0</v>
      </c>
      <c r="BB99" s="22">
        <f t="shared" si="183"/>
        <v>0</v>
      </c>
      <c r="BC99" s="22">
        <f t="shared" si="184"/>
        <v>0</v>
      </c>
      <c r="BD99" s="22">
        <f t="shared" si="184"/>
        <v>0</v>
      </c>
      <c r="BE99" s="22">
        <f t="shared" si="184"/>
        <v>0</v>
      </c>
      <c r="BF99" s="22">
        <f t="shared" si="184"/>
        <v>0</v>
      </c>
      <c r="BG99" s="22">
        <f t="shared" si="184"/>
        <v>0</v>
      </c>
      <c r="BH99" s="22">
        <f t="shared" si="184"/>
        <v>0</v>
      </c>
      <c r="BI99" s="22">
        <f t="shared" si="184"/>
        <v>0</v>
      </c>
      <c r="BJ99" s="22">
        <f t="shared" si="184"/>
        <v>0</v>
      </c>
      <c r="BK99" s="22">
        <f t="shared" si="184"/>
        <v>0</v>
      </c>
      <c r="BL99" s="22">
        <f t="shared" si="184"/>
        <v>0</v>
      </c>
      <c r="BM99" s="22">
        <f t="shared" si="184"/>
        <v>0</v>
      </c>
      <c r="BN99" s="22">
        <f t="shared" si="184"/>
        <v>0</v>
      </c>
      <c r="BO99" s="22">
        <f t="shared" si="184"/>
        <v>0</v>
      </c>
      <c r="BP99" s="22">
        <f t="shared" si="184"/>
        <v>0</v>
      </c>
      <c r="BQ99" s="22">
        <f t="shared" si="184"/>
        <v>0</v>
      </c>
      <c r="BR99" s="22">
        <f t="shared" si="184"/>
        <v>0</v>
      </c>
      <c r="BS99" s="22">
        <f t="shared" si="185"/>
        <v>0</v>
      </c>
      <c r="BT99" s="22">
        <f t="shared" si="185"/>
        <v>0</v>
      </c>
      <c r="BU99" s="22">
        <f t="shared" si="185"/>
        <v>0</v>
      </c>
      <c r="BV99" s="22">
        <f t="shared" si="185"/>
        <v>0</v>
      </c>
      <c r="BW99" s="22">
        <f t="shared" si="185"/>
        <v>0</v>
      </c>
      <c r="BX99" s="22">
        <f t="shared" si="185"/>
        <v>0</v>
      </c>
      <c r="BY99" s="22">
        <f t="shared" si="185"/>
        <v>0</v>
      </c>
      <c r="BZ99" s="22">
        <f t="shared" si="185"/>
        <v>0</v>
      </c>
      <c r="CA99" s="22">
        <f t="shared" si="185"/>
        <v>0</v>
      </c>
      <c r="CB99" s="22">
        <f t="shared" si="185"/>
        <v>0</v>
      </c>
      <c r="CC99" s="22">
        <f t="shared" si="185"/>
        <v>0</v>
      </c>
      <c r="CD99" s="22">
        <f t="shared" si="185"/>
        <v>0</v>
      </c>
      <c r="CE99" s="22">
        <f t="shared" si="185"/>
        <v>0</v>
      </c>
      <c r="CF99" s="22">
        <f t="shared" si="185"/>
        <v>0</v>
      </c>
      <c r="CG99" s="22">
        <f t="shared" si="185"/>
        <v>0</v>
      </c>
      <c r="CH99" s="22">
        <f t="shared" si="185"/>
        <v>0</v>
      </c>
      <c r="CI99" s="22">
        <f t="shared" si="186"/>
        <v>0</v>
      </c>
      <c r="CJ99" s="22">
        <f t="shared" si="186"/>
        <v>0</v>
      </c>
      <c r="CK99" s="22">
        <f t="shared" si="186"/>
        <v>0</v>
      </c>
      <c r="CL99" s="22">
        <f t="shared" si="186"/>
        <v>0</v>
      </c>
      <c r="CM99" s="22">
        <f t="shared" si="186"/>
        <v>0</v>
      </c>
      <c r="CN99" s="22">
        <f t="shared" si="186"/>
        <v>0</v>
      </c>
      <c r="CO99" s="22">
        <f t="shared" si="186"/>
        <v>0</v>
      </c>
      <c r="CP99" s="22">
        <f t="shared" si="186"/>
        <v>8793.4911195056229</v>
      </c>
    </row>
    <row r="100" spans="1:94">
      <c r="A100" s="8"/>
      <c r="C100" s="8"/>
      <c r="D100" s="8"/>
      <c r="E100" s="8"/>
      <c r="F100" s="23"/>
      <c r="G100" s="23"/>
      <c r="H100" s="8"/>
      <c r="I100" s="24"/>
      <c r="J100" s="24"/>
      <c r="K100" s="8"/>
      <c r="L100" s="8"/>
      <c r="M100" s="8"/>
      <c r="N100" s="8"/>
      <c r="O100" s="8"/>
      <c r="P100" s="8"/>
      <c r="Q100" s="25">
        <f>SUM(Q93:Q99)</f>
        <v>5977.0749999999998</v>
      </c>
      <c r="R100" s="25">
        <f t="shared" ref="R100:CC100" si="197">SUM(R93:R99)</f>
        <v>72920.314999999988</v>
      </c>
      <c r="S100" s="25">
        <f t="shared" si="197"/>
        <v>86607.816749999998</v>
      </c>
      <c r="T100" s="25">
        <f t="shared" si="197"/>
        <v>93103.403006249981</v>
      </c>
      <c r="U100" s="25">
        <f t="shared" si="197"/>
        <v>99713.166337687449</v>
      </c>
      <c r="V100" s="25">
        <f t="shared" si="197"/>
        <v>102704.56132781807</v>
      </c>
      <c r="W100" s="25">
        <f t="shared" si="197"/>
        <v>0</v>
      </c>
      <c r="X100" s="25">
        <f t="shared" si="197"/>
        <v>0</v>
      </c>
      <c r="Y100" s="25">
        <f t="shared" si="197"/>
        <v>0</v>
      </c>
      <c r="Z100" s="25">
        <f t="shared" si="197"/>
        <v>0</v>
      </c>
      <c r="AA100" s="25">
        <f t="shared" si="197"/>
        <v>0</v>
      </c>
      <c r="AB100" s="25">
        <f t="shared" si="197"/>
        <v>0</v>
      </c>
      <c r="AC100" s="25">
        <f t="shared" si="197"/>
        <v>0</v>
      </c>
      <c r="AD100" s="25">
        <f t="shared" si="197"/>
        <v>0</v>
      </c>
      <c r="AE100" s="25">
        <f t="shared" si="197"/>
        <v>0</v>
      </c>
      <c r="AF100" s="25">
        <f t="shared" si="197"/>
        <v>0</v>
      </c>
      <c r="AG100" s="25">
        <f t="shared" si="197"/>
        <v>0</v>
      </c>
      <c r="AH100" s="25">
        <f t="shared" si="197"/>
        <v>5977.0749999999998</v>
      </c>
      <c r="AI100" s="25">
        <f t="shared" si="197"/>
        <v>5977.0749999999998</v>
      </c>
      <c r="AJ100" s="25">
        <f t="shared" si="197"/>
        <v>5977.0749999999998</v>
      </c>
      <c r="AK100" s="25">
        <f t="shared" si="197"/>
        <v>5977.0749999999998</v>
      </c>
      <c r="AL100" s="25">
        <f t="shared" si="197"/>
        <v>5977.0749999999998</v>
      </c>
      <c r="AM100" s="25">
        <f t="shared" si="197"/>
        <v>5977.0749999999998</v>
      </c>
      <c r="AN100" s="25">
        <f t="shared" si="197"/>
        <v>5977.0749999999998</v>
      </c>
      <c r="AO100" s="25">
        <f t="shared" si="197"/>
        <v>5977.0749999999998</v>
      </c>
      <c r="AP100" s="25">
        <f t="shared" si="197"/>
        <v>5977.0749999999998</v>
      </c>
      <c r="AQ100" s="25">
        <f t="shared" si="197"/>
        <v>5977.0749999999998</v>
      </c>
      <c r="AR100" s="25">
        <f t="shared" si="197"/>
        <v>5977.0749999999998</v>
      </c>
      <c r="AS100" s="25">
        <f t="shared" si="197"/>
        <v>5977.0749999999998</v>
      </c>
      <c r="AT100" s="25">
        <f t="shared" si="197"/>
        <v>7172.4899999999989</v>
      </c>
      <c r="AU100" s="25">
        <f t="shared" si="197"/>
        <v>7172.4899999999989</v>
      </c>
      <c r="AV100" s="25">
        <f t="shared" si="197"/>
        <v>7172.4899999999989</v>
      </c>
      <c r="AW100" s="25">
        <f t="shared" si="197"/>
        <v>7172.4899999999989</v>
      </c>
      <c r="AX100" s="25">
        <f t="shared" si="197"/>
        <v>7172.4899999999989</v>
      </c>
      <c r="AY100" s="25">
        <f t="shared" si="197"/>
        <v>7172.4899999999989</v>
      </c>
      <c r="AZ100" s="25">
        <f t="shared" si="197"/>
        <v>7172.4899999999989</v>
      </c>
      <c r="BA100" s="25">
        <f t="shared" si="197"/>
        <v>7172.4899999999989</v>
      </c>
      <c r="BB100" s="25">
        <f t="shared" si="197"/>
        <v>7172.4899999999989</v>
      </c>
      <c r="BC100" s="25">
        <f t="shared" si="197"/>
        <v>7172.4899999999989</v>
      </c>
      <c r="BD100" s="25">
        <f t="shared" si="197"/>
        <v>7172.4899999999989</v>
      </c>
      <c r="BE100" s="25">
        <f t="shared" si="197"/>
        <v>7172.4899999999989</v>
      </c>
      <c r="BF100" s="25">
        <f t="shared" si="197"/>
        <v>7710.4267499999987</v>
      </c>
      <c r="BG100" s="25">
        <f t="shared" si="197"/>
        <v>7710.4267499999987</v>
      </c>
      <c r="BH100" s="25">
        <f t="shared" si="197"/>
        <v>7710.4267499999987</v>
      </c>
      <c r="BI100" s="25">
        <f t="shared" si="197"/>
        <v>7710.4267499999987</v>
      </c>
      <c r="BJ100" s="25">
        <f t="shared" si="197"/>
        <v>7710.4267499999987</v>
      </c>
      <c r="BK100" s="25">
        <f t="shared" si="197"/>
        <v>7710.4267499999987</v>
      </c>
      <c r="BL100" s="25">
        <f t="shared" si="197"/>
        <v>7710.4267499999987</v>
      </c>
      <c r="BM100" s="25">
        <f t="shared" si="197"/>
        <v>7710.4267499999987</v>
      </c>
      <c r="BN100" s="25">
        <f t="shared" si="197"/>
        <v>7710.4267499999987</v>
      </c>
      <c r="BO100" s="25">
        <f t="shared" si="197"/>
        <v>7710.4267499999987</v>
      </c>
      <c r="BP100" s="25">
        <f t="shared" si="197"/>
        <v>7710.4267499999987</v>
      </c>
      <c r="BQ100" s="25">
        <f t="shared" si="197"/>
        <v>7710.4267499999987</v>
      </c>
      <c r="BR100" s="25">
        <f t="shared" si="197"/>
        <v>8288.7087562499983</v>
      </c>
      <c r="BS100" s="25">
        <f t="shared" si="197"/>
        <v>8288.7087562499983</v>
      </c>
      <c r="BT100" s="25">
        <f t="shared" si="197"/>
        <v>8288.7087562499983</v>
      </c>
      <c r="BU100" s="25">
        <f t="shared" si="197"/>
        <v>8288.7087562499983</v>
      </c>
      <c r="BV100" s="25">
        <f t="shared" si="197"/>
        <v>8288.7087562499983</v>
      </c>
      <c r="BW100" s="25">
        <f t="shared" si="197"/>
        <v>8288.7087562499983</v>
      </c>
      <c r="BX100" s="25">
        <f t="shared" si="197"/>
        <v>8288.7087562499983</v>
      </c>
      <c r="BY100" s="25">
        <f t="shared" si="197"/>
        <v>8288.7087562499983</v>
      </c>
      <c r="BZ100" s="25">
        <f t="shared" si="197"/>
        <v>8288.7087562499983</v>
      </c>
      <c r="CA100" s="25">
        <f t="shared" si="197"/>
        <v>8288.7087562499983</v>
      </c>
      <c r="CB100" s="25">
        <f t="shared" si="197"/>
        <v>8288.7087562499983</v>
      </c>
      <c r="CC100" s="25">
        <f t="shared" si="197"/>
        <v>8288.7087562499983</v>
      </c>
      <c r="CD100" s="25">
        <f t="shared" ref="CD100:CK100" si="198">SUM(CD93:CD99)</f>
        <v>8537.3700189374977</v>
      </c>
      <c r="CE100" s="25">
        <f t="shared" si="198"/>
        <v>8537.3700189374977</v>
      </c>
      <c r="CF100" s="25">
        <f t="shared" si="198"/>
        <v>8537.3700189374977</v>
      </c>
      <c r="CG100" s="25">
        <f t="shared" si="198"/>
        <v>8537.3700189374977</v>
      </c>
      <c r="CH100" s="25">
        <f t="shared" si="198"/>
        <v>8537.3700189374977</v>
      </c>
      <c r="CI100" s="25">
        <f t="shared" si="198"/>
        <v>8537.3700189374977</v>
      </c>
      <c r="CJ100" s="25">
        <f t="shared" si="198"/>
        <v>8537.3700189374977</v>
      </c>
      <c r="CK100" s="25">
        <f t="shared" si="198"/>
        <v>8537.3700189374977</v>
      </c>
      <c r="CL100" s="25">
        <f>SUM(CL93:CL99)</f>
        <v>8537.3700189374977</v>
      </c>
      <c r="CM100" s="25">
        <f t="shared" ref="CM100:CP100" si="199">SUM(CM93:CM99)</f>
        <v>8537.3700189374977</v>
      </c>
      <c r="CN100" s="25">
        <f t="shared" si="199"/>
        <v>8537.3700189374977</v>
      </c>
      <c r="CO100" s="25">
        <f t="shared" si="199"/>
        <v>8537.3700189374977</v>
      </c>
      <c r="CP100" s="25">
        <f t="shared" si="199"/>
        <v>8793.4911195056229</v>
      </c>
    </row>
    <row r="103" spans="1:94">
      <c r="B103" s="20" t="s">
        <v>478</v>
      </c>
      <c r="D103" s="20" t="s">
        <v>587</v>
      </c>
      <c r="F103" s="21">
        <v>0</v>
      </c>
      <c r="G103" s="21">
        <v>0</v>
      </c>
      <c r="I103" s="31">
        <v>43800</v>
      </c>
      <c r="J103" s="31">
        <v>44165</v>
      </c>
      <c r="L103" s="29">
        <v>0</v>
      </c>
      <c r="M103" s="29"/>
      <c r="N103" s="29"/>
      <c r="O103" s="32">
        <f t="shared" ref="O103" si="200">IFERROR(L103/ROUND(DAYS360(I103,J103,FALSE)/30,0),0)</f>
        <v>0</v>
      </c>
      <c r="Q103" s="22">
        <f t="shared" ref="Q103:U109" si="201">SUMIFS($W103:$CD103,$W$4:$CD$4,Q$6)</f>
        <v>0</v>
      </c>
      <c r="R103" s="22">
        <f t="shared" si="201"/>
        <v>0</v>
      </c>
      <c r="S103" s="22">
        <f t="shared" si="201"/>
        <v>0</v>
      </c>
      <c r="T103" s="22">
        <f t="shared" si="201"/>
        <v>0</v>
      </c>
      <c r="U103" s="22">
        <f t="shared" si="201"/>
        <v>0</v>
      </c>
      <c r="V103" s="22">
        <f t="shared" ref="V103:V109" si="202">SUMIFS($W103:$CP103,$W$4:$CP$4,V$6)</f>
        <v>0</v>
      </c>
      <c r="W103" s="22">
        <f t="shared" ref="W103:AL109" si="203">SUMIFS($O103,$I103,"&lt;="&amp;W$6,$J103,"&gt;"&amp;W$6)</f>
        <v>0</v>
      </c>
      <c r="X103" s="22">
        <f t="shared" si="203"/>
        <v>0</v>
      </c>
      <c r="Y103" s="22">
        <f t="shared" si="203"/>
        <v>0</v>
      </c>
      <c r="Z103" s="22">
        <f t="shared" si="203"/>
        <v>0</v>
      </c>
      <c r="AA103" s="22">
        <f t="shared" si="203"/>
        <v>0</v>
      </c>
      <c r="AB103" s="22">
        <f t="shared" si="203"/>
        <v>0</v>
      </c>
      <c r="AC103" s="22">
        <f t="shared" si="203"/>
        <v>0</v>
      </c>
      <c r="AD103" s="22">
        <f t="shared" si="203"/>
        <v>0</v>
      </c>
      <c r="AE103" s="22">
        <f t="shared" si="203"/>
        <v>0</v>
      </c>
      <c r="AF103" s="22">
        <f t="shared" si="203"/>
        <v>0</v>
      </c>
      <c r="AG103" s="22">
        <f t="shared" si="203"/>
        <v>0</v>
      </c>
      <c r="AH103" s="22">
        <f t="shared" si="203"/>
        <v>0</v>
      </c>
      <c r="AI103" s="22">
        <f t="shared" si="203"/>
        <v>0</v>
      </c>
      <c r="AJ103" s="22">
        <f t="shared" si="203"/>
        <v>0</v>
      </c>
      <c r="AK103" s="22">
        <f t="shared" si="203"/>
        <v>0</v>
      </c>
      <c r="AL103" s="22">
        <f t="shared" si="203"/>
        <v>0</v>
      </c>
      <c r="AM103" s="22">
        <f t="shared" ref="AM103:BB109" si="204">SUMIFS($O103,$I103,"&lt;="&amp;AM$6,$J103,"&gt;"&amp;AM$6)</f>
        <v>0</v>
      </c>
      <c r="AN103" s="22">
        <f t="shared" si="204"/>
        <v>0</v>
      </c>
      <c r="AO103" s="22">
        <f t="shared" si="204"/>
        <v>0</v>
      </c>
      <c r="AP103" s="22">
        <f t="shared" si="204"/>
        <v>0</v>
      </c>
      <c r="AQ103" s="22">
        <f t="shared" si="204"/>
        <v>0</v>
      </c>
      <c r="AR103" s="22">
        <f t="shared" si="204"/>
        <v>0</v>
      </c>
      <c r="AS103" s="22">
        <f t="shared" si="204"/>
        <v>0</v>
      </c>
      <c r="AT103" s="22">
        <f t="shared" si="204"/>
        <v>0</v>
      </c>
      <c r="AU103" s="22">
        <f t="shared" si="204"/>
        <v>0</v>
      </c>
      <c r="AV103" s="22">
        <f t="shared" si="204"/>
        <v>0</v>
      </c>
      <c r="AW103" s="22">
        <f t="shared" si="204"/>
        <v>0</v>
      </c>
      <c r="AX103" s="22">
        <f t="shared" si="204"/>
        <v>0</v>
      </c>
      <c r="AY103" s="22">
        <f t="shared" si="204"/>
        <v>0</v>
      </c>
      <c r="AZ103" s="22">
        <f t="shared" si="204"/>
        <v>0</v>
      </c>
      <c r="BA103" s="22">
        <f t="shared" si="204"/>
        <v>0</v>
      </c>
      <c r="BB103" s="22">
        <f t="shared" si="204"/>
        <v>0</v>
      </c>
      <c r="BC103" s="22">
        <f t="shared" ref="BC103:BR109" si="205">SUMIFS($O103,$I103,"&lt;="&amp;BC$6,$J103,"&gt;"&amp;BC$6)</f>
        <v>0</v>
      </c>
      <c r="BD103" s="22">
        <f t="shared" si="205"/>
        <v>0</v>
      </c>
      <c r="BE103" s="22">
        <f t="shared" si="205"/>
        <v>0</v>
      </c>
      <c r="BF103" s="22">
        <f t="shared" si="205"/>
        <v>0</v>
      </c>
      <c r="BG103" s="22">
        <f t="shared" si="205"/>
        <v>0</v>
      </c>
      <c r="BH103" s="22">
        <f t="shared" si="205"/>
        <v>0</v>
      </c>
      <c r="BI103" s="22">
        <f t="shared" si="205"/>
        <v>0</v>
      </c>
      <c r="BJ103" s="22">
        <f t="shared" si="205"/>
        <v>0</v>
      </c>
      <c r="BK103" s="22">
        <f t="shared" si="205"/>
        <v>0</v>
      </c>
      <c r="BL103" s="22">
        <f t="shared" si="205"/>
        <v>0</v>
      </c>
      <c r="BM103" s="22">
        <f t="shared" si="205"/>
        <v>0</v>
      </c>
      <c r="BN103" s="22">
        <f t="shared" si="205"/>
        <v>0</v>
      </c>
      <c r="BO103" s="22">
        <f t="shared" si="205"/>
        <v>0</v>
      </c>
      <c r="BP103" s="22">
        <f t="shared" si="205"/>
        <v>0</v>
      </c>
      <c r="BQ103" s="22">
        <f t="shared" si="205"/>
        <v>0</v>
      </c>
      <c r="BR103" s="22">
        <f t="shared" si="205"/>
        <v>0</v>
      </c>
      <c r="BS103" s="22">
        <f t="shared" ref="BS103:CH109" si="206">SUMIFS($O103,$I103,"&lt;="&amp;BS$6,$J103,"&gt;"&amp;BS$6)</f>
        <v>0</v>
      </c>
      <c r="BT103" s="22">
        <f t="shared" si="206"/>
        <v>0</v>
      </c>
      <c r="BU103" s="22">
        <f t="shared" si="206"/>
        <v>0</v>
      </c>
      <c r="BV103" s="22">
        <f t="shared" si="206"/>
        <v>0</v>
      </c>
      <c r="BW103" s="22">
        <f t="shared" si="206"/>
        <v>0</v>
      </c>
      <c r="BX103" s="22">
        <f t="shared" si="206"/>
        <v>0</v>
      </c>
      <c r="BY103" s="22">
        <f t="shared" si="206"/>
        <v>0</v>
      </c>
      <c r="BZ103" s="22">
        <f t="shared" si="206"/>
        <v>0</v>
      </c>
      <c r="CA103" s="22">
        <f t="shared" si="206"/>
        <v>0</v>
      </c>
      <c r="CB103" s="22">
        <f t="shared" si="206"/>
        <v>0</v>
      </c>
      <c r="CC103" s="22">
        <f t="shared" si="206"/>
        <v>0</v>
      </c>
      <c r="CD103" s="22">
        <f t="shared" si="206"/>
        <v>0</v>
      </c>
      <c r="CE103" s="22">
        <f t="shared" si="206"/>
        <v>0</v>
      </c>
      <c r="CF103" s="22">
        <f t="shared" si="206"/>
        <v>0</v>
      </c>
      <c r="CG103" s="22">
        <f t="shared" si="206"/>
        <v>0</v>
      </c>
      <c r="CH103" s="22">
        <f t="shared" si="206"/>
        <v>0</v>
      </c>
      <c r="CI103" s="22">
        <f t="shared" ref="CI103:CP109" si="207">SUMIFS($O103,$I103,"&lt;="&amp;CI$6,$J103,"&gt;"&amp;CI$6)</f>
        <v>0</v>
      </c>
      <c r="CJ103" s="22">
        <f t="shared" si="207"/>
        <v>0</v>
      </c>
      <c r="CK103" s="22">
        <f t="shared" si="207"/>
        <v>0</v>
      </c>
      <c r="CL103" s="22">
        <f t="shared" si="207"/>
        <v>0</v>
      </c>
      <c r="CM103" s="22">
        <f t="shared" si="207"/>
        <v>0</v>
      </c>
      <c r="CN103" s="22">
        <f t="shared" si="207"/>
        <v>0</v>
      </c>
      <c r="CO103" s="22">
        <f t="shared" si="207"/>
        <v>0</v>
      </c>
      <c r="CP103" s="22">
        <f t="shared" si="207"/>
        <v>0</v>
      </c>
    </row>
    <row r="104" spans="1:94">
      <c r="B104" s="20" t="s">
        <v>478</v>
      </c>
      <c r="D104" s="20" t="s">
        <v>587</v>
      </c>
      <c r="F104" s="21"/>
      <c r="G104" s="21">
        <v>0</v>
      </c>
      <c r="I104" s="31">
        <f t="shared" ref="I104" si="208">DATE(YEAR(I103)+1,MONTH(I103),DAY(I103))</f>
        <v>44166</v>
      </c>
      <c r="J104" s="31">
        <f>DATE(YEAR(J103)+1,MONTH(J103),DAY(J103))</f>
        <v>44530</v>
      </c>
      <c r="L104" s="139">
        <v>8528</v>
      </c>
      <c r="M104" s="29">
        <f>L104-L103</f>
        <v>8528</v>
      </c>
      <c r="N104" s="34" t="e">
        <f>M104/L103</f>
        <v>#DIV/0!</v>
      </c>
      <c r="O104" s="32">
        <f>IFERROR(L104/ROUND(DAYS360(I104,J104,FALSE)/30,0),0)</f>
        <v>710.66666666666663</v>
      </c>
      <c r="Q104" s="22">
        <f t="shared" si="201"/>
        <v>710.66666666666663</v>
      </c>
      <c r="R104" s="22">
        <f t="shared" si="201"/>
        <v>7817.3333333333348</v>
      </c>
      <c r="S104" s="22">
        <f t="shared" si="201"/>
        <v>0</v>
      </c>
      <c r="T104" s="22">
        <f t="shared" si="201"/>
        <v>0</v>
      </c>
      <c r="U104" s="22">
        <f t="shared" si="201"/>
        <v>0</v>
      </c>
      <c r="V104" s="22">
        <f t="shared" si="202"/>
        <v>0</v>
      </c>
      <c r="W104" s="22">
        <f t="shared" si="203"/>
        <v>0</v>
      </c>
      <c r="X104" s="22">
        <f t="shared" si="203"/>
        <v>0</v>
      </c>
      <c r="Y104" s="22">
        <f t="shared" si="203"/>
        <v>0</v>
      </c>
      <c r="Z104" s="22">
        <f t="shared" si="203"/>
        <v>0</v>
      </c>
      <c r="AA104" s="22">
        <f t="shared" si="203"/>
        <v>0</v>
      </c>
      <c r="AB104" s="22">
        <f t="shared" si="203"/>
        <v>0</v>
      </c>
      <c r="AC104" s="22">
        <f t="shared" si="203"/>
        <v>0</v>
      </c>
      <c r="AD104" s="22">
        <f t="shared" si="203"/>
        <v>0</v>
      </c>
      <c r="AE104" s="22">
        <f t="shared" si="203"/>
        <v>0</v>
      </c>
      <c r="AF104" s="22">
        <f t="shared" si="203"/>
        <v>0</v>
      </c>
      <c r="AG104" s="22">
        <f t="shared" si="203"/>
        <v>0</v>
      </c>
      <c r="AH104" s="22">
        <f t="shared" si="203"/>
        <v>710.66666666666663</v>
      </c>
      <c r="AI104" s="22">
        <f t="shared" si="203"/>
        <v>710.66666666666663</v>
      </c>
      <c r="AJ104" s="22">
        <f t="shared" si="203"/>
        <v>710.66666666666663</v>
      </c>
      <c r="AK104" s="22">
        <f t="shared" si="203"/>
        <v>710.66666666666663</v>
      </c>
      <c r="AL104" s="22">
        <f t="shared" si="203"/>
        <v>710.66666666666663</v>
      </c>
      <c r="AM104" s="22">
        <f t="shared" si="204"/>
        <v>710.66666666666663</v>
      </c>
      <c r="AN104" s="22">
        <f t="shared" si="204"/>
        <v>710.66666666666663</v>
      </c>
      <c r="AO104" s="22">
        <f t="shared" si="204"/>
        <v>710.66666666666663</v>
      </c>
      <c r="AP104" s="22">
        <f t="shared" si="204"/>
        <v>710.66666666666663</v>
      </c>
      <c r="AQ104" s="22">
        <f t="shared" si="204"/>
        <v>710.66666666666663</v>
      </c>
      <c r="AR104" s="22">
        <f t="shared" si="204"/>
        <v>710.66666666666663</v>
      </c>
      <c r="AS104" s="22">
        <f t="shared" si="204"/>
        <v>710.66666666666663</v>
      </c>
      <c r="AT104" s="22">
        <f t="shared" si="204"/>
        <v>0</v>
      </c>
      <c r="AU104" s="22">
        <f t="shared" si="204"/>
        <v>0</v>
      </c>
      <c r="AV104" s="22">
        <f t="shared" si="204"/>
        <v>0</v>
      </c>
      <c r="AW104" s="22">
        <f t="shared" si="204"/>
        <v>0</v>
      </c>
      <c r="AX104" s="22">
        <f t="shared" si="204"/>
        <v>0</v>
      </c>
      <c r="AY104" s="22">
        <f t="shared" si="204"/>
        <v>0</v>
      </c>
      <c r="AZ104" s="22">
        <f t="shared" si="204"/>
        <v>0</v>
      </c>
      <c r="BA104" s="22">
        <f t="shared" si="204"/>
        <v>0</v>
      </c>
      <c r="BB104" s="22">
        <f t="shared" si="204"/>
        <v>0</v>
      </c>
      <c r="BC104" s="22">
        <f t="shared" si="205"/>
        <v>0</v>
      </c>
      <c r="BD104" s="22">
        <f t="shared" si="205"/>
        <v>0</v>
      </c>
      <c r="BE104" s="22">
        <f t="shared" si="205"/>
        <v>0</v>
      </c>
      <c r="BF104" s="22">
        <f t="shared" si="205"/>
        <v>0</v>
      </c>
      <c r="BG104" s="22">
        <f t="shared" si="205"/>
        <v>0</v>
      </c>
      <c r="BH104" s="22">
        <f t="shared" si="205"/>
        <v>0</v>
      </c>
      <c r="BI104" s="22">
        <f t="shared" si="205"/>
        <v>0</v>
      </c>
      <c r="BJ104" s="22">
        <f t="shared" si="205"/>
        <v>0</v>
      </c>
      <c r="BK104" s="22">
        <f t="shared" si="205"/>
        <v>0</v>
      </c>
      <c r="BL104" s="22">
        <f t="shared" si="205"/>
        <v>0</v>
      </c>
      <c r="BM104" s="22">
        <f t="shared" si="205"/>
        <v>0</v>
      </c>
      <c r="BN104" s="22">
        <f t="shared" si="205"/>
        <v>0</v>
      </c>
      <c r="BO104" s="22">
        <f t="shared" si="205"/>
        <v>0</v>
      </c>
      <c r="BP104" s="22">
        <f t="shared" si="205"/>
        <v>0</v>
      </c>
      <c r="BQ104" s="22">
        <f t="shared" si="205"/>
        <v>0</v>
      </c>
      <c r="BR104" s="22">
        <f t="shared" si="205"/>
        <v>0</v>
      </c>
      <c r="BS104" s="22">
        <f t="shared" si="206"/>
        <v>0</v>
      </c>
      <c r="BT104" s="22">
        <f t="shared" si="206"/>
        <v>0</v>
      </c>
      <c r="BU104" s="22">
        <f t="shared" si="206"/>
        <v>0</v>
      </c>
      <c r="BV104" s="22">
        <f t="shared" si="206"/>
        <v>0</v>
      </c>
      <c r="BW104" s="22">
        <f t="shared" si="206"/>
        <v>0</v>
      </c>
      <c r="BX104" s="22">
        <f t="shared" si="206"/>
        <v>0</v>
      </c>
      <c r="BY104" s="22">
        <f t="shared" si="206"/>
        <v>0</v>
      </c>
      <c r="BZ104" s="22">
        <f t="shared" si="206"/>
        <v>0</v>
      </c>
      <c r="CA104" s="22">
        <f t="shared" si="206"/>
        <v>0</v>
      </c>
      <c r="CB104" s="22">
        <f t="shared" si="206"/>
        <v>0</v>
      </c>
      <c r="CC104" s="22">
        <f t="shared" si="206"/>
        <v>0</v>
      </c>
      <c r="CD104" s="22">
        <f t="shared" si="206"/>
        <v>0</v>
      </c>
      <c r="CE104" s="22">
        <f t="shared" si="206"/>
        <v>0</v>
      </c>
      <c r="CF104" s="22">
        <f t="shared" si="206"/>
        <v>0</v>
      </c>
      <c r="CG104" s="22">
        <f t="shared" si="206"/>
        <v>0</v>
      </c>
      <c r="CH104" s="22">
        <f t="shared" si="206"/>
        <v>0</v>
      </c>
      <c r="CI104" s="22">
        <f t="shared" si="207"/>
        <v>0</v>
      </c>
      <c r="CJ104" s="22">
        <f t="shared" si="207"/>
        <v>0</v>
      </c>
      <c r="CK104" s="22">
        <f t="shared" si="207"/>
        <v>0</v>
      </c>
      <c r="CL104" s="22">
        <f t="shared" si="207"/>
        <v>0</v>
      </c>
      <c r="CM104" s="22">
        <f t="shared" si="207"/>
        <v>0</v>
      </c>
      <c r="CN104" s="22">
        <f t="shared" si="207"/>
        <v>0</v>
      </c>
      <c r="CO104" s="22">
        <f t="shared" si="207"/>
        <v>0</v>
      </c>
      <c r="CP104" s="22">
        <f t="shared" si="207"/>
        <v>0</v>
      </c>
    </row>
    <row r="105" spans="1:94">
      <c r="B105" s="20" t="s">
        <v>478</v>
      </c>
      <c r="D105" s="20" t="s">
        <v>587</v>
      </c>
      <c r="F105" s="21"/>
      <c r="G105" s="21">
        <v>-1</v>
      </c>
      <c r="I105" s="31">
        <f t="shared" ref="I105:J105" si="209">DATE(YEAR(I104)+1,MONTH(I104),DAY(I104))</f>
        <v>44531</v>
      </c>
      <c r="J105" s="31">
        <f t="shared" si="209"/>
        <v>44895</v>
      </c>
      <c r="L105" s="29">
        <f>O104*(1+F105)*(1+G105)*ROUND(DAYS360(I105,J105,FALSE)/30,0)</f>
        <v>0</v>
      </c>
      <c r="M105" s="29">
        <f t="shared" ref="M105:M109" si="210">L105-L104</f>
        <v>-8528</v>
      </c>
      <c r="N105" s="34">
        <f t="shared" ref="N105:N109" si="211">M105/L104</f>
        <v>-1</v>
      </c>
      <c r="O105" s="32">
        <f t="shared" ref="O105:O109" si="212">IFERROR(L105/ROUND(DAYS360(I105,J105,FALSE)/30,0),0)</f>
        <v>0</v>
      </c>
      <c r="Q105" s="22">
        <f t="shared" si="201"/>
        <v>0</v>
      </c>
      <c r="R105" s="22">
        <f t="shared" si="201"/>
        <v>0</v>
      </c>
      <c r="S105" s="22">
        <f t="shared" si="201"/>
        <v>0</v>
      </c>
      <c r="T105" s="22">
        <f t="shared" si="201"/>
        <v>0</v>
      </c>
      <c r="U105" s="22">
        <f t="shared" si="201"/>
        <v>0</v>
      </c>
      <c r="V105" s="22">
        <f t="shared" si="202"/>
        <v>0</v>
      </c>
      <c r="W105" s="22">
        <f t="shared" si="203"/>
        <v>0</v>
      </c>
      <c r="X105" s="22">
        <f t="shared" si="203"/>
        <v>0</v>
      </c>
      <c r="Y105" s="22">
        <f t="shared" si="203"/>
        <v>0</v>
      </c>
      <c r="Z105" s="22">
        <f t="shared" si="203"/>
        <v>0</v>
      </c>
      <c r="AA105" s="22">
        <f t="shared" si="203"/>
        <v>0</v>
      </c>
      <c r="AB105" s="22">
        <f t="shared" si="203"/>
        <v>0</v>
      </c>
      <c r="AC105" s="22">
        <f t="shared" si="203"/>
        <v>0</v>
      </c>
      <c r="AD105" s="22">
        <f t="shared" si="203"/>
        <v>0</v>
      </c>
      <c r="AE105" s="22">
        <f t="shared" si="203"/>
        <v>0</v>
      </c>
      <c r="AF105" s="22">
        <f t="shared" si="203"/>
        <v>0</v>
      </c>
      <c r="AG105" s="22">
        <f t="shared" si="203"/>
        <v>0</v>
      </c>
      <c r="AH105" s="22">
        <f t="shared" si="203"/>
        <v>0</v>
      </c>
      <c r="AI105" s="22">
        <f t="shared" si="203"/>
        <v>0</v>
      </c>
      <c r="AJ105" s="22">
        <f t="shared" si="203"/>
        <v>0</v>
      </c>
      <c r="AK105" s="22">
        <f t="shared" si="203"/>
        <v>0</v>
      </c>
      <c r="AL105" s="22">
        <f t="shared" si="203"/>
        <v>0</v>
      </c>
      <c r="AM105" s="22">
        <f t="shared" si="204"/>
        <v>0</v>
      </c>
      <c r="AN105" s="22">
        <f t="shared" si="204"/>
        <v>0</v>
      </c>
      <c r="AO105" s="22">
        <f t="shared" si="204"/>
        <v>0</v>
      </c>
      <c r="AP105" s="22">
        <f t="shared" si="204"/>
        <v>0</v>
      </c>
      <c r="AQ105" s="22">
        <f t="shared" si="204"/>
        <v>0</v>
      </c>
      <c r="AR105" s="22">
        <f t="shared" si="204"/>
        <v>0</v>
      </c>
      <c r="AS105" s="22">
        <f t="shared" si="204"/>
        <v>0</v>
      </c>
      <c r="AT105" s="22">
        <f t="shared" si="204"/>
        <v>0</v>
      </c>
      <c r="AU105" s="22">
        <f t="shared" si="204"/>
        <v>0</v>
      </c>
      <c r="AV105" s="22">
        <f t="shared" si="204"/>
        <v>0</v>
      </c>
      <c r="AW105" s="22">
        <f t="shared" si="204"/>
        <v>0</v>
      </c>
      <c r="AX105" s="22">
        <f t="shared" si="204"/>
        <v>0</v>
      </c>
      <c r="AY105" s="22">
        <f t="shared" si="204"/>
        <v>0</v>
      </c>
      <c r="AZ105" s="22">
        <f t="shared" si="204"/>
        <v>0</v>
      </c>
      <c r="BA105" s="22">
        <f t="shared" si="204"/>
        <v>0</v>
      </c>
      <c r="BB105" s="22">
        <f t="shared" si="204"/>
        <v>0</v>
      </c>
      <c r="BC105" s="22">
        <f t="shared" si="205"/>
        <v>0</v>
      </c>
      <c r="BD105" s="22">
        <f t="shared" si="205"/>
        <v>0</v>
      </c>
      <c r="BE105" s="22">
        <f t="shared" si="205"/>
        <v>0</v>
      </c>
      <c r="BF105" s="22">
        <f t="shared" si="205"/>
        <v>0</v>
      </c>
      <c r="BG105" s="22">
        <f t="shared" si="205"/>
        <v>0</v>
      </c>
      <c r="BH105" s="22">
        <f t="shared" si="205"/>
        <v>0</v>
      </c>
      <c r="BI105" s="22">
        <f t="shared" si="205"/>
        <v>0</v>
      </c>
      <c r="BJ105" s="22">
        <f t="shared" si="205"/>
        <v>0</v>
      </c>
      <c r="BK105" s="22">
        <f t="shared" si="205"/>
        <v>0</v>
      </c>
      <c r="BL105" s="22">
        <f t="shared" si="205"/>
        <v>0</v>
      </c>
      <c r="BM105" s="22">
        <f t="shared" si="205"/>
        <v>0</v>
      </c>
      <c r="BN105" s="22">
        <f t="shared" si="205"/>
        <v>0</v>
      </c>
      <c r="BO105" s="22">
        <f t="shared" si="205"/>
        <v>0</v>
      </c>
      <c r="BP105" s="22">
        <f t="shared" si="205"/>
        <v>0</v>
      </c>
      <c r="BQ105" s="22">
        <f t="shared" si="205"/>
        <v>0</v>
      </c>
      <c r="BR105" s="22">
        <f t="shared" si="205"/>
        <v>0</v>
      </c>
      <c r="BS105" s="22">
        <f t="shared" si="206"/>
        <v>0</v>
      </c>
      <c r="BT105" s="22">
        <f t="shared" si="206"/>
        <v>0</v>
      </c>
      <c r="BU105" s="22">
        <f t="shared" si="206"/>
        <v>0</v>
      </c>
      <c r="BV105" s="22">
        <f t="shared" si="206"/>
        <v>0</v>
      </c>
      <c r="BW105" s="22">
        <f t="shared" si="206"/>
        <v>0</v>
      </c>
      <c r="BX105" s="22">
        <f t="shared" si="206"/>
        <v>0</v>
      </c>
      <c r="BY105" s="22">
        <f t="shared" si="206"/>
        <v>0</v>
      </c>
      <c r="BZ105" s="22">
        <f t="shared" si="206"/>
        <v>0</v>
      </c>
      <c r="CA105" s="22">
        <f t="shared" si="206"/>
        <v>0</v>
      </c>
      <c r="CB105" s="22">
        <f t="shared" si="206"/>
        <v>0</v>
      </c>
      <c r="CC105" s="22">
        <f t="shared" si="206"/>
        <v>0</v>
      </c>
      <c r="CD105" s="22">
        <f t="shared" si="206"/>
        <v>0</v>
      </c>
      <c r="CE105" s="22">
        <f t="shared" si="206"/>
        <v>0</v>
      </c>
      <c r="CF105" s="22">
        <f t="shared" si="206"/>
        <v>0</v>
      </c>
      <c r="CG105" s="22">
        <f t="shared" si="206"/>
        <v>0</v>
      </c>
      <c r="CH105" s="22">
        <f t="shared" si="206"/>
        <v>0</v>
      </c>
      <c r="CI105" s="22">
        <f t="shared" si="207"/>
        <v>0</v>
      </c>
      <c r="CJ105" s="22">
        <f t="shared" si="207"/>
        <v>0</v>
      </c>
      <c r="CK105" s="22">
        <f t="shared" si="207"/>
        <v>0</v>
      </c>
      <c r="CL105" s="22">
        <f t="shared" si="207"/>
        <v>0</v>
      </c>
      <c r="CM105" s="22">
        <f t="shared" si="207"/>
        <v>0</v>
      </c>
      <c r="CN105" s="22">
        <f t="shared" si="207"/>
        <v>0</v>
      </c>
      <c r="CO105" s="22">
        <f t="shared" si="207"/>
        <v>0</v>
      </c>
      <c r="CP105" s="22">
        <f t="shared" si="207"/>
        <v>0</v>
      </c>
    </row>
    <row r="106" spans="1:94">
      <c r="B106" s="20" t="s">
        <v>478</v>
      </c>
      <c r="D106" s="20" t="s">
        <v>587</v>
      </c>
      <c r="F106" s="21"/>
      <c r="G106" s="21">
        <f>$G$66</f>
        <v>0.19</v>
      </c>
      <c r="I106" s="31">
        <f t="shared" ref="I106:J106" si="213">DATE(YEAR(I105)+1,MONTH(I105),DAY(I105))</f>
        <v>44896</v>
      </c>
      <c r="J106" s="31">
        <f t="shared" si="213"/>
        <v>45260</v>
      </c>
      <c r="L106" s="29">
        <f t="shared" ref="L106:L107" si="214">O105*(1+F106)*(1+G106)*ROUND(DAYS360(I106,J106,FALSE)/30,0)</f>
        <v>0</v>
      </c>
      <c r="M106" s="29">
        <f t="shared" si="210"/>
        <v>0</v>
      </c>
      <c r="N106" s="34" t="e">
        <f t="shared" si="211"/>
        <v>#DIV/0!</v>
      </c>
      <c r="O106" s="32">
        <f t="shared" si="212"/>
        <v>0</v>
      </c>
      <c r="Q106" s="22">
        <f t="shared" si="201"/>
        <v>0</v>
      </c>
      <c r="R106" s="22">
        <f t="shared" si="201"/>
        <v>0</v>
      </c>
      <c r="S106" s="22">
        <f t="shared" si="201"/>
        <v>0</v>
      </c>
      <c r="T106" s="22">
        <f t="shared" si="201"/>
        <v>0</v>
      </c>
      <c r="U106" s="22">
        <f t="shared" si="201"/>
        <v>0</v>
      </c>
      <c r="V106" s="22">
        <f t="shared" si="202"/>
        <v>0</v>
      </c>
      <c r="W106" s="22">
        <f t="shared" si="203"/>
        <v>0</v>
      </c>
      <c r="X106" s="22">
        <f t="shared" si="203"/>
        <v>0</v>
      </c>
      <c r="Y106" s="22">
        <f t="shared" si="203"/>
        <v>0</v>
      </c>
      <c r="Z106" s="22">
        <f t="shared" si="203"/>
        <v>0</v>
      </c>
      <c r="AA106" s="22">
        <f t="shared" si="203"/>
        <v>0</v>
      </c>
      <c r="AB106" s="22">
        <f t="shared" si="203"/>
        <v>0</v>
      </c>
      <c r="AC106" s="22">
        <f t="shared" si="203"/>
        <v>0</v>
      </c>
      <c r="AD106" s="22">
        <f t="shared" si="203"/>
        <v>0</v>
      </c>
      <c r="AE106" s="22">
        <f t="shared" si="203"/>
        <v>0</v>
      </c>
      <c r="AF106" s="22">
        <f t="shared" si="203"/>
        <v>0</v>
      </c>
      <c r="AG106" s="22">
        <f t="shared" si="203"/>
        <v>0</v>
      </c>
      <c r="AH106" s="22">
        <f t="shared" si="203"/>
        <v>0</v>
      </c>
      <c r="AI106" s="22">
        <f t="shared" si="203"/>
        <v>0</v>
      </c>
      <c r="AJ106" s="22">
        <f t="shared" si="203"/>
        <v>0</v>
      </c>
      <c r="AK106" s="22">
        <f t="shared" si="203"/>
        <v>0</v>
      </c>
      <c r="AL106" s="22">
        <f t="shared" si="203"/>
        <v>0</v>
      </c>
      <c r="AM106" s="22">
        <f t="shared" si="204"/>
        <v>0</v>
      </c>
      <c r="AN106" s="22">
        <f t="shared" si="204"/>
        <v>0</v>
      </c>
      <c r="AO106" s="22">
        <f t="shared" si="204"/>
        <v>0</v>
      </c>
      <c r="AP106" s="22">
        <f t="shared" si="204"/>
        <v>0</v>
      </c>
      <c r="AQ106" s="22">
        <f t="shared" si="204"/>
        <v>0</v>
      </c>
      <c r="AR106" s="22">
        <f t="shared" si="204"/>
        <v>0</v>
      </c>
      <c r="AS106" s="22">
        <f t="shared" si="204"/>
        <v>0</v>
      </c>
      <c r="AT106" s="22">
        <f t="shared" si="204"/>
        <v>0</v>
      </c>
      <c r="AU106" s="22">
        <f t="shared" si="204"/>
        <v>0</v>
      </c>
      <c r="AV106" s="22">
        <f t="shared" si="204"/>
        <v>0</v>
      </c>
      <c r="AW106" s="22">
        <f t="shared" si="204"/>
        <v>0</v>
      </c>
      <c r="AX106" s="22">
        <f t="shared" si="204"/>
        <v>0</v>
      </c>
      <c r="AY106" s="22">
        <f t="shared" si="204"/>
        <v>0</v>
      </c>
      <c r="AZ106" s="22">
        <f t="shared" si="204"/>
        <v>0</v>
      </c>
      <c r="BA106" s="22">
        <f t="shared" si="204"/>
        <v>0</v>
      </c>
      <c r="BB106" s="22">
        <f t="shared" si="204"/>
        <v>0</v>
      </c>
      <c r="BC106" s="22">
        <f t="shared" si="205"/>
        <v>0</v>
      </c>
      <c r="BD106" s="22">
        <f t="shared" si="205"/>
        <v>0</v>
      </c>
      <c r="BE106" s="22">
        <f t="shared" si="205"/>
        <v>0</v>
      </c>
      <c r="BF106" s="22">
        <f t="shared" si="205"/>
        <v>0</v>
      </c>
      <c r="BG106" s="22">
        <f t="shared" si="205"/>
        <v>0</v>
      </c>
      <c r="BH106" s="22">
        <f t="shared" si="205"/>
        <v>0</v>
      </c>
      <c r="BI106" s="22">
        <f t="shared" si="205"/>
        <v>0</v>
      </c>
      <c r="BJ106" s="22">
        <f t="shared" si="205"/>
        <v>0</v>
      </c>
      <c r="BK106" s="22">
        <f t="shared" si="205"/>
        <v>0</v>
      </c>
      <c r="BL106" s="22">
        <f t="shared" si="205"/>
        <v>0</v>
      </c>
      <c r="BM106" s="22">
        <f t="shared" si="205"/>
        <v>0</v>
      </c>
      <c r="BN106" s="22">
        <f t="shared" si="205"/>
        <v>0</v>
      </c>
      <c r="BO106" s="22">
        <f t="shared" si="205"/>
        <v>0</v>
      </c>
      <c r="BP106" s="22">
        <f t="shared" si="205"/>
        <v>0</v>
      </c>
      <c r="BQ106" s="22">
        <f t="shared" si="205"/>
        <v>0</v>
      </c>
      <c r="BR106" s="22">
        <f t="shared" si="205"/>
        <v>0</v>
      </c>
      <c r="BS106" s="22">
        <f t="shared" si="206"/>
        <v>0</v>
      </c>
      <c r="BT106" s="22">
        <f t="shared" si="206"/>
        <v>0</v>
      </c>
      <c r="BU106" s="22">
        <f t="shared" si="206"/>
        <v>0</v>
      </c>
      <c r="BV106" s="22">
        <f t="shared" si="206"/>
        <v>0</v>
      </c>
      <c r="BW106" s="22">
        <f t="shared" si="206"/>
        <v>0</v>
      </c>
      <c r="BX106" s="22">
        <f t="shared" si="206"/>
        <v>0</v>
      </c>
      <c r="BY106" s="22">
        <f t="shared" si="206"/>
        <v>0</v>
      </c>
      <c r="BZ106" s="22">
        <f t="shared" si="206"/>
        <v>0</v>
      </c>
      <c r="CA106" s="22">
        <f t="shared" si="206"/>
        <v>0</v>
      </c>
      <c r="CB106" s="22">
        <f t="shared" si="206"/>
        <v>0</v>
      </c>
      <c r="CC106" s="22">
        <f t="shared" si="206"/>
        <v>0</v>
      </c>
      <c r="CD106" s="22">
        <f t="shared" si="206"/>
        <v>0</v>
      </c>
      <c r="CE106" s="22">
        <f t="shared" si="206"/>
        <v>0</v>
      </c>
      <c r="CF106" s="22">
        <f t="shared" si="206"/>
        <v>0</v>
      </c>
      <c r="CG106" s="22">
        <f t="shared" si="206"/>
        <v>0</v>
      </c>
      <c r="CH106" s="22">
        <f t="shared" si="206"/>
        <v>0</v>
      </c>
      <c r="CI106" s="22">
        <f t="shared" si="207"/>
        <v>0</v>
      </c>
      <c r="CJ106" s="22">
        <f t="shared" si="207"/>
        <v>0</v>
      </c>
      <c r="CK106" s="22">
        <f t="shared" si="207"/>
        <v>0</v>
      </c>
      <c r="CL106" s="22">
        <f t="shared" si="207"/>
        <v>0</v>
      </c>
      <c r="CM106" s="22">
        <f t="shared" si="207"/>
        <v>0</v>
      </c>
      <c r="CN106" s="22">
        <f t="shared" si="207"/>
        <v>0</v>
      </c>
      <c r="CO106" s="22">
        <f t="shared" si="207"/>
        <v>0</v>
      </c>
      <c r="CP106" s="22">
        <f t="shared" si="207"/>
        <v>0</v>
      </c>
    </row>
    <row r="107" spans="1:94">
      <c r="B107" s="20" t="s">
        <v>478</v>
      </c>
      <c r="D107" s="20" t="s">
        <v>587</v>
      </c>
      <c r="F107" s="21"/>
      <c r="G107" s="21">
        <v>7.4999999999999997E-2</v>
      </c>
      <c r="I107" s="31">
        <f t="shared" ref="I107:J107" si="215">DATE(YEAR(I106)+1,MONTH(I106),DAY(I106))</f>
        <v>45261</v>
      </c>
      <c r="J107" s="31">
        <f t="shared" si="215"/>
        <v>45626</v>
      </c>
      <c r="L107" s="29">
        <f t="shared" si="214"/>
        <v>0</v>
      </c>
      <c r="M107" s="29">
        <f t="shared" si="210"/>
        <v>0</v>
      </c>
      <c r="N107" s="34" t="e">
        <f t="shared" si="211"/>
        <v>#DIV/0!</v>
      </c>
      <c r="O107" s="32">
        <f t="shared" si="212"/>
        <v>0</v>
      </c>
      <c r="Q107" s="22">
        <f t="shared" si="201"/>
        <v>0</v>
      </c>
      <c r="R107" s="22">
        <f t="shared" si="201"/>
        <v>0</v>
      </c>
      <c r="S107" s="22">
        <f t="shared" si="201"/>
        <v>0</v>
      </c>
      <c r="T107" s="22">
        <f t="shared" si="201"/>
        <v>0</v>
      </c>
      <c r="U107" s="22">
        <f t="shared" si="201"/>
        <v>0</v>
      </c>
      <c r="V107" s="22">
        <f t="shared" si="202"/>
        <v>0</v>
      </c>
      <c r="W107" s="22">
        <f t="shared" si="203"/>
        <v>0</v>
      </c>
      <c r="X107" s="22">
        <f t="shared" si="203"/>
        <v>0</v>
      </c>
      <c r="Y107" s="22">
        <f t="shared" si="203"/>
        <v>0</v>
      </c>
      <c r="Z107" s="22">
        <f t="shared" si="203"/>
        <v>0</v>
      </c>
      <c r="AA107" s="22">
        <f t="shared" si="203"/>
        <v>0</v>
      </c>
      <c r="AB107" s="22">
        <f t="shared" si="203"/>
        <v>0</v>
      </c>
      <c r="AC107" s="22">
        <f t="shared" si="203"/>
        <v>0</v>
      </c>
      <c r="AD107" s="22">
        <f t="shared" si="203"/>
        <v>0</v>
      </c>
      <c r="AE107" s="22">
        <f t="shared" si="203"/>
        <v>0</v>
      </c>
      <c r="AF107" s="22">
        <f t="shared" si="203"/>
        <v>0</v>
      </c>
      <c r="AG107" s="22">
        <f t="shared" si="203"/>
        <v>0</v>
      </c>
      <c r="AH107" s="22">
        <f t="shared" si="203"/>
        <v>0</v>
      </c>
      <c r="AI107" s="22">
        <f t="shared" si="203"/>
        <v>0</v>
      </c>
      <c r="AJ107" s="22">
        <f t="shared" si="203"/>
        <v>0</v>
      </c>
      <c r="AK107" s="22">
        <f t="shared" si="203"/>
        <v>0</v>
      </c>
      <c r="AL107" s="22">
        <f t="shared" si="203"/>
        <v>0</v>
      </c>
      <c r="AM107" s="22">
        <f t="shared" si="204"/>
        <v>0</v>
      </c>
      <c r="AN107" s="22">
        <f t="shared" si="204"/>
        <v>0</v>
      </c>
      <c r="AO107" s="22">
        <f t="shared" si="204"/>
        <v>0</v>
      </c>
      <c r="AP107" s="22">
        <f t="shared" si="204"/>
        <v>0</v>
      </c>
      <c r="AQ107" s="22">
        <f t="shared" si="204"/>
        <v>0</v>
      </c>
      <c r="AR107" s="22">
        <f t="shared" si="204"/>
        <v>0</v>
      </c>
      <c r="AS107" s="22">
        <f t="shared" si="204"/>
        <v>0</v>
      </c>
      <c r="AT107" s="22">
        <f t="shared" si="204"/>
        <v>0</v>
      </c>
      <c r="AU107" s="22">
        <f t="shared" si="204"/>
        <v>0</v>
      </c>
      <c r="AV107" s="22">
        <f t="shared" si="204"/>
        <v>0</v>
      </c>
      <c r="AW107" s="22">
        <f t="shared" si="204"/>
        <v>0</v>
      </c>
      <c r="AX107" s="22">
        <f t="shared" si="204"/>
        <v>0</v>
      </c>
      <c r="AY107" s="22">
        <f t="shared" si="204"/>
        <v>0</v>
      </c>
      <c r="AZ107" s="22">
        <f t="shared" si="204"/>
        <v>0</v>
      </c>
      <c r="BA107" s="22">
        <f t="shared" si="204"/>
        <v>0</v>
      </c>
      <c r="BB107" s="22">
        <f t="shared" si="204"/>
        <v>0</v>
      </c>
      <c r="BC107" s="22">
        <f t="shared" si="205"/>
        <v>0</v>
      </c>
      <c r="BD107" s="22">
        <f t="shared" si="205"/>
        <v>0</v>
      </c>
      <c r="BE107" s="22">
        <f t="shared" si="205"/>
        <v>0</v>
      </c>
      <c r="BF107" s="22">
        <f t="shared" si="205"/>
        <v>0</v>
      </c>
      <c r="BG107" s="22">
        <f t="shared" si="205"/>
        <v>0</v>
      </c>
      <c r="BH107" s="22">
        <f t="shared" si="205"/>
        <v>0</v>
      </c>
      <c r="BI107" s="22">
        <f t="shared" si="205"/>
        <v>0</v>
      </c>
      <c r="BJ107" s="22">
        <f t="shared" si="205"/>
        <v>0</v>
      </c>
      <c r="BK107" s="22">
        <f t="shared" si="205"/>
        <v>0</v>
      </c>
      <c r="BL107" s="22">
        <f t="shared" si="205"/>
        <v>0</v>
      </c>
      <c r="BM107" s="22">
        <f t="shared" si="205"/>
        <v>0</v>
      </c>
      <c r="BN107" s="22">
        <f t="shared" si="205"/>
        <v>0</v>
      </c>
      <c r="BO107" s="22">
        <f t="shared" si="205"/>
        <v>0</v>
      </c>
      <c r="BP107" s="22">
        <f t="shared" si="205"/>
        <v>0</v>
      </c>
      <c r="BQ107" s="22">
        <f t="shared" si="205"/>
        <v>0</v>
      </c>
      <c r="BR107" s="22">
        <f t="shared" si="205"/>
        <v>0</v>
      </c>
      <c r="BS107" s="22">
        <f t="shared" si="206"/>
        <v>0</v>
      </c>
      <c r="BT107" s="22">
        <f t="shared" si="206"/>
        <v>0</v>
      </c>
      <c r="BU107" s="22">
        <f t="shared" si="206"/>
        <v>0</v>
      </c>
      <c r="BV107" s="22">
        <f t="shared" si="206"/>
        <v>0</v>
      </c>
      <c r="BW107" s="22">
        <f t="shared" si="206"/>
        <v>0</v>
      </c>
      <c r="BX107" s="22">
        <f t="shared" si="206"/>
        <v>0</v>
      </c>
      <c r="BY107" s="22">
        <f t="shared" si="206"/>
        <v>0</v>
      </c>
      <c r="BZ107" s="22">
        <f t="shared" si="206"/>
        <v>0</v>
      </c>
      <c r="CA107" s="22">
        <f t="shared" si="206"/>
        <v>0</v>
      </c>
      <c r="CB107" s="22">
        <f t="shared" si="206"/>
        <v>0</v>
      </c>
      <c r="CC107" s="22">
        <f t="shared" si="206"/>
        <v>0</v>
      </c>
      <c r="CD107" s="22">
        <f t="shared" si="206"/>
        <v>0</v>
      </c>
      <c r="CE107" s="22">
        <f t="shared" si="206"/>
        <v>0</v>
      </c>
      <c r="CF107" s="22">
        <f t="shared" si="206"/>
        <v>0</v>
      </c>
      <c r="CG107" s="22">
        <f t="shared" si="206"/>
        <v>0</v>
      </c>
      <c r="CH107" s="22">
        <f t="shared" si="206"/>
        <v>0</v>
      </c>
      <c r="CI107" s="22">
        <f t="shared" si="207"/>
        <v>0</v>
      </c>
      <c r="CJ107" s="22">
        <f t="shared" si="207"/>
        <v>0</v>
      </c>
      <c r="CK107" s="22">
        <f t="shared" si="207"/>
        <v>0</v>
      </c>
      <c r="CL107" s="22">
        <f t="shared" si="207"/>
        <v>0</v>
      </c>
      <c r="CM107" s="22">
        <f t="shared" si="207"/>
        <v>0</v>
      </c>
      <c r="CN107" s="22">
        <f t="shared" si="207"/>
        <v>0</v>
      </c>
      <c r="CO107" s="22">
        <f t="shared" si="207"/>
        <v>0</v>
      </c>
      <c r="CP107" s="22">
        <f t="shared" si="207"/>
        <v>0</v>
      </c>
    </row>
    <row r="108" spans="1:94">
      <c r="B108" s="20" t="s">
        <v>478</v>
      </c>
      <c r="D108" s="20" t="s">
        <v>587</v>
      </c>
      <c r="F108" s="21"/>
      <c r="G108" s="21">
        <v>7.4999999999999997E-2</v>
      </c>
      <c r="I108" s="31">
        <f t="shared" ref="I108:J108" si="216">DATE(YEAR(I107)+1,MONTH(I107),DAY(I107))</f>
        <v>45627</v>
      </c>
      <c r="J108" s="31">
        <f t="shared" si="216"/>
        <v>45991</v>
      </c>
      <c r="L108" s="29">
        <f>O107*(1+F108)*(1+G108)*ROUND(DAYS360(I108,J108,FALSE)/30,0)</f>
        <v>0</v>
      </c>
      <c r="M108" s="29">
        <f t="shared" si="210"/>
        <v>0</v>
      </c>
      <c r="N108" s="34" t="e">
        <f t="shared" si="211"/>
        <v>#DIV/0!</v>
      </c>
      <c r="O108" s="32">
        <f t="shared" si="212"/>
        <v>0</v>
      </c>
      <c r="Q108" s="22">
        <f t="shared" si="201"/>
        <v>0</v>
      </c>
      <c r="R108" s="22">
        <f t="shared" si="201"/>
        <v>0</v>
      </c>
      <c r="S108" s="22">
        <f t="shared" si="201"/>
        <v>0</v>
      </c>
      <c r="T108" s="22">
        <f t="shared" si="201"/>
        <v>0</v>
      </c>
      <c r="U108" s="22">
        <f t="shared" si="201"/>
        <v>0</v>
      </c>
      <c r="V108" s="22">
        <f t="shared" si="202"/>
        <v>0</v>
      </c>
      <c r="W108" s="22">
        <f t="shared" si="203"/>
        <v>0</v>
      </c>
      <c r="X108" s="22">
        <f t="shared" si="203"/>
        <v>0</v>
      </c>
      <c r="Y108" s="22">
        <f t="shared" si="203"/>
        <v>0</v>
      </c>
      <c r="Z108" s="22">
        <f t="shared" si="203"/>
        <v>0</v>
      </c>
      <c r="AA108" s="22">
        <f t="shared" si="203"/>
        <v>0</v>
      </c>
      <c r="AB108" s="22">
        <f t="shared" si="203"/>
        <v>0</v>
      </c>
      <c r="AC108" s="22">
        <f t="shared" si="203"/>
        <v>0</v>
      </c>
      <c r="AD108" s="22">
        <f t="shared" si="203"/>
        <v>0</v>
      </c>
      <c r="AE108" s="22">
        <f t="shared" si="203"/>
        <v>0</v>
      </c>
      <c r="AF108" s="22">
        <f t="shared" si="203"/>
        <v>0</v>
      </c>
      <c r="AG108" s="22">
        <f t="shared" si="203"/>
        <v>0</v>
      </c>
      <c r="AH108" s="22">
        <f t="shared" si="203"/>
        <v>0</v>
      </c>
      <c r="AI108" s="22">
        <f t="shared" si="203"/>
        <v>0</v>
      </c>
      <c r="AJ108" s="22">
        <f t="shared" si="203"/>
        <v>0</v>
      </c>
      <c r="AK108" s="22">
        <f t="shared" si="203"/>
        <v>0</v>
      </c>
      <c r="AL108" s="22">
        <f t="shared" si="203"/>
        <v>0</v>
      </c>
      <c r="AM108" s="22">
        <f t="shared" si="204"/>
        <v>0</v>
      </c>
      <c r="AN108" s="22">
        <f t="shared" si="204"/>
        <v>0</v>
      </c>
      <c r="AO108" s="22">
        <f t="shared" si="204"/>
        <v>0</v>
      </c>
      <c r="AP108" s="22">
        <f t="shared" si="204"/>
        <v>0</v>
      </c>
      <c r="AQ108" s="22">
        <f t="shared" si="204"/>
        <v>0</v>
      </c>
      <c r="AR108" s="22">
        <f t="shared" si="204"/>
        <v>0</v>
      </c>
      <c r="AS108" s="22">
        <f t="shared" si="204"/>
        <v>0</v>
      </c>
      <c r="AT108" s="22">
        <f t="shared" si="204"/>
        <v>0</v>
      </c>
      <c r="AU108" s="22">
        <f t="shared" si="204"/>
        <v>0</v>
      </c>
      <c r="AV108" s="22">
        <f t="shared" si="204"/>
        <v>0</v>
      </c>
      <c r="AW108" s="22">
        <f t="shared" si="204"/>
        <v>0</v>
      </c>
      <c r="AX108" s="22">
        <f t="shared" si="204"/>
        <v>0</v>
      </c>
      <c r="AY108" s="22">
        <f t="shared" si="204"/>
        <v>0</v>
      </c>
      <c r="AZ108" s="22">
        <f t="shared" si="204"/>
        <v>0</v>
      </c>
      <c r="BA108" s="22">
        <f t="shared" si="204"/>
        <v>0</v>
      </c>
      <c r="BB108" s="22">
        <f t="shared" si="204"/>
        <v>0</v>
      </c>
      <c r="BC108" s="22">
        <f t="shared" si="205"/>
        <v>0</v>
      </c>
      <c r="BD108" s="22">
        <f t="shared" si="205"/>
        <v>0</v>
      </c>
      <c r="BE108" s="22">
        <f t="shared" si="205"/>
        <v>0</v>
      </c>
      <c r="BF108" s="22">
        <f t="shared" si="205"/>
        <v>0</v>
      </c>
      <c r="BG108" s="22">
        <f t="shared" si="205"/>
        <v>0</v>
      </c>
      <c r="BH108" s="22">
        <f t="shared" si="205"/>
        <v>0</v>
      </c>
      <c r="BI108" s="22">
        <f t="shared" si="205"/>
        <v>0</v>
      </c>
      <c r="BJ108" s="22">
        <f t="shared" si="205"/>
        <v>0</v>
      </c>
      <c r="BK108" s="22">
        <f t="shared" si="205"/>
        <v>0</v>
      </c>
      <c r="BL108" s="22">
        <f t="shared" si="205"/>
        <v>0</v>
      </c>
      <c r="BM108" s="22">
        <f t="shared" si="205"/>
        <v>0</v>
      </c>
      <c r="BN108" s="22">
        <f t="shared" si="205"/>
        <v>0</v>
      </c>
      <c r="BO108" s="22">
        <f t="shared" si="205"/>
        <v>0</v>
      </c>
      <c r="BP108" s="22">
        <f t="shared" si="205"/>
        <v>0</v>
      </c>
      <c r="BQ108" s="22">
        <f t="shared" si="205"/>
        <v>0</v>
      </c>
      <c r="BR108" s="22">
        <f t="shared" si="205"/>
        <v>0</v>
      </c>
      <c r="BS108" s="22">
        <f t="shared" si="206"/>
        <v>0</v>
      </c>
      <c r="BT108" s="22">
        <f t="shared" si="206"/>
        <v>0</v>
      </c>
      <c r="BU108" s="22">
        <f t="shared" si="206"/>
        <v>0</v>
      </c>
      <c r="BV108" s="22">
        <f t="shared" si="206"/>
        <v>0</v>
      </c>
      <c r="BW108" s="22">
        <f t="shared" si="206"/>
        <v>0</v>
      </c>
      <c r="BX108" s="22">
        <f t="shared" si="206"/>
        <v>0</v>
      </c>
      <c r="BY108" s="22">
        <f t="shared" si="206"/>
        <v>0</v>
      </c>
      <c r="BZ108" s="22">
        <f t="shared" si="206"/>
        <v>0</v>
      </c>
      <c r="CA108" s="22">
        <f t="shared" si="206"/>
        <v>0</v>
      </c>
      <c r="CB108" s="22">
        <f t="shared" si="206"/>
        <v>0</v>
      </c>
      <c r="CC108" s="22">
        <f t="shared" si="206"/>
        <v>0</v>
      </c>
      <c r="CD108" s="22">
        <f t="shared" si="206"/>
        <v>0</v>
      </c>
      <c r="CE108" s="22">
        <f t="shared" si="206"/>
        <v>0</v>
      </c>
      <c r="CF108" s="22">
        <f t="shared" si="206"/>
        <v>0</v>
      </c>
      <c r="CG108" s="22">
        <f t="shared" si="206"/>
        <v>0</v>
      </c>
      <c r="CH108" s="22">
        <f t="shared" si="206"/>
        <v>0</v>
      </c>
      <c r="CI108" s="22">
        <f t="shared" si="207"/>
        <v>0</v>
      </c>
      <c r="CJ108" s="22">
        <f t="shared" si="207"/>
        <v>0</v>
      </c>
      <c r="CK108" s="22">
        <f t="shared" si="207"/>
        <v>0</v>
      </c>
      <c r="CL108" s="22">
        <f t="shared" si="207"/>
        <v>0</v>
      </c>
      <c r="CM108" s="22">
        <f t="shared" si="207"/>
        <v>0</v>
      </c>
      <c r="CN108" s="22">
        <f t="shared" si="207"/>
        <v>0</v>
      </c>
      <c r="CO108" s="22">
        <f t="shared" si="207"/>
        <v>0</v>
      </c>
      <c r="CP108" s="22">
        <f t="shared" si="207"/>
        <v>0</v>
      </c>
    </row>
    <row r="109" spans="1:94" ht="18.600000000000001" customHeight="1">
      <c r="B109" s="20" t="s">
        <v>478</v>
      </c>
      <c r="D109" s="20" t="s">
        <v>587</v>
      </c>
      <c r="F109" s="21"/>
      <c r="G109" s="21">
        <f t="shared" ref="G109" si="217">$G$66</f>
        <v>0.19</v>
      </c>
      <c r="I109" s="31">
        <f t="shared" ref="I109:J109" si="218">DATE(YEAR(I108)+1,MONTH(I108),DAY(I108))</f>
        <v>45992</v>
      </c>
      <c r="J109" s="31">
        <f t="shared" si="218"/>
        <v>46356</v>
      </c>
      <c r="L109" s="29">
        <f>O108*(1+F109)*(1+G109)*ROUND(DAYS360(I109,J109,FALSE)/30,0)</f>
        <v>0</v>
      </c>
      <c r="M109" s="29">
        <f t="shared" si="210"/>
        <v>0</v>
      </c>
      <c r="N109" s="34" t="e">
        <f t="shared" si="211"/>
        <v>#DIV/0!</v>
      </c>
      <c r="O109" s="32">
        <f t="shared" si="212"/>
        <v>0</v>
      </c>
      <c r="Q109" s="22">
        <f t="shared" si="201"/>
        <v>0</v>
      </c>
      <c r="R109" s="22">
        <f t="shared" si="201"/>
        <v>0</v>
      </c>
      <c r="S109" s="22">
        <f t="shared" si="201"/>
        <v>0</v>
      </c>
      <c r="T109" s="22">
        <f t="shared" si="201"/>
        <v>0</v>
      </c>
      <c r="U109" s="22">
        <f t="shared" si="201"/>
        <v>0</v>
      </c>
      <c r="V109" s="22">
        <f t="shared" si="202"/>
        <v>0</v>
      </c>
      <c r="W109" s="22">
        <f t="shared" si="203"/>
        <v>0</v>
      </c>
      <c r="X109" s="22">
        <f t="shared" si="203"/>
        <v>0</v>
      </c>
      <c r="Y109" s="22">
        <f t="shared" si="203"/>
        <v>0</v>
      </c>
      <c r="Z109" s="22">
        <f t="shared" si="203"/>
        <v>0</v>
      </c>
      <c r="AA109" s="22">
        <f t="shared" si="203"/>
        <v>0</v>
      </c>
      <c r="AB109" s="22">
        <f t="shared" si="203"/>
        <v>0</v>
      </c>
      <c r="AC109" s="22">
        <f t="shared" si="203"/>
        <v>0</v>
      </c>
      <c r="AD109" s="22">
        <f t="shared" si="203"/>
        <v>0</v>
      </c>
      <c r="AE109" s="22">
        <f t="shared" si="203"/>
        <v>0</v>
      </c>
      <c r="AF109" s="22">
        <f t="shared" si="203"/>
        <v>0</v>
      </c>
      <c r="AG109" s="22">
        <f t="shared" si="203"/>
        <v>0</v>
      </c>
      <c r="AH109" s="22">
        <f t="shared" si="203"/>
        <v>0</v>
      </c>
      <c r="AI109" s="22">
        <f t="shared" si="203"/>
        <v>0</v>
      </c>
      <c r="AJ109" s="22">
        <f t="shared" si="203"/>
        <v>0</v>
      </c>
      <c r="AK109" s="22">
        <f t="shared" si="203"/>
        <v>0</v>
      </c>
      <c r="AL109" s="22">
        <f t="shared" si="203"/>
        <v>0</v>
      </c>
      <c r="AM109" s="22">
        <f t="shared" si="204"/>
        <v>0</v>
      </c>
      <c r="AN109" s="22">
        <f t="shared" si="204"/>
        <v>0</v>
      </c>
      <c r="AO109" s="22">
        <f t="shared" si="204"/>
        <v>0</v>
      </c>
      <c r="AP109" s="22">
        <f t="shared" si="204"/>
        <v>0</v>
      </c>
      <c r="AQ109" s="22">
        <f t="shared" si="204"/>
        <v>0</v>
      </c>
      <c r="AR109" s="22">
        <f t="shared" si="204"/>
        <v>0</v>
      </c>
      <c r="AS109" s="22">
        <f t="shared" si="204"/>
        <v>0</v>
      </c>
      <c r="AT109" s="22">
        <f t="shared" si="204"/>
        <v>0</v>
      </c>
      <c r="AU109" s="22">
        <f t="shared" si="204"/>
        <v>0</v>
      </c>
      <c r="AV109" s="22">
        <f t="shared" si="204"/>
        <v>0</v>
      </c>
      <c r="AW109" s="22">
        <f t="shared" si="204"/>
        <v>0</v>
      </c>
      <c r="AX109" s="22">
        <f t="shared" si="204"/>
        <v>0</v>
      </c>
      <c r="AY109" s="22">
        <f t="shared" si="204"/>
        <v>0</v>
      </c>
      <c r="AZ109" s="22">
        <f t="shared" si="204"/>
        <v>0</v>
      </c>
      <c r="BA109" s="22">
        <f t="shared" si="204"/>
        <v>0</v>
      </c>
      <c r="BB109" s="22">
        <f t="shared" si="204"/>
        <v>0</v>
      </c>
      <c r="BC109" s="22">
        <f t="shared" si="205"/>
        <v>0</v>
      </c>
      <c r="BD109" s="22">
        <f t="shared" si="205"/>
        <v>0</v>
      </c>
      <c r="BE109" s="22">
        <f t="shared" si="205"/>
        <v>0</v>
      </c>
      <c r="BF109" s="22">
        <f t="shared" si="205"/>
        <v>0</v>
      </c>
      <c r="BG109" s="22">
        <f t="shared" si="205"/>
        <v>0</v>
      </c>
      <c r="BH109" s="22">
        <f t="shared" si="205"/>
        <v>0</v>
      </c>
      <c r="BI109" s="22">
        <f t="shared" si="205"/>
        <v>0</v>
      </c>
      <c r="BJ109" s="22">
        <f t="shared" si="205"/>
        <v>0</v>
      </c>
      <c r="BK109" s="22">
        <f t="shared" si="205"/>
        <v>0</v>
      </c>
      <c r="BL109" s="22">
        <f t="shared" si="205"/>
        <v>0</v>
      </c>
      <c r="BM109" s="22">
        <f t="shared" si="205"/>
        <v>0</v>
      </c>
      <c r="BN109" s="22">
        <f t="shared" si="205"/>
        <v>0</v>
      </c>
      <c r="BO109" s="22">
        <f t="shared" si="205"/>
        <v>0</v>
      </c>
      <c r="BP109" s="22">
        <f t="shared" si="205"/>
        <v>0</v>
      </c>
      <c r="BQ109" s="22">
        <f t="shared" si="205"/>
        <v>0</v>
      </c>
      <c r="BR109" s="22">
        <f t="shared" si="205"/>
        <v>0</v>
      </c>
      <c r="BS109" s="22">
        <f t="shared" si="206"/>
        <v>0</v>
      </c>
      <c r="BT109" s="22">
        <f t="shared" si="206"/>
        <v>0</v>
      </c>
      <c r="BU109" s="22">
        <f t="shared" si="206"/>
        <v>0</v>
      </c>
      <c r="BV109" s="22">
        <f t="shared" si="206"/>
        <v>0</v>
      </c>
      <c r="BW109" s="22">
        <f t="shared" si="206"/>
        <v>0</v>
      </c>
      <c r="BX109" s="22">
        <f t="shared" si="206"/>
        <v>0</v>
      </c>
      <c r="BY109" s="22">
        <f t="shared" si="206"/>
        <v>0</v>
      </c>
      <c r="BZ109" s="22">
        <f t="shared" si="206"/>
        <v>0</v>
      </c>
      <c r="CA109" s="22">
        <f t="shared" si="206"/>
        <v>0</v>
      </c>
      <c r="CB109" s="22">
        <f t="shared" si="206"/>
        <v>0</v>
      </c>
      <c r="CC109" s="22">
        <f t="shared" si="206"/>
        <v>0</v>
      </c>
      <c r="CD109" s="22">
        <f t="shared" si="206"/>
        <v>0</v>
      </c>
      <c r="CE109" s="22">
        <f t="shared" si="206"/>
        <v>0</v>
      </c>
      <c r="CF109" s="22">
        <f t="shared" si="206"/>
        <v>0</v>
      </c>
      <c r="CG109" s="22">
        <f t="shared" si="206"/>
        <v>0</v>
      </c>
      <c r="CH109" s="22">
        <f t="shared" si="206"/>
        <v>0</v>
      </c>
      <c r="CI109" s="22">
        <f t="shared" si="207"/>
        <v>0</v>
      </c>
      <c r="CJ109" s="22">
        <f t="shared" si="207"/>
        <v>0</v>
      </c>
      <c r="CK109" s="22">
        <f t="shared" si="207"/>
        <v>0</v>
      </c>
      <c r="CL109" s="22">
        <f t="shared" si="207"/>
        <v>0</v>
      </c>
      <c r="CM109" s="22">
        <f t="shared" si="207"/>
        <v>0</v>
      </c>
      <c r="CN109" s="22">
        <f t="shared" si="207"/>
        <v>0</v>
      </c>
      <c r="CO109" s="22">
        <f t="shared" si="207"/>
        <v>0</v>
      </c>
      <c r="CP109" s="22">
        <f t="shared" si="207"/>
        <v>0</v>
      </c>
    </row>
    <row r="110" spans="1:94">
      <c r="A110" s="8"/>
      <c r="C110" s="8"/>
      <c r="D110" s="8"/>
      <c r="E110" s="8"/>
      <c r="F110" s="23"/>
      <c r="G110" s="23"/>
      <c r="H110" s="8"/>
      <c r="I110" s="24"/>
      <c r="J110" s="24"/>
      <c r="K110" s="8"/>
      <c r="L110" s="8"/>
      <c r="M110" s="8"/>
      <c r="N110" s="8"/>
      <c r="O110" s="8"/>
      <c r="P110" s="8"/>
      <c r="Q110" s="25">
        <f>SUM(Q103:Q109)</f>
        <v>710.66666666666663</v>
      </c>
      <c r="R110" s="25">
        <f t="shared" ref="R110:CC110" si="219">SUM(R103:R109)</f>
        <v>7817.3333333333348</v>
      </c>
      <c r="S110" s="25">
        <f t="shared" si="219"/>
        <v>0</v>
      </c>
      <c r="T110" s="25">
        <f t="shared" si="219"/>
        <v>0</v>
      </c>
      <c r="U110" s="25">
        <f t="shared" si="219"/>
        <v>0</v>
      </c>
      <c r="V110" s="25">
        <f t="shared" si="219"/>
        <v>0</v>
      </c>
      <c r="W110" s="25">
        <f t="shared" si="219"/>
        <v>0</v>
      </c>
      <c r="X110" s="25">
        <f t="shared" si="219"/>
        <v>0</v>
      </c>
      <c r="Y110" s="25">
        <f t="shared" si="219"/>
        <v>0</v>
      </c>
      <c r="Z110" s="25">
        <f t="shared" si="219"/>
        <v>0</v>
      </c>
      <c r="AA110" s="25">
        <f t="shared" si="219"/>
        <v>0</v>
      </c>
      <c r="AB110" s="25">
        <f t="shared" si="219"/>
        <v>0</v>
      </c>
      <c r="AC110" s="25">
        <f t="shared" si="219"/>
        <v>0</v>
      </c>
      <c r="AD110" s="25">
        <f t="shared" si="219"/>
        <v>0</v>
      </c>
      <c r="AE110" s="25">
        <f t="shared" si="219"/>
        <v>0</v>
      </c>
      <c r="AF110" s="25">
        <f t="shared" si="219"/>
        <v>0</v>
      </c>
      <c r="AG110" s="25">
        <f t="shared" si="219"/>
        <v>0</v>
      </c>
      <c r="AH110" s="25">
        <f t="shared" si="219"/>
        <v>710.66666666666663</v>
      </c>
      <c r="AI110" s="25">
        <f t="shared" si="219"/>
        <v>710.66666666666663</v>
      </c>
      <c r="AJ110" s="25">
        <f t="shared" si="219"/>
        <v>710.66666666666663</v>
      </c>
      <c r="AK110" s="25">
        <f t="shared" si="219"/>
        <v>710.66666666666663</v>
      </c>
      <c r="AL110" s="25">
        <f t="shared" si="219"/>
        <v>710.66666666666663</v>
      </c>
      <c r="AM110" s="25">
        <f t="shared" si="219"/>
        <v>710.66666666666663</v>
      </c>
      <c r="AN110" s="25">
        <f t="shared" si="219"/>
        <v>710.66666666666663</v>
      </c>
      <c r="AO110" s="25">
        <f t="shared" si="219"/>
        <v>710.66666666666663</v>
      </c>
      <c r="AP110" s="25">
        <f t="shared" si="219"/>
        <v>710.66666666666663</v>
      </c>
      <c r="AQ110" s="25">
        <f t="shared" si="219"/>
        <v>710.66666666666663</v>
      </c>
      <c r="AR110" s="25">
        <f t="shared" si="219"/>
        <v>710.66666666666663</v>
      </c>
      <c r="AS110" s="25">
        <f t="shared" si="219"/>
        <v>710.66666666666663</v>
      </c>
      <c r="AT110" s="25">
        <f t="shared" si="219"/>
        <v>0</v>
      </c>
      <c r="AU110" s="25">
        <f t="shared" si="219"/>
        <v>0</v>
      </c>
      <c r="AV110" s="25">
        <f t="shared" si="219"/>
        <v>0</v>
      </c>
      <c r="AW110" s="25">
        <f t="shared" si="219"/>
        <v>0</v>
      </c>
      <c r="AX110" s="25">
        <f t="shared" si="219"/>
        <v>0</v>
      </c>
      <c r="AY110" s="25">
        <f t="shared" si="219"/>
        <v>0</v>
      </c>
      <c r="AZ110" s="25">
        <f t="shared" si="219"/>
        <v>0</v>
      </c>
      <c r="BA110" s="25">
        <f t="shared" si="219"/>
        <v>0</v>
      </c>
      <c r="BB110" s="25">
        <f t="shared" si="219"/>
        <v>0</v>
      </c>
      <c r="BC110" s="25">
        <f t="shared" si="219"/>
        <v>0</v>
      </c>
      <c r="BD110" s="25">
        <f t="shared" si="219"/>
        <v>0</v>
      </c>
      <c r="BE110" s="25">
        <f t="shared" si="219"/>
        <v>0</v>
      </c>
      <c r="BF110" s="25">
        <f t="shared" si="219"/>
        <v>0</v>
      </c>
      <c r="BG110" s="25">
        <f t="shared" si="219"/>
        <v>0</v>
      </c>
      <c r="BH110" s="25">
        <f t="shared" si="219"/>
        <v>0</v>
      </c>
      <c r="BI110" s="25">
        <f t="shared" si="219"/>
        <v>0</v>
      </c>
      <c r="BJ110" s="25">
        <f t="shared" si="219"/>
        <v>0</v>
      </c>
      <c r="BK110" s="25">
        <f t="shared" si="219"/>
        <v>0</v>
      </c>
      <c r="BL110" s="25">
        <f t="shared" si="219"/>
        <v>0</v>
      </c>
      <c r="BM110" s="25">
        <f t="shared" si="219"/>
        <v>0</v>
      </c>
      <c r="BN110" s="25">
        <f t="shared" si="219"/>
        <v>0</v>
      </c>
      <c r="BO110" s="25">
        <f t="shared" si="219"/>
        <v>0</v>
      </c>
      <c r="BP110" s="25">
        <f t="shared" si="219"/>
        <v>0</v>
      </c>
      <c r="BQ110" s="25">
        <f t="shared" si="219"/>
        <v>0</v>
      </c>
      <c r="BR110" s="25">
        <f t="shared" si="219"/>
        <v>0</v>
      </c>
      <c r="BS110" s="25">
        <f t="shared" si="219"/>
        <v>0</v>
      </c>
      <c r="BT110" s="25">
        <f t="shared" si="219"/>
        <v>0</v>
      </c>
      <c r="BU110" s="25">
        <f t="shared" si="219"/>
        <v>0</v>
      </c>
      <c r="BV110" s="25">
        <f t="shared" si="219"/>
        <v>0</v>
      </c>
      <c r="BW110" s="25">
        <f t="shared" si="219"/>
        <v>0</v>
      </c>
      <c r="BX110" s="25">
        <f t="shared" si="219"/>
        <v>0</v>
      </c>
      <c r="BY110" s="25">
        <f t="shared" si="219"/>
        <v>0</v>
      </c>
      <c r="BZ110" s="25">
        <f t="shared" si="219"/>
        <v>0</v>
      </c>
      <c r="CA110" s="25">
        <f t="shared" si="219"/>
        <v>0</v>
      </c>
      <c r="CB110" s="25">
        <f t="shared" si="219"/>
        <v>0</v>
      </c>
      <c r="CC110" s="25">
        <f t="shared" si="219"/>
        <v>0</v>
      </c>
      <c r="CD110" s="25">
        <f t="shared" ref="CD110:CK110" si="220">SUM(CD103:CD109)</f>
        <v>0</v>
      </c>
      <c r="CE110" s="25">
        <f t="shared" si="220"/>
        <v>0</v>
      </c>
      <c r="CF110" s="25">
        <f t="shared" si="220"/>
        <v>0</v>
      </c>
      <c r="CG110" s="25">
        <f t="shared" si="220"/>
        <v>0</v>
      </c>
      <c r="CH110" s="25">
        <f t="shared" si="220"/>
        <v>0</v>
      </c>
      <c r="CI110" s="25">
        <f t="shared" si="220"/>
        <v>0</v>
      </c>
      <c r="CJ110" s="25">
        <f t="shared" si="220"/>
        <v>0</v>
      </c>
      <c r="CK110" s="25">
        <f t="shared" si="220"/>
        <v>0</v>
      </c>
      <c r="CL110" s="25">
        <f>SUM(CL103:CL109)</f>
        <v>0</v>
      </c>
      <c r="CM110" s="25">
        <f t="shared" ref="CM110:CP110" si="221">SUM(CM103:CM109)</f>
        <v>0</v>
      </c>
      <c r="CN110" s="25">
        <f t="shared" si="221"/>
        <v>0</v>
      </c>
      <c r="CO110" s="25">
        <f t="shared" si="221"/>
        <v>0</v>
      </c>
      <c r="CP110" s="25">
        <f t="shared" si="221"/>
        <v>0</v>
      </c>
    </row>
    <row r="113" spans="1:94">
      <c r="B113" s="20" t="s">
        <v>582</v>
      </c>
      <c r="D113" s="20" t="s">
        <v>435</v>
      </c>
      <c r="F113" s="21">
        <v>0</v>
      </c>
      <c r="G113" s="21">
        <v>0</v>
      </c>
      <c r="I113" s="31">
        <v>43556</v>
      </c>
      <c r="J113" s="31">
        <v>43921</v>
      </c>
      <c r="L113" s="29">
        <v>0</v>
      </c>
      <c r="M113" s="29"/>
      <c r="N113" s="29"/>
      <c r="O113" s="32">
        <f t="shared" ref="O113" si="222">IFERROR(L113/ROUND(DAYS360(I113,J113,FALSE)/30,0),0)</f>
        <v>0</v>
      </c>
      <c r="Q113" s="22">
        <f t="shared" ref="Q113:U119" si="223">SUMIFS($W113:$CD113,$W$4:$CD$4,Q$6)</f>
        <v>0</v>
      </c>
      <c r="R113" s="22">
        <f t="shared" si="223"/>
        <v>0</v>
      </c>
      <c r="S113" s="22">
        <f t="shared" si="223"/>
        <v>0</v>
      </c>
      <c r="T113" s="22">
        <f t="shared" si="223"/>
        <v>0</v>
      </c>
      <c r="U113" s="22">
        <f t="shared" si="223"/>
        <v>0</v>
      </c>
      <c r="V113" s="22">
        <f t="shared" ref="V113:V119" si="224">SUMIFS($W113:$CP113,$W$4:$CP$4,V$6)</f>
        <v>0</v>
      </c>
      <c r="W113" s="22">
        <f t="shared" ref="W113:AL119" si="225">SUMIFS($O113,$I113,"&lt;="&amp;W$6,$J113,"&gt;"&amp;W$6)</f>
        <v>0</v>
      </c>
      <c r="X113" s="22">
        <f t="shared" si="225"/>
        <v>0</v>
      </c>
      <c r="Y113" s="22">
        <f t="shared" si="225"/>
        <v>0</v>
      </c>
      <c r="Z113" s="22">
        <f t="shared" si="225"/>
        <v>0</v>
      </c>
      <c r="AA113" s="22">
        <f t="shared" si="225"/>
        <v>0</v>
      </c>
      <c r="AB113" s="22">
        <f t="shared" si="225"/>
        <v>0</v>
      </c>
      <c r="AC113" s="22">
        <f t="shared" si="225"/>
        <v>0</v>
      </c>
      <c r="AD113" s="22">
        <f t="shared" si="225"/>
        <v>0</v>
      </c>
      <c r="AE113" s="22">
        <f t="shared" si="225"/>
        <v>0</v>
      </c>
      <c r="AF113" s="22">
        <f t="shared" si="225"/>
        <v>0</v>
      </c>
      <c r="AG113" s="22">
        <f t="shared" si="225"/>
        <v>0</v>
      </c>
      <c r="AH113" s="22">
        <f t="shared" si="225"/>
        <v>0</v>
      </c>
      <c r="AI113" s="22">
        <f t="shared" si="225"/>
        <v>0</v>
      </c>
      <c r="AJ113" s="22">
        <f t="shared" si="225"/>
        <v>0</v>
      </c>
      <c r="AK113" s="22">
        <f t="shared" si="225"/>
        <v>0</v>
      </c>
      <c r="AL113" s="22">
        <f t="shared" si="225"/>
        <v>0</v>
      </c>
      <c r="AM113" s="22">
        <f t="shared" ref="AM113:BB119" si="226">SUMIFS($O113,$I113,"&lt;="&amp;AM$6,$J113,"&gt;"&amp;AM$6)</f>
        <v>0</v>
      </c>
      <c r="AN113" s="22">
        <f t="shared" si="226"/>
        <v>0</v>
      </c>
      <c r="AO113" s="22">
        <f t="shared" si="226"/>
        <v>0</v>
      </c>
      <c r="AP113" s="22">
        <f t="shared" si="226"/>
        <v>0</v>
      </c>
      <c r="AQ113" s="22">
        <f t="shared" si="226"/>
        <v>0</v>
      </c>
      <c r="AR113" s="22">
        <f t="shared" si="226"/>
        <v>0</v>
      </c>
      <c r="AS113" s="22">
        <f t="shared" si="226"/>
        <v>0</v>
      </c>
      <c r="AT113" s="22">
        <f t="shared" si="226"/>
        <v>0</v>
      </c>
      <c r="AU113" s="22">
        <f t="shared" si="226"/>
        <v>0</v>
      </c>
      <c r="AV113" s="22">
        <f t="shared" si="226"/>
        <v>0</v>
      </c>
      <c r="AW113" s="22">
        <f t="shared" si="226"/>
        <v>0</v>
      </c>
      <c r="AX113" s="22">
        <f t="shared" si="226"/>
        <v>0</v>
      </c>
      <c r="AY113" s="22">
        <f t="shared" si="226"/>
        <v>0</v>
      </c>
      <c r="AZ113" s="22">
        <f t="shared" si="226"/>
        <v>0</v>
      </c>
      <c r="BA113" s="22">
        <f t="shared" si="226"/>
        <v>0</v>
      </c>
      <c r="BB113" s="22">
        <f t="shared" si="226"/>
        <v>0</v>
      </c>
      <c r="BC113" s="22">
        <f t="shared" ref="BC113:BR119" si="227">SUMIFS($O113,$I113,"&lt;="&amp;BC$6,$J113,"&gt;"&amp;BC$6)</f>
        <v>0</v>
      </c>
      <c r="BD113" s="22">
        <f t="shared" si="227"/>
        <v>0</v>
      </c>
      <c r="BE113" s="22">
        <f t="shared" si="227"/>
        <v>0</v>
      </c>
      <c r="BF113" s="22">
        <f t="shared" si="227"/>
        <v>0</v>
      </c>
      <c r="BG113" s="22">
        <f t="shared" si="227"/>
        <v>0</v>
      </c>
      <c r="BH113" s="22">
        <f t="shared" si="227"/>
        <v>0</v>
      </c>
      <c r="BI113" s="22">
        <f t="shared" si="227"/>
        <v>0</v>
      </c>
      <c r="BJ113" s="22">
        <f t="shared" si="227"/>
        <v>0</v>
      </c>
      <c r="BK113" s="22">
        <f t="shared" si="227"/>
        <v>0</v>
      </c>
      <c r="BL113" s="22">
        <f t="shared" si="227"/>
        <v>0</v>
      </c>
      <c r="BM113" s="22">
        <f t="shared" si="227"/>
        <v>0</v>
      </c>
      <c r="BN113" s="22">
        <f t="shared" si="227"/>
        <v>0</v>
      </c>
      <c r="BO113" s="22">
        <f t="shared" si="227"/>
        <v>0</v>
      </c>
      <c r="BP113" s="22">
        <f t="shared" si="227"/>
        <v>0</v>
      </c>
      <c r="BQ113" s="22">
        <f t="shared" si="227"/>
        <v>0</v>
      </c>
      <c r="BR113" s="22">
        <f t="shared" si="227"/>
        <v>0</v>
      </c>
      <c r="BS113" s="22">
        <f t="shared" ref="BS113:CH119" si="228">SUMIFS($O113,$I113,"&lt;="&amp;BS$6,$J113,"&gt;"&amp;BS$6)</f>
        <v>0</v>
      </c>
      <c r="BT113" s="22">
        <f t="shared" si="228"/>
        <v>0</v>
      </c>
      <c r="BU113" s="22">
        <f t="shared" si="228"/>
        <v>0</v>
      </c>
      <c r="BV113" s="22">
        <f t="shared" si="228"/>
        <v>0</v>
      </c>
      <c r="BW113" s="22">
        <f t="shared" si="228"/>
        <v>0</v>
      </c>
      <c r="BX113" s="22">
        <f t="shared" si="228"/>
        <v>0</v>
      </c>
      <c r="BY113" s="22">
        <f t="shared" si="228"/>
        <v>0</v>
      </c>
      <c r="BZ113" s="22">
        <f t="shared" si="228"/>
        <v>0</v>
      </c>
      <c r="CA113" s="22">
        <f t="shared" si="228"/>
        <v>0</v>
      </c>
      <c r="CB113" s="22">
        <f t="shared" si="228"/>
        <v>0</v>
      </c>
      <c r="CC113" s="22">
        <f t="shared" si="228"/>
        <v>0</v>
      </c>
      <c r="CD113" s="22">
        <f t="shared" si="228"/>
        <v>0</v>
      </c>
      <c r="CE113" s="22">
        <f t="shared" si="228"/>
        <v>0</v>
      </c>
      <c r="CF113" s="22">
        <f t="shared" si="228"/>
        <v>0</v>
      </c>
      <c r="CG113" s="22">
        <f t="shared" si="228"/>
        <v>0</v>
      </c>
      <c r="CH113" s="22">
        <f t="shared" si="228"/>
        <v>0</v>
      </c>
      <c r="CI113" s="22">
        <f t="shared" ref="CI113:CP119" si="229">SUMIFS($O113,$I113,"&lt;="&amp;CI$6,$J113,"&gt;"&amp;CI$6)</f>
        <v>0</v>
      </c>
      <c r="CJ113" s="22">
        <f t="shared" si="229"/>
        <v>0</v>
      </c>
      <c r="CK113" s="22">
        <f t="shared" si="229"/>
        <v>0</v>
      </c>
      <c r="CL113" s="22">
        <f t="shared" si="229"/>
        <v>0</v>
      </c>
      <c r="CM113" s="22">
        <f t="shared" si="229"/>
        <v>0</v>
      </c>
      <c r="CN113" s="22">
        <f t="shared" si="229"/>
        <v>0</v>
      </c>
      <c r="CO113" s="22">
        <f t="shared" si="229"/>
        <v>0</v>
      </c>
      <c r="CP113" s="22">
        <f t="shared" si="229"/>
        <v>0</v>
      </c>
    </row>
    <row r="114" spans="1:94">
      <c r="B114" s="20" t="s">
        <v>582</v>
      </c>
      <c r="D114" s="20" t="s">
        <v>435</v>
      </c>
      <c r="F114" s="21"/>
      <c r="G114" s="21">
        <v>0</v>
      </c>
      <c r="I114" s="31">
        <f t="shared" ref="I114" si="230">DATE(YEAR(I113)+1,MONTH(I113),DAY(I113))</f>
        <v>43922</v>
      </c>
      <c r="J114" s="31">
        <f>DATE(YEAR(J113)+1,MONTH(J113),DAY(J113))</f>
        <v>44286</v>
      </c>
      <c r="L114" s="139">
        <v>159668</v>
      </c>
      <c r="M114" s="29">
        <f>L114-L113</f>
        <v>159668</v>
      </c>
      <c r="N114" s="34" t="e">
        <f>M114/L113</f>
        <v>#DIV/0!</v>
      </c>
      <c r="O114" s="32">
        <f>IFERROR(L114/ROUND(DAYS360(I114,J114,FALSE)/30,0),0)</f>
        <v>13305.666666666666</v>
      </c>
      <c r="Q114" s="22">
        <f t="shared" si="223"/>
        <v>119751.00000000001</v>
      </c>
      <c r="R114" s="22">
        <f t="shared" si="223"/>
        <v>39917</v>
      </c>
      <c r="S114" s="22">
        <f t="shared" si="223"/>
        <v>0</v>
      </c>
      <c r="T114" s="22">
        <f t="shared" si="223"/>
        <v>0</v>
      </c>
      <c r="U114" s="22">
        <f t="shared" si="223"/>
        <v>0</v>
      </c>
      <c r="V114" s="22">
        <f t="shared" si="224"/>
        <v>0</v>
      </c>
      <c r="W114" s="22">
        <f t="shared" si="225"/>
        <v>0</v>
      </c>
      <c r="X114" s="22">
        <f t="shared" si="225"/>
        <v>0</v>
      </c>
      <c r="Y114" s="22">
        <f t="shared" si="225"/>
        <v>0</v>
      </c>
      <c r="Z114" s="22">
        <f t="shared" si="225"/>
        <v>13305.666666666666</v>
      </c>
      <c r="AA114" s="22">
        <f t="shared" si="225"/>
        <v>13305.666666666666</v>
      </c>
      <c r="AB114" s="22">
        <f t="shared" si="225"/>
        <v>13305.666666666666</v>
      </c>
      <c r="AC114" s="22">
        <f t="shared" si="225"/>
        <v>13305.666666666666</v>
      </c>
      <c r="AD114" s="22">
        <f t="shared" si="225"/>
        <v>13305.666666666666</v>
      </c>
      <c r="AE114" s="22">
        <f t="shared" si="225"/>
        <v>13305.666666666666</v>
      </c>
      <c r="AF114" s="22">
        <f t="shared" si="225"/>
        <v>13305.666666666666</v>
      </c>
      <c r="AG114" s="22">
        <f t="shared" si="225"/>
        <v>13305.666666666666</v>
      </c>
      <c r="AH114" s="22">
        <f t="shared" si="225"/>
        <v>13305.666666666666</v>
      </c>
      <c r="AI114" s="22">
        <f t="shared" si="225"/>
        <v>13305.666666666666</v>
      </c>
      <c r="AJ114" s="22">
        <f t="shared" si="225"/>
        <v>13305.666666666666</v>
      </c>
      <c r="AK114" s="22">
        <f t="shared" si="225"/>
        <v>13305.666666666666</v>
      </c>
      <c r="AL114" s="22">
        <f t="shared" si="225"/>
        <v>0</v>
      </c>
      <c r="AM114" s="22">
        <f t="shared" si="226"/>
        <v>0</v>
      </c>
      <c r="AN114" s="22">
        <f t="shared" si="226"/>
        <v>0</v>
      </c>
      <c r="AO114" s="22">
        <f t="shared" si="226"/>
        <v>0</v>
      </c>
      <c r="AP114" s="22">
        <f t="shared" si="226"/>
        <v>0</v>
      </c>
      <c r="AQ114" s="22">
        <f t="shared" si="226"/>
        <v>0</v>
      </c>
      <c r="AR114" s="22">
        <f t="shared" si="226"/>
        <v>0</v>
      </c>
      <c r="AS114" s="22">
        <f t="shared" si="226"/>
        <v>0</v>
      </c>
      <c r="AT114" s="22">
        <f t="shared" si="226"/>
        <v>0</v>
      </c>
      <c r="AU114" s="22">
        <f t="shared" si="226"/>
        <v>0</v>
      </c>
      <c r="AV114" s="22">
        <f t="shared" si="226"/>
        <v>0</v>
      </c>
      <c r="AW114" s="22">
        <f t="shared" si="226"/>
        <v>0</v>
      </c>
      <c r="AX114" s="22">
        <f t="shared" si="226"/>
        <v>0</v>
      </c>
      <c r="AY114" s="22">
        <f t="shared" si="226"/>
        <v>0</v>
      </c>
      <c r="AZ114" s="22">
        <f t="shared" si="226"/>
        <v>0</v>
      </c>
      <c r="BA114" s="22">
        <f t="shared" si="226"/>
        <v>0</v>
      </c>
      <c r="BB114" s="22">
        <f t="shared" si="226"/>
        <v>0</v>
      </c>
      <c r="BC114" s="22">
        <f t="shared" si="227"/>
        <v>0</v>
      </c>
      <c r="BD114" s="22">
        <f t="shared" si="227"/>
        <v>0</v>
      </c>
      <c r="BE114" s="22">
        <f t="shared" si="227"/>
        <v>0</v>
      </c>
      <c r="BF114" s="22">
        <f t="shared" si="227"/>
        <v>0</v>
      </c>
      <c r="BG114" s="22">
        <f t="shared" si="227"/>
        <v>0</v>
      </c>
      <c r="BH114" s="22">
        <f t="shared" si="227"/>
        <v>0</v>
      </c>
      <c r="BI114" s="22">
        <f t="shared" si="227"/>
        <v>0</v>
      </c>
      <c r="BJ114" s="22">
        <f t="shared" si="227"/>
        <v>0</v>
      </c>
      <c r="BK114" s="22">
        <f t="shared" si="227"/>
        <v>0</v>
      </c>
      <c r="BL114" s="22">
        <f t="shared" si="227"/>
        <v>0</v>
      </c>
      <c r="BM114" s="22">
        <f t="shared" si="227"/>
        <v>0</v>
      </c>
      <c r="BN114" s="22">
        <f t="shared" si="227"/>
        <v>0</v>
      </c>
      <c r="BO114" s="22">
        <f t="shared" si="227"/>
        <v>0</v>
      </c>
      <c r="BP114" s="22">
        <f t="shared" si="227"/>
        <v>0</v>
      </c>
      <c r="BQ114" s="22">
        <f t="shared" si="227"/>
        <v>0</v>
      </c>
      <c r="BR114" s="22">
        <f t="shared" si="227"/>
        <v>0</v>
      </c>
      <c r="BS114" s="22">
        <f t="shared" si="228"/>
        <v>0</v>
      </c>
      <c r="BT114" s="22">
        <f t="shared" si="228"/>
        <v>0</v>
      </c>
      <c r="BU114" s="22">
        <f t="shared" si="228"/>
        <v>0</v>
      </c>
      <c r="BV114" s="22">
        <f t="shared" si="228"/>
        <v>0</v>
      </c>
      <c r="BW114" s="22">
        <f t="shared" si="228"/>
        <v>0</v>
      </c>
      <c r="BX114" s="22">
        <f t="shared" si="228"/>
        <v>0</v>
      </c>
      <c r="BY114" s="22">
        <f t="shared" si="228"/>
        <v>0</v>
      </c>
      <c r="BZ114" s="22">
        <f t="shared" si="228"/>
        <v>0</v>
      </c>
      <c r="CA114" s="22">
        <f t="shared" si="228"/>
        <v>0</v>
      </c>
      <c r="CB114" s="22">
        <f t="shared" si="228"/>
        <v>0</v>
      </c>
      <c r="CC114" s="22">
        <f t="shared" si="228"/>
        <v>0</v>
      </c>
      <c r="CD114" s="22">
        <f t="shared" si="228"/>
        <v>0</v>
      </c>
      <c r="CE114" s="22">
        <f t="shared" si="228"/>
        <v>0</v>
      </c>
      <c r="CF114" s="22">
        <f t="shared" si="228"/>
        <v>0</v>
      </c>
      <c r="CG114" s="22">
        <f t="shared" si="228"/>
        <v>0</v>
      </c>
      <c r="CH114" s="22">
        <f t="shared" si="228"/>
        <v>0</v>
      </c>
      <c r="CI114" s="22">
        <f t="shared" si="229"/>
        <v>0</v>
      </c>
      <c r="CJ114" s="22">
        <f t="shared" si="229"/>
        <v>0</v>
      </c>
      <c r="CK114" s="22">
        <f t="shared" si="229"/>
        <v>0</v>
      </c>
      <c r="CL114" s="22">
        <f t="shared" si="229"/>
        <v>0</v>
      </c>
      <c r="CM114" s="22">
        <f t="shared" si="229"/>
        <v>0</v>
      </c>
      <c r="CN114" s="22">
        <f t="shared" si="229"/>
        <v>0</v>
      </c>
      <c r="CO114" s="22">
        <f t="shared" si="229"/>
        <v>0</v>
      </c>
      <c r="CP114" s="22">
        <f t="shared" si="229"/>
        <v>0</v>
      </c>
    </row>
    <row r="115" spans="1:94">
      <c r="B115" s="20" t="s">
        <v>582</v>
      </c>
      <c r="D115" s="20" t="s">
        <v>435</v>
      </c>
      <c r="F115" s="21"/>
      <c r="G115" s="21">
        <v>0.17</v>
      </c>
      <c r="I115" s="31">
        <f t="shared" ref="I115:J115" si="231">DATE(YEAR(I114)+1,MONTH(I114),DAY(I114))</f>
        <v>44287</v>
      </c>
      <c r="J115" s="31">
        <f t="shared" si="231"/>
        <v>44651</v>
      </c>
      <c r="L115" s="148">
        <v>186702.62635849667</v>
      </c>
      <c r="M115" s="29">
        <f t="shared" ref="M115:M119" si="232">L115-L114</f>
        <v>27034.626358496665</v>
      </c>
      <c r="N115" s="34">
        <f t="shared" ref="N115:N119" si="233">M115/L114</f>
        <v>0.16931774906992425</v>
      </c>
      <c r="O115" s="32">
        <f t="shared" ref="O115:O119" si="234">IFERROR(L115/ROUND(DAYS360(I115,J115,FALSE)/30,0),0)</f>
        <v>15558.552196541388</v>
      </c>
      <c r="Q115" s="22">
        <f t="shared" si="223"/>
        <v>0</v>
      </c>
      <c r="R115" s="22">
        <f t="shared" si="223"/>
        <v>140026.96976887251</v>
      </c>
      <c r="S115" s="22">
        <f t="shared" si="223"/>
        <v>46675.656589624166</v>
      </c>
      <c r="T115" s="22">
        <f t="shared" si="223"/>
        <v>0</v>
      </c>
      <c r="U115" s="22">
        <f t="shared" si="223"/>
        <v>0</v>
      </c>
      <c r="V115" s="22">
        <f t="shared" si="224"/>
        <v>0</v>
      </c>
      <c r="W115" s="22">
        <f t="shared" si="225"/>
        <v>0</v>
      </c>
      <c r="X115" s="22">
        <f t="shared" si="225"/>
        <v>0</v>
      </c>
      <c r="Y115" s="22">
        <f t="shared" si="225"/>
        <v>0</v>
      </c>
      <c r="Z115" s="22">
        <f t="shared" si="225"/>
        <v>0</v>
      </c>
      <c r="AA115" s="22">
        <f t="shared" si="225"/>
        <v>0</v>
      </c>
      <c r="AB115" s="22">
        <f t="shared" si="225"/>
        <v>0</v>
      </c>
      <c r="AC115" s="22">
        <f t="shared" si="225"/>
        <v>0</v>
      </c>
      <c r="AD115" s="22">
        <f t="shared" si="225"/>
        <v>0</v>
      </c>
      <c r="AE115" s="22">
        <f t="shared" si="225"/>
        <v>0</v>
      </c>
      <c r="AF115" s="22">
        <f t="shared" si="225"/>
        <v>0</v>
      </c>
      <c r="AG115" s="22">
        <f t="shared" si="225"/>
        <v>0</v>
      </c>
      <c r="AH115" s="22">
        <f t="shared" si="225"/>
        <v>0</v>
      </c>
      <c r="AI115" s="22">
        <f t="shared" si="225"/>
        <v>0</v>
      </c>
      <c r="AJ115" s="22">
        <f t="shared" si="225"/>
        <v>0</v>
      </c>
      <c r="AK115" s="22">
        <f t="shared" si="225"/>
        <v>0</v>
      </c>
      <c r="AL115" s="22">
        <f t="shared" si="225"/>
        <v>15558.552196541388</v>
      </c>
      <c r="AM115" s="22">
        <f t="shared" si="226"/>
        <v>15558.552196541388</v>
      </c>
      <c r="AN115" s="22">
        <f t="shared" si="226"/>
        <v>15558.552196541388</v>
      </c>
      <c r="AO115" s="22">
        <f t="shared" si="226"/>
        <v>15558.552196541388</v>
      </c>
      <c r="AP115" s="22">
        <f t="shared" si="226"/>
        <v>15558.552196541388</v>
      </c>
      <c r="AQ115" s="22">
        <f t="shared" si="226"/>
        <v>15558.552196541388</v>
      </c>
      <c r="AR115" s="22">
        <f t="shared" si="226"/>
        <v>15558.552196541388</v>
      </c>
      <c r="AS115" s="22">
        <f t="shared" si="226"/>
        <v>15558.552196541388</v>
      </c>
      <c r="AT115" s="22">
        <f t="shared" si="226"/>
        <v>15558.552196541388</v>
      </c>
      <c r="AU115" s="22">
        <f t="shared" si="226"/>
        <v>15558.552196541388</v>
      </c>
      <c r="AV115" s="22">
        <f t="shared" si="226"/>
        <v>15558.552196541388</v>
      </c>
      <c r="AW115" s="22">
        <f t="shared" si="226"/>
        <v>15558.552196541388</v>
      </c>
      <c r="AX115" s="22">
        <f t="shared" si="226"/>
        <v>0</v>
      </c>
      <c r="AY115" s="22">
        <f t="shared" si="226"/>
        <v>0</v>
      </c>
      <c r="AZ115" s="22">
        <f t="shared" si="226"/>
        <v>0</v>
      </c>
      <c r="BA115" s="22">
        <f t="shared" si="226"/>
        <v>0</v>
      </c>
      <c r="BB115" s="22">
        <f t="shared" si="226"/>
        <v>0</v>
      </c>
      <c r="BC115" s="22">
        <f t="shared" si="227"/>
        <v>0</v>
      </c>
      <c r="BD115" s="22">
        <f t="shared" si="227"/>
        <v>0</v>
      </c>
      <c r="BE115" s="22">
        <f t="shared" si="227"/>
        <v>0</v>
      </c>
      <c r="BF115" s="22">
        <f t="shared" si="227"/>
        <v>0</v>
      </c>
      <c r="BG115" s="22">
        <f t="shared" si="227"/>
        <v>0</v>
      </c>
      <c r="BH115" s="22">
        <f t="shared" si="227"/>
        <v>0</v>
      </c>
      <c r="BI115" s="22">
        <f t="shared" si="227"/>
        <v>0</v>
      </c>
      <c r="BJ115" s="22">
        <f t="shared" si="227"/>
        <v>0</v>
      </c>
      <c r="BK115" s="22">
        <f t="shared" si="227"/>
        <v>0</v>
      </c>
      <c r="BL115" s="22">
        <f t="shared" si="227"/>
        <v>0</v>
      </c>
      <c r="BM115" s="22">
        <f t="shared" si="227"/>
        <v>0</v>
      </c>
      <c r="BN115" s="22">
        <f t="shared" si="227"/>
        <v>0</v>
      </c>
      <c r="BO115" s="22">
        <f t="shared" si="227"/>
        <v>0</v>
      </c>
      <c r="BP115" s="22">
        <f t="shared" si="227"/>
        <v>0</v>
      </c>
      <c r="BQ115" s="22">
        <f t="shared" si="227"/>
        <v>0</v>
      </c>
      <c r="BR115" s="22">
        <f t="shared" si="227"/>
        <v>0</v>
      </c>
      <c r="BS115" s="22">
        <f t="shared" si="228"/>
        <v>0</v>
      </c>
      <c r="BT115" s="22">
        <f t="shared" si="228"/>
        <v>0</v>
      </c>
      <c r="BU115" s="22">
        <f t="shared" si="228"/>
        <v>0</v>
      </c>
      <c r="BV115" s="22">
        <f t="shared" si="228"/>
        <v>0</v>
      </c>
      <c r="BW115" s="22">
        <f t="shared" si="228"/>
        <v>0</v>
      </c>
      <c r="BX115" s="22">
        <f t="shared" si="228"/>
        <v>0</v>
      </c>
      <c r="BY115" s="22">
        <f t="shared" si="228"/>
        <v>0</v>
      </c>
      <c r="BZ115" s="22">
        <f t="shared" si="228"/>
        <v>0</v>
      </c>
      <c r="CA115" s="22">
        <f t="shared" si="228"/>
        <v>0</v>
      </c>
      <c r="CB115" s="22">
        <f t="shared" si="228"/>
        <v>0</v>
      </c>
      <c r="CC115" s="22">
        <f t="shared" si="228"/>
        <v>0</v>
      </c>
      <c r="CD115" s="22">
        <f t="shared" si="228"/>
        <v>0</v>
      </c>
      <c r="CE115" s="22">
        <f t="shared" si="228"/>
        <v>0</v>
      </c>
      <c r="CF115" s="22">
        <f t="shared" si="228"/>
        <v>0</v>
      </c>
      <c r="CG115" s="22">
        <f t="shared" si="228"/>
        <v>0</v>
      </c>
      <c r="CH115" s="22">
        <f t="shared" si="228"/>
        <v>0</v>
      </c>
      <c r="CI115" s="22">
        <f t="shared" si="229"/>
        <v>0</v>
      </c>
      <c r="CJ115" s="22">
        <f t="shared" si="229"/>
        <v>0</v>
      </c>
      <c r="CK115" s="22">
        <f t="shared" si="229"/>
        <v>0</v>
      </c>
      <c r="CL115" s="22">
        <f t="shared" si="229"/>
        <v>0</v>
      </c>
      <c r="CM115" s="22">
        <f t="shared" si="229"/>
        <v>0</v>
      </c>
      <c r="CN115" s="22">
        <f t="shared" si="229"/>
        <v>0</v>
      </c>
      <c r="CO115" s="22">
        <f t="shared" si="229"/>
        <v>0</v>
      </c>
      <c r="CP115" s="22">
        <f t="shared" si="229"/>
        <v>0</v>
      </c>
    </row>
    <row r="116" spans="1:94">
      <c r="B116" s="20" t="s">
        <v>582</v>
      </c>
      <c r="D116" s="20" t="s">
        <v>435</v>
      </c>
      <c r="F116" s="21"/>
      <c r="G116" s="21">
        <v>7.4999999999999997E-2</v>
      </c>
      <c r="I116" s="31">
        <f t="shared" ref="I116:J116" si="235">DATE(YEAR(I115)+1,MONTH(I115),DAY(I115))</f>
        <v>44652</v>
      </c>
      <c r="J116" s="31">
        <f t="shared" si="235"/>
        <v>45016</v>
      </c>
      <c r="L116" s="29">
        <f t="shared" ref="L116:L117" si="236">O115*(1+F116)*(1+G116)*ROUND(DAYS360(I116,J116,FALSE)/30,0)</f>
        <v>200705.3233353839</v>
      </c>
      <c r="M116" s="29">
        <f t="shared" si="232"/>
        <v>14002.696976887237</v>
      </c>
      <c r="N116" s="34">
        <f t="shared" si="233"/>
        <v>7.4999999999999928E-2</v>
      </c>
      <c r="O116" s="32">
        <f t="shared" si="234"/>
        <v>16725.443611281993</v>
      </c>
      <c r="Q116" s="22">
        <f t="shared" si="223"/>
        <v>0</v>
      </c>
      <c r="R116" s="22">
        <f t="shared" si="223"/>
        <v>0</v>
      </c>
      <c r="S116" s="22">
        <f t="shared" si="223"/>
        <v>150528.99250153793</v>
      </c>
      <c r="T116" s="22">
        <f t="shared" si="223"/>
        <v>50176.330833845976</v>
      </c>
      <c r="U116" s="22">
        <f t="shared" si="223"/>
        <v>0</v>
      </c>
      <c r="V116" s="22">
        <f t="shared" si="224"/>
        <v>0</v>
      </c>
      <c r="W116" s="22">
        <f t="shared" si="225"/>
        <v>0</v>
      </c>
      <c r="X116" s="22">
        <f t="shared" si="225"/>
        <v>0</v>
      </c>
      <c r="Y116" s="22">
        <f t="shared" si="225"/>
        <v>0</v>
      </c>
      <c r="Z116" s="22">
        <f t="shared" si="225"/>
        <v>0</v>
      </c>
      <c r="AA116" s="22">
        <f t="shared" si="225"/>
        <v>0</v>
      </c>
      <c r="AB116" s="22">
        <f t="shared" si="225"/>
        <v>0</v>
      </c>
      <c r="AC116" s="22">
        <f t="shared" si="225"/>
        <v>0</v>
      </c>
      <c r="AD116" s="22">
        <f t="shared" si="225"/>
        <v>0</v>
      </c>
      <c r="AE116" s="22">
        <f t="shared" si="225"/>
        <v>0</v>
      </c>
      <c r="AF116" s="22">
        <f t="shared" si="225"/>
        <v>0</v>
      </c>
      <c r="AG116" s="22">
        <f t="shared" si="225"/>
        <v>0</v>
      </c>
      <c r="AH116" s="22">
        <f t="shared" si="225"/>
        <v>0</v>
      </c>
      <c r="AI116" s="22">
        <f t="shared" si="225"/>
        <v>0</v>
      </c>
      <c r="AJ116" s="22">
        <f t="shared" si="225"/>
        <v>0</v>
      </c>
      <c r="AK116" s="22">
        <f t="shared" si="225"/>
        <v>0</v>
      </c>
      <c r="AL116" s="22">
        <f t="shared" si="225"/>
        <v>0</v>
      </c>
      <c r="AM116" s="22">
        <f t="shared" si="226"/>
        <v>0</v>
      </c>
      <c r="AN116" s="22">
        <f t="shared" si="226"/>
        <v>0</v>
      </c>
      <c r="AO116" s="22">
        <f t="shared" si="226"/>
        <v>0</v>
      </c>
      <c r="AP116" s="22">
        <f t="shared" si="226"/>
        <v>0</v>
      </c>
      <c r="AQ116" s="22">
        <f t="shared" si="226"/>
        <v>0</v>
      </c>
      <c r="AR116" s="22">
        <f t="shared" si="226"/>
        <v>0</v>
      </c>
      <c r="AS116" s="22">
        <f t="shared" si="226"/>
        <v>0</v>
      </c>
      <c r="AT116" s="22">
        <f t="shared" si="226"/>
        <v>0</v>
      </c>
      <c r="AU116" s="22">
        <f t="shared" si="226"/>
        <v>0</v>
      </c>
      <c r="AV116" s="22">
        <f t="shared" si="226"/>
        <v>0</v>
      </c>
      <c r="AW116" s="22">
        <f t="shared" si="226"/>
        <v>0</v>
      </c>
      <c r="AX116" s="22">
        <f t="shared" si="226"/>
        <v>16725.443611281993</v>
      </c>
      <c r="AY116" s="22">
        <f t="shared" si="226"/>
        <v>16725.443611281993</v>
      </c>
      <c r="AZ116" s="22">
        <f t="shared" si="226"/>
        <v>16725.443611281993</v>
      </c>
      <c r="BA116" s="22">
        <f t="shared" si="226"/>
        <v>16725.443611281993</v>
      </c>
      <c r="BB116" s="22">
        <f t="shared" si="226"/>
        <v>16725.443611281993</v>
      </c>
      <c r="BC116" s="22">
        <f t="shared" si="227"/>
        <v>16725.443611281993</v>
      </c>
      <c r="BD116" s="22">
        <f t="shared" si="227"/>
        <v>16725.443611281993</v>
      </c>
      <c r="BE116" s="22">
        <f t="shared" si="227"/>
        <v>16725.443611281993</v>
      </c>
      <c r="BF116" s="22">
        <f t="shared" si="227"/>
        <v>16725.443611281993</v>
      </c>
      <c r="BG116" s="22">
        <f t="shared" si="227"/>
        <v>16725.443611281993</v>
      </c>
      <c r="BH116" s="22">
        <f t="shared" si="227"/>
        <v>16725.443611281993</v>
      </c>
      <c r="BI116" s="22">
        <f t="shared" si="227"/>
        <v>16725.443611281993</v>
      </c>
      <c r="BJ116" s="22">
        <f t="shared" si="227"/>
        <v>0</v>
      </c>
      <c r="BK116" s="22">
        <f t="shared" si="227"/>
        <v>0</v>
      </c>
      <c r="BL116" s="22">
        <f t="shared" si="227"/>
        <v>0</v>
      </c>
      <c r="BM116" s="22">
        <f t="shared" si="227"/>
        <v>0</v>
      </c>
      <c r="BN116" s="22">
        <f t="shared" si="227"/>
        <v>0</v>
      </c>
      <c r="BO116" s="22">
        <f t="shared" si="227"/>
        <v>0</v>
      </c>
      <c r="BP116" s="22">
        <f t="shared" si="227"/>
        <v>0</v>
      </c>
      <c r="BQ116" s="22">
        <f t="shared" si="227"/>
        <v>0</v>
      </c>
      <c r="BR116" s="22">
        <f t="shared" si="227"/>
        <v>0</v>
      </c>
      <c r="BS116" s="22">
        <f t="shared" si="228"/>
        <v>0</v>
      </c>
      <c r="BT116" s="22">
        <f t="shared" si="228"/>
        <v>0</v>
      </c>
      <c r="BU116" s="22">
        <f t="shared" si="228"/>
        <v>0</v>
      </c>
      <c r="BV116" s="22">
        <f t="shared" si="228"/>
        <v>0</v>
      </c>
      <c r="BW116" s="22">
        <f t="shared" si="228"/>
        <v>0</v>
      </c>
      <c r="BX116" s="22">
        <f t="shared" si="228"/>
        <v>0</v>
      </c>
      <c r="BY116" s="22">
        <f t="shared" si="228"/>
        <v>0</v>
      </c>
      <c r="BZ116" s="22">
        <f t="shared" si="228"/>
        <v>0</v>
      </c>
      <c r="CA116" s="22">
        <f t="shared" si="228"/>
        <v>0</v>
      </c>
      <c r="CB116" s="22">
        <f t="shared" si="228"/>
        <v>0</v>
      </c>
      <c r="CC116" s="22">
        <f t="shared" si="228"/>
        <v>0</v>
      </c>
      <c r="CD116" s="22">
        <f t="shared" si="228"/>
        <v>0</v>
      </c>
      <c r="CE116" s="22">
        <f t="shared" si="228"/>
        <v>0</v>
      </c>
      <c r="CF116" s="22">
        <f t="shared" si="228"/>
        <v>0</v>
      </c>
      <c r="CG116" s="22">
        <f t="shared" si="228"/>
        <v>0</v>
      </c>
      <c r="CH116" s="22">
        <f t="shared" si="228"/>
        <v>0</v>
      </c>
      <c r="CI116" s="22">
        <f t="shared" si="229"/>
        <v>0</v>
      </c>
      <c r="CJ116" s="22">
        <f t="shared" si="229"/>
        <v>0</v>
      </c>
      <c r="CK116" s="22">
        <f t="shared" si="229"/>
        <v>0</v>
      </c>
      <c r="CL116" s="22">
        <f t="shared" si="229"/>
        <v>0</v>
      </c>
      <c r="CM116" s="22">
        <f t="shared" si="229"/>
        <v>0</v>
      </c>
      <c r="CN116" s="22">
        <f t="shared" si="229"/>
        <v>0</v>
      </c>
      <c r="CO116" s="22">
        <f t="shared" si="229"/>
        <v>0</v>
      </c>
      <c r="CP116" s="22">
        <f t="shared" si="229"/>
        <v>0</v>
      </c>
    </row>
    <row r="117" spans="1:94">
      <c r="B117" s="20" t="s">
        <v>582</v>
      </c>
      <c r="D117" s="20" t="s">
        <v>435</v>
      </c>
      <c r="F117" s="21"/>
      <c r="G117" s="21">
        <v>7.4999999999999997E-2</v>
      </c>
      <c r="I117" s="31">
        <f t="shared" ref="I117:J117" si="237">DATE(YEAR(I116)+1,MONTH(I116),DAY(I116))</f>
        <v>45017</v>
      </c>
      <c r="J117" s="31">
        <f t="shared" si="237"/>
        <v>45382</v>
      </c>
      <c r="L117" s="29">
        <f t="shared" si="236"/>
        <v>215758.2225855377</v>
      </c>
      <c r="M117" s="29">
        <f t="shared" si="232"/>
        <v>15052.899250153801</v>
      </c>
      <c r="N117" s="88">
        <f>M117/L116</f>
        <v>7.5000000000000039E-2</v>
      </c>
      <c r="O117" s="32">
        <f t="shared" si="234"/>
        <v>17979.851882128143</v>
      </c>
      <c r="Q117" s="22">
        <f t="shared" si="223"/>
        <v>0</v>
      </c>
      <c r="R117" s="22">
        <f t="shared" si="223"/>
        <v>0</v>
      </c>
      <c r="S117" s="22">
        <f t="shared" si="223"/>
        <v>0</v>
      </c>
      <c r="T117" s="22">
        <f t="shared" si="223"/>
        <v>161818.66693915328</v>
      </c>
      <c r="U117" s="22">
        <f t="shared" si="223"/>
        <v>53939.555646384426</v>
      </c>
      <c r="V117" s="22">
        <f t="shared" si="224"/>
        <v>0</v>
      </c>
      <c r="W117" s="22">
        <f t="shared" si="225"/>
        <v>0</v>
      </c>
      <c r="X117" s="22">
        <f t="shared" si="225"/>
        <v>0</v>
      </c>
      <c r="Y117" s="22">
        <f t="shared" si="225"/>
        <v>0</v>
      </c>
      <c r="Z117" s="22">
        <f t="shared" si="225"/>
        <v>0</v>
      </c>
      <c r="AA117" s="22">
        <f t="shared" si="225"/>
        <v>0</v>
      </c>
      <c r="AB117" s="22">
        <f t="shared" si="225"/>
        <v>0</v>
      </c>
      <c r="AC117" s="22">
        <f t="shared" si="225"/>
        <v>0</v>
      </c>
      <c r="AD117" s="22">
        <f t="shared" si="225"/>
        <v>0</v>
      </c>
      <c r="AE117" s="22">
        <f t="shared" si="225"/>
        <v>0</v>
      </c>
      <c r="AF117" s="22">
        <f t="shared" si="225"/>
        <v>0</v>
      </c>
      <c r="AG117" s="22">
        <f t="shared" si="225"/>
        <v>0</v>
      </c>
      <c r="AH117" s="22">
        <f t="shared" si="225"/>
        <v>0</v>
      </c>
      <c r="AI117" s="22">
        <f t="shared" si="225"/>
        <v>0</v>
      </c>
      <c r="AJ117" s="22">
        <f t="shared" si="225"/>
        <v>0</v>
      </c>
      <c r="AK117" s="22">
        <f t="shared" si="225"/>
        <v>0</v>
      </c>
      <c r="AL117" s="22">
        <f t="shared" si="225"/>
        <v>0</v>
      </c>
      <c r="AM117" s="22">
        <f t="shared" si="226"/>
        <v>0</v>
      </c>
      <c r="AN117" s="22">
        <f t="shared" si="226"/>
        <v>0</v>
      </c>
      <c r="AO117" s="22">
        <f t="shared" si="226"/>
        <v>0</v>
      </c>
      <c r="AP117" s="22">
        <f t="shared" si="226"/>
        <v>0</v>
      </c>
      <c r="AQ117" s="22">
        <f t="shared" si="226"/>
        <v>0</v>
      </c>
      <c r="AR117" s="22">
        <f t="shared" si="226"/>
        <v>0</v>
      </c>
      <c r="AS117" s="22">
        <f t="shared" si="226"/>
        <v>0</v>
      </c>
      <c r="AT117" s="22">
        <f t="shared" si="226"/>
        <v>0</v>
      </c>
      <c r="AU117" s="22">
        <f t="shared" si="226"/>
        <v>0</v>
      </c>
      <c r="AV117" s="22">
        <f t="shared" si="226"/>
        <v>0</v>
      </c>
      <c r="AW117" s="22">
        <f t="shared" si="226"/>
        <v>0</v>
      </c>
      <c r="AX117" s="22">
        <f t="shared" si="226"/>
        <v>0</v>
      </c>
      <c r="AY117" s="22">
        <f t="shared" si="226"/>
        <v>0</v>
      </c>
      <c r="AZ117" s="22">
        <f t="shared" si="226"/>
        <v>0</v>
      </c>
      <c r="BA117" s="22">
        <f t="shared" si="226"/>
        <v>0</v>
      </c>
      <c r="BB117" s="22">
        <f t="shared" si="226"/>
        <v>0</v>
      </c>
      <c r="BC117" s="22">
        <f t="shared" si="227"/>
        <v>0</v>
      </c>
      <c r="BD117" s="22">
        <f t="shared" si="227"/>
        <v>0</v>
      </c>
      <c r="BE117" s="22">
        <f t="shared" si="227"/>
        <v>0</v>
      </c>
      <c r="BF117" s="22">
        <f t="shared" si="227"/>
        <v>0</v>
      </c>
      <c r="BG117" s="22">
        <f t="shared" si="227"/>
        <v>0</v>
      </c>
      <c r="BH117" s="22">
        <f t="shared" si="227"/>
        <v>0</v>
      </c>
      <c r="BI117" s="22">
        <f t="shared" si="227"/>
        <v>0</v>
      </c>
      <c r="BJ117" s="22">
        <f t="shared" si="227"/>
        <v>17979.851882128143</v>
      </c>
      <c r="BK117" s="22">
        <f t="shared" si="227"/>
        <v>17979.851882128143</v>
      </c>
      <c r="BL117" s="22">
        <f t="shared" si="227"/>
        <v>17979.851882128143</v>
      </c>
      <c r="BM117" s="22">
        <f t="shared" si="227"/>
        <v>17979.851882128143</v>
      </c>
      <c r="BN117" s="22">
        <f t="shared" si="227"/>
        <v>17979.851882128143</v>
      </c>
      <c r="BO117" s="22">
        <f t="shared" si="227"/>
        <v>17979.851882128143</v>
      </c>
      <c r="BP117" s="22">
        <f t="shared" si="227"/>
        <v>17979.851882128143</v>
      </c>
      <c r="BQ117" s="22">
        <f t="shared" si="227"/>
        <v>17979.851882128143</v>
      </c>
      <c r="BR117" s="22">
        <f t="shared" si="227"/>
        <v>17979.851882128143</v>
      </c>
      <c r="BS117" s="22">
        <f t="shared" si="228"/>
        <v>17979.851882128143</v>
      </c>
      <c r="BT117" s="22">
        <f t="shared" si="228"/>
        <v>17979.851882128143</v>
      </c>
      <c r="BU117" s="22">
        <f t="shared" si="228"/>
        <v>17979.851882128143</v>
      </c>
      <c r="BV117" s="22">
        <f t="shared" si="228"/>
        <v>0</v>
      </c>
      <c r="BW117" s="22">
        <f t="shared" si="228"/>
        <v>0</v>
      </c>
      <c r="BX117" s="22">
        <f t="shared" si="228"/>
        <v>0</v>
      </c>
      <c r="BY117" s="22">
        <f t="shared" si="228"/>
        <v>0</v>
      </c>
      <c r="BZ117" s="22">
        <f t="shared" si="228"/>
        <v>0</v>
      </c>
      <c r="CA117" s="22">
        <f t="shared" si="228"/>
        <v>0</v>
      </c>
      <c r="CB117" s="22">
        <f t="shared" si="228"/>
        <v>0</v>
      </c>
      <c r="CC117" s="22">
        <f t="shared" si="228"/>
        <v>0</v>
      </c>
      <c r="CD117" s="22">
        <f t="shared" si="228"/>
        <v>0</v>
      </c>
      <c r="CE117" s="22">
        <f t="shared" si="228"/>
        <v>0</v>
      </c>
      <c r="CF117" s="22">
        <f t="shared" si="228"/>
        <v>0</v>
      </c>
      <c r="CG117" s="22">
        <f t="shared" si="228"/>
        <v>0</v>
      </c>
      <c r="CH117" s="22">
        <f t="shared" si="228"/>
        <v>0</v>
      </c>
      <c r="CI117" s="22">
        <f t="shared" si="229"/>
        <v>0</v>
      </c>
      <c r="CJ117" s="22">
        <f t="shared" si="229"/>
        <v>0</v>
      </c>
      <c r="CK117" s="22">
        <f t="shared" si="229"/>
        <v>0</v>
      </c>
      <c r="CL117" s="22">
        <f t="shared" si="229"/>
        <v>0</v>
      </c>
      <c r="CM117" s="22">
        <f t="shared" si="229"/>
        <v>0</v>
      </c>
      <c r="CN117" s="22">
        <f t="shared" si="229"/>
        <v>0</v>
      </c>
      <c r="CO117" s="22">
        <f t="shared" si="229"/>
        <v>0</v>
      </c>
      <c r="CP117" s="22">
        <f t="shared" si="229"/>
        <v>0</v>
      </c>
    </row>
    <row r="118" spans="1:94">
      <c r="B118" s="20" t="s">
        <v>582</v>
      </c>
      <c r="D118" s="20" t="s">
        <v>435</v>
      </c>
      <c r="F118" s="21"/>
      <c r="G118" s="21">
        <v>7.4999999999999997E-2</v>
      </c>
      <c r="I118" s="31">
        <f t="shared" ref="I118:J118" si="238">DATE(YEAR(I117)+1,MONTH(I117),DAY(I117))</f>
        <v>45383</v>
      </c>
      <c r="J118" s="31">
        <f t="shared" si="238"/>
        <v>45747</v>
      </c>
      <c r="L118" s="29">
        <f>O117*(1+F118)*(1+G118)*ROUND(DAYS360(I118,J118,FALSE)/30,0)</f>
        <v>231940.08927945304</v>
      </c>
      <c r="M118" s="29">
        <f t="shared" si="232"/>
        <v>16181.866693915334</v>
      </c>
      <c r="N118" s="34">
        <f t="shared" si="233"/>
        <v>7.5000000000000025E-2</v>
      </c>
      <c r="O118" s="32">
        <f t="shared" si="234"/>
        <v>19328.340773287753</v>
      </c>
      <c r="Q118" s="22">
        <f t="shared" si="223"/>
        <v>0</v>
      </c>
      <c r="R118" s="22">
        <f t="shared" si="223"/>
        <v>0</v>
      </c>
      <c r="S118" s="22">
        <f t="shared" si="223"/>
        <v>0</v>
      </c>
      <c r="T118" s="22">
        <f t="shared" si="223"/>
        <v>0</v>
      </c>
      <c r="U118" s="22">
        <f t="shared" si="223"/>
        <v>173955.06695958978</v>
      </c>
      <c r="V118" s="22">
        <f t="shared" si="224"/>
        <v>57985.022319863259</v>
      </c>
      <c r="W118" s="22">
        <f t="shared" si="225"/>
        <v>0</v>
      </c>
      <c r="X118" s="22">
        <f t="shared" si="225"/>
        <v>0</v>
      </c>
      <c r="Y118" s="22">
        <f t="shared" si="225"/>
        <v>0</v>
      </c>
      <c r="Z118" s="22">
        <f t="shared" si="225"/>
        <v>0</v>
      </c>
      <c r="AA118" s="22">
        <f t="shared" si="225"/>
        <v>0</v>
      </c>
      <c r="AB118" s="22">
        <f t="shared" si="225"/>
        <v>0</v>
      </c>
      <c r="AC118" s="22">
        <f t="shared" si="225"/>
        <v>0</v>
      </c>
      <c r="AD118" s="22">
        <f t="shared" si="225"/>
        <v>0</v>
      </c>
      <c r="AE118" s="22">
        <f t="shared" si="225"/>
        <v>0</v>
      </c>
      <c r="AF118" s="22">
        <f t="shared" si="225"/>
        <v>0</v>
      </c>
      <c r="AG118" s="22">
        <f t="shared" si="225"/>
        <v>0</v>
      </c>
      <c r="AH118" s="22">
        <f t="shared" si="225"/>
        <v>0</v>
      </c>
      <c r="AI118" s="22">
        <f t="shared" si="225"/>
        <v>0</v>
      </c>
      <c r="AJ118" s="22">
        <f t="shared" si="225"/>
        <v>0</v>
      </c>
      <c r="AK118" s="22">
        <f t="shared" si="225"/>
        <v>0</v>
      </c>
      <c r="AL118" s="22">
        <f t="shared" si="225"/>
        <v>0</v>
      </c>
      <c r="AM118" s="22">
        <f t="shared" si="226"/>
        <v>0</v>
      </c>
      <c r="AN118" s="22">
        <f t="shared" si="226"/>
        <v>0</v>
      </c>
      <c r="AO118" s="22">
        <f t="shared" si="226"/>
        <v>0</v>
      </c>
      <c r="AP118" s="22">
        <f t="shared" si="226"/>
        <v>0</v>
      </c>
      <c r="AQ118" s="22">
        <f t="shared" si="226"/>
        <v>0</v>
      </c>
      <c r="AR118" s="22">
        <f t="shared" si="226"/>
        <v>0</v>
      </c>
      <c r="AS118" s="22">
        <f t="shared" si="226"/>
        <v>0</v>
      </c>
      <c r="AT118" s="22">
        <f t="shared" si="226"/>
        <v>0</v>
      </c>
      <c r="AU118" s="22">
        <f t="shared" si="226"/>
        <v>0</v>
      </c>
      <c r="AV118" s="22">
        <f t="shared" si="226"/>
        <v>0</v>
      </c>
      <c r="AW118" s="22">
        <f t="shared" si="226"/>
        <v>0</v>
      </c>
      <c r="AX118" s="22">
        <f t="shared" si="226"/>
        <v>0</v>
      </c>
      <c r="AY118" s="22">
        <f t="shared" si="226"/>
        <v>0</v>
      </c>
      <c r="AZ118" s="22">
        <f t="shared" si="226"/>
        <v>0</v>
      </c>
      <c r="BA118" s="22">
        <f t="shared" si="226"/>
        <v>0</v>
      </c>
      <c r="BB118" s="22">
        <f t="shared" si="226"/>
        <v>0</v>
      </c>
      <c r="BC118" s="22">
        <f t="shared" si="227"/>
        <v>0</v>
      </c>
      <c r="BD118" s="22">
        <f t="shared" si="227"/>
        <v>0</v>
      </c>
      <c r="BE118" s="22">
        <f t="shared" si="227"/>
        <v>0</v>
      </c>
      <c r="BF118" s="22">
        <f t="shared" si="227"/>
        <v>0</v>
      </c>
      <c r="BG118" s="22">
        <f t="shared" si="227"/>
        <v>0</v>
      </c>
      <c r="BH118" s="22">
        <f t="shared" si="227"/>
        <v>0</v>
      </c>
      <c r="BI118" s="22">
        <f t="shared" si="227"/>
        <v>0</v>
      </c>
      <c r="BJ118" s="22">
        <f t="shared" si="227"/>
        <v>0</v>
      </c>
      <c r="BK118" s="22">
        <f t="shared" si="227"/>
        <v>0</v>
      </c>
      <c r="BL118" s="22">
        <f t="shared" si="227"/>
        <v>0</v>
      </c>
      <c r="BM118" s="22">
        <f t="shared" si="227"/>
        <v>0</v>
      </c>
      <c r="BN118" s="22">
        <f t="shared" si="227"/>
        <v>0</v>
      </c>
      <c r="BO118" s="22">
        <f t="shared" si="227"/>
        <v>0</v>
      </c>
      <c r="BP118" s="22">
        <f t="shared" si="227"/>
        <v>0</v>
      </c>
      <c r="BQ118" s="22">
        <f t="shared" si="227"/>
        <v>0</v>
      </c>
      <c r="BR118" s="22">
        <f t="shared" si="227"/>
        <v>0</v>
      </c>
      <c r="BS118" s="22">
        <f t="shared" si="228"/>
        <v>0</v>
      </c>
      <c r="BT118" s="22">
        <f t="shared" si="228"/>
        <v>0</v>
      </c>
      <c r="BU118" s="22">
        <f t="shared" si="228"/>
        <v>0</v>
      </c>
      <c r="BV118" s="22">
        <f t="shared" si="228"/>
        <v>19328.340773287753</v>
      </c>
      <c r="BW118" s="22">
        <f t="shared" si="228"/>
        <v>19328.340773287753</v>
      </c>
      <c r="BX118" s="22">
        <f t="shared" si="228"/>
        <v>19328.340773287753</v>
      </c>
      <c r="BY118" s="22">
        <f t="shared" si="228"/>
        <v>19328.340773287753</v>
      </c>
      <c r="BZ118" s="22">
        <f t="shared" si="228"/>
        <v>19328.340773287753</v>
      </c>
      <c r="CA118" s="22">
        <f t="shared" si="228"/>
        <v>19328.340773287753</v>
      </c>
      <c r="CB118" s="22">
        <f t="shared" si="228"/>
        <v>19328.340773287753</v>
      </c>
      <c r="CC118" s="22">
        <f t="shared" si="228"/>
        <v>19328.340773287753</v>
      </c>
      <c r="CD118" s="22">
        <f t="shared" si="228"/>
        <v>19328.340773287753</v>
      </c>
      <c r="CE118" s="22">
        <f t="shared" si="228"/>
        <v>19328.340773287753</v>
      </c>
      <c r="CF118" s="22">
        <f t="shared" si="228"/>
        <v>19328.340773287753</v>
      </c>
      <c r="CG118" s="22">
        <f t="shared" si="228"/>
        <v>19328.340773287753</v>
      </c>
      <c r="CH118" s="22">
        <f t="shared" si="228"/>
        <v>0</v>
      </c>
      <c r="CI118" s="22">
        <f t="shared" si="229"/>
        <v>0</v>
      </c>
      <c r="CJ118" s="22">
        <f t="shared" si="229"/>
        <v>0</v>
      </c>
      <c r="CK118" s="22">
        <f t="shared" si="229"/>
        <v>0</v>
      </c>
      <c r="CL118" s="22">
        <f t="shared" si="229"/>
        <v>0</v>
      </c>
      <c r="CM118" s="22">
        <f t="shared" si="229"/>
        <v>0</v>
      </c>
      <c r="CN118" s="22">
        <f t="shared" si="229"/>
        <v>0</v>
      </c>
      <c r="CO118" s="22">
        <f t="shared" si="229"/>
        <v>0</v>
      </c>
      <c r="CP118" s="22">
        <f t="shared" si="229"/>
        <v>0</v>
      </c>
    </row>
    <row r="119" spans="1:94" ht="18.600000000000001" customHeight="1">
      <c r="B119" s="20" t="s">
        <v>582</v>
      </c>
      <c r="D119" s="20" t="s">
        <v>435</v>
      </c>
      <c r="F119" s="21"/>
      <c r="G119" s="21">
        <v>0.03</v>
      </c>
      <c r="I119" s="31">
        <f t="shared" ref="I119:J119" si="239">DATE(YEAR(I118)+1,MONTH(I118),DAY(I118))</f>
        <v>45748</v>
      </c>
      <c r="J119" s="31">
        <f t="shared" si="239"/>
        <v>46112</v>
      </c>
      <c r="L119" s="29">
        <f>O118*(1+F119)*(1+G119)*ROUND(DAYS360(I119,J119,FALSE)/30,0)</f>
        <v>238898.29195783666</v>
      </c>
      <c r="M119" s="29">
        <f t="shared" si="232"/>
        <v>6958.2026783836191</v>
      </c>
      <c r="N119" s="34">
        <f t="shared" si="233"/>
        <v>3.000000000000012E-2</v>
      </c>
      <c r="O119" s="32">
        <f t="shared" si="234"/>
        <v>19908.190996486388</v>
      </c>
      <c r="Q119" s="22">
        <f t="shared" si="223"/>
        <v>0</v>
      </c>
      <c r="R119" s="22">
        <f t="shared" si="223"/>
        <v>0</v>
      </c>
      <c r="S119" s="22">
        <f t="shared" si="223"/>
        <v>0</v>
      </c>
      <c r="T119" s="22">
        <f t="shared" si="223"/>
        <v>0</v>
      </c>
      <c r="U119" s="22">
        <f t="shared" si="223"/>
        <v>0</v>
      </c>
      <c r="V119" s="22">
        <f t="shared" si="224"/>
        <v>179173.71896837751</v>
      </c>
      <c r="W119" s="22">
        <f t="shared" si="225"/>
        <v>0</v>
      </c>
      <c r="X119" s="22">
        <f t="shared" si="225"/>
        <v>0</v>
      </c>
      <c r="Y119" s="22">
        <f t="shared" si="225"/>
        <v>0</v>
      </c>
      <c r="Z119" s="22">
        <f t="shared" si="225"/>
        <v>0</v>
      </c>
      <c r="AA119" s="22">
        <f t="shared" si="225"/>
        <v>0</v>
      </c>
      <c r="AB119" s="22">
        <f t="shared" si="225"/>
        <v>0</v>
      </c>
      <c r="AC119" s="22">
        <f t="shared" si="225"/>
        <v>0</v>
      </c>
      <c r="AD119" s="22">
        <f t="shared" si="225"/>
        <v>0</v>
      </c>
      <c r="AE119" s="22">
        <f t="shared" si="225"/>
        <v>0</v>
      </c>
      <c r="AF119" s="22">
        <f t="shared" si="225"/>
        <v>0</v>
      </c>
      <c r="AG119" s="22">
        <f t="shared" si="225"/>
        <v>0</v>
      </c>
      <c r="AH119" s="22">
        <f t="shared" si="225"/>
        <v>0</v>
      </c>
      <c r="AI119" s="22">
        <f t="shared" si="225"/>
        <v>0</v>
      </c>
      <c r="AJ119" s="22">
        <f t="shared" si="225"/>
        <v>0</v>
      </c>
      <c r="AK119" s="22">
        <f t="shared" si="225"/>
        <v>0</v>
      </c>
      <c r="AL119" s="22">
        <f t="shared" si="225"/>
        <v>0</v>
      </c>
      <c r="AM119" s="22">
        <f t="shared" si="226"/>
        <v>0</v>
      </c>
      <c r="AN119" s="22">
        <f t="shared" si="226"/>
        <v>0</v>
      </c>
      <c r="AO119" s="22">
        <f t="shared" si="226"/>
        <v>0</v>
      </c>
      <c r="AP119" s="22">
        <f t="shared" si="226"/>
        <v>0</v>
      </c>
      <c r="AQ119" s="22">
        <f t="shared" si="226"/>
        <v>0</v>
      </c>
      <c r="AR119" s="22">
        <f t="shared" si="226"/>
        <v>0</v>
      </c>
      <c r="AS119" s="22">
        <f t="shared" si="226"/>
        <v>0</v>
      </c>
      <c r="AT119" s="22">
        <f t="shared" si="226"/>
        <v>0</v>
      </c>
      <c r="AU119" s="22">
        <f t="shared" si="226"/>
        <v>0</v>
      </c>
      <c r="AV119" s="22">
        <f t="shared" si="226"/>
        <v>0</v>
      </c>
      <c r="AW119" s="22">
        <f t="shared" si="226"/>
        <v>0</v>
      </c>
      <c r="AX119" s="22">
        <f t="shared" si="226"/>
        <v>0</v>
      </c>
      <c r="AY119" s="22">
        <f t="shared" si="226"/>
        <v>0</v>
      </c>
      <c r="AZ119" s="22">
        <f t="shared" si="226"/>
        <v>0</v>
      </c>
      <c r="BA119" s="22">
        <f t="shared" si="226"/>
        <v>0</v>
      </c>
      <c r="BB119" s="22">
        <f t="shared" si="226"/>
        <v>0</v>
      </c>
      <c r="BC119" s="22">
        <f t="shared" si="227"/>
        <v>0</v>
      </c>
      <c r="BD119" s="22">
        <f t="shared" si="227"/>
        <v>0</v>
      </c>
      <c r="BE119" s="22">
        <f t="shared" si="227"/>
        <v>0</v>
      </c>
      <c r="BF119" s="22">
        <f t="shared" si="227"/>
        <v>0</v>
      </c>
      <c r="BG119" s="22">
        <f t="shared" si="227"/>
        <v>0</v>
      </c>
      <c r="BH119" s="22">
        <f t="shared" si="227"/>
        <v>0</v>
      </c>
      <c r="BI119" s="22">
        <f t="shared" si="227"/>
        <v>0</v>
      </c>
      <c r="BJ119" s="22">
        <f t="shared" si="227"/>
        <v>0</v>
      </c>
      <c r="BK119" s="22">
        <f t="shared" si="227"/>
        <v>0</v>
      </c>
      <c r="BL119" s="22">
        <f t="shared" si="227"/>
        <v>0</v>
      </c>
      <c r="BM119" s="22">
        <f t="shared" si="227"/>
        <v>0</v>
      </c>
      <c r="BN119" s="22">
        <f t="shared" si="227"/>
        <v>0</v>
      </c>
      <c r="BO119" s="22">
        <f t="shared" si="227"/>
        <v>0</v>
      </c>
      <c r="BP119" s="22">
        <f t="shared" si="227"/>
        <v>0</v>
      </c>
      <c r="BQ119" s="22">
        <f t="shared" si="227"/>
        <v>0</v>
      </c>
      <c r="BR119" s="22">
        <f t="shared" si="227"/>
        <v>0</v>
      </c>
      <c r="BS119" s="22">
        <f t="shared" si="228"/>
        <v>0</v>
      </c>
      <c r="BT119" s="22">
        <f t="shared" si="228"/>
        <v>0</v>
      </c>
      <c r="BU119" s="22">
        <f t="shared" si="228"/>
        <v>0</v>
      </c>
      <c r="BV119" s="22">
        <f t="shared" si="228"/>
        <v>0</v>
      </c>
      <c r="BW119" s="22">
        <f t="shared" si="228"/>
        <v>0</v>
      </c>
      <c r="BX119" s="22">
        <f t="shared" si="228"/>
        <v>0</v>
      </c>
      <c r="BY119" s="22">
        <f t="shared" si="228"/>
        <v>0</v>
      </c>
      <c r="BZ119" s="22">
        <f t="shared" si="228"/>
        <v>0</v>
      </c>
      <c r="CA119" s="22">
        <f t="shared" si="228"/>
        <v>0</v>
      </c>
      <c r="CB119" s="22">
        <f t="shared" si="228"/>
        <v>0</v>
      </c>
      <c r="CC119" s="22">
        <f t="shared" si="228"/>
        <v>0</v>
      </c>
      <c r="CD119" s="22">
        <f t="shared" si="228"/>
        <v>0</v>
      </c>
      <c r="CE119" s="22">
        <f t="shared" si="228"/>
        <v>0</v>
      </c>
      <c r="CF119" s="22">
        <f t="shared" si="228"/>
        <v>0</v>
      </c>
      <c r="CG119" s="22">
        <f t="shared" si="228"/>
        <v>0</v>
      </c>
      <c r="CH119" s="22">
        <f t="shared" si="228"/>
        <v>19908.190996486388</v>
      </c>
      <c r="CI119" s="22">
        <f t="shared" si="229"/>
        <v>19908.190996486388</v>
      </c>
      <c r="CJ119" s="22">
        <f t="shared" si="229"/>
        <v>19908.190996486388</v>
      </c>
      <c r="CK119" s="22">
        <f t="shared" si="229"/>
        <v>19908.190996486388</v>
      </c>
      <c r="CL119" s="22">
        <f t="shared" si="229"/>
        <v>19908.190996486388</v>
      </c>
      <c r="CM119" s="22">
        <f t="shared" si="229"/>
        <v>19908.190996486388</v>
      </c>
      <c r="CN119" s="22">
        <f t="shared" si="229"/>
        <v>19908.190996486388</v>
      </c>
      <c r="CO119" s="22">
        <f t="shared" si="229"/>
        <v>19908.190996486388</v>
      </c>
      <c r="CP119" s="22">
        <f t="shared" si="229"/>
        <v>19908.190996486388</v>
      </c>
    </row>
    <row r="120" spans="1:94">
      <c r="A120" s="8"/>
      <c r="C120" s="8"/>
      <c r="D120" s="8"/>
      <c r="E120" s="8"/>
      <c r="F120" s="23"/>
      <c r="G120" s="23"/>
      <c r="H120" s="8"/>
      <c r="I120" s="24"/>
      <c r="J120" s="24"/>
      <c r="K120" s="8"/>
      <c r="L120" s="8"/>
      <c r="M120" s="8"/>
      <c r="N120" s="8"/>
      <c r="O120" s="8"/>
      <c r="P120" s="8"/>
      <c r="Q120" s="25">
        <f>SUM(Q113:Q119)</f>
        <v>119751.00000000001</v>
      </c>
      <c r="R120" s="25">
        <f t="shared" ref="R120:CC120" si="240">SUM(R113:R119)</f>
        <v>179943.96976887251</v>
      </c>
      <c r="S120" s="25">
        <f t="shared" si="240"/>
        <v>197204.64909116208</v>
      </c>
      <c r="T120" s="25">
        <f t="shared" si="240"/>
        <v>211994.99777299925</v>
      </c>
      <c r="U120" s="25">
        <f t="shared" si="240"/>
        <v>227894.6226059742</v>
      </c>
      <c r="V120" s="25">
        <f t="shared" si="240"/>
        <v>237158.74128824077</v>
      </c>
      <c r="W120" s="25">
        <f t="shared" si="240"/>
        <v>0</v>
      </c>
      <c r="X120" s="25">
        <f t="shared" si="240"/>
        <v>0</v>
      </c>
      <c r="Y120" s="25">
        <f t="shared" si="240"/>
        <v>0</v>
      </c>
      <c r="Z120" s="25">
        <f t="shared" si="240"/>
        <v>13305.666666666666</v>
      </c>
      <c r="AA120" s="25">
        <f t="shared" si="240"/>
        <v>13305.666666666666</v>
      </c>
      <c r="AB120" s="25">
        <f t="shared" si="240"/>
        <v>13305.666666666666</v>
      </c>
      <c r="AC120" s="25">
        <f t="shared" si="240"/>
        <v>13305.666666666666</v>
      </c>
      <c r="AD120" s="25">
        <f t="shared" si="240"/>
        <v>13305.666666666666</v>
      </c>
      <c r="AE120" s="25">
        <f t="shared" si="240"/>
        <v>13305.666666666666</v>
      </c>
      <c r="AF120" s="25">
        <f t="shared" si="240"/>
        <v>13305.666666666666</v>
      </c>
      <c r="AG120" s="25">
        <f t="shared" si="240"/>
        <v>13305.666666666666</v>
      </c>
      <c r="AH120" s="25">
        <f t="shared" si="240"/>
        <v>13305.666666666666</v>
      </c>
      <c r="AI120" s="25">
        <f t="shared" si="240"/>
        <v>13305.666666666666</v>
      </c>
      <c r="AJ120" s="25">
        <f t="shared" si="240"/>
        <v>13305.666666666666</v>
      </c>
      <c r="AK120" s="25">
        <f t="shared" si="240"/>
        <v>13305.666666666666</v>
      </c>
      <c r="AL120" s="25">
        <f t="shared" si="240"/>
        <v>15558.552196541388</v>
      </c>
      <c r="AM120" s="25">
        <f t="shared" si="240"/>
        <v>15558.552196541388</v>
      </c>
      <c r="AN120" s="25">
        <f t="shared" si="240"/>
        <v>15558.552196541388</v>
      </c>
      <c r="AO120" s="25">
        <f t="shared" si="240"/>
        <v>15558.552196541388</v>
      </c>
      <c r="AP120" s="25">
        <f t="shared" si="240"/>
        <v>15558.552196541388</v>
      </c>
      <c r="AQ120" s="25">
        <f t="shared" si="240"/>
        <v>15558.552196541388</v>
      </c>
      <c r="AR120" s="25">
        <f t="shared" si="240"/>
        <v>15558.552196541388</v>
      </c>
      <c r="AS120" s="25">
        <f t="shared" si="240"/>
        <v>15558.552196541388</v>
      </c>
      <c r="AT120" s="25">
        <f t="shared" si="240"/>
        <v>15558.552196541388</v>
      </c>
      <c r="AU120" s="25">
        <f t="shared" si="240"/>
        <v>15558.552196541388</v>
      </c>
      <c r="AV120" s="25">
        <f t="shared" si="240"/>
        <v>15558.552196541388</v>
      </c>
      <c r="AW120" s="25">
        <f t="shared" si="240"/>
        <v>15558.552196541388</v>
      </c>
      <c r="AX120" s="25">
        <f t="shared" si="240"/>
        <v>16725.443611281993</v>
      </c>
      <c r="AY120" s="25">
        <f t="shared" si="240"/>
        <v>16725.443611281993</v>
      </c>
      <c r="AZ120" s="25">
        <f t="shared" si="240"/>
        <v>16725.443611281993</v>
      </c>
      <c r="BA120" s="25">
        <f t="shared" si="240"/>
        <v>16725.443611281993</v>
      </c>
      <c r="BB120" s="25">
        <f t="shared" si="240"/>
        <v>16725.443611281993</v>
      </c>
      <c r="BC120" s="25">
        <f t="shared" si="240"/>
        <v>16725.443611281993</v>
      </c>
      <c r="BD120" s="25">
        <f t="shared" si="240"/>
        <v>16725.443611281993</v>
      </c>
      <c r="BE120" s="25">
        <f t="shared" si="240"/>
        <v>16725.443611281993</v>
      </c>
      <c r="BF120" s="25">
        <f t="shared" si="240"/>
        <v>16725.443611281993</v>
      </c>
      <c r="BG120" s="25">
        <f t="shared" si="240"/>
        <v>16725.443611281993</v>
      </c>
      <c r="BH120" s="25">
        <f t="shared" si="240"/>
        <v>16725.443611281993</v>
      </c>
      <c r="BI120" s="25">
        <f t="shared" si="240"/>
        <v>16725.443611281993</v>
      </c>
      <c r="BJ120" s="25">
        <f t="shared" si="240"/>
        <v>17979.851882128143</v>
      </c>
      <c r="BK120" s="25">
        <f t="shared" si="240"/>
        <v>17979.851882128143</v>
      </c>
      <c r="BL120" s="25">
        <f t="shared" si="240"/>
        <v>17979.851882128143</v>
      </c>
      <c r="BM120" s="25">
        <f t="shared" si="240"/>
        <v>17979.851882128143</v>
      </c>
      <c r="BN120" s="25">
        <f t="shared" si="240"/>
        <v>17979.851882128143</v>
      </c>
      <c r="BO120" s="25">
        <f t="shared" si="240"/>
        <v>17979.851882128143</v>
      </c>
      <c r="BP120" s="25">
        <f t="shared" si="240"/>
        <v>17979.851882128143</v>
      </c>
      <c r="BQ120" s="25">
        <f t="shared" si="240"/>
        <v>17979.851882128143</v>
      </c>
      <c r="BR120" s="25">
        <f t="shared" si="240"/>
        <v>17979.851882128143</v>
      </c>
      <c r="BS120" s="25">
        <f t="shared" si="240"/>
        <v>17979.851882128143</v>
      </c>
      <c r="BT120" s="25">
        <f t="shared" si="240"/>
        <v>17979.851882128143</v>
      </c>
      <c r="BU120" s="25">
        <f t="shared" si="240"/>
        <v>17979.851882128143</v>
      </c>
      <c r="BV120" s="25">
        <f t="shared" si="240"/>
        <v>19328.340773287753</v>
      </c>
      <c r="BW120" s="25">
        <f t="shared" si="240"/>
        <v>19328.340773287753</v>
      </c>
      <c r="BX120" s="25">
        <f t="shared" si="240"/>
        <v>19328.340773287753</v>
      </c>
      <c r="BY120" s="25">
        <f t="shared" si="240"/>
        <v>19328.340773287753</v>
      </c>
      <c r="BZ120" s="25">
        <f t="shared" si="240"/>
        <v>19328.340773287753</v>
      </c>
      <c r="CA120" s="25">
        <f t="shared" si="240"/>
        <v>19328.340773287753</v>
      </c>
      <c r="CB120" s="25">
        <f t="shared" si="240"/>
        <v>19328.340773287753</v>
      </c>
      <c r="CC120" s="25">
        <f t="shared" si="240"/>
        <v>19328.340773287753</v>
      </c>
      <c r="CD120" s="25">
        <f t="shared" ref="CD120:CK120" si="241">SUM(CD113:CD119)</f>
        <v>19328.340773287753</v>
      </c>
      <c r="CE120" s="25">
        <f t="shared" si="241"/>
        <v>19328.340773287753</v>
      </c>
      <c r="CF120" s="25">
        <f t="shared" si="241"/>
        <v>19328.340773287753</v>
      </c>
      <c r="CG120" s="25">
        <f t="shared" si="241"/>
        <v>19328.340773287753</v>
      </c>
      <c r="CH120" s="25">
        <f t="shared" si="241"/>
        <v>19908.190996486388</v>
      </c>
      <c r="CI120" s="25">
        <f t="shared" si="241"/>
        <v>19908.190996486388</v>
      </c>
      <c r="CJ120" s="25">
        <f t="shared" si="241"/>
        <v>19908.190996486388</v>
      </c>
      <c r="CK120" s="25">
        <f t="shared" si="241"/>
        <v>19908.190996486388</v>
      </c>
      <c r="CL120" s="25">
        <f>SUM(CL113:CL119)</f>
        <v>19908.190996486388</v>
      </c>
      <c r="CM120" s="25">
        <f t="shared" ref="CM120:CP120" si="242">SUM(CM113:CM119)</f>
        <v>19908.190996486388</v>
      </c>
      <c r="CN120" s="25">
        <f t="shared" si="242"/>
        <v>19908.190996486388</v>
      </c>
      <c r="CO120" s="25">
        <f t="shared" si="242"/>
        <v>19908.190996486388</v>
      </c>
      <c r="CP120" s="25">
        <f t="shared" si="242"/>
        <v>19908.190996486388</v>
      </c>
    </row>
    <row r="123" spans="1:94">
      <c r="L123" s="40"/>
      <c r="M123" s="41"/>
      <c r="N123" s="41"/>
      <c r="O123" s="42"/>
      <c r="Q123" s="22">
        <f>SUM(Q9,Q18,Q27,Q36,Q45,Q54,Q64,Q73,Q83,Q93,Q103,Q113,)</f>
        <v>0</v>
      </c>
      <c r="R123" s="22">
        <f t="shared" ref="R123:CC124" si="243">SUM(R9,R18,R27,R36,R45,R54,R64,R73,R83,R93,R103,R113,)</f>
        <v>0</v>
      </c>
      <c r="S123" s="22">
        <f t="shared" si="243"/>
        <v>0</v>
      </c>
      <c r="T123" s="22">
        <f t="shared" si="243"/>
        <v>0</v>
      </c>
      <c r="U123" s="22">
        <f t="shared" si="243"/>
        <v>0</v>
      </c>
      <c r="V123" s="22">
        <f t="shared" si="243"/>
        <v>0</v>
      </c>
      <c r="W123" s="22">
        <f t="shared" si="243"/>
        <v>0</v>
      </c>
      <c r="X123" s="22">
        <f t="shared" si="243"/>
        <v>0</v>
      </c>
      <c r="Y123" s="22">
        <f t="shared" si="243"/>
        <v>0</v>
      </c>
      <c r="Z123" s="22">
        <f t="shared" si="243"/>
        <v>0</v>
      </c>
      <c r="AA123" s="22">
        <f t="shared" si="243"/>
        <v>0</v>
      </c>
      <c r="AB123" s="22">
        <f t="shared" si="243"/>
        <v>0</v>
      </c>
      <c r="AC123" s="22">
        <f t="shared" si="243"/>
        <v>0</v>
      </c>
      <c r="AD123" s="22">
        <f t="shared" si="243"/>
        <v>0</v>
      </c>
      <c r="AE123" s="22">
        <f t="shared" si="243"/>
        <v>0</v>
      </c>
      <c r="AF123" s="22">
        <f t="shared" si="243"/>
        <v>0</v>
      </c>
      <c r="AG123" s="22">
        <f t="shared" si="243"/>
        <v>0</v>
      </c>
      <c r="AH123" s="22">
        <f t="shared" si="243"/>
        <v>0</v>
      </c>
      <c r="AI123" s="22">
        <f t="shared" si="243"/>
        <v>0</v>
      </c>
      <c r="AJ123" s="22">
        <f t="shared" si="243"/>
        <v>0</v>
      </c>
      <c r="AK123" s="22">
        <f t="shared" si="243"/>
        <v>0</v>
      </c>
      <c r="AL123" s="22">
        <f t="shared" si="243"/>
        <v>0</v>
      </c>
      <c r="AM123" s="22">
        <f t="shared" si="243"/>
        <v>0</v>
      </c>
      <c r="AN123" s="22">
        <f t="shared" si="243"/>
        <v>0</v>
      </c>
      <c r="AO123" s="22">
        <f t="shared" si="243"/>
        <v>0</v>
      </c>
      <c r="AP123" s="22">
        <f t="shared" si="243"/>
        <v>0</v>
      </c>
      <c r="AQ123" s="22">
        <f t="shared" si="243"/>
        <v>0</v>
      </c>
      <c r="AR123" s="22">
        <f t="shared" si="243"/>
        <v>0</v>
      </c>
      <c r="AS123" s="22">
        <f t="shared" si="243"/>
        <v>0</v>
      </c>
      <c r="AT123" s="22">
        <f t="shared" si="243"/>
        <v>0</v>
      </c>
      <c r="AU123" s="22">
        <f t="shared" si="243"/>
        <v>0</v>
      </c>
      <c r="AV123" s="22">
        <f t="shared" si="243"/>
        <v>0</v>
      </c>
      <c r="AW123" s="22">
        <f t="shared" si="243"/>
        <v>0</v>
      </c>
      <c r="AX123" s="22">
        <f t="shared" si="243"/>
        <v>0</v>
      </c>
      <c r="AY123" s="22">
        <f t="shared" si="243"/>
        <v>0</v>
      </c>
      <c r="AZ123" s="22">
        <f t="shared" si="243"/>
        <v>0</v>
      </c>
      <c r="BA123" s="22">
        <f t="shared" si="243"/>
        <v>0</v>
      </c>
      <c r="BB123" s="22">
        <f t="shared" si="243"/>
        <v>0</v>
      </c>
      <c r="BC123" s="22">
        <f t="shared" si="243"/>
        <v>0</v>
      </c>
      <c r="BD123" s="22">
        <f t="shared" si="243"/>
        <v>0</v>
      </c>
      <c r="BE123" s="22">
        <f t="shared" si="243"/>
        <v>0</v>
      </c>
      <c r="BF123" s="22">
        <f t="shared" si="243"/>
        <v>0</v>
      </c>
      <c r="BG123" s="22">
        <f t="shared" si="243"/>
        <v>0</v>
      </c>
      <c r="BH123" s="22">
        <f t="shared" si="243"/>
        <v>0</v>
      </c>
      <c r="BI123" s="22">
        <f t="shared" si="243"/>
        <v>0</v>
      </c>
      <c r="BJ123" s="22">
        <f t="shared" si="243"/>
        <v>0</v>
      </c>
      <c r="BK123" s="22">
        <f t="shared" si="243"/>
        <v>0</v>
      </c>
      <c r="BL123" s="22">
        <f t="shared" si="243"/>
        <v>0</v>
      </c>
      <c r="BM123" s="22">
        <f t="shared" si="243"/>
        <v>0</v>
      </c>
      <c r="BN123" s="22">
        <f t="shared" si="243"/>
        <v>0</v>
      </c>
      <c r="BO123" s="22">
        <f t="shared" si="243"/>
        <v>0</v>
      </c>
      <c r="BP123" s="22">
        <f t="shared" si="243"/>
        <v>0</v>
      </c>
      <c r="BQ123" s="22">
        <f t="shared" si="243"/>
        <v>0</v>
      </c>
      <c r="BR123" s="22">
        <f t="shared" si="243"/>
        <v>0</v>
      </c>
      <c r="BS123" s="22">
        <f t="shared" si="243"/>
        <v>0</v>
      </c>
      <c r="BT123" s="22">
        <f t="shared" si="243"/>
        <v>0</v>
      </c>
      <c r="BU123" s="22">
        <f t="shared" si="243"/>
        <v>0</v>
      </c>
      <c r="BV123" s="22">
        <f t="shared" si="243"/>
        <v>0</v>
      </c>
      <c r="BW123" s="22">
        <f t="shared" si="243"/>
        <v>0</v>
      </c>
      <c r="BX123" s="22">
        <f t="shared" si="243"/>
        <v>0</v>
      </c>
      <c r="BY123" s="22">
        <f t="shared" si="243"/>
        <v>0</v>
      </c>
      <c r="BZ123" s="22">
        <f t="shared" si="243"/>
        <v>0</v>
      </c>
      <c r="CA123" s="22">
        <f t="shared" si="243"/>
        <v>0</v>
      </c>
      <c r="CB123" s="22">
        <f t="shared" si="243"/>
        <v>0</v>
      </c>
      <c r="CC123" s="22">
        <f t="shared" si="243"/>
        <v>0</v>
      </c>
      <c r="CD123" s="22">
        <f t="shared" ref="CD123:CP127" si="244">SUM(CD9,CD18,CD27,CD36,CD45,CD54,CD64,CD73,CD83,CD93,CD103,CD113,)</f>
        <v>0</v>
      </c>
      <c r="CE123" s="22">
        <f t="shared" si="244"/>
        <v>0</v>
      </c>
      <c r="CF123" s="22">
        <f t="shared" si="244"/>
        <v>0</v>
      </c>
      <c r="CG123" s="22">
        <f t="shared" si="244"/>
        <v>0</v>
      </c>
      <c r="CH123" s="22">
        <f t="shared" si="244"/>
        <v>0</v>
      </c>
      <c r="CI123" s="22">
        <f t="shared" si="244"/>
        <v>0</v>
      </c>
      <c r="CJ123" s="22">
        <f t="shared" si="244"/>
        <v>0</v>
      </c>
      <c r="CK123" s="22">
        <f t="shared" si="244"/>
        <v>0</v>
      </c>
      <c r="CL123" s="22">
        <f t="shared" si="244"/>
        <v>0</v>
      </c>
      <c r="CM123" s="22">
        <f t="shared" si="244"/>
        <v>0</v>
      </c>
      <c r="CN123" s="22">
        <f t="shared" si="244"/>
        <v>0</v>
      </c>
      <c r="CO123" s="22">
        <f t="shared" si="244"/>
        <v>0</v>
      </c>
      <c r="CP123" s="22">
        <f t="shared" si="244"/>
        <v>0</v>
      </c>
    </row>
    <row r="124" spans="1:94">
      <c r="L124" s="41"/>
      <c r="M124" s="41"/>
      <c r="N124" s="43"/>
      <c r="O124" s="42"/>
      <c r="Q124" s="22">
        <f t="shared" ref="Q124:AF130" si="245">SUM(Q10,Q19,Q28,Q37,Q46,Q55,Q65,Q74,Q84,Q94,Q104,Q114,)</f>
        <v>533452.83500000008</v>
      </c>
      <c r="R124" s="22">
        <f t="shared" si="245"/>
        <v>1428484.845</v>
      </c>
      <c r="S124" s="22">
        <f t="shared" si="245"/>
        <v>0</v>
      </c>
      <c r="T124" s="22">
        <f t="shared" si="245"/>
        <v>0</v>
      </c>
      <c r="U124" s="22">
        <f t="shared" si="245"/>
        <v>0</v>
      </c>
      <c r="V124" s="22">
        <f t="shared" si="245"/>
        <v>0</v>
      </c>
      <c r="W124" s="22">
        <f t="shared" si="245"/>
        <v>0</v>
      </c>
      <c r="X124" s="22">
        <f t="shared" si="245"/>
        <v>0</v>
      </c>
      <c r="Y124" s="22">
        <f t="shared" si="245"/>
        <v>0</v>
      </c>
      <c r="Z124" s="22">
        <f t="shared" si="245"/>
        <v>13305.666666666666</v>
      </c>
      <c r="AA124" s="22">
        <f t="shared" si="245"/>
        <v>13305.666666666666</v>
      </c>
      <c r="AB124" s="22">
        <f t="shared" si="245"/>
        <v>13305.666666666666</v>
      </c>
      <c r="AC124" s="22">
        <f t="shared" si="245"/>
        <v>13305.666666666666</v>
      </c>
      <c r="AD124" s="22">
        <f t="shared" si="245"/>
        <v>13305.666666666666</v>
      </c>
      <c r="AE124" s="22">
        <f t="shared" si="245"/>
        <v>13305.666666666666</v>
      </c>
      <c r="AF124" s="22">
        <f t="shared" si="245"/>
        <v>145062.01416666666</v>
      </c>
      <c r="AG124" s="22">
        <f t="shared" si="243"/>
        <v>145062.01416666666</v>
      </c>
      <c r="AH124" s="22">
        <f t="shared" si="243"/>
        <v>163494.80666666667</v>
      </c>
      <c r="AI124" s="22">
        <f t="shared" si="243"/>
        <v>163494.80666666667</v>
      </c>
      <c r="AJ124" s="22">
        <f t="shared" si="243"/>
        <v>163494.80666666667</v>
      </c>
      <c r="AK124" s="22">
        <f t="shared" si="243"/>
        <v>163494.80666666667</v>
      </c>
      <c r="AL124" s="22">
        <f t="shared" si="243"/>
        <v>150189.14000000001</v>
      </c>
      <c r="AM124" s="22">
        <f t="shared" si="243"/>
        <v>150189.14000000001</v>
      </c>
      <c r="AN124" s="22">
        <f t="shared" si="243"/>
        <v>150189.14000000001</v>
      </c>
      <c r="AO124" s="22">
        <f t="shared" si="243"/>
        <v>150189.14000000001</v>
      </c>
      <c r="AP124" s="22">
        <f t="shared" si="243"/>
        <v>150189.14000000001</v>
      </c>
      <c r="AQ124" s="22">
        <f t="shared" si="243"/>
        <v>150189.14000000001</v>
      </c>
      <c r="AR124" s="22">
        <f t="shared" si="243"/>
        <v>18432.7925</v>
      </c>
      <c r="AS124" s="22">
        <f t="shared" si="243"/>
        <v>18432.7925</v>
      </c>
      <c r="AT124" s="22">
        <f t="shared" si="243"/>
        <v>0</v>
      </c>
      <c r="AU124" s="22">
        <f t="shared" si="243"/>
        <v>0</v>
      </c>
      <c r="AV124" s="22">
        <f t="shared" si="243"/>
        <v>0</v>
      </c>
      <c r="AW124" s="22">
        <f t="shared" si="243"/>
        <v>0</v>
      </c>
      <c r="AX124" s="22">
        <f t="shared" si="243"/>
        <v>0</v>
      </c>
      <c r="AY124" s="22">
        <f t="shared" si="243"/>
        <v>0</v>
      </c>
      <c r="AZ124" s="22">
        <f t="shared" si="243"/>
        <v>0</v>
      </c>
      <c r="BA124" s="22">
        <f t="shared" si="243"/>
        <v>0</v>
      </c>
      <c r="BB124" s="22">
        <f t="shared" si="243"/>
        <v>0</v>
      </c>
      <c r="BC124" s="22">
        <f t="shared" si="243"/>
        <v>0</v>
      </c>
      <c r="BD124" s="22">
        <f t="shared" si="243"/>
        <v>0</v>
      </c>
      <c r="BE124" s="22">
        <f t="shared" si="243"/>
        <v>0</v>
      </c>
      <c r="BF124" s="22">
        <f t="shared" si="243"/>
        <v>0</v>
      </c>
      <c r="BG124" s="22">
        <f t="shared" si="243"/>
        <v>0</v>
      </c>
      <c r="BH124" s="22">
        <f t="shared" si="243"/>
        <v>0</v>
      </c>
      <c r="BI124" s="22">
        <f t="shared" si="243"/>
        <v>0</v>
      </c>
      <c r="BJ124" s="22">
        <f t="shared" si="243"/>
        <v>0</v>
      </c>
      <c r="BK124" s="22">
        <f t="shared" si="243"/>
        <v>0</v>
      </c>
      <c r="BL124" s="22">
        <f t="shared" si="243"/>
        <v>0</v>
      </c>
      <c r="BM124" s="22">
        <f t="shared" si="243"/>
        <v>0</v>
      </c>
      <c r="BN124" s="22">
        <f t="shared" si="243"/>
        <v>0</v>
      </c>
      <c r="BO124" s="22">
        <f t="shared" si="243"/>
        <v>0</v>
      </c>
      <c r="BP124" s="22">
        <f t="shared" si="243"/>
        <v>0</v>
      </c>
      <c r="BQ124" s="22">
        <f t="shared" si="243"/>
        <v>0</v>
      </c>
      <c r="BR124" s="22">
        <f t="shared" si="243"/>
        <v>0</v>
      </c>
      <c r="BS124" s="22">
        <f t="shared" si="243"/>
        <v>0</v>
      </c>
      <c r="BT124" s="22">
        <f t="shared" si="243"/>
        <v>0</v>
      </c>
      <c r="BU124" s="22">
        <f t="shared" si="243"/>
        <v>0</v>
      </c>
      <c r="BV124" s="22">
        <f t="shared" si="243"/>
        <v>0</v>
      </c>
      <c r="BW124" s="22">
        <f t="shared" si="243"/>
        <v>0</v>
      </c>
      <c r="BX124" s="22">
        <f t="shared" si="243"/>
        <v>0</v>
      </c>
      <c r="BY124" s="22">
        <f t="shared" si="243"/>
        <v>0</v>
      </c>
      <c r="BZ124" s="22">
        <f t="shared" si="243"/>
        <v>0</v>
      </c>
      <c r="CA124" s="22">
        <f t="shared" si="243"/>
        <v>0</v>
      </c>
      <c r="CB124" s="22">
        <f t="shared" si="243"/>
        <v>0</v>
      </c>
      <c r="CC124" s="22">
        <f t="shared" si="243"/>
        <v>0</v>
      </c>
      <c r="CD124" s="22">
        <f t="shared" si="244"/>
        <v>0</v>
      </c>
      <c r="CE124" s="22">
        <f t="shared" si="244"/>
        <v>0</v>
      </c>
      <c r="CF124" s="22">
        <f t="shared" si="244"/>
        <v>0</v>
      </c>
      <c r="CG124" s="22">
        <f t="shared" si="244"/>
        <v>0</v>
      </c>
      <c r="CH124" s="22">
        <f t="shared" si="244"/>
        <v>0</v>
      </c>
      <c r="CI124" s="22">
        <f t="shared" si="244"/>
        <v>0</v>
      </c>
      <c r="CJ124" s="22">
        <f t="shared" si="244"/>
        <v>0</v>
      </c>
      <c r="CK124" s="22">
        <f t="shared" si="244"/>
        <v>0</v>
      </c>
      <c r="CL124" s="22">
        <f t="shared" si="244"/>
        <v>0</v>
      </c>
      <c r="CM124" s="22">
        <f t="shared" si="244"/>
        <v>0</v>
      </c>
      <c r="CN124" s="22">
        <f t="shared" si="244"/>
        <v>0</v>
      </c>
      <c r="CO124" s="22">
        <f t="shared" si="244"/>
        <v>0</v>
      </c>
      <c r="CP124" s="22">
        <f t="shared" si="244"/>
        <v>0</v>
      </c>
    </row>
    <row r="125" spans="1:94">
      <c r="L125" s="41"/>
      <c r="M125" s="41"/>
      <c r="N125" s="43"/>
      <c r="O125" s="42"/>
      <c r="Q125" s="22">
        <f t="shared" si="245"/>
        <v>0</v>
      </c>
      <c r="R125" s="22">
        <f t="shared" ref="R125:CC128" si="246">SUM(R11,R20,R29,R38,R47,R56,R66,R75,R85,R95,R105,R115,)</f>
        <v>638870.40893553919</v>
      </c>
      <c r="S125" s="22">
        <f t="shared" si="246"/>
        <v>1710563.3674229577</v>
      </c>
      <c r="T125" s="22">
        <f t="shared" si="246"/>
        <v>0</v>
      </c>
      <c r="U125" s="22">
        <f t="shared" si="246"/>
        <v>0</v>
      </c>
      <c r="V125" s="22">
        <f t="shared" si="246"/>
        <v>0</v>
      </c>
      <c r="W125" s="22">
        <f t="shared" si="246"/>
        <v>0</v>
      </c>
      <c r="X125" s="22">
        <f t="shared" si="246"/>
        <v>0</v>
      </c>
      <c r="Y125" s="22">
        <f t="shared" si="246"/>
        <v>0</v>
      </c>
      <c r="Z125" s="22">
        <f t="shared" si="246"/>
        <v>0</v>
      </c>
      <c r="AA125" s="22">
        <f t="shared" si="246"/>
        <v>0</v>
      </c>
      <c r="AB125" s="22">
        <f t="shared" si="246"/>
        <v>0</v>
      </c>
      <c r="AC125" s="22">
        <f t="shared" si="246"/>
        <v>0</v>
      </c>
      <c r="AD125" s="22">
        <f t="shared" si="246"/>
        <v>0</v>
      </c>
      <c r="AE125" s="22">
        <f t="shared" si="246"/>
        <v>0</v>
      </c>
      <c r="AF125" s="22">
        <f t="shared" si="246"/>
        <v>0</v>
      </c>
      <c r="AG125" s="22">
        <f t="shared" si="246"/>
        <v>0</v>
      </c>
      <c r="AH125" s="22">
        <f t="shared" si="246"/>
        <v>0</v>
      </c>
      <c r="AI125" s="22">
        <f t="shared" si="246"/>
        <v>0</v>
      </c>
      <c r="AJ125" s="22">
        <f t="shared" si="246"/>
        <v>0</v>
      </c>
      <c r="AK125" s="22">
        <f t="shared" si="246"/>
        <v>0</v>
      </c>
      <c r="AL125" s="22">
        <f t="shared" si="246"/>
        <v>15558.552196541388</v>
      </c>
      <c r="AM125" s="22">
        <f t="shared" si="246"/>
        <v>15558.552196541388</v>
      </c>
      <c r="AN125" s="22">
        <f t="shared" si="246"/>
        <v>15558.552196541388</v>
      </c>
      <c r="AO125" s="22">
        <f t="shared" si="246"/>
        <v>15558.552196541388</v>
      </c>
      <c r="AP125" s="22">
        <f t="shared" si="246"/>
        <v>15558.552196541388</v>
      </c>
      <c r="AQ125" s="22">
        <f t="shared" si="246"/>
        <v>15558.552196541388</v>
      </c>
      <c r="AR125" s="22">
        <f t="shared" si="246"/>
        <v>174866.47386320808</v>
      </c>
      <c r="AS125" s="22">
        <f t="shared" si="246"/>
        <v>174866.47386320808</v>
      </c>
      <c r="AT125" s="22">
        <f t="shared" si="246"/>
        <v>195786.14802987475</v>
      </c>
      <c r="AU125" s="22">
        <f t="shared" si="246"/>
        <v>195786.14802987475</v>
      </c>
      <c r="AV125" s="22">
        <f t="shared" si="246"/>
        <v>195786.14802987475</v>
      </c>
      <c r="AW125" s="22">
        <f t="shared" si="246"/>
        <v>195786.14802987475</v>
      </c>
      <c r="AX125" s="22">
        <f t="shared" si="246"/>
        <v>180227.59583333335</v>
      </c>
      <c r="AY125" s="22">
        <f t="shared" si="246"/>
        <v>180227.59583333335</v>
      </c>
      <c r="AZ125" s="22">
        <f t="shared" si="246"/>
        <v>180227.59583333335</v>
      </c>
      <c r="BA125" s="22">
        <f t="shared" si="246"/>
        <v>180227.59583333335</v>
      </c>
      <c r="BB125" s="22">
        <f t="shared" si="246"/>
        <v>180227.59583333335</v>
      </c>
      <c r="BC125" s="22">
        <f t="shared" si="246"/>
        <v>180227.59583333335</v>
      </c>
      <c r="BD125" s="22">
        <f t="shared" si="246"/>
        <v>20919.674166666664</v>
      </c>
      <c r="BE125" s="22">
        <f t="shared" si="246"/>
        <v>20919.674166666664</v>
      </c>
      <c r="BF125" s="22">
        <f t="shared" si="246"/>
        <v>0</v>
      </c>
      <c r="BG125" s="22">
        <f t="shared" si="246"/>
        <v>0</v>
      </c>
      <c r="BH125" s="22">
        <f t="shared" si="246"/>
        <v>0</v>
      </c>
      <c r="BI125" s="22">
        <f t="shared" si="246"/>
        <v>0</v>
      </c>
      <c r="BJ125" s="22">
        <f t="shared" si="246"/>
        <v>0</v>
      </c>
      <c r="BK125" s="22">
        <f t="shared" si="246"/>
        <v>0</v>
      </c>
      <c r="BL125" s="22">
        <f t="shared" si="246"/>
        <v>0</v>
      </c>
      <c r="BM125" s="22">
        <f t="shared" si="246"/>
        <v>0</v>
      </c>
      <c r="BN125" s="22">
        <f t="shared" si="246"/>
        <v>0</v>
      </c>
      <c r="BO125" s="22">
        <f t="shared" si="246"/>
        <v>0</v>
      </c>
      <c r="BP125" s="22">
        <f t="shared" si="246"/>
        <v>0</v>
      </c>
      <c r="BQ125" s="22">
        <f t="shared" si="246"/>
        <v>0</v>
      </c>
      <c r="BR125" s="22">
        <f t="shared" si="246"/>
        <v>0</v>
      </c>
      <c r="BS125" s="22">
        <f t="shared" si="246"/>
        <v>0</v>
      </c>
      <c r="BT125" s="22">
        <f t="shared" si="246"/>
        <v>0</v>
      </c>
      <c r="BU125" s="22">
        <f t="shared" si="246"/>
        <v>0</v>
      </c>
      <c r="BV125" s="22">
        <f t="shared" si="246"/>
        <v>0</v>
      </c>
      <c r="BW125" s="22">
        <f t="shared" si="246"/>
        <v>0</v>
      </c>
      <c r="BX125" s="22">
        <f t="shared" si="246"/>
        <v>0</v>
      </c>
      <c r="BY125" s="22">
        <f t="shared" si="246"/>
        <v>0</v>
      </c>
      <c r="BZ125" s="22">
        <f t="shared" si="246"/>
        <v>0</v>
      </c>
      <c r="CA125" s="22">
        <f t="shared" si="246"/>
        <v>0</v>
      </c>
      <c r="CB125" s="22">
        <f t="shared" si="246"/>
        <v>0</v>
      </c>
      <c r="CC125" s="22">
        <f t="shared" si="246"/>
        <v>0</v>
      </c>
      <c r="CD125" s="22">
        <f t="shared" si="244"/>
        <v>0</v>
      </c>
      <c r="CE125" s="22">
        <f t="shared" si="244"/>
        <v>0</v>
      </c>
      <c r="CF125" s="22">
        <f t="shared" si="244"/>
        <v>0</v>
      </c>
      <c r="CG125" s="22">
        <f t="shared" si="244"/>
        <v>0</v>
      </c>
      <c r="CH125" s="22">
        <f t="shared" si="244"/>
        <v>0</v>
      </c>
      <c r="CI125" s="22">
        <f t="shared" si="244"/>
        <v>0</v>
      </c>
      <c r="CJ125" s="22">
        <f t="shared" si="244"/>
        <v>0</v>
      </c>
      <c r="CK125" s="22">
        <f t="shared" si="244"/>
        <v>0</v>
      </c>
      <c r="CL125" s="22">
        <f t="shared" si="244"/>
        <v>0</v>
      </c>
      <c r="CM125" s="22">
        <f t="shared" si="244"/>
        <v>0</v>
      </c>
      <c r="CN125" s="22">
        <f t="shared" si="244"/>
        <v>0</v>
      </c>
      <c r="CO125" s="22">
        <f t="shared" si="244"/>
        <v>0</v>
      </c>
      <c r="CP125" s="22">
        <f t="shared" si="244"/>
        <v>0</v>
      </c>
    </row>
    <row r="126" spans="1:94">
      <c r="L126" s="41"/>
      <c r="M126" s="41"/>
      <c r="N126" s="43"/>
      <c r="O126" s="42"/>
      <c r="Q126" s="22">
        <f t="shared" si="245"/>
        <v>0</v>
      </c>
      <c r="R126" s="22">
        <f t="shared" si="246"/>
        <v>0</v>
      </c>
      <c r="S126" s="22">
        <f t="shared" si="246"/>
        <v>686785.68960570451</v>
      </c>
      <c r="T126" s="22">
        <f t="shared" si="246"/>
        <v>1838855.6199796796</v>
      </c>
      <c r="U126" s="22">
        <f t="shared" si="246"/>
        <v>0</v>
      </c>
      <c r="V126" s="22">
        <f t="shared" si="246"/>
        <v>0</v>
      </c>
      <c r="W126" s="22">
        <f t="shared" si="246"/>
        <v>0</v>
      </c>
      <c r="X126" s="22">
        <f t="shared" si="246"/>
        <v>0</v>
      </c>
      <c r="Y126" s="22">
        <f t="shared" si="246"/>
        <v>0</v>
      </c>
      <c r="Z126" s="22">
        <f t="shared" si="246"/>
        <v>0</v>
      </c>
      <c r="AA126" s="22">
        <f t="shared" si="246"/>
        <v>0</v>
      </c>
      <c r="AB126" s="22">
        <f t="shared" si="246"/>
        <v>0</v>
      </c>
      <c r="AC126" s="22">
        <f t="shared" si="246"/>
        <v>0</v>
      </c>
      <c r="AD126" s="22">
        <f t="shared" si="246"/>
        <v>0</v>
      </c>
      <c r="AE126" s="22">
        <f t="shared" si="246"/>
        <v>0</v>
      </c>
      <c r="AF126" s="22">
        <f t="shared" si="246"/>
        <v>0</v>
      </c>
      <c r="AG126" s="22">
        <f t="shared" si="246"/>
        <v>0</v>
      </c>
      <c r="AH126" s="22">
        <f t="shared" si="246"/>
        <v>0</v>
      </c>
      <c r="AI126" s="22">
        <f t="shared" si="246"/>
        <v>0</v>
      </c>
      <c r="AJ126" s="22">
        <f t="shared" si="246"/>
        <v>0</v>
      </c>
      <c r="AK126" s="22">
        <f t="shared" si="246"/>
        <v>0</v>
      </c>
      <c r="AL126" s="22">
        <f t="shared" si="246"/>
        <v>0</v>
      </c>
      <c r="AM126" s="22">
        <f t="shared" si="246"/>
        <v>0</v>
      </c>
      <c r="AN126" s="22">
        <f t="shared" si="246"/>
        <v>0</v>
      </c>
      <c r="AO126" s="22">
        <f t="shared" si="246"/>
        <v>0</v>
      </c>
      <c r="AP126" s="22">
        <f t="shared" si="246"/>
        <v>0</v>
      </c>
      <c r="AQ126" s="22">
        <f t="shared" si="246"/>
        <v>0</v>
      </c>
      <c r="AR126" s="22">
        <f t="shared" si="246"/>
        <v>0</v>
      </c>
      <c r="AS126" s="22">
        <f t="shared" si="246"/>
        <v>0</v>
      </c>
      <c r="AT126" s="22">
        <f t="shared" si="246"/>
        <v>0</v>
      </c>
      <c r="AU126" s="22">
        <f t="shared" si="246"/>
        <v>0</v>
      </c>
      <c r="AV126" s="22">
        <f t="shared" si="246"/>
        <v>0</v>
      </c>
      <c r="AW126" s="22">
        <f t="shared" si="246"/>
        <v>0</v>
      </c>
      <c r="AX126" s="22">
        <f t="shared" si="246"/>
        <v>16725.443611281993</v>
      </c>
      <c r="AY126" s="22">
        <f t="shared" si="246"/>
        <v>16725.443611281993</v>
      </c>
      <c r="AZ126" s="22">
        <f t="shared" si="246"/>
        <v>16725.443611281993</v>
      </c>
      <c r="BA126" s="22">
        <f t="shared" si="246"/>
        <v>16725.443611281993</v>
      </c>
      <c r="BB126" s="22">
        <f t="shared" si="246"/>
        <v>16725.443611281993</v>
      </c>
      <c r="BC126" s="22">
        <f t="shared" si="246"/>
        <v>16725.443611281993</v>
      </c>
      <c r="BD126" s="22">
        <f t="shared" si="246"/>
        <v>187981.45940294868</v>
      </c>
      <c r="BE126" s="22">
        <f t="shared" si="246"/>
        <v>187981.45940294868</v>
      </c>
      <c r="BF126" s="22">
        <f t="shared" si="246"/>
        <v>210470.10913211532</v>
      </c>
      <c r="BG126" s="22">
        <f t="shared" si="246"/>
        <v>210470.10913211532</v>
      </c>
      <c r="BH126" s="22">
        <f t="shared" si="246"/>
        <v>210470.10913211532</v>
      </c>
      <c r="BI126" s="22">
        <f t="shared" si="246"/>
        <v>210470.10913211532</v>
      </c>
      <c r="BJ126" s="22">
        <f t="shared" si="246"/>
        <v>193744.66552083334</v>
      </c>
      <c r="BK126" s="22">
        <f t="shared" si="246"/>
        <v>193744.66552083334</v>
      </c>
      <c r="BL126" s="22">
        <f t="shared" si="246"/>
        <v>193744.66552083334</v>
      </c>
      <c r="BM126" s="22">
        <f t="shared" si="246"/>
        <v>193744.66552083334</v>
      </c>
      <c r="BN126" s="22">
        <f t="shared" si="246"/>
        <v>193744.66552083334</v>
      </c>
      <c r="BO126" s="22">
        <f t="shared" si="246"/>
        <v>193744.66552083334</v>
      </c>
      <c r="BP126" s="22">
        <f t="shared" si="246"/>
        <v>22488.649729166667</v>
      </c>
      <c r="BQ126" s="22">
        <f t="shared" si="246"/>
        <v>22488.649729166667</v>
      </c>
      <c r="BR126" s="22">
        <f t="shared" si="246"/>
        <v>0</v>
      </c>
      <c r="BS126" s="22">
        <f t="shared" si="246"/>
        <v>0</v>
      </c>
      <c r="BT126" s="22">
        <f t="shared" si="246"/>
        <v>0</v>
      </c>
      <c r="BU126" s="22">
        <f t="shared" si="246"/>
        <v>0</v>
      </c>
      <c r="BV126" s="22">
        <f t="shared" si="246"/>
        <v>0</v>
      </c>
      <c r="BW126" s="22">
        <f t="shared" si="246"/>
        <v>0</v>
      </c>
      <c r="BX126" s="22">
        <f t="shared" si="246"/>
        <v>0</v>
      </c>
      <c r="BY126" s="22">
        <f t="shared" si="246"/>
        <v>0</v>
      </c>
      <c r="BZ126" s="22">
        <f t="shared" si="246"/>
        <v>0</v>
      </c>
      <c r="CA126" s="22">
        <f t="shared" si="246"/>
        <v>0</v>
      </c>
      <c r="CB126" s="22">
        <f t="shared" si="246"/>
        <v>0</v>
      </c>
      <c r="CC126" s="22">
        <f t="shared" si="246"/>
        <v>0</v>
      </c>
      <c r="CD126" s="22">
        <f t="shared" si="244"/>
        <v>0</v>
      </c>
      <c r="CE126" s="22">
        <f t="shared" si="244"/>
        <v>0</v>
      </c>
      <c r="CF126" s="22">
        <f t="shared" si="244"/>
        <v>0</v>
      </c>
      <c r="CG126" s="22">
        <f t="shared" si="244"/>
        <v>0</v>
      </c>
      <c r="CH126" s="22">
        <f t="shared" si="244"/>
        <v>0</v>
      </c>
      <c r="CI126" s="22">
        <f t="shared" si="244"/>
        <v>0</v>
      </c>
      <c r="CJ126" s="22">
        <f t="shared" si="244"/>
        <v>0</v>
      </c>
      <c r="CK126" s="22">
        <f t="shared" si="244"/>
        <v>0</v>
      </c>
      <c r="CL126" s="22">
        <f t="shared" si="244"/>
        <v>0</v>
      </c>
      <c r="CM126" s="22">
        <f t="shared" si="244"/>
        <v>0</v>
      </c>
      <c r="CN126" s="22">
        <f t="shared" si="244"/>
        <v>0</v>
      </c>
      <c r="CO126" s="22">
        <f t="shared" si="244"/>
        <v>0</v>
      </c>
      <c r="CP126" s="22">
        <f t="shared" si="244"/>
        <v>0</v>
      </c>
    </row>
    <row r="127" spans="1:94">
      <c r="L127" s="41"/>
      <c r="M127" s="41"/>
      <c r="N127" s="43"/>
      <c r="O127" s="42"/>
      <c r="Q127" s="22">
        <f t="shared" si="245"/>
        <v>0</v>
      </c>
      <c r="R127" s="22">
        <f t="shared" si="246"/>
        <v>0</v>
      </c>
      <c r="S127" s="22">
        <f t="shared" si="246"/>
        <v>0</v>
      </c>
      <c r="T127" s="22">
        <f t="shared" si="246"/>
        <v>738294.61632613256</v>
      </c>
      <c r="U127" s="22">
        <f t="shared" si="246"/>
        <v>1976769.7914781549</v>
      </c>
      <c r="V127" s="22">
        <f t="shared" si="246"/>
        <v>0</v>
      </c>
      <c r="W127" s="22">
        <f t="shared" si="246"/>
        <v>0</v>
      </c>
      <c r="X127" s="22">
        <f t="shared" si="246"/>
        <v>0</v>
      </c>
      <c r="Y127" s="22">
        <f t="shared" si="246"/>
        <v>0</v>
      </c>
      <c r="Z127" s="22">
        <f t="shared" si="246"/>
        <v>0</v>
      </c>
      <c r="AA127" s="22">
        <f t="shared" si="246"/>
        <v>0</v>
      </c>
      <c r="AB127" s="22">
        <f t="shared" si="246"/>
        <v>0</v>
      </c>
      <c r="AC127" s="22">
        <f t="shared" si="246"/>
        <v>0</v>
      </c>
      <c r="AD127" s="22">
        <f t="shared" si="246"/>
        <v>0</v>
      </c>
      <c r="AE127" s="22">
        <f t="shared" si="246"/>
        <v>0</v>
      </c>
      <c r="AF127" s="22">
        <f t="shared" si="246"/>
        <v>0</v>
      </c>
      <c r="AG127" s="22">
        <f t="shared" si="246"/>
        <v>0</v>
      </c>
      <c r="AH127" s="22">
        <f t="shared" si="246"/>
        <v>0</v>
      </c>
      <c r="AI127" s="22">
        <f t="shared" si="246"/>
        <v>0</v>
      </c>
      <c r="AJ127" s="22">
        <f t="shared" si="246"/>
        <v>0</v>
      </c>
      <c r="AK127" s="22">
        <f t="shared" si="246"/>
        <v>0</v>
      </c>
      <c r="AL127" s="22">
        <f t="shared" si="246"/>
        <v>0</v>
      </c>
      <c r="AM127" s="22">
        <f t="shared" si="246"/>
        <v>0</v>
      </c>
      <c r="AN127" s="22">
        <f t="shared" si="246"/>
        <v>0</v>
      </c>
      <c r="AO127" s="22">
        <f t="shared" si="246"/>
        <v>0</v>
      </c>
      <c r="AP127" s="22">
        <f t="shared" si="246"/>
        <v>0</v>
      </c>
      <c r="AQ127" s="22">
        <f t="shared" si="246"/>
        <v>0</v>
      </c>
      <c r="AR127" s="22">
        <f t="shared" si="246"/>
        <v>0</v>
      </c>
      <c r="AS127" s="22">
        <f t="shared" si="246"/>
        <v>0</v>
      </c>
      <c r="AT127" s="22">
        <f t="shared" si="246"/>
        <v>0</v>
      </c>
      <c r="AU127" s="22">
        <f t="shared" si="246"/>
        <v>0</v>
      </c>
      <c r="AV127" s="22">
        <f t="shared" si="246"/>
        <v>0</v>
      </c>
      <c r="AW127" s="22">
        <f t="shared" si="246"/>
        <v>0</v>
      </c>
      <c r="AX127" s="22">
        <f t="shared" si="246"/>
        <v>0</v>
      </c>
      <c r="AY127" s="22">
        <f t="shared" si="246"/>
        <v>0</v>
      </c>
      <c r="AZ127" s="22">
        <f t="shared" si="246"/>
        <v>0</v>
      </c>
      <c r="BA127" s="22">
        <f t="shared" si="246"/>
        <v>0</v>
      </c>
      <c r="BB127" s="22">
        <f t="shared" si="246"/>
        <v>0</v>
      </c>
      <c r="BC127" s="22">
        <f t="shared" si="246"/>
        <v>0</v>
      </c>
      <c r="BD127" s="22">
        <f t="shared" si="246"/>
        <v>0</v>
      </c>
      <c r="BE127" s="22">
        <f t="shared" si="246"/>
        <v>0</v>
      </c>
      <c r="BF127" s="22">
        <f t="shared" si="246"/>
        <v>0</v>
      </c>
      <c r="BG127" s="22">
        <f t="shared" si="246"/>
        <v>0</v>
      </c>
      <c r="BH127" s="22">
        <f t="shared" si="246"/>
        <v>0</v>
      </c>
      <c r="BI127" s="22">
        <f t="shared" si="246"/>
        <v>0</v>
      </c>
      <c r="BJ127" s="22">
        <f t="shared" si="246"/>
        <v>17979.851882128143</v>
      </c>
      <c r="BK127" s="22">
        <f t="shared" si="246"/>
        <v>17979.851882128143</v>
      </c>
      <c r="BL127" s="22">
        <f t="shared" si="246"/>
        <v>17979.851882128143</v>
      </c>
      <c r="BM127" s="22">
        <f t="shared" si="246"/>
        <v>17979.851882128143</v>
      </c>
      <c r="BN127" s="22">
        <f t="shared" si="246"/>
        <v>17979.851882128143</v>
      </c>
      <c r="BO127" s="22">
        <f t="shared" si="246"/>
        <v>17979.851882128143</v>
      </c>
      <c r="BP127" s="22">
        <f t="shared" si="246"/>
        <v>202080.06885816983</v>
      </c>
      <c r="BQ127" s="22">
        <f t="shared" si="246"/>
        <v>202080.06885816983</v>
      </c>
      <c r="BR127" s="22">
        <f t="shared" si="246"/>
        <v>226255.36731702401</v>
      </c>
      <c r="BS127" s="22">
        <f t="shared" si="246"/>
        <v>226255.36731702401</v>
      </c>
      <c r="BT127" s="22">
        <f t="shared" si="246"/>
        <v>226255.36731702401</v>
      </c>
      <c r="BU127" s="22">
        <f t="shared" si="246"/>
        <v>226255.36731702401</v>
      </c>
      <c r="BV127" s="22">
        <f t="shared" si="246"/>
        <v>208275.51543489587</v>
      </c>
      <c r="BW127" s="22">
        <f t="shared" si="246"/>
        <v>208275.51543489587</v>
      </c>
      <c r="BX127" s="22">
        <f t="shared" si="246"/>
        <v>208275.51543489587</v>
      </c>
      <c r="BY127" s="22">
        <f t="shared" si="246"/>
        <v>208275.51543489587</v>
      </c>
      <c r="BZ127" s="22">
        <f t="shared" si="246"/>
        <v>208275.51543489587</v>
      </c>
      <c r="CA127" s="22">
        <f t="shared" si="246"/>
        <v>208275.51543489587</v>
      </c>
      <c r="CB127" s="22">
        <f t="shared" si="246"/>
        <v>24175.298458854166</v>
      </c>
      <c r="CC127" s="22">
        <f t="shared" si="246"/>
        <v>24175.298458854166</v>
      </c>
      <c r="CD127" s="22">
        <f t="shared" si="244"/>
        <v>0</v>
      </c>
      <c r="CE127" s="22">
        <f t="shared" si="244"/>
        <v>0</v>
      </c>
      <c r="CF127" s="22">
        <f t="shared" si="244"/>
        <v>0</v>
      </c>
      <c r="CG127" s="22">
        <f t="shared" si="244"/>
        <v>0</v>
      </c>
      <c r="CH127" s="22">
        <f t="shared" si="244"/>
        <v>0</v>
      </c>
      <c r="CI127" s="22">
        <f t="shared" si="244"/>
        <v>0</v>
      </c>
      <c r="CJ127" s="22">
        <f t="shared" si="244"/>
        <v>0</v>
      </c>
      <c r="CK127" s="22">
        <f t="shared" si="244"/>
        <v>0</v>
      </c>
      <c r="CL127" s="22">
        <f t="shared" si="244"/>
        <v>0</v>
      </c>
      <c r="CM127" s="22">
        <f t="shared" si="244"/>
        <v>0</v>
      </c>
      <c r="CN127" s="22">
        <f t="shared" si="244"/>
        <v>0</v>
      </c>
      <c r="CO127" s="22">
        <f t="shared" si="244"/>
        <v>0</v>
      </c>
      <c r="CP127" s="22">
        <f t="shared" si="244"/>
        <v>0</v>
      </c>
    </row>
    <row r="128" spans="1:94">
      <c r="L128" s="41"/>
      <c r="M128" s="41"/>
      <c r="N128" s="43"/>
      <c r="O128" s="42"/>
      <c r="Q128" s="22">
        <f t="shared" si="245"/>
        <v>0</v>
      </c>
      <c r="R128" s="22">
        <f t="shared" si="246"/>
        <v>0</v>
      </c>
      <c r="S128" s="22">
        <f t="shared" si="246"/>
        <v>0</v>
      </c>
      <c r="T128" s="22">
        <f t="shared" si="246"/>
        <v>0</v>
      </c>
      <c r="U128" s="22">
        <f t="shared" si="246"/>
        <v>767725.29482817836</v>
      </c>
      <c r="V128" s="22">
        <f t="shared" si="246"/>
        <v>2038500.1652265873</v>
      </c>
      <c r="W128" s="22">
        <f t="shared" si="246"/>
        <v>0</v>
      </c>
      <c r="X128" s="22">
        <f t="shared" si="246"/>
        <v>0</v>
      </c>
      <c r="Y128" s="22">
        <f t="shared" si="246"/>
        <v>0</v>
      </c>
      <c r="Z128" s="22">
        <f t="shared" si="246"/>
        <v>0</v>
      </c>
      <c r="AA128" s="22">
        <f t="shared" si="246"/>
        <v>0</v>
      </c>
      <c r="AB128" s="22">
        <f t="shared" si="246"/>
        <v>0</v>
      </c>
      <c r="AC128" s="22">
        <f t="shared" si="246"/>
        <v>0</v>
      </c>
      <c r="AD128" s="22">
        <f t="shared" si="246"/>
        <v>0</v>
      </c>
      <c r="AE128" s="22">
        <f t="shared" si="246"/>
        <v>0</v>
      </c>
      <c r="AF128" s="22">
        <f t="shared" si="246"/>
        <v>0</v>
      </c>
      <c r="AG128" s="22">
        <f t="shared" si="246"/>
        <v>0</v>
      </c>
      <c r="AH128" s="22">
        <f t="shared" si="246"/>
        <v>0</v>
      </c>
      <c r="AI128" s="22">
        <f t="shared" si="246"/>
        <v>0</v>
      </c>
      <c r="AJ128" s="22">
        <f t="shared" si="246"/>
        <v>0</v>
      </c>
      <c r="AK128" s="22">
        <f t="shared" si="246"/>
        <v>0</v>
      </c>
      <c r="AL128" s="22">
        <f t="shared" si="246"/>
        <v>0</v>
      </c>
      <c r="AM128" s="22">
        <f t="shared" si="246"/>
        <v>0</v>
      </c>
      <c r="AN128" s="22">
        <f t="shared" si="246"/>
        <v>0</v>
      </c>
      <c r="AO128" s="22">
        <f t="shared" si="246"/>
        <v>0</v>
      </c>
      <c r="AP128" s="22">
        <f t="shared" si="246"/>
        <v>0</v>
      </c>
      <c r="AQ128" s="22">
        <f t="shared" si="246"/>
        <v>0</v>
      </c>
      <c r="AR128" s="22">
        <f t="shared" si="246"/>
        <v>0</v>
      </c>
      <c r="AS128" s="22">
        <f t="shared" si="246"/>
        <v>0</v>
      </c>
      <c r="AT128" s="22">
        <f t="shared" si="246"/>
        <v>0</v>
      </c>
      <c r="AU128" s="22">
        <f t="shared" si="246"/>
        <v>0</v>
      </c>
      <c r="AV128" s="22">
        <f t="shared" si="246"/>
        <v>0</v>
      </c>
      <c r="AW128" s="22">
        <f t="shared" si="246"/>
        <v>0</v>
      </c>
      <c r="AX128" s="22">
        <f t="shared" si="246"/>
        <v>0</v>
      </c>
      <c r="AY128" s="22">
        <f t="shared" si="246"/>
        <v>0</v>
      </c>
      <c r="AZ128" s="22">
        <f t="shared" si="246"/>
        <v>0</v>
      </c>
      <c r="BA128" s="22">
        <f t="shared" si="246"/>
        <v>0</v>
      </c>
      <c r="BB128" s="22">
        <f t="shared" si="246"/>
        <v>0</v>
      </c>
      <c r="BC128" s="22">
        <f t="shared" si="246"/>
        <v>0</v>
      </c>
      <c r="BD128" s="22">
        <f t="shared" si="246"/>
        <v>0</v>
      </c>
      <c r="BE128" s="22">
        <f t="shared" si="246"/>
        <v>0</v>
      </c>
      <c r="BF128" s="22">
        <f t="shared" si="246"/>
        <v>0</v>
      </c>
      <c r="BG128" s="22">
        <f t="shared" si="246"/>
        <v>0</v>
      </c>
      <c r="BH128" s="22">
        <f t="shared" si="246"/>
        <v>0</v>
      </c>
      <c r="BI128" s="22">
        <f t="shared" si="246"/>
        <v>0</v>
      </c>
      <c r="BJ128" s="22">
        <f t="shared" si="246"/>
        <v>0</v>
      </c>
      <c r="BK128" s="22">
        <f t="shared" si="246"/>
        <v>0</v>
      </c>
      <c r="BL128" s="22">
        <f t="shared" si="246"/>
        <v>0</v>
      </c>
      <c r="BM128" s="22">
        <f t="shared" si="246"/>
        <v>0</v>
      </c>
      <c r="BN128" s="22">
        <f t="shared" si="246"/>
        <v>0</v>
      </c>
      <c r="BO128" s="22">
        <f t="shared" si="246"/>
        <v>0</v>
      </c>
      <c r="BP128" s="22">
        <f t="shared" si="246"/>
        <v>0</v>
      </c>
      <c r="BQ128" s="22">
        <f t="shared" si="246"/>
        <v>0</v>
      </c>
      <c r="BR128" s="22">
        <f t="shared" si="246"/>
        <v>0</v>
      </c>
      <c r="BS128" s="22">
        <f t="shared" si="246"/>
        <v>0</v>
      </c>
      <c r="BT128" s="22">
        <f t="shared" si="246"/>
        <v>0</v>
      </c>
      <c r="BU128" s="22">
        <f t="shared" si="246"/>
        <v>0</v>
      </c>
      <c r="BV128" s="22">
        <f t="shared" si="246"/>
        <v>19328.340773287753</v>
      </c>
      <c r="BW128" s="22">
        <f t="shared" si="246"/>
        <v>19328.340773287753</v>
      </c>
      <c r="BX128" s="22">
        <f t="shared" si="246"/>
        <v>19328.340773287753</v>
      </c>
      <c r="BY128" s="22">
        <f t="shared" si="246"/>
        <v>19328.340773287753</v>
      </c>
      <c r="BZ128" s="22">
        <f t="shared" si="246"/>
        <v>19328.340773287753</v>
      </c>
      <c r="CA128" s="22">
        <f t="shared" si="246"/>
        <v>19328.340773287753</v>
      </c>
      <c r="CB128" s="22">
        <f t="shared" si="246"/>
        <v>208951.56425861066</v>
      </c>
      <c r="CC128" s="22">
        <f t="shared" ref="CC128:CP130" si="247">SUM(CC14,CC23,CC32,CC41,CC50,CC59,CC69,CC78,CC88,CC98,CC108,CC118,)</f>
        <v>208951.56425861066</v>
      </c>
      <c r="CD128" s="22">
        <f t="shared" si="247"/>
        <v>233852.12167123044</v>
      </c>
      <c r="CE128" s="22">
        <f t="shared" si="247"/>
        <v>233852.12167123044</v>
      </c>
      <c r="CF128" s="22">
        <f t="shared" si="247"/>
        <v>233852.12167123044</v>
      </c>
      <c r="CG128" s="22">
        <f t="shared" si="247"/>
        <v>233852.12167123044</v>
      </c>
      <c r="CH128" s="22">
        <f t="shared" si="247"/>
        <v>214523.78089794269</v>
      </c>
      <c r="CI128" s="22">
        <f t="shared" si="247"/>
        <v>214523.78089794269</v>
      </c>
      <c r="CJ128" s="22">
        <f t="shared" si="247"/>
        <v>214523.78089794269</v>
      </c>
      <c r="CK128" s="22">
        <f t="shared" si="247"/>
        <v>214523.78089794269</v>
      </c>
      <c r="CL128" s="22">
        <f t="shared" si="247"/>
        <v>214523.78089794269</v>
      </c>
      <c r="CM128" s="22">
        <f t="shared" si="247"/>
        <v>214523.78089794269</v>
      </c>
      <c r="CN128" s="22">
        <f t="shared" si="247"/>
        <v>24900.55741261979</v>
      </c>
      <c r="CO128" s="22">
        <f t="shared" si="247"/>
        <v>24900.55741261979</v>
      </c>
      <c r="CP128" s="22">
        <f t="shared" si="247"/>
        <v>0</v>
      </c>
    </row>
    <row r="129" spans="12:94">
      <c r="L129" s="41"/>
      <c r="M129" s="41"/>
      <c r="N129" s="43"/>
      <c r="O129" s="42"/>
      <c r="Q129" s="22">
        <f t="shared" si="245"/>
        <v>0</v>
      </c>
      <c r="R129" s="22">
        <f t="shared" ref="R129:CC130" si="248">SUM(R15,R24,R33,R42,R51,R60,R70,R79,R89,R99,R109,R119,)</f>
        <v>0</v>
      </c>
      <c r="S129" s="22">
        <f t="shared" si="248"/>
        <v>0</v>
      </c>
      <c r="T129" s="22">
        <f t="shared" si="248"/>
        <v>0</v>
      </c>
      <c r="U129" s="22">
        <f t="shared" si="248"/>
        <v>0</v>
      </c>
      <c r="V129" s="22">
        <f t="shared" si="248"/>
        <v>790757.05367302382</v>
      </c>
      <c r="W129" s="22">
        <f t="shared" si="248"/>
        <v>0</v>
      </c>
      <c r="X129" s="22">
        <f t="shared" si="248"/>
        <v>0</v>
      </c>
      <c r="Y129" s="22">
        <f t="shared" si="248"/>
        <v>0</v>
      </c>
      <c r="Z129" s="22">
        <f t="shared" si="248"/>
        <v>0</v>
      </c>
      <c r="AA129" s="22">
        <f t="shared" si="248"/>
        <v>0</v>
      </c>
      <c r="AB129" s="22">
        <f t="shared" si="248"/>
        <v>0</v>
      </c>
      <c r="AC129" s="22">
        <f t="shared" si="248"/>
        <v>0</v>
      </c>
      <c r="AD129" s="22">
        <f t="shared" si="248"/>
        <v>0</v>
      </c>
      <c r="AE129" s="22">
        <f t="shared" si="248"/>
        <v>0</v>
      </c>
      <c r="AF129" s="22">
        <f t="shared" si="248"/>
        <v>0</v>
      </c>
      <c r="AG129" s="22">
        <f t="shared" si="248"/>
        <v>0</v>
      </c>
      <c r="AH129" s="22">
        <f t="shared" si="248"/>
        <v>0</v>
      </c>
      <c r="AI129" s="22">
        <f t="shared" si="248"/>
        <v>0</v>
      </c>
      <c r="AJ129" s="22">
        <f t="shared" si="248"/>
        <v>0</v>
      </c>
      <c r="AK129" s="22">
        <f t="shared" si="248"/>
        <v>0</v>
      </c>
      <c r="AL129" s="22">
        <f t="shared" si="248"/>
        <v>0</v>
      </c>
      <c r="AM129" s="22">
        <f t="shared" si="248"/>
        <v>0</v>
      </c>
      <c r="AN129" s="22">
        <f t="shared" si="248"/>
        <v>0</v>
      </c>
      <c r="AO129" s="22">
        <f t="shared" si="248"/>
        <v>0</v>
      </c>
      <c r="AP129" s="22">
        <f t="shared" si="248"/>
        <v>0</v>
      </c>
      <c r="AQ129" s="22">
        <f t="shared" si="248"/>
        <v>0</v>
      </c>
      <c r="AR129" s="22">
        <f t="shared" si="248"/>
        <v>0</v>
      </c>
      <c r="AS129" s="22">
        <f t="shared" si="248"/>
        <v>0</v>
      </c>
      <c r="AT129" s="22">
        <f t="shared" si="248"/>
        <v>0</v>
      </c>
      <c r="AU129" s="22">
        <f t="shared" si="248"/>
        <v>0</v>
      </c>
      <c r="AV129" s="22">
        <f t="shared" si="248"/>
        <v>0</v>
      </c>
      <c r="AW129" s="22">
        <f t="shared" si="248"/>
        <v>0</v>
      </c>
      <c r="AX129" s="22">
        <f t="shared" si="248"/>
        <v>0</v>
      </c>
      <c r="AY129" s="22">
        <f t="shared" si="248"/>
        <v>0</v>
      </c>
      <c r="AZ129" s="22">
        <f t="shared" si="248"/>
        <v>0</v>
      </c>
      <c r="BA129" s="22">
        <f t="shared" si="248"/>
        <v>0</v>
      </c>
      <c r="BB129" s="22">
        <f t="shared" si="248"/>
        <v>0</v>
      </c>
      <c r="BC129" s="22">
        <f t="shared" si="248"/>
        <v>0</v>
      </c>
      <c r="BD129" s="22">
        <f t="shared" si="248"/>
        <v>0</v>
      </c>
      <c r="BE129" s="22">
        <f t="shared" si="248"/>
        <v>0</v>
      </c>
      <c r="BF129" s="22">
        <f t="shared" si="248"/>
        <v>0</v>
      </c>
      <c r="BG129" s="22">
        <f t="shared" si="248"/>
        <v>0</v>
      </c>
      <c r="BH129" s="22">
        <f t="shared" si="248"/>
        <v>0</v>
      </c>
      <c r="BI129" s="22">
        <f t="shared" si="248"/>
        <v>0</v>
      </c>
      <c r="BJ129" s="22">
        <f t="shared" si="248"/>
        <v>0</v>
      </c>
      <c r="BK129" s="22">
        <f t="shared" si="248"/>
        <v>0</v>
      </c>
      <c r="BL129" s="22">
        <f t="shared" si="248"/>
        <v>0</v>
      </c>
      <c r="BM129" s="22">
        <f t="shared" si="248"/>
        <v>0</v>
      </c>
      <c r="BN129" s="22">
        <f t="shared" si="248"/>
        <v>0</v>
      </c>
      <c r="BO129" s="22">
        <f t="shared" si="248"/>
        <v>0</v>
      </c>
      <c r="BP129" s="22">
        <f t="shared" si="248"/>
        <v>0</v>
      </c>
      <c r="BQ129" s="22">
        <f t="shared" si="248"/>
        <v>0</v>
      </c>
      <c r="BR129" s="22">
        <f t="shared" si="248"/>
        <v>0</v>
      </c>
      <c r="BS129" s="22">
        <f t="shared" si="248"/>
        <v>0</v>
      </c>
      <c r="BT129" s="22">
        <f t="shared" si="248"/>
        <v>0</v>
      </c>
      <c r="BU129" s="22">
        <f t="shared" si="248"/>
        <v>0</v>
      </c>
      <c r="BV129" s="22">
        <f t="shared" si="248"/>
        <v>0</v>
      </c>
      <c r="BW129" s="22">
        <f t="shared" si="248"/>
        <v>0</v>
      </c>
      <c r="BX129" s="22">
        <f t="shared" si="248"/>
        <v>0</v>
      </c>
      <c r="BY129" s="22">
        <f t="shared" si="248"/>
        <v>0</v>
      </c>
      <c r="BZ129" s="22">
        <f t="shared" si="248"/>
        <v>0</v>
      </c>
      <c r="CA129" s="22">
        <f t="shared" si="248"/>
        <v>0</v>
      </c>
      <c r="CB129" s="22">
        <f t="shared" si="248"/>
        <v>0</v>
      </c>
      <c r="CC129" s="22">
        <f t="shared" si="248"/>
        <v>0</v>
      </c>
      <c r="CD129" s="22">
        <f t="shared" si="247"/>
        <v>0</v>
      </c>
      <c r="CE129" s="22">
        <f t="shared" si="247"/>
        <v>0</v>
      </c>
      <c r="CF129" s="22">
        <f t="shared" si="247"/>
        <v>0</v>
      </c>
      <c r="CG129" s="22">
        <f t="shared" si="247"/>
        <v>0</v>
      </c>
      <c r="CH129" s="22">
        <f t="shared" si="247"/>
        <v>19908.190996486388</v>
      </c>
      <c r="CI129" s="22">
        <f t="shared" si="247"/>
        <v>19908.190996486388</v>
      </c>
      <c r="CJ129" s="22">
        <f t="shared" si="247"/>
        <v>19908.190996486388</v>
      </c>
      <c r="CK129" s="22">
        <f t="shared" si="247"/>
        <v>19908.190996486388</v>
      </c>
      <c r="CL129" s="22">
        <f t="shared" si="247"/>
        <v>19908.190996486388</v>
      </c>
      <c r="CM129" s="22">
        <f t="shared" si="247"/>
        <v>19908.190996486388</v>
      </c>
      <c r="CN129" s="22">
        <f t="shared" si="247"/>
        <v>215220.11118636897</v>
      </c>
      <c r="CO129" s="22">
        <f t="shared" si="247"/>
        <v>215220.11118636897</v>
      </c>
      <c r="CP129" s="22">
        <f t="shared" si="247"/>
        <v>240867.68532136735</v>
      </c>
    </row>
    <row r="130" spans="12:94">
      <c r="L130" s="40"/>
      <c r="M130" s="40"/>
      <c r="N130" s="40"/>
      <c r="O130" s="40"/>
      <c r="Q130" s="25">
        <f t="shared" si="245"/>
        <v>533452.83500000008</v>
      </c>
      <c r="R130" s="25">
        <f t="shared" si="248"/>
        <v>2067355.2539355389</v>
      </c>
      <c r="S130" s="25">
        <f t="shared" si="248"/>
        <v>2397349.0570286619</v>
      </c>
      <c r="T130" s="25">
        <f t="shared" si="248"/>
        <v>2577150.2363058119</v>
      </c>
      <c r="U130" s="25">
        <f t="shared" si="248"/>
        <v>2744495.0863063335</v>
      </c>
      <c r="V130" s="25">
        <f t="shared" si="248"/>
        <v>2829257.2188996105</v>
      </c>
      <c r="W130" s="25">
        <f t="shared" si="248"/>
        <v>0</v>
      </c>
      <c r="X130" s="25">
        <f t="shared" si="248"/>
        <v>0</v>
      </c>
      <c r="Y130" s="25">
        <f t="shared" si="248"/>
        <v>0</v>
      </c>
      <c r="Z130" s="25">
        <f t="shared" si="248"/>
        <v>13305.666666666666</v>
      </c>
      <c r="AA130" s="25">
        <f t="shared" si="248"/>
        <v>13305.666666666666</v>
      </c>
      <c r="AB130" s="25">
        <f t="shared" si="248"/>
        <v>13305.666666666666</v>
      </c>
      <c r="AC130" s="25">
        <f t="shared" si="248"/>
        <v>13305.666666666666</v>
      </c>
      <c r="AD130" s="25">
        <f t="shared" si="248"/>
        <v>13305.666666666666</v>
      </c>
      <c r="AE130" s="25">
        <f t="shared" si="248"/>
        <v>13305.666666666666</v>
      </c>
      <c r="AF130" s="25">
        <f t="shared" si="248"/>
        <v>145062.01416666666</v>
      </c>
      <c r="AG130" s="25">
        <f t="shared" si="248"/>
        <v>145062.01416666666</v>
      </c>
      <c r="AH130" s="25">
        <f t="shared" si="248"/>
        <v>163494.80666666667</v>
      </c>
      <c r="AI130" s="25">
        <f t="shared" si="248"/>
        <v>163494.80666666667</v>
      </c>
      <c r="AJ130" s="25">
        <f t="shared" si="248"/>
        <v>163494.80666666667</v>
      </c>
      <c r="AK130" s="25">
        <f t="shared" si="248"/>
        <v>163494.80666666667</v>
      </c>
      <c r="AL130" s="25">
        <f t="shared" si="248"/>
        <v>165747.69219654141</v>
      </c>
      <c r="AM130" s="25">
        <f t="shared" si="248"/>
        <v>165747.69219654141</v>
      </c>
      <c r="AN130" s="25">
        <f t="shared" si="248"/>
        <v>165747.69219654141</v>
      </c>
      <c r="AO130" s="25">
        <f t="shared" si="248"/>
        <v>165747.69219654141</v>
      </c>
      <c r="AP130" s="25">
        <f t="shared" si="248"/>
        <v>165747.69219654141</v>
      </c>
      <c r="AQ130" s="25">
        <f t="shared" si="248"/>
        <v>165747.69219654141</v>
      </c>
      <c r="AR130" s="25">
        <f t="shared" si="248"/>
        <v>193299.26636320809</v>
      </c>
      <c r="AS130" s="25">
        <f t="shared" si="248"/>
        <v>193299.26636320809</v>
      </c>
      <c r="AT130" s="25">
        <f t="shared" si="248"/>
        <v>195786.14802987475</v>
      </c>
      <c r="AU130" s="25">
        <f t="shared" si="248"/>
        <v>195786.14802987475</v>
      </c>
      <c r="AV130" s="25">
        <f t="shared" si="248"/>
        <v>195786.14802987475</v>
      </c>
      <c r="AW130" s="25">
        <f t="shared" si="248"/>
        <v>195786.14802987475</v>
      </c>
      <c r="AX130" s="25">
        <f t="shared" si="248"/>
        <v>196953.03944461534</v>
      </c>
      <c r="AY130" s="25">
        <f t="shared" si="248"/>
        <v>196953.03944461534</v>
      </c>
      <c r="AZ130" s="25">
        <f t="shared" si="248"/>
        <v>196953.03944461534</v>
      </c>
      <c r="BA130" s="25">
        <f t="shared" si="248"/>
        <v>196953.03944461534</v>
      </c>
      <c r="BB130" s="25">
        <f t="shared" si="248"/>
        <v>196953.03944461534</v>
      </c>
      <c r="BC130" s="25">
        <f t="shared" si="248"/>
        <v>196953.03944461534</v>
      </c>
      <c r="BD130" s="25">
        <f t="shared" si="248"/>
        <v>208901.13356961534</v>
      </c>
      <c r="BE130" s="25">
        <f t="shared" si="248"/>
        <v>208901.13356961534</v>
      </c>
      <c r="BF130" s="25">
        <f t="shared" si="248"/>
        <v>210470.10913211532</v>
      </c>
      <c r="BG130" s="25">
        <f t="shared" si="248"/>
        <v>210470.10913211532</v>
      </c>
      <c r="BH130" s="25">
        <f t="shared" si="248"/>
        <v>210470.10913211532</v>
      </c>
      <c r="BI130" s="25">
        <f t="shared" si="248"/>
        <v>210470.10913211532</v>
      </c>
      <c r="BJ130" s="25">
        <f t="shared" si="248"/>
        <v>211724.51740296147</v>
      </c>
      <c r="BK130" s="25">
        <f t="shared" si="248"/>
        <v>211724.51740296147</v>
      </c>
      <c r="BL130" s="25">
        <f t="shared" si="248"/>
        <v>211724.51740296147</v>
      </c>
      <c r="BM130" s="25">
        <f t="shared" si="248"/>
        <v>211724.51740296147</v>
      </c>
      <c r="BN130" s="25">
        <f t="shared" si="248"/>
        <v>211724.51740296147</v>
      </c>
      <c r="BO130" s="25">
        <f t="shared" si="248"/>
        <v>211724.51740296147</v>
      </c>
      <c r="BP130" s="25">
        <f t="shared" si="248"/>
        <v>224568.71858733651</v>
      </c>
      <c r="BQ130" s="25">
        <f t="shared" si="248"/>
        <v>224568.71858733651</v>
      </c>
      <c r="BR130" s="25">
        <f t="shared" si="248"/>
        <v>226255.36731702401</v>
      </c>
      <c r="BS130" s="25">
        <f t="shared" si="248"/>
        <v>226255.36731702401</v>
      </c>
      <c r="BT130" s="25">
        <f t="shared" si="248"/>
        <v>226255.36731702401</v>
      </c>
      <c r="BU130" s="25">
        <f t="shared" si="248"/>
        <v>226255.36731702401</v>
      </c>
      <c r="BV130" s="25">
        <f t="shared" si="248"/>
        <v>227603.85620818363</v>
      </c>
      <c r="BW130" s="25">
        <f t="shared" si="248"/>
        <v>227603.85620818363</v>
      </c>
      <c r="BX130" s="25">
        <f t="shared" si="248"/>
        <v>227603.85620818363</v>
      </c>
      <c r="BY130" s="25">
        <f t="shared" si="248"/>
        <v>227603.85620818363</v>
      </c>
      <c r="BZ130" s="25">
        <f t="shared" si="248"/>
        <v>227603.85620818363</v>
      </c>
      <c r="CA130" s="25">
        <f t="shared" si="248"/>
        <v>227603.85620818363</v>
      </c>
      <c r="CB130" s="25">
        <f t="shared" si="248"/>
        <v>233126.86271746483</v>
      </c>
      <c r="CC130" s="25">
        <f t="shared" si="248"/>
        <v>233126.86271746483</v>
      </c>
      <c r="CD130" s="25">
        <f t="shared" si="247"/>
        <v>233852.12167123044</v>
      </c>
      <c r="CE130" s="25">
        <f t="shared" si="247"/>
        <v>233852.12167123044</v>
      </c>
      <c r="CF130" s="25">
        <f t="shared" si="247"/>
        <v>233852.12167123044</v>
      </c>
      <c r="CG130" s="25">
        <f t="shared" si="247"/>
        <v>233852.12167123044</v>
      </c>
      <c r="CH130" s="25">
        <f t="shared" si="247"/>
        <v>234431.97189442907</v>
      </c>
      <c r="CI130" s="25">
        <f t="shared" si="247"/>
        <v>234431.97189442907</v>
      </c>
      <c r="CJ130" s="25">
        <f t="shared" si="247"/>
        <v>234431.97189442907</v>
      </c>
      <c r="CK130" s="25">
        <f t="shared" si="247"/>
        <v>234431.97189442907</v>
      </c>
      <c r="CL130" s="25">
        <f t="shared" si="247"/>
        <v>234431.97189442907</v>
      </c>
      <c r="CM130" s="25">
        <f t="shared" si="247"/>
        <v>234431.97189442907</v>
      </c>
      <c r="CN130" s="25">
        <f t="shared" si="247"/>
        <v>240120.66859898873</v>
      </c>
      <c r="CO130" s="25">
        <f t="shared" si="247"/>
        <v>240120.66859898873</v>
      </c>
      <c r="CP130" s="25">
        <f t="shared" si="247"/>
        <v>240867.68532136735</v>
      </c>
    </row>
    <row r="131" spans="12:94">
      <c r="L131" s="40"/>
      <c r="M131" s="40"/>
      <c r="N131" s="40"/>
      <c r="O131" s="40"/>
    </row>
    <row r="133" spans="12:94">
      <c r="N133" s="45" t="s">
        <v>604</v>
      </c>
      <c r="Q133" s="25"/>
      <c r="R133" s="25">
        <f>R130-Q130</f>
        <v>1533902.4189355387</v>
      </c>
      <c r="S133" s="25">
        <f t="shared" ref="S133:V133" si="249">S130-R130</f>
        <v>329993.80309312302</v>
      </c>
      <c r="T133" s="25">
        <f t="shared" si="249"/>
        <v>179801.17927714996</v>
      </c>
      <c r="U133" s="25">
        <f t="shared" si="249"/>
        <v>167344.85000052163</v>
      </c>
      <c r="V133" s="25">
        <f t="shared" si="249"/>
        <v>84762.13259327691</v>
      </c>
    </row>
    <row r="134" spans="12:94">
      <c r="N134" s="40"/>
    </row>
    <row r="135" spans="12:94">
      <c r="N135" s="45" t="s">
        <v>605</v>
      </c>
      <c r="Q135" s="44"/>
      <c r="R135" s="44">
        <f>R133/Q130</f>
        <v>2.8754227521080442</v>
      </c>
      <c r="S135" s="44">
        <f t="shared" ref="S135:V135" si="250">S133/R130</f>
        <v>0.15962123706843681</v>
      </c>
      <c r="T135" s="44">
        <f t="shared" si="250"/>
        <v>7.5000000000000136E-2</v>
      </c>
      <c r="U135" s="44">
        <f t="shared" si="250"/>
        <v>6.4934068508322701E-2</v>
      </c>
      <c r="V135" s="44">
        <f t="shared" si="250"/>
        <v>3.0884417689868649E-2</v>
      </c>
    </row>
  </sheetData>
  <mergeCells count="3">
    <mergeCell ref="F5:G5"/>
    <mergeCell ref="I5:J5"/>
    <mergeCell ref="Q5:U5"/>
  </mergeCells>
  <pageMargins left="0.7" right="0.7" top="0.75" bottom="0.75" header="0.3" footer="0.3"/>
  <pageSetup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778CB-CD5E-48FA-8B6C-C63AD6E6B976}">
  <sheetPr>
    <tabColor rgb="FF92D050"/>
  </sheetPr>
  <dimension ref="A1:CP50"/>
  <sheetViews>
    <sheetView showGridLines="0" workbookViewId="0">
      <pane xSplit="16" ySplit="8" topLeftCell="Q9" activePane="bottomRight" state="frozen"/>
      <selection activeCell="L21" sqref="L21"/>
      <selection pane="topRight" activeCell="L21" sqref="L21"/>
      <selection pane="bottomLeft" activeCell="L21" sqref="L21"/>
      <selection pane="bottomRight" activeCell="G7" sqref="G7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6.7109375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22" width="12.5703125" bestFit="1" customWidth="1"/>
    <col min="23" max="82" width="8.85546875" bestFit="1" customWidth="1"/>
    <col min="83" max="94" width="12.5703125" customWidth="1"/>
  </cols>
  <sheetData>
    <row r="1" spans="1:94" ht="23.25">
      <c r="B1" s="14" t="s">
        <v>495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>
      <c r="L4" s="4"/>
      <c r="M4" s="4"/>
      <c r="N4" s="4"/>
    </row>
    <row r="5" spans="1:94" ht="15.75" thickBot="1">
      <c r="O5" s="33"/>
      <c r="W5" s="207">
        <f t="shared" ref="W5:CH5" si="0">YEAR(W7)</f>
        <v>2020</v>
      </c>
      <c r="X5" s="207">
        <f t="shared" si="0"/>
        <v>2020</v>
      </c>
      <c r="Y5" s="207">
        <f t="shared" si="0"/>
        <v>2020</v>
      </c>
      <c r="Z5" s="207">
        <f t="shared" si="0"/>
        <v>2020</v>
      </c>
      <c r="AA5" s="207">
        <f t="shared" si="0"/>
        <v>2020</v>
      </c>
      <c r="AB5" s="207">
        <f t="shared" si="0"/>
        <v>2020</v>
      </c>
      <c r="AC5" s="207">
        <f t="shared" si="0"/>
        <v>2020</v>
      </c>
      <c r="AD5" s="207">
        <f t="shared" si="0"/>
        <v>2020</v>
      </c>
      <c r="AE5" s="207">
        <f t="shared" si="0"/>
        <v>2020</v>
      </c>
      <c r="AF5" s="207">
        <f t="shared" si="0"/>
        <v>2020</v>
      </c>
      <c r="AG5" s="207">
        <f t="shared" si="0"/>
        <v>2020</v>
      </c>
      <c r="AH5" s="207">
        <f t="shared" si="0"/>
        <v>2020</v>
      </c>
      <c r="AI5" s="207">
        <f t="shared" si="0"/>
        <v>2021</v>
      </c>
      <c r="AJ5" s="207">
        <f t="shared" si="0"/>
        <v>2021</v>
      </c>
      <c r="AK5" s="207">
        <f t="shared" si="0"/>
        <v>2021</v>
      </c>
      <c r="AL5" s="207">
        <f t="shared" si="0"/>
        <v>2021</v>
      </c>
      <c r="AM5" s="207">
        <f t="shared" si="0"/>
        <v>2021</v>
      </c>
      <c r="AN5" s="207">
        <f t="shared" si="0"/>
        <v>2021</v>
      </c>
      <c r="AO5" s="207">
        <f t="shared" si="0"/>
        <v>2021</v>
      </c>
      <c r="AP5" s="207">
        <f t="shared" si="0"/>
        <v>2021</v>
      </c>
      <c r="AQ5" s="207">
        <f t="shared" si="0"/>
        <v>2021</v>
      </c>
      <c r="AR5" s="207">
        <f t="shared" si="0"/>
        <v>2021</v>
      </c>
      <c r="AS5" s="207">
        <f t="shared" si="0"/>
        <v>2021</v>
      </c>
      <c r="AT5" s="207">
        <f t="shared" si="0"/>
        <v>2021</v>
      </c>
      <c r="AU5" s="207">
        <f t="shared" si="0"/>
        <v>2022</v>
      </c>
      <c r="AV5" s="207">
        <f t="shared" si="0"/>
        <v>2022</v>
      </c>
      <c r="AW5" s="207">
        <f t="shared" si="0"/>
        <v>2022</v>
      </c>
      <c r="AX5" s="207">
        <f t="shared" si="0"/>
        <v>2022</v>
      </c>
      <c r="AY5" s="207">
        <f t="shared" si="0"/>
        <v>2022</v>
      </c>
      <c r="AZ5" s="207">
        <f t="shared" si="0"/>
        <v>2022</v>
      </c>
      <c r="BA5" s="207">
        <f t="shared" si="0"/>
        <v>2022</v>
      </c>
      <c r="BB5" s="207">
        <f t="shared" si="0"/>
        <v>2022</v>
      </c>
      <c r="BC5" s="207">
        <f t="shared" si="0"/>
        <v>2022</v>
      </c>
      <c r="BD5" s="207">
        <f t="shared" si="0"/>
        <v>2022</v>
      </c>
      <c r="BE5" s="207">
        <f t="shared" si="0"/>
        <v>2022</v>
      </c>
      <c r="BF5" s="207">
        <f t="shared" si="0"/>
        <v>2022</v>
      </c>
      <c r="BG5" s="207">
        <f t="shared" si="0"/>
        <v>2023</v>
      </c>
      <c r="BH5" s="207">
        <f t="shared" si="0"/>
        <v>2023</v>
      </c>
      <c r="BI5" s="207">
        <f t="shared" si="0"/>
        <v>2023</v>
      </c>
      <c r="BJ5" s="207">
        <f t="shared" si="0"/>
        <v>2023</v>
      </c>
      <c r="BK5" s="207">
        <f t="shared" si="0"/>
        <v>2023</v>
      </c>
      <c r="BL5" s="207">
        <f t="shared" si="0"/>
        <v>2023</v>
      </c>
      <c r="BM5" s="207">
        <f t="shared" si="0"/>
        <v>2023</v>
      </c>
      <c r="BN5" s="207">
        <f t="shared" si="0"/>
        <v>2023</v>
      </c>
      <c r="BO5" s="207">
        <f t="shared" si="0"/>
        <v>2023</v>
      </c>
      <c r="BP5" s="207">
        <f t="shared" si="0"/>
        <v>2023</v>
      </c>
      <c r="BQ5" s="207">
        <f t="shared" si="0"/>
        <v>2023</v>
      </c>
      <c r="BR5" s="207">
        <f t="shared" si="0"/>
        <v>2023</v>
      </c>
      <c r="BS5" s="207">
        <f t="shared" si="0"/>
        <v>2024</v>
      </c>
      <c r="BT5" s="207">
        <f t="shared" si="0"/>
        <v>2024</v>
      </c>
      <c r="BU5" s="207">
        <f t="shared" si="0"/>
        <v>2024</v>
      </c>
      <c r="BV5" s="207">
        <f t="shared" si="0"/>
        <v>2024</v>
      </c>
      <c r="BW5" s="207">
        <f t="shared" si="0"/>
        <v>2024</v>
      </c>
      <c r="BX5" s="207">
        <f t="shared" si="0"/>
        <v>2024</v>
      </c>
      <c r="BY5" s="207">
        <f t="shared" si="0"/>
        <v>2024</v>
      </c>
      <c r="BZ5" s="207">
        <f t="shared" si="0"/>
        <v>2024</v>
      </c>
      <c r="CA5" s="207">
        <f t="shared" si="0"/>
        <v>2024</v>
      </c>
      <c r="CB5" s="207">
        <f t="shared" si="0"/>
        <v>2024</v>
      </c>
      <c r="CC5" s="207">
        <f t="shared" si="0"/>
        <v>2024</v>
      </c>
      <c r="CD5" s="207">
        <f t="shared" si="0"/>
        <v>2024</v>
      </c>
      <c r="CE5" s="207">
        <f t="shared" si="0"/>
        <v>2025</v>
      </c>
      <c r="CF5" s="207">
        <f t="shared" si="0"/>
        <v>2025</v>
      </c>
      <c r="CG5" s="207">
        <f t="shared" si="0"/>
        <v>2025</v>
      </c>
      <c r="CH5" s="207">
        <f t="shared" si="0"/>
        <v>2025</v>
      </c>
      <c r="CI5" s="207">
        <f t="shared" ref="CI5:CP5" si="1">YEAR(CI7)</f>
        <v>2025</v>
      </c>
      <c r="CJ5" s="207">
        <f t="shared" si="1"/>
        <v>2025</v>
      </c>
      <c r="CK5" s="207">
        <f t="shared" si="1"/>
        <v>2025</v>
      </c>
      <c r="CL5" s="207">
        <f t="shared" si="1"/>
        <v>2025</v>
      </c>
      <c r="CM5" s="207">
        <f t="shared" si="1"/>
        <v>2025</v>
      </c>
      <c r="CN5" s="207">
        <f t="shared" si="1"/>
        <v>2025</v>
      </c>
      <c r="CO5" s="207">
        <f t="shared" si="1"/>
        <v>2025</v>
      </c>
      <c r="CP5" s="207">
        <f t="shared" si="1"/>
        <v>2025</v>
      </c>
    </row>
    <row r="6" spans="1:94" ht="15.75" thickBot="1">
      <c r="F6" s="246" t="s">
        <v>595</v>
      </c>
      <c r="G6" s="246"/>
      <c r="I6" s="246" t="s">
        <v>596</v>
      </c>
      <c r="J6" s="246"/>
      <c r="Q6" s="247"/>
      <c r="R6" s="247"/>
      <c r="S6" s="247"/>
      <c r="T6" s="247"/>
      <c r="U6" s="247"/>
      <c r="V6" s="207"/>
      <c r="W6" s="207" t="s">
        <v>597</v>
      </c>
      <c r="X6" s="207" t="s">
        <v>597</v>
      </c>
      <c r="Y6" s="207" t="s">
        <v>597</v>
      </c>
      <c r="Z6" s="207" t="s">
        <v>597</v>
      </c>
      <c r="AA6" s="207" t="s">
        <v>597</v>
      </c>
      <c r="AB6" s="207" t="s">
        <v>597</v>
      </c>
      <c r="AC6" s="207" t="s">
        <v>597</v>
      </c>
      <c r="AD6" s="207" t="s">
        <v>597</v>
      </c>
      <c r="AE6" s="207" t="s">
        <v>597</v>
      </c>
      <c r="AF6" s="207" t="s">
        <v>597</v>
      </c>
      <c r="AG6" s="207" t="s">
        <v>597</v>
      </c>
      <c r="AH6" s="207" t="s">
        <v>597</v>
      </c>
      <c r="AI6" s="207" t="s">
        <v>597</v>
      </c>
      <c r="AJ6" s="207" t="s">
        <v>597</v>
      </c>
      <c r="AK6" s="207" t="s">
        <v>597</v>
      </c>
      <c r="AL6" s="207" t="s">
        <v>597</v>
      </c>
      <c r="AM6" s="207" t="s">
        <v>597</v>
      </c>
      <c r="AN6" s="207" t="s">
        <v>597</v>
      </c>
      <c r="AO6" s="207" t="s">
        <v>597</v>
      </c>
      <c r="AP6" s="207" t="s">
        <v>597</v>
      </c>
      <c r="AQ6" s="207" t="s">
        <v>597</v>
      </c>
      <c r="AR6" s="207" t="s">
        <v>597</v>
      </c>
      <c r="AS6" s="207" t="s">
        <v>597</v>
      </c>
      <c r="AT6" s="207" t="s">
        <v>597</v>
      </c>
      <c r="AU6" s="207" t="s">
        <v>597</v>
      </c>
      <c r="AV6" s="207" t="s">
        <v>597</v>
      </c>
      <c r="AW6" s="207" t="s">
        <v>597</v>
      </c>
      <c r="AX6" s="207" t="s">
        <v>597</v>
      </c>
      <c r="AY6" s="207" t="s">
        <v>597</v>
      </c>
      <c r="AZ6" s="207" t="s">
        <v>597</v>
      </c>
      <c r="BA6" s="207" t="s">
        <v>597</v>
      </c>
      <c r="BB6" s="207" t="s">
        <v>597</v>
      </c>
      <c r="BC6" s="207" t="s">
        <v>597</v>
      </c>
      <c r="BD6" s="207" t="s">
        <v>597</v>
      </c>
      <c r="BE6" s="207" t="s">
        <v>597</v>
      </c>
      <c r="BF6" s="207" t="s">
        <v>597</v>
      </c>
      <c r="BG6" s="207" t="s">
        <v>597</v>
      </c>
      <c r="BH6" s="207" t="s">
        <v>597</v>
      </c>
      <c r="BI6" s="207" t="s">
        <v>597</v>
      </c>
      <c r="BJ6" s="207" t="s">
        <v>597</v>
      </c>
      <c r="BK6" s="207" t="s">
        <v>597</v>
      </c>
      <c r="BL6" s="207" t="s">
        <v>597</v>
      </c>
      <c r="BM6" s="207" t="s">
        <v>597</v>
      </c>
      <c r="BN6" s="207" t="s">
        <v>597</v>
      </c>
      <c r="BO6" s="207" t="s">
        <v>597</v>
      </c>
      <c r="BP6" s="207" t="s">
        <v>597</v>
      </c>
      <c r="BQ6" s="207" t="s">
        <v>597</v>
      </c>
      <c r="BR6" s="207" t="s">
        <v>597</v>
      </c>
      <c r="BS6" s="207" t="s">
        <v>597</v>
      </c>
      <c r="BT6" s="207" t="s">
        <v>597</v>
      </c>
      <c r="BU6" s="207" t="s">
        <v>597</v>
      </c>
      <c r="BV6" s="207" t="s">
        <v>597</v>
      </c>
      <c r="BW6" s="207" t="s">
        <v>597</v>
      </c>
      <c r="BX6" s="207" t="s">
        <v>597</v>
      </c>
      <c r="BY6" s="207" t="s">
        <v>597</v>
      </c>
      <c r="BZ6" s="207" t="s">
        <v>597</v>
      </c>
      <c r="CA6" s="207" t="s">
        <v>597</v>
      </c>
      <c r="CB6" s="207" t="s">
        <v>597</v>
      </c>
      <c r="CC6" s="207" t="s">
        <v>597</v>
      </c>
      <c r="CD6" s="207" t="s">
        <v>597</v>
      </c>
      <c r="CE6" s="207" t="s">
        <v>597</v>
      </c>
      <c r="CF6" s="207" t="s">
        <v>597</v>
      </c>
      <c r="CG6" s="207" t="s">
        <v>597</v>
      </c>
      <c r="CH6" s="207" t="s">
        <v>597</v>
      </c>
      <c r="CI6" s="207" t="s">
        <v>597</v>
      </c>
      <c r="CJ6" s="207" t="s">
        <v>597</v>
      </c>
      <c r="CK6" s="207" t="s">
        <v>597</v>
      </c>
      <c r="CL6" s="207" t="s">
        <v>597</v>
      </c>
      <c r="CM6" s="207" t="s">
        <v>597</v>
      </c>
      <c r="CN6" s="207" t="s">
        <v>597</v>
      </c>
      <c r="CO6" s="207" t="s">
        <v>597</v>
      </c>
      <c r="CP6" s="207" t="s">
        <v>597</v>
      </c>
    </row>
    <row r="7" spans="1:94" ht="15.75" thickBot="1">
      <c r="A7" s="16"/>
      <c r="B7" s="207" t="s">
        <v>581</v>
      </c>
      <c r="C7" s="16"/>
      <c r="D7" s="207" t="s">
        <v>598</v>
      </c>
      <c r="E7" s="16"/>
      <c r="F7" s="207" t="s">
        <v>599</v>
      </c>
      <c r="G7" s="207" t="s">
        <v>600</v>
      </c>
      <c r="H7" s="16"/>
      <c r="I7" s="206" t="s">
        <v>601</v>
      </c>
      <c r="J7" s="206" t="s">
        <v>602</v>
      </c>
      <c r="K7" s="16"/>
      <c r="L7" s="207" t="s">
        <v>603</v>
      </c>
      <c r="M7" s="207" t="s">
        <v>604</v>
      </c>
      <c r="N7" s="207" t="s">
        <v>605</v>
      </c>
      <c r="O7" s="207" t="s">
        <v>606</v>
      </c>
      <c r="P7" s="16"/>
      <c r="Q7" s="207">
        <v>2020</v>
      </c>
      <c r="R7" s="207">
        <v>2021</v>
      </c>
      <c r="S7" s="207">
        <f>R7+1</f>
        <v>2022</v>
      </c>
      <c r="T7" s="207">
        <v>2023</v>
      </c>
      <c r="U7" s="207">
        <v>2024</v>
      </c>
      <c r="V7" s="207">
        <v>2025</v>
      </c>
      <c r="W7" s="17">
        <v>43831</v>
      </c>
      <c r="X7" s="17">
        <v>43862</v>
      </c>
      <c r="Y7" s="17">
        <v>43891</v>
      </c>
      <c r="Z7" s="17">
        <v>43922</v>
      </c>
      <c r="AA7" s="17">
        <v>43952</v>
      </c>
      <c r="AB7" s="17">
        <v>43983</v>
      </c>
      <c r="AC7" s="17">
        <v>44013</v>
      </c>
      <c r="AD7" s="17">
        <v>44044</v>
      </c>
      <c r="AE7" s="17">
        <v>44075</v>
      </c>
      <c r="AF7" s="17">
        <v>44105</v>
      </c>
      <c r="AG7" s="17">
        <v>44136</v>
      </c>
      <c r="AH7" s="17">
        <v>44166</v>
      </c>
      <c r="AI7" s="17">
        <v>44197</v>
      </c>
      <c r="AJ7" s="17">
        <v>44228</v>
      </c>
      <c r="AK7" s="17">
        <v>44256</v>
      </c>
      <c r="AL7" s="17">
        <v>44287</v>
      </c>
      <c r="AM7" s="17">
        <v>44317</v>
      </c>
      <c r="AN7" s="17">
        <v>44348</v>
      </c>
      <c r="AO7" s="17">
        <v>44378</v>
      </c>
      <c r="AP7" s="17">
        <v>44409</v>
      </c>
      <c r="AQ7" s="17">
        <v>44440</v>
      </c>
      <c r="AR7" s="17">
        <v>44470</v>
      </c>
      <c r="AS7" s="17">
        <v>44501</v>
      </c>
      <c r="AT7" s="17">
        <v>44531</v>
      </c>
      <c r="AU7" s="17">
        <v>44562</v>
      </c>
      <c r="AV7" s="17">
        <v>44593</v>
      </c>
      <c r="AW7" s="17">
        <v>44621</v>
      </c>
      <c r="AX7" s="17">
        <v>44652</v>
      </c>
      <c r="AY7" s="17">
        <v>44682</v>
      </c>
      <c r="AZ7" s="17">
        <v>44713</v>
      </c>
      <c r="BA7" s="17">
        <v>44743</v>
      </c>
      <c r="BB7" s="17">
        <v>44774</v>
      </c>
      <c r="BC7" s="17">
        <v>44805</v>
      </c>
      <c r="BD7" s="17">
        <v>44835</v>
      </c>
      <c r="BE7" s="17">
        <v>44866</v>
      </c>
      <c r="BF7" s="17">
        <v>44896</v>
      </c>
      <c r="BG7" s="17">
        <v>44927</v>
      </c>
      <c r="BH7" s="17">
        <v>44958</v>
      </c>
      <c r="BI7" s="17">
        <v>44986</v>
      </c>
      <c r="BJ7" s="17">
        <v>45017</v>
      </c>
      <c r="BK7" s="17">
        <v>45047</v>
      </c>
      <c r="BL7" s="17">
        <v>45078</v>
      </c>
      <c r="BM7" s="17">
        <v>45108</v>
      </c>
      <c r="BN7" s="17">
        <v>45139</v>
      </c>
      <c r="BO7" s="17">
        <v>45170</v>
      </c>
      <c r="BP7" s="17">
        <v>45200</v>
      </c>
      <c r="BQ7" s="17">
        <v>45231</v>
      </c>
      <c r="BR7" s="17">
        <v>45261</v>
      </c>
      <c r="BS7" s="17">
        <v>45292</v>
      </c>
      <c r="BT7" s="17">
        <v>45323</v>
      </c>
      <c r="BU7" s="17">
        <v>45352</v>
      </c>
      <c r="BV7" s="17">
        <v>45383</v>
      </c>
      <c r="BW7" s="17">
        <v>45413</v>
      </c>
      <c r="BX7" s="17">
        <v>45444</v>
      </c>
      <c r="BY7" s="17">
        <v>45474</v>
      </c>
      <c r="BZ7" s="17">
        <v>45505</v>
      </c>
      <c r="CA7" s="17">
        <v>45536</v>
      </c>
      <c r="CB7" s="17">
        <v>45566</v>
      </c>
      <c r="CC7" s="17">
        <v>45597</v>
      </c>
      <c r="CD7" s="17">
        <v>45627</v>
      </c>
      <c r="CE7" s="17">
        <v>45658</v>
      </c>
      <c r="CF7" s="17">
        <v>45689</v>
      </c>
      <c r="CG7" s="17">
        <v>45717</v>
      </c>
      <c r="CH7" s="17">
        <v>45748</v>
      </c>
      <c r="CI7" s="17">
        <v>45778</v>
      </c>
      <c r="CJ7" s="17">
        <v>45809</v>
      </c>
      <c r="CK7" s="17">
        <v>45839</v>
      </c>
      <c r="CL7" s="17">
        <v>45870</v>
      </c>
      <c r="CM7" s="17">
        <v>45901</v>
      </c>
      <c r="CN7" s="17">
        <v>45931</v>
      </c>
      <c r="CO7" s="17">
        <v>45962</v>
      </c>
      <c r="CP7" s="17">
        <v>45992</v>
      </c>
    </row>
    <row r="8" spans="1:94">
      <c r="A8" s="18"/>
      <c r="B8" s="18"/>
      <c r="C8" s="18"/>
      <c r="D8" s="18"/>
      <c r="E8" s="18"/>
      <c r="F8" s="18"/>
      <c r="G8" s="18"/>
      <c r="H8" s="18"/>
      <c r="I8" s="19"/>
      <c r="J8" s="19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</row>
    <row r="9" spans="1:94">
      <c r="B9" s="20" t="s">
        <v>494</v>
      </c>
      <c r="D9" s="20" t="s">
        <v>609</v>
      </c>
      <c r="F9" s="21">
        <v>0</v>
      </c>
      <c r="G9" s="21">
        <v>0</v>
      </c>
      <c r="I9" s="31">
        <v>43739</v>
      </c>
      <c r="J9" s="31">
        <v>44104</v>
      </c>
      <c r="L9" s="29">
        <v>116338</v>
      </c>
      <c r="M9" s="29"/>
      <c r="N9" s="29"/>
      <c r="O9" s="32">
        <f t="shared" ref="O9:O15" si="2">IFERROR(L9/ROUND(DAYS360(I9,J9,FALSE)/30,0),0)</f>
        <v>9694.8333333333339</v>
      </c>
      <c r="Q9" s="22">
        <f t="shared" ref="Q9:U15" si="3">SUMIFS($W9:$CD9,$W$5:$CD$5,Q$7)</f>
        <v>87253.5</v>
      </c>
      <c r="R9" s="22">
        <f t="shared" si="3"/>
        <v>0</v>
      </c>
      <c r="S9" s="22">
        <f t="shared" si="3"/>
        <v>0</v>
      </c>
      <c r="T9" s="22">
        <f t="shared" si="3"/>
        <v>0</v>
      </c>
      <c r="U9" s="22">
        <f t="shared" si="3"/>
        <v>0</v>
      </c>
      <c r="V9" s="22">
        <f t="shared" ref="V9:V15" si="4">SUMIFS($W9:$CP9,$W$5:$CP$5,V$7)</f>
        <v>0</v>
      </c>
      <c r="W9" s="22">
        <f t="shared" ref="W9:AL15" si="5">SUMIFS($O9,$I9,"&lt;="&amp;W$7,$J9,"&gt;"&amp;W$7)</f>
        <v>9694.8333333333339</v>
      </c>
      <c r="X9" s="22">
        <f t="shared" si="5"/>
        <v>9694.8333333333339</v>
      </c>
      <c r="Y9" s="22">
        <f t="shared" si="5"/>
        <v>9694.8333333333339</v>
      </c>
      <c r="Z9" s="22">
        <f t="shared" si="5"/>
        <v>9694.8333333333339</v>
      </c>
      <c r="AA9" s="22">
        <f t="shared" si="5"/>
        <v>9694.8333333333339</v>
      </c>
      <c r="AB9" s="22">
        <f t="shared" si="5"/>
        <v>9694.8333333333339</v>
      </c>
      <c r="AC9" s="22">
        <f t="shared" si="5"/>
        <v>9694.8333333333339</v>
      </c>
      <c r="AD9" s="22">
        <f t="shared" si="5"/>
        <v>9694.8333333333339</v>
      </c>
      <c r="AE9" s="22">
        <f t="shared" si="5"/>
        <v>9694.8333333333339</v>
      </c>
      <c r="AF9" s="22">
        <f t="shared" si="5"/>
        <v>0</v>
      </c>
      <c r="AG9" s="22">
        <f t="shared" si="5"/>
        <v>0</v>
      </c>
      <c r="AH9" s="22">
        <f t="shared" si="5"/>
        <v>0</v>
      </c>
      <c r="AI9" s="22">
        <f t="shared" si="5"/>
        <v>0</v>
      </c>
      <c r="AJ9" s="22">
        <f t="shared" si="5"/>
        <v>0</v>
      </c>
      <c r="AK9" s="22">
        <f t="shared" si="5"/>
        <v>0</v>
      </c>
      <c r="AL9" s="22">
        <f t="shared" si="5"/>
        <v>0</v>
      </c>
      <c r="AM9" s="22">
        <f t="shared" ref="AM9:BB15" si="6">SUMIFS($O9,$I9,"&lt;="&amp;AM$7,$J9,"&gt;"&amp;AM$7)</f>
        <v>0</v>
      </c>
      <c r="AN9" s="22">
        <f t="shared" si="6"/>
        <v>0</v>
      </c>
      <c r="AO9" s="22">
        <f t="shared" si="6"/>
        <v>0</v>
      </c>
      <c r="AP9" s="22">
        <f t="shared" si="6"/>
        <v>0</v>
      </c>
      <c r="AQ9" s="22">
        <f t="shared" si="6"/>
        <v>0</v>
      </c>
      <c r="AR9" s="22">
        <f t="shared" si="6"/>
        <v>0</v>
      </c>
      <c r="AS9" s="22">
        <f t="shared" si="6"/>
        <v>0</v>
      </c>
      <c r="AT9" s="22">
        <f t="shared" si="6"/>
        <v>0</v>
      </c>
      <c r="AU9" s="22">
        <f t="shared" si="6"/>
        <v>0</v>
      </c>
      <c r="AV9" s="22">
        <f t="shared" si="6"/>
        <v>0</v>
      </c>
      <c r="AW9" s="22">
        <f t="shared" si="6"/>
        <v>0</v>
      </c>
      <c r="AX9" s="22">
        <f t="shared" si="6"/>
        <v>0</v>
      </c>
      <c r="AY9" s="22">
        <f t="shared" si="6"/>
        <v>0</v>
      </c>
      <c r="AZ9" s="22">
        <f t="shared" si="6"/>
        <v>0</v>
      </c>
      <c r="BA9" s="22">
        <f t="shared" si="6"/>
        <v>0</v>
      </c>
      <c r="BB9" s="22">
        <f t="shared" si="6"/>
        <v>0</v>
      </c>
      <c r="BC9" s="22">
        <f t="shared" ref="BC9:BR15" si="7">SUMIFS($O9,$I9,"&lt;="&amp;BC$7,$J9,"&gt;"&amp;BC$7)</f>
        <v>0</v>
      </c>
      <c r="BD9" s="22">
        <f t="shared" si="7"/>
        <v>0</v>
      </c>
      <c r="BE9" s="22">
        <f t="shared" si="7"/>
        <v>0</v>
      </c>
      <c r="BF9" s="22">
        <f t="shared" si="7"/>
        <v>0</v>
      </c>
      <c r="BG9" s="22">
        <f t="shared" si="7"/>
        <v>0</v>
      </c>
      <c r="BH9" s="22">
        <f t="shared" si="7"/>
        <v>0</v>
      </c>
      <c r="BI9" s="22">
        <f t="shared" si="7"/>
        <v>0</v>
      </c>
      <c r="BJ9" s="22">
        <f t="shared" si="7"/>
        <v>0</v>
      </c>
      <c r="BK9" s="22">
        <f t="shared" si="7"/>
        <v>0</v>
      </c>
      <c r="BL9" s="22">
        <f t="shared" si="7"/>
        <v>0</v>
      </c>
      <c r="BM9" s="22">
        <f t="shared" si="7"/>
        <v>0</v>
      </c>
      <c r="BN9" s="22">
        <f t="shared" si="7"/>
        <v>0</v>
      </c>
      <c r="BO9" s="22">
        <f t="shared" si="7"/>
        <v>0</v>
      </c>
      <c r="BP9" s="22">
        <f t="shared" si="7"/>
        <v>0</v>
      </c>
      <c r="BQ9" s="22">
        <f t="shared" si="7"/>
        <v>0</v>
      </c>
      <c r="BR9" s="22">
        <f t="shared" si="7"/>
        <v>0</v>
      </c>
      <c r="BS9" s="22">
        <f t="shared" ref="BS9:CH15" si="8">SUMIFS($O9,$I9,"&lt;="&amp;BS$7,$J9,"&gt;"&amp;BS$7)</f>
        <v>0</v>
      </c>
      <c r="BT9" s="22">
        <f t="shared" si="8"/>
        <v>0</v>
      </c>
      <c r="BU9" s="22">
        <f t="shared" si="8"/>
        <v>0</v>
      </c>
      <c r="BV9" s="22">
        <f t="shared" si="8"/>
        <v>0</v>
      </c>
      <c r="BW9" s="22">
        <f t="shared" si="8"/>
        <v>0</v>
      </c>
      <c r="BX9" s="22">
        <f t="shared" si="8"/>
        <v>0</v>
      </c>
      <c r="BY9" s="22">
        <f t="shared" si="8"/>
        <v>0</v>
      </c>
      <c r="BZ9" s="22">
        <f t="shared" si="8"/>
        <v>0</v>
      </c>
      <c r="CA9" s="22">
        <f t="shared" si="8"/>
        <v>0</v>
      </c>
      <c r="CB9" s="22">
        <f t="shared" si="8"/>
        <v>0</v>
      </c>
      <c r="CC9" s="22">
        <f t="shared" si="8"/>
        <v>0</v>
      </c>
      <c r="CD9" s="22">
        <f t="shared" si="8"/>
        <v>0</v>
      </c>
      <c r="CE9" s="22">
        <f t="shared" si="8"/>
        <v>0</v>
      </c>
      <c r="CF9" s="22">
        <f t="shared" si="8"/>
        <v>0</v>
      </c>
      <c r="CG9" s="22">
        <f t="shared" si="8"/>
        <v>0</v>
      </c>
      <c r="CH9" s="22">
        <f t="shared" si="8"/>
        <v>0</v>
      </c>
      <c r="CI9" s="22">
        <f t="shared" ref="CI9:CP15" si="9">SUMIFS($O9,$I9,"&lt;="&amp;CI$7,$J9,"&gt;"&amp;CI$7)</f>
        <v>0</v>
      </c>
      <c r="CJ9" s="22">
        <f t="shared" si="9"/>
        <v>0</v>
      </c>
      <c r="CK9" s="22">
        <f t="shared" si="9"/>
        <v>0</v>
      </c>
      <c r="CL9" s="22">
        <f t="shared" si="9"/>
        <v>0</v>
      </c>
      <c r="CM9" s="22">
        <f t="shared" si="9"/>
        <v>0</v>
      </c>
      <c r="CN9" s="22">
        <f t="shared" si="9"/>
        <v>0</v>
      </c>
      <c r="CO9" s="22">
        <f t="shared" si="9"/>
        <v>0</v>
      </c>
      <c r="CP9" s="22">
        <f t="shared" si="9"/>
        <v>0</v>
      </c>
    </row>
    <row r="10" spans="1:94">
      <c r="B10" s="20" t="s">
        <v>494</v>
      </c>
      <c r="D10" s="20" t="s">
        <v>609</v>
      </c>
      <c r="F10" s="21"/>
      <c r="G10" s="21">
        <v>0</v>
      </c>
      <c r="I10" s="31">
        <f t="shared" ref="I10:J15" si="10">DATE(YEAR(I9)+1,MONTH(I9),DAY(I9))</f>
        <v>44105</v>
      </c>
      <c r="J10" s="31">
        <f>DATE(YEAR(J9)+1,MONTH(J9),DAY(J9))</f>
        <v>44469</v>
      </c>
      <c r="L10" s="139">
        <v>111079.12</v>
      </c>
      <c r="M10" s="29">
        <f>L10-L9</f>
        <v>-5258.8800000000047</v>
      </c>
      <c r="N10" s="34">
        <f>M10/L9</f>
        <v>-4.5203458887036092E-2</v>
      </c>
      <c r="O10" s="32">
        <f>IFERROR(L10/ROUND(DAYS360(I10,J10,FALSE)/30,0),0)</f>
        <v>9256.5933333333323</v>
      </c>
      <c r="Q10" s="22">
        <f t="shared" si="3"/>
        <v>27769.78</v>
      </c>
      <c r="R10" s="22">
        <f t="shared" si="3"/>
        <v>83309.34</v>
      </c>
      <c r="S10" s="22">
        <f t="shared" si="3"/>
        <v>0</v>
      </c>
      <c r="T10" s="22">
        <f t="shared" si="3"/>
        <v>0</v>
      </c>
      <c r="U10" s="22">
        <f t="shared" si="3"/>
        <v>0</v>
      </c>
      <c r="V10" s="22">
        <f t="shared" si="4"/>
        <v>0</v>
      </c>
      <c r="W10" s="22">
        <f t="shared" si="5"/>
        <v>0</v>
      </c>
      <c r="X10" s="22">
        <f t="shared" si="5"/>
        <v>0</v>
      </c>
      <c r="Y10" s="22">
        <f t="shared" si="5"/>
        <v>0</v>
      </c>
      <c r="Z10" s="22">
        <f t="shared" si="5"/>
        <v>0</v>
      </c>
      <c r="AA10" s="22">
        <f t="shared" si="5"/>
        <v>0</v>
      </c>
      <c r="AB10" s="22">
        <f t="shared" si="5"/>
        <v>0</v>
      </c>
      <c r="AC10" s="22">
        <f t="shared" si="5"/>
        <v>0</v>
      </c>
      <c r="AD10" s="22">
        <f t="shared" si="5"/>
        <v>0</v>
      </c>
      <c r="AE10" s="22">
        <f t="shared" si="5"/>
        <v>0</v>
      </c>
      <c r="AF10" s="22">
        <f t="shared" si="5"/>
        <v>9256.5933333333323</v>
      </c>
      <c r="AG10" s="22">
        <f t="shared" si="5"/>
        <v>9256.5933333333323</v>
      </c>
      <c r="AH10" s="22">
        <f t="shared" si="5"/>
        <v>9256.5933333333323</v>
      </c>
      <c r="AI10" s="22">
        <f t="shared" si="5"/>
        <v>9256.5933333333323</v>
      </c>
      <c r="AJ10" s="22">
        <f t="shared" si="5"/>
        <v>9256.5933333333323</v>
      </c>
      <c r="AK10" s="22">
        <f t="shared" si="5"/>
        <v>9256.5933333333323</v>
      </c>
      <c r="AL10" s="22">
        <f t="shared" si="5"/>
        <v>9256.5933333333323</v>
      </c>
      <c r="AM10" s="22">
        <f t="shared" si="6"/>
        <v>9256.5933333333323</v>
      </c>
      <c r="AN10" s="22">
        <f t="shared" si="6"/>
        <v>9256.5933333333323</v>
      </c>
      <c r="AO10" s="22">
        <f t="shared" si="6"/>
        <v>9256.5933333333323</v>
      </c>
      <c r="AP10" s="22">
        <f t="shared" si="6"/>
        <v>9256.5933333333323</v>
      </c>
      <c r="AQ10" s="22">
        <f t="shared" si="6"/>
        <v>9256.5933333333323</v>
      </c>
      <c r="AR10" s="22">
        <f t="shared" si="6"/>
        <v>0</v>
      </c>
      <c r="AS10" s="22">
        <f t="shared" si="6"/>
        <v>0</v>
      </c>
      <c r="AT10" s="22">
        <f t="shared" si="6"/>
        <v>0</v>
      </c>
      <c r="AU10" s="22">
        <f t="shared" si="6"/>
        <v>0</v>
      </c>
      <c r="AV10" s="22">
        <f t="shared" si="6"/>
        <v>0</v>
      </c>
      <c r="AW10" s="22">
        <f t="shared" si="6"/>
        <v>0</v>
      </c>
      <c r="AX10" s="22">
        <f t="shared" si="6"/>
        <v>0</v>
      </c>
      <c r="AY10" s="22">
        <f t="shared" si="6"/>
        <v>0</v>
      </c>
      <c r="AZ10" s="22">
        <f t="shared" si="6"/>
        <v>0</v>
      </c>
      <c r="BA10" s="22">
        <f t="shared" si="6"/>
        <v>0</v>
      </c>
      <c r="BB10" s="22">
        <f t="shared" si="6"/>
        <v>0</v>
      </c>
      <c r="BC10" s="22">
        <f t="shared" si="7"/>
        <v>0</v>
      </c>
      <c r="BD10" s="22">
        <f t="shared" si="7"/>
        <v>0</v>
      </c>
      <c r="BE10" s="22">
        <f t="shared" si="7"/>
        <v>0</v>
      </c>
      <c r="BF10" s="22">
        <f t="shared" si="7"/>
        <v>0</v>
      </c>
      <c r="BG10" s="22">
        <f t="shared" si="7"/>
        <v>0</v>
      </c>
      <c r="BH10" s="22">
        <f t="shared" si="7"/>
        <v>0</v>
      </c>
      <c r="BI10" s="22">
        <f t="shared" si="7"/>
        <v>0</v>
      </c>
      <c r="BJ10" s="22">
        <f t="shared" si="7"/>
        <v>0</v>
      </c>
      <c r="BK10" s="22">
        <f t="shared" si="7"/>
        <v>0</v>
      </c>
      <c r="BL10" s="22">
        <f t="shared" si="7"/>
        <v>0</v>
      </c>
      <c r="BM10" s="22">
        <f t="shared" si="7"/>
        <v>0</v>
      </c>
      <c r="BN10" s="22">
        <f t="shared" si="7"/>
        <v>0</v>
      </c>
      <c r="BO10" s="22">
        <f t="shared" si="7"/>
        <v>0</v>
      </c>
      <c r="BP10" s="22">
        <f t="shared" si="7"/>
        <v>0</v>
      </c>
      <c r="BQ10" s="22">
        <f t="shared" si="7"/>
        <v>0</v>
      </c>
      <c r="BR10" s="22">
        <f t="shared" si="7"/>
        <v>0</v>
      </c>
      <c r="BS10" s="22">
        <f t="shared" si="8"/>
        <v>0</v>
      </c>
      <c r="BT10" s="22">
        <f t="shared" si="8"/>
        <v>0</v>
      </c>
      <c r="BU10" s="22">
        <f t="shared" si="8"/>
        <v>0</v>
      </c>
      <c r="BV10" s="22">
        <f t="shared" si="8"/>
        <v>0</v>
      </c>
      <c r="BW10" s="22">
        <f t="shared" si="8"/>
        <v>0</v>
      </c>
      <c r="BX10" s="22">
        <f t="shared" si="8"/>
        <v>0</v>
      </c>
      <c r="BY10" s="22">
        <f t="shared" si="8"/>
        <v>0</v>
      </c>
      <c r="BZ10" s="22">
        <f t="shared" si="8"/>
        <v>0</v>
      </c>
      <c r="CA10" s="22">
        <f t="shared" si="8"/>
        <v>0</v>
      </c>
      <c r="CB10" s="22">
        <f t="shared" si="8"/>
        <v>0</v>
      </c>
      <c r="CC10" s="22">
        <f t="shared" si="8"/>
        <v>0</v>
      </c>
      <c r="CD10" s="22">
        <f t="shared" si="8"/>
        <v>0</v>
      </c>
      <c r="CE10" s="22">
        <f t="shared" si="8"/>
        <v>0</v>
      </c>
      <c r="CF10" s="22">
        <f t="shared" si="8"/>
        <v>0</v>
      </c>
      <c r="CG10" s="22">
        <f t="shared" si="8"/>
        <v>0</v>
      </c>
      <c r="CH10" s="22">
        <f t="shared" si="8"/>
        <v>0</v>
      </c>
      <c r="CI10" s="22">
        <f t="shared" si="9"/>
        <v>0</v>
      </c>
      <c r="CJ10" s="22">
        <f t="shared" si="9"/>
        <v>0</v>
      </c>
      <c r="CK10" s="22">
        <f t="shared" si="9"/>
        <v>0</v>
      </c>
      <c r="CL10" s="22">
        <f t="shared" si="9"/>
        <v>0</v>
      </c>
      <c r="CM10" s="22">
        <f t="shared" si="9"/>
        <v>0</v>
      </c>
      <c r="CN10" s="22">
        <f t="shared" si="9"/>
        <v>0</v>
      </c>
      <c r="CO10" s="22">
        <f t="shared" si="9"/>
        <v>0</v>
      </c>
      <c r="CP10" s="22">
        <f t="shared" si="9"/>
        <v>0</v>
      </c>
    </row>
    <row r="11" spans="1:94">
      <c r="B11" s="20" t="s">
        <v>494</v>
      </c>
      <c r="D11" s="20" t="s">
        <v>609</v>
      </c>
      <c r="F11" s="21"/>
      <c r="G11" s="21">
        <v>0.05</v>
      </c>
      <c r="I11" s="31">
        <f t="shared" si="10"/>
        <v>44470</v>
      </c>
      <c r="J11" s="31">
        <f t="shared" si="10"/>
        <v>44834</v>
      </c>
      <c r="L11" s="147">
        <v>133638.04</v>
      </c>
      <c r="M11" s="29">
        <f t="shared" ref="M11:M15" si="11">L11-L10</f>
        <v>22558.920000000013</v>
      </c>
      <c r="N11" s="34">
        <f>M11/L10</f>
        <v>0.20308875331385426</v>
      </c>
      <c r="O11" s="32">
        <f t="shared" si="2"/>
        <v>11136.503333333334</v>
      </c>
      <c r="Q11" s="22">
        <f t="shared" si="3"/>
        <v>0</v>
      </c>
      <c r="R11" s="22">
        <f t="shared" si="3"/>
        <v>33409.51</v>
      </c>
      <c r="S11" s="22">
        <f t="shared" si="3"/>
        <v>100228.53</v>
      </c>
      <c r="T11" s="22">
        <f t="shared" si="3"/>
        <v>0</v>
      </c>
      <c r="U11" s="22">
        <f t="shared" si="3"/>
        <v>0</v>
      </c>
      <c r="V11" s="22">
        <f t="shared" si="4"/>
        <v>0</v>
      </c>
      <c r="W11" s="22">
        <f t="shared" si="5"/>
        <v>0</v>
      </c>
      <c r="X11" s="22">
        <f t="shared" si="5"/>
        <v>0</v>
      </c>
      <c r="Y11" s="22">
        <f t="shared" si="5"/>
        <v>0</v>
      </c>
      <c r="Z11" s="22">
        <f t="shared" si="5"/>
        <v>0</v>
      </c>
      <c r="AA11" s="22">
        <f t="shared" si="5"/>
        <v>0</v>
      </c>
      <c r="AB11" s="22">
        <f t="shared" si="5"/>
        <v>0</v>
      </c>
      <c r="AC11" s="22">
        <f t="shared" si="5"/>
        <v>0</v>
      </c>
      <c r="AD11" s="22">
        <f t="shared" si="5"/>
        <v>0</v>
      </c>
      <c r="AE11" s="22">
        <f t="shared" si="5"/>
        <v>0</v>
      </c>
      <c r="AF11" s="22">
        <f t="shared" si="5"/>
        <v>0</v>
      </c>
      <c r="AG11" s="22">
        <f t="shared" si="5"/>
        <v>0</v>
      </c>
      <c r="AH11" s="22">
        <f t="shared" si="5"/>
        <v>0</v>
      </c>
      <c r="AI11" s="22">
        <f t="shared" si="5"/>
        <v>0</v>
      </c>
      <c r="AJ11" s="22">
        <f t="shared" si="5"/>
        <v>0</v>
      </c>
      <c r="AK11" s="22">
        <f t="shared" si="5"/>
        <v>0</v>
      </c>
      <c r="AL11" s="22">
        <f t="shared" si="5"/>
        <v>0</v>
      </c>
      <c r="AM11" s="22">
        <f t="shared" si="6"/>
        <v>0</v>
      </c>
      <c r="AN11" s="22">
        <f t="shared" si="6"/>
        <v>0</v>
      </c>
      <c r="AO11" s="22">
        <f t="shared" si="6"/>
        <v>0</v>
      </c>
      <c r="AP11" s="22">
        <f t="shared" si="6"/>
        <v>0</v>
      </c>
      <c r="AQ11" s="22">
        <f t="shared" si="6"/>
        <v>0</v>
      </c>
      <c r="AR11" s="22">
        <f t="shared" si="6"/>
        <v>11136.503333333334</v>
      </c>
      <c r="AS11" s="22">
        <f t="shared" si="6"/>
        <v>11136.503333333334</v>
      </c>
      <c r="AT11" s="22">
        <f t="shared" si="6"/>
        <v>11136.503333333334</v>
      </c>
      <c r="AU11" s="22">
        <f t="shared" si="6"/>
        <v>11136.503333333334</v>
      </c>
      <c r="AV11" s="22">
        <f t="shared" si="6"/>
        <v>11136.503333333334</v>
      </c>
      <c r="AW11" s="22">
        <f t="shared" si="6"/>
        <v>11136.503333333334</v>
      </c>
      <c r="AX11" s="22">
        <f t="shared" si="6"/>
        <v>11136.503333333334</v>
      </c>
      <c r="AY11" s="22">
        <f t="shared" si="6"/>
        <v>11136.503333333334</v>
      </c>
      <c r="AZ11" s="22">
        <f t="shared" si="6"/>
        <v>11136.503333333334</v>
      </c>
      <c r="BA11" s="22">
        <f t="shared" si="6"/>
        <v>11136.503333333334</v>
      </c>
      <c r="BB11" s="22">
        <f t="shared" si="6"/>
        <v>11136.503333333334</v>
      </c>
      <c r="BC11" s="22">
        <f t="shared" si="7"/>
        <v>11136.503333333334</v>
      </c>
      <c r="BD11" s="22">
        <f t="shared" si="7"/>
        <v>0</v>
      </c>
      <c r="BE11" s="22">
        <f t="shared" si="7"/>
        <v>0</v>
      </c>
      <c r="BF11" s="22">
        <f t="shared" si="7"/>
        <v>0</v>
      </c>
      <c r="BG11" s="22">
        <f t="shared" si="7"/>
        <v>0</v>
      </c>
      <c r="BH11" s="22">
        <f t="shared" si="7"/>
        <v>0</v>
      </c>
      <c r="BI11" s="22">
        <f t="shared" si="7"/>
        <v>0</v>
      </c>
      <c r="BJ11" s="22">
        <f t="shared" si="7"/>
        <v>0</v>
      </c>
      <c r="BK11" s="22">
        <f t="shared" si="7"/>
        <v>0</v>
      </c>
      <c r="BL11" s="22">
        <f t="shared" si="7"/>
        <v>0</v>
      </c>
      <c r="BM11" s="22">
        <f t="shared" si="7"/>
        <v>0</v>
      </c>
      <c r="BN11" s="22">
        <f t="shared" si="7"/>
        <v>0</v>
      </c>
      <c r="BO11" s="22">
        <f t="shared" si="7"/>
        <v>0</v>
      </c>
      <c r="BP11" s="22">
        <f t="shared" si="7"/>
        <v>0</v>
      </c>
      <c r="BQ11" s="22">
        <f t="shared" si="7"/>
        <v>0</v>
      </c>
      <c r="BR11" s="22">
        <f t="shared" si="7"/>
        <v>0</v>
      </c>
      <c r="BS11" s="22">
        <f t="shared" si="8"/>
        <v>0</v>
      </c>
      <c r="BT11" s="22">
        <f t="shared" si="8"/>
        <v>0</v>
      </c>
      <c r="BU11" s="22">
        <f t="shared" si="8"/>
        <v>0</v>
      </c>
      <c r="BV11" s="22">
        <f t="shared" si="8"/>
        <v>0</v>
      </c>
      <c r="BW11" s="22">
        <f t="shared" si="8"/>
        <v>0</v>
      </c>
      <c r="BX11" s="22">
        <f t="shared" si="8"/>
        <v>0</v>
      </c>
      <c r="BY11" s="22">
        <f t="shared" si="8"/>
        <v>0</v>
      </c>
      <c r="BZ11" s="22">
        <f t="shared" si="8"/>
        <v>0</v>
      </c>
      <c r="CA11" s="22">
        <f t="shared" si="8"/>
        <v>0</v>
      </c>
      <c r="CB11" s="22">
        <f t="shared" si="8"/>
        <v>0</v>
      </c>
      <c r="CC11" s="22">
        <f t="shared" si="8"/>
        <v>0</v>
      </c>
      <c r="CD11" s="22">
        <f t="shared" si="8"/>
        <v>0</v>
      </c>
      <c r="CE11" s="22">
        <f t="shared" si="8"/>
        <v>0</v>
      </c>
      <c r="CF11" s="22">
        <f t="shared" si="8"/>
        <v>0</v>
      </c>
      <c r="CG11" s="22">
        <f t="shared" si="8"/>
        <v>0</v>
      </c>
      <c r="CH11" s="22">
        <f t="shared" si="8"/>
        <v>0</v>
      </c>
      <c r="CI11" s="22">
        <f t="shared" si="9"/>
        <v>0</v>
      </c>
      <c r="CJ11" s="22">
        <f t="shared" si="9"/>
        <v>0</v>
      </c>
      <c r="CK11" s="22">
        <f t="shared" si="9"/>
        <v>0</v>
      </c>
      <c r="CL11" s="22">
        <f t="shared" si="9"/>
        <v>0</v>
      </c>
      <c r="CM11" s="22">
        <f t="shared" si="9"/>
        <v>0</v>
      </c>
      <c r="CN11" s="22">
        <f t="shared" si="9"/>
        <v>0</v>
      </c>
      <c r="CO11" s="22">
        <f t="shared" si="9"/>
        <v>0</v>
      </c>
      <c r="CP11" s="22">
        <f t="shared" si="9"/>
        <v>0</v>
      </c>
    </row>
    <row r="12" spans="1:94">
      <c r="B12" s="20" t="s">
        <v>494</v>
      </c>
      <c r="D12" s="20" t="s">
        <v>609</v>
      </c>
      <c r="F12" s="21"/>
      <c r="G12" s="21">
        <v>7.4999999999999997E-2</v>
      </c>
      <c r="I12" s="31">
        <f t="shared" si="10"/>
        <v>44835</v>
      </c>
      <c r="J12" s="31">
        <f t="shared" si="10"/>
        <v>45199</v>
      </c>
      <c r="L12" s="29">
        <f>O11*(1+F12)*(1+G12)*ROUND(DAYS360(I12,J12,FALSE)/30,0)</f>
        <v>143660.89300000001</v>
      </c>
      <c r="M12" s="29">
        <f t="shared" si="11"/>
        <v>10022.853000000003</v>
      </c>
      <c r="N12" s="34">
        <f t="shared" ref="N12:N15" si="12">M12/L11</f>
        <v>7.5000000000000011E-2</v>
      </c>
      <c r="O12" s="32">
        <f t="shared" si="2"/>
        <v>11971.741083333334</v>
      </c>
      <c r="Q12" s="22">
        <f t="shared" si="3"/>
        <v>0</v>
      </c>
      <c r="R12" s="22">
        <f t="shared" si="3"/>
        <v>0</v>
      </c>
      <c r="S12" s="22">
        <f t="shared" si="3"/>
        <v>35915.223250000003</v>
      </c>
      <c r="T12" s="22">
        <f t="shared" si="3"/>
        <v>107745.66975</v>
      </c>
      <c r="U12" s="22">
        <f t="shared" si="3"/>
        <v>0</v>
      </c>
      <c r="V12" s="22">
        <f t="shared" si="4"/>
        <v>0</v>
      </c>
      <c r="W12" s="22">
        <f t="shared" si="5"/>
        <v>0</v>
      </c>
      <c r="X12" s="22">
        <f t="shared" si="5"/>
        <v>0</v>
      </c>
      <c r="Y12" s="22">
        <f t="shared" si="5"/>
        <v>0</v>
      </c>
      <c r="Z12" s="22">
        <f t="shared" si="5"/>
        <v>0</v>
      </c>
      <c r="AA12" s="22">
        <f t="shared" si="5"/>
        <v>0</v>
      </c>
      <c r="AB12" s="22">
        <f t="shared" si="5"/>
        <v>0</v>
      </c>
      <c r="AC12" s="22">
        <f t="shared" si="5"/>
        <v>0</v>
      </c>
      <c r="AD12" s="22">
        <f t="shared" si="5"/>
        <v>0</v>
      </c>
      <c r="AE12" s="22">
        <f t="shared" si="5"/>
        <v>0</v>
      </c>
      <c r="AF12" s="22">
        <f t="shared" si="5"/>
        <v>0</v>
      </c>
      <c r="AG12" s="22">
        <f t="shared" si="5"/>
        <v>0</v>
      </c>
      <c r="AH12" s="22">
        <f t="shared" si="5"/>
        <v>0</v>
      </c>
      <c r="AI12" s="22">
        <f t="shared" si="5"/>
        <v>0</v>
      </c>
      <c r="AJ12" s="22">
        <f t="shared" si="5"/>
        <v>0</v>
      </c>
      <c r="AK12" s="22">
        <f t="shared" si="5"/>
        <v>0</v>
      </c>
      <c r="AL12" s="22">
        <f t="shared" si="5"/>
        <v>0</v>
      </c>
      <c r="AM12" s="22">
        <f t="shared" si="6"/>
        <v>0</v>
      </c>
      <c r="AN12" s="22">
        <f t="shared" si="6"/>
        <v>0</v>
      </c>
      <c r="AO12" s="22">
        <f t="shared" si="6"/>
        <v>0</v>
      </c>
      <c r="AP12" s="22">
        <f t="shared" si="6"/>
        <v>0</v>
      </c>
      <c r="AQ12" s="22">
        <f t="shared" si="6"/>
        <v>0</v>
      </c>
      <c r="AR12" s="22">
        <f t="shared" si="6"/>
        <v>0</v>
      </c>
      <c r="AS12" s="22">
        <f t="shared" si="6"/>
        <v>0</v>
      </c>
      <c r="AT12" s="22">
        <f t="shared" si="6"/>
        <v>0</v>
      </c>
      <c r="AU12" s="22">
        <f t="shared" si="6"/>
        <v>0</v>
      </c>
      <c r="AV12" s="22">
        <f t="shared" si="6"/>
        <v>0</v>
      </c>
      <c r="AW12" s="22">
        <f t="shared" si="6"/>
        <v>0</v>
      </c>
      <c r="AX12" s="22">
        <f t="shared" si="6"/>
        <v>0</v>
      </c>
      <c r="AY12" s="22">
        <f t="shared" si="6"/>
        <v>0</v>
      </c>
      <c r="AZ12" s="22">
        <f t="shared" si="6"/>
        <v>0</v>
      </c>
      <c r="BA12" s="22">
        <f t="shared" si="6"/>
        <v>0</v>
      </c>
      <c r="BB12" s="22">
        <f t="shared" si="6"/>
        <v>0</v>
      </c>
      <c r="BC12" s="22">
        <f t="shared" si="7"/>
        <v>0</v>
      </c>
      <c r="BD12" s="22">
        <f t="shared" si="7"/>
        <v>11971.741083333334</v>
      </c>
      <c r="BE12" s="22">
        <f t="shared" si="7"/>
        <v>11971.741083333334</v>
      </c>
      <c r="BF12" s="22">
        <f t="shared" si="7"/>
        <v>11971.741083333334</v>
      </c>
      <c r="BG12" s="22">
        <f t="shared" si="7"/>
        <v>11971.741083333334</v>
      </c>
      <c r="BH12" s="22">
        <f t="shared" si="7"/>
        <v>11971.741083333334</v>
      </c>
      <c r="BI12" s="22">
        <f t="shared" si="7"/>
        <v>11971.741083333334</v>
      </c>
      <c r="BJ12" s="22">
        <f t="shared" si="7"/>
        <v>11971.741083333334</v>
      </c>
      <c r="BK12" s="22">
        <f t="shared" si="7"/>
        <v>11971.741083333334</v>
      </c>
      <c r="BL12" s="22">
        <f t="shared" si="7"/>
        <v>11971.741083333334</v>
      </c>
      <c r="BM12" s="22">
        <f t="shared" si="7"/>
        <v>11971.741083333334</v>
      </c>
      <c r="BN12" s="22">
        <f t="shared" si="7"/>
        <v>11971.741083333334</v>
      </c>
      <c r="BO12" s="22">
        <f t="shared" si="7"/>
        <v>11971.741083333334</v>
      </c>
      <c r="BP12" s="22">
        <f t="shared" si="7"/>
        <v>0</v>
      </c>
      <c r="BQ12" s="22">
        <f t="shared" si="7"/>
        <v>0</v>
      </c>
      <c r="BR12" s="22">
        <f t="shared" si="7"/>
        <v>0</v>
      </c>
      <c r="BS12" s="22">
        <f t="shared" si="8"/>
        <v>0</v>
      </c>
      <c r="BT12" s="22">
        <f t="shared" si="8"/>
        <v>0</v>
      </c>
      <c r="BU12" s="22">
        <f t="shared" si="8"/>
        <v>0</v>
      </c>
      <c r="BV12" s="22">
        <f t="shared" si="8"/>
        <v>0</v>
      </c>
      <c r="BW12" s="22">
        <f t="shared" si="8"/>
        <v>0</v>
      </c>
      <c r="BX12" s="22">
        <f t="shared" si="8"/>
        <v>0</v>
      </c>
      <c r="BY12" s="22">
        <f t="shared" si="8"/>
        <v>0</v>
      </c>
      <c r="BZ12" s="22">
        <f t="shared" si="8"/>
        <v>0</v>
      </c>
      <c r="CA12" s="22">
        <f t="shared" si="8"/>
        <v>0</v>
      </c>
      <c r="CB12" s="22">
        <f t="shared" si="8"/>
        <v>0</v>
      </c>
      <c r="CC12" s="22">
        <f t="shared" si="8"/>
        <v>0</v>
      </c>
      <c r="CD12" s="22">
        <f t="shared" si="8"/>
        <v>0</v>
      </c>
      <c r="CE12" s="22">
        <f t="shared" si="8"/>
        <v>0</v>
      </c>
      <c r="CF12" s="22">
        <f t="shared" si="8"/>
        <v>0</v>
      </c>
      <c r="CG12" s="22">
        <f t="shared" si="8"/>
        <v>0</v>
      </c>
      <c r="CH12" s="22">
        <f t="shared" si="8"/>
        <v>0</v>
      </c>
      <c r="CI12" s="22">
        <f t="shared" si="9"/>
        <v>0</v>
      </c>
      <c r="CJ12" s="22">
        <f t="shared" si="9"/>
        <v>0</v>
      </c>
      <c r="CK12" s="22">
        <f t="shared" si="9"/>
        <v>0</v>
      </c>
      <c r="CL12" s="22">
        <f t="shared" si="9"/>
        <v>0</v>
      </c>
      <c r="CM12" s="22">
        <f t="shared" si="9"/>
        <v>0</v>
      </c>
      <c r="CN12" s="22">
        <f t="shared" si="9"/>
        <v>0</v>
      </c>
      <c r="CO12" s="22">
        <f t="shared" si="9"/>
        <v>0</v>
      </c>
      <c r="CP12" s="22">
        <f t="shared" si="9"/>
        <v>0</v>
      </c>
    </row>
    <row r="13" spans="1:94">
      <c r="B13" s="20" t="s">
        <v>494</v>
      </c>
      <c r="D13" s="20" t="s">
        <v>609</v>
      </c>
      <c r="F13" s="21"/>
      <c r="G13" s="21">
        <v>7.4999999999999997E-2</v>
      </c>
      <c r="I13" s="31">
        <f t="shared" si="10"/>
        <v>45200</v>
      </c>
      <c r="J13" s="31">
        <f t="shared" si="10"/>
        <v>45565</v>
      </c>
      <c r="L13" s="29">
        <f t="shared" ref="L13" si="13">O12*(1+F13)*(1+G13)*ROUND(DAYS360(I13,J13,FALSE)/30,0)</f>
        <v>154435.45997500001</v>
      </c>
      <c r="M13" s="29">
        <f t="shared" si="11"/>
        <v>10774.566974999994</v>
      </c>
      <c r="N13" s="34">
        <f t="shared" si="12"/>
        <v>7.4999999999999956E-2</v>
      </c>
      <c r="O13" s="32">
        <f t="shared" si="2"/>
        <v>12869.621664583334</v>
      </c>
      <c r="Q13" s="22">
        <f t="shared" si="3"/>
        <v>0</v>
      </c>
      <c r="R13" s="22">
        <f t="shared" si="3"/>
        <v>0</v>
      </c>
      <c r="S13" s="22">
        <f t="shared" si="3"/>
        <v>0</v>
      </c>
      <c r="T13" s="22">
        <f t="shared" si="3"/>
        <v>38608.864993750001</v>
      </c>
      <c r="U13" s="22">
        <f t="shared" si="3"/>
        <v>115826.59498125</v>
      </c>
      <c r="V13" s="22">
        <f t="shared" si="4"/>
        <v>0</v>
      </c>
      <c r="W13" s="22">
        <f t="shared" si="5"/>
        <v>0</v>
      </c>
      <c r="X13" s="22">
        <f t="shared" si="5"/>
        <v>0</v>
      </c>
      <c r="Y13" s="22">
        <f t="shared" si="5"/>
        <v>0</v>
      </c>
      <c r="Z13" s="22">
        <f t="shared" si="5"/>
        <v>0</v>
      </c>
      <c r="AA13" s="22">
        <f t="shared" si="5"/>
        <v>0</v>
      </c>
      <c r="AB13" s="22">
        <f t="shared" si="5"/>
        <v>0</v>
      </c>
      <c r="AC13" s="22">
        <f t="shared" si="5"/>
        <v>0</v>
      </c>
      <c r="AD13" s="22">
        <f t="shared" si="5"/>
        <v>0</v>
      </c>
      <c r="AE13" s="22">
        <f t="shared" si="5"/>
        <v>0</v>
      </c>
      <c r="AF13" s="22">
        <f t="shared" si="5"/>
        <v>0</v>
      </c>
      <c r="AG13" s="22">
        <f t="shared" si="5"/>
        <v>0</v>
      </c>
      <c r="AH13" s="22">
        <f t="shared" si="5"/>
        <v>0</v>
      </c>
      <c r="AI13" s="22">
        <f t="shared" si="5"/>
        <v>0</v>
      </c>
      <c r="AJ13" s="22">
        <f t="shared" si="5"/>
        <v>0</v>
      </c>
      <c r="AK13" s="22">
        <f t="shared" si="5"/>
        <v>0</v>
      </c>
      <c r="AL13" s="22">
        <f t="shared" si="5"/>
        <v>0</v>
      </c>
      <c r="AM13" s="22">
        <f t="shared" si="6"/>
        <v>0</v>
      </c>
      <c r="AN13" s="22">
        <f t="shared" si="6"/>
        <v>0</v>
      </c>
      <c r="AO13" s="22">
        <f t="shared" si="6"/>
        <v>0</v>
      </c>
      <c r="AP13" s="22">
        <f t="shared" si="6"/>
        <v>0</v>
      </c>
      <c r="AQ13" s="22">
        <f t="shared" si="6"/>
        <v>0</v>
      </c>
      <c r="AR13" s="22">
        <f t="shared" si="6"/>
        <v>0</v>
      </c>
      <c r="AS13" s="22">
        <f t="shared" si="6"/>
        <v>0</v>
      </c>
      <c r="AT13" s="22">
        <f t="shared" si="6"/>
        <v>0</v>
      </c>
      <c r="AU13" s="22">
        <f t="shared" si="6"/>
        <v>0</v>
      </c>
      <c r="AV13" s="22">
        <f t="shared" si="6"/>
        <v>0</v>
      </c>
      <c r="AW13" s="22">
        <f t="shared" si="6"/>
        <v>0</v>
      </c>
      <c r="AX13" s="22">
        <f t="shared" si="6"/>
        <v>0</v>
      </c>
      <c r="AY13" s="22">
        <f t="shared" si="6"/>
        <v>0</v>
      </c>
      <c r="AZ13" s="22">
        <f t="shared" si="6"/>
        <v>0</v>
      </c>
      <c r="BA13" s="22">
        <f t="shared" si="6"/>
        <v>0</v>
      </c>
      <c r="BB13" s="22">
        <f t="shared" si="6"/>
        <v>0</v>
      </c>
      <c r="BC13" s="22">
        <f t="shared" si="7"/>
        <v>0</v>
      </c>
      <c r="BD13" s="22">
        <f t="shared" si="7"/>
        <v>0</v>
      </c>
      <c r="BE13" s="22">
        <f t="shared" si="7"/>
        <v>0</v>
      </c>
      <c r="BF13" s="22">
        <f t="shared" si="7"/>
        <v>0</v>
      </c>
      <c r="BG13" s="22">
        <f t="shared" si="7"/>
        <v>0</v>
      </c>
      <c r="BH13" s="22">
        <f t="shared" si="7"/>
        <v>0</v>
      </c>
      <c r="BI13" s="22">
        <f t="shared" si="7"/>
        <v>0</v>
      </c>
      <c r="BJ13" s="22">
        <f t="shared" si="7"/>
        <v>0</v>
      </c>
      <c r="BK13" s="22">
        <f t="shared" si="7"/>
        <v>0</v>
      </c>
      <c r="BL13" s="22">
        <f t="shared" si="7"/>
        <v>0</v>
      </c>
      <c r="BM13" s="22">
        <f t="shared" si="7"/>
        <v>0</v>
      </c>
      <c r="BN13" s="22">
        <f t="shared" si="7"/>
        <v>0</v>
      </c>
      <c r="BO13" s="22">
        <f t="shared" si="7"/>
        <v>0</v>
      </c>
      <c r="BP13" s="22">
        <f t="shared" si="7"/>
        <v>12869.621664583334</v>
      </c>
      <c r="BQ13" s="22">
        <f t="shared" si="7"/>
        <v>12869.621664583334</v>
      </c>
      <c r="BR13" s="22">
        <f t="shared" si="7"/>
        <v>12869.621664583334</v>
      </c>
      <c r="BS13" s="22">
        <f t="shared" si="8"/>
        <v>12869.621664583334</v>
      </c>
      <c r="BT13" s="22">
        <f t="shared" si="8"/>
        <v>12869.621664583334</v>
      </c>
      <c r="BU13" s="22">
        <f t="shared" si="8"/>
        <v>12869.621664583334</v>
      </c>
      <c r="BV13" s="22">
        <f t="shared" si="8"/>
        <v>12869.621664583334</v>
      </c>
      <c r="BW13" s="22">
        <f t="shared" si="8"/>
        <v>12869.621664583334</v>
      </c>
      <c r="BX13" s="22">
        <f t="shared" si="8"/>
        <v>12869.621664583334</v>
      </c>
      <c r="BY13" s="22">
        <f t="shared" si="8"/>
        <v>12869.621664583334</v>
      </c>
      <c r="BZ13" s="22">
        <f t="shared" si="8"/>
        <v>12869.621664583334</v>
      </c>
      <c r="CA13" s="22">
        <f t="shared" si="8"/>
        <v>12869.621664583334</v>
      </c>
      <c r="CB13" s="22">
        <f t="shared" si="8"/>
        <v>0</v>
      </c>
      <c r="CC13" s="22">
        <f t="shared" si="8"/>
        <v>0</v>
      </c>
      <c r="CD13" s="22">
        <f t="shared" si="8"/>
        <v>0</v>
      </c>
      <c r="CE13" s="22">
        <f t="shared" si="8"/>
        <v>0</v>
      </c>
      <c r="CF13" s="22">
        <f t="shared" si="8"/>
        <v>0</v>
      </c>
      <c r="CG13" s="22">
        <f t="shared" si="8"/>
        <v>0</v>
      </c>
      <c r="CH13" s="22">
        <f t="shared" si="8"/>
        <v>0</v>
      </c>
      <c r="CI13" s="22">
        <f t="shared" si="9"/>
        <v>0</v>
      </c>
      <c r="CJ13" s="22">
        <f t="shared" si="9"/>
        <v>0</v>
      </c>
      <c r="CK13" s="22">
        <f t="shared" si="9"/>
        <v>0</v>
      </c>
      <c r="CL13" s="22">
        <f t="shared" si="9"/>
        <v>0</v>
      </c>
      <c r="CM13" s="22">
        <f t="shared" si="9"/>
        <v>0</v>
      </c>
      <c r="CN13" s="22">
        <f t="shared" si="9"/>
        <v>0</v>
      </c>
      <c r="CO13" s="22">
        <f t="shared" si="9"/>
        <v>0</v>
      </c>
      <c r="CP13" s="22">
        <f t="shared" si="9"/>
        <v>0</v>
      </c>
    </row>
    <row r="14" spans="1:94">
      <c r="B14" s="20" t="s">
        <v>494</v>
      </c>
      <c r="D14" s="20" t="s">
        <v>609</v>
      </c>
      <c r="F14" s="21"/>
      <c r="G14" s="21">
        <v>0.03</v>
      </c>
      <c r="I14" s="31">
        <f t="shared" si="10"/>
        <v>45566</v>
      </c>
      <c r="J14" s="31">
        <f t="shared" si="10"/>
        <v>45930</v>
      </c>
      <c r="L14" s="29">
        <f>O13*(1+F14)*(1+G14)*ROUND(DAYS360(I14,J14,FALSE)/30,0)</f>
        <v>159068.52377425</v>
      </c>
      <c r="M14" s="29">
        <f t="shared" si="11"/>
        <v>4633.0637992499978</v>
      </c>
      <c r="N14" s="34">
        <f t="shared" si="12"/>
        <v>2.9999999999999985E-2</v>
      </c>
      <c r="O14" s="32">
        <f t="shared" si="2"/>
        <v>13255.710314520833</v>
      </c>
      <c r="Q14" s="22">
        <f t="shared" si="3"/>
        <v>0</v>
      </c>
      <c r="R14" s="22">
        <f t="shared" si="3"/>
        <v>0</v>
      </c>
      <c r="S14" s="22">
        <f t="shared" si="3"/>
        <v>0</v>
      </c>
      <c r="T14" s="22">
        <f t="shared" si="3"/>
        <v>0</v>
      </c>
      <c r="U14" s="22">
        <f t="shared" si="3"/>
        <v>39767.130943562501</v>
      </c>
      <c r="V14" s="22">
        <f t="shared" si="4"/>
        <v>119301.39283068752</v>
      </c>
      <c r="W14" s="22">
        <f t="shared" si="5"/>
        <v>0</v>
      </c>
      <c r="X14" s="22">
        <f t="shared" si="5"/>
        <v>0</v>
      </c>
      <c r="Y14" s="22">
        <f t="shared" si="5"/>
        <v>0</v>
      </c>
      <c r="Z14" s="22">
        <f t="shared" si="5"/>
        <v>0</v>
      </c>
      <c r="AA14" s="22">
        <f t="shared" si="5"/>
        <v>0</v>
      </c>
      <c r="AB14" s="22">
        <f t="shared" si="5"/>
        <v>0</v>
      </c>
      <c r="AC14" s="22">
        <f t="shared" si="5"/>
        <v>0</v>
      </c>
      <c r="AD14" s="22">
        <f t="shared" si="5"/>
        <v>0</v>
      </c>
      <c r="AE14" s="22">
        <f t="shared" si="5"/>
        <v>0</v>
      </c>
      <c r="AF14" s="22">
        <f t="shared" si="5"/>
        <v>0</v>
      </c>
      <c r="AG14" s="22">
        <f t="shared" si="5"/>
        <v>0</v>
      </c>
      <c r="AH14" s="22">
        <f t="shared" si="5"/>
        <v>0</v>
      </c>
      <c r="AI14" s="22">
        <f t="shared" si="5"/>
        <v>0</v>
      </c>
      <c r="AJ14" s="22">
        <f t="shared" si="5"/>
        <v>0</v>
      </c>
      <c r="AK14" s="22">
        <f t="shared" si="5"/>
        <v>0</v>
      </c>
      <c r="AL14" s="22">
        <f t="shared" si="5"/>
        <v>0</v>
      </c>
      <c r="AM14" s="22">
        <f t="shared" si="6"/>
        <v>0</v>
      </c>
      <c r="AN14" s="22">
        <f t="shared" si="6"/>
        <v>0</v>
      </c>
      <c r="AO14" s="22">
        <f t="shared" si="6"/>
        <v>0</v>
      </c>
      <c r="AP14" s="22">
        <f t="shared" si="6"/>
        <v>0</v>
      </c>
      <c r="AQ14" s="22">
        <f t="shared" si="6"/>
        <v>0</v>
      </c>
      <c r="AR14" s="22">
        <f t="shared" si="6"/>
        <v>0</v>
      </c>
      <c r="AS14" s="22">
        <f t="shared" si="6"/>
        <v>0</v>
      </c>
      <c r="AT14" s="22">
        <f t="shared" si="6"/>
        <v>0</v>
      </c>
      <c r="AU14" s="22">
        <f t="shared" si="6"/>
        <v>0</v>
      </c>
      <c r="AV14" s="22">
        <f t="shared" si="6"/>
        <v>0</v>
      </c>
      <c r="AW14" s="22">
        <f t="shared" si="6"/>
        <v>0</v>
      </c>
      <c r="AX14" s="22">
        <f t="shared" si="6"/>
        <v>0</v>
      </c>
      <c r="AY14" s="22">
        <f t="shared" si="6"/>
        <v>0</v>
      </c>
      <c r="AZ14" s="22">
        <f t="shared" si="6"/>
        <v>0</v>
      </c>
      <c r="BA14" s="22">
        <f t="shared" si="6"/>
        <v>0</v>
      </c>
      <c r="BB14" s="22">
        <f t="shared" si="6"/>
        <v>0</v>
      </c>
      <c r="BC14" s="22">
        <f t="shared" si="7"/>
        <v>0</v>
      </c>
      <c r="BD14" s="22">
        <f t="shared" si="7"/>
        <v>0</v>
      </c>
      <c r="BE14" s="22">
        <f t="shared" si="7"/>
        <v>0</v>
      </c>
      <c r="BF14" s="22">
        <f t="shared" si="7"/>
        <v>0</v>
      </c>
      <c r="BG14" s="22">
        <f t="shared" si="7"/>
        <v>0</v>
      </c>
      <c r="BH14" s="22">
        <f t="shared" si="7"/>
        <v>0</v>
      </c>
      <c r="BI14" s="22">
        <f t="shared" si="7"/>
        <v>0</v>
      </c>
      <c r="BJ14" s="22">
        <f t="shared" si="7"/>
        <v>0</v>
      </c>
      <c r="BK14" s="22">
        <f t="shared" si="7"/>
        <v>0</v>
      </c>
      <c r="BL14" s="22">
        <f t="shared" si="7"/>
        <v>0</v>
      </c>
      <c r="BM14" s="22">
        <f t="shared" si="7"/>
        <v>0</v>
      </c>
      <c r="BN14" s="22">
        <f t="shared" si="7"/>
        <v>0</v>
      </c>
      <c r="BO14" s="22">
        <f t="shared" si="7"/>
        <v>0</v>
      </c>
      <c r="BP14" s="22">
        <f t="shared" si="7"/>
        <v>0</v>
      </c>
      <c r="BQ14" s="22">
        <f t="shared" si="7"/>
        <v>0</v>
      </c>
      <c r="BR14" s="22">
        <f t="shared" si="7"/>
        <v>0</v>
      </c>
      <c r="BS14" s="22">
        <f t="shared" si="8"/>
        <v>0</v>
      </c>
      <c r="BT14" s="22">
        <f t="shared" si="8"/>
        <v>0</v>
      </c>
      <c r="BU14" s="22">
        <f t="shared" si="8"/>
        <v>0</v>
      </c>
      <c r="BV14" s="22">
        <f t="shared" si="8"/>
        <v>0</v>
      </c>
      <c r="BW14" s="22">
        <f t="shared" si="8"/>
        <v>0</v>
      </c>
      <c r="BX14" s="22">
        <f t="shared" si="8"/>
        <v>0</v>
      </c>
      <c r="BY14" s="22">
        <f t="shared" si="8"/>
        <v>0</v>
      </c>
      <c r="BZ14" s="22">
        <f t="shared" si="8"/>
        <v>0</v>
      </c>
      <c r="CA14" s="22">
        <f t="shared" si="8"/>
        <v>0</v>
      </c>
      <c r="CB14" s="22">
        <f t="shared" si="8"/>
        <v>13255.710314520833</v>
      </c>
      <c r="CC14" s="22">
        <f t="shared" si="8"/>
        <v>13255.710314520833</v>
      </c>
      <c r="CD14" s="22">
        <f t="shared" si="8"/>
        <v>13255.710314520833</v>
      </c>
      <c r="CE14" s="22">
        <f t="shared" si="8"/>
        <v>13255.710314520833</v>
      </c>
      <c r="CF14" s="22">
        <f t="shared" si="8"/>
        <v>13255.710314520833</v>
      </c>
      <c r="CG14" s="22">
        <f t="shared" si="8"/>
        <v>13255.710314520833</v>
      </c>
      <c r="CH14" s="22">
        <f t="shared" si="8"/>
        <v>13255.710314520833</v>
      </c>
      <c r="CI14" s="22">
        <f t="shared" si="9"/>
        <v>13255.710314520833</v>
      </c>
      <c r="CJ14" s="22">
        <f t="shared" si="9"/>
        <v>13255.710314520833</v>
      </c>
      <c r="CK14" s="22">
        <f t="shared" si="9"/>
        <v>13255.710314520833</v>
      </c>
      <c r="CL14" s="22">
        <f t="shared" si="9"/>
        <v>13255.710314520833</v>
      </c>
      <c r="CM14" s="22">
        <f t="shared" si="9"/>
        <v>13255.710314520833</v>
      </c>
      <c r="CN14" s="22">
        <f t="shared" si="9"/>
        <v>0</v>
      </c>
      <c r="CO14" s="22">
        <f t="shared" si="9"/>
        <v>0</v>
      </c>
      <c r="CP14" s="22">
        <f t="shared" si="9"/>
        <v>0</v>
      </c>
    </row>
    <row r="15" spans="1:94">
      <c r="B15" s="20" t="s">
        <v>494</v>
      </c>
      <c r="D15" s="20" t="s">
        <v>609</v>
      </c>
      <c r="F15" s="21"/>
      <c r="G15" s="21">
        <v>0.03</v>
      </c>
      <c r="I15" s="31">
        <f t="shared" si="10"/>
        <v>45931</v>
      </c>
      <c r="J15" s="31">
        <f t="shared" si="10"/>
        <v>46295</v>
      </c>
      <c r="L15" s="29">
        <f>O14*(1+F15)*(1+G15)*ROUND(DAYS360(I15,J15,FALSE)/30,0)</f>
        <v>163840.57948747749</v>
      </c>
      <c r="M15" s="29">
        <f t="shared" si="11"/>
        <v>4772.0557132274844</v>
      </c>
      <c r="N15" s="34">
        <f t="shared" si="12"/>
        <v>2.9999999999999902E-2</v>
      </c>
      <c r="O15" s="32">
        <f t="shared" si="2"/>
        <v>13653.381623956457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  <c r="V15" s="22">
        <f t="shared" si="4"/>
        <v>40960.144871869372</v>
      </c>
      <c r="W15" s="22">
        <f t="shared" si="5"/>
        <v>0</v>
      </c>
      <c r="X15" s="22">
        <f t="shared" si="5"/>
        <v>0</v>
      </c>
      <c r="Y15" s="22">
        <f t="shared" si="5"/>
        <v>0</v>
      </c>
      <c r="Z15" s="22">
        <f t="shared" si="5"/>
        <v>0</v>
      </c>
      <c r="AA15" s="22">
        <f t="shared" si="5"/>
        <v>0</v>
      </c>
      <c r="AB15" s="22">
        <f t="shared" si="5"/>
        <v>0</v>
      </c>
      <c r="AC15" s="22">
        <f t="shared" si="5"/>
        <v>0</v>
      </c>
      <c r="AD15" s="22">
        <f t="shared" si="5"/>
        <v>0</v>
      </c>
      <c r="AE15" s="22">
        <f t="shared" si="5"/>
        <v>0</v>
      </c>
      <c r="AF15" s="22">
        <f t="shared" si="5"/>
        <v>0</v>
      </c>
      <c r="AG15" s="22">
        <f t="shared" si="5"/>
        <v>0</v>
      </c>
      <c r="AH15" s="22">
        <f t="shared" si="5"/>
        <v>0</v>
      </c>
      <c r="AI15" s="22">
        <f t="shared" si="5"/>
        <v>0</v>
      </c>
      <c r="AJ15" s="22">
        <f t="shared" si="5"/>
        <v>0</v>
      </c>
      <c r="AK15" s="22">
        <f t="shared" si="5"/>
        <v>0</v>
      </c>
      <c r="AL15" s="22">
        <f t="shared" si="5"/>
        <v>0</v>
      </c>
      <c r="AM15" s="22">
        <f t="shared" si="6"/>
        <v>0</v>
      </c>
      <c r="AN15" s="22">
        <f t="shared" si="6"/>
        <v>0</v>
      </c>
      <c r="AO15" s="22">
        <f t="shared" si="6"/>
        <v>0</v>
      </c>
      <c r="AP15" s="22">
        <f t="shared" si="6"/>
        <v>0</v>
      </c>
      <c r="AQ15" s="22">
        <f t="shared" si="6"/>
        <v>0</v>
      </c>
      <c r="AR15" s="22">
        <f t="shared" si="6"/>
        <v>0</v>
      </c>
      <c r="AS15" s="22">
        <f t="shared" si="6"/>
        <v>0</v>
      </c>
      <c r="AT15" s="22">
        <f t="shared" si="6"/>
        <v>0</v>
      </c>
      <c r="AU15" s="22">
        <f t="shared" si="6"/>
        <v>0</v>
      </c>
      <c r="AV15" s="22">
        <f t="shared" si="6"/>
        <v>0</v>
      </c>
      <c r="AW15" s="22">
        <f t="shared" si="6"/>
        <v>0</v>
      </c>
      <c r="AX15" s="22">
        <f t="shared" si="6"/>
        <v>0</v>
      </c>
      <c r="AY15" s="22">
        <f t="shared" si="6"/>
        <v>0</v>
      </c>
      <c r="AZ15" s="22">
        <f t="shared" si="6"/>
        <v>0</v>
      </c>
      <c r="BA15" s="22">
        <f t="shared" si="6"/>
        <v>0</v>
      </c>
      <c r="BB15" s="22">
        <f t="shared" si="6"/>
        <v>0</v>
      </c>
      <c r="BC15" s="22">
        <f t="shared" si="7"/>
        <v>0</v>
      </c>
      <c r="BD15" s="22">
        <f t="shared" si="7"/>
        <v>0</v>
      </c>
      <c r="BE15" s="22">
        <f t="shared" si="7"/>
        <v>0</v>
      </c>
      <c r="BF15" s="22">
        <f t="shared" si="7"/>
        <v>0</v>
      </c>
      <c r="BG15" s="22">
        <f t="shared" si="7"/>
        <v>0</v>
      </c>
      <c r="BH15" s="22">
        <f t="shared" si="7"/>
        <v>0</v>
      </c>
      <c r="BI15" s="22">
        <f t="shared" si="7"/>
        <v>0</v>
      </c>
      <c r="BJ15" s="22">
        <f t="shared" si="7"/>
        <v>0</v>
      </c>
      <c r="BK15" s="22">
        <f t="shared" si="7"/>
        <v>0</v>
      </c>
      <c r="BL15" s="22">
        <f t="shared" si="7"/>
        <v>0</v>
      </c>
      <c r="BM15" s="22">
        <f t="shared" si="7"/>
        <v>0</v>
      </c>
      <c r="BN15" s="22">
        <f t="shared" si="7"/>
        <v>0</v>
      </c>
      <c r="BO15" s="22">
        <f t="shared" si="7"/>
        <v>0</v>
      </c>
      <c r="BP15" s="22">
        <f t="shared" si="7"/>
        <v>0</v>
      </c>
      <c r="BQ15" s="22">
        <f t="shared" si="7"/>
        <v>0</v>
      </c>
      <c r="BR15" s="22">
        <f t="shared" si="7"/>
        <v>0</v>
      </c>
      <c r="BS15" s="22">
        <f t="shared" si="8"/>
        <v>0</v>
      </c>
      <c r="BT15" s="22">
        <f t="shared" si="8"/>
        <v>0</v>
      </c>
      <c r="BU15" s="22">
        <f t="shared" si="8"/>
        <v>0</v>
      </c>
      <c r="BV15" s="22">
        <f t="shared" si="8"/>
        <v>0</v>
      </c>
      <c r="BW15" s="22">
        <f t="shared" si="8"/>
        <v>0</v>
      </c>
      <c r="BX15" s="22">
        <f t="shared" si="8"/>
        <v>0</v>
      </c>
      <c r="BY15" s="22">
        <f t="shared" si="8"/>
        <v>0</v>
      </c>
      <c r="BZ15" s="22">
        <f t="shared" si="8"/>
        <v>0</v>
      </c>
      <c r="CA15" s="22">
        <f t="shared" si="8"/>
        <v>0</v>
      </c>
      <c r="CB15" s="22">
        <f t="shared" si="8"/>
        <v>0</v>
      </c>
      <c r="CC15" s="22">
        <f t="shared" si="8"/>
        <v>0</v>
      </c>
      <c r="CD15" s="22">
        <f t="shared" si="8"/>
        <v>0</v>
      </c>
      <c r="CE15" s="22">
        <f t="shared" si="8"/>
        <v>0</v>
      </c>
      <c r="CF15" s="22">
        <f t="shared" si="8"/>
        <v>0</v>
      </c>
      <c r="CG15" s="22">
        <f t="shared" si="8"/>
        <v>0</v>
      </c>
      <c r="CH15" s="22">
        <f t="shared" si="8"/>
        <v>0</v>
      </c>
      <c r="CI15" s="22">
        <f t="shared" si="9"/>
        <v>0</v>
      </c>
      <c r="CJ15" s="22">
        <f t="shared" si="9"/>
        <v>0</v>
      </c>
      <c r="CK15" s="22">
        <f t="shared" si="9"/>
        <v>0</v>
      </c>
      <c r="CL15" s="22">
        <f t="shared" si="9"/>
        <v>0</v>
      </c>
      <c r="CM15" s="22">
        <f t="shared" si="9"/>
        <v>0</v>
      </c>
      <c r="CN15" s="22">
        <f t="shared" si="9"/>
        <v>13653.381623956457</v>
      </c>
      <c r="CO15" s="22">
        <f t="shared" si="9"/>
        <v>13653.381623956457</v>
      </c>
      <c r="CP15" s="22">
        <f t="shared" si="9"/>
        <v>13653.381623956457</v>
      </c>
    </row>
    <row r="16" spans="1:94">
      <c r="A16" s="8"/>
      <c r="C16" s="8"/>
      <c r="D16" s="8"/>
      <c r="E16" s="8"/>
      <c r="F16" s="23"/>
      <c r="G16" s="23"/>
      <c r="H16" s="8"/>
      <c r="I16" s="24"/>
      <c r="J16" s="24"/>
      <c r="K16" s="8"/>
      <c r="L16" s="8"/>
      <c r="M16" s="8"/>
      <c r="N16" s="8"/>
      <c r="O16" s="8"/>
      <c r="P16" s="8"/>
      <c r="Q16" s="25">
        <f>SUM(Q9:Q15)</f>
        <v>115023.28</v>
      </c>
      <c r="R16" s="25">
        <f t="shared" ref="R16:CC16" si="14">SUM(R9:R15)</f>
        <v>116718.85</v>
      </c>
      <c r="S16" s="25">
        <f t="shared" si="14"/>
        <v>136143.75325000001</v>
      </c>
      <c r="T16" s="25">
        <f t="shared" si="14"/>
        <v>146354.53474375</v>
      </c>
      <c r="U16" s="25">
        <f t="shared" si="14"/>
        <v>155593.72592481249</v>
      </c>
      <c r="V16" s="25">
        <f t="shared" si="14"/>
        <v>160261.53770255687</v>
      </c>
      <c r="W16" s="25">
        <f t="shared" si="14"/>
        <v>9694.8333333333339</v>
      </c>
      <c r="X16" s="25">
        <f t="shared" si="14"/>
        <v>9694.8333333333339</v>
      </c>
      <c r="Y16" s="25">
        <f t="shared" si="14"/>
        <v>9694.8333333333339</v>
      </c>
      <c r="Z16" s="25">
        <f t="shared" si="14"/>
        <v>9694.8333333333339</v>
      </c>
      <c r="AA16" s="25">
        <f t="shared" si="14"/>
        <v>9694.8333333333339</v>
      </c>
      <c r="AB16" s="25">
        <f t="shared" si="14"/>
        <v>9694.8333333333339</v>
      </c>
      <c r="AC16" s="25">
        <f t="shared" si="14"/>
        <v>9694.8333333333339</v>
      </c>
      <c r="AD16" s="25">
        <f t="shared" si="14"/>
        <v>9694.8333333333339</v>
      </c>
      <c r="AE16" s="25">
        <f t="shared" si="14"/>
        <v>9694.8333333333339</v>
      </c>
      <c r="AF16" s="25">
        <f t="shared" si="14"/>
        <v>9256.5933333333323</v>
      </c>
      <c r="AG16" s="25">
        <f t="shared" si="14"/>
        <v>9256.5933333333323</v>
      </c>
      <c r="AH16" s="25">
        <f t="shared" si="14"/>
        <v>9256.5933333333323</v>
      </c>
      <c r="AI16" s="25">
        <f t="shared" si="14"/>
        <v>9256.5933333333323</v>
      </c>
      <c r="AJ16" s="25">
        <f t="shared" si="14"/>
        <v>9256.5933333333323</v>
      </c>
      <c r="AK16" s="25">
        <f t="shared" si="14"/>
        <v>9256.5933333333323</v>
      </c>
      <c r="AL16" s="25">
        <f t="shared" si="14"/>
        <v>9256.5933333333323</v>
      </c>
      <c r="AM16" s="25">
        <f t="shared" si="14"/>
        <v>9256.5933333333323</v>
      </c>
      <c r="AN16" s="25">
        <f t="shared" si="14"/>
        <v>9256.5933333333323</v>
      </c>
      <c r="AO16" s="25">
        <f t="shared" si="14"/>
        <v>9256.5933333333323</v>
      </c>
      <c r="AP16" s="25">
        <f t="shared" si="14"/>
        <v>9256.5933333333323</v>
      </c>
      <c r="AQ16" s="25">
        <f t="shared" si="14"/>
        <v>9256.5933333333323</v>
      </c>
      <c r="AR16" s="25">
        <f t="shared" si="14"/>
        <v>11136.503333333334</v>
      </c>
      <c r="AS16" s="25">
        <f t="shared" si="14"/>
        <v>11136.503333333334</v>
      </c>
      <c r="AT16" s="25">
        <f t="shared" si="14"/>
        <v>11136.503333333334</v>
      </c>
      <c r="AU16" s="25">
        <f t="shared" si="14"/>
        <v>11136.503333333334</v>
      </c>
      <c r="AV16" s="25">
        <f t="shared" si="14"/>
        <v>11136.503333333334</v>
      </c>
      <c r="AW16" s="25">
        <f t="shared" si="14"/>
        <v>11136.503333333334</v>
      </c>
      <c r="AX16" s="25">
        <f t="shared" si="14"/>
        <v>11136.503333333334</v>
      </c>
      <c r="AY16" s="25">
        <f t="shared" si="14"/>
        <v>11136.503333333334</v>
      </c>
      <c r="AZ16" s="25">
        <f t="shared" si="14"/>
        <v>11136.503333333334</v>
      </c>
      <c r="BA16" s="25">
        <f t="shared" si="14"/>
        <v>11136.503333333334</v>
      </c>
      <c r="BB16" s="25">
        <f t="shared" si="14"/>
        <v>11136.503333333334</v>
      </c>
      <c r="BC16" s="25">
        <f t="shared" si="14"/>
        <v>11136.503333333334</v>
      </c>
      <c r="BD16" s="25">
        <f t="shared" si="14"/>
        <v>11971.741083333334</v>
      </c>
      <c r="BE16" s="25">
        <f t="shared" si="14"/>
        <v>11971.741083333334</v>
      </c>
      <c r="BF16" s="25">
        <f t="shared" si="14"/>
        <v>11971.741083333334</v>
      </c>
      <c r="BG16" s="25">
        <f t="shared" si="14"/>
        <v>11971.741083333334</v>
      </c>
      <c r="BH16" s="25">
        <f t="shared" si="14"/>
        <v>11971.741083333334</v>
      </c>
      <c r="BI16" s="25">
        <f t="shared" si="14"/>
        <v>11971.741083333334</v>
      </c>
      <c r="BJ16" s="25">
        <f t="shared" si="14"/>
        <v>11971.741083333334</v>
      </c>
      <c r="BK16" s="25">
        <f t="shared" si="14"/>
        <v>11971.741083333334</v>
      </c>
      <c r="BL16" s="25">
        <f t="shared" si="14"/>
        <v>11971.741083333334</v>
      </c>
      <c r="BM16" s="25">
        <f t="shared" si="14"/>
        <v>11971.741083333334</v>
      </c>
      <c r="BN16" s="25">
        <f t="shared" si="14"/>
        <v>11971.741083333334</v>
      </c>
      <c r="BO16" s="25">
        <f t="shared" si="14"/>
        <v>11971.741083333334</v>
      </c>
      <c r="BP16" s="25">
        <f t="shared" si="14"/>
        <v>12869.621664583334</v>
      </c>
      <c r="BQ16" s="25">
        <f t="shared" si="14"/>
        <v>12869.621664583334</v>
      </c>
      <c r="BR16" s="25">
        <f t="shared" si="14"/>
        <v>12869.621664583334</v>
      </c>
      <c r="BS16" s="25">
        <f t="shared" si="14"/>
        <v>12869.621664583334</v>
      </c>
      <c r="BT16" s="25">
        <f t="shared" si="14"/>
        <v>12869.621664583334</v>
      </c>
      <c r="BU16" s="25">
        <f t="shared" si="14"/>
        <v>12869.621664583334</v>
      </c>
      <c r="BV16" s="25">
        <f t="shared" si="14"/>
        <v>12869.621664583334</v>
      </c>
      <c r="BW16" s="25">
        <f t="shared" si="14"/>
        <v>12869.621664583334</v>
      </c>
      <c r="BX16" s="25">
        <f t="shared" si="14"/>
        <v>12869.621664583334</v>
      </c>
      <c r="BY16" s="25">
        <f t="shared" si="14"/>
        <v>12869.621664583334</v>
      </c>
      <c r="BZ16" s="25">
        <f t="shared" si="14"/>
        <v>12869.621664583334</v>
      </c>
      <c r="CA16" s="25">
        <f t="shared" si="14"/>
        <v>12869.621664583334</v>
      </c>
      <c r="CB16" s="25">
        <f t="shared" si="14"/>
        <v>13255.710314520833</v>
      </c>
      <c r="CC16" s="25">
        <f t="shared" si="14"/>
        <v>13255.710314520833</v>
      </c>
      <c r="CD16" s="25">
        <f t="shared" ref="CD16:CP16" si="15">SUM(CD9:CD15)</f>
        <v>13255.710314520833</v>
      </c>
      <c r="CE16" s="25">
        <f t="shared" si="15"/>
        <v>13255.710314520833</v>
      </c>
      <c r="CF16" s="25">
        <f t="shared" si="15"/>
        <v>13255.710314520833</v>
      </c>
      <c r="CG16" s="25">
        <f t="shared" si="15"/>
        <v>13255.710314520833</v>
      </c>
      <c r="CH16" s="25">
        <f t="shared" si="15"/>
        <v>13255.710314520833</v>
      </c>
      <c r="CI16" s="25">
        <f t="shared" si="15"/>
        <v>13255.710314520833</v>
      </c>
      <c r="CJ16" s="25">
        <f t="shared" si="15"/>
        <v>13255.710314520833</v>
      </c>
      <c r="CK16" s="25">
        <f t="shared" si="15"/>
        <v>13255.710314520833</v>
      </c>
      <c r="CL16" s="25">
        <f t="shared" si="15"/>
        <v>13255.710314520833</v>
      </c>
      <c r="CM16" s="25">
        <f t="shared" si="15"/>
        <v>13255.710314520833</v>
      </c>
      <c r="CN16" s="25">
        <f t="shared" si="15"/>
        <v>13653.381623956457</v>
      </c>
      <c r="CO16" s="25">
        <f t="shared" si="15"/>
        <v>13653.381623956457</v>
      </c>
      <c r="CP16" s="25">
        <f t="shared" si="15"/>
        <v>13653.381623956457</v>
      </c>
    </row>
    <row r="17" spans="1:94">
      <c r="I17"/>
      <c r="J17"/>
    </row>
    <row r="18" spans="1:94">
      <c r="B18" s="20" t="s">
        <v>495</v>
      </c>
      <c r="D18" s="20" t="s">
        <v>609</v>
      </c>
      <c r="F18" s="21">
        <v>0</v>
      </c>
      <c r="G18" s="21">
        <v>0</v>
      </c>
      <c r="I18" s="31">
        <v>43739</v>
      </c>
      <c r="J18" s="31">
        <v>44104</v>
      </c>
      <c r="L18" s="29">
        <v>1766863</v>
      </c>
      <c r="M18" s="29"/>
      <c r="N18" s="29"/>
      <c r="O18" s="32">
        <f t="shared" ref="O18" si="16">IFERROR(L18/ROUND(DAYS360(I18,J18,FALSE)/30,0),0)</f>
        <v>147238.58333333334</v>
      </c>
      <c r="Q18" s="22">
        <f t="shared" ref="Q18:U24" si="17">SUMIFS($W18:$CD18,$W$5:$CD$5,Q$7)</f>
        <v>1325147.25</v>
      </c>
      <c r="R18" s="22">
        <f t="shared" si="17"/>
        <v>0</v>
      </c>
      <c r="S18" s="22">
        <f t="shared" si="17"/>
        <v>0</v>
      </c>
      <c r="T18" s="22">
        <f t="shared" si="17"/>
        <v>0</v>
      </c>
      <c r="U18" s="22">
        <f t="shared" si="17"/>
        <v>0</v>
      </c>
      <c r="V18" s="22">
        <f t="shared" ref="V18:V24" si="18">SUMIFS($W18:$CP18,$W$5:$CP$5,V$7)</f>
        <v>0</v>
      </c>
      <c r="W18" s="22">
        <f t="shared" ref="W18:AL24" si="19">SUMIFS($O18,$I18,"&lt;="&amp;W$7,$J18,"&gt;"&amp;W$7)</f>
        <v>147238.58333333334</v>
      </c>
      <c r="X18" s="22">
        <f t="shared" si="19"/>
        <v>147238.58333333334</v>
      </c>
      <c r="Y18" s="22">
        <f t="shared" si="19"/>
        <v>147238.58333333334</v>
      </c>
      <c r="Z18" s="22">
        <f t="shared" si="19"/>
        <v>147238.58333333334</v>
      </c>
      <c r="AA18" s="22">
        <f t="shared" si="19"/>
        <v>147238.58333333334</v>
      </c>
      <c r="AB18" s="22">
        <f t="shared" si="19"/>
        <v>147238.58333333334</v>
      </c>
      <c r="AC18" s="22">
        <f t="shared" si="19"/>
        <v>147238.58333333334</v>
      </c>
      <c r="AD18" s="22">
        <f t="shared" si="19"/>
        <v>147238.58333333334</v>
      </c>
      <c r="AE18" s="22">
        <f t="shared" si="19"/>
        <v>147238.58333333334</v>
      </c>
      <c r="AF18" s="22">
        <f t="shared" si="19"/>
        <v>0</v>
      </c>
      <c r="AG18" s="22">
        <f t="shared" si="19"/>
        <v>0</v>
      </c>
      <c r="AH18" s="22">
        <f t="shared" si="19"/>
        <v>0</v>
      </c>
      <c r="AI18" s="22">
        <f t="shared" si="19"/>
        <v>0</v>
      </c>
      <c r="AJ18" s="22">
        <f t="shared" si="19"/>
        <v>0</v>
      </c>
      <c r="AK18" s="22">
        <f t="shared" si="19"/>
        <v>0</v>
      </c>
      <c r="AL18" s="22">
        <f t="shared" si="19"/>
        <v>0</v>
      </c>
      <c r="AM18" s="22">
        <f t="shared" ref="AM18:BB24" si="20">SUMIFS($O18,$I18,"&lt;="&amp;AM$7,$J18,"&gt;"&amp;AM$7)</f>
        <v>0</v>
      </c>
      <c r="AN18" s="22">
        <f t="shared" si="20"/>
        <v>0</v>
      </c>
      <c r="AO18" s="22">
        <f t="shared" si="20"/>
        <v>0</v>
      </c>
      <c r="AP18" s="22">
        <f t="shared" si="20"/>
        <v>0</v>
      </c>
      <c r="AQ18" s="22">
        <f t="shared" si="20"/>
        <v>0</v>
      </c>
      <c r="AR18" s="22">
        <f t="shared" si="20"/>
        <v>0</v>
      </c>
      <c r="AS18" s="22">
        <f t="shared" si="20"/>
        <v>0</v>
      </c>
      <c r="AT18" s="22">
        <f t="shared" si="20"/>
        <v>0</v>
      </c>
      <c r="AU18" s="22">
        <f t="shared" si="20"/>
        <v>0</v>
      </c>
      <c r="AV18" s="22">
        <f t="shared" si="20"/>
        <v>0</v>
      </c>
      <c r="AW18" s="22">
        <f t="shared" si="20"/>
        <v>0</v>
      </c>
      <c r="AX18" s="22">
        <f t="shared" si="20"/>
        <v>0</v>
      </c>
      <c r="AY18" s="22">
        <f t="shared" si="20"/>
        <v>0</v>
      </c>
      <c r="AZ18" s="22">
        <f t="shared" si="20"/>
        <v>0</v>
      </c>
      <c r="BA18" s="22">
        <f t="shared" si="20"/>
        <v>0</v>
      </c>
      <c r="BB18" s="22">
        <f t="shared" si="20"/>
        <v>0</v>
      </c>
      <c r="BC18" s="22">
        <f t="shared" ref="BC18:BR24" si="21">SUMIFS($O18,$I18,"&lt;="&amp;BC$7,$J18,"&gt;"&amp;BC$7)</f>
        <v>0</v>
      </c>
      <c r="BD18" s="22">
        <f t="shared" si="21"/>
        <v>0</v>
      </c>
      <c r="BE18" s="22">
        <f t="shared" si="21"/>
        <v>0</v>
      </c>
      <c r="BF18" s="22">
        <f t="shared" si="21"/>
        <v>0</v>
      </c>
      <c r="BG18" s="22">
        <f t="shared" si="21"/>
        <v>0</v>
      </c>
      <c r="BH18" s="22">
        <f t="shared" si="21"/>
        <v>0</v>
      </c>
      <c r="BI18" s="22">
        <f t="shared" si="21"/>
        <v>0</v>
      </c>
      <c r="BJ18" s="22">
        <f t="shared" si="21"/>
        <v>0</v>
      </c>
      <c r="BK18" s="22">
        <f t="shared" si="21"/>
        <v>0</v>
      </c>
      <c r="BL18" s="22">
        <f t="shared" si="21"/>
        <v>0</v>
      </c>
      <c r="BM18" s="22">
        <f t="shared" si="21"/>
        <v>0</v>
      </c>
      <c r="BN18" s="22">
        <f t="shared" si="21"/>
        <v>0</v>
      </c>
      <c r="BO18" s="22">
        <f t="shared" si="21"/>
        <v>0</v>
      </c>
      <c r="BP18" s="22">
        <f t="shared" si="21"/>
        <v>0</v>
      </c>
      <c r="BQ18" s="22">
        <f t="shared" si="21"/>
        <v>0</v>
      </c>
      <c r="BR18" s="22">
        <f t="shared" si="21"/>
        <v>0</v>
      </c>
      <c r="BS18" s="22">
        <f t="shared" ref="BS18:CH24" si="22">SUMIFS($O18,$I18,"&lt;="&amp;BS$7,$J18,"&gt;"&amp;BS$7)</f>
        <v>0</v>
      </c>
      <c r="BT18" s="22">
        <f t="shared" si="22"/>
        <v>0</v>
      </c>
      <c r="BU18" s="22">
        <f t="shared" si="22"/>
        <v>0</v>
      </c>
      <c r="BV18" s="22">
        <f t="shared" si="22"/>
        <v>0</v>
      </c>
      <c r="BW18" s="22">
        <f t="shared" si="22"/>
        <v>0</v>
      </c>
      <c r="BX18" s="22">
        <f t="shared" si="22"/>
        <v>0</v>
      </c>
      <c r="BY18" s="22">
        <f t="shared" si="22"/>
        <v>0</v>
      </c>
      <c r="BZ18" s="22">
        <f t="shared" si="22"/>
        <v>0</v>
      </c>
      <c r="CA18" s="22">
        <f t="shared" si="22"/>
        <v>0</v>
      </c>
      <c r="CB18" s="22">
        <f t="shared" si="22"/>
        <v>0</v>
      </c>
      <c r="CC18" s="22">
        <f t="shared" si="22"/>
        <v>0</v>
      </c>
      <c r="CD18" s="22">
        <f t="shared" si="22"/>
        <v>0</v>
      </c>
      <c r="CE18" s="22">
        <f t="shared" si="22"/>
        <v>0</v>
      </c>
      <c r="CF18" s="22">
        <f t="shared" si="22"/>
        <v>0</v>
      </c>
      <c r="CG18" s="22">
        <f t="shared" si="22"/>
        <v>0</v>
      </c>
      <c r="CH18" s="22">
        <f t="shared" si="22"/>
        <v>0</v>
      </c>
      <c r="CI18" s="22">
        <f t="shared" ref="CI18:CP24" si="23">SUMIFS($O18,$I18,"&lt;="&amp;CI$7,$J18,"&gt;"&amp;CI$7)</f>
        <v>0</v>
      </c>
      <c r="CJ18" s="22">
        <f t="shared" si="23"/>
        <v>0</v>
      </c>
      <c r="CK18" s="22">
        <f t="shared" si="23"/>
        <v>0</v>
      </c>
      <c r="CL18" s="22">
        <f t="shared" si="23"/>
        <v>0</v>
      </c>
      <c r="CM18" s="22">
        <f t="shared" si="23"/>
        <v>0</v>
      </c>
      <c r="CN18" s="22">
        <f t="shared" si="23"/>
        <v>0</v>
      </c>
      <c r="CO18" s="22">
        <f t="shared" si="23"/>
        <v>0</v>
      </c>
      <c r="CP18" s="22">
        <f t="shared" si="23"/>
        <v>0</v>
      </c>
    </row>
    <row r="19" spans="1:94">
      <c r="B19" s="20" t="s">
        <v>495</v>
      </c>
      <c r="D19" s="20" t="s">
        <v>609</v>
      </c>
      <c r="F19" s="21"/>
      <c r="G19" s="21">
        <v>0</v>
      </c>
      <c r="I19" s="31">
        <f t="shared" ref="I19:J24" si="24">DATE(YEAR(I18)+1,MONTH(I18),DAY(I18))</f>
        <v>44105</v>
      </c>
      <c r="J19" s="31">
        <f>DATE(YEAR(J18)+1,MONTH(J18),DAY(J18))</f>
        <v>44469</v>
      </c>
      <c r="L19" s="139">
        <v>1948514</v>
      </c>
      <c r="M19" s="29">
        <f>L19-L18</f>
        <v>181651</v>
      </c>
      <c r="N19" s="34">
        <f>M19/L18</f>
        <v>0.10280989527767574</v>
      </c>
      <c r="O19" s="32">
        <f>IFERROR(L19/ROUND(DAYS360(I19,J19,FALSE)/30,0),0)</f>
        <v>162376.16666666666</v>
      </c>
      <c r="Q19" s="22">
        <f t="shared" si="17"/>
        <v>487128.5</v>
      </c>
      <c r="R19" s="22">
        <f t="shared" si="17"/>
        <v>1461385.5</v>
      </c>
      <c r="S19" s="22">
        <f t="shared" si="17"/>
        <v>0</v>
      </c>
      <c r="T19" s="22">
        <f t="shared" si="17"/>
        <v>0</v>
      </c>
      <c r="U19" s="22">
        <f t="shared" si="17"/>
        <v>0</v>
      </c>
      <c r="V19" s="22">
        <f t="shared" si="18"/>
        <v>0</v>
      </c>
      <c r="W19" s="22">
        <f t="shared" si="19"/>
        <v>0</v>
      </c>
      <c r="X19" s="22">
        <f t="shared" si="19"/>
        <v>0</v>
      </c>
      <c r="Y19" s="22">
        <f t="shared" si="19"/>
        <v>0</v>
      </c>
      <c r="Z19" s="22">
        <f t="shared" si="19"/>
        <v>0</v>
      </c>
      <c r="AA19" s="22">
        <f t="shared" si="19"/>
        <v>0</v>
      </c>
      <c r="AB19" s="22">
        <f t="shared" si="19"/>
        <v>0</v>
      </c>
      <c r="AC19" s="22">
        <f t="shared" si="19"/>
        <v>0</v>
      </c>
      <c r="AD19" s="22">
        <f t="shared" si="19"/>
        <v>0</v>
      </c>
      <c r="AE19" s="22">
        <f t="shared" si="19"/>
        <v>0</v>
      </c>
      <c r="AF19" s="22">
        <f t="shared" si="19"/>
        <v>162376.16666666666</v>
      </c>
      <c r="AG19" s="22">
        <f t="shared" si="19"/>
        <v>162376.16666666666</v>
      </c>
      <c r="AH19" s="22">
        <f t="shared" si="19"/>
        <v>162376.16666666666</v>
      </c>
      <c r="AI19" s="22">
        <f t="shared" si="19"/>
        <v>162376.16666666666</v>
      </c>
      <c r="AJ19" s="22">
        <f t="shared" si="19"/>
        <v>162376.16666666666</v>
      </c>
      <c r="AK19" s="22">
        <f t="shared" si="19"/>
        <v>162376.16666666666</v>
      </c>
      <c r="AL19" s="22">
        <f t="shared" si="19"/>
        <v>162376.16666666666</v>
      </c>
      <c r="AM19" s="22">
        <f t="shared" si="20"/>
        <v>162376.16666666666</v>
      </c>
      <c r="AN19" s="22">
        <f t="shared" si="20"/>
        <v>162376.16666666666</v>
      </c>
      <c r="AO19" s="22">
        <f t="shared" si="20"/>
        <v>162376.16666666666</v>
      </c>
      <c r="AP19" s="22">
        <f t="shared" si="20"/>
        <v>162376.16666666666</v>
      </c>
      <c r="AQ19" s="22">
        <f t="shared" si="20"/>
        <v>162376.16666666666</v>
      </c>
      <c r="AR19" s="22">
        <f t="shared" si="20"/>
        <v>0</v>
      </c>
      <c r="AS19" s="22">
        <f t="shared" si="20"/>
        <v>0</v>
      </c>
      <c r="AT19" s="22">
        <f t="shared" si="20"/>
        <v>0</v>
      </c>
      <c r="AU19" s="22">
        <f t="shared" si="20"/>
        <v>0</v>
      </c>
      <c r="AV19" s="22">
        <f t="shared" si="20"/>
        <v>0</v>
      </c>
      <c r="AW19" s="22">
        <f t="shared" si="20"/>
        <v>0</v>
      </c>
      <c r="AX19" s="22">
        <f t="shared" si="20"/>
        <v>0</v>
      </c>
      <c r="AY19" s="22">
        <f t="shared" si="20"/>
        <v>0</v>
      </c>
      <c r="AZ19" s="22">
        <f t="shared" si="20"/>
        <v>0</v>
      </c>
      <c r="BA19" s="22">
        <f t="shared" si="20"/>
        <v>0</v>
      </c>
      <c r="BB19" s="22">
        <f t="shared" si="20"/>
        <v>0</v>
      </c>
      <c r="BC19" s="22">
        <f t="shared" si="21"/>
        <v>0</v>
      </c>
      <c r="BD19" s="22">
        <f t="shared" si="21"/>
        <v>0</v>
      </c>
      <c r="BE19" s="22">
        <f t="shared" si="21"/>
        <v>0</v>
      </c>
      <c r="BF19" s="22">
        <f t="shared" si="21"/>
        <v>0</v>
      </c>
      <c r="BG19" s="22">
        <f t="shared" si="21"/>
        <v>0</v>
      </c>
      <c r="BH19" s="22">
        <f t="shared" si="21"/>
        <v>0</v>
      </c>
      <c r="BI19" s="22">
        <f t="shared" si="21"/>
        <v>0</v>
      </c>
      <c r="BJ19" s="22">
        <f t="shared" si="21"/>
        <v>0</v>
      </c>
      <c r="BK19" s="22">
        <f t="shared" si="21"/>
        <v>0</v>
      </c>
      <c r="BL19" s="22">
        <f t="shared" si="21"/>
        <v>0</v>
      </c>
      <c r="BM19" s="22">
        <f t="shared" si="21"/>
        <v>0</v>
      </c>
      <c r="BN19" s="22">
        <f t="shared" si="21"/>
        <v>0</v>
      </c>
      <c r="BO19" s="22">
        <f t="shared" si="21"/>
        <v>0</v>
      </c>
      <c r="BP19" s="22">
        <f t="shared" si="21"/>
        <v>0</v>
      </c>
      <c r="BQ19" s="22">
        <f t="shared" si="21"/>
        <v>0</v>
      </c>
      <c r="BR19" s="22">
        <f t="shared" si="21"/>
        <v>0</v>
      </c>
      <c r="BS19" s="22">
        <f t="shared" si="22"/>
        <v>0</v>
      </c>
      <c r="BT19" s="22">
        <f t="shared" si="22"/>
        <v>0</v>
      </c>
      <c r="BU19" s="22">
        <f t="shared" si="22"/>
        <v>0</v>
      </c>
      <c r="BV19" s="22">
        <f t="shared" si="22"/>
        <v>0</v>
      </c>
      <c r="BW19" s="22">
        <f t="shared" si="22"/>
        <v>0</v>
      </c>
      <c r="BX19" s="22">
        <f t="shared" si="22"/>
        <v>0</v>
      </c>
      <c r="BY19" s="22">
        <f t="shared" si="22"/>
        <v>0</v>
      </c>
      <c r="BZ19" s="22">
        <f t="shared" si="22"/>
        <v>0</v>
      </c>
      <c r="CA19" s="22">
        <f t="shared" si="22"/>
        <v>0</v>
      </c>
      <c r="CB19" s="22">
        <f t="shared" si="22"/>
        <v>0</v>
      </c>
      <c r="CC19" s="22">
        <f t="shared" si="22"/>
        <v>0</v>
      </c>
      <c r="CD19" s="22">
        <f t="shared" si="22"/>
        <v>0</v>
      </c>
      <c r="CE19" s="22">
        <f t="shared" si="22"/>
        <v>0</v>
      </c>
      <c r="CF19" s="22">
        <f t="shared" si="22"/>
        <v>0</v>
      </c>
      <c r="CG19" s="22">
        <f t="shared" si="22"/>
        <v>0</v>
      </c>
      <c r="CH19" s="22">
        <f t="shared" si="22"/>
        <v>0</v>
      </c>
      <c r="CI19" s="22">
        <f t="shared" si="23"/>
        <v>0</v>
      </c>
      <c r="CJ19" s="22">
        <f t="shared" si="23"/>
        <v>0</v>
      </c>
      <c r="CK19" s="22">
        <f t="shared" si="23"/>
        <v>0</v>
      </c>
      <c r="CL19" s="22">
        <f t="shared" si="23"/>
        <v>0</v>
      </c>
      <c r="CM19" s="22">
        <f t="shared" si="23"/>
        <v>0</v>
      </c>
      <c r="CN19" s="22">
        <f t="shared" si="23"/>
        <v>0</v>
      </c>
      <c r="CO19" s="22">
        <f t="shared" si="23"/>
        <v>0</v>
      </c>
      <c r="CP19" s="22">
        <f t="shared" si="23"/>
        <v>0</v>
      </c>
    </row>
    <row r="20" spans="1:94">
      <c r="B20" s="20" t="s">
        <v>495</v>
      </c>
      <c r="D20" s="20" t="s">
        <v>609</v>
      </c>
      <c r="F20" s="21"/>
      <c r="G20" s="21">
        <v>0.05</v>
      </c>
      <c r="I20" s="31">
        <f t="shared" si="24"/>
        <v>44470</v>
      </c>
      <c r="J20" s="31">
        <f t="shared" si="24"/>
        <v>44834</v>
      </c>
      <c r="L20" s="147">
        <f>2422687+145755.8+13636.76</f>
        <v>2582079.5599999996</v>
      </c>
      <c r="M20" s="29">
        <f t="shared" ref="M20:M24" si="25">L20-L19</f>
        <v>633565.55999999959</v>
      </c>
      <c r="N20" s="34">
        <f>M20/L19</f>
        <v>0.32515319879662119</v>
      </c>
      <c r="O20" s="32">
        <f t="shared" ref="O20:O24" si="26">IFERROR(L20/ROUND(DAYS360(I20,J20,FALSE)/30,0),0)</f>
        <v>215173.29666666663</v>
      </c>
      <c r="Q20" s="22">
        <f t="shared" si="17"/>
        <v>0</v>
      </c>
      <c r="R20" s="22">
        <f t="shared" si="17"/>
        <v>645519.8899999999</v>
      </c>
      <c r="S20" s="22">
        <f t="shared" si="17"/>
        <v>1936559.6699999997</v>
      </c>
      <c r="T20" s="22">
        <f t="shared" si="17"/>
        <v>0</v>
      </c>
      <c r="U20" s="22">
        <f t="shared" si="17"/>
        <v>0</v>
      </c>
      <c r="V20" s="22">
        <f t="shared" si="18"/>
        <v>0</v>
      </c>
      <c r="W20" s="22">
        <f t="shared" si="19"/>
        <v>0</v>
      </c>
      <c r="X20" s="22">
        <f t="shared" si="19"/>
        <v>0</v>
      </c>
      <c r="Y20" s="22">
        <f t="shared" si="19"/>
        <v>0</v>
      </c>
      <c r="Z20" s="22">
        <f t="shared" si="19"/>
        <v>0</v>
      </c>
      <c r="AA20" s="22">
        <f t="shared" si="19"/>
        <v>0</v>
      </c>
      <c r="AB20" s="22">
        <f t="shared" si="19"/>
        <v>0</v>
      </c>
      <c r="AC20" s="22">
        <f t="shared" si="19"/>
        <v>0</v>
      </c>
      <c r="AD20" s="22">
        <f t="shared" si="19"/>
        <v>0</v>
      </c>
      <c r="AE20" s="22">
        <f t="shared" si="19"/>
        <v>0</v>
      </c>
      <c r="AF20" s="22">
        <f t="shared" si="19"/>
        <v>0</v>
      </c>
      <c r="AG20" s="22">
        <f t="shared" si="19"/>
        <v>0</v>
      </c>
      <c r="AH20" s="22">
        <f t="shared" si="19"/>
        <v>0</v>
      </c>
      <c r="AI20" s="22">
        <f t="shared" si="19"/>
        <v>0</v>
      </c>
      <c r="AJ20" s="22">
        <f t="shared" si="19"/>
        <v>0</v>
      </c>
      <c r="AK20" s="22">
        <f t="shared" si="19"/>
        <v>0</v>
      </c>
      <c r="AL20" s="22">
        <f t="shared" si="19"/>
        <v>0</v>
      </c>
      <c r="AM20" s="22">
        <f t="shared" si="20"/>
        <v>0</v>
      </c>
      <c r="AN20" s="22">
        <f t="shared" si="20"/>
        <v>0</v>
      </c>
      <c r="AO20" s="22">
        <f t="shared" si="20"/>
        <v>0</v>
      </c>
      <c r="AP20" s="22">
        <f t="shared" si="20"/>
        <v>0</v>
      </c>
      <c r="AQ20" s="22">
        <f t="shared" si="20"/>
        <v>0</v>
      </c>
      <c r="AR20" s="22">
        <f t="shared" si="20"/>
        <v>215173.29666666663</v>
      </c>
      <c r="AS20" s="22">
        <f t="shared" si="20"/>
        <v>215173.29666666663</v>
      </c>
      <c r="AT20" s="22">
        <f t="shared" si="20"/>
        <v>215173.29666666663</v>
      </c>
      <c r="AU20" s="22">
        <f t="shared" si="20"/>
        <v>215173.29666666663</v>
      </c>
      <c r="AV20" s="22">
        <f t="shared" si="20"/>
        <v>215173.29666666663</v>
      </c>
      <c r="AW20" s="22">
        <f t="shared" si="20"/>
        <v>215173.29666666663</v>
      </c>
      <c r="AX20" s="22">
        <f t="shared" si="20"/>
        <v>215173.29666666663</v>
      </c>
      <c r="AY20" s="22">
        <f t="shared" si="20"/>
        <v>215173.29666666663</v>
      </c>
      <c r="AZ20" s="22">
        <f t="shared" si="20"/>
        <v>215173.29666666663</v>
      </c>
      <c r="BA20" s="22">
        <f t="shared" si="20"/>
        <v>215173.29666666663</v>
      </c>
      <c r="BB20" s="22">
        <f t="shared" si="20"/>
        <v>215173.29666666663</v>
      </c>
      <c r="BC20" s="22">
        <f t="shared" si="21"/>
        <v>215173.29666666663</v>
      </c>
      <c r="BD20" s="22">
        <f t="shared" si="21"/>
        <v>0</v>
      </c>
      <c r="BE20" s="22">
        <f t="shared" si="21"/>
        <v>0</v>
      </c>
      <c r="BF20" s="22">
        <f t="shared" si="21"/>
        <v>0</v>
      </c>
      <c r="BG20" s="22">
        <f t="shared" si="21"/>
        <v>0</v>
      </c>
      <c r="BH20" s="22">
        <f t="shared" si="21"/>
        <v>0</v>
      </c>
      <c r="BI20" s="22">
        <f t="shared" si="21"/>
        <v>0</v>
      </c>
      <c r="BJ20" s="22">
        <f t="shared" si="21"/>
        <v>0</v>
      </c>
      <c r="BK20" s="22">
        <f t="shared" si="21"/>
        <v>0</v>
      </c>
      <c r="BL20" s="22">
        <f t="shared" si="21"/>
        <v>0</v>
      </c>
      <c r="BM20" s="22">
        <f t="shared" si="21"/>
        <v>0</v>
      </c>
      <c r="BN20" s="22">
        <f t="shared" si="21"/>
        <v>0</v>
      </c>
      <c r="BO20" s="22">
        <f t="shared" si="21"/>
        <v>0</v>
      </c>
      <c r="BP20" s="22">
        <f t="shared" si="21"/>
        <v>0</v>
      </c>
      <c r="BQ20" s="22">
        <f t="shared" si="21"/>
        <v>0</v>
      </c>
      <c r="BR20" s="22">
        <f t="shared" si="21"/>
        <v>0</v>
      </c>
      <c r="BS20" s="22">
        <f t="shared" si="22"/>
        <v>0</v>
      </c>
      <c r="BT20" s="22">
        <f t="shared" si="22"/>
        <v>0</v>
      </c>
      <c r="BU20" s="22">
        <f t="shared" si="22"/>
        <v>0</v>
      </c>
      <c r="BV20" s="22">
        <f t="shared" si="22"/>
        <v>0</v>
      </c>
      <c r="BW20" s="22">
        <f t="shared" si="22"/>
        <v>0</v>
      </c>
      <c r="BX20" s="22">
        <f t="shared" si="22"/>
        <v>0</v>
      </c>
      <c r="BY20" s="22">
        <f t="shared" si="22"/>
        <v>0</v>
      </c>
      <c r="BZ20" s="22">
        <f t="shared" si="22"/>
        <v>0</v>
      </c>
      <c r="CA20" s="22">
        <f t="shared" si="22"/>
        <v>0</v>
      </c>
      <c r="CB20" s="22">
        <f t="shared" si="22"/>
        <v>0</v>
      </c>
      <c r="CC20" s="22">
        <f t="shared" si="22"/>
        <v>0</v>
      </c>
      <c r="CD20" s="22">
        <f t="shared" si="22"/>
        <v>0</v>
      </c>
      <c r="CE20" s="22">
        <f t="shared" si="22"/>
        <v>0</v>
      </c>
      <c r="CF20" s="22">
        <f t="shared" si="22"/>
        <v>0</v>
      </c>
      <c r="CG20" s="22">
        <f t="shared" si="22"/>
        <v>0</v>
      </c>
      <c r="CH20" s="22">
        <f t="shared" si="22"/>
        <v>0</v>
      </c>
      <c r="CI20" s="22">
        <f t="shared" si="23"/>
        <v>0</v>
      </c>
      <c r="CJ20" s="22">
        <f t="shared" si="23"/>
        <v>0</v>
      </c>
      <c r="CK20" s="22">
        <f t="shared" si="23"/>
        <v>0</v>
      </c>
      <c r="CL20" s="22">
        <f t="shared" si="23"/>
        <v>0</v>
      </c>
      <c r="CM20" s="22">
        <f t="shared" si="23"/>
        <v>0</v>
      </c>
      <c r="CN20" s="22">
        <f t="shared" si="23"/>
        <v>0</v>
      </c>
      <c r="CO20" s="22">
        <f t="shared" si="23"/>
        <v>0</v>
      </c>
      <c r="CP20" s="22">
        <f t="shared" si="23"/>
        <v>0</v>
      </c>
    </row>
    <row r="21" spans="1:94">
      <c r="B21" s="20" t="s">
        <v>495</v>
      </c>
      <c r="D21" s="20" t="s">
        <v>609</v>
      </c>
      <c r="F21" s="21"/>
      <c r="G21" s="21">
        <v>7.4999999999999997E-2</v>
      </c>
      <c r="I21" s="31">
        <f t="shared" si="24"/>
        <v>44835</v>
      </c>
      <c r="J21" s="31">
        <f t="shared" si="24"/>
        <v>45199</v>
      </c>
      <c r="L21" s="29">
        <f>O20*(1+F21)*(1+G21)*ROUND(DAYS360(I21,J21,FALSE)/30,0)</f>
        <v>2775735.5269999993</v>
      </c>
      <c r="M21" s="29">
        <f t="shared" si="25"/>
        <v>193655.96699999971</v>
      </c>
      <c r="N21" s="34">
        <f t="shared" ref="N21:N24" si="27">M21/L20</f>
        <v>7.49999999999999E-2</v>
      </c>
      <c r="O21" s="32">
        <f t="shared" si="26"/>
        <v>231311.29391666662</v>
      </c>
      <c r="Q21" s="22">
        <f t="shared" si="17"/>
        <v>0</v>
      </c>
      <c r="R21" s="22">
        <f t="shared" si="17"/>
        <v>0</v>
      </c>
      <c r="S21" s="22">
        <f t="shared" si="17"/>
        <v>693933.88174999983</v>
      </c>
      <c r="T21" s="22">
        <f t="shared" si="17"/>
        <v>2081801.6452499996</v>
      </c>
      <c r="U21" s="22">
        <f t="shared" si="17"/>
        <v>0</v>
      </c>
      <c r="V21" s="22">
        <f t="shared" si="18"/>
        <v>0</v>
      </c>
      <c r="W21" s="22">
        <f t="shared" si="19"/>
        <v>0</v>
      </c>
      <c r="X21" s="22">
        <f t="shared" si="19"/>
        <v>0</v>
      </c>
      <c r="Y21" s="22">
        <f t="shared" si="19"/>
        <v>0</v>
      </c>
      <c r="Z21" s="22">
        <f t="shared" si="19"/>
        <v>0</v>
      </c>
      <c r="AA21" s="22">
        <f t="shared" si="19"/>
        <v>0</v>
      </c>
      <c r="AB21" s="22">
        <f t="shared" si="19"/>
        <v>0</v>
      </c>
      <c r="AC21" s="22">
        <f t="shared" si="19"/>
        <v>0</v>
      </c>
      <c r="AD21" s="22">
        <f t="shared" si="19"/>
        <v>0</v>
      </c>
      <c r="AE21" s="22">
        <f t="shared" si="19"/>
        <v>0</v>
      </c>
      <c r="AF21" s="22">
        <f t="shared" si="19"/>
        <v>0</v>
      </c>
      <c r="AG21" s="22">
        <f t="shared" si="19"/>
        <v>0</v>
      </c>
      <c r="AH21" s="22">
        <f t="shared" si="19"/>
        <v>0</v>
      </c>
      <c r="AI21" s="22">
        <f t="shared" si="19"/>
        <v>0</v>
      </c>
      <c r="AJ21" s="22">
        <f t="shared" si="19"/>
        <v>0</v>
      </c>
      <c r="AK21" s="22">
        <f t="shared" si="19"/>
        <v>0</v>
      </c>
      <c r="AL21" s="22">
        <f t="shared" si="19"/>
        <v>0</v>
      </c>
      <c r="AM21" s="22">
        <f t="shared" si="20"/>
        <v>0</v>
      </c>
      <c r="AN21" s="22">
        <f t="shared" si="20"/>
        <v>0</v>
      </c>
      <c r="AO21" s="22">
        <f t="shared" si="20"/>
        <v>0</v>
      </c>
      <c r="AP21" s="22">
        <f t="shared" si="20"/>
        <v>0</v>
      </c>
      <c r="AQ21" s="22">
        <f t="shared" si="20"/>
        <v>0</v>
      </c>
      <c r="AR21" s="22">
        <f t="shared" si="20"/>
        <v>0</v>
      </c>
      <c r="AS21" s="22">
        <f t="shared" si="20"/>
        <v>0</v>
      </c>
      <c r="AT21" s="22">
        <f t="shared" si="20"/>
        <v>0</v>
      </c>
      <c r="AU21" s="22">
        <f t="shared" si="20"/>
        <v>0</v>
      </c>
      <c r="AV21" s="22">
        <f t="shared" si="20"/>
        <v>0</v>
      </c>
      <c r="AW21" s="22">
        <f t="shared" si="20"/>
        <v>0</v>
      </c>
      <c r="AX21" s="22">
        <f t="shared" si="20"/>
        <v>0</v>
      </c>
      <c r="AY21" s="22">
        <f t="shared" si="20"/>
        <v>0</v>
      </c>
      <c r="AZ21" s="22">
        <f t="shared" si="20"/>
        <v>0</v>
      </c>
      <c r="BA21" s="22">
        <f t="shared" si="20"/>
        <v>0</v>
      </c>
      <c r="BB21" s="22">
        <f t="shared" si="20"/>
        <v>0</v>
      </c>
      <c r="BC21" s="22">
        <f t="shared" si="21"/>
        <v>0</v>
      </c>
      <c r="BD21" s="22">
        <f>SUMIFS($O21,$I21,"&lt;="&amp;BD$7,$J21,"&gt;"&amp;BD$7)</f>
        <v>231311.29391666662</v>
      </c>
      <c r="BE21" s="22">
        <f t="shared" si="21"/>
        <v>231311.29391666662</v>
      </c>
      <c r="BF21" s="22">
        <f t="shared" si="21"/>
        <v>231311.29391666662</v>
      </c>
      <c r="BG21" s="22">
        <f t="shared" si="21"/>
        <v>231311.29391666662</v>
      </c>
      <c r="BH21" s="22">
        <f t="shared" si="21"/>
        <v>231311.29391666662</v>
      </c>
      <c r="BI21" s="22">
        <f t="shared" si="21"/>
        <v>231311.29391666662</v>
      </c>
      <c r="BJ21" s="22">
        <f t="shared" si="21"/>
        <v>231311.29391666662</v>
      </c>
      <c r="BK21" s="22">
        <f t="shared" si="21"/>
        <v>231311.29391666662</v>
      </c>
      <c r="BL21" s="22">
        <f t="shared" si="21"/>
        <v>231311.29391666662</v>
      </c>
      <c r="BM21" s="22">
        <f t="shared" si="21"/>
        <v>231311.29391666662</v>
      </c>
      <c r="BN21" s="22">
        <f t="shared" si="21"/>
        <v>231311.29391666662</v>
      </c>
      <c r="BO21" s="22">
        <f t="shared" si="21"/>
        <v>231311.29391666662</v>
      </c>
      <c r="BP21" s="22">
        <f t="shared" si="21"/>
        <v>0</v>
      </c>
      <c r="BQ21" s="22">
        <f t="shared" si="21"/>
        <v>0</v>
      </c>
      <c r="BR21" s="22">
        <f t="shared" si="21"/>
        <v>0</v>
      </c>
      <c r="BS21" s="22">
        <f t="shared" si="22"/>
        <v>0</v>
      </c>
      <c r="BT21" s="22">
        <f t="shared" si="22"/>
        <v>0</v>
      </c>
      <c r="BU21" s="22">
        <f t="shared" si="22"/>
        <v>0</v>
      </c>
      <c r="BV21" s="22">
        <f t="shared" si="22"/>
        <v>0</v>
      </c>
      <c r="BW21" s="22">
        <f t="shared" si="22"/>
        <v>0</v>
      </c>
      <c r="BX21" s="22">
        <f t="shared" si="22"/>
        <v>0</v>
      </c>
      <c r="BY21" s="22">
        <f t="shared" si="22"/>
        <v>0</v>
      </c>
      <c r="BZ21" s="22">
        <f t="shared" si="22"/>
        <v>0</v>
      </c>
      <c r="CA21" s="22">
        <f t="shared" si="22"/>
        <v>0</v>
      </c>
      <c r="CB21" s="22">
        <f t="shared" si="22"/>
        <v>0</v>
      </c>
      <c r="CC21" s="22">
        <f t="shared" si="22"/>
        <v>0</v>
      </c>
      <c r="CD21" s="22">
        <f t="shared" si="22"/>
        <v>0</v>
      </c>
      <c r="CE21" s="22">
        <f t="shared" si="22"/>
        <v>0</v>
      </c>
      <c r="CF21" s="22">
        <f t="shared" si="22"/>
        <v>0</v>
      </c>
      <c r="CG21" s="22">
        <f t="shared" si="22"/>
        <v>0</v>
      </c>
      <c r="CH21" s="22">
        <f t="shared" si="22"/>
        <v>0</v>
      </c>
      <c r="CI21" s="22">
        <f t="shared" si="23"/>
        <v>0</v>
      </c>
      <c r="CJ21" s="22">
        <f t="shared" si="23"/>
        <v>0</v>
      </c>
      <c r="CK21" s="22">
        <f t="shared" si="23"/>
        <v>0</v>
      </c>
      <c r="CL21" s="22">
        <f t="shared" si="23"/>
        <v>0</v>
      </c>
      <c r="CM21" s="22">
        <f t="shared" si="23"/>
        <v>0</v>
      </c>
      <c r="CN21" s="22">
        <f t="shared" si="23"/>
        <v>0</v>
      </c>
      <c r="CO21" s="22">
        <f t="shared" si="23"/>
        <v>0</v>
      </c>
      <c r="CP21" s="22">
        <f t="shared" si="23"/>
        <v>0</v>
      </c>
    </row>
    <row r="22" spans="1:94">
      <c r="B22" s="20" t="s">
        <v>495</v>
      </c>
      <c r="D22" s="20" t="s">
        <v>609</v>
      </c>
      <c r="F22" s="21"/>
      <c r="G22" s="21">
        <v>7.4999999999999997E-2</v>
      </c>
      <c r="I22" s="31">
        <f t="shared" si="24"/>
        <v>45200</v>
      </c>
      <c r="J22" s="31">
        <f t="shared" si="24"/>
        <v>45565</v>
      </c>
      <c r="L22" s="29">
        <f t="shared" ref="L22" si="28">O21*(1+F22)*(1+G22)*ROUND(DAYS360(I22,J22,FALSE)/30,0)</f>
        <v>2983915.6915249992</v>
      </c>
      <c r="M22" s="29">
        <f t="shared" si="25"/>
        <v>208180.16452499991</v>
      </c>
      <c r="N22" s="34">
        <f t="shared" si="27"/>
        <v>7.4999999999999983E-2</v>
      </c>
      <c r="O22" s="32">
        <f t="shared" si="26"/>
        <v>248659.64096041661</v>
      </c>
      <c r="Q22" s="22">
        <f t="shared" si="17"/>
        <v>0</v>
      </c>
      <c r="R22" s="22">
        <f t="shared" si="17"/>
        <v>0</v>
      </c>
      <c r="S22" s="22">
        <f t="shared" si="17"/>
        <v>0</v>
      </c>
      <c r="T22" s="22">
        <f t="shared" si="17"/>
        <v>745978.9228812498</v>
      </c>
      <c r="U22" s="22">
        <f t="shared" si="17"/>
        <v>2237936.7686437494</v>
      </c>
      <c r="V22" s="22">
        <f t="shared" si="18"/>
        <v>0</v>
      </c>
      <c r="W22" s="22">
        <f t="shared" si="19"/>
        <v>0</v>
      </c>
      <c r="X22" s="22">
        <f t="shared" si="19"/>
        <v>0</v>
      </c>
      <c r="Y22" s="22">
        <f t="shared" si="19"/>
        <v>0</v>
      </c>
      <c r="Z22" s="22">
        <f t="shared" si="19"/>
        <v>0</v>
      </c>
      <c r="AA22" s="22">
        <f t="shared" si="19"/>
        <v>0</v>
      </c>
      <c r="AB22" s="22">
        <f t="shared" si="19"/>
        <v>0</v>
      </c>
      <c r="AC22" s="22">
        <f t="shared" si="19"/>
        <v>0</v>
      </c>
      <c r="AD22" s="22">
        <f t="shared" si="19"/>
        <v>0</v>
      </c>
      <c r="AE22" s="22">
        <f t="shared" si="19"/>
        <v>0</v>
      </c>
      <c r="AF22" s="22">
        <f t="shared" si="19"/>
        <v>0</v>
      </c>
      <c r="AG22" s="22">
        <f t="shared" si="19"/>
        <v>0</v>
      </c>
      <c r="AH22" s="22">
        <f t="shared" si="19"/>
        <v>0</v>
      </c>
      <c r="AI22" s="22">
        <f t="shared" si="19"/>
        <v>0</v>
      </c>
      <c r="AJ22" s="22">
        <f t="shared" si="19"/>
        <v>0</v>
      </c>
      <c r="AK22" s="22">
        <f t="shared" si="19"/>
        <v>0</v>
      </c>
      <c r="AL22" s="22">
        <f t="shared" si="19"/>
        <v>0</v>
      </c>
      <c r="AM22" s="22">
        <f t="shared" si="20"/>
        <v>0</v>
      </c>
      <c r="AN22" s="22">
        <f t="shared" si="20"/>
        <v>0</v>
      </c>
      <c r="AO22" s="22">
        <f t="shared" si="20"/>
        <v>0</v>
      </c>
      <c r="AP22" s="22">
        <f t="shared" si="20"/>
        <v>0</v>
      </c>
      <c r="AQ22" s="22">
        <f t="shared" si="20"/>
        <v>0</v>
      </c>
      <c r="AR22" s="22">
        <f t="shared" si="20"/>
        <v>0</v>
      </c>
      <c r="AS22" s="22">
        <f t="shared" si="20"/>
        <v>0</v>
      </c>
      <c r="AT22" s="22">
        <f t="shared" si="20"/>
        <v>0</v>
      </c>
      <c r="AU22" s="22">
        <f t="shared" si="20"/>
        <v>0</v>
      </c>
      <c r="AV22" s="22">
        <f t="shared" si="20"/>
        <v>0</v>
      </c>
      <c r="AW22" s="22">
        <f t="shared" si="20"/>
        <v>0</v>
      </c>
      <c r="AX22" s="22">
        <f t="shared" si="20"/>
        <v>0</v>
      </c>
      <c r="AY22" s="22">
        <f t="shared" si="20"/>
        <v>0</v>
      </c>
      <c r="AZ22" s="22">
        <f t="shared" si="20"/>
        <v>0</v>
      </c>
      <c r="BA22" s="22">
        <f t="shared" si="20"/>
        <v>0</v>
      </c>
      <c r="BB22" s="22">
        <f t="shared" si="20"/>
        <v>0</v>
      </c>
      <c r="BC22" s="22">
        <f t="shared" si="21"/>
        <v>0</v>
      </c>
      <c r="BD22" s="22">
        <f t="shared" si="21"/>
        <v>0</v>
      </c>
      <c r="BE22" s="22">
        <f t="shared" si="21"/>
        <v>0</v>
      </c>
      <c r="BF22" s="22">
        <f t="shared" si="21"/>
        <v>0</v>
      </c>
      <c r="BG22" s="22">
        <f t="shared" si="21"/>
        <v>0</v>
      </c>
      <c r="BH22" s="22">
        <f t="shared" si="21"/>
        <v>0</v>
      </c>
      <c r="BI22" s="22">
        <f t="shared" si="21"/>
        <v>0</v>
      </c>
      <c r="BJ22" s="22">
        <f t="shared" si="21"/>
        <v>0</v>
      </c>
      <c r="BK22" s="22">
        <f t="shared" si="21"/>
        <v>0</v>
      </c>
      <c r="BL22" s="22">
        <f t="shared" si="21"/>
        <v>0</v>
      </c>
      <c r="BM22" s="22">
        <f t="shared" si="21"/>
        <v>0</v>
      </c>
      <c r="BN22" s="22">
        <f t="shared" si="21"/>
        <v>0</v>
      </c>
      <c r="BO22" s="22">
        <f t="shared" si="21"/>
        <v>0</v>
      </c>
      <c r="BP22" s="22">
        <f t="shared" si="21"/>
        <v>248659.64096041661</v>
      </c>
      <c r="BQ22" s="22">
        <f t="shared" si="21"/>
        <v>248659.64096041661</v>
      </c>
      <c r="BR22" s="22">
        <f t="shared" si="21"/>
        <v>248659.64096041661</v>
      </c>
      <c r="BS22" s="22">
        <f t="shared" si="22"/>
        <v>248659.64096041661</v>
      </c>
      <c r="BT22" s="22">
        <f t="shared" si="22"/>
        <v>248659.64096041661</v>
      </c>
      <c r="BU22" s="22">
        <f t="shared" si="22"/>
        <v>248659.64096041661</v>
      </c>
      <c r="BV22" s="22">
        <f t="shared" si="22"/>
        <v>248659.64096041661</v>
      </c>
      <c r="BW22" s="22">
        <f t="shared" si="22"/>
        <v>248659.64096041661</v>
      </c>
      <c r="BX22" s="22">
        <f t="shared" si="22"/>
        <v>248659.64096041661</v>
      </c>
      <c r="BY22" s="22">
        <f t="shared" si="22"/>
        <v>248659.64096041661</v>
      </c>
      <c r="BZ22" s="22">
        <f t="shared" si="22"/>
        <v>248659.64096041661</v>
      </c>
      <c r="CA22" s="22">
        <f t="shared" si="22"/>
        <v>248659.64096041661</v>
      </c>
      <c r="CB22" s="22">
        <f t="shared" si="22"/>
        <v>0</v>
      </c>
      <c r="CC22" s="22">
        <f t="shared" si="22"/>
        <v>0</v>
      </c>
      <c r="CD22" s="22">
        <f t="shared" si="22"/>
        <v>0</v>
      </c>
      <c r="CE22" s="22">
        <f t="shared" si="22"/>
        <v>0</v>
      </c>
      <c r="CF22" s="22">
        <f t="shared" si="22"/>
        <v>0</v>
      </c>
      <c r="CG22" s="22">
        <f t="shared" si="22"/>
        <v>0</v>
      </c>
      <c r="CH22" s="22">
        <f t="shared" si="22"/>
        <v>0</v>
      </c>
      <c r="CI22" s="22">
        <f t="shared" si="23"/>
        <v>0</v>
      </c>
      <c r="CJ22" s="22">
        <f t="shared" si="23"/>
        <v>0</v>
      </c>
      <c r="CK22" s="22">
        <f t="shared" si="23"/>
        <v>0</v>
      </c>
      <c r="CL22" s="22">
        <f t="shared" si="23"/>
        <v>0</v>
      </c>
      <c r="CM22" s="22">
        <f t="shared" si="23"/>
        <v>0</v>
      </c>
      <c r="CN22" s="22">
        <f t="shared" si="23"/>
        <v>0</v>
      </c>
      <c r="CO22" s="22">
        <f t="shared" si="23"/>
        <v>0</v>
      </c>
      <c r="CP22" s="22">
        <f t="shared" si="23"/>
        <v>0</v>
      </c>
    </row>
    <row r="23" spans="1:94">
      <c r="B23" s="20" t="s">
        <v>495</v>
      </c>
      <c r="D23" s="20" t="s">
        <v>609</v>
      </c>
      <c r="F23" s="21"/>
      <c r="G23" s="21">
        <v>0.03</v>
      </c>
      <c r="I23" s="31">
        <f t="shared" si="24"/>
        <v>45566</v>
      </c>
      <c r="J23" s="31">
        <f t="shared" si="24"/>
        <v>45930</v>
      </c>
      <c r="L23" s="29">
        <f>O22*(1+F23)*(1+G23)*ROUND(DAYS360(I23,J23,FALSE)/30,0)</f>
        <v>3073433.1622707495</v>
      </c>
      <c r="M23" s="29">
        <f t="shared" si="25"/>
        <v>89517.470745750237</v>
      </c>
      <c r="N23" s="34">
        <f t="shared" si="27"/>
        <v>3.0000000000000089E-2</v>
      </c>
      <c r="O23" s="32">
        <f t="shared" si="26"/>
        <v>256119.43018922911</v>
      </c>
      <c r="Q23" s="22">
        <f t="shared" si="17"/>
        <v>0</v>
      </c>
      <c r="R23" s="22">
        <f t="shared" si="17"/>
        <v>0</v>
      </c>
      <c r="S23" s="22">
        <f t="shared" si="17"/>
        <v>0</v>
      </c>
      <c r="T23" s="22">
        <f t="shared" si="17"/>
        <v>0</v>
      </c>
      <c r="U23" s="22">
        <f t="shared" si="17"/>
        <v>768358.29056768736</v>
      </c>
      <c r="V23" s="22">
        <f t="shared" si="18"/>
        <v>2305074.8717030622</v>
      </c>
      <c r="W23" s="22">
        <f t="shared" si="19"/>
        <v>0</v>
      </c>
      <c r="X23" s="22">
        <f t="shared" si="19"/>
        <v>0</v>
      </c>
      <c r="Y23" s="22">
        <f t="shared" si="19"/>
        <v>0</v>
      </c>
      <c r="Z23" s="22">
        <f t="shared" si="19"/>
        <v>0</v>
      </c>
      <c r="AA23" s="22">
        <f t="shared" si="19"/>
        <v>0</v>
      </c>
      <c r="AB23" s="22">
        <f t="shared" si="19"/>
        <v>0</v>
      </c>
      <c r="AC23" s="22">
        <f t="shared" si="19"/>
        <v>0</v>
      </c>
      <c r="AD23" s="22">
        <f t="shared" si="19"/>
        <v>0</v>
      </c>
      <c r="AE23" s="22">
        <f t="shared" si="19"/>
        <v>0</v>
      </c>
      <c r="AF23" s="22">
        <f t="shared" si="19"/>
        <v>0</v>
      </c>
      <c r="AG23" s="22">
        <f t="shared" si="19"/>
        <v>0</v>
      </c>
      <c r="AH23" s="22">
        <f t="shared" si="19"/>
        <v>0</v>
      </c>
      <c r="AI23" s="22">
        <f t="shared" si="19"/>
        <v>0</v>
      </c>
      <c r="AJ23" s="22">
        <f t="shared" si="19"/>
        <v>0</v>
      </c>
      <c r="AK23" s="22">
        <f t="shared" si="19"/>
        <v>0</v>
      </c>
      <c r="AL23" s="22">
        <f t="shared" si="19"/>
        <v>0</v>
      </c>
      <c r="AM23" s="22">
        <f t="shared" si="20"/>
        <v>0</v>
      </c>
      <c r="AN23" s="22">
        <f t="shared" si="20"/>
        <v>0</v>
      </c>
      <c r="AO23" s="22">
        <f t="shared" si="20"/>
        <v>0</v>
      </c>
      <c r="AP23" s="22">
        <f t="shared" si="20"/>
        <v>0</v>
      </c>
      <c r="AQ23" s="22">
        <f t="shared" si="20"/>
        <v>0</v>
      </c>
      <c r="AR23" s="22">
        <f t="shared" si="20"/>
        <v>0</v>
      </c>
      <c r="AS23" s="22">
        <f t="shared" si="20"/>
        <v>0</v>
      </c>
      <c r="AT23" s="22">
        <f t="shared" si="20"/>
        <v>0</v>
      </c>
      <c r="AU23" s="22">
        <f t="shared" si="20"/>
        <v>0</v>
      </c>
      <c r="AV23" s="22">
        <f t="shared" si="20"/>
        <v>0</v>
      </c>
      <c r="AW23" s="22">
        <f t="shared" si="20"/>
        <v>0</v>
      </c>
      <c r="AX23" s="22">
        <f t="shared" si="20"/>
        <v>0</v>
      </c>
      <c r="AY23" s="22">
        <f t="shared" si="20"/>
        <v>0</v>
      </c>
      <c r="AZ23" s="22">
        <f t="shared" si="20"/>
        <v>0</v>
      </c>
      <c r="BA23" s="22">
        <f t="shared" si="20"/>
        <v>0</v>
      </c>
      <c r="BB23" s="22">
        <f t="shared" si="20"/>
        <v>0</v>
      </c>
      <c r="BC23" s="22">
        <f t="shared" si="21"/>
        <v>0</v>
      </c>
      <c r="BD23" s="22">
        <f t="shared" si="21"/>
        <v>0</v>
      </c>
      <c r="BE23" s="22">
        <f t="shared" si="21"/>
        <v>0</v>
      </c>
      <c r="BF23" s="22">
        <f t="shared" si="21"/>
        <v>0</v>
      </c>
      <c r="BG23" s="22">
        <f t="shared" si="21"/>
        <v>0</v>
      </c>
      <c r="BH23" s="22">
        <f t="shared" si="21"/>
        <v>0</v>
      </c>
      <c r="BI23" s="22">
        <f t="shared" si="21"/>
        <v>0</v>
      </c>
      <c r="BJ23" s="22">
        <f t="shared" si="21"/>
        <v>0</v>
      </c>
      <c r="BK23" s="22">
        <f t="shared" si="21"/>
        <v>0</v>
      </c>
      <c r="BL23" s="22">
        <f t="shared" si="21"/>
        <v>0</v>
      </c>
      <c r="BM23" s="22">
        <f t="shared" si="21"/>
        <v>0</v>
      </c>
      <c r="BN23" s="22">
        <f t="shared" si="21"/>
        <v>0</v>
      </c>
      <c r="BO23" s="22">
        <f t="shared" si="21"/>
        <v>0</v>
      </c>
      <c r="BP23" s="22">
        <f t="shared" si="21"/>
        <v>0</v>
      </c>
      <c r="BQ23" s="22">
        <f t="shared" si="21"/>
        <v>0</v>
      </c>
      <c r="BR23" s="22">
        <f t="shared" si="21"/>
        <v>0</v>
      </c>
      <c r="BS23" s="22">
        <f t="shared" si="22"/>
        <v>0</v>
      </c>
      <c r="BT23" s="22">
        <f t="shared" si="22"/>
        <v>0</v>
      </c>
      <c r="BU23" s="22">
        <f t="shared" si="22"/>
        <v>0</v>
      </c>
      <c r="BV23" s="22">
        <f t="shared" si="22"/>
        <v>0</v>
      </c>
      <c r="BW23" s="22">
        <f t="shared" si="22"/>
        <v>0</v>
      </c>
      <c r="BX23" s="22">
        <f t="shared" si="22"/>
        <v>0</v>
      </c>
      <c r="BY23" s="22">
        <f t="shared" si="22"/>
        <v>0</v>
      </c>
      <c r="BZ23" s="22">
        <f t="shared" si="22"/>
        <v>0</v>
      </c>
      <c r="CA23" s="22">
        <f t="shared" si="22"/>
        <v>0</v>
      </c>
      <c r="CB23" s="22">
        <f t="shared" si="22"/>
        <v>256119.43018922911</v>
      </c>
      <c r="CC23" s="22">
        <f t="shared" si="22"/>
        <v>256119.43018922911</v>
      </c>
      <c r="CD23" s="22">
        <f t="shared" si="22"/>
        <v>256119.43018922911</v>
      </c>
      <c r="CE23" s="22">
        <f t="shared" si="22"/>
        <v>256119.43018922911</v>
      </c>
      <c r="CF23" s="22">
        <f t="shared" si="22"/>
        <v>256119.43018922911</v>
      </c>
      <c r="CG23" s="22">
        <f t="shared" si="22"/>
        <v>256119.43018922911</v>
      </c>
      <c r="CH23" s="22">
        <f t="shared" si="22"/>
        <v>256119.43018922911</v>
      </c>
      <c r="CI23" s="22">
        <f t="shared" si="23"/>
        <v>256119.43018922911</v>
      </c>
      <c r="CJ23" s="22">
        <f t="shared" si="23"/>
        <v>256119.43018922911</v>
      </c>
      <c r="CK23" s="22">
        <f t="shared" si="23"/>
        <v>256119.43018922911</v>
      </c>
      <c r="CL23" s="22">
        <f t="shared" si="23"/>
        <v>256119.43018922911</v>
      </c>
      <c r="CM23" s="22">
        <f t="shared" si="23"/>
        <v>256119.43018922911</v>
      </c>
      <c r="CN23" s="22">
        <f t="shared" si="23"/>
        <v>0</v>
      </c>
      <c r="CO23" s="22">
        <f t="shared" si="23"/>
        <v>0</v>
      </c>
      <c r="CP23" s="22">
        <f t="shared" si="23"/>
        <v>0</v>
      </c>
    </row>
    <row r="24" spans="1:94">
      <c r="B24" s="20" t="s">
        <v>495</v>
      </c>
      <c r="D24" s="20" t="s">
        <v>609</v>
      </c>
      <c r="F24" s="21"/>
      <c r="G24" s="21">
        <v>0.03</v>
      </c>
      <c r="I24" s="31">
        <f t="shared" si="24"/>
        <v>45931</v>
      </c>
      <c r="J24" s="31">
        <f t="shared" si="24"/>
        <v>46295</v>
      </c>
      <c r="L24" s="29">
        <f>O23*(1+F24)*(1+G24)*ROUND(DAYS360(I24,J24,FALSE)/30,0)</f>
        <v>3165636.157138872</v>
      </c>
      <c r="M24" s="29">
        <f t="shared" si="25"/>
        <v>92202.994868122507</v>
      </c>
      <c r="N24" s="34">
        <f t="shared" si="27"/>
        <v>3.0000000000000009E-2</v>
      </c>
      <c r="O24" s="32">
        <f t="shared" si="26"/>
        <v>263803.013094906</v>
      </c>
      <c r="Q24" s="22">
        <f t="shared" si="17"/>
        <v>0</v>
      </c>
      <c r="R24" s="22">
        <f t="shared" si="17"/>
        <v>0</v>
      </c>
      <c r="S24" s="22">
        <f t="shared" si="17"/>
        <v>0</v>
      </c>
      <c r="T24" s="22">
        <f t="shared" si="17"/>
        <v>0</v>
      </c>
      <c r="U24" s="22">
        <f t="shared" si="17"/>
        <v>0</v>
      </c>
      <c r="V24" s="22">
        <f t="shared" si="18"/>
        <v>791409.03928471799</v>
      </c>
      <c r="W24" s="22">
        <f t="shared" si="19"/>
        <v>0</v>
      </c>
      <c r="X24" s="22">
        <f t="shared" si="19"/>
        <v>0</v>
      </c>
      <c r="Y24" s="22">
        <f t="shared" si="19"/>
        <v>0</v>
      </c>
      <c r="Z24" s="22">
        <f t="shared" si="19"/>
        <v>0</v>
      </c>
      <c r="AA24" s="22">
        <f t="shared" si="19"/>
        <v>0</v>
      </c>
      <c r="AB24" s="22">
        <f t="shared" si="19"/>
        <v>0</v>
      </c>
      <c r="AC24" s="22">
        <f t="shared" si="19"/>
        <v>0</v>
      </c>
      <c r="AD24" s="22">
        <f t="shared" si="19"/>
        <v>0</v>
      </c>
      <c r="AE24" s="22">
        <f t="shared" si="19"/>
        <v>0</v>
      </c>
      <c r="AF24" s="22">
        <f t="shared" si="19"/>
        <v>0</v>
      </c>
      <c r="AG24" s="22">
        <f t="shared" si="19"/>
        <v>0</v>
      </c>
      <c r="AH24" s="22">
        <f t="shared" si="19"/>
        <v>0</v>
      </c>
      <c r="AI24" s="22">
        <f t="shared" si="19"/>
        <v>0</v>
      </c>
      <c r="AJ24" s="22">
        <f t="shared" si="19"/>
        <v>0</v>
      </c>
      <c r="AK24" s="22">
        <f t="shared" si="19"/>
        <v>0</v>
      </c>
      <c r="AL24" s="22">
        <f t="shared" si="19"/>
        <v>0</v>
      </c>
      <c r="AM24" s="22">
        <f t="shared" si="20"/>
        <v>0</v>
      </c>
      <c r="AN24" s="22">
        <f t="shared" si="20"/>
        <v>0</v>
      </c>
      <c r="AO24" s="22">
        <f t="shared" si="20"/>
        <v>0</v>
      </c>
      <c r="AP24" s="22">
        <f t="shared" si="20"/>
        <v>0</v>
      </c>
      <c r="AQ24" s="22">
        <f t="shared" si="20"/>
        <v>0</v>
      </c>
      <c r="AR24" s="22">
        <f t="shared" si="20"/>
        <v>0</v>
      </c>
      <c r="AS24" s="22">
        <f t="shared" si="20"/>
        <v>0</v>
      </c>
      <c r="AT24" s="22">
        <f t="shared" si="20"/>
        <v>0</v>
      </c>
      <c r="AU24" s="22">
        <f t="shared" si="20"/>
        <v>0</v>
      </c>
      <c r="AV24" s="22">
        <f t="shared" si="20"/>
        <v>0</v>
      </c>
      <c r="AW24" s="22">
        <f t="shared" si="20"/>
        <v>0</v>
      </c>
      <c r="AX24" s="22">
        <f t="shared" si="20"/>
        <v>0</v>
      </c>
      <c r="AY24" s="22">
        <f t="shared" si="20"/>
        <v>0</v>
      </c>
      <c r="AZ24" s="22">
        <f t="shared" si="20"/>
        <v>0</v>
      </c>
      <c r="BA24" s="22">
        <f t="shared" si="20"/>
        <v>0</v>
      </c>
      <c r="BB24" s="22">
        <f t="shared" si="20"/>
        <v>0</v>
      </c>
      <c r="BC24" s="22">
        <f t="shared" si="21"/>
        <v>0</v>
      </c>
      <c r="BD24" s="22">
        <f t="shared" si="21"/>
        <v>0</v>
      </c>
      <c r="BE24" s="22">
        <f t="shared" si="21"/>
        <v>0</v>
      </c>
      <c r="BF24" s="22">
        <f t="shared" si="21"/>
        <v>0</v>
      </c>
      <c r="BG24" s="22">
        <f t="shared" si="21"/>
        <v>0</v>
      </c>
      <c r="BH24" s="22">
        <f t="shared" si="21"/>
        <v>0</v>
      </c>
      <c r="BI24" s="22">
        <f t="shared" si="21"/>
        <v>0</v>
      </c>
      <c r="BJ24" s="22">
        <f t="shared" si="21"/>
        <v>0</v>
      </c>
      <c r="BK24" s="22">
        <f t="shared" si="21"/>
        <v>0</v>
      </c>
      <c r="BL24" s="22">
        <f t="shared" si="21"/>
        <v>0</v>
      </c>
      <c r="BM24" s="22">
        <f t="shared" si="21"/>
        <v>0</v>
      </c>
      <c r="BN24" s="22">
        <f t="shared" si="21"/>
        <v>0</v>
      </c>
      <c r="BO24" s="22">
        <f t="shared" si="21"/>
        <v>0</v>
      </c>
      <c r="BP24" s="22">
        <f t="shared" si="21"/>
        <v>0</v>
      </c>
      <c r="BQ24" s="22">
        <f t="shared" si="21"/>
        <v>0</v>
      </c>
      <c r="BR24" s="22">
        <f t="shared" si="21"/>
        <v>0</v>
      </c>
      <c r="BS24" s="22">
        <f t="shared" si="22"/>
        <v>0</v>
      </c>
      <c r="BT24" s="22">
        <f t="shared" si="22"/>
        <v>0</v>
      </c>
      <c r="BU24" s="22">
        <f t="shared" si="22"/>
        <v>0</v>
      </c>
      <c r="BV24" s="22">
        <f t="shared" si="22"/>
        <v>0</v>
      </c>
      <c r="BW24" s="22">
        <f t="shared" si="22"/>
        <v>0</v>
      </c>
      <c r="BX24" s="22">
        <f t="shared" si="22"/>
        <v>0</v>
      </c>
      <c r="BY24" s="22">
        <f t="shared" si="22"/>
        <v>0</v>
      </c>
      <c r="BZ24" s="22">
        <f t="shared" si="22"/>
        <v>0</v>
      </c>
      <c r="CA24" s="22">
        <f t="shared" si="22"/>
        <v>0</v>
      </c>
      <c r="CB24" s="22">
        <f t="shared" si="22"/>
        <v>0</v>
      </c>
      <c r="CC24" s="22">
        <f t="shared" si="22"/>
        <v>0</v>
      </c>
      <c r="CD24" s="22">
        <f t="shared" si="22"/>
        <v>0</v>
      </c>
      <c r="CE24" s="22">
        <f t="shared" si="22"/>
        <v>0</v>
      </c>
      <c r="CF24" s="22">
        <f t="shared" si="22"/>
        <v>0</v>
      </c>
      <c r="CG24" s="22">
        <f t="shared" si="22"/>
        <v>0</v>
      </c>
      <c r="CH24" s="22">
        <f t="shared" si="22"/>
        <v>0</v>
      </c>
      <c r="CI24" s="22">
        <f t="shared" si="23"/>
        <v>0</v>
      </c>
      <c r="CJ24" s="22">
        <f t="shared" si="23"/>
        <v>0</v>
      </c>
      <c r="CK24" s="22">
        <f t="shared" si="23"/>
        <v>0</v>
      </c>
      <c r="CL24" s="22">
        <f t="shared" si="23"/>
        <v>0</v>
      </c>
      <c r="CM24" s="22">
        <f t="shared" si="23"/>
        <v>0</v>
      </c>
      <c r="CN24" s="22">
        <f t="shared" si="23"/>
        <v>263803.013094906</v>
      </c>
      <c r="CO24" s="22">
        <f t="shared" si="23"/>
        <v>263803.013094906</v>
      </c>
      <c r="CP24" s="22">
        <f t="shared" si="23"/>
        <v>263803.013094906</v>
      </c>
    </row>
    <row r="25" spans="1:94">
      <c r="A25" s="8"/>
      <c r="C25" s="8"/>
      <c r="D25" s="8"/>
      <c r="E25" s="8"/>
      <c r="F25" s="23"/>
      <c r="G25" s="23"/>
      <c r="H25" s="8"/>
      <c r="I25" s="24"/>
      <c r="J25" s="24"/>
      <c r="K25" s="8"/>
      <c r="L25" s="8"/>
      <c r="M25" s="8"/>
      <c r="N25" s="8"/>
      <c r="O25" s="8"/>
      <c r="P25" s="8"/>
      <c r="Q25" s="25">
        <f>SUM(Q18:Q24)</f>
        <v>1812275.75</v>
      </c>
      <c r="R25" s="25">
        <f t="shared" ref="R25:CC25" si="29">SUM(R18:R24)</f>
        <v>2106905.3899999997</v>
      </c>
      <c r="S25" s="25">
        <f>SUM(S18:S24)</f>
        <v>2630493.5517499996</v>
      </c>
      <c r="T25" s="25">
        <f t="shared" si="29"/>
        <v>2827780.5681312494</v>
      </c>
      <c r="U25" s="25">
        <f t="shared" si="29"/>
        <v>3006295.0592114367</v>
      </c>
      <c r="V25" s="25">
        <f t="shared" si="29"/>
        <v>3096483.9109877804</v>
      </c>
      <c r="W25" s="25">
        <f t="shared" si="29"/>
        <v>147238.58333333334</v>
      </c>
      <c r="X25" s="25">
        <f t="shared" si="29"/>
        <v>147238.58333333334</v>
      </c>
      <c r="Y25" s="25">
        <f t="shared" si="29"/>
        <v>147238.58333333334</v>
      </c>
      <c r="Z25" s="25">
        <f t="shared" si="29"/>
        <v>147238.58333333334</v>
      </c>
      <c r="AA25" s="25">
        <f t="shared" si="29"/>
        <v>147238.58333333334</v>
      </c>
      <c r="AB25" s="25">
        <f t="shared" si="29"/>
        <v>147238.58333333334</v>
      </c>
      <c r="AC25" s="25">
        <f t="shared" si="29"/>
        <v>147238.58333333334</v>
      </c>
      <c r="AD25" s="25">
        <f t="shared" si="29"/>
        <v>147238.58333333334</v>
      </c>
      <c r="AE25" s="25">
        <f t="shared" si="29"/>
        <v>147238.58333333334</v>
      </c>
      <c r="AF25" s="25">
        <f t="shared" si="29"/>
        <v>162376.16666666666</v>
      </c>
      <c r="AG25" s="25">
        <f t="shared" si="29"/>
        <v>162376.16666666666</v>
      </c>
      <c r="AH25" s="25">
        <f t="shared" si="29"/>
        <v>162376.16666666666</v>
      </c>
      <c r="AI25" s="25">
        <f t="shared" si="29"/>
        <v>162376.16666666666</v>
      </c>
      <c r="AJ25" s="25">
        <f t="shared" si="29"/>
        <v>162376.16666666666</v>
      </c>
      <c r="AK25" s="25">
        <f t="shared" si="29"/>
        <v>162376.16666666666</v>
      </c>
      <c r="AL25" s="25">
        <f t="shared" si="29"/>
        <v>162376.16666666666</v>
      </c>
      <c r="AM25" s="25">
        <f t="shared" si="29"/>
        <v>162376.16666666666</v>
      </c>
      <c r="AN25" s="25">
        <f t="shared" si="29"/>
        <v>162376.16666666666</v>
      </c>
      <c r="AO25" s="25">
        <f t="shared" si="29"/>
        <v>162376.16666666666</v>
      </c>
      <c r="AP25" s="25">
        <f t="shared" si="29"/>
        <v>162376.16666666666</v>
      </c>
      <c r="AQ25" s="25">
        <f t="shared" si="29"/>
        <v>162376.16666666666</v>
      </c>
      <c r="AR25" s="25">
        <f t="shared" si="29"/>
        <v>215173.29666666663</v>
      </c>
      <c r="AS25" s="25">
        <f t="shared" si="29"/>
        <v>215173.29666666663</v>
      </c>
      <c r="AT25" s="25">
        <f t="shared" si="29"/>
        <v>215173.29666666663</v>
      </c>
      <c r="AU25" s="25">
        <f t="shared" si="29"/>
        <v>215173.29666666663</v>
      </c>
      <c r="AV25" s="25">
        <f t="shared" si="29"/>
        <v>215173.29666666663</v>
      </c>
      <c r="AW25" s="25">
        <f t="shared" si="29"/>
        <v>215173.29666666663</v>
      </c>
      <c r="AX25" s="25">
        <f t="shared" si="29"/>
        <v>215173.29666666663</v>
      </c>
      <c r="AY25" s="25">
        <f t="shared" si="29"/>
        <v>215173.29666666663</v>
      </c>
      <c r="AZ25" s="25">
        <f t="shared" si="29"/>
        <v>215173.29666666663</v>
      </c>
      <c r="BA25" s="25">
        <f t="shared" si="29"/>
        <v>215173.29666666663</v>
      </c>
      <c r="BB25" s="25">
        <f t="shared" si="29"/>
        <v>215173.29666666663</v>
      </c>
      <c r="BC25" s="25">
        <f t="shared" si="29"/>
        <v>215173.29666666663</v>
      </c>
      <c r="BD25" s="25">
        <f t="shared" si="29"/>
        <v>231311.29391666662</v>
      </c>
      <c r="BE25" s="25">
        <f t="shared" si="29"/>
        <v>231311.29391666662</v>
      </c>
      <c r="BF25" s="25">
        <f t="shared" si="29"/>
        <v>231311.29391666662</v>
      </c>
      <c r="BG25" s="25">
        <f t="shared" si="29"/>
        <v>231311.29391666662</v>
      </c>
      <c r="BH25" s="25">
        <f t="shared" si="29"/>
        <v>231311.29391666662</v>
      </c>
      <c r="BI25" s="25">
        <f t="shared" si="29"/>
        <v>231311.29391666662</v>
      </c>
      <c r="BJ25" s="25">
        <f t="shared" si="29"/>
        <v>231311.29391666662</v>
      </c>
      <c r="BK25" s="25">
        <f t="shared" si="29"/>
        <v>231311.29391666662</v>
      </c>
      <c r="BL25" s="25">
        <f t="shared" si="29"/>
        <v>231311.29391666662</v>
      </c>
      <c r="BM25" s="25">
        <f t="shared" si="29"/>
        <v>231311.29391666662</v>
      </c>
      <c r="BN25" s="25">
        <f t="shared" si="29"/>
        <v>231311.29391666662</v>
      </c>
      <c r="BO25" s="25">
        <f t="shared" si="29"/>
        <v>231311.29391666662</v>
      </c>
      <c r="BP25" s="25">
        <f t="shared" si="29"/>
        <v>248659.64096041661</v>
      </c>
      <c r="BQ25" s="25">
        <f t="shared" si="29"/>
        <v>248659.64096041661</v>
      </c>
      <c r="BR25" s="25">
        <f t="shared" si="29"/>
        <v>248659.64096041661</v>
      </c>
      <c r="BS25" s="25">
        <f t="shared" si="29"/>
        <v>248659.64096041661</v>
      </c>
      <c r="BT25" s="25">
        <f t="shared" si="29"/>
        <v>248659.64096041661</v>
      </c>
      <c r="BU25" s="25">
        <f t="shared" si="29"/>
        <v>248659.64096041661</v>
      </c>
      <c r="BV25" s="25">
        <f t="shared" si="29"/>
        <v>248659.64096041661</v>
      </c>
      <c r="BW25" s="25">
        <f t="shared" si="29"/>
        <v>248659.64096041661</v>
      </c>
      <c r="BX25" s="25">
        <f t="shared" si="29"/>
        <v>248659.64096041661</v>
      </c>
      <c r="BY25" s="25">
        <f t="shared" si="29"/>
        <v>248659.64096041661</v>
      </c>
      <c r="BZ25" s="25">
        <f t="shared" si="29"/>
        <v>248659.64096041661</v>
      </c>
      <c r="CA25" s="25">
        <f t="shared" si="29"/>
        <v>248659.64096041661</v>
      </c>
      <c r="CB25" s="25">
        <f t="shared" si="29"/>
        <v>256119.43018922911</v>
      </c>
      <c r="CC25" s="25">
        <f t="shared" si="29"/>
        <v>256119.43018922911</v>
      </c>
      <c r="CD25" s="25">
        <f t="shared" ref="CD25:CK25" si="30">SUM(CD18:CD24)</f>
        <v>256119.43018922911</v>
      </c>
      <c r="CE25" s="25">
        <f t="shared" si="30"/>
        <v>256119.43018922911</v>
      </c>
      <c r="CF25" s="25">
        <f t="shared" si="30"/>
        <v>256119.43018922911</v>
      </c>
      <c r="CG25" s="25">
        <f t="shared" si="30"/>
        <v>256119.43018922911</v>
      </c>
      <c r="CH25" s="25">
        <f t="shared" si="30"/>
        <v>256119.43018922911</v>
      </c>
      <c r="CI25" s="25">
        <f t="shared" si="30"/>
        <v>256119.43018922911</v>
      </c>
      <c r="CJ25" s="25">
        <f t="shared" si="30"/>
        <v>256119.43018922911</v>
      </c>
      <c r="CK25" s="25">
        <f t="shared" si="30"/>
        <v>256119.43018922911</v>
      </c>
      <c r="CL25" s="25">
        <f>SUM(CL18:CL24)</f>
        <v>256119.43018922911</v>
      </c>
      <c r="CM25" s="25">
        <f t="shared" ref="CM25:CP25" si="31">SUM(CM18:CM24)</f>
        <v>256119.43018922911</v>
      </c>
      <c r="CN25" s="25">
        <f t="shared" si="31"/>
        <v>263803.013094906</v>
      </c>
      <c r="CO25" s="25">
        <f t="shared" si="31"/>
        <v>263803.013094906</v>
      </c>
      <c r="CP25" s="25">
        <f t="shared" si="31"/>
        <v>263803.013094906</v>
      </c>
    </row>
    <row r="26" spans="1:94">
      <c r="I26"/>
      <c r="J26"/>
    </row>
    <row r="27" spans="1:94">
      <c r="B27" s="20" t="s">
        <v>494</v>
      </c>
      <c r="D27" s="20" t="s">
        <v>584</v>
      </c>
      <c r="F27" s="21">
        <v>0</v>
      </c>
      <c r="G27" s="21">
        <v>0</v>
      </c>
      <c r="I27" s="31">
        <v>43739</v>
      </c>
      <c r="J27" s="31">
        <v>44104</v>
      </c>
      <c r="L27" s="29"/>
      <c r="M27" s="29"/>
      <c r="N27" s="29"/>
      <c r="O27" s="32">
        <f t="shared" ref="O27" si="32">IFERROR(L27/ROUND(DAYS360(I27,J27,FALSE)/30,0),0)</f>
        <v>0</v>
      </c>
      <c r="Q27" s="22">
        <f t="shared" ref="Q27:U33" si="33">SUMIFS($W27:$CD27,$W$5:$CD$5,Q$7)</f>
        <v>0</v>
      </c>
      <c r="R27" s="22">
        <f t="shared" si="33"/>
        <v>0</v>
      </c>
      <c r="S27" s="22">
        <f t="shared" si="33"/>
        <v>0</v>
      </c>
      <c r="T27" s="22">
        <f t="shared" si="33"/>
        <v>0</v>
      </c>
      <c r="U27" s="22">
        <f t="shared" si="33"/>
        <v>0</v>
      </c>
      <c r="V27" s="22">
        <f t="shared" ref="V27:V33" si="34">SUMIFS($W27:$CP27,$W$5:$CP$5,V$7)</f>
        <v>0</v>
      </c>
      <c r="W27" s="22">
        <f t="shared" ref="W27:AL33" si="35">SUMIFS($O27,$I27,"&lt;="&amp;W$7,$J27,"&gt;"&amp;W$7)</f>
        <v>0</v>
      </c>
      <c r="X27" s="22">
        <f t="shared" si="35"/>
        <v>0</v>
      </c>
      <c r="Y27" s="22">
        <f t="shared" si="35"/>
        <v>0</v>
      </c>
      <c r="Z27" s="22">
        <f t="shared" si="35"/>
        <v>0</v>
      </c>
      <c r="AA27" s="22">
        <f t="shared" si="35"/>
        <v>0</v>
      </c>
      <c r="AB27" s="22">
        <f t="shared" si="35"/>
        <v>0</v>
      </c>
      <c r="AC27" s="22">
        <f t="shared" si="35"/>
        <v>0</v>
      </c>
      <c r="AD27" s="22">
        <f t="shared" si="35"/>
        <v>0</v>
      </c>
      <c r="AE27" s="22">
        <f t="shared" si="35"/>
        <v>0</v>
      </c>
      <c r="AF27" s="22">
        <f t="shared" si="35"/>
        <v>0</v>
      </c>
      <c r="AG27" s="22">
        <f t="shared" si="35"/>
        <v>0</v>
      </c>
      <c r="AH27" s="22">
        <f t="shared" si="35"/>
        <v>0</v>
      </c>
      <c r="AI27" s="22">
        <f t="shared" si="35"/>
        <v>0</v>
      </c>
      <c r="AJ27" s="22">
        <f t="shared" si="35"/>
        <v>0</v>
      </c>
      <c r="AK27" s="22">
        <f t="shared" si="35"/>
        <v>0</v>
      </c>
      <c r="AL27" s="22">
        <f t="shared" si="35"/>
        <v>0</v>
      </c>
      <c r="AM27" s="22">
        <f t="shared" ref="AM27:BB33" si="36">SUMIFS($O27,$I27,"&lt;="&amp;AM$7,$J27,"&gt;"&amp;AM$7)</f>
        <v>0</v>
      </c>
      <c r="AN27" s="22">
        <f t="shared" si="36"/>
        <v>0</v>
      </c>
      <c r="AO27" s="22">
        <f t="shared" si="36"/>
        <v>0</v>
      </c>
      <c r="AP27" s="22">
        <f t="shared" si="36"/>
        <v>0</v>
      </c>
      <c r="AQ27" s="22">
        <f t="shared" si="36"/>
        <v>0</v>
      </c>
      <c r="AR27" s="22">
        <f t="shared" si="36"/>
        <v>0</v>
      </c>
      <c r="AS27" s="22">
        <f t="shared" si="36"/>
        <v>0</v>
      </c>
      <c r="AT27" s="22">
        <f t="shared" si="36"/>
        <v>0</v>
      </c>
      <c r="AU27" s="22">
        <f t="shared" si="36"/>
        <v>0</v>
      </c>
      <c r="AV27" s="22">
        <f t="shared" si="36"/>
        <v>0</v>
      </c>
      <c r="AW27" s="22">
        <f t="shared" si="36"/>
        <v>0</v>
      </c>
      <c r="AX27" s="22">
        <f t="shared" si="36"/>
        <v>0</v>
      </c>
      <c r="AY27" s="22">
        <f t="shared" si="36"/>
        <v>0</v>
      </c>
      <c r="AZ27" s="22">
        <f t="shared" si="36"/>
        <v>0</v>
      </c>
      <c r="BA27" s="22">
        <f t="shared" si="36"/>
        <v>0</v>
      </c>
      <c r="BB27" s="22">
        <f t="shared" si="36"/>
        <v>0</v>
      </c>
      <c r="BC27" s="22">
        <f t="shared" ref="BC27:BR33" si="37">SUMIFS($O27,$I27,"&lt;="&amp;BC$7,$J27,"&gt;"&amp;BC$7)</f>
        <v>0</v>
      </c>
      <c r="BD27" s="22">
        <f t="shared" si="37"/>
        <v>0</v>
      </c>
      <c r="BE27" s="22">
        <f t="shared" si="37"/>
        <v>0</v>
      </c>
      <c r="BF27" s="22">
        <f t="shared" si="37"/>
        <v>0</v>
      </c>
      <c r="BG27" s="22">
        <f t="shared" si="37"/>
        <v>0</v>
      </c>
      <c r="BH27" s="22">
        <f t="shared" si="37"/>
        <v>0</v>
      </c>
      <c r="BI27" s="22">
        <f t="shared" si="37"/>
        <v>0</v>
      </c>
      <c r="BJ27" s="22">
        <f t="shared" si="37"/>
        <v>0</v>
      </c>
      <c r="BK27" s="22">
        <f t="shared" si="37"/>
        <v>0</v>
      </c>
      <c r="BL27" s="22">
        <f t="shared" si="37"/>
        <v>0</v>
      </c>
      <c r="BM27" s="22">
        <f t="shared" si="37"/>
        <v>0</v>
      </c>
      <c r="BN27" s="22">
        <f t="shared" si="37"/>
        <v>0</v>
      </c>
      <c r="BO27" s="22">
        <f t="shared" si="37"/>
        <v>0</v>
      </c>
      <c r="BP27" s="22">
        <f t="shared" si="37"/>
        <v>0</v>
      </c>
      <c r="BQ27" s="22">
        <f t="shared" si="37"/>
        <v>0</v>
      </c>
      <c r="BR27" s="22">
        <f t="shared" si="37"/>
        <v>0</v>
      </c>
      <c r="BS27" s="22">
        <f t="shared" ref="BS27:CH33" si="38">SUMIFS($O27,$I27,"&lt;="&amp;BS$7,$J27,"&gt;"&amp;BS$7)</f>
        <v>0</v>
      </c>
      <c r="BT27" s="22">
        <f t="shared" si="38"/>
        <v>0</v>
      </c>
      <c r="BU27" s="22">
        <f t="shared" si="38"/>
        <v>0</v>
      </c>
      <c r="BV27" s="22">
        <f t="shared" si="38"/>
        <v>0</v>
      </c>
      <c r="BW27" s="22">
        <f t="shared" si="38"/>
        <v>0</v>
      </c>
      <c r="BX27" s="22">
        <f t="shared" si="38"/>
        <v>0</v>
      </c>
      <c r="BY27" s="22">
        <f t="shared" si="38"/>
        <v>0</v>
      </c>
      <c r="BZ27" s="22">
        <f t="shared" si="38"/>
        <v>0</v>
      </c>
      <c r="CA27" s="22">
        <f t="shared" si="38"/>
        <v>0</v>
      </c>
      <c r="CB27" s="22">
        <f t="shared" si="38"/>
        <v>0</v>
      </c>
      <c r="CC27" s="22">
        <f t="shared" si="38"/>
        <v>0</v>
      </c>
      <c r="CD27" s="22">
        <f t="shared" si="38"/>
        <v>0</v>
      </c>
      <c r="CE27" s="22">
        <f t="shared" si="38"/>
        <v>0</v>
      </c>
      <c r="CF27" s="22">
        <f t="shared" si="38"/>
        <v>0</v>
      </c>
      <c r="CG27" s="22">
        <f t="shared" si="38"/>
        <v>0</v>
      </c>
      <c r="CH27" s="22">
        <f t="shared" si="38"/>
        <v>0</v>
      </c>
      <c r="CI27" s="22">
        <f t="shared" ref="CI27:CP33" si="39">SUMIFS($O27,$I27,"&lt;="&amp;CI$7,$J27,"&gt;"&amp;CI$7)</f>
        <v>0</v>
      </c>
      <c r="CJ27" s="22">
        <f t="shared" si="39"/>
        <v>0</v>
      </c>
      <c r="CK27" s="22">
        <f t="shared" si="39"/>
        <v>0</v>
      </c>
      <c r="CL27" s="22">
        <f t="shared" si="39"/>
        <v>0</v>
      </c>
      <c r="CM27" s="22">
        <f t="shared" si="39"/>
        <v>0</v>
      </c>
      <c r="CN27" s="22">
        <f t="shared" si="39"/>
        <v>0</v>
      </c>
      <c r="CO27" s="22">
        <f t="shared" si="39"/>
        <v>0</v>
      </c>
      <c r="CP27" s="22">
        <f t="shared" si="39"/>
        <v>0</v>
      </c>
    </row>
    <row r="28" spans="1:94">
      <c r="B28" s="20" t="s">
        <v>494</v>
      </c>
      <c r="D28" s="20" t="s">
        <v>584</v>
      </c>
      <c r="F28" s="21"/>
      <c r="G28" s="21">
        <v>0</v>
      </c>
      <c r="I28" s="31">
        <f t="shared" ref="I28" si="40">DATE(YEAR(I27)+1,MONTH(I27),DAY(I27))</f>
        <v>44105</v>
      </c>
      <c r="J28" s="31">
        <f>DATE(YEAR(J27)+1,MONTH(J27),DAY(J27))</f>
        <v>44469</v>
      </c>
      <c r="L28" s="139">
        <v>11464.68</v>
      </c>
      <c r="M28" s="29">
        <f>L28-L27</f>
        <v>11464.68</v>
      </c>
      <c r="N28" s="34" t="e">
        <f>M28/L27</f>
        <v>#DIV/0!</v>
      </c>
      <c r="O28" s="32">
        <f>IFERROR(L28/ROUND(DAYS360(I28,J28,FALSE)/30,0),0)</f>
        <v>955.39</v>
      </c>
      <c r="Q28" s="22">
        <f t="shared" si="33"/>
        <v>2866.17</v>
      </c>
      <c r="R28" s="22">
        <f t="shared" si="33"/>
        <v>8598.51</v>
      </c>
      <c r="S28" s="22">
        <f t="shared" si="33"/>
        <v>0</v>
      </c>
      <c r="T28" s="22">
        <f t="shared" si="33"/>
        <v>0</v>
      </c>
      <c r="U28" s="22">
        <f t="shared" si="33"/>
        <v>0</v>
      </c>
      <c r="V28" s="22">
        <f t="shared" si="34"/>
        <v>0</v>
      </c>
      <c r="W28" s="22">
        <f t="shared" si="35"/>
        <v>0</v>
      </c>
      <c r="X28" s="22">
        <f t="shared" si="35"/>
        <v>0</v>
      </c>
      <c r="Y28" s="22">
        <f t="shared" si="35"/>
        <v>0</v>
      </c>
      <c r="Z28" s="22">
        <f t="shared" si="35"/>
        <v>0</v>
      </c>
      <c r="AA28" s="22">
        <f t="shared" si="35"/>
        <v>0</v>
      </c>
      <c r="AB28" s="22">
        <f t="shared" si="35"/>
        <v>0</v>
      </c>
      <c r="AC28" s="22">
        <f t="shared" si="35"/>
        <v>0</v>
      </c>
      <c r="AD28" s="22">
        <f t="shared" si="35"/>
        <v>0</v>
      </c>
      <c r="AE28" s="22">
        <f t="shared" si="35"/>
        <v>0</v>
      </c>
      <c r="AF28" s="22">
        <f t="shared" si="35"/>
        <v>955.39</v>
      </c>
      <c r="AG28" s="22">
        <f t="shared" si="35"/>
        <v>955.39</v>
      </c>
      <c r="AH28" s="22">
        <f t="shared" si="35"/>
        <v>955.39</v>
      </c>
      <c r="AI28" s="22">
        <f t="shared" si="35"/>
        <v>955.39</v>
      </c>
      <c r="AJ28" s="22">
        <f t="shared" si="35"/>
        <v>955.39</v>
      </c>
      <c r="AK28" s="22">
        <f t="shared" si="35"/>
        <v>955.39</v>
      </c>
      <c r="AL28" s="22">
        <f t="shared" si="35"/>
        <v>955.39</v>
      </c>
      <c r="AM28" s="22">
        <f t="shared" si="36"/>
        <v>955.39</v>
      </c>
      <c r="AN28" s="22">
        <f t="shared" si="36"/>
        <v>955.39</v>
      </c>
      <c r="AO28" s="22">
        <f t="shared" si="36"/>
        <v>955.39</v>
      </c>
      <c r="AP28" s="22">
        <f t="shared" si="36"/>
        <v>955.39</v>
      </c>
      <c r="AQ28" s="22">
        <f t="shared" si="36"/>
        <v>955.39</v>
      </c>
      <c r="AR28" s="22">
        <f t="shared" si="36"/>
        <v>0</v>
      </c>
      <c r="AS28" s="22">
        <f t="shared" si="36"/>
        <v>0</v>
      </c>
      <c r="AT28" s="22">
        <f t="shared" si="36"/>
        <v>0</v>
      </c>
      <c r="AU28" s="22">
        <f t="shared" si="36"/>
        <v>0</v>
      </c>
      <c r="AV28" s="22">
        <f t="shared" si="36"/>
        <v>0</v>
      </c>
      <c r="AW28" s="22">
        <f t="shared" si="36"/>
        <v>0</v>
      </c>
      <c r="AX28" s="22">
        <f t="shared" si="36"/>
        <v>0</v>
      </c>
      <c r="AY28" s="22">
        <f t="shared" si="36"/>
        <v>0</v>
      </c>
      <c r="AZ28" s="22">
        <f t="shared" si="36"/>
        <v>0</v>
      </c>
      <c r="BA28" s="22">
        <f t="shared" si="36"/>
        <v>0</v>
      </c>
      <c r="BB28" s="22">
        <f t="shared" si="36"/>
        <v>0</v>
      </c>
      <c r="BC28" s="22">
        <f t="shared" si="37"/>
        <v>0</v>
      </c>
      <c r="BD28" s="22">
        <f t="shared" si="37"/>
        <v>0</v>
      </c>
      <c r="BE28" s="22">
        <f t="shared" si="37"/>
        <v>0</v>
      </c>
      <c r="BF28" s="22">
        <f t="shared" si="37"/>
        <v>0</v>
      </c>
      <c r="BG28" s="22">
        <f t="shared" si="37"/>
        <v>0</v>
      </c>
      <c r="BH28" s="22">
        <f t="shared" si="37"/>
        <v>0</v>
      </c>
      <c r="BI28" s="22">
        <f t="shared" si="37"/>
        <v>0</v>
      </c>
      <c r="BJ28" s="22">
        <f t="shared" si="37"/>
        <v>0</v>
      </c>
      <c r="BK28" s="22">
        <f t="shared" si="37"/>
        <v>0</v>
      </c>
      <c r="BL28" s="22">
        <f t="shared" si="37"/>
        <v>0</v>
      </c>
      <c r="BM28" s="22">
        <f t="shared" si="37"/>
        <v>0</v>
      </c>
      <c r="BN28" s="22">
        <f t="shared" si="37"/>
        <v>0</v>
      </c>
      <c r="BO28" s="22">
        <f t="shared" si="37"/>
        <v>0</v>
      </c>
      <c r="BP28" s="22">
        <f t="shared" si="37"/>
        <v>0</v>
      </c>
      <c r="BQ28" s="22">
        <f t="shared" si="37"/>
        <v>0</v>
      </c>
      <c r="BR28" s="22">
        <f t="shared" si="37"/>
        <v>0</v>
      </c>
      <c r="BS28" s="22">
        <f t="shared" si="38"/>
        <v>0</v>
      </c>
      <c r="BT28" s="22">
        <f t="shared" si="38"/>
        <v>0</v>
      </c>
      <c r="BU28" s="22">
        <f t="shared" si="38"/>
        <v>0</v>
      </c>
      <c r="BV28" s="22">
        <f t="shared" si="38"/>
        <v>0</v>
      </c>
      <c r="BW28" s="22">
        <f t="shared" si="38"/>
        <v>0</v>
      </c>
      <c r="BX28" s="22">
        <f t="shared" si="38"/>
        <v>0</v>
      </c>
      <c r="BY28" s="22">
        <f t="shared" si="38"/>
        <v>0</v>
      </c>
      <c r="BZ28" s="22">
        <f t="shared" si="38"/>
        <v>0</v>
      </c>
      <c r="CA28" s="22">
        <f t="shared" si="38"/>
        <v>0</v>
      </c>
      <c r="CB28" s="22">
        <f t="shared" si="38"/>
        <v>0</v>
      </c>
      <c r="CC28" s="22">
        <f t="shared" si="38"/>
        <v>0</v>
      </c>
      <c r="CD28" s="22">
        <f t="shared" si="38"/>
        <v>0</v>
      </c>
      <c r="CE28" s="22">
        <f t="shared" si="38"/>
        <v>0</v>
      </c>
      <c r="CF28" s="22">
        <f t="shared" si="38"/>
        <v>0</v>
      </c>
      <c r="CG28" s="22">
        <f t="shared" si="38"/>
        <v>0</v>
      </c>
      <c r="CH28" s="22">
        <f t="shared" si="38"/>
        <v>0</v>
      </c>
      <c r="CI28" s="22">
        <f t="shared" si="39"/>
        <v>0</v>
      </c>
      <c r="CJ28" s="22">
        <f t="shared" si="39"/>
        <v>0</v>
      </c>
      <c r="CK28" s="22">
        <f t="shared" si="39"/>
        <v>0</v>
      </c>
      <c r="CL28" s="22">
        <f t="shared" si="39"/>
        <v>0</v>
      </c>
      <c r="CM28" s="22">
        <f t="shared" si="39"/>
        <v>0</v>
      </c>
      <c r="CN28" s="22">
        <f t="shared" si="39"/>
        <v>0</v>
      </c>
      <c r="CO28" s="22">
        <f t="shared" si="39"/>
        <v>0</v>
      </c>
      <c r="CP28" s="22">
        <f t="shared" si="39"/>
        <v>0</v>
      </c>
    </row>
    <row r="29" spans="1:94">
      <c r="B29" s="20" t="s">
        <v>494</v>
      </c>
      <c r="D29" s="20" t="s">
        <v>584</v>
      </c>
      <c r="F29" s="21"/>
      <c r="G29" s="21">
        <v>0.05</v>
      </c>
      <c r="I29" s="31">
        <f t="shared" ref="I29:J29" si="41">DATE(YEAR(I28)+1,MONTH(I28),DAY(I28))</f>
        <v>44470</v>
      </c>
      <c r="J29" s="31">
        <f t="shared" si="41"/>
        <v>44834</v>
      </c>
      <c r="L29" s="147">
        <v>13636.76</v>
      </c>
      <c r="M29" s="29">
        <f t="shared" ref="M29:M33" si="42">L29-L28</f>
        <v>2172.08</v>
      </c>
      <c r="N29" s="34">
        <f t="shared" ref="N29:N33" si="43">M29/L28</f>
        <v>0.18945840616571941</v>
      </c>
      <c r="O29" s="32">
        <f t="shared" ref="O29:O33" si="44">IFERROR(L29/ROUND(DAYS360(I29,J29,FALSE)/30,0),0)</f>
        <v>1136.3966666666668</v>
      </c>
      <c r="Q29" s="22">
        <f t="shared" si="33"/>
        <v>0</v>
      </c>
      <c r="R29" s="22">
        <f t="shared" si="33"/>
        <v>3409.1900000000005</v>
      </c>
      <c r="S29" s="22">
        <f t="shared" si="33"/>
        <v>10227.570000000002</v>
      </c>
      <c r="T29" s="22">
        <f t="shared" si="33"/>
        <v>0</v>
      </c>
      <c r="U29" s="22">
        <f t="shared" si="33"/>
        <v>0</v>
      </c>
      <c r="V29" s="22">
        <f t="shared" si="34"/>
        <v>0</v>
      </c>
      <c r="W29" s="22">
        <f t="shared" si="35"/>
        <v>0</v>
      </c>
      <c r="X29" s="22">
        <f t="shared" si="35"/>
        <v>0</v>
      </c>
      <c r="Y29" s="22">
        <f t="shared" si="35"/>
        <v>0</v>
      </c>
      <c r="Z29" s="22">
        <f t="shared" si="35"/>
        <v>0</v>
      </c>
      <c r="AA29" s="22">
        <f t="shared" si="35"/>
        <v>0</v>
      </c>
      <c r="AB29" s="22">
        <f t="shared" si="35"/>
        <v>0</v>
      </c>
      <c r="AC29" s="22">
        <f t="shared" si="35"/>
        <v>0</v>
      </c>
      <c r="AD29" s="22">
        <f t="shared" si="35"/>
        <v>0</v>
      </c>
      <c r="AE29" s="22">
        <f t="shared" si="35"/>
        <v>0</v>
      </c>
      <c r="AF29" s="22">
        <f t="shared" si="35"/>
        <v>0</v>
      </c>
      <c r="AG29" s="22">
        <f t="shared" si="35"/>
        <v>0</v>
      </c>
      <c r="AH29" s="22">
        <f t="shared" si="35"/>
        <v>0</v>
      </c>
      <c r="AI29" s="22">
        <f t="shared" si="35"/>
        <v>0</v>
      </c>
      <c r="AJ29" s="22">
        <f t="shared" si="35"/>
        <v>0</v>
      </c>
      <c r="AK29" s="22">
        <f t="shared" si="35"/>
        <v>0</v>
      </c>
      <c r="AL29" s="22">
        <f t="shared" si="35"/>
        <v>0</v>
      </c>
      <c r="AM29" s="22">
        <f t="shared" si="36"/>
        <v>0</v>
      </c>
      <c r="AN29" s="22">
        <f t="shared" si="36"/>
        <v>0</v>
      </c>
      <c r="AO29" s="22">
        <f t="shared" si="36"/>
        <v>0</v>
      </c>
      <c r="AP29" s="22">
        <f t="shared" si="36"/>
        <v>0</v>
      </c>
      <c r="AQ29" s="22">
        <f t="shared" si="36"/>
        <v>0</v>
      </c>
      <c r="AR29" s="22">
        <f t="shared" si="36"/>
        <v>1136.3966666666668</v>
      </c>
      <c r="AS29" s="22">
        <f t="shared" si="36"/>
        <v>1136.3966666666668</v>
      </c>
      <c r="AT29" s="22">
        <f t="shared" si="36"/>
        <v>1136.3966666666668</v>
      </c>
      <c r="AU29" s="22">
        <f t="shared" si="36"/>
        <v>1136.3966666666668</v>
      </c>
      <c r="AV29" s="22">
        <f t="shared" si="36"/>
        <v>1136.3966666666668</v>
      </c>
      <c r="AW29" s="22">
        <f t="shared" si="36"/>
        <v>1136.3966666666668</v>
      </c>
      <c r="AX29" s="22">
        <f t="shared" si="36"/>
        <v>1136.3966666666668</v>
      </c>
      <c r="AY29" s="22">
        <f t="shared" si="36"/>
        <v>1136.3966666666668</v>
      </c>
      <c r="AZ29" s="22">
        <f t="shared" si="36"/>
        <v>1136.3966666666668</v>
      </c>
      <c r="BA29" s="22">
        <f t="shared" si="36"/>
        <v>1136.3966666666668</v>
      </c>
      <c r="BB29" s="22">
        <f t="shared" si="36"/>
        <v>1136.3966666666668</v>
      </c>
      <c r="BC29" s="22">
        <f t="shared" si="37"/>
        <v>1136.3966666666668</v>
      </c>
      <c r="BD29" s="22">
        <f t="shared" si="37"/>
        <v>0</v>
      </c>
      <c r="BE29" s="22">
        <f t="shared" si="37"/>
        <v>0</v>
      </c>
      <c r="BF29" s="22">
        <f t="shared" si="37"/>
        <v>0</v>
      </c>
      <c r="BG29" s="22">
        <f t="shared" si="37"/>
        <v>0</v>
      </c>
      <c r="BH29" s="22">
        <f t="shared" si="37"/>
        <v>0</v>
      </c>
      <c r="BI29" s="22">
        <f t="shared" si="37"/>
        <v>0</v>
      </c>
      <c r="BJ29" s="22">
        <f t="shared" si="37"/>
        <v>0</v>
      </c>
      <c r="BK29" s="22">
        <f t="shared" si="37"/>
        <v>0</v>
      </c>
      <c r="BL29" s="22">
        <f t="shared" si="37"/>
        <v>0</v>
      </c>
      <c r="BM29" s="22">
        <f t="shared" si="37"/>
        <v>0</v>
      </c>
      <c r="BN29" s="22">
        <f t="shared" si="37"/>
        <v>0</v>
      </c>
      <c r="BO29" s="22">
        <f t="shared" si="37"/>
        <v>0</v>
      </c>
      <c r="BP29" s="22">
        <f t="shared" si="37"/>
        <v>0</v>
      </c>
      <c r="BQ29" s="22">
        <f t="shared" si="37"/>
        <v>0</v>
      </c>
      <c r="BR29" s="22">
        <f t="shared" si="37"/>
        <v>0</v>
      </c>
      <c r="BS29" s="22">
        <f t="shared" si="38"/>
        <v>0</v>
      </c>
      <c r="BT29" s="22">
        <f t="shared" si="38"/>
        <v>0</v>
      </c>
      <c r="BU29" s="22">
        <f t="shared" si="38"/>
        <v>0</v>
      </c>
      <c r="BV29" s="22">
        <f t="shared" si="38"/>
        <v>0</v>
      </c>
      <c r="BW29" s="22">
        <f t="shared" si="38"/>
        <v>0</v>
      </c>
      <c r="BX29" s="22">
        <f t="shared" si="38"/>
        <v>0</v>
      </c>
      <c r="BY29" s="22">
        <f t="shared" si="38"/>
        <v>0</v>
      </c>
      <c r="BZ29" s="22">
        <f t="shared" si="38"/>
        <v>0</v>
      </c>
      <c r="CA29" s="22">
        <f t="shared" si="38"/>
        <v>0</v>
      </c>
      <c r="CB29" s="22">
        <f t="shared" si="38"/>
        <v>0</v>
      </c>
      <c r="CC29" s="22">
        <f t="shared" si="38"/>
        <v>0</v>
      </c>
      <c r="CD29" s="22">
        <f t="shared" si="38"/>
        <v>0</v>
      </c>
      <c r="CE29" s="22">
        <f t="shared" si="38"/>
        <v>0</v>
      </c>
      <c r="CF29" s="22">
        <f t="shared" si="38"/>
        <v>0</v>
      </c>
      <c r="CG29" s="22">
        <f t="shared" si="38"/>
        <v>0</v>
      </c>
      <c r="CH29" s="22">
        <f t="shared" si="38"/>
        <v>0</v>
      </c>
      <c r="CI29" s="22">
        <f t="shared" si="39"/>
        <v>0</v>
      </c>
      <c r="CJ29" s="22">
        <f t="shared" si="39"/>
        <v>0</v>
      </c>
      <c r="CK29" s="22">
        <f t="shared" si="39"/>
        <v>0</v>
      </c>
      <c r="CL29" s="22">
        <f t="shared" si="39"/>
        <v>0</v>
      </c>
      <c r="CM29" s="22">
        <f t="shared" si="39"/>
        <v>0</v>
      </c>
      <c r="CN29" s="22">
        <f t="shared" si="39"/>
        <v>0</v>
      </c>
      <c r="CO29" s="22">
        <f t="shared" si="39"/>
        <v>0</v>
      </c>
      <c r="CP29" s="22">
        <f t="shared" si="39"/>
        <v>0</v>
      </c>
    </row>
    <row r="30" spans="1:94">
      <c r="B30" s="20" t="s">
        <v>494</v>
      </c>
      <c r="D30" s="20" t="s">
        <v>584</v>
      </c>
      <c r="F30" s="21"/>
      <c r="G30" s="21">
        <v>7.4999999999999997E-2</v>
      </c>
      <c r="I30" s="31">
        <f t="shared" ref="I30:J30" si="45">DATE(YEAR(I29)+1,MONTH(I29),DAY(I29))</f>
        <v>44835</v>
      </c>
      <c r="J30" s="31">
        <f t="shared" si="45"/>
        <v>45199</v>
      </c>
      <c r="L30" s="29">
        <f>O29*(1+F30)*(1+G30)*ROUND(DAYS360(I30,J30,FALSE)/30,0)</f>
        <v>14659.517</v>
      </c>
      <c r="M30" s="29">
        <f t="shared" si="42"/>
        <v>1022.7569999999996</v>
      </c>
      <c r="N30" s="34">
        <f t="shared" si="43"/>
        <v>7.4999999999999969E-2</v>
      </c>
      <c r="O30" s="32">
        <f t="shared" si="44"/>
        <v>1221.6264166666667</v>
      </c>
      <c r="Q30" s="22">
        <f t="shared" si="33"/>
        <v>0</v>
      </c>
      <c r="R30" s="22">
        <f t="shared" si="33"/>
        <v>0</v>
      </c>
      <c r="S30" s="22">
        <f t="shared" si="33"/>
        <v>3664.87925</v>
      </c>
      <c r="T30" s="22">
        <f t="shared" si="33"/>
        <v>10994.63775</v>
      </c>
      <c r="U30" s="22">
        <f t="shared" si="33"/>
        <v>0</v>
      </c>
      <c r="V30" s="22">
        <f t="shared" si="34"/>
        <v>0</v>
      </c>
      <c r="W30" s="22">
        <f t="shared" si="35"/>
        <v>0</v>
      </c>
      <c r="X30" s="22">
        <f t="shared" si="35"/>
        <v>0</v>
      </c>
      <c r="Y30" s="22">
        <f t="shared" si="35"/>
        <v>0</v>
      </c>
      <c r="Z30" s="22">
        <f t="shared" si="35"/>
        <v>0</v>
      </c>
      <c r="AA30" s="22">
        <f t="shared" si="35"/>
        <v>0</v>
      </c>
      <c r="AB30" s="22">
        <f t="shared" si="35"/>
        <v>0</v>
      </c>
      <c r="AC30" s="22">
        <f t="shared" si="35"/>
        <v>0</v>
      </c>
      <c r="AD30" s="22">
        <f t="shared" si="35"/>
        <v>0</v>
      </c>
      <c r="AE30" s="22">
        <f t="shared" si="35"/>
        <v>0</v>
      </c>
      <c r="AF30" s="22">
        <f t="shared" si="35"/>
        <v>0</v>
      </c>
      <c r="AG30" s="22">
        <f t="shared" si="35"/>
        <v>0</v>
      </c>
      <c r="AH30" s="22">
        <f t="shared" si="35"/>
        <v>0</v>
      </c>
      <c r="AI30" s="22">
        <f t="shared" si="35"/>
        <v>0</v>
      </c>
      <c r="AJ30" s="22">
        <f t="shared" si="35"/>
        <v>0</v>
      </c>
      <c r="AK30" s="22">
        <f t="shared" si="35"/>
        <v>0</v>
      </c>
      <c r="AL30" s="22">
        <f t="shared" si="35"/>
        <v>0</v>
      </c>
      <c r="AM30" s="22">
        <f t="shared" si="36"/>
        <v>0</v>
      </c>
      <c r="AN30" s="22">
        <f t="shared" si="36"/>
        <v>0</v>
      </c>
      <c r="AO30" s="22">
        <f t="shared" si="36"/>
        <v>0</v>
      </c>
      <c r="AP30" s="22">
        <f t="shared" si="36"/>
        <v>0</v>
      </c>
      <c r="AQ30" s="22">
        <f t="shared" si="36"/>
        <v>0</v>
      </c>
      <c r="AR30" s="22">
        <f t="shared" si="36"/>
        <v>0</v>
      </c>
      <c r="AS30" s="22">
        <f t="shared" si="36"/>
        <v>0</v>
      </c>
      <c r="AT30" s="22">
        <f t="shared" si="36"/>
        <v>0</v>
      </c>
      <c r="AU30" s="22">
        <f t="shared" si="36"/>
        <v>0</v>
      </c>
      <c r="AV30" s="22">
        <f t="shared" si="36"/>
        <v>0</v>
      </c>
      <c r="AW30" s="22">
        <f t="shared" si="36"/>
        <v>0</v>
      </c>
      <c r="AX30" s="22">
        <f t="shared" si="36"/>
        <v>0</v>
      </c>
      <c r="AY30" s="22">
        <f t="shared" si="36"/>
        <v>0</v>
      </c>
      <c r="AZ30" s="22">
        <f t="shared" si="36"/>
        <v>0</v>
      </c>
      <c r="BA30" s="22">
        <f t="shared" si="36"/>
        <v>0</v>
      </c>
      <c r="BB30" s="22">
        <f t="shared" si="36"/>
        <v>0</v>
      </c>
      <c r="BC30" s="22">
        <f t="shared" si="37"/>
        <v>0</v>
      </c>
      <c r="BD30" s="22">
        <f>SUMIFS($O30,$I30,"&lt;="&amp;BD$7,$J30,"&gt;"&amp;BD$7)</f>
        <v>1221.6264166666667</v>
      </c>
      <c r="BE30" s="22">
        <f t="shared" si="37"/>
        <v>1221.6264166666667</v>
      </c>
      <c r="BF30" s="22">
        <f t="shared" si="37"/>
        <v>1221.6264166666667</v>
      </c>
      <c r="BG30" s="22">
        <f t="shared" si="37"/>
        <v>1221.6264166666667</v>
      </c>
      <c r="BH30" s="22">
        <f t="shared" si="37"/>
        <v>1221.6264166666667</v>
      </c>
      <c r="BI30" s="22">
        <f t="shared" si="37"/>
        <v>1221.6264166666667</v>
      </c>
      <c r="BJ30" s="22">
        <f t="shared" si="37"/>
        <v>1221.6264166666667</v>
      </c>
      <c r="BK30" s="22">
        <f t="shared" si="37"/>
        <v>1221.6264166666667</v>
      </c>
      <c r="BL30" s="22">
        <f t="shared" si="37"/>
        <v>1221.6264166666667</v>
      </c>
      <c r="BM30" s="22">
        <f t="shared" si="37"/>
        <v>1221.6264166666667</v>
      </c>
      <c r="BN30" s="22">
        <f t="shared" si="37"/>
        <v>1221.6264166666667</v>
      </c>
      <c r="BO30" s="22">
        <f t="shared" si="37"/>
        <v>1221.6264166666667</v>
      </c>
      <c r="BP30" s="22">
        <f t="shared" si="37"/>
        <v>0</v>
      </c>
      <c r="BQ30" s="22">
        <f t="shared" si="37"/>
        <v>0</v>
      </c>
      <c r="BR30" s="22">
        <f t="shared" si="37"/>
        <v>0</v>
      </c>
      <c r="BS30" s="22">
        <f t="shared" si="38"/>
        <v>0</v>
      </c>
      <c r="BT30" s="22">
        <f t="shared" si="38"/>
        <v>0</v>
      </c>
      <c r="BU30" s="22">
        <f t="shared" si="38"/>
        <v>0</v>
      </c>
      <c r="BV30" s="22">
        <f t="shared" si="38"/>
        <v>0</v>
      </c>
      <c r="BW30" s="22">
        <f t="shared" si="38"/>
        <v>0</v>
      </c>
      <c r="BX30" s="22">
        <f t="shared" si="38"/>
        <v>0</v>
      </c>
      <c r="BY30" s="22">
        <f t="shared" si="38"/>
        <v>0</v>
      </c>
      <c r="BZ30" s="22">
        <f t="shared" si="38"/>
        <v>0</v>
      </c>
      <c r="CA30" s="22">
        <f t="shared" si="38"/>
        <v>0</v>
      </c>
      <c r="CB30" s="22">
        <f t="shared" si="38"/>
        <v>0</v>
      </c>
      <c r="CC30" s="22">
        <f t="shared" si="38"/>
        <v>0</v>
      </c>
      <c r="CD30" s="22">
        <f t="shared" si="38"/>
        <v>0</v>
      </c>
      <c r="CE30" s="22">
        <f t="shared" si="38"/>
        <v>0</v>
      </c>
      <c r="CF30" s="22">
        <f t="shared" si="38"/>
        <v>0</v>
      </c>
      <c r="CG30" s="22">
        <f t="shared" si="38"/>
        <v>0</v>
      </c>
      <c r="CH30" s="22">
        <f t="shared" si="38"/>
        <v>0</v>
      </c>
      <c r="CI30" s="22">
        <f t="shared" si="39"/>
        <v>0</v>
      </c>
      <c r="CJ30" s="22">
        <f t="shared" si="39"/>
        <v>0</v>
      </c>
      <c r="CK30" s="22">
        <f t="shared" si="39"/>
        <v>0</v>
      </c>
      <c r="CL30" s="22">
        <f t="shared" si="39"/>
        <v>0</v>
      </c>
      <c r="CM30" s="22">
        <f t="shared" si="39"/>
        <v>0</v>
      </c>
      <c r="CN30" s="22">
        <f t="shared" si="39"/>
        <v>0</v>
      </c>
      <c r="CO30" s="22">
        <f t="shared" si="39"/>
        <v>0</v>
      </c>
      <c r="CP30" s="22">
        <f t="shared" si="39"/>
        <v>0</v>
      </c>
    </row>
    <row r="31" spans="1:94">
      <c r="B31" s="20" t="s">
        <v>494</v>
      </c>
      <c r="D31" s="20" t="s">
        <v>584</v>
      </c>
      <c r="F31" s="21"/>
      <c r="G31" s="21">
        <v>7.4999999999999997E-2</v>
      </c>
      <c r="I31" s="31">
        <f t="shared" ref="I31:J31" si="46">DATE(YEAR(I30)+1,MONTH(I30),DAY(I30))</f>
        <v>45200</v>
      </c>
      <c r="J31" s="31">
        <f t="shared" si="46"/>
        <v>45565</v>
      </c>
      <c r="L31" s="29">
        <f t="shared" ref="L31" si="47">O30*(1+F31)*(1+G31)*ROUND(DAYS360(I31,J31,FALSE)/30,0)</f>
        <v>15758.980775</v>
      </c>
      <c r="M31" s="29">
        <f t="shared" si="42"/>
        <v>1099.4637750000002</v>
      </c>
      <c r="N31" s="34">
        <f t="shared" si="43"/>
        <v>7.5000000000000011E-2</v>
      </c>
      <c r="O31" s="32">
        <f t="shared" si="44"/>
        <v>1313.2483979166666</v>
      </c>
      <c r="Q31" s="22">
        <f t="shared" si="33"/>
        <v>0</v>
      </c>
      <c r="R31" s="22">
        <f t="shared" si="33"/>
        <v>0</v>
      </c>
      <c r="S31" s="22">
        <f t="shared" si="33"/>
        <v>0</v>
      </c>
      <c r="T31" s="22">
        <f t="shared" si="33"/>
        <v>3939.74519375</v>
      </c>
      <c r="U31" s="22">
        <f t="shared" si="33"/>
        <v>11819.235581249999</v>
      </c>
      <c r="V31" s="22">
        <f t="shared" si="34"/>
        <v>0</v>
      </c>
      <c r="W31" s="22">
        <f t="shared" si="35"/>
        <v>0</v>
      </c>
      <c r="X31" s="22">
        <f t="shared" si="35"/>
        <v>0</v>
      </c>
      <c r="Y31" s="22">
        <f t="shared" si="35"/>
        <v>0</v>
      </c>
      <c r="Z31" s="22">
        <f t="shared" si="35"/>
        <v>0</v>
      </c>
      <c r="AA31" s="22">
        <f t="shared" si="35"/>
        <v>0</v>
      </c>
      <c r="AB31" s="22">
        <f t="shared" si="35"/>
        <v>0</v>
      </c>
      <c r="AC31" s="22">
        <f t="shared" si="35"/>
        <v>0</v>
      </c>
      <c r="AD31" s="22">
        <f t="shared" si="35"/>
        <v>0</v>
      </c>
      <c r="AE31" s="22">
        <f t="shared" si="35"/>
        <v>0</v>
      </c>
      <c r="AF31" s="22">
        <f t="shared" si="35"/>
        <v>0</v>
      </c>
      <c r="AG31" s="22">
        <f t="shared" si="35"/>
        <v>0</v>
      </c>
      <c r="AH31" s="22">
        <f t="shared" si="35"/>
        <v>0</v>
      </c>
      <c r="AI31" s="22">
        <f t="shared" si="35"/>
        <v>0</v>
      </c>
      <c r="AJ31" s="22">
        <f t="shared" si="35"/>
        <v>0</v>
      </c>
      <c r="AK31" s="22">
        <f t="shared" si="35"/>
        <v>0</v>
      </c>
      <c r="AL31" s="22">
        <f t="shared" si="35"/>
        <v>0</v>
      </c>
      <c r="AM31" s="22">
        <f t="shared" si="36"/>
        <v>0</v>
      </c>
      <c r="AN31" s="22">
        <f t="shared" si="36"/>
        <v>0</v>
      </c>
      <c r="AO31" s="22">
        <f t="shared" si="36"/>
        <v>0</v>
      </c>
      <c r="AP31" s="22">
        <f t="shared" si="36"/>
        <v>0</v>
      </c>
      <c r="AQ31" s="22">
        <f t="shared" si="36"/>
        <v>0</v>
      </c>
      <c r="AR31" s="22">
        <f t="shared" si="36"/>
        <v>0</v>
      </c>
      <c r="AS31" s="22">
        <f t="shared" si="36"/>
        <v>0</v>
      </c>
      <c r="AT31" s="22">
        <f t="shared" si="36"/>
        <v>0</v>
      </c>
      <c r="AU31" s="22">
        <f t="shared" si="36"/>
        <v>0</v>
      </c>
      <c r="AV31" s="22">
        <f t="shared" si="36"/>
        <v>0</v>
      </c>
      <c r="AW31" s="22">
        <f t="shared" si="36"/>
        <v>0</v>
      </c>
      <c r="AX31" s="22">
        <f t="shared" si="36"/>
        <v>0</v>
      </c>
      <c r="AY31" s="22">
        <f t="shared" si="36"/>
        <v>0</v>
      </c>
      <c r="AZ31" s="22">
        <f t="shared" si="36"/>
        <v>0</v>
      </c>
      <c r="BA31" s="22">
        <f t="shared" si="36"/>
        <v>0</v>
      </c>
      <c r="BB31" s="22">
        <f t="shared" si="36"/>
        <v>0</v>
      </c>
      <c r="BC31" s="22">
        <f t="shared" si="37"/>
        <v>0</v>
      </c>
      <c r="BD31" s="22">
        <f t="shared" si="37"/>
        <v>0</v>
      </c>
      <c r="BE31" s="22">
        <f t="shared" si="37"/>
        <v>0</v>
      </c>
      <c r="BF31" s="22">
        <f t="shared" si="37"/>
        <v>0</v>
      </c>
      <c r="BG31" s="22">
        <f t="shared" si="37"/>
        <v>0</v>
      </c>
      <c r="BH31" s="22">
        <f t="shared" si="37"/>
        <v>0</v>
      </c>
      <c r="BI31" s="22">
        <f t="shared" si="37"/>
        <v>0</v>
      </c>
      <c r="BJ31" s="22">
        <f t="shared" si="37"/>
        <v>0</v>
      </c>
      <c r="BK31" s="22">
        <f t="shared" si="37"/>
        <v>0</v>
      </c>
      <c r="BL31" s="22">
        <f t="shared" si="37"/>
        <v>0</v>
      </c>
      <c r="BM31" s="22">
        <f t="shared" si="37"/>
        <v>0</v>
      </c>
      <c r="BN31" s="22">
        <f t="shared" si="37"/>
        <v>0</v>
      </c>
      <c r="BO31" s="22">
        <f t="shared" si="37"/>
        <v>0</v>
      </c>
      <c r="BP31" s="22">
        <f t="shared" si="37"/>
        <v>1313.2483979166666</v>
      </c>
      <c r="BQ31" s="22">
        <f t="shared" si="37"/>
        <v>1313.2483979166666</v>
      </c>
      <c r="BR31" s="22">
        <f t="shared" si="37"/>
        <v>1313.2483979166666</v>
      </c>
      <c r="BS31" s="22">
        <f t="shared" si="38"/>
        <v>1313.2483979166666</v>
      </c>
      <c r="BT31" s="22">
        <f t="shared" si="38"/>
        <v>1313.2483979166666</v>
      </c>
      <c r="BU31" s="22">
        <f t="shared" si="38"/>
        <v>1313.2483979166666</v>
      </c>
      <c r="BV31" s="22">
        <f t="shared" si="38"/>
        <v>1313.2483979166666</v>
      </c>
      <c r="BW31" s="22">
        <f t="shared" si="38"/>
        <v>1313.2483979166666</v>
      </c>
      <c r="BX31" s="22">
        <f t="shared" si="38"/>
        <v>1313.2483979166666</v>
      </c>
      <c r="BY31" s="22">
        <f t="shared" si="38"/>
        <v>1313.2483979166666</v>
      </c>
      <c r="BZ31" s="22">
        <f t="shared" si="38"/>
        <v>1313.2483979166666</v>
      </c>
      <c r="CA31" s="22">
        <f t="shared" si="38"/>
        <v>1313.2483979166666</v>
      </c>
      <c r="CB31" s="22">
        <f t="shared" si="38"/>
        <v>0</v>
      </c>
      <c r="CC31" s="22">
        <f t="shared" si="38"/>
        <v>0</v>
      </c>
      <c r="CD31" s="22">
        <f t="shared" si="38"/>
        <v>0</v>
      </c>
      <c r="CE31" s="22">
        <f t="shared" si="38"/>
        <v>0</v>
      </c>
      <c r="CF31" s="22">
        <f t="shared" si="38"/>
        <v>0</v>
      </c>
      <c r="CG31" s="22">
        <f t="shared" si="38"/>
        <v>0</v>
      </c>
      <c r="CH31" s="22">
        <f t="shared" si="38"/>
        <v>0</v>
      </c>
      <c r="CI31" s="22">
        <f t="shared" si="39"/>
        <v>0</v>
      </c>
      <c r="CJ31" s="22">
        <f t="shared" si="39"/>
        <v>0</v>
      </c>
      <c r="CK31" s="22">
        <f t="shared" si="39"/>
        <v>0</v>
      </c>
      <c r="CL31" s="22">
        <f t="shared" si="39"/>
        <v>0</v>
      </c>
      <c r="CM31" s="22">
        <f t="shared" si="39"/>
        <v>0</v>
      </c>
      <c r="CN31" s="22">
        <f t="shared" si="39"/>
        <v>0</v>
      </c>
      <c r="CO31" s="22">
        <f t="shared" si="39"/>
        <v>0</v>
      </c>
      <c r="CP31" s="22">
        <f t="shared" si="39"/>
        <v>0</v>
      </c>
    </row>
    <row r="32" spans="1:94">
      <c r="B32" s="20" t="s">
        <v>494</v>
      </c>
      <c r="D32" s="20" t="s">
        <v>584</v>
      </c>
      <c r="F32" s="21"/>
      <c r="G32" s="21">
        <v>0.03</v>
      </c>
      <c r="I32" s="31">
        <f t="shared" ref="I32:J32" si="48">DATE(YEAR(I31)+1,MONTH(I31),DAY(I31))</f>
        <v>45566</v>
      </c>
      <c r="J32" s="31">
        <f t="shared" si="48"/>
        <v>45930</v>
      </c>
      <c r="L32" s="29">
        <f>O31*(1+F32)*(1+G32)*ROUND(DAYS360(I32,J32,FALSE)/30,0)</f>
        <v>16231.75019825</v>
      </c>
      <c r="M32" s="29">
        <f t="shared" si="42"/>
        <v>472.76942324999982</v>
      </c>
      <c r="N32" s="34">
        <f t="shared" si="43"/>
        <v>2.9999999999999988E-2</v>
      </c>
      <c r="O32" s="32">
        <f t="shared" si="44"/>
        <v>1352.6458498541667</v>
      </c>
      <c r="Q32" s="22">
        <f t="shared" si="33"/>
        <v>0</v>
      </c>
      <c r="R32" s="22">
        <f t="shared" si="33"/>
        <v>0</v>
      </c>
      <c r="S32" s="22">
        <f t="shared" si="33"/>
        <v>0</v>
      </c>
      <c r="T32" s="22">
        <f t="shared" si="33"/>
        <v>0</v>
      </c>
      <c r="U32" s="22">
        <f t="shared" si="33"/>
        <v>4057.9375495625</v>
      </c>
      <c r="V32" s="22">
        <f t="shared" si="34"/>
        <v>12173.812648687501</v>
      </c>
      <c r="W32" s="22">
        <f t="shared" si="35"/>
        <v>0</v>
      </c>
      <c r="X32" s="22">
        <f t="shared" si="35"/>
        <v>0</v>
      </c>
      <c r="Y32" s="22">
        <f t="shared" si="35"/>
        <v>0</v>
      </c>
      <c r="Z32" s="22">
        <f t="shared" si="35"/>
        <v>0</v>
      </c>
      <c r="AA32" s="22">
        <f t="shared" si="35"/>
        <v>0</v>
      </c>
      <c r="AB32" s="22">
        <f t="shared" si="35"/>
        <v>0</v>
      </c>
      <c r="AC32" s="22">
        <f t="shared" si="35"/>
        <v>0</v>
      </c>
      <c r="AD32" s="22">
        <f t="shared" si="35"/>
        <v>0</v>
      </c>
      <c r="AE32" s="22">
        <f t="shared" si="35"/>
        <v>0</v>
      </c>
      <c r="AF32" s="22">
        <f t="shared" si="35"/>
        <v>0</v>
      </c>
      <c r="AG32" s="22">
        <f t="shared" si="35"/>
        <v>0</v>
      </c>
      <c r="AH32" s="22">
        <f t="shared" si="35"/>
        <v>0</v>
      </c>
      <c r="AI32" s="22">
        <f t="shared" si="35"/>
        <v>0</v>
      </c>
      <c r="AJ32" s="22">
        <f t="shared" si="35"/>
        <v>0</v>
      </c>
      <c r="AK32" s="22">
        <f t="shared" si="35"/>
        <v>0</v>
      </c>
      <c r="AL32" s="22">
        <f t="shared" si="35"/>
        <v>0</v>
      </c>
      <c r="AM32" s="22">
        <f t="shared" si="36"/>
        <v>0</v>
      </c>
      <c r="AN32" s="22">
        <f t="shared" si="36"/>
        <v>0</v>
      </c>
      <c r="AO32" s="22">
        <f t="shared" si="36"/>
        <v>0</v>
      </c>
      <c r="AP32" s="22">
        <f t="shared" si="36"/>
        <v>0</v>
      </c>
      <c r="AQ32" s="22">
        <f t="shared" si="36"/>
        <v>0</v>
      </c>
      <c r="AR32" s="22">
        <f t="shared" si="36"/>
        <v>0</v>
      </c>
      <c r="AS32" s="22">
        <f t="shared" si="36"/>
        <v>0</v>
      </c>
      <c r="AT32" s="22">
        <f t="shared" si="36"/>
        <v>0</v>
      </c>
      <c r="AU32" s="22">
        <f t="shared" si="36"/>
        <v>0</v>
      </c>
      <c r="AV32" s="22">
        <f t="shared" si="36"/>
        <v>0</v>
      </c>
      <c r="AW32" s="22">
        <f t="shared" si="36"/>
        <v>0</v>
      </c>
      <c r="AX32" s="22">
        <f t="shared" si="36"/>
        <v>0</v>
      </c>
      <c r="AY32" s="22">
        <f t="shared" si="36"/>
        <v>0</v>
      </c>
      <c r="AZ32" s="22">
        <f t="shared" si="36"/>
        <v>0</v>
      </c>
      <c r="BA32" s="22">
        <f t="shared" si="36"/>
        <v>0</v>
      </c>
      <c r="BB32" s="22">
        <f t="shared" si="36"/>
        <v>0</v>
      </c>
      <c r="BC32" s="22">
        <f t="shared" si="37"/>
        <v>0</v>
      </c>
      <c r="BD32" s="22">
        <f t="shared" si="37"/>
        <v>0</v>
      </c>
      <c r="BE32" s="22">
        <f t="shared" si="37"/>
        <v>0</v>
      </c>
      <c r="BF32" s="22">
        <f t="shared" si="37"/>
        <v>0</v>
      </c>
      <c r="BG32" s="22">
        <f t="shared" si="37"/>
        <v>0</v>
      </c>
      <c r="BH32" s="22">
        <f t="shared" si="37"/>
        <v>0</v>
      </c>
      <c r="BI32" s="22">
        <f t="shared" si="37"/>
        <v>0</v>
      </c>
      <c r="BJ32" s="22">
        <f t="shared" si="37"/>
        <v>0</v>
      </c>
      <c r="BK32" s="22">
        <f t="shared" si="37"/>
        <v>0</v>
      </c>
      <c r="BL32" s="22">
        <f t="shared" si="37"/>
        <v>0</v>
      </c>
      <c r="BM32" s="22">
        <f t="shared" si="37"/>
        <v>0</v>
      </c>
      <c r="BN32" s="22">
        <f t="shared" si="37"/>
        <v>0</v>
      </c>
      <c r="BO32" s="22">
        <f t="shared" si="37"/>
        <v>0</v>
      </c>
      <c r="BP32" s="22">
        <f t="shared" si="37"/>
        <v>0</v>
      </c>
      <c r="BQ32" s="22">
        <f t="shared" si="37"/>
        <v>0</v>
      </c>
      <c r="BR32" s="22">
        <f t="shared" si="37"/>
        <v>0</v>
      </c>
      <c r="BS32" s="22">
        <f t="shared" si="38"/>
        <v>0</v>
      </c>
      <c r="BT32" s="22">
        <f t="shared" si="38"/>
        <v>0</v>
      </c>
      <c r="BU32" s="22">
        <f t="shared" si="38"/>
        <v>0</v>
      </c>
      <c r="BV32" s="22">
        <f t="shared" si="38"/>
        <v>0</v>
      </c>
      <c r="BW32" s="22">
        <f t="shared" si="38"/>
        <v>0</v>
      </c>
      <c r="BX32" s="22">
        <f t="shared" si="38"/>
        <v>0</v>
      </c>
      <c r="BY32" s="22">
        <f t="shared" si="38"/>
        <v>0</v>
      </c>
      <c r="BZ32" s="22">
        <f t="shared" si="38"/>
        <v>0</v>
      </c>
      <c r="CA32" s="22">
        <f t="shared" si="38"/>
        <v>0</v>
      </c>
      <c r="CB32" s="22">
        <f t="shared" si="38"/>
        <v>1352.6458498541667</v>
      </c>
      <c r="CC32" s="22">
        <f t="shared" si="38"/>
        <v>1352.6458498541667</v>
      </c>
      <c r="CD32" s="22">
        <f t="shared" si="38"/>
        <v>1352.6458498541667</v>
      </c>
      <c r="CE32" s="22">
        <f t="shared" si="38"/>
        <v>1352.6458498541667</v>
      </c>
      <c r="CF32" s="22">
        <f t="shared" si="38"/>
        <v>1352.6458498541667</v>
      </c>
      <c r="CG32" s="22">
        <f t="shared" si="38"/>
        <v>1352.6458498541667</v>
      </c>
      <c r="CH32" s="22">
        <f t="shared" si="38"/>
        <v>1352.6458498541667</v>
      </c>
      <c r="CI32" s="22">
        <f t="shared" si="39"/>
        <v>1352.6458498541667</v>
      </c>
      <c r="CJ32" s="22">
        <f t="shared" si="39"/>
        <v>1352.6458498541667</v>
      </c>
      <c r="CK32" s="22">
        <f t="shared" si="39"/>
        <v>1352.6458498541667</v>
      </c>
      <c r="CL32" s="22">
        <f t="shared" si="39"/>
        <v>1352.6458498541667</v>
      </c>
      <c r="CM32" s="22">
        <f t="shared" si="39"/>
        <v>1352.6458498541667</v>
      </c>
      <c r="CN32" s="22">
        <f t="shared" si="39"/>
        <v>0</v>
      </c>
      <c r="CO32" s="22">
        <f t="shared" si="39"/>
        <v>0</v>
      </c>
      <c r="CP32" s="22">
        <f t="shared" si="39"/>
        <v>0</v>
      </c>
    </row>
    <row r="33" spans="1:94">
      <c r="B33" s="20" t="s">
        <v>494</v>
      </c>
      <c r="D33" s="20" t="s">
        <v>584</v>
      </c>
      <c r="F33" s="21"/>
      <c r="G33" s="21">
        <v>0.03</v>
      </c>
      <c r="I33" s="31">
        <f t="shared" ref="I33:J33" si="49">DATE(YEAR(I32)+1,MONTH(I32),DAY(I32))</f>
        <v>45931</v>
      </c>
      <c r="J33" s="31">
        <f t="shared" si="49"/>
        <v>46295</v>
      </c>
      <c r="L33" s="29">
        <f>O32*(1+F33)*(1+G33)*ROUND(DAYS360(I33,J33,FALSE)/30,0)</f>
        <v>16718.702704197502</v>
      </c>
      <c r="M33" s="29">
        <f t="shared" si="42"/>
        <v>486.95250594750178</v>
      </c>
      <c r="N33" s="34">
        <f t="shared" si="43"/>
        <v>3.000000000000011E-2</v>
      </c>
      <c r="O33" s="32">
        <f t="shared" si="44"/>
        <v>1393.2252253497918</v>
      </c>
      <c r="Q33" s="22">
        <f t="shared" si="33"/>
        <v>0</v>
      </c>
      <c r="R33" s="22">
        <f t="shared" si="33"/>
        <v>0</v>
      </c>
      <c r="S33" s="22">
        <f t="shared" si="33"/>
        <v>0</v>
      </c>
      <c r="T33" s="22">
        <f t="shared" si="33"/>
        <v>0</v>
      </c>
      <c r="U33" s="22">
        <f t="shared" si="33"/>
        <v>0</v>
      </c>
      <c r="V33" s="22">
        <f t="shared" si="34"/>
        <v>4179.6756760493754</v>
      </c>
      <c r="W33" s="22">
        <f t="shared" si="35"/>
        <v>0</v>
      </c>
      <c r="X33" s="22">
        <f t="shared" si="35"/>
        <v>0</v>
      </c>
      <c r="Y33" s="22">
        <f t="shared" si="35"/>
        <v>0</v>
      </c>
      <c r="Z33" s="22">
        <f t="shared" si="35"/>
        <v>0</v>
      </c>
      <c r="AA33" s="22">
        <f t="shared" si="35"/>
        <v>0</v>
      </c>
      <c r="AB33" s="22">
        <f t="shared" si="35"/>
        <v>0</v>
      </c>
      <c r="AC33" s="22">
        <f t="shared" si="35"/>
        <v>0</v>
      </c>
      <c r="AD33" s="22">
        <f t="shared" si="35"/>
        <v>0</v>
      </c>
      <c r="AE33" s="22">
        <f t="shared" si="35"/>
        <v>0</v>
      </c>
      <c r="AF33" s="22">
        <f t="shared" si="35"/>
        <v>0</v>
      </c>
      <c r="AG33" s="22">
        <f t="shared" si="35"/>
        <v>0</v>
      </c>
      <c r="AH33" s="22">
        <f t="shared" si="35"/>
        <v>0</v>
      </c>
      <c r="AI33" s="22">
        <f t="shared" si="35"/>
        <v>0</v>
      </c>
      <c r="AJ33" s="22">
        <f t="shared" si="35"/>
        <v>0</v>
      </c>
      <c r="AK33" s="22">
        <f t="shared" si="35"/>
        <v>0</v>
      </c>
      <c r="AL33" s="22">
        <f t="shared" si="35"/>
        <v>0</v>
      </c>
      <c r="AM33" s="22">
        <f t="shared" si="36"/>
        <v>0</v>
      </c>
      <c r="AN33" s="22">
        <f t="shared" si="36"/>
        <v>0</v>
      </c>
      <c r="AO33" s="22">
        <f t="shared" si="36"/>
        <v>0</v>
      </c>
      <c r="AP33" s="22">
        <f t="shared" si="36"/>
        <v>0</v>
      </c>
      <c r="AQ33" s="22">
        <f t="shared" si="36"/>
        <v>0</v>
      </c>
      <c r="AR33" s="22">
        <f t="shared" si="36"/>
        <v>0</v>
      </c>
      <c r="AS33" s="22">
        <f t="shared" si="36"/>
        <v>0</v>
      </c>
      <c r="AT33" s="22">
        <f t="shared" si="36"/>
        <v>0</v>
      </c>
      <c r="AU33" s="22">
        <f t="shared" si="36"/>
        <v>0</v>
      </c>
      <c r="AV33" s="22">
        <f t="shared" si="36"/>
        <v>0</v>
      </c>
      <c r="AW33" s="22">
        <f t="shared" si="36"/>
        <v>0</v>
      </c>
      <c r="AX33" s="22">
        <f t="shared" si="36"/>
        <v>0</v>
      </c>
      <c r="AY33" s="22">
        <f t="shared" si="36"/>
        <v>0</v>
      </c>
      <c r="AZ33" s="22">
        <f t="shared" si="36"/>
        <v>0</v>
      </c>
      <c r="BA33" s="22">
        <f t="shared" si="36"/>
        <v>0</v>
      </c>
      <c r="BB33" s="22">
        <f t="shared" si="36"/>
        <v>0</v>
      </c>
      <c r="BC33" s="22">
        <f t="shared" si="37"/>
        <v>0</v>
      </c>
      <c r="BD33" s="22">
        <f t="shared" si="37"/>
        <v>0</v>
      </c>
      <c r="BE33" s="22">
        <f t="shared" si="37"/>
        <v>0</v>
      </c>
      <c r="BF33" s="22">
        <f t="shared" si="37"/>
        <v>0</v>
      </c>
      <c r="BG33" s="22">
        <f t="shared" si="37"/>
        <v>0</v>
      </c>
      <c r="BH33" s="22">
        <f t="shared" si="37"/>
        <v>0</v>
      </c>
      <c r="BI33" s="22">
        <f t="shared" si="37"/>
        <v>0</v>
      </c>
      <c r="BJ33" s="22">
        <f t="shared" si="37"/>
        <v>0</v>
      </c>
      <c r="BK33" s="22">
        <f t="shared" si="37"/>
        <v>0</v>
      </c>
      <c r="BL33" s="22">
        <f t="shared" si="37"/>
        <v>0</v>
      </c>
      <c r="BM33" s="22">
        <f t="shared" si="37"/>
        <v>0</v>
      </c>
      <c r="BN33" s="22">
        <f t="shared" si="37"/>
        <v>0</v>
      </c>
      <c r="BO33" s="22">
        <f t="shared" si="37"/>
        <v>0</v>
      </c>
      <c r="BP33" s="22">
        <f t="shared" si="37"/>
        <v>0</v>
      </c>
      <c r="BQ33" s="22">
        <f t="shared" si="37"/>
        <v>0</v>
      </c>
      <c r="BR33" s="22">
        <f t="shared" si="37"/>
        <v>0</v>
      </c>
      <c r="BS33" s="22">
        <f t="shared" si="38"/>
        <v>0</v>
      </c>
      <c r="BT33" s="22">
        <f t="shared" si="38"/>
        <v>0</v>
      </c>
      <c r="BU33" s="22">
        <f t="shared" si="38"/>
        <v>0</v>
      </c>
      <c r="BV33" s="22">
        <f t="shared" si="38"/>
        <v>0</v>
      </c>
      <c r="BW33" s="22">
        <f t="shared" si="38"/>
        <v>0</v>
      </c>
      <c r="BX33" s="22">
        <f t="shared" si="38"/>
        <v>0</v>
      </c>
      <c r="BY33" s="22">
        <f t="shared" si="38"/>
        <v>0</v>
      </c>
      <c r="BZ33" s="22">
        <f t="shared" si="38"/>
        <v>0</v>
      </c>
      <c r="CA33" s="22">
        <f t="shared" si="38"/>
        <v>0</v>
      </c>
      <c r="CB33" s="22">
        <f t="shared" si="38"/>
        <v>0</v>
      </c>
      <c r="CC33" s="22">
        <f t="shared" si="38"/>
        <v>0</v>
      </c>
      <c r="CD33" s="22">
        <f t="shared" si="38"/>
        <v>0</v>
      </c>
      <c r="CE33" s="22">
        <f t="shared" si="38"/>
        <v>0</v>
      </c>
      <c r="CF33" s="22">
        <f t="shared" si="38"/>
        <v>0</v>
      </c>
      <c r="CG33" s="22">
        <f t="shared" si="38"/>
        <v>0</v>
      </c>
      <c r="CH33" s="22">
        <f t="shared" si="38"/>
        <v>0</v>
      </c>
      <c r="CI33" s="22">
        <f t="shared" si="39"/>
        <v>0</v>
      </c>
      <c r="CJ33" s="22">
        <f t="shared" si="39"/>
        <v>0</v>
      </c>
      <c r="CK33" s="22">
        <f t="shared" si="39"/>
        <v>0</v>
      </c>
      <c r="CL33" s="22">
        <f t="shared" si="39"/>
        <v>0</v>
      </c>
      <c r="CM33" s="22">
        <f t="shared" si="39"/>
        <v>0</v>
      </c>
      <c r="CN33" s="22">
        <f t="shared" si="39"/>
        <v>1393.2252253497918</v>
      </c>
      <c r="CO33" s="22">
        <f t="shared" si="39"/>
        <v>1393.2252253497918</v>
      </c>
      <c r="CP33" s="22">
        <f t="shared" si="39"/>
        <v>1393.2252253497918</v>
      </c>
    </row>
    <row r="34" spans="1:94">
      <c r="A34" s="8"/>
      <c r="C34" s="8"/>
      <c r="D34" s="8"/>
      <c r="E34" s="8"/>
      <c r="F34" s="23"/>
      <c r="G34" s="23"/>
      <c r="H34" s="8"/>
      <c r="I34" s="24"/>
      <c r="J34" s="24"/>
      <c r="K34" s="8"/>
      <c r="L34" s="8"/>
      <c r="M34" s="8"/>
      <c r="N34" s="8"/>
      <c r="O34" s="8"/>
      <c r="P34" s="8"/>
      <c r="Q34" s="25">
        <f>SUM(Q27:Q33)</f>
        <v>2866.17</v>
      </c>
      <c r="R34" s="25">
        <f t="shared" ref="R34" si="50">SUM(R27:R33)</f>
        <v>12007.7</v>
      </c>
      <c r="S34" s="25">
        <f>SUM(S27:S33)</f>
        <v>13892.449250000001</v>
      </c>
      <c r="T34" s="25">
        <f t="shared" ref="T34:CE34" si="51">SUM(T27:T33)</f>
        <v>14934.382943749999</v>
      </c>
      <c r="U34" s="25">
        <f t="shared" si="51"/>
        <v>15877.173130812498</v>
      </c>
      <c r="V34" s="25">
        <f t="shared" si="51"/>
        <v>16353.488324736876</v>
      </c>
      <c r="W34" s="25">
        <f t="shared" si="51"/>
        <v>0</v>
      </c>
      <c r="X34" s="25">
        <f t="shared" si="51"/>
        <v>0</v>
      </c>
      <c r="Y34" s="25">
        <f t="shared" si="51"/>
        <v>0</v>
      </c>
      <c r="Z34" s="25">
        <f t="shared" si="51"/>
        <v>0</v>
      </c>
      <c r="AA34" s="25">
        <f t="shared" si="51"/>
        <v>0</v>
      </c>
      <c r="AB34" s="25">
        <f t="shared" si="51"/>
        <v>0</v>
      </c>
      <c r="AC34" s="25">
        <f t="shared" si="51"/>
        <v>0</v>
      </c>
      <c r="AD34" s="25">
        <f t="shared" si="51"/>
        <v>0</v>
      </c>
      <c r="AE34" s="25">
        <f t="shared" si="51"/>
        <v>0</v>
      </c>
      <c r="AF34" s="25">
        <f t="shared" si="51"/>
        <v>955.39</v>
      </c>
      <c r="AG34" s="25">
        <f t="shared" si="51"/>
        <v>955.39</v>
      </c>
      <c r="AH34" s="25">
        <f t="shared" si="51"/>
        <v>955.39</v>
      </c>
      <c r="AI34" s="25">
        <f t="shared" si="51"/>
        <v>955.39</v>
      </c>
      <c r="AJ34" s="25">
        <f t="shared" si="51"/>
        <v>955.39</v>
      </c>
      <c r="AK34" s="25">
        <f t="shared" si="51"/>
        <v>955.39</v>
      </c>
      <c r="AL34" s="25">
        <f t="shared" si="51"/>
        <v>955.39</v>
      </c>
      <c r="AM34" s="25">
        <f t="shared" si="51"/>
        <v>955.39</v>
      </c>
      <c r="AN34" s="25">
        <f t="shared" si="51"/>
        <v>955.39</v>
      </c>
      <c r="AO34" s="25">
        <f t="shared" si="51"/>
        <v>955.39</v>
      </c>
      <c r="AP34" s="25">
        <f t="shared" si="51"/>
        <v>955.39</v>
      </c>
      <c r="AQ34" s="25">
        <f t="shared" si="51"/>
        <v>955.39</v>
      </c>
      <c r="AR34" s="25">
        <f t="shared" si="51"/>
        <v>1136.3966666666668</v>
      </c>
      <c r="AS34" s="25">
        <f t="shared" si="51"/>
        <v>1136.3966666666668</v>
      </c>
      <c r="AT34" s="25">
        <f t="shared" si="51"/>
        <v>1136.3966666666668</v>
      </c>
      <c r="AU34" s="25">
        <f t="shared" si="51"/>
        <v>1136.3966666666668</v>
      </c>
      <c r="AV34" s="25">
        <f t="shared" si="51"/>
        <v>1136.3966666666668</v>
      </c>
      <c r="AW34" s="25">
        <f t="shared" si="51"/>
        <v>1136.3966666666668</v>
      </c>
      <c r="AX34" s="25">
        <f t="shared" si="51"/>
        <v>1136.3966666666668</v>
      </c>
      <c r="AY34" s="25">
        <f t="shared" si="51"/>
        <v>1136.3966666666668</v>
      </c>
      <c r="AZ34" s="25">
        <f t="shared" si="51"/>
        <v>1136.3966666666668</v>
      </c>
      <c r="BA34" s="25">
        <f t="shared" si="51"/>
        <v>1136.3966666666668</v>
      </c>
      <c r="BB34" s="25">
        <f t="shared" si="51"/>
        <v>1136.3966666666668</v>
      </c>
      <c r="BC34" s="25">
        <f t="shared" si="51"/>
        <v>1136.3966666666668</v>
      </c>
      <c r="BD34" s="25">
        <f t="shared" si="51"/>
        <v>1221.6264166666667</v>
      </c>
      <c r="BE34" s="25">
        <f t="shared" si="51"/>
        <v>1221.6264166666667</v>
      </c>
      <c r="BF34" s="25">
        <f t="shared" si="51"/>
        <v>1221.6264166666667</v>
      </c>
      <c r="BG34" s="25">
        <f t="shared" si="51"/>
        <v>1221.6264166666667</v>
      </c>
      <c r="BH34" s="25">
        <f t="shared" si="51"/>
        <v>1221.6264166666667</v>
      </c>
      <c r="BI34" s="25">
        <f t="shared" si="51"/>
        <v>1221.6264166666667</v>
      </c>
      <c r="BJ34" s="25">
        <f t="shared" si="51"/>
        <v>1221.6264166666667</v>
      </c>
      <c r="BK34" s="25">
        <f t="shared" si="51"/>
        <v>1221.6264166666667</v>
      </c>
      <c r="BL34" s="25">
        <f t="shared" si="51"/>
        <v>1221.6264166666667</v>
      </c>
      <c r="BM34" s="25">
        <f t="shared" si="51"/>
        <v>1221.6264166666667</v>
      </c>
      <c r="BN34" s="25">
        <f t="shared" si="51"/>
        <v>1221.6264166666667</v>
      </c>
      <c r="BO34" s="25">
        <f t="shared" si="51"/>
        <v>1221.6264166666667</v>
      </c>
      <c r="BP34" s="25">
        <f t="shared" si="51"/>
        <v>1313.2483979166666</v>
      </c>
      <c r="BQ34" s="25">
        <f t="shared" si="51"/>
        <v>1313.2483979166666</v>
      </c>
      <c r="BR34" s="25">
        <f t="shared" si="51"/>
        <v>1313.2483979166666</v>
      </c>
      <c r="BS34" s="25">
        <f t="shared" si="51"/>
        <v>1313.2483979166666</v>
      </c>
      <c r="BT34" s="25">
        <f t="shared" si="51"/>
        <v>1313.2483979166666</v>
      </c>
      <c r="BU34" s="25">
        <f t="shared" si="51"/>
        <v>1313.2483979166666</v>
      </c>
      <c r="BV34" s="25">
        <f t="shared" si="51"/>
        <v>1313.2483979166666</v>
      </c>
      <c r="BW34" s="25">
        <f t="shared" si="51"/>
        <v>1313.2483979166666</v>
      </c>
      <c r="BX34" s="25">
        <f t="shared" si="51"/>
        <v>1313.2483979166666</v>
      </c>
      <c r="BY34" s="25">
        <f t="shared" si="51"/>
        <v>1313.2483979166666</v>
      </c>
      <c r="BZ34" s="25">
        <f t="shared" si="51"/>
        <v>1313.2483979166666</v>
      </c>
      <c r="CA34" s="25">
        <f t="shared" si="51"/>
        <v>1313.2483979166666</v>
      </c>
      <c r="CB34" s="25">
        <f t="shared" si="51"/>
        <v>1352.6458498541667</v>
      </c>
      <c r="CC34" s="25">
        <f t="shared" si="51"/>
        <v>1352.6458498541667</v>
      </c>
      <c r="CD34" s="25">
        <f t="shared" si="51"/>
        <v>1352.6458498541667</v>
      </c>
      <c r="CE34" s="25">
        <f t="shared" si="51"/>
        <v>1352.6458498541667</v>
      </c>
      <c r="CF34" s="25">
        <f t="shared" ref="CF34:CK34" si="52">SUM(CF27:CF33)</f>
        <v>1352.6458498541667</v>
      </c>
      <c r="CG34" s="25">
        <f t="shared" si="52"/>
        <v>1352.6458498541667</v>
      </c>
      <c r="CH34" s="25">
        <f t="shared" si="52"/>
        <v>1352.6458498541667</v>
      </c>
      <c r="CI34" s="25">
        <f t="shared" si="52"/>
        <v>1352.6458498541667</v>
      </c>
      <c r="CJ34" s="25">
        <f t="shared" si="52"/>
        <v>1352.6458498541667</v>
      </c>
      <c r="CK34" s="25">
        <f t="shared" si="52"/>
        <v>1352.6458498541667</v>
      </c>
      <c r="CL34" s="25">
        <f>SUM(CL27:CL33)</f>
        <v>1352.6458498541667</v>
      </c>
      <c r="CM34" s="25">
        <f t="shared" ref="CM34:CP34" si="53">SUM(CM27:CM33)</f>
        <v>1352.6458498541667</v>
      </c>
      <c r="CN34" s="25">
        <f t="shared" si="53"/>
        <v>1393.2252253497918</v>
      </c>
      <c r="CO34" s="25">
        <f t="shared" si="53"/>
        <v>1393.2252253497918</v>
      </c>
      <c r="CP34" s="25">
        <f t="shared" si="53"/>
        <v>1393.2252253497918</v>
      </c>
    </row>
    <row r="35" spans="1:94" s="36" customFormat="1">
      <c r="A35" s="35"/>
      <c r="C35" s="35"/>
      <c r="D35" s="35"/>
      <c r="E35" s="35"/>
      <c r="F35" s="37"/>
      <c r="G35" s="37"/>
      <c r="H35" s="35"/>
      <c r="I35" s="38"/>
      <c r="J35" s="38"/>
      <c r="K35" s="35"/>
      <c r="L35" s="35"/>
      <c r="M35" s="35"/>
      <c r="N35" s="35"/>
      <c r="O35" s="35"/>
      <c r="P35" s="35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</row>
    <row r="36" spans="1:94">
      <c r="B36" s="20" t="s">
        <v>495</v>
      </c>
      <c r="D36" s="20" t="s">
        <v>584</v>
      </c>
      <c r="F36" s="21">
        <v>0</v>
      </c>
      <c r="G36" s="21">
        <v>0</v>
      </c>
      <c r="I36" s="31">
        <v>43739</v>
      </c>
      <c r="J36" s="31">
        <v>44104</v>
      </c>
      <c r="L36" s="29"/>
      <c r="M36" s="29"/>
      <c r="N36" s="29"/>
      <c r="O36" s="32">
        <f t="shared" ref="O36" si="54">IFERROR(L36/ROUND(DAYS360(I36,J36,FALSE)/30,0),0)</f>
        <v>0</v>
      </c>
      <c r="Q36" s="22">
        <f t="shared" ref="Q36:U42" si="55">SUMIFS($W36:$CD36,$W$5:$CD$5,Q$7)</f>
        <v>0</v>
      </c>
      <c r="R36" s="22">
        <f t="shared" si="55"/>
        <v>0</v>
      </c>
      <c r="S36" s="22">
        <f t="shared" si="55"/>
        <v>0</v>
      </c>
      <c r="T36" s="22">
        <f t="shared" si="55"/>
        <v>0</v>
      </c>
      <c r="U36" s="22">
        <f t="shared" si="55"/>
        <v>0</v>
      </c>
      <c r="V36" s="22">
        <f t="shared" ref="V36:V42" si="56">SUMIFS($W36:$CP36,$W$5:$CP$5,V$7)</f>
        <v>0</v>
      </c>
      <c r="W36" s="22">
        <f t="shared" ref="W36:AL42" si="57">SUMIFS($O36,$I36,"&lt;="&amp;W$7,$J36,"&gt;"&amp;W$7)</f>
        <v>0</v>
      </c>
      <c r="X36" s="22">
        <f t="shared" si="57"/>
        <v>0</v>
      </c>
      <c r="Y36" s="22">
        <f t="shared" si="57"/>
        <v>0</v>
      </c>
      <c r="Z36" s="22">
        <f t="shared" si="57"/>
        <v>0</v>
      </c>
      <c r="AA36" s="22">
        <f t="shared" si="57"/>
        <v>0</v>
      </c>
      <c r="AB36" s="22">
        <f t="shared" si="57"/>
        <v>0</v>
      </c>
      <c r="AC36" s="22">
        <f t="shared" si="57"/>
        <v>0</v>
      </c>
      <c r="AD36" s="22">
        <f t="shared" si="57"/>
        <v>0</v>
      </c>
      <c r="AE36" s="22">
        <f t="shared" si="57"/>
        <v>0</v>
      </c>
      <c r="AF36" s="22">
        <f t="shared" si="57"/>
        <v>0</v>
      </c>
      <c r="AG36" s="22">
        <f t="shared" si="57"/>
        <v>0</v>
      </c>
      <c r="AH36" s="22">
        <f t="shared" si="57"/>
        <v>0</v>
      </c>
      <c r="AI36" s="22">
        <f t="shared" si="57"/>
        <v>0</v>
      </c>
      <c r="AJ36" s="22">
        <f t="shared" si="57"/>
        <v>0</v>
      </c>
      <c r="AK36" s="22">
        <f t="shared" si="57"/>
        <v>0</v>
      </c>
      <c r="AL36" s="22">
        <f t="shared" si="57"/>
        <v>0</v>
      </c>
      <c r="AM36" s="22">
        <f t="shared" ref="AM36:BB42" si="58">SUMIFS($O36,$I36,"&lt;="&amp;AM$7,$J36,"&gt;"&amp;AM$7)</f>
        <v>0</v>
      </c>
      <c r="AN36" s="22">
        <f t="shared" si="58"/>
        <v>0</v>
      </c>
      <c r="AO36" s="22">
        <f t="shared" si="58"/>
        <v>0</v>
      </c>
      <c r="AP36" s="22">
        <f t="shared" si="58"/>
        <v>0</v>
      </c>
      <c r="AQ36" s="22">
        <f t="shared" si="58"/>
        <v>0</v>
      </c>
      <c r="AR36" s="22">
        <f t="shared" si="58"/>
        <v>0</v>
      </c>
      <c r="AS36" s="22">
        <f t="shared" si="58"/>
        <v>0</v>
      </c>
      <c r="AT36" s="22">
        <f t="shared" si="58"/>
        <v>0</v>
      </c>
      <c r="AU36" s="22">
        <f t="shared" si="58"/>
        <v>0</v>
      </c>
      <c r="AV36" s="22">
        <f t="shared" si="58"/>
        <v>0</v>
      </c>
      <c r="AW36" s="22">
        <f t="shared" si="58"/>
        <v>0</v>
      </c>
      <c r="AX36" s="22">
        <f t="shared" si="58"/>
        <v>0</v>
      </c>
      <c r="AY36" s="22">
        <f t="shared" si="58"/>
        <v>0</v>
      </c>
      <c r="AZ36" s="22">
        <f t="shared" si="58"/>
        <v>0</v>
      </c>
      <c r="BA36" s="22">
        <f t="shared" si="58"/>
        <v>0</v>
      </c>
      <c r="BB36" s="22">
        <f t="shared" si="58"/>
        <v>0</v>
      </c>
      <c r="BC36" s="22">
        <f t="shared" ref="BC36:BR42" si="59">SUMIFS($O36,$I36,"&lt;="&amp;BC$7,$J36,"&gt;"&amp;BC$7)</f>
        <v>0</v>
      </c>
      <c r="BD36" s="22">
        <f t="shared" si="59"/>
        <v>0</v>
      </c>
      <c r="BE36" s="22">
        <f t="shared" si="59"/>
        <v>0</v>
      </c>
      <c r="BF36" s="22">
        <f t="shared" si="59"/>
        <v>0</v>
      </c>
      <c r="BG36" s="22">
        <f t="shared" si="59"/>
        <v>0</v>
      </c>
      <c r="BH36" s="22">
        <f t="shared" si="59"/>
        <v>0</v>
      </c>
      <c r="BI36" s="22">
        <f t="shared" si="59"/>
        <v>0</v>
      </c>
      <c r="BJ36" s="22">
        <f t="shared" si="59"/>
        <v>0</v>
      </c>
      <c r="BK36" s="22">
        <f t="shared" si="59"/>
        <v>0</v>
      </c>
      <c r="BL36" s="22">
        <f t="shared" si="59"/>
        <v>0</v>
      </c>
      <c r="BM36" s="22">
        <f t="shared" si="59"/>
        <v>0</v>
      </c>
      <c r="BN36" s="22">
        <f t="shared" si="59"/>
        <v>0</v>
      </c>
      <c r="BO36" s="22">
        <f t="shared" si="59"/>
        <v>0</v>
      </c>
      <c r="BP36" s="22">
        <f t="shared" si="59"/>
        <v>0</v>
      </c>
      <c r="BQ36" s="22">
        <f t="shared" si="59"/>
        <v>0</v>
      </c>
      <c r="BR36" s="22">
        <f t="shared" si="59"/>
        <v>0</v>
      </c>
      <c r="BS36" s="22">
        <f t="shared" ref="BS36:CH42" si="60">SUMIFS($O36,$I36,"&lt;="&amp;BS$7,$J36,"&gt;"&amp;BS$7)</f>
        <v>0</v>
      </c>
      <c r="BT36" s="22">
        <f t="shared" si="60"/>
        <v>0</v>
      </c>
      <c r="BU36" s="22">
        <f t="shared" si="60"/>
        <v>0</v>
      </c>
      <c r="BV36" s="22">
        <f t="shared" si="60"/>
        <v>0</v>
      </c>
      <c r="BW36" s="22">
        <f t="shared" si="60"/>
        <v>0</v>
      </c>
      <c r="BX36" s="22">
        <f t="shared" si="60"/>
        <v>0</v>
      </c>
      <c r="BY36" s="22">
        <f t="shared" si="60"/>
        <v>0</v>
      </c>
      <c r="BZ36" s="22">
        <f t="shared" si="60"/>
        <v>0</v>
      </c>
      <c r="CA36" s="22">
        <f t="shared" si="60"/>
        <v>0</v>
      </c>
      <c r="CB36" s="22">
        <f t="shared" si="60"/>
        <v>0</v>
      </c>
      <c r="CC36" s="22">
        <f t="shared" si="60"/>
        <v>0</v>
      </c>
      <c r="CD36" s="22">
        <f t="shared" si="60"/>
        <v>0</v>
      </c>
      <c r="CE36" s="22">
        <f t="shared" si="60"/>
        <v>0</v>
      </c>
      <c r="CF36" s="22">
        <f t="shared" si="60"/>
        <v>0</v>
      </c>
      <c r="CG36" s="22">
        <f t="shared" si="60"/>
        <v>0</v>
      </c>
      <c r="CH36" s="22">
        <f t="shared" si="60"/>
        <v>0</v>
      </c>
      <c r="CI36" s="22">
        <f t="shared" ref="CI36:CP42" si="61">SUMIFS($O36,$I36,"&lt;="&amp;CI$7,$J36,"&gt;"&amp;CI$7)</f>
        <v>0</v>
      </c>
      <c r="CJ36" s="22">
        <f t="shared" si="61"/>
        <v>0</v>
      </c>
      <c r="CK36" s="22">
        <f t="shared" si="61"/>
        <v>0</v>
      </c>
      <c r="CL36" s="22">
        <f t="shared" si="61"/>
        <v>0</v>
      </c>
      <c r="CM36" s="22">
        <f t="shared" si="61"/>
        <v>0</v>
      </c>
      <c r="CN36" s="22">
        <f t="shared" si="61"/>
        <v>0</v>
      </c>
      <c r="CO36" s="22">
        <f t="shared" si="61"/>
        <v>0</v>
      </c>
      <c r="CP36" s="22">
        <f t="shared" si="61"/>
        <v>0</v>
      </c>
    </row>
    <row r="37" spans="1:94">
      <c r="B37" s="20" t="s">
        <v>495</v>
      </c>
      <c r="D37" s="20" t="s">
        <v>584</v>
      </c>
      <c r="F37" s="21"/>
      <c r="G37" s="21">
        <v>0</v>
      </c>
      <c r="I37" s="31">
        <f t="shared" ref="I37" si="62">DATE(YEAR(I36)+1,MONTH(I36),DAY(I36))</f>
        <v>44105</v>
      </c>
      <c r="J37" s="31">
        <f>DATE(YEAR(J36)+1,MONTH(J36),DAY(J36))</f>
        <v>44469</v>
      </c>
      <c r="L37" s="139">
        <v>125122.96</v>
      </c>
      <c r="M37" s="29">
        <f>L37-L36</f>
        <v>125122.96</v>
      </c>
      <c r="N37" s="34" t="e">
        <f>M37/L36</f>
        <v>#DIV/0!</v>
      </c>
      <c r="O37" s="32">
        <f>IFERROR(L37/ROUND(DAYS360(I37,J37,FALSE)/30,0),0)</f>
        <v>10426.913333333334</v>
      </c>
      <c r="Q37" s="22">
        <f t="shared" si="55"/>
        <v>31280.74</v>
      </c>
      <c r="R37" s="22">
        <f t="shared" si="55"/>
        <v>93842.219999999987</v>
      </c>
      <c r="S37" s="22">
        <f t="shared" si="55"/>
        <v>0</v>
      </c>
      <c r="T37" s="22">
        <f t="shared" si="55"/>
        <v>0</v>
      </c>
      <c r="U37" s="22">
        <f t="shared" si="55"/>
        <v>0</v>
      </c>
      <c r="V37" s="22">
        <f t="shared" si="56"/>
        <v>0</v>
      </c>
      <c r="W37" s="22">
        <f t="shared" si="57"/>
        <v>0</v>
      </c>
      <c r="X37" s="22">
        <f t="shared" si="57"/>
        <v>0</v>
      </c>
      <c r="Y37" s="22">
        <f t="shared" si="57"/>
        <v>0</v>
      </c>
      <c r="Z37" s="22">
        <f t="shared" si="57"/>
        <v>0</v>
      </c>
      <c r="AA37" s="22">
        <f t="shared" si="57"/>
        <v>0</v>
      </c>
      <c r="AB37" s="22">
        <f t="shared" si="57"/>
        <v>0</v>
      </c>
      <c r="AC37" s="22">
        <f t="shared" si="57"/>
        <v>0</v>
      </c>
      <c r="AD37" s="22">
        <f t="shared" si="57"/>
        <v>0</v>
      </c>
      <c r="AE37" s="22">
        <f t="shared" si="57"/>
        <v>0</v>
      </c>
      <c r="AF37" s="22">
        <f t="shared" si="57"/>
        <v>10426.913333333334</v>
      </c>
      <c r="AG37" s="22">
        <f t="shared" si="57"/>
        <v>10426.913333333334</v>
      </c>
      <c r="AH37" s="22">
        <f t="shared" si="57"/>
        <v>10426.913333333334</v>
      </c>
      <c r="AI37" s="22">
        <f t="shared" si="57"/>
        <v>10426.913333333334</v>
      </c>
      <c r="AJ37" s="22">
        <f t="shared" si="57"/>
        <v>10426.913333333334</v>
      </c>
      <c r="AK37" s="22">
        <f t="shared" si="57"/>
        <v>10426.913333333334</v>
      </c>
      <c r="AL37" s="22">
        <f t="shared" si="57"/>
        <v>10426.913333333334</v>
      </c>
      <c r="AM37" s="22">
        <f t="shared" si="58"/>
        <v>10426.913333333334</v>
      </c>
      <c r="AN37" s="22">
        <f t="shared" si="58"/>
        <v>10426.913333333334</v>
      </c>
      <c r="AO37" s="22">
        <f t="shared" si="58"/>
        <v>10426.913333333334</v>
      </c>
      <c r="AP37" s="22">
        <f t="shared" si="58"/>
        <v>10426.913333333334</v>
      </c>
      <c r="AQ37" s="22">
        <f t="shared" si="58"/>
        <v>10426.913333333334</v>
      </c>
      <c r="AR37" s="22">
        <f t="shared" si="58"/>
        <v>0</v>
      </c>
      <c r="AS37" s="22">
        <f t="shared" si="58"/>
        <v>0</v>
      </c>
      <c r="AT37" s="22">
        <f t="shared" si="58"/>
        <v>0</v>
      </c>
      <c r="AU37" s="22">
        <f t="shared" si="58"/>
        <v>0</v>
      </c>
      <c r="AV37" s="22">
        <f t="shared" si="58"/>
        <v>0</v>
      </c>
      <c r="AW37" s="22">
        <f t="shared" si="58"/>
        <v>0</v>
      </c>
      <c r="AX37" s="22">
        <f t="shared" si="58"/>
        <v>0</v>
      </c>
      <c r="AY37" s="22">
        <f t="shared" si="58"/>
        <v>0</v>
      </c>
      <c r="AZ37" s="22">
        <f t="shared" si="58"/>
        <v>0</v>
      </c>
      <c r="BA37" s="22">
        <f t="shared" si="58"/>
        <v>0</v>
      </c>
      <c r="BB37" s="22">
        <f t="shared" si="58"/>
        <v>0</v>
      </c>
      <c r="BC37" s="22">
        <f t="shared" si="59"/>
        <v>0</v>
      </c>
      <c r="BD37" s="22">
        <f t="shared" si="59"/>
        <v>0</v>
      </c>
      <c r="BE37" s="22">
        <f t="shared" si="59"/>
        <v>0</v>
      </c>
      <c r="BF37" s="22">
        <f t="shared" si="59"/>
        <v>0</v>
      </c>
      <c r="BG37" s="22">
        <f t="shared" si="59"/>
        <v>0</v>
      </c>
      <c r="BH37" s="22">
        <f t="shared" si="59"/>
        <v>0</v>
      </c>
      <c r="BI37" s="22">
        <f t="shared" si="59"/>
        <v>0</v>
      </c>
      <c r="BJ37" s="22">
        <f t="shared" si="59"/>
        <v>0</v>
      </c>
      <c r="BK37" s="22">
        <f t="shared" si="59"/>
        <v>0</v>
      </c>
      <c r="BL37" s="22">
        <f t="shared" si="59"/>
        <v>0</v>
      </c>
      <c r="BM37" s="22">
        <f t="shared" si="59"/>
        <v>0</v>
      </c>
      <c r="BN37" s="22">
        <f t="shared" si="59"/>
        <v>0</v>
      </c>
      <c r="BO37" s="22">
        <f t="shared" si="59"/>
        <v>0</v>
      </c>
      <c r="BP37" s="22">
        <f t="shared" si="59"/>
        <v>0</v>
      </c>
      <c r="BQ37" s="22">
        <f t="shared" si="59"/>
        <v>0</v>
      </c>
      <c r="BR37" s="22">
        <f t="shared" si="59"/>
        <v>0</v>
      </c>
      <c r="BS37" s="22">
        <f t="shared" si="60"/>
        <v>0</v>
      </c>
      <c r="BT37" s="22">
        <f t="shared" si="60"/>
        <v>0</v>
      </c>
      <c r="BU37" s="22">
        <f t="shared" si="60"/>
        <v>0</v>
      </c>
      <c r="BV37" s="22">
        <f t="shared" si="60"/>
        <v>0</v>
      </c>
      <c r="BW37" s="22">
        <f t="shared" si="60"/>
        <v>0</v>
      </c>
      <c r="BX37" s="22">
        <f t="shared" si="60"/>
        <v>0</v>
      </c>
      <c r="BY37" s="22">
        <f t="shared" si="60"/>
        <v>0</v>
      </c>
      <c r="BZ37" s="22">
        <f t="shared" si="60"/>
        <v>0</v>
      </c>
      <c r="CA37" s="22">
        <f t="shared" si="60"/>
        <v>0</v>
      </c>
      <c r="CB37" s="22">
        <f t="shared" si="60"/>
        <v>0</v>
      </c>
      <c r="CC37" s="22">
        <f t="shared" si="60"/>
        <v>0</v>
      </c>
      <c r="CD37" s="22">
        <f t="shared" si="60"/>
        <v>0</v>
      </c>
      <c r="CE37" s="22">
        <f t="shared" si="60"/>
        <v>0</v>
      </c>
      <c r="CF37" s="22">
        <f t="shared" si="60"/>
        <v>0</v>
      </c>
      <c r="CG37" s="22">
        <f t="shared" si="60"/>
        <v>0</v>
      </c>
      <c r="CH37" s="22">
        <f t="shared" si="60"/>
        <v>0</v>
      </c>
      <c r="CI37" s="22">
        <f t="shared" si="61"/>
        <v>0</v>
      </c>
      <c r="CJ37" s="22">
        <f t="shared" si="61"/>
        <v>0</v>
      </c>
      <c r="CK37" s="22">
        <f t="shared" si="61"/>
        <v>0</v>
      </c>
      <c r="CL37" s="22">
        <f t="shared" si="61"/>
        <v>0</v>
      </c>
      <c r="CM37" s="22">
        <f t="shared" si="61"/>
        <v>0</v>
      </c>
      <c r="CN37" s="22">
        <f t="shared" si="61"/>
        <v>0</v>
      </c>
      <c r="CO37" s="22">
        <f t="shared" si="61"/>
        <v>0</v>
      </c>
      <c r="CP37" s="22">
        <f t="shared" si="61"/>
        <v>0</v>
      </c>
    </row>
    <row r="38" spans="1:94">
      <c r="B38" s="20" t="s">
        <v>495</v>
      </c>
      <c r="D38" s="20" t="s">
        <v>584</v>
      </c>
      <c r="F38" s="21"/>
      <c r="G38" s="21">
        <v>0.05</v>
      </c>
      <c r="I38" s="31">
        <f t="shared" ref="I38:J38" si="63">DATE(YEAR(I37)+1,MONTH(I37),DAY(I37))</f>
        <v>44470</v>
      </c>
      <c r="J38" s="31">
        <f t="shared" si="63"/>
        <v>44834</v>
      </c>
      <c r="L38" s="147">
        <v>146515.04</v>
      </c>
      <c r="M38" s="29">
        <f t="shared" ref="M38:M42" si="64">L38-L37</f>
        <v>21392.080000000002</v>
      </c>
      <c r="N38" s="34">
        <f t="shared" ref="N38:N42" si="65">M38/L37</f>
        <v>0.1709684617435521</v>
      </c>
      <c r="O38" s="32">
        <f t="shared" ref="O38:O42" si="66">IFERROR(L38/ROUND(DAYS360(I38,J38,FALSE)/30,0),0)</f>
        <v>12209.586666666668</v>
      </c>
      <c r="Q38" s="22">
        <f t="shared" si="55"/>
        <v>0</v>
      </c>
      <c r="R38" s="22">
        <f t="shared" si="55"/>
        <v>36628.76</v>
      </c>
      <c r="S38" s="22">
        <f t="shared" si="55"/>
        <v>109886.28000000001</v>
      </c>
      <c r="T38" s="22">
        <f t="shared" si="55"/>
        <v>0</v>
      </c>
      <c r="U38" s="22">
        <f t="shared" si="55"/>
        <v>0</v>
      </c>
      <c r="V38" s="22">
        <f t="shared" si="56"/>
        <v>0</v>
      </c>
      <c r="W38" s="22">
        <f t="shared" si="57"/>
        <v>0</v>
      </c>
      <c r="X38" s="22">
        <f t="shared" si="57"/>
        <v>0</v>
      </c>
      <c r="Y38" s="22">
        <f t="shared" si="57"/>
        <v>0</v>
      </c>
      <c r="Z38" s="22">
        <f t="shared" si="57"/>
        <v>0</v>
      </c>
      <c r="AA38" s="22">
        <f t="shared" si="57"/>
        <v>0</v>
      </c>
      <c r="AB38" s="22">
        <f t="shared" si="57"/>
        <v>0</v>
      </c>
      <c r="AC38" s="22">
        <f t="shared" si="57"/>
        <v>0</v>
      </c>
      <c r="AD38" s="22">
        <f t="shared" si="57"/>
        <v>0</v>
      </c>
      <c r="AE38" s="22">
        <f t="shared" si="57"/>
        <v>0</v>
      </c>
      <c r="AF38" s="22">
        <f t="shared" si="57"/>
        <v>0</v>
      </c>
      <c r="AG38" s="22">
        <f t="shared" si="57"/>
        <v>0</v>
      </c>
      <c r="AH38" s="22">
        <f t="shared" si="57"/>
        <v>0</v>
      </c>
      <c r="AI38" s="22">
        <f t="shared" si="57"/>
        <v>0</v>
      </c>
      <c r="AJ38" s="22">
        <f t="shared" si="57"/>
        <v>0</v>
      </c>
      <c r="AK38" s="22">
        <f t="shared" si="57"/>
        <v>0</v>
      </c>
      <c r="AL38" s="22">
        <f t="shared" si="57"/>
        <v>0</v>
      </c>
      <c r="AM38" s="22">
        <f t="shared" si="58"/>
        <v>0</v>
      </c>
      <c r="AN38" s="22">
        <f t="shared" si="58"/>
        <v>0</v>
      </c>
      <c r="AO38" s="22">
        <f t="shared" si="58"/>
        <v>0</v>
      </c>
      <c r="AP38" s="22">
        <f t="shared" si="58"/>
        <v>0</v>
      </c>
      <c r="AQ38" s="22">
        <f t="shared" si="58"/>
        <v>0</v>
      </c>
      <c r="AR38" s="22">
        <f t="shared" si="58"/>
        <v>12209.586666666668</v>
      </c>
      <c r="AS38" s="22">
        <f t="shared" si="58"/>
        <v>12209.586666666668</v>
      </c>
      <c r="AT38" s="22">
        <f t="shared" si="58"/>
        <v>12209.586666666668</v>
      </c>
      <c r="AU38" s="22">
        <f t="shared" si="58"/>
        <v>12209.586666666668</v>
      </c>
      <c r="AV38" s="22">
        <f t="shared" si="58"/>
        <v>12209.586666666668</v>
      </c>
      <c r="AW38" s="22">
        <f t="shared" si="58"/>
        <v>12209.586666666668</v>
      </c>
      <c r="AX38" s="22">
        <f t="shared" si="58"/>
        <v>12209.586666666668</v>
      </c>
      <c r="AY38" s="22">
        <f t="shared" si="58"/>
        <v>12209.586666666668</v>
      </c>
      <c r="AZ38" s="22">
        <f t="shared" si="58"/>
        <v>12209.586666666668</v>
      </c>
      <c r="BA38" s="22">
        <f t="shared" si="58"/>
        <v>12209.586666666668</v>
      </c>
      <c r="BB38" s="22">
        <f t="shared" si="58"/>
        <v>12209.586666666668</v>
      </c>
      <c r="BC38" s="22">
        <f t="shared" si="59"/>
        <v>12209.586666666668</v>
      </c>
      <c r="BD38" s="22">
        <f t="shared" si="59"/>
        <v>0</v>
      </c>
      <c r="BE38" s="22">
        <f t="shared" si="59"/>
        <v>0</v>
      </c>
      <c r="BF38" s="22">
        <f t="shared" si="59"/>
        <v>0</v>
      </c>
      <c r="BG38" s="22">
        <f t="shared" si="59"/>
        <v>0</v>
      </c>
      <c r="BH38" s="22">
        <f t="shared" si="59"/>
        <v>0</v>
      </c>
      <c r="BI38" s="22">
        <f t="shared" si="59"/>
        <v>0</v>
      </c>
      <c r="BJ38" s="22">
        <f t="shared" si="59"/>
        <v>0</v>
      </c>
      <c r="BK38" s="22">
        <f t="shared" si="59"/>
        <v>0</v>
      </c>
      <c r="BL38" s="22">
        <f t="shared" si="59"/>
        <v>0</v>
      </c>
      <c r="BM38" s="22">
        <f t="shared" si="59"/>
        <v>0</v>
      </c>
      <c r="BN38" s="22">
        <f t="shared" si="59"/>
        <v>0</v>
      </c>
      <c r="BO38" s="22">
        <f t="shared" si="59"/>
        <v>0</v>
      </c>
      <c r="BP38" s="22">
        <f t="shared" si="59"/>
        <v>0</v>
      </c>
      <c r="BQ38" s="22">
        <f t="shared" si="59"/>
        <v>0</v>
      </c>
      <c r="BR38" s="22">
        <f t="shared" si="59"/>
        <v>0</v>
      </c>
      <c r="BS38" s="22">
        <f t="shared" si="60"/>
        <v>0</v>
      </c>
      <c r="BT38" s="22">
        <f t="shared" si="60"/>
        <v>0</v>
      </c>
      <c r="BU38" s="22">
        <f t="shared" si="60"/>
        <v>0</v>
      </c>
      <c r="BV38" s="22">
        <f t="shared" si="60"/>
        <v>0</v>
      </c>
      <c r="BW38" s="22">
        <f t="shared" si="60"/>
        <v>0</v>
      </c>
      <c r="BX38" s="22">
        <f t="shared" si="60"/>
        <v>0</v>
      </c>
      <c r="BY38" s="22">
        <f t="shared" si="60"/>
        <v>0</v>
      </c>
      <c r="BZ38" s="22">
        <f t="shared" si="60"/>
        <v>0</v>
      </c>
      <c r="CA38" s="22">
        <f t="shared" si="60"/>
        <v>0</v>
      </c>
      <c r="CB38" s="22">
        <f t="shared" si="60"/>
        <v>0</v>
      </c>
      <c r="CC38" s="22">
        <f t="shared" si="60"/>
        <v>0</v>
      </c>
      <c r="CD38" s="22">
        <f t="shared" si="60"/>
        <v>0</v>
      </c>
      <c r="CE38" s="22">
        <f t="shared" si="60"/>
        <v>0</v>
      </c>
      <c r="CF38" s="22">
        <f t="shared" si="60"/>
        <v>0</v>
      </c>
      <c r="CG38" s="22">
        <f t="shared" si="60"/>
        <v>0</v>
      </c>
      <c r="CH38" s="22">
        <f t="shared" si="60"/>
        <v>0</v>
      </c>
      <c r="CI38" s="22">
        <f t="shared" si="61"/>
        <v>0</v>
      </c>
      <c r="CJ38" s="22">
        <f t="shared" si="61"/>
        <v>0</v>
      </c>
      <c r="CK38" s="22">
        <f t="shared" si="61"/>
        <v>0</v>
      </c>
      <c r="CL38" s="22">
        <f t="shared" si="61"/>
        <v>0</v>
      </c>
      <c r="CM38" s="22">
        <f t="shared" si="61"/>
        <v>0</v>
      </c>
      <c r="CN38" s="22">
        <f t="shared" si="61"/>
        <v>0</v>
      </c>
      <c r="CO38" s="22">
        <f t="shared" si="61"/>
        <v>0</v>
      </c>
      <c r="CP38" s="22">
        <f t="shared" si="61"/>
        <v>0</v>
      </c>
    </row>
    <row r="39" spans="1:94">
      <c r="B39" s="20" t="s">
        <v>495</v>
      </c>
      <c r="D39" s="20" t="s">
        <v>584</v>
      </c>
      <c r="F39" s="21"/>
      <c r="G39" s="21">
        <v>7.4999999999999997E-2</v>
      </c>
      <c r="I39" s="31">
        <f t="shared" ref="I39:J39" si="67">DATE(YEAR(I38)+1,MONTH(I38),DAY(I38))</f>
        <v>44835</v>
      </c>
      <c r="J39" s="31">
        <f t="shared" si="67"/>
        <v>45199</v>
      </c>
      <c r="L39" s="29">
        <f>O38*(1+F39)*(1+G39)*ROUND(DAYS360(I39,J39,FALSE)/30,0)</f>
        <v>157503.66800000001</v>
      </c>
      <c r="M39" s="29">
        <f t="shared" si="64"/>
        <v>10988.627999999997</v>
      </c>
      <c r="N39" s="34">
        <f t="shared" si="65"/>
        <v>7.4999999999999969E-2</v>
      </c>
      <c r="O39" s="32">
        <f t="shared" si="66"/>
        <v>13125.305666666667</v>
      </c>
      <c r="Q39" s="22">
        <f t="shared" si="55"/>
        <v>0</v>
      </c>
      <c r="R39" s="22">
        <f t="shared" si="55"/>
        <v>0</v>
      </c>
      <c r="S39" s="22">
        <f t="shared" si="55"/>
        <v>39375.917000000001</v>
      </c>
      <c r="T39" s="22">
        <f t="shared" si="55"/>
        <v>118127.751</v>
      </c>
      <c r="U39" s="22">
        <f t="shared" si="55"/>
        <v>0</v>
      </c>
      <c r="V39" s="22">
        <f t="shared" si="56"/>
        <v>0</v>
      </c>
      <c r="W39" s="22">
        <f t="shared" si="57"/>
        <v>0</v>
      </c>
      <c r="X39" s="22">
        <f t="shared" si="57"/>
        <v>0</v>
      </c>
      <c r="Y39" s="22">
        <f t="shared" si="57"/>
        <v>0</v>
      </c>
      <c r="Z39" s="22">
        <f t="shared" si="57"/>
        <v>0</v>
      </c>
      <c r="AA39" s="22">
        <f t="shared" si="57"/>
        <v>0</v>
      </c>
      <c r="AB39" s="22">
        <f t="shared" si="57"/>
        <v>0</v>
      </c>
      <c r="AC39" s="22">
        <f t="shared" si="57"/>
        <v>0</v>
      </c>
      <c r="AD39" s="22">
        <f t="shared" si="57"/>
        <v>0</v>
      </c>
      <c r="AE39" s="22">
        <f t="shared" si="57"/>
        <v>0</v>
      </c>
      <c r="AF39" s="22">
        <f t="shared" si="57"/>
        <v>0</v>
      </c>
      <c r="AG39" s="22">
        <f t="shared" si="57"/>
        <v>0</v>
      </c>
      <c r="AH39" s="22">
        <f t="shared" si="57"/>
        <v>0</v>
      </c>
      <c r="AI39" s="22">
        <f t="shared" si="57"/>
        <v>0</v>
      </c>
      <c r="AJ39" s="22">
        <f t="shared" si="57"/>
        <v>0</v>
      </c>
      <c r="AK39" s="22">
        <f t="shared" si="57"/>
        <v>0</v>
      </c>
      <c r="AL39" s="22">
        <f t="shared" si="57"/>
        <v>0</v>
      </c>
      <c r="AM39" s="22">
        <f t="shared" si="58"/>
        <v>0</v>
      </c>
      <c r="AN39" s="22">
        <f t="shared" si="58"/>
        <v>0</v>
      </c>
      <c r="AO39" s="22">
        <f t="shared" si="58"/>
        <v>0</v>
      </c>
      <c r="AP39" s="22">
        <f t="shared" si="58"/>
        <v>0</v>
      </c>
      <c r="AQ39" s="22">
        <f t="shared" si="58"/>
        <v>0</v>
      </c>
      <c r="AR39" s="22">
        <f t="shared" si="58"/>
        <v>0</v>
      </c>
      <c r="AS39" s="22">
        <f t="shared" si="58"/>
        <v>0</v>
      </c>
      <c r="AT39" s="22">
        <f t="shared" si="58"/>
        <v>0</v>
      </c>
      <c r="AU39" s="22">
        <f t="shared" si="58"/>
        <v>0</v>
      </c>
      <c r="AV39" s="22">
        <f t="shared" si="58"/>
        <v>0</v>
      </c>
      <c r="AW39" s="22">
        <f t="shared" si="58"/>
        <v>0</v>
      </c>
      <c r="AX39" s="22">
        <f t="shared" si="58"/>
        <v>0</v>
      </c>
      <c r="AY39" s="22">
        <f t="shared" si="58"/>
        <v>0</v>
      </c>
      <c r="AZ39" s="22">
        <f t="shared" si="58"/>
        <v>0</v>
      </c>
      <c r="BA39" s="22">
        <f t="shared" si="58"/>
        <v>0</v>
      </c>
      <c r="BB39" s="22">
        <f t="shared" si="58"/>
        <v>0</v>
      </c>
      <c r="BC39" s="22">
        <f t="shared" si="59"/>
        <v>0</v>
      </c>
      <c r="BD39" s="22">
        <f>SUMIFS($O39,$I39,"&lt;="&amp;BD$7,$J39,"&gt;"&amp;BD$7)</f>
        <v>13125.305666666667</v>
      </c>
      <c r="BE39" s="22">
        <f t="shared" si="59"/>
        <v>13125.305666666667</v>
      </c>
      <c r="BF39" s="22">
        <f t="shared" si="59"/>
        <v>13125.305666666667</v>
      </c>
      <c r="BG39" s="22">
        <f t="shared" si="59"/>
        <v>13125.305666666667</v>
      </c>
      <c r="BH39" s="22">
        <f t="shared" si="59"/>
        <v>13125.305666666667</v>
      </c>
      <c r="BI39" s="22">
        <f t="shared" si="59"/>
        <v>13125.305666666667</v>
      </c>
      <c r="BJ39" s="22">
        <f t="shared" si="59"/>
        <v>13125.305666666667</v>
      </c>
      <c r="BK39" s="22">
        <f t="shared" si="59"/>
        <v>13125.305666666667</v>
      </c>
      <c r="BL39" s="22">
        <f t="shared" si="59"/>
        <v>13125.305666666667</v>
      </c>
      <c r="BM39" s="22">
        <f t="shared" si="59"/>
        <v>13125.305666666667</v>
      </c>
      <c r="BN39" s="22">
        <f t="shared" si="59"/>
        <v>13125.305666666667</v>
      </c>
      <c r="BO39" s="22">
        <f t="shared" si="59"/>
        <v>13125.305666666667</v>
      </c>
      <c r="BP39" s="22">
        <f t="shared" si="59"/>
        <v>0</v>
      </c>
      <c r="BQ39" s="22">
        <f t="shared" si="59"/>
        <v>0</v>
      </c>
      <c r="BR39" s="22">
        <f t="shared" si="59"/>
        <v>0</v>
      </c>
      <c r="BS39" s="22">
        <f t="shared" si="60"/>
        <v>0</v>
      </c>
      <c r="BT39" s="22">
        <f t="shared" si="60"/>
        <v>0</v>
      </c>
      <c r="BU39" s="22">
        <f t="shared" si="60"/>
        <v>0</v>
      </c>
      <c r="BV39" s="22">
        <f t="shared" si="60"/>
        <v>0</v>
      </c>
      <c r="BW39" s="22">
        <f t="shared" si="60"/>
        <v>0</v>
      </c>
      <c r="BX39" s="22">
        <f t="shared" si="60"/>
        <v>0</v>
      </c>
      <c r="BY39" s="22">
        <f t="shared" si="60"/>
        <v>0</v>
      </c>
      <c r="BZ39" s="22">
        <f t="shared" si="60"/>
        <v>0</v>
      </c>
      <c r="CA39" s="22">
        <f t="shared" si="60"/>
        <v>0</v>
      </c>
      <c r="CB39" s="22">
        <f t="shared" si="60"/>
        <v>0</v>
      </c>
      <c r="CC39" s="22">
        <f t="shared" si="60"/>
        <v>0</v>
      </c>
      <c r="CD39" s="22">
        <f t="shared" si="60"/>
        <v>0</v>
      </c>
      <c r="CE39" s="22">
        <f t="shared" si="60"/>
        <v>0</v>
      </c>
      <c r="CF39" s="22">
        <f t="shared" si="60"/>
        <v>0</v>
      </c>
      <c r="CG39" s="22">
        <f t="shared" si="60"/>
        <v>0</v>
      </c>
      <c r="CH39" s="22">
        <f t="shared" si="60"/>
        <v>0</v>
      </c>
      <c r="CI39" s="22">
        <f t="shared" si="61"/>
        <v>0</v>
      </c>
      <c r="CJ39" s="22">
        <f t="shared" si="61"/>
        <v>0</v>
      </c>
      <c r="CK39" s="22">
        <f t="shared" si="61"/>
        <v>0</v>
      </c>
      <c r="CL39" s="22">
        <f t="shared" si="61"/>
        <v>0</v>
      </c>
      <c r="CM39" s="22">
        <f t="shared" si="61"/>
        <v>0</v>
      </c>
      <c r="CN39" s="22">
        <f t="shared" si="61"/>
        <v>0</v>
      </c>
      <c r="CO39" s="22">
        <f t="shared" si="61"/>
        <v>0</v>
      </c>
      <c r="CP39" s="22">
        <f t="shared" si="61"/>
        <v>0</v>
      </c>
    </row>
    <row r="40" spans="1:94">
      <c r="B40" s="20" t="s">
        <v>495</v>
      </c>
      <c r="D40" s="20" t="s">
        <v>584</v>
      </c>
      <c r="F40" s="21"/>
      <c r="G40" s="21">
        <v>7.4999999999999997E-2</v>
      </c>
      <c r="I40" s="31">
        <f t="shared" ref="I40:J40" si="68">DATE(YEAR(I39)+1,MONTH(I39),DAY(I39))</f>
        <v>45200</v>
      </c>
      <c r="J40" s="31">
        <f t="shared" si="68"/>
        <v>45565</v>
      </c>
      <c r="L40" s="29">
        <f t="shared" ref="L40" si="69">O39*(1+F40)*(1+G40)*ROUND(DAYS360(I40,J40,FALSE)/30,0)</f>
        <v>169316.4431</v>
      </c>
      <c r="M40" s="29">
        <f t="shared" si="64"/>
        <v>11812.775099999999</v>
      </c>
      <c r="N40" s="88">
        <f t="shared" si="65"/>
        <v>7.4999999999999997E-2</v>
      </c>
      <c r="O40" s="32">
        <f t="shared" si="66"/>
        <v>14109.703591666666</v>
      </c>
      <c r="Q40" s="22">
        <f t="shared" si="55"/>
        <v>0</v>
      </c>
      <c r="R40" s="22">
        <f t="shared" si="55"/>
        <v>0</v>
      </c>
      <c r="S40" s="22">
        <f t="shared" si="55"/>
        <v>0</v>
      </c>
      <c r="T40" s="22">
        <f t="shared" si="55"/>
        <v>42329.110775000001</v>
      </c>
      <c r="U40" s="22">
        <f t="shared" si="55"/>
        <v>126987.332325</v>
      </c>
      <c r="V40" s="22">
        <f t="shared" si="56"/>
        <v>0</v>
      </c>
      <c r="W40" s="22">
        <f t="shared" si="57"/>
        <v>0</v>
      </c>
      <c r="X40" s="22">
        <f t="shared" si="57"/>
        <v>0</v>
      </c>
      <c r="Y40" s="22">
        <f t="shared" si="57"/>
        <v>0</v>
      </c>
      <c r="Z40" s="22">
        <f t="shared" si="57"/>
        <v>0</v>
      </c>
      <c r="AA40" s="22">
        <f t="shared" si="57"/>
        <v>0</v>
      </c>
      <c r="AB40" s="22">
        <f t="shared" si="57"/>
        <v>0</v>
      </c>
      <c r="AC40" s="22">
        <f t="shared" si="57"/>
        <v>0</v>
      </c>
      <c r="AD40" s="22">
        <f t="shared" si="57"/>
        <v>0</v>
      </c>
      <c r="AE40" s="22">
        <f t="shared" si="57"/>
        <v>0</v>
      </c>
      <c r="AF40" s="22">
        <f t="shared" si="57"/>
        <v>0</v>
      </c>
      <c r="AG40" s="22">
        <f t="shared" si="57"/>
        <v>0</v>
      </c>
      <c r="AH40" s="22">
        <f t="shared" si="57"/>
        <v>0</v>
      </c>
      <c r="AI40" s="22">
        <f t="shared" si="57"/>
        <v>0</v>
      </c>
      <c r="AJ40" s="22">
        <f t="shared" si="57"/>
        <v>0</v>
      </c>
      <c r="AK40" s="22">
        <f t="shared" si="57"/>
        <v>0</v>
      </c>
      <c r="AL40" s="22">
        <f t="shared" si="57"/>
        <v>0</v>
      </c>
      <c r="AM40" s="22">
        <f t="shared" si="58"/>
        <v>0</v>
      </c>
      <c r="AN40" s="22">
        <f t="shared" si="58"/>
        <v>0</v>
      </c>
      <c r="AO40" s="22">
        <f t="shared" si="58"/>
        <v>0</v>
      </c>
      <c r="AP40" s="22">
        <f t="shared" si="58"/>
        <v>0</v>
      </c>
      <c r="AQ40" s="22">
        <f t="shared" si="58"/>
        <v>0</v>
      </c>
      <c r="AR40" s="22">
        <f t="shared" si="58"/>
        <v>0</v>
      </c>
      <c r="AS40" s="22">
        <f t="shared" si="58"/>
        <v>0</v>
      </c>
      <c r="AT40" s="22">
        <f t="shared" si="58"/>
        <v>0</v>
      </c>
      <c r="AU40" s="22">
        <f t="shared" si="58"/>
        <v>0</v>
      </c>
      <c r="AV40" s="22">
        <f t="shared" si="58"/>
        <v>0</v>
      </c>
      <c r="AW40" s="22">
        <f t="shared" si="58"/>
        <v>0</v>
      </c>
      <c r="AX40" s="22">
        <f t="shared" si="58"/>
        <v>0</v>
      </c>
      <c r="AY40" s="22">
        <f t="shared" si="58"/>
        <v>0</v>
      </c>
      <c r="AZ40" s="22">
        <f t="shared" si="58"/>
        <v>0</v>
      </c>
      <c r="BA40" s="22">
        <f t="shared" si="58"/>
        <v>0</v>
      </c>
      <c r="BB40" s="22">
        <f t="shared" si="58"/>
        <v>0</v>
      </c>
      <c r="BC40" s="22">
        <f t="shared" si="59"/>
        <v>0</v>
      </c>
      <c r="BD40" s="22">
        <f t="shared" si="59"/>
        <v>0</v>
      </c>
      <c r="BE40" s="22">
        <f t="shared" si="59"/>
        <v>0</v>
      </c>
      <c r="BF40" s="22">
        <f t="shared" si="59"/>
        <v>0</v>
      </c>
      <c r="BG40" s="22">
        <f t="shared" si="59"/>
        <v>0</v>
      </c>
      <c r="BH40" s="22">
        <f t="shared" si="59"/>
        <v>0</v>
      </c>
      <c r="BI40" s="22">
        <f t="shared" si="59"/>
        <v>0</v>
      </c>
      <c r="BJ40" s="22">
        <f t="shared" si="59"/>
        <v>0</v>
      </c>
      <c r="BK40" s="22">
        <f t="shared" si="59"/>
        <v>0</v>
      </c>
      <c r="BL40" s="22">
        <f t="shared" si="59"/>
        <v>0</v>
      </c>
      <c r="BM40" s="22">
        <f t="shared" si="59"/>
        <v>0</v>
      </c>
      <c r="BN40" s="22">
        <f t="shared" si="59"/>
        <v>0</v>
      </c>
      <c r="BO40" s="22">
        <f t="shared" si="59"/>
        <v>0</v>
      </c>
      <c r="BP40" s="22">
        <f t="shared" si="59"/>
        <v>14109.703591666666</v>
      </c>
      <c r="BQ40" s="22">
        <f t="shared" si="59"/>
        <v>14109.703591666666</v>
      </c>
      <c r="BR40" s="22">
        <f t="shared" si="59"/>
        <v>14109.703591666666</v>
      </c>
      <c r="BS40" s="22">
        <f t="shared" si="60"/>
        <v>14109.703591666666</v>
      </c>
      <c r="BT40" s="22">
        <f t="shared" si="60"/>
        <v>14109.703591666666</v>
      </c>
      <c r="BU40" s="22">
        <f t="shared" si="60"/>
        <v>14109.703591666666</v>
      </c>
      <c r="BV40" s="22">
        <f t="shared" si="60"/>
        <v>14109.703591666666</v>
      </c>
      <c r="BW40" s="22">
        <f t="shared" si="60"/>
        <v>14109.703591666666</v>
      </c>
      <c r="BX40" s="22">
        <f t="shared" si="60"/>
        <v>14109.703591666666</v>
      </c>
      <c r="BY40" s="22">
        <f t="shared" si="60"/>
        <v>14109.703591666666</v>
      </c>
      <c r="BZ40" s="22">
        <f t="shared" si="60"/>
        <v>14109.703591666666</v>
      </c>
      <c r="CA40" s="22">
        <f t="shared" si="60"/>
        <v>14109.703591666666</v>
      </c>
      <c r="CB40" s="22">
        <f t="shared" si="60"/>
        <v>0</v>
      </c>
      <c r="CC40" s="22">
        <f t="shared" si="60"/>
        <v>0</v>
      </c>
      <c r="CD40" s="22">
        <f t="shared" si="60"/>
        <v>0</v>
      </c>
      <c r="CE40" s="22">
        <f t="shared" si="60"/>
        <v>0</v>
      </c>
      <c r="CF40" s="22">
        <f t="shared" si="60"/>
        <v>0</v>
      </c>
      <c r="CG40" s="22">
        <f t="shared" si="60"/>
        <v>0</v>
      </c>
      <c r="CH40" s="22">
        <f t="shared" si="60"/>
        <v>0</v>
      </c>
      <c r="CI40" s="22">
        <f t="shared" si="61"/>
        <v>0</v>
      </c>
      <c r="CJ40" s="22">
        <f t="shared" si="61"/>
        <v>0</v>
      </c>
      <c r="CK40" s="22">
        <f t="shared" si="61"/>
        <v>0</v>
      </c>
      <c r="CL40" s="22">
        <f t="shared" si="61"/>
        <v>0</v>
      </c>
      <c r="CM40" s="22">
        <f t="shared" si="61"/>
        <v>0</v>
      </c>
      <c r="CN40" s="22">
        <f t="shared" si="61"/>
        <v>0</v>
      </c>
      <c r="CO40" s="22">
        <f t="shared" si="61"/>
        <v>0</v>
      </c>
      <c r="CP40" s="22">
        <f t="shared" si="61"/>
        <v>0</v>
      </c>
    </row>
    <row r="41" spans="1:94">
      <c r="B41" s="20" t="s">
        <v>495</v>
      </c>
      <c r="D41" s="20" t="s">
        <v>584</v>
      </c>
      <c r="F41" s="21"/>
      <c r="G41" s="21">
        <v>0.03</v>
      </c>
      <c r="I41" s="31">
        <f t="shared" ref="I41:J41" si="70">DATE(YEAR(I40)+1,MONTH(I40),DAY(I40))</f>
        <v>45566</v>
      </c>
      <c r="J41" s="31">
        <f t="shared" si="70"/>
        <v>45930</v>
      </c>
      <c r="L41" s="29">
        <f>O40*(1+F41)*(1+G41)*ROUND(DAYS360(I41,J41,FALSE)/30,0)</f>
        <v>174395.93639300001</v>
      </c>
      <c r="M41" s="29">
        <f t="shared" si="64"/>
        <v>5079.4932930000068</v>
      </c>
      <c r="N41" s="34">
        <f t="shared" si="65"/>
        <v>3.0000000000000041E-2</v>
      </c>
      <c r="O41" s="32">
        <f t="shared" si="66"/>
        <v>14532.994699416668</v>
      </c>
      <c r="Q41" s="22">
        <f t="shared" si="55"/>
        <v>0</v>
      </c>
      <c r="R41" s="22">
        <f t="shared" si="55"/>
        <v>0</v>
      </c>
      <c r="S41" s="22">
        <f t="shared" si="55"/>
        <v>0</v>
      </c>
      <c r="T41" s="22">
        <f t="shared" si="55"/>
        <v>0</v>
      </c>
      <c r="U41" s="22">
        <f t="shared" si="55"/>
        <v>43598.984098250003</v>
      </c>
      <c r="V41" s="22">
        <f t="shared" si="56"/>
        <v>130796.95229475001</v>
      </c>
      <c r="W41" s="22">
        <f t="shared" si="57"/>
        <v>0</v>
      </c>
      <c r="X41" s="22">
        <f t="shared" si="57"/>
        <v>0</v>
      </c>
      <c r="Y41" s="22">
        <f t="shared" si="57"/>
        <v>0</v>
      </c>
      <c r="Z41" s="22">
        <f t="shared" si="57"/>
        <v>0</v>
      </c>
      <c r="AA41" s="22">
        <f t="shared" si="57"/>
        <v>0</v>
      </c>
      <c r="AB41" s="22">
        <f t="shared" si="57"/>
        <v>0</v>
      </c>
      <c r="AC41" s="22">
        <f t="shared" si="57"/>
        <v>0</v>
      </c>
      <c r="AD41" s="22">
        <f t="shared" si="57"/>
        <v>0</v>
      </c>
      <c r="AE41" s="22">
        <f t="shared" si="57"/>
        <v>0</v>
      </c>
      <c r="AF41" s="22">
        <f t="shared" si="57"/>
        <v>0</v>
      </c>
      <c r="AG41" s="22">
        <f t="shared" si="57"/>
        <v>0</v>
      </c>
      <c r="AH41" s="22">
        <f t="shared" si="57"/>
        <v>0</v>
      </c>
      <c r="AI41" s="22">
        <f t="shared" si="57"/>
        <v>0</v>
      </c>
      <c r="AJ41" s="22">
        <f t="shared" si="57"/>
        <v>0</v>
      </c>
      <c r="AK41" s="22">
        <f t="shared" si="57"/>
        <v>0</v>
      </c>
      <c r="AL41" s="22">
        <f t="shared" si="57"/>
        <v>0</v>
      </c>
      <c r="AM41" s="22">
        <f t="shared" si="58"/>
        <v>0</v>
      </c>
      <c r="AN41" s="22">
        <f t="shared" si="58"/>
        <v>0</v>
      </c>
      <c r="AO41" s="22">
        <f t="shared" si="58"/>
        <v>0</v>
      </c>
      <c r="AP41" s="22">
        <f t="shared" si="58"/>
        <v>0</v>
      </c>
      <c r="AQ41" s="22">
        <f t="shared" si="58"/>
        <v>0</v>
      </c>
      <c r="AR41" s="22">
        <f t="shared" si="58"/>
        <v>0</v>
      </c>
      <c r="AS41" s="22">
        <f t="shared" si="58"/>
        <v>0</v>
      </c>
      <c r="AT41" s="22">
        <f t="shared" si="58"/>
        <v>0</v>
      </c>
      <c r="AU41" s="22">
        <f t="shared" si="58"/>
        <v>0</v>
      </c>
      <c r="AV41" s="22">
        <f t="shared" si="58"/>
        <v>0</v>
      </c>
      <c r="AW41" s="22">
        <f t="shared" si="58"/>
        <v>0</v>
      </c>
      <c r="AX41" s="22">
        <f t="shared" si="58"/>
        <v>0</v>
      </c>
      <c r="AY41" s="22">
        <f t="shared" si="58"/>
        <v>0</v>
      </c>
      <c r="AZ41" s="22">
        <f t="shared" si="58"/>
        <v>0</v>
      </c>
      <c r="BA41" s="22">
        <f t="shared" si="58"/>
        <v>0</v>
      </c>
      <c r="BB41" s="22">
        <f t="shared" si="58"/>
        <v>0</v>
      </c>
      <c r="BC41" s="22">
        <f t="shared" si="59"/>
        <v>0</v>
      </c>
      <c r="BD41" s="22">
        <f t="shared" si="59"/>
        <v>0</v>
      </c>
      <c r="BE41" s="22">
        <f t="shared" si="59"/>
        <v>0</v>
      </c>
      <c r="BF41" s="22">
        <f t="shared" si="59"/>
        <v>0</v>
      </c>
      <c r="BG41" s="22">
        <f t="shared" si="59"/>
        <v>0</v>
      </c>
      <c r="BH41" s="22">
        <f t="shared" si="59"/>
        <v>0</v>
      </c>
      <c r="BI41" s="22">
        <f t="shared" si="59"/>
        <v>0</v>
      </c>
      <c r="BJ41" s="22">
        <f t="shared" si="59"/>
        <v>0</v>
      </c>
      <c r="BK41" s="22">
        <f t="shared" si="59"/>
        <v>0</v>
      </c>
      <c r="BL41" s="22">
        <f t="shared" si="59"/>
        <v>0</v>
      </c>
      <c r="BM41" s="22">
        <f t="shared" si="59"/>
        <v>0</v>
      </c>
      <c r="BN41" s="22">
        <f t="shared" si="59"/>
        <v>0</v>
      </c>
      <c r="BO41" s="22">
        <f t="shared" si="59"/>
        <v>0</v>
      </c>
      <c r="BP41" s="22">
        <f t="shared" si="59"/>
        <v>0</v>
      </c>
      <c r="BQ41" s="22">
        <f t="shared" si="59"/>
        <v>0</v>
      </c>
      <c r="BR41" s="22">
        <f t="shared" si="59"/>
        <v>0</v>
      </c>
      <c r="BS41" s="22">
        <f t="shared" si="60"/>
        <v>0</v>
      </c>
      <c r="BT41" s="22">
        <f t="shared" si="60"/>
        <v>0</v>
      </c>
      <c r="BU41" s="22">
        <f t="shared" si="60"/>
        <v>0</v>
      </c>
      <c r="BV41" s="22">
        <f t="shared" si="60"/>
        <v>0</v>
      </c>
      <c r="BW41" s="22">
        <f t="shared" si="60"/>
        <v>0</v>
      </c>
      <c r="BX41" s="22">
        <f t="shared" si="60"/>
        <v>0</v>
      </c>
      <c r="BY41" s="22">
        <f t="shared" si="60"/>
        <v>0</v>
      </c>
      <c r="BZ41" s="22">
        <f t="shared" si="60"/>
        <v>0</v>
      </c>
      <c r="CA41" s="22">
        <f t="shared" si="60"/>
        <v>0</v>
      </c>
      <c r="CB41" s="22">
        <f t="shared" si="60"/>
        <v>14532.994699416668</v>
      </c>
      <c r="CC41" s="22">
        <f t="shared" si="60"/>
        <v>14532.994699416668</v>
      </c>
      <c r="CD41" s="22">
        <f t="shared" si="60"/>
        <v>14532.994699416668</v>
      </c>
      <c r="CE41" s="22">
        <f t="shared" si="60"/>
        <v>14532.994699416668</v>
      </c>
      <c r="CF41" s="22">
        <f t="shared" si="60"/>
        <v>14532.994699416668</v>
      </c>
      <c r="CG41" s="22">
        <f t="shared" si="60"/>
        <v>14532.994699416668</v>
      </c>
      <c r="CH41" s="22">
        <f t="shared" si="60"/>
        <v>14532.994699416668</v>
      </c>
      <c r="CI41" s="22">
        <f t="shared" si="61"/>
        <v>14532.994699416668</v>
      </c>
      <c r="CJ41" s="22">
        <f t="shared" si="61"/>
        <v>14532.994699416668</v>
      </c>
      <c r="CK41" s="22">
        <f t="shared" si="61"/>
        <v>14532.994699416668</v>
      </c>
      <c r="CL41" s="22">
        <f t="shared" si="61"/>
        <v>14532.994699416668</v>
      </c>
      <c r="CM41" s="22">
        <f t="shared" si="61"/>
        <v>14532.994699416668</v>
      </c>
      <c r="CN41" s="22">
        <f t="shared" si="61"/>
        <v>0</v>
      </c>
      <c r="CO41" s="22">
        <f t="shared" si="61"/>
        <v>0</v>
      </c>
      <c r="CP41" s="22">
        <f t="shared" si="61"/>
        <v>0</v>
      </c>
    </row>
    <row r="42" spans="1:94">
      <c r="B42" s="20" t="s">
        <v>495</v>
      </c>
      <c r="D42" s="20" t="s">
        <v>584</v>
      </c>
      <c r="F42" s="21"/>
      <c r="G42" s="21">
        <v>0.03</v>
      </c>
      <c r="I42" s="31">
        <f t="shared" ref="I42:J42" si="71">DATE(YEAR(I41)+1,MONTH(I41),DAY(I41))</f>
        <v>45931</v>
      </c>
      <c r="J42" s="31">
        <f t="shared" si="71"/>
        <v>46295</v>
      </c>
      <c r="L42" s="29">
        <f>O41*(1+F42)*(1+G42)*ROUND(DAYS360(I42,J42,FALSE)/30,0)</f>
        <v>179627.81448479003</v>
      </c>
      <c r="M42" s="29">
        <f t="shared" si="64"/>
        <v>5231.8780917900149</v>
      </c>
      <c r="N42" s="34">
        <f t="shared" si="65"/>
        <v>3.0000000000000082E-2</v>
      </c>
      <c r="O42" s="32">
        <f t="shared" si="66"/>
        <v>14968.984540399169</v>
      </c>
      <c r="Q42" s="22">
        <f t="shared" si="55"/>
        <v>0</v>
      </c>
      <c r="R42" s="22">
        <f t="shared" si="55"/>
        <v>0</v>
      </c>
      <c r="S42" s="22">
        <f t="shared" si="55"/>
        <v>0</v>
      </c>
      <c r="T42" s="22">
        <f t="shared" si="55"/>
        <v>0</v>
      </c>
      <c r="U42" s="22">
        <f t="shared" si="55"/>
        <v>0</v>
      </c>
      <c r="V42" s="22">
        <f t="shared" si="56"/>
        <v>44906.953621197506</v>
      </c>
      <c r="W42" s="22">
        <f t="shared" si="57"/>
        <v>0</v>
      </c>
      <c r="X42" s="22">
        <f t="shared" si="57"/>
        <v>0</v>
      </c>
      <c r="Y42" s="22">
        <f t="shared" si="57"/>
        <v>0</v>
      </c>
      <c r="Z42" s="22">
        <f t="shared" si="57"/>
        <v>0</v>
      </c>
      <c r="AA42" s="22">
        <f t="shared" si="57"/>
        <v>0</v>
      </c>
      <c r="AB42" s="22">
        <f t="shared" si="57"/>
        <v>0</v>
      </c>
      <c r="AC42" s="22">
        <f t="shared" si="57"/>
        <v>0</v>
      </c>
      <c r="AD42" s="22">
        <f t="shared" si="57"/>
        <v>0</v>
      </c>
      <c r="AE42" s="22">
        <f t="shared" si="57"/>
        <v>0</v>
      </c>
      <c r="AF42" s="22">
        <f t="shared" si="57"/>
        <v>0</v>
      </c>
      <c r="AG42" s="22">
        <f t="shared" si="57"/>
        <v>0</v>
      </c>
      <c r="AH42" s="22">
        <f t="shared" si="57"/>
        <v>0</v>
      </c>
      <c r="AI42" s="22">
        <f t="shared" si="57"/>
        <v>0</v>
      </c>
      <c r="AJ42" s="22">
        <f t="shared" si="57"/>
        <v>0</v>
      </c>
      <c r="AK42" s="22">
        <f t="shared" si="57"/>
        <v>0</v>
      </c>
      <c r="AL42" s="22">
        <f t="shared" si="57"/>
        <v>0</v>
      </c>
      <c r="AM42" s="22">
        <f t="shared" si="58"/>
        <v>0</v>
      </c>
      <c r="AN42" s="22">
        <f t="shared" si="58"/>
        <v>0</v>
      </c>
      <c r="AO42" s="22">
        <f t="shared" si="58"/>
        <v>0</v>
      </c>
      <c r="AP42" s="22">
        <f t="shared" si="58"/>
        <v>0</v>
      </c>
      <c r="AQ42" s="22">
        <f t="shared" si="58"/>
        <v>0</v>
      </c>
      <c r="AR42" s="22">
        <f t="shared" si="58"/>
        <v>0</v>
      </c>
      <c r="AS42" s="22">
        <f t="shared" si="58"/>
        <v>0</v>
      </c>
      <c r="AT42" s="22">
        <f t="shared" si="58"/>
        <v>0</v>
      </c>
      <c r="AU42" s="22">
        <f t="shared" si="58"/>
        <v>0</v>
      </c>
      <c r="AV42" s="22">
        <f t="shared" si="58"/>
        <v>0</v>
      </c>
      <c r="AW42" s="22">
        <f t="shared" si="58"/>
        <v>0</v>
      </c>
      <c r="AX42" s="22">
        <f t="shared" si="58"/>
        <v>0</v>
      </c>
      <c r="AY42" s="22">
        <f t="shared" si="58"/>
        <v>0</v>
      </c>
      <c r="AZ42" s="22">
        <f t="shared" si="58"/>
        <v>0</v>
      </c>
      <c r="BA42" s="22">
        <f t="shared" si="58"/>
        <v>0</v>
      </c>
      <c r="BB42" s="22">
        <f t="shared" si="58"/>
        <v>0</v>
      </c>
      <c r="BC42" s="22">
        <f t="shared" si="59"/>
        <v>0</v>
      </c>
      <c r="BD42" s="22">
        <f t="shared" si="59"/>
        <v>0</v>
      </c>
      <c r="BE42" s="22">
        <f t="shared" si="59"/>
        <v>0</v>
      </c>
      <c r="BF42" s="22">
        <f t="shared" si="59"/>
        <v>0</v>
      </c>
      <c r="BG42" s="22">
        <f t="shared" si="59"/>
        <v>0</v>
      </c>
      <c r="BH42" s="22">
        <f t="shared" si="59"/>
        <v>0</v>
      </c>
      <c r="BI42" s="22">
        <f t="shared" si="59"/>
        <v>0</v>
      </c>
      <c r="BJ42" s="22">
        <f t="shared" si="59"/>
        <v>0</v>
      </c>
      <c r="BK42" s="22">
        <f t="shared" si="59"/>
        <v>0</v>
      </c>
      <c r="BL42" s="22">
        <f t="shared" si="59"/>
        <v>0</v>
      </c>
      <c r="BM42" s="22">
        <f t="shared" si="59"/>
        <v>0</v>
      </c>
      <c r="BN42" s="22">
        <f t="shared" si="59"/>
        <v>0</v>
      </c>
      <c r="BO42" s="22">
        <f t="shared" si="59"/>
        <v>0</v>
      </c>
      <c r="BP42" s="22">
        <f t="shared" si="59"/>
        <v>0</v>
      </c>
      <c r="BQ42" s="22">
        <f t="shared" si="59"/>
        <v>0</v>
      </c>
      <c r="BR42" s="22">
        <f t="shared" si="59"/>
        <v>0</v>
      </c>
      <c r="BS42" s="22">
        <f t="shared" si="60"/>
        <v>0</v>
      </c>
      <c r="BT42" s="22">
        <f t="shared" si="60"/>
        <v>0</v>
      </c>
      <c r="BU42" s="22">
        <f t="shared" si="60"/>
        <v>0</v>
      </c>
      <c r="BV42" s="22">
        <f t="shared" si="60"/>
        <v>0</v>
      </c>
      <c r="BW42" s="22">
        <f t="shared" si="60"/>
        <v>0</v>
      </c>
      <c r="BX42" s="22">
        <f t="shared" si="60"/>
        <v>0</v>
      </c>
      <c r="BY42" s="22">
        <f t="shared" si="60"/>
        <v>0</v>
      </c>
      <c r="BZ42" s="22">
        <f t="shared" si="60"/>
        <v>0</v>
      </c>
      <c r="CA42" s="22">
        <f t="shared" si="60"/>
        <v>0</v>
      </c>
      <c r="CB42" s="22">
        <f t="shared" si="60"/>
        <v>0</v>
      </c>
      <c r="CC42" s="22">
        <f t="shared" si="60"/>
        <v>0</v>
      </c>
      <c r="CD42" s="22">
        <f t="shared" si="60"/>
        <v>0</v>
      </c>
      <c r="CE42" s="22">
        <f t="shared" si="60"/>
        <v>0</v>
      </c>
      <c r="CF42" s="22">
        <f t="shared" si="60"/>
        <v>0</v>
      </c>
      <c r="CG42" s="22">
        <f t="shared" si="60"/>
        <v>0</v>
      </c>
      <c r="CH42" s="22">
        <f t="shared" si="60"/>
        <v>0</v>
      </c>
      <c r="CI42" s="22">
        <f t="shared" si="61"/>
        <v>0</v>
      </c>
      <c r="CJ42" s="22">
        <f t="shared" si="61"/>
        <v>0</v>
      </c>
      <c r="CK42" s="22">
        <f t="shared" si="61"/>
        <v>0</v>
      </c>
      <c r="CL42" s="22">
        <f t="shared" si="61"/>
        <v>0</v>
      </c>
      <c r="CM42" s="22">
        <f t="shared" si="61"/>
        <v>0</v>
      </c>
      <c r="CN42" s="22">
        <f t="shared" si="61"/>
        <v>14968.984540399169</v>
      </c>
      <c r="CO42" s="22">
        <f t="shared" si="61"/>
        <v>14968.984540399169</v>
      </c>
      <c r="CP42" s="22">
        <f t="shared" si="61"/>
        <v>14968.984540399169</v>
      </c>
    </row>
    <row r="43" spans="1:94">
      <c r="A43" s="8"/>
      <c r="C43" s="8"/>
      <c r="D43" s="8"/>
      <c r="E43" s="8"/>
      <c r="F43" s="23"/>
      <c r="G43" s="23"/>
      <c r="H43" s="8"/>
      <c r="I43" s="24"/>
      <c r="J43" s="24"/>
      <c r="K43" s="8"/>
      <c r="L43" s="8"/>
      <c r="M43" s="8"/>
      <c r="N43" s="8"/>
      <c r="O43" s="8"/>
      <c r="P43" s="8"/>
      <c r="Q43" s="25">
        <f>SUM(Q36:Q42)</f>
        <v>31280.74</v>
      </c>
      <c r="R43" s="25">
        <f t="shared" ref="R43" si="72">SUM(R36:R42)</f>
        <v>130470.97999999998</v>
      </c>
      <c r="S43" s="25">
        <f>SUM(S36:S42)</f>
        <v>149262.19700000001</v>
      </c>
      <c r="T43" s="25">
        <f t="shared" ref="T43:CE43" si="73">SUM(T36:T42)</f>
        <v>160456.861775</v>
      </c>
      <c r="U43" s="25">
        <f t="shared" si="73"/>
        <v>170586.31642325001</v>
      </c>
      <c r="V43" s="25">
        <f t="shared" si="73"/>
        <v>175703.90591594751</v>
      </c>
      <c r="W43" s="25">
        <f t="shared" si="73"/>
        <v>0</v>
      </c>
      <c r="X43" s="25">
        <f t="shared" si="73"/>
        <v>0</v>
      </c>
      <c r="Y43" s="25">
        <f t="shared" si="73"/>
        <v>0</v>
      </c>
      <c r="Z43" s="25">
        <f t="shared" si="73"/>
        <v>0</v>
      </c>
      <c r="AA43" s="25">
        <f t="shared" si="73"/>
        <v>0</v>
      </c>
      <c r="AB43" s="25">
        <f t="shared" si="73"/>
        <v>0</v>
      </c>
      <c r="AC43" s="25">
        <f t="shared" si="73"/>
        <v>0</v>
      </c>
      <c r="AD43" s="25">
        <f t="shared" si="73"/>
        <v>0</v>
      </c>
      <c r="AE43" s="25">
        <f t="shared" si="73"/>
        <v>0</v>
      </c>
      <c r="AF43" s="25">
        <f t="shared" si="73"/>
        <v>10426.913333333334</v>
      </c>
      <c r="AG43" s="25">
        <f t="shared" si="73"/>
        <v>10426.913333333334</v>
      </c>
      <c r="AH43" s="25">
        <f t="shared" si="73"/>
        <v>10426.913333333334</v>
      </c>
      <c r="AI43" s="25">
        <f t="shared" si="73"/>
        <v>10426.913333333334</v>
      </c>
      <c r="AJ43" s="25">
        <f t="shared" si="73"/>
        <v>10426.913333333334</v>
      </c>
      <c r="AK43" s="25">
        <f t="shared" si="73"/>
        <v>10426.913333333334</v>
      </c>
      <c r="AL43" s="25">
        <f t="shared" si="73"/>
        <v>10426.913333333334</v>
      </c>
      <c r="AM43" s="25">
        <f t="shared" si="73"/>
        <v>10426.913333333334</v>
      </c>
      <c r="AN43" s="25">
        <f t="shared" si="73"/>
        <v>10426.913333333334</v>
      </c>
      <c r="AO43" s="25">
        <f t="shared" si="73"/>
        <v>10426.913333333334</v>
      </c>
      <c r="AP43" s="25">
        <f t="shared" si="73"/>
        <v>10426.913333333334</v>
      </c>
      <c r="AQ43" s="25">
        <f t="shared" si="73"/>
        <v>10426.913333333334</v>
      </c>
      <c r="AR43" s="25">
        <f t="shared" si="73"/>
        <v>12209.586666666668</v>
      </c>
      <c r="AS43" s="25">
        <f t="shared" si="73"/>
        <v>12209.586666666668</v>
      </c>
      <c r="AT43" s="25">
        <f t="shared" si="73"/>
        <v>12209.586666666668</v>
      </c>
      <c r="AU43" s="25">
        <f t="shared" si="73"/>
        <v>12209.586666666668</v>
      </c>
      <c r="AV43" s="25">
        <f t="shared" si="73"/>
        <v>12209.586666666668</v>
      </c>
      <c r="AW43" s="25">
        <f t="shared" si="73"/>
        <v>12209.586666666668</v>
      </c>
      <c r="AX43" s="25">
        <f t="shared" si="73"/>
        <v>12209.586666666668</v>
      </c>
      <c r="AY43" s="25">
        <f t="shared" si="73"/>
        <v>12209.586666666668</v>
      </c>
      <c r="AZ43" s="25">
        <f t="shared" si="73"/>
        <v>12209.586666666668</v>
      </c>
      <c r="BA43" s="25">
        <f t="shared" si="73"/>
        <v>12209.586666666668</v>
      </c>
      <c r="BB43" s="25">
        <f t="shared" si="73"/>
        <v>12209.586666666668</v>
      </c>
      <c r="BC43" s="25">
        <f t="shared" si="73"/>
        <v>12209.586666666668</v>
      </c>
      <c r="BD43" s="25">
        <f t="shared" si="73"/>
        <v>13125.305666666667</v>
      </c>
      <c r="BE43" s="25">
        <f t="shared" si="73"/>
        <v>13125.305666666667</v>
      </c>
      <c r="BF43" s="25">
        <f t="shared" si="73"/>
        <v>13125.305666666667</v>
      </c>
      <c r="BG43" s="25">
        <f t="shared" si="73"/>
        <v>13125.305666666667</v>
      </c>
      <c r="BH43" s="25">
        <f t="shared" si="73"/>
        <v>13125.305666666667</v>
      </c>
      <c r="BI43" s="25">
        <f t="shared" si="73"/>
        <v>13125.305666666667</v>
      </c>
      <c r="BJ43" s="25">
        <f t="shared" si="73"/>
        <v>13125.305666666667</v>
      </c>
      <c r="BK43" s="25">
        <f t="shared" si="73"/>
        <v>13125.305666666667</v>
      </c>
      <c r="BL43" s="25">
        <f t="shared" si="73"/>
        <v>13125.305666666667</v>
      </c>
      <c r="BM43" s="25">
        <f t="shared" si="73"/>
        <v>13125.305666666667</v>
      </c>
      <c r="BN43" s="25">
        <f t="shared" si="73"/>
        <v>13125.305666666667</v>
      </c>
      <c r="BO43" s="25">
        <f t="shared" si="73"/>
        <v>13125.305666666667</v>
      </c>
      <c r="BP43" s="25">
        <f t="shared" si="73"/>
        <v>14109.703591666666</v>
      </c>
      <c r="BQ43" s="25">
        <f t="shared" si="73"/>
        <v>14109.703591666666</v>
      </c>
      <c r="BR43" s="25">
        <f t="shared" si="73"/>
        <v>14109.703591666666</v>
      </c>
      <c r="BS43" s="25">
        <f t="shared" si="73"/>
        <v>14109.703591666666</v>
      </c>
      <c r="BT43" s="25">
        <f t="shared" si="73"/>
        <v>14109.703591666666</v>
      </c>
      <c r="BU43" s="25">
        <f t="shared" si="73"/>
        <v>14109.703591666666</v>
      </c>
      <c r="BV43" s="25">
        <f t="shared" si="73"/>
        <v>14109.703591666666</v>
      </c>
      <c r="BW43" s="25">
        <f t="shared" si="73"/>
        <v>14109.703591666666</v>
      </c>
      <c r="BX43" s="25">
        <f t="shared" si="73"/>
        <v>14109.703591666666</v>
      </c>
      <c r="BY43" s="25">
        <f t="shared" si="73"/>
        <v>14109.703591666666</v>
      </c>
      <c r="BZ43" s="25">
        <f t="shared" si="73"/>
        <v>14109.703591666666</v>
      </c>
      <c r="CA43" s="25">
        <f t="shared" si="73"/>
        <v>14109.703591666666</v>
      </c>
      <c r="CB43" s="25">
        <f t="shared" si="73"/>
        <v>14532.994699416668</v>
      </c>
      <c r="CC43" s="25">
        <f t="shared" si="73"/>
        <v>14532.994699416668</v>
      </c>
      <c r="CD43" s="25">
        <f t="shared" si="73"/>
        <v>14532.994699416668</v>
      </c>
      <c r="CE43" s="25">
        <f t="shared" si="73"/>
        <v>14532.994699416668</v>
      </c>
      <c r="CF43" s="25">
        <f t="shared" ref="CF43:CK43" si="74">SUM(CF36:CF42)</f>
        <v>14532.994699416668</v>
      </c>
      <c r="CG43" s="25">
        <f t="shared" si="74"/>
        <v>14532.994699416668</v>
      </c>
      <c r="CH43" s="25">
        <f t="shared" si="74"/>
        <v>14532.994699416668</v>
      </c>
      <c r="CI43" s="25">
        <f t="shared" si="74"/>
        <v>14532.994699416668</v>
      </c>
      <c r="CJ43" s="25">
        <f t="shared" si="74"/>
        <v>14532.994699416668</v>
      </c>
      <c r="CK43" s="25">
        <f t="shared" si="74"/>
        <v>14532.994699416668</v>
      </c>
      <c r="CL43" s="25">
        <f>SUM(CL36:CL42)</f>
        <v>14532.994699416668</v>
      </c>
      <c r="CM43" s="25">
        <f t="shared" ref="CM43:CP43" si="75">SUM(CM36:CM42)</f>
        <v>14532.994699416668</v>
      </c>
      <c r="CN43" s="25">
        <f t="shared" si="75"/>
        <v>14968.984540399169</v>
      </c>
      <c r="CO43" s="25">
        <f t="shared" si="75"/>
        <v>14968.984540399169</v>
      </c>
      <c r="CP43" s="25">
        <f t="shared" si="75"/>
        <v>14968.984540399169</v>
      </c>
    </row>
    <row r="46" spans="1:94">
      <c r="Q46" s="25">
        <f>SUM(Q16,Q25,Q34,Q43)</f>
        <v>1961445.94</v>
      </c>
      <c r="R46" s="25">
        <f t="shared" ref="R46:AM46" si="76">SUM(R16,R25,R34,R43)</f>
        <v>2366102.92</v>
      </c>
      <c r="S46" s="25">
        <f t="shared" si="76"/>
        <v>2929791.9512499999</v>
      </c>
      <c r="T46" s="25">
        <f t="shared" si="76"/>
        <v>3149526.3475937494</v>
      </c>
      <c r="U46" s="25">
        <f t="shared" si="76"/>
        <v>3348352.2746903114</v>
      </c>
      <c r="V46" s="25">
        <f t="shared" si="76"/>
        <v>3448802.8429310215</v>
      </c>
      <c r="W46" s="25">
        <f t="shared" si="76"/>
        <v>156933.41666666669</v>
      </c>
      <c r="X46" s="25">
        <f t="shared" si="76"/>
        <v>156933.41666666669</v>
      </c>
      <c r="Y46" s="25">
        <f t="shared" si="76"/>
        <v>156933.41666666669</v>
      </c>
      <c r="Z46" s="25">
        <f t="shared" si="76"/>
        <v>156933.41666666669</v>
      </c>
      <c r="AA46" s="25">
        <f t="shared" si="76"/>
        <v>156933.41666666669</v>
      </c>
      <c r="AB46" s="25">
        <f t="shared" si="76"/>
        <v>156933.41666666669</v>
      </c>
      <c r="AC46" s="25">
        <f t="shared" si="76"/>
        <v>156933.41666666669</v>
      </c>
      <c r="AD46" s="25">
        <f t="shared" si="76"/>
        <v>156933.41666666669</v>
      </c>
      <c r="AE46" s="25">
        <f t="shared" si="76"/>
        <v>156933.41666666669</v>
      </c>
      <c r="AF46" s="25">
        <f t="shared" si="76"/>
        <v>183015.06333333332</v>
      </c>
      <c r="AG46" s="25">
        <f t="shared" si="76"/>
        <v>183015.06333333332</v>
      </c>
      <c r="AH46" s="25">
        <f t="shared" si="76"/>
        <v>183015.06333333332</v>
      </c>
      <c r="AI46" s="25">
        <f t="shared" si="76"/>
        <v>183015.06333333332</v>
      </c>
      <c r="AJ46" s="25">
        <f t="shared" si="76"/>
        <v>183015.06333333332</v>
      </c>
      <c r="AK46" s="25">
        <f t="shared" si="76"/>
        <v>183015.06333333332</v>
      </c>
      <c r="AL46" s="25">
        <f t="shared" si="76"/>
        <v>183015.06333333332</v>
      </c>
      <c r="AM46" s="25">
        <f t="shared" si="76"/>
        <v>183015.06333333332</v>
      </c>
      <c r="AN46" s="25">
        <f t="shared" ref="AN46:BS46" si="77">SUM(AN16,AN25)</f>
        <v>171632.75999999998</v>
      </c>
      <c r="AO46" s="25">
        <f t="shared" si="77"/>
        <v>171632.75999999998</v>
      </c>
      <c r="AP46" s="25">
        <f t="shared" si="77"/>
        <v>171632.75999999998</v>
      </c>
      <c r="AQ46" s="25">
        <f t="shared" si="77"/>
        <v>171632.75999999998</v>
      </c>
      <c r="AR46" s="25">
        <f t="shared" si="77"/>
        <v>226309.79999999996</v>
      </c>
      <c r="AS46" s="25">
        <f t="shared" si="77"/>
        <v>226309.79999999996</v>
      </c>
      <c r="AT46" s="25">
        <f t="shared" si="77"/>
        <v>226309.79999999996</v>
      </c>
      <c r="AU46" s="25">
        <f t="shared" si="77"/>
        <v>226309.79999999996</v>
      </c>
      <c r="AV46" s="25">
        <f t="shared" si="77"/>
        <v>226309.79999999996</v>
      </c>
      <c r="AW46" s="25">
        <f t="shared" si="77"/>
        <v>226309.79999999996</v>
      </c>
      <c r="AX46" s="25">
        <f t="shared" si="77"/>
        <v>226309.79999999996</v>
      </c>
      <c r="AY46" s="25">
        <f t="shared" si="77"/>
        <v>226309.79999999996</v>
      </c>
      <c r="AZ46" s="25">
        <f t="shared" si="77"/>
        <v>226309.79999999996</v>
      </c>
      <c r="BA46" s="25">
        <f t="shared" si="77"/>
        <v>226309.79999999996</v>
      </c>
      <c r="BB46" s="25">
        <f t="shared" si="77"/>
        <v>226309.79999999996</v>
      </c>
      <c r="BC46" s="25">
        <f t="shared" si="77"/>
        <v>226309.79999999996</v>
      </c>
      <c r="BD46" s="25">
        <f t="shared" si="77"/>
        <v>243283.03499999995</v>
      </c>
      <c r="BE46" s="25">
        <f t="shared" si="77"/>
        <v>243283.03499999995</v>
      </c>
      <c r="BF46" s="25">
        <f t="shared" si="77"/>
        <v>243283.03499999995</v>
      </c>
      <c r="BG46" s="25">
        <f t="shared" si="77"/>
        <v>243283.03499999995</v>
      </c>
      <c r="BH46" s="25">
        <f t="shared" si="77"/>
        <v>243283.03499999995</v>
      </c>
      <c r="BI46" s="25">
        <f t="shared" si="77"/>
        <v>243283.03499999995</v>
      </c>
      <c r="BJ46" s="25">
        <f t="shared" si="77"/>
        <v>243283.03499999995</v>
      </c>
      <c r="BK46" s="25">
        <f t="shared" si="77"/>
        <v>243283.03499999995</v>
      </c>
      <c r="BL46" s="25">
        <f t="shared" si="77"/>
        <v>243283.03499999995</v>
      </c>
      <c r="BM46" s="25">
        <f t="shared" si="77"/>
        <v>243283.03499999995</v>
      </c>
      <c r="BN46" s="25">
        <f t="shared" si="77"/>
        <v>243283.03499999995</v>
      </c>
      <c r="BO46" s="25">
        <f t="shared" si="77"/>
        <v>243283.03499999995</v>
      </c>
      <c r="BP46" s="25">
        <f t="shared" si="77"/>
        <v>261529.26262499994</v>
      </c>
      <c r="BQ46" s="25">
        <f t="shared" si="77"/>
        <v>261529.26262499994</v>
      </c>
      <c r="BR46" s="25">
        <f t="shared" si="77"/>
        <v>261529.26262499994</v>
      </c>
      <c r="BS46" s="25">
        <f t="shared" si="77"/>
        <v>261529.26262499994</v>
      </c>
      <c r="BT46" s="25">
        <f t="shared" ref="BT46:CP46" si="78">SUM(BT16,BT25)</f>
        <v>261529.26262499994</v>
      </c>
      <c r="BU46" s="25">
        <f t="shared" si="78"/>
        <v>261529.26262499994</v>
      </c>
      <c r="BV46" s="25">
        <f t="shared" si="78"/>
        <v>261529.26262499994</v>
      </c>
      <c r="BW46" s="25">
        <f t="shared" si="78"/>
        <v>261529.26262499994</v>
      </c>
      <c r="BX46" s="25">
        <f t="shared" si="78"/>
        <v>261529.26262499994</v>
      </c>
      <c r="BY46" s="25">
        <f t="shared" si="78"/>
        <v>261529.26262499994</v>
      </c>
      <c r="BZ46" s="25">
        <f t="shared" si="78"/>
        <v>261529.26262499994</v>
      </c>
      <c r="CA46" s="25">
        <f t="shared" si="78"/>
        <v>261529.26262499994</v>
      </c>
      <c r="CB46" s="25">
        <f t="shared" si="78"/>
        <v>269375.14050374995</v>
      </c>
      <c r="CC46" s="25">
        <f t="shared" si="78"/>
        <v>269375.14050374995</v>
      </c>
      <c r="CD46" s="25">
        <f t="shared" si="78"/>
        <v>269375.14050374995</v>
      </c>
      <c r="CE46" s="25">
        <f t="shared" si="78"/>
        <v>269375.14050374995</v>
      </c>
      <c r="CF46" s="25">
        <f t="shared" si="78"/>
        <v>269375.14050374995</v>
      </c>
      <c r="CG46" s="25">
        <f t="shared" si="78"/>
        <v>269375.14050374995</v>
      </c>
      <c r="CH46" s="25">
        <f t="shared" si="78"/>
        <v>269375.14050374995</v>
      </c>
      <c r="CI46" s="25">
        <f t="shared" si="78"/>
        <v>269375.14050374995</v>
      </c>
      <c r="CJ46" s="25">
        <f t="shared" si="78"/>
        <v>269375.14050374995</v>
      </c>
      <c r="CK46" s="25">
        <f t="shared" si="78"/>
        <v>269375.14050374995</v>
      </c>
      <c r="CL46" s="25">
        <f t="shared" si="78"/>
        <v>269375.14050374995</v>
      </c>
      <c r="CM46" s="25">
        <f t="shared" si="78"/>
        <v>269375.14050374995</v>
      </c>
      <c r="CN46" s="25">
        <f t="shared" si="78"/>
        <v>277456.39471886243</v>
      </c>
      <c r="CO46" s="25">
        <f t="shared" si="78"/>
        <v>277456.39471886243</v>
      </c>
      <c r="CP46" s="25">
        <f t="shared" si="78"/>
        <v>277456.39471886243</v>
      </c>
    </row>
    <row r="47" spans="1:94">
      <c r="B47" s="36"/>
    </row>
    <row r="48" spans="1:94">
      <c r="M48" s="45" t="s">
        <v>604</v>
      </c>
      <c r="P48" s="25"/>
      <c r="Q48" s="25"/>
      <c r="R48" s="25">
        <f>R46-Q46</f>
        <v>404656.98</v>
      </c>
      <c r="S48" s="25">
        <f t="shared" ref="S48:V48" si="79">S46-R46</f>
        <v>563689.03125</v>
      </c>
      <c r="T48" s="25">
        <f t="shared" si="79"/>
        <v>219734.39634374948</v>
      </c>
      <c r="U48" s="25">
        <f t="shared" si="79"/>
        <v>198825.92709656199</v>
      </c>
      <c r="V48" s="25">
        <f t="shared" si="79"/>
        <v>100450.56824071007</v>
      </c>
    </row>
    <row r="49" spans="13:43">
      <c r="M49" s="40"/>
      <c r="AQ49" s="33"/>
    </row>
    <row r="50" spans="13:43">
      <c r="M50" s="45" t="s">
        <v>605</v>
      </c>
      <c r="P50" s="44"/>
      <c r="Q50" s="44"/>
      <c r="R50" s="44">
        <f>R48/Q46</f>
        <v>0.206305446277046</v>
      </c>
      <c r="S50" s="44">
        <f>S48/R46</f>
        <v>0.23823521220708355</v>
      </c>
      <c r="T50" s="44">
        <f t="shared" ref="T50:V50" si="80">T48/S46</f>
        <v>7.4999999999999831E-2</v>
      </c>
      <c r="U50" s="44">
        <f t="shared" si="80"/>
        <v>6.312883435582807E-2</v>
      </c>
      <c r="V50" s="44">
        <f t="shared" si="80"/>
        <v>3.0000000000000217E-2</v>
      </c>
      <c r="AQ50" s="33"/>
    </row>
  </sheetData>
  <mergeCells count="3">
    <mergeCell ref="F6:G6"/>
    <mergeCell ref="I6:J6"/>
    <mergeCell ref="Q6:U6"/>
  </mergeCells>
  <pageMargins left="0.7" right="0.7" top="0.75" bottom="0.75" header="0.3" footer="0.3"/>
  <pageSetup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D3D0C-098A-46C5-929A-724EBC311815}">
  <sheetPr>
    <tabColor rgb="FF92D050"/>
  </sheetPr>
  <dimension ref="A1:CP60"/>
  <sheetViews>
    <sheetView showGridLines="0" workbookViewId="0">
      <pane xSplit="16" ySplit="6" topLeftCell="Q7" activePane="bottomRight" state="frozen"/>
      <selection activeCell="L21" sqref="L21"/>
      <selection pane="topRight" activeCell="L21" sqref="L21"/>
      <selection pane="bottomLeft" activeCell="L21" sqref="L21"/>
      <selection pane="bottomRight" activeCell="L21" sqref="L21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6" bestFit="1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22" width="12.5703125" bestFit="1" customWidth="1"/>
    <col min="23" max="82" width="8.85546875" bestFit="1" customWidth="1"/>
    <col min="83" max="94" width="12.5703125" customWidth="1"/>
  </cols>
  <sheetData>
    <row r="1" spans="1:94" ht="23.25">
      <c r="B1" s="14" t="s">
        <v>421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B8" s="20" t="s">
        <v>421</v>
      </c>
      <c r="D8" s="20" t="s">
        <v>420</v>
      </c>
      <c r="F8" s="21">
        <v>0</v>
      </c>
      <c r="G8" s="21">
        <v>0</v>
      </c>
      <c r="I8" s="31">
        <v>43739</v>
      </c>
      <c r="J8" s="31">
        <v>44104</v>
      </c>
      <c r="L8" s="29">
        <v>35352</v>
      </c>
      <c r="M8" s="29"/>
      <c r="N8" s="29"/>
      <c r="O8" s="32">
        <f t="shared" ref="O8:O14" si="2">IFERROR(L8/ROUND(DAYS360(I8,J8,FALSE)/30,0),0)</f>
        <v>2946</v>
      </c>
      <c r="Q8" s="22">
        <f>SUMIFS($W8:$CD8,$W$4:$CD$4,Q$6)</f>
        <v>26514</v>
      </c>
      <c r="R8" s="22">
        <f>SUMIFS($W8:$CD8,$W$4:$CD$4,R$6)</f>
        <v>0</v>
      </c>
      <c r="S8" s="22">
        <f>SUMIFS($W8:$CD8,$W$4:$CD$4,S$6)</f>
        <v>0</v>
      </c>
      <c r="T8" s="22">
        <f>SUMIFS($W8:$CD8,$W$4:$CD$4,T$6)</f>
        <v>0</v>
      </c>
      <c r="U8" s="22">
        <f>SUMIFS($W8:$CD8,$W$4:$CD$4,U$6)</f>
        <v>0</v>
      </c>
      <c r="V8" s="22">
        <f t="shared" ref="V8:V14" si="3">SUMIFS($W8:$CP8,$W$4:$CP$4,V$6)</f>
        <v>0</v>
      </c>
      <c r="W8" s="22">
        <f t="shared" ref="W8:AL14" si="4">SUMIFS($O8,$I8,"&lt;="&amp;W$6,$J8,"&gt;"&amp;W$6)</f>
        <v>2946</v>
      </c>
      <c r="X8" s="22">
        <f t="shared" si="4"/>
        <v>2946</v>
      </c>
      <c r="Y8" s="22">
        <f t="shared" si="4"/>
        <v>2946</v>
      </c>
      <c r="Z8" s="22">
        <f t="shared" si="4"/>
        <v>2946</v>
      </c>
      <c r="AA8" s="22">
        <f t="shared" si="4"/>
        <v>2946</v>
      </c>
      <c r="AB8" s="22">
        <f t="shared" si="4"/>
        <v>2946</v>
      </c>
      <c r="AC8" s="22">
        <f t="shared" si="4"/>
        <v>2946</v>
      </c>
      <c r="AD8" s="22">
        <f t="shared" si="4"/>
        <v>2946</v>
      </c>
      <c r="AE8" s="22">
        <f t="shared" si="4"/>
        <v>2946</v>
      </c>
      <c r="AF8" s="22">
        <f t="shared" si="4"/>
        <v>0</v>
      </c>
      <c r="AG8" s="22">
        <f t="shared" si="4"/>
        <v>0</v>
      </c>
      <c r="AH8" s="22">
        <f t="shared" si="4"/>
        <v>0</v>
      </c>
      <c r="AI8" s="22">
        <f t="shared" si="4"/>
        <v>0</v>
      </c>
      <c r="AJ8" s="22">
        <f t="shared" si="4"/>
        <v>0</v>
      </c>
      <c r="AK8" s="22">
        <f t="shared" si="4"/>
        <v>0</v>
      </c>
      <c r="AL8" s="22">
        <f t="shared" si="4"/>
        <v>0</v>
      </c>
      <c r="AM8" s="22">
        <f t="shared" ref="AM8:BB14" si="5">SUMIFS($O8,$I8,"&lt;="&amp;AM$6,$J8,"&gt;"&amp;AM$6)</f>
        <v>0</v>
      </c>
      <c r="AN8" s="22">
        <f t="shared" si="5"/>
        <v>0</v>
      </c>
      <c r="AO8" s="22">
        <f t="shared" si="5"/>
        <v>0</v>
      </c>
      <c r="AP8" s="22">
        <f t="shared" si="5"/>
        <v>0</v>
      </c>
      <c r="AQ8" s="22">
        <f t="shared" si="5"/>
        <v>0</v>
      </c>
      <c r="AR8" s="22">
        <f t="shared" si="5"/>
        <v>0</v>
      </c>
      <c r="AS8" s="22">
        <f t="shared" si="5"/>
        <v>0</v>
      </c>
      <c r="AT8" s="22">
        <f t="shared" si="5"/>
        <v>0</v>
      </c>
      <c r="AU8" s="22">
        <f t="shared" si="5"/>
        <v>0</v>
      </c>
      <c r="AV8" s="22">
        <f t="shared" si="5"/>
        <v>0</v>
      </c>
      <c r="AW8" s="22">
        <f t="shared" si="5"/>
        <v>0</v>
      </c>
      <c r="AX8" s="22">
        <f t="shared" si="5"/>
        <v>0</v>
      </c>
      <c r="AY8" s="22">
        <f t="shared" si="5"/>
        <v>0</v>
      </c>
      <c r="AZ8" s="22">
        <f t="shared" si="5"/>
        <v>0</v>
      </c>
      <c r="BA8" s="22">
        <f t="shared" si="5"/>
        <v>0</v>
      </c>
      <c r="BB8" s="22">
        <f t="shared" si="5"/>
        <v>0</v>
      </c>
      <c r="BC8" s="22">
        <f t="shared" ref="BC8:BR14" si="6">SUMIFS($O8,$I8,"&lt;="&amp;BC$6,$J8,"&gt;"&amp;BC$6)</f>
        <v>0</v>
      </c>
      <c r="BD8" s="22">
        <f t="shared" si="6"/>
        <v>0</v>
      </c>
      <c r="BE8" s="22">
        <f t="shared" si="6"/>
        <v>0</v>
      </c>
      <c r="BF8" s="22">
        <f t="shared" si="6"/>
        <v>0</v>
      </c>
      <c r="BG8" s="22">
        <f t="shared" si="6"/>
        <v>0</v>
      </c>
      <c r="BH8" s="22">
        <f t="shared" si="6"/>
        <v>0</v>
      </c>
      <c r="BI8" s="22">
        <f t="shared" si="6"/>
        <v>0</v>
      </c>
      <c r="BJ8" s="22">
        <f t="shared" si="6"/>
        <v>0</v>
      </c>
      <c r="BK8" s="22">
        <f t="shared" si="6"/>
        <v>0</v>
      </c>
      <c r="BL8" s="22">
        <f t="shared" si="6"/>
        <v>0</v>
      </c>
      <c r="BM8" s="22">
        <f t="shared" si="6"/>
        <v>0</v>
      </c>
      <c r="BN8" s="22">
        <f t="shared" si="6"/>
        <v>0</v>
      </c>
      <c r="BO8" s="22">
        <f t="shared" si="6"/>
        <v>0</v>
      </c>
      <c r="BP8" s="22">
        <f t="shared" si="6"/>
        <v>0</v>
      </c>
      <c r="BQ8" s="22">
        <f t="shared" si="6"/>
        <v>0</v>
      </c>
      <c r="BR8" s="22">
        <f t="shared" si="6"/>
        <v>0</v>
      </c>
      <c r="BS8" s="22">
        <f t="shared" ref="BS8:CH14" si="7">SUMIFS($O8,$I8,"&lt;="&amp;BS$6,$J8,"&gt;"&amp;BS$6)</f>
        <v>0</v>
      </c>
      <c r="BT8" s="22">
        <f t="shared" si="7"/>
        <v>0</v>
      </c>
      <c r="BU8" s="22">
        <f t="shared" si="7"/>
        <v>0</v>
      </c>
      <c r="BV8" s="22">
        <f t="shared" si="7"/>
        <v>0</v>
      </c>
      <c r="BW8" s="22">
        <f t="shared" si="7"/>
        <v>0</v>
      </c>
      <c r="BX8" s="22">
        <f t="shared" si="7"/>
        <v>0</v>
      </c>
      <c r="BY8" s="22">
        <f t="shared" si="7"/>
        <v>0</v>
      </c>
      <c r="BZ8" s="22">
        <f t="shared" si="7"/>
        <v>0</v>
      </c>
      <c r="CA8" s="22">
        <f t="shared" si="7"/>
        <v>0</v>
      </c>
      <c r="CB8" s="22">
        <f t="shared" si="7"/>
        <v>0</v>
      </c>
      <c r="CC8" s="22">
        <f t="shared" si="7"/>
        <v>0</v>
      </c>
      <c r="CD8" s="22">
        <f t="shared" si="7"/>
        <v>0</v>
      </c>
      <c r="CE8" s="22">
        <f t="shared" si="7"/>
        <v>0</v>
      </c>
      <c r="CF8" s="22">
        <f t="shared" si="7"/>
        <v>0</v>
      </c>
      <c r="CG8" s="22">
        <f t="shared" si="7"/>
        <v>0</v>
      </c>
      <c r="CH8" s="22">
        <f t="shared" si="7"/>
        <v>0</v>
      </c>
      <c r="CI8" s="22">
        <f t="shared" ref="CE8:CP14" si="8">SUMIFS($O8,$I8,"&lt;="&amp;CI$6,$J8,"&gt;"&amp;CI$6)</f>
        <v>0</v>
      </c>
      <c r="CJ8" s="22">
        <f t="shared" si="8"/>
        <v>0</v>
      </c>
      <c r="CK8" s="22">
        <f t="shared" si="8"/>
        <v>0</v>
      </c>
      <c r="CL8" s="22">
        <f t="shared" si="8"/>
        <v>0</v>
      </c>
      <c r="CM8" s="22">
        <f t="shared" si="8"/>
        <v>0</v>
      </c>
      <c r="CN8" s="22">
        <f t="shared" si="8"/>
        <v>0</v>
      </c>
      <c r="CO8" s="22">
        <f t="shared" si="8"/>
        <v>0</v>
      </c>
      <c r="CP8" s="22">
        <f t="shared" si="8"/>
        <v>0</v>
      </c>
    </row>
    <row r="9" spans="1:94">
      <c r="B9" s="20" t="s">
        <v>421</v>
      </c>
      <c r="D9" s="20" t="s">
        <v>420</v>
      </c>
      <c r="F9" s="21"/>
      <c r="G9" s="21">
        <v>0</v>
      </c>
      <c r="I9" s="31">
        <f t="shared" ref="I9:J14" si="9">DATE(YEAR(I8)+1,MONTH(I8),DAY(I8))</f>
        <v>44105</v>
      </c>
      <c r="J9" s="31">
        <f>DATE(YEAR(J8)+1,MONTH(J8),DAY(J8))</f>
        <v>44469</v>
      </c>
      <c r="L9" s="139">
        <v>36583.846153846156</v>
      </c>
      <c r="M9" s="29">
        <f>L9-L8</f>
        <v>1231.8461538461561</v>
      </c>
      <c r="N9" s="34">
        <f>M9/L8</f>
        <v>3.4845161627239087E-2</v>
      </c>
      <c r="O9" s="32">
        <f>IFERROR(L9/ROUND(DAYS360(I9,J9,FALSE)/30,0),0)</f>
        <v>3048.6538461538462</v>
      </c>
      <c r="Q9" s="22">
        <f t="shared" ref="Q9:U14" si="10">SUMIFS($W9:$CD9,$W$4:$CD$4,Q$6)</f>
        <v>9145.961538461539</v>
      </c>
      <c r="R9" s="22">
        <f t="shared" si="10"/>
        <v>27437.884615384621</v>
      </c>
      <c r="S9" s="22">
        <f t="shared" si="10"/>
        <v>0</v>
      </c>
      <c r="T9" s="22">
        <f t="shared" si="10"/>
        <v>0</v>
      </c>
      <c r="U9" s="22">
        <f t="shared" si="10"/>
        <v>0</v>
      </c>
      <c r="V9" s="22">
        <f t="shared" si="3"/>
        <v>0</v>
      </c>
      <c r="W9" s="22">
        <f t="shared" si="4"/>
        <v>0</v>
      </c>
      <c r="X9" s="22">
        <f t="shared" si="4"/>
        <v>0</v>
      </c>
      <c r="Y9" s="22">
        <f t="shared" si="4"/>
        <v>0</v>
      </c>
      <c r="Z9" s="22">
        <f t="shared" si="4"/>
        <v>0</v>
      </c>
      <c r="AA9" s="22">
        <f t="shared" si="4"/>
        <v>0</v>
      </c>
      <c r="AB9" s="22">
        <f t="shared" si="4"/>
        <v>0</v>
      </c>
      <c r="AC9" s="22">
        <f t="shared" si="4"/>
        <v>0</v>
      </c>
      <c r="AD9" s="22">
        <f t="shared" si="4"/>
        <v>0</v>
      </c>
      <c r="AE9" s="22">
        <f t="shared" si="4"/>
        <v>0</v>
      </c>
      <c r="AF9" s="22">
        <f t="shared" si="4"/>
        <v>3048.6538461538462</v>
      </c>
      <c r="AG9" s="22">
        <f t="shared" si="4"/>
        <v>3048.6538461538462</v>
      </c>
      <c r="AH9" s="22">
        <f t="shared" si="4"/>
        <v>3048.6538461538462</v>
      </c>
      <c r="AI9" s="22">
        <f t="shared" si="4"/>
        <v>3048.6538461538462</v>
      </c>
      <c r="AJ9" s="22">
        <f t="shared" si="4"/>
        <v>3048.6538461538462</v>
      </c>
      <c r="AK9" s="22">
        <f t="shared" si="4"/>
        <v>3048.6538461538462</v>
      </c>
      <c r="AL9" s="22">
        <f t="shared" si="4"/>
        <v>3048.6538461538462</v>
      </c>
      <c r="AM9" s="22">
        <f t="shared" si="5"/>
        <v>3048.6538461538462</v>
      </c>
      <c r="AN9" s="22">
        <f t="shared" si="5"/>
        <v>3048.6538461538462</v>
      </c>
      <c r="AO9" s="22">
        <f t="shared" si="5"/>
        <v>3048.6538461538462</v>
      </c>
      <c r="AP9" s="22">
        <f t="shared" si="5"/>
        <v>3048.6538461538462</v>
      </c>
      <c r="AQ9" s="22">
        <f t="shared" si="5"/>
        <v>3048.6538461538462</v>
      </c>
      <c r="AR9" s="22">
        <f t="shared" si="5"/>
        <v>0</v>
      </c>
      <c r="AS9" s="22">
        <f t="shared" si="5"/>
        <v>0</v>
      </c>
      <c r="AT9" s="22">
        <f t="shared" si="5"/>
        <v>0</v>
      </c>
      <c r="AU9" s="22">
        <f t="shared" si="5"/>
        <v>0</v>
      </c>
      <c r="AV9" s="22">
        <f t="shared" si="5"/>
        <v>0</v>
      </c>
      <c r="AW9" s="22">
        <f t="shared" si="5"/>
        <v>0</v>
      </c>
      <c r="AX9" s="22">
        <f t="shared" si="5"/>
        <v>0</v>
      </c>
      <c r="AY9" s="22">
        <f t="shared" si="5"/>
        <v>0</v>
      </c>
      <c r="AZ9" s="22">
        <f t="shared" si="5"/>
        <v>0</v>
      </c>
      <c r="BA9" s="22">
        <f t="shared" si="5"/>
        <v>0</v>
      </c>
      <c r="BB9" s="22">
        <f t="shared" si="5"/>
        <v>0</v>
      </c>
      <c r="BC9" s="22">
        <f t="shared" si="6"/>
        <v>0</v>
      </c>
      <c r="BD9" s="22">
        <f t="shared" si="6"/>
        <v>0</v>
      </c>
      <c r="BE9" s="22">
        <f t="shared" si="6"/>
        <v>0</v>
      </c>
      <c r="BF9" s="22">
        <f t="shared" si="6"/>
        <v>0</v>
      </c>
      <c r="BG9" s="22">
        <f t="shared" si="6"/>
        <v>0</v>
      </c>
      <c r="BH9" s="22">
        <f t="shared" si="6"/>
        <v>0</v>
      </c>
      <c r="BI9" s="22">
        <f t="shared" si="6"/>
        <v>0</v>
      </c>
      <c r="BJ9" s="22">
        <f t="shared" si="6"/>
        <v>0</v>
      </c>
      <c r="BK9" s="22">
        <f t="shared" si="6"/>
        <v>0</v>
      </c>
      <c r="BL9" s="22">
        <f t="shared" si="6"/>
        <v>0</v>
      </c>
      <c r="BM9" s="22">
        <f t="shared" si="6"/>
        <v>0</v>
      </c>
      <c r="BN9" s="22">
        <f t="shared" si="6"/>
        <v>0</v>
      </c>
      <c r="BO9" s="22">
        <f t="shared" si="6"/>
        <v>0</v>
      </c>
      <c r="BP9" s="22">
        <f t="shared" si="6"/>
        <v>0</v>
      </c>
      <c r="BQ9" s="22">
        <f t="shared" si="6"/>
        <v>0</v>
      </c>
      <c r="BR9" s="22">
        <f t="shared" si="6"/>
        <v>0</v>
      </c>
      <c r="BS9" s="22">
        <f t="shared" si="7"/>
        <v>0</v>
      </c>
      <c r="BT9" s="22">
        <f t="shared" si="7"/>
        <v>0</v>
      </c>
      <c r="BU9" s="22">
        <f t="shared" si="7"/>
        <v>0</v>
      </c>
      <c r="BV9" s="22">
        <f t="shared" si="7"/>
        <v>0</v>
      </c>
      <c r="BW9" s="22">
        <f t="shared" si="7"/>
        <v>0</v>
      </c>
      <c r="BX9" s="22">
        <f t="shared" si="7"/>
        <v>0</v>
      </c>
      <c r="BY9" s="22">
        <f t="shared" si="7"/>
        <v>0</v>
      </c>
      <c r="BZ9" s="22">
        <f t="shared" si="7"/>
        <v>0</v>
      </c>
      <c r="CA9" s="22">
        <f t="shared" si="7"/>
        <v>0</v>
      </c>
      <c r="CB9" s="22">
        <f t="shared" si="7"/>
        <v>0</v>
      </c>
      <c r="CC9" s="22">
        <f t="shared" si="7"/>
        <v>0</v>
      </c>
      <c r="CD9" s="22">
        <f t="shared" si="7"/>
        <v>0</v>
      </c>
      <c r="CE9" s="22">
        <f t="shared" si="8"/>
        <v>0</v>
      </c>
      <c r="CF9" s="22">
        <f t="shared" si="8"/>
        <v>0</v>
      </c>
      <c r="CG9" s="22">
        <f t="shared" si="8"/>
        <v>0</v>
      </c>
      <c r="CH9" s="22">
        <f t="shared" si="8"/>
        <v>0</v>
      </c>
      <c r="CI9" s="22">
        <f t="shared" si="8"/>
        <v>0</v>
      </c>
      <c r="CJ9" s="22">
        <f t="shared" si="8"/>
        <v>0</v>
      </c>
      <c r="CK9" s="22">
        <f t="shared" si="8"/>
        <v>0</v>
      </c>
      <c r="CL9" s="22">
        <f t="shared" si="8"/>
        <v>0</v>
      </c>
      <c r="CM9" s="22">
        <f t="shared" si="8"/>
        <v>0</v>
      </c>
      <c r="CN9" s="22">
        <f t="shared" si="8"/>
        <v>0</v>
      </c>
      <c r="CO9" s="22">
        <f t="shared" si="8"/>
        <v>0</v>
      </c>
      <c r="CP9" s="22">
        <f t="shared" si="8"/>
        <v>0</v>
      </c>
    </row>
    <row r="10" spans="1:94">
      <c r="B10" s="20" t="s">
        <v>421</v>
      </c>
      <c r="D10" s="20" t="s">
        <v>420</v>
      </c>
      <c r="F10" s="21"/>
      <c r="G10" s="21">
        <v>0.04</v>
      </c>
      <c r="I10" s="31">
        <f t="shared" si="9"/>
        <v>44470</v>
      </c>
      <c r="J10" s="31">
        <f t="shared" si="9"/>
        <v>44834</v>
      </c>
      <c r="L10" s="148">
        <v>34809.774436090222</v>
      </c>
      <c r="M10" s="29">
        <f t="shared" ref="M10:M14" si="11">L10-L9</f>
        <v>-1774.0717177559345</v>
      </c>
      <c r="N10" s="34">
        <f t="shared" ref="N10:N14" si="12">M10/L9</f>
        <v>-4.8493307956069612E-2</v>
      </c>
      <c r="O10" s="32">
        <f t="shared" si="2"/>
        <v>2900.8145363408516</v>
      </c>
      <c r="Q10" s="22">
        <f t="shared" si="10"/>
        <v>0</v>
      </c>
      <c r="R10" s="22">
        <f t="shared" si="10"/>
        <v>8702.4436090225554</v>
      </c>
      <c r="S10" s="22">
        <f t="shared" si="10"/>
        <v>26107.330827067664</v>
      </c>
      <c r="T10" s="22">
        <f t="shared" si="10"/>
        <v>0</v>
      </c>
      <c r="U10" s="22">
        <f t="shared" si="10"/>
        <v>0</v>
      </c>
      <c r="V10" s="22">
        <f t="shared" si="3"/>
        <v>0</v>
      </c>
      <c r="W10" s="22">
        <f t="shared" si="4"/>
        <v>0</v>
      </c>
      <c r="X10" s="22">
        <f t="shared" si="4"/>
        <v>0</v>
      </c>
      <c r="Y10" s="22">
        <f t="shared" si="4"/>
        <v>0</v>
      </c>
      <c r="Z10" s="22">
        <f t="shared" si="4"/>
        <v>0</v>
      </c>
      <c r="AA10" s="22">
        <f t="shared" si="4"/>
        <v>0</v>
      </c>
      <c r="AB10" s="22">
        <f t="shared" si="4"/>
        <v>0</v>
      </c>
      <c r="AC10" s="22">
        <f t="shared" si="4"/>
        <v>0</v>
      </c>
      <c r="AD10" s="22">
        <f t="shared" si="4"/>
        <v>0</v>
      </c>
      <c r="AE10" s="22">
        <f t="shared" si="4"/>
        <v>0</v>
      </c>
      <c r="AF10" s="22">
        <f t="shared" si="4"/>
        <v>0</v>
      </c>
      <c r="AG10" s="22">
        <f t="shared" si="4"/>
        <v>0</v>
      </c>
      <c r="AH10" s="22">
        <f t="shared" si="4"/>
        <v>0</v>
      </c>
      <c r="AI10" s="22">
        <f t="shared" si="4"/>
        <v>0</v>
      </c>
      <c r="AJ10" s="22">
        <f t="shared" si="4"/>
        <v>0</v>
      </c>
      <c r="AK10" s="22">
        <f t="shared" si="4"/>
        <v>0</v>
      </c>
      <c r="AL10" s="22">
        <f t="shared" si="4"/>
        <v>0</v>
      </c>
      <c r="AM10" s="22">
        <f t="shared" si="5"/>
        <v>0</v>
      </c>
      <c r="AN10" s="22">
        <f t="shared" si="5"/>
        <v>0</v>
      </c>
      <c r="AO10" s="22">
        <f t="shared" si="5"/>
        <v>0</v>
      </c>
      <c r="AP10" s="22">
        <f t="shared" si="5"/>
        <v>0</v>
      </c>
      <c r="AQ10" s="22">
        <f t="shared" si="5"/>
        <v>0</v>
      </c>
      <c r="AR10" s="22">
        <f t="shared" si="5"/>
        <v>2900.8145363408516</v>
      </c>
      <c r="AS10" s="22">
        <f t="shared" si="5"/>
        <v>2900.8145363408516</v>
      </c>
      <c r="AT10" s="22">
        <f t="shared" si="5"/>
        <v>2900.8145363408516</v>
      </c>
      <c r="AU10" s="22">
        <f t="shared" si="5"/>
        <v>2900.8145363408516</v>
      </c>
      <c r="AV10" s="22">
        <f t="shared" si="5"/>
        <v>2900.8145363408516</v>
      </c>
      <c r="AW10" s="22">
        <f t="shared" si="5"/>
        <v>2900.8145363408516</v>
      </c>
      <c r="AX10" s="22">
        <f t="shared" si="5"/>
        <v>2900.8145363408516</v>
      </c>
      <c r="AY10" s="22">
        <f t="shared" si="5"/>
        <v>2900.8145363408516</v>
      </c>
      <c r="AZ10" s="22">
        <f t="shared" si="5"/>
        <v>2900.8145363408516</v>
      </c>
      <c r="BA10" s="22">
        <f t="shared" si="5"/>
        <v>2900.8145363408516</v>
      </c>
      <c r="BB10" s="22">
        <f t="shared" si="5"/>
        <v>2900.8145363408516</v>
      </c>
      <c r="BC10" s="22">
        <f t="shared" si="6"/>
        <v>2900.8145363408516</v>
      </c>
      <c r="BD10" s="22">
        <f t="shared" si="6"/>
        <v>0</v>
      </c>
      <c r="BE10" s="22">
        <f t="shared" si="6"/>
        <v>0</v>
      </c>
      <c r="BF10" s="22">
        <f t="shared" si="6"/>
        <v>0</v>
      </c>
      <c r="BG10" s="22">
        <f t="shared" si="6"/>
        <v>0</v>
      </c>
      <c r="BH10" s="22">
        <f t="shared" si="6"/>
        <v>0</v>
      </c>
      <c r="BI10" s="22">
        <f t="shared" si="6"/>
        <v>0</v>
      </c>
      <c r="BJ10" s="22">
        <f t="shared" si="6"/>
        <v>0</v>
      </c>
      <c r="BK10" s="22">
        <f t="shared" si="6"/>
        <v>0</v>
      </c>
      <c r="BL10" s="22">
        <f t="shared" si="6"/>
        <v>0</v>
      </c>
      <c r="BM10" s="22">
        <f t="shared" si="6"/>
        <v>0</v>
      </c>
      <c r="BN10" s="22">
        <f t="shared" si="6"/>
        <v>0</v>
      </c>
      <c r="BO10" s="22">
        <f t="shared" si="6"/>
        <v>0</v>
      </c>
      <c r="BP10" s="22">
        <f t="shared" si="6"/>
        <v>0</v>
      </c>
      <c r="BQ10" s="22">
        <f t="shared" si="6"/>
        <v>0</v>
      </c>
      <c r="BR10" s="22">
        <f t="shared" si="6"/>
        <v>0</v>
      </c>
      <c r="BS10" s="22">
        <f t="shared" si="7"/>
        <v>0</v>
      </c>
      <c r="BT10" s="22">
        <f t="shared" si="7"/>
        <v>0</v>
      </c>
      <c r="BU10" s="22">
        <f t="shared" si="7"/>
        <v>0</v>
      </c>
      <c r="BV10" s="22">
        <f t="shared" si="7"/>
        <v>0</v>
      </c>
      <c r="BW10" s="22">
        <f t="shared" si="7"/>
        <v>0</v>
      </c>
      <c r="BX10" s="22">
        <f t="shared" si="7"/>
        <v>0</v>
      </c>
      <c r="BY10" s="22">
        <f t="shared" si="7"/>
        <v>0</v>
      </c>
      <c r="BZ10" s="22">
        <f t="shared" si="7"/>
        <v>0</v>
      </c>
      <c r="CA10" s="22">
        <f t="shared" si="7"/>
        <v>0</v>
      </c>
      <c r="CB10" s="22">
        <f t="shared" si="7"/>
        <v>0</v>
      </c>
      <c r="CC10" s="22">
        <f t="shared" si="7"/>
        <v>0</v>
      </c>
      <c r="CD10" s="22">
        <f t="shared" si="7"/>
        <v>0</v>
      </c>
      <c r="CE10" s="22">
        <f t="shared" si="8"/>
        <v>0</v>
      </c>
      <c r="CF10" s="22">
        <f t="shared" si="8"/>
        <v>0</v>
      </c>
      <c r="CG10" s="22">
        <f t="shared" si="8"/>
        <v>0</v>
      </c>
      <c r="CH10" s="22">
        <f t="shared" si="8"/>
        <v>0</v>
      </c>
      <c r="CI10" s="22">
        <f t="shared" si="8"/>
        <v>0</v>
      </c>
      <c r="CJ10" s="22">
        <f t="shared" si="8"/>
        <v>0</v>
      </c>
      <c r="CK10" s="22">
        <f t="shared" si="8"/>
        <v>0</v>
      </c>
      <c r="CL10" s="22">
        <f t="shared" si="8"/>
        <v>0</v>
      </c>
      <c r="CM10" s="22">
        <f t="shared" si="8"/>
        <v>0</v>
      </c>
      <c r="CN10" s="22">
        <f t="shared" si="8"/>
        <v>0</v>
      </c>
      <c r="CO10" s="22">
        <f t="shared" si="8"/>
        <v>0</v>
      </c>
      <c r="CP10" s="22">
        <f t="shared" si="8"/>
        <v>0</v>
      </c>
    </row>
    <row r="11" spans="1:94">
      <c r="B11" s="20" t="s">
        <v>421</v>
      </c>
      <c r="D11" s="20" t="s">
        <v>420</v>
      </c>
      <c r="F11" s="21"/>
      <c r="G11" s="21">
        <v>7.4999999999999997E-2</v>
      </c>
      <c r="I11" s="31">
        <f t="shared" si="9"/>
        <v>44835</v>
      </c>
      <c r="J11" s="31">
        <f t="shared" si="9"/>
        <v>45199</v>
      </c>
      <c r="L11" s="29">
        <f t="shared" ref="L11:L12" si="13">O10*(1+F11)*(1+G11)*ROUND(DAYS360(I11,J11,FALSE)/30,0)</f>
        <v>37420.507518796985</v>
      </c>
      <c r="M11" s="29">
        <f t="shared" si="11"/>
        <v>2610.7330827067635</v>
      </c>
      <c r="N11" s="34">
        <f t="shared" si="12"/>
        <v>7.4999999999999914E-2</v>
      </c>
      <c r="O11" s="32">
        <f t="shared" si="2"/>
        <v>3118.3756265664156</v>
      </c>
      <c r="Q11" s="22">
        <f t="shared" si="10"/>
        <v>0</v>
      </c>
      <c r="R11" s="22">
        <f t="shared" si="10"/>
        <v>0</v>
      </c>
      <c r="S11" s="22">
        <f t="shared" si="10"/>
        <v>9355.1268796992463</v>
      </c>
      <c r="T11" s="22">
        <f t="shared" si="10"/>
        <v>28065.380639097741</v>
      </c>
      <c r="U11" s="22">
        <f t="shared" si="10"/>
        <v>0</v>
      </c>
      <c r="V11" s="22">
        <f t="shared" si="3"/>
        <v>0</v>
      </c>
      <c r="W11" s="22">
        <f t="shared" si="4"/>
        <v>0</v>
      </c>
      <c r="X11" s="22">
        <f t="shared" si="4"/>
        <v>0</v>
      </c>
      <c r="Y11" s="22">
        <f t="shared" si="4"/>
        <v>0</v>
      </c>
      <c r="Z11" s="22">
        <f t="shared" si="4"/>
        <v>0</v>
      </c>
      <c r="AA11" s="22">
        <f t="shared" si="4"/>
        <v>0</v>
      </c>
      <c r="AB11" s="22">
        <f t="shared" si="4"/>
        <v>0</v>
      </c>
      <c r="AC11" s="22">
        <f t="shared" si="4"/>
        <v>0</v>
      </c>
      <c r="AD11" s="22">
        <f t="shared" si="4"/>
        <v>0</v>
      </c>
      <c r="AE11" s="22">
        <f t="shared" si="4"/>
        <v>0</v>
      </c>
      <c r="AF11" s="22">
        <f t="shared" si="4"/>
        <v>0</v>
      </c>
      <c r="AG11" s="22">
        <f t="shared" si="4"/>
        <v>0</v>
      </c>
      <c r="AH11" s="22">
        <f t="shared" si="4"/>
        <v>0</v>
      </c>
      <c r="AI11" s="22">
        <f t="shared" si="4"/>
        <v>0</v>
      </c>
      <c r="AJ11" s="22">
        <f t="shared" si="4"/>
        <v>0</v>
      </c>
      <c r="AK11" s="22">
        <f t="shared" si="4"/>
        <v>0</v>
      </c>
      <c r="AL11" s="22">
        <f t="shared" si="4"/>
        <v>0</v>
      </c>
      <c r="AM11" s="22">
        <f t="shared" si="5"/>
        <v>0</v>
      </c>
      <c r="AN11" s="22">
        <f t="shared" si="5"/>
        <v>0</v>
      </c>
      <c r="AO11" s="22">
        <f t="shared" si="5"/>
        <v>0</v>
      </c>
      <c r="AP11" s="22">
        <f t="shared" si="5"/>
        <v>0</v>
      </c>
      <c r="AQ11" s="22">
        <f t="shared" si="5"/>
        <v>0</v>
      </c>
      <c r="AR11" s="22">
        <f t="shared" si="5"/>
        <v>0</v>
      </c>
      <c r="AS11" s="22">
        <f t="shared" si="5"/>
        <v>0</v>
      </c>
      <c r="AT11" s="22">
        <f t="shared" si="5"/>
        <v>0</v>
      </c>
      <c r="AU11" s="22">
        <f t="shared" si="5"/>
        <v>0</v>
      </c>
      <c r="AV11" s="22">
        <f t="shared" si="5"/>
        <v>0</v>
      </c>
      <c r="AW11" s="22">
        <f t="shared" si="5"/>
        <v>0</v>
      </c>
      <c r="AX11" s="22">
        <f t="shared" si="5"/>
        <v>0</v>
      </c>
      <c r="AY11" s="22">
        <f t="shared" si="5"/>
        <v>0</v>
      </c>
      <c r="AZ11" s="22">
        <f t="shared" si="5"/>
        <v>0</v>
      </c>
      <c r="BA11" s="22">
        <f t="shared" si="5"/>
        <v>0</v>
      </c>
      <c r="BB11" s="22">
        <f t="shared" si="5"/>
        <v>0</v>
      </c>
      <c r="BC11" s="22">
        <f t="shared" si="6"/>
        <v>0</v>
      </c>
      <c r="BD11" s="22">
        <f t="shared" si="6"/>
        <v>3118.3756265664156</v>
      </c>
      <c r="BE11" s="22">
        <f t="shared" si="6"/>
        <v>3118.3756265664156</v>
      </c>
      <c r="BF11" s="22">
        <f t="shared" si="6"/>
        <v>3118.3756265664156</v>
      </c>
      <c r="BG11" s="22">
        <f t="shared" si="6"/>
        <v>3118.3756265664156</v>
      </c>
      <c r="BH11" s="22">
        <f t="shared" si="6"/>
        <v>3118.3756265664156</v>
      </c>
      <c r="BI11" s="22">
        <f t="shared" si="6"/>
        <v>3118.3756265664156</v>
      </c>
      <c r="BJ11" s="22">
        <f t="shared" si="6"/>
        <v>3118.3756265664156</v>
      </c>
      <c r="BK11" s="22">
        <f t="shared" si="6"/>
        <v>3118.3756265664156</v>
      </c>
      <c r="BL11" s="22">
        <f t="shared" si="6"/>
        <v>3118.3756265664156</v>
      </c>
      <c r="BM11" s="22">
        <f t="shared" si="6"/>
        <v>3118.3756265664156</v>
      </c>
      <c r="BN11" s="22">
        <f t="shared" si="6"/>
        <v>3118.3756265664156</v>
      </c>
      <c r="BO11" s="22">
        <f t="shared" si="6"/>
        <v>3118.3756265664156</v>
      </c>
      <c r="BP11" s="22">
        <f t="shared" si="6"/>
        <v>0</v>
      </c>
      <c r="BQ11" s="22">
        <f t="shared" si="6"/>
        <v>0</v>
      </c>
      <c r="BR11" s="22">
        <f t="shared" si="6"/>
        <v>0</v>
      </c>
      <c r="BS11" s="22">
        <f t="shared" si="7"/>
        <v>0</v>
      </c>
      <c r="BT11" s="22">
        <f t="shared" si="7"/>
        <v>0</v>
      </c>
      <c r="BU11" s="22">
        <f t="shared" si="7"/>
        <v>0</v>
      </c>
      <c r="BV11" s="22">
        <f t="shared" si="7"/>
        <v>0</v>
      </c>
      <c r="BW11" s="22">
        <f t="shared" si="7"/>
        <v>0</v>
      </c>
      <c r="BX11" s="22">
        <f t="shared" si="7"/>
        <v>0</v>
      </c>
      <c r="BY11" s="22">
        <f t="shared" si="7"/>
        <v>0</v>
      </c>
      <c r="BZ11" s="22">
        <f t="shared" si="7"/>
        <v>0</v>
      </c>
      <c r="CA11" s="22">
        <f t="shared" si="7"/>
        <v>0</v>
      </c>
      <c r="CB11" s="22">
        <f t="shared" si="7"/>
        <v>0</v>
      </c>
      <c r="CC11" s="22">
        <f t="shared" si="7"/>
        <v>0</v>
      </c>
      <c r="CD11" s="22">
        <f t="shared" si="7"/>
        <v>0</v>
      </c>
      <c r="CE11" s="22">
        <f t="shared" si="8"/>
        <v>0</v>
      </c>
      <c r="CF11" s="22">
        <f t="shared" si="8"/>
        <v>0</v>
      </c>
      <c r="CG11" s="22">
        <f t="shared" si="8"/>
        <v>0</v>
      </c>
      <c r="CH11" s="22">
        <f t="shared" si="8"/>
        <v>0</v>
      </c>
      <c r="CI11" s="22">
        <f t="shared" si="8"/>
        <v>0</v>
      </c>
      <c r="CJ11" s="22">
        <f t="shared" si="8"/>
        <v>0</v>
      </c>
      <c r="CK11" s="22">
        <f t="shared" si="8"/>
        <v>0</v>
      </c>
      <c r="CL11" s="22">
        <f t="shared" si="8"/>
        <v>0</v>
      </c>
      <c r="CM11" s="22">
        <f t="shared" si="8"/>
        <v>0</v>
      </c>
      <c r="CN11" s="22">
        <f t="shared" si="8"/>
        <v>0</v>
      </c>
      <c r="CO11" s="22">
        <f t="shared" si="8"/>
        <v>0</v>
      </c>
      <c r="CP11" s="22">
        <f t="shared" si="8"/>
        <v>0</v>
      </c>
    </row>
    <row r="12" spans="1:94">
      <c r="B12" s="20" t="s">
        <v>421</v>
      </c>
      <c r="D12" s="20" t="s">
        <v>420</v>
      </c>
      <c r="F12" s="21"/>
      <c r="G12" s="21">
        <v>7.4999999999999997E-2</v>
      </c>
      <c r="I12" s="31">
        <f t="shared" si="9"/>
        <v>45200</v>
      </c>
      <c r="J12" s="31">
        <f t="shared" si="9"/>
        <v>45565</v>
      </c>
      <c r="L12" s="29">
        <f t="shared" si="13"/>
        <v>40227.045582706756</v>
      </c>
      <c r="M12" s="29">
        <f t="shared" si="11"/>
        <v>2806.5380639097712</v>
      </c>
      <c r="N12" s="34">
        <f t="shared" si="12"/>
        <v>7.4999999999999928E-2</v>
      </c>
      <c r="O12" s="32">
        <f t="shared" si="2"/>
        <v>3352.2537985588965</v>
      </c>
      <c r="Q12" s="22">
        <f t="shared" si="10"/>
        <v>0</v>
      </c>
      <c r="R12" s="22">
        <f t="shared" si="10"/>
        <v>0</v>
      </c>
      <c r="S12" s="22">
        <f t="shared" si="10"/>
        <v>0</v>
      </c>
      <c r="T12" s="22">
        <f t="shared" si="10"/>
        <v>10056.761395676689</v>
      </c>
      <c r="U12" s="22">
        <f t="shared" si="10"/>
        <v>30170.284187030069</v>
      </c>
      <c r="V12" s="22">
        <f t="shared" si="3"/>
        <v>0</v>
      </c>
      <c r="W12" s="22">
        <f t="shared" si="4"/>
        <v>0</v>
      </c>
      <c r="X12" s="22">
        <f t="shared" si="4"/>
        <v>0</v>
      </c>
      <c r="Y12" s="22">
        <f t="shared" si="4"/>
        <v>0</v>
      </c>
      <c r="Z12" s="22">
        <f t="shared" si="4"/>
        <v>0</v>
      </c>
      <c r="AA12" s="22">
        <f t="shared" si="4"/>
        <v>0</v>
      </c>
      <c r="AB12" s="22">
        <f t="shared" si="4"/>
        <v>0</v>
      </c>
      <c r="AC12" s="22">
        <f t="shared" si="4"/>
        <v>0</v>
      </c>
      <c r="AD12" s="22">
        <f t="shared" si="4"/>
        <v>0</v>
      </c>
      <c r="AE12" s="22">
        <f t="shared" si="4"/>
        <v>0</v>
      </c>
      <c r="AF12" s="22">
        <f t="shared" si="4"/>
        <v>0</v>
      </c>
      <c r="AG12" s="22">
        <f t="shared" si="4"/>
        <v>0</v>
      </c>
      <c r="AH12" s="22">
        <f t="shared" si="4"/>
        <v>0</v>
      </c>
      <c r="AI12" s="22">
        <f t="shared" si="4"/>
        <v>0</v>
      </c>
      <c r="AJ12" s="22">
        <f t="shared" si="4"/>
        <v>0</v>
      </c>
      <c r="AK12" s="22">
        <f t="shared" si="4"/>
        <v>0</v>
      </c>
      <c r="AL12" s="22">
        <f t="shared" si="4"/>
        <v>0</v>
      </c>
      <c r="AM12" s="22">
        <f t="shared" si="5"/>
        <v>0</v>
      </c>
      <c r="AN12" s="22">
        <f t="shared" si="5"/>
        <v>0</v>
      </c>
      <c r="AO12" s="22">
        <f t="shared" si="5"/>
        <v>0</v>
      </c>
      <c r="AP12" s="22">
        <f t="shared" si="5"/>
        <v>0</v>
      </c>
      <c r="AQ12" s="22">
        <f t="shared" si="5"/>
        <v>0</v>
      </c>
      <c r="AR12" s="22">
        <f t="shared" si="5"/>
        <v>0</v>
      </c>
      <c r="AS12" s="22">
        <f t="shared" si="5"/>
        <v>0</v>
      </c>
      <c r="AT12" s="22">
        <f t="shared" si="5"/>
        <v>0</v>
      </c>
      <c r="AU12" s="22">
        <f t="shared" si="5"/>
        <v>0</v>
      </c>
      <c r="AV12" s="22">
        <f t="shared" si="5"/>
        <v>0</v>
      </c>
      <c r="AW12" s="22">
        <f t="shared" si="5"/>
        <v>0</v>
      </c>
      <c r="AX12" s="22">
        <f t="shared" si="5"/>
        <v>0</v>
      </c>
      <c r="AY12" s="22">
        <f t="shared" si="5"/>
        <v>0</v>
      </c>
      <c r="AZ12" s="22">
        <f t="shared" si="5"/>
        <v>0</v>
      </c>
      <c r="BA12" s="22">
        <f t="shared" si="5"/>
        <v>0</v>
      </c>
      <c r="BB12" s="22">
        <f t="shared" si="5"/>
        <v>0</v>
      </c>
      <c r="BC12" s="22">
        <f t="shared" si="6"/>
        <v>0</v>
      </c>
      <c r="BD12" s="22">
        <f t="shared" si="6"/>
        <v>0</v>
      </c>
      <c r="BE12" s="22">
        <f t="shared" si="6"/>
        <v>0</v>
      </c>
      <c r="BF12" s="22">
        <f t="shared" si="6"/>
        <v>0</v>
      </c>
      <c r="BG12" s="22">
        <f t="shared" si="6"/>
        <v>0</v>
      </c>
      <c r="BH12" s="22">
        <f t="shared" si="6"/>
        <v>0</v>
      </c>
      <c r="BI12" s="22">
        <f t="shared" si="6"/>
        <v>0</v>
      </c>
      <c r="BJ12" s="22">
        <f t="shared" si="6"/>
        <v>0</v>
      </c>
      <c r="BK12" s="22">
        <f t="shared" si="6"/>
        <v>0</v>
      </c>
      <c r="BL12" s="22">
        <f t="shared" si="6"/>
        <v>0</v>
      </c>
      <c r="BM12" s="22">
        <f t="shared" si="6"/>
        <v>0</v>
      </c>
      <c r="BN12" s="22">
        <f t="shared" si="6"/>
        <v>0</v>
      </c>
      <c r="BO12" s="22">
        <f t="shared" si="6"/>
        <v>0</v>
      </c>
      <c r="BP12" s="22">
        <f t="shared" si="6"/>
        <v>3352.2537985588965</v>
      </c>
      <c r="BQ12" s="22">
        <f t="shared" si="6"/>
        <v>3352.2537985588965</v>
      </c>
      <c r="BR12" s="22">
        <f t="shared" si="6"/>
        <v>3352.2537985588965</v>
      </c>
      <c r="BS12" s="22">
        <f t="shared" si="7"/>
        <v>3352.2537985588965</v>
      </c>
      <c r="BT12" s="22">
        <f t="shared" si="7"/>
        <v>3352.2537985588965</v>
      </c>
      <c r="BU12" s="22">
        <f t="shared" si="7"/>
        <v>3352.2537985588965</v>
      </c>
      <c r="BV12" s="22">
        <f t="shared" si="7"/>
        <v>3352.2537985588965</v>
      </c>
      <c r="BW12" s="22">
        <f t="shared" si="7"/>
        <v>3352.2537985588965</v>
      </c>
      <c r="BX12" s="22">
        <f t="shared" si="7"/>
        <v>3352.2537985588965</v>
      </c>
      <c r="BY12" s="22">
        <f t="shared" si="7"/>
        <v>3352.2537985588965</v>
      </c>
      <c r="BZ12" s="22">
        <f t="shared" si="7"/>
        <v>3352.2537985588965</v>
      </c>
      <c r="CA12" s="22">
        <f t="shared" si="7"/>
        <v>3352.2537985588965</v>
      </c>
      <c r="CB12" s="22">
        <f t="shared" si="7"/>
        <v>0</v>
      </c>
      <c r="CC12" s="22">
        <f t="shared" si="7"/>
        <v>0</v>
      </c>
      <c r="CD12" s="22">
        <f t="shared" si="7"/>
        <v>0</v>
      </c>
      <c r="CE12" s="22">
        <f t="shared" si="8"/>
        <v>0</v>
      </c>
      <c r="CF12" s="22">
        <f t="shared" si="8"/>
        <v>0</v>
      </c>
      <c r="CG12" s="22">
        <f t="shared" si="8"/>
        <v>0</v>
      </c>
      <c r="CH12" s="22">
        <f t="shared" si="8"/>
        <v>0</v>
      </c>
      <c r="CI12" s="22">
        <f t="shared" si="8"/>
        <v>0</v>
      </c>
      <c r="CJ12" s="22">
        <f t="shared" si="8"/>
        <v>0</v>
      </c>
      <c r="CK12" s="22">
        <f t="shared" si="8"/>
        <v>0</v>
      </c>
      <c r="CL12" s="22">
        <f t="shared" si="8"/>
        <v>0</v>
      </c>
      <c r="CM12" s="22">
        <f t="shared" si="8"/>
        <v>0</v>
      </c>
      <c r="CN12" s="22">
        <f t="shared" si="8"/>
        <v>0</v>
      </c>
      <c r="CO12" s="22">
        <f t="shared" si="8"/>
        <v>0</v>
      </c>
      <c r="CP12" s="22">
        <f t="shared" si="8"/>
        <v>0</v>
      </c>
    </row>
    <row r="13" spans="1:94">
      <c r="B13" s="20" t="s">
        <v>421</v>
      </c>
      <c r="D13" s="20" t="s">
        <v>420</v>
      </c>
      <c r="F13" s="21"/>
      <c r="G13" s="21">
        <v>0.03</v>
      </c>
      <c r="I13" s="31">
        <f t="shared" si="9"/>
        <v>45566</v>
      </c>
      <c r="J13" s="31">
        <f t="shared" si="9"/>
        <v>45930</v>
      </c>
      <c r="L13" s="29">
        <f>O12*(1+F13)*(1+G13)*ROUND(DAYS360(I13,J13,FALSE)/30,0)</f>
        <v>41433.856950187961</v>
      </c>
      <c r="M13" s="29">
        <f t="shared" si="11"/>
        <v>1206.8113674812048</v>
      </c>
      <c r="N13" s="34">
        <f t="shared" si="12"/>
        <v>3.0000000000000051E-2</v>
      </c>
      <c r="O13" s="32">
        <f t="shared" si="2"/>
        <v>3452.8214125156633</v>
      </c>
      <c r="Q13" s="22">
        <f t="shared" si="10"/>
        <v>0</v>
      </c>
      <c r="R13" s="22">
        <f t="shared" si="10"/>
        <v>0</v>
      </c>
      <c r="S13" s="22">
        <f t="shared" si="10"/>
        <v>0</v>
      </c>
      <c r="T13" s="22">
        <f t="shared" si="10"/>
        <v>0</v>
      </c>
      <c r="U13" s="22">
        <f t="shared" si="10"/>
        <v>10358.46423754699</v>
      </c>
      <c r="V13" s="22">
        <f t="shared" si="3"/>
        <v>31075.392712640969</v>
      </c>
      <c r="W13" s="22">
        <f t="shared" si="4"/>
        <v>0</v>
      </c>
      <c r="X13" s="22">
        <f t="shared" si="4"/>
        <v>0</v>
      </c>
      <c r="Y13" s="22">
        <f t="shared" si="4"/>
        <v>0</v>
      </c>
      <c r="Z13" s="22">
        <f t="shared" si="4"/>
        <v>0</v>
      </c>
      <c r="AA13" s="22">
        <f t="shared" si="4"/>
        <v>0</v>
      </c>
      <c r="AB13" s="22">
        <f t="shared" si="4"/>
        <v>0</v>
      </c>
      <c r="AC13" s="22">
        <f t="shared" si="4"/>
        <v>0</v>
      </c>
      <c r="AD13" s="22">
        <f t="shared" si="4"/>
        <v>0</v>
      </c>
      <c r="AE13" s="22">
        <f t="shared" si="4"/>
        <v>0</v>
      </c>
      <c r="AF13" s="22">
        <f t="shared" si="4"/>
        <v>0</v>
      </c>
      <c r="AG13" s="22">
        <f t="shared" si="4"/>
        <v>0</v>
      </c>
      <c r="AH13" s="22">
        <f t="shared" si="4"/>
        <v>0</v>
      </c>
      <c r="AI13" s="22">
        <f t="shared" si="4"/>
        <v>0</v>
      </c>
      <c r="AJ13" s="22">
        <f t="shared" si="4"/>
        <v>0</v>
      </c>
      <c r="AK13" s="22">
        <f t="shared" si="4"/>
        <v>0</v>
      </c>
      <c r="AL13" s="22">
        <f t="shared" si="4"/>
        <v>0</v>
      </c>
      <c r="AM13" s="22">
        <f t="shared" si="5"/>
        <v>0</v>
      </c>
      <c r="AN13" s="22">
        <f t="shared" si="5"/>
        <v>0</v>
      </c>
      <c r="AO13" s="22">
        <f t="shared" si="5"/>
        <v>0</v>
      </c>
      <c r="AP13" s="22">
        <f t="shared" si="5"/>
        <v>0</v>
      </c>
      <c r="AQ13" s="22">
        <f t="shared" si="5"/>
        <v>0</v>
      </c>
      <c r="AR13" s="22">
        <f t="shared" si="5"/>
        <v>0</v>
      </c>
      <c r="AS13" s="22">
        <f t="shared" si="5"/>
        <v>0</v>
      </c>
      <c r="AT13" s="22">
        <f t="shared" si="5"/>
        <v>0</v>
      </c>
      <c r="AU13" s="22">
        <f t="shared" si="5"/>
        <v>0</v>
      </c>
      <c r="AV13" s="22">
        <f t="shared" si="5"/>
        <v>0</v>
      </c>
      <c r="AW13" s="22">
        <f t="shared" si="5"/>
        <v>0</v>
      </c>
      <c r="AX13" s="22">
        <f t="shared" si="5"/>
        <v>0</v>
      </c>
      <c r="AY13" s="22">
        <f t="shared" si="5"/>
        <v>0</v>
      </c>
      <c r="AZ13" s="22">
        <f t="shared" si="5"/>
        <v>0</v>
      </c>
      <c r="BA13" s="22">
        <f t="shared" si="5"/>
        <v>0</v>
      </c>
      <c r="BB13" s="22">
        <f t="shared" si="5"/>
        <v>0</v>
      </c>
      <c r="BC13" s="22">
        <f t="shared" si="6"/>
        <v>0</v>
      </c>
      <c r="BD13" s="22">
        <f t="shared" si="6"/>
        <v>0</v>
      </c>
      <c r="BE13" s="22">
        <f t="shared" si="6"/>
        <v>0</v>
      </c>
      <c r="BF13" s="22">
        <f t="shared" si="6"/>
        <v>0</v>
      </c>
      <c r="BG13" s="22">
        <f t="shared" si="6"/>
        <v>0</v>
      </c>
      <c r="BH13" s="22">
        <f t="shared" si="6"/>
        <v>0</v>
      </c>
      <c r="BI13" s="22">
        <f t="shared" si="6"/>
        <v>0</v>
      </c>
      <c r="BJ13" s="22">
        <f t="shared" si="6"/>
        <v>0</v>
      </c>
      <c r="BK13" s="22">
        <f t="shared" si="6"/>
        <v>0</v>
      </c>
      <c r="BL13" s="22">
        <f t="shared" si="6"/>
        <v>0</v>
      </c>
      <c r="BM13" s="22">
        <f t="shared" si="6"/>
        <v>0</v>
      </c>
      <c r="BN13" s="22">
        <f t="shared" si="6"/>
        <v>0</v>
      </c>
      <c r="BO13" s="22">
        <f t="shared" si="6"/>
        <v>0</v>
      </c>
      <c r="BP13" s="22">
        <f t="shared" si="6"/>
        <v>0</v>
      </c>
      <c r="BQ13" s="22">
        <f t="shared" si="6"/>
        <v>0</v>
      </c>
      <c r="BR13" s="22">
        <f t="shared" si="6"/>
        <v>0</v>
      </c>
      <c r="BS13" s="22">
        <f t="shared" si="7"/>
        <v>0</v>
      </c>
      <c r="BT13" s="22">
        <f t="shared" si="7"/>
        <v>0</v>
      </c>
      <c r="BU13" s="22">
        <f t="shared" si="7"/>
        <v>0</v>
      </c>
      <c r="BV13" s="22">
        <f t="shared" si="7"/>
        <v>0</v>
      </c>
      <c r="BW13" s="22">
        <f t="shared" si="7"/>
        <v>0</v>
      </c>
      <c r="BX13" s="22">
        <f t="shared" si="7"/>
        <v>0</v>
      </c>
      <c r="BY13" s="22">
        <f t="shared" si="7"/>
        <v>0</v>
      </c>
      <c r="BZ13" s="22">
        <f t="shared" si="7"/>
        <v>0</v>
      </c>
      <c r="CA13" s="22">
        <f t="shared" si="7"/>
        <v>0</v>
      </c>
      <c r="CB13" s="22">
        <f t="shared" si="7"/>
        <v>3452.8214125156633</v>
      </c>
      <c r="CC13" s="22">
        <f t="shared" si="7"/>
        <v>3452.8214125156633</v>
      </c>
      <c r="CD13" s="22">
        <f t="shared" si="7"/>
        <v>3452.8214125156633</v>
      </c>
      <c r="CE13" s="22">
        <f t="shared" si="8"/>
        <v>3452.8214125156633</v>
      </c>
      <c r="CF13" s="22">
        <f t="shared" si="8"/>
        <v>3452.8214125156633</v>
      </c>
      <c r="CG13" s="22">
        <f t="shared" si="8"/>
        <v>3452.8214125156633</v>
      </c>
      <c r="CH13" s="22">
        <f t="shared" si="8"/>
        <v>3452.8214125156633</v>
      </c>
      <c r="CI13" s="22">
        <f t="shared" si="8"/>
        <v>3452.8214125156633</v>
      </c>
      <c r="CJ13" s="22">
        <f t="shared" si="8"/>
        <v>3452.8214125156633</v>
      </c>
      <c r="CK13" s="22">
        <f t="shared" si="8"/>
        <v>3452.8214125156633</v>
      </c>
      <c r="CL13" s="22">
        <f t="shared" si="8"/>
        <v>3452.8214125156633</v>
      </c>
      <c r="CM13" s="22">
        <f t="shared" si="8"/>
        <v>3452.8214125156633</v>
      </c>
      <c r="CN13" s="22">
        <f t="shared" si="8"/>
        <v>0</v>
      </c>
      <c r="CO13" s="22">
        <f t="shared" si="8"/>
        <v>0</v>
      </c>
      <c r="CP13" s="22">
        <f t="shared" si="8"/>
        <v>0</v>
      </c>
    </row>
    <row r="14" spans="1:94">
      <c r="B14" s="20" t="s">
        <v>421</v>
      </c>
      <c r="D14" s="20" t="s">
        <v>420</v>
      </c>
      <c r="F14" s="21"/>
      <c r="G14" s="21">
        <v>0.03</v>
      </c>
      <c r="I14" s="31">
        <f t="shared" si="9"/>
        <v>45931</v>
      </c>
      <c r="J14" s="31">
        <f t="shared" si="9"/>
        <v>46295</v>
      </c>
      <c r="L14" s="29">
        <f>O13*(1+F14)*(1+G14)*ROUND(DAYS360(I14,J14,FALSE)/30,0)</f>
        <v>42676.872658693603</v>
      </c>
      <c r="M14" s="29">
        <f t="shared" si="11"/>
        <v>1243.0157085056417</v>
      </c>
      <c r="N14" s="34">
        <f t="shared" si="12"/>
        <v>3.0000000000000068E-2</v>
      </c>
      <c r="O14" s="32">
        <f t="shared" si="2"/>
        <v>3556.4060548911334</v>
      </c>
      <c r="Q14" s="22">
        <f t="shared" si="10"/>
        <v>0</v>
      </c>
      <c r="R14" s="22">
        <f t="shared" si="10"/>
        <v>0</v>
      </c>
      <c r="S14" s="22">
        <f t="shared" si="10"/>
        <v>0</v>
      </c>
      <c r="T14" s="22">
        <f t="shared" si="10"/>
        <v>0</v>
      </c>
      <c r="U14" s="22">
        <f t="shared" si="10"/>
        <v>0</v>
      </c>
      <c r="V14" s="22">
        <f t="shared" si="3"/>
        <v>10669.218164673401</v>
      </c>
      <c r="W14" s="22">
        <f t="shared" si="4"/>
        <v>0</v>
      </c>
      <c r="X14" s="22">
        <f t="shared" si="4"/>
        <v>0</v>
      </c>
      <c r="Y14" s="22">
        <f t="shared" si="4"/>
        <v>0</v>
      </c>
      <c r="Z14" s="22">
        <f t="shared" si="4"/>
        <v>0</v>
      </c>
      <c r="AA14" s="22">
        <f t="shared" si="4"/>
        <v>0</v>
      </c>
      <c r="AB14" s="22">
        <f t="shared" si="4"/>
        <v>0</v>
      </c>
      <c r="AC14" s="22">
        <f t="shared" si="4"/>
        <v>0</v>
      </c>
      <c r="AD14" s="22">
        <f t="shared" si="4"/>
        <v>0</v>
      </c>
      <c r="AE14" s="22">
        <f t="shared" si="4"/>
        <v>0</v>
      </c>
      <c r="AF14" s="22">
        <f t="shared" si="4"/>
        <v>0</v>
      </c>
      <c r="AG14" s="22">
        <f t="shared" si="4"/>
        <v>0</v>
      </c>
      <c r="AH14" s="22">
        <f t="shared" si="4"/>
        <v>0</v>
      </c>
      <c r="AI14" s="22">
        <f t="shared" si="4"/>
        <v>0</v>
      </c>
      <c r="AJ14" s="22">
        <f t="shared" si="4"/>
        <v>0</v>
      </c>
      <c r="AK14" s="22">
        <f t="shared" si="4"/>
        <v>0</v>
      </c>
      <c r="AL14" s="22">
        <f t="shared" si="4"/>
        <v>0</v>
      </c>
      <c r="AM14" s="22">
        <f t="shared" si="5"/>
        <v>0</v>
      </c>
      <c r="AN14" s="22">
        <f t="shared" si="5"/>
        <v>0</v>
      </c>
      <c r="AO14" s="22">
        <f t="shared" si="5"/>
        <v>0</v>
      </c>
      <c r="AP14" s="22">
        <f t="shared" si="5"/>
        <v>0</v>
      </c>
      <c r="AQ14" s="22">
        <f t="shared" si="5"/>
        <v>0</v>
      </c>
      <c r="AR14" s="22">
        <f t="shared" si="5"/>
        <v>0</v>
      </c>
      <c r="AS14" s="22">
        <f t="shared" si="5"/>
        <v>0</v>
      </c>
      <c r="AT14" s="22">
        <f t="shared" si="5"/>
        <v>0</v>
      </c>
      <c r="AU14" s="22">
        <f t="shared" si="5"/>
        <v>0</v>
      </c>
      <c r="AV14" s="22">
        <f t="shared" si="5"/>
        <v>0</v>
      </c>
      <c r="AW14" s="22">
        <f t="shared" si="5"/>
        <v>0</v>
      </c>
      <c r="AX14" s="22">
        <f t="shared" si="5"/>
        <v>0</v>
      </c>
      <c r="AY14" s="22">
        <f t="shared" si="5"/>
        <v>0</v>
      </c>
      <c r="AZ14" s="22">
        <f t="shared" si="5"/>
        <v>0</v>
      </c>
      <c r="BA14" s="22">
        <f t="shared" si="5"/>
        <v>0</v>
      </c>
      <c r="BB14" s="22">
        <f t="shared" si="5"/>
        <v>0</v>
      </c>
      <c r="BC14" s="22">
        <f t="shared" si="6"/>
        <v>0</v>
      </c>
      <c r="BD14" s="22">
        <f t="shared" si="6"/>
        <v>0</v>
      </c>
      <c r="BE14" s="22">
        <f t="shared" si="6"/>
        <v>0</v>
      </c>
      <c r="BF14" s="22">
        <f t="shared" si="6"/>
        <v>0</v>
      </c>
      <c r="BG14" s="22">
        <f t="shared" si="6"/>
        <v>0</v>
      </c>
      <c r="BH14" s="22">
        <f t="shared" si="6"/>
        <v>0</v>
      </c>
      <c r="BI14" s="22">
        <f t="shared" si="6"/>
        <v>0</v>
      </c>
      <c r="BJ14" s="22">
        <f t="shared" si="6"/>
        <v>0</v>
      </c>
      <c r="BK14" s="22">
        <f t="shared" si="6"/>
        <v>0</v>
      </c>
      <c r="BL14" s="22">
        <f t="shared" si="6"/>
        <v>0</v>
      </c>
      <c r="BM14" s="22">
        <f t="shared" si="6"/>
        <v>0</v>
      </c>
      <c r="BN14" s="22">
        <f t="shared" si="6"/>
        <v>0</v>
      </c>
      <c r="BO14" s="22">
        <f t="shared" si="6"/>
        <v>0</v>
      </c>
      <c r="BP14" s="22">
        <f t="shared" si="6"/>
        <v>0</v>
      </c>
      <c r="BQ14" s="22">
        <f t="shared" si="6"/>
        <v>0</v>
      </c>
      <c r="BR14" s="22">
        <f t="shared" si="6"/>
        <v>0</v>
      </c>
      <c r="BS14" s="22">
        <f t="shared" si="7"/>
        <v>0</v>
      </c>
      <c r="BT14" s="22">
        <f t="shared" si="7"/>
        <v>0</v>
      </c>
      <c r="BU14" s="22">
        <f t="shared" si="7"/>
        <v>0</v>
      </c>
      <c r="BV14" s="22">
        <f t="shared" si="7"/>
        <v>0</v>
      </c>
      <c r="BW14" s="22">
        <f t="shared" si="7"/>
        <v>0</v>
      </c>
      <c r="BX14" s="22">
        <f t="shared" si="7"/>
        <v>0</v>
      </c>
      <c r="BY14" s="22">
        <f t="shared" si="7"/>
        <v>0</v>
      </c>
      <c r="BZ14" s="22">
        <f t="shared" si="7"/>
        <v>0</v>
      </c>
      <c r="CA14" s="22">
        <f t="shared" si="7"/>
        <v>0</v>
      </c>
      <c r="CB14" s="22">
        <f t="shared" si="7"/>
        <v>0</v>
      </c>
      <c r="CC14" s="22">
        <f t="shared" si="7"/>
        <v>0</v>
      </c>
      <c r="CD14" s="22">
        <f t="shared" si="7"/>
        <v>0</v>
      </c>
      <c r="CE14" s="22">
        <f t="shared" si="8"/>
        <v>0</v>
      </c>
      <c r="CF14" s="22">
        <f t="shared" si="8"/>
        <v>0</v>
      </c>
      <c r="CG14" s="22">
        <f t="shared" si="8"/>
        <v>0</v>
      </c>
      <c r="CH14" s="22">
        <f t="shared" si="8"/>
        <v>0</v>
      </c>
      <c r="CI14" s="22">
        <f t="shared" si="8"/>
        <v>0</v>
      </c>
      <c r="CJ14" s="22">
        <f t="shared" si="8"/>
        <v>0</v>
      </c>
      <c r="CK14" s="22">
        <f t="shared" si="8"/>
        <v>0</v>
      </c>
      <c r="CL14" s="22">
        <f t="shared" si="8"/>
        <v>0</v>
      </c>
      <c r="CM14" s="22">
        <f t="shared" si="8"/>
        <v>0</v>
      </c>
      <c r="CN14" s="22">
        <f t="shared" si="8"/>
        <v>3556.4060548911334</v>
      </c>
      <c r="CO14" s="22">
        <f t="shared" si="8"/>
        <v>3556.4060548911334</v>
      </c>
      <c r="CP14" s="22">
        <f t="shared" si="8"/>
        <v>3556.4060548911334</v>
      </c>
    </row>
    <row r="15" spans="1:94">
      <c r="A15" s="8"/>
      <c r="C15" s="8"/>
      <c r="D15" s="8"/>
      <c r="E15" s="8"/>
      <c r="F15" s="23"/>
      <c r="G15" s="23"/>
      <c r="H15" s="8"/>
      <c r="I15" s="24"/>
      <c r="J15" s="24"/>
      <c r="K15" s="8"/>
      <c r="L15" s="8"/>
      <c r="M15" s="8"/>
      <c r="N15" s="8"/>
      <c r="O15" s="8"/>
      <c r="P15" s="8"/>
      <c r="Q15" s="25">
        <f>SUM(Q8:Q14)</f>
        <v>35659.961538461539</v>
      </c>
      <c r="R15" s="25">
        <f t="shared" ref="R15:CC15" si="14">SUM(R8:R14)</f>
        <v>36140.328224407174</v>
      </c>
      <c r="S15" s="25">
        <f t="shared" si="14"/>
        <v>35462.457706766909</v>
      </c>
      <c r="T15" s="25">
        <f t="shared" si="14"/>
        <v>38122.142034774428</v>
      </c>
      <c r="U15" s="25">
        <f t="shared" si="14"/>
        <v>40528.748424577061</v>
      </c>
      <c r="V15" s="25">
        <f t="shared" si="14"/>
        <v>41744.610877314371</v>
      </c>
      <c r="W15" s="25">
        <f t="shared" si="14"/>
        <v>2946</v>
      </c>
      <c r="X15" s="25">
        <f t="shared" si="14"/>
        <v>2946</v>
      </c>
      <c r="Y15" s="25">
        <f t="shared" si="14"/>
        <v>2946</v>
      </c>
      <c r="Z15" s="25">
        <f t="shared" si="14"/>
        <v>2946</v>
      </c>
      <c r="AA15" s="25">
        <f t="shared" si="14"/>
        <v>2946</v>
      </c>
      <c r="AB15" s="25">
        <f t="shared" si="14"/>
        <v>2946</v>
      </c>
      <c r="AC15" s="25">
        <f t="shared" si="14"/>
        <v>2946</v>
      </c>
      <c r="AD15" s="25">
        <f t="shared" si="14"/>
        <v>2946</v>
      </c>
      <c r="AE15" s="25">
        <f t="shared" si="14"/>
        <v>2946</v>
      </c>
      <c r="AF15" s="25">
        <f t="shared" si="14"/>
        <v>3048.6538461538462</v>
      </c>
      <c r="AG15" s="25">
        <f t="shared" si="14"/>
        <v>3048.6538461538462</v>
      </c>
      <c r="AH15" s="25">
        <f t="shared" si="14"/>
        <v>3048.6538461538462</v>
      </c>
      <c r="AI15" s="25">
        <f t="shared" si="14"/>
        <v>3048.6538461538462</v>
      </c>
      <c r="AJ15" s="25">
        <f t="shared" si="14"/>
        <v>3048.6538461538462</v>
      </c>
      <c r="AK15" s="25">
        <f t="shared" si="14"/>
        <v>3048.6538461538462</v>
      </c>
      <c r="AL15" s="25">
        <f t="shared" si="14"/>
        <v>3048.6538461538462</v>
      </c>
      <c r="AM15" s="25">
        <f t="shared" si="14"/>
        <v>3048.6538461538462</v>
      </c>
      <c r="AN15" s="25">
        <f t="shared" si="14"/>
        <v>3048.6538461538462</v>
      </c>
      <c r="AO15" s="25">
        <f t="shared" si="14"/>
        <v>3048.6538461538462</v>
      </c>
      <c r="AP15" s="25">
        <f t="shared" si="14"/>
        <v>3048.6538461538462</v>
      </c>
      <c r="AQ15" s="25">
        <f t="shared" si="14"/>
        <v>3048.6538461538462</v>
      </c>
      <c r="AR15" s="25">
        <f t="shared" si="14"/>
        <v>2900.8145363408516</v>
      </c>
      <c r="AS15" s="25">
        <f t="shared" si="14"/>
        <v>2900.8145363408516</v>
      </c>
      <c r="AT15" s="25">
        <f t="shared" si="14"/>
        <v>2900.8145363408516</v>
      </c>
      <c r="AU15" s="25">
        <f t="shared" si="14"/>
        <v>2900.8145363408516</v>
      </c>
      <c r="AV15" s="25">
        <f t="shared" si="14"/>
        <v>2900.8145363408516</v>
      </c>
      <c r="AW15" s="25">
        <f t="shared" si="14"/>
        <v>2900.8145363408516</v>
      </c>
      <c r="AX15" s="25">
        <f t="shared" si="14"/>
        <v>2900.8145363408516</v>
      </c>
      <c r="AY15" s="25">
        <f t="shared" si="14"/>
        <v>2900.8145363408516</v>
      </c>
      <c r="AZ15" s="25">
        <f t="shared" si="14"/>
        <v>2900.8145363408516</v>
      </c>
      <c r="BA15" s="25">
        <f t="shared" si="14"/>
        <v>2900.8145363408516</v>
      </c>
      <c r="BB15" s="25">
        <f t="shared" si="14"/>
        <v>2900.8145363408516</v>
      </c>
      <c r="BC15" s="25">
        <f t="shared" si="14"/>
        <v>2900.8145363408516</v>
      </c>
      <c r="BD15" s="25">
        <f t="shared" si="14"/>
        <v>3118.3756265664156</v>
      </c>
      <c r="BE15" s="25">
        <f t="shared" si="14"/>
        <v>3118.3756265664156</v>
      </c>
      <c r="BF15" s="25">
        <f t="shared" si="14"/>
        <v>3118.3756265664156</v>
      </c>
      <c r="BG15" s="25">
        <f t="shared" si="14"/>
        <v>3118.3756265664156</v>
      </c>
      <c r="BH15" s="25">
        <f t="shared" si="14"/>
        <v>3118.3756265664156</v>
      </c>
      <c r="BI15" s="25">
        <f t="shared" si="14"/>
        <v>3118.3756265664156</v>
      </c>
      <c r="BJ15" s="25">
        <f t="shared" si="14"/>
        <v>3118.3756265664156</v>
      </c>
      <c r="BK15" s="25">
        <f t="shared" si="14"/>
        <v>3118.3756265664156</v>
      </c>
      <c r="BL15" s="25">
        <f t="shared" si="14"/>
        <v>3118.3756265664156</v>
      </c>
      <c r="BM15" s="25">
        <f t="shared" si="14"/>
        <v>3118.3756265664156</v>
      </c>
      <c r="BN15" s="25">
        <f t="shared" si="14"/>
        <v>3118.3756265664156</v>
      </c>
      <c r="BO15" s="25">
        <f t="shared" si="14"/>
        <v>3118.3756265664156</v>
      </c>
      <c r="BP15" s="25">
        <f t="shared" si="14"/>
        <v>3352.2537985588965</v>
      </c>
      <c r="BQ15" s="25">
        <f t="shared" si="14"/>
        <v>3352.2537985588965</v>
      </c>
      <c r="BR15" s="25">
        <f t="shared" si="14"/>
        <v>3352.2537985588965</v>
      </c>
      <c r="BS15" s="25">
        <f t="shared" si="14"/>
        <v>3352.2537985588965</v>
      </c>
      <c r="BT15" s="25">
        <f t="shared" si="14"/>
        <v>3352.2537985588965</v>
      </c>
      <c r="BU15" s="25">
        <f t="shared" si="14"/>
        <v>3352.2537985588965</v>
      </c>
      <c r="BV15" s="25">
        <f t="shared" si="14"/>
        <v>3352.2537985588965</v>
      </c>
      <c r="BW15" s="25">
        <f t="shared" si="14"/>
        <v>3352.2537985588965</v>
      </c>
      <c r="BX15" s="25">
        <f t="shared" si="14"/>
        <v>3352.2537985588965</v>
      </c>
      <c r="BY15" s="25">
        <f t="shared" si="14"/>
        <v>3352.2537985588965</v>
      </c>
      <c r="BZ15" s="25">
        <f t="shared" si="14"/>
        <v>3352.2537985588965</v>
      </c>
      <c r="CA15" s="25">
        <f t="shared" si="14"/>
        <v>3352.2537985588965</v>
      </c>
      <c r="CB15" s="25">
        <f t="shared" si="14"/>
        <v>3452.8214125156633</v>
      </c>
      <c r="CC15" s="25">
        <f t="shared" si="14"/>
        <v>3452.8214125156633</v>
      </c>
      <c r="CD15" s="25">
        <f t="shared" ref="CD15:CP15" si="15">SUM(CD8:CD14)</f>
        <v>3452.8214125156633</v>
      </c>
      <c r="CE15" s="25">
        <f t="shared" si="15"/>
        <v>3452.8214125156633</v>
      </c>
      <c r="CF15" s="25">
        <f t="shared" si="15"/>
        <v>3452.8214125156633</v>
      </c>
      <c r="CG15" s="25">
        <f t="shared" si="15"/>
        <v>3452.8214125156633</v>
      </c>
      <c r="CH15" s="25">
        <f t="shared" si="15"/>
        <v>3452.8214125156633</v>
      </c>
      <c r="CI15" s="25">
        <f t="shared" si="15"/>
        <v>3452.8214125156633</v>
      </c>
      <c r="CJ15" s="25">
        <f t="shared" si="15"/>
        <v>3452.8214125156633</v>
      </c>
      <c r="CK15" s="25">
        <f t="shared" si="15"/>
        <v>3452.8214125156633</v>
      </c>
      <c r="CL15" s="25">
        <f t="shared" si="15"/>
        <v>3452.8214125156633</v>
      </c>
      <c r="CM15" s="25">
        <f t="shared" si="15"/>
        <v>3452.8214125156633</v>
      </c>
      <c r="CN15" s="25">
        <f t="shared" si="15"/>
        <v>3556.4060548911334</v>
      </c>
      <c r="CO15" s="25">
        <f t="shared" si="15"/>
        <v>3556.4060548911334</v>
      </c>
      <c r="CP15" s="25">
        <f t="shared" si="15"/>
        <v>3556.4060548911334</v>
      </c>
    </row>
    <row r="16" spans="1:94">
      <c r="I16"/>
      <c r="J16"/>
    </row>
    <row r="17" spans="1:94">
      <c r="I17"/>
      <c r="J17"/>
    </row>
    <row r="18" spans="1:94">
      <c r="B18" s="20" t="s">
        <v>421</v>
      </c>
      <c r="D18" s="20" t="s">
        <v>585</v>
      </c>
      <c r="F18" s="21">
        <v>0</v>
      </c>
      <c r="G18" s="21">
        <v>0</v>
      </c>
      <c r="I18" s="31">
        <v>43739</v>
      </c>
      <c r="J18" s="31">
        <v>44104</v>
      </c>
      <c r="L18" s="29">
        <v>569371</v>
      </c>
      <c r="M18" s="29"/>
      <c r="N18" s="29"/>
      <c r="O18" s="32">
        <f t="shared" ref="O18" si="16">IFERROR(L18/ROUND(DAYS360(I18,J18,FALSE)/30,0),0)</f>
        <v>47447.583333333336</v>
      </c>
      <c r="Q18" s="22">
        <f>SUMIFS($W18:$CD18,$W$4:$CD$4,Q$6)</f>
        <v>427028.24999999994</v>
      </c>
      <c r="R18" s="22">
        <f>SUMIFS($W18:$CD18,$W$4:$CD$4,R$6)</f>
        <v>0</v>
      </c>
      <c r="S18" s="22">
        <f>SUMIFS($W18:$CD18,$W$4:$CD$4,S$6)</f>
        <v>0</v>
      </c>
      <c r="T18" s="22">
        <f>SUMIFS($W18:$CD18,$W$4:$CD$4,T$6)</f>
        <v>0</v>
      </c>
      <c r="U18" s="22">
        <f>SUMIFS($W18:$CD18,$W$4:$CD$4,U$6)</f>
        <v>0</v>
      </c>
      <c r="V18" s="22">
        <f t="shared" ref="V18:V24" si="17">SUMIFS($W18:$CP18,$W$4:$CP$4,V$6)</f>
        <v>0</v>
      </c>
      <c r="W18" s="22">
        <f t="shared" ref="W18:AL24" si="18">SUMIFS($O18,$I18,"&lt;="&amp;W$6,$J18,"&gt;"&amp;W$6)</f>
        <v>47447.583333333336</v>
      </c>
      <c r="X18" s="22">
        <f t="shared" si="18"/>
        <v>47447.583333333336</v>
      </c>
      <c r="Y18" s="22">
        <f t="shared" si="18"/>
        <v>47447.583333333336</v>
      </c>
      <c r="Z18" s="22">
        <f t="shared" si="18"/>
        <v>47447.583333333336</v>
      </c>
      <c r="AA18" s="22">
        <f t="shared" si="18"/>
        <v>47447.583333333336</v>
      </c>
      <c r="AB18" s="22">
        <f t="shared" si="18"/>
        <v>47447.583333333336</v>
      </c>
      <c r="AC18" s="22">
        <f t="shared" si="18"/>
        <v>47447.583333333336</v>
      </c>
      <c r="AD18" s="22">
        <f t="shared" si="18"/>
        <v>47447.583333333336</v>
      </c>
      <c r="AE18" s="22">
        <f t="shared" si="18"/>
        <v>47447.583333333336</v>
      </c>
      <c r="AF18" s="22">
        <f t="shared" si="18"/>
        <v>0</v>
      </c>
      <c r="AG18" s="22">
        <f t="shared" si="18"/>
        <v>0</v>
      </c>
      <c r="AH18" s="22">
        <f t="shared" si="18"/>
        <v>0</v>
      </c>
      <c r="AI18" s="22">
        <f t="shared" si="18"/>
        <v>0</v>
      </c>
      <c r="AJ18" s="22">
        <f t="shared" si="18"/>
        <v>0</v>
      </c>
      <c r="AK18" s="22">
        <f t="shared" si="18"/>
        <v>0</v>
      </c>
      <c r="AL18" s="22">
        <f t="shared" si="18"/>
        <v>0</v>
      </c>
      <c r="AM18" s="22">
        <f t="shared" ref="AM18:BB24" si="19">SUMIFS($O18,$I18,"&lt;="&amp;AM$6,$J18,"&gt;"&amp;AM$6)</f>
        <v>0</v>
      </c>
      <c r="AN18" s="22">
        <f t="shared" si="19"/>
        <v>0</v>
      </c>
      <c r="AO18" s="22">
        <f t="shared" si="19"/>
        <v>0</v>
      </c>
      <c r="AP18" s="22">
        <f t="shared" si="19"/>
        <v>0</v>
      </c>
      <c r="AQ18" s="22">
        <f t="shared" si="19"/>
        <v>0</v>
      </c>
      <c r="AR18" s="22">
        <f t="shared" si="19"/>
        <v>0</v>
      </c>
      <c r="AS18" s="22">
        <f t="shared" si="19"/>
        <v>0</v>
      </c>
      <c r="AT18" s="22">
        <f t="shared" si="19"/>
        <v>0</v>
      </c>
      <c r="AU18" s="22">
        <f t="shared" si="19"/>
        <v>0</v>
      </c>
      <c r="AV18" s="22">
        <f t="shared" si="19"/>
        <v>0</v>
      </c>
      <c r="AW18" s="22">
        <f t="shared" si="19"/>
        <v>0</v>
      </c>
      <c r="AX18" s="22">
        <f t="shared" si="19"/>
        <v>0</v>
      </c>
      <c r="AY18" s="22">
        <f t="shared" si="19"/>
        <v>0</v>
      </c>
      <c r="AZ18" s="22">
        <f t="shared" si="19"/>
        <v>0</v>
      </c>
      <c r="BA18" s="22">
        <f t="shared" si="19"/>
        <v>0</v>
      </c>
      <c r="BB18" s="22">
        <f t="shared" si="19"/>
        <v>0</v>
      </c>
      <c r="BC18" s="22">
        <f t="shared" ref="BC18:BR24" si="20">SUMIFS($O18,$I18,"&lt;="&amp;BC$6,$J18,"&gt;"&amp;BC$6)</f>
        <v>0</v>
      </c>
      <c r="BD18" s="22">
        <f t="shared" si="20"/>
        <v>0</v>
      </c>
      <c r="BE18" s="22">
        <f t="shared" si="20"/>
        <v>0</v>
      </c>
      <c r="BF18" s="22">
        <f t="shared" si="20"/>
        <v>0</v>
      </c>
      <c r="BG18" s="22">
        <f t="shared" si="20"/>
        <v>0</v>
      </c>
      <c r="BH18" s="22">
        <f t="shared" si="20"/>
        <v>0</v>
      </c>
      <c r="BI18" s="22">
        <f t="shared" si="20"/>
        <v>0</v>
      </c>
      <c r="BJ18" s="22">
        <f t="shared" si="20"/>
        <v>0</v>
      </c>
      <c r="BK18" s="22">
        <f t="shared" si="20"/>
        <v>0</v>
      </c>
      <c r="BL18" s="22">
        <f t="shared" si="20"/>
        <v>0</v>
      </c>
      <c r="BM18" s="22">
        <f t="shared" si="20"/>
        <v>0</v>
      </c>
      <c r="BN18" s="22">
        <f t="shared" si="20"/>
        <v>0</v>
      </c>
      <c r="BO18" s="22">
        <f t="shared" si="20"/>
        <v>0</v>
      </c>
      <c r="BP18" s="22">
        <f t="shared" si="20"/>
        <v>0</v>
      </c>
      <c r="BQ18" s="22">
        <f t="shared" si="20"/>
        <v>0</v>
      </c>
      <c r="BR18" s="22">
        <f t="shared" si="20"/>
        <v>0</v>
      </c>
      <c r="BS18" s="22">
        <f t="shared" ref="BS18:CH24" si="21">SUMIFS($O18,$I18,"&lt;="&amp;BS$6,$J18,"&gt;"&amp;BS$6)</f>
        <v>0</v>
      </c>
      <c r="BT18" s="22">
        <f t="shared" si="21"/>
        <v>0</v>
      </c>
      <c r="BU18" s="22">
        <f t="shared" si="21"/>
        <v>0</v>
      </c>
      <c r="BV18" s="22">
        <f t="shared" si="21"/>
        <v>0</v>
      </c>
      <c r="BW18" s="22">
        <f t="shared" si="21"/>
        <v>0</v>
      </c>
      <c r="BX18" s="22">
        <f t="shared" si="21"/>
        <v>0</v>
      </c>
      <c r="BY18" s="22">
        <f t="shared" si="21"/>
        <v>0</v>
      </c>
      <c r="BZ18" s="22">
        <f t="shared" si="21"/>
        <v>0</v>
      </c>
      <c r="CA18" s="22">
        <f t="shared" si="21"/>
        <v>0</v>
      </c>
      <c r="CB18" s="22">
        <f t="shared" si="21"/>
        <v>0</v>
      </c>
      <c r="CC18" s="22">
        <f t="shared" si="21"/>
        <v>0</v>
      </c>
      <c r="CD18" s="22">
        <f t="shared" si="21"/>
        <v>0</v>
      </c>
      <c r="CE18" s="22">
        <f t="shared" si="21"/>
        <v>0</v>
      </c>
      <c r="CF18" s="22">
        <f t="shared" si="21"/>
        <v>0</v>
      </c>
      <c r="CG18" s="22">
        <f t="shared" si="21"/>
        <v>0</v>
      </c>
      <c r="CH18" s="22">
        <f t="shared" si="21"/>
        <v>0</v>
      </c>
      <c r="CI18" s="22">
        <f t="shared" ref="CE18:CP24" si="22">SUMIFS($O18,$I18,"&lt;="&amp;CI$6,$J18,"&gt;"&amp;CI$6)</f>
        <v>0</v>
      </c>
      <c r="CJ18" s="22">
        <f t="shared" si="22"/>
        <v>0</v>
      </c>
      <c r="CK18" s="22">
        <f t="shared" si="22"/>
        <v>0</v>
      </c>
      <c r="CL18" s="22">
        <f t="shared" si="22"/>
        <v>0</v>
      </c>
      <c r="CM18" s="22">
        <f t="shared" si="22"/>
        <v>0</v>
      </c>
      <c r="CN18" s="22">
        <f t="shared" si="22"/>
        <v>0</v>
      </c>
      <c r="CO18" s="22">
        <f t="shared" si="22"/>
        <v>0</v>
      </c>
      <c r="CP18" s="22">
        <f t="shared" si="22"/>
        <v>0</v>
      </c>
    </row>
    <row r="19" spans="1:94">
      <c r="B19" s="20" t="s">
        <v>421</v>
      </c>
      <c r="D19" s="20" t="s">
        <v>585</v>
      </c>
      <c r="F19" s="21"/>
      <c r="G19" s="21">
        <v>0</v>
      </c>
      <c r="I19" s="31">
        <f t="shared" ref="I19:J24" si="23">DATE(YEAR(I18)+1,MONTH(I18),DAY(I18))</f>
        <v>44105</v>
      </c>
      <c r="J19" s="31">
        <f>DATE(YEAR(J18)+1,MONTH(J18),DAY(J18))</f>
        <v>44469</v>
      </c>
      <c r="L19" s="139">
        <v>656101.01</v>
      </c>
      <c r="M19" s="29">
        <f>L19-L18</f>
        <v>86730.010000000009</v>
      </c>
      <c r="N19" s="34">
        <f>M19/L18</f>
        <v>0.15232600536381377</v>
      </c>
      <c r="O19" s="32">
        <f>IFERROR(L19/ROUND(DAYS360(I19,J19,FALSE)/30,0),0)</f>
        <v>54675.084166666667</v>
      </c>
      <c r="Q19" s="22">
        <f t="shared" ref="Q19:U24" si="24">SUMIFS($W19:$CD19,$W$4:$CD$4,Q$6)</f>
        <v>164025.2525</v>
      </c>
      <c r="R19" s="22">
        <f t="shared" si="24"/>
        <v>492075.75750000001</v>
      </c>
      <c r="S19" s="22">
        <f t="shared" si="24"/>
        <v>0</v>
      </c>
      <c r="T19" s="22">
        <f t="shared" si="24"/>
        <v>0</v>
      </c>
      <c r="U19" s="22">
        <f t="shared" si="24"/>
        <v>0</v>
      </c>
      <c r="V19" s="22">
        <f t="shared" si="17"/>
        <v>0</v>
      </c>
      <c r="W19" s="22">
        <f t="shared" si="18"/>
        <v>0</v>
      </c>
      <c r="X19" s="22">
        <f t="shared" si="18"/>
        <v>0</v>
      </c>
      <c r="Y19" s="22">
        <f t="shared" si="18"/>
        <v>0</v>
      </c>
      <c r="Z19" s="22">
        <f t="shared" si="18"/>
        <v>0</v>
      </c>
      <c r="AA19" s="22">
        <f t="shared" si="18"/>
        <v>0</v>
      </c>
      <c r="AB19" s="22">
        <f t="shared" si="18"/>
        <v>0</v>
      </c>
      <c r="AC19" s="22">
        <f t="shared" si="18"/>
        <v>0</v>
      </c>
      <c r="AD19" s="22">
        <f t="shared" si="18"/>
        <v>0</v>
      </c>
      <c r="AE19" s="22">
        <f t="shared" si="18"/>
        <v>0</v>
      </c>
      <c r="AF19" s="22">
        <f t="shared" si="18"/>
        <v>54675.084166666667</v>
      </c>
      <c r="AG19" s="22">
        <f t="shared" si="18"/>
        <v>54675.084166666667</v>
      </c>
      <c r="AH19" s="22">
        <f t="shared" si="18"/>
        <v>54675.084166666667</v>
      </c>
      <c r="AI19" s="22">
        <f t="shared" si="18"/>
        <v>54675.084166666667</v>
      </c>
      <c r="AJ19" s="22">
        <f t="shared" si="18"/>
        <v>54675.084166666667</v>
      </c>
      <c r="AK19" s="22">
        <f t="shared" si="18"/>
        <v>54675.084166666667</v>
      </c>
      <c r="AL19" s="22">
        <f t="shared" si="18"/>
        <v>54675.084166666667</v>
      </c>
      <c r="AM19" s="22">
        <f t="shared" si="19"/>
        <v>54675.084166666667</v>
      </c>
      <c r="AN19" s="22">
        <f t="shared" si="19"/>
        <v>54675.084166666667</v>
      </c>
      <c r="AO19" s="22">
        <f t="shared" si="19"/>
        <v>54675.084166666667</v>
      </c>
      <c r="AP19" s="22">
        <f t="shared" si="19"/>
        <v>54675.084166666667</v>
      </c>
      <c r="AQ19" s="22">
        <f t="shared" si="19"/>
        <v>54675.084166666667</v>
      </c>
      <c r="AR19" s="22">
        <f t="shared" si="19"/>
        <v>0</v>
      </c>
      <c r="AS19" s="22">
        <f t="shared" si="19"/>
        <v>0</v>
      </c>
      <c r="AT19" s="22">
        <f t="shared" si="19"/>
        <v>0</v>
      </c>
      <c r="AU19" s="22">
        <f t="shared" si="19"/>
        <v>0</v>
      </c>
      <c r="AV19" s="22">
        <f t="shared" si="19"/>
        <v>0</v>
      </c>
      <c r="AW19" s="22">
        <f t="shared" si="19"/>
        <v>0</v>
      </c>
      <c r="AX19" s="22">
        <f t="shared" si="19"/>
        <v>0</v>
      </c>
      <c r="AY19" s="22">
        <f t="shared" si="19"/>
        <v>0</v>
      </c>
      <c r="AZ19" s="22">
        <f t="shared" si="19"/>
        <v>0</v>
      </c>
      <c r="BA19" s="22">
        <f t="shared" si="19"/>
        <v>0</v>
      </c>
      <c r="BB19" s="22">
        <f t="shared" si="19"/>
        <v>0</v>
      </c>
      <c r="BC19" s="22">
        <f t="shared" si="20"/>
        <v>0</v>
      </c>
      <c r="BD19" s="22">
        <f t="shared" si="20"/>
        <v>0</v>
      </c>
      <c r="BE19" s="22">
        <f t="shared" si="20"/>
        <v>0</v>
      </c>
      <c r="BF19" s="22">
        <f t="shared" si="20"/>
        <v>0</v>
      </c>
      <c r="BG19" s="22">
        <f t="shared" si="20"/>
        <v>0</v>
      </c>
      <c r="BH19" s="22">
        <f t="shared" si="20"/>
        <v>0</v>
      </c>
      <c r="BI19" s="22">
        <f t="shared" si="20"/>
        <v>0</v>
      </c>
      <c r="BJ19" s="22">
        <f t="shared" si="20"/>
        <v>0</v>
      </c>
      <c r="BK19" s="22">
        <f t="shared" si="20"/>
        <v>0</v>
      </c>
      <c r="BL19" s="22">
        <f t="shared" si="20"/>
        <v>0</v>
      </c>
      <c r="BM19" s="22">
        <f t="shared" si="20"/>
        <v>0</v>
      </c>
      <c r="BN19" s="22">
        <f t="shared" si="20"/>
        <v>0</v>
      </c>
      <c r="BO19" s="22">
        <f t="shared" si="20"/>
        <v>0</v>
      </c>
      <c r="BP19" s="22">
        <f t="shared" si="20"/>
        <v>0</v>
      </c>
      <c r="BQ19" s="22">
        <f t="shared" si="20"/>
        <v>0</v>
      </c>
      <c r="BR19" s="22">
        <f t="shared" si="20"/>
        <v>0</v>
      </c>
      <c r="BS19" s="22">
        <f t="shared" si="21"/>
        <v>0</v>
      </c>
      <c r="BT19" s="22">
        <f t="shared" si="21"/>
        <v>0</v>
      </c>
      <c r="BU19" s="22">
        <f t="shared" si="21"/>
        <v>0</v>
      </c>
      <c r="BV19" s="22">
        <f t="shared" si="21"/>
        <v>0</v>
      </c>
      <c r="BW19" s="22">
        <f t="shared" si="21"/>
        <v>0</v>
      </c>
      <c r="BX19" s="22">
        <f t="shared" si="21"/>
        <v>0</v>
      </c>
      <c r="BY19" s="22">
        <f t="shared" si="21"/>
        <v>0</v>
      </c>
      <c r="BZ19" s="22">
        <f t="shared" si="21"/>
        <v>0</v>
      </c>
      <c r="CA19" s="22">
        <f t="shared" si="21"/>
        <v>0</v>
      </c>
      <c r="CB19" s="22">
        <f t="shared" si="21"/>
        <v>0</v>
      </c>
      <c r="CC19" s="22">
        <f t="shared" si="21"/>
        <v>0</v>
      </c>
      <c r="CD19" s="22">
        <f t="shared" si="21"/>
        <v>0</v>
      </c>
      <c r="CE19" s="22">
        <f t="shared" si="22"/>
        <v>0</v>
      </c>
      <c r="CF19" s="22">
        <f t="shared" si="22"/>
        <v>0</v>
      </c>
      <c r="CG19" s="22">
        <f t="shared" si="22"/>
        <v>0</v>
      </c>
      <c r="CH19" s="22">
        <f t="shared" si="22"/>
        <v>0</v>
      </c>
      <c r="CI19" s="22">
        <f t="shared" si="22"/>
        <v>0</v>
      </c>
      <c r="CJ19" s="22">
        <f t="shared" si="22"/>
        <v>0</v>
      </c>
      <c r="CK19" s="22">
        <f t="shared" si="22"/>
        <v>0</v>
      </c>
      <c r="CL19" s="22">
        <f t="shared" si="22"/>
        <v>0</v>
      </c>
      <c r="CM19" s="22">
        <f t="shared" si="22"/>
        <v>0</v>
      </c>
      <c r="CN19" s="22">
        <f t="shared" si="22"/>
        <v>0</v>
      </c>
      <c r="CO19" s="22">
        <f t="shared" si="22"/>
        <v>0</v>
      </c>
      <c r="CP19" s="22">
        <f t="shared" si="22"/>
        <v>0</v>
      </c>
    </row>
    <row r="20" spans="1:94">
      <c r="B20" s="20" t="s">
        <v>421</v>
      </c>
      <c r="D20" s="20" t="s">
        <v>585</v>
      </c>
      <c r="F20" s="21"/>
      <c r="G20" s="114">
        <v>0.04</v>
      </c>
      <c r="I20" s="31">
        <f t="shared" si="23"/>
        <v>44470</v>
      </c>
      <c r="J20" s="31">
        <f t="shared" si="23"/>
        <v>44834</v>
      </c>
      <c r="L20" s="147">
        <v>675395</v>
      </c>
      <c r="M20" s="29">
        <f t="shared" ref="M20:M24" si="25">L20-L19</f>
        <v>19293.989999999991</v>
      </c>
      <c r="N20" s="34">
        <f t="shared" ref="N20:N24" si="26">M20/L19</f>
        <v>2.9407042065062498E-2</v>
      </c>
      <c r="O20" s="32">
        <f t="shared" ref="O20:O24" si="27">IFERROR(L20/ROUND(DAYS360(I20,J20,FALSE)/30,0),0)</f>
        <v>56282.916666666664</v>
      </c>
      <c r="Q20" s="22">
        <f t="shared" si="24"/>
        <v>0</v>
      </c>
      <c r="R20" s="22">
        <f t="shared" si="24"/>
        <v>168848.75</v>
      </c>
      <c r="S20" s="22">
        <f t="shared" si="24"/>
        <v>506546.25000000006</v>
      </c>
      <c r="T20" s="22">
        <f t="shared" si="24"/>
        <v>0</v>
      </c>
      <c r="U20" s="22">
        <f t="shared" si="24"/>
        <v>0</v>
      </c>
      <c r="V20" s="22">
        <f t="shared" si="17"/>
        <v>0</v>
      </c>
      <c r="W20" s="22">
        <f t="shared" si="18"/>
        <v>0</v>
      </c>
      <c r="X20" s="22">
        <f t="shared" si="18"/>
        <v>0</v>
      </c>
      <c r="Y20" s="22">
        <f t="shared" si="18"/>
        <v>0</v>
      </c>
      <c r="Z20" s="22">
        <f t="shared" si="18"/>
        <v>0</v>
      </c>
      <c r="AA20" s="22">
        <f t="shared" si="18"/>
        <v>0</v>
      </c>
      <c r="AB20" s="22">
        <f t="shared" si="18"/>
        <v>0</v>
      </c>
      <c r="AC20" s="22">
        <f t="shared" si="18"/>
        <v>0</v>
      </c>
      <c r="AD20" s="22">
        <f t="shared" si="18"/>
        <v>0</v>
      </c>
      <c r="AE20" s="22">
        <f t="shared" si="18"/>
        <v>0</v>
      </c>
      <c r="AF20" s="22">
        <f t="shared" si="18"/>
        <v>0</v>
      </c>
      <c r="AG20" s="22">
        <f t="shared" si="18"/>
        <v>0</v>
      </c>
      <c r="AH20" s="22">
        <f t="shared" si="18"/>
        <v>0</v>
      </c>
      <c r="AI20" s="22">
        <f t="shared" si="18"/>
        <v>0</v>
      </c>
      <c r="AJ20" s="22">
        <f t="shared" si="18"/>
        <v>0</v>
      </c>
      <c r="AK20" s="22">
        <f t="shared" si="18"/>
        <v>0</v>
      </c>
      <c r="AL20" s="22">
        <f t="shared" si="18"/>
        <v>0</v>
      </c>
      <c r="AM20" s="22">
        <f t="shared" si="19"/>
        <v>0</v>
      </c>
      <c r="AN20" s="22">
        <f t="shared" si="19"/>
        <v>0</v>
      </c>
      <c r="AO20" s="22">
        <f t="shared" si="19"/>
        <v>0</v>
      </c>
      <c r="AP20" s="22">
        <f t="shared" si="19"/>
        <v>0</v>
      </c>
      <c r="AQ20" s="22">
        <f t="shared" si="19"/>
        <v>0</v>
      </c>
      <c r="AR20" s="22">
        <f t="shared" si="19"/>
        <v>56282.916666666664</v>
      </c>
      <c r="AS20" s="22">
        <f t="shared" si="19"/>
        <v>56282.916666666664</v>
      </c>
      <c r="AT20" s="22">
        <f t="shared" si="19"/>
        <v>56282.916666666664</v>
      </c>
      <c r="AU20" s="22">
        <f t="shared" si="19"/>
        <v>56282.916666666664</v>
      </c>
      <c r="AV20" s="22">
        <f t="shared" si="19"/>
        <v>56282.916666666664</v>
      </c>
      <c r="AW20" s="22">
        <f t="shared" si="19"/>
        <v>56282.916666666664</v>
      </c>
      <c r="AX20" s="22">
        <f t="shared" si="19"/>
        <v>56282.916666666664</v>
      </c>
      <c r="AY20" s="22">
        <f t="shared" si="19"/>
        <v>56282.916666666664</v>
      </c>
      <c r="AZ20" s="22">
        <f t="shared" si="19"/>
        <v>56282.916666666664</v>
      </c>
      <c r="BA20" s="22">
        <f t="shared" si="19"/>
        <v>56282.916666666664</v>
      </c>
      <c r="BB20" s="22">
        <f t="shared" si="19"/>
        <v>56282.916666666664</v>
      </c>
      <c r="BC20" s="22">
        <f t="shared" si="20"/>
        <v>56282.916666666664</v>
      </c>
      <c r="BD20" s="22">
        <f t="shared" si="20"/>
        <v>0</v>
      </c>
      <c r="BE20" s="22">
        <f t="shared" si="20"/>
        <v>0</v>
      </c>
      <c r="BF20" s="22">
        <f t="shared" si="20"/>
        <v>0</v>
      </c>
      <c r="BG20" s="22">
        <f t="shared" si="20"/>
        <v>0</v>
      </c>
      <c r="BH20" s="22">
        <f t="shared" si="20"/>
        <v>0</v>
      </c>
      <c r="BI20" s="22">
        <f t="shared" si="20"/>
        <v>0</v>
      </c>
      <c r="BJ20" s="22">
        <f t="shared" si="20"/>
        <v>0</v>
      </c>
      <c r="BK20" s="22">
        <f t="shared" si="20"/>
        <v>0</v>
      </c>
      <c r="BL20" s="22">
        <f t="shared" si="20"/>
        <v>0</v>
      </c>
      <c r="BM20" s="22">
        <f t="shared" si="20"/>
        <v>0</v>
      </c>
      <c r="BN20" s="22">
        <f t="shared" si="20"/>
        <v>0</v>
      </c>
      <c r="BO20" s="22">
        <f t="shared" si="20"/>
        <v>0</v>
      </c>
      <c r="BP20" s="22">
        <f t="shared" si="20"/>
        <v>0</v>
      </c>
      <c r="BQ20" s="22">
        <f t="shared" si="20"/>
        <v>0</v>
      </c>
      <c r="BR20" s="22">
        <f t="shared" si="20"/>
        <v>0</v>
      </c>
      <c r="BS20" s="22">
        <f t="shared" si="21"/>
        <v>0</v>
      </c>
      <c r="BT20" s="22">
        <f t="shared" si="21"/>
        <v>0</v>
      </c>
      <c r="BU20" s="22">
        <f t="shared" si="21"/>
        <v>0</v>
      </c>
      <c r="BV20" s="22">
        <f t="shared" si="21"/>
        <v>0</v>
      </c>
      <c r="BW20" s="22">
        <f t="shared" si="21"/>
        <v>0</v>
      </c>
      <c r="BX20" s="22">
        <f t="shared" si="21"/>
        <v>0</v>
      </c>
      <c r="BY20" s="22">
        <f t="shared" si="21"/>
        <v>0</v>
      </c>
      <c r="BZ20" s="22">
        <f t="shared" si="21"/>
        <v>0</v>
      </c>
      <c r="CA20" s="22">
        <f t="shared" si="21"/>
        <v>0</v>
      </c>
      <c r="CB20" s="22">
        <f t="shared" si="21"/>
        <v>0</v>
      </c>
      <c r="CC20" s="22">
        <f t="shared" si="21"/>
        <v>0</v>
      </c>
      <c r="CD20" s="22">
        <f t="shared" si="21"/>
        <v>0</v>
      </c>
      <c r="CE20" s="22">
        <f t="shared" si="22"/>
        <v>0</v>
      </c>
      <c r="CF20" s="22">
        <f t="shared" si="22"/>
        <v>0</v>
      </c>
      <c r="CG20" s="22">
        <f t="shared" si="22"/>
        <v>0</v>
      </c>
      <c r="CH20" s="22">
        <f t="shared" si="22"/>
        <v>0</v>
      </c>
      <c r="CI20" s="22">
        <f t="shared" si="22"/>
        <v>0</v>
      </c>
      <c r="CJ20" s="22">
        <f t="shared" si="22"/>
        <v>0</v>
      </c>
      <c r="CK20" s="22">
        <f t="shared" si="22"/>
        <v>0</v>
      </c>
      <c r="CL20" s="22">
        <f t="shared" si="22"/>
        <v>0</v>
      </c>
      <c r="CM20" s="22">
        <f t="shared" si="22"/>
        <v>0</v>
      </c>
      <c r="CN20" s="22">
        <f t="shared" si="22"/>
        <v>0</v>
      </c>
      <c r="CO20" s="22">
        <f t="shared" si="22"/>
        <v>0</v>
      </c>
      <c r="CP20" s="22">
        <f t="shared" si="22"/>
        <v>0</v>
      </c>
    </row>
    <row r="21" spans="1:94">
      <c r="B21" s="20" t="s">
        <v>421</v>
      </c>
      <c r="D21" s="20" t="s">
        <v>585</v>
      </c>
      <c r="F21" s="21"/>
      <c r="G21" s="21">
        <v>7.4999999999999997E-2</v>
      </c>
      <c r="I21" s="31">
        <f t="shared" si="23"/>
        <v>44835</v>
      </c>
      <c r="J21" s="31">
        <f t="shared" si="23"/>
        <v>45199</v>
      </c>
      <c r="L21" s="29">
        <f>O20*(1+F21)*(1+G21)*ROUND(DAYS360(I21,J21,FALSE)/30,0)</f>
        <v>726049.625</v>
      </c>
      <c r="M21" s="29">
        <f t="shared" si="25"/>
        <v>50654.625</v>
      </c>
      <c r="N21" s="34">
        <f t="shared" si="26"/>
        <v>7.4999999999999997E-2</v>
      </c>
      <c r="O21" s="32">
        <f t="shared" si="27"/>
        <v>60504.135416666664</v>
      </c>
      <c r="Q21" s="22">
        <f t="shared" si="24"/>
        <v>0</v>
      </c>
      <c r="R21" s="22">
        <f t="shared" si="24"/>
        <v>0</v>
      </c>
      <c r="S21" s="22">
        <f t="shared" si="24"/>
        <v>181512.40625</v>
      </c>
      <c r="T21" s="22">
        <f t="shared" si="24"/>
        <v>544537.21875</v>
      </c>
      <c r="U21" s="22">
        <f t="shared" si="24"/>
        <v>0</v>
      </c>
      <c r="V21" s="22">
        <f t="shared" si="17"/>
        <v>0</v>
      </c>
      <c r="W21" s="22">
        <f t="shared" si="18"/>
        <v>0</v>
      </c>
      <c r="X21" s="22">
        <f t="shared" si="18"/>
        <v>0</v>
      </c>
      <c r="Y21" s="22">
        <f t="shared" si="18"/>
        <v>0</v>
      </c>
      <c r="Z21" s="22">
        <f t="shared" si="18"/>
        <v>0</v>
      </c>
      <c r="AA21" s="22">
        <f t="shared" si="18"/>
        <v>0</v>
      </c>
      <c r="AB21" s="22">
        <f t="shared" si="18"/>
        <v>0</v>
      </c>
      <c r="AC21" s="22">
        <f t="shared" si="18"/>
        <v>0</v>
      </c>
      <c r="AD21" s="22">
        <f t="shared" si="18"/>
        <v>0</v>
      </c>
      <c r="AE21" s="22">
        <f t="shared" si="18"/>
        <v>0</v>
      </c>
      <c r="AF21" s="22">
        <f t="shared" si="18"/>
        <v>0</v>
      </c>
      <c r="AG21" s="22">
        <f t="shared" si="18"/>
        <v>0</v>
      </c>
      <c r="AH21" s="22">
        <f t="shared" si="18"/>
        <v>0</v>
      </c>
      <c r="AI21" s="22">
        <f t="shared" si="18"/>
        <v>0</v>
      </c>
      <c r="AJ21" s="22">
        <f t="shared" si="18"/>
        <v>0</v>
      </c>
      <c r="AK21" s="22">
        <f t="shared" si="18"/>
        <v>0</v>
      </c>
      <c r="AL21" s="22">
        <f t="shared" si="18"/>
        <v>0</v>
      </c>
      <c r="AM21" s="22">
        <f t="shared" si="19"/>
        <v>0</v>
      </c>
      <c r="AN21" s="22">
        <f t="shared" si="19"/>
        <v>0</v>
      </c>
      <c r="AO21" s="22">
        <f t="shared" si="19"/>
        <v>0</v>
      </c>
      <c r="AP21" s="22">
        <f t="shared" si="19"/>
        <v>0</v>
      </c>
      <c r="AQ21" s="22">
        <f t="shared" si="19"/>
        <v>0</v>
      </c>
      <c r="AR21" s="22">
        <f t="shared" si="19"/>
        <v>0</v>
      </c>
      <c r="AS21" s="22">
        <f t="shared" si="19"/>
        <v>0</v>
      </c>
      <c r="AT21" s="22">
        <f t="shared" si="19"/>
        <v>0</v>
      </c>
      <c r="AU21" s="22">
        <f t="shared" si="19"/>
        <v>0</v>
      </c>
      <c r="AV21" s="22">
        <f t="shared" si="19"/>
        <v>0</v>
      </c>
      <c r="AW21" s="22">
        <f t="shared" si="19"/>
        <v>0</v>
      </c>
      <c r="AX21" s="22">
        <f t="shared" si="19"/>
        <v>0</v>
      </c>
      <c r="AY21" s="22">
        <f t="shared" si="19"/>
        <v>0</v>
      </c>
      <c r="AZ21" s="22">
        <f t="shared" si="19"/>
        <v>0</v>
      </c>
      <c r="BA21" s="22">
        <f t="shared" si="19"/>
        <v>0</v>
      </c>
      <c r="BB21" s="22">
        <f t="shared" si="19"/>
        <v>0</v>
      </c>
      <c r="BC21" s="22">
        <f t="shared" si="20"/>
        <v>0</v>
      </c>
      <c r="BD21" s="22">
        <f t="shared" si="20"/>
        <v>60504.135416666664</v>
      </c>
      <c r="BE21" s="22">
        <f t="shared" si="20"/>
        <v>60504.135416666664</v>
      </c>
      <c r="BF21" s="22">
        <f t="shared" si="20"/>
        <v>60504.135416666664</v>
      </c>
      <c r="BG21" s="22">
        <f t="shared" si="20"/>
        <v>60504.135416666664</v>
      </c>
      <c r="BH21" s="22">
        <f t="shared" si="20"/>
        <v>60504.135416666664</v>
      </c>
      <c r="BI21" s="22">
        <f t="shared" si="20"/>
        <v>60504.135416666664</v>
      </c>
      <c r="BJ21" s="22">
        <f t="shared" si="20"/>
        <v>60504.135416666664</v>
      </c>
      <c r="BK21" s="22">
        <f t="shared" si="20"/>
        <v>60504.135416666664</v>
      </c>
      <c r="BL21" s="22">
        <f t="shared" si="20"/>
        <v>60504.135416666664</v>
      </c>
      <c r="BM21" s="22">
        <f t="shared" si="20"/>
        <v>60504.135416666664</v>
      </c>
      <c r="BN21" s="22">
        <f t="shared" si="20"/>
        <v>60504.135416666664</v>
      </c>
      <c r="BO21" s="22">
        <f t="shared" si="20"/>
        <v>60504.135416666664</v>
      </c>
      <c r="BP21" s="22">
        <f t="shared" si="20"/>
        <v>0</v>
      </c>
      <c r="BQ21" s="22">
        <f t="shared" si="20"/>
        <v>0</v>
      </c>
      <c r="BR21" s="22">
        <f t="shared" si="20"/>
        <v>0</v>
      </c>
      <c r="BS21" s="22">
        <f t="shared" si="21"/>
        <v>0</v>
      </c>
      <c r="BT21" s="22">
        <f t="shared" si="21"/>
        <v>0</v>
      </c>
      <c r="BU21" s="22">
        <f t="shared" si="21"/>
        <v>0</v>
      </c>
      <c r="BV21" s="22">
        <f t="shared" si="21"/>
        <v>0</v>
      </c>
      <c r="BW21" s="22">
        <f t="shared" si="21"/>
        <v>0</v>
      </c>
      <c r="BX21" s="22">
        <f t="shared" si="21"/>
        <v>0</v>
      </c>
      <c r="BY21" s="22">
        <f t="shared" si="21"/>
        <v>0</v>
      </c>
      <c r="BZ21" s="22">
        <f t="shared" si="21"/>
        <v>0</v>
      </c>
      <c r="CA21" s="22">
        <f t="shared" si="21"/>
        <v>0</v>
      </c>
      <c r="CB21" s="22">
        <f t="shared" si="21"/>
        <v>0</v>
      </c>
      <c r="CC21" s="22">
        <f t="shared" si="21"/>
        <v>0</v>
      </c>
      <c r="CD21" s="22">
        <f t="shared" si="21"/>
        <v>0</v>
      </c>
      <c r="CE21" s="22">
        <f t="shared" si="22"/>
        <v>0</v>
      </c>
      <c r="CF21" s="22">
        <f t="shared" si="22"/>
        <v>0</v>
      </c>
      <c r="CG21" s="22">
        <f t="shared" si="22"/>
        <v>0</v>
      </c>
      <c r="CH21" s="22">
        <f t="shared" si="22"/>
        <v>0</v>
      </c>
      <c r="CI21" s="22">
        <f t="shared" si="22"/>
        <v>0</v>
      </c>
      <c r="CJ21" s="22">
        <f t="shared" si="22"/>
        <v>0</v>
      </c>
      <c r="CK21" s="22">
        <f t="shared" si="22"/>
        <v>0</v>
      </c>
      <c r="CL21" s="22">
        <f t="shared" si="22"/>
        <v>0</v>
      </c>
      <c r="CM21" s="22">
        <f t="shared" si="22"/>
        <v>0</v>
      </c>
      <c r="CN21" s="22">
        <f t="shared" si="22"/>
        <v>0</v>
      </c>
      <c r="CO21" s="22">
        <f t="shared" si="22"/>
        <v>0</v>
      </c>
      <c r="CP21" s="22">
        <f t="shared" si="22"/>
        <v>0</v>
      </c>
    </row>
    <row r="22" spans="1:94">
      <c r="B22" s="20" t="s">
        <v>421</v>
      </c>
      <c r="D22" s="20" t="s">
        <v>585</v>
      </c>
      <c r="F22" s="21"/>
      <c r="G22" s="114">
        <v>7.4999999999999997E-2</v>
      </c>
      <c r="I22" s="31">
        <f t="shared" si="23"/>
        <v>45200</v>
      </c>
      <c r="J22" s="31">
        <f t="shared" si="23"/>
        <v>45565</v>
      </c>
      <c r="L22" s="29">
        <f>O21*(1+F22)*(1+G22)*ROUND(DAYS360(I22,J22,FALSE)/30,0)</f>
        <v>780503.34687499993</v>
      </c>
      <c r="M22" s="29">
        <f t="shared" si="25"/>
        <v>54453.72187499993</v>
      </c>
      <c r="N22" s="34">
        <f t="shared" si="26"/>
        <v>7.49999999999999E-2</v>
      </c>
      <c r="O22" s="32">
        <f t="shared" si="27"/>
        <v>65041.945572916658</v>
      </c>
      <c r="Q22" s="22">
        <f t="shared" si="24"/>
        <v>0</v>
      </c>
      <c r="R22" s="22">
        <f t="shared" si="24"/>
        <v>0</v>
      </c>
      <c r="S22" s="22">
        <f t="shared" si="24"/>
        <v>0</v>
      </c>
      <c r="T22" s="22">
        <f t="shared" si="24"/>
        <v>195125.83671874998</v>
      </c>
      <c r="U22" s="22">
        <f t="shared" si="24"/>
        <v>585377.51015624998</v>
      </c>
      <c r="V22" s="22">
        <f t="shared" si="17"/>
        <v>0</v>
      </c>
      <c r="W22" s="22">
        <f t="shared" si="18"/>
        <v>0</v>
      </c>
      <c r="X22" s="22">
        <f t="shared" si="18"/>
        <v>0</v>
      </c>
      <c r="Y22" s="22">
        <f t="shared" si="18"/>
        <v>0</v>
      </c>
      <c r="Z22" s="22">
        <f t="shared" si="18"/>
        <v>0</v>
      </c>
      <c r="AA22" s="22">
        <f t="shared" si="18"/>
        <v>0</v>
      </c>
      <c r="AB22" s="22">
        <f t="shared" si="18"/>
        <v>0</v>
      </c>
      <c r="AC22" s="22">
        <f t="shared" si="18"/>
        <v>0</v>
      </c>
      <c r="AD22" s="22">
        <f t="shared" si="18"/>
        <v>0</v>
      </c>
      <c r="AE22" s="22">
        <f t="shared" si="18"/>
        <v>0</v>
      </c>
      <c r="AF22" s="22">
        <f t="shared" si="18"/>
        <v>0</v>
      </c>
      <c r="AG22" s="22">
        <f t="shared" si="18"/>
        <v>0</v>
      </c>
      <c r="AH22" s="22">
        <f t="shared" si="18"/>
        <v>0</v>
      </c>
      <c r="AI22" s="22">
        <f t="shared" si="18"/>
        <v>0</v>
      </c>
      <c r="AJ22" s="22">
        <f t="shared" si="18"/>
        <v>0</v>
      </c>
      <c r="AK22" s="22">
        <f t="shared" si="18"/>
        <v>0</v>
      </c>
      <c r="AL22" s="22">
        <f t="shared" si="18"/>
        <v>0</v>
      </c>
      <c r="AM22" s="22">
        <f t="shared" si="19"/>
        <v>0</v>
      </c>
      <c r="AN22" s="22">
        <f t="shared" si="19"/>
        <v>0</v>
      </c>
      <c r="AO22" s="22">
        <f t="shared" si="19"/>
        <v>0</v>
      </c>
      <c r="AP22" s="22">
        <f t="shared" si="19"/>
        <v>0</v>
      </c>
      <c r="AQ22" s="22">
        <f t="shared" si="19"/>
        <v>0</v>
      </c>
      <c r="AR22" s="22">
        <f t="shared" si="19"/>
        <v>0</v>
      </c>
      <c r="AS22" s="22">
        <f t="shared" si="19"/>
        <v>0</v>
      </c>
      <c r="AT22" s="22">
        <f t="shared" si="19"/>
        <v>0</v>
      </c>
      <c r="AU22" s="22">
        <f t="shared" si="19"/>
        <v>0</v>
      </c>
      <c r="AV22" s="22">
        <f t="shared" si="19"/>
        <v>0</v>
      </c>
      <c r="AW22" s="22">
        <f t="shared" si="19"/>
        <v>0</v>
      </c>
      <c r="AX22" s="22">
        <f t="shared" si="19"/>
        <v>0</v>
      </c>
      <c r="AY22" s="22">
        <f t="shared" si="19"/>
        <v>0</v>
      </c>
      <c r="AZ22" s="22">
        <f t="shared" si="19"/>
        <v>0</v>
      </c>
      <c r="BA22" s="22">
        <f t="shared" si="19"/>
        <v>0</v>
      </c>
      <c r="BB22" s="22">
        <f t="shared" si="19"/>
        <v>0</v>
      </c>
      <c r="BC22" s="22">
        <f t="shared" si="20"/>
        <v>0</v>
      </c>
      <c r="BD22" s="22">
        <f t="shared" si="20"/>
        <v>0</v>
      </c>
      <c r="BE22" s="22">
        <f t="shared" si="20"/>
        <v>0</v>
      </c>
      <c r="BF22" s="22">
        <f t="shared" si="20"/>
        <v>0</v>
      </c>
      <c r="BG22" s="22">
        <f t="shared" si="20"/>
        <v>0</v>
      </c>
      <c r="BH22" s="22">
        <f t="shared" si="20"/>
        <v>0</v>
      </c>
      <c r="BI22" s="22">
        <f t="shared" si="20"/>
        <v>0</v>
      </c>
      <c r="BJ22" s="22">
        <f t="shared" si="20"/>
        <v>0</v>
      </c>
      <c r="BK22" s="22">
        <f t="shared" si="20"/>
        <v>0</v>
      </c>
      <c r="BL22" s="22">
        <f t="shared" si="20"/>
        <v>0</v>
      </c>
      <c r="BM22" s="22">
        <f t="shared" si="20"/>
        <v>0</v>
      </c>
      <c r="BN22" s="22">
        <f t="shared" si="20"/>
        <v>0</v>
      </c>
      <c r="BO22" s="22">
        <f t="shared" si="20"/>
        <v>0</v>
      </c>
      <c r="BP22" s="22">
        <f t="shared" si="20"/>
        <v>65041.945572916658</v>
      </c>
      <c r="BQ22" s="22">
        <f t="shared" si="20"/>
        <v>65041.945572916658</v>
      </c>
      <c r="BR22" s="22">
        <f t="shared" si="20"/>
        <v>65041.945572916658</v>
      </c>
      <c r="BS22" s="22">
        <f t="shared" si="21"/>
        <v>65041.945572916658</v>
      </c>
      <c r="BT22" s="22">
        <f t="shared" si="21"/>
        <v>65041.945572916658</v>
      </c>
      <c r="BU22" s="22">
        <f t="shared" si="21"/>
        <v>65041.945572916658</v>
      </c>
      <c r="BV22" s="22">
        <f t="shared" si="21"/>
        <v>65041.945572916658</v>
      </c>
      <c r="BW22" s="22">
        <f t="shared" si="21"/>
        <v>65041.945572916658</v>
      </c>
      <c r="BX22" s="22">
        <f t="shared" si="21"/>
        <v>65041.945572916658</v>
      </c>
      <c r="BY22" s="22">
        <f t="shared" si="21"/>
        <v>65041.945572916658</v>
      </c>
      <c r="BZ22" s="22">
        <f t="shared" si="21"/>
        <v>65041.945572916658</v>
      </c>
      <c r="CA22" s="22">
        <f t="shared" si="21"/>
        <v>65041.945572916658</v>
      </c>
      <c r="CB22" s="22">
        <f t="shared" si="21"/>
        <v>0</v>
      </c>
      <c r="CC22" s="22">
        <f t="shared" si="21"/>
        <v>0</v>
      </c>
      <c r="CD22" s="22">
        <f t="shared" si="21"/>
        <v>0</v>
      </c>
      <c r="CE22" s="22">
        <f t="shared" si="22"/>
        <v>0</v>
      </c>
      <c r="CF22" s="22">
        <f t="shared" si="22"/>
        <v>0</v>
      </c>
      <c r="CG22" s="22">
        <f t="shared" si="22"/>
        <v>0</v>
      </c>
      <c r="CH22" s="22">
        <f t="shared" si="22"/>
        <v>0</v>
      </c>
      <c r="CI22" s="22">
        <f t="shared" si="22"/>
        <v>0</v>
      </c>
      <c r="CJ22" s="22">
        <f t="shared" si="22"/>
        <v>0</v>
      </c>
      <c r="CK22" s="22">
        <f t="shared" si="22"/>
        <v>0</v>
      </c>
      <c r="CL22" s="22">
        <f t="shared" si="22"/>
        <v>0</v>
      </c>
      <c r="CM22" s="22">
        <f t="shared" si="22"/>
        <v>0</v>
      </c>
      <c r="CN22" s="22">
        <f t="shared" si="22"/>
        <v>0</v>
      </c>
      <c r="CO22" s="22">
        <f t="shared" si="22"/>
        <v>0</v>
      </c>
      <c r="CP22" s="22">
        <f t="shared" si="22"/>
        <v>0</v>
      </c>
    </row>
    <row r="23" spans="1:94">
      <c r="B23" s="20" t="s">
        <v>421</v>
      </c>
      <c r="D23" s="20" t="s">
        <v>585</v>
      </c>
      <c r="F23" s="21"/>
      <c r="G23" s="114">
        <v>0.03</v>
      </c>
      <c r="I23" s="31">
        <f t="shared" si="23"/>
        <v>45566</v>
      </c>
      <c r="J23" s="31">
        <f t="shared" si="23"/>
        <v>45930</v>
      </c>
      <c r="L23" s="29">
        <f>O22*(1+F23)*(1+G23)*ROUND(DAYS360(I23,J23,FALSE)/30,0)</f>
        <v>803918.4472812498</v>
      </c>
      <c r="M23" s="29">
        <f t="shared" si="25"/>
        <v>23415.100406249869</v>
      </c>
      <c r="N23" s="34">
        <f t="shared" si="26"/>
        <v>2.9999999999999836E-2</v>
      </c>
      <c r="O23" s="32">
        <f t="shared" si="27"/>
        <v>66993.203940104155</v>
      </c>
      <c r="Q23" s="22">
        <f t="shared" si="24"/>
        <v>0</v>
      </c>
      <c r="R23" s="22">
        <f t="shared" si="24"/>
        <v>0</v>
      </c>
      <c r="S23" s="22">
        <f t="shared" si="24"/>
        <v>0</v>
      </c>
      <c r="T23" s="22">
        <f t="shared" si="24"/>
        <v>0</v>
      </c>
      <c r="U23" s="22">
        <f t="shared" si="24"/>
        <v>200979.61182031245</v>
      </c>
      <c r="V23" s="22">
        <f t="shared" si="17"/>
        <v>602938.83546093735</v>
      </c>
      <c r="W23" s="22">
        <f t="shared" si="18"/>
        <v>0</v>
      </c>
      <c r="X23" s="22">
        <f t="shared" si="18"/>
        <v>0</v>
      </c>
      <c r="Y23" s="22">
        <f t="shared" si="18"/>
        <v>0</v>
      </c>
      <c r="Z23" s="22">
        <f t="shared" si="18"/>
        <v>0</v>
      </c>
      <c r="AA23" s="22">
        <f t="shared" si="18"/>
        <v>0</v>
      </c>
      <c r="AB23" s="22">
        <f t="shared" si="18"/>
        <v>0</v>
      </c>
      <c r="AC23" s="22">
        <f t="shared" si="18"/>
        <v>0</v>
      </c>
      <c r="AD23" s="22">
        <f t="shared" si="18"/>
        <v>0</v>
      </c>
      <c r="AE23" s="22">
        <f t="shared" si="18"/>
        <v>0</v>
      </c>
      <c r="AF23" s="22">
        <f t="shared" si="18"/>
        <v>0</v>
      </c>
      <c r="AG23" s="22">
        <f t="shared" si="18"/>
        <v>0</v>
      </c>
      <c r="AH23" s="22">
        <f t="shared" si="18"/>
        <v>0</v>
      </c>
      <c r="AI23" s="22">
        <f t="shared" si="18"/>
        <v>0</v>
      </c>
      <c r="AJ23" s="22">
        <f t="shared" si="18"/>
        <v>0</v>
      </c>
      <c r="AK23" s="22">
        <f t="shared" si="18"/>
        <v>0</v>
      </c>
      <c r="AL23" s="22">
        <f t="shared" si="18"/>
        <v>0</v>
      </c>
      <c r="AM23" s="22">
        <f t="shared" si="19"/>
        <v>0</v>
      </c>
      <c r="AN23" s="22">
        <f t="shared" si="19"/>
        <v>0</v>
      </c>
      <c r="AO23" s="22">
        <f t="shared" si="19"/>
        <v>0</v>
      </c>
      <c r="AP23" s="22">
        <f t="shared" si="19"/>
        <v>0</v>
      </c>
      <c r="AQ23" s="22">
        <f t="shared" si="19"/>
        <v>0</v>
      </c>
      <c r="AR23" s="22">
        <f t="shared" si="19"/>
        <v>0</v>
      </c>
      <c r="AS23" s="22">
        <f t="shared" si="19"/>
        <v>0</v>
      </c>
      <c r="AT23" s="22">
        <f t="shared" si="19"/>
        <v>0</v>
      </c>
      <c r="AU23" s="22">
        <f t="shared" si="19"/>
        <v>0</v>
      </c>
      <c r="AV23" s="22">
        <f t="shared" si="19"/>
        <v>0</v>
      </c>
      <c r="AW23" s="22">
        <f t="shared" si="19"/>
        <v>0</v>
      </c>
      <c r="AX23" s="22">
        <f t="shared" si="19"/>
        <v>0</v>
      </c>
      <c r="AY23" s="22">
        <f t="shared" si="19"/>
        <v>0</v>
      </c>
      <c r="AZ23" s="22">
        <f t="shared" si="19"/>
        <v>0</v>
      </c>
      <c r="BA23" s="22">
        <f t="shared" si="19"/>
        <v>0</v>
      </c>
      <c r="BB23" s="22">
        <f t="shared" si="19"/>
        <v>0</v>
      </c>
      <c r="BC23" s="22">
        <f t="shared" si="20"/>
        <v>0</v>
      </c>
      <c r="BD23" s="22">
        <f t="shared" si="20"/>
        <v>0</v>
      </c>
      <c r="BE23" s="22">
        <f t="shared" si="20"/>
        <v>0</v>
      </c>
      <c r="BF23" s="22">
        <f t="shared" si="20"/>
        <v>0</v>
      </c>
      <c r="BG23" s="22">
        <f t="shared" si="20"/>
        <v>0</v>
      </c>
      <c r="BH23" s="22">
        <f t="shared" si="20"/>
        <v>0</v>
      </c>
      <c r="BI23" s="22">
        <f t="shared" si="20"/>
        <v>0</v>
      </c>
      <c r="BJ23" s="22">
        <f t="shared" si="20"/>
        <v>0</v>
      </c>
      <c r="BK23" s="22">
        <f t="shared" si="20"/>
        <v>0</v>
      </c>
      <c r="BL23" s="22">
        <f t="shared" si="20"/>
        <v>0</v>
      </c>
      <c r="BM23" s="22">
        <f t="shared" si="20"/>
        <v>0</v>
      </c>
      <c r="BN23" s="22">
        <f t="shared" si="20"/>
        <v>0</v>
      </c>
      <c r="BO23" s="22">
        <f t="shared" si="20"/>
        <v>0</v>
      </c>
      <c r="BP23" s="22">
        <f t="shared" si="20"/>
        <v>0</v>
      </c>
      <c r="BQ23" s="22">
        <f t="shared" si="20"/>
        <v>0</v>
      </c>
      <c r="BR23" s="22">
        <f t="shared" si="20"/>
        <v>0</v>
      </c>
      <c r="BS23" s="22">
        <f t="shared" si="21"/>
        <v>0</v>
      </c>
      <c r="BT23" s="22">
        <f t="shared" si="21"/>
        <v>0</v>
      </c>
      <c r="BU23" s="22">
        <f t="shared" si="21"/>
        <v>0</v>
      </c>
      <c r="BV23" s="22">
        <f t="shared" si="21"/>
        <v>0</v>
      </c>
      <c r="BW23" s="22">
        <f t="shared" si="21"/>
        <v>0</v>
      </c>
      <c r="BX23" s="22">
        <f t="shared" si="21"/>
        <v>0</v>
      </c>
      <c r="BY23" s="22">
        <f t="shared" si="21"/>
        <v>0</v>
      </c>
      <c r="BZ23" s="22">
        <f t="shared" si="21"/>
        <v>0</v>
      </c>
      <c r="CA23" s="22">
        <f t="shared" si="21"/>
        <v>0</v>
      </c>
      <c r="CB23" s="22">
        <f t="shared" si="21"/>
        <v>66993.203940104155</v>
      </c>
      <c r="CC23" s="22">
        <f t="shared" si="21"/>
        <v>66993.203940104155</v>
      </c>
      <c r="CD23" s="22">
        <f t="shared" si="21"/>
        <v>66993.203940104155</v>
      </c>
      <c r="CE23" s="22">
        <f t="shared" si="22"/>
        <v>66993.203940104155</v>
      </c>
      <c r="CF23" s="22">
        <f t="shared" si="22"/>
        <v>66993.203940104155</v>
      </c>
      <c r="CG23" s="22">
        <f t="shared" si="22"/>
        <v>66993.203940104155</v>
      </c>
      <c r="CH23" s="22">
        <f t="shared" si="22"/>
        <v>66993.203940104155</v>
      </c>
      <c r="CI23" s="22">
        <f t="shared" si="22"/>
        <v>66993.203940104155</v>
      </c>
      <c r="CJ23" s="22">
        <f t="shared" si="22"/>
        <v>66993.203940104155</v>
      </c>
      <c r="CK23" s="22">
        <f t="shared" si="22"/>
        <v>66993.203940104155</v>
      </c>
      <c r="CL23" s="22">
        <f t="shared" si="22"/>
        <v>66993.203940104155</v>
      </c>
      <c r="CM23" s="22">
        <f t="shared" si="22"/>
        <v>66993.203940104155</v>
      </c>
      <c r="CN23" s="22">
        <f t="shared" si="22"/>
        <v>0</v>
      </c>
      <c r="CO23" s="22">
        <f t="shared" si="22"/>
        <v>0</v>
      </c>
      <c r="CP23" s="22">
        <f t="shared" si="22"/>
        <v>0</v>
      </c>
    </row>
    <row r="24" spans="1:94">
      <c r="B24" s="20" t="s">
        <v>421</v>
      </c>
      <c r="D24" s="20" t="s">
        <v>585</v>
      </c>
      <c r="F24" s="21"/>
      <c r="G24" s="114">
        <v>0.03</v>
      </c>
      <c r="I24" s="31">
        <f t="shared" si="23"/>
        <v>45931</v>
      </c>
      <c r="J24" s="31">
        <f t="shared" si="23"/>
        <v>46295</v>
      </c>
      <c r="L24" s="29">
        <f>O23*(1+F24)*(1+G24)*ROUND(DAYS360(I24,J24,FALSE)/30,0)</f>
        <v>828036.0006996874</v>
      </c>
      <c r="M24" s="29">
        <f t="shared" si="25"/>
        <v>24117.553418437601</v>
      </c>
      <c r="N24" s="34">
        <f t="shared" si="26"/>
        <v>3.0000000000000134E-2</v>
      </c>
      <c r="O24" s="32">
        <f t="shared" si="27"/>
        <v>69003.000058307283</v>
      </c>
      <c r="Q24" s="22">
        <f t="shared" si="24"/>
        <v>0</v>
      </c>
      <c r="R24" s="22">
        <f t="shared" si="24"/>
        <v>0</v>
      </c>
      <c r="S24" s="22">
        <f t="shared" si="24"/>
        <v>0</v>
      </c>
      <c r="T24" s="22">
        <f t="shared" si="24"/>
        <v>0</v>
      </c>
      <c r="U24" s="22">
        <f t="shared" si="24"/>
        <v>0</v>
      </c>
      <c r="V24" s="22">
        <f t="shared" si="17"/>
        <v>207009.00017492185</v>
      </c>
      <c r="W24" s="22">
        <f t="shared" si="18"/>
        <v>0</v>
      </c>
      <c r="X24" s="22">
        <f t="shared" si="18"/>
        <v>0</v>
      </c>
      <c r="Y24" s="22">
        <f t="shared" si="18"/>
        <v>0</v>
      </c>
      <c r="Z24" s="22">
        <f t="shared" si="18"/>
        <v>0</v>
      </c>
      <c r="AA24" s="22">
        <f t="shared" si="18"/>
        <v>0</v>
      </c>
      <c r="AB24" s="22">
        <f t="shared" si="18"/>
        <v>0</v>
      </c>
      <c r="AC24" s="22">
        <f t="shared" si="18"/>
        <v>0</v>
      </c>
      <c r="AD24" s="22">
        <f t="shared" si="18"/>
        <v>0</v>
      </c>
      <c r="AE24" s="22">
        <f t="shared" si="18"/>
        <v>0</v>
      </c>
      <c r="AF24" s="22">
        <f t="shared" si="18"/>
        <v>0</v>
      </c>
      <c r="AG24" s="22">
        <f t="shared" si="18"/>
        <v>0</v>
      </c>
      <c r="AH24" s="22">
        <f t="shared" si="18"/>
        <v>0</v>
      </c>
      <c r="AI24" s="22">
        <f t="shared" si="18"/>
        <v>0</v>
      </c>
      <c r="AJ24" s="22">
        <f t="shared" si="18"/>
        <v>0</v>
      </c>
      <c r="AK24" s="22">
        <f t="shared" si="18"/>
        <v>0</v>
      </c>
      <c r="AL24" s="22">
        <f t="shared" si="18"/>
        <v>0</v>
      </c>
      <c r="AM24" s="22">
        <f t="shared" si="19"/>
        <v>0</v>
      </c>
      <c r="AN24" s="22">
        <f t="shared" si="19"/>
        <v>0</v>
      </c>
      <c r="AO24" s="22">
        <f t="shared" si="19"/>
        <v>0</v>
      </c>
      <c r="AP24" s="22">
        <f t="shared" si="19"/>
        <v>0</v>
      </c>
      <c r="AQ24" s="22">
        <f t="shared" si="19"/>
        <v>0</v>
      </c>
      <c r="AR24" s="22">
        <f t="shared" si="19"/>
        <v>0</v>
      </c>
      <c r="AS24" s="22">
        <f t="shared" si="19"/>
        <v>0</v>
      </c>
      <c r="AT24" s="22">
        <f t="shared" si="19"/>
        <v>0</v>
      </c>
      <c r="AU24" s="22">
        <f t="shared" si="19"/>
        <v>0</v>
      </c>
      <c r="AV24" s="22">
        <f t="shared" si="19"/>
        <v>0</v>
      </c>
      <c r="AW24" s="22">
        <f t="shared" si="19"/>
        <v>0</v>
      </c>
      <c r="AX24" s="22">
        <f t="shared" si="19"/>
        <v>0</v>
      </c>
      <c r="AY24" s="22">
        <f t="shared" si="19"/>
        <v>0</v>
      </c>
      <c r="AZ24" s="22">
        <f t="shared" si="19"/>
        <v>0</v>
      </c>
      <c r="BA24" s="22">
        <f t="shared" si="19"/>
        <v>0</v>
      </c>
      <c r="BB24" s="22">
        <f t="shared" si="19"/>
        <v>0</v>
      </c>
      <c r="BC24" s="22">
        <f t="shared" si="20"/>
        <v>0</v>
      </c>
      <c r="BD24" s="22">
        <f t="shared" si="20"/>
        <v>0</v>
      </c>
      <c r="BE24" s="22">
        <f t="shared" si="20"/>
        <v>0</v>
      </c>
      <c r="BF24" s="22">
        <f t="shared" si="20"/>
        <v>0</v>
      </c>
      <c r="BG24" s="22">
        <f t="shared" si="20"/>
        <v>0</v>
      </c>
      <c r="BH24" s="22">
        <f t="shared" si="20"/>
        <v>0</v>
      </c>
      <c r="BI24" s="22">
        <f t="shared" si="20"/>
        <v>0</v>
      </c>
      <c r="BJ24" s="22">
        <f t="shared" si="20"/>
        <v>0</v>
      </c>
      <c r="BK24" s="22">
        <f t="shared" si="20"/>
        <v>0</v>
      </c>
      <c r="BL24" s="22">
        <f t="shared" si="20"/>
        <v>0</v>
      </c>
      <c r="BM24" s="22">
        <f t="shared" si="20"/>
        <v>0</v>
      </c>
      <c r="BN24" s="22">
        <f t="shared" si="20"/>
        <v>0</v>
      </c>
      <c r="BO24" s="22">
        <f t="shared" si="20"/>
        <v>0</v>
      </c>
      <c r="BP24" s="22">
        <f t="shared" si="20"/>
        <v>0</v>
      </c>
      <c r="BQ24" s="22">
        <f t="shared" si="20"/>
        <v>0</v>
      </c>
      <c r="BR24" s="22">
        <f t="shared" si="20"/>
        <v>0</v>
      </c>
      <c r="BS24" s="22">
        <f t="shared" si="21"/>
        <v>0</v>
      </c>
      <c r="BT24" s="22">
        <f t="shared" si="21"/>
        <v>0</v>
      </c>
      <c r="BU24" s="22">
        <f t="shared" si="21"/>
        <v>0</v>
      </c>
      <c r="BV24" s="22">
        <f t="shared" si="21"/>
        <v>0</v>
      </c>
      <c r="BW24" s="22">
        <f t="shared" si="21"/>
        <v>0</v>
      </c>
      <c r="BX24" s="22">
        <f t="shared" si="21"/>
        <v>0</v>
      </c>
      <c r="BY24" s="22">
        <f t="shared" si="21"/>
        <v>0</v>
      </c>
      <c r="BZ24" s="22">
        <f t="shared" si="21"/>
        <v>0</v>
      </c>
      <c r="CA24" s="22">
        <f t="shared" si="21"/>
        <v>0</v>
      </c>
      <c r="CB24" s="22">
        <f t="shared" si="21"/>
        <v>0</v>
      </c>
      <c r="CC24" s="22">
        <f t="shared" si="21"/>
        <v>0</v>
      </c>
      <c r="CD24" s="22">
        <f t="shared" si="21"/>
        <v>0</v>
      </c>
      <c r="CE24" s="22">
        <f t="shared" si="22"/>
        <v>0</v>
      </c>
      <c r="CF24" s="22">
        <f t="shared" si="22"/>
        <v>0</v>
      </c>
      <c r="CG24" s="22">
        <f t="shared" si="22"/>
        <v>0</v>
      </c>
      <c r="CH24" s="22">
        <f t="shared" si="22"/>
        <v>0</v>
      </c>
      <c r="CI24" s="22">
        <f t="shared" si="22"/>
        <v>0</v>
      </c>
      <c r="CJ24" s="22">
        <f t="shared" si="22"/>
        <v>0</v>
      </c>
      <c r="CK24" s="22">
        <f t="shared" si="22"/>
        <v>0</v>
      </c>
      <c r="CL24" s="22">
        <f t="shared" si="22"/>
        <v>0</v>
      </c>
      <c r="CM24" s="22">
        <f t="shared" si="22"/>
        <v>0</v>
      </c>
      <c r="CN24" s="22">
        <f t="shared" si="22"/>
        <v>69003.000058307283</v>
      </c>
      <c r="CO24" s="22">
        <f t="shared" si="22"/>
        <v>69003.000058307283</v>
      </c>
      <c r="CP24" s="22">
        <f t="shared" si="22"/>
        <v>69003.000058307283</v>
      </c>
    </row>
    <row r="25" spans="1:94">
      <c r="A25" s="8"/>
      <c r="C25" s="8"/>
      <c r="D25" s="8"/>
      <c r="E25" s="8"/>
      <c r="F25" s="23"/>
      <c r="G25" s="23"/>
      <c r="H25" s="8"/>
      <c r="I25" s="24"/>
      <c r="J25" s="24"/>
      <c r="K25" s="8"/>
      <c r="L25" s="8"/>
      <c r="M25" s="8"/>
      <c r="N25" s="8"/>
      <c r="O25" s="8"/>
      <c r="P25" s="8"/>
      <c r="Q25" s="25">
        <f>SUM(Q18:Q24)</f>
        <v>591053.50249999994</v>
      </c>
      <c r="R25" s="25">
        <f t="shared" ref="R25:CC25" si="28">SUM(R18:R24)</f>
        <v>660924.50750000007</v>
      </c>
      <c r="S25" s="25">
        <f t="shared" si="28"/>
        <v>688058.65625</v>
      </c>
      <c r="T25" s="25">
        <f t="shared" si="28"/>
        <v>739663.05546874995</v>
      </c>
      <c r="U25" s="25">
        <f t="shared" si="28"/>
        <v>786357.12197656243</v>
      </c>
      <c r="V25" s="25">
        <f t="shared" si="28"/>
        <v>809947.83563585917</v>
      </c>
      <c r="W25" s="25">
        <f t="shared" si="28"/>
        <v>47447.583333333336</v>
      </c>
      <c r="X25" s="25">
        <f t="shared" si="28"/>
        <v>47447.583333333336</v>
      </c>
      <c r="Y25" s="25">
        <f t="shared" si="28"/>
        <v>47447.583333333336</v>
      </c>
      <c r="Z25" s="25">
        <f t="shared" si="28"/>
        <v>47447.583333333336</v>
      </c>
      <c r="AA25" s="25">
        <f t="shared" si="28"/>
        <v>47447.583333333336</v>
      </c>
      <c r="AB25" s="25">
        <f t="shared" si="28"/>
        <v>47447.583333333336</v>
      </c>
      <c r="AC25" s="25">
        <f t="shared" si="28"/>
        <v>47447.583333333336</v>
      </c>
      <c r="AD25" s="25">
        <f t="shared" si="28"/>
        <v>47447.583333333336</v>
      </c>
      <c r="AE25" s="25">
        <f t="shared" si="28"/>
        <v>47447.583333333336</v>
      </c>
      <c r="AF25" s="25">
        <f t="shared" si="28"/>
        <v>54675.084166666667</v>
      </c>
      <c r="AG25" s="25">
        <f t="shared" si="28"/>
        <v>54675.084166666667</v>
      </c>
      <c r="AH25" s="25">
        <f t="shared" si="28"/>
        <v>54675.084166666667</v>
      </c>
      <c r="AI25" s="25">
        <f t="shared" si="28"/>
        <v>54675.084166666667</v>
      </c>
      <c r="AJ25" s="25">
        <f t="shared" si="28"/>
        <v>54675.084166666667</v>
      </c>
      <c r="AK25" s="25">
        <f t="shared" si="28"/>
        <v>54675.084166666667</v>
      </c>
      <c r="AL25" s="25">
        <f t="shared" si="28"/>
        <v>54675.084166666667</v>
      </c>
      <c r="AM25" s="25">
        <f t="shared" si="28"/>
        <v>54675.084166666667</v>
      </c>
      <c r="AN25" s="25">
        <f t="shared" si="28"/>
        <v>54675.084166666667</v>
      </c>
      <c r="AO25" s="25">
        <f t="shared" si="28"/>
        <v>54675.084166666667</v>
      </c>
      <c r="AP25" s="25">
        <f t="shared" si="28"/>
        <v>54675.084166666667</v>
      </c>
      <c r="AQ25" s="25">
        <f t="shared" si="28"/>
        <v>54675.084166666667</v>
      </c>
      <c r="AR25" s="25">
        <f t="shared" si="28"/>
        <v>56282.916666666664</v>
      </c>
      <c r="AS25" s="25">
        <f t="shared" si="28"/>
        <v>56282.916666666664</v>
      </c>
      <c r="AT25" s="25">
        <f t="shared" si="28"/>
        <v>56282.916666666664</v>
      </c>
      <c r="AU25" s="25">
        <f t="shared" si="28"/>
        <v>56282.916666666664</v>
      </c>
      <c r="AV25" s="25">
        <f t="shared" si="28"/>
        <v>56282.916666666664</v>
      </c>
      <c r="AW25" s="25">
        <f t="shared" si="28"/>
        <v>56282.916666666664</v>
      </c>
      <c r="AX25" s="25">
        <f t="shared" si="28"/>
        <v>56282.916666666664</v>
      </c>
      <c r="AY25" s="25">
        <f t="shared" si="28"/>
        <v>56282.916666666664</v>
      </c>
      <c r="AZ25" s="25">
        <f t="shared" si="28"/>
        <v>56282.916666666664</v>
      </c>
      <c r="BA25" s="25">
        <f t="shared" si="28"/>
        <v>56282.916666666664</v>
      </c>
      <c r="BB25" s="25">
        <f t="shared" si="28"/>
        <v>56282.916666666664</v>
      </c>
      <c r="BC25" s="25">
        <f t="shared" si="28"/>
        <v>56282.916666666664</v>
      </c>
      <c r="BD25" s="25">
        <f t="shared" si="28"/>
        <v>60504.135416666664</v>
      </c>
      <c r="BE25" s="25">
        <f t="shared" si="28"/>
        <v>60504.135416666664</v>
      </c>
      <c r="BF25" s="25">
        <f t="shared" si="28"/>
        <v>60504.135416666664</v>
      </c>
      <c r="BG25" s="25">
        <f t="shared" si="28"/>
        <v>60504.135416666664</v>
      </c>
      <c r="BH25" s="25">
        <f t="shared" si="28"/>
        <v>60504.135416666664</v>
      </c>
      <c r="BI25" s="25">
        <f t="shared" si="28"/>
        <v>60504.135416666664</v>
      </c>
      <c r="BJ25" s="25">
        <f t="shared" si="28"/>
        <v>60504.135416666664</v>
      </c>
      <c r="BK25" s="25">
        <f t="shared" si="28"/>
        <v>60504.135416666664</v>
      </c>
      <c r="BL25" s="25">
        <f t="shared" si="28"/>
        <v>60504.135416666664</v>
      </c>
      <c r="BM25" s="25">
        <f t="shared" si="28"/>
        <v>60504.135416666664</v>
      </c>
      <c r="BN25" s="25">
        <f t="shared" si="28"/>
        <v>60504.135416666664</v>
      </c>
      <c r="BO25" s="25">
        <f t="shared" si="28"/>
        <v>60504.135416666664</v>
      </c>
      <c r="BP25" s="25">
        <f t="shared" si="28"/>
        <v>65041.945572916658</v>
      </c>
      <c r="BQ25" s="25">
        <f t="shared" si="28"/>
        <v>65041.945572916658</v>
      </c>
      <c r="BR25" s="25">
        <f t="shared" si="28"/>
        <v>65041.945572916658</v>
      </c>
      <c r="BS25" s="25">
        <f t="shared" si="28"/>
        <v>65041.945572916658</v>
      </c>
      <c r="BT25" s="25">
        <f t="shared" si="28"/>
        <v>65041.945572916658</v>
      </c>
      <c r="BU25" s="25">
        <f t="shared" si="28"/>
        <v>65041.945572916658</v>
      </c>
      <c r="BV25" s="25">
        <f t="shared" si="28"/>
        <v>65041.945572916658</v>
      </c>
      <c r="BW25" s="25">
        <f t="shared" si="28"/>
        <v>65041.945572916658</v>
      </c>
      <c r="BX25" s="25">
        <f t="shared" si="28"/>
        <v>65041.945572916658</v>
      </c>
      <c r="BY25" s="25">
        <f t="shared" si="28"/>
        <v>65041.945572916658</v>
      </c>
      <c r="BZ25" s="25">
        <f t="shared" si="28"/>
        <v>65041.945572916658</v>
      </c>
      <c r="CA25" s="25">
        <f t="shared" si="28"/>
        <v>65041.945572916658</v>
      </c>
      <c r="CB25" s="25">
        <f t="shared" si="28"/>
        <v>66993.203940104155</v>
      </c>
      <c r="CC25" s="25">
        <f t="shared" si="28"/>
        <v>66993.203940104155</v>
      </c>
      <c r="CD25" s="25">
        <f t="shared" ref="CD25:CP25" si="29">SUM(CD18:CD24)</f>
        <v>66993.203940104155</v>
      </c>
      <c r="CE25" s="25">
        <f t="shared" si="29"/>
        <v>66993.203940104155</v>
      </c>
      <c r="CF25" s="25">
        <f t="shared" si="29"/>
        <v>66993.203940104155</v>
      </c>
      <c r="CG25" s="25">
        <f t="shared" si="29"/>
        <v>66993.203940104155</v>
      </c>
      <c r="CH25" s="25">
        <f t="shared" si="29"/>
        <v>66993.203940104155</v>
      </c>
      <c r="CI25" s="25">
        <f t="shared" si="29"/>
        <v>66993.203940104155</v>
      </c>
      <c r="CJ25" s="25">
        <f t="shared" si="29"/>
        <v>66993.203940104155</v>
      </c>
      <c r="CK25" s="25">
        <f t="shared" si="29"/>
        <v>66993.203940104155</v>
      </c>
      <c r="CL25" s="25">
        <f>SUM(CL18:CL24)</f>
        <v>66993.203940104155</v>
      </c>
      <c r="CM25" s="25">
        <f t="shared" si="29"/>
        <v>66993.203940104155</v>
      </c>
      <c r="CN25" s="25">
        <f t="shared" si="29"/>
        <v>69003.000058307283</v>
      </c>
      <c r="CO25" s="25">
        <f t="shared" si="29"/>
        <v>69003.000058307283</v>
      </c>
      <c r="CP25" s="25">
        <f t="shared" si="29"/>
        <v>69003.000058307283</v>
      </c>
    </row>
    <row r="26" spans="1:94" s="36" customFormat="1">
      <c r="A26" s="35"/>
      <c r="C26" s="35"/>
      <c r="D26" s="35"/>
      <c r="E26" s="35"/>
      <c r="F26" s="37"/>
      <c r="G26" s="37"/>
      <c r="H26" s="35"/>
      <c r="I26" s="38"/>
      <c r="J26" s="38"/>
      <c r="K26" s="35"/>
      <c r="L26" s="35"/>
      <c r="M26" s="35"/>
      <c r="N26" s="35"/>
      <c r="O26" s="35"/>
      <c r="P26" s="35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</row>
    <row r="27" spans="1:94" s="36" customFormat="1">
      <c r="A27" s="35"/>
      <c r="C27" s="35"/>
      <c r="D27" s="35"/>
      <c r="E27" s="35"/>
      <c r="F27" s="37"/>
      <c r="G27" s="37"/>
      <c r="H27" s="35"/>
      <c r="I27" s="38"/>
      <c r="J27" s="38"/>
      <c r="K27" s="35"/>
      <c r="L27" s="35"/>
      <c r="M27" s="35"/>
      <c r="N27" s="35"/>
      <c r="O27" s="35"/>
      <c r="P27" s="35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</row>
    <row r="28" spans="1:94">
      <c r="B28" s="20" t="s">
        <v>421</v>
      </c>
      <c r="D28" s="20" t="s">
        <v>432</v>
      </c>
      <c r="F28" s="21">
        <v>0</v>
      </c>
      <c r="G28" s="21">
        <v>0</v>
      </c>
      <c r="I28" s="31">
        <v>43739</v>
      </c>
      <c r="J28" s="31">
        <v>44104</v>
      </c>
      <c r="L28" s="29">
        <v>24224.25</v>
      </c>
      <c r="M28" s="29"/>
      <c r="N28" s="29"/>
      <c r="O28" s="32">
        <f t="shared" ref="O28" si="30">IFERROR(L28/ROUND(DAYS360(I28,J28,FALSE)/30,0),0)</f>
        <v>2018.6875</v>
      </c>
      <c r="Q28" s="22">
        <f t="shared" ref="Q28:U34" si="31">SUMIFS($W28:$CD28,$W$4:$CD$4,Q$6)</f>
        <v>18168.1875</v>
      </c>
      <c r="R28" s="22">
        <f t="shared" si="31"/>
        <v>0</v>
      </c>
      <c r="S28" s="22">
        <f t="shared" si="31"/>
        <v>0</v>
      </c>
      <c r="T28" s="22">
        <f t="shared" si="31"/>
        <v>0</v>
      </c>
      <c r="U28" s="22">
        <f t="shared" si="31"/>
        <v>0</v>
      </c>
      <c r="V28" s="22">
        <f t="shared" ref="V28:V34" si="32">SUMIFS($W28:$CP28,$W$4:$CP$4,V$6)</f>
        <v>0</v>
      </c>
      <c r="W28" s="22">
        <f t="shared" ref="W28:AF34" si="33">SUMIFS($O28,$I28,"&lt;="&amp;W$6,$J28,"&gt;"&amp;W$6)</f>
        <v>2018.6875</v>
      </c>
      <c r="X28" s="22">
        <f t="shared" si="33"/>
        <v>2018.6875</v>
      </c>
      <c r="Y28" s="22">
        <f t="shared" si="33"/>
        <v>2018.6875</v>
      </c>
      <c r="Z28" s="22">
        <f t="shared" si="33"/>
        <v>2018.6875</v>
      </c>
      <c r="AA28" s="22">
        <f t="shared" si="33"/>
        <v>2018.6875</v>
      </c>
      <c r="AB28" s="22">
        <f t="shared" si="33"/>
        <v>2018.6875</v>
      </c>
      <c r="AC28" s="22">
        <f t="shared" si="33"/>
        <v>2018.6875</v>
      </c>
      <c r="AD28" s="22">
        <f t="shared" si="33"/>
        <v>2018.6875</v>
      </c>
      <c r="AE28" s="22">
        <f t="shared" si="33"/>
        <v>2018.6875</v>
      </c>
      <c r="AF28" s="22">
        <f t="shared" si="33"/>
        <v>0</v>
      </c>
      <c r="AG28" s="22">
        <f t="shared" ref="AG28:AP34" si="34">SUMIFS($O28,$I28,"&lt;="&amp;AG$6,$J28,"&gt;"&amp;AG$6)</f>
        <v>0</v>
      </c>
      <c r="AH28" s="22">
        <f t="shared" si="34"/>
        <v>0</v>
      </c>
      <c r="AI28" s="22">
        <f t="shared" si="34"/>
        <v>0</v>
      </c>
      <c r="AJ28" s="22">
        <f t="shared" si="34"/>
        <v>0</v>
      </c>
      <c r="AK28" s="22">
        <f t="shared" si="34"/>
        <v>0</v>
      </c>
      <c r="AL28" s="22">
        <f t="shared" si="34"/>
        <v>0</v>
      </c>
      <c r="AM28" s="22">
        <f t="shared" si="34"/>
        <v>0</v>
      </c>
      <c r="AN28" s="22">
        <f t="shared" si="34"/>
        <v>0</v>
      </c>
      <c r="AO28" s="22">
        <f t="shared" si="34"/>
        <v>0</v>
      </c>
      <c r="AP28" s="22">
        <f t="shared" si="34"/>
        <v>0</v>
      </c>
      <c r="AQ28" s="22">
        <f t="shared" ref="AQ28:AZ34" si="35">SUMIFS($O28,$I28,"&lt;="&amp;AQ$6,$J28,"&gt;"&amp;AQ$6)</f>
        <v>0</v>
      </c>
      <c r="AR28" s="22">
        <f t="shared" si="35"/>
        <v>0</v>
      </c>
      <c r="AS28" s="22">
        <f t="shared" si="35"/>
        <v>0</v>
      </c>
      <c r="AT28" s="22">
        <f t="shared" si="35"/>
        <v>0</v>
      </c>
      <c r="AU28" s="22">
        <f t="shared" si="35"/>
        <v>0</v>
      </c>
      <c r="AV28" s="22">
        <f t="shared" si="35"/>
        <v>0</v>
      </c>
      <c r="AW28" s="22">
        <f t="shared" si="35"/>
        <v>0</v>
      </c>
      <c r="AX28" s="22">
        <f t="shared" si="35"/>
        <v>0</v>
      </c>
      <c r="AY28" s="22">
        <f t="shared" si="35"/>
        <v>0</v>
      </c>
      <c r="AZ28" s="22">
        <f t="shared" si="35"/>
        <v>0</v>
      </c>
      <c r="BA28" s="22">
        <f t="shared" ref="BA28:BJ34" si="36">SUMIFS($O28,$I28,"&lt;="&amp;BA$6,$J28,"&gt;"&amp;BA$6)</f>
        <v>0</v>
      </c>
      <c r="BB28" s="22">
        <f t="shared" si="36"/>
        <v>0</v>
      </c>
      <c r="BC28" s="22">
        <f t="shared" si="36"/>
        <v>0</v>
      </c>
      <c r="BD28" s="22">
        <f t="shared" si="36"/>
        <v>0</v>
      </c>
      <c r="BE28" s="22">
        <f t="shared" si="36"/>
        <v>0</v>
      </c>
      <c r="BF28" s="22">
        <f t="shared" si="36"/>
        <v>0</v>
      </c>
      <c r="BG28" s="22">
        <f t="shared" si="36"/>
        <v>0</v>
      </c>
      <c r="BH28" s="22">
        <f t="shared" si="36"/>
        <v>0</v>
      </c>
      <c r="BI28" s="22">
        <f t="shared" si="36"/>
        <v>0</v>
      </c>
      <c r="BJ28" s="22">
        <f t="shared" si="36"/>
        <v>0</v>
      </c>
      <c r="BK28" s="22">
        <f t="shared" ref="BK28:BT34" si="37">SUMIFS($O28,$I28,"&lt;="&amp;BK$6,$J28,"&gt;"&amp;BK$6)</f>
        <v>0</v>
      </c>
      <c r="BL28" s="22">
        <f t="shared" si="37"/>
        <v>0</v>
      </c>
      <c r="BM28" s="22">
        <f t="shared" si="37"/>
        <v>0</v>
      </c>
      <c r="BN28" s="22">
        <f t="shared" si="37"/>
        <v>0</v>
      </c>
      <c r="BO28" s="22">
        <f t="shared" si="37"/>
        <v>0</v>
      </c>
      <c r="BP28" s="22">
        <f t="shared" si="37"/>
        <v>0</v>
      </c>
      <c r="BQ28" s="22">
        <f t="shared" si="37"/>
        <v>0</v>
      </c>
      <c r="BR28" s="22">
        <f t="shared" si="37"/>
        <v>0</v>
      </c>
      <c r="BS28" s="22">
        <f t="shared" si="37"/>
        <v>0</v>
      </c>
      <c r="BT28" s="22">
        <f t="shared" si="37"/>
        <v>0</v>
      </c>
      <c r="BU28" s="22">
        <f t="shared" ref="BU28:CD34" si="38">SUMIFS($O28,$I28,"&lt;="&amp;BU$6,$J28,"&gt;"&amp;BU$6)</f>
        <v>0</v>
      </c>
      <c r="BV28" s="22">
        <f t="shared" si="38"/>
        <v>0</v>
      </c>
      <c r="BW28" s="22">
        <f t="shared" si="38"/>
        <v>0</v>
      </c>
      <c r="BX28" s="22">
        <f t="shared" si="38"/>
        <v>0</v>
      </c>
      <c r="BY28" s="22">
        <f t="shared" si="38"/>
        <v>0</v>
      </c>
      <c r="BZ28" s="22">
        <f t="shared" si="38"/>
        <v>0</v>
      </c>
      <c r="CA28" s="22">
        <f t="shared" si="38"/>
        <v>0</v>
      </c>
      <c r="CB28" s="22">
        <f t="shared" si="38"/>
        <v>0</v>
      </c>
      <c r="CC28" s="22">
        <f t="shared" si="38"/>
        <v>0</v>
      </c>
      <c r="CD28" s="22">
        <f t="shared" si="38"/>
        <v>0</v>
      </c>
      <c r="CE28" s="22">
        <f t="shared" ref="CE28:CP34" si="39">SUMIFS($O28,$I28,"&lt;="&amp;CE$6,$J28,"&gt;"&amp;CE$6)</f>
        <v>0</v>
      </c>
      <c r="CF28" s="22">
        <f t="shared" si="39"/>
        <v>0</v>
      </c>
      <c r="CG28" s="22">
        <f t="shared" si="39"/>
        <v>0</v>
      </c>
      <c r="CH28" s="22">
        <f t="shared" si="39"/>
        <v>0</v>
      </c>
      <c r="CI28" s="22">
        <f t="shared" si="39"/>
        <v>0</v>
      </c>
      <c r="CJ28" s="22">
        <f t="shared" si="39"/>
        <v>0</v>
      </c>
      <c r="CK28" s="22">
        <f t="shared" si="39"/>
        <v>0</v>
      </c>
      <c r="CL28" s="22">
        <f t="shared" si="39"/>
        <v>0</v>
      </c>
      <c r="CM28" s="22">
        <f t="shared" si="39"/>
        <v>0</v>
      </c>
      <c r="CN28" s="22">
        <f t="shared" si="39"/>
        <v>0</v>
      </c>
      <c r="CO28" s="22">
        <f t="shared" si="39"/>
        <v>0</v>
      </c>
      <c r="CP28" s="22">
        <f t="shared" si="39"/>
        <v>0</v>
      </c>
    </row>
    <row r="29" spans="1:94">
      <c r="B29" s="20" t="s">
        <v>421</v>
      </c>
      <c r="D29" s="20" t="s">
        <v>432</v>
      </c>
      <c r="F29" s="21"/>
      <c r="G29" s="21">
        <v>0</v>
      </c>
      <c r="I29" s="31">
        <f t="shared" ref="I29:J34" si="40">DATE(YEAR(I28)+1,MONTH(I28),DAY(I28))</f>
        <v>44105</v>
      </c>
      <c r="J29" s="31">
        <f>DATE(YEAR(J28)+1,MONTH(J28),DAY(J28))</f>
        <v>44469</v>
      </c>
      <c r="L29" s="139">
        <v>30673.076923076922</v>
      </c>
      <c r="M29" s="29">
        <f>L29-L28</f>
        <v>6448.826923076922</v>
      </c>
      <c r="N29" s="34">
        <f>M29/L28</f>
        <v>0.26621368765088382</v>
      </c>
      <c r="O29" s="32">
        <f>IFERROR(L29/ROUND(DAYS360(I29,J29,FALSE)/30,0),0)</f>
        <v>2556.0897435897436</v>
      </c>
      <c r="Q29" s="22">
        <f t="shared" si="31"/>
        <v>7668.2692307692305</v>
      </c>
      <c r="R29" s="22">
        <f t="shared" si="31"/>
        <v>23004.807692307691</v>
      </c>
      <c r="S29" s="22">
        <f t="shared" si="31"/>
        <v>0</v>
      </c>
      <c r="T29" s="22">
        <f t="shared" si="31"/>
        <v>0</v>
      </c>
      <c r="U29" s="22">
        <f t="shared" si="31"/>
        <v>0</v>
      </c>
      <c r="V29" s="22">
        <f t="shared" si="32"/>
        <v>0</v>
      </c>
      <c r="W29" s="22">
        <f t="shared" si="33"/>
        <v>0</v>
      </c>
      <c r="X29" s="22">
        <f t="shared" si="33"/>
        <v>0</v>
      </c>
      <c r="Y29" s="22">
        <f t="shared" si="33"/>
        <v>0</v>
      </c>
      <c r="Z29" s="22">
        <f t="shared" si="33"/>
        <v>0</v>
      </c>
      <c r="AA29" s="22">
        <f t="shared" si="33"/>
        <v>0</v>
      </c>
      <c r="AB29" s="22">
        <f t="shared" si="33"/>
        <v>0</v>
      </c>
      <c r="AC29" s="22">
        <f t="shared" si="33"/>
        <v>0</v>
      </c>
      <c r="AD29" s="22">
        <f t="shared" si="33"/>
        <v>0</v>
      </c>
      <c r="AE29" s="22">
        <f t="shared" si="33"/>
        <v>0</v>
      </c>
      <c r="AF29" s="22">
        <f t="shared" si="33"/>
        <v>2556.0897435897436</v>
      </c>
      <c r="AG29" s="22">
        <f t="shared" si="34"/>
        <v>2556.0897435897436</v>
      </c>
      <c r="AH29" s="22">
        <f t="shared" si="34"/>
        <v>2556.0897435897436</v>
      </c>
      <c r="AI29" s="22">
        <f t="shared" si="34"/>
        <v>2556.0897435897436</v>
      </c>
      <c r="AJ29" s="22">
        <f t="shared" si="34"/>
        <v>2556.0897435897436</v>
      </c>
      <c r="AK29" s="22">
        <f t="shared" si="34"/>
        <v>2556.0897435897436</v>
      </c>
      <c r="AL29" s="22">
        <f t="shared" si="34"/>
        <v>2556.0897435897436</v>
      </c>
      <c r="AM29" s="22">
        <f t="shared" si="34"/>
        <v>2556.0897435897436</v>
      </c>
      <c r="AN29" s="22">
        <f t="shared" si="34"/>
        <v>2556.0897435897436</v>
      </c>
      <c r="AO29" s="22">
        <f t="shared" si="34"/>
        <v>2556.0897435897436</v>
      </c>
      <c r="AP29" s="22">
        <f t="shared" si="34"/>
        <v>2556.0897435897436</v>
      </c>
      <c r="AQ29" s="22">
        <f t="shared" si="35"/>
        <v>2556.0897435897436</v>
      </c>
      <c r="AR29" s="22">
        <f t="shared" si="35"/>
        <v>0</v>
      </c>
      <c r="AS29" s="22">
        <f t="shared" si="35"/>
        <v>0</v>
      </c>
      <c r="AT29" s="22">
        <f t="shared" si="35"/>
        <v>0</v>
      </c>
      <c r="AU29" s="22">
        <f t="shared" si="35"/>
        <v>0</v>
      </c>
      <c r="AV29" s="22">
        <f t="shared" si="35"/>
        <v>0</v>
      </c>
      <c r="AW29" s="22">
        <f t="shared" si="35"/>
        <v>0</v>
      </c>
      <c r="AX29" s="22">
        <f t="shared" si="35"/>
        <v>0</v>
      </c>
      <c r="AY29" s="22">
        <f t="shared" si="35"/>
        <v>0</v>
      </c>
      <c r="AZ29" s="22">
        <f t="shared" si="35"/>
        <v>0</v>
      </c>
      <c r="BA29" s="22">
        <f t="shared" si="36"/>
        <v>0</v>
      </c>
      <c r="BB29" s="22">
        <f t="shared" si="36"/>
        <v>0</v>
      </c>
      <c r="BC29" s="22">
        <f t="shared" si="36"/>
        <v>0</v>
      </c>
      <c r="BD29" s="22">
        <f t="shared" si="36"/>
        <v>0</v>
      </c>
      <c r="BE29" s="22">
        <f t="shared" si="36"/>
        <v>0</v>
      </c>
      <c r="BF29" s="22">
        <f t="shared" si="36"/>
        <v>0</v>
      </c>
      <c r="BG29" s="22">
        <f t="shared" si="36"/>
        <v>0</v>
      </c>
      <c r="BH29" s="22">
        <f t="shared" si="36"/>
        <v>0</v>
      </c>
      <c r="BI29" s="22">
        <f t="shared" si="36"/>
        <v>0</v>
      </c>
      <c r="BJ29" s="22">
        <f t="shared" si="36"/>
        <v>0</v>
      </c>
      <c r="BK29" s="22">
        <f t="shared" si="37"/>
        <v>0</v>
      </c>
      <c r="BL29" s="22">
        <f t="shared" si="37"/>
        <v>0</v>
      </c>
      <c r="BM29" s="22">
        <f t="shared" si="37"/>
        <v>0</v>
      </c>
      <c r="BN29" s="22">
        <f t="shared" si="37"/>
        <v>0</v>
      </c>
      <c r="BO29" s="22">
        <f t="shared" si="37"/>
        <v>0</v>
      </c>
      <c r="BP29" s="22">
        <f t="shared" si="37"/>
        <v>0</v>
      </c>
      <c r="BQ29" s="22">
        <f t="shared" si="37"/>
        <v>0</v>
      </c>
      <c r="BR29" s="22">
        <f t="shared" si="37"/>
        <v>0</v>
      </c>
      <c r="BS29" s="22">
        <f t="shared" si="37"/>
        <v>0</v>
      </c>
      <c r="BT29" s="22">
        <f t="shared" si="37"/>
        <v>0</v>
      </c>
      <c r="BU29" s="22">
        <f t="shared" si="38"/>
        <v>0</v>
      </c>
      <c r="BV29" s="22">
        <f t="shared" si="38"/>
        <v>0</v>
      </c>
      <c r="BW29" s="22">
        <f t="shared" si="38"/>
        <v>0</v>
      </c>
      <c r="BX29" s="22">
        <f t="shared" si="38"/>
        <v>0</v>
      </c>
      <c r="BY29" s="22">
        <f t="shared" si="38"/>
        <v>0</v>
      </c>
      <c r="BZ29" s="22">
        <f t="shared" si="38"/>
        <v>0</v>
      </c>
      <c r="CA29" s="22">
        <f t="shared" si="38"/>
        <v>0</v>
      </c>
      <c r="CB29" s="22">
        <f t="shared" si="38"/>
        <v>0</v>
      </c>
      <c r="CC29" s="22">
        <f t="shared" si="38"/>
        <v>0</v>
      </c>
      <c r="CD29" s="22">
        <f t="shared" si="38"/>
        <v>0</v>
      </c>
      <c r="CE29" s="22">
        <f t="shared" si="39"/>
        <v>0</v>
      </c>
      <c r="CF29" s="22">
        <f t="shared" si="39"/>
        <v>0</v>
      </c>
      <c r="CG29" s="22">
        <f t="shared" si="39"/>
        <v>0</v>
      </c>
      <c r="CH29" s="22">
        <f t="shared" si="39"/>
        <v>0</v>
      </c>
      <c r="CI29" s="22">
        <f t="shared" si="39"/>
        <v>0</v>
      </c>
      <c r="CJ29" s="22">
        <f t="shared" si="39"/>
        <v>0</v>
      </c>
      <c r="CK29" s="22">
        <f t="shared" si="39"/>
        <v>0</v>
      </c>
      <c r="CL29" s="22">
        <f t="shared" si="39"/>
        <v>0</v>
      </c>
      <c r="CM29" s="22">
        <f t="shared" si="39"/>
        <v>0</v>
      </c>
      <c r="CN29" s="22">
        <f t="shared" si="39"/>
        <v>0</v>
      </c>
      <c r="CO29" s="22">
        <f t="shared" si="39"/>
        <v>0</v>
      </c>
      <c r="CP29" s="22">
        <f t="shared" si="39"/>
        <v>0</v>
      </c>
    </row>
    <row r="30" spans="1:94">
      <c r="B30" s="20" t="s">
        <v>421</v>
      </c>
      <c r="D30" s="20" t="s">
        <v>432</v>
      </c>
      <c r="F30" s="21"/>
      <c r="G30" s="21">
        <v>0.04</v>
      </c>
      <c r="I30" s="31">
        <f t="shared" si="40"/>
        <v>44470</v>
      </c>
      <c r="J30" s="31">
        <f t="shared" si="40"/>
        <v>44834</v>
      </c>
      <c r="L30" s="147">
        <v>15910</v>
      </c>
      <c r="M30" s="29">
        <f t="shared" ref="M30:M34" si="41">L30-L29</f>
        <v>-14763.076923076922</v>
      </c>
      <c r="N30" s="34">
        <f t="shared" ref="N30:N34" si="42">M30/L29</f>
        <v>-0.48130407523510971</v>
      </c>
      <c r="O30" s="32">
        <f t="shared" ref="O30:O34" si="43">IFERROR(L30/ROUND(DAYS360(I30,J30,FALSE)/30,0),0)</f>
        <v>1325.8333333333333</v>
      </c>
      <c r="Q30" s="22">
        <f t="shared" si="31"/>
        <v>0</v>
      </c>
      <c r="R30" s="22">
        <f t="shared" si="31"/>
        <v>3977.5</v>
      </c>
      <c r="S30" s="22">
        <f t="shared" si="31"/>
        <v>11932.5</v>
      </c>
      <c r="T30" s="22">
        <f t="shared" si="31"/>
        <v>0</v>
      </c>
      <c r="U30" s="22">
        <f t="shared" si="31"/>
        <v>0</v>
      </c>
      <c r="V30" s="22">
        <f t="shared" si="32"/>
        <v>0</v>
      </c>
      <c r="W30" s="22">
        <f t="shared" si="33"/>
        <v>0</v>
      </c>
      <c r="X30" s="22">
        <f t="shared" si="33"/>
        <v>0</v>
      </c>
      <c r="Y30" s="22">
        <f t="shared" si="33"/>
        <v>0</v>
      </c>
      <c r="Z30" s="22">
        <f t="shared" si="33"/>
        <v>0</v>
      </c>
      <c r="AA30" s="22">
        <f t="shared" si="33"/>
        <v>0</v>
      </c>
      <c r="AB30" s="22">
        <f t="shared" si="33"/>
        <v>0</v>
      </c>
      <c r="AC30" s="22">
        <f t="shared" si="33"/>
        <v>0</v>
      </c>
      <c r="AD30" s="22">
        <f t="shared" si="33"/>
        <v>0</v>
      </c>
      <c r="AE30" s="22">
        <f t="shared" si="33"/>
        <v>0</v>
      </c>
      <c r="AF30" s="22">
        <f t="shared" si="33"/>
        <v>0</v>
      </c>
      <c r="AG30" s="22">
        <f t="shared" si="34"/>
        <v>0</v>
      </c>
      <c r="AH30" s="22">
        <f t="shared" si="34"/>
        <v>0</v>
      </c>
      <c r="AI30" s="22">
        <f t="shared" si="34"/>
        <v>0</v>
      </c>
      <c r="AJ30" s="22">
        <f t="shared" si="34"/>
        <v>0</v>
      </c>
      <c r="AK30" s="22">
        <f t="shared" si="34"/>
        <v>0</v>
      </c>
      <c r="AL30" s="22">
        <f t="shared" si="34"/>
        <v>0</v>
      </c>
      <c r="AM30" s="22">
        <f t="shared" si="34"/>
        <v>0</v>
      </c>
      <c r="AN30" s="22">
        <f t="shared" si="34"/>
        <v>0</v>
      </c>
      <c r="AO30" s="22">
        <f t="shared" si="34"/>
        <v>0</v>
      </c>
      <c r="AP30" s="22">
        <f t="shared" si="34"/>
        <v>0</v>
      </c>
      <c r="AQ30" s="22">
        <f t="shared" si="35"/>
        <v>0</v>
      </c>
      <c r="AR30" s="22">
        <f t="shared" si="35"/>
        <v>1325.8333333333333</v>
      </c>
      <c r="AS30" s="22">
        <f t="shared" si="35"/>
        <v>1325.8333333333333</v>
      </c>
      <c r="AT30" s="22">
        <f t="shared" si="35"/>
        <v>1325.8333333333333</v>
      </c>
      <c r="AU30" s="22">
        <f t="shared" si="35"/>
        <v>1325.8333333333333</v>
      </c>
      <c r="AV30" s="22">
        <f t="shared" si="35"/>
        <v>1325.8333333333333</v>
      </c>
      <c r="AW30" s="22">
        <f t="shared" si="35"/>
        <v>1325.8333333333333</v>
      </c>
      <c r="AX30" s="22">
        <f t="shared" si="35"/>
        <v>1325.8333333333333</v>
      </c>
      <c r="AY30" s="22">
        <f t="shared" si="35"/>
        <v>1325.8333333333333</v>
      </c>
      <c r="AZ30" s="22">
        <f t="shared" si="35"/>
        <v>1325.8333333333333</v>
      </c>
      <c r="BA30" s="22">
        <f t="shared" si="36"/>
        <v>1325.8333333333333</v>
      </c>
      <c r="BB30" s="22">
        <f t="shared" si="36"/>
        <v>1325.8333333333333</v>
      </c>
      <c r="BC30" s="22">
        <f t="shared" si="36"/>
        <v>1325.8333333333333</v>
      </c>
      <c r="BD30" s="22">
        <f t="shared" si="36"/>
        <v>0</v>
      </c>
      <c r="BE30" s="22">
        <f t="shared" si="36"/>
        <v>0</v>
      </c>
      <c r="BF30" s="22">
        <f t="shared" si="36"/>
        <v>0</v>
      </c>
      <c r="BG30" s="22">
        <f t="shared" si="36"/>
        <v>0</v>
      </c>
      <c r="BH30" s="22">
        <f t="shared" si="36"/>
        <v>0</v>
      </c>
      <c r="BI30" s="22">
        <f t="shared" si="36"/>
        <v>0</v>
      </c>
      <c r="BJ30" s="22">
        <f t="shared" si="36"/>
        <v>0</v>
      </c>
      <c r="BK30" s="22">
        <f t="shared" si="37"/>
        <v>0</v>
      </c>
      <c r="BL30" s="22">
        <f t="shared" si="37"/>
        <v>0</v>
      </c>
      <c r="BM30" s="22">
        <f t="shared" si="37"/>
        <v>0</v>
      </c>
      <c r="BN30" s="22">
        <f t="shared" si="37"/>
        <v>0</v>
      </c>
      <c r="BO30" s="22">
        <f t="shared" si="37"/>
        <v>0</v>
      </c>
      <c r="BP30" s="22">
        <f t="shared" si="37"/>
        <v>0</v>
      </c>
      <c r="BQ30" s="22">
        <f t="shared" si="37"/>
        <v>0</v>
      </c>
      <c r="BR30" s="22">
        <f t="shared" si="37"/>
        <v>0</v>
      </c>
      <c r="BS30" s="22">
        <f t="shared" si="37"/>
        <v>0</v>
      </c>
      <c r="BT30" s="22">
        <f t="shared" si="37"/>
        <v>0</v>
      </c>
      <c r="BU30" s="22">
        <f t="shared" si="38"/>
        <v>0</v>
      </c>
      <c r="BV30" s="22">
        <f t="shared" si="38"/>
        <v>0</v>
      </c>
      <c r="BW30" s="22">
        <f t="shared" si="38"/>
        <v>0</v>
      </c>
      <c r="BX30" s="22">
        <f t="shared" si="38"/>
        <v>0</v>
      </c>
      <c r="BY30" s="22">
        <f t="shared" si="38"/>
        <v>0</v>
      </c>
      <c r="BZ30" s="22">
        <f t="shared" si="38"/>
        <v>0</v>
      </c>
      <c r="CA30" s="22">
        <f t="shared" si="38"/>
        <v>0</v>
      </c>
      <c r="CB30" s="22">
        <f t="shared" si="38"/>
        <v>0</v>
      </c>
      <c r="CC30" s="22">
        <f t="shared" si="38"/>
        <v>0</v>
      </c>
      <c r="CD30" s="22">
        <f t="shared" si="38"/>
        <v>0</v>
      </c>
      <c r="CE30" s="22">
        <f t="shared" si="39"/>
        <v>0</v>
      </c>
      <c r="CF30" s="22">
        <f t="shared" si="39"/>
        <v>0</v>
      </c>
      <c r="CG30" s="22">
        <f t="shared" si="39"/>
        <v>0</v>
      </c>
      <c r="CH30" s="22">
        <f t="shared" si="39"/>
        <v>0</v>
      </c>
      <c r="CI30" s="22">
        <f t="shared" si="39"/>
        <v>0</v>
      </c>
      <c r="CJ30" s="22">
        <f t="shared" si="39"/>
        <v>0</v>
      </c>
      <c r="CK30" s="22">
        <f t="shared" si="39"/>
        <v>0</v>
      </c>
      <c r="CL30" s="22">
        <f t="shared" si="39"/>
        <v>0</v>
      </c>
      <c r="CM30" s="22">
        <f t="shared" si="39"/>
        <v>0</v>
      </c>
      <c r="CN30" s="22">
        <f t="shared" si="39"/>
        <v>0</v>
      </c>
      <c r="CO30" s="22">
        <f t="shared" si="39"/>
        <v>0</v>
      </c>
      <c r="CP30" s="22">
        <f t="shared" si="39"/>
        <v>0</v>
      </c>
    </row>
    <row r="31" spans="1:94">
      <c r="B31" s="20" t="s">
        <v>421</v>
      </c>
      <c r="D31" s="20" t="s">
        <v>432</v>
      </c>
      <c r="F31" s="21"/>
      <c r="G31" s="21">
        <v>7.4999999999999997E-2</v>
      </c>
      <c r="I31" s="31">
        <f t="shared" si="40"/>
        <v>44835</v>
      </c>
      <c r="J31" s="31">
        <f t="shared" si="40"/>
        <v>45199</v>
      </c>
      <c r="L31" s="29">
        <f t="shared" ref="L31:L32" si="44">O30*(1+F31)*(1+G31)*ROUND(DAYS360(I31,J31,FALSE)/30,0)</f>
        <v>17103.25</v>
      </c>
      <c r="M31" s="29">
        <f t="shared" si="41"/>
        <v>1193.25</v>
      </c>
      <c r="N31" s="34">
        <f t="shared" si="42"/>
        <v>7.4999999999999997E-2</v>
      </c>
      <c r="O31" s="32">
        <f t="shared" si="43"/>
        <v>1425.2708333333333</v>
      </c>
      <c r="Q31" s="22">
        <f t="shared" si="31"/>
        <v>0</v>
      </c>
      <c r="R31" s="22">
        <f t="shared" si="31"/>
        <v>0</v>
      </c>
      <c r="S31" s="22">
        <f t="shared" si="31"/>
        <v>4275.8125</v>
      </c>
      <c r="T31" s="22">
        <f t="shared" si="31"/>
        <v>12827.437500000002</v>
      </c>
      <c r="U31" s="22">
        <f t="shared" si="31"/>
        <v>0</v>
      </c>
      <c r="V31" s="22">
        <f t="shared" si="32"/>
        <v>0</v>
      </c>
      <c r="W31" s="22">
        <f t="shared" si="33"/>
        <v>0</v>
      </c>
      <c r="X31" s="22">
        <f t="shared" si="33"/>
        <v>0</v>
      </c>
      <c r="Y31" s="22">
        <f t="shared" si="33"/>
        <v>0</v>
      </c>
      <c r="Z31" s="22">
        <f t="shared" si="33"/>
        <v>0</v>
      </c>
      <c r="AA31" s="22">
        <f t="shared" si="33"/>
        <v>0</v>
      </c>
      <c r="AB31" s="22">
        <f t="shared" si="33"/>
        <v>0</v>
      </c>
      <c r="AC31" s="22">
        <f t="shared" si="33"/>
        <v>0</v>
      </c>
      <c r="AD31" s="22">
        <f t="shared" si="33"/>
        <v>0</v>
      </c>
      <c r="AE31" s="22">
        <f t="shared" si="33"/>
        <v>0</v>
      </c>
      <c r="AF31" s="22">
        <f t="shared" si="33"/>
        <v>0</v>
      </c>
      <c r="AG31" s="22">
        <f t="shared" si="34"/>
        <v>0</v>
      </c>
      <c r="AH31" s="22">
        <f t="shared" si="34"/>
        <v>0</v>
      </c>
      <c r="AI31" s="22">
        <f t="shared" si="34"/>
        <v>0</v>
      </c>
      <c r="AJ31" s="22">
        <f t="shared" si="34"/>
        <v>0</v>
      </c>
      <c r="AK31" s="22">
        <f t="shared" si="34"/>
        <v>0</v>
      </c>
      <c r="AL31" s="22">
        <f t="shared" si="34"/>
        <v>0</v>
      </c>
      <c r="AM31" s="22">
        <f t="shared" si="34"/>
        <v>0</v>
      </c>
      <c r="AN31" s="22">
        <f t="shared" si="34"/>
        <v>0</v>
      </c>
      <c r="AO31" s="22">
        <f t="shared" si="34"/>
        <v>0</v>
      </c>
      <c r="AP31" s="22">
        <f t="shared" si="34"/>
        <v>0</v>
      </c>
      <c r="AQ31" s="22">
        <f t="shared" si="35"/>
        <v>0</v>
      </c>
      <c r="AR31" s="22">
        <f t="shared" si="35"/>
        <v>0</v>
      </c>
      <c r="AS31" s="22">
        <f t="shared" si="35"/>
        <v>0</v>
      </c>
      <c r="AT31" s="22">
        <f t="shared" si="35"/>
        <v>0</v>
      </c>
      <c r="AU31" s="22">
        <f t="shared" si="35"/>
        <v>0</v>
      </c>
      <c r="AV31" s="22">
        <f t="shared" si="35"/>
        <v>0</v>
      </c>
      <c r="AW31" s="22">
        <f t="shared" si="35"/>
        <v>0</v>
      </c>
      <c r="AX31" s="22">
        <f t="shared" si="35"/>
        <v>0</v>
      </c>
      <c r="AY31" s="22">
        <f t="shared" si="35"/>
        <v>0</v>
      </c>
      <c r="AZ31" s="22">
        <f t="shared" si="35"/>
        <v>0</v>
      </c>
      <c r="BA31" s="22">
        <f t="shared" si="36"/>
        <v>0</v>
      </c>
      <c r="BB31" s="22">
        <f t="shared" si="36"/>
        <v>0</v>
      </c>
      <c r="BC31" s="22">
        <f t="shared" si="36"/>
        <v>0</v>
      </c>
      <c r="BD31" s="22">
        <f t="shared" si="36"/>
        <v>1425.2708333333333</v>
      </c>
      <c r="BE31" s="22">
        <f t="shared" si="36"/>
        <v>1425.2708333333333</v>
      </c>
      <c r="BF31" s="22">
        <f t="shared" si="36"/>
        <v>1425.2708333333333</v>
      </c>
      <c r="BG31" s="22">
        <f t="shared" si="36"/>
        <v>1425.2708333333333</v>
      </c>
      <c r="BH31" s="22">
        <f t="shared" si="36"/>
        <v>1425.2708333333333</v>
      </c>
      <c r="BI31" s="22">
        <f t="shared" si="36"/>
        <v>1425.2708333333333</v>
      </c>
      <c r="BJ31" s="22">
        <f t="shared" si="36"/>
        <v>1425.2708333333333</v>
      </c>
      <c r="BK31" s="22">
        <f t="shared" si="37"/>
        <v>1425.2708333333333</v>
      </c>
      <c r="BL31" s="22">
        <f t="shared" si="37"/>
        <v>1425.2708333333333</v>
      </c>
      <c r="BM31" s="22">
        <f t="shared" si="37"/>
        <v>1425.2708333333333</v>
      </c>
      <c r="BN31" s="22">
        <f t="shared" si="37"/>
        <v>1425.2708333333333</v>
      </c>
      <c r="BO31" s="22">
        <f t="shared" si="37"/>
        <v>1425.2708333333333</v>
      </c>
      <c r="BP31" s="22">
        <f t="shared" si="37"/>
        <v>0</v>
      </c>
      <c r="BQ31" s="22">
        <f t="shared" si="37"/>
        <v>0</v>
      </c>
      <c r="BR31" s="22">
        <f t="shared" si="37"/>
        <v>0</v>
      </c>
      <c r="BS31" s="22">
        <f t="shared" si="37"/>
        <v>0</v>
      </c>
      <c r="BT31" s="22">
        <f t="shared" si="37"/>
        <v>0</v>
      </c>
      <c r="BU31" s="22">
        <f t="shared" si="38"/>
        <v>0</v>
      </c>
      <c r="BV31" s="22">
        <f t="shared" si="38"/>
        <v>0</v>
      </c>
      <c r="BW31" s="22">
        <f t="shared" si="38"/>
        <v>0</v>
      </c>
      <c r="BX31" s="22">
        <f t="shared" si="38"/>
        <v>0</v>
      </c>
      <c r="BY31" s="22">
        <f t="shared" si="38"/>
        <v>0</v>
      </c>
      <c r="BZ31" s="22">
        <f t="shared" si="38"/>
        <v>0</v>
      </c>
      <c r="CA31" s="22">
        <f t="shared" si="38"/>
        <v>0</v>
      </c>
      <c r="CB31" s="22">
        <f t="shared" si="38"/>
        <v>0</v>
      </c>
      <c r="CC31" s="22">
        <f t="shared" si="38"/>
        <v>0</v>
      </c>
      <c r="CD31" s="22">
        <f t="shared" si="38"/>
        <v>0</v>
      </c>
      <c r="CE31" s="22">
        <f t="shared" si="39"/>
        <v>0</v>
      </c>
      <c r="CF31" s="22">
        <f t="shared" si="39"/>
        <v>0</v>
      </c>
      <c r="CG31" s="22">
        <f t="shared" si="39"/>
        <v>0</v>
      </c>
      <c r="CH31" s="22">
        <f t="shared" si="39"/>
        <v>0</v>
      </c>
      <c r="CI31" s="22">
        <f t="shared" si="39"/>
        <v>0</v>
      </c>
      <c r="CJ31" s="22">
        <f t="shared" si="39"/>
        <v>0</v>
      </c>
      <c r="CK31" s="22">
        <f t="shared" si="39"/>
        <v>0</v>
      </c>
      <c r="CL31" s="22">
        <f t="shared" si="39"/>
        <v>0</v>
      </c>
      <c r="CM31" s="22">
        <f t="shared" si="39"/>
        <v>0</v>
      </c>
      <c r="CN31" s="22">
        <f t="shared" si="39"/>
        <v>0</v>
      </c>
      <c r="CO31" s="22">
        <f t="shared" si="39"/>
        <v>0</v>
      </c>
      <c r="CP31" s="22">
        <f t="shared" si="39"/>
        <v>0</v>
      </c>
    </row>
    <row r="32" spans="1:94">
      <c r="B32" s="20" t="s">
        <v>421</v>
      </c>
      <c r="D32" s="20" t="s">
        <v>432</v>
      </c>
      <c r="F32" s="21"/>
      <c r="G32" s="21">
        <v>7.4999999999999997E-2</v>
      </c>
      <c r="I32" s="31">
        <f t="shared" si="40"/>
        <v>45200</v>
      </c>
      <c r="J32" s="31">
        <f t="shared" si="40"/>
        <v>45565</v>
      </c>
      <c r="L32" s="29">
        <f t="shared" si="44"/>
        <v>18385.993749999998</v>
      </c>
      <c r="M32" s="29">
        <f t="shared" si="41"/>
        <v>1282.7437499999978</v>
      </c>
      <c r="N32" s="34">
        <f t="shared" si="42"/>
        <v>7.4999999999999872E-2</v>
      </c>
      <c r="O32" s="32">
        <f t="shared" si="43"/>
        <v>1532.1661458333331</v>
      </c>
      <c r="Q32" s="22">
        <f t="shared" si="31"/>
        <v>0</v>
      </c>
      <c r="R32" s="22">
        <f t="shared" si="31"/>
        <v>0</v>
      </c>
      <c r="S32" s="22">
        <f t="shared" si="31"/>
        <v>0</v>
      </c>
      <c r="T32" s="22">
        <f t="shared" si="31"/>
        <v>4596.4984374999995</v>
      </c>
      <c r="U32" s="22">
        <f t="shared" si="31"/>
        <v>13789.495312499997</v>
      </c>
      <c r="V32" s="22">
        <f t="shared" si="32"/>
        <v>0</v>
      </c>
      <c r="W32" s="22">
        <f t="shared" si="33"/>
        <v>0</v>
      </c>
      <c r="X32" s="22">
        <f t="shared" si="33"/>
        <v>0</v>
      </c>
      <c r="Y32" s="22">
        <f t="shared" si="33"/>
        <v>0</v>
      </c>
      <c r="Z32" s="22">
        <f t="shared" si="33"/>
        <v>0</v>
      </c>
      <c r="AA32" s="22">
        <f t="shared" si="33"/>
        <v>0</v>
      </c>
      <c r="AB32" s="22">
        <f t="shared" si="33"/>
        <v>0</v>
      </c>
      <c r="AC32" s="22">
        <f t="shared" si="33"/>
        <v>0</v>
      </c>
      <c r="AD32" s="22">
        <f t="shared" si="33"/>
        <v>0</v>
      </c>
      <c r="AE32" s="22">
        <f t="shared" si="33"/>
        <v>0</v>
      </c>
      <c r="AF32" s="22">
        <f t="shared" si="33"/>
        <v>0</v>
      </c>
      <c r="AG32" s="22">
        <f t="shared" si="34"/>
        <v>0</v>
      </c>
      <c r="AH32" s="22">
        <f t="shared" si="34"/>
        <v>0</v>
      </c>
      <c r="AI32" s="22">
        <f t="shared" si="34"/>
        <v>0</v>
      </c>
      <c r="AJ32" s="22">
        <f t="shared" si="34"/>
        <v>0</v>
      </c>
      <c r="AK32" s="22">
        <f t="shared" si="34"/>
        <v>0</v>
      </c>
      <c r="AL32" s="22">
        <f t="shared" si="34"/>
        <v>0</v>
      </c>
      <c r="AM32" s="22">
        <f t="shared" si="34"/>
        <v>0</v>
      </c>
      <c r="AN32" s="22">
        <f t="shared" si="34"/>
        <v>0</v>
      </c>
      <c r="AO32" s="22">
        <f t="shared" si="34"/>
        <v>0</v>
      </c>
      <c r="AP32" s="22">
        <f t="shared" si="34"/>
        <v>0</v>
      </c>
      <c r="AQ32" s="22">
        <f t="shared" si="35"/>
        <v>0</v>
      </c>
      <c r="AR32" s="22">
        <f t="shared" si="35"/>
        <v>0</v>
      </c>
      <c r="AS32" s="22">
        <f t="shared" si="35"/>
        <v>0</v>
      </c>
      <c r="AT32" s="22">
        <f t="shared" si="35"/>
        <v>0</v>
      </c>
      <c r="AU32" s="22">
        <f t="shared" si="35"/>
        <v>0</v>
      </c>
      <c r="AV32" s="22">
        <f t="shared" si="35"/>
        <v>0</v>
      </c>
      <c r="AW32" s="22">
        <f t="shared" si="35"/>
        <v>0</v>
      </c>
      <c r="AX32" s="22">
        <f t="shared" si="35"/>
        <v>0</v>
      </c>
      <c r="AY32" s="22">
        <f t="shared" si="35"/>
        <v>0</v>
      </c>
      <c r="AZ32" s="22">
        <f t="shared" si="35"/>
        <v>0</v>
      </c>
      <c r="BA32" s="22">
        <f t="shared" si="36"/>
        <v>0</v>
      </c>
      <c r="BB32" s="22">
        <f t="shared" si="36"/>
        <v>0</v>
      </c>
      <c r="BC32" s="22">
        <f t="shared" si="36"/>
        <v>0</v>
      </c>
      <c r="BD32" s="22">
        <f t="shared" si="36"/>
        <v>0</v>
      </c>
      <c r="BE32" s="22">
        <f t="shared" si="36"/>
        <v>0</v>
      </c>
      <c r="BF32" s="22">
        <f t="shared" si="36"/>
        <v>0</v>
      </c>
      <c r="BG32" s="22">
        <f t="shared" si="36"/>
        <v>0</v>
      </c>
      <c r="BH32" s="22">
        <f t="shared" si="36"/>
        <v>0</v>
      </c>
      <c r="BI32" s="22">
        <f t="shared" si="36"/>
        <v>0</v>
      </c>
      <c r="BJ32" s="22">
        <f t="shared" si="36"/>
        <v>0</v>
      </c>
      <c r="BK32" s="22">
        <f t="shared" si="37"/>
        <v>0</v>
      </c>
      <c r="BL32" s="22">
        <f t="shared" si="37"/>
        <v>0</v>
      </c>
      <c r="BM32" s="22">
        <f t="shared" si="37"/>
        <v>0</v>
      </c>
      <c r="BN32" s="22">
        <f t="shared" si="37"/>
        <v>0</v>
      </c>
      <c r="BO32" s="22">
        <f t="shared" si="37"/>
        <v>0</v>
      </c>
      <c r="BP32" s="22">
        <f t="shared" si="37"/>
        <v>1532.1661458333331</v>
      </c>
      <c r="BQ32" s="22">
        <f t="shared" si="37"/>
        <v>1532.1661458333331</v>
      </c>
      <c r="BR32" s="22">
        <f t="shared" si="37"/>
        <v>1532.1661458333331</v>
      </c>
      <c r="BS32" s="22">
        <f t="shared" si="37"/>
        <v>1532.1661458333331</v>
      </c>
      <c r="BT32" s="22">
        <f t="shared" si="37"/>
        <v>1532.1661458333331</v>
      </c>
      <c r="BU32" s="22">
        <f t="shared" si="38"/>
        <v>1532.1661458333331</v>
      </c>
      <c r="BV32" s="22">
        <f t="shared" si="38"/>
        <v>1532.1661458333331</v>
      </c>
      <c r="BW32" s="22">
        <f t="shared" si="38"/>
        <v>1532.1661458333331</v>
      </c>
      <c r="BX32" s="22">
        <f t="shared" si="38"/>
        <v>1532.1661458333331</v>
      </c>
      <c r="BY32" s="22">
        <f t="shared" si="38"/>
        <v>1532.1661458333331</v>
      </c>
      <c r="BZ32" s="22">
        <f t="shared" si="38"/>
        <v>1532.1661458333331</v>
      </c>
      <c r="CA32" s="22">
        <f t="shared" si="38"/>
        <v>1532.1661458333331</v>
      </c>
      <c r="CB32" s="22">
        <f t="shared" si="38"/>
        <v>0</v>
      </c>
      <c r="CC32" s="22">
        <f t="shared" si="38"/>
        <v>0</v>
      </c>
      <c r="CD32" s="22">
        <f t="shared" si="38"/>
        <v>0</v>
      </c>
      <c r="CE32" s="22">
        <f t="shared" si="39"/>
        <v>0</v>
      </c>
      <c r="CF32" s="22">
        <f t="shared" si="39"/>
        <v>0</v>
      </c>
      <c r="CG32" s="22">
        <f t="shared" si="39"/>
        <v>0</v>
      </c>
      <c r="CH32" s="22">
        <f t="shared" si="39"/>
        <v>0</v>
      </c>
      <c r="CI32" s="22">
        <f t="shared" si="39"/>
        <v>0</v>
      </c>
      <c r="CJ32" s="22">
        <f t="shared" si="39"/>
        <v>0</v>
      </c>
      <c r="CK32" s="22">
        <f t="shared" si="39"/>
        <v>0</v>
      </c>
      <c r="CL32" s="22">
        <f t="shared" si="39"/>
        <v>0</v>
      </c>
      <c r="CM32" s="22">
        <f t="shared" si="39"/>
        <v>0</v>
      </c>
      <c r="CN32" s="22">
        <f t="shared" si="39"/>
        <v>0</v>
      </c>
      <c r="CO32" s="22">
        <f t="shared" si="39"/>
        <v>0</v>
      </c>
      <c r="CP32" s="22">
        <f t="shared" si="39"/>
        <v>0</v>
      </c>
    </row>
    <row r="33" spans="1:94">
      <c r="B33" s="20" t="s">
        <v>421</v>
      </c>
      <c r="D33" s="20" t="s">
        <v>432</v>
      </c>
      <c r="F33" s="21"/>
      <c r="G33" s="21">
        <v>0.03</v>
      </c>
      <c r="I33" s="31">
        <f t="shared" si="40"/>
        <v>45566</v>
      </c>
      <c r="J33" s="31">
        <f t="shared" si="40"/>
        <v>45930</v>
      </c>
      <c r="L33" s="29">
        <f>O32*(1+F33)*(1+G33)*ROUND(DAYS360(I33,J33,FALSE)/30,0)</f>
        <v>18937.573562499998</v>
      </c>
      <c r="M33" s="29">
        <f t="shared" si="41"/>
        <v>551.57981250000012</v>
      </c>
      <c r="N33" s="34">
        <f t="shared" si="42"/>
        <v>3.0000000000000009E-2</v>
      </c>
      <c r="O33" s="32">
        <f t="shared" si="43"/>
        <v>1578.1311302083332</v>
      </c>
      <c r="Q33" s="22">
        <f t="shared" si="31"/>
        <v>0</v>
      </c>
      <c r="R33" s="22">
        <f t="shared" si="31"/>
        <v>0</v>
      </c>
      <c r="S33" s="22">
        <f t="shared" si="31"/>
        <v>0</v>
      </c>
      <c r="T33" s="22">
        <f t="shared" si="31"/>
        <v>0</v>
      </c>
      <c r="U33" s="22">
        <f t="shared" si="31"/>
        <v>4734.3933906249995</v>
      </c>
      <c r="V33" s="22">
        <f t="shared" si="32"/>
        <v>14203.180171874999</v>
      </c>
      <c r="W33" s="22">
        <f t="shared" si="33"/>
        <v>0</v>
      </c>
      <c r="X33" s="22">
        <f t="shared" si="33"/>
        <v>0</v>
      </c>
      <c r="Y33" s="22">
        <f t="shared" si="33"/>
        <v>0</v>
      </c>
      <c r="Z33" s="22">
        <f t="shared" si="33"/>
        <v>0</v>
      </c>
      <c r="AA33" s="22">
        <f t="shared" si="33"/>
        <v>0</v>
      </c>
      <c r="AB33" s="22">
        <f t="shared" si="33"/>
        <v>0</v>
      </c>
      <c r="AC33" s="22">
        <f t="shared" si="33"/>
        <v>0</v>
      </c>
      <c r="AD33" s="22">
        <f t="shared" si="33"/>
        <v>0</v>
      </c>
      <c r="AE33" s="22">
        <f t="shared" si="33"/>
        <v>0</v>
      </c>
      <c r="AF33" s="22">
        <f t="shared" si="33"/>
        <v>0</v>
      </c>
      <c r="AG33" s="22">
        <f t="shared" si="34"/>
        <v>0</v>
      </c>
      <c r="AH33" s="22">
        <f t="shared" si="34"/>
        <v>0</v>
      </c>
      <c r="AI33" s="22">
        <f t="shared" si="34"/>
        <v>0</v>
      </c>
      <c r="AJ33" s="22">
        <f t="shared" si="34"/>
        <v>0</v>
      </c>
      <c r="AK33" s="22">
        <f t="shared" si="34"/>
        <v>0</v>
      </c>
      <c r="AL33" s="22">
        <f t="shared" si="34"/>
        <v>0</v>
      </c>
      <c r="AM33" s="22">
        <f t="shared" si="34"/>
        <v>0</v>
      </c>
      <c r="AN33" s="22">
        <f t="shared" si="34"/>
        <v>0</v>
      </c>
      <c r="AO33" s="22">
        <f t="shared" si="34"/>
        <v>0</v>
      </c>
      <c r="AP33" s="22">
        <f t="shared" si="34"/>
        <v>0</v>
      </c>
      <c r="AQ33" s="22">
        <f t="shared" si="35"/>
        <v>0</v>
      </c>
      <c r="AR33" s="22">
        <f t="shared" si="35"/>
        <v>0</v>
      </c>
      <c r="AS33" s="22">
        <f t="shared" si="35"/>
        <v>0</v>
      </c>
      <c r="AT33" s="22">
        <f t="shared" si="35"/>
        <v>0</v>
      </c>
      <c r="AU33" s="22">
        <f t="shared" si="35"/>
        <v>0</v>
      </c>
      <c r="AV33" s="22">
        <f t="shared" si="35"/>
        <v>0</v>
      </c>
      <c r="AW33" s="22">
        <f t="shared" si="35"/>
        <v>0</v>
      </c>
      <c r="AX33" s="22">
        <f t="shared" si="35"/>
        <v>0</v>
      </c>
      <c r="AY33" s="22">
        <f t="shared" si="35"/>
        <v>0</v>
      </c>
      <c r="AZ33" s="22">
        <f t="shared" si="35"/>
        <v>0</v>
      </c>
      <c r="BA33" s="22">
        <f t="shared" si="36"/>
        <v>0</v>
      </c>
      <c r="BB33" s="22">
        <f t="shared" si="36"/>
        <v>0</v>
      </c>
      <c r="BC33" s="22">
        <f t="shared" si="36"/>
        <v>0</v>
      </c>
      <c r="BD33" s="22">
        <f t="shared" si="36"/>
        <v>0</v>
      </c>
      <c r="BE33" s="22">
        <f t="shared" si="36"/>
        <v>0</v>
      </c>
      <c r="BF33" s="22">
        <f t="shared" si="36"/>
        <v>0</v>
      </c>
      <c r="BG33" s="22">
        <f t="shared" si="36"/>
        <v>0</v>
      </c>
      <c r="BH33" s="22">
        <f t="shared" si="36"/>
        <v>0</v>
      </c>
      <c r="BI33" s="22">
        <f t="shared" si="36"/>
        <v>0</v>
      </c>
      <c r="BJ33" s="22">
        <f t="shared" si="36"/>
        <v>0</v>
      </c>
      <c r="BK33" s="22">
        <f t="shared" si="37"/>
        <v>0</v>
      </c>
      <c r="BL33" s="22">
        <f t="shared" si="37"/>
        <v>0</v>
      </c>
      <c r="BM33" s="22">
        <f t="shared" si="37"/>
        <v>0</v>
      </c>
      <c r="BN33" s="22">
        <f t="shared" si="37"/>
        <v>0</v>
      </c>
      <c r="BO33" s="22">
        <f t="shared" si="37"/>
        <v>0</v>
      </c>
      <c r="BP33" s="22">
        <f t="shared" si="37"/>
        <v>0</v>
      </c>
      <c r="BQ33" s="22">
        <f t="shared" si="37"/>
        <v>0</v>
      </c>
      <c r="BR33" s="22">
        <f t="shared" si="37"/>
        <v>0</v>
      </c>
      <c r="BS33" s="22">
        <f t="shared" si="37"/>
        <v>0</v>
      </c>
      <c r="BT33" s="22">
        <f t="shared" si="37"/>
        <v>0</v>
      </c>
      <c r="BU33" s="22">
        <f t="shared" si="38"/>
        <v>0</v>
      </c>
      <c r="BV33" s="22">
        <f t="shared" si="38"/>
        <v>0</v>
      </c>
      <c r="BW33" s="22">
        <f t="shared" si="38"/>
        <v>0</v>
      </c>
      <c r="BX33" s="22">
        <f t="shared" si="38"/>
        <v>0</v>
      </c>
      <c r="BY33" s="22">
        <f t="shared" si="38"/>
        <v>0</v>
      </c>
      <c r="BZ33" s="22">
        <f t="shared" si="38"/>
        <v>0</v>
      </c>
      <c r="CA33" s="22">
        <f t="shared" si="38"/>
        <v>0</v>
      </c>
      <c r="CB33" s="22">
        <f t="shared" si="38"/>
        <v>1578.1311302083332</v>
      </c>
      <c r="CC33" s="22">
        <f t="shared" si="38"/>
        <v>1578.1311302083332</v>
      </c>
      <c r="CD33" s="22">
        <f t="shared" si="38"/>
        <v>1578.1311302083332</v>
      </c>
      <c r="CE33" s="22">
        <f t="shared" si="39"/>
        <v>1578.1311302083332</v>
      </c>
      <c r="CF33" s="22">
        <f t="shared" si="39"/>
        <v>1578.1311302083332</v>
      </c>
      <c r="CG33" s="22">
        <f t="shared" si="39"/>
        <v>1578.1311302083332</v>
      </c>
      <c r="CH33" s="22">
        <f t="shared" si="39"/>
        <v>1578.1311302083332</v>
      </c>
      <c r="CI33" s="22">
        <f t="shared" si="39"/>
        <v>1578.1311302083332</v>
      </c>
      <c r="CJ33" s="22">
        <f t="shared" si="39"/>
        <v>1578.1311302083332</v>
      </c>
      <c r="CK33" s="22">
        <f t="shared" si="39"/>
        <v>1578.1311302083332</v>
      </c>
      <c r="CL33" s="22">
        <f t="shared" si="39"/>
        <v>1578.1311302083332</v>
      </c>
      <c r="CM33" s="22">
        <f t="shared" si="39"/>
        <v>1578.1311302083332</v>
      </c>
      <c r="CN33" s="22">
        <f t="shared" si="39"/>
        <v>0</v>
      </c>
      <c r="CO33" s="22">
        <f t="shared" si="39"/>
        <v>0</v>
      </c>
      <c r="CP33" s="22">
        <f t="shared" si="39"/>
        <v>0</v>
      </c>
    </row>
    <row r="34" spans="1:94">
      <c r="B34" s="20" t="s">
        <v>421</v>
      </c>
      <c r="D34" s="20" t="s">
        <v>432</v>
      </c>
      <c r="F34" s="21"/>
      <c r="G34" s="21">
        <v>0.03</v>
      </c>
      <c r="I34" s="31">
        <f t="shared" si="40"/>
        <v>45931</v>
      </c>
      <c r="J34" s="31">
        <f t="shared" si="40"/>
        <v>46295</v>
      </c>
      <c r="L34" s="29">
        <f>O33*(1+F34)*(1+G34)*ROUND(DAYS360(I34,J34,FALSE)/30,0)</f>
        <v>19505.700769374998</v>
      </c>
      <c r="M34" s="29">
        <f t="shared" si="41"/>
        <v>568.12720687500041</v>
      </c>
      <c r="N34" s="34">
        <f t="shared" si="42"/>
        <v>3.0000000000000027E-2</v>
      </c>
      <c r="O34" s="32">
        <f t="shared" si="43"/>
        <v>1625.4750641145831</v>
      </c>
      <c r="Q34" s="22">
        <f t="shared" si="31"/>
        <v>0</v>
      </c>
      <c r="R34" s="22">
        <f t="shared" si="31"/>
        <v>0</v>
      </c>
      <c r="S34" s="22">
        <f t="shared" si="31"/>
        <v>0</v>
      </c>
      <c r="T34" s="22">
        <f t="shared" si="31"/>
        <v>0</v>
      </c>
      <c r="U34" s="22">
        <f t="shared" si="31"/>
        <v>0</v>
      </c>
      <c r="V34" s="22">
        <f t="shared" si="32"/>
        <v>4876.4251923437496</v>
      </c>
      <c r="W34" s="22">
        <f t="shared" si="33"/>
        <v>0</v>
      </c>
      <c r="X34" s="22">
        <f t="shared" si="33"/>
        <v>0</v>
      </c>
      <c r="Y34" s="22">
        <f t="shared" si="33"/>
        <v>0</v>
      </c>
      <c r="Z34" s="22">
        <f t="shared" si="33"/>
        <v>0</v>
      </c>
      <c r="AA34" s="22">
        <f t="shared" si="33"/>
        <v>0</v>
      </c>
      <c r="AB34" s="22">
        <f t="shared" si="33"/>
        <v>0</v>
      </c>
      <c r="AC34" s="22">
        <f t="shared" si="33"/>
        <v>0</v>
      </c>
      <c r="AD34" s="22">
        <f t="shared" si="33"/>
        <v>0</v>
      </c>
      <c r="AE34" s="22">
        <f t="shared" si="33"/>
        <v>0</v>
      </c>
      <c r="AF34" s="22">
        <f t="shared" si="33"/>
        <v>0</v>
      </c>
      <c r="AG34" s="22">
        <f t="shared" si="34"/>
        <v>0</v>
      </c>
      <c r="AH34" s="22">
        <f t="shared" si="34"/>
        <v>0</v>
      </c>
      <c r="AI34" s="22">
        <f t="shared" si="34"/>
        <v>0</v>
      </c>
      <c r="AJ34" s="22">
        <f t="shared" si="34"/>
        <v>0</v>
      </c>
      <c r="AK34" s="22">
        <f t="shared" si="34"/>
        <v>0</v>
      </c>
      <c r="AL34" s="22">
        <f t="shared" si="34"/>
        <v>0</v>
      </c>
      <c r="AM34" s="22">
        <f t="shared" si="34"/>
        <v>0</v>
      </c>
      <c r="AN34" s="22">
        <f t="shared" si="34"/>
        <v>0</v>
      </c>
      <c r="AO34" s="22">
        <f t="shared" si="34"/>
        <v>0</v>
      </c>
      <c r="AP34" s="22">
        <f t="shared" si="34"/>
        <v>0</v>
      </c>
      <c r="AQ34" s="22">
        <f t="shared" si="35"/>
        <v>0</v>
      </c>
      <c r="AR34" s="22">
        <f t="shared" si="35"/>
        <v>0</v>
      </c>
      <c r="AS34" s="22">
        <f t="shared" si="35"/>
        <v>0</v>
      </c>
      <c r="AT34" s="22">
        <f t="shared" si="35"/>
        <v>0</v>
      </c>
      <c r="AU34" s="22">
        <f t="shared" si="35"/>
        <v>0</v>
      </c>
      <c r="AV34" s="22">
        <f t="shared" si="35"/>
        <v>0</v>
      </c>
      <c r="AW34" s="22">
        <f t="shared" si="35"/>
        <v>0</v>
      </c>
      <c r="AX34" s="22">
        <f t="shared" si="35"/>
        <v>0</v>
      </c>
      <c r="AY34" s="22">
        <f t="shared" si="35"/>
        <v>0</v>
      </c>
      <c r="AZ34" s="22">
        <f t="shared" si="35"/>
        <v>0</v>
      </c>
      <c r="BA34" s="22">
        <f t="shared" si="36"/>
        <v>0</v>
      </c>
      <c r="BB34" s="22">
        <f t="shared" si="36"/>
        <v>0</v>
      </c>
      <c r="BC34" s="22">
        <f t="shared" si="36"/>
        <v>0</v>
      </c>
      <c r="BD34" s="22">
        <f t="shared" si="36"/>
        <v>0</v>
      </c>
      <c r="BE34" s="22">
        <f t="shared" si="36"/>
        <v>0</v>
      </c>
      <c r="BF34" s="22">
        <f t="shared" si="36"/>
        <v>0</v>
      </c>
      <c r="BG34" s="22">
        <f t="shared" si="36"/>
        <v>0</v>
      </c>
      <c r="BH34" s="22">
        <f t="shared" si="36"/>
        <v>0</v>
      </c>
      <c r="BI34" s="22">
        <f t="shared" si="36"/>
        <v>0</v>
      </c>
      <c r="BJ34" s="22">
        <f t="shared" si="36"/>
        <v>0</v>
      </c>
      <c r="BK34" s="22">
        <f t="shared" si="37"/>
        <v>0</v>
      </c>
      <c r="BL34" s="22">
        <f t="shared" si="37"/>
        <v>0</v>
      </c>
      <c r="BM34" s="22">
        <f t="shared" si="37"/>
        <v>0</v>
      </c>
      <c r="BN34" s="22">
        <f t="shared" si="37"/>
        <v>0</v>
      </c>
      <c r="BO34" s="22">
        <f t="shared" si="37"/>
        <v>0</v>
      </c>
      <c r="BP34" s="22">
        <f t="shared" si="37"/>
        <v>0</v>
      </c>
      <c r="BQ34" s="22">
        <f t="shared" si="37"/>
        <v>0</v>
      </c>
      <c r="BR34" s="22">
        <f t="shared" si="37"/>
        <v>0</v>
      </c>
      <c r="BS34" s="22">
        <f t="shared" si="37"/>
        <v>0</v>
      </c>
      <c r="BT34" s="22">
        <f t="shared" si="37"/>
        <v>0</v>
      </c>
      <c r="BU34" s="22">
        <f t="shared" si="38"/>
        <v>0</v>
      </c>
      <c r="BV34" s="22">
        <f t="shared" si="38"/>
        <v>0</v>
      </c>
      <c r="BW34" s="22">
        <f t="shared" si="38"/>
        <v>0</v>
      </c>
      <c r="BX34" s="22">
        <f t="shared" si="38"/>
        <v>0</v>
      </c>
      <c r="BY34" s="22">
        <f t="shared" si="38"/>
        <v>0</v>
      </c>
      <c r="BZ34" s="22">
        <f t="shared" si="38"/>
        <v>0</v>
      </c>
      <c r="CA34" s="22">
        <f t="shared" si="38"/>
        <v>0</v>
      </c>
      <c r="CB34" s="22">
        <f t="shared" si="38"/>
        <v>0</v>
      </c>
      <c r="CC34" s="22">
        <f t="shared" si="38"/>
        <v>0</v>
      </c>
      <c r="CD34" s="22">
        <f t="shared" si="38"/>
        <v>0</v>
      </c>
      <c r="CE34" s="22">
        <f t="shared" si="39"/>
        <v>0</v>
      </c>
      <c r="CF34" s="22">
        <f t="shared" si="39"/>
        <v>0</v>
      </c>
      <c r="CG34" s="22">
        <f t="shared" si="39"/>
        <v>0</v>
      </c>
      <c r="CH34" s="22">
        <f t="shared" si="39"/>
        <v>0</v>
      </c>
      <c r="CI34" s="22">
        <f t="shared" si="39"/>
        <v>0</v>
      </c>
      <c r="CJ34" s="22">
        <f t="shared" si="39"/>
        <v>0</v>
      </c>
      <c r="CK34" s="22">
        <f t="shared" si="39"/>
        <v>0</v>
      </c>
      <c r="CL34" s="22">
        <f t="shared" si="39"/>
        <v>0</v>
      </c>
      <c r="CM34" s="22">
        <f t="shared" si="39"/>
        <v>0</v>
      </c>
      <c r="CN34" s="22">
        <f t="shared" si="39"/>
        <v>1625.4750641145831</v>
      </c>
      <c r="CO34" s="22">
        <f t="shared" si="39"/>
        <v>1625.4750641145831</v>
      </c>
      <c r="CP34" s="22">
        <f t="shared" si="39"/>
        <v>1625.4750641145831</v>
      </c>
    </row>
    <row r="35" spans="1:94">
      <c r="A35" s="8"/>
      <c r="C35" s="8"/>
      <c r="D35" s="8"/>
      <c r="E35" s="8"/>
      <c r="F35" s="23"/>
      <c r="G35" s="23"/>
      <c r="H35" s="8"/>
      <c r="I35" s="24"/>
      <c r="J35" s="24"/>
      <c r="K35" s="8"/>
      <c r="L35" s="8"/>
      <c r="M35" s="8"/>
      <c r="N35" s="8"/>
      <c r="O35" s="8"/>
      <c r="P35" s="8"/>
      <c r="Q35" s="25">
        <f>SUM(Q28:Q34)</f>
        <v>25836.45673076923</v>
      </c>
      <c r="R35" s="25">
        <f t="shared" ref="R35:CC35" si="45">SUM(R28:R34)</f>
        <v>26982.307692307691</v>
      </c>
      <c r="S35" s="25">
        <f t="shared" si="45"/>
        <v>16208.3125</v>
      </c>
      <c r="T35" s="25">
        <f t="shared" si="45"/>
        <v>17423.935937500002</v>
      </c>
      <c r="U35" s="25">
        <f t="shared" si="45"/>
        <v>18523.888703124998</v>
      </c>
      <c r="V35" s="25">
        <f t="shared" si="45"/>
        <v>19079.605364218747</v>
      </c>
      <c r="W35" s="25">
        <f t="shared" si="45"/>
        <v>2018.6875</v>
      </c>
      <c r="X35" s="25">
        <f t="shared" si="45"/>
        <v>2018.6875</v>
      </c>
      <c r="Y35" s="25">
        <f t="shared" si="45"/>
        <v>2018.6875</v>
      </c>
      <c r="Z35" s="25">
        <f t="shared" si="45"/>
        <v>2018.6875</v>
      </c>
      <c r="AA35" s="25">
        <f t="shared" si="45"/>
        <v>2018.6875</v>
      </c>
      <c r="AB35" s="25">
        <f t="shared" si="45"/>
        <v>2018.6875</v>
      </c>
      <c r="AC35" s="25">
        <f t="shared" si="45"/>
        <v>2018.6875</v>
      </c>
      <c r="AD35" s="25">
        <f t="shared" si="45"/>
        <v>2018.6875</v>
      </c>
      <c r="AE35" s="25">
        <f t="shared" si="45"/>
        <v>2018.6875</v>
      </c>
      <c r="AF35" s="25">
        <f t="shared" si="45"/>
        <v>2556.0897435897436</v>
      </c>
      <c r="AG35" s="25">
        <f t="shared" si="45"/>
        <v>2556.0897435897436</v>
      </c>
      <c r="AH35" s="25">
        <f t="shared" si="45"/>
        <v>2556.0897435897436</v>
      </c>
      <c r="AI35" s="25">
        <f t="shared" si="45"/>
        <v>2556.0897435897436</v>
      </c>
      <c r="AJ35" s="25">
        <f t="shared" si="45"/>
        <v>2556.0897435897436</v>
      </c>
      <c r="AK35" s="25">
        <f t="shared" si="45"/>
        <v>2556.0897435897436</v>
      </c>
      <c r="AL35" s="25">
        <f t="shared" si="45"/>
        <v>2556.0897435897436</v>
      </c>
      <c r="AM35" s="25">
        <f t="shared" si="45"/>
        <v>2556.0897435897436</v>
      </c>
      <c r="AN35" s="25">
        <f t="shared" si="45"/>
        <v>2556.0897435897436</v>
      </c>
      <c r="AO35" s="25">
        <f t="shared" si="45"/>
        <v>2556.0897435897436</v>
      </c>
      <c r="AP35" s="25">
        <f t="shared" si="45"/>
        <v>2556.0897435897436</v>
      </c>
      <c r="AQ35" s="25">
        <f t="shared" si="45"/>
        <v>2556.0897435897436</v>
      </c>
      <c r="AR35" s="25">
        <f t="shared" si="45"/>
        <v>1325.8333333333333</v>
      </c>
      <c r="AS35" s="25">
        <f t="shared" si="45"/>
        <v>1325.8333333333333</v>
      </c>
      <c r="AT35" s="25">
        <f t="shared" si="45"/>
        <v>1325.8333333333333</v>
      </c>
      <c r="AU35" s="25">
        <f t="shared" si="45"/>
        <v>1325.8333333333333</v>
      </c>
      <c r="AV35" s="25">
        <f t="shared" si="45"/>
        <v>1325.8333333333333</v>
      </c>
      <c r="AW35" s="25">
        <f t="shared" si="45"/>
        <v>1325.8333333333333</v>
      </c>
      <c r="AX35" s="25">
        <f t="shared" si="45"/>
        <v>1325.8333333333333</v>
      </c>
      <c r="AY35" s="25">
        <f t="shared" si="45"/>
        <v>1325.8333333333333</v>
      </c>
      <c r="AZ35" s="25">
        <f t="shared" si="45"/>
        <v>1325.8333333333333</v>
      </c>
      <c r="BA35" s="25">
        <f t="shared" si="45"/>
        <v>1325.8333333333333</v>
      </c>
      <c r="BB35" s="25">
        <f t="shared" si="45"/>
        <v>1325.8333333333333</v>
      </c>
      <c r="BC35" s="25">
        <f t="shared" si="45"/>
        <v>1325.8333333333333</v>
      </c>
      <c r="BD35" s="25">
        <f t="shared" si="45"/>
        <v>1425.2708333333333</v>
      </c>
      <c r="BE35" s="25">
        <f t="shared" si="45"/>
        <v>1425.2708333333333</v>
      </c>
      <c r="BF35" s="25">
        <f t="shared" si="45"/>
        <v>1425.2708333333333</v>
      </c>
      <c r="BG35" s="25">
        <f t="shared" si="45"/>
        <v>1425.2708333333333</v>
      </c>
      <c r="BH35" s="25">
        <f t="shared" si="45"/>
        <v>1425.2708333333333</v>
      </c>
      <c r="BI35" s="25">
        <f t="shared" si="45"/>
        <v>1425.2708333333333</v>
      </c>
      <c r="BJ35" s="25">
        <f t="shared" si="45"/>
        <v>1425.2708333333333</v>
      </c>
      <c r="BK35" s="25">
        <f t="shared" si="45"/>
        <v>1425.2708333333333</v>
      </c>
      <c r="BL35" s="25">
        <f t="shared" si="45"/>
        <v>1425.2708333333333</v>
      </c>
      <c r="BM35" s="25">
        <f t="shared" si="45"/>
        <v>1425.2708333333333</v>
      </c>
      <c r="BN35" s="25">
        <f t="shared" si="45"/>
        <v>1425.2708333333333</v>
      </c>
      <c r="BO35" s="25">
        <f t="shared" si="45"/>
        <v>1425.2708333333333</v>
      </c>
      <c r="BP35" s="25">
        <f t="shared" si="45"/>
        <v>1532.1661458333331</v>
      </c>
      <c r="BQ35" s="25">
        <f t="shared" si="45"/>
        <v>1532.1661458333331</v>
      </c>
      <c r="BR35" s="25">
        <f t="shared" si="45"/>
        <v>1532.1661458333331</v>
      </c>
      <c r="BS35" s="25">
        <f t="shared" si="45"/>
        <v>1532.1661458333331</v>
      </c>
      <c r="BT35" s="25">
        <f t="shared" si="45"/>
        <v>1532.1661458333331</v>
      </c>
      <c r="BU35" s="25">
        <f t="shared" si="45"/>
        <v>1532.1661458333331</v>
      </c>
      <c r="BV35" s="25">
        <f t="shared" si="45"/>
        <v>1532.1661458333331</v>
      </c>
      <c r="BW35" s="25">
        <f t="shared" si="45"/>
        <v>1532.1661458333331</v>
      </c>
      <c r="BX35" s="25">
        <f t="shared" si="45"/>
        <v>1532.1661458333331</v>
      </c>
      <c r="BY35" s="25">
        <f t="shared" si="45"/>
        <v>1532.1661458333331</v>
      </c>
      <c r="BZ35" s="25">
        <f t="shared" si="45"/>
        <v>1532.1661458333331</v>
      </c>
      <c r="CA35" s="25">
        <f t="shared" si="45"/>
        <v>1532.1661458333331</v>
      </c>
      <c r="CB35" s="25">
        <f t="shared" si="45"/>
        <v>1578.1311302083332</v>
      </c>
      <c r="CC35" s="25">
        <f t="shared" si="45"/>
        <v>1578.1311302083332</v>
      </c>
      <c r="CD35" s="25">
        <f t="shared" ref="CD35:CK35" si="46">SUM(CD28:CD34)</f>
        <v>1578.1311302083332</v>
      </c>
      <c r="CE35" s="25">
        <f t="shared" si="46"/>
        <v>1578.1311302083332</v>
      </c>
      <c r="CF35" s="25">
        <f t="shared" si="46"/>
        <v>1578.1311302083332</v>
      </c>
      <c r="CG35" s="25">
        <f t="shared" si="46"/>
        <v>1578.1311302083332</v>
      </c>
      <c r="CH35" s="25">
        <f t="shared" si="46"/>
        <v>1578.1311302083332</v>
      </c>
      <c r="CI35" s="25">
        <f t="shared" si="46"/>
        <v>1578.1311302083332</v>
      </c>
      <c r="CJ35" s="25">
        <f t="shared" si="46"/>
        <v>1578.1311302083332</v>
      </c>
      <c r="CK35" s="25">
        <f t="shared" si="46"/>
        <v>1578.1311302083332</v>
      </c>
      <c r="CL35" s="25">
        <f>SUM(CL28:CL34)</f>
        <v>1578.1311302083332</v>
      </c>
      <c r="CM35" s="25">
        <f t="shared" ref="CM35:CP35" si="47">SUM(CM28:CM34)</f>
        <v>1578.1311302083332</v>
      </c>
      <c r="CN35" s="25">
        <f t="shared" si="47"/>
        <v>1625.4750641145831</v>
      </c>
      <c r="CO35" s="25">
        <f t="shared" si="47"/>
        <v>1625.4750641145831</v>
      </c>
      <c r="CP35" s="25">
        <f t="shared" si="47"/>
        <v>1625.4750641145831</v>
      </c>
    </row>
    <row r="38" spans="1:94">
      <c r="B38" s="20" t="s">
        <v>421</v>
      </c>
      <c r="D38" s="20" t="s">
        <v>435</v>
      </c>
      <c r="F38" s="21">
        <v>0</v>
      </c>
      <c r="G38" s="21">
        <v>0</v>
      </c>
      <c r="I38" s="31">
        <v>43556</v>
      </c>
      <c r="J38" s="31">
        <v>43920</v>
      </c>
      <c r="L38" s="29">
        <v>67485</v>
      </c>
      <c r="M38" s="29"/>
      <c r="N38" s="29"/>
      <c r="O38" s="32">
        <f t="shared" ref="O38" si="48">IFERROR(L38/ROUND(DAYS360(I38,J38,FALSE)/30,0),0)</f>
        <v>5623.75</v>
      </c>
      <c r="Q38" s="22">
        <f>SUMIFS($W38:$CD38,$W$4:$CD$4,Q$6)</f>
        <v>16871.25</v>
      </c>
      <c r="R38" s="22">
        <f>SUMIFS($W38:$CD38,$W$4:$CD$4,R$6)</f>
        <v>0</v>
      </c>
      <c r="S38" s="22">
        <f>SUMIFS($W38:$CD38,$W$4:$CD$4,S$6)</f>
        <v>0</v>
      </c>
      <c r="T38" s="22">
        <f>SUMIFS($W38:$CD38,$W$4:$CD$4,T$6)</f>
        <v>0</v>
      </c>
      <c r="U38" s="22">
        <f>SUMIFS($W38:$CD38,$W$4:$CD$4,U$6)</f>
        <v>0</v>
      </c>
      <c r="V38" s="22">
        <f t="shared" ref="V38:V44" si="49">SUMIFS($W38:$CP38,$W$4:$CP$4,V$6)</f>
        <v>0</v>
      </c>
      <c r="W38" s="22">
        <f t="shared" ref="W38:AL44" si="50">SUMIFS($O38,$I38,"&lt;="&amp;W$6,$J38,"&gt;"&amp;W$6)</f>
        <v>5623.75</v>
      </c>
      <c r="X38" s="22">
        <f t="shared" si="50"/>
        <v>5623.75</v>
      </c>
      <c r="Y38" s="22">
        <f t="shared" si="50"/>
        <v>5623.75</v>
      </c>
      <c r="Z38" s="22">
        <f t="shared" si="50"/>
        <v>0</v>
      </c>
      <c r="AA38" s="22">
        <f t="shared" si="50"/>
        <v>0</v>
      </c>
      <c r="AB38" s="22">
        <f t="shared" si="50"/>
        <v>0</v>
      </c>
      <c r="AC38" s="22">
        <f t="shared" si="50"/>
        <v>0</v>
      </c>
      <c r="AD38" s="22">
        <f t="shared" si="50"/>
        <v>0</v>
      </c>
      <c r="AE38" s="22">
        <f t="shared" si="50"/>
        <v>0</v>
      </c>
      <c r="AF38" s="22">
        <f t="shared" si="50"/>
        <v>0</v>
      </c>
      <c r="AG38" s="22">
        <f t="shared" si="50"/>
        <v>0</v>
      </c>
      <c r="AH38" s="22">
        <f t="shared" si="50"/>
        <v>0</v>
      </c>
      <c r="AI38" s="22">
        <f t="shared" si="50"/>
        <v>0</v>
      </c>
      <c r="AJ38" s="22">
        <f t="shared" si="50"/>
        <v>0</v>
      </c>
      <c r="AK38" s="22">
        <f t="shared" si="50"/>
        <v>0</v>
      </c>
      <c r="AL38" s="22">
        <f t="shared" si="50"/>
        <v>0</v>
      </c>
      <c r="AM38" s="22">
        <f t="shared" ref="AM38:BB44" si="51">SUMIFS($O38,$I38,"&lt;="&amp;AM$6,$J38,"&gt;"&amp;AM$6)</f>
        <v>0</v>
      </c>
      <c r="AN38" s="22">
        <f t="shared" si="51"/>
        <v>0</v>
      </c>
      <c r="AO38" s="22">
        <f t="shared" si="51"/>
        <v>0</v>
      </c>
      <c r="AP38" s="22">
        <f t="shared" si="51"/>
        <v>0</v>
      </c>
      <c r="AQ38" s="22">
        <f t="shared" si="51"/>
        <v>0</v>
      </c>
      <c r="AR38" s="22">
        <f t="shared" si="51"/>
        <v>0</v>
      </c>
      <c r="AS38" s="22">
        <f t="shared" si="51"/>
        <v>0</v>
      </c>
      <c r="AT38" s="22">
        <f t="shared" si="51"/>
        <v>0</v>
      </c>
      <c r="AU38" s="22">
        <f t="shared" si="51"/>
        <v>0</v>
      </c>
      <c r="AV38" s="22">
        <f t="shared" si="51"/>
        <v>0</v>
      </c>
      <c r="AW38" s="22">
        <f t="shared" si="51"/>
        <v>0</v>
      </c>
      <c r="AX38" s="22">
        <f t="shared" si="51"/>
        <v>0</v>
      </c>
      <c r="AY38" s="22">
        <f t="shared" si="51"/>
        <v>0</v>
      </c>
      <c r="AZ38" s="22">
        <f t="shared" si="51"/>
        <v>0</v>
      </c>
      <c r="BA38" s="22">
        <f t="shared" si="51"/>
        <v>0</v>
      </c>
      <c r="BB38" s="22">
        <f t="shared" si="51"/>
        <v>0</v>
      </c>
      <c r="BC38" s="22">
        <f t="shared" ref="BC38:BR44" si="52">SUMIFS($O38,$I38,"&lt;="&amp;BC$6,$J38,"&gt;"&amp;BC$6)</f>
        <v>0</v>
      </c>
      <c r="BD38" s="22">
        <f t="shared" si="52"/>
        <v>0</v>
      </c>
      <c r="BE38" s="22">
        <f t="shared" si="52"/>
        <v>0</v>
      </c>
      <c r="BF38" s="22">
        <f t="shared" si="52"/>
        <v>0</v>
      </c>
      <c r="BG38" s="22">
        <f t="shared" si="52"/>
        <v>0</v>
      </c>
      <c r="BH38" s="22">
        <f t="shared" si="52"/>
        <v>0</v>
      </c>
      <c r="BI38" s="22">
        <f t="shared" si="52"/>
        <v>0</v>
      </c>
      <c r="BJ38" s="22">
        <f t="shared" si="52"/>
        <v>0</v>
      </c>
      <c r="BK38" s="22">
        <f t="shared" si="52"/>
        <v>0</v>
      </c>
      <c r="BL38" s="22">
        <f t="shared" si="52"/>
        <v>0</v>
      </c>
      <c r="BM38" s="22">
        <f t="shared" si="52"/>
        <v>0</v>
      </c>
      <c r="BN38" s="22">
        <f t="shared" si="52"/>
        <v>0</v>
      </c>
      <c r="BO38" s="22">
        <f t="shared" si="52"/>
        <v>0</v>
      </c>
      <c r="BP38" s="22">
        <f t="shared" si="52"/>
        <v>0</v>
      </c>
      <c r="BQ38" s="22">
        <f t="shared" si="52"/>
        <v>0</v>
      </c>
      <c r="BR38" s="22">
        <f t="shared" si="52"/>
        <v>0</v>
      </c>
      <c r="BS38" s="22">
        <f t="shared" ref="BS38:CH44" si="53">SUMIFS($O38,$I38,"&lt;="&amp;BS$6,$J38,"&gt;"&amp;BS$6)</f>
        <v>0</v>
      </c>
      <c r="BT38" s="22">
        <f t="shared" si="53"/>
        <v>0</v>
      </c>
      <c r="BU38" s="22">
        <f t="shared" si="53"/>
        <v>0</v>
      </c>
      <c r="BV38" s="22">
        <f t="shared" si="53"/>
        <v>0</v>
      </c>
      <c r="BW38" s="22">
        <f t="shared" si="53"/>
        <v>0</v>
      </c>
      <c r="BX38" s="22">
        <f t="shared" si="53"/>
        <v>0</v>
      </c>
      <c r="BY38" s="22">
        <f t="shared" si="53"/>
        <v>0</v>
      </c>
      <c r="BZ38" s="22">
        <f t="shared" si="53"/>
        <v>0</v>
      </c>
      <c r="CA38" s="22">
        <f t="shared" si="53"/>
        <v>0</v>
      </c>
      <c r="CB38" s="22">
        <f t="shared" si="53"/>
        <v>0</v>
      </c>
      <c r="CC38" s="22">
        <f t="shared" si="53"/>
        <v>0</v>
      </c>
      <c r="CD38" s="22">
        <f t="shared" si="53"/>
        <v>0</v>
      </c>
      <c r="CE38" s="22">
        <f t="shared" si="53"/>
        <v>0</v>
      </c>
      <c r="CF38" s="22">
        <f t="shared" si="53"/>
        <v>0</v>
      </c>
      <c r="CG38" s="22">
        <f t="shared" si="53"/>
        <v>0</v>
      </c>
      <c r="CH38" s="22">
        <f t="shared" si="53"/>
        <v>0</v>
      </c>
      <c r="CI38" s="22">
        <f t="shared" ref="CE38:CP44" si="54">SUMIFS($O38,$I38,"&lt;="&amp;CI$6,$J38,"&gt;"&amp;CI$6)</f>
        <v>0</v>
      </c>
      <c r="CJ38" s="22">
        <f t="shared" si="54"/>
        <v>0</v>
      </c>
      <c r="CK38" s="22">
        <f t="shared" si="54"/>
        <v>0</v>
      </c>
      <c r="CL38" s="22">
        <f t="shared" si="54"/>
        <v>0</v>
      </c>
      <c r="CM38" s="22">
        <f t="shared" si="54"/>
        <v>0</v>
      </c>
      <c r="CN38" s="22">
        <f t="shared" si="54"/>
        <v>0</v>
      </c>
      <c r="CO38" s="22">
        <f t="shared" si="54"/>
        <v>0</v>
      </c>
      <c r="CP38" s="22">
        <f t="shared" si="54"/>
        <v>0</v>
      </c>
    </row>
    <row r="39" spans="1:94">
      <c r="B39" s="20" t="s">
        <v>421</v>
      </c>
      <c r="D39" s="20" t="s">
        <v>435</v>
      </c>
      <c r="F39" s="21"/>
      <c r="G39" s="21">
        <v>0</v>
      </c>
      <c r="I39" s="31">
        <f t="shared" ref="I39" si="55">DATE(YEAR(I38)+1,MONTH(I38),DAY(I38))</f>
        <v>43922</v>
      </c>
      <c r="J39" s="31">
        <f>DATE(YEAR(J38)+1,MONTH(J38),DAY(J38))</f>
        <v>44285</v>
      </c>
      <c r="L39" s="139">
        <v>70173</v>
      </c>
      <c r="M39" s="29">
        <f>L39-L38</f>
        <v>2688</v>
      </c>
      <c r="N39" s="34">
        <f>M39/L38</f>
        <v>3.9831073571904865E-2</v>
      </c>
      <c r="O39" s="32">
        <f>IFERROR(L39/ROUND(DAYS360(I39,J39,FALSE)/30,0),0)</f>
        <v>5847.75</v>
      </c>
      <c r="Q39" s="22">
        <f t="shared" ref="Q39:U44" si="56">SUMIFS($W39:$CD39,$W$4:$CD$4,Q$6)</f>
        <v>52629.75</v>
      </c>
      <c r="R39" s="22">
        <f t="shared" si="56"/>
        <v>17543.25</v>
      </c>
      <c r="S39" s="22">
        <f t="shared" si="56"/>
        <v>0</v>
      </c>
      <c r="T39" s="22">
        <f t="shared" si="56"/>
        <v>0</v>
      </c>
      <c r="U39" s="22">
        <f t="shared" si="56"/>
        <v>0</v>
      </c>
      <c r="V39" s="22">
        <f t="shared" si="49"/>
        <v>0</v>
      </c>
      <c r="W39" s="22">
        <f t="shared" si="50"/>
        <v>0</v>
      </c>
      <c r="X39" s="22">
        <f t="shared" si="50"/>
        <v>0</v>
      </c>
      <c r="Y39" s="22">
        <f t="shared" si="50"/>
        <v>0</v>
      </c>
      <c r="Z39" s="22">
        <f t="shared" si="50"/>
        <v>5847.75</v>
      </c>
      <c r="AA39" s="22">
        <f t="shared" si="50"/>
        <v>5847.75</v>
      </c>
      <c r="AB39" s="22">
        <f t="shared" si="50"/>
        <v>5847.75</v>
      </c>
      <c r="AC39" s="22">
        <f t="shared" si="50"/>
        <v>5847.75</v>
      </c>
      <c r="AD39" s="22">
        <f t="shared" si="50"/>
        <v>5847.75</v>
      </c>
      <c r="AE39" s="22">
        <f t="shared" si="50"/>
        <v>5847.75</v>
      </c>
      <c r="AF39" s="22">
        <f t="shared" si="50"/>
        <v>5847.75</v>
      </c>
      <c r="AG39" s="22">
        <f t="shared" si="50"/>
        <v>5847.75</v>
      </c>
      <c r="AH39" s="22">
        <f t="shared" si="50"/>
        <v>5847.75</v>
      </c>
      <c r="AI39" s="22">
        <f t="shared" si="50"/>
        <v>5847.75</v>
      </c>
      <c r="AJ39" s="22">
        <f t="shared" si="50"/>
        <v>5847.75</v>
      </c>
      <c r="AK39" s="22">
        <f t="shared" si="50"/>
        <v>5847.75</v>
      </c>
      <c r="AL39" s="22">
        <f t="shared" si="50"/>
        <v>0</v>
      </c>
      <c r="AM39" s="22">
        <f t="shared" si="51"/>
        <v>0</v>
      </c>
      <c r="AN39" s="22">
        <f t="shared" si="51"/>
        <v>0</v>
      </c>
      <c r="AO39" s="22">
        <f t="shared" si="51"/>
        <v>0</v>
      </c>
      <c r="AP39" s="22">
        <f t="shared" si="51"/>
        <v>0</v>
      </c>
      <c r="AQ39" s="22">
        <f t="shared" si="51"/>
        <v>0</v>
      </c>
      <c r="AR39" s="22">
        <f t="shared" si="51"/>
        <v>0</v>
      </c>
      <c r="AS39" s="22">
        <f t="shared" si="51"/>
        <v>0</v>
      </c>
      <c r="AT39" s="22">
        <f t="shared" si="51"/>
        <v>0</v>
      </c>
      <c r="AU39" s="22">
        <f t="shared" si="51"/>
        <v>0</v>
      </c>
      <c r="AV39" s="22">
        <f t="shared" si="51"/>
        <v>0</v>
      </c>
      <c r="AW39" s="22">
        <f t="shared" si="51"/>
        <v>0</v>
      </c>
      <c r="AX39" s="22">
        <f t="shared" si="51"/>
        <v>0</v>
      </c>
      <c r="AY39" s="22">
        <f t="shared" si="51"/>
        <v>0</v>
      </c>
      <c r="AZ39" s="22">
        <f t="shared" si="51"/>
        <v>0</v>
      </c>
      <c r="BA39" s="22">
        <f t="shared" si="51"/>
        <v>0</v>
      </c>
      <c r="BB39" s="22">
        <f t="shared" si="51"/>
        <v>0</v>
      </c>
      <c r="BC39" s="22">
        <f t="shared" si="52"/>
        <v>0</v>
      </c>
      <c r="BD39" s="22">
        <f t="shared" si="52"/>
        <v>0</v>
      </c>
      <c r="BE39" s="22">
        <f t="shared" si="52"/>
        <v>0</v>
      </c>
      <c r="BF39" s="22">
        <f t="shared" si="52"/>
        <v>0</v>
      </c>
      <c r="BG39" s="22">
        <f t="shared" si="52"/>
        <v>0</v>
      </c>
      <c r="BH39" s="22">
        <f t="shared" si="52"/>
        <v>0</v>
      </c>
      <c r="BI39" s="22">
        <f t="shared" si="52"/>
        <v>0</v>
      </c>
      <c r="BJ39" s="22">
        <f t="shared" si="52"/>
        <v>0</v>
      </c>
      <c r="BK39" s="22">
        <f t="shared" si="52"/>
        <v>0</v>
      </c>
      <c r="BL39" s="22">
        <f t="shared" si="52"/>
        <v>0</v>
      </c>
      <c r="BM39" s="22">
        <f t="shared" si="52"/>
        <v>0</v>
      </c>
      <c r="BN39" s="22">
        <f t="shared" si="52"/>
        <v>0</v>
      </c>
      <c r="BO39" s="22">
        <f t="shared" si="52"/>
        <v>0</v>
      </c>
      <c r="BP39" s="22">
        <f t="shared" si="52"/>
        <v>0</v>
      </c>
      <c r="BQ39" s="22">
        <f t="shared" si="52"/>
        <v>0</v>
      </c>
      <c r="BR39" s="22">
        <f t="shared" si="52"/>
        <v>0</v>
      </c>
      <c r="BS39" s="22">
        <f t="shared" si="53"/>
        <v>0</v>
      </c>
      <c r="BT39" s="22">
        <f t="shared" si="53"/>
        <v>0</v>
      </c>
      <c r="BU39" s="22">
        <f t="shared" si="53"/>
        <v>0</v>
      </c>
      <c r="BV39" s="22">
        <f t="shared" si="53"/>
        <v>0</v>
      </c>
      <c r="BW39" s="22">
        <f t="shared" si="53"/>
        <v>0</v>
      </c>
      <c r="BX39" s="22">
        <f t="shared" si="53"/>
        <v>0</v>
      </c>
      <c r="BY39" s="22">
        <f t="shared" si="53"/>
        <v>0</v>
      </c>
      <c r="BZ39" s="22">
        <f t="shared" si="53"/>
        <v>0</v>
      </c>
      <c r="CA39" s="22">
        <f t="shared" si="53"/>
        <v>0</v>
      </c>
      <c r="CB39" s="22">
        <f t="shared" si="53"/>
        <v>0</v>
      </c>
      <c r="CC39" s="22">
        <f t="shared" si="53"/>
        <v>0</v>
      </c>
      <c r="CD39" s="22">
        <f t="shared" si="53"/>
        <v>0</v>
      </c>
      <c r="CE39" s="22">
        <f t="shared" si="54"/>
        <v>0</v>
      </c>
      <c r="CF39" s="22">
        <f t="shared" si="54"/>
        <v>0</v>
      </c>
      <c r="CG39" s="22">
        <f t="shared" si="54"/>
        <v>0</v>
      </c>
      <c r="CH39" s="22">
        <f t="shared" si="54"/>
        <v>0</v>
      </c>
      <c r="CI39" s="22">
        <f t="shared" si="54"/>
        <v>0</v>
      </c>
      <c r="CJ39" s="22">
        <f t="shared" si="54"/>
        <v>0</v>
      </c>
      <c r="CK39" s="22">
        <f t="shared" si="54"/>
        <v>0</v>
      </c>
      <c r="CL39" s="22">
        <f t="shared" si="54"/>
        <v>0</v>
      </c>
      <c r="CM39" s="22">
        <f t="shared" si="54"/>
        <v>0</v>
      </c>
      <c r="CN39" s="22">
        <f t="shared" si="54"/>
        <v>0</v>
      </c>
      <c r="CO39" s="22">
        <f t="shared" si="54"/>
        <v>0</v>
      </c>
      <c r="CP39" s="22">
        <f t="shared" si="54"/>
        <v>0</v>
      </c>
    </row>
    <row r="40" spans="1:94">
      <c r="B40" s="20" t="s">
        <v>421</v>
      </c>
      <c r="D40" s="20" t="s">
        <v>435</v>
      </c>
      <c r="F40" s="21"/>
      <c r="G40" s="21">
        <f>N39</f>
        <v>3.9831073571904865E-2</v>
      </c>
      <c r="I40" s="31">
        <f t="shared" ref="I40:J44" si="57">DATE(YEAR(I39)+1,MONTH(I39),DAY(I39))</f>
        <v>44287</v>
      </c>
      <c r="J40" s="31">
        <f t="shared" si="57"/>
        <v>44650</v>
      </c>
      <c r="L40" s="148">
        <f>O39*(1+F40)*(1+G40)*ROUND(DAYS360(I40,J40,FALSE)/30,0)</f>
        <v>72968.065925761286</v>
      </c>
      <c r="M40" s="29">
        <f t="shared" ref="M40:M44" si="58">L40-L39</f>
        <v>2795.0659257612861</v>
      </c>
      <c r="N40" s="34">
        <f t="shared" ref="N40:N44" si="59">M40/L39</f>
        <v>3.9831073571904949E-2</v>
      </c>
      <c r="O40" s="32">
        <f t="shared" ref="O40:O44" si="60">IFERROR(L40/ROUND(DAYS360(I40,J40,FALSE)/30,0),0)</f>
        <v>6080.6721604801069</v>
      </c>
      <c r="Q40" s="22">
        <f t="shared" si="56"/>
        <v>0</v>
      </c>
      <c r="R40" s="22">
        <f t="shared" si="56"/>
        <v>54726.049444320961</v>
      </c>
      <c r="S40" s="22">
        <f t="shared" si="56"/>
        <v>18242.016481440322</v>
      </c>
      <c r="T40" s="22">
        <f t="shared" si="56"/>
        <v>0</v>
      </c>
      <c r="U40" s="22">
        <f t="shared" si="56"/>
        <v>0</v>
      </c>
      <c r="V40" s="22">
        <f t="shared" si="49"/>
        <v>0</v>
      </c>
      <c r="W40" s="22">
        <f t="shared" si="50"/>
        <v>0</v>
      </c>
      <c r="X40" s="22">
        <f t="shared" si="50"/>
        <v>0</v>
      </c>
      <c r="Y40" s="22">
        <f t="shared" si="50"/>
        <v>0</v>
      </c>
      <c r="Z40" s="22">
        <f t="shared" si="50"/>
        <v>0</v>
      </c>
      <c r="AA40" s="22">
        <f t="shared" si="50"/>
        <v>0</v>
      </c>
      <c r="AB40" s="22">
        <f t="shared" si="50"/>
        <v>0</v>
      </c>
      <c r="AC40" s="22">
        <f t="shared" si="50"/>
        <v>0</v>
      </c>
      <c r="AD40" s="22">
        <f t="shared" si="50"/>
        <v>0</v>
      </c>
      <c r="AE40" s="22">
        <f t="shared" si="50"/>
        <v>0</v>
      </c>
      <c r="AF40" s="22">
        <f t="shared" si="50"/>
        <v>0</v>
      </c>
      <c r="AG40" s="22">
        <f t="shared" si="50"/>
        <v>0</v>
      </c>
      <c r="AH40" s="22">
        <f t="shared" si="50"/>
        <v>0</v>
      </c>
      <c r="AI40" s="22">
        <f t="shared" si="50"/>
        <v>0</v>
      </c>
      <c r="AJ40" s="22">
        <f t="shared" si="50"/>
        <v>0</v>
      </c>
      <c r="AK40" s="22">
        <f t="shared" si="50"/>
        <v>0</v>
      </c>
      <c r="AL40" s="22">
        <f t="shared" si="50"/>
        <v>6080.6721604801069</v>
      </c>
      <c r="AM40" s="22">
        <f t="shared" si="51"/>
        <v>6080.6721604801069</v>
      </c>
      <c r="AN40" s="22">
        <f t="shared" si="51"/>
        <v>6080.6721604801069</v>
      </c>
      <c r="AO40" s="22">
        <f t="shared" si="51"/>
        <v>6080.6721604801069</v>
      </c>
      <c r="AP40" s="22">
        <f t="shared" si="51"/>
        <v>6080.6721604801069</v>
      </c>
      <c r="AQ40" s="22">
        <f t="shared" si="51"/>
        <v>6080.6721604801069</v>
      </c>
      <c r="AR40" s="22">
        <f t="shared" si="51"/>
        <v>6080.6721604801069</v>
      </c>
      <c r="AS40" s="22">
        <f t="shared" si="51"/>
        <v>6080.6721604801069</v>
      </c>
      <c r="AT40" s="22">
        <f t="shared" si="51"/>
        <v>6080.6721604801069</v>
      </c>
      <c r="AU40" s="22">
        <f t="shared" si="51"/>
        <v>6080.6721604801069</v>
      </c>
      <c r="AV40" s="22">
        <f t="shared" si="51"/>
        <v>6080.6721604801069</v>
      </c>
      <c r="AW40" s="22">
        <f t="shared" si="51"/>
        <v>6080.6721604801069</v>
      </c>
      <c r="AX40" s="22">
        <f t="shared" si="51"/>
        <v>0</v>
      </c>
      <c r="AY40" s="22">
        <f t="shared" si="51"/>
        <v>0</v>
      </c>
      <c r="AZ40" s="22">
        <f t="shared" si="51"/>
        <v>0</v>
      </c>
      <c r="BA40" s="22">
        <f t="shared" si="51"/>
        <v>0</v>
      </c>
      <c r="BB40" s="22">
        <f t="shared" si="51"/>
        <v>0</v>
      </c>
      <c r="BC40" s="22">
        <f t="shared" si="52"/>
        <v>0</v>
      </c>
      <c r="BD40" s="22">
        <f t="shared" si="52"/>
        <v>0</v>
      </c>
      <c r="BE40" s="22">
        <f t="shared" si="52"/>
        <v>0</v>
      </c>
      <c r="BF40" s="22">
        <f t="shared" si="52"/>
        <v>0</v>
      </c>
      <c r="BG40" s="22">
        <f t="shared" si="52"/>
        <v>0</v>
      </c>
      <c r="BH40" s="22">
        <f t="shared" si="52"/>
        <v>0</v>
      </c>
      <c r="BI40" s="22">
        <f t="shared" si="52"/>
        <v>0</v>
      </c>
      <c r="BJ40" s="22">
        <f t="shared" si="52"/>
        <v>0</v>
      </c>
      <c r="BK40" s="22">
        <f t="shared" si="52"/>
        <v>0</v>
      </c>
      <c r="BL40" s="22">
        <f t="shared" si="52"/>
        <v>0</v>
      </c>
      <c r="BM40" s="22">
        <f t="shared" si="52"/>
        <v>0</v>
      </c>
      <c r="BN40" s="22">
        <f t="shared" si="52"/>
        <v>0</v>
      </c>
      <c r="BO40" s="22">
        <f t="shared" si="52"/>
        <v>0</v>
      </c>
      <c r="BP40" s="22">
        <f t="shared" si="52"/>
        <v>0</v>
      </c>
      <c r="BQ40" s="22">
        <f t="shared" si="52"/>
        <v>0</v>
      </c>
      <c r="BR40" s="22">
        <f t="shared" si="52"/>
        <v>0</v>
      </c>
      <c r="BS40" s="22">
        <f t="shared" si="53"/>
        <v>0</v>
      </c>
      <c r="BT40" s="22">
        <f t="shared" si="53"/>
        <v>0</v>
      </c>
      <c r="BU40" s="22">
        <f t="shared" si="53"/>
        <v>0</v>
      </c>
      <c r="BV40" s="22">
        <f t="shared" si="53"/>
        <v>0</v>
      </c>
      <c r="BW40" s="22">
        <f t="shared" si="53"/>
        <v>0</v>
      </c>
      <c r="BX40" s="22">
        <f t="shared" si="53"/>
        <v>0</v>
      </c>
      <c r="BY40" s="22">
        <f t="shared" si="53"/>
        <v>0</v>
      </c>
      <c r="BZ40" s="22">
        <f t="shared" si="53"/>
        <v>0</v>
      </c>
      <c r="CA40" s="22">
        <f t="shared" si="53"/>
        <v>0</v>
      </c>
      <c r="CB40" s="22">
        <f t="shared" si="53"/>
        <v>0</v>
      </c>
      <c r="CC40" s="22">
        <f t="shared" si="53"/>
        <v>0</v>
      </c>
      <c r="CD40" s="22">
        <f t="shared" si="53"/>
        <v>0</v>
      </c>
      <c r="CE40" s="22">
        <f t="shared" si="54"/>
        <v>0</v>
      </c>
      <c r="CF40" s="22">
        <f t="shared" si="54"/>
        <v>0</v>
      </c>
      <c r="CG40" s="22">
        <f t="shared" si="54"/>
        <v>0</v>
      </c>
      <c r="CH40" s="22">
        <f t="shared" si="54"/>
        <v>0</v>
      </c>
      <c r="CI40" s="22">
        <f t="shared" si="54"/>
        <v>0</v>
      </c>
      <c r="CJ40" s="22">
        <f t="shared" si="54"/>
        <v>0</v>
      </c>
      <c r="CK40" s="22">
        <f t="shared" si="54"/>
        <v>0</v>
      </c>
      <c r="CL40" s="22">
        <f t="shared" si="54"/>
        <v>0</v>
      </c>
      <c r="CM40" s="22">
        <f t="shared" si="54"/>
        <v>0</v>
      </c>
      <c r="CN40" s="22">
        <f t="shared" si="54"/>
        <v>0</v>
      </c>
      <c r="CO40" s="22">
        <f t="shared" si="54"/>
        <v>0</v>
      </c>
      <c r="CP40" s="22">
        <f t="shared" si="54"/>
        <v>0</v>
      </c>
    </row>
    <row r="41" spans="1:94">
      <c r="B41" s="20" t="s">
        <v>421</v>
      </c>
      <c r="D41" s="20" t="s">
        <v>435</v>
      </c>
      <c r="F41" s="21"/>
      <c r="G41" s="21">
        <v>7.4999999999999997E-2</v>
      </c>
      <c r="I41" s="31">
        <f t="shared" si="57"/>
        <v>44652</v>
      </c>
      <c r="J41" s="31">
        <f t="shared" si="57"/>
        <v>45015</v>
      </c>
      <c r="L41" s="29">
        <f t="shared" ref="L41:L42" si="61">O40*(1+F41)*(1+G41)*ROUND(DAYS360(I41,J41,FALSE)/30,0)</f>
        <v>78440.670870193368</v>
      </c>
      <c r="M41" s="29">
        <f t="shared" si="58"/>
        <v>5472.6049444320815</v>
      </c>
      <c r="N41" s="34">
        <f t="shared" si="59"/>
        <v>7.4999999999999789E-2</v>
      </c>
      <c r="O41" s="32">
        <f t="shared" si="60"/>
        <v>6536.7225725161143</v>
      </c>
      <c r="Q41" s="22">
        <f t="shared" si="56"/>
        <v>0</v>
      </c>
      <c r="R41" s="22">
        <f t="shared" si="56"/>
        <v>0</v>
      </c>
      <c r="S41" s="22">
        <f t="shared" si="56"/>
        <v>58830.503152645018</v>
      </c>
      <c r="T41" s="22">
        <f t="shared" si="56"/>
        <v>19610.167717548342</v>
      </c>
      <c r="U41" s="22">
        <f t="shared" si="56"/>
        <v>0</v>
      </c>
      <c r="V41" s="22">
        <f t="shared" si="49"/>
        <v>0</v>
      </c>
      <c r="W41" s="22">
        <f t="shared" si="50"/>
        <v>0</v>
      </c>
      <c r="X41" s="22">
        <f t="shared" si="50"/>
        <v>0</v>
      </c>
      <c r="Y41" s="22">
        <f t="shared" si="50"/>
        <v>0</v>
      </c>
      <c r="Z41" s="22">
        <f t="shared" si="50"/>
        <v>0</v>
      </c>
      <c r="AA41" s="22">
        <f t="shared" si="50"/>
        <v>0</v>
      </c>
      <c r="AB41" s="22">
        <f t="shared" si="50"/>
        <v>0</v>
      </c>
      <c r="AC41" s="22">
        <f t="shared" si="50"/>
        <v>0</v>
      </c>
      <c r="AD41" s="22">
        <f t="shared" si="50"/>
        <v>0</v>
      </c>
      <c r="AE41" s="22">
        <f t="shared" si="50"/>
        <v>0</v>
      </c>
      <c r="AF41" s="22">
        <f t="shared" si="50"/>
        <v>0</v>
      </c>
      <c r="AG41" s="22">
        <f t="shared" si="50"/>
        <v>0</v>
      </c>
      <c r="AH41" s="22">
        <f t="shared" si="50"/>
        <v>0</v>
      </c>
      <c r="AI41" s="22">
        <f t="shared" si="50"/>
        <v>0</v>
      </c>
      <c r="AJ41" s="22">
        <f t="shared" si="50"/>
        <v>0</v>
      </c>
      <c r="AK41" s="22">
        <f t="shared" si="50"/>
        <v>0</v>
      </c>
      <c r="AL41" s="22">
        <f t="shared" si="50"/>
        <v>0</v>
      </c>
      <c r="AM41" s="22">
        <f t="shared" si="51"/>
        <v>0</v>
      </c>
      <c r="AN41" s="22">
        <f t="shared" si="51"/>
        <v>0</v>
      </c>
      <c r="AO41" s="22">
        <f t="shared" si="51"/>
        <v>0</v>
      </c>
      <c r="AP41" s="22">
        <f t="shared" si="51"/>
        <v>0</v>
      </c>
      <c r="AQ41" s="22">
        <f t="shared" si="51"/>
        <v>0</v>
      </c>
      <c r="AR41" s="22">
        <f t="shared" si="51"/>
        <v>0</v>
      </c>
      <c r="AS41" s="22">
        <f t="shared" si="51"/>
        <v>0</v>
      </c>
      <c r="AT41" s="22">
        <f t="shared" si="51"/>
        <v>0</v>
      </c>
      <c r="AU41" s="22">
        <f t="shared" si="51"/>
        <v>0</v>
      </c>
      <c r="AV41" s="22">
        <f t="shared" si="51"/>
        <v>0</v>
      </c>
      <c r="AW41" s="22">
        <f t="shared" si="51"/>
        <v>0</v>
      </c>
      <c r="AX41" s="22">
        <f t="shared" si="51"/>
        <v>6536.7225725161143</v>
      </c>
      <c r="AY41" s="22">
        <f t="shared" si="51"/>
        <v>6536.7225725161143</v>
      </c>
      <c r="AZ41" s="22">
        <f t="shared" si="51"/>
        <v>6536.7225725161143</v>
      </c>
      <c r="BA41" s="22">
        <f t="shared" si="51"/>
        <v>6536.7225725161143</v>
      </c>
      <c r="BB41" s="22">
        <f t="shared" si="51"/>
        <v>6536.7225725161143</v>
      </c>
      <c r="BC41" s="22">
        <f t="shared" si="52"/>
        <v>6536.7225725161143</v>
      </c>
      <c r="BD41" s="22">
        <f t="shared" si="52"/>
        <v>6536.7225725161143</v>
      </c>
      <c r="BE41" s="22">
        <f t="shared" si="52"/>
        <v>6536.7225725161143</v>
      </c>
      <c r="BF41" s="22">
        <f t="shared" si="52"/>
        <v>6536.7225725161143</v>
      </c>
      <c r="BG41" s="22">
        <f t="shared" si="52"/>
        <v>6536.7225725161143</v>
      </c>
      <c r="BH41" s="22">
        <f t="shared" si="52"/>
        <v>6536.7225725161143</v>
      </c>
      <c r="BI41" s="22">
        <f t="shared" si="52"/>
        <v>6536.7225725161143</v>
      </c>
      <c r="BJ41" s="22">
        <f t="shared" si="52"/>
        <v>0</v>
      </c>
      <c r="BK41" s="22">
        <f t="shared" si="52"/>
        <v>0</v>
      </c>
      <c r="BL41" s="22">
        <f t="shared" si="52"/>
        <v>0</v>
      </c>
      <c r="BM41" s="22">
        <f t="shared" si="52"/>
        <v>0</v>
      </c>
      <c r="BN41" s="22">
        <f t="shared" si="52"/>
        <v>0</v>
      </c>
      <c r="BO41" s="22">
        <f t="shared" si="52"/>
        <v>0</v>
      </c>
      <c r="BP41" s="22">
        <f t="shared" si="52"/>
        <v>0</v>
      </c>
      <c r="BQ41" s="22">
        <f t="shared" si="52"/>
        <v>0</v>
      </c>
      <c r="BR41" s="22">
        <f t="shared" si="52"/>
        <v>0</v>
      </c>
      <c r="BS41" s="22">
        <f t="shared" si="53"/>
        <v>0</v>
      </c>
      <c r="BT41" s="22">
        <f t="shared" si="53"/>
        <v>0</v>
      </c>
      <c r="BU41" s="22">
        <f t="shared" si="53"/>
        <v>0</v>
      </c>
      <c r="BV41" s="22">
        <f t="shared" si="53"/>
        <v>0</v>
      </c>
      <c r="BW41" s="22">
        <f t="shared" si="53"/>
        <v>0</v>
      </c>
      <c r="BX41" s="22">
        <f t="shared" si="53"/>
        <v>0</v>
      </c>
      <c r="BY41" s="22">
        <f t="shared" si="53"/>
        <v>0</v>
      </c>
      <c r="BZ41" s="22">
        <f t="shared" si="53"/>
        <v>0</v>
      </c>
      <c r="CA41" s="22">
        <f t="shared" si="53"/>
        <v>0</v>
      </c>
      <c r="CB41" s="22">
        <f t="shared" si="53"/>
        <v>0</v>
      </c>
      <c r="CC41" s="22">
        <f t="shared" si="53"/>
        <v>0</v>
      </c>
      <c r="CD41" s="22">
        <f t="shared" si="53"/>
        <v>0</v>
      </c>
      <c r="CE41" s="22">
        <f t="shared" si="54"/>
        <v>0</v>
      </c>
      <c r="CF41" s="22">
        <f t="shared" si="54"/>
        <v>0</v>
      </c>
      <c r="CG41" s="22">
        <f t="shared" si="54"/>
        <v>0</v>
      </c>
      <c r="CH41" s="22">
        <f t="shared" si="54"/>
        <v>0</v>
      </c>
      <c r="CI41" s="22">
        <f t="shared" si="54"/>
        <v>0</v>
      </c>
      <c r="CJ41" s="22">
        <f t="shared" si="54"/>
        <v>0</v>
      </c>
      <c r="CK41" s="22">
        <f t="shared" si="54"/>
        <v>0</v>
      </c>
      <c r="CL41" s="22">
        <f t="shared" si="54"/>
        <v>0</v>
      </c>
      <c r="CM41" s="22">
        <f t="shared" si="54"/>
        <v>0</v>
      </c>
      <c r="CN41" s="22">
        <f t="shared" si="54"/>
        <v>0</v>
      </c>
      <c r="CO41" s="22">
        <f t="shared" si="54"/>
        <v>0</v>
      </c>
      <c r="CP41" s="22">
        <f t="shared" si="54"/>
        <v>0</v>
      </c>
    </row>
    <row r="42" spans="1:94">
      <c r="B42" s="20" t="s">
        <v>421</v>
      </c>
      <c r="D42" s="20" t="s">
        <v>435</v>
      </c>
      <c r="F42" s="21"/>
      <c r="G42" s="21">
        <v>7.4999999999999997E-2</v>
      </c>
      <c r="I42" s="31">
        <f t="shared" si="57"/>
        <v>45017</v>
      </c>
      <c r="J42" s="31">
        <f t="shared" si="57"/>
        <v>45381</v>
      </c>
      <c r="L42" s="29">
        <f t="shared" si="61"/>
        <v>84323.721185457864</v>
      </c>
      <c r="M42" s="29">
        <f t="shared" si="58"/>
        <v>5883.050315264496</v>
      </c>
      <c r="N42" s="88">
        <f t="shared" si="59"/>
        <v>7.4999999999999914E-2</v>
      </c>
      <c r="O42" s="32">
        <f t="shared" si="60"/>
        <v>7026.9767654548223</v>
      </c>
      <c r="Q42" s="22">
        <f t="shared" si="56"/>
        <v>0</v>
      </c>
      <c r="R42" s="22">
        <f t="shared" si="56"/>
        <v>0</v>
      </c>
      <c r="S42" s="22">
        <f t="shared" si="56"/>
        <v>0</v>
      </c>
      <c r="T42" s="22">
        <f t="shared" si="56"/>
        <v>63242.79088909339</v>
      </c>
      <c r="U42" s="22">
        <f t="shared" si="56"/>
        <v>21080.930296364466</v>
      </c>
      <c r="V42" s="22">
        <f t="shared" si="49"/>
        <v>0</v>
      </c>
      <c r="W42" s="22">
        <f t="shared" si="50"/>
        <v>0</v>
      </c>
      <c r="X42" s="22">
        <f t="shared" si="50"/>
        <v>0</v>
      </c>
      <c r="Y42" s="22">
        <f t="shared" si="50"/>
        <v>0</v>
      </c>
      <c r="Z42" s="22">
        <f t="shared" si="50"/>
        <v>0</v>
      </c>
      <c r="AA42" s="22">
        <f t="shared" si="50"/>
        <v>0</v>
      </c>
      <c r="AB42" s="22">
        <f t="shared" si="50"/>
        <v>0</v>
      </c>
      <c r="AC42" s="22">
        <f t="shared" si="50"/>
        <v>0</v>
      </c>
      <c r="AD42" s="22">
        <f t="shared" si="50"/>
        <v>0</v>
      </c>
      <c r="AE42" s="22">
        <f t="shared" si="50"/>
        <v>0</v>
      </c>
      <c r="AF42" s="22">
        <f t="shared" si="50"/>
        <v>0</v>
      </c>
      <c r="AG42" s="22">
        <f t="shared" si="50"/>
        <v>0</v>
      </c>
      <c r="AH42" s="22">
        <f t="shared" si="50"/>
        <v>0</v>
      </c>
      <c r="AI42" s="22">
        <f t="shared" si="50"/>
        <v>0</v>
      </c>
      <c r="AJ42" s="22">
        <f t="shared" si="50"/>
        <v>0</v>
      </c>
      <c r="AK42" s="22">
        <f t="shared" si="50"/>
        <v>0</v>
      </c>
      <c r="AL42" s="22">
        <f t="shared" si="50"/>
        <v>0</v>
      </c>
      <c r="AM42" s="22">
        <f t="shared" si="51"/>
        <v>0</v>
      </c>
      <c r="AN42" s="22">
        <f t="shared" si="51"/>
        <v>0</v>
      </c>
      <c r="AO42" s="22">
        <f t="shared" si="51"/>
        <v>0</v>
      </c>
      <c r="AP42" s="22">
        <f t="shared" si="51"/>
        <v>0</v>
      </c>
      <c r="AQ42" s="22">
        <f t="shared" si="51"/>
        <v>0</v>
      </c>
      <c r="AR42" s="22">
        <f t="shared" si="51"/>
        <v>0</v>
      </c>
      <c r="AS42" s="22">
        <f t="shared" si="51"/>
        <v>0</v>
      </c>
      <c r="AT42" s="22">
        <f t="shared" si="51"/>
        <v>0</v>
      </c>
      <c r="AU42" s="22">
        <f t="shared" si="51"/>
        <v>0</v>
      </c>
      <c r="AV42" s="22">
        <f t="shared" si="51"/>
        <v>0</v>
      </c>
      <c r="AW42" s="22">
        <f t="shared" si="51"/>
        <v>0</v>
      </c>
      <c r="AX42" s="22">
        <f t="shared" si="51"/>
        <v>0</v>
      </c>
      <c r="AY42" s="22">
        <f t="shared" si="51"/>
        <v>0</v>
      </c>
      <c r="AZ42" s="22">
        <f t="shared" si="51"/>
        <v>0</v>
      </c>
      <c r="BA42" s="22">
        <f t="shared" si="51"/>
        <v>0</v>
      </c>
      <c r="BB42" s="22">
        <f t="shared" si="51"/>
        <v>0</v>
      </c>
      <c r="BC42" s="22">
        <f t="shared" si="52"/>
        <v>0</v>
      </c>
      <c r="BD42" s="22">
        <f t="shared" si="52"/>
        <v>0</v>
      </c>
      <c r="BE42" s="22">
        <f t="shared" si="52"/>
        <v>0</v>
      </c>
      <c r="BF42" s="22">
        <f t="shared" si="52"/>
        <v>0</v>
      </c>
      <c r="BG42" s="22">
        <f t="shared" si="52"/>
        <v>0</v>
      </c>
      <c r="BH42" s="22">
        <f t="shared" si="52"/>
        <v>0</v>
      </c>
      <c r="BI42" s="22">
        <f t="shared" si="52"/>
        <v>0</v>
      </c>
      <c r="BJ42" s="22">
        <f t="shared" si="52"/>
        <v>7026.9767654548223</v>
      </c>
      <c r="BK42" s="22">
        <f t="shared" si="52"/>
        <v>7026.9767654548223</v>
      </c>
      <c r="BL42" s="22">
        <f t="shared" si="52"/>
        <v>7026.9767654548223</v>
      </c>
      <c r="BM42" s="22">
        <f t="shared" si="52"/>
        <v>7026.9767654548223</v>
      </c>
      <c r="BN42" s="22">
        <f t="shared" si="52"/>
        <v>7026.9767654548223</v>
      </c>
      <c r="BO42" s="22">
        <f t="shared" si="52"/>
        <v>7026.9767654548223</v>
      </c>
      <c r="BP42" s="22">
        <f t="shared" si="52"/>
        <v>7026.9767654548223</v>
      </c>
      <c r="BQ42" s="22">
        <f t="shared" si="52"/>
        <v>7026.9767654548223</v>
      </c>
      <c r="BR42" s="22">
        <f t="shared" si="52"/>
        <v>7026.9767654548223</v>
      </c>
      <c r="BS42" s="22">
        <f t="shared" si="53"/>
        <v>7026.9767654548223</v>
      </c>
      <c r="BT42" s="22">
        <f t="shared" si="53"/>
        <v>7026.9767654548223</v>
      </c>
      <c r="BU42" s="22">
        <f t="shared" si="53"/>
        <v>7026.9767654548223</v>
      </c>
      <c r="BV42" s="22">
        <f t="shared" si="53"/>
        <v>0</v>
      </c>
      <c r="BW42" s="22">
        <f t="shared" si="53"/>
        <v>0</v>
      </c>
      <c r="BX42" s="22">
        <f t="shared" si="53"/>
        <v>0</v>
      </c>
      <c r="BY42" s="22">
        <f t="shared" si="53"/>
        <v>0</v>
      </c>
      <c r="BZ42" s="22">
        <f t="shared" si="53"/>
        <v>0</v>
      </c>
      <c r="CA42" s="22">
        <f t="shared" si="53"/>
        <v>0</v>
      </c>
      <c r="CB42" s="22">
        <f t="shared" si="53"/>
        <v>0</v>
      </c>
      <c r="CC42" s="22">
        <f t="shared" si="53"/>
        <v>0</v>
      </c>
      <c r="CD42" s="22">
        <f t="shared" si="53"/>
        <v>0</v>
      </c>
      <c r="CE42" s="22">
        <f t="shared" si="54"/>
        <v>0</v>
      </c>
      <c r="CF42" s="22">
        <f t="shared" si="54"/>
        <v>0</v>
      </c>
      <c r="CG42" s="22">
        <f t="shared" si="54"/>
        <v>0</v>
      </c>
      <c r="CH42" s="22">
        <f t="shared" si="54"/>
        <v>0</v>
      </c>
      <c r="CI42" s="22">
        <f t="shared" si="54"/>
        <v>0</v>
      </c>
      <c r="CJ42" s="22">
        <f t="shared" si="54"/>
        <v>0</v>
      </c>
      <c r="CK42" s="22">
        <f t="shared" si="54"/>
        <v>0</v>
      </c>
      <c r="CL42" s="22">
        <f t="shared" si="54"/>
        <v>0</v>
      </c>
      <c r="CM42" s="22">
        <f t="shared" si="54"/>
        <v>0</v>
      </c>
      <c r="CN42" s="22">
        <f t="shared" si="54"/>
        <v>0</v>
      </c>
      <c r="CO42" s="22">
        <f t="shared" si="54"/>
        <v>0</v>
      </c>
      <c r="CP42" s="22">
        <f t="shared" si="54"/>
        <v>0</v>
      </c>
    </row>
    <row r="43" spans="1:94">
      <c r="B43" s="20" t="s">
        <v>421</v>
      </c>
      <c r="D43" s="20" t="s">
        <v>435</v>
      </c>
      <c r="F43" s="21"/>
      <c r="G43" s="21">
        <v>0.03</v>
      </c>
      <c r="I43" s="31">
        <f t="shared" si="57"/>
        <v>45383</v>
      </c>
      <c r="J43" s="31">
        <f t="shared" si="57"/>
        <v>45746</v>
      </c>
      <c r="L43" s="29">
        <f>O42*(1+F43)*(1+G43)*ROUND(DAYS360(I43,J43,FALSE)/30,0)</f>
        <v>86853.432821021604</v>
      </c>
      <c r="M43" s="29">
        <f t="shared" si="58"/>
        <v>2529.7116355637409</v>
      </c>
      <c r="N43" s="34">
        <f>M43/L42</f>
        <v>3.0000000000000058E-2</v>
      </c>
      <c r="O43" s="32">
        <f t="shared" si="60"/>
        <v>7237.786068418467</v>
      </c>
      <c r="Q43" s="22">
        <f t="shared" si="56"/>
        <v>0</v>
      </c>
      <c r="R43" s="22">
        <f t="shared" si="56"/>
        <v>0</v>
      </c>
      <c r="S43" s="22">
        <f t="shared" si="56"/>
        <v>0</v>
      </c>
      <c r="T43" s="22">
        <f t="shared" si="56"/>
        <v>0</v>
      </c>
      <c r="U43" s="22">
        <f t="shared" si="56"/>
        <v>65140.074615766222</v>
      </c>
      <c r="V43" s="22">
        <f t="shared" si="49"/>
        <v>21713.358205255401</v>
      </c>
      <c r="W43" s="22">
        <f t="shared" si="50"/>
        <v>0</v>
      </c>
      <c r="X43" s="22">
        <f t="shared" si="50"/>
        <v>0</v>
      </c>
      <c r="Y43" s="22">
        <f t="shared" si="50"/>
        <v>0</v>
      </c>
      <c r="Z43" s="22">
        <f t="shared" si="50"/>
        <v>0</v>
      </c>
      <c r="AA43" s="22">
        <f t="shared" si="50"/>
        <v>0</v>
      </c>
      <c r="AB43" s="22">
        <f t="shared" si="50"/>
        <v>0</v>
      </c>
      <c r="AC43" s="22">
        <f t="shared" si="50"/>
        <v>0</v>
      </c>
      <c r="AD43" s="22">
        <f t="shared" si="50"/>
        <v>0</v>
      </c>
      <c r="AE43" s="22">
        <f t="shared" si="50"/>
        <v>0</v>
      </c>
      <c r="AF43" s="22">
        <f t="shared" si="50"/>
        <v>0</v>
      </c>
      <c r="AG43" s="22">
        <f t="shared" si="50"/>
        <v>0</v>
      </c>
      <c r="AH43" s="22">
        <f t="shared" si="50"/>
        <v>0</v>
      </c>
      <c r="AI43" s="22">
        <f t="shared" si="50"/>
        <v>0</v>
      </c>
      <c r="AJ43" s="22">
        <f t="shared" si="50"/>
        <v>0</v>
      </c>
      <c r="AK43" s="22">
        <f t="shared" si="50"/>
        <v>0</v>
      </c>
      <c r="AL43" s="22">
        <f t="shared" si="50"/>
        <v>0</v>
      </c>
      <c r="AM43" s="22">
        <f t="shared" si="51"/>
        <v>0</v>
      </c>
      <c r="AN43" s="22">
        <f t="shared" si="51"/>
        <v>0</v>
      </c>
      <c r="AO43" s="22">
        <f t="shared" si="51"/>
        <v>0</v>
      </c>
      <c r="AP43" s="22">
        <f t="shared" si="51"/>
        <v>0</v>
      </c>
      <c r="AQ43" s="22">
        <f t="shared" si="51"/>
        <v>0</v>
      </c>
      <c r="AR43" s="22">
        <f t="shared" si="51"/>
        <v>0</v>
      </c>
      <c r="AS43" s="22">
        <f t="shared" si="51"/>
        <v>0</v>
      </c>
      <c r="AT43" s="22">
        <f t="shared" si="51"/>
        <v>0</v>
      </c>
      <c r="AU43" s="22">
        <f t="shared" si="51"/>
        <v>0</v>
      </c>
      <c r="AV43" s="22">
        <f t="shared" si="51"/>
        <v>0</v>
      </c>
      <c r="AW43" s="22">
        <f t="shared" si="51"/>
        <v>0</v>
      </c>
      <c r="AX43" s="22">
        <f t="shared" si="51"/>
        <v>0</v>
      </c>
      <c r="AY43" s="22">
        <f t="shared" si="51"/>
        <v>0</v>
      </c>
      <c r="AZ43" s="22">
        <f t="shared" si="51"/>
        <v>0</v>
      </c>
      <c r="BA43" s="22">
        <f t="shared" si="51"/>
        <v>0</v>
      </c>
      <c r="BB43" s="22">
        <f t="shared" si="51"/>
        <v>0</v>
      </c>
      <c r="BC43" s="22">
        <f t="shared" si="52"/>
        <v>0</v>
      </c>
      <c r="BD43" s="22">
        <f t="shared" si="52"/>
        <v>0</v>
      </c>
      <c r="BE43" s="22">
        <f t="shared" si="52"/>
        <v>0</v>
      </c>
      <c r="BF43" s="22">
        <f t="shared" si="52"/>
        <v>0</v>
      </c>
      <c r="BG43" s="22">
        <f t="shared" si="52"/>
        <v>0</v>
      </c>
      <c r="BH43" s="22">
        <f t="shared" si="52"/>
        <v>0</v>
      </c>
      <c r="BI43" s="22">
        <f t="shared" si="52"/>
        <v>0</v>
      </c>
      <c r="BJ43" s="22">
        <f t="shared" si="52"/>
        <v>0</v>
      </c>
      <c r="BK43" s="22">
        <f t="shared" si="52"/>
        <v>0</v>
      </c>
      <c r="BL43" s="22">
        <f t="shared" si="52"/>
        <v>0</v>
      </c>
      <c r="BM43" s="22">
        <f t="shared" si="52"/>
        <v>0</v>
      </c>
      <c r="BN43" s="22">
        <f t="shared" si="52"/>
        <v>0</v>
      </c>
      <c r="BO43" s="22">
        <f t="shared" si="52"/>
        <v>0</v>
      </c>
      <c r="BP43" s="22">
        <f t="shared" si="52"/>
        <v>0</v>
      </c>
      <c r="BQ43" s="22">
        <f t="shared" si="52"/>
        <v>0</v>
      </c>
      <c r="BR43" s="22">
        <f t="shared" si="52"/>
        <v>0</v>
      </c>
      <c r="BS43" s="22">
        <f t="shared" si="53"/>
        <v>0</v>
      </c>
      <c r="BT43" s="22">
        <f t="shared" si="53"/>
        <v>0</v>
      </c>
      <c r="BU43" s="22">
        <f t="shared" si="53"/>
        <v>0</v>
      </c>
      <c r="BV43" s="22">
        <f t="shared" si="53"/>
        <v>7237.786068418467</v>
      </c>
      <c r="BW43" s="22">
        <f t="shared" si="53"/>
        <v>7237.786068418467</v>
      </c>
      <c r="BX43" s="22">
        <f t="shared" si="53"/>
        <v>7237.786068418467</v>
      </c>
      <c r="BY43" s="22">
        <f t="shared" si="53"/>
        <v>7237.786068418467</v>
      </c>
      <c r="BZ43" s="22">
        <f t="shared" si="53"/>
        <v>7237.786068418467</v>
      </c>
      <c r="CA43" s="22">
        <f t="shared" si="53"/>
        <v>7237.786068418467</v>
      </c>
      <c r="CB43" s="22">
        <f t="shared" si="53"/>
        <v>7237.786068418467</v>
      </c>
      <c r="CC43" s="22">
        <f t="shared" si="53"/>
        <v>7237.786068418467</v>
      </c>
      <c r="CD43" s="22">
        <f t="shared" si="53"/>
        <v>7237.786068418467</v>
      </c>
      <c r="CE43" s="22">
        <f t="shared" si="54"/>
        <v>7237.786068418467</v>
      </c>
      <c r="CF43" s="22">
        <f t="shared" si="54"/>
        <v>7237.786068418467</v>
      </c>
      <c r="CG43" s="22">
        <f t="shared" si="54"/>
        <v>7237.786068418467</v>
      </c>
      <c r="CH43" s="22">
        <f t="shared" si="54"/>
        <v>0</v>
      </c>
      <c r="CI43" s="22">
        <f t="shared" si="54"/>
        <v>0</v>
      </c>
      <c r="CJ43" s="22">
        <f t="shared" si="54"/>
        <v>0</v>
      </c>
      <c r="CK43" s="22">
        <f t="shared" si="54"/>
        <v>0</v>
      </c>
      <c r="CL43" s="22">
        <f t="shared" si="54"/>
        <v>0</v>
      </c>
      <c r="CM43" s="22">
        <f t="shared" si="54"/>
        <v>0</v>
      </c>
      <c r="CN43" s="22">
        <f t="shared" si="54"/>
        <v>0</v>
      </c>
      <c r="CO43" s="22">
        <f t="shared" si="54"/>
        <v>0</v>
      </c>
      <c r="CP43" s="22">
        <f t="shared" si="54"/>
        <v>0</v>
      </c>
    </row>
    <row r="44" spans="1:94">
      <c r="B44" s="20" t="s">
        <v>421</v>
      </c>
      <c r="D44" s="20" t="s">
        <v>435</v>
      </c>
      <c r="F44" s="21"/>
      <c r="G44" s="21">
        <v>0.03</v>
      </c>
      <c r="I44" s="31">
        <f t="shared" si="57"/>
        <v>45748</v>
      </c>
      <c r="J44" s="31">
        <f t="shared" si="57"/>
        <v>46111</v>
      </c>
      <c r="L44" s="29">
        <f>O43*(1+F44)*(1+G44)*ROUND(DAYS360(I44,J44,FALSE)/30,0)</f>
        <v>89459.035805652267</v>
      </c>
      <c r="M44" s="29">
        <f t="shared" si="58"/>
        <v>2605.6029846306628</v>
      </c>
      <c r="N44" s="34">
        <f t="shared" si="59"/>
        <v>3.0000000000000169E-2</v>
      </c>
      <c r="O44" s="32">
        <f t="shared" si="60"/>
        <v>7454.9196504710226</v>
      </c>
      <c r="Q44" s="22">
        <f t="shared" si="56"/>
        <v>0</v>
      </c>
      <c r="R44" s="22">
        <f t="shared" si="56"/>
        <v>0</v>
      </c>
      <c r="S44" s="22">
        <f t="shared" si="56"/>
        <v>0</v>
      </c>
      <c r="T44" s="22">
        <f t="shared" si="56"/>
        <v>0</v>
      </c>
      <c r="U44" s="22">
        <f t="shared" si="56"/>
        <v>0</v>
      </c>
      <c r="V44" s="22">
        <f t="shared" si="49"/>
        <v>67094.2768542392</v>
      </c>
      <c r="W44" s="22">
        <f t="shared" si="50"/>
        <v>0</v>
      </c>
      <c r="X44" s="22">
        <f t="shared" si="50"/>
        <v>0</v>
      </c>
      <c r="Y44" s="22">
        <f t="shared" si="50"/>
        <v>0</v>
      </c>
      <c r="Z44" s="22">
        <f t="shared" si="50"/>
        <v>0</v>
      </c>
      <c r="AA44" s="22">
        <f t="shared" si="50"/>
        <v>0</v>
      </c>
      <c r="AB44" s="22">
        <f t="shared" si="50"/>
        <v>0</v>
      </c>
      <c r="AC44" s="22">
        <f t="shared" si="50"/>
        <v>0</v>
      </c>
      <c r="AD44" s="22">
        <f t="shared" si="50"/>
        <v>0</v>
      </c>
      <c r="AE44" s="22">
        <f t="shared" si="50"/>
        <v>0</v>
      </c>
      <c r="AF44" s="22">
        <f t="shared" si="50"/>
        <v>0</v>
      </c>
      <c r="AG44" s="22">
        <f t="shared" si="50"/>
        <v>0</v>
      </c>
      <c r="AH44" s="22">
        <f t="shared" si="50"/>
        <v>0</v>
      </c>
      <c r="AI44" s="22">
        <f t="shared" si="50"/>
        <v>0</v>
      </c>
      <c r="AJ44" s="22">
        <f t="shared" si="50"/>
        <v>0</v>
      </c>
      <c r="AK44" s="22">
        <f t="shared" si="50"/>
        <v>0</v>
      </c>
      <c r="AL44" s="22">
        <f t="shared" si="50"/>
        <v>0</v>
      </c>
      <c r="AM44" s="22">
        <f t="shared" si="51"/>
        <v>0</v>
      </c>
      <c r="AN44" s="22">
        <f t="shared" si="51"/>
        <v>0</v>
      </c>
      <c r="AO44" s="22">
        <f t="shared" si="51"/>
        <v>0</v>
      </c>
      <c r="AP44" s="22">
        <f t="shared" si="51"/>
        <v>0</v>
      </c>
      <c r="AQ44" s="22">
        <f t="shared" si="51"/>
        <v>0</v>
      </c>
      <c r="AR44" s="22">
        <f t="shared" si="51"/>
        <v>0</v>
      </c>
      <c r="AS44" s="22">
        <f t="shared" si="51"/>
        <v>0</v>
      </c>
      <c r="AT44" s="22">
        <f t="shared" si="51"/>
        <v>0</v>
      </c>
      <c r="AU44" s="22">
        <f t="shared" si="51"/>
        <v>0</v>
      </c>
      <c r="AV44" s="22">
        <f t="shared" si="51"/>
        <v>0</v>
      </c>
      <c r="AW44" s="22">
        <f t="shared" si="51"/>
        <v>0</v>
      </c>
      <c r="AX44" s="22">
        <f t="shared" si="51"/>
        <v>0</v>
      </c>
      <c r="AY44" s="22">
        <f t="shared" si="51"/>
        <v>0</v>
      </c>
      <c r="AZ44" s="22">
        <f t="shared" si="51"/>
        <v>0</v>
      </c>
      <c r="BA44" s="22">
        <f t="shared" si="51"/>
        <v>0</v>
      </c>
      <c r="BB44" s="22">
        <f t="shared" si="51"/>
        <v>0</v>
      </c>
      <c r="BC44" s="22">
        <f t="shared" si="52"/>
        <v>0</v>
      </c>
      <c r="BD44" s="22">
        <f t="shared" si="52"/>
        <v>0</v>
      </c>
      <c r="BE44" s="22">
        <f t="shared" si="52"/>
        <v>0</v>
      </c>
      <c r="BF44" s="22">
        <f t="shared" si="52"/>
        <v>0</v>
      </c>
      <c r="BG44" s="22">
        <f t="shared" si="52"/>
        <v>0</v>
      </c>
      <c r="BH44" s="22">
        <f t="shared" si="52"/>
        <v>0</v>
      </c>
      <c r="BI44" s="22">
        <f t="shared" si="52"/>
        <v>0</v>
      </c>
      <c r="BJ44" s="22">
        <f t="shared" si="52"/>
        <v>0</v>
      </c>
      <c r="BK44" s="22">
        <f t="shared" si="52"/>
        <v>0</v>
      </c>
      <c r="BL44" s="22">
        <f t="shared" si="52"/>
        <v>0</v>
      </c>
      <c r="BM44" s="22">
        <f t="shared" si="52"/>
        <v>0</v>
      </c>
      <c r="BN44" s="22">
        <f t="shared" si="52"/>
        <v>0</v>
      </c>
      <c r="BO44" s="22">
        <f t="shared" si="52"/>
        <v>0</v>
      </c>
      <c r="BP44" s="22">
        <f t="shared" si="52"/>
        <v>0</v>
      </c>
      <c r="BQ44" s="22">
        <f t="shared" si="52"/>
        <v>0</v>
      </c>
      <c r="BR44" s="22">
        <f t="shared" si="52"/>
        <v>0</v>
      </c>
      <c r="BS44" s="22">
        <f t="shared" si="53"/>
        <v>0</v>
      </c>
      <c r="BT44" s="22">
        <f t="shared" si="53"/>
        <v>0</v>
      </c>
      <c r="BU44" s="22">
        <f t="shared" si="53"/>
        <v>0</v>
      </c>
      <c r="BV44" s="22">
        <f t="shared" si="53"/>
        <v>0</v>
      </c>
      <c r="BW44" s="22">
        <f t="shared" si="53"/>
        <v>0</v>
      </c>
      <c r="BX44" s="22">
        <f t="shared" si="53"/>
        <v>0</v>
      </c>
      <c r="BY44" s="22">
        <f t="shared" si="53"/>
        <v>0</v>
      </c>
      <c r="BZ44" s="22">
        <f t="shared" si="53"/>
        <v>0</v>
      </c>
      <c r="CA44" s="22">
        <f t="shared" si="53"/>
        <v>0</v>
      </c>
      <c r="CB44" s="22">
        <f t="shared" si="53"/>
        <v>0</v>
      </c>
      <c r="CC44" s="22">
        <f t="shared" si="53"/>
        <v>0</v>
      </c>
      <c r="CD44" s="22">
        <f t="shared" si="53"/>
        <v>0</v>
      </c>
      <c r="CE44" s="22">
        <f t="shared" si="54"/>
        <v>0</v>
      </c>
      <c r="CF44" s="22">
        <f t="shared" si="54"/>
        <v>0</v>
      </c>
      <c r="CG44" s="22">
        <f t="shared" si="54"/>
        <v>0</v>
      </c>
      <c r="CH44" s="22">
        <f t="shared" si="54"/>
        <v>7454.9196504710226</v>
      </c>
      <c r="CI44" s="22">
        <f t="shared" si="54"/>
        <v>7454.9196504710226</v>
      </c>
      <c r="CJ44" s="22">
        <f t="shared" si="54"/>
        <v>7454.9196504710226</v>
      </c>
      <c r="CK44" s="22">
        <f t="shared" si="54"/>
        <v>7454.9196504710226</v>
      </c>
      <c r="CL44" s="22">
        <f t="shared" si="54"/>
        <v>7454.9196504710226</v>
      </c>
      <c r="CM44" s="22">
        <f t="shared" si="54"/>
        <v>7454.9196504710226</v>
      </c>
      <c r="CN44" s="22">
        <f t="shared" si="54"/>
        <v>7454.9196504710226</v>
      </c>
      <c r="CO44" s="22">
        <f t="shared" si="54"/>
        <v>7454.9196504710226</v>
      </c>
      <c r="CP44" s="22">
        <f t="shared" si="54"/>
        <v>7454.9196504710226</v>
      </c>
    </row>
    <row r="45" spans="1:94">
      <c r="A45" s="8"/>
      <c r="C45" s="8"/>
      <c r="D45" s="8"/>
      <c r="E45" s="8"/>
      <c r="F45" s="23"/>
      <c r="G45" s="23"/>
      <c r="H45" s="8"/>
      <c r="I45" s="24"/>
      <c r="J45" s="24"/>
      <c r="K45" s="8"/>
      <c r="L45" s="8"/>
      <c r="M45" s="8"/>
      <c r="N45" s="8"/>
      <c r="O45" s="8"/>
      <c r="P45" s="8"/>
      <c r="Q45" s="25">
        <f>SUM(Q38:Q44)</f>
        <v>69501</v>
      </c>
      <c r="R45" s="25">
        <f t="shared" ref="R45:CC45" si="62">SUM(R38:R44)</f>
        <v>72269.299444320961</v>
      </c>
      <c r="S45" s="25">
        <f t="shared" si="62"/>
        <v>77072.519634085344</v>
      </c>
      <c r="T45" s="25">
        <f t="shared" si="62"/>
        <v>82852.95860664174</v>
      </c>
      <c r="U45" s="25">
        <f t="shared" si="62"/>
        <v>86221.00491213068</v>
      </c>
      <c r="V45" s="25">
        <f t="shared" si="62"/>
        <v>88807.635059494598</v>
      </c>
      <c r="W45" s="25">
        <f t="shared" si="62"/>
        <v>5623.75</v>
      </c>
      <c r="X45" s="25">
        <f t="shared" si="62"/>
        <v>5623.75</v>
      </c>
      <c r="Y45" s="25">
        <f t="shared" si="62"/>
        <v>5623.75</v>
      </c>
      <c r="Z45" s="25">
        <f t="shared" si="62"/>
        <v>5847.75</v>
      </c>
      <c r="AA45" s="25">
        <f t="shared" si="62"/>
        <v>5847.75</v>
      </c>
      <c r="AB45" s="25">
        <f t="shared" si="62"/>
        <v>5847.75</v>
      </c>
      <c r="AC45" s="25">
        <f t="shared" si="62"/>
        <v>5847.75</v>
      </c>
      <c r="AD45" s="25">
        <f t="shared" si="62"/>
        <v>5847.75</v>
      </c>
      <c r="AE45" s="25">
        <f t="shared" si="62"/>
        <v>5847.75</v>
      </c>
      <c r="AF45" s="25">
        <f t="shared" si="62"/>
        <v>5847.75</v>
      </c>
      <c r="AG45" s="25">
        <f t="shared" si="62"/>
        <v>5847.75</v>
      </c>
      <c r="AH45" s="25">
        <f t="shared" si="62"/>
        <v>5847.75</v>
      </c>
      <c r="AI45" s="25">
        <f t="shared" si="62"/>
        <v>5847.75</v>
      </c>
      <c r="AJ45" s="25">
        <f t="shared" si="62"/>
        <v>5847.75</v>
      </c>
      <c r="AK45" s="25">
        <f t="shared" si="62"/>
        <v>5847.75</v>
      </c>
      <c r="AL45" s="25">
        <f t="shared" si="62"/>
        <v>6080.6721604801069</v>
      </c>
      <c r="AM45" s="25">
        <f t="shared" si="62"/>
        <v>6080.6721604801069</v>
      </c>
      <c r="AN45" s="25">
        <f t="shared" si="62"/>
        <v>6080.6721604801069</v>
      </c>
      <c r="AO45" s="25">
        <f t="shared" si="62"/>
        <v>6080.6721604801069</v>
      </c>
      <c r="AP45" s="25">
        <f t="shared" si="62"/>
        <v>6080.6721604801069</v>
      </c>
      <c r="AQ45" s="25">
        <f t="shared" si="62"/>
        <v>6080.6721604801069</v>
      </c>
      <c r="AR45" s="25">
        <f t="shared" si="62"/>
        <v>6080.6721604801069</v>
      </c>
      <c r="AS45" s="25">
        <f t="shared" si="62"/>
        <v>6080.6721604801069</v>
      </c>
      <c r="AT45" s="25">
        <f t="shared" si="62"/>
        <v>6080.6721604801069</v>
      </c>
      <c r="AU45" s="25">
        <f t="shared" si="62"/>
        <v>6080.6721604801069</v>
      </c>
      <c r="AV45" s="25">
        <f t="shared" si="62"/>
        <v>6080.6721604801069</v>
      </c>
      <c r="AW45" s="25">
        <f t="shared" si="62"/>
        <v>6080.6721604801069</v>
      </c>
      <c r="AX45" s="25">
        <f t="shared" si="62"/>
        <v>6536.7225725161143</v>
      </c>
      <c r="AY45" s="25">
        <f t="shared" si="62"/>
        <v>6536.7225725161143</v>
      </c>
      <c r="AZ45" s="25">
        <f t="shared" si="62"/>
        <v>6536.7225725161143</v>
      </c>
      <c r="BA45" s="25">
        <f t="shared" si="62"/>
        <v>6536.7225725161143</v>
      </c>
      <c r="BB45" s="25">
        <f t="shared" si="62"/>
        <v>6536.7225725161143</v>
      </c>
      <c r="BC45" s="25">
        <f t="shared" si="62"/>
        <v>6536.7225725161143</v>
      </c>
      <c r="BD45" s="25">
        <f t="shared" si="62"/>
        <v>6536.7225725161143</v>
      </c>
      <c r="BE45" s="25">
        <f t="shared" si="62"/>
        <v>6536.7225725161143</v>
      </c>
      <c r="BF45" s="25">
        <f t="shared" si="62"/>
        <v>6536.7225725161143</v>
      </c>
      <c r="BG45" s="25">
        <f t="shared" si="62"/>
        <v>6536.7225725161143</v>
      </c>
      <c r="BH45" s="25">
        <f t="shared" si="62"/>
        <v>6536.7225725161143</v>
      </c>
      <c r="BI45" s="25">
        <f t="shared" si="62"/>
        <v>6536.7225725161143</v>
      </c>
      <c r="BJ45" s="25">
        <f t="shared" si="62"/>
        <v>7026.9767654548223</v>
      </c>
      <c r="BK45" s="25">
        <f t="shared" si="62"/>
        <v>7026.9767654548223</v>
      </c>
      <c r="BL45" s="25">
        <f t="shared" si="62"/>
        <v>7026.9767654548223</v>
      </c>
      <c r="BM45" s="25">
        <f t="shared" si="62"/>
        <v>7026.9767654548223</v>
      </c>
      <c r="BN45" s="25">
        <f t="shared" si="62"/>
        <v>7026.9767654548223</v>
      </c>
      <c r="BO45" s="25">
        <f t="shared" si="62"/>
        <v>7026.9767654548223</v>
      </c>
      <c r="BP45" s="25">
        <f t="shared" si="62"/>
        <v>7026.9767654548223</v>
      </c>
      <c r="BQ45" s="25">
        <f t="shared" si="62"/>
        <v>7026.9767654548223</v>
      </c>
      <c r="BR45" s="25">
        <f t="shared" si="62"/>
        <v>7026.9767654548223</v>
      </c>
      <c r="BS45" s="25">
        <f t="shared" si="62"/>
        <v>7026.9767654548223</v>
      </c>
      <c r="BT45" s="25">
        <f t="shared" si="62"/>
        <v>7026.9767654548223</v>
      </c>
      <c r="BU45" s="25">
        <f t="shared" si="62"/>
        <v>7026.9767654548223</v>
      </c>
      <c r="BV45" s="25">
        <f t="shared" si="62"/>
        <v>7237.786068418467</v>
      </c>
      <c r="BW45" s="25">
        <f t="shared" si="62"/>
        <v>7237.786068418467</v>
      </c>
      <c r="BX45" s="25">
        <f t="shared" si="62"/>
        <v>7237.786068418467</v>
      </c>
      <c r="BY45" s="25">
        <f t="shared" si="62"/>
        <v>7237.786068418467</v>
      </c>
      <c r="BZ45" s="25">
        <f t="shared" si="62"/>
        <v>7237.786068418467</v>
      </c>
      <c r="CA45" s="25">
        <f t="shared" si="62"/>
        <v>7237.786068418467</v>
      </c>
      <c r="CB45" s="25">
        <f t="shared" si="62"/>
        <v>7237.786068418467</v>
      </c>
      <c r="CC45" s="25">
        <f t="shared" si="62"/>
        <v>7237.786068418467</v>
      </c>
      <c r="CD45" s="25">
        <f t="shared" ref="CD45:CK45" si="63">SUM(CD38:CD44)</f>
        <v>7237.786068418467</v>
      </c>
      <c r="CE45" s="25">
        <f t="shared" si="63"/>
        <v>7237.786068418467</v>
      </c>
      <c r="CF45" s="25">
        <f t="shared" si="63"/>
        <v>7237.786068418467</v>
      </c>
      <c r="CG45" s="25">
        <f t="shared" si="63"/>
        <v>7237.786068418467</v>
      </c>
      <c r="CH45" s="25">
        <f t="shared" si="63"/>
        <v>7454.9196504710226</v>
      </c>
      <c r="CI45" s="25">
        <f t="shared" si="63"/>
        <v>7454.9196504710226</v>
      </c>
      <c r="CJ45" s="25">
        <f t="shared" si="63"/>
        <v>7454.9196504710226</v>
      </c>
      <c r="CK45" s="25">
        <f t="shared" si="63"/>
        <v>7454.9196504710226</v>
      </c>
      <c r="CL45" s="25">
        <f>SUM(CL38:CL44)</f>
        <v>7454.9196504710226</v>
      </c>
      <c r="CM45" s="25">
        <f t="shared" ref="CM45:CP45" si="64">SUM(CM38:CM44)</f>
        <v>7454.9196504710226</v>
      </c>
      <c r="CN45" s="25">
        <f t="shared" si="64"/>
        <v>7454.9196504710226</v>
      </c>
      <c r="CO45" s="25">
        <f t="shared" si="64"/>
        <v>7454.9196504710226</v>
      </c>
      <c r="CP45" s="25">
        <f t="shared" si="64"/>
        <v>7454.9196504710226</v>
      </c>
    </row>
    <row r="48" spans="1:94">
      <c r="L48" s="40"/>
      <c r="M48" s="41"/>
      <c r="N48" s="41"/>
      <c r="O48" s="42"/>
      <c r="Q48" s="22">
        <f t="shared" ref="Q48:AV48" si="65">SUM(Q38,Q18,Q28,Q8,)</f>
        <v>488581.68749999994</v>
      </c>
      <c r="R48" s="22">
        <f t="shared" si="65"/>
        <v>0</v>
      </c>
      <c r="S48" s="22">
        <f t="shared" si="65"/>
        <v>0</v>
      </c>
      <c r="T48" s="22">
        <f t="shared" si="65"/>
        <v>0</v>
      </c>
      <c r="U48" s="22">
        <f t="shared" si="65"/>
        <v>0</v>
      </c>
      <c r="V48" s="22">
        <f t="shared" si="65"/>
        <v>0</v>
      </c>
      <c r="W48" s="22">
        <f t="shared" si="65"/>
        <v>58036.020833333336</v>
      </c>
      <c r="X48" s="22">
        <f t="shared" si="65"/>
        <v>58036.020833333336</v>
      </c>
      <c r="Y48" s="22">
        <f t="shared" si="65"/>
        <v>58036.020833333336</v>
      </c>
      <c r="Z48" s="22">
        <f t="shared" si="65"/>
        <v>52412.270833333336</v>
      </c>
      <c r="AA48" s="22">
        <f t="shared" si="65"/>
        <v>52412.270833333336</v>
      </c>
      <c r="AB48" s="22">
        <f t="shared" si="65"/>
        <v>52412.270833333336</v>
      </c>
      <c r="AC48" s="22">
        <f t="shared" si="65"/>
        <v>52412.270833333336</v>
      </c>
      <c r="AD48" s="22">
        <f t="shared" si="65"/>
        <v>52412.270833333336</v>
      </c>
      <c r="AE48" s="22">
        <f t="shared" si="65"/>
        <v>52412.270833333336</v>
      </c>
      <c r="AF48" s="22">
        <f t="shared" si="65"/>
        <v>0</v>
      </c>
      <c r="AG48" s="22">
        <f t="shared" si="65"/>
        <v>0</v>
      </c>
      <c r="AH48" s="22">
        <f t="shared" si="65"/>
        <v>0</v>
      </c>
      <c r="AI48" s="22">
        <f t="shared" si="65"/>
        <v>0</v>
      </c>
      <c r="AJ48" s="22">
        <f t="shared" si="65"/>
        <v>0</v>
      </c>
      <c r="AK48" s="22">
        <f t="shared" si="65"/>
        <v>0</v>
      </c>
      <c r="AL48" s="22">
        <f t="shared" si="65"/>
        <v>0</v>
      </c>
      <c r="AM48" s="22">
        <f t="shared" si="65"/>
        <v>0</v>
      </c>
      <c r="AN48" s="22">
        <f t="shared" si="65"/>
        <v>0</v>
      </c>
      <c r="AO48" s="22">
        <f t="shared" si="65"/>
        <v>0</v>
      </c>
      <c r="AP48" s="22">
        <f t="shared" si="65"/>
        <v>0</v>
      </c>
      <c r="AQ48" s="22">
        <f t="shared" si="65"/>
        <v>0</v>
      </c>
      <c r="AR48" s="22">
        <f t="shared" si="65"/>
        <v>0</v>
      </c>
      <c r="AS48" s="22">
        <f t="shared" si="65"/>
        <v>0</v>
      </c>
      <c r="AT48" s="22">
        <f t="shared" si="65"/>
        <v>0</v>
      </c>
      <c r="AU48" s="22">
        <f t="shared" si="65"/>
        <v>0</v>
      </c>
      <c r="AV48" s="22">
        <f t="shared" si="65"/>
        <v>0</v>
      </c>
      <c r="AW48" s="22">
        <f t="shared" ref="AW48:CB48" si="66">SUM(AW38,AW18,AW28,AW8,)</f>
        <v>0</v>
      </c>
      <c r="AX48" s="22">
        <f t="shared" si="66"/>
        <v>0</v>
      </c>
      <c r="AY48" s="22">
        <f t="shared" si="66"/>
        <v>0</v>
      </c>
      <c r="AZ48" s="22">
        <f t="shared" si="66"/>
        <v>0</v>
      </c>
      <c r="BA48" s="22">
        <f t="shared" si="66"/>
        <v>0</v>
      </c>
      <c r="BB48" s="22">
        <f t="shared" si="66"/>
        <v>0</v>
      </c>
      <c r="BC48" s="22">
        <f t="shared" si="66"/>
        <v>0</v>
      </c>
      <c r="BD48" s="22">
        <f t="shared" si="66"/>
        <v>0</v>
      </c>
      <c r="BE48" s="22">
        <f t="shared" si="66"/>
        <v>0</v>
      </c>
      <c r="BF48" s="22">
        <f t="shared" si="66"/>
        <v>0</v>
      </c>
      <c r="BG48" s="22">
        <f t="shared" si="66"/>
        <v>0</v>
      </c>
      <c r="BH48" s="22">
        <f t="shared" si="66"/>
        <v>0</v>
      </c>
      <c r="BI48" s="22">
        <f t="shared" si="66"/>
        <v>0</v>
      </c>
      <c r="BJ48" s="22">
        <f t="shared" si="66"/>
        <v>0</v>
      </c>
      <c r="BK48" s="22">
        <f t="shared" si="66"/>
        <v>0</v>
      </c>
      <c r="BL48" s="22">
        <f t="shared" si="66"/>
        <v>0</v>
      </c>
      <c r="BM48" s="22">
        <f t="shared" si="66"/>
        <v>0</v>
      </c>
      <c r="BN48" s="22">
        <f t="shared" si="66"/>
        <v>0</v>
      </c>
      <c r="BO48" s="22">
        <f t="shared" si="66"/>
        <v>0</v>
      </c>
      <c r="BP48" s="22">
        <f t="shared" si="66"/>
        <v>0</v>
      </c>
      <c r="BQ48" s="22">
        <f t="shared" si="66"/>
        <v>0</v>
      </c>
      <c r="BR48" s="22">
        <f t="shared" si="66"/>
        <v>0</v>
      </c>
      <c r="BS48" s="22">
        <f t="shared" si="66"/>
        <v>0</v>
      </c>
      <c r="BT48" s="22">
        <f t="shared" si="66"/>
        <v>0</v>
      </c>
      <c r="BU48" s="22">
        <f t="shared" si="66"/>
        <v>0</v>
      </c>
      <c r="BV48" s="22">
        <f t="shared" si="66"/>
        <v>0</v>
      </c>
      <c r="BW48" s="22">
        <f t="shared" si="66"/>
        <v>0</v>
      </c>
      <c r="BX48" s="22">
        <f t="shared" si="66"/>
        <v>0</v>
      </c>
      <c r="BY48" s="22">
        <f t="shared" si="66"/>
        <v>0</v>
      </c>
      <c r="BZ48" s="22">
        <f t="shared" si="66"/>
        <v>0</v>
      </c>
      <c r="CA48" s="22">
        <f t="shared" si="66"/>
        <v>0</v>
      </c>
      <c r="CB48" s="22">
        <f t="shared" si="66"/>
        <v>0</v>
      </c>
      <c r="CC48" s="22">
        <f t="shared" ref="CC48:CP48" si="67">SUM(CC38,CC18,CC28,CC8,)</f>
        <v>0</v>
      </c>
      <c r="CD48" s="22">
        <f t="shared" si="67"/>
        <v>0</v>
      </c>
      <c r="CE48" s="22">
        <f t="shared" si="67"/>
        <v>0</v>
      </c>
      <c r="CF48" s="22">
        <f t="shared" si="67"/>
        <v>0</v>
      </c>
      <c r="CG48" s="22">
        <f t="shared" si="67"/>
        <v>0</v>
      </c>
      <c r="CH48" s="22">
        <f t="shared" si="67"/>
        <v>0</v>
      </c>
      <c r="CI48" s="22">
        <f t="shared" si="67"/>
        <v>0</v>
      </c>
      <c r="CJ48" s="22">
        <f t="shared" si="67"/>
        <v>0</v>
      </c>
      <c r="CK48" s="22">
        <f t="shared" si="67"/>
        <v>0</v>
      </c>
      <c r="CL48" s="22">
        <f t="shared" si="67"/>
        <v>0</v>
      </c>
      <c r="CM48" s="22">
        <f t="shared" si="67"/>
        <v>0</v>
      </c>
      <c r="CN48" s="22">
        <f t="shared" si="67"/>
        <v>0</v>
      </c>
      <c r="CO48" s="22">
        <f t="shared" si="67"/>
        <v>0</v>
      </c>
      <c r="CP48" s="22">
        <f t="shared" si="67"/>
        <v>0</v>
      </c>
    </row>
    <row r="49" spans="12:94">
      <c r="L49" s="41"/>
      <c r="M49" s="41"/>
      <c r="N49" s="43"/>
      <c r="O49" s="42"/>
      <c r="Q49" s="22">
        <f t="shared" ref="Q49:AV49" si="68">SUM(Q39,Q19,Q29,Q9,)</f>
        <v>233469.23326923075</v>
      </c>
      <c r="R49" s="22">
        <f t="shared" si="68"/>
        <v>560061.69980769232</v>
      </c>
      <c r="S49" s="22">
        <f t="shared" si="68"/>
        <v>0</v>
      </c>
      <c r="T49" s="22">
        <f t="shared" si="68"/>
        <v>0</v>
      </c>
      <c r="U49" s="22">
        <f t="shared" si="68"/>
        <v>0</v>
      </c>
      <c r="V49" s="22">
        <f t="shared" si="68"/>
        <v>0</v>
      </c>
      <c r="W49" s="22">
        <f t="shared" si="68"/>
        <v>0</v>
      </c>
      <c r="X49" s="22">
        <f t="shared" si="68"/>
        <v>0</v>
      </c>
      <c r="Y49" s="22">
        <f t="shared" si="68"/>
        <v>0</v>
      </c>
      <c r="Z49" s="22">
        <f t="shared" si="68"/>
        <v>5847.75</v>
      </c>
      <c r="AA49" s="22">
        <f t="shared" si="68"/>
        <v>5847.75</v>
      </c>
      <c r="AB49" s="22">
        <f t="shared" si="68"/>
        <v>5847.75</v>
      </c>
      <c r="AC49" s="22">
        <f t="shared" si="68"/>
        <v>5847.75</v>
      </c>
      <c r="AD49" s="22">
        <f t="shared" si="68"/>
        <v>5847.75</v>
      </c>
      <c r="AE49" s="22">
        <f t="shared" si="68"/>
        <v>5847.75</v>
      </c>
      <c r="AF49" s="22">
        <f t="shared" si="68"/>
        <v>66127.577756410261</v>
      </c>
      <c r="AG49" s="22">
        <f t="shared" si="68"/>
        <v>66127.577756410261</v>
      </c>
      <c r="AH49" s="22">
        <f t="shared" si="68"/>
        <v>66127.577756410261</v>
      </c>
      <c r="AI49" s="22">
        <f t="shared" si="68"/>
        <v>66127.577756410261</v>
      </c>
      <c r="AJ49" s="22">
        <f t="shared" si="68"/>
        <v>66127.577756410261</v>
      </c>
      <c r="AK49" s="22">
        <f t="shared" si="68"/>
        <v>66127.577756410261</v>
      </c>
      <c r="AL49" s="22">
        <f t="shared" si="68"/>
        <v>60279.827756410254</v>
      </c>
      <c r="AM49" s="22">
        <f t="shared" si="68"/>
        <v>60279.827756410254</v>
      </c>
      <c r="AN49" s="22">
        <f t="shared" si="68"/>
        <v>60279.827756410254</v>
      </c>
      <c r="AO49" s="22">
        <f t="shared" si="68"/>
        <v>60279.827756410254</v>
      </c>
      <c r="AP49" s="22">
        <f t="shared" si="68"/>
        <v>60279.827756410254</v>
      </c>
      <c r="AQ49" s="22">
        <f t="shared" si="68"/>
        <v>60279.827756410254</v>
      </c>
      <c r="AR49" s="22">
        <f t="shared" si="68"/>
        <v>0</v>
      </c>
      <c r="AS49" s="22">
        <f t="shared" si="68"/>
        <v>0</v>
      </c>
      <c r="AT49" s="22">
        <f t="shared" si="68"/>
        <v>0</v>
      </c>
      <c r="AU49" s="22">
        <f t="shared" si="68"/>
        <v>0</v>
      </c>
      <c r="AV49" s="22">
        <f t="shared" si="68"/>
        <v>0</v>
      </c>
      <c r="AW49" s="22">
        <f t="shared" ref="AW49:CB49" si="69">SUM(AW39,AW19,AW29,AW9,)</f>
        <v>0</v>
      </c>
      <c r="AX49" s="22">
        <f t="shared" si="69"/>
        <v>0</v>
      </c>
      <c r="AY49" s="22">
        <f t="shared" si="69"/>
        <v>0</v>
      </c>
      <c r="AZ49" s="22">
        <f t="shared" si="69"/>
        <v>0</v>
      </c>
      <c r="BA49" s="22">
        <f t="shared" si="69"/>
        <v>0</v>
      </c>
      <c r="BB49" s="22">
        <f t="shared" si="69"/>
        <v>0</v>
      </c>
      <c r="BC49" s="22">
        <f t="shared" si="69"/>
        <v>0</v>
      </c>
      <c r="BD49" s="22">
        <f t="shared" si="69"/>
        <v>0</v>
      </c>
      <c r="BE49" s="22">
        <f t="shared" si="69"/>
        <v>0</v>
      </c>
      <c r="BF49" s="22">
        <f t="shared" si="69"/>
        <v>0</v>
      </c>
      <c r="BG49" s="22">
        <f t="shared" si="69"/>
        <v>0</v>
      </c>
      <c r="BH49" s="22">
        <f t="shared" si="69"/>
        <v>0</v>
      </c>
      <c r="BI49" s="22">
        <f t="shared" si="69"/>
        <v>0</v>
      </c>
      <c r="BJ49" s="22">
        <f t="shared" si="69"/>
        <v>0</v>
      </c>
      <c r="BK49" s="22">
        <f t="shared" si="69"/>
        <v>0</v>
      </c>
      <c r="BL49" s="22">
        <f t="shared" si="69"/>
        <v>0</v>
      </c>
      <c r="BM49" s="22">
        <f t="shared" si="69"/>
        <v>0</v>
      </c>
      <c r="BN49" s="22">
        <f t="shared" si="69"/>
        <v>0</v>
      </c>
      <c r="BO49" s="22">
        <f t="shared" si="69"/>
        <v>0</v>
      </c>
      <c r="BP49" s="22">
        <f t="shared" si="69"/>
        <v>0</v>
      </c>
      <c r="BQ49" s="22">
        <f t="shared" si="69"/>
        <v>0</v>
      </c>
      <c r="BR49" s="22">
        <f t="shared" si="69"/>
        <v>0</v>
      </c>
      <c r="BS49" s="22">
        <f t="shared" si="69"/>
        <v>0</v>
      </c>
      <c r="BT49" s="22">
        <f t="shared" si="69"/>
        <v>0</v>
      </c>
      <c r="BU49" s="22">
        <f t="shared" si="69"/>
        <v>0</v>
      </c>
      <c r="BV49" s="22">
        <f t="shared" si="69"/>
        <v>0</v>
      </c>
      <c r="BW49" s="22">
        <f t="shared" si="69"/>
        <v>0</v>
      </c>
      <c r="BX49" s="22">
        <f t="shared" si="69"/>
        <v>0</v>
      </c>
      <c r="BY49" s="22">
        <f t="shared" si="69"/>
        <v>0</v>
      </c>
      <c r="BZ49" s="22">
        <f t="shared" si="69"/>
        <v>0</v>
      </c>
      <c r="CA49" s="22">
        <f t="shared" si="69"/>
        <v>0</v>
      </c>
      <c r="CB49" s="22">
        <f t="shared" si="69"/>
        <v>0</v>
      </c>
      <c r="CC49" s="22">
        <f t="shared" ref="CC49:CP49" si="70">SUM(CC39,CC19,CC29,CC9,)</f>
        <v>0</v>
      </c>
      <c r="CD49" s="22">
        <f t="shared" si="70"/>
        <v>0</v>
      </c>
      <c r="CE49" s="22">
        <f t="shared" si="70"/>
        <v>0</v>
      </c>
      <c r="CF49" s="22">
        <f t="shared" si="70"/>
        <v>0</v>
      </c>
      <c r="CG49" s="22">
        <f t="shared" si="70"/>
        <v>0</v>
      </c>
      <c r="CH49" s="22">
        <f t="shared" si="70"/>
        <v>0</v>
      </c>
      <c r="CI49" s="22">
        <f t="shared" si="70"/>
        <v>0</v>
      </c>
      <c r="CJ49" s="22">
        <f t="shared" si="70"/>
        <v>0</v>
      </c>
      <c r="CK49" s="22">
        <f t="shared" si="70"/>
        <v>0</v>
      </c>
      <c r="CL49" s="22">
        <f t="shared" si="70"/>
        <v>0</v>
      </c>
      <c r="CM49" s="22">
        <f t="shared" si="70"/>
        <v>0</v>
      </c>
      <c r="CN49" s="22">
        <f t="shared" si="70"/>
        <v>0</v>
      </c>
      <c r="CO49" s="22">
        <f t="shared" si="70"/>
        <v>0</v>
      </c>
      <c r="CP49" s="22">
        <f t="shared" si="70"/>
        <v>0</v>
      </c>
    </row>
    <row r="50" spans="12:94">
      <c r="L50" s="41"/>
      <c r="M50" s="41"/>
      <c r="N50" s="43"/>
      <c r="O50" s="42"/>
      <c r="Q50" s="22">
        <f t="shared" ref="Q50:AV50" si="71">SUM(Q40,Q20,Q30,Q10,)</f>
        <v>0</v>
      </c>
      <c r="R50" s="22">
        <f t="shared" si="71"/>
        <v>236254.74305334353</v>
      </c>
      <c r="S50" s="22">
        <f t="shared" si="71"/>
        <v>562828.09730850812</v>
      </c>
      <c r="T50" s="22">
        <f t="shared" si="71"/>
        <v>0</v>
      </c>
      <c r="U50" s="22">
        <f t="shared" si="71"/>
        <v>0</v>
      </c>
      <c r="V50" s="22">
        <f t="shared" si="71"/>
        <v>0</v>
      </c>
      <c r="W50" s="22">
        <f t="shared" si="71"/>
        <v>0</v>
      </c>
      <c r="X50" s="22">
        <f t="shared" si="71"/>
        <v>0</v>
      </c>
      <c r="Y50" s="22">
        <f t="shared" si="71"/>
        <v>0</v>
      </c>
      <c r="Z50" s="22">
        <f t="shared" si="71"/>
        <v>0</v>
      </c>
      <c r="AA50" s="22">
        <f t="shared" si="71"/>
        <v>0</v>
      </c>
      <c r="AB50" s="22">
        <f t="shared" si="71"/>
        <v>0</v>
      </c>
      <c r="AC50" s="22">
        <f t="shared" si="71"/>
        <v>0</v>
      </c>
      <c r="AD50" s="22">
        <f t="shared" si="71"/>
        <v>0</v>
      </c>
      <c r="AE50" s="22">
        <f t="shared" si="71"/>
        <v>0</v>
      </c>
      <c r="AF50" s="22">
        <f t="shared" si="71"/>
        <v>0</v>
      </c>
      <c r="AG50" s="22">
        <f t="shared" si="71"/>
        <v>0</v>
      </c>
      <c r="AH50" s="22">
        <f t="shared" si="71"/>
        <v>0</v>
      </c>
      <c r="AI50" s="22">
        <f t="shared" si="71"/>
        <v>0</v>
      </c>
      <c r="AJ50" s="22">
        <f t="shared" si="71"/>
        <v>0</v>
      </c>
      <c r="AK50" s="22">
        <f t="shared" si="71"/>
        <v>0</v>
      </c>
      <c r="AL50" s="22">
        <f t="shared" si="71"/>
        <v>6080.6721604801069</v>
      </c>
      <c r="AM50" s="22">
        <f t="shared" si="71"/>
        <v>6080.6721604801069</v>
      </c>
      <c r="AN50" s="22">
        <f t="shared" si="71"/>
        <v>6080.6721604801069</v>
      </c>
      <c r="AO50" s="22">
        <f t="shared" si="71"/>
        <v>6080.6721604801069</v>
      </c>
      <c r="AP50" s="22">
        <f t="shared" si="71"/>
        <v>6080.6721604801069</v>
      </c>
      <c r="AQ50" s="22">
        <f t="shared" si="71"/>
        <v>6080.6721604801069</v>
      </c>
      <c r="AR50" s="22">
        <f t="shared" si="71"/>
        <v>66590.236696820954</v>
      </c>
      <c r="AS50" s="22">
        <f t="shared" si="71"/>
        <v>66590.236696820954</v>
      </c>
      <c r="AT50" s="22">
        <f t="shared" si="71"/>
        <v>66590.236696820954</v>
      </c>
      <c r="AU50" s="22">
        <f t="shared" si="71"/>
        <v>66590.236696820954</v>
      </c>
      <c r="AV50" s="22">
        <f t="shared" si="71"/>
        <v>66590.236696820954</v>
      </c>
      <c r="AW50" s="22">
        <f t="shared" ref="AW50:CB50" si="72">SUM(AW40,AW20,AW30,AW10,)</f>
        <v>66590.236696820954</v>
      </c>
      <c r="AX50" s="22">
        <f t="shared" si="72"/>
        <v>60509.564536340855</v>
      </c>
      <c r="AY50" s="22">
        <f t="shared" si="72"/>
        <v>60509.564536340855</v>
      </c>
      <c r="AZ50" s="22">
        <f t="shared" si="72"/>
        <v>60509.564536340855</v>
      </c>
      <c r="BA50" s="22">
        <f t="shared" si="72"/>
        <v>60509.564536340855</v>
      </c>
      <c r="BB50" s="22">
        <f t="shared" si="72"/>
        <v>60509.564536340855</v>
      </c>
      <c r="BC50" s="22">
        <f t="shared" si="72"/>
        <v>60509.564536340855</v>
      </c>
      <c r="BD50" s="22">
        <f t="shared" si="72"/>
        <v>0</v>
      </c>
      <c r="BE50" s="22">
        <f t="shared" si="72"/>
        <v>0</v>
      </c>
      <c r="BF50" s="22">
        <f t="shared" si="72"/>
        <v>0</v>
      </c>
      <c r="BG50" s="22">
        <f t="shared" si="72"/>
        <v>0</v>
      </c>
      <c r="BH50" s="22">
        <f t="shared" si="72"/>
        <v>0</v>
      </c>
      <c r="BI50" s="22">
        <f t="shared" si="72"/>
        <v>0</v>
      </c>
      <c r="BJ50" s="22">
        <f t="shared" si="72"/>
        <v>0</v>
      </c>
      <c r="BK50" s="22">
        <f t="shared" si="72"/>
        <v>0</v>
      </c>
      <c r="BL50" s="22">
        <f t="shared" si="72"/>
        <v>0</v>
      </c>
      <c r="BM50" s="22">
        <f t="shared" si="72"/>
        <v>0</v>
      </c>
      <c r="BN50" s="22">
        <f t="shared" si="72"/>
        <v>0</v>
      </c>
      <c r="BO50" s="22">
        <f t="shared" si="72"/>
        <v>0</v>
      </c>
      <c r="BP50" s="22">
        <f t="shared" si="72"/>
        <v>0</v>
      </c>
      <c r="BQ50" s="22">
        <f t="shared" si="72"/>
        <v>0</v>
      </c>
      <c r="BR50" s="22">
        <f t="shared" si="72"/>
        <v>0</v>
      </c>
      <c r="BS50" s="22">
        <f t="shared" si="72"/>
        <v>0</v>
      </c>
      <c r="BT50" s="22">
        <f t="shared" si="72"/>
        <v>0</v>
      </c>
      <c r="BU50" s="22">
        <f t="shared" si="72"/>
        <v>0</v>
      </c>
      <c r="BV50" s="22">
        <f t="shared" si="72"/>
        <v>0</v>
      </c>
      <c r="BW50" s="22">
        <f t="shared" si="72"/>
        <v>0</v>
      </c>
      <c r="BX50" s="22">
        <f t="shared" si="72"/>
        <v>0</v>
      </c>
      <c r="BY50" s="22">
        <f t="shared" si="72"/>
        <v>0</v>
      </c>
      <c r="BZ50" s="22">
        <f t="shared" si="72"/>
        <v>0</v>
      </c>
      <c r="CA50" s="22">
        <f t="shared" si="72"/>
        <v>0</v>
      </c>
      <c r="CB50" s="22">
        <f t="shared" si="72"/>
        <v>0</v>
      </c>
      <c r="CC50" s="22">
        <f t="shared" ref="CC50:CP50" si="73">SUM(CC40,CC20,CC30,CC10,)</f>
        <v>0</v>
      </c>
      <c r="CD50" s="22">
        <f t="shared" si="73"/>
        <v>0</v>
      </c>
      <c r="CE50" s="22">
        <f t="shared" si="73"/>
        <v>0</v>
      </c>
      <c r="CF50" s="22">
        <f t="shared" si="73"/>
        <v>0</v>
      </c>
      <c r="CG50" s="22">
        <f t="shared" si="73"/>
        <v>0</v>
      </c>
      <c r="CH50" s="22">
        <f t="shared" si="73"/>
        <v>0</v>
      </c>
      <c r="CI50" s="22">
        <f t="shared" si="73"/>
        <v>0</v>
      </c>
      <c r="CJ50" s="22">
        <f t="shared" si="73"/>
        <v>0</v>
      </c>
      <c r="CK50" s="22">
        <f t="shared" si="73"/>
        <v>0</v>
      </c>
      <c r="CL50" s="22">
        <f t="shared" si="73"/>
        <v>0</v>
      </c>
      <c r="CM50" s="22">
        <f t="shared" si="73"/>
        <v>0</v>
      </c>
      <c r="CN50" s="22">
        <f t="shared" si="73"/>
        <v>0</v>
      </c>
      <c r="CO50" s="22">
        <f t="shared" si="73"/>
        <v>0</v>
      </c>
      <c r="CP50" s="22">
        <f t="shared" si="73"/>
        <v>0</v>
      </c>
    </row>
    <row r="51" spans="12:94">
      <c r="L51" s="41"/>
      <c r="M51" s="41"/>
      <c r="N51" s="43"/>
      <c r="O51" s="42"/>
      <c r="Q51" s="22">
        <f t="shared" ref="Q51:AV51" si="74">SUM(Q41,Q21,Q31,Q11,)</f>
        <v>0</v>
      </c>
      <c r="R51" s="22">
        <f t="shared" si="74"/>
        <v>0</v>
      </c>
      <c r="S51" s="22">
        <f t="shared" si="74"/>
        <v>253973.84878234426</v>
      </c>
      <c r="T51" s="22">
        <f t="shared" si="74"/>
        <v>605040.20460664609</v>
      </c>
      <c r="U51" s="22">
        <f t="shared" si="74"/>
        <v>0</v>
      </c>
      <c r="V51" s="22">
        <f t="shared" si="74"/>
        <v>0</v>
      </c>
      <c r="W51" s="22">
        <f t="shared" si="74"/>
        <v>0</v>
      </c>
      <c r="X51" s="22">
        <f t="shared" si="74"/>
        <v>0</v>
      </c>
      <c r="Y51" s="22">
        <f t="shared" si="74"/>
        <v>0</v>
      </c>
      <c r="Z51" s="22">
        <f t="shared" si="74"/>
        <v>0</v>
      </c>
      <c r="AA51" s="22">
        <f t="shared" si="74"/>
        <v>0</v>
      </c>
      <c r="AB51" s="22">
        <f t="shared" si="74"/>
        <v>0</v>
      </c>
      <c r="AC51" s="22">
        <f t="shared" si="74"/>
        <v>0</v>
      </c>
      <c r="AD51" s="22">
        <f t="shared" si="74"/>
        <v>0</v>
      </c>
      <c r="AE51" s="22">
        <f t="shared" si="74"/>
        <v>0</v>
      </c>
      <c r="AF51" s="22">
        <f t="shared" si="74"/>
        <v>0</v>
      </c>
      <c r="AG51" s="22">
        <f t="shared" si="74"/>
        <v>0</v>
      </c>
      <c r="AH51" s="22">
        <f t="shared" si="74"/>
        <v>0</v>
      </c>
      <c r="AI51" s="22">
        <f t="shared" si="74"/>
        <v>0</v>
      </c>
      <c r="AJ51" s="22">
        <f t="shared" si="74"/>
        <v>0</v>
      </c>
      <c r="AK51" s="22">
        <f t="shared" si="74"/>
        <v>0</v>
      </c>
      <c r="AL51" s="22">
        <f t="shared" si="74"/>
        <v>0</v>
      </c>
      <c r="AM51" s="22">
        <f t="shared" si="74"/>
        <v>0</v>
      </c>
      <c r="AN51" s="22">
        <f t="shared" si="74"/>
        <v>0</v>
      </c>
      <c r="AO51" s="22">
        <f t="shared" si="74"/>
        <v>0</v>
      </c>
      <c r="AP51" s="22">
        <f t="shared" si="74"/>
        <v>0</v>
      </c>
      <c r="AQ51" s="22">
        <f t="shared" si="74"/>
        <v>0</v>
      </c>
      <c r="AR51" s="22">
        <f t="shared" si="74"/>
        <v>0</v>
      </c>
      <c r="AS51" s="22">
        <f t="shared" si="74"/>
        <v>0</v>
      </c>
      <c r="AT51" s="22">
        <f t="shared" si="74"/>
        <v>0</v>
      </c>
      <c r="AU51" s="22">
        <f t="shared" si="74"/>
        <v>0</v>
      </c>
      <c r="AV51" s="22">
        <f t="shared" si="74"/>
        <v>0</v>
      </c>
      <c r="AW51" s="22">
        <f t="shared" ref="AW51:CB51" si="75">SUM(AW41,AW21,AW31,AW11,)</f>
        <v>0</v>
      </c>
      <c r="AX51" s="22">
        <f t="shared" si="75"/>
        <v>6536.7225725161143</v>
      </c>
      <c r="AY51" s="22">
        <f t="shared" si="75"/>
        <v>6536.7225725161143</v>
      </c>
      <c r="AZ51" s="22">
        <f t="shared" si="75"/>
        <v>6536.7225725161143</v>
      </c>
      <c r="BA51" s="22">
        <f t="shared" si="75"/>
        <v>6536.7225725161143</v>
      </c>
      <c r="BB51" s="22">
        <f t="shared" si="75"/>
        <v>6536.7225725161143</v>
      </c>
      <c r="BC51" s="22">
        <f t="shared" si="75"/>
        <v>6536.7225725161143</v>
      </c>
      <c r="BD51" s="22">
        <f t="shared" si="75"/>
        <v>71584.504449082524</v>
      </c>
      <c r="BE51" s="22">
        <f t="shared" si="75"/>
        <v>71584.504449082524</v>
      </c>
      <c r="BF51" s="22">
        <f t="shared" si="75"/>
        <v>71584.504449082524</v>
      </c>
      <c r="BG51" s="22">
        <f t="shared" si="75"/>
        <v>71584.504449082524</v>
      </c>
      <c r="BH51" s="22">
        <f t="shared" si="75"/>
        <v>71584.504449082524</v>
      </c>
      <c r="BI51" s="22">
        <f t="shared" si="75"/>
        <v>71584.504449082524</v>
      </c>
      <c r="BJ51" s="22">
        <f t="shared" si="75"/>
        <v>65047.781876566412</v>
      </c>
      <c r="BK51" s="22">
        <f t="shared" si="75"/>
        <v>65047.781876566412</v>
      </c>
      <c r="BL51" s="22">
        <f t="shared" si="75"/>
        <v>65047.781876566412</v>
      </c>
      <c r="BM51" s="22">
        <f t="shared" si="75"/>
        <v>65047.781876566412</v>
      </c>
      <c r="BN51" s="22">
        <f t="shared" si="75"/>
        <v>65047.781876566412</v>
      </c>
      <c r="BO51" s="22">
        <f t="shared" si="75"/>
        <v>65047.781876566412</v>
      </c>
      <c r="BP51" s="22">
        <f t="shared" si="75"/>
        <v>0</v>
      </c>
      <c r="BQ51" s="22">
        <f t="shared" si="75"/>
        <v>0</v>
      </c>
      <c r="BR51" s="22">
        <f t="shared" si="75"/>
        <v>0</v>
      </c>
      <c r="BS51" s="22">
        <f t="shared" si="75"/>
        <v>0</v>
      </c>
      <c r="BT51" s="22">
        <f t="shared" si="75"/>
        <v>0</v>
      </c>
      <c r="BU51" s="22">
        <f t="shared" si="75"/>
        <v>0</v>
      </c>
      <c r="BV51" s="22">
        <f t="shared" si="75"/>
        <v>0</v>
      </c>
      <c r="BW51" s="22">
        <f t="shared" si="75"/>
        <v>0</v>
      </c>
      <c r="BX51" s="22">
        <f t="shared" si="75"/>
        <v>0</v>
      </c>
      <c r="BY51" s="22">
        <f t="shared" si="75"/>
        <v>0</v>
      </c>
      <c r="BZ51" s="22">
        <f t="shared" si="75"/>
        <v>0</v>
      </c>
      <c r="CA51" s="22">
        <f t="shared" si="75"/>
        <v>0</v>
      </c>
      <c r="CB51" s="22">
        <f t="shared" si="75"/>
        <v>0</v>
      </c>
      <c r="CC51" s="22">
        <f t="shared" ref="CC51:CP51" si="76">SUM(CC41,CC21,CC31,CC11,)</f>
        <v>0</v>
      </c>
      <c r="CD51" s="22">
        <f t="shared" si="76"/>
        <v>0</v>
      </c>
      <c r="CE51" s="22">
        <f t="shared" si="76"/>
        <v>0</v>
      </c>
      <c r="CF51" s="22">
        <f t="shared" si="76"/>
        <v>0</v>
      </c>
      <c r="CG51" s="22">
        <f t="shared" si="76"/>
        <v>0</v>
      </c>
      <c r="CH51" s="22">
        <f t="shared" si="76"/>
        <v>0</v>
      </c>
      <c r="CI51" s="22">
        <f t="shared" si="76"/>
        <v>0</v>
      </c>
      <c r="CJ51" s="22">
        <f t="shared" si="76"/>
        <v>0</v>
      </c>
      <c r="CK51" s="22">
        <f t="shared" si="76"/>
        <v>0</v>
      </c>
      <c r="CL51" s="22">
        <f t="shared" si="76"/>
        <v>0</v>
      </c>
      <c r="CM51" s="22">
        <f t="shared" si="76"/>
        <v>0</v>
      </c>
      <c r="CN51" s="22">
        <f t="shared" si="76"/>
        <v>0</v>
      </c>
      <c r="CO51" s="22">
        <f t="shared" si="76"/>
        <v>0</v>
      </c>
      <c r="CP51" s="22">
        <f t="shared" si="76"/>
        <v>0</v>
      </c>
    </row>
    <row r="52" spans="12:94">
      <c r="L52" s="41"/>
      <c r="M52" s="41"/>
      <c r="N52" s="43"/>
      <c r="O52" s="42"/>
      <c r="Q52" s="22">
        <f t="shared" ref="Q52:AV52" si="77">SUM(Q42,Q22,Q32,Q12,)</f>
        <v>0</v>
      </c>
      <c r="R52" s="22">
        <f t="shared" si="77"/>
        <v>0</v>
      </c>
      <c r="S52" s="22">
        <f t="shared" si="77"/>
        <v>0</v>
      </c>
      <c r="T52" s="22">
        <f t="shared" si="77"/>
        <v>273021.88744102005</v>
      </c>
      <c r="U52" s="22">
        <f t="shared" si="77"/>
        <v>650418.21995214454</v>
      </c>
      <c r="V52" s="22">
        <f t="shared" si="77"/>
        <v>0</v>
      </c>
      <c r="W52" s="22">
        <f t="shared" si="77"/>
        <v>0</v>
      </c>
      <c r="X52" s="22">
        <f t="shared" si="77"/>
        <v>0</v>
      </c>
      <c r="Y52" s="22">
        <f t="shared" si="77"/>
        <v>0</v>
      </c>
      <c r="Z52" s="22">
        <f t="shared" si="77"/>
        <v>0</v>
      </c>
      <c r="AA52" s="22">
        <f t="shared" si="77"/>
        <v>0</v>
      </c>
      <c r="AB52" s="22">
        <f t="shared" si="77"/>
        <v>0</v>
      </c>
      <c r="AC52" s="22">
        <f t="shared" si="77"/>
        <v>0</v>
      </c>
      <c r="AD52" s="22">
        <f t="shared" si="77"/>
        <v>0</v>
      </c>
      <c r="AE52" s="22">
        <f t="shared" si="77"/>
        <v>0</v>
      </c>
      <c r="AF52" s="22">
        <f t="shared" si="77"/>
        <v>0</v>
      </c>
      <c r="AG52" s="22">
        <f t="shared" si="77"/>
        <v>0</v>
      </c>
      <c r="AH52" s="22">
        <f t="shared" si="77"/>
        <v>0</v>
      </c>
      <c r="AI52" s="22">
        <f t="shared" si="77"/>
        <v>0</v>
      </c>
      <c r="AJ52" s="22">
        <f t="shared" si="77"/>
        <v>0</v>
      </c>
      <c r="AK52" s="22">
        <f t="shared" si="77"/>
        <v>0</v>
      </c>
      <c r="AL52" s="22">
        <f t="shared" si="77"/>
        <v>0</v>
      </c>
      <c r="AM52" s="22">
        <f t="shared" si="77"/>
        <v>0</v>
      </c>
      <c r="AN52" s="22">
        <f t="shared" si="77"/>
        <v>0</v>
      </c>
      <c r="AO52" s="22">
        <f t="shared" si="77"/>
        <v>0</v>
      </c>
      <c r="AP52" s="22">
        <f t="shared" si="77"/>
        <v>0</v>
      </c>
      <c r="AQ52" s="22">
        <f t="shared" si="77"/>
        <v>0</v>
      </c>
      <c r="AR52" s="22">
        <f t="shared" si="77"/>
        <v>0</v>
      </c>
      <c r="AS52" s="22">
        <f t="shared" si="77"/>
        <v>0</v>
      </c>
      <c r="AT52" s="22">
        <f t="shared" si="77"/>
        <v>0</v>
      </c>
      <c r="AU52" s="22">
        <f t="shared" si="77"/>
        <v>0</v>
      </c>
      <c r="AV52" s="22">
        <f t="shared" si="77"/>
        <v>0</v>
      </c>
      <c r="AW52" s="22">
        <f t="shared" ref="AW52:CB52" si="78">SUM(AW42,AW22,AW32,AW12,)</f>
        <v>0</v>
      </c>
      <c r="AX52" s="22">
        <f t="shared" si="78"/>
        <v>0</v>
      </c>
      <c r="AY52" s="22">
        <f t="shared" si="78"/>
        <v>0</v>
      </c>
      <c r="AZ52" s="22">
        <f t="shared" si="78"/>
        <v>0</v>
      </c>
      <c r="BA52" s="22">
        <f t="shared" si="78"/>
        <v>0</v>
      </c>
      <c r="BB52" s="22">
        <f t="shared" si="78"/>
        <v>0</v>
      </c>
      <c r="BC52" s="22">
        <f t="shared" si="78"/>
        <v>0</v>
      </c>
      <c r="BD52" s="22">
        <f t="shared" si="78"/>
        <v>0</v>
      </c>
      <c r="BE52" s="22">
        <f t="shared" si="78"/>
        <v>0</v>
      </c>
      <c r="BF52" s="22">
        <f t="shared" si="78"/>
        <v>0</v>
      </c>
      <c r="BG52" s="22">
        <f t="shared" si="78"/>
        <v>0</v>
      </c>
      <c r="BH52" s="22">
        <f t="shared" si="78"/>
        <v>0</v>
      </c>
      <c r="BI52" s="22">
        <f t="shared" si="78"/>
        <v>0</v>
      </c>
      <c r="BJ52" s="22">
        <f t="shared" si="78"/>
        <v>7026.9767654548223</v>
      </c>
      <c r="BK52" s="22">
        <f t="shared" si="78"/>
        <v>7026.9767654548223</v>
      </c>
      <c r="BL52" s="22">
        <f t="shared" si="78"/>
        <v>7026.9767654548223</v>
      </c>
      <c r="BM52" s="22">
        <f t="shared" si="78"/>
        <v>7026.9767654548223</v>
      </c>
      <c r="BN52" s="22">
        <f t="shared" si="78"/>
        <v>7026.9767654548223</v>
      </c>
      <c r="BO52" s="22">
        <f t="shared" si="78"/>
        <v>7026.9767654548223</v>
      </c>
      <c r="BP52" s="22">
        <f t="shared" si="78"/>
        <v>76953.342282763726</v>
      </c>
      <c r="BQ52" s="22">
        <f t="shared" si="78"/>
        <v>76953.342282763726</v>
      </c>
      <c r="BR52" s="22">
        <f t="shared" si="78"/>
        <v>76953.342282763726</v>
      </c>
      <c r="BS52" s="22">
        <f t="shared" si="78"/>
        <v>76953.342282763726</v>
      </c>
      <c r="BT52" s="22">
        <f t="shared" si="78"/>
        <v>76953.342282763726</v>
      </c>
      <c r="BU52" s="22">
        <f t="shared" si="78"/>
        <v>76953.342282763726</v>
      </c>
      <c r="BV52" s="22">
        <f t="shared" si="78"/>
        <v>69926.365517308892</v>
      </c>
      <c r="BW52" s="22">
        <f t="shared" si="78"/>
        <v>69926.365517308892</v>
      </c>
      <c r="BX52" s="22">
        <f t="shared" si="78"/>
        <v>69926.365517308892</v>
      </c>
      <c r="BY52" s="22">
        <f t="shared" si="78"/>
        <v>69926.365517308892</v>
      </c>
      <c r="BZ52" s="22">
        <f t="shared" si="78"/>
        <v>69926.365517308892</v>
      </c>
      <c r="CA52" s="22">
        <f t="shared" si="78"/>
        <v>69926.365517308892</v>
      </c>
      <c r="CB52" s="22">
        <f t="shared" si="78"/>
        <v>0</v>
      </c>
      <c r="CC52" s="22">
        <f t="shared" ref="CC52:CP52" si="79">SUM(CC42,CC22,CC32,CC12,)</f>
        <v>0</v>
      </c>
      <c r="CD52" s="22">
        <f t="shared" si="79"/>
        <v>0</v>
      </c>
      <c r="CE52" s="22">
        <f t="shared" si="79"/>
        <v>0</v>
      </c>
      <c r="CF52" s="22">
        <f t="shared" si="79"/>
        <v>0</v>
      </c>
      <c r="CG52" s="22">
        <f t="shared" si="79"/>
        <v>0</v>
      </c>
      <c r="CH52" s="22">
        <f t="shared" si="79"/>
        <v>0</v>
      </c>
      <c r="CI52" s="22">
        <f t="shared" si="79"/>
        <v>0</v>
      </c>
      <c r="CJ52" s="22">
        <f t="shared" si="79"/>
        <v>0</v>
      </c>
      <c r="CK52" s="22">
        <f t="shared" si="79"/>
        <v>0</v>
      </c>
      <c r="CL52" s="22">
        <f t="shared" si="79"/>
        <v>0</v>
      </c>
      <c r="CM52" s="22">
        <f t="shared" si="79"/>
        <v>0</v>
      </c>
      <c r="CN52" s="22">
        <f t="shared" si="79"/>
        <v>0</v>
      </c>
      <c r="CO52" s="22">
        <f t="shared" si="79"/>
        <v>0</v>
      </c>
      <c r="CP52" s="22">
        <f t="shared" si="79"/>
        <v>0</v>
      </c>
    </row>
    <row r="53" spans="12:94">
      <c r="L53" s="41"/>
      <c r="M53" s="41"/>
      <c r="N53" s="43"/>
      <c r="O53" s="42"/>
      <c r="Q53" s="22">
        <f t="shared" ref="Q53:AV53" si="80">SUM(Q43,Q23,Q33,Q13,)</f>
        <v>0</v>
      </c>
      <c r="R53" s="22">
        <f t="shared" si="80"/>
        <v>0</v>
      </c>
      <c r="S53" s="22">
        <f t="shared" si="80"/>
        <v>0</v>
      </c>
      <c r="T53" s="22">
        <f t="shared" si="80"/>
        <v>0</v>
      </c>
      <c r="U53" s="22">
        <f t="shared" si="80"/>
        <v>281212.54406425072</v>
      </c>
      <c r="V53" s="22">
        <f t="shared" si="80"/>
        <v>669930.76655070868</v>
      </c>
      <c r="W53" s="22">
        <f t="shared" si="80"/>
        <v>0</v>
      </c>
      <c r="X53" s="22">
        <f t="shared" si="80"/>
        <v>0</v>
      </c>
      <c r="Y53" s="22">
        <f t="shared" si="80"/>
        <v>0</v>
      </c>
      <c r="Z53" s="22">
        <f t="shared" si="80"/>
        <v>0</v>
      </c>
      <c r="AA53" s="22">
        <f t="shared" si="80"/>
        <v>0</v>
      </c>
      <c r="AB53" s="22">
        <f t="shared" si="80"/>
        <v>0</v>
      </c>
      <c r="AC53" s="22">
        <f t="shared" si="80"/>
        <v>0</v>
      </c>
      <c r="AD53" s="22">
        <f t="shared" si="80"/>
        <v>0</v>
      </c>
      <c r="AE53" s="22">
        <f t="shared" si="80"/>
        <v>0</v>
      </c>
      <c r="AF53" s="22">
        <f t="shared" si="80"/>
        <v>0</v>
      </c>
      <c r="AG53" s="22">
        <f t="shared" si="80"/>
        <v>0</v>
      </c>
      <c r="AH53" s="22">
        <f t="shared" si="80"/>
        <v>0</v>
      </c>
      <c r="AI53" s="22">
        <f t="shared" si="80"/>
        <v>0</v>
      </c>
      <c r="AJ53" s="22">
        <f t="shared" si="80"/>
        <v>0</v>
      </c>
      <c r="AK53" s="22">
        <f t="shared" si="80"/>
        <v>0</v>
      </c>
      <c r="AL53" s="22">
        <f t="shared" si="80"/>
        <v>0</v>
      </c>
      <c r="AM53" s="22">
        <f t="shared" si="80"/>
        <v>0</v>
      </c>
      <c r="AN53" s="22">
        <f t="shared" si="80"/>
        <v>0</v>
      </c>
      <c r="AO53" s="22">
        <f t="shared" si="80"/>
        <v>0</v>
      </c>
      <c r="AP53" s="22">
        <f t="shared" si="80"/>
        <v>0</v>
      </c>
      <c r="AQ53" s="22">
        <f t="shared" si="80"/>
        <v>0</v>
      </c>
      <c r="AR53" s="22">
        <f t="shared" si="80"/>
        <v>0</v>
      </c>
      <c r="AS53" s="22">
        <f t="shared" si="80"/>
        <v>0</v>
      </c>
      <c r="AT53" s="22">
        <f t="shared" si="80"/>
        <v>0</v>
      </c>
      <c r="AU53" s="22">
        <f t="shared" si="80"/>
        <v>0</v>
      </c>
      <c r="AV53" s="22">
        <f t="shared" si="80"/>
        <v>0</v>
      </c>
      <c r="AW53" s="22">
        <f t="shared" ref="AW53:CB53" si="81">SUM(AW43,AW23,AW33,AW13,)</f>
        <v>0</v>
      </c>
      <c r="AX53" s="22">
        <f t="shared" si="81"/>
        <v>0</v>
      </c>
      <c r="AY53" s="22">
        <f t="shared" si="81"/>
        <v>0</v>
      </c>
      <c r="AZ53" s="22">
        <f t="shared" si="81"/>
        <v>0</v>
      </c>
      <c r="BA53" s="22">
        <f t="shared" si="81"/>
        <v>0</v>
      </c>
      <c r="BB53" s="22">
        <f t="shared" si="81"/>
        <v>0</v>
      </c>
      <c r="BC53" s="22">
        <f t="shared" si="81"/>
        <v>0</v>
      </c>
      <c r="BD53" s="22">
        <f t="shared" si="81"/>
        <v>0</v>
      </c>
      <c r="BE53" s="22">
        <f t="shared" si="81"/>
        <v>0</v>
      </c>
      <c r="BF53" s="22">
        <f t="shared" si="81"/>
        <v>0</v>
      </c>
      <c r="BG53" s="22">
        <f t="shared" si="81"/>
        <v>0</v>
      </c>
      <c r="BH53" s="22">
        <f t="shared" si="81"/>
        <v>0</v>
      </c>
      <c r="BI53" s="22">
        <f t="shared" si="81"/>
        <v>0</v>
      </c>
      <c r="BJ53" s="22">
        <f t="shared" si="81"/>
        <v>0</v>
      </c>
      <c r="BK53" s="22">
        <f t="shared" si="81"/>
        <v>0</v>
      </c>
      <c r="BL53" s="22">
        <f t="shared" si="81"/>
        <v>0</v>
      </c>
      <c r="BM53" s="22">
        <f t="shared" si="81"/>
        <v>0</v>
      </c>
      <c r="BN53" s="22">
        <f t="shared" si="81"/>
        <v>0</v>
      </c>
      <c r="BO53" s="22">
        <f t="shared" si="81"/>
        <v>0</v>
      </c>
      <c r="BP53" s="22">
        <f t="shared" si="81"/>
        <v>0</v>
      </c>
      <c r="BQ53" s="22">
        <f t="shared" si="81"/>
        <v>0</v>
      </c>
      <c r="BR53" s="22">
        <f t="shared" si="81"/>
        <v>0</v>
      </c>
      <c r="BS53" s="22">
        <f t="shared" si="81"/>
        <v>0</v>
      </c>
      <c r="BT53" s="22">
        <f t="shared" si="81"/>
        <v>0</v>
      </c>
      <c r="BU53" s="22">
        <f t="shared" si="81"/>
        <v>0</v>
      </c>
      <c r="BV53" s="22">
        <f t="shared" si="81"/>
        <v>7237.786068418467</v>
      </c>
      <c r="BW53" s="22">
        <f t="shared" si="81"/>
        <v>7237.786068418467</v>
      </c>
      <c r="BX53" s="22">
        <f t="shared" si="81"/>
        <v>7237.786068418467</v>
      </c>
      <c r="BY53" s="22">
        <f t="shared" si="81"/>
        <v>7237.786068418467</v>
      </c>
      <c r="BZ53" s="22">
        <f t="shared" si="81"/>
        <v>7237.786068418467</v>
      </c>
      <c r="CA53" s="22">
        <f t="shared" si="81"/>
        <v>7237.786068418467</v>
      </c>
      <c r="CB53" s="22">
        <f t="shared" si="81"/>
        <v>79261.942551246626</v>
      </c>
      <c r="CC53" s="22">
        <f t="shared" ref="CC53:CP53" si="82">SUM(CC43,CC23,CC33,CC13,)</f>
        <v>79261.942551246626</v>
      </c>
      <c r="CD53" s="22">
        <f t="shared" si="82"/>
        <v>79261.942551246626</v>
      </c>
      <c r="CE53" s="22">
        <f t="shared" si="82"/>
        <v>79261.942551246626</v>
      </c>
      <c r="CF53" s="22">
        <f t="shared" si="82"/>
        <v>79261.942551246626</v>
      </c>
      <c r="CG53" s="22">
        <f t="shared" si="82"/>
        <v>79261.942551246626</v>
      </c>
      <c r="CH53" s="22">
        <f t="shared" si="82"/>
        <v>72024.156482828155</v>
      </c>
      <c r="CI53" s="22">
        <f t="shared" si="82"/>
        <v>72024.156482828155</v>
      </c>
      <c r="CJ53" s="22">
        <f t="shared" si="82"/>
        <v>72024.156482828155</v>
      </c>
      <c r="CK53" s="22">
        <f t="shared" si="82"/>
        <v>72024.156482828155</v>
      </c>
      <c r="CL53" s="22">
        <f t="shared" si="82"/>
        <v>72024.156482828155</v>
      </c>
      <c r="CM53" s="22">
        <f t="shared" si="82"/>
        <v>72024.156482828155</v>
      </c>
      <c r="CN53" s="22">
        <f t="shared" si="82"/>
        <v>0</v>
      </c>
      <c r="CO53" s="22">
        <f t="shared" si="82"/>
        <v>0</v>
      </c>
      <c r="CP53" s="22">
        <f t="shared" si="82"/>
        <v>0</v>
      </c>
    </row>
    <row r="54" spans="12:94">
      <c r="L54" s="41"/>
      <c r="M54" s="41"/>
      <c r="N54" s="43"/>
      <c r="O54" s="42"/>
      <c r="Q54" s="22">
        <f t="shared" ref="Q54:AV54" si="83">SUM(Q44,Q24,Q34,Q14,)</f>
        <v>0</v>
      </c>
      <c r="R54" s="22">
        <f t="shared" si="83"/>
        <v>0</v>
      </c>
      <c r="S54" s="22">
        <f t="shared" si="83"/>
        <v>0</v>
      </c>
      <c r="T54" s="22">
        <f t="shared" si="83"/>
        <v>0</v>
      </c>
      <c r="U54" s="22">
        <f t="shared" si="83"/>
        <v>0</v>
      </c>
      <c r="V54" s="22">
        <f t="shared" si="83"/>
        <v>289648.92038617824</v>
      </c>
      <c r="W54" s="22">
        <f t="shared" si="83"/>
        <v>0</v>
      </c>
      <c r="X54" s="22">
        <f t="shared" si="83"/>
        <v>0</v>
      </c>
      <c r="Y54" s="22">
        <f t="shared" si="83"/>
        <v>0</v>
      </c>
      <c r="Z54" s="22">
        <f t="shared" si="83"/>
        <v>0</v>
      </c>
      <c r="AA54" s="22">
        <f t="shared" si="83"/>
        <v>0</v>
      </c>
      <c r="AB54" s="22">
        <f t="shared" si="83"/>
        <v>0</v>
      </c>
      <c r="AC54" s="22">
        <f t="shared" si="83"/>
        <v>0</v>
      </c>
      <c r="AD54" s="22">
        <f t="shared" si="83"/>
        <v>0</v>
      </c>
      <c r="AE54" s="22">
        <f t="shared" si="83"/>
        <v>0</v>
      </c>
      <c r="AF54" s="22">
        <f t="shared" si="83"/>
        <v>0</v>
      </c>
      <c r="AG54" s="22">
        <f t="shared" si="83"/>
        <v>0</v>
      </c>
      <c r="AH54" s="22">
        <f t="shared" si="83"/>
        <v>0</v>
      </c>
      <c r="AI54" s="22">
        <f t="shared" si="83"/>
        <v>0</v>
      </c>
      <c r="AJ54" s="22">
        <f t="shared" si="83"/>
        <v>0</v>
      </c>
      <c r="AK54" s="22">
        <f t="shared" si="83"/>
        <v>0</v>
      </c>
      <c r="AL54" s="22">
        <f t="shared" si="83"/>
        <v>0</v>
      </c>
      <c r="AM54" s="22">
        <f t="shared" si="83"/>
        <v>0</v>
      </c>
      <c r="AN54" s="22">
        <f t="shared" si="83"/>
        <v>0</v>
      </c>
      <c r="AO54" s="22">
        <f t="shared" si="83"/>
        <v>0</v>
      </c>
      <c r="AP54" s="22">
        <f t="shared" si="83"/>
        <v>0</v>
      </c>
      <c r="AQ54" s="22">
        <f t="shared" si="83"/>
        <v>0</v>
      </c>
      <c r="AR54" s="22">
        <f t="shared" si="83"/>
        <v>0</v>
      </c>
      <c r="AS54" s="22">
        <f t="shared" si="83"/>
        <v>0</v>
      </c>
      <c r="AT54" s="22">
        <f t="shared" si="83"/>
        <v>0</v>
      </c>
      <c r="AU54" s="22">
        <f t="shared" si="83"/>
        <v>0</v>
      </c>
      <c r="AV54" s="22">
        <f t="shared" si="83"/>
        <v>0</v>
      </c>
      <c r="AW54" s="22">
        <f t="shared" ref="AW54:CB54" si="84">SUM(AW44,AW24,AW34,AW14,)</f>
        <v>0</v>
      </c>
      <c r="AX54" s="22">
        <f t="shared" si="84"/>
        <v>0</v>
      </c>
      <c r="AY54" s="22">
        <f t="shared" si="84"/>
        <v>0</v>
      </c>
      <c r="AZ54" s="22">
        <f t="shared" si="84"/>
        <v>0</v>
      </c>
      <c r="BA54" s="22">
        <f t="shared" si="84"/>
        <v>0</v>
      </c>
      <c r="BB54" s="22">
        <f t="shared" si="84"/>
        <v>0</v>
      </c>
      <c r="BC54" s="22">
        <f t="shared" si="84"/>
        <v>0</v>
      </c>
      <c r="BD54" s="22">
        <f t="shared" si="84"/>
        <v>0</v>
      </c>
      <c r="BE54" s="22">
        <f t="shared" si="84"/>
        <v>0</v>
      </c>
      <c r="BF54" s="22">
        <f t="shared" si="84"/>
        <v>0</v>
      </c>
      <c r="BG54" s="22">
        <f t="shared" si="84"/>
        <v>0</v>
      </c>
      <c r="BH54" s="22">
        <f t="shared" si="84"/>
        <v>0</v>
      </c>
      <c r="BI54" s="22">
        <f t="shared" si="84"/>
        <v>0</v>
      </c>
      <c r="BJ54" s="22">
        <f t="shared" si="84"/>
        <v>0</v>
      </c>
      <c r="BK54" s="22">
        <f t="shared" si="84"/>
        <v>0</v>
      </c>
      <c r="BL54" s="22">
        <f t="shared" si="84"/>
        <v>0</v>
      </c>
      <c r="BM54" s="22">
        <f t="shared" si="84"/>
        <v>0</v>
      </c>
      <c r="BN54" s="22">
        <f t="shared" si="84"/>
        <v>0</v>
      </c>
      <c r="BO54" s="22">
        <f t="shared" si="84"/>
        <v>0</v>
      </c>
      <c r="BP54" s="22">
        <f t="shared" si="84"/>
        <v>0</v>
      </c>
      <c r="BQ54" s="22">
        <f t="shared" si="84"/>
        <v>0</v>
      </c>
      <c r="BR54" s="22">
        <f t="shared" si="84"/>
        <v>0</v>
      </c>
      <c r="BS54" s="22">
        <f t="shared" si="84"/>
        <v>0</v>
      </c>
      <c r="BT54" s="22">
        <f t="shared" si="84"/>
        <v>0</v>
      </c>
      <c r="BU54" s="22">
        <f t="shared" si="84"/>
        <v>0</v>
      </c>
      <c r="BV54" s="22">
        <f t="shared" si="84"/>
        <v>0</v>
      </c>
      <c r="BW54" s="22">
        <f t="shared" si="84"/>
        <v>0</v>
      </c>
      <c r="BX54" s="22">
        <f t="shared" si="84"/>
        <v>0</v>
      </c>
      <c r="BY54" s="22">
        <f t="shared" si="84"/>
        <v>0</v>
      </c>
      <c r="BZ54" s="22">
        <f t="shared" si="84"/>
        <v>0</v>
      </c>
      <c r="CA54" s="22">
        <f t="shared" si="84"/>
        <v>0</v>
      </c>
      <c r="CB54" s="22">
        <f t="shared" si="84"/>
        <v>0</v>
      </c>
      <c r="CC54" s="22">
        <f t="shared" ref="CC54:CP54" si="85">SUM(CC44,CC24,CC34,CC14,)</f>
        <v>0</v>
      </c>
      <c r="CD54" s="22">
        <f t="shared" si="85"/>
        <v>0</v>
      </c>
      <c r="CE54" s="22">
        <f t="shared" si="85"/>
        <v>0</v>
      </c>
      <c r="CF54" s="22">
        <f t="shared" si="85"/>
        <v>0</v>
      </c>
      <c r="CG54" s="22">
        <f t="shared" si="85"/>
        <v>0</v>
      </c>
      <c r="CH54" s="22">
        <f t="shared" si="85"/>
        <v>7454.9196504710226</v>
      </c>
      <c r="CI54" s="22">
        <f t="shared" si="85"/>
        <v>7454.9196504710226</v>
      </c>
      <c r="CJ54" s="22">
        <f t="shared" si="85"/>
        <v>7454.9196504710226</v>
      </c>
      <c r="CK54" s="22">
        <f t="shared" si="85"/>
        <v>7454.9196504710226</v>
      </c>
      <c r="CL54" s="22">
        <f t="shared" si="85"/>
        <v>7454.9196504710226</v>
      </c>
      <c r="CM54" s="22">
        <f t="shared" si="85"/>
        <v>7454.9196504710226</v>
      </c>
      <c r="CN54" s="22">
        <f t="shared" si="85"/>
        <v>81639.800827784027</v>
      </c>
      <c r="CO54" s="22">
        <f t="shared" si="85"/>
        <v>81639.800827784027</v>
      </c>
      <c r="CP54" s="22">
        <f t="shared" si="85"/>
        <v>81639.800827784027</v>
      </c>
    </row>
    <row r="55" spans="12:94">
      <c r="L55" s="40"/>
      <c r="M55" s="40"/>
      <c r="N55" s="40"/>
      <c r="O55" s="40"/>
      <c r="Q55" s="25">
        <f>SUM(Q45,Q25,Q35,Q15)</f>
        <v>722050.9207692307</v>
      </c>
      <c r="R55" s="25">
        <f t="shared" ref="R55:V55" si="86">SUM(R45,R25,R35,R15)</f>
        <v>796316.44286103593</v>
      </c>
      <c r="S55" s="25">
        <f t="shared" si="86"/>
        <v>816801.94609085226</v>
      </c>
      <c r="T55" s="25">
        <f t="shared" si="86"/>
        <v>878062.09204766608</v>
      </c>
      <c r="U55" s="25">
        <f t="shared" si="86"/>
        <v>931630.76401639509</v>
      </c>
      <c r="V55" s="25">
        <f t="shared" si="86"/>
        <v>959579.68693688686</v>
      </c>
      <c r="W55" s="25">
        <f t="shared" ref="W55:BB55" si="87">SUM(W45,W25,W35,W15,)</f>
        <v>58036.020833333336</v>
      </c>
      <c r="X55" s="25">
        <f t="shared" si="87"/>
        <v>58036.020833333336</v>
      </c>
      <c r="Y55" s="25">
        <f t="shared" si="87"/>
        <v>58036.020833333336</v>
      </c>
      <c r="Z55" s="25">
        <f t="shared" si="87"/>
        <v>58260.020833333336</v>
      </c>
      <c r="AA55" s="25">
        <f t="shared" si="87"/>
        <v>58260.020833333336</v>
      </c>
      <c r="AB55" s="25">
        <f t="shared" si="87"/>
        <v>58260.020833333336</v>
      </c>
      <c r="AC55" s="25">
        <f t="shared" si="87"/>
        <v>58260.020833333336</v>
      </c>
      <c r="AD55" s="25">
        <f t="shared" si="87"/>
        <v>58260.020833333336</v>
      </c>
      <c r="AE55" s="25">
        <f t="shared" si="87"/>
        <v>58260.020833333336</v>
      </c>
      <c r="AF55" s="25">
        <f t="shared" si="87"/>
        <v>66127.577756410261</v>
      </c>
      <c r="AG55" s="25">
        <f t="shared" si="87"/>
        <v>66127.577756410261</v>
      </c>
      <c r="AH55" s="25">
        <f t="shared" si="87"/>
        <v>66127.577756410261</v>
      </c>
      <c r="AI55" s="25">
        <f t="shared" si="87"/>
        <v>66127.577756410261</v>
      </c>
      <c r="AJ55" s="25">
        <f t="shared" si="87"/>
        <v>66127.577756410261</v>
      </c>
      <c r="AK55" s="25">
        <f t="shared" si="87"/>
        <v>66127.577756410261</v>
      </c>
      <c r="AL55" s="25">
        <f t="shared" si="87"/>
        <v>66360.49991689036</v>
      </c>
      <c r="AM55" s="25">
        <f t="shared" si="87"/>
        <v>66360.49991689036</v>
      </c>
      <c r="AN55" s="25">
        <f t="shared" si="87"/>
        <v>66360.49991689036</v>
      </c>
      <c r="AO55" s="25">
        <f t="shared" si="87"/>
        <v>66360.49991689036</v>
      </c>
      <c r="AP55" s="25">
        <f t="shared" si="87"/>
        <v>66360.49991689036</v>
      </c>
      <c r="AQ55" s="25">
        <f t="shared" si="87"/>
        <v>66360.49991689036</v>
      </c>
      <c r="AR55" s="25">
        <f t="shared" si="87"/>
        <v>66590.236696820954</v>
      </c>
      <c r="AS55" s="25">
        <f t="shared" si="87"/>
        <v>66590.236696820954</v>
      </c>
      <c r="AT55" s="25">
        <f t="shared" si="87"/>
        <v>66590.236696820954</v>
      </c>
      <c r="AU55" s="25">
        <f t="shared" si="87"/>
        <v>66590.236696820954</v>
      </c>
      <c r="AV55" s="25">
        <f t="shared" si="87"/>
        <v>66590.236696820954</v>
      </c>
      <c r="AW55" s="25">
        <f t="shared" si="87"/>
        <v>66590.236696820954</v>
      </c>
      <c r="AX55" s="25">
        <f t="shared" si="87"/>
        <v>67046.287108856966</v>
      </c>
      <c r="AY55" s="25">
        <f t="shared" si="87"/>
        <v>67046.287108856966</v>
      </c>
      <c r="AZ55" s="25">
        <f t="shared" si="87"/>
        <v>67046.287108856966</v>
      </c>
      <c r="BA55" s="25">
        <f t="shared" si="87"/>
        <v>67046.287108856966</v>
      </c>
      <c r="BB55" s="25">
        <f t="shared" si="87"/>
        <v>67046.287108856966</v>
      </c>
      <c r="BC55" s="25">
        <f t="shared" ref="BC55:CH55" si="88">SUM(BC45,BC25,BC35,BC15,)</f>
        <v>67046.287108856966</v>
      </c>
      <c r="BD55" s="25">
        <f t="shared" si="88"/>
        <v>71584.504449082524</v>
      </c>
      <c r="BE55" s="25">
        <f t="shared" si="88"/>
        <v>71584.504449082524</v>
      </c>
      <c r="BF55" s="25">
        <f t="shared" si="88"/>
        <v>71584.504449082524</v>
      </c>
      <c r="BG55" s="25">
        <f t="shared" si="88"/>
        <v>71584.504449082524</v>
      </c>
      <c r="BH55" s="25">
        <f t="shared" si="88"/>
        <v>71584.504449082524</v>
      </c>
      <c r="BI55" s="25">
        <f t="shared" si="88"/>
        <v>71584.504449082524</v>
      </c>
      <c r="BJ55" s="25">
        <f t="shared" si="88"/>
        <v>72074.758642021232</v>
      </c>
      <c r="BK55" s="25">
        <f t="shared" si="88"/>
        <v>72074.758642021232</v>
      </c>
      <c r="BL55" s="25">
        <f t="shared" si="88"/>
        <v>72074.758642021232</v>
      </c>
      <c r="BM55" s="25">
        <f t="shared" si="88"/>
        <v>72074.758642021232</v>
      </c>
      <c r="BN55" s="25">
        <f t="shared" si="88"/>
        <v>72074.758642021232</v>
      </c>
      <c r="BO55" s="25">
        <f t="shared" si="88"/>
        <v>72074.758642021232</v>
      </c>
      <c r="BP55" s="25">
        <f t="shared" si="88"/>
        <v>76953.342282763726</v>
      </c>
      <c r="BQ55" s="25">
        <f t="shared" si="88"/>
        <v>76953.342282763726</v>
      </c>
      <c r="BR55" s="25">
        <f t="shared" si="88"/>
        <v>76953.342282763726</v>
      </c>
      <c r="BS55" s="25">
        <f t="shared" si="88"/>
        <v>76953.342282763726</v>
      </c>
      <c r="BT55" s="25">
        <f t="shared" si="88"/>
        <v>76953.342282763726</v>
      </c>
      <c r="BU55" s="25">
        <f t="shared" si="88"/>
        <v>76953.342282763726</v>
      </c>
      <c r="BV55" s="25">
        <f t="shared" si="88"/>
        <v>77164.151585727363</v>
      </c>
      <c r="BW55" s="25">
        <f t="shared" si="88"/>
        <v>77164.151585727363</v>
      </c>
      <c r="BX55" s="25">
        <f t="shared" si="88"/>
        <v>77164.151585727363</v>
      </c>
      <c r="BY55" s="25">
        <f t="shared" si="88"/>
        <v>77164.151585727363</v>
      </c>
      <c r="BZ55" s="25">
        <f t="shared" si="88"/>
        <v>77164.151585727363</v>
      </c>
      <c r="CA55" s="25">
        <f t="shared" si="88"/>
        <v>77164.151585727363</v>
      </c>
      <c r="CB55" s="25">
        <f t="shared" si="88"/>
        <v>79261.942551246626</v>
      </c>
      <c r="CC55" s="25">
        <f t="shared" si="88"/>
        <v>79261.942551246626</v>
      </c>
      <c r="CD55" s="25">
        <f t="shared" si="88"/>
        <v>79261.942551246626</v>
      </c>
      <c r="CE55" s="25">
        <f t="shared" si="88"/>
        <v>79261.942551246626</v>
      </c>
      <c r="CF55" s="25">
        <f t="shared" si="88"/>
        <v>79261.942551246626</v>
      </c>
      <c r="CG55" s="25">
        <f t="shared" si="88"/>
        <v>79261.942551246626</v>
      </c>
      <c r="CH55" s="25">
        <f t="shared" si="88"/>
        <v>79479.076133299182</v>
      </c>
      <c r="CI55" s="25">
        <f t="shared" ref="CI55:CP55" si="89">SUM(CI45,CI25,CI35,CI15,)</f>
        <v>79479.076133299182</v>
      </c>
      <c r="CJ55" s="25">
        <f t="shared" si="89"/>
        <v>79479.076133299182</v>
      </c>
      <c r="CK55" s="25">
        <f t="shared" si="89"/>
        <v>79479.076133299182</v>
      </c>
      <c r="CL55" s="25">
        <f t="shared" si="89"/>
        <v>79479.076133299182</v>
      </c>
      <c r="CM55" s="25">
        <f t="shared" si="89"/>
        <v>79479.076133299182</v>
      </c>
      <c r="CN55" s="25">
        <f t="shared" si="89"/>
        <v>81639.800827784027</v>
      </c>
      <c r="CO55" s="25">
        <f t="shared" si="89"/>
        <v>81639.800827784027</v>
      </c>
      <c r="CP55" s="25">
        <f t="shared" si="89"/>
        <v>81639.800827784027</v>
      </c>
    </row>
    <row r="56" spans="12:94">
      <c r="L56" s="40"/>
      <c r="M56" s="40"/>
      <c r="N56" s="40"/>
      <c r="O56" s="40"/>
    </row>
    <row r="58" spans="12:94">
      <c r="N58" s="45" t="s">
        <v>604</v>
      </c>
      <c r="Q58" s="25"/>
      <c r="R58" s="25">
        <f>R55-Q55</f>
        <v>74265.522091805236</v>
      </c>
      <c r="S58" s="25">
        <f t="shared" ref="S58:V58" si="90">S55-R55</f>
        <v>20485.503229816328</v>
      </c>
      <c r="T58" s="25">
        <f t="shared" si="90"/>
        <v>61260.145956813823</v>
      </c>
      <c r="U58" s="25">
        <f t="shared" si="90"/>
        <v>53568.671968729002</v>
      </c>
      <c r="V58" s="25">
        <f t="shared" si="90"/>
        <v>27948.922920491779</v>
      </c>
    </row>
    <row r="59" spans="12:94">
      <c r="N59" s="40"/>
    </row>
    <row r="60" spans="12:94">
      <c r="N60" s="45" t="s">
        <v>605</v>
      </c>
      <c r="Q60" s="44"/>
      <c r="R60" s="44">
        <f>R58/Q55</f>
        <v>0.10285357992852791</v>
      </c>
      <c r="S60" s="44">
        <f t="shared" ref="S60:V60" si="91">S58/R55</f>
        <v>2.5725329940714567E-2</v>
      </c>
      <c r="T60" s="44">
        <f t="shared" si="91"/>
        <v>7.4999999999999886E-2</v>
      </c>
      <c r="U60" s="44">
        <f t="shared" si="91"/>
        <v>6.1007840395210906E-2</v>
      </c>
      <c r="V60" s="44">
        <f t="shared" si="91"/>
        <v>2.9999999999999923E-2</v>
      </c>
    </row>
  </sheetData>
  <mergeCells count="3">
    <mergeCell ref="F5:G5"/>
    <mergeCell ref="I5:J5"/>
    <mergeCell ref="Q5:U5"/>
  </mergeCells>
  <pageMargins left="0.7" right="0.7" top="0.75" bottom="0.75" header="0.3" footer="0.3"/>
  <pageSetup scale="5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0893C-52F2-4A2A-B1F1-E7428033F6CE}">
  <sheetPr>
    <tabColor rgb="FF92D050"/>
  </sheetPr>
  <dimension ref="A1:CP51"/>
  <sheetViews>
    <sheetView showGridLines="0" workbookViewId="0">
      <pane xSplit="16" ySplit="6" topLeftCell="AP7" activePane="bottomRight" state="frozen"/>
      <selection pane="topRight" activeCell="Q1" sqref="Q1"/>
      <selection pane="bottomLeft" activeCell="A7" sqref="A7"/>
      <selection pane="bottomRight" activeCell="G10" sqref="G10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7.85546875" bestFit="1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22" width="12.5703125" bestFit="1" customWidth="1"/>
    <col min="23" max="82" width="8.85546875" bestFit="1" customWidth="1"/>
    <col min="83" max="94" width="12.5703125" customWidth="1"/>
  </cols>
  <sheetData>
    <row r="1" spans="1:94" ht="23.25">
      <c r="B1" s="14" t="s">
        <v>610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B8" s="20" t="s">
        <v>611</v>
      </c>
      <c r="D8" s="20" t="s">
        <v>583</v>
      </c>
      <c r="F8" s="21">
        <v>0</v>
      </c>
      <c r="G8" s="21">
        <v>0</v>
      </c>
      <c r="I8" s="31">
        <v>43739</v>
      </c>
      <c r="J8" s="31">
        <v>44104</v>
      </c>
      <c r="L8" s="29">
        <v>0</v>
      </c>
      <c r="M8" s="29"/>
      <c r="N8" s="29"/>
      <c r="O8" s="32">
        <f t="shared" ref="O8:O14" si="2">IFERROR(L8/ROUND(DAYS360(I8,J8,FALSE)/30,0),0)</f>
        <v>0</v>
      </c>
      <c r="Q8" s="22">
        <f>SUMIFS($W8:$CD8,$W$4:$CD$4,Q$6)</f>
        <v>0</v>
      </c>
      <c r="R8" s="22">
        <f>SUMIFS($W8:$CD8,$W$4:$CD$4,R$6)</f>
        <v>0</v>
      </c>
      <c r="S8" s="22">
        <f>SUMIFS($W8:$CD8,$W$4:$CD$4,S$6)</f>
        <v>0</v>
      </c>
      <c r="T8" s="22">
        <f>SUMIFS($W8:$CD8,$W$4:$CD$4,T$6)</f>
        <v>0</v>
      </c>
      <c r="U8" s="22">
        <f>SUMIFS($W8:$CD8,$W$4:$CD$4,U$6)</f>
        <v>0</v>
      </c>
      <c r="V8" s="22">
        <f t="shared" ref="V8:V14" si="3">SUMIFS($W8:$CP8,$W$4:$CP$4,V$6)</f>
        <v>0</v>
      </c>
      <c r="W8" s="22">
        <f t="shared" ref="W8:AL14" si="4">SUMIFS($O8,$I8,"&lt;="&amp;W$6,$J8,"&gt;"&amp;W$6)</f>
        <v>0</v>
      </c>
      <c r="X8" s="22">
        <f t="shared" si="4"/>
        <v>0</v>
      </c>
      <c r="Y8" s="22">
        <f t="shared" si="4"/>
        <v>0</v>
      </c>
      <c r="Z8" s="22">
        <f t="shared" si="4"/>
        <v>0</v>
      </c>
      <c r="AA8" s="22">
        <f t="shared" si="4"/>
        <v>0</v>
      </c>
      <c r="AB8" s="22">
        <f t="shared" si="4"/>
        <v>0</v>
      </c>
      <c r="AC8" s="22">
        <f t="shared" si="4"/>
        <v>0</v>
      </c>
      <c r="AD8" s="22">
        <f t="shared" si="4"/>
        <v>0</v>
      </c>
      <c r="AE8" s="22">
        <f t="shared" si="4"/>
        <v>0</v>
      </c>
      <c r="AF8" s="22">
        <f t="shared" si="4"/>
        <v>0</v>
      </c>
      <c r="AG8" s="22">
        <f t="shared" si="4"/>
        <v>0</v>
      </c>
      <c r="AH8" s="22">
        <f t="shared" si="4"/>
        <v>0</v>
      </c>
      <c r="AI8" s="22">
        <f t="shared" si="4"/>
        <v>0</v>
      </c>
      <c r="AJ8" s="22">
        <f t="shared" si="4"/>
        <v>0</v>
      </c>
      <c r="AK8" s="22">
        <f t="shared" si="4"/>
        <v>0</v>
      </c>
      <c r="AL8" s="22">
        <f t="shared" si="4"/>
        <v>0</v>
      </c>
      <c r="AM8" s="22">
        <f t="shared" ref="AM8:BB14" si="5">SUMIFS($O8,$I8,"&lt;="&amp;AM$6,$J8,"&gt;"&amp;AM$6)</f>
        <v>0</v>
      </c>
      <c r="AN8" s="22">
        <f t="shared" si="5"/>
        <v>0</v>
      </c>
      <c r="AO8" s="22">
        <f t="shared" si="5"/>
        <v>0</v>
      </c>
      <c r="AP8" s="22">
        <f t="shared" si="5"/>
        <v>0</v>
      </c>
      <c r="AQ8" s="22">
        <f t="shared" si="5"/>
        <v>0</v>
      </c>
      <c r="AR8" s="22">
        <f t="shared" si="5"/>
        <v>0</v>
      </c>
      <c r="AS8" s="22">
        <f t="shared" si="5"/>
        <v>0</v>
      </c>
      <c r="AT8" s="22">
        <f t="shared" si="5"/>
        <v>0</v>
      </c>
      <c r="AU8" s="22">
        <f t="shared" si="5"/>
        <v>0</v>
      </c>
      <c r="AV8" s="22">
        <f t="shared" si="5"/>
        <v>0</v>
      </c>
      <c r="AW8" s="22">
        <f t="shared" si="5"/>
        <v>0</v>
      </c>
      <c r="AX8" s="22">
        <f t="shared" si="5"/>
        <v>0</v>
      </c>
      <c r="AY8" s="22">
        <f t="shared" si="5"/>
        <v>0</v>
      </c>
      <c r="AZ8" s="22">
        <f t="shared" si="5"/>
        <v>0</v>
      </c>
      <c r="BA8" s="22">
        <f t="shared" si="5"/>
        <v>0</v>
      </c>
      <c r="BB8" s="22">
        <f t="shared" si="5"/>
        <v>0</v>
      </c>
      <c r="BC8" s="22">
        <f t="shared" ref="BC8:BR14" si="6">SUMIFS($O8,$I8,"&lt;="&amp;BC$6,$J8,"&gt;"&amp;BC$6)</f>
        <v>0</v>
      </c>
      <c r="BD8" s="22">
        <f t="shared" si="6"/>
        <v>0</v>
      </c>
      <c r="BE8" s="22">
        <f t="shared" si="6"/>
        <v>0</v>
      </c>
      <c r="BF8" s="22">
        <f t="shared" si="6"/>
        <v>0</v>
      </c>
      <c r="BG8" s="22">
        <f t="shared" si="6"/>
        <v>0</v>
      </c>
      <c r="BH8" s="22">
        <f t="shared" si="6"/>
        <v>0</v>
      </c>
      <c r="BI8" s="22">
        <f t="shared" si="6"/>
        <v>0</v>
      </c>
      <c r="BJ8" s="22">
        <f t="shared" si="6"/>
        <v>0</v>
      </c>
      <c r="BK8" s="22">
        <f t="shared" si="6"/>
        <v>0</v>
      </c>
      <c r="BL8" s="22">
        <f t="shared" si="6"/>
        <v>0</v>
      </c>
      <c r="BM8" s="22">
        <f t="shared" si="6"/>
        <v>0</v>
      </c>
      <c r="BN8" s="22">
        <f t="shared" si="6"/>
        <v>0</v>
      </c>
      <c r="BO8" s="22">
        <f t="shared" si="6"/>
        <v>0</v>
      </c>
      <c r="BP8" s="22">
        <f t="shared" si="6"/>
        <v>0</v>
      </c>
      <c r="BQ8" s="22">
        <f t="shared" si="6"/>
        <v>0</v>
      </c>
      <c r="BR8" s="22">
        <f t="shared" si="6"/>
        <v>0</v>
      </c>
      <c r="BS8" s="22">
        <f t="shared" ref="BS8:CH14" si="7">SUMIFS($O8,$I8,"&lt;="&amp;BS$6,$J8,"&gt;"&amp;BS$6)</f>
        <v>0</v>
      </c>
      <c r="BT8" s="22">
        <f t="shared" si="7"/>
        <v>0</v>
      </c>
      <c r="BU8" s="22">
        <f t="shared" si="7"/>
        <v>0</v>
      </c>
      <c r="BV8" s="22">
        <f t="shared" si="7"/>
        <v>0</v>
      </c>
      <c r="BW8" s="22">
        <f t="shared" si="7"/>
        <v>0</v>
      </c>
      <c r="BX8" s="22">
        <f t="shared" si="7"/>
        <v>0</v>
      </c>
      <c r="BY8" s="22">
        <f t="shared" si="7"/>
        <v>0</v>
      </c>
      <c r="BZ8" s="22">
        <f t="shared" si="7"/>
        <v>0</v>
      </c>
      <c r="CA8" s="22">
        <f t="shared" si="7"/>
        <v>0</v>
      </c>
      <c r="CB8" s="22">
        <f t="shared" si="7"/>
        <v>0</v>
      </c>
      <c r="CC8" s="22">
        <f t="shared" si="7"/>
        <v>0</v>
      </c>
      <c r="CD8" s="22">
        <f t="shared" si="7"/>
        <v>0</v>
      </c>
      <c r="CE8" s="22">
        <f t="shared" si="7"/>
        <v>0</v>
      </c>
      <c r="CF8" s="22">
        <f t="shared" si="7"/>
        <v>0</v>
      </c>
      <c r="CG8" s="22">
        <f t="shared" si="7"/>
        <v>0</v>
      </c>
      <c r="CH8" s="22">
        <f t="shared" si="7"/>
        <v>0</v>
      </c>
      <c r="CI8" s="22">
        <f t="shared" ref="CE8:CP14" si="8">SUMIFS($O8,$I8,"&lt;="&amp;CI$6,$J8,"&gt;"&amp;CI$6)</f>
        <v>0</v>
      </c>
      <c r="CJ8" s="22">
        <f t="shared" si="8"/>
        <v>0</v>
      </c>
      <c r="CK8" s="22">
        <f t="shared" si="8"/>
        <v>0</v>
      </c>
      <c r="CL8" s="22">
        <f t="shared" si="8"/>
        <v>0</v>
      </c>
      <c r="CM8" s="22">
        <f t="shared" si="8"/>
        <v>0</v>
      </c>
      <c r="CN8" s="22">
        <f t="shared" si="8"/>
        <v>0</v>
      </c>
      <c r="CO8" s="22">
        <f t="shared" si="8"/>
        <v>0</v>
      </c>
      <c r="CP8" s="22">
        <f t="shared" si="8"/>
        <v>0</v>
      </c>
    </row>
    <row r="9" spans="1:94">
      <c r="B9" s="20" t="s">
        <v>611</v>
      </c>
      <c r="D9" s="20" t="s">
        <v>583</v>
      </c>
      <c r="F9" s="21"/>
      <c r="G9" s="21">
        <v>0</v>
      </c>
      <c r="I9" s="31">
        <f t="shared" ref="I9:J14" si="9">DATE(YEAR(I8)+1,MONTH(I8),DAY(I8))</f>
        <v>44105</v>
      </c>
      <c r="J9" s="31">
        <f>DATE(YEAR(J8)+1,MONTH(J8),DAY(J8))</f>
        <v>44469</v>
      </c>
      <c r="L9" s="139">
        <v>553709.88</v>
      </c>
      <c r="M9" s="29">
        <f>L9-L8</f>
        <v>553709.88</v>
      </c>
      <c r="N9" s="34" t="e">
        <f>M9/L8</f>
        <v>#DIV/0!</v>
      </c>
      <c r="O9" s="32">
        <f>IFERROR(L9/ROUND(DAYS360(I9,J9,FALSE)/30,0),0)</f>
        <v>46142.49</v>
      </c>
      <c r="Q9" s="22">
        <f t="shared" ref="Q9:U14" si="10">SUMIFS($W9:$CD9,$W$4:$CD$4,Q$6)</f>
        <v>138427.47</v>
      </c>
      <c r="R9" s="22">
        <f t="shared" si="10"/>
        <v>415282.41</v>
      </c>
      <c r="S9" s="22">
        <f t="shared" si="10"/>
        <v>0</v>
      </c>
      <c r="T9" s="22">
        <f t="shared" si="10"/>
        <v>0</v>
      </c>
      <c r="U9" s="22">
        <f t="shared" si="10"/>
        <v>0</v>
      </c>
      <c r="V9" s="22">
        <f t="shared" si="3"/>
        <v>0</v>
      </c>
      <c r="W9" s="22">
        <f t="shared" si="4"/>
        <v>0</v>
      </c>
      <c r="X9" s="22">
        <f t="shared" si="4"/>
        <v>0</v>
      </c>
      <c r="Y9" s="22">
        <f t="shared" si="4"/>
        <v>0</v>
      </c>
      <c r="Z9" s="22">
        <f t="shared" si="4"/>
        <v>0</v>
      </c>
      <c r="AA9" s="22">
        <f t="shared" si="4"/>
        <v>0</v>
      </c>
      <c r="AB9" s="22">
        <f t="shared" si="4"/>
        <v>0</v>
      </c>
      <c r="AC9" s="22">
        <f t="shared" si="4"/>
        <v>0</v>
      </c>
      <c r="AD9" s="22">
        <f t="shared" si="4"/>
        <v>0</v>
      </c>
      <c r="AE9" s="22">
        <f t="shared" si="4"/>
        <v>0</v>
      </c>
      <c r="AF9" s="22">
        <f t="shared" si="4"/>
        <v>46142.49</v>
      </c>
      <c r="AG9" s="22">
        <f t="shared" si="4"/>
        <v>46142.49</v>
      </c>
      <c r="AH9" s="22">
        <f t="shared" si="4"/>
        <v>46142.49</v>
      </c>
      <c r="AI9" s="22">
        <f t="shared" si="4"/>
        <v>46142.49</v>
      </c>
      <c r="AJ9" s="22">
        <f t="shared" si="4"/>
        <v>46142.49</v>
      </c>
      <c r="AK9" s="22">
        <f t="shared" si="4"/>
        <v>46142.49</v>
      </c>
      <c r="AL9" s="22">
        <f t="shared" si="4"/>
        <v>46142.49</v>
      </c>
      <c r="AM9" s="22">
        <f t="shared" si="5"/>
        <v>46142.49</v>
      </c>
      <c r="AN9" s="22">
        <f t="shared" si="5"/>
        <v>46142.49</v>
      </c>
      <c r="AO9" s="22">
        <f t="shared" si="5"/>
        <v>46142.49</v>
      </c>
      <c r="AP9" s="22">
        <f t="shared" si="5"/>
        <v>46142.49</v>
      </c>
      <c r="AQ9" s="22">
        <f t="shared" si="5"/>
        <v>46142.49</v>
      </c>
      <c r="AR9" s="22">
        <f t="shared" si="5"/>
        <v>0</v>
      </c>
      <c r="AS9" s="22">
        <f t="shared" si="5"/>
        <v>0</v>
      </c>
      <c r="AT9" s="22">
        <f t="shared" si="5"/>
        <v>0</v>
      </c>
      <c r="AU9" s="22">
        <f t="shared" si="5"/>
        <v>0</v>
      </c>
      <c r="AV9" s="22">
        <f t="shared" si="5"/>
        <v>0</v>
      </c>
      <c r="AW9" s="22">
        <f t="shared" si="5"/>
        <v>0</v>
      </c>
      <c r="AX9" s="22">
        <f t="shared" si="5"/>
        <v>0</v>
      </c>
      <c r="AY9" s="22">
        <f t="shared" si="5"/>
        <v>0</v>
      </c>
      <c r="AZ9" s="22">
        <f t="shared" si="5"/>
        <v>0</v>
      </c>
      <c r="BA9" s="22">
        <f t="shared" si="5"/>
        <v>0</v>
      </c>
      <c r="BB9" s="22">
        <f t="shared" si="5"/>
        <v>0</v>
      </c>
      <c r="BC9" s="22">
        <f t="shared" si="6"/>
        <v>0</v>
      </c>
      <c r="BD9" s="22">
        <f t="shared" si="6"/>
        <v>0</v>
      </c>
      <c r="BE9" s="22">
        <f t="shared" si="6"/>
        <v>0</v>
      </c>
      <c r="BF9" s="22">
        <f t="shared" si="6"/>
        <v>0</v>
      </c>
      <c r="BG9" s="22">
        <f t="shared" si="6"/>
        <v>0</v>
      </c>
      <c r="BH9" s="22">
        <f t="shared" si="6"/>
        <v>0</v>
      </c>
      <c r="BI9" s="22">
        <f t="shared" si="6"/>
        <v>0</v>
      </c>
      <c r="BJ9" s="22">
        <f t="shared" si="6"/>
        <v>0</v>
      </c>
      <c r="BK9" s="22">
        <f t="shared" si="6"/>
        <v>0</v>
      </c>
      <c r="BL9" s="22">
        <f t="shared" si="6"/>
        <v>0</v>
      </c>
      <c r="BM9" s="22">
        <f t="shared" si="6"/>
        <v>0</v>
      </c>
      <c r="BN9" s="22">
        <f t="shared" si="6"/>
        <v>0</v>
      </c>
      <c r="BO9" s="22">
        <f t="shared" si="6"/>
        <v>0</v>
      </c>
      <c r="BP9" s="22">
        <f t="shared" si="6"/>
        <v>0</v>
      </c>
      <c r="BQ9" s="22">
        <f t="shared" si="6"/>
        <v>0</v>
      </c>
      <c r="BR9" s="22">
        <f t="shared" si="6"/>
        <v>0</v>
      </c>
      <c r="BS9" s="22">
        <f t="shared" si="7"/>
        <v>0</v>
      </c>
      <c r="BT9" s="22">
        <f t="shared" si="7"/>
        <v>0</v>
      </c>
      <c r="BU9" s="22">
        <f t="shared" si="7"/>
        <v>0</v>
      </c>
      <c r="BV9" s="22">
        <f t="shared" si="7"/>
        <v>0</v>
      </c>
      <c r="BW9" s="22">
        <f t="shared" si="7"/>
        <v>0</v>
      </c>
      <c r="BX9" s="22">
        <f t="shared" si="7"/>
        <v>0</v>
      </c>
      <c r="BY9" s="22">
        <f t="shared" si="7"/>
        <v>0</v>
      </c>
      <c r="BZ9" s="22">
        <f t="shared" si="7"/>
        <v>0</v>
      </c>
      <c r="CA9" s="22">
        <f t="shared" si="7"/>
        <v>0</v>
      </c>
      <c r="CB9" s="22">
        <f t="shared" si="7"/>
        <v>0</v>
      </c>
      <c r="CC9" s="22">
        <f t="shared" si="7"/>
        <v>0</v>
      </c>
      <c r="CD9" s="22">
        <f t="shared" si="7"/>
        <v>0</v>
      </c>
      <c r="CE9" s="22">
        <f t="shared" si="8"/>
        <v>0</v>
      </c>
      <c r="CF9" s="22">
        <f t="shared" si="8"/>
        <v>0</v>
      </c>
      <c r="CG9" s="22">
        <f t="shared" si="8"/>
        <v>0</v>
      </c>
      <c r="CH9" s="22">
        <f t="shared" si="8"/>
        <v>0</v>
      </c>
      <c r="CI9" s="22">
        <f t="shared" si="8"/>
        <v>0</v>
      </c>
      <c r="CJ9" s="22">
        <f t="shared" si="8"/>
        <v>0</v>
      </c>
      <c r="CK9" s="22">
        <f t="shared" si="8"/>
        <v>0</v>
      </c>
      <c r="CL9" s="22">
        <f t="shared" si="8"/>
        <v>0</v>
      </c>
      <c r="CM9" s="22">
        <f t="shared" si="8"/>
        <v>0</v>
      </c>
      <c r="CN9" s="22">
        <f t="shared" si="8"/>
        <v>0</v>
      </c>
      <c r="CO9" s="22">
        <f t="shared" si="8"/>
        <v>0</v>
      </c>
      <c r="CP9" s="22">
        <f t="shared" si="8"/>
        <v>0</v>
      </c>
    </row>
    <row r="10" spans="1:94">
      <c r="B10" s="20" t="s">
        <v>611</v>
      </c>
      <c r="D10" s="20" t="s">
        <v>583</v>
      </c>
      <c r="F10" s="21"/>
      <c r="G10" s="21">
        <v>0.09</v>
      </c>
      <c r="I10" s="31">
        <f t="shared" si="9"/>
        <v>44470</v>
      </c>
      <c r="J10" s="31">
        <f t="shared" si="9"/>
        <v>44834</v>
      </c>
      <c r="L10" s="147">
        <v>603626</v>
      </c>
      <c r="M10" s="29">
        <f t="shared" ref="M10:M14" si="11">L10-L9</f>
        <v>49916.119999999995</v>
      </c>
      <c r="N10" s="34">
        <f t="shared" ref="N10:N14" si="12">M10/L9</f>
        <v>9.0148508818372525E-2</v>
      </c>
      <c r="O10" s="32">
        <f t="shared" si="2"/>
        <v>50302.166666666664</v>
      </c>
      <c r="Q10" s="22">
        <f t="shared" si="10"/>
        <v>0</v>
      </c>
      <c r="R10" s="22">
        <f t="shared" si="10"/>
        <v>150906.5</v>
      </c>
      <c r="S10" s="22">
        <f t="shared" si="10"/>
        <v>452719.50000000006</v>
      </c>
      <c r="T10" s="22">
        <f t="shared" si="10"/>
        <v>0</v>
      </c>
      <c r="U10" s="22">
        <f t="shared" si="10"/>
        <v>0</v>
      </c>
      <c r="V10" s="22">
        <f t="shared" si="3"/>
        <v>0</v>
      </c>
      <c r="W10" s="22">
        <f t="shared" si="4"/>
        <v>0</v>
      </c>
      <c r="X10" s="22">
        <f t="shared" si="4"/>
        <v>0</v>
      </c>
      <c r="Y10" s="22">
        <f t="shared" si="4"/>
        <v>0</v>
      </c>
      <c r="Z10" s="22">
        <f t="shared" si="4"/>
        <v>0</v>
      </c>
      <c r="AA10" s="22">
        <f t="shared" si="4"/>
        <v>0</v>
      </c>
      <c r="AB10" s="22">
        <f t="shared" si="4"/>
        <v>0</v>
      </c>
      <c r="AC10" s="22">
        <f t="shared" si="4"/>
        <v>0</v>
      </c>
      <c r="AD10" s="22">
        <f t="shared" si="4"/>
        <v>0</v>
      </c>
      <c r="AE10" s="22">
        <f t="shared" si="4"/>
        <v>0</v>
      </c>
      <c r="AF10" s="22">
        <f t="shared" si="4"/>
        <v>0</v>
      </c>
      <c r="AG10" s="22">
        <f t="shared" si="4"/>
        <v>0</v>
      </c>
      <c r="AH10" s="22">
        <f t="shared" si="4"/>
        <v>0</v>
      </c>
      <c r="AI10" s="22">
        <f t="shared" si="4"/>
        <v>0</v>
      </c>
      <c r="AJ10" s="22">
        <f t="shared" si="4"/>
        <v>0</v>
      </c>
      <c r="AK10" s="22">
        <f t="shared" si="4"/>
        <v>0</v>
      </c>
      <c r="AL10" s="22">
        <f t="shared" si="4"/>
        <v>0</v>
      </c>
      <c r="AM10" s="22">
        <f t="shared" si="5"/>
        <v>0</v>
      </c>
      <c r="AN10" s="22">
        <f t="shared" si="5"/>
        <v>0</v>
      </c>
      <c r="AO10" s="22">
        <f t="shared" si="5"/>
        <v>0</v>
      </c>
      <c r="AP10" s="22">
        <f t="shared" si="5"/>
        <v>0</v>
      </c>
      <c r="AQ10" s="22">
        <f t="shared" si="5"/>
        <v>0</v>
      </c>
      <c r="AR10" s="22">
        <f t="shared" si="5"/>
        <v>50302.166666666664</v>
      </c>
      <c r="AS10" s="22">
        <f t="shared" si="5"/>
        <v>50302.166666666664</v>
      </c>
      <c r="AT10" s="22">
        <f t="shared" si="5"/>
        <v>50302.166666666664</v>
      </c>
      <c r="AU10" s="22">
        <f t="shared" si="5"/>
        <v>50302.166666666664</v>
      </c>
      <c r="AV10" s="22">
        <f t="shared" si="5"/>
        <v>50302.166666666664</v>
      </c>
      <c r="AW10" s="22">
        <f t="shared" si="5"/>
        <v>50302.166666666664</v>
      </c>
      <c r="AX10" s="22">
        <f t="shared" si="5"/>
        <v>50302.166666666664</v>
      </c>
      <c r="AY10" s="22">
        <f t="shared" si="5"/>
        <v>50302.166666666664</v>
      </c>
      <c r="AZ10" s="22">
        <f t="shared" si="5"/>
        <v>50302.166666666664</v>
      </c>
      <c r="BA10" s="22">
        <f t="shared" si="5"/>
        <v>50302.166666666664</v>
      </c>
      <c r="BB10" s="22">
        <f t="shared" si="5"/>
        <v>50302.166666666664</v>
      </c>
      <c r="BC10" s="22">
        <f t="shared" si="6"/>
        <v>50302.166666666664</v>
      </c>
      <c r="BD10" s="22">
        <f t="shared" si="6"/>
        <v>0</v>
      </c>
      <c r="BE10" s="22">
        <f t="shared" si="6"/>
        <v>0</v>
      </c>
      <c r="BF10" s="22">
        <f t="shared" si="6"/>
        <v>0</v>
      </c>
      <c r="BG10" s="22">
        <f t="shared" si="6"/>
        <v>0</v>
      </c>
      <c r="BH10" s="22">
        <f t="shared" si="6"/>
        <v>0</v>
      </c>
      <c r="BI10" s="22">
        <f t="shared" si="6"/>
        <v>0</v>
      </c>
      <c r="BJ10" s="22">
        <f t="shared" si="6"/>
        <v>0</v>
      </c>
      <c r="BK10" s="22">
        <f t="shared" si="6"/>
        <v>0</v>
      </c>
      <c r="BL10" s="22">
        <f t="shared" si="6"/>
        <v>0</v>
      </c>
      <c r="BM10" s="22">
        <f t="shared" si="6"/>
        <v>0</v>
      </c>
      <c r="BN10" s="22">
        <f t="shared" si="6"/>
        <v>0</v>
      </c>
      <c r="BO10" s="22">
        <f t="shared" si="6"/>
        <v>0</v>
      </c>
      <c r="BP10" s="22">
        <f t="shared" si="6"/>
        <v>0</v>
      </c>
      <c r="BQ10" s="22">
        <f t="shared" si="6"/>
        <v>0</v>
      </c>
      <c r="BR10" s="22">
        <f t="shared" si="6"/>
        <v>0</v>
      </c>
      <c r="BS10" s="22">
        <f t="shared" si="7"/>
        <v>0</v>
      </c>
      <c r="BT10" s="22">
        <f t="shared" si="7"/>
        <v>0</v>
      </c>
      <c r="BU10" s="22">
        <f t="shared" si="7"/>
        <v>0</v>
      </c>
      <c r="BV10" s="22">
        <f t="shared" si="7"/>
        <v>0</v>
      </c>
      <c r="BW10" s="22">
        <f t="shared" si="7"/>
        <v>0</v>
      </c>
      <c r="BX10" s="22">
        <f t="shared" si="7"/>
        <v>0</v>
      </c>
      <c r="BY10" s="22">
        <f t="shared" si="7"/>
        <v>0</v>
      </c>
      <c r="BZ10" s="22">
        <f t="shared" si="7"/>
        <v>0</v>
      </c>
      <c r="CA10" s="22">
        <f t="shared" si="7"/>
        <v>0</v>
      </c>
      <c r="CB10" s="22">
        <f t="shared" si="7"/>
        <v>0</v>
      </c>
      <c r="CC10" s="22">
        <f t="shared" si="7"/>
        <v>0</v>
      </c>
      <c r="CD10" s="22">
        <f t="shared" si="7"/>
        <v>0</v>
      </c>
      <c r="CE10" s="22">
        <f t="shared" si="8"/>
        <v>0</v>
      </c>
      <c r="CF10" s="22">
        <f t="shared" si="8"/>
        <v>0</v>
      </c>
      <c r="CG10" s="22">
        <f t="shared" si="8"/>
        <v>0</v>
      </c>
      <c r="CH10" s="22">
        <f t="shared" si="8"/>
        <v>0</v>
      </c>
      <c r="CI10" s="22">
        <f t="shared" si="8"/>
        <v>0</v>
      </c>
      <c r="CJ10" s="22">
        <f t="shared" si="8"/>
        <v>0</v>
      </c>
      <c r="CK10" s="22">
        <f t="shared" si="8"/>
        <v>0</v>
      </c>
      <c r="CL10" s="22">
        <f t="shared" si="8"/>
        <v>0</v>
      </c>
      <c r="CM10" s="22">
        <f t="shared" si="8"/>
        <v>0</v>
      </c>
      <c r="CN10" s="22">
        <f t="shared" si="8"/>
        <v>0</v>
      </c>
      <c r="CO10" s="22">
        <f t="shared" si="8"/>
        <v>0</v>
      </c>
      <c r="CP10" s="22">
        <f t="shared" si="8"/>
        <v>0</v>
      </c>
    </row>
    <row r="11" spans="1:94">
      <c r="B11" s="20" t="s">
        <v>611</v>
      </c>
      <c r="D11" s="20" t="s">
        <v>583</v>
      </c>
      <c r="F11" s="21"/>
      <c r="G11" s="21">
        <v>7.4999999999999997E-2</v>
      </c>
      <c r="I11" s="31">
        <f t="shared" si="9"/>
        <v>44835</v>
      </c>
      <c r="J11" s="31">
        <f t="shared" si="9"/>
        <v>45199</v>
      </c>
      <c r="L11" s="29">
        <f>O10*(1+F11)*(1+G11)*ROUND(DAYS360(I11,J11,FALSE)/30,0)</f>
        <v>648897.94999999995</v>
      </c>
      <c r="M11" s="29">
        <f t="shared" si="11"/>
        <v>45271.949999999953</v>
      </c>
      <c r="N11" s="34">
        <f t="shared" si="12"/>
        <v>7.4999999999999928E-2</v>
      </c>
      <c r="O11" s="32">
        <f t="shared" si="2"/>
        <v>54074.829166666663</v>
      </c>
      <c r="Q11" s="22">
        <f t="shared" si="10"/>
        <v>0</v>
      </c>
      <c r="R11" s="22">
        <f t="shared" si="10"/>
        <v>0</v>
      </c>
      <c r="S11" s="22">
        <f t="shared" si="10"/>
        <v>162224.48749999999</v>
      </c>
      <c r="T11" s="22">
        <f t="shared" si="10"/>
        <v>486673.46249999997</v>
      </c>
      <c r="U11" s="22">
        <f t="shared" si="10"/>
        <v>0</v>
      </c>
      <c r="V11" s="22">
        <f t="shared" si="3"/>
        <v>0</v>
      </c>
      <c r="W11" s="22">
        <f t="shared" si="4"/>
        <v>0</v>
      </c>
      <c r="X11" s="22">
        <f t="shared" si="4"/>
        <v>0</v>
      </c>
      <c r="Y11" s="22">
        <f t="shared" si="4"/>
        <v>0</v>
      </c>
      <c r="Z11" s="22">
        <f t="shared" si="4"/>
        <v>0</v>
      </c>
      <c r="AA11" s="22">
        <f t="shared" si="4"/>
        <v>0</v>
      </c>
      <c r="AB11" s="22">
        <f t="shared" si="4"/>
        <v>0</v>
      </c>
      <c r="AC11" s="22">
        <f t="shared" si="4"/>
        <v>0</v>
      </c>
      <c r="AD11" s="22">
        <f t="shared" si="4"/>
        <v>0</v>
      </c>
      <c r="AE11" s="22">
        <f t="shared" si="4"/>
        <v>0</v>
      </c>
      <c r="AF11" s="22">
        <f t="shared" si="4"/>
        <v>0</v>
      </c>
      <c r="AG11" s="22">
        <f t="shared" si="4"/>
        <v>0</v>
      </c>
      <c r="AH11" s="22">
        <f t="shared" si="4"/>
        <v>0</v>
      </c>
      <c r="AI11" s="22">
        <f t="shared" si="4"/>
        <v>0</v>
      </c>
      <c r="AJ11" s="22">
        <f t="shared" si="4"/>
        <v>0</v>
      </c>
      <c r="AK11" s="22">
        <f t="shared" si="4"/>
        <v>0</v>
      </c>
      <c r="AL11" s="22">
        <f t="shared" si="4"/>
        <v>0</v>
      </c>
      <c r="AM11" s="22">
        <f t="shared" si="5"/>
        <v>0</v>
      </c>
      <c r="AN11" s="22">
        <f t="shared" si="5"/>
        <v>0</v>
      </c>
      <c r="AO11" s="22">
        <f t="shared" si="5"/>
        <v>0</v>
      </c>
      <c r="AP11" s="22">
        <f t="shared" si="5"/>
        <v>0</v>
      </c>
      <c r="AQ11" s="22">
        <f t="shared" si="5"/>
        <v>0</v>
      </c>
      <c r="AR11" s="22">
        <f t="shared" si="5"/>
        <v>0</v>
      </c>
      <c r="AS11" s="22">
        <f t="shared" si="5"/>
        <v>0</v>
      </c>
      <c r="AT11" s="22">
        <f t="shared" si="5"/>
        <v>0</v>
      </c>
      <c r="AU11" s="22">
        <f t="shared" si="5"/>
        <v>0</v>
      </c>
      <c r="AV11" s="22">
        <f t="shared" si="5"/>
        <v>0</v>
      </c>
      <c r="AW11" s="22">
        <f t="shared" si="5"/>
        <v>0</v>
      </c>
      <c r="AX11" s="22">
        <f t="shared" si="5"/>
        <v>0</v>
      </c>
      <c r="AY11" s="22">
        <f t="shared" si="5"/>
        <v>0</v>
      </c>
      <c r="AZ11" s="22">
        <f t="shared" si="5"/>
        <v>0</v>
      </c>
      <c r="BA11" s="22">
        <f t="shared" si="5"/>
        <v>0</v>
      </c>
      <c r="BB11" s="22">
        <f t="shared" si="5"/>
        <v>0</v>
      </c>
      <c r="BC11" s="22">
        <f t="shared" si="6"/>
        <v>0</v>
      </c>
      <c r="BD11" s="22">
        <f t="shared" si="6"/>
        <v>54074.829166666663</v>
      </c>
      <c r="BE11" s="22">
        <f t="shared" si="6"/>
        <v>54074.829166666663</v>
      </c>
      <c r="BF11" s="22">
        <f t="shared" si="6"/>
        <v>54074.829166666663</v>
      </c>
      <c r="BG11" s="22">
        <f t="shared" si="6"/>
        <v>54074.829166666663</v>
      </c>
      <c r="BH11" s="22">
        <f t="shared" si="6"/>
        <v>54074.829166666663</v>
      </c>
      <c r="BI11" s="22">
        <f t="shared" si="6"/>
        <v>54074.829166666663</v>
      </c>
      <c r="BJ11" s="22">
        <f t="shared" si="6"/>
        <v>54074.829166666663</v>
      </c>
      <c r="BK11" s="22">
        <f t="shared" si="6"/>
        <v>54074.829166666663</v>
      </c>
      <c r="BL11" s="22">
        <f t="shared" si="6"/>
        <v>54074.829166666663</v>
      </c>
      <c r="BM11" s="22">
        <f t="shared" si="6"/>
        <v>54074.829166666663</v>
      </c>
      <c r="BN11" s="22">
        <f t="shared" si="6"/>
        <v>54074.829166666663</v>
      </c>
      <c r="BO11" s="22">
        <f t="shared" si="6"/>
        <v>54074.829166666663</v>
      </c>
      <c r="BP11" s="22">
        <f t="shared" si="6"/>
        <v>0</v>
      </c>
      <c r="BQ11" s="22">
        <f t="shared" si="6"/>
        <v>0</v>
      </c>
      <c r="BR11" s="22">
        <f t="shared" si="6"/>
        <v>0</v>
      </c>
      <c r="BS11" s="22">
        <f t="shared" si="7"/>
        <v>0</v>
      </c>
      <c r="BT11" s="22">
        <f t="shared" si="7"/>
        <v>0</v>
      </c>
      <c r="BU11" s="22">
        <f t="shared" si="7"/>
        <v>0</v>
      </c>
      <c r="BV11" s="22">
        <f t="shared" si="7"/>
        <v>0</v>
      </c>
      <c r="BW11" s="22">
        <f t="shared" si="7"/>
        <v>0</v>
      </c>
      <c r="BX11" s="22">
        <f t="shared" si="7"/>
        <v>0</v>
      </c>
      <c r="BY11" s="22">
        <f t="shared" si="7"/>
        <v>0</v>
      </c>
      <c r="BZ11" s="22">
        <f t="shared" si="7"/>
        <v>0</v>
      </c>
      <c r="CA11" s="22">
        <f t="shared" si="7"/>
        <v>0</v>
      </c>
      <c r="CB11" s="22">
        <f t="shared" si="7"/>
        <v>0</v>
      </c>
      <c r="CC11" s="22">
        <f t="shared" si="7"/>
        <v>0</v>
      </c>
      <c r="CD11" s="22">
        <f t="shared" si="7"/>
        <v>0</v>
      </c>
      <c r="CE11" s="22">
        <f t="shared" si="8"/>
        <v>0</v>
      </c>
      <c r="CF11" s="22">
        <f t="shared" si="8"/>
        <v>0</v>
      </c>
      <c r="CG11" s="22">
        <f t="shared" si="8"/>
        <v>0</v>
      </c>
      <c r="CH11" s="22">
        <f t="shared" si="8"/>
        <v>0</v>
      </c>
      <c r="CI11" s="22">
        <f t="shared" si="8"/>
        <v>0</v>
      </c>
      <c r="CJ11" s="22">
        <f t="shared" si="8"/>
        <v>0</v>
      </c>
      <c r="CK11" s="22">
        <f t="shared" si="8"/>
        <v>0</v>
      </c>
      <c r="CL11" s="22">
        <f t="shared" si="8"/>
        <v>0</v>
      </c>
      <c r="CM11" s="22">
        <f t="shared" si="8"/>
        <v>0</v>
      </c>
      <c r="CN11" s="22">
        <f t="shared" si="8"/>
        <v>0</v>
      </c>
      <c r="CO11" s="22">
        <f t="shared" si="8"/>
        <v>0</v>
      </c>
      <c r="CP11" s="22">
        <f t="shared" si="8"/>
        <v>0</v>
      </c>
    </row>
    <row r="12" spans="1:94">
      <c r="B12" s="20" t="s">
        <v>611</v>
      </c>
      <c r="D12" s="20" t="s">
        <v>583</v>
      </c>
      <c r="F12" s="21"/>
      <c r="G12" s="21">
        <v>7.4999999999999997E-2</v>
      </c>
      <c r="I12" s="31">
        <f t="shared" si="9"/>
        <v>45200</v>
      </c>
      <c r="J12" s="31">
        <f t="shared" si="9"/>
        <v>45565</v>
      </c>
      <c r="L12" s="29">
        <f t="shared" ref="L12" si="13">O11*(1+F12)*(1+G12)*ROUND(DAYS360(I12,J12,FALSE)/30,0)</f>
        <v>697565.2962499999</v>
      </c>
      <c r="M12" s="29">
        <f t="shared" si="11"/>
        <v>48667.346249999944</v>
      </c>
      <c r="N12" s="34">
        <f t="shared" si="12"/>
        <v>7.4999999999999914E-2</v>
      </c>
      <c r="O12" s="32">
        <f t="shared" si="2"/>
        <v>58130.441354166658</v>
      </c>
      <c r="Q12" s="22">
        <f t="shared" si="10"/>
        <v>0</v>
      </c>
      <c r="R12" s="22">
        <f t="shared" si="10"/>
        <v>0</v>
      </c>
      <c r="S12" s="22">
        <f t="shared" si="10"/>
        <v>0</v>
      </c>
      <c r="T12" s="22">
        <f t="shared" si="10"/>
        <v>174391.32406249997</v>
      </c>
      <c r="U12" s="22">
        <f t="shared" si="10"/>
        <v>523173.97218749992</v>
      </c>
      <c r="V12" s="22">
        <f t="shared" si="3"/>
        <v>0</v>
      </c>
      <c r="W12" s="22">
        <f t="shared" si="4"/>
        <v>0</v>
      </c>
      <c r="X12" s="22">
        <f t="shared" si="4"/>
        <v>0</v>
      </c>
      <c r="Y12" s="22">
        <f t="shared" si="4"/>
        <v>0</v>
      </c>
      <c r="Z12" s="22">
        <f t="shared" si="4"/>
        <v>0</v>
      </c>
      <c r="AA12" s="22">
        <f t="shared" si="4"/>
        <v>0</v>
      </c>
      <c r="AB12" s="22">
        <f t="shared" si="4"/>
        <v>0</v>
      </c>
      <c r="AC12" s="22">
        <f t="shared" si="4"/>
        <v>0</v>
      </c>
      <c r="AD12" s="22">
        <f t="shared" si="4"/>
        <v>0</v>
      </c>
      <c r="AE12" s="22">
        <f t="shared" si="4"/>
        <v>0</v>
      </c>
      <c r="AF12" s="22">
        <f t="shared" si="4"/>
        <v>0</v>
      </c>
      <c r="AG12" s="22">
        <f t="shared" si="4"/>
        <v>0</v>
      </c>
      <c r="AH12" s="22">
        <f t="shared" si="4"/>
        <v>0</v>
      </c>
      <c r="AI12" s="22">
        <f t="shared" si="4"/>
        <v>0</v>
      </c>
      <c r="AJ12" s="22">
        <f t="shared" si="4"/>
        <v>0</v>
      </c>
      <c r="AK12" s="22">
        <f t="shared" si="4"/>
        <v>0</v>
      </c>
      <c r="AL12" s="22">
        <f t="shared" si="4"/>
        <v>0</v>
      </c>
      <c r="AM12" s="22">
        <f t="shared" si="5"/>
        <v>0</v>
      </c>
      <c r="AN12" s="22">
        <f t="shared" si="5"/>
        <v>0</v>
      </c>
      <c r="AO12" s="22">
        <f t="shared" si="5"/>
        <v>0</v>
      </c>
      <c r="AP12" s="22">
        <f t="shared" si="5"/>
        <v>0</v>
      </c>
      <c r="AQ12" s="22">
        <f t="shared" si="5"/>
        <v>0</v>
      </c>
      <c r="AR12" s="22">
        <f t="shared" si="5"/>
        <v>0</v>
      </c>
      <c r="AS12" s="22">
        <f t="shared" si="5"/>
        <v>0</v>
      </c>
      <c r="AT12" s="22">
        <f t="shared" si="5"/>
        <v>0</v>
      </c>
      <c r="AU12" s="22">
        <f t="shared" si="5"/>
        <v>0</v>
      </c>
      <c r="AV12" s="22">
        <f t="shared" si="5"/>
        <v>0</v>
      </c>
      <c r="AW12" s="22">
        <f t="shared" si="5"/>
        <v>0</v>
      </c>
      <c r="AX12" s="22">
        <f t="shared" si="5"/>
        <v>0</v>
      </c>
      <c r="AY12" s="22">
        <f t="shared" si="5"/>
        <v>0</v>
      </c>
      <c r="AZ12" s="22">
        <f t="shared" si="5"/>
        <v>0</v>
      </c>
      <c r="BA12" s="22">
        <f t="shared" si="5"/>
        <v>0</v>
      </c>
      <c r="BB12" s="22">
        <f t="shared" si="5"/>
        <v>0</v>
      </c>
      <c r="BC12" s="22">
        <f t="shared" si="6"/>
        <v>0</v>
      </c>
      <c r="BD12" s="22">
        <f t="shared" si="6"/>
        <v>0</v>
      </c>
      <c r="BE12" s="22">
        <f t="shared" si="6"/>
        <v>0</v>
      </c>
      <c r="BF12" s="22">
        <f t="shared" si="6"/>
        <v>0</v>
      </c>
      <c r="BG12" s="22">
        <f t="shared" si="6"/>
        <v>0</v>
      </c>
      <c r="BH12" s="22">
        <f t="shared" si="6"/>
        <v>0</v>
      </c>
      <c r="BI12" s="22">
        <f t="shared" si="6"/>
        <v>0</v>
      </c>
      <c r="BJ12" s="22">
        <f t="shared" si="6"/>
        <v>0</v>
      </c>
      <c r="BK12" s="22">
        <f t="shared" si="6"/>
        <v>0</v>
      </c>
      <c r="BL12" s="22">
        <f t="shared" si="6"/>
        <v>0</v>
      </c>
      <c r="BM12" s="22">
        <f t="shared" si="6"/>
        <v>0</v>
      </c>
      <c r="BN12" s="22">
        <f t="shared" si="6"/>
        <v>0</v>
      </c>
      <c r="BO12" s="22">
        <f t="shared" si="6"/>
        <v>0</v>
      </c>
      <c r="BP12" s="22">
        <f t="shared" si="6"/>
        <v>58130.441354166658</v>
      </c>
      <c r="BQ12" s="22">
        <f t="shared" si="6"/>
        <v>58130.441354166658</v>
      </c>
      <c r="BR12" s="22">
        <f t="shared" si="6"/>
        <v>58130.441354166658</v>
      </c>
      <c r="BS12" s="22">
        <f t="shared" si="7"/>
        <v>58130.441354166658</v>
      </c>
      <c r="BT12" s="22">
        <f t="shared" si="7"/>
        <v>58130.441354166658</v>
      </c>
      <c r="BU12" s="22">
        <f t="shared" si="7"/>
        <v>58130.441354166658</v>
      </c>
      <c r="BV12" s="22">
        <f t="shared" si="7"/>
        <v>58130.441354166658</v>
      </c>
      <c r="BW12" s="22">
        <f t="shared" si="7"/>
        <v>58130.441354166658</v>
      </c>
      <c r="BX12" s="22">
        <f t="shared" si="7"/>
        <v>58130.441354166658</v>
      </c>
      <c r="BY12" s="22">
        <f t="shared" si="7"/>
        <v>58130.441354166658</v>
      </c>
      <c r="BZ12" s="22">
        <f t="shared" si="7"/>
        <v>58130.441354166658</v>
      </c>
      <c r="CA12" s="22">
        <f t="shared" si="7"/>
        <v>58130.441354166658</v>
      </c>
      <c r="CB12" s="22">
        <f t="shared" si="7"/>
        <v>0</v>
      </c>
      <c r="CC12" s="22">
        <f t="shared" si="7"/>
        <v>0</v>
      </c>
      <c r="CD12" s="22">
        <f t="shared" si="7"/>
        <v>0</v>
      </c>
      <c r="CE12" s="22">
        <f t="shared" si="8"/>
        <v>0</v>
      </c>
      <c r="CF12" s="22">
        <f t="shared" si="8"/>
        <v>0</v>
      </c>
      <c r="CG12" s="22">
        <f t="shared" si="8"/>
        <v>0</v>
      </c>
      <c r="CH12" s="22">
        <f t="shared" si="8"/>
        <v>0</v>
      </c>
      <c r="CI12" s="22">
        <f t="shared" si="8"/>
        <v>0</v>
      </c>
      <c r="CJ12" s="22">
        <f t="shared" si="8"/>
        <v>0</v>
      </c>
      <c r="CK12" s="22">
        <f t="shared" si="8"/>
        <v>0</v>
      </c>
      <c r="CL12" s="22">
        <f t="shared" si="8"/>
        <v>0</v>
      </c>
      <c r="CM12" s="22">
        <f t="shared" si="8"/>
        <v>0</v>
      </c>
      <c r="CN12" s="22">
        <f t="shared" si="8"/>
        <v>0</v>
      </c>
      <c r="CO12" s="22">
        <f t="shared" si="8"/>
        <v>0</v>
      </c>
      <c r="CP12" s="22">
        <f t="shared" si="8"/>
        <v>0</v>
      </c>
    </row>
    <row r="13" spans="1:94">
      <c r="B13" s="20" t="s">
        <v>611</v>
      </c>
      <c r="D13" s="20" t="s">
        <v>583</v>
      </c>
      <c r="F13" s="21"/>
      <c r="G13" s="21">
        <v>0.03</v>
      </c>
      <c r="I13" s="31">
        <f t="shared" si="9"/>
        <v>45566</v>
      </c>
      <c r="J13" s="31">
        <f t="shared" si="9"/>
        <v>45930</v>
      </c>
      <c r="L13" s="29">
        <f>O12*(1+F13)*(1+G13)*ROUND(DAYS360(I13,J13,FALSE)/30,0)</f>
        <v>718492.25513749989</v>
      </c>
      <c r="M13" s="29">
        <f t="shared" si="11"/>
        <v>20926.95888749999</v>
      </c>
      <c r="N13" s="34">
        <f t="shared" si="12"/>
        <v>2.9999999999999988E-2</v>
      </c>
      <c r="O13" s="32">
        <f t="shared" si="2"/>
        <v>59874.354594791657</v>
      </c>
      <c r="Q13" s="22">
        <f t="shared" si="10"/>
        <v>0</v>
      </c>
      <c r="R13" s="22">
        <f t="shared" si="10"/>
        <v>0</v>
      </c>
      <c r="S13" s="22">
        <f t="shared" si="10"/>
        <v>0</v>
      </c>
      <c r="T13" s="22">
        <f t="shared" si="10"/>
        <v>0</v>
      </c>
      <c r="U13" s="22">
        <f t="shared" si="10"/>
        <v>179623.06378437497</v>
      </c>
      <c r="V13" s="22">
        <f t="shared" si="3"/>
        <v>538869.19135312492</v>
      </c>
      <c r="W13" s="22">
        <f t="shared" si="4"/>
        <v>0</v>
      </c>
      <c r="X13" s="22">
        <f t="shared" si="4"/>
        <v>0</v>
      </c>
      <c r="Y13" s="22">
        <f t="shared" si="4"/>
        <v>0</v>
      </c>
      <c r="Z13" s="22">
        <f t="shared" si="4"/>
        <v>0</v>
      </c>
      <c r="AA13" s="22">
        <f t="shared" si="4"/>
        <v>0</v>
      </c>
      <c r="AB13" s="22">
        <f t="shared" si="4"/>
        <v>0</v>
      </c>
      <c r="AC13" s="22">
        <f t="shared" si="4"/>
        <v>0</v>
      </c>
      <c r="AD13" s="22">
        <f t="shared" si="4"/>
        <v>0</v>
      </c>
      <c r="AE13" s="22">
        <f t="shared" si="4"/>
        <v>0</v>
      </c>
      <c r="AF13" s="22">
        <f t="shared" si="4"/>
        <v>0</v>
      </c>
      <c r="AG13" s="22">
        <f t="shared" si="4"/>
        <v>0</v>
      </c>
      <c r="AH13" s="22">
        <f t="shared" si="4"/>
        <v>0</v>
      </c>
      <c r="AI13" s="22">
        <f t="shared" si="4"/>
        <v>0</v>
      </c>
      <c r="AJ13" s="22">
        <f t="shared" si="4"/>
        <v>0</v>
      </c>
      <c r="AK13" s="22">
        <f t="shared" si="4"/>
        <v>0</v>
      </c>
      <c r="AL13" s="22">
        <f t="shared" si="4"/>
        <v>0</v>
      </c>
      <c r="AM13" s="22">
        <f t="shared" si="5"/>
        <v>0</v>
      </c>
      <c r="AN13" s="22">
        <f t="shared" si="5"/>
        <v>0</v>
      </c>
      <c r="AO13" s="22">
        <f t="shared" si="5"/>
        <v>0</v>
      </c>
      <c r="AP13" s="22">
        <f t="shared" si="5"/>
        <v>0</v>
      </c>
      <c r="AQ13" s="22">
        <f t="shared" si="5"/>
        <v>0</v>
      </c>
      <c r="AR13" s="22">
        <f t="shared" si="5"/>
        <v>0</v>
      </c>
      <c r="AS13" s="22">
        <f t="shared" si="5"/>
        <v>0</v>
      </c>
      <c r="AT13" s="22">
        <f t="shared" si="5"/>
        <v>0</v>
      </c>
      <c r="AU13" s="22">
        <f t="shared" si="5"/>
        <v>0</v>
      </c>
      <c r="AV13" s="22">
        <f t="shared" si="5"/>
        <v>0</v>
      </c>
      <c r="AW13" s="22">
        <f t="shared" si="5"/>
        <v>0</v>
      </c>
      <c r="AX13" s="22">
        <f t="shared" si="5"/>
        <v>0</v>
      </c>
      <c r="AY13" s="22">
        <f t="shared" si="5"/>
        <v>0</v>
      </c>
      <c r="AZ13" s="22">
        <f t="shared" si="5"/>
        <v>0</v>
      </c>
      <c r="BA13" s="22">
        <f t="shared" si="5"/>
        <v>0</v>
      </c>
      <c r="BB13" s="22">
        <f t="shared" si="5"/>
        <v>0</v>
      </c>
      <c r="BC13" s="22">
        <f t="shared" si="6"/>
        <v>0</v>
      </c>
      <c r="BD13" s="22">
        <f t="shared" si="6"/>
        <v>0</v>
      </c>
      <c r="BE13" s="22">
        <f t="shared" si="6"/>
        <v>0</v>
      </c>
      <c r="BF13" s="22">
        <f t="shared" si="6"/>
        <v>0</v>
      </c>
      <c r="BG13" s="22">
        <f t="shared" si="6"/>
        <v>0</v>
      </c>
      <c r="BH13" s="22">
        <f t="shared" si="6"/>
        <v>0</v>
      </c>
      <c r="BI13" s="22">
        <f t="shared" si="6"/>
        <v>0</v>
      </c>
      <c r="BJ13" s="22">
        <f t="shared" si="6"/>
        <v>0</v>
      </c>
      <c r="BK13" s="22">
        <f t="shared" si="6"/>
        <v>0</v>
      </c>
      <c r="BL13" s="22">
        <f t="shared" si="6"/>
        <v>0</v>
      </c>
      <c r="BM13" s="22">
        <f t="shared" si="6"/>
        <v>0</v>
      </c>
      <c r="BN13" s="22">
        <f t="shared" si="6"/>
        <v>0</v>
      </c>
      <c r="BO13" s="22">
        <f t="shared" si="6"/>
        <v>0</v>
      </c>
      <c r="BP13" s="22">
        <f t="shared" si="6"/>
        <v>0</v>
      </c>
      <c r="BQ13" s="22">
        <f t="shared" si="6"/>
        <v>0</v>
      </c>
      <c r="BR13" s="22">
        <f t="shared" si="6"/>
        <v>0</v>
      </c>
      <c r="BS13" s="22">
        <f t="shared" si="7"/>
        <v>0</v>
      </c>
      <c r="BT13" s="22">
        <f t="shared" si="7"/>
        <v>0</v>
      </c>
      <c r="BU13" s="22">
        <f t="shared" si="7"/>
        <v>0</v>
      </c>
      <c r="BV13" s="22">
        <f t="shared" si="7"/>
        <v>0</v>
      </c>
      <c r="BW13" s="22">
        <f t="shared" si="7"/>
        <v>0</v>
      </c>
      <c r="BX13" s="22">
        <f t="shared" si="7"/>
        <v>0</v>
      </c>
      <c r="BY13" s="22">
        <f t="shared" si="7"/>
        <v>0</v>
      </c>
      <c r="BZ13" s="22">
        <f t="shared" si="7"/>
        <v>0</v>
      </c>
      <c r="CA13" s="22">
        <f t="shared" si="7"/>
        <v>0</v>
      </c>
      <c r="CB13" s="22">
        <f t="shared" si="7"/>
        <v>59874.354594791657</v>
      </c>
      <c r="CC13" s="22">
        <f t="shared" si="7"/>
        <v>59874.354594791657</v>
      </c>
      <c r="CD13" s="22">
        <f t="shared" si="7"/>
        <v>59874.354594791657</v>
      </c>
      <c r="CE13" s="22">
        <f t="shared" si="8"/>
        <v>59874.354594791657</v>
      </c>
      <c r="CF13" s="22">
        <f t="shared" si="8"/>
        <v>59874.354594791657</v>
      </c>
      <c r="CG13" s="22">
        <f t="shared" si="8"/>
        <v>59874.354594791657</v>
      </c>
      <c r="CH13" s="22">
        <f t="shared" si="8"/>
        <v>59874.354594791657</v>
      </c>
      <c r="CI13" s="22">
        <f t="shared" si="8"/>
        <v>59874.354594791657</v>
      </c>
      <c r="CJ13" s="22">
        <f t="shared" si="8"/>
        <v>59874.354594791657</v>
      </c>
      <c r="CK13" s="22">
        <f t="shared" si="8"/>
        <v>59874.354594791657</v>
      </c>
      <c r="CL13" s="22">
        <f t="shared" si="8"/>
        <v>59874.354594791657</v>
      </c>
      <c r="CM13" s="22">
        <f t="shared" si="8"/>
        <v>59874.354594791657</v>
      </c>
      <c r="CN13" s="22">
        <f t="shared" si="8"/>
        <v>0</v>
      </c>
      <c r="CO13" s="22">
        <f t="shared" si="8"/>
        <v>0</v>
      </c>
      <c r="CP13" s="22">
        <f t="shared" si="8"/>
        <v>0</v>
      </c>
    </row>
    <row r="14" spans="1:94">
      <c r="B14" s="20" t="s">
        <v>611</v>
      </c>
      <c r="D14" s="20" t="s">
        <v>583</v>
      </c>
      <c r="F14" s="21"/>
      <c r="G14" s="21">
        <v>0.03</v>
      </c>
      <c r="I14" s="31">
        <f t="shared" si="9"/>
        <v>45931</v>
      </c>
      <c r="J14" s="31">
        <f t="shared" si="9"/>
        <v>46295</v>
      </c>
      <c r="L14" s="29">
        <f>O13*(1+F14)*(1+G14)*ROUND(DAYS360(I14,J14,FALSE)/30,0)</f>
        <v>740047.02279162488</v>
      </c>
      <c r="M14" s="29">
        <f t="shared" si="11"/>
        <v>21554.767654124997</v>
      </c>
      <c r="N14" s="34">
        <f t="shared" si="12"/>
        <v>0.03</v>
      </c>
      <c r="O14" s="32">
        <f t="shared" si="2"/>
        <v>61670.585232635407</v>
      </c>
      <c r="Q14" s="22">
        <f t="shared" si="10"/>
        <v>0</v>
      </c>
      <c r="R14" s="22">
        <f t="shared" si="10"/>
        <v>0</v>
      </c>
      <c r="S14" s="22">
        <f t="shared" si="10"/>
        <v>0</v>
      </c>
      <c r="T14" s="22">
        <f t="shared" si="10"/>
        <v>0</v>
      </c>
      <c r="U14" s="22">
        <f t="shared" si="10"/>
        <v>0</v>
      </c>
      <c r="V14" s="22">
        <f t="shared" si="3"/>
        <v>185011.75569790622</v>
      </c>
      <c r="W14" s="22">
        <f t="shared" si="4"/>
        <v>0</v>
      </c>
      <c r="X14" s="22">
        <f t="shared" si="4"/>
        <v>0</v>
      </c>
      <c r="Y14" s="22">
        <f t="shared" si="4"/>
        <v>0</v>
      </c>
      <c r="Z14" s="22">
        <f t="shared" si="4"/>
        <v>0</v>
      </c>
      <c r="AA14" s="22">
        <f t="shared" si="4"/>
        <v>0</v>
      </c>
      <c r="AB14" s="22">
        <f t="shared" si="4"/>
        <v>0</v>
      </c>
      <c r="AC14" s="22">
        <f t="shared" si="4"/>
        <v>0</v>
      </c>
      <c r="AD14" s="22">
        <f t="shared" si="4"/>
        <v>0</v>
      </c>
      <c r="AE14" s="22">
        <f t="shared" si="4"/>
        <v>0</v>
      </c>
      <c r="AF14" s="22">
        <f t="shared" si="4"/>
        <v>0</v>
      </c>
      <c r="AG14" s="22">
        <f t="shared" si="4"/>
        <v>0</v>
      </c>
      <c r="AH14" s="22">
        <f t="shared" si="4"/>
        <v>0</v>
      </c>
      <c r="AI14" s="22">
        <f t="shared" si="4"/>
        <v>0</v>
      </c>
      <c r="AJ14" s="22">
        <f t="shared" si="4"/>
        <v>0</v>
      </c>
      <c r="AK14" s="22">
        <f t="shared" si="4"/>
        <v>0</v>
      </c>
      <c r="AL14" s="22">
        <f t="shared" si="4"/>
        <v>0</v>
      </c>
      <c r="AM14" s="22">
        <f t="shared" si="5"/>
        <v>0</v>
      </c>
      <c r="AN14" s="22">
        <f t="shared" si="5"/>
        <v>0</v>
      </c>
      <c r="AO14" s="22">
        <f t="shared" si="5"/>
        <v>0</v>
      </c>
      <c r="AP14" s="22">
        <f t="shared" si="5"/>
        <v>0</v>
      </c>
      <c r="AQ14" s="22">
        <f t="shared" si="5"/>
        <v>0</v>
      </c>
      <c r="AR14" s="22">
        <f t="shared" si="5"/>
        <v>0</v>
      </c>
      <c r="AS14" s="22">
        <f t="shared" si="5"/>
        <v>0</v>
      </c>
      <c r="AT14" s="22">
        <f t="shared" si="5"/>
        <v>0</v>
      </c>
      <c r="AU14" s="22">
        <f t="shared" si="5"/>
        <v>0</v>
      </c>
      <c r="AV14" s="22">
        <f t="shared" si="5"/>
        <v>0</v>
      </c>
      <c r="AW14" s="22">
        <f t="shared" si="5"/>
        <v>0</v>
      </c>
      <c r="AX14" s="22">
        <f t="shared" si="5"/>
        <v>0</v>
      </c>
      <c r="AY14" s="22">
        <f t="shared" si="5"/>
        <v>0</v>
      </c>
      <c r="AZ14" s="22">
        <f t="shared" si="5"/>
        <v>0</v>
      </c>
      <c r="BA14" s="22">
        <f t="shared" si="5"/>
        <v>0</v>
      </c>
      <c r="BB14" s="22">
        <f t="shared" si="5"/>
        <v>0</v>
      </c>
      <c r="BC14" s="22">
        <f t="shared" si="6"/>
        <v>0</v>
      </c>
      <c r="BD14" s="22">
        <f t="shared" si="6"/>
        <v>0</v>
      </c>
      <c r="BE14" s="22">
        <f t="shared" si="6"/>
        <v>0</v>
      </c>
      <c r="BF14" s="22">
        <f t="shared" si="6"/>
        <v>0</v>
      </c>
      <c r="BG14" s="22">
        <f t="shared" si="6"/>
        <v>0</v>
      </c>
      <c r="BH14" s="22">
        <f t="shared" si="6"/>
        <v>0</v>
      </c>
      <c r="BI14" s="22">
        <f t="shared" si="6"/>
        <v>0</v>
      </c>
      <c r="BJ14" s="22">
        <f t="shared" si="6"/>
        <v>0</v>
      </c>
      <c r="BK14" s="22">
        <f t="shared" si="6"/>
        <v>0</v>
      </c>
      <c r="BL14" s="22">
        <f t="shared" si="6"/>
        <v>0</v>
      </c>
      <c r="BM14" s="22">
        <f t="shared" si="6"/>
        <v>0</v>
      </c>
      <c r="BN14" s="22">
        <f t="shared" si="6"/>
        <v>0</v>
      </c>
      <c r="BO14" s="22">
        <f t="shared" si="6"/>
        <v>0</v>
      </c>
      <c r="BP14" s="22">
        <f t="shared" si="6"/>
        <v>0</v>
      </c>
      <c r="BQ14" s="22">
        <f t="shared" si="6"/>
        <v>0</v>
      </c>
      <c r="BR14" s="22">
        <f t="shared" si="6"/>
        <v>0</v>
      </c>
      <c r="BS14" s="22">
        <f t="shared" si="7"/>
        <v>0</v>
      </c>
      <c r="BT14" s="22">
        <f t="shared" si="7"/>
        <v>0</v>
      </c>
      <c r="BU14" s="22">
        <f t="shared" si="7"/>
        <v>0</v>
      </c>
      <c r="BV14" s="22">
        <f t="shared" si="7"/>
        <v>0</v>
      </c>
      <c r="BW14" s="22">
        <f t="shared" si="7"/>
        <v>0</v>
      </c>
      <c r="BX14" s="22">
        <f t="shared" si="7"/>
        <v>0</v>
      </c>
      <c r="BY14" s="22">
        <f t="shared" si="7"/>
        <v>0</v>
      </c>
      <c r="BZ14" s="22">
        <f t="shared" si="7"/>
        <v>0</v>
      </c>
      <c r="CA14" s="22">
        <f t="shared" si="7"/>
        <v>0</v>
      </c>
      <c r="CB14" s="22">
        <f t="shared" si="7"/>
        <v>0</v>
      </c>
      <c r="CC14" s="22">
        <f t="shared" si="7"/>
        <v>0</v>
      </c>
      <c r="CD14" s="22">
        <f t="shared" si="7"/>
        <v>0</v>
      </c>
      <c r="CE14" s="22">
        <f t="shared" si="8"/>
        <v>0</v>
      </c>
      <c r="CF14" s="22">
        <f t="shared" si="8"/>
        <v>0</v>
      </c>
      <c r="CG14" s="22">
        <f t="shared" si="8"/>
        <v>0</v>
      </c>
      <c r="CH14" s="22">
        <f t="shared" si="8"/>
        <v>0</v>
      </c>
      <c r="CI14" s="22">
        <f t="shared" si="8"/>
        <v>0</v>
      </c>
      <c r="CJ14" s="22">
        <f t="shared" si="8"/>
        <v>0</v>
      </c>
      <c r="CK14" s="22">
        <f t="shared" si="8"/>
        <v>0</v>
      </c>
      <c r="CL14" s="22">
        <f t="shared" si="8"/>
        <v>0</v>
      </c>
      <c r="CM14" s="22">
        <f t="shared" si="8"/>
        <v>0</v>
      </c>
      <c r="CN14" s="22">
        <f t="shared" si="8"/>
        <v>61670.585232635407</v>
      </c>
      <c r="CO14" s="22">
        <f t="shared" si="8"/>
        <v>61670.585232635407</v>
      </c>
      <c r="CP14" s="22">
        <f t="shared" si="8"/>
        <v>61670.585232635407</v>
      </c>
    </row>
    <row r="15" spans="1:94">
      <c r="A15" s="8"/>
      <c r="C15" s="8"/>
      <c r="D15" s="8"/>
      <c r="E15" s="8"/>
      <c r="F15" s="23"/>
      <c r="G15" s="23"/>
      <c r="H15" s="8"/>
      <c r="I15" s="24"/>
      <c r="J15" s="24"/>
      <c r="K15" s="8"/>
      <c r="L15" s="8"/>
      <c r="M15" s="8"/>
      <c r="N15" s="8"/>
      <c r="O15" s="8"/>
      <c r="P15" s="8"/>
      <c r="Q15" s="25">
        <f>SUM(Q8:Q14)</f>
        <v>138427.47</v>
      </c>
      <c r="R15" s="25">
        <f t="shared" ref="R15:CC15" si="14">SUM(R8:R14)</f>
        <v>566188.90999999992</v>
      </c>
      <c r="S15" s="25">
        <f t="shared" si="14"/>
        <v>614943.98750000005</v>
      </c>
      <c r="T15" s="25">
        <f t="shared" si="14"/>
        <v>661064.78656249994</v>
      </c>
      <c r="U15" s="25">
        <f t="shared" si="14"/>
        <v>702797.03597187484</v>
      </c>
      <c r="V15" s="25">
        <f t="shared" si="14"/>
        <v>723880.94705103117</v>
      </c>
      <c r="W15" s="25">
        <f t="shared" si="14"/>
        <v>0</v>
      </c>
      <c r="X15" s="25">
        <f t="shared" si="14"/>
        <v>0</v>
      </c>
      <c r="Y15" s="25">
        <f t="shared" si="14"/>
        <v>0</v>
      </c>
      <c r="Z15" s="25">
        <f t="shared" si="14"/>
        <v>0</v>
      </c>
      <c r="AA15" s="25">
        <f t="shared" si="14"/>
        <v>0</v>
      </c>
      <c r="AB15" s="25">
        <f t="shared" si="14"/>
        <v>0</v>
      </c>
      <c r="AC15" s="25">
        <f t="shared" si="14"/>
        <v>0</v>
      </c>
      <c r="AD15" s="25">
        <f t="shared" si="14"/>
        <v>0</v>
      </c>
      <c r="AE15" s="25">
        <f t="shared" si="14"/>
        <v>0</v>
      </c>
      <c r="AF15" s="25">
        <f t="shared" si="14"/>
        <v>46142.49</v>
      </c>
      <c r="AG15" s="25">
        <f t="shared" si="14"/>
        <v>46142.49</v>
      </c>
      <c r="AH15" s="25">
        <f t="shared" si="14"/>
        <v>46142.49</v>
      </c>
      <c r="AI15" s="25">
        <f t="shared" si="14"/>
        <v>46142.49</v>
      </c>
      <c r="AJ15" s="25">
        <f t="shared" si="14"/>
        <v>46142.49</v>
      </c>
      <c r="AK15" s="25">
        <f t="shared" si="14"/>
        <v>46142.49</v>
      </c>
      <c r="AL15" s="25">
        <f t="shared" si="14"/>
        <v>46142.49</v>
      </c>
      <c r="AM15" s="25">
        <f t="shared" si="14"/>
        <v>46142.49</v>
      </c>
      <c r="AN15" s="25">
        <f t="shared" si="14"/>
        <v>46142.49</v>
      </c>
      <c r="AO15" s="25">
        <f t="shared" si="14"/>
        <v>46142.49</v>
      </c>
      <c r="AP15" s="25">
        <f t="shared" si="14"/>
        <v>46142.49</v>
      </c>
      <c r="AQ15" s="25">
        <f t="shared" si="14"/>
        <v>46142.49</v>
      </c>
      <c r="AR15" s="25">
        <f t="shared" si="14"/>
        <v>50302.166666666664</v>
      </c>
      <c r="AS15" s="25">
        <f t="shared" si="14"/>
        <v>50302.166666666664</v>
      </c>
      <c r="AT15" s="25">
        <f t="shared" si="14"/>
        <v>50302.166666666664</v>
      </c>
      <c r="AU15" s="25">
        <f t="shared" si="14"/>
        <v>50302.166666666664</v>
      </c>
      <c r="AV15" s="25">
        <f t="shared" si="14"/>
        <v>50302.166666666664</v>
      </c>
      <c r="AW15" s="25">
        <f t="shared" si="14"/>
        <v>50302.166666666664</v>
      </c>
      <c r="AX15" s="25">
        <f t="shared" si="14"/>
        <v>50302.166666666664</v>
      </c>
      <c r="AY15" s="25">
        <f t="shared" si="14"/>
        <v>50302.166666666664</v>
      </c>
      <c r="AZ15" s="25">
        <f t="shared" si="14"/>
        <v>50302.166666666664</v>
      </c>
      <c r="BA15" s="25">
        <f t="shared" si="14"/>
        <v>50302.166666666664</v>
      </c>
      <c r="BB15" s="25">
        <f t="shared" si="14"/>
        <v>50302.166666666664</v>
      </c>
      <c r="BC15" s="25">
        <f t="shared" si="14"/>
        <v>50302.166666666664</v>
      </c>
      <c r="BD15" s="25">
        <f t="shared" si="14"/>
        <v>54074.829166666663</v>
      </c>
      <c r="BE15" s="25">
        <f t="shared" si="14"/>
        <v>54074.829166666663</v>
      </c>
      <c r="BF15" s="25">
        <f t="shared" si="14"/>
        <v>54074.829166666663</v>
      </c>
      <c r="BG15" s="25">
        <f t="shared" si="14"/>
        <v>54074.829166666663</v>
      </c>
      <c r="BH15" s="25">
        <f t="shared" si="14"/>
        <v>54074.829166666663</v>
      </c>
      <c r="BI15" s="25">
        <f t="shared" si="14"/>
        <v>54074.829166666663</v>
      </c>
      <c r="BJ15" s="25">
        <f t="shared" si="14"/>
        <v>54074.829166666663</v>
      </c>
      <c r="BK15" s="25">
        <f t="shared" si="14"/>
        <v>54074.829166666663</v>
      </c>
      <c r="BL15" s="25">
        <f t="shared" si="14"/>
        <v>54074.829166666663</v>
      </c>
      <c r="BM15" s="25">
        <f t="shared" si="14"/>
        <v>54074.829166666663</v>
      </c>
      <c r="BN15" s="25">
        <f t="shared" si="14"/>
        <v>54074.829166666663</v>
      </c>
      <c r="BO15" s="25">
        <f t="shared" si="14"/>
        <v>54074.829166666663</v>
      </c>
      <c r="BP15" s="25">
        <f t="shared" si="14"/>
        <v>58130.441354166658</v>
      </c>
      <c r="BQ15" s="25">
        <f t="shared" si="14"/>
        <v>58130.441354166658</v>
      </c>
      <c r="BR15" s="25">
        <f t="shared" si="14"/>
        <v>58130.441354166658</v>
      </c>
      <c r="BS15" s="25">
        <f t="shared" si="14"/>
        <v>58130.441354166658</v>
      </c>
      <c r="BT15" s="25">
        <f t="shared" si="14"/>
        <v>58130.441354166658</v>
      </c>
      <c r="BU15" s="25">
        <f t="shared" si="14"/>
        <v>58130.441354166658</v>
      </c>
      <c r="BV15" s="25">
        <f t="shared" si="14"/>
        <v>58130.441354166658</v>
      </c>
      <c r="BW15" s="25">
        <f t="shared" si="14"/>
        <v>58130.441354166658</v>
      </c>
      <c r="BX15" s="25">
        <f t="shared" si="14"/>
        <v>58130.441354166658</v>
      </c>
      <c r="BY15" s="25">
        <f t="shared" si="14"/>
        <v>58130.441354166658</v>
      </c>
      <c r="BZ15" s="25">
        <f t="shared" si="14"/>
        <v>58130.441354166658</v>
      </c>
      <c r="CA15" s="25">
        <f t="shared" si="14"/>
        <v>58130.441354166658</v>
      </c>
      <c r="CB15" s="25">
        <f t="shared" si="14"/>
        <v>59874.354594791657</v>
      </c>
      <c r="CC15" s="25">
        <f t="shared" si="14"/>
        <v>59874.354594791657</v>
      </c>
      <c r="CD15" s="25">
        <f t="shared" ref="CD15:CP15" si="15">SUM(CD8:CD14)</f>
        <v>59874.354594791657</v>
      </c>
      <c r="CE15" s="25">
        <f t="shared" si="15"/>
        <v>59874.354594791657</v>
      </c>
      <c r="CF15" s="25">
        <f t="shared" si="15"/>
        <v>59874.354594791657</v>
      </c>
      <c r="CG15" s="25">
        <f t="shared" si="15"/>
        <v>59874.354594791657</v>
      </c>
      <c r="CH15" s="25">
        <f t="shared" si="15"/>
        <v>59874.354594791657</v>
      </c>
      <c r="CI15" s="25">
        <f t="shared" si="15"/>
        <v>59874.354594791657</v>
      </c>
      <c r="CJ15" s="25">
        <f t="shared" si="15"/>
        <v>59874.354594791657</v>
      </c>
      <c r="CK15" s="25">
        <f t="shared" si="15"/>
        <v>59874.354594791657</v>
      </c>
      <c r="CL15" s="25">
        <f t="shared" si="15"/>
        <v>59874.354594791657</v>
      </c>
      <c r="CM15" s="25">
        <f t="shared" si="15"/>
        <v>59874.354594791657</v>
      </c>
      <c r="CN15" s="25">
        <f t="shared" si="15"/>
        <v>61670.585232635407</v>
      </c>
      <c r="CO15" s="25">
        <f t="shared" si="15"/>
        <v>61670.585232635407</v>
      </c>
      <c r="CP15" s="25">
        <f t="shared" si="15"/>
        <v>61670.585232635407</v>
      </c>
    </row>
    <row r="16" spans="1:94">
      <c r="I16"/>
      <c r="J16"/>
    </row>
    <row r="17" spans="1:94">
      <c r="I17"/>
      <c r="J17"/>
    </row>
    <row r="18" spans="1:94">
      <c r="B18" s="20" t="s">
        <v>611</v>
      </c>
      <c r="D18" s="20" t="s">
        <v>584</v>
      </c>
      <c r="F18" s="21">
        <v>0</v>
      </c>
      <c r="G18" s="21">
        <v>0</v>
      </c>
      <c r="I18" s="31">
        <v>43739</v>
      </c>
      <c r="J18" s="31">
        <v>44104</v>
      </c>
      <c r="L18" s="29">
        <v>0</v>
      </c>
      <c r="M18" s="29"/>
      <c r="N18" s="29"/>
      <c r="O18" s="32">
        <f t="shared" ref="O18" si="16">IFERROR(L18/ROUND(DAYS360(I18,J18,FALSE)/30,0),0)</f>
        <v>0</v>
      </c>
      <c r="Q18" s="22">
        <f>SUMIFS($W18:$CD18,$W$4:$CD$4,Q$6)</f>
        <v>0</v>
      </c>
      <c r="R18" s="22">
        <f>SUMIFS($W18:$CD18,$W$4:$CD$4,R$6)</f>
        <v>0</v>
      </c>
      <c r="S18" s="22">
        <f>SUMIFS($W18:$CD18,$W$4:$CD$4,S$6)</f>
        <v>0</v>
      </c>
      <c r="T18" s="22">
        <f>SUMIFS($W18:$CD18,$W$4:$CD$4,T$6)</f>
        <v>0</v>
      </c>
      <c r="U18" s="22">
        <f>SUMIFS($W18:$CD18,$W$4:$CD$4,U$6)</f>
        <v>0</v>
      </c>
      <c r="V18" s="22">
        <f t="shared" ref="V18:V24" si="17">SUMIFS($W18:$CP18,$W$4:$CP$4,V$6)</f>
        <v>0</v>
      </c>
      <c r="W18" s="22">
        <f t="shared" ref="W18:AL24" si="18">SUMIFS($O18,$I18,"&lt;="&amp;W$6,$J18,"&gt;"&amp;W$6)</f>
        <v>0</v>
      </c>
      <c r="X18" s="22">
        <f t="shared" si="18"/>
        <v>0</v>
      </c>
      <c r="Y18" s="22">
        <f t="shared" si="18"/>
        <v>0</v>
      </c>
      <c r="Z18" s="22">
        <f t="shared" si="18"/>
        <v>0</v>
      </c>
      <c r="AA18" s="22">
        <f t="shared" si="18"/>
        <v>0</v>
      </c>
      <c r="AB18" s="22">
        <f t="shared" si="18"/>
        <v>0</v>
      </c>
      <c r="AC18" s="22">
        <f t="shared" si="18"/>
        <v>0</v>
      </c>
      <c r="AD18" s="22">
        <f t="shared" si="18"/>
        <v>0</v>
      </c>
      <c r="AE18" s="22">
        <f t="shared" si="18"/>
        <v>0</v>
      </c>
      <c r="AF18" s="22">
        <f t="shared" si="18"/>
        <v>0</v>
      </c>
      <c r="AG18" s="22">
        <f t="shared" si="18"/>
        <v>0</v>
      </c>
      <c r="AH18" s="22">
        <f t="shared" si="18"/>
        <v>0</v>
      </c>
      <c r="AI18" s="22">
        <f t="shared" si="18"/>
        <v>0</v>
      </c>
      <c r="AJ18" s="22">
        <f t="shared" si="18"/>
        <v>0</v>
      </c>
      <c r="AK18" s="22">
        <f t="shared" si="18"/>
        <v>0</v>
      </c>
      <c r="AL18" s="22">
        <f t="shared" si="18"/>
        <v>0</v>
      </c>
      <c r="AM18" s="22">
        <f t="shared" ref="AM18:BB24" si="19">SUMIFS($O18,$I18,"&lt;="&amp;AM$6,$J18,"&gt;"&amp;AM$6)</f>
        <v>0</v>
      </c>
      <c r="AN18" s="22">
        <f t="shared" si="19"/>
        <v>0</v>
      </c>
      <c r="AO18" s="22">
        <f t="shared" si="19"/>
        <v>0</v>
      </c>
      <c r="AP18" s="22">
        <f t="shared" si="19"/>
        <v>0</v>
      </c>
      <c r="AQ18" s="22">
        <f t="shared" si="19"/>
        <v>0</v>
      </c>
      <c r="AR18" s="22">
        <f t="shared" si="19"/>
        <v>0</v>
      </c>
      <c r="AS18" s="22">
        <f t="shared" si="19"/>
        <v>0</v>
      </c>
      <c r="AT18" s="22">
        <f t="shared" si="19"/>
        <v>0</v>
      </c>
      <c r="AU18" s="22">
        <f t="shared" si="19"/>
        <v>0</v>
      </c>
      <c r="AV18" s="22">
        <f t="shared" si="19"/>
        <v>0</v>
      </c>
      <c r="AW18" s="22">
        <f t="shared" si="19"/>
        <v>0</v>
      </c>
      <c r="AX18" s="22">
        <f t="shared" si="19"/>
        <v>0</v>
      </c>
      <c r="AY18" s="22">
        <f t="shared" si="19"/>
        <v>0</v>
      </c>
      <c r="AZ18" s="22">
        <f t="shared" si="19"/>
        <v>0</v>
      </c>
      <c r="BA18" s="22">
        <f t="shared" si="19"/>
        <v>0</v>
      </c>
      <c r="BB18" s="22">
        <f t="shared" si="19"/>
        <v>0</v>
      </c>
      <c r="BC18" s="22">
        <f t="shared" ref="BC18:BR24" si="20">SUMIFS($O18,$I18,"&lt;="&amp;BC$6,$J18,"&gt;"&amp;BC$6)</f>
        <v>0</v>
      </c>
      <c r="BD18" s="22">
        <f t="shared" si="20"/>
        <v>0</v>
      </c>
      <c r="BE18" s="22">
        <f t="shared" si="20"/>
        <v>0</v>
      </c>
      <c r="BF18" s="22">
        <f t="shared" si="20"/>
        <v>0</v>
      </c>
      <c r="BG18" s="22">
        <f t="shared" si="20"/>
        <v>0</v>
      </c>
      <c r="BH18" s="22">
        <f t="shared" si="20"/>
        <v>0</v>
      </c>
      <c r="BI18" s="22">
        <f t="shared" si="20"/>
        <v>0</v>
      </c>
      <c r="BJ18" s="22">
        <f t="shared" si="20"/>
        <v>0</v>
      </c>
      <c r="BK18" s="22">
        <f t="shared" si="20"/>
        <v>0</v>
      </c>
      <c r="BL18" s="22">
        <f t="shared" si="20"/>
        <v>0</v>
      </c>
      <c r="BM18" s="22">
        <f t="shared" si="20"/>
        <v>0</v>
      </c>
      <c r="BN18" s="22">
        <f t="shared" si="20"/>
        <v>0</v>
      </c>
      <c r="BO18" s="22">
        <f t="shared" si="20"/>
        <v>0</v>
      </c>
      <c r="BP18" s="22">
        <f t="shared" si="20"/>
        <v>0</v>
      </c>
      <c r="BQ18" s="22">
        <f t="shared" si="20"/>
        <v>0</v>
      </c>
      <c r="BR18" s="22">
        <f t="shared" si="20"/>
        <v>0</v>
      </c>
      <c r="BS18" s="22">
        <f t="shared" ref="BS18:CH24" si="21">SUMIFS($O18,$I18,"&lt;="&amp;BS$6,$J18,"&gt;"&amp;BS$6)</f>
        <v>0</v>
      </c>
      <c r="BT18" s="22">
        <f t="shared" si="21"/>
        <v>0</v>
      </c>
      <c r="BU18" s="22">
        <f t="shared" si="21"/>
        <v>0</v>
      </c>
      <c r="BV18" s="22">
        <f t="shared" si="21"/>
        <v>0</v>
      </c>
      <c r="BW18" s="22">
        <f t="shared" si="21"/>
        <v>0</v>
      </c>
      <c r="BX18" s="22">
        <f t="shared" si="21"/>
        <v>0</v>
      </c>
      <c r="BY18" s="22">
        <f t="shared" si="21"/>
        <v>0</v>
      </c>
      <c r="BZ18" s="22">
        <f t="shared" si="21"/>
        <v>0</v>
      </c>
      <c r="CA18" s="22">
        <f t="shared" si="21"/>
        <v>0</v>
      </c>
      <c r="CB18" s="22">
        <f t="shared" si="21"/>
        <v>0</v>
      </c>
      <c r="CC18" s="22">
        <f t="shared" si="21"/>
        <v>0</v>
      </c>
      <c r="CD18" s="22">
        <f t="shared" si="21"/>
        <v>0</v>
      </c>
      <c r="CE18" s="22">
        <f t="shared" si="21"/>
        <v>0</v>
      </c>
      <c r="CF18" s="22">
        <f t="shared" si="21"/>
        <v>0</v>
      </c>
      <c r="CG18" s="22">
        <f t="shared" si="21"/>
        <v>0</v>
      </c>
      <c r="CH18" s="22">
        <f t="shared" si="21"/>
        <v>0</v>
      </c>
      <c r="CI18" s="22">
        <f t="shared" ref="CE18:CP24" si="22">SUMIFS($O18,$I18,"&lt;="&amp;CI$6,$J18,"&gt;"&amp;CI$6)</f>
        <v>0</v>
      </c>
      <c r="CJ18" s="22">
        <f t="shared" si="22"/>
        <v>0</v>
      </c>
      <c r="CK18" s="22">
        <f t="shared" si="22"/>
        <v>0</v>
      </c>
      <c r="CL18" s="22">
        <f t="shared" si="22"/>
        <v>0</v>
      </c>
      <c r="CM18" s="22">
        <f t="shared" si="22"/>
        <v>0</v>
      </c>
      <c r="CN18" s="22">
        <f t="shared" si="22"/>
        <v>0</v>
      </c>
      <c r="CO18" s="22">
        <f t="shared" si="22"/>
        <v>0</v>
      </c>
      <c r="CP18" s="22">
        <f t="shared" si="22"/>
        <v>0</v>
      </c>
    </row>
    <row r="19" spans="1:94">
      <c r="B19" s="20" t="s">
        <v>611</v>
      </c>
      <c r="D19" s="20" t="s">
        <v>584</v>
      </c>
      <c r="F19" s="21"/>
      <c r="G19" s="21">
        <v>0</v>
      </c>
      <c r="I19" s="31">
        <f t="shared" ref="I19:J24" si="23">DATE(YEAR(I18)+1,MONTH(I18),DAY(I18))</f>
        <v>44105</v>
      </c>
      <c r="J19" s="31">
        <f>DATE(YEAR(J18)+1,MONTH(J18),DAY(J18))</f>
        <v>44469</v>
      </c>
      <c r="L19" s="139">
        <v>0</v>
      </c>
      <c r="M19" s="29">
        <f>L19-L18</f>
        <v>0</v>
      </c>
      <c r="N19" s="34" t="e">
        <f>M19/L18</f>
        <v>#DIV/0!</v>
      </c>
      <c r="O19" s="32">
        <f>IFERROR(L19/ROUND(DAYS360(I19,J19,FALSE)/30,0),0)</f>
        <v>0</v>
      </c>
      <c r="Q19" s="22">
        <f t="shared" ref="Q19:U24" si="24">SUMIFS($W19:$CD19,$W$4:$CD$4,Q$6)</f>
        <v>0</v>
      </c>
      <c r="R19" s="22">
        <f t="shared" si="24"/>
        <v>0</v>
      </c>
      <c r="S19" s="22">
        <f t="shared" si="24"/>
        <v>0</v>
      </c>
      <c r="T19" s="22">
        <f t="shared" si="24"/>
        <v>0</v>
      </c>
      <c r="U19" s="22">
        <f t="shared" si="24"/>
        <v>0</v>
      </c>
      <c r="V19" s="22">
        <f t="shared" si="17"/>
        <v>0</v>
      </c>
      <c r="W19" s="22">
        <f t="shared" si="18"/>
        <v>0</v>
      </c>
      <c r="X19" s="22">
        <f t="shared" si="18"/>
        <v>0</v>
      </c>
      <c r="Y19" s="22">
        <f t="shared" si="18"/>
        <v>0</v>
      </c>
      <c r="Z19" s="22">
        <f t="shared" si="18"/>
        <v>0</v>
      </c>
      <c r="AA19" s="22">
        <f t="shared" si="18"/>
        <v>0</v>
      </c>
      <c r="AB19" s="22">
        <f t="shared" si="18"/>
        <v>0</v>
      </c>
      <c r="AC19" s="22">
        <f t="shared" si="18"/>
        <v>0</v>
      </c>
      <c r="AD19" s="22">
        <f t="shared" si="18"/>
        <v>0</v>
      </c>
      <c r="AE19" s="22">
        <f t="shared" si="18"/>
        <v>0</v>
      </c>
      <c r="AF19" s="22">
        <f t="shared" si="18"/>
        <v>0</v>
      </c>
      <c r="AG19" s="22">
        <f t="shared" si="18"/>
        <v>0</v>
      </c>
      <c r="AH19" s="22">
        <f t="shared" si="18"/>
        <v>0</v>
      </c>
      <c r="AI19" s="22">
        <f t="shared" si="18"/>
        <v>0</v>
      </c>
      <c r="AJ19" s="22">
        <f t="shared" si="18"/>
        <v>0</v>
      </c>
      <c r="AK19" s="22">
        <f t="shared" si="18"/>
        <v>0</v>
      </c>
      <c r="AL19" s="22">
        <f t="shared" si="18"/>
        <v>0</v>
      </c>
      <c r="AM19" s="22">
        <f t="shared" si="19"/>
        <v>0</v>
      </c>
      <c r="AN19" s="22">
        <f t="shared" si="19"/>
        <v>0</v>
      </c>
      <c r="AO19" s="22">
        <f t="shared" si="19"/>
        <v>0</v>
      </c>
      <c r="AP19" s="22">
        <f t="shared" si="19"/>
        <v>0</v>
      </c>
      <c r="AQ19" s="22">
        <f t="shared" si="19"/>
        <v>0</v>
      </c>
      <c r="AR19" s="22">
        <f t="shared" si="19"/>
        <v>0</v>
      </c>
      <c r="AS19" s="22">
        <f t="shared" si="19"/>
        <v>0</v>
      </c>
      <c r="AT19" s="22">
        <f t="shared" si="19"/>
        <v>0</v>
      </c>
      <c r="AU19" s="22">
        <f t="shared" si="19"/>
        <v>0</v>
      </c>
      <c r="AV19" s="22">
        <f t="shared" si="19"/>
        <v>0</v>
      </c>
      <c r="AW19" s="22">
        <f t="shared" si="19"/>
        <v>0</v>
      </c>
      <c r="AX19" s="22">
        <f t="shared" si="19"/>
        <v>0</v>
      </c>
      <c r="AY19" s="22">
        <f t="shared" si="19"/>
        <v>0</v>
      </c>
      <c r="AZ19" s="22">
        <f t="shared" si="19"/>
        <v>0</v>
      </c>
      <c r="BA19" s="22">
        <f t="shared" si="19"/>
        <v>0</v>
      </c>
      <c r="BB19" s="22">
        <f t="shared" si="19"/>
        <v>0</v>
      </c>
      <c r="BC19" s="22">
        <f t="shared" si="20"/>
        <v>0</v>
      </c>
      <c r="BD19" s="22">
        <f t="shared" si="20"/>
        <v>0</v>
      </c>
      <c r="BE19" s="22">
        <f t="shared" si="20"/>
        <v>0</v>
      </c>
      <c r="BF19" s="22">
        <f t="shared" si="20"/>
        <v>0</v>
      </c>
      <c r="BG19" s="22">
        <f t="shared" si="20"/>
        <v>0</v>
      </c>
      <c r="BH19" s="22">
        <f t="shared" si="20"/>
        <v>0</v>
      </c>
      <c r="BI19" s="22">
        <f t="shared" si="20"/>
        <v>0</v>
      </c>
      <c r="BJ19" s="22">
        <f t="shared" si="20"/>
        <v>0</v>
      </c>
      <c r="BK19" s="22">
        <f t="shared" si="20"/>
        <v>0</v>
      </c>
      <c r="BL19" s="22">
        <f t="shared" si="20"/>
        <v>0</v>
      </c>
      <c r="BM19" s="22">
        <f t="shared" si="20"/>
        <v>0</v>
      </c>
      <c r="BN19" s="22">
        <f t="shared" si="20"/>
        <v>0</v>
      </c>
      <c r="BO19" s="22">
        <f t="shared" si="20"/>
        <v>0</v>
      </c>
      <c r="BP19" s="22">
        <f t="shared" si="20"/>
        <v>0</v>
      </c>
      <c r="BQ19" s="22">
        <f t="shared" si="20"/>
        <v>0</v>
      </c>
      <c r="BR19" s="22">
        <f t="shared" si="20"/>
        <v>0</v>
      </c>
      <c r="BS19" s="22">
        <f t="shared" si="21"/>
        <v>0</v>
      </c>
      <c r="BT19" s="22">
        <f t="shared" si="21"/>
        <v>0</v>
      </c>
      <c r="BU19" s="22">
        <f t="shared" si="21"/>
        <v>0</v>
      </c>
      <c r="BV19" s="22">
        <f t="shared" si="21"/>
        <v>0</v>
      </c>
      <c r="BW19" s="22">
        <f t="shared" si="21"/>
        <v>0</v>
      </c>
      <c r="BX19" s="22">
        <f t="shared" si="21"/>
        <v>0</v>
      </c>
      <c r="BY19" s="22">
        <f t="shared" si="21"/>
        <v>0</v>
      </c>
      <c r="BZ19" s="22">
        <f t="shared" si="21"/>
        <v>0</v>
      </c>
      <c r="CA19" s="22">
        <f t="shared" si="21"/>
        <v>0</v>
      </c>
      <c r="CB19" s="22">
        <f t="shared" si="21"/>
        <v>0</v>
      </c>
      <c r="CC19" s="22">
        <f t="shared" si="21"/>
        <v>0</v>
      </c>
      <c r="CD19" s="22">
        <f t="shared" si="21"/>
        <v>0</v>
      </c>
      <c r="CE19" s="22">
        <f t="shared" si="22"/>
        <v>0</v>
      </c>
      <c r="CF19" s="22">
        <f t="shared" si="22"/>
        <v>0</v>
      </c>
      <c r="CG19" s="22">
        <f t="shared" si="22"/>
        <v>0</v>
      </c>
      <c r="CH19" s="22">
        <f t="shared" si="22"/>
        <v>0</v>
      </c>
      <c r="CI19" s="22">
        <f t="shared" si="22"/>
        <v>0</v>
      </c>
      <c r="CJ19" s="22">
        <f t="shared" si="22"/>
        <v>0</v>
      </c>
      <c r="CK19" s="22">
        <f t="shared" si="22"/>
        <v>0</v>
      </c>
      <c r="CL19" s="22">
        <f t="shared" si="22"/>
        <v>0</v>
      </c>
      <c r="CM19" s="22">
        <f t="shared" si="22"/>
        <v>0</v>
      </c>
      <c r="CN19" s="22">
        <f t="shared" si="22"/>
        <v>0</v>
      </c>
      <c r="CO19" s="22">
        <f t="shared" si="22"/>
        <v>0</v>
      </c>
      <c r="CP19" s="22">
        <f t="shared" si="22"/>
        <v>0</v>
      </c>
    </row>
    <row r="20" spans="1:94">
      <c r="B20" s="20" t="s">
        <v>611</v>
      </c>
      <c r="D20" s="20" t="s">
        <v>584</v>
      </c>
      <c r="F20" s="21"/>
      <c r="G20" s="114">
        <v>0.06</v>
      </c>
      <c r="I20" s="31">
        <f t="shared" si="23"/>
        <v>44470</v>
      </c>
      <c r="J20" s="31">
        <f t="shared" si="23"/>
        <v>44834</v>
      </c>
      <c r="L20" s="148">
        <v>110216</v>
      </c>
      <c r="M20" s="29">
        <f t="shared" ref="M20:M24" si="25">L20-L19</f>
        <v>110216</v>
      </c>
      <c r="N20" s="34" t="e">
        <f t="shared" ref="N20:N24" si="26">M20/L19</f>
        <v>#DIV/0!</v>
      </c>
      <c r="O20" s="32">
        <f t="shared" ref="O20:O24" si="27">IFERROR(L20/ROUND(DAYS360(I20,J20,FALSE)/30,0),0)</f>
        <v>9184.6666666666661</v>
      </c>
      <c r="Q20" s="22">
        <f t="shared" si="24"/>
        <v>0</v>
      </c>
      <c r="R20" s="22">
        <f t="shared" si="24"/>
        <v>27554</v>
      </c>
      <c r="S20" s="22">
        <f t="shared" si="24"/>
        <v>82662</v>
      </c>
      <c r="T20" s="22">
        <f t="shared" si="24"/>
        <v>0</v>
      </c>
      <c r="U20" s="22">
        <f t="shared" si="24"/>
        <v>0</v>
      </c>
      <c r="V20" s="22">
        <f t="shared" si="17"/>
        <v>0</v>
      </c>
      <c r="W20" s="22">
        <f t="shared" si="18"/>
        <v>0</v>
      </c>
      <c r="X20" s="22">
        <f t="shared" si="18"/>
        <v>0</v>
      </c>
      <c r="Y20" s="22">
        <f t="shared" si="18"/>
        <v>0</v>
      </c>
      <c r="Z20" s="22">
        <f t="shared" si="18"/>
        <v>0</v>
      </c>
      <c r="AA20" s="22">
        <f t="shared" si="18"/>
        <v>0</v>
      </c>
      <c r="AB20" s="22">
        <f t="shared" si="18"/>
        <v>0</v>
      </c>
      <c r="AC20" s="22">
        <f t="shared" si="18"/>
        <v>0</v>
      </c>
      <c r="AD20" s="22">
        <f t="shared" si="18"/>
        <v>0</v>
      </c>
      <c r="AE20" s="22">
        <f t="shared" si="18"/>
        <v>0</v>
      </c>
      <c r="AF20" s="22">
        <f t="shared" si="18"/>
        <v>0</v>
      </c>
      <c r="AG20" s="22">
        <f t="shared" si="18"/>
        <v>0</v>
      </c>
      <c r="AH20" s="22">
        <f t="shared" si="18"/>
        <v>0</v>
      </c>
      <c r="AI20" s="22">
        <f t="shared" si="18"/>
        <v>0</v>
      </c>
      <c r="AJ20" s="22">
        <f t="shared" si="18"/>
        <v>0</v>
      </c>
      <c r="AK20" s="22">
        <f t="shared" si="18"/>
        <v>0</v>
      </c>
      <c r="AL20" s="22">
        <f t="shared" si="18"/>
        <v>0</v>
      </c>
      <c r="AM20" s="22">
        <f t="shared" si="19"/>
        <v>0</v>
      </c>
      <c r="AN20" s="22">
        <f t="shared" si="19"/>
        <v>0</v>
      </c>
      <c r="AO20" s="22">
        <f t="shared" si="19"/>
        <v>0</v>
      </c>
      <c r="AP20" s="22">
        <f t="shared" si="19"/>
        <v>0</v>
      </c>
      <c r="AQ20" s="22">
        <f t="shared" si="19"/>
        <v>0</v>
      </c>
      <c r="AR20" s="22">
        <f t="shared" si="19"/>
        <v>9184.6666666666661</v>
      </c>
      <c r="AS20" s="22">
        <f t="shared" si="19"/>
        <v>9184.6666666666661</v>
      </c>
      <c r="AT20" s="22">
        <f t="shared" si="19"/>
        <v>9184.6666666666661</v>
      </c>
      <c r="AU20" s="22">
        <f t="shared" si="19"/>
        <v>9184.6666666666661</v>
      </c>
      <c r="AV20" s="22">
        <f t="shared" si="19"/>
        <v>9184.6666666666661</v>
      </c>
      <c r="AW20" s="22">
        <f t="shared" si="19"/>
        <v>9184.6666666666661</v>
      </c>
      <c r="AX20" s="22">
        <f t="shared" si="19"/>
        <v>9184.6666666666661</v>
      </c>
      <c r="AY20" s="22">
        <f t="shared" si="19"/>
        <v>9184.6666666666661</v>
      </c>
      <c r="AZ20" s="22">
        <f t="shared" si="19"/>
        <v>9184.6666666666661</v>
      </c>
      <c r="BA20" s="22">
        <f t="shared" si="19"/>
        <v>9184.6666666666661</v>
      </c>
      <c r="BB20" s="22">
        <f t="shared" si="19"/>
        <v>9184.6666666666661</v>
      </c>
      <c r="BC20" s="22">
        <f t="shared" si="20"/>
        <v>9184.6666666666661</v>
      </c>
      <c r="BD20" s="22">
        <f t="shared" si="20"/>
        <v>0</v>
      </c>
      <c r="BE20" s="22">
        <f t="shared" si="20"/>
        <v>0</v>
      </c>
      <c r="BF20" s="22">
        <f t="shared" si="20"/>
        <v>0</v>
      </c>
      <c r="BG20" s="22">
        <f t="shared" si="20"/>
        <v>0</v>
      </c>
      <c r="BH20" s="22">
        <f t="shared" si="20"/>
        <v>0</v>
      </c>
      <c r="BI20" s="22">
        <f t="shared" si="20"/>
        <v>0</v>
      </c>
      <c r="BJ20" s="22">
        <f t="shared" si="20"/>
        <v>0</v>
      </c>
      <c r="BK20" s="22">
        <f t="shared" si="20"/>
        <v>0</v>
      </c>
      <c r="BL20" s="22">
        <f t="shared" si="20"/>
        <v>0</v>
      </c>
      <c r="BM20" s="22">
        <f t="shared" si="20"/>
        <v>0</v>
      </c>
      <c r="BN20" s="22">
        <f t="shared" si="20"/>
        <v>0</v>
      </c>
      <c r="BO20" s="22">
        <f t="shared" si="20"/>
        <v>0</v>
      </c>
      <c r="BP20" s="22">
        <f t="shared" si="20"/>
        <v>0</v>
      </c>
      <c r="BQ20" s="22">
        <f t="shared" si="20"/>
        <v>0</v>
      </c>
      <c r="BR20" s="22">
        <f t="shared" si="20"/>
        <v>0</v>
      </c>
      <c r="BS20" s="22">
        <f t="shared" si="21"/>
        <v>0</v>
      </c>
      <c r="BT20" s="22">
        <f t="shared" si="21"/>
        <v>0</v>
      </c>
      <c r="BU20" s="22">
        <f t="shared" si="21"/>
        <v>0</v>
      </c>
      <c r="BV20" s="22">
        <f t="shared" si="21"/>
        <v>0</v>
      </c>
      <c r="BW20" s="22">
        <f t="shared" si="21"/>
        <v>0</v>
      </c>
      <c r="BX20" s="22">
        <f t="shared" si="21"/>
        <v>0</v>
      </c>
      <c r="BY20" s="22">
        <f t="shared" si="21"/>
        <v>0</v>
      </c>
      <c r="BZ20" s="22">
        <f t="shared" si="21"/>
        <v>0</v>
      </c>
      <c r="CA20" s="22">
        <f t="shared" si="21"/>
        <v>0</v>
      </c>
      <c r="CB20" s="22">
        <f t="shared" si="21"/>
        <v>0</v>
      </c>
      <c r="CC20" s="22">
        <f t="shared" si="21"/>
        <v>0</v>
      </c>
      <c r="CD20" s="22">
        <f t="shared" si="21"/>
        <v>0</v>
      </c>
      <c r="CE20" s="22">
        <f t="shared" si="22"/>
        <v>0</v>
      </c>
      <c r="CF20" s="22">
        <f t="shared" si="22"/>
        <v>0</v>
      </c>
      <c r="CG20" s="22">
        <f t="shared" si="22"/>
        <v>0</v>
      </c>
      <c r="CH20" s="22">
        <f t="shared" si="22"/>
        <v>0</v>
      </c>
      <c r="CI20" s="22">
        <f t="shared" si="22"/>
        <v>0</v>
      </c>
      <c r="CJ20" s="22">
        <f t="shared" si="22"/>
        <v>0</v>
      </c>
      <c r="CK20" s="22">
        <f t="shared" si="22"/>
        <v>0</v>
      </c>
      <c r="CL20" s="22">
        <f t="shared" si="22"/>
        <v>0</v>
      </c>
      <c r="CM20" s="22">
        <f t="shared" si="22"/>
        <v>0</v>
      </c>
      <c r="CN20" s="22">
        <f t="shared" si="22"/>
        <v>0</v>
      </c>
      <c r="CO20" s="22">
        <f t="shared" si="22"/>
        <v>0</v>
      </c>
      <c r="CP20" s="22">
        <f t="shared" si="22"/>
        <v>0</v>
      </c>
    </row>
    <row r="21" spans="1:94">
      <c r="B21" s="20" t="s">
        <v>611</v>
      </c>
      <c r="D21" s="20" t="s">
        <v>584</v>
      </c>
      <c r="F21" s="21"/>
      <c r="G21" s="114">
        <v>0</v>
      </c>
      <c r="I21" s="31">
        <f t="shared" si="23"/>
        <v>44835</v>
      </c>
      <c r="J21" s="31">
        <f t="shared" si="23"/>
        <v>45199</v>
      </c>
      <c r="L21" s="29">
        <v>90053</v>
      </c>
      <c r="M21" s="29">
        <f t="shared" si="25"/>
        <v>-20163</v>
      </c>
      <c r="N21" s="34">
        <f t="shared" si="26"/>
        <v>-0.18294077084996735</v>
      </c>
      <c r="O21" s="32">
        <f t="shared" si="27"/>
        <v>7504.416666666667</v>
      </c>
      <c r="Q21" s="22">
        <f t="shared" si="24"/>
        <v>0</v>
      </c>
      <c r="R21" s="22">
        <f t="shared" si="24"/>
        <v>0</v>
      </c>
      <c r="S21" s="22">
        <f t="shared" si="24"/>
        <v>22513.25</v>
      </c>
      <c r="T21" s="22">
        <f t="shared" si="24"/>
        <v>67539.75</v>
      </c>
      <c r="U21" s="22">
        <f t="shared" si="24"/>
        <v>0</v>
      </c>
      <c r="V21" s="22">
        <f t="shared" si="17"/>
        <v>0</v>
      </c>
      <c r="W21" s="22">
        <f t="shared" si="18"/>
        <v>0</v>
      </c>
      <c r="X21" s="22">
        <f t="shared" si="18"/>
        <v>0</v>
      </c>
      <c r="Y21" s="22">
        <f t="shared" si="18"/>
        <v>0</v>
      </c>
      <c r="Z21" s="22">
        <f t="shared" si="18"/>
        <v>0</v>
      </c>
      <c r="AA21" s="22">
        <f t="shared" si="18"/>
        <v>0</v>
      </c>
      <c r="AB21" s="22">
        <f t="shared" si="18"/>
        <v>0</v>
      </c>
      <c r="AC21" s="22">
        <f t="shared" si="18"/>
        <v>0</v>
      </c>
      <c r="AD21" s="22">
        <f t="shared" si="18"/>
        <v>0</v>
      </c>
      <c r="AE21" s="22">
        <f t="shared" si="18"/>
        <v>0</v>
      </c>
      <c r="AF21" s="22">
        <f t="shared" si="18"/>
        <v>0</v>
      </c>
      <c r="AG21" s="22">
        <f t="shared" si="18"/>
        <v>0</v>
      </c>
      <c r="AH21" s="22">
        <f t="shared" si="18"/>
        <v>0</v>
      </c>
      <c r="AI21" s="22">
        <f t="shared" si="18"/>
        <v>0</v>
      </c>
      <c r="AJ21" s="22">
        <f t="shared" si="18"/>
        <v>0</v>
      </c>
      <c r="AK21" s="22">
        <f t="shared" si="18"/>
        <v>0</v>
      </c>
      <c r="AL21" s="22">
        <f t="shared" si="18"/>
        <v>0</v>
      </c>
      <c r="AM21" s="22">
        <f t="shared" si="19"/>
        <v>0</v>
      </c>
      <c r="AN21" s="22">
        <f t="shared" si="19"/>
        <v>0</v>
      </c>
      <c r="AO21" s="22">
        <f t="shared" si="19"/>
        <v>0</v>
      </c>
      <c r="AP21" s="22">
        <f t="shared" si="19"/>
        <v>0</v>
      </c>
      <c r="AQ21" s="22">
        <f t="shared" si="19"/>
        <v>0</v>
      </c>
      <c r="AR21" s="22">
        <f t="shared" si="19"/>
        <v>0</v>
      </c>
      <c r="AS21" s="22">
        <f t="shared" si="19"/>
        <v>0</v>
      </c>
      <c r="AT21" s="22">
        <f t="shared" si="19"/>
        <v>0</v>
      </c>
      <c r="AU21" s="22">
        <f t="shared" si="19"/>
        <v>0</v>
      </c>
      <c r="AV21" s="22">
        <f t="shared" si="19"/>
        <v>0</v>
      </c>
      <c r="AW21" s="22">
        <f t="shared" si="19"/>
        <v>0</v>
      </c>
      <c r="AX21" s="22">
        <f t="shared" si="19"/>
        <v>0</v>
      </c>
      <c r="AY21" s="22">
        <f t="shared" si="19"/>
        <v>0</v>
      </c>
      <c r="AZ21" s="22">
        <f t="shared" si="19"/>
        <v>0</v>
      </c>
      <c r="BA21" s="22">
        <f t="shared" si="19"/>
        <v>0</v>
      </c>
      <c r="BB21" s="22">
        <f t="shared" si="19"/>
        <v>0</v>
      </c>
      <c r="BC21" s="22">
        <f t="shared" si="20"/>
        <v>0</v>
      </c>
      <c r="BD21" s="22">
        <f t="shared" si="20"/>
        <v>7504.416666666667</v>
      </c>
      <c r="BE21" s="22">
        <f t="shared" si="20"/>
        <v>7504.416666666667</v>
      </c>
      <c r="BF21" s="22">
        <f t="shared" si="20"/>
        <v>7504.416666666667</v>
      </c>
      <c r="BG21" s="22">
        <f t="shared" si="20"/>
        <v>7504.416666666667</v>
      </c>
      <c r="BH21" s="22">
        <f t="shared" si="20"/>
        <v>7504.416666666667</v>
      </c>
      <c r="BI21" s="22">
        <f t="shared" si="20"/>
        <v>7504.416666666667</v>
      </c>
      <c r="BJ21" s="22">
        <f t="shared" si="20"/>
        <v>7504.416666666667</v>
      </c>
      <c r="BK21" s="22">
        <f t="shared" si="20"/>
        <v>7504.416666666667</v>
      </c>
      <c r="BL21" s="22">
        <f t="shared" si="20"/>
        <v>7504.416666666667</v>
      </c>
      <c r="BM21" s="22">
        <f t="shared" si="20"/>
        <v>7504.416666666667</v>
      </c>
      <c r="BN21" s="22">
        <f t="shared" si="20"/>
        <v>7504.416666666667</v>
      </c>
      <c r="BO21" s="22">
        <f t="shared" si="20"/>
        <v>7504.416666666667</v>
      </c>
      <c r="BP21" s="22">
        <f t="shared" si="20"/>
        <v>0</v>
      </c>
      <c r="BQ21" s="22">
        <f t="shared" si="20"/>
        <v>0</v>
      </c>
      <c r="BR21" s="22">
        <f t="shared" si="20"/>
        <v>0</v>
      </c>
      <c r="BS21" s="22">
        <f t="shared" si="21"/>
        <v>0</v>
      </c>
      <c r="BT21" s="22">
        <f t="shared" si="21"/>
        <v>0</v>
      </c>
      <c r="BU21" s="22">
        <f t="shared" si="21"/>
        <v>0</v>
      </c>
      <c r="BV21" s="22">
        <f t="shared" si="21"/>
        <v>0</v>
      </c>
      <c r="BW21" s="22">
        <f t="shared" si="21"/>
        <v>0</v>
      </c>
      <c r="BX21" s="22">
        <f t="shared" si="21"/>
        <v>0</v>
      </c>
      <c r="BY21" s="22">
        <f t="shared" si="21"/>
        <v>0</v>
      </c>
      <c r="BZ21" s="22">
        <f t="shared" si="21"/>
        <v>0</v>
      </c>
      <c r="CA21" s="22">
        <f t="shared" si="21"/>
        <v>0</v>
      </c>
      <c r="CB21" s="22">
        <f t="shared" si="21"/>
        <v>0</v>
      </c>
      <c r="CC21" s="22">
        <f t="shared" si="21"/>
        <v>0</v>
      </c>
      <c r="CD21" s="22">
        <f t="shared" si="21"/>
        <v>0</v>
      </c>
      <c r="CE21" s="22">
        <f t="shared" si="22"/>
        <v>0</v>
      </c>
      <c r="CF21" s="22">
        <f t="shared" si="22"/>
        <v>0</v>
      </c>
      <c r="CG21" s="22">
        <f t="shared" si="22"/>
        <v>0</v>
      </c>
      <c r="CH21" s="22">
        <f t="shared" si="22"/>
        <v>0</v>
      </c>
      <c r="CI21" s="22">
        <f t="shared" si="22"/>
        <v>0</v>
      </c>
      <c r="CJ21" s="22">
        <f t="shared" si="22"/>
        <v>0</v>
      </c>
      <c r="CK21" s="22">
        <f t="shared" si="22"/>
        <v>0</v>
      </c>
      <c r="CL21" s="22">
        <f t="shared" si="22"/>
        <v>0</v>
      </c>
      <c r="CM21" s="22">
        <f t="shared" si="22"/>
        <v>0</v>
      </c>
      <c r="CN21" s="22">
        <f t="shared" si="22"/>
        <v>0</v>
      </c>
      <c r="CO21" s="22">
        <f t="shared" si="22"/>
        <v>0</v>
      </c>
      <c r="CP21" s="22">
        <f t="shared" si="22"/>
        <v>0</v>
      </c>
    </row>
    <row r="22" spans="1:94">
      <c r="B22" s="20" t="s">
        <v>611</v>
      </c>
      <c r="D22" s="20" t="s">
        <v>584</v>
      </c>
      <c r="F22" s="21"/>
      <c r="G22" s="114">
        <v>0</v>
      </c>
      <c r="I22" s="31">
        <f t="shared" si="23"/>
        <v>45200</v>
      </c>
      <c r="J22" s="31">
        <f t="shared" si="23"/>
        <v>45565</v>
      </c>
      <c r="L22" s="29">
        <v>97279</v>
      </c>
      <c r="M22" s="29">
        <f t="shared" si="25"/>
        <v>7226</v>
      </c>
      <c r="N22" s="34">
        <f t="shared" si="26"/>
        <v>8.0241635481327664E-2</v>
      </c>
      <c r="O22" s="32">
        <f t="shared" si="27"/>
        <v>8106.583333333333</v>
      </c>
      <c r="Q22" s="22">
        <f t="shared" si="24"/>
        <v>0</v>
      </c>
      <c r="R22" s="22">
        <f t="shared" si="24"/>
        <v>0</v>
      </c>
      <c r="S22" s="22">
        <f t="shared" si="24"/>
        <v>0</v>
      </c>
      <c r="T22" s="22">
        <f t="shared" si="24"/>
        <v>24319.75</v>
      </c>
      <c r="U22" s="22">
        <f t="shared" si="24"/>
        <v>72959.25</v>
      </c>
      <c r="V22" s="22">
        <f t="shared" si="17"/>
        <v>0</v>
      </c>
      <c r="W22" s="22">
        <f t="shared" si="18"/>
        <v>0</v>
      </c>
      <c r="X22" s="22">
        <f t="shared" si="18"/>
        <v>0</v>
      </c>
      <c r="Y22" s="22">
        <f t="shared" si="18"/>
        <v>0</v>
      </c>
      <c r="Z22" s="22">
        <f t="shared" si="18"/>
        <v>0</v>
      </c>
      <c r="AA22" s="22">
        <f t="shared" si="18"/>
        <v>0</v>
      </c>
      <c r="AB22" s="22">
        <f t="shared" si="18"/>
        <v>0</v>
      </c>
      <c r="AC22" s="22">
        <f t="shared" si="18"/>
        <v>0</v>
      </c>
      <c r="AD22" s="22">
        <f t="shared" si="18"/>
        <v>0</v>
      </c>
      <c r="AE22" s="22">
        <f t="shared" si="18"/>
        <v>0</v>
      </c>
      <c r="AF22" s="22">
        <f t="shared" si="18"/>
        <v>0</v>
      </c>
      <c r="AG22" s="22">
        <f t="shared" si="18"/>
        <v>0</v>
      </c>
      <c r="AH22" s="22">
        <f t="shared" si="18"/>
        <v>0</v>
      </c>
      <c r="AI22" s="22">
        <f t="shared" si="18"/>
        <v>0</v>
      </c>
      <c r="AJ22" s="22">
        <f t="shared" si="18"/>
        <v>0</v>
      </c>
      <c r="AK22" s="22">
        <f t="shared" si="18"/>
        <v>0</v>
      </c>
      <c r="AL22" s="22">
        <f t="shared" si="18"/>
        <v>0</v>
      </c>
      <c r="AM22" s="22">
        <f t="shared" si="19"/>
        <v>0</v>
      </c>
      <c r="AN22" s="22">
        <f t="shared" si="19"/>
        <v>0</v>
      </c>
      <c r="AO22" s="22">
        <f t="shared" si="19"/>
        <v>0</v>
      </c>
      <c r="AP22" s="22">
        <f t="shared" si="19"/>
        <v>0</v>
      </c>
      <c r="AQ22" s="22">
        <f t="shared" si="19"/>
        <v>0</v>
      </c>
      <c r="AR22" s="22">
        <f t="shared" si="19"/>
        <v>0</v>
      </c>
      <c r="AS22" s="22">
        <f t="shared" si="19"/>
        <v>0</v>
      </c>
      <c r="AT22" s="22">
        <f t="shared" si="19"/>
        <v>0</v>
      </c>
      <c r="AU22" s="22">
        <f t="shared" si="19"/>
        <v>0</v>
      </c>
      <c r="AV22" s="22">
        <f t="shared" si="19"/>
        <v>0</v>
      </c>
      <c r="AW22" s="22">
        <f t="shared" si="19"/>
        <v>0</v>
      </c>
      <c r="AX22" s="22">
        <f t="shared" si="19"/>
        <v>0</v>
      </c>
      <c r="AY22" s="22">
        <f t="shared" si="19"/>
        <v>0</v>
      </c>
      <c r="AZ22" s="22">
        <f t="shared" si="19"/>
        <v>0</v>
      </c>
      <c r="BA22" s="22">
        <f t="shared" si="19"/>
        <v>0</v>
      </c>
      <c r="BB22" s="22">
        <f t="shared" si="19"/>
        <v>0</v>
      </c>
      <c r="BC22" s="22">
        <f t="shared" si="20"/>
        <v>0</v>
      </c>
      <c r="BD22" s="22">
        <f t="shared" si="20"/>
        <v>0</v>
      </c>
      <c r="BE22" s="22">
        <f t="shared" si="20"/>
        <v>0</v>
      </c>
      <c r="BF22" s="22">
        <f t="shared" si="20"/>
        <v>0</v>
      </c>
      <c r="BG22" s="22">
        <f t="shared" si="20"/>
        <v>0</v>
      </c>
      <c r="BH22" s="22">
        <f t="shared" si="20"/>
        <v>0</v>
      </c>
      <c r="BI22" s="22">
        <f t="shared" si="20"/>
        <v>0</v>
      </c>
      <c r="BJ22" s="22">
        <f t="shared" si="20"/>
        <v>0</v>
      </c>
      <c r="BK22" s="22">
        <f t="shared" si="20"/>
        <v>0</v>
      </c>
      <c r="BL22" s="22">
        <f t="shared" si="20"/>
        <v>0</v>
      </c>
      <c r="BM22" s="22">
        <f t="shared" si="20"/>
        <v>0</v>
      </c>
      <c r="BN22" s="22">
        <f t="shared" si="20"/>
        <v>0</v>
      </c>
      <c r="BO22" s="22">
        <f t="shared" si="20"/>
        <v>0</v>
      </c>
      <c r="BP22" s="22">
        <f t="shared" si="20"/>
        <v>8106.583333333333</v>
      </c>
      <c r="BQ22" s="22">
        <f t="shared" si="20"/>
        <v>8106.583333333333</v>
      </c>
      <c r="BR22" s="22">
        <f t="shared" si="20"/>
        <v>8106.583333333333</v>
      </c>
      <c r="BS22" s="22">
        <f t="shared" si="21"/>
        <v>8106.583333333333</v>
      </c>
      <c r="BT22" s="22">
        <f t="shared" si="21"/>
        <v>8106.583333333333</v>
      </c>
      <c r="BU22" s="22">
        <f t="shared" si="21"/>
        <v>8106.583333333333</v>
      </c>
      <c r="BV22" s="22">
        <f t="shared" si="21"/>
        <v>8106.583333333333</v>
      </c>
      <c r="BW22" s="22">
        <f t="shared" si="21"/>
        <v>8106.583333333333</v>
      </c>
      <c r="BX22" s="22">
        <f t="shared" si="21"/>
        <v>8106.583333333333</v>
      </c>
      <c r="BY22" s="22">
        <f t="shared" si="21"/>
        <v>8106.583333333333</v>
      </c>
      <c r="BZ22" s="22">
        <f t="shared" si="21"/>
        <v>8106.583333333333</v>
      </c>
      <c r="CA22" s="22">
        <f t="shared" si="21"/>
        <v>8106.583333333333</v>
      </c>
      <c r="CB22" s="22">
        <f t="shared" si="21"/>
        <v>0</v>
      </c>
      <c r="CC22" s="22">
        <f t="shared" si="21"/>
        <v>0</v>
      </c>
      <c r="CD22" s="22">
        <f t="shared" si="21"/>
        <v>0</v>
      </c>
      <c r="CE22" s="22">
        <f t="shared" si="22"/>
        <v>0</v>
      </c>
      <c r="CF22" s="22">
        <f t="shared" si="22"/>
        <v>0</v>
      </c>
      <c r="CG22" s="22">
        <f t="shared" si="22"/>
        <v>0</v>
      </c>
      <c r="CH22" s="22">
        <f t="shared" si="22"/>
        <v>0</v>
      </c>
      <c r="CI22" s="22">
        <f t="shared" si="22"/>
        <v>0</v>
      </c>
      <c r="CJ22" s="22">
        <f t="shared" si="22"/>
        <v>0</v>
      </c>
      <c r="CK22" s="22">
        <f t="shared" si="22"/>
        <v>0</v>
      </c>
      <c r="CL22" s="22">
        <f t="shared" si="22"/>
        <v>0</v>
      </c>
      <c r="CM22" s="22">
        <f t="shared" si="22"/>
        <v>0</v>
      </c>
      <c r="CN22" s="22">
        <f t="shared" si="22"/>
        <v>0</v>
      </c>
      <c r="CO22" s="22">
        <f t="shared" si="22"/>
        <v>0</v>
      </c>
      <c r="CP22" s="22">
        <f t="shared" si="22"/>
        <v>0</v>
      </c>
    </row>
    <row r="23" spans="1:94">
      <c r="B23" s="20" t="s">
        <v>611</v>
      </c>
      <c r="D23" s="20" t="s">
        <v>584</v>
      </c>
      <c r="F23" s="21"/>
      <c r="G23" s="114">
        <v>0</v>
      </c>
      <c r="I23" s="31">
        <f t="shared" si="23"/>
        <v>45566</v>
      </c>
      <c r="J23" s="31">
        <f t="shared" si="23"/>
        <v>45930</v>
      </c>
      <c r="L23" s="29">
        <v>107546</v>
      </c>
      <c r="M23" s="29">
        <f t="shared" si="25"/>
        <v>10267</v>
      </c>
      <c r="N23" s="34">
        <f t="shared" si="26"/>
        <v>0.10554179216480433</v>
      </c>
      <c r="O23" s="32">
        <f t="shared" si="27"/>
        <v>8962.1666666666661</v>
      </c>
      <c r="Q23" s="22">
        <f t="shared" si="24"/>
        <v>0</v>
      </c>
      <c r="R23" s="22">
        <f t="shared" si="24"/>
        <v>0</v>
      </c>
      <c r="S23" s="22">
        <f t="shared" si="24"/>
        <v>0</v>
      </c>
      <c r="T23" s="22">
        <f t="shared" si="24"/>
        <v>0</v>
      </c>
      <c r="U23" s="22">
        <f t="shared" si="24"/>
        <v>26886.5</v>
      </c>
      <c r="V23" s="22">
        <f t="shared" si="17"/>
        <v>80659.5</v>
      </c>
      <c r="W23" s="22">
        <f t="shared" si="18"/>
        <v>0</v>
      </c>
      <c r="X23" s="22">
        <f t="shared" si="18"/>
        <v>0</v>
      </c>
      <c r="Y23" s="22">
        <f t="shared" si="18"/>
        <v>0</v>
      </c>
      <c r="Z23" s="22">
        <f t="shared" si="18"/>
        <v>0</v>
      </c>
      <c r="AA23" s="22">
        <f t="shared" si="18"/>
        <v>0</v>
      </c>
      <c r="AB23" s="22">
        <f t="shared" si="18"/>
        <v>0</v>
      </c>
      <c r="AC23" s="22">
        <f t="shared" si="18"/>
        <v>0</v>
      </c>
      <c r="AD23" s="22">
        <f t="shared" si="18"/>
        <v>0</v>
      </c>
      <c r="AE23" s="22">
        <f t="shared" si="18"/>
        <v>0</v>
      </c>
      <c r="AF23" s="22">
        <f t="shared" si="18"/>
        <v>0</v>
      </c>
      <c r="AG23" s="22">
        <f t="shared" si="18"/>
        <v>0</v>
      </c>
      <c r="AH23" s="22">
        <f t="shared" si="18"/>
        <v>0</v>
      </c>
      <c r="AI23" s="22">
        <f t="shared" si="18"/>
        <v>0</v>
      </c>
      <c r="AJ23" s="22">
        <f t="shared" si="18"/>
        <v>0</v>
      </c>
      <c r="AK23" s="22">
        <f t="shared" si="18"/>
        <v>0</v>
      </c>
      <c r="AL23" s="22">
        <f t="shared" si="18"/>
        <v>0</v>
      </c>
      <c r="AM23" s="22">
        <f t="shared" si="19"/>
        <v>0</v>
      </c>
      <c r="AN23" s="22">
        <f t="shared" si="19"/>
        <v>0</v>
      </c>
      <c r="AO23" s="22">
        <f t="shared" si="19"/>
        <v>0</v>
      </c>
      <c r="AP23" s="22">
        <f t="shared" si="19"/>
        <v>0</v>
      </c>
      <c r="AQ23" s="22">
        <f t="shared" si="19"/>
        <v>0</v>
      </c>
      <c r="AR23" s="22">
        <f t="shared" si="19"/>
        <v>0</v>
      </c>
      <c r="AS23" s="22">
        <f t="shared" si="19"/>
        <v>0</v>
      </c>
      <c r="AT23" s="22">
        <f t="shared" si="19"/>
        <v>0</v>
      </c>
      <c r="AU23" s="22">
        <f t="shared" si="19"/>
        <v>0</v>
      </c>
      <c r="AV23" s="22">
        <f t="shared" si="19"/>
        <v>0</v>
      </c>
      <c r="AW23" s="22">
        <f t="shared" si="19"/>
        <v>0</v>
      </c>
      <c r="AX23" s="22">
        <f t="shared" si="19"/>
        <v>0</v>
      </c>
      <c r="AY23" s="22">
        <f t="shared" si="19"/>
        <v>0</v>
      </c>
      <c r="AZ23" s="22">
        <f t="shared" si="19"/>
        <v>0</v>
      </c>
      <c r="BA23" s="22">
        <f t="shared" si="19"/>
        <v>0</v>
      </c>
      <c r="BB23" s="22">
        <f t="shared" si="19"/>
        <v>0</v>
      </c>
      <c r="BC23" s="22">
        <f t="shared" si="20"/>
        <v>0</v>
      </c>
      <c r="BD23" s="22">
        <f t="shared" si="20"/>
        <v>0</v>
      </c>
      <c r="BE23" s="22">
        <f t="shared" si="20"/>
        <v>0</v>
      </c>
      <c r="BF23" s="22">
        <f t="shared" si="20"/>
        <v>0</v>
      </c>
      <c r="BG23" s="22">
        <f t="shared" si="20"/>
        <v>0</v>
      </c>
      <c r="BH23" s="22">
        <f t="shared" si="20"/>
        <v>0</v>
      </c>
      <c r="BI23" s="22">
        <f t="shared" si="20"/>
        <v>0</v>
      </c>
      <c r="BJ23" s="22">
        <f t="shared" si="20"/>
        <v>0</v>
      </c>
      <c r="BK23" s="22">
        <f t="shared" si="20"/>
        <v>0</v>
      </c>
      <c r="BL23" s="22">
        <f t="shared" si="20"/>
        <v>0</v>
      </c>
      <c r="BM23" s="22">
        <f t="shared" si="20"/>
        <v>0</v>
      </c>
      <c r="BN23" s="22">
        <f t="shared" si="20"/>
        <v>0</v>
      </c>
      <c r="BO23" s="22">
        <f t="shared" si="20"/>
        <v>0</v>
      </c>
      <c r="BP23" s="22">
        <f t="shared" si="20"/>
        <v>0</v>
      </c>
      <c r="BQ23" s="22">
        <f t="shared" si="20"/>
        <v>0</v>
      </c>
      <c r="BR23" s="22">
        <f t="shared" si="20"/>
        <v>0</v>
      </c>
      <c r="BS23" s="22">
        <f t="shared" si="21"/>
        <v>0</v>
      </c>
      <c r="BT23" s="22">
        <f t="shared" si="21"/>
        <v>0</v>
      </c>
      <c r="BU23" s="22">
        <f t="shared" si="21"/>
        <v>0</v>
      </c>
      <c r="BV23" s="22">
        <f t="shared" si="21"/>
        <v>0</v>
      </c>
      <c r="BW23" s="22">
        <f t="shared" si="21"/>
        <v>0</v>
      </c>
      <c r="BX23" s="22">
        <f t="shared" si="21"/>
        <v>0</v>
      </c>
      <c r="BY23" s="22">
        <f t="shared" si="21"/>
        <v>0</v>
      </c>
      <c r="BZ23" s="22">
        <f t="shared" si="21"/>
        <v>0</v>
      </c>
      <c r="CA23" s="22">
        <f t="shared" si="21"/>
        <v>0</v>
      </c>
      <c r="CB23" s="22">
        <f t="shared" si="21"/>
        <v>8962.1666666666661</v>
      </c>
      <c r="CC23" s="22">
        <f t="shared" si="21"/>
        <v>8962.1666666666661</v>
      </c>
      <c r="CD23" s="22">
        <f t="shared" si="21"/>
        <v>8962.1666666666661</v>
      </c>
      <c r="CE23" s="22">
        <f t="shared" si="22"/>
        <v>8962.1666666666661</v>
      </c>
      <c r="CF23" s="22">
        <f t="shared" si="22"/>
        <v>8962.1666666666661</v>
      </c>
      <c r="CG23" s="22">
        <f t="shared" si="22"/>
        <v>8962.1666666666661</v>
      </c>
      <c r="CH23" s="22">
        <f t="shared" si="22"/>
        <v>8962.1666666666661</v>
      </c>
      <c r="CI23" s="22">
        <f t="shared" si="22"/>
        <v>8962.1666666666661</v>
      </c>
      <c r="CJ23" s="22">
        <f t="shared" si="22"/>
        <v>8962.1666666666661</v>
      </c>
      <c r="CK23" s="22">
        <f t="shared" si="22"/>
        <v>8962.1666666666661</v>
      </c>
      <c r="CL23" s="22">
        <f t="shared" si="22"/>
        <v>8962.1666666666661</v>
      </c>
      <c r="CM23" s="22">
        <f t="shared" si="22"/>
        <v>8962.1666666666661</v>
      </c>
      <c r="CN23" s="22">
        <f t="shared" si="22"/>
        <v>0</v>
      </c>
      <c r="CO23" s="22">
        <f t="shared" si="22"/>
        <v>0</v>
      </c>
      <c r="CP23" s="22">
        <f t="shared" si="22"/>
        <v>0</v>
      </c>
    </row>
    <row r="24" spans="1:94">
      <c r="B24" s="20" t="s">
        <v>611</v>
      </c>
      <c r="D24" s="20" t="s">
        <v>584</v>
      </c>
      <c r="F24" s="21"/>
      <c r="G24" s="114">
        <v>0</v>
      </c>
      <c r="I24" s="31">
        <f t="shared" si="23"/>
        <v>45931</v>
      </c>
      <c r="J24" s="31">
        <f t="shared" si="23"/>
        <v>46295</v>
      </c>
      <c r="L24" s="29">
        <v>115557</v>
      </c>
      <c r="M24" s="29">
        <f t="shared" si="25"/>
        <v>8011</v>
      </c>
      <c r="N24" s="34">
        <f t="shared" si="26"/>
        <v>7.4489055845870608E-2</v>
      </c>
      <c r="O24" s="32">
        <f t="shared" si="27"/>
        <v>9629.75</v>
      </c>
      <c r="Q24" s="22">
        <f t="shared" si="24"/>
        <v>0</v>
      </c>
      <c r="R24" s="22">
        <f t="shared" si="24"/>
        <v>0</v>
      </c>
      <c r="S24" s="22">
        <f t="shared" si="24"/>
        <v>0</v>
      </c>
      <c r="T24" s="22">
        <f t="shared" si="24"/>
        <v>0</v>
      </c>
      <c r="U24" s="22">
        <f t="shared" si="24"/>
        <v>0</v>
      </c>
      <c r="V24" s="22">
        <f t="shared" si="17"/>
        <v>28889.25</v>
      </c>
      <c r="W24" s="22">
        <f t="shared" si="18"/>
        <v>0</v>
      </c>
      <c r="X24" s="22">
        <f t="shared" si="18"/>
        <v>0</v>
      </c>
      <c r="Y24" s="22">
        <f t="shared" si="18"/>
        <v>0</v>
      </c>
      <c r="Z24" s="22">
        <f t="shared" si="18"/>
        <v>0</v>
      </c>
      <c r="AA24" s="22">
        <f t="shared" si="18"/>
        <v>0</v>
      </c>
      <c r="AB24" s="22">
        <f t="shared" si="18"/>
        <v>0</v>
      </c>
      <c r="AC24" s="22">
        <f t="shared" si="18"/>
        <v>0</v>
      </c>
      <c r="AD24" s="22">
        <f t="shared" si="18"/>
        <v>0</v>
      </c>
      <c r="AE24" s="22">
        <f t="shared" si="18"/>
        <v>0</v>
      </c>
      <c r="AF24" s="22">
        <f t="shared" si="18"/>
        <v>0</v>
      </c>
      <c r="AG24" s="22">
        <f t="shared" si="18"/>
        <v>0</v>
      </c>
      <c r="AH24" s="22">
        <f t="shared" si="18"/>
        <v>0</v>
      </c>
      <c r="AI24" s="22">
        <f t="shared" si="18"/>
        <v>0</v>
      </c>
      <c r="AJ24" s="22">
        <f t="shared" si="18"/>
        <v>0</v>
      </c>
      <c r="AK24" s="22">
        <f t="shared" si="18"/>
        <v>0</v>
      </c>
      <c r="AL24" s="22">
        <f t="shared" si="18"/>
        <v>0</v>
      </c>
      <c r="AM24" s="22">
        <f t="shared" si="19"/>
        <v>0</v>
      </c>
      <c r="AN24" s="22">
        <f t="shared" si="19"/>
        <v>0</v>
      </c>
      <c r="AO24" s="22">
        <f t="shared" si="19"/>
        <v>0</v>
      </c>
      <c r="AP24" s="22">
        <f t="shared" si="19"/>
        <v>0</v>
      </c>
      <c r="AQ24" s="22">
        <f t="shared" si="19"/>
        <v>0</v>
      </c>
      <c r="AR24" s="22">
        <f t="shared" si="19"/>
        <v>0</v>
      </c>
      <c r="AS24" s="22">
        <f t="shared" si="19"/>
        <v>0</v>
      </c>
      <c r="AT24" s="22">
        <f t="shared" si="19"/>
        <v>0</v>
      </c>
      <c r="AU24" s="22">
        <f t="shared" si="19"/>
        <v>0</v>
      </c>
      <c r="AV24" s="22">
        <f t="shared" si="19"/>
        <v>0</v>
      </c>
      <c r="AW24" s="22">
        <f t="shared" si="19"/>
        <v>0</v>
      </c>
      <c r="AX24" s="22">
        <f t="shared" si="19"/>
        <v>0</v>
      </c>
      <c r="AY24" s="22">
        <f t="shared" si="19"/>
        <v>0</v>
      </c>
      <c r="AZ24" s="22">
        <f t="shared" si="19"/>
        <v>0</v>
      </c>
      <c r="BA24" s="22">
        <f t="shared" si="19"/>
        <v>0</v>
      </c>
      <c r="BB24" s="22">
        <f t="shared" si="19"/>
        <v>0</v>
      </c>
      <c r="BC24" s="22">
        <f t="shared" si="20"/>
        <v>0</v>
      </c>
      <c r="BD24" s="22">
        <f t="shared" si="20"/>
        <v>0</v>
      </c>
      <c r="BE24" s="22">
        <f t="shared" si="20"/>
        <v>0</v>
      </c>
      <c r="BF24" s="22">
        <f t="shared" si="20"/>
        <v>0</v>
      </c>
      <c r="BG24" s="22">
        <f t="shared" si="20"/>
        <v>0</v>
      </c>
      <c r="BH24" s="22">
        <f t="shared" si="20"/>
        <v>0</v>
      </c>
      <c r="BI24" s="22">
        <f t="shared" si="20"/>
        <v>0</v>
      </c>
      <c r="BJ24" s="22">
        <f t="shared" si="20"/>
        <v>0</v>
      </c>
      <c r="BK24" s="22">
        <f t="shared" si="20"/>
        <v>0</v>
      </c>
      <c r="BL24" s="22">
        <f t="shared" si="20"/>
        <v>0</v>
      </c>
      <c r="BM24" s="22">
        <f t="shared" si="20"/>
        <v>0</v>
      </c>
      <c r="BN24" s="22">
        <f t="shared" si="20"/>
        <v>0</v>
      </c>
      <c r="BO24" s="22">
        <f t="shared" si="20"/>
        <v>0</v>
      </c>
      <c r="BP24" s="22">
        <f t="shared" si="20"/>
        <v>0</v>
      </c>
      <c r="BQ24" s="22">
        <f t="shared" si="20"/>
        <v>0</v>
      </c>
      <c r="BR24" s="22">
        <f t="shared" si="20"/>
        <v>0</v>
      </c>
      <c r="BS24" s="22">
        <f t="shared" si="21"/>
        <v>0</v>
      </c>
      <c r="BT24" s="22">
        <f t="shared" si="21"/>
        <v>0</v>
      </c>
      <c r="BU24" s="22">
        <f t="shared" si="21"/>
        <v>0</v>
      </c>
      <c r="BV24" s="22">
        <f t="shared" si="21"/>
        <v>0</v>
      </c>
      <c r="BW24" s="22">
        <f t="shared" si="21"/>
        <v>0</v>
      </c>
      <c r="BX24" s="22">
        <f t="shared" si="21"/>
        <v>0</v>
      </c>
      <c r="BY24" s="22">
        <f t="shared" si="21"/>
        <v>0</v>
      </c>
      <c r="BZ24" s="22">
        <f t="shared" si="21"/>
        <v>0</v>
      </c>
      <c r="CA24" s="22">
        <f t="shared" si="21"/>
        <v>0</v>
      </c>
      <c r="CB24" s="22">
        <f t="shared" si="21"/>
        <v>0</v>
      </c>
      <c r="CC24" s="22">
        <f t="shared" si="21"/>
        <v>0</v>
      </c>
      <c r="CD24" s="22">
        <f t="shared" si="21"/>
        <v>0</v>
      </c>
      <c r="CE24" s="22">
        <f t="shared" si="22"/>
        <v>0</v>
      </c>
      <c r="CF24" s="22">
        <f t="shared" si="22"/>
        <v>0</v>
      </c>
      <c r="CG24" s="22">
        <f t="shared" si="22"/>
        <v>0</v>
      </c>
      <c r="CH24" s="22">
        <f t="shared" si="22"/>
        <v>0</v>
      </c>
      <c r="CI24" s="22">
        <f t="shared" si="22"/>
        <v>0</v>
      </c>
      <c r="CJ24" s="22">
        <f t="shared" si="22"/>
        <v>0</v>
      </c>
      <c r="CK24" s="22">
        <f t="shared" si="22"/>
        <v>0</v>
      </c>
      <c r="CL24" s="22">
        <f t="shared" si="22"/>
        <v>0</v>
      </c>
      <c r="CM24" s="22">
        <f t="shared" si="22"/>
        <v>0</v>
      </c>
      <c r="CN24" s="22">
        <f t="shared" si="22"/>
        <v>9629.75</v>
      </c>
      <c r="CO24" s="22">
        <f t="shared" si="22"/>
        <v>9629.75</v>
      </c>
      <c r="CP24" s="22">
        <f t="shared" si="22"/>
        <v>9629.75</v>
      </c>
    </row>
    <row r="25" spans="1:94">
      <c r="A25" s="8"/>
      <c r="C25" s="8"/>
      <c r="D25" s="8"/>
      <c r="E25" s="8"/>
      <c r="F25" s="23"/>
      <c r="G25" s="23"/>
      <c r="H25" s="8"/>
      <c r="I25" s="24"/>
      <c r="J25" s="24"/>
      <c r="K25" s="8"/>
      <c r="L25" s="8"/>
      <c r="M25" s="8"/>
      <c r="N25" s="8"/>
      <c r="O25" s="8"/>
      <c r="P25" s="8"/>
      <c r="Q25" s="25">
        <f>SUM(Q18:Q24)</f>
        <v>0</v>
      </c>
      <c r="R25" s="25">
        <f t="shared" ref="R25:CC25" si="28">SUM(R18:R24)</f>
        <v>27554</v>
      </c>
      <c r="S25" s="25">
        <f t="shared" si="28"/>
        <v>105175.25</v>
      </c>
      <c r="T25" s="25">
        <f t="shared" si="28"/>
        <v>91859.5</v>
      </c>
      <c r="U25" s="25">
        <f t="shared" si="28"/>
        <v>99845.75</v>
      </c>
      <c r="V25" s="25">
        <f t="shared" si="28"/>
        <v>109548.75</v>
      </c>
      <c r="W25" s="25">
        <f t="shared" si="28"/>
        <v>0</v>
      </c>
      <c r="X25" s="25">
        <f t="shared" si="28"/>
        <v>0</v>
      </c>
      <c r="Y25" s="25">
        <f t="shared" si="28"/>
        <v>0</v>
      </c>
      <c r="Z25" s="25">
        <f t="shared" si="28"/>
        <v>0</v>
      </c>
      <c r="AA25" s="25">
        <f t="shared" si="28"/>
        <v>0</v>
      </c>
      <c r="AB25" s="25">
        <f t="shared" si="28"/>
        <v>0</v>
      </c>
      <c r="AC25" s="25">
        <f t="shared" si="28"/>
        <v>0</v>
      </c>
      <c r="AD25" s="25">
        <f t="shared" si="28"/>
        <v>0</v>
      </c>
      <c r="AE25" s="25">
        <f t="shared" si="28"/>
        <v>0</v>
      </c>
      <c r="AF25" s="25">
        <f t="shared" si="28"/>
        <v>0</v>
      </c>
      <c r="AG25" s="25">
        <f t="shared" si="28"/>
        <v>0</v>
      </c>
      <c r="AH25" s="25">
        <f t="shared" si="28"/>
        <v>0</v>
      </c>
      <c r="AI25" s="25">
        <f t="shared" si="28"/>
        <v>0</v>
      </c>
      <c r="AJ25" s="25">
        <f t="shared" si="28"/>
        <v>0</v>
      </c>
      <c r="AK25" s="25">
        <f t="shared" si="28"/>
        <v>0</v>
      </c>
      <c r="AL25" s="25">
        <f t="shared" si="28"/>
        <v>0</v>
      </c>
      <c r="AM25" s="25">
        <f t="shared" si="28"/>
        <v>0</v>
      </c>
      <c r="AN25" s="25">
        <f t="shared" si="28"/>
        <v>0</v>
      </c>
      <c r="AO25" s="25">
        <f t="shared" si="28"/>
        <v>0</v>
      </c>
      <c r="AP25" s="25">
        <f t="shared" si="28"/>
        <v>0</v>
      </c>
      <c r="AQ25" s="25">
        <f t="shared" si="28"/>
        <v>0</v>
      </c>
      <c r="AR25" s="25">
        <f t="shared" si="28"/>
        <v>9184.6666666666661</v>
      </c>
      <c r="AS25" s="25">
        <f t="shared" si="28"/>
        <v>9184.6666666666661</v>
      </c>
      <c r="AT25" s="25">
        <f t="shared" si="28"/>
        <v>9184.6666666666661</v>
      </c>
      <c r="AU25" s="25">
        <f t="shared" si="28"/>
        <v>9184.6666666666661</v>
      </c>
      <c r="AV25" s="25">
        <f t="shared" si="28"/>
        <v>9184.6666666666661</v>
      </c>
      <c r="AW25" s="25">
        <f t="shared" si="28"/>
        <v>9184.6666666666661</v>
      </c>
      <c r="AX25" s="25">
        <f t="shared" si="28"/>
        <v>9184.6666666666661</v>
      </c>
      <c r="AY25" s="25">
        <f t="shared" si="28"/>
        <v>9184.6666666666661</v>
      </c>
      <c r="AZ25" s="25">
        <f t="shared" si="28"/>
        <v>9184.6666666666661</v>
      </c>
      <c r="BA25" s="25">
        <f t="shared" si="28"/>
        <v>9184.6666666666661</v>
      </c>
      <c r="BB25" s="25">
        <f t="shared" si="28"/>
        <v>9184.6666666666661</v>
      </c>
      <c r="BC25" s="25">
        <f t="shared" si="28"/>
        <v>9184.6666666666661</v>
      </c>
      <c r="BD25" s="25">
        <f t="shared" si="28"/>
        <v>7504.416666666667</v>
      </c>
      <c r="BE25" s="25">
        <f t="shared" si="28"/>
        <v>7504.416666666667</v>
      </c>
      <c r="BF25" s="25">
        <f t="shared" si="28"/>
        <v>7504.416666666667</v>
      </c>
      <c r="BG25" s="25">
        <f t="shared" si="28"/>
        <v>7504.416666666667</v>
      </c>
      <c r="BH25" s="25">
        <f t="shared" si="28"/>
        <v>7504.416666666667</v>
      </c>
      <c r="BI25" s="25">
        <f t="shared" si="28"/>
        <v>7504.416666666667</v>
      </c>
      <c r="BJ25" s="25">
        <f t="shared" si="28"/>
        <v>7504.416666666667</v>
      </c>
      <c r="BK25" s="25">
        <f t="shared" si="28"/>
        <v>7504.416666666667</v>
      </c>
      <c r="BL25" s="25">
        <f t="shared" si="28"/>
        <v>7504.416666666667</v>
      </c>
      <c r="BM25" s="25">
        <f t="shared" si="28"/>
        <v>7504.416666666667</v>
      </c>
      <c r="BN25" s="25">
        <f t="shared" si="28"/>
        <v>7504.416666666667</v>
      </c>
      <c r="BO25" s="25">
        <f t="shared" si="28"/>
        <v>7504.416666666667</v>
      </c>
      <c r="BP25" s="25">
        <f t="shared" si="28"/>
        <v>8106.583333333333</v>
      </c>
      <c r="BQ25" s="25">
        <f t="shared" si="28"/>
        <v>8106.583333333333</v>
      </c>
      <c r="BR25" s="25">
        <f t="shared" si="28"/>
        <v>8106.583333333333</v>
      </c>
      <c r="BS25" s="25">
        <f t="shared" si="28"/>
        <v>8106.583333333333</v>
      </c>
      <c r="BT25" s="25">
        <f t="shared" si="28"/>
        <v>8106.583333333333</v>
      </c>
      <c r="BU25" s="25">
        <f t="shared" si="28"/>
        <v>8106.583333333333</v>
      </c>
      <c r="BV25" s="25">
        <f t="shared" si="28"/>
        <v>8106.583333333333</v>
      </c>
      <c r="BW25" s="25">
        <f t="shared" si="28"/>
        <v>8106.583333333333</v>
      </c>
      <c r="BX25" s="25">
        <f t="shared" si="28"/>
        <v>8106.583333333333</v>
      </c>
      <c r="BY25" s="25">
        <f t="shared" si="28"/>
        <v>8106.583333333333</v>
      </c>
      <c r="BZ25" s="25">
        <f t="shared" si="28"/>
        <v>8106.583333333333</v>
      </c>
      <c r="CA25" s="25">
        <f t="shared" si="28"/>
        <v>8106.583333333333</v>
      </c>
      <c r="CB25" s="25">
        <f t="shared" si="28"/>
        <v>8962.1666666666661</v>
      </c>
      <c r="CC25" s="25">
        <f t="shared" si="28"/>
        <v>8962.1666666666661</v>
      </c>
      <c r="CD25" s="25">
        <f t="shared" ref="CD25:CP25" si="29">SUM(CD18:CD24)</f>
        <v>8962.1666666666661</v>
      </c>
      <c r="CE25" s="25">
        <f t="shared" si="29"/>
        <v>8962.1666666666661</v>
      </c>
      <c r="CF25" s="25">
        <f t="shared" si="29"/>
        <v>8962.1666666666661</v>
      </c>
      <c r="CG25" s="25">
        <f t="shared" si="29"/>
        <v>8962.1666666666661</v>
      </c>
      <c r="CH25" s="25">
        <f t="shared" si="29"/>
        <v>8962.1666666666661</v>
      </c>
      <c r="CI25" s="25">
        <f t="shared" si="29"/>
        <v>8962.1666666666661</v>
      </c>
      <c r="CJ25" s="25">
        <f t="shared" si="29"/>
        <v>8962.1666666666661</v>
      </c>
      <c r="CK25" s="25">
        <f t="shared" si="29"/>
        <v>8962.1666666666661</v>
      </c>
      <c r="CL25" s="25">
        <f>SUM(CL18:CL24)</f>
        <v>8962.1666666666661</v>
      </c>
      <c r="CM25" s="25">
        <f t="shared" si="29"/>
        <v>8962.1666666666661</v>
      </c>
      <c r="CN25" s="25">
        <f t="shared" si="29"/>
        <v>9629.75</v>
      </c>
      <c r="CO25" s="25">
        <f t="shared" si="29"/>
        <v>9629.75</v>
      </c>
      <c r="CP25" s="25">
        <f t="shared" si="29"/>
        <v>9629.75</v>
      </c>
    </row>
    <row r="26" spans="1:94" s="36" customFormat="1">
      <c r="A26" s="35"/>
      <c r="C26" s="35"/>
      <c r="D26" s="35"/>
      <c r="E26" s="35"/>
      <c r="F26" s="37"/>
      <c r="G26" s="37"/>
      <c r="H26" s="35"/>
      <c r="I26" s="38"/>
      <c r="J26" s="38"/>
      <c r="K26" s="35"/>
      <c r="L26" s="35"/>
      <c r="M26" s="35"/>
      <c r="N26" s="35"/>
      <c r="O26" s="35"/>
      <c r="P26" s="35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</row>
    <row r="27" spans="1:94">
      <c r="B27" s="20" t="s">
        <v>611</v>
      </c>
      <c r="D27" s="20" t="s">
        <v>435</v>
      </c>
      <c r="F27" s="21">
        <v>0</v>
      </c>
      <c r="G27" s="21">
        <v>0</v>
      </c>
      <c r="I27" s="31">
        <v>43556</v>
      </c>
      <c r="J27" s="31">
        <v>43921</v>
      </c>
      <c r="L27" s="29">
        <v>0</v>
      </c>
      <c r="M27" s="29"/>
      <c r="N27" s="29"/>
      <c r="O27" s="32">
        <f t="shared" ref="O27" si="30">IFERROR(L27/ROUND(DAYS360(I27,J27,FALSE)/30,0),0)</f>
        <v>0</v>
      </c>
      <c r="Q27" s="22">
        <f t="shared" ref="Q27:U33" si="31">SUMIFS($W27:$CD27,$W$4:$CD$4,Q$6)</f>
        <v>0</v>
      </c>
      <c r="R27" s="22">
        <f t="shared" si="31"/>
        <v>0</v>
      </c>
      <c r="S27" s="22">
        <f t="shared" si="31"/>
        <v>0</v>
      </c>
      <c r="T27" s="22">
        <f t="shared" si="31"/>
        <v>0</v>
      </c>
      <c r="U27" s="22">
        <f t="shared" si="31"/>
        <v>0</v>
      </c>
      <c r="V27" s="22">
        <f t="shared" ref="V27:V33" si="32">SUMIFS($W27:$CP27,$W$4:$CP$4,V$6)</f>
        <v>0</v>
      </c>
      <c r="W27" s="22">
        <f t="shared" ref="W27:AL33" si="33">SUMIFS($O27,$I27,"&lt;="&amp;W$6,$J27,"&gt;"&amp;W$6)</f>
        <v>0</v>
      </c>
      <c r="X27" s="22">
        <f t="shared" si="33"/>
        <v>0</v>
      </c>
      <c r="Y27" s="22">
        <f t="shared" si="33"/>
        <v>0</v>
      </c>
      <c r="Z27" s="22">
        <f t="shared" si="33"/>
        <v>0</v>
      </c>
      <c r="AA27" s="22">
        <f t="shared" si="33"/>
        <v>0</v>
      </c>
      <c r="AB27" s="22">
        <f t="shared" si="33"/>
        <v>0</v>
      </c>
      <c r="AC27" s="22">
        <f t="shared" si="33"/>
        <v>0</v>
      </c>
      <c r="AD27" s="22">
        <f t="shared" si="33"/>
        <v>0</v>
      </c>
      <c r="AE27" s="22">
        <f t="shared" si="33"/>
        <v>0</v>
      </c>
      <c r="AF27" s="22">
        <f t="shared" si="33"/>
        <v>0</v>
      </c>
      <c r="AG27" s="22">
        <f t="shared" si="33"/>
        <v>0</v>
      </c>
      <c r="AH27" s="22">
        <f t="shared" si="33"/>
        <v>0</v>
      </c>
      <c r="AI27" s="22">
        <f t="shared" si="33"/>
        <v>0</v>
      </c>
      <c r="AJ27" s="22">
        <f t="shared" si="33"/>
        <v>0</v>
      </c>
      <c r="AK27" s="22">
        <f t="shared" si="33"/>
        <v>0</v>
      </c>
      <c r="AL27" s="22">
        <f t="shared" si="33"/>
        <v>0</v>
      </c>
      <c r="AM27" s="22">
        <f t="shared" ref="AM27:BB33" si="34">SUMIFS($O27,$I27,"&lt;="&amp;AM$6,$J27,"&gt;"&amp;AM$6)</f>
        <v>0</v>
      </c>
      <c r="AN27" s="22">
        <f t="shared" si="34"/>
        <v>0</v>
      </c>
      <c r="AO27" s="22">
        <f t="shared" si="34"/>
        <v>0</v>
      </c>
      <c r="AP27" s="22">
        <f t="shared" si="34"/>
        <v>0</v>
      </c>
      <c r="AQ27" s="22">
        <f t="shared" si="34"/>
        <v>0</v>
      </c>
      <c r="AR27" s="22">
        <f t="shared" si="34"/>
        <v>0</v>
      </c>
      <c r="AS27" s="22">
        <f t="shared" si="34"/>
        <v>0</v>
      </c>
      <c r="AT27" s="22">
        <f t="shared" si="34"/>
        <v>0</v>
      </c>
      <c r="AU27" s="22">
        <f t="shared" si="34"/>
        <v>0</v>
      </c>
      <c r="AV27" s="22">
        <f t="shared" si="34"/>
        <v>0</v>
      </c>
      <c r="AW27" s="22">
        <f t="shared" si="34"/>
        <v>0</v>
      </c>
      <c r="AX27" s="22">
        <f t="shared" si="34"/>
        <v>0</v>
      </c>
      <c r="AY27" s="22">
        <f t="shared" si="34"/>
        <v>0</v>
      </c>
      <c r="AZ27" s="22">
        <f t="shared" si="34"/>
        <v>0</v>
      </c>
      <c r="BA27" s="22">
        <f t="shared" si="34"/>
        <v>0</v>
      </c>
      <c r="BB27" s="22">
        <f t="shared" si="34"/>
        <v>0</v>
      </c>
      <c r="BC27" s="22">
        <f t="shared" ref="BC27:BR33" si="35">SUMIFS($O27,$I27,"&lt;="&amp;BC$6,$J27,"&gt;"&amp;BC$6)</f>
        <v>0</v>
      </c>
      <c r="BD27" s="22">
        <f t="shared" si="35"/>
        <v>0</v>
      </c>
      <c r="BE27" s="22">
        <f t="shared" si="35"/>
        <v>0</v>
      </c>
      <c r="BF27" s="22">
        <f t="shared" si="35"/>
        <v>0</v>
      </c>
      <c r="BG27" s="22">
        <f t="shared" si="35"/>
        <v>0</v>
      </c>
      <c r="BH27" s="22">
        <f t="shared" si="35"/>
        <v>0</v>
      </c>
      <c r="BI27" s="22">
        <f t="shared" si="35"/>
        <v>0</v>
      </c>
      <c r="BJ27" s="22">
        <f t="shared" si="35"/>
        <v>0</v>
      </c>
      <c r="BK27" s="22">
        <f t="shared" si="35"/>
        <v>0</v>
      </c>
      <c r="BL27" s="22">
        <f t="shared" si="35"/>
        <v>0</v>
      </c>
      <c r="BM27" s="22">
        <f t="shared" si="35"/>
        <v>0</v>
      </c>
      <c r="BN27" s="22">
        <f t="shared" si="35"/>
        <v>0</v>
      </c>
      <c r="BO27" s="22">
        <f t="shared" si="35"/>
        <v>0</v>
      </c>
      <c r="BP27" s="22">
        <f t="shared" si="35"/>
        <v>0</v>
      </c>
      <c r="BQ27" s="22">
        <f t="shared" si="35"/>
        <v>0</v>
      </c>
      <c r="BR27" s="22">
        <f t="shared" si="35"/>
        <v>0</v>
      </c>
      <c r="BS27" s="22">
        <f t="shared" ref="BS27:CH33" si="36">SUMIFS($O27,$I27,"&lt;="&amp;BS$6,$J27,"&gt;"&amp;BS$6)</f>
        <v>0</v>
      </c>
      <c r="BT27" s="22">
        <f t="shared" si="36"/>
        <v>0</v>
      </c>
      <c r="BU27" s="22">
        <f t="shared" si="36"/>
        <v>0</v>
      </c>
      <c r="BV27" s="22">
        <f t="shared" si="36"/>
        <v>0</v>
      </c>
      <c r="BW27" s="22">
        <f t="shared" si="36"/>
        <v>0</v>
      </c>
      <c r="BX27" s="22">
        <f t="shared" si="36"/>
        <v>0</v>
      </c>
      <c r="BY27" s="22">
        <f t="shared" si="36"/>
        <v>0</v>
      </c>
      <c r="BZ27" s="22">
        <f t="shared" si="36"/>
        <v>0</v>
      </c>
      <c r="CA27" s="22">
        <f t="shared" si="36"/>
        <v>0</v>
      </c>
      <c r="CB27" s="22">
        <f t="shared" si="36"/>
        <v>0</v>
      </c>
      <c r="CC27" s="22">
        <f t="shared" si="36"/>
        <v>0</v>
      </c>
      <c r="CD27" s="22">
        <f t="shared" si="36"/>
        <v>0</v>
      </c>
      <c r="CE27" s="22">
        <f t="shared" si="36"/>
        <v>0</v>
      </c>
      <c r="CF27" s="22">
        <f t="shared" si="36"/>
        <v>0</v>
      </c>
      <c r="CG27" s="22">
        <f t="shared" si="36"/>
        <v>0</v>
      </c>
      <c r="CH27" s="22">
        <f t="shared" si="36"/>
        <v>0</v>
      </c>
      <c r="CI27" s="22">
        <f t="shared" ref="CE27:CP33" si="37">SUMIFS($O27,$I27,"&lt;="&amp;CI$6,$J27,"&gt;"&amp;CI$6)</f>
        <v>0</v>
      </c>
      <c r="CJ27" s="22">
        <f t="shared" si="37"/>
        <v>0</v>
      </c>
      <c r="CK27" s="22">
        <f t="shared" si="37"/>
        <v>0</v>
      </c>
      <c r="CL27" s="22">
        <f t="shared" si="37"/>
        <v>0</v>
      </c>
      <c r="CM27" s="22">
        <f t="shared" si="37"/>
        <v>0</v>
      </c>
      <c r="CN27" s="22">
        <f t="shared" si="37"/>
        <v>0</v>
      </c>
      <c r="CO27" s="22">
        <f t="shared" si="37"/>
        <v>0</v>
      </c>
      <c r="CP27" s="22">
        <f t="shared" si="37"/>
        <v>0</v>
      </c>
    </row>
    <row r="28" spans="1:94">
      <c r="B28" s="20" t="s">
        <v>611</v>
      </c>
      <c r="D28" s="20" t="s">
        <v>435</v>
      </c>
      <c r="F28" s="21"/>
      <c r="G28" s="21">
        <v>0</v>
      </c>
      <c r="I28" s="31">
        <f t="shared" ref="I28:J33" si="38">DATE(YEAR(I27)+1,MONTH(I27),DAY(I27))</f>
        <v>43922</v>
      </c>
      <c r="J28" s="31">
        <f>DATE(YEAR(J27)+1,MONTH(J27),DAY(J27))</f>
        <v>44286</v>
      </c>
      <c r="L28" s="139">
        <v>144390</v>
      </c>
      <c r="M28" s="29">
        <f>L28-L27</f>
        <v>144390</v>
      </c>
      <c r="N28" s="34" t="e">
        <f>M28/L27</f>
        <v>#DIV/0!</v>
      </c>
      <c r="O28" s="32">
        <f>IFERROR(L28/ROUND(DAYS360(I28,J28,FALSE)/30,0),0)</f>
        <v>12032.5</v>
      </c>
      <c r="Q28" s="22">
        <f t="shared" si="31"/>
        <v>108292.5</v>
      </c>
      <c r="R28" s="22">
        <f t="shared" si="31"/>
        <v>36097.5</v>
      </c>
      <c r="S28" s="22">
        <f t="shared" si="31"/>
        <v>0</v>
      </c>
      <c r="T28" s="22">
        <f t="shared" si="31"/>
        <v>0</v>
      </c>
      <c r="U28" s="22">
        <f t="shared" si="31"/>
        <v>0</v>
      </c>
      <c r="V28" s="22">
        <f t="shared" si="32"/>
        <v>0</v>
      </c>
      <c r="W28" s="22">
        <f t="shared" si="33"/>
        <v>0</v>
      </c>
      <c r="X28" s="22">
        <f t="shared" si="33"/>
        <v>0</v>
      </c>
      <c r="Y28" s="22">
        <f t="shared" si="33"/>
        <v>0</v>
      </c>
      <c r="Z28" s="22">
        <f t="shared" si="33"/>
        <v>12032.5</v>
      </c>
      <c r="AA28" s="22">
        <f t="shared" si="33"/>
        <v>12032.5</v>
      </c>
      <c r="AB28" s="22">
        <f t="shared" si="33"/>
        <v>12032.5</v>
      </c>
      <c r="AC28" s="22">
        <f t="shared" si="33"/>
        <v>12032.5</v>
      </c>
      <c r="AD28" s="22">
        <f t="shared" si="33"/>
        <v>12032.5</v>
      </c>
      <c r="AE28" s="22">
        <f t="shared" si="33"/>
        <v>12032.5</v>
      </c>
      <c r="AF28" s="22">
        <f t="shared" si="33"/>
        <v>12032.5</v>
      </c>
      <c r="AG28" s="22">
        <f t="shared" si="33"/>
        <v>12032.5</v>
      </c>
      <c r="AH28" s="22">
        <f t="shared" si="33"/>
        <v>12032.5</v>
      </c>
      <c r="AI28" s="22">
        <f t="shared" si="33"/>
        <v>12032.5</v>
      </c>
      <c r="AJ28" s="22">
        <f t="shared" si="33"/>
        <v>12032.5</v>
      </c>
      <c r="AK28" s="22">
        <f t="shared" si="33"/>
        <v>12032.5</v>
      </c>
      <c r="AL28" s="22">
        <f t="shared" si="33"/>
        <v>0</v>
      </c>
      <c r="AM28" s="22">
        <f t="shared" si="34"/>
        <v>0</v>
      </c>
      <c r="AN28" s="22">
        <f t="shared" si="34"/>
        <v>0</v>
      </c>
      <c r="AO28" s="22">
        <f t="shared" si="34"/>
        <v>0</v>
      </c>
      <c r="AP28" s="22">
        <f t="shared" si="34"/>
        <v>0</v>
      </c>
      <c r="AQ28" s="22">
        <f t="shared" si="34"/>
        <v>0</v>
      </c>
      <c r="AR28" s="22">
        <f t="shared" si="34"/>
        <v>0</v>
      </c>
      <c r="AS28" s="22">
        <f t="shared" si="34"/>
        <v>0</v>
      </c>
      <c r="AT28" s="22">
        <f t="shared" si="34"/>
        <v>0</v>
      </c>
      <c r="AU28" s="22">
        <f t="shared" si="34"/>
        <v>0</v>
      </c>
      <c r="AV28" s="22">
        <f t="shared" si="34"/>
        <v>0</v>
      </c>
      <c r="AW28" s="22">
        <f t="shared" si="34"/>
        <v>0</v>
      </c>
      <c r="AX28" s="22">
        <f t="shared" si="34"/>
        <v>0</v>
      </c>
      <c r="AY28" s="22">
        <f t="shared" si="34"/>
        <v>0</v>
      </c>
      <c r="AZ28" s="22">
        <f t="shared" si="34"/>
        <v>0</v>
      </c>
      <c r="BA28" s="22">
        <f t="shared" si="34"/>
        <v>0</v>
      </c>
      <c r="BB28" s="22">
        <f t="shared" si="34"/>
        <v>0</v>
      </c>
      <c r="BC28" s="22">
        <f t="shared" si="35"/>
        <v>0</v>
      </c>
      <c r="BD28" s="22">
        <f t="shared" si="35"/>
        <v>0</v>
      </c>
      <c r="BE28" s="22">
        <f t="shared" si="35"/>
        <v>0</v>
      </c>
      <c r="BF28" s="22">
        <f t="shared" si="35"/>
        <v>0</v>
      </c>
      <c r="BG28" s="22">
        <f t="shared" si="35"/>
        <v>0</v>
      </c>
      <c r="BH28" s="22">
        <f t="shared" si="35"/>
        <v>0</v>
      </c>
      <c r="BI28" s="22">
        <f t="shared" si="35"/>
        <v>0</v>
      </c>
      <c r="BJ28" s="22">
        <f t="shared" si="35"/>
        <v>0</v>
      </c>
      <c r="BK28" s="22">
        <f t="shared" si="35"/>
        <v>0</v>
      </c>
      <c r="BL28" s="22">
        <f t="shared" si="35"/>
        <v>0</v>
      </c>
      <c r="BM28" s="22">
        <f t="shared" si="35"/>
        <v>0</v>
      </c>
      <c r="BN28" s="22">
        <f t="shared" si="35"/>
        <v>0</v>
      </c>
      <c r="BO28" s="22">
        <f t="shared" si="35"/>
        <v>0</v>
      </c>
      <c r="BP28" s="22">
        <f t="shared" si="35"/>
        <v>0</v>
      </c>
      <c r="BQ28" s="22">
        <f t="shared" si="35"/>
        <v>0</v>
      </c>
      <c r="BR28" s="22">
        <f t="shared" si="35"/>
        <v>0</v>
      </c>
      <c r="BS28" s="22">
        <f t="shared" si="36"/>
        <v>0</v>
      </c>
      <c r="BT28" s="22">
        <f t="shared" si="36"/>
        <v>0</v>
      </c>
      <c r="BU28" s="22">
        <f t="shared" si="36"/>
        <v>0</v>
      </c>
      <c r="BV28" s="22">
        <f t="shared" si="36"/>
        <v>0</v>
      </c>
      <c r="BW28" s="22">
        <f t="shared" si="36"/>
        <v>0</v>
      </c>
      <c r="BX28" s="22">
        <f t="shared" si="36"/>
        <v>0</v>
      </c>
      <c r="BY28" s="22">
        <f t="shared" si="36"/>
        <v>0</v>
      </c>
      <c r="BZ28" s="22">
        <f t="shared" si="36"/>
        <v>0</v>
      </c>
      <c r="CA28" s="22">
        <f t="shared" si="36"/>
        <v>0</v>
      </c>
      <c r="CB28" s="22">
        <f t="shared" si="36"/>
        <v>0</v>
      </c>
      <c r="CC28" s="22">
        <f t="shared" si="36"/>
        <v>0</v>
      </c>
      <c r="CD28" s="22">
        <f t="shared" si="36"/>
        <v>0</v>
      </c>
      <c r="CE28" s="22">
        <f t="shared" si="37"/>
        <v>0</v>
      </c>
      <c r="CF28" s="22">
        <f t="shared" si="37"/>
        <v>0</v>
      </c>
      <c r="CG28" s="22">
        <f t="shared" si="37"/>
        <v>0</v>
      </c>
      <c r="CH28" s="22">
        <f t="shared" si="37"/>
        <v>0</v>
      </c>
      <c r="CI28" s="22">
        <f t="shared" si="37"/>
        <v>0</v>
      </c>
      <c r="CJ28" s="22">
        <f t="shared" si="37"/>
        <v>0</v>
      </c>
      <c r="CK28" s="22">
        <f t="shared" si="37"/>
        <v>0</v>
      </c>
      <c r="CL28" s="22">
        <f t="shared" si="37"/>
        <v>0</v>
      </c>
      <c r="CM28" s="22">
        <f t="shared" si="37"/>
        <v>0</v>
      </c>
      <c r="CN28" s="22">
        <f t="shared" si="37"/>
        <v>0</v>
      </c>
      <c r="CO28" s="22">
        <f t="shared" si="37"/>
        <v>0</v>
      </c>
      <c r="CP28" s="22">
        <f t="shared" si="37"/>
        <v>0</v>
      </c>
    </row>
    <row r="29" spans="1:94">
      <c r="B29" s="20" t="s">
        <v>611</v>
      </c>
      <c r="D29" s="20" t="s">
        <v>435</v>
      </c>
      <c r="F29" s="21"/>
      <c r="G29" s="21">
        <v>0.06</v>
      </c>
      <c r="I29" s="31">
        <f t="shared" si="38"/>
        <v>44287</v>
      </c>
      <c r="J29" s="31">
        <f t="shared" si="38"/>
        <v>44651</v>
      </c>
      <c r="L29" s="147">
        <v>153053.4</v>
      </c>
      <c r="M29" s="29">
        <f t="shared" ref="M29:M33" si="39">L29-L28</f>
        <v>8663.3999999999942</v>
      </c>
      <c r="N29" s="34">
        <f t="shared" ref="N29:N33" si="40">M29/L28</f>
        <v>5.9999999999999963E-2</v>
      </c>
      <c r="O29" s="32">
        <f t="shared" ref="O29:O33" si="41">IFERROR(L29/ROUND(DAYS360(I29,J29,FALSE)/30,0),0)</f>
        <v>12754.449999999999</v>
      </c>
      <c r="Q29" s="22">
        <f t="shared" si="31"/>
        <v>0</v>
      </c>
      <c r="R29" s="22">
        <f t="shared" si="31"/>
        <v>114790.04999999999</v>
      </c>
      <c r="S29" s="22">
        <f t="shared" si="31"/>
        <v>38263.35</v>
      </c>
      <c r="T29" s="22">
        <f t="shared" si="31"/>
        <v>0</v>
      </c>
      <c r="U29" s="22">
        <f t="shared" si="31"/>
        <v>0</v>
      </c>
      <c r="V29" s="22">
        <f t="shared" si="32"/>
        <v>0</v>
      </c>
      <c r="W29" s="22">
        <f t="shared" si="33"/>
        <v>0</v>
      </c>
      <c r="X29" s="22">
        <f t="shared" si="33"/>
        <v>0</v>
      </c>
      <c r="Y29" s="22">
        <f t="shared" si="33"/>
        <v>0</v>
      </c>
      <c r="Z29" s="22">
        <f t="shared" si="33"/>
        <v>0</v>
      </c>
      <c r="AA29" s="22">
        <f t="shared" si="33"/>
        <v>0</v>
      </c>
      <c r="AB29" s="22">
        <f t="shared" si="33"/>
        <v>0</v>
      </c>
      <c r="AC29" s="22">
        <f t="shared" si="33"/>
        <v>0</v>
      </c>
      <c r="AD29" s="22">
        <f t="shared" si="33"/>
        <v>0</v>
      </c>
      <c r="AE29" s="22">
        <f t="shared" si="33"/>
        <v>0</v>
      </c>
      <c r="AF29" s="22">
        <f t="shared" si="33"/>
        <v>0</v>
      </c>
      <c r="AG29" s="22">
        <f t="shared" si="33"/>
        <v>0</v>
      </c>
      <c r="AH29" s="22">
        <f t="shared" si="33"/>
        <v>0</v>
      </c>
      <c r="AI29" s="22">
        <f t="shared" si="33"/>
        <v>0</v>
      </c>
      <c r="AJ29" s="22">
        <f t="shared" si="33"/>
        <v>0</v>
      </c>
      <c r="AK29" s="22">
        <f t="shared" si="33"/>
        <v>0</v>
      </c>
      <c r="AL29" s="22">
        <f t="shared" si="33"/>
        <v>12754.449999999999</v>
      </c>
      <c r="AM29" s="22">
        <f t="shared" si="34"/>
        <v>12754.449999999999</v>
      </c>
      <c r="AN29" s="22">
        <f t="shared" si="34"/>
        <v>12754.449999999999</v>
      </c>
      <c r="AO29" s="22">
        <f t="shared" si="34"/>
        <v>12754.449999999999</v>
      </c>
      <c r="AP29" s="22">
        <f t="shared" si="34"/>
        <v>12754.449999999999</v>
      </c>
      <c r="AQ29" s="22">
        <f t="shared" si="34"/>
        <v>12754.449999999999</v>
      </c>
      <c r="AR29" s="22">
        <f t="shared" si="34"/>
        <v>12754.449999999999</v>
      </c>
      <c r="AS29" s="22">
        <f t="shared" si="34"/>
        <v>12754.449999999999</v>
      </c>
      <c r="AT29" s="22">
        <f t="shared" si="34"/>
        <v>12754.449999999999</v>
      </c>
      <c r="AU29" s="22">
        <f t="shared" si="34"/>
        <v>12754.449999999999</v>
      </c>
      <c r="AV29" s="22">
        <f t="shared" si="34"/>
        <v>12754.449999999999</v>
      </c>
      <c r="AW29" s="22">
        <f t="shared" si="34"/>
        <v>12754.449999999999</v>
      </c>
      <c r="AX29" s="22">
        <f t="shared" si="34"/>
        <v>0</v>
      </c>
      <c r="AY29" s="22">
        <f t="shared" si="34"/>
        <v>0</v>
      </c>
      <c r="AZ29" s="22">
        <f t="shared" si="34"/>
        <v>0</v>
      </c>
      <c r="BA29" s="22">
        <f t="shared" si="34"/>
        <v>0</v>
      </c>
      <c r="BB29" s="22">
        <f t="shared" si="34"/>
        <v>0</v>
      </c>
      <c r="BC29" s="22">
        <f t="shared" si="35"/>
        <v>0</v>
      </c>
      <c r="BD29" s="22">
        <f t="shared" si="35"/>
        <v>0</v>
      </c>
      <c r="BE29" s="22">
        <f t="shared" si="35"/>
        <v>0</v>
      </c>
      <c r="BF29" s="22">
        <f t="shared" si="35"/>
        <v>0</v>
      </c>
      <c r="BG29" s="22">
        <f t="shared" si="35"/>
        <v>0</v>
      </c>
      <c r="BH29" s="22">
        <f t="shared" si="35"/>
        <v>0</v>
      </c>
      <c r="BI29" s="22">
        <f t="shared" si="35"/>
        <v>0</v>
      </c>
      <c r="BJ29" s="22">
        <f t="shared" si="35"/>
        <v>0</v>
      </c>
      <c r="BK29" s="22">
        <f t="shared" si="35"/>
        <v>0</v>
      </c>
      <c r="BL29" s="22">
        <f t="shared" si="35"/>
        <v>0</v>
      </c>
      <c r="BM29" s="22">
        <f t="shared" si="35"/>
        <v>0</v>
      </c>
      <c r="BN29" s="22">
        <f t="shared" si="35"/>
        <v>0</v>
      </c>
      <c r="BO29" s="22">
        <f t="shared" si="35"/>
        <v>0</v>
      </c>
      <c r="BP29" s="22">
        <f t="shared" si="35"/>
        <v>0</v>
      </c>
      <c r="BQ29" s="22">
        <f t="shared" si="35"/>
        <v>0</v>
      </c>
      <c r="BR29" s="22">
        <f t="shared" si="35"/>
        <v>0</v>
      </c>
      <c r="BS29" s="22">
        <f t="shared" si="36"/>
        <v>0</v>
      </c>
      <c r="BT29" s="22">
        <f t="shared" si="36"/>
        <v>0</v>
      </c>
      <c r="BU29" s="22">
        <f t="shared" si="36"/>
        <v>0</v>
      </c>
      <c r="BV29" s="22">
        <f t="shared" si="36"/>
        <v>0</v>
      </c>
      <c r="BW29" s="22">
        <f t="shared" si="36"/>
        <v>0</v>
      </c>
      <c r="BX29" s="22">
        <f t="shared" si="36"/>
        <v>0</v>
      </c>
      <c r="BY29" s="22">
        <f t="shared" si="36"/>
        <v>0</v>
      </c>
      <c r="BZ29" s="22">
        <f t="shared" si="36"/>
        <v>0</v>
      </c>
      <c r="CA29" s="22">
        <f t="shared" si="36"/>
        <v>0</v>
      </c>
      <c r="CB29" s="22">
        <f t="shared" si="36"/>
        <v>0</v>
      </c>
      <c r="CC29" s="22">
        <f t="shared" si="36"/>
        <v>0</v>
      </c>
      <c r="CD29" s="22">
        <f t="shared" si="36"/>
        <v>0</v>
      </c>
      <c r="CE29" s="22">
        <f t="shared" si="37"/>
        <v>0</v>
      </c>
      <c r="CF29" s="22">
        <f t="shared" si="37"/>
        <v>0</v>
      </c>
      <c r="CG29" s="22">
        <f t="shared" si="37"/>
        <v>0</v>
      </c>
      <c r="CH29" s="22">
        <f t="shared" si="37"/>
        <v>0</v>
      </c>
      <c r="CI29" s="22">
        <f t="shared" si="37"/>
        <v>0</v>
      </c>
      <c r="CJ29" s="22">
        <f t="shared" si="37"/>
        <v>0</v>
      </c>
      <c r="CK29" s="22">
        <f t="shared" si="37"/>
        <v>0</v>
      </c>
      <c r="CL29" s="22">
        <f t="shared" si="37"/>
        <v>0</v>
      </c>
      <c r="CM29" s="22">
        <f t="shared" si="37"/>
        <v>0</v>
      </c>
      <c r="CN29" s="22">
        <f t="shared" si="37"/>
        <v>0</v>
      </c>
      <c r="CO29" s="22">
        <f t="shared" si="37"/>
        <v>0</v>
      </c>
      <c r="CP29" s="22">
        <f t="shared" si="37"/>
        <v>0</v>
      </c>
    </row>
    <row r="30" spans="1:94">
      <c r="B30" s="20" t="s">
        <v>611</v>
      </c>
      <c r="D30" s="20" t="s">
        <v>435</v>
      </c>
      <c r="F30" s="21"/>
      <c r="G30" s="21">
        <v>7.4999999999999997E-2</v>
      </c>
      <c r="I30" s="31">
        <f t="shared" si="38"/>
        <v>44652</v>
      </c>
      <c r="J30" s="31">
        <f t="shared" si="38"/>
        <v>45016</v>
      </c>
      <c r="L30" s="29">
        <f>O29*(1+F30)*(1+G30)*ROUND(DAYS360(I30,J30,FALSE)/30,0)</f>
        <v>164532.40499999997</v>
      </c>
      <c r="M30" s="29">
        <f t="shared" si="39"/>
        <v>11479.004999999976</v>
      </c>
      <c r="N30" s="34">
        <f t="shared" si="40"/>
        <v>7.4999999999999845E-2</v>
      </c>
      <c r="O30" s="32">
        <f t="shared" si="41"/>
        <v>13711.033749999997</v>
      </c>
      <c r="Q30" s="22">
        <f t="shared" si="31"/>
        <v>0</v>
      </c>
      <c r="R30" s="22">
        <f t="shared" si="31"/>
        <v>0</v>
      </c>
      <c r="S30" s="22">
        <f t="shared" si="31"/>
        <v>123399.30374999999</v>
      </c>
      <c r="T30" s="22">
        <f t="shared" si="31"/>
        <v>41133.101249999992</v>
      </c>
      <c r="U30" s="22">
        <f t="shared" si="31"/>
        <v>0</v>
      </c>
      <c r="V30" s="22">
        <f t="shared" si="32"/>
        <v>0</v>
      </c>
      <c r="W30" s="22">
        <f t="shared" si="33"/>
        <v>0</v>
      </c>
      <c r="X30" s="22">
        <f t="shared" si="33"/>
        <v>0</v>
      </c>
      <c r="Y30" s="22">
        <f t="shared" si="33"/>
        <v>0</v>
      </c>
      <c r="Z30" s="22">
        <f t="shared" si="33"/>
        <v>0</v>
      </c>
      <c r="AA30" s="22">
        <f t="shared" si="33"/>
        <v>0</v>
      </c>
      <c r="AB30" s="22">
        <f t="shared" si="33"/>
        <v>0</v>
      </c>
      <c r="AC30" s="22">
        <f t="shared" si="33"/>
        <v>0</v>
      </c>
      <c r="AD30" s="22">
        <f t="shared" si="33"/>
        <v>0</v>
      </c>
      <c r="AE30" s="22">
        <f t="shared" si="33"/>
        <v>0</v>
      </c>
      <c r="AF30" s="22">
        <f t="shared" si="33"/>
        <v>0</v>
      </c>
      <c r="AG30" s="22">
        <f t="shared" si="33"/>
        <v>0</v>
      </c>
      <c r="AH30" s="22">
        <f t="shared" si="33"/>
        <v>0</v>
      </c>
      <c r="AI30" s="22">
        <f t="shared" si="33"/>
        <v>0</v>
      </c>
      <c r="AJ30" s="22">
        <f t="shared" si="33"/>
        <v>0</v>
      </c>
      <c r="AK30" s="22">
        <f t="shared" si="33"/>
        <v>0</v>
      </c>
      <c r="AL30" s="22">
        <f t="shared" si="33"/>
        <v>0</v>
      </c>
      <c r="AM30" s="22">
        <f t="shared" si="34"/>
        <v>0</v>
      </c>
      <c r="AN30" s="22">
        <f t="shared" si="34"/>
        <v>0</v>
      </c>
      <c r="AO30" s="22">
        <f t="shared" si="34"/>
        <v>0</v>
      </c>
      <c r="AP30" s="22">
        <f t="shared" si="34"/>
        <v>0</v>
      </c>
      <c r="AQ30" s="22">
        <f t="shared" si="34"/>
        <v>0</v>
      </c>
      <c r="AR30" s="22">
        <f t="shared" si="34"/>
        <v>0</v>
      </c>
      <c r="AS30" s="22">
        <f t="shared" si="34"/>
        <v>0</v>
      </c>
      <c r="AT30" s="22">
        <f t="shared" si="34"/>
        <v>0</v>
      </c>
      <c r="AU30" s="22">
        <f t="shared" si="34"/>
        <v>0</v>
      </c>
      <c r="AV30" s="22">
        <f t="shared" si="34"/>
        <v>0</v>
      </c>
      <c r="AW30" s="22">
        <f t="shared" si="34"/>
        <v>0</v>
      </c>
      <c r="AX30" s="22">
        <f t="shared" si="34"/>
        <v>13711.033749999997</v>
      </c>
      <c r="AY30" s="22">
        <f t="shared" si="34"/>
        <v>13711.033749999997</v>
      </c>
      <c r="AZ30" s="22">
        <f t="shared" si="34"/>
        <v>13711.033749999997</v>
      </c>
      <c r="BA30" s="22">
        <f t="shared" si="34"/>
        <v>13711.033749999997</v>
      </c>
      <c r="BB30" s="22">
        <f t="shared" si="34"/>
        <v>13711.033749999997</v>
      </c>
      <c r="BC30" s="22">
        <f t="shared" si="35"/>
        <v>13711.033749999997</v>
      </c>
      <c r="BD30" s="22">
        <f t="shared" si="35"/>
        <v>13711.033749999997</v>
      </c>
      <c r="BE30" s="22">
        <f t="shared" si="35"/>
        <v>13711.033749999997</v>
      </c>
      <c r="BF30" s="22">
        <f t="shared" si="35"/>
        <v>13711.033749999997</v>
      </c>
      <c r="BG30" s="22">
        <f t="shared" si="35"/>
        <v>13711.033749999997</v>
      </c>
      <c r="BH30" s="22">
        <f t="shared" si="35"/>
        <v>13711.033749999997</v>
      </c>
      <c r="BI30" s="22">
        <f t="shared" si="35"/>
        <v>13711.033749999997</v>
      </c>
      <c r="BJ30" s="22">
        <f t="shared" si="35"/>
        <v>0</v>
      </c>
      <c r="BK30" s="22">
        <f t="shared" si="35"/>
        <v>0</v>
      </c>
      <c r="BL30" s="22">
        <f t="shared" si="35"/>
        <v>0</v>
      </c>
      <c r="BM30" s="22">
        <f t="shared" si="35"/>
        <v>0</v>
      </c>
      <c r="BN30" s="22">
        <f t="shared" si="35"/>
        <v>0</v>
      </c>
      <c r="BO30" s="22">
        <f t="shared" si="35"/>
        <v>0</v>
      </c>
      <c r="BP30" s="22">
        <f t="shared" si="35"/>
        <v>0</v>
      </c>
      <c r="BQ30" s="22">
        <f t="shared" si="35"/>
        <v>0</v>
      </c>
      <c r="BR30" s="22">
        <f t="shared" si="35"/>
        <v>0</v>
      </c>
      <c r="BS30" s="22">
        <f t="shared" si="36"/>
        <v>0</v>
      </c>
      <c r="BT30" s="22">
        <f t="shared" si="36"/>
        <v>0</v>
      </c>
      <c r="BU30" s="22">
        <f t="shared" si="36"/>
        <v>0</v>
      </c>
      <c r="BV30" s="22">
        <f t="shared" si="36"/>
        <v>0</v>
      </c>
      <c r="BW30" s="22">
        <f t="shared" si="36"/>
        <v>0</v>
      </c>
      <c r="BX30" s="22">
        <f t="shared" si="36"/>
        <v>0</v>
      </c>
      <c r="BY30" s="22">
        <f t="shared" si="36"/>
        <v>0</v>
      </c>
      <c r="BZ30" s="22">
        <f t="shared" si="36"/>
        <v>0</v>
      </c>
      <c r="CA30" s="22">
        <f t="shared" si="36"/>
        <v>0</v>
      </c>
      <c r="CB30" s="22">
        <f t="shared" si="36"/>
        <v>0</v>
      </c>
      <c r="CC30" s="22">
        <f t="shared" si="36"/>
        <v>0</v>
      </c>
      <c r="CD30" s="22">
        <f t="shared" si="36"/>
        <v>0</v>
      </c>
      <c r="CE30" s="22">
        <f t="shared" si="37"/>
        <v>0</v>
      </c>
      <c r="CF30" s="22">
        <f t="shared" si="37"/>
        <v>0</v>
      </c>
      <c r="CG30" s="22">
        <f t="shared" si="37"/>
        <v>0</v>
      </c>
      <c r="CH30" s="22">
        <f t="shared" si="37"/>
        <v>0</v>
      </c>
      <c r="CI30" s="22">
        <f t="shared" si="37"/>
        <v>0</v>
      </c>
      <c r="CJ30" s="22">
        <f t="shared" si="37"/>
        <v>0</v>
      </c>
      <c r="CK30" s="22">
        <f t="shared" si="37"/>
        <v>0</v>
      </c>
      <c r="CL30" s="22">
        <f t="shared" si="37"/>
        <v>0</v>
      </c>
      <c r="CM30" s="22">
        <f t="shared" si="37"/>
        <v>0</v>
      </c>
      <c r="CN30" s="22">
        <f t="shared" si="37"/>
        <v>0</v>
      </c>
      <c r="CO30" s="22">
        <f t="shared" si="37"/>
        <v>0</v>
      </c>
      <c r="CP30" s="22">
        <f t="shared" si="37"/>
        <v>0</v>
      </c>
    </row>
    <row r="31" spans="1:94">
      <c r="B31" s="20" t="s">
        <v>611</v>
      </c>
      <c r="D31" s="20" t="s">
        <v>435</v>
      </c>
      <c r="F31" s="21"/>
      <c r="G31" s="21">
        <v>7.4999999999999997E-2</v>
      </c>
      <c r="I31" s="31">
        <f t="shared" si="38"/>
        <v>45017</v>
      </c>
      <c r="J31" s="31">
        <f t="shared" si="38"/>
        <v>45382</v>
      </c>
      <c r="L31" s="29">
        <f t="shared" ref="L31" si="42">O30*(1+F31)*(1+G31)*ROUND(DAYS360(I31,J31,FALSE)/30,0)</f>
        <v>176872.33537499997</v>
      </c>
      <c r="M31" s="29">
        <f t="shared" si="39"/>
        <v>12339.930374999996</v>
      </c>
      <c r="N31" s="88">
        <f t="shared" si="40"/>
        <v>7.4999999999999997E-2</v>
      </c>
      <c r="O31" s="32">
        <f t="shared" si="41"/>
        <v>14739.361281249998</v>
      </c>
      <c r="Q31" s="22">
        <f t="shared" si="31"/>
        <v>0</v>
      </c>
      <c r="R31" s="22">
        <f t="shared" si="31"/>
        <v>0</v>
      </c>
      <c r="S31" s="22">
        <f t="shared" si="31"/>
        <v>0</v>
      </c>
      <c r="T31" s="22">
        <f t="shared" si="31"/>
        <v>132654.25153124996</v>
      </c>
      <c r="U31" s="22">
        <f t="shared" si="31"/>
        <v>44218.083843749992</v>
      </c>
      <c r="V31" s="22">
        <f t="shared" si="32"/>
        <v>0</v>
      </c>
      <c r="W31" s="22">
        <f t="shared" si="33"/>
        <v>0</v>
      </c>
      <c r="X31" s="22">
        <f t="shared" si="33"/>
        <v>0</v>
      </c>
      <c r="Y31" s="22">
        <f t="shared" si="33"/>
        <v>0</v>
      </c>
      <c r="Z31" s="22">
        <f t="shared" si="33"/>
        <v>0</v>
      </c>
      <c r="AA31" s="22">
        <f t="shared" si="33"/>
        <v>0</v>
      </c>
      <c r="AB31" s="22">
        <f t="shared" si="33"/>
        <v>0</v>
      </c>
      <c r="AC31" s="22">
        <f t="shared" si="33"/>
        <v>0</v>
      </c>
      <c r="AD31" s="22">
        <f t="shared" si="33"/>
        <v>0</v>
      </c>
      <c r="AE31" s="22">
        <f t="shared" si="33"/>
        <v>0</v>
      </c>
      <c r="AF31" s="22">
        <f t="shared" si="33"/>
        <v>0</v>
      </c>
      <c r="AG31" s="22">
        <f t="shared" si="33"/>
        <v>0</v>
      </c>
      <c r="AH31" s="22">
        <f t="shared" si="33"/>
        <v>0</v>
      </c>
      <c r="AI31" s="22">
        <f t="shared" si="33"/>
        <v>0</v>
      </c>
      <c r="AJ31" s="22">
        <f t="shared" si="33"/>
        <v>0</v>
      </c>
      <c r="AK31" s="22">
        <f t="shared" si="33"/>
        <v>0</v>
      </c>
      <c r="AL31" s="22">
        <f t="shared" si="33"/>
        <v>0</v>
      </c>
      <c r="AM31" s="22">
        <f t="shared" si="34"/>
        <v>0</v>
      </c>
      <c r="AN31" s="22">
        <f t="shared" si="34"/>
        <v>0</v>
      </c>
      <c r="AO31" s="22">
        <f t="shared" si="34"/>
        <v>0</v>
      </c>
      <c r="AP31" s="22">
        <f t="shared" si="34"/>
        <v>0</v>
      </c>
      <c r="AQ31" s="22">
        <f t="shared" si="34"/>
        <v>0</v>
      </c>
      <c r="AR31" s="22">
        <f t="shared" si="34"/>
        <v>0</v>
      </c>
      <c r="AS31" s="22">
        <f t="shared" si="34"/>
        <v>0</v>
      </c>
      <c r="AT31" s="22">
        <f t="shared" si="34"/>
        <v>0</v>
      </c>
      <c r="AU31" s="22">
        <f t="shared" si="34"/>
        <v>0</v>
      </c>
      <c r="AV31" s="22">
        <f t="shared" si="34"/>
        <v>0</v>
      </c>
      <c r="AW31" s="22">
        <f t="shared" si="34"/>
        <v>0</v>
      </c>
      <c r="AX31" s="22">
        <f t="shared" si="34"/>
        <v>0</v>
      </c>
      <c r="AY31" s="22">
        <f t="shared" si="34"/>
        <v>0</v>
      </c>
      <c r="AZ31" s="22">
        <f t="shared" si="34"/>
        <v>0</v>
      </c>
      <c r="BA31" s="22">
        <f t="shared" si="34"/>
        <v>0</v>
      </c>
      <c r="BB31" s="22">
        <f t="shared" si="34"/>
        <v>0</v>
      </c>
      <c r="BC31" s="22">
        <f t="shared" si="35"/>
        <v>0</v>
      </c>
      <c r="BD31" s="22">
        <f t="shared" si="35"/>
        <v>0</v>
      </c>
      <c r="BE31" s="22">
        <f t="shared" si="35"/>
        <v>0</v>
      </c>
      <c r="BF31" s="22">
        <f t="shared" si="35"/>
        <v>0</v>
      </c>
      <c r="BG31" s="22">
        <f t="shared" si="35"/>
        <v>0</v>
      </c>
      <c r="BH31" s="22">
        <f t="shared" si="35"/>
        <v>0</v>
      </c>
      <c r="BI31" s="22">
        <f t="shared" si="35"/>
        <v>0</v>
      </c>
      <c r="BJ31" s="22">
        <f t="shared" si="35"/>
        <v>14739.361281249998</v>
      </c>
      <c r="BK31" s="22">
        <f t="shared" si="35"/>
        <v>14739.361281249998</v>
      </c>
      <c r="BL31" s="22">
        <f t="shared" si="35"/>
        <v>14739.361281249998</v>
      </c>
      <c r="BM31" s="22">
        <f t="shared" si="35"/>
        <v>14739.361281249998</v>
      </c>
      <c r="BN31" s="22">
        <f t="shared" si="35"/>
        <v>14739.361281249998</v>
      </c>
      <c r="BO31" s="22">
        <f t="shared" si="35"/>
        <v>14739.361281249998</v>
      </c>
      <c r="BP31" s="22">
        <f t="shared" si="35"/>
        <v>14739.361281249998</v>
      </c>
      <c r="BQ31" s="22">
        <f t="shared" si="35"/>
        <v>14739.361281249998</v>
      </c>
      <c r="BR31" s="22">
        <f t="shared" si="35"/>
        <v>14739.361281249998</v>
      </c>
      <c r="BS31" s="22">
        <f t="shared" si="36"/>
        <v>14739.361281249998</v>
      </c>
      <c r="BT31" s="22">
        <f t="shared" si="36"/>
        <v>14739.361281249998</v>
      </c>
      <c r="BU31" s="22">
        <f t="shared" si="36"/>
        <v>14739.361281249998</v>
      </c>
      <c r="BV31" s="22">
        <f t="shared" si="36"/>
        <v>0</v>
      </c>
      <c r="BW31" s="22">
        <f t="shared" si="36"/>
        <v>0</v>
      </c>
      <c r="BX31" s="22">
        <f t="shared" si="36"/>
        <v>0</v>
      </c>
      <c r="BY31" s="22">
        <f t="shared" si="36"/>
        <v>0</v>
      </c>
      <c r="BZ31" s="22">
        <f t="shared" si="36"/>
        <v>0</v>
      </c>
      <c r="CA31" s="22">
        <f t="shared" si="36"/>
        <v>0</v>
      </c>
      <c r="CB31" s="22">
        <f t="shared" si="36"/>
        <v>0</v>
      </c>
      <c r="CC31" s="22">
        <f t="shared" si="36"/>
        <v>0</v>
      </c>
      <c r="CD31" s="22">
        <f t="shared" si="36"/>
        <v>0</v>
      </c>
      <c r="CE31" s="22">
        <f t="shared" si="37"/>
        <v>0</v>
      </c>
      <c r="CF31" s="22">
        <f t="shared" si="37"/>
        <v>0</v>
      </c>
      <c r="CG31" s="22">
        <f t="shared" si="37"/>
        <v>0</v>
      </c>
      <c r="CH31" s="22">
        <f t="shared" si="37"/>
        <v>0</v>
      </c>
      <c r="CI31" s="22">
        <f t="shared" si="37"/>
        <v>0</v>
      </c>
      <c r="CJ31" s="22">
        <f t="shared" si="37"/>
        <v>0</v>
      </c>
      <c r="CK31" s="22">
        <f t="shared" si="37"/>
        <v>0</v>
      </c>
      <c r="CL31" s="22">
        <f t="shared" si="37"/>
        <v>0</v>
      </c>
      <c r="CM31" s="22">
        <f t="shared" si="37"/>
        <v>0</v>
      </c>
      <c r="CN31" s="22">
        <f t="shared" si="37"/>
        <v>0</v>
      </c>
      <c r="CO31" s="22">
        <f t="shared" si="37"/>
        <v>0</v>
      </c>
      <c r="CP31" s="22">
        <f t="shared" si="37"/>
        <v>0</v>
      </c>
    </row>
    <row r="32" spans="1:94">
      <c r="B32" s="20" t="s">
        <v>611</v>
      </c>
      <c r="D32" s="20" t="s">
        <v>435</v>
      </c>
      <c r="F32" s="21"/>
      <c r="G32" s="21">
        <v>0.03</v>
      </c>
      <c r="I32" s="31">
        <f t="shared" si="38"/>
        <v>45383</v>
      </c>
      <c r="J32" s="31">
        <f t="shared" si="38"/>
        <v>45747</v>
      </c>
      <c r="L32" s="29">
        <f>O31*(1+F32)*(1+G32)*ROUND(DAYS360(I32,J32,FALSE)/30,0)</f>
        <v>182178.50543624998</v>
      </c>
      <c r="M32" s="29">
        <f t="shared" si="39"/>
        <v>5306.1700612500135</v>
      </c>
      <c r="N32" s="34">
        <f t="shared" si="40"/>
        <v>3.0000000000000082E-2</v>
      </c>
      <c r="O32" s="32">
        <f t="shared" si="41"/>
        <v>15181.542119687498</v>
      </c>
      <c r="Q32" s="22">
        <f t="shared" si="31"/>
        <v>0</v>
      </c>
      <c r="R32" s="22">
        <f t="shared" si="31"/>
        <v>0</v>
      </c>
      <c r="S32" s="22">
        <f t="shared" si="31"/>
        <v>0</v>
      </c>
      <c r="T32" s="22">
        <f t="shared" si="31"/>
        <v>0</v>
      </c>
      <c r="U32" s="22">
        <f t="shared" si="31"/>
        <v>136633.87907718748</v>
      </c>
      <c r="V32" s="22">
        <f t="shared" si="32"/>
        <v>45544.626359062495</v>
      </c>
      <c r="W32" s="22">
        <f t="shared" si="33"/>
        <v>0</v>
      </c>
      <c r="X32" s="22">
        <f t="shared" si="33"/>
        <v>0</v>
      </c>
      <c r="Y32" s="22">
        <f t="shared" si="33"/>
        <v>0</v>
      </c>
      <c r="Z32" s="22">
        <f t="shared" si="33"/>
        <v>0</v>
      </c>
      <c r="AA32" s="22">
        <f t="shared" si="33"/>
        <v>0</v>
      </c>
      <c r="AB32" s="22">
        <f t="shared" si="33"/>
        <v>0</v>
      </c>
      <c r="AC32" s="22">
        <f t="shared" si="33"/>
        <v>0</v>
      </c>
      <c r="AD32" s="22">
        <f t="shared" si="33"/>
        <v>0</v>
      </c>
      <c r="AE32" s="22">
        <f t="shared" si="33"/>
        <v>0</v>
      </c>
      <c r="AF32" s="22">
        <f t="shared" si="33"/>
        <v>0</v>
      </c>
      <c r="AG32" s="22">
        <f t="shared" si="33"/>
        <v>0</v>
      </c>
      <c r="AH32" s="22">
        <f t="shared" si="33"/>
        <v>0</v>
      </c>
      <c r="AI32" s="22">
        <f t="shared" si="33"/>
        <v>0</v>
      </c>
      <c r="AJ32" s="22">
        <f t="shared" si="33"/>
        <v>0</v>
      </c>
      <c r="AK32" s="22">
        <f t="shared" si="33"/>
        <v>0</v>
      </c>
      <c r="AL32" s="22">
        <f t="shared" si="33"/>
        <v>0</v>
      </c>
      <c r="AM32" s="22">
        <f t="shared" si="34"/>
        <v>0</v>
      </c>
      <c r="AN32" s="22">
        <f t="shared" si="34"/>
        <v>0</v>
      </c>
      <c r="AO32" s="22">
        <f t="shared" si="34"/>
        <v>0</v>
      </c>
      <c r="AP32" s="22">
        <f t="shared" si="34"/>
        <v>0</v>
      </c>
      <c r="AQ32" s="22">
        <f t="shared" si="34"/>
        <v>0</v>
      </c>
      <c r="AR32" s="22">
        <f t="shared" si="34"/>
        <v>0</v>
      </c>
      <c r="AS32" s="22">
        <f t="shared" si="34"/>
        <v>0</v>
      </c>
      <c r="AT32" s="22">
        <f t="shared" si="34"/>
        <v>0</v>
      </c>
      <c r="AU32" s="22">
        <f t="shared" si="34"/>
        <v>0</v>
      </c>
      <c r="AV32" s="22">
        <f t="shared" si="34"/>
        <v>0</v>
      </c>
      <c r="AW32" s="22">
        <f t="shared" si="34"/>
        <v>0</v>
      </c>
      <c r="AX32" s="22">
        <f t="shared" si="34"/>
        <v>0</v>
      </c>
      <c r="AY32" s="22">
        <f t="shared" si="34"/>
        <v>0</v>
      </c>
      <c r="AZ32" s="22">
        <f t="shared" si="34"/>
        <v>0</v>
      </c>
      <c r="BA32" s="22">
        <f t="shared" si="34"/>
        <v>0</v>
      </c>
      <c r="BB32" s="22">
        <f t="shared" si="34"/>
        <v>0</v>
      </c>
      <c r="BC32" s="22">
        <f t="shared" si="35"/>
        <v>0</v>
      </c>
      <c r="BD32" s="22">
        <f t="shared" si="35"/>
        <v>0</v>
      </c>
      <c r="BE32" s="22">
        <f t="shared" si="35"/>
        <v>0</v>
      </c>
      <c r="BF32" s="22">
        <f t="shared" si="35"/>
        <v>0</v>
      </c>
      <c r="BG32" s="22">
        <f t="shared" si="35"/>
        <v>0</v>
      </c>
      <c r="BH32" s="22">
        <f t="shared" si="35"/>
        <v>0</v>
      </c>
      <c r="BI32" s="22">
        <f t="shared" si="35"/>
        <v>0</v>
      </c>
      <c r="BJ32" s="22">
        <f t="shared" si="35"/>
        <v>0</v>
      </c>
      <c r="BK32" s="22">
        <f t="shared" si="35"/>
        <v>0</v>
      </c>
      <c r="BL32" s="22">
        <f t="shared" si="35"/>
        <v>0</v>
      </c>
      <c r="BM32" s="22">
        <f t="shared" si="35"/>
        <v>0</v>
      </c>
      <c r="BN32" s="22">
        <f t="shared" si="35"/>
        <v>0</v>
      </c>
      <c r="BO32" s="22">
        <f t="shared" si="35"/>
        <v>0</v>
      </c>
      <c r="BP32" s="22">
        <f t="shared" si="35"/>
        <v>0</v>
      </c>
      <c r="BQ32" s="22">
        <f t="shared" si="35"/>
        <v>0</v>
      </c>
      <c r="BR32" s="22">
        <f t="shared" si="35"/>
        <v>0</v>
      </c>
      <c r="BS32" s="22">
        <f t="shared" si="36"/>
        <v>0</v>
      </c>
      <c r="BT32" s="22">
        <f t="shared" si="36"/>
        <v>0</v>
      </c>
      <c r="BU32" s="22">
        <f t="shared" si="36"/>
        <v>0</v>
      </c>
      <c r="BV32" s="22">
        <f t="shared" si="36"/>
        <v>15181.542119687498</v>
      </c>
      <c r="BW32" s="22">
        <f t="shared" si="36"/>
        <v>15181.542119687498</v>
      </c>
      <c r="BX32" s="22">
        <f t="shared" si="36"/>
        <v>15181.542119687498</v>
      </c>
      <c r="BY32" s="22">
        <f t="shared" si="36"/>
        <v>15181.542119687498</v>
      </c>
      <c r="BZ32" s="22">
        <f t="shared" si="36"/>
        <v>15181.542119687498</v>
      </c>
      <c r="CA32" s="22">
        <f t="shared" si="36"/>
        <v>15181.542119687498</v>
      </c>
      <c r="CB32" s="22">
        <f t="shared" si="36"/>
        <v>15181.542119687498</v>
      </c>
      <c r="CC32" s="22">
        <f t="shared" si="36"/>
        <v>15181.542119687498</v>
      </c>
      <c r="CD32" s="22">
        <f t="shared" si="36"/>
        <v>15181.542119687498</v>
      </c>
      <c r="CE32" s="22">
        <f t="shared" si="37"/>
        <v>15181.542119687498</v>
      </c>
      <c r="CF32" s="22">
        <f t="shared" si="37"/>
        <v>15181.542119687498</v>
      </c>
      <c r="CG32" s="22">
        <f t="shared" si="37"/>
        <v>15181.542119687498</v>
      </c>
      <c r="CH32" s="22">
        <f t="shared" si="37"/>
        <v>0</v>
      </c>
      <c r="CI32" s="22">
        <f t="shared" si="37"/>
        <v>0</v>
      </c>
      <c r="CJ32" s="22">
        <f t="shared" si="37"/>
        <v>0</v>
      </c>
      <c r="CK32" s="22">
        <f t="shared" si="37"/>
        <v>0</v>
      </c>
      <c r="CL32" s="22">
        <f t="shared" si="37"/>
        <v>0</v>
      </c>
      <c r="CM32" s="22">
        <f t="shared" si="37"/>
        <v>0</v>
      </c>
      <c r="CN32" s="22">
        <f t="shared" si="37"/>
        <v>0</v>
      </c>
      <c r="CO32" s="22">
        <f t="shared" si="37"/>
        <v>0</v>
      </c>
      <c r="CP32" s="22">
        <f t="shared" si="37"/>
        <v>0</v>
      </c>
    </row>
    <row r="33" spans="1:94">
      <c r="B33" s="20" t="s">
        <v>611</v>
      </c>
      <c r="D33" s="20" t="s">
        <v>435</v>
      </c>
      <c r="F33" s="21"/>
      <c r="G33" s="21">
        <v>0.03</v>
      </c>
      <c r="I33" s="31">
        <f t="shared" si="38"/>
        <v>45748</v>
      </c>
      <c r="J33" s="31">
        <f t="shared" si="38"/>
        <v>46112</v>
      </c>
      <c r="L33" s="29">
        <f>O32*(1+F33)*(1+G33)*ROUND(DAYS360(I33,J33,FALSE)/30,0)</f>
        <v>187643.86059933749</v>
      </c>
      <c r="M33" s="29">
        <f t="shared" si="39"/>
        <v>5465.3551630875154</v>
      </c>
      <c r="N33" s="34">
        <f t="shared" si="40"/>
        <v>3.0000000000000089E-2</v>
      </c>
      <c r="O33" s="32">
        <f t="shared" si="41"/>
        <v>15636.988383278125</v>
      </c>
      <c r="Q33" s="22">
        <f t="shared" si="31"/>
        <v>0</v>
      </c>
      <c r="R33" s="22">
        <f t="shared" si="31"/>
        <v>0</v>
      </c>
      <c r="S33" s="22">
        <f t="shared" si="31"/>
        <v>0</v>
      </c>
      <c r="T33" s="22">
        <f t="shared" si="31"/>
        <v>0</v>
      </c>
      <c r="U33" s="22">
        <f t="shared" si="31"/>
        <v>0</v>
      </c>
      <c r="V33" s="22">
        <f t="shared" si="32"/>
        <v>140732.89544950312</v>
      </c>
      <c r="W33" s="22">
        <f t="shared" si="33"/>
        <v>0</v>
      </c>
      <c r="X33" s="22">
        <f t="shared" si="33"/>
        <v>0</v>
      </c>
      <c r="Y33" s="22">
        <f t="shared" si="33"/>
        <v>0</v>
      </c>
      <c r="Z33" s="22">
        <f t="shared" si="33"/>
        <v>0</v>
      </c>
      <c r="AA33" s="22">
        <f t="shared" si="33"/>
        <v>0</v>
      </c>
      <c r="AB33" s="22">
        <f t="shared" si="33"/>
        <v>0</v>
      </c>
      <c r="AC33" s="22">
        <f t="shared" si="33"/>
        <v>0</v>
      </c>
      <c r="AD33" s="22">
        <f t="shared" si="33"/>
        <v>0</v>
      </c>
      <c r="AE33" s="22">
        <f t="shared" si="33"/>
        <v>0</v>
      </c>
      <c r="AF33" s="22">
        <f t="shared" si="33"/>
        <v>0</v>
      </c>
      <c r="AG33" s="22">
        <f t="shared" si="33"/>
        <v>0</v>
      </c>
      <c r="AH33" s="22">
        <f t="shared" si="33"/>
        <v>0</v>
      </c>
      <c r="AI33" s="22">
        <f t="shared" si="33"/>
        <v>0</v>
      </c>
      <c r="AJ33" s="22">
        <f t="shared" si="33"/>
        <v>0</v>
      </c>
      <c r="AK33" s="22">
        <f t="shared" si="33"/>
        <v>0</v>
      </c>
      <c r="AL33" s="22">
        <f t="shared" si="33"/>
        <v>0</v>
      </c>
      <c r="AM33" s="22">
        <f t="shared" si="34"/>
        <v>0</v>
      </c>
      <c r="AN33" s="22">
        <f t="shared" si="34"/>
        <v>0</v>
      </c>
      <c r="AO33" s="22">
        <f t="shared" si="34"/>
        <v>0</v>
      </c>
      <c r="AP33" s="22">
        <f t="shared" si="34"/>
        <v>0</v>
      </c>
      <c r="AQ33" s="22">
        <f t="shared" si="34"/>
        <v>0</v>
      </c>
      <c r="AR33" s="22">
        <f t="shared" si="34"/>
        <v>0</v>
      </c>
      <c r="AS33" s="22">
        <f t="shared" si="34"/>
        <v>0</v>
      </c>
      <c r="AT33" s="22">
        <f t="shared" si="34"/>
        <v>0</v>
      </c>
      <c r="AU33" s="22">
        <f t="shared" si="34"/>
        <v>0</v>
      </c>
      <c r="AV33" s="22">
        <f t="shared" si="34"/>
        <v>0</v>
      </c>
      <c r="AW33" s="22">
        <f t="shared" si="34"/>
        <v>0</v>
      </c>
      <c r="AX33" s="22">
        <f t="shared" si="34"/>
        <v>0</v>
      </c>
      <c r="AY33" s="22">
        <f t="shared" si="34"/>
        <v>0</v>
      </c>
      <c r="AZ33" s="22">
        <f t="shared" si="34"/>
        <v>0</v>
      </c>
      <c r="BA33" s="22">
        <f t="shared" si="34"/>
        <v>0</v>
      </c>
      <c r="BB33" s="22">
        <f t="shared" si="34"/>
        <v>0</v>
      </c>
      <c r="BC33" s="22">
        <f t="shared" si="35"/>
        <v>0</v>
      </c>
      <c r="BD33" s="22">
        <f t="shared" si="35"/>
        <v>0</v>
      </c>
      <c r="BE33" s="22">
        <f t="shared" si="35"/>
        <v>0</v>
      </c>
      <c r="BF33" s="22">
        <f t="shared" si="35"/>
        <v>0</v>
      </c>
      <c r="BG33" s="22">
        <f t="shared" si="35"/>
        <v>0</v>
      </c>
      <c r="BH33" s="22">
        <f t="shared" si="35"/>
        <v>0</v>
      </c>
      <c r="BI33" s="22">
        <f t="shared" si="35"/>
        <v>0</v>
      </c>
      <c r="BJ33" s="22">
        <f t="shared" si="35"/>
        <v>0</v>
      </c>
      <c r="BK33" s="22">
        <f t="shared" si="35"/>
        <v>0</v>
      </c>
      <c r="BL33" s="22">
        <f t="shared" si="35"/>
        <v>0</v>
      </c>
      <c r="BM33" s="22">
        <f t="shared" si="35"/>
        <v>0</v>
      </c>
      <c r="BN33" s="22">
        <f t="shared" si="35"/>
        <v>0</v>
      </c>
      <c r="BO33" s="22">
        <f t="shared" si="35"/>
        <v>0</v>
      </c>
      <c r="BP33" s="22">
        <f t="shared" si="35"/>
        <v>0</v>
      </c>
      <c r="BQ33" s="22">
        <f t="shared" si="35"/>
        <v>0</v>
      </c>
      <c r="BR33" s="22">
        <f t="shared" si="35"/>
        <v>0</v>
      </c>
      <c r="BS33" s="22">
        <f t="shared" si="36"/>
        <v>0</v>
      </c>
      <c r="BT33" s="22">
        <f t="shared" si="36"/>
        <v>0</v>
      </c>
      <c r="BU33" s="22">
        <f t="shared" si="36"/>
        <v>0</v>
      </c>
      <c r="BV33" s="22">
        <f t="shared" si="36"/>
        <v>0</v>
      </c>
      <c r="BW33" s="22">
        <f t="shared" si="36"/>
        <v>0</v>
      </c>
      <c r="BX33" s="22">
        <f t="shared" si="36"/>
        <v>0</v>
      </c>
      <c r="BY33" s="22">
        <f t="shared" si="36"/>
        <v>0</v>
      </c>
      <c r="BZ33" s="22">
        <f t="shared" si="36"/>
        <v>0</v>
      </c>
      <c r="CA33" s="22">
        <f t="shared" si="36"/>
        <v>0</v>
      </c>
      <c r="CB33" s="22">
        <f t="shared" si="36"/>
        <v>0</v>
      </c>
      <c r="CC33" s="22">
        <f t="shared" si="36"/>
        <v>0</v>
      </c>
      <c r="CD33" s="22">
        <f t="shared" si="36"/>
        <v>0</v>
      </c>
      <c r="CE33" s="22">
        <f t="shared" si="37"/>
        <v>0</v>
      </c>
      <c r="CF33" s="22">
        <f t="shared" si="37"/>
        <v>0</v>
      </c>
      <c r="CG33" s="22">
        <f t="shared" si="37"/>
        <v>0</v>
      </c>
      <c r="CH33" s="22">
        <f t="shared" si="37"/>
        <v>15636.988383278125</v>
      </c>
      <c r="CI33" s="22">
        <f t="shared" si="37"/>
        <v>15636.988383278125</v>
      </c>
      <c r="CJ33" s="22">
        <f t="shared" si="37"/>
        <v>15636.988383278125</v>
      </c>
      <c r="CK33" s="22">
        <f t="shared" si="37"/>
        <v>15636.988383278125</v>
      </c>
      <c r="CL33" s="22">
        <f t="shared" si="37"/>
        <v>15636.988383278125</v>
      </c>
      <c r="CM33" s="22">
        <f t="shared" si="37"/>
        <v>15636.988383278125</v>
      </c>
      <c r="CN33" s="22">
        <f t="shared" si="37"/>
        <v>15636.988383278125</v>
      </c>
      <c r="CO33" s="22">
        <f t="shared" si="37"/>
        <v>15636.988383278125</v>
      </c>
      <c r="CP33" s="22">
        <f t="shared" si="37"/>
        <v>15636.988383278125</v>
      </c>
    </row>
    <row r="34" spans="1:94">
      <c r="A34" s="8"/>
      <c r="C34" s="8"/>
      <c r="D34" s="8"/>
      <c r="E34" s="8"/>
      <c r="F34" s="23"/>
      <c r="G34" s="23"/>
      <c r="H34" s="8"/>
      <c r="I34" s="24"/>
      <c r="J34" s="24"/>
      <c r="K34" s="8"/>
      <c r="L34" s="8"/>
      <c r="M34" s="8"/>
      <c r="N34" s="8"/>
      <c r="O34" s="8"/>
      <c r="P34" s="8"/>
      <c r="Q34" s="25">
        <f>SUM(Q27:Q33)</f>
        <v>108292.5</v>
      </c>
      <c r="R34" s="25">
        <f t="shared" ref="R34:CC34" si="43">SUM(R27:R33)</f>
        <v>150887.54999999999</v>
      </c>
      <c r="S34" s="25">
        <f t="shared" si="43"/>
        <v>161662.65375</v>
      </c>
      <c r="T34" s="25">
        <f t="shared" si="43"/>
        <v>173787.35278124997</v>
      </c>
      <c r="U34" s="25">
        <f t="shared" si="43"/>
        <v>180851.96292093745</v>
      </c>
      <c r="V34" s="25">
        <f t="shared" si="43"/>
        <v>186277.52180856562</v>
      </c>
      <c r="W34" s="25">
        <f t="shared" si="43"/>
        <v>0</v>
      </c>
      <c r="X34" s="25">
        <f t="shared" si="43"/>
        <v>0</v>
      </c>
      <c r="Y34" s="25">
        <f t="shared" si="43"/>
        <v>0</v>
      </c>
      <c r="Z34" s="25">
        <f t="shared" si="43"/>
        <v>12032.5</v>
      </c>
      <c r="AA34" s="25">
        <f t="shared" si="43"/>
        <v>12032.5</v>
      </c>
      <c r="AB34" s="25">
        <f t="shared" si="43"/>
        <v>12032.5</v>
      </c>
      <c r="AC34" s="25">
        <f t="shared" si="43"/>
        <v>12032.5</v>
      </c>
      <c r="AD34" s="25">
        <f t="shared" si="43"/>
        <v>12032.5</v>
      </c>
      <c r="AE34" s="25">
        <f t="shared" si="43"/>
        <v>12032.5</v>
      </c>
      <c r="AF34" s="25">
        <f t="shared" si="43"/>
        <v>12032.5</v>
      </c>
      <c r="AG34" s="25">
        <f t="shared" si="43"/>
        <v>12032.5</v>
      </c>
      <c r="AH34" s="25">
        <f t="shared" si="43"/>
        <v>12032.5</v>
      </c>
      <c r="AI34" s="25">
        <f t="shared" si="43"/>
        <v>12032.5</v>
      </c>
      <c r="AJ34" s="25">
        <f t="shared" si="43"/>
        <v>12032.5</v>
      </c>
      <c r="AK34" s="25">
        <f t="shared" si="43"/>
        <v>12032.5</v>
      </c>
      <c r="AL34" s="25">
        <f t="shared" si="43"/>
        <v>12754.449999999999</v>
      </c>
      <c r="AM34" s="25">
        <f t="shared" si="43"/>
        <v>12754.449999999999</v>
      </c>
      <c r="AN34" s="25">
        <f t="shared" si="43"/>
        <v>12754.449999999999</v>
      </c>
      <c r="AO34" s="25">
        <f t="shared" si="43"/>
        <v>12754.449999999999</v>
      </c>
      <c r="AP34" s="25">
        <f t="shared" si="43"/>
        <v>12754.449999999999</v>
      </c>
      <c r="AQ34" s="25">
        <f t="shared" si="43"/>
        <v>12754.449999999999</v>
      </c>
      <c r="AR34" s="25">
        <f t="shared" si="43"/>
        <v>12754.449999999999</v>
      </c>
      <c r="AS34" s="25">
        <f t="shared" si="43"/>
        <v>12754.449999999999</v>
      </c>
      <c r="AT34" s="25">
        <f t="shared" si="43"/>
        <v>12754.449999999999</v>
      </c>
      <c r="AU34" s="25">
        <f t="shared" si="43"/>
        <v>12754.449999999999</v>
      </c>
      <c r="AV34" s="25">
        <f t="shared" si="43"/>
        <v>12754.449999999999</v>
      </c>
      <c r="AW34" s="25">
        <f t="shared" si="43"/>
        <v>12754.449999999999</v>
      </c>
      <c r="AX34" s="25">
        <f t="shared" si="43"/>
        <v>13711.033749999997</v>
      </c>
      <c r="AY34" s="25">
        <f t="shared" si="43"/>
        <v>13711.033749999997</v>
      </c>
      <c r="AZ34" s="25">
        <f t="shared" si="43"/>
        <v>13711.033749999997</v>
      </c>
      <c r="BA34" s="25">
        <f t="shared" si="43"/>
        <v>13711.033749999997</v>
      </c>
      <c r="BB34" s="25">
        <f t="shared" si="43"/>
        <v>13711.033749999997</v>
      </c>
      <c r="BC34" s="25">
        <f t="shared" si="43"/>
        <v>13711.033749999997</v>
      </c>
      <c r="BD34" s="25">
        <f t="shared" si="43"/>
        <v>13711.033749999997</v>
      </c>
      <c r="BE34" s="25">
        <f t="shared" si="43"/>
        <v>13711.033749999997</v>
      </c>
      <c r="BF34" s="25">
        <f t="shared" si="43"/>
        <v>13711.033749999997</v>
      </c>
      <c r="BG34" s="25">
        <f t="shared" si="43"/>
        <v>13711.033749999997</v>
      </c>
      <c r="BH34" s="25">
        <f t="shared" si="43"/>
        <v>13711.033749999997</v>
      </c>
      <c r="BI34" s="25">
        <f t="shared" si="43"/>
        <v>13711.033749999997</v>
      </c>
      <c r="BJ34" s="25">
        <f t="shared" si="43"/>
        <v>14739.361281249998</v>
      </c>
      <c r="BK34" s="25">
        <f t="shared" si="43"/>
        <v>14739.361281249998</v>
      </c>
      <c r="BL34" s="25">
        <f t="shared" si="43"/>
        <v>14739.361281249998</v>
      </c>
      <c r="BM34" s="25">
        <f t="shared" si="43"/>
        <v>14739.361281249998</v>
      </c>
      <c r="BN34" s="25">
        <f t="shared" si="43"/>
        <v>14739.361281249998</v>
      </c>
      <c r="BO34" s="25">
        <f t="shared" si="43"/>
        <v>14739.361281249998</v>
      </c>
      <c r="BP34" s="25">
        <f t="shared" si="43"/>
        <v>14739.361281249998</v>
      </c>
      <c r="BQ34" s="25">
        <f t="shared" si="43"/>
        <v>14739.361281249998</v>
      </c>
      <c r="BR34" s="25">
        <f t="shared" si="43"/>
        <v>14739.361281249998</v>
      </c>
      <c r="BS34" s="25">
        <f t="shared" si="43"/>
        <v>14739.361281249998</v>
      </c>
      <c r="BT34" s="25">
        <f t="shared" si="43"/>
        <v>14739.361281249998</v>
      </c>
      <c r="BU34" s="25">
        <f t="shared" si="43"/>
        <v>14739.361281249998</v>
      </c>
      <c r="BV34" s="25">
        <f t="shared" si="43"/>
        <v>15181.542119687498</v>
      </c>
      <c r="BW34" s="25">
        <f t="shared" si="43"/>
        <v>15181.542119687498</v>
      </c>
      <c r="BX34" s="25">
        <f t="shared" si="43"/>
        <v>15181.542119687498</v>
      </c>
      <c r="BY34" s="25">
        <f t="shared" si="43"/>
        <v>15181.542119687498</v>
      </c>
      <c r="BZ34" s="25">
        <f t="shared" si="43"/>
        <v>15181.542119687498</v>
      </c>
      <c r="CA34" s="25">
        <f t="shared" si="43"/>
        <v>15181.542119687498</v>
      </c>
      <c r="CB34" s="25">
        <f t="shared" si="43"/>
        <v>15181.542119687498</v>
      </c>
      <c r="CC34" s="25">
        <f t="shared" si="43"/>
        <v>15181.542119687498</v>
      </c>
      <c r="CD34" s="25">
        <f t="shared" ref="CD34:CK34" si="44">SUM(CD27:CD33)</f>
        <v>15181.542119687498</v>
      </c>
      <c r="CE34" s="25">
        <f t="shared" si="44"/>
        <v>15181.542119687498</v>
      </c>
      <c r="CF34" s="25">
        <f t="shared" si="44"/>
        <v>15181.542119687498</v>
      </c>
      <c r="CG34" s="25">
        <f t="shared" si="44"/>
        <v>15181.542119687498</v>
      </c>
      <c r="CH34" s="25">
        <f t="shared" si="44"/>
        <v>15636.988383278125</v>
      </c>
      <c r="CI34" s="25">
        <f t="shared" si="44"/>
        <v>15636.988383278125</v>
      </c>
      <c r="CJ34" s="25">
        <f t="shared" si="44"/>
        <v>15636.988383278125</v>
      </c>
      <c r="CK34" s="25">
        <f t="shared" si="44"/>
        <v>15636.988383278125</v>
      </c>
      <c r="CL34" s="25">
        <f>SUM(CL27:CL33)</f>
        <v>15636.988383278125</v>
      </c>
      <c r="CM34" s="25">
        <f t="shared" ref="CM34:CP34" si="45">SUM(CM27:CM33)</f>
        <v>15636.988383278125</v>
      </c>
      <c r="CN34" s="25">
        <f t="shared" si="45"/>
        <v>15636.988383278125</v>
      </c>
      <c r="CO34" s="25">
        <f t="shared" si="45"/>
        <v>15636.988383278125</v>
      </c>
      <c r="CP34" s="25">
        <f t="shared" si="45"/>
        <v>15636.988383278125</v>
      </c>
    </row>
    <row r="39" spans="1:94">
      <c r="L39" s="40"/>
      <c r="M39" s="41"/>
      <c r="N39" s="41"/>
      <c r="O39" s="42"/>
      <c r="Q39" s="22">
        <f t="shared" ref="Q39:AV39" si="46">SUM(,Q18,Q27,Q8,)</f>
        <v>0</v>
      </c>
      <c r="R39" s="22">
        <f t="shared" si="46"/>
        <v>0</v>
      </c>
      <c r="S39" s="22">
        <f t="shared" si="46"/>
        <v>0</v>
      </c>
      <c r="T39" s="22">
        <f t="shared" si="46"/>
        <v>0</v>
      </c>
      <c r="U39" s="22">
        <f t="shared" si="46"/>
        <v>0</v>
      </c>
      <c r="V39" s="22">
        <f t="shared" si="46"/>
        <v>0</v>
      </c>
      <c r="W39" s="22">
        <f t="shared" si="46"/>
        <v>0</v>
      </c>
      <c r="X39" s="22">
        <f t="shared" si="46"/>
        <v>0</v>
      </c>
      <c r="Y39" s="22">
        <f t="shared" si="46"/>
        <v>0</v>
      </c>
      <c r="Z39" s="22">
        <f t="shared" si="46"/>
        <v>0</v>
      </c>
      <c r="AA39" s="22">
        <f t="shared" si="46"/>
        <v>0</v>
      </c>
      <c r="AB39" s="22">
        <f t="shared" si="46"/>
        <v>0</v>
      </c>
      <c r="AC39" s="22">
        <f t="shared" si="46"/>
        <v>0</v>
      </c>
      <c r="AD39" s="22">
        <f t="shared" si="46"/>
        <v>0</v>
      </c>
      <c r="AE39" s="22">
        <f t="shared" si="46"/>
        <v>0</v>
      </c>
      <c r="AF39" s="22">
        <f t="shared" si="46"/>
        <v>0</v>
      </c>
      <c r="AG39" s="22">
        <f t="shared" si="46"/>
        <v>0</v>
      </c>
      <c r="AH39" s="22">
        <f t="shared" si="46"/>
        <v>0</v>
      </c>
      <c r="AI39" s="22">
        <f t="shared" si="46"/>
        <v>0</v>
      </c>
      <c r="AJ39" s="22">
        <f t="shared" si="46"/>
        <v>0</v>
      </c>
      <c r="AK39" s="22">
        <f t="shared" si="46"/>
        <v>0</v>
      </c>
      <c r="AL39" s="22">
        <f t="shared" si="46"/>
        <v>0</v>
      </c>
      <c r="AM39" s="22">
        <f t="shared" si="46"/>
        <v>0</v>
      </c>
      <c r="AN39" s="22">
        <f t="shared" si="46"/>
        <v>0</v>
      </c>
      <c r="AO39" s="22">
        <f t="shared" si="46"/>
        <v>0</v>
      </c>
      <c r="AP39" s="22">
        <f t="shared" si="46"/>
        <v>0</v>
      </c>
      <c r="AQ39" s="22">
        <f t="shared" si="46"/>
        <v>0</v>
      </c>
      <c r="AR39" s="22">
        <f t="shared" si="46"/>
        <v>0</v>
      </c>
      <c r="AS39" s="22">
        <f t="shared" si="46"/>
        <v>0</v>
      </c>
      <c r="AT39" s="22">
        <f t="shared" si="46"/>
        <v>0</v>
      </c>
      <c r="AU39" s="22">
        <f t="shared" si="46"/>
        <v>0</v>
      </c>
      <c r="AV39" s="22">
        <f t="shared" si="46"/>
        <v>0</v>
      </c>
      <c r="AW39" s="22">
        <f t="shared" ref="AW39:CB39" si="47">SUM(,AW18,AW27,AW8,)</f>
        <v>0</v>
      </c>
      <c r="AX39" s="22">
        <f t="shared" si="47"/>
        <v>0</v>
      </c>
      <c r="AY39" s="22">
        <f t="shared" si="47"/>
        <v>0</v>
      </c>
      <c r="AZ39" s="22">
        <f t="shared" si="47"/>
        <v>0</v>
      </c>
      <c r="BA39" s="22">
        <f t="shared" si="47"/>
        <v>0</v>
      </c>
      <c r="BB39" s="22">
        <f t="shared" si="47"/>
        <v>0</v>
      </c>
      <c r="BC39" s="22">
        <f t="shared" si="47"/>
        <v>0</v>
      </c>
      <c r="BD39" s="22">
        <f t="shared" si="47"/>
        <v>0</v>
      </c>
      <c r="BE39" s="22">
        <f t="shared" si="47"/>
        <v>0</v>
      </c>
      <c r="BF39" s="22">
        <f t="shared" si="47"/>
        <v>0</v>
      </c>
      <c r="BG39" s="22">
        <f t="shared" si="47"/>
        <v>0</v>
      </c>
      <c r="BH39" s="22">
        <f t="shared" si="47"/>
        <v>0</v>
      </c>
      <c r="BI39" s="22">
        <f t="shared" si="47"/>
        <v>0</v>
      </c>
      <c r="BJ39" s="22">
        <f t="shared" si="47"/>
        <v>0</v>
      </c>
      <c r="BK39" s="22">
        <f t="shared" si="47"/>
        <v>0</v>
      </c>
      <c r="BL39" s="22">
        <f t="shared" si="47"/>
        <v>0</v>
      </c>
      <c r="BM39" s="22">
        <f t="shared" si="47"/>
        <v>0</v>
      </c>
      <c r="BN39" s="22">
        <f t="shared" si="47"/>
        <v>0</v>
      </c>
      <c r="BO39" s="22">
        <f t="shared" si="47"/>
        <v>0</v>
      </c>
      <c r="BP39" s="22">
        <f t="shared" si="47"/>
        <v>0</v>
      </c>
      <c r="BQ39" s="22">
        <f t="shared" si="47"/>
        <v>0</v>
      </c>
      <c r="BR39" s="22">
        <f t="shared" si="47"/>
        <v>0</v>
      </c>
      <c r="BS39" s="22">
        <f t="shared" si="47"/>
        <v>0</v>
      </c>
      <c r="BT39" s="22">
        <f t="shared" si="47"/>
        <v>0</v>
      </c>
      <c r="BU39" s="22">
        <f t="shared" si="47"/>
        <v>0</v>
      </c>
      <c r="BV39" s="22">
        <f t="shared" si="47"/>
        <v>0</v>
      </c>
      <c r="BW39" s="22">
        <f t="shared" si="47"/>
        <v>0</v>
      </c>
      <c r="BX39" s="22">
        <f t="shared" si="47"/>
        <v>0</v>
      </c>
      <c r="BY39" s="22">
        <f t="shared" si="47"/>
        <v>0</v>
      </c>
      <c r="BZ39" s="22">
        <f t="shared" si="47"/>
        <v>0</v>
      </c>
      <c r="CA39" s="22">
        <f t="shared" si="47"/>
        <v>0</v>
      </c>
      <c r="CB39" s="22">
        <f t="shared" si="47"/>
        <v>0</v>
      </c>
      <c r="CC39" s="22">
        <f t="shared" ref="CC39:CP39" si="48">SUM(,CC18,CC27,CC8,)</f>
        <v>0</v>
      </c>
      <c r="CD39" s="22">
        <f t="shared" si="48"/>
        <v>0</v>
      </c>
      <c r="CE39" s="22">
        <f t="shared" si="48"/>
        <v>0</v>
      </c>
      <c r="CF39" s="22">
        <f t="shared" si="48"/>
        <v>0</v>
      </c>
      <c r="CG39" s="22">
        <f t="shared" si="48"/>
        <v>0</v>
      </c>
      <c r="CH39" s="22">
        <f t="shared" si="48"/>
        <v>0</v>
      </c>
      <c r="CI39" s="22">
        <f t="shared" si="48"/>
        <v>0</v>
      </c>
      <c r="CJ39" s="22">
        <f t="shared" si="48"/>
        <v>0</v>
      </c>
      <c r="CK39" s="22">
        <f t="shared" si="48"/>
        <v>0</v>
      </c>
      <c r="CL39" s="22">
        <f t="shared" si="48"/>
        <v>0</v>
      </c>
      <c r="CM39" s="22">
        <f t="shared" si="48"/>
        <v>0</v>
      </c>
      <c r="CN39" s="22">
        <f t="shared" si="48"/>
        <v>0</v>
      </c>
      <c r="CO39" s="22">
        <f t="shared" si="48"/>
        <v>0</v>
      </c>
      <c r="CP39" s="22">
        <f t="shared" si="48"/>
        <v>0</v>
      </c>
    </row>
    <row r="40" spans="1:94">
      <c r="L40" s="41"/>
      <c r="M40" s="41"/>
      <c r="N40" s="43"/>
      <c r="O40" s="42"/>
      <c r="Q40" s="22">
        <f t="shared" ref="Q40:AV40" si="49">SUM(,Q19,Q28,Q9,)</f>
        <v>246719.97</v>
      </c>
      <c r="R40" s="22">
        <f t="shared" si="49"/>
        <v>451379.91</v>
      </c>
      <c r="S40" s="22">
        <f t="shared" si="49"/>
        <v>0</v>
      </c>
      <c r="T40" s="22">
        <f t="shared" si="49"/>
        <v>0</v>
      </c>
      <c r="U40" s="22">
        <f t="shared" si="49"/>
        <v>0</v>
      </c>
      <c r="V40" s="22">
        <f t="shared" si="49"/>
        <v>0</v>
      </c>
      <c r="W40" s="22">
        <f t="shared" si="49"/>
        <v>0</v>
      </c>
      <c r="X40" s="22">
        <f t="shared" si="49"/>
        <v>0</v>
      </c>
      <c r="Y40" s="22">
        <f t="shared" si="49"/>
        <v>0</v>
      </c>
      <c r="Z40" s="22">
        <f t="shared" si="49"/>
        <v>12032.5</v>
      </c>
      <c r="AA40" s="22">
        <f t="shared" si="49"/>
        <v>12032.5</v>
      </c>
      <c r="AB40" s="22">
        <f t="shared" si="49"/>
        <v>12032.5</v>
      </c>
      <c r="AC40" s="22">
        <f t="shared" si="49"/>
        <v>12032.5</v>
      </c>
      <c r="AD40" s="22">
        <f t="shared" si="49"/>
        <v>12032.5</v>
      </c>
      <c r="AE40" s="22">
        <f t="shared" si="49"/>
        <v>12032.5</v>
      </c>
      <c r="AF40" s="22">
        <f t="shared" si="49"/>
        <v>58174.99</v>
      </c>
      <c r="AG40" s="22">
        <f t="shared" si="49"/>
        <v>58174.99</v>
      </c>
      <c r="AH40" s="22">
        <f t="shared" si="49"/>
        <v>58174.99</v>
      </c>
      <c r="AI40" s="22">
        <f t="shared" si="49"/>
        <v>58174.99</v>
      </c>
      <c r="AJ40" s="22">
        <f t="shared" si="49"/>
        <v>58174.99</v>
      </c>
      <c r="AK40" s="22">
        <f t="shared" si="49"/>
        <v>58174.99</v>
      </c>
      <c r="AL40" s="22">
        <f t="shared" si="49"/>
        <v>46142.49</v>
      </c>
      <c r="AM40" s="22">
        <f t="shared" si="49"/>
        <v>46142.49</v>
      </c>
      <c r="AN40" s="22">
        <f t="shared" si="49"/>
        <v>46142.49</v>
      </c>
      <c r="AO40" s="22">
        <f t="shared" si="49"/>
        <v>46142.49</v>
      </c>
      <c r="AP40" s="22">
        <f t="shared" si="49"/>
        <v>46142.49</v>
      </c>
      <c r="AQ40" s="22">
        <f t="shared" si="49"/>
        <v>46142.49</v>
      </c>
      <c r="AR40" s="22">
        <f t="shared" si="49"/>
        <v>0</v>
      </c>
      <c r="AS40" s="22">
        <f t="shared" si="49"/>
        <v>0</v>
      </c>
      <c r="AT40" s="22">
        <f t="shared" si="49"/>
        <v>0</v>
      </c>
      <c r="AU40" s="22">
        <f t="shared" si="49"/>
        <v>0</v>
      </c>
      <c r="AV40" s="22">
        <f t="shared" si="49"/>
        <v>0</v>
      </c>
      <c r="AW40" s="22">
        <f t="shared" ref="AW40:CB40" si="50">SUM(,AW19,AW28,AW9,)</f>
        <v>0</v>
      </c>
      <c r="AX40" s="22">
        <f t="shared" si="50"/>
        <v>0</v>
      </c>
      <c r="AY40" s="22">
        <f t="shared" si="50"/>
        <v>0</v>
      </c>
      <c r="AZ40" s="22">
        <f t="shared" si="50"/>
        <v>0</v>
      </c>
      <c r="BA40" s="22">
        <f t="shared" si="50"/>
        <v>0</v>
      </c>
      <c r="BB40" s="22">
        <f t="shared" si="50"/>
        <v>0</v>
      </c>
      <c r="BC40" s="22">
        <f t="shared" si="50"/>
        <v>0</v>
      </c>
      <c r="BD40" s="22">
        <f t="shared" si="50"/>
        <v>0</v>
      </c>
      <c r="BE40" s="22">
        <f t="shared" si="50"/>
        <v>0</v>
      </c>
      <c r="BF40" s="22">
        <f t="shared" si="50"/>
        <v>0</v>
      </c>
      <c r="BG40" s="22">
        <f t="shared" si="50"/>
        <v>0</v>
      </c>
      <c r="BH40" s="22">
        <f t="shared" si="50"/>
        <v>0</v>
      </c>
      <c r="BI40" s="22">
        <f t="shared" si="50"/>
        <v>0</v>
      </c>
      <c r="BJ40" s="22">
        <f t="shared" si="50"/>
        <v>0</v>
      </c>
      <c r="BK40" s="22">
        <f t="shared" si="50"/>
        <v>0</v>
      </c>
      <c r="BL40" s="22">
        <f t="shared" si="50"/>
        <v>0</v>
      </c>
      <c r="BM40" s="22">
        <f t="shared" si="50"/>
        <v>0</v>
      </c>
      <c r="BN40" s="22">
        <f t="shared" si="50"/>
        <v>0</v>
      </c>
      <c r="BO40" s="22">
        <f t="shared" si="50"/>
        <v>0</v>
      </c>
      <c r="BP40" s="22">
        <f t="shared" si="50"/>
        <v>0</v>
      </c>
      <c r="BQ40" s="22">
        <f t="shared" si="50"/>
        <v>0</v>
      </c>
      <c r="BR40" s="22">
        <f t="shared" si="50"/>
        <v>0</v>
      </c>
      <c r="BS40" s="22">
        <f t="shared" si="50"/>
        <v>0</v>
      </c>
      <c r="BT40" s="22">
        <f t="shared" si="50"/>
        <v>0</v>
      </c>
      <c r="BU40" s="22">
        <f t="shared" si="50"/>
        <v>0</v>
      </c>
      <c r="BV40" s="22">
        <f t="shared" si="50"/>
        <v>0</v>
      </c>
      <c r="BW40" s="22">
        <f t="shared" si="50"/>
        <v>0</v>
      </c>
      <c r="BX40" s="22">
        <f t="shared" si="50"/>
        <v>0</v>
      </c>
      <c r="BY40" s="22">
        <f t="shared" si="50"/>
        <v>0</v>
      </c>
      <c r="BZ40" s="22">
        <f t="shared" si="50"/>
        <v>0</v>
      </c>
      <c r="CA40" s="22">
        <f t="shared" si="50"/>
        <v>0</v>
      </c>
      <c r="CB40" s="22">
        <f t="shared" si="50"/>
        <v>0</v>
      </c>
      <c r="CC40" s="22">
        <f t="shared" ref="CC40:CP40" si="51">SUM(,CC19,CC28,CC9,)</f>
        <v>0</v>
      </c>
      <c r="CD40" s="22">
        <f t="shared" si="51"/>
        <v>0</v>
      </c>
      <c r="CE40" s="22">
        <f t="shared" si="51"/>
        <v>0</v>
      </c>
      <c r="CF40" s="22">
        <f t="shared" si="51"/>
        <v>0</v>
      </c>
      <c r="CG40" s="22">
        <f t="shared" si="51"/>
        <v>0</v>
      </c>
      <c r="CH40" s="22">
        <f t="shared" si="51"/>
        <v>0</v>
      </c>
      <c r="CI40" s="22">
        <f t="shared" si="51"/>
        <v>0</v>
      </c>
      <c r="CJ40" s="22">
        <f t="shared" si="51"/>
        <v>0</v>
      </c>
      <c r="CK40" s="22">
        <f t="shared" si="51"/>
        <v>0</v>
      </c>
      <c r="CL40" s="22">
        <f t="shared" si="51"/>
        <v>0</v>
      </c>
      <c r="CM40" s="22">
        <f t="shared" si="51"/>
        <v>0</v>
      </c>
      <c r="CN40" s="22">
        <f t="shared" si="51"/>
        <v>0</v>
      </c>
      <c r="CO40" s="22">
        <f t="shared" si="51"/>
        <v>0</v>
      </c>
      <c r="CP40" s="22">
        <f t="shared" si="51"/>
        <v>0</v>
      </c>
    </row>
    <row r="41" spans="1:94">
      <c r="L41" s="41"/>
      <c r="M41" s="41"/>
      <c r="N41" s="43"/>
      <c r="O41" s="42"/>
      <c r="Q41" s="22">
        <f t="shared" ref="Q41:AV41" si="52">SUM(,Q20,Q29,Q10,)</f>
        <v>0</v>
      </c>
      <c r="R41" s="22">
        <f t="shared" si="52"/>
        <v>293250.55</v>
      </c>
      <c r="S41" s="22">
        <f t="shared" si="52"/>
        <v>573644.85000000009</v>
      </c>
      <c r="T41" s="22">
        <f t="shared" si="52"/>
        <v>0</v>
      </c>
      <c r="U41" s="22">
        <f t="shared" si="52"/>
        <v>0</v>
      </c>
      <c r="V41" s="22">
        <f t="shared" si="52"/>
        <v>0</v>
      </c>
      <c r="W41" s="22">
        <f t="shared" si="52"/>
        <v>0</v>
      </c>
      <c r="X41" s="22">
        <f t="shared" si="52"/>
        <v>0</v>
      </c>
      <c r="Y41" s="22">
        <f t="shared" si="52"/>
        <v>0</v>
      </c>
      <c r="Z41" s="22">
        <f t="shared" si="52"/>
        <v>0</v>
      </c>
      <c r="AA41" s="22">
        <f t="shared" si="52"/>
        <v>0</v>
      </c>
      <c r="AB41" s="22">
        <f t="shared" si="52"/>
        <v>0</v>
      </c>
      <c r="AC41" s="22">
        <f t="shared" si="52"/>
        <v>0</v>
      </c>
      <c r="AD41" s="22">
        <f t="shared" si="52"/>
        <v>0</v>
      </c>
      <c r="AE41" s="22">
        <f t="shared" si="52"/>
        <v>0</v>
      </c>
      <c r="AF41" s="22">
        <f t="shared" si="52"/>
        <v>0</v>
      </c>
      <c r="AG41" s="22">
        <f t="shared" si="52"/>
        <v>0</v>
      </c>
      <c r="AH41" s="22">
        <f t="shared" si="52"/>
        <v>0</v>
      </c>
      <c r="AI41" s="22">
        <f t="shared" si="52"/>
        <v>0</v>
      </c>
      <c r="AJ41" s="22">
        <f t="shared" si="52"/>
        <v>0</v>
      </c>
      <c r="AK41" s="22">
        <f t="shared" si="52"/>
        <v>0</v>
      </c>
      <c r="AL41" s="22">
        <f t="shared" si="52"/>
        <v>12754.449999999999</v>
      </c>
      <c r="AM41" s="22">
        <f t="shared" si="52"/>
        <v>12754.449999999999</v>
      </c>
      <c r="AN41" s="22">
        <f t="shared" si="52"/>
        <v>12754.449999999999</v>
      </c>
      <c r="AO41" s="22">
        <f t="shared" si="52"/>
        <v>12754.449999999999</v>
      </c>
      <c r="AP41" s="22">
        <f t="shared" si="52"/>
        <v>12754.449999999999</v>
      </c>
      <c r="AQ41" s="22">
        <f t="shared" si="52"/>
        <v>12754.449999999999</v>
      </c>
      <c r="AR41" s="22">
        <f t="shared" si="52"/>
        <v>72241.283333333326</v>
      </c>
      <c r="AS41" s="22">
        <f t="shared" si="52"/>
        <v>72241.283333333326</v>
      </c>
      <c r="AT41" s="22">
        <f t="shared" si="52"/>
        <v>72241.283333333326</v>
      </c>
      <c r="AU41" s="22">
        <f t="shared" si="52"/>
        <v>72241.283333333326</v>
      </c>
      <c r="AV41" s="22">
        <f t="shared" si="52"/>
        <v>72241.283333333326</v>
      </c>
      <c r="AW41" s="22">
        <f t="shared" ref="AW41:CB41" si="53">SUM(,AW20,AW29,AW10,)</f>
        <v>72241.283333333326</v>
      </c>
      <c r="AX41" s="22">
        <f t="shared" si="53"/>
        <v>59486.833333333328</v>
      </c>
      <c r="AY41" s="22">
        <f t="shared" si="53"/>
        <v>59486.833333333328</v>
      </c>
      <c r="AZ41" s="22">
        <f t="shared" si="53"/>
        <v>59486.833333333328</v>
      </c>
      <c r="BA41" s="22">
        <f t="shared" si="53"/>
        <v>59486.833333333328</v>
      </c>
      <c r="BB41" s="22">
        <f t="shared" si="53"/>
        <v>59486.833333333328</v>
      </c>
      <c r="BC41" s="22">
        <f t="shared" si="53"/>
        <v>59486.833333333328</v>
      </c>
      <c r="BD41" s="22">
        <f t="shared" si="53"/>
        <v>0</v>
      </c>
      <c r="BE41" s="22">
        <f t="shared" si="53"/>
        <v>0</v>
      </c>
      <c r="BF41" s="22">
        <f t="shared" si="53"/>
        <v>0</v>
      </c>
      <c r="BG41" s="22">
        <f t="shared" si="53"/>
        <v>0</v>
      </c>
      <c r="BH41" s="22">
        <f t="shared" si="53"/>
        <v>0</v>
      </c>
      <c r="BI41" s="22">
        <f t="shared" si="53"/>
        <v>0</v>
      </c>
      <c r="BJ41" s="22">
        <f t="shared" si="53"/>
        <v>0</v>
      </c>
      <c r="BK41" s="22">
        <f t="shared" si="53"/>
        <v>0</v>
      </c>
      <c r="BL41" s="22">
        <f t="shared" si="53"/>
        <v>0</v>
      </c>
      <c r="BM41" s="22">
        <f t="shared" si="53"/>
        <v>0</v>
      </c>
      <c r="BN41" s="22">
        <f t="shared" si="53"/>
        <v>0</v>
      </c>
      <c r="BO41" s="22">
        <f t="shared" si="53"/>
        <v>0</v>
      </c>
      <c r="BP41" s="22">
        <f t="shared" si="53"/>
        <v>0</v>
      </c>
      <c r="BQ41" s="22">
        <f t="shared" si="53"/>
        <v>0</v>
      </c>
      <c r="BR41" s="22">
        <f t="shared" si="53"/>
        <v>0</v>
      </c>
      <c r="BS41" s="22">
        <f t="shared" si="53"/>
        <v>0</v>
      </c>
      <c r="BT41" s="22">
        <f t="shared" si="53"/>
        <v>0</v>
      </c>
      <c r="BU41" s="22">
        <f t="shared" si="53"/>
        <v>0</v>
      </c>
      <c r="BV41" s="22">
        <f t="shared" si="53"/>
        <v>0</v>
      </c>
      <c r="BW41" s="22">
        <f t="shared" si="53"/>
        <v>0</v>
      </c>
      <c r="BX41" s="22">
        <f t="shared" si="53"/>
        <v>0</v>
      </c>
      <c r="BY41" s="22">
        <f t="shared" si="53"/>
        <v>0</v>
      </c>
      <c r="BZ41" s="22">
        <f t="shared" si="53"/>
        <v>0</v>
      </c>
      <c r="CA41" s="22">
        <f t="shared" si="53"/>
        <v>0</v>
      </c>
      <c r="CB41" s="22">
        <f t="shared" si="53"/>
        <v>0</v>
      </c>
      <c r="CC41" s="22">
        <f t="shared" ref="CC41:CP41" si="54">SUM(,CC20,CC29,CC10,)</f>
        <v>0</v>
      </c>
      <c r="CD41" s="22">
        <f t="shared" si="54"/>
        <v>0</v>
      </c>
      <c r="CE41" s="22">
        <f t="shared" si="54"/>
        <v>0</v>
      </c>
      <c r="CF41" s="22">
        <f t="shared" si="54"/>
        <v>0</v>
      </c>
      <c r="CG41" s="22">
        <f t="shared" si="54"/>
        <v>0</v>
      </c>
      <c r="CH41" s="22">
        <f t="shared" si="54"/>
        <v>0</v>
      </c>
      <c r="CI41" s="22">
        <f t="shared" si="54"/>
        <v>0</v>
      </c>
      <c r="CJ41" s="22">
        <f t="shared" si="54"/>
        <v>0</v>
      </c>
      <c r="CK41" s="22">
        <f t="shared" si="54"/>
        <v>0</v>
      </c>
      <c r="CL41" s="22">
        <f t="shared" si="54"/>
        <v>0</v>
      </c>
      <c r="CM41" s="22">
        <f t="shared" si="54"/>
        <v>0</v>
      </c>
      <c r="CN41" s="22">
        <f t="shared" si="54"/>
        <v>0</v>
      </c>
      <c r="CO41" s="22">
        <f t="shared" si="54"/>
        <v>0</v>
      </c>
      <c r="CP41" s="22">
        <f t="shared" si="54"/>
        <v>0</v>
      </c>
    </row>
    <row r="42" spans="1:94">
      <c r="L42" s="41"/>
      <c r="M42" s="41"/>
      <c r="N42" s="43"/>
      <c r="O42" s="42"/>
      <c r="Q42" s="22">
        <f t="shared" ref="Q42:AV42" si="55">SUM(,Q21,Q30,Q11,)</f>
        <v>0</v>
      </c>
      <c r="R42" s="22">
        <f t="shared" si="55"/>
        <v>0</v>
      </c>
      <c r="S42" s="22">
        <f t="shared" si="55"/>
        <v>308137.04125000001</v>
      </c>
      <c r="T42" s="22">
        <f t="shared" si="55"/>
        <v>595346.31374999997</v>
      </c>
      <c r="U42" s="22">
        <f t="shared" si="55"/>
        <v>0</v>
      </c>
      <c r="V42" s="22">
        <f t="shared" si="55"/>
        <v>0</v>
      </c>
      <c r="W42" s="22">
        <f t="shared" si="55"/>
        <v>0</v>
      </c>
      <c r="X42" s="22">
        <f t="shared" si="55"/>
        <v>0</v>
      </c>
      <c r="Y42" s="22">
        <f t="shared" si="55"/>
        <v>0</v>
      </c>
      <c r="Z42" s="22">
        <f t="shared" si="55"/>
        <v>0</v>
      </c>
      <c r="AA42" s="22">
        <f t="shared" si="55"/>
        <v>0</v>
      </c>
      <c r="AB42" s="22">
        <f t="shared" si="55"/>
        <v>0</v>
      </c>
      <c r="AC42" s="22">
        <f t="shared" si="55"/>
        <v>0</v>
      </c>
      <c r="AD42" s="22">
        <f t="shared" si="55"/>
        <v>0</v>
      </c>
      <c r="AE42" s="22">
        <f t="shared" si="55"/>
        <v>0</v>
      </c>
      <c r="AF42" s="22">
        <f t="shared" si="55"/>
        <v>0</v>
      </c>
      <c r="AG42" s="22">
        <f t="shared" si="55"/>
        <v>0</v>
      </c>
      <c r="AH42" s="22">
        <f t="shared" si="55"/>
        <v>0</v>
      </c>
      <c r="AI42" s="22">
        <f t="shared" si="55"/>
        <v>0</v>
      </c>
      <c r="AJ42" s="22">
        <f t="shared" si="55"/>
        <v>0</v>
      </c>
      <c r="AK42" s="22">
        <f t="shared" si="55"/>
        <v>0</v>
      </c>
      <c r="AL42" s="22">
        <f t="shared" si="55"/>
        <v>0</v>
      </c>
      <c r="AM42" s="22">
        <f t="shared" si="55"/>
        <v>0</v>
      </c>
      <c r="AN42" s="22">
        <f t="shared" si="55"/>
        <v>0</v>
      </c>
      <c r="AO42" s="22">
        <f t="shared" si="55"/>
        <v>0</v>
      </c>
      <c r="AP42" s="22">
        <f t="shared" si="55"/>
        <v>0</v>
      </c>
      <c r="AQ42" s="22">
        <f t="shared" si="55"/>
        <v>0</v>
      </c>
      <c r="AR42" s="22">
        <f t="shared" si="55"/>
        <v>0</v>
      </c>
      <c r="AS42" s="22">
        <f t="shared" si="55"/>
        <v>0</v>
      </c>
      <c r="AT42" s="22">
        <f t="shared" si="55"/>
        <v>0</v>
      </c>
      <c r="AU42" s="22">
        <f t="shared" si="55"/>
        <v>0</v>
      </c>
      <c r="AV42" s="22">
        <f t="shared" si="55"/>
        <v>0</v>
      </c>
      <c r="AW42" s="22">
        <f t="shared" ref="AW42:CB42" si="56">SUM(,AW21,AW30,AW11,)</f>
        <v>0</v>
      </c>
      <c r="AX42" s="22">
        <f t="shared" si="56"/>
        <v>13711.033749999997</v>
      </c>
      <c r="AY42" s="22">
        <f t="shared" si="56"/>
        <v>13711.033749999997</v>
      </c>
      <c r="AZ42" s="22">
        <f t="shared" si="56"/>
        <v>13711.033749999997</v>
      </c>
      <c r="BA42" s="22">
        <f t="shared" si="56"/>
        <v>13711.033749999997</v>
      </c>
      <c r="BB42" s="22">
        <f t="shared" si="56"/>
        <v>13711.033749999997</v>
      </c>
      <c r="BC42" s="22">
        <f t="shared" si="56"/>
        <v>13711.033749999997</v>
      </c>
      <c r="BD42" s="22">
        <f t="shared" si="56"/>
        <v>75290.279583333322</v>
      </c>
      <c r="BE42" s="22">
        <f t="shared" si="56"/>
        <v>75290.279583333322</v>
      </c>
      <c r="BF42" s="22">
        <f t="shared" si="56"/>
        <v>75290.279583333322</v>
      </c>
      <c r="BG42" s="22">
        <f t="shared" si="56"/>
        <v>75290.279583333322</v>
      </c>
      <c r="BH42" s="22">
        <f t="shared" si="56"/>
        <v>75290.279583333322</v>
      </c>
      <c r="BI42" s="22">
        <f t="shared" si="56"/>
        <v>75290.279583333322</v>
      </c>
      <c r="BJ42" s="22">
        <f t="shared" si="56"/>
        <v>61579.245833333327</v>
      </c>
      <c r="BK42" s="22">
        <f t="shared" si="56"/>
        <v>61579.245833333327</v>
      </c>
      <c r="BL42" s="22">
        <f t="shared" si="56"/>
        <v>61579.245833333327</v>
      </c>
      <c r="BM42" s="22">
        <f t="shared" si="56"/>
        <v>61579.245833333327</v>
      </c>
      <c r="BN42" s="22">
        <f t="shared" si="56"/>
        <v>61579.245833333327</v>
      </c>
      <c r="BO42" s="22">
        <f t="shared" si="56"/>
        <v>61579.245833333327</v>
      </c>
      <c r="BP42" s="22">
        <f t="shared" si="56"/>
        <v>0</v>
      </c>
      <c r="BQ42" s="22">
        <f t="shared" si="56"/>
        <v>0</v>
      </c>
      <c r="BR42" s="22">
        <f t="shared" si="56"/>
        <v>0</v>
      </c>
      <c r="BS42" s="22">
        <f t="shared" si="56"/>
        <v>0</v>
      </c>
      <c r="BT42" s="22">
        <f t="shared" si="56"/>
        <v>0</v>
      </c>
      <c r="BU42" s="22">
        <f t="shared" si="56"/>
        <v>0</v>
      </c>
      <c r="BV42" s="22">
        <f t="shared" si="56"/>
        <v>0</v>
      </c>
      <c r="BW42" s="22">
        <f t="shared" si="56"/>
        <v>0</v>
      </c>
      <c r="BX42" s="22">
        <f t="shared" si="56"/>
        <v>0</v>
      </c>
      <c r="BY42" s="22">
        <f t="shared" si="56"/>
        <v>0</v>
      </c>
      <c r="BZ42" s="22">
        <f t="shared" si="56"/>
        <v>0</v>
      </c>
      <c r="CA42" s="22">
        <f t="shared" si="56"/>
        <v>0</v>
      </c>
      <c r="CB42" s="22">
        <f t="shared" si="56"/>
        <v>0</v>
      </c>
      <c r="CC42" s="22">
        <f t="shared" ref="CC42:CP42" si="57">SUM(,CC21,CC30,CC11,)</f>
        <v>0</v>
      </c>
      <c r="CD42" s="22">
        <f t="shared" si="57"/>
        <v>0</v>
      </c>
      <c r="CE42" s="22">
        <f t="shared" si="57"/>
        <v>0</v>
      </c>
      <c r="CF42" s="22">
        <f t="shared" si="57"/>
        <v>0</v>
      </c>
      <c r="CG42" s="22">
        <f t="shared" si="57"/>
        <v>0</v>
      </c>
      <c r="CH42" s="22">
        <f t="shared" si="57"/>
        <v>0</v>
      </c>
      <c r="CI42" s="22">
        <f t="shared" si="57"/>
        <v>0</v>
      </c>
      <c r="CJ42" s="22">
        <f t="shared" si="57"/>
        <v>0</v>
      </c>
      <c r="CK42" s="22">
        <f t="shared" si="57"/>
        <v>0</v>
      </c>
      <c r="CL42" s="22">
        <f t="shared" si="57"/>
        <v>0</v>
      </c>
      <c r="CM42" s="22">
        <f t="shared" si="57"/>
        <v>0</v>
      </c>
      <c r="CN42" s="22">
        <f t="shared" si="57"/>
        <v>0</v>
      </c>
      <c r="CO42" s="22">
        <f t="shared" si="57"/>
        <v>0</v>
      </c>
      <c r="CP42" s="22">
        <f t="shared" si="57"/>
        <v>0</v>
      </c>
    </row>
    <row r="43" spans="1:94">
      <c r="L43" s="41"/>
      <c r="M43" s="41"/>
      <c r="N43" s="43"/>
      <c r="O43" s="42"/>
      <c r="Q43" s="22">
        <f t="shared" ref="Q43:AV43" si="58">SUM(,Q22,Q31,Q12,)</f>
        <v>0</v>
      </c>
      <c r="R43" s="22">
        <f t="shared" si="58"/>
        <v>0</v>
      </c>
      <c r="S43" s="22">
        <f t="shared" si="58"/>
        <v>0</v>
      </c>
      <c r="T43" s="22">
        <f t="shared" si="58"/>
        <v>331365.32559374993</v>
      </c>
      <c r="U43" s="22">
        <f t="shared" si="58"/>
        <v>640351.30603124993</v>
      </c>
      <c r="V43" s="22">
        <f t="shared" si="58"/>
        <v>0</v>
      </c>
      <c r="W43" s="22">
        <f t="shared" si="58"/>
        <v>0</v>
      </c>
      <c r="X43" s="22">
        <f t="shared" si="58"/>
        <v>0</v>
      </c>
      <c r="Y43" s="22">
        <f t="shared" si="58"/>
        <v>0</v>
      </c>
      <c r="Z43" s="22">
        <f t="shared" si="58"/>
        <v>0</v>
      </c>
      <c r="AA43" s="22">
        <f t="shared" si="58"/>
        <v>0</v>
      </c>
      <c r="AB43" s="22">
        <f t="shared" si="58"/>
        <v>0</v>
      </c>
      <c r="AC43" s="22">
        <f t="shared" si="58"/>
        <v>0</v>
      </c>
      <c r="AD43" s="22">
        <f t="shared" si="58"/>
        <v>0</v>
      </c>
      <c r="AE43" s="22">
        <f t="shared" si="58"/>
        <v>0</v>
      </c>
      <c r="AF43" s="22">
        <f t="shared" si="58"/>
        <v>0</v>
      </c>
      <c r="AG43" s="22">
        <f t="shared" si="58"/>
        <v>0</v>
      </c>
      <c r="AH43" s="22">
        <f t="shared" si="58"/>
        <v>0</v>
      </c>
      <c r="AI43" s="22">
        <f t="shared" si="58"/>
        <v>0</v>
      </c>
      <c r="AJ43" s="22">
        <f t="shared" si="58"/>
        <v>0</v>
      </c>
      <c r="AK43" s="22">
        <f t="shared" si="58"/>
        <v>0</v>
      </c>
      <c r="AL43" s="22">
        <f t="shared" si="58"/>
        <v>0</v>
      </c>
      <c r="AM43" s="22">
        <f t="shared" si="58"/>
        <v>0</v>
      </c>
      <c r="AN43" s="22">
        <f t="shared" si="58"/>
        <v>0</v>
      </c>
      <c r="AO43" s="22">
        <f t="shared" si="58"/>
        <v>0</v>
      </c>
      <c r="AP43" s="22">
        <f t="shared" si="58"/>
        <v>0</v>
      </c>
      <c r="AQ43" s="22">
        <f t="shared" si="58"/>
        <v>0</v>
      </c>
      <c r="AR43" s="22">
        <f t="shared" si="58"/>
        <v>0</v>
      </c>
      <c r="AS43" s="22">
        <f t="shared" si="58"/>
        <v>0</v>
      </c>
      <c r="AT43" s="22">
        <f t="shared" si="58"/>
        <v>0</v>
      </c>
      <c r="AU43" s="22">
        <f t="shared" si="58"/>
        <v>0</v>
      </c>
      <c r="AV43" s="22">
        <f t="shared" si="58"/>
        <v>0</v>
      </c>
      <c r="AW43" s="22">
        <f t="shared" ref="AW43:CB43" si="59">SUM(,AW22,AW31,AW12,)</f>
        <v>0</v>
      </c>
      <c r="AX43" s="22">
        <f t="shared" si="59"/>
        <v>0</v>
      </c>
      <c r="AY43" s="22">
        <f t="shared" si="59"/>
        <v>0</v>
      </c>
      <c r="AZ43" s="22">
        <f t="shared" si="59"/>
        <v>0</v>
      </c>
      <c r="BA43" s="22">
        <f t="shared" si="59"/>
        <v>0</v>
      </c>
      <c r="BB43" s="22">
        <f t="shared" si="59"/>
        <v>0</v>
      </c>
      <c r="BC43" s="22">
        <f t="shared" si="59"/>
        <v>0</v>
      </c>
      <c r="BD43" s="22">
        <f t="shared" si="59"/>
        <v>0</v>
      </c>
      <c r="BE43" s="22">
        <f t="shared" si="59"/>
        <v>0</v>
      </c>
      <c r="BF43" s="22">
        <f t="shared" si="59"/>
        <v>0</v>
      </c>
      <c r="BG43" s="22">
        <f t="shared" si="59"/>
        <v>0</v>
      </c>
      <c r="BH43" s="22">
        <f t="shared" si="59"/>
        <v>0</v>
      </c>
      <c r="BI43" s="22">
        <f t="shared" si="59"/>
        <v>0</v>
      </c>
      <c r="BJ43" s="22">
        <f t="shared" si="59"/>
        <v>14739.361281249998</v>
      </c>
      <c r="BK43" s="22">
        <f t="shared" si="59"/>
        <v>14739.361281249998</v>
      </c>
      <c r="BL43" s="22">
        <f t="shared" si="59"/>
        <v>14739.361281249998</v>
      </c>
      <c r="BM43" s="22">
        <f t="shared" si="59"/>
        <v>14739.361281249998</v>
      </c>
      <c r="BN43" s="22">
        <f t="shared" si="59"/>
        <v>14739.361281249998</v>
      </c>
      <c r="BO43" s="22">
        <f t="shared" si="59"/>
        <v>14739.361281249998</v>
      </c>
      <c r="BP43" s="22">
        <f t="shared" si="59"/>
        <v>80976.385968749993</v>
      </c>
      <c r="BQ43" s="22">
        <f t="shared" si="59"/>
        <v>80976.385968749993</v>
      </c>
      <c r="BR43" s="22">
        <f t="shared" si="59"/>
        <v>80976.385968749993</v>
      </c>
      <c r="BS43" s="22">
        <f t="shared" si="59"/>
        <v>80976.385968749993</v>
      </c>
      <c r="BT43" s="22">
        <f t="shared" si="59"/>
        <v>80976.385968749993</v>
      </c>
      <c r="BU43" s="22">
        <f t="shared" si="59"/>
        <v>80976.385968749993</v>
      </c>
      <c r="BV43" s="22">
        <f t="shared" si="59"/>
        <v>66237.024687499987</v>
      </c>
      <c r="BW43" s="22">
        <f t="shared" si="59"/>
        <v>66237.024687499987</v>
      </c>
      <c r="BX43" s="22">
        <f t="shared" si="59"/>
        <v>66237.024687499987</v>
      </c>
      <c r="BY43" s="22">
        <f t="shared" si="59"/>
        <v>66237.024687499987</v>
      </c>
      <c r="BZ43" s="22">
        <f t="shared" si="59"/>
        <v>66237.024687499987</v>
      </c>
      <c r="CA43" s="22">
        <f t="shared" si="59"/>
        <v>66237.024687499987</v>
      </c>
      <c r="CB43" s="22">
        <f t="shared" si="59"/>
        <v>0</v>
      </c>
      <c r="CC43" s="22">
        <f t="shared" ref="CC43:CP43" si="60">SUM(,CC22,CC31,CC12,)</f>
        <v>0</v>
      </c>
      <c r="CD43" s="22">
        <f t="shared" si="60"/>
        <v>0</v>
      </c>
      <c r="CE43" s="22">
        <f t="shared" si="60"/>
        <v>0</v>
      </c>
      <c r="CF43" s="22">
        <f t="shared" si="60"/>
        <v>0</v>
      </c>
      <c r="CG43" s="22">
        <f t="shared" si="60"/>
        <v>0</v>
      </c>
      <c r="CH43" s="22">
        <f t="shared" si="60"/>
        <v>0</v>
      </c>
      <c r="CI43" s="22">
        <f t="shared" si="60"/>
        <v>0</v>
      </c>
      <c r="CJ43" s="22">
        <f t="shared" si="60"/>
        <v>0</v>
      </c>
      <c r="CK43" s="22">
        <f t="shared" si="60"/>
        <v>0</v>
      </c>
      <c r="CL43" s="22">
        <f t="shared" si="60"/>
        <v>0</v>
      </c>
      <c r="CM43" s="22">
        <f t="shared" si="60"/>
        <v>0</v>
      </c>
      <c r="CN43" s="22">
        <f t="shared" si="60"/>
        <v>0</v>
      </c>
      <c r="CO43" s="22">
        <f t="shared" si="60"/>
        <v>0</v>
      </c>
      <c r="CP43" s="22">
        <f t="shared" si="60"/>
        <v>0</v>
      </c>
    </row>
    <row r="44" spans="1:94">
      <c r="L44" s="41"/>
      <c r="M44" s="41"/>
      <c r="N44" s="43"/>
      <c r="O44" s="42"/>
      <c r="Q44" s="22">
        <f t="shared" ref="Q44:AV44" si="61">SUM(,Q23,Q32,Q13,)</f>
        <v>0</v>
      </c>
      <c r="R44" s="22">
        <f t="shared" si="61"/>
        <v>0</v>
      </c>
      <c r="S44" s="22">
        <f t="shared" si="61"/>
        <v>0</v>
      </c>
      <c r="T44" s="22">
        <f t="shared" si="61"/>
        <v>0</v>
      </c>
      <c r="U44" s="22">
        <f t="shared" si="61"/>
        <v>343143.44286156248</v>
      </c>
      <c r="V44" s="22">
        <f t="shared" si="61"/>
        <v>665073.31771218742</v>
      </c>
      <c r="W44" s="22">
        <f t="shared" si="61"/>
        <v>0</v>
      </c>
      <c r="X44" s="22">
        <f t="shared" si="61"/>
        <v>0</v>
      </c>
      <c r="Y44" s="22">
        <f t="shared" si="61"/>
        <v>0</v>
      </c>
      <c r="Z44" s="22">
        <f t="shared" si="61"/>
        <v>0</v>
      </c>
      <c r="AA44" s="22">
        <f t="shared" si="61"/>
        <v>0</v>
      </c>
      <c r="AB44" s="22">
        <f t="shared" si="61"/>
        <v>0</v>
      </c>
      <c r="AC44" s="22">
        <f t="shared" si="61"/>
        <v>0</v>
      </c>
      <c r="AD44" s="22">
        <f t="shared" si="61"/>
        <v>0</v>
      </c>
      <c r="AE44" s="22">
        <f t="shared" si="61"/>
        <v>0</v>
      </c>
      <c r="AF44" s="22">
        <f t="shared" si="61"/>
        <v>0</v>
      </c>
      <c r="AG44" s="22">
        <f t="shared" si="61"/>
        <v>0</v>
      </c>
      <c r="AH44" s="22">
        <f t="shared" si="61"/>
        <v>0</v>
      </c>
      <c r="AI44" s="22">
        <f t="shared" si="61"/>
        <v>0</v>
      </c>
      <c r="AJ44" s="22">
        <f t="shared" si="61"/>
        <v>0</v>
      </c>
      <c r="AK44" s="22">
        <f t="shared" si="61"/>
        <v>0</v>
      </c>
      <c r="AL44" s="22">
        <f t="shared" si="61"/>
        <v>0</v>
      </c>
      <c r="AM44" s="22">
        <f t="shared" si="61"/>
        <v>0</v>
      </c>
      <c r="AN44" s="22">
        <f t="shared" si="61"/>
        <v>0</v>
      </c>
      <c r="AO44" s="22">
        <f t="shared" si="61"/>
        <v>0</v>
      </c>
      <c r="AP44" s="22">
        <f t="shared" si="61"/>
        <v>0</v>
      </c>
      <c r="AQ44" s="22">
        <f t="shared" si="61"/>
        <v>0</v>
      </c>
      <c r="AR44" s="22">
        <f t="shared" si="61"/>
        <v>0</v>
      </c>
      <c r="AS44" s="22">
        <f t="shared" si="61"/>
        <v>0</v>
      </c>
      <c r="AT44" s="22">
        <f t="shared" si="61"/>
        <v>0</v>
      </c>
      <c r="AU44" s="22">
        <f t="shared" si="61"/>
        <v>0</v>
      </c>
      <c r="AV44" s="22">
        <f t="shared" si="61"/>
        <v>0</v>
      </c>
      <c r="AW44" s="22">
        <f t="shared" ref="AW44:CB44" si="62">SUM(,AW23,AW32,AW13,)</f>
        <v>0</v>
      </c>
      <c r="AX44" s="22">
        <f t="shared" si="62"/>
        <v>0</v>
      </c>
      <c r="AY44" s="22">
        <f t="shared" si="62"/>
        <v>0</v>
      </c>
      <c r="AZ44" s="22">
        <f t="shared" si="62"/>
        <v>0</v>
      </c>
      <c r="BA44" s="22">
        <f t="shared" si="62"/>
        <v>0</v>
      </c>
      <c r="BB44" s="22">
        <f t="shared" si="62"/>
        <v>0</v>
      </c>
      <c r="BC44" s="22">
        <f t="shared" si="62"/>
        <v>0</v>
      </c>
      <c r="BD44" s="22">
        <f t="shared" si="62"/>
        <v>0</v>
      </c>
      <c r="BE44" s="22">
        <f t="shared" si="62"/>
        <v>0</v>
      </c>
      <c r="BF44" s="22">
        <f t="shared" si="62"/>
        <v>0</v>
      </c>
      <c r="BG44" s="22">
        <f t="shared" si="62"/>
        <v>0</v>
      </c>
      <c r="BH44" s="22">
        <f t="shared" si="62"/>
        <v>0</v>
      </c>
      <c r="BI44" s="22">
        <f t="shared" si="62"/>
        <v>0</v>
      </c>
      <c r="BJ44" s="22">
        <f t="shared" si="62"/>
        <v>0</v>
      </c>
      <c r="BK44" s="22">
        <f t="shared" si="62"/>
        <v>0</v>
      </c>
      <c r="BL44" s="22">
        <f t="shared" si="62"/>
        <v>0</v>
      </c>
      <c r="BM44" s="22">
        <f t="shared" si="62"/>
        <v>0</v>
      </c>
      <c r="BN44" s="22">
        <f t="shared" si="62"/>
        <v>0</v>
      </c>
      <c r="BO44" s="22">
        <f t="shared" si="62"/>
        <v>0</v>
      </c>
      <c r="BP44" s="22">
        <f t="shared" si="62"/>
        <v>0</v>
      </c>
      <c r="BQ44" s="22">
        <f t="shared" si="62"/>
        <v>0</v>
      </c>
      <c r="BR44" s="22">
        <f t="shared" si="62"/>
        <v>0</v>
      </c>
      <c r="BS44" s="22">
        <f t="shared" si="62"/>
        <v>0</v>
      </c>
      <c r="BT44" s="22">
        <f t="shared" si="62"/>
        <v>0</v>
      </c>
      <c r="BU44" s="22">
        <f t="shared" si="62"/>
        <v>0</v>
      </c>
      <c r="BV44" s="22">
        <f t="shared" si="62"/>
        <v>15181.542119687498</v>
      </c>
      <c r="BW44" s="22">
        <f t="shared" si="62"/>
        <v>15181.542119687498</v>
      </c>
      <c r="BX44" s="22">
        <f t="shared" si="62"/>
        <v>15181.542119687498</v>
      </c>
      <c r="BY44" s="22">
        <f t="shared" si="62"/>
        <v>15181.542119687498</v>
      </c>
      <c r="BZ44" s="22">
        <f t="shared" si="62"/>
        <v>15181.542119687498</v>
      </c>
      <c r="CA44" s="22">
        <f t="shared" si="62"/>
        <v>15181.542119687498</v>
      </c>
      <c r="CB44" s="22">
        <f t="shared" si="62"/>
        <v>84018.063381145825</v>
      </c>
      <c r="CC44" s="22">
        <f t="shared" ref="CC44:CP44" si="63">SUM(,CC23,CC32,CC13,)</f>
        <v>84018.063381145825</v>
      </c>
      <c r="CD44" s="22">
        <f t="shared" si="63"/>
        <v>84018.063381145825</v>
      </c>
      <c r="CE44" s="22">
        <f t="shared" si="63"/>
        <v>84018.063381145825</v>
      </c>
      <c r="CF44" s="22">
        <f t="shared" si="63"/>
        <v>84018.063381145825</v>
      </c>
      <c r="CG44" s="22">
        <f t="shared" si="63"/>
        <v>84018.063381145825</v>
      </c>
      <c r="CH44" s="22">
        <f t="shared" si="63"/>
        <v>68836.521261458329</v>
      </c>
      <c r="CI44" s="22">
        <f t="shared" si="63"/>
        <v>68836.521261458329</v>
      </c>
      <c r="CJ44" s="22">
        <f t="shared" si="63"/>
        <v>68836.521261458329</v>
      </c>
      <c r="CK44" s="22">
        <f t="shared" si="63"/>
        <v>68836.521261458329</v>
      </c>
      <c r="CL44" s="22">
        <f t="shared" si="63"/>
        <v>68836.521261458329</v>
      </c>
      <c r="CM44" s="22">
        <f t="shared" si="63"/>
        <v>68836.521261458329</v>
      </c>
      <c r="CN44" s="22">
        <f t="shared" si="63"/>
        <v>0</v>
      </c>
      <c r="CO44" s="22">
        <f t="shared" si="63"/>
        <v>0</v>
      </c>
      <c r="CP44" s="22">
        <f t="shared" si="63"/>
        <v>0</v>
      </c>
    </row>
    <row r="45" spans="1:94">
      <c r="L45" s="41"/>
      <c r="M45" s="41"/>
      <c r="N45" s="43"/>
      <c r="O45" s="42"/>
      <c r="Q45" s="22">
        <f t="shared" ref="Q45:AV45" si="64">SUM(,Q24,Q33,Q14,)</f>
        <v>0</v>
      </c>
      <c r="R45" s="22">
        <f t="shared" si="64"/>
        <v>0</v>
      </c>
      <c r="S45" s="22">
        <f t="shared" si="64"/>
        <v>0</v>
      </c>
      <c r="T45" s="22">
        <f t="shared" si="64"/>
        <v>0</v>
      </c>
      <c r="U45" s="22">
        <f t="shared" si="64"/>
        <v>0</v>
      </c>
      <c r="V45" s="22">
        <f t="shared" si="64"/>
        <v>354633.90114740934</v>
      </c>
      <c r="W45" s="22">
        <f t="shared" si="64"/>
        <v>0</v>
      </c>
      <c r="X45" s="22">
        <f t="shared" si="64"/>
        <v>0</v>
      </c>
      <c r="Y45" s="22">
        <f t="shared" si="64"/>
        <v>0</v>
      </c>
      <c r="Z45" s="22">
        <f t="shared" si="64"/>
        <v>0</v>
      </c>
      <c r="AA45" s="22">
        <f t="shared" si="64"/>
        <v>0</v>
      </c>
      <c r="AB45" s="22">
        <f t="shared" si="64"/>
        <v>0</v>
      </c>
      <c r="AC45" s="22">
        <f t="shared" si="64"/>
        <v>0</v>
      </c>
      <c r="AD45" s="22">
        <f t="shared" si="64"/>
        <v>0</v>
      </c>
      <c r="AE45" s="22">
        <f t="shared" si="64"/>
        <v>0</v>
      </c>
      <c r="AF45" s="22">
        <f t="shared" si="64"/>
        <v>0</v>
      </c>
      <c r="AG45" s="22">
        <f t="shared" si="64"/>
        <v>0</v>
      </c>
      <c r="AH45" s="22">
        <f t="shared" si="64"/>
        <v>0</v>
      </c>
      <c r="AI45" s="22">
        <f t="shared" si="64"/>
        <v>0</v>
      </c>
      <c r="AJ45" s="22">
        <f t="shared" si="64"/>
        <v>0</v>
      </c>
      <c r="AK45" s="22">
        <f t="shared" si="64"/>
        <v>0</v>
      </c>
      <c r="AL45" s="22">
        <f t="shared" si="64"/>
        <v>0</v>
      </c>
      <c r="AM45" s="22">
        <f t="shared" si="64"/>
        <v>0</v>
      </c>
      <c r="AN45" s="22">
        <f t="shared" si="64"/>
        <v>0</v>
      </c>
      <c r="AO45" s="22">
        <f t="shared" si="64"/>
        <v>0</v>
      </c>
      <c r="AP45" s="22">
        <f t="shared" si="64"/>
        <v>0</v>
      </c>
      <c r="AQ45" s="22">
        <f t="shared" si="64"/>
        <v>0</v>
      </c>
      <c r="AR45" s="22">
        <f t="shared" si="64"/>
        <v>0</v>
      </c>
      <c r="AS45" s="22">
        <f t="shared" si="64"/>
        <v>0</v>
      </c>
      <c r="AT45" s="22">
        <f t="shared" si="64"/>
        <v>0</v>
      </c>
      <c r="AU45" s="22">
        <f t="shared" si="64"/>
        <v>0</v>
      </c>
      <c r="AV45" s="22">
        <f t="shared" si="64"/>
        <v>0</v>
      </c>
      <c r="AW45" s="22">
        <f t="shared" ref="AW45:CB45" si="65">SUM(,AW24,AW33,AW14,)</f>
        <v>0</v>
      </c>
      <c r="AX45" s="22">
        <f t="shared" si="65"/>
        <v>0</v>
      </c>
      <c r="AY45" s="22">
        <f t="shared" si="65"/>
        <v>0</v>
      </c>
      <c r="AZ45" s="22">
        <f t="shared" si="65"/>
        <v>0</v>
      </c>
      <c r="BA45" s="22">
        <f t="shared" si="65"/>
        <v>0</v>
      </c>
      <c r="BB45" s="22">
        <f t="shared" si="65"/>
        <v>0</v>
      </c>
      <c r="BC45" s="22">
        <f t="shared" si="65"/>
        <v>0</v>
      </c>
      <c r="BD45" s="22">
        <f t="shared" si="65"/>
        <v>0</v>
      </c>
      <c r="BE45" s="22">
        <f t="shared" si="65"/>
        <v>0</v>
      </c>
      <c r="BF45" s="22">
        <f t="shared" si="65"/>
        <v>0</v>
      </c>
      <c r="BG45" s="22">
        <f t="shared" si="65"/>
        <v>0</v>
      </c>
      <c r="BH45" s="22">
        <f t="shared" si="65"/>
        <v>0</v>
      </c>
      <c r="BI45" s="22">
        <f t="shared" si="65"/>
        <v>0</v>
      </c>
      <c r="BJ45" s="22">
        <f t="shared" si="65"/>
        <v>0</v>
      </c>
      <c r="BK45" s="22">
        <f t="shared" si="65"/>
        <v>0</v>
      </c>
      <c r="BL45" s="22">
        <f t="shared" si="65"/>
        <v>0</v>
      </c>
      <c r="BM45" s="22">
        <f t="shared" si="65"/>
        <v>0</v>
      </c>
      <c r="BN45" s="22">
        <f t="shared" si="65"/>
        <v>0</v>
      </c>
      <c r="BO45" s="22">
        <f t="shared" si="65"/>
        <v>0</v>
      </c>
      <c r="BP45" s="22">
        <f t="shared" si="65"/>
        <v>0</v>
      </c>
      <c r="BQ45" s="22">
        <f t="shared" si="65"/>
        <v>0</v>
      </c>
      <c r="BR45" s="22">
        <f t="shared" si="65"/>
        <v>0</v>
      </c>
      <c r="BS45" s="22">
        <f t="shared" si="65"/>
        <v>0</v>
      </c>
      <c r="BT45" s="22">
        <f t="shared" si="65"/>
        <v>0</v>
      </c>
      <c r="BU45" s="22">
        <f t="shared" si="65"/>
        <v>0</v>
      </c>
      <c r="BV45" s="22">
        <f t="shared" si="65"/>
        <v>0</v>
      </c>
      <c r="BW45" s="22">
        <f t="shared" si="65"/>
        <v>0</v>
      </c>
      <c r="BX45" s="22">
        <f t="shared" si="65"/>
        <v>0</v>
      </c>
      <c r="BY45" s="22">
        <f t="shared" si="65"/>
        <v>0</v>
      </c>
      <c r="BZ45" s="22">
        <f t="shared" si="65"/>
        <v>0</v>
      </c>
      <c r="CA45" s="22">
        <f t="shared" si="65"/>
        <v>0</v>
      </c>
      <c r="CB45" s="22">
        <f t="shared" si="65"/>
        <v>0</v>
      </c>
      <c r="CC45" s="22">
        <f t="shared" ref="CC45:CP45" si="66">SUM(,CC24,CC33,CC14,)</f>
        <v>0</v>
      </c>
      <c r="CD45" s="22">
        <f t="shared" si="66"/>
        <v>0</v>
      </c>
      <c r="CE45" s="22">
        <f t="shared" si="66"/>
        <v>0</v>
      </c>
      <c r="CF45" s="22">
        <f t="shared" si="66"/>
        <v>0</v>
      </c>
      <c r="CG45" s="22">
        <f t="shared" si="66"/>
        <v>0</v>
      </c>
      <c r="CH45" s="22">
        <f t="shared" si="66"/>
        <v>15636.988383278125</v>
      </c>
      <c r="CI45" s="22">
        <f t="shared" si="66"/>
        <v>15636.988383278125</v>
      </c>
      <c r="CJ45" s="22">
        <f t="shared" si="66"/>
        <v>15636.988383278125</v>
      </c>
      <c r="CK45" s="22">
        <f t="shared" si="66"/>
        <v>15636.988383278125</v>
      </c>
      <c r="CL45" s="22">
        <f t="shared" si="66"/>
        <v>15636.988383278125</v>
      </c>
      <c r="CM45" s="22">
        <f t="shared" si="66"/>
        <v>15636.988383278125</v>
      </c>
      <c r="CN45" s="22">
        <f t="shared" si="66"/>
        <v>86937.323615913541</v>
      </c>
      <c r="CO45" s="22">
        <f t="shared" si="66"/>
        <v>86937.323615913541</v>
      </c>
      <c r="CP45" s="22">
        <f t="shared" si="66"/>
        <v>86937.323615913541</v>
      </c>
    </row>
    <row r="46" spans="1:94">
      <c r="L46" s="40"/>
      <c r="M46" s="40"/>
      <c r="N46" s="40"/>
      <c r="O46" s="40"/>
      <c r="Q46" s="25">
        <f t="shared" ref="Q46:AV46" si="67">SUM(,Q25,Q34,Q15,)</f>
        <v>246719.97</v>
      </c>
      <c r="R46" s="25">
        <f t="shared" si="67"/>
        <v>744630.46</v>
      </c>
      <c r="S46" s="25">
        <f t="shared" si="67"/>
        <v>881781.8912500001</v>
      </c>
      <c r="T46" s="25">
        <f t="shared" si="67"/>
        <v>926711.63934374996</v>
      </c>
      <c r="U46" s="25">
        <f t="shared" si="67"/>
        <v>983494.74889281229</v>
      </c>
      <c r="V46" s="25">
        <f t="shared" si="67"/>
        <v>1019707.2188595968</v>
      </c>
      <c r="W46" s="25">
        <f t="shared" si="67"/>
        <v>0</v>
      </c>
      <c r="X46" s="25">
        <f t="shared" si="67"/>
        <v>0</v>
      </c>
      <c r="Y46" s="25">
        <f t="shared" si="67"/>
        <v>0</v>
      </c>
      <c r="Z46" s="25">
        <f t="shared" si="67"/>
        <v>12032.5</v>
      </c>
      <c r="AA46" s="25">
        <f t="shared" si="67"/>
        <v>12032.5</v>
      </c>
      <c r="AB46" s="25">
        <f t="shared" si="67"/>
        <v>12032.5</v>
      </c>
      <c r="AC46" s="25">
        <f t="shared" si="67"/>
        <v>12032.5</v>
      </c>
      <c r="AD46" s="25">
        <f t="shared" si="67"/>
        <v>12032.5</v>
      </c>
      <c r="AE46" s="25">
        <f t="shared" si="67"/>
        <v>12032.5</v>
      </c>
      <c r="AF46" s="25">
        <f t="shared" si="67"/>
        <v>58174.99</v>
      </c>
      <c r="AG46" s="25">
        <f t="shared" si="67"/>
        <v>58174.99</v>
      </c>
      <c r="AH46" s="25">
        <f t="shared" si="67"/>
        <v>58174.99</v>
      </c>
      <c r="AI46" s="25">
        <f t="shared" si="67"/>
        <v>58174.99</v>
      </c>
      <c r="AJ46" s="25">
        <f t="shared" si="67"/>
        <v>58174.99</v>
      </c>
      <c r="AK46" s="25">
        <f t="shared" si="67"/>
        <v>58174.99</v>
      </c>
      <c r="AL46" s="25">
        <f t="shared" si="67"/>
        <v>58896.939999999995</v>
      </c>
      <c r="AM46" s="25">
        <f t="shared" si="67"/>
        <v>58896.939999999995</v>
      </c>
      <c r="AN46" s="25">
        <f t="shared" si="67"/>
        <v>58896.939999999995</v>
      </c>
      <c r="AO46" s="25">
        <f t="shared" si="67"/>
        <v>58896.939999999995</v>
      </c>
      <c r="AP46" s="25">
        <f t="shared" si="67"/>
        <v>58896.939999999995</v>
      </c>
      <c r="AQ46" s="25">
        <f t="shared" si="67"/>
        <v>58896.939999999995</v>
      </c>
      <c r="AR46" s="25">
        <f t="shared" si="67"/>
        <v>72241.283333333326</v>
      </c>
      <c r="AS46" s="25">
        <f t="shared" si="67"/>
        <v>72241.283333333326</v>
      </c>
      <c r="AT46" s="25">
        <f t="shared" si="67"/>
        <v>72241.283333333326</v>
      </c>
      <c r="AU46" s="25">
        <f t="shared" si="67"/>
        <v>72241.283333333326</v>
      </c>
      <c r="AV46" s="25">
        <f t="shared" si="67"/>
        <v>72241.283333333326</v>
      </c>
      <c r="AW46" s="25">
        <f t="shared" ref="AW46:CB46" si="68">SUM(,AW25,AW34,AW15,)</f>
        <v>72241.283333333326</v>
      </c>
      <c r="AX46" s="25">
        <f t="shared" si="68"/>
        <v>73197.867083333331</v>
      </c>
      <c r="AY46" s="25">
        <f t="shared" si="68"/>
        <v>73197.867083333331</v>
      </c>
      <c r="AZ46" s="25">
        <f t="shared" si="68"/>
        <v>73197.867083333331</v>
      </c>
      <c r="BA46" s="25">
        <f t="shared" si="68"/>
        <v>73197.867083333331</v>
      </c>
      <c r="BB46" s="25">
        <f t="shared" si="68"/>
        <v>73197.867083333331</v>
      </c>
      <c r="BC46" s="25">
        <f t="shared" si="68"/>
        <v>73197.867083333331</v>
      </c>
      <c r="BD46" s="25">
        <f t="shared" si="68"/>
        <v>75290.279583333322</v>
      </c>
      <c r="BE46" s="25">
        <f t="shared" si="68"/>
        <v>75290.279583333322</v>
      </c>
      <c r="BF46" s="25">
        <f t="shared" si="68"/>
        <v>75290.279583333322</v>
      </c>
      <c r="BG46" s="25">
        <f t="shared" si="68"/>
        <v>75290.279583333322</v>
      </c>
      <c r="BH46" s="25">
        <f t="shared" si="68"/>
        <v>75290.279583333322</v>
      </c>
      <c r="BI46" s="25">
        <f t="shared" si="68"/>
        <v>75290.279583333322</v>
      </c>
      <c r="BJ46" s="25">
        <f t="shared" si="68"/>
        <v>76318.607114583327</v>
      </c>
      <c r="BK46" s="25">
        <f t="shared" si="68"/>
        <v>76318.607114583327</v>
      </c>
      <c r="BL46" s="25">
        <f t="shared" si="68"/>
        <v>76318.607114583327</v>
      </c>
      <c r="BM46" s="25">
        <f t="shared" si="68"/>
        <v>76318.607114583327</v>
      </c>
      <c r="BN46" s="25">
        <f t="shared" si="68"/>
        <v>76318.607114583327</v>
      </c>
      <c r="BO46" s="25">
        <f t="shared" si="68"/>
        <v>76318.607114583327</v>
      </c>
      <c r="BP46" s="25">
        <f t="shared" si="68"/>
        <v>80976.385968749993</v>
      </c>
      <c r="BQ46" s="25">
        <f t="shared" si="68"/>
        <v>80976.385968749993</v>
      </c>
      <c r="BR46" s="25">
        <f t="shared" si="68"/>
        <v>80976.385968749993</v>
      </c>
      <c r="BS46" s="25">
        <f t="shared" si="68"/>
        <v>80976.385968749993</v>
      </c>
      <c r="BT46" s="25">
        <f t="shared" si="68"/>
        <v>80976.385968749993</v>
      </c>
      <c r="BU46" s="25">
        <f t="shared" si="68"/>
        <v>80976.385968749993</v>
      </c>
      <c r="BV46" s="25">
        <f t="shared" si="68"/>
        <v>81418.566807187482</v>
      </c>
      <c r="BW46" s="25">
        <f t="shared" si="68"/>
        <v>81418.566807187482</v>
      </c>
      <c r="BX46" s="25">
        <f t="shared" si="68"/>
        <v>81418.566807187482</v>
      </c>
      <c r="BY46" s="25">
        <f t="shared" si="68"/>
        <v>81418.566807187482</v>
      </c>
      <c r="BZ46" s="25">
        <f t="shared" si="68"/>
        <v>81418.566807187482</v>
      </c>
      <c r="CA46" s="25">
        <f t="shared" si="68"/>
        <v>81418.566807187482</v>
      </c>
      <c r="CB46" s="25">
        <f t="shared" si="68"/>
        <v>84018.063381145825</v>
      </c>
      <c r="CC46" s="25">
        <f t="shared" ref="CC46:CP46" si="69">SUM(,CC25,CC34,CC15,)</f>
        <v>84018.063381145825</v>
      </c>
      <c r="CD46" s="25">
        <f t="shared" si="69"/>
        <v>84018.063381145825</v>
      </c>
      <c r="CE46" s="25">
        <f t="shared" si="69"/>
        <v>84018.063381145825</v>
      </c>
      <c r="CF46" s="25">
        <f t="shared" si="69"/>
        <v>84018.063381145825</v>
      </c>
      <c r="CG46" s="25">
        <f t="shared" si="69"/>
        <v>84018.063381145825</v>
      </c>
      <c r="CH46" s="25">
        <f t="shared" si="69"/>
        <v>84473.509644736449</v>
      </c>
      <c r="CI46" s="25">
        <f t="shared" si="69"/>
        <v>84473.509644736449</v>
      </c>
      <c r="CJ46" s="25">
        <f t="shared" si="69"/>
        <v>84473.509644736449</v>
      </c>
      <c r="CK46" s="25">
        <f t="shared" si="69"/>
        <v>84473.509644736449</v>
      </c>
      <c r="CL46" s="25">
        <f t="shared" si="69"/>
        <v>84473.509644736449</v>
      </c>
      <c r="CM46" s="25">
        <f t="shared" si="69"/>
        <v>84473.509644736449</v>
      </c>
      <c r="CN46" s="25">
        <f t="shared" si="69"/>
        <v>86937.323615913541</v>
      </c>
      <c r="CO46" s="25">
        <f t="shared" si="69"/>
        <v>86937.323615913541</v>
      </c>
      <c r="CP46" s="25">
        <f t="shared" si="69"/>
        <v>86937.323615913541</v>
      </c>
    </row>
    <row r="47" spans="1:94">
      <c r="L47" s="40"/>
      <c r="M47" s="40"/>
      <c r="N47" s="40"/>
      <c r="O47" s="40"/>
    </row>
    <row r="49" spans="14:22">
      <c r="N49" s="45" t="s">
        <v>604</v>
      </c>
      <c r="Q49" s="25"/>
      <c r="R49" s="25">
        <f>R46-Q46</f>
        <v>497910.49</v>
      </c>
      <c r="S49" s="25">
        <f t="shared" ref="S49:V49" si="70">S46-R46</f>
        <v>137151.43125000014</v>
      </c>
      <c r="T49" s="25">
        <f t="shared" si="70"/>
        <v>44929.748093749862</v>
      </c>
      <c r="U49" s="25">
        <f t="shared" si="70"/>
        <v>56783.109549062327</v>
      </c>
      <c r="V49" s="25">
        <f t="shared" si="70"/>
        <v>36212.469966784469</v>
      </c>
    </row>
    <row r="50" spans="14:22">
      <c r="N50" s="40"/>
    </row>
    <row r="51" spans="14:22">
      <c r="N51" s="45" t="s">
        <v>605</v>
      </c>
      <c r="Q51" s="44"/>
      <c r="R51" s="44">
        <f>R49/Q46</f>
        <v>2.0181199357311854</v>
      </c>
      <c r="S51" s="44">
        <f t="shared" ref="S51:V51" si="71">S49/R46</f>
        <v>0.18418724268948136</v>
      </c>
      <c r="T51" s="44">
        <f t="shared" si="71"/>
        <v>5.0953357672222276E-2</v>
      </c>
      <c r="U51" s="44">
        <f t="shared" si="71"/>
        <v>6.1273763205643164E-2</v>
      </c>
      <c r="V51" s="44">
        <f t="shared" si="71"/>
        <v>3.6820196556769963E-2</v>
      </c>
    </row>
  </sheetData>
  <mergeCells count="3">
    <mergeCell ref="F5:G5"/>
    <mergeCell ref="I5:J5"/>
    <mergeCell ref="Q5:U5"/>
  </mergeCells>
  <phoneticPr fontId="4" type="noConversion"/>
  <pageMargins left="0.7" right="0.7" top="0.75" bottom="0.75" header="0.3" footer="0.3"/>
  <pageSetup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05128-3A82-4DA6-8374-E5131316447C}">
  <dimension ref="A3:A4"/>
  <sheetViews>
    <sheetView workbookViewId="0"/>
  </sheetViews>
  <sheetFormatPr defaultRowHeight="15"/>
  <sheetData>
    <row r="3" spans="1:1">
      <c r="A3" t="s">
        <v>1</v>
      </c>
    </row>
    <row r="4" spans="1:1">
      <c r="A4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D5F86-C107-4426-88DD-270BE21DBED8}">
  <sheetPr>
    <tabColor rgb="FF92D050"/>
  </sheetPr>
  <dimension ref="A1:CP24"/>
  <sheetViews>
    <sheetView showGridLines="0" workbookViewId="0">
      <selection activeCell="L10" sqref="L10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6" bestFit="1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17" width="13.28515625" bestFit="1" customWidth="1"/>
    <col min="18" max="21" width="10.42578125" bestFit="1" customWidth="1"/>
    <col min="22" max="22" width="10.42578125" customWidth="1"/>
    <col min="23" max="82" width="8.85546875" bestFit="1" customWidth="1"/>
    <col min="83" max="94" width="12.5703125" customWidth="1"/>
  </cols>
  <sheetData>
    <row r="1" spans="1:94" ht="23.25">
      <c r="B1" s="14" t="s">
        <v>447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B8" s="20" t="s">
        <v>447</v>
      </c>
      <c r="D8" s="20" t="s">
        <v>448</v>
      </c>
      <c r="F8" s="21">
        <v>0</v>
      </c>
      <c r="G8" s="21">
        <v>0</v>
      </c>
      <c r="I8" s="31">
        <v>43770</v>
      </c>
      <c r="J8" s="31">
        <v>44134</v>
      </c>
      <c r="L8" s="29">
        <v>26995</v>
      </c>
      <c r="M8" s="29"/>
      <c r="N8" s="29"/>
      <c r="O8" s="32">
        <f t="shared" ref="O8:O14" si="2">IFERROR(L8/ROUND(DAYS360(I8,J8,FALSE)/30,0),0)</f>
        <v>2249.5833333333335</v>
      </c>
      <c r="Q8" s="22">
        <f>SUMIFS($W8:$CD8,$W$4:$CD$4,Q$6)</f>
        <v>22495.833333333332</v>
      </c>
      <c r="R8" s="22">
        <f>SUMIFS($W8:$CD8,$W$4:$CD$4,R$6)</f>
        <v>0</v>
      </c>
      <c r="S8" s="22">
        <f>SUMIFS($W8:$CD8,$W$4:$CD$4,S$6)</f>
        <v>0</v>
      </c>
      <c r="T8" s="22">
        <f>SUMIFS($W8:$CD8,$W$4:$CD$4,T$6)</f>
        <v>0</v>
      </c>
      <c r="U8" s="22">
        <f>SUMIFS($W8:$CD8,$W$4:$CD$4,U$6)</f>
        <v>0</v>
      </c>
      <c r="V8" s="22">
        <f t="shared" ref="V8:V14" si="3">SUMIFS($W8:$CP8,$W$4:$CP$4,V$6)</f>
        <v>0</v>
      </c>
      <c r="W8" s="22">
        <f t="shared" ref="W8:AF14" si="4">SUMIFS($O8,$I8,"&lt;="&amp;W$6,$J8,"&gt;"&amp;W$6)</f>
        <v>2249.5833333333335</v>
      </c>
      <c r="X8" s="22">
        <f t="shared" si="4"/>
        <v>2249.5833333333335</v>
      </c>
      <c r="Y8" s="22">
        <f t="shared" si="4"/>
        <v>2249.5833333333335</v>
      </c>
      <c r="Z8" s="22">
        <f t="shared" si="4"/>
        <v>2249.5833333333335</v>
      </c>
      <c r="AA8" s="22">
        <f t="shared" si="4"/>
        <v>2249.5833333333335</v>
      </c>
      <c r="AB8" s="22">
        <f t="shared" si="4"/>
        <v>2249.5833333333335</v>
      </c>
      <c r="AC8" s="22">
        <f t="shared" si="4"/>
        <v>2249.5833333333335</v>
      </c>
      <c r="AD8" s="22">
        <f t="shared" si="4"/>
        <v>2249.5833333333335</v>
      </c>
      <c r="AE8" s="22">
        <f t="shared" si="4"/>
        <v>2249.5833333333335</v>
      </c>
      <c r="AF8" s="22">
        <f t="shared" si="4"/>
        <v>2249.5833333333335</v>
      </c>
      <c r="AG8" s="22">
        <f t="shared" ref="AG8:AP14" si="5">SUMIFS($O8,$I8,"&lt;="&amp;AG$6,$J8,"&gt;"&amp;AG$6)</f>
        <v>0</v>
      </c>
      <c r="AH8" s="22">
        <f t="shared" si="5"/>
        <v>0</v>
      </c>
      <c r="AI8" s="22">
        <f t="shared" si="5"/>
        <v>0</v>
      </c>
      <c r="AJ8" s="22">
        <f t="shared" si="5"/>
        <v>0</v>
      </c>
      <c r="AK8" s="22">
        <f t="shared" si="5"/>
        <v>0</v>
      </c>
      <c r="AL8" s="22">
        <f t="shared" si="5"/>
        <v>0</v>
      </c>
      <c r="AM8" s="22">
        <f t="shared" si="5"/>
        <v>0</v>
      </c>
      <c r="AN8" s="22">
        <f t="shared" si="5"/>
        <v>0</v>
      </c>
      <c r="AO8" s="22">
        <f t="shared" si="5"/>
        <v>0</v>
      </c>
      <c r="AP8" s="22">
        <f t="shared" si="5"/>
        <v>0</v>
      </c>
      <c r="AQ8" s="22">
        <f t="shared" ref="AQ8:AZ14" si="6">SUMIFS($O8,$I8,"&lt;="&amp;AQ$6,$J8,"&gt;"&amp;AQ$6)</f>
        <v>0</v>
      </c>
      <c r="AR8" s="22">
        <f t="shared" si="6"/>
        <v>0</v>
      </c>
      <c r="AS8" s="22">
        <f t="shared" si="6"/>
        <v>0</v>
      </c>
      <c r="AT8" s="22">
        <f t="shared" si="6"/>
        <v>0</v>
      </c>
      <c r="AU8" s="22">
        <f t="shared" si="6"/>
        <v>0</v>
      </c>
      <c r="AV8" s="22">
        <f t="shared" si="6"/>
        <v>0</v>
      </c>
      <c r="AW8" s="22">
        <f t="shared" si="6"/>
        <v>0</v>
      </c>
      <c r="AX8" s="22">
        <f t="shared" si="6"/>
        <v>0</v>
      </c>
      <c r="AY8" s="22">
        <f t="shared" si="6"/>
        <v>0</v>
      </c>
      <c r="AZ8" s="22">
        <f t="shared" si="6"/>
        <v>0</v>
      </c>
      <c r="BA8" s="22">
        <f t="shared" ref="BA8:BJ14" si="7">SUMIFS($O8,$I8,"&lt;="&amp;BA$6,$J8,"&gt;"&amp;BA$6)</f>
        <v>0</v>
      </c>
      <c r="BB8" s="22">
        <f t="shared" si="7"/>
        <v>0</v>
      </c>
      <c r="BC8" s="22">
        <f t="shared" si="7"/>
        <v>0</v>
      </c>
      <c r="BD8" s="22">
        <f t="shared" si="7"/>
        <v>0</v>
      </c>
      <c r="BE8" s="22">
        <f t="shared" si="7"/>
        <v>0</v>
      </c>
      <c r="BF8" s="22">
        <f t="shared" si="7"/>
        <v>0</v>
      </c>
      <c r="BG8" s="22">
        <f t="shared" si="7"/>
        <v>0</v>
      </c>
      <c r="BH8" s="22">
        <f t="shared" si="7"/>
        <v>0</v>
      </c>
      <c r="BI8" s="22">
        <f t="shared" si="7"/>
        <v>0</v>
      </c>
      <c r="BJ8" s="22">
        <f t="shared" si="7"/>
        <v>0</v>
      </c>
      <c r="BK8" s="22">
        <f t="shared" ref="BK8:BT14" si="8">SUMIFS($O8,$I8,"&lt;="&amp;BK$6,$J8,"&gt;"&amp;BK$6)</f>
        <v>0</v>
      </c>
      <c r="BL8" s="22">
        <f t="shared" si="8"/>
        <v>0</v>
      </c>
      <c r="BM8" s="22">
        <f t="shared" si="8"/>
        <v>0</v>
      </c>
      <c r="BN8" s="22">
        <f t="shared" si="8"/>
        <v>0</v>
      </c>
      <c r="BO8" s="22">
        <f t="shared" si="8"/>
        <v>0</v>
      </c>
      <c r="BP8" s="22">
        <f t="shared" si="8"/>
        <v>0</v>
      </c>
      <c r="BQ8" s="22">
        <f t="shared" si="8"/>
        <v>0</v>
      </c>
      <c r="BR8" s="22">
        <f t="shared" si="8"/>
        <v>0</v>
      </c>
      <c r="BS8" s="22">
        <f t="shared" si="8"/>
        <v>0</v>
      </c>
      <c r="BT8" s="22">
        <f t="shared" si="8"/>
        <v>0</v>
      </c>
      <c r="BU8" s="22">
        <f t="shared" ref="BU8:CD14" si="9">SUMIFS($O8,$I8,"&lt;="&amp;BU$6,$J8,"&gt;"&amp;BU$6)</f>
        <v>0</v>
      </c>
      <c r="BV8" s="22">
        <f t="shared" si="9"/>
        <v>0</v>
      </c>
      <c r="BW8" s="22">
        <f t="shared" si="9"/>
        <v>0</v>
      </c>
      <c r="BX8" s="22">
        <f t="shared" si="9"/>
        <v>0</v>
      </c>
      <c r="BY8" s="22">
        <f t="shared" si="9"/>
        <v>0</v>
      </c>
      <c r="BZ8" s="22">
        <f t="shared" si="9"/>
        <v>0</v>
      </c>
      <c r="CA8" s="22">
        <f t="shared" si="9"/>
        <v>0</v>
      </c>
      <c r="CB8" s="22">
        <f t="shared" si="9"/>
        <v>0</v>
      </c>
      <c r="CC8" s="22">
        <f t="shared" si="9"/>
        <v>0</v>
      </c>
      <c r="CD8" s="22">
        <f t="shared" si="9"/>
        <v>0</v>
      </c>
      <c r="CE8" s="22">
        <f t="shared" ref="CE8:CP14" si="10">SUMIFS($O8,$I8,"&lt;="&amp;CE$6,$J8,"&gt;"&amp;CE$6)</f>
        <v>0</v>
      </c>
      <c r="CF8" s="22">
        <f t="shared" si="10"/>
        <v>0</v>
      </c>
      <c r="CG8" s="22">
        <f t="shared" si="10"/>
        <v>0</v>
      </c>
      <c r="CH8" s="22">
        <f t="shared" si="10"/>
        <v>0</v>
      </c>
      <c r="CI8" s="22">
        <f t="shared" si="10"/>
        <v>0</v>
      </c>
      <c r="CJ8" s="22">
        <f t="shared" si="10"/>
        <v>0</v>
      </c>
      <c r="CK8" s="22">
        <f t="shared" si="10"/>
        <v>0</v>
      </c>
      <c r="CL8" s="22">
        <f t="shared" si="10"/>
        <v>0</v>
      </c>
      <c r="CM8" s="22">
        <f t="shared" si="10"/>
        <v>0</v>
      </c>
      <c r="CN8" s="22">
        <f t="shared" si="10"/>
        <v>0</v>
      </c>
      <c r="CO8" s="22">
        <f t="shared" si="10"/>
        <v>0</v>
      </c>
      <c r="CP8" s="22">
        <f t="shared" si="10"/>
        <v>0</v>
      </c>
    </row>
    <row r="9" spans="1:94">
      <c r="B9" s="20" t="s">
        <v>447</v>
      </c>
      <c r="D9" s="20" t="s">
        <v>448</v>
      </c>
      <c r="F9" s="21"/>
      <c r="G9" s="21">
        <v>0</v>
      </c>
      <c r="I9" s="31">
        <f t="shared" ref="I9:J14" si="11">DATE(YEAR(I8)+1,MONTH(I8),DAY(I8))</f>
        <v>44136</v>
      </c>
      <c r="J9" s="31">
        <f>DATE(YEAR(J8)+1,MONTH(J8),DAY(J8))</f>
        <v>44499</v>
      </c>
      <c r="L9" s="139">
        <v>45288</v>
      </c>
      <c r="M9" s="29">
        <f>L9-L8</f>
        <v>18293</v>
      </c>
      <c r="N9" s="34">
        <f>M9/L8</f>
        <v>0.67764400814965731</v>
      </c>
      <c r="O9" s="32">
        <f>IFERROR(L9/ROUND(DAYS360(I9,J9,FALSE)/30,0),0)</f>
        <v>3774</v>
      </c>
      <c r="Q9" s="22">
        <f t="shared" ref="Q9:U14" si="12">SUMIFS($W9:$CD9,$W$4:$CD$4,Q$6)</f>
        <v>7548</v>
      </c>
      <c r="R9" s="22">
        <f t="shared" si="12"/>
        <v>37740</v>
      </c>
      <c r="S9" s="22">
        <f t="shared" si="12"/>
        <v>0</v>
      </c>
      <c r="T9" s="22">
        <f t="shared" si="12"/>
        <v>0</v>
      </c>
      <c r="U9" s="22">
        <f t="shared" si="12"/>
        <v>0</v>
      </c>
      <c r="V9" s="22">
        <f t="shared" si="3"/>
        <v>0</v>
      </c>
      <c r="W9" s="22">
        <f t="shared" si="4"/>
        <v>0</v>
      </c>
      <c r="X9" s="22">
        <f t="shared" si="4"/>
        <v>0</v>
      </c>
      <c r="Y9" s="22">
        <f t="shared" si="4"/>
        <v>0</v>
      </c>
      <c r="Z9" s="22">
        <f t="shared" si="4"/>
        <v>0</v>
      </c>
      <c r="AA9" s="22">
        <f t="shared" si="4"/>
        <v>0</v>
      </c>
      <c r="AB9" s="22">
        <f t="shared" si="4"/>
        <v>0</v>
      </c>
      <c r="AC9" s="22">
        <f t="shared" si="4"/>
        <v>0</v>
      </c>
      <c r="AD9" s="22">
        <f t="shared" si="4"/>
        <v>0</v>
      </c>
      <c r="AE9" s="22">
        <f t="shared" si="4"/>
        <v>0</v>
      </c>
      <c r="AF9" s="22">
        <f t="shared" si="4"/>
        <v>0</v>
      </c>
      <c r="AG9" s="22">
        <f t="shared" si="5"/>
        <v>3774</v>
      </c>
      <c r="AH9" s="22">
        <f t="shared" si="5"/>
        <v>3774</v>
      </c>
      <c r="AI9" s="22">
        <f t="shared" si="5"/>
        <v>3774</v>
      </c>
      <c r="AJ9" s="22">
        <f t="shared" si="5"/>
        <v>3774</v>
      </c>
      <c r="AK9" s="22">
        <f t="shared" si="5"/>
        <v>3774</v>
      </c>
      <c r="AL9" s="22">
        <f t="shared" si="5"/>
        <v>3774</v>
      </c>
      <c r="AM9" s="22">
        <f t="shared" si="5"/>
        <v>3774</v>
      </c>
      <c r="AN9" s="22">
        <f t="shared" si="5"/>
        <v>3774</v>
      </c>
      <c r="AO9" s="22">
        <f t="shared" si="5"/>
        <v>3774</v>
      </c>
      <c r="AP9" s="22">
        <f t="shared" si="5"/>
        <v>3774</v>
      </c>
      <c r="AQ9" s="22">
        <f t="shared" si="6"/>
        <v>3774</v>
      </c>
      <c r="AR9" s="22">
        <f t="shared" si="6"/>
        <v>3774</v>
      </c>
      <c r="AS9" s="22">
        <f t="shared" si="6"/>
        <v>0</v>
      </c>
      <c r="AT9" s="22">
        <f t="shared" si="6"/>
        <v>0</v>
      </c>
      <c r="AU9" s="22">
        <f t="shared" si="6"/>
        <v>0</v>
      </c>
      <c r="AV9" s="22">
        <f t="shared" si="6"/>
        <v>0</v>
      </c>
      <c r="AW9" s="22">
        <f t="shared" si="6"/>
        <v>0</v>
      </c>
      <c r="AX9" s="22">
        <f t="shared" si="6"/>
        <v>0</v>
      </c>
      <c r="AY9" s="22">
        <f t="shared" si="6"/>
        <v>0</v>
      </c>
      <c r="AZ9" s="22">
        <f t="shared" si="6"/>
        <v>0</v>
      </c>
      <c r="BA9" s="22">
        <f t="shared" si="7"/>
        <v>0</v>
      </c>
      <c r="BB9" s="22">
        <f t="shared" si="7"/>
        <v>0</v>
      </c>
      <c r="BC9" s="22">
        <f t="shared" si="7"/>
        <v>0</v>
      </c>
      <c r="BD9" s="22">
        <f t="shared" si="7"/>
        <v>0</v>
      </c>
      <c r="BE9" s="22">
        <f t="shared" si="7"/>
        <v>0</v>
      </c>
      <c r="BF9" s="22">
        <f t="shared" si="7"/>
        <v>0</v>
      </c>
      <c r="BG9" s="22">
        <f t="shared" si="7"/>
        <v>0</v>
      </c>
      <c r="BH9" s="22">
        <f t="shared" si="7"/>
        <v>0</v>
      </c>
      <c r="BI9" s="22">
        <f t="shared" si="7"/>
        <v>0</v>
      </c>
      <c r="BJ9" s="22">
        <f t="shared" si="7"/>
        <v>0</v>
      </c>
      <c r="BK9" s="22">
        <f t="shared" si="8"/>
        <v>0</v>
      </c>
      <c r="BL9" s="22">
        <f t="shared" si="8"/>
        <v>0</v>
      </c>
      <c r="BM9" s="22">
        <f t="shared" si="8"/>
        <v>0</v>
      </c>
      <c r="BN9" s="22">
        <f t="shared" si="8"/>
        <v>0</v>
      </c>
      <c r="BO9" s="22">
        <f t="shared" si="8"/>
        <v>0</v>
      </c>
      <c r="BP9" s="22">
        <f t="shared" si="8"/>
        <v>0</v>
      </c>
      <c r="BQ9" s="22">
        <f t="shared" si="8"/>
        <v>0</v>
      </c>
      <c r="BR9" s="22">
        <f t="shared" si="8"/>
        <v>0</v>
      </c>
      <c r="BS9" s="22">
        <f t="shared" si="8"/>
        <v>0</v>
      </c>
      <c r="BT9" s="22">
        <f t="shared" si="8"/>
        <v>0</v>
      </c>
      <c r="BU9" s="22">
        <f t="shared" si="9"/>
        <v>0</v>
      </c>
      <c r="BV9" s="22">
        <f t="shared" si="9"/>
        <v>0</v>
      </c>
      <c r="BW9" s="22">
        <f t="shared" si="9"/>
        <v>0</v>
      </c>
      <c r="BX9" s="22">
        <f t="shared" si="9"/>
        <v>0</v>
      </c>
      <c r="BY9" s="22">
        <f t="shared" si="9"/>
        <v>0</v>
      </c>
      <c r="BZ9" s="22">
        <f t="shared" si="9"/>
        <v>0</v>
      </c>
      <c r="CA9" s="22">
        <f t="shared" si="9"/>
        <v>0</v>
      </c>
      <c r="CB9" s="22">
        <f t="shared" si="9"/>
        <v>0</v>
      </c>
      <c r="CC9" s="22">
        <f t="shared" si="9"/>
        <v>0</v>
      </c>
      <c r="CD9" s="22">
        <f t="shared" si="9"/>
        <v>0</v>
      </c>
      <c r="CE9" s="22">
        <f t="shared" si="10"/>
        <v>0</v>
      </c>
      <c r="CF9" s="22">
        <f t="shared" si="10"/>
        <v>0</v>
      </c>
      <c r="CG9" s="22">
        <f t="shared" si="10"/>
        <v>0</v>
      </c>
      <c r="CH9" s="22">
        <f t="shared" si="10"/>
        <v>0</v>
      </c>
      <c r="CI9" s="22">
        <f t="shared" si="10"/>
        <v>0</v>
      </c>
      <c r="CJ9" s="22">
        <f t="shared" si="10"/>
        <v>0</v>
      </c>
      <c r="CK9" s="22">
        <f t="shared" si="10"/>
        <v>0</v>
      </c>
      <c r="CL9" s="22">
        <f t="shared" si="10"/>
        <v>0</v>
      </c>
      <c r="CM9" s="22">
        <f t="shared" si="10"/>
        <v>0</v>
      </c>
      <c r="CN9" s="22">
        <f t="shared" si="10"/>
        <v>0</v>
      </c>
      <c r="CO9" s="22">
        <f t="shared" si="10"/>
        <v>0</v>
      </c>
      <c r="CP9" s="22">
        <f t="shared" si="10"/>
        <v>0</v>
      </c>
    </row>
    <row r="10" spans="1:94">
      <c r="B10" s="20" t="s">
        <v>447</v>
      </c>
      <c r="D10" s="20" t="s">
        <v>448</v>
      </c>
      <c r="F10" s="21"/>
      <c r="G10" s="21">
        <v>0.08</v>
      </c>
      <c r="I10" s="31">
        <f t="shared" si="11"/>
        <v>44501</v>
      </c>
      <c r="J10" s="31">
        <f t="shared" si="11"/>
        <v>44864</v>
      </c>
      <c r="L10" s="147">
        <v>124290</v>
      </c>
      <c r="M10" s="29">
        <f t="shared" ref="M10:M14" si="13">L10-L9</f>
        <v>79002</v>
      </c>
      <c r="N10" s="34">
        <f t="shared" ref="N10:N14" si="14">M10/L9</f>
        <v>1.7444356120826709</v>
      </c>
      <c r="O10" s="32">
        <f t="shared" si="2"/>
        <v>10357.5</v>
      </c>
      <c r="Q10" s="22">
        <f t="shared" si="12"/>
        <v>0</v>
      </c>
      <c r="R10" s="22">
        <f t="shared" si="12"/>
        <v>20715</v>
      </c>
      <c r="S10" s="22">
        <f t="shared" si="12"/>
        <v>103575</v>
      </c>
      <c r="T10" s="22">
        <f t="shared" si="12"/>
        <v>0</v>
      </c>
      <c r="U10" s="22">
        <f t="shared" si="12"/>
        <v>0</v>
      </c>
      <c r="V10" s="22">
        <f t="shared" si="3"/>
        <v>0</v>
      </c>
      <c r="W10" s="22">
        <f t="shared" si="4"/>
        <v>0</v>
      </c>
      <c r="X10" s="22">
        <f t="shared" si="4"/>
        <v>0</v>
      </c>
      <c r="Y10" s="22">
        <f t="shared" si="4"/>
        <v>0</v>
      </c>
      <c r="Z10" s="22">
        <f t="shared" si="4"/>
        <v>0</v>
      </c>
      <c r="AA10" s="22">
        <f t="shared" si="4"/>
        <v>0</v>
      </c>
      <c r="AB10" s="22">
        <f t="shared" si="4"/>
        <v>0</v>
      </c>
      <c r="AC10" s="22">
        <f t="shared" si="4"/>
        <v>0</v>
      </c>
      <c r="AD10" s="22">
        <f t="shared" si="4"/>
        <v>0</v>
      </c>
      <c r="AE10" s="22">
        <f t="shared" si="4"/>
        <v>0</v>
      </c>
      <c r="AF10" s="22">
        <f t="shared" si="4"/>
        <v>0</v>
      </c>
      <c r="AG10" s="22">
        <f t="shared" si="5"/>
        <v>0</v>
      </c>
      <c r="AH10" s="22">
        <f t="shared" si="5"/>
        <v>0</v>
      </c>
      <c r="AI10" s="22">
        <f t="shared" si="5"/>
        <v>0</v>
      </c>
      <c r="AJ10" s="22">
        <f t="shared" si="5"/>
        <v>0</v>
      </c>
      <c r="AK10" s="22">
        <f t="shared" si="5"/>
        <v>0</v>
      </c>
      <c r="AL10" s="22">
        <f t="shared" si="5"/>
        <v>0</v>
      </c>
      <c r="AM10" s="22">
        <f t="shared" si="5"/>
        <v>0</v>
      </c>
      <c r="AN10" s="22">
        <f t="shared" si="5"/>
        <v>0</v>
      </c>
      <c r="AO10" s="22">
        <f t="shared" si="5"/>
        <v>0</v>
      </c>
      <c r="AP10" s="22">
        <f t="shared" si="5"/>
        <v>0</v>
      </c>
      <c r="AQ10" s="22">
        <f t="shared" si="6"/>
        <v>0</v>
      </c>
      <c r="AR10" s="22">
        <f t="shared" si="6"/>
        <v>0</v>
      </c>
      <c r="AS10" s="22">
        <f t="shared" si="6"/>
        <v>10357.5</v>
      </c>
      <c r="AT10" s="22">
        <f t="shared" si="6"/>
        <v>10357.5</v>
      </c>
      <c r="AU10" s="22">
        <f t="shared" si="6"/>
        <v>10357.5</v>
      </c>
      <c r="AV10" s="22">
        <f t="shared" si="6"/>
        <v>10357.5</v>
      </c>
      <c r="AW10" s="22">
        <f t="shared" si="6"/>
        <v>10357.5</v>
      </c>
      <c r="AX10" s="22">
        <f t="shared" si="6"/>
        <v>10357.5</v>
      </c>
      <c r="AY10" s="22">
        <f t="shared" si="6"/>
        <v>10357.5</v>
      </c>
      <c r="AZ10" s="22">
        <f t="shared" si="6"/>
        <v>10357.5</v>
      </c>
      <c r="BA10" s="22">
        <f t="shared" si="7"/>
        <v>10357.5</v>
      </c>
      <c r="BB10" s="22">
        <f t="shared" si="7"/>
        <v>10357.5</v>
      </c>
      <c r="BC10" s="22">
        <f t="shared" si="7"/>
        <v>10357.5</v>
      </c>
      <c r="BD10" s="22">
        <f t="shared" si="7"/>
        <v>10357.5</v>
      </c>
      <c r="BE10" s="22">
        <f t="shared" si="7"/>
        <v>0</v>
      </c>
      <c r="BF10" s="22">
        <f t="shared" si="7"/>
        <v>0</v>
      </c>
      <c r="BG10" s="22">
        <f t="shared" si="7"/>
        <v>0</v>
      </c>
      <c r="BH10" s="22">
        <f t="shared" si="7"/>
        <v>0</v>
      </c>
      <c r="BI10" s="22">
        <f t="shared" si="7"/>
        <v>0</v>
      </c>
      <c r="BJ10" s="22">
        <f t="shared" si="7"/>
        <v>0</v>
      </c>
      <c r="BK10" s="22">
        <f t="shared" si="8"/>
        <v>0</v>
      </c>
      <c r="BL10" s="22">
        <f t="shared" si="8"/>
        <v>0</v>
      </c>
      <c r="BM10" s="22">
        <f t="shared" si="8"/>
        <v>0</v>
      </c>
      <c r="BN10" s="22">
        <f t="shared" si="8"/>
        <v>0</v>
      </c>
      <c r="BO10" s="22">
        <f t="shared" si="8"/>
        <v>0</v>
      </c>
      <c r="BP10" s="22">
        <f t="shared" si="8"/>
        <v>0</v>
      </c>
      <c r="BQ10" s="22">
        <f t="shared" si="8"/>
        <v>0</v>
      </c>
      <c r="BR10" s="22">
        <f t="shared" si="8"/>
        <v>0</v>
      </c>
      <c r="BS10" s="22">
        <f t="shared" si="8"/>
        <v>0</v>
      </c>
      <c r="BT10" s="22">
        <f t="shared" si="8"/>
        <v>0</v>
      </c>
      <c r="BU10" s="22">
        <f t="shared" si="9"/>
        <v>0</v>
      </c>
      <c r="BV10" s="22">
        <f t="shared" si="9"/>
        <v>0</v>
      </c>
      <c r="BW10" s="22">
        <f t="shared" si="9"/>
        <v>0</v>
      </c>
      <c r="BX10" s="22">
        <f t="shared" si="9"/>
        <v>0</v>
      </c>
      <c r="BY10" s="22">
        <f t="shared" si="9"/>
        <v>0</v>
      </c>
      <c r="BZ10" s="22">
        <f t="shared" si="9"/>
        <v>0</v>
      </c>
      <c r="CA10" s="22">
        <f t="shared" si="9"/>
        <v>0</v>
      </c>
      <c r="CB10" s="22">
        <f t="shared" si="9"/>
        <v>0</v>
      </c>
      <c r="CC10" s="22">
        <f t="shared" si="9"/>
        <v>0</v>
      </c>
      <c r="CD10" s="22">
        <f t="shared" si="9"/>
        <v>0</v>
      </c>
      <c r="CE10" s="22">
        <f t="shared" si="10"/>
        <v>0</v>
      </c>
      <c r="CF10" s="22">
        <f t="shared" si="10"/>
        <v>0</v>
      </c>
      <c r="CG10" s="22">
        <f t="shared" si="10"/>
        <v>0</v>
      </c>
      <c r="CH10" s="22">
        <f t="shared" si="10"/>
        <v>0</v>
      </c>
      <c r="CI10" s="22">
        <f t="shared" si="10"/>
        <v>0</v>
      </c>
      <c r="CJ10" s="22">
        <f t="shared" si="10"/>
        <v>0</v>
      </c>
      <c r="CK10" s="22">
        <f t="shared" si="10"/>
        <v>0</v>
      </c>
      <c r="CL10" s="22">
        <f t="shared" si="10"/>
        <v>0</v>
      </c>
      <c r="CM10" s="22">
        <f t="shared" si="10"/>
        <v>0</v>
      </c>
      <c r="CN10" s="22">
        <f t="shared" si="10"/>
        <v>0</v>
      </c>
      <c r="CO10" s="22">
        <f t="shared" si="10"/>
        <v>0</v>
      </c>
      <c r="CP10" s="22">
        <f t="shared" si="10"/>
        <v>0</v>
      </c>
    </row>
    <row r="11" spans="1:94">
      <c r="B11" s="20" t="s">
        <v>447</v>
      </c>
      <c r="D11" s="20" t="s">
        <v>448</v>
      </c>
      <c r="F11" s="21"/>
      <c r="G11" s="21">
        <v>7.4999999999999997E-2</v>
      </c>
      <c r="I11" s="31">
        <f t="shared" si="11"/>
        <v>44866</v>
      </c>
      <c r="J11" s="31">
        <f t="shared" si="11"/>
        <v>45229</v>
      </c>
      <c r="L11" s="29">
        <f t="shared" ref="L11:L12" si="15">O10*(1+F11)*(1+G11)*ROUND(DAYS360(I11,J11,FALSE)/30,0)</f>
        <v>133611.75</v>
      </c>
      <c r="M11" s="29">
        <f t="shared" si="13"/>
        <v>9321.75</v>
      </c>
      <c r="N11" s="34">
        <f t="shared" si="14"/>
        <v>7.4999999999999997E-2</v>
      </c>
      <c r="O11" s="32">
        <f t="shared" si="2"/>
        <v>11134.3125</v>
      </c>
      <c r="Q11" s="22">
        <f t="shared" si="12"/>
        <v>0</v>
      </c>
      <c r="R11" s="22">
        <f t="shared" si="12"/>
        <v>0</v>
      </c>
      <c r="S11" s="22">
        <f t="shared" si="12"/>
        <v>22268.625</v>
      </c>
      <c r="T11" s="22">
        <f t="shared" si="12"/>
        <v>111343.125</v>
      </c>
      <c r="U11" s="22">
        <f t="shared" si="12"/>
        <v>0</v>
      </c>
      <c r="V11" s="22">
        <f t="shared" si="3"/>
        <v>0</v>
      </c>
      <c r="W11" s="22">
        <f t="shared" si="4"/>
        <v>0</v>
      </c>
      <c r="X11" s="22">
        <f t="shared" si="4"/>
        <v>0</v>
      </c>
      <c r="Y11" s="22">
        <f t="shared" si="4"/>
        <v>0</v>
      </c>
      <c r="Z11" s="22">
        <f t="shared" si="4"/>
        <v>0</v>
      </c>
      <c r="AA11" s="22">
        <f t="shared" si="4"/>
        <v>0</v>
      </c>
      <c r="AB11" s="22">
        <f t="shared" si="4"/>
        <v>0</v>
      </c>
      <c r="AC11" s="22">
        <f t="shared" si="4"/>
        <v>0</v>
      </c>
      <c r="AD11" s="22">
        <f t="shared" si="4"/>
        <v>0</v>
      </c>
      <c r="AE11" s="22">
        <f t="shared" si="4"/>
        <v>0</v>
      </c>
      <c r="AF11" s="22">
        <f t="shared" si="4"/>
        <v>0</v>
      </c>
      <c r="AG11" s="22">
        <f t="shared" si="5"/>
        <v>0</v>
      </c>
      <c r="AH11" s="22">
        <f t="shared" si="5"/>
        <v>0</v>
      </c>
      <c r="AI11" s="22">
        <f t="shared" si="5"/>
        <v>0</v>
      </c>
      <c r="AJ11" s="22">
        <f t="shared" si="5"/>
        <v>0</v>
      </c>
      <c r="AK11" s="22">
        <f t="shared" si="5"/>
        <v>0</v>
      </c>
      <c r="AL11" s="22">
        <f t="shared" si="5"/>
        <v>0</v>
      </c>
      <c r="AM11" s="22">
        <f t="shared" si="5"/>
        <v>0</v>
      </c>
      <c r="AN11" s="22">
        <f t="shared" si="5"/>
        <v>0</v>
      </c>
      <c r="AO11" s="22">
        <f t="shared" si="5"/>
        <v>0</v>
      </c>
      <c r="AP11" s="22">
        <f t="shared" si="5"/>
        <v>0</v>
      </c>
      <c r="AQ11" s="22">
        <f t="shared" si="6"/>
        <v>0</v>
      </c>
      <c r="AR11" s="22">
        <f t="shared" si="6"/>
        <v>0</v>
      </c>
      <c r="AS11" s="22">
        <f t="shared" si="6"/>
        <v>0</v>
      </c>
      <c r="AT11" s="22">
        <f t="shared" si="6"/>
        <v>0</v>
      </c>
      <c r="AU11" s="22">
        <f t="shared" si="6"/>
        <v>0</v>
      </c>
      <c r="AV11" s="22">
        <f t="shared" si="6"/>
        <v>0</v>
      </c>
      <c r="AW11" s="22">
        <f t="shared" si="6"/>
        <v>0</v>
      </c>
      <c r="AX11" s="22">
        <f t="shared" si="6"/>
        <v>0</v>
      </c>
      <c r="AY11" s="22">
        <f t="shared" si="6"/>
        <v>0</v>
      </c>
      <c r="AZ11" s="22">
        <f t="shared" si="6"/>
        <v>0</v>
      </c>
      <c r="BA11" s="22">
        <f t="shared" si="7"/>
        <v>0</v>
      </c>
      <c r="BB11" s="22">
        <f t="shared" si="7"/>
        <v>0</v>
      </c>
      <c r="BC11" s="22">
        <f t="shared" si="7"/>
        <v>0</v>
      </c>
      <c r="BD11" s="22">
        <f t="shared" si="7"/>
        <v>0</v>
      </c>
      <c r="BE11" s="22">
        <f t="shared" si="7"/>
        <v>11134.3125</v>
      </c>
      <c r="BF11" s="22">
        <f t="shared" si="7"/>
        <v>11134.3125</v>
      </c>
      <c r="BG11" s="22">
        <f t="shared" si="7"/>
        <v>11134.3125</v>
      </c>
      <c r="BH11" s="22">
        <f t="shared" si="7"/>
        <v>11134.3125</v>
      </c>
      <c r="BI11" s="22">
        <f t="shared" si="7"/>
        <v>11134.3125</v>
      </c>
      <c r="BJ11" s="22">
        <f t="shared" si="7"/>
        <v>11134.3125</v>
      </c>
      <c r="BK11" s="22">
        <f t="shared" si="8"/>
        <v>11134.3125</v>
      </c>
      <c r="BL11" s="22">
        <f t="shared" si="8"/>
        <v>11134.3125</v>
      </c>
      <c r="BM11" s="22">
        <f t="shared" si="8"/>
        <v>11134.3125</v>
      </c>
      <c r="BN11" s="22">
        <f t="shared" si="8"/>
        <v>11134.3125</v>
      </c>
      <c r="BO11" s="22">
        <f t="shared" si="8"/>
        <v>11134.3125</v>
      </c>
      <c r="BP11" s="22">
        <f t="shared" si="8"/>
        <v>11134.3125</v>
      </c>
      <c r="BQ11" s="22">
        <f t="shared" si="8"/>
        <v>0</v>
      </c>
      <c r="BR11" s="22">
        <f t="shared" si="8"/>
        <v>0</v>
      </c>
      <c r="BS11" s="22">
        <f t="shared" si="8"/>
        <v>0</v>
      </c>
      <c r="BT11" s="22">
        <f t="shared" si="8"/>
        <v>0</v>
      </c>
      <c r="BU11" s="22">
        <f t="shared" si="9"/>
        <v>0</v>
      </c>
      <c r="BV11" s="22">
        <f t="shared" si="9"/>
        <v>0</v>
      </c>
      <c r="BW11" s="22">
        <f t="shared" si="9"/>
        <v>0</v>
      </c>
      <c r="BX11" s="22">
        <f t="shared" si="9"/>
        <v>0</v>
      </c>
      <c r="BY11" s="22">
        <f t="shared" si="9"/>
        <v>0</v>
      </c>
      <c r="BZ11" s="22">
        <f t="shared" si="9"/>
        <v>0</v>
      </c>
      <c r="CA11" s="22">
        <f t="shared" si="9"/>
        <v>0</v>
      </c>
      <c r="CB11" s="22">
        <f t="shared" si="9"/>
        <v>0</v>
      </c>
      <c r="CC11" s="22">
        <f t="shared" si="9"/>
        <v>0</v>
      </c>
      <c r="CD11" s="22">
        <f t="shared" si="9"/>
        <v>0</v>
      </c>
      <c r="CE11" s="22">
        <f t="shared" si="10"/>
        <v>0</v>
      </c>
      <c r="CF11" s="22">
        <f t="shared" si="10"/>
        <v>0</v>
      </c>
      <c r="CG11" s="22">
        <f t="shared" si="10"/>
        <v>0</v>
      </c>
      <c r="CH11" s="22">
        <f t="shared" si="10"/>
        <v>0</v>
      </c>
      <c r="CI11" s="22">
        <f t="shared" si="10"/>
        <v>0</v>
      </c>
      <c r="CJ11" s="22">
        <f t="shared" si="10"/>
        <v>0</v>
      </c>
      <c r="CK11" s="22">
        <f t="shared" si="10"/>
        <v>0</v>
      </c>
      <c r="CL11" s="22">
        <f t="shared" si="10"/>
        <v>0</v>
      </c>
      <c r="CM11" s="22">
        <f t="shared" si="10"/>
        <v>0</v>
      </c>
      <c r="CN11" s="22">
        <f t="shared" si="10"/>
        <v>0</v>
      </c>
      <c r="CO11" s="22">
        <f t="shared" si="10"/>
        <v>0</v>
      </c>
      <c r="CP11" s="22">
        <f t="shared" si="10"/>
        <v>0</v>
      </c>
    </row>
    <row r="12" spans="1:94">
      <c r="B12" s="20" t="s">
        <v>447</v>
      </c>
      <c r="D12" s="20" t="s">
        <v>448</v>
      </c>
      <c r="F12" s="21"/>
      <c r="G12" s="21">
        <v>7.4999999999999997E-2</v>
      </c>
      <c r="I12" s="31">
        <f t="shared" si="11"/>
        <v>45231</v>
      </c>
      <c r="J12" s="31">
        <f t="shared" si="11"/>
        <v>45595</v>
      </c>
      <c r="L12" s="29">
        <f t="shared" si="15"/>
        <v>143632.63124999998</v>
      </c>
      <c r="M12" s="29">
        <f t="shared" si="13"/>
        <v>10020.881249999977</v>
      </c>
      <c r="N12" s="34">
        <f t="shared" si="14"/>
        <v>7.4999999999999831E-2</v>
      </c>
      <c r="O12" s="32">
        <f t="shared" si="2"/>
        <v>11969.385937499997</v>
      </c>
      <c r="Q12" s="22">
        <f t="shared" si="12"/>
        <v>0</v>
      </c>
      <c r="R12" s="22">
        <f t="shared" si="12"/>
        <v>0</v>
      </c>
      <c r="S12" s="22">
        <f t="shared" si="12"/>
        <v>0</v>
      </c>
      <c r="T12" s="22">
        <f t="shared" si="12"/>
        <v>23938.771874999995</v>
      </c>
      <c r="U12" s="22">
        <f t="shared" si="12"/>
        <v>119693.859375</v>
      </c>
      <c r="V12" s="22">
        <f t="shared" si="3"/>
        <v>0</v>
      </c>
      <c r="W12" s="22">
        <f t="shared" si="4"/>
        <v>0</v>
      </c>
      <c r="X12" s="22">
        <f t="shared" si="4"/>
        <v>0</v>
      </c>
      <c r="Y12" s="22">
        <f t="shared" si="4"/>
        <v>0</v>
      </c>
      <c r="Z12" s="22">
        <f t="shared" si="4"/>
        <v>0</v>
      </c>
      <c r="AA12" s="22">
        <f t="shared" si="4"/>
        <v>0</v>
      </c>
      <c r="AB12" s="22">
        <f t="shared" si="4"/>
        <v>0</v>
      </c>
      <c r="AC12" s="22">
        <f t="shared" si="4"/>
        <v>0</v>
      </c>
      <c r="AD12" s="22">
        <f t="shared" si="4"/>
        <v>0</v>
      </c>
      <c r="AE12" s="22">
        <f t="shared" si="4"/>
        <v>0</v>
      </c>
      <c r="AF12" s="22">
        <f t="shared" si="4"/>
        <v>0</v>
      </c>
      <c r="AG12" s="22">
        <f t="shared" si="5"/>
        <v>0</v>
      </c>
      <c r="AH12" s="22">
        <f t="shared" si="5"/>
        <v>0</v>
      </c>
      <c r="AI12" s="22">
        <f t="shared" si="5"/>
        <v>0</v>
      </c>
      <c r="AJ12" s="22">
        <f t="shared" si="5"/>
        <v>0</v>
      </c>
      <c r="AK12" s="22">
        <f t="shared" si="5"/>
        <v>0</v>
      </c>
      <c r="AL12" s="22">
        <f t="shared" si="5"/>
        <v>0</v>
      </c>
      <c r="AM12" s="22">
        <f t="shared" si="5"/>
        <v>0</v>
      </c>
      <c r="AN12" s="22">
        <f t="shared" si="5"/>
        <v>0</v>
      </c>
      <c r="AO12" s="22">
        <f t="shared" si="5"/>
        <v>0</v>
      </c>
      <c r="AP12" s="22">
        <f t="shared" si="5"/>
        <v>0</v>
      </c>
      <c r="AQ12" s="22">
        <f t="shared" si="6"/>
        <v>0</v>
      </c>
      <c r="AR12" s="22">
        <f t="shared" si="6"/>
        <v>0</v>
      </c>
      <c r="AS12" s="22">
        <f t="shared" si="6"/>
        <v>0</v>
      </c>
      <c r="AT12" s="22">
        <f t="shared" si="6"/>
        <v>0</v>
      </c>
      <c r="AU12" s="22">
        <f t="shared" si="6"/>
        <v>0</v>
      </c>
      <c r="AV12" s="22">
        <f t="shared" si="6"/>
        <v>0</v>
      </c>
      <c r="AW12" s="22">
        <f t="shared" si="6"/>
        <v>0</v>
      </c>
      <c r="AX12" s="22">
        <f t="shared" si="6"/>
        <v>0</v>
      </c>
      <c r="AY12" s="22">
        <f t="shared" si="6"/>
        <v>0</v>
      </c>
      <c r="AZ12" s="22">
        <f t="shared" si="6"/>
        <v>0</v>
      </c>
      <c r="BA12" s="22">
        <f t="shared" si="7"/>
        <v>0</v>
      </c>
      <c r="BB12" s="22">
        <f t="shared" si="7"/>
        <v>0</v>
      </c>
      <c r="BC12" s="22">
        <f t="shared" si="7"/>
        <v>0</v>
      </c>
      <c r="BD12" s="22">
        <f t="shared" si="7"/>
        <v>0</v>
      </c>
      <c r="BE12" s="22">
        <f t="shared" si="7"/>
        <v>0</v>
      </c>
      <c r="BF12" s="22">
        <f t="shared" si="7"/>
        <v>0</v>
      </c>
      <c r="BG12" s="22">
        <f t="shared" si="7"/>
        <v>0</v>
      </c>
      <c r="BH12" s="22">
        <f t="shared" si="7"/>
        <v>0</v>
      </c>
      <c r="BI12" s="22">
        <f t="shared" si="7"/>
        <v>0</v>
      </c>
      <c r="BJ12" s="22">
        <f t="shared" si="7"/>
        <v>0</v>
      </c>
      <c r="BK12" s="22">
        <f t="shared" si="8"/>
        <v>0</v>
      </c>
      <c r="BL12" s="22">
        <f t="shared" si="8"/>
        <v>0</v>
      </c>
      <c r="BM12" s="22">
        <f t="shared" si="8"/>
        <v>0</v>
      </c>
      <c r="BN12" s="22">
        <f t="shared" si="8"/>
        <v>0</v>
      </c>
      <c r="BO12" s="22">
        <f t="shared" si="8"/>
        <v>0</v>
      </c>
      <c r="BP12" s="22">
        <f t="shared" si="8"/>
        <v>0</v>
      </c>
      <c r="BQ12" s="22">
        <f t="shared" si="8"/>
        <v>11969.385937499997</v>
      </c>
      <c r="BR12" s="22">
        <f t="shared" si="8"/>
        <v>11969.385937499997</v>
      </c>
      <c r="BS12" s="22">
        <f t="shared" si="8"/>
        <v>11969.385937499997</v>
      </c>
      <c r="BT12" s="22">
        <f t="shared" si="8"/>
        <v>11969.385937499997</v>
      </c>
      <c r="BU12" s="22">
        <f t="shared" si="9"/>
        <v>11969.385937499997</v>
      </c>
      <c r="BV12" s="22">
        <f t="shared" si="9"/>
        <v>11969.385937499997</v>
      </c>
      <c r="BW12" s="22">
        <f t="shared" si="9"/>
        <v>11969.385937499997</v>
      </c>
      <c r="BX12" s="22">
        <f t="shared" si="9"/>
        <v>11969.385937499997</v>
      </c>
      <c r="BY12" s="22">
        <f t="shared" si="9"/>
        <v>11969.385937499997</v>
      </c>
      <c r="BZ12" s="22">
        <f t="shared" si="9"/>
        <v>11969.385937499997</v>
      </c>
      <c r="CA12" s="22">
        <f t="shared" si="9"/>
        <v>11969.385937499997</v>
      </c>
      <c r="CB12" s="22">
        <f t="shared" si="9"/>
        <v>11969.385937499997</v>
      </c>
      <c r="CC12" s="22">
        <f t="shared" si="9"/>
        <v>0</v>
      </c>
      <c r="CD12" s="22">
        <f t="shared" si="9"/>
        <v>0</v>
      </c>
      <c r="CE12" s="22">
        <f t="shared" si="10"/>
        <v>0</v>
      </c>
      <c r="CF12" s="22">
        <f t="shared" si="10"/>
        <v>0</v>
      </c>
      <c r="CG12" s="22">
        <f t="shared" si="10"/>
        <v>0</v>
      </c>
      <c r="CH12" s="22">
        <f t="shared" si="10"/>
        <v>0</v>
      </c>
      <c r="CI12" s="22">
        <f t="shared" si="10"/>
        <v>0</v>
      </c>
      <c r="CJ12" s="22">
        <f t="shared" si="10"/>
        <v>0</v>
      </c>
      <c r="CK12" s="22">
        <f t="shared" si="10"/>
        <v>0</v>
      </c>
      <c r="CL12" s="22">
        <f t="shared" si="10"/>
        <v>0</v>
      </c>
      <c r="CM12" s="22">
        <f t="shared" si="10"/>
        <v>0</v>
      </c>
      <c r="CN12" s="22">
        <f t="shared" si="10"/>
        <v>0</v>
      </c>
      <c r="CO12" s="22">
        <f t="shared" si="10"/>
        <v>0</v>
      </c>
      <c r="CP12" s="22">
        <f t="shared" si="10"/>
        <v>0</v>
      </c>
    </row>
    <row r="13" spans="1:94">
      <c r="B13" s="20" t="s">
        <v>447</v>
      </c>
      <c r="D13" s="20" t="s">
        <v>448</v>
      </c>
      <c r="F13" s="21"/>
      <c r="G13" s="21">
        <v>0.03</v>
      </c>
      <c r="I13" s="31">
        <f t="shared" si="11"/>
        <v>45597</v>
      </c>
      <c r="J13" s="31">
        <f t="shared" si="11"/>
        <v>45960</v>
      </c>
      <c r="L13" s="29">
        <f>O12*(1+F13)*(1+G13)*ROUND(DAYS360(I13,J13,FALSE)/30,0)</f>
        <v>147941.61018749996</v>
      </c>
      <c r="M13" s="29">
        <f t="shared" si="13"/>
        <v>4308.9789374999818</v>
      </c>
      <c r="N13" s="34">
        <f t="shared" si="14"/>
        <v>2.9999999999999877E-2</v>
      </c>
      <c r="O13" s="32">
        <f t="shared" si="2"/>
        <v>12328.467515624996</v>
      </c>
      <c r="Q13" s="22">
        <f t="shared" si="12"/>
        <v>0</v>
      </c>
      <c r="R13" s="22">
        <f t="shared" si="12"/>
        <v>0</v>
      </c>
      <c r="S13" s="22">
        <f t="shared" si="12"/>
        <v>0</v>
      </c>
      <c r="T13" s="22">
        <f t="shared" si="12"/>
        <v>0</v>
      </c>
      <c r="U13" s="22">
        <f t="shared" si="12"/>
        <v>24656.935031249992</v>
      </c>
      <c r="V13" s="22">
        <f t="shared" si="3"/>
        <v>123284.67515624998</v>
      </c>
      <c r="W13" s="22">
        <f t="shared" si="4"/>
        <v>0</v>
      </c>
      <c r="X13" s="22">
        <f t="shared" si="4"/>
        <v>0</v>
      </c>
      <c r="Y13" s="22">
        <f t="shared" si="4"/>
        <v>0</v>
      </c>
      <c r="Z13" s="22">
        <f t="shared" si="4"/>
        <v>0</v>
      </c>
      <c r="AA13" s="22">
        <f t="shared" si="4"/>
        <v>0</v>
      </c>
      <c r="AB13" s="22">
        <f t="shared" si="4"/>
        <v>0</v>
      </c>
      <c r="AC13" s="22">
        <f t="shared" si="4"/>
        <v>0</v>
      </c>
      <c r="AD13" s="22">
        <f t="shared" si="4"/>
        <v>0</v>
      </c>
      <c r="AE13" s="22">
        <f t="shared" si="4"/>
        <v>0</v>
      </c>
      <c r="AF13" s="22">
        <f t="shared" si="4"/>
        <v>0</v>
      </c>
      <c r="AG13" s="22">
        <f t="shared" si="5"/>
        <v>0</v>
      </c>
      <c r="AH13" s="22">
        <f t="shared" si="5"/>
        <v>0</v>
      </c>
      <c r="AI13" s="22">
        <f t="shared" si="5"/>
        <v>0</v>
      </c>
      <c r="AJ13" s="22">
        <f t="shared" si="5"/>
        <v>0</v>
      </c>
      <c r="AK13" s="22">
        <f t="shared" si="5"/>
        <v>0</v>
      </c>
      <c r="AL13" s="22">
        <f t="shared" si="5"/>
        <v>0</v>
      </c>
      <c r="AM13" s="22">
        <f t="shared" si="5"/>
        <v>0</v>
      </c>
      <c r="AN13" s="22">
        <f t="shared" si="5"/>
        <v>0</v>
      </c>
      <c r="AO13" s="22">
        <f t="shared" si="5"/>
        <v>0</v>
      </c>
      <c r="AP13" s="22">
        <f t="shared" si="5"/>
        <v>0</v>
      </c>
      <c r="AQ13" s="22">
        <f t="shared" si="6"/>
        <v>0</v>
      </c>
      <c r="AR13" s="22">
        <f t="shared" si="6"/>
        <v>0</v>
      </c>
      <c r="AS13" s="22">
        <f t="shared" si="6"/>
        <v>0</v>
      </c>
      <c r="AT13" s="22">
        <f t="shared" si="6"/>
        <v>0</v>
      </c>
      <c r="AU13" s="22">
        <f t="shared" si="6"/>
        <v>0</v>
      </c>
      <c r="AV13" s="22">
        <f t="shared" si="6"/>
        <v>0</v>
      </c>
      <c r="AW13" s="22">
        <f t="shared" si="6"/>
        <v>0</v>
      </c>
      <c r="AX13" s="22">
        <f t="shared" si="6"/>
        <v>0</v>
      </c>
      <c r="AY13" s="22">
        <f t="shared" si="6"/>
        <v>0</v>
      </c>
      <c r="AZ13" s="22">
        <f t="shared" si="6"/>
        <v>0</v>
      </c>
      <c r="BA13" s="22">
        <f t="shared" si="7"/>
        <v>0</v>
      </c>
      <c r="BB13" s="22">
        <f t="shared" si="7"/>
        <v>0</v>
      </c>
      <c r="BC13" s="22">
        <f t="shared" si="7"/>
        <v>0</v>
      </c>
      <c r="BD13" s="22">
        <f t="shared" si="7"/>
        <v>0</v>
      </c>
      <c r="BE13" s="22">
        <f t="shared" si="7"/>
        <v>0</v>
      </c>
      <c r="BF13" s="22">
        <f t="shared" si="7"/>
        <v>0</v>
      </c>
      <c r="BG13" s="22">
        <f t="shared" si="7"/>
        <v>0</v>
      </c>
      <c r="BH13" s="22">
        <f t="shared" si="7"/>
        <v>0</v>
      </c>
      <c r="BI13" s="22">
        <f t="shared" si="7"/>
        <v>0</v>
      </c>
      <c r="BJ13" s="22">
        <f t="shared" si="7"/>
        <v>0</v>
      </c>
      <c r="BK13" s="22">
        <f t="shared" si="8"/>
        <v>0</v>
      </c>
      <c r="BL13" s="22">
        <f t="shared" si="8"/>
        <v>0</v>
      </c>
      <c r="BM13" s="22">
        <f t="shared" si="8"/>
        <v>0</v>
      </c>
      <c r="BN13" s="22">
        <f t="shared" si="8"/>
        <v>0</v>
      </c>
      <c r="BO13" s="22">
        <f t="shared" si="8"/>
        <v>0</v>
      </c>
      <c r="BP13" s="22">
        <f t="shared" si="8"/>
        <v>0</v>
      </c>
      <c r="BQ13" s="22">
        <f t="shared" si="8"/>
        <v>0</v>
      </c>
      <c r="BR13" s="22">
        <f t="shared" si="8"/>
        <v>0</v>
      </c>
      <c r="BS13" s="22">
        <f t="shared" si="8"/>
        <v>0</v>
      </c>
      <c r="BT13" s="22">
        <f t="shared" si="8"/>
        <v>0</v>
      </c>
      <c r="BU13" s="22">
        <f t="shared" si="9"/>
        <v>0</v>
      </c>
      <c r="BV13" s="22">
        <f t="shared" si="9"/>
        <v>0</v>
      </c>
      <c r="BW13" s="22">
        <f t="shared" si="9"/>
        <v>0</v>
      </c>
      <c r="BX13" s="22">
        <f t="shared" si="9"/>
        <v>0</v>
      </c>
      <c r="BY13" s="22">
        <f t="shared" si="9"/>
        <v>0</v>
      </c>
      <c r="BZ13" s="22">
        <f t="shared" si="9"/>
        <v>0</v>
      </c>
      <c r="CA13" s="22">
        <f t="shared" si="9"/>
        <v>0</v>
      </c>
      <c r="CB13" s="22">
        <f t="shared" si="9"/>
        <v>0</v>
      </c>
      <c r="CC13" s="22">
        <f t="shared" si="9"/>
        <v>12328.467515624996</v>
      </c>
      <c r="CD13" s="22">
        <f t="shared" si="9"/>
        <v>12328.467515624996</v>
      </c>
      <c r="CE13" s="22">
        <f t="shared" si="10"/>
        <v>12328.467515624996</v>
      </c>
      <c r="CF13" s="22">
        <f t="shared" si="10"/>
        <v>12328.467515624996</v>
      </c>
      <c r="CG13" s="22">
        <f t="shared" si="10"/>
        <v>12328.467515624996</v>
      </c>
      <c r="CH13" s="22">
        <f t="shared" si="10"/>
        <v>12328.467515624996</v>
      </c>
      <c r="CI13" s="22">
        <f t="shared" si="10"/>
        <v>12328.467515624996</v>
      </c>
      <c r="CJ13" s="22">
        <f t="shared" si="10"/>
        <v>12328.467515624996</v>
      </c>
      <c r="CK13" s="22">
        <f t="shared" si="10"/>
        <v>12328.467515624996</v>
      </c>
      <c r="CL13" s="22">
        <f t="shared" si="10"/>
        <v>12328.467515624996</v>
      </c>
      <c r="CM13" s="22">
        <f t="shared" si="10"/>
        <v>12328.467515624996</v>
      </c>
      <c r="CN13" s="22">
        <f t="shared" si="10"/>
        <v>12328.467515624996</v>
      </c>
      <c r="CO13" s="22">
        <f t="shared" si="10"/>
        <v>0</v>
      </c>
      <c r="CP13" s="22">
        <f t="shared" si="10"/>
        <v>0</v>
      </c>
    </row>
    <row r="14" spans="1:94">
      <c r="B14" s="20" t="s">
        <v>447</v>
      </c>
      <c r="D14" s="20" t="s">
        <v>448</v>
      </c>
      <c r="F14" s="21"/>
      <c r="G14" s="21">
        <v>0.03</v>
      </c>
      <c r="I14" s="31">
        <f t="shared" si="11"/>
        <v>45962</v>
      </c>
      <c r="J14" s="31">
        <f t="shared" si="11"/>
        <v>46325</v>
      </c>
      <c r="L14" s="29">
        <f>O13*(1+F14)*(1+G14)*ROUND(DAYS360(I14,J14,FALSE)/30,0)</f>
        <v>152379.85849312495</v>
      </c>
      <c r="M14" s="29">
        <f t="shared" si="13"/>
        <v>4438.2483056249912</v>
      </c>
      <c r="N14" s="34">
        <f t="shared" si="14"/>
        <v>2.999999999999995E-2</v>
      </c>
      <c r="O14" s="32">
        <f t="shared" si="2"/>
        <v>12698.321541093746</v>
      </c>
      <c r="Q14" s="22">
        <f t="shared" si="12"/>
        <v>0</v>
      </c>
      <c r="R14" s="22">
        <f t="shared" si="12"/>
        <v>0</v>
      </c>
      <c r="S14" s="22">
        <f t="shared" si="12"/>
        <v>0</v>
      </c>
      <c r="T14" s="22">
        <f t="shared" si="12"/>
        <v>0</v>
      </c>
      <c r="U14" s="22">
        <f t="shared" si="12"/>
        <v>0</v>
      </c>
      <c r="V14" s="22">
        <f t="shared" si="3"/>
        <v>25396.643082187493</v>
      </c>
      <c r="W14" s="22">
        <f t="shared" si="4"/>
        <v>0</v>
      </c>
      <c r="X14" s="22">
        <f t="shared" si="4"/>
        <v>0</v>
      </c>
      <c r="Y14" s="22">
        <f t="shared" si="4"/>
        <v>0</v>
      </c>
      <c r="Z14" s="22">
        <f t="shared" si="4"/>
        <v>0</v>
      </c>
      <c r="AA14" s="22">
        <f t="shared" si="4"/>
        <v>0</v>
      </c>
      <c r="AB14" s="22">
        <f t="shared" si="4"/>
        <v>0</v>
      </c>
      <c r="AC14" s="22">
        <f t="shared" si="4"/>
        <v>0</v>
      </c>
      <c r="AD14" s="22">
        <f t="shared" si="4"/>
        <v>0</v>
      </c>
      <c r="AE14" s="22">
        <f t="shared" si="4"/>
        <v>0</v>
      </c>
      <c r="AF14" s="22">
        <f t="shared" si="4"/>
        <v>0</v>
      </c>
      <c r="AG14" s="22">
        <f t="shared" si="5"/>
        <v>0</v>
      </c>
      <c r="AH14" s="22">
        <f t="shared" si="5"/>
        <v>0</v>
      </c>
      <c r="AI14" s="22">
        <f t="shared" si="5"/>
        <v>0</v>
      </c>
      <c r="AJ14" s="22">
        <f t="shared" si="5"/>
        <v>0</v>
      </c>
      <c r="AK14" s="22">
        <f t="shared" si="5"/>
        <v>0</v>
      </c>
      <c r="AL14" s="22">
        <f t="shared" si="5"/>
        <v>0</v>
      </c>
      <c r="AM14" s="22">
        <f t="shared" si="5"/>
        <v>0</v>
      </c>
      <c r="AN14" s="22">
        <f t="shared" si="5"/>
        <v>0</v>
      </c>
      <c r="AO14" s="22">
        <f t="shared" si="5"/>
        <v>0</v>
      </c>
      <c r="AP14" s="22">
        <f t="shared" si="5"/>
        <v>0</v>
      </c>
      <c r="AQ14" s="22">
        <f t="shared" si="6"/>
        <v>0</v>
      </c>
      <c r="AR14" s="22">
        <f t="shared" si="6"/>
        <v>0</v>
      </c>
      <c r="AS14" s="22">
        <f t="shared" si="6"/>
        <v>0</v>
      </c>
      <c r="AT14" s="22">
        <f t="shared" si="6"/>
        <v>0</v>
      </c>
      <c r="AU14" s="22">
        <f t="shared" si="6"/>
        <v>0</v>
      </c>
      <c r="AV14" s="22">
        <f t="shared" si="6"/>
        <v>0</v>
      </c>
      <c r="AW14" s="22">
        <f t="shared" si="6"/>
        <v>0</v>
      </c>
      <c r="AX14" s="22">
        <f t="shared" si="6"/>
        <v>0</v>
      </c>
      <c r="AY14" s="22">
        <f t="shared" si="6"/>
        <v>0</v>
      </c>
      <c r="AZ14" s="22">
        <f t="shared" si="6"/>
        <v>0</v>
      </c>
      <c r="BA14" s="22">
        <f t="shared" si="7"/>
        <v>0</v>
      </c>
      <c r="BB14" s="22">
        <f t="shared" si="7"/>
        <v>0</v>
      </c>
      <c r="BC14" s="22">
        <f t="shared" si="7"/>
        <v>0</v>
      </c>
      <c r="BD14" s="22">
        <f t="shared" si="7"/>
        <v>0</v>
      </c>
      <c r="BE14" s="22">
        <f t="shared" si="7"/>
        <v>0</v>
      </c>
      <c r="BF14" s="22">
        <f t="shared" si="7"/>
        <v>0</v>
      </c>
      <c r="BG14" s="22">
        <f t="shared" si="7"/>
        <v>0</v>
      </c>
      <c r="BH14" s="22">
        <f t="shared" si="7"/>
        <v>0</v>
      </c>
      <c r="BI14" s="22">
        <f t="shared" si="7"/>
        <v>0</v>
      </c>
      <c r="BJ14" s="22">
        <f t="shared" si="7"/>
        <v>0</v>
      </c>
      <c r="BK14" s="22">
        <f t="shared" si="8"/>
        <v>0</v>
      </c>
      <c r="BL14" s="22">
        <f t="shared" si="8"/>
        <v>0</v>
      </c>
      <c r="BM14" s="22">
        <f t="shared" si="8"/>
        <v>0</v>
      </c>
      <c r="BN14" s="22">
        <f t="shared" si="8"/>
        <v>0</v>
      </c>
      <c r="BO14" s="22">
        <f t="shared" si="8"/>
        <v>0</v>
      </c>
      <c r="BP14" s="22">
        <f t="shared" si="8"/>
        <v>0</v>
      </c>
      <c r="BQ14" s="22">
        <f t="shared" si="8"/>
        <v>0</v>
      </c>
      <c r="BR14" s="22">
        <f t="shared" si="8"/>
        <v>0</v>
      </c>
      <c r="BS14" s="22">
        <f t="shared" si="8"/>
        <v>0</v>
      </c>
      <c r="BT14" s="22">
        <f t="shared" si="8"/>
        <v>0</v>
      </c>
      <c r="BU14" s="22">
        <f t="shared" si="9"/>
        <v>0</v>
      </c>
      <c r="BV14" s="22">
        <f t="shared" si="9"/>
        <v>0</v>
      </c>
      <c r="BW14" s="22">
        <f t="shared" si="9"/>
        <v>0</v>
      </c>
      <c r="BX14" s="22">
        <f t="shared" si="9"/>
        <v>0</v>
      </c>
      <c r="BY14" s="22">
        <f t="shared" si="9"/>
        <v>0</v>
      </c>
      <c r="BZ14" s="22">
        <f t="shared" si="9"/>
        <v>0</v>
      </c>
      <c r="CA14" s="22">
        <f t="shared" si="9"/>
        <v>0</v>
      </c>
      <c r="CB14" s="22">
        <f t="shared" si="9"/>
        <v>0</v>
      </c>
      <c r="CC14" s="22">
        <f t="shared" si="9"/>
        <v>0</v>
      </c>
      <c r="CD14" s="22">
        <f t="shared" si="9"/>
        <v>0</v>
      </c>
      <c r="CE14" s="22">
        <f t="shared" si="10"/>
        <v>0</v>
      </c>
      <c r="CF14" s="22">
        <f t="shared" si="10"/>
        <v>0</v>
      </c>
      <c r="CG14" s="22">
        <f t="shared" si="10"/>
        <v>0</v>
      </c>
      <c r="CH14" s="22">
        <f t="shared" si="10"/>
        <v>0</v>
      </c>
      <c r="CI14" s="22">
        <f t="shared" si="10"/>
        <v>0</v>
      </c>
      <c r="CJ14" s="22">
        <f t="shared" si="10"/>
        <v>0</v>
      </c>
      <c r="CK14" s="22">
        <f t="shared" si="10"/>
        <v>0</v>
      </c>
      <c r="CL14" s="22">
        <f t="shared" si="10"/>
        <v>0</v>
      </c>
      <c r="CM14" s="22">
        <f t="shared" si="10"/>
        <v>0</v>
      </c>
      <c r="CN14" s="22">
        <f t="shared" si="10"/>
        <v>0</v>
      </c>
      <c r="CO14" s="22">
        <f t="shared" si="10"/>
        <v>12698.321541093746</v>
      </c>
      <c r="CP14" s="22">
        <f t="shared" si="10"/>
        <v>12698.321541093746</v>
      </c>
    </row>
    <row r="15" spans="1:94">
      <c r="A15" s="8"/>
      <c r="C15" s="8"/>
      <c r="D15" s="8"/>
      <c r="E15" s="8"/>
      <c r="F15" s="23"/>
      <c r="G15" s="23"/>
      <c r="H15" s="8"/>
      <c r="I15" s="24"/>
      <c r="J15" s="24"/>
      <c r="K15" s="8"/>
      <c r="L15" s="8"/>
      <c r="M15" s="8"/>
      <c r="N15" s="8"/>
      <c r="O15" s="8"/>
      <c r="P15" s="8"/>
      <c r="Q15" s="25">
        <f>SUM(Q8:Q14)</f>
        <v>30043.833333333332</v>
      </c>
      <c r="R15" s="25">
        <f t="shared" ref="R15:CC15" si="16">SUM(R8:R14)</f>
        <v>58455</v>
      </c>
      <c r="S15" s="25">
        <f t="shared" si="16"/>
        <v>125843.625</v>
      </c>
      <c r="T15" s="25">
        <f t="shared" si="16"/>
        <v>135281.89687500001</v>
      </c>
      <c r="U15" s="25">
        <f t="shared" si="16"/>
        <v>144350.79440625</v>
      </c>
      <c r="V15" s="25">
        <f t="shared" si="16"/>
        <v>148681.31823843747</v>
      </c>
      <c r="W15" s="25">
        <f t="shared" si="16"/>
        <v>2249.5833333333335</v>
      </c>
      <c r="X15" s="25">
        <f t="shared" si="16"/>
        <v>2249.5833333333335</v>
      </c>
      <c r="Y15" s="25">
        <f t="shared" si="16"/>
        <v>2249.5833333333335</v>
      </c>
      <c r="Z15" s="25">
        <f t="shared" si="16"/>
        <v>2249.5833333333335</v>
      </c>
      <c r="AA15" s="25">
        <f t="shared" si="16"/>
        <v>2249.5833333333335</v>
      </c>
      <c r="AB15" s="25">
        <f t="shared" si="16"/>
        <v>2249.5833333333335</v>
      </c>
      <c r="AC15" s="25">
        <f t="shared" si="16"/>
        <v>2249.5833333333335</v>
      </c>
      <c r="AD15" s="25">
        <f t="shared" si="16"/>
        <v>2249.5833333333335</v>
      </c>
      <c r="AE15" s="25">
        <f t="shared" si="16"/>
        <v>2249.5833333333335</v>
      </c>
      <c r="AF15" s="25">
        <f t="shared" si="16"/>
        <v>2249.5833333333335</v>
      </c>
      <c r="AG15" s="25">
        <f t="shared" si="16"/>
        <v>3774</v>
      </c>
      <c r="AH15" s="25">
        <f t="shared" si="16"/>
        <v>3774</v>
      </c>
      <c r="AI15" s="25">
        <f t="shared" si="16"/>
        <v>3774</v>
      </c>
      <c r="AJ15" s="25">
        <f t="shared" si="16"/>
        <v>3774</v>
      </c>
      <c r="AK15" s="25">
        <f t="shared" si="16"/>
        <v>3774</v>
      </c>
      <c r="AL15" s="25">
        <f t="shared" si="16"/>
        <v>3774</v>
      </c>
      <c r="AM15" s="25">
        <f t="shared" si="16"/>
        <v>3774</v>
      </c>
      <c r="AN15" s="25">
        <f t="shared" si="16"/>
        <v>3774</v>
      </c>
      <c r="AO15" s="25">
        <f t="shared" si="16"/>
        <v>3774</v>
      </c>
      <c r="AP15" s="25">
        <f t="shared" si="16"/>
        <v>3774</v>
      </c>
      <c r="AQ15" s="25">
        <f t="shared" si="16"/>
        <v>3774</v>
      </c>
      <c r="AR15" s="25">
        <f t="shared" si="16"/>
        <v>3774</v>
      </c>
      <c r="AS15" s="25">
        <f t="shared" si="16"/>
        <v>10357.5</v>
      </c>
      <c r="AT15" s="25">
        <f t="shared" si="16"/>
        <v>10357.5</v>
      </c>
      <c r="AU15" s="25">
        <f t="shared" si="16"/>
        <v>10357.5</v>
      </c>
      <c r="AV15" s="25">
        <f t="shared" si="16"/>
        <v>10357.5</v>
      </c>
      <c r="AW15" s="25">
        <f t="shared" si="16"/>
        <v>10357.5</v>
      </c>
      <c r="AX15" s="25">
        <f t="shared" si="16"/>
        <v>10357.5</v>
      </c>
      <c r="AY15" s="25">
        <f t="shared" si="16"/>
        <v>10357.5</v>
      </c>
      <c r="AZ15" s="25">
        <f t="shared" si="16"/>
        <v>10357.5</v>
      </c>
      <c r="BA15" s="25">
        <f t="shared" si="16"/>
        <v>10357.5</v>
      </c>
      <c r="BB15" s="25">
        <f t="shared" si="16"/>
        <v>10357.5</v>
      </c>
      <c r="BC15" s="25">
        <f t="shared" si="16"/>
        <v>10357.5</v>
      </c>
      <c r="BD15" s="25">
        <f t="shared" si="16"/>
        <v>10357.5</v>
      </c>
      <c r="BE15" s="25">
        <f t="shared" si="16"/>
        <v>11134.3125</v>
      </c>
      <c r="BF15" s="25">
        <f t="shared" si="16"/>
        <v>11134.3125</v>
      </c>
      <c r="BG15" s="25">
        <f t="shared" si="16"/>
        <v>11134.3125</v>
      </c>
      <c r="BH15" s="25">
        <f t="shared" si="16"/>
        <v>11134.3125</v>
      </c>
      <c r="BI15" s="25">
        <f t="shared" si="16"/>
        <v>11134.3125</v>
      </c>
      <c r="BJ15" s="25">
        <f t="shared" si="16"/>
        <v>11134.3125</v>
      </c>
      <c r="BK15" s="25">
        <f t="shared" si="16"/>
        <v>11134.3125</v>
      </c>
      <c r="BL15" s="25">
        <f t="shared" si="16"/>
        <v>11134.3125</v>
      </c>
      <c r="BM15" s="25">
        <f t="shared" si="16"/>
        <v>11134.3125</v>
      </c>
      <c r="BN15" s="25">
        <f t="shared" si="16"/>
        <v>11134.3125</v>
      </c>
      <c r="BO15" s="25">
        <f t="shared" si="16"/>
        <v>11134.3125</v>
      </c>
      <c r="BP15" s="25">
        <f t="shared" si="16"/>
        <v>11134.3125</v>
      </c>
      <c r="BQ15" s="25">
        <f t="shared" si="16"/>
        <v>11969.385937499997</v>
      </c>
      <c r="BR15" s="25">
        <f t="shared" si="16"/>
        <v>11969.385937499997</v>
      </c>
      <c r="BS15" s="25">
        <f t="shared" si="16"/>
        <v>11969.385937499997</v>
      </c>
      <c r="BT15" s="25">
        <f t="shared" si="16"/>
        <v>11969.385937499997</v>
      </c>
      <c r="BU15" s="25">
        <f t="shared" si="16"/>
        <v>11969.385937499997</v>
      </c>
      <c r="BV15" s="25">
        <f t="shared" si="16"/>
        <v>11969.385937499997</v>
      </c>
      <c r="BW15" s="25">
        <f t="shared" si="16"/>
        <v>11969.385937499997</v>
      </c>
      <c r="BX15" s="25">
        <f t="shared" si="16"/>
        <v>11969.385937499997</v>
      </c>
      <c r="BY15" s="25">
        <f t="shared" si="16"/>
        <v>11969.385937499997</v>
      </c>
      <c r="BZ15" s="25">
        <f t="shared" si="16"/>
        <v>11969.385937499997</v>
      </c>
      <c r="CA15" s="25">
        <f t="shared" si="16"/>
        <v>11969.385937499997</v>
      </c>
      <c r="CB15" s="25">
        <f t="shared" si="16"/>
        <v>11969.385937499997</v>
      </c>
      <c r="CC15" s="25">
        <f t="shared" si="16"/>
        <v>12328.467515624996</v>
      </c>
      <c r="CD15" s="25">
        <f t="shared" ref="CD15:CP15" si="17">SUM(CD8:CD14)</f>
        <v>12328.467515624996</v>
      </c>
      <c r="CE15" s="25">
        <f t="shared" si="17"/>
        <v>12328.467515624996</v>
      </c>
      <c r="CF15" s="25">
        <f t="shared" si="17"/>
        <v>12328.467515624996</v>
      </c>
      <c r="CG15" s="25">
        <f t="shared" si="17"/>
        <v>12328.467515624996</v>
      </c>
      <c r="CH15" s="25">
        <f t="shared" si="17"/>
        <v>12328.467515624996</v>
      </c>
      <c r="CI15" s="25">
        <f t="shared" si="17"/>
        <v>12328.467515624996</v>
      </c>
      <c r="CJ15" s="25">
        <f t="shared" si="17"/>
        <v>12328.467515624996</v>
      </c>
      <c r="CK15" s="25">
        <f t="shared" si="17"/>
        <v>12328.467515624996</v>
      </c>
      <c r="CL15" s="25">
        <f t="shared" si="17"/>
        <v>12328.467515624996</v>
      </c>
      <c r="CM15" s="25">
        <f t="shared" si="17"/>
        <v>12328.467515624996</v>
      </c>
      <c r="CN15" s="25">
        <f t="shared" si="17"/>
        <v>12328.467515624996</v>
      </c>
      <c r="CO15" s="25">
        <f t="shared" si="17"/>
        <v>12698.321541093746</v>
      </c>
      <c r="CP15" s="25">
        <f t="shared" si="17"/>
        <v>12698.321541093746</v>
      </c>
    </row>
    <row r="16" spans="1:94">
      <c r="F16" s="26"/>
      <c r="G16" s="26"/>
      <c r="L16" s="27"/>
      <c r="M16" s="27"/>
      <c r="N16" s="27"/>
      <c r="Q16" s="28"/>
    </row>
    <row r="17" spans="1:94">
      <c r="B17" s="20" t="s">
        <v>447</v>
      </c>
      <c r="D17" s="20" t="s">
        <v>435</v>
      </c>
      <c r="F17" s="21">
        <v>0</v>
      </c>
      <c r="G17" s="21">
        <v>0</v>
      </c>
      <c r="I17" s="31">
        <v>43556</v>
      </c>
      <c r="J17" s="31">
        <v>43920</v>
      </c>
      <c r="L17" s="29">
        <v>9037</v>
      </c>
      <c r="M17" s="29"/>
      <c r="N17" s="29"/>
      <c r="O17" s="32">
        <f t="shared" ref="O17" si="18">IFERROR(L17/ROUND(DAYS360(I17,J17,FALSE)/30,0),0)</f>
        <v>753.08333333333337</v>
      </c>
      <c r="Q17" s="22">
        <f>SUMIFS($W17:$CD17,$W$4:$CD$4,Q$6)</f>
        <v>2259.25</v>
      </c>
      <c r="R17" s="22">
        <f>SUMIFS($W17:$CD17,$W$4:$CD$4,R$6)</f>
        <v>0</v>
      </c>
      <c r="S17" s="22">
        <f>SUMIFS($W17:$CD17,$W$4:$CD$4,S$6)</f>
        <v>0</v>
      </c>
      <c r="T17" s="22">
        <f>SUMIFS($W17:$CD17,$W$4:$CD$4,T$6)</f>
        <v>0</v>
      </c>
      <c r="U17" s="22">
        <f>SUMIFS($W17:$CD17,$W$4:$CD$4,U$6)</f>
        <v>0</v>
      </c>
      <c r="V17" s="22">
        <f t="shared" ref="V17:V23" si="19">SUMIFS($W17:$CP17,$W$4:$CP$4,V$6)</f>
        <v>0</v>
      </c>
      <c r="W17" s="22">
        <f t="shared" ref="W17:AL23" si="20">SUMIFS($O17,$I17,"&lt;="&amp;W$6,$J17,"&gt;"&amp;W$6)</f>
        <v>753.08333333333337</v>
      </c>
      <c r="X17" s="22">
        <f t="shared" si="20"/>
        <v>753.08333333333337</v>
      </c>
      <c r="Y17" s="22">
        <f t="shared" si="20"/>
        <v>753.08333333333337</v>
      </c>
      <c r="Z17" s="22">
        <f t="shared" si="20"/>
        <v>0</v>
      </c>
      <c r="AA17" s="22">
        <f t="shared" si="20"/>
        <v>0</v>
      </c>
      <c r="AB17" s="22">
        <f t="shared" si="20"/>
        <v>0</v>
      </c>
      <c r="AC17" s="22">
        <f t="shared" si="20"/>
        <v>0</v>
      </c>
      <c r="AD17" s="22">
        <f t="shared" si="20"/>
        <v>0</v>
      </c>
      <c r="AE17" s="22">
        <f t="shared" si="20"/>
        <v>0</v>
      </c>
      <c r="AF17" s="22">
        <f t="shared" si="20"/>
        <v>0</v>
      </c>
      <c r="AG17" s="22">
        <f t="shared" si="20"/>
        <v>0</v>
      </c>
      <c r="AH17" s="22">
        <f t="shared" si="20"/>
        <v>0</v>
      </c>
      <c r="AI17" s="22">
        <f t="shared" si="20"/>
        <v>0</v>
      </c>
      <c r="AJ17" s="22">
        <f t="shared" si="20"/>
        <v>0</v>
      </c>
      <c r="AK17" s="22">
        <f t="shared" si="20"/>
        <v>0</v>
      </c>
      <c r="AL17" s="22">
        <f t="shared" si="20"/>
        <v>0</v>
      </c>
      <c r="AM17" s="22">
        <f t="shared" ref="AM17:BB23" si="21">SUMIFS($O17,$I17,"&lt;="&amp;AM$6,$J17,"&gt;"&amp;AM$6)</f>
        <v>0</v>
      </c>
      <c r="AN17" s="22">
        <f t="shared" si="21"/>
        <v>0</v>
      </c>
      <c r="AO17" s="22">
        <f t="shared" si="21"/>
        <v>0</v>
      </c>
      <c r="AP17" s="22">
        <f t="shared" si="21"/>
        <v>0</v>
      </c>
      <c r="AQ17" s="22">
        <f t="shared" si="21"/>
        <v>0</v>
      </c>
      <c r="AR17" s="22">
        <f t="shared" si="21"/>
        <v>0</v>
      </c>
      <c r="AS17" s="22">
        <f t="shared" si="21"/>
        <v>0</v>
      </c>
      <c r="AT17" s="22">
        <f t="shared" si="21"/>
        <v>0</v>
      </c>
      <c r="AU17" s="22">
        <f t="shared" si="21"/>
        <v>0</v>
      </c>
      <c r="AV17" s="22">
        <f t="shared" si="21"/>
        <v>0</v>
      </c>
      <c r="AW17" s="22">
        <f t="shared" si="21"/>
        <v>0</v>
      </c>
      <c r="AX17" s="22">
        <f t="shared" si="21"/>
        <v>0</v>
      </c>
      <c r="AY17" s="22">
        <f t="shared" si="21"/>
        <v>0</v>
      </c>
      <c r="AZ17" s="22">
        <f t="shared" si="21"/>
        <v>0</v>
      </c>
      <c r="BA17" s="22">
        <f t="shared" si="21"/>
        <v>0</v>
      </c>
      <c r="BB17" s="22">
        <f t="shared" si="21"/>
        <v>0</v>
      </c>
      <c r="BC17" s="22">
        <f t="shared" ref="BC17:BR23" si="22">SUMIFS($O17,$I17,"&lt;="&amp;BC$6,$J17,"&gt;"&amp;BC$6)</f>
        <v>0</v>
      </c>
      <c r="BD17" s="22">
        <f t="shared" si="22"/>
        <v>0</v>
      </c>
      <c r="BE17" s="22">
        <f t="shared" si="22"/>
        <v>0</v>
      </c>
      <c r="BF17" s="22">
        <f t="shared" si="22"/>
        <v>0</v>
      </c>
      <c r="BG17" s="22">
        <f t="shared" si="22"/>
        <v>0</v>
      </c>
      <c r="BH17" s="22">
        <f t="shared" si="22"/>
        <v>0</v>
      </c>
      <c r="BI17" s="22">
        <f t="shared" si="22"/>
        <v>0</v>
      </c>
      <c r="BJ17" s="22">
        <f t="shared" si="22"/>
        <v>0</v>
      </c>
      <c r="BK17" s="22">
        <f t="shared" si="22"/>
        <v>0</v>
      </c>
      <c r="BL17" s="22">
        <f t="shared" si="22"/>
        <v>0</v>
      </c>
      <c r="BM17" s="22">
        <f t="shared" si="22"/>
        <v>0</v>
      </c>
      <c r="BN17" s="22">
        <f t="shared" si="22"/>
        <v>0</v>
      </c>
      <c r="BO17" s="22">
        <f t="shared" si="22"/>
        <v>0</v>
      </c>
      <c r="BP17" s="22">
        <f t="shared" si="22"/>
        <v>0</v>
      </c>
      <c r="BQ17" s="22">
        <f t="shared" si="22"/>
        <v>0</v>
      </c>
      <c r="BR17" s="22">
        <f t="shared" si="22"/>
        <v>0</v>
      </c>
      <c r="BS17" s="22">
        <f t="shared" ref="BS17:CH23" si="23">SUMIFS($O17,$I17,"&lt;="&amp;BS$6,$J17,"&gt;"&amp;BS$6)</f>
        <v>0</v>
      </c>
      <c r="BT17" s="22">
        <f t="shared" si="23"/>
        <v>0</v>
      </c>
      <c r="BU17" s="22">
        <f t="shared" si="23"/>
        <v>0</v>
      </c>
      <c r="BV17" s="22">
        <f t="shared" si="23"/>
        <v>0</v>
      </c>
      <c r="BW17" s="22">
        <f t="shared" si="23"/>
        <v>0</v>
      </c>
      <c r="BX17" s="22">
        <f t="shared" si="23"/>
        <v>0</v>
      </c>
      <c r="BY17" s="22">
        <f t="shared" si="23"/>
        <v>0</v>
      </c>
      <c r="BZ17" s="22">
        <f t="shared" si="23"/>
        <v>0</v>
      </c>
      <c r="CA17" s="22">
        <f t="shared" si="23"/>
        <v>0</v>
      </c>
      <c r="CB17" s="22">
        <f t="shared" si="23"/>
        <v>0</v>
      </c>
      <c r="CC17" s="22">
        <f t="shared" si="23"/>
        <v>0</v>
      </c>
      <c r="CD17" s="22">
        <f t="shared" si="23"/>
        <v>0</v>
      </c>
      <c r="CE17" s="22">
        <f t="shared" si="23"/>
        <v>0</v>
      </c>
      <c r="CF17" s="22">
        <f t="shared" si="23"/>
        <v>0</v>
      </c>
      <c r="CG17" s="22">
        <f t="shared" si="23"/>
        <v>0</v>
      </c>
      <c r="CH17" s="22">
        <f t="shared" si="23"/>
        <v>0</v>
      </c>
      <c r="CI17" s="22">
        <f t="shared" ref="CE17:CP23" si="24">SUMIFS($O17,$I17,"&lt;="&amp;CI$6,$J17,"&gt;"&amp;CI$6)</f>
        <v>0</v>
      </c>
      <c r="CJ17" s="22">
        <f t="shared" si="24"/>
        <v>0</v>
      </c>
      <c r="CK17" s="22">
        <f t="shared" si="24"/>
        <v>0</v>
      </c>
      <c r="CL17" s="22">
        <f t="shared" si="24"/>
        <v>0</v>
      </c>
      <c r="CM17" s="22">
        <f t="shared" si="24"/>
        <v>0</v>
      </c>
      <c r="CN17" s="22">
        <f t="shared" si="24"/>
        <v>0</v>
      </c>
      <c r="CO17" s="22">
        <f t="shared" si="24"/>
        <v>0</v>
      </c>
      <c r="CP17" s="22">
        <f t="shared" si="24"/>
        <v>0</v>
      </c>
    </row>
    <row r="18" spans="1:94">
      <c r="B18" s="20" t="s">
        <v>447</v>
      </c>
      <c r="D18" s="20" t="s">
        <v>435</v>
      </c>
      <c r="F18" s="21"/>
      <c r="G18" s="21">
        <v>0</v>
      </c>
      <c r="I18" s="31">
        <f t="shared" ref="I18:J23" si="25">DATE(YEAR(I17)+1,MONTH(I17),DAY(I17))</f>
        <v>43922</v>
      </c>
      <c r="J18" s="31">
        <f>DATE(YEAR(J17)+1,MONTH(J17),DAY(J17))</f>
        <v>44285</v>
      </c>
      <c r="L18" s="139">
        <v>9037</v>
      </c>
      <c r="M18" s="29">
        <f>L18-L17</f>
        <v>0</v>
      </c>
      <c r="N18" s="34">
        <f>M18/L17</f>
        <v>0</v>
      </c>
      <c r="O18" s="32">
        <f>IFERROR(L18/ROUND(DAYS360(I18,J18,FALSE)/30,0),0)</f>
        <v>753.08333333333337</v>
      </c>
      <c r="Q18" s="22">
        <f t="shared" ref="Q18:U23" si="26">SUMIFS($W18:$CD18,$W$4:$CD$4,Q$6)</f>
        <v>6777.7499999999991</v>
      </c>
      <c r="R18" s="22">
        <f t="shared" si="26"/>
        <v>2259.25</v>
      </c>
      <c r="S18" s="22">
        <f t="shared" si="26"/>
        <v>0</v>
      </c>
      <c r="T18" s="22">
        <f t="shared" si="26"/>
        <v>0</v>
      </c>
      <c r="U18" s="22">
        <f t="shared" si="26"/>
        <v>0</v>
      </c>
      <c r="V18" s="22">
        <f t="shared" si="19"/>
        <v>0</v>
      </c>
      <c r="W18" s="22">
        <f t="shared" si="20"/>
        <v>0</v>
      </c>
      <c r="X18" s="22">
        <f t="shared" si="20"/>
        <v>0</v>
      </c>
      <c r="Y18" s="22">
        <f t="shared" si="20"/>
        <v>0</v>
      </c>
      <c r="Z18" s="22">
        <f t="shared" si="20"/>
        <v>753.08333333333337</v>
      </c>
      <c r="AA18" s="22">
        <f t="shared" si="20"/>
        <v>753.08333333333337</v>
      </c>
      <c r="AB18" s="22">
        <f t="shared" si="20"/>
        <v>753.08333333333337</v>
      </c>
      <c r="AC18" s="22">
        <f t="shared" si="20"/>
        <v>753.08333333333337</v>
      </c>
      <c r="AD18" s="22">
        <f t="shared" si="20"/>
        <v>753.08333333333337</v>
      </c>
      <c r="AE18" s="22">
        <f t="shared" si="20"/>
        <v>753.08333333333337</v>
      </c>
      <c r="AF18" s="22">
        <f t="shared" si="20"/>
        <v>753.08333333333337</v>
      </c>
      <c r="AG18" s="22">
        <f t="shared" si="20"/>
        <v>753.08333333333337</v>
      </c>
      <c r="AH18" s="22">
        <f t="shared" si="20"/>
        <v>753.08333333333337</v>
      </c>
      <c r="AI18" s="22">
        <f t="shared" si="20"/>
        <v>753.08333333333337</v>
      </c>
      <c r="AJ18" s="22">
        <f t="shared" si="20"/>
        <v>753.08333333333337</v>
      </c>
      <c r="AK18" s="22">
        <f t="shared" si="20"/>
        <v>753.08333333333337</v>
      </c>
      <c r="AL18" s="22">
        <f t="shared" si="20"/>
        <v>0</v>
      </c>
      <c r="AM18" s="22">
        <f t="shared" si="21"/>
        <v>0</v>
      </c>
      <c r="AN18" s="22">
        <f t="shared" si="21"/>
        <v>0</v>
      </c>
      <c r="AO18" s="22">
        <f t="shared" si="21"/>
        <v>0</v>
      </c>
      <c r="AP18" s="22">
        <f t="shared" si="21"/>
        <v>0</v>
      </c>
      <c r="AQ18" s="22">
        <f t="shared" si="21"/>
        <v>0</v>
      </c>
      <c r="AR18" s="22">
        <f t="shared" si="21"/>
        <v>0</v>
      </c>
      <c r="AS18" s="22">
        <f t="shared" si="21"/>
        <v>0</v>
      </c>
      <c r="AT18" s="22">
        <f t="shared" si="21"/>
        <v>0</v>
      </c>
      <c r="AU18" s="22">
        <f t="shared" si="21"/>
        <v>0</v>
      </c>
      <c r="AV18" s="22">
        <f t="shared" si="21"/>
        <v>0</v>
      </c>
      <c r="AW18" s="22">
        <f t="shared" si="21"/>
        <v>0</v>
      </c>
      <c r="AX18" s="22">
        <f t="shared" si="21"/>
        <v>0</v>
      </c>
      <c r="AY18" s="22">
        <f t="shared" si="21"/>
        <v>0</v>
      </c>
      <c r="AZ18" s="22">
        <f t="shared" si="21"/>
        <v>0</v>
      </c>
      <c r="BA18" s="22">
        <f t="shared" si="21"/>
        <v>0</v>
      </c>
      <c r="BB18" s="22">
        <f t="shared" si="21"/>
        <v>0</v>
      </c>
      <c r="BC18" s="22">
        <f t="shared" si="22"/>
        <v>0</v>
      </c>
      <c r="BD18" s="22">
        <f t="shared" si="22"/>
        <v>0</v>
      </c>
      <c r="BE18" s="22">
        <f t="shared" si="22"/>
        <v>0</v>
      </c>
      <c r="BF18" s="22">
        <f t="shared" si="22"/>
        <v>0</v>
      </c>
      <c r="BG18" s="22">
        <f t="shared" si="22"/>
        <v>0</v>
      </c>
      <c r="BH18" s="22">
        <f t="shared" si="22"/>
        <v>0</v>
      </c>
      <c r="BI18" s="22">
        <f t="shared" si="22"/>
        <v>0</v>
      </c>
      <c r="BJ18" s="22">
        <f t="shared" si="22"/>
        <v>0</v>
      </c>
      <c r="BK18" s="22">
        <f t="shared" si="22"/>
        <v>0</v>
      </c>
      <c r="BL18" s="22">
        <f t="shared" si="22"/>
        <v>0</v>
      </c>
      <c r="BM18" s="22">
        <f t="shared" si="22"/>
        <v>0</v>
      </c>
      <c r="BN18" s="22">
        <f t="shared" si="22"/>
        <v>0</v>
      </c>
      <c r="BO18" s="22">
        <f t="shared" si="22"/>
        <v>0</v>
      </c>
      <c r="BP18" s="22">
        <f t="shared" si="22"/>
        <v>0</v>
      </c>
      <c r="BQ18" s="22">
        <f t="shared" si="22"/>
        <v>0</v>
      </c>
      <c r="BR18" s="22">
        <f t="shared" si="22"/>
        <v>0</v>
      </c>
      <c r="BS18" s="22">
        <f t="shared" si="23"/>
        <v>0</v>
      </c>
      <c r="BT18" s="22">
        <f t="shared" si="23"/>
        <v>0</v>
      </c>
      <c r="BU18" s="22">
        <f t="shared" si="23"/>
        <v>0</v>
      </c>
      <c r="BV18" s="22">
        <f t="shared" si="23"/>
        <v>0</v>
      </c>
      <c r="BW18" s="22">
        <f t="shared" si="23"/>
        <v>0</v>
      </c>
      <c r="BX18" s="22">
        <f t="shared" si="23"/>
        <v>0</v>
      </c>
      <c r="BY18" s="22">
        <f t="shared" si="23"/>
        <v>0</v>
      </c>
      <c r="BZ18" s="22">
        <f t="shared" si="23"/>
        <v>0</v>
      </c>
      <c r="CA18" s="22">
        <f t="shared" si="23"/>
        <v>0</v>
      </c>
      <c r="CB18" s="22">
        <f t="shared" si="23"/>
        <v>0</v>
      </c>
      <c r="CC18" s="22">
        <f t="shared" si="23"/>
        <v>0</v>
      </c>
      <c r="CD18" s="22">
        <f t="shared" si="23"/>
        <v>0</v>
      </c>
      <c r="CE18" s="22">
        <f t="shared" si="24"/>
        <v>0</v>
      </c>
      <c r="CF18" s="22">
        <f t="shared" si="24"/>
        <v>0</v>
      </c>
      <c r="CG18" s="22">
        <f t="shared" si="24"/>
        <v>0</v>
      </c>
      <c r="CH18" s="22">
        <f t="shared" si="24"/>
        <v>0</v>
      </c>
      <c r="CI18" s="22">
        <f t="shared" si="24"/>
        <v>0</v>
      </c>
      <c r="CJ18" s="22">
        <f t="shared" si="24"/>
        <v>0</v>
      </c>
      <c r="CK18" s="22">
        <f t="shared" si="24"/>
        <v>0</v>
      </c>
      <c r="CL18" s="22">
        <f t="shared" si="24"/>
        <v>0</v>
      </c>
      <c r="CM18" s="22">
        <f t="shared" si="24"/>
        <v>0</v>
      </c>
      <c r="CN18" s="22">
        <f t="shared" si="24"/>
        <v>0</v>
      </c>
      <c r="CO18" s="22">
        <f t="shared" si="24"/>
        <v>0</v>
      </c>
      <c r="CP18" s="22">
        <f t="shared" si="24"/>
        <v>0</v>
      </c>
    </row>
    <row r="19" spans="1:94">
      <c r="B19" s="20" t="s">
        <v>447</v>
      </c>
      <c r="D19" s="20" t="s">
        <v>435</v>
      </c>
      <c r="F19" s="21"/>
      <c r="G19" s="21">
        <v>0.08</v>
      </c>
      <c r="I19" s="31">
        <f t="shared" si="25"/>
        <v>44287</v>
      </c>
      <c r="J19" s="31">
        <f t="shared" si="25"/>
        <v>44650</v>
      </c>
      <c r="L19" s="148">
        <v>9759.9600000000009</v>
      </c>
      <c r="M19" s="29">
        <f t="shared" ref="M19:M23" si="27">L19-L18</f>
        <v>722.96000000000095</v>
      </c>
      <c r="N19" s="34">
        <f t="shared" ref="N19:N23" si="28">M19/L18</f>
        <v>8.0000000000000099E-2</v>
      </c>
      <c r="O19" s="32">
        <f t="shared" ref="O19:O23" si="29">IFERROR(L19/ROUND(DAYS360(I19,J19,FALSE)/30,0),0)</f>
        <v>813.33</v>
      </c>
      <c r="Q19" s="22">
        <f t="shared" si="26"/>
        <v>0</v>
      </c>
      <c r="R19" s="22">
        <f t="shared" si="26"/>
        <v>7319.97</v>
      </c>
      <c r="S19" s="22">
        <f t="shared" si="26"/>
        <v>2439.9900000000002</v>
      </c>
      <c r="T19" s="22">
        <f t="shared" si="26"/>
        <v>0</v>
      </c>
      <c r="U19" s="22">
        <f t="shared" si="26"/>
        <v>0</v>
      </c>
      <c r="V19" s="22">
        <f t="shared" si="19"/>
        <v>0</v>
      </c>
      <c r="W19" s="22">
        <f t="shared" si="20"/>
        <v>0</v>
      </c>
      <c r="X19" s="22">
        <f t="shared" si="20"/>
        <v>0</v>
      </c>
      <c r="Y19" s="22">
        <f t="shared" si="20"/>
        <v>0</v>
      </c>
      <c r="Z19" s="22">
        <f t="shared" si="20"/>
        <v>0</v>
      </c>
      <c r="AA19" s="22">
        <f t="shared" si="20"/>
        <v>0</v>
      </c>
      <c r="AB19" s="22">
        <f t="shared" si="20"/>
        <v>0</v>
      </c>
      <c r="AC19" s="22">
        <f t="shared" si="20"/>
        <v>0</v>
      </c>
      <c r="AD19" s="22">
        <f t="shared" si="20"/>
        <v>0</v>
      </c>
      <c r="AE19" s="22">
        <f t="shared" si="20"/>
        <v>0</v>
      </c>
      <c r="AF19" s="22">
        <f t="shared" si="20"/>
        <v>0</v>
      </c>
      <c r="AG19" s="22">
        <f t="shared" si="20"/>
        <v>0</v>
      </c>
      <c r="AH19" s="22">
        <f t="shared" si="20"/>
        <v>0</v>
      </c>
      <c r="AI19" s="22">
        <f t="shared" si="20"/>
        <v>0</v>
      </c>
      <c r="AJ19" s="22">
        <f t="shared" si="20"/>
        <v>0</v>
      </c>
      <c r="AK19" s="22">
        <f t="shared" si="20"/>
        <v>0</v>
      </c>
      <c r="AL19" s="22">
        <f t="shared" si="20"/>
        <v>813.33</v>
      </c>
      <c r="AM19" s="22">
        <f t="shared" si="21"/>
        <v>813.33</v>
      </c>
      <c r="AN19" s="22">
        <f t="shared" si="21"/>
        <v>813.33</v>
      </c>
      <c r="AO19" s="22">
        <f t="shared" si="21"/>
        <v>813.33</v>
      </c>
      <c r="AP19" s="22">
        <f t="shared" si="21"/>
        <v>813.33</v>
      </c>
      <c r="AQ19" s="22">
        <f t="shared" si="21"/>
        <v>813.33</v>
      </c>
      <c r="AR19" s="22">
        <f t="shared" si="21"/>
        <v>813.33</v>
      </c>
      <c r="AS19" s="22">
        <f t="shared" si="21"/>
        <v>813.33</v>
      </c>
      <c r="AT19" s="22">
        <f t="shared" si="21"/>
        <v>813.33</v>
      </c>
      <c r="AU19" s="22">
        <f t="shared" si="21"/>
        <v>813.33</v>
      </c>
      <c r="AV19" s="22">
        <f t="shared" si="21"/>
        <v>813.33</v>
      </c>
      <c r="AW19" s="22">
        <f t="shared" si="21"/>
        <v>813.33</v>
      </c>
      <c r="AX19" s="22">
        <f t="shared" si="21"/>
        <v>0</v>
      </c>
      <c r="AY19" s="22">
        <f t="shared" si="21"/>
        <v>0</v>
      </c>
      <c r="AZ19" s="22">
        <f t="shared" si="21"/>
        <v>0</v>
      </c>
      <c r="BA19" s="22">
        <f t="shared" si="21"/>
        <v>0</v>
      </c>
      <c r="BB19" s="22">
        <f t="shared" si="21"/>
        <v>0</v>
      </c>
      <c r="BC19" s="22">
        <f t="shared" si="22"/>
        <v>0</v>
      </c>
      <c r="BD19" s="22">
        <f t="shared" si="22"/>
        <v>0</v>
      </c>
      <c r="BE19" s="22">
        <f t="shared" si="22"/>
        <v>0</v>
      </c>
      <c r="BF19" s="22">
        <f t="shared" si="22"/>
        <v>0</v>
      </c>
      <c r="BG19" s="22">
        <f t="shared" si="22"/>
        <v>0</v>
      </c>
      <c r="BH19" s="22">
        <f t="shared" si="22"/>
        <v>0</v>
      </c>
      <c r="BI19" s="22">
        <f t="shared" si="22"/>
        <v>0</v>
      </c>
      <c r="BJ19" s="22">
        <f t="shared" si="22"/>
        <v>0</v>
      </c>
      <c r="BK19" s="22">
        <f t="shared" si="22"/>
        <v>0</v>
      </c>
      <c r="BL19" s="22">
        <f t="shared" si="22"/>
        <v>0</v>
      </c>
      <c r="BM19" s="22">
        <f t="shared" si="22"/>
        <v>0</v>
      </c>
      <c r="BN19" s="22">
        <f t="shared" si="22"/>
        <v>0</v>
      </c>
      <c r="BO19" s="22">
        <f t="shared" si="22"/>
        <v>0</v>
      </c>
      <c r="BP19" s="22">
        <f t="shared" si="22"/>
        <v>0</v>
      </c>
      <c r="BQ19" s="22">
        <f t="shared" si="22"/>
        <v>0</v>
      </c>
      <c r="BR19" s="22">
        <f t="shared" si="22"/>
        <v>0</v>
      </c>
      <c r="BS19" s="22">
        <f t="shared" si="23"/>
        <v>0</v>
      </c>
      <c r="BT19" s="22">
        <f t="shared" si="23"/>
        <v>0</v>
      </c>
      <c r="BU19" s="22">
        <f t="shared" si="23"/>
        <v>0</v>
      </c>
      <c r="BV19" s="22">
        <f t="shared" si="23"/>
        <v>0</v>
      </c>
      <c r="BW19" s="22">
        <f t="shared" si="23"/>
        <v>0</v>
      </c>
      <c r="BX19" s="22">
        <f t="shared" si="23"/>
        <v>0</v>
      </c>
      <c r="BY19" s="22">
        <f t="shared" si="23"/>
        <v>0</v>
      </c>
      <c r="BZ19" s="22">
        <f t="shared" si="23"/>
        <v>0</v>
      </c>
      <c r="CA19" s="22">
        <f t="shared" si="23"/>
        <v>0</v>
      </c>
      <c r="CB19" s="22">
        <f t="shared" si="23"/>
        <v>0</v>
      </c>
      <c r="CC19" s="22">
        <f t="shared" si="23"/>
        <v>0</v>
      </c>
      <c r="CD19" s="22">
        <f t="shared" si="23"/>
        <v>0</v>
      </c>
      <c r="CE19" s="22">
        <f t="shared" si="24"/>
        <v>0</v>
      </c>
      <c r="CF19" s="22">
        <f t="shared" si="24"/>
        <v>0</v>
      </c>
      <c r="CG19" s="22">
        <f t="shared" si="24"/>
        <v>0</v>
      </c>
      <c r="CH19" s="22">
        <f t="shared" si="24"/>
        <v>0</v>
      </c>
      <c r="CI19" s="22">
        <f t="shared" si="24"/>
        <v>0</v>
      </c>
      <c r="CJ19" s="22">
        <f t="shared" si="24"/>
        <v>0</v>
      </c>
      <c r="CK19" s="22">
        <f t="shared" si="24"/>
        <v>0</v>
      </c>
      <c r="CL19" s="22">
        <f t="shared" si="24"/>
        <v>0</v>
      </c>
      <c r="CM19" s="22">
        <f t="shared" si="24"/>
        <v>0</v>
      </c>
      <c r="CN19" s="22">
        <f t="shared" si="24"/>
        <v>0</v>
      </c>
      <c r="CO19" s="22">
        <f t="shared" si="24"/>
        <v>0</v>
      </c>
      <c r="CP19" s="22">
        <f t="shared" si="24"/>
        <v>0</v>
      </c>
    </row>
    <row r="20" spans="1:94">
      <c r="B20" s="20" t="s">
        <v>447</v>
      </c>
      <c r="D20" s="20" t="s">
        <v>435</v>
      </c>
      <c r="F20" s="21"/>
      <c r="G20" s="21">
        <v>7.4999999999999997E-2</v>
      </c>
      <c r="I20" s="31">
        <f t="shared" si="25"/>
        <v>44652</v>
      </c>
      <c r="J20" s="31">
        <f t="shared" si="25"/>
        <v>45015</v>
      </c>
      <c r="L20" s="29">
        <v>10540.756800000001</v>
      </c>
      <c r="M20" s="29">
        <f t="shared" si="27"/>
        <v>780.79680000000008</v>
      </c>
      <c r="N20" s="34">
        <f t="shared" si="28"/>
        <v>0.08</v>
      </c>
      <c r="O20" s="32">
        <f t="shared" si="29"/>
        <v>878.39640000000009</v>
      </c>
      <c r="Q20" s="22">
        <f t="shared" si="26"/>
        <v>0</v>
      </c>
      <c r="R20" s="22">
        <f t="shared" si="26"/>
        <v>0</v>
      </c>
      <c r="S20" s="22">
        <f t="shared" si="26"/>
        <v>7905.5675999999985</v>
      </c>
      <c r="T20" s="22">
        <f t="shared" si="26"/>
        <v>2635.1892000000003</v>
      </c>
      <c r="U20" s="22">
        <f t="shared" si="26"/>
        <v>0</v>
      </c>
      <c r="V20" s="22">
        <f t="shared" si="19"/>
        <v>0</v>
      </c>
      <c r="W20" s="22">
        <f t="shared" si="20"/>
        <v>0</v>
      </c>
      <c r="X20" s="22">
        <f t="shared" si="20"/>
        <v>0</v>
      </c>
      <c r="Y20" s="22">
        <f t="shared" si="20"/>
        <v>0</v>
      </c>
      <c r="Z20" s="22">
        <f t="shared" si="20"/>
        <v>0</v>
      </c>
      <c r="AA20" s="22">
        <f t="shared" si="20"/>
        <v>0</v>
      </c>
      <c r="AB20" s="22">
        <f t="shared" si="20"/>
        <v>0</v>
      </c>
      <c r="AC20" s="22">
        <f t="shared" si="20"/>
        <v>0</v>
      </c>
      <c r="AD20" s="22">
        <f t="shared" si="20"/>
        <v>0</v>
      </c>
      <c r="AE20" s="22">
        <f t="shared" si="20"/>
        <v>0</v>
      </c>
      <c r="AF20" s="22">
        <f t="shared" si="20"/>
        <v>0</v>
      </c>
      <c r="AG20" s="22">
        <f t="shared" si="20"/>
        <v>0</v>
      </c>
      <c r="AH20" s="22">
        <f t="shared" si="20"/>
        <v>0</v>
      </c>
      <c r="AI20" s="22">
        <f t="shared" si="20"/>
        <v>0</v>
      </c>
      <c r="AJ20" s="22">
        <f t="shared" si="20"/>
        <v>0</v>
      </c>
      <c r="AK20" s="22">
        <f t="shared" si="20"/>
        <v>0</v>
      </c>
      <c r="AL20" s="22">
        <f t="shared" si="20"/>
        <v>0</v>
      </c>
      <c r="AM20" s="22">
        <f t="shared" si="21"/>
        <v>0</v>
      </c>
      <c r="AN20" s="22">
        <f t="shared" si="21"/>
        <v>0</v>
      </c>
      <c r="AO20" s="22">
        <f t="shared" si="21"/>
        <v>0</v>
      </c>
      <c r="AP20" s="22">
        <f t="shared" si="21"/>
        <v>0</v>
      </c>
      <c r="AQ20" s="22">
        <f t="shared" si="21"/>
        <v>0</v>
      </c>
      <c r="AR20" s="22">
        <f t="shared" si="21"/>
        <v>0</v>
      </c>
      <c r="AS20" s="22">
        <f t="shared" si="21"/>
        <v>0</v>
      </c>
      <c r="AT20" s="22">
        <f t="shared" si="21"/>
        <v>0</v>
      </c>
      <c r="AU20" s="22">
        <f t="shared" si="21"/>
        <v>0</v>
      </c>
      <c r="AV20" s="22">
        <f t="shared" si="21"/>
        <v>0</v>
      </c>
      <c r="AW20" s="22">
        <f t="shared" si="21"/>
        <v>0</v>
      </c>
      <c r="AX20" s="22">
        <f t="shared" si="21"/>
        <v>878.39640000000009</v>
      </c>
      <c r="AY20" s="22">
        <f t="shared" si="21"/>
        <v>878.39640000000009</v>
      </c>
      <c r="AZ20" s="22">
        <f t="shared" si="21"/>
        <v>878.39640000000009</v>
      </c>
      <c r="BA20" s="22">
        <f t="shared" si="21"/>
        <v>878.39640000000009</v>
      </c>
      <c r="BB20" s="22">
        <f t="shared" si="21"/>
        <v>878.39640000000009</v>
      </c>
      <c r="BC20" s="22">
        <f t="shared" si="22"/>
        <v>878.39640000000009</v>
      </c>
      <c r="BD20" s="22">
        <f t="shared" si="22"/>
        <v>878.39640000000009</v>
      </c>
      <c r="BE20" s="22">
        <f t="shared" si="22"/>
        <v>878.39640000000009</v>
      </c>
      <c r="BF20" s="22">
        <f t="shared" si="22"/>
        <v>878.39640000000009</v>
      </c>
      <c r="BG20" s="22">
        <f t="shared" si="22"/>
        <v>878.39640000000009</v>
      </c>
      <c r="BH20" s="22">
        <f t="shared" si="22"/>
        <v>878.39640000000009</v>
      </c>
      <c r="BI20" s="22">
        <f t="shared" si="22"/>
        <v>878.39640000000009</v>
      </c>
      <c r="BJ20" s="22">
        <f t="shared" si="22"/>
        <v>0</v>
      </c>
      <c r="BK20" s="22">
        <f t="shared" si="22"/>
        <v>0</v>
      </c>
      <c r="BL20" s="22">
        <f t="shared" si="22"/>
        <v>0</v>
      </c>
      <c r="BM20" s="22">
        <f t="shared" si="22"/>
        <v>0</v>
      </c>
      <c r="BN20" s="22">
        <f t="shared" si="22"/>
        <v>0</v>
      </c>
      <c r="BO20" s="22">
        <f t="shared" si="22"/>
        <v>0</v>
      </c>
      <c r="BP20" s="22">
        <f t="shared" si="22"/>
        <v>0</v>
      </c>
      <c r="BQ20" s="22">
        <f t="shared" si="22"/>
        <v>0</v>
      </c>
      <c r="BR20" s="22">
        <f t="shared" si="22"/>
        <v>0</v>
      </c>
      <c r="BS20" s="22">
        <f t="shared" si="23"/>
        <v>0</v>
      </c>
      <c r="BT20" s="22">
        <f t="shared" si="23"/>
        <v>0</v>
      </c>
      <c r="BU20" s="22">
        <f t="shared" si="23"/>
        <v>0</v>
      </c>
      <c r="BV20" s="22">
        <f t="shared" si="23"/>
        <v>0</v>
      </c>
      <c r="BW20" s="22">
        <f t="shared" si="23"/>
        <v>0</v>
      </c>
      <c r="BX20" s="22">
        <f t="shared" si="23"/>
        <v>0</v>
      </c>
      <c r="BY20" s="22">
        <f t="shared" si="23"/>
        <v>0</v>
      </c>
      <c r="BZ20" s="22">
        <f t="shared" si="23"/>
        <v>0</v>
      </c>
      <c r="CA20" s="22">
        <f t="shared" si="23"/>
        <v>0</v>
      </c>
      <c r="CB20" s="22">
        <f t="shared" si="23"/>
        <v>0</v>
      </c>
      <c r="CC20" s="22">
        <f t="shared" si="23"/>
        <v>0</v>
      </c>
      <c r="CD20" s="22">
        <f t="shared" si="23"/>
        <v>0</v>
      </c>
      <c r="CE20" s="22">
        <f t="shared" si="24"/>
        <v>0</v>
      </c>
      <c r="CF20" s="22">
        <f t="shared" si="24"/>
        <v>0</v>
      </c>
      <c r="CG20" s="22">
        <f t="shared" si="24"/>
        <v>0</v>
      </c>
      <c r="CH20" s="22">
        <f t="shared" si="24"/>
        <v>0</v>
      </c>
      <c r="CI20" s="22">
        <f t="shared" si="24"/>
        <v>0</v>
      </c>
      <c r="CJ20" s="22">
        <f t="shared" si="24"/>
        <v>0</v>
      </c>
      <c r="CK20" s="22">
        <f t="shared" si="24"/>
        <v>0</v>
      </c>
      <c r="CL20" s="22">
        <f t="shared" si="24"/>
        <v>0</v>
      </c>
      <c r="CM20" s="22">
        <f t="shared" si="24"/>
        <v>0</v>
      </c>
      <c r="CN20" s="22">
        <f t="shared" si="24"/>
        <v>0</v>
      </c>
      <c r="CO20" s="22">
        <f t="shared" si="24"/>
        <v>0</v>
      </c>
      <c r="CP20" s="22">
        <f t="shared" si="24"/>
        <v>0</v>
      </c>
    </row>
    <row r="21" spans="1:94">
      <c r="B21" s="20" t="s">
        <v>447</v>
      </c>
      <c r="D21" s="20" t="s">
        <v>435</v>
      </c>
      <c r="F21" s="21"/>
      <c r="G21" s="21">
        <v>7.4999999999999997E-2</v>
      </c>
      <c r="I21" s="31">
        <f t="shared" si="25"/>
        <v>45017</v>
      </c>
      <c r="J21" s="31">
        <f t="shared" si="25"/>
        <v>45381</v>
      </c>
      <c r="L21" s="29">
        <v>11384.017344000002</v>
      </c>
      <c r="M21" s="29">
        <f t="shared" si="27"/>
        <v>843.26054400000066</v>
      </c>
      <c r="N21" s="34">
        <f t="shared" si="28"/>
        <v>8.0000000000000057E-2</v>
      </c>
      <c r="O21" s="32">
        <f t="shared" si="29"/>
        <v>948.66811200000018</v>
      </c>
      <c r="Q21" s="22">
        <f t="shared" si="26"/>
        <v>0</v>
      </c>
      <c r="R21" s="22">
        <f t="shared" si="26"/>
        <v>0</v>
      </c>
      <c r="S21" s="22">
        <f t="shared" si="26"/>
        <v>0</v>
      </c>
      <c r="T21" s="22">
        <f t="shared" si="26"/>
        <v>8538.0130080000017</v>
      </c>
      <c r="U21" s="22">
        <f t="shared" si="26"/>
        <v>2846.0043360000004</v>
      </c>
      <c r="V21" s="22">
        <f t="shared" si="19"/>
        <v>0</v>
      </c>
      <c r="W21" s="22">
        <f t="shared" si="20"/>
        <v>0</v>
      </c>
      <c r="X21" s="22">
        <f t="shared" si="20"/>
        <v>0</v>
      </c>
      <c r="Y21" s="22">
        <f t="shared" si="20"/>
        <v>0</v>
      </c>
      <c r="Z21" s="22">
        <f t="shared" si="20"/>
        <v>0</v>
      </c>
      <c r="AA21" s="22">
        <f t="shared" si="20"/>
        <v>0</v>
      </c>
      <c r="AB21" s="22">
        <f t="shared" si="20"/>
        <v>0</v>
      </c>
      <c r="AC21" s="22">
        <f t="shared" si="20"/>
        <v>0</v>
      </c>
      <c r="AD21" s="22">
        <f t="shared" si="20"/>
        <v>0</v>
      </c>
      <c r="AE21" s="22">
        <f t="shared" si="20"/>
        <v>0</v>
      </c>
      <c r="AF21" s="22">
        <f t="shared" si="20"/>
        <v>0</v>
      </c>
      <c r="AG21" s="22">
        <f t="shared" si="20"/>
        <v>0</v>
      </c>
      <c r="AH21" s="22">
        <f t="shared" si="20"/>
        <v>0</v>
      </c>
      <c r="AI21" s="22">
        <f t="shared" si="20"/>
        <v>0</v>
      </c>
      <c r="AJ21" s="22">
        <f t="shared" si="20"/>
        <v>0</v>
      </c>
      <c r="AK21" s="22">
        <f t="shared" si="20"/>
        <v>0</v>
      </c>
      <c r="AL21" s="22">
        <f t="shared" si="20"/>
        <v>0</v>
      </c>
      <c r="AM21" s="22">
        <f t="shared" si="21"/>
        <v>0</v>
      </c>
      <c r="AN21" s="22">
        <f t="shared" si="21"/>
        <v>0</v>
      </c>
      <c r="AO21" s="22">
        <f t="shared" si="21"/>
        <v>0</v>
      </c>
      <c r="AP21" s="22">
        <f t="shared" si="21"/>
        <v>0</v>
      </c>
      <c r="AQ21" s="22">
        <f t="shared" si="21"/>
        <v>0</v>
      </c>
      <c r="AR21" s="22">
        <f t="shared" si="21"/>
        <v>0</v>
      </c>
      <c r="AS21" s="22">
        <f t="shared" si="21"/>
        <v>0</v>
      </c>
      <c r="AT21" s="22">
        <f t="shared" si="21"/>
        <v>0</v>
      </c>
      <c r="AU21" s="22">
        <f t="shared" si="21"/>
        <v>0</v>
      </c>
      <c r="AV21" s="22">
        <f t="shared" si="21"/>
        <v>0</v>
      </c>
      <c r="AW21" s="22">
        <f t="shared" si="21"/>
        <v>0</v>
      </c>
      <c r="AX21" s="22">
        <f t="shared" si="21"/>
        <v>0</v>
      </c>
      <c r="AY21" s="22">
        <f t="shared" si="21"/>
        <v>0</v>
      </c>
      <c r="AZ21" s="22">
        <f t="shared" si="21"/>
        <v>0</v>
      </c>
      <c r="BA21" s="22">
        <f t="shared" si="21"/>
        <v>0</v>
      </c>
      <c r="BB21" s="22">
        <f t="shared" si="21"/>
        <v>0</v>
      </c>
      <c r="BC21" s="22">
        <f t="shared" si="22"/>
        <v>0</v>
      </c>
      <c r="BD21" s="22">
        <f t="shared" si="22"/>
        <v>0</v>
      </c>
      <c r="BE21" s="22">
        <f t="shared" si="22"/>
        <v>0</v>
      </c>
      <c r="BF21" s="22">
        <f t="shared" si="22"/>
        <v>0</v>
      </c>
      <c r="BG21" s="22">
        <f t="shared" si="22"/>
        <v>0</v>
      </c>
      <c r="BH21" s="22">
        <f t="shared" si="22"/>
        <v>0</v>
      </c>
      <c r="BI21" s="22">
        <f t="shared" si="22"/>
        <v>0</v>
      </c>
      <c r="BJ21" s="22">
        <f t="shared" si="22"/>
        <v>948.66811200000018</v>
      </c>
      <c r="BK21" s="22">
        <f t="shared" si="22"/>
        <v>948.66811200000018</v>
      </c>
      <c r="BL21" s="22">
        <f t="shared" si="22"/>
        <v>948.66811200000018</v>
      </c>
      <c r="BM21" s="22">
        <f t="shared" si="22"/>
        <v>948.66811200000018</v>
      </c>
      <c r="BN21" s="22">
        <f t="shared" si="22"/>
        <v>948.66811200000018</v>
      </c>
      <c r="BO21" s="22">
        <f t="shared" si="22"/>
        <v>948.66811200000018</v>
      </c>
      <c r="BP21" s="22">
        <f t="shared" si="22"/>
        <v>948.66811200000018</v>
      </c>
      <c r="BQ21" s="22">
        <f t="shared" si="22"/>
        <v>948.66811200000018</v>
      </c>
      <c r="BR21" s="22">
        <f t="shared" si="22"/>
        <v>948.66811200000018</v>
      </c>
      <c r="BS21" s="22">
        <f t="shared" si="23"/>
        <v>948.66811200000018</v>
      </c>
      <c r="BT21" s="22">
        <f t="shared" si="23"/>
        <v>948.66811200000018</v>
      </c>
      <c r="BU21" s="22">
        <f t="shared" si="23"/>
        <v>948.66811200000018</v>
      </c>
      <c r="BV21" s="22">
        <f t="shared" si="23"/>
        <v>0</v>
      </c>
      <c r="BW21" s="22">
        <f t="shared" si="23"/>
        <v>0</v>
      </c>
      <c r="BX21" s="22">
        <f t="shared" si="23"/>
        <v>0</v>
      </c>
      <c r="BY21" s="22">
        <f t="shared" si="23"/>
        <v>0</v>
      </c>
      <c r="BZ21" s="22">
        <f t="shared" si="23"/>
        <v>0</v>
      </c>
      <c r="CA21" s="22">
        <f t="shared" si="23"/>
        <v>0</v>
      </c>
      <c r="CB21" s="22">
        <f t="shared" si="23"/>
        <v>0</v>
      </c>
      <c r="CC21" s="22">
        <f t="shared" si="23"/>
        <v>0</v>
      </c>
      <c r="CD21" s="22">
        <f t="shared" si="23"/>
        <v>0</v>
      </c>
      <c r="CE21" s="22">
        <f t="shared" si="24"/>
        <v>0</v>
      </c>
      <c r="CF21" s="22">
        <f t="shared" si="24"/>
        <v>0</v>
      </c>
      <c r="CG21" s="22">
        <f t="shared" si="24"/>
        <v>0</v>
      </c>
      <c r="CH21" s="22">
        <f t="shared" si="24"/>
        <v>0</v>
      </c>
      <c r="CI21" s="22">
        <f t="shared" si="24"/>
        <v>0</v>
      </c>
      <c r="CJ21" s="22">
        <f t="shared" si="24"/>
        <v>0</v>
      </c>
      <c r="CK21" s="22">
        <f t="shared" si="24"/>
        <v>0</v>
      </c>
      <c r="CL21" s="22">
        <f t="shared" si="24"/>
        <v>0</v>
      </c>
      <c r="CM21" s="22">
        <f t="shared" si="24"/>
        <v>0</v>
      </c>
      <c r="CN21" s="22">
        <f t="shared" si="24"/>
        <v>0</v>
      </c>
      <c r="CO21" s="22">
        <f t="shared" si="24"/>
        <v>0</v>
      </c>
      <c r="CP21" s="22">
        <f t="shared" si="24"/>
        <v>0</v>
      </c>
    </row>
    <row r="22" spans="1:94">
      <c r="B22" s="20" t="s">
        <v>447</v>
      </c>
      <c r="D22" s="20" t="s">
        <v>435</v>
      </c>
      <c r="F22" s="21"/>
      <c r="G22" s="21">
        <v>0.03</v>
      </c>
      <c r="I22" s="31">
        <f t="shared" si="25"/>
        <v>45383</v>
      </c>
      <c r="J22" s="31">
        <f t="shared" si="25"/>
        <v>45746</v>
      </c>
      <c r="L22" s="29">
        <v>12294.738731520003</v>
      </c>
      <c r="M22" s="29">
        <f t="shared" si="27"/>
        <v>910.72138752000137</v>
      </c>
      <c r="N22" s="34">
        <f t="shared" si="28"/>
        <v>8.0000000000000113E-2</v>
      </c>
      <c r="O22" s="32">
        <f t="shared" si="29"/>
        <v>1024.5615609600002</v>
      </c>
      <c r="Q22" s="22">
        <f t="shared" si="26"/>
        <v>0</v>
      </c>
      <c r="R22" s="22">
        <f t="shared" si="26"/>
        <v>0</v>
      </c>
      <c r="S22" s="22">
        <f t="shared" si="26"/>
        <v>0</v>
      </c>
      <c r="T22" s="22">
        <f t="shared" si="26"/>
        <v>0</v>
      </c>
      <c r="U22" s="22">
        <f t="shared" si="26"/>
        <v>9221.0540486400023</v>
      </c>
      <c r="V22" s="22">
        <f t="shared" si="19"/>
        <v>3073.6846828800008</v>
      </c>
      <c r="W22" s="22">
        <f t="shared" si="20"/>
        <v>0</v>
      </c>
      <c r="X22" s="22">
        <f t="shared" si="20"/>
        <v>0</v>
      </c>
      <c r="Y22" s="22">
        <f t="shared" si="20"/>
        <v>0</v>
      </c>
      <c r="Z22" s="22">
        <f t="shared" si="20"/>
        <v>0</v>
      </c>
      <c r="AA22" s="22">
        <f t="shared" si="20"/>
        <v>0</v>
      </c>
      <c r="AB22" s="22">
        <f t="shared" si="20"/>
        <v>0</v>
      </c>
      <c r="AC22" s="22">
        <f t="shared" si="20"/>
        <v>0</v>
      </c>
      <c r="AD22" s="22">
        <f t="shared" si="20"/>
        <v>0</v>
      </c>
      <c r="AE22" s="22">
        <f t="shared" si="20"/>
        <v>0</v>
      </c>
      <c r="AF22" s="22">
        <f t="shared" si="20"/>
        <v>0</v>
      </c>
      <c r="AG22" s="22">
        <f t="shared" si="20"/>
        <v>0</v>
      </c>
      <c r="AH22" s="22">
        <f t="shared" si="20"/>
        <v>0</v>
      </c>
      <c r="AI22" s="22">
        <f t="shared" si="20"/>
        <v>0</v>
      </c>
      <c r="AJ22" s="22">
        <f t="shared" si="20"/>
        <v>0</v>
      </c>
      <c r="AK22" s="22">
        <f t="shared" si="20"/>
        <v>0</v>
      </c>
      <c r="AL22" s="22">
        <f t="shared" si="20"/>
        <v>0</v>
      </c>
      <c r="AM22" s="22">
        <f t="shared" si="21"/>
        <v>0</v>
      </c>
      <c r="AN22" s="22">
        <f t="shared" si="21"/>
        <v>0</v>
      </c>
      <c r="AO22" s="22">
        <f t="shared" si="21"/>
        <v>0</v>
      </c>
      <c r="AP22" s="22">
        <f t="shared" si="21"/>
        <v>0</v>
      </c>
      <c r="AQ22" s="22">
        <f t="shared" si="21"/>
        <v>0</v>
      </c>
      <c r="AR22" s="22">
        <f t="shared" si="21"/>
        <v>0</v>
      </c>
      <c r="AS22" s="22">
        <f t="shared" si="21"/>
        <v>0</v>
      </c>
      <c r="AT22" s="22">
        <f t="shared" si="21"/>
        <v>0</v>
      </c>
      <c r="AU22" s="22">
        <f t="shared" si="21"/>
        <v>0</v>
      </c>
      <c r="AV22" s="22">
        <f t="shared" si="21"/>
        <v>0</v>
      </c>
      <c r="AW22" s="22">
        <f t="shared" si="21"/>
        <v>0</v>
      </c>
      <c r="AX22" s="22">
        <f t="shared" si="21"/>
        <v>0</v>
      </c>
      <c r="AY22" s="22">
        <f t="shared" si="21"/>
        <v>0</v>
      </c>
      <c r="AZ22" s="22">
        <f t="shared" si="21"/>
        <v>0</v>
      </c>
      <c r="BA22" s="22">
        <f t="shared" si="21"/>
        <v>0</v>
      </c>
      <c r="BB22" s="22">
        <f t="shared" si="21"/>
        <v>0</v>
      </c>
      <c r="BC22" s="22">
        <f t="shared" si="22"/>
        <v>0</v>
      </c>
      <c r="BD22" s="22">
        <f t="shared" si="22"/>
        <v>0</v>
      </c>
      <c r="BE22" s="22">
        <f t="shared" si="22"/>
        <v>0</v>
      </c>
      <c r="BF22" s="22">
        <f t="shared" si="22"/>
        <v>0</v>
      </c>
      <c r="BG22" s="22">
        <f t="shared" si="22"/>
        <v>0</v>
      </c>
      <c r="BH22" s="22">
        <f t="shared" si="22"/>
        <v>0</v>
      </c>
      <c r="BI22" s="22">
        <f t="shared" si="22"/>
        <v>0</v>
      </c>
      <c r="BJ22" s="22">
        <f t="shared" si="22"/>
        <v>0</v>
      </c>
      <c r="BK22" s="22">
        <f t="shared" si="22"/>
        <v>0</v>
      </c>
      <c r="BL22" s="22">
        <f t="shared" si="22"/>
        <v>0</v>
      </c>
      <c r="BM22" s="22">
        <f t="shared" si="22"/>
        <v>0</v>
      </c>
      <c r="BN22" s="22">
        <f t="shared" si="22"/>
        <v>0</v>
      </c>
      <c r="BO22" s="22">
        <f t="shared" si="22"/>
        <v>0</v>
      </c>
      <c r="BP22" s="22">
        <f t="shared" si="22"/>
        <v>0</v>
      </c>
      <c r="BQ22" s="22">
        <f t="shared" si="22"/>
        <v>0</v>
      </c>
      <c r="BR22" s="22">
        <f t="shared" si="22"/>
        <v>0</v>
      </c>
      <c r="BS22" s="22">
        <f t="shared" si="23"/>
        <v>0</v>
      </c>
      <c r="BT22" s="22">
        <f t="shared" si="23"/>
        <v>0</v>
      </c>
      <c r="BU22" s="22">
        <f t="shared" si="23"/>
        <v>0</v>
      </c>
      <c r="BV22" s="22">
        <f t="shared" si="23"/>
        <v>1024.5615609600002</v>
      </c>
      <c r="BW22" s="22">
        <f t="shared" si="23"/>
        <v>1024.5615609600002</v>
      </c>
      <c r="BX22" s="22">
        <f t="shared" si="23"/>
        <v>1024.5615609600002</v>
      </c>
      <c r="BY22" s="22">
        <f t="shared" si="23"/>
        <v>1024.5615609600002</v>
      </c>
      <c r="BZ22" s="22">
        <f t="shared" si="23"/>
        <v>1024.5615609600002</v>
      </c>
      <c r="CA22" s="22">
        <f t="shared" si="23"/>
        <v>1024.5615609600002</v>
      </c>
      <c r="CB22" s="22">
        <f t="shared" si="23"/>
        <v>1024.5615609600002</v>
      </c>
      <c r="CC22" s="22">
        <f t="shared" si="23"/>
        <v>1024.5615609600002</v>
      </c>
      <c r="CD22" s="22">
        <f t="shared" si="23"/>
        <v>1024.5615609600002</v>
      </c>
      <c r="CE22" s="22">
        <f t="shared" si="24"/>
        <v>1024.5615609600002</v>
      </c>
      <c r="CF22" s="22">
        <f t="shared" si="24"/>
        <v>1024.5615609600002</v>
      </c>
      <c r="CG22" s="22">
        <f t="shared" si="24"/>
        <v>1024.5615609600002</v>
      </c>
      <c r="CH22" s="22">
        <f t="shared" si="24"/>
        <v>0</v>
      </c>
      <c r="CI22" s="22">
        <f t="shared" si="24"/>
        <v>0</v>
      </c>
      <c r="CJ22" s="22">
        <f t="shared" si="24"/>
        <v>0</v>
      </c>
      <c r="CK22" s="22">
        <f t="shared" si="24"/>
        <v>0</v>
      </c>
      <c r="CL22" s="22">
        <f t="shared" si="24"/>
        <v>0</v>
      </c>
      <c r="CM22" s="22">
        <f t="shared" si="24"/>
        <v>0</v>
      </c>
      <c r="CN22" s="22">
        <f t="shared" si="24"/>
        <v>0</v>
      </c>
      <c r="CO22" s="22">
        <f t="shared" si="24"/>
        <v>0</v>
      </c>
      <c r="CP22" s="22">
        <f t="shared" si="24"/>
        <v>0</v>
      </c>
    </row>
    <row r="23" spans="1:94">
      <c r="B23" s="20" t="s">
        <v>447</v>
      </c>
      <c r="D23" s="20" t="s">
        <v>435</v>
      </c>
      <c r="F23" s="21"/>
      <c r="G23" s="21">
        <v>0.03</v>
      </c>
      <c r="I23" s="31">
        <f t="shared" si="25"/>
        <v>45748</v>
      </c>
      <c r="J23" s="31">
        <f t="shared" si="25"/>
        <v>46111</v>
      </c>
      <c r="L23" s="29">
        <v>13278.317830041604</v>
      </c>
      <c r="M23" s="29">
        <f t="shared" si="27"/>
        <v>983.57909852160083</v>
      </c>
      <c r="N23" s="34">
        <f t="shared" si="28"/>
        <v>8.0000000000000043E-2</v>
      </c>
      <c r="O23" s="32">
        <f t="shared" si="29"/>
        <v>1106.5264858368002</v>
      </c>
      <c r="Q23" s="22">
        <f t="shared" si="26"/>
        <v>0</v>
      </c>
      <c r="R23" s="22">
        <f t="shared" si="26"/>
        <v>0</v>
      </c>
      <c r="S23" s="22">
        <f t="shared" si="26"/>
        <v>0</v>
      </c>
      <c r="T23" s="22">
        <f t="shared" si="26"/>
        <v>0</v>
      </c>
      <c r="U23" s="22">
        <f t="shared" si="26"/>
        <v>0</v>
      </c>
      <c r="V23" s="22">
        <f t="shared" si="19"/>
        <v>9958.7383725312029</v>
      </c>
      <c r="W23" s="22">
        <f t="shared" si="20"/>
        <v>0</v>
      </c>
      <c r="X23" s="22">
        <f t="shared" si="20"/>
        <v>0</v>
      </c>
      <c r="Y23" s="22">
        <f t="shared" si="20"/>
        <v>0</v>
      </c>
      <c r="Z23" s="22">
        <f t="shared" si="20"/>
        <v>0</v>
      </c>
      <c r="AA23" s="22">
        <f t="shared" si="20"/>
        <v>0</v>
      </c>
      <c r="AB23" s="22">
        <f t="shared" si="20"/>
        <v>0</v>
      </c>
      <c r="AC23" s="22">
        <f t="shared" si="20"/>
        <v>0</v>
      </c>
      <c r="AD23" s="22">
        <f t="shared" si="20"/>
        <v>0</v>
      </c>
      <c r="AE23" s="22">
        <f t="shared" si="20"/>
        <v>0</v>
      </c>
      <c r="AF23" s="22">
        <f t="shared" si="20"/>
        <v>0</v>
      </c>
      <c r="AG23" s="22">
        <f t="shared" si="20"/>
        <v>0</v>
      </c>
      <c r="AH23" s="22">
        <f t="shared" si="20"/>
        <v>0</v>
      </c>
      <c r="AI23" s="22">
        <f t="shared" si="20"/>
        <v>0</v>
      </c>
      <c r="AJ23" s="22">
        <f t="shared" si="20"/>
        <v>0</v>
      </c>
      <c r="AK23" s="22">
        <f t="shared" si="20"/>
        <v>0</v>
      </c>
      <c r="AL23" s="22">
        <f t="shared" si="20"/>
        <v>0</v>
      </c>
      <c r="AM23" s="22">
        <f t="shared" si="21"/>
        <v>0</v>
      </c>
      <c r="AN23" s="22">
        <f t="shared" si="21"/>
        <v>0</v>
      </c>
      <c r="AO23" s="22">
        <f t="shared" si="21"/>
        <v>0</v>
      </c>
      <c r="AP23" s="22">
        <f t="shared" si="21"/>
        <v>0</v>
      </c>
      <c r="AQ23" s="22">
        <f t="shared" si="21"/>
        <v>0</v>
      </c>
      <c r="AR23" s="22">
        <f t="shared" si="21"/>
        <v>0</v>
      </c>
      <c r="AS23" s="22">
        <f t="shared" si="21"/>
        <v>0</v>
      </c>
      <c r="AT23" s="22">
        <f t="shared" si="21"/>
        <v>0</v>
      </c>
      <c r="AU23" s="22">
        <f t="shared" si="21"/>
        <v>0</v>
      </c>
      <c r="AV23" s="22">
        <f t="shared" si="21"/>
        <v>0</v>
      </c>
      <c r="AW23" s="22">
        <f t="shared" si="21"/>
        <v>0</v>
      </c>
      <c r="AX23" s="22">
        <f t="shared" si="21"/>
        <v>0</v>
      </c>
      <c r="AY23" s="22">
        <f t="shared" si="21"/>
        <v>0</v>
      </c>
      <c r="AZ23" s="22">
        <f t="shared" si="21"/>
        <v>0</v>
      </c>
      <c r="BA23" s="22">
        <f t="shared" si="21"/>
        <v>0</v>
      </c>
      <c r="BB23" s="22">
        <f t="shared" si="21"/>
        <v>0</v>
      </c>
      <c r="BC23" s="22">
        <f t="shared" si="22"/>
        <v>0</v>
      </c>
      <c r="BD23" s="22">
        <f t="shared" si="22"/>
        <v>0</v>
      </c>
      <c r="BE23" s="22">
        <f t="shared" si="22"/>
        <v>0</v>
      </c>
      <c r="BF23" s="22">
        <f t="shared" si="22"/>
        <v>0</v>
      </c>
      <c r="BG23" s="22">
        <f t="shared" si="22"/>
        <v>0</v>
      </c>
      <c r="BH23" s="22">
        <f t="shared" si="22"/>
        <v>0</v>
      </c>
      <c r="BI23" s="22">
        <f t="shared" si="22"/>
        <v>0</v>
      </c>
      <c r="BJ23" s="22">
        <f t="shared" si="22"/>
        <v>0</v>
      </c>
      <c r="BK23" s="22">
        <f t="shared" si="22"/>
        <v>0</v>
      </c>
      <c r="BL23" s="22">
        <f t="shared" si="22"/>
        <v>0</v>
      </c>
      <c r="BM23" s="22">
        <f t="shared" si="22"/>
        <v>0</v>
      </c>
      <c r="BN23" s="22">
        <f t="shared" si="22"/>
        <v>0</v>
      </c>
      <c r="BO23" s="22">
        <f t="shared" si="22"/>
        <v>0</v>
      </c>
      <c r="BP23" s="22">
        <f t="shared" si="22"/>
        <v>0</v>
      </c>
      <c r="BQ23" s="22">
        <f t="shared" si="22"/>
        <v>0</v>
      </c>
      <c r="BR23" s="22">
        <f t="shared" si="22"/>
        <v>0</v>
      </c>
      <c r="BS23" s="22">
        <f t="shared" si="23"/>
        <v>0</v>
      </c>
      <c r="BT23" s="22">
        <f t="shared" si="23"/>
        <v>0</v>
      </c>
      <c r="BU23" s="22">
        <f t="shared" si="23"/>
        <v>0</v>
      </c>
      <c r="BV23" s="22">
        <f t="shared" si="23"/>
        <v>0</v>
      </c>
      <c r="BW23" s="22">
        <f t="shared" si="23"/>
        <v>0</v>
      </c>
      <c r="BX23" s="22">
        <f t="shared" si="23"/>
        <v>0</v>
      </c>
      <c r="BY23" s="22">
        <f t="shared" si="23"/>
        <v>0</v>
      </c>
      <c r="BZ23" s="22">
        <f t="shared" si="23"/>
        <v>0</v>
      </c>
      <c r="CA23" s="22">
        <f t="shared" si="23"/>
        <v>0</v>
      </c>
      <c r="CB23" s="22">
        <f t="shared" si="23"/>
        <v>0</v>
      </c>
      <c r="CC23" s="22">
        <f t="shared" si="23"/>
        <v>0</v>
      </c>
      <c r="CD23" s="22">
        <f t="shared" si="23"/>
        <v>0</v>
      </c>
      <c r="CE23" s="22">
        <f t="shared" si="24"/>
        <v>0</v>
      </c>
      <c r="CF23" s="22">
        <f t="shared" si="24"/>
        <v>0</v>
      </c>
      <c r="CG23" s="22">
        <f t="shared" si="24"/>
        <v>0</v>
      </c>
      <c r="CH23" s="22">
        <f t="shared" si="24"/>
        <v>1106.5264858368002</v>
      </c>
      <c r="CI23" s="22">
        <f t="shared" si="24"/>
        <v>1106.5264858368002</v>
      </c>
      <c r="CJ23" s="22">
        <f t="shared" si="24"/>
        <v>1106.5264858368002</v>
      </c>
      <c r="CK23" s="22">
        <f t="shared" si="24"/>
        <v>1106.5264858368002</v>
      </c>
      <c r="CL23" s="22">
        <f t="shared" si="24"/>
        <v>1106.5264858368002</v>
      </c>
      <c r="CM23" s="22">
        <f t="shared" si="24"/>
        <v>1106.5264858368002</v>
      </c>
      <c r="CN23" s="22">
        <f t="shared" si="24"/>
        <v>1106.5264858368002</v>
      </c>
      <c r="CO23" s="22">
        <f t="shared" si="24"/>
        <v>1106.5264858368002</v>
      </c>
      <c r="CP23" s="22">
        <f t="shared" si="24"/>
        <v>1106.5264858368002</v>
      </c>
    </row>
    <row r="24" spans="1:94">
      <c r="A24" s="8"/>
      <c r="C24" s="8"/>
      <c r="D24" s="8"/>
      <c r="E24" s="8"/>
      <c r="F24" s="23"/>
      <c r="G24" s="23"/>
      <c r="H24" s="8"/>
      <c r="I24" s="24"/>
      <c r="J24" s="24"/>
      <c r="K24" s="8"/>
      <c r="L24" s="8"/>
      <c r="M24" s="8"/>
      <c r="N24" s="8"/>
      <c r="O24" s="8"/>
      <c r="P24" s="8"/>
      <c r="Q24" s="25">
        <f>SUM(Q17:Q23)</f>
        <v>9037</v>
      </c>
      <c r="R24" s="25">
        <f t="shared" ref="R24:CC24" si="30">SUM(R17:R23)</f>
        <v>9579.2200000000012</v>
      </c>
      <c r="S24" s="25">
        <f t="shared" si="30"/>
        <v>10345.557599999998</v>
      </c>
      <c r="T24" s="25">
        <f t="shared" si="30"/>
        <v>11173.202208000002</v>
      </c>
      <c r="U24" s="25">
        <f t="shared" si="30"/>
        <v>12067.058384640002</v>
      </c>
      <c r="V24" s="25">
        <f t="shared" si="30"/>
        <v>13032.423055411204</v>
      </c>
      <c r="W24" s="25">
        <f t="shared" si="30"/>
        <v>753.08333333333337</v>
      </c>
      <c r="X24" s="25">
        <f t="shared" si="30"/>
        <v>753.08333333333337</v>
      </c>
      <c r="Y24" s="25">
        <f t="shared" si="30"/>
        <v>753.08333333333337</v>
      </c>
      <c r="Z24" s="25">
        <f t="shared" si="30"/>
        <v>753.08333333333337</v>
      </c>
      <c r="AA24" s="25">
        <f t="shared" si="30"/>
        <v>753.08333333333337</v>
      </c>
      <c r="AB24" s="25">
        <f t="shared" si="30"/>
        <v>753.08333333333337</v>
      </c>
      <c r="AC24" s="25">
        <f t="shared" si="30"/>
        <v>753.08333333333337</v>
      </c>
      <c r="AD24" s="25">
        <f t="shared" si="30"/>
        <v>753.08333333333337</v>
      </c>
      <c r="AE24" s="25">
        <f t="shared" si="30"/>
        <v>753.08333333333337</v>
      </c>
      <c r="AF24" s="25">
        <f t="shared" si="30"/>
        <v>753.08333333333337</v>
      </c>
      <c r="AG24" s="25">
        <f t="shared" si="30"/>
        <v>753.08333333333337</v>
      </c>
      <c r="AH24" s="25">
        <f t="shared" si="30"/>
        <v>753.08333333333337</v>
      </c>
      <c r="AI24" s="25">
        <f t="shared" si="30"/>
        <v>753.08333333333337</v>
      </c>
      <c r="AJ24" s="25">
        <f t="shared" si="30"/>
        <v>753.08333333333337</v>
      </c>
      <c r="AK24" s="25">
        <f t="shared" si="30"/>
        <v>753.08333333333337</v>
      </c>
      <c r="AL24" s="25">
        <f t="shared" si="30"/>
        <v>813.33</v>
      </c>
      <c r="AM24" s="25">
        <f t="shared" si="30"/>
        <v>813.33</v>
      </c>
      <c r="AN24" s="25">
        <f t="shared" si="30"/>
        <v>813.33</v>
      </c>
      <c r="AO24" s="25">
        <f t="shared" si="30"/>
        <v>813.33</v>
      </c>
      <c r="AP24" s="25">
        <f t="shared" si="30"/>
        <v>813.33</v>
      </c>
      <c r="AQ24" s="25">
        <f t="shared" si="30"/>
        <v>813.33</v>
      </c>
      <c r="AR24" s="25">
        <f t="shared" si="30"/>
        <v>813.33</v>
      </c>
      <c r="AS24" s="25">
        <f t="shared" si="30"/>
        <v>813.33</v>
      </c>
      <c r="AT24" s="25">
        <f t="shared" si="30"/>
        <v>813.33</v>
      </c>
      <c r="AU24" s="25">
        <f t="shared" si="30"/>
        <v>813.33</v>
      </c>
      <c r="AV24" s="25">
        <f t="shared" si="30"/>
        <v>813.33</v>
      </c>
      <c r="AW24" s="25">
        <f t="shared" si="30"/>
        <v>813.33</v>
      </c>
      <c r="AX24" s="25">
        <f t="shared" si="30"/>
        <v>878.39640000000009</v>
      </c>
      <c r="AY24" s="25">
        <f t="shared" si="30"/>
        <v>878.39640000000009</v>
      </c>
      <c r="AZ24" s="25">
        <f t="shared" si="30"/>
        <v>878.39640000000009</v>
      </c>
      <c r="BA24" s="25">
        <f t="shared" si="30"/>
        <v>878.39640000000009</v>
      </c>
      <c r="BB24" s="25">
        <f t="shared" si="30"/>
        <v>878.39640000000009</v>
      </c>
      <c r="BC24" s="25">
        <f t="shared" si="30"/>
        <v>878.39640000000009</v>
      </c>
      <c r="BD24" s="25">
        <f t="shared" si="30"/>
        <v>878.39640000000009</v>
      </c>
      <c r="BE24" s="25">
        <f t="shared" si="30"/>
        <v>878.39640000000009</v>
      </c>
      <c r="BF24" s="25">
        <f t="shared" si="30"/>
        <v>878.39640000000009</v>
      </c>
      <c r="BG24" s="25">
        <f t="shared" si="30"/>
        <v>878.39640000000009</v>
      </c>
      <c r="BH24" s="25">
        <f t="shared" si="30"/>
        <v>878.39640000000009</v>
      </c>
      <c r="BI24" s="25">
        <f t="shared" si="30"/>
        <v>878.39640000000009</v>
      </c>
      <c r="BJ24" s="25">
        <f t="shared" si="30"/>
        <v>948.66811200000018</v>
      </c>
      <c r="BK24" s="25">
        <f t="shared" si="30"/>
        <v>948.66811200000018</v>
      </c>
      <c r="BL24" s="25">
        <f t="shared" si="30"/>
        <v>948.66811200000018</v>
      </c>
      <c r="BM24" s="25">
        <f t="shared" si="30"/>
        <v>948.66811200000018</v>
      </c>
      <c r="BN24" s="25">
        <f t="shared" si="30"/>
        <v>948.66811200000018</v>
      </c>
      <c r="BO24" s="25">
        <f t="shared" si="30"/>
        <v>948.66811200000018</v>
      </c>
      <c r="BP24" s="25">
        <f t="shared" si="30"/>
        <v>948.66811200000018</v>
      </c>
      <c r="BQ24" s="25">
        <f t="shared" si="30"/>
        <v>948.66811200000018</v>
      </c>
      <c r="BR24" s="25">
        <f t="shared" si="30"/>
        <v>948.66811200000018</v>
      </c>
      <c r="BS24" s="25">
        <f t="shared" si="30"/>
        <v>948.66811200000018</v>
      </c>
      <c r="BT24" s="25">
        <f t="shared" si="30"/>
        <v>948.66811200000018</v>
      </c>
      <c r="BU24" s="25">
        <f t="shared" si="30"/>
        <v>948.66811200000018</v>
      </c>
      <c r="BV24" s="25">
        <f t="shared" si="30"/>
        <v>1024.5615609600002</v>
      </c>
      <c r="BW24" s="25">
        <f t="shared" si="30"/>
        <v>1024.5615609600002</v>
      </c>
      <c r="BX24" s="25">
        <f t="shared" si="30"/>
        <v>1024.5615609600002</v>
      </c>
      <c r="BY24" s="25">
        <f t="shared" si="30"/>
        <v>1024.5615609600002</v>
      </c>
      <c r="BZ24" s="25">
        <f t="shared" si="30"/>
        <v>1024.5615609600002</v>
      </c>
      <c r="CA24" s="25">
        <f t="shared" si="30"/>
        <v>1024.5615609600002</v>
      </c>
      <c r="CB24" s="25">
        <f t="shared" si="30"/>
        <v>1024.5615609600002</v>
      </c>
      <c r="CC24" s="25">
        <f t="shared" si="30"/>
        <v>1024.5615609600002</v>
      </c>
      <c r="CD24" s="25">
        <f t="shared" ref="CD24:CP24" si="31">SUM(CD17:CD23)</f>
        <v>1024.5615609600002</v>
      </c>
      <c r="CE24" s="25">
        <f t="shared" si="31"/>
        <v>1024.5615609600002</v>
      </c>
      <c r="CF24" s="25">
        <f t="shared" si="31"/>
        <v>1024.5615609600002</v>
      </c>
      <c r="CG24" s="25">
        <f t="shared" si="31"/>
        <v>1024.5615609600002</v>
      </c>
      <c r="CH24" s="25">
        <f t="shared" si="31"/>
        <v>1106.5264858368002</v>
      </c>
      <c r="CI24" s="25">
        <f t="shared" si="31"/>
        <v>1106.5264858368002</v>
      </c>
      <c r="CJ24" s="25">
        <f t="shared" si="31"/>
        <v>1106.5264858368002</v>
      </c>
      <c r="CK24" s="25">
        <f t="shared" si="31"/>
        <v>1106.5264858368002</v>
      </c>
      <c r="CL24" s="25">
        <f t="shared" si="31"/>
        <v>1106.5264858368002</v>
      </c>
      <c r="CM24" s="25">
        <f t="shared" si="31"/>
        <v>1106.5264858368002</v>
      </c>
      <c r="CN24" s="25">
        <f t="shared" si="31"/>
        <v>1106.5264858368002</v>
      </c>
      <c r="CO24" s="25">
        <f t="shared" si="31"/>
        <v>1106.5264858368002</v>
      </c>
      <c r="CP24" s="25">
        <f t="shared" si="31"/>
        <v>1106.5264858368002</v>
      </c>
    </row>
  </sheetData>
  <mergeCells count="3">
    <mergeCell ref="F5:G5"/>
    <mergeCell ref="I5:J5"/>
    <mergeCell ref="Q5:U5"/>
  </mergeCells>
  <pageMargins left="0.7" right="0.7" top="0.75" bottom="0.75" header="0.3" footer="0.3"/>
  <pageSetup scale="5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DC16F-EF0E-4E37-A832-48244B4B04F4}">
  <sheetPr>
    <tabColor rgb="FF92D050"/>
  </sheetPr>
  <dimension ref="A1:CP52"/>
  <sheetViews>
    <sheetView showGridLines="0" workbookViewId="0">
      <pane xSplit="16" ySplit="6" topLeftCell="Q7" activePane="bottomRight" state="frozen"/>
      <selection activeCell="L10" sqref="L10"/>
      <selection pane="topRight" activeCell="L10" sqref="L10"/>
      <selection pane="bottomLeft" activeCell="L10" sqref="L10"/>
      <selection pane="bottomRight" activeCell="L10" sqref="L10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6" bestFit="1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22" width="12.5703125" bestFit="1" customWidth="1"/>
    <col min="23" max="82" width="8.85546875" bestFit="1" customWidth="1"/>
    <col min="83" max="94" width="12.5703125" customWidth="1"/>
  </cols>
  <sheetData>
    <row r="1" spans="1:94" ht="23.25">
      <c r="B1" s="14" t="s">
        <v>485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F8" s="26"/>
      <c r="G8" s="26"/>
      <c r="L8" s="27"/>
      <c r="M8" s="27"/>
      <c r="N8" s="27"/>
      <c r="Q8" s="28"/>
    </row>
    <row r="9" spans="1:94">
      <c r="B9" s="20" t="s">
        <v>485</v>
      </c>
      <c r="D9" s="20" t="s">
        <v>586</v>
      </c>
      <c r="F9" s="21">
        <v>0</v>
      </c>
      <c r="G9" s="21">
        <v>0</v>
      </c>
      <c r="I9" s="31">
        <v>43556</v>
      </c>
      <c r="J9" s="31">
        <v>43920</v>
      </c>
      <c r="L9" s="29">
        <v>9282</v>
      </c>
      <c r="M9" s="29"/>
      <c r="N9" s="29"/>
      <c r="O9" s="32">
        <f t="shared" ref="O9" si="2">IFERROR(L9/ROUND(DAYS360(I9,J9,FALSE)/30,0),0)</f>
        <v>773.5</v>
      </c>
      <c r="Q9" s="22">
        <f t="shared" ref="Q9:U15" si="3">SUMIFS($W9:$CD9,$W$4:$CD$4,Q$6)</f>
        <v>2320.5</v>
      </c>
      <c r="R9" s="22">
        <f t="shared" si="3"/>
        <v>0</v>
      </c>
      <c r="S9" s="22">
        <f t="shared" si="3"/>
        <v>0</v>
      </c>
      <c r="T9" s="22">
        <f t="shared" si="3"/>
        <v>0</v>
      </c>
      <c r="U9" s="22">
        <f t="shared" si="3"/>
        <v>0</v>
      </c>
      <c r="V9" s="22">
        <f t="shared" ref="V9:V15" si="4">SUMIFS($W9:$CP9,$W$4:$CP$4,V$6)</f>
        <v>0</v>
      </c>
      <c r="W9" s="22">
        <f t="shared" ref="W9:AF15" si="5">SUMIFS($O9,$I9,"&lt;="&amp;W$6,$J9,"&gt;"&amp;W$6)</f>
        <v>773.5</v>
      </c>
      <c r="X9" s="22">
        <f t="shared" si="5"/>
        <v>773.5</v>
      </c>
      <c r="Y9" s="22">
        <f t="shared" si="5"/>
        <v>773.5</v>
      </c>
      <c r="Z9" s="22">
        <f t="shared" si="5"/>
        <v>0</v>
      </c>
      <c r="AA9" s="22">
        <f t="shared" si="5"/>
        <v>0</v>
      </c>
      <c r="AB9" s="22">
        <f t="shared" si="5"/>
        <v>0</v>
      </c>
      <c r="AC9" s="22">
        <f t="shared" si="5"/>
        <v>0</v>
      </c>
      <c r="AD9" s="22">
        <f t="shared" si="5"/>
        <v>0</v>
      </c>
      <c r="AE9" s="22">
        <f t="shared" si="5"/>
        <v>0</v>
      </c>
      <c r="AF9" s="22">
        <f t="shared" si="5"/>
        <v>0</v>
      </c>
      <c r="AG9" s="22">
        <f t="shared" ref="AG9:AP15" si="6">SUMIFS($O9,$I9,"&lt;="&amp;AG$6,$J9,"&gt;"&amp;AG$6)</f>
        <v>0</v>
      </c>
      <c r="AH9" s="22">
        <f t="shared" si="6"/>
        <v>0</v>
      </c>
      <c r="AI9" s="22">
        <f t="shared" si="6"/>
        <v>0</v>
      </c>
      <c r="AJ9" s="22">
        <f t="shared" si="6"/>
        <v>0</v>
      </c>
      <c r="AK9" s="22">
        <f t="shared" si="6"/>
        <v>0</v>
      </c>
      <c r="AL9" s="22">
        <f t="shared" si="6"/>
        <v>0</v>
      </c>
      <c r="AM9" s="22">
        <f t="shared" si="6"/>
        <v>0</v>
      </c>
      <c r="AN9" s="22">
        <f t="shared" si="6"/>
        <v>0</v>
      </c>
      <c r="AO9" s="22">
        <f t="shared" si="6"/>
        <v>0</v>
      </c>
      <c r="AP9" s="22">
        <f t="shared" si="6"/>
        <v>0</v>
      </c>
      <c r="AQ9" s="22">
        <f t="shared" ref="AQ9:AZ15" si="7">SUMIFS($O9,$I9,"&lt;="&amp;AQ$6,$J9,"&gt;"&amp;AQ$6)</f>
        <v>0</v>
      </c>
      <c r="AR9" s="22">
        <f t="shared" si="7"/>
        <v>0</v>
      </c>
      <c r="AS9" s="22">
        <f t="shared" si="7"/>
        <v>0</v>
      </c>
      <c r="AT9" s="22">
        <f t="shared" si="7"/>
        <v>0</v>
      </c>
      <c r="AU9" s="22">
        <f t="shared" si="7"/>
        <v>0</v>
      </c>
      <c r="AV9" s="22">
        <f t="shared" si="7"/>
        <v>0</v>
      </c>
      <c r="AW9" s="22">
        <f t="shared" si="7"/>
        <v>0</v>
      </c>
      <c r="AX9" s="22">
        <f t="shared" si="7"/>
        <v>0</v>
      </c>
      <c r="AY9" s="22">
        <f t="shared" si="7"/>
        <v>0</v>
      </c>
      <c r="AZ9" s="22">
        <f t="shared" si="7"/>
        <v>0</v>
      </c>
      <c r="BA9" s="22">
        <f t="shared" ref="BA9:BJ15" si="8">SUMIFS($O9,$I9,"&lt;="&amp;BA$6,$J9,"&gt;"&amp;BA$6)</f>
        <v>0</v>
      </c>
      <c r="BB9" s="22">
        <f t="shared" si="8"/>
        <v>0</v>
      </c>
      <c r="BC9" s="22">
        <f t="shared" si="8"/>
        <v>0</v>
      </c>
      <c r="BD9" s="22">
        <f t="shared" si="8"/>
        <v>0</v>
      </c>
      <c r="BE9" s="22">
        <f t="shared" si="8"/>
        <v>0</v>
      </c>
      <c r="BF9" s="22">
        <f t="shared" si="8"/>
        <v>0</v>
      </c>
      <c r="BG9" s="22">
        <f t="shared" si="8"/>
        <v>0</v>
      </c>
      <c r="BH9" s="22">
        <f t="shared" si="8"/>
        <v>0</v>
      </c>
      <c r="BI9" s="22">
        <f t="shared" si="8"/>
        <v>0</v>
      </c>
      <c r="BJ9" s="22">
        <f t="shared" si="8"/>
        <v>0</v>
      </c>
      <c r="BK9" s="22">
        <f t="shared" ref="BK9:BT15" si="9">SUMIFS($O9,$I9,"&lt;="&amp;BK$6,$J9,"&gt;"&amp;BK$6)</f>
        <v>0</v>
      </c>
      <c r="BL9" s="22">
        <f t="shared" si="9"/>
        <v>0</v>
      </c>
      <c r="BM9" s="22">
        <f t="shared" si="9"/>
        <v>0</v>
      </c>
      <c r="BN9" s="22">
        <f t="shared" si="9"/>
        <v>0</v>
      </c>
      <c r="BO9" s="22">
        <f t="shared" si="9"/>
        <v>0</v>
      </c>
      <c r="BP9" s="22">
        <f t="shared" si="9"/>
        <v>0</v>
      </c>
      <c r="BQ9" s="22">
        <f t="shared" si="9"/>
        <v>0</v>
      </c>
      <c r="BR9" s="22">
        <f t="shared" si="9"/>
        <v>0</v>
      </c>
      <c r="BS9" s="22">
        <f t="shared" si="9"/>
        <v>0</v>
      </c>
      <c r="BT9" s="22">
        <f t="shared" si="9"/>
        <v>0</v>
      </c>
      <c r="BU9" s="22">
        <f t="shared" ref="BU9:CD15" si="10">SUMIFS($O9,$I9,"&lt;="&amp;BU$6,$J9,"&gt;"&amp;BU$6)</f>
        <v>0</v>
      </c>
      <c r="BV9" s="22">
        <f t="shared" si="10"/>
        <v>0</v>
      </c>
      <c r="BW9" s="22">
        <f t="shared" si="10"/>
        <v>0</v>
      </c>
      <c r="BX9" s="22">
        <f t="shared" si="10"/>
        <v>0</v>
      </c>
      <c r="BY9" s="22">
        <f t="shared" si="10"/>
        <v>0</v>
      </c>
      <c r="BZ9" s="22">
        <f t="shared" si="10"/>
        <v>0</v>
      </c>
      <c r="CA9" s="22">
        <f t="shared" si="10"/>
        <v>0</v>
      </c>
      <c r="CB9" s="22">
        <f t="shared" si="10"/>
        <v>0</v>
      </c>
      <c r="CC9" s="22">
        <f t="shared" si="10"/>
        <v>0</v>
      </c>
      <c r="CD9" s="22">
        <f t="shared" si="10"/>
        <v>0</v>
      </c>
      <c r="CE9" s="22">
        <f t="shared" ref="CE9:CP15" si="11">SUMIFS($O9,$I9,"&lt;="&amp;CE$6,$J9,"&gt;"&amp;CE$6)</f>
        <v>0</v>
      </c>
      <c r="CF9" s="22">
        <f t="shared" si="11"/>
        <v>0</v>
      </c>
      <c r="CG9" s="22">
        <f t="shared" si="11"/>
        <v>0</v>
      </c>
      <c r="CH9" s="22">
        <f t="shared" si="11"/>
        <v>0</v>
      </c>
      <c r="CI9" s="22">
        <f t="shared" si="11"/>
        <v>0</v>
      </c>
      <c r="CJ9" s="22">
        <f t="shared" si="11"/>
        <v>0</v>
      </c>
      <c r="CK9" s="22">
        <f t="shared" si="11"/>
        <v>0</v>
      </c>
      <c r="CL9" s="22">
        <f t="shared" si="11"/>
        <v>0</v>
      </c>
      <c r="CM9" s="22">
        <f t="shared" si="11"/>
        <v>0</v>
      </c>
      <c r="CN9" s="22">
        <f t="shared" si="11"/>
        <v>0</v>
      </c>
      <c r="CO9" s="22">
        <f t="shared" si="11"/>
        <v>0</v>
      </c>
      <c r="CP9" s="22">
        <f t="shared" si="11"/>
        <v>0</v>
      </c>
    </row>
    <row r="10" spans="1:94">
      <c r="B10" s="20" t="s">
        <v>485</v>
      </c>
      <c r="D10" s="20" t="s">
        <v>586</v>
      </c>
      <c r="F10" s="21"/>
      <c r="G10" s="21">
        <v>0</v>
      </c>
      <c r="I10" s="31">
        <f t="shared" ref="I10:J15" si="12">DATE(YEAR(I9)+1,MONTH(I9),DAY(I9))</f>
        <v>43922</v>
      </c>
      <c r="J10" s="31">
        <f>DATE(YEAR(J9)+1,MONTH(J9),DAY(J9))</f>
        <v>44285</v>
      </c>
      <c r="L10" s="29">
        <v>13303</v>
      </c>
      <c r="M10" s="29">
        <f>L10-L9</f>
        <v>4021</v>
      </c>
      <c r="N10" s="34">
        <f>M10/L9</f>
        <v>0.43320405085110969</v>
      </c>
      <c r="O10" s="32">
        <f>IFERROR(L10/ROUND(DAYS360(I10,J10,FALSE)/30,0),0)</f>
        <v>1108.5833333333333</v>
      </c>
      <c r="Q10" s="22">
        <f t="shared" si="3"/>
        <v>9977.25</v>
      </c>
      <c r="R10" s="22">
        <f t="shared" si="3"/>
        <v>3325.75</v>
      </c>
      <c r="S10" s="22">
        <f t="shared" si="3"/>
        <v>0</v>
      </c>
      <c r="T10" s="22">
        <f t="shared" si="3"/>
        <v>0</v>
      </c>
      <c r="U10" s="22">
        <f t="shared" si="3"/>
        <v>0</v>
      </c>
      <c r="V10" s="22">
        <f t="shared" si="4"/>
        <v>0</v>
      </c>
      <c r="W10" s="22">
        <f t="shared" si="5"/>
        <v>0</v>
      </c>
      <c r="X10" s="22">
        <f t="shared" si="5"/>
        <v>0</v>
      </c>
      <c r="Y10" s="22">
        <f t="shared" si="5"/>
        <v>0</v>
      </c>
      <c r="Z10" s="22">
        <f t="shared" si="5"/>
        <v>1108.5833333333333</v>
      </c>
      <c r="AA10" s="22">
        <f t="shared" si="5"/>
        <v>1108.5833333333333</v>
      </c>
      <c r="AB10" s="22">
        <f t="shared" si="5"/>
        <v>1108.5833333333333</v>
      </c>
      <c r="AC10" s="22">
        <f t="shared" si="5"/>
        <v>1108.5833333333333</v>
      </c>
      <c r="AD10" s="22">
        <f t="shared" si="5"/>
        <v>1108.5833333333333</v>
      </c>
      <c r="AE10" s="22">
        <f t="shared" si="5"/>
        <v>1108.5833333333333</v>
      </c>
      <c r="AF10" s="22">
        <f t="shared" si="5"/>
        <v>1108.5833333333333</v>
      </c>
      <c r="AG10" s="22">
        <f t="shared" si="6"/>
        <v>1108.5833333333333</v>
      </c>
      <c r="AH10" s="22">
        <f t="shared" si="6"/>
        <v>1108.5833333333333</v>
      </c>
      <c r="AI10" s="22">
        <f t="shared" si="6"/>
        <v>1108.5833333333333</v>
      </c>
      <c r="AJ10" s="22">
        <f t="shared" si="6"/>
        <v>1108.5833333333333</v>
      </c>
      <c r="AK10" s="22">
        <f t="shared" si="6"/>
        <v>1108.5833333333333</v>
      </c>
      <c r="AL10" s="22">
        <f t="shared" si="6"/>
        <v>0</v>
      </c>
      <c r="AM10" s="22">
        <f t="shared" si="6"/>
        <v>0</v>
      </c>
      <c r="AN10" s="22">
        <f t="shared" si="6"/>
        <v>0</v>
      </c>
      <c r="AO10" s="22">
        <f t="shared" si="6"/>
        <v>0</v>
      </c>
      <c r="AP10" s="22">
        <f t="shared" si="6"/>
        <v>0</v>
      </c>
      <c r="AQ10" s="22">
        <f t="shared" si="7"/>
        <v>0</v>
      </c>
      <c r="AR10" s="22">
        <f t="shared" si="7"/>
        <v>0</v>
      </c>
      <c r="AS10" s="22">
        <f t="shared" si="7"/>
        <v>0</v>
      </c>
      <c r="AT10" s="22">
        <f t="shared" si="7"/>
        <v>0</v>
      </c>
      <c r="AU10" s="22">
        <f t="shared" si="7"/>
        <v>0</v>
      </c>
      <c r="AV10" s="22">
        <f t="shared" si="7"/>
        <v>0</v>
      </c>
      <c r="AW10" s="22">
        <f t="shared" si="7"/>
        <v>0</v>
      </c>
      <c r="AX10" s="22">
        <f t="shared" si="7"/>
        <v>0</v>
      </c>
      <c r="AY10" s="22">
        <f t="shared" si="7"/>
        <v>0</v>
      </c>
      <c r="AZ10" s="22">
        <f t="shared" si="7"/>
        <v>0</v>
      </c>
      <c r="BA10" s="22">
        <f t="shared" si="8"/>
        <v>0</v>
      </c>
      <c r="BB10" s="22">
        <f t="shared" si="8"/>
        <v>0</v>
      </c>
      <c r="BC10" s="22">
        <f t="shared" si="8"/>
        <v>0</v>
      </c>
      <c r="BD10" s="22">
        <f t="shared" si="8"/>
        <v>0</v>
      </c>
      <c r="BE10" s="22">
        <f t="shared" si="8"/>
        <v>0</v>
      </c>
      <c r="BF10" s="22">
        <f t="shared" si="8"/>
        <v>0</v>
      </c>
      <c r="BG10" s="22">
        <f t="shared" si="8"/>
        <v>0</v>
      </c>
      <c r="BH10" s="22">
        <f t="shared" si="8"/>
        <v>0</v>
      </c>
      <c r="BI10" s="22">
        <f t="shared" si="8"/>
        <v>0</v>
      </c>
      <c r="BJ10" s="22">
        <f t="shared" si="8"/>
        <v>0</v>
      </c>
      <c r="BK10" s="22">
        <f t="shared" si="9"/>
        <v>0</v>
      </c>
      <c r="BL10" s="22">
        <f t="shared" si="9"/>
        <v>0</v>
      </c>
      <c r="BM10" s="22">
        <f t="shared" si="9"/>
        <v>0</v>
      </c>
      <c r="BN10" s="22">
        <f t="shared" si="9"/>
        <v>0</v>
      </c>
      <c r="BO10" s="22">
        <f t="shared" si="9"/>
        <v>0</v>
      </c>
      <c r="BP10" s="22">
        <f t="shared" si="9"/>
        <v>0</v>
      </c>
      <c r="BQ10" s="22">
        <f t="shared" si="9"/>
        <v>0</v>
      </c>
      <c r="BR10" s="22">
        <f t="shared" si="9"/>
        <v>0</v>
      </c>
      <c r="BS10" s="22">
        <f t="shared" si="9"/>
        <v>0</v>
      </c>
      <c r="BT10" s="22">
        <f t="shared" si="9"/>
        <v>0</v>
      </c>
      <c r="BU10" s="22">
        <f t="shared" si="10"/>
        <v>0</v>
      </c>
      <c r="BV10" s="22">
        <f t="shared" si="10"/>
        <v>0</v>
      </c>
      <c r="BW10" s="22">
        <f t="shared" si="10"/>
        <v>0</v>
      </c>
      <c r="BX10" s="22">
        <f t="shared" si="10"/>
        <v>0</v>
      </c>
      <c r="BY10" s="22">
        <f t="shared" si="10"/>
        <v>0</v>
      </c>
      <c r="BZ10" s="22">
        <f t="shared" si="10"/>
        <v>0</v>
      </c>
      <c r="CA10" s="22">
        <f t="shared" si="10"/>
        <v>0</v>
      </c>
      <c r="CB10" s="22">
        <f t="shared" si="10"/>
        <v>0</v>
      </c>
      <c r="CC10" s="22">
        <f t="shared" si="10"/>
        <v>0</v>
      </c>
      <c r="CD10" s="22">
        <f t="shared" si="10"/>
        <v>0</v>
      </c>
      <c r="CE10" s="22">
        <f t="shared" si="11"/>
        <v>0</v>
      </c>
      <c r="CF10" s="22">
        <f t="shared" si="11"/>
        <v>0</v>
      </c>
      <c r="CG10" s="22">
        <f t="shared" si="11"/>
        <v>0</v>
      </c>
      <c r="CH10" s="22">
        <f t="shared" si="11"/>
        <v>0</v>
      </c>
      <c r="CI10" s="22">
        <f t="shared" si="11"/>
        <v>0</v>
      </c>
      <c r="CJ10" s="22">
        <f t="shared" si="11"/>
        <v>0</v>
      </c>
      <c r="CK10" s="22">
        <f t="shared" si="11"/>
        <v>0</v>
      </c>
      <c r="CL10" s="22">
        <f t="shared" si="11"/>
        <v>0</v>
      </c>
      <c r="CM10" s="22">
        <f t="shared" si="11"/>
        <v>0</v>
      </c>
      <c r="CN10" s="22">
        <f t="shared" si="11"/>
        <v>0</v>
      </c>
      <c r="CO10" s="22">
        <f t="shared" si="11"/>
        <v>0</v>
      </c>
      <c r="CP10" s="22">
        <f t="shared" si="11"/>
        <v>0</v>
      </c>
    </row>
    <row r="11" spans="1:94">
      <c r="B11" s="20" t="s">
        <v>485</v>
      </c>
      <c r="D11" s="20" t="s">
        <v>586</v>
      </c>
      <c r="F11" s="21"/>
      <c r="G11" s="21">
        <f>N10</f>
        <v>0.43320405085110969</v>
      </c>
      <c r="I11" s="31">
        <f t="shared" si="12"/>
        <v>44287</v>
      </c>
      <c r="J11" s="31">
        <f t="shared" si="12"/>
        <v>44650</v>
      </c>
      <c r="L11" s="139">
        <f>O10*(1+F11)*(1+G11)*ROUND(DAYS360(I11,J11,FALSE)/30,0)</f>
        <v>19065.91348847231</v>
      </c>
      <c r="M11" s="29">
        <f t="shared" ref="M11:M15" si="13">L11-L10</f>
        <v>5762.9134884723098</v>
      </c>
      <c r="N11" s="88">
        <f>M11/L10</f>
        <v>0.43320405085110952</v>
      </c>
      <c r="O11" s="32">
        <f t="shared" ref="O11:O15" si="14">IFERROR(L11/ROUND(DAYS360(I11,J11,FALSE)/30,0),0)</f>
        <v>1588.8261240393592</v>
      </c>
      <c r="Q11" s="22">
        <f t="shared" si="3"/>
        <v>0</v>
      </c>
      <c r="R11" s="22">
        <f t="shared" si="3"/>
        <v>14299.435116354231</v>
      </c>
      <c r="S11" s="22">
        <f t="shared" si="3"/>
        <v>4766.4783721180775</v>
      </c>
      <c r="T11" s="22">
        <f t="shared" si="3"/>
        <v>0</v>
      </c>
      <c r="U11" s="22">
        <f t="shared" si="3"/>
        <v>0</v>
      </c>
      <c r="V11" s="22">
        <f t="shared" si="4"/>
        <v>0</v>
      </c>
      <c r="W11" s="22">
        <f t="shared" si="5"/>
        <v>0</v>
      </c>
      <c r="X11" s="22">
        <f t="shared" si="5"/>
        <v>0</v>
      </c>
      <c r="Y11" s="22">
        <f t="shared" si="5"/>
        <v>0</v>
      </c>
      <c r="Z11" s="22">
        <f t="shared" si="5"/>
        <v>0</v>
      </c>
      <c r="AA11" s="22">
        <f t="shared" si="5"/>
        <v>0</v>
      </c>
      <c r="AB11" s="22">
        <f t="shared" si="5"/>
        <v>0</v>
      </c>
      <c r="AC11" s="22">
        <f t="shared" si="5"/>
        <v>0</v>
      </c>
      <c r="AD11" s="22">
        <f t="shared" si="5"/>
        <v>0</v>
      </c>
      <c r="AE11" s="22">
        <f t="shared" si="5"/>
        <v>0</v>
      </c>
      <c r="AF11" s="22">
        <f t="shared" si="5"/>
        <v>0</v>
      </c>
      <c r="AG11" s="22">
        <f t="shared" si="6"/>
        <v>0</v>
      </c>
      <c r="AH11" s="22">
        <f t="shared" si="6"/>
        <v>0</v>
      </c>
      <c r="AI11" s="22">
        <f t="shared" si="6"/>
        <v>0</v>
      </c>
      <c r="AJ11" s="22">
        <f t="shared" si="6"/>
        <v>0</v>
      </c>
      <c r="AK11" s="22">
        <f t="shared" si="6"/>
        <v>0</v>
      </c>
      <c r="AL11" s="22">
        <f t="shared" si="6"/>
        <v>1588.8261240393592</v>
      </c>
      <c r="AM11" s="22">
        <f t="shared" si="6"/>
        <v>1588.8261240393592</v>
      </c>
      <c r="AN11" s="22">
        <f t="shared" si="6"/>
        <v>1588.8261240393592</v>
      </c>
      <c r="AO11" s="22">
        <f t="shared" si="6"/>
        <v>1588.8261240393592</v>
      </c>
      <c r="AP11" s="22">
        <f t="shared" si="6"/>
        <v>1588.8261240393592</v>
      </c>
      <c r="AQ11" s="22">
        <f t="shared" si="7"/>
        <v>1588.8261240393592</v>
      </c>
      <c r="AR11" s="22">
        <f t="shared" si="7"/>
        <v>1588.8261240393592</v>
      </c>
      <c r="AS11" s="22">
        <f t="shared" si="7"/>
        <v>1588.8261240393592</v>
      </c>
      <c r="AT11" s="22">
        <f t="shared" si="7"/>
        <v>1588.8261240393592</v>
      </c>
      <c r="AU11" s="22">
        <f t="shared" si="7"/>
        <v>1588.8261240393592</v>
      </c>
      <c r="AV11" s="22">
        <f t="shared" si="7"/>
        <v>1588.8261240393592</v>
      </c>
      <c r="AW11" s="22">
        <f t="shared" si="7"/>
        <v>1588.8261240393592</v>
      </c>
      <c r="AX11" s="22">
        <f t="shared" si="7"/>
        <v>0</v>
      </c>
      <c r="AY11" s="22">
        <f t="shared" si="7"/>
        <v>0</v>
      </c>
      <c r="AZ11" s="22">
        <f t="shared" si="7"/>
        <v>0</v>
      </c>
      <c r="BA11" s="22">
        <f t="shared" si="8"/>
        <v>0</v>
      </c>
      <c r="BB11" s="22">
        <f t="shared" si="8"/>
        <v>0</v>
      </c>
      <c r="BC11" s="22">
        <f t="shared" si="8"/>
        <v>0</v>
      </c>
      <c r="BD11" s="22">
        <f t="shared" si="8"/>
        <v>0</v>
      </c>
      <c r="BE11" s="22">
        <f t="shared" si="8"/>
        <v>0</v>
      </c>
      <c r="BF11" s="22">
        <f t="shared" si="8"/>
        <v>0</v>
      </c>
      <c r="BG11" s="22">
        <f t="shared" si="8"/>
        <v>0</v>
      </c>
      <c r="BH11" s="22">
        <f t="shared" si="8"/>
        <v>0</v>
      </c>
      <c r="BI11" s="22">
        <f t="shared" si="8"/>
        <v>0</v>
      </c>
      <c r="BJ11" s="22">
        <f t="shared" si="8"/>
        <v>0</v>
      </c>
      <c r="BK11" s="22">
        <f t="shared" si="9"/>
        <v>0</v>
      </c>
      <c r="BL11" s="22">
        <f t="shared" si="9"/>
        <v>0</v>
      </c>
      <c r="BM11" s="22">
        <f t="shared" si="9"/>
        <v>0</v>
      </c>
      <c r="BN11" s="22">
        <f t="shared" si="9"/>
        <v>0</v>
      </c>
      <c r="BO11" s="22">
        <f t="shared" si="9"/>
        <v>0</v>
      </c>
      <c r="BP11" s="22">
        <f t="shared" si="9"/>
        <v>0</v>
      </c>
      <c r="BQ11" s="22">
        <f t="shared" si="9"/>
        <v>0</v>
      </c>
      <c r="BR11" s="22">
        <f t="shared" si="9"/>
        <v>0</v>
      </c>
      <c r="BS11" s="22">
        <f t="shared" si="9"/>
        <v>0</v>
      </c>
      <c r="BT11" s="22">
        <f t="shared" si="9"/>
        <v>0</v>
      </c>
      <c r="BU11" s="22">
        <f t="shared" si="10"/>
        <v>0</v>
      </c>
      <c r="BV11" s="22">
        <f t="shared" si="10"/>
        <v>0</v>
      </c>
      <c r="BW11" s="22">
        <f t="shared" si="10"/>
        <v>0</v>
      </c>
      <c r="BX11" s="22">
        <f t="shared" si="10"/>
        <v>0</v>
      </c>
      <c r="BY11" s="22">
        <f t="shared" si="10"/>
        <v>0</v>
      </c>
      <c r="BZ11" s="22">
        <f t="shared" si="10"/>
        <v>0</v>
      </c>
      <c r="CA11" s="22">
        <f t="shared" si="10"/>
        <v>0</v>
      </c>
      <c r="CB11" s="22">
        <f t="shared" si="10"/>
        <v>0</v>
      </c>
      <c r="CC11" s="22">
        <f t="shared" si="10"/>
        <v>0</v>
      </c>
      <c r="CD11" s="22">
        <f t="shared" si="10"/>
        <v>0</v>
      </c>
      <c r="CE11" s="22">
        <f t="shared" si="11"/>
        <v>0</v>
      </c>
      <c r="CF11" s="22">
        <f t="shared" si="11"/>
        <v>0</v>
      </c>
      <c r="CG11" s="22">
        <f t="shared" si="11"/>
        <v>0</v>
      </c>
      <c r="CH11" s="22">
        <f t="shared" si="11"/>
        <v>0</v>
      </c>
      <c r="CI11" s="22">
        <f t="shared" si="11"/>
        <v>0</v>
      </c>
      <c r="CJ11" s="22">
        <f t="shared" si="11"/>
        <v>0</v>
      </c>
      <c r="CK11" s="22">
        <f t="shared" si="11"/>
        <v>0</v>
      </c>
      <c r="CL11" s="22">
        <f t="shared" si="11"/>
        <v>0</v>
      </c>
      <c r="CM11" s="22">
        <f t="shared" si="11"/>
        <v>0</v>
      </c>
      <c r="CN11" s="22">
        <f t="shared" si="11"/>
        <v>0</v>
      </c>
      <c r="CO11" s="22">
        <f t="shared" si="11"/>
        <v>0</v>
      </c>
      <c r="CP11" s="22">
        <f t="shared" si="11"/>
        <v>0</v>
      </c>
    </row>
    <row r="12" spans="1:94">
      <c r="B12" s="20" t="s">
        <v>485</v>
      </c>
      <c r="D12" s="20" t="s">
        <v>586</v>
      </c>
      <c r="F12" s="21"/>
      <c r="G12" s="21">
        <v>7.4999999999999997E-2</v>
      </c>
      <c r="I12" s="31">
        <f t="shared" si="12"/>
        <v>44652</v>
      </c>
      <c r="J12" s="31">
        <f t="shared" si="12"/>
        <v>45015</v>
      </c>
      <c r="L12" s="29">
        <f t="shared" ref="L12:L13" si="15">O11*(1+F12)*(1+G12)*ROUND(DAYS360(I12,J12,FALSE)/30,0)</f>
        <v>20495.857000107731</v>
      </c>
      <c r="M12" s="29">
        <f t="shared" si="13"/>
        <v>1429.9435116354216</v>
      </c>
      <c r="N12" s="34">
        <f t="shared" ref="N12:N15" si="16">M12/L11</f>
        <v>7.4999999999999914E-2</v>
      </c>
      <c r="O12" s="32">
        <f t="shared" si="14"/>
        <v>1707.988083342311</v>
      </c>
      <c r="Q12" s="22">
        <f t="shared" si="3"/>
        <v>0</v>
      </c>
      <c r="R12" s="22">
        <f t="shared" si="3"/>
        <v>0</v>
      </c>
      <c r="S12" s="22">
        <f t="shared" si="3"/>
        <v>15371.892750080797</v>
      </c>
      <c r="T12" s="22">
        <f t="shared" si="3"/>
        <v>5123.9642500269329</v>
      </c>
      <c r="U12" s="22">
        <f t="shared" si="3"/>
        <v>0</v>
      </c>
      <c r="V12" s="22">
        <f t="shared" si="4"/>
        <v>0</v>
      </c>
      <c r="W12" s="22">
        <f t="shared" si="5"/>
        <v>0</v>
      </c>
      <c r="X12" s="22">
        <f t="shared" si="5"/>
        <v>0</v>
      </c>
      <c r="Y12" s="22">
        <f t="shared" si="5"/>
        <v>0</v>
      </c>
      <c r="Z12" s="22">
        <f t="shared" si="5"/>
        <v>0</v>
      </c>
      <c r="AA12" s="22">
        <f t="shared" si="5"/>
        <v>0</v>
      </c>
      <c r="AB12" s="22">
        <f t="shared" si="5"/>
        <v>0</v>
      </c>
      <c r="AC12" s="22">
        <f t="shared" si="5"/>
        <v>0</v>
      </c>
      <c r="AD12" s="22">
        <f t="shared" si="5"/>
        <v>0</v>
      </c>
      <c r="AE12" s="22">
        <f t="shared" si="5"/>
        <v>0</v>
      </c>
      <c r="AF12" s="22">
        <f t="shared" si="5"/>
        <v>0</v>
      </c>
      <c r="AG12" s="22">
        <f t="shared" si="6"/>
        <v>0</v>
      </c>
      <c r="AH12" s="22">
        <f t="shared" si="6"/>
        <v>0</v>
      </c>
      <c r="AI12" s="22">
        <f t="shared" si="6"/>
        <v>0</v>
      </c>
      <c r="AJ12" s="22">
        <f t="shared" si="6"/>
        <v>0</v>
      </c>
      <c r="AK12" s="22">
        <f t="shared" si="6"/>
        <v>0</v>
      </c>
      <c r="AL12" s="22">
        <f t="shared" si="6"/>
        <v>0</v>
      </c>
      <c r="AM12" s="22">
        <f t="shared" si="6"/>
        <v>0</v>
      </c>
      <c r="AN12" s="22">
        <f t="shared" si="6"/>
        <v>0</v>
      </c>
      <c r="AO12" s="22">
        <f t="shared" si="6"/>
        <v>0</v>
      </c>
      <c r="AP12" s="22">
        <f t="shared" si="6"/>
        <v>0</v>
      </c>
      <c r="AQ12" s="22">
        <f t="shared" si="7"/>
        <v>0</v>
      </c>
      <c r="AR12" s="22">
        <f t="shared" si="7"/>
        <v>0</v>
      </c>
      <c r="AS12" s="22">
        <f t="shared" si="7"/>
        <v>0</v>
      </c>
      <c r="AT12" s="22">
        <f t="shared" si="7"/>
        <v>0</v>
      </c>
      <c r="AU12" s="22">
        <f t="shared" si="7"/>
        <v>0</v>
      </c>
      <c r="AV12" s="22">
        <f t="shared" si="7"/>
        <v>0</v>
      </c>
      <c r="AW12" s="22">
        <f t="shared" si="7"/>
        <v>0</v>
      </c>
      <c r="AX12" s="22">
        <f t="shared" si="7"/>
        <v>1707.988083342311</v>
      </c>
      <c r="AY12" s="22">
        <f t="shared" si="7"/>
        <v>1707.988083342311</v>
      </c>
      <c r="AZ12" s="22">
        <f t="shared" si="7"/>
        <v>1707.988083342311</v>
      </c>
      <c r="BA12" s="22">
        <f t="shared" si="8"/>
        <v>1707.988083342311</v>
      </c>
      <c r="BB12" s="22">
        <f t="shared" si="8"/>
        <v>1707.988083342311</v>
      </c>
      <c r="BC12" s="22">
        <f t="shared" si="8"/>
        <v>1707.988083342311</v>
      </c>
      <c r="BD12" s="22">
        <f t="shared" si="8"/>
        <v>1707.988083342311</v>
      </c>
      <c r="BE12" s="22">
        <f t="shared" si="8"/>
        <v>1707.988083342311</v>
      </c>
      <c r="BF12" s="22">
        <f t="shared" si="8"/>
        <v>1707.988083342311</v>
      </c>
      <c r="BG12" s="22">
        <f t="shared" si="8"/>
        <v>1707.988083342311</v>
      </c>
      <c r="BH12" s="22">
        <f t="shared" si="8"/>
        <v>1707.988083342311</v>
      </c>
      <c r="BI12" s="22">
        <f t="shared" si="8"/>
        <v>1707.988083342311</v>
      </c>
      <c r="BJ12" s="22">
        <f t="shared" si="8"/>
        <v>0</v>
      </c>
      <c r="BK12" s="22">
        <f t="shared" si="9"/>
        <v>0</v>
      </c>
      <c r="BL12" s="22">
        <f t="shared" si="9"/>
        <v>0</v>
      </c>
      <c r="BM12" s="22">
        <f t="shared" si="9"/>
        <v>0</v>
      </c>
      <c r="BN12" s="22">
        <f t="shared" si="9"/>
        <v>0</v>
      </c>
      <c r="BO12" s="22">
        <f t="shared" si="9"/>
        <v>0</v>
      </c>
      <c r="BP12" s="22">
        <f t="shared" si="9"/>
        <v>0</v>
      </c>
      <c r="BQ12" s="22">
        <f t="shared" si="9"/>
        <v>0</v>
      </c>
      <c r="BR12" s="22">
        <f t="shared" si="9"/>
        <v>0</v>
      </c>
      <c r="BS12" s="22">
        <f t="shared" si="9"/>
        <v>0</v>
      </c>
      <c r="BT12" s="22">
        <f t="shared" si="9"/>
        <v>0</v>
      </c>
      <c r="BU12" s="22">
        <f t="shared" si="10"/>
        <v>0</v>
      </c>
      <c r="BV12" s="22">
        <f t="shared" si="10"/>
        <v>0</v>
      </c>
      <c r="BW12" s="22">
        <f t="shared" si="10"/>
        <v>0</v>
      </c>
      <c r="BX12" s="22">
        <f t="shared" si="10"/>
        <v>0</v>
      </c>
      <c r="BY12" s="22">
        <f t="shared" si="10"/>
        <v>0</v>
      </c>
      <c r="BZ12" s="22">
        <f t="shared" si="10"/>
        <v>0</v>
      </c>
      <c r="CA12" s="22">
        <f t="shared" si="10"/>
        <v>0</v>
      </c>
      <c r="CB12" s="22">
        <f t="shared" si="10"/>
        <v>0</v>
      </c>
      <c r="CC12" s="22">
        <f t="shared" si="10"/>
        <v>0</v>
      </c>
      <c r="CD12" s="22">
        <f t="shared" si="10"/>
        <v>0</v>
      </c>
      <c r="CE12" s="22">
        <f t="shared" si="11"/>
        <v>0</v>
      </c>
      <c r="CF12" s="22">
        <f t="shared" si="11"/>
        <v>0</v>
      </c>
      <c r="CG12" s="22">
        <f t="shared" si="11"/>
        <v>0</v>
      </c>
      <c r="CH12" s="22">
        <f t="shared" si="11"/>
        <v>0</v>
      </c>
      <c r="CI12" s="22">
        <f t="shared" si="11"/>
        <v>0</v>
      </c>
      <c r="CJ12" s="22">
        <f t="shared" si="11"/>
        <v>0</v>
      </c>
      <c r="CK12" s="22">
        <f t="shared" si="11"/>
        <v>0</v>
      </c>
      <c r="CL12" s="22">
        <f t="shared" si="11"/>
        <v>0</v>
      </c>
      <c r="CM12" s="22">
        <f t="shared" si="11"/>
        <v>0</v>
      </c>
      <c r="CN12" s="22">
        <f t="shared" si="11"/>
        <v>0</v>
      </c>
      <c r="CO12" s="22">
        <f t="shared" si="11"/>
        <v>0</v>
      </c>
      <c r="CP12" s="22">
        <f t="shared" si="11"/>
        <v>0</v>
      </c>
    </row>
    <row r="13" spans="1:94">
      <c r="B13" s="20" t="s">
        <v>485</v>
      </c>
      <c r="D13" s="20" t="s">
        <v>586</v>
      </c>
      <c r="F13" s="21"/>
      <c r="G13" s="21">
        <v>7.4999999999999997E-2</v>
      </c>
      <c r="I13" s="31">
        <f t="shared" si="12"/>
        <v>45017</v>
      </c>
      <c r="J13" s="31">
        <f t="shared" si="12"/>
        <v>45381</v>
      </c>
      <c r="L13" s="29">
        <f t="shared" si="15"/>
        <v>22033.046275115812</v>
      </c>
      <c r="M13" s="29">
        <f t="shared" si="13"/>
        <v>1537.1892750080806</v>
      </c>
      <c r="N13" s="34">
        <f t="shared" si="16"/>
        <v>7.5000000000000039E-2</v>
      </c>
      <c r="O13" s="32">
        <f t="shared" si="14"/>
        <v>1836.0871895929843</v>
      </c>
      <c r="Q13" s="22">
        <f t="shared" si="3"/>
        <v>0</v>
      </c>
      <c r="R13" s="22">
        <f t="shared" si="3"/>
        <v>0</v>
      </c>
      <c r="S13" s="22">
        <f t="shared" si="3"/>
        <v>0</v>
      </c>
      <c r="T13" s="22">
        <f t="shared" si="3"/>
        <v>16524.784706336861</v>
      </c>
      <c r="U13" s="22">
        <f t="shared" si="3"/>
        <v>5508.261568778953</v>
      </c>
      <c r="V13" s="22">
        <f t="shared" si="4"/>
        <v>0</v>
      </c>
      <c r="W13" s="22">
        <f t="shared" si="5"/>
        <v>0</v>
      </c>
      <c r="X13" s="22">
        <f t="shared" si="5"/>
        <v>0</v>
      </c>
      <c r="Y13" s="22">
        <f t="shared" si="5"/>
        <v>0</v>
      </c>
      <c r="Z13" s="22">
        <f t="shared" si="5"/>
        <v>0</v>
      </c>
      <c r="AA13" s="22">
        <f t="shared" si="5"/>
        <v>0</v>
      </c>
      <c r="AB13" s="22">
        <f t="shared" si="5"/>
        <v>0</v>
      </c>
      <c r="AC13" s="22">
        <f t="shared" si="5"/>
        <v>0</v>
      </c>
      <c r="AD13" s="22">
        <f t="shared" si="5"/>
        <v>0</v>
      </c>
      <c r="AE13" s="22">
        <f t="shared" si="5"/>
        <v>0</v>
      </c>
      <c r="AF13" s="22">
        <f t="shared" si="5"/>
        <v>0</v>
      </c>
      <c r="AG13" s="22">
        <f t="shared" si="6"/>
        <v>0</v>
      </c>
      <c r="AH13" s="22">
        <f t="shared" si="6"/>
        <v>0</v>
      </c>
      <c r="AI13" s="22">
        <f t="shared" si="6"/>
        <v>0</v>
      </c>
      <c r="AJ13" s="22">
        <f t="shared" si="6"/>
        <v>0</v>
      </c>
      <c r="AK13" s="22">
        <f t="shared" si="6"/>
        <v>0</v>
      </c>
      <c r="AL13" s="22">
        <f t="shared" si="6"/>
        <v>0</v>
      </c>
      <c r="AM13" s="22">
        <f t="shared" si="6"/>
        <v>0</v>
      </c>
      <c r="AN13" s="22">
        <f t="shared" si="6"/>
        <v>0</v>
      </c>
      <c r="AO13" s="22">
        <f t="shared" si="6"/>
        <v>0</v>
      </c>
      <c r="AP13" s="22">
        <f t="shared" si="6"/>
        <v>0</v>
      </c>
      <c r="AQ13" s="22">
        <f t="shared" si="7"/>
        <v>0</v>
      </c>
      <c r="AR13" s="22">
        <f t="shared" si="7"/>
        <v>0</v>
      </c>
      <c r="AS13" s="22">
        <f t="shared" si="7"/>
        <v>0</v>
      </c>
      <c r="AT13" s="22">
        <f t="shared" si="7"/>
        <v>0</v>
      </c>
      <c r="AU13" s="22">
        <f t="shared" si="7"/>
        <v>0</v>
      </c>
      <c r="AV13" s="22">
        <f t="shared" si="7"/>
        <v>0</v>
      </c>
      <c r="AW13" s="22">
        <f t="shared" si="7"/>
        <v>0</v>
      </c>
      <c r="AX13" s="22">
        <f t="shared" si="7"/>
        <v>0</v>
      </c>
      <c r="AY13" s="22">
        <f t="shared" si="7"/>
        <v>0</v>
      </c>
      <c r="AZ13" s="22">
        <f t="shared" si="7"/>
        <v>0</v>
      </c>
      <c r="BA13" s="22">
        <f t="shared" si="8"/>
        <v>0</v>
      </c>
      <c r="BB13" s="22">
        <f t="shared" si="8"/>
        <v>0</v>
      </c>
      <c r="BC13" s="22">
        <f t="shared" si="8"/>
        <v>0</v>
      </c>
      <c r="BD13" s="22">
        <f t="shared" si="8"/>
        <v>0</v>
      </c>
      <c r="BE13" s="22">
        <f t="shared" si="8"/>
        <v>0</v>
      </c>
      <c r="BF13" s="22">
        <f t="shared" si="8"/>
        <v>0</v>
      </c>
      <c r="BG13" s="22">
        <f t="shared" si="8"/>
        <v>0</v>
      </c>
      <c r="BH13" s="22">
        <f t="shared" si="8"/>
        <v>0</v>
      </c>
      <c r="BI13" s="22">
        <f t="shared" si="8"/>
        <v>0</v>
      </c>
      <c r="BJ13" s="22">
        <f t="shared" si="8"/>
        <v>1836.0871895929843</v>
      </c>
      <c r="BK13" s="22">
        <f t="shared" si="9"/>
        <v>1836.0871895929843</v>
      </c>
      <c r="BL13" s="22">
        <f t="shared" si="9"/>
        <v>1836.0871895929843</v>
      </c>
      <c r="BM13" s="22">
        <f t="shared" si="9"/>
        <v>1836.0871895929843</v>
      </c>
      <c r="BN13" s="22">
        <f t="shared" si="9"/>
        <v>1836.0871895929843</v>
      </c>
      <c r="BO13" s="22">
        <f t="shared" si="9"/>
        <v>1836.0871895929843</v>
      </c>
      <c r="BP13" s="22">
        <f t="shared" si="9"/>
        <v>1836.0871895929843</v>
      </c>
      <c r="BQ13" s="22">
        <f t="shared" si="9"/>
        <v>1836.0871895929843</v>
      </c>
      <c r="BR13" s="22">
        <f t="shared" si="9"/>
        <v>1836.0871895929843</v>
      </c>
      <c r="BS13" s="22">
        <f t="shared" si="9"/>
        <v>1836.0871895929843</v>
      </c>
      <c r="BT13" s="22">
        <f t="shared" si="9"/>
        <v>1836.0871895929843</v>
      </c>
      <c r="BU13" s="22">
        <f t="shared" si="10"/>
        <v>1836.0871895929843</v>
      </c>
      <c r="BV13" s="22">
        <f t="shared" si="10"/>
        <v>0</v>
      </c>
      <c r="BW13" s="22">
        <f t="shared" si="10"/>
        <v>0</v>
      </c>
      <c r="BX13" s="22">
        <f t="shared" si="10"/>
        <v>0</v>
      </c>
      <c r="BY13" s="22">
        <f t="shared" si="10"/>
        <v>0</v>
      </c>
      <c r="BZ13" s="22">
        <f t="shared" si="10"/>
        <v>0</v>
      </c>
      <c r="CA13" s="22">
        <f t="shared" si="10"/>
        <v>0</v>
      </c>
      <c r="CB13" s="22">
        <f t="shared" si="10"/>
        <v>0</v>
      </c>
      <c r="CC13" s="22">
        <f t="shared" si="10"/>
        <v>0</v>
      </c>
      <c r="CD13" s="22">
        <f t="shared" si="10"/>
        <v>0</v>
      </c>
      <c r="CE13" s="22">
        <f t="shared" si="11"/>
        <v>0</v>
      </c>
      <c r="CF13" s="22">
        <f t="shared" si="11"/>
        <v>0</v>
      </c>
      <c r="CG13" s="22">
        <f t="shared" si="11"/>
        <v>0</v>
      </c>
      <c r="CH13" s="22">
        <f t="shared" si="11"/>
        <v>0</v>
      </c>
      <c r="CI13" s="22">
        <f t="shared" si="11"/>
        <v>0</v>
      </c>
      <c r="CJ13" s="22">
        <f t="shared" si="11"/>
        <v>0</v>
      </c>
      <c r="CK13" s="22">
        <f t="shared" si="11"/>
        <v>0</v>
      </c>
      <c r="CL13" s="22">
        <f t="shared" si="11"/>
        <v>0</v>
      </c>
      <c r="CM13" s="22">
        <f t="shared" si="11"/>
        <v>0</v>
      </c>
      <c r="CN13" s="22">
        <f t="shared" si="11"/>
        <v>0</v>
      </c>
      <c r="CO13" s="22">
        <f t="shared" si="11"/>
        <v>0</v>
      </c>
      <c r="CP13" s="22">
        <f t="shared" si="11"/>
        <v>0</v>
      </c>
    </row>
    <row r="14" spans="1:94">
      <c r="B14" s="20" t="s">
        <v>485</v>
      </c>
      <c r="D14" s="20" t="s">
        <v>586</v>
      </c>
      <c r="F14" s="21"/>
      <c r="G14" s="21">
        <v>0.03</v>
      </c>
      <c r="I14" s="31">
        <f t="shared" si="12"/>
        <v>45383</v>
      </c>
      <c r="J14" s="31">
        <f t="shared" si="12"/>
        <v>45746</v>
      </c>
      <c r="L14" s="29">
        <f>O13*(1+F14)*(1+G14)*ROUND(DAYS360(I14,J14,FALSE)/30,0)</f>
        <v>22694.037663369287</v>
      </c>
      <c r="M14" s="29">
        <f t="shared" si="13"/>
        <v>660.99138825347472</v>
      </c>
      <c r="N14" s="34">
        <f t="shared" si="16"/>
        <v>3.0000000000000016E-2</v>
      </c>
      <c r="O14" s="32">
        <f t="shared" si="14"/>
        <v>1891.169805280774</v>
      </c>
      <c r="Q14" s="22">
        <f t="shared" si="3"/>
        <v>0</v>
      </c>
      <c r="R14" s="22">
        <f t="shared" si="3"/>
        <v>0</v>
      </c>
      <c r="S14" s="22">
        <f t="shared" si="3"/>
        <v>0</v>
      </c>
      <c r="T14" s="22">
        <f t="shared" si="3"/>
        <v>0</v>
      </c>
      <c r="U14" s="22">
        <f t="shared" si="3"/>
        <v>17020.528247526963</v>
      </c>
      <c r="V14" s="22">
        <f t="shared" si="4"/>
        <v>5673.5094158423217</v>
      </c>
      <c r="W14" s="22">
        <f t="shared" si="5"/>
        <v>0</v>
      </c>
      <c r="X14" s="22">
        <f t="shared" si="5"/>
        <v>0</v>
      </c>
      <c r="Y14" s="22">
        <f t="shared" si="5"/>
        <v>0</v>
      </c>
      <c r="Z14" s="22">
        <f t="shared" si="5"/>
        <v>0</v>
      </c>
      <c r="AA14" s="22">
        <f t="shared" si="5"/>
        <v>0</v>
      </c>
      <c r="AB14" s="22">
        <f t="shared" si="5"/>
        <v>0</v>
      </c>
      <c r="AC14" s="22">
        <f t="shared" si="5"/>
        <v>0</v>
      </c>
      <c r="AD14" s="22">
        <f t="shared" si="5"/>
        <v>0</v>
      </c>
      <c r="AE14" s="22">
        <f t="shared" si="5"/>
        <v>0</v>
      </c>
      <c r="AF14" s="22">
        <f t="shared" si="5"/>
        <v>0</v>
      </c>
      <c r="AG14" s="22">
        <f t="shared" si="6"/>
        <v>0</v>
      </c>
      <c r="AH14" s="22">
        <f t="shared" si="6"/>
        <v>0</v>
      </c>
      <c r="AI14" s="22">
        <f t="shared" si="6"/>
        <v>0</v>
      </c>
      <c r="AJ14" s="22">
        <f t="shared" si="6"/>
        <v>0</v>
      </c>
      <c r="AK14" s="22">
        <f t="shared" si="6"/>
        <v>0</v>
      </c>
      <c r="AL14" s="22">
        <f t="shared" si="6"/>
        <v>0</v>
      </c>
      <c r="AM14" s="22">
        <f t="shared" si="6"/>
        <v>0</v>
      </c>
      <c r="AN14" s="22">
        <f t="shared" si="6"/>
        <v>0</v>
      </c>
      <c r="AO14" s="22">
        <f t="shared" si="6"/>
        <v>0</v>
      </c>
      <c r="AP14" s="22">
        <f t="shared" si="6"/>
        <v>0</v>
      </c>
      <c r="AQ14" s="22">
        <f t="shared" si="7"/>
        <v>0</v>
      </c>
      <c r="AR14" s="22">
        <f t="shared" si="7"/>
        <v>0</v>
      </c>
      <c r="AS14" s="22">
        <f t="shared" si="7"/>
        <v>0</v>
      </c>
      <c r="AT14" s="22">
        <f t="shared" si="7"/>
        <v>0</v>
      </c>
      <c r="AU14" s="22">
        <f t="shared" si="7"/>
        <v>0</v>
      </c>
      <c r="AV14" s="22">
        <f t="shared" si="7"/>
        <v>0</v>
      </c>
      <c r="AW14" s="22">
        <f t="shared" si="7"/>
        <v>0</v>
      </c>
      <c r="AX14" s="22">
        <f t="shared" si="7"/>
        <v>0</v>
      </c>
      <c r="AY14" s="22">
        <f t="shared" si="7"/>
        <v>0</v>
      </c>
      <c r="AZ14" s="22">
        <f t="shared" si="7"/>
        <v>0</v>
      </c>
      <c r="BA14" s="22">
        <f t="shared" si="8"/>
        <v>0</v>
      </c>
      <c r="BB14" s="22">
        <f t="shared" si="8"/>
        <v>0</v>
      </c>
      <c r="BC14" s="22">
        <f t="shared" si="8"/>
        <v>0</v>
      </c>
      <c r="BD14" s="22">
        <f t="shared" si="8"/>
        <v>0</v>
      </c>
      <c r="BE14" s="22">
        <f t="shared" si="8"/>
        <v>0</v>
      </c>
      <c r="BF14" s="22">
        <f t="shared" si="8"/>
        <v>0</v>
      </c>
      <c r="BG14" s="22">
        <f t="shared" si="8"/>
        <v>0</v>
      </c>
      <c r="BH14" s="22">
        <f t="shared" si="8"/>
        <v>0</v>
      </c>
      <c r="BI14" s="22">
        <f t="shared" si="8"/>
        <v>0</v>
      </c>
      <c r="BJ14" s="22">
        <f t="shared" si="8"/>
        <v>0</v>
      </c>
      <c r="BK14" s="22">
        <f t="shared" si="9"/>
        <v>0</v>
      </c>
      <c r="BL14" s="22">
        <f t="shared" si="9"/>
        <v>0</v>
      </c>
      <c r="BM14" s="22">
        <f t="shared" si="9"/>
        <v>0</v>
      </c>
      <c r="BN14" s="22">
        <f t="shared" si="9"/>
        <v>0</v>
      </c>
      <c r="BO14" s="22">
        <f t="shared" si="9"/>
        <v>0</v>
      </c>
      <c r="BP14" s="22">
        <f t="shared" si="9"/>
        <v>0</v>
      </c>
      <c r="BQ14" s="22">
        <f t="shared" si="9"/>
        <v>0</v>
      </c>
      <c r="BR14" s="22">
        <f t="shared" si="9"/>
        <v>0</v>
      </c>
      <c r="BS14" s="22">
        <f t="shared" si="9"/>
        <v>0</v>
      </c>
      <c r="BT14" s="22">
        <f t="shared" si="9"/>
        <v>0</v>
      </c>
      <c r="BU14" s="22">
        <f t="shared" si="10"/>
        <v>0</v>
      </c>
      <c r="BV14" s="22">
        <f t="shared" si="10"/>
        <v>1891.169805280774</v>
      </c>
      <c r="BW14" s="22">
        <f t="shared" si="10"/>
        <v>1891.169805280774</v>
      </c>
      <c r="BX14" s="22">
        <f t="shared" si="10"/>
        <v>1891.169805280774</v>
      </c>
      <c r="BY14" s="22">
        <f t="shared" si="10"/>
        <v>1891.169805280774</v>
      </c>
      <c r="BZ14" s="22">
        <f t="shared" si="10"/>
        <v>1891.169805280774</v>
      </c>
      <c r="CA14" s="22">
        <f t="shared" si="10"/>
        <v>1891.169805280774</v>
      </c>
      <c r="CB14" s="22">
        <f t="shared" si="10"/>
        <v>1891.169805280774</v>
      </c>
      <c r="CC14" s="22">
        <f t="shared" si="10"/>
        <v>1891.169805280774</v>
      </c>
      <c r="CD14" s="22">
        <f t="shared" si="10"/>
        <v>1891.169805280774</v>
      </c>
      <c r="CE14" s="22">
        <f t="shared" si="11"/>
        <v>1891.169805280774</v>
      </c>
      <c r="CF14" s="22">
        <f t="shared" si="11"/>
        <v>1891.169805280774</v>
      </c>
      <c r="CG14" s="22">
        <f t="shared" si="11"/>
        <v>1891.169805280774</v>
      </c>
      <c r="CH14" s="22">
        <f t="shared" si="11"/>
        <v>0</v>
      </c>
      <c r="CI14" s="22">
        <f t="shared" si="11"/>
        <v>0</v>
      </c>
      <c r="CJ14" s="22">
        <f t="shared" si="11"/>
        <v>0</v>
      </c>
      <c r="CK14" s="22">
        <f t="shared" si="11"/>
        <v>0</v>
      </c>
      <c r="CL14" s="22">
        <f t="shared" si="11"/>
        <v>0</v>
      </c>
      <c r="CM14" s="22">
        <f t="shared" si="11"/>
        <v>0</v>
      </c>
      <c r="CN14" s="22">
        <f t="shared" si="11"/>
        <v>0</v>
      </c>
      <c r="CO14" s="22">
        <f t="shared" si="11"/>
        <v>0</v>
      </c>
      <c r="CP14" s="22">
        <f t="shared" si="11"/>
        <v>0</v>
      </c>
    </row>
    <row r="15" spans="1:94">
      <c r="B15" s="20" t="s">
        <v>485</v>
      </c>
      <c r="D15" s="20" t="s">
        <v>586</v>
      </c>
      <c r="F15" s="21"/>
      <c r="G15" s="21">
        <v>0.03</v>
      </c>
      <c r="I15" s="31">
        <f t="shared" si="12"/>
        <v>45748</v>
      </c>
      <c r="J15" s="31">
        <f t="shared" si="12"/>
        <v>46111</v>
      </c>
      <c r="L15" s="29">
        <f>O14*(1+F15)*(1+G15)*ROUND(DAYS360(I15,J15,FALSE)/30,0)</f>
        <v>23374.858793270367</v>
      </c>
      <c r="M15" s="29">
        <f t="shared" si="13"/>
        <v>680.82112990107998</v>
      </c>
      <c r="N15" s="34">
        <f t="shared" si="16"/>
        <v>3.0000000000000061E-2</v>
      </c>
      <c r="O15" s="32">
        <f t="shared" si="14"/>
        <v>1947.9048994391972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  <c r="V15" s="22">
        <f t="shared" si="4"/>
        <v>17531.144094952775</v>
      </c>
      <c r="W15" s="22">
        <f t="shared" si="5"/>
        <v>0</v>
      </c>
      <c r="X15" s="22">
        <f t="shared" si="5"/>
        <v>0</v>
      </c>
      <c r="Y15" s="22">
        <f t="shared" si="5"/>
        <v>0</v>
      </c>
      <c r="Z15" s="22">
        <f t="shared" si="5"/>
        <v>0</v>
      </c>
      <c r="AA15" s="22">
        <f t="shared" si="5"/>
        <v>0</v>
      </c>
      <c r="AB15" s="22">
        <f t="shared" si="5"/>
        <v>0</v>
      </c>
      <c r="AC15" s="22">
        <f t="shared" si="5"/>
        <v>0</v>
      </c>
      <c r="AD15" s="22">
        <f t="shared" si="5"/>
        <v>0</v>
      </c>
      <c r="AE15" s="22">
        <f t="shared" si="5"/>
        <v>0</v>
      </c>
      <c r="AF15" s="22">
        <f t="shared" si="5"/>
        <v>0</v>
      </c>
      <c r="AG15" s="22">
        <f t="shared" si="6"/>
        <v>0</v>
      </c>
      <c r="AH15" s="22">
        <f t="shared" si="6"/>
        <v>0</v>
      </c>
      <c r="AI15" s="22">
        <f t="shared" si="6"/>
        <v>0</v>
      </c>
      <c r="AJ15" s="22">
        <f t="shared" si="6"/>
        <v>0</v>
      </c>
      <c r="AK15" s="22">
        <f t="shared" si="6"/>
        <v>0</v>
      </c>
      <c r="AL15" s="22">
        <f t="shared" si="6"/>
        <v>0</v>
      </c>
      <c r="AM15" s="22">
        <f t="shared" si="6"/>
        <v>0</v>
      </c>
      <c r="AN15" s="22">
        <f t="shared" si="6"/>
        <v>0</v>
      </c>
      <c r="AO15" s="22">
        <f t="shared" si="6"/>
        <v>0</v>
      </c>
      <c r="AP15" s="22">
        <f t="shared" si="6"/>
        <v>0</v>
      </c>
      <c r="AQ15" s="22">
        <f t="shared" si="7"/>
        <v>0</v>
      </c>
      <c r="AR15" s="22">
        <f t="shared" si="7"/>
        <v>0</v>
      </c>
      <c r="AS15" s="22">
        <f t="shared" si="7"/>
        <v>0</v>
      </c>
      <c r="AT15" s="22">
        <f t="shared" si="7"/>
        <v>0</v>
      </c>
      <c r="AU15" s="22">
        <f t="shared" si="7"/>
        <v>0</v>
      </c>
      <c r="AV15" s="22">
        <f t="shared" si="7"/>
        <v>0</v>
      </c>
      <c r="AW15" s="22">
        <f t="shared" si="7"/>
        <v>0</v>
      </c>
      <c r="AX15" s="22">
        <f t="shared" si="7"/>
        <v>0</v>
      </c>
      <c r="AY15" s="22">
        <f t="shared" si="7"/>
        <v>0</v>
      </c>
      <c r="AZ15" s="22">
        <f t="shared" si="7"/>
        <v>0</v>
      </c>
      <c r="BA15" s="22">
        <f t="shared" si="8"/>
        <v>0</v>
      </c>
      <c r="BB15" s="22">
        <f t="shared" si="8"/>
        <v>0</v>
      </c>
      <c r="BC15" s="22">
        <f t="shared" si="8"/>
        <v>0</v>
      </c>
      <c r="BD15" s="22">
        <f t="shared" si="8"/>
        <v>0</v>
      </c>
      <c r="BE15" s="22">
        <f t="shared" si="8"/>
        <v>0</v>
      </c>
      <c r="BF15" s="22">
        <f t="shared" si="8"/>
        <v>0</v>
      </c>
      <c r="BG15" s="22">
        <f t="shared" si="8"/>
        <v>0</v>
      </c>
      <c r="BH15" s="22">
        <f t="shared" si="8"/>
        <v>0</v>
      </c>
      <c r="BI15" s="22">
        <f t="shared" si="8"/>
        <v>0</v>
      </c>
      <c r="BJ15" s="22">
        <f t="shared" si="8"/>
        <v>0</v>
      </c>
      <c r="BK15" s="22">
        <f t="shared" si="9"/>
        <v>0</v>
      </c>
      <c r="BL15" s="22">
        <f t="shared" si="9"/>
        <v>0</v>
      </c>
      <c r="BM15" s="22">
        <f t="shared" si="9"/>
        <v>0</v>
      </c>
      <c r="BN15" s="22">
        <f t="shared" si="9"/>
        <v>0</v>
      </c>
      <c r="BO15" s="22">
        <f t="shared" si="9"/>
        <v>0</v>
      </c>
      <c r="BP15" s="22">
        <f t="shared" si="9"/>
        <v>0</v>
      </c>
      <c r="BQ15" s="22">
        <f t="shared" si="9"/>
        <v>0</v>
      </c>
      <c r="BR15" s="22">
        <f t="shared" si="9"/>
        <v>0</v>
      </c>
      <c r="BS15" s="22">
        <f t="shared" si="9"/>
        <v>0</v>
      </c>
      <c r="BT15" s="22">
        <f t="shared" si="9"/>
        <v>0</v>
      </c>
      <c r="BU15" s="22">
        <f t="shared" si="10"/>
        <v>0</v>
      </c>
      <c r="BV15" s="22">
        <f t="shared" si="10"/>
        <v>0</v>
      </c>
      <c r="BW15" s="22">
        <f t="shared" si="10"/>
        <v>0</v>
      </c>
      <c r="BX15" s="22">
        <f t="shared" si="10"/>
        <v>0</v>
      </c>
      <c r="BY15" s="22">
        <f t="shared" si="10"/>
        <v>0</v>
      </c>
      <c r="BZ15" s="22">
        <f t="shared" si="10"/>
        <v>0</v>
      </c>
      <c r="CA15" s="22">
        <f t="shared" si="10"/>
        <v>0</v>
      </c>
      <c r="CB15" s="22">
        <f t="shared" si="10"/>
        <v>0</v>
      </c>
      <c r="CC15" s="22">
        <f t="shared" si="10"/>
        <v>0</v>
      </c>
      <c r="CD15" s="22">
        <f t="shared" si="10"/>
        <v>0</v>
      </c>
      <c r="CE15" s="22">
        <f t="shared" si="11"/>
        <v>0</v>
      </c>
      <c r="CF15" s="22">
        <f t="shared" si="11"/>
        <v>0</v>
      </c>
      <c r="CG15" s="22">
        <f t="shared" si="11"/>
        <v>0</v>
      </c>
      <c r="CH15" s="22">
        <f t="shared" si="11"/>
        <v>1947.9048994391972</v>
      </c>
      <c r="CI15" s="22">
        <f t="shared" si="11"/>
        <v>1947.9048994391972</v>
      </c>
      <c r="CJ15" s="22">
        <f t="shared" si="11"/>
        <v>1947.9048994391972</v>
      </c>
      <c r="CK15" s="22">
        <f t="shared" si="11"/>
        <v>1947.9048994391972</v>
      </c>
      <c r="CL15" s="22">
        <f t="shared" si="11"/>
        <v>1947.9048994391972</v>
      </c>
      <c r="CM15" s="22">
        <f t="shared" si="11"/>
        <v>1947.9048994391972</v>
      </c>
      <c r="CN15" s="22">
        <f t="shared" si="11"/>
        <v>1947.9048994391972</v>
      </c>
      <c r="CO15" s="22">
        <f t="shared" si="11"/>
        <v>1947.9048994391972</v>
      </c>
      <c r="CP15" s="22">
        <f t="shared" si="11"/>
        <v>1947.9048994391972</v>
      </c>
    </row>
    <row r="16" spans="1:94">
      <c r="A16" s="8"/>
      <c r="C16" s="8"/>
      <c r="D16" s="8"/>
      <c r="E16" s="8"/>
      <c r="F16" s="23"/>
      <c r="G16" s="23"/>
      <c r="H16" s="8"/>
      <c r="I16" s="24"/>
      <c r="J16" s="24"/>
      <c r="K16" s="8"/>
      <c r="L16" s="8"/>
      <c r="M16" s="8"/>
      <c r="N16" s="8"/>
      <c r="O16" s="8"/>
      <c r="P16" s="8"/>
      <c r="Q16" s="25">
        <f>SUM(Q9:Q15)</f>
        <v>12297.75</v>
      </c>
      <c r="R16" s="25">
        <f t="shared" ref="R16:CC16" si="17">SUM(R9:R15)</f>
        <v>17625.185116354231</v>
      </c>
      <c r="S16" s="25">
        <f t="shared" si="17"/>
        <v>20138.371122198874</v>
      </c>
      <c r="T16" s="25">
        <f t="shared" si="17"/>
        <v>21648.748956363794</v>
      </c>
      <c r="U16" s="25">
        <f t="shared" si="17"/>
        <v>22528.789816305914</v>
      </c>
      <c r="V16" s="25">
        <f t="shared" si="17"/>
        <v>23204.653510795099</v>
      </c>
      <c r="W16" s="25">
        <f t="shared" si="17"/>
        <v>773.5</v>
      </c>
      <c r="X16" s="25">
        <f t="shared" si="17"/>
        <v>773.5</v>
      </c>
      <c r="Y16" s="25">
        <f t="shared" si="17"/>
        <v>773.5</v>
      </c>
      <c r="Z16" s="25">
        <f t="shared" si="17"/>
        <v>1108.5833333333333</v>
      </c>
      <c r="AA16" s="25">
        <f t="shared" si="17"/>
        <v>1108.5833333333333</v>
      </c>
      <c r="AB16" s="25">
        <f t="shared" si="17"/>
        <v>1108.5833333333333</v>
      </c>
      <c r="AC16" s="25">
        <f t="shared" si="17"/>
        <v>1108.5833333333333</v>
      </c>
      <c r="AD16" s="25">
        <f t="shared" si="17"/>
        <v>1108.5833333333333</v>
      </c>
      <c r="AE16" s="25">
        <f t="shared" si="17"/>
        <v>1108.5833333333333</v>
      </c>
      <c r="AF16" s="25">
        <f t="shared" si="17"/>
        <v>1108.5833333333333</v>
      </c>
      <c r="AG16" s="25">
        <f t="shared" si="17"/>
        <v>1108.5833333333333</v>
      </c>
      <c r="AH16" s="25">
        <f t="shared" si="17"/>
        <v>1108.5833333333333</v>
      </c>
      <c r="AI16" s="25">
        <f t="shared" si="17"/>
        <v>1108.5833333333333</v>
      </c>
      <c r="AJ16" s="25">
        <f t="shared" si="17"/>
        <v>1108.5833333333333</v>
      </c>
      <c r="AK16" s="25">
        <f t="shared" si="17"/>
        <v>1108.5833333333333</v>
      </c>
      <c r="AL16" s="25">
        <f t="shared" si="17"/>
        <v>1588.8261240393592</v>
      </c>
      <c r="AM16" s="25">
        <f t="shared" si="17"/>
        <v>1588.8261240393592</v>
      </c>
      <c r="AN16" s="25">
        <f t="shared" si="17"/>
        <v>1588.8261240393592</v>
      </c>
      <c r="AO16" s="25">
        <f t="shared" si="17"/>
        <v>1588.8261240393592</v>
      </c>
      <c r="AP16" s="25">
        <f t="shared" si="17"/>
        <v>1588.8261240393592</v>
      </c>
      <c r="AQ16" s="25">
        <f t="shared" si="17"/>
        <v>1588.8261240393592</v>
      </c>
      <c r="AR16" s="25">
        <f t="shared" si="17"/>
        <v>1588.8261240393592</v>
      </c>
      <c r="AS16" s="25">
        <f t="shared" si="17"/>
        <v>1588.8261240393592</v>
      </c>
      <c r="AT16" s="25">
        <f t="shared" si="17"/>
        <v>1588.8261240393592</v>
      </c>
      <c r="AU16" s="25">
        <f t="shared" si="17"/>
        <v>1588.8261240393592</v>
      </c>
      <c r="AV16" s="25">
        <f t="shared" si="17"/>
        <v>1588.8261240393592</v>
      </c>
      <c r="AW16" s="25">
        <f t="shared" si="17"/>
        <v>1588.8261240393592</v>
      </c>
      <c r="AX16" s="25">
        <f t="shared" si="17"/>
        <v>1707.988083342311</v>
      </c>
      <c r="AY16" s="25">
        <f t="shared" si="17"/>
        <v>1707.988083342311</v>
      </c>
      <c r="AZ16" s="25">
        <f t="shared" si="17"/>
        <v>1707.988083342311</v>
      </c>
      <c r="BA16" s="25">
        <f t="shared" si="17"/>
        <v>1707.988083342311</v>
      </c>
      <c r="BB16" s="25">
        <f t="shared" si="17"/>
        <v>1707.988083342311</v>
      </c>
      <c r="BC16" s="25">
        <f t="shared" si="17"/>
        <v>1707.988083342311</v>
      </c>
      <c r="BD16" s="25">
        <f t="shared" si="17"/>
        <v>1707.988083342311</v>
      </c>
      <c r="BE16" s="25">
        <f t="shared" si="17"/>
        <v>1707.988083342311</v>
      </c>
      <c r="BF16" s="25">
        <f t="shared" si="17"/>
        <v>1707.988083342311</v>
      </c>
      <c r="BG16" s="25">
        <f t="shared" si="17"/>
        <v>1707.988083342311</v>
      </c>
      <c r="BH16" s="25">
        <f t="shared" si="17"/>
        <v>1707.988083342311</v>
      </c>
      <c r="BI16" s="25">
        <f t="shared" si="17"/>
        <v>1707.988083342311</v>
      </c>
      <c r="BJ16" s="25">
        <f t="shared" si="17"/>
        <v>1836.0871895929843</v>
      </c>
      <c r="BK16" s="25">
        <f t="shared" si="17"/>
        <v>1836.0871895929843</v>
      </c>
      <c r="BL16" s="25">
        <f t="shared" si="17"/>
        <v>1836.0871895929843</v>
      </c>
      <c r="BM16" s="25">
        <f t="shared" si="17"/>
        <v>1836.0871895929843</v>
      </c>
      <c r="BN16" s="25">
        <f t="shared" si="17"/>
        <v>1836.0871895929843</v>
      </c>
      <c r="BO16" s="25">
        <f t="shared" si="17"/>
        <v>1836.0871895929843</v>
      </c>
      <c r="BP16" s="25">
        <f t="shared" si="17"/>
        <v>1836.0871895929843</v>
      </c>
      <c r="BQ16" s="25">
        <f t="shared" si="17"/>
        <v>1836.0871895929843</v>
      </c>
      <c r="BR16" s="25">
        <f t="shared" si="17"/>
        <v>1836.0871895929843</v>
      </c>
      <c r="BS16" s="25">
        <f t="shared" si="17"/>
        <v>1836.0871895929843</v>
      </c>
      <c r="BT16" s="25">
        <f t="shared" si="17"/>
        <v>1836.0871895929843</v>
      </c>
      <c r="BU16" s="25">
        <f t="shared" si="17"/>
        <v>1836.0871895929843</v>
      </c>
      <c r="BV16" s="25">
        <f t="shared" si="17"/>
        <v>1891.169805280774</v>
      </c>
      <c r="BW16" s="25">
        <f t="shared" si="17"/>
        <v>1891.169805280774</v>
      </c>
      <c r="BX16" s="25">
        <f t="shared" si="17"/>
        <v>1891.169805280774</v>
      </c>
      <c r="BY16" s="25">
        <f t="shared" si="17"/>
        <v>1891.169805280774</v>
      </c>
      <c r="BZ16" s="25">
        <f t="shared" si="17"/>
        <v>1891.169805280774</v>
      </c>
      <c r="CA16" s="25">
        <f t="shared" si="17"/>
        <v>1891.169805280774</v>
      </c>
      <c r="CB16" s="25">
        <f t="shared" si="17"/>
        <v>1891.169805280774</v>
      </c>
      <c r="CC16" s="25">
        <f t="shared" si="17"/>
        <v>1891.169805280774</v>
      </c>
      <c r="CD16" s="25">
        <f t="shared" ref="CD16:CP16" si="18">SUM(CD9:CD15)</f>
        <v>1891.169805280774</v>
      </c>
      <c r="CE16" s="25">
        <f t="shared" si="18"/>
        <v>1891.169805280774</v>
      </c>
      <c r="CF16" s="25">
        <f t="shared" si="18"/>
        <v>1891.169805280774</v>
      </c>
      <c r="CG16" s="25">
        <f t="shared" si="18"/>
        <v>1891.169805280774</v>
      </c>
      <c r="CH16" s="25">
        <f t="shared" si="18"/>
        <v>1947.9048994391972</v>
      </c>
      <c r="CI16" s="25">
        <f t="shared" si="18"/>
        <v>1947.9048994391972</v>
      </c>
      <c r="CJ16" s="25">
        <f t="shared" si="18"/>
        <v>1947.9048994391972</v>
      </c>
      <c r="CK16" s="25">
        <f t="shared" si="18"/>
        <v>1947.9048994391972</v>
      </c>
      <c r="CL16" s="25">
        <f>SUM(CL9:CL15)</f>
        <v>1947.9048994391972</v>
      </c>
      <c r="CM16" s="25">
        <f t="shared" si="18"/>
        <v>1947.9048994391972</v>
      </c>
      <c r="CN16" s="25">
        <f t="shared" si="18"/>
        <v>1947.9048994391972</v>
      </c>
      <c r="CO16" s="25">
        <f t="shared" si="18"/>
        <v>1947.9048994391972</v>
      </c>
      <c r="CP16" s="25">
        <f t="shared" si="18"/>
        <v>1947.9048994391972</v>
      </c>
    </row>
    <row r="17" spans="1:94">
      <c r="F17" s="26"/>
      <c r="G17" s="26"/>
      <c r="L17" s="27"/>
      <c r="M17" s="27"/>
      <c r="N17" s="27"/>
      <c r="Q17" s="28"/>
    </row>
    <row r="18" spans="1:94">
      <c r="B18" s="20" t="s">
        <v>485</v>
      </c>
      <c r="D18" s="20" t="s">
        <v>448</v>
      </c>
      <c r="F18" s="21">
        <v>0</v>
      </c>
      <c r="G18" s="21">
        <v>0</v>
      </c>
      <c r="I18" s="31">
        <v>43556</v>
      </c>
      <c r="J18" s="31">
        <v>43920</v>
      </c>
      <c r="L18" s="29">
        <f>594200/3</f>
        <v>198066.66666666666</v>
      </c>
      <c r="M18" s="29"/>
      <c r="N18" s="29"/>
      <c r="O18" s="32">
        <f t="shared" ref="O18:O24" si="19">IFERROR(L18/ROUND(DAYS360(I18,J18,FALSE)/30,0),0)</f>
        <v>16505.555555555555</v>
      </c>
      <c r="Q18" s="22">
        <f>SUMIFS($W18:$CD18,$W$4:$CD$4,Q$6)</f>
        <v>49516.666666666664</v>
      </c>
      <c r="R18" s="22">
        <f>SUMIFS($W18:$CD18,$W$4:$CD$4,R$6)</f>
        <v>0</v>
      </c>
      <c r="S18" s="22">
        <f>SUMIFS($W18:$CD18,$W$4:$CD$4,S$6)</f>
        <v>0</v>
      </c>
      <c r="T18" s="22">
        <f>SUMIFS($W18:$CD18,$W$4:$CD$4,T$6)</f>
        <v>0</v>
      </c>
      <c r="U18" s="22">
        <f>SUMIFS($W18:$CD18,$W$4:$CD$4,U$6)</f>
        <v>0</v>
      </c>
      <c r="V18" s="22">
        <f t="shared" ref="V18:V24" si="20">SUMIFS($W18:$CP18,$W$4:$CP$4,V$6)</f>
        <v>0</v>
      </c>
      <c r="W18" s="22">
        <f t="shared" ref="W18:AL24" si="21">SUMIFS($O18,$I18,"&lt;="&amp;W$6,$J18,"&gt;"&amp;W$6)</f>
        <v>16505.555555555555</v>
      </c>
      <c r="X18" s="22">
        <f t="shared" si="21"/>
        <v>16505.555555555555</v>
      </c>
      <c r="Y18" s="22">
        <f t="shared" si="21"/>
        <v>16505.555555555555</v>
      </c>
      <c r="Z18" s="22">
        <f t="shared" si="21"/>
        <v>0</v>
      </c>
      <c r="AA18" s="22">
        <f t="shared" si="21"/>
        <v>0</v>
      </c>
      <c r="AB18" s="22">
        <f t="shared" si="21"/>
        <v>0</v>
      </c>
      <c r="AC18" s="22">
        <f t="shared" si="21"/>
        <v>0</v>
      </c>
      <c r="AD18" s="22">
        <f t="shared" si="21"/>
        <v>0</v>
      </c>
      <c r="AE18" s="22">
        <f t="shared" si="21"/>
        <v>0</v>
      </c>
      <c r="AF18" s="22">
        <f t="shared" si="21"/>
        <v>0</v>
      </c>
      <c r="AG18" s="22">
        <f t="shared" si="21"/>
        <v>0</v>
      </c>
      <c r="AH18" s="22">
        <f t="shared" si="21"/>
        <v>0</v>
      </c>
      <c r="AI18" s="22">
        <f t="shared" si="21"/>
        <v>0</v>
      </c>
      <c r="AJ18" s="22">
        <f t="shared" si="21"/>
        <v>0</v>
      </c>
      <c r="AK18" s="22">
        <f t="shared" si="21"/>
        <v>0</v>
      </c>
      <c r="AL18" s="22">
        <f t="shared" si="21"/>
        <v>0</v>
      </c>
      <c r="AM18" s="22">
        <f t="shared" ref="AM18:BB24" si="22">SUMIFS($O18,$I18,"&lt;="&amp;AM$6,$J18,"&gt;"&amp;AM$6)</f>
        <v>0</v>
      </c>
      <c r="AN18" s="22">
        <f t="shared" si="22"/>
        <v>0</v>
      </c>
      <c r="AO18" s="22">
        <f t="shared" si="22"/>
        <v>0</v>
      </c>
      <c r="AP18" s="22">
        <f t="shared" si="22"/>
        <v>0</v>
      </c>
      <c r="AQ18" s="22">
        <f t="shared" si="22"/>
        <v>0</v>
      </c>
      <c r="AR18" s="22">
        <f t="shared" si="22"/>
        <v>0</v>
      </c>
      <c r="AS18" s="22">
        <f t="shared" si="22"/>
        <v>0</v>
      </c>
      <c r="AT18" s="22">
        <f t="shared" si="22"/>
        <v>0</v>
      </c>
      <c r="AU18" s="22">
        <f t="shared" si="22"/>
        <v>0</v>
      </c>
      <c r="AV18" s="22">
        <f t="shared" si="22"/>
        <v>0</v>
      </c>
      <c r="AW18" s="22">
        <f t="shared" si="22"/>
        <v>0</v>
      </c>
      <c r="AX18" s="22">
        <f t="shared" si="22"/>
        <v>0</v>
      </c>
      <c r="AY18" s="22">
        <f t="shared" si="22"/>
        <v>0</v>
      </c>
      <c r="AZ18" s="22">
        <f t="shared" si="22"/>
        <v>0</v>
      </c>
      <c r="BA18" s="22">
        <f t="shared" si="22"/>
        <v>0</v>
      </c>
      <c r="BB18" s="22">
        <f t="shared" si="22"/>
        <v>0</v>
      </c>
      <c r="BC18" s="22">
        <f t="shared" ref="BC18:BR24" si="23">SUMIFS($O18,$I18,"&lt;="&amp;BC$6,$J18,"&gt;"&amp;BC$6)</f>
        <v>0</v>
      </c>
      <c r="BD18" s="22">
        <f t="shared" si="23"/>
        <v>0</v>
      </c>
      <c r="BE18" s="22">
        <f t="shared" si="23"/>
        <v>0</v>
      </c>
      <c r="BF18" s="22">
        <f t="shared" si="23"/>
        <v>0</v>
      </c>
      <c r="BG18" s="22">
        <f t="shared" si="23"/>
        <v>0</v>
      </c>
      <c r="BH18" s="22">
        <f t="shared" si="23"/>
        <v>0</v>
      </c>
      <c r="BI18" s="22">
        <f t="shared" si="23"/>
        <v>0</v>
      </c>
      <c r="BJ18" s="22">
        <f t="shared" si="23"/>
        <v>0</v>
      </c>
      <c r="BK18" s="22">
        <f t="shared" si="23"/>
        <v>0</v>
      </c>
      <c r="BL18" s="22">
        <f t="shared" si="23"/>
        <v>0</v>
      </c>
      <c r="BM18" s="22">
        <f t="shared" si="23"/>
        <v>0</v>
      </c>
      <c r="BN18" s="22">
        <f t="shared" si="23"/>
        <v>0</v>
      </c>
      <c r="BO18" s="22">
        <f t="shared" si="23"/>
        <v>0</v>
      </c>
      <c r="BP18" s="22">
        <f t="shared" si="23"/>
        <v>0</v>
      </c>
      <c r="BQ18" s="22">
        <f t="shared" si="23"/>
        <v>0</v>
      </c>
      <c r="BR18" s="22">
        <f t="shared" si="23"/>
        <v>0</v>
      </c>
      <c r="BS18" s="22">
        <f t="shared" ref="BS18:CH24" si="24">SUMIFS($O18,$I18,"&lt;="&amp;BS$6,$J18,"&gt;"&amp;BS$6)</f>
        <v>0</v>
      </c>
      <c r="BT18" s="22">
        <f t="shared" si="24"/>
        <v>0</v>
      </c>
      <c r="BU18" s="22">
        <f t="shared" si="24"/>
        <v>0</v>
      </c>
      <c r="BV18" s="22">
        <f t="shared" si="24"/>
        <v>0</v>
      </c>
      <c r="BW18" s="22">
        <f t="shared" si="24"/>
        <v>0</v>
      </c>
      <c r="BX18" s="22">
        <f t="shared" si="24"/>
        <v>0</v>
      </c>
      <c r="BY18" s="22">
        <f t="shared" si="24"/>
        <v>0</v>
      </c>
      <c r="BZ18" s="22">
        <f t="shared" si="24"/>
        <v>0</v>
      </c>
      <c r="CA18" s="22">
        <f t="shared" si="24"/>
        <v>0</v>
      </c>
      <c r="CB18" s="22">
        <f t="shared" si="24"/>
        <v>0</v>
      </c>
      <c r="CC18" s="22">
        <f t="shared" si="24"/>
        <v>0</v>
      </c>
      <c r="CD18" s="22">
        <f t="shared" si="24"/>
        <v>0</v>
      </c>
      <c r="CE18" s="22">
        <f t="shared" si="24"/>
        <v>0</v>
      </c>
      <c r="CF18" s="22">
        <f t="shared" si="24"/>
        <v>0</v>
      </c>
      <c r="CG18" s="22">
        <f t="shared" si="24"/>
        <v>0</v>
      </c>
      <c r="CH18" s="22">
        <f t="shared" si="24"/>
        <v>0</v>
      </c>
      <c r="CI18" s="22">
        <f t="shared" ref="CI18:CP24" si="25">SUMIFS($O18,$I18,"&lt;="&amp;CI$6,$J18,"&gt;"&amp;CI$6)</f>
        <v>0</v>
      </c>
      <c r="CJ18" s="22">
        <f t="shared" si="25"/>
        <v>0</v>
      </c>
      <c r="CK18" s="22">
        <f t="shared" si="25"/>
        <v>0</v>
      </c>
      <c r="CL18" s="22">
        <f t="shared" si="25"/>
        <v>0</v>
      </c>
      <c r="CM18" s="22">
        <f t="shared" si="25"/>
        <v>0</v>
      </c>
      <c r="CN18" s="22">
        <f t="shared" si="25"/>
        <v>0</v>
      </c>
      <c r="CO18" s="22">
        <f t="shared" si="25"/>
        <v>0</v>
      </c>
      <c r="CP18" s="22">
        <f t="shared" si="25"/>
        <v>0</v>
      </c>
    </row>
    <row r="19" spans="1:94">
      <c r="B19" s="20" t="s">
        <v>485</v>
      </c>
      <c r="D19" s="20" t="s">
        <v>448</v>
      </c>
      <c r="F19" s="21"/>
      <c r="G19" s="21">
        <v>0</v>
      </c>
      <c r="I19" s="31">
        <f t="shared" ref="I19:J24" si="26">DATE(YEAR(I18)+1,MONTH(I18),DAY(I18))</f>
        <v>43922</v>
      </c>
      <c r="J19" s="31">
        <f>DATE(YEAR(J18)+1,MONTH(J18),DAY(J18))</f>
        <v>44285</v>
      </c>
      <c r="L19" s="29">
        <f>594200/3</f>
        <v>198066.66666666666</v>
      </c>
      <c r="M19" s="29">
        <f>L19-L18</f>
        <v>0</v>
      </c>
      <c r="N19" s="34">
        <f>M19/L18</f>
        <v>0</v>
      </c>
      <c r="O19" s="32">
        <f>IFERROR(L19/ROUND(DAYS360(I19,J19,FALSE)/30,0),0)</f>
        <v>16505.555555555555</v>
      </c>
      <c r="Q19" s="22">
        <f t="shared" ref="Q19:U24" si="27">SUMIFS($W19:$CD19,$W$4:$CD$4,Q$6)</f>
        <v>148550.00000000003</v>
      </c>
      <c r="R19" s="22">
        <f t="shared" si="27"/>
        <v>49516.666666666664</v>
      </c>
      <c r="S19" s="22">
        <f t="shared" si="27"/>
        <v>0</v>
      </c>
      <c r="T19" s="22">
        <f t="shared" si="27"/>
        <v>0</v>
      </c>
      <c r="U19" s="22">
        <f t="shared" si="27"/>
        <v>0</v>
      </c>
      <c r="V19" s="22">
        <f t="shared" si="20"/>
        <v>0</v>
      </c>
      <c r="W19" s="22">
        <f t="shared" si="21"/>
        <v>0</v>
      </c>
      <c r="X19" s="22">
        <f t="shared" si="21"/>
        <v>0</v>
      </c>
      <c r="Y19" s="22">
        <f t="shared" si="21"/>
        <v>0</v>
      </c>
      <c r="Z19" s="22">
        <f t="shared" si="21"/>
        <v>16505.555555555555</v>
      </c>
      <c r="AA19" s="22">
        <f t="shared" si="21"/>
        <v>16505.555555555555</v>
      </c>
      <c r="AB19" s="22">
        <f t="shared" si="21"/>
        <v>16505.555555555555</v>
      </c>
      <c r="AC19" s="22">
        <f t="shared" si="21"/>
        <v>16505.555555555555</v>
      </c>
      <c r="AD19" s="22">
        <f t="shared" si="21"/>
        <v>16505.555555555555</v>
      </c>
      <c r="AE19" s="22">
        <f t="shared" si="21"/>
        <v>16505.555555555555</v>
      </c>
      <c r="AF19" s="22">
        <f t="shared" si="21"/>
        <v>16505.555555555555</v>
      </c>
      <c r="AG19" s="22">
        <f t="shared" si="21"/>
        <v>16505.555555555555</v>
      </c>
      <c r="AH19" s="22">
        <f t="shared" si="21"/>
        <v>16505.555555555555</v>
      </c>
      <c r="AI19" s="22">
        <f t="shared" si="21"/>
        <v>16505.555555555555</v>
      </c>
      <c r="AJ19" s="22">
        <f t="shared" si="21"/>
        <v>16505.555555555555</v>
      </c>
      <c r="AK19" s="22">
        <f t="shared" si="21"/>
        <v>16505.555555555555</v>
      </c>
      <c r="AL19" s="22">
        <f t="shared" si="21"/>
        <v>0</v>
      </c>
      <c r="AM19" s="22">
        <f t="shared" si="22"/>
        <v>0</v>
      </c>
      <c r="AN19" s="22">
        <f t="shared" si="22"/>
        <v>0</v>
      </c>
      <c r="AO19" s="22">
        <f t="shared" si="22"/>
        <v>0</v>
      </c>
      <c r="AP19" s="22">
        <f t="shared" si="22"/>
        <v>0</v>
      </c>
      <c r="AQ19" s="22">
        <f t="shared" si="22"/>
        <v>0</v>
      </c>
      <c r="AR19" s="22">
        <f t="shared" si="22"/>
        <v>0</v>
      </c>
      <c r="AS19" s="22">
        <f t="shared" si="22"/>
        <v>0</v>
      </c>
      <c r="AT19" s="22">
        <f t="shared" si="22"/>
        <v>0</v>
      </c>
      <c r="AU19" s="22">
        <f t="shared" si="22"/>
        <v>0</v>
      </c>
      <c r="AV19" s="22">
        <f t="shared" si="22"/>
        <v>0</v>
      </c>
      <c r="AW19" s="22">
        <f t="shared" si="22"/>
        <v>0</v>
      </c>
      <c r="AX19" s="22">
        <f t="shared" si="22"/>
        <v>0</v>
      </c>
      <c r="AY19" s="22">
        <f t="shared" si="22"/>
        <v>0</v>
      </c>
      <c r="AZ19" s="22">
        <f t="shared" si="22"/>
        <v>0</v>
      </c>
      <c r="BA19" s="22">
        <f t="shared" si="22"/>
        <v>0</v>
      </c>
      <c r="BB19" s="22">
        <f t="shared" si="22"/>
        <v>0</v>
      </c>
      <c r="BC19" s="22">
        <f t="shared" si="23"/>
        <v>0</v>
      </c>
      <c r="BD19" s="22">
        <f t="shared" si="23"/>
        <v>0</v>
      </c>
      <c r="BE19" s="22">
        <f t="shared" si="23"/>
        <v>0</v>
      </c>
      <c r="BF19" s="22">
        <f t="shared" si="23"/>
        <v>0</v>
      </c>
      <c r="BG19" s="22">
        <f t="shared" si="23"/>
        <v>0</v>
      </c>
      <c r="BH19" s="22">
        <f t="shared" si="23"/>
        <v>0</v>
      </c>
      <c r="BI19" s="22">
        <f t="shared" si="23"/>
        <v>0</v>
      </c>
      <c r="BJ19" s="22">
        <f t="shared" si="23"/>
        <v>0</v>
      </c>
      <c r="BK19" s="22">
        <f t="shared" si="23"/>
        <v>0</v>
      </c>
      <c r="BL19" s="22">
        <f t="shared" si="23"/>
        <v>0</v>
      </c>
      <c r="BM19" s="22">
        <f t="shared" si="23"/>
        <v>0</v>
      </c>
      <c r="BN19" s="22">
        <f t="shared" si="23"/>
        <v>0</v>
      </c>
      <c r="BO19" s="22">
        <f t="shared" si="23"/>
        <v>0</v>
      </c>
      <c r="BP19" s="22">
        <f t="shared" si="23"/>
        <v>0</v>
      </c>
      <c r="BQ19" s="22">
        <f t="shared" si="23"/>
        <v>0</v>
      </c>
      <c r="BR19" s="22">
        <f t="shared" si="23"/>
        <v>0</v>
      </c>
      <c r="BS19" s="22">
        <f t="shared" si="24"/>
        <v>0</v>
      </c>
      <c r="BT19" s="22">
        <f t="shared" si="24"/>
        <v>0</v>
      </c>
      <c r="BU19" s="22">
        <f t="shared" si="24"/>
        <v>0</v>
      </c>
      <c r="BV19" s="22">
        <f t="shared" si="24"/>
        <v>0</v>
      </c>
      <c r="BW19" s="22">
        <f t="shared" si="24"/>
        <v>0</v>
      </c>
      <c r="BX19" s="22">
        <f t="shared" si="24"/>
        <v>0</v>
      </c>
      <c r="BY19" s="22">
        <f t="shared" si="24"/>
        <v>0</v>
      </c>
      <c r="BZ19" s="22">
        <f t="shared" si="24"/>
        <v>0</v>
      </c>
      <c r="CA19" s="22">
        <f t="shared" si="24"/>
        <v>0</v>
      </c>
      <c r="CB19" s="22">
        <f t="shared" si="24"/>
        <v>0</v>
      </c>
      <c r="CC19" s="22">
        <f t="shared" si="24"/>
        <v>0</v>
      </c>
      <c r="CD19" s="22">
        <f t="shared" si="24"/>
        <v>0</v>
      </c>
      <c r="CE19" s="22">
        <f t="shared" si="24"/>
        <v>0</v>
      </c>
      <c r="CF19" s="22">
        <f t="shared" si="24"/>
        <v>0</v>
      </c>
      <c r="CG19" s="22">
        <f t="shared" si="24"/>
        <v>0</v>
      </c>
      <c r="CH19" s="22">
        <f t="shared" si="24"/>
        <v>0</v>
      </c>
      <c r="CI19" s="22">
        <f t="shared" si="25"/>
        <v>0</v>
      </c>
      <c r="CJ19" s="22">
        <f t="shared" si="25"/>
        <v>0</v>
      </c>
      <c r="CK19" s="22">
        <f t="shared" si="25"/>
        <v>0</v>
      </c>
      <c r="CL19" s="22">
        <f t="shared" si="25"/>
        <v>0</v>
      </c>
      <c r="CM19" s="22">
        <f t="shared" si="25"/>
        <v>0</v>
      </c>
      <c r="CN19" s="22">
        <f t="shared" si="25"/>
        <v>0</v>
      </c>
      <c r="CO19" s="22">
        <f t="shared" si="25"/>
        <v>0</v>
      </c>
      <c r="CP19" s="22">
        <f t="shared" si="25"/>
        <v>0</v>
      </c>
    </row>
    <row r="20" spans="1:94">
      <c r="B20" s="20" t="s">
        <v>485</v>
      </c>
      <c r="D20" s="20" t="s">
        <v>448</v>
      </c>
      <c r="F20" s="21"/>
      <c r="G20" s="21">
        <v>0</v>
      </c>
      <c r="I20" s="31">
        <f t="shared" si="26"/>
        <v>44287</v>
      </c>
      <c r="J20" s="31">
        <f t="shared" si="26"/>
        <v>44650</v>
      </c>
      <c r="L20" s="147">
        <f>594200/3</f>
        <v>198066.66666666666</v>
      </c>
      <c r="M20" s="29">
        <f t="shared" ref="M20:M24" si="28">L20-L19</f>
        <v>0</v>
      </c>
      <c r="N20" s="34">
        <f t="shared" ref="N20:N24" si="29">M20/L19</f>
        <v>0</v>
      </c>
      <c r="O20" s="32">
        <f t="shared" si="19"/>
        <v>16505.555555555555</v>
      </c>
      <c r="Q20" s="22">
        <f t="shared" si="27"/>
        <v>0</v>
      </c>
      <c r="R20" s="22">
        <f t="shared" si="27"/>
        <v>148550.00000000003</v>
      </c>
      <c r="S20" s="22">
        <f t="shared" si="27"/>
        <v>49516.666666666664</v>
      </c>
      <c r="T20" s="22">
        <f t="shared" si="27"/>
        <v>0</v>
      </c>
      <c r="U20" s="22">
        <f t="shared" si="27"/>
        <v>0</v>
      </c>
      <c r="V20" s="22">
        <f t="shared" si="20"/>
        <v>0</v>
      </c>
      <c r="W20" s="22">
        <f t="shared" si="21"/>
        <v>0</v>
      </c>
      <c r="X20" s="22">
        <f t="shared" si="21"/>
        <v>0</v>
      </c>
      <c r="Y20" s="22">
        <f t="shared" si="21"/>
        <v>0</v>
      </c>
      <c r="Z20" s="22">
        <f t="shared" si="21"/>
        <v>0</v>
      </c>
      <c r="AA20" s="22">
        <f t="shared" si="21"/>
        <v>0</v>
      </c>
      <c r="AB20" s="22">
        <f t="shared" si="21"/>
        <v>0</v>
      </c>
      <c r="AC20" s="22">
        <f t="shared" si="21"/>
        <v>0</v>
      </c>
      <c r="AD20" s="22">
        <f t="shared" si="21"/>
        <v>0</v>
      </c>
      <c r="AE20" s="22">
        <f t="shared" si="21"/>
        <v>0</v>
      </c>
      <c r="AF20" s="22">
        <f t="shared" si="21"/>
        <v>0</v>
      </c>
      <c r="AG20" s="22">
        <f t="shared" si="21"/>
        <v>0</v>
      </c>
      <c r="AH20" s="22">
        <f t="shared" si="21"/>
        <v>0</v>
      </c>
      <c r="AI20" s="22">
        <f t="shared" si="21"/>
        <v>0</v>
      </c>
      <c r="AJ20" s="22">
        <f t="shared" si="21"/>
        <v>0</v>
      </c>
      <c r="AK20" s="22">
        <f t="shared" si="21"/>
        <v>0</v>
      </c>
      <c r="AL20" s="22">
        <f t="shared" si="21"/>
        <v>16505.555555555555</v>
      </c>
      <c r="AM20" s="22">
        <f t="shared" si="22"/>
        <v>16505.555555555555</v>
      </c>
      <c r="AN20" s="22">
        <f t="shared" si="22"/>
        <v>16505.555555555555</v>
      </c>
      <c r="AO20" s="22">
        <f t="shared" si="22"/>
        <v>16505.555555555555</v>
      </c>
      <c r="AP20" s="22">
        <f t="shared" si="22"/>
        <v>16505.555555555555</v>
      </c>
      <c r="AQ20" s="22">
        <f t="shared" si="22"/>
        <v>16505.555555555555</v>
      </c>
      <c r="AR20" s="22">
        <f t="shared" si="22"/>
        <v>16505.555555555555</v>
      </c>
      <c r="AS20" s="22">
        <f t="shared" si="22"/>
        <v>16505.555555555555</v>
      </c>
      <c r="AT20" s="22">
        <f t="shared" si="22"/>
        <v>16505.555555555555</v>
      </c>
      <c r="AU20" s="22">
        <f t="shared" si="22"/>
        <v>16505.555555555555</v>
      </c>
      <c r="AV20" s="22">
        <f t="shared" si="22"/>
        <v>16505.555555555555</v>
      </c>
      <c r="AW20" s="22">
        <f t="shared" si="22"/>
        <v>16505.555555555555</v>
      </c>
      <c r="AX20" s="22">
        <f t="shared" si="22"/>
        <v>0</v>
      </c>
      <c r="AY20" s="22">
        <f t="shared" si="22"/>
        <v>0</v>
      </c>
      <c r="AZ20" s="22">
        <f t="shared" si="22"/>
        <v>0</v>
      </c>
      <c r="BA20" s="22">
        <f t="shared" si="22"/>
        <v>0</v>
      </c>
      <c r="BB20" s="22">
        <f t="shared" si="22"/>
        <v>0</v>
      </c>
      <c r="BC20" s="22">
        <f t="shared" si="23"/>
        <v>0</v>
      </c>
      <c r="BD20" s="22">
        <f t="shared" si="23"/>
        <v>0</v>
      </c>
      <c r="BE20" s="22">
        <f t="shared" si="23"/>
        <v>0</v>
      </c>
      <c r="BF20" s="22">
        <f t="shared" si="23"/>
        <v>0</v>
      </c>
      <c r="BG20" s="22">
        <f t="shared" si="23"/>
        <v>0</v>
      </c>
      <c r="BH20" s="22">
        <f t="shared" si="23"/>
        <v>0</v>
      </c>
      <c r="BI20" s="22">
        <f t="shared" si="23"/>
        <v>0</v>
      </c>
      <c r="BJ20" s="22">
        <f t="shared" si="23"/>
        <v>0</v>
      </c>
      <c r="BK20" s="22">
        <f t="shared" si="23"/>
        <v>0</v>
      </c>
      <c r="BL20" s="22">
        <f t="shared" si="23"/>
        <v>0</v>
      </c>
      <c r="BM20" s="22">
        <f t="shared" si="23"/>
        <v>0</v>
      </c>
      <c r="BN20" s="22">
        <f t="shared" si="23"/>
        <v>0</v>
      </c>
      <c r="BO20" s="22">
        <f t="shared" si="23"/>
        <v>0</v>
      </c>
      <c r="BP20" s="22">
        <f t="shared" si="23"/>
        <v>0</v>
      </c>
      <c r="BQ20" s="22">
        <f t="shared" si="23"/>
        <v>0</v>
      </c>
      <c r="BR20" s="22">
        <f t="shared" si="23"/>
        <v>0</v>
      </c>
      <c r="BS20" s="22">
        <f t="shared" si="24"/>
        <v>0</v>
      </c>
      <c r="BT20" s="22">
        <f t="shared" si="24"/>
        <v>0</v>
      </c>
      <c r="BU20" s="22">
        <f t="shared" si="24"/>
        <v>0</v>
      </c>
      <c r="BV20" s="22">
        <f t="shared" si="24"/>
        <v>0</v>
      </c>
      <c r="BW20" s="22">
        <f t="shared" si="24"/>
        <v>0</v>
      </c>
      <c r="BX20" s="22">
        <f t="shared" si="24"/>
        <v>0</v>
      </c>
      <c r="BY20" s="22">
        <f t="shared" si="24"/>
        <v>0</v>
      </c>
      <c r="BZ20" s="22">
        <f t="shared" si="24"/>
        <v>0</v>
      </c>
      <c r="CA20" s="22">
        <f t="shared" si="24"/>
        <v>0</v>
      </c>
      <c r="CB20" s="22">
        <f t="shared" si="24"/>
        <v>0</v>
      </c>
      <c r="CC20" s="22">
        <f t="shared" si="24"/>
        <v>0</v>
      </c>
      <c r="CD20" s="22">
        <f t="shared" si="24"/>
        <v>0</v>
      </c>
      <c r="CE20" s="22">
        <f t="shared" si="24"/>
        <v>0</v>
      </c>
      <c r="CF20" s="22">
        <f t="shared" si="24"/>
        <v>0</v>
      </c>
      <c r="CG20" s="22">
        <f t="shared" si="24"/>
        <v>0</v>
      </c>
      <c r="CH20" s="22">
        <f t="shared" si="24"/>
        <v>0</v>
      </c>
      <c r="CI20" s="22">
        <f t="shared" si="25"/>
        <v>0</v>
      </c>
      <c r="CJ20" s="22">
        <f t="shared" si="25"/>
        <v>0</v>
      </c>
      <c r="CK20" s="22">
        <f t="shared" si="25"/>
        <v>0</v>
      </c>
      <c r="CL20" s="22">
        <f t="shared" si="25"/>
        <v>0</v>
      </c>
      <c r="CM20" s="22">
        <f t="shared" si="25"/>
        <v>0</v>
      </c>
      <c r="CN20" s="22">
        <f t="shared" si="25"/>
        <v>0</v>
      </c>
      <c r="CO20" s="22">
        <f t="shared" si="25"/>
        <v>0</v>
      </c>
      <c r="CP20" s="22">
        <f t="shared" si="25"/>
        <v>0</v>
      </c>
    </row>
    <row r="21" spans="1:94">
      <c r="B21" s="20" t="s">
        <v>485</v>
      </c>
      <c r="D21" s="20" t="s">
        <v>448</v>
      </c>
      <c r="F21" s="21"/>
      <c r="G21" s="21">
        <v>7.4999999999999997E-2</v>
      </c>
      <c r="I21" s="31">
        <f t="shared" si="26"/>
        <v>44652</v>
      </c>
      <c r="J21" s="31">
        <f t="shared" si="26"/>
        <v>45015</v>
      </c>
      <c r="L21" s="29">
        <f t="shared" ref="L21:L22" si="30">O20*(1+F21)*(1+G21)*ROUND(DAYS360(I21,J21,FALSE)/30,0)</f>
        <v>212921.66666666663</v>
      </c>
      <c r="M21" s="29">
        <f t="shared" si="28"/>
        <v>14854.999999999971</v>
      </c>
      <c r="N21" s="34">
        <f t="shared" si="29"/>
        <v>7.4999999999999858E-2</v>
      </c>
      <c r="O21" s="32">
        <f t="shared" si="19"/>
        <v>17743.472222222219</v>
      </c>
      <c r="Q21" s="22">
        <f t="shared" si="27"/>
        <v>0</v>
      </c>
      <c r="R21" s="22">
        <f t="shared" si="27"/>
        <v>0</v>
      </c>
      <c r="S21" s="22">
        <f t="shared" si="27"/>
        <v>159691.24999999997</v>
      </c>
      <c r="T21" s="22">
        <f t="shared" si="27"/>
        <v>53230.416666666657</v>
      </c>
      <c r="U21" s="22">
        <f t="shared" si="27"/>
        <v>0</v>
      </c>
      <c r="V21" s="22">
        <f t="shared" si="20"/>
        <v>0</v>
      </c>
      <c r="W21" s="22">
        <f t="shared" si="21"/>
        <v>0</v>
      </c>
      <c r="X21" s="22">
        <f t="shared" si="21"/>
        <v>0</v>
      </c>
      <c r="Y21" s="22">
        <f t="shared" si="21"/>
        <v>0</v>
      </c>
      <c r="Z21" s="22">
        <f t="shared" si="21"/>
        <v>0</v>
      </c>
      <c r="AA21" s="22">
        <f t="shared" si="21"/>
        <v>0</v>
      </c>
      <c r="AB21" s="22">
        <f t="shared" si="21"/>
        <v>0</v>
      </c>
      <c r="AC21" s="22">
        <f t="shared" si="21"/>
        <v>0</v>
      </c>
      <c r="AD21" s="22">
        <f t="shared" si="21"/>
        <v>0</v>
      </c>
      <c r="AE21" s="22">
        <f t="shared" si="21"/>
        <v>0</v>
      </c>
      <c r="AF21" s="22">
        <f t="shared" si="21"/>
        <v>0</v>
      </c>
      <c r="AG21" s="22">
        <f t="shared" si="21"/>
        <v>0</v>
      </c>
      <c r="AH21" s="22">
        <f t="shared" si="21"/>
        <v>0</v>
      </c>
      <c r="AI21" s="22">
        <f t="shared" si="21"/>
        <v>0</v>
      </c>
      <c r="AJ21" s="22">
        <f t="shared" si="21"/>
        <v>0</v>
      </c>
      <c r="AK21" s="22">
        <f t="shared" si="21"/>
        <v>0</v>
      </c>
      <c r="AL21" s="22">
        <f t="shared" si="21"/>
        <v>0</v>
      </c>
      <c r="AM21" s="22">
        <f t="shared" si="22"/>
        <v>0</v>
      </c>
      <c r="AN21" s="22">
        <f t="shared" si="22"/>
        <v>0</v>
      </c>
      <c r="AO21" s="22">
        <f t="shared" si="22"/>
        <v>0</v>
      </c>
      <c r="AP21" s="22">
        <f t="shared" si="22"/>
        <v>0</v>
      </c>
      <c r="AQ21" s="22">
        <f t="shared" si="22"/>
        <v>0</v>
      </c>
      <c r="AR21" s="22">
        <f t="shared" si="22"/>
        <v>0</v>
      </c>
      <c r="AS21" s="22">
        <f t="shared" si="22"/>
        <v>0</v>
      </c>
      <c r="AT21" s="22">
        <f t="shared" si="22"/>
        <v>0</v>
      </c>
      <c r="AU21" s="22">
        <f t="shared" si="22"/>
        <v>0</v>
      </c>
      <c r="AV21" s="22">
        <f t="shared" si="22"/>
        <v>0</v>
      </c>
      <c r="AW21" s="22">
        <f t="shared" si="22"/>
        <v>0</v>
      </c>
      <c r="AX21" s="22">
        <f t="shared" si="22"/>
        <v>17743.472222222219</v>
      </c>
      <c r="AY21" s="22">
        <f t="shared" si="22"/>
        <v>17743.472222222219</v>
      </c>
      <c r="AZ21" s="22">
        <f t="shared" si="22"/>
        <v>17743.472222222219</v>
      </c>
      <c r="BA21" s="22">
        <f t="shared" si="22"/>
        <v>17743.472222222219</v>
      </c>
      <c r="BB21" s="22">
        <f t="shared" si="22"/>
        <v>17743.472222222219</v>
      </c>
      <c r="BC21" s="22">
        <f t="shared" si="23"/>
        <v>17743.472222222219</v>
      </c>
      <c r="BD21" s="22">
        <f t="shared" si="23"/>
        <v>17743.472222222219</v>
      </c>
      <c r="BE21" s="22">
        <f t="shared" si="23"/>
        <v>17743.472222222219</v>
      </c>
      <c r="BF21" s="22">
        <f t="shared" si="23"/>
        <v>17743.472222222219</v>
      </c>
      <c r="BG21" s="22">
        <f t="shared" si="23"/>
        <v>17743.472222222219</v>
      </c>
      <c r="BH21" s="22">
        <f t="shared" si="23"/>
        <v>17743.472222222219</v>
      </c>
      <c r="BI21" s="22">
        <f t="shared" si="23"/>
        <v>17743.472222222219</v>
      </c>
      <c r="BJ21" s="22">
        <f t="shared" si="23"/>
        <v>0</v>
      </c>
      <c r="BK21" s="22">
        <f t="shared" si="23"/>
        <v>0</v>
      </c>
      <c r="BL21" s="22">
        <f t="shared" si="23"/>
        <v>0</v>
      </c>
      <c r="BM21" s="22">
        <f t="shared" si="23"/>
        <v>0</v>
      </c>
      <c r="BN21" s="22">
        <f t="shared" si="23"/>
        <v>0</v>
      </c>
      <c r="BO21" s="22">
        <f t="shared" si="23"/>
        <v>0</v>
      </c>
      <c r="BP21" s="22">
        <f t="shared" si="23"/>
        <v>0</v>
      </c>
      <c r="BQ21" s="22">
        <f t="shared" si="23"/>
        <v>0</v>
      </c>
      <c r="BR21" s="22">
        <f t="shared" si="23"/>
        <v>0</v>
      </c>
      <c r="BS21" s="22">
        <f t="shared" si="24"/>
        <v>0</v>
      </c>
      <c r="BT21" s="22">
        <f t="shared" si="24"/>
        <v>0</v>
      </c>
      <c r="BU21" s="22">
        <f t="shared" si="24"/>
        <v>0</v>
      </c>
      <c r="BV21" s="22">
        <f t="shared" si="24"/>
        <v>0</v>
      </c>
      <c r="BW21" s="22">
        <f t="shared" si="24"/>
        <v>0</v>
      </c>
      <c r="BX21" s="22">
        <f t="shared" si="24"/>
        <v>0</v>
      </c>
      <c r="BY21" s="22">
        <f t="shared" si="24"/>
        <v>0</v>
      </c>
      <c r="BZ21" s="22">
        <f t="shared" si="24"/>
        <v>0</v>
      </c>
      <c r="CA21" s="22">
        <f t="shared" si="24"/>
        <v>0</v>
      </c>
      <c r="CB21" s="22">
        <f t="shared" si="24"/>
        <v>0</v>
      </c>
      <c r="CC21" s="22">
        <f t="shared" si="24"/>
        <v>0</v>
      </c>
      <c r="CD21" s="22">
        <f t="shared" si="24"/>
        <v>0</v>
      </c>
      <c r="CE21" s="22">
        <f t="shared" si="24"/>
        <v>0</v>
      </c>
      <c r="CF21" s="22">
        <f t="shared" si="24"/>
        <v>0</v>
      </c>
      <c r="CG21" s="22">
        <f t="shared" si="24"/>
        <v>0</v>
      </c>
      <c r="CH21" s="22">
        <f t="shared" si="24"/>
        <v>0</v>
      </c>
      <c r="CI21" s="22">
        <f t="shared" si="25"/>
        <v>0</v>
      </c>
      <c r="CJ21" s="22">
        <f t="shared" si="25"/>
        <v>0</v>
      </c>
      <c r="CK21" s="22">
        <f t="shared" si="25"/>
        <v>0</v>
      </c>
      <c r="CL21" s="22">
        <f t="shared" si="25"/>
        <v>0</v>
      </c>
      <c r="CM21" s="22">
        <f t="shared" si="25"/>
        <v>0</v>
      </c>
      <c r="CN21" s="22">
        <f t="shared" si="25"/>
        <v>0</v>
      </c>
      <c r="CO21" s="22">
        <f t="shared" si="25"/>
        <v>0</v>
      </c>
      <c r="CP21" s="22">
        <f t="shared" si="25"/>
        <v>0</v>
      </c>
    </row>
    <row r="22" spans="1:94">
      <c r="B22" s="20" t="s">
        <v>485</v>
      </c>
      <c r="D22" s="20" t="s">
        <v>448</v>
      </c>
      <c r="F22" s="21"/>
      <c r="G22" s="21">
        <v>7.4999999999999997E-2</v>
      </c>
      <c r="I22" s="31">
        <f t="shared" si="26"/>
        <v>45017</v>
      </c>
      <c r="J22" s="31">
        <f t="shared" si="26"/>
        <v>45381</v>
      </c>
      <c r="L22" s="29">
        <f t="shared" si="30"/>
        <v>228890.7916666666</v>
      </c>
      <c r="M22" s="29">
        <f t="shared" si="28"/>
        <v>15969.124999999971</v>
      </c>
      <c r="N22" s="34">
        <f t="shared" si="29"/>
        <v>7.4999999999999872E-2</v>
      </c>
      <c r="O22" s="32">
        <f t="shared" si="19"/>
        <v>19074.232638888883</v>
      </c>
      <c r="Q22" s="22">
        <f t="shared" si="27"/>
        <v>0</v>
      </c>
      <c r="R22" s="22">
        <f t="shared" si="27"/>
        <v>0</v>
      </c>
      <c r="S22" s="22">
        <f t="shared" si="27"/>
        <v>0</v>
      </c>
      <c r="T22" s="22">
        <f t="shared" si="27"/>
        <v>171668.09374999991</v>
      </c>
      <c r="U22" s="22">
        <f t="shared" si="27"/>
        <v>57222.69791666665</v>
      </c>
      <c r="V22" s="22">
        <f t="shared" si="20"/>
        <v>0</v>
      </c>
      <c r="W22" s="22">
        <f t="shared" si="21"/>
        <v>0</v>
      </c>
      <c r="X22" s="22">
        <f t="shared" si="21"/>
        <v>0</v>
      </c>
      <c r="Y22" s="22">
        <f t="shared" si="21"/>
        <v>0</v>
      </c>
      <c r="Z22" s="22">
        <f t="shared" si="21"/>
        <v>0</v>
      </c>
      <c r="AA22" s="22">
        <f t="shared" si="21"/>
        <v>0</v>
      </c>
      <c r="AB22" s="22">
        <f t="shared" si="21"/>
        <v>0</v>
      </c>
      <c r="AC22" s="22">
        <f t="shared" si="21"/>
        <v>0</v>
      </c>
      <c r="AD22" s="22">
        <f t="shared" si="21"/>
        <v>0</v>
      </c>
      <c r="AE22" s="22">
        <f t="shared" si="21"/>
        <v>0</v>
      </c>
      <c r="AF22" s="22">
        <f t="shared" si="21"/>
        <v>0</v>
      </c>
      <c r="AG22" s="22">
        <f t="shared" si="21"/>
        <v>0</v>
      </c>
      <c r="AH22" s="22">
        <f t="shared" si="21"/>
        <v>0</v>
      </c>
      <c r="AI22" s="22">
        <f t="shared" si="21"/>
        <v>0</v>
      </c>
      <c r="AJ22" s="22">
        <f t="shared" si="21"/>
        <v>0</v>
      </c>
      <c r="AK22" s="22">
        <f t="shared" si="21"/>
        <v>0</v>
      </c>
      <c r="AL22" s="22">
        <f t="shared" si="21"/>
        <v>0</v>
      </c>
      <c r="AM22" s="22">
        <f t="shared" si="22"/>
        <v>0</v>
      </c>
      <c r="AN22" s="22">
        <f t="shared" si="22"/>
        <v>0</v>
      </c>
      <c r="AO22" s="22">
        <f t="shared" si="22"/>
        <v>0</v>
      </c>
      <c r="AP22" s="22">
        <f t="shared" si="22"/>
        <v>0</v>
      </c>
      <c r="AQ22" s="22">
        <f t="shared" si="22"/>
        <v>0</v>
      </c>
      <c r="AR22" s="22">
        <f t="shared" si="22"/>
        <v>0</v>
      </c>
      <c r="AS22" s="22">
        <f t="shared" si="22"/>
        <v>0</v>
      </c>
      <c r="AT22" s="22">
        <f t="shared" si="22"/>
        <v>0</v>
      </c>
      <c r="AU22" s="22">
        <f t="shared" si="22"/>
        <v>0</v>
      </c>
      <c r="AV22" s="22">
        <f t="shared" si="22"/>
        <v>0</v>
      </c>
      <c r="AW22" s="22">
        <f t="shared" si="22"/>
        <v>0</v>
      </c>
      <c r="AX22" s="22">
        <f t="shared" si="22"/>
        <v>0</v>
      </c>
      <c r="AY22" s="22">
        <f t="shared" si="22"/>
        <v>0</v>
      </c>
      <c r="AZ22" s="22">
        <f t="shared" si="22"/>
        <v>0</v>
      </c>
      <c r="BA22" s="22">
        <f t="shared" si="22"/>
        <v>0</v>
      </c>
      <c r="BB22" s="22">
        <f t="shared" si="22"/>
        <v>0</v>
      </c>
      <c r="BC22" s="22">
        <f t="shared" si="23"/>
        <v>0</v>
      </c>
      <c r="BD22" s="22">
        <f t="shared" si="23"/>
        <v>0</v>
      </c>
      <c r="BE22" s="22">
        <f t="shared" si="23"/>
        <v>0</v>
      </c>
      <c r="BF22" s="22">
        <f t="shared" si="23"/>
        <v>0</v>
      </c>
      <c r="BG22" s="22">
        <f t="shared" si="23"/>
        <v>0</v>
      </c>
      <c r="BH22" s="22">
        <f t="shared" si="23"/>
        <v>0</v>
      </c>
      <c r="BI22" s="22">
        <f t="shared" si="23"/>
        <v>0</v>
      </c>
      <c r="BJ22" s="22">
        <f t="shared" si="23"/>
        <v>19074.232638888883</v>
      </c>
      <c r="BK22" s="22">
        <f t="shared" si="23"/>
        <v>19074.232638888883</v>
      </c>
      <c r="BL22" s="22">
        <f t="shared" si="23"/>
        <v>19074.232638888883</v>
      </c>
      <c r="BM22" s="22">
        <f t="shared" si="23"/>
        <v>19074.232638888883</v>
      </c>
      <c r="BN22" s="22">
        <f t="shared" si="23"/>
        <v>19074.232638888883</v>
      </c>
      <c r="BO22" s="22">
        <f t="shared" si="23"/>
        <v>19074.232638888883</v>
      </c>
      <c r="BP22" s="22">
        <f t="shared" si="23"/>
        <v>19074.232638888883</v>
      </c>
      <c r="BQ22" s="22">
        <f t="shared" si="23"/>
        <v>19074.232638888883</v>
      </c>
      <c r="BR22" s="22">
        <f t="shared" si="23"/>
        <v>19074.232638888883</v>
      </c>
      <c r="BS22" s="22">
        <f t="shared" si="24"/>
        <v>19074.232638888883</v>
      </c>
      <c r="BT22" s="22">
        <f t="shared" si="24"/>
        <v>19074.232638888883</v>
      </c>
      <c r="BU22" s="22">
        <f t="shared" si="24"/>
        <v>19074.232638888883</v>
      </c>
      <c r="BV22" s="22">
        <f t="shared" si="24"/>
        <v>0</v>
      </c>
      <c r="BW22" s="22">
        <f t="shared" si="24"/>
        <v>0</v>
      </c>
      <c r="BX22" s="22">
        <f t="shared" si="24"/>
        <v>0</v>
      </c>
      <c r="BY22" s="22">
        <f t="shared" si="24"/>
        <v>0</v>
      </c>
      <c r="BZ22" s="22">
        <f t="shared" si="24"/>
        <v>0</v>
      </c>
      <c r="CA22" s="22">
        <f t="shared" si="24"/>
        <v>0</v>
      </c>
      <c r="CB22" s="22">
        <f t="shared" si="24"/>
        <v>0</v>
      </c>
      <c r="CC22" s="22">
        <f t="shared" si="24"/>
        <v>0</v>
      </c>
      <c r="CD22" s="22">
        <f t="shared" si="24"/>
        <v>0</v>
      </c>
      <c r="CE22" s="22">
        <f t="shared" si="24"/>
        <v>0</v>
      </c>
      <c r="CF22" s="22">
        <f t="shared" si="24"/>
        <v>0</v>
      </c>
      <c r="CG22" s="22">
        <f t="shared" si="24"/>
        <v>0</v>
      </c>
      <c r="CH22" s="22">
        <f t="shared" si="24"/>
        <v>0</v>
      </c>
      <c r="CI22" s="22">
        <f t="shared" si="25"/>
        <v>0</v>
      </c>
      <c r="CJ22" s="22">
        <f t="shared" si="25"/>
        <v>0</v>
      </c>
      <c r="CK22" s="22">
        <f t="shared" si="25"/>
        <v>0</v>
      </c>
      <c r="CL22" s="22">
        <f t="shared" si="25"/>
        <v>0</v>
      </c>
      <c r="CM22" s="22">
        <f t="shared" si="25"/>
        <v>0</v>
      </c>
      <c r="CN22" s="22">
        <f t="shared" si="25"/>
        <v>0</v>
      </c>
      <c r="CO22" s="22">
        <f t="shared" si="25"/>
        <v>0</v>
      </c>
      <c r="CP22" s="22">
        <f t="shared" si="25"/>
        <v>0</v>
      </c>
    </row>
    <row r="23" spans="1:94">
      <c r="B23" s="20" t="s">
        <v>485</v>
      </c>
      <c r="D23" s="20" t="s">
        <v>448</v>
      </c>
      <c r="F23" s="21"/>
      <c r="G23" s="21">
        <v>0.03</v>
      </c>
      <c r="I23" s="31">
        <f t="shared" si="26"/>
        <v>45383</v>
      </c>
      <c r="J23" s="31">
        <f t="shared" si="26"/>
        <v>45746</v>
      </c>
      <c r="L23" s="29">
        <f>O22*(1+F23)*(1+G23)*ROUND(DAYS360(I23,J23,FALSE)/30,0)</f>
        <v>235757.51541666657</v>
      </c>
      <c r="M23" s="29">
        <f t="shared" si="28"/>
        <v>6866.7237499999756</v>
      </c>
      <c r="N23" s="34">
        <f t="shared" si="29"/>
        <v>2.9999999999999902E-2</v>
      </c>
      <c r="O23" s="32">
        <f t="shared" si="19"/>
        <v>19646.459618055549</v>
      </c>
      <c r="Q23" s="22">
        <f t="shared" si="27"/>
        <v>0</v>
      </c>
      <c r="R23" s="22">
        <f t="shared" si="27"/>
        <v>0</v>
      </c>
      <c r="S23" s="22">
        <f t="shared" si="27"/>
        <v>0</v>
      </c>
      <c r="T23" s="22">
        <f t="shared" si="27"/>
        <v>0</v>
      </c>
      <c r="U23" s="22">
        <f t="shared" si="27"/>
        <v>176818.13656249995</v>
      </c>
      <c r="V23" s="22">
        <f t="shared" si="20"/>
        <v>58939.378854166644</v>
      </c>
      <c r="W23" s="22">
        <f t="shared" si="21"/>
        <v>0</v>
      </c>
      <c r="X23" s="22">
        <f t="shared" si="21"/>
        <v>0</v>
      </c>
      <c r="Y23" s="22">
        <f t="shared" si="21"/>
        <v>0</v>
      </c>
      <c r="Z23" s="22">
        <f t="shared" si="21"/>
        <v>0</v>
      </c>
      <c r="AA23" s="22">
        <f t="shared" si="21"/>
        <v>0</v>
      </c>
      <c r="AB23" s="22">
        <f t="shared" si="21"/>
        <v>0</v>
      </c>
      <c r="AC23" s="22">
        <f t="shared" si="21"/>
        <v>0</v>
      </c>
      <c r="AD23" s="22">
        <f t="shared" si="21"/>
        <v>0</v>
      </c>
      <c r="AE23" s="22">
        <f t="shared" si="21"/>
        <v>0</v>
      </c>
      <c r="AF23" s="22">
        <f t="shared" si="21"/>
        <v>0</v>
      </c>
      <c r="AG23" s="22">
        <f t="shared" si="21"/>
        <v>0</v>
      </c>
      <c r="AH23" s="22">
        <f t="shared" si="21"/>
        <v>0</v>
      </c>
      <c r="AI23" s="22">
        <f t="shared" si="21"/>
        <v>0</v>
      </c>
      <c r="AJ23" s="22">
        <f t="shared" si="21"/>
        <v>0</v>
      </c>
      <c r="AK23" s="22">
        <f t="shared" si="21"/>
        <v>0</v>
      </c>
      <c r="AL23" s="22">
        <f t="shared" si="21"/>
        <v>0</v>
      </c>
      <c r="AM23" s="22">
        <f t="shared" si="22"/>
        <v>0</v>
      </c>
      <c r="AN23" s="22">
        <f t="shared" si="22"/>
        <v>0</v>
      </c>
      <c r="AO23" s="22">
        <f t="shared" si="22"/>
        <v>0</v>
      </c>
      <c r="AP23" s="22">
        <f t="shared" si="22"/>
        <v>0</v>
      </c>
      <c r="AQ23" s="22">
        <f t="shared" si="22"/>
        <v>0</v>
      </c>
      <c r="AR23" s="22">
        <f t="shared" si="22"/>
        <v>0</v>
      </c>
      <c r="AS23" s="22">
        <f t="shared" si="22"/>
        <v>0</v>
      </c>
      <c r="AT23" s="22">
        <f t="shared" si="22"/>
        <v>0</v>
      </c>
      <c r="AU23" s="22">
        <f t="shared" si="22"/>
        <v>0</v>
      </c>
      <c r="AV23" s="22">
        <f t="shared" si="22"/>
        <v>0</v>
      </c>
      <c r="AW23" s="22">
        <f t="shared" si="22"/>
        <v>0</v>
      </c>
      <c r="AX23" s="22">
        <f t="shared" si="22"/>
        <v>0</v>
      </c>
      <c r="AY23" s="22">
        <f t="shared" si="22"/>
        <v>0</v>
      </c>
      <c r="AZ23" s="22">
        <f t="shared" si="22"/>
        <v>0</v>
      </c>
      <c r="BA23" s="22">
        <f t="shared" si="22"/>
        <v>0</v>
      </c>
      <c r="BB23" s="22">
        <f t="shared" si="22"/>
        <v>0</v>
      </c>
      <c r="BC23" s="22">
        <f t="shared" si="23"/>
        <v>0</v>
      </c>
      <c r="BD23" s="22">
        <f t="shared" si="23"/>
        <v>0</v>
      </c>
      <c r="BE23" s="22">
        <f t="shared" si="23"/>
        <v>0</v>
      </c>
      <c r="BF23" s="22">
        <f t="shared" si="23"/>
        <v>0</v>
      </c>
      <c r="BG23" s="22">
        <f t="shared" si="23"/>
        <v>0</v>
      </c>
      <c r="BH23" s="22">
        <f t="shared" si="23"/>
        <v>0</v>
      </c>
      <c r="BI23" s="22">
        <f t="shared" si="23"/>
        <v>0</v>
      </c>
      <c r="BJ23" s="22">
        <f t="shared" si="23"/>
        <v>0</v>
      </c>
      <c r="BK23" s="22">
        <f t="shared" si="23"/>
        <v>0</v>
      </c>
      <c r="BL23" s="22">
        <f t="shared" si="23"/>
        <v>0</v>
      </c>
      <c r="BM23" s="22">
        <f t="shared" si="23"/>
        <v>0</v>
      </c>
      <c r="BN23" s="22">
        <f t="shared" si="23"/>
        <v>0</v>
      </c>
      <c r="BO23" s="22">
        <f t="shared" si="23"/>
        <v>0</v>
      </c>
      <c r="BP23" s="22">
        <f t="shared" si="23"/>
        <v>0</v>
      </c>
      <c r="BQ23" s="22">
        <f t="shared" si="23"/>
        <v>0</v>
      </c>
      <c r="BR23" s="22">
        <f t="shared" si="23"/>
        <v>0</v>
      </c>
      <c r="BS23" s="22">
        <f t="shared" si="24"/>
        <v>0</v>
      </c>
      <c r="BT23" s="22">
        <f t="shared" si="24"/>
        <v>0</v>
      </c>
      <c r="BU23" s="22">
        <f t="shared" si="24"/>
        <v>0</v>
      </c>
      <c r="BV23" s="22">
        <f t="shared" si="24"/>
        <v>19646.459618055549</v>
      </c>
      <c r="BW23" s="22">
        <f t="shared" si="24"/>
        <v>19646.459618055549</v>
      </c>
      <c r="BX23" s="22">
        <f t="shared" si="24"/>
        <v>19646.459618055549</v>
      </c>
      <c r="BY23" s="22">
        <f t="shared" si="24"/>
        <v>19646.459618055549</v>
      </c>
      <c r="BZ23" s="22">
        <f t="shared" si="24"/>
        <v>19646.459618055549</v>
      </c>
      <c r="CA23" s="22">
        <f t="shared" si="24"/>
        <v>19646.459618055549</v>
      </c>
      <c r="CB23" s="22">
        <f t="shared" si="24"/>
        <v>19646.459618055549</v>
      </c>
      <c r="CC23" s="22">
        <f t="shared" si="24"/>
        <v>19646.459618055549</v>
      </c>
      <c r="CD23" s="22">
        <f t="shared" si="24"/>
        <v>19646.459618055549</v>
      </c>
      <c r="CE23" s="22">
        <f t="shared" si="24"/>
        <v>19646.459618055549</v>
      </c>
      <c r="CF23" s="22">
        <f t="shared" si="24"/>
        <v>19646.459618055549</v>
      </c>
      <c r="CG23" s="22">
        <f t="shared" si="24"/>
        <v>19646.459618055549</v>
      </c>
      <c r="CH23" s="22">
        <f t="shared" si="24"/>
        <v>0</v>
      </c>
      <c r="CI23" s="22">
        <f t="shared" si="25"/>
        <v>0</v>
      </c>
      <c r="CJ23" s="22">
        <f t="shared" si="25"/>
        <v>0</v>
      </c>
      <c r="CK23" s="22">
        <f t="shared" si="25"/>
        <v>0</v>
      </c>
      <c r="CL23" s="22">
        <f t="shared" si="25"/>
        <v>0</v>
      </c>
      <c r="CM23" s="22">
        <f t="shared" si="25"/>
        <v>0</v>
      </c>
      <c r="CN23" s="22">
        <f t="shared" si="25"/>
        <v>0</v>
      </c>
      <c r="CO23" s="22">
        <f t="shared" si="25"/>
        <v>0</v>
      </c>
      <c r="CP23" s="22">
        <f t="shared" si="25"/>
        <v>0</v>
      </c>
    </row>
    <row r="24" spans="1:94">
      <c r="B24" s="20" t="s">
        <v>485</v>
      </c>
      <c r="D24" s="20" t="s">
        <v>448</v>
      </c>
      <c r="F24" s="21"/>
      <c r="G24" s="21">
        <v>0.03</v>
      </c>
      <c r="I24" s="31">
        <f t="shared" si="26"/>
        <v>45748</v>
      </c>
      <c r="J24" s="31">
        <f t="shared" si="26"/>
        <v>46111</v>
      </c>
      <c r="L24" s="29">
        <f>O23*(1+F24)*(1+G24)*ROUND(DAYS360(I24,J24,FALSE)/30,0)</f>
        <v>242830.24087916658</v>
      </c>
      <c r="M24" s="29">
        <f t="shared" si="28"/>
        <v>7072.725462500006</v>
      </c>
      <c r="N24" s="34">
        <f t="shared" si="29"/>
        <v>3.0000000000000037E-2</v>
      </c>
      <c r="O24" s="32">
        <f t="shared" si="19"/>
        <v>20235.853406597216</v>
      </c>
      <c r="Q24" s="22">
        <f t="shared" si="27"/>
        <v>0</v>
      </c>
      <c r="R24" s="22">
        <f t="shared" si="27"/>
        <v>0</v>
      </c>
      <c r="S24" s="22">
        <f t="shared" si="27"/>
        <v>0</v>
      </c>
      <c r="T24" s="22">
        <f t="shared" si="27"/>
        <v>0</v>
      </c>
      <c r="U24" s="22">
        <f t="shared" si="27"/>
        <v>0</v>
      </c>
      <c r="V24" s="22">
        <f t="shared" si="20"/>
        <v>182122.68065937495</v>
      </c>
      <c r="W24" s="22">
        <f t="shared" si="21"/>
        <v>0</v>
      </c>
      <c r="X24" s="22">
        <f t="shared" si="21"/>
        <v>0</v>
      </c>
      <c r="Y24" s="22">
        <f t="shared" si="21"/>
        <v>0</v>
      </c>
      <c r="Z24" s="22">
        <f t="shared" si="21"/>
        <v>0</v>
      </c>
      <c r="AA24" s="22">
        <f t="shared" si="21"/>
        <v>0</v>
      </c>
      <c r="AB24" s="22">
        <f t="shared" si="21"/>
        <v>0</v>
      </c>
      <c r="AC24" s="22">
        <f t="shared" si="21"/>
        <v>0</v>
      </c>
      <c r="AD24" s="22">
        <f t="shared" si="21"/>
        <v>0</v>
      </c>
      <c r="AE24" s="22">
        <f t="shared" si="21"/>
        <v>0</v>
      </c>
      <c r="AF24" s="22">
        <f t="shared" si="21"/>
        <v>0</v>
      </c>
      <c r="AG24" s="22">
        <f t="shared" si="21"/>
        <v>0</v>
      </c>
      <c r="AH24" s="22">
        <f t="shared" si="21"/>
        <v>0</v>
      </c>
      <c r="AI24" s="22">
        <f t="shared" si="21"/>
        <v>0</v>
      </c>
      <c r="AJ24" s="22">
        <f t="shared" si="21"/>
        <v>0</v>
      </c>
      <c r="AK24" s="22">
        <f t="shared" si="21"/>
        <v>0</v>
      </c>
      <c r="AL24" s="22">
        <f t="shared" si="21"/>
        <v>0</v>
      </c>
      <c r="AM24" s="22">
        <f t="shared" si="22"/>
        <v>0</v>
      </c>
      <c r="AN24" s="22">
        <f t="shared" si="22"/>
        <v>0</v>
      </c>
      <c r="AO24" s="22">
        <f t="shared" si="22"/>
        <v>0</v>
      </c>
      <c r="AP24" s="22">
        <f t="shared" si="22"/>
        <v>0</v>
      </c>
      <c r="AQ24" s="22">
        <f t="shared" si="22"/>
        <v>0</v>
      </c>
      <c r="AR24" s="22">
        <f t="shared" si="22"/>
        <v>0</v>
      </c>
      <c r="AS24" s="22">
        <f t="shared" si="22"/>
        <v>0</v>
      </c>
      <c r="AT24" s="22">
        <f t="shared" si="22"/>
        <v>0</v>
      </c>
      <c r="AU24" s="22">
        <f t="shared" si="22"/>
        <v>0</v>
      </c>
      <c r="AV24" s="22">
        <f t="shared" si="22"/>
        <v>0</v>
      </c>
      <c r="AW24" s="22">
        <f t="shared" si="22"/>
        <v>0</v>
      </c>
      <c r="AX24" s="22">
        <f t="shared" si="22"/>
        <v>0</v>
      </c>
      <c r="AY24" s="22">
        <f t="shared" si="22"/>
        <v>0</v>
      </c>
      <c r="AZ24" s="22">
        <f t="shared" si="22"/>
        <v>0</v>
      </c>
      <c r="BA24" s="22">
        <f t="shared" si="22"/>
        <v>0</v>
      </c>
      <c r="BB24" s="22">
        <f t="shared" si="22"/>
        <v>0</v>
      </c>
      <c r="BC24" s="22">
        <f t="shared" si="23"/>
        <v>0</v>
      </c>
      <c r="BD24" s="22">
        <f t="shared" si="23"/>
        <v>0</v>
      </c>
      <c r="BE24" s="22">
        <f t="shared" si="23"/>
        <v>0</v>
      </c>
      <c r="BF24" s="22">
        <f t="shared" si="23"/>
        <v>0</v>
      </c>
      <c r="BG24" s="22">
        <f t="shared" si="23"/>
        <v>0</v>
      </c>
      <c r="BH24" s="22">
        <f t="shared" si="23"/>
        <v>0</v>
      </c>
      <c r="BI24" s="22">
        <f t="shared" si="23"/>
        <v>0</v>
      </c>
      <c r="BJ24" s="22">
        <f t="shared" si="23"/>
        <v>0</v>
      </c>
      <c r="BK24" s="22">
        <f t="shared" si="23"/>
        <v>0</v>
      </c>
      <c r="BL24" s="22">
        <f t="shared" si="23"/>
        <v>0</v>
      </c>
      <c r="BM24" s="22">
        <f t="shared" si="23"/>
        <v>0</v>
      </c>
      <c r="BN24" s="22">
        <f t="shared" si="23"/>
        <v>0</v>
      </c>
      <c r="BO24" s="22">
        <f t="shared" si="23"/>
        <v>0</v>
      </c>
      <c r="BP24" s="22">
        <f t="shared" si="23"/>
        <v>0</v>
      </c>
      <c r="BQ24" s="22">
        <f t="shared" si="23"/>
        <v>0</v>
      </c>
      <c r="BR24" s="22">
        <f t="shared" si="23"/>
        <v>0</v>
      </c>
      <c r="BS24" s="22">
        <f t="shared" si="24"/>
        <v>0</v>
      </c>
      <c r="BT24" s="22">
        <f t="shared" si="24"/>
        <v>0</v>
      </c>
      <c r="BU24" s="22">
        <f t="shared" si="24"/>
        <v>0</v>
      </c>
      <c r="BV24" s="22">
        <f t="shared" si="24"/>
        <v>0</v>
      </c>
      <c r="BW24" s="22">
        <f t="shared" si="24"/>
        <v>0</v>
      </c>
      <c r="BX24" s="22">
        <f t="shared" si="24"/>
        <v>0</v>
      </c>
      <c r="BY24" s="22">
        <f t="shared" si="24"/>
        <v>0</v>
      </c>
      <c r="BZ24" s="22">
        <f t="shared" si="24"/>
        <v>0</v>
      </c>
      <c r="CA24" s="22">
        <f t="shared" si="24"/>
        <v>0</v>
      </c>
      <c r="CB24" s="22">
        <f t="shared" si="24"/>
        <v>0</v>
      </c>
      <c r="CC24" s="22">
        <f t="shared" si="24"/>
        <v>0</v>
      </c>
      <c r="CD24" s="22">
        <f t="shared" si="24"/>
        <v>0</v>
      </c>
      <c r="CE24" s="22">
        <f t="shared" si="24"/>
        <v>0</v>
      </c>
      <c r="CF24" s="22">
        <f t="shared" si="24"/>
        <v>0</v>
      </c>
      <c r="CG24" s="22">
        <f t="shared" si="24"/>
        <v>0</v>
      </c>
      <c r="CH24" s="22">
        <f t="shared" si="24"/>
        <v>20235.853406597216</v>
      </c>
      <c r="CI24" s="22">
        <f t="shared" si="25"/>
        <v>20235.853406597216</v>
      </c>
      <c r="CJ24" s="22">
        <f t="shared" si="25"/>
        <v>20235.853406597216</v>
      </c>
      <c r="CK24" s="22">
        <f t="shared" si="25"/>
        <v>20235.853406597216</v>
      </c>
      <c r="CL24" s="22">
        <f t="shared" si="25"/>
        <v>20235.853406597216</v>
      </c>
      <c r="CM24" s="22">
        <f t="shared" si="25"/>
        <v>20235.853406597216</v>
      </c>
      <c r="CN24" s="22">
        <f t="shared" si="25"/>
        <v>20235.853406597216</v>
      </c>
      <c r="CO24" s="22">
        <f t="shared" si="25"/>
        <v>20235.853406597216</v>
      </c>
      <c r="CP24" s="22">
        <f t="shared" si="25"/>
        <v>20235.853406597216</v>
      </c>
    </row>
    <row r="25" spans="1:94">
      <c r="A25" s="8"/>
      <c r="C25" s="8"/>
      <c r="D25" s="8"/>
      <c r="E25" s="8"/>
      <c r="F25" s="23"/>
      <c r="G25" s="23"/>
      <c r="H25" s="8"/>
      <c r="I25" s="24"/>
      <c r="J25" s="24"/>
      <c r="K25" s="8"/>
      <c r="L25" s="8"/>
      <c r="M25" s="8"/>
      <c r="N25" s="8"/>
      <c r="O25" s="8"/>
      <c r="P25" s="8"/>
      <c r="Q25" s="25">
        <f>SUM(Q18:Q24)</f>
        <v>198066.66666666669</v>
      </c>
      <c r="R25" s="25">
        <f t="shared" ref="R25:CC25" si="31">SUM(R18:R24)</f>
        <v>198066.66666666669</v>
      </c>
      <c r="S25" s="25">
        <f t="shared" si="31"/>
        <v>209207.91666666663</v>
      </c>
      <c r="T25" s="25">
        <f t="shared" si="31"/>
        <v>224898.51041666657</v>
      </c>
      <c r="U25" s="25">
        <f t="shared" si="31"/>
        <v>234040.8344791666</v>
      </c>
      <c r="V25" s="25">
        <f t="shared" si="31"/>
        <v>241062.05951354158</v>
      </c>
      <c r="W25" s="25">
        <f t="shared" si="31"/>
        <v>16505.555555555555</v>
      </c>
      <c r="X25" s="25">
        <f t="shared" si="31"/>
        <v>16505.555555555555</v>
      </c>
      <c r="Y25" s="25">
        <f t="shared" si="31"/>
        <v>16505.555555555555</v>
      </c>
      <c r="Z25" s="25">
        <f t="shared" si="31"/>
        <v>16505.555555555555</v>
      </c>
      <c r="AA25" s="25">
        <f t="shared" si="31"/>
        <v>16505.555555555555</v>
      </c>
      <c r="AB25" s="25">
        <f t="shared" si="31"/>
        <v>16505.555555555555</v>
      </c>
      <c r="AC25" s="25">
        <f t="shared" si="31"/>
        <v>16505.555555555555</v>
      </c>
      <c r="AD25" s="25">
        <f t="shared" si="31"/>
        <v>16505.555555555555</v>
      </c>
      <c r="AE25" s="25">
        <f t="shared" si="31"/>
        <v>16505.555555555555</v>
      </c>
      <c r="AF25" s="25">
        <f t="shared" si="31"/>
        <v>16505.555555555555</v>
      </c>
      <c r="AG25" s="25">
        <f t="shared" si="31"/>
        <v>16505.555555555555</v>
      </c>
      <c r="AH25" s="25">
        <f t="shared" si="31"/>
        <v>16505.555555555555</v>
      </c>
      <c r="AI25" s="25">
        <f t="shared" si="31"/>
        <v>16505.555555555555</v>
      </c>
      <c r="AJ25" s="25">
        <f t="shared" si="31"/>
        <v>16505.555555555555</v>
      </c>
      <c r="AK25" s="25">
        <f t="shared" si="31"/>
        <v>16505.555555555555</v>
      </c>
      <c r="AL25" s="25">
        <f t="shared" si="31"/>
        <v>16505.555555555555</v>
      </c>
      <c r="AM25" s="25">
        <f t="shared" si="31"/>
        <v>16505.555555555555</v>
      </c>
      <c r="AN25" s="25">
        <f t="shared" si="31"/>
        <v>16505.555555555555</v>
      </c>
      <c r="AO25" s="25">
        <f t="shared" si="31"/>
        <v>16505.555555555555</v>
      </c>
      <c r="AP25" s="25">
        <f t="shared" si="31"/>
        <v>16505.555555555555</v>
      </c>
      <c r="AQ25" s="25">
        <f t="shared" si="31"/>
        <v>16505.555555555555</v>
      </c>
      <c r="AR25" s="25">
        <f t="shared" si="31"/>
        <v>16505.555555555555</v>
      </c>
      <c r="AS25" s="25">
        <f t="shared" si="31"/>
        <v>16505.555555555555</v>
      </c>
      <c r="AT25" s="25">
        <f t="shared" si="31"/>
        <v>16505.555555555555</v>
      </c>
      <c r="AU25" s="25">
        <f t="shared" si="31"/>
        <v>16505.555555555555</v>
      </c>
      <c r="AV25" s="25">
        <f t="shared" si="31"/>
        <v>16505.555555555555</v>
      </c>
      <c r="AW25" s="25">
        <f t="shared" si="31"/>
        <v>16505.555555555555</v>
      </c>
      <c r="AX25" s="25">
        <f t="shared" si="31"/>
        <v>17743.472222222219</v>
      </c>
      <c r="AY25" s="25">
        <f t="shared" si="31"/>
        <v>17743.472222222219</v>
      </c>
      <c r="AZ25" s="25">
        <f t="shared" si="31"/>
        <v>17743.472222222219</v>
      </c>
      <c r="BA25" s="25">
        <f t="shared" si="31"/>
        <v>17743.472222222219</v>
      </c>
      <c r="BB25" s="25">
        <f t="shared" si="31"/>
        <v>17743.472222222219</v>
      </c>
      <c r="BC25" s="25">
        <f t="shared" si="31"/>
        <v>17743.472222222219</v>
      </c>
      <c r="BD25" s="25">
        <f t="shared" si="31"/>
        <v>17743.472222222219</v>
      </c>
      <c r="BE25" s="25">
        <f t="shared" si="31"/>
        <v>17743.472222222219</v>
      </c>
      <c r="BF25" s="25">
        <f t="shared" si="31"/>
        <v>17743.472222222219</v>
      </c>
      <c r="BG25" s="25">
        <f t="shared" si="31"/>
        <v>17743.472222222219</v>
      </c>
      <c r="BH25" s="25">
        <f t="shared" si="31"/>
        <v>17743.472222222219</v>
      </c>
      <c r="BI25" s="25">
        <f t="shared" si="31"/>
        <v>17743.472222222219</v>
      </c>
      <c r="BJ25" s="25">
        <f t="shared" si="31"/>
        <v>19074.232638888883</v>
      </c>
      <c r="BK25" s="25">
        <f t="shared" si="31"/>
        <v>19074.232638888883</v>
      </c>
      <c r="BL25" s="25">
        <f t="shared" si="31"/>
        <v>19074.232638888883</v>
      </c>
      <c r="BM25" s="25">
        <f t="shared" si="31"/>
        <v>19074.232638888883</v>
      </c>
      <c r="BN25" s="25">
        <f t="shared" si="31"/>
        <v>19074.232638888883</v>
      </c>
      <c r="BO25" s="25">
        <f t="shared" si="31"/>
        <v>19074.232638888883</v>
      </c>
      <c r="BP25" s="25">
        <f t="shared" si="31"/>
        <v>19074.232638888883</v>
      </c>
      <c r="BQ25" s="25">
        <f t="shared" si="31"/>
        <v>19074.232638888883</v>
      </c>
      <c r="BR25" s="25">
        <f t="shared" si="31"/>
        <v>19074.232638888883</v>
      </c>
      <c r="BS25" s="25">
        <f t="shared" si="31"/>
        <v>19074.232638888883</v>
      </c>
      <c r="BT25" s="25">
        <f t="shared" si="31"/>
        <v>19074.232638888883</v>
      </c>
      <c r="BU25" s="25">
        <f t="shared" si="31"/>
        <v>19074.232638888883</v>
      </c>
      <c r="BV25" s="25">
        <f t="shared" si="31"/>
        <v>19646.459618055549</v>
      </c>
      <c r="BW25" s="25">
        <f t="shared" si="31"/>
        <v>19646.459618055549</v>
      </c>
      <c r="BX25" s="25">
        <f t="shared" si="31"/>
        <v>19646.459618055549</v>
      </c>
      <c r="BY25" s="25">
        <f t="shared" si="31"/>
        <v>19646.459618055549</v>
      </c>
      <c r="BZ25" s="25">
        <f t="shared" si="31"/>
        <v>19646.459618055549</v>
      </c>
      <c r="CA25" s="25">
        <f t="shared" si="31"/>
        <v>19646.459618055549</v>
      </c>
      <c r="CB25" s="25">
        <f t="shared" si="31"/>
        <v>19646.459618055549</v>
      </c>
      <c r="CC25" s="25">
        <f t="shared" si="31"/>
        <v>19646.459618055549</v>
      </c>
      <c r="CD25" s="25">
        <f t="shared" ref="CD25:CP25" si="32">SUM(CD18:CD24)</f>
        <v>19646.459618055549</v>
      </c>
      <c r="CE25" s="25">
        <f t="shared" si="32"/>
        <v>19646.459618055549</v>
      </c>
      <c r="CF25" s="25">
        <f t="shared" si="32"/>
        <v>19646.459618055549</v>
      </c>
      <c r="CG25" s="25">
        <f t="shared" si="32"/>
        <v>19646.459618055549</v>
      </c>
      <c r="CH25" s="25">
        <f t="shared" si="32"/>
        <v>20235.853406597216</v>
      </c>
      <c r="CI25" s="25">
        <f t="shared" si="32"/>
        <v>20235.853406597216</v>
      </c>
      <c r="CJ25" s="25">
        <f t="shared" si="32"/>
        <v>20235.853406597216</v>
      </c>
      <c r="CK25" s="25">
        <f t="shared" si="32"/>
        <v>20235.853406597216</v>
      </c>
      <c r="CL25" s="25">
        <f t="shared" si="32"/>
        <v>20235.853406597216</v>
      </c>
      <c r="CM25" s="25">
        <f t="shared" si="32"/>
        <v>20235.853406597216</v>
      </c>
      <c r="CN25" s="25">
        <f t="shared" si="32"/>
        <v>20235.853406597216</v>
      </c>
      <c r="CO25" s="25">
        <f t="shared" si="32"/>
        <v>20235.853406597216</v>
      </c>
      <c r="CP25" s="25">
        <f t="shared" si="32"/>
        <v>20235.853406597216</v>
      </c>
    </row>
    <row r="26" spans="1:94" s="36" customFormat="1" ht="15.6" customHeight="1">
      <c r="A26" s="35"/>
      <c r="C26" s="35"/>
      <c r="D26" s="35"/>
      <c r="E26" s="35"/>
      <c r="F26" s="37"/>
      <c r="G26" s="37"/>
      <c r="H26" s="35"/>
      <c r="I26" s="38"/>
      <c r="J26" s="38"/>
      <c r="K26" s="35"/>
      <c r="L26" s="35"/>
      <c r="M26" s="35"/>
      <c r="N26" s="35"/>
      <c r="O26" s="35"/>
      <c r="P26" s="35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</row>
    <row r="27" spans="1:94" s="36" customFormat="1" ht="15.6" customHeight="1">
      <c r="A27" s="35"/>
      <c r="C27" s="35"/>
      <c r="D27" s="35"/>
      <c r="E27" s="35"/>
      <c r="F27" s="37"/>
      <c r="G27" s="37"/>
      <c r="H27" s="35"/>
      <c r="I27" s="38"/>
      <c r="J27" s="38"/>
      <c r="K27" s="35"/>
      <c r="L27" s="35"/>
      <c r="M27" s="35"/>
      <c r="N27" s="35"/>
      <c r="O27" s="35"/>
      <c r="P27" s="35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</row>
    <row r="28" spans="1:94">
      <c r="B28" s="20" t="s">
        <v>485</v>
      </c>
      <c r="D28" s="20" t="s">
        <v>587</v>
      </c>
      <c r="F28" s="21">
        <v>0</v>
      </c>
      <c r="G28" s="21">
        <v>0</v>
      </c>
      <c r="I28" s="31">
        <v>43800</v>
      </c>
      <c r="J28" s="31">
        <v>44165</v>
      </c>
      <c r="L28" s="29">
        <v>32181</v>
      </c>
      <c r="M28" s="29"/>
      <c r="N28" s="29"/>
      <c r="O28" s="32">
        <f t="shared" ref="O28" si="33">IFERROR(L28/ROUND(DAYS360(I28,J28,FALSE)/30,0),0)</f>
        <v>2681.75</v>
      </c>
      <c r="Q28" s="22">
        <f t="shared" ref="Q28:U34" si="34">SUMIFS($W28:$CD28,$W$4:$CD$4,Q$6)</f>
        <v>29499.25</v>
      </c>
      <c r="R28" s="22">
        <f t="shared" si="34"/>
        <v>0</v>
      </c>
      <c r="S28" s="22">
        <f t="shared" si="34"/>
        <v>0</v>
      </c>
      <c r="T28" s="22">
        <f t="shared" si="34"/>
        <v>0</v>
      </c>
      <c r="U28" s="22">
        <f t="shared" si="34"/>
        <v>0</v>
      </c>
      <c r="V28" s="22">
        <f t="shared" ref="V28:V34" si="35">SUMIFS($W28:$CP28,$W$4:$CP$4,V$6)</f>
        <v>0</v>
      </c>
      <c r="W28" s="22">
        <f t="shared" ref="W28:AF34" si="36">SUMIFS($O28,$I28,"&lt;="&amp;W$6,$J28,"&gt;"&amp;W$6)</f>
        <v>2681.75</v>
      </c>
      <c r="X28" s="22">
        <f t="shared" si="36"/>
        <v>2681.75</v>
      </c>
      <c r="Y28" s="22">
        <f t="shared" si="36"/>
        <v>2681.75</v>
      </c>
      <c r="Z28" s="22">
        <f t="shared" si="36"/>
        <v>2681.75</v>
      </c>
      <c r="AA28" s="22">
        <f t="shared" si="36"/>
        <v>2681.75</v>
      </c>
      <c r="AB28" s="22">
        <f t="shared" si="36"/>
        <v>2681.75</v>
      </c>
      <c r="AC28" s="22">
        <f t="shared" si="36"/>
        <v>2681.75</v>
      </c>
      <c r="AD28" s="22">
        <f t="shared" si="36"/>
        <v>2681.75</v>
      </c>
      <c r="AE28" s="22">
        <f t="shared" si="36"/>
        <v>2681.75</v>
      </c>
      <c r="AF28" s="22">
        <f t="shared" si="36"/>
        <v>2681.75</v>
      </c>
      <c r="AG28" s="22">
        <f t="shared" ref="AG28:AP34" si="37">SUMIFS($O28,$I28,"&lt;="&amp;AG$6,$J28,"&gt;"&amp;AG$6)</f>
        <v>2681.75</v>
      </c>
      <c r="AH28" s="22">
        <f t="shared" si="37"/>
        <v>0</v>
      </c>
      <c r="AI28" s="22">
        <f t="shared" si="37"/>
        <v>0</v>
      </c>
      <c r="AJ28" s="22">
        <f t="shared" si="37"/>
        <v>0</v>
      </c>
      <c r="AK28" s="22">
        <f t="shared" si="37"/>
        <v>0</v>
      </c>
      <c r="AL28" s="22">
        <f t="shared" si="37"/>
        <v>0</v>
      </c>
      <c r="AM28" s="22">
        <f t="shared" si="37"/>
        <v>0</v>
      </c>
      <c r="AN28" s="22">
        <f t="shared" si="37"/>
        <v>0</v>
      </c>
      <c r="AO28" s="22">
        <f t="shared" si="37"/>
        <v>0</v>
      </c>
      <c r="AP28" s="22">
        <f t="shared" si="37"/>
        <v>0</v>
      </c>
      <c r="AQ28" s="22">
        <f t="shared" ref="AQ28:AZ34" si="38">SUMIFS($O28,$I28,"&lt;="&amp;AQ$6,$J28,"&gt;"&amp;AQ$6)</f>
        <v>0</v>
      </c>
      <c r="AR28" s="22">
        <f t="shared" si="38"/>
        <v>0</v>
      </c>
      <c r="AS28" s="22">
        <f t="shared" si="38"/>
        <v>0</v>
      </c>
      <c r="AT28" s="22">
        <f t="shared" si="38"/>
        <v>0</v>
      </c>
      <c r="AU28" s="22">
        <f t="shared" si="38"/>
        <v>0</v>
      </c>
      <c r="AV28" s="22">
        <f t="shared" si="38"/>
        <v>0</v>
      </c>
      <c r="AW28" s="22">
        <f t="shared" si="38"/>
        <v>0</v>
      </c>
      <c r="AX28" s="22">
        <f t="shared" si="38"/>
        <v>0</v>
      </c>
      <c r="AY28" s="22">
        <f t="shared" si="38"/>
        <v>0</v>
      </c>
      <c r="AZ28" s="22">
        <f t="shared" si="38"/>
        <v>0</v>
      </c>
      <c r="BA28" s="22">
        <f t="shared" ref="BA28:BJ34" si="39">SUMIFS($O28,$I28,"&lt;="&amp;BA$6,$J28,"&gt;"&amp;BA$6)</f>
        <v>0</v>
      </c>
      <c r="BB28" s="22">
        <f t="shared" si="39"/>
        <v>0</v>
      </c>
      <c r="BC28" s="22">
        <f t="shared" si="39"/>
        <v>0</v>
      </c>
      <c r="BD28" s="22">
        <f t="shared" si="39"/>
        <v>0</v>
      </c>
      <c r="BE28" s="22">
        <f t="shared" si="39"/>
        <v>0</v>
      </c>
      <c r="BF28" s="22">
        <f t="shared" si="39"/>
        <v>0</v>
      </c>
      <c r="BG28" s="22">
        <f t="shared" si="39"/>
        <v>0</v>
      </c>
      <c r="BH28" s="22">
        <f t="shared" si="39"/>
        <v>0</v>
      </c>
      <c r="BI28" s="22">
        <f t="shared" si="39"/>
        <v>0</v>
      </c>
      <c r="BJ28" s="22">
        <f t="shared" si="39"/>
        <v>0</v>
      </c>
      <c r="BK28" s="22">
        <f t="shared" ref="BK28:BT34" si="40">SUMIFS($O28,$I28,"&lt;="&amp;BK$6,$J28,"&gt;"&amp;BK$6)</f>
        <v>0</v>
      </c>
      <c r="BL28" s="22">
        <f t="shared" si="40"/>
        <v>0</v>
      </c>
      <c r="BM28" s="22">
        <f t="shared" si="40"/>
        <v>0</v>
      </c>
      <c r="BN28" s="22">
        <f t="shared" si="40"/>
        <v>0</v>
      </c>
      <c r="BO28" s="22">
        <f t="shared" si="40"/>
        <v>0</v>
      </c>
      <c r="BP28" s="22">
        <f t="shared" si="40"/>
        <v>0</v>
      </c>
      <c r="BQ28" s="22">
        <f t="shared" si="40"/>
        <v>0</v>
      </c>
      <c r="BR28" s="22">
        <f t="shared" si="40"/>
        <v>0</v>
      </c>
      <c r="BS28" s="22">
        <f t="shared" si="40"/>
        <v>0</v>
      </c>
      <c r="BT28" s="22">
        <f t="shared" si="40"/>
        <v>0</v>
      </c>
      <c r="BU28" s="22">
        <f t="shared" ref="BU28:CD34" si="41">SUMIFS($O28,$I28,"&lt;="&amp;BU$6,$J28,"&gt;"&amp;BU$6)</f>
        <v>0</v>
      </c>
      <c r="BV28" s="22">
        <f t="shared" si="41"/>
        <v>0</v>
      </c>
      <c r="BW28" s="22">
        <f t="shared" si="41"/>
        <v>0</v>
      </c>
      <c r="BX28" s="22">
        <f t="shared" si="41"/>
        <v>0</v>
      </c>
      <c r="BY28" s="22">
        <f t="shared" si="41"/>
        <v>0</v>
      </c>
      <c r="BZ28" s="22">
        <f t="shared" si="41"/>
        <v>0</v>
      </c>
      <c r="CA28" s="22">
        <f t="shared" si="41"/>
        <v>0</v>
      </c>
      <c r="CB28" s="22">
        <f t="shared" si="41"/>
        <v>0</v>
      </c>
      <c r="CC28" s="22">
        <f t="shared" si="41"/>
        <v>0</v>
      </c>
      <c r="CD28" s="22">
        <f t="shared" si="41"/>
        <v>0</v>
      </c>
      <c r="CE28" s="22">
        <f t="shared" ref="CE28:CP34" si="42">SUMIFS($O28,$I28,"&lt;="&amp;CE$6,$J28,"&gt;"&amp;CE$6)</f>
        <v>0</v>
      </c>
      <c r="CF28" s="22">
        <f t="shared" si="42"/>
        <v>0</v>
      </c>
      <c r="CG28" s="22">
        <f t="shared" si="42"/>
        <v>0</v>
      </c>
      <c r="CH28" s="22">
        <f t="shared" si="42"/>
        <v>0</v>
      </c>
      <c r="CI28" s="22">
        <f t="shared" si="42"/>
        <v>0</v>
      </c>
      <c r="CJ28" s="22">
        <f t="shared" si="42"/>
        <v>0</v>
      </c>
      <c r="CK28" s="22">
        <f t="shared" si="42"/>
        <v>0</v>
      </c>
      <c r="CL28" s="22">
        <f t="shared" si="42"/>
        <v>0</v>
      </c>
      <c r="CM28" s="22">
        <f t="shared" si="42"/>
        <v>0</v>
      </c>
      <c r="CN28" s="22">
        <f t="shared" si="42"/>
        <v>0</v>
      </c>
      <c r="CO28" s="22">
        <f t="shared" si="42"/>
        <v>0</v>
      </c>
      <c r="CP28" s="22">
        <f t="shared" si="42"/>
        <v>0</v>
      </c>
    </row>
    <row r="29" spans="1:94">
      <c r="B29" s="20" t="s">
        <v>485</v>
      </c>
      <c r="D29" s="20" t="s">
        <v>587</v>
      </c>
      <c r="F29" s="21"/>
      <c r="G29" s="21">
        <v>0</v>
      </c>
      <c r="I29" s="31">
        <f t="shared" ref="I29:J34" si="43">DATE(YEAR(I28)+1,MONTH(I28),DAY(I28))</f>
        <v>44166</v>
      </c>
      <c r="J29" s="31">
        <f>DATE(YEAR(J28)+1,MONTH(J28),DAY(J28))</f>
        <v>44530</v>
      </c>
      <c r="L29" s="29">
        <v>32181</v>
      </c>
      <c r="M29" s="29">
        <f>L29-L28</f>
        <v>0</v>
      </c>
      <c r="N29" s="34">
        <f>M29/L28</f>
        <v>0</v>
      </c>
      <c r="O29" s="32">
        <f>IFERROR(L29/ROUND(DAYS360(I29,J29,FALSE)/30,0),0)</f>
        <v>2681.75</v>
      </c>
      <c r="Q29" s="22">
        <f t="shared" si="34"/>
        <v>2681.75</v>
      </c>
      <c r="R29" s="22">
        <f t="shared" si="34"/>
        <v>29499.25</v>
      </c>
      <c r="S29" s="22">
        <f t="shared" si="34"/>
        <v>0</v>
      </c>
      <c r="T29" s="22">
        <f t="shared" si="34"/>
        <v>0</v>
      </c>
      <c r="U29" s="22">
        <f t="shared" si="34"/>
        <v>0</v>
      </c>
      <c r="V29" s="22">
        <f t="shared" si="35"/>
        <v>0</v>
      </c>
      <c r="W29" s="22">
        <f t="shared" si="36"/>
        <v>0</v>
      </c>
      <c r="X29" s="22">
        <f t="shared" si="36"/>
        <v>0</v>
      </c>
      <c r="Y29" s="22">
        <f t="shared" si="36"/>
        <v>0</v>
      </c>
      <c r="Z29" s="22">
        <f t="shared" si="36"/>
        <v>0</v>
      </c>
      <c r="AA29" s="22">
        <f t="shared" si="36"/>
        <v>0</v>
      </c>
      <c r="AB29" s="22">
        <f t="shared" si="36"/>
        <v>0</v>
      </c>
      <c r="AC29" s="22">
        <f t="shared" si="36"/>
        <v>0</v>
      </c>
      <c r="AD29" s="22">
        <f t="shared" si="36"/>
        <v>0</v>
      </c>
      <c r="AE29" s="22">
        <f t="shared" si="36"/>
        <v>0</v>
      </c>
      <c r="AF29" s="22">
        <f t="shared" si="36"/>
        <v>0</v>
      </c>
      <c r="AG29" s="22">
        <f t="shared" si="37"/>
        <v>0</v>
      </c>
      <c r="AH29" s="22">
        <f t="shared" si="37"/>
        <v>2681.75</v>
      </c>
      <c r="AI29" s="22">
        <f t="shared" si="37"/>
        <v>2681.75</v>
      </c>
      <c r="AJ29" s="22">
        <f t="shared" si="37"/>
        <v>2681.75</v>
      </c>
      <c r="AK29" s="22">
        <f t="shared" si="37"/>
        <v>2681.75</v>
      </c>
      <c r="AL29" s="22">
        <f t="shared" si="37"/>
        <v>2681.75</v>
      </c>
      <c r="AM29" s="22">
        <f t="shared" si="37"/>
        <v>2681.75</v>
      </c>
      <c r="AN29" s="22">
        <f t="shared" si="37"/>
        <v>2681.75</v>
      </c>
      <c r="AO29" s="22">
        <f t="shared" si="37"/>
        <v>2681.75</v>
      </c>
      <c r="AP29" s="22">
        <f t="shared" si="37"/>
        <v>2681.75</v>
      </c>
      <c r="AQ29" s="22">
        <f t="shared" si="38"/>
        <v>2681.75</v>
      </c>
      <c r="AR29" s="22">
        <f t="shared" si="38"/>
        <v>2681.75</v>
      </c>
      <c r="AS29" s="22">
        <f t="shared" si="38"/>
        <v>2681.75</v>
      </c>
      <c r="AT29" s="22">
        <f t="shared" si="38"/>
        <v>0</v>
      </c>
      <c r="AU29" s="22">
        <f t="shared" si="38"/>
        <v>0</v>
      </c>
      <c r="AV29" s="22">
        <f t="shared" si="38"/>
        <v>0</v>
      </c>
      <c r="AW29" s="22">
        <f t="shared" si="38"/>
        <v>0</v>
      </c>
      <c r="AX29" s="22">
        <f t="shared" si="38"/>
        <v>0</v>
      </c>
      <c r="AY29" s="22">
        <f t="shared" si="38"/>
        <v>0</v>
      </c>
      <c r="AZ29" s="22">
        <f t="shared" si="38"/>
        <v>0</v>
      </c>
      <c r="BA29" s="22">
        <f t="shared" si="39"/>
        <v>0</v>
      </c>
      <c r="BB29" s="22">
        <f t="shared" si="39"/>
        <v>0</v>
      </c>
      <c r="BC29" s="22">
        <f t="shared" si="39"/>
        <v>0</v>
      </c>
      <c r="BD29" s="22">
        <f t="shared" si="39"/>
        <v>0</v>
      </c>
      <c r="BE29" s="22">
        <f t="shared" si="39"/>
        <v>0</v>
      </c>
      <c r="BF29" s="22">
        <f t="shared" si="39"/>
        <v>0</v>
      </c>
      <c r="BG29" s="22">
        <f t="shared" si="39"/>
        <v>0</v>
      </c>
      <c r="BH29" s="22">
        <f t="shared" si="39"/>
        <v>0</v>
      </c>
      <c r="BI29" s="22">
        <f t="shared" si="39"/>
        <v>0</v>
      </c>
      <c r="BJ29" s="22">
        <f t="shared" si="39"/>
        <v>0</v>
      </c>
      <c r="BK29" s="22">
        <f t="shared" si="40"/>
        <v>0</v>
      </c>
      <c r="BL29" s="22">
        <f t="shared" si="40"/>
        <v>0</v>
      </c>
      <c r="BM29" s="22">
        <f t="shared" si="40"/>
        <v>0</v>
      </c>
      <c r="BN29" s="22">
        <f t="shared" si="40"/>
        <v>0</v>
      </c>
      <c r="BO29" s="22">
        <f t="shared" si="40"/>
        <v>0</v>
      </c>
      <c r="BP29" s="22">
        <f t="shared" si="40"/>
        <v>0</v>
      </c>
      <c r="BQ29" s="22">
        <f t="shared" si="40"/>
        <v>0</v>
      </c>
      <c r="BR29" s="22">
        <f t="shared" si="40"/>
        <v>0</v>
      </c>
      <c r="BS29" s="22">
        <f t="shared" si="40"/>
        <v>0</v>
      </c>
      <c r="BT29" s="22">
        <f t="shared" si="40"/>
        <v>0</v>
      </c>
      <c r="BU29" s="22">
        <f t="shared" si="41"/>
        <v>0</v>
      </c>
      <c r="BV29" s="22">
        <f t="shared" si="41"/>
        <v>0</v>
      </c>
      <c r="BW29" s="22">
        <f t="shared" si="41"/>
        <v>0</v>
      </c>
      <c r="BX29" s="22">
        <f t="shared" si="41"/>
        <v>0</v>
      </c>
      <c r="BY29" s="22">
        <f t="shared" si="41"/>
        <v>0</v>
      </c>
      <c r="BZ29" s="22">
        <f t="shared" si="41"/>
        <v>0</v>
      </c>
      <c r="CA29" s="22">
        <f t="shared" si="41"/>
        <v>0</v>
      </c>
      <c r="CB29" s="22">
        <f t="shared" si="41"/>
        <v>0</v>
      </c>
      <c r="CC29" s="22">
        <f t="shared" si="41"/>
        <v>0</v>
      </c>
      <c r="CD29" s="22">
        <f t="shared" si="41"/>
        <v>0</v>
      </c>
      <c r="CE29" s="22">
        <f t="shared" si="42"/>
        <v>0</v>
      </c>
      <c r="CF29" s="22">
        <f t="shared" si="42"/>
        <v>0</v>
      </c>
      <c r="CG29" s="22">
        <f t="shared" si="42"/>
        <v>0</v>
      </c>
      <c r="CH29" s="22">
        <f t="shared" si="42"/>
        <v>0</v>
      </c>
      <c r="CI29" s="22">
        <f t="shared" si="42"/>
        <v>0</v>
      </c>
      <c r="CJ29" s="22">
        <f t="shared" si="42"/>
        <v>0</v>
      </c>
      <c r="CK29" s="22">
        <f t="shared" si="42"/>
        <v>0</v>
      </c>
      <c r="CL29" s="22">
        <f t="shared" si="42"/>
        <v>0</v>
      </c>
      <c r="CM29" s="22">
        <f t="shared" si="42"/>
        <v>0</v>
      </c>
      <c r="CN29" s="22">
        <f t="shared" si="42"/>
        <v>0</v>
      </c>
      <c r="CO29" s="22">
        <f t="shared" si="42"/>
        <v>0</v>
      </c>
      <c r="CP29" s="22">
        <f t="shared" si="42"/>
        <v>0</v>
      </c>
    </row>
    <row r="30" spans="1:94">
      <c r="B30" s="20" t="s">
        <v>485</v>
      </c>
      <c r="D30" s="20" t="s">
        <v>587</v>
      </c>
      <c r="F30" s="21"/>
      <c r="G30" s="21">
        <v>0</v>
      </c>
      <c r="I30" s="31">
        <f t="shared" si="43"/>
        <v>44531</v>
      </c>
      <c r="J30" s="31">
        <f t="shared" si="43"/>
        <v>44895</v>
      </c>
      <c r="L30" s="139">
        <f>O29*(1+F30)*(1+G30)*ROUND(DAYS360(I30,J30,FALSE)/30,0)</f>
        <v>32181</v>
      </c>
      <c r="M30" s="29">
        <f t="shared" ref="M30:M34" si="44">L30-L29</f>
        <v>0</v>
      </c>
      <c r="N30" s="34">
        <f t="shared" ref="N30:N34" si="45">M30/L29</f>
        <v>0</v>
      </c>
      <c r="O30" s="32">
        <f t="shared" ref="O30:O34" si="46">IFERROR(L30/ROUND(DAYS360(I30,J30,FALSE)/30,0),0)</f>
        <v>2681.75</v>
      </c>
      <c r="Q30" s="22">
        <f t="shared" si="34"/>
        <v>0</v>
      </c>
      <c r="R30" s="22">
        <f t="shared" si="34"/>
        <v>2681.75</v>
      </c>
      <c r="S30" s="22">
        <f t="shared" si="34"/>
        <v>29499.25</v>
      </c>
      <c r="T30" s="22">
        <f t="shared" si="34"/>
        <v>0</v>
      </c>
      <c r="U30" s="22">
        <f t="shared" si="34"/>
        <v>0</v>
      </c>
      <c r="V30" s="22">
        <f t="shared" si="35"/>
        <v>0</v>
      </c>
      <c r="W30" s="22">
        <f t="shared" si="36"/>
        <v>0</v>
      </c>
      <c r="X30" s="22">
        <f t="shared" si="36"/>
        <v>0</v>
      </c>
      <c r="Y30" s="22">
        <f t="shared" si="36"/>
        <v>0</v>
      </c>
      <c r="Z30" s="22">
        <f t="shared" si="36"/>
        <v>0</v>
      </c>
      <c r="AA30" s="22">
        <f t="shared" si="36"/>
        <v>0</v>
      </c>
      <c r="AB30" s="22">
        <f t="shared" si="36"/>
        <v>0</v>
      </c>
      <c r="AC30" s="22">
        <f t="shared" si="36"/>
        <v>0</v>
      </c>
      <c r="AD30" s="22">
        <f t="shared" si="36"/>
        <v>0</v>
      </c>
      <c r="AE30" s="22">
        <f t="shared" si="36"/>
        <v>0</v>
      </c>
      <c r="AF30" s="22">
        <f t="shared" si="36"/>
        <v>0</v>
      </c>
      <c r="AG30" s="22">
        <f t="shared" si="37"/>
        <v>0</v>
      </c>
      <c r="AH30" s="22">
        <f t="shared" si="37"/>
        <v>0</v>
      </c>
      <c r="AI30" s="22">
        <f t="shared" si="37"/>
        <v>0</v>
      </c>
      <c r="AJ30" s="22">
        <f t="shared" si="37"/>
        <v>0</v>
      </c>
      <c r="AK30" s="22">
        <f t="shared" si="37"/>
        <v>0</v>
      </c>
      <c r="AL30" s="22">
        <f t="shared" si="37"/>
        <v>0</v>
      </c>
      <c r="AM30" s="22">
        <f t="shared" si="37"/>
        <v>0</v>
      </c>
      <c r="AN30" s="22">
        <f t="shared" si="37"/>
        <v>0</v>
      </c>
      <c r="AO30" s="22">
        <f t="shared" si="37"/>
        <v>0</v>
      </c>
      <c r="AP30" s="22">
        <f t="shared" si="37"/>
        <v>0</v>
      </c>
      <c r="AQ30" s="22">
        <f t="shared" si="38"/>
        <v>0</v>
      </c>
      <c r="AR30" s="22">
        <f t="shared" si="38"/>
        <v>0</v>
      </c>
      <c r="AS30" s="22">
        <f t="shared" si="38"/>
        <v>0</v>
      </c>
      <c r="AT30" s="22">
        <f t="shared" si="38"/>
        <v>2681.75</v>
      </c>
      <c r="AU30" s="22">
        <f t="shared" si="38"/>
        <v>2681.75</v>
      </c>
      <c r="AV30" s="22">
        <f t="shared" si="38"/>
        <v>2681.75</v>
      </c>
      <c r="AW30" s="22">
        <f t="shared" si="38"/>
        <v>2681.75</v>
      </c>
      <c r="AX30" s="22">
        <f t="shared" si="38"/>
        <v>2681.75</v>
      </c>
      <c r="AY30" s="22">
        <f t="shared" si="38"/>
        <v>2681.75</v>
      </c>
      <c r="AZ30" s="22">
        <f t="shared" si="38"/>
        <v>2681.75</v>
      </c>
      <c r="BA30" s="22">
        <f t="shared" si="39"/>
        <v>2681.75</v>
      </c>
      <c r="BB30" s="22">
        <f t="shared" si="39"/>
        <v>2681.75</v>
      </c>
      <c r="BC30" s="22">
        <f t="shared" si="39"/>
        <v>2681.75</v>
      </c>
      <c r="BD30" s="22">
        <f t="shared" si="39"/>
        <v>2681.75</v>
      </c>
      <c r="BE30" s="22">
        <f t="shared" si="39"/>
        <v>2681.75</v>
      </c>
      <c r="BF30" s="22">
        <f t="shared" si="39"/>
        <v>0</v>
      </c>
      <c r="BG30" s="22">
        <f t="shared" si="39"/>
        <v>0</v>
      </c>
      <c r="BH30" s="22">
        <f t="shared" si="39"/>
        <v>0</v>
      </c>
      <c r="BI30" s="22">
        <f t="shared" si="39"/>
        <v>0</v>
      </c>
      <c r="BJ30" s="22">
        <f t="shared" si="39"/>
        <v>0</v>
      </c>
      <c r="BK30" s="22">
        <f t="shared" si="40"/>
        <v>0</v>
      </c>
      <c r="BL30" s="22">
        <f t="shared" si="40"/>
        <v>0</v>
      </c>
      <c r="BM30" s="22">
        <f t="shared" si="40"/>
        <v>0</v>
      </c>
      <c r="BN30" s="22">
        <f t="shared" si="40"/>
        <v>0</v>
      </c>
      <c r="BO30" s="22">
        <f t="shared" si="40"/>
        <v>0</v>
      </c>
      <c r="BP30" s="22">
        <f t="shared" si="40"/>
        <v>0</v>
      </c>
      <c r="BQ30" s="22">
        <f t="shared" si="40"/>
        <v>0</v>
      </c>
      <c r="BR30" s="22">
        <f t="shared" si="40"/>
        <v>0</v>
      </c>
      <c r="BS30" s="22">
        <f t="shared" si="40"/>
        <v>0</v>
      </c>
      <c r="BT30" s="22">
        <f t="shared" si="40"/>
        <v>0</v>
      </c>
      <c r="BU30" s="22">
        <f t="shared" si="41"/>
        <v>0</v>
      </c>
      <c r="BV30" s="22">
        <f t="shared" si="41"/>
        <v>0</v>
      </c>
      <c r="BW30" s="22">
        <f t="shared" si="41"/>
        <v>0</v>
      </c>
      <c r="BX30" s="22">
        <f t="shared" si="41"/>
        <v>0</v>
      </c>
      <c r="BY30" s="22">
        <f t="shared" si="41"/>
        <v>0</v>
      </c>
      <c r="BZ30" s="22">
        <f t="shared" si="41"/>
        <v>0</v>
      </c>
      <c r="CA30" s="22">
        <f t="shared" si="41"/>
        <v>0</v>
      </c>
      <c r="CB30" s="22">
        <f t="shared" si="41"/>
        <v>0</v>
      </c>
      <c r="CC30" s="22">
        <f t="shared" si="41"/>
        <v>0</v>
      </c>
      <c r="CD30" s="22">
        <f t="shared" si="41"/>
        <v>0</v>
      </c>
      <c r="CE30" s="22">
        <f t="shared" si="42"/>
        <v>0</v>
      </c>
      <c r="CF30" s="22">
        <f t="shared" si="42"/>
        <v>0</v>
      </c>
      <c r="CG30" s="22">
        <f t="shared" si="42"/>
        <v>0</v>
      </c>
      <c r="CH30" s="22">
        <f t="shared" si="42"/>
        <v>0</v>
      </c>
      <c r="CI30" s="22">
        <f t="shared" si="42"/>
        <v>0</v>
      </c>
      <c r="CJ30" s="22">
        <f t="shared" si="42"/>
        <v>0</v>
      </c>
      <c r="CK30" s="22">
        <f t="shared" si="42"/>
        <v>0</v>
      </c>
      <c r="CL30" s="22">
        <f t="shared" si="42"/>
        <v>0</v>
      </c>
      <c r="CM30" s="22">
        <f t="shared" si="42"/>
        <v>0</v>
      </c>
      <c r="CN30" s="22">
        <f t="shared" si="42"/>
        <v>0</v>
      </c>
      <c r="CO30" s="22">
        <f t="shared" si="42"/>
        <v>0</v>
      </c>
      <c r="CP30" s="22">
        <f t="shared" si="42"/>
        <v>0</v>
      </c>
    </row>
    <row r="31" spans="1:94">
      <c r="B31" s="20" t="s">
        <v>485</v>
      </c>
      <c r="D31" s="20" t="s">
        <v>587</v>
      </c>
      <c r="F31" s="21"/>
      <c r="G31" s="21">
        <v>7.4999999999999997E-2</v>
      </c>
      <c r="I31" s="31">
        <f t="shared" si="43"/>
        <v>44896</v>
      </c>
      <c r="J31" s="31">
        <f t="shared" si="43"/>
        <v>45260</v>
      </c>
      <c r="L31" s="29">
        <f t="shared" ref="L31:L32" si="47">O30*(1+F31)*(1+G31)*ROUND(DAYS360(I31,J31,FALSE)/30,0)</f>
        <v>34594.574999999997</v>
      </c>
      <c r="M31" s="29">
        <f t="shared" si="44"/>
        <v>2413.5749999999971</v>
      </c>
      <c r="N31" s="34">
        <f t="shared" si="45"/>
        <v>7.4999999999999914E-2</v>
      </c>
      <c r="O31" s="32">
        <f t="shared" si="46"/>
        <v>2882.8812499999999</v>
      </c>
      <c r="Q31" s="22">
        <f t="shared" si="34"/>
        <v>0</v>
      </c>
      <c r="R31" s="22">
        <f t="shared" si="34"/>
        <v>0</v>
      </c>
      <c r="S31" s="22">
        <f t="shared" si="34"/>
        <v>2882.8812499999999</v>
      </c>
      <c r="T31" s="22">
        <f t="shared" si="34"/>
        <v>31711.693749999991</v>
      </c>
      <c r="U31" s="22">
        <f t="shared" si="34"/>
        <v>0</v>
      </c>
      <c r="V31" s="22">
        <f t="shared" si="35"/>
        <v>0</v>
      </c>
      <c r="W31" s="22">
        <f t="shared" si="36"/>
        <v>0</v>
      </c>
      <c r="X31" s="22">
        <f t="shared" si="36"/>
        <v>0</v>
      </c>
      <c r="Y31" s="22">
        <f t="shared" si="36"/>
        <v>0</v>
      </c>
      <c r="Z31" s="22">
        <f t="shared" si="36"/>
        <v>0</v>
      </c>
      <c r="AA31" s="22">
        <f t="shared" si="36"/>
        <v>0</v>
      </c>
      <c r="AB31" s="22">
        <f t="shared" si="36"/>
        <v>0</v>
      </c>
      <c r="AC31" s="22">
        <f t="shared" si="36"/>
        <v>0</v>
      </c>
      <c r="AD31" s="22">
        <f t="shared" si="36"/>
        <v>0</v>
      </c>
      <c r="AE31" s="22">
        <f t="shared" si="36"/>
        <v>0</v>
      </c>
      <c r="AF31" s="22">
        <f t="shared" si="36"/>
        <v>0</v>
      </c>
      <c r="AG31" s="22">
        <f t="shared" si="37"/>
        <v>0</v>
      </c>
      <c r="AH31" s="22">
        <f t="shared" si="37"/>
        <v>0</v>
      </c>
      <c r="AI31" s="22">
        <f t="shared" si="37"/>
        <v>0</v>
      </c>
      <c r="AJ31" s="22">
        <f t="shared" si="37"/>
        <v>0</v>
      </c>
      <c r="AK31" s="22">
        <f t="shared" si="37"/>
        <v>0</v>
      </c>
      <c r="AL31" s="22">
        <f t="shared" si="37"/>
        <v>0</v>
      </c>
      <c r="AM31" s="22">
        <f t="shared" si="37"/>
        <v>0</v>
      </c>
      <c r="AN31" s="22">
        <f t="shared" si="37"/>
        <v>0</v>
      </c>
      <c r="AO31" s="22">
        <f t="shared" si="37"/>
        <v>0</v>
      </c>
      <c r="AP31" s="22">
        <f t="shared" si="37"/>
        <v>0</v>
      </c>
      <c r="AQ31" s="22">
        <f t="shared" si="38"/>
        <v>0</v>
      </c>
      <c r="AR31" s="22">
        <f t="shared" si="38"/>
        <v>0</v>
      </c>
      <c r="AS31" s="22">
        <f t="shared" si="38"/>
        <v>0</v>
      </c>
      <c r="AT31" s="22">
        <f t="shared" si="38"/>
        <v>0</v>
      </c>
      <c r="AU31" s="22">
        <f t="shared" si="38"/>
        <v>0</v>
      </c>
      <c r="AV31" s="22">
        <f t="shared" si="38"/>
        <v>0</v>
      </c>
      <c r="AW31" s="22">
        <f t="shared" si="38"/>
        <v>0</v>
      </c>
      <c r="AX31" s="22">
        <f t="shared" si="38"/>
        <v>0</v>
      </c>
      <c r="AY31" s="22">
        <f t="shared" si="38"/>
        <v>0</v>
      </c>
      <c r="AZ31" s="22">
        <f t="shared" si="38"/>
        <v>0</v>
      </c>
      <c r="BA31" s="22">
        <f t="shared" si="39"/>
        <v>0</v>
      </c>
      <c r="BB31" s="22">
        <f t="shared" si="39"/>
        <v>0</v>
      </c>
      <c r="BC31" s="22">
        <f t="shared" si="39"/>
        <v>0</v>
      </c>
      <c r="BD31" s="22">
        <f t="shared" si="39"/>
        <v>0</v>
      </c>
      <c r="BE31" s="22">
        <f t="shared" si="39"/>
        <v>0</v>
      </c>
      <c r="BF31" s="22">
        <f t="shared" si="39"/>
        <v>2882.8812499999999</v>
      </c>
      <c r="BG31" s="22">
        <f t="shared" si="39"/>
        <v>2882.8812499999999</v>
      </c>
      <c r="BH31" s="22">
        <f t="shared" si="39"/>
        <v>2882.8812499999999</v>
      </c>
      <c r="BI31" s="22">
        <f t="shared" si="39"/>
        <v>2882.8812499999999</v>
      </c>
      <c r="BJ31" s="22">
        <f t="shared" si="39"/>
        <v>2882.8812499999999</v>
      </c>
      <c r="BK31" s="22">
        <f t="shared" si="40"/>
        <v>2882.8812499999999</v>
      </c>
      <c r="BL31" s="22">
        <f t="shared" si="40"/>
        <v>2882.8812499999999</v>
      </c>
      <c r="BM31" s="22">
        <f t="shared" si="40"/>
        <v>2882.8812499999999</v>
      </c>
      <c r="BN31" s="22">
        <f t="shared" si="40"/>
        <v>2882.8812499999999</v>
      </c>
      <c r="BO31" s="22">
        <f t="shared" si="40"/>
        <v>2882.8812499999999</v>
      </c>
      <c r="BP31" s="22">
        <f t="shared" si="40"/>
        <v>2882.8812499999999</v>
      </c>
      <c r="BQ31" s="22">
        <f t="shared" si="40"/>
        <v>2882.8812499999999</v>
      </c>
      <c r="BR31" s="22">
        <f t="shared" si="40"/>
        <v>0</v>
      </c>
      <c r="BS31" s="22">
        <f t="shared" si="40"/>
        <v>0</v>
      </c>
      <c r="BT31" s="22">
        <f t="shared" si="40"/>
        <v>0</v>
      </c>
      <c r="BU31" s="22">
        <f t="shared" si="41"/>
        <v>0</v>
      </c>
      <c r="BV31" s="22">
        <f t="shared" si="41"/>
        <v>0</v>
      </c>
      <c r="BW31" s="22">
        <f t="shared" si="41"/>
        <v>0</v>
      </c>
      <c r="BX31" s="22">
        <f t="shared" si="41"/>
        <v>0</v>
      </c>
      <c r="BY31" s="22">
        <f t="shared" si="41"/>
        <v>0</v>
      </c>
      <c r="BZ31" s="22">
        <f t="shared" si="41"/>
        <v>0</v>
      </c>
      <c r="CA31" s="22">
        <f t="shared" si="41"/>
        <v>0</v>
      </c>
      <c r="CB31" s="22">
        <f t="shared" si="41"/>
        <v>0</v>
      </c>
      <c r="CC31" s="22">
        <f t="shared" si="41"/>
        <v>0</v>
      </c>
      <c r="CD31" s="22">
        <f t="shared" si="41"/>
        <v>0</v>
      </c>
      <c r="CE31" s="22">
        <f t="shared" si="42"/>
        <v>0</v>
      </c>
      <c r="CF31" s="22">
        <f t="shared" si="42"/>
        <v>0</v>
      </c>
      <c r="CG31" s="22">
        <f t="shared" si="42"/>
        <v>0</v>
      </c>
      <c r="CH31" s="22">
        <f t="shared" si="42"/>
        <v>0</v>
      </c>
      <c r="CI31" s="22">
        <f t="shared" si="42"/>
        <v>0</v>
      </c>
      <c r="CJ31" s="22">
        <f t="shared" si="42"/>
        <v>0</v>
      </c>
      <c r="CK31" s="22">
        <f t="shared" si="42"/>
        <v>0</v>
      </c>
      <c r="CL31" s="22">
        <f t="shared" si="42"/>
        <v>0</v>
      </c>
      <c r="CM31" s="22">
        <f t="shared" si="42"/>
        <v>0</v>
      </c>
      <c r="CN31" s="22">
        <f t="shared" si="42"/>
        <v>0</v>
      </c>
      <c r="CO31" s="22">
        <f t="shared" si="42"/>
        <v>0</v>
      </c>
      <c r="CP31" s="22">
        <f t="shared" si="42"/>
        <v>0</v>
      </c>
    </row>
    <row r="32" spans="1:94">
      <c r="B32" s="20" t="s">
        <v>485</v>
      </c>
      <c r="D32" s="20" t="s">
        <v>587</v>
      </c>
      <c r="F32" s="21"/>
      <c r="G32" s="21">
        <v>7.4999999999999997E-2</v>
      </c>
      <c r="I32" s="31">
        <f t="shared" si="43"/>
        <v>45261</v>
      </c>
      <c r="J32" s="31">
        <f t="shared" si="43"/>
        <v>45626</v>
      </c>
      <c r="L32" s="29">
        <f t="shared" si="47"/>
        <v>37189.168124999997</v>
      </c>
      <c r="M32" s="29">
        <f t="shared" si="44"/>
        <v>2594.5931249999994</v>
      </c>
      <c r="N32" s="34">
        <f t="shared" si="45"/>
        <v>7.4999999999999983E-2</v>
      </c>
      <c r="O32" s="32">
        <f t="shared" si="46"/>
        <v>3099.0973437499997</v>
      </c>
      <c r="Q32" s="22">
        <f t="shared" si="34"/>
        <v>0</v>
      </c>
      <c r="R32" s="22">
        <f t="shared" si="34"/>
        <v>0</v>
      </c>
      <c r="S32" s="22">
        <f t="shared" si="34"/>
        <v>0</v>
      </c>
      <c r="T32" s="22">
        <f t="shared" si="34"/>
        <v>3099.0973437499997</v>
      </c>
      <c r="U32" s="22">
        <f t="shared" si="34"/>
        <v>34090.070781249997</v>
      </c>
      <c r="V32" s="22">
        <f t="shared" si="35"/>
        <v>0</v>
      </c>
      <c r="W32" s="22">
        <f t="shared" si="36"/>
        <v>0</v>
      </c>
      <c r="X32" s="22">
        <f t="shared" si="36"/>
        <v>0</v>
      </c>
      <c r="Y32" s="22">
        <f t="shared" si="36"/>
        <v>0</v>
      </c>
      <c r="Z32" s="22">
        <f t="shared" si="36"/>
        <v>0</v>
      </c>
      <c r="AA32" s="22">
        <f t="shared" si="36"/>
        <v>0</v>
      </c>
      <c r="AB32" s="22">
        <f t="shared" si="36"/>
        <v>0</v>
      </c>
      <c r="AC32" s="22">
        <f t="shared" si="36"/>
        <v>0</v>
      </c>
      <c r="AD32" s="22">
        <f t="shared" si="36"/>
        <v>0</v>
      </c>
      <c r="AE32" s="22">
        <f t="shared" si="36"/>
        <v>0</v>
      </c>
      <c r="AF32" s="22">
        <f t="shared" si="36"/>
        <v>0</v>
      </c>
      <c r="AG32" s="22">
        <f t="shared" si="37"/>
        <v>0</v>
      </c>
      <c r="AH32" s="22">
        <f t="shared" si="37"/>
        <v>0</v>
      </c>
      <c r="AI32" s="22">
        <f t="shared" si="37"/>
        <v>0</v>
      </c>
      <c r="AJ32" s="22">
        <f t="shared" si="37"/>
        <v>0</v>
      </c>
      <c r="AK32" s="22">
        <f t="shared" si="37"/>
        <v>0</v>
      </c>
      <c r="AL32" s="22">
        <f t="shared" si="37"/>
        <v>0</v>
      </c>
      <c r="AM32" s="22">
        <f t="shared" si="37"/>
        <v>0</v>
      </c>
      <c r="AN32" s="22">
        <f t="shared" si="37"/>
        <v>0</v>
      </c>
      <c r="AO32" s="22">
        <f t="shared" si="37"/>
        <v>0</v>
      </c>
      <c r="AP32" s="22">
        <f t="shared" si="37"/>
        <v>0</v>
      </c>
      <c r="AQ32" s="22">
        <f t="shared" si="38"/>
        <v>0</v>
      </c>
      <c r="AR32" s="22">
        <f t="shared" si="38"/>
        <v>0</v>
      </c>
      <c r="AS32" s="22">
        <f t="shared" si="38"/>
        <v>0</v>
      </c>
      <c r="AT32" s="22">
        <f t="shared" si="38"/>
        <v>0</v>
      </c>
      <c r="AU32" s="22">
        <f t="shared" si="38"/>
        <v>0</v>
      </c>
      <c r="AV32" s="22">
        <f t="shared" si="38"/>
        <v>0</v>
      </c>
      <c r="AW32" s="22">
        <f t="shared" si="38"/>
        <v>0</v>
      </c>
      <c r="AX32" s="22">
        <f t="shared" si="38"/>
        <v>0</v>
      </c>
      <c r="AY32" s="22">
        <f t="shared" si="38"/>
        <v>0</v>
      </c>
      <c r="AZ32" s="22">
        <f t="shared" si="38"/>
        <v>0</v>
      </c>
      <c r="BA32" s="22">
        <f t="shared" si="39"/>
        <v>0</v>
      </c>
      <c r="BB32" s="22">
        <f t="shared" si="39"/>
        <v>0</v>
      </c>
      <c r="BC32" s="22">
        <f t="shared" si="39"/>
        <v>0</v>
      </c>
      <c r="BD32" s="22">
        <f t="shared" si="39"/>
        <v>0</v>
      </c>
      <c r="BE32" s="22">
        <f t="shared" si="39"/>
        <v>0</v>
      </c>
      <c r="BF32" s="22">
        <f t="shared" si="39"/>
        <v>0</v>
      </c>
      <c r="BG32" s="22">
        <f t="shared" si="39"/>
        <v>0</v>
      </c>
      <c r="BH32" s="22">
        <f t="shared" si="39"/>
        <v>0</v>
      </c>
      <c r="BI32" s="22">
        <f t="shared" si="39"/>
        <v>0</v>
      </c>
      <c r="BJ32" s="22">
        <f t="shared" si="39"/>
        <v>0</v>
      </c>
      <c r="BK32" s="22">
        <f t="shared" si="40"/>
        <v>0</v>
      </c>
      <c r="BL32" s="22">
        <f t="shared" si="40"/>
        <v>0</v>
      </c>
      <c r="BM32" s="22">
        <f t="shared" si="40"/>
        <v>0</v>
      </c>
      <c r="BN32" s="22">
        <f t="shared" si="40"/>
        <v>0</v>
      </c>
      <c r="BO32" s="22">
        <f t="shared" si="40"/>
        <v>0</v>
      </c>
      <c r="BP32" s="22">
        <f t="shared" si="40"/>
        <v>0</v>
      </c>
      <c r="BQ32" s="22">
        <f t="shared" si="40"/>
        <v>0</v>
      </c>
      <c r="BR32" s="22">
        <f t="shared" si="40"/>
        <v>3099.0973437499997</v>
      </c>
      <c r="BS32" s="22">
        <f t="shared" si="40"/>
        <v>3099.0973437499997</v>
      </c>
      <c r="BT32" s="22">
        <f t="shared" si="40"/>
        <v>3099.0973437499997</v>
      </c>
      <c r="BU32" s="22">
        <f t="shared" si="41"/>
        <v>3099.0973437499997</v>
      </c>
      <c r="BV32" s="22">
        <f t="shared" si="41"/>
        <v>3099.0973437499997</v>
      </c>
      <c r="BW32" s="22">
        <f t="shared" si="41"/>
        <v>3099.0973437499997</v>
      </c>
      <c r="BX32" s="22">
        <f t="shared" si="41"/>
        <v>3099.0973437499997</v>
      </c>
      <c r="BY32" s="22">
        <f t="shared" si="41"/>
        <v>3099.0973437499997</v>
      </c>
      <c r="BZ32" s="22">
        <f t="shared" si="41"/>
        <v>3099.0973437499997</v>
      </c>
      <c r="CA32" s="22">
        <f t="shared" si="41"/>
        <v>3099.0973437499997</v>
      </c>
      <c r="CB32" s="22">
        <f t="shared" si="41"/>
        <v>3099.0973437499997</v>
      </c>
      <c r="CC32" s="22">
        <f t="shared" si="41"/>
        <v>3099.0973437499997</v>
      </c>
      <c r="CD32" s="22">
        <f t="shared" si="41"/>
        <v>0</v>
      </c>
      <c r="CE32" s="22">
        <f t="shared" si="42"/>
        <v>0</v>
      </c>
      <c r="CF32" s="22">
        <f t="shared" si="42"/>
        <v>0</v>
      </c>
      <c r="CG32" s="22">
        <f t="shared" si="42"/>
        <v>0</v>
      </c>
      <c r="CH32" s="22">
        <f t="shared" si="42"/>
        <v>0</v>
      </c>
      <c r="CI32" s="22">
        <f t="shared" si="42"/>
        <v>0</v>
      </c>
      <c r="CJ32" s="22">
        <f t="shared" si="42"/>
        <v>0</v>
      </c>
      <c r="CK32" s="22">
        <f t="shared" si="42"/>
        <v>0</v>
      </c>
      <c r="CL32" s="22">
        <f t="shared" si="42"/>
        <v>0</v>
      </c>
      <c r="CM32" s="22">
        <f t="shared" si="42"/>
        <v>0</v>
      </c>
      <c r="CN32" s="22">
        <f t="shared" si="42"/>
        <v>0</v>
      </c>
      <c r="CO32" s="22">
        <f t="shared" si="42"/>
        <v>0</v>
      </c>
      <c r="CP32" s="22">
        <f t="shared" si="42"/>
        <v>0</v>
      </c>
    </row>
    <row r="33" spans="1:94">
      <c r="B33" s="20" t="s">
        <v>485</v>
      </c>
      <c r="D33" s="20" t="s">
        <v>587</v>
      </c>
      <c r="F33" s="21"/>
      <c r="G33" s="21">
        <v>0.03</v>
      </c>
      <c r="I33" s="31">
        <f t="shared" si="43"/>
        <v>45627</v>
      </c>
      <c r="J33" s="31">
        <f t="shared" si="43"/>
        <v>45991</v>
      </c>
      <c r="L33" s="29">
        <f>O32*(1+F33)*(1+G33)*ROUND(DAYS360(I33,J33,FALSE)/30,0)</f>
        <v>38304.843168749998</v>
      </c>
      <c r="M33" s="29">
        <f t="shared" si="44"/>
        <v>1115.6750437500014</v>
      </c>
      <c r="N33" s="34">
        <f t="shared" si="45"/>
        <v>3.0000000000000041E-2</v>
      </c>
      <c r="O33" s="32">
        <f t="shared" si="46"/>
        <v>3192.0702640625</v>
      </c>
      <c r="Q33" s="22">
        <f t="shared" si="34"/>
        <v>0</v>
      </c>
      <c r="R33" s="22">
        <f t="shared" si="34"/>
        <v>0</v>
      </c>
      <c r="S33" s="22">
        <f t="shared" si="34"/>
        <v>0</v>
      </c>
      <c r="T33" s="22">
        <f t="shared" si="34"/>
        <v>0</v>
      </c>
      <c r="U33" s="22">
        <f t="shared" si="34"/>
        <v>3192.0702640625</v>
      </c>
      <c r="V33" s="22">
        <f t="shared" si="35"/>
        <v>35112.772904687496</v>
      </c>
      <c r="W33" s="22">
        <f t="shared" si="36"/>
        <v>0</v>
      </c>
      <c r="X33" s="22">
        <f t="shared" si="36"/>
        <v>0</v>
      </c>
      <c r="Y33" s="22">
        <f t="shared" si="36"/>
        <v>0</v>
      </c>
      <c r="Z33" s="22">
        <f t="shared" si="36"/>
        <v>0</v>
      </c>
      <c r="AA33" s="22">
        <f t="shared" si="36"/>
        <v>0</v>
      </c>
      <c r="AB33" s="22">
        <f t="shared" si="36"/>
        <v>0</v>
      </c>
      <c r="AC33" s="22">
        <f t="shared" si="36"/>
        <v>0</v>
      </c>
      <c r="AD33" s="22">
        <f t="shared" si="36"/>
        <v>0</v>
      </c>
      <c r="AE33" s="22">
        <f t="shared" si="36"/>
        <v>0</v>
      </c>
      <c r="AF33" s="22">
        <f t="shared" si="36"/>
        <v>0</v>
      </c>
      <c r="AG33" s="22">
        <f t="shared" si="37"/>
        <v>0</v>
      </c>
      <c r="AH33" s="22">
        <f t="shared" si="37"/>
        <v>0</v>
      </c>
      <c r="AI33" s="22">
        <f t="shared" si="37"/>
        <v>0</v>
      </c>
      <c r="AJ33" s="22">
        <f t="shared" si="37"/>
        <v>0</v>
      </c>
      <c r="AK33" s="22">
        <f t="shared" si="37"/>
        <v>0</v>
      </c>
      <c r="AL33" s="22">
        <f t="shared" si="37"/>
        <v>0</v>
      </c>
      <c r="AM33" s="22">
        <f t="shared" si="37"/>
        <v>0</v>
      </c>
      <c r="AN33" s="22">
        <f t="shared" si="37"/>
        <v>0</v>
      </c>
      <c r="AO33" s="22">
        <f t="shared" si="37"/>
        <v>0</v>
      </c>
      <c r="AP33" s="22">
        <f t="shared" si="37"/>
        <v>0</v>
      </c>
      <c r="AQ33" s="22">
        <f t="shared" si="38"/>
        <v>0</v>
      </c>
      <c r="AR33" s="22">
        <f t="shared" si="38"/>
        <v>0</v>
      </c>
      <c r="AS33" s="22">
        <f t="shared" si="38"/>
        <v>0</v>
      </c>
      <c r="AT33" s="22">
        <f t="shared" si="38"/>
        <v>0</v>
      </c>
      <c r="AU33" s="22">
        <f t="shared" si="38"/>
        <v>0</v>
      </c>
      <c r="AV33" s="22">
        <f t="shared" si="38"/>
        <v>0</v>
      </c>
      <c r="AW33" s="22">
        <f t="shared" si="38"/>
        <v>0</v>
      </c>
      <c r="AX33" s="22">
        <f t="shared" si="38"/>
        <v>0</v>
      </c>
      <c r="AY33" s="22">
        <f t="shared" si="38"/>
        <v>0</v>
      </c>
      <c r="AZ33" s="22">
        <f t="shared" si="38"/>
        <v>0</v>
      </c>
      <c r="BA33" s="22">
        <f t="shared" si="39"/>
        <v>0</v>
      </c>
      <c r="BB33" s="22">
        <f t="shared" si="39"/>
        <v>0</v>
      </c>
      <c r="BC33" s="22">
        <f t="shared" si="39"/>
        <v>0</v>
      </c>
      <c r="BD33" s="22">
        <f t="shared" si="39"/>
        <v>0</v>
      </c>
      <c r="BE33" s="22">
        <f t="shared" si="39"/>
        <v>0</v>
      </c>
      <c r="BF33" s="22">
        <f t="shared" si="39"/>
        <v>0</v>
      </c>
      <c r="BG33" s="22">
        <f t="shared" si="39"/>
        <v>0</v>
      </c>
      <c r="BH33" s="22">
        <f t="shared" si="39"/>
        <v>0</v>
      </c>
      <c r="BI33" s="22">
        <f t="shared" si="39"/>
        <v>0</v>
      </c>
      <c r="BJ33" s="22">
        <f t="shared" si="39"/>
        <v>0</v>
      </c>
      <c r="BK33" s="22">
        <f t="shared" si="40"/>
        <v>0</v>
      </c>
      <c r="BL33" s="22">
        <f t="shared" si="40"/>
        <v>0</v>
      </c>
      <c r="BM33" s="22">
        <f t="shared" si="40"/>
        <v>0</v>
      </c>
      <c r="BN33" s="22">
        <f t="shared" si="40"/>
        <v>0</v>
      </c>
      <c r="BO33" s="22">
        <f t="shared" si="40"/>
        <v>0</v>
      </c>
      <c r="BP33" s="22">
        <f t="shared" si="40"/>
        <v>0</v>
      </c>
      <c r="BQ33" s="22">
        <f t="shared" si="40"/>
        <v>0</v>
      </c>
      <c r="BR33" s="22">
        <f t="shared" si="40"/>
        <v>0</v>
      </c>
      <c r="BS33" s="22">
        <f t="shared" si="40"/>
        <v>0</v>
      </c>
      <c r="BT33" s="22">
        <f t="shared" si="40"/>
        <v>0</v>
      </c>
      <c r="BU33" s="22">
        <f t="shared" si="41"/>
        <v>0</v>
      </c>
      <c r="BV33" s="22">
        <f t="shared" si="41"/>
        <v>0</v>
      </c>
      <c r="BW33" s="22">
        <f t="shared" si="41"/>
        <v>0</v>
      </c>
      <c r="BX33" s="22">
        <f t="shared" si="41"/>
        <v>0</v>
      </c>
      <c r="BY33" s="22">
        <f t="shared" si="41"/>
        <v>0</v>
      </c>
      <c r="BZ33" s="22">
        <f t="shared" si="41"/>
        <v>0</v>
      </c>
      <c r="CA33" s="22">
        <f t="shared" si="41"/>
        <v>0</v>
      </c>
      <c r="CB33" s="22">
        <f t="shared" si="41"/>
        <v>0</v>
      </c>
      <c r="CC33" s="22">
        <f t="shared" si="41"/>
        <v>0</v>
      </c>
      <c r="CD33" s="22">
        <f t="shared" si="41"/>
        <v>3192.0702640625</v>
      </c>
      <c r="CE33" s="22">
        <f t="shared" si="42"/>
        <v>3192.0702640625</v>
      </c>
      <c r="CF33" s="22">
        <f t="shared" si="42"/>
        <v>3192.0702640625</v>
      </c>
      <c r="CG33" s="22">
        <f t="shared" si="42"/>
        <v>3192.0702640625</v>
      </c>
      <c r="CH33" s="22">
        <f t="shared" si="42"/>
        <v>3192.0702640625</v>
      </c>
      <c r="CI33" s="22">
        <f t="shared" si="42"/>
        <v>3192.0702640625</v>
      </c>
      <c r="CJ33" s="22">
        <f t="shared" si="42"/>
        <v>3192.0702640625</v>
      </c>
      <c r="CK33" s="22">
        <f t="shared" si="42"/>
        <v>3192.0702640625</v>
      </c>
      <c r="CL33" s="22">
        <f t="shared" si="42"/>
        <v>3192.0702640625</v>
      </c>
      <c r="CM33" s="22">
        <f t="shared" si="42"/>
        <v>3192.0702640625</v>
      </c>
      <c r="CN33" s="22">
        <f t="shared" si="42"/>
        <v>3192.0702640625</v>
      </c>
      <c r="CO33" s="22">
        <f t="shared" si="42"/>
        <v>3192.0702640625</v>
      </c>
      <c r="CP33" s="22">
        <f t="shared" si="42"/>
        <v>0</v>
      </c>
    </row>
    <row r="34" spans="1:94">
      <c r="B34" s="20" t="s">
        <v>485</v>
      </c>
      <c r="D34" s="20" t="s">
        <v>587</v>
      </c>
      <c r="F34" s="21"/>
      <c r="G34" s="21">
        <v>0.03</v>
      </c>
      <c r="I34" s="31">
        <f t="shared" si="43"/>
        <v>45992</v>
      </c>
      <c r="J34" s="31">
        <f t="shared" si="43"/>
        <v>46356</v>
      </c>
      <c r="L34" s="29">
        <f>O33*(1+F34)*(1+G34)*ROUND(DAYS360(I34,J34,FALSE)/30,0)</f>
        <v>39453.9884638125</v>
      </c>
      <c r="M34" s="29">
        <f t="shared" si="44"/>
        <v>1149.1452950625026</v>
      </c>
      <c r="N34" s="34">
        <f t="shared" si="45"/>
        <v>3.0000000000000068E-2</v>
      </c>
      <c r="O34" s="32">
        <f t="shared" si="46"/>
        <v>3287.8323719843752</v>
      </c>
      <c r="Q34" s="22">
        <f t="shared" si="34"/>
        <v>0</v>
      </c>
      <c r="R34" s="22">
        <f t="shared" si="34"/>
        <v>0</v>
      </c>
      <c r="S34" s="22">
        <f t="shared" si="34"/>
        <v>0</v>
      </c>
      <c r="T34" s="22">
        <f t="shared" si="34"/>
        <v>0</v>
      </c>
      <c r="U34" s="22">
        <f t="shared" si="34"/>
        <v>0</v>
      </c>
      <c r="V34" s="22">
        <f t="shared" si="35"/>
        <v>3287.8323719843752</v>
      </c>
      <c r="W34" s="22">
        <f t="shared" si="36"/>
        <v>0</v>
      </c>
      <c r="X34" s="22">
        <f t="shared" si="36"/>
        <v>0</v>
      </c>
      <c r="Y34" s="22">
        <f t="shared" si="36"/>
        <v>0</v>
      </c>
      <c r="Z34" s="22">
        <f t="shared" si="36"/>
        <v>0</v>
      </c>
      <c r="AA34" s="22">
        <f t="shared" si="36"/>
        <v>0</v>
      </c>
      <c r="AB34" s="22">
        <f t="shared" si="36"/>
        <v>0</v>
      </c>
      <c r="AC34" s="22">
        <f t="shared" si="36"/>
        <v>0</v>
      </c>
      <c r="AD34" s="22">
        <f t="shared" si="36"/>
        <v>0</v>
      </c>
      <c r="AE34" s="22">
        <f t="shared" si="36"/>
        <v>0</v>
      </c>
      <c r="AF34" s="22">
        <f t="shared" si="36"/>
        <v>0</v>
      </c>
      <c r="AG34" s="22">
        <f t="shared" si="37"/>
        <v>0</v>
      </c>
      <c r="AH34" s="22">
        <f t="shared" si="37"/>
        <v>0</v>
      </c>
      <c r="AI34" s="22">
        <f t="shared" si="37"/>
        <v>0</v>
      </c>
      <c r="AJ34" s="22">
        <f t="shared" si="37"/>
        <v>0</v>
      </c>
      <c r="AK34" s="22">
        <f t="shared" si="37"/>
        <v>0</v>
      </c>
      <c r="AL34" s="22">
        <f t="shared" si="37"/>
        <v>0</v>
      </c>
      <c r="AM34" s="22">
        <f t="shared" si="37"/>
        <v>0</v>
      </c>
      <c r="AN34" s="22">
        <f t="shared" si="37"/>
        <v>0</v>
      </c>
      <c r="AO34" s="22">
        <f t="shared" si="37"/>
        <v>0</v>
      </c>
      <c r="AP34" s="22">
        <f t="shared" si="37"/>
        <v>0</v>
      </c>
      <c r="AQ34" s="22">
        <f t="shared" si="38"/>
        <v>0</v>
      </c>
      <c r="AR34" s="22">
        <f t="shared" si="38"/>
        <v>0</v>
      </c>
      <c r="AS34" s="22">
        <f t="shared" si="38"/>
        <v>0</v>
      </c>
      <c r="AT34" s="22">
        <f t="shared" si="38"/>
        <v>0</v>
      </c>
      <c r="AU34" s="22">
        <f t="shared" si="38"/>
        <v>0</v>
      </c>
      <c r="AV34" s="22">
        <f t="shared" si="38"/>
        <v>0</v>
      </c>
      <c r="AW34" s="22">
        <f t="shared" si="38"/>
        <v>0</v>
      </c>
      <c r="AX34" s="22">
        <f t="shared" si="38"/>
        <v>0</v>
      </c>
      <c r="AY34" s="22">
        <f t="shared" si="38"/>
        <v>0</v>
      </c>
      <c r="AZ34" s="22">
        <f t="shared" si="38"/>
        <v>0</v>
      </c>
      <c r="BA34" s="22">
        <f t="shared" si="39"/>
        <v>0</v>
      </c>
      <c r="BB34" s="22">
        <f t="shared" si="39"/>
        <v>0</v>
      </c>
      <c r="BC34" s="22">
        <f t="shared" si="39"/>
        <v>0</v>
      </c>
      <c r="BD34" s="22">
        <f t="shared" si="39"/>
        <v>0</v>
      </c>
      <c r="BE34" s="22">
        <f t="shared" si="39"/>
        <v>0</v>
      </c>
      <c r="BF34" s="22">
        <f t="shared" si="39"/>
        <v>0</v>
      </c>
      <c r="BG34" s="22">
        <f t="shared" si="39"/>
        <v>0</v>
      </c>
      <c r="BH34" s="22">
        <f t="shared" si="39"/>
        <v>0</v>
      </c>
      <c r="BI34" s="22">
        <f t="shared" si="39"/>
        <v>0</v>
      </c>
      <c r="BJ34" s="22">
        <f t="shared" si="39"/>
        <v>0</v>
      </c>
      <c r="BK34" s="22">
        <f t="shared" si="40"/>
        <v>0</v>
      </c>
      <c r="BL34" s="22">
        <f t="shared" si="40"/>
        <v>0</v>
      </c>
      <c r="BM34" s="22">
        <f t="shared" si="40"/>
        <v>0</v>
      </c>
      <c r="BN34" s="22">
        <f t="shared" si="40"/>
        <v>0</v>
      </c>
      <c r="BO34" s="22">
        <f t="shared" si="40"/>
        <v>0</v>
      </c>
      <c r="BP34" s="22">
        <f t="shared" si="40"/>
        <v>0</v>
      </c>
      <c r="BQ34" s="22">
        <f t="shared" si="40"/>
        <v>0</v>
      </c>
      <c r="BR34" s="22">
        <f t="shared" si="40"/>
        <v>0</v>
      </c>
      <c r="BS34" s="22">
        <f t="shared" si="40"/>
        <v>0</v>
      </c>
      <c r="BT34" s="22">
        <f t="shared" si="40"/>
        <v>0</v>
      </c>
      <c r="BU34" s="22">
        <f t="shared" si="41"/>
        <v>0</v>
      </c>
      <c r="BV34" s="22">
        <f t="shared" si="41"/>
        <v>0</v>
      </c>
      <c r="BW34" s="22">
        <f t="shared" si="41"/>
        <v>0</v>
      </c>
      <c r="BX34" s="22">
        <f t="shared" si="41"/>
        <v>0</v>
      </c>
      <c r="BY34" s="22">
        <f t="shared" si="41"/>
        <v>0</v>
      </c>
      <c r="BZ34" s="22">
        <f t="shared" si="41"/>
        <v>0</v>
      </c>
      <c r="CA34" s="22">
        <f t="shared" si="41"/>
        <v>0</v>
      </c>
      <c r="CB34" s="22">
        <f t="shared" si="41"/>
        <v>0</v>
      </c>
      <c r="CC34" s="22">
        <f t="shared" si="41"/>
        <v>0</v>
      </c>
      <c r="CD34" s="22">
        <f t="shared" si="41"/>
        <v>0</v>
      </c>
      <c r="CE34" s="22">
        <f t="shared" si="42"/>
        <v>0</v>
      </c>
      <c r="CF34" s="22">
        <f t="shared" si="42"/>
        <v>0</v>
      </c>
      <c r="CG34" s="22">
        <f t="shared" si="42"/>
        <v>0</v>
      </c>
      <c r="CH34" s="22">
        <f t="shared" si="42"/>
        <v>0</v>
      </c>
      <c r="CI34" s="22">
        <f t="shared" si="42"/>
        <v>0</v>
      </c>
      <c r="CJ34" s="22">
        <f t="shared" si="42"/>
        <v>0</v>
      </c>
      <c r="CK34" s="22">
        <f t="shared" si="42"/>
        <v>0</v>
      </c>
      <c r="CL34" s="22">
        <f t="shared" si="42"/>
        <v>0</v>
      </c>
      <c r="CM34" s="22">
        <f t="shared" si="42"/>
        <v>0</v>
      </c>
      <c r="CN34" s="22">
        <f t="shared" si="42"/>
        <v>0</v>
      </c>
      <c r="CO34" s="22">
        <f t="shared" si="42"/>
        <v>0</v>
      </c>
      <c r="CP34" s="22">
        <f t="shared" si="42"/>
        <v>3287.8323719843752</v>
      </c>
    </row>
    <row r="35" spans="1:94">
      <c r="A35" s="8"/>
      <c r="C35" s="8"/>
      <c r="D35" s="8"/>
      <c r="E35" s="8"/>
      <c r="F35" s="23"/>
      <c r="G35" s="23"/>
      <c r="H35" s="8"/>
      <c r="I35" s="24"/>
      <c r="J35" s="24"/>
      <c r="K35" s="8"/>
      <c r="L35" s="8"/>
      <c r="M35" s="8"/>
      <c r="N35" s="8"/>
      <c r="O35" s="8"/>
      <c r="P35" s="8"/>
      <c r="Q35" s="25">
        <f>SUM(Q28:Q34)</f>
        <v>32181</v>
      </c>
      <c r="R35" s="25">
        <f t="shared" ref="R35:CC35" si="48">SUM(R28:R34)</f>
        <v>32181</v>
      </c>
      <c r="S35" s="25">
        <f t="shared" si="48"/>
        <v>32382.131249999999</v>
      </c>
      <c r="T35" s="25">
        <f t="shared" si="48"/>
        <v>34810.791093749991</v>
      </c>
      <c r="U35" s="25">
        <f t="shared" si="48"/>
        <v>37282.141045312499</v>
      </c>
      <c r="V35" s="25">
        <f t="shared" si="48"/>
        <v>38400.605276671871</v>
      </c>
      <c r="W35" s="25">
        <f t="shared" si="48"/>
        <v>2681.75</v>
      </c>
      <c r="X35" s="25">
        <f t="shared" si="48"/>
        <v>2681.75</v>
      </c>
      <c r="Y35" s="25">
        <f t="shared" si="48"/>
        <v>2681.75</v>
      </c>
      <c r="Z35" s="25">
        <f t="shared" si="48"/>
        <v>2681.75</v>
      </c>
      <c r="AA35" s="25">
        <f t="shared" si="48"/>
        <v>2681.75</v>
      </c>
      <c r="AB35" s="25">
        <f t="shared" si="48"/>
        <v>2681.75</v>
      </c>
      <c r="AC35" s="25">
        <f t="shared" si="48"/>
        <v>2681.75</v>
      </c>
      <c r="AD35" s="25">
        <f t="shared" si="48"/>
        <v>2681.75</v>
      </c>
      <c r="AE35" s="25">
        <f t="shared" si="48"/>
        <v>2681.75</v>
      </c>
      <c r="AF35" s="25">
        <f t="shared" si="48"/>
        <v>2681.75</v>
      </c>
      <c r="AG35" s="25">
        <f t="shared" si="48"/>
        <v>2681.75</v>
      </c>
      <c r="AH35" s="25">
        <f t="shared" si="48"/>
        <v>2681.75</v>
      </c>
      <c r="AI35" s="25">
        <f t="shared" si="48"/>
        <v>2681.75</v>
      </c>
      <c r="AJ35" s="25">
        <f t="shared" si="48"/>
        <v>2681.75</v>
      </c>
      <c r="AK35" s="25">
        <f t="shared" si="48"/>
        <v>2681.75</v>
      </c>
      <c r="AL35" s="25">
        <f t="shared" si="48"/>
        <v>2681.75</v>
      </c>
      <c r="AM35" s="25">
        <f t="shared" si="48"/>
        <v>2681.75</v>
      </c>
      <c r="AN35" s="25">
        <f t="shared" si="48"/>
        <v>2681.75</v>
      </c>
      <c r="AO35" s="25">
        <f t="shared" si="48"/>
        <v>2681.75</v>
      </c>
      <c r="AP35" s="25">
        <f t="shared" si="48"/>
        <v>2681.75</v>
      </c>
      <c r="AQ35" s="25">
        <f t="shared" si="48"/>
        <v>2681.75</v>
      </c>
      <c r="AR35" s="25">
        <f t="shared" si="48"/>
        <v>2681.75</v>
      </c>
      <c r="AS35" s="25">
        <f t="shared" si="48"/>
        <v>2681.75</v>
      </c>
      <c r="AT35" s="25">
        <f t="shared" si="48"/>
        <v>2681.75</v>
      </c>
      <c r="AU35" s="25">
        <f t="shared" si="48"/>
        <v>2681.75</v>
      </c>
      <c r="AV35" s="25">
        <f t="shared" si="48"/>
        <v>2681.75</v>
      </c>
      <c r="AW35" s="25">
        <f t="shared" si="48"/>
        <v>2681.75</v>
      </c>
      <c r="AX35" s="25">
        <f t="shared" si="48"/>
        <v>2681.75</v>
      </c>
      <c r="AY35" s="25">
        <f t="shared" si="48"/>
        <v>2681.75</v>
      </c>
      <c r="AZ35" s="25">
        <f t="shared" si="48"/>
        <v>2681.75</v>
      </c>
      <c r="BA35" s="25">
        <f t="shared" si="48"/>
        <v>2681.75</v>
      </c>
      <c r="BB35" s="25">
        <f t="shared" si="48"/>
        <v>2681.75</v>
      </c>
      <c r="BC35" s="25">
        <f t="shared" si="48"/>
        <v>2681.75</v>
      </c>
      <c r="BD35" s="25">
        <f t="shared" si="48"/>
        <v>2681.75</v>
      </c>
      <c r="BE35" s="25">
        <f t="shared" si="48"/>
        <v>2681.75</v>
      </c>
      <c r="BF35" s="25">
        <f t="shared" si="48"/>
        <v>2882.8812499999999</v>
      </c>
      <c r="BG35" s="25">
        <f t="shared" si="48"/>
        <v>2882.8812499999999</v>
      </c>
      <c r="BH35" s="25">
        <f t="shared" si="48"/>
        <v>2882.8812499999999</v>
      </c>
      <c r="BI35" s="25">
        <f t="shared" si="48"/>
        <v>2882.8812499999999</v>
      </c>
      <c r="BJ35" s="25">
        <f t="shared" si="48"/>
        <v>2882.8812499999999</v>
      </c>
      <c r="BK35" s="25">
        <f t="shared" si="48"/>
        <v>2882.8812499999999</v>
      </c>
      <c r="BL35" s="25">
        <f t="shared" si="48"/>
        <v>2882.8812499999999</v>
      </c>
      <c r="BM35" s="25">
        <f t="shared" si="48"/>
        <v>2882.8812499999999</v>
      </c>
      <c r="BN35" s="25">
        <f t="shared" si="48"/>
        <v>2882.8812499999999</v>
      </c>
      <c r="BO35" s="25">
        <f t="shared" si="48"/>
        <v>2882.8812499999999</v>
      </c>
      <c r="BP35" s="25">
        <f t="shared" si="48"/>
        <v>2882.8812499999999</v>
      </c>
      <c r="BQ35" s="25">
        <f t="shared" si="48"/>
        <v>2882.8812499999999</v>
      </c>
      <c r="BR35" s="25">
        <f t="shared" si="48"/>
        <v>3099.0973437499997</v>
      </c>
      <c r="BS35" s="25">
        <f t="shared" si="48"/>
        <v>3099.0973437499997</v>
      </c>
      <c r="BT35" s="25">
        <f t="shared" si="48"/>
        <v>3099.0973437499997</v>
      </c>
      <c r="BU35" s="25">
        <f t="shared" si="48"/>
        <v>3099.0973437499997</v>
      </c>
      <c r="BV35" s="25">
        <f t="shared" si="48"/>
        <v>3099.0973437499997</v>
      </c>
      <c r="BW35" s="25">
        <f t="shared" si="48"/>
        <v>3099.0973437499997</v>
      </c>
      <c r="BX35" s="25">
        <f t="shared" si="48"/>
        <v>3099.0973437499997</v>
      </c>
      <c r="BY35" s="25">
        <f t="shared" si="48"/>
        <v>3099.0973437499997</v>
      </c>
      <c r="BZ35" s="25">
        <f t="shared" si="48"/>
        <v>3099.0973437499997</v>
      </c>
      <c r="CA35" s="25">
        <f t="shared" si="48"/>
        <v>3099.0973437499997</v>
      </c>
      <c r="CB35" s="25">
        <f t="shared" si="48"/>
        <v>3099.0973437499997</v>
      </c>
      <c r="CC35" s="25">
        <f t="shared" si="48"/>
        <v>3099.0973437499997</v>
      </c>
      <c r="CD35" s="25">
        <f t="shared" ref="CD35:CK35" si="49">SUM(CD28:CD34)</f>
        <v>3192.0702640625</v>
      </c>
      <c r="CE35" s="25">
        <f t="shared" si="49"/>
        <v>3192.0702640625</v>
      </c>
      <c r="CF35" s="25">
        <f t="shared" si="49"/>
        <v>3192.0702640625</v>
      </c>
      <c r="CG35" s="25">
        <f t="shared" si="49"/>
        <v>3192.0702640625</v>
      </c>
      <c r="CH35" s="25">
        <f t="shared" si="49"/>
        <v>3192.0702640625</v>
      </c>
      <c r="CI35" s="25">
        <f t="shared" si="49"/>
        <v>3192.0702640625</v>
      </c>
      <c r="CJ35" s="25">
        <f t="shared" si="49"/>
        <v>3192.0702640625</v>
      </c>
      <c r="CK35" s="25">
        <f t="shared" si="49"/>
        <v>3192.0702640625</v>
      </c>
      <c r="CL35" s="25">
        <f>SUM(CL28:CL34)</f>
        <v>3192.0702640625</v>
      </c>
      <c r="CM35" s="25">
        <f t="shared" ref="CM35:CP35" si="50">SUM(CM28:CM34)</f>
        <v>3192.0702640625</v>
      </c>
      <c r="CN35" s="25">
        <f t="shared" si="50"/>
        <v>3192.0702640625</v>
      </c>
      <c r="CO35" s="25">
        <f t="shared" si="50"/>
        <v>3192.0702640625</v>
      </c>
      <c r="CP35" s="25">
        <f t="shared" si="50"/>
        <v>3287.8323719843752</v>
      </c>
    </row>
    <row r="36" spans="1:94">
      <c r="I36"/>
      <c r="J36"/>
    </row>
    <row r="37" spans="1:94">
      <c r="I37"/>
      <c r="J37"/>
    </row>
    <row r="38" spans="1:94">
      <c r="I38"/>
      <c r="J38"/>
    </row>
    <row r="40" spans="1:94">
      <c r="L40" s="40"/>
      <c r="M40" s="41"/>
      <c r="N40" s="41"/>
      <c r="O40" s="42"/>
      <c r="Q40" s="22">
        <f t="shared" ref="Q40:Q47" si="51">SUM(Q28,Q9,Q18,)</f>
        <v>81336.416666666657</v>
      </c>
      <c r="R40" s="22">
        <f t="shared" ref="R40:CC40" si="52">SUM(R28,R9,R18,)</f>
        <v>0</v>
      </c>
      <c r="S40" s="22">
        <f t="shared" si="52"/>
        <v>0</v>
      </c>
      <c r="T40" s="22">
        <f t="shared" si="52"/>
        <v>0</v>
      </c>
      <c r="U40" s="22">
        <f t="shared" si="52"/>
        <v>0</v>
      </c>
      <c r="V40" s="22">
        <f t="shared" si="52"/>
        <v>0</v>
      </c>
      <c r="W40" s="22">
        <f t="shared" si="52"/>
        <v>19960.805555555555</v>
      </c>
      <c r="X40" s="22">
        <f t="shared" si="52"/>
        <v>19960.805555555555</v>
      </c>
      <c r="Y40" s="22">
        <f t="shared" si="52"/>
        <v>19960.805555555555</v>
      </c>
      <c r="Z40" s="22">
        <f t="shared" si="52"/>
        <v>2681.75</v>
      </c>
      <c r="AA40" s="22">
        <f t="shared" si="52"/>
        <v>2681.75</v>
      </c>
      <c r="AB40" s="22">
        <f t="shared" si="52"/>
        <v>2681.75</v>
      </c>
      <c r="AC40" s="22">
        <f t="shared" si="52"/>
        <v>2681.75</v>
      </c>
      <c r="AD40" s="22">
        <f t="shared" si="52"/>
        <v>2681.75</v>
      </c>
      <c r="AE40" s="22">
        <f t="shared" si="52"/>
        <v>2681.75</v>
      </c>
      <c r="AF40" s="22">
        <f t="shared" si="52"/>
        <v>2681.75</v>
      </c>
      <c r="AG40" s="22">
        <f t="shared" si="52"/>
        <v>2681.75</v>
      </c>
      <c r="AH40" s="22">
        <f t="shared" si="52"/>
        <v>0</v>
      </c>
      <c r="AI40" s="22">
        <f t="shared" si="52"/>
        <v>0</v>
      </c>
      <c r="AJ40" s="22">
        <f t="shared" si="52"/>
        <v>0</v>
      </c>
      <c r="AK40" s="22">
        <f t="shared" si="52"/>
        <v>0</v>
      </c>
      <c r="AL40" s="22">
        <f t="shared" si="52"/>
        <v>0</v>
      </c>
      <c r="AM40" s="22">
        <f t="shared" si="52"/>
        <v>0</v>
      </c>
      <c r="AN40" s="22">
        <f t="shared" si="52"/>
        <v>0</v>
      </c>
      <c r="AO40" s="22">
        <f t="shared" si="52"/>
        <v>0</v>
      </c>
      <c r="AP40" s="22">
        <f t="shared" si="52"/>
        <v>0</v>
      </c>
      <c r="AQ40" s="22">
        <f t="shared" si="52"/>
        <v>0</v>
      </c>
      <c r="AR40" s="22">
        <f t="shared" si="52"/>
        <v>0</v>
      </c>
      <c r="AS40" s="22">
        <f t="shared" si="52"/>
        <v>0</v>
      </c>
      <c r="AT40" s="22">
        <f t="shared" si="52"/>
        <v>0</v>
      </c>
      <c r="AU40" s="22">
        <f t="shared" si="52"/>
        <v>0</v>
      </c>
      <c r="AV40" s="22">
        <f t="shared" si="52"/>
        <v>0</v>
      </c>
      <c r="AW40" s="22">
        <f t="shared" si="52"/>
        <v>0</v>
      </c>
      <c r="AX40" s="22">
        <f t="shared" si="52"/>
        <v>0</v>
      </c>
      <c r="AY40" s="22">
        <f t="shared" si="52"/>
        <v>0</v>
      </c>
      <c r="AZ40" s="22">
        <f t="shared" si="52"/>
        <v>0</v>
      </c>
      <c r="BA40" s="22">
        <f t="shared" si="52"/>
        <v>0</v>
      </c>
      <c r="BB40" s="22">
        <f t="shared" si="52"/>
        <v>0</v>
      </c>
      <c r="BC40" s="22">
        <f t="shared" si="52"/>
        <v>0</v>
      </c>
      <c r="BD40" s="22">
        <f t="shared" si="52"/>
        <v>0</v>
      </c>
      <c r="BE40" s="22">
        <f t="shared" si="52"/>
        <v>0</v>
      </c>
      <c r="BF40" s="22">
        <f t="shared" si="52"/>
        <v>0</v>
      </c>
      <c r="BG40" s="22">
        <f t="shared" si="52"/>
        <v>0</v>
      </c>
      <c r="BH40" s="22">
        <f t="shared" si="52"/>
        <v>0</v>
      </c>
      <c r="BI40" s="22">
        <f t="shared" si="52"/>
        <v>0</v>
      </c>
      <c r="BJ40" s="22">
        <f t="shared" si="52"/>
        <v>0</v>
      </c>
      <c r="BK40" s="22">
        <f t="shared" si="52"/>
        <v>0</v>
      </c>
      <c r="BL40" s="22">
        <f t="shared" si="52"/>
        <v>0</v>
      </c>
      <c r="BM40" s="22">
        <f t="shared" si="52"/>
        <v>0</v>
      </c>
      <c r="BN40" s="22">
        <f t="shared" si="52"/>
        <v>0</v>
      </c>
      <c r="BO40" s="22">
        <f t="shared" si="52"/>
        <v>0</v>
      </c>
      <c r="BP40" s="22">
        <f t="shared" si="52"/>
        <v>0</v>
      </c>
      <c r="BQ40" s="22">
        <f t="shared" si="52"/>
        <v>0</v>
      </c>
      <c r="BR40" s="22">
        <f t="shared" si="52"/>
        <v>0</v>
      </c>
      <c r="BS40" s="22">
        <f t="shared" si="52"/>
        <v>0</v>
      </c>
      <c r="BT40" s="22">
        <f t="shared" si="52"/>
        <v>0</v>
      </c>
      <c r="BU40" s="22">
        <f t="shared" si="52"/>
        <v>0</v>
      </c>
      <c r="BV40" s="22">
        <f t="shared" si="52"/>
        <v>0</v>
      </c>
      <c r="BW40" s="22">
        <f t="shared" si="52"/>
        <v>0</v>
      </c>
      <c r="BX40" s="22">
        <f t="shared" si="52"/>
        <v>0</v>
      </c>
      <c r="BY40" s="22">
        <f t="shared" si="52"/>
        <v>0</v>
      </c>
      <c r="BZ40" s="22">
        <f t="shared" si="52"/>
        <v>0</v>
      </c>
      <c r="CA40" s="22">
        <f t="shared" si="52"/>
        <v>0</v>
      </c>
      <c r="CB40" s="22">
        <f t="shared" si="52"/>
        <v>0</v>
      </c>
      <c r="CC40" s="22">
        <f t="shared" si="52"/>
        <v>0</v>
      </c>
      <c r="CD40" s="22">
        <f t="shared" ref="CD40:CP40" si="53">SUM(CD28,CD9,CD18,)</f>
        <v>0</v>
      </c>
      <c r="CE40" s="22">
        <f t="shared" si="53"/>
        <v>0</v>
      </c>
      <c r="CF40" s="22">
        <f t="shared" si="53"/>
        <v>0</v>
      </c>
      <c r="CG40" s="22">
        <f t="shared" si="53"/>
        <v>0</v>
      </c>
      <c r="CH40" s="22">
        <f t="shared" si="53"/>
        <v>0</v>
      </c>
      <c r="CI40" s="22">
        <f t="shared" si="53"/>
        <v>0</v>
      </c>
      <c r="CJ40" s="22">
        <f t="shared" si="53"/>
        <v>0</v>
      </c>
      <c r="CK40" s="22">
        <f t="shared" si="53"/>
        <v>0</v>
      </c>
      <c r="CL40" s="22">
        <f t="shared" si="53"/>
        <v>0</v>
      </c>
      <c r="CM40" s="22">
        <f t="shared" si="53"/>
        <v>0</v>
      </c>
      <c r="CN40" s="22">
        <f t="shared" si="53"/>
        <v>0</v>
      </c>
      <c r="CO40" s="22">
        <f t="shared" si="53"/>
        <v>0</v>
      </c>
      <c r="CP40" s="22">
        <f t="shared" si="53"/>
        <v>0</v>
      </c>
    </row>
    <row r="41" spans="1:94">
      <c r="L41" s="41"/>
      <c r="M41" s="41"/>
      <c r="N41" s="43"/>
      <c r="O41" s="42"/>
      <c r="Q41" s="22">
        <f t="shared" si="51"/>
        <v>161209.00000000003</v>
      </c>
      <c r="R41" s="22">
        <f t="shared" ref="R41:CC41" si="54">SUM(R29,R10,R19,)</f>
        <v>82341.666666666657</v>
      </c>
      <c r="S41" s="22">
        <f t="shared" si="54"/>
        <v>0</v>
      </c>
      <c r="T41" s="22">
        <f t="shared" si="54"/>
        <v>0</v>
      </c>
      <c r="U41" s="22">
        <f t="shared" si="54"/>
        <v>0</v>
      </c>
      <c r="V41" s="22">
        <f t="shared" si="54"/>
        <v>0</v>
      </c>
      <c r="W41" s="22">
        <f t="shared" si="54"/>
        <v>0</v>
      </c>
      <c r="X41" s="22">
        <f t="shared" si="54"/>
        <v>0</v>
      </c>
      <c r="Y41" s="22">
        <f t="shared" si="54"/>
        <v>0</v>
      </c>
      <c r="Z41" s="22">
        <f t="shared" si="54"/>
        <v>17614.138888888887</v>
      </c>
      <c r="AA41" s="22">
        <f t="shared" si="54"/>
        <v>17614.138888888887</v>
      </c>
      <c r="AB41" s="22">
        <f t="shared" si="54"/>
        <v>17614.138888888887</v>
      </c>
      <c r="AC41" s="22">
        <f t="shared" si="54"/>
        <v>17614.138888888887</v>
      </c>
      <c r="AD41" s="22">
        <f t="shared" si="54"/>
        <v>17614.138888888887</v>
      </c>
      <c r="AE41" s="22">
        <f t="shared" si="54"/>
        <v>17614.138888888887</v>
      </c>
      <c r="AF41" s="22">
        <f t="shared" si="54"/>
        <v>17614.138888888887</v>
      </c>
      <c r="AG41" s="22">
        <f t="shared" si="54"/>
        <v>17614.138888888887</v>
      </c>
      <c r="AH41" s="22">
        <f t="shared" si="54"/>
        <v>20295.888888888887</v>
      </c>
      <c r="AI41" s="22">
        <f t="shared" si="54"/>
        <v>20295.888888888887</v>
      </c>
      <c r="AJ41" s="22">
        <f t="shared" si="54"/>
        <v>20295.888888888887</v>
      </c>
      <c r="AK41" s="22">
        <f t="shared" si="54"/>
        <v>20295.888888888887</v>
      </c>
      <c r="AL41" s="22">
        <f t="shared" si="54"/>
        <v>2681.75</v>
      </c>
      <c r="AM41" s="22">
        <f t="shared" si="54"/>
        <v>2681.75</v>
      </c>
      <c r="AN41" s="22">
        <f t="shared" si="54"/>
        <v>2681.75</v>
      </c>
      <c r="AO41" s="22">
        <f t="shared" si="54"/>
        <v>2681.75</v>
      </c>
      <c r="AP41" s="22">
        <f t="shared" si="54"/>
        <v>2681.75</v>
      </c>
      <c r="AQ41" s="22">
        <f t="shared" si="54"/>
        <v>2681.75</v>
      </c>
      <c r="AR41" s="22">
        <f t="shared" si="54"/>
        <v>2681.75</v>
      </c>
      <c r="AS41" s="22">
        <f t="shared" si="54"/>
        <v>2681.75</v>
      </c>
      <c r="AT41" s="22">
        <f t="shared" si="54"/>
        <v>0</v>
      </c>
      <c r="AU41" s="22">
        <f t="shared" si="54"/>
        <v>0</v>
      </c>
      <c r="AV41" s="22">
        <f t="shared" si="54"/>
        <v>0</v>
      </c>
      <c r="AW41" s="22">
        <f t="shared" si="54"/>
        <v>0</v>
      </c>
      <c r="AX41" s="22">
        <f t="shared" si="54"/>
        <v>0</v>
      </c>
      <c r="AY41" s="22">
        <f t="shared" si="54"/>
        <v>0</v>
      </c>
      <c r="AZ41" s="22">
        <f t="shared" si="54"/>
        <v>0</v>
      </c>
      <c r="BA41" s="22">
        <f t="shared" si="54"/>
        <v>0</v>
      </c>
      <c r="BB41" s="22">
        <f t="shared" si="54"/>
        <v>0</v>
      </c>
      <c r="BC41" s="22">
        <f t="shared" si="54"/>
        <v>0</v>
      </c>
      <c r="BD41" s="22">
        <f t="shared" si="54"/>
        <v>0</v>
      </c>
      <c r="BE41" s="22">
        <f t="shared" si="54"/>
        <v>0</v>
      </c>
      <c r="BF41" s="22">
        <f t="shared" si="54"/>
        <v>0</v>
      </c>
      <c r="BG41" s="22">
        <f t="shared" si="54"/>
        <v>0</v>
      </c>
      <c r="BH41" s="22">
        <f t="shared" si="54"/>
        <v>0</v>
      </c>
      <c r="BI41" s="22">
        <f t="shared" si="54"/>
        <v>0</v>
      </c>
      <c r="BJ41" s="22">
        <f t="shared" si="54"/>
        <v>0</v>
      </c>
      <c r="BK41" s="22">
        <f t="shared" si="54"/>
        <v>0</v>
      </c>
      <c r="BL41" s="22">
        <f t="shared" si="54"/>
        <v>0</v>
      </c>
      <c r="BM41" s="22">
        <f t="shared" si="54"/>
        <v>0</v>
      </c>
      <c r="BN41" s="22">
        <f t="shared" si="54"/>
        <v>0</v>
      </c>
      <c r="BO41" s="22">
        <f t="shared" si="54"/>
        <v>0</v>
      </c>
      <c r="BP41" s="22">
        <f t="shared" si="54"/>
        <v>0</v>
      </c>
      <c r="BQ41" s="22">
        <f t="shared" si="54"/>
        <v>0</v>
      </c>
      <c r="BR41" s="22">
        <f t="shared" si="54"/>
        <v>0</v>
      </c>
      <c r="BS41" s="22">
        <f t="shared" si="54"/>
        <v>0</v>
      </c>
      <c r="BT41" s="22">
        <f t="shared" si="54"/>
        <v>0</v>
      </c>
      <c r="BU41" s="22">
        <f t="shared" si="54"/>
        <v>0</v>
      </c>
      <c r="BV41" s="22">
        <f t="shared" si="54"/>
        <v>0</v>
      </c>
      <c r="BW41" s="22">
        <f t="shared" si="54"/>
        <v>0</v>
      </c>
      <c r="BX41" s="22">
        <f t="shared" si="54"/>
        <v>0</v>
      </c>
      <c r="BY41" s="22">
        <f t="shared" si="54"/>
        <v>0</v>
      </c>
      <c r="BZ41" s="22">
        <f t="shared" si="54"/>
        <v>0</v>
      </c>
      <c r="CA41" s="22">
        <f t="shared" si="54"/>
        <v>0</v>
      </c>
      <c r="CB41" s="22">
        <f t="shared" si="54"/>
        <v>0</v>
      </c>
      <c r="CC41" s="22">
        <f t="shared" si="54"/>
        <v>0</v>
      </c>
      <c r="CD41" s="22">
        <f t="shared" ref="CD41:CP41" si="55">SUM(CD29,CD10,CD19,)</f>
        <v>0</v>
      </c>
      <c r="CE41" s="22">
        <f t="shared" si="55"/>
        <v>0</v>
      </c>
      <c r="CF41" s="22">
        <f t="shared" si="55"/>
        <v>0</v>
      </c>
      <c r="CG41" s="22">
        <f t="shared" si="55"/>
        <v>0</v>
      </c>
      <c r="CH41" s="22">
        <f t="shared" si="55"/>
        <v>0</v>
      </c>
      <c r="CI41" s="22">
        <f t="shared" si="55"/>
        <v>0</v>
      </c>
      <c r="CJ41" s="22">
        <f t="shared" si="55"/>
        <v>0</v>
      </c>
      <c r="CK41" s="22">
        <f t="shared" si="55"/>
        <v>0</v>
      </c>
      <c r="CL41" s="22">
        <f t="shared" si="55"/>
        <v>0</v>
      </c>
      <c r="CM41" s="22">
        <f t="shared" si="55"/>
        <v>0</v>
      </c>
      <c r="CN41" s="22">
        <f t="shared" si="55"/>
        <v>0</v>
      </c>
      <c r="CO41" s="22">
        <f t="shared" si="55"/>
        <v>0</v>
      </c>
      <c r="CP41" s="22">
        <f t="shared" si="55"/>
        <v>0</v>
      </c>
    </row>
    <row r="42" spans="1:94">
      <c r="L42" s="41"/>
      <c r="M42" s="41"/>
      <c r="N42" s="43"/>
      <c r="O42" s="42"/>
      <c r="Q42" s="22">
        <f t="shared" si="51"/>
        <v>0</v>
      </c>
      <c r="R42" s="22">
        <f t="shared" ref="R42:CC42" si="56">SUM(R30,R11,R20,)</f>
        <v>165531.18511635426</v>
      </c>
      <c r="S42" s="22">
        <f t="shared" si="56"/>
        <v>83782.395038784744</v>
      </c>
      <c r="T42" s="22">
        <f t="shared" si="56"/>
        <v>0</v>
      </c>
      <c r="U42" s="22">
        <f t="shared" si="56"/>
        <v>0</v>
      </c>
      <c r="V42" s="22">
        <f t="shared" si="56"/>
        <v>0</v>
      </c>
      <c r="W42" s="22">
        <f t="shared" si="56"/>
        <v>0</v>
      </c>
      <c r="X42" s="22">
        <f t="shared" si="56"/>
        <v>0</v>
      </c>
      <c r="Y42" s="22">
        <f t="shared" si="56"/>
        <v>0</v>
      </c>
      <c r="Z42" s="22">
        <f t="shared" si="56"/>
        <v>0</v>
      </c>
      <c r="AA42" s="22">
        <f t="shared" si="56"/>
        <v>0</v>
      </c>
      <c r="AB42" s="22">
        <f t="shared" si="56"/>
        <v>0</v>
      </c>
      <c r="AC42" s="22">
        <f t="shared" si="56"/>
        <v>0</v>
      </c>
      <c r="AD42" s="22">
        <f t="shared" si="56"/>
        <v>0</v>
      </c>
      <c r="AE42" s="22">
        <f t="shared" si="56"/>
        <v>0</v>
      </c>
      <c r="AF42" s="22">
        <f t="shared" si="56"/>
        <v>0</v>
      </c>
      <c r="AG42" s="22">
        <f t="shared" si="56"/>
        <v>0</v>
      </c>
      <c r="AH42" s="22">
        <f t="shared" si="56"/>
        <v>0</v>
      </c>
      <c r="AI42" s="22">
        <f t="shared" si="56"/>
        <v>0</v>
      </c>
      <c r="AJ42" s="22">
        <f t="shared" si="56"/>
        <v>0</v>
      </c>
      <c r="AK42" s="22">
        <f t="shared" si="56"/>
        <v>0</v>
      </c>
      <c r="AL42" s="22">
        <f t="shared" si="56"/>
        <v>18094.381679594913</v>
      </c>
      <c r="AM42" s="22">
        <f t="shared" si="56"/>
        <v>18094.381679594913</v>
      </c>
      <c r="AN42" s="22">
        <f t="shared" si="56"/>
        <v>18094.381679594913</v>
      </c>
      <c r="AO42" s="22">
        <f t="shared" si="56"/>
        <v>18094.381679594913</v>
      </c>
      <c r="AP42" s="22">
        <f t="shared" si="56"/>
        <v>18094.381679594913</v>
      </c>
      <c r="AQ42" s="22">
        <f t="shared" si="56"/>
        <v>18094.381679594913</v>
      </c>
      <c r="AR42" s="22">
        <f t="shared" si="56"/>
        <v>18094.381679594913</v>
      </c>
      <c r="AS42" s="22">
        <f t="shared" si="56"/>
        <v>18094.381679594913</v>
      </c>
      <c r="AT42" s="22">
        <f t="shared" si="56"/>
        <v>20776.131679594913</v>
      </c>
      <c r="AU42" s="22">
        <f t="shared" si="56"/>
        <v>20776.131679594913</v>
      </c>
      <c r="AV42" s="22">
        <f t="shared" si="56"/>
        <v>20776.131679594913</v>
      </c>
      <c r="AW42" s="22">
        <f t="shared" si="56"/>
        <v>20776.131679594913</v>
      </c>
      <c r="AX42" s="22">
        <f t="shared" si="56"/>
        <v>2681.75</v>
      </c>
      <c r="AY42" s="22">
        <f t="shared" si="56"/>
        <v>2681.75</v>
      </c>
      <c r="AZ42" s="22">
        <f t="shared" si="56"/>
        <v>2681.75</v>
      </c>
      <c r="BA42" s="22">
        <f t="shared" si="56"/>
        <v>2681.75</v>
      </c>
      <c r="BB42" s="22">
        <f t="shared" si="56"/>
        <v>2681.75</v>
      </c>
      <c r="BC42" s="22">
        <f t="shared" si="56"/>
        <v>2681.75</v>
      </c>
      <c r="BD42" s="22">
        <f t="shared" si="56"/>
        <v>2681.75</v>
      </c>
      <c r="BE42" s="22">
        <f t="shared" si="56"/>
        <v>2681.75</v>
      </c>
      <c r="BF42" s="22">
        <f t="shared" si="56"/>
        <v>0</v>
      </c>
      <c r="BG42" s="22">
        <f t="shared" si="56"/>
        <v>0</v>
      </c>
      <c r="BH42" s="22">
        <f t="shared" si="56"/>
        <v>0</v>
      </c>
      <c r="BI42" s="22">
        <f t="shared" si="56"/>
        <v>0</v>
      </c>
      <c r="BJ42" s="22">
        <f t="shared" si="56"/>
        <v>0</v>
      </c>
      <c r="BK42" s="22">
        <f t="shared" si="56"/>
        <v>0</v>
      </c>
      <c r="BL42" s="22">
        <f t="shared" si="56"/>
        <v>0</v>
      </c>
      <c r="BM42" s="22">
        <f t="shared" si="56"/>
        <v>0</v>
      </c>
      <c r="BN42" s="22">
        <f t="shared" si="56"/>
        <v>0</v>
      </c>
      <c r="BO42" s="22">
        <f t="shared" si="56"/>
        <v>0</v>
      </c>
      <c r="BP42" s="22">
        <f t="shared" si="56"/>
        <v>0</v>
      </c>
      <c r="BQ42" s="22">
        <f t="shared" si="56"/>
        <v>0</v>
      </c>
      <c r="BR42" s="22">
        <f t="shared" si="56"/>
        <v>0</v>
      </c>
      <c r="BS42" s="22">
        <f t="shared" si="56"/>
        <v>0</v>
      </c>
      <c r="BT42" s="22">
        <f t="shared" si="56"/>
        <v>0</v>
      </c>
      <c r="BU42" s="22">
        <f t="shared" si="56"/>
        <v>0</v>
      </c>
      <c r="BV42" s="22">
        <f t="shared" si="56"/>
        <v>0</v>
      </c>
      <c r="BW42" s="22">
        <f t="shared" si="56"/>
        <v>0</v>
      </c>
      <c r="BX42" s="22">
        <f t="shared" si="56"/>
        <v>0</v>
      </c>
      <c r="BY42" s="22">
        <f t="shared" si="56"/>
        <v>0</v>
      </c>
      <c r="BZ42" s="22">
        <f t="shared" si="56"/>
        <v>0</v>
      </c>
      <c r="CA42" s="22">
        <f t="shared" si="56"/>
        <v>0</v>
      </c>
      <c r="CB42" s="22">
        <f t="shared" si="56"/>
        <v>0</v>
      </c>
      <c r="CC42" s="22">
        <f t="shared" si="56"/>
        <v>0</v>
      </c>
      <c r="CD42" s="22">
        <f t="shared" ref="CD42:CP42" si="57">SUM(CD30,CD11,CD20,)</f>
        <v>0</v>
      </c>
      <c r="CE42" s="22">
        <f t="shared" si="57"/>
        <v>0</v>
      </c>
      <c r="CF42" s="22">
        <f t="shared" si="57"/>
        <v>0</v>
      </c>
      <c r="CG42" s="22">
        <f t="shared" si="57"/>
        <v>0</v>
      </c>
      <c r="CH42" s="22">
        <f t="shared" si="57"/>
        <v>0</v>
      </c>
      <c r="CI42" s="22">
        <f t="shared" si="57"/>
        <v>0</v>
      </c>
      <c r="CJ42" s="22">
        <f t="shared" si="57"/>
        <v>0</v>
      </c>
      <c r="CK42" s="22">
        <f t="shared" si="57"/>
        <v>0</v>
      </c>
      <c r="CL42" s="22">
        <f t="shared" si="57"/>
        <v>0</v>
      </c>
      <c r="CM42" s="22">
        <f t="shared" si="57"/>
        <v>0</v>
      </c>
      <c r="CN42" s="22">
        <f t="shared" si="57"/>
        <v>0</v>
      </c>
      <c r="CO42" s="22">
        <f t="shared" si="57"/>
        <v>0</v>
      </c>
      <c r="CP42" s="22">
        <f t="shared" si="57"/>
        <v>0</v>
      </c>
    </row>
    <row r="43" spans="1:94">
      <c r="L43" s="41"/>
      <c r="M43" s="41"/>
      <c r="N43" s="43"/>
      <c r="O43" s="42"/>
      <c r="Q43" s="22">
        <f t="shared" si="51"/>
        <v>0</v>
      </c>
      <c r="R43" s="22">
        <f t="shared" ref="R43:CC43" si="58">SUM(R31,R12,R21,)</f>
        <v>0</v>
      </c>
      <c r="S43" s="22">
        <f t="shared" si="58"/>
        <v>177946.02400008077</v>
      </c>
      <c r="T43" s="22">
        <f t="shared" si="58"/>
        <v>90066.074666693574</v>
      </c>
      <c r="U43" s="22">
        <f t="shared" si="58"/>
        <v>0</v>
      </c>
      <c r="V43" s="22">
        <f t="shared" si="58"/>
        <v>0</v>
      </c>
      <c r="W43" s="22">
        <f t="shared" si="58"/>
        <v>0</v>
      </c>
      <c r="X43" s="22">
        <f t="shared" si="58"/>
        <v>0</v>
      </c>
      <c r="Y43" s="22">
        <f t="shared" si="58"/>
        <v>0</v>
      </c>
      <c r="Z43" s="22">
        <f t="shared" si="58"/>
        <v>0</v>
      </c>
      <c r="AA43" s="22">
        <f t="shared" si="58"/>
        <v>0</v>
      </c>
      <c r="AB43" s="22">
        <f t="shared" si="58"/>
        <v>0</v>
      </c>
      <c r="AC43" s="22">
        <f t="shared" si="58"/>
        <v>0</v>
      </c>
      <c r="AD43" s="22">
        <f t="shared" si="58"/>
        <v>0</v>
      </c>
      <c r="AE43" s="22">
        <f t="shared" si="58"/>
        <v>0</v>
      </c>
      <c r="AF43" s="22">
        <f t="shared" si="58"/>
        <v>0</v>
      </c>
      <c r="AG43" s="22">
        <f t="shared" si="58"/>
        <v>0</v>
      </c>
      <c r="AH43" s="22">
        <f t="shared" si="58"/>
        <v>0</v>
      </c>
      <c r="AI43" s="22">
        <f t="shared" si="58"/>
        <v>0</v>
      </c>
      <c r="AJ43" s="22">
        <f t="shared" si="58"/>
        <v>0</v>
      </c>
      <c r="AK43" s="22">
        <f t="shared" si="58"/>
        <v>0</v>
      </c>
      <c r="AL43" s="22">
        <f t="shared" si="58"/>
        <v>0</v>
      </c>
      <c r="AM43" s="22">
        <f t="shared" si="58"/>
        <v>0</v>
      </c>
      <c r="AN43" s="22">
        <f t="shared" si="58"/>
        <v>0</v>
      </c>
      <c r="AO43" s="22">
        <f t="shared" si="58"/>
        <v>0</v>
      </c>
      <c r="AP43" s="22">
        <f t="shared" si="58"/>
        <v>0</v>
      </c>
      <c r="AQ43" s="22">
        <f t="shared" si="58"/>
        <v>0</v>
      </c>
      <c r="AR43" s="22">
        <f t="shared" si="58"/>
        <v>0</v>
      </c>
      <c r="AS43" s="22">
        <f t="shared" si="58"/>
        <v>0</v>
      </c>
      <c r="AT43" s="22">
        <f t="shared" si="58"/>
        <v>0</v>
      </c>
      <c r="AU43" s="22">
        <f t="shared" si="58"/>
        <v>0</v>
      </c>
      <c r="AV43" s="22">
        <f t="shared" si="58"/>
        <v>0</v>
      </c>
      <c r="AW43" s="22">
        <f t="shared" si="58"/>
        <v>0</v>
      </c>
      <c r="AX43" s="22">
        <f t="shared" si="58"/>
        <v>19451.460305564531</v>
      </c>
      <c r="AY43" s="22">
        <f t="shared" si="58"/>
        <v>19451.460305564531</v>
      </c>
      <c r="AZ43" s="22">
        <f t="shared" si="58"/>
        <v>19451.460305564531</v>
      </c>
      <c r="BA43" s="22">
        <f t="shared" si="58"/>
        <v>19451.460305564531</v>
      </c>
      <c r="BB43" s="22">
        <f t="shared" si="58"/>
        <v>19451.460305564531</v>
      </c>
      <c r="BC43" s="22">
        <f t="shared" si="58"/>
        <v>19451.460305564531</v>
      </c>
      <c r="BD43" s="22">
        <f t="shared" si="58"/>
        <v>19451.460305564531</v>
      </c>
      <c r="BE43" s="22">
        <f t="shared" si="58"/>
        <v>19451.460305564531</v>
      </c>
      <c r="BF43" s="22">
        <f t="shared" si="58"/>
        <v>22334.34155556453</v>
      </c>
      <c r="BG43" s="22">
        <f t="shared" si="58"/>
        <v>22334.34155556453</v>
      </c>
      <c r="BH43" s="22">
        <f t="shared" si="58"/>
        <v>22334.34155556453</v>
      </c>
      <c r="BI43" s="22">
        <f t="shared" si="58"/>
        <v>22334.34155556453</v>
      </c>
      <c r="BJ43" s="22">
        <f t="shared" si="58"/>
        <v>2882.8812499999999</v>
      </c>
      <c r="BK43" s="22">
        <f t="shared" si="58"/>
        <v>2882.8812499999999</v>
      </c>
      <c r="BL43" s="22">
        <f t="shared" si="58"/>
        <v>2882.8812499999999</v>
      </c>
      <c r="BM43" s="22">
        <f t="shared" si="58"/>
        <v>2882.8812499999999</v>
      </c>
      <c r="BN43" s="22">
        <f t="shared" si="58"/>
        <v>2882.8812499999999</v>
      </c>
      <c r="BO43" s="22">
        <f t="shared" si="58"/>
        <v>2882.8812499999999</v>
      </c>
      <c r="BP43" s="22">
        <f t="shared" si="58"/>
        <v>2882.8812499999999</v>
      </c>
      <c r="BQ43" s="22">
        <f t="shared" si="58"/>
        <v>2882.8812499999999</v>
      </c>
      <c r="BR43" s="22">
        <f t="shared" si="58"/>
        <v>0</v>
      </c>
      <c r="BS43" s="22">
        <f t="shared" si="58"/>
        <v>0</v>
      </c>
      <c r="BT43" s="22">
        <f t="shared" si="58"/>
        <v>0</v>
      </c>
      <c r="BU43" s="22">
        <f t="shared" si="58"/>
        <v>0</v>
      </c>
      <c r="BV43" s="22">
        <f t="shared" si="58"/>
        <v>0</v>
      </c>
      <c r="BW43" s="22">
        <f t="shared" si="58"/>
        <v>0</v>
      </c>
      <c r="BX43" s="22">
        <f t="shared" si="58"/>
        <v>0</v>
      </c>
      <c r="BY43" s="22">
        <f t="shared" si="58"/>
        <v>0</v>
      </c>
      <c r="BZ43" s="22">
        <f t="shared" si="58"/>
        <v>0</v>
      </c>
      <c r="CA43" s="22">
        <f t="shared" si="58"/>
        <v>0</v>
      </c>
      <c r="CB43" s="22">
        <f t="shared" si="58"/>
        <v>0</v>
      </c>
      <c r="CC43" s="22">
        <f t="shared" si="58"/>
        <v>0</v>
      </c>
      <c r="CD43" s="22">
        <f t="shared" ref="CD43:CP43" si="59">SUM(CD31,CD12,CD21,)</f>
        <v>0</v>
      </c>
      <c r="CE43" s="22">
        <f t="shared" si="59"/>
        <v>0</v>
      </c>
      <c r="CF43" s="22">
        <f t="shared" si="59"/>
        <v>0</v>
      </c>
      <c r="CG43" s="22">
        <f t="shared" si="59"/>
        <v>0</v>
      </c>
      <c r="CH43" s="22">
        <f t="shared" si="59"/>
        <v>0</v>
      </c>
      <c r="CI43" s="22">
        <f t="shared" si="59"/>
        <v>0</v>
      </c>
      <c r="CJ43" s="22">
        <f t="shared" si="59"/>
        <v>0</v>
      </c>
      <c r="CK43" s="22">
        <f t="shared" si="59"/>
        <v>0</v>
      </c>
      <c r="CL43" s="22">
        <f t="shared" si="59"/>
        <v>0</v>
      </c>
      <c r="CM43" s="22">
        <f t="shared" si="59"/>
        <v>0</v>
      </c>
      <c r="CN43" s="22">
        <f t="shared" si="59"/>
        <v>0</v>
      </c>
      <c r="CO43" s="22">
        <f t="shared" si="59"/>
        <v>0</v>
      </c>
      <c r="CP43" s="22">
        <f t="shared" si="59"/>
        <v>0</v>
      </c>
    </row>
    <row r="44" spans="1:94">
      <c r="L44" s="41"/>
      <c r="M44" s="41"/>
      <c r="N44" s="43"/>
      <c r="O44" s="42"/>
      <c r="Q44" s="22">
        <f t="shared" si="51"/>
        <v>0</v>
      </c>
      <c r="R44" s="22">
        <f t="shared" ref="R44:CC44" si="60">SUM(R32,R13,R22,)</f>
        <v>0</v>
      </c>
      <c r="S44" s="22">
        <f t="shared" si="60"/>
        <v>0</v>
      </c>
      <c r="T44" s="22">
        <f t="shared" si="60"/>
        <v>191291.97580008677</v>
      </c>
      <c r="U44" s="22">
        <f t="shared" si="60"/>
        <v>96821.030266695598</v>
      </c>
      <c r="V44" s="22">
        <f t="shared" si="60"/>
        <v>0</v>
      </c>
      <c r="W44" s="22">
        <f t="shared" si="60"/>
        <v>0</v>
      </c>
      <c r="X44" s="22">
        <f t="shared" si="60"/>
        <v>0</v>
      </c>
      <c r="Y44" s="22">
        <f t="shared" si="60"/>
        <v>0</v>
      </c>
      <c r="Z44" s="22">
        <f t="shared" si="60"/>
        <v>0</v>
      </c>
      <c r="AA44" s="22">
        <f t="shared" si="60"/>
        <v>0</v>
      </c>
      <c r="AB44" s="22">
        <f t="shared" si="60"/>
        <v>0</v>
      </c>
      <c r="AC44" s="22">
        <f t="shared" si="60"/>
        <v>0</v>
      </c>
      <c r="AD44" s="22">
        <f t="shared" si="60"/>
        <v>0</v>
      </c>
      <c r="AE44" s="22">
        <f t="shared" si="60"/>
        <v>0</v>
      </c>
      <c r="AF44" s="22">
        <f t="shared" si="60"/>
        <v>0</v>
      </c>
      <c r="AG44" s="22">
        <f t="shared" si="60"/>
        <v>0</v>
      </c>
      <c r="AH44" s="22">
        <f t="shared" si="60"/>
        <v>0</v>
      </c>
      <c r="AI44" s="22">
        <f t="shared" si="60"/>
        <v>0</v>
      </c>
      <c r="AJ44" s="22">
        <f t="shared" si="60"/>
        <v>0</v>
      </c>
      <c r="AK44" s="22">
        <f t="shared" si="60"/>
        <v>0</v>
      </c>
      <c r="AL44" s="22">
        <f t="shared" si="60"/>
        <v>0</v>
      </c>
      <c r="AM44" s="22">
        <f t="shared" si="60"/>
        <v>0</v>
      </c>
      <c r="AN44" s="22">
        <f t="shared" si="60"/>
        <v>0</v>
      </c>
      <c r="AO44" s="22">
        <f t="shared" si="60"/>
        <v>0</v>
      </c>
      <c r="AP44" s="22">
        <f t="shared" si="60"/>
        <v>0</v>
      </c>
      <c r="AQ44" s="22">
        <f t="shared" si="60"/>
        <v>0</v>
      </c>
      <c r="AR44" s="22">
        <f t="shared" si="60"/>
        <v>0</v>
      </c>
      <c r="AS44" s="22">
        <f t="shared" si="60"/>
        <v>0</v>
      </c>
      <c r="AT44" s="22">
        <f t="shared" si="60"/>
        <v>0</v>
      </c>
      <c r="AU44" s="22">
        <f t="shared" si="60"/>
        <v>0</v>
      </c>
      <c r="AV44" s="22">
        <f t="shared" si="60"/>
        <v>0</v>
      </c>
      <c r="AW44" s="22">
        <f t="shared" si="60"/>
        <v>0</v>
      </c>
      <c r="AX44" s="22">
        <f t="shared" si="60"/>
        <v>0</v>
      </c>
      <c r="AY44" s="22">
        <f t="shared" si="60"/>
        <v>0</v>
      </c>
      <c r="AZ44" s="22">
        <f t="shared" si="60"/>
        <v>0</v>
      </c>
      <c r="BA44" s="22">
        <f t="shared" si="60"/>
        <v>0</v>
      </c>
      <c r="BB44" s="22">
        <f t="shared" si="60"/>
        <v>0</v>
      </c>
      <c r="BC44" s="22">
        <f t="shared" si="60"/>
        <v>0</v>
      </c>
      <c r="BD44" s="22">
        <f t="shared" si="60"/>
        <v>0</v>
      </c>
      <c r="BE44" s="22">
        <f t="shared" si="60"/>
        <v>0</v>
      </c>
      <c r="BF44" s="22">
        <f t="shared" si="60"/>
        <v>0</v>
      </c>
      <c r="BG44" s="22">
        <f t="shared" si="60"/>
        <v>0</v>
      </c>
      <c r="BH44" s="22">
        <f t="shared" si="60"/>
        <v>0</v>
      </c>
      <c r="BI44" s="22">
        <f t="shared" si="60"/>
        <v>0</v>
      </c>
      <c r="BJ44" s="22">
        <f t="shared" si="60"/>
        <v>20910.319828481868</v>
      </c>
      <c r="BK44" s="22">
        <f t="shared" si="60"/>
        <v>20910.319828481868</v>
      </c>
      <c r="BL44" s="22">
        <f t="shared" si="60"/>
        <v>20910.319828481868</v>
      </c>
      <c r="BM44" s="22">
        <f t="shared" si="60"/>
        <v>20910.319828481868</v>
      </c>
      <c r="BN44" s="22">
        <f t="shared" si="60"/>
        <v>20910.319828481868</v>
      </c>
      <c r="BO44" s="22">
        <f t="shared" si="60"/>
        <v>20910.319828481868</v>
      </c>
      <c r="BP44" s="22">
        <f t="shared" si="60"/>
        <v>20910.319828481868</v>
      </c>
      <c r="BQ44" s="22">
        <f t="shared" si="60"/>
        <v>20910.319828481868</v>
      </c>
      <c r="BR44" s="22">
        <f t="shared" si="60"/>
        <v>24009.417172231868</v>
      </c>
      <c r="BS44" s="22">
        <f t="shared" si="60"/>
        <v>24009.417172231868</v>
      </c>
      <c r="BT44" s="22">
        <f t="shared" si="60"/>
        <v>24009.417172231868</v>
      </c>
      <c r="BU44" s="22">
        <f t="shared" si="60"/>
        <v>24009.417172231868</v>
      </c>
      <c r="BV44" s="22">
        <f t="shared" si="60"/>
        <v>3099.0973437499997</v>
      </c>
      <c r="BW44" s="22">
        <f t="shared" si="60"/>
        <v>3099.0973437499997</v>
      </c>
      <c r="BX44" s="22">
        <f t="shared" si="60"/>
        <v>3099.0973437499997</v>
      </c>
      <c r="BY44" s="22">
        <f t="shared" si="60"/>
        <v>3099.0973437499997</v>
      </c>
      <c r="BZ44" s="22">
        <f t="shared" si="60"/>
        <v>3099.0973437499997</v>
      </c>
      <c r="CA44" s="22">
        <f t="shared" si="60"/>
        <v>3099.0973437499997</v>
      </c>
      <c r="CB44" s="22">
        <f t="shared" si="60"/>
        <v>3099.0973437499997</v>
      </c>
      <c r="CC44" s="22">
        <f t="shared" si="60"/>
        <v>3099.0973437499997</v>
      </c>
      <c r="CD44" s="22">
        <f t="shared" ref="CD44:CP44" si="61">SUM(CD32,CD13,CD22,)</f>
        <v>0</v>
      </c>
      <c r="CE44" s="22">
        <f t="shared" si="61"/>
        <v>0</v>
      </c>
      <c r="CF44" s="22">
        <f t="shared" si="61"/>
        <v>0</v>
      </c>
      <c r="CG44" s="22">
        <f t="shared" si="61"/>
        <v>0</v>
      </c>
      <c r="CH44" s="22">
        <f t="shared" si="61"/>
        <v>0</v>
      </c>
      <c r="CI44" s="22">
        <f t="shared" si="61"/>
        <v>0</v>
      </c>
      <c r="CJ44" s="22">
        <f t="shared" si="61"/>
        <v>0</v>
      </c>
      <c r="CK44" s="22">
        <f t="shared" si="61"/>
        <v>0</v>
      </c>
      <c r="CL44" s="22">
        <f t="shared" si="61"/>
        <v>0</v>
      </c>
      <c r="CM44" s="22">
        <f t="shared" si="61"/>
        <v>0</v>
      </c>
      <c r="CN44" s="22">
        <f t="shared" si="61"/>
        <v>0</v>
      </c>
      <c r="CO44" s="22">
        <f t="shared" si="61"/>
        <v>0</v>
      </c>
      <c r="CP44" s="22">
        <f t="shared" si="61"/>
        <v>0</v>
      </c>
    </row>
    <row r="45" spans="1:94">
      <c r="L45" s="41"/>
      <c r="M45" s="41"/>
      <c r="N45" s="43"/>
      <c r="O45" s="42"/>
      <c r="Q45" s="22">
        <f t="shared" si="51"/>
        <v>0</v>
      </c>
      <c r="R45" s="22">
        <f t="shared" ref="R45:CC45" si="62">SUM(R33,R14,R23,)</f>
        <v>0</v>
      </c>
      <c r="S45" s="22">
        <f t="shared" si="62"/>
        <v>0</v>
      </c>
      <c r="T45" s="22">
        <f t="shared" si="62"/>
        <v>0</v>
      </c>
      <c r="U45" s="22">
        <f t="shared" si="62"/>
        <v>197030.7350740894</v>
      </c>
      <c r="V45" s="22">
        <f t="shared" si="62"/>
        <v>99725.661174696463</v>
      </c>
      <c r="W45" s="22">
        <f t="shared" si="62"/>
        <v>0</v>
      </c>
      <c r="X45" s="22">
        <f t="shared" si="62"/>
        <v>0</v>
      </c>
      <c r="Y45" s="22">
        <f t="shared" si="62"/>
        <v>0</v>
      </c>
      <c r="Z45" s="22">
        <f t="shared" si="62"/>
        <v>0</v>
      </c>
      <c r="AA45" s="22">
        <f t="shared" si="62"/>
        <v>0</v>
      </c>
      <c r="AB45" s="22">
        <f t="shared" si="62"/>
        <v>0</v>
      </c>
      <c r="AC45" s="22">
        <f t="shared" si="62"/>
        <v>0</v>
      </c>
      <c r="AD45" s="22">
        <f t="shared" si="62"/>
        <v>0</v>
      </c>
      <c r="AE45" s="22">
        <f t="shared" si="62"/>
        <v>0</v>
      </c>
      <c r="AF45" s="22">
        <f t="shared" si="62"/>
        <v>0</v>
      </c>
      <c r="AG45" s="22">
        <f t="shared" si="62"/>
        <v>0</v>
      </c>
      <c r="AH45" s="22">
        <f t="shared" si="62"/>
        <v>0</v>
      </c>
      <c r="AI45" s="22">
        <f t="shared" si="62"/>
        <v>0</v>
      </c>
      <c r="AJ45" s="22">
        <f t="shared" si="62"/>
        <v>0</v>
      </c>
      <c r="AK45" s="22">
        <f t="shared" si="62"/>
        <v>0</v>
      </c>
      <c r="AL45" s="22">
        <f t="shared" si="62"/>
        <v>0</v>
      </c>
      <c r="AM45" s="22">
        <f t="shared" si="62"/>
        <v>0</v>
      </c>
      <c r="AN45" s="22">
        <f t="shared" si="62"/>
        <v>0</v>
      </c>
      <c r="AO45" s="22">
        <f t="shared" si="62"/>
        <v>0</v>
      </c>
      <c r="AP45" s="22">
        <f t="shared" si="62"/>
        <v>0</v>
      </c>
      <c r="AQ45" s="22">
        <f t="shared" si="62"/>
        <v>0</v>
      </c>
      <c r="AR45" s="22">
        <f t="shared" si="62"/>
        <v>0</v>
      </c>
      <c r="AS45" s="22">
        <f t="shared" si="62"/>
        <v>0</v>
      </c>
      <c r="AT45" s="22">
        <f t="shared" si="62"/>
        <v>0</v>
      </c>
      <c r="AU45" s="22">
        <f t="shared" si="62"/>
        <v>0</v>
      </c>
      <c r="AV45" s="22">
        <f t="shared" si="62"/>
        <v>0</v>
      </c>
      <c r="AW45" s="22">
        <f t="shared" si="62"/>
        <v>0</v>
      </c>
      <c r="AX45" s="22">
        <f t="shared" si="62"/>
        <v>0</v>
      </c>
      <c r="AY45" s="22">
        <f t="shared" si="62"/>
        <v>0</v>
      </c>
      <c r="AZ45" s="22">
        <f t="shared" si="62"/>
        <v>0</v>
      </c>
      <c r="BA45" s="22">
        <f t="shared" si="62"/>
        <v>0</v>
      </c>
      <c r="BB45" s="22">
        <f t="shared" si="62"/>
        <v>0</v>
      </c>
      <c r="BC45" s="22">
        <f t="shared" si="62"/>
        <v>0</v>
      </c>
      <c r="BD45" s="22">
        <f t="shared" si="62"/>
        <v>0</v>
      </c>
      <c r="BE45" s="22">
        <f t="shared" si="62"/>
        <v>0</v>
      </c>
      <c r="BF45" s="22">
        <f t="shared" si="62"/>
        <v>0</v>
      </c>
      <c r="BG45" s="22">
        <f t="shared" si="62"/>
        <v>0</v>
      </c>
      <c r="BH45" s="22">
        <f t="shared" si="62"/>
        <v>0</v>
      </c>
      <c r="BI45" s="22">
        <f t="shared" si="62"/>
        <v>0</v>
      </c>
      <c r="BJ45" s="22">
        <f t="shared" si="62"/>
        <v>0</v>
      </c>
      <c r="BK45" s="22">
        <f t="shared" si="62"/>
        <v>0</v>
      </c>
      <c r="BL45" s="22">
        <f t="shared" si="62"/>
        <v>0</v>
      </c>
      <c r="BM45" s="22">
        <f t="shared" si="62"/>
        <v>0</v>
      </c>
      <c r="BN45" s="22">
        <f t="shared" si="62"/>
        <v>0</v>
      </c>
      <c r="BO45" s="22">
        <f t="shared" si="62"/>
        <v>0</v>
      </c>
      <c r="BP45" s="22">
        <f t="shared" si="62"/>
        <v>0</v>
      </c>
      <c r="BQ45" s="22">
        <f t="shared" si="62"/>
        <v>0</v>
      </c>
      <c r="BR45" s="22">
        <f t="shared" si="62"/>
        <v>0</v>
      </c>
      <c r="BS45" s="22">
        <f t="shared" si="62"/>
        <v>0</v>
      </c>
      <c r="BT45" s="22">
        <f t="shared" si="62"/>
        <v>0</v>
      </c>
      <c r="BU45" s="22">
        <f t="shared" si="62"/>
        <v>0</v>
      </c>
      <c r="BV45" s="22">
        <f t="shared" si="62"/>
        <v>21537.629423336322</v>
      </c>
      <c r="BW45" s="22">
        <f t="shared" si="62"/>
        <v>21537.629423336322</v>
      </c>
      <c r="BX45" s="22">
        <f t="shared" si="62"/>
        <v>21537.629423336322</v>
      </c>
      <c r="BY45" s="22">
        <f t="shared" si="62"/>
        <v>21537.629423336322</v>
      </c>
      <c r="BZ45" s="22">
        <f t="shared" si="62"/>
        <v>21537.629423336322</v>
      </c>
      <c r="CA45" s="22">
        <f t="shared" si="62"/>
        <v>21537.629423336322</v>
      </c>
      <c r="CB45" s="22">
        <f t="shared" si="62"/>
        <v>21537.629423336322</v>
      </c>
      <c r="CC45" s="22">
        <f t="shared" si="62"/>
        <v>21537.629423336322</v>
      </c>
      <c r="CD45" s="22">
        <f t="shared" ref="CD45:CP45" si="63">SUM(CD33,CD14,CD23,)</f>
        <v>24729.699687398825</v>
      </c>
      <c r="CE45" s="22">
        <f t="shared" si="63"/>
        <v>24729.699687398825</v>
      </c>
      <c r="CF45" s="22">
        <f t="shared" si="63"/>
        <v>24729.699687398825</v>
      </c>
      <c r="CG45" s="22">
        <f t="shared" si="63"/>
        <v>24729.699687398825</v>
      </c>
      <c r="CH45" s="22">
        <f t="shared" si="63"/>
        <v>3192.0702640625</v>
      </c>
      <c r="CI45" s="22">
        <f t="shared" si="63"/>
        <v>3192.0702640625</v>
      </c>
      <c r="CJ45" s="22">
        <f t="shared" si="63"/>
        <v>3192.0702640625</v>
      </c>
      <c r="CK45" s="22">
        <f t="shared" si="63"/>
        <v>3192.0702640625</v>
      </c>
      <c r="CL45" s="22">
        <f t="shared" si="63"/>
        <v>3192.0702640625</v>
      </c>
      <c r="CM45" s="22">
        <f t="shared" si="63"/>
        <v>3192.0702640625</v>
      </c>
      <c r="CN45" s="22">
        <f t="shared" si="63"/>
        <v>3192.0702640625</v>
      </c>
      <c r="CO45" s="22">
        <f t="shared" si="63"/>
        <v>3192.0702640625</v>
      </c>
      <c r="CP45" s="22">
        <f t="shared" si="63"/>
        <v>0</v>
      </c>
    </row>
    <row r="46" spans="1:94">
      <c r="L46" s="41"/>
      <c r="M46" s="41"/>
      <c r="N46" s="43"/>
      <c r="O46" s="42"/>
      <c r="Q46" s="22">
        <f t="shared" si="51"/>
        <v>0</v>
      </c>
      <c r="R46" s="22">
        <f t="shared" ref="R46:CC46" si="64">SUM(R34,R15,R24,)</f>
        <v>0</v>
      </c>
      <c r="S46" s="22">
        <f t="shared" si="64"/>
        <v>0</v>
      </c>
      <c r="T46" s="22">
        <f t="shared" si="64"/>
        <v>0</v>
      </c>
      <c r="U46" s="22">
        <f t="shared" si="64"/>
        <v>0</v>
      </c>
      <c r="V46" s="22">
        <f t="shared" si="64"/>
        <v>202941.65712631209</v>
      </c>
      <c r="W46" s="22">
        <f t="shared" si="64"/>
        <v>0</v>
      </c>
      <c r="X46" s="22">
        <f t="shared" si="64"/>
        <v>0</v>
      </c>
      <c r="Y46" s="22">
        <f t="shared" si="64"/>
        <v>0</v>
      </c>
      <c r="Z46" s="22">
        <f t="shared" si="64"/>
        <v>0</v>
      </c>
      <c r="AA46" s="22">
        <f t="shared" si="64"/>
        <v>0</v>
      </c>
      <c r="AB46" s="22">
        <f t="shared" si="64"/>
        <v>0</v>
      </c>
      <c r="AC46" s="22">
        <f t="shared" si="64"/>
        <v>0</v>
      </c>
      <c r="AD46" s="22">
        <f t="shared" si="64"/>
        <v>0</v>
      </c>
      <c r="AE46" s="22">
        <f t="shared" si="64"/>
        <v>0</v>
      </c>
      <c r="AF46" s="22">
        <f t="shared" si="64"/>
        <v>0</v>
      </c>
      <c r="AG46" s="22">
        <f t="shared" si="64"/>
        <v>0</v>
      </c>
      <c r="AH46" s="22">
        <f t="shared" si="64"/>
        <v>0</v>
      </c>
      <c r="AI46" s="22">
        <f t="shared" si="64"/>
        <v>0</v>
      </c>
      <c r="AJ46" s="22">
        <f t="shared" si="64"/>
        <v>0</v>
      </c>
      <c r="AK46" s="22">
        <f t="shared" si="64"/>
        <v>0</v>
      </c>
      <c r="AL46" s="22">
        <f t="shared" si="64"/>
        <v>0</v>
      </c>
      <c r="AM46" s="22">
        <f t="shared" si="64"/>
        <v>0</v>
      </c>
      <c r="AN46" s="22">
        <f t="shared" si="64"/>
        <v>0</v>
      </c>
      <c r="AO46" s="22">
        <f t="shared" si="64"/>
        <v>0</v>
      </c>
      <c r="AP46" s="22">
        <f t="shared" si="64"/>
        <v>0</v>
      </c>
      <c r="AQ46" s="22">
        <f t="shared" si="64"/>
        <v>0</v>
      </c>
      <c r="AR46" s="22">
        <f t="shared" si="64"/>
        <v>0</v>
      </c>
      <c r="AS46" s="22">
        <f t="shared" si="64"/>
        <v>0</v>
      </c>
      <c r="AT46" s="22">
        <f t="shared" si="64"/>
        <v>0</v>
      </c>
      <c r="AU46" s="22">
        <f t="shared" si="64"/>
        <v>0</v>
      </c>
      <c r="AV46" s="22">
        <f t="shared" si="64"/>
        <v>0</v>
      </c>
      <c r="AW46" s="22">
        <f t="shared" si="64"/>
        <v>0</v>
      </c>
      <c r="AX46" s="22">
        <f t="shared" si="64"/>
        <v>0</v>
      </c>
      <c r="AY46" s="22">
        <f t="shared" si="64"/>
        <v>0</v>
      </c>
      <c r="AZ46" s="22">
        <f t="shared" si="64"/>
        <v>0</v>
      </c>
      <c r="BA46" s="22">
        <f t="shared" si="64"/>
        <v>0</v>
      </c>
      <c r="BB46" s="22">
        <f t="shared" si="64"/>
        <v>0</v>
      </c>
      <c r="BC46" s="22">
        <f t="shared" si="64"/>
        <v>0</v>
      </c>
      <c r="BD46" s="22">
        <f t="shared" si="64"/>
        <v>0</v>
      </c>
      <c r="BE46" s="22">
        <f t="shared" si="64"/>
        <v>0</v>
      </c>
      <c r="BF46" s="22">
        <f t="shared" si="64"/>
        <v>0</v>
      </c>
      <c r="BG46" s="22">
        <f t="shared" si="64"/>
        <v>0</v>
      </c>
      <c r="BH46" s="22">
        <f t="shared" si="64"/>
        <v>0</v>
      </c>
      <c r="BI46" s="22">
        <f t="shared" si="64"/>
        <v>0</v>
      </c>
      <c r="BJ46" s="22">
        <f t="shared" si="64"/>
        <v>0</v>
      </c>
      <c r="BK46" s="22">
        <f t="shared" si="64"/>
        <v>0</v>
      </c>
      <c r="BL46" s="22">
        <f t="shared" si="64"/>
        <v>0</v>
      </c>
      <c r="BM46" s="22">
        <f t="shared" si="64"/>
        <v>0</v>
      </c>
      <c r="BN46" s="22">
        <f t="shared" si="64"/>
        <v>0</v>
      </c>
      <c r="BO46" s="22">
        <f t="shared" si="64"/>
        <v>0</v>
      </c>
      <c r="BP46" s="22">
        <f t="shared" si="64"/>
        <v>0</v>
      </c>
      <c r="BQ46" s="22">
        <f t="shared" si="64"/>
        <v>0</v>
      </c>
      <c r="BR46" s="22">
        <f t="shared" si="64"/>
        <v>0</v>
      </c>
      <c r="BS46" s="22">
        <f t="shared" si="64"/>
        <v>0</v>
      </c>
      <c r="BT46" s="22">
        <f t="shared" si="64"/>
        <v>0</v>
      </c>
      <c r="BU46" s="22">
        <f t="shared" si="64"/>
        <v>0</v>
      </c>
      <c r="BV46" s="22">
        <f t="shared" si="64"/>
        <v>0</v>
      </c>
      <c r="BW46" s="22">
        <f t="shared" si="64"/>
        <v>0</v>
      </c>
      <c r="BX46" s="22">
        <f t="shared" si="64"/>
        <v>0</v>
      </c>
      <c r="BY46" s="22">
        <f t="shared" si="64"/>
        <v>0</v>
      </c>
      <c r="BZ46" s="22">
        <f t="shared" si="64"/>
        <v>0</v>
      </c>
      <c r="CA46" s="22">
        <f t="shared" si="64"/>
        <v>0</v>
      </c>
      <c r="CB46" s="22">
        <f t="shared" si="64"/>
        <v>0</v>
      </c>
      <c r="CC46" s="22">
        <f t="shared" si="64"/>
        <v>0</v>
      </c>
      <c r="CD46" s="22">
        <f t="shared" ref="CD46:CP46" si="65">SUM(CD34,CD15,CD24,)</f>
        <v>0</v>
      </c>
      <c r="CE46" s="22">
        <f t="shared" si="65"/>
        <v>0</v>
      </c>
      <c r="CF46" s="22">
        <f t="shared" si="65"/>
        <v>0</v>
      </c>
      <c r="CG46" s="22">
        <f t="shared" si="65"/>
        <v>0</v>
      </c>
      <c r="CH46" s="22">
        <f t="shared" si="65"/>
        <v>22183.758306036412</v>
      </c>
      <c r="CI46" s="22">
        <f t="shared" si="65"/>
        <v>22183.758306036412</v>
      </c>
      <c r="CJ46" s="22">
        <f t="shared" si="65"/>
        <v>22183.758306036412</v>
      </c>
      <c r="CK46" s="22">
        <f t="shared" si="65"/>
        <v>22183.758306036412</v>
      </c>
      <c r="CL46" s="22">
        <f t="shared" si="65"/>
        <v>22183.758306036412</v>
      </c>
      <c r="CM46" s="22">
        <f t="shared" si="65"/>
        <v>22183.758306036412</v>
      </c>
      <c r="CN46" s="22">
        <f t="shared" si="65"/>
        <v>22183.758306036412</v>
      </c>
      <c r="CO46" s="22">
        <f t="shared" si="65"/>
        <v>22183.758306036412</v>
      </c>
      <c r="CP46" s="22">
        <f t="shared" si="65"/>
        <v>25471.590678020788</v>
      </c>
    </row>
    <row r="47" spans="1:94">
      <c r="L47" s="40"/>
      <c r="M47" s="40"/>
      <c r="N47" s="40"/>
      <c r="O47" s="40"/>
      <c r="Q47" s="25">
        <f t="shared" si="51"/>
        <v>242545.41666666669</v>
      </c>
      <c r="R47" s="25">
        <f t="shared" ref="R47:CC47" si="66">SUM(R35,R16,R25,)</f>
        <v>247872.85178302092</v>
      </c>
      <c r="S47" s="25">
        <f t="shared" si="66"/>
        <v>261728.41903886548</v>
      </c>
      <c r="T47" s="25">
        <f t="shared" si="66"/>
        <v>281358.05046678038</v>
      </c>
      <c r="U47" s="25">
        <f t="shared" si="66"/>
        <v>293851.76534078503</v>
      </c>
      <c r="V47" s="25">
        <f t="shared" si="66"/>
        <v>302667.31830100855</v>
      </c>
      <c r="W47" s="25">
        <f t="shared" si="66"/>
        <v>19960.805555555555</v>
      </c>
      <c r="X47" s="25">
        <f t="shared" si="66"/>
        <v>19960.805555555555</v>
      </c>
      <c r="Y47" s="25">
        <f t="shared" si="66"/>
        <v>19960.805555555555</v>
      </c>
      <c r="Z47" s="25">
        <f t="shared" si="66"/>
        <v>20295.888888888887</v>
      </c>
      <c r="AA47" s="25">
        <f t="shared" si="66"/>
        <v>20295.888888888887</v>
      </c>
      <c r="AB47" s="25">
        <f t="shared" si="66"/>
        <v>20295.888888888887</v>
      </c>
      <c r="AC47" s="25">
        <f t="shared" si="66"/>
        <v>20295.888888888887</v>
      </c>
      <c r="AD47" s="25">
        <f t="shared" si="66"/>
        <v>20295.888888888887</v>
      </c>
      <c r="AE47" s="25">
        <f t="shared" si="66"/>
        <v>20295.888888888887</v>
      </c>
      <c r="AF47" s="25">
        <f t="shared" si="66"/>
        <v>20295.888888888887</v>
      </c>
      <c r="AG47" s="25">
        <f t="shared" si="66"/>
        <v>20295.888888888887</v>
      </c>
      <c r="AH47" s="25">
        <f t="shared" si="66"/>
        <v>20295.888888888887</v>
      </c>
      <c r="AI47" s="25">
        <f t="shared" si="66"/>
        <v>20295.888888888887</v>
      </c>
      <c r="AJ47" s="25">
        <f t="shared" si="66"/>
        <v>20295.888888888887</v>
      </c>
      <c r="AK47" s="25">
        <f t="shared" si="66"/>
        <v>20295.888888888887</v>
      </c>
      <c r="AL47" s="25">
        <f t="shared" si="66"/>
        <v>20776.131679594913</v>
      </c>
      <c r="AM47" s="25">
        <f t="shared" si="66"/>
        <v>20776.131679594913</v>
      </c>
      <c r="AN47" s="25">
        <f t="shared" si="66"/>
        <v>20776.131679594913</v>
      </c>
      <c r="AO47" s="25">
        <f t="shared" si="66"/>
        <v>20776.131679594913</v>
      </c>
      <c r="AP47" s="25">
        <f t="shared" si="66"/>
        <v>20776.131679594913</v>
      </c>
      <c r="AQ47" s="25">
        <f t="shared" si="66"/>
        <v>20776.131679594913</v>
      </c>
      <c r="AR47" s="25">
        <f t="shared" si="66"/>
        <v>20776.131679594913</v>
      </c>
      <c r="AS47" s="25">
        <f t="shared" si="66"/>
        <v>20776.131679594913</v>
      </c>
      <c r="AT47" s="25">
        <f t="shared" si="66"/>
        <v>20776.131679594913</v>
      </c>
      <c r="AU47" s="25">
        <f t="shared" si="66"/>
        <v>20776.131679594913</v>
      </c>
      <c r="AV47" s="25">
        <f t="shared" si="66"/>
        <v>20776.131679594913</v>
      </c>
      <c r="AW47" s="25">
        <f t="shared" si="66"/>
        <v>20776.131679594913</v>
      </c>
      <c r="AX47" s="25">
        <f t="shared" si="66"/>
        <v>22133.210305564531</v>
      </c>
      <c r="AY47" s="25">
        <f t="shared" si="66"/>
        <v>22133.210305564531</v>
      </c>
      <c r="AZ47" s="25">
        <f t="shared" si="66"/>
        <v>22133.210305564531</v>
      </c>
      <c r="BA47" s="25">
        <f t="shared" si="66"/>
        <v>22133.210305564531</v>
      </c>
      <c r="BB47" s="25">
        <f t="shared" si="66"/>
        <v>22133.210305564531</v>
      </c>
      <c r="BC47" s="25">
        <f t="shared" si="66"/>
        <v>22133.210305564531</v>
      </c>
      <c r="BD47" s="25">
        <f t="shared" si="66"/>
        <v>22133.210305564531</v>
      </c>
      <c r="BE47" s="25">
        <f t="shared" si="66"/>
        <v>22133.210305564531</v>
      </c>
      <c r="BF47" s="25">
        <f t="shared" si="66"/>
        <v>22334.34155556453</v>
      </c>
      <c r="BG47" s="25">
        <f t="shared" si="66"/>
        <v>22334.34155556453</v>
      </c>
      <c r="BH47" s="25">
        <f t="shared" si="66"/>
        <v>22334.34155556453</v>
      </c>
      <c r="BI47" s="25">
        <f t="shared" si="66"/>
        <v>22334.34155556453</v>
      </c>
      <c r="BJ47" s="25">
        <f t="shared" si="66"/>
        <v>23793.201078481867</v>
      </c>
      <c r="BK47" s="25">
        <f t="shared" si="66"/>
        <v>23793.201078481867</v>
      </c>
      <c r="BL47" s="25">
        <f t="shared" si="66"/>
        <v>23793.201078481867</v>
      </c>
      <c r="BM47" s="25">
        <f t="shared" si="66"/>
        <v>23793.201078481867</v>
      </c>
      <c r="BN47" s="25">
        <f t="shared" si="66"/>
        <v>23793.201078481867</v>
      </c>
      <c r="BO47" s="25">
        <f t="shared" si="66"/>
        <v>23793.201078481867</v>
      </c>
      <c r="BP47" s="25">
        <f t="shared" si="66"/>
        <v>23793.201078481867</v>
      </c>
      <c r="BQ47" s="25">
        <f t="shared" si="66"/>
        <v>23793.201078481867</v>
      </c>
      <c r="BR47" s="25">
        <f t="shared" si="66"/>
        <v>24009.417172231868</v>
      </c>
      <c r="BS47" s="25">
        <f t="shared" si="66"/>
        <v>24009.417172231868</v>
      </c>
      <c r="BT47" s="25">
        <f t="shared" si="66"/>
        <v>24009.417172231868</v>
      </c>
      <c r="BU47" s="25">
        <f t="shared" si="66"/>
        <v>24009.417172231868</v>
      </c>
      <c r="BV47" s="25">
        <f t="shared" si="66"/>
        <v>24636.726767086322</v>
      </c>
      <c r="BW47" s="25">
        <f t="shared" si="66"/>
        <v>24636.726767086322</v>
      </c>
      <c r="BX47" s="25">
        <f t="shared" si="66"/>
        <v>24636.726767086322</v>
      </c>
      <c r="BY47" s="25">
        <f t="shared" si="66"/>
        <v>24636.726767086322</v>
      </c>
      <c r="BZ47" s="25">
        <f t="shared" si="66"/>
        <v>24636.726767086322</v>
      </c>
      <c r="CA47" s="25">
        <f t="shared" si="66"/>
        <v>24636.726767086322</v>
      </c>
      <c r="CB47" s="25">
        <f t="shared" si="66"/>
        <v>24636.726767086322</v>
      </c>
      <c r="CC47" s="25">
        <f t="shared" si="66"/>
        <v>24636.726767086322</v>
      </c>
      <c r="CD47" s="25">
        <f t="shared" ref="CD47:CP47" si="67">SUM(CD35,CD16,CD25,)</f>
        <v>24729.699687398825</v>
      </c>
      <c r="CE47" s="25">
        <f t="shared" si="67"/>
        <v>24729.699687398825</v>
      </c>
      <c r="CF47" s="25">
        <f t="shared" si="67"/>
        <v>24729.699687398825</v>
      </c>
      <c r="CG47" s="25">
        <f t="shared" si="67"/>
        <v>24729.699687398825</v>
      </c>
      <c r="CH47" s="25">
        <f t="shared" si="67"/>
        <v>25375.828570098914</v>
      </c>
      <c r="CI47" s="25">
        <f t="shared" si="67"/>
        <v>25375.828570098914</v>
      </c>
      <c r="CJ47" s="25">
        <f t="shared" si="67"/>
        <v>25375.828570098914</v>
      </c>
      <c r="CK47" s="25">
        <f t="shared" si="67"/>
        <v>25375.828570098914</v>
      </c>
      <c r="CL47" s="25">
        <f t="shared" si="67"/>
        <v>25375.828570098914</v>
      </c>
      <c r="CM47" s="25">
        <f t="shared" si="67"/>
        <v>25375.828570098914</v>
      </c>
      <c r="CN47" s="25">
        <f t="shared" si="67"/>
        <v>25375.828570098914</v>
      </c>
      <c r="CO47" s="25">
        <f t="shared" si="67"/>
        <v>25375.828570098914</v>
      </c>
      <c r="CP47" s="25">
        <f t="shared" si="67"/>
        <v>25471.590678020788</v>
      </c>
    </row>
    <row r="48" spans="1:94">
      <c r="L48" s="40"/>
      <c r="M48" s="40"/>
      <c r="N48" s="40"/>
      <c r="O48" s="40"/>
    </row>
    <row r="50" spans="14:22">
      <c r="N50" s="45" t="s">
        <v>604</v>
      </c>
      <c r="Q50" s="25"/>
      <c r="R50" s="25">
        <f>R47-Q47</f>
        <v>5327.4351163542306</v>
      </c>
      <c r="S50" s="25">
        <f t="shared" ref="S50:V50" si="68">S47-R47</f>
        <v>13855.567255844566</v>
      </c>
      <c r="T50" s="25">
        <f t="shared" si="68"/>
        <v>19629.631427914894</v>
      </c>
      <c r="U50" s="25">
        <f t="shared" si="68"/>
        <v>12493.714874004654</v>
      </c>
      <c r="V50" s="25">
        <f t="shared" si="68"/>
        <v>8815.5529602235183</v>
      </c>
    </row>
    <row r="51" spans="14:22">
      <c r="N51" s="40"/>
    </row>
    <row r="52" spans="14:22">
      <c r="N52" s="45" t="s">
        <v>605</v>
      </c>
      <c r="Q52" s="44"/>
      <c r="R52" s="44">
        <f>R50/Q47</f>
        <v>2.1964690941473422E-2</v>
      </c>
      <c r="S52" s="44">
        <f t="shared" ref="S52:V52" si="69">S50/R47</f>
        <v>5.5897881337861222E-2</v>
      </c>
      <c r="T52" s="44">
        <f t="shared" si="69"/>
        <v>7.4999999999999928E-2</v>
      </c>
      <c r="U52" s="44">
        <f t="shared" si="69"/>
        <v>4.4405037827342259E-2</v>
      </c>
      <c r="V52" s="44">
        <f t="shared" si="69"/>
        <v>2.9999999999999888E-2</v>
      </c>
    </row>
  </sheetData>
  <mergeCells count="3">
    <mergeCell ref="F5:G5"/>
    <mergeCell ref="I5:J5"/>
    <mergeCell ref="Q5:U5"/>
  </mergeCells>
  <phoneticPr fontId="4" type="noConversion"/>
  <pageMargins left="0.7" right="0.7" top="0.75" bottom="0.75" header="0.3" footer="0.3"/>
  <pageSetup scale="5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03C63-1B5C-40C8-8C56-6FB8A8A58502}">
  <sheetPr>
    <tabColor rgb="FF92D050"/>
  </sheetPr>
  <dimension ref="A1:CP32"/>
  <sheetViews>
    <sheetView showGridLines="0" workbookViewId="0">
      <selection activeCell="L28" sqref="L28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7.5703125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17" width="13.42578125" bestFit="1" customWidth="1"/>
    <col min="18" max="22" width="12.140625" bestFit="1" customWidth="1"/>
    <col min="23" max="82" width="8.85546875" bestFit="1" customWidth="1"/>
    <col min="83" max="94" width="12.5703125" customWidth="1"/>
  </cols>
  <sheetData>
    <row r="1" spans="1:94" ht="23.25">
      <c r="B1" s="14" t="s">
        <v>588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W4" s="207">
        <f t="shared" ref="W4:BW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ref="BX4:CD4" si="1">YEAR(BX6)</f>
        <v>2024</v>
      </c>
      <c r="BY4" s="207">
        <f t="shared" si="1"/>
        <v>2024</v>
      </c>
      <c r="BZ4" s="207">
        <f t="shared" si="1"/>
        <v>2024</v>
      </c>
      <c r="CA4" s="207">
        <f t="shared" si="1"/>
        <v>2024</v>
      </c>
      <c r="CB4" s="207">
        <f t="shared" si="1"/>
        <v>2024</v>
      </c>
      <c r="CC4" s="207">
        <f t="shared" si="1"/>
        <v>2024</v>
      </c>
      <c r="CD4" s="207">
        <f t="shared" si="1"/>
        <v>2024</v>
      </c>
      <c r="CE4" s="207">
        <f t="shared" ref="CE4:CP4" si="2">YEAR(CE6)</f>
        <v>2025</v>
      </c>
      <c r="CF4" s="207">
        <f t="shared" si="2"/>
        <v>2025</v>
      </c>
      <c r="CG4" s="207">
        <f t="shared" si="2"/>
        <v>2025</v>
      </c>
      <c r="CH4" s="207">
        <f t="shared" si="2"/>
        <v>2025</v>
      </c>
      <c r="CI4" s="207">
        <f t="shared" si="2"/>
        <v>2025</v>
      </c>
      <c r="CJ4" s="207">
        <f t="shared" si="2"/>
        <v>2025</v>
      </c>
      <c r="CK4" s="207">
        <f t="shared" si="2"/>
        <v>2025</v>
      </c>
      <c r="CL4" s="207">
        <f t="shared" si="2"/>
        <v>2025</v>
      </c>
      <c r="CM4" s="207">
        <f t="shared" si="2"/>
        <v>2025</v>
      </c>
      <c r="CN4" s="207">
        <f t="shared" si="2"/>
        <v>2025</v>
      </c>
      <c r="CO4" s="207">
        <f t="shared" si="2"/>
        <v>2025</v>
      </c>
      <c r="CP4" s="207">
        <f t="shared" si="2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B8" s="20" t="s">
        <v>588</v>
      </c>
      <c r="D8" s="20" t="s">
        <v>589</v>
      </c>
      <c r="F8" s="21">
        <v>0</v>
      </c>
      <c r="G8" s="21">
        <v>0</v>
      </c>
      <c r="I8" s="31">
        <v>43770</v>
      </c>
      <c r="J8" s="31">
        <v>44134</v>
      </c>
      <c r="L8" s="29">
        <v>0</v>
      </c>
      <c r="M8" s="29"/>
      <c r="N8" s="29"/>
      <c r="O8" s="32">
        <f t="shared" ref="O8:O13" si="3">IFERROR(L8/ROUND(DAYS360(I8,J8,FALSE)/30,0),0)</f>
        <v>0</v>
      </c>
      <c r="Q8" s="22">
        <f>SUMIFS($W8:$CD8,$W$4:$CD$4,Q$6)</f>
        <v>0</v>
      </c>
      <c r="R8" s="22">
        <f>SUMIFS($W8:$CD8,$W$4:$CD$4,R$6)</f>
        <v>0</v>
      </c>
      <c r="S8" s="22">
        <f>SUMIFS($W8:$CD8,$W$4:$CD$4,S$6)</f>
        <v>0</v>
      </c>
      <c r="T8" s="22">
        <f>SUMIFS($W8:$CD8,$W$4:$CD$4,T$6)</f>
        <v>0</v>
      </c>
      <c r="U8" s="22">
        <f>SUMIFS($W8:$CD8,$W$4:$CD$4,U$6)</f>
        <v>0</v>
      </c>
      <c r="V8" s="22">
        <f t="shared" ref="V8:V14" si="4">SUMIFS($W8:$CP8,$W$4:$CP$4,V$6)</f>
        <v>0</v>
      </c>
      <c r="W8" s="22">
        <f t="shared" ref="W8:AF14" si="5">SUMIFS($O8,$I8,"&lt;="&amp;W$6,$J8,"&gt;"&amp;W$6)</f>
        <v>0</v>
      </c>
      <c r="X8" s="22">
        <f t="shared" si="5"/>
        <v>0</v>
      </c>
      <c r="Y8" s="22">
        <f t="shared" si="5"/>
        <v>0</v>
      </c>
      <c r="Z8" s="22">
        <f t="shared" si="5"/>
        <v>0</v>
      </c>
      <c r="AA8" s="22">
        <f t="shared" si="5"/>
        <v>0</v>
      </c>
      <c r="AB8" s="22">
        <f t="shared" si="5"/>
        <v>0</v>
      </c>
      <c r="AC8" s="22">
        <f t="shared" si="5"/>
        <v>0</v>
      </c>
      <c r="AD8" s="22">
        <f t="shared" si="5"/>
        <v>0</v>
      </c>
      <c r="AE8" s="22">
        <f t="shared" si="5"/>
        <v>0</v>
      </c>
      <c r="AF8" s="22">
        <f t="shared" si="5"/>
        <v>0</v>
      </c>
      <c r="AG8" s="22">
        <f t="shared" ref="AG8:AP14" si="6">SUMIFS($O8,$I8,"&lt;="&amp;AG$6,$J8,"&gt;"&amp;AG$6)</f>
        <v>0</v>
      </c>
      <c r="AH8" s="22">
        <f t="shared" si="6"/>
        <v>0</v>
      </c>
      <c r="AI8" s="22">
        <f t="shared" si="6"/>
        <v>0</v>
      </c>
      <c r="AJ8" s="22">
        <f t="shared" si="6"/>
        <v>0</v>
      </c>
      <c r="AK8" s="22">
        <f t="shared" si="6"/>
        <v>0</v>
      </c>
      <c r="AL8" s="22">
        <f t="shared" si="6"/>
        <v>0</v>
      </c>
      <c r="AM8" s="22">
        <f t="shared" si="6"/>
        <v>0</v>
      </c>
      <c r="AN8" s="22">
        <f t="shared" si="6"/>
        <v>0</v>
      </c>
      <c r="AO8" s="22">
        <f t="shared" si="6"/>
        <v>0</v>
      </c>
      <c r="AP8" s="22">
        <f t="shared" si="6"/>
        <v>0</v>
      </c>
      <c r="AQ8" s="22">
        <f t="shared" ref="AQ8:AZ14" si="7">SUMIFS($O8,$I8,"&lt;="&amp;AQ$6,$J8,"&gt;"&amp;AQ$6)</f>
        <v>0</v>
      </c>
      <c r="AR8" s="22">
        <f t="shared" si="7"/>
        <v>0</v>
      </c>
      <c r="AS8" s="22">
        <f t="shared" si="7"/>
        <v>0</v>
      </c>
      <c r="AT8" s="22">
        <f t="shared" si="7"/>
        <v>0</v>
      </c>
      <c r="AU8" s="22">
        <f t="shared" si="7"/>
        <v>0</v>
      </c>
      <c r="AV8" s="22">
        <f t="shared" si="7"/>
        <v>0</v>
      </c>
      <c r="AW8" s="22">
        <f t="shared" si="7"/>
        <v>0</v>
      </c>
      <c r="AX8" s="22">
        <f t="shared" si="7"/>
        <v>0</v>
      </c>
      <c r="AY8" s="22">
        <f t="shared" si="7"/>
        <v>0</v>
      </c>
      <c r="AZ8" s="22">
        <f t="shared" si="7"/>
        <v>0</v>
      </c>
      <c r="BA8" s="22">
        <f t="shared" ref="BA8:BJ14" si="8">SUMIFS($O8,$I8,"&lt;="&amp;BA$6,$J8,"&gt;"&amp;BA$6)</f>
        <v>0</v>
      </c>
      <c r="BB8" s="22">
        <f t="shared" si="8"/>
        <v>0</v>
      </c>
      <c r="BC8" s="22">
        <f t="shared" si="8"/>
        <v>0</v>
      </c>
      <c r="BD8" s="22">
        <f t="shared" si="8"/>
        <v>0</v>
      </c>
      <c r="BE8" s="22">
        <f t="shared" si="8"/>
        <v>0</v>
      </c>
      <c r="BF8" s="22">
        <f t="shared" si="8"/>
        <v>0</v>
      </c>
      <c r="BG8" s="22">
        <f t="shared" si="8"/>
        <v>0</v>
      </c>
      <c r="BH8" s="22">
        <f t="shared" si="8"/>
        <v>0</v>
      </c>
      <c r="BI8" s="22">
        <f t="shared" si="8"/>
        <v>0</v>
      </c>
      <c r="BJ8" s="22">
        <f t="shared" si="8"/>
        <v>0</v>
      </c>
      <c r="BK8" s="22">
        <f t="shared" ref="BK8:BT14" si="9">SUMIFS($O8,$I8,"&lt;="&amp;BK$6,$J8,"&gt;"&amp;BK$6)</f>
        <v>0</v>
      </c>
      <c r="BL8" s="22">
        <f t="shared" si="9"/>
        <v>0</v>
      </c>
      <c r="BM8" s="22">
        <f t="shared" si="9"/>
        <v>0</v>
      </c>
      <c r="BN8" s="22">
        <f t="shared" si="9"/>
        <v>0</v>
      </c>
      <c r="BO8" s="22">
        <f t="shared" si="9"/>
        <v>0</v>
      </c>
      <c r="BP8" s="22">
        <f t="shared" si="9"/>
        <v>0</v>
      </c>
      <c r="BQ8" s="22">
        <f t="shared" si="9"/>
        <v>0</v>
      </c>
      <c r="BR8" s="22">
        <f t="shared" si="9"/>
        <v>0</v>
      </c>
      <c r="BS8" s="22">
        <f t="shared" si="9"/>
        <v>0</v>
      </c>
      <c r="BT8" s="22">
        <f t="shared" si="9"/>
        <v>0</v>
      </c>
      <c r="BU8" s="22">
        <f t="shared" ref="BU8:CD14" si="10">SUMIFS($O8,$I8,"&lt;="&amp;BU$6,$J8,"&gt;"&amp;BU$6)</f>
        <v>0</v>
      </c>
      <c r="BV8" s="22">
        <f t="shared" si="10"/>
        <v>0</v>
      </c>
      <c r="BW8" s="22">
        <f t="shared" si="10"/>
        <v>0</v>
      </c>
      <c r="BX8" s="22">
        <f t="shared" si="10"/>
        <v>0</v>
      </c>
      <c r="BY8" s="22">
        <f t="shared" si="10"/>
        <v>0</v>
      </c>
      <c r="BZ8" s="22">
        <f t="shared" si="10"/>
        <v>0</v>
      </c>
      <c r="CA8" s="22">
        <f t="shared" si="10"/>
        <v>0</v>
      </c>
      <c r="CB8" s="22">
        <f t="shared" si="10"/>
        <v>0</v>
      </c>
      <c r="CC8" s="22">
        <f t="shared" si="10"/>
        <v>0</v>
      </c>
      <c r="CD8" s="22">
        <f t="shared" si="10"/>
        <v>0</v>
      </c>
      <c r="CE8" s="22">
        <f t="shared" ref="CE8:CP14" si="11">SUMIFS($O8,$I8,"&lt;="&amp;CE$6,$J8,"&gt;"&amp;CE$6)</f>
        <v>0</v>
      </c>
      <c r="CF8" s="22">
        <f t="shared" si="11"/>
        <v>0</v>
      </c>
      <c r="CG8" s="22">
        <f t="shared" si="11"/>
        <v>0</v>
      </c>
      <c r="CH8" s="22">
        <f t="shared" si="11"/>
        <v>0</v>
      </c>
      <c r="CI8" s="22">
        <f t="shared" si="11"/>
        <v>0</v>
      </c>
      <c r="CJ8" s="22">
        <f t="shared" si="11"/>
        <v>0</v>
      </c>
      <c r="CK8" s="22">
        <f t="shared" si="11"/>
        <v>0</v>
      </c>
      <c r="CL8" s="22">
        <f t="shared" si="11"/>
        <v>0</v>
      </c>
      <c r="CM8" s="22">
        <f t="shared" si="11"/>
        <v>0</v>
      </c>
      <c r="CN8" s="22">
        <f t="shared" si="11"/>
        <v>0</v>
      </c>
      <c r="CO8" s="22">
        <f t="shared" si="11"/>
        <v>0</v>
      </c>
      <c r="CP8" s="22">
        <f t="shared" si="11"/>
        <v>0</v>
      </c>
    </row>
    <row r="9" spans="1:94">
      <c r="B9" s="20" t="s">
        <v>588</v>
      </c>
      <c r="D9" s="20" t="s">
        <v>589</v>
      </c>
      <c r="F9" s="21"/>
      <c r="G9" s="21">
        <v>0</v>
      </c>
      <c r="I9" s="31">
        <v>44136</v>
      </c>
      <c r="J9" s="31">
        <f>DATE(YEAR(J8)+1,MONTH(J8),DAY(J8))</f>
        <v>44499</v>
      </c>
      <c r="L9" s="139">
        <v>232982.63846153847</v>
      </c>
      <c r="M9" s="29">
        <f>L9-L8</f>
        <v>232982.63846153847</v>
      </c>
      <c r="N9" s="34" t="e">
        <f>M9/L8</f>
        <v>#DIV/0!</v>
      </c>
      <c r="O9" s="32">
        <f>IFERROR(L9/ROUND(DAYS360(I9,J9,FALSE)/30,0),0)</f>
        <v>19415.219871794874</v>
      </c>
      <c r="Q9" s="22">
        <f>SUMIFS($W9:$CD9,$W$4:$CD$4,Q$6)</f>
        <v>38830.439743589748</v>
      </c>
      <c r="R9" s="22">
        <f t="shared" ref="Q9:U14" si="12">SUMIFS($W9:$CD9,$W$4:$CD$4,R$6)</f>
        <v>194152.19871794872</v>
      </c>
      <c r="S9" s="22">
        <f t="shared" si="12"/>
        <v>0</v>
      </c>
      <c r="T9" s="22">
        <f t="shared" si="12"/>
        <v>0</v>
      </c>
      <c r="U9" s="22">
        <f t="shared" si="12"/>
        <v>0</v>
      </c>
      <c r="V9" s="22">
        <f t="shared" si="4"/>
        <v>0</v>
      </c>
      <c r="W9" s="22">
        <f t="shared" si="5"/>
        <v>0</v>
      </c>
      <c r="X9" s="22">
        <f t="shared" si="5"/>
        <v>0</v>
      </c>
      <c r="Y9" s="22">
        <f t="shared" si="5"/>
        <v>0</v>
      </c>
      <c r="Z9" s="22">
        <f t="shared" si="5"/>
        <v>0</v>
      </c>
      <c r="AA9" s="22">
        <f t="shared" si="5"/>
        <v>0</v>
      </c>
      <c r="AB9" s="22">
        <f t="shared" si="5"/>
        <v>0</v>
      </c>
      <c r="AC9" s="22">
        <f t="shared" si="5"/>
        <v>0</v>
      </c>
      <c r="AD9" s="22">
        <f t="shared" si="5"/>
        <v>0</v>
      </c>
      <c r="AE9" s="22">
        <f t="shared" si="5"/>
        <v>0</v>
      </c>
      <c r="AF9" s="22">
        <f t="shared" si="5"/>
        <v>0</v>
      </c>
      <c r="AG9" s="22">
        <f t="shared" si="6"/>
        <v>19415.219871794874</v>
      </c>
      <c r="AH9" s="22">
        <f t="shared" si="6"/>
        <v>19415.219871794874</v>
      </c>
      <c r="AI9" s="22">
        <f t="shared" si="6"/>
        <v>19415.219871794874</v>
      </c>
      <c r="AJ9" s="22">
        <f t="shared" si="6"/>
        <v>19415.219871794874</v>
      </c>
      <c r="AK9" s="22">
        <f t="shared" si="6"/>
        <v>19415.219871794874</v>
      </c>
      <c r="AL9" s="22">
        <f t="shared" si="6"/>
        <v>19415.219871794874</v>
      </c>
      <c r="AM9" s="22">
        <f t="shared" si="6"/>
        <v>19415.219871794874</v>
      </c>
      <c r="AN9" s="22">
        <f t="shared" si="6"/>
        <v>19415.219871794874</v>
      </c>
      <c r="AO9" s="22">
        <f t="shared" si="6"/>
        <v>19415.219871794874</v>
      </c>
      <c r="AP9" s="22">
        <f t="shared" si="6"/>
        <v>19415.219871794874</v>
      </c>
      <c r="AQ9" s="22">
        <f t="shared" si="7"/>
        <v>19415.219871794874</v>
      </c>
      <c r="AR9" s="22">
        <f t="shared" si="7"/>
        <v>19415.219871794874</v>
      </c>
      <c r="AS9" s="22">
        <f t="shared" si="7"/>
        <v>0</v>
      </c>
      <c r="AT9" s="22">
        <f t="shared" si="7"/>
        <v>0</v>
      </c>
      <c r="AU9" s="22">
        <f t="shared" si="7"/>
        <v>0</v>
      </c>
      <c r="AV9" s="22">
        <f t="shared" si="7"/>
        <v>0</v>
      </c>
      <c r="AW9" s="22">
        <f t="shared" si="7"/>
        <v>0</v>
      </c>
      <c r="AX9" s="22">
        <f t="shared" si="7"/>
        <v>0</v>
      </c>
      <c r="AY9" s="22">
        <f t="shared" si="7"/>
        <v>0</v>
      </c>
      <c r="AZ9" s="22">
        <f t="shared" si="7"/>
        <v>0</v>
      </c>
      <c r="BA9" s="22">
        <f t="shared" si="8"/>
        <v>0</v>
      </c>
      <c r="BB9" s="22">
        <f t="shared" si="8"/>
        <v>0</v>
      </c>
      <c r="BC9" s="22">
        <f t="shared" si="8"/>
        <v>0</v>
      </c>
      <c r="BD9" s="22">
        <f t="shared" si="8"/>
        <v>0</v>
      </c>
      <c r="BE9" s="22">
        <f t="shared" si="8"/>
        <v>0</v>
      </c>
      <c r="BF9" s="22">
        <f t="shared" si="8"/>
        <v>0</v>
      </c>
      <c r="BG9" s="22">
        <f t="shared" si="8"/>
        <v>0</v>
      </c>
      <c r="BH9" s="22">
        <f t="shared" si="8"/>
        <v>0</v>
      </c>
      <c r="BI9" s="22">
        <f t="shared" si="8"/>
        <v>0</v>
      </c>
      <c r="BJ9" s="22">
        <f t="shared" si="8"/>
        <v>0</v>
      </c>
      <c r="BK9" s="22">
        <f t="shared" si="9"/>
        <v>0</v>
      </c>
      <c r="BL9" s="22">
        <f t="shared" si="9"/>
        <v>0</v>
      </c>
      <c r="BM9" s="22">
        <f t="shared" si="9"/>
        <v>0</v>
      </c>
      <c r="BN9" s="22">
        <f t="shared" si="9"/>
        <v>0</v>
      </c>
      <c r="BO9" s="22">
        <f t="shared" si="9"/>
        <v>0</v>
      </c>
      <c r="BP9" s="22">
        <f t="shared" si="9"/>
        <v>0</v>
      </c>
      <c r="BQ9" s="22">
        <f t="shared" si="9"/>
        <v>0</v>
      </c>
      <c r="BR9" s="22">
        <f t="shared" si="9"/>
        <v>0</v>
      </c>
      <c r="BS9" s="22">
        <f t="shared" si="9"/>
        <v>0</v>
      </c>
      <c r="BT9" s="22">
        <f t="shared" si="9"/>
        <v>0</v>
      </c>
      <c r="BU9" s="22">
        <f t="shared" si="10"/>
        <v>0</v>
      </c>
      <c r="BV9" s="22">
        <f t="shared" si="10"/>
        <v>0</v>
      </c>
      <c r="BW9" s="22">
        <f t="shared" si="10"/>
        <v>0</v>
      </c>
      <c r="BX9" s="22">
        <f t="shared" si="10"/>
        <v>0</v>
      </c>
      <c r="BY9" s="22">
        <f t="shared" si="10"/>
        <v>0</v>
      </c>
      <c r="BZ9" s="22">
        <f t="shared" si="10"/>
        <v>0</v>
      </c>
      <c r="CA9" s="22">
        <f t="shared" si="10"/>
        <v>0</v>
      </c>
      <c r="CB9" s="22">
        <f t="shared" si="10"/>
        <v>0</v>
      </c>
      <c r="CC9" s="22">
        <f t="shared" si="10"/>
        <v>0</v>
      </c>
      <c r="CD9" s="22">
        <f t="shared" si="10"/>
        <v>0</v>
      </c>
      <c r="CE9" s="22">
        <f t="shared" si="11"/>
        <v>0</v>
      </c>
      <c r="CF9" s="22">
        <f t="shared" si="11"/>
        <v>0</v>
      </c>
      <c r="CG9" s="22">
        <f t="shared" si="11"/>
        <v>0</v>
      </c>
      <c r="CH9" s="22">
        <f t="shared" si="11"/>
        <v>0</v>
      </c>
      <c r="CI9" s="22">
        <f t="shared" si="11"/>
        <v>0</v>
      </c>
      <c r="CJ9" s="22">
        <f t="shared" si="11"/>
        <v>0</v>
      </c>
      <c r="CK9" s="22">
        <f t="shared" si="11"/>
        <v>0</v>
      </c>
      <c r="CL9" s="22">
        <f t="shared" si="11"/>
        <v>0</v>
      </c>
      <c r="CM9" s="22">
        <f t="shared" si="11"/>
        <v>0</v>
      </c>
      <c r="CN9" s="22">
        <f t="shared" si="11"/>
        <v>0</v>
      </c>
      <c r="CO9" s="22">
        <f t="shared" si="11"/>
        <v>0</v>
      </c>
      <c r="CP9" s="22">
        <f t="shared" si="11"/>
        <v>0</v>
      </c>
    </row>
    <row r="10" spans="1:94">
      <c r="B10" s="20" t="s">
        <v>588</v>
      </c>
      <c r="D10" s="20" t="s">
        <v>589</v>
      </c>
      <c r="F10" s="21"/>
      <c r="G10" s="21">
        <v>0.08</v>
      </c>
      <c r="I10" s="31">
        <f t="shared" ref="I10:I14" si="13">DATE(YEAR(I9)+1,MONTH(I9),DAY(I9))</f>
        <v>44501</v>
      </c>
      <c r="J10" s="31">
        <f t="shared" ref="J10:J14" si="14">DATE(YEAR(J9)+1,MONTH(J9),DAY(J9))</f>
        <v>44864</v>
      </c>
      <c r="L10" s="147">
        <f>33344.84+25060+20048+70462+138210.37</f>
        <v>287125.20999999996</v>
      </c>
      <c r="M10" s="29">
        <f t="shared" ref="M10:M14" si="15">L10-L9</f>
        <v>54142.571538461489</v>
      </c>
      <c r="N10" s="34">
        <f t="shared" ref="N10:N14" si="16">M10/L9</f>
        <v>0.23238886766834996</v>
      </c>
      <c r="O10" s="32">
        <f t="shared" si="3"/>
        <v>23927.10083333333</v>
      </c>
      <c r="Q10" s="22">
        <f t="shared" si="12"/>
        <v>0</v>
      </c>
      <c r="R10" s="22">
        <f t="shared" si="12"/>
        <v>47854.20166666666</v>
      </c>
      <c r="S10" s="22">
        <f t="shared" si="12"/>
        <v>239271.0083333333</v>
      </c>
      <c r="T10" s="22">
        <f t="shared" si="12"/>
        <v>0</v>
      </c>
      <c r="U10" s="22">
        <f t="shared" si="12"/>
        <v>0</v>
      </c>
      <c r="V10" s="22">
        <f t="shared" si="4"/>
        <v>0</v>
      </c>
      <c r="W10" s="22">
        <f t="shared" si="5"/>
        <v>0</v>
      </c>
      <c r="X10" s="22">
        <f t="shared" si="5"/>
        <v>0</v>
      </c>
      <c r="Y10" s="22">
        <f t="shared" si="5"/>
        <v>0</v>
      </c>
      <c r="Z10" s="22">
        <f t="shared" si="5"/>
        <v>0</v>
      </c>
      <c r="AA10" s="22">
        <f t="shared" si="5"/>
        <v>0</v>
      </c>
      <c r="AB10" s="22">
        <f t="shared" si="5"/>
        <v>0</v>
      </c>
      <c r="AC10" s="22">
        <f t="shared" si="5"/>
        <v>0</v>
      </c>
      <c r="AD10" s="22">
        <f t="shared" si="5"/>
        <v>0</v>
      </c>
      <c r="AE10" s="22">
        <f t="shared" si="5"/>
        <v>0</v>
      </c>
      <c r="AF10" s="22">
        <f t="shared" si="5"/>
        <v>0</v>
      </c>
      <c r="AG10" s="22">
        <f t="shared" si="6"/>
        <v>0</v>
      </c>
      <c r="AH10" s="22">
        <f t="shared" si="6"/>
        <v>0</v>
      </c>
      <c r="AI10" s="22">
        <f t="shared" si="6"/>
        <v>0</v>
      </c>
      <c r="AJ10" s="22">
        <f t="shared" si="6"/>
        <v>0</v>
      </c>
      <c r="AK10" s="22">
        <f t="shared" si="6"/>
        <v>0</v>
      </c>
      <c r="AL10" s="22">
        <f t="shared" si="6"/>
        <v>0</v>
      </c>
      <c r="AM10" s="22">
        <f t="shared" si="6"/>
        <v>0</v>
      </c>
      <c r="AN10" s="22">
        <f t="shared" si="6"/>
        <v>0</v>
      </c>
      <c r="AO10" s="22">
        <f t="shared" si="6"/>
        <v>0</v>
      </c>
      <c r="AP10" s="22">
        <f t="shared" si="6"/>
        <v>0</v>
      </c>
      <c r="AQ10" s="22">
        <f t="shared" si="7"/>
        <v>0</v>
      </c>
      <c r="AR10" s="22">
        <f t="shared" si="7"/>
        <v>0</v>
      </c>
      <c r="AS10" s="22">
        <f t="shared" si="7"/>
        <v>23927.10083333333</v>
      </c>
      <c r="AT10" s="22">
        <f t="shared" si="7"/>
        <v>23927.10083333333</v>
      </c>
      <c r="AU10" s="22">
        <f t="shared" si="7"/>
        <v>23927.10083333333</v>
      </c>
      <c r="AV10" s="22">
        <f t="shared" si="7"/>
        <v>23927.10083333333</v>
      </c>
      <c r="AW10" s="22">
        <f t="shared" si="7"/>
        <v>23927.10083333333</v>
      </c>
      <c r="AX10" s="22">
        <f t="shared" si="7"/>
        <v>23927.10083333333</v>
      </c>
      <c r="AY10" s="22">
        <f t="shared" si="7"/>
        <v>23927.10083333333</v>
      </c>
      <c r="AZ10" s="22">
        <f t="shared" si="7"/>
        <v>23927.10083333333</v>
      </c>
      <c r="BA10" s="22">
        <f t="shared" si="8"/>
        <v>23927.10083333333</v>
      </c>
      <c r="BB10" s="22">
        <f t="shared" si="8"/>
        <v>23927.10083333333</v>
      </c>
      <c r="BC10" s="22">
        <f t="shared" si="8"/>
        <v>23927.10083333333</v>
      </c>
      <c r="BD10" s="22">
        <f t="shared" si="8"/>
        <v>23927.10083333333</v>
      </c>
      <c r="BE10" s="22">
        <f t="shared" si="8"/>
        <v>0</v>
      </c>
      <c r="BF10" s="22">
        <f t="shared" si="8"/>
        <v>0</v>
      </c>
      <c r="BG10" s="22">
        <f t="shared" si="8"/>
        <v>0</v>
      </c>
      <c r="BH10" s="22">
        <f t="shared" si="8"/>
        <v>0</v>
      </c>
      <c r="BI10" s="22">
        <f t="shared" si="8"/>
        <v>0</v>
      </c>
      <c r="BJ10" s="22">
        <f t="shared" si="8"/>
        <v>0</v>
      </c>
      <c r="BK10" s="22">
        <f t="shared" si="9"/>
        <v>0</v>
      </c>
      <c r="BL10" s="22">
        <f t="shared" si="9"/>
        <v>0</v>
      </c>
      <c r="BM10" s="22">
        <f t="shared" si="9"/>
        <v>0</v>
      </c>
      <c r="BN10" s="22">
        <f t="shared" si="9"/>
        <v>0</v>
      </c>
      <c r="BO10" s="22">
        <f t="shared" si="9"/>
        <v>0</v>
      </c>
      <c r="BP10" s="22">
        <f t="shared" si="9"/>
        <v>0</v>
      </c>
      <c r="BQ10" s="22">
        <f t="shared" si="9"/>
        <v>0</v>
      </c>
      <c r="BR10" s="22">
        <f t="shared" si="9"/>
        <v>0</v>
      </c>
      <c r="BS10" s="22">
        <f t="shared" si="9"/>
        <v>0</v>
      </c>
      <c r="BT10" s="22">
        <f t="shared" si="9"/>
        <v>0</v>
      </c>
      <c r="BU10" s="22">
        <f t="shared" si="10"/>
        <v>0</v>
      </c>
      <c r="BV10" s="22">
        <f t="shared" si="10"/>
        <v>0</v>
      </c>
      <c r="BW10" s="22">
        <f t="shared" si="10"/>
        <v>0</v>
      </c>
      <c r="BX10" s="22">
        <f t="shared" si="10"/>
        <v>0</v>
      </c>
      <c r="BY10" s="22">
        <f t="shared" si="10"/>
        <v>0</v>
      </c>
      <c r="BZ10" s="22">
        <f t="shared" si="10"/>
        <v>0</v>
      </c>
      <c r="CA10" s="22">
        <f t="shared" si="10"/>
        <v>0</v>
      </c>
      <c r="CB10" s="22">
        <f t="shared" si="10"/>
        <v>0</v>
      </c>
      <c r="CC10" s="22">
        <f t="shared" si="10"/>
        <v>0</v>
      </c>
      <c r="CD10" s="22">
        <f t="shared" si="10"/>
        <v>0</v>
      </c>
      <c r="CE10" s="22">
        <f t="shared" si="11"/>
        <v>0</v>
      </c>
      <c r="CF10" s="22">
        <f t="shared" si="11"/>
        <v>0</v>
      </c>
      <c r="CG10" s="22">
        <f t="shared" si="11"/>
        <v>0</v>
      </c>
      <c r="CH10" s="22">
        <f t="shared" si="11"/>
        <v>0</v>
      </c>
      <c r="CI10" s="22">
        <f t="shared" si="11"/>
        <v>0</v>
      </c>
      <c r="CJ10" s="22">
        <f t="shared" si="11"/>
        <v>0</v>
      </c>
      <c r="CK10" s="22">
        <f t="shared" si="11"/>
        <v>0</v>
      </c>
      <c r="CL10" s="22">
        <f t="shared" si="11"/>
        <v>0</v>
      </c>
      <c r="CM10" s="22">
        <f t="shared" si="11"/>
        <v>0</v>
      </c>
      <c r="CN10" s="22">
        <f t="shared" si="11"/>
        <v>0</v>
      </c>
      <c r="CO10" s="22">
        <f t="shared" si="11"/>
        <v>0</v>
      </c>
      <c r="CP10" s="22">
        <f t="shared" si="11"/>
        <v>0</v>
      </c>
    </row>
    <row r="11" spans="1:94">
      <c r="B11" s="20" t="s">
        <v>588</v>
      </c>
      <c r="D11" s="20" t="s">
        <v>589</v>
      </c>
      <c r="F11" s="21"/>
      <c r="G11" s="21">
        <v>7.4999999999999997E-2</v>
      </c>
      <c r="I11" s="31">
        <f t="shared" si="13"/>
        <v>44866</v>
      </c>
      <c r="J11" s="31">
        <f t="shared" si="14"/>
        <v>45229</v>
      </c>
      <c r="L11" s="29">
        <f>O10*(1+F11)*(1+G11)*ROUND(DAYS360(I11,J11,FALSE)/30,0)</f>
        <v>308659.60074999998</v>
      </c>
      <c r="M11" s="29">
        <f t="shared" si="15"/>
        <v>21534.39075000002</v>
      </c>
      <c r="N11" s="34">
        <f>M11/L10</f>
        <v>7.500000000000008E-2</v>
      </c>
      <c r="O11" s="32">
        <f t="shared" si="3"/>
        <v>25721.633395833331</v>
      </c>
      <c r="Q11" s="22">
        <f t="shared" si="12"/>
        <v>0</v>
      </c>
      <c r="R11" s="22">
        <f t="shared" si="12"/>
        <v>0</v>
      </c>
      <c r="S11" s="22">
        <f t="shared" si="12"/>
        <v>51443.266791666661</v>
      </c>
      <c r="T11" s="22">
        <f t="shared" si="12"/>
        <v>257216.33395833336</v>
      </c>
      <c r="U11" s="22">
        <f t="shared" si="12"/>
        <v>0</v>
      </c>
      <c r="V11" s="22">
        <f t="shared" si="4"/>
        <v>0</v>
      </c>
      <c r="W11" s="22">
        <f t="shared" si="5"/>
        <v>0</v>
      </c>
      <c r="X11" s="22">
        <f t="shared" si="5"/>
        <v>0</v>
      </c>
      <c r="Y11" s="22">
        <f t="shared" si="5"/>
        <v>0</v>
      </c>
      <c r="Z11" s="22">
        <f t="shared" si="5"/>
        <v>0</v>
      </c>
      <c r="AA11" s="22">
        <f t="shared" si="5"/>
        <v>0</v>
      </c>
      <c r="AB11" s="22">
        <f t="shared" si="5"/>
        <v>0</v>
      </c>
      <c r="AC11" s="22">
        <f t="shared" si="5"/>
        <v>0</v>
      </c>
      <c r="AD11" s="22">
        <f t="shared" si="5"/>
        <v>0</v>
      </c>
      <c r="AE11" s="22">
        <f t="shared" si="5"/>
        <v>0</v>
      </c>
      <c r="AF11" s="22">
        <f t="shared" si="5"/>
        <v>0</v>
      </c>
      <c r="AG11" s="22">
        <f t="shared" si="6"/>
        <v>0</v>
      </c>
      <c r="AH11" s="22">
        <f t="shared" si="6"/>
        <v>0</v>
      </c>
      <c r="AI11" s="22">
        <f t="shared" si="6"/>
        <v>0</v>
      </c>
      <c r="AJ11" s="22">
        <f t="shared" si="6"/>
        <v>0</v>
      </c>
      <c r="AK11" s="22">
        <f t="shared" si="6"/>
        <v>0</v>
      </c>
      <c r="AL11" s="22">
        <f t="shared" si="6"/>
        <v>0</v>
      </c>
      <c r="AM11" s="22">
        <f t="shared" si="6"/>
        <v>0</v>
      </c>
      <c r="AN11" s="22">
        <f t="shared" si="6"/>
        <v>0</v>
      </c>
      <c r="AO11" s="22">
        <f t="shared" si="6"/>
        <v>0</v>
      </c>
      <c r="AP11" s="22">
        <f t="shared" si="6"/>
        <v>0</v>
      </c>
      <c r="AQ11" s="22">
        <f t="shared" si="7"/>
        <v>0</v>
      </c>
      <c r="AR11" s="22">
        <f t="shared" si="7"/>
        <v>0</v>
      </c>
      <c r="AS11" s="22">
        <f t="shared" si="7"/>
        <v>0</v>
      </c>
      <c r="AT11" s="22">
        <f t="shared" si="7"/>
        <v>0</v>
      </c>
      <c r="AU11" s="22">
        <f t="shared" si="7"/>
        <v>0</v>
      </c>
      <c r="AV11" s="22">
        <f t="shared" si="7"/>
        <v>0</v>
      </c>
      <c r="AW11" s="22">
        <f t="shared" si="7"/>
        <v>0</v>
      </c>
      <c r="AX11" s="22">
        <f t="shared" si="7"/>
        <v>0</v>
      </c>
      <c r="AY11" s="22">
        <f t="shared" si="7"/>
        <v>0</v>
      </c>
      <c r="AZ11" s="22">
        <f t="shared" si="7"/>
        <v>0</v>
      </c>
      <c r="BA11" s="22">
        <f t="shared" si="8"/>
        <v>0</v>
      </c>
      <c r="BB11" s="22">
        <f t="shared" si="8"/>
        <v>0</v>
      </c>
      <c r="BC11" s="22">
        <f t="shared" si="8"/>
        <v>0</v>
      </c>
      <c r="BD11" s="22">
        <f t="shared" si="8"/>
        <v>0</v>
      </c>
      <c r="BE11" s="22">
        <f t="shared" si="8"/>
        <v>25721.633395833331</v>
      </c>
      <c r="BF11" s="22">
        <f t="shared" si="8"/>
        <v>25721.633395833331</v>
      </c>
      <c r="BG11" s="22">
        <f t="shared" si="8"/>
        <v>25721.633395833331</v>
      </c>
      <c r="BH11" s="22">
        <f t="shared" si="8"/>
        <v>25721.633395833331</v>
      </c>
      <c r="BI11" s="22">
        <f t="shared" si="8"/>
        <v>25721.633395833331</v>
      </c>
      <c r="BJ11" s="22">
        <f t="shared" si="8"/>
        <v>25721.633395833331</v>
      </c>
      <c r="BK11" s="22">
        <f t="shared" si="9"/>
        <v>25721.633395833331</v>
      </c>
      <c r="BL11" s="22">
        <f t="shared" si="9"/>
        <v>25721.633395833331</v>
      </c>
      <c r="BM11" s="22">
        <f t="shared" si="9"/>
        <v>25721.633395833331</v>
      </c>
      <c r="BN11" s="22">
        <f t="shared" si="9"/>
        <v>25721.633395833331</v>
      </c>
      <c r="BO11" s="22">
        <f t="shared" si="9"/>
        <v>25721.633395833331</v>
      </c>
      <c r="BP11" s="22">
        <f t="shared" si="9"/>
        <v>25721.633395833331</v>
      </c>
      <c r="BQ11" s="22">
        <f t="shared" si="9"/>
        <v>0</v>
      </c>
      <c r="BR11" s="22">
        <f t="shared" si="9"/>
        <v>0</v>
      </c>
      <c r="BS11" s="22">
        <f t="shared" si="9"/>
        <v>0</v>
      </c>
      <c r="BT11" s="22">
        <f t="shared" si="9"/>
        <v>0</v>
      </c>
      <c r="BU11" s="22">
        <f t="shared" si="10"/>
        <v>0</v>
      </c>
      <c r="BV11" s="22">
        <f t="shared" si="10"/>
        <v>0</v>
      </c>
      <c r="BW11" s="22">
        <f t="shared" si="10"/>
        <v>0</v>
      </c>
      <c r="BX11" s="22">
        <f t="shared" si="10"/>
        <v>0</v>
      </c>
      <c r="BY11" s="22">
        <f t="shared" si="10"/>
        <v>0</v>
      </c>
      <c r="BZ11" s="22">
        <f t="shared" si="10"/>
        <v>0</v>
      </c>
      <c r="CA11" s="22">
        <f t="shared" si="10"/>
        <v>0</v>
      </c>
      <c r="CB11" s="22">
        <f t="shared" si="10"/>
        <v>0</v>
      </c>
      <c r="CC11" s="22">
        <f t="shared" si="10"/>
        <v>0</v>
      </c>
      <c r="CD11" s="22">
        <f t="shared" si="10"/>
        <v>0</v>
      </c>
      <c r="CE11" s="22">
        <f t="shared" si="11"/>
        <v>0</v>
      </c>
      <c r="CF11" s="22">
        <f t="shared" si="11"/>
        <v>0</v>
      </c>
      <c r="CG11" s="22">
        <f t="shared" si="11"/>
        <v>0</v>
      </c>
      <c r="CH11" s="22">
        <f t="shared" si="11"/>
        <v>0</v>
      </c>
      <c r="CI11" s="22">
        <f t="shared" si="11"/>
        <v>0</v>
      </c>
      <c r="CJ11" s="22">
        <f t="shared" si="11"/>
        <v>0</v>
      </c>
      <c r="CK11" s="22">
        <f t="shared" si="11"/>
        <v>0</v>
      </c>
      <c r="CL11" s="22">
        <f t="shared" si="11"/>
        <v>0</v>
      </c>
      <c r="CM11" s="22">
        <f t="shared" si="11"/>
        <v>0</v>
      </c>
      <c r="CN11" s="22">
        <f t="shared" si="11"/>
        <v>0</v>
      </c>
      <c r="CO11" s="22">
        <f t="shared" si="11"/>
        <v>0</v>
      </c>
      <c r="CP11" s="22">
        <f t="shared" si="11"/>
        <v>0</v>
      </c>
    </row>
    <row r="12" spans="1:94">
      <c r="B12" s="20" t="s">
        <v>588</v>
      </c>
      <c r="D12" s="20" t="s">
        <v>589</v>
      </c>
      <c r="F12" s="21"/>
      <c r="G12" s="21">
        <v>7.4999999999999997E-2</v>
      </c>
      <c r="I12" s="31">
        <f t="shared" si="13"/>
        <v>45231</v>
      </c>
      <c r="J12" s="31">
        <f t="shared" si="14"/>
        <v>45595</v>
      </c>
      <c r="L12" s="29">
        <f t="shared" ref="L12" si="17">O11*(1+F12)*(1+G12)*ROUND(DAYS360(I12,J12,FALSE)/30,0)</f>
        <v>331809.07080624992</v>
      </c>
      <c r="M12" s="29">
        <f t="shared" si="15"/>
        <v>23149.470056249935</v>
      </c>
      <c r="N12" s="34">
        <f t="shared" si="16"/>
        <v>7.4999999999999789E-2</v>
      </c>
      <c r="O12" s="32">
        <f t="shared" si="3"/>
        <v>27650.755900520828</v>
      </c>
      <c r="Q12" s="22">
        <f t="shared" si="12"/>
        <v>0</v>
      </c>
      <c r="R12" s="22">
        <f t="shared" si="12"/>
        <v>0</v>
      </c>
      <c r="S12" s="22">
        <f t="shared" si="12"/>
        <v>0</v>
      </c>
      <c r="T12" s="22">
        <f t="shared" si="12"/>
        <v>55301.511801041655</v>
      </c>
      <c r="U12" s="22">
        <f t="shared" si="12"/>
        <v>276507.55900520826</v>
      </c>
      <c r="V12" s="22">
        <f t="shared" si="4"/>
        <v>0</v>
      </c>
      <c r="W12" s="22">
        <f t="shared" si="5"/>
        <v>0</v>
      </c>
      <c r="X12" s="22">
        <f t="shared" si="5"/>
        <v>0</v>
      </c>
      <c r="Y12" s="22">
        <f t="shared" si="5"/>
        <v>0</v>
      </c>
      <c r="Z12" s="22">
        <f t="shared" si="5"/>
        <v>0</v>
      </c>
      <c r="AA12" s="22">
        <f t="shared" si="5"/>
        <v>0</v>
      </c>
      <c r="AB12" s="22">
        <f t="shared" si="5"/>
        <v>0</v>
      </c>
      <c r="AC12" s="22">
        <f t="shared" si="5"/>
        <v>0</v>
      </c>
      <c r="AD12" s="22">
        <f t="shared" si="5"/>
        <v>0</v>
      </c>
      <c r="AE12" s="22">
        <f t="shared" si="5"/>
        <v>0</v>
      </c>
      <c r="AF12" s="22">
        <f t="shared" si="5"/>
        <v>0</v>
      </c>
      <c r="AG12" s="22">
        <f t="shared" si="6"/>
        <v>0</v>
      </c>
      <c r="AH12" s="22">
        <f t="shared" si="6"/>
        <v>0</v>
      </c>
      <c r="AI12" s="22">
        <f t="shared" si="6"/>
        <v>0</v>
      </c>
      <c r="AJ12" s="22">
        <f t="shared" si="6"/>
        <v>0</v>
      </c>
      <c r="AK12" s="22">
        <f t="shared" si="6"/>
        <v>0</v>
      </c>
      <c r="AL12" s="22">
        <f t="shared" si="6"/>
        <v>0</v>
      </c>
      <c r="AM12" s="22">
        <f t="shared" si="6"/>
        <v>0</v>
      </c>
      <c r="AN12" s="22">
        <f t="shared" si="6"/>
        <v>0</v>
      </c>
      <c r="AO12" s="22">
        <f t="shared" si="6"/>
        <v>0</v>
      </c>
      <c r="AP12" s="22">
        <f t="shared" si="6"/>
        <v>0</v>
      </c>
      <c r="AQ12" s="22">
        <f t="shared" si="7"/>
        <v>0</v>
      </c>
      <c r="AR12" s="22">
        <f t="shared" si="7"/>
        <v>0</v>
      </c>
      <c r="AS12" s="22">
        <f t="shared" si="7"/>
        <v>0</v>
      </c>
      <c r="AT12" s="22">
        <f t="shared" si="7"/>
        <v>0</v>
      </c>
      <c r="AU12" s="22">
        <f t="shared" si="7"/>
        <v>0</v>
      </c>
      <c r="AV12" s="22">
        <f t="shared" si="7"/>
        <v>0</v>
      </c>
      <c r="AW12" s="22">
        <f t="shared" si="7"/>
        <v>0</v>
      </c>
      <c r="AX12" s="22">
        <f t="shared" si="7"/>
        <v>0</v>
      </c>
      <c r="AY12" s="22">
        <f t="shared" si="7"/>
        <v>0</v>
      </c>
      <c r="AZ12" s="22">
        <f t="shared" si="7"/>
        <v>0</v>
      </c>
      <c r="BA12" s="22">
        <f t="shared" si="8"/>
        <v>0</v>
      </c>
      <c r="BB12" s="22">
        <f t="shared" si="8"/>
        <v>0</v>
      </c>
      <c r="BC12" s="22">
        <f t="shared" si="8"/>
        <v>0</v>
      </c>
      <c r="BD12" s="22">
        <f t="shared" si="8"/>
        <v>0</v>
      </c>
      <c r="BE12" s="22">
        <f t="shared" si="8"/>
        <v>0</v>
      </c>
      <c r="BF12" s="22">
        <f t="shared" si="8"/>
        <v>0</v>
      </c>
      <c r="BG12" s="22">
        <f t="shared" si="8"/>
        <v>0</v>
      </c>
      <c r="BH12" s="22">
        <f t="shared" si="8"/>
        <v>0</v>
      </c>
      <c r="BI12" s="22">
        <f t="shared" si="8"/>
        <v>0</v>
      </c>
      <c r="BJ12" s="22">
        <f t="shared" si="8"/>
        <v>0</v>
      </c>
      <c r="BK12" s="22">
        <f t="shared" si="9"/>
        <v>0</v>
      </c>
      <c r="BL12" s="22">
        <f t="shared" si="9"/>
        <v>0</v>
      </c>
      <c r="BM12" s="22">
        <f t="shared" si="9"/>
        <v>0</v>
      </c>
      <c r="BN12" s="22">
        <f t="shared" si="9"/>
        <v>0</v>
      </c>
      <c r="BO12" s="22">
        <f t="shared" si="9"/>
        <v>0</v>
      </c>
      <c r="BP12" s="22">
        <f t="shared" si="9"/>
        <v>0</v>
      </c>
      <c r="BQ12" s="22">
        <f t="shared" si="9"/>
        <v>27650.755900520828</v>
      </c>
      <c r="BR12" s="22">
        <f t="shared" si="9"/>
        <v>27650.755900520828</v>
      </c>
      <c r="BS12" s="22">
        <f t="shared" si="9"/>
        <v>27650.755900520828</v>
      </c>
      <c r="BT12" s="22">
        <f t="shared" si="9"/>
        <v>27650.755900520828</v>
      </c>
      <c r="BU12" s="22">
        <f t="shared" si="10"/>
        <v>27650.755900520828</v>
      </c>
      <c r="BV12" s="22">
        <f t="shared" si="10"/>
        <v>27650.755900520828</v>
      </c>
      <c r="BW12" s="22">
        <f t="shared" si="10"/>
        <v>27650.755900520828</v>
      </c>
      <c r="BX12" s="22">
        <f t="shared" si="10"/>
        <v>27650.755900520828</v>
      </c>
      <c r="BY12" s="22">
        <f t="shared" si="10"/>
        <v>27650.755900520828</v>
      </c>
      <c r="BZ12" s="22">
        <f t="shared" si="10"/>
        <v>27650.755900520828</v>
      </c>
      <c r="CA12" s="22">
        <f t="shared" si="10"/>
        <v>27650.755900520828</v>
      </c>
      <c r="CB12" s="22">
        <f t="shared" si="10"/>
        <v>27650.755900520828</v>
      </c>
      <c r="CC12" s="22">
        <f t="shared" si="10"/>
        <v>0</v>
      </c>
      <c r="CD12" s="22">
        <f t="shared" si="10"/>
        <v>0</v>
      </c>
      <c r="CE12" s="22">
        <f t="shared" si="11"/>
        <v>0</v>
      </c>
      <c r="CF12" s="22">
        <f t="shared" si="11"/>
        <v>0</v>
      </c>
      <c r="CG12" s="22">
        <f t="shared" si="11"/>
        <v>0</v>
      </c>
      <c r="CH12" s="22">
        <f t="shared" si="11"/>
        <v>0</v>
      </c>
      <c r="CI12" s="22">
        <f t="shared" si="11"/>
        <v>0</v>
      </c>
      <c r="CJ12" s="22">
        <f t="shared" si="11"/>
        <v>0</v>
      </c>
      <c r="CK12" s="22">
        <f t="shared" si="11"/>
        <v>0</v>
      </c>
      <c r="CL12" s="22">
        <f t="shared" si="11"/>
        <v>0</v>
      </c>
      <c r="CM12" s="22">
        <f t="shared" si="11"/>
        <v>0</v>
      </c>
      <c r="CN12" s="22">
        <f t="shared" si="11"/>
        <v>0</v>
      </c>
      <c r="CO12" s="22">
        <f t="shared" si="11"/>
        <v>0</v>
      </c>
      <c r="CP12" s="22">
        <f t="shared" si="11"/>
        <v>0</v>
      </c>
    </row>
    <row r="13" spans="1:94">
      <c r="B13" s="20" t="s">
        <v>588</v>
      </c>
      <c r="D13" s="20" t="s">
        <v>589</v>
      </c>
      <c r="F13" s="21"/>
      <c r="G13" s="21">
        <v>0.03</v>
      </c>
      <c r="I13" s="31">
        <f t="shared" si="13"/>
        <v>45597</v>
      </c>
      <c r="J13" s="31">
        <f t="shared" si="14"/>
        <v>45960</v>
      </c>
      <c r="L13" s="29">
        <f>O12*(1+F13)*(1+G13)*ROUND(DAYS360(I13,J13,FALSE)/30,0)</f>
        <v>341763.34293043741</v>
      </c>
      <c r="M13" s="29">
        <f t="shared" si="15"/>
        <v>9954.272124187497</v>
      </c>
      <c r="N13" s="34">
        <f t="shared" si="16"/>
        <v>0.03</v>
      </c>
      <c r="O13" s="32">
        <f t="shared" si="3"/>
        <v>28480.27857753645</v>
      </c>
      <c r="Q13" s="22">
        <f t="shared" si="12"/>
        <v>0</v>
      </c>
      <c r="R13" s="22">
        <f t="shared" si="12"/>
        <v>0</v>
      </c>
      <c r="S13" s="22">
        <f t="shared" si="12"/>
        <v>0</v>
      </c>
      <c r="T13" s="22">
        <f t="shared" si="12"/>
        <v>0</v>
      </c>
      <c r="U13" s="22">
        <f t="shared" si="12"/>
        <v>56960.5571550729</v>
      </c>
      <c r="V13" s="22">
        <f t="shared" si="4"/>
        <v>284802.78577536455</v>
      </c>
      <c r="W13" s="22">
        <f t="shared" si="5"/>
        <v>0</v>
      </c>
      <c r="X13" s="22">
        <f t="shared" si="5"/>
        <v>0</v>
      </c>
      <c r="Y13" s="22">
        <f t="shared" si="5"/>
        <v>0</v>
      </c>
      <c r="Z13" s="22">
        <f t="shared" si="5"/>
        <v>0</v>
      </c>
      <c r="AA13" s="22">
        <f t="shared" si="5"/>
        <v>0</v>
      </c>
      <c r="AB13" s="22">
        <f t="shared" si="5"/>
        <v>0</v>
      </c>
      <c r="AC13" s="22">
        <f t="shared" si="5"/>
        <v>0</v>
      </c>
      <c r="AD13" s="22">
        <f t="shared" si="5"/>
        <v>0</v>
      </c>
      <c r="AE13" s="22">
        <f t="shared" si="5"/>
        <v>0</v>
      </c>
      <c r="AF13" s="22">
        <f t="shared" si="5"/>
        <v>0</v>
      </c>
      <c r="AG13" s="22">
        <f t="shared" si="6"/>
        <v>0</v>
      </c>
      <c r="AH13" s="22">
        <f t="shared" si="6"/>
        <v>0</v>
      </c>
      <c r="AI13" s="22">
        <f t="shared" si="6"/>
        <v>0</v>
      </c>
      <c r="AJ13" s="22">
        <f t="shared" si="6"/>
        <v>0</v>
      </c>
      <c r="AK13" s="22">
        <f t="shared" si="6"/>
        <v>0</v>
      </c>
      <c r="AL13" s="22">
        <f t="shared" si="6"/>
        <v>0</v>
      </c>
      <c r="AM13" s="22">
        <f t="shared" si="6"/>
        <v>0</v>
      </c>
      <c r="AN13" s="22">
        <f t="shared" si="6"/>
        <v>0</v>
      </c>
      <c r="AO13" s="22">
        <f t="shared" si="6"/>
        <v>0</v>
      </c>
      <c r="AP13" s="22">
        <f t="shared" si="6"/>
        <v>0</v>
      </c>
      <c r="AQ13" s="22">
        <f t="shared" si="7"/>
        <v>0</v>
      </c>
      <c r="AR13" s="22">
        <f t="shared" si="7"/>
        <v>0</v>
      </c>
      <c r="AS13" s="22">
        <f t="shared" si="7"/>
        <v>0</v>
      </c>
      <c r="AT13" s="22">
        <f t="shared" si="7"/>
        <v>0</v>
      </c>
      <c r="AU13" s="22">
        <f t="shared" si="7"/>
        <v>0</v>
      </c>
      <c r="AV13" s="22">
        <f t="shared" si="7"/>
        <v>0</v>
      </c>
      <c r="AW13" s="22">
        <f t="shared" si="7"/>
        <v>0</v>
      </c>
      <c r="AX13" s="22">
        <f t="shared" si="7"/>
        <v>0</v>
      </c>
      <c r="AY13" s="22">
        <f t="shared" si="7"/>
        <v>0</v>
      </c>
      <c r="AZ13" s="22">
        <f t="shared" si="7"/>
        <v>0</v>
      </c>
      <c r="BA13" s="22">
        <f t="shared" si="8"/>
        <v>0</v>
      </c>
      <c r="BB13" s="22">
        <f t="shared" si="8"/>
        <v>0</v>
      </c>
      <c r="BC13" s="22">
        <f t="shared" si="8"/>
        <v>0</v>
      </c>
      <c r="BD13" s="22">
        <f t="shared" si="8"/>
        <v>0</v>
      </c>
      <c r="BE13" s="22">
        <f t="shared" si="8"/>
        <v>0</v>
      </c>
      <c r="BF13" s="22">
        <f t="shared" si="8"/>
        <v>0</v>
      </c>
      <c r="BG13" s="22">
        <f t="shared" si="8"/>
        <v>0</v>
      </c>
      <c r="BH13" s="22">
        <f t="shared" si="8"/>
        <v>0</v>
      </c>
      <c r="BI13" s="22">
        <f t="shared" si="8"/>
        <v>0</v>
      </c>
      <c r="BJ13" s="22">
        <f t="shared" si="8"/>
        <v>0</v>
      </c>
      <c r="BK13" s="22">
        <f t="shared" si="9"/>
        <v>0</v>
      </c>
      <c r="BL13" s="22">
        <f t="shared" si="9"/>
        <v>0</v>
      </c>
      <c r="BM13" s="22">
        <f t="shared" si="9"/>
        <v>0</v>
      </c>
      <c r="BN13" s="22">
        <f t="shared" si="9"/>
        <v>0</v>
      </c>
      <c r="BO13" s="22">
        <f t="shared" si="9"/>
        <v>0</v>
      </c>
      <c r="BP13" s="22">
        <f t="shared" si="9"/>
        <v>0</v>
      </c>
      <c r="BQ13" s="22">
        <f t="shared" si="9"/>
        <v>0</v>
      </c>
      <c r="BR13" s="22">
        <f t="shared" si="9"/>
        <v>0</v>
      </c>
      <c r="BS13" s="22">
        <f t="shared" si="9"/>
        <v>0</v>
      </c>
      <c r="BT13" s="22">
        <f t="shared" si="9"/>
        <v>0</v>
      </c>
      <c r="BU13" s="22">
        <f t="shared" si="10"/>
        <v>0</v>
      </c>
      <c r="BV13" s="22">
        <f t="shared" si="10"/>
        <v>0</v>
      </c>
      <c r="BW13" s="22">
        <f t="shared" si="10"/>
        <v>0</v>
      </c>
      <c r="BX13" s="22">
        <f t="shared" si="10"/>
        <v>0</v>
      </c>
      <c r="BY13" s="22">
        <f t="shared" si="10"/>
        <v>0</v>
      </c>
      <c r="BZ13" s="22">
        <f t="shared" si="10"/>
        <v>0</v>
      </c>
      <c r="CA13" s="22">
        <f t="shared" si="10"/>
        <v>0</v>
      </c>
      <c r="CB13" s="22">
        <f t="shared" si="10"/>
        <v>0</v>
      </c>
      <c r="CC13" s="22">
        <f t="shared" si="10"/>
        <v>28480.27857753645</v>
      </c>
      <c r="CD13" s="22">
        <f t="shared" si="10"/>
        <v>28480.27857753645</v>
      </c>
      <c r="CE13" s="22">
        <f t="shared" si="11"/>
        <v>28480.27857753645</v>
      </c>
      <c r="CF13" s="22">
        <f t="shared" si="11"/>
        <v>28480.27857753645</v>
      </c>
      <c r="CG13" s="22">
        <f t="shared" si="11"/>
        <v>28480.27857753645</v>
      </c>
      <c r="CH13" s="22">
        <f t="shared" si="11"/>
        <v>28480.27857753645</v>
      </c>
      <c r="CI13" s="22">
        <f t="shared" si="11"/>
        <v>28480.27857753645</v>
      </c>
      <c r="CJ13" s="22">
        <f t="shared" si="11"/>
        <v>28480.27857753645</v>
      </c>
      <c r="CK13" s="22">
        <f t="shared" si="11"/>
        <v>28480.27857753645</v>
      </c>
      <c r="CL13" s="22">
        <f t="shared" si="11"/>
        <v>28480.27857753645</v>
      </c>
      <c r="CM13" s="22">
        <f t="shared" si="11"/>
        <v>28480.27857753645</v>
      </c>
      <c r="CN13" s="22">
        <f t="shared" si="11"/>
        <v>28480.27857753645</v>
      </c>
      <c r="CO13" s="22">
        <f t="shared" si="11"/>
        <v>0</v>
      </c>
      <c r="CP13" s="22">
        <f t="shared" si="11"/>
        <v>0</v>
      </c>
    </row>
    <row r="14" spans="1:94">
      <c r="B14" s="20" t="s">
        <v>588</v>
      </c>
      <c r="D14" s="20" t="s">
        <v>589</v>
      </c>
      <c r="F14" s="21"/>
      <c r="G14" s="21">
        <v>0.03</v>
      </c>
      <c r="I14" s="31">
        <f t="shared" si="13"/>
        <v>45962</v>
      </c>
      <c r="J14" s="31">
        <f t="shared" si="14"/>
        <v>46325</v>
      </c>
      <c r="L14" s="29">
        <f>O13*(1+F14)*(1+G14)*ROUND(DAYS360(I14,J14,FALSE)/30,0)</f>
        <v>352016.24321835052</v>
      </c>
      <c r="M14" s="29">
        <f t="shared" si="15"/>
        <v>10252.9002879131</v>
      </c>
      <c r="N14" s="34">
        <f t="shared" si="16"/>
        <v>2.9999999999999936E-2</v>
      </c>
      <c r="O14" s="32">
        <f t="shared" ref="O14" si="18">IFERROR(L14/ROUND(DAYS360(I14,J14,FALSE)/30,0),0)</f>
        <v>29334.686934862544</v>
      </c>
      <c r="Q14" s="22">
        <f t="shared" si="12"/>
        <v>0</v>
      </c>
      <c r="R14" s="22">
        <f t="shared" si="12"/>
        <v>0</v>
      </c>
      <c r="S14" s="22">
        <f t="shared" si="12"/>
        <v>0</v>
      </c>
      <c r="T14" s="22">
        <f t="shared" si="12"/>
        <v>0</v>
      </c>
      <c r="U14" s="22">
        <f t="shared" si="12"/>
        <v>0</v>
      </c>
      <c r="V14" s="22">
        <f t="shared" si="4"/>
        <v>58669.373869725088</v>
      </c>
      <c r="W14" s="22">
        <f t="shared" si="5"/>
        <v>0</v>
      </c>
      <c r="X14" s="22">
        <f t="shared" si="5"/>
        <v>0</v>
      </c>
      <c r="Y14" s="22">
        <f t="shared" si="5"/>
        <v>0</v>
      </c>
      <c r="Z14" s="22">
        <f t="shared" si="5"/>
        <v>0</v>
      </c>
      <c r="AA14" s="22">
        <f t="shared" si="5"/>
        <v>0</v>
      </c>
      <c r="AB14" s="22">
        <f t="shared" si="5"/>
        <v>0</v>
      </c>
      <c r="AC14" s="22">
        <f t="shared" si="5"/>
        <v>0</v>
      </c>
      <c r="AD14" s="22">
        <f t="shared" si="5"/>
        <v>0</v>
      </c>
      <c r="AE14" s="22">
        <f t="shared" si="5"/>
        <v>0</v>
      </c>
      <c r="AF14" s="22">
        <f t="shared" si="5"/>
        <v>0</v>
      </c>
      <c r="AG14" s="22">
        <f t="shared" si="6"/>
        <v>0</v>
      </c>
      <c r="AH14" s="22">
        <f t="shared" si="6"/>
        <v>0</v>
      </c>
      <c r="AI14" s="22">
        <f t="shared" si="6"/>
        <v>0</v>
      </c>
      <c r="AJ14" s="22">
        <f t="shared" si="6"/>
        <v>0</v>
      </c>
      <c r="AK14" s="22">
        <f t="shared" si="6"/>
        <v>0</v>
      </c>
      <c r="AL14" s="22">
        <f t="shared" si="6"/>
        <v>0</v>
      </c>
      <c r="AM14" s="22">
        <f t="shared" si="6"/>
        <v>0</v>
      </c>
      <c r="AN14" s="22">
        <f t="shared" si="6"/>
        <v>0</v>
      </c>
      <c r="AO14" s="22">
        <f t="shared" si="6"/>
        <v>0</v>
      </c>
      <c r="AP14" s="22">
        <f t="shared" si="6"/>
        <v>0</v>
      </c>
      <c r="AQ14" s="22">
        <f t="shared" si="7"/>
        <v>0</v>
      </c>
      <c r="AR14" s="22">
        <f t="shared" si="7"/>
        <v>0</v>
      </c>
      <c r="AS14" s="22">
        <f t="shared" si="7"/>
        <v>0</v>
      </c>
      <c r="AT14" s="22">
        <f t="shared" si="7"/>
        <v>0</v>
      </c>
      <c r="AU14" s="22">
        <f t="shared" si="7"/>
        <v>0</v>
      </c>
      <c r="AV14" s="22">
        <f t="shared" si="7"/>
        <v>0</v>
      </c>
      <c r="AW14" s="22">
        <f t="shared" si="7"/>
        <v>0</v>
      </c>
      <c r="AX14" s="22">
        <f t="shared" si="7"/>
        <v>0</v>
      </c>
      <c r="AY14" s="22">
        <f t="shared" si="7"/>
        <v>0</v>
      </c>
      <c r="AZ14" s="22">
        <f t="shared" si="7"/>
        <v>0</v>
      </c>
      <c r="BA14" s="22">
        <f t="shared" si="8"/>
        <v>0</v>
      </c>
      <c r="BB14" s="22">
        <f t="shared" si="8"/>
        <v>0</v>
      </c>
      <c r="BC14" s="22">
        <f t="shared" si="8"/>
        <v>0</v>
      </c>
      <c r="BD14" s="22">
        <f t="shared" si="8"/>
        <v>0</v>
      </c>
      <c r="BE14" s="22">
        <f t="shared" si="8"/>
        <v>0</v>
      </c>
      <c r="BF14" s="22">
        <f t="shared" si="8"/>
        <v>0</v>
      </c>
      <c r="BG14" s="22">
        <f t="shared" si="8"/>
        <v>0</v>
      </c>
      <c r="BH14" s="22">
        <f t="shared" si="8"/>
        <v>0</v>
      </c>
      <c r="BI14" s="22">
        <f t="shared" si="8"/>
        <v>0</v>
      </c>
      <c r="BJ14" s="22">
        <f t="shared" si="8"/>
        <v>0</v>
      </c>
      <c r="BK14" s="22">
        <f t="shared" si="9"/>
        <v>0</v>
      </c>
      <c r="BL14" s="22">
        <f t="shared" si="9"/>
        <v>0</v>
      </c>
      <c r="BM14" s="22">
        <f t="shared" si="9"/>
        <v>0</v>
      </c>
      <c r="BN14" s="22">
        <f t="shared" si="9"/>
        <v>0</v>
      </c>
      <c r="BO14" s="22">
        <f t="shared" si="9"/>
        <v>0</v>
      </c>
      <c r="BP14" s="22">
        <f t="shared" si="9"/>
        <v>0</v>
      </c>
      <c r="BQ14" s="22">
        <f t="shared" si="9"/>
        <v>0</v>
      </c>
      <c r="BR14" s="22">
        <f t="shared" si="9"/>
        <v>0</v>
      </c>
      <c r="BS14" s="22">
        <f t="shared" si="9"/>
        <v>0</v>
      </c>
      <c r="BT14" s="22">
        <f t="shared" si="9"/>
        <v>0</v>
      </c>
      <c r="BU14" s="22">
        <f t="shared" si="10"/>
        <v>0</v>
      </c>
      <c r="BV14" s="22">
        <f t="shared" si="10"/>
        <v>0</v>
      </c>
      <c r="BW14" s="22">
        <f t="shared" si="10"/>
        <v>0</v>
      </c>
      <c r="BX14" s="22">
        <f t="shared" si="10"/>
        <v>0</v>
      </c>
      <c r="BY14" s="22">
        <f t="shared" si="10"/>
        <v>0</v>
      </c>
      <c r="BZ14" s="22">
        <f t="shared" si="10"/>
        <v>0</v>
      </c>
      <c r="CA14" s="22">
        <f t="shared" si="10"/>
        <v>0</v>
      </c>
      <c r="CB14" s="22">
        <f t="shared" si="10"/>
        <v>0</v>
      </c>
      <c r="CC14" s="22">
        <f t="shared" si="10"/>
        <v>0</v>
      </c>
      <c r="CD14" s="22">
        <f t="shared" si="10"/>
        <v>0</v>
      </c>
      <c r="CE14" s="22">
        <f t="shared" si="11"/>
        <v>0</v>
      </c>
      <c r="CF14" s="22">
        <f t="shared" si="11"/>
        <v>0</v>
      </c>
      <c r="CG14" s="22">
        <f t="shared" si="11"/>
        <v>0</v>
      </c>
      <c r="CH14" s="22">
        <f t="shared" si="11"/>
        <v>0</v>
      </c>
      <c r="CI14" s="22">
        <f t="shared" si="11"/>
        <v>0</v>
      </c>
      <c r="CJ14" s="22">
        <f t="shared" si="11"/>
        <v>0</v>
      </c>
      <c r="CK14" s="22">
        <f t="shared" si="11"/>
        <v>0</v>
      </c>
      <c r="CL14" s="22">
        <f t="shared" si="11"/>
        <v>0</v>
      </c>
      <c r="CM14" s="22">
        <f t="shared" si="11"/>
        <v>0</v>
      </c>
      <c r="CN14" s="22">
        <f t="shared" si="11"/>
        <v>0</v>
      </c>
      <c r="CO14" s="22">
        <f t="shared" si="11"/>
        <v>29334.686934862544</v>
      </c>
      <c r="CP14" s="22">
        <f t="shared" si="11"/>
        <v>29334.686934862544</v>
      </c>
    </row>
    <row r="15" spans="1:94">
      <c r="A15" s="8"/>
      <c r="C15" s="8"/>
      <c r="D15" s="8"/>
      <c r="E15" s="8"/>
      <c r="F15" s="23"/>
      <c r="G15" s="23"/>
      <c r="H15" s="8"/>
      <c r="I15" s="24"/>
      <c r="J15" s="24"/>
      <c r="K15" s="8"/>
      <c r="L15" s="8"/>
      <c r="M15" s="8"/>
      <c r="N15" s="8"/>
      <c r="O15" s="8"/>
      <c r="P15" s="8"/>
      <c r="Q15" s="149">
        <f>SUM(Q8:Q14)</f>
        <v>38830.439743589748</v>
      </c>
      <c r="R15" s="149">
        <f t="shared" ref="R15:CC15" si="19">SUM(R8:R14)</f>
        <v>242006.40038461538</v>
      </c>
      <c r="S15" s="149">
        <f t="shared" si="19"/>
        <v>290714.27512499999</v>
      </c>
      <c r="T15" s="149">
        <f t="shared" si="19"/>
        <v>312517.84575937502</v>
      </c>
      <c r="U15" s="149">
        <f t="shared" si="19"/>
        <v>333468.11616028118</v>
      </c>
      <c r="V15" s="149">
        <f t="shared" si="19"/>
        <v>343472.15964508965</v>
      </c>
      <c r="W15" s="25">
        <f t="shared" si="19"/>
        <v>0</v>
      </c>
      <c r="X15" s="25">
        <f t="shared" si="19"/>
        <v>0</v>
      </c>
      <c r="Y15" s="25">
        <f t="shared" si="19"/>
        <v>0</v>
      </c>
      <c r="Z15" s="25">
        <f t="shared" si="19"/>
        <v>0</v>
      </c>
      <c r="AA15" s="25">
        <f t="shared" si="19"/>
        <v>0</v>
      </c>
      <c r="AB15" s="25">
        <f t="shared" si="19"/>
        <v>0</v>
      </c>
      <c r="AC15" s="25">
        <f t="shared" si="19"/>
        <v>0</v>
      </c>
      <c r="AD15" s="25">
        <f t="shared" si="19"/>
        <v>0</v>
      </c>
      <c r="AE15" s="25">
        <f t="shared" si="19"/>
        <v>0</v>
      </c>
      <c r="AF15" s="25">
        <f t="shared" si="19"/>
        <v>0</v>
      </c>
      <c r="AG15" s="25">
        <f t="shared" si="19"/>
        <v>19415.219871794874</v>
      </c>
      <c r="AH15" s="25">
        <f t="shared" si="19"/>
        <v>19415.219871794874</v>
      </c>
      <c r="AI15" s="25">
        <f t="shared" si="19"/>
        <v>19415.219871794874</v>
      </c>
      <c r="AJ15" s="25">
        <f t="shared" si="19"/>
        <v>19415.219871794874</v>
      </c>
      <c r="AK15" s="25">
        <f t="shared" si="19"/>
        <v>19415.219871794874</v>
      </c>
      <c r="AL15" s="25">
        <f t="shared" si="19"/>
        <v>19415.219871794874</v>
      </c>
      <c r="AM15" s="25">
        <f t="shared" si="19"/>
        <v>19415.219871794874</v>
      </c>
      <c r="AN15" s="25">
        <f t="shared" si="19"/>
        <v>19415.219871794874</v>
      </c>
      <c r="AO15" s="25">
        <f t="shared" si="19"/>
        <v>19415.219871794874</v>
      </c>
      <c r="AP15" s="25">
        <f t="shared" si="19"/>
        <v>19415.219871794874</v>
      </c>
      <c r="AQ15" s="25">
        <f t="shared" si="19"/>
        <v>19415.219871794874</v>
      </c>
      <c r="AR15" s="25">
        <f t="shared" si="19"/>
        <v>19415.219871794874</v>
      </c>
      <c r="AS15" s="25">
        <f t="shared" si="19"/>
        <v>23927.10083333333</v>
      </c>
      <c r="AT15" s="25">
        <f t="shared" si="19"/>
        <v>23927.10083333333</v>
      </c>
      <c r="AU15" s="25">
        <f t="shared" si="19"/>
        <v>23927.10083333333</v>
      </c>
      <c r="AV15" s="25">
        <f t="shared" si="19"/>
        <v>23927.10083333333</v>
      </c>
      <c r="AW15" s="25">
        <f t="shared" si="19"/>
        <v>23927.10083333333</v>
      </c>
      <c r="AX15" s="25">
        <f t="shared" si="19"/>
        <v>23927.10083333333</v>
      </c>
      <c r="AY15" s="25">
        <f t="shared" si="19"/>
        <v>23927.10083333333</v>
      </c>
      <c r="AZ15" s="25">
        <f t="shared" si="19"/>
        <v>23927.10083333333</v>
      </c>
      <c r="BA15" s="25">
        <f t="shared" si="19"/>
        <v>23927.10083333333</v>
      </c>
      <c r="BB15" s="25">
        <f t="shared" si="19"/>
        <v>23927.10083333333</v>
      </c>
      <c r="BC15" s="25">
        <f t="shared" si="19"/>
        <v>23927.10083333333</v>
      </c>
      <c r="BD15" s="25">
        <f t="shared" si="19"/>
        <v>23927.10083333333</v>
      </c>
      <c r="BE15" s="25">
        <f t="shared" si="19"/>
        <v>25721.633395833331</v>
      </c>
      <c r="BF15" s="25">
        <f t="shared" si="19"/>
        <v>25721.633395833331</v>
      </c>
      <c r="BG15" s="25">
        <f t="shared" si="19"/>
        <v>25721.633395833331</v>
      </c>
      <c r="BH15" s="25">
        <f t="shared" si="19"/>
        <v>25721.633395833331</v>
      </c>
      <c r="BI15" s="25">
        <f t="shared" si="19"/>
        <v>25721.633395833331</v>
      </c>
      <c r="BJ15" s="25">
        <f t="shared" si="19"/>
        <v>25721.633395833331</v>
      </c>
      <c r="BK15" s="25">
        <f t="shared" si="19"/>
        <v>25721.633395833331</v>
      </c>
      <c r="BL15" s="25">
        <f t="shared" si="19"/>
        <v>25721.633395833331</v>
      </c>
      <c r="BM15" s="25">
        <f t="shared" si="19"/>
        <v>25721.633395833331</v>
      </c>
      <c r="BN15" s="25">
        <f t="shared" si="19"/>
        <v>25721.633395833331</v>
      </c>
      <c r="BO15" s="25">
        <f t="shared" si="19"/>
        <v>25721.633395833331</v>
      </c>
      <c r="BP15" s="25">
        <f t="shared" si="19"/>
        <v>25721.633395833331</v>
      </c>
      <c r="BQ15" s="25">
        <f t="shared" si="19"/>
        <v>27650.755900520828</v>
      </c>
      <c r="BR15" s="25">
        <f t="shared" si="19"/>
        <v>27650.755900520828</v>
      </c>
      <c r="BS15" s="25">
        <f t="shared" si="19"/>
        <v>27650.755900520828</v>
      </c>
      <c r="BT15" s="25">
        <f t="shared" si="19"/>
        <v>27650.755900520828</v>
      </c>
      <c r="BU15" s="25">
        <f t="shared" si="19"/>
        <v>27650.755900520828</v>
      </c>
      <c r="BV15" s="25">
        <f t="shared" si="19"/>
        <v>27650.755900520828</v>
      </c>
      <c r="BW15" s="25">
        <f t="shared" si="19"/>
        <v>27650.755900520828</v>
      </c>
      <c r="BX15" s="25">
        <f t="shared" si="19"/>
        <v>27650.755900520828</v>
      </c>
      <c r="BY15" s="25">
        <f t="shared" si="19"/>
        <v>27650.755900520828</v>
      </c>
      <c r="BZ15" s="25">
        <f t="shared" si="19"/>
        <v>27650.755900520828</v>
      </c>
      <c r="CA15" s="25">
        <f t="shared" si="19"/>
        <v>27650.755900520828</v>
      </c>
      <c r="CB15" s="25">
        <f t="shared" si="19"/>
        <v>27650.755900520828</v>
      </c>
      <c r="CC15" s="25">
        <f t="shared" si="19"/>
        <v>28480.27857753645</v>
      </c>
      <c r="CD15" s="25">
        <f t="shared" ref="CD15:CP15" si="20">SUM(CD8:CD14)</f>
        <v>28480.27857753645</v>
      </c>
      <c r="CE15" s="25">
        <f t="shared" si="20"/>
        <v>28480.27857753645</v>
      </c>
      <c r="CF15" s="25">
        <f t="shared" si="20"/>
        <v>28480.27857753645</v>
      </c>
      <c r="CG15" s="25">
        <f t="shared" si="20"/>
        <v>28480.27857753645</v>
      </c>
      <c r="CH15" s="25">
        <f t="shared" si="20"/>
        <v>28480.27857753645</v>
      </c>
      <c r="CI15" s="25">
        <f t="shared" si="20"/>
        <v>28480.27857753645</v>
      </c>
      <c r="CJ15" s="25">
        <f t="shared" si="20"/>
        <v>28480.27857753645</v>
      </c>
      <c r="CK15" s="25">
        <f t="shared" si="20"/>
        <v>28480.27857753645</v>
      </c>
      <c r="CL15" s="25">
        <f t="shared" si="20"/>
        <v>28480.27857753645</v>
      </c>
      <c r="CM15" s="25">
        <f t="shared" si="20"/>
        <v>28480.27857753645</v>
      </c>
      <c r="CN15" s="25">
        <f t="shared" si="20"/>
        <v>28480.27857753645</v>
      </c>
      <c r="CO15" s="25">
        <f t="shared" si="20"/>
        <v>29334.686934862544</v>
      </c>
      <c r="CP15" s="25">
        <f t="shared" si="20"/>
        <v>29334.686934862544</v>
      </c>
    </row>
    <row r="16" spans="1:94">
      <c r="F16" s="26"/>
      <c r="G16" s="26"/>
      <c r="L16" s="27"/>
      <c r="M16" s="27"/>
      <c r="N16" s="27"/>
      <c r="Q16" s="28"/>
    </row>
    <row r="17" spans="9:22">
      <c r="I17"/>
      <c r="J17"/>
    </row>
    <row r="18" spans="9:22">
      <c r="I18"/>
      <c r="J18"/>
    </row>
    <row r="19" spans="9:22">
      <c r="I19"/>
      <c r="J19"/>
      <c r="Q19" s="4"/>
    </row>
    <row r="20" spans="9:22">
      <c r="I20"/>
      <c r="J20"/>
      <c r="Q20" s="4"/>
    </row>
    <row r="21" spans="9:22">
      <c r="I21"/>
      <c r="J21"/>
      <c r="R21" s="68"/>
      <c r="S21" s="68"/>
      <c r="T21" s="68"/>
      <c r="U21" s="68"/>
      <c r="V21" s="68"/>
    </row>
    <row r="22" spans="9:22">
      <c r="I22"/>
      <c r="J22"/>
    </row>
    <row r="23" spans="9:22">
      <c r="I23"/>
      <c r="J23"/>
    </row>
    <row r="24" spans="9:22">
      <c r="I24"/>
      <c r="J24"/>
    </row>
    <row r="25" spans="9:22">
      <c r="I25"/>
      <c r="J25"/>
    </row>
    <row r="28" spans="9:22">
      <c r="L28" s="30"/>
      <c r="M28" s="30"/>
      <c r="N28" s="30"/>
    </row>
    <row r="29" spans="9:22">
      <c r="L29" s="30"/>
      <c r="M29" s="30"/>
      <c r="N29" s="30"/>
    </row>
    <row r="30" spans="9:22">
      <c r="L30" s="30"/>
      <c r="M30" s="30"/>
      <c r="N30" s="30"/>
    </row>
    <row r="31" spans="9:22">
      <c r="L31" s="30"/>
      <c r="M31" s="30"/>
      <c r="N31" s="30"/>
    </row>
    <row r="32" spans="9:22">
      <c r="L32" s="4"/>
      <c r="M32" s="4"/>
      <c r="N32" s="4"/>
    </row>
  </sheetData>
  <mergeCells count="3">
    <mergeCell ref="F5:G5"/>
    <mergeCell ref="I5:J5"/>
    <mergeCell ref="Q5:U5"/>
  </mergeCells>
  <pageMargins left="0.7" right="0.7" top="0.75" bottom="0.75" header="0.3" footer="0.3"/>
  <pageSetup scale="5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A3476-92F0-4803-9171-09D1654A7D27}">
  <dimension ref="A1:CP23"/>
  <sheetViews>
    <sheetView showGridLines="0" workbookViewId="0">
      <selection activeCell="N18" sqref="N18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6.85546875" bestFit="1" customWidth="1"/>
    <col min="8" max="8" width="1.7109375" customWidth="1"/>
    <col min="9" max="10" width="10.5703125" style="13" bestFit="1" customWidth="1"/>
    <col min="11" max="11" width="1.42578125" customWidth="1"/>
    <col min="12" max="12" width="14.7109375" bestFit="1" customWidth="1"/>
    <col min="13" max="14" width="12.7109375" customWidth="1"/>
    <col min="15" max="15" width="10.5703125" bestFit="1" customWidth="1"/>
    <col min="16" max="16" width="1.42578125" customWidth="1"/>
    <col min="17" max="17" width="13.28515625" bestFit="1" customWidth="1"/>
    <col min="18" max="21" width="10.42578125" bestFit="1" customWidth="1"/>
    <col min="22" max="22" width="10.42578125" customWidth="1"/>
    <col min="23" max="82" width="8.85546875" bestFit="1" customWidth="1"/>
    <col min="83" max="94" width="12.5703125" customWidth="1"/>
  </cols>
  <sheetData>
    <row r="1" spans="1:94" ht="23.25">
      <c r="B1" s="14" t="s">
        <v>575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B8" s="20" t="s">
        <v>482</v>
      </c>
      <c r="D8" s="20" t="s">
        <v>589</v>
      </c>
      <c r="F8" s="21">
        <v>0</v>
      </c>
      <c r="G8" s="21">
        <v>0</v>
      </c>
      <c r="I8" s="31">
        <v>43770</v>
      </c>
      <c r="J8" s="31">
        <v>44864</v>
      </c>
      <c r="L8" s="139">
        <v>1584.73</v>
      </c>
      <c r="M8" s="29"/>
      <c r="N8" s="29"/>
      <c r="O8" s="32">
        <f t="shared" ref="O8:O14" si="2">IFERROR(L8/ROUND(DAYS360(I8,J8,FALSE)/30,0),0)</f>
        <v>44.020277777777778</v>
      </c>
      <c r="Q8" s="22">
        <f>SUMIFS($W8:$CD8,$W$4:$CD$4,Q$6)</f>
        <v>528.24333333333334</v>
      </c>
      <c r="R8" s="22">
        <f>SUMIFS($W8:$CD8,$W$4:$CD$4,R$6)</f>
        <v>528.24333333333334</v>
      </c>
      <c r="S8" s="22">
        <f>SUMIFS($W8:$CD8,$W$4:$CD$4,S$6)</f>
        <v>440.20277777777778</v>
      </c>
      <c r="T8" s="22">
        <f>SUMIFS($W8:$CD8,$W$4:$CD$4,T$6)</f>
        <v>0</v>
      </c>
      <c r="U8" s="22">
        <f>SUMIFS($W8:$CD8,$W$4:$CD$4,U$6)</f>
        <v>0</v>
      </c>
      <c r="V8" s="22">
        <f t="shared" ref="V8:V14" si="3">SUMIFS($W8:$CP8,$W$4:$CP$4,V$6)</f>
        <v>0</v>
      </c>
      <c r="W8" s="22">
        <f t="shared" ref="W8:AF14" si="4">SUMIFS($O8,$I8,"&lt;="&amp;W$6,$J8,"&gt;"&amp;W$6)</f>
        <v>44.020277777777778</v>
      </c>
      <c r="X8" s="22">
        <f t="shared" si="4"/>
        <v>44.020277777777778</v>
      </c>
      <c r="Y8" s="22">
        <f t="shared" si="4"/>
        <v>44.020277777777778</v>
      </c>
      <c r="Z8" s="22">
        <f t="shared" si="4"/>
        <v>44.020277777777778</v>
      </c>
      <c r="AA8" s="22">
        <f t="shared" si="4"/>
        <v>44.020277777777778</v>
      </c>
      <c r="AB8" s="22">
        <f t="shared" si="4"/>
        <v>44.020277777777778</v>
      </c>
      <c r="AC8" s="22">
        <f t="shared" si="4"/>
        <v>44.020277777777778</v>
      </c>
      <c r="AD8" s="22">
        <f t="shared" si="4"/>
        <v>44.020277777777778</v>
      </c>
      <c r="AE8" s="22">
        <f t="shared" si="4"/>
        <v>44.020277777777778</v>
      </c>
      <c r="AF8" s="22">
        <f t="shared" si="4"/>
        <v>44.020277777777778</v>
      </c>
      <c r="AG8" s="22">
        <f t="shared" ref="AG8:AP14" si="5">SUMIFS($O8,$I8,"&lt;="&amp;AG$6,$J8,"&gt;"&amp;AG$6)</f>
        <v>44.020277777777778</v>
      </c>
      <c r="AH8" s="22">
        <f t="shared" si="5"/>
        <v>44.020277777777778</v>
      </c>
      <c r="AI8" s="22">
        <f t="shared" si="5"/>
        <v>44.020277777777778</v>
      </c>
      <c r="AJ8" s="22">
        <f t="shared" si="5"/>
        <v>44.020277777777778</v>
      </c>
      <c r="AK8" s="22">
        <f t="shared" si="5"/>
        <v>44.020277777777778</v>
      </c>
      <c r="AL8" s="22">
        <f t="shared" si="5"/>
        <v>44.020277777777778</v>
      </c>
      <c r="AM8" s="22">
        <f t="shared" si="5"/>
        <v>44.020277777777778</v>
      </c>
      <c r="AN8" s="22">
        <f t="shared" si="5"/>
        <v>44.020277777777778</v>
      </c>
      <c r="AO8" s="22">
        <f t="shared" si="5"/>
        <v>44.020277777777778</v>
      </c>
      <c r="AP8" s="22">
        <f t="shared" si="5"/>
        <v>44.020277777777778</v>
      </c>
      <c r="AQ8" s="22">
        <f t="shared" ref="AQ8:AZ14" si="6">SUMIFS($O8,$I8,"&lt;="&amp;AQ$6,$J8,"&gt;"&amp;AQ$6)</f>
        <v>44.020277777777778</v>
      </c>
      <c r="AR8" s="22">
        <f t="shared" si="6"/>
        <v>44.020277777777778</v>
      </c>
      <c r="AS8" s="22">
        <f t="shared" si="6"/>
        <v>44.020277777777778</v>
      </c>
      <c r="AT8" s="22">
        <f t="shared" si="6"/>
        <v>44.020277777777778</v>
      </c>
      <c r="AU8" s="22">
        <f t="shared" si="6"/>
        <v>44.020277777777778</v>
      </c>
      <c r="AV8" s="22">
        <f t="shared" si="6"/>
        <v>44.020277777777778</v>
      </c>
      <c r="AW8" s="22">
        <f t="shared" si="6"/>
        <v>44.020277777777778</v>
      </c>
      <c r="AX8" s="22">
        <f t="shared" si="6"/>
        <v>44.020277777777778</v>
      </c>
      <c r="AY8" s="22">
        <f t="shared" si="6"/>
        <v>44.020277777777778</v>
      </c>
      <c r="AZ8" s="22">
        <f t="shared" si="6"/>
        <v>44.020277777777778</v>
      </c>
      <c r="BA8" s="22">
        <f t="shared" ref="BA8:BJ14" si="7">SUMIFS($O8,$I8,"&lt;="&amp;BA$6,$J8,"&gt;"&amp;BA$6)</f>
        <v>44.020277777777778</v>
      </c>
      <c r="BB8" s="22">
        <f t="shared" si="7"/>
        <v>44.020277777777778</v>
      </c>
      <c r="BC8" s="22">
        <f t="shared" si="7"/>
        <v>44.020277777777778</v>
      </c>
      <c r="BD8" s="22">
        <f t="shared" si="7"/>
        <v>44.020277777777778</v>
      </c>
      <c r="BE8" s="22">
        <f t="shared" si="7"/>
        <v>0</v>
      </c>
      <c r="BF8" s="22">
        <f t="shared" si="7"/>
        <v>0</v>
      </c>
      <c r="BG8" s="22">
        <f t="shared" si="7"/>
        <v>0</v>
      </c>
      <c r="BH8" s="22">
        <f t="shared" si="7"/>
        <v>0</v>
      </c>
      <c r="BI8" s="22">
        <f t="shared" si="7"/>
        <v>0</v>
      </c>
      <c r="BJ8" s="22">
        <f t="shared" si="7"/>
        <v>0</v>
      </c>
      <c r="BK8" s="22">
        <f t="shared" ref="BK8:BT14" si="8">SUMIFS($O8,$I8,"&lt;="&amp;BK$6,$J8,"&gt;"&amp;BK$6)</f>
        <v>0</v>
      </c>
      <c r="BL8" s="22">
        <f t="shared" si="8"/>
        <v>0</v>
      </c>
      <c r="BM8" s="22">
        <f t="shared" si="8"/>
        <v>0</v>
      </c>
      <c r="BN8" s="22">
        <f t="shared" si="8"/>
        <v>0</v>
      </c>
      <c r="BO8" s="22">
        <f t="shared" si="8"/>
        <v>0</v>
      </c>
      <c r="BP8" s="22">
        <f t="shared" si="8"/>
        <v>0</v>
      </c>
      <c r="BQ8" s="22">
        <f t="shared" si="8"/>
        <v>0</v>
      </c>
      <c r="BR8" s="22">
        <f t="shared" si="8"/>
        <v>0</v>
      </c>
      <c r="BS8" s="22">
        <f t="shared" si="8"/>
        <v>0</v>
      </c>
      <c r="BT8" s="22">
        <f t="shared" si="8"/>
        <v>0</v>
      </c>
      <c r="BU8" s="22">
        <f t="shared" ref="BU8:CD14" si="9">SUMIFS($O8,$I8,"&lt;="&amp;BU$6,$J8,"&gt;"&amp;BU$6)</f>
        <v>0</v>
      </c>
      <c r="BV8" s="22">
        <f t="shared" si="9"/>
        <v>0</v>
      </c>
      <c r="BW8" s="22">
        <f t="shared" si="9"/>
        <v>0</v>
      </c>
      <c r="BX8" s="22">
        <f t="shared" si="9"/>
        <v>0</v>
      </c>
      <c r="BY8" s="22">
        <f t="shared" si="9"/>
        <v>0</v>
      </c>
      <c r="BZ8" s="22">
        <f t="shared" si="9"/>
        <v>0</v>
      </c>
      <c r="CA8" s="22">
        <f t="shared" si="9"/>
        <v>0</v>
      </c>
      <c r="CB8" s="22">
        <f t="shared" si="9"/>
        <v>0</v>
      </c>
      <c r="CC8" s="22">
        <f t="shared" si="9"/>
        <v>0</v>
      </c>
      <c r="CD8" s="22">
        <f t="shared" si="9"/>
        <v>0</v>
      </c>
      <c r="CE8" s="22">
        <f t="shared" ref="CE8:CP14" si="10">SUMIFS($O8,$I8,"&lt;="&amp;CE$6,$J8,"&gt;"&amp;CE$6)</f>
        <v>0</v>
      </c>
      <c r="CF8" s="22">
        <f t="shared" si="10"/>
        <v>0</v>
      </c>
      <c r="CG8" s="22">
        <f t="shared" si="10"/>
        <v>0</v>
      </c>
      <c r="CH8" s="22">
        <f t="shared" si="10"/>
        <v>0</v>
      </c>
      <c r="CI8" s="22">
        <f t="shared" si="10"/>
        <v>0</v>
      </c>
      <c r="CJ8" s="22">
        <f t="shared" si="10"/>
        <v>0</v>
      </c>
      <c r="CK8" s="22">
        <f t="shared" si="10"/>
        <v>0</v>
      </c>
      <c r="CL8" s="22">
        <f t="shared" si="10"/>
        <v>0</v>
      </c>
      <c r="CM8" s="22">
        <f t="shared" si="10"/>
        <v>0</v>
      </c>
      <c r="CN8" s="22">
        <f t="shared" si="10"/>
        <v>0</v>
      </c>
      <c r="CO8" s="22">
        <f t="shared" si="10"/>
        <v>0</v>
      </c>
      <c r="CP8" s="22">
        <f t="shared" si="10"/>
        <v>0</v>
      </c>
    </row>
    <row r="9" spans="1:94">
      <c r="B9" s="20" t="s">
        <v>482</v>
      </c>
      <c r="D9" s="20" t="s">
        <v>589</v>
      </c>
      <c r="F9" s="21"/>
      <c r="G9" s="21">
        <v>0.08</v>
      </c>
      <c r="I9" s="31">
        <f>DATE(YEAR(I8)+3,MONTH(I8),DAY(I8))</f>
        <v>44866</v>
      </c>
      <c r="J9" s="31">
        <f>DATE(YEAR(J8)+3,MONTH(J8),DAY(J8))</f>
        <v>45960</v>
      </c>
      <c r="L9" s="150">
        <f>O8*(1+F9)*(1+G9)*ROUND(DAYS360(I9,J9,FALSE)/30,0)</f>
        <v>1711.5084000000002</v>
      </c>
      <c r="M9" s="29">
        <f>L9-L8</f>
        <v>126.77840000000015</v>
      </c>
      <c r="N9" s="34">
        <f>M9/L8</f>
        <v>8.0000000000000085E-2</v>
      </c>
      <c r="O9" s="32">
        <f>IFERROR(L9/ROUND(DAYS360(I9,J9,FALSE)/30,0),0)</f>
        <v>47.541900000000005</v>
      </c>
      <c r="Q9" s="22">
        <f t="shared" ref="Q9:U14" si="11">SUMIFS($W9:$CD9,$W$4:$CD$4,Q$6)</f>
        <v>0</v>
      </c>
      <c r="R9" s="22">
        <f t="shared" si="11"/>
        <v>0</v>
      </c>
      <c r="S9" s="22">
        <f>SUMIFS($W9:$CD9,$W$4:$CD$4,S$6)</f>
        <v>95.083800000000011</v>
      </c>
      <c r="T9" s="22">
        <f t="shared" si="11"/>
        <v>570.50280000000009</v>
      </c>
      <c r="U9" s="22">
        <f t="shared" si="11"/>
        <v>570.50280000000009</v>
      </c>
      <c r="V9" s="22">
        <f t="shared" si="3"/>
        <v>475.41900000000004</v>
      </c>
      <c r="W9" s="22">
        <f t="shared" si="4"/>
        <v>0</v>
      </c>
      <c r="X9" s="22">
        <f t="shared" si="4"/>
        <v>0</v>
      </c>
      <c r="Y9" s="22">
        <f t="shared" si="4"/>
        <v>0</v>
      </c>
      <c r="Z9" s="22">
        <f t="shared" si="4"/>
        <v>0</v>
      </c>
      <c r="AA9" s="22">
        <f t="shared" si="4"/>
        <v>0</v>
      </c>
      <c r="AB9" s="22">
        <f t="shared" si="4"/>
        <v>0</v>
      </c>
      <c r="AC9" s="22">
        <f t="shared" si="4"/>
        <v>0</v>
      </c>
      <c r="AD9" s="22">
        <f t="shared" si="4"/>
        <v>0</v>
      </c>
      <c r="AE9" s="22">
        <f t="shared" si="4"/>
        <v>0</v>
      </c>
      <c r="AF9" s="22">
        <f t="shared" si="4"/>
        <v>0</v>
      </c>
      <c r="AG9" s="22">
        <f t="shared" si="5"/>
        <v>0</v>
      </c>
      <c r="AH9" s="22">
        <f t="shared" si="5"/>
        <v>0</v>
      </c>
      <c r="AI9" s="22">
        <f t="shared" si="5"/>
        <v>0</v>
      </c>
      <c r="AJ9" s="22">
        <f t="shared" si="5"/>
        <v>0</v>
      </c>
      <c r="AK9" s="22">
        <f t="shared" si="5"/>
        <v>0</v>
      </c>
      <c r="AL9" s="22">
        <f t="shared" si="5"/>
        <v>0</v>
      </c>
      <c r="AM9" s="22">
        <f t="shared" si="5"/>
        <v>0</v>
      </c>
      <c r="AN9" s="22">
        <f t="shared" si="5"/>
        <v>0</v>
      </c>
      <c r="AO9" s="22">
        <f t="shared" si="5"/>
        <v>0</v>
      </c>
      <c r="AP9" s="22">
        <f t="shared" si="5"/>
        <v>0</v>
      </c>
      <c r="AQ9" s="22">
        <f t="shared" si="6"/>
        <v>0</v>
      </c>
      <c r="AR9" s="22">
        <f t="shared" si="6"/>
        <v>0</v>
      </c>
      <c r="AS9" s="22">
        <f t="shared" si="6"/>
        <v>0</v>
      </c>
      <c r="AT9" s="22">
        <f t="shared" si="6"/>
        <v>0</v>
      </c>
      <c r="AU9" s="22">
        <f t="shared" si="6"/>
        <v>0</v>
      </c>
      <c r="AV9" s="22">
        <f t="shared" si="6"/>
        <v>0</v>
      </c>
      <c r="AW9" s="22">
        <f t="shared" si="6"/>
        <v>0</v>
      </c>
      <c r="AX9" s="22">
        <f t="shared" si="6"/>
        <v>0</v>
      </c>
      <c r="AY9" s="22">
        <f t="shared" si="6"/>
        <v>0</v>
      </c>
      <c r="AZ9" s="22">
        <f t="shared" si="6"/>
        <v>0</v>
      </c>
      <c r="BA9" s="22">
        <f t="shared" si="7"/>
        <v>0</v>
      </c>
      <c r="BB9" s="22">
        <f t="shared" si="7"/>
        <v>0</v>
      </c>
      <c r="BC9" s="22">
        <f t="shared" si="7"/>
        <v>0</v>
      </c>
      <c r="BD9" s="22">
        <f t="shared" si="7"/>
        <v>0</v>
      </c>
      <c r="BE9" s="22">
        <f t="shared" si="7"/>
        <v>47.541900000000005</v>
      </c>
      <c r="BF9" s="22">
        <f t="shared" si="7"/>
        <v>47.541900000000005</v>
      </c>
      <c r="BG9" s="22">
        <f t="shared" si="7"/>
        <v>47.541900000000005</v>
      </c>
      <c r="BH9" s="22">
        <f t="shared" si="7"/>
        <v>47.541900000000005</v>
      </c>
      <c r="BI9" s="22">
        <f t="shared" si="7"/>
        <v>47.541900000000005</v>
      </c>
      <c r="BJ9" s="22">
        <f t="shared" si="7"/>
        <v>47.541900000000005</v>
      </c>
      <c r="BK9" s="22">
        <f t="shared" si="8"/>
        <v>47.541900000000005</v>
      </c>
      <c r="BL9" s="22">
        <f t="shared" si="8"/>
        <v>47.541900000000005</v>
      </c>
      <c r="BM9" s="22">
        <f t="shared" si="8"/>
        <v>47.541900000000005</v>
      </c>
      <c r="BN9" s="22">
        <f t="shared" si="8"/>
        <v>47.541900000000005</v>
      </c>
      <c r="BO9" s="22">
        <f t="shared" si="8"/>
        <v>47.541900000000005</v>
      </c>
      <c r="BP9" s="22">
        <f t="shared" si="8"/>
        <v>47.541900000000005</v>
      </c>
      <c r="BQ9" s="22">
        <f t="shared" si="8"/>
        <v>47.541900000000005</v>
      </c>
      <c r="BR9" s="22">
        <f t="shared" si="8"/>
        <v>47.541900000000005</v>
      </c>
      <c r="BS9" s="22">
        <f t="shared" si="8"/>
        <v>47.541900000000005</v>
      </c>
      <c r="BT9" s="22">
        <f t="shared" si="8"/>
        <v>47.541900000000005</v>
      </c>
      <c r="BU9" s="22">
        <f t="shared" si="9"/>
        <v>47.541900000000005</v>
      </c>
      <c r="BV9" s="22">
        <f t="shared" si="9"/>
        <v>47.541900000000005</v>
      </c>
      <c r="BW9" s="22">
        <f t="shared" si="9"/>
        <v>47.541900000000005</v>
      </c>
      <c r="BX9" s="22">
        <f t="shared" si="9"/>
        <v>47.541900000000005</v>
      </c>
      <c r="BY9" s="22">
        <f t="shared" si="9"/>
        <v>47.541900000000005</v>
      </c>
      <c r="BZ9" s="22">
        <f t="shared" si="9"/>
        <v>47.541900000000005</v>
      </c>
      <c r="CA9" s="22">
        <f t="shared" si="9"/>
        <v>47.541900000000005</v>
      </c>
      <c r="CB9" s="22">
        <f t="shared" si="9"/>
        <v>47.541900000000005</v>
      </c>
      <c r="CC9" s="22">
        <f t="shared" si="9"/>
        <v>47.541900000000005</v>
      </c>
      <c r="CD9" s="22">
        <f t="shared" si="9"/>
        <v>47.541900000000005</v>
      </c>
      <c r="CE9" s="22">
        <f t="shared" si="10"/>
        <v>47.541900000000005</v>
      </c>
      <c r="CF9" s="22">
        <f t="shared" si="10"/>
        <v>47.541900000000005</v>
      </c>
      <c r="CG9" s="22">
        <f t="shared" si="10"/>
        <v>47.541900000000005</v>
      </c>
      <c r="CH9" s="22">
        <f t="shared" si="10"/>
        <v>47.541900000000005</v>
      </c>
      <c r="CI9" s="22">
        <f t="shared" si="10"/>
        <v>47.541900000000005</v>
      </c>
      <c r="CJ9" s="22">
        <f t="shared" si="10"/>
        <v>47.541900000000005</v>
      </c>
      <c r="CK9" s="22">
        <f t="shared" si="10"/>
        <v>47.541900000000005</v>
      </c>
      <c r="CL9" s="22">
        <f t="shared" si="10"/>
        <v>47.541900000000005</v>
      </c>
      <c r="CM9" s="22">
        <f t="shared" si="10"/>
        <v>47.541900000000005</v>
      </c>
      <c r="CN9" s="22">
        <f t="shared" si="10"/>
        <v>47.541900000000005</v>
      </c>
      <c r="CO9" s="22">
        <f t="shared" si="10"/>
        <v>0</v>
      </c>
      <c r="CP9" s="22">
        <f t="shared" si="10"/>
        <v>0</v>
      </c>
    </row>
    <row r="10" spans="1:94">
      <c r="B10" s="20" t="s">
        <v>482</v>
      </c>
      <c r="D10" s="20" t="s">
        <v>589</v>
      </c>
      <c r="F10" s="21"/>
      <c r="G10" s="21">
        <v>0.03</v>
      </c>
      <c r="I10" s="31">
        <f t="shared" ref="I10:J14" si="12">DATE(YEAR(I9)+1,MONTH(I9),DAY(I9))</f>
        <v>45231</v>
      </c>
      <c r="J10" s="31">
        <f t="shared" si="12"/>
        <v>46325</v>
      </c>
      <c r="L10" s="29">
        <f>O9*(1+F10)*(1+G10)*ROUND(DAYS360(I10,J10,FALSE)/30,0)</f>
        <v>1762.8536520000002</v>
      </c>
      <c r="M10" s="29">
        <f t="shared" ref="M10:M14" si="13">L10-L9</f>
        <v>51.345252000000073</v>
      </c>
      <c r="N10" s="34">
        <f t="shared" ref="N10:N14" si="14">M10/L9</f>
        <v>3.0000000000000041E-2</v>
      </c>
      <c r="O10" s="32">
        <f t="shared" si="2"/>
        <v>48.968157000000005</v>
      </c>
      <c r="Q10" s="22">
        <f t="shared" si="11"/>
        <v>0</v>
      </c>
      <c r="R10" s="22">
        <f t="shared" si="11"/>
        <v>0</v>
      </c>
      <c r="S10" s="22">
        <f>SUMIFS($W10:$CD10,$W$4:$CD$4,S$6)</f>
        <v>0</v>
      </c>
      <c r="T10" s="22">
        <f t="shared" si="11"/>
        <v>97.93631400000001</v>
      </c>
      <c r="U10" s="22">
        <f t="shared" si="11"/>
        <v>587.61788400000012</v>
      </c>
      <c r="V10" s="22">
        <f t="shared" si="3"/>
        <v>587.61788400000012</v>
      </c>
      <c r="W10" s="22">
        <f t="shared" si="4"/>
        <v>0</v>
      </c>
      <c r="X10" s="22">
        <f t="shared" si="4"/>
        <v>0</v>
      </c>
      <c r="Y10" s="22">
        <f t="shared" si="4"/>
        <v>0</v>
      </c>
      <c r="Z10" s="22">
        <f t="shared" si="4"/>
        <v>0</v>
      </c>
      <c r="AA10" s="22">
        <f t="shared" si="4"/>
        <v>0</v>
      </c>
      <c r="AB10" s="22">
        <f t="shared" si="4"/>
        <v>0</v>
      </c>
      <c r="AC10" s="22">
        <f t="shared" si="4"/>
        <v>0</v>
      </c>
      <c r="AD10" s="22">
        <f t="shared" si="4"/>
        <v>0</v>
      </c>
      <c r="AE10" s="22">
        <f t="shared" si="4"/>
        <v>0</v>
      </c>
      <c r="AF10" s="22">
        <f t="shared" si="4"/>
        <v>0</v>
      </c>
      <c r="AG10" s="22">
        <f t="shared" si="5"/>
        <v>0</v>
      </c>
      <c r="AH10" s="22">
        <f t="shared" si="5"/>
        <v>0</v>
      </c>
      <c r="AI10" s="22">
        <f t="shared" si="5"/>
        <v>0</v>
      </c>
      <c r="AJ10" s="22">
        <f t="shared" si="5"/>
        <v>0</v>
      </c>
      <c r="AK10" s="22">
        <f t="shared" si="5"/>
        <v>0</v>
      </c>
      <c r="AL10" s="22">
        <f t="shared" si="5"/>
        <v>0</v>
      </c>
      <c r="AM10" s="22">
        <f t="shared" si="5"/>
        <v>0</v>
      </c>
      <c r="AN10" s="22">
        <f t="shared" si="5"/>
        <v>0</v>
      </c>
      <c r="AO10" s="22">
        <f t="shared" si="5"/>
        <v>0</v>
      </c>
      <c r="AP10" s="22">
        <f t="shared" si="5"/>
        <v>0</v>
      </c>
      <c r="AQ10" s="22">
        <f t="shared" si="6"/>
        <v>0</v>
      </c>
      <c r="AR10" s="22">
        <f t="shared" si="6"/>
        <v>0</v>
      </c>
      <c r="AS10" s="22">
        <f t="shared" si="6"/>
        <v>0</v>
      </c>
      <c r="AT10" s="22">
        <f t="shared" si="6"/>
        <v>0</v>
      </c>
      <c r="AU10" s="22">
        <f t="shared" si="6"/>
        <v>0</v>
      </c>
      <c r="AV10" s="22">
        <f t="shared" si="6"/>
        <v>0</v>
      </c>
      <c r="AW10" s="22">
        <f t="shared" si="6"/>
        <v>0</v>
      </c>
      <c r="AX10" s="22">
        <f t="shared" si="6"/>
        <v>0</v>
      </c>
      <c r="AY10" s="22">
        <f t="shared" si="6"/>
        <v>0</v>
      </c>
      <c r="AZ10" s="22">
        <f t="shared" si="6"/>
        <v>0</v>
      </c>
      <c r="BA10" s="22">
        <f t="shared" si="7"/>
        <v>0</v>
      </c>
      <c r="BB10" s="22">
        <f t="shared" si="7"/>
        <v>0</v>
      </c>
      <c r="BC10" s="22">
        <f t="shared" si="7"/>
        <v>0</v>
      </c>
      <c r="BD10" s="22">
        <f t="shared" si="7"/>
        <v>0</v>
      </c>
      <c r="BE10" s="22">
        <f t="shared" si="7"/>
        <v>0</v>
      </c>
      <c r="BF10" s="22">
        <f t="shared" si="7"/>
        <v>0</v>
      </c>
      <c r="BG10" s="22">
        <f t="shared" si="7"/>
        <v>0</v>
      </c>
      <c r="BH10" s="22">
        <f t="shared" si="7"/>
        <v>0</v>
      </c>
      <c r="BI10" s="22">
        <f t="shared" si="7"/>
        <v>0</v>
      </c>
      <c r="BJ10" s="22">
        <f t="shared" si="7"/>
        <v>0</v>
      </c>
      <c r="BK10" s="22">
        <f t="shared" si="8"/>
        <v>0</v>
      </c>
      <c r="BL10" s="22">
        <f t="shared" si="8"/>
        <v>0</v>
      </c>
      <c r="BM10" s="22">
        <f t="shared" si="8"/>
        <v>0</v>
      </c>
      <c r="BN10" s="22">
        <f t="shared" si="8"/>
        <v>0</v>
      </c>
      <c r="BO10" s="22">
        <f t="shared" si="8"/>
        <v>0</v>
      </c>
      <c r="BP10" s="22">
        <f t="shared" si="8"/>
        <v>0</v>
      </c>
      <c r="BQ10" s="22">
        <f t="shared" si="8"/>
        <v>48.968157000000005</v>
      </c>
      <c r="BR10" s="22">
        <f t="shared" si="8"/>
        <v>48.968157000000005</v>
      </c>
      <c r="BS10" s="22">
        <f t="shared" si="8"/>
        <v>48.968157000000005</v>
      </c>
      <c r="BT10" s="22">
        <f t="shared" si="8"/>
        <v>48.968157000000005</v>
      </c>
      <c r="BU10" s="22">
        <f t="shared" si="9"/>
        <v>48.968157000000005</v>
      </c>
      <c r="BV10" s="22">
        <f t="shared" si="9"/>
        <v>48.968157000000005</v>
      </c>
      <c r="BW10" s="22">
        <f t="shared" si="9"/>
        <v>48.968157000000005</v>
      </c>
      <c r="BX10" s="22">
        <f t="shared" si="9"/>
        <v>48.968157000000005</v>
      </c>
      <c r="BY10" s="22">
        <f t="shared" si="9"/>
        <v>48.968157000000005</v>
      </c>
      <c r="BZ10" s="22">
        <f t="shared" si="9"/>
        <v>48.968157000000005</v>
      </c>
      <c r="CA10" s="22">
        <f t="shared" si="9"/>
        <v>48.968157000000005</v>
      </c>
      <c r="CB10" s="22">
        <f t="shared" si="9"/>
        <v>48.968157000000005</v>
      </c>
      <c r="CC10" s="22">
        <f t="shared" si="9"/>
        <v>48.968157000000005</v>
      </c>
      <c r="CD10" s="22">
        <f t="shared" si="9"/>
        <v>48.968157000000005</v>
      </c>
      <c r="CE10" s="22">
        <f t="shared" si="10"/>
        <v>48.968157000000005</v>
      </c>
      <c r="CF10" s="22">
        <f t="shared" si="10"/>
        <v>48.968157000000005</v>
      </c>
      <c r="CG10" s="22">
        <f t="shared" si="10"/>
        <v>48.968157000000005</v>
      </c>
      <c r="CH10" s="22">
        <f t="shared" si="10"/>
        <v>48.968157000000005</v>
      </c>
      <c r="CI10" s="22">
        <f t="shared" si="10"/>
        <v>48.968157000000005</v>
      </c>
      <c r="CJ10" s="22">
        <f t="shared" si="10"/>
        <v>48.968157000000005</v>
      </c>
      <c r="CK10" s="22">
        <f t="shared" si="10"/>
        <v>48.968157000000005</v>
      </c>
      <c r="CL10" s="22">
        <f t="shared" si="10"/>
        <v>48.968157000000005</v>
      </c>
      <c r="CM10" s="22">
        <f t="shared" si="10"/>
        <v>48.968157000000005</v>
      </c>
      <c r="CN10" s="22">
        <f t="shared" si="10"/>
        <v>48.968157000000005</v>
      </c>
      <c r="CO10" s="22">
        <f t="shared" si="10"/>
        <v>48.968157000000005</v>
      </c>
      <c r="CP10" s="22">
        <f t="shared" si="10"/>
        <v>48.968157000000005</v>
      </c>
    </row>
    <row r="11" spans="1:94">
      <c r="B11" s="20" t="s">
        <v>482</v>
      </c>
      <c r="D11" s="20" t="s">
        <v>589</v>
      </c>
      <c r="F11" s="21"/>
      <c r="G11" s="21">
        <v>0.03</v>
      </c>
      <c r="I11" s="31">
        <f t="shared" si="12"/>
        <v>45597</v>
      </c>
      <c r="J11" s="31">
        <f t="shared" si="12"/>
        <v>46690</v>
      </c>
      <c r="L11" s="29">
        <f>O10*(1+F11)*(1+G11)*ROUND(DAYS360(I11,J11,FALSE)/30,0)</f>
        <v>1815.7392615600002</v>
      </c>
      <c r="M11" s="29">
        <f t="shared" si="13"/>
        <v>52.885609559999921</v>
      </c>
      <c r="N11" s="34">
        <f t="shared" si="14"/>
        <v>2.999999999999995E-2</v>
      </c>
      <c r="O11" s="32">
        <f t="shared" si="2"/>
        <v>50.437201710000004</v>
      </c>
      <c r="Q11" s="22">
        <f t="shared" si="11"/>
        <v>0</v>
      </c>
      <c r="R11" s="22">
        <f t="shared" si="11"/>
        <v>0</v>
      </c>
      <c r="S11" s="22">
        <f>SUMIFS($W11:$CD11,$W$4:$CD$4,S$6)</f>
        <v>0</v>
      </c>
      <c r="T11" s="22">
        <f t="shared" si="11"/>
        <v>0</v>
      </c>
      <c r="U11" s="22">
        <f t="shared" si="11"/>
        <v>100.87440342000001</v>
      </c>
      <c r="V11" s="22">
        <f t="shared" si="3"/>
        <v>605.24642052000002</v>
      </c>
      <c r="W11" s="22">
        <f t="shared" si="4"/>
        <v>0</v>
      </c>
      <c r="X11" s="22">
        <f t="shared" si="4"/>
        <v>0</v>
      </c>
      <c r="Y11" s="22">
        <f t="shared" si="4"/>
        <v>0</v>
      </c>
      <c r="Z11" s="22">
        <f t="shared" si="4"/>
        <v>0</v>
      </c>
      <c r="AA11" s="22">
        <f t="shared" si="4"/>
        <v>0</v>
      </c>
      <c r="AB11" s="22">
        <f t="shared" si="4"/>
        <v>0</v>
      </c>
      <c r="AC11" s="22">
        <f t="shared" si="4"/>
        <v>0</v>
      </c>
      <c r="AD11" s="22">
        <f t="shared" si="4"/>
        <v>0</v>
      </c>
      <c r="AE11" s="22">
        <f t="shared" si="4"/>
        <v>0</v>
      </c>
      <c r="AF11" s="22">
        <f t="shared" si="4"/>
        <v>0</v>
      </c>
      <c r="AG11" s="22">
        <f t="shared" si="5"/>
        <v>0</v>
      </c>
      <c r="AH11" s="22">
        <f t="shared" si="5"/>
        <v>0</v>
      </c>
      <c r="AI11" s="22">
        <f t="shared" si="5"/>
        <v>0</v>
      </c>
      <c r="AJ11" s="22">
        <f t="shared" si="5"/>
        <v>0</v>
      </c>
      <c r="AK11" s="22">
        <f t="shared" si="5"/>
        <v>0</v>
      </c>
      <c r="AL11" s="22">
        <f t="shared" si="5"/>
        <v>0</v>
      </c>
      <c r="AM11" s="22">
        <f t="shared" si="5"/>
        <v>0</v>
      </c>
      <c r="AN11" s="22">
        <f t="shared" si="5"/>
        <v>0</v>
      </c>
      <c r="AO11" s="22">
        <f t="shared" si="5"/>
        <v>0</v>
      </c>
      <c r="AP11" s="22">
        <f t="shared" si="5"/>
        <v>0</v>
      </c>
      <c r="AQ11" s="22">
        <f t="shared" si="6"/>
        <v>0</v>
      </c>
      <c r="AR11" s="22">
        <f t="shared" si="6"/>
        <v>0</v>
      </c>
      <c r="AS11" s="22">
        <f t="shared" si="6"/>
        <v>0</v>
      </c>
      <c r="AT11" s="22">
        <f t="shared" si="6"/>
        <v>0</v>
      </c>
      <c r="AU11" s="22">
        <f t="shared" si="6"/>
        <v>0</v>
      </c>
      <c r="AV11" s="22">
        <f t="shared" si="6"/>
        <v>0</v>
      </c>
      <c r="AW11" s="22">
        <f t="shared" si="6"/>
        <v>0</v>
      </c>
      <c r="AX11" s="22">
        <f t="shared" si="6"/>
        <v>0</v>
      </c>
      <c r="AY11" s="22">
        <f t="shared" si="6"/>
        <v>0</v>
      </c>
      <c r="AZ11" s="22">
        <f t="shared" si="6"/>
        <v>0</v>
      </c>
      <c r="BA11" s="22">
        <f t="shared" si="7"/>
        <v>0</v>
      </c>
      <c r="BB11" s="22">
        <f t="shared" si="7"/>
        <v>0</v>
      </c>
      <c r="BC11" s="22">
        <f t="shared" si="7"/>
        <v>0</v>
      </c>
      <c r="BD11" s="22">
        <f t="shared" si="7"/>
        <v>0</v>
      </c>
      <c r="BE11" s="22">
        <f t="shared" si="7"/>
        <v>0</v>
      </c>
      <c r="BF11" s="22">
        <f t="shared" si="7"/>
        <v>0</v>
      </c>
      <c r="BG11" s="22">
        <f t="shared" si="7"/>
        <v>0</v>
      </c>
      <c r="BH11" s="22">
        <f t="shared" si="7"/>
        <v>0</v>
      </c>
      <c r="BI11" s="22">
        <f t="shared" si="7"/>
        <v>0</v>
      </c>
      <c r="BJ11" s="22">
        <f t="shared" si="7"/>
        <v>0</v>
      </c>
      <c r="BK11" s="22">
        <f t="shared" si="8"/>
        <v>0</v>
      </c>
      <c r="BL11" s="22">
        <f t="shared" si="8"/>
        <v>0</v>
      </c>
      <c r="BM11" s="22">
        <f t="shared" si="8"/>
        <v>0</v>
      </c>
      <c r="BN11" s="22">
        <f t="shared" si="8"/>
        <v>0</v>
      </c>
      <c r="BO11" s="22">
        <f t="shared" si="8"/>
        <v>0</v>
      </c>
      <c r="BP11" s="22">
        <f t="shared" si="8"/>
        <v>0</v>
      </c>
      <c r="BQ11" s="22">
        <f t="shared" si="8"/>
        <v>0</v>
      </c>
      <c r="BR11" s="22">
        <f t="shared" si="8"/>
        <v>0</v>
      </c>
      <c r="BS11" s="22">
        <f t="shared" si="8"/>
        <v>0</v>
      </c>
      <c r="BT11" s="22">
        <f t="shared" si="8"/>
        <v>0</v>
      </c>
      <c r="BU11" s="22">
        <f t="shared" si="9"/>
        <v>0</v>
      </c>
      <c r="BV11" s="22">
        <f t="shared" si="9"/>
        <v>0</v>
      </c>
      <c r="BW11" s="22">
        <f t="shared" si="9"/>
        <v>0</v>
      </c>
      <c r="BX11" s="22">
        <f t="shared" si="9"/>
        <v>0</v>
      </c>
      <c r="BY11" s="22">
        <f t="shared" si="9"/>
        <v>0</v>
      </c>
      <c r="BZ11" s="22">
        <f t="shared" si="9"/>
        <v>0</v>
      </c>
      <c r="CA11" s="22">
        <f t="shared" si="9"/>
        <v>0</v>
      </c>
      <c r="CB11" s="22">
        <f t="shared" si="9"/>
        <v>0</v>
      </c>
      <c r="CC11" s="22">
        <f t="shared" si="9"/>
        <v>50.437201710000004</v>
      </c>
      <c r="CD11" s="22">
        <f t="shared" si="9"/>
        <v>50.437201710000004</v>
      </c>
      <c r="CE11" s="22">
        <f t="shared" si="10"/>
        <v>50.437201710000004</v>
      </c>
      <c r="CF11" s="22">
        <f t="shared" si="10"/>
        <v>50.437201710000004</v>
      </c>
      <c r="CG11" s="22">
        <f t="shared" si="10"/>
        <v>50.437201710000004</v>
      </c>
      <c r="CH11" s="22">
        <f t="shared" si="10"/>
        <v>50.437201710000004</v>
      </c>
      <c r="CI11" s="22">
        <f t="shared" si="10"/>
        <v>50.437201710000004</v>
      </c>
      <c r="CJ11" s="22">
        <f t="shared" si="10"/>
        <v>50.437201710000004</v>
      </c>
      <c r="CK11" s="22">
        <f t="shared" si="10"/>
        <v>50.437201710000004</v>
      </c>
      <c r="CL11" s="22">
        <f t="shared" si="10"/>
        <v>50.437201710000004</v>
      </c>
      <c r="CM11" s="22">
        <f t="shared" si="10"/>
        <v>50.437201710000004</v>
      </c>
      <c r="CN11" s="22">
        <f t="shared" si="10"/>
        <v>50.437201710000004</v>
      </c>
      <c r="CO11" s="22">
        <f t="shared" si="10"/>
        <v>50.437201710000004</v>
      </c>
      <c r="CP11" s="22">
        <f t="shared" si="10"/>
        <v>50.437201710000004</v>
      </c>
    </row>
    <row r="12" spans="1:94">
      <c r="B12" s="20" t="s">
        <v>482</v>
      </c>
      <c r="D12" s="20" t="s">
        <v>589</v>
      </c>
      <c r="F12" s="21"/>
      <c r="G12" s="21">
        <v>0.03</v>
      </c>
      <c r="I12" s="31">
        <f t="shared" si="12"/>
        <v>45962</v>
      </c>
      <c r="J12" s="31">
        <f t="shared" si="12"/>
        <v>47056</v>
      </c>
      <c r="L12" s="29">
        <f t="shared" ref="L12" si="15">O11*(1+F12)*(1+G12)*ROUND(DAYS360(I12,J12,FALSE)/30,0)</f>
        <v>1870.2114394068003</v>
      </c>
      <c r="M12" s="29">
        <f t="shared" si="13"/>
        <v>54.47217784680015</v>
      </c>
      <c r="N12" s="34">
        <f t="shared" si="14"/>
        <v>3.0000000000000079E-2</v>
      </c>
      <c r="O12" s="32">
        <f t="shared" si="2"/>
        <v>51.950317761300006</v>
      </c>
      <c r="Q12" s="22">
        <f t="shared" si="11"/>
        <v>0</v>
      </c>
      <c r="R12" s="22">
        <f t="shared" si="11"/>
        <v>0</v>
      </c>
      <c r="S12" s="22">
        <f t="shared" si="11"/>
        <v>0</v>
      </c>
      <c r="T12" s="22">
        <f t="shared" si="11"/>
        <v>0</v>
      </c>
      <c r="U12" s="22">
        <f t="shared" si="11"/>
        <v>0</v>
      </c>
      <c r="V12" s="22">
        <f t="shared" si="3"/>
        <v>103.90063552260001</v>
      </c>
      <c r="W12" s="22">
        <f t="shared" si="4"/>
        <v>0</v>
      </c>
      <c r="X12" s="22">
        <f t="shared" si="4"/>
        <v>0</v>
      </c>
      <c r="Y12" s="22">
        <f t="shared" si="4"/>
        <v>0</v>
      </c>
      <c r="Z12" s="22">
        <f t="shared" si="4"/>
        <v>0</v>
      </c>
      <c r="AA12" s="22">
        <f t="shared" si="4"/>
        <v>0</v>
      </c>
      <c r="AB12" s="22">
        <f t="shared" si="4"/>
        <v>0</v>
      </c>
      <c r="AC12" s="22">
        <f t="shared" si="4"/>
        <v>0</v>
      </c>
      <c r="AD12" s="22">
        <f t="shared" si="4"/>
        <v>0</v>
      </c>
      <c r="AE12" s="22">
        <f t="shared" si="4"/>
        <v>0</v>
      </c>
      <c r="AF12" s="22">
        <f t="shared" si="4"/>
        <v>0</v>
      </c>
      <c r="AG12" s="22">
        <f t="shared" si="5"/>
        <v>0</v>
      </c>
      <c r="AH12" s="22">
        <f t="shared" si="5"/>
        <v>0</v>
      </c>
      <c r="AI12" s="22">
        <f t="shared" si="5"/>
        <v>0</v>
      </c>
      <c r="AJ12" s="22">
        <f t="shared" si="5"/>
        <v>0</v>
      </c>
      <c r="AK12" s="22">
        <f t="shared" si="5"/>
        <v>0</v>
      </c>
      <c r="AL12" s="22">
        <f t="shared" si="5"/>
        <v>0</v>
      </c>
      <c r="AM12" s="22">
        <f t="shared" si="5"/>
        <v>0</v>
      </c>
      <c r="AN12" s="22">
        <f t="shared" si="5"/>
        <v>0</v>
      </c>
      <c r="AO12" s="22">
        <f t="shared" si="5"/>
        <v>0</v>
      </c>
      <c r="AP12" s="22">
        <f t="shared" si="5"/>
        <v>0</v>
      </c>
      <c r="AQ12" s="22">
        <f t="shared" si="6"/>
        <v>0</v>
      </c>
      <c r="AR12" s="22">
        <f t="shared" si="6"/>
        <v>0</v>
      </c>
      <c r="AS12" s="22">
        <f t="shared" si="6"/>
        <v>0</v>
      </c>
      <c r="AT12" s="22">
        <f t="shared" si="6"/>
        <v>0</v>
      </c>
      <c r="AU12" s="22">
        <f t="shared" si="6"/>
        <v>0</v>
      </c>
      <c r="AV12" s="22">
        <f t="shared" si="6"/>
        <v>0</v>
      </c>
      <c r="AW12" s="22">
        <f t="shared" si="6"/>
        <v>0</v>
      </c>
      <c r="AX12" s="22">
        <f t="shared" si="6"/>
        <v>0</v>
      </c>
      <c r="AY12" s="22">
        <f t="shared" si="6"/>
        <v>0</v>
      </c>
      <c r="AZ12" s="22">
        <f t="shared" si="6"/>
        <v>0</v>
      </c>
      <c r="BA12" s="22">
        <f t="shared" si="7"/>
        <v>0</v>
      </c>
      <c r="BB12" s="22">
        <f t="shared" si="7"/>
        <v>0</v>
      </c>
      <c r="BC12" s="22">
        <f t="shared" si="7"/>
        <v>0</v>
      </c>
      <c r="BD12" s="22">
        <f t="shared" si="7"/>
        <v>0</v>
      </c>
      <c r="BE12" s="22">
        <f t="shared" si="7"/>
        <v>0</v>
      </c>
      <c r="BF12" s="22">
        <f t="shared" si="7"/>
        <v>0</v>
      </c>
      <c r="BG12" s="22">
        <f t="shared" si="7"/>
        <v>0</v>
      </c>
      <c r="BH12" s="22">
        <f t="shared" si="7"/>
        <v>0</v>
      </c>
      <c r="BI12" s="22">
        <f t="shared" si="7"/>
        <v>0</v>
      </c>
      <c r="BJ12" s="22">
        <f t="shared" si="7"/>
        <v>0</v>
      </c>
      <c r="BK12" s="22">
        <f t="shared" si="8"/>
        <v>0</v>
      </c>
      <c r="BL12" s="22">
        <f t="shared" si="8"/>
        <v>0</v>
      </c>
      <c r="BM12" s="22">
        <f t="shared" si="8"/>
        <v>0</v>
      </c>
      <c r="BN12" s="22">
        <f t="shared" si="8"/>
        <v>0</v>
      </c>
      <c r="BO12" s="22">
        <f t="shared" si="8"/>
        <v>0</v>
      </c>
      <c r="BP12" s="22">
        <f t="shared" si="8"/>
        <v>0</v>
      </c>
      <c r="BQ12" s="22">
        <f t="shared" si="8"/>
        <v>0</v>
      </c>
      <c r="BR12" s="22">
        <f t="shared" si="8"/>
        <v>0</v>
      </c>
      <c r="BS12" s="22">
        <f t="shared" si="8"/>
        <v>0</v>
      </c>
      <c r="BT12" s="22">
        <f t="shared" si="8"/>
        <v>0</v>
      </c>
      <c r="BU12" s="22">
        <f t="shared" si="9"/>
        <v>0</v>
      </c>
      <c r="BV12" s="22">
        <f t="shared" si="9"/>
        <v>0</v>
      </c>
      <c r="BW12" s="22">
        <f t="shared" si="9"/>
        <v>0</v>
      </c>
      <c r="BX12" s="22">
        <f t="shared" si="9"/>
        <v>0</v>
      </c>
      <c r="BY12" s="22">
        <f t="shared" si="9"/>
        <v>0</v>
      </c>
      <c r="BZ12" s="22">
        <f t="shared" si="9"/>
        <v>0</v>
      </c>
      <c r="CA12" s="22">
        <f t="shared" si="9"/>
        <v>0</v>
      </c>
      <c r="CB12" s="22">
        <f t="shared" si="9"/>
        <v>0</v>
      </c>
      <c r="CC12" s="22">
        <f t="shared" si="9"/>
        <v>0</v>
      </c>
      <c r="CD12" s="22">
        <f t="shared" si="9"/>
        <v>0</v>
      </c>
      <c r="CE12" s="22">
        <f t="shared" si="10"/>
        <v>0</v>
      </c>
      <c r="CF12" s="22">
        <f t="shared" si="10"/>
        <v>0</v>
      </c>
      <c r="CG12" s="22">
        <f t="shared" si="10"/>
        <v>0</v>
      </c>
      <c r="CH12" s="22">
        <f t="shared" si="10"/>
        <v>0</v>
      </c>
      <c r="CI12" s="22">
        <f t="shared" si="10"/>
        <v>0</v>
      </c>
      <c r="CJ12" s="22">
        <f t="shared" si="10"/>
        <v>0</v>
      </c>
      <c r="CK12" s="22">
        <f t="shared" si="10"/>
        <v>0</v>
      </c>
      <c r="CL12" s="22">
        <f t="shared" si="10"/>
        <v>0</v>
      </c>
      <c r="CM12" s="22">
        <f t="shared" si="10"/>
        <v>0</v>
      </c>
      <c r="CN12" s="22">
        <f t="shared" si="10"/>
        <v>0</v>
      </c>
      <c r="CO12" s="22">
        <f t="shared" si="10"/>
        <v>51.950317761300006</v>
      </c>
      <c r="CP12" s="22">
        <f t="shared" si="10"/>
        <v>51.950317761300006</v>
      </c>
    </row>
    <row r="13" spans="1:94">
      <c r="B13" s="20" t="s">
        <v>482</v>
      </c>
      <c r="D13" s="20" t="s">
        <v>589</v>
      </c>
      <c r="F13" s="21"/>
      <c r="G13" s="21">
        <v>0.03</v>
      </c>
      <c r="I13" s="31">
        <f t="shared" si="12"/>
        <v>46327</v>
      </c>
      <c r="J13" s="31">
        <f t="shared" si="12"/>
        <v>47421</v>
      </c>
      <c r="L13" s="29">
        <f>O12*(1+F13)*(1+G13)*ROUND(DAYS360(I13,J13,FALSE)/30,0)</f>
        <v>1926.3177825890043</v>
      </c>
      <c r="M13" s="29">
        <f t="shared" si="13"/>
        <v>56.106343182204</v>
      </c>
      <c r="N13" s="34">
        <f t="shared" si="14"/>
        <v>2.9999999999999995E-2</v>
      </c>
      <c r="O13" s="32">
        <f t="shared" si="2"/>
        <v>53.50882729413901</v>
      </c>
      <c r="Q13" s="22">
        <f t="shared" si="11"/>
        <v>0</v>
      </c>
      <c r="R13" s="22">
        <f t="shared" si="11"/>
        <v>0</v>
      </c>
      <c r="S13" s="22">
        <f t="shared" si="11"/>
        <v>0</v>
      </c>
      <c r="T13" s="22">
        <f t="shared" si="11"/>
        <v>0</v>
      </c>
      <c r="U13" s="22">
        <f t="shared" si="11"/>
        <v>0</v>
      </c>
      <c r="V13" s="22">
        <f t="shared" si="3"/>
        <v>0</v>
      </c>
      <c r="W13" s="22">
        <f t="shared" si="4"/>
        <v>0</v>
      </c>
      <c r="X13" s="22">
        <f t="shared" si="4"/>
        <v>0</v>
      </c>
      <c r="Y13" s="22">
        <f t="shared" si="4"/>
        <v>0</v>
      </c>
      <c r="Z13" s="22">
        <f t="shared" si="4"/>
        <v>0</v>
      </c>
      <c r="AA13" s="22">
        <f t="shared" si="4"/>
        <v>0</v>
      </c>
      <c r="AB13" s="22">
        <f t="shared" si="4"/>
        <v>0</v>
      </c>
      <c r="AC13" s="22">
        <f t="shared" si="4"/>
        <v>0</v>
      </c>
      <c r="AD13" s="22">
        <f t="shared" si="4"/>
        <v>0</v>
      </c>
      <c r="AE13" s="22">
        <f t="shared" si="4"/>
        <v>0</v>
      </c>
      <c r="AF13" s="22">
        <f t="shared" si="4"/>
        <v>0</v>
      </c>
      <c r="AG13" s="22">
        <f t="shared" si="5"/>
        <v>0</v>
      </c>
      <c r="AH13" s="22">
        <f t="shared" si="5"/>
        <v>0</v>
      </c>
      <c r="AI13" s="22">
        <f t="shared" si="5"/>
        <v>0</v>
      </c>
      <c r="AJ13" s="22">
        <f t="shared" si="5"/>
        <v>0</v>
      </c>
      <c r="AK13" s="22">
        <f t="shared" si="5"/>
        <v>0</v>
      </c>
      <c r="AL13" s="22">
        <f t="shared" si="5"/>
        <v>0</v>
      </c>
      <c r="AM13" s="22">
        <f t="shared" si="5"/>
        <v>0</v>
      </c>
      <c r="AN13" s="22">
        <f t="shared" si="5"/>
        <v>0</v>
      </c>
      <c r="AO13" s="22">
        <f t="shared" si="5"/>
        <v>0</v>
      </c>
      <c r="AP13" s="22">
        <f t="shared" si="5"/>
        <v>0</v>
      </c>
      <c r="AQ13" s="22">
        <f t="shared" si="6"/>
        <v>0</v>
      </c>
      <c r="AR13" s="22">
        <f t="shared" si="6"/>
        <v>0</v>
      </c>
      <c r="AS13" s="22">
        <f t="shared" si="6"/>
        <v>0</v>
      </c>
      <c r="AT13" s="22">
        <f t="shared" si="6"/>
        <v>0</v>
      </c>
      <c r="AU13" s="22">
        <f t="shared" si="6"/>
        <v>0</v>
      </c>
      <c r="AV13" s="22">
        <f t="shared" si="6"/>
        <v>0</v>
      </c>
      <c r="AW13" s="22">
        <f t="shared" si="6"/>
        <v>0</v>
      </c>
      <c r="AX13" s="22">
        <f t="shared" si="6"/>
        <v>0</v>
      </c>
      <c r="AY13" s="22">
        <f t="shared" si="6"/>
        <v>0</v>
      </c>
      <c r="AZ13" s="22">
        <f t="shared" si="6"/>
        <v>0</v>
      </c>
      <c r="BA13" s="22">
        <f t="shared" si="7"/>
        <v>0</v>
      </c>
      <c r="BB13" s="22">
        <f t="shared" si="7"/>
        <v>0</v>
      </c>
      <c r="BC13" s="22">
        <f t="shared" si="7"/>
        <v>0</v>
      </c>
      <c r="BD13" s="22">
        <f t="shared" si="7"/>
        <v>0</v>
      </c>
      <c r="BE13" s="22">
        <f t="shared" si="7"/>
        <v>0</v>
      </c>
      <c r="BF13" s="22">
        <f t="shared" si="7"/>
        <v>0</v>
      </c>
      <c r="BG13" s="22">
        <f t="shared" si="7"/>
        <v>0</v>
      </c>
      <c r="BH13" s="22">
        <f t="shared" si="7"/>
        <v>0</v>
      </c>
      <c r="BI13" s="22">
        <f t="shared" si="7"/>
        <v>0</v>
      </c>
      <c r="BJ13" s="22">
        <f t="shared" si="7"/>
        <v>0</v>
      </c>
      <c r="BK13" s="22">
        <f t="shared" si="8"/>
        <v>0</v>
      </c>
      <c r="BL13" s="22">
        <f t="shared" si="8"/>
        <v>0</v>
      </c>
      <c r="BM13" s="22">
        <f t="shared" si="8"/>
        <v>0</v>
      </c>
      <c r="BN13" s="22">
        <f t="shared" si="8"/>
        <v>0</v>
      </c>
      <c r="BO13" s="22">
        <f t="shared" si="8"/>
        <v>0</v>
      </c>
      <c r="BP13" s="22">
        <f t="shared" si="8"/>
        <v>0</v>
      </c>
      <c r="BQ13" s="22">
        <f t="shared" si="8"/>
        <v>0</v>
      </c>
      <c r="BR13" s="22">
        <f t="shared" si="8"/>
        <v>0</v>
      </c>
      <c r="BS13" s="22">
        <f t="shared" si="8"/>
        <v>0</v>
      </c>
      <c r="BT13" s="22">
        <f t="shared" si="8"/>
        <v>0</v>
      </c>
      <c r="BU13" s="22">
        <f t="shared" si="9"/>
        <v>0</v>
      </c>
      <c r="BV13" s="22">
        <f t="shared" si="9"/>
        <v>0</v>
      </c>
      <c r="BW13" s="22">
        <f t="shared" si="9"/>
        <v>0</v>
      </c>
      <c r="BX13" s="22">
        <f t="shared" si="9"/>
        <v>0</v>
      </c>
      <c r="BY13" s="22">
        <f t="shared" si="9"/>
        <v>0</v>
      </c>
      <c r="BZ13" s="22">
        <f t="shared" si="9"/>
        <v>0</v>
      </c>
      <c r="CA13" s="22">
        <f t="shared" si="9"/>
        <v>0</v>
      </c>
      <c r="CB13" s="22">
        <f t="shared" si="9"/>
        <v>0</v>
      </c>
      <c r="CC13" s="22">
        <f t="shared" si="9"/>
        <v>0</v>
      </c>
      <c r="CD13" s="22">
        <f t="shared" si="9"/>
        <v>0</v>
      </c>
      <c r="CE13" s="22">
        <f t="shared" si="10"/>
        <v>0</v>
      </c>
      <c r="CF13" s="22">
        <f t="shared" si="10"/>
        <v>0</v>
      </c>
      <c r="CG13" s="22">
        <f t="shared" si="10"/>
        <v>0</v>
      </c>
      <c r="CH13" s="22">
        <f t="shared" si="10"/>
        <v>0</v>
      </c>
      <c r="CI13" s="22">
        <f t="shared" si="10"/>
        <v>0</v>
      </c>
      <c r="CJ13" s="22">
        <f t="shared" si="10"/>
        <v>0</v>
      </c>
      <c r="CK13" s="22">
        <f t="shared" si="10"/>
        <v>0</v>
      </c>
      <c r="CL13" s="22">
        <f t="shared" si="10"/>
        <v>0</v>
      </c>
      <c r="CM13" s="22">
        <f t="shared" si="10"/>
        <v>0</v>
      </c>
      <c r="CN13" s="22">
        <f t="shared" si="10"/>
        <v>0</v>
      </c>
      <c r="CO13" s="22">
        <f t="shared" si="10"/>
        <v>0</v>
      </c>
      <c r="CP13" s="22">
        <f t="shared" si="10"/>
        <v>0</v>
      </c>
    </row>
    <row r="14" spans="1:94">
      <c r="B14" s="20" t="s">
        <v>482</v>
      </c>
      <c r="D14" s="20" t="s">
        <v>589</v>
      </c>
      <c r="F14" s="21"/>
      <c r="G14" s="21">
        <v>0.03</v>
      </c>
      <c r="I14" s="31">
        <f t="shared" si="12"/>
        <v>46692</v>
      </c>
      <c r="J14" s="31">
        <f t="shared" si="12"/>
        <v>47786</v>
      </c>
      <c r="L14" s="29">
        <f>O13*(1+F14)*(1+G14)*ROUND(DAYS360(I14,J14,FALSE)/30,0)</f>
        <v>1984.1073160666747</v>
      </c>
      <c r="M14" s="29">
        <f t="shared" si="13"/>
        <v>57.789533477670375</v>
      </c>
      <c r="N14" s="34">
        <f t="shared" si="14"/>
        <v>3.0000000000000127E-2</v>
      </c>
      <c r="O14" s="32">
        <f t="shared" si="2"/>
        <v>55.114092112963185</v>
      </c>
      <c r="Q14" s="22">
        <f t="shared" si="11"/>
        <v>0</v>
      </c>
      <c r="R14" s="22">
        <f t="shared" si="11"/>
        <v>0</v>
      </c>
      <c r="S14" s="22">
        <f t="shared" si="11"/>
        <v>0</v>
      </c>
      <c r="T14" s="22">
        <f t="shared" si="11"/>
        <v>0</v>
      </c>
      <c r="U14" s="22">
        <f t="shared" si="11"/>
        <v>0</v>
      </c>
      <c r="V14" s="22">
        <f t="shared" si="3"/>
        <v>0</v>
      </c>
      <c r="W14" s="22">
        <f t="shared" si="4"/>
        <v>0</v>
      </c>
      <c r="X14" s="22">
        <f t="shared" si="4"/>
        <v>0</v>
      </c>
      <c r="Y14" s="22">
        <f t="shared" si="4"/>
        <v>0</v>
      </c>
      <c r="Z14" s="22">
        <f t="shared" si="4"/>
        <v>0</v>
      </c>
      <c r="AA14" s="22">
        <f t="shared" si="4"/>
        <v>0</v>
      </c>
      <c r="AB14" s="22">
        <f t="shared" si="4"/>
        <v>0</v>
      </c>
      <c r="AC14" s="22">
        <f t="shared" si="4"/>
        <v>0</v>
      </c>
      <c r="AD14" s="22">
        <f t="shared" si="4"/>
        <v>0</v>
      </c>
      <c r="AE14" s="22">
        <f t="shared" si="4"/>
        <v>0</v>
      </c>
      <c r="AF14" s="22">
        <f t="shared" si="4"/>
        <v>0</v>
      </c>
      <c r="AG14" s="22">
        <f t="shared" si="5"/>
        <v>0</v>
      </c>
      <c r="AH14" s="22">
        <f t="shared" si="5"/>
        <v>0</v>
      </c>
      <c r="AI14" s="22">
        <f t="shared" si="5"/>
        <v>0</v>
      </c>
      <c r="AJ14" s="22">
        <f t="shared" si="5"/>
        <v>0</v>
      </c>
      <c r="AK14" s="22">
        <f t="shared" si="5"/>
        <v>0</v>
      </c>
      <c r="AL14" s="22">
        <f t="shared" si="5"/>
        <v>0</v>
      </c>
      <c r="AM14" s="22">
        <f t="shared" si="5"/>
        <v>0</v>
      </c>
      <c r="AN14" s="22">
        <f t="shared" si="5"/>
        <v>0</v>
      </c>
      <c r="AO14" s="22">
        <f t="shared" si="5"/>
        <v>0</v>
      </c>
      <c r="AP14" s="22">
        <f t="shared" si="5"/>
        <v>0</v>
      </c>
      <c r="AQ14" s="22">
        <f t="shared" si="6"/>
        <v>0</v>
      </c>
      <c r="AR14" s="22">
        <f t="shared" si="6"/>
        <v>0</v>
      </c>
      <c r="AS14" s="22">
        <f t="shared" si="6"/>
        <v>0</v>
      </c>
      <c r="AT14" s="22">
        <f t="shared" si="6"/>
        <v>0</v>
      </c>
      <c r="AU14" s="22">
        <f t="shared" si="6"/>
        <v>0</v>
      </c>
      <c r="AV14" s="22">
        <f t="shared" si="6"/>
        <v>0</v>
      </c>
      <c r="AW14" s="22">
        <f t="shared" si="6"/>
        <v>0</v>
      </c>
      <c r="AX14" s="22">
        <f t="shared" si="6"/>
        <v>0</v>
      </c>
      <c r="AY14" s="22">
        <f t="shared" si="6"/>
        <v>0</v>
      </c>
      <c r="AZ14" s="22">
        <f t="shared" si="6"/>
        <v>0</v>
      </c>
      <c r="BA14" s="22">
        <f t="shared" si="7"/>
        <v>0</v>
      </c>
      <c r="BB14" s="22">
        <f t="shared" si="7"/>
        <v>0</v>
      </c>
      <c r="BC14" s="22">
        <f t="shared" si="7"/>
        <v>0</v>
      </c>
      <c r="BD14" s="22">
        <f t="shared" si="7"/>
        <v>0</v>
      </c>
      <c r="BE14" s="22">
        <f t="shared" si="7"/>
        <v>0</v>
      </c>
      <c r="BF14" s="22">
        <f t="shared" si="7"/>
        <v>0</v>
      </c>
      <c r="BG14" s="22">
        <f t="shared" si="7"/>
        <v>0</v>
      </c>
      <c r="BH14" s="22">
        <f t="shared" si="7"/>
        <v>0</v>
      </c>
      <c r="BI14" s="22">
        <f t="shared" si="7"/>
        <v>0</v>
      </c>
      <c r="BJ14" s="22">
        <f t="shared" si="7"/>
        <v>0</v>
      </c>
      <c r="BK14" s="22">
        <f t="shared" si="8"/>
        <v>0</v>
      </c>
      <c r="BL14" s="22">
        <f t="shared" si="8"/>
        <v>0</v>
      </c>
      <c r="BM14" s="22">
        <f t="shared" si="8"/>
        <v>0</v>
      </c>
      <c r="BN14" s="22">
        <f t="shared" si="8"/>
        <v>0</v>
      </c>
      <c r="BO14" s="22">
        <f t="shared" si="8"/>
        <v>0</v>
      </c>
      <c r="BP14" s="22">
        <f t="shared" si="8"/>
        <v>0</v>
      </c>
      <c r="BQ14" s="22">
        <f t="shared" si="8"/>
        <v>0</v>
      </c>
      <c r="BR14" s="22">
        <f t="shared" si="8"/>
        <v>0</v>
      </c>
      <c r="BS14" s="22">
        <f t="shared" si="8"/>
        <v>0</v>
      </c>
      <c r="BT14" s="22">
        <f t="shared" si="8"/>
        <v>0</v>
      </c>
      <c r="BU14" s="22">
        <f t="shared" si="9"/>
        <v>0</v>
      </c>
      <c r="BV14" s="22">
        <f t="shared" si="9"/>
        <v>0</v>
      </c>
      <c r="BW14" s="22">
        <f t="shared" si="9"/>
        <v>0</v>
      </c>
      <c r="BX14" s="22">
        <f t="shared" si="9"/>
        <v>0</v>
      </c>
      <c r="BY14" s="22">
        <f t="shared" si="9"/>
        <v>0</v>
      </c>
      <c r="BZ14" s="22">
        <f t="shared" si="9"/>
        <v>0</v>
      </c>
      <c r="CA14" s="22">
        <f t="shared" si="9"/>
        <v>0</v>
      </c>
      <c r="CB14" s="22">
        <f t="shared" si="9"/>
        <v>0</v>
      </c>
      <c r="CC14" s="22">
        <f t="shared" si="9"/>
        <v>0</v>
      </c>
      <c r="CD14" s="22">
        <f t="shared" si="9"/>
        <v>0</v>
      </c>
      <c r="CE14" s="22">
        <f t="shared" si="10"/>
        <v>0</v>
      </c>
      <c r="CF14" s="22">
        <f t="shared" si="10"/>
        <v>0</v>
      </c>
      <c r="CG14" s="22">
        <f t="shared" si="10"/>
        <v>0</v>
      </c>
      <c r="CH14" s="22">
        <f t="shared" si="10"/>
        <v>0</v>
      </c>
      <c r="CI14" s="22">
        <f t="shared" si="10"/>
        <v>0</v>
      </c>
      <c r="CJ14" s="22">
        <f t="shared" si="10"/>
        <v>0</v>
      </c>
      <c r="CK14" s="22">
        <f t="shared" si="10"/>
        <v>0</v>
      </c>
      <c r="CL14" s="22">
        <f t="shared" si="10"/>
        <v>0</v>
      </c>
      <c r="CM14" s="22">
        <f t="shared" si="10"/>
        <v>0</v>
      </c>
      <c r="CN14" s="22">
        <f t="shared" si="10"/>
        <v>0</v>
      </c>
      <c r="CO14" s="22">
        <f t="shared" si="10"/>
        <v>0</v>
      </c>
      <c r="CP14" s="22">
        <f t="shared" si="10"/>
        <v>0</v>
      </c>
    </row>
    <row r="15" spans="1:94">
      <c r="A15" s="8"/>
      <c r="C15" s="8"/>
      <c r="D15" s="8"/>
      <c r="E15" s="8"/>
      <c r="F15" s="23"/>
      <c r="G15" s="23"/>
      <c r="H15" s="8"/>
      <c r="I15" s="24"/>
      <c r="J15" s="24"/>
      <c r="K15" s="8"/>
      <c r="L15" s="8"/>
      <c r="M15" s="8"/>
      <c r="N15" s="8"/>
      <c r="O15" s="8"/>
      <c r="P15" s="8"/>
      <c r="Q15" s="25">
        <f>SUM(Q8:Q14)</f>
        <v>528.24333333333334</v>
      </c>
      <c r="R15" s="25">
        <f t="shared" ref="R15:CC15" si="16">SUM(R8:R14)</f>
        <v>528.24333333333334</v>
      </c>
      <c r="S15" s="25">
        <f>SUM(S8:S14)</f>
        <v>535.28657777777778</v>
      </c>
      <c r="T15" s="25">
        <f t="shared" si="16"/>
        <v>668.43911400000013</v>
      </c>
      <c r="U15" s="25">
        <f t="shared" si="16"/>
        <v>1258.9950874200001</v>
      </c>
      <c r="V15" s="25">
        <f t="shared" si="16"/>
        <v>1772.1839400425999</v>
      </c>
      <c r="W15" s="25">
        <f t="shared" si="16"/>
        <v>44.020277777777778</v>
      </c>
      <c r="X15" s="25">
        <f t="shared" si="16"/>
        <v>44.020277777777778</v>
      </c>
      <c r="Y15" s="25">
        <f t="shared" si="16"/>
        <v>44.020277777777778</v>
      </c>
      <c r="Z15" s="25">
        <f t="shared" si="16"/>
        <v>44.020277777777778</v>
      </c>
      <c r="AA15" s="25">
        <f t="shared" si="16"/>
        <v>44.020277777777778</v>
      </c>
      <c r="AB15" s="25">
        <f t="shared" si="16"/>
        <v>44.020277777777778</v>
      </c>
      <c r="AC15" s="25">
        <f t="shared" si="16"/>
        <v>44.020277777777778</v>
      </c>
      <c r="AD15" s="25">
        <f t="shared" si="16"/>
        <v>44.020277777777778</v>
      </c>
      <c r="AE15" s="25">
        <f t="shared" si="16"/>
        <v>44.020277777777778</v>
      </c>
      <c r="AF15" s="25">
        <f t="shared" si="16"/>
        <v>44.020277777777778</v>
      </c>
      <c r="AG15" s="25">
        <f t="shared" si="16"/>
        <v>44.020277777777778</v>
      </c>
      <c r="AH15" s="25">
        <f t="shared" si="16"/>
        <v>44.020277777777778</v>
      </c>
      <c r="AI15" s="25">
        <f t="shared" si="16"/>
        <v>44.020277777777778</v>
      </c>
      <c r="AJ15" s="25">
        <f t="shared" si="16"/>
        <v>44.020277777777778</v>
      </c>
      <c r="AK15" s="25">
        <f t="shared" si="16"/>
        <v>44.020277777777778</v>
      </c>
      <c r="AL15" s="25">
        <f t="shared" si="16"/>
        <v>44.020277777777778</v>
      </c>
      <c r="AM15" s="25">
        <f t="shared" si="16"/>
        <v>44.020277777777778</v>
      </c>
      <c r="AN15" s="25">
        <f t="shared" si="16"/>
        <v>44.020277777777778</v>
      </c>
      <c r="AO15" s="25">
        <f t="shared" si="16"/>
        <v>44.020277777777778</v>
      </c>
      <c r="AP15" s="25">
        <f t="shared" si="16"/>
        <v>44.020277777777778</v>
      </c>
      <c r="AQ15" s="25">
        <f t="shared" si="16"/>
        <v>44.020277777777778</v>
      </c>
      <c r="AR15" s="25">
        <f t="shared" si="16"/>
        <v>44.020277777777778</v>
      </c>
      <c r="AS15" s="25">
        <f t="shared" si="16"/>
        <v>44.020277777777778</v>
      </c>
      <c r="AT15" s="25">
        <f t="shared" si="16"/>
        <v>44.020277777777778</v>
      </c>
      <c r="AU15" s="25">
        <f t="shared" si="16"/>
        <v>44.020277777777778</v>
      </c>
      <c r="AV15" s="25">
        <f t="shared" si="16"/>
        <v>44.020277777777778</v>
      </c>
      <c r="AW15" s="25">
        <f t="shared" si="16"/>
        <v>44.020277777777778</v>
      </c>
      <c r="AX15" s="25">
        <f t="shared" si="16"/>
        <v>44.020277777777778</v>
      </c>
      <c r="AY15" s="25">
        <f t="shared" si="16"/>
        <v>44.020277777777778</v>
      </c>
      <c r="AZ15" s="25">
        <f t="shared" si="16"/>
        <v>44.020277777777778</v>
      </c>
      <c r="BA15" s="25">
        <f t="shared" si="16"/>
        <v>44.020277777777778</v>
      </c>
      <c r="BB15" s="25">
        <f t="shared" si="16"/>
        <v>44.020277777777778</v>
      </c>
      <c r="BC15" s="25">
        <f t="shared" si="16"/>
        <v>44.020277777777778</v>
      </c>
      <c r="BD15" s="25">
        <f t="shared" si="16"/>
        <v>44.020277777777778</v>
      </c>
      <c r="BE15" s="25">
        <f t="shared" si="16"/>
        <v>47.541900000000005</v>
      </c>
      <c r="BF15" s="25">
        <f t="shared" si="16"/>
        <v>47.541900000000005</v>
      </c>
      <c r="BG15" s="25">
        <f t="shared" si="16"/>
        <v>47.541900000000005</v>
      </c>
      <c r="BH15" s="25">
        <f t="shared" si="16"/>
        <v>47.541900000000005</v>
      </c>
      <c r="BI15" s="25">
        <f t="shared" si="16"/>
        <v>47.541900000000005</v>
      </c>
      <c r="BJ15" s="25">
        <f t="shared" si="16"/>
        <v>47.541900000000005</v>
      </c>
      <c r="BK15" s="25">
        <f t="shared" si="16"/>
        <v>47.541900000000005</v>
      </c>
      <c r="BL15" s="25">
        <f t="shared" si="16"/>
        <v>47.541900000000005</v>
      </c>
      <c r="BM15" s="25">
        <f t="shared" si="16"/>
        <v>47.541900000000005</v>
      </c>
      <c r="BN15" s="25">
        <f t="shared" si="16"/>
        <v>47.541900000000005</v>
      </c>
      <c r="BO15" s="25">
        <f t="shared" si="16"/>
        <v>47.541900000000005</v>
      </c>
      <c r="BP15" s="25">
        <f t="shared" si="16"/>
        <v>47.541900000000005</v>
      </c>
      <c r="BQ15" s="25">
        <f t="shared" si="16"/>
        <v>96.510057000000018</v>
      </c>
      <c r="BR15" s="25">
        <f t="shared" si="16"/>
        <v>96.510057000000018</v>
      </c>
      <c r="BS15" s="25">
        <f t="shared" si="16"/>
        <v>96.510057000000018</v>
      </c>
      <c r="BT15" s="25">
        <f t="shared" si="16"/>
        <v>96.510057000000018</v>
      </c>
      <c r="BU15" s="25">
        <f t="shared" si="16"/>
        <v>96.510057000000018</v>
      </c>
      <c r="BV15" s="25">
        <f t="shared" si="16"/>
        <v>96.510057000000018</v>
      </c>
      <c r="BW15" s="25">
        <f t="shared" si="16"/>
        <v>96.510057000000018</v>
      </c>
      <c r="BX15" s="25">
        <f t="shared" si="16"/>
        <v>96.510057000000018</v>
      </c>
      <c r="BY15" s="25">
        <f t="shared" si="16"/>
        <v>96.510057000000018</v>
      </c>
      <c r="BZ15" s="25">
        <f t="shared" si="16"/>
        <v>96.510057000000018</v>
      </c>
      <c r="CA15" s="25">
        <f t="shared" si="16"/>
        <v>96.510057000000018</v>
      </c>
      <c r="CB15" s="25">
        <f t="shared" si="16"/>
        <v>96.510057000000018</v>
      </c>
      <c r="CC15" s="25">
        <f t="shared" si="16"/>
        <v>146.94725871000003</v>
      </c>
      <c r="CD15" s="25">
        <f t="shared" ref="CD15:CP15" si="17">SUM(CD8:CD14)</f>
        <v>146.94725871000003</v>
      </c>
      <c r="CE15" s="25">
        <f t="shared" si="17"/>
        <v>146.94725871000003</v>
      </c>
      <c r="CF15" s="25">
        <f t="shared" si="17"/>
        <v>146.94725871000003</v>
      </c>
      <c r="CG15" s="25">
        <f t="shared" si="17"/>
        <v>146.94725871000003</v>
      </c>
      <c r="CH15" s="25">
        <f t="shared" si="17"/>
        <v>146.94725871000003</v>
      </c>
      <c r="CI15" s="25">
        <f t="shared" si="17"/>
        <v>146.94725871000003</v>
      </c>
      <c r="CJ15" s="25">
        <f t="shared" si="17"/>
        <v>146.94725871000003</v>
      </c>
      <c r="CK15" s="25">
        <f t="shared" si="17"/>
        <v>146.94725871000003</v>
      </c>
      <c r="CL15" s="25">
        <f t="shared" si="17"/>
        <v>146.94725871000003</v>
      </c>
      <c r="CM15" s="25">
        <f t="shared" si="17"/>
        <v>146.94725871000003</v>
      </c>
      <c r="CN15" s="25">
        <f t="shared" si="17"/>
        <v>146.94725871000003</v>
      </c>
      <c r="CO15" s="25">
        <f t="shared" si="17"/>
        <v>151.3556764713</v>
      </c>
      <c r="CP15" s="25">
        <f t="shared" si="17"/>
        <v>151.3556764713</v>
      </c>
    </row>
    <row r="16" spans="1:94">
      <c r="F16" s="26"/>
      <c r="G16" s="26"/>
      <c r="L16" s="27"/>
      <c r="M16" s="27"/>
      <c r="N16" s="27"/>
      <c r="Q16" s="28"/>
    </row>
    <row r="19" spans="12:14">
      <c r="L19" s="30"/>
      <c r="M19" s="30"/>
      <c r="N19" s="30"/>
    </row>
    <row r="20" spans="12:14">
      <c r="L20" s="30"/>
      <c r="M20" s="30"/>
      <c r="N20" s="30"/>
    </row>
    <row r="21" spans="12:14">
      <c r="L21" s="30"/>
      <c r="M21" s="30"/>
      <c r="N21" s="30"/>
    </row>
    <row r="22" spans="12:14">
      <c r="L22" s="30"/>
      <c r="M22" s="30"/>
      <c r="N22" s="30"/>
    </row>
    <row r="23" spans="12:14">
      <c r="L23" s="4"/>
      <c r="M23" s="4"/>
      <c r="N23" s="4"/>
    </row>
  </sheetData>
  <mergeCells count="3">
    <mergeCell ref="F5:G5"/>
    <mergeCell ref="I5:J5"/>
    <mergeCell ref="Q5:U5"/>
  </mergeCells>
  <pageMargins left="0.7" right="0.7" top="0.75" bottom="0.75" header="0.3" footer="0.3"/>
  <pageSetup scale="5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21EC3-D988-4452-9FFE-5BC7580C4332}">
  <sheetPr>
    <tabColor rgb="FF92D050"/>
  </sheetPr>
  <dimension ref="A1:CP32"/>
  <sheetViews>
    <sheetView showGridLines="0" workbookViewId="0">
      <selection activeCell="G10" sqref="G10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6.85546875" bestFit="1" customWidth="1"/>
    <col min="8" max="8" width="1.7109375" customWidth="1"/>
    <col min="9" max="9" width="10.5703125" style="13" bestFit="1" customWidth="1"/>
    <col min="10" max="10" width="11" style="13" bestFit="1" customWidth="1"/>
    <col min="11" max="11" width="1.42578125" customWidth="1"/>
    <col min="12" max="12" width="12.7109375" bestFit="1" customWidth="1"/>
    <col min="13" max="14" width="12.7109375" customWidth="1"/>
    <col min="15" max="15" width="10.5703125" bestFit="1" customWidth="1"/>
    <col min="16" max="16" width="1.42578125" customWidth="1"/>
    <col min="17" max="22" width="12.5703125" bestFit="1" customWidth="1"/>
    <col min="23" max="82" width="8.85546875" bestFit="1" customWidth="1"/>
    <col min="83" max="94" width="12.5703125" customWidth="1"/>
  </cols>
  <sheetData>
    <row r="1" spans="1:94" ht="23.25">
      <c r="B1" s="14" t="s">
        <v>513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L4" s="64"/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B8" s="20" t="s">
        <v>513</v>
      </c>
      <c r="D8" s="20" t="s">
        <v>448</v>
      </c>
      <c r="F8" s="21">
        <v>0</v>
      </c>
      <c r="G8" s="21">
        <v>0</v>
      </c>
      <c r="I8" s="31">
        <v>43466</v>
      </c>
      <c r="J8" s="31">
        <v>43830</v>
      </c>
      <c r="L8" s="29">
        <v>497094.69000000006</v>
      </c>
      <c r="M8" s="29"/>
      <c r="N8" s="29"/>
      <c r="O8" s="32">
        <f t="shared" ref="O8:O14" si="2">IFERROR(L8/ROUND(DAYS360(I8,J8,FALSE)/30,0),0)</f>
        <v>41424.557500000003</v>
      </c>
      <c r="Q8" s="22">
        <f>SUMIFS($W8:$CD8,$W$4:$CD$4,Q$6)</f>
        <v>0</v>
      </c>
      <c r="R8" s="22">
        <f>SUMIFS($W8:$CD8,$W$4:$CD$4,R$6)</f>
        <v>0</v>
      </c>
      <c r="S8" s="22">
        <f>SUMIFS($W8:$CD8,$W$4:$CD$4,S$6)</f>
        <v>0</v>
      </c>
      <c r="T8" s="22">
        <f>SUMIFS($W8:$CD8,$W$4:$CD$4,T$6)</f>
        <v>0</v>
      </c>
      <c r="U8" s="22">
        <f>SUMIFS($W8:$CD8,$W$4:$CD$4,U$6)</f>
        <v>0</v>
      </c>
      <c r="V8" s="22">
        <f t="shared" ref="V8:V14" si="3">SUMIFS($W8:$CP8,$W$4:$CP$4,V$6)</f>
        <v>0</v>
      </c>
      <c r="W8" s="22">
        <f t="shared" ref="W8:AL14" si="4">SUMIFS($O8,$I8,"&lt;="&amp;W$6,$J8,"&gt;"&amp;W$6)</f>
        <v>0</v>
      </c>
      <c r="X8" s="22">
        <f t="shared" si="4"/>
        <v>0</v>
      </c>
      <c r="Y8" s="22">
        <f t="shared" si="4"/>
        <v>0</v>
      </c>
      <c r="Z8" s="22">
        <f t="shared" si="4"/>
        <v>0</v>
      </c>
      <c r="AA8" s="22">
        <f t="shared" si="4"/>
        <v>0</v>
      </c>
      <c r="AB8" s="22">
        <f t="shared" si="4"/>
        <v>0</v>
      </c>
      <c r="AC8" s="22">
        <f t="shared" si="4"/>
        <v>0</v>
      </c>
      <c r="AD8" s="22">
        <f t="shared" si="4"/>
        <v>0</v>
      </c>
      <c r="AE8" s="22">
        <f t="shared" si="4"/>
        <v>0</v>
      </c>
      <c r="AF8" s="22">
        <f t="shared" si="4"/>
        <v>0</v>
      </c>
      <c r="AG8" s="22">
        <f t="shared" si="4"/>
        <v>0</v>
      </c>
      <c r="AH8" s="22">
        <f t="shared" si="4"/>
        <v>0</v>
      </c>
      <c r="AI8" s="22">
        <f t="shared" si="4"/>
        <v>0</v>
      </c>
      <c r="AJ8" s="22">
        <f t="shared" si="4"/>
        <v>0</v>
      </c>
      <c r="AK8" s="22">
        <f t="shared" si="4"/>
        <v>0</v>
      </c>
      <c r="AL8" s="22">
        <f t="shared" si="4"/>
        <v>0</v>
      </c>
      <c r="AM8" s="22">
        <f t="shared" ref="AM8:BB14" si="5">SUMIFS($O8,$I8,"&lt;="&amp;AM$6,$J8,"&gt;"&amp;AM$6)</f>
        <v>0</v>
      </c>
      <c r="AN8" s="22">
        <f t="shared" si="5"/>
        <v>0</v>
      </c>
      <c r="AO8" s="22">
        <f t="shared" si="5"/>
        <v>0</v>
      </c>
      <c r="AP8" s="22">
        <f t="shared" si="5"/>
        <v>0</v>
      </c>
      <c r="AQ8" s="22">
        <f t="shared" si="5"/>
        <v>0</v>
      </c>
      <c r="AR8" s="22">
        <f t="shared" si="5"/>
        <v>0</v>
      </c>
      <c r="AS8" s="22">
        <f t="shared" si="5"/>
        <v>0</v>
      </c>
      <c r="AT8" s="22">
        <f t="shared" si="5"/>
        <v>0</v>
      </c>
      <c r="AU8" s="22">
        <f t="shared" si="5"/>
        <v>0</v>
      </c>
      <c r="AV8" s="22">
        <f t="shared" si="5"/>
        <v>0</v>
      </c>
      <c r="AW8" s="22">
        <f t="shared" si="5"/>
        <v>0</v>
      </c>
      <c r="AX8" s="22">
        <f t="shared" si="5"/>
        <v>0</v>
      </c>
      <c r="AY8" s="22">
        <f t="shared" si="5"/>
        <v>0</v>
      </c>
      <c r="AZ8" s="22">
        <f t="shared" si="5"/>
        <v>0</v>
      </c>
      <c r="BA8" s="22">
        <f t="shared" si="5"/>
        <v>0</v>
      </c>
      <c r="BB8" s="22">
        <f t="shared" si="5"/>
        <v>0</v>
      </c>
      <c r="BC8" s="22">
        <f t="shared" ref="BC8:BR14" si="6">SUMIFS($O8,$I8,"&lt;="&amp;BC$6,$J8,"&gt;"&amp;BC$6)</f>
        <v>0</v>
      </c>
      <c r="BD8" s="22">
        <f t="shared" si="6"/>
        <v>0</v>
      </c>
      <c r="BE8" s="22">
        <f t="shared" si="6"/>
        <v>0</v>
      </c>
      <c r="BF8" s="22">
        <f t="shared" si="6"/>
        <v>0</v>
      </c>
      <c r="BG8" s="22">
        <f t="shared" si="6"/>
        <v>0</v>
      </c>
      <c r="BH8" s="22">
        <f t="shared" si="6"/>
        <v>0</v>
      </c>
      <c r="BI8" s="22">
        <f t="shared" si="6"/>
        <v>0</v>
      </c>
      <c r="BJ8" s="22">
        <f t="shared" si="6"/>
        <v>0</v>
      </c>
      <c r="BK8" s="22">
        <f t="shared" si="6"/>
        <v>0</v>
      </c>
      <c r="BL8" s="22">
        <f t="shared" si="6"/>
        <v>0</v>
      </c>
      <c r="BM8" s="22">
        <f t="shared" si="6"/>
        <v>0</v>
      </c>
      <c r="BN8" s="22">
        <f t="shared" si="6"/>
        <v>0</v>
      </c>
      <c r="BO8" s="22">
        <f t="shared" si="6"/>
        <v>0</v>
      </c>
      <c r="BP8" s="22">
        <f t="shared" si="6"/>
        <v>0</v>
      </c>
      <c r="BQ8" s="22">
        <f t="shared" si="6"/>
        <v>0</v>
      </c>
      <c r="BR8" s="22">
        <f t="shared" si="6"/>
        <v>0</v>
      </c>
      <c r="BS8" s="22">
        <f t="shared" ref="BS8:CH14" si="7">SUMIFS($O8,$I8,"&lt;="&amp;BS$6,$J8,"&gt;"&amp;BS$6)</f>
        <v>0</v>
      </c>
      <c r="BT8" s="22">
        <f t="shared" si="7"/>
        <v>0</v>
      </c>
      <c r="BU8" s="22">
        <f t="shared" si="7"/>
        <v>0</v>
      </c>
      <c r="BV8" s="22">
        <f t="shared" si="7"/>
        <v>0</v>
      </c>
      <c r="BW8" s="22">
        <f t="shared" si="7"/>
        <v>0</v>
      </c>
      <c r="BX8" s="22">
        <f t="shared" si="7"/>
        <v>0</v>
      </c>
      <c r="BY8" s="22">
        <f t="shared" si="7"/>
        <v>0</v>
      </c>
      <c r="BZ8" s="22">
        <f t="shared" si="7"/>
        <v>0</v>
      </c>
      <c r="CA8" s="22">
        <f t="shared" si="7"/>
        <v>0</v>
      </c>
      <c r="CB8" s="22">
        <f t="shared" si="7"/>
        <v>0</v>
      </c>
      <c r="CC8" s="22">
        <f t="shared" si="7"/>
        <v>0</v>
      </c>
      <c r="CD8" s="22">
        <f t="shared" si="7"/>
        <v>0</v>
      </c>
      <c r="CE8" s="22">
        <f t="shared" si="7"/>
        <v>0</v>
      </c>
      <c r="CF8" s="22">
        <f t="shared" si="7"/>
        <v>0</v>
      </c>
      <c r="CG8" s="22">
        <f t="shared" si="7"/>
        <v>0</v>
      </c>
      <c r="CH8" s="22">
        <f t="shared" si="7"/>
        <v>0</v>
      </c>
      <c r="CI8" s="22">
        <f t="shared" ref="CE8:CP14" si="8">SUMIFS($O8,$I8,"&lt;="&amp;CI$6,$J8,"&gt;"&amp;CI$6)</f>
        <v>0</v>
      </c>
      <c r="CJ8" s="22">
        <f t="shared" si="8"/>
        <v>0</v>
      </c>
      <c r="CK8" s="22">
        <f t="shared" si="8"/>
        <v>0</v>
      </c>
      <c r="CL8" s="22">
        <f t="shared" si="8"/>
        <v>0</v>
      </c>
      <c r="CM8" s="22">
        <f t="shared" si="8"/>
        <v>0</v>
      </c>
      <c r="CN8" s="22">
        <f t="shared" si="8"/>
        <v>0</v>
      </c>
      <c r="CO8" s="22">
        <f t="shared" si="8"/>
        <v>0</v>
      </c>
      <c r="CP8" s="22">
        <f t="shared" si="8"/>
        <v>0</v>
      </c>
    </row>
    <row r="9" spans="1:94">
      <c r="B9" s="20" t="s">
        <v>513</v>
      </c>
      <c r="D9" s="20" t="s">
        <v>448</v>
      </c>
      <c r="F9" s="21"/>
      <c r="G9" s="21">
        <v>0</v>
      </c>
      <c r="I9" s="31">
        <f t="shared" ref="I9:J14" si="9">DATE(YEAR(I8)+1,MONTH(I8),DAY(I8))</f>
        <v>43831</v>
      </c>
      <c r="J9" s="31">
        <f>DATE(YEAR(J8)+1,MONTH(J8),DAY(J8))</f>
        <v>44196</v>
      </c>
      <c r="L9" s="29">
        <v>415017.74</v>
      </c>
      <c r="M9" s="29">
        <f>L9-L8</f>
        <v>-82076.95000000007</v>
      </c>
      <c r="N9" s="34">
        <f>M9/L8</f>
        <v>-0.16511331070545143</v>
      </c>
      <c r="O9" s="32">
        <f>IFERROR(L9/ROUND(DAYS360(I9,J9,FALSE)/30,0),0)</f>
        <v>34584.811666666668</v>
      </c>
      <c r="Q9" s="22">
        <f t="shared" ref="Q9:U14" si="10">SUMIFS($W9:$CD9,$W$4:$CD$4,Q$6)</f>
        <v>415017.73999999993</v>
      </c>
      <c r="R9" s="22">
        <f t="shared" si="10"/>
        <v>0</v>
      </c>
      <c r="S9" s="22">
        <f t="shared" si="10"/>
        <v>0</v>
      </c>
      <c r="T9" s="22">
        <f t="shared" si="10"/>
        <v>0</v>
      </c>
      <c r="U9" s="22">
        <f t="shared" si="10"/>
        <v>0</v>
      </c>
      <c r="V9" s="22">
        <f t="shared" si="3"/>
        <v>0</v>
      </c>
      <c r="W9" s="22">
        <f t="shared" si="4"/>
        <v>34584.811666666668</v>
      </c>
      <c r="X9" s="22">
        <f t="shared" si="4"/>
        <v>34584.811666666668</v>
      </c>
      <c r="Y9" s="22">
        <f t="shared" si="4"/>
        <v>34584.811666666668</v>
      </c>
      <c r="Z9" s="22">
        <f t="shared" si="4"/>
        <v>34584.811666666668</v>
      </c>
      <c r="AA9" s="22">
        <f t="shared" si="4"/>
        <v>34584.811666666668</v>
      </c>
      <c r="AB9" s="22">
        <f t="shared" si="4"/>
        <v>34584.811666666668</v>
      </c>
      <c r="AC9" s="22">
        <f t="shared" si="4"/>
        <v>34584.811666666668</v>
      </c>
      <c r="AD9" s="22">
        <f t="shared" si="4"/>
        <v>34584.811666666668</v>
      </c>
      <c r="AE9" s="22">
        <f t="shared" si="4"/>
        <v>34584.811666666668</v>
      </c>
      <c r="AF9" s="22">
        <f t="shared" si="4"/>
        <v>34584.811666666668</v>
      </c>
      <c r="AG9" s="22">
        <f t="shared" si="4"/>
        <v>34584.811666666668</v>
      </c>
      <c r="AH9" s="22">
        <f t="shared" si="4"/>
        <v>34584.811666666668</v>
      </c>
      <c r="AI9" s="22">
        <f t="shared" si="4"/>
        <v>0</v>
      </c>
      <c r="AJ9" s="22">
        <f t="shared" si="4"/>
        <v>0</v>
      </c>
      <c r="AK9" s="22">
        <f t="shared" si="4"/>
        <v>0</v>
      </c>
      <c r="AL9" s="22">
        <f t="shared" si="4"/>
        <v>0</v>
      </c>
      <c r="AM9" s="22">
        <f t="shared" si="5"/>
        <v>0</v>
      </c>
      <c r="AN9" s="22">
        <f t="shared" si="5"/>
        <v>0</v>
      </c>
      <c r="AO9" s="22">
        <f t="shared" si="5"/>
        <v>0</v>
      </c>
      <c r="AP9" s="22">
        <f t="shared" si="5"/>
        <v>0</v>
      </c>
      <c r="AQ9" s="22">
        <f t="shared" si="5"/>
        <v>0</v>
      </c>
      <c r="AR9" s="22">
        <f t="shared" si="5"/>
        <v>0</v>
      </c>
      <c r="AS9" s="22">
        <f t="shared" si="5"/>
        <v>0</v>
      </c>
      <c r="AT9" s="22">
        <f t="shared" si="5"/>
        <v>0</v>
      </c>
      <c r="AU9" s="22">
        <f t="shared" si="5"/>
        <v>0</v>
      </c>
      <c r="AV9" s="22">
        <f t="shared" si="5"/>
        <v>0</v>
      </c>
      <c r="AW9" s="22">
        <f t="shared" si="5"/>
        <v>0</v>
      </c>
      <c r="AX9" s="22">
        <f t="shared" si="5"/>
        <v>0</v>
      </c>
      <c r="AY9" s="22">
        <f t="shared" si="5"/>
        <v>0</v>
      </c>
      <c r="AZ9" s="22">
        <f t="shared" si="5"/>
        <v>0</v>
      </c>
      <c r="BA9" s="22">
        <f t="shared" si="5"/>
        <v>0</v>
      </c>
      <c r="BB9" s="22">
        <f t="shared" si="5"/>
        <v>0</v>
      </c>
      <c r="BC9" s="22">
        <f t="shared" si="6"/>
        <v>0</v>
      </c>
      <c r="BD9" s="22">
        <f t="shared" si="6"/>
        <v>0</v>
      </c>
      <c r="BE9" s="22">
        <f t="shared" si="6"/>
        <v>0</v>
      </c>
      <c r="BF9" s="22">
        <f t="shared" si="6"/>
        <v>0</v>
      </c>
      <c r="BG9" s="22">
        <f t="shared" si="6"/>
        <v>0</v>
      </c>
      <c r="BH9" s="22">
        <f t="shared" si="6"/>
        <v>0</v>
      </c>
      <c r="BI9" s="22">
        <f t="shared" si="6"/>
        <v>0</v>
      </c>
      <c r="BJ9" s="22">
        <f t="shared" si="6"/>
        <v>0</v>
      </c>
      <c r="BK9" s="22">
        <f t="shared" si="6"/>
        <v>0</v>
      </c>
      <c r="BL9" s="22">
        <f t="shared" si="6"/>
        <v>0</v>
      </c>
      <c r="BM9" s="22">
        <f t="shared" si="6"/>
        <v>0</v>
      </c>
      <c r="BN9" s="22">
        <f t="shared" si="6"/>
        <v>0</v>
      </c>
      <c r="BO9" s="22">
        <f t="shared" si="6"/>
        <v>0</v>
      </c>
      <c r="BP9" s="22">
        <f t="shared" si="6"/>
        <v>0</v>
      </c>
      <c r="BQ9" s="22">
        <f t="shared" si="6"/>
        <v>0</v>
      </c>
      <c r="BR9" s="22">
        <f t="shared" si="6"/>
        <v>0</v>
      </c>
      <c r="BS9" s="22">
        <f t="shared" si="7"/>
        <v>0</v>
      </c>
      <c r="BT9" s="22">
        <f t="shared" si="7"/>
        <v>0</v>
      </c>
      <c r="BU9" s="22">
        <f t="shared" si="7"/>
        <v>0</v>
      </c>
      <c r="BV9" s="22">
        <f t="shared" si="7"/>
        <v>0</v>
      </c>
      <c r="BW9" s="22">
        <f t="shared" si="7"/>
        <v>0</v>
      </c>
      <c r="BX9" s="22">
        <f t="shared" si="7"/>
        <v>0</v>
      </c>
      <c r="BY9" s="22">
        <f t="shared" si="7"/>
        <v>0</v>
      </c>
      <c r="BZ9" s="22">
        <f t="shared" si="7"/>
        <v>0</v>
      </c>
      <c r="CA9" s="22">
        <f t="shared" si="7"/>
        <v>0</v>
      </c>
      <c r="CB9" s="22">
        <f t="shared" si="7"/>
        <v>0</v>
      </c>
      <c r="CC9" s="22">
        <f t="shared" si="7"/>
        <v>0</v>
      </c>
      <c r="CD9" s="22">
        <f t="shared" si="7"/>
        <v>0</v>
      </c>
      <c r="CE9" s="22">
        <f t="shared" si="8"/>
        <v>0</v>
      </c>
      <c r="CF9" s="22">
        <f t="shared" si="8"/>
        <v>0</v>
      </c>
      <c r="CG9" s="22">
        <f t="shared" si="8"/>
        <v>0</v>
      </c>
      <c r="CH9" s="22">
        <f t="shared" si="8"/>
        <v>0</v>
      </c>
      <c r="CI9" s="22">
        <f t="shared" si="8"/>
        <v>0</v>
      </c>
      <c r="CJ9" s="22">
        <f t="shared" si="8"/>
        <v>0</v>
      </c>
      <c r="CK9" s="22">
        <f t="shared" si="8"/>
        <v>0</v>
      </c>
      <c r="CL9" s="22">
        <f t="shared" si="8"/>
        <v>0</v>
      </c>
      <c r="CM9" s="22">
        <f t="shared" si="8"/>
        <v>0</v>
      </c>
      <c r="CN9" s="22">
        <f t="shared" si="8"/>
        <v>0</v>
      </c>
      <c r="CO9" s="22">
        <f t="shared" si="8"/>
        <v>0</v>
      </c>
      <c r="CP9" s="22">
        <f t="shared" si="8"/>
        <v>0</v>
      </c>
    </row>
    <row r="10" spans="1:94">
      <c r="B10" s="20" t="s">
        <v>513</v>
      </c>
      <c r="D10" s="20" t="s">
        <v>448</v>
      </c>
      <c r="F10" s="21"/>
      <c r="G10" s="21">
        <v>0.38</v>
      </c>
      <c r="I10" s="31">
        <f t="shared" si="9"/>
        <v>44197</v>
      </c>
      <c r="J10" s="31">
        <f t="shared" si="9"/>
        <v>44561</v>
      </c>
      <c r="L10" s="29">
        <f>O9*(1+F10)*(1+G10)*ROUND(DAYS360(I10,J10,FALSE)/30,0)</f>
        <v>572724.48120000004</v>
      </c>
      <c r="M10" s="29">
        <f t="shared" ref="M10:M14" si="11">L10-L9</f>
        <v>157706.74120000005</v>
      </c>
      <c r="N10" s="34">
        <f t="shared" ref="N10:N14" si="12">M10/L9</f>
        <v>0.38000000000000012</v>
      </c>
      <c r="O10" s="32">
        <f t="shared" si="2"/>
        <v>47727.040100000006</v>
      </c>
      <c r="Q10" s="22">
        <f t="shared" si="10"/>
        <v>0</v>
      </c>
      <c r="R10" s="22">
        <f t="shared" si="10"/>
        <v>572724.48119999992</v>
      </c>
      <c r="S10" s="22">
        <f t="shared" si="10"/>
        <v>0</v>
      </c>
      <c r="T10" s="22">
        <f t="shared" si="10"/>
        <v>0</v>
      </c>
      <c r="U10" s="22">
        <f t="shared" si="10"/>
        <v>0</v>
      </c>
      <c r="V10" s="22">
        <f t="shared" si="3"/>
        <v>0</v>
      </c>
      <c r="W10" s="22">
        <f t="shared" si="4"/>
        <v>0</v>
      </c>
      <c r="X10" s="22">
        <f t="shared" si="4"/>
        <v>0</v>
      </c>
      <c r="Y10" s="22">
        <f t="shared" si="4"/>
        <v>0</v>
      </c>
      <c r="Z10" s="22">
        <f t="shared" si="4"/>
        <v>0</v>
      </c>
      <c r="AA10" s="22">
        <f t="shared" si="4"/>
        <v>0</v>
      </c>
      <c r="AB10" s="22">
        <f t="shared" si="4"/>
        <v>0</v>
      </c>
      <c r="AC10" s="22">
        <f t="shared" si="4"/>
        <v>0</v>
      </c>
      <c r="AD10" s="22">
        <f t="shared" si="4"/>
        <v>0</v>
      </c>
      <c r="AE10" s="22">
        <f t="shared" si="4"/>
        <v>0</v>
      </c>
      <c r="AF10" s="22">
        <f t="shared" si="4"/>
        <v>0</v>
      </c>
      <c r="AG10" s="22">
        <f t="shared" si="4"/>
        <v>0</v>
      </c>
      <c r="AH10" s="22">
        <f t="shared" si="4"/>
        <v>0</v>
      </c>
      <c r="AI10" s="22">
        <f t="shared" si="4"/>
        <v>47727.040100000006</v>
      </c>
      <c r="AJ10" s="22">
        <f t="shared" si="4"/>
        <v>47727.040100000006</v>
      </c>
      <c r="AK10" s="22">
        <f t="shared" si="4"/>
        <v>47727.040100000006</v>
      </c>
      <c r="AL10" s="22">
        <f t="shared" si="4"/>
        <v>47727.040100000006</v>
      </c>
      <c r="AM10" s="22">
        <f t="shared" si="5"/>
        <v>47727.040100000006</v>
      </c>
      <c r="AN10" s="22">
        <f t="shared" si="5"/>
        <v>47727.040100000006</v>
      </c>
      <c r="AO10" s="22">
        <f t="shared" si="5"/>
        <v>47727.040100000006</v>
      </c>
      <c r="AP10" s="22">
        <f t="shared" si="5"/>
        <v>47727.040100000006</v>
      </c>
      <c r="AQ10" s="22">
        <f t="shared" si="5"/>
        <v>47727.040100000006</v>
      </c>
      <c r="AR10" s="22">
        <f t="shared" si="5"/>
        <v>47727.040100000006</v>
      </c>
      <c r="AS10" s="22">
        <f t="shared" si="5"/>
        <v>47727.040100000006</v>
      </c>
      <c r="AT10" s="22">
        <f t="shared" si="5"/>
        <v>47727.040100000006</v>
      </c>
      <c r="AU10" s="22">
        <f t="shared" si="5"/>
        <v>0</v>
      </c>
      <c r="AV10" s="22">
        <f t="shared" si="5"/>
        <v>0</v>
      </c>
      <c r="AW10" s="22">
        <f t="shared" si="5"/>
        <v>0</v>
      </c>
      <c r="AX10" s="22">
        <f t="shared" si="5"/>
        <v>0</v>
      </c>
      <c r="AY10" s="22">
        <f t="shared" si="5"/>
        <v>0</v>
      </c>
      <c r="AZ10" s="22">
        <f t="shared" si="5"/>
        <v>0</v>
      </c>
      <c r="BA10" s="22">
        <f t="shared" si="5"/>
        <v>0</v>
      </c>
      <c r="BB10" s="22">
        <f t="shared" si="5"/>
        <v>0</v>
      </c>
      <c r="BC10" s="22">
        <f t="shared" si="6"/>
        <v>0</v>
      </c>
      <c r="BD10" s="22">
        <f t="shared" si="6"/>
        <v>0</v>
      </c>
      <c r="BE10" s="22">
        <f t="shared" si="6"/>
        <v>0</v>
      </c>
      <c r="BF10" s="22">
        <f t="shared" si="6"/>
        <v>0</v>
      </c>
      <c r="BG10" s="22">
        <f t="shared" si="6"/>
        <v>0</v>
      </c>
      <c r="BH10" s="22">
        <f t="shared" si="6"/>
        <v>0</v>
      </c>
      <c r="BI10" s="22">
        <f t="shared" si="6"/>
        <v>0</v>
      </c>
      <c r="BJ10" s="22">
        <f t="shared" si="6"/>
        <v>0</v>
      </c>
      <c r="BK10" s="22">
        <f t="shared" si="6"/>
        <v>0</v>
      </c>
      <c r="BL10" s="22">
        <f t="shared" si="6"/>
        <v>0</v>
      </c>
      <c r="BM10" s="22">
        <f t="shared" si="6"/>
        <v>0</v>
      </c>
      <c r="BN10" s="22">
        <f t="shared" si="6"/>
        <v>0</v>
      </c>
      <c r="BO10" s="22">
        <f t="shared" si="6"/>
        <v>0</v>
      </c>
      <c r="BP10" s="22">
        <f t="shared" si="6"/>
        <v>0</v>
      </c>
      <c r="BQ10" s="22">
        <f t="shared" si="6"/>
        <v>0</v>
      </c>
      <c r="BR10" s="22">
        <f t="shared" si="6"/>
        <v>0</v>
      </c>
      <c r="BS10" s="22">
        <f t="shared" si="7"/>
        <v>0</v>
      </c>
      <c r="BT10" s="22">
        <f t="shared" si="7"/>
        <v>0</v>
      </c>
      <c r="BU10" s="22">
        <f t="shared" si="7"/>
        <v>0</v>
      </c>
      <c r="BV10" s="22">
        <f t="shared" si="7"/>
        <v>0</v>
      </c>
      <c r="BW10" s="22">
        <f t="shared" si="7"/>
        <v>0</v>
      </c>
      <c r="BX10" s="22">
        <f t="shared" si="7"/>
        <v>0</v>
      </c>
      <c r="BY10" s="22">
        <f t="shared" si="7"/>
        <v>0</v>
      </c>
      <c r="BZ10" s="22">
        <f t="shared" si="7"/>
        <v>0</v>
      </c>
      <c r="CA10" s="22">
        <f t="shared" si="7"/>
        <v>0</v>
      </c>
      <c r="CB10" s="22">
        <f t="shared" si="7"/>
        <v>0</v>
      </c>
      <c r="CC10" s="22">
        <f t="shared" si="7"/>
        <v>0</v>
      </c>
      <c r="CD10" s="22">
        <f t="shared" si="7"/>
        <v>0</v>
      </c>
      <c r="CE10" s="22">
        <f t="shared" si="8"/>
        <v>0</v>
      </c>
      <c r="CF10" s="22">
        <f t="shared" si="8"/>
        <v>0</v>
      </c>
      <c r="CG10" s="22">
        <f t="shared" si="8"/>
        <v>0</v>
      </c>
      <c r="CH10" s="22">
        <f t="shared" si="8"/>
        <v>0</v>
      </c>
      <c r="CI10" s="22">
        <f t="shared" si="8"/>
        <v>0</v>
      </c>
      <c r="CJ10" s="22">
        <f t="shared" si="8"/>
        <v>0</v>
      </c>
      <c r="CK10" s="22">
        <f t="shared" si="8"/>
        <v>0</v>
      </c>
      <c r="CL10" s="22">
        <f t="shared" si="8"/>
        <v>0</v>
      </c>
      <c r="CM10" s="22">
        <f t="shared" si="8"/>
        <v>0</v>
      </c>
      <c r="CN10" s="22">
        <f t="shared" si="8"/>
        <v>0</v>
      </c>
      <c r="CO10" s="22">
        <f t="shared" si="8"/>
        <v>0</v>
      </c>
      <c r="CP10" s="22">
        <f t="shared" si="8"/>
        <v>0</v>
      </c>
    </row>
    <row r="11" spans="1:94">
      <c r="B11" s="20" t="s">
        <v>513</v>
      </c>
      <c r="D11" s="20" t="s">
        <v>448</v>
      </c>
      <c r="F11" s="21"/>
      <c r="G11" s="21">
        <v>0.08</v>
      </c>
      <c r="I11" s="31">
        <f t="shared" si="9"/>
        <v>44562</v>
      </c>
      <c r="J11" s="31">
        <f t="shared" si="9"/>
        <v>44926</v>
      </c>
      <c r="L11" s="29">
        <f t="shared" ref="L11:L12" si="13">O10*(1+F11)*(1+G11)*ROUND(DAYS360(I11,J11,FALSE)/30,0)</f>
        <v>618542.43969600019</v>
      </c>
      <c r="M11" s="29">
        <f t="shared" si="11"/>
        <v>45817.958496000152</v>
      </c>
      <c r="N11" s="34">
        <f t="shared" si="12"/>
        <v>8.0000000000000265E-2</v>
      </c>
      <c r="O11" s="32">
        <f t="shared" si="2"/>
        <v>51545.203308000018</v>
      </c>
      <c r="Q11" s="22">
        <f t="shared" si="10"/>
        <v>0</v>
      </c>
      <c r="R11" s="22">
        <f t="shared" si="10"/>
        <v>0</v>
      </c>
      <c r="S11" s="22">
        <f t="shared" si="10"/>
        <v>618542.43969600007</v>
      </c>
      <c r="T11" s="22">
        <f t="shared" si="10"/>
        <v>0</v>
      </c>
      <c r="U11" s="22">
        <f t="shared" si="10"/>
        <v>0</v>
      </c>
      <c r="V11" s="22">
        <f t="shared" si="3"/>
        <v>0</v>
      </c>
      <c r="W11" s="22">
        <f t="shared" si="4"/>
        <v>0</v>
      </c>
      <c r="X11" s="22">
        <f t="shared" si="4"/>
        <v>0</v>
      </c>
      <c r="Y11" s="22">
        <f t="shared" si="4"/>
        <v>0</v>
      </c>
      <c r="Z11" s="22">
        <f t="shared" si="4"/>
        <v>0</v>
      </c>
      <c r="AA11" s="22">
        <f t="shared" si="4"/>
        <v>0</v>
      </c>
      <c r="AB11" s="22">
        <f t="shared" si="4"/>
        <v>0</v>
      </c>
      <c r="AC11" s="22">
        <f t="shared" si="4"/>
        <v>0</v>
      </c>
      <c r="AD11" s="22">
        <f t="shared" si="4"/>
        <v>0</v>
      </c>
      <c r="AE11" s="22">
        <f t="shared" si="4"/>
        <v>0</v>
      </c>
      <c r="AF11" s="22">
        <f t="shared" si="4"/>
        <v>0</v>
      </c>
      <c r="AG11" s="22">
        <f t="shared" si="4"/>
        <v>0</v>
      </c>
      <c r="AH11" s="22">
        <f t="shared" si="4"/>
        <v>0</v>
      </c>
      <c r="AI11" s="22">
        <f t="shared" si="4"/>
        <v>0</v>
      </c>
      <c r="AJ11" s="22">
        <f t="shared" si="4"/>
        <v>0</v>
      </c>
      <c r="AK11" s="22">
        <f t="shared" si="4"/>
        <v>0</v>
      </c>
      <c r="AL11" s="22">
        <f t="shared" si="4"/>
        <v>0</v>
      </c>
      <c r="AM11" s="22">
        <f t="shared" si="5"/>
        <v>0</v>
      </c>
      <c r="AN11" s="22">
        <f t="shared" si="5"/>
        <v>0</v>
      </c>
      <c r="AO11" s="22">
        <f t="shared" si="5"/>
        <v>0</v>
      </c>
      <c r="AP11" s="22">
        <f t="shared" si="5"/>
        <v>0</v>
      </c>
      <c r="AQ11" s="22">
        <f t="shared" si="5"/>
        <v>0</v>
      </c>
      <c r="AR11" s="22">
        <f t="shared" si="5"/>
        <v>0</v>
      </c>
      <c r="AS11" s="22">
        <f t="shared" si="5"/>
        <v>0</v>
      </c>
      <c r="AT11" s="22">
        <f t="shared" si="5"/>
        <v>0</v>
      </c>
      <c r="AU11" s="22">
        <f t="shared" si="5"/>
        <v>51545.203308000018</v>
      </c>
      <c r="AV11" s="22">
        <f t="shared" si="5"/>
        <v>51545.203308000018</v>
      </c>
      <c r="AW11" s="22">
        <f t="shared" si="5"/>
        <v>51545.203308000018</v>
      </c>
      <c r="AX11" s="22">
        <f t="shared" si="5"/>
        <v>51545.203308000018</v>
      </c>
      <c r="AY11" s="22">
        <f t="shared" si="5"/>
        <v>51545.203308000018</v>
      </c>
      <c r="AZ11" s="22">
        <f t="shared" si="5"/>
        <v>51545.203308000018</v>
      </c>
      <c r="BA11" s="22">
        <f t="shared" si="5"/>
        <v>51545.203308000018</v>
      </c>
      <c r="BB11" s="22">
        <f t="shared" si="5"/>
        <v>51545.203308000018</v>
      </c>
      <c r="BC11" s="22">
        <f t="shared" si="6"/>
        <v>51545.203308000018</v>
      </c>
      <c r="BD11" s="22">
        <f t="shared" si="6"/>
        <v>51545.203308000018</v>
      </c>
      <c r="BE11" s="22">
        <f t="shared" si="6"/>
        <v>51545.203308000018</v>
      </c>
      <c r="BF11" s="22">
        <f t="shared" si="6"/>
        <v>51545.203308000018</v>
      </c>
      <c r="BG11" s="22">
        <f t="shared" si="6"/>
        <v>0</v>
      </c>
      <c r="BH11" s="22">
        <f t="shared" si="6"/>
        <v>0</v>
      </c>
      <c r="BI11" s="22">
        <f t="shared" si="6"/>
        <v>0</v>
      </c>
      <c r="BJ11" s="22">
        <f t="shared" si="6"/>
        <v>0</v>
      </c>
      <c r="BK11" s="22">
        <f t="shared" si="6"/>
        <v>0</v>
      </c>
      <c r="BL11" s="22">
        <f t="shared" si="6"/>
        <v>0</v>
      </c>
      <c r="BM11" s="22">
        <f t="shared" si="6"/>
        <v>0</v>
      </c>
      <c r="BN11" s="22">
        <f t="shared" si="6"/>
        <v>0</v>
      </c>
      <c r="BO11" s="22">
        <f t="shared" si="6"/>
        <v>0</v>
      </c>
      <c r="BP11" s="22">
        <f t="shared" si="6"/>
        <v>0</v>
      </c>
      <c r="BQ11" s="22">
        <f t="shared" si="6"/>
        <v>0</v>
      </c>
      <c r="BR11" s="22">
        <f t="shared" si="6"/>
        <v>0</v>
      </c>
      <c r="BS11" s="22">
        <f t="shared" si="7"/>
        <v>0</v>
      </c>
      <c r="BT11" s="22">
        <f t="shared" si="7"/>
        <v>0</v>
      </c>
      <c r="BU11" s="22">
        <f t="shared" si="7"/>
        <v>0</v>
      </c>
      <c r="BV11" s="22">
        <f t="shared" si="7"/>
        <v>0</v>
      </c>
      <c r="BW11" s="22">
        <f t="shared" si="7"/>
        <v>0</v>
      </c>
      <c r="BX11" s="22">
        <f t="shared" si="7"/>
        <v>0</v>
      </c>
      <c r="BY11" s="22">
        <f t="shared" si="7"/>
        <v>0</v>
      </c>
      <c r="BZ11" s="22">
        <f t="shared" si="7"/>
        <v>0</v>
      </c>
      <c r="CA11" s="22">
        <f t="shared" si="7"/>
        <v>0</v>
      </c>
      <c r="CB11" s="22">
        <f t="shared" si="7"/>
        <v>0</v>
      </c>
      <c r="CC11" s="22">
        <f t="shared" si="7"/>
        <v>0</v>
      </c>
      <c r="CD11" s="22">
        <f t="shared" si="7"/>
        <v>0</v>
      </c>
      <c r="CE11" s="22">
        <f t="shared" si="8"/>
        <v>0</v>
      </c>
      <c r="CF11" s="22">
        <f t="shared" si="8"/>
        <v>0</v>
      </c>
      <c r="CG11" s="22">
        <f t="shared" si="8"/>
        <v>0</v>
      </c>
      <c r="CH11" s="22">
        <f t="shared" si="8"/>
        <v>0</v>
      </c>
      <c r="CI11" s="22">
        <f t="shared" si="8"/>
        <v>0</v>
      </c>
      <c r="CJ11" s="22">
        <f t="shared" si="8"/>
        <v>0</v>
      </c>
      <c r="CK11" s="22">
        <f t="shared" si="8"/>
        <v>0</v>
      </c>
      <c r="CL11" s="22">
        <f t="shared" si="8"/>
        <v>0</v>
      </c>
      <c r="CM11" s="22">
        <f t="shared" si="8"/>
        <v>0</v>
      </c>
      <c r="CN11" s="22">
        <f t="shared" si="8"/>
        <v>0</v>
      </c>
      <c r="CO11" s="22">
        <f t="shared" si="8"/>
        <v>0</v>
      </c>
      <c r="CP11" s="22">
        <f t="shared" si="8"/>
        <v>0</v>
      </c>
    </row>
    <row r="12" spans="1:94">
      <c r="B12" s="20" t="s">
        <v>513</v>
      </c>
      <c r="D12" s="20" t="s">
        <v>448</v>
      </c>
      <c r="F12" s="21"/>
      <c r="G12" s="21">
        <v>0.03</v>
      </c>
      <c r="I12" s="31">
        <f t="shared" si="9"/>
        <v>44927</v>
      </c>
      <c r="J12" s="31">
        <f t="shared" si="9"/>
        <v>45291</v>
      </c>
      <c r="L12" s="29">
        <f t="shared" si="13"/>
        <v>637098.71288688027</v>
      </c>
      <c r="M12" s="29">
        <f t="shared" si="11"/>
        <v>18556.273190880078</v>
      </c>
      <c r="N12" s="34">
        <f t="shared" si="12"/>
        <v>3.0000000000000117E-2</v>
      </c>
      <c r="O12" s="32">
        <f t="shared" si="2"/>
        <v>53091.55940724002</v>
      </c>
      <c r="Q12" s="22">
        <f t="shared" si="10"/>
        <v>0</v>
      </c>
      <c r="R12" s="22">
        <f t="shared" si="10"/>
        <v>0</v>
      </c>
      <c r="S12" s="22">
        <f t="shared" si="10"/>
        <v>0</v>
      </c>
      <c r="T12" s="22">
        <f t="shared" si="10"/>
        <v>637098.71288688027</v>
      </c>
      <c r="U12" s="22">
        <f t="shared" si="10"/>
        <v>0</v>
      </c>
      <c r="V12" s="22">
        <f t="shared" si="3"/>
        <v>0</v>
      </c>
      <c r="W12" s="22">
        <f t="shared" si="4"/>
        <v>0</v>
      </c>
      <c r="X12" s="22">
        <f t="shared" si="4"/>
        <v>0</v>
      </c>
      <c r="Y12" s="22">
        <f t="shared" si="4"/>
        <v>0</v>
      </c>
      <c r="Z12" s="22">
        <f t="shared" si="4"/>
        <v>0</v>
      </c>
      <c r="AA12" s="22">
        <f t="shared" si="4"/>
        <v>0</v>
      </c>
      <c r="AB12" s="22">
        <f t="shared" si="4"/>
        <v>0</v>
      </c>
      <c r="AC12" s="22">
        <f t="shared" si="4"/>
        <v>0</v>
      </c>
      <c r="AD12" s="22">
        <f t="shared" si="4"/>
        <v>0</v>
      </c>
      <c r="AE12" s="22">
        <f t="shared" si="4"/>
        <v>0</v>
      </c>
      <c r="AF12" s="22">
        <f t="shared" si="4"/>
        <v>0</v>
      </c>
      <c r="AG12" s="22">
        <f t="shared" si="4"/>
        <v>0</v>
      </c>
      <c r="AH12" s="22">
        <f t="shared" si="4"/>
        <v>0</v>
      </c>
      <c r="AI12" s="22">
        <f t="shared" si="4"/>
        <v>0</v>
      </c>
      <c r="AJ12" s="22">
        <f t="shared" si="4"/>
        <v>0</v>
      </c>
      <c r="AK12" s="22">
        <f t="shared" si="4"/>
        <v>0</v>
      </c>
      <c r="AL12" s="22">
        <f t="shared" si="4"/>
        <v>0</v>
      </c>
      <c r="AM12" s="22">
        <f t="shared" si="5"/>
        <v>0</v>
      </c>
      <c r="AN12" s="22">
        <f t="shared" si="5"/>
        <v>0</v>
      </c>
      <c r="AO12" s="22">
        <f t="shared" si="5"/>
        <v>0</v>
      </c>
      <c r="AP12" s="22">
        <f t="shared" si="5"/>
        <v>0</v>
      </c>
      <c r="AQ12" s="22">
        <f t="shared" si="5"/>
        <v>0</v>
      </c>
      <c r="AR12" s="22">
        <f t="shared" si="5"/>
        <v>0</v>
      </c>
      <c r="AS12" s="22">
        <f t="shared" si="5"/>
        <v>0</v>
      </c>
      <c r="AT12" s="22">
        <f t="shared" si="5"/>
        <v>0</v>
      </c>
      <c r="AU12" s="22">
        <f t="shared" si="5"/>
        <v>0</v>
      </c>
      <c r="AV12" s="22">
        <f t="shared" si="5"/>
        <v>0</v>
      </c>
      <c r="AW12" s="22">
        <f t="shared" si="5"/>
        <v>0</v>
      </c>
      <c r="AX12" s="22">
        <f t="shared" si="5"/>
        <v>0</v>
      </c>
      <c r="AY12" s="22">
        <f t="shared" si="5"/>
        <v>0</v>
      </c>
      <c r="AZ12" s="22">
        <f t="shared" si="5"/>
        <v>0</v>
      </c>
      <c r="BA12" s="22">
        <f t="shared" si="5"/>
        <v>0</v>
      </c>
      <c r="BB12" s="22">
        <f t="shared" si="5"/>
        <v>0</v>
      </c>
      <c r="BC12" s="22">
        <f t="shared" si="6"/>
        <v>0</v>
      </c>
      <c r="BD12" s="22">
        <f t="shared" si="6"/>
        <v>0</v>
      </c>
      <c r="BE12" s="22">
        <f t="shared" si="6"/>
        <v>0</v>
      </c>
      <c r="BF12" s="22">
        <f t="shared" si="6"/>
        <v>0</v>
      </c>
      <c r="BG12" s="22">
        <f t="shared" si="6"/>
        <v>53091.55940724002</v>
      </c>
      <c r="BH12" s="22">
        <f t="shared" si="6"/>
        <v>53091.55940724002</v>
      </c>
      <c r="BI12" s="22">
        <f t="shared" si="6"/>
        <v>53091.55940724002</v>
      </c>
      <c r="BJ12" s="22">
        <f t="shared" si="6"/>
        <v>53091.55940724002</v>
      </c>
      <c r="BK12" s="22">
        <f t="shared" si="6"/>
        <v>53091.55940724002</v>
      </c>
      <c r="BL12" s="22">
        <f t="shared" si="6"/>
        <v>53091.55940724002</v>
      </c>
      <c r="BM12" s="22">
        <f t="shared" si="6"/>
        <v>53091.55940724002</v>
      </c>
      <c r="BN12" s="22">
        <f t="shared" si="6"/>
        <v>53091.55940724002</v>
      </c>
      <c r="BO12" s="22">
        <f t="shared" si="6"/>
        <v>53091.55940724002</v>
      </c>
      <c r="BP12" s="22">
        <f t="shared" si="6"/>
        <v>53091.55940724002</v>
      </c>
      <c r="BQ12" s="22">
        <f t="shared" si="6"/>
        <v>53091.55940724002</v>
      </c>
      <c r="BR12" s="22">
        <f t="shared" si="6"/>
        <v>53091.55940724002</v>
      </c>
      <c r="BS12" s="22">
        <f t="shared" si="7"/>
        <v>0</v>
      </c>
      <c r="BT12" s="22">
        <f t="shared" si="7"/>
        <v>0</v>
      </c>
      <c r="BU12" s="22">
        <f t="shared" si="7"/>
        <v>0</v>
      </c>
      <c r="BV12" s="22">
        <f t="shared" si="7"/>
        <v>0</v>
      </c>
      <c r="BW12" s="22">
        <f t="shared" si="7"/>
        <v>0</v>
      </c>
      <c r="BX12" s="22">
        <f t="shared" si="7"/>
        <v>0</v>
      </c>
      <c r="BY12" s="22">
        <f t="shared" si="7"/>
        <v>0</v>
      </c>
      <c r="BZ12" s="22">
        <f t="shared" si="7"/>
        <v>0</v>
      </c>
      <c r="CA12" s="22">
        <f t="shared" si="7"/>
        <v>0</v>
      </c>
      <c r="CB12" s="22">
        <f t="shared" si="7"/>
        <v>0</v>
      </c>
      <c r="CC12" s="22">
        <f t="shared" si="7"/>
        <v>0</v>
      </c>
      <c r="CD12" s="22">
        <f t="shared" si="7"/>
        <v>0</v>
      </c>
      <c r="CE12" s="22">
        <f t="shared" si="8"/>
        <v>0</v>
      </c>
      <c r="CF12" s="22">
        <f t="shared" si="8"/>
        <v>0</v>
      </c>
      <c r="CG12" s="22">
        <f t="shared" si="8"/>
        <v>0</v>
      </c>
      <c r="CH12" s="22">
        <f t="shared" si="8"/>
        <v>0</v>
      </c>
      <c r="CI12" s="22">
        <f t="shared" si="8"/>
        <v>0</v>
      </c>
      <c r="CJ12" s="22">
        <f t="shared" si="8"/>
        <v>0</v>
      </c>
      <c r="CK12" s="22">
        <f t="shared" si="8"/>
        <v>0</v>
      </c>
      <c r="CL12" s="22">
        <f t="shared" si="8"/>
        <v>0</v>
      </c>
      <c r="CM12" s="22">
        <f t="shared" si="8"/>
        <v>0</v>
      </c>
      <c r="CN12" s="22">
        <f t="shared" si="8"/>
        <v>0</v>
      </c>
      <c r="CO12" s="22">
        <f t="shared" si="8"/>
        <v>0</v>
      </c>
      <c r="CP12" s="22">
        <f t="shared" si="8"/>
        <v>0</v>
      </c>
    </row>
    <row r="13" spans="1:94">
      <c r="B13" s="20" t="s">
        <v>513</v>
      </c>
      <c r="D13" s="20" t="s">
        <v>448</v>
      </c>
      <c r="F13" s="21"/>
      <c r="G13" s="21">
        <v>0.03</v>
      </c>
      <c r="I13" s="31">
        <f t="shared" si="9"/>
        <v>45292</v>
      </c>
      <c r="J13" s="31">
        <f t="shared" si="9"/>
        <v>45657</v>
      </c>
      <c r="L13" s="29">
        <f>O12*(1+F13)*(1+G13)*ROUND(DAYS360(I13,J13,FALSE)/30,0)</f>
        <v>656211.67427348671</v>
      </c>
      <c r="M13" s="29">
        <f t="shared" si="11"/>
        <v>19112.961386606446</v>
      </c>
      <c r="N13" s="34">
        <f t="shared" si="12"/>
        <v>3.0000000000000061E-2</v>
      </c>
      <c r="O13" s="32">
        <f t="shared" si="2"/>
        <v>54684.306189457224</v>
      </c>
      <c r="Q13" s="22">
        <f t="shared" si="10"/>
        <v>0</v>
      </c>
      <c r="R13" s="22">
        <f t="shared" si="10"/>
        <v>0</v>
      </c>
      <c r="S13" s="22">
        <f t="shared" si="10"/>
        <v>0</v>
      </c>
      <c r="T13" s="22">
        <f t="shared" si="10"/>
        <v>0</v>
      </c>
      <c r="U13" s="22">
        <f t="shared" si="10"/>
        <v>656211.67427348671</v>
      </c>
      <c r="V13" s="22">
        <f t="shared" si="3"/>
        <v>0</v>
      </c>
      <c r="W13" s="22">
        <f t="shared" si="4"/>
        <v>0</v>
      </c>
      <c r="X13" s="22">
        <f t="shared" si="4"/>
        <v>0</v>
      </c>
      <c r="Y13" s="22">
        <f t="shared" si="4"/>
        <v>0</v>
      </c>
      <c r="Z13" s="22">
        <f t="shared" si="4"/>
        <v>0</v>
      </c>
      <c r="AA13" s="22">
        <f t="shared" si="4"/>
        <v>0</v>
      </c>
      <c r="AB13" s="22">
        <f t="shared" si="4"/>
        <v>0</v>
      </c>
      <c r="AC13" s="22">
        <f t="shared" si="4"/>
        <v>0</v>
      </c>
      <c r="AD13" s="22">
        <f t="shared" si="4"/>
        <v>0</v>
      </c>
      <c r="AE13" s="22">
        <f t="shared" si="4"/>
        <v>0</v>
      </c>
      <c r="AF13" s="22">
        <f t="shared" si="4"/>
        <v>0</v>
      </c>
      <c r="AG13" s="22">
        <f t="shared" si="4"/>
        <v>0</v>
      </c>
      <c r="AH13" s="22">
        <f t="shared" si="4"/>
        <v>0</v>
      </c>
      <c r="AI13" s="22">
        <f t="shared" si="4"/>
        <v>0</v>
      </c>
      <c r="AJ13" s="22">
        <f t="shared" si="4"/>
        <v>0</v>
      </c>
      <c r="AK13" s="22">
        <f t="shared" si="4"/>
        <v>0</v>
      </c>
      <c r="AL13" s="22">
        <f t="shared" si="4"/>
        <v>0</v>
      </c>
      <c r="AM13" s="22">
        <f t="shared" si="5"/>
        <v>0</v>
      </c>
      <c r="AN13" s="22">
        <f t="shared" si="5"/>
        <v>0</v>
      </c>
      <c r="AO13" s="22">
        <f t="shared" si="5"/>
        <v>0</v>
      </c>
      <c r="AP13" s="22">
        <f t="shared" si="5"/>
        <v>0</v>
      </c>
      <c r="AQ13" s="22">
        <f t="shared" si="5"/>
        <v>0</v>
      </c>
      <c r="AR13" s="22">
        <f t="shared" si="5"/>
        <v>0</v>
      </c>
      <c r="AS13" s="22">
        <f t="shared" si="5"/>
        <v>0</v>
      </c>
      <c r="AT13" s="22">
        <f t="shared" si="5"/>
        <v>0</v>
      </c>
      <c r="AU13" s="22">
        <f t="shared" si="5"/>
        <v>0</v>
      </c>
      <c r="AV13" s="22">
        <f t="shared" si="5"/>
        <v>0</v>
      </c>
      <c r="AW13" s="22">
        <f t="shared" si="5"/>
        <v>0</v>
      </c>
      <c r="AX13" s="22">
        <f t="shared" si="5"/>
        <v>0</v>
      </c>
      <c r="AY13" s="22">
        <f t="shared" si="5"/>
        <v>0</v>
      </c>
      <c r="AZ13" s="22">
        <f t="shared" si="5"/>
        <v>0</v>
      </c>
      <c r="BA13" s="22">
        <f t="shared" si="5"/>
        <v>0</v>
      </c>
      <c r="BB13" s="22">
        <f t="shared" si="5"/>
        <v>0</v>
      </c>
      <c r="BC13" s="22">
        <f t="shared" si="6"/>
        <v>0</v>
      </c>
      <c r="BD13" s="22">
        <f t="shared" si="6"/>
        <v>0</v>
      </c>
      <c r="BE13" s="22">
        <f t="shared" si="6"/>
        <v>0</v>
      </c>
      <c r="BF13" s="22">
        <f t="shared" si="6"/>
        <v>0</v>
      </c>
      <c r="BG13" s="22">
        <f t="shared" si="6"/>
        <v>0</v>
      </c>
      <c r="BH13" s="22">
        <f t="shared" si="6"/>
        <v>0</v>
      </c>
      <c r="BI13" s="22">
        <f t="shared" si="6"/>
        <v>0</v>
      </c>
      <c r="BJ13" s="22">
        <f t="shared" si="6"/>
        <v>0</v>
      </c>
      <c r="BK13" s="22">
        <f t="shared" si="6"/>
        <v>0</v>
      </c>
      <c r="BL13" s="22">
        <f t="shared" si="6"/>
        <v>0</v>
      </c>
      <c r="BM13" s="22">
        <f t="shared" si="6"/>
        <v>0</v>
      </c>
      <c r="BN13" s="22">
        <f t="shared" si="6"/>
        <v>0</v>
      </c>
      <c r="BO13" s="22">
        <f t="shared" si="6"/>
        <v>0</v>
      </c>
      <c r="BP13" s="22">
        <f t="shared" si="6"/>
        <v>0</v>
      </c>
      <c r="BQ13" s="22">
        <f t="shared" si="6"/>
        <v>0</v>
      </c>
      <c r="BR13" s="22">
        <f t="shared" si="6"/>
        <v>0</v>
      </c>
      <c r="BS13" s="22">
        <f t="shared" si="7"/>
        <v>54684.306189457224</v>
      </c>
      <c r="BT13" s="22">
        <f t="shared" si="7"/>
        <v>54684.306189457224</v>
      </c>
      <c r="BU13" s="22">
        <f t="shared" si="7"/>
        <v>54684.306189457224</v>
      </c>
      <c r="BV13" s="22">
        <f t="shared" si="7"/>
        <v>54684.306189457224</v>
      </c>
      <c r="BW13" s="22">
        <f t="shared" si="7"/>
        <v>54684.306189457224</v>
      </c>
      <c r="BX13" s="22">
        <f t="shared" si="7"/>
        <v>54684.306189457224</v>
      </c>
      <c r="BY13" s="22">
        <f t="shared" si="7"/>
        <v>54684.306189457224</v>
      </c>
      <c r="BZ13" s="22">
        <f t="shared" si="7"/>
        <v>54684.306189457224</v>
      </c>
      <c r="CA13" s="22">
        <f t="shared" si="7"/>
        <v>54684.306189457224</v>
      </c>
      <c r="CB13" s="22">
        <f t="shared" si="7"/>
        <v>54684.306189457224</v>
      </c>
      <c r="CC13" s="22">
        <f t="shared" si="7"/>
        <v>54684.306189457224</v>
      </c>
      <c r="CD13" s="22">
        <f t="shared" si="7"/>
        <v>54684.306189457224</v>
      </c>
      <c r="CE13" s="22">
        <f t="shared" si="8"/>
        <v>0</v>
      </c>
      <c r="CF13" s="22">
        <f t="shared" si="8"/>
        <v>0</v>
      </c>
      <c r="CG13" s="22">
        <f t="shared" si="8"/>
        <v>0</v>
      </c>
      <c r="CH13" s="22">
        <f t="shared" si="8"/>
        <v>0</v>
      </c>
      <c r="CI13" s="22">
        <f t="shared" si="8"/>
        <v>0</v>
      </c>
      <c r="CJ13" s="22">
        <f t="shared" si="8"/>
        <v>0</v>
      </c>
      <c r="CK13" s="22">
        <f t="shared" si="8"/>
        <v>0</v>
      </c>
      <c r="CL13" s="22">
        <f t="shared" si="8"/>
        <v>0</v>
      </c>
      <c r="CM13" s="22">
        <f t="shared" si="8"/>
        <v>0</v>
      </c>
      <c r="CN13" s="22">
        <f t="shared" si="8"/>
        <v>0</v>
      </c>
      <c r="CO13" s="22">
        <f t="shared" si="8"/>
        <v>0</v>
      </c>
      <c r="CP13" s="22">
        <f t="shared" si="8"/>
        <v>0</v>
      </c>
    </row>
    <row r="14" spans="1:94">
      <c r="B14" s="20" t="s">
        <v>513</v>
      </c>
      <c r="D14" s="20" t="s">
        <v>448</v>
      </c>
      <c r="F14" s="21"/>
      <c r="G14" s="21">
        <v>0.03</v>
      </c>
      <c r="I14" s="31">
        <f t="shared" si="9"/>
        <v>45658</v>
      </c>
      <c r="J14" s="31">
        <f t="shared" si="9"/>
        <v>46022</v>
      </c>
      <c r="L14" s="29">
        <f>O13*(1+F14)*(1+G14)*ROUND(DAYS360(I14,J14,FALSE)/30,0)</f>
        <v>675898.02450169134</v>
      </c>
      <c r="M14" s="29">
        <f t="shared" si="11"/>
        <v>19686.350228204625</v>
      </c>
      <c r="N14" s="34">
        <f t="shared" si="12"/>
        <v>3.0000000000000037E-2</v>
      </c>
      <c r="O14" s="32">
        <f t="shared" si="2"/>
        <v>56324.835375140945</v>
      </c>
      <c r="Q14" s="22">
        <f t="shared" si="10"/>
        <v>0</v>
      </c>
      <c r="R14" s="22">
        <f t="shared" si="10"/>
        <v>0</v>
      </c>
      <c r="S14" s="22">
        <f t="shared" si="10"/>
        <v>0</v>
      </c>
      <c r="T14" s="22">
        <f t="shared" si="10"/>
        <v>0</v>
      </c>
      <c r="U14" s="22">
        <f t="shared" si="10"/>
        <v>0</v>
      </c>
      <c r="V14" s="22">
        <f t="shared" si="3"/>
        <v>675898.02450169134</v>
      </c>
      <c r="W14" s="22">
        <f t="shared" si="4"/>
        <v>0</v>
      </c>
      <c r="X14" s="22">
        <f t="shared" si="4"/>
        <v>0</v>
      </c>
      <c r="Y14" s="22">
        <f t="shared" si="4"/>
        <v>0</v>
      </c>
      <c r="Z14" s="22">
        <f t="shared" si="4"/>
        <v>0</v>
      </c>
      <c r="AA14" s="22">
        <f t="shared" si="4"/>
        <v>0</v>
      </c>
      <c r="AB14" s="22">
        <f t="shared" si="4"/>
        <v>0</v>
      </c>
      <c r="AC14" s="22">
        <f t="shared" si="4"/>
        <v>0</v>
      </c>
      <c r="AD14" s="22">
        <f t="shared" si="4"/>
        <v>0</v>
      </c>
      <c r="AE14" s="22">
        <f t="shared" si="4"/>
        <v>0</v>
      </c>
      <c r="AF14" s="22">
        <f t="shared" si="4"/>
        <v>0</v>
      </c>
      <c r="AG14" s="22">
        <f t="shared" si="4"/>
        <v>0</v>
      </c>
      <c r="AH14" s="22">
        <f t="shared" si="4"/>
        <v>0</v>
      </c>
      <c r="AI14" s="22">
        <f t="shared" si="4"/>
        <v>0</v>
      </c>
      <c r="AJ14" s="22">
        <f t="shared" si="4"/>
        <v>0</v>
      </c>
      <c r="AK14" s="22">
        <f t="shared" si="4"/>
        <v>0</v>
      </c>
      <c r="AL14" s="22">
        <f t="shared" si="4"/>
        <v>0</v>
      </c>
      <c r="AM14" s="22">
        <f t="shared" si="5"/>
        <v>0</v>
      </c>
      <c r="AN14" s="22">
        <f t="shared" si="5"/>
        <v>0</v>
      </c>
      <c r="AO14" s="22">
        <f t="shared" si="5"/>
        <v>0</v>
      </c>
      <c r="AP14" s="22">
        <f t="shared" si="5"/>
        <v>0</v>
      </c>
      <c r="AQ14" s="22">
        <f t="shared" si="5"/>
        <v>0</v>
      </c>
      <c r="AR14" s="22">
        <f t="shared" si="5"/>
        <v>0</v>
      </c>
      <c r="AS14" s="22">
        <f t="shared" si="5"/>
        <v>0</v>
      </c>
      <c r="AT14" s="22">
        <f t="shared" si="5"/>
        <v>0</v>
      </c>
      <c r="AU14" s="22">
        <f t="shared" si="5"/>
        <v>0</v>
      </c>
      <c r="AV14" s="22">
        <f t="shared" si="5"/>
        <v>0</v>
      </c>
      <c r="AW14" s="22">
        <f t="shared" si="5"/>
        <v>0</v>
      </c>
      <c r="AX14" s="22">
        <f t="shared" si="5"/>
        <v>0</v>
      </c>
      <c r="AY14" s="22">
        <f t="shared" si="5"/>
        <v>0</v>
      </c>
      <c r="AZ14" s="22">
        <f t="shared" si="5"/>
        <v>0</v>
      </c>
      <c r="BA14" s="22">
        <f t="shared" si="5"/>
        <v>0</v>
      </c>
      <c r="BB14" s="22">
        <f t="shared" si="5"/>
        <v>0</v>
      </c>
      <c r="BC14" s="22">
        <f t="shared" si="6"/>
        <v>0</v>
      </c>
      <c r="BD14" s="22">
        <f t="shared" si="6"/>
        <v>0</v>
      </c>
      <c r="BE14" s="22">
        <f t="shared" si="6"/>
        <v>0</v>
      </c>
      <c r="BF14" s="22">
        <f t="shared" si="6"/>
        <v>0</v>
      </c>
      <c r="BG14" s="22">
        <f t="shared" si="6"/>
        <v>0</v>
      </c>
      <c r="BH14" s="22">
        <f t="shared" si="6"/>
        <v>0</v>
      </c>
      <c r="BI14" s="22">
        <f t="shared" si="6"/>
        <v>0</v>
      </c>
      <c r="BJ14" s="22">
        <f t="shared" si="6"/>
        <v>0</v>
      </c>
      <c r="BK14" s="22">
        <f t="shared" si="6"/>
        <v>0</v>
      </c>
      <c r="BL14" s="22">
        <f t="shared" si="6"/>
        <v>0</v>
      </c>
      <c r="BM14" s="22">
        <f t="shared" si="6"/>
        <v>0</v>
      </c>
      <c r="BN14" s="22">
        <f t="shared" si="6"/>
        <v>0</v>
      </c>
      <c r="BO14" s="22">
        <f t="shared" si="6"/>
        <v>0</v>
      </c>
      <c r="BP14" s="22">
        <f t="shared" si="6"/>
        <v>0</v>
      </c>
      <c r="BQ14" s="22">
        <f t="shared" si="6"/>
        <v>0</v>
      </c>
      <c r="BR14" s="22">
        <f t="shared" si="6"/>
        <v>0</v>
      </c>
      <c r="BS14" s="22">
        <f t="shared" si="7"/>
        <v>0</v>
      </c>
      <c r="BT14" s="22">
        <f t="shared" si="7"/>
        <v>0</v>
      </c>
      <c r="BU14" s="22">
        <f t="shared" si="7"/>
        <v>0</v>
      </c>
      <c r="BV14" s="22">
        <f t="shared" si="7"/>
        <v>0</v>
      </c>
      <c r="BW14" s="22">
        <f t="shared" si="7"/>
        <v>0</v>
      </c>
      <c r="BX14" s="22">
        <f t="shared" si="7"/>
        <v>0</v>
      </c>
      <c r="BY14" s="22">
        <f t="shared" si="7"/>
        <v>0</v>
      </c>
      <c r="BZ14" s="22">
        <f t="shared" si="7"/>
        <v>0</v>
      </c>
      <c r="CA14" s="22">
        <f t="shared" si="7"/>
        <v>0</v>
      </c>
      <c r="CB14" s="22">
        <f t="shared" si="7"/>
        <v>0</v>
      </c>
      <c r="CC14" s="22">
        <f t="shared" si="7"/>
        <v>0</v>
      </c>
      <c r="CD14" s="22">
        <f t="shared" si="7"/>
        <v>0</v>
      </c>
      <c r="CE14" s="22">
        <f t="shared" si="8"/>
        <v>56324.835375140945</v>
      </c>
      <c r="CF14" s="22">
        <f t="shared" si="8"/>
        <v>56324.835375140945</v>
      </c>
      <c r="CG14" s="22">
        <f t="shared" si="8"/>
        <v>56324.835375140945</v>
      </c>
      <c r="CH14" s="22">
        <f t="shared" si="8"/>
        <v>56324.835375140945</v>
      </c>
      <c r="CI14" s="22">
        <f t="shared" si="8"/>
        <v>56324.835375140945</v>
      </c>
      <c r="CJ14" s="22">
        <f t="shared" si="8"/>
        <v>56324.835375140945</v>
      </c>
      <c r="CK14" s="22">
        <f t="shared" si="8"/>
        <v>56324.835375140945</v>
      </c>
      <c r="CL14" s="22">
        <f t="shared" si="8"/>
        <v>56324.835375140945</v>
      </c>
      <c r="CM14" s="22">
        <f t="shared" si="8"/>
        <v>56324.835375140945</v>
      </c>
      <c r="CN14" s="22">
        <f t="shared" si="8"/>
        <v>56324.835375140945</v>
      </c>
      <c r="CO14" s="22">
        <f t="shared" si="8"/>
        <v>56324.835375140945</v>
      </c>
      <c r="CP14" s="22">
        <f t="shared" si="8"/>
        <v>56324.835375140945</v>
      </c>
    </row>
    <row r="15" spans="1:94">
      <c r="A15" s="8"/>
      <c r="C15" s="8"/>
      <c r="D15" s="8"/>
      <c r="E15" s="8"/>
      <c r="F15" s="23"/>
      <c r="G15" s="23"/>
      <c r="H15" s="8"/>
      <c r="I15" s="24"/>
      <c r="J15" s="24"/>
      <c r="K15" s="8"/>
      <c r="L15" s="8"/>
      <c r="M15" s="8"/>
      <c r="N15" s="8"/>
      <c r="O15" s="8"/>
      <c r="P15" s="8"/>
      <c r="Q15" s="25">
        <f>SUM(Q8:Q14)</f>
        <v>415017.73999999993</v>
      </c>
      <c r="R15" s="25">
        <f t="shared" ref="R15:CC15" si="14">SUM(R8:R14)</f>
        <v>572724.48119999992</v>
      </c>
      <c r="S15" s="25">
        <f t="shared" si="14"/>
        <v>618542.43969600007</v>
      </c>
      <c r="T15" s="25">
        <f t="shared" si="14"/>
        <v>637098.71288688027</v>
      </c>
      <c r="U15" s="25">
        <f t="shared" si="14"/>
        <v>656211.67427348671</v>
      </c>
      <c r="V15" s="25">
        <f t="shared" si="14"/>
        <v>675898.02450169134</v>
      </c>
      <c r="W15" s="25">
        <f t="shared" si="14"/>
        <v>34584.811666666668</v>
      </c>
      <c r="X15" s="25">
        <f t="shared" si="14"/>
        <v>34584.811666666668</v>
      </c>
      <c r="Y15" s="25">
        <f t="shared" si="14"/>
        <v>34584.811666666668</v>
      </c>
      <c r="Z15" s="25">
        <f t="shared" si="14"/>
        <v>34584.811666666668</v>
      </c>
      <c r="AA15" s="25">
        <f t="shared" si="14"/>
        <v>34584.811666666668</v>
      </c>
      <c r="AB15" s="25">
        <f t="shared" si="14"/>
        <v>34584.811666666668</v>
      </c>
      <c r="AC15" s="25">
        <f t="shared" si="14"/>
        <v>34584.811666666668</v>
      </c>
      <c r="AD15" s="25">
        <f t="shared" si="14"/>
        <v>34584.811666666668</v>
      </c>
      <c r="AE15" s="25">
        <f t="shared" si="14"/>
        <v>34584.811666666668</v>
      </c>
      <c r="AF15" s="25">
        <f t="shared" si="14"/>
        <v>34584.811666666668</v>
      </c>
      <c r="AG15" s="25">
        <f t="shared" si="14"/>
        <v>34584.811666666668</v>
      </c>
      <c r="AH15" s="25">
        <f t="shared" si="14"/>
        <v>34584.811666666668</v>
      </c>
      <c r="AI15" s="25">
        <f t="shared" si="14"/>
        <v>47727.040100000006</v>
      </c>
      <c r="AJ15" s="25">
        <f t="shared" si="14"/>
        <v>47727.040100000006</v>
      </c>
      <c r="AK15" s="25">
        <f t="shared" si="14"/>
        <v>47727.040100000006</v>
      </c>
      <c r="AL15" s="25">
        <f t="shared" si="14"/>
        <v>47727.040100000006</v>
      </c>
      <c r="AM15" s="25">
        <f t="shared" si="14"/>
        <v>47727.040100000006</v>
      </c>
      <c r="AN15" s="25">
        <f t="shared" si="14"/>
        <v>47727.040100000006</v>
      </c>
      <c r="AO15" s="25">
        <f t="shared" si="14"/>
        <v>47727.040100000006</v>
      </c>
      <c r="AP15" s="25">
        <f t="shared" si="14"/>
        <v>47727.040100000006</v>
      </c>
      <c r="AQ15" s="25">
        <f t="shared" si="14"/>
        <v>47727.040100000006</v>
      </c>
      <c r="AR15" s="25">
        <f t="shared" si="14"/>
        <v>47727.040100000006</v>
      </c>
      <c r="AS15" s="25">
        <f t="shared" si="14"/>
        <v>47727.040100000006</v>
      </c>
      <c r="AT15" s="25">
        <f t="shared" si="14"/>
        <v>47727.040100000006</v>
      </c>
      <c r="AU15" s="25">
        <f t="shared" si="14"/>
        <v>51545.203308000018</v>
      </c>
      <c r="AV15" s="25">
        <f t="shared" si="14"/>
        <v>51545.203308000018</v>
      </c>
      <c r="AW15" s="25">
        <f t="shared" si="14"/>
        <v>51545.203308000018</v>
      </c>
      <c r="AX15" s="25">
        <f t="shared" si="14"/>
        <v>51545.203308000018</v>
      </c>
      <c r="AY15" s="25">
        <f t="shared" si="14"/>
        <v>51545.203308000018</v>
      </c>
      <c r="AZ15" s="25">
        <f t="shared" si="14"/>
        <v>51545.203308000018</v>
      </c>
      <c r="BA15" s="25">
        <f t="shared" si="14"/>
        <v>51545.203308000018</v>
      </c>
      <c r="BB15" s="25">
        <f t="shared" si="14"/>
        <v>51545.203308000018</v>
      </c>
      <c r="BC15" s="25">
        <f t="shared" si="14"/>
        <v>51545.203308000018</v>
      </c>
      <c r="BD15" s="25">
        <f t="shared" si="14"/>
        <v>51545.203308000018</v>
      </c>
      <c r="BE15" s="25">
        <f t="shared" si="14"/>
        <v>51545.203308000018</v>
      </c>
      <c r="BF15" s="25">
        <f t="shared" si="14"/>
        <v>51545.203308000018</v>
      </c>
      <c r="BG15" s="25">
        <f t="shared" si="14"/>
        <v>53091.55940724002</v>
      </c>
      <c r="BH15" s="25">
        <f t="shared" si="14"/>
        <v>53091.55940724002</v>
      </c>
      <c r="BI15" s="25">
        <f t="shared" si="14"/>
        <v>53091.55940724002</v>
      </c>
      <c r="BJ15" s="25">
        <f t="shared" si="14"/>
        <v>53091.55940724002</v>
      </c>
      <c r="BK15" s="25">
        <f t="shared" si="14"/>
        <v>53091.55940724002</v>
      </c>
      <c r="BL15" s="25">
        <f t="shared" si="14"/>
        <v>53091.55940724002</v>
      </c>
      <c r="BM15" s="25">
        <f t="shared" si="14"/>
        <v>53091.55940724002</v>
      </c>
      <c r="BN15" s="25">
        <f t="shared" si="14"/>
        <v>53091.55940724002</v>
      </c>
      <c r="BO15" s="25">
        <f t="shared" si="14"/>
        <v>53091.55940724002</v>
      </c>
      <c r="BP15" s="25">
        <f t="shared" si="14"/>
        <v>53091.55940724002</v>
      </c>
      <c r="BQ15" s="25">
        <f t="shared" si="14"/>
        <v>53091.55940724002</v>
      </c>
      <c r="BR15" s="25">
        <f t="shared" si="14"/>
        <v>53091.55940724002</v>
      </c>
      <c r="BS15" s="25">
        <f t="shared" si="14"/>
        <v>54684.306189457224</v>
      </c>
      <c r="BT15" s="25">
        <f t="shared" si="14"/>
        <v>54684.306189457224</v>
      </c>
      <c r="BU15" s="25">
        <f t="shared" si="14"/>
        <v>54684.306189457224</v>
      </c>
      <c r="BV15" s="25">
        <f t="shared" si="14"/>
        <v>54684.306189457224</v>
      </c>
      <c r="BW15" s="25">
        <f t="shared" si="14"/>
        <v>54684.306189457224</v>
      </c>
      <c r="BX15" s="25">
        <f t="shared" si="14"/>
        <v>54684.306189457224</v>
      </c>
      <c r="BY15" s="25">
        <f t="shared" si="14"/>
        <v>54684.306189457224</v>
      </c>
      <c r="BZ15" s="25">
        <f t="shared" si="14"/>
        <v>54684.306189457224</v>
      </c>
      <c r="CA15" s="25">
        <f t="shared" si="14"/>
        <v>54684.306189457224</v>
      </c>
      <c r="CB15" s="25">
        <f t="shared" si="14"/>
        <v>54684.306189457224</v>
      </c>
      <c r="CC15" s="25">
        <f t="shared" si="14"/>
        <v>54684.306189457224</v>
      </c>
      <c r="CD15" s="25">
        <f t="shared" ref="CD15:CP15" si="15">SUM(CD8:CD14)</f>
        <v>54684.306189457224</v>
      </c>
      <c r="CE15" s="25">
        <f t="shared" si="15"/>
        <v>56324.835375140945</v>
      </c>
      <c r="CF15" s="25">
        <f t="shared" si="15"/>
        <v>56324.835375140945</v>
      </c>
      <c r="CG15" s="25">
        <f t="shared" si="15"/>
        <v>56324.835375140945</v>
      </c>
      <c r="CH15" s="25">
        <f t="shared" si="15"/>
        <v>56324.835375140945</v>
      </c>
      <c r="CI15" s="25">
        <f t="shared" si="15"/>
        <v>56324.835375140945</v>
      </c>
      <c r="CJ15" s="25">
        <f t="shared" si="15"/>
        <v>56324.835375140945</v>
      </c>
      <c r="CK15" s="25">
        <f t="shared" si="15"/>
        <v>56324.835375140945</v>
      </c>
      <c r="CL15" s="25">
        <f t="shared" si="15"/>
        <v>56324.835375140945</v>
      </c>
      <c r="CM15" s="25">
        <f t="shared" si="15"/>
        <v>56324.835375140945</v>
      </c>
      <c r="CN15" s="25">
        <f t="shared" si="15"/>
        <v>56324.835375140945</v>
      </c>
      <c r="CO15" s="25">
        <f t="shared" si="15"/>
        <v>56324.835375140945</v>
      </c>
      <c r="CP15" s="25">
        <f t="shared" si="15"/>
        <v>56324.835375140945</v>
      </c>
    </row>
    <row r="16" spans="1:94">
      <c r="F16" s="26"/>
      <c r="G16" s="26"/>
      <c r="L16" s="27"/>
      <c r="M16" s="27"/>
      <c r="N16" s="27"/>
      <c r="Q16" s="28"/>
    </row>
    <row r="17" spans="1:94">
      <c r="I17"/>
      <c r="J17"/>
    </row>
    <row r="18" spans="1:94">
      <c r="B18" s="20" t="s">
        <v>513</v>
      </c>
      <c r="D18" s="20" t="s">
        <v>435</v>
      </c>
      <c r="F18" s="21">
        <v>0</v>
      </c>
      <c r="G18" s="21">
        <v>0</v>
      </c>
      <c r="I18" s="31">
        <v>43466</v>
      </c>
      <c r="J18" s="31">
        <v>43830</v>
      </c>
      <c r="L18" s="29">
        <v>88500</v>
      </c>
      <c r="M18" s="29"/>
      <c r="N18" s="29"/>
      <c r="O18" s="32">
        <f t="shared" ref="O18" si="16">IFERROR(L18/ROUND(DAYS360(I18,J18,FALSE)/30,0),0)</f>
        <v>7375</v>
      </c>
      <c r="Q18" s="22">
        <f>SUMIFS($W18:$CD18,$W$4:$CD$4,Q$6)</f>
        <v>0</v>
      </c>
      <c r="R18" s="22">
        <f>SUMIFS($W18:$CD18,$W$4:$CD$4,R$6)</f>
        <v>0</v>
      </c>
      <c r="S18" s="22">
        <f>SUMIFS($W18:$CD18,$W$4:$CD$4,S$6)</f>
        <v>0</v>
      </c>
      <c r="T18" s="22">
        <f>SUMIFS($W18:$CD18,$W$4:$CD$4,T$6)</f>
        <v>0</v>
      </c>
      <c r="U18" s="22">
        <f>SUMIFS($W18:$CD18,$W$4:$CD$4,U$6)</f>
        <v>0</v>
      </c>
      <c r="V18" s="22">
        <f t="shared" ref="V18:V24" si="17">SUMIFS($W18:$CP18,$W$4:$CP$4,V$6)</f>
        <v>0</v>
      </c>
      <c r="W18" s="22">
        <f t="shared" ref="W18:AL24" si="18">SUMIFS($O18,$I18,"&lt;="&amp;W$6,$J18,"&gt;"&amp;W$6)</f>
        <v>0</v>
      </c>
      <c r="X18" s="22">
        <f t="shared" si="18"/>
        <v>0</v>
      </c>
      <c r="Y18" s="22">
        <f t="shared" si="18"/>
        <v>0</v>
      </c>
      <c r="Z18" s="22">
        <f t="shared" si="18"/>
        <v>0</v>
      </c>
      <c r="AA18" s="22">
        <f t="shared" si="18"/>
        <v>0</v>
      </c>
      <c r="AB18" s="22">
        <f t="shared" si="18"/>
        <v>0</v>
      </c>
      <c r="AC18" s="22">
        <f t="shared" si="18"/>
        <v>0</v>
      </c>
      <c r="AD18" s="22">
        <f t="shared" si="18"/>
        <v>0</v>
      </c>
      <c r="AE18" s="22">
        <f t="shared" si="18"/>
        <v>0</v>
      </c>
      <c r="AF18" s="22">
        <f t="shared" si="18"/>
        <v>0</v>
      </c>
      <c r="AG18" s="22">
        <f t="shared" si="18"/>
        <v>0</v>
      </c>
      <c r="AH18" s="22">
        <f t="shared" si="18"/>
        <v>0</v>
      </c>
      <c r="AI18" s="22">
        <f t="shared" si="18"/>
        <v>0</v>
      </c>
      <c r="AJ18" s="22">
        <f t="shared" si="18"/>
        <v>0</v>
      </c>
      <c r="AK18" s="22">
        <f t="shared" si="18"/>
        <v>0</v>
      </c>
      <c r="AL18" s="22">
        <f t="shared" si="18"/>
        <v>0</v>
      </c>
      <c r="AM18" s="22">
        <f t="shared" ref="AM18:BB24" si="19">SUMIFS($O18,$I18,"&lt;="&amp;AM$6,$J18,"&gt;"&amp;AM$6)</f>
        <v>0</v>
      </c>
      <c r="AN18" s="22">
        <f t="shared" si="19"/>
        <v>0</v>
      </c>
      <c r="AO18" s="22">
        <f t="shared" si="19"/>
        <v>0</v>
      </c>
      <c r="AP18" s="22">
        <f t="shared" si="19"/>
        <v>0</v>
      </c>
      <c r="AQ18" s="22">
        <f t="shared" si="19"/>
        <v>0</v>
      </c>
      <c r="AR18" s="22">
        <f t="shared" si="19"/>
        <v>0</v>
      </c>
      <c r="AS18" s="22">
        <f t="shared" si="19"/>
        <v>0</v>
      </c>
      <c r="AT18" s="22">
        <f t="shared" si="19"/>
        <v>0</v>
      </c>
      <c r="AU18" s="22">
        <f t="shared" si="19"/>
        <v>0</v>
      </c>
      <c r="AV18" s="22">
        <f t="shared" si="19"/>
        <v>0</v>
      </c>
      <c r="AW18" s="22">
        <f t="shared" si="19"/>
        <v>0</v>
      </c>
      <c r="AX18" s="22">
        <f t="shared" si="19"/>
        <v>0</v>
      </c>
      <c r="AY18" s="22">
        <f t="shared" si="19"/>
        <v>0</v>
      </c>
      <c r="AZ18" s="22">
        <f t="shared" si="19"/>
        <v>0</v>
      </c>
      <c r="BA18" s="22">
        <f t="shared" si="19"/>
        <v>0</v>
      </c>
      <c r="BB18" s="22">
        <f t="shared" si="19"/>
        <v>0</v>
      </c>
      <c r="BC18" s="22">
        <f t="shared" ref="BC18:BR24" si="20">SUMIFS($O18,$I18,"&lt;="&amp;BC$6,$J18,"&gt;"&amp;BC$6)</f>
        <v>0</v>
      </c>
      <c r="BD18" s="22">
        <f t="shared" si="20"/>
        <v>0</v>
      </c>
      <c r="BE18" s="22">
        <f t="shared" si="20"/>
        <v>0</v>
      </c>
      <c r="BF18" s="22">
        <f t="shared" si="20"/>
        <v>0</v>
      </c>
      <c r="BG18" s="22">
        <f t="shared" si="20"/>
        <v>0</v>
      </c>
      <c r="BH18" s="22">
        <f t="shared" si="20"/>
        <v>0</v>
      </c>
      <c r="BI18" s="22">
        <f t="shared" si="20"/>
        <v>0</v>
      </c>
      <c r="BJ18" s="22">
        <f t="shared" si="20"/>
        <v>0</v>
      </c>
      <c r="BK18" s="22">
        <f t="shared" si="20"/>
        <v>0</v>
      </c>
      <c r="BL18" s="22">
        <f t="shared" si="20"/>
        <v>0</v>
      </c>
      <c r="BM18" s="22">
        <f t="shared" si="20"/>
        <v>0</v>
      </c>
      <c r="BN18" s="22">
        <f t="shared" si="20"/>
        <v>0</v>
      </c>
      <c r="BO18" s="22">
        <f t="shared" si="20"/>
        <v>0</v>
      </c>
      <c r="BP18" s="22">
        <f t="shared" si="20"/>
        <v>0</v>
      </c>
      <c r="BQ18" s="22">
        <f t="shared" si="20"/>
        <v>0</v>
      </c>
      <c r="BR18" s="22">
        <f t="shared" si="20"/>
        <v>0</v>
      </c>
      <c r="BS18" s="22">
        <f t="shared" ref="BS18:CH24" si="21">SUMIFS($O18,$I18,"&lt;="&amp;BS$6,$J18,"&gt;"&amp;BS$6)</f>
        <v>0</v>
      </c>
      <c r="BT18" s="22">
        <f t="shared" si="21"/>
        <v>0</v>
      </c>
      <c r="BU18" s="22">
        <f t="shared" si="21"/>
        <v>0</v>
      </c>
      <c r="BV18" s="22">
        <f t="shared" si="21"/>
        <v>0</v>
      </c>
      <c r="BW18" s="22">
        <f t="shared" si="21"/>
        <v>0</v>
      </c>
      <c r="BX18" s="22">
        <f t="shared" si="21"/>
        <v>0</v>
      </c>
      <c r="BY18" s="22">
        <f t="shared" si="21"/>
        <v>0</v>
      </c>
      <c r="BZ18" s="22">
        <f t="shared" si="21"/>
        <v>0</v>
      </c>
      <c r="CA18" s="22">
        <f t="shared" si="21"/>
        <v>0</v>
      </c>
      <c r="CB18" s="22">
        <f t="shared" si="21"/>
        <v>0</v>
      </c>
      <c r="CC18" s="22">
        <f t="shared" si="21"/>
        <v>0</v>
      </c>
      <c r="CD18" s="22">
        <f t="shared" si="21"/>
        <v>0</v>
      </c>
      <c r="CE18" s="22">
        <f t="shared" si="21"/>
        <v>0</v>
      </c>
      <c r="CF18" s="22">
        <f t="shared" si="21"/>
        <v>0</v>
      </c>
      <c r="CG18" s="22">
        <f t="shared" si="21"/>
        <v>0</v>
      </c>
      <c r="CH18" s="22">
        <f t="shared" si="21"/>
        <v>0</v>
      </c>
      <c r="CI18" s="22">
        <f t="shared" ref="CE18:CP24" si="22">SUMIFS($O18,$I18,"&lt;="&amp;CI$6,$J18,"&gt;"&amp;CI$6)</f>
        <v>0</v>
      </c>
      <c r="CJ18" s="22">
        <f t="shared" si="22"/>
        <v>0</v>
      </c>
      <c r="CK18" s="22">
        <f t="shared" si="22"/>
        <v>0</v>
      </c>
      <c r="CL18" s="22">
        <f t="shared" si="22"/>
        <v>0</v>
      </c>
      <c r="CM18" s="22">
        <f t="shared" si="22"/>
        <v>0</v>
      </c>
      <c r="CN18" s="22">
        <f t="shared" si="22"/>
        <v>0</v>
      </c>
      <c r="CO18" s="22">
        <f t="shared" si="22"/>
        <v>0</v>
      </c>
      <c r="CP18" s="22">
        <f t="shared" si="22"/>
        <v>0</v>
      </c>
    </row>
    <row r="19" spans="1:94">
      <c r="B19" s="20" t="s">
        <v>513</v>
      </c>
      <c r="D19" s="20" t="s">
        <v>435</v>
      </c>
      <c r="F19" s="21"/>
      <c r="G19" s="21">
        <v>0</v>
      </c>
      <c r="I19" s="31">
        <f t="shared" ref="I19:J24" si="23">DATE(YEAR(I18)+1,MONTH(I18),DAY(I18))</f>
        <v>43831</v>
      </c>
      <c r="J19" s="31">
        <f>DATE(YEAR(J18)+1,MONTH(J18),DAY(J18))</f>
        <v>44196</v>
      </c>
      <c r="L19" s="29">
        <v>88500</v>
      </c>
      <c r="M19" s="29">
        <f>L19-L18</f>
        <v>0</v>
      </c>
      <c r="N19" s="34">
        <f>M19/L18</f>
        <v>0</v>
      </c>
      <c r="O19" s="32">
        <f>IFERROR(L19/ROUND(DAYS360(I19,J19,FALSE)/30,0),0)</f>
        <v>7375</v>
      </c>
      <c r="Q19" s="22">
        <f t="shared" ref="Q19:U24" si="24">SUMIFS($W19:$CD19,$W$4:$CD$4,Q$6)</f>
        <v>88500</v>
      </c>
      <c r="R19" s="22">
        <f t="shared" si="24"/>
        <v>0</v>
      </c>
      <c r="S19" s="22">
        <f t="shared" si="24"/>
        <v>0</v>
      </c>
      <c r="T19" s="22">
        <f t="shared" si="24"/>
        <v>0</v>
      </c>
      <c r="U19" s="22">
        <f t="shared" si="24"/>
        <v>0</v>
      </c>
      <c r="V19" s="22">
        <f t="shared" si="17"/>
        <v>0</v>
      </c>
      <c r="W19" s="22">
        <f t="shared" si="18"/>
        <v>7375</v>
      </c>
      <c r="X19" s="22">
        <f t="shared" si="18"/>
        <v>7375</v>
      </c>
      <c r="Y19" s="22">
        <f t="shared" si="18"/>
        <v>7375</v>
      </c>
      <c r="Z19" s="22">
        <f t="shared" si="18"/>
        <v>7375</v>
      </c>
      <c r="AA19" s="22">
        <f t="shared" si="18"/>
        <v>7375</v>
      </c>
      <c r="AB19" s="22">
        <f t="shared" si="18"/>
        <v>7375</v>
      </c>
      <c r="AC19" s="22">
        <f t="shared" si="18"/>
        <v>7375</v>
      </c>
      <c r="AD19" s="22">
        <f t="shared" si="18"/>
        <v>7375</v>
      </c>
      <c r="AE19" s="22">
        <f t="shared" si="18"/>
        <v>7375</v>
      </c>
      <c r="AF19" s="22">
        <f t="shared" si="18"/>
        <v>7375</v>
      </c>
      <c r="AG19" s="22">
        <f t="shared" si="18"/>
        <v>7375</v>
      </c>
      <c r="AH19" s="22">
        <f t="shared" si="18"/>
        <v>7375</v>
      </c>
      <c r="AI19" s="22">
        <f t="shared" si="18"/>
        <v>0</v>
      </c>
      <c r="AJ19" s="22">
        <f t="shared" si="18"/>
        <v>0</v>
      </c>
      <c r="AK19" s="22">
        <f t="shared" si="18"/>
        <v>0</v>
      </c>
      <c r="AL19" s="22">
        <f t="shared" si="18"/>
        <v>0</v>
      </c>
      <c r="AM19" s="22">
        <f t="shared" si="19"/>
        <v>0</v>
      </c>
      <c r="AN19" s="22">
        <f t="shared" si="19"/>
        <v>0</v>
      </c>
      <c r="AO19" s="22">
        <f t="shared" si="19"/>
        <v>0</v>
      </c>
      <c r="AP19" s="22">
        <f t="shared" si="19"/>
        <v>0</v>
      </c>
      <c r="AQ19" s="22">
        <f t="shared" si="19"/>
        <v>0</v>
      </c>
      <c r="AR19" s="22">
        <f t="shared" si="19"/>
        <v>0</v>
      </c>
      <c r="AS19" s="22">
        <f t="shared" si="19"/>
        <v>0</v>
      </c>
      <c r="AT19" s="22">
        <f t="shared" si="19"/>
        <v>0</v>
      </c>
      <c r="AU19" s="22">
        <f t="shared" si="19"/>
        <v>0</v>
      </c>
      <c r="AV19" s="22">
        <f t="shared" si="19"/>
        <v>0</v>
      </c>
      <c r="AW19" s="22">
        <f t="shared" si="19"/>
        <v>0</v>
      </c>
      <c r="AX19" s="22">
        <f t="shared" si="19"/>
        <v>0</v>
      </c>
      <c r="AY19" s="22">
        <f t="shared" si="19"/>
        <v>0</v>
      </c>
      <c r="AZ19" s="22">
        <f t="shared" si="19"/>
        <v>0</v>
      </c>
      <c r="BA19" s="22">
        <f t="shared" si="19"/>
        <v>0</v>
      </c>
      <c r="BB19" s="22">
        <f t="shared" si="19"/>
        <v>0</v>
      </c>
      <c r="BC19" s="22">
        <f t="shared" si="20"/>
        <v>0</v>
      </c>
      <c r="BD19" s="22">
        <f t="shared" si="20"/>
        <v>0</v>
      </c>
      <c r="BE19" s="22">
        <f t="shared" si="20"/>
        <v>0</v>
      </c>
      <c r="BF19" s="22">
        <f t="shared" si="20"/>
        <v>0</v>
      </c>
      <c r="BG19" s="22">
        <f t="shared" si="20"/>
        <v>0</v>
      </c>
      <c r="BH19" s="22">
        <f t="shared" si="20"/>
        <v>0</v>
      </c>
      <c r="BI19" s="22">
        <f t="shared" si="20"/>
        <v>0</v>
      </c>
      <c r="BJ19" s="22">
        <f t="shared" si="20"/>
        <v>0</v>
      </c>
      <c r="BK19" s="22">
        <f t="shared" si="20"/>
        <v>0</v>
      </c>
      <c r="BL19" s="22">
        <f t="shared" si="20"/>
        <v>0</v>
      </c>
      <c r="BM19" s="22">
        <f t="shared" si="20"/>
        <v>0</v>
      </c>
      <c r="BN19" s="22">
        <f t="shared" si="20"/>
        <v>0</v>
      </c>
      <c r="BO19" s="22">
        <f t="shared" si="20"/>
        <v>0</v>
      </c>
      <c r="BP19" s="22">
        <f t="shared" si="20"/>
        <v>0</v>
      </c>
      <c r="BQ19" s="22">
        <f t="shared" si="20"/>
        <v>0</v>
      </c>
      <c r="BR19" s="22">
        <f t="shared" si="20"/>
        <v>0</v>
      </c>
      <c r="BS19" s="22">
        <f t="shared" si="21"/>
        <v>0</v>
      </c>
      <c r="BT19" s="22">
        <f t="shared" si="21"/>
        <v>0</v>
      </c>
      <c r="BU19" s="22">
        <f t="shared" si="21"/>
        <v>0</v>
      </c>
      <c r="BV19" s="22">
        <f t="shared" si="21"/>
        <v>0</v>
      </c>
      <c r="BW19" s="22">
        <f t="shared" si="21"/>
        <v>0</v>
      </c>
      <c r="BX19" s="22">
        <f t="shared" si="21"/>
        <v>0</v>
      </c>
      <c r="BY19" s="22">
        <f t="shared" si="21"/>
        <v>0</v>
      </c>
      <c r="BZ19" s="22">
        <f t="shared" si="21"/>
        <v>0</v>
      </c>
      <c r="CA19" s="22">
        <f t="shared" si="21"/>
        <v>0</v>
      </c>
      <c r="CB19" s="22">
        <f t="shared" si="21"/>
        <v>0</v>
      </c>
      <c r="CC19" s="22">
        <f t="shared" si="21"/>
        <v>0</v>
      </c>
      <c r="CD19" s="22">
        <f t="shared" si="21"/>
        <v>0</v>
      </c>
      <c r="CE19" s="22">
        <f t="shared" si="22"/>
        <v>0</v>
      </c>
      <c r="CF19" s="22">
        <f t="shared" si="22"/>
        <v>0</v>
      </c>
      <c r="CG19" s="22">
        <f t="shared" si="22"/>
        <v>0</v>
      </c>
      <c r="CH19" s="22">
        <f t="shared" si="22"/>
        <v>0</v>
      </c>
      <c r="CI19" s="22">
        <f t="shared" si="22"/>
        <v>0</v>
      </c>
      <c r="CJ19" s="22">
        <f t="shared" si="22"/>
        <v>0</v>
      </c>
      <c r="CK19" s="22">
        <f t="shared" si="22"/>
        <v>0</v>
      </c>
      <c r="CL19" s="22">
        <f t="shared" si="22"/>
        <v>0</v>
      </c>
      <c r="CM19" s="22">
        <f t="shared" si="22"/>
        <v>0</v>
      </c>
      <c r="CN19" s="22">
        <f t="shared" si="22"/>
        <v>0</v>
      </c>
      <c r="CO19" s="22">
        <f t="shared" si="22"/>
        <v>0</v>
      </c>
      <c r="CP19" s="22">
        <f t="shared" si="22"/>
        <v>0</v>
      </c>
    </row>
    <row r="20" spans="1:94">
      <c r="B20" s="20" t="s">
        <v>513</v>
      </c>
      <c r="D20" s="20" t="s">
        <v>435</v>
      </c>
      <c r="F20" s="21"/>
      <c r="G20" s="21">
        <v>0</v>
      </c>
      <c r="I20" s="31">
        <f t="shared" si="23"/>
        <v>44197</v>
      </c>
      <c r="J20" s="31">
        <f t="shared" si="23"/>
        <v>44561</v>
      </c>
      <c r="L20" s="29">
        <v>88500</v>
      </c>
      <c r="M20" s="29">
        <f t="shared" ref="M20:M24" si="25">L20-L19</f>
        <v>0</v>
      </c>
      <c r="N20" s="34">
        <f t="shared" ref="N20:N24" si="26">M20/L19</f>
        <v>0</v>
      </c>
      <c r="O20" s="32">
        <f t="shared" ref="O20:O24" si="27">IFERROR(L20/ROUND(DAYS360(I20,J20,FALSE)/30,0),0)</f>
        <v>7375</v>
      </c>
      <c r="Q20" s="22">
        <f t="shared" si="24"/>
        <v>0</v>
      </c>
      <c r="R20" s="22">
        <f t="shared" si="24"/>
        <v>88500</v>
      </c>
      <c r="S20" s="22">
        <f t="shared" si="24"/>
        <v>0</v>
      </c>
      <c r="T20" s="22">
        <f t="shared" si="24"/>
        <v>0</v>
      </c>
      <c r="U20" s="22">
        <f t="shared" si="24"/>
        <v>0</v>
      </c>
      <c r="V20" s="22">
        <f t="shared" si="17"/>
        <v>0</v>
      </c>
      <c r="W20" s="22">
        <f t="shared" si="18"/>
        <v>0</v>
      </c>
      <c r="X20" s="22">
        <f t="shared" si="18"/>
        <v>0</v>
      </c>
      <c r="Y20" s="22">
        <f t="shared" si="18"/>
        <v>0</v>
      </c>
      <c r="Z20" s="22">
        <f t="shared" si="18"/>
        <v>0</v>
      </c>
      <c r="AA20" s="22">
        <f t="shared" si="18"/>
        <v>0</v>
      </c>
      <c r="AB20" s="22">
        <f t="shared" si="18"/>
        <v>0</v>
      </c>
      <c r="AC20" s="22">
        <f t="shared" si="18"/>
        <v>0</v>
      </c>
      <c r="AD20" s="22">
        <f t="shared" si="18"/>
        <v>0</v>
      </c>
      <c r="AE20" s="22">
        <f t="shared" si="18"/>
        <v>0</v>
      </c>
      <c r="AF20" s="22">
        <f t="shared" si="18"/>
        <v>0</v>
      </c>
      <c r="AG20" s="22">
        <f t="shared" si="18"/>
        <v>0</v>
      </c>
      <c r="AH20" s="22">
        <f t="shared" si="18"/>
        <v>0</v>
      </c>
      <c r="AI20" s="22">
        <f t="shared" si="18"/>
        <v>7375</v>
      </c>
      <c r="AJ20" s="22">
        <f t="shared" si="18"/>
        <v>7375</v>
      </c>
      <c r="AK20" s="22">
        <f t="shared" si="18"/>
        <v>7375</v>
      </c>
      <c r="AL20" s="22">
        <f t="shared" si="18"/>
        <v>7375</v>
      </c>
      <c r="AM20" s="22">
        <f t="shared" si="19"/>
        <v>7375</v>
      </c>
      <c r="AN20" s="22">
        <f t="shared" si="19"/>
        <v>7375</v>
      </c>
      <c r="AO20" s="22">
        <f t="shared" si="19"/>
        <v>7375</v>
      </c>
      <c r="AP20" s="22">
        <f t="shared" si="19"/>
        <v>7375</v>
      </c>
      <c r="AQ20" s="22">
        <f t="shared" si="19"/>
        <v>7375</v>
      </c>
      <c r="AR20" s="22">
        <f t="shared" si="19"/>
        <v>7375</v>
      </c>
      <c r="AS20" s="22">
        <f t="shared" si="19"/>
        <v>7375</v>
      </c>
      <c r="AT20" s="22">
        <f t="shared" si="19"/>
        <v>7375</v>
      </c>
      <c r="AU20" s="22">
        <f t="shared" si="19"/>
        <v>0</v>
      </c>
      <c r="AV20" s="22">
        <f t="shared" si="19"/>
        <v>0</v>
      </c>
      <c r="AW20" s="22">
        <f t="shared" si="19"/>
        <v>0</v>
      </c>
      <c r="AX20" s="22">
        <f t="shared" si="19"/>
        <v>0</v>
      </c>
      <c r="AY20" s="22">
        <f t="shared" si="19"/>
        <v>0</v>
      </c>
      <c r="AZ20" s="22">
        <f t="shared" si="19"/>
        <v>0</v>
      </c>
      <c r="BA20" s="22">
        <f t="shared" si="19"/>
        <v>0</v>
      </c>
      <c r="BB20" s="22">
        <f t="shared" si="19"/>
        <v>0</v>
      </c>
      <c r="BC20" s="22">
        <f t="shared" si="20"/>
        <v>0</v>
      </c>
      <c r="BD20" s="22">
        <f t="shared" si="20"/>
        <v>0</v>
      </c>
      <c r="BE20" s="22">
        <f t="shared" si="20"/>
        <v>0</v>
      </c>
      <c r="BF20" s="22">
        <f t="shared" si="20"/>
        <v>0</v>
      </c>
      <c r="BG20" s="22">
        <f t="shared" si="20"/>
        <v>0</v>
      </c>
      <c r="BH20" s="22">
        <f t="shared" si="20"/>
        <v>0</v>
      </c>
      <c r="BI20" s="22">
        <f t="shared" si="20"/>
        <v>0</v>
      </c>
      <c r="BJ20" s="22">
        <f t="shared" si="20"/>
        <v>0</v>
      </c>
      <c r="BK20" s="22">
        <f t="shared" si="20"/>
        <v>0</v>
      </c>
      <c r="BL20" s="22">
        <f t="shared" si="20"/>
        <v>0</v>
      </c>
      <c r="BM20" s="22">
        <f t="shared" si="20"/>
        <v>0</v>
      </c>
      <c r="BN20" s="22">
        <f t="shared" si="20"/>
        <v>0</v>
      </c>
      <c r="BO20" s="22">
        <f t="shared" si="20"/>
        <v>0</v>
      </c>
      <c r="BP20" s="22">
        <f t="shared" si="20"/>
        <v>0</v>
      </c>
      <c r="BQ20" s="22">
        <f t="shared" si="20"/>
        <v>0</v>
      </c>
      <c r="BR20" s="22">
        <f t="shared" si="20"/>
        <v>0</v>
      </c>
      <c r="BS20" s="22">
        <f t="shared" si="21"/>
        <v>0</v>
      </c>
      <c r="BT20" s="22">
        <f t="shared" si="21"/>
        <v>0</v>
      </c>
      <c r="BU20" s="22">
        <f t="shared" si="21"/>
        <v>0</v>
      </c>
      <c r="BV20" s="22">
        <f t="shared" si="21"/>
        <v>0</v>
      </c>
      <c r="BW20" s="22">
        <f t="shared" si="21"/>
        <v>0</v>
      </c>
      <c r="BX20" s="22">
        <f t="shared" si="21"/>
        <v>0</v>
      </c>
      <c r="BY20" s="22">
        <f t="shared" si="21"/>
        <v>0</v>
      </c>
      <c r="BZ20" s="22">
        <f t="shared" si="21"/>
        <v>0</v>
      </c>
      <c r="CA20" s="22">
        <f t="shared" si="21"/>
        <v>0</v>
      </c>
      <c r="CB20" s="22">
        <f t="shared" si="21"/>
        <v>0</v>
      </c>
      <c r="CC20" s="22">
        <f t="shared" si="21"/>
        <v>0</v>
      </c>
      <c r="CD20" s="22">
        <f t="shared" si="21"/>
        <v>0</v>
      </c>
      <c r="CE20" s="22">
        <f t="shared" si="22"/>
        <v>0</v>
      </c>
      <c r="CF20" s="22">
        <f t="shared" si="22"/>
        <v>0</v>
      </c>
      <c r="CG20" s="22">
        <f t="shared" si="22"/>
        <v>0</v>
      </c>
      <c r="CH20" s="22">
        <f t="shared" si="22"/>
        <v>0</v>
      </c>
      <c r="CI20" s="22">
        <f t="shared" si="22"/>
        <v>0</v>
      </c>
      <c r="CJ20" s="22">
        <f t="shared" si="22"/>
        <v>0</v>
      </c>
      <c r="CK20" s="22">
        <f t="shared" si="22"/>
        <v>0</v>
      </c>
      <c r="CL20" s="22">
        <f t="shared" si="22"/>
        <v>0</v>
      </c>
      <c r="CM20" s="22">
        <f t="shared" si="22"/>
        <v>0</v>
      </c>
      <c r="CN20" s="22">
        <f t="shared" si="22"/>
        <v>0</v>
      </c>
      <c r="CO20" s="22">
        <f t="shared" si="22"/>
        <v>0</v>
      </c>
      <c r="CP20" s="22">
        <f t="shared" si="22"/>
        <v>0</v>
      </c>
    </row>
    <row r="21" spans="1:94">
      <c r="B21" s="20" t="s">
        <v>513</v>
      </c>
      <c r="D21" s="20" t="s">
        <v>435</v>
      </c>
      <c r="F21" s="21"/>
      <c r="G21" s="21">
        <f>$G$20</f>
        <v>0</v>
      </c>
      <c r="I21" s="31">
        <f t="shared" si="23"/>
        <v>44562</v>
      </c>
      <c r="J21" s="31">
        <f t="shared" si="23"/>
        <v>44926</v>
      </c>
      <c r="L21" s="29">
        <f t="shared" ref="L21:L22" si="28">O20*(1+F21)*(1+G21)*ROUND(DAYS360(I21,J21,FALSE)/30,0)</f>
        <v>88500</v>
      </c>
      <c r="M21" s="29">
        <f t="shared" si="25"/>
        <v>0</v>
      </c>
      <c r="N21" s="34">
        <f t="shared" si="26"/>
        <v>0</v>
      </c>
      <c r="O21" s="32">
        <f t="shared" si="27"/>
        <v>7375</v>
      </c>
      <c r="Q21" s="22">
        <f t="shared" si="24"/>
        <v>0</v>
      </c>
      <c r="R21" s="22">
        <f t="shared" si="24"/>
        <v>0</v>
      </c>
      <c r="S21" s="22">
        <f t="shared" si="24"/>
        <v>88500</v>
      </c>
      <c r="T21" s="22">
        <f t="shared" si="24"/>
        <v>0</v>
      </c>
      <c r="U21" s="22">
        <f t="shared" si="24"/>
        <v>0</v>
      </c>
      <c r="V21" s="22">
        <f t="shared" si="17"/>
        <v>0</v>
      </c>
      <c r="W21" s="22">
        <f t="shared" si="18"/>
        <v>0</v>
      </c>
      <c r="X21" s="22">
        <f t="shared" si="18"/>
        <v>0</v>
      </c>
      <c r="Y21" s="22">
        <f t="shared" si="18"/>
        <v>0</v>
      </c>
      <c r="Z21" s="22">
        <f t="shared" si="18"/>
        <v>0</v>
      </c>
      <c r="AA21" s="22">
        <f t="shared" si="18"/>
        <v>0</v>
      </c>
      <c r="AB21" s="22">
        <f t="shared" si="18"/>
        <v>0</v>
      </c>
      <c r="AC21" s="22">
        <f t="shared" si="18"/>
        <v>0</v>
      </c>
      <c r="AD21" s="22">
        <f t="shared" si="18"/>
        <v>0</v>
      </c>
      <c r="AE21" s="22">
        <f t="shared" si="18"/>
        <v>0</v>
      </c>
      <c r="AF21" s="22">
        <f t="shared" si="18"/>
        <v>0</v>
      </c>
      <c r="AG21" s="22">
        <f t="shared" si="18"/>
        <v>0</v>
      </c>
      <c r="AH21" s="22">
        <f t="shared" si="18"/>
        <v>0</v>
      </c>
      <c r="AI21" s="22">
        <f t="shared" si="18"/>
        <v>0</v>
      </c>
      <c r="AJ21" s="22">
        <f t="shared" si="18"/>
        <v>0</v>
      </c>
      <c r="AK21" s="22">
        <f t="shared" si="18"/>
        <v>0</v>
      </c>
      <c r="AL21" s="22">
        <f t="shared" si="18"/>
        <v>0</v>
      </c>
      <c r="AM21" s="22">
        <f t="shared" si="19"/>
        <v>0</v>
      </c>
      <c r="AN21" s="22">
        <f t="shared" si="19"/>
        <v>0</v>
      </c>
      <c r="AO21" s="22">
        <f t="shared" si="19"/>
        <v>0</v>
      </c>
      <c r="AP21" s="22">
        <f t="shared" si="19"/>
        <v>0</v>
      </c>
      <c r="AQ21" s="22">
        <f t="shared" si="19"/>
        <v>0</v>
      </c>
      <c r="AR21" s="22">
        <f t="shared" si="19"/>
        <v>0</v>
      </c>
      <c r="AS21" s="22">
        <f t="shared" si="19"/>
        <v>0</v>
      </c>
      <c r="AT21" s="22">
        <f t="shared" si="19"/>
        <v>0</v>
      </c>
      <c r="AU21" s="22">
        <f t="shared" si="19"/>
        <v>7375</v>
      </c>
      <c r="AV21" s="22">
        <f t="shared" si="19"/>
        <v>7375</v>
      </c>
      <c r="AW21" s="22">
        <f t="shared" si="19"/>
        <v>7375</v>
      </c>
      <c r="AX21" s="22">
        <f t="shared" si="19"/>
        <v>7375</v>
      </c>
      <c r="AY21" s="22">
        <f t="shared" si="19"/>
        <v>7375</v>
      </c>
      <c r="AZ21" s="22">
        <f t="shared" si="19"/>
        <v>7375</v>
      </c>
      <c r="BA21" s="22">
        <f t="shared" si="19"/>
        <v>7375</v>
      </c>
      <c r="BB21" s="22">
        <f t="shared" si="19"/>
        <v>7375</v>
      </c>
      <c r="BC21" s="22">
        <f t="shared" si="20"/>
        <v>7375</v>
      </c>
      <c r="BD21" s="22">
        <f t="shared" si="20"/>
        <v>7375</v>
      </c>
      <c r="BE21" s="22">
        <f t="shared" si="20"/>
        <v>7375</v>
      </c>
      <c r="BF21" s="22">
        <f t="shared" si="20"/>
        <v>7375</v>
      </c>
      <c r="BG21" s="22">
        <f t="shared" si="20"/>
        <v>0</v>
      </c>
      <c r="BH21" s="22">
        <f t="shared" si="20"/>
        <v>0</v>
      </c>
      <c r="BI21" s="22">
        <f t="shared" si="20"/>
        <v>0</v>
      </c>
      <c r="BJ21" s="22">
        <f t="shared" si="20"/>
        <v>0</v>
      </c>
      <c r="BK21" s="22">
        <f t="shared" si="20"/>
        <v>0</v>
      </c>
      <c r="BL21" s="22">
        <f t="shared" si="20"/>
        <v>0</v>
      </c>
      <c r="BM21" s="22">
        <f t="shared" si="20"/>
        <v>0</v>
      </c>
      <c r="BN21" s="22">
        <f t="shared" si="20"/>
        <v>0</v>
      </c>
      <c r="BO21" s="22">
        <f t="shared" si="20"/>
        <v>0</v>
      </c>
      <c r="BP21" s="22">
        <f t="shared" si="20"/>
        <v>0</v>
      </c>
      <c r="BQ21" s="22">
        <f t="shared" si="20"/>
        <v>0</v>
      </c>
      <c r="BR21" s="22">
        <f t="shared" si="20"/>
        <v>0</v>
      </c>
      <c r="BS21" s="22">
        <f t="shared" si="21"/>
        <v>0</v>
      </c>
      <c r="BT21" s="22">
        <f t="shared" si="21"/>
        <v>0</v>
      </c>
      <c r="BU21" s="22">
        <f t="shared" si="21"/>
        <v>0</v>
      </c>
      <c r="BV21" s="22">
        <f t="shared" si="21"/>
        <v>0</v>
      </c>
      <c r="BW21" s="22">
        <f t="shared" si="21"/>
        <v>0</v>
      </c>
      <c r="BX21" s="22">
        <f t="shared" si="21"/>
        <v>0</v>
      </c>
      <c r="BY21" s="22">
        <f t="shared" si="21"/>
        <v>0</v>
      </c>
      <c r="BZ21" s="22">
        <f t="shared" si="21"/>
        <v>0</v>
      </c>
      <c r="CA21" s="22">
        <f t="shared" si="21"/>
        <v>0</v>
      </c>
      <c r="CB21" s="22">
        <f t="shared" si="21"/>
        <v>0</v>
      </c>
      <c r="CC21" s="22">
        <f t="shared" si="21"/>
        <v>0</v>
      </c>
      <c r="CD21" s="22">
        <f t="shared" si="21"/>
        <v>0</v>
      </c>
      <c r="CE21" s="22">
        <f t="shared" si="22"/>
        <v>0</v>
      </c>
      <c r="CF21" s="22">
        <f t="shared" si="22"/>
        <v>0</v>
      </c>
      <c r="CG21" s="22">
        <f t="shared" si="22"/>
        <v>0</v>
      </c>
      <c r="CH21" s="22">
        <f t="shared" si="22"/>
        <v>0</v>
      </c>
      <c r="CI21" s="22">
        <f t="shared" si="22"/>
        <v>0</v>
      </c>
      <c r="CJ21" s="22">
        <f t="shared" si="22"/>
        <v>0</v>
      </c>
      <c r="CK21" s="22">
        <f t="shared" si="22"/>
        <v>0</v>
      </c>
      <c r="CL21" s="22">
        <f t="shared" si="22"/>
        <v>0</v>
      </c>
      <c r="CM21" s="22">
        <f t="shared" si="22"/>
        <v>0</v>
      </c>
      <c r="CN21" s="22">
        <f t="shared" si="22"/>
        <v>0</v>
      </c>
      <c r="CO21" s="22">
        <f t="shared" si="22"/>
        <v>0</v>
      </c>
      <c r="CP21" s="22">
        <f t="shared" si="22"/>
        <v>0</v>
      </c>
    </row>
    <row r="22" spans="1:94">
      <c r="B22" s="20" t="s">
        <v>513</v>
      </c>
      <c r="D22" s="20" t="s">
        <v>435</v>
      </c>
      <c r="F22" s="21"/>
      <c r="G22" s="21">
        <f t="shared" ref="G22:G24" si="29">$G$20</f>
        <v>0</v>
      </c>
      <c r="I22" s="31">
        <f t="shared" si="23"/>
        <v>44927</v>
      </c>
      <c r="J22" s="31">
        <f t="shared" si="23"/>
        <v>45291</v>
      </c>
      <c r="L22" s="29">
        <f t="shared" si="28"/>
        <v>88500</v>
      </c>
      <c r="M22" s="29">
        <f t="shared" si="25"/>
        <v>0</v>
      </c>
      <c r="N22" s="34">
        <f t="shared" si="26"/>
        <v>0</v>
      </c>
      <c r="O22" s="32">
        <f t="shared" si="27"/>
        <v>7375</v>
      </c>
      <c r="Q22" s="22">
        <f t="shared" si="24"/>
        <v>0</v>
      </c>
      <c r="R22" s="22">
        <f t="shared" si="24"/>
        <v>0</v>
      </c>
      <c r="S22" s="22">
        <f t="shared" si="24"/>
        <v>0</v>
      </c>
      <c r="T22" s="22">
        <f t="shared" si="24"/>
        <v>88500</v>
      </c>
      <c r="U22" s="22">
        <f t="shared" si="24"/>
        <v>0</v>
      </c>
      <c r="V22" s="22">
        <f t="shared" si="17"/>
        <v>0</v>
      </c>
      <c r="W22" s="22">
        <f t="shared" si="18"/>
        <v>0</v>
      </c>
      <c r="X22" s="22">
        <f t="shared" si="18"/>
        <v>0</v>
      </c>
      <c r="Y22" s="22">
        <f t="shared" si="18"/>
        <v>0</v>
      </c>
      <c r="Z22" s="22">
        <f t="shared" si="18"/>
        <v>0</v>
      </c>
      <c r="AA22" s="22">
        <f t="shared" si="18"/>
        <v>0</v>
      </c>
      <c r="AB22" s="22">
        <f t="shared" si="18"/>
        <v>0</v>
      </c>
      <c r="AC22" s="22">
        <f t="shared" si="18"/>
        <v>0</v>
      </c>
      <c r="AD22" s="22">
        <f t="shared" si="18"/>
        <v>0</v>
      </c>
      <c r="AE22" s="22">
        <f t="shared" si="18"/>
        <v>0</v>
      </c>
      <c r="AF22" s="22">
        <f t="shared" si="18"/>
        <v>0</v>
      </c>
      <c r="AG22" s="22">
        <f t="shared" si="18"/>
        <v>0</v>
      </c>
      <c r="AH22" s="22">
        <f t="shared" si="18"/>
        <v>0</v>
      </c>
      <c r="AI22" s="22">
        <f t="shared" si="18"/>
        <v>0</v>
      </c>
      <c r="AJ22" s="22">
        <f t="shared" si="18"/>
        <v>0</v>
      </c>
      <c r="AK22" s="22">
        <f t="shared" si="18"/>
        <v>0</v>
      </c>
      <c r="AL22" s="22">
        <f t="shared" si="18"/>
        <v>0</v>
      </c>
      <c r="AM22" s="22">
        <f t="shared" si="19"/>
        <v>0</v>
      </c>
      <c r="AN22" s="22">
        <f t="shared" si="19"/>
        <v>0</v>
      </c>
      <c r="AO22" s="22">
        <f t="shared" si="19"/>
        <v>0</v>
      </c>
      <c r="AP22" s="22">
        <f t="shared" si="19"/>
        <v>0</v>
      </c>
      <c r="AQ22" s="22">
        <f t="shared" si="19"/>
        <v>0</v>
      </c>
      <c r="AR22" s="22">
        <f t="shared" si="19"/>
        <v>0</v>
      </c>
      <c r="AS22" s="22">
        <f t="shared" si="19"/>
        <v>0</v>
      </c>
      <c r="AT22" s="22">
        <f t="shared" si="19"/>
        <v>0</v>
      </c>
      <c r="AU22" s="22">
        <f t="shared" si="19"/>
        <v>0</v>
      </c>
      <c r="AV22" s="22">
        <f t="shared" si="19"/>
        <v>0</v>
      </c>
      <c r="AW22" s="22">
        <f t="shared" si="19"/>
        <v>0</v>
      </c>
      <c r="AX22" s="22">
        <f t="shared" si="19"/>
        <v>0</v>
      </c>
      <c r="AY22" s="22">
        <f t="shared" si="19"/>
        <v>0</v>
      </c>
      <c r="AZ22" s="22">
        <f t="shared" si="19"/>
        <v>0</v>
      </c>
      <c r="BA22" s="22">
        <f t="shared" si="19"/>
        <v>0</v>
      </c>
      <c r="BB22" s="22">
        <f t="shared" si="19"/>
        <v>0</v>
      </c>
      <c r="BC22" s="22">
        <f t="shared" si="20"/>
        <v>0</v>
      </c>
      <c r="BD22" s="22">
        <f t="shared" si="20"/>
        <v>0</v>
      </c>
      <c r="BE22" s="22">
        <f t="shared" si="20"/>
        <v>0</v>
      </c>
      <c r="BF22" s="22">
        <f t="shared" si="20"/>
        <v>0</v>
      </c>
      <c r="BG22" s="22">
        <f t="shared" si="20"/>
        <v>7375</v>
      </c>
      <c r="BH22" s="22">
        <f t="shared" si="20"/>
        <v>7375</v>
      </c>
      <c r="BI22" s="22">
        <f t="shared" si="20"/>
        <v>7375</v>
      </c>
      <c r="BJ22" s="22">
        <f t="shared" si="20"/>
        <v>7375</v>
      </c>
      <c r="BK22" s="22">
        <f t="shared" si="20"/>
        <v>7375</v>
      </c>
      <c r="BL22" s="22">
        <f t="shared" si="20"/>
        <v>7375</v>
      </c>
      <c r="BM22" s="22">
        <f t="shared" si="20"/>
        <v>7375</v>
      </c>
      <c r="BN22" s="22">
        <f t="shared" si="20"/>
        <v>7375</v>
      </c>
      <c r="BO22" s="22">
        <f t="shared" si="20"/>
        <v>7375</v>
      </c>
      <c r="BP22" s="22">
        <f t="shared" si="20"/>
        <v>7375</v>
      </c>
      <c r="BQ22" s="22">
        <f t="shared" si="20"/>
        <v>7375</v>
      </c>
      <c r="BR22" s="22">
        <f t="shared" si="20"/>
        <v>7375</v>
      </c>
      <c r="BS22" s="22">
        <f t="shared" si="21"/>
        <v>0</v>
      </c>
      <c r="BT22" s="22">
        <f t="shared" si="21"/>
        <v>0</v>
      </c>
      <c r="BU22" s="22">
        <f t="shared" si="21"/>
        <v>0</v>
      </c>
      <c r="BV22" s="22">
        <f t="shared" si="21"/>
        <v>0</v>
      </c>
      <c r="BW22" s="22">
        <f t="shared" si="21"/>
        <v>0</v>
      </c>
      <c r="BX22" s="22">
        <f t="shared" si="21"/>
        <v>0</v>
      </c>
      <c r="BY22" s="22">
        <f t="shared" si="21"/>
        <v>0</v>
      </c>
      <c r="BZ22" s="22">
        <f t="shared" si="21"/>
        <v>0</v>
      </c>
      <c r="CA22" s="22">
        <f t="shared" si="21"/>
        <v>0</v>
      </c>
      <c r="CB22" s="22">
        <f t="shared" si="21"/>
        <v>0</v>
      </c>
      <c r="CC22" s="22">
        <f t="shared" si="21"/>
        <v>0</v>
      </c>
      <c r="CD22" s="22">
        <f t="shared" si="21"/>
        <v>0</v>
      </c>
      <c r="CE22" s="22">
        <f t="shared" si="22"/>
        <v>0</v>
      </c>
      <c r="CF22" s="22">
        <f t="shared" si="22"/>
        <v>0</v>
      </c>
      <c r="CG22" s="22">
        <f t="shared" si="22"/>
        <v>0</v>
      </c>
      <c r="CH22" s="22">
        <f t="shared" si="22"/>
        <v>0</v>
      </c>
      <c r="CI22" s="22">
        <f t="shared" si="22"/>
        <v>0</v>
      </c>
      <c r="CJ22" s="22">
        <f t="shared" si="22"/>
        <v>0</v>
      </c>
      <c r="CK22" s="22">
        <f t="shared" si="22"/>
        <v>0</v>
      </c>
      <c r="CL22" s="22">
        <f t="shared" si="22"/>
        <v>0</v>
      </c>
      <c r="CM22" s="22">
        <f t="shared" si="22"/>
        <v>0</v>
      </c>
      <c r="CN22" s="22">
        <f t="shared" si="22"/>
        <v>0</v>
      </c>
      <c r="CO22" s="22">
        <f t="shared" si="22"/>
        <v>0</v>
      </c>
      <c r="CP22" s="22">
        <f t="shared" si="22"/>
        <v>0</v>
      </c>
    </row>
    <row r="23" spans="1:94">
      <c r="B23" s="20" t="s">
        <v>513</v>
      </c>
      <c r="D23" s="20" t="s">
        <v>435</v>
      </c>
      <c r="F23" s="21"/>
      <c r="G23" s="21">
        <f t="shared" si="29"/>
        <v>0</v>
      </c>
      <c r="I23" s="31">
        <f t="shared" si="23"/>
        <v>45292</v>
      </c>
      <c r="J23" s="31">
        <f t="shared" si="23"/>
        <v>45657</v>
      </c>
      <c r="L23" s="29">
        <f>O22*(1+F23)*(1+G23)*ROUND(DAYS360(I23,J23,FALSE)/30,0)</f>
        <v>88500</v>
      </c>
      <c r="M23" s="29">
        <f t="shared" si="25"/>
        <v>0</v>
      </c>
      <c r="N23" s="34">
        <f t="shared" si="26"/>
        <v>0</v>
      </c>
      <c r="O23" s="32">
        <f t="shared" si="27"/>
        <v>7375</v>
      </c>
      <c r="Q23" s="22">
        <f t="shared" si="24"/>
        <v>0</v>
      </c>
      <c r="R23" s="22">
        <f t="shared" si="24"/>
        <v>0</v>
      </c>
      <c r="S23" s="22">
        <f t="shared" si="24"/>
        <v>0</v>
      </c>
      <c r="T23" s="22">
        <f t="shared" si="24"/>
        <v>0</v>
      </c>
      <c r="U23" s="22">
        <f t="shared" si="24"/>
        <v>88500</v>
      </c>
      <c r="V23" s="22">
        <f t="shared" si="17"/>
        <v>0</v>
      </c>
      <c r="W23" s="22">
        <f t="shared" si="18"/>
        <v>0</v>
      </c>
      <c r="X23" s="22">
        <f t="shared" si="18"/>
        <v>0</v>
      </c>
      <c r="Y23" s="22">
        <f t="shared" si="18"/>
        <v>0</v>
      </c>
      <c r="Z23" s="22">
        <f t="shared" si="18"/>
        <v>0</v>
      </c>
      <c r="AA23" s="22">
        <f t="shared" si="18"/>
        <v>0</v>
      </c>
      <c r="AB23" s="22">
        <f t="shared" si="18"/>
        <v>0</v>
      </c>
      <c r="AC23" s="22">
        <f t="shared" si="18"/>
        <v>0</v>
      </c>
      <c r="AD23" s="22">
        <f t="shared" si="18"/>
        <v>0</v>
      </c>
      <c r="AE23" s="22">
        <f t="shared" si="18"/>
        <v>0</v>
      </c>
      <c r="AF23" s="22">
        <f t="shared" si="18"/>
        <v>0</v>
      </c>
      <c r="AG23" s="22">
        <f t="shared" si="18"/>
        <v>0</v>
      </c>
      <c r="AH23" s="22">
        <f t="shared" si="18"/>
        <v>0</v>
      </c>
      <c r="AI23" s="22">
        <f t="shared" si="18"/>
        <v>0</v>
      </c>
      <c r="AJ23" s="22">
        <f t="shared" si="18"/>
        <v>0</v>
      </c>
      <c r="AK23" s="22">
        <f t="shared" si="18"/>
        <v>0</v>
      </c>
      <c r="AL23" s="22">
        <f t="shared" si="18"/>
        <v>0</v>
      </c>
      <c r="AM23" s="22">
        <f t="shared" si="19"/>
        <v>0</v>
      </c>
      <c r="AN23" s="22">
        <f t="shared" si="19"/>
        <v>0</v>
      </c>
      <c r="AO23" s="22">
        <f t="shared" si="19"/>
        <v>0</v>
      </c>
      <c r="AP23" s="22">
        <f t="shared" si="19"/>
        <v>0</v>
      </c>
      <c r="AQ23" s="22">
        <f t="shared" si="19"/>
        <v>0</v>
      </c>
      <c r="AR23" s="22">
        <f t="shared" si="19"/>
        <v>0</v>
      </c>
      <c r="AS23" s="22">
        <f t="shared" si="19"/>
        <v>0</v>
      </c>
      <c r="AT23" s="22">
        <f t="shared" si="19"/>
        <v>0</v>
      </c>
      <c r="AU23" s="22">
        <f t="shared" si="19"/>
        <v>0</v>
      </c>
      <c r="AV23" s="22">
        <f t="shared" si="19"/>
        <v>0</v>
      </c>
      <c r="AW23" s="22">
        <f t="shared" si="19"/>
        <v>0</v>
      </c>
      <c r="AX23" s="22">
        <f t="shared" si="19"/>
        <v>0</v>
      </c>
      <c r="AY23" s="22">
        <f t="shared" si="19"/>
        <v>0</v>
      </c>
      <c r="AZ23" s="22">
        <f t="shared" si="19"/>
        <v>0</v>
      </c>
      <c r="BA23" s="22">
        <f t="shared" si="19"/>
        <v>0</v>
      </c>
      <c r="BB23" s="22">
        <f t="shared" si="19"/>
        <v>0</v>
      </c>
      <c r="BC23" s="22">
        <f t="shared" si="20"/>
        <v>0</v>
      </c>
      <c r="BD23" s="22">
        <f t="shared" si="20"/>
        <v>0</v>
      </c>
      <c r="BE23" s="22">
        <f t="shared" si="20"/>
        <v>0</v>
      </c>
      <c r="BF23" s="22">
        <f t="shared" si="20"/>
        <v>0</v>
      </c>
      <c r="BG23" s="22">
        <f t="shared" si="20"/>
        <v>0</v>
      </c>
      <c r="BH23" s="22">
        <f t="shared" si="20"/>
        <v>0</v>
      </c>
      <c r="BI23" s="22">
        <f t="shared" si="20"/>
        <v>0</v>
      </c>
      <c r="BJ23" s="22">
        <f t="shared" si="20"/>
        <v>0</v>
      </c>
      <c r="BK23" s="22">
        <f t="shared" si="20"/>
        <v>0</v>
      </c>
      <c r="BL23" s="22">
        <f t="shared" si="20"/>
        <v>0</v>
      </c>
      <c r="BM23" s="22">
        <f t="shared" si="20"/>
        <v>0</v>
      </c>
      <c r="BN23" s="22">
        <f t="shared" si="20"/>
        <v>0</v>
      </c>
      <c r="BO23" s="22">
        <f t="shared" si="20"/>
        <v>0</v>
      </c>
      <c r="BP23" s="22">
        <f t="shared" si="20"/>
        <v>0</v>
      </c>
      <c r="BQ23" s="22">
        <f t="shared" si="20"/>
        <v>0</v>
      </c>
      <c r="BR23" s="22">
        <f t="shared" si="20"/>
        <v>0</v>
      </c>
      <c r="BS23" s="22">
        <f t="shared" si="21"/>
        <v>7375</v>
      </c>
      <c r="BT23" s="22">
        <f t="shared" si="21"/>
        <v>7375</v>
      </c>
      <c r="BU23" s="22">
        <f t="shared" si="21"/>
        <v>7375</v>
      </c>
      <c r="BV23" s="22">
        <f t="shared" si="21"/>
        <v>7375</v>
      </c>
      <c r="BW23" s="22">
        <f t="shared" si="21"/>
        <v>7375</v>
      </c>
      <c r="BX23" s="22">
        <f t="shared" si="21"/>
        <v>7375</v>
      </c>
      <c r="BY23" s="22">
        <f t="shared" si="21"/>
        <v>7375</v>
      </c>
      <c r="BZ23" s="22">
        <f t="shared" si="21"/>
        <v>7375</v>
      </c>
      <c r="CA23" s="22">
        <f t="shared" si="21"/>
        <v>7375</v>
      </c>
      <c r="CB23" s="22">
        <f t="shared" si="21"/>
        <v>7375</v>
      </c>
      <c r="CC23" s="22">
        <f t="shared" si="21"/>
        <v>7375</v>
      </c>
      <c r="CD23" s="22">
        <f t="shared" si="21"/>
        <v>7375</v>
      </c>
      <c r="CE23" s="22">
        <f t="shared" si="22"/>
        <v>0</v>
      </c>
      <c r="CF23" s="22">
        <f t="shared" si="22"/>
        <v>0</v>
      </c>
      <c r="CG23" s="22">
        <f t="shared" si="22"/>
        <v>0</v>
      </c>
      <c r="CH23" s="22">
        <f t="shared" si="22"/>
        <v>0</v>
      </c>
      <c r="CI23" s="22">
        <f t="shared" si="22"/>
        <v>0</v>
      </c>
      <c r="CJ23" s="22">
        <f t="shared" si="22"/>
        <v>0</v>
      </c>
      <c r="CK23" s="22">
        <f t="shared" si="22"/>
        <v>0</v>
      </c>
      <c r="CL23" s="22">
        <f t="shared" si="22"/>
        <v>0</v>
      </c>
      <c r="CM23" s="22">
        <f t="shared" si="22"/>
        <v>0</v>
      </c>
      <c r="CN23" s="22">
        <f t="shared" si="22"/>
        <v>0</v>
      </c>
      <c r="CO23" s="22">
        <f t="shared" si="22"/>
        <v>0</v>
      </c>
      <c r="CP23" s="22">
        <f t="shared" si="22"/>
        <v>0</v>
      </c>
    </row>
    <row r="24" spans="1:94">
      <c r="B24" s="20" t="s">
        <v>513</v>
      </c>
      <c r="D24" s="20" t="s">
        <v>435</v>
      </c>
      <c r="F24" s="21"/>
      <c r="G24" s="21">
        <f t="shared" si="29"/>
        <v>0</v>
      </c>
      <c r="I24" s="31">
        <f t="shared" si="23"/>
        <v>45658</v>
      </c>
      <c r="J24" s="31">
        <f t="shared" si="23"/>
        <v>46022</v>
      </c>
      <c r="L24" s="29">
        <f>O23*(1+F24)*(1+G24)*ROUND(DAYS360(I24,J24,FALSE)/30,0)</f>
        <v>88500</v>
      </c>
      <c r="M24" s="29">
        <f t="shared" si="25"/>
        <v>0</v>
      </c>
      <c r="N24" s="34">
        <f t="shared" si="26"/>
        <v>0</v>
      </c>
      <c r="O24" s="32">
        <f t="shared" si="27"/>
        <v>7375</v>
      </c>
      <c r="Q24" s="22">
        <f t="shared" si="24"/>
        <v>0</v>
      </c>
      <c r="R24" s="22">
        <f t="shared" si="24"/>
        <v>0</v>
      </c>
      <c r="S24" s="22">
        <f t="shared" si="24"/>
        <v>0</v>
      </c>
      <c r="T24" s="22">
        <f t="shared" si="24"/>
        <v>0</v>
      </c>
      <c r="U24" s="22">
        <f t="shared" si="24"/>
        <v>0</v>
      </c>
      <c r="V24" s="22">
        <f t="shared" si="17"/>
        <v>88500</v>
      </c>
      <c r="W24" s="22">
        <f t="shared" si="18"/>
        <v>0</v>
      </c>
      <c r="X24" s="22">
        <f t="shared" si="18"/>
        <v>0</v>
      </c>
      <c r="Y24" s="22">
        <f t="shared" si="18"/>
        <v>0</v>
      </c>
      <c r="Z24" s="22">
        <f t="shared" si="18"/>
        <v>0</v>
      </c>
      <c r="AA24" s="22">
        <f t="shared" si="18"/>
        <v>0</v>
      </c>
      <c r="AB24" s="22">
        <f t="shared" si="18"/>
        <v>0</v>
      </c>
      <c r="AC24" s="22">
        <f t="shared" si="18"/>
        <v>0</v>
      </c>
      <c r="AD24" s="22">
        <f t="shared" si="18"/>
        <v>0</v>
      </c>
      <c r="AE24" s="22">
        <f t="shared" si="18"/>
        <v>0</v>
      </c>
      <c r="AF24" s="22">
        <f t="shared" si="18"/>
        <v>0</v>
      </c>
      <c r="AG24" s="22">
        <f t="shared" si="18"/>
        <v>0</v>
      </c>
      <c r="AH24" s="22">
        <f t="shared" si="18"/>
        <v>0</v>
      </c>
      <c r="AI24" s="22">
        <f t="shared" si="18"/>
        <v>0</v>
      </c>
      <c r="AJ24" s="22">
        <f t="shared" si="18"/>
        <v>0</v>
      </c>
      <c r="AK24" s="22">
        <f t="shared" si="18"/>
        <v>0</v>
      </c>
      <c r="AL24" s="22">
        <f t="shared" si="18"/>
        <v>0</v>
      </c>
      <c r="AM24" s="22">
        <f t="shared" si="19"/>
        <v>0</v>
      </c>
      <c r="AN24" s="22">
        <f t="shared" si="19"/>
        <v>0</v>
      </c>
      <c r="AO24" s="22">
        <f t="shared" si="19"/>
        <v>0</v>
      </c>
      <c r="AP24" s="22">
        <f t="shared" si="19"/>
        <v>0</v>
      </c>
      <c r="AQ24" s="22">
        <f t="shared" si="19"/>
        <v>0</v>
      </c>
      <c r="AR24" s="22">
        <f t="shared" si="19"/>
        <v>0</v>
      </c>
      <c r="AS24" s="22">
        <f t="shared" si="19"/>
        <v>0</v>
      </c>
      <c r="AT24" s="22">
        <f t="shared" si="19"/>
        <v>0</v>
      </c>
      <c r="AU24" s="22">
        <f t="shared" si="19"/>
        <v>0</v>
      </c>
      <c r="AV24" s="22">
        <f t="shared" si="19"/>
        <v>0</v>
      </c>
      <c r="AW24" s="22">
        <f t="shared" si="19"/>
        <v>0</v>
      </c>
      <c r="AX24" s="22">
        <f t="shared" si="19"/>
        <v>0</v>
      </c>
      <c r="AY24" s="22">
        <f t="shared" si="19"/>
        <v>0</v>
      </c>
      <c r="AZ24" s="22">
        <f t="shared" si="19"/>
        <v>0</v>
      </c>
      <c r="BA24" s="22">
        <f t="shared" si="19"/>
        <v>0</v>
      </c>
      <c r="BB24" s="22">
        <f t="shared" si="19"/>
        <v>0</v>
      </c>
      <c r="BC24" s="22">
        <f t="shared" si="20"/>
        <v>0</v>
      </c>
      <c r="BD24" s="22">
        <f t="shared" si="20"/>
        <v>0</v>
      </c>
      <c r="BE24" s="22">
        <f t="shared" si="20"/>
        <v>0</v>
      </c>
      <c r="BF24" s="22">
        <f t="shared" si="20"/>
        <v>0</v>
      </c>
      <c r="BG24" s="22">
        <f t="shared" si="20"/>
        <v>0</v>
      </c>
      <c r="BH24" s="22">
        <f t="shared" si="20"/>
        <v>0</v>
      </c>
      <c r="BI24" s="22">
        <f t="shared" si="20"/>
        <v>0</v>
      </c>
      <c r="BJ24" s="22">
        <f t="shared" si="20"/>
        <v>0</v>
      </c>
      <c r="BK24" s="22">
        <f t="shared" si="20"/>
        <v>0</v>
      </c>
      <c r="BL24" s="22">
        <f t="shared" si="20"/>
        <v>0</v>
      </c>
      <c r="BM24" s="22">
        <f t="shared" si="20"/>
        <v>0</v>
      </c>
      <c r="BN24" s="22">
        <f t="shared" si="20"/>
        <v>0</v>
      </c>
      <c r="BO24" s="22">
        <f t="shared" si="20"/>
        <v>0</v>
      </c>
      <c r="BP24" s="22">
        <f t="shared" si="20"/>
        <v>0</v>
      </c>
      <c r="BQ24" s="22">
        <f t="shared" si="20"/>
        <v>0</v>
      </c>
      <c r="BR24" s="22">
        <f t="shared" si="20"/>
        <v>0</v>
      </c>
      <c r="BS24" s="22">
        <f t="shared" si="21"/>
        <v>0</v>
      </c>
      <c r="BT24" s="22">
        <f t="shared" si="21"/>
        <v>0</v>
      </c>
      <c r="BU24" s="22">
        <f t="shared" si="21"/>
        <v>0</v>
      </c>
      <c r="BV24" s="22">
        <f t="shared" si="21"/>
        <v>0</v>
      </c>
      <c r="BW24" s="22">
        <f t="shared" si="21"/>
        <v>0</v>
      </c>
      <c r="BX24" s="22">
        <f t="shared" si="21"/>
        <v>0</v>
      </c>
      <c r="BY24" s="22">
        <f t="shared" si="21"/>
        <v>0</v>
      </c>
      <c r="BZ24" s="22">
        <f t="shared" si="21"/>
        <v>0</v>
      </c>
      <c r="CA24" s="22">
        <f t="shared" si="21"/>
        <v>0</v>
      </c>
      <c r="CB24" s="22">
        <f t="shared" si="21"/>
        <v>0</v>
      </c>
      <c r="CC24" s="22">
        <f t="shared" si="21"/>
        <v>0</v>
      </c>
      <c r="CD24" s="22">
        <f t="shared" si="21"/>
        <v>0</v>
      </c>
      <c r="CE24" s="22">
        <f t="shared" si="22"/>
        <v>7375</v>
      </c>
      <c r="CF24" s="22">
        <f t="shared" si="22"/>
        <v>7375</v>
      </c>
      <c r="CG24" s="22">
        <f t="shared" si="22"/>
        <v>7375</v>
      </c>
      <c r="CH24" s="22">
        <f t="shared" si="22"/>
        <v>7375</v>
      </c>
      <c r="CI24" s="22">
        <f t="shared" si="22"/>
        <v>7375</v>
      </c>
      <c r="CJ24" s="22">
        <f t="shared" si="22"/>
        <v>7375</v>
      </c>
      <c r="CK24" s="22">
        <f t="shared" si="22"/>
        <v>7375</v>
      </c>
      <c r="CL24" s="22">
        <f t="shared" si="22"/>
        <v>7375</v>
      </c>
      <c r="CM24" s="22">
        <f t="shared" si="22"/>
        <v>7375</v>
      </c>
      <c r="CN24" s="22">
        <f t="shared" si="22"/>
        <v>7375</v>
      </c>
      <c r="CO24" s="22">
        <f t="shared" si="22"/>
        <v>7375</v>
      </c>
      <c r="CP24" s="22">
        <f t="shared" si="22"/>
        <v>7375</v>
      </c>
    </row>
    <row r="25" spans="1:94">
      <c r="A25" s="8"/>
      <c r="C25" s="8"/>
      <c r="D25" s="8"/>
      <c r="E25" s="8"/>
      <c r="F25" s="23"/>
      <c r="G25" s="23"/>
      <c r="H25" s="8"/>
      <c r="I25" s="24"/>
      <c r="J25" s="24"/>
      <c r="K25" s="8"/>
      <c r="L25" s="8"/>
      <c r="M25" s="8"/>
      <c r="N25" s="8"/>
      <c r="O25" s="8"/>
      <c r="P25" s="8"/>
      <c r="Q25" s="25">
        <f>SUM(Q18:Q24)</f>
        <v>88500</v>
      </c>
      <c r="R25" s="25">
        <f t="shared" ref="R25:CC25" si="30">SUM(R18:R24)</f>
        <v>88500</v>
      </c>
      <c r="S25" s="25">
        <f t="shared" si="30"/>
        <v>88500</v>
      </c>
      <c r="T25" s="25">
        <f t="shared" si="30"/>
        <v>88500</v>
      </c>
      <c r="U25" s="25">
        <f t="shared" si="30"/>
        <v>88500</v>
      </c>
      <c r="V25" s="25">
        <f t="shared" si="30"/>
        <v>88500</v>
      </c>
      <c r="W25" s="25">
        <f t="shared" si="30"/>
        <v>7375</v>
      </c>
      <c r="X25" s="25">
        <f t="shared" si="30"/>
        <v>7375</v>
      </c>
      <c r="Y25" s="25">
        <f t="shared" si="30"/>
        <v>7375</v>
      </c>
      <c r="Z25" s="25">
        <f t="shared" si="30"/>
        <v>7375</v>
      </c>
      <c r="AA25" s="25">
        <f t="shared" si="30"/>
        <v>7375</v>
      </c>
      <c r="AB25" s="25">
        <f t="shared" si="30"/>
        <v>7375</v>
      </c>
      <c r="AC25" s="25">
        <f t="shared" si="30"/>
        <v>7375</v>
      </c>
      <c r="AD25" s="25">
        <f t="shared" si="30"/>
        <v>7375</v>
      </c>
      <c r="AE25" s="25">
        <f t="shared" si="30"/>
        <v>7375</v>
      </c>
      <c r="AF25" s="25">
        <f t="shared" si="30"/>
        <v>7375</v>
      </c>
      <c r="AG25" s="25">
        <f t="shared" si="30"/>
        <v>7375</v>
      </c>
      <c r="AH25" s="25">
        <f t="shared" si="30"/>
        <v>7375</v>
      </c>
      <c r="AI25" s="25">
        <f t="shared" si="30"/>
        <v>7375</v>
      </c>
      <c r="AJ25" s="25">
        <f t="shared" si="30"/>
        <v>7375</v>
      </c>
      <c r="AK25" s="25">
        <f t="shared" si="30"/>
        <v>7375</v>
      </c>
      <c r="AL25" s="25">
        <f t="shared" si="30"/>
        <v>7375</v>
      </c>
      <c r="AM25" s="25">
        <f t="shared" si="30"/>
        <v>7375</v>
      </c>
      <c r="AN25" s="25">
        <f t="shared" si="30"/>
        <v>7375</v>
      </c>
      <c r="AO25" s="25">
        <f t="shared" si="30"/>
        <v>7375</v>
      </c>
      <c r="AP25" s="25">
        <f t="shared" si="30"/>
        <v>7375</v>
      </c>
      <c r="AQ25" s="25">
        <f t="shared" si="30"/>
        <v>7375</v>
      </c>
      <c r="AR25" s="25">
        <f t="shared" si="30"/>
        <v>7375</v>
      </c>
      <c r="AS25" s="25">
        <f t="shared" si="30"/>
        <v>7375</v>
      </c>
      <c r="AT25" s="25">
        <f t="shared" si="30"/>
        <v>7375</v>
      </c>
      <c r="AU25" s="25">
        <f t="shared" si="30"/>
        <v>7375</v>
      </c>
      <c r="AV25" s="25">
        <f t="shared" si="30"/>
        <v>7375</v>
      </c>
      <c r="AW25" s="25">
        <f t="shared" si="30"/>
        <v>7375</v>
      </c>
      <c r="AX25" s="25">
        <f t="shared" si="30"/>
        <v>7375</v>
      </c>
      <c r="AY25" s="25">
        <f t="shared" si="30"/>
        <v>7375</v>
      </c>
      <c r="AZ25" s="25">
        <f t="shared" si="30"/>
        <v>7375</v>
      </c>
      <c r="BA25" s="25">
        <f t="shared" si="30"/>
        <v>7375</v>
      </c>
      <c r="BB25" s="25">
        <f t="shared" si="30"/>
        <v>7375</v>
      </c>
      <c r="BC25" s="25">
        <f t="shared" si="30"/>
        <v>7375</v>
      </c>
      <c r="BD25" s="25">
        <f t="shared" si="30"/>
        <v>7375</v>
      </c>
      <c r="BE25" s="25">
        <f t="shared" si="30"/>
        <v>7375</v>
      </c>
      <c r="BF25" s="25">
        <f t="shared" si="30"/>
        <v>7375</v>
      </c>
      <c r="BG25" s="25">
        <f t="shared" si="30"/>
        <v>7375</v>
      </c>
      <c r="BH25" s="25">
        <f t="shared" si="30"/>
        <v>7375</v>
      </c>
      <c r="BI25" s="25">
        <f t="shared" si="30"/>
        <v>7375</v>
      </c>
      <c r="BJ25" s="25">
        <f t="shared" si="30"/>
        <v>7375</v>
      </c>
      <c r="BK25" s="25">
        <f t="shared" si="30"/>
        <v>7375</v>
      </c>
      <c r="BL25" s="25">
        <f t="shared" si="30"/>
        <v>7375</v>
      </c>
      <c r="BM25" s="25">
        <f t="shared" si="30"/>
        <v>7375</v>
      </c>
      <c r="BN25" s="25">
        <f t="shared" si="30"/>
        <v>7375</v>
      </c>
      <c r="BO25" s="25">
        <f t="shared" si="30"/>
        <v>7375</v>
      </c>
      <c r="BP25" s="25">
        <f t="shared" si="30"/>
        <v>7375</v>
      </c>
      <c r="BQ25" s="25">
        <f t="shared" si="30"/>
        <v>7375</v>
      </c>
      <c r="BR25" s="25">
        <f t="shared" si="30"/>
        <v>7375</v>
      </c>
      <c r="BS25" s="25">
        <f t="shared" si="30"/>
        <v>7375</v>
      </c>
      <c r="BT25" s="25">
        <f t="shared" si="30"/>
        <v>7375</v>
      </c>
      <c r="BU25" s="25">
        <f t="shared" si="30"/>
        <v>7375</v>
      </c>
      <c r="BV25" s="25">
        <f t="shared" si="30"/>
        <v>7375</v>
      </c>
      <c r="BW25" s="25">
        <f t="shared" si="30"/>
        <v>7375</v>
      </c>
      <c r="BX25" s="25">
        <f t="shared" si="30"/>
        <v>7375</v>
      </c>
      <c r="BY25" s="25">
        <f t="shared" si="30"/>
        <v>7375</v>
      </c>
      <c r="BZ25" s="25">
        <f t="shared" si="30"/>
        <v>7375</v>
      </c>
      <c r="CA25" s="25">
        <f t="shared" si="30"/>
        <v>7375</v>
      </c>
      <c r="CB25" s="25">
        <f t="shared" si="30"/>
        <v>7375</v>
      </c>
      <c r="CC25" s="25">
        <f t="shared" si="30"/>
        <v>7375</v>
      </c>
      <c r="CD25" s="25">
        <f t="shared" ref="CD25:CK25" si="31">SUM(CD18:CD24)</f>
        <v>7375</v>
      </c>
      <c r="CE25" s="25">
        <f t="shared" si="31"/>
        <v>7375</v>
      </c>
      <c r="CF25" s="25">
        <f t="shared" si="31"/>
        <v>7375</v>
      </c>
      <c r="CG25" s="25">
        <f t="shared" si="31"/>
        <v>7375</v>
      </c>
      <c r="CH25" s="25">
        <f t="shared" si="31"/>
        <v>7375</v>
      </c>
      <c r="CI25" s="25">
        <f t="shared" si="31"/>
        <v>7375</v>
      </c>
      <c r="CJ25" s="25">
        <f t="shared" si="31"/>
        <v>7375</v>
      </c>
      <c r="CK25" s="25">
        <f t="shared" si="31"/>
        <v>7375</v>
      </c>
      <c r="CL25" s="25">
        <f>SUM(CL18:CL24)</f>
        <v>7375</v>
      </c>
      <c r="CM25" s="25">
        <f t="shared" ref="CM25:CP25" si="32">SUM(CM18:CM24)</f>
        <v>7375</v>
      </c>
      <c r="CN25" s="25">
        <f t="shared" si="32"/>
        <v>7375</v>
      </c>
      <c r="CO25" s="25">
        <f t="shared" si="32"/>
        <v>7375</v>
      </c>
      <c r="CP25" s="25">
        <f t="shared" si="32"/>
        <v>7375</v>
      </c>
    </row>
    <row r="26" spans="1:94">
      <c r="I26"/>
      <c r="J26"/>
    </row>
    <row r="27" spans="1:94">
      <c r="I27"/>
      <c r="J27"/>
    </row>
    <row r="30" spans="1:94">
      <c r="B30" s="8" t="s">
        <v>626</v>
      </c>
    </row>
    <row r="31" spans="1:94">
      <c r="B31" s="8" t="s">
        <v>627</v>
      </c>
    </row>
    <row r="32" spans="1:94">
      <c r="B32" s="8" t="s">
        <v>628</v>
      </c>
    </row>
  </sheetData>
  <mergeCells count="3">
    <mergeCell ref="F5:G5"/>
    <mergeCell ref="I5:J5"/>
    <mergeCell ref="Q5:U5"/>
  </mergeCells>
  <pageMargins left="0.7" right="0.7" top="0.75" bottom="0.75" header="0.3" footer="0.3"/>
  <pageSetup scale="5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8D99-4EE7-4C2D-B289-65A012EF85A0}">
  <sheetPr>
    <tabColor rgb="FF92D050"/>
  </sheetPr>
  <dimension ref="A1:CP21"/>
  <sheetViews>
    <sheetView showGridLines="0" workbookViewId="0">
      <selection activeCell="L10" sqref="L10"/>
    </sheetView>
  </sheetViews>
  <sheetFormatPr defaultRowHeight="15"/>
  <cols>
    <col min="1" max="1" width="1.42578125" customWidth="1"/>
    <col min="2" max="2" width="36.42578125" customWidth="1"/>
    <col min="3" max="3" width="1.42578125" customWidth="1"/>
    <col min="4" max="4" width="38.140625" bestFit="1" customWidth="1"/>
    <col min="5" max="5" width="1.42578125" customWidth="1"/>
    <col min="6" max="6" width="8.28515625" bestFit="1" customWidth="1"/>
    <col min="7" max="7" width="6.85546875" bestFit="1" customWidth="1"/>
    <col min="8" max="8" width="1.7109375" customWidth="1"/>
    <col min="9" max="9" width="10.5703125" style="13" bestFit="1" customWidth="1"/>
    <col min="10" max="10" width="11" style="13" bestFit="1" customWidth="1"/>
    <col min="11" max="11" width="1.42578125" customWidth="1"/>
    <col min="12" max="12" width="14.28515625" bestFit="1" customWidth="1"/>
    <col min="13" max="13" width="12.5703125" customWidth="1"/>
    <col min="14" max="14" width="12.7109375" customWidth="1"/>
    <col min="15" max="15" width="10.5703125" bestFit="1" customWidth="1"/>
    <col min="16" max="16" width="1.42578125" customWidth="1"/>
    <col min="17" max="22" width="12.5703125" bestFit="1" customWidth="1"/>
    <col min="23" max="82" width="8.85546875" bestFit="1" customWidth="1"/>
    <col min="83" max="94" width="12.5703125" customWidth="1"/>
  </cols>
  <sheetData>
    <row r="1" spans="1:94" ht="23.25">
      <c r="B1" s="14" t="s">
        <v>517</v>
      </c>
      <c r="L1" s="143" t="s">
        <v>591</v>
      </c>
      <c r="M1" s="145" t="s">
        <v>592</v>
      </c>
      <c r="N1" s="146" t="s">
        <v>593</v>
      </c>
    </row>
    <row r="2" spans="1:94">
      <c r="B2" s="15" t="s">
        <v>594</v>
      </c>
    </row>
    <row r="3" spans="1:94">
      <c r="L3" s="4"/>
      <c r="M3" s="4"/>
      <c r="N3" s="4"/>
    </row>
    <row r="4" spans="1:94" ht="15.75" thickBot="1">
      <c r="L4" s="64"/>
      <c r="O4" s="33"/>
      <c r="W4" s="207">
        <f t="shared" ref="W4:CH4" si="0">YEAR(W6)</f>
        <v>2020</v>
      </c>
      <c r="X4" s="207">
        <f t="shared" si="0"/>
        <v>2020</v>
      </c>
      <c r="Y4" s="207">
        <f t="shared" si="0"/>
        <v>2020</v>
      </c>
      <c r="Z4" s="207">
        <f t="shared" si="0"/>
        <v>2020</v>
      </c>
      <c r="AA4" s="207">
        <f t="shared" si="0"/>
        <v>2020</v>
      </c>
      <c r="AB4" s="207">
        <f t="shared" si="0"/>
        <v>2020</v>
      </c>
      <c r="AC4" s="207">
        <f t="shared" si="0"/>
        <v>2020</v>
      </c>
      <c r="AD4" s="207">
        <f t="shared" si="0"/>
        <v>2020</v>
      </c>
      <c r="AE4" s="207">
        <f t="shared" si="0"/>
        <v>2020</v>
      </c>
      <c r="AF4" s="207">
        <f t="shared" si="0"/>
        <v>2020</v>
      </c>
      <c r="AG4" s="207">
        <f t="shared" si="0"/>
        <v>2020</v>
      </c>
      <c r="AH4" s="207">
        <f t="shared" si="0"/>
        <v>2020</v>
      </c>
      <c r="AI4" s="207">
        <f t="shared" si="0"/>
        <v>2021</v>
      </c>
      <c r="AJ4" s="207">
        <f t="shared" si="0"/>
        <v>2021</v>
      </c>
      <c r="AK4" s="207">
        <f t="shared" si="0"/>
        <v>2021</v>
      </c>
      <c r="AL4" s="207">
        <f t="shared" si="0"/>
        <v>2021</v>
      </c>
      <c r="AM4" s="207">
        <f t="shared" si="0"/>
        <v>2021</v>
      </c>
      <c r="AN4" s="207">
        <f t="shared" si="0"/>
        <v>2021</v>
      </c>
      <c r="AO4" s="207">
        <f t="shared" si="0"/>
        <v>2021</v>
      </c>
      <c r="AP4" s="207">
        <f t="shared" si="0"/>
        <v>2021</v>
      </c>
      <c r="AQ4" s="207">
        <f t="shared" si="0"/>
        <v>2021</v>
      </c>
      <c r="AR4" s="207">
        <f t="shared" si="0"/>
        <v>2021</v>
      </c>
      <c r="AS4" s="207">
        <f t="shared" si="0"/>
        <v>2021</v>
      </c>
      <c r="AT4" s="207">
        <f t="shared" si="0"/>
        <v>2021</v>
      </c>
      <c r="AU4" s="207">
        <f t="shared" si="0"/>
        <v>2022</v>
      </c>
      <c r="AV4" s="207">
        <f t="shared" si="0"/>
        <v>2022</v>
      </c>
      <c r="AW4" s="207">
        <f t="shared" si="0"/>
        <v>2022</v>
      </c>
      <c r="AX4" s="207">
        <f t="shared" si="0"/>
        <v>2022</v>
      </c>
      <c r="AY4" s="207">
        <f t="shared" si="0"/>
        <v>2022</v>
      </c>
      <c r="AZ4" s="207">
        <f t="shared" si="0"/>
        <v>2022</v>
      </c>
      <c r="BA4" s="207">
        <f t="shared" si="0"/>
        <v>2022</v>
      </c>
      <c r="BB4" s="207">
        <f t="shared" si="0"/>
        <v>2022</v>
      </c>
      <c r="BC4" s="207">
        <f t="shared" si="0"/>
        <v>2022</v>
      </c>
      <c r="BD4" s="207">
        <f t="shared" si="0"/>
        <v>2022</v>
      </c>
      <c r="BE4" s="207">
        <f t="shared" si="0"/>
        <v>2022</v>
      </c>
      <c r="BF4" s="207">
        <f t="shared" si="0"/>
        <v>2022</v>
      </c>
      <c r="BG4" s="207">
        <f t="shared" si="0"/>
        <v>2023</v>
      </c>
      <c r="BH4" s="207">
        <f t="shared" si="0"/>
        <v>2023</v>
      </c>
      <c r="BI4" s="207">
        <f t="shared" si="0"/>
        <v>2023</v>
      </c>
      <c r="BJ4" s="207">
        <f t="shared" si="0"/>
        <v>2023</v>
      </c>
      <c r="BK4" s="207">
        <f t="shared" si="0"/>
        <v>2023</v>
      </c>
      <c r="BL4" s="207">
        <f t="shared" si="0"/>
        <v>2023</v>
      </c>
      <c r="BM4" s="207">
        <f t="shared" si="0"/>
        <v>2023</v>
      </c>
      <c r="BN4" s="207">
        <f t="shared" si="0"/>
        <v>2023</v>
      </c>
      <c r="BO4" s="207">
        <f t="shared" si="0"/>
        <v>2023</v>
      </c>
      <c r="BP4" s="207">
        <f t="shared" si="0"/>
        <v>2023</v>
      </c>
      <c r="BQ4" s="207">
        <f t="shared" si="0"/>
        <v>2023</v>
      </c>
      <c r="BR4" s="207">
        <f t="shared" si="0"/>
        <v>2023</v>
      </c>
      <c r="BS4" s="207">
        <f t="shared" si="0"/>
        <v>2024</v>
      </c>
      <c r="BT4" s="207">
        <f t="shared" si="0"/>
        <v>2024</v>
      </c>
      <c r="BU4" s="207">
        <f t="shared" si="0"/>
        <v>2024</v>
      </c>
      <c r="BV4" s="207">
        <f t="shared" si="0"/>
        <v>2024</v>
      </c>
      <c r="BW4" s="207">
        <f t="shared" si="0"/>
        <v>2024</v>
      </c>
      <c r="BX4" s="207">
        <f t="shared" si="0"/>
        <v>2024</v>
      </c>
      <c r="BY4" s="207">
        <f t="shared" si="0"/>
        <v>2024</v>
      </c>
      <c r="BZ4" s="207">
        <f t="shared" si="0"/>
        <v>2024</v>
      </c>
      <c r="CA4" s="207">
        <f t="shared" si="0"/>
        <v>2024</v>
      </c>
      <c r="CB4" s="207">
        <f t="shared" si="0"/>
        <v>2024</v>
      </c>
      <c r="CC4" s="207">
        <f t="shared" si="0"/>
        <v>2024</v>
      </c>
      <c r="CD4" s="207">
        <f t="shared" si="0"/>
        <v>2024</v>
      </c>
      <c r="CE4" s="207">
        <f t="shared" si="0"/>
        <v>2025</v>
      </c>
      <c r="CF4" s="207">
        <f t="shared" si="0"/>
        <v>2025</v>
      </c>
      <c r="CG4" s="207">
        <f t="shared" si="0"/>
        <v>2025</v>
      </c>
      <c r="CH4" s="207">
        <f t="shared" si="0"/>
        <v>2025</v>
      </c>
      <c r="CI4" s="207">
        <f t="shared" ref="CI4:CP4" si="1">YEAR(CI6)</f>
        <v>2025</v>
      </c>
      <c r="CJ4" s="207">
        <f t="shared" si="1"/>
        <v>2025</v>
      </c>
      <c r="CK4" s="207">
        <f t="shared" si="1"/>
        <v>2025</v>
      </c>
      <c r="CL4" s="207">
        <f t="shared" si="1"/>
        <v>2025</v>
      </c>
      <c r="CM4" s="207">
        <f t="shared" si="1"/>
        <v>2025</v>
      </c>
      <c r="CN4" s="207">
        <f t="shared" si="1"/>
        <v>2025</v>
      </c>
      <c r="CO4" s="207">
        <f t="shared" si="1"/>
        <v>2025</v>
      </c>
      <c r="CP4" s="207">
        <f t="shared" si="1"/>
        <v>2025</v>
      </c>
    </row>
    <row r="5" spans="1:94" ht="15.75" thickBot="1">
      <c r="F5" s="246" t="s">
        <v>595</v>
      </c>
      <c r="G5" s="246"/>
      <c r="I5" s="246" t="s">
        <v>596</v>
      </c>
      <c r="J5" s="246"/>
      <c r="Q5" s="247"/>
      <c r="R5" s="247"/>
      <c r="S5" s="247"/>
      <c r="T5" s="247"/>
      <c r="U5" s="247"/>
      <c r="V5" s="207"/>
      <c r="W5" s="207" t="s">
        <v>597</v>
      </c>
      <c r="X5" s="207" t="s">
        <v>597</v>
      </c>
      <c r="Y5" s="207" t="s">
        <v>597</v>
      </c>
      <c r="Z5" s="207" t="s">
        <v>597</v>
      </c>
      <c r="AA5" s="207" t="s">
        <v>597</v>
      </c>
      <c r="AB5" s="207" t="s">
        <v>597</v>
      </c>
      <c r="AC5" s="207" t="s">
        <v>597</v>
      </c>
      <c r="AD5" s="207" t="s">
        <v>597</v>
      </c>
      <c r="AE5" s="207" t="s">
        <v>597</v>
      </c>
      <c r="AF5" s="207" t="s">
        <v>597</v>
      </c>
      <c r="AG5" s="207" t="s">
        <v>597</v>
      </c>
      <c r="AH5" s="207" t="s">
        <v>597</v>
      </c>
      <c r="AI5" s="207" t="s">
        <v>597</v>
      </c>
      <c r="AJ5" s="207" t="s">
        <v>597</v>
      </c>
      <c r="AK5" s="207" t="s">
        <v>597</v>
      </c>
      <c r="AL5" s="207" t="s">
        <v>597</v>
      </c>
      <c r="AM5" s="207" t="s">
        <v>597</v>
      </c>
      <c r="AN5" s="207" t="s">
        <v>597</v>
      </c>
      <c r="AO5" s="207" t="s">
        <v>597</v>
      </c>
      <c r="AP5" s="207" t="s">
        <v>597</v>
      </c>
      <c r="AQ5" s="207" t="s">
        <v>597</v>
      </c>
      <c r="AR5" s="207" t="s">
        <v>597</v>
      </c>
      <c r="AS5" s="207" t="s">
        <v>597</v>
      </c>
      <c r="AT5" s="207" t="s">
        <v>597</v>
      </c>
      <c r="AU5" s="207" t="s">
        <v>597</v>
      </c>
      <c r="AV5" s="207" t="s">
        <v>597</v>
      </c>
      <c r="AW5" s="207" t="s">
        <v>597</v>
      </c>
      <c r="AX5" s="207" t="s">
        <v>597</v>
      </c>
      <c r="AY5" s="207" t="s">
        <v>597</v>
      </c>
      <c r="AZ5" s="207" t="s">
        <v>597</v>
      </c>
      <c r="BA5" s="207" t="s">
        <v>597</v>
      </c>
      <c r="BB5" s="207" t="s">
        <v>597</v>
      </c>
      <c r="BC5" s="207" t="s">
        <v>597</v>
      </c>
      <c r="BD5" s="207" t="s">
        <v>597</v>
      </c>
      <c r="BE5" s="207" t="s">
        <v>597</v>
      </c>
      <c r="BF5" s="207" t="s">
        <v>597</v>
      </c>
      <c r="BG5" s="207" t="s">
        <v>597</v>
      </c>
      <c r="BH5" s="207" t="s">
        <v>597</v>
      </c>
      <c r="BI5" s="207" t="s">
        <v>597</v>
      </c>
      <c r="BJ5" s="207" t="s">
        <v>597</v>
      </c>
      <c r="BK5" s="207" t="s">
        <v>597</v>
      </c>
      <c r="BL5" s="207" t="s">
        <v>597</v>
      </c>
      <c r="BM5" s="207" t="s">
        <v>597</v>
      </c>
      <c r="BN5" s="207" t="s">
        <v>597</v>
      </c>
      <c r="BO5" s="207" t="s">
        <v>597</v>
      </c>
      <c r="BP5" s="207" t="s">
        <v>597</v>
      </c>
      <c r="BQ5" s="207" t="s">
        <v>597</v>
      </c>
      <c r="BR5" s="207" t="s">
        <v>597</v>
      </c>
      <c r="BS5" s="207" t="s">
        <v>597</v>
      </c>
      <c r="BT5" s="207" t="s">
        <v>597</v>
      </c>
      <c r="BU5" s="207" t="s">
        <v>597</v>
      </c>
      <c r="BV5" s="207" t="s">
        <v>597</v>
      </c>
      <c r="BW5" s="207" t="s">
        <v>597</v>
      </c>
      <c r="BX5" s="207" t="s">
        <v>597</v>
      </c>
      <c r="BY5" s="207" t="s">
        <v>597</v>
      </c>
      <c r="BZ5" s="207" t="s">
        <v>597</v>
      </c>
      <c r="CA5" s="207" t="s">
        <v>597</v>
      </c>
      <c r="CB5" s="207" t="s">
        <v>597</v>
      </c>
      <c r="CC5" s="207" t="s">
        <v>597</v>
      </c>
      <c r="CD5" s="207" t="s">
        <v>597</v>
      </c>
      <c r="CE5" s="207" t="s">
        <v>597</v>
      </c>
      <c r="CF5" s="207" t="s">
        <v>597</v>
      </c>
      <c r="CG5" s="207" t="s">
        <v>597</v>
      </c>
      <c r="CH5" s="207" t="s">
        <v>597</v>
      </c>
      <c r="CI5" s="207" t="s">
        <v>597</v>
      </c>
      <c r="CJ5" s="207" t="s">
        <v>597</v>
      </c>
      <c r="CK5" s="207" t="s">
        <v>597</v>
      </c>
      <c r="CL5" s="207" t="s">
        <v>597</v>
      </c>
      <c r="CM5" s="207" t="s">
        <v>597</v>
      </c>
      <c r="CN5" s="207" t="s">
        <v>597</v>
      </c>
      <c r="CO5" s="207" t="s">
        <v>597</v>
      </c>
      <c r="CP5" s="207" t="s">
        <v>597</v>
      </c>
    </row>
    <row r="6" spans="1:94" ht="15.75" thickBot="1">
      <c r="A6" s="16"/>
      <c r="B6" s="207" t="s">
        <v>581</v>
      </c>
      <c r="C6" s="16"/>
      <c r="D6" s="207" t="s">
        <v>598</v>
      </c>
      <c r="E6" s="16"/>
      <c r="F6" s="207" t="s">
        <v>599</v>
      </c>
      <c r="G6" s="207" t="s">
        <v>600</v>
      </c>
      <c r="H6" s="16"/>
      <c r="I6" s="206" t="s">
        <v>601</v>
      </c>
      <c r="J6" s="206" t="s">
        <v>602</v>
      </c>
      <c r="K6" s="16"/>
      <c r="L6" s="207" t="s">
        <v>603</v>
      </c>
      <c r="M6" s="207" t="s">
        <v>604</v>
      </c>
      <c r="N6" s="207" t="s">
        <v>605</v>
      </c>
      <c r="O6" s="207" t="s">
        <v>606</v>
      </c>
      <c r="P6" s="16"/>
      <c r="Q6" s="207">
        <v>2020</v>
      </c>
      <c r="R6" s="207">
        <v>2021</v>
      </c>
      <c r="S6" s="207">
        <f>R6+1</f>
        <v>2022</v>
      </c>
      <c r="T6" s="207">
        <v>2023</v>
      </c>
      <c r="U6" s="207">
        <v>2024</v>
      </c>
      <c r="V6" s="207">
        <v>2025</v>
      </c>
      <c r="W6" s="17">
        <v>43831</v>
      </c>
      <c r="X6" s="17">
        <v>43862</v>
      </c>
      <c r="Y6" s="17">
        <v>43891</v>
      </c>
      <c r="Z6" s="17">
        <v>43922</v>
      </c>
      <c r="AA6" s="17">
        <v>43952</v>
      </c>
      <c r="AB6" s="17">
        <v>43983</v>
      </c>
      <c r="AC6" s="17">
        <v>44013</v>
      </c>
      <c r="AD6" s="17">
        <v>44044</v>
      </c>
      <c r="AE6" s="17">
        <v>44075</v>
      </c>
      <c r="AF6" s="17">
        <v>44105</v>
      </c>
      <c r="AG6" s="17">
        <v>44136</v>
      </c>
      <c r="AH6" s="17">
        <v>44166</v>
      </c>
      <c r="AI6" s="17">
        <v>44197</v>
      </c>
      <c r="AJ6" s="17">
        <v>44228</v>
      </c>
      <c r="AK6" s="17">
        <v>44256</v>
      </c>
      <c r="AL6" s="17">
        <v>44287</v>
      </c>
      <c r="AM6" s="17">
        <v>44317</v>
      </c>
      <c r="AN6" s="17">
        <v>44348</v>
      </c>
      <c r="AO6" s="17">
        <v>44378</v>
      </c>
      <c r="AP6" s="17">
        <v>44409</v>
      </c>
      <c r="AQ6" s="17">
        <v>44440</v>
      </c>
      <c r="AR6" s="17">
        <v>44470</v>
      </c>
      <c r="AS6" s="17">
        <v>44501</v>
      </c>
      <c r="AT6" s="17">
        <v>44531</v>
      </c>
      <c r="AU6" s="17">
        <v>44562</v>
      </c>
      <c r="AV6" s="17">
        <v>44593</v>
      </c>
      <c r="AW6" s="17">
        <v>44621</v>
      </c>
      <c r="AX6" s="17">
        <v>44652</v>
      </c>
      <c r="AY6" s="17">
        <v>44682</v>
      </c>
      <c r="AZ6" s="17">
        <v>44713</v>
      </c>
      <c r="BA6" s="17">
        <v>44743</v>
      </c>
      <c r="BB6" s="17">
        <v>44774</v>
      </c>
      <c r="BC6" s="17">
        <v>44805</v>
      </c>
      <c r="BD6" s="17">
        <v>44835</v>
      </c>
      <c r="BE6" s="17">
        <v>44866</v>
      </c>
      <c r="BF6" s="17">
        <v>44896</v>
      </c>
      <c r="BG6" s="17">
        <v>44927</v>
      </c>
      <c r="BH6" s="17">
        <v>44958</v>
      </c>
      <c r="BI6" s="17">
        <v>44986</v>
      </c>
      <c r="BJ6" s="17">
        <v>45017</v>
      </c>
      <c r="BK6" s="17">
        <v>45047</v>
      </c>
      <c r="BL6" s="17">
        <v>45078</v>
      </c>
      <c r="BM6" s="17">
        <v>45108</v>
      </c>
      <c r="BN6" s="17">
        <v>45139</v>
      </c>
      <c r="BO6" s="17">
        <v>45170</v>
      </c>
      <c r="BP6" s="17">
        <v>45200</v>
      </c>
      <c r="BQ6" s="17">
        <v>45231</v>
      </c>
      <c r="BR6" s="17">
        <v>45261</v>
      </c>
      <c r="BS6" s="17">
        <v>45292</v>
      </c>
      <c r="BT6" s="17">
        <v>45323</v>
      </c>
      <c r="BU6" s="17">
        <v>45352</v>
      </c>
      <c r="BV6" s="17">
        <v>45383</v>
      </c>
      <c r="BW6" s="17">
        <v>45413</v>
      </c>
      <c r="BX6" s="17">
        <v>45444</v>
      </c>
      <c r="BY6" s="17">
        <v>45474</v>
      </c>
      <c r="BZ6" s="17">
        <v>45505</v>
      </c>
      <c r="CA6" s="17">
        <v>45536</v>
      </c>
      <c r="CB6" s="17">
        <v>45566</v>
      </c>
      <c r="CC6" s="17">
        <v>45597</v>
      </c>
      <c r="CD6" s="17">
        <v>45627</v>
      </c>
      <c r="CE6" s="17">
        <v>45658</v>
      </c>
      <c r="CF6" s="17">
        <v>45689</v>
      </c>
      <c r="CG6" s="17">
        <v>45717</v>
      </c>
      <c r="CH6" s="17">
        <v>45748</v>
      </c>
      <c r="CI6" s="17">
        <v>45778</v>
      </c>
      <c r="CJ6" s="17">
        <v>45809</v>
      </c>
      <c r="CK6" s="17">
        <v>45839</v>
      </c>
      <c r="CL6" s="17">
        <v>45870</v>
      </c>
      <c r="CM6" s="17">
        <v>45901</v>
      </c>
      <c r="CN6" s="17">
        <v>45931</v>
      </c>
      <c r="CO6" s="17">
        <v>45962</v>
      </c>
      <c r="CP6" s="17">
        <v>45992</v>
      </c>
    </row>
    <row r="7" spans="1:94">
      <c r="A7" s="18"/>
      <c r="B7" s="18"/>
      <c r="C7" s="18"/>
      <c r="D7" s="18"/>
      <c r="E7" s="18"/>
      <c r="F7" s="18"/>
      <c r="G7" s="18"/>
      <c r="H7" s="18"/>
      <c r="I7" s="19"/>
      <c r="J7" s="19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</row>
    <row r="8" spans="1:94">
      <c r="B8" s="20" t="s">
        <v>517</v>
      </c>
      <c r="D8" s="20" t="s">
        <v>589</v>
      </c>
      <c r="F8" s="21">
        <v>0</v>
      </c>
      <c r="G8" s="21">
        <v>0</v>
      </c>
      <c r="I8" s="31">
        <v>43739</v>
      </c>
      <c r="J8" s="31">
        <v>44104</v>
      </c>
      <c r="L8" s="29">
        <v>388181.61999695038</v>
      </c>
      <c r="M8" s="29"/>
      <c r="N8" s="29"/>
      <c r="O8" s="32">
        <f t="shared" ref="O8:O14" si="2">IFERROR(L8/ROUND(DAYS360(I8,J8,FALSE)/30,0),0)</f>
        <v>32348.4683330792</v>
      </c>
      <c r="Q8" s="22">
        <f>SUMIFS($W8:$CD8,$W$4:$CD$4,Q$6)</f>
        <v>291136.21499771276</v>
      </c>
      <c r="R8" s="22">
        <f>SUMIFS($W8:$CD8,$W$4:$CD$4,R$6)</f>
        <v>0</v>
      </c>
      <c r="S8" s="22">
        <f>SUMIFS($W8:$CD8,$W$4:$CD$4,S$6)</f>
        <v>0</v>
      </c>
      <c r="T8" s="22">
        <f>SUMIFS($W8:$CD8,$W$4:$CD$4,T$6)</f>
        <v>0</v>
      </c>
      <c r="U8" s="22">
        <f>SUMIFS($W8:$CD8,$W$4:$CD$4,U$6)</f>
        <v>0</v>
      </c>
      <c r="V8" s="22">
        <f t="shared" ref="V8:V14" si="3">SUMIFS($W8:$CP8,$W$4:$CP$4,V$6)</f>
        <v>0</v>
      </c>
      <c r="W8" s="22">
        <f t="shared" ref="W8:AL14" si="4">SUMIFS($O8,$I8,"&lt;="&amp;W$6,$J8,"&gt;"&amp;W$6)</f>
        <v>32348.4683330792</v>
      </c>
      <c r="X8" s="22">
        <f t="shared" si="4"/>
        <v>32348.4683330792</v>
      </c>
      <c r="Y8" s="22">
        <f t="shared" si="4"/>
        <v>32348.4683330792</v>
      </c>
      <c r="Z8" s="22">
        <f t="shared" si="4"/>
        <v>32348.4683330792</v>
      </c>
      <c r="AA8" s="22">
        <f t="shared" si="4"/>
        <v>32348.4683330792</v>
      </c>
      <c r="AB8" s="22">
        <f t="shared" si="4"/>
        <v>32348.4683330792</v>
      </c>
      <c r="AC8" s="22">
        <f t="shared" si="4"/>
        <v>32348.4683330792</v>
      </c>
      <c r="AD8" s="22">
        <f t="shared" si="4"/>
        <v>32348.4683330792</v>
      </c>
      <c r="AE8" s="22">
        <f t="shared" si="4"/>
        <v>32348.4683330792</v>
      </c>
      <c r="AF8" s="22">
        <f>SUMIFS($O8,$I8,"&lt;="&amp;AF$6,$J8,"&gt;"&amp;AF$6)</f>
        <v>0</v>
      </c>
      <c r="AG8" s="22">
        <f t="shared" si="4"/>
        <v>0</v>
      </c>
      <c r="AH8" s="22">
        <f t="shared" si="4"/>
        <v>0</v>
      </c>
      <c r="AI8" s="22">
        <f t="shared" si="4"/>
        <v>0</v>
      </c>
      <c r="AJ8" s="22">
        <f t="shared" si="4"/>
        <v>0</v>
      </c>
      <c r="AK8" s="22">
        <f t="shared" si="4"/>
        <v>0</v>
      </c>
      <c r="AL8" s="22">
        <f t="shared" si="4"/>
        <v>0</v>
      </c>
      <c r="AM8" s="22">
        <f t="shared" ref="AM8:BB14" si="5">SUMIFS($O8,$I8,"&lt;="&amp;AM$6,$J8,"&gt;"&amp;AM$6)</f>
        <v>0</v>
      </c>
      <c r="AN8" s="22">
        <f t="shared" si="5"/>
        <v>0</v>
      </c>
      <c r="AO8" s="22">
        <f t="shared" si="5"/>
        <v>0</v>
      </c>
      <c r="AP8" s="22">
        <f t="shared" si="5"/>
        <v>0</v>
      </c>
      <c r="AQ8" s="22">
        <f t="shared" si="5"/>
        <v>0</v>
      </c>
      <c r="AR8" s="22">
        <f t="shared" si="5"/>
        <v>0</v>
      </c>
      <c r="AS8" s="22">
        <f t="shared" si="5"/>
        <v>0</v>
      </c>
      <c r="AT8" s="22">
        <f t="shared" si="5"/>
        <v>0</v>
      </c>
      <c r="AU8" s="22">
        <f t="shared" si="5"/>
        <v>0</v>
      </c>
      <c r="AV8" s="22">
        <f t="shared" si="5"/>
        <v>0</v>
      </c>
      <c r="AW8" s="22">
        <f t="shared" si="5"/>
        <v>0</v>
      </c>
      <c r="AX8" s="22">
        <f t="shared" si="5"/>
        <v>0</v>
      </c>
      <c r="AY8" s="22">
        <f t="shared" si="5"/>
        <v>0</v>
      </c>
      <c r="AZ8" s="22">
        <f t="shared" si="5"/>
        <v>0</v>
      </c>
      <c r="BA8" s="22">
        <f t="shared" si="5"/>
        <v>0</v>
      </c>
      <c r="BB8" s="22">
        <f t="shared" si="5"/>
        <v>0</v>
      </c>
      <c r="BC8" s="22">
        <f t="shared" ref="BC8:BR14" si="6">SUMIFS($O8,$I8,"&lt;="&amp;BC$6,$J8,"&gt;"&amp;BC$6)</f>
        <v>0</v>
      </c>
      <c r="BD8" s="22">
        <f t="shared" si="6"/>
        <v>0</v>
      </c>
      <c r="BE8" s="22">
        <f t="shared" si="6"/>
        <v>0</v>
      </c>
      <c r="BF8" s="22">
        <f t="shared" si="6"/>
        <v>0</v>
      </c>
      <c r="BG8" s="22">
        <f t="shared" si="6"/>
        <v>0</v>
      </c>
      <c r="BH8" s="22">
        <f t="shared" si="6"/>
        <v>0</v>
      </c>
      <c r="BI8" s="22">
        <f t="shared" si="6"/>
        <v>0</v>
      </c>
      <c r="BJ8" s="22">
        <f t="shared" si="6"/>
        <v>0</v>
      </c>
      <c r="BK8" s="22">
        <f t="shared" si="6"/>
        <v>0</v>
      </c>
      <c r="BL8" s="22">
        <f t="shared" si="6"/>
        <v>0</v>
      </c>
      <c r="BM8" s="22">
        <f t="shared" si="6"/>
        <v>0</v>
      </c>
      <c r="BN8" s="22">
        <f t="shared" si="6"/>
        <v>0</v>
      </c>
      <c r="BO8" s="22">
        <f t="shared" si="6"/>
        <v>0</v>
      </c>
      <c r="BP8" s="22">
        <f t="shared" si="6"/>
        <v>0</v>
      </c>
      <c r="BQ8" s="22">
        <f t="shared" si="6"/>
        <v>0</v>
      </c>
      <c r="BR8" s="22">
        <f t="shared" si="6"/>
        <v>0</v>
      </c>
      <c r="BS8" s="22">
        <f t="shared" ref="BS8:CH14" si="7">SUMIFS($O8,$I8,"&lt;="&amp;BS$6,$J8,"&gt;"&amp;BS$6)</f>
        <v>0</v>
      </c>
      <c r="BT8" s="22">
        <f t="shared" si="7"/>
        <v>0</v>
      </c>
      <c r="BU8" s="22">
        <f t="shared" si="7"/>
        <v>0</v>
      </c>
      <c r="BV8" s="22">
        <f t="shared" si="7"/>
        <v>0</v>
      </c>
      <c r="BW8" s="22">
        <f t="shared" si="7"/>
        <v>0</v>
      </c>
      <c r="BX8" s="22">
        <f t="shared" si="7"/>
        <v>0</v>
      </c>
      <c r="BY8" s="22">
        <f t="shared" si="7"/>
        <v>0</v>
      </c>
      <c r="BZ8" s="22">
        <f t="shared" si="7"/>
        <v>0</v>
      </c>
      <c r="CA8" s="22">
        <f t="shared" si="7"/>
        <v>0</v>
      </c>
      <c r="CB8" s="22">
        <f t="shared" si="7"/>
        <v>0</v>
      </c>
      <c r="CC8" s="22">
        <f t="shared" si="7"/>
        <v>0</v>
      </c>
      <c r="CD8" s="22">
        <f t="shared" si="7"/>
        <v>0</v>
      </c>
      <c r="CE8" s="22">
        <f t="shared" si="7"/>
        <v>0</v>
      </c>
      <c r="CF8" s="22">
        <f t="shared" si="7"/>
        <v>0</v>
      </c>
      <c r="CG8" s="22">
        <f t="shared" si="7"/>
        <v>0</v>
      </c>
      <c r="CH8" s="22">
        <f t="shared" si="7"/>
        <v>0</v>
      </c>
      <c r="CI8" s="22">
        <f t="shared" ref="CE8:CP14" si="8">SUMIFS($O8,$I8,"&lt;="&amp;CI$6,$J8,"&gt;"&amp;CI$6)</f>
        <v>0</v>
      </c>
      <c r="CJ8" s="22">
        <f t="shared" si="8"/>
        <v>0</v>
      </c>
      <c r="CK8" s="22">
        <f t="shared" si="8"/>
        <v>0</v>
      </c>
      <c r="CL8" s="22">
        <f t="shared" si="8"/>
        <v>0</v>
      </c>
      <c r="CM8" s="22">
        <f t="shared" si="8"/>
        <v>0</v>
      </c>
      <c r="CN8" s="22">
        <f t="shared" si="8"/>
        <v>0</v>
      </c>
      <c r="CO8" s="22">
        <f t="shared" si="8"/>
        <v>0</v>
      </c>
      <c r="CP8" s="22">
        <f t="shared" si="8"/>
        <v>0</v>
      </c>
    </row>
    <row r="9" spans="1:94">
      <c r="B9" s="20" t="s">
        <v>517</v>
      </c>
      <c r="D9" s="20" t="s">
        <v>589</v>
      </c>
      <c r="F9" s="21"/>
      <c r="G9" s="21">
        <v>0</v>
      </c>
      <c r="I9" s="31">
        <f t="shared" ref="I9:J14" si="9">DATE(YEAR(I8)+1,MONTH(I8),DAY(I8))</f>
        <v>44105</v>
      </c>
      <c r="J9" s="31">
        <f>DATE(YEAR(J8)+1,MONTH(J8),DAY(J8))</f>
        <v>44469</v>
      </c>
      <c r="L9" s="139">
        <v>455434.58</v>
      </c>
      <c r="M9" s="29">
        <f>L9-L8</f>
        <v>67252.960003049637</v>
      </c>
      <c r="N9" s="34">
        <f>M9/L8</f>
        <v>0.17325127347239672</v>
      </c>
      <c r="O9" s="32">
        <f>IFERROR(L9/ROUND(DAYS360(I9,J9,FALSE)/30,0),0)</f>
        <v>37952.881666666668</v>
      </c>
      <c r="Q9" s="22">
        <f t="shared" ref="Q9:U14" si="10">SUMIFS($W9:$CD9,$W$4:$CD$4,Q$6)</f>
        <v>113858.645</v>
      </c>
      <c r="R9" s="22">
        <f t="shared" si="10"/>
        <v>341575.93499999994</v>
      </c>
      <c r="S9" s="22">
        <f t="shared" si="10"/>
        <v>0</v>
      </c>
      <c r="T9" s="22">
        <f t="shared" si="10"/>
        <v>0</v>
      </c>
      <c r="U9" s="22">
        <f t="shared" si="10"/>
        <v>0</v>
      </c>
      <c r="V9" s="22">
        <f t="shared" si="3"/>
        <v>0</v>
      </c>
      <c r="W9" s="22">
        <f t="shared" si="4"/>
        <v>0</v>
      </c>
      <c r="X9" s="22">
        <f t="shared" si="4"/>
        <v>0</v>
      </c>
      <c r="Y9" s="22">
        <f t="shared" si="4"/>
        <v>0</v>
      </c>
      <c r="Z9" s="22">
        <f t="shared" si="4"/>
        <v>0</v>
      </c>
      <c r="AA9" s="22">
        <f t="shared" si="4"/>
        <v>0</v>
      </c>
      <c r="AB9" s="22">
        <f t="shared" si="4"/>
        <v>0</v>
      </c>
      <c r="AC9" s="22">
        <f t="shared" si="4"/>
        <v>0</v>
      </c>
      <c r="AD9" s="22">
        <f t="shared" si="4"/>
        <v>0</v>
      </c>
      <c r="AE9" s="22">
        <f t="shared" si="4"/>
        <v>0</v>
      </c>
      <c r="AF9" s="22">
        <f>SUMIFS($O9,$I9,"&lt;="&amp;AF$6,$J9,"&gt;"&amp;AF$6)</f>
        <v>37952.881666666668</v>
      </c>
      <c r="AG9" s="22">
        <f t="shared" si="4"/>
        <v>37952.881666666668</v>
      </c>
      <c r="AH9" s="22">
        <f t="shared" si="4"/>
        <v>37952.881666666668</v>
      </c>
      <c r="AI9" s="22">
        <f t="shared" si="4"/>
        <v>37952.881666666668</v>
      </c>
      <c r="AJ9" s="22">
        <f t="shared" si="4"/>
        <v>37952.881666666668</v>
      </c>
      <c r="AK9" s="22">
        <f t="shared" si="4"/>
        <v>37952.881666666668</v>
      </c>
      <c r="AL9" s="22">
        <f t="shared" si="4"/>
        <v>37952.881666666668</v>
      </c>
      <c r="AM9" s="22">
        <f t="shared" si="5"/>
        <v>37952.881666666668</v>
      </c>
      <c r="AN9" s="22">
        <f t="shared" si="5"/>
        <v>37952.881666666668</v>
      </c>
      <c r="AO9" s="22">
        <f t="shared" si="5"/>
        <v>37952.881666666668</v>
      </c>
      <c r="AP9" s="22">
        <f t="shared" si="5"/>
        <v>37952.881666666668</v>
      </c>
      <c r="AQ9" s="22">
        <f t="shared" si="5"/>
        <v>37952.881666666668</v>
      </c>
      <c r="AR9" s="22">
        <f t="shared" si="5"/>
        <v>0</v>
      </c>
      <c r="AS9" s="22">
        <f t="shared" si="5"/>
        <v>0</v>
      </c>
      <c r="AT9" s="22">
        <f t="shared" si="5"/>
        <v>0</v>
      </c>
      <c r="AU9" s="22">
        <f t="shared" si="5"/>
        <v>0</v>
      </c>
      <c r="AV9" s="22">
        <f t="shared" si="5"/>
        <v>0</v>
      </c>
      <c r="AW9" s="22">
        <f t="shared" si="5"/>
        <v>0</v>
      </c>
      <c r="AX9" s="22">
        <f t="shared" si="5"/>
        <v>0</v>
      </c>
      <c r="AY9" s="22">
        <f t="shared" si="5"/>
        <v>0</v>
      </c>
      <c r="AZ9" s="22">
        <f t="shared" si="5"/>
        <v>0</v>
      </c>
      <c r="BA9" s="22">
        <f t="shared" si="5"/>
        <v>0</v>
      </c>
      <c r="BB9" s="22">
        <f t="shared" si="5"/>
        <v>0</v>
      </c>
      <c r="BC9" s="22">
        <f t="shared" si="6"/>
        <v>0</v>
      </c>
      <c r="BD9" s="22">
        <f t="shared" si="6"/>
        <v>0</v>
      </c>
      <c r="BE9" s="22">
        <f t="shared" si="6"/>
        <v>0</v>
      </c>
      <c r="BF9" s="22">
        <f t="shared" si="6"/>
        <v>0</v>
      </c>
      <c r="BG9" s="22">
        <f t="shared" si="6"/>
        <v>0</v>
      </c>
      <c r="BH9" s="22">
        <f t="shared" si="6"/>
        <v>0</v>
      </c>
      <c r="BI9" s="22">
        <f t="shared" si="6"/>
        <v>0</v>
      </c>
      <c r="BJ9" s="22">
        <f t="shared" si="6"/>
        <v>0</v>
      </c>
      <c r="BK9" s="22">
        <f t="shared" si="6"/>
        <v>0</v>
      </c>
      <c r="BL9" s="22">
        <f t="shared" si="6"/>
        <v>0</v>
      </c>
      <c r="BM9" s="22">
        <f t="shared" si="6"/>
        <v>0</v>
      </c>
      <c r="BN9" s="22">
        <f t="shared" si="6"/>
        <v>0</v>
      </c>
      <c r="BO9" s="22">
        <f t="shared" si="6"/>
        <v>0</v>
      </c>
      <c r="BP9" s="22">
        <f t="shared" si="6"/>
        <v>0</v>
      </c>
      <c r="BQ9" s="22">
        <f t="shared" si="6"/>
        <v>0</v>
      </c>
      <c r="BR9" s="22">
        <f t="shared" si="6"/>
        <v>0</v>
      </c>
      <c r="BS9" s="22">
        <f t="shared" si="7"/>
        <v>0</v>
      </c>
      <c r="BT9" s="22">
        <f t="shared" si="7"/>
        <v>0</v>
      </c>
      <c r="BU9" s="22">
        <f t="shared" si="7"/>
        <v>0</v>
      </c>
      <c r="BV9" s="22">
        <f t="shared" si="7"/>
        <v>0</v>
      </c>
      <c r="BW9" s="22">
        <f t="shared" si="7"/>
        <v>0</v>
      </c>
      <c r="BX9" s="22">
        <f t="shared" si="7"/>
        <v>0</v>
      </c>
      <c r="BY9" s="22">
        <f t="shared" si="7"/>
        <v>0</v>
      </c>
      <c r="BZ9" s="22">
        <f t="shared" si="7"/>
        <v>0</v>
      </c>
      <c r="CA9" s="22">
        <f t="shared" si="7"/>
        <v>0</v>
      </c>
      <c r="CB9" s="22">
        <f t="shared" si="7"/>
        <v>0</v>
      </c>
      <c r="CC9" s="22">
        <f t="shared" si="7"/>
        <v>0</v>
      </c>
      <c r="CD9" s="22">
        <f t="shared" si="7"/>
        <v>0</v>
      </c>
      <c r="CE9" s="22">
        <f t="shared" si="8"/>
        <v>0</v>
      </c>
      <c r="CF9" s="22">
        <f t="shared" si="8"/>
        <v>0</v>
      </c>
      <c r="CG9" s="22">
        <f t="shared" si="8"/>
        <v>0</v>
      </c>
      <c r="CH9" s="22">
        <f t="shared" si="8"/>
        <v>0</v>
      </c>
      <c r="CI9" s="22">
        <f t="shared" si="8"/>
        <v>0</v>
      </c>
      <c r="CJ9" s="22">
        <f t="shared" si="8"/>
        <v>0</v>
      </c>
      <c r="CK9" s="22">
        <f t="shared" si="8"/>
        <v>0</v>
      </c>
      <c r="CL9" s="22">
        <f t="shared" si="8"/>
        <v>0</v>
      </c>
      <c r="CM9" s="22">
        <f t="shared" si="8"/>
        <v>0</v>
      </c>
      <c r="CN9" s="22">
        <f t="shared" si="8"/>
        <v>0</v>
      </c>
      <c r="CO9" s="22">
        <f t="shared" si="8"/>
        <v>0</v>
      </c>
      <c r="CP9" s="22">
        <f t="shared" si="8"/>
        <v>0</v>
      </c>
    </row>
    <row r="10" spans="1:94">
      <c r="B10" s="20" t="s">
        <v>517</v>
      </c>
      <c r="D10" s="20" t="s">
        <v>589</v>
      </c>
      <c r="F10" s="21"/>
      <c r="G10" s="21">
        <v>0</v>
      </c>
      <c r="I10" s="31">
        <f t="shared" si="9"/>
        <v>44470</v>
      </c>
      <c r="J10" s="31">
        <f t="shared" si="9"/>
        <v>44834</v>
      </c>
      <c r="L10" s="147">
        <f>462868.71+25169.06</f>
        <v>488037.77</v>
      </c>
      <c r="M10" s="29">
        <f t="shared" ref="M10:M14" si="11">L10-L9</f>
        <v>32603.190000000002</v>
      </c>
      <c r="N10" s="34">
        <f t="shared" ref="N10:N14" si="12">M10/L9</f>
        <v>7.1586988410058811E-2</v>
      </c>
      <c r="O10" s="32">
        <f t="shared" si="2"/>
        <v>40669.814166666671</v>
      </c>
      <c r="Q10" s="22">
        <f t="shared" si="10"/>
        <v>0</v>
      </c>
      <c r="R10" s="22">
        <f t="shared" si="10"/>
        <v>122009.4425</v>
      </c>
      <c r="S10" s="22">
        <f t="shared" si="10"/>
        <v>366028.32750000001</v>
      </c>
      <c r="T10" s="22">
        <f t="shared" si="10"/>
        <v>0</v>
      </c>
      <c r="U10" s="22">
        <f t="shared" si="10"/>
        <v>0</v>
      </c>
      <c r="V10" s="22">
        <f t="shared" si="3"/>
        <v>0</v>
      </c>
      <c r="W10" s="22">
        <f t="shared" si="4"/>
        <v>0</v>
      </c>
      <c r="X10" s="22">
        <f t="shared" si="4"/>
        <v>0</v>
      </c>
      <c r="Y10" s="22">
        <f t="shared" si="4"/>
        <v>0</v>
      </c>
      <c r="Z10" s="22">
        <f t="shared" si="4"/>
        <v>0</v>
      </c>
      <c r="AA10" s="22">
        <f t="shared" si="4"/>
        <v>0</v>
      </c>
      <c r="AB10" s="22">
        <f t="shared" si="4"/>
        <v>0</v>
      </c>
      <c r="AC10" s="22">
        <f t="shared" si="4"/>
        <v>0</v>
      </c>
      <c r="AD10" s="22">
        <f t="shared" si="4"/>
        <v>0</v>
      </c>
      <c r="AE10" s="22">
        <f t="shared" si="4"/>
        <v>0</v>
      </c>
      <c r="AF10" s="22">
        <f t="shared" si="4"/>
        <v>0</v>
      </c>
      <c r="AG10" s="22">
        <f t="shared" si="4"/>
        <v>0</v>
      </c>
      <c r="AH10" s="22">
        <f t="shared" si="4"/>
        <v>0</v>
      </c>
      <c r="AI10" s="22">
        <f t="shared" si="4"/>
        <v>0</v>
      </c>
      <c r="AJ10" s="22">
        <f t="shared" si="4"/>
        <v>0</v>
      </c>
      <c r="AK10" s="22">
        <f t="shared" si="4"/>
        <v>0</v>
      </c>
      <c r="AL10" s="22">
        <f t="shared" si="4"/>
        <v>0</v>
      </c>
      <c r="AM10" s="22">
        <f t="shared" si="5"/>
        <v>0</v>
      </c>
      <c r="AN10" s="22">
        <f t="shared" si="5"/>
        <v>0</v>
      </c>
      <c r="AO10" s="22">
        <f t="shared" si="5"/>
        <v>0</v>
      </c>
      <c r="AP10" s="22">
        <f t="shared" si="5"/>
        <v>0</v>
      </c>
      <c r="AQ10" s="22">
        <f t="shared" si="5"/>
        <v>0</v>
      </c>
      <c r="AR10" s="22">
        <f t="shared" si="5"/>
        <v>40669.814166666671</v>
      </c>
      <c r="AS10" s="22">
        <f t="shared" si="5"/>
        <v>40669.814166666671</v>
      </c>
      <c r="AT10" s="22">
        <f t="shared" si="5"/>
        <v>40669.814166666671</v>
      </c>
      <c r="AU10" s="22">
        <f t="shared" si="5"/>
        <v>40669.814166666671</v>
      </c>
      <c r="AV10" s="22">
        <f t="shared" si="5"/>
        <v>40669.814166666671</v>
      </c>
      <c r="AW10" s="22">
        <f t="shared" si="5"/>
        <v>40669.814166666671</v>
      </c>
      <c r="AX10" s="22">
        <f t="shared" si="5"/>
        <v>40669.814166666671</v>
      </c>
      <c r="AY10" s="22">
        <f t="shared" si="5"/>
        <v>40669.814166666671</v>
      </c>
      <c r="AZ10" s="22">
        <f t="shared" si="5"/>
        <v>40669.814166666671</v>
      </c>
      <c r="BA10" s="22">
        <f t="shared" si="5"/>
        <v>40669.814166666671</v>
      </c>
      <c r="BB10" s="22">
        <f t="shared" si="5"/>
        <v>40669.814166666671</v>
      </c>
      <c r="BC10" s="22">
        <f t="shared" si="6"/>
        <v>40669.814166666671</v>
      </c>
      <c r="BD10" s="22">
        <f t="shared" si="6"/>
        <v>0</v>
      </c>
      <c r="BE10" s="22">
        <f t="shared" si="6"/>
        <v>0</v>
      </c>
      <c r="BF10" s="22">
        <f t="shared" si="6"/>
        <v>0</v>
      </c>
      <c r="BG10" s="22">
        <f t="shared" si="6"/>
        <v>0</v>
      </c>
      <c r="BH10" s="22">
        <f t="shared" si="6"/>
        <v>0</v>
      </c>
      <c r="BI10" s="22">
        <f t="shared" si="6"/>
        <v>0</v>
      </c>
      <c r="BJ10" s="22">
        <f t="shared" si="6"/>
        <v>0</v>
      </c>
      <c r="BK10" s="22">
        <f t="shared" si="6"/>
        <v>0</v>
      </c>
      <c r="BL10" s="22">
        <f t="shared" si="6"/>
        <v>0</v>
      </c>
      <c r="BM10" s="22">
        <f t="shared" si="6"/>
        <v>0</v>
      </c>
      <c r="BN10" s="22">
        <f t="shared" si="6"/>
        <v>0</v>
      </c>
      <c r="BO10" s="22">
        <f t="shared" si="6"/>
        <v>0</v>
      </c>
      <c r="BP10" s="22">
        <f t="shared" si="6"/>
        <v>0</v>
      </c>
      <c r="BQ10" s="22">
        <f t="shared" si="6"/>
        <v>0</v>
      </c>
      <c r="BR10" s="22">
        <f t="shared" si="6"/>
        <v>0</v>
      </c>
      <c r="BS10" s="22">
        <f t="shared" si="7"/>
        <v>0</v>
      </c>
      <c r="BT10" s="22">
        <f t="shared" si="7"/>
        <v>0</v>
      </c>
      <c r="BU10" s="22">
        <f t="shared" si="7"/>
        <v>0</v>
      </c>
      <c r="BV10" s="22">
        <f t="shared" si="7"/>
        <v>0</v>
      </c>
      <c r="BW10" s="22">
        <f t="shared" si="7"/>
        <v>0</v>
      </c>
      <c r="BX10" s="22">
        <f t="shared" si="7"/>
        <v>0</v>
      </c>
      <c r="BY10" s="22">
        <f t="shared" si="7"/>
        <v>0</v>
      </c>
      <c r="BZ10" s="22">
        <f t="shared" si="7"/>
        <v>0</v>
      </c>
      <c r="CA10" s="22">
        <f t="shared" si="7"/>
        <v>0</v>
      </c>
      <c r="CB10" s="22">
        <f t="shared" si="7"/>
        <v>0</v>
      </c>
      <c r="CC10" s="22">
        <f t="shared" si="7"/>
        <v>0</v>
      </c>
      <c r="CD10" s="22">
        <f t="shared" si="7"/>
        <v>0</v>
      </c>
      <c r="CE10" s="22">
        <f t="shared" si="8"/>
        <v>0</v>
      </c>
      <c r="CF10" s="22">
        <f t="shared" si="8"/>
        <v>0</v>
      </c>
      <c r="CG10" s="22">
        <f t="shared" si="8"/>
        <v>0</v>
      </c>
      <c r="CH10" s="22">
        <f t="shared" si="8"/>
        <v>0</v>
      </c>
      <c r="CI10" s="22">
        <f t="shared" si="8"/>
        <v>0</v>
      </c>
      <c r="CJ10" s="22">
        <f t="shared" si="8"/>
        <v>0</v>
      </c>
      <c r="CK10" s="22">
        <f t="shared" si="8"/>
        <v>0</v>
      </c>
      <c r="CL10" s="22">
        <f t="shared" si="8"/>
        <v>0</v>
      </c>
      <c r="CM10" s="22">
        <f t="shared" si="8"/>
        <v>0</v>
      </c>
      <c r="CN10" s="22">
        <f t="shared" si="8"/>
        <v>0</v>
      </c>
      <c r="CO10" s="22">
        <f t="shared" si="8"/>
        <v>0</v>
      </c>
      <c r="CP10" s="22">
        <f t="shared" si="8"/>
        <v>0</v>
      </c>
    </row>
    <row r="11" spans="1:94">
      <c r="B11" s="20" t="s">
        <v>517</v>
      </c>
      <c r="D11" s="20" t="s">
        <v>589</v>
      </c>
      <c r="F11" s="21"/>
      <c r="G11" s="21">
        <v>0.03</v>
      </c>
      <c r="I11" s="31">
        <f t="shared" si="9"/>
        <v>44835</v>
      </c>
      <c r="J11" s="31">
        <f t="shared" si="9"/>
        <v>45199</v>
      </c>
      <c r="L11" s="29">
        <f t="shared" ref="L11:L12" si="13">O10*(1+F11)*(1+G11)*ROUND(DAYS360(I11,J11,FALSE)/30,0)</f>
        <v>502678.90310000011</v>
      </c>
      <c r="M11" s="29">
        <f t="shared" si="11"/>
        <v>14641.133100000094</v>
      </c>
      <c r="N11" s="34">
        <f t="shared" si="12"/>
        <v>3.000000000000019E-2</v>
      </c>
      <c r="O11" s="32">
        <f t="shared" si="2"/>
        <v>41889.908591666674</v>
      </c>
      <c r="Q11" s="22">
        <f t="shared" si="10"/>
        <v>0</v>
      </c>
      <c r="R11" s="22">
        <f t="shared" si="10"/>
        <v>0</v>
      </c>
      <c r="S11" s="22">
        <f t="shared" si="10"/>
        <v>125669.72577500003</v>
      </c>
      <c r="T11" s="22">
        <f t="shared" si="10"/>
        <v>377009.17732500006</v>
      </c>
      <c r="U11" s="22">
        <f t="shared" si="10"/>
        <v>0</v>
      </c>
      <c r="V11" s="22">
        <f t="shared" si="3"/>
        <v>0</v>
      </c>
      <c r="W11" s="22">
        <f t="shared" si="4"/>
        <v>0</v>
      </c>
      <c r="X11" s="22">
        <f t="shared" si="4"/>
        <v>0</v>
      </c>
      <c r="Y11" s="22">
        <f t="shared" si="4"/>
        <v>0</v>
      </c>
      <c r="Z11" s="22">
        <f t="shared" si="4"/>
        <v>0</v>
      </c>
      <c r="AA11" s="22">
        <f t="shared" si="4"/>
        <v>0</v>
      </c>
      <c r="AB11" s="22">
        <f t="shared" si="4"/>
        <v>0</v>
      </c>
      <c r="AC11" s="22">
        <f t="shared" si="4"/>
        <v>0</v>
      </c>
      <c r="AD11" s="22">
        <f t="shared" si="4"/>
        <v>0</v>
      </c>
      <c r="AE11" s="22">
        <f t="shared" si="4"/>
        <v>0</v>
      </c>
      <c r="AF11" s="22">
        <f t="shared" si="4"/>
        <v>0</v>
      </c>
      <c r="AG11" s="22">
        <f t="shared" si="4"/>
        <v>0</v>
      </c>
      <c r="AH11" s="22">
        <f t="shared" si="4"/>
        <v>0</v>
      </c>
      <c r="AI11" s="22">
        <f t="shared" si="4"/>
        <v>0</v>
      </c>
      <c r="AJ11" s="22">
        <f t="shared" si="4"/>
        <v>0</v>
      </c>
      <c r="AK11" s="22">
        <f t="shared" si="4"/>
        <v>0</v>
      </c>
      <c r="AL11" s="22">
        <f t="shared" si="4"/>
        <v>0</v>
      </c>
      <c r="AM11" s="22">
        <f t="shared" si="5"/>
        <v>0</v>
      </c>
      <c r="AN11" s="22">
        <f t="shared" si="5"/>
        <v>0</v>
      </c>
      <c r="AO11" s="22">
        <f t="shared" si="5"/>
        <v>0</v>
      </c>
      <c r="AP11" s="22">
        <f t="shared" si="5"/>
        <v>0</v>
      </c>
      <c r="AQ11" s="22">
        <f t="shared" si="5"/>
        <v>0</v>
      </c>
      <c r="AR11" s="22">
        <f t="shared" si="5"/>
        <v>0</v>
      </c>
      <c r="AS11" s="22">
        <f t="shared" si="5"/>
        <v>0</v>
      </c>
      <c r="AT11" s="22">
        <f t="shared" si="5"/>
        <v>0</v>
      </c>
      <c r="AU11" s="22">
        <f t="shared" si="5"/>
        <v>0</v>
      </c>
      <c r="AV11" s="22">
        <f t="shared" si="5"/>
        <v>0</v>
      </c>
      <c r="AW11" s="22">
        <f t="shared" si="5"/>
        <v>0</v>
      </c>
      <c r="AX11" s="22">
        <f t="shared" si="5"/>
        <v>0</v>
      </c>
      <c r="AY11" s="22">
        <f t="shared" si="5"/>
        <v>0</v>
      </c>
      <c r="AZ11" s="22">
        <f t="shared" si="5"/>
        <v>0</v>
      </c>
      <c r="BA11" s="22">
        <f t="shared" si="5"/>
        <v>0</v>
      </c>
      <c r="BB11" s="22">
        <f t="shared" si="5"/>
        <v>0</v>
      </c>
      <c r="BC11" s="22">
        <f t="shared" si="6"/>
        <v>0</v>
      </c>
      <c r="BD11" s="22">
        <f t="shared" si="6"/>
        <v>41889.908591666674</v>
      </c>
      <c r="BE11" s="22">
        <f t="shared" si="6"/>
        <v>41889.908591666674</v>
      </c>
      <c r="BF11" s="22">
        <f t="shared" si="6"/>
        <v>41889.908591666674</v>
      </c>
      <c r="BG11" s="22">
        <f t="shared" si="6"/>
        <v>41889.908591666674</v>
      </c>
      <c r="BH11" s="22">
        <f t="shared" si="6"/>
        <v>41889.908591666674</v>
      </c>
      <c r="BI11" s="22">
        <f t="shared" si="6"/>
        <v>41889.908591666674</v>
      </c>
      <c r="BJ11" s="22">
        <f t="shared" si="6"/>
        <v>41889.908591666674</v>
      </c>
      <c r="BK11" s="22">
        <f t="shared" si="6"/>
        <v>41889.908591666674</v>
      </c>
      <c r="BL11" s="22">
        <f t="shared" si="6"/>
        <v>41889.908591666674</v>
      </c>
      <c r="BM11" s="22">
        <f t="shared" si="6"/>
        <v>41889.908591666674</v>
      </c>
      <c r="BN11" s="22">
        <f t="shared" si="6"/>
        <v>41889.908591666674</v>
      </c>
      <c r="BO11" s="22">
        <f t="shared" si="6"/>
        <v>41889.908591666674</v>
      </c>
      <c r="BP11" s="22">
        <f t="shared" si="6"/>
        <v>0</v>
      </c>
      <c r="BQ11" s="22">
        <f t="shared" si="6"/>
        <v>0</v>
      </c>
      <c r="BR11" s="22">
        <f t="shared" si="6"/>
        <v>0</v>
      </c>
      <c r="BS11" s="22">
        <f t="shared" si="7"/>
        <v>0</v>
      </c>
      <c r="BT11" s="22">
        <f t="shared" si="7"/>
        <v>0</v>
      </c>
      <c r="BU11" s="22">
        <f t="shared" si="7"/>
        <v>0</v>
      </c>
      <c r="BV11" s="22">
        <f t="shared" si="7"/>
        <v>0</v>
      </c>
      <c r="BW11" s="22">
        <f t="shared" si="7"/>
        <v>0</v>
      </c>
      <c r="BX11" s="22">
        <f t="shared" si="7"/>
        <v>0</v>
      </c>
      <c r="BY11" s="22">
        <f t="shared" si="7"/>
        <v>0</v>
      </c>
      <c r="BZ11" s="22">
        <f t="shared" si="7"/>
        <v>0</v>
      </c>
      <c r="CA11" s="22">
        <f t="shared" si="7"/>
        <v>0</v>
      </c>
      <c r="CB11" s="22">
        <f t="shared" si="7"/>
        <v>0</v>
      </c>
      <c r="CC11" s="22">
        <f t="shared" si="7"/>
        <v>0</v>
      </c>
      <c r="CD11" s="22">
        <f t="shared" si="7"/>
        <v>0</v>
      </c>
      <c r="CE11" s="22">
        <f t="shared" si="8"/>
        <v>0</v>
      </c>
      <c r="CF11" s="22">
        <f t="shared" si="8"/>
        <v>0</v>
      </c>
      <c r="CG11" s="22">
        <f t="shared" si="8"/>
        <v>0</v>
      </c>
      <c r="CH11" s="22">
        <f t="shared" si="8"/>
        <v>0</v>
      </c>
      <c r="CI11" s="22">
        <f t="shared" si="8"/>
        <v>0</v>
      </c>
      <c r="CJ11" s="22">
        <f t="shared" si="8"/>
        <v>0</v>
      </c>
      <c r="CK11" s="22">
        <f t="shared" si="8"/>
        <v>0</v>
      </c>
      <c r="CL11" s="22">
        <f t="shared" si="8"/>
        <v>0</v>
      </c>
      <c r="CM11" s="22">
        <f t="shared" si="8"/>
        <v>0</v>
      </c>
      <c r="CN11" s="22">
        <f t="shared" si="8"/>
        <v>0</v>
      </c>
      <c r="CO11" s="22">
        <f t="shared" si="8"/>
        <v>0</v>
      </c>
      <c r="CP11" s="22">
        <f t="shared" si="8"/>
        <v>0</v>
      </c>
    </row>
    <row r="12" spans="1:94">
      <c r="B12" s="20" t="s">
        <v>517</v>
      </c>
      <c r="D12" s="20" t="s">
        <v>589</v>
      </c>
      <c r="F12" s="21"/>
      <c r="G12" s="21">
        <v>0.03</v>
      </c>
      <c r="I12" s="31">
        <f t="shared" si="9"/>
        <v>45200</v>
      </c>
      <c r="J12" s="31">
        <f t="shared" si="9"/>
        <v>45565</v>
      </c>
      <c r="L12" s="29">
        <f t="shared" si="13"/>
        <v>517759.27019300009</v>
      </c>
      <c r="M12" s="29">
        <f t="shared" si="11"/>
        <v>15080.367092999979</v>
      </c>
      <c r="N12" s="34">
        <f t="shared" si="12"/>
        <v>2.999999999999995E-2</v>
      </c>
      <c r="O12" s="32">
        <f t="shared" si="2"/>
        <v>43146.605849416672</v>
      </c>
      <c r="Q12" s="22">
        <f t="shared" si="10"/>
        <v>0</v>
      </c>
      <c r="R12" s="22">
        <f t="shared" si="10"/>
        <v>0</v>
      </c>
      <c r="S12" s="22">
        <f t="shared" si="10"/>
        <v>0</v>
      </c>
      <c r="T12" s="22">
        <f t="shared" si="10"/>
        <v>129439.81754825002</v>
      </c>
      <c r="U12" s="22">
        <f t="shared" si="10"/>
        <v>388319.45264475007</v>
      </c>
      <c r="V12" s="22">
        <f t="shared" si="3"/>
        <v>0</v>
      </c>
      <c r="W12" s="22">
        <f t="shared" si="4"/>
        <v>0</v>
      </c>
      <c r="X12" s="22">
        <f t="shared" si="4"/>
        <v>0</v>
      </c>
      <c r="Y12" s="22">
        <f t="shared" si="4"/>
        <v>0</v>
      </c>
      <c r="Z12" s="22">
        <f t="shared" si="4"/>
        <v>0</v>
      </c>
      <c r="AA12" s="22">
        <f t="shared" si="4"/>
        <v>0</v>
      </c>
      <c r="AB12" s="22">
        <f t="shared" si="4"/>
        <v>0</v>
      </c>
      <c r="AC12" s="22">
        <f t="shared" si="4"/>
        <v>0</v>
      </c>
      <c r="AD12" s="22">
        <f t="shared" si="4"/>
        <v>0</v>
      </c>
      <c r="AE12" s="22">
        <f t="shared" si="4"/>
        <v>0</v>
      </c>
      <c r="AF12" s="22">
        <f t="shared" si="4"/>
        <v>0</v>
      </c>
      <c r="AG12" s="22">
        <f t="shared" si="4"/>
        <v>0</v>
      </c>
      <c r="AH12" s="22">
        <f t="shared" si="4"/>
        <v>0</v>
      </c>
      <c r="AI12" s="22">
        <f t="shared" si="4"/>
        <v>0</v>
      </c>
      <c r="AJ12" s="22">
        <f t="shared" si="4"/>
        <v>0</v>
      </c>
      <c r="AK12" s="22">
        <f t="shared" si="4"/>
        <v>0</v>
      </c>
      <c r="AL12" s="22">
        <f t="shared" si="4"/>
        <v>0</v>
      </c>
      <c r="AM12" s="22">
        <f t="shared" si="5"/>
        <v>0</v>
      </c>
      <c r="AN12" s="22">
        <f t="shared" si="5"/>
        <v>0</v>
      </c>
      <c r="AO12" s="22">
        <f t="shared" si="5"/>
        <v>0</v>
      </c>
      <c r="AP12" s="22">
        <f t="shared" si="5"/>
        <v>0</v>
      </c>
      <c r="AQ12" s="22">
        <f t="shared" si="5"/>
        <v>0</v>
      </c>
      <c r="AR12" s="22">
        <f t="shared" si="5"/>
        <v>0</v>
      </c>
      <c r="AS12" s="22">
        <f t="shared" si="5"/>
        <v>0</v>
      </c>
      <c r="AT12" s="22">
        <f t="shared" si="5"/>
        <v>0</v>
      </c>
      <c r="AU12" s="22">
        <f t="shared" si="5"/>
        <v>0</v>
      </c>
      <c r="AV12" s="22">
        <f t="shared" si="5"/>
        <v>0</v>
      </c>
      <c r="AW12" s="22">
        <f t="shared" si="5"/>
        <v>0</v>
      </c>
      <c r="AX12" s="22">
        <f t="shared" si="5"/>
        <v>0</v>
      </c>
      <c r="AY12" s="22">
        <f t="shared" si="5"/>
        <v>0</v>
      </c>
      <c r="AZ12" s="22">
        <f t="shared" si="5"/>
        <v>0</v>
      </c>
      <c r="BA12" s="22">
        <f t="shared" si="5"/>
        <v>0</v>
      </c>
      <c r="BB12" s="22">
        <f t="shared" si="5"/>
        <v>0</v>
      </c>
      <c r="BC12" s="22">
        <f t="shared" si="6"/>
        <v>0</v>
      </c>
      <c r="BD12" s="22">
        <f t="shared" si="6"/>
        <v>0</v>
      </c>
      <c r="BE12" s="22">
        <f t="shared" si="6"/>
        <v>0</v>
      </c>
      <c r="BF12" s="22">
        <f t="shared" si="6"/>
        <v>0</v>
      </c>
      <c r="BG12" s="22">
        <f t="shared" si="6"/>
        <v>0</v>
      </c>
      <c r="BH12" s="22">
        <f t="shared" si="6"/>
        <v>0</v>
      </c>
      <c r="BI12" s="22">
        <f t="shared" si="6"/>
        <v>0</v>
      </c>
      <c r="BJ12" s="22">
        <f t="shared" si="6"/>
        <v>0</v>
      </c>
      <c r="BK12" s="22">
        <f t="shared" si="6"/>
        <v>0</v>
      </c>
      <c r="BL12" s="22">
        <f t="shared" si="6"/>
        <v>0</v>
      </c>
      <c r="BM12" s="22">
        <f t="shared" si="6"/>
        <v>0</v>
      </c>
      <c r="BN12" s="22">
        <f t="shared" si="6"/>
        <v>0</v>
      </c>
      <c r="BO12" s="22">
        <f t="shared" si="6"/>
        <v>0</v>
      </c>
      <c r="BP12" s="22">
        <f t="shared" si="6"/>
        <v>43146.605849416672</v>
      </c>
      <c r="BQ12" s="22">
        <f t="shared" si="6"/>
        <v>43146.605849416672</v>
      </c>
      <c r="BR12" s="22">
        <f t="shared" si="6"/>
        <v>43146.605849416672</v>
      </c>
      <c r="BS12" s="22">
        <f t="shared" si="7"/>
        <v>43146.605849416672</v>
      </c>
      <c r="BT12" s="22">
        <f t="shared" si="7"/>
        <v>43146.605849416672</v>
      </c>
      <c r="BU12" s="22">
        <f t="shared" si="7"/>
        <v>43146.605849416672</v>
      </c>
      <c r="BV12" s="22">
        <f t="shared" si="7"/>
        <v>43146.605849416672</v>
      </c>
      <c r="BW12" s="22">
        <f t="shared" si="7"/>
        <v>43146.605849416672</v>
      </c>
      <c r="BX12" s="22">
        <f t="shared" si="7"/>
        <v>43146.605849416672</v>
      </c>
      <c r="BY12" s="22">
        <f t="shared" si="7"/>
        <v>43146.605849416672</v>
      </c>
      <c r="BZ12" s="22">
        <f t="shared" si="7"/>
        <v>43146.605849416672</v>
      </c>
      <c r="CA12" s="22">
        <f t="shared" si="7"/>
        <v>43146.605849416672</v>
      </c>
      <c r="CB12" s="22">
        <f t="shared" si="7"/>
        <v>0</v>
      </c>
      <c r="CC12" s="22">
        <f t="shared" si="7"/>
        <v>0</v>
      </c>
      <c r="CD12" s="22">
        <f t="shared" si="7"/>
        <v>0</v>
      </c>
      <c r="CE12" s="22">
        <f t="shared" si="8"/>
        <v>0</v>
      </c>
      <c r="CF12" s="22">
        <f t="shared" si="8"/>
        <v>0</v>
      </c>
      <c r="CG12" s="22">
        <f t="shared" si="8"/>
        <v>0</v>
      </c>
      <c r="CH12" s="22">
        <f t="shared" si="8"/>
        <v>0</v>
      </c>
      <c r="CI12" s="22">
        <f t="shared" si="8"/>
        <v>0</v>
      </c>
      <c r="CJ12" s="22">
        <f t="shared" si="8"/>
        <v>0</v>
      </c>
      <c r="CK12" s="22">
        <f t="shared" si="8"/>
        <v>0</v>
      </c>
      <c r="CL12" s="22">
        <f t="shared" si="8"/>
        <v>0</v>
      </c>
      <c r="CM12" s="22">
        <f t="shared" si="8"/>
        <v>0</v>
      </c>
      <c r="CN12" s="22">
        <f t="shared" si="8"/>
        <v>0</v>
      </c>
      <c r="CO12" s="22">
        <f t="shared" si="8"/>
        <v>0</v>
      </c>
      <c r="CP12" s="22">
        <f t="shared" si="8"/>
        <v>0</v>
      </c>
    </row>
    <row r="13" spans="1:94">
      <c r="B13" s="20" t="s">
        <v>517</v>
      </c>
      <c r="D13" s="20" t="s">
        <v>589</v>
      </c>
      <c r="F13" s="21"/>
      <c r="G13" s="21">
        <v>0.03</v>
      </c>
      <c r="I13" s="31">
        <f t="shared" si="9"/>
        <v>45566</v>
      </c>
      <c r="J13" s="31">
        <f t="shared" si="9"/>
        <v>45930</v>
      </c>
      <c r="L13" s="29">
        <f>O12*(1+F13)*(1+G13)*ROUND(DAYS360(I13,J13,FALSE)/30,0)</f>
        <v>533292.04829879012</v>
      </c>
      <c r="M13" s="29">
        <f t="shared" si="11"/>
        <v>15532.778105790028</v>
      </c>
      <c r="N13" s="34">
        <f t="shared" si="12"/>
        <v>3.0000000000000051E-2</v>
      </c>
      <c r="O13" s="32">
        <f t="shared" si="2"/>
        <v>44441.004024899179</v>
      </c>
      <c r="Q13" s="22">
        <f t="shared" si="10"/>
        <v>0</v>
      </c>
      <c r="R13" s="22">
        <f t="shared" si="10"/>
        <v>0</v>
      </c>
      <c r="S13" s="22">
        <f t="shared" si="10"/>
        <v>0</v>
      </c>
      <c r="T13" s="22">
        <f t="shared" si="10"/>
        <v>0</v>
      </c>
      <c r="U13" s="22">
        <f t="shared" si="10"/>
        <v>133323.01207469753</v>
      </c>
      <c r="V13" s="22">
        <f t="shared" si="3"/>
        <v>399969.03622409253</v>
      </c>
      <c r="W13" s="22">
        <f t="shared" si="4"/>
        <v>0</v>
      </c>
      <c r="X13" s="22">
        <f t="shared" si="4"/>
        <v>0</v>
      </c>
      <c r="Y13" s="22">
        <f t="shared" si="4"/>
        <v>0</v>
      </c>
      <c r="Z13" s="22">
        <f t="shared" si="4"/>
        <v>0</v>
      </c>
      <c r="AA13" s="22">
        <f t="shared" si="4"/>
        <v>0</v>
      </c>
      <c r="AB13" s="22">
        <f t="shared" si="4"/>
        <v>0</v>
      </c>
      <c r="AC13" s="22">
        <f t="shared" si="4"/>
        <v>0</v>
      </c>
      <c r="AD13" s="22">
        <f t="shared" si="4"/>
        <v>0</v>
      </c>
      <c r="AE13" s="22">
        <f t="shared" si="4"/>
        <v>0</v>
      </c>
      <c r="AF13" s="22">
        <f t="shared" si="4"/>
        <v>0</v>
      </c>
      <c r="AG13" s="22">
        <f t="shared" si="4"/>
        <v>0</v>
      </c>
      <c r="AH13" s="22">
        <f t="shared" si="4"/>
        <v>0</v>
      </c>
      <c r="AI13" s="22">
        <f t="shared" si="4"/>
        <v>0</v>
      </c>
      <c r="AJ13" s="22">
        <f t="shared" si="4"/>
        <v>0</v>
      </c>
      <c r="AK13" s="22">
        <f t="shared" si="4"/>
        <v>0</v>
      </c>
      <c r="AL13" s="22">
        <f t="shared" si="4"/>
        <v>0</v>
      </c>
      <c r="AM13" s="22">
        <f t="shared" si="5"/>
        <v>0</v>
      </c>
      <c r="AN13" s="22">
        <f t="shared" si="5"/>
        <v>0</v>
      </c>
      <c r="AO13" s="22">
        <f t="shared" si="5"/>
        <v>0</v>
      </c>
      <c r="AP13" s="22">
        <f t="shared" si="5"/>
        <v>0</v>
      </c>
      <c r="AQ13" s="22">
        <f t="shared" si="5"/>
        <v>0</v>
      </c>
      <c r="AR13" s="22">
        <f t="shared" si="5"/>
        <v>0</v>
      </c>
      <c r="AS13" s="22">
        <f t="shared" si="5"/>
        <v>0</v>
      </c>
      <c r="AT13" s="22">
        <f t="shared" si="5"/>
        <v>0</v>
      </c>
      <c r="AU13" s="22">
        <f t="shared" si="5"/>
        <v>0</v>
      </c>
      <c r="AV13" s="22">
        <f t="shared" si="5"/>
        <v>0</v>
      </c>
      <c r="AW13" s="22">
        <f t="shared" si="5"/>
        <v>0</v>
      </c>
      <c r="AX13" s="22">
        <f t="shared" si="5"/>
        <v>0</v>
      </c>
      <c r="AY13" s="22">
        <f t="shared" si="5"/>
        <v>0</v>
      </c>
      <c r="AZ13" s="22">
        <f t="shared" si="5"/>
        <v>0</v>
      </c>
      <c r="BA13" s="22">
        <f t="shared" si="5"/>
        <v>0</v>
      </c>
      <c r="BB13" s="22">
        <f t="shared" si="5"/>
        <v>0</v>
      </c>
      <c r="BC13" s="22">
        <f t="shared" si="6"/>
        <v>0</v>
      </c>
      <c r="BD13" s="22">
        <f t="shared" si="6"/>
        <v>0</v>
      </c>
      <c r="BE13" s="22">
        <f t="shared" si="6"/>
        <v>0</v>
      </c>
      <c r="BF13" s="22">
        <f t="shared" si="6"/>
        <v>0</v>
      </c>
      <c r="BG13" s="22">
        <f t="shared" si="6"/>
        <v>0</v>
      </c>
      <c r="BH13" s="22">
        <f t="shared" si="6"/>
        <v>0</v>
      </c>
      <c r="BI13" s="22">
        <f t="shared" si="6"/>
        <v>0</v>
      </c>
      <c r="BJ13" s="22">
        <f t="shared" si="6"/>
        <v>0</v>
      </c>
      <c r="BK13" s="22">
        <f t="shared" si="6"/>
        <v>0</v>
      </c>
      <c r="BL13" s="22">
        <f t="shared" si="6"/>
        <v>0</v>
      </c>
      <c r="BM13" s="22">
        <f t="shared" si="6"/>
        <v>0</v>
      </c>
      <c r="BN13" s="22">
        <f t="shared" si="6"/>
        <v>0</v>
      </c>
      <c r="BO13" s="22">
        <f t="shared" si="6"/>
        <v>0</v>
      </c>
      <c r="BP13" s="22">
        <f t="shared" si="6"/>
        <v>0</v>
      </c>
      <c r="BQ13" s="22">
        <f t="shared" si="6"/>
        <v>0</v>
      </c>
      <c r="BR13" s="22">
        <f t="shared" si="6"/>
        <v>0</v>
      </c>
      <c r="BS13" s="22">
        <f t="shared" si="7"/>
        <v>0</v>
      </c>
      <c r="BT13" s="22">
        <f t="shared" si="7"/>
        <v>0</v>
      </c>
      <c r="BU13" s="22">
        <f t="shared" si="7"/>
        <v>0</v>
      </c>
      <c r="BV13" s="22">
        <f t="shared" si="7"/>
        <v>0</v>
      </c>
      <c r="BW13" s="22">
        <f t="shared" si="7"/>
        <v>0</v>
      </c>
      <c r="BX13" s="22">
        <f t="shared" si="7"/>
        <v>0</v>
      </c>
      <c r="BY13" s="22">
        <f t="shared" si="7"/>
        <v>0</v>
      </c>
      <c r="BZ13" s="22">
        <f t="shared" si="7"/>
        <v>0</v>
      </c>
      <c r="CA13" s="22">
        <f t="shared" si="7"/>
        <v>0</v>
      </c>
      <c r="CB13" s="22">
        <f t="shared" si="7"/>
        <v>44441.004024899179</v>
      </c>
      <c r="CC13" s="22">
        <f t="shared" si="7"/>
        <v>44441.004024899179</v>
      </c>
      <c r="CD13" s="22">
        <f t="shared" si="7"/>
        <v>44441.004024899179</v>
      </c>
      <c r="CE13" s="22">
        <f t="shared" si="8"/>
        <v>44441.004024899179</v>
      </c>
      <c r="CF13" s="22">
        <f t="shared" si="8"/>
        <v>44441.004024899179</v>
      </c>
      <c r="CG13" s="22">
        <f t="shared" si="8"/>
        <v>44441.004024899179</v>
      </c>
      <c r="CH13" s="22">
        <f t="shared" si="8"/>
        <v>44441.004024899179</v>
      </c>
      <c r="CI13" s="22">
        <f t="shared" si="8"/>
        <v>44441.004024899179</v>
      </c>
      <c r="CJ13" s="22">
        <f t="shared" si="8"/>
        <v>44441.004024899179</v>
      </c>
      <c r="CK13" s="22">
        <f t="shared" si="8"/>
        <v>44441.004024899179</v>
      </c>
      <c r="CL13" s="22">
        <f t="shared" si="8"/>
        <v>44441.004024899179</v>
      </c>
      <c r="CM13" s="22">
        <f t="shared" si="8"/>
        <v>44441.004024899179</v>
      </c>
      <c r="CN13" s="22">
        <f t="shared" si="8"/>
        <v>0</v>
      </c>
      <c r="CO13" s="22">
        <f t="shared" si="8"/>
        <v>0</v>
      </c>
      <c r="CP13" s="22">
        <f t="shared" si="8"/>
        <v>0</v>
      </c>
    </row>
    <row r="14" spans="1:94">
      <c r="B14" s="20" t="s">
        <v>517</v>
      </c>
      <c r="D14" s="20" t="s">
        <v>589</v>
      </c>
      <c r="F14" s="21"/>
      <c r="G14" s="21">
        <v>0.03</v>
      </c>
      <c r="I14" s="31">
        <f t="shared" si="9"/>
        <v>45931</v>
      </c>
      <c r="J14" s="31">
        <f t="shared" si="9"/>
        <v>46295</v>
      </c>
      <c r="L14" s="29">
        <f>O13*(1+F14)*(1+G14)*ROUND(DAYS360(I14,J14,FALSE)/30,0)</f>
        <v>549290.8097477539</v>
      </c>
      <c r="M14" s="29">
        <f t="shared" si="11"/>
        <v>15998.761448963778</v>
      </c>
      <c r="N14" s="34">
        <f t="shared" si="12"/>
        <v>3.0000000000000141E-2</v>
      </c>
      <c r="O14" s="32">
        <f t="shared" si="2"/>
        <v>45774.234145646158</v>
      </c>
      <c r="Q14" s="22">
        <f t="shared" si="10"/>
        <v>0</v>
      </c>
      <c r="R14" s="22">
        <f t="shared" si="10"/>
        <v>0</v>
      </c>
      <c r="S14" s="22">
        <f t="shared" si="10"/>
        <v>0</v>
      </c>
      <c r="T14" s="22">
        <f t="shared" si="10"/>
        <v>0</v>
      </c>
      <c r="U14" s="22">
        <f t="shared" si="10"/>
        <v>0</v>
      </c>
      <c r="V14" s="22">
        <f t="shared" si="3"/>
        <v>137322.70243693847</v>
      </c>
      <c r="W14" s="22">
        <f t="shared" si="4"/>
        <v>0</v>
      </c>
      <c r="X14" s="22">
        <f t="shared" si="4"/>
        <v>0</v>
      </c>
      <c r="Y14" s="22">
        <f t="shared" si="4"/>
        <v>0</v>
      </c>
      <c r="Z14" s="22">
        <f t="shared" si="4"/>
        <v>0</v>
      </c>
      <c r="AA14" s="22">
        <f t="shared" si="4"/>
        <v>0</v>
      </c>
      <c r="AB14" s="22">
        <f t="shared" si="4"/>
        <v>0</v>
      </c>
      <c r="AC14" s="22">
        <f t="shared" si="4"/>
        <v>0</v>
      </c>
      <c r="AD14" s="22">
        <f t="shared" si="4"/>
        <v>0</v>
      </c>
      <c r="AE14" s="22">
        <f t="shared" si="4"/>
        <v>0</v>
      </c>
      <c r="AF14" s="22">
        <f t="shared" si="4"/>
        <v>0</v>
      </c>
      <c r="AG14" s="22">
        <f t="shared" si="4"/>
        <v>0</v>
      </c>
      <c r="AH14" s="22">
        <f t="shared" si="4"/>
        <v>0</v>
      </c>
      <c r="AI14" s="22">
        <f t="shared" si="4"/>
        <v>0</v>
      </c>
      <c r="AJ14" s="22">
        <f t="shared" si="4"/>
        <v>0</v>
      </c>
      <c r="AK14" s="22">
        <f t="shared" si="4"/>
        <v>0</v>
      </c>
      <c r="AL14" s="22">
        <f t="shared" si="4"/>
        <v>0</v>
      </c>
      <c r="AM14" s="22">
        <f t="shared" si="5"/>
        <v>0</v>
      </c>
      <c r="AN14" s="22">
        <f t="shared" si="5"/>
        <v>0</v>
      </c>
      <c r="AO14" s="22">
        <f t="shared" si="5"/>
        <v>0</v>
      </c>
      <c r="AP14" s="22">
        <f t="shared" si="5"/>
        <v>0</v>
      </c>
      <c r="AQ14" s="22">
        <f t="shared" si="5"/>
        <v>0</v>
      </c>
      <c r="AR14" s="22">
        <f t="shared" si="5"/>
        <v>0</v>
      </c>
      <c r="AS14" s="22">
        <f t="shared" si="5"/>
        <v>0</v>
      </c>
      <c r="AT14" s="22">
        <f t="shared" si="5"/>
        <v>0</v>
      </c>
      <c r="AU14" s="22">
        <f t="shared" si="5"/>
        <v>0</v>
      </c>
      <c r="AV14" s="22">
        <f t="shared" si="5"/>
        <v>0</v>
      </c>
      <c r="AW14" s="22">
        <f t="shared" si="5"/>
        <v>0</v>
      </c>
      <c r="AX14" s="22">
        <f t="shared" si="5"/>
        <v>0</v>
      </c>
      <c r="AY14" s="22">
        <f t="shared" si="5"/>
        <v>0</v>
      </c>
      <c r="AZ14" s="22">
        <f t="shared" si="5"/>
        <v>0</v>
      </c>
      <c r="BA14" s="22">
        <f t="shared" si="5"/>
        <v>0</v>
      </c>
      <c r="BB14" s="22">
        <f t="shared" si="5"/>
        <v>0</v>
      </c>
      <c r="BC14" s="22">
        <f t="shared" si="6"/>
        <v>0</v>
      </c>
      <c r="BD14" s="22">
        <f t="shared" si="6"/>
        <v>0</v>
      </c>
      <c r="BE14" s="22">
        <f t="shared" si="6"/>
        <v>0</v>
      </c>
      <c r="BF14" s="22">
        <f t="shared" si="6"/>
        <v>0</v>
      </c>
      <c r="BG14" s="22">
        <f t="shared" si="6"/>
        <v>0</v>
      </c>
      <c r="BH14" s="22">
        <f t="shared" si="6"/>
        <v>0</v>
      </c>
      <c r="BI14" s="22">
        <f t="shared" si="6"/>
        <v>0</v>
      </c>
      <c r="BJ14" s="22">
        <f t="shared" si="6"/>
        <v>0</v>
      </c>
      <c r="BK14" s="22">
        <f t="shared" si="6"/>
        <v>0</v>
      </c>
      <c r="BL14" s="22">
        <f t="shared" si="6"/>
        <v>0</v>
      </c>
      <c r="BM14" s="22">
        <f t="shared" si="6"/>
        <v>0</v>
      </c>
      <c r="BN14" s="22">
        <f t="shared" si="6"/>
        <v>0</v>
      </c>
      <c r="BO14" s="22">
        <f t="shared" si="6"/>
        <v>0</v>
      </c>
      <c r="BP14" s="22">
        <f t="shared" si="6"/>
        <v>0</v>
      </c>
      <c r="BQ14" s="22">
        <f t="shared" si="6"/>
        <v>0</v>
      </c>
      <c r="BR14" s="22">
        <f t="shared" si="6"/>
        <v>0</v>
      </c>
      <c r="BS14" s="22">
        <f t="shared" si="7"/>
        <v>0</v>
      </c>
      <c r="BT14" s="22">
        <f t="shared" si="7"/>
        <v>0</v>
      </c>
      <c r="BU14" s="22">
        <f t="shared" si="7"/>
        <v>0</v>
      </c>
      <c r="BV14" s="22">
        <f t="shared" si="7"/>
        <v>0</v>
      </c>
      <c r="BW14" s="22">
        <f t="shared" si="7"/>
        <v>0</v>
      </c>
      <c r="BX14" s="22">
        <f t="shared" si="7"/>
        <v>0</v>
      </c>
      <c r="BY14" s="22">
        <f t="shared" si="7"/>
        <v>0</v>
      </c>
      <c r="BZ14" s="22">
        <f t="shared" si="7"/>
        <v>0</v>
      </c>
      <c r="CA14" s="22">
        <f t="shared" si="7"/>
        <v>0</v>
      </c>
      <c r="CB14" s="22">
        <f t="shared" si="7"/>
        <v>0</v>
      </c>
      <c r="CC14" s="22">
        <f t="shared" si="7"/>
        <v>0</v>
      </c>
      <c r="CD14" s="22">
        <f t="shared" si="7"/>
        <v>0</v>
      </c>
      <c r="CE14" s="22">
        <f t="shared" si="8"/>
        <v>0</v>
      </c>
      <c r="CF14" s="22">
        <f t="shared" si="8"/>
        <v>0</v>
      </c>
      <c r="CG14" s="22">
        <f t="shared" si="8"/>
        <v>0</v>
      </c>
      <c r="CH14" s="22">
        <f t="shared" si="8"/>
        <v>0</v>
      </c>
      <c r="CI14" s="22">
        <f t="shared" si="8"/>
        <v>0</v>
      </c>
      <c r="CJ14" s="22">
        <f t="shared" si="8"/>
        <v>0</v>
      </c>
      <c r="CK14" s="22">
        <f t="shared" si="8"/>
        <v>0</v>
      </c>
      <c r="CL14" s="22">
        <f t="shared" si="8"/>
        <v>0</v>
      </c>
      <c r="CM14" s="22">
        <f t="shared" si="8"/>
        <v>0</v>
      </c>
      <c r="CN14" s="22">
        <f t="shared" si="8"/>
        <v>45774.234145646158</v>
      </c>
      <c r="CO14" s="22">
        <f t="shared" si="8"/>
        <v>45774.234145646158</v>
      </c>
      <c r="CP14" s="22">
        <f t="shared" si="8"/>
        <v>45774.234145646158</v>
      </c>
    </row>
    <row r="15" spans="1:94">
      <c r="A15" s="8"/>
      <c r="C15" s="8"/>
      <c r="D15" s="8"/>
      <c r="E15" s="8"/>
      <c r="F15" s="23"/>
      <c r="G15" s="23"/>
      <c r="H15" s="8"/>
      <c r="I15" s="24"/>
      <c r="J15" s="24"/>
      <c r="K15" s="8"/>
      <c r="L15" s="8"/>
      <c r="M15" s="8"/>
      <c r="N15" s="8"/>
      <c r="O15" s="8"/>
      <c r="P15" s="8"/>
      <c r="Q15" s="25">
        <f>SUM(Q8:Q14)</f>
        <v>404994.85999771277</v>
      </c>
      <c r="R15" s="25">
        <f t="shared" ref="R15:CC15" si="14">SUM(R8:R14)</f>
        <v>463585.37749999994</v>
      </c>
      <c r="S15" s="25">
        <f t="shared" si="14"/>
        <v>491698.05327500007</v>
      </c>
      <c r="T15" s="25">
        <f t="shared" si="14"/>
        <v>506448.99487325008</v>
      </c>
      <c r="U15" s="25">
        <f t="shared" si="14"/>
        <v>521642.4647194476</v>
      </c>
      <c r="V15" s="25">
        <f t="shared" si="14"/>
        <v>537291.73866103101</v>
      </c>
      <c r="W15" s="25">
        <f t="shared" si="14"/>
        <v>32348.4683330792</v>
      </c>
      <c r="X15" s="25">
        <f t="shared" si="14"/>
        <v>32348.4683330792</v>
      </c>
      <c r="Y15" s="25">
        <f t="shared" si="14"/>
        <v>32348.4683330792</v>
      </c>
      <c r="Z15" s="25">
        <f t="shared" si="14"/>
        <v>32348.4683330792</v>
      </c>
      <c r="AA15" s="25">
        <f t="shared" si="14"/>
        <v>32348.4683330792</v>
      </c>
      <c r="AB15" s="25">
        <f t="shared" si="14"/>
        <v>32348.4683330792</v>
      </c>
      <c r="AC15" s="25">
        <f t="shared" si="14"/>
        <v>32348.4683330792</v>
      </c>
      <c r="AD15" s="25">
        <f t="shared" si="14"/>
        <v>32348.4683330792</v>
      </c>
      <c r="AE15" s="25">
        <f t="shared" si="14"/>
        <v>32348.4683330792</v>
      </c>
      <c r="AF15" s="25">
        <f t="shared" si="14"/>
        <v>37952.881666666668</v>
      </c>
      <c r="AG15" s="25">
        <f t="shared" si="14"/>
        <v>37952.881666666668</v>
      </c>
      <c r="AH15" s="25">
        <f t="shared" si="14"/>
        <v>37952.881666666668</v>
      </c>
      <c r="AI15" s="25">
        <f t="shared" si="14"/>
        <v>37952.881666666668</v>
      </c>
      <c r="AJ15" s="25">
        <f t="shared" si="14"/>
        <v>37952.881666666668</v>
      </c>
      <c r="AK15" s="25">
        <f t="shared" si="14"/>
        <v>37952.881666666668</v>
      </c>
      <c r="AL15" s="25">
        <f t="shared" si="14"/>
        <v>37952.881666666668</v>
      </c>
      <c r="AM15" s="25">
        <f t="shared" si="14"/>
        <v>37952.881666666668</v>
      </c>
      <c r="AN15" s="25">
        <f t="shared" si="14"/>
        <v>37952.881666666668</v>
      </c>
      <c r="AO15" s="25">
        <f t="shared" si="14"/>
        <v>37952.881666666668</v>
      </c>
      <c r="AP15" s="25">
        <f t="shared" si="14"/>
        <v>37952.881666666668</v>
      </c>
      <c r="AQ15" s="25">
        <f t="shared" si="14"/>
        <v>37952.881666666668</v>
      </c>
      <c r="AR15" s="25">
        <f t="shared" si="14"/>
        <v>40669.814166666671</v>
      </c>
      <c r="AS15" s="25">
        <f t="shared" si="14"/>
        <v>40669.814166666671</v>
      </c>
      <c r="AT15" s="25">
        <f t="shared" si="14"/>
        <v>40669.814166666671</v>
      </c>
      <c r="AU15" s="25">
        <f t="shared" si="14"/>
        <v>40669.814166666671</v>
      </c>
      <c r="AV15" s="25">
        <f t="shared" si="14"/>
        <v>40669.814166666671</v>
      </c>
      <c r="AW15" s="25">
        <f t="shared" si="14"/>
        <v>40669.814166666671</v>
      </c>
      <c r="AX15" s="25">
        <f t="shared" si="14"/>
        <v>40669.814166666671</v>
      </c>
      <c r="AY15" s="25">
        <f t="shared" si="14"/>
        <v>40669.814166666671</v>
      </c>
      <c r="AZ15" s="25">
        <f t="shared" si="14"/>
        <v>40669.814166666671</v>
      </c>
      <c r="BA15" s="25">
        <f t="shared" si="14"/>
        <v>40669.814166666671</v>
      </c>
      <c r="BB15" s="25">
        <f t="shared" si="14"/>
        <v>40669.814166666671</v>
      </c>
      <c r="BC15" s="25">
        <f t="shared" si="14"/>
        <v>40669.814166666671</v>
      </c>
      <c r="BD15" s="25">
        <f t="shared" si="14"/>
        <v>41889.908591666674</v>
      </c>
      <c r="BE15" s="25">
        <f t="shared" si="14"/>
        <v>41889.908591666674</v>
      </c>
      <c r="BF15" s="25">
        <f t="shared" si="14"/>
        <v>41889.908591666674</v>
      </c>
      <c r="BG15" s="25">
        <f t="shared" si="14"/>
        <v>41889.908591666674</v>
      </c>
      <c r="BH15" s="25">
        <f t="shared" si="14"/>
        <v>41889.908591666674</v>
      </c>
      <c r="BI15" s="25">
        <f t="shared" si="14"/>
        <v>41889.908591666674</v>
      </c>
      <c r="BJ15" s="25">
        <f t="shared" si="14"/>
        <v>41889.908591666674</v>
      </c>
      <c r="BK15" s="25">
        <f t="shared" si="14"/>
        <v>41889.908591666674</v>
      </c>
      <c r="BL15" s="25">
        <f t="shared" si="14"/>
        <v>41889.908591666674</v>
      </c>
      <c r="BM15" s="25">
        <f t="shared" si="14"/>
        <v>41889.908591666674</v>
      </c>
      <c r="BN15" s="25">
        <f t="shared" si="14"/>
        <v>41889.908591666674</v>
      </c>
      <c r="BO15" s="25">
        <f t="shared" si="14"/>
        <v>41889.908591666674</v>
      </c>
      <c r="BP15" s="25">
        <f t="shared" si="14"/>
        <v>43146.605849416672</v>
      </c>
      <c r="BQ15" s="25">
        <f t="shared" si="14"/>
        <v>43146.605849416672</v>
      </c>
      <c r="BR15" s="25">
        <f t="shared" si="14"/>
        <v>43146.605849416672</v>
      </c>
      <c r="BS15" s="25">
        <f t="shared" si="14"/>
        <v>43146.605849416672</v>
      </c>
      <c r="BT15" s="25">
        <f t="shared" si="14"/>
        <v>43146.605849416672</v>
      </c>
      <c r="BU15" s="25">
        <f t="shared" si="14"/>
        <v>43146.605849416672</v>
      </c>
      <c r="BV15" s="25">
        <f t="shared" si="14"/>
        <v>43146.605849416672</v>
      </c>
      <c r="BW15" s="25">
        <f t="shared" si="14"/>
        <v>43146.605849416672</v>
      </c>
      <c r="BX15" s="25">
        <f t="shared" si="14"/>
        <v>43146.605849416672</v>
      </c>
      <c r="BY15" s="25">
        <f t="shared" si="14"/>
        <v>43146.605849416672</v>
      </c>
      <c r="BZ15" s="25">
        <f t="shared" si="14"/>
        <v>43146.605849416672</v>
      </c>
      <c r="CA15" s="25">
        <f t="shared" si="14"/>
        <v>43146.605849416672</v>
      </c>
      <c r="CB15" s="25">
        <f t="shared" si="14"/>
        <v>44441.004024899179</v>
      </c>
      <c r="CC15" s="25">
        <f t="shared" si="14"/>
        <v>44441.004024899179</v>
      </c>
      <c r="CD15" s="25">
        <f t="shared" ref="CD15:CP15" si="15">SUM(CD8:CD14)</f>
        <v>44441.004024899179</v>
      </c>
      <c r="CE15" s="25">
        <f t="shared" si="15"/>
        <v>44441.004024899179</v>
      </c>
      <c r="CF15" s="25">
        <f t="shared" si="15"/>
        <v>44441.004024899179</v>
      </c>
      <c r="CG15" s="25">
        <f t="shared" si="15"/>
        <v>44441.004024899179</v>
      </c>
      <c r="CH15" s="25">
        <f t="shared" si="15"/>
        <v>44441.004024899179</v>
      </c>
      <c r="CI15" s="25">
        <f t="shared" si="15"/>
        <v>44441.004024899179</v>
      </c>
      <c r="CJ15" s="25">
        <f t="shared" si="15"/>
        <v>44441.004024899179</v>
      </c>
      <c r="CK15" s="25">
        <f t="shared" si="15"/>
        <v>44441.004024899179</v>
      </c>
      <c r="CL15" s="25">
        <f t="shared" si="15"/>
        <v>44441.004024899179</v>
      </c>
      <c r="CM15" s="25">
        <f t="shared" si="15"/>
        <v>44441.004024899179</v>
      </c>
      <c r="CN15" s="25">
        <f t="shared" si="15"/>
        <v>45774.234145646158</v>
      </c>
      <c r="CO15" s="25">
        <f t="shared" si="15"/>
        <v>45774.234145646158</v>
      </c>
      <c r="CP15" s="25">
        <f t="shared" si="15"/>
        <v>45774.234145646158</v>
      </c>
    </row>
    <row r="16" spans="1:94">
      <c r="F16" s="26"/>
      <c r="G16" s="26"/>
      <c r="L16" s="27"/>
      <c r="M16" s="27"/>
      <c r="N16" s="27"/>
      <c r="Q16" s="28"/>
    </row>
    <row r="17" spans="2:10">
      <c r="I17"/>
      <c r="J17"/>
    </row>
    <row r="20" spans="2:10">
      <c r="B20" s="8"/>
    </row>
    <row r="21" spans="2:10">
      <c r="B21" s="8"/>
    </row>
  </sheetData>
  <mergeCells count="3">
    <mergeCell ref="F5:G5"/>
    <mergeCell ref="I5:J5"/>
    <mergeCell ref="Q5:U5"/>
  </mergeCells>
  <pageMargins left="0.7" right="0.7" top="0.75" bottom="0.75" header="0.3" footer="0.3"/>
  <pageSetup scale="5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436DB-F769-4D38-9DF3-8A390368D4D0}">
  <sheetPr>
    <tabColor theme="3"/>
  </sheetPr>
  <dimension ref="A1"/>
  <sheetViews>
    <sheetView workbookViewId="0"/>
  </sheetViews>
  <sheetFormatPr defaultRowHeight="15"/>
  <sheetData>
    <row r="1" spans="1:1">
      <c r="A1" t="s">
        <v>629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FE265-BD6F-4966-8452-089FE3CC4919}">
  <sheetPr filterMode="1"/>
  <dimension ref="A1:BI355"/>
  <sheetViews>
    <sheetView workbookViewId="0">
      <selection activeCell="E299" sqref="E299"/>
    </sheetView>
  </sheetViews>
  <sheetFormatPr defaultColWidth="8.7109375" defaultRowHeight="12.75"/>
  <cols>
    <col min="1" max="1" width="32.28515625" style="170" customWidth="1"/>
    <col min="2" max="2" width="29.85546875" style="170" bestFit="1" customWidth="1"/>
    <col min="3" max="3" width="58.7109375" style="170" bestFit="1" customWidth="1"/>
    <col min="4" max="4" width="6.85546875" style="170" bestFit="1" customWidth="1"/>
    <col min="5" max="5" width="31.140625" style="170" bestFit="1" customWidth="1"/>
    <col min="6" max="6" width="62.28515625" style="170" bestFit="1" customWidth="1"/>
    <col min="7" max="7" width="10.85546875" style="170" bestFit="1" customWidth="1"/>
    <col min="8" max="8" width="10.85546875" style="170" customWidth="1"/>
    <col min="9" max="9" width="13.85546875" style="170" bestFit="1" customWidth="1"/>
    <col min="10" max="19" width="11.140625" style="170" bestFit="1" customWidth="1"/>
    <col min="20" max="26" width="10.140625" style="170" bestFit="1" customWidth="1"/>
    <col min="27" max="27" width="10.7109375" style="170" bestFit="1" customWidth="1"/>
    <col min="28" max="28" width="10.140625" style="170" bestFit="1" customWidth="1"/>
    <col min="29" max="29" width="10.7109375" style="170" bestFit="1" customWidth="1"/>
    <col min="30" max="38" width="10.140625" style="170" bestFit="1" customWidth="1"/>
    <col min="39" max="39" width="10.7109375" style="170" bestFit="1" customWidth="1"/>
    <col min="40" max="40" width="10.140625" style="170" bestFit="1" customWidth="1"/>
    <col min="41" max="41" width="10.7109375" style="170" bestFit="1" customWidth="1"/>
    <col min="42" max="50" width="10.140625" style="170" bestFit="1" customWidth="1"/>
    <col min="51" max="51" width="10.7109375" style="170" bestFit="1" customWidth="1"/>
    <col min="52" max="52" width="10.140625" style="170" bestFit="1" customWidth="1"/>
    <col min="53" max="53" width="10.7109375" style="170" bestFit="1" customWidth="1"/>
    <col min="54" max="57" width="10.140625" style="170" bestFit="1" customWidth="1"/>
    <col min="58" max="59" width="10.42578125" style="170" bestFit="1" customWidth="1"/>
    <col min="60" max="60" width="8.7109375" style="170"/>
    <col min="61" max="61" width="15.85546875" style="170" bestFit="1" customWidth="1"/>
    <col min="62" max="16384" width="8.7109375" style="170"/>
  </cols>
  <sheetData>
    <row r="1" spans="1:61">
      <c r="A1" s="203" cm="1">
        <f t="array" ref="A1">SUM('General Liability'!AQ16:CP16,'General Liability'!AQ34:CP34,'General Liability'!AQ52:CP52,'General Liability'!AQ71:CP71,('General Liability'!AQ90:CP90*SUM(BI299:BI355)),'General Liability'!AQ100:CP100,'General Liability'!AQ120:CP120)</f>
        <v>9578787.123221552</v>
      </c>
    </row>
    <row r="2" spans="1:61">
      <c r="A2" s="203">
        <f>SUM(H7:BG355)</f>
        <v>9580596.7134315372</v>
      </c>
    </row>
    <row r="3" spans="1:61">
      <c r="A3" s="203">
        <f>A1-A2</f>
        <v>-1809.5902099851519</v>
      </c>
    </row>
    <row r="6" spans="1:61" ht="12.6" customHeight="1">
      <c r="A6" s="168" t="s">
        <v>581</v>
      </c>
      <c r="B6" s="168" t="s">
        <v>598</v>
      </c>
      <c r="C6" s="168" t="s">
        <v>639</v>
      </c>
      <c r="D6" s="168" t="s">
        <v>640</v>
      </c>
      <c r="E6" s="168" t="s">
        <v>641</v>
      </c>
      <c r="F6" s="168" t="s">
        <v>642</v>
      </c>
      <c r="G6" s="168" t="s">
        <v>643</v>
      </c>
      <c r="H6" s="169">
        <v>44440</v>
      </c>
      <c r="I6" s="169">
        <v>44470</v>
      </c>
      <c r="J6" s="169">
        <v>44501</v>
      </c>
      <c r="K6" s="169">
        <v>44531</v>
      </c>
      <c r="L6" s="169">
        <v>44562</v>
      </c>
      <c r="M6" s="169">
        <v>44593</v>
      </c>
      <c r="N6" s="169">
        <v>44621</v>
      </c>
      <c r="O6" s="169">
        <v>44652</v>
      </c>
      <c r="P6" s="169">
        <v>44682</v>
      </c>
      <c r="Q6" s="169">
        <v>44713</v>
      </c>
      <c r="R6" s="169">
        <v>44743</v>
      </c>
      <c r="S6" s="169">
        <v>44774</v>
      </c>
      <c r="T6" s="169">
        <v>44805</v>
      </c>
      <c r="U6" s="169">
        <v>44835</v>
      </c>
      <c r="V6" s="169">
        <v>44866</v>
      </c>
      <c r="W6" s="169">
        <v>44896</v>
      </c>
      <c r="X6" s="169">
        <v>44927</v>
      </c>
      <c r="Y6" s="169">
        <v>44958</v>
      </c>
      <c r="Z6" s="169">
        <v>44986</v>
      </c>
      <c r="AA6" s="169">
        <v>45017</v>
      </c>
      <c r="AB6" s="169">
        <v>45047</v>
      </c>
      <c r="AC6" s="169">
        <v>45078</v>
      </c>
      <c r="AD6" s="169">
        <v>45108</v>
      </c>
      <c r="AE6" s="169">
        <v>45139</v>
      </c>
      <c r="AF6" s="169">
        <v>45170</v>
      </c>
      <c r="AG6" s="169">
        <v>45200</v>
      </c>
      <c r="AH6" s="169">
        <v>45231</v>
      </c>
      <c r="AI6" s="169">
        <v>45261</v>
      </c>
      <c r="AJ6" s="169">
        <v>45292</v>
      </c>
      <c r="AK6" s="169">
        <v>45323</v>
      </c>
      <c r="AL6" s="169">
        <v>45352</v>
      </c>
      <c r="AM6" s="169">
        <v>45383</v>
      </c>
      <c r="AN6" s="169">
        <v>45413</v>
      </c>
      <c r="AO6" s="169">
        <v>45444</v>
      </c>
      <c r="AP6" s="169">
        <v>45474</v>
      </c>
      <c r="AQ6" s="169">
        <v>45505</v>
      </c>
      <c r="AR6" s="169">
        <v>45536</v>
      </c>
      <c r="AS6" s="169">
        <v>45566</v>
      </c>
      <c r="AT6" s="169">
        <v>45597</v>
      </c>
      <c r="AU6" s="169">
        <v>45627</v>
      </c>
      <c r="AV6" s="169">
        <v>45658</v>
      </c>
      <c r="AW6" s="169">
        <v>45689</v>
      </c>
      <c r="AX6" s="169">
        <v>45717</v>
      </c>
      <c r="AY6" s="169">
        <v>45748</v>
      </c>
      <c r="AZ6" s="169">
        <v>45778</v>
      </c>
      <c r="BA6" s="169">
        <v>45809</v>
      </c>
      <c r="BB6" s="169">
        <v>45839</v>
      </c>
      <c r="BC6" s="169">
        <v>45870</v>
      </c>
      <c r="BD6" s="169">
        <v>45901</v>
      </c>
      <c r="BE6" s="169">
        <v>45931</v>
      </c>
      <c r="BF6" s="169">
        <v>45962</v>
      </c>
      <c r="BG6" s="169">
        <v>45992</v>
      </c>
      <c r="BI6" s="170" t="s">
        <v>644</v>
      </c>
    </row>
    <row r="7" spans="1:61" s="173" customFormat="1" ht="12.75" customHeight="1">
      <c r="A7" s="177" t="s">
        <v>465</v>
      </c>
      <c r="B7" s="178" t="s">
        <v>607</v>
      </c>
      <c r="C7" s="170" t="str" cm="1">
        <f t="array" ref="C7">IFERROR(INDEX('Legal Entity'!B:B,MATCH('GL - Import (US)'!F7,'Legal Entity'!A:A,0),0),0)</f>
        <v>1138 - WATER SERVICE CORPORATION OF KENTUCKY</v>
      </c>
      <c r="D7" s="170" t="str" cm="1">
        <f t="array" ref="D7">IFERROR(INDEX('Legal Entity'!C:C,MATCH(F7,'Legal Entity'!A:A,0),0),0)</f>
        <v>US</v>
      </c>
      <c r="E7" s="170" t="s">
        <v>631</v>
      </c>
      <c r="F7" s="170" t="s">
        <v>20</v>
      </c>
      <c r="G7" s="170"/>
      <c r="H7" s="171">
        <f>'General Liability'!AQ$16*$BI7</f>
        <v>277.30347442964063</v>
      </c>
      <c r="I7" s="171">
        <f>'General Liability'!AR$16*$BI7</f>
        <v>352.30626001620578</v>
      </c>
      <c r="J7" s="171">
        <f>'General Liability'!AS$16*$BI7</f>
        <v>352.30626001620578</v>
      </c>
      <c r="K7" s="171">
        <f>'General Liability'!AT$16*$BI7</f>
        <v>352.30626001620578</v>
      </c>
      <c r="L7" s="171">
        <f>'General Liability'!AU$16*$BI7</f>
        <v>352.30626001620578</v>
      </c>
      <c r="M7" s="171">
        <f>'General Liability'!AV$16*$BI7</f>
        <v>352.30626001620578</v>
      </c>
      <c r="N7" s="171">
        <f>'General Liability'!AW$16*$BI7</f>
        <v>352.30626001620578</v>
      </c>
      <c r="O7" s="171">
        <f>'General Liability'!AX$16*$BI7</f>
        <v>352.30626001620578</v>
      </c>
      <c r="P7" s="171">
        <f>'General Liability'!AY$16*$BI7</f>
        <v>352.30626001620578</v>
      </c>
      <c r="Q7" s="171">
        <f>'General Liability'!AZ$16*$BI7</f>
        <v>352.30626001620578</v>
      </c>
      <c r="R7" s="171">
        <f>'General Liability'!BA$16*$BI7</f>
        <v>352.30626001620578</v>
      </c>
      <c r="S7" s="171">
        <f>'General Liability'!BB$16*$BI7</f>
        <v>352.30626001620578</v>
      </c>
      <c r="T7" s="171">
        <f>'General Liability'!BC$16*$BI7</f>
        <v>352.30626001620578</v>
      </c>
      <c r="U7" s="171">
        <f>'General Liability'!BD$16*$BI7</f>
        <v>378.72922951742117</v>
      </c>
      <c r="V7" s="171">
        <f>'General Liability'!BE$16*$BI7</f>
        <v>378.72922951742117</v>
      </c>
      <c r="W7" s="171">
        <f>'General Liability'!BF$16*$BI7</f>
        <v>378.72922951742117</v>
      </c>
      <c r="X7" s="171">
        <f>'General Liability'!BG$16*$BI7</f>
        <v>378.72922951742117</v>
      </c>
      <c r="Y7" s="171">
        <f>'General Liability'!BH$16*$BI7</f>
        <v>378.72922951742117</v>
      </c>
      <c r="Z7" s="171">
        <f>'General Liability'!BI$16*$BI7</f>
        <v>378.72922951742117</v>
      </c>
      <c r="AA7" s="171">
        <f>'General Liability'!BJ$16*$BI7</f>
        <v>378.72922951742117</v>
      </c>
      <c r="AB7" s="171">
        <f>'General Liability'!BK$16*$BI7</f>
        <v>378.72922951742117</v>
      </c>
      <c r="AC7" s="171">
        <f>'General Liability'!BL$16*$BI7</f>
        <v>378.72922951742117</v>
      </c>
      <c r="AD7" s="171">
        <f>'General Liability'!BM$16*$BI7</f>
        <v>378.72922951742117</v>
      </c>
      <c r="AE7" s="171">
        <f>'General Liability'!BN$16*$BI7</f>
        <v>378.72922951742117</v>
      </c>
      <c r="AF7" s="171">
        <f>'General Liability'!BO$16*$BI7</f>
        <v>378.72922951742117</v>
      </c>
      <c r="AG7" s="171">
        <f>'General Liability'!BP$16*$BI7</f>
        <v>407.13392173122776</v>
      </c>
      <c r="AH7" s="171">
        <f>'General Liability'!BQ$16*$BI7</f>
        <v>407.13392173122776</v>
      </c>
      <c r="AI7" s="171">
        <f>'General Liability'!BR$16*$BI7</f>
        <v>407.13392173122776</v>
      </c>
      <c r="AJ7" s="171">
        <f>'General Liability'!BS$16*$BI7</f>
        <v>407.13392173122776</v>
      </c>
      <c r="AK7" s="171">
        <f>'General Liability'!BT$16*$BI7</f>
        <v>407.13392173122776</v>
      </c>
      <c r="AL7" s="171">
        <f>'General Liability'!BU$16*$BI7</f>
        <v>407.13392173122776</v>
      </c>
      <c r="AM7" s="171">
        <f>'General Liability'!BV$16*$BI7</f>
        <v>407.13392173122776</v>
      </c>
      <c r="AN7" s="171">
        <f>'General Liability'!BW$16*$BI7</f>
        <v>407.13392173122776</v>
      </c>
      <c r="AO7" s="171">
        <f>'General Liability'!BX$16*$BI7</f>
        <v>407.13392173122776</v>
      </c>
      <c r="AP7" s="171">
        <f>'General Liability'!BY$16*$BI7</f>
        <v>407.13392173122776</v>
      </c>
      <c r="AQ7" s="171">
        <f>'General Liability'!BZ$16*$BI7</f>
        <v>407.13392173122776</v>
      </c>
      <c r="AR7" s="171">
        <f>'General Liability'!CA$16*$BI7</f>
        <v>407.13392173122776</v>
      </c>
      <c r="AS7" s="171">
        <f>'General Liability'!CB$16*$BI7</f>
        <v>419.3479393831646</v>
      </c>
      <c r="AT7" s="171">
        <f>'General Liability'!CC$16*$BI7</f>
        <v>419.3479393831646</v>
      </c>
      <c r="AU7" s="171">
        <f>'General Liability'!CD$16*$BI7</f>
        <v>419.3479393831646</v>
      </c>
      <c r="AV7" s="171">
        <f>'General Liability'!CE$16*$BI7</f>
        <v>419.3479393831646</v>
      </c>
      <c r="AW7" s="171">
        <f>'General Liability'!CF$16*$BI7</f>
        <v>419.3479393831646</v>
      </c>
      <c r="AX7" s="171">
        <f>'General Liability'!CG$16*$BI7</f>
        <v>419.3479393831646</v>
      </c>
      <c r="AY7" s="171">
        <f>'General Liability'!CH$16*$BI7</f>
        <v>419.3479393831646</v>
      </c>
      <c r="AZ7" s="171">
        <f>'General Liability'!CI$16*$BI7</f>
        <v>419.3479393831646</v>
      </c>
      <c r="BA7" s="171">
        <f>'General Liability'!CJ$16*$BI7</f>
        <v>419.3479393831646</v>
      </c>
      <c r="BB7" s="171">
        <f>'General Liability'!CK$16*$BI7</f>
        <v>419.3479393831646</v>
      </c>
      <c r="BC7" s="171">
        <f>'General Liability'!CL$16*$BI7</f>
        <v>419.3479393831646</v>
      </c>
      <c r="BD7" s="171">
        <f>'General Liability'!CM$16*$BI7</f>
        <v>419.3479393831646</v>
      </c>
      <c r="BE7" s="171">
        <f>'General Liability'!CN$16*$BI7</f>
        <v>431.92837756465963</v>
      </c>
      <c r="BF7" s="171">
        <f>'General Liability'!CO$16*$BI7</f>
        <v>431.92837756465963</v>
      </c>
      <c r="BG7" s="171">
        <f>'General Liability'!CP$16*$BI7</f>
        <v>431.92837756465963</v>
      </c>
      <c r="BI7" s="174">
        <f>SUMIF(Revenue!$P:$P,'GL - Import (US)'!$F7,Revenue!$M:$M)</f>
        <v>1.5869278447865561E-2</v>
      </c>
    </row>
    <row r="8" spans="1:61" s="173" customFormat="1" ht="12.75" hidden="1" customHeight="1">
      <c r="A8" s="177" t="s">
        <v>465</v>
      </c>
      <c r="B8" s="178" t="s">
        <v>607</v>
      </c>
      <c r="C8" s="170" t="str" cm="1">
        <f t="array" ref="C8">IFERROR(INDEX('Legal Entity'!B:B,MATCH('GL - Import (US)'!F8,'Legal Entity'!A:A,0),0),0)</f>
        <v>1715 - Cleveland Thermal Generation Inc.</v>
      </c>
      <c r="D8" s="170" t="str" cm="1">
        <f t="array" ref="D8">IFERROR(INDEX('Legal Entity'!C:C,MATCH(F8,'Legal Entity'!A:A,0),0),0)</f>
        <v>US</v>
      </c>
      <c r="E8" s="170" t="s">
        <v>631</v>
      </c>
      <c r="F8" s="170" t="s">
        <v>645</v>
      </c>
      <c r="G8" s="170"/>
      <c r="H8" s="171">
        <f>'General Liability'!AQ$16*$BI8</f>
        <v>0</v>
      </c>
      <c r="I8" s="171">
        <f>'General Liability'!AR$16*$BI8</f>
        <v>0</v>
      </c>
      <c r="J8" s="171">
        <f>'General Liability'!AS$16*$BI8</f>
        <v>0</v>
      </c>
      <c r="K8" s="171">
        <f>'General Liability'!AT$16*$BI8</f>
        <v>0</v>
      </c>
      <c r="L8" s="171">
        <f>'General Liability'!AU$16*$BI8</f>
        <v>0</v>
      </c>
      <c r="M8" s="171">
        <f>'General Liability'!AV$16*$BI8</f>
        <v>0</v>
      </c>
      <c r="N8" s="171">
        <f>'General Liability'!AW$16*$BI8</f>
        <v>0</v>
      </c>
      <c r="O8" s="171">
        <f>'General Liability'!AX$16*$BI8</f>
        <v>0</v>
      </c>
      <c r="P8" s="171">
        <f>'General Liability'!AY$16*$BI8</f>
        <v>0</v>
      </c>
      <c r="Q8" s="171">
        <f>'General Liability'!AZ$16*$BI8</f>
        <v>0</v>
      </c>
      <c r="R8" s="171">
        <f>'General Liability'!BA$16*$BI8</f>
        <v>0</v>
      </c>
      <c r="S8" s="171">
        <f>'General Liability'!BB$16*$BI8</f>
        <v>0</v>
      </c>
      <c r="T8" s="171">
        <f>'General Liability'!BC$16*$BI8</f>
        <v>0</v>
      </c>
      <c r="U8" s="171">
        <f>'General Liability'!BD$16*$BI8</f>
        <v>0</v>
      </c>
      <c r="V8" s="171">
        <f>'General Liability'!BE$16*$BI8</f>
        <v>0</v>
      </c>
      <c r="W8" s="171">
        <f>'General Liability'!BF$16*$BI8</f>
        <v>0</v>
      </c>
      <c r="X8" s="171">
        <f>'General Liability'!BG$16*$BI8</f>
        <v>0</v>
      </c>
      <c r="Y8" s="171">
        <f>'General Liability'!BH$16*$BI8</f>
        <v>0</v>
      </c>
      <c r="Z8" s="171">
        <f>'General Liability'!BI$16*$BI8</f>
        <v>0</v>
      </c>
      <c r="AA8" s="171">
        <f>'General Liability'!BJ$16*$BI8</f>
        <v>0</v>
      </c>
      <c r="AB8" s="171">
        <f>'General Liability'!BK$16*$BI8</f>
        <v>0</v>
      </c>
      <c r="AC8" s="171">
        <f>'General Liability'!BL$16*$BI8</f>
        <v>0</v>
      </c>
      <c r="AD8" s="171">
        <f>'General Liability'!BM$16*$BI8</f>
        <v>0</v>
      </c>
      <c r="AE8" s="171">
        <f>'General Liability'!BN$16*$BI8</f>
        <v>0</v>
      </c>
      <c r="AF8" s="171">
        <f>'General Liability'!BO$16*$BI8</f>
        <v>0</v>
      </c>
      <c r="AG8" s="171">
        <f>'General Liability'!BP$16*$BI8</f>
        <v>0</v>
      </c>
      <c r="AH8" s="171">
        <f>'General Liability'!BQ$16*$BI8</f>
        <v>0</v>
      </c>
      <c r="AI8" s="171">
        <f>'General Liability'!BR$16*$BI8</f>
        <v>0</v>
      </c>
      <c r="AJ8" s="171">
        <f>'General Liability'!BS$16*$BI8</f>
        <v>0</v>
      </c>
      <c r="AK8" s="171">
        <f>'General Liability'!BT$16*$BI8</f>
        <v>0</v>
      </c>
      <c r="AL8" s="171">
        <f>'General Liability'!BU$16*$BI8</f>
        <v>0</v>
      </c>
      <c r="AM8" s="171">
        <f>'General Liability'!BV$16*$BI8</f>
        <v>0</v>
      </c>
      <c r="AN8" s="171">
        <f>'General Liability'!BW$16*$BI8</f>
        <v>0</v>
      </c>
      <c r="AO8" s="171">
        <f>'General Liability'!BX$16*$BI8</f>
        <v>0</v>
      </c>
      <c r="AP8" s="171">
        <f>'General Liability'!BY$16*$BI8</f>
        <v>0</v>
      </c>
      <c r="AQ8" s="171">
        <f>'General Liability'!BZ$16*$BI8</f>
        <v>0</v>
      </c>
      <c r="AR8" s="171">
        <f>'General Liability'!CA$16*$BI8</f>
        <v>0</v>
      </c>
      <c r="AS8" s="171">
        <f>'General Liability'!CB$16*$BI8</f>
        <v>0</v>
      </c>
      <c r="AT8" s="171">
        <f>'General Liability'!CC$16*$BI8</f>
        <v>0</v>
      </c>
      <c r="AU8" s="171">
        <f>'General Liability'!CD$16*$BI8</f>
        <v>0</v>
      </c>
      <c r="AV8" s="171">
        <f>'General Liability'!CE$16*$BI8</f>
        <v>0</v>
      </c>
      <c r="AW8" s="171">
        <f>'General Liability'!CF$16*$BI8</f>
        <v>0</v>
      </c>
      <c r="AX8" s="171">
        <f>'General Liability'!CG$16*$BI8</f>
        <v>0</v>
      </c>
      <c r="AY8" s="171">
        <f>'General Liability'!CH$16*$BI8</f>
        <v>0</v>
      </c>
      <c r="AZ8" s="171">
        <f>'General Liability'!CI$16*$BI8</f>
        <v>0</v>
      </c>
      <c r="BA8" s="171">
        <f>'General Liability'!CJ$16*$BI8</f>
        <v>0</v>
      </c>
      <c r="BB8" s="171">
        <f>'General Liability'!CK$16*$BI8</f>
        <v>0</v>
      </c>
      <c r="BC8" s="171">
        <f>'General Liability'!CL$16*$BI8</f>
        <v>0</v>
      </c>
      <c r="BD8" s="171">
        <f>'General Liability'!CM$16*$BI8</f>
        <v>0</v>
      </c>
      <c r="BE8" s="171">
        <f>'General Liability'!CN$16*$BI8</f>
        <v>0</v>
      </c>
      <c r="BF8" s="171">
        <f>'General Liability'!CO$16*$BI8</f>
        <v>0</v>
      </c>
      <c r="BG8" s="171">
        <f>'General Liability'!CP$16*$BI8</f>
        <v>0</v>
      </c>
      <c r="BI8" s="174">
        <f>SUMIF(Revenue!$P:$P,'GL - Import (US)'!$F8,Revenue!$M:$M)</f>
        <v>0</v>
      </c>
    </row>
    <row r="9" spans="1:61" s="173" customFormat="1" ht="12.75" hidden="1" customHeight="1">
      <c r="A9" s="177" t="s">
        <v>465</v>
      </c>
      <c r="B9" s="178" t="s">
        <v>607</v>
      </c>
      <c r="C9" s="170" t="str" cm="1">
        <f t="array" ref="C9">IFERROR(INDEX('Legal Entity'!B:B,MATCH('GL - Import (US)'!F9,'Legal Entity'!A:A,0),0),0)</f>
        <v>1715 - Cleveland Thermal Generation Inc.</v>
      </c>
      <c r="D9" s="170" t="str" cm="1">
        <f t="array" ref="D9">IFERROR(INDEX('Legal Entity'!C:C,MATCH(F9,'Legal Entity'!A:A,0),0),0)</f>
        <v>US</v>
      </c>
      <c r="E9" s="170" t="s">
        <v>631</v>
      </c>
      <c r="F9" s="170" t="s">
        <v>302</v>
      </c>
      <c r="G9" s="170"/>
      <c r="H9" s="171">
        <f>'General Liability'!AQ$16*$BI9</f>
        <v>0</v>
      </c>
      <c r="I9" s="171">
        <f>'General Liability'!AR$16*$BI9</f>
        <v>0</v>
      </c>
      <c r="J9" s="171">
        <f>'General Liability'!AS$16*$BI9</f>
        <v>0</v>
      </c>
      <c r="K9" s="171">
        <f>'General Liability'!AT$16*$BI9</f>
        <v>0</v>
      </c>
      <c r="L9" s="171">
        <f>'General Liability'!AU$16*$BI9</f>
        <v>0</v>
      </c>
      <c r="M9" s="171">
        <f>'General Liability'!AV$16*$BI9</f>
        <v>0</v>
      </c>
      <c r="N9" s="171">
        <f>'General Liability'!AW$16*$BI9</f>
        <v>0</v>
      </c>
      <c r="O9" s="171">
        <f>'General Liability'!AX$16*$BI9</f>
        <v>0</v>
      </c>
      <c r="P9" s="171">
        <f>'General Liability'!AY$16*$BI9</f>
        <v>0</v>
      </c>
      <c r="Q9" s="171">
        <f>'General Liability'!AZ$16*$BI9</f>
        <v>0</v>
      </c>
      <c r="R9" s="171">
        <f>'General Liability'!BA$16*$BI9</f>
        <v>0</v>
      </c>
      <c r="S9" s="171">
        <f>'General Liability'!BB$16*$BI9</f>
        <v>0</v>
      </c>
      <c r="T9" s="171">
        <f>'General Liability'!BC$16*$BI9</f>
        <v>0</v>
      </c>
      <c r="U9" s="171">
        <f>'General Liability'!BD$16*$BI9</f>
        <v>0</v>
      </c>
      <c r="V9" s="171">
        <f>'General Liability'!BE$16*$BI9</f>
        <v>0</v>
      </c>
      <c r="W9" s="171">
        <f>'General Liability'!BF$16*$BI9</f>
        <v>0</v>
      </c>
      <c r="X9" s="171">
        <f>'General Liability'!BG$16*$BI9</f>
        <v>0</v>
      </c>
      <c r="Y9" s="171">
        <f>'General Liability'!BH$16*$BI9</f>
        <v>0</v>
      </c>
      <c r="Z9" s="171">
        <f>'General Liability'!BI$16*$BI9</f>
        <v>0</v>
      </c>
      <c r="AA9" s="171">
        <f>'General Liability'!BJ$16*$BI9</f>
        <v>0</v>
      </c>
      <c r="AB9" s="171">
        <f>'General Liability'!BK$16*$BI9</f>
        <v>0</v>
      </c>
      <c r="AC9" s="171">
        <f>'General Liability'!BL$16*$BI9</f>
        <v>0</v>
      </c>
      <c r="AD9" s="171">
        <f>'General Liability'!BM$16*$BI9</f>
        <v>0</v>
      </c>
      <c r="AE9" s="171">
        <f>'General Liability'!BN$16*$BI9</f>
        <v>0</v>
      </c>
      <c r="AF9" s="171">
        <f>'General Liability'!BO$16*$BI9</f>
        <v>0</v>
      </c>
      <c r="AG9" s="171">
        <f>'General Liability'!BP$16*$BI9</f>
        <v>0</v>
      </c>
      <c r="AH9" s="171">
        <f>'General Liability'!BQ$16*$BI9</f>
        <v>0</v>
      </c>
      <c r="AI9" s="171">
        <f>'General Liability'!BR$16*$BI9</f>
        <v>0</v>
      </c>
      <c r="AJ9" s="171">
        <f>'General Liability'!BS$16*$BI9</f>
        <v>0</v>
      </c>
      <c r="AK9" s="171">
        <f>'General Liability'!BT$16*$BI9</f>
        <v>0</v>
      </c>
      <c r="AL9" s="171">
        <f>'General Liability'!BU$16*$BI9</f>
        <v>0</v>
      </c>
      <c r="AM9" s="171">
        <f>'General Liability'!BV$16*$BI9</f>
        <v>0</v>
      </c>
      <c r="AN9" s="171">
        <f>'General Liability'!BW$16*$BI9</f>
        <v>0</v>
      </c>
      <c r="AO9" s="171">
        <f>'General Liability'!BX$16*$BI9</f>
        <v>0</v>
      </c>
      <c r="AP9" s="171">
        <f>'General Liability'!BY$16*$BI9</f>
        <v>0</v>
      </c>
      <c r="AQ9" s="171">
        <f>'General Liability'!BZ$16*$BI9</f>
        <v>0</v>
      </c>
      <c r="AR9" s="171">
        <f>'General Liability'!CA$16*$BI9</f>
        <v>0</v>
      </c>
      <c r="AS9" s="171">
        <f>'General Liability'!CB$16*$BI9</f>
        <v>0</v>
      </c>
      <c r="AT9" s="171">
        <f>'General Liability'!CC$16*$BI9</f>
        <v>0</v>
      </c>
      <c r="AU9" s="171">
        <f>'General Liability'!CD$16*$BI9</f>
        <v>0</v>
      </c>
      <c r="AV9" s="171">
        <f>'General Liability'!CE$16*$BI9</f>
        <v>0</v>
      </c>
      <c r="AW9" s="171">
        <f>'General Liability'!CF$16*$BI9</f>
        <v>0</v>
      </c>
      <c r="AX9" s="171">
        <f>'General Liability'!CG$16*$BI9</f>
        <v>0</v>
      </c>
      <c r="AY9" s="171">
        <f>'General Liability'!CH$16*$BI9</f>
        <v>0</v>
      </c>
      <c r="AZ9" s="171">
        <f>'General Liability'!CI$16*$BI9</f>
        <v>0</v>
      </c>
      <c r="BA9" s="171">
        <f>'General Liability'!CJ$16*$BI9</f>
        <v>0</v>
      </c>
      <c r="BB9" s="171">
        <f>'General Liability'!CK$16*$BI9</f>
        <v>0</v>
      </c>
      <c r="BC9" s="171">
        <f>'General Liability'!CL$16*$BI9</f>
        <v>0</v>
      </c>
      <c r="BD9" s="171">
        <f>'General Liability'!CM$16*$BI9</f>
        <v>0</v>
      </c>
      <c r="BE9" s="171">
        <f>'General Liability'!CN$16*$BI9</f>
        <v>0</v>
      </c>
      <c r="BF9" s="171">
        <f>'General Liability'!CO$16*$BI9</f>
        <v>0</v>
      </c>
      <c r="BG9" s="171">
        <f>'General Liability'!CP$16*$BI9</f>
        <v>0</v>
      </c>
      <c r="BI9" s="174">
        <f>SUMIF(Revenue!$P:$P,'GL - Import (US)'!$F9,Revenue!$M:$M)</f>
        <v>0</v>
      </c>
    </row>
    <row r="10" spans="1:61" s="173" customFormat="1" ht="12.75" hidden="1" customHeight="1">
      <c r="A10" s="177" t="s">
        <v>465</v>
      </c>
      <c r="B10" s="178" t="s">
        <v>607</v>
      </c>
      <c r="C10" s="170" t="str" cm="1">
        <f t="array" ref="C10">IFERROR(INDEX('Legal Entity'!B:B,MATCH('GL - Import (US)'!F10,'Legal Entity'!A:A,0),0),0)</f>
        <v>1715 - Cleveland Thermal Generation Inc.</v>
      </c>
      <c r="D10" s="170" t="str" cm="1">
        <f t="array" ref="D10">IFERROR(INDEX('Legal Entity'!C:C,MATCH(F10,'Legal Entity'!A:A,0),0),0)</f>
        <v>US</v>
      </c>
      <c r="E10" s="170" t="s">
        <v>631</v>
      </c>
      <c r="F10" s="170" t="s">
        <v>306</v>
      </c>
      <c r="G10" s="170"/>
      <c r="H10" s="171">
        <f>'General Liability'!AQ$16*$BI10</f>
        <v>0</v>
      </c>
      <c r="I10" s="171">
        <f>'General Liability'!AR$16*$BI10</f>
        <v>0</v>
      </c>
      <c r="J10" s="171">
        <f>'General Liability'!AS$16*$BI10</f>
        <v>0</v>
      </c>
      <c r="K10" s="171">
        <f>'General Liability'!AT$16*$BI10</f>
        <v>0</v>
      </c>
      <c r="L10" s="171">
        <f>'General Liability'!AU$16*$BI10</f>
        <v>0</v>
      </c>
      <c r="M10" s="171">
        <f>'General Liability'!AV$16*$BI10</f>
        <v>0</v>
      </c>
      <c r="N10" s="171">
        <f>'General Liability'!AW$16*$BI10</f>
        <v>0</v>
      </c>
      <c r="O10" s="171">
        <f>'General Liability'!AX$16*$BI10</f>
        <v>0</v>
      </c>
      <c r="P10" s="171">
        <f>'General Liability'!AY$16*$BI10</f>
        <v>0</v>
      </c>
      <c r="Q10" s="171">
        <f>'General Liability'!AZ$16*$BI10</f>
        <v>0</v>
      </c>
      <c r="R10" s="171">
        <f>'General Liability'!BA$16*$BI10</f>
        <v>0</v>
      </c>
      <c r="S10" s="171">
        <f>'General Liability'!BB$16*$BI10</f>
        <v>0</v>
      </c>
      <c r="T10" s="171">
        <f>'General Liability'!BC$16*$BI10</f>
        <v>0</v>
      </c>
      <c r="U10" s="171">
        <f>'General Liability'!BD$16*$BI10</f>
        <v>0</v>
      </c>
      <c r="V10" s="171">
        <f>'General Liability'!BE$16*$BI10</f>
        <v>0</v>
      </c>
      <c r="W10" s="171">
        <f>'General Liability'!BF$16*$BI10</f>
        <v>0</v>
      </c>
      <c r="X10" s="171">
        <f>'General Liability'!BG$16*$BI10</f>
        <v>0</v>
      </c>
      <c r="Y10" s="171">
        <f>'General Liability'!BH$16*$BI10</f>
        <v>0</v>
      </c>
      <c r="Z10" s="171">
        <f>'General Liability'!BI$16*$BI10</f>
        <v>0</v>
      </c>
      <c r="AA10" s="171">
        <f>'General Liability'!BJ$16*$BI10</f>
        <v>0</v>
      </c>
      <c r="AB10" s="171">
        <f>'General Liability'!BK$16*$BI10</f>
        <v>0</v>
      </c>
      <c r="AC10" s="171">
        <f>'General Liability'!BL$16*$BI10</f>
        <v>0</v>
      </c>
      <c r="AD10" s="171">
        <f>'General Liability'!BM$16*$BI10</f>
        <v>0</v>
      </c>
      <c r="AE10" s="171">
        <f>'General Liability'!BN$16*$BI10</f>
        <v>0</v>
      </c>
      <c r="AF10" s="171">
        <f>'General Liability'!BO$16*$BI10</f>
        <v>0</v>
      </c>
      <c r="AG10" s="171">
        <f>'General Liability'!BP$16*$BI10</f>
        <v>0</v>
      </c>
      <c r="AH10" s="171">
        <f>'General Liability'!BQ$16*$BI10</f>
        <v>0</v>
      </c>
      <c r="AI10" s="171">
        <f>'General Liability'!BR$16*$BI10</f>
        <v>0</v>
      </c>
      <c r="AJ10" s="171">
        <f>'General Liability'!BS$16*$BI10</f>
        <v>0</v>
      </c>
      <c r="AK10" s="171">
        <f>'General Liability'!BT$16*$BI10</f>
        <v>0</v>
      </c>
      <c r="AL10" s="171">
        <f>'General Liability'!BU$16*$BI10</f>
        <v>0</v>
      </c>
      <c r="AM10" s="171">
        <f>'General Liability'!BV$16*$BI10</f>
        <v>0</v>
      </c>
      <c r="AN10" s="171">
        <f>'General Liability'!BW$16*$BI10</f>
        <v>0</v>
      </c>
      <c r="AO10" s="171">
        <f>'General Liability'!BX$16*$BI10</f>
        <v>0</v>
      </c>
      <c r="AP10" s="171">
        <f>'General Liability'!BY$16*$BI10</f>
        <v>0</v>
      </c>
      <c r="AQ10" s="171">
        <f>'General Liability'!BZ$16*$BI10</f>
        <v>0</v>
      </c>
      <c r="AR10" s="171">
        <f>'General Liability'!CA$16*$BI10</f>
        <v>0</v>
      </c>
      <c r="AS10" s="171">
        <f>'General Liability'!CB$16*$BI10</f>
        <v>0</v>
      </c>
      <c r="AT10" s="171">
        <f>'General Liability'!CC$16*$BI10</f>
        <v>0</v>
      </c>
      <c r="AU10" s="171">
        <f>'General Liability'!CD$16*$BI10</f>
        <v>0</v>
      </c>
      <c r="AV10" s="171">
        <f>'General Liability'!CE$16*$BI10</f>
        <v>0</v>
      </c>
      <c r="AW10" s="171">
        <f>'General Liability'!CF$16*$BI10</f>
        <v>0</v>
      </c>
      <c r="AX10" s="171">
        <f>'General Liability'!CG$16*$BI10</f>
        <v>0</v>
      </c>
      <c r="AY10" s="171">
        <f>'General Liability'!CH$16*$BI10</f>
        <v>0</v>
      </c>
      <c r="AZ10" s="171">
        <f>'General Liability'!CI$16*$BI10</f>
        <v>0</v>
      </c>
      <c r="BA10" s="171">
        <f>'General Liability'!CJ$16*$BI10</f>
        <v>0</v>
      </c>
      <c r="BB10" s="171">
        <f>'General Liability'!CK$16*$BI10</f>
        <v>0</v>
      </c>
      <c r="BC10" s="171">
        <f>'General Liability'!CL$16*$BI10</f>
        <v>0</v>
      </c>
      <c r="BD10" s="171">
        <f>'General Liability'!CM$16*$BI10</f>
        <v>0</v>
      </c>
      <c r="BE10" s="171">
        <f>'General Liability'!CN$16*$BI10</f>
        <v>0</v>
      </c>
      <c r="BF10" s="171">
        <f>'General Liability'!CO$16*$BI10</f>
        <v>0</v>
      </c>
      <c r="BG10" s="171">
        <f>'General Liability'!CP$16*$BI10</f>
        <v>0</v>
      </c>
      <c r="BI10" s="174">
        <f>SUMIF(Revenue!$P:$P,'GL - Import (US)'!$F10,Revenue!$M:$M)</f>
        <v>0</v>
      </c>
    </row>
    <row r="11" spans="1:61" s="173" customFormat="1" ht="11.1" hidden="1" customHeight="1">
      <c r="A11" s="177" t="s">
        <v>465</v>
      </c>
      <c r="B11" s="178" t="s">
        <v>607</v>
      </c>
      <c r="C11" s="170" t="str" cm="1">
        <f t="array" ref="C11">IFERROR(INDEX('Legal Entity'!B:B,MATCH('GL - Import (US)'!F11,'Legal Entity'!A:A,0),0),0)</f>
        <v>1715 - Cleveland Thermal Generation Inc.</v>
      </c>
      <c r="D11" s="170" t="str" cm="1">
        <f t="array" ref="D11">IFERROR(INDEX('Legal Entity'!C:C,MATCH(F11,'Legal Entity'!A:A,0),0),0)</f>
        <v>US</v>
      </c>
      <c r="E11" s="170" t="s">
        <v>631</v>
      </c>
      <c r="F11" s="170" t="s">
        <v>303</v>
      </c>
      <c r="G11" s="170"/>
      <c r="H11" s="171">
        <f>'General Liability'!AQ$16*$BI11</f>
        <v>0</v>
      </c>
      <c r="I11" s="171">
        <f>'General Liability'!AR$16*$BI11</f>
        <v>0</v>
      </c>
      <c r="J11" s="171">
        <f>'General Liability'!AS$16*$BI11</f>
        <v>0</v>
      </c>
      <c r="K11" s="171">
        <f>'General Liability'!AT$16*$BI11</f>
        <v>0</v>
      </c>
      <c r="L11" s="171">
        <f>'General Liability'!AU$16*$BI11</f>
        <v>0</v>
      </c>
      <c r="M11" s="171">
        <f>'General Liability'!AV$16*$BI11</f>
        <v>0</v>
      </c>
      <c r="N11" s="171">
        <f>'General Liability'!AW$16*$BI11</f>
        <v>0</v>
      </c>
      <c r="O11" s="171">
        <f>'General Liability'!AX$16*$BI11</f>
        <v>0</v>
      </c>
      <c r="P11" s="171">
        <f>'General Liability'!AY$16*$BI11</f>
        <v>0</v>
      </c>
      <c r="Q11" s="171">
        <f>'General Liability'!AZ$16*$BI11</f>
        <v>0</v>
      </c>
      <c r="R11" s="171">
        <f>'General Liability'!BA$16*$BI11</f>
        <v>0</v>
      </c>
      <c r="S11" s="171">
        <f>'General Liability'!BB$16*$BI11</f>
        <v>0</v>
      </c>
      <c r="T11" s="171">
        <f>'General Liability'!BC$16*$BI11</f>
        <v>0</v>
      </c>
      <c r="U11" s="171">
        <f>'General Liability'!BD$16*$BI11</f>
        <v>0</v>
      </c>
      <c r="V11" s="171">
        <f>'General Liability'!BE$16*$BI11</f>
        <v>0</v>
      </c>
      <c r="W11" s="171">
        <f>'General Liability'!BF$16*$BI11</f>
        <v>0</v>
      </c>
      <c r="X11" s="171">
        <f>'General Liability'!BG$16*$BI11</f>
        <v>0</v>
      </c>
      <c r="Y11" s="171">
        <f>'General Liability'!BH$16*$BI11</f>
        <v>0</v>
      </c>
      <c r="Z11" s="171">
        <f>'General Liability'!BI$16*$BI11</f>
        <v>0</v>
      </c>
      <c r="AA11" s="171">
        <f>'General Liability'!BJ$16*$BI11</f>
        <v>0</v>
      </c>
      <c r="AB11" s="171">
        <f>'General Liability'!BK$16*$BI11</f>
        <v>0</v>
      </c>
      <c r="AC11" s="171">
        <f>'General Liability'!BL$16*$BI11</f>
        <v>0</v>
      </c>
      <c r="AD11" s="171">
        <f>'General Liability'!BM$16*$BI11</f>
        <v>0</v>
      </c>
      <c r="AE11" s="171">
        <f>'General Liability'!BN$16*$BI11</f>
        <v>0</v>
      </c>
      <c r="AF11" s="171">
        <f>'General Liability'!BO$16*$BI11</f>
        <v>0</v>
      </c>
      <c r="AG11" s="171">
        <f>'General Liability'!BP$16*$BI11</f>
        <v>0</v>
      </c>
      <c r="AH11" s="171">
        <f>'General Liability'!BQ$16*$BI11</f>
        <v>0</v>
      </c>
      <c r="AI11" s="171">
        <f>'General Liability'!BR$16*$BI11</f>
        <v>0</v>
      </c>
      <c r="AJ11" s="171">
        <f>'General Liability'!BS$16*$BI11</f>
        <v>0</v>
      </c>
      <c r="AK11" s="171">
        <f>'General Liability'!BT$16*$BI11</f>
        <v>0</v>
      </c>
      <c r="AL11" s="171">
        <f>'General Liability'!BU$16*$BI11</f>
        <v>0</v>
      </c>
      <c r="AM11" s="171">
        <f>'General Liability'!BV$16*$BI11</f>
        <v>0</v>
      </c>
      <c r="AN11" s="171">
        <f>'General Liability'!BW$16*$BI11</f>
        <v>0</v>
      </c>
      <c r="AO11" s="171">
        <f>'General Liability'!BX$16*$BI11</f>
        <v>0</v>
      </c>
      <c r="AP11" s="171">
        <f>'General Liability'!BY$16*$BI11</f>
        <v>0</v>
      </c>
      <c r="AQ11" s="171">
        <f>'General Liability'!BZ$16*$BI11</f>
        <v>0</v>
      </c>
      <c r="AR11" s="171">
        <f>'General Liability'!CA$16*$BI11</f>
        <v>0</v>
      </c>
      <c r="AS11" s="171">
        <f>'General Liability'!CB$16*$BI11</f>
        <v>0</v>
      </c>
      <c r="AT11" s="171">
        <f>'General Liability'!CC$16*$BI11</f>
        <v>0</v>
      </c>
      <c r="AU11" s="171">
        <f>'General Liability'!CD$16*$BI11</f>
        <v>0</v>
      </c>
      <c r="AV11" s="171">
        <f>'General Liability'!CE$16*$BI11</f>
        <v>0</v>
      </c>
      <c r="AW11" s="171">
        <f>'General Liability'!CF$16*$BI11</f>
        <v>0</v>
      </c>
      <c r="AX11" s="171">
        <f>'General Liability'!CG$16*$BI11</f>
        <v>0</v>
      </c>
      <c r="AY11" s="171">
        <f>'General Liability'!CH$16*$BI11</f>
        <v>0</v>
      </c>
      <c r="AZ11" s="171">
        <f>'General Liability'!CI$16*$BI11</f>
        <v>0</v>
      </c>
      <c r="BA11" s="171">
        <f>'General Liability'!CJ$16*$BI11</f>
        <v>0</v>
      </c>
      <c r="BB11" s="171">
        <f>'General Liability'!CK$16*$BI11</f>
        <v>0</v>
      </c>
      <c r="BC11" s="171">
        <f>'General Liability'!CL$16*$BI11</f>
        <v>0</v>
      </c>
      <c r="BD11" s="171">
        <f>'General Liability'!CM$16*$BI11</f>
        <v>0</v>
      </c>
      <c r="BE11" s="171">
        <f>'General Liability'!CN$16*$BI11</f>
        <v>0</v>
      </c>
      <c r="BF11" s="171">
        <f>'General Liability'!CO$16*$BI11</f>
        <v>0</v>
      </c>
      <c r="BG11" s="171">
        <f>'General Liability'!CP$16*$BI11</f>
        <v>0</v>
      </c>
      <c r="BI11" s="174">
        <f>SUMIF(Revenue!$P:$P,'GL - Import (US)'!$F11,Revenue!$M:$M)</f>
        <v>0</v>
      </c>
    </row>
    <row r="12" spans="1:61" s="173" customFormat="1" ht="12.75" hidden="1" customHeight="1">
      <c r="A12" s="177" t="s">
        <v>465</v>
      </c>
      <c r="B12" s="178" t="s">
        <v>607</v>
      </c>
      <c r="C12" s="170" t="str" cm="1">
        <f t="array" ref="C12">IFERROR(INDEX('Legal Entity'!B:B,MATCH('GL - Import (US)'!F12,'Legal Entity'!A:A,0),0),0)</f>
        <v>1715 - Cleveland Thermal Generation Inc.</v>
      </c>
      <c r="D12" s="170" t="str" cm="1">
        <f t="array" ref="D12">IFERROR(INDEX('Legal Entity'!C:C,MATCH(F12,'Legal Entity'!A:A,0),0),0)</f>
        <v>US</v>
      </c>
      <c r="E12" s="170" t="s">
        <v>631</v>
      </c>
      <c r="F12" s="170" t="s">
        <v>307</v>
      </c>
      <c r="G12" s="170"/>
      <c r="H12" s="171">
        <f>'General Liability'!AQ$16*$BI12</f>
        <v>0</v>
      </c>
      <c r="I12" s="171">
        <f>'General Liability'!AR$16*$BI12</f>
        <v>0</v>
      </c>
      <c r="J12" s="171">
        <f>'General Liability'!AS$16*$BI12</f>
        <v>0</v>
      </c>
      <c r="K12" s="171">
        <f>'General Liability'!AT$16*$BI12</f>
        <v>0</v>
      </c>
      <c r="L12" s="171">
        <f>'General Liability'!AU$16*$BI12</f>
        <v>0</v>
      </c>
      <c r="M12" s="171">
        <f>'General Liability'!AV$16*$BI12</f>
        <v>0</v>
      </c>
      <c r="N12" s="171">
        <f>'General Liability'!AW$16*$BI12</f>
        <v>0</v>
      </c>
      <c r="O12" s="171">
        <f>'General Liability'!AX$16*$BI12</f>
        <v>0</v>
      </c>
      <c r="P12" s="171">
        <f>'General Liability'!AY$16*$BI12</f>
        <v>0</v>
      </c>
      <c r="Q12" s="171">
        <f>'General Liability'!AZ$16*$BI12</f>
        <v>0</v>
      </c>
      <c r="R12" s="171">
        <f>'General Liability'!BA$16*$BI12</f>
        <v>0</v>
      </c>
      <c r="S12" s="171">
        <f>'General Liability'!BB$16*$BI12</f>
        <v>0</v>
      </c>
      <c r="T12" s="171">
        <f>'General Liability'!BC$16*$BI12</f>
        <v>0</v>
      </c>
      <c r="U12" s="171">
        <f>'General Liability'!BD$16*$BI12</f>
        <v>0</v>
      </c>
      <c r="V12" s="171">
        <f>'General Liability'!BE$16*$BI12</f>
        <v>0</v>
      </c>
      <c r="W12" s="171">
        <f>'General Liability'!BF$16*$BI12</f>
        <v>0</v>
      </c>
      <c r="X12" s="171">
        <f>'General Liability'!BG$16*$BI12</f>
        <v>0</v>
      </c>
      <c r="Y12" s="171">
        <f>'General Liability'!BH$16*$BI12</f>
        <v>0</v>
      </c>
      <c r="Z12" s="171">
        <f>'General Liability'!BI$16*$BI12</f>
        <v>0</v>
      </c>
      <c r="AA12" s="171">
        <f>'General Liability'!BJ$16*$BI12</f>
        <v>0</v>
      </c>
      <c r="AB12" s="171">
        <f>'General Liability'!BK$16*$BI12</f>
        <v>0</v>
      </c>
      <c r="AC12" s="171">
        <f>'General Liability'!BL$16*$BI12</f>
        <v>0</v>
      </c>
      <c r="AD12" s="171">
        <f>'General Liability'!BM$16*$BI12</f>
        <v>0</v>
      </c>
      <c r="AE12" s="171">
        <f>'General Liability'!BN$16*$BI12</f>
        <v>0</v>
      </c>
      <c r="AF12" s="171">
        <f>'General Liability'!BO$16*$BI12</f>
        <v>0</v>
      </c>
      <c r="AG12" s="171">
        <f>'General Liability'!BP$16*$BI12</f>
        <v>0</v>
      </c>
      <c r="AH12" s="171">
        <f>'General Liability'!BQ$16*$BI12</f>
        <v>0</v>
      </c>
      <c r="AI12" s="171">
        <f>'General Liability'!BR$16*$BI12</f>
        <v>0</v>
      </c>
      <c r="AJ12" s="171">
        <f>'General Liability'!BS$16*$BI12</f>
        <v>0</v>
      </c>
      <c r="AK12" s="171">
        <f>'General Liability'!BT$16*$BI12</f>
        <v>0</v>
      </c>
      <c r="AL12" s="171">
        <f>'General Liability'!BU$16*$BI12</f>
        <v>0</v>
      </c>
      <c r="AM12" s="171">
        <f>'General Liability'!BV$16*$BI12</f>
        <v>0</v>
      </c>
      <c r="AN12" s="171">
        <f>'General Liability'!BW$16*$BI12</f>
        <v>0</v>
      </c>
      <c r="AO12" s="171">
        <f>'General Liability'!BX$16*$BI12</f>
        <v>0</v>
      </c>
      <c r="AP12" s="171">
        <f>'General Liability'!BY$16*$BI12</f>
        <v>0</v>
      </c>
      <c r="AQ12" s="171">
        <f>'General Liability'!BZ$16*$BI12</f>
        <v>0</v>
      </c>
      <c r="AR12" s="171">
        <f>'General Liability'!CA$16*$BI12</f>
        <v>0</v>
      </c>
      <c r="AS12" s="171">
        <f>'General Liability'!CB$16*$BI12</f>
        <v>0</v>
      </c>
      <c r="AT12" s="171">
        <f>'General Liability'!CC$16*$BI12</f>
        <v>0</v>
      </c>
      <c r="AU12" s="171">
        <f>'General Liability'!CD$16*$BI12</f>
        <v>0</v>
      </c>
      <c r="AV12" s="171">
        <f>'General Liability'!CE$16*$BI12</f>
        <v>0</v>
      </c>
      <c r="AW12" s="171">
        <f>'General Liability'!CF$16*$BI12</f>
        <v>0</v>
      </c>
      <c r="AX12" s="171">
        <f>'General Liability'!CG$16*$BI12</f>
        <v>0</v>
      </c>
      <c r="AY12" s="171">
        <f>'General Liability'!CH$16*$BI12</f>
        <v>0</v>
      </c>
      <c r="AZ12" s="171">
        <f>'General Liability'!CI$16*$BI12</f>
        <v>0</v>
      </c>
      <c r="BA12" s="171">
        <f>'General Liability'!CJ$16*$BI12</f>
        <v>0</v>
      </c>
      <c r="BB12" s="171">
        <f>'General Liability'!CK$16*$BI12</f>
        <v>0</v>
      </c>
      <c r="BC12" s="171">
        <f>'General Liability'!CL$16*$BI12</f>
        <v>0</v>
      </c>
      <c r="BD12" s="171">
        <f>'General Liability'!CM$16*$BI12</f>
        <v>0</v>
      </c>
      <c r="BE12" s="171">
        <f>'General Liability'!CN$16*$BI12</f>
        <v>0</v>
      </c>
      <c r="BF12" s="171">
        <f>'General Liability'!CO$16*$BI12</f>
        <v>0</v>
      </c>
      <c r="BG12" s="171">
        <f>'General Liability'!CP$16*$BI12</f>
        <v>0</v>
      </c>
      <c r="BI12" s="174">
        <f>SUMIF(Revenue!$P:$P,'GL - Import (US)'!$F12,Revenue!$M:$M)</f>
        <v>0</v>
      </c>
    </row>
    <row r="13" spans="1:61" s="173" customFormat="1" ht="12.75" hidden="1" customHeight="1">
      <c r="A13" s="177" t="s">
        <v>465</v>
      </c>
      <c r="B13" s="178" t="s">
        <v>607</v>
      </c>
      <c r="C13" s="170" t="str" cm="1">
        <f t="array" ref="C13">IFERROR(INDEX('Legal Entity'!B:B,MATCH('GL - Import (US)'!F13,'Legal Entity'!A:A,0),0),0)</f>
        <v>1720 - Cleveland Thermal Steam Distribution Inc.</v>
      </c>
      <c r="D13" s="170" t="str" cm="1">
        <f t="array" ref="D13">IFERROR(INDEX('Legal Entity'!C:C,MATCH(F13,'Legal Entity'!A:A,0),0),0)</f>
        <v>US</v>
      </c>
      <c r="E13" s="170" t="s">
        <v>631</v>
      </c>
      <c r="F13" s="170" t="s">
        <v>322</v>
      </c>
      <c r="G13" s="170"/>
      <c r="H13" s="171">
        <f>'General Liability'!AQ$16*$BI13</f>
        <v>0</v>
      </c>
      <c r="I13" s="171">
        <f>'General Liability'!AR$16*$BI13</f>
        <v>0</v>
      </c>
      <c r="J13" s="171">
        <f>'General Liability'!AS$16*$BI13</f>
        <v>0</v>
      </c>
      <c r="K13" s="171">
        <f>'General Liability'!AT$16*$BI13</f>
        <v>0</v>
      </c>
      <c r="L13" s="171">
        <f>'General Liability'!AU$16*$BI13</f>
        <v>0</v>
      </c>
      <c r="M13" s="171">
        <f>'General Liability'!AV$16*$BI13</f>
        <v>0</v>
      </c>
      <c r="N13" s="171">
        <f>'General Liability'!AW$16*$BI13</f>
        <v>0</v>
      </c>
      <c r="O13" s="171">
        <f>'General Liability'!AX$16*$BI13</f>
        <v>0</v>
      </c>
      <c r="P13" s="171">
        <f>'General Liability'!AY$16*$BI13</f>
        <v>0</v>
      </c>
      <c r="Q13" s="171">
        <f>'General Liability'!AZ$16*$BI13</f>
        <v>0</v>
      </c>
      <c r="R13" s="171">
        <f>'General Liability'!BA$16*$BI13</f>
        <v>0</v>
      </c>
      <c r="S13" s="171">
        <f>'General Liability'!BB$16*$BI13</f>
        <v>0</v>
      </c>
      <c r="T13" s="171">
        <f>'General Liability'!BC$16*$BI13</f>
        <v>0</v>
      </c>
      <c r="U13" s="171">
        <f>'General Liability'!BD$16*$BI13</f>
        <v>0</v>
      </c>
      <c r="V13" s="171">
        <f>'General Liability'!BE$16*$BI13</f>
        <v>0</v>
      </c>
      <c r="W13" s="171">
        <f>'General Liability'!BF$16*$BI13</f>
        <v>0</v>
      </c>
      <c r="X13" s="171">
        <f>'General Liability'!BG$16*$BI13</f>
        <v>0</v>
      </c>
      <c r="Y13" s="171">
        <f>'General Liability'!BH$16*$BI13</f>
        <v>0</v>
      </c>
      <c r="Z13" s="171">
        <f>'General Liability'!BI$16*$BI13</f>
        <v>0</v>
      </c>
      <c r="AA13" s="171">
        <f>'General Liability'!BJ$16*$BI13</f>
        <v>0</v>
      </c>
      <c r="AB13" s="171">
        <f>'General Liability'!BK$16*$BI13</f>
        <v>0</v>
      </c>
      <c r="AC13" s="171">
        <f>'General Liability'!BL$16*$BI13</f>
        <v>0</v>
      </c>
      <c r="AD13" s="171">
        <f>'General Liability'!BM$16*$BI13</f>
        <v>0</v>
      </c>
      <c r="AE13" s="171">
        <f>'General Liability'!BN$16*$BI13</f>
        <v>0</v>
      </c>
      <c r="AF13" s="171">
        <f>'General Liability'!BO$16*$BI13</f>
        <v>0</v>
      </c>
      <c r="AG13" s="171">
        <f>'General Liability'!BP$16*$BI13</f>
        <v>0</v>
      </c>
      <c r="AH13" s="171">
        <f>'General Liability'!BQ$16*$BI13</f>
        <v>0</v>
      </c>
      <c r="AI13" s="171">
        <f>'General Liability'!BR$16*$BI13</f>
        <v>0</v>
      </c>
      <c r="AJ13" s="171">
        <f>'General Liability'!BS$16*$BI13</f>
        <v>0</v>
      </c>
      <c r="AK13" s="171">
        <f>'General Liability'!BT$16*$BI13</f>
        <v>0</v>
      </c>
      <c r="AL13" s="171">
        <f>'General Liability'!BU$16*$BI13</f>
        <v>0</v>
      </c>
      <c r="AM13" s="171">
        <f>'General Liability'!BV$16*$BI13</f>
        <v>0</v>
      </c>
      <c r="AN13" s="171">
        <f>'General Liability'!BW$16*$BI13</f>
        <v>0</v>
      </c>
      <c r="AO13" s="171">
        <f>'General Liability'!BX$16*$BI13</f>
        <v>0</v>
      </c>
      <c r="AP13" s="171">
        <f>'General Liability'!BY$16*$BI13</f>
        <v>0</v>
      </c>
      <c r="AQ13" s="171">
        <f>'General Liability'!BZ$16*$BI13</f>
        <v>0</v>
      </c>
      <c r="AR13" s="171">
        <f>'General Liability'!CA$16*$BI13</f>
        <v>0</v>
      </c>
      <c r="AS13" s="171">
        <f>'General Liability'!CB$16*$BI13</f>
        <v>0</v>
      </c>
      <c r="AT13" s="171">
        <f>'General Liability'!CC$16*$BI13</f>
        <v>0</v>
      </c>
      <c r="AU13" s="171">
        <f>'General Liability'!CD$16*$BI13</f>
        <v>0</v>
      </c>
      <c r="AV13" s="171">
        <f>'General Liability'!CE$16*$BI13</f>
        <v>0</v>
      </c>
      <c r="AW13" s="171">
        <f>'General Liability'!CF$16*$BI13</f>
        <v>0</v>
      </c>
      <c r="AX13" s="171">
        <f>'General Liability'!CG$16*$BI13</f>
        <v>0</v>
      </c>
      <c r="AY13" s="171">
        <f>'General Liability'!CH$16*$BI13</f>
        <v>0</v>
      </c>
      <c r="AZ13" s="171">
        <f>'General Liability'!CI$16*$BI13</f>
        <v>0</v>
      </c>
      <c r="BA13" s="171">
        <f>'General Liability'!CJ$16*$BI13</f>
        <v>0</v>
      </c>
      <c r="BB13" s="171">
        <f>'General Liability'!CK$16*$BI13</f>
        <v>0</v>
      </c>
      <c r="BC13" s="171">
        <f>'General Liability'!CL$16*$BI13</f>
        <v>0</v>
      </c>
      <c r="BD13" s="171">
        <f>'General Liability'!CM$16*$BI13</f>
        <v>0</v>
      </c>
      <c r="BE13" s="171">
        <f>'General Liability'!CN$16*$BI13</f>
        <v>0</v>
      </c>
      <c r="BF13" s="171">
        <f>'General Liability'!CO$16*$BI13</f>
        <v>0</v>
      </c>
      <c r="BG13" s="171">
        <f>'General Liability'!CP$16*$BI13</f>
        <v>0</v>
      </c>
      <c r="BI13" s="174">
        <f>SUMIF(Revenue!$P:$P,'GL - Import (US)'!$F13,Revenue!$M:$M)</f>
        <v>0</v>
      </c>
    </row>
    <row r="14" spans="1:61" s="173" customFormat="1" ht="12.75" hidden="1" customHeight="1">
      <c r="A14" s="177" t="s">
        <v>465</v>
      </c>
      <c r="B14" s="178" t="s">
        <v>607</v>
      </c>
      <c r="C14" s="170" t="str" cm="1">
        <f t="array" ref="C14">IFERROR(INDEX('Legal Entity'!B:B,MATCH('GL - Import (US)'!F14,'Legal Entity'!A:A,0),0),0)</f>
        <v>1720 - Cleveland Thermal Steam Distribution Inc.</v>
      </c>
      <c r="D14" s="170" t="str" cm="1">
        <f t="array" ref="D14">IFERROR(INDEX('Legal Entity'!C:C,MATCH(F14,'Legal Entity'!A:A,0),0),0)</f>
        <v>US</v>
      </c>
      <c r="E14" s="170" t="s">
        <v>631</v>
      </c>
      <c r="F14" s="170" t="s">
        <v>323</v>
      </c>
      <c r="G14" s="170"/>
      <c r="H14" s="171">
        <f>'General Liability'!AQ$16*$BI14</f>
        <v>0</v>
      </c>
      <c r="I14" s="171">
        <f>'General Liability'!AR$16*$BI14</f>
        <v>0</v>
      </c>
      <c r="J14" s="171">
        <f>'General Liability'!AS$16*$BI14</f>
        <v>0</v>
      </c>
      <c r="K14" s="171">
        <f>'General Liability'!AT$16*$BI14</f>
        <v>0</v>
      </c>
      <c r="L14" s="171">
        <f>'General Liability'!AU$16*$BI14</f>
        <v>0</v>
      </c>
      <c r="M14" s="171">
        <f>'General Liability'!AV$16*$BI14</f>
        <v>0</v>
      </c>
      <c r="N14" s="171">
        <f>'General Liability'!AW$16*$BI14</f>
        <v>0</v>
      </c>
      <c r="O14" s="171">
        <f>'General Liability'!AX$16*$BI14</f>
        <v>0</v>
      </c>
      <c r="P14" s="171">
        <f>'General Liability'!AY$16*$BI14</f>
        <v>0</v>
      </c>
      <c r="Q14" s="171">
        <f>'General Liability'!AZ$16*$BI14</f>
        <v>0</v>
      </c>
      <c r="R14" s="171">
        <f>'General Liability'!BA$16*$BI14</f>
        <v>0</v>
      </c>
      <c r="S14" s="171">
        <f>'General Liability'!BB$16*$BI14</f>
        <v>0</v>
      </c>
      <c r="T14" s="171">
        <f>'General Liability'!BC$16*$BI14</f>
        <v>0</v>
      </c>
      <c r="U14" s="171">
        <f>'General Liability'!BD$16*$BI14</f>
        <v>0</v>
      </c>
      <c r="V14" s="171">
        <f>'General Liability'!BE$16*$BI14</f>
        <v>0</v>
      </c>
      <c r="W14" s="171">
        <f>'General Liability'!BF$16*$BI14</f>
        <v>0</v>
      </c>
      <c r="X14" s="171">
        <f>'General Liability'!BG$16*$BI14</f>
        <v>0</v>
      </c>
      <c r="Y14" s="171">
        <f>'General Liability'!BH$16*$BI14</f>
        <v>0</v>
      </c>
      <c r="Z14" s="171">
        <f>'General Liability'!BI$16*$BI14</f>
        <v>0</v>
      </c>
      <c r="AA14" s="171">
        <f>'General Liability'!BJ$16*$BI14</f>
        <v>0</v>
      </c>
      <c r="AB14" s="171">
        <f>'General Liability'!BK$16*$BI14</f>
        <v>0</v>
      </c>
      <c r="AC14" s="171">
        <f>'General Liability'!BL$16*$BI14</f>
        <v>0</v>
      </c>
      <c r="AD14" s="171">
        <f>'General Liability'!BM$16*$BI14</f>
        <v>0</v>
      </c>
      <c r="AE14" s="171">
        <f>'General Liability'!BN$16*$BI14</f>
        <v>0</v>
      </c>
      <c r="AF14" s="171">
        <f>'General Liability'!BO$16*$BI14</f>
        <v>0</v>
      </c>
      <c r="AG14" s="171">
        <f>'General Liability'!BP$16*$BI14</f>
        <v>0</v>
      </c>
      <c r="AH14" s="171">
        <f>'General Liability'!BQ$16*$BI14</f>
        <v>0</v>
      </c>
      <c r="AI14" s="171">
        <f>'General Liability'!BR$16*$BI14</f>
        <v>0</v>
      </c>
      <c r="AJ14" s="171">
        <f>'General Liability'!BS$16*$BI14</f>
        <v>0</v>
      </c>
      <c r="AK14" s="171">
        <f>'General Liability'!BT$16*$BI14</f>
        <v>0</v>
      </c>
      <c r="AL14" s="171">
        <f>'General Liability'!BU$16*$BI14</f>
        <v>0</v>
      </c>
      <c r="AM14" s="171">
        <f>'General Liability'!BV$16*$BI14</f>
        <v>0</v>
      </c>
      <c r="AN14" s="171">
        <f>'General Liability'!BW$16*$BI14</f>
        <v>0</v>
      </c>
      <c r="AO14" s="171">
        <f>'General Liability'!BX$16*$BI14</f>
        <v>0</v>
      </c>
      <c r="AP14" s="171">
        <f>'General Liability'!BY$16*$BI14</f>
        <v>0</v>
      </c>
      <c r="AQ14" s="171">
        <f>'General Liability'!BZ$16*$BI14</f>
        <v>0</v>
      </c>
      <c r="AR14" s="171">
        <f>'General Liability'!CA$16*$BI14</f>
        <v>0</v>
      </c>
      <c r="AS14" s="171">
        <f>'General Liability'!CB$16*$BI14</f>
        <v>0</v>
      </c>
      <c r="AT14" s="171">
        <f>'General Liability'!CC$16*$BI14</f>
        <v>0</v>
      </c>
      <c r="AU14" s="171">
        <f>'General Liability'!CD$16*$BI14</f>
        <v>0</v>
      </c>
      <c r="AV14" s="171">
        <f>'General Liability'!CE$16*$BI14</f>
        <v>0</v>
      </c>
      <c r="AW14" s="171">
        <f>'General Liability'!CF$16*$BI14</f>
        <v>0</v>
      </c>
      <c r="AX14" s="171">
        <f>'General Liability'!CG$16*$BI14</f>
        <v>0</v>
      </c>
      <c r="AY14" s="171">
        <f>'General Liability'!CH$16*$BI14</f>
        <v>0</v>
      </c>
      <c r="AZ14" s="171">
        <f>'General Liability'!CI$16*$BI14</f>
        <v>0</v>
      </c>
      <c r="BA14" s="171">
        <f>'General Liability'!CJ$16*$BI14</f>
        <v>0</v>
      </c>
      <c r="BB14" s="171">
        <f>'General Liability'!CK$16*$BI14</f>
        <v>0</v>
      </c>
      <c r="BC14" s="171">
        <f>'General Liability'!CL$16*$BI14</f>
        <v>0</v>
      </c>
      <c r="BD14" s="171">
        <f>'General Liability'!CM$16*$BI14</f>
        <v>0</v>
      </c>
      <c r="BE14" s="171">
        <f>'General Liability'!CN$16*$BI14</f>
        <v>0</v>
      </c>
      <c r="BF14" s="171">
        <f>'General Liability'!CO$16*$BI14</f>
        <v>0</v>
      </c>
      <c r="BG14" s="171">
        <f>'General Liability'!CP$16*$BI14</f>
        <v>0</v>
      </c>
      <c r="BI14" s="174">
        <f>SUMIF(Revenue!$P:$P,'GL - Import (US)'!$F14,Revenue!$M:$M)</f>
        <v>0</v>
      </c>
    </row>
    <row r="15" spans="1:61" s="173" customFormat="1" ht="12.75" hidden="1" customHeight="1">
      <c r="A15" s="177" t="s">
        <v>465</v>
      </c>
      <c r="B15" s="178" t="s">
        <v>607</v>
      </c>
      <c r="C15" s="170" t="str" cm="1">
        <f t="array" ref="C15">IFERROR(INDEX('Legal Entity'!B:B,MATCH('GL - Import (US)'!F15,'Legal Entity'!A:A,0),0),0)</f>
        <v>1725 - Cleveland Thermal Chilled Water Distribution Inc.</v>
      </c>
      <c r="D15" s="170" t="str" cm="1">
        <f t="array" ref="D15">IFERROR(INDEX('Legal Entity'!C:C,MATCH(F15,'Legal Entity'!A:A,0),0),0)</f>
        <v>US</v>
      </c>
      <c r="E15" s="170" t="s">
        <v>631</v>
      </c>
      <c r="F15" s="170" t="s">
        <v>328</v>
      </c>
      <c r="G15" s="170"/>
      <c r="H15" s="171">
        <f>'General Liability'!AQ$16*$BI15</f>
        <v>0</v>
      </c>
      <c r="I15" s="171">
        <f>'General Liability'!AR$16*$BI15</f>
        <v>0</v>
      </c>
      <c r="J15" s="171">
        <f>'General Liability'!AS$16*$BI15</f>
        <v>0</v>
      </c>
      <c r="K15" s="171">
        <f>'General Liability'!AT$16*$BI15</f>
        <v>0</v>
      </c>
      <c r="L15" s="171">
        <f>'General Liability'!AU$16*$BI15</f>
        <v>0</v>
      </c>
      <c r="M15" s="171">
        <f>'General Liability'!AV$16*$BI15</f>
        <v>0</v>
      </c>
      <c r="N15" s="171">
        <f>'General Liability'!AW$16*$BI15</f>
        <v>0</v>
      </c>
      <c r="O15" s="171">
        <f>'General Liability'!AX$16*$BI15</f>
        <v>0</v>
      </c>
      <c r="P15" s="171">
        <f>'General Liability'!AY$16*$BI15</f>
        <v>0</v>
      </c>
      <c r="Q15" s="171">
        <f>'General Liability'!AZ$16*$BI15</f>
        <v>0</v>
      </c>
      <c r="R15" s="171">
        <f>'General Liability'!BA$16*$BI15</f>
        <v>0</v>
      </c>
      <c r="S15" s="171">
        <f>'General Liability'!BB$16*$BI15</f>
        <v>0</v>
      </c>
      <c r="T15" s="171">
        <f>'General Liability'!BC$16*$BI15</f>
        <v>0</v>
      </c>
      <c r="U15" s="171">
        <f>'General Liability'!BD$16*$BI15</f>
        <v>0</v>
      </c>
      <c r="V15" s="171">
        <f>'General Liability'!BE$16*$BI15</f>
        <v>0</v>
      </c>
      <c r="W15" s="171">
        <f>'General Liability'!BF$16*$BI15</f>
        <v>0</v>
      </c>
      <c r="X15" s="171">
        <f>'General Liability'!BG$16*$BI15</f>
        <v>0</v>
      </c>
      <c r="Y15" s="171">
        <f>'General Liability'!BH$16*$BI15</f>
        <v>0</v>
      </c>
      <c r="Z15" s="171">
        <f>'General Liability'!BI$16*$BI15</f>
        <v>0</v>
      </c>
      <c r="AA15" s="171">
        <f>'General Liability'!BJ$16*$BI15</f>
        <v>0</v>
      </c>
      <c r="AB15" s="171">
        <f>'General Liability'!BK$16*$BI15</f>
        <v>0</v>
      </c>
      <c r="AC15" s="171">
        <f>'General Liability'!BL$16*$BI15</f>
        <v>0</v>
      </c>
      <c r="AD15" s="171">
        <f>'General Liability'!BM$16*$BI15</f>
        <v>0</v>
      </c>
      <c r="AE15" s="171">
        <f>'General Liability'!BN$16*$BI15</f>
        <v>0</v>
      </c>
      <c r="AF15" s="171">
        <f>'General Liability'!BO$16*$BI15</f>
        <v>0</v>
      </c>
      <c r="AG15" s="171">
        <f>'General Liability'!BP$16*$BI15</f>
        <v>0</v>
      </c>
      <c r="AH15" s="171">
        <f>'General Liability'!BQ$16*$BI15</f>
        <v>0</v>
      </c>
      <c r="AI15" s="171">
        <f>'General Liability'!BR$16*$BI15</f>
        <v>0</v>
      </c>
      <c r="AJ15" s="171">
        <f>'General Liability'!BS$16*$BI15</f>
        <v>0</v>
      </c>
      <c r="AK15" s="171">
        <f>'General Liability'!BT$16*$BI15</f>
        <v>0</v>
      </c>
      <c r="AL15" s="171">
        <f>'General Liability'!BU$16*$BI15</f>
        <v>0</v>
      </c>
      <c r="AM15" s="171">
        <f>'General Liability'!BV$16*$BI15</f>
        <v>0</v>
      </c>
      <c r="AN15" s="171">
        <f>'General Liability'!BW$16*$BI15</f>
        <v>0</v>
      </c>
      <c r="AO15" s="171">
        <f>'General Liability'!BX$16*$BI15</f>
        <v>0</v>
      </c>
      <c r="AP15" s="171">
        <f>'General Liability'!BY$16*$BI15</f>
        <v>0</v>
      </c>
      <c r="AQ15" s="171">
        <f>'General Liability'!BZ$16*$BI15</f>
        <v>0</v>
      </c>
      <c r="AR15" s="171">
        <f>'General Liability'!CA$16*$BI15</f>
        <v>0</v>
      </c>
      <c r="AS15" s="171">
        <f>'General Liability'!CB$16*$BI15</f>
        <v>0</v>
      </c>
      <c r="AT15" s="171">
        <f>'General Liability'!CC$16*$BI15</f>
        <v>0</v>
      </c>
      <c r="AU15" s="171">
        <f>'General Liability'!CD$16*$BI15</f>
        <v>0</v>
      </c>
      <c r="AV15" s="171">
        <f>'General Liability'!CE$16*$BI15</f>
        <v>0</v>
      </c>
      <c r="AW15" s="171">
        <f>'General Liability'!CF$16*$BI15</f>
        <v>0</v>
      </c>
      <c r="AX15" s="171">
        <f>'General Liability'!CG$16*$BI15</f>
        <v>0</v>
      </c>
      <c r="AY15" s="171">
        <f>'General Liability'!CH$16*$BI15</f>
        <v>0</v>
      </c>
      <c r="AZ15" s="171">
        <f>'General Liability'!CI$16*$BI15</f>
        <v>0</v>
      </c>
      <c r="BA15" s="171">
        <f>'General Liability'!CJ$16*$BI15</f>
        <v>0</v>
      </c>
      <c r="BB15" s="171">
        <f>'General Liability'!CK$16*$BI15</f>
        <v>0</v>
      </c>
      <c r="BC15" s="171">
        <f>'General Liability'!CL$16*$BI15</f>
        <v>0</v>
      </c>
      <c r="BD15" s="171">
        <f>'General Liability'!CM$16*$BI15</f>
        <v>0</v>
      </c>
      <c r="BE15" s="171">
        <f>'General Liability'!CN$16*$BI15</f>
        <v>0</v>
      </c>
      <c r="BF15" s="171">
        <f>'General Liability'!CO$16*$BI15</f>
        <v>0</v>
      </c>
      <c r="BG15" s="171">
        <f>'General Liability'!CP$16*$BI15</f>
        <v>0</v>
      </c>
      <c r="BI15" s="174">
        <f>SUMIF(Revenue!$P:$P,'GL - Import (US)'!$F15,Revenue!$M:$M)</f>
        <v>0</v>
      </c>
    </row>
    <row r="16" spans="1:61" s="173" customFormat="1" ht="12.75" hidden="1" customHeight="1">
      <c r="A16" s="177" t="s">
        <v>465</v>
      </c>
      <c r="B16" s="178" t="s">
        <v>607</v>
      </c>
      <c r="C16" s="170" t="str" cm="1">
        <f t="array" ref="C16">IFERROR(INDEX('Legal Entity'!B:B,MATCH('GL - Import (US)'!F16,'Legal Entity'!A:A,0),0),0)</f>
        <v>1158 - UTILITY SERVICES OF ILLINOIS, INC.        </v>
      </c>
      <c r="D16" s="170" t="str" cm="1">
        <f t="array" ref="D16">IFERROR(INDEX('Legal Entity'!C:C,MATCH(F16,'Legal Entity'!A:A,0),0),0)</f>
        <v>US</v>
      </c>
      <c r="E16" s="170" t="s">
        <v>631</v>
      </c>
      <c r="F16" s="170" t="s">
        <v>12</v>
      </c>
      <c r="G16" s="170"/>
      <c r="H16" s="171">
        <f>'General Liability'!AQ$16*$BI16</f>
        <v>1022.4186064869702</v>
      </c>
      <c r="I16" s="171">
        <f>'General Liability'!AR$16*$BI16</f>
        <v>1298.954065264692</v>
      </c>
      <c r="J16" s="171">
        <f>'General Liability'!AS$16*$BI16</f>
        <v>1298.954065264692</v>
      </c>
      <c r="K16" s="171">
        <f>'General Liability'!AT$16*$BI16</f>
        <v>1298.954065264692</v>
      </c>
      <c r="L16" s="171">
        <f>'General Liability'!AU$16*$BI16</f>
        <v>1298.954065264692</v>
      </c>
      <c r="M16" s="171">
        <f>'General Liability'!AV$16*$BI16</f>
        <v>1298.954065264692</v>
      </c>
      <c r="N16" s="171">
        <f>'General Liability'!AW$16*$BI16</f>
        <v>1298.954065264692</v>
      </c>
      <c r="O16" s="171">
        <f>'General Liability'!AX$16*$BI16</f>
        <v>1298.954065264692</v>
      </c>
      <c r="P16" s="171">
        <f>'General Liability'!AY$16*$BI16</f>
        <v>1298.954065264692</v>
      </c>
      <c r="Q16" s="171">
        <f>'General Liability'!AZ$16*$BI16</f>
        <v>1298.954065264692</v>
      </c>
      <c r="R16" s="171">
        <f>'General Liability'!BA$16*$BI16</f>
        <v>1298.954065264692</v>
      </c>
      <c r="S16" s="171">
        <f>'General Liability'!BB$16*$BI16</f>
        <v>1298.954065264692</v>
      </c>
      <c r="T16" s="171">
        <f>'General Liability'!BC$16*$BI16</f>
        <v>1298.954065264692</v>
      </c>
      <c r="U16" s="171">
        <f>'General Liability'!BD$16*$BI16</f>
        <v>1396.3756201595438</v>
      </c>
      <c r="V16" s="171">
        <f>'General Liability'!BE$16*$BI16</f>
        <v>1396.3756201595438</v>
      </c>
      <c r="W16" s="171">
        <f>'General Liability'!BF$16*$BI16</f>
        <v>1396.3756201595438</v>
      </c>
      <c r="X16" s="171">
        <f>'General Liability'!BG$16*$BI16</f>
        <v>1396.3756201595438</v>
      </c>
      <c r="Y16" s="171">
        <f>'General Liability'!BH$16*$BI16</f>
        <v>1396.3756201595438</v>
      </c>
      <c r="Z16" s="171">
        <f>'General Liability'!BI$16*$BI16</f>
        <v>1396.3756201595438</v>
      </c>
      <c r="AA16" s="171">
        <f>'General Liability'!BJ$16*$BI16</f>
        <v>1396.3756201595438</v>
      </c>
      <c r="AB16" s="171">
        <f>'General Liability'!BK$16*$BI16</f>
        <v>1396.3756201595438</v>
      </c>
      <c r="AC16" s="171">
        <f>'General Liability'!BL$16*$BI16</f>
        <v>1396.3756201595438</v>
      </c>
      <c r="AD16" s="171">
        <f>'General Liability'!BM$16*$BI16</f>
        <v>1396.3756201595438</v>
      </c>
      <c r="AE16" s="171">
        <f>'General Liability'!BN$16*$BI16</f>
        <v>1396.3756201595438</v>
      </c>
      <c r="AF16" s="171">
        <f>'General Liability'!BO$16*$BI16</f>
        <v>1396.3756201595438</v>
      </c>
      <c r="AG16" s="171">
        <f>'General Liability'!BP$16*$BI16</f>
        <v>1501.1037916715095</v>
      </c>
      <c r="AH16" s="171">
        <f>'General Liability'!BQ$16*$BI16</f>
        <v>1501.1037916715095</v>
      </c>
      <c r="AI16" s="171">
        <f>'General Liability'!BR$16*$BI16</f>
        <v>1501.1037916715095</v>
      </c>
      <c r="AJ16" s="171">
        <f>'General Liability'!BS$16*$BI16</f>
        <v>1501.1037916715095</v>
      </c>
      <c r="AK16" s="171">
        <f>'General Liability'!BT$16*$BI16</f>
        <v>1501.1037916715095</v>
      </c>
      <c r="AL16" s="171">
        <f>'General Liability'!BU$16*$BI16</f>
        <v>1501.1037916715095</v>
      </c>
      <c r="AM16" s="171">
        <f>'General Liability'!BV$16*$BI16</f>
        <v>1501.1037916715095</v>
      </c>
      <c r="AN16" s="171">
        <f>'General Liability'!BW$16*$BI16</f>
        <v>1501.1037916715095</v>
      </c>
      <c r="AO16" s="171">
        <f>'General Liability'!BX$16*$BI16</f>
        <v>1501.1037916715095</v>
      </c>
      <c r="AP16" s="171">
        <f>'General Liability'!BY$16*$BI16</f>
        <v>1501.1037916715095</v>
      </c>
      <c r="AQ16" s="171">
        <f>'General Liability'!BZ$16*$BI16</f>
        <v>1501.1037916715095</v>
      </c>
      <c r="AR16" s="171">
        <f>'General Liability'!CA$16*$BI16</f>
        <v>1501.1037916715095</v>
      </c>
      <c r="AS16" s="171">
        <f>'General Liability'!CB$16*$BI16</f>
        <v>1546.136905421655</v>
      </c>
      <c r="AT16" s="171">
        <f>'General Liability'!CC$16*$BI16</f>
        <v>1546.136905421655</v>
      </c>
      <c r="AU16" s="171">
        <f>'General Liability'!CD$16*$BI16</f>
        <v>1546.136905421655</v>
      </c>
      <c r="AV16" s="171">
        <f>'General Liability'!CE$16*$BI16</f>
        <v>1546.136905421655</v>
      </c>
      <c r="AW16" s="171">
        <f>'General Liability'!CF$16*$BI16</f>
        <v>1546.136905421655</v>
      </c>
      <c r="AX16" s="171">
        <f>'General Liability'!CG$16*$BI16</f>
        <v>1546.136905421655</v>
      </c>
      <c r="AY16" s="171">
        <f>'General Liability'!CH$16*$BI16</f>
        <v>1546.136905421655</v>
      </c>
      <c r="AZ16" s="171">
        <f>'General Liability'!CI$16*$BI16</f>
        <v>1546.136905421655</v>
      </c>
      <c r="BA16" s="171">
        <f>'General Liability'!CJ$16*$BI16</f>
        <v>1546.136905421655</v>
      </c>
      <c r="BB16" s="171">
        <f>'General Liability'!CK$16*$BI16</f>
        <v>1546.136905421655</v>
      </c>
      <c r="BC16" s="171">
        <f>'General Liability'!CL$16*$BI16</f>
        <v>1546.136905421655</v>
      </c>
      <c r="BD16" s="171">
        <f>'General Liability'!CM$16*$BI16</f>
        <v>1546.136905421655</v>
      </c>
      <c r="BE16" s="171">
        <f>'General Liability'!CN$16*$BI16</f>
        <v>1592.5210125843048</v>
      </c>
      <c r="BF16" s="171">
        <f>'General Liability'!CO$16*$BI16</f>
        <v>1592.5210125843048</v>
      </c>
      <c r="BG16" s="171">
        <f>'General Liability'!CP$16*$BI16</f>
        <v>1592.5210125843048</v>
      </c>
      <c r="BI16" s="174">
        <f>SUMIF(Revenue!$P:$P,'GL - Import (US)'!$F16,Revenue!$M:$M)</f>
        <v>5.8510069482512549E-2</v>
      </c>
    </row>
    <row r="17" spans="1:61" s="173" customFormat="1" ht="12.75" hidden="1" customHeight="1">
      <c r="A17" s="177" t="s">
        <v>465</v>
      </c>
      <c r="B17" s="178" t="s">
        <v>607</v>
      </c>
      <c r="C17" s="170" t="str" cm="1">
        <f t="array" ref="C17">IFERROR(INDEX('Legal Entity'!B:B,MATCH('GL - Import (US)'!F17,'Legal Entity'!A:A,0),0),0)</f>
        <v>1170 - COMMUNITY UTILITIES OF INDIANA, INC.       </v>
      </c>
      <c r="D17" s="170" t="str" cm="1">
        <f t="array" ref="D17">IFERROR(INDEX('Legal Entity'!C:C,MATCH(F17,'Legal Entity'!A:A,0),0),0)</f>
        <v>US</v>
      </c>
      <c r="E17" s="170" t="s">
        <v>631</v>
      </c>
      <c r="F17" s="170" t="s">
        <v>13</v>
      </c>
      <c r="G17" s="170"/>
      <c r="H17" s="171">
        <f>'General Liability'!AQ$16*$BI17</f>
        <v>429.52749516278737</v>
      </c>
      <c r="I17" s="171">
        <f>'General Liability'!AR$16*$BI17</f>
        <v>545.70259426491896</v>
      </c>
      <c r="J17" s="171">
        <f>'General Liability'!AS$16*$BI17</f>
        <v>545.70259426491896</v>
      </c>
      <c r="K17" s="171">
        <f>'General Liability'!AT$16*$BI17</f>
        <v>545.70259426491896</v>
      </c>
      <c r="L17" s="171">
        <f>'General Liability'!AU$16*$BI17</f>
        <v>545.70259426491896</v>
      </c>
      <c r="M17" s="171">
        <f>'General Liability'!AV$16*$BI17</f>
        <v>545.70259426491896</v>
      </c>
      <c r="N17" s="171">
        <f>'General Liability'!AW$16*$BI17</f>
        <v>545.70259426491896</v>
      </c>
      <c r="O17" s="171">
        <f>'General Liability'!AX$16*$BI17</f>
        <v>545.70259426491896</v>
      </c>
      <c r="P17" s="171">
        <f>'General Liability'!AY$16*$BI17</f>
        <v>545.70259426491896</v>
      </c>
      <c r="Q17" s="171">
        <f>'General Liability'!AZ$16*$BI17</f>
        <v>545.70259426491896</v>
      </c>
      <c r="R17" s="171">
        <f>'General Liability'!BA$16*$BI17</f>
        <v>545.70259426491896</v>
      </c>
      <c r="S17" s="171">
        <f>'General Liability'!BB$16*$BI17</f>
        <v>545.70259426491896</v>
      </c>
      <c r="T17" s="171">
        <f>'General Liability'!BC$16*$BI17</f>
        <v>545.70259426491896</v>
      </c>
      <c r="U17" s="171">
        <f>'General Liability'!BD$16*$BI17</f>
        <v>586.63028883478796</v>
      </c>
      <c r="V17" s="171">
        <f>'General Liability'!BE$16*$BI17</f>
        <v>586.63028883478796</v>
      </c>
      <c r="W17" s="171">
        <f>'General Liability'!BF$16*$BI17</f>
        <v>586.63028883478796</v>
      </c>
      <c r="X17" s="171">
        <f>'General Liability'!BG$16*$BI17</f>
        <v>586.63028883478796</v>
      </c>
      <c r="Y17" s="171">
        <f>'General Liability'!BH$16*$BI17</f>
        <v>586.63028883478796</v>
      </c>
      <c r="Z17" s="171">
        <f>'General Liability'!BI$16*$BI17</f>
        <v>586.63028883478796</v>
      </c>
      <c r="AA17" s="171">
        <f>'General Liability'!BJ$16*$BI17</f>
        <v>586.63028883478796</v>
      </c>
      <c r="AB17" s="171">
        <f>'General Liability'!BK$16*$BI17</f>
        <v>586.63028883478796</v>
      </c>
      <c r="AC17" s="171">
        <f>'General Liability'!BL$16*$BI17</f>
        <v>586.63028883478796</v>
      </c>
      <c r="AD17" s="171">
        <f>'General Liability'!BM$16*$BI17</f>
        <v>586.63028883478796</v>
      </c>
      <c r="AE17" s="171">
        <f>'General Liability'!BN$16*$BI17</f>
        <v>586.63028883478796</v>
      </c>
      <c r="AF17" s="171">
        <f>'General Liability'!BO$16*$BI17</f>
        <v>586.63028883478796</v>
      </c>
      <c r="AG17" s="171">
        <f>'General Liability'!BP$16*$BI17</f>
        <v>630.62756049739698</v>
      </c>
      <c r="AH17" s="171">
        <f>'General Liability'!BQ$16*$BI17</f>
        <v>630.62756049739698</v>
      </c>
      <c r="AI17" s="171">
        <f>'General Liability'!BR$16*$BI17</f>
        <v>630.62756049739698</v>
      </c>
      <c r="AJ17" s="171">
        <f>'General Liability'!BS$16*$BI17</f>
        <v>630.62756049739698</v>
      </c>
      <c r="AK17" s="171">
        <f>'General Liability'!BT$16*$BI17</f>
        <v>630.62756049739698</v>
      </c>
      <c r="AL17" s="171">
        <f>'General Liability'!BU$16*$BI17</f>
        <v>630.62756049739698</v>
      </c>
      <c r="AM17" s="171">
        <f>'General Liability'!BV$16*$BI17</f>
        <v>630.62756049739698</v>
      </c>
      <c r="AN17" s="171">
        <f>'General Liability'!BW$16*$BI17</f>
        <v>630.62756049739698</v>
      </c>
      <c r="AO17" s="171">
        <f>'General Liability'!BX$16*$BI17</f>
        <v>630.62756049739698</v>
      </c>
      <c r="AP17" s="171">
        <f>'General Liability'!BY$16*$BI17</f>
        <v>630.62756049739698</v>
      </c>
      <c r="AQ17" s="171">
        <f>'General Liability'!BZ$16*$BI17</f>
        <v>630.62756049739698</v>
      </c>
      <c r="AR17" s="171">
        <f>'General Liability'!CA$16*$BI17</f>
        <v>630.62756049739698</v>
      </c>
      <c r="AS17" s="171">
        <f>'General Liability'!CB$16*$BI17</f>
        <v>649.54638731231898</v>
      </c>
      <c r="AT17" s="171">
        <f>'General Liability'!CC$16*$BI17</f>
        <v>649.54638731231898</v>
      </c>
      <c r="AU17" s="171">
        <f>'General Liability'!CD$16*$BI17</f>
        <v>649.54638731231898</v>
      </c>
      <c r="AV17" s="171">
        <f>'General Liability'!CE$16*$BI17</f>
        <v>649.54638731231898</v>
      </c>
      <c r="AW17" s="171">
        <f>'General Liability'!CF$16*$BI17</f>
        <v>649.54638731231898</v>
      </c>
      <c r="AX17" s="171">
        <f>'General Liability'!CG$16*$BI17</f>
        <v>649.54638731231898</v>
      </c>
      <c r="AY17" s="171">
        <f>'General Liability'!CH$16*$BI17</f>
        <v>649.54638731231898</v>
      </c>
      <c r="AZ17" s="171">
        <f>'General Liability'!CI$16*$BI17</f>
        <v>649.54638731231898</v>
      </c>
      <c r="BA17" s="171">
        <f>'General Liability'!CJ$16*$BI17</f>
        <v>649.54638731231898</v>
      </c>
      <c r="BB17" s="171">
        <f>'General Liability'!CK$16*$BI17</f>
        <v>649.54638731231898</v>
      </c>
      <c r="BC17" s="171">
        <f>'General Liability'!CL$16*$BI17</f>
        <v>649.54638731231898</v>
      </c>
      <c r="BD17" s="171">
        <f>'General Liability'!CM$16*$BI17</f>
        <v>649.54638731231898</v>
      </c>
      <c r="BE17" s="171">
        <f>'General Liability'!CN$16*$BI17</f>
        <v>669.03277893168865</v>
      </c>
      <c r="BF17" s="171">
        <f>'General Liability'!CO$16*$BI17</f>
        <v>669.03277893168865</v>
      </c>
      <c r="BG17" s="171">
        <f>'General Liability'!CP$16*$BI17</f>
        <v>669.03277893168865</v>
      </c>
      <c r="BI17" s="174">
        <f>SUMIF(Revenue!$P:$P,'GL - Import (US)'!$F17,Revenue!$M:$M)</f>
        <v>2.4580620332191248E-2</v>
      </c>
    </row>
    <row r="18" spans="1:61" s="173" customFormat="1" ht="12.75" hidden="1" customHeight="1">
      <c r="A18" s="177" t="s">
        <v>465</v>
      </c>
      <c r="B18" s="178" t="s">
        <v>607</v>
      </c>
      <c r="C18" s="170" t="str" cm="1">
        <f t="array" ref="C18">IFERROR(INDEX('Legal Entity'!B:B,MATCH('GL - Import (US)'!F18,'Legal Entity'!A:A,0),0),0)</f>
        <v>1174 - COMMUNITY UTILITIES OF PENNSYLVANIA INC.     </v>
      </c>
      <c r="D18" s="170" t="str" cm="1">
        <f t="array" ref="D18">IFERROR(INDEX('Legal Entity'!C:C,MATCH(F18,'Legal Entity'!A:A,0),0),0)</f>
        <v>US</v>
      </c>
      <c r="E18" s="170" t="s">
        <v>631</v>
      </c>
      <c r="F18" s="170" t="s">
        <v>18</v>
      </c>
      <c r="G18" s="170"/>
      <c r="H18" s="171">
        <f>'General Liability'!AQ$16*$BI18</f>
        <v>398.10032391501534</v>
      </c>
      <c r="I18" s="171">
        <f>'General Liability'!AR$16*$BI18</f>
        <v>505.77525766026838</v>
      </c>
      <c r="J18" s="171">
        <f>'General Liability'!AS$16*$BI18</f>
        <v>505.77525766026838</v>
      </c>
      <c r="K18" s="171">
        <f>'General Liability'!AT$16*$BI18</f>
        <v>505.77525766026838</v>
      </c>
      <c r="L18" s="171">
        <f>'General Liability'!AU$16*$BI18</f>
        <v>505.77525766026838</v>
      </c>
      <c r="M18" s="171">
        <f>'General Liability'!AV$16*$BI18</f>
        <v>505.77525766026838</v>
      </c>
      <c r="N18" s="171">
        <f>'General Liability'!AW$16*$BI18</f>
        <v>505.77525766026838</v>
      </c>
      <c r="O18" s="171">
        <f>'General Liability'!AX$16*$BI18</f>
        <v>505.77525766026838</v>
      </c>
      <c r="P18" s="171">
        <f>'General Liability'!AY$16*$BI18</f>
        <v>505.77525766026838</v>
      </c>
      <c r="Q18" s="171">
        <f>'General Liability'!AZ$16*$BI18</f>
        <v>505.77525766026838</v>
      </c>
      <c r="R18" s="171">
        <f>'General Liability'!BA$16*$BI18</f>
        <v>505.77525766026838</v>
      </c>
      <c r="S18" s="171">
        <f>'General Liability'!BB$16*$BI18</f>
        <v>505.77525766026838</v>
      </c>
      <c r="T18" s="171">
        <f>'General Liability'!BC$16*$BI18</f>
        <v>505.77525766026838</v>
      </c>
      <c r="U18" s="171">
        <f>'General Liability'!BD$16*$BI18</f>
        <v>543.70840198478845</v>
      </c>
      <c r="V18" s="171">
        <f>'General Liability'!BE$16*$BI18</f>
        <v>543.70840198478845</v>
      </c>
      <c r="W18" s="171">
        <f>'General Liability'!BF$16*$BI18</f>
        <v>543.70840198478845</v>
      </c>
      <c r="X18" s="171">
        <f>'General Liability'!BG$16*$BI18</f>
        <v>543.70840198478845</v>
      </c>
      <c r="Y18" s="171">
        <f>'General Liability'!BH$16*$BI18</f>
        <v>543.70840198478845</v>
      </c>
      <c r="Z18" s="171">
        <f>'General Liability'!BI$16*$BI18</f>
        <v>543.70840198478845</v>
      </c>
      <c r="AA18" s="171">
        <f>'General Liability'!BJ$16*$BI18</f>
        <v>543.70840198478845</v>
      </c>
      <c r="AB18" s="171">
        <f>'General Liability'!BK$16*$BI18</f>
        <v>543.70840198478845</v>
      </c>
      <c r="AC18" s="171">
        <f>'General Liability'!BL$16*$BI18</f>
        <v>543.70840198478845</v>
      </c>
      <c r="AD18" s="171">
        <f>'General Liability'!BM$16*$BI18</f>
        <v>543.70840198478845</v>
      </c>
      <c r="AE18" s="171">
        <f>'General Liability'!BN$16*$BI18</f>
        <v>543.70840198478845</v>
      </c>
      <c r="AF18" s="171">
        <f>'General Liability'!BO$16*$BI18</f>
        <v>543.70840198478845</v>
      </c>
      <c r="AG18" s="171">
        <f>'General Liability'!BP$16*$BI18</f>
        <v>584.48653213364753</v>
      </c>
      <c r="AH18" s="171">
        <f>'General Liability'!BQ$16*$BI18</f>
        <v>584.48653213364753</v>
      </c>
      <c r="AI18" s="171">
        <f>'General Liability'!BR$16*$BI18</f>
        <v>584.48653213364753</v>
      </c>
      <c r="AJ18" s="171">
        <f>'General Liability'!BS$16*$BI18</f>
        <v>584.48653213364753</v>
      </c>
      <c r="AK18" s="171">
        <f>'General Liability'!BT$16*$BI18</f>
        <v>584.48653213364753</v>
      </c>
      <c r="AL18" s="171">
        <f>'General Liability'!BU$16*$BI18</f>
        <v>584.48653213364753</v>
      </c>
      <c r="AM18" s="171">
        <f>'General Liability'!BV$16*$BI18</f>
        <v>584.48653213364753</v>
      </c>
      <c r="AN18" s="171">
        <f>'General Liability'!BW$16*$BI18</f>
        <v>584.48653213364753</v>
      </c>
      <c r="AO18" s="171">
        <f>'General Liability'!BX$16*$BI18</f>
        <v>584.48653213364753</v>
      </c>
      <c r="AP18" s="171">
        <f>'General Liability'!BY$16*$BI18</f>
        <v>584.48653213364753</v>
      </c>
      <c r="AQ18" s="171">
        <f>'General Liability'!BZ$16*$BI18</f>
        <v>584.48653213364753</v>
      </c>
      <c r="AR18" s="171">
        <f>'General Liability'!CA$16*$BI18</f>
        <v>584.48653213364753</v>
      </c>
      <c r="AS18" s="171">
        <f>'General Liability'!CB$16*$BI18</f>
        <v>602.02112809765708</v>
      </c>
      <c r="AT18" s="171">
        <f>'General Liability'!CC$16*$BI18</f>
        <v>602.02112809765708</v>
      </c>
      <c r="AU18" s="171">
        <f>'General Liability'!CD$16*$BI18</f>
        <v>602.02112809765708</v>
      </c>
      <c r="AV18" s="171">
        <f>'General Liability'!CE$16*$BI18</f>
        <v>602.02112809765708</v>
      </c>
      <c r="AW18" s="171">
        <f>'General Liability'!CF$16*$BI18</f>
        <v>602.02112809765708</v>
      </c>
      <c r="AX18" s="171">
        <f>'General Liability'!CG$16*$BI18</f>
        <v>602.02112809765708</v>
      </c>
      <c r="AY18" s="171">
        <f>'General Liability'!CH$16*$BI18</f>
        <v>602.02112809765708</v>
      </c>
      <c r="AZ18" s="171">
        <f>'General Liability'!CI$16*$BI18</f>
        <v>602.02112809765708</v>
      </c>
      <c r="BA18" s="171">
        <f>'General Liability'!CJ$16*$BI18</f>
        <v>602.02112809765708</v>
      </c>
      <c r="BB18" s="171">
        <f>'General Liability'!CK$16*$BI18</f>
        <v>602.02112809765708</v>
      </c>
      <c r="BC18" s="171">
        <f>'General Liability'!CL$16*$BI18</f>
        <v>602.02112809765708</v>
      </c>
      <c r="BD18" s="171">
        <f>'General Liability'!CM$16*$BI18</f>
        <v>602.02112809765708</v>
      </c>
      <c r="BE18" s="171">
        <f>'General Liability'!CN$16*$BI18</f>
        <v>620.08176194058683</v>
      </c>
      <c r="BF18" s="171">
        <f>'General Liability'!CO$16*$BI18</f>
        <v>620.08176194058683</v>
      </c>
      <c r="BG18" s="171">
        <f>'General Liability'!CP$16*$BI18</f>
        <v>620.08176194058683</v>
      </c>
      <c r="BI18" s="174">
        <f>SUMIF(Revenue!$P:$P,'GL - Import (US)'!$F18,Revenue!$M:$M)</f>
        <v>2.2782133918036386E-2</v>
      </c>
    </row>
    <row r="19" spans="1:61" s="173" customFormat="1" ht="12.75" hidden="1" customHeight="1">
      <c r="A19" s="177" t="s">
        <v>465</v>
      </c>
      <c r="B19" s="178" t="s">
        <v>607</v>
      </c>
      <c r="C19" s="170" t="str" cm="1">
        <f t="array" ref="C19">IFERROR(INDEX('Legal Entity'!B:B,MATCH('GL - Import (US)'!F19,'Legal Entity'!A:A,0),0),0)</f>
        <v>1128 - MARYLAND WATER SERVICE, INC.</v>
      </c>
      <c r="D19" s="170" t="str" cm="1">
        <f t="array" ref="D19">IFERROR(INDEX('Legal Entity'!C:C,MATCH(F19,'Legal Entity'!A:A,0),0),0)</f>
        <v>US</v>
      </c>
      <c r="E19" s="170" t="s">
        <v>631</v>
      </c>
      <c r="F19" s="170" t="s">
        <v>17</v>
      </c>
      <c r="G19" s="170"/>
      <c r="H19" s="171">
        <f>'General Liability'!AQ$16*$BI19</f>
        <v>199.67520660876315</v>
      </c>
      <c r="I19" s="171">
        <f>'General Liability'!AR$16*$BI19</f>
        <v>253.68173046870857</v>
      </c>
      <c r="J19" s="171">
        <f>'General Liability'!AS$16*$BI19</f>
        <v>253.68173046870857</v>
      </c>
      <c r="K19" s="171">
        <f>'General Liability'!AT$16*$BI19</f>
        <v>253.68173046870857</v>
      </c>
      <c r="L19" s="171">
        <f>'General Liability'!AU$16*$BI19</f>
        <v>253.68173046870857</v>
      </c>
      <c r="M19" s="171">
        <f>'General Liability'!AV$16*$BI19</f>
        <v>253.68173046870857</v>
      </c>
      <c r="N19" s="171">
        <f>'General Liability'!AW$16*$BI19</f>
        <v>253.68173046870857</v>
      </c>
      <c r="O19" s="171">
        <f>'General Liability'!AX$16*$BI19</f>
        <v>253.68173046870857</v>
      </c>
      <c r="P19" s="171">
        <f>'General Liability'!AY$16*$BI19</f>
        <v>253.68173046870857</v>
      </c>
      <c r="Q19" s="171">
        <f>'General Liability'!AZ$16*$BI19</f>
        <v>253.68173046870857</v>
      </c>
      <c r="R19" s="171">
        <f>'General Liability'!BA$16*$BI19</f>
        <v>253.68173046870857</v>
      </c>
      <c r="S19" s="171">
        <f>'General Liability'!BB$16*$BI19</f>
        <v>253.68173046870857</v>
      </c>
      <c r="T19" s="171">
        <f>'General Liability'!BC$16*$BI19</f>
        <v>253.68173046870857</v>
      </c>
      <c r="U19" s="171">
        <f>'General Liability'!BD$16*$BI19</f>
        <v>272.70786025386172</v>
      </c>
      <c r="V19" s="171">
        <f>'General Liability'!BE$16*$BI19</f>
        <v>272.70786025386172</v>
      </c>
      <c r="W19" s="171">
        <f>'General Liability'!BF$16*$BI19</f>
        <v>272.70786025386172</v>
      </c>
      <c r="X19" s="171">
        <f>'General Liability'!BG$16*$BI19</f>
        <v>272.70786025386172</v>
      </c>
      <c r="Y19" s="171">
        <f>'General Liability'!BH$16*$BI19</f>
        <v>272.70786025386172</v>
      </c>
      <c r="Z19" s="171">
        <f>'General Liability'!BI$16*$BI19</f>
        <v>272.70786025386172</v>
      </c>
      <c r="AA19" s="171">
        <f>'General Liability'!BJ$16*$BI19</f>
        <v>272.70786025386172</v>
      </c>
      <c r="AB19" s="171">
        <f>'General Liability'!BK$16*$BI19</f>
        <v>272.70786025386172</v>
      </c>
      <c r="AC19" s="171">
        <f>'General Liability'!BL$16*$BI19</f>
        <v>272.70786025386172</v>
      </c>
      <c r="AD19" s="171">
        <f>'General Liability'!BM$16*$BI19</f>
        <v>272.70786025386172</v>
      </c>
      <c r="AE19" s="171">
        <f>'General Liability'!BN$16*$BI19</f>
        <v>272.70786025386172</v>
      </c>
      <c r="AF19" s="171">
        <f>'General Liability'!BO$16*$BI19</f>
        <v>272.70786025386172</v>
      </c>
      <c r="AG19" s="171">
        <f>'General Liability'!BP$16*$BI19</f>
        <v>293.16094977290129</v>
      </c>
      <c r="AH19" s="171">
        <f>'General Liability'!BQ$16*$BI19</f>
        <v>293.16094977290129</v>
      </c>
      <c r="AI19" s="171">
        <f>'General Liability'!BR$16*$BI19</f>
        <v>293.16094977290129</v>
      </c>
      <c r="AJ19" s="171">
        <f>'General Liability'!BS$16*$BI19</f>
        <v>293.16094977290129</v>
      </c>
      <c r="AK19" s="171">
        <f>'General Liability'!BT$16*$BI19</f>
        <v>293.16094977290129</v>
      </c>
      <c r="AL19" s="171">
        <f>'General Liability'!BU$16*$BI19</f>
        <v>293.16094977290129</v>
      </c>
      <c r="AM19" s="171">
        <f>'General Liability'!BV$16*$BI19</f>
        <v>293.16094977290129</v>
      </c>
      <c r="AN19" s="171">
        <f>'General Liability'!BW$16*$BI19</f>
        <v>293.16094977290129</v>
      </c>
      <c r="AO19" s="171">
        <f>'General Liability'!BX$16*$BI19</f>
        <v>293.16094977290129</v>
      </c>
      <c r="AP19" s="171">
        <f>'General Liability'!BY$16*$BI19</f>
        <v>293.16094977290129</v>
      </c>
      <c r="AQ19" s="171">
        <f>'General Liability'!BZ$16*$BI19</f>
        <v>293.16094977290129</v>
      </c>
      <c r="AR19" s="171">
        <f>'General Liability'!CA$16*$BI19</f>
        <v>293.16094977290129</v>
      </c>
      <c r="AS19" s="171">
        <f>'General Liability'!CB$16*$BI19</f>
        <v>301.95577826608837</v>
      </c>
      <c r="AT19" s="171">
        <f>'General Liability'!CC$16*$BI19</f>
        <v>301.95577826608837</v>
      </c>
      <c r="AU19" s="171">
        <f>'General Liability'!CD$16*$BI19</f>
        <v>301.95577826608837</v>
      </c>
      <c r="AV19" s="171">
        <f>'General Liability'!CE$16*$BI19</f>
        <v>301.95577826608837</v>
      </c>
      <c r="AW19" s="171">
        <f>'General Liability'!CF$16*$BI19</f>
        <v>301.95577826608837</v>
      </c>
      <c r="AX19" s="171">
        <f>'General Liability'!CG$16*$BI19</f>
        <v>301.95577826608837</v>
      </c>
      <c r="AY19" s="171">
        <f>'General Liability'!CH$16*$BI19</f>
        <v>301.95577826608837</v>
      </c>
      <c r="AZ19" s="171">
        <f>'General Liability'!CI$16*$BI19</f>
        <v>301.95577826608837</v>
      </c>
      <c r="BA19" s="171">
        <f>'General Liability'!CJ$16*$BI19</f>
        <v>301.95577826608837</v>
      </c>
      <c r="BB19" s="171">
        <f>'General Liability'!CK$16*$BI19</f>
        <v>301.95577826608837</v>
      </c>
      <c r="BC19" s="171">
        <f>'General Liability'!CL$16*$BI19</f>
        <v>301.95577826608837</v>
      </c>
      <c r="BD19" s="171">
        <f>'General Liability'!CM$16*$BI19</f>
        <v>301.95577826608837</v>
      </c>
      <c r="BE19" s="171">
        <f>'General Liability'!CN$16*$BI19</f>
        <v>311.01445161407105</v>
      </c>
      <c r="BF19" s="171">
        <f>'General Liability'!CO$16*$BI19</f>
        <v>311.01445161407105</v>
      </c>
      <c r="BG19" s="171">
        <f>'General Liability'!CP$16*$BI19</f>
        <v>311.01445161407105</v>
      </c>
      <c r="BI19" s="174">
        <f>SUMIF(Revenue!$P:$P,'GL - Import (US)'!$F19,Revenue!$M:$M)</f>
        <v>1.1426836462568495E-2</v>
      </c>
    </row>
    <row r="20" spans="1:61" s="173" customFormat="1" ht="12.75" hidden="1" customHeight="1">
      <c r="A20" s="177" t="s">
        <v>465</v>
      </c>
      <c r="B20" s="178" t="s">
        <v>607</v>
      </c>
      <c r="C20" s="170" t="str" cm="1">
        <f t="array" ref="C20">IFERROR(INDEX('Legal Entity'!B:B,MATCH('GL - Import (US)'!F20,'Legal Entity'!A:A,0),0),0)</f>
        <v>1130 - MONTAGUE WATER COMPANY, INC.</v>
      </c>
      <c r="D20" s="170" t="str" cm="1">
        <f t="array" ref="D20">IFERROR(INDEX('Legal Entity'!C:C,MATCH(F20,'Legal Entity'!A:A,0),0),0)</f>
        <v>US</v>
      </c>
      <c r="E20" s="170" t="s">
        <v>631</v>
      </c>
      <c r="F20" s="170" t="s">
        <v>646</v>
      </c>
      <c r="G20" s="170"/>
      <c r="H20" s="171">
        <f>'General Liability'!AQ$16*$BI20</f>
        <v>54.722826235519427</v>
      </c>
      <c r="I20" s="171">
        <f>'General Liability'!AR$16*$BI20</f>
        <v>69.523810648987038</v>
      </c>
      <c r="J20" s="171">
        <f>'General Liability'!AS$16*$BI20</f>
        <v>69.523810648987038</v>
      </c>
      <c r="K20" s="171">
        <f>'General Liability'!AT$16*$BI20</f>
        <v>69.523810648987038</v>
      </c>
      <c r="L20" s="171">
        <f>'General Liability'!AU$16*$BI20</f>
        <v>69.523810648987038</v>
      </c>
      <c r="M20" s="171">
        <f>'General Liability'!AV$16*$BI20</f>
        <v>69.523810648987038</v>
      </c>
      <c r="N20" s="171">
        <f>'General Liability'!AW$16*$BI20</f>
        <v>69.523810648987038</v>
      </c>
      <c r="O20" s="171">
        <f>'General Liability'!AX$16*$BI20</f>
        <v>69.523810648987038</v>
      </c>
      <c r="P20" s="171">
        <f>'General Liability'!AY$16*$BI20</f>
        <v>69.523810648987038</v>
      </c>
      <c r="Q20" s="171">
        <f>'General Liability'!AZ$16*$BI20</f>
        <v>69.523810648987038</v>
      </c>
      <c r="R20" s="171">
        <f>'General Liability'!BA$16*$BI20</f>
        <v>69.523810648987038</v>
      </c>
      <c r="S20" s="171">
        <f>'General Liability'!BB$16*$BI20</f>
        <v>69.523810648987038</v>
      </c>
      <c r="T20" s="171">
        <f>'General Liability'!BC$16*$BI20</f>
        <v>69.523810648987038</v>
      </c>
      <c r="U20" s="171">
        <f>'General Liability'!BD$16*$BI20</f>
        <v>74.738096447661064</v>
      </c>
      <c r="V20" s="171">
        <f>'General Liability'!BE$16*$BI20</f>
        <v>74.738096447661064</v>
      </c>
      <c r="W20" s="171">
        <f>'General Liability'!BF$16*$BI20</f>
        <v>74.738096447661064</v>
      </c>
      <c r="X20" s="171">
        <f>'General Liability'!BG$16*$BI20</f>
        <v>74.738096447661064</v>
      </c>
      <c r="Y20" s="171">
        <f>'General Liability'!BH$16*$BI20</f>
        <v>74.738096447661064</v>
      </c>
      <c r="Z20" s="171">
        <f>'General Liability'!BI$16*$BI20</f>
        <v>74.738096447661064</v>
      </c>
      <c r="AA20" s="171">
        <f>'General Liability'!BJ$16*$BI20</f>
        <v>74.738096447661064</v>
      </c>
      <c r="AB20" s="171">
        <f>'General Liability'!BK$16*$BI20</f>
        <v>74.738096447661064</v>
      </c>
      <c r="AC20" s="171">
        <f>'General Liability'!BL$16*$BI20</f>
        <v>74.738096447661064</v>
      </c>
      <c r="AD20" s="171">
        <f>'General Liability'!BM$16*$BI20</f>
        <v>74.738096447661064</v>
      </c>
      <c r="AE20" s="171">
        <f>'General Liability'!BN$16*$BI20</f>
        <v>74.738096447661064</v>
      </c>
      <c r="AF20" s="171">
        <f>'General Liability'!BO$16*$BI20</f>
        <v>74.738096447661064</v>
      </c>
      <c r="AG20" s="171">
        <f>'General Liability'!BP$16*$BI20</f>
        <v>80.34345368123563</v>
      </c>
      <c r="AH20" s="171">
        <f>'General Liability'!BQ$16*$BI20</f>
        <v>80.34345368123563</v>
      </c>
      <c r="AI20" s="171">
        <f>'General Liability'!BR$16*$BI20</f>
        <v>80.34345368123563</v>
      </c>
      <c r="AJ20" s="171">
        <f>'General Liability'!BS$16*$BI20</f>
        <v>80.34345368123563</v>
      </c>
      <c r="AK20" s="171">
        <f>'General Liability'!BT$16*$BI20</f>
        <v>80.34345368123563</v>
      </c>
      <c r="AL20" s="171">
        <f>'General Liability'!BU$16*$BI20</f>
        <v>80.34345368123563</v>
      </c>
      <c r="AM20" s="171">
        <f>'General Liability'!BV$16*$BI20</f>
        <v>80.34345368123563</v>
      </c>
      <c r="AN20" s="171">
        <f>'General Liability'!BW$16*$BI20</f>
        <v>80.34345368123563</v>
      </c>
      <c r="AO20" s="171">
        <f>'General Liability'!BX$16*$BI20</f>
        <v>80.34345368123563</v>
      </c>
      <c r="AP20" s="171">
        <f>'General Liability'!BY$16*$BI20</f>
        <v>80.34345368123563</v>
      </c>
      <c r="AQ20" s="171">
        <f>'General Liability'!BZ$16*$BI20</f>
        <v>80.34345368123563</v>
      </c>
      <c r="AR20" s="171">
        <f>'General Liability'!CA$16*$BI20</f>
        <v>80.34345368123563</v>
      </c>
      <c r="AS20" s="171">
        <f>'General Liability'!CB$16*$BI20</f>
        <v>82.753757291672713</v>
      </c>
      <c r="AT20" s="171">
        <f>'General Liability'!CC$16*$BI20</f>
        <v>82.753757291672713</v>
      </c>
      <c r="AU20" s="171">
        <f>'General Liability'!CD$16*$BI20</f>
        <v>82.753757291672713</v>
      </c>
      <c r="AV20" s="171">
        <f>'General Liability'!CE$16*$BI20</f>
        <v>82.753757291672713</v>
      </c>
      <c r="AW20" s="171">
        <f>'General Liability'!CF$16*$BI20</f>
        <v>82.753757291672713</v>
      </c>
      <c r="AX20" s="171">
        <f>'General Liability'!CG$16*$BI20</f>
        <v>82.753757291672713</v>
      </c>
      <c r="AY20" s="171">
        <f>'General Liability'!CH$16*$BI20</f>
        <v>82.753757291672713</v>
      </c>
      <c r="AZ20" s="171">
        <f>'General Liability'!CI$16*$BI20</f>
        <v>82.753757291672713</v>
      </c>
      <c r="BA20" s="171">
        <f>'General Liability'!CJ$16*$BI20</f>
        <v>82.753757291672713</v>
      </c>
      <c r="BB20" s="171">
        <f>'General Liability'!CK$16*$BI20</f>
        <v>82.753757291672713</v>
      </c>
      <c r="BC20" s="171">
        <f>'General Liability'!CL$16*$BI20</f>
        <v>82.753757291672713</v>
      </c>
      <c r="BD20" s="171">
        <f>'General Liability'!CM$16*$BI20</f>
        <v>82.753757291672713</v>
      </c>
      <c r="BE20" s="171">
        <f>'General Liability'!CN$16*$BI20</f>
        <v>85.236370010422903</v>
      </c>
      <c r="BF20" s="171">
        <f>'General Liability'!CO$16*$BI20</f>
        <v>85.236370010422903</v>
      </c>
      <c r="BG20" s="171">
        <f>'General Liability'!CP$16*$BI20</f>
        <v>85.236370010422903</v>
      </c>
      <c r="BI20" s="174">
        <f>SUMIF(Revenue!$P:$P,'GL - Import (US)'!$F20,Revenue!$M:$M)</f>
        <v>3.1316295937934956E-3</v>
      </c>
    </row>
    <row r="21" spans="1:61" s="173" customFormat="1" ht="12.75" hidden="1" customHeight="1">
      <c r="A21" s="177" t="s">
        <v>465</v>
      </c>
      <c r="B21" s="178" t="s">
        <v>607</v>
      </c>
      <c r="C21" s="170" t="str" cm="1">
        <f t="array" ref="C21">IFERROR(INDEX('Legal Entity'!B:B,MATCH('GL - Import (US)'!F21,'Legal Entity'!A:A,0),0),0)</f>
        <v>1136 - MASSANUTTEN PUBLIC SERVICE CORPORATION</v>
      </c>
      <c r="D21" s="170" t="str" cm="1">
        <f t="array" ref="D21">IFERROR(INDEX('Legal Entity'!C:C,MATCH(F21,'Legal Entity'!A:A,0),0),0)</f>
        <v>US</v>
      </c>
      <c r="E21" s="170" t="s">
        <v>631</v>
      </c>
      <c r="F21" s="170" t="s">
        <v>19</v>
      </c>
      <c r="G21" s="170"/>
      <c r="H21" s="171">
        <f>'General Liability'!AQ$16*$BI21</f>
        <v>420.73540986064899</v>
      </c>
      <c r="I21" s="171">
        <f>'General Liability'!AR$16*$BI21</f>
        <v>534.53249732721997</v>
      </c>
      <c r="J21" s="171">
        <f>'General Liability'!AS$16*$BI21</f>
        <v>534.53249732721997</v>
      </c>
      <c r="K21" s="171">
        <f>'General Liability'!AT$16*$BI21</f>
        <v>534.53249732721997</v>
      </c>
      <c r="L21" s="171">
        <f>'General Liability'!AU$16*$BI21</f>
        <v>534.53249732721997</v>
      </c>
      <c r="M21" s="171">
        <f>'General Liability'!AV$16*$BI21</f>
        <v>534.53249732721997</v>
      </c>
      <c r="N21" s="171">
        <f>'General Liability'!AW$16*$BI21</f>
        <v>534.53249732721997</v>
      </c>
      <c r="O21" s="171">
        <f>'General Liability'!AX$16*$BI21</f>
        <v>534.53249732721997</v>
      </c>
      <c r="P21" s="171">
        <f>'General Liability'!AY$16*$BI21</f>
        <v>534.53249732721997</v>
      </c>
      <c r="Q21" s="171">
        <f>'General Liability'!AZ$16*$BI21</f>
        <v>534.53249732721997</v>
      </c>
      <c r="R21" s="171">
        <f>'General Liability'!BA$16*$BI21</f>
        <v>534.53249732721997</v>
      </c>
      <c r="S21" s="171">
        <f>'General Liability'!BB$16*$BI21</f>
        <v>534.53249732721997</v>
      </c>
      <c r="T21" s="171">
        <f>'General Liability'!BC$16*$BI21</f>
        <v>534.53249732721997</v>
      </c>
      <c r="U21" s="171">
        <f>'General Liability'!BD$16*$BI21</f>
        <v>574.62243462676145</v>
      </c>
      <c r="V21" s="171">
        <f>'General Liability'!BE$16*$BI21</f>
        <v>574.62243462676145</v>
      </c>
      <c r="W21" s="171">
        <f>'General Liability'!BF$16*$BI21</f>
        <v>574.62243462676145</v>
      </c>
      <c r="X21" s="171">
        <f>'General Liability'!BG$16*$BI21</f>
        <v>574.62243462676145</v>
      </c>
      <c r="Y21" s="171">
        <f>'General Liability'!BH$16*$BI21</f>
        <v>574.62243462676145</v>
      </c>
      <c r="Z21" s="171">
        <f>'General Liability'!BI$16*$BI21</f>
        <v>574.62243462676145</v>
      </c>
      <c r="AA21" s="171">
        <f>'General Liability'!BJ$16*$BI21</f>
        <v>574.62243462676145</v>
      </c>
      <c r="AB21" s="171">
        <f>'General Liability'!BK$16*$BI21</f>
        <v>574.62243462676145</v>
      </c>
      <c r="AC21" s="171">
        <f>'General Liability'!BL$16*$BI21</f>
        <v>574.62243462676145</v>
      </c>
      <c r="AD21" s="171">
        <f>'General Liability'!BM$16*$BI21</f>
        <v>574.62243462676145</v>
      </c>
      <c r="AE21" s="171">
        <f>'General Liability'!BN$16*$BI21</f>
        <v>574.62243462676145</v>
      </c>
      <c r="AF21" s="171">
        <f>'General Liability'!BO$16*$BI21</f>
        <v>574.62243462676145</v>
      </c>
      <c r="AG21" s="171">
        <f>'General Liability'!BP$16*$BI21</f>
        <v>617.71911722376854</v>
      </c>
      <c r="AH21" s="171">
        <f>'General Liability'!BQ$16*$BI21</f>
        <v>617.71911722376854</v>
      </c>
      <c r="AI21" s="171">
        <f>'General Liability'!BR$16*$BI21</f>
        <v>617.71911722376854</v>
      </c>
      <c r="AJ21" s="171">
        <f>'General Liability'!BS$16*$BI21</f>
        <v>617.71911722376854</v>
      </c>
      <c r="AK21" s="171">
        <f>'General Liability'!BT$16*$BI21</f>
        <v>617.71911722376854</v>
      </c>
      <c r="AL21" s="171">
        <f>'General Liability'!BU$16*$BI21</f>
        <v>617.71911722376854</v>
      </c>
      <c r="AM21" s="171">
        <f>'General Liability'!BV$16*$BI21</f>
        <v>617.71911722376854</v>
      </c>
      <c r="AN21" s="171">
        <f>'General Liability'!BW$16*$BI21</f>
        <v>617.71911722376854</v>
      </c>
      <c r="AO21" s="171">
        <f>'General Liability'!BX$16*$BI21</f>
        <v>617.71911722376854</v>
      </c>
      <c r="AP21" s="171">
        <f>'General Liability'!BY$16*$BI21</f>
        <v>617.71911722376854</v>
      </c>
      <c r="AQ21" s="171">
        <f>'General Liability'!BZ$16*$BI21</f>
        <v>617.71911722376854</v>
      </c>
      <c r="AR21" s="171">
        <f>'General Liability'!CA$16*$BI21</f>
        <v>617.71911722376854</v>
      </c>
      <c r="AS21" s="171">
        <f>'General Liability'!CB$16*$BI21</f>
        <v>636.25069074048167</v>
      </c>
      <c r="AT21" s="171">
        <f>'General Liability'!CC$16*$BI21</f>
        <v>636.25069074048167</v>
      </c>
      <c r="AU21" s="171">
        <f>'General Liability'!CD$16*$BI21</f>
        <v>636.25069074048167</v>
      </c>
      <c r="AV21" s="171">
        <f>'General Liability'!CE$16*$BI21</f>
        <v>636.25069074048167</v>
      </c>
      <c r="AW21" s="171">
        <f>'General Liability'!CF$16*$BI21</f>
        <v>636.25069074048167</v>
      </c>
      <c r="AX21" s="171">
        <f>'General Liability'!CG$16*$BI21</f>
        <v>636.25069074048167</v>
      </c>
      <c r="AY21" s="171">
        <f>'General Liability'!CH$16*$BI21</f>
        <v>636.25069074048167</v>
      </c>
      <c r="AZ21" s="171">
        <f>'General Liability'!CI$16*$BI21</f>
        <v>636.25069074048167</v>
      </c>
      <c r="BA21" s="171">
        <f>'General Liability'!CJ$16*$BI21</f>
        <v>636.25069074048167</v>
      </c>
      <c r="BB21" s="171">
        <f>'General Liability'!CK$16*$BI21</f>
        <v>636.25069074048167</v>
      </c>
      <c r="BC21" s="171">
        <f>'General Liability'!CL$16*$BI21</f>
        <v>636.25069074048167</v>
      </c>
      <c r="BD21" s="171">
        <f>'General Liability'!CM$16*$BI21</f>
        <v>636.25069074048167</v>
      </c>
      <c r="BE21" s="171">
        <f>'General Liability'!CN$16*$BI21</f>
        <v>655.33821146269622</v>
      </c>
      <c r="BF21" s="171">
        <f>'General Liability'!CO$16*$BI21</f>
        <v>655.33821146269622</v>
      </c>
      <c r="BG21" s="171">
        <f>'General Liability'!CP$16*$BI21</f>
        <v>655.33821146269622</v>
      </c>
      <c r="BI21" s="174">
        <f>SUMIF(Revenue!$P:$P,'GL - Import (US)'!$F21,Revenue!$M:$M)</f>
        <v>2.407747463564347E-2</v>
      </c>
    </row>
    <row r="22" spans="1:61" s="173" customFormat="1" ht="12.75" hidden="1" customHeight="1">
      <c r="A22" s="177" t="s">
        <v>465</v>
      </c>
      <c r="B22" s="178" t="s">
        <v>607</v>
      </c>
      <c r="C22" s="170" t="str" cm="1">
        <f t="array" ref="C22">IFERROR(INDEX('Legal Entity'!B:B,MATCH('GL - Import (US)'!F22,'Legal Entity'!A:A,0),0),0)</f>
        <v>1140 - UTILITIES, INC. OF LOUISIANA</v>
      </c>
      <c r="D22" s="170" t="str" cm="1">
        <f t="array" ref="D22">IFERROR(INDEX('Legal Entity'!C:C,MATCH(F22,'Legal Entity'!A:A,0),0),0)</f>
        <v>US</v>
      </c>
      <c r="E22" s="170" t="s">
        <v>631</v>
      </c>
      <c r="F22" s="170" t="s">
        <v>647</v>
      </c>
      <c r="G22" s="170"/>
      <c r="H22" s="171">
        <f>'General Liability'!AQ$16*$BI22</f>
        <v>1351.7899063581879</v>
      </c>
      <c r="I22" s="171">
        <f>'General Liability'!AR$16*$BI22</f>
        <v>1717.4110321417775</v>
      </c>
      <c r="J22" s="171">
        <f>'General Liability'!AS$16*$BI22</f>
        <v>1717.4110321417775</v>
      </c>
      <c r="K22" s="171">
        <f>'General Liability'!AT$16*$BI22</f>
        <v>1717.4110321417775</v>
      </c>
      <c r="L22" s="171">
        <f>'General Liability'!AU$16*$BI22</f>
        <v>1717.4110321417775</v>
      </c>
      <c r="M22" s="171">
        <f>'General Liability'!AV$16*$BI22</f>
        <v>1717.4110321417775</v>
      </c>
      <c r="N22" s="171">
        <f>'General Liability'!AW$16*$BI22</f>
        <v>1717.4110321417775</v>
      </c>
      <c r="O22" s="171">
        <f>'General Liability'!AX$16*$BI22</f>
        <v>1717.4110321417775</v>
      </c>
      <c r="P22" s="171">
        <f>'General Liability'!AY$16*$BI22</f>
        <v>1717.4110321417775</v>
      </c>
      <c r="Q22" s="171">
        <f>'General Liability'!AZ$16*$BI22</f>
        <v>1717.4110321417775</v>
      </c>
      <c r="R22" s="171">
        <f>'General Liability'!BA$16*$BI22</f>
        <v>1717.4110321417775</v>
      </c>
      <c r="S22" s="171">
        <f>'General Liability'!BB$16*$BI22</f>
        <v>1717.4110321417775</v>
      </c>
      <c r="T22" s="171">
        <f>'General Liability'!BC$16*$BI22</f>
        <v>1717.4110321417775</v>
      </c>
      <c r="U22" s="171">
        <f>'General Liability'!BD$16*$BI22</f>
        <v>1846.2168595524108</v>
      </c>
      <c r="V22" s="171">
        <f>'General Liability'!BE$16*$BI22</f>
        <v>1846.2168595524108</v>
      </c>
      <c r="W22" s="171">
        <f>'General Liability'!BF$16*$BI22</f>
        <v>1846.2168595524108</v>
      </c>
      <c r="X22" s="171">
        <f>'General Liability'!BG$16*$BI22</f>
        <v>1846.2168595524108</v>
      </c>
      <c r="Y22" s="171">
        <f>'General Liability'!BH$16*$BI22</f>
        <v>1846.2168595524108</v>
      </c>
      <c r="Z22" s="171">
        <f>'General Liability'!BI$16*$BI22</f>
        <v>1846.2168595524108</v>
      </c>
      <c r="AA22" s="171">
        <f>'General Liability'!BJ$16*$BI22</f>
        <v>1846.2168595524108</v>
      </c>
      <c r="AB22" s="171">
        <f>'General Liability'!BK$16*$BI22</f>
        <v>1846.2168595524108</v>
      </c>
      <c r="AC22" s="171">
        <f>'General Liability'!BL$16*$BI22</f>
        <v>1846.2168595524108</v>
      </c>
      <c r="AD22" s="171">
        <f>'General Liability'!BM$16*$BI22</f>
        <v>1846.2168595524108</v>
      </c>
      <c r="AE22" s="171">
        <f>'General Liability'!BN$16*$BI22</f>
        <v>1846.2168595524108</v>
      </c>
      <c r="AF22" s="171">
        <f>'General Liability'!BO$16*$BI22</f>
        <v>1846.2168595524108</v>
      </c>
      <c r="AG22" s="171">
        <f>'General Liability'!BP$16*$BI22</f>
        <v>1984.6831240188415</v>
      </c>
      <c r="AH22" s="171">
        <f>'General Liability'!BQ$16*$BI22</f>
        <v>1984.6831240188415</v>
      </c>
      <c r="AI22" s="171">
        <f>'General Liability'!BR$16*$BI22</f>
        <v>1984.6831240188415</v>
      </c>
      <c r="AJ22" s="171">
        <f>'General Liability'!BS$16*$BI22</f>
        <v>1984.6831240188415</v>
      </c>
      <c r="AK22" s="171">
        <f>'General Liability'!BT$16*$BI22</f>
        <v>1984.6831240188415</v>
      </c>
      <c r="AL22" s="171">
        <f>'General Liability'!BU$16*$BI22</f>
        <v>1984.6831240188415</v>
      </c>
      <c r="AM22" s="171">
        <f>'General Liability'!BV$16*$BI22</f>
        <v>1984.6831240188415</v>
      </c>
      <c r="AN22" s="171">
        <f>'General Liability'!BW$16*$BI22</f>
        <v>1984.6831240188415</v>
      </c>
      <c r="AO22" s="171">
        <f>'General Liability'!BX$16*$BI22</f>
        <v>1984.6831240188415</v>
      </c>
      <c r="AP22" s="171">
        <f>'General Liability'!BY$16*$BI22</f>
        <v>1984.6831240188415</v>
      </c>
      <c r="AQ22" s="171">
        <f>'General Liability'!BZ$16*$BI22</f>
        <v>1984.6831240188415</v>
      </c>
      <c r="AR22" s="171">
        <f>'General Liability'!CA$16*$BI22</f>
        <v>1984.6831240188415</v>
      </c>
      <c r="AS22" s="171">
        <f>'General Liability'!CB$16*$BI22</f>
        <v>2044.2236177394068</v>
      </c>
      <c r="AT22" s="171">
        <f>'General Liability'!CC$16*$BI22</f>
        <v>2044.2236177394068</v>
      </c>
      <c r="AU22" s="171">
        <f>'General Liability'!CD$16*$BI22</f>
        <v>2044.2236177394068</v>
      </c>
      <c r="AV22" s="171">
        <f>'General Liability'!CE$16*$BI22</f>
        <v>2044.2236177394068</v>
      </c>
      <c r="AW22" s="171">
        <f>'General Liability'!CF$16*$BI22</f>
        <v>2044.2236177394068</v>
      </c>
      <c r="AX22" s="171">
        <f>'General Liability'!CG$16*$BI22</f>
        <v>2044.2236177394068</v>
      </c>
      <c r="AY22" s="171">
        <f>'General Liability'!CH$16*$BI22</f>
        <v>2044.2236177394068</v>
      </c>
      <c r="AZ22" s="171">
        <f>'General Liability'!CI$16*$BI22</f>
        <v>2044.2236177394068</v>
      </c>
      <c r="BA22" s="171">
        <f>'General Liability'!CJ$16*$BI22</f>
        <v>2044.2236177394068</v>
      </c>
      <c r="BB22" s="171">
        <f>'General Liability'!CK$16*$BI22</f>
        <v>2044.2236177394068</v>
      </c>
      <c r="BC22" s="171">
        <f>'General Liability'!CL$16*$BI22</f>
        <v>2044.2236177394068</v>
      </c>
      <c r="BD22" s="171">
        <f>'General Liability'!CM$16*$BI22</f>
        <v>2044.2236177394068</v>
      </c>
      <c r="BE22" s="171">
        <f>'General Liability'!CN$16*$BI22</f>
        <v>2105.5503262715893</v>
      </c>
      <c r="BF22" s="171">
        <f>'General Liability'!CO$16*$BI22</f>
        <v>2105.5503262715893</v>
      </c>
      <c r="BG22" s="171">
        <f>'General Liability'!CP$16*$BI22</f>
        <v>2105.5503262715893</v>
      </c>
      <c r="BI22" s="174">
        <f>SUMIF(Revenue!$P:$P,'GL - Import (US)'!$F22,Revenue!$M:$M)</f>
        <v>7.7359039482410547E-2</v>
      </c>
    </row>
    <row r="23" spans="1:61" s="173" customFormat="1" ht="12.75" hidden="1" customHeight="1">
      <c r="A23" s="177" t="s">
        <v>465</v>
      </c>
      <c r="B23" s="178" t="s">
        <v>607</v>
      </c>
      <c r="C23" s="170" t="str" cm="1">
        <f t="array" ref="C23">IFERROR(INDEX('Legal Entity'!B:B,MATCH('GL - Import (US)'!F23,'Legal Entity'!A:A,0),0),0)</f>
        <v>1188 - Corix Utilities (Texas) Inc.</v>
      </c>
      <c r="D23" s="170" t="str" cm="1">
        <f t="array" ref="D23">IFERROR(INDEX('Legal Entity'!C:C,MATCH(F23,'Legal Entity'!A:A,0),0),0)</f>
        <v>US</v>
      </c>
      <c r="E23" s="170" t="s">
        <v>631</v>
      </c>
      <c r="F23" s="170" t="s">
        <v>26</v>
      </c>
      <c r="G23" s="170"/>
      <c r="H23" s="171">
        <f>'General Liability'!AQ$16*$BI23</f>
        <v>837.32212559720836</v>
      </c>
      <c r="I23" s="171">
        <f>'General Liability'!AR$16*$BI23</f>
        <v>1063.7941955279036</v>
      </c>
      <c r="J23" s="171">
        <f>'General Liability'!AS$16*$BI23</f>
        <v>1063.7941955279036</v>
      </c>
      <c r="K23" s="171">
        <f>'General Liability'!AT$16*$BI23</f>
        <v>1063.7941955279036</v>
      </c>
      <c r="L23" s="171">
        <f>'General Liability'!AU$16*$BI23</f>
        <v>1063.7941955279036</v>
      </c>
      <c r="M23" s="171">
        <f>'General Liability'!AV$16*$BI23</f>
        <v>1063.7941955279036</v>
      </c>
      <c r="N23" s="171">
        <f>'General Liability'!AW$16*$BI23</f>
        <v>1063.7941955279036</v>
      </c>
      <c r="O23" s="171">
        <f>'General Liability'!AX$16*$BI23</f>
        <v>1063.7941955279036</v>
      </c>
      <c r="P23" s="171">
        <f>'General Liability'!AY$16*$BI23</f>
        <v>1063.7941955279036</v>
      </c>
      <c r="Q23" s="171">
        <f>'General Liability'!AZ$16*$BI23</f>
        <v>1063.7941955279036</v>
      </c>
      <c r="R23" s="171">
        <f>'General Liability'!BA$16*$BI23</f>
        <v>1063.7941955279036</v>
      </c>
      <c r="S23" s="171">
        <f>'General Liability'!BB$16*$BI23</f>
        <v>1063.7941955279036</v>
      </c>
      <c r="T23" s="171">
        <f>'General Liability'!BC$16*$BI23</f>
        <v>1063.7941955279036</v>
      </c>
      <c r="U23" s="171">
        <f>'General Liability'!BD$16*$BI23</f>
        <v>1143.5787601924965</v>
      </c>
      <c r="V23" s="171">
        <f>'General Liability'!BE$16*$BI23</f>
        <v>1143.5787601924965</v>
      </c>
      <c r="W23" s="171">
        <f>'General Liability'!BF$16*$BI23</f>
        <v>1143.5787601924965</v>
      </c>
      <c r="X23" s="171">
        <f>'General Liability'!BG$16*$BI23</f>
        <v>1143.5787601924965</v>
      </c>
      <c r="Y23" s="171">
        <f>'General Liability'!BH$16*$BI23</f>
        <v>1143.5787601924965</v>
      </c>
      <c r="Z23" s="171">
        <f>'General Liability'!BI$16*$BI23</f>
        <v>1143.5787601924965</v>
      </c>
      <c r="AA23" s="171">
        <f>'General Liability'!BJ$16*$BI23</f>
        <v>1143.5787601924965</v>
      </c>
      <c r="AB23" s="171">
        <f>'General Liability'!BK$16*$BI23</f>
        <v>1143.5787601924965</v>
      </c>
      <c r="AC23" s="171">
        <f>'General Liability'!BL$16*$BI23</f>
        <v>1143.5787601924965</v>
      </c>
      <c r="AD23" s="171">
        <f>'General Liability'!BM$16*$BI23</f>
        <v>1143.5787601924965</v>
      </c>
      <c r="AE23" s="171">
        <f>'General Liability'!BN$16*$BI23</f>
        <v>1143.5787601924965</v>
      </c>
      <c r="AF23" s="171">
        <f>'General Liability'!BO$16*$BI23</f>
        <v>1143.5787601924965</v>
      </c>
      <c r="AG23" s="171">
        <f>'General Liability'!BP$16*$BI23</f>
        <v>1229.3471672069336</v>
      </c>
      <c r="AH23" s="171">
        <f>'General Liability'!BQ$16*$BI23</f>
        <v>1229.3471672069336</v>
      </c>
      <c r="AI23" s="171">
        <f>'General Liability'!BR$16*$BI23</f>
        <v>1229.3471672069336</v>
      </c>
      <c r="AJ23" s="171">
        <f>'General Liability'!BS$16*$BI23</f>
        <v>1229.3471672069336</v>
      </c>
      <c r="AK23" s="171">
        <f>'General Liability'!BT$16*$BI23</f>
        <v>1229.3471672069336</v>
      </c>
      <c r="AL23" s="171">
        <f>'General Liability'!BU$16*$BI23</f>
        <v>1229.3471672069336</v>
      </c>
      <c r="AM23" s="171">
        <f>'General Liability'!BV$16*$BI23</f>
        <v>1229.3471672069336</v>
      </c>
      <c r="AN23" s="171">
        <f>'General Liability'!BW$16*$BI23</f>
        <v>1229.3471672069336</v>
      </c>
      <c r="AO23" s="171">
        <f>'General Liability'!BX$16*$BI23</f>
        <v>1229.3471672069336</v>
      </c>
      <c r="AP23" s="171">
        <f>'General Liability'!BY$16*$BI23</f>
        <v>1229.3471672069336</v>
      </c>
      <c r="AQ23" s="171">
        <f>'General Liability'!BZ$16*$BI23</f>
        <v>1229.3471672069336</v>
      </c>
      <c r="AR23" s="171">
        <f>'General Liability'!CA$16*$BI23</f>
        <v>1229.3471672069336</v>
      </c>
      <c r="AS23" s="171">
        <f>'General Liability'!CB$16*$BI23</f>
        <v>1266.2275822231416</v>
      </c>
      <c r="AT23" s="171">
        <f>'General Liability'!CC$16*$BI23</f>
        <v>1266.2275822231416</v>
      </c>
      <c r="AU23" s="171">
        <f>'General Liability'!CD$16*$BI23</f>
        <v>1266.2275822231416</v>
      </c>
      <c r="AV23" s="171">
        <f>'General Liability'!CE$16*$BI23</f>
        <v>1266.2275822231416</v>
      </c>
      <c r="AW23" s="171">
        <f>'General Liability'!CF$16*$BI23</f>
        <v>1266.2275822231416</v>
      </c>
      <c r="AX23" s="171">
        <f>'General Liability'!CG$16*$BI23</f>
        <v>1266.2275822231416</v>
      </c>
      <c r="AY23" s="171">
        <f>'General Liability'!CH$16*$BI23</f>
        <v>1266.2275822231416</v>
      </c>
      <c r="AZ23" s="171">
        <f>'General Liability'!CI$16*$BI23</f>
        <v>1266.2275822231416</v>
      </c>
      <c r="BA23" s="171">
        <f>'General Liability'!CJ$16*$BI23</f>
        <v>1266.2275822231416</v>
      </c>
      <c r="BB23" s="171">
        <f>'General Liability'!CK$16*$BI23</f>
        <v>1266.2275822231416</v>
      </c>
      <c r="BC23" s="171">
        <f>'General Liability'!CL$16*$BI23</f>
        <v>1266.2275822231416</v>
      </c>
      <c r="BD23" s="171">
        <f>'General Liability'!CM$16*$BI23</f>
        <v>1266.2275822231416</v>
      </c>
      <c r="BE23" s="171">
        <f>'General Liability'!CN$16*$BI23</f>
        <v>1304.214409689836</v>
      </c>
      <c r="BF23" s="171">
        <f>'General Liability'!CO$16*$BI23</f>
        <v>1304.214409689836</v>
      </c>
      <c r="BG23" s="171">
        <f>'General Liability'!CP$16*$BI23</f>
        <v>1304.214409689836</v>
      </c>
      <c r="BI23" s="174">
        <f>SUMIF(Revenue!$P:$P,'GL - Import (US)'!$F23,Revenue!$M:$M)</f>
        <v>4.7917531466170664E-2</v>
      </c>
    </row>
    <row r="24" spans="1:61" s="173" customFormat="1" ht="12.75" hidden="1" customHeight="1">
      <c r="A24" s="177" t="s">
        <v>465</v>
      </c>
      <c r="B24" s="178" t="s">
        <v>607</v>
      </c>
      <c r="C24" s="170" t="str" cm="1">
        <f t="array" ref="C24">IFERROR(INDEX('Legal Entity'!B:B,MATCH('GL - Import (US)'!F24,'Legal Entity'!A:A,0),0),0)</f>
        <v>1144 - WATER SERVICE COMPANY OF GEORGIA, INC.</v>
      </c>
      <c r="D24" s="170" t="str" cm="1">
        <f t="array" ref="D24">IFERROR(INDEX('Legal Entity'!C:C,MATCH(F24,'Legal Entity'!A:A,0),0),0)</f>
        <v>US</v>
      </c>
      <c r="E24" s="170" t="s">
        <v>631</v>
      </c>
      <c r="F24" s="170" t="s">
        <v>22</v>
      </c>
      <c r="G24" s="170"/>
      <c r="H24" s="171">
        <f>'General Liability'!AQ$16*$BI24</f>
        <v>1038.3465876078096</v>
      </c>
      <c r="I24" s="171">
        <f>'General Liability'!AR$16*$BI24</f>
        <v>1319.1901170120907</v>
      </c>
      <c r="J24" s="171">
        <f>'General Liability'!AS$16*$BI24</f>
        <v>1319.1901170120907</v>
      </c>
      <c r="K24" s="171">
        <f>'General Liability'!AT$16*$BI24</f>
        <v>1319.1901170120907</v>
      </c>
      <c r="L24" s="171">
        <f>'General Liability'!AU$16*$BI24</f>
        <v>1319.1901170120907</v>
      </c>
      <c r="M24" s="171">
        <f>'General Liability'!AV$16*$BI24</f>
        <v>1319.1901170120907</v>
      </c>
      <c r="N24" s="171">
        <f>'General Liability'!AW$16*$BI24</f>
        <v>1319.1901170120907</v>
      </c>
      <c r="O24" s="171">
        <f>'General Liability'!AX$16*$BI24</f>
        <v>1319.1901170120907</v>
      </c>
      <c r="P24" s="171">
        <f>'General Liability'!AY$16*$BI24</f>
        <v>1319.1901170120907</v>
      </c>
      <c r="Q24" s="171">
        <f>'General Liability'!AZ$16*$BI24</f>
        <v>1319.1901170120907</v>
      </c>
      <c r="R24" s="171">
        <f>'General Liability'!BA$16*$BI24</f>
        <v>1319.1901170120907</v>
      </c>
      <c r="S24" s="171">
        <f>'General Liability'!BB$16*$BI24</f>
        <v>1319.1901170120907</v>
      </c>
      <c r="T24" s="171">
        <f>'General Liability'!BC$16*$BI24</f>
        <v>1319.1901170120907</v>
      </c>
      <c r="U24" s="171">
        <f>'General Liability'!BD$16*$BI24</f>
        <v>1418.1293757879973</v>
      </c>
      <c r="V24" s="171">
        <f>'General Liability'!BE$16*$BI24</f>
        <v>1418.1293757879973</v>
      </c>
      <c r="W24" s="171">
        <f>'General Liability'!BF$16*$BI24</f>
        <v>1418.1293757879973</v>
      </c>
      <c r="X24" s="171">
        <f>'General Liability'!BG$16*$BI24</f>
        <v>1418.1293757879973</v>
      </c>
      <c r="Y24" s="171">
        <f>'General Liability'!BH$16*$BI24</f>
        <v>1418.1293757879973</v>
      </c>
      <c r="Z24" s="171">
        <f>'General Liability'!BI$16*$BI24</f>
        <v>1418.1293757879973</v>
      </c>
      <c r="AA24" s="171">
        <f>'General Liability'!BJ$16*$BI24</f>
        <v>1418.1293757879973</v>
      </c>
      <c r="AB24" s="171">
        <f>'General Liability'!BK$16*$BI24</f>
        <v>1418.1293757879973</v>
      </c>
      <c r="AC24" s="171">
        <f>'General Liability'!BL$16*$BI24</f>
        <v>1418.1293757879973</v>
      </c>
      <c r="AD24" s="171">
        <f>'General Liability'!BM$16*$BI24</f>
        <v>1418.1293757879973</v>
      </c>
      <c r="AE24" s="171">
        <f>'General Liability'!BN$16*$BI24</f>
        <v>1418.1293757879973</v>
      </c>
      <c r="AF24" s="171">
        <f>'General Liability'!BO$16*$BI24</f>
        <v>1418.1293757879973</v>
      </c>
      <c r="AG24" s="171">
        <f>'General Liability'!BP$16*$BI24</f>
        <v>1524.4890789720971</v>
      </c>
      <c r="AH24" s="171">
        <f>'General Liability'!BQ$16*$BI24</f>
        <v>1524.4890789720971</v>
      </c>
      <c r="AI24" s="171">
        <f>'General Liability'!BR$16*$BI24</f>
        <v>1524.4890789720971</v>
      </c>
      <c r="AJ24" s="171">
        <f>'General Liability'!BS$16*$BI24</f>
        <v>1524.4890789720971</v>
      </c>
      <c r="AK24" s="171">
        <f>'General Liability'!BT$16*$BI24</f>
        <v>1524.4890789720971</v>
      </c>
      <c r="AL24" s="171">
        <f>'General Liability'!BU$16*$BI24</f>
        <v>1524.4890789720971</v>
      </c>
      <c r="AM24" s="171">
        <f>'General Liability'!BV$16*$BI24</f>
        <v>1524.4890789720971</v>
      </c>
      <c r="AN24" s="171">
        <f>'General Liability'!BW$16*$BI24</f>
        <v>1524.4890789720971</v>
      </c>
      <c r="AO24" s="171">
        <f>'General Liability'!BX$16*$BI24</f>
        <v>1524.4890789720971</v>
      </c>
      <c r="AP24" s="171">
        <f>'General Liability'!BY$16*$BI24</f>
        <v>1524.4890789720971</v>
      </c>
      <c r="AQ24" s="171">
        <f>'General Liability'!BZ$16*$BI24</f>
        <v>1524.4890789720971</v>
      </c>
      <c r="AR24" s="171">
        <f>'General Liability'!CA$16*$BI24</f>
        <v>1524.4890789720971</v>
      </c>
      <c r="AS24" s="171">
        <f>'General Liability'!CB$16*$BI24</f>
        <v>1570.2237513412601</v>
      </c>
      <c r="AT24" s="171">
        <f>'General Liability'!CC$16*$BI24</f>
        <v>1570.2237513412601</v>
      </c>
      <c r="AU24" s="171">
        <f>'General Liability'!CD$16*$BI24</f>
        <v>1570.2237513412601</v>
      </c>
      <c r="AV24" s="171">
        <f>'General Liability'!CE$16*$BI24</f>
        <v>1570.2237513412601</v>
      </c>
      <c r="AW24" s="171">
        <f>'General Liability'!CF$16*$BI24</f>
        <v>1570.2237513412601</v>
      </c>
      <c r="AX24" s="171">
        <f>'General Liability'!CG$16*$BI24</f>
        <v>1570.2237513412601</v>
      </c>
      <c r="AY24" s="171">
        <f>'General Liability'!CH$16*$BI24</f>
        <v>1570.2237513412601</v>
      </c>
      <c r="AZ24" s="171">
        <f>'General Liability'!CI$16*$BI24</f>
        <v>1570.2237513412601</v>
      </c>
      <c r="BA24" s="171">
        <f>'General Liability'!CJ$16*$BI24</f>
        <v>1570.2237513412601</v>
      </c>
      <c r="BB24" s="171">
        <f>'General Liability'!CK$16*$BI24</f>
        <v>1570.2237513412601</v>
      </c>
      <c r="BC24" s="171">
        <f>'General Liability'!CL$16*$BI24</f>
        <v>1570.2237513412601</v>
      </c>
      <c r="BD24" s="171">
        <f>'General Liability'!CM$16*$BI24</f>
        <v>1570.2237513412601</v>
      </c>
      <c r="BE24" s="171">
        <f>'General Liability'!CN$16*$BI24</f>
        <v>1617.3304638814982</v>
      </c>
      <c r="BF24" s="171">
        <f>'General Liability'!CO$16*$BI24</f>
        <v>1617.3304638814982</v>
      </c>
      <c r="BG24" s="171">
        <f>'General Liability'!CP$16*$BI24</f>
        <v>1617.3304638814982</v>
      </c>
      <c r="BI24" s="174">
        <f>SUMIF(Revenue!$P:$P,'GL - Import (US)'!$F24,Revenue!$M:$M)</f>
        <v>5.9421581925834202E-2</v>
      </c>
    </row>
    <row r="25" spans="1:61" s="173" customFormat="1" ht="12.75" hidden="1" customHeight="1">
      <c r="A25" s="177" t="s">
        <v>465</v>
      </c>
      <c r="B25" s="178" t="s">
        <v>607</v>
      </c>
      <c r="C25" s="170" t="str" cm="1">
        <f t="array" ref="C25">IFERROR(INDEX('Legal Entity'!B:B,MATCH('GL - Import (US)'!F25,'Legal Entity'!A:A,0),0),0)</f>
        <v>1172 - COMMUNITY UTILITIES OF ALABAMA, INC.       </v>
      </c>
      <c r="D25" s="170" t="str" cm="1">
        <f t="array" ref="D25">IFERROR(INDEX('Legal Entity'!C:C,MATCH(F25,'Legal Entity'!A:A,0),0),0)</f>
        <v>US</v>
      </c>
      <c r="E25" s="170" t="s">
        <v>631</v>
      </c>
      <c r="F25" s="170" t="s">
        <v>648</v>
      </c>
      <c r="G25" s="170"/>
      <c r="H25" s="171">
        <f>'General Liability'!AQ$16*$BI25</f>
        <v>139.69769112594219</v>
      </c>
      <c r="I25" s="171">
        <f>'General Liability'!AR$16*$BI25</f>
        <v>177.48198501554407</v>
      </c>
      <c r="J25" s="171">
        <f>'General Liability'!AS$16*$BI25</f>
        <v>177.48198501554407</v>
      </c>
      <c r="K25" s="171">
        <f>'General Liability'!AT$16*$BI25</f>
        <v>177.48198501554407</v>
      </c>
      <c r="L25" s="171">
        <f>'General Liability'!AU$16*$BI25</f>
        <v>177.48198501554407</v>
      </c>
      <c r="M25" s="171">
        <f>'General Liability'!AV$16*$BI25</f>
        <v>177.48198501554407</v>
      </c>
      <c r="N25" s="171">
        <f>'General Liability'!AW$16*$BI25</f>
        <v>177.48198501554407</v>
      </c>
      <c r="O25" s="171">
        <f>'General Liability'!AX$16*$BI25</f>
        <v>177.48198501554407</v>
      </c>
      <c r="P25" s="171">
        <f>'General Liability'!AY$16*$BI25</f>
        <v>177.48198501554407</v>
      </c>
      <c r="Q25" s="171">
        <f>'General Liability'!AZ$16*$BI25</f>
        <v>177.48198501554407</v>
      </c>
      <c r="R25" s="171">
        <f>'General Liability'!BA$16*$BI25</f>
        <v>177.48198501554407</v>
      </c>
      <c r="S25" s="171">
        <f>'General Liability'!BB$16*$BI25</f>
        <v>177.48198501554407</v>
      </c>
      <c r="T25" s="171">
        <f>'General Liability'!BC$16*$BI25</f>
        <v>177.48198501554407</v>
      </c>
      <c r="U25" s="171">
        <f>'General Liability'!BD$16*$BI25</f>
        <v>190.79313389170989</v>
      </c>
      <c r="V25" s="171">
        <f>'General Liability'!BE$16*$BI25</f>
        <v>190.79313389170989</v>
      </c>
      <c r="W25" s="171">
        <f>'General Liability'!BF$16*$BI25</f>
        <v>190.79313389170989</v>
      </c>
      <c r="X25" s="171">
        <f>'General Liability'!BG$16*$BI25</f>
        <v>190.79313389170989</v>
      </c>
      <c r="Y25" s="171">
        <f>'General Liability'!BH$16*$BI25</f>
        <v>190.79313389170989</v>
      </c>
      <c r="Z25" s="171">
        <f>'General Liability'!BI$16*$BI25</f>
        <v>190.79313389170989</v>
      </c>
      <c r="AA25" s="171">
        <f>'General Liability'!BJ$16*$BI25</f>
        <v>190.79313389170989</v>
      </c>
      <c r="AB25" s="171">
        <f>'General Liability'!BK$16*$BI25</f>
        <v>190.79313389170989</v>
      </c>
      <c r="AC25" s="171">
        <f>'General Liability'!BL$16*$BI25</f>
        <v>190.79313389170989</v>
      </c>
      <c r="AD25" s="171">
        <f>'General Liability'!BM$16*$BI25</f>
        <v>190.79313389170989</v>
      </c>
      <c r="AE25" s="171">
        <f>'General Liability'!BN$16*$BI25</f>
        <v>190.79313389170989</v>
      </c>
      <c r="AF25" s="171">
        <f>'General Liability'!BO$16*$BI25</f>
        <v>190.79313389170989</v>
      </c>
      <c r="AG25" s="171">
        <f>'General Liability'!BP$16*$BI25</f>
        <v>205.1026189335881</v>
      </c>
      <c r="AH25" s="171">
        <f>'General Liability'!BQ$16*$BI25</f>
        <v>205.1026189335881</v>
      </c>
      <c r="AI25" s="171">
        <f>'General Liability'!BR$16*$BI25</f>
        <v>205.1026189335881</v>
      </c>
      <c r="AJ25" s="171">
        <f>'General Liability'!BS$16*$BI25</f>
        <v>205.1026189335881</v>
      </c>
      <c r="AK25" s="171">
        <f>'General Liability'!BT$16*$BI25</f>
        <v>205.1026189335881</v>
      </c>
      <c r="AL25" s="171">
        <f>'General Liability'!BU$16*$BI25</f>
        <v>205.1026189335881</v>
      </c>
      <c r="AM25" s="171">
        <f>'General Liability'!BV$16*$BI25</f>
        <v>205.1026189335881</v>
      </c>
      <c r="AN25" s="171">
        <f>'General Liability'!BW$16*$BI25</f>
        <v>205.1026189335881</v>
      </c>
      <c r="AO25" s="171">
        <f>'General Liability'!BX$16*$BI25</f>
        <v>205.1026189335881</v>
      </c>
      <c r="AP25" s="171">
        <f>'General Liability'!BY$16*$BI25</f>
        <v>205.1026189335881</v>
      </c>
      <c r="AQ25" s="171">
        <f>'General Liability'!BZ$16*$BI25</f>
        <v>205.1026189335881</v>
      </c>
      <c r="AR25" s="171">
        <f>'General Liability'!CA$16*$BI25</f>
        <v>205.1026189335881</v>
      </c>
      <c r="AS25" s="171">
        <f>'General Liability'!CB$16*$BI25</f>
        <v>211.25569750159576</v>
      </c>
      <c r="AT25" s="171">
        <f>'General Liability'!CC$16*$BI25</f>
        <v>211.25569750159576</v>
      </c>
      <c r="AU25" s="171">
        <f>'General Liability'!CD$16*$BI25</f>
        <v>211.25569750159576</v>
      </c>
      <c r="AV25" s="171">
        <f>'General Liability'!CE$16*$BI25</f>
        <v>211.25569750159576</v>
      </c>
      <c r="AW25" s="171">
        <f>'General Liability'!CF$16*$BI25</f>
        <v>211.25569750159576</v>
      </c>
      <c r="AX25" s="171">
        <f>'General Liability'!CG$16*$BI25</f>
        <v>211.25569750159576</v>
      </c>
      <c r="AY25" s="171">
        <f>'General Liability'!CH$16*$BI25</f>
        <v>211.25569750159576</v>
      </c>
      <c r="AZ25" s="171">
        <f>'General Liability'!CI$16*$BI25</f>
        <v>211.25569750159576</v>
      </c>
      <c r="BA25" s="171">
        <f>'General Liability'!CJ$16*$BI25</f>
        <v>211.25569750159576</v>
      </c>
      <c r="BB25" s="171">
        <f>'General Liability'!CK$16*$BI25</f>
        <v>211.25569750159576</v>
      </c>
      <c r="BC25" s="171">
        <f>'General Liability'!CL$16*$BI25</f>
        <v>211.25569750159576</v>
      </c>
      <c r="BD25" s="171">
        <f>'General Liability'!CM$16*$BI25</f>
        <v>211.25569750159576</v>
      </c>
      <c r="BE25" s="171">
        <f>'General Liability'!CN$16*$BI25</f>
        <v>217.59336842664368</v>
      </c>
      <c r="BF25" s="171">
        <f>'General Liability'!CO$16*$BI25</f>
        <v>217.59336842664368</v>
      </c>
      <c r="BG25" s="171">
        <f>'General Liability'!CP$16*$BI25</f>
        <v>217.59336842664368</v>
      </c>
      <c r="BI25" s="174">
        <f>SUMIF(Revenue!$P:$P,'GL - Import (US)'!$F25,Revenue!$M:$M)</f>
        <v>7.9944961510533905E-3</v>
      </c>
    </row>
    <row r="26" spans="1:61" s="173" customFormat="1" ht="12.75" hidden="1" customHeight="1">
      <c r="A26" s="177" t="s">
        <v>465</v>
      </c>
      <c r="B26" s="178" t="s">
        <v>607</v>
      </c>
      <c r="C26" s="170" t="str" cm="1">
        <f t="array" ref="C26">IFERROR(INDEX('Legal Entity'!B:B,MATCH('GL - Import (US)'!F26,'Legal Entity'!A:A,0),0),0)</f>
        <v>1118 - TENNESSEE WATER SERVICE, INC.</v>
      </c>
      <c r="D26" s="170" t="str" cm="1">
        <f t="array" ref="D26">IFERROR(INDEX('Legal Entity'!C:C,MATCH(F26,'Legal Entity'!A:A,0),0),0)</f>
        <v>US</v>
      </c>
      <c r="E26" s="170" t="s">
        <v>631</v>
      </c>
      <c r="F26" s="170" t="s">
        <v>15</v>
      </c>
      <c r="G26" s="170"/>
      <c r="H26" s="171">
        <f>'General Liability'!AQ$16*$BI26</f>
        <v>35.625219959346396</v>
      </c>
      <c r="I26" s="171">
        <f>'General Liability'!AR$16*$BI26</f>
        <v>45.260839345583236</v>
      </c>
      <c r="J26" s="171">
        <f>'General Liability'!AS$16*$BI26</f>
        <v>45.260839345583236</v>
      </c>
      <c r="K26" s="171">
        <f>'General Liability'!AT$16*$BI26</f>
        <v>45.260839345583236</v>
      </c>
      <c r="L26" s="171">
        <f>'General Liability'!AU$16*$BI26</f>
        <v>45.260839345583236</v>
      </c>
      <c r="M26" s="171">
        <f>'General Liability'!AV$16*$BI26</f>
        <v>45.260839345583236</v>
      </c>
      <c r="N26" s="171">
        <f>'General Liability'!AW$16*$BI26</f>
        <v>45.260839345583236</v>
      </c>
      <c r="O26" s="171">
        <f>'General Liability'!AX$16*$BI26</f>
        <v>45.260839345583236</v>
      </c>
      <c r="P26" s="171">
        <f>'General Liability'!AY$16*$BI26</f>
        <v>45.260839345583236</v>
      </c>
      <c r="Q26" s="171">
        <f>'General Liability'!AZ$16*$BI26</f>
        <v>45.260839345583236</v>
      </c>
      <c r="R26" s="171">
        <f>'General Liability'!BA$16*$BI26</f>
        <v>45.260839345583236</v>
      </c>
      <c r="S26" s="171">
        <f>'General Liability'!BB$16*$BI26</f>
        <v>45.260839345583236</v>
      </c>
      <c r="T26" s="171">
        <f>'General Liability'!BC$16*$BI26</f>
        <v>45.260839345583236</v>
      </c>
      <c r="U26" s="171">
        <f>'General Liability'!BD$16*$BI26</f>
        <v>48.655402296501975</v>
      </c>
      <c r="V26" s="171">
        <f>'General Liability'!BE$16*$BI26</f>
        <v>48.655402296501975</v>
      </c>
      <c r="W26" s="171">
        <f>'General Liability'!BF$16*$BI26</f>
        <v>48.655402296501975</v>
      </c>
      <c r="X26" s="171">
        <f>'General Liability'!BG$16*$BI26</f>
        <v>48.655402296501975</v>
      </c>
      <c r="Y26" s="171">
        <f>'General Liability'!BH$16*$BI26</f>
        <v>48.655402296501975</v>
      </c>
      <c r="Z26" s="171">
        <f>'General Liability'!BI$16*$BI26</f>
        <v>48.655402296501975</v>
      </c>
      <c r="AA26" s="171">
        <f>'General Liability'!BJ$16*$BI26</f>
        <v>48.655402296501975</v>
      </c>
      <c r="AB26" s="171">
        <f>'General Liability'!BK$16*$BI26</f>
        <v>48.655402296501975</v>
      </c>
      <c r="AC26" s="171">
        <f>'General Liability'!BL$16*$BI26</f>
        <v>48.655402296501975</v>
      </c>
      <c r="AD26" s="171">
        <f>'General Liability'!BM$16*$BI26</f>
        <v>48.655402296501975</v>
      </c>
      <c r="AE26" s="171">
        <f>'General Liability'!BN$16*$BI26</f>
        <v>48.655402296501975</v>
      </c>
      <c r="AF26" s="171">
        <f>'General Liability'!BO$16*$BI26</f>
        <v>48.655402296501975</v>
      </c>
      <c r="AG26" s="171">
        <f>'General Liability'!BP$16*$BI26</f>
        <v>52.304557468739624</v>
      </c>
      <c r="AH26" s="171">
        <f>'General Liability'!BQ$16*$BI26</f>
        <v>52.304557468739624</v>
      </c>
      <c r="AI26" s="171">
        <f>'General Liability'!BR$16*$BI26</f>
        <v>52.304557468739624</v>
      </c>
      <c r="AJ26" s="171">
        <f>'General Liability'!BS$16*$BI26</f>
        <v>52.304557468739624</v>
      </c>
      <c r="AK26" s="171">
        <f>'General Liability'!BT$16*$BI26</f>
        <v>52.304557468739624</v>
      </c>
      <c r="AL26" s="171">
        <f>'General Liability'!BU$16*$BI26</f>
        <v>52.304557468739624</v>
      </c>
      <c r="AM26" s="171">
        <f>'General Liability'!BV$16*$BI26</f>
        <v>52.304557468739624</v>
      </c>
      <c r="AN26" s="171">
        <f>'General Liability'!BW$16*$BI26</f>
        <v>52.304557468739624</v>
      </c>
      <c r="AO26" s="171">
        <f>'General Liability'!BX$16*$BI26</f>
        <v>52.304557468739624</v>
      </c>
      <c r="AP26" s="171">
        <f>'General Liability'!BY$16*$BI26</f>
        <v>52.304557468739624</v>
      </c>
      <c r="AQ26" s="171">
        <f>'General Liability'!BZ$16*$BI26</f>
        <v>52.304557468739624</v>
      </c>
      <c r="AR26" s="171">
        <f>'General Liability'!CA$16*$BI26</f>
        <v>52.304557468739624</v>
      </c>
      <c r="AS26" s="171">
        <f>'General Liability'!CB$16*$BI26</f>
        <v>53.873694192801814</v>
      </c>
      <c r="AT26" s="171">
        <f>'General Liability'!CC$16*$BI26</f>
        <v>53.873694192801814</v>
      </c>
      <c r="AU26" s="171">
        <f>'General Liability'!CD$16*$BI26</f>
        <v>53.873694192801814</v>
      </c>
      <c r="AV26" s="171">
        <f>'General Liability'!CE$16*$BI26</f>
        <v>53.873694192801814</v>
      </c>
      <c r="AW26" s="171">
        <f>'General Liability'!CF$16*$BI26</f>
        <v>53.873694192801814</v>
      </c>
      <c r="AX26" s="171">
        <f>'General Liability'!CG$16*$BI26</f>
        <v>53.873694192801814</v>
      </c>
      <c r="AY26" s="171">
        <f>'General Liability'!CH$16*$BI26</f>
        <v>53.873694192801814</v>
      </c>
      <c r="AZ26" s="171">
        <f>'General Liability'!CI$16*$BI26</f>
        <v>53.873694192801814</v>
      </c>
      <c r="BA26" s="171">
        <f>'General Liability'!CJ$16*$BI26</f>
        <v>53.873694192801814</v>
      </c>
      <c r="BB26" s="171">
        <f>'General Liability'!CK$16*$BI26</f>
        <v>53.873694192801814</v>
      </c>
      <c r="BC26" s="171">
        <f>'General Liability'!CL$16*$BI26</f>
        <v>53.873694192801814</v>
      </c>
      <c r="BD26" s="171">
        <f>'General Liability'!CM$16*$BI26</f>
        <v>53.873694192801814</v>
      </c>
      <c r="BE26" s="171">
        <f>'General Liability'!CN$16*$BI26</f>
        <v>55.489905018585873</v>
      </c>
      <c r="BF26" s="171">
        <f>'General Liability'!CO$16*$BI26</f>
        <v>55.489905018585873</v>
      </c>
      <c r="BG26" s="171">
        <f>'General Liability'!CP$16*$BI26</f>
        <v>55.489905018585873</v>
      </c>
      <c r="BI26" s="174">
        <f>SUMIF(Revenue!$P:$P,'GL - Import (US)'!$F26,Revenue!$M:$M)</f>
        <v>2.0387286400364571E-3</v>
      </c>
    </row>
    <row r="27" spans="1:61" s="173" customFormat="1" ht="12.75" hidden="1" customHeight="1">
      <c r="A27" s="177" t="s">
        <v>465</v>
      </c>
      <c r="B27" s="178" t="s">
        <v>607</v>
      </c>
      <c r="C27" s="170" t="str" cm="1">
        <f t="array" ref="C27">IFERROR(INDEX('Legal Entity'!B:B,MATCH('GL - Import (US)'!F27,'Legal Entity'!A:A,0),0),0)</f>
        <v>1610 - Corix Utilities Systems (Georgia) Inc.</v>
      </c>
      <c r="D27" s="170" t="str" cm="1">
        <f t="array" ref="D27">IFERROR(INDEX('Legal Entity'!C:C,MATCH(F27,'Legal Entity'!A:A,0),0),0)</f>
        <v>US</v>
      </c>
      <c r="E27" s="170" t="s">
        <v>631</v>
      </c>
      <c r="F27" s="170" t="s">
        <v>270</v>
      </c>
      <c r="G27" s="170"/>
      <c r="H27" s="171">
        <f>'General Liability'!AQ$16*$BI27</f>
        <v>18.531310611001906</v>
      </c>
      <c r="I27" s="171">
        <f>'General Liability'!AR$16*$BI27</f>
        <v>23.543508598256732</v>
      </c>
      <c r="J27" s="171">
        <f>'General Liability'!AS$16*$BI27</f>
        <v>23.543508598256732</v>
      </c>
      <c r="K27" s="171">
        <f>'General Liability'!AT$16*$BI27</f>
        <v>23.543508598256732</v>
      </c>
      <c r="L27" s="171">
        <f>'General Liability'!AU$16*$BI27</f>
        <v>23.543508598256732</v>
      </c>
      <c r="M27" s="171">
        <f>'General Liability'!AV$16*$BI27</f>
        <v>23.543508598256732</v>
      </c>
      <c r="N27" s="171">
        <f>'General Liability'!AW$16*$BI27</f>
        <v>23.543508598256732</v>
      </c>
      <c r="O27" s="171">
        <f>'General Liability'!AX$16*$BI27</f>
        <v>23.543508598256732</v>
      </c>
      <c r="P27" s="171">
        <f>'General Liability'!AY$16*$BI27</f>
        <v>23.543508598256732</v>
      </c>
      <c r="Q27" s="171">
        <f>'General Liability'!AZ$16*$BI27</f>
        <v>23.543508598256732</v>
      </c>
      <c r="R27" s="171">
        <f>'General Liability'!BA$16*$BI27</f>
        <v>23.543508598256732</v>
      </c>
      <c r="S27" s="171">
        <f>'General Liability'!BB$16*$BI27</f>
        <v>23.543508598256732</v>
      </c>
      <c r="T27" s="171">
        <f>'General Liability'!BC$16*$BI27</f>
        <v>23.543508598256732</v>
      </c>
      <c r="U27" s="171">
        <f>'General Liability'!BD$16*$BI27</f>
        <v>25.309271743125986</v>
      </c>
      <c r="V27" s="171">
        <f>'General Liability'!BE$16*$BI27</f>
        <v>25.309271743125986</v>
      </c>
      <c r="W27" s="171">
        <f>'General Liability'!BF$16*$BI27</f>
        <v>25.309271743125986</v>
      </c>
      <c r="X27" s="171">
        <f>'General Liability'!BG$16*$BI27</f>
        <v>25.309271743125986</v>
      </c>
      <c r="Y27" s="171">
        <f>'General Liability'!BH$16*$BI27</f>
        <v>25.309271743125986</v>
      </c>
      <c r="Z27" s="171">
        <f>'General Liability'!BI$16*$BI27</f>
        <v>25.309271743125986</v>
      </c>
      <c r="AA27" s="171">
        <f>'General Liability'!BJ$16*$BI27</f>
        <v>25.309271743125986</v>
      </c>
      <c r="AB27" s="171">
        <f>'General Liability'!BK$16*$BI27</f>
        <v>25.309271743125986</v>
      </c>
      <c r="AC27" s="171">
        <f>'General Liability'!BL$16*$BI27</f>
        <v>25.309271743125986</v>
      </c>
      <c r="AD27" s="171">
        <f>'General Liability'!BM$16*$BI27</f>
        <v>25.309271743125986</v>
      </c>
      <c r="AE27" s="171">
        <f>'General Liability'!BN$16*$BI27</f>
        <v>25.309271743125986</v>
      </c>
      <c r="AF27" s="171">
        <f>'General Liability'!BO$16*$BI27</f>
        <v>25.309271743125986</v>
      </c>
      <c r="AG27" s="171">
        <f>'General Liability'!BP$16*$BI27</f>
        <v>27.207467123860436</v>
      </c>
      <c r="AH27" s="171">
        <f>'General Liability'!BQ$16*$BI27</f>
        <v>27.207467123860436</v>
      </c>
      <c r="AI27" s="171">
        <f>'General Liability'!BR$16*$BI27</f>
        <v>27.207467123860436</v>
      </c>
      <c r="AJ27" s="171">
        <f>'General Liability'!BS$16*$BI27</f>
        <v>27.207467123860436</v>
      </c>
      <c r="AK27" s="171">
        <f>'General Liability'!BT$16*$BI27</f>
        <v>27.207467123860436</v>
      </c>
      <c r="AL27" s="171">
        <f>'General Liability'!BU$16*$BI27</f>
        <v>27.207467123860436</v>
      </c>
      <c r="AM27" s="171">
        <f>'General Liability'!BV$16*$BI27</f>
        <v>27.207467123860436</v>
      </c>
      <c r="AN27" s="171">
        <f>'General Liability'!BW$16*$BI27</f>
        <v>27.207467123860436</v>
      </c>
      <c r="AO27" s="171">
        <f>'General Liability'!BX$16*$BI27</f>
        <v>27.207467123860436</v>
      </c>
      <c r="AP27" s="171">
        <f>'General Liability'!BY$16*$BI27</f>
        <v>27.207467123860436</v>
      </c>
      <c r="AQ27" s="171">
        <f>'General Liability'!BZ$16*$BI27</f>
        <v>27.207467123860436</v>
      </c>
      <c r="AR27" s="171">
        <f>'General Liability'!CA$16*$BI27</f>
        <v>27.207467123860436</v>
      </c>
      <c r="AS27" s="171">
        <f>'General Liability'!CB$16*$BI27</f>
        <v>28.02369113757625</v>
      </c>
      <c r="AT27" s="171">
        <f>'General Liability'!CC$16*$BI27</f>
        <v>28.02369113757625</v>
      </c>
      <c r="AU27" s="171">
        <f>'General Liability'!CD$16*$BI27</f>
        <v>28.02369113757625</v>
      </c>
      <c r="AV27" s="171">
        <f>'General Liability'!CE$16*$BI27</f>
        <v>28.02369113757625</v>
      </c>
      <c r="AW27" s="171">
        <f>'General Liability'!CF$16*$BI27</f>
        <v>28.02369113757625</v>
      </c>
      <c r="AX27" s="171">
        <f>'General Liability'!CG$16*$BI27</f>
        <v>28.02369113757625</v>
      </c>
      <c r="AY27" s="171">
        <f>'General Liability'!CH$16*$BI27</f>
        <v>28.02369113757625</v>
      </c>
      <c r="AZ27" s="171">
        <f>'General Liability'!CI$16*$BI27</f>
        <v>28.02369113757625</v>
      </c>
      <c r="BA27" s="171">
        <f>'General Liability'!CJ$16*$BI27</f>
        <v>28.02369113757625</v>
      </c>
      <c r="BB27" s="171">
        <f>'General Liability'!CK$16*$BI27</f>
        <v>28.02369113757625</v>
      </c>
      <c r="BC27" s="171">
        <f>'General Liability'!CL$16*$BI27</f>
        <v>28.02369113757625</v>
      </c>
      <c r="BD27" s="171">
        <f>'General Liability'!CM$16*$BI27</f>
        <v>28.02369113757625</v>
      </c>
      <c r="BE27" s="171">
        <f>'General Liability'!CN$16*$BI27</f>
        <v>28.864401871703542</v>
      </c>
      <c r="BF27" s="171">
        <f>'General Liability'!CO$16*$BI27</f>
        <v>28.864401871703542</v>
      </c>
      <c r="BG27" s="171">
        <f>'General Liability'!CP$16*$BI27</f>
        <v>28.864401871703542</v>
      </c>
      <c r="BI27" s="174">
        <f>SUMIF(Revenue!$P:$P,'GL - Import (US)'!$F27,Revenue!$M:$M)</f>
        <v>1.0604934853223073E-3</v>
      </c>
    </row>
    <row r="28" spans="1:61" s="173" customFormat="1" ht="12.75" hidden="1" customHeight="1">
      <c r="A28" s="177" t="s">
        <v>465</v>
      </c>
      <c r="B28" s="178" t="s">
        <v>607</v>
      </c>
      <c r="C28" s="170" t="str" cm="1">
        <f t="array" ref="C28">IFERROR(INDEX('Legal Entity'!B:B,MATCH('GL - Import (US)'!F28,'Legal Entity'!A:A,0),0),0)</f>
        <v>1610 - Corix Utilities Systems (Georgia) Inc.</v>
      </c>
      <c r="D28" s="170" t="str" cm="1">
        <f t="array" ref="D28">IFERROR(INDEX('Legal Entity'!C:C,MATCH(F28,'Legal Entity'!A:A,0),0),0)</f>
        <v>US</v>
      </c>
      <c r="E28" s="170" t="s">
        <v>631</v>
      </c>
      <c r="F28" s="170" t="s">
        <v>278</v>
      </c>
      <c r="G28" s="170"/>
      <c r="H28" s="171">
        <f>'General Liability'!AQ$16*$BI28</f>
        <v>26.383057407082703</v>
      </c>
      <c r="I28" s="171">
        <f>'General Liability'!AR$16*$BI28</f>
        <v>33.518931928278207</v>
      </c>
      <c r="J28" s="171">
        <f>'General Liability'!AS$16*$BI28</f>
        <v>33.518931928278207</v>
      </c>
      <c r="K28" s="171">
        <f>'General Liability'!AT$16*$BI28</f>
        <v>33.518931928278207</v>
      </c>
      <c r="L28" s="171">
        <f>'General Liability'!AU$16*$BI28</f>
        <v>33.518931928278207</v>
      </c>
      <c r="M28" s="171">
        <f>'General Liability'!AV$16*$BI28</f>
        <v>33.518931928278207</v>
      </c>
      <c r="N28" s="171">
        <f>'General Liability'!AW$16*$BI28</f>
        <v>33.518931928278207</v>
      </c>
      <c r="O28" s="171">
        <f>'General Liability'!AX$16*$BI28</f>
        <v>33.518931928278207</v>
      </c>
      <c r="P28" s="171">
        <f>'General Liability'!AY$16*$BI28</f>
        <v>33.518931928278207</v>
      </c>
      <c r="Q28" s="171">
        <f>'General Liability'!AZ$16*$BI28</f>
        <v>33.518931928278207</v>
      </c>
      <c r="R28" s="171">
        <f>'General Liability'!BA$16*$BI28</f>
        <v>33.518931928278207</v>
      </c>
      <c r="S28" s="171">
        <f>'General Liability'!BB$16*$BI28</f>
        <v>33.518931928278207</v>
      </c>
      <c r="T28" s="171">
        <f>'General Liability'!BC$16*$BI28</f>
        <v>33.518931928278207</v>
      </c>
      <c r="U28" s="171">
        <f>'General Liability'!BD$16*$BI28</f>
        <v>36.032851822899076</v>
      </c>
      <c r="V28" s="171">
        <f>'General Liability'!BE$16*$BI28</f>
        <v>36.032851822899076</v>
      </c>
      <c r="W28" s="171">
        <f>'General Liability'!BF$16*$BI28</f>
        <v>36.032851822899076</v>
      </c>
      <c r="X28" s="171">
        <f>'General Liability'!BG$16*$BI28</f>
        <v>36.032851822899076</v>
      </c>
      <c r="Y28" s="171">
        <f>'General Liability'!BH$16*$BI28</f>
        <v>36.032851822899076</v>
      </c>
      <c r="Z28" s="171">
        <f>'General Liability'!BI$16*$BI28</f>
        <v>36.032851822899076</v>
      </c>
      <c r="AA28" s="171">
        <f>'General Liability'!BJ$16*$BI28</f>
        <v>36.032851822899076</v>
      </c>
      <c r="AB28" s="171">
        <f>'General Liability'!BK$16*$BI28</f>
        <v>36.032851822899076</v>
      </c>
      <c r="AC28" s="171">
        <f>'General Liability'!BL$16*$BI28</f>
        <v>36.032851822899076</v>
      </c>
      <c r="AD28" s="171">
        <f>'General Liability'!BM$16*$BI28</f>
        <v>36.032851822899076</v>
      </c>
      <c r="AE28" s="171">
        <f>'General Liability'!BN$16*$BI28</f>
        <v>36.032851822899076</v>
      </c>
      <c r="AF28" s="171">
        <f>'General Liability'!BO$16*$BI28</f>
        <v>36.032851822899076</v>
      </c>
      <c r="AG28" s="171">
        <f>'General Liability'!BP$16*$BI28</f>
        <v>38.735315709616501</v>
      </c>
      <c r="AH28" s="171">
        <f>'General Liability'!BQ$16*$BI28</f>
        <v>38.735315709616501</v>
      </c>
      <c r="AI28" s="171">
        <f>'General Liability'!BR$16*$BI28</f>
        <v>38.735315709616501</v>
      </c>
      <c r="AJ28" s="171">
        <f>'General Liability'!BS$16*$BI28</f>
        <v>38.735315709616501</v>
      </c>
      <c r="AK28" s="171">
        <f>'General Liability'!BT$16*$BI28</f>
        <v>38.735315709616501</v>
      </c>
      <c r="AL28" s="171">
        <f>'General Liability'!BU$16*$BI28</f>
        <v>38.735315709616501</v>
      </c>
      <c r="AM28" s="171">
        <f>'General Liability'!BV$16*$BI28</f>
        <v>38.735315709616501</v>
      </c>
      <c r="AN28" s="171">
        <f>'General Liability'!BW$16*$BI28</f>
        <v>38.735315709616501</v>
      </c>
      <c r="AO28" s="171">
        <f>'General Liability'!BX$16*$BI28</f>
        <v>38.735315709616501</v>
      </c>
      <c r="AP28" s="171">
        <f>'General Liability'!BY$16*$BI28</f>
        <v>38.735315709616501</v>
      </c>
      <c r="AQ28" s="171">
        <f>'General Liability'!BZ$16*$BI28</f>
        <v>38.735315709616501</v>
      </c>
      <c r="AR28" s="171">
        <f>'General Liability'!CA$16*$BI28</f>
        <v>38.735315709616501</v>
      </c>
      <c r="AS28" s="171">
        <f>'General Liability'!CB$16*$BI28</f>
        <v>39.897375180905001</v>
      </c>
      <c r="AT28" s="171">
        <f>'General Liability'!CC$16*$BI28</f>
        <v>39.897375180905001</v>
      </c>
      <c r="AU28" s="171">
        <f>'General Liability'!CD$16*$BI28</f>
        <v>39.897375180905001</v>
      </c>
      <c r="AV28" s="171">
        <f>'General Liability'!CE$16*$BI28</f>
        <v>39.897375180905001</v>
      </c>
      <c r="AW28" s="171">
        <f>'General Liability'!CF$16*$BI28</f>
        <v>39.897375180905001</v>
      </c>
      <c r="AX28" s="171">
        <f>'General Liability'!CG$16*$BI28</f>
        <v>39.897375180905001</v>
      </c>
      <c r="AY28" s="171">
        <f>'General Liability'!CH$16*$BI28</f>
        <v>39.897375180905001</v>
      </c>
      <c r="AZ28" s="171">
        <f>'General Liability'!CI$16*$BI28</f>
        <v>39.897375180905001</v>
      </c>
      <c r="BA28" s="171">
        <f>'General Liability'!CJ$16*$BI28</f>
        <v>39.897375180905001</v>
      </c>
      <c r="BB28" s="171">
        <f>'General Liability'!CK$16*$BI28</f>
        <v>39.897375180905001</v>
      </c>
      <c r="BC28" s="171">
        <f>'General Liability'!CL$16*$BI28</f>
        <v>39.897375180905001</v>
      </c>
      <c r="BD28" s="171">
        <f>'General Liability'!CM$16*$BI28</f>
        <v>39.897375180905001</v>
      </c>
      <c r="BE28" s="171">
        <f>'General Liability'!CN$16*$BI28</f>
        <v>41.094296436332158</v>
      </c>
      <c r="BF28" s="171">
        <f>'General Liability'!CO$16*$BI28</f>
        <v>41.094296436332158</v>
      </c>
      <c r="BG28" s="171">
        <f>'General Liability'!CP$16*$BI28</f>
        <v>41.094296436332158</v>
      </c>
      <c r="BI28" s="174">
        <f>SUMIF(Revenue!$P:$P,'GL - Import (US)'!$F28,Revenue!$M:$M)</f>
        <v>1.5098263199195788E-3</v>
      </c>
    </row>
    <row r="29" spans="1:61" s="173" customFormat="1" ht="12.75" hidden="1" customHeight="1">
      <c r="A29" s="177" t="s">
        <v>465</v>
      </c>
      <c r="B29" s="178" t="s">
        <v>607</v>
      </c>
      <c r="C29" s="170" t="str" cm="1">
        <f t="array" ref="C29">IFERROR(INDEX('Legal Entity'!B:B,MATCH('GL - Import (US)'!F29,'Legal Entity'!A:A,0),0),0)</f>
        <v>1610 - Corix Utilities Systems (Georgia) Inc.</v>
      </c>
      <c r="D29" s="170" t="str" cm="1">
        <f t="array" ref="D29">IFERROR(INDEX('Legal Entity'!C:C,MATCH(F29,'Legal Entity'!A:A,0),0),0)</f>
        <v>US</v>
      </c>
      <c r="E29" s="170" t="s">
        <v>631</v>
      </c>
      <c r="F29" s="170" t="s">
        <v>261</v>
      </c>
      <c r="G29" s="170"/>
      <c r="H29" s="171">
        <f>'General Liability'!AQ$16*$BI29</f>
        <v>2.6450210929755102</v>
      </c>
      <c r="I29" s="171">
        <f>'General Liability'!AR$16*$BI29</f>
        <v>3.3604248588908909</v>
      </c>
      <c r="J29" s="171">
        <f>'General Liability'!AS$16*$BI29</f>
        <v>3.3604248588908909</v>
      </c>
      <c r="K29" s="171">
        <f>'General Liability'!AT$16*$BI29</f>
        <v>3.3604248588908909</v>
      </c>
      <c r="L29" s="171">
        <f>'General Liability'!AU$16*$BI29</f>
        <v>3.3604248588908909</v>
      </c>
      <c r="M29" s="171">
        <f>'General Liability'!AV$16*$BI29</f>
        <v>3.3604248588908909</v>
      </c>
      <c r="N29" s="171">
        <f>'General Liability'!AW$16*$BI29</f>
        <v>3.3604248588908909</v>
      </c>
      <c r="O29" s="171">
        <f>'General Liability'!AX$16*$BI29</f>
        <v>3.3604248588908909</v>
      </c>
      <c r="P29" s="171">
        <f>'General Liability'!AY$16*$BI29</f>
        <v>3.3604248588908909</v>
      </c>
      <c r="Q29" s="171">
        <f>'General Liability'!AZ$16*$BI29</f>
        <v>3.3604248588908909</v>
      </c>
      <c r="R29" s="171">
        <f>'General Liability'!BA$16*$BI29</f>
        <v>3.3604248588908909</v>
      </c>
      <c r="S29" s="171">
        <f>'General Liability'!BB$16*$BI29</f>
        <v>3.3604248588908909</v>
      </c>
      <c r="T29" s="171">
        <f>'General Liability'!BC$16*$BI29</f>
        <v>3.3604248588908909</v>
      </c>
      <c r="U29" s="171">
        <f>'General Liability'!BD$16*$BI29</f>
        <v>3.6124567233077074</v>
      </c>
      <c r="V29" s="171">
        <f>'General Liability'!BE$16*$BI29</f>
        <v>3.6124567233077074</v>
      </c>
      <c r="W29" s="171">
        <f>'General Liability'!BF$16*$BI29</f>
        <v>3.6124567233077074</v>
      </c>
      <c r="X29" s="171">
        <f>'General Liability'!BG$16*$BI29</f>
        <v>3.6124567233077074</v>
      </c>
      <c r="Y29" s="171">
        <f>'General Liability'!BH$16*$BI29</f>
        <v>3.6124567233077074</v>
      </c>
      <c r="Z29" s="171">
        <f>'General Liability'!BI$16*$BI29</f>
        <v>3.6124567233077074</v>
      </c>
      <c r="AA29" s="171">
        <f>'General Liability'!BJ$16*$BI29</f>
        <v>3.6124567233077074</v>
      </c>
      <c r="AB29" s="171">
        <f>'General Liability'!BK$16*$BI29</f>
        <v>3.6124567233077074</v>
      </c>
      <c r="AC29" s="171">
        <f>'General Liability'!BL$16*$BI29</f>
        <v>3.6124567233077074</v>
      </c>
      <c r="AD29" s="171">
        <f>'General Liability'!BM$16*$BI29</f>
        <v>3.6124567233077074</v>
      </c>
      <c r="AE29" s="171">
        <f>'General Liability'!BN$16*$BI29</f>
        <v>3.6124567233077074</v>
      </c>
      <c r="AF29" s="171">
        <f>'General Liability'!BO$16*$BI29</f>
        <v>3.6124567233077074</v>
      </c>
      <c r="AG29" s="171">
        <f>'General Liability'!BP$16*$BI29</f>
        <v>3.8833909775557856</v>
      </c>
      <c r="AH29" s="171">
        <f>'General Liability'!BQ$16*$BI29</f>
        <v>3.8833909775557856</v>
      </c>
      <c r="AI29" s="171">
        <f>'General Liability'!BR$16*$BI29</f>
        <v>3.8833909775557856</v>
      </c>
      <c r="AJ29" s="171">
        <f>'General Liability'!BS$16*$BI29</f>
        <v>3.8833909775557856</v>
      </c>
      <c r="AK29" s="171">
        <f>'General Liability'!BT$16*$BI29</f>
        <v>3.8833909775557856</v>
      </c>
      <c r="AL29" s="171">
        <f>'General Liability'!BU$16*$BI29</f>
        <v>3.8833909775557856</v>
      </c>
      <c r="AM29" s="171">
        <f>'General Liability'!BV$16*$BI29</f>
        <v>3.8833909775557856</v>
      </c>
      <c r="AN29" s="171">
        <f>'General Liability'!BW$16*$BI29</f>
        <v>3.8833909775557856</v>
      </c>
      <c r="AO29" s="171">
        <f>'General Liability'!BX$16*$BI29</f>
        <v>3.8833909775557856</v>
      </c>
      <c r="AP29" s="171">
        <f>'General Liability'!BY$16*$BI29</f>
        <v>3.8833909775557856</v>
      </c>
      <c r="AQ29" s="171">
        <f>'General Liability'!BZ$16*$BI29</f>
        <v>3.8833909775557856</v>
      </c>
      <c r="AR29" s="171">
        <f>'General Liability'!CA$16*$BI29</f>
        <v>3.8833909775557856</v>
      </c>
      <c r="AS29" s="171">
        <f>'General Liability'!CB$16*$BI29</f>
        <v>3.9998927068824592</v>
      </c>
      <c r="AT29" s="171">
        <f>'General Liability'!CC$16*$BI29</f>
        <v>3.9998927068824592</v>
      </c>
      <c r="AU29" s="171">
        <f>'General Liability'!CD$16*$BI29</f>
        <v>3.9998927068824592</v>
      </c>
      <c r="AV29" s="171">
        <f>'General Liability'!CE$16*$BI29</f>
        <v>3.9998927068824592</v>
      </c>
      <c r="AW29" s="171">
        <f>'General Liability'!CF$16*$BI29</f>
        <v>3.9998927068824592</v>
      </c>
      <c r="AX29" s="171">
        <f>'General Liability'!CG$16*$BI29</f>
        <v>3.9998927068824592</v>
      </c>
      <c r="AY29" s="171">
        <f>'General Liability'!CH$16*$BI29</f>
        <v>3.9998927068824592</v>
      </c>
      <c r="AZ29" s="171">
        <f>'General Liability'!CI$16*$BI29</f>
        <v>3.9998927068824592</v>
      </c>
      <c r="BA29" s="171">
        <f>'General Liability'!CJ$16*$BI29</f>
        <v>3.9998927068824592</v>
      </c>
      <c r="BB29" s="171">
        <f>'General Liability'!CK$16*$BI29</f>
        <v>3.9998927068824592</v>
      </c>
      <c r="BC29" s="171">
        <f>'General Liability'!CL$16*$BI29</f>
        <v>3.9998927068824592</v>
      </c>
      <c r="BD29" s="171">
        <f>'General Liability'!CM$16*$BI29</f>
        <v>3.9998927068824592</v>
      </c>
      <c r="BE29" s="171">
        <f>'General Liability'!CN$16*$BI29</f>
        <v>4.1198894880889334</v>
      </c>
      <c r="BF29" s="171">
        <f>'General Liability'!CO$16*$BI29</f>
        <v>4.1198894880889334</v>
      </c>
      <c r="BG29" s="171">
        <f>'General Liability'!CP$16*$BI29</f>
        <v>4.1198894880889334</v>
      </c>
      <c r="BI29" s="174">
        <f>SUMIF(Revenue!$P:$P,'GL - Import (US)'!$F29,Revenue!$M:$M)</f>
        <v>1.5136693224359927E-4</v>
      </c>
    </row>
    <row r="30" spans="1:61" s="173" customFormat="1" ht="12.75" hidden="1" customHeight="1">
      <c r="A30" s="177" t="s">
        <v>465</v>
      </c>
      <c r="B30" s="178" t="s">
        <v>607</v>
      </c>
      <c r="C30" s="170" t="str" cm="1">
        <f t="array" ref="C30">IFERROR(INDEX('Legal Entity'!B:B,MATCH('GL - Import (US)'!F30,'Legal Entity'!A:A,0),0),0)</f>
        <v>1610 - Corix Utilities Systems (Georgia) Inc.</v>
      </c>
      <c r="D30" s="170" t="str" cm="1">
        <f t="array" ref="D30">IFERROR(INDEX('Legal Entity'!C:C,MATCH(F30,'Legal Entity'!A:A,0),0),0)</f>
        <v>US</v>
      </c>
      <c r="E30" s="170" t="s">
        <v>631</v>
      </c>
      <c r="F30" s="170" t="s">
        <v>259</v>
      </c>
      <c r="G30" s="170"/>
      <c r="H30" s="171">
        <f>'General Liability'!AQ$16*$BI30</f>
        <v>3.6892917319217169</v>
      </c>
      <c r="I30" s="171">
        <f>'General Liability'!AR$16*$BI30</f>
        <v>4.6871413164058096</v>
      </c>
      <c r="J30" s="171">
        <f>'General Liability'!AS$16*$BI30</f>
        <v>4.6871413164058096</v>
      </c>
      <c r="K30" s="171">
        <f>'General Liability'!AT$16*$BI30</f>
        <v>4.6871413164058096</v>
      </c>
      <c r="L30" s="171">
        <f>'General Liability'!AU$16*$BI30</f>
        <v>4.6871413164058096</v>
      </c>
      <c r="M30" s="171">
        <f>'General Liability'!AV$16*$BI30</f>
        <v>4.6871413164058096</v>
      </c>
      <c r="N30" s="171">
        <f>'General Liability'!AW$16*$BI30</f>
        <v>4.6871413164058096</v>
      </c>
      <c r="O30" s="171">
        <f>'General Liability'!AX$16*$BI30</f>
        <v>4.6871413164058096</v>
      </c>
      <c r="P30" s="171">
        <f>'General Liability'!AY$16*$BI30</f>
        <v>4.6871413164058096</v>
      </c>
      <c r="Q30" s="171">
        <f>'General Liability'!AZ$16*$BI30</f>
        <v>4.6871413164058096</v>
      </c>
      <c r="R30" s="171">
        <f>'General Liability'!BA$16*$BI30</f>
        <v>4.6871413164058096</v>
      </c>
      <c r="S30" s="171">
        <f>'General Liability'!BB$16*$BI30</f>
        <v>4.6871413164058096</v>
      </c>
      <c r="T30" s="171">
        <f>'General Liability'!BC$16*$BI30</f>
        <v>4.6871413164058096</v>
      </c>
      <c r="U30" s="171">
        <f>'General Liability'!BD$16*$BI30</f>
        <v>5.0386769151362447</v>
      </c>
      <c r="V30" s="171">
        <f>'General Liability'!BE$16*$BI30</f>
        <v>5.0386769151362447</v>
      </c>
      <c r="W30" s="171">
        <f>'General Liability'!BF$16*$BI30</f>
        <v>5.0386769151362447</v>
      </c>
      <c r="X30" s="171">
        <f>'General Liability'!BG$16*$BI30</f>
        <v>5.0386769151362447</v>
      </c>
      <c r="Y30" s="171">
        <f>'General Liability'!BH$16*$BI30</f>
        <v>5.0386769151362447</v>
      </c>
      <c r="Z30" s="171">
        <f>'General Liability'!BI$16*$BI30</f>
        <v>5.0386769151362447</v>
      </c>
      <c r="AA30" s="171">
        <f>'General Liability'!BJ$16*$BI30</f>
        <v>5.0386769151362447</v>
      </c>
      <c r="AB30" s="171">
        <f>'General Liability'!BK$16*$BI30</f>
        <v>5.0386769151362447</v>
      </c>
      <c r="AC30" s="171">
        <f>'General Liability'!BL$16*$BI30</f>
        <v>5.0386769151362447</v>
      </c>
      <c r="AD30" s="171">
        <f>'General Liability'!BM$16*$BI30</f>
        <v>5.0386769151362447</v>
      </c>
      <c r="AE30" s="171">
        <f>'General Liability'!BN$16*$BI30</f>
        <v>5.0386769151362447</v>
      </c>
      <c r="AF30" s="171">
        <f>'General Liability'!BO$16*$BI30</f>
        <v>5.0386769151362447</v>
      </c>
      <c r="AG30" s="171">
        <f>'General Liability'!BP$16*$BI30</f>
        <v>5.4165776837714628</v>
      </c>
      <c r="AH30" s="171">
        <f>'General Liability'!BQ$16*$BI30</f>
        <v>5.4165776837714628</v>
      </c>
      <c r="AI30" s="171">
        <f>'General Liability'!BR$16*$BI30</f>
        <v>5.4165776837714628</v>
      </c>
      <c r="AJ30" s="171">
        <f>'General Liability'!BS$16*$BI30</f>
        <v>5.4165776837714628</v>
      </c>
      <c r="AK30" s="171">
        <f>'General Liability'!BT$16*$BI30</f>
        <v>5.4165776837714628</v>
      </c>
      <c r="AL30" s="171">
        <f>'General Liability'!BU$16*$BI30</f>
        <v>5.4165776837714628</v>
      </c>
      <c r="AM30" s="171">
        <f>'General Liability'!BV$16*$BI30</f>
        <v>5.4165776837714628</v>
      </c>
      <c r="AN30" s="171">
        <f>'General Liability'!BW$16*$BI30</f>
        <v>5.4165776837714628</v>
      </c>
      <c r="AO30" s="171">
        <f>'General Liability'!BX$16*$BI30</f>
        <v>5.4165776837714628</v>
      </c>
      <c r="AP30" s="171">
        <f>'General Liability'!BY$16*$BI30</f>
        <v>5.4165776837714628</v>
      </c>
      <c r="AQ30" s="171">
        <f>'General Liability'!BZ$16*$BI30</f>
        <v>5.4165776837714628</v>
      </c>
      <c r="AR30" s="171">
        <f>'General Liability'!CA$16*$BI30</f>
        <v>5.4165776837714628</v>
      </c>
      <c r="AS30" s="171">
        <f>'General Liability'!CB$16*$BI30</f>
        <v>5.5790750142846068</v>
      </c>
      <c r="AT30" s="171">
        <f>'General Liability'!CC$16*$BI30</f>
        <v>5.5790750142846068</v>
      </c>
      <c r="AU30" s="171">
        <f>'General Liability'!CD$16*$BI30</f>
        <v>5.5790750142846068</v>
      </c>
      <c r="AV30" s="171">
        <f>'General Liability'!CE$16*$BI30</f>
        <v>5.5790750142846068</v>
      </c>
      <c r="AW30" s="171">
        <f>'General Liability'!CF$16*$BI30</f>
        <v>5.5790750142846068</v>
      </c>
      <c r="AX30" s="171">
        <f>'General Liability'!CG$16*$BI30</f>
        <v>5.5790750142846068</v>
      </c>
      <c r="AY30" s="171">
        <f>'General Liability'!CH$16*$BI30</f>
        <v>5.5790750142846068</v>
      </c>
      <c r="AZ30" s="171">
        <f>'General Liability'!CI$16*$BI30</f>
        <v>5.5790750142846068</v>
      </c>
      <c r="BA30" s="171">
        <f>'General Liability'!CJ$16*$BI30</f>
        <v>5.5790750142846068</v>
      </c>
      <c r="BB30" s="171">
        <f>'General Liability'!CK$16*$BI30</f>
        <v>5.5790750142846068</v>
      </c>
      <c r="BC30" s="171">
        <f>'General Liability'!CL$16*$BI30</f>
        <v>5.5790750142846068</v>
      </c>
      <c r="BD30" s="171">
        <f>'General Liability'!CM$16*$BI30</f>
        <v>5.5790750142846068</v>
      </c>
      <c r="BE30" s="171">
        <f>'General Liability'!CN$16*$BI30</f>
        <v>5.7464472647131464</v>
      </c>
      <c r="BF30" s="171">
        <f>'General Liability'!CO$16*$BI30</f>
        <v>5.7464472647131464</v>
      </c>
      <c r="BG30" s="171">
        <f>'General Liability'!CP$16*$BI30</f>
        <v>5.7464472647131464</v>
      </c>
      <c r="BI30" s="174">
        <f>SUMIF(Revenue!$P:$P,'GL - Import (US)'!$F30,Revenue!$M:$M)</f>
        <v>2.1112753055003178E-4</v>
      </c>
    </row>
    <row r="31" spans="1:61" s="173" customFormat="1" ht="12.75" hidden="1" customHeight="1">
      <c r="A31" s="177" t="s">
        <v>465</v>
      </c>
      <c r="B31" s="178" t="s">
        <v>607</v>
      </c>
      <c r="C31" s="170" t="str" cm="1">
        <f t="array" ref="C31">IFERROR(INDEX('Legal Entity'!B:B,MATCH('GL - Import (US)'!F31,'Legal Entity'!A:A,0),0),0)</f>
        <v>1610 - Corix Utilities Systems (Georgia) Inc.</v>
      </c>
      <c r="D31" s="170" t="str" cm="1">
        <f t="array" ref="D31">IFERROR(INDEX('Legal Entity'!C:C,MATCH(F31,'Legal Entity'!A:A,0),0),0)</f>
        <v>US</v>
      </c>
      <c r="E31" s="170" t="s">
        <v>631</v>
      </c>
      <c r="F31" s="170" t="s">
        <v>260</v>
      </c>
      <c r="G31" s="170"/>
      <c r="H31" s="171">
        <f>'General Liability'!AQ$16*$BI31</f>
        <v>2.6074299851009877</v>
      </c>
      <c r="I31" s="171">
        <f>'General Liability'!AR$16*$BI31</f>
        <v>3.3126664142757329</v>
      </c>
      <c r="J31" s="171">
        <f>'General Liability'!AS$16*$BI31</f>
        <v>3.3126664142757329</v>
      </c>
      <c r="K31" s="171">
        <f>'General Liability'!AT$16*$BI31</f>
        <v>3.3126664142757329</v>
      </c>
      <c r="L31" s="171">
        <f>'General Liability'!AU$16*$BI31</f>
        <v>3.3126664142757329</v>
      </c>
      <c r="M31" s="171">
        <f>'General Liability'!AV$16*$BI31</f>
        <v>3.3126664142757329</v>
      </c>
      <c r="N31" s="171">
        <f>'General Liability'!AW$16*$BI31</f>
        <v>3.3126664142757329</v>
      </c>
      <c r="O31" s="171">
        <f>'General Liability'!AX$16*$BI31</f>
        <v>3.3126664142757329</v>
      </c>
      <c r="P31" s="171">
        <f>'General Liability'!AY$16*$BI31</f>
        <v>3.3126664142757329</v>
      </c>
      <c r="Q31" s="171">
        <f>'General Liability'!AZ$16*$BI31</f>
        <v>3.3126664142757329</v>
      </c>
      <c r="R31" s="171">
        <f>'General Liability'!BA$16*$BI31</f>
        <v>3.3126664142757329</v>
      </c>
      <c r="S31" s="171">
        <f>'General Liability'!BB$16*$BI31</f>
        <v>3.3126664142757329</v>
      </c>
      <c r="T31" s="171">
        <f>'General Liability'!BC$16*$BI31</f>
        <v>3.3126664142757329</v>
      </c>
      <c r="U31" s="171">
        <f>'General Liability'!BD$16*$BI31</f>
        <v>3.5611163953464127</v>
      </c>
      <c r="V31" s="171">
        <f>'General Liability'!BE$16*$BI31</f>
        <v>3.5611163953464127</v>
      </c>
      <c r="W31" s="171">
        <f>'General Liability'!BF$16*$BI31</f>
        <v>3.5611163953464127</v>
      </c>
      <c r="X31" s="171">
        <f>'General Liability'!BG$16*$BI31</f>
        <v>3.5611163953464127</v>
      </c>
      <c r="Y31" s="171">
        <f>'General Liability'!BH$16*$BI31</f>
        <v>3.5611163953464127</v>
      </c>
      <c r="Z31" s="171">
        <f>'General Liability'!BI$16*$BI31</f>
        <v>3.5611163953464127</v>
      </c>
      <c r="AA31" s="171">
        <f>'General Liability'!BJ$16*$BI31</f>
        <v>3.5611163953464127</v>
      </c>
      <c r="AB31" s="171">
        <f>'General Liability'!BK$16*$BI31</f>
        <v>3.5611163953464127</v>
      </c>
      <c r="AC31" s="171">
        <f>'General Liability'!BL$16*$BI31</f>
        <v>3.5611163953464127</v>
      </c>
      <c r="AD31" s="171">
        <f>'General Liability'!BM$16*$BI31</f>
        <v>3.5611163953464127</v>
      </c>
      <c r="AE31" s="171">
        <f>'General Liability'!BN$16*$BI31</f>
        <v>3.5611163953464127</v>
      </c>
      <c r="AF31" s="171">
        <f>'General Liability'!BO$16*$BI31</f>
        <v>3.5611163953464127</v>
      </c>
      <c r="AG31" s="171">
        <f>'General Liability'!BP$16*$BI31</f>
        <v>3.8282001249973936</v>
      </c>
      <c r="AH31" s="171">
        <f>'General Liability'!BQ$16*$BI31</f>
        <v>3.8282001249973936</v>
      </c>
      <c r="AI31" s="171">
        <f>'General Liability'!BR$16*$BI31</f>
        <v>3.8282001249973936</v>
      </c>
      <c r="AJ31" s="171">
        <f>'General Liability'!BS$16*$BI31</f>
        <v>3.8282001249973936</v>
      </c>
      <c r="AK31" s="171">
        <f>'General Liability'!BT$16*$BI31</f>
        <v>3.8282001249973936</v>
      </c>
      <c r="AL31" s="171">
        <f>'General Liability'!BU$16*$BI31</f>
        <v>3.8282001249973936</v>
      </c>
      <c r="AM31" s="171">
        <f>'General Liability'!BV$16*$BI31</f>
        <v>3.8282001249973936</v>
      </c>
      <c r="AN31" s="171">
        <f>'General Liability'!BW$16*$BI31</f>
        <v>3.8282001249973936</v>
      </c>
      <c r="AO31" s="171">
        <f>'General Liability'!BX$16*$BI31</f>
        <v>3.8282001249973936</v>
      </c>
      <c r="AP31" s="171">
        <f>'General Liability'!BY$16*$BI31</f>
        <v>3.8282001249973936</v>
      </c>
      <c r="AQ31" s="171">
        <f>'General Liability'!BZ$16*$BI31</f>
        <v>3.8282001249973936</v>
      </c>
      <c r="AR31" s="171">
        <f>'General Liability'!CA$16*$BI31</f>
        <v>3.8282001249973936</v>
      </c>
      <c r="AS31" s="171">
        <f>'General Liability'!CB$16*$BI31</f>
        <v>3.9430461287473153</v>
      </c>
      <c r="AT31" s="171">
        <f>'General Liability'!CC$16*$BI31</f>
        <v>3.9430461287473153</v>
      </c>
      <c r="AU31" s="171">
        <f>'General Liability'!CD$16*$BI31</f>
        <v>3.9430461287473153</v>
      </c>
      <c r="AV31" s="171">
        <f>'General Liability'!CE$16*$BI31</f>
        <v>3.9430461287473153</v>
      </c>
      <c r="AW31" s="171">
        <f>'General Liability'!CF$16*$BI31</f>
        <v>3.9430461287473153</v>
      </c>
      <c r="AX31" s="171">
        <f>'General Liability'!CG$16*$BI31</f>
        <v>3.9430461287473153</v>
      </c>
      <c r="AY31" s="171">
        <f>'General Liability'!CH$16*$BI31</f>
        <v>3.9430461287473153</v>
      </c>
      <c r="AZ31" s="171">
        <f>'General Liability'!CI$16*$BI31</f>
        <v>3.9430461287473153</v>
      </c>
      <c r="BA31" s="171">
        <f>'General Liability'!CJ$16*$BI31</f>
        <v>3.9430461287473153</v>
      </c>
      <c r="BB31" s="171">
        <f>'General Liability'!CK$16*$BI31</f>
        <v>3.9430461287473153</v>
      </c>
      <c r="BC31" s="171">
        <f>'General Liability'!CL$16*$BI31</f>
        <v>3.9430461287473153</v>
      </c>
      <c r="BD31" s="171">
        <f>'General Liability'!CM$16*$BI31</f>
        <v>3.9430461287473153</v>
      </c>
      <c r="BE31" s="171">
        <f>'General Liability'!CN$16*$BI31</f>
        <v>4.061337512609736</v>
      </c>
      <c r="BF31" s="171">
        <f>'General Liability'!CO$16*$BI31</f>
        <v>4.061337512609736</v>
      </c>
      <c r="BG31" s="171">
        <f>'General Liability'!CP$16*$BI31</f>
        <v>4.061337512609736</v>
      </c>
      <c r="BI31" s="174">
        <f>SUMIF(Revenue!$P:$P,'GL - Import (US)'!$F31,Revenue!$M:$M)</f>
        <v>1.4921570150532045E-4</v>
      </c>
    </row>
    <row r="32" spans="1:61" s="173" customFormat="1" ht="12.75" hidden="1" customHeight="1">
      <c r="A32" s="177" t="s">
        <v>465</v>
      </c>
      <c r="B32" s="178" t="s">
        <v>607</v>
      </c>
      <c r="C32" s="170" t="str" cm="1">
        <f t="array" ref="C32">IFERROR(INDEX('Legal Entity'!B:B,MATCH('GL - Import (US)'!F32,'Legal Entity'!A:A,0),0),0)</f>
        <v>1610 - Corix Utilities Systems (Georgia) Inc.</v>
      </c>
      <c r="D32" s="170" t="str" cm="1">
        <f t="array" ref="D32">IFERROR(INDEX('Legal Entity'!C:C,MATCH(F32,'Legal Entity'!A:A,0),0),0)</f>
        <v>US</v>
      </c>
      <c r="E32" s="170" t="s">
        <v>631</v>
      </c>
      <c r="F32" s="170" t="s">
        <v>268</v>
      </c>
      <c r="G32" s="170"/>
      <c r="H32" s="171">
        <f>'General Liability'!AQ$16*$BI32</f>
        <v>4.4052432157683636</v>
      </c>
      <c r="I32" s="171">
        <f>'General Liability'!AR$16*$BI32</f>
        <v>5.5967375273651632</v>
      </c>
      <c r="J32" s="171">
        <f>'General Liability'!AS$16*$BI32</f>
        <v>5.5967375273651632</v>
      </c>
      <c r="K32" s="171">
        <f>'General Liability'!AT$16*$BI32</f>
        <v>5.5967375273651632</v>
      </c>
      <c r="L32" s="171">
        <f>'General Liability'!AU$16*$BI32</f>
        <v>5.5967375273651632</v>
      </c>
      <c r="M32" s="171">
        <f>'General Liability'!AV$16*$BI32</f>
        <v>5.5967375273651632</v>
      </c>
      <c r="N32" s="171">
        <f>'General Liability'!AW$16*$BI32</f>
        <v>5.5967375273651632</v>
      </c>
      <c r="O32" s="171">
        <f>'General Liability'!AX$16*$BI32</f>
        <v>5.5967375273651632</v>
      </c>
      <c r="P32" s="171">
        <f>'General Liability'!AY$16*$BI32</f>
        <v>5.5967375273651632</v>
      </c>
      <c r="Q32" s="171">
        <f>'General Liability'!AZ$16*$BI32</f>
        <v>5.5967375273651632</v>
      </c>
      <c r="R32" s="171">
        <f>'General Liability'!BA$16*$BI32</f>
        <v>5.5967375273651632</v>
      </c>
      <c r="S32" s="171">
        <f>'General Liability'!BB$16*$BI32</f>
        <v>5.5967375273651632</v>
      </c>
      <c r="T32" s="171">
        <f>'General Liability'!BC$16*$BI32</f>
        <v>5.5967375273651632</v>
      </c>
      <c r="U32" s="171">
        <f>'General Liability'!BD$16*$BI32</f>
        <v>6.0164928419175503</v>
      </c>
      <c r="V32" s="171">
        <f>'General Liability'!BE$16*$BI32</f>
        <v>6.0164928419175503</v>
      </c>
      <c r="W32" s="171">
        <f>'General Liability'!BF$16*$BI32</f>
        <v>6.0164928419175503</v>
      </c>
      <c r="X32" s="171">
        <f>'General Liability'!BG$16*$BI32</f>
        <v>6.0164928419175503</v>
      </c>
      <c r="Y32" s="171">
        <f>'General Liability'!BH$16*$BI32</f>
        <v>6.0164928419175503</v>
      </c>
      <c r="Z32" s="171">
        <f>'General Liability'!BI$16*$BI32</f>
        <v>6.0164928419175503</v>
      </c>
      <c r="AA32" s="171">
        <f>'General Liability'!BJ$16*$BI32</f>
        <v>6.0164928419175503</v>
      </c>
      <c r="AB32" s="171">
        <f>'General Liability'!BK$16*$BI32</f>
        <v>6.0164928419175503</v>
      </c>
      <c r="AC32" s="171">
        <f>'General Liability'!BL$16*$BI32</f>
        <v>6.0164928419175503</v>
      </c>
      <c r="AD32" s="171">
        <f>'General Liability'!BM$16*$BI32</f>
        <v>6.0164928419175503</v>
      </c>
      <c r="AE32" s="171">
        <f>'General Liability'!BN$16*$BI32</f>
        <v>6.0164928419175503</v>
      </c>
      <c r="AF32" s="171">
        <f>'General Liability'!BO$16*$BI32</f>
        <v>6.0164928419175503</v>
      </c>
      <c r="AG32" s="171">
        <f>'General Liability'!BP$16*$BI32</f>
        <v>6.4677298050613663</v>
      </c>
      <c r="AH32" s="171">
        <f>'General Liability'!BQ$16*$BI32</f>
        <v>6.4677298050613663</v>
      </c>
      <c r="AI32" s="171">
        <f>'General Liability'!BR$16*$BI32</f>
        <v>6.4677298050613663</v>
      </c>
      <c r="AJ32" s="171">
        <f>'General Liability'!BS$16*$BI32</f>
        <v>6.4677298050613663</v>
      </c>
      <c r="AK32" s="171">
        <f>'General Liability'!BT$16*$BI32</f>
        <v>6.4677298050613663</v>
      </c>
      <c r="AL32" s="171">
        <f>'General Liability'!BU$16*$BI32</f>
        <v>6.4677298050613663</v>
      </c>
      <c r="AM32" s="171">
        <f>'General Liability'!BV$16*$BI32</f>
        <v>6.4677298050613663</v>
      </c>
      <c r="AN32" s="171">
        <f>'General Liability'!BW$16*$BI32</f>
        <v>6.4677298050613663</v>
      </c>
      <c r="AO32" s="171">
        <f>'General Liability'!BX$16*$BI32</f>
        <v>6.4677298050613663</v>
      </c>
      <c r="AP32" s="171">
        <f>'General Liability'!BY$16*$BI32</f>
        <v>6.4677298050613663</v>
      </c>
      <c r="AQ32" s="171">
        <f>'General Liability'!BZ$16*$BI32</f>
        <v>6.4677298050613663</v>
      </c>
      <c r="AR32" s="171">
        <f>'General Liability'!CA$16*$BI32</f>
        <v>6.4677298050613663</v>
      </c>
      <c r="AS32" s="171">
        <f>'General Liability'!CB$16*$BI32</f>
        <v>6.6617616992132076</v>
      </c>
      <c r="AT32" s="171">
        <f>'General Liability'!CC$16*$BI32</f>
        <v>6.6617616992132076</v>
      </c>
      <c r="AU32" s="171">
        <f>'General Liability'!CD$16*$BI32</f>
        <v>6.6617616992132076</v>
      </c>
      <c r="AV32" s="171">
        <f>'General Liability'!CE$16*$BI32</f>
        <v>6.6617616992132076</v>
      </c>
      <c r="AW32" s="171">
        <f>'General Liability'!CF$16*$BI32</f>
        <v>6.6617616992132076</v>
      </c>
      <c r="AX32" s="171">
        <f>'General Liability'!CG$16*$BI32</f>
        <v>6.6617616992132076</v>
      </c>
      <c r="AY32" s="171">
        <f>'General Liability'!CH$16*$BI32</f>
        <v>6.6617616992132076</v>
      </c>
      <c r="AZ32" s="171">
        <f>'General Liability'!CI$16*$BI32</f>
        <v>6.6617616992132076</v>
      </c>
      <c r="BA32" s="171">
        <f>'General Liability'!CJ$16*$BI32</f>
        <v>6.6617616992132076</v>
      </c>
      <c r="BB32" s="171">
        <f>'General Liability'!CK$16*$BI32</f>
        <v>6.6617616992132076</v>
      </c>
      <c r="BC32" s="171">
        <f>'General Liability'!CL$16*$BI32</f>
        <v>6.6617616992132076</v>
      </c>
      <c r="BD32" s="171">
        <f>'General Liability'!CM$16*$BI32</f>
        <v>6.6617616992132076</v>
      </c>
      <c r="BE32" s="171">
        <f>'General Liability'!CN$16*$BI32</f>
        <v>6.8616145501896044</v>
      </c>
      <c r="BF32" s="171">
        <f>'General Liability'!CO$16*$BI32</f>
        <v>6.8616145501896044</v>
      </c>
      <c r="BG32" s="171">
        <f>'General Liability'!CP$16*$BI32</f>
        <v>6.8616145501896044</v>
      </c>
      <c r="BI32" s="174">
        <f>SUMIF(Revenue!$P:$P,'GL - Import (US)'!$F32,Revenue!$M:$M)</f>
        <v>2.5209937006878875E-4</v>
      </c>
    </row>
    <row r="33" spans="1:61" s="173" customFormat="1" ht="12.75" hidden="1" customHeight="1">
      <c r="A33" s="177" t="s">
        <v>465</v>
      </c>
      <c r="B33" s="178" t="s">
        <v>607</v>
      </c>
      <c r="C33" s="170" t="str" cm="1">
        <f t="array" ref="C33">IFERROR(INDEX('Legal Entity'!B:B,MATCH('GL - Import (US)'!F33,'Legal Entity'!A:A,0),0),0)</f>
        <v>1116 - CAROLINA WATER SERVICE, INC. OF NORTH CAROLINA</v>
      </c>
      <c r="D33" s="170" t="str" cm="1">
        <f t="array" ref="D33">IFERROR(INDEX('Legal Entity'!C:C,MATCH(F33,'Legal Entity'!A:A,0),0),0)</f>
        <v>US</v>
      </c>
      <c r="E33" s="170" t="s">
        <v>631</v>
      </c>
      <c r="F33" s="170" t="s">
        <v>14</v>
      </c>
      <c r="G33" s="170"/>
      <c r="H33" s="171">
        <f>'General Liability'!AQ$16*$BI33</f>
        <v>3355.1949456698699</v>
      </c>
      <c r="I33" s="171">
        <f>'General Liability'!AR$16*$BI33</f>
        <v>4262.6807520731154</v>
      </c>
      <c r="J33" s="171">
        <f>'General Liability'!AS$16*$BI33</f>
        <v>4262.6807520731154</v>
      </c>
      <c r="K33" s="171">
        <f>'General Liability'!AT$16*$BI33</f>
        <v>4262.6807520731154</v>
      </c>
      <c r="L33" s="171">
        <f>'General Liability'!AU$16*$BI33</f>
        <v>4262.6807520731154</v>
      </c>
      <c r="M33" s="171">
        <f>'General Liability'!AV$16*$BI33</f>
        <v>4262.6807520731154</v>
      </c>
      <c r="N33" s="171">
        <f>'General Liability'!AW$16*$BI33</f>
        <v>4262.6807520731154</v>
      </c>
      <c r="O33" s="171">
        <f>'General Liability'!AX$16*$BI33</f>
        <v>4262.6807520731154</v>
      </c>
      <c r="P33" s="171">
        <f>'General Liability'!AY$16*$BI33</f>
        <v>4262.6807520731154</v>
      </c>
      <c r="Q33" s="171">
        <f>'General Liability'!AZ$16*$BI33</f>
        <v>4262.6807520731154</v>
      </c>
      <c r="R33" s="171">
        <f>'General Liability'!BA$16*$BI33</f>
        <v>4262.6807520731154</v>
      </c>
      <c r="S33" s="171">
        <f>'General Liability'!BB$16*$BI33</f>
        <v>4262.6807520731154</v>
      </c>
      <c r="T33" s="171">
        <f>'General Liability'!BC$16*$BI33</f>
        <v>4262.6807520731154</v>
      </c>
      <c r="U33" s="171">
        <f>'General Liability'!BD$16*$BI33</f>
        <v>4582.3818084785989</v>
      </c>
      <c r="V33" s="171">
        <f>'General Liability'!BE$16*$BI33</f>
        <v>4582.3818084785989</v>
      </c>
      <c r="W33" s="171">
        <f>'General Liability'!BF$16*$BI33</f>
        <v>4582.3818084785989</v>
      </c>
      <c r="X33" s="171">
        <f>'General Liability'!BG$16*$BI33</f>
        <v>4582.3818084785989</v>
      </c>
      <c r="Y33" s="171">
        <f>'General Liability'!BH$16*$BI33</f>
        <v>4582.3818084785989</v>
      </c>
      <c r="Z33" s="171">
        <f>'General Liability'!BI$16*$BI33</f>
        <v>4582.3818084785989</v>
      </c>
      <c r="AA33" s="171">
        <f>'General Liability'!BJ$16*$BI33</f>
        <v>4582.3818084785989</v>
      </c>
      <c r="AB33" s="171">
        <f>'General Liability'!BK$16*$BI33</f>
        <v>4582.3818084785989</v>
      </c>
      <c r="AC33" s="171">
        <f>'General Liability'!BL$16*$BI33</f>
        <v>4582.3818084785989</v>
      </c>
      <c r="AD33" s="171">
        <f>'General Liability'!BM$16*$BI33</f>
        <v>4582.3818084785989</v>
      </c>
      <c r="AE33" s="171">
        <f>'General Liability'!BN$16*$BI33</f>
        <v>4582.3818084785989</v>
      </c>
      <c r="AF33" s="171">
        <f>'General Liability'!BO$16*$BI33</f>
        <v>4582.3818084785989</v>
      </c>
      <c r="AG33" s="171">
        <f>'General Liability'!BP$16*$BI33</f>
        <v>4926.0604441144933</v>
      </c>
      <c r="AH33" s="171">
        <f>'General Liability'!BQ$16*$BI33</f>
        <v>4926.0604441144933</v>
      </c>
      <c r="AI33" s="171">
        <f>'General Liability'!BR$16*$BI33</f>
        <v>4926.0604441144933</v>
      </c>
      <c r="AJ33" s="171">
        <f>'General Liability'!BS$16*$BI33</f>
        <v>4926.0604441144933</v>
      </c>
      <c r="AK33" s="171">
        <f>'General Liability'!BT$16*$BI33</f>
        <v>4926.0604441144933</v>
      </c>
      <c r="AL33" s="171">
        <f>'General Liability'!BU$16*$BI33</f>
        <v>4926.0604441144933</v>
      </c>
      <c r="AM33" s="171">
        <f>'General Liability'!BV$16*$BI33</f>
        <v>4926.0604441144933</v>
      </c>
      <c r="AN33" s="171">
        <f>'General Liability'!BW$16*$BI33</f>
        <v>4926.0604441144933</v>
      </c>
      <c r="AO33" s="171">
        <f>'General Liability'!BX$16*$BI33</f>
        <v>4926.0604441144933</v>
      </c>
      <c r="AP33" s="171">
        <f>'General Liability'!BY$16*$BI33</f>
        <v>4926.0604441144933</v>
      </c>
      <c r="AQ33" s="171">
        <f>'General Liability'!BZ$16*$BI33</f>
        <v>4926.0604441144933</v>
      </c>
      <c r="AR33" s="171">
        <f>'General Liability'!CA$16*$BI33</f>
        <v>4926.0604441144933</v>
      </c>
      <c r="AS33" s="171">
        <f>'General Liability'!CB$16*$BI33</f>
        <v>5073.8422574379292</v>
      </c>
      <c r="AT33" s="171">
        <f>'General Liability'!CC$16*$BI33</f>
        <v>5073.8422574379292</v>
      </c>
      <c r="AU33" s="171">
        <f>'General Liability'!CD$16*$BI33</f>
        <v>5073.8422574379292</v>
      </c>
      <c r="AV33" s="171">
        <f>'General Liability'!CE$16*$BI33</f>
        <v>5073.8422574379292</v>
      </c>
      <c r="AW33" s="171">
        <f>'General Liability'!CF$16*$BI33</f>
        <v>5073.8422574379292</v>
      </c>
      <c r="AX33" s="171">
        <f>'General Liability'!CG$16*$BI33</f>
        <v>5073.8422574379292</v>
      </c>
      <c r="AY33" s="171">
        <f>'General Liability'!CH$16*$BI33</f>
        <v>5073.8422574379292</v>
      </c>
      <c r="AZ33" s="171">
        <f>'General Liability'!CI$16*$BI33</f>
        <v>5073.8422574379292</v>
      </c>
      <c r="BA33" s="171">
        <f>'General Liability'!CJ$16*$BI33</f>
        <v>5073.8422574379292</v>
      </c>
      <c r="BB33" s="171">
        <f>'General Liability'!CK$16*$BI33</f>
        <v>5073.8422574379292</v>
      </c>
      <c r="BC33" s="171">
        <f>'General Liability'!CL$16*$BI33</f>
        <v>5073.8422574379292</v>
      </c>
      <c r="BD33" s="171">
        <f>'General Liability'!CM$16*$BI33</f>
        <v>5073.8422574379292</v>
      </c>
      <c r="BE33" s="171">
        <f>'General Liability'!CN$16*$BI33</f>
        <v>5226.0575251610671</v>
      </c>
      <c r="BF33" s="171">
        <f>'General Liability'!CO$16*$BI33</f>
        <v>5226.0575251610671</v>
      </c>
      <c r="BG33" s="171">
        <f>'General Liability'!CP$16*$BI33</f>
        <v>5226.0575251610671</v>
      </c>
      <c r="BI33" s="174">
        <f>SUMIF(Revenue!$P:$P,'GL - Import (US)'!$F33,Revenue!$M:$M)</f>
        <v>0.19200813458691768</v>
      </c>
    </row>
    <row r="34" spans="1:61" s="173" customFormat="1" ht="12.75" hidden="1" customHeight="1">
      <c r="A34" s="177" t="s">
        <v>465</v>
      </c>
      <c r="B34" s="178" t="s">
        <v>607</v>
      </c>
      <c r="C34" s="170" t="str" cm="1">
        <f t="array" ref="C34">IFERROR(INDEX('Legal Entity'!B:B,MATCH('GL - Import (US)'!F34,'Legal Entity'!A:A,0),0),0)</f>
        <v>1146 - Blue Granite Water Company, Inc.</v>
      </c>
      <c r="D34" s="170" t="str" cm="1">
        <f t="array" ref="D34">IFERROR(INDEX('Legal Entity'!C:C,MATCH(F34,'Legal Entity'!A:A,0),0),0)</f>
        <v>US</v>
      </c>
      <c r="E34" s="170" t="s">
        <v>631</v>
      </c>
      <c r="F34" s="170" t="s">
        <v>23</v>
      </c>
      <c r="G34" s="170"/>
      <c r="H34" s="171">
        <f>'General Liability'!AQ$16*$BI34</f>
        <v>2594.5657274136761</v>
      </c>
      <c r="I34" s="171">
        <f>'General Liability'!AR$16*$BI34</f>
        <v>3296.3227369272136</v>
      </c>
      <c r="J34" s="171">
        <f>'General Liability'!AS$16*$BI34</f>
        <v>3296.3227369272136</v>
      </c>
      <c r="K34" s="171">
        <f>'General Liability'!AT$16*$BI34</f>
        <v>3296.3227369272136</v>
      </c>
      <c r="L34" s="171">
        <f>'General Liability'!AU$16*$BI34</f>
        <v>3296.3227369272136</v>
      </c>
      <c r="M34" s="171">
        <f>'General Liability'!AV$16*$BI34</f>
        <v>3296.3227369272136</v>
      </c>
      <c r="N34" s="171">
        <f>'General Liability'!AW$16*$BI34</f>
        <v>3296.3227369272136</v>
      </c>
      <c r="O34" s="171">
        <f>'General Liability'!AX$16*$BI34</f>
        <v>3296.3227369272136</v>
      </c>
      <c r="P34" s="171">
        <f>'General Liability'!AY$16*$BI34</f>
        <v>3296.3227369272136</v>
      </c>
      <c r="Q34" s="171">
        <f>'General Liability'!AZ$16*$BI34</f>
        <v>3296.3227369272136</v>
      </c>
      <c r="R34" s="171">
        <f>'General Liability'!BA$16*$BI34</f>
        <v>3296.3227369272136</v>
      </c>
      <c r="S34" s="171">
        <f>'General Liability'!BB$16*$BI34</f>
        <v>3296.3227369272136</v>
      </c>
      <c r="T34" s="171">
        <f>'General Liability'!BC$16*$BI34</f>
        <v>3296.3227369272136</v>
      </c>
      <c r="U34" s="171">
        <f>'General Liability'!BD$16*$BI34</f>
        <v>3543.5469421967546</v>
      </c>
      <c r="V34" s="171">
        <f>'General Liability'!BE$16*$BI34</f>
        <v>3543.5469421967546</v>
      </c>
      <c r="W34" s="171">
        <f>'General Liability'!BF$16*$BI34</f>
        <v>3543.5469421967546</v>
      </c>
      <c r="X34" s="171">
        <f>'General Liability'!BG$16*$BI34</f>
        <v>3543.5469421967546</v>
      </c>
      <c r="Y34" s="171">
        <f>'General Liability'!BH$16*$BI34</f>
        <v>3543.5469421967546</v>
      </c>
      <c r="Z34" s="171">
        <f>'General Liability'!BI$16*$BI34</f>
        <v>3543.5469421967546</v>
      </c>
      <c r="AA34" s="171">
        <f>'General Liability'!BJ$16*$BI34</f>
        <v>3543.5469421967546</v>
      </c>
      <c r="AB34" s="171">
        <f>'General Liability'!BK$16*$BI34</f>
        <v>3543.5469421967546</v>
      </c>
      <c r="AC34" s="171">
        <f>'General Liability'!BL$16*$BI34</f>
        <v>3543.5469421967546</v>
      </c>
      <c r="AD34" s="171">
        <f>'General Liability'!BM$16*$BI34</f>
        <v>3543.5469421967546</v>
      </c>
      <c r="AE34" s="171">
        <f>'General Liability'!BN$16*$BI34</f>
        <v>3543.5469421967546</v>
      </c>
      <c r="AF34" s="171">
        <f>'General Liability'!BO$16*$BI34</f>
        <v>3543.5469421967546</v>
      </c>
      <c r="AG34" s="171">
        <f>'General Liability'!BP$16*$BI34</f>
        <v>3809.3129628615111</v>
      </c>
      <c r="AH34" s="171">
        <f>'General Liability'!BQ$16*$BI34</f>
        <v>3809.3129628615111</v>
      </c>
      <c r="AI34" s="171">
        <f>'General Liability'!BR$16*$BI34</f>
        <v>3809.3129628615111</v>
      </c>
      <c r="AJ34" s="171">
        <f>'General Liability'!BS$16*$BI34</f>
        <v>3809.3129628615111</v>
      </c>
      <c r="AK34" s="171">
        <f>'General Liability'!BT$16*$BI34</f>
        <v>3809.3129628615111</v>
      </c>
      <c r="AL34" s="171">
        <f>'General Liability'!BU$16*$BI34</f>
        <v>3809.3129628615111</v>
      </c>
      <c r="AM34" s="171">
        <f>'General Liability'!BV$16*$BI34</f>
        <v>3809.3129628615111</v>
      </c>
      <c r="AN34" s="171">
        <f>'General Liability'!BW$16*$BI34</f>
        <v>3809.3129628615111</v>
      </c>
      <c r="AO34" s="171">
        <f>'General Liability'!BX$16*$BI34</f>
        <v>3809.3129628615111</v>
      </c>
      <c r="AP34" s="171">
        <f>'General Liability'!BY$16*$BI34</f>
        <v>3809.3129628615111</v>
      </c>
      <c r="AQ34" s="171">
        <f>'General Liability'!BZ$16*$BI34</f>
        <v>3809.3129628615111</v>
      </c>
      <c r="AR34" s="171">
        <f>'General Liability'!CA$16*$BI34</f>
        <v>3809.3129628615111</v>
      </c>
      <c r="AS34" s="171">
        <f>'General Liability'!CB$16*$BI34</f>
        <v>3923.5923517473566</v>
      </c>
      <c r="AT34" s="171">
        <f>'General Liability'!CC$16*$BI34</f>
        <v>3923.5923517473566</v>
      </c>
      <c r="AU34" s="171">
        <f>'General Liability'!CD$16*$BI34</f>
        <v>3923.5923517473566</v>
      </c>
      <c r="AV34" s="171">
        <f>'General Liability'!CE$16*$BI34</f>
        <v>3923.5923517473566</v>
      </c>
      <c r="AW34" s="171">
        <f>'General Liability'!CF$16*$BI34</f>
        <v>3923.5923517473566</v>
      </c>
      <c r="AX34" s="171">
        <f>'General Liability'!CG$16*$BI34</f>
        <v>3923.5923517473566</v>
      </c>
      <c r="AY34" s="171">
        <f>'General Liability'!CH$16*$BI34</f>
        <v>3923.5923517473566</v>
      </c>
      <c r="AZ34" s="171">
        <f>'General Liability'!CI$16*$BI34</f>
        <v>3923.5923517473566</v>
      </c>
      <c r="BA34" s="171">
        <f>'General Liability'!CJ$16*$BI34</f>
        <v>3923.5923517473566</v>
      </c>
      <c r="BB34" s="171">
        <f>'General Liability'!CK$16*$BI34</f>
        <v>3923.5923517473566</v>
      </c>
      <c r="BC34" s="171">
        <f>'General Liability'!CL$16*$BI34</f>
        <v>3923.5923517473566</v>
      </c>
      <c r="BD34" s="171">
        <f>'General Liability'!CM$16*$BI34</f>
        <v>3923.5923517473566</v>
      </c>
      <c r="BE34" s="171">
        <f>'General Liability'!CN$16*$BI34</f>
        <v>4041.3001222997782</v>
      </c>
      <c r="BF34" s="171">
        <f>'General Liability'!CO$16*$BI34</f>
        <v>4041.3001222997782</v>
      </c>
      <c r="BG34" s="171">
        <f>'General Liability'!CP$16*$BI34</f>
        <v>4041.3001222997782</v>
      </c>
      <c r="BI34" s="174">
        <f>SUMIF(Revenue!$P:$P,'GL - Import (US)'!$F34,Revenue!$M:$M)</f>
        <v>0.14847951712218235</v>
      </c>
    </row>
    <row r="35" spans="1:61" s="173" customFormat="1" ht="12.75" hidden="1" customHeight="1">
      <c r="A35" s="177" t="s">
        <v>465</v>
      </c>
      <c r="B35" s="178" t="s">
        <v>607</v>
      </c>
      <c r="C35" s="170" t="str" cm="1">
        <f t="array" ref="C35">IFERROR(INDEX('Legal Entity'!B:B,MATCH('GL - Import (US)'!F35,'Legal Entity'!A:A,0),0),0)</f>
        <v>1120 - UTILITIES, INC. OF FLORIDA</v>
      </c>
      <c r="D35" s="170" t="str" cm="1">
        <f t="array" ref="D35">IFERROR(INDEX('Legal Entity'!C:C,MATCH(F35,'Legal Entity'!A:A,0),0),0)</f>
        <v>US</v>
      </c>
      <c r="E35" s="170" t="s">
        <v>631</v>
      </c>
      <c r="F35" s="170" t="s">
        <v>16</v>
      </c>
      <c r="G35" s="170"/>
      <c r="H35" s="171">
        <f>'General Liability'!AQ$16*$BI35</f>
        <v>3535.7446567247312</v>
      </c>
      <c r="I35" s="171">
        <f>'General Liability'!AR$16*$BI35</f>
        <v>4492.064078695963</v>
      </c>
      <c r="J35" s="171">
        <f>'General Liability'!AS$16*$BI35</f>
        <v>4492.064078695963</v>
      </c>
      <c r="K35" s="171">
        <f>'General Liability'!AT$16*$BI35</f>
        <v>4492.064078695963</v>
      </c>
      <c r="L35" s="171">
        <f>'General Liability'!AU$16*$BI35</f>
        <v>4492.064078695963</v>
      </c>
      <c r="M35" s="171">
        <f>'General Liability'!AV$16*$BI35</f>
        <v>4492.064078695963</v>
      </c>
      <c r="N35" s="171">
        <f>'General Liability'!AW$16*$BI35</f>
        <v>4492.064078695963</v>
      </c>
      <c r="O35" s="171">
        <f>'General Liability'!AX$16*$BI35</f>
        <v>4492.064078695963</v>
      </c>
      <c r="P35" s="171">
        <f>'General Liability'!AY$16*$BI35</f>
        <v>4492.064078695963</v>
      </c>
      <c r="Q35" s="171">
        <f>'General Liability'!AZ$16*$BI35</f>
        <v>4492.064078695963</v>
      </c>
      <c r="R35" s="171">
        <f>'General Liability'!BA$16*$BI35</f>
        <v>4492.064078695963</v>
      </c>
      <c r="S35" s="171">
        <f>'General Liability'!BB$16*$BI35</f>
        <v>4492.064078695963</v>
      </c>
      <c r="T35" s="171">
        <f>'General Liability'!BC$16*$BI35</f>
        <v>4492.064078695963</v>
      </c>
      <c r="U35" s="171">
        <f>'General Liability'!BD$16*$BI35</f>
        <v>4828.96888459816</v>
      </c>
      <c r="V35" s="171">
        <f>'General Liability'!BE$16*$BI35</f>
        <v>4828.96888459816</v>
      </c>
      <c r="W35" s="171">
        <f>'General Liability'!BF$16*$BI35</f>
        <v>4828.96888459816</v>
      </c>
      <c r="X35" s="171">
        <f>'General Liability'!BG$16*$BI35</f>
        <v>4828.96888459816</v>
      </c>
      <c r="Y35" s="171">
        <f>'General Liability'!BH$16*$BI35</f>
        <v>4828.96888459816</v>
      </c>
      <c r="Z35" s="171">
        <f>'General Liability'!BI$16*$BI35</f>
        <v>4828.96888459816</v>
      </c>
      <c r="AA35" s="171">
        <f>'General Liability'!BJ$16*$BI35</f>
        <v>4828.96888459816</v>
      </c>
      <c r="AB35" s="171">
        <f>'General Liability'!BK$16*$BI35</f>
        <v>4828.96888459816</v>
      </c>
      <c r="AC35" s="171">
        <f>'General Liability'!BL$16*$BI35</f>
        <v>4828.96888459816</v>
      </c>
      <c r="AD35" s="171">
        <f>'General Liability'!BM$16*$BI35</f>
        <v>4828.96888459816</v>
      </c>
      <c r="AE35" s="171">
        <f>'General Liability'!BN$16*$BI35</f>
        <v>4828.96888459816</v>
      </c>
      <c r="AF35" s="171">
        <f>'General Liability'!BO$16*$BI35</f>
        <v>4828.96888459816</v>
      </c>
      <c r="AG35" s="171">
        <f>'General Liability'!BP$16*$BI35</f>
        <v>5191.1415509430217</v>
      </c>
      <c r="AH35" s="171">
        <f>'General Liability'!BQ$16*$BI35</f>
        <v>5191.1415509430217</v>
      </c>
      <c r="AI35" s="171">
        <f>'General Liability'!BR$16*$BI35</f>
        <v>5191.1415509430217</v>
      </c>
      <c r="AJ35" s="171">
        <f>'General Liability'!BS$16*$BI35</f>
        <v>5191.1415509430217</v>
      </c>
      <c r="AK35" s="171">
        <f>'General Liability'!BT$16*$BI35</f>
        <v>5191.1415509430217</v>
      </c>
      <c r="AL35" s="171">
        <f>'General Liability'!BU$16*$BI35</f>
        <v>5191.1415509430217</v>
      </c>
      <c r="AM35" s="171">
        <f>'General Liability'!BV$16*$BI35</f>
        <v>5191.1415509430217</v>
      </c>
      <c r="AN35" s="171">
        <f>'General Liability'!BW$16*$BI35</f>
        <v>5191.1415509430217</v>
      </c>
      <c r="AO35" s="171">
        <f>'General Liability'!BX$16*$BI35</f>
        <v>5191.1415509430217</v>
      </c>
      <c r="AP35" s="171">
        <f>'General Liability'!BY$16*$BI35</f>
        <v>5191.1415509430217</v>
      </c>
      <c r="AQ35" s="171">
        <f>'General Liability'!BZ$16*$BI35</f>
        <v>5191.1415509430217</v>
      </c>
      <c r="AR35" s="171">
        <f>'General Liability'!CA$16*$BI35</f>
        <v>5191.1415509430217</v>
      </c>
      <c r="AS35" s="171">
        <f>'General Liability'!CB$16*$BI35</f>
        <v>5346.8757974713126</v>
      </c>
      <c r="AT35" s="171">
        <f>'General Liability'!CC$16*$BI35</f>
        <v>5346.8757974713126</v>
      </c>
      <c r="AU35" s="171">
        <f>'General Liability'!CD$16*$BI35</f>
        <v>5346.8757974713126</v>
      </c>
      <c r="AV35" s="171">
        <f>'General Liability'!CE$16*$BI35</f>
        <v>5346.8757974713126</v>
      </c>
      <c r="AW35" s="171">
        <f>'General Liability'!CF$16*$BI35</f>
        <v>5346.8757974713126</v>
      </c>
      <c r="AX35" s="171">
        <f>'General Liability'!CG$16*$BI35</f>
        <v>5346.8757974713126</v>
      </c>
      <c r="AY35" s="171">
        <f>'General Liability'!CH$16*$BI35</f>
        <v>5346.8757974713126</v>
      </c>
      <c r="AZ35" s="171">
        <f>'General Liability'!CI$16*$BI35</f>
        <v>5346.8757974713126</v>
      </c>
      <c r="BA35" s="171">
        <f>'General Liability'!CJ$16*$BI35</f>
        <v>5346.8757974713126</v>
      </c>
      <c r="BB35" s="171">
        <f>'General Liability'!CK$16*$BI35</f>
        <v>5346.8757974713126</v>
      </c>
      <c r="BC35" s="171">
        <f>'General Liability'!CL$16*$BI35</f>
        <v>5346.8757974713126</v>
      </c>
      <c r="BD35" s="171">
        <f>'General Liability'!CM$16*$BI35</f>
        <v>5346.8757974713126</v>
      </c>
      <c r="BE35" s="171">
        <f>'General Liability'!CN$16*$BI35</f>
        <v>5507.2820713954534</v>
      </c>
      <c r="BF35" s="171">
        <f>'General Liability'!CO$16*$BI35</f>
        <v>5507.2820713954534</v>
      </c>
      <c r="BG35" s="171">
        <f>'General Liability'!CP$16*$BI35</f>
        <v>5507.2820713954534</v>
      </c>
      <c r="BI35" s="174">
        <f>SUMIF(Revenue!$P:$P,'GL - Import (US)'!$F35,Revenue!$M:$M)</f>
        <v>0.20234047407276223</v>
      </c>
    </row>
    <row r="36" spans="1:61" s="173" customFormat="1" ht="12.75" hidden="1" customHeight="1">
      <c r="A36" s="177" t="s">
        <v>465</v>
      </c>
      <c r="B36" s="178" t="s">
        <v>607</v>
      </c>
      <c r="C36" s="170" t="str" cm="1">
        <f t="array" ref="C36">IFERROR(INDEX('Legal Entity'!B:B,MATCH('GL - Import (US)'!F36,'Legal Entity'!A:A,0),0),0)</f>
        <v>1210 - Fairbanks Sewer &amp; Water Inc.</v>
      </c>
      <c r="D36" s="170" t="str" cm="1">
        <f t="array" ref="D36">IFERROR(INDEX('Legal Entity'!C:C,MATCH(F36,'Legal Entity'!A:A,0),0),0)</f>
        <v>US</v>
      </c>
      <c r="E36" s="170" t="s">
        <v>631</v>
      </c>
      <c r="F36" s="170" t="s">
        <v>649</v>
      </c>
      <c r="G36" s="170"/>
      <c r="H36" s="171">
        <f>'General Liability'!AQ$16*$BI36</f>
        <v>0</v>
      </c>
      <c r="I36" s="171">
        <f>'General Liability'!AR$16*$BI36</f>
        <v>0</v>
      </c>
      <c r="J36" s="171">
        <f>'General Liability'!AS$16*$BI36</f>
        <v>0</v>
      </c>
      <c r="K36" s="171">
        <f>'General Liability'!AT$16*$BI36</f>
        <v>0</v>
      </c>
      <c r="L36" s="171">
        <f>'General Liability'!AU$16*$BI36</f>
        <v>0</v>
      </c>
      <c r="M36" s="171">
        <f>'General Liability'!AV$16*$BI36</f>
        <v>0</v>
      </c>
      <c r="N36" s="171">
        <f>'General Liability'!AW$16*$BI36</f>
        <v>0</v>
      </c>
      <c r="O36" s="171">
        <f>'General Liability'!AX$16*$BI36</f>
        <v>0</v>
      </c>
      <c r="P36" s="171">
        <f>'General Liability'!AY$16*$BI36</f>
        <v>0</v>
      </c>
      <c r="Q36" s="171">
        <f>'General Liability'!AZ$16*$BI36</f>
        <v>0</v>
      </c>
      <c r="R36" s="171">
        <f>'General Liability'!BA$16*$BI36</f>
        <v>0</v>
      </c>
      <c r="S36" s="171">
        <f>'General Liability'!BB$16*$BI36</f>
        <v>0</v>
      </c>
      <c r="T36" s="171">
        <f>'General Liability'!BC$16*$BI36</f>
        <v>0</v>
      </c>
      <c r="U36" s="171">
        <f>'General Liability'!BD$16*$BI36</f>
        <v>0</v>
      </c>
      <c r="V36" s="171">
        <f>'General Liability'!BE$16*$BI36</f>
        <v>0</v>
      </c>
      <c r="W36" s="171">
        <f>'General Liability'!BF$16*$BI36</f>
        <v>0</v>
      </c>
      <c r="X36" s="171">
        <f>'General Liability'!BG$16*$BI36</f>
        <v>0</v>
      </c>
      <c r="Y36" s="171">
        <f>'General Liability'!BH$16*$BI36</f>
        <v>0</v>
      </c>
      <c r="Z36" s="171">
        <f>'General Liability'!BI$16*$BI36</f>
        <v>0</v>
      </c>
      <c r="AA36" s="171">
        <f>'General Liability'!BJ$16*$BI36</f>
        <v>0</v>
      </c>
      <c r="AB36" s="171">
        <f>'General Liability'!BK$16*$BI36</f>
        <v>0</v>
      </c>
      <c r="AC36" s="171">
        <f>'General Liability'!BL$16*$BI36</f>
        <v>0</v>
      </c>
      <c r="AD36" s="171">
        <f>'General Liability'!BM$16*$BI36</f>
        <v>0</v>
      </c>
      <c r="AE36" s="171">
        <f>'General Liability'!BN$16*$BI36</f>
        <v>0</v>
      </c>
      <c r="AF36" s="171">
        <f>'General Liability'!BO$16*$BI36</f>
        <v>0</v>
      </c>
      <c r="AG36" s="171">
        <f>'General Liability'!BP$16*$BI36</f>
        <v>0</v>
      </c>
      <c r="AH36" s="171">
        <f>'General Liability'!BQ$16*$BI36</f>
        <v>0</v>
      </c>
      <c r="AI36" s="171">
        <f>'General Liability'!BR$16*$BI36</f>
        <v>0</v>
      </c>
      <c r="AJ36" s="171">
        <f>'General Liability'!BS$16*$BI36</f>
        <v>0</v>
      </c>
      <c r="AK36" s="171">
        <f>'General Liability'!BT$16*$BI36</f>
        <v>0</v>
      </c>
      <c r="AL36" s="171">
        <f>'General Liability'!BU$16*$BI36</f>
        <v>0</v>
      </c>
      <c r="AM36" s="171">
        <f>'General Liability'!BV$16*$BI36</f>
        <v>0</v>
      </c>
      <c r="AN36" s="171">
        <f>'General Liability'!BW$16*$BI36</f>
        <v>0</v>
      </c>
      <c r="AO36" s="171">
        <f>'General Liability'!BX$16*$BI36</f>
        <v>0</v>
      </c>
      <c r="AP36" s="171">
        <f>'General Liability'!BY$16*$BI36</f>
        <v>0</v>
      </c>
      <c r="AQ36" s="171">
        <f>'General Liability'!BZ$16*$BI36</f>
        <v>0</v>
      </c>
      <c r="AR36" s="171">
        <f>'General Liability'!CA$16*$BI36</f>
        <v>0</v>
      </c>
      <c r="AS36" s="171">
        <f>'General Liability'!CB$16*$BI36</f>
        <v>0</v>
      </c>
      <c r="AT36" s="171">
        <f>'General Liability'!CC$16*$BI36</f>
        <v>0</v>
      </c>
      <c r="AU36" s="171">
        <f>'General Liability'!CD$16*$BI36</f>
        <v>0</v>
      </c>
      <c r="AV36" s="171">
        <f>'General Liability'!CE$16*$BI36</f>
        <v>0</v>
      </c>
      <c r="AW36" s="171">
        <f>'General Liability'!CF$16*$BI36</f>
        <v>0</v>
      </c>
      <c r="AX36" s="171">
        <f>'General Liability'!CG$16*$BI36</f>
        <v>0</v>
      </c>
      <c r="AY36" s="171">
        <f>'General Liability'!CH$16*$BI36</f>
        <v>0</v>
      </c>
      <c r="AZ36" s="171">
        <f>'General Liability'!CI$16*$BI36</f>
        <v>0</v>
      </c>
      <c r="BA36" s="171">
        <f>'General Liability'!CJ$16*$BI36</f>
        <v>0</v>
      </c>
      <c r="BB36" s="171">
        <f>'General Liability'!CK$16*$BI36</f>
        <v>0</v>
      </c>
      <c r="BC36" s="171">
        <f>'General Liability'!CL$16*$BI36</f>
        <v>0</v>
      </c>
      <c r="BD36" s="171">
        <f>'General Liability'!CM$16*$BI36</f>
        <v>0</v>
      </c>
      <c r="BE36" s="171">
        <f>'General Liability'!CN$16*$BI36</f>
        <v>0</v>
      </c>
      <c r="BF36" s="171">
        <f>'General Liability'!CO$16*$BI36</f>
        <v>0</v>
      </c>
      <c r="BG36" s="171">
        <f>'General Liability'!CP$16*$BI36</f>
        <v>0</v>
      </c>
      <c r="BI36" s="174">
        <f>SUMIF(Revenue!$P:$P,'GL - Import (US)'!$F36,Revenue!$M:$M)</f>
        <v>0</v>
      </c>
    </row>
    <row r="37" spans="1:61" s="173" customFormat="1" ht="12.75" hidden="1" customHeight="1">
      <c r="A37" s="177" t="s">
        <v>465</v>
      </c>
      <c r="B37" s="178" t="s">
        <v>607</v>
      </c>
      <c r="C37" s="170" t="str" cm="1">
        <f t="array" ref="C37">IFERROR(INDEX('Legal Entity'!B:B,MATCH('GL - Import (US)'!F37,'Legal Entity'!A:A,0),0),0)</f>
        <v>1215 - Golden Heart Utilities, Inc.</v>
      </c>
      <c r="D37" s="170" t="str" cm="1">
        <f t="array" ref="D37">IFERROR(INDEX('Legal Entity'!C:C,MATCH(F37,'Legal Entity'!A:A,0),0),0)</f>
        <v>US</v>
      </c>
      <c r="E37" s="170" t="s">
        <v>631</v>
      </c>
      <c r="F37" s="170" t="s">
        <v>37</v>
      </c>
      <c r="G37" s="170"/>
      <c r="H37" s="171">
        <f>'General Liability'!AQ$16*$BI37</f>
        <v>0</v>
      </c>
      <c r="I37" s="171">
        <f>'General Liability'!AR$16*$BI37</f>
        <v>0</v>
      </c>
      <c r="J37" s="171">
        <f>'General Liability'!AS$16*$BI37</f>
        <v>0</v>
      </c>
      <c r="K37" s="171">
        <f>'General Liability'!AT$16*$BI37</f>
        <v>0</v>
      </c>
      <c r="L37" s="171">
        <f>'General Liability'!AU$16*$BI37</f>
        <v>0</v>
      </c>
      <c r="M37" s="171">
        <f>'General Liability'!AV$16*$BI37</f>
        <v>0</v>
      </c>
      <c r="N37" s="171">
        <f>'General Liability'!AW$16*$BI37</f>
        <v>0</v>
      </c>
      <c r="O37" s="171">
        <f>'General Liability'!AX$16*$BI37</f>
        <v>0</v>
      </c>
      <c r="P37" s="171">
        <f>'General Liability'!AY$16*$BI37</f>
        <v>0</v>
      </c>
      <c r="Q37" s="171">
        <f>'General Liability'!AZ$16*$BI37</f>
        <v>0</v>
      </c>
      <c r="R37" s="171">
        <f>'General Liability'!BA$16*$BI37</f>
        <v>0</v>
      </c>
      <c r="S37" s="171">
        <f>'General Liability'!BB$16*$BI37</f>
        <v>0</v>
      </c>
      <c r="T37" s="171">
        <f>'General Liability'!BC$16*$BI37</f>
        <v>0</v>
      </c>
      <c r="U37" s="171">
        <f>'General Liability'!BD$16*$BI37</f>
        <v>0</v>
      </c>
      <c r="V37" s="171">
        <f>'General Liability'!BE$16*$BI37</f>
        <v>0</v>
      </c>
      <c r="W37" s="171">
        <f>'General Liability'!BF$16*$BI37</f>
        <v>0</v>
      </c>
      <c r="X37" s="171">
        <f>'General Liability'!BG$16*$BI37</f>
        <v>0</v>
      </c>
      <c r="Y37" s="171">
        <f>'General Liability'!BH$16*$BI37</f>
        <v>0</v>
      </c>
      <c r="Z37" s="171">
        <f>'General Liability'!BI$16*$BI37</f>
        <v>0</v>
      </c>
      <c r="AA37" s="171">
        <f>'General Liability'!BJ$16*$BI37</f>
        <v>0</v>
      </c>
      <c r="AB37" s="171">
        <f>'General Liability'!BK$16*$BI37</f>
        <v>0</v>
      </c>
      <c r="AC37" s="171">
        <f>'General Liability'!BL$16*$BI37</f>
        <v>0</v>
      </c>
      <c r="AD37" s="171">
        <f>'General Liability'!BM$16*$BI37</f>
        <v>0</v>
      </c>
      <c r="AE37" s="171">
        <f>'General Liability'!BN$16*$BI37</f>
        <v>0</v>
      </c>
      <c r="AF37" s="171">
        <f>'General Liability'!BO$16*$BI37</f>
        <v>0</v>
      </c>
      <c r="AG37" s="171">
        <f>'General Liability'!BP$16*$BI37</f>
        <v>0</v>
      </c>
      <c r="AH37" s="171">
        <f>'General Liability'!BQ$16*$BI37</f>
        <v>0</v>
      </c>
      <c r="AI37" s="171">
        <f>'General Liability'!BR$16*$BI37</f>
        <v>0</v>
      </c>
      <c r="AJ37" s="171">
        <f>'General Liability'!BS$16*$BI37</f>
        <v>0</v>
      </c>
      <c r="AK37" s="171">
        <f>'General Liability'!BT$16*$BI37</f>
        <v>0</v>
      </c>
      <c r="AL37" s="171">
        <f>'General Liability'!BU$16*$BI37</f>
        <v>0</v>
      </c>
      <c r="AM37" s="171">
        <f>'General Liability'!BV$16*$BI37</f>
        <v>0</v>
      </c>
      <c r="AN37" s="171">
        <f>'General Liability'!BW$16*$BI37</f>
        <v>0</v>
      </c>
      <c r="AO37" s="171">
        <f>'General Liability'!BX$16*$BI37</f>
        <v>0</v>
      </c>
      <c r="AP37" s="171">
        <f>'General Liability'!BY$16*$BI37</f>
        <v>0</v>
      </c>
      <c r="AQ37" s="171">
        <f>'General Liability'!BZ$16*$BI37</f>
        <v>0</v>
      </c>
      <c r="AR37" s="171">
        <f>'General Liability'!CA$16*$BI37</f>
        <v>0</v>
      </c>
      <c r="AS37" s="171">
        <f>'General Liability'!CB$16*$BI37</f>
        <v>0</v>
      </c>
      <c r="AT37" s="171">
        <f>'General Liability'!CC$16*$BI37</f>
        <v>0</v>
      </c>
      <c r="AU37" s="171">
        <f>'General Liability'!CD$16*$BI37</f>
        <v>0</v>
      </c>
      <c r="AV37" s="171">
        <f>'General Liability'!CE$16*$BI37</f>
        <v>0</v>
      </c>
      <c r="AW37" s="171">
        <f>'General Liability'!CF$16*$BI37</f>
        <v>0</v>
      </c>
      <c r="AX37" s="171">
        <f>'General Liability'!CG$16*$BI37</f>
        <v>0</v>
      </c>
      <c r="AY37" s="171">
        <f>'General Liability'!CH$16*$BI37</f>
        <v>0</v>
      </c>
      <c r="AZ37" s="171">
        <f>'General Liability'!CI$16*$BI37</f>
        <v>0</v>
      </c>
      <c r="BA37" s="171">
        <f>'General Liability'!CJ$16*$BI37</f>
        <v>0</v>
      </c>
      <c r="BB37" s="171">
        <f>'General Liability'!CK$16*$BI37</f>
        <v>0</v>
      </c>
      <c r="BC37" s="171">
        <f>'General Liability'!CL$16*$BI37</f>
        <v>0</v>
      </c>
      <c r="BD37" s="171">
        <f>'General Liability'!CM$16*$BI37</f>
        <v>0</v>
      </c>
      <c r="BE37" s="171">
        <f>'General Liability'!CN$16*$BI37</f>
        <v>0</v>
      </c>
      <c r="BF37" s="171">
        <f>'General Liability'!CO$16*$BI37</f>
        <v>0</v>
      </c>
      <c r="BG37" s="171">
        <f>'General Liability'!CP$16*$BI37</f>
        <v>0</v>
      </c>
      <c r="BI37" s="174">
        <f>SUMIF(Revenue!$P:$P,'GL - Import (US)'!$F37,Revenue!$M:$M)</f>
        <v>0</v>
      </c>
    </row>
    <row r="38" spans="1:61" s="173" customFormat="1" ht="12.75" hidden="1" customHeight="1">
      <c r="A38" s="177" t="s">
        <v>465</v>
      </c>
      <c r="B38" s="178" t="s">
        <v>607</v>
      </c>
      <c r="C38" s="170" t="str" cm="1">
        <f t="array" ref="C38">IFERROR(INDEX('Legal Entity'!B:B,MATCH('GL - Import (US)'!F38,'Legal Entity'!A:A,0),0),0)</f>
        <v>1215 - Golden Heart Utilities, Inc.</v>
      </c>
      <c r="D38" s="170" t="str" cm="1">
        <f t="array" ref="D38">IFERROR(INDEX('Legal Entity'!C:C,MATCH(F38,'Legal Entity'!A:A,0),0),0)</f>
        <v>US</v>
      </c>
      <c r="E38" s="170" t="s">
        <v>631</v>
      </c>
      <c r="F38" s="170" t="s">
        <v>38</v>
      </c>
      <c r="G38" s="170"/>
      <c r="H38" s="171">
        <f>'General Liability'!AQ$16*$BI38</f>
        <v>0</v>
      </c>
      <c r="I38" s="171">
        <f>'General Liability'!AR$16*$BI38</f>
        <v>0</v>
      </c>
      <c r="J38" s="171">
        <f>'General Liability'!AS$16*$BI38</f>
        <v>0</v>
      </c>
      <c r="K38" s="171">
        <f>'General Liability'!AT$16*$BI38</f>
        <v>0</v>
      </c>
      <c r="L38" s="171">
        <f>'General Liability'!AU$16*$BI38</f>
        <v>0</v>
      </c>
      <c r="M38" s="171">
        <f>'General Liability'!AV$16*$BI38</f>
        <v>0</v>
      </c>
      <c r="N38" s="171">
        <f>'General Liability'!AW$16*$BI38</f>
        <v>0</v>
      </c>
      <c r="O38" s="171">
        <f>'General Liability'!AX$16*$BI38</f>
        <v>0</v>
      </c>
      <c r="P38" s="171">
        <f>'General Liability'!AY$16*$BI38</f>
        <v>0</v>
      </c>
      <c r="Q38" s="171">
        <f>'General Liability'!AZ$16*$BI38</f>
        <v>0</v>
      </c>
      <c r="R38" s="171">
        <f>'General Liability'!BA$16*$BI38</f>
        <v>0</v>
      </c>
      <c r="S38" s="171">
        <f>'General Liability'!BB$16*$BI38</f>
        <v>0</v>
      </c>
      <c r="T38" s="171">
        <f>'General Liability'!BC$16*$BI38</f>
        <v>0</v>
      </c>
      <c r="U38" s="171">
        <f>'General Liability'!BD$16*$BI38</f>
        <v>0</v>
      </c>
      <c r="V38" s="171">
        <f>'General Liability'!BE$16*$BI38</f>
        <v>0</v>
      </c>
      <c r="W38" s="171">
        <f>'General Liability'!BF$16*$BI38</f>
        <v>0</v>
      </c>
      <c r="X38" s="171">
        <f>'General Liability'!BG$16*$BI38</f>
        <v>0</v>
      </c>
      <c r="Y38" s="171">
        <f>'General Liability'!BH$16*$BI38</f>
        <v>0</v>
      </c>
      <c r="Z38" s="171">
        <f>'General Liability'!BI$16*$BI38</f>
        <v>0</v>
      </c>
      <c r="AA38" s="171">
        <f>'General Liability'!BJ$16*$BI38</f>
        <v>0</v>
      </c>
      <c r="AB38" s="171">
        <f>'General Liability'!BK$16*$BI38</f>
        <v>0</v>
      </c>
      <c r="AC38" s="171">
        <f>'General Liability'!BL$16*$BI38</f>
        <v>0</v>
      </c>
      <c r="AD38" s="171">
        <f>'General Liability'!BM$16*$BI38</f>
        <v>0</v>
      </c>
      <c r="AE38" s="171">
        <f>'General Liability'!BN$16*$BI38</f>
        <v>0</v>
      </c>
      <c r="AF38" s="171">
        <f>'General Liability'!BO$16*$BI38</f>
        <v>0</v>
      </c>
      <c r="AG38" s="171">
        <f>'General Liability'!BP$16*$BI38</f>
        <v>0</v>
      </c>
      <c r="AH38" s="171">
        <f>'General Liability'!BQ$16*$BI38</f>
        <v>0</v>
      </c>
      <c r="AI38" s="171">
        <f>'General Liability'!BR$16*$BI38</f>
        <v>0</v>
      </c>
      <c r="AJ38" s="171">
        <f>'General Liability'!BS$16*$BI38</f>
        <v>0</v>
      </c>
      <c r="AK38" s="171">
        <f>'General Liability'!BT$16*$BI38</f>
        <v>0</v>
      </c>
      <c r="AL38" s="171">
        <f>'General Liability'!BU$16*$BI38</f>
        <v>0</v>
      </c>
      <c r="AM38" s="171">
        <f>'General Liability'!BV$16*$BI38</f>
        <v>0</v>
      </c>
      <c r="AN38" s="171">
        <f>'General Liability'!BW$16*$BI38</f>
        <v>0</v>
      </c>
      <c r="AO38" s="171">
        <f>'General Liability'!BX$16*$BI38</f>
        <v>0</v>
      </c>
      <c r="AP38" s="171">
        <f>'General Liability'!BY$16*$BI38</f>
        <v>0</v>
      </c>
      <c r="AQ38" s="171">
        <f>'General Liability'!BZ$16*$BI38</f>
        <v>0</v>
      </c>
      <c r="AR38" s="171">
        <f>'General Liability'!CA$16*$BI38</f>
        <v>0</v>
      </c>
      <c r="AS38" s="171">
        <f>'General Liability'!CB$16*$BI38</f>
        <v>0</v>
      </c>
      <c r="AT38" s="171">
        <f>'General Liability'!CC$16*$BI38</f>
        <v>0</v>
      </c>
      <c r="AU38" s="171">
        <f>'General Liability'!CD$16*$BI38</f>
        <v>0</v>
      </c>
      <c r="AV38" s="171">
        <f>'General Liability'!CE$16*$BI38</f>
        <v>0</v>
      </c>
      <c r="AW38" s="171">
        <f>'General Liability'!CF$16*$BI38</f>
        <v>0</v>
      </c>
      <c r="AX38" s="171">
        <f>'General Liability'!CG$16*$BI38</f>
        <v>0</v>
      </c>
      <c r="AY38" s="171">
        <f>'General Liability'!CH$16*$BI38</f>
        <v>0</v>
      </c>
      <c r="AZ38" s="171">
        <f>'General Liability'!CI$16*$BI38</f>
        <v>0</v>
      </c>
      <c r="BA38" s="171">
        <f>'General Liability'!CJ$16*$BI38</f>
        <v>0</v>
      </c>
      <c r="BB38" s="171">
        <f>'General Liability'!CK$16*$BI38</f>
        <v>0</v>
      </c>
      <c r="BC38" s="171">
        <f>'General Liability'!CL$16*$BI38</f>
        <v>0</v>
      </c>
      <c r="BD38" s="171">
        <f>'General Liability'!CM$16*$BI38</f>
        <v>0</v>
      </c>
      <c r="BE38" s="171">
        <f>'General Liability'!CN$16*$BI38</f>
        <v>0</v>
      </c>
      <c r="BF38" s="171">
        <f>'General Liability'!CO$16*$BI38</f>
        <v>0</v>
      </c>
      <c r="BG38" s="171">
        <f>'General Liability'!CP$16*$BI38</f>
        <v>0</v>
      </c>
      <c r="BI38" s="174">
        <f>SUMIF(Revenue!$P:$P,'GL - Import (US)'!$F38,Revenue!$M:$M)</f>
        <v>0</v>
      </c>
    </row>
    <row r="39" spans="1:61" s="173" customFormat="1" ht="12.75" hidden="1" customHeight="1">
      <c r="A39" s="177" t="s">
        <v>465</v>
      </c>
      <c r="B39" s="178" t="s">
        <v>607</v>
      </c>
      <c r="C39" s="170" t="str" cm="1">
        <f t="array" ref="C39">IFERROR(INDEX('Legal Entity'!B:B,MATCH('GL - Import (US)'!F39,'Legal Entity'!A:A,0),0),0)</f>
        <v>1215 - Golden Heart Utilities, Inc.</v>
      </c>
      <c r="D39" s="170" t="str" cm="1">
        <f t="array" ref="D39">IFERROR(INDEX('Legal Entity'!C:C,MATCH(F39,'Legal Entity'!A:A,0),0),0)</f>
        <v>US</v>
      </c>
      <c r="E39" s="170" t="s">
        <v>631</v>
      </c>
      <c r="F39" s="170" t="s">
        <v>39</v>
      </c>
      <c r="G39" s="170"/>
      <c r="H39" s="171">
        <f>'General Liability'!AQ$16*$BI39</f>
        <v>0</v>
      </c>
      <c r="I39" s="171">
        <f>'General Liability'!AR$16*$BI39</f>
        <v>0</v>
      </c>
      <c r="J39" s="171">
        <f>'General Liability'!AS$16*$BI39</f>
        <v>0</v>
      </c>
      <c r="K39" s="171">
        <f>'General Liability'!AT$16*$BI39</f>
        <v>0</v>
      </c>
      <c r="L39" s="171">
        <f>'General Liability'!AU$16*$BI39</f>
        <v>0</v>
      </c>
      <c r="M39" s="171">
        <f>'General Liability'!AV$16*$BI39</f>
        <v>0</v>
      </c>
      <c r="N39" s="171">
        <f>'General Liability'!AW$16*$BI39</f>
        <v>0</v>
      </c>
      <c r="O39" s="171">
        <f>'General Liability'!AX$16*$BI39</f>
        <v>0</v>
      </c>
      <c r="P39" s="171">
        <f>'General Liability'!AY$16*$BI39</f>
        <v>0</v>
      </c>
      <c r="Q39" s="171">
        <f>'General Liability'!AZ$16*$BI39</f>
        <v>0</v>
      </c>
      <c r="R39" s="171">
        <f>'General Liability'!BA$16*$BI39</f>
        <v>0</v>
      </c>
      <c r="S39" s="171">
        <f>'General Liability'!BB$16*$BI39</f>
        <v>0</v>
      </c>
      <c r="T39" s="171">
        <f>'General Liability'!BC$16*$BI39</f>
        <v>0</v>
      </c>
      <c r="U39" s="171">
        <f>'General Liability'!BD$16*$BI39</f>
        <v>0</v>
      </c>
      <c r="V39" s="171">
        <f>'General Liability'!BE$16*$BI39</f>
        <v>0</v>
      </c>
      <c r="W39" s="171">
        <f>'General Liability'!BF$16*$BI39</f>
        <v>0</v>
      </c>
      <c r="X39" s="171">
        <f>'General Liability'!BG$16*$BI39</f>
        <v>0</v>
      </c>
      <c r="Y39" s="171">
        <f>'General Liability'!BH$16*$BI39</f>
        <v>0</v>
      </c>
      <c r="Z39" s="171">
        <f>'General Liability'!BI$16*$BI39</f>
        <v>0</v>
      </c>
      <c r="AA39" s="171">
        <f>'General Liability'!BJ$16*$BI39</f>
        <v>0</v>
      </c>
      <c r="AB39" s="171">
        <f>'General Liability'!BK$16*$BI39</f>
        <v>0</v>
      </c>
      <c r="AC39" s="171">
        <f>'General Liability'!BL$16*$BI39</f>
        <v>0</v>
      </c>
      <c r="AD39" s="171">
        <f>'General Liability'!BM$16*$BI39</f>
        <v>0</v>
      </c>
      <c r="AE39" s="171">
        <f>'General Liability'!BN$16*$BI39</f>
        <v>0</v>
      </c>
      <c r="AF39" s="171">
        <f>'General Liability'!BO$16*$BI39</f>
        <v>0</v>
      </c>
      <c r="AG39" s="171">
        <f>'General Liability'!BP$16*$BI39</f>
        <v>0</v>
      </c>
      <c r="AH39" s="171">
        <f>'General Liability'!BQ$16*$BI39</f>
        <v>0</v>
      </c>
      <c r="AI39" s="171">
        <f>'General Liability'!BR$16*$BI39</f>
        <v>0</v>
      </c>
      <c r="AJ39" s="171">
        <f>'General Liability'!BS$16*$BI39</f>
        <v>0</v>
      </c>
      <c r="AK39" s="171">
        <f>'General Liability'!BT$16*$BI39</f>
        <v>0</v>
      </c>
      <c r="AL39" s="171">
        <f>'General Liability'!BU$16*$BI39</f>
        <v>0</v>
      </c>
      <c r="AM39" s="171">
        <f>'General Liability'!BV$16*$BI39</f>
        <v>0</v>
      </c>
      <c r="AN39" s="171">
        <f>'General Liability'!BW$16*$BI39</f>
        <v>0</v>
      </c>
      <c r="AO39" s="171">
        <f>'General Liability'!BX$16*$BI39</f>
        <v>0</v>
      </c>
      <c r="AP39" s="171">
        <f>'General Liability'!BY$16*$BI39</f>
        <v>0</v>
      </c>
      <c r="AQ39" s="171">
        <f>'General Liability'!BZ$16*$BI39</f>
        <v>0</v>
      </c>
      <c r="AR39" s="171">
        <f>'General Liability'!CA$16*$BI39</f>
        <v>0</v>
      </c>
      <c r="AS39" s="171">
        <f>'General Liability'!CB$16*$BI39</f>
        <v>0</v>
      </c>
      <c r="AT39" s="171">
        <f>'General Liability'!CC$16*$BI39</f>
        <v>0</v>
      </c>
      <c r="AU39" s="171">
        <f>'General Liability'!CD$16*$BI39</f>
        <v>0</v>
      </c>
      <c r="AV39" s="171">
        <f>'General Liability'!CE$16*$BI39</f>
        <v>0</v>
      </c>
      <c r="AW39" s="171">
        <f>'General Liability'!CF$16*$BI39</f>
        <v>0</v>
      </c>
      <c r="AX39" s="171">
        <f>'General Liability'!CG$16*$BI39</f>
        <v>0</v>
      </c>
      <c r="AY39" s="171">
        <f>'General Liability'!CH$16*$BI39</f>
        <v>0</v>
      </c>
      <c r="AZ39" s="171">
        <f>'General Liability'!CI$16*$BI39</f>
        <v>0</v>
      </c>
      <c r="BA39" s="171">
        <f>'General Liability'!CJ$16*$BI39</f>
        <v>0</v>
      </c>
      <c r="BB39" s="171">
        <f>'General Liability'!CK$16*$BI39</f>
        <v>0</v>
      </c>
      <c r="BC39" s="171">
        <f>'General Liability'!CL$16*$BI39</f>
        <v>0</v>
      </c>
      <c r="BD39" s="171">
        <f>'General Liability'!CM$16*$BI39</f>
        <v>0</v>
      </c>
      <c r="BE39" s="171">
        <f>'General Liability'!CN$16*$BI39</f>
        <v>0</v>
      </c>
      <c r="BF39" s="171">
        <f>'General Liability'!CO$16*$BI39</f>
        <v>0</v>
      </c>
      <c r="BG39" s="171">
        <f>'General Liability'!CP$16*$BI39</f>
        <v>0</v>
      </c>
      <c r="BI39" s="174">
        <f>SUMIF(Revenue!$P:$P,'GL - Import (US)'!$F39,Revenue!$M:$M)</f>
        <v>0</v>
      </c>
    </row>
    <row r="40" spans="1:61" s="173" customFormat="1" ht="12.75" hidden="1" customHeight="1">
      <c r="A40" s="177" t="s">
        <v>465</v>
      </c>
      <c r="B40" s="178" t="s">
        <v>607</v>
      </c>
      <c r="C40" s="170" t="str" cm="1">
        <f t="array" ref="C40">IFERROR(INDEX('Legal Entity'!B:B,MATCH('GL - Import (US)'!F40,'Legal Entity'!A:A,0),0),0)</f>
        <v>1215 - Golden Heart Utilities, Inc.</v>
      </c>
      <c r="D40" s="170" t="str" cm="1">
        <f t="array" ref="D40">IFERROR(INDEX('Legal Entity'!C:C,MATCH(F40,'Legal Entity'!A:A,0),0),0)</f>
        <v>US</v>
      </c>
      <c r="E40" s="170" t="s">
        <v>631</v>
      </c>
      <c r="F40" s="170" t="s">
        <v>43</v>
      </c>
      <c r="G40" s="170"/>
      <c r="H40" s="171">
        <f>'General Liability'!AQ$16*$BI40</f>
        <v>0</v>
      </c>
      <c r="I40" s="171">
        <f>'General Liability'!AR$16*$BI40</f>
        <v>0</v>
      </c>
      <c r="J40" s="171">
        <f>'General Liability'!AS$16*$BI40</f>
        <v>0</v>
      </c>
      <c r="K40" s="171">
        <f>'General Liability'!AT$16*$BI40</f>
        <v>0</v>
      </c>
      <c r="L40" s="171">
        <f>'General Liability'!AU$16*$BI40</f>
        <v>0</v>
      </c>
      <c r="M40" s="171">
        <f>'General Liability'!AV$16*$BI40</f>
        <v>0</v>
      </c>
      <c r="N40" s="171">
        <f>'General Liability'!AW$16*$BI40</f>
        <v>0</v>
      </c>
      <c r="O40" s="171">
        <f>'General Liability'!AX$16*$BI40</f>
        <v>0</v>
      </c>
      <c r="P40" s="171">
        <f>'General Liability'!AY$16*$BI40</f>
        <v>0</v>
      </c>
      <c r="Q40" s="171">
        <f>'General Liability'!AZ$16*$BI40</f>
        <v>0</v>
      </c>
      <c r="R40" s="171">
        <f>'General Liability'!BA$16*$BI40</f>
        <v>0</v>
      </c>
      <c r="S40" s="171">
        <f>'General Liability'!BB$16*$BI40</f>
        <v>0</v>
      </c>
      <c r="T40" s="171">
        <f>'General Liability'!BC$16*$BI40</f>
        <v>0</v>
      </c>
      <c r="U40" s="171">
        <f>'General Liability'!BD$16*$BI40</f>
        <v>0</v>
      </c>
      <c r="V40" s="171">
        <f>'General Liability'!BE$16*$BI40</f>
        <v>0</v>
      </c>
      <c r="W40" s="171">
        <f>'General Liability'!BF$16*$BI40</f>
        <v>0</v>
      </c>
      <c r="X40" s="171">
        <f>'General Liability'!BG$16*$BI40</f>
        <v>0</v>
      </c>
      <c r="Y40" s="171">
        <f>'General Liability'!BH$16*$BI40</f>
        <v>0</v>
      </c>
      <c r="Z40" s="171">
        <f>'General Liability'!BI$16*$BI40</f>
        <v>0</v>
      </c>
      <c r="AA40" s="171">
        <f>'General Liability'!BJ$16*$BI40</f>
        <v>0</v>
      </c>
      <c r="AB40" s="171">
        <f>'General Liability'!BK$16*$BI40</f>
        <v>0</v>
      </c>
      <c r="AC40" s="171">
        <f>'General Liability'!BL$16*$BI40</f>
        <v>0</v>
      </c>
      <c r="AD40" s="171">
        <f>'General Liability'!BM$16*$BI40</f>
        <v>0</v>
      </c>
      <c r="AE40" s="171">
        <f>'General Liability'!BN$16*$BI40</f>
        <v>0</v>
      </c>
      <c r="AF40" s="171">
        <f>'General Liability'!BO$16*$BI40</f>
        <v>0</v>
      </c>
      <c r="AG40" s="171">
        <f>'General Liability'!BP$16*$BI40</f>
        <v>0</v>
      </c>
      <c r="AH40" s="171">
        <f>'General Liability'!BQ$16*$BI40</f>
        <v>0</v>
      </c>
      <c r="AI40" s="171">
        <f>'General Liability'!BR$16*$BI40</f>
        <v>0</v>
      </c>
      <c r="AJ40" s="171">
        <f>'General Liability'!BS$16*$BI40</f>
        <v>0</v>
      </c>
      <c r="AK40" s="171">
        <f>'General Liability'!BT$16*$BI40</f>
        <v>0</v>
      </c>
      <c r="AL40" s="171">
        <f>'General Liability'!BU$16*$BI40</f>
        <v>0</v>
      </c>
      <c r="AM40" s="171">
        <f>'General Liability'!BV$16*$BI40</f>
        <v>0</v>
      </c>
      <c r="AN40" s="171">
        <f>'General Liability'!BW$16*$BI40</f>
        <v>0</v>
      </c>
      <c r="AO40" s="171">
        <f>'General Liability'!BX$16*$BI40</f>
        <v>0</v>
      </c>
      <c r="AP40" s="171">
        <f>'General Liability'!BY$16*$BI40</f>
        <v>0</v>
      </c>
      <c r="AQ40" s="171">
        <f>'General Liability'!BZ$16*$BI40</f>
        <v>0</v>
      </c>
      <c r="AR40" s="171">
        <f>'General Liability'!CA$16*$BI40</f>
        <v>0</v>
      </c>
      <c r="AS40" s="171">
        <f>'General Liability'!CB$16*$BI40</f>
        <v>0</v>
      </c>
      <c r="AT40" s="171">
        <f>'General Liability'!CC$16*$BI40</f>
        <v>0</v>
      </c>
      <c r="AU40" s="171">
        <f>'General Liability'!CD$16*$BI40</f>
        <v>0</v>
      </c>
      <c r="AV40" s="171">
        <f>'General Liability'!CE$16*$BI40</f>
        <v>0</v>
      </c>
      <c r="AW40" s="171">
        <f>'General Liability'!CF$16*$BI40</f>
        <v>0</v>
      </c>
      <c r="AX40" s="171">
        <f>'General Liability'!CG$16*$BI40</f>
        <v>0</v>
      </c>
      <c r="AY40" s="171">
        <f>'General Liability'!CH$16*$BI40</f>
        <v>0</v>
      </c>
      <c r="AZ40" s="171">
        <f>'General Liability'!CI$16*$BI40</f>
        <v>0</v>
      </c>
      <c r="BA40" s="171">
        <f>'General Liability'!CJ$16*$BI40</f>
        <v>0</v>
      </c>
      <c r="BB40" s="171">
        <f>'General Liability'!CK$16*$BI40</f>
        <v>0</v>
      </c>
      <c r="BC40" s="171">
        <f>'General Liability'!CL$16*$BI40</f>
        <v>0</v>
      </c>
      <c r="BD40" s="171">
        <f>'General Liability'!CM$16*$BI40</f>
        <v>0</v>
      </c>
      <c r="BE40" s="171">
        <f>'General Liability'!CN$16*$BI40</f>
        <v>0</v>
      </c>
      <c r="BF40" s="171">
        <f>'General Liability'!CO$16*$BI40</f>
        <v>0</v>
      </c>
      <c r="BG40" s="171">
        <f>'General Liability'!CP$16*$BI40</f>
        <v>0</v>
      </c>
      <c r="BI40" s="174">
        <f>SUMIF(Revenue!$P:$P,'GL - Import (US)'!$F40,Revenue!$M:$M)</f>
        <v>0</v>
      </c>
    </row>
    <row r="41" spans="1:61" s="173" customFormat="1" ht="12.75" hidden="1" customHeight="1">
      <c r="A41" s="177" t="s">
        <v>465</v>
      </c>
      <c r="B41" s="178" t="s">
        <v>607</v>
      </c>
      <c r="C41" s="170" t="str" cm="1">
        <f t="array" ref="C41">IFERROR(INDEX('Legal Entity'!B:B,MATCH('GL - Import (US)'!F41,'Legal Entity'!A:A,0),0),0)</f>
        <v>1215 - Golden Heart Utilities, Inc.</v>
      </c>
      <c r="D41" s="170" t="str" cm="1">
        <f t="array" ref="D41">IFERROR(INDEX('Legal Entity'!C:C,MATCH(F41,'Legal Entity'!A:A,0),0),0)</f>
        <v>US</v>
      </c>
      <c r="E41" s="170" t="s">
        <v>631</v>
      </c>
      <c r="F41" s="170" t="s">
        <v>47</v>
      </c>
      <c r="G41" s="170"/>
      <c r="H41" s="171">
        <f>'General Liability'!AQ$16*$BI41</f>
        <v>0</v>
      </c>
      <c r="I41" s="171">
        <f>'General Liability'!AR$16*$BI41</f>
        <v>0</v>
      </c>
      <c r="J41" s="171">
        <f>'General Liability'!AS$16*$BI41</f>
        <v>0</v>
      </c>
      <c r="K41" s="171">
        <f>'General Liability'!AT$16*$BI41</f>
        <v>0</v>
      </c>
      <c r="L41" s="171">
        <f>'General Liability'!AU$16*$BI41</f>
        <v>0</v>
      </c>
      <c r="M41" s="171">
        <f>'General Liability'!AV$16*$BI41</f>
        <v>0</v>
      </c>
      <c r="N41" s="171">
        <f>'General Liability'!AW$16*$BI41</f>
        <v>0</v>
      </c>
      <c r="O41" s="171">
        <f>'General Liability'!AX$16*$BI41</f>
        <v>0</v>
      </c>
      <c r="P41" s="171">
        <f>'General Liability'!AY$16*$BI41</f>
        <v>0</v>
      </c>
      <c r="Q41" s="171">
        <f>'General Liability'!AZ$16*$BI41</f>
        <v>0</v>
      </c>
      <c r="R41" s="171">
        <f>'General Liability'!BA$16*$BI41</f>
        <v>0</v>
      </c>
      <c r="S41" s="171">
        <f>'General Liability'!BB$16*$BI41</f>
        <v>0</v>
      </c>
      <c r="T41" s="171">
        <f>'General Liability'!BC$16*$BI41</f>
        <v>0</v>
      </c>
      <c r="U41" s="171">
        <f>'General Liability'!BD$16*$BI41</f>
        <v>0</v>
      </c>
      <c r="V41" s="171">
        <f>'General Liability'!BE$16*$BI41</f>
        <v>0</v>
      </c>
      <c r="W41" s="171">
        <f>'General Liability'!BF$16*$BI41</f>
        <v>0</v>
      </c>
      <c r="X41" s="171">
        <f>'General Liability'!BG$16*$BI41</f>
        <v>0</v>
      </c>
      <c r="Y41" s="171">
        <f>'General Liability'!BH$16*$BI41</f>
        <v>0</v>
      </c>
      <c r="Z41" s="171">
        <f>'General Liability'!BI$16*$BI41</f>
        <v>0</v>
      </c>
      <c r="AA41" s="171">
        <f>'General Liability'!BJ$16*$BI41</f>
        <v>0</v>
      </c>
      <c r="AB41" s="171">
        <f>'General Liability'!BK$16*$BI41</f>
        <v>0</v>
      </c>
      <c r="AC41" s="171">
        <f>'General Liability'!BL$16*$BI41</f>
        <v>0</v>
      </c>
      <c r="AD41" s="171">
        <f>'General Liability'!BM$16*$BI41</f>
        <v>0</v>
      </c>
      <c r="AE41" s="171">
        <f>'General Liability'!BN$16*$BI41</f>
        <v>0</v>
      </c>
      <c r="AF41" s="171">
        <f>'General Liability'!BO$16*$BI41</f>
        <v>0</v>
      </c>
      <c r="AG41" s="171">
        <f>'General Liability'!BP$16*$BI41</f>
        <v>0</v>
      </c>
      <c r="AH41" s="171">
        <f>'General Liability'!BQ$16*$BI41</f>
        <v>0</v>
      </c>
      <c r="AI41" s="171">
        <f>'General Liability'!BR$16*$BI41</f>
        <v>0</v>
      </c>
      <c r="AJ41" s="171">
        <f>'General Liability'!BS$16*$BI41</f>
        <v>0</v>
      </c>
      <c r="AK41" s="171">
        <f>'General Liability'!BT$16*$BI41</f>
        <v>0</v>
      </c>
      <c r="AL41" s="171">
        <f>'General Liability'!BU$16*$BI41</f>
        <v>0</v>
      </c>
      <c r="AM41" s="171">
        <f>'General Liability'!BV$16*$BI41</f>
        <v>0</v>
      </c>
      <c r="AN41" s="171">
        <f>'General Liability'!BW$16*$BI41</f>
        <v>0</v>
      </c>
      <c r="AO41" s="171">
        <f>'General Liability'!BX$16*$BI41</f>
        <v>0</v>
      </c>
      <c r="AP41" s="171">
        <f>'General Liability'!BY$16*$BI41</f>
        <v>0</v>
      </c>
      <c r="AQ41" s="171">
        <f>'General Liability'!BZ$16*$BI41</f>
        <v>0</v>
      </c>
      <c r="AR41" s="171">
        <f>'General Liability'!CA$16*$BI41</f>
        <v>0</v>
      </c>
      <c r="AS41" s="171">
        <f>'General Liability'!CB$16*$BI41</f>
        <v>0</v>
      </c>
      <c r="AT41" s="171">
        <f>'General Liability'!CC$16*$BI41</f>
        <v>0</v>
      </c>
      <c r="AU41" s="171">
        <f>'General Liability'!CD$16*$BI41</f>
        <v>0</v>
      </c>
      <c r="AV41" s="171">
        <f>'General Liability'!CE$16*$BI41</f>
        <v>0</v>
      </c>
      <c r="AW41" s="171">
        <f>'General Liability'!CF$16*$BI41</f>
        <v>0</v>
      </c>
      <c r="AX41" s="171">
        <f>'General Liability'!CG$16*$BI41</f>
        <v>0</v>
      </c>
      <c r="AY41" s="171">
        <f>'General Liability'!CH$16*$BI41</f>
        <v>0</v>
      </c>
      <c r="AZ41" s="171">
        <f>'General Liability'!CI$16*$BI41</f>
        <v>0</v>
      </c>
      <c r="BA41" s="171">
        <f>'General Liability'!CJ$16*$BI41</f>
        <v>0</v>
      </c>
      <c r="BB41" s="171">
        <f>'General Liability'!CK$16*$BI41</f>
        <v>0</v>
      </c>
      <c r="BC41" s="171">
        <f>'General Liability'!CL$16*$BI41</f>
        <v>0</v>
      </c>
      <c r="BD41" s="171">
        <f>'General Liability'!CM$16*$BI41</f>
        <v>0</v>
      </c>
      <c r="BE41" s="171">
        <f>'General Liability'!CN$16*$BI41</f>
        <v>0</v>
      </c>
      <c r="BF41" s="171">
        <f>'General Liability'!CO$16*$BI41</f>
        <v>0</v>
      </c>
      <c r="BG41" s="171">
        <f>'General Liability'!CP$16*$BI41</f>
        <v>0</v>
      </c>
      <c r="BI41" s="174">
        <f>SUMIF(Revenue!$P:$P,'GL - Import (US)'!$F41,Revenue!$M:$M)</f>
        <v>0</v>
      </c>
    </row>
    <row r="42" spans="1:61" s="173" customFormat="1" ht="12.75" hidden="1" customHeight="1">
      <c r="A42" s="177" t="s">
        <v>465</v>
      </c>
      <c r="B42" s="178" t="s">
        <v>607</v>
      </c>
      <c r="C42" s="170" t="str" cm="1">
        <f t="array" ref="C42">IFERROR(INDEX('Legal Entity'!B:B,MATCH('GL - Import (US)'!F42,'Legal Entity'!A:A,0),0),0)</f>
        <v>1215 - Golden Heart Utilities, Inc.</v>
      </c>
      <c r="D42" s="170" t="str" cm="1">
        <f t="array" ref="D42">IFERROR(INDEX('Legal Entity'!C:C,MATCH(F42,'Legal Entity'!A:A,0),0),0)</f>
        <v>US</v>
      </c>
      <c r="E42" s="170" t="s">
        <v>631</v>
      </c>
      <c r="F42" s="170" t="s">
        <v>54</v>
      </c>
      <c r="G42" s="170"/>
      <c r="H42" s="171">
        <f>'General Liability'!AQ$16*$BI42</f>
        <v>0</v>
      </c>
      <c r="I42" s="171">
        <f>'General Liability'!AR$16*$BI42</f>
        <v>0</v>
      </c>
      <c r="J42" s="171">
        <f>'General Liability'!AS$16*$BI42</f>
        <v>0</v>
      </c>
      <c r="K42" s="171">
        <f>'General Liability'!AT$16*$BI42</f>
        <v>0</v>
      </c>
      <c r="L42" s="171">
        <f>'General Liability'!AU$16*$BI42</f>
        <v>0</v>
      </c>
      <c r="M42" s="171">
        <f>'General Liability'!AV$16*$BI42</f>
        <v>0</v>
      </c>
      <c r="N42" s="171">
        <f>'General Liability'!AW$16*$BI42</f>
        <v>0</v>
      </c>
      <c r="O42" s="171">
        <f>'General Liability'!AX$16*$BI42</f>
        <v>0</v>
      </c>
      <c r="P42" s="171">
        <f>'General Liability'!AY$16*$BI42</f>
        <v>0</v>
      </c>
      <c r="Q42" s="171">
        <f>'General Liability'!AZ$16*$BI42</f>
        <v>0</v>
      </c>
      <c r="R42" s="171">
        <f>'General Liability'!BA$16*$BI42</f>
        <v>0</v>
      </c>
      <c r="S42" s="171">
        <f>'General Liability'!BB$16*$BI42</f>
        <v>0</v>
      </c>
      <c r="T42" s="171">
        <f>'General Liability'!BC$16*$BI42</f>
        <v>0</v>
      </c>
      <c r="U42" s="171">
        <f>'General Liability'!BD$16*$BI42</f>
        <v>0</v>
      </c>
      <c r="V42" s="171">
        <f>'General Liability'!BE$16*$BI42</f>
        <v>0</v>
      </c>
      <c r="W42" s="171">
        <f>'General Liability'!BF$16*$BI42</f>
        <v>0</v>
      </c>
      <c r="X42" s="171">
        <f>'General Liability'!BG$16*$BI42</f>
        <v>0</v>
      </c>
      <c r="Y42" s="171">
        <f>'General Liability'!BH$16*$BI42</f>
        <v>0</v>
      </c>
      <c r="Z42" s="171">
        <f>'General Liability'!BI$16*$BI42</f>
        <v>0</v>
      </c>
      <c r="AA42" s="171">
        <f>'General Liability'!BJ$16*$BI42</f>
        <v>0</v>
      </c>
      <c r="AB42" s="171">
        <f>'General Liability'!BK$16*$BI42</f>
        <v>0</v>
      </c>
      <c r="AC42" s="171">
        <f>'General Liability'!BL$16*$BI42</f>
        <v>0</v>
      </c>
      <c r="AD42" s="171">
        <f>'General Liability'!BM$16*$BI42</f>
        <v>0</v>
      </c>
      <c r="AE42" s="171">
        <f>'General Liability'!BN$16*$BI42</f>
        <v>0</v>
      </c>
      <c r="AF42" s="171">
        <f>'General Liability'!BO$16*$BI42</f>
        <v>0</v>
      </c>
      <c r="AG42" s="171">
        <f>'General Liability'!BP$16*$BI42</f>
        <v>0</v>
      </c>
      <c r="AH42" s="171">
        <f>'General Liability'!BQ$16*$BI42</f>
        <v>0</v>
      </c>
      <c r="AI42" s="171">
        <f>'General Liability'!BR$16*$BI42</f>
        <v>0</v>
      </c>
      <c r="AJ42" s="171">
        <f>'General Liability'!BS$16*$BI42</f>
        <v>0</v>
      </c>
      <c r="AK42" s="171">
        <f>'General Liability'!BT$16*$BI42</f>
        <v>0</v>
      </c>
      <c r="AL42" s="171">
        <f>'General Liability'!BU$16*$BI42</f>
        <v>0</v>
      </c>
      <c r="AM42" s="171">
        <f>'General Liability'!BV$16*$BI42</f>
        <v>0</v>
      </c>
      <c r="AN42" s="171">
        <f>'General Liability'!BW$16*$BI42</f>
        <v>0</v>
      </c>
      <c r="AO42" s="171">
        <f>'General Liability'!BX$16*$BI42</f>
        <v>0</v>
      </c>
      <c r="AP42" s="171">
        <f>'General Liability'!BY$16*$BI42</f>
        <v>0</v>
      </c>
      <c r="AQ42" s="171">
        <f>'General Liability'!BZ$16*$BI42</f>
        <v>0</v>
      </c>
      <c r="AR42" s="171">
        <f>'General Liability'!CA$16*$BI42</f>
        <v>0</v>
      </c>
      <c r="AS42" s="171">
        <f>'General Liability'!CB$16*$BI42</f>
        <v>0</v>
      </c>
      <c r="AT42" s="171">
        <f>'General Liability'!CC$16*$BI42</f>
        <v>0</v>
      </c>
      <c r="AU42" s="171">
        <f>'General Liability'!CD$16*$BI42</f>
        <v>0</v>
      </c>
      <c r="AV42" s="171">
        <f>'General Liability'!CE$16*$BI42</f>
        <v>0</v>
      </c>
      <c r="AW42" s="171">
        <f>'General Liability'!CF$16*$BI42</f>
        <v>0</v>
      </c>
      <c r="AX42" s="171">
        <f>'General Liability'!CG$16*$BI42</f>
        <v>0</v>
      </c>
      <c r="AY42" s="171">
        <f>'General Liability'!CH$16*$BI42</f>
        <v>0</v>
      </c>
      <c r="AZ42" s="171">
        <f>'General Liability'!CI$16*$BI42</f>
        <v>0</v>
      </c>
      <c r="BA42" s="171">
        <f>'General Liability'!CJ$16*$BI42</f>
        <v>0</v>
      </c>
      <c r="BB42" s="171">
        <f>'General Liability'!CK$16*$BI42</f>
        <v>0</v>
      </c>
      <c r="BC42" s="171">
        <f>'General Liability'!CL$16*$BI42</f>
        <v>0</v>
      </c>
      <c r="BD42" s="171">
        <f>'General Liability'!CM$16*$BI42</f>
        <v>0</v>
      </c>
      <c r="BE42" s="171">
        <f>'General Liability'!CN$16*$BI42</f>
        <v>0</v>
      </c>
      <c r="BF42" s="171">
        <f>'General Liability'!CO$16*$BI42</f>
        <v>0</v>
      </c>
      <c r="BG42" s="171">
        <f>'General Liability'!CP$16*$BI42</f>
        <v>0</v>
      </c>
      <c r="BI42" s="174">
        <f>SUMIF(Revenue!$P:$P,'GL - Import (US)'!$F42,Revenue!$M:$M)</f>
        <v>0</v>
      </c>
    </row>
    <row r="43" spans="1:61" s="173" customFormat="1" ht="12.75" hidden="1" customHeight="1">
      <c r="A43" s="177" t="s">
        <v>465</v>
      </c>
      <c r="B43" s="178" t="s">
        <v>607</v>
      </c>
      <c r="C43" s="170" t="str" cm="1">
        <f t="array" ref="C43">IFERROR(INDEX('Legal Entity'!B:B,MATCH('GL - Import (US)'!F43,'Legal Entity'!A:A,0),0),0)</f>
        <v>1215 - Golden Heart Utilities, Inc.</v>
      </c>
      <c r="D43" s="170" t="str" cm="1">
        <f t="array" ref="D43">IFERROR(INDEX('Legal Entity'!C:C,MATCH(F43,'Legal Entity'!A:A,0),0),0)</f>
        <v>US</v>
      </c>
      <c r="E43" s="170" t="s">
        <v>631</v>
      </c>
      <c r="F43" s="170" t="s">
        <v>56</v>
      </c>
      <c r="G43" s="170"/>
      <c r="H43" s="171">
        <f>'General Liability'!AQ$16*$BI43</f>
        <v>0</v>
      </c>
      <c r="I43" s="171">
        <f>'General Liability'!AR$16*$BI43</f>
        <v>0</v>
      </c>
      <c r="J43" s="171">
        <f>'General Liability'!AS$16*$BI43</f>
        <v>0</v>
      </c>
      <c r="K43" s="171">
        <f>'General Liability'!AT$16*$BI43</f>
        <v>0</v>
      </c>
      <c r="L43" s="171">
        <f>'General Liability'!AU$16*$BI43</f>
        <v>0</v>
      </c>
      <c r="M43" s="171">
        <f>'General Liability'!AV$16*$BI43</f>
        <v>0</v>
      </c>
      <c r="N43" s="171">
        <f>'General Liability'!AW$16*$BI43</f>
        <v>0</v>
      </c>
      <c r="O43" s="171">
        <f>'General Liability'!AX$16*$BI43</f>
        <v>0</v>
      </c>
      <c r="P43" s="171">
        <f>'General Liability'!AY$16*$BI43</f>
        <v>0</v>
      </c>
      <c r="Q43" s="171">
        <f>'General Liability'!AZ$16*$BI43</f>
        <v>0</v>
      </c>
      <c r="R43" s="171">
        <f>'General Liability'!BA$16*$BI43</f>
        <v>0</v>
      </c>
      <c r="S43" s="171">
        <f>'General Liability'!BB$16*$BI43</f>
        <v>0</v>
      </c>
      <c r="T43" s="171">
        <f>'General Liability'!BC$16*$BI43</f>
        <v>0</v>
      </c>
      <c r="U43" s="171">
        <f>'General Liability'!BD$16*$BI43</f>
        <v>0</v>
      </c>
      <c r="V43" s="171">
        <f>'General Liability'!BE$16*$BI43</f>
        <v>0</v>
      </c>
      <c r="W43" s="171">
        <f>'General Liability'!BF$16*$BI43</f>
        <v>0</v>
      </c>
      <c r="X43" s="171">
        <f>'General Liability'!BG$16*$BI43</f>
        <v>0</v>
      </c>
      <c r="Y43" s="171">
        <f>'General Liability'!BH$16*$BI43</f>
        <v>0</v>
      </c>
      <c r="Z43" s="171">
        <f>'General Liability'!BI$16*$BI43</f>
        <v>0</v>
      </c>
      <c r="AA43" s="171">
        <f>'General Liability'!BJ$16*$BI43</f>
        <v>0</v>
      </c>
      <c r="AB43" s="171">
        <f>'General Liability'!BK$16*$BI43</f>
        <v>0</v>
      </c>
      <c r="AC43" s="171">
        <f>'General Liability'!BL$16*$BI43</f>
        <v>0</v>
      </c>
      <c r="AD43" s="171">
        <f>'General Liability'!BM$16*$BI43</f>
        <v>0</v>
      </c>
      <c r="AE43" s="171">
        <f>'General Liability'!BN$16*$BI43</f>
        <v>0</v>
      </c>
      <c r="AF43" s="171">
        <f>'General Liability'!BO$16*$BI43</f>
        <v>0</v>
      </c>
      <c r="AG43" s="171">
        <f>'General Liability'!BP$16*$BI43</f>
        <v>0</v>
      </c>
      <c r="AH43" s="171">
        <f>'General Liability'!BQ$16*$BI43</f>
        <v>0</v>
      </c>
      <c r="AI43" s="171">
        <f>'General Liability'!BR$16*$BI43</f>
        <v>0</v>
      </c>
      <c r="AJ43" s="171">
        <f>'General Liability'!BS$16*$BI43</f>
        <v>0</v>
      </c>
      <c r="AK43" s="171">
        <f>'General Liability'!BT$16*$BI43</f>
        <v>0</v>
      </c>
      <c r="AL43" s="171">
        <f>'General Liability'!BU$16*$BI43</f>
        <v>0</v>
      </c>
      <c r="AM43" s="171">
        <f>'General Liability'!BV$16*$BI43</f>
        <v>0</v>
      </c>
      <c r="AN43" s="171">
        <f>'General Liability'!BW$16*$BI43</f>
        <v>0</v>
      </c>
      <c r="AO43" s="171">
        <f>'General Liability'!BX$16*$BI43</f>
        <v>0</v>
      </c>
      <c r="AP43" s="171">
        <f>'General Liability'!BY$16*$BI43</f>
        <v>0</v>
      </c>
      <c r="AQ43" s="171">
        <f>'General Liability'!BZ$16*$BI43</f>
        <v>0</v>
      </c>
      <c r="AR43" s="171">
        <f>'General Liability'!CA$16*$BI43</f>
        <v>0</v>
      </c>
      <c r="AS43" s="171">
        <f>'General Liability'!CB$16*$BI43</f>
        <v>0</v>
      </c>
      <c r="AT43" s="171">
        <f>'General Liability'!CC$16*$BI43</f>
        <v>0</v>
      </c>
      <c r="AU43" s="171">
        <f>'General Liability'!CD$16*$BI43</f>
        <v>0</v>
      </c>
      <c r="AV43" s="171">
        <f>'General Liability'!CE$16*$BI43</f>
        <v>0</v>
      </c>
      <c r="AW43" s="171">
        <f>'General Liability'!CF$16*$BI43</f>
        <v>0</v>
      </c>
      <c r="AX43" s="171">
        <f>'General Liability'!CG$16*$BI43</f>
        <v>0</v>
      </c>
      <c r="AY43" s="171">
        <f>'General Liability'!CH$16*$BI43</f>
        <v>0</v>
      </c>
      <c r="AZ43" s="171">
        <f>'General Liability'!CI$16*$BI43</f>
        <v>0</v>
      </c>
      <c r="BA43" s="171">
        <f>'General Liability'!CJ$16*$BI43</f>
        <v>0</v>
      </c>
      <c r="BB43" s="171">
        <f>'General Liability'!CK$16*$BI43</f>
        <v>0</v>
      </c>
      <c r="BC43" s="171">
        <f>'General Liability'!CL$16*$BI43</f>
        <v>0</v>
      </c>
      <c r="BD43" s="171">
        <f>'General Liability'!CM$16*$BI43</f>
        <v>0</v>
      </c>
      <c r="BE43" s="171">
        <f>'General Liability'!CN$16*$BI43</f>
        <v>0</v>
      </c>
      <c r="BF43" s="171">
        <f>'General Liability'!CO$16*$BI43</f>
        <v>0</v>
      </c>
      <c r="BG43" s="171">
        <f>'General Liability'!CP$16*$BI43</f>
        <v>0</v>
      </c>
      <c r="BI43" s="174">
        <f>SUMIF(Revenue!$P:$P,'GL - Import (US)'!$F43,Revenue!$M:$M)</f>
        <v>0</v>
      </c>
    </row>
    <row r="44" spans="1:61" s="173" customFormat="1" ht="12.75" hidden="1" customHeight="1">
      <c r="A44" s="177" t="s">
        <v>465</v>
      </c>
      <c r="B44" s="178" t="s">
        <v>607</v>
      </c>
      <c r="C44" s="170" cm="1">
        <f t="array" ref="C44">IFERROR(INDEX('Legal Entity'!B:B,MATCH('GL - Import (US)'!F44,'Legal Entity'!A:A,0),0),0)</f>
        <v>0</v>
      </c>
      <c r="D44" s="170" t="str" cm="1">
        <f t="array" ref="D44">IFERROR(INDEX('Legal Entity'!C:C,MATCH(F44,'Legal Entity'!A:A,0),0),0)</f>
        <v>US</v>
      </c>
      <c r="E44" s="170" t="s">
        <v>631</v>
      </c>
      <c r="F44" s="170" t="s">
        <v>58</v>
      </c>
      <c r="G44" s="170"/>
      <c r="H44" s="171">
        <f>'General Liability'!AQ$16*$BI44</f>
        <v>0</v>
      </c>
      <c r="I44" s="171">
        <f>'General Liability'!AR$16*$BI44</f>
        <v>0</v>
      </c>
      <c r="J44" s="171">
        <f>'General Liability'!AS$16*$BI44</f>
        <v>0</v>
      </c>
      <c r="K44" s="171">
        <f>'General Liability'!AT$16*$BI44</f>
        <v>0</v>
      </c>
      <c r="L44" s="171">
        <f>'General Liability'!AU$16*$BI44</f>
        <v>0</v>
      </c>
      <c r="M44" s="171">
        <f>'General Liability'!AV$16*$BI44</f>
        <v>0</v>
      </c>
      <c r="N44" s="171">
        <f>'General Liability'!AW$16*$BI44</f>
        <v>0</v>
      </c>
      <c r="O44" s="171">
        <f>'General Liability'!AX$16*$BI44</f>
        <v>0</v>
      </c>
      <c r="P44" s="171">
        <f>'General Liability'!AY$16*$BI44</f>
        <v>0</v>
      </c>
      <c r="Q44" s="171">
        <f>'General Liability'!AZ$16*$BI44</f>
        <v>0</v>
      </c>
      <c r="R44" s="171">
        <f>'General Liability'!BA$16*$BI44</f>
        <v>0</v>
      </c>
      <c r="S44" s="171">
        <f>'General Liability'!BB$16*$BI44</f>
        <v>0</v>
      </c>
      <c r="T44" s="171">
        <f>'General Liability'!BC$16*$BI44</f>
        <v>0</v>
      </c>
      <c r="U44" s="171">
        <f>'General Liability'!BD$16*$BI44</f>
        <v>0</v>
      </c>
      <c r="V44" s="171">
        <f>'General Liability'!BE$16*$BI44</f>
        <v>0</v>
      </c>
      <c r="W44" s="171">
        <f>'General Liability'!BF$16*$BI44</f>
        <v>0</v>
      </c>
      <c r="X44" s="171">
        <f>'General Liability'!BG$16*$BI44</f>
        <v>0</v>
      </c>
      <c r="Y44" s="171">
        <f>'General Liability'!BH$16*$BI44</f>
        <v>0</v>
      </c>
      <c r="Z44" s="171">
        <f>'General Liability'!BI$16*$BI44</f>
        <v>0</v>
      </c>
      <c r="AA44" s="171">
        <f>'General Liability'!BJ$16*$BI44</f>
        <v>0</v>
      </c>
      <c r="AB44" s="171">
        <f>'General Liability'!BK$16*$BI44</f>
        <v>0</v>
      </c>
      <c r="AC44" s="171">
        <f>'General Liability'!BL$16*$BI44</f>
        <v>0</v>
      </c>
      <c r="AD44" s="171">
        <f>'General Liability'!BM$16*$BI44</f>
        <v>0</v>
      </c>
      <c r="AE44" s="171">
        <f>'General Liability'!BN$16*$BI44</f>
        <v>0</v>
      </c>
      <c r="AF44" s="171">
        <f>'General Liability'!BO$16*$BI44</f>
        <v>0</v>
      </c>
      <c r="AG44" s="171">
        <f>'General Liability'!BP$16*$BI44</f>
        <v>0</v>
      </c>
      <c r="AH44" s="171">
        <f>'General Liability'!BQ$16*$BI44</f>
        <v>0</v>
      </c>
      <c r="AI44" s="171">
        <f>'General Liability'!BR$16*$BI44</f>
        <v>0</v>
      </c>
      <c r="AJ44" s="171">
        <f>'General Liability'!BS$16*$BI44</f>
        <v>0</v>
      </c>
      <c r="AK44" s="171">
        <f>'General Liability'!BT$16*$BI44</f>
        <v>0</v>
      </c>
      <c r="AL44" s="171">
        <f>'General Liability'!BU$16*$BI44</f>
        <v>0</v>
      </c>
      <c r="AM44" s="171">
        <f>'General Liability'!BV$16*$BI44</f>
        <v>0</v>
      </c>
      <c r="AN44" s="171">
        <f>'General Liability'!BW$16*$BI44</f>
        <v>0</v>
      </c>
      <c r="AO44" s="171">
        <f>'General Liability'!BX$16*$BI44</f>
        <v>0</v>
      </c>
      <c r="AP44" s="171">
        <f>'General Liability'!BY$16*$BI44</f>
        <v>0</v>
      </c>
      <c r="AQ44" s="171">
        <f>'General Liability'!BZ$16*$BI44</f>
        <v>0</v>
      </c>
      <c r="AR44" s="171">
        <f>'General Liability'!CA$16*$BI44</f>
        <v>0</v>
      </c>
      <c r="AS44" s="171">
        <f>'General Liability'!CB$16*$BI44</f>
        <v>0</v>
      </c>
      <c r="AT44" s="171">
        <f>'General Liability'!CC$16*$BI44</f>
        <v>0</v>
      </c>
      <c r="AU44" s="171">
        <f>'General Liability'!CD$16*$BI44</f>
        <v>0</v>
      </c>
      <c r="AV44" s="171">
        <f>'General Liability'!CE$16*$BI44</f>
        <v>0</v>
      </c>
      <c r="AW44" s="171">
        <f>'General Liability'!CF$16*$BI44</f>
        <v>0</v>
      </c>
      <c r="AX44" s="171">
        <f>'General Liability'!CG$16*$BI44</f>
        <v>0</v>
      </c>
      <c r="AY44" s="171">
        <f>'General Liability'!CH$16*$BI44</f>
        <v>0</v>
      </c>
      <c r="AZ44" s="171">
        <f>'General Liability'!CI$16*$BI44</f>
        <v>0</v>
      </c>
      <c r="BA44" s="171">
        <f>'General Liability'!CJ$16*$BI44</f>
        <v>0</v>
      </c>
      <c r="BB44" s="171">
        <f>'General Liability'!CK$16*$BI44</f>
        <v>0</v>
      </c>
      <c r="BC44" s="171">
        <f>'General Liability'!CL$16*$BI44</f>
        <v>0</v>
      </c>
      <c r="BD44" s="171">
        <f>'General Liability'!CM$16*$BI44</f>
        <v>0</v>
      </c>
      <c r="BE44" s="171">
        <f>'General Liability'!CN$16*$BI44</f>
        <v>0</v>
      </c>
      <c r="BF44" s="171">
        <f>'General Liability'!CO$16*$BI44</f>
        <v>0</v>
      </c>
      <c r="BG44" s="171">
        <f>'General Liability'!CP$16*$BI44</f>
        <v>0</v>
      </c>
      <c r="BI44" s="174">
        <f>SUMIF(Revenue!$P:$P,'GL - Import (US)'!$F44,Revenue!$M:$M)</f>
        <v>0</v>
      </c>
    </row>
    <row r="45" spans="1:61" s="173" customFormat="1" ht="12.75" hidden="1" customHeight="1">
      <c r="A45" s="177" t="s">
        <v>465</v>
      </c>
      <c r="B45" s="178" t="s">
        <v>607</v>
      </c>
      <c r="C45" s="170" cm="1">
        <f t="array" ref="C45">IFERROR(INDEX('Legal Entity'!B:B,MATCH('GL - Import (US)'!F45,'Legal Entity'!A:A,0),0),0)</f>
        <v>0</v>
      </c>
      <c r="D45" s="170" t="str" cm="1">
        <f t="array" ref="D45">IFERROR(INDEX('Legal Entity'!C:C,MATCH(F45,'Legal Entity'!A:A,0),0),0)</f>
        <v>US</v>
      </c>
      <c r="E45" s="170" t="s">
        <v>631</v>
      </c>
      <c r="F45" s="170" t="s">
        <v>650</v>
      </c>
      <c r="G45" s="170"/>
      <c r="H45" s="171">
        <f>'General Liability'!AQ$16*$BI45</f>
        <v>0</v>
      </c>
      <c r="I45" s="171">
        <f>'General Liability'!AR$16*$BI45</f>
        <v>0</v>
      </c>
      <c r="J45" s="171">
        <f>'General Liability'!AS$16*$BI45</f>
        <v>0</v>
      </c>
      <c r="K45" s="171">
        <f>'General Liability'!AT$16*$BI45</f>
        <v>0</v>
      </c>
      <c r="L45" s="171">
        <f>'General Liability'!AU$16*$BI45</f>
        <v>0</v>
      </c>
      <c r="M45" s="171">
        <f>'General Liability'!AV$16*$BI45</f>
        <v>0</v>
      </c>
      <c r="N45" s="171">
        <f>'General Liability'!AW$16*$BI45</f>
        <v>0</v>
      </c>
      <c r="O45" s="171">
        <f>'General Liability'!AX$16*$BI45</f>
        <v>0</v>
      </c>
      <c r="P45" s="171">
        <f>'General Liability'!AY$16*$BI45</f>
        <v>0</v>
      </c>
      <c r="Q45" s="171">
        <f>'General Liability'!AZ$16*$BI45</f>
        <v>0</v>
      </c>
      <c r="R45" s="171">
        <f>'General Liability'!BA$16*$BI45</f>
        <v>0</v>
      </c>
      <c r="S45" s="171">
        <f>'General Liability'!BB$16*$BI45</f>
        <v>0</v>
      </c>
      <c r="T45" s="171">
        <f>'General Liability'!BC$16*$BI45</f>
        <v>0</v>
      </c>
      <c r="U45" s="171">
        <f>'General Liability'!BD$16*$BI45</f>
        <v>0</v>
      </c>
      <c r="V45" s="171">
        <f>'General Liability'!BE$16*$BI45</f>
        <v>0</v>
      </c>
      <c r="W45" s="171">
        <f>'General Liability'!BF$16*$BI45</f>
        <v>0</v>
      </c>
      <c r="X45" s="171">
        <f>'General Liability'!BG$16*$BI45</f>
        <v>0</v>
      </c>
      <c r="Y45" s="171">
        <f>'General Liability'!BH$16*$BI45</f>
        <v>0</v>
      </c>
      <c r="Z45" s="171">
        <f>'General Liability'!BI$16*$BI45</f>
        <v>0</v>
      </c>
      <c r="AA45" s="171">
        <f>'General Liability'!BJ$16*$BI45</f>
        <v>0</v>
      </c>
      <c r="AB45" s="171">
        <f>'General Liability'!BK$16*$BI45</f>
        <v>0</v>
      </c>
      <c r="AC45" s="171">
        <f>'General Liability'!BL$16*$BI45</f>
        <v>0</v>
      </c>
      <c r="AD45" s="171">
        <f>'General Liability'!BM$16*$BI45</f>
        <v>0</v>
      </c>
      <c r="AE45" s="171">
        <f>'General Liability'!BN$16*$BI45</f>
        <v>0</v>
      </c>
      <c r="AF45" s="171">
        <f>'General Liability'!BO$16*$BI45</f>
        <v>0</v>
      </c>
      <c r="AG45" s="171">
        <f>'General Liability'!BP$16*$BI45</f>
        <v>0</v>
      </c>
      <c r="AH45" s="171">
        <f>'General Liability'!BQ$16*$BI45</f>
        <v>0</v>
      </c>
      <c r="AI45" s="171">
        <f>'General Liability'!BR$16*$BI45</f>
        <v>0</v>
      </c>
      <c r="AJ45" s="171">
        <f>'General Liability'!BS$16*$BI45</f>
        <v>0</v>
      </c>
      <c r="AK45" s="171">
        <f>'General Liability'!BT$16*$BI45</f>
        <v>0</v>
      </c>
      <c r="AL45" s="171">
        <f>'General Liability'!BU$16*$BI45</f>
        <v>0</v>
      </c>
      <c r="AM45" s="171">
        <f>'General Liability'!BV$16*$BI45</f>
        <v>0</v>
      </c>
      <c r="AN45" s="171">
        <f>'General Liability'!BW$16*$BI45</f>
        <v>0</v>
      </c>
      <c r="AO45" s="171">
        <f>'General Liability'!BX$16*$BI45</f>
        <v>0</v>
      </c>
      <c r="AP45" s="171">
        <f>'General Liability'!BY$16*$BI45</f>
        <v>0</v>
      </c>
      <c r="AQ45" s="171">
        <f>'General Liability'!BZ$16*$BI45</f>
        <v>0</v>
      </c>
      <c r="AR45" s="171">
        <f>'General Liability'!CA$16*$BI45</f>
        <v>0</v>
      </c>
      <c r="AS45" s="171">
        <f>'General Liability'!CB$16*$BI45</f>
        <v>0</v>
      </c>
      <c r="AT45" s="171">
        <f>'General Liability'!CC$16*$BI45</f>
        <v>0</v>
      </c>
      <c r="AU45" s="171">
        <f>'General Liability'!CD$16*$BI45</f>
        <v>0</v>
      </c>
      <c r="AV45" s="171">
        <f>'General Liability'!CE$16*$BI45</f>
        <v>0</v>
      </c>
      <c r="AW45" s="171">
        <f>'General Liability'!CF$16*$BI45</f>
        <v>0</v>
      </c>
      <c r="AX45" s="171">
        <f>'General Liability'!CG$16*$BI45</f>
        <v>0</v>
      </c>
      <c r="AY45" s="171">
        <f>'General Liability'!CH$16*$BI45</f>
        <v>0</v>
      </c>
      <c r="AZ45" s="171">
        <f>'General Liability'!CI$16*$BI45</f>
        <v>0</v>
      </c>
      <c r="BA45" s="171">
        <f>'General Liability'!CJ$16*$BI45</f>
        <v>0</v>
      </c>
      <c r="BB45" s="171">
        <f>'General Liability'!CK$16*$BI45</f>
        <v>0</v>
      </c>
      <c r="BC45" s="171">
        <f>'General Liability'!CL$16*$BI45</f>
        <v>0</v>
      </c>
      <c r="BD45" s="171">
        <f>'General Liability'!CM$16*$BI45</f>
        <v>0</v>
      </c>
      <c r="BE45" s="171">
        <f>'General Liability'!CN$16*$BI45</f>
        <v>0</v>
      </c>
      <c r="BF45" s="171">
        <f>'General Liability'!CO$16*$BI45</f>
        <v>0</v>
      </c>
      <c r="BG45" s="171">
        <f>'General Liability'!CP$16*$BI45</f>
        <v>0</v>
      </c>
      <c r="BI45" s="174">
        <f>SUMIF(Revenue!$P:$P,'GL - Import (US)'!$F45,Revenue!$M:$M)</f>
        <v>0</v>
      </c>
    </row>
    <row r="46" spans="1:61" s="173" customFormat="1" ht="12.75" hidden="1" customHeight="1">
      <c r="A46" s="177" t="s">
        <v>465</v>
      </c>
      <c r="B46" s="178" t="s">
        <v>607</v>
      </c>
      <c r="C46" s="170" t="str" cm="1">
        <f t="array" ref="C46">IFERROR(INDEX('Legal Entity'!B:B,MATCH('GL - Import (US)'!F46,'Legal Entity'!A:A,0),0),0)</f>
        <v>1215 - Golden Heart Utilities, Inc.</v>
      </c>
      <c r="D46" s="170" t="str" cm="1">
        <f t="array" ref="D46">IFERROR(INDEX('Legal Entity'!C:C,MATCH(F46,'Legal Entity'!A:A,0),0),0)</f>
        <v>US</v>
      </c>
      <c r="E46" s="170" t="s">
        <v>631</v>
      </c>
      <c r="F46" s="170" t="s">
        <v>55</v>
      </c>
      <c r="G46" s="170"/>
      <c r="H46" s="171">
        <f>'General Liability'!AQ$16*$BI46</f>
        <v>0</v>
      </c>
      <c r="I46" s="171">
        <f>'General Liability'!AR$16*$BI46</f>
        <v>0</v>
      </c>
      <c r="J46" s="171">
        <f>'General Liability'!AS$16*$BI46</f>
        <v>0</v>
      </c>
      <c r="K46" s="171">
        <f>'General Liability'!AT$16*$BI46</f>
        <v>0</v>
      </c>
      <c r="L46" s="171">
        <f>'General Liability'!AU$16*$BI46</f>
        <v>0</v>
      </c>
      <c r="M46" s="171">
        <f>'General Liability'!AV$16*$BI46</f>
        <v>0</v>
      </c>
      <c r="N46" s="171">
        <f>'General Liability'!AW$16*$BI46</f>
        <v>0</v>
      </c>
      <c r="O46" s="171">
        <f>'General Liability'!AX$16*$BI46</f>
        <v>0</v>
      </c>
      <c r="P46" s="171">
        <f>'General Liability'!AY$16*$BI46</f>
        <v>0</v>
      </c>
      <c r="Q46" s="171">
        <f>'General Liability'!AZ$16*$BI46</f>
        <v>0</v>
      </c>
      <c r="R46" s="171">
        <f>'General Liability'!BA$16*$BI46</f>
        <v>0</v>
      </c>
      <c r="S46" s="171">
        <f>'General Liability'!BB$16*$BI46</f>
        <v>0</v>
      </c>
      <c r="T46" s="171">
        <f>'General Liability'!BC$16*$BI46</f>
        <v>0</v>
      </c>
      <c r="U46" s="171">
        <f>'General Liability'!BD$16*$BI46</f>
        <v>0</v>
      </c>
      <c r="V46" s="171">
        <f>'General Liability'!BE$16*$BI46</f>
        <v>0</v>
      </c>
      <c r="W46" s="171">
        <f>'General Liability'!BF$16*$BI46</f>
        <v>0</v>
      </c>
      <c r="X46" s="171">
        <f>'General Liability'!BG$16*$BI46</f>
        <v>0</v>
      </c>
      <c r="Y46" s="171">
        <f>'General Liability'!BH$16*$BI46</f>
        <v>0</v>
      </c>
      <c r="Z46" s="171">
        <f>'General Liability'!BI$16*$BI46</f>
        <v>0</v>
      </c>
      <c r="AA46" s="171">
        <f>'General Liability'!BJ$16*$BI46</f>
        <v>0</v>
      </c>
      <c r="AB46" s="171">
        <f>'General Liability'!BK$16*$BI46</f>
        <v>0</v>
      </c>
      <c r="AC46" s="171">
        <f>'General Liability'!BL$16*$BI46</f>
        <v>0</v>
      </c>
      <c r="AD46" s="171">
        <f>'General Liability'!BM$16*$BI46</f>
        <v>0</v>
      </c>
      <c r="AE46" s="171">
        <f>'General Liability'!BN$16*$BI46</f>
        <v>0</v>
      </c>
      <c r="AF46" s="171">
        <f>'General Liability'!BO$16*$BI46</f>
        <v>0</v>
      </c>
      <c r="AG46" s="171">
        <f>'General Liability'!BP$16*$BI46</f>
        <v>0</v>
      </c>
      <c r="AH46" s="171">
        <f>'General Liability'!BQ$16*$BI46</f>
        <v>0</v>
      </c>
      <c r="AI46" s="171">
        <f>'General Liability'!BR$16*$BI46</f>
        <v>0</v>
      </c>
      <c r="AJ46" s="171">
        <f>'General Liability'!BS$16*$BI46</f>
        <v>0</v>
      </c>
      <c r="AK46" s="171">
        <f>'General Liability'!BT$16*$BI46</f>
        <v>0</v>
      </c>
      <c r="AL46" s="171">
        <f>'General Liability'!BU$16*$BI46</f>
        <v>0</v>
      </c>
      <c r="AM46" s="171">
        <f>'General Liability'!BV$16*$BI46</f>
        <v>0</v>
      </c>
      <c r="AN46" s="171">
        <f>'General Liability'!BW$16*$BI46</f>
        <v>0</v>
      </c>
      <c r="AO46" s="171">
        <f>'General Liability'!BX$16*$BI46</f>
        <v>0</v>
      </c>
      <c r="AP46" s="171">
        <f>'General Liability'!BY$16*$BI46</f>
        <v>0</v>
      </c>
      <c r="AQ46" s="171">
        <f>'General Liability'!BZ$16*$BI46</f>
        <v>0</v>
      </c>
      <c r="AR46" s="171">
        <f>'General Liability'!CA$16*$BI46</f>
        <v>0</v>
      </c>
      <c r="AS46" s="171">
        <f>'General Liability'!CB$16*$BI46</f>
        <v>0</v>
      </c>
      <c r="AT46" s="171">
        <f>'General Liability'!CC$16*$BI46</f>
        <v>0</v>
      </c>
      <c r="AU46" s="171">
        <f>'General Liability'!CD$16*$BI46</f>
        <v>0</v>
      </c>
      <c r="AV46" s="171">
        <f>'General Liability'!CE$16*$BI46</f>
        <v>0</v>
      </c>
      <c r="AW46" s="171">
        <f>'General Liability'!CF$16*$BI46</f>
        <v>0</v>
      </c>
      <c r="AX46" s="171">
        <f>'General Liability'!CG$16*$BI46</f>
        <v>0</v>
      </c>
      <c r="AY46" s="171">
        <f>'General Liability'!CH$16*$BI46</f>
        <v>0</v>
      </c>
      <c r="AZ46" s="171">
        <f>'General Liability'!CI$16*$BI46</f>
        <v>0</v>
      </c>
      <c r="BA46" s="171">
        <f>'General Liability'!CJ$16*$BI46</f>
        <v>0</v>
      </c>
      <c r="BB46" s="171">
        <f>'General Liability'!CK$16*$BI46</f>
        <v>0</v>
      </c>
      <c r="BC46" s="171">
        <f>'General Liability'!CL$16*$BI46</f>
        <v>0</v>
      </c>
      <c r="BD46" s="171">
        <f>'General Liability'!CM$16*$BI46</f>
        <v>0</v>
      </c>
      <c r="BE46" s="171">
        <f>'General Liability'!CN$16*$BI46</f>
        <v>0</v>
      </c>
      <c r="BF46" s="171">
        <f>'General Liability'!CO$16*$BI46</f>
        <v>0</v>
      </c>
      <c r="BG46" s="171">
        <f>'General Liability'!CP$16*$BI46</f>
        <v>0</v>
      </c>
      <c r="BI46" s="174">
        <f>SUMIF(Revenue!$P:$P,'GL - Import (US)'!$F46,Revenue!$M:$M)</f>
        <v>0</v>
      </c>
    </row>
    <row r="47" spans="1:61" s="173" customFormat="1" ht="12.75" hidden="1" customHeight="1">
      <c r="A47" s="177" t="s">
        <v>465</v>
      </c>
      <c r="B47" s="178" t="s">
        <v>607</v>
      </c>
      <c r="C47" s="170" cm="1">
        <f t="array" ref="C47">IFERROR(INDEX('Legal Entity'!B:B,MATCH('GL - Import (US)'!F47,'Legal Entity'!A:A,0),0),0)</f>
        <v>0</v>
      </c>
      <c r="D47" s="170" t="str" cm="1">
        <f t="array" ref="D47">IFERROR(INDEX('Legal Entity'!C:C,MATCH(F47,'Legal Entity'!A:A,0),0),0)</f>
        <v>US</v>
      </c>
      <c r="E47" s="170" t="s">
        <v>631</v>
      </c>
      <c r="F47" s="170" t="s">
        <v>59</v>
      </c>
      <c r="G47" s="170"/>
      <c r="H47" s="171">
        <f>'General Liability'!AQ$16*$BI47</f>
        <v>0</v>
      </c>
      <c r="I47" s="171">
        <f>'General Liability'!AR$16*$BI47</f>
        <v>0</v>
      </c>
      <c r="J47" s="171">
        <f>'General Liability'!AS$16*$BI47</f>
        <v>0</v>
      </c>
      <c r="K47" s="171">
        <f>'General Liability'!AT$16*$BI47</f>
        <v>0</v>
      </c>
      <c r="L47" s="171">
        <f>'General Liability'!AU$16*$BI47</f>
        <v>0</v>
      </c>
      <c r="M47" s="171">
        <f>'General Liability'!AV$16*$BI47</f>
        <v>0</v>
      </c>
      <c r="N47" s="171">
        <f>'General Liability'!AW$16*$BI47</f>
        <v>0</v>
      </c>
      <c r="O47" s="171">
        <f>'General Liability'!AX$16*$BI47</f>
        <v>0</v>
      </c>
      <c r="P47" s="171">
        <f>'General Liability'!AY$16*$BI47</f>
        <v>0</v>
      </c>
      <c r="Q47" s="171">
        <f>'General Liability'!AZ$16*$BI47</f>
        <v>0</v>
      </c>
      <c r="R47" s="171">
        <f>'General Liability'!BA$16*$BI47</f>
        <v>0</v>
      </c>
      <c r="S47" s="171">
        <f>'General Liability'!BB$16*$BI47</f>
        <v>0</v>
      </c>
      <c r="T47" s="171">
        <f>'General Liability'!BC$16*$BI47</f>
        <v>0</v>
      </c>
      <c r="U47" s="171">
        <f>'General Liability'!BD$16*$BI47</f>
        <v>0</v>
      </c>
      <c r="V47" s="171">
        <f>'General Liability'!BE$16*$BI47</f>
        <v>0</v>
      </c>
      <c r="W47" s="171">
        <f>'General Liability'!BF$16*$BI47</f>
        <v>0</v>
      </c>
      <c r="X47" s="171">
        <f>'General Liability'!BG$16*$BI47</f>
        <v>0</v>
      </c>
      <c r="Y47" s="171">
        <f>'General Liability'!BH$16*$BI47</f>
        <v>0</v>
      </c>
      <c r="Z47" s="171">
        <f>'General Liability'!BI$16*$BI47</f>
        <v>0</v>
      </c>
      <c r="AA47" s="171">
        <f>'General Liability'!BJ$16*$BI47</f>
        <v>0</v>
      </c>
      <c r="AB47" s="171">
        <f>'General Liability'!BK$16*$BI47</f>
        <v>0</v>
      </c>
      <c r="AC47" s="171">
        <f>'General Liability'!BL$16*$BI47</f>
        <v>0</v>
      </c>
      <c r="AD47" s="171">
        <f>'General Liability'!BM$16*$BI47</f>
        <v>0</v>
      </c>
      <c r="AE47" s="171">
        <f>'General Liability'!BN$16*$BI47</f>
        <v>0</v>
      </c>
      <c r="AF47" s="171">
        <f>'General Liability'!BO$16*$BI47</f>
        <v>0</v>
      </c>
      <c r="AG47" s="171">
        <f>'General Liability'!BP$16*$BI47</f>
        <v>0</v>
      </c>
      <c r="AH47" s="171">
        <f>'General Liability'!BQ$16*$BI47</f>
        <v>0</v>
      </c>
      <c r="AI47" s="171">
        <f>'General Liability'!BR$16*$BI47</f>
        <v>0</v>
      </c>
      <c r="AJ47" s="171">
        <f>'General Liability'!BS$16*$BI47</f>
        <v>0</v>
      </c>
      <c r="AK47" s="171">
        <f>'General Liability'!BT$16*$BI47</f>
        <v>0</v>
      </c>
      <c r="AL47" s="171">
        <f>'General Liability'!BU$16*$BI47</f>
        <v>0</v>
      </c>
      <c r="AM47" s="171">
        <f>'General Liability'!BV$16*$BI47</f>
        <v>0</v>
      </c>
      <c r="AN47" s="171">
        <f>'General Liability'!BW$16*$BI47</f>
        <v>0</v>
      </c>
      <c r="AO47" s="171">
        <f>'General Liability'!BX$16*$BI47</f>
        <v>0</v>
      </c>
      <c r="AP47" s="171">
        <f>'General Liability'!BY$16*$BI47</f>
        <v>0</v>
      </c>
      <c r="AQ47" s="171">
        <f>'General Liability'!BZ$16*$BI47</f>
        <v>0</v>
      </c>
      <c r="AR47" s="171">
        <f>'General Liability'!CA$16*$BI47</f>
        <v>0</v>
      </c>
      <c r="AS47" s="171">
        <f>'General Liability'!CB$16*$BI47</f>
        <v>0</v>
      </c>
      <c r="AT47" s="171">
        <f>'General Liability'!CC$16*$BI47</f>
        <v>0</v>
      </c>
      <c r="AU47" s="171">
        <f>'General Liability'!CD$16*$BI47</f>
        <v>0</v>
      </c>
      <c r="AV47" s="171">
        <f>'General Liability'!CE$16*$BI47</f>
        <v>0</v>
      </c>
      <c r="AW47" s="171">
        <f>'General Liability'!CF$16*$BI47</f>
        <v>0</v>
      </c>
      <c r="AX47" s="171">
        <f>'General Liability'!CG$16*$BI47</f>
        <v>0</v>
      </c>
      <c r="AY47" s="171">
        <f>'General Liability'!CH$16*$BI47</f>
        <v>0</v>
      </c>
      <c r="AZ47" s="171">
        <f>'General Liability'!CI$16*$BI47</f>
        <v>0</v>
      </c>
      <c r="BA47" s="171">
        <f>'General Liability'!CJ$16*$BI47</f>
        <v>0</v>
      </c>
      <c r="BB47" s="171">
        <f>'General Liability'!CK$16*$BI47</f>
        <v>0</v>
      </c>
      <c r="BC47" s="171">
        <f>'General Liability'!CL$16*$BI47</f>
        <v>0</v>
      </c>
      <c r="BD47" s="171">
        <f>'General Liability'!CM$16*$BI47</f>
        <v>0</v>
      </c>
      <c r="BE47" s="171">
        <f>'General Liability'!CN$16*$BI47</f>
        <v>0</v>
      </c>
      <c r="BF47" s="171">
        <f>'General Liability'!CO$16*$BI47</f>
        <v>0</v>
      </c>
      <c r="BG47" s="171">
        <f>'General Liability'!CP$16*$BI47</f>
        <v>0</v>
      </c>
      <c r="BI47" s="174">
        <f>SUMIF(Revenue!$P:$P,'GL - Import (US)'!$F47,Revenue!$M:$M)</f>
        <v>0</v>
      </c>
    </row>
    <row r="48" spans="1:61" s="173" customFormat="1" ht="12.75" hidden="1" customHeight="1">
      <c r="A48" s="177" t="s">
        <v>465</v>
      </c>
      <c r="B48" s="178" t="s">
        <v>607</v>
      </c>
      <c r="C48" s="170" t="str" cm="1">
        <f t="array" ref="C48">IFERROR(INDEX('Legal Entity'!B:B,MATCH('GL - Import (US)'!F48,'Legal Entity'!A:A,0),0),0)</f>
        <v>1220 - College Utilities Corporation</v>
      </c>
      <c r="D48" s="170" t="str" cm="1">
        <f t="array" ref="D48">IFERROR(INDEX('Legal Entity'!C:C,MATCH(F48,'Legal Entity'!A:A,0),0),0)</f>
        <v>US</v>
      </c>
      <c r="E48" s="170" t="s">
        <v>631</v>
      </c>
      <c r="F48" s="170" t="s">
        <v>61</v>
      </c>
      <c r="G48" s="170"/>
      <c r="H48" s="171">
        <f>'General Liability'!AQ$16*$BI48</f>
        <v>0</v>
      </c>
      <c r="I48" s="171">
        <f>'General Liability'!AR$16*$BI48</f>
        <v>0</v>
      </c>
      <c r="J48" s="171">
        <f>'General Liability'!AS$16*$BI48</f>
        <v>0</v>
      </c>
      <c r="K48" s="171">
        <f>'General Liability'!AT$16*$BI48</f>
        <v>0</v>
      </c>
      <c r="L48" s="171">
        <f>'General Liability'!AU$16*$BI48</f>
        <v>0</v>
      </c>
      <c r="M48" s="171">
        <f>'General Liability'!AV$16*$BI48</f>
        <v>0</v>
      </c>
      <c r="N48" s="171">
        <f>'General Liability'!AW$16*$BI48</f>
        <v>0</v>
      </c>
      <c r="O48" s="171">
        <f>'General Liability'!AX$16*$BI48</f>
        <v>0</v>
      </c>
      <c r="P48" s="171">
        <f>'General Liability'!AY$16*$BI48</f>
        <v>0</v>
      </c>
      <c r="Q48" s="171">
        <f>'General Liability'!AZ$16*$BI48</f>
        <v>0</v>
      </c>
      <c r="R48" s="171">
        <f>'General Liability'!BA$16*$BI48</f>
        <v>0</v>
      </c>
      <c r="S48" s="171">
        <f>'General Liability'!BB$16*$BI48</f>
        <v>0</v>
      </c>
      <c r="T48" s="171">
        <f>'General Liability'!BC$16*$BI48</f>
        <v>0</v>
      </c>
      <c r="U48" s="171">
        <f>'General Liability'!BD$16*$BI48</f>
        <v>0</v>
      </c>
      <c r="V48" s="171">
        <f>'General Liability'!BE$16*$BI48</f>
        <v>0</v>
      </c>
      <c r="W48" s="171">
        <f>'General Liability'!BF$16*$BI48</f>
        <v>0</v>
      </c>
      <c r="X48" s="171">
        <f>'General Liability'!BG$16*$BI48</f>
        <v>0</v>
      </c>
      <c r="Y48" s="171">
        <f>'General Liability'!BH$16*$BI48</f>
        <v>0</v>
      </c>
      <c r="Z48" s="171">
        <f>'General Liability'!BI$16*$BI48</f>
        <v>0</v>
      </c>
      <c r="AA48" s="171">
        <f>'General Liability'!BJ$16*$BI48</f>
        <v>0</v>
      </c>
      <c r="AB48" s="171">
        <f>'General Liability'!BK$16*$BI48</f>
        <v>0</v>
      </c>
      <c r="AC48" s="171">
        <f>'General Liability'!BL$16*$BI48</f>
        <v>0</v>
      </c>
      <c r="AD48" s="171">
        <f>'General Liability'!BM$16*$BI48</f>
        <v>0</v>
      </c>
      <c r="AE48" s="171">
        <f>'General Liability'!BN$16*$BI48</f>
        <v>0</v>
      </c>
      <c r="AF48" s="171">
        <f>'General Liability'!BO$16*$BI48</f>
        <v>0</v>
      </c>
      <c r="AG48" s="171">
        <f>'General Liability'!BP$16*$BI48</f>
        <v>0</v>
      </c>
      <c r="AH48" s="171">
        <f>'General Liability'!BQ$16*$BI48</f>
        <v>0</v>
      </c>
      <c r="AI48" s="171">
        <f>'General Liability'!BR$16*$BI48</f>
        <v>0</v>
      </c>
      <c r="AJ48" s="171">
        <f>'General Liability'!BS$16*$BI48</f>
        <v>0</v>
      </c>
      <c r="AK48" s="171">
        <f>'General Liability'!BT$16*$BI48</f>
        <v>0</v>
      </c>
      <c r="AL48" s="171">
        <f>'General Liability'!BU$16*$BI48</f>
        <v>0</v>
      </c>
      <c r="AM48" s="171">
        <f>'General Liability'!BV$16*$BI48</f>
        <v>0</v>
      </c>
      <c r="AN48" s="171">
        <f>'General Liability'!BW$16*$BI48</f>
        <v>0</v>
      </c>
      <c r="AO48" s="171">
        <f>'General Liability'!BX$16*$BI48</f>
        <v>0</v>
      </c>
      <c r="AP48" s="171">
        <f>'General Liability'!BY$16*$BI48</f>
        <v>0</v>
      </c>
      <c r="AQ48" s="171">
        <f>'General Liability'!BZ$16*$BI48</f>
        <v>0</v>
      </c>
      <c r="AR48" s="171">
        <f>'General Liability'!CA$16*$BI48</f>
        <v>0</v>
      </c>
      <c r="AS48" s="171">
        <f>'General Liability'!CB$16*$BI48</f>
        <v>0</v>
      </c>
      <c r="AT48" s="171">
        <f>'General Liability'!CC$16*$BI48</f>
        <v>0</v>
      </c>
      <c r="AU48" s="171">
        <f>'General Liability'!CD$16*$BI48</f>
        <v>0</v>
      </c>
      <c r="AV48" s="171">
        <f>'General Liability'!CE$16*$BI48</f>
        <v>0</v>
      </c>
      <c r="AW48" s="171">
        <f>'General Liability'!CF$16*$BI48</f>
        <v>0</v>
      </c>
      <c r="AX48" s="171">
        <f>'General Liability'!CG$16*$BI48</f>
        <v>0</v>
      </c>
      <c r="AY48" s="171">
        <f>'General Liability'!CH$16*$BI48</f>
        <v>0</v>
      </c>
      <c r="AZ48" s="171">
        <f>'General Liability'!CI$16*$BI48</f>
        <v>0</v>
      </c>
      <c r="BA48" s="171">
        <f>'General Liability'!CJ$16*$BI48</f>
        <v>0</v>
      </c>
      <c r="BB48" s="171">
        <f>'General Liability'!CK$16*$BI48</f>
        <v>0</v>
      </c>
      <c r="BC48" s="171">
        <f>'General Liability'!CL$16*$BI48</f>
        <v>0</v>
      </c>
      <c r="BD48" s="171">
        <f>'General Liability'!CM$16*$BI48</f>
        <v>0</v>
      </c>
      <c r="BE48" s="171">
        <f>'General Liability'!CN$16*$BI48</f>
        <v>0</v>
      </c>
      <c r="BF48" s="171">
        <f>'General Liability'!CO$16*$BI48</f>
        <v>0</v>
      </c>
      <c r="BG48" s="171">
        <f>'General Liability'!CP$16*$BI48</f>
        <v>0</v>
      </c>
      <c r="BI48" s="174">
        <f>SUMIF(Revenue!$P:$P,'GL - Import (US)'!$F48,Revenue!$M:$M)</f>
        <v>0</v>
      </c>
    </row>
    <row r="49" spans="1:61" s="173" customFormat="1" ht="12.75" hidden="1" customHeight="1">
      <c r="A49" s="177" t="s">
        <v>465</v>
      </c>
      <c r="B49" s="178" t="s">
        <v>607</v>
      </c>
      <c r="C49" s="170" t="str" cm="1">
        <f t="array" ref="C49">IFERROR(INDEX('Legal Entity'!B:B,MATCH('GL - Import (US)'!F49,'Legal Entity'!A:A,0),0),0)</f>
        <v>1220 - College Utilities Corporation</v>
      </c>
      <c r="D49" s="170" t="str" cm="1">
        <f t="array" ref="D49">IFERROR(INDEX('Legal Entity'!C:C,MATCH(F49,'Legal Entity'!A:A,0),0),0)</f>
        <v>US</v>
      </c>
      <c r="E49" s="170" t="s">
        <v>631</v>
      </c>
      <c r="F49" s="170" t="s">
        <v>67</v>
      </c>
      <c r="G49" s="170"/>
      <c r="H49" s="171">
        <f>'General Liability'!AQ$16*$BI49</f>
        <v>0</v>
      </c>
      <c r="I49" s="171">
        <f>'General Liability'!AR$16*$BI49</f>
        <v>0</v>
      </c>
      <c r="J49" s="171">
        <f>'General Liability'!AS$16*$BI49</f>
        <v>0</v>
      </c>
      <c r="K49" s="171">
        <f>'General Liability'!AT$16*$BI49</f>
        <v>0</v>
      </c>
      <c r="L49" s="171">
        <f>'General Liability'!AU$16*$BI49</f>
        <v>0</v>
      </c>
      <c r="M49" s="171">
        <f>'General Liability'!AV$16*$BI49</f>
        <v>0</v>
      </c>
      <c r="N49" s="171">
        <f>'General Liability'!AW$16*$BI49</f>
        <v>0</v>
      </c>
      <c r="O49" s="171">
        <f>'General Liability'!AX$16*$BI49</f>
        <v>0</v>
      </c>
      <c r="P49" s="171">
        <f>'General Liability'!AY$16*$BI49</f>
        <v>0</v>
      </c>
      <c r="Q49" s="171">
        <f>'General Liability'!AZ$16*$BI49</f>
        <v>0</v>
      </c>
      <c r="R49" s="171">
        <f>'General Liability'!BA$16*$BI49</f>
        <v>0</v>
      </c>
      <c r="S49" s="171">
        <f>'General Liability'!BB$16*$BI49</f>
        <v>0</v>
      </c>
      <c r="T49" s="171">
        <f>'General Liability'!BC$16*$BI49</f>
        <v>0</v>
      </c>
      <c r="U49" s="171">
        <f>'General Liability'!BD$16*$BI49</f>
        <v>0</v>
      </c>
      <c r="V49" s="171">
        <f>'General Liability'!BE$16*$BI49</f>
        <v>0</v>
      </c>
      <c r="W49" s="171">
        <f>'General Liability'!BF$16*$BI49</f>
        <v>0</v>
      </c>
      <c r="X49" s="171">
        <f>'General Liability'!BG$16*$BI49</f>
        <v>0</v>
      </c>
      <c r="Y49" s="171">
        <f>'General Liability'!BH$16*$BI49</f>
        <v>0</v>
      </c>
      <c r="Z49" s="171">
        <f>'General Liability'!BI$16*$BI49</f>
        <v>0</v>
      </c>
      <c r="AA49" s="171">
        <f>'General Liability'!BJ$16*$BI49</f>
        <v>0</v>
      </c>
      <c r="AB49" s="171">
        <f>'General Liability'!BK$16*$BI49</f>
        <v>0</v>
      </c>
      <c r="AC49" s="171">
        <f>'General Liability'!BL$16*$BI49</f>
        <v>0</v>
      </c>
      <c r="AD49" s="171">
        <f>'General Liability'!BM$16*$BI49</f>
        <v>0</v>
      </c>
      <c r="AE49" s="171">
        <f>'General Liability'!BN$16*$BI49</f>
        <v>0</v>
      </c>
      <c r="AF49" s="171">
        <f>'General Liability'!BO$16*$BI49</f>
        <v>0</v>
      </c>
      <c r="AG49" s="171">
        <f>'General Liability'!BP$16*$BI49</f>
        <v>0</v>
      </c>
      <c r="AH49" s="171">
        <f>'General Liability'!BQ$16*$BI49</f>
        <v>0</v>
      </c>
      <c r="AI49" s="171">
        <f>'General Liability'!BR$16*$BI49</f>
        <v>0</v>
      </c>
      <c r="AJ49" s="171">
        <f>'General Liability'!BS$16*$BI49</f>
        <v>0</v>
      </c>
      <c r="AK49" s="171">
        <f>'General Liability'!BT$16*$BI49</f>
        <v>0</v>
      </c>
      <c r="AL49" s="171">
        <f>'General Liability'!BU$16*$BI49</f>
        <v>0</v>
      </c>
      <c r="AM49" s="171">
        <f>'General Liability'!BV$16*$BI49</f>
        <v>0</v>
      </c>
      <c r="AN49" s="171">
        <f>'General Liability'!BW$16*$BI49</f>
        <v>0</v>
      </c>
      <c r="AO49" s="171">
        <f>'General Liability'!BX$16*$BI49</f>
        <v>0</v>
      </c>
      <c r="AP49" s="171">
        <f>'General Liability'!BY$16*$BI49</f>
        <v>0</v>
      </c>
      <c r="AQ49" s="171">
        <f>'General Liability'!BZ$16*$BI49</f>
        <v>0</v>
      </c>
      <c r="AR49" s="171">
        <f>'General Liability'!CA$16*$BI49</f>
        <v>0</v>
      </c>
      <c r="AS49" s="171">
        <f>'General Liability'!CB$16*$BI49</f>
        <v>0</v>
      </c>
      <c r="AT49" s="171">
        <f>'General Liability'!CC$16*$BI49</f>
        <v>0</v>
      </c>
      <c r="AU49" s="171">
        <f>'General Liability'!CD$16*$BI49</f>
        <v>0</v>
      </c>
      <c r="AV49" s="171">
        <f>'General Liability'!CE$16*$BI49</f>
        <v>0</v>
      </c>
      <c r="AW49" s="171">
        <f>'General Liability'!CF$16*$BI49</f>
        <v>0</v>
      </c>
      <c r="AX49" s="171">
        <f>'General Liability'!CG$16*$BI49</f>
        <v>0</v>
      </c>
      <c r="AY49" s="171">
        <f>'General Liability'!CH$16*$BI49</f>
        <v>0</v>
      </c>
      <c r="AZ49" s="171">
        <f>'General Liability'!CI$16*$BI49</f>
        <v>0</v>
      </c>
      <c r="BA49" s="171">
        <f>'General Liability'!CJ$16*$BI49</f>
        <v>0</v>
      </c>
      <c r="BB49" s="171">
        <f>'General Liability'!CK$16*$BI49</f>
        <v>0</v>
      </c>
      <c r="BC49" s="171">
        <f>'General Liability'!CL$16*$BI49</f>
        <v>0</v>
      </c>
      <c r="BD49" s="171">
        <f>'General Liability'!CM$16*$BI49</f>
        <v>0</v>
      </c>
      <c r="BE49" s="171">
        <f>'General Liability'!CN$16*$BI49</f>
        <v>0</v>
      </c>
      <c r="BF49" s="171">
        <f>'General Liability'!CO$16*$BI49</f>
        <v>0</v>
      </c>
      <c r="BG49" s="171">
        <f>'General Liability'!CP$16*$BI49</f>
        <v>0</v>
      </c>
      <c r="BI49" s="174">
        <f>SUMIF(Revenue!$P:$P,'GL - Import (US)'!$F49,Revenue!$M:$M)</f>
        <v>0</v>
      </c>
    </row>
    <row r="50" spans="1:61" s="173" customFormat="1" ht="12.75" hidden="1" customHeight="1">
      <c r="A50" s="177" t="s">
        <v>465</v>
      </c>
      <c r="B50" s="178" t="s">
        <v>607</v>
      </c>
      <c r="C50" s="170" t="str" cm="1">
        <f t="array" ref="C50">IFERROR(INDEX('Legal Entity'!B:B,MATCH('GL - Import (US)'!F50,'Legal Entity'!A:A,0),0),0)</f>
        <v>1220 - College Utilities Corporation</v>
      </c>
      <c r="D50" s="170" t="str" cm="1">
        <f t="array" ref="D50">IFERROR(INDEX('Legal Entity'!C:C,MATCH(F50,'Legal Entity'!A:A,0),0),0)</f>
        <v>US</v>
      </c>
      <c r="E50" s="170" t="s">
        <v>631</v>
      </c>
      <c r="F50" s="170" t="s">
        <v>79</v>
      </c>
      <c r="G50" s="170"/>
      <c r="H50" s="171">
        <f>'General Liability'!AQ$16*$BI50</f>
        <v>0</v>
      </c>
      <c r="I50" s="171">
        <f>'General Liability'!AR$16*$BI50</f>
        <v>0</v>
      </c>
      <c r="J50" s="171">
        <f>'General Liability'!AS$16*$BI50</f>
        <v>0</v>
      </c>
      <c r="K50" s="171">
        <f>'General Liability'!AT$16*$BI50</f>
        <v>0</v>
      </c>
      <c r="L50" s="171">
        <f>'General Liability'!AU$16*$BI50</f>
        <v>0</v>
      </c>
      <c r="M50" s="171">
        <f>'General Liability'!AV$16*$BI50</f>
        <v>0</v>
      </c>
      <c r="N50" s="171">
        <f>'General Liability'!AW$16*$BI50</f>
        <v>0</v>
      </c>
      <c r="O50" s="171">
        <f>'General Liability'!AX$16*$BI50</f>
        <v>0</v>
      </c>
      <c r="P50" s="171">
        <f>'General Liability'!AY$16*$BI50</f>
        <v>0</v>
      </c>
      <c r="Q50" s="171">
        <f>'General Liability'!AZ$16*$BI50</f>
        <v>0</v>
      </c>
      <c r="R50" s="171">
        <f>'General Liability'!BA$16*$BI50</f>
        <v>0</v>
      </c>
      <c r="S50" s="171">
        <f>'General Liability'!BB$16*$BI50</f>
        <v>0</v>
      </c>
      <c r="T50" s="171">
        <f>'General Liability'!BC$16*$BI50</f>
        <v>0</v>
      </c>
      <c r="U50" s="171">
        <f>'General Liability'!BD$16*$BI50</f>
        <v>0</v>
      </c>
      <c r="V50" s="171">
        <f>'General Liability'!BE$16*$BI50</f>
        <v>0</v>
      </c>
      <c r="W50" s="171">
        <f>'General Liability'!BF$16*$BI50</f>
        <v>0</v>
      </c>
      <c r="X50" s="171">
        <f>'General Liability'!BG$16*$BI50</f>
        <v>0</v>
      </c>
      <c r="Y50" s="171">
        <f>'General Liability'!BH$16*$BI50</f>
        <v>0</v>
      </c>
      <c r="Z50" s="171">
        <f>'General Liability'!BI$16*$BI50</f>
        <v>0</v>
      </c>
      <c r="AA50" s="171">
        <f>'General Liability'!BJ$16*$BI50</f>
        <v>0</v>
      </c>
      <c r="AB50" s="171">
        <f>'General Liability'!BK$16*$BI50</f>
        <v>0</v>
      </c>
      <c r="AC50" s="171">
        <f>'General Liability'!BL$16*$BI50</f>
        <v>0</v>
      </c>
      <c r="AD50" s="171">
        <f>'General Liability'!BM$16*$BI50</f>
        <v>0</v>
      </c>
      <c r="AE50" s="171">
        <f>'General Liability'!BN$16*$BI50</f>
        <v>0</v>
      </c>
      <c r="AF50" s="171">
        <f>'General Liability'!BO$16*$BI50</f>
        <v>0</v>
      </c>
      <c r="AG50" s="171">
        <f>'General Liability'!BP$16*$BI50</f>
        <v>0</v>
      </c>
      <c r="AH50" s="171">
        <f>'General Liability'!BQ$16*$BI50</f>
        <v>0</v>
      </c>
      <c r="AI50" s="171">
        <f>'General Liability'!BR$16*$BI50</f>
        <v>0</v>
      </c>
      <c r="AJ50" s="171">
        <f>'General Liability'!BS$16*$BI50</f>
        <v>0</v>
      </c>
      <c r="AK50" s="171">
        <f>'General Liability'!BT$16*$BI50</f>
        <v>0</v>
      </c>
      <c r="AL50" s="171">
        <f>'General Liability'!BU$16*$BI50</f>
        <v>0</v>
      </c>
      <c r="AM50" s="171">
        <f>'General Liability'!BV$16*$BI50</f>
        <v>0</v>
      </c>
      <c r="AN50" s="171">
        <f>'General Liability'!BW$16*$BI50</f>
        <v>0</v>
      </c>
      <c r="AO50" s="171">
        <f>'General Liability'!BX$16*$BI50</f>
        <v>0</v>
      </c>
      <c r="AP50" s="171">
        <f>'General Liability'!BY$16*$BI50</f>
        <v>0</v>
      </c>
      <c r="AQ50" s="171">
        <f>'General Liability'!BZ$16*$BI50</f>
        <v>0</v>
      </c>
      <c r="AR50" s="171">
        <f>'General Liability'!CA$16*$BI50</f>
        <v>0</v>
      </c>
      <c r="AS50" s="171">
        <f>'General Liability'!CB$16*$BI50</f>
        <v>0</v>
      </c>
      <c r="AT50" s="171">
        <f>'General Liability'!CC$16*$BI50</f>
        <v>0</v>
      </c>
      <c r="AU50" s="171">
        <f>'General Liability'!CD$16*$BI50</f>
        <v>0</v>
      </c>
      <c r="AV50" s="171">
        <f>'General Liability'!CE$16*$BI50</f>
        <v>0</v>
      </c>
      <c r="AW50" s="171">
        <f>'General Liability'!CF$16*$BI50</f>
        <v>0</v>
      </c>
      <c r="AX50" s="171">
        <f>'General Liability'!CG$16*$BI50</f>
        <v>0</v>
      </c>
      <c r="AY50" s="171">
        <f>'General Liability'!CH$16*$BI50</f>
        <v>0</v>
      </c>
      <c r="AZ50" s="171">
        <f>'General Liability'!CI$16*$BI50</f>
        <v>0</v>
      </c>
      <c r="BA50" s="171">
        <f>'General Liability'!CJ$16*$BI50</f>
        <v>0</v>
      </c>
      <c r="BB50" s="171">
        <f>'General Liability'!CK$16*$BI50</f>
        <v>0</v>
      </c>
      <c r="BC50" s="171">
        <f>'General Liability'!CL$16*$BI50</f>
        <v>0</v>
      </c>
      <c r="BD50" s="171">
        <f>'General Liability'!CM$16*$BI50</f>
        <v>0</v>
      </c>
      <c r="BE50" s="171">
        <f>'General Liability'!CN$16*$BI50</f>
        <v>0</v>
      </c>
      <c r="BF50" s="171">
        <f>'General Liability'!CO$16*$BI50</f>
        <v>0</v>
      </c>
      <c r="BG50" s="171">
        <f>'General Liability'!CP$16*$BI50</f>
        <v>0</v>
      </c>
      <c r="BI50" s="174">
        <f>SUMIF(Revenue!$P:$P,'GL - Import (US)'!$F50,Revenue!$M:$M)</f>
        <v>0</v>
      </c>
    </row>
    <row r="51" spans="1:61" s="173" customFormat="1" ht="12.75" hidden="1" customHeight="1">
      <c r="A51" s="177" t="s">
        <v>465</v>
      </c>
      <c r="B51" s="178" t="s">
        <v>607</v>
      </c>
      <c r="C51" s="170" t="str" cm="1">
        <f t="array" ref="C51">IFERROR(INDEX('Legal Entity'!B:B,MATCH('GL - Import (US)'!F51,'Legal Entity'!A:A,0),0),0)</f>
        <v>1220 - College Utilities Corporation</v>
      </c>
      <c r="D51" s="170" t="str" cm="1">
        <f t="array" ref="D51">IFERROR(INDEX('Legal Entity'!C:C,MATCH(F51,'Legal Entity'!A:A,0),0),0)</f>
        <v>US</v>
      </c>
      <c r="E51" s="170" t="s">
        <v>631</v>
      </c>
      <c r="F51" s="170" t="s">
        <v>81</v>
      </c>
      <c r="G51" s="170"/>
      <c r="H51" s="171">
        <f>'General Liability'!AQ$16*$BI51</f>
        <v>0</v>
      </c>
      <c r="I51" s="171">
        <f>'General Liability'!AR$16*$BI51</f>
        <v>0</v>
      </c>
      <c r="J51" s="171">
        <f>'General Liability'!AS$16*$BI51</f>
        <v>0</v>
      </c>
      <c r="K51" s="171">
        <f>'General Liability'!AT$16*$BI51</f>
        <v>0</v>
      </c>
      <c r="L51" s="171">
        <f>'General Liability'!AU$16*$BI51</f>
        <v>0</v>
      </c>
      <c r="M51" s="171">
        <f>'General Liability'!AV$16*$BI51</f>
        <v>0</v>
      </c>
      <c r="N51" s="171">
        <f>'General Liability'!AW$16*$BI51</f>
        <v>0</v>
      </c>
      <c r="O51" s="171">
        <f>'General Liability'!AX$16*$BI51</f>
        <v>0</v>
      </c>
      <c r="P51" s="171">
        <f>'General Liability'!AY$16*$BI51</f>
        <v>0</v>
      </c>
      <c r="Q51" s="171">
        <f>'General Liability'!AZ$16*$BI51</f>
        <v>0</v>
      </c>
      <c r="R51" s="171">
        <f>'General Liability'!BA$16*$BI51</f>
        <v>0</v>
      </c>
      <c r="S51" s="171">
        <f>'General Liability'!BB$16*$BI51</f>
        <v>0</v>
      </c>
      <c r="T51" s="171">
        <f>'General Liability'!BC$16*$BI51</f>
        <v>0</v>
      </c>
      <c r="U51" s="171">
        <f>'General Liability'!BD$16*$BI51</f>
        <v>0</v>
      </c>
      <c r="V51" s="171">
        <f>'General Liability'!BE$16*$BI51</f>
        <v>0</v>
      </c>
      <c r="W51" s="171">
        <f>'General Liability'!BF$16*$BI51</f>
        <v>0</v>
      </c>
      <c r="X51" s="171">
        <f>'General Liability'!BG$16*$BI51</f>
        <v>0</v>
      </c>
      <c r="Y51" s="171">
        <f>'General Liability'!BH$16*$BI51</f>
        <v>0</v>
      </c>
      <c r="Z51" s="171">
        <f>'General Liability'!BI$16*$BI51</f>
        <v>0</v>
      </c>
      <c r="AA51" s="171">
        <f>'General Liability'!BJ$16*$BI51</f>
        <v>0</v>
      </c>
      <c r="AB51" s="171">
        <f>'General Liability'!BK$16*$BI51</f>
        <v>0</v>
      </c>
      <c r="AC51" s="171">
        <f>'General Liability'!BL$16*$BI51</f>
        <v>0</v>
      </c>
      <c r="AD51" s="171">
        <f>'General Liability'!BM$16*$BI51</f>
        <v>0</v>
      </c>
      <c r="AE51" s="171">
        <f>'General Liability'!BN$16*$BI51</f>
        <v>0</v>
      </c>
      <c r="AF51" s="171">
        <f>'General Liability'!BO$16*$BI51</f>
        <v>0</v>
      </c>
      <c r="AG51" s="171">
        <f>'General Liability'!BP$16*$BI51</f>
        <v>0</v>
      </c>
      <c r="AH51" s="171">
        <f>'General Liability'!BQ$16*$BI51</f>
        <v>0</v>
      </c>
      <c r="AI51" s="171">
        <f>'General Liability'!BR$16*$BI51</f>
        <v>0</v>
      </c>
      <c r="AJ51" s="171">
        <f>'General Liability'!BS$16*$BI51</f>
        <v>0</v>
      </c>
      <c r="AK51" s="171">
        <f>'General Liability'!BT$16*$BI51</f>
        <v>0</v>
      </c>
      <c r="AL51" s="171">
        <f>'General Liability'!BU$16*$BI51</f>
        <v>0</v>
      </c>
      <c r="AM51" s="171">
        <f>'General Liability'!BV$16*$BI51</f>
        <v>0</v>
      </c>
      <c r="AN51" s="171">
        <f>'General Liability'!BW$16*$BI51</f>
        <v>0</v>
      </c>
      <c r="AO51" s="171">
        <f>'General Liability'!BX$16*$BI51</f>
        <v>0</v>
      </c>
      <c r="AP51" s="171">
        <f>'General Liability'!BY$16*$BI51</f>
        <v>0</v>
      </c>
      <c r="AQ51" s="171">
        <f>'General Liability'!BZ$16*$BI51</f>
        <v>0</v>
      </c>
      <c r="AR51" s="171">
        <f>'General Liability'!CA$16*$BI51</f>
        <v>0</v>
      </c>
      <c r="AS51" s="171">
        <f>'General Liability'!CB$16*$BI51</f>
        <v>0</v>
      </c>
      <c r="AT51" s="171">
        <f>'General Liability'!CC$16*$BI51</f>
        <v>0</v>
      </c>
      <c r="AU51" s="171">
        <f>'General Liability'!CD$16*$BI51</f>
        <v>0</v>
      </c>
      <c r="AV51" s="171">
        <f>'General Liability'!CE$16*$BI51</f>
        <v>0</v>
      </c>
      <c r="AW51" s="171">
        <f>'General Liability'!CF$16*$BI51</f>
        <v>0</v>
      </c>
      <c r="AX51" s="171">
        <f>'General Liability'!CG$16*$BI51</f>
        <v>0</v>
      </c>
      <c r="AY51" s="171">
        <f>'General Liability'!CH$16*$BI51</f>
        <v>0</v>
      </c>
      <c r="AZ51" s="171">
        <f>'General Liability'!CI$16*$BI51</f>
        <v>0</v>
      </c>
      <c r="BA51" s="171">
        <f>'General Liability'!CJ$16*$BI51</f>
        <v>0</v>
      </c>
      <c r="BB51" s="171">
        <f>'General Liability'!CK$16*$BI51</f>
        <v>0</v>
      </c>
      <c r="BC51" s="171">
        <f>'General Liability'!CL$16*$BI51</f>
        <v>0</v>
      </c>
      <c r="BD51" s="171">
        <f>'General Liability'!CM$16*$BI51</f>
        <v>0</v>
      </c>
      <c r="BE51" s="171">
        <f>'General Liability'!CN$16*$BI51</f>
        <v>0</v>
      </c>
      <c r="BF51" s="171">
        <f>'General Liability'!CO$16*$BI51</f>
        <v>0</v>
      </c>
      <c r="BG51" s="171">
        <f>'General Liability'!CP$16*$BI51</f>
        <v>0</v>
      </c>
      <c r="BI51" s="174">
        <f>SUMIF(Revenue!$P:$P,'GL - Import (US)'!$F51,Revenue!$M:$M)</f>
        <v>0</v>
      </c>
    </row>
    <row r="52" spans="1:61" s="173" customFormat="1" ht="12.75" hidden="1" customHeight="1">
      <c r="A52" s="177" t="s">
        <v>465</v>
      </c>
      <c r="B52" s="178" t="s">
        <v>607</v>
      </c>
      <c r="C52" s="170" cm="1">
        <f t="array" ref="C52">IFERROR(INDEX('Legal Entity'!B:B,MATCH('GL - Import (US)'!F52,'Legal Entity'!A:A,0),0),0)</f>
        <v>0</v>
      </c>
      <c r="D52" s="170" t="str" cm="1">
        <f t="array" ref="D52">IFERROR(INDEX('Legal Entity'!C:C,MATCH(F52,'Legal Entity'!A:A,0),0),0)</f>
        <v>US</v>
      </c>
      <c r="E52" s="170" t="s">
        <v>631</v>
      </c>
      <c r="F52" s="170" t="s">
        <v>83</v>
      </c>
      <c r="G52" s="170"/>
      <c r="H52" s="171">
        <f>'General Liability'!AQ$16*$BI52</f>
        <v>0</v>
      </c>
      <c r="I52" s="171">
        <f>'General Liability'!AR$16*$BI52</f>
        <v>0</v>
      </c>
      <c r="J52" s="171">
        <f>'General Liability'!AS$16*$BI52</f>
        <v>0</v>
      </c>
      <c r="K52" s="171">
        <f>'General Liability'!AT$16*$BI52</f>
        <v>0</v>
      </c>
      <c r="L52" s="171">
        <f>'General Liability'!AU$16*$BI52</f>
        <v>0</v>
      </c>
      <c r="M52" s="171">
        <f>'General Liability'!AV$16*$BI52</f>
        <v>0</v>
      </c>
      <c r="N52" s="171">
        <f>'General Liability'!AW$16*$BI52</f>
        <v>0</v>
      </c>
      <c r="O52" s="171">
        <f>'General Liability'!AX$16*$BI52</f>
        <v>0</v>
      </c>
      <c r="P52" s="171">
        <f>'General Liability'!AY$16*$BI52</f>
        <v>0</v>
      </c>
      <c r="Q52" s="171">
        <f>'General Liability'!AZ$16*$BI52</f>
        <v>0</v>
      </c>
      <c r="R52" s="171">
        <f>'General Liability'!BA$16*$BI52</f>
        <v>0</v>
      </c>
      <c r="S52" s="171">
        <f>'General Liability'!BB$16*$BI52</f>
        <v>0</v>
      </c>
      <c r="T52" s="171">
        <f>'General Liability'!BC$16*$BI52</f>
        <v>0</v>
      </c>
      <c r="U52" s="171">
        <f>'General Liability'!BD$16*$BI52</f>
        <v>0</v>
      </c>
      <c r="V52" s="171">
        <f>'General Liability'!BE$16*$BI52</f>
        <v>0</v>
      </c>
      <c r="W52" s="171">
        <f>'General Liability'!BF$16*$BI52</f>
        <v>0</v>
      </c>
      <c r="X52" s="171">
        <f>'General Liability'!BG$16*$BI52</f>
        <v>0</v>
      </c>
      <c r="Y52" s="171">
        <f>'General Liability'!BH$16*$BI52</f>
        <v>0</v>
      </c>
      <c r="Z52" s="171">
        <f>'General Liability'!BI$16*$BI52</f>
        <v>0</v>
      </c>
      <c r="AA52" s="171">
        <f>'General Liability'!BJ$16*$BI52</f>
        <v>0</v>
      </c>
      <c r="AB52" s="171">
        <f>'General Liability'!BK$16*$BI52</f>
        <v>0</v>
      </c>
      <c r="AC52" s="171">
        <f>'General Liability'!BL$16*$BI52</f>
        <v>0</v>
      </c>
      <c r="AD52" s="171">
        <f>'General Liability'!BM$16*$BI52</f>
        <v>0</v>
      </c>
      <c r="AE52" s="171">
        <f>'General Liability'!BN$16*$BI52</f>
        <v>0</v>
      </c>
      <c r="AF52" s="171">
        <f>'General Liability'!BO$16*$BI52</f>
        <v>0</v>
      </c>
      <c r="AG52" s="171">
        <f>'General Liability'!BP$16*$BI52</f>
        <v>0</v>
      </c>
      <c r="AH52" s="171">
        <f>'General Liability'!BQ$16*$BI52</f>
        <v>0</v>
      </c>
      <c r="AI52" s="171">
        <f>'General Liability'!BR$16*$BI52</f>
        <v>0</v>
      </c>
      <c r="AJ52" s="171">
        <f>'General Liability'!BS$16*$BI52</f>
        <v>0</v>
      </c>
      <c r="AK52" s="171">
        <f>'General Liability'!BT$16*$BI52</f>
        <v>0</v>
      </c>
      <c r="AL52" s="171">
        <f>'General Liability'!BU$16*$BI52</f>
        <v>0</v>
      </c>
      <c r="AM52" s="171">
        <f>'General Liability'!BV$16*$BI52</f>
        <v>0</v>
      </c>
      <c r="AN52" s="171">
        <f>'General Liability'!BW$16*$BI52</f>
        <v>0</v>
      </c>
      <c r="AO52" s="171">
        <f>'General Liability'!BX$16*$BI52</f>
        <v>0</v>
      </c>
      <c r="AP52" s="171">
        <f>'General Liability'!BY$16*$BI52</f>
        <v>0</v>
      </c>
      <c r="AQ52" s="171">
        <f>'General Liability'!BZ$16*$BI52</f>
        <v>0</v>
      </c>
      <c r="AR52" s="171">
        <f>'General Liability'!CA$16*$BI52</f>
        <v>0</v>
      </c>
      <c r="AS52" s="171">
        <f>'General Liability'!CB$16*$BI52</f>
        <v>0</v>
      </c>
      <c r="AT52" s="171">
        <f>'General Liability'!CC$16*$BI52</f>
        <v>0</v>
      </c>
      <c r="AU52" s="171">
        <f>'General Liability'!CD$16*$BI52</f>
        <v>0</v>
      </c>
      <c r="AV52" s="171">
        <f>'General Liability'!CE$16*$BI52</f>
        <v>0</v>
      </c>
      <c r="AW52" s="171">
        <f>'General Liability'!CF$16*$BI52</f>
        <v>0</v>
      </c>
      <c r="AX52" s="171">
        <f>'General Liability'!CG$16*$BI52</f>
        <v>0</v>
      </c>
      <c r="AY52" s="171">
        <f>'General Liability'!CH$16*$BI52</f>
        <v>0</v>
      </c>
      <c r="AZ52" s="171">
        <f>'General Liability'!CI$16*$BI52</f>
        <v>0</v>
      </c>
      <c r="BA52" s="171">
        <f>'General Liability'!CJ$16*$BI52</f>
        <v>0</v>
      </c>
      <c r="BB52" s="171">
        <f>'General Liability'!CK$16*$BI52</f>
        <v>0</v>
      </c>
      <c r="BC52" s="171">
        <f>'General Liability'!CL$16*$BI52</f>
        <v>0</v>
      </c>
      <c r="BD52" s="171">
        <f>'General Liability'!CM$16*$BI52</f>
        <v>0</v>
      </c>
      <c r="BE52" s="171">
        <f>'General Liability'!CN$16*$BI52</f>
        <v>0</v>
      </c>
      <c r="BF52" s="171">
        <f>'General Liability'!CO$16*$BI52</f>
        <v>0</v>
      </c>
      <c r="BG52" s="171">
        <f>'General Liability'!CP$16*$BI52</f>
        <v>0</v>
      </c>
      <c r="BI52" s="174">
        <f>SUMIF(Revenue!$P:$P,'GL - Import (US)'!$F52,Revenue!$M:$M)</f>
        <v>0</v>
      </c>
    </row>
    <row r="53" spans="1:61" s="173" customFormat="1" ht="12.75" hidden="1" customHeight="1">
      <c r="A53" s="177" t="s">
        <v>465</v>
      </c>
      <c r="B53" s="178" t="s">
        <v>607</v>
      </c>
      <c r="C53" s="170" t="str" cm="1">
        <f t="array" ref="C53">IFERROR(INDEX('Legal Entity'!B:B,MATCH('GL - Import (US)'!F53,'Legal Entity'!A:A,0),0),0)</f>
        <v>1220 - College Utilities Corporation</v>
      </c>
      <c r="D53" s="170" t="str" cm="1">
        <f t="array" ref="D53">IFERROR(INDEX('Legal Entity'!C:C,MATCH(F53,'Legal Entity'!A:A,0),0),0)</f>
        <v>US</v>
      </c>
      <c r="E53" s="170" t="s">
        <v>631</v>
      </c>
      <c r="F53" s="170" t="s">
        <v>70</v>
      </c>
      <c r="G53" s="170"/>
      <c r="H53" s="171">
        <f>'General Liability'!AQ$16*$BI53</f>
        <v>0</v>
      </c>
      <c r="I53" s="171">
        <f>'General Liability'!AR$16*$BI53</f>
        <v>0</v>
      </c>
      <c r="J53" s="171">
        <f>'General Liability'!AS$16*$BI53</f>
        <v>0</v>
      </c>
      <c r="K53" s="171">
        <f>'General Liability'!AT$16*$BI53</f>
        <v>0</v>
      </c>
      <c r="L53" s="171">
        <f>'General Liability'!AU$16*$BI53</f>
        <v>0</v>
      </c>
      <c r="M53" s="171">
        <f>'General Liability'!AV$16*$BI53</f>
        <v>0</v>
      </c>
      <c r="N53" s="171">
        <f>'General Liability'!AW$16*$BI53</f>
        <v>0</v>
      </c>
      <c r="O53" s="171">
        <f>'General Liability'!AX$16*$BI53</f>
        <v>0</v>
      </c>
      <c r="P53" s="171">
        <f>'General Liability'!AY$16*$BI53</f>
        <v>0</v>
      </c>
      <c r="Q53" s="171">
        <f>'General Liability'!AZ$16*$BI53</f>
        <v>0</v>
      </c>
      <c r="R53" s="171">
        <f>'General Liability'!BA$16*$BI53</f>
        <v>0</v>
      </c>
      <c r="S53" s="171">
        <f>'General Liability'!BB$16*$BI53</f>
        <v>0</v>
      </c>
      <c r="T53" s="171">
        <f>'General Liability'!BC$16*$BI53</f>
        <v>0</v>
      </c>
      <c r="U53" s="171">
        <f>'General Liability'!BD$16*$BI53</f>
        <v>0</v>
      </c>
      <c r="V53" s="171">
        <f>'General Liability'!BE$16*$BI53</f>
        <v>0</v>
      </c>
      <c r="W53" s="171">
        <f>'General Liability'!BF$16*$BI53</f>
        <v>0</v>
      </c>
      <c r="X53" s="171">
        <f>'General Liability'!BG$16*$BI53</f>
        <v>0</v>
      </c>
      <c r="Y53" s="171">
        <f>'General Liability'!BH$16*$BI53</f>
        <v>0</v>
      </c>
      <c r="Z53" s="171">
        <f>'General Liability'!BI$16*$BI53</f>
        <v>0</v>
      </c>
      <c r="AA53" s="171">
        <f>'General Liability'!BJ$16*$BI53</f>
        <v>0</v>
      </c>
      <c r="AB53" s="171">
        <f>'General Liability'!BK$16*$BI53</f>
        <v>0</v>
      </c>
      <c r="AC53" s="171">
        <f>'General Liability'!BL$16*$BI53</f>
        <v>0</v>
      </c>
      <c r="AD53" s="171">
        <f>'General Liability'!BM$16*$BI53</f>
        <v>0</v>
      </c>
      <c r="AE53" s="171">
        <f>'General Liability'!BN$16*$BI53</f>
        <v>0</v>
      </c>
      <c r="AF53" s="171">
        <f>'General Liability'!BO$16*$BI53</f>
        <v>0</v>
      </c>
      <c r="AG53" s="171">
        <f>'General Liability'!BP$16*$BI53</f>
        <v>0</v>
      </c>
      <c r="AH53" s="171">
        <f>'General Liability'!BQ$16*$BI53</f>
        <v>0</v>
      </c>
      <c r="AI53" s="171">
        <f>'General Liability'!BR$16*$BI53</f>
        <v>0</v>
      </c>
      <c r="AJ53" s="171">
        <f>'General Liability'!BS$16*$BI53</f>
        <v>0</v>
      </c>
      <c r="AK53" s="171">
        <f>'General Liability'!BT$16*$BI53</f>
        <v>0</v>
      </c>
      <c r="AL53" s="171">
        <f>'General Liability'!BU$16*$BI53</f>
        <v>0</v>
      </c>
      <c r="AM53" s="171">
        <f>'General Liability'!BV$16*$BI53</f>
        <v>0</v>
      </c>
      <c r="AN53" s="171">
        <f>'General Liability'!BW$16*$BI53</f>
        <v>0</v>
      </c>
      <c r="AO53" s="171">
        <f>'General Liability'!BX$16*$BI53</f>
        <v>0</v>
      </c>
      <c r="AP53" s="171">
        <f>'General Liability'!BY$16*$BI53</f>
        <v>0</v>
      </c>
      <c r="AQ53" s="171">
        <f>'General Liability'!BZ$16*$BI53</f>
        <v>0</v>
      </c>
      <c r="AR53" s="171">
        <f>'General Liability'!CA$16*$BI53</f>
        <v>0</v>
      </c>
      <c r="AS53" s="171">
        <f>'General Liability'!CB$16*$BI53</f>
        <v>0</v>
      </c>
      <c r="AT53" s="171">
        <f>'General Liability'!CC$16*$BI53</f>
        <v>0</v>
      </c>
      <c r="AU53" s="171">
        <f>'General Liability'!CD$16*$BI53</f>
        <v>0</v>
      </c>
      <c r="AV53" s="171">
        <f>'General Liability'!CE$16*$BI53</f>
        <v>0</v>
      </c>
      <c r="AW53" s="171">
        <f>'General Liability'!CF$16*$BI53</f>
        <v>0</v>
      </c>
      <c r="AX53" s="171">
        <f>'General Liability'!CG$16*$BI53</f>
        <v>0</v>
      </c>
      <c r="AY53" s="171">
        <f>'General Liability'!CH$16*$BI53</f>
        <v>0</v>
      </c>
      <c r="AZ53" s="171">
        <f>'General Liability'!CI$16*$BI53</f>
        <v>0</v>
      </c>
      <c r="BA53" s="171">
        <f>'General Liability'!CJ$16*$BI53</f>
        <v>0</v>
      </c>
      <c r="BB53" s="171">
        <f>'General Liability'!CK$16*$BI53</f>
        <v>0</v>
      </c>
      <c r="BC53" s="171">
        <f>'General Liability'!CL$16*$BI53</f>
        <v>0</v>
      </c>
      <c r="BD53" s="171">
        <f>'General Liability'!CM$16*$BI53</f>
        <v>0</v>
      </c>
      <c r="BE53" s="171">
        <f>'General Liability'!CN$16*$BI53</f>
        <v>0</v>
      </c>
      <c r="BF53" s="171">
        <f>'General Liability'!CO$16*$BI53</f>
        <v>0</v>
      </c>
      <c r="BG53" s="171">
        <f>'General Liability'!CP$16*$BI53</f>
        <v>0</v>
      </c>
      <c r="BI53" s="174">
        <f>SUMIF(Revenue!$P:$P,'GL - Import (US)'!$F53,Revenue!$M:$M)</f>
        <v>0</v>
      </c>
    </row>
    <row r="54" spans="1:61" s="173" customFormat="1" ht="12.75" hidden="1" customHeight="1">
      <c r="A54" s="177" t="s">
        <v>465</v>
      </c>
      <c r="B54" s="178" t="s">
        <v>607</v>
      </c>
      <c r="C54" s="170" t="str" cm="1">
        <f t="array" ref="C54">IFERROR(INDEX('Legal Entity'!B:B,MATCH('GL - Import (US)'!F54,'Legal Entity'!A:A,0),0),0)</f>
        <v>1220 - College Utilities Corporation</v>
      </c>
      <c r="D54" s="170" t="str" cm="1">
        <f t="array" ref="D54">IFERROR(INDEX('Legal Entity'!C:C,MATCH(F54,'Legal Entity'!A:A,0),0),0)</f>
        <v>US</v>
      </c>
      <c r="E54" s="170" t="s">
        <v>631</v>
      </c>
      <c r="F54" s="170" t="s">
        <v>80</v>
      </c>
      <c r="G54" s="170"/>
      <c r="H54" s="171">
        <f>'General Liability'!AQ$16*$BI54</f>
        <v>0</v>
      </c>
      <c r="I54" s="171">
        <f>'General Liability'!AR$16*$BI54</f>
        <v>0</v>
      </c>
      <c r="J54" s="171">
        <f>'General Liability'!AS$16*$BI54</f>
        <v>0</v>
      </c>
      <c r="K54" s="171">
        <f>'General Liability'!AT$16*$BI54</f>
        <v>0</v>
      </c>
      <c r="L54" s="171">
        <f>'General Liability'!AU$16*$BI54</f>
        <v>0</v>
      </c>
      <c r="M54" s="171">
        <f>'General Liability'!AV$16*$BI54</f>
        <v>0</v>
      </c>
      <c r="N54" s="171">
        <f>'General Liability'!AW$16*$BI54</f>
        <v>0</v>
      </c>
      <c r="O54" s="171">
        <f>'General Liability'!AX$16*$BI54</f>
        <v>0</v>
      </c>
      <c r="P54" s="171">
        <f>'General Liability'!AY$16*$BI54</f>
        <v>0</v>
      </c>
      <c r="Q54" s="171">
        <f>'General Liability'!AZ$16*$BI54</f>
        <v>0</v>
      </c>
      <c r="R54" s="171">
        <f>'General Liability'!BA$16*$BI54</f>
        <v>0</v>
      </c>
      <c r="S54" s="171">
        <f>'General Liability'!BB$16*$BI54</f>
        <v>0</v>
      </c>
      <c r="T54" s="171">
        <f>'General Liability'!BC$16*$BI54</f>
        <v>0</v>
      </c>
      <c r="U54" s="171">
        <f>'General Liability'!BD$16*$BI54</f>
        <v>0</v>
      </c>
      <c r="V54" s="171">
        <f>'General Liability'!BE$16*$BI54</f>
        <v>0</v>
      </c>
      <c r="W54" s="171">
        <f>'General Liability'!BF$16*$BI54</f>
        <v>0</v>
      </c>
      <c r="X54" s="171">
        <f>'General Liability'!BG$16*$BI54</f>
        <v>0</v>
      </c>
      <c r="Y54" s="171">
        <f>'General Liability'!BH$16*$BI54</f>
        <v>0</v>
      </c>
      <c r="Z54" s="171">
        <f>'General Liability'!BI$16*$BI54</f>
        <v>0</v>
      </c>
      <c r="AA54" s="171">
        <f>'General Liability'!BJ$16*$BI54</f>
        <v>0</v>
      </c>
      <c r="AB54" s="171">
        <f>'General Liability'!BK$16*$BI54</f>
        <v>0</v>
      </c>
      <c r="AC54" s="171">
        <f>'General Liability'!BL$16*$BI54</f>
        <v>0</v>
      </c>
      <c r="AD54" s="171">
        <f>'General Liability'!BM$16*$BI54</f>
        <v>0</v>
      </c>
      <c r="AE54" s="171">
        <f>'General Liability'!BN$16*$BI54</f>
        <v>0</v>
      </c>
      <c r="AF54" s="171">
        <f>'General Liability'!BO$16*$BI54</f>
        <v>0</v>
      </c>
      <c r="AG54" s="171">
        <f>'General Liability'!BP$16*$BI54</f>
        <v>0</v>
      </c>
      <c r="AH54" s="171">
        <f>'General Liability'!BQ$16*$BI54</f>
        <v>0</v>
      </c>
      <c r="AI54" s="171">
        <f>'General Liability'!BR$16*$BI54</f>
        <v>0</v>
      </c>
      <c r="AJ54" s="171">
        <f>'General Liability'!BS$16*$BI54</f>
        <v>0</v>
      </c>
      <c r="AK54" s="171">
        <f>'General Liability'!BT$16*$BI54</f>
        <v>0</v>
      </c>
      <c r="AL54" s="171">
        <f>'General Liability'!BU$16*$BI54</f>
        <v>0</v>
      </c>
      <c r="AM54" s="171">
        <f>'General Liability'!BV$16*$BI54</f>
        <v>0</v>
      </c>
      <c r="AN54" s="171">
        <f>'General Liability'!BW$16*$BI54</f>
        <v>0</v>
      </c>
      <c r="AO54" s="171">
        <f>'General Liability'!BX$16*$BI54</f>
        <v>0</v>
      </c>
      <c r="AP54" s="171">
        <f>'General Liability'!BY$16*$BI54</f>
        <v>0</v>
      </c>
      <c r="AQ54" s="171">
        <f>'General Liability'!BZ$16*$BI54</f>
        <v>0</v>
      </c>
      <c r="AR54" s="171">
        <f>'General Liability'!CA$16*$BI54</f>
        <v>0</v>
      </c>
      <c r="AS54" s="171">
        <f>'General Liability'!CB$16*$BI54</f>
        <v>0</v>
      </c>
      <c r="AT54" s="171">
        <f>'General Liability'!CC$16*$BI54</f>
        <v>0</v>
      </c>
      <c r="AU54" s="171">
        <f>'General Liability'!CD$16*$BI54</f>
        <v>0</v>
      </c>
      <c r="AV54" s="171">
        <f>'General Liability'!CE$16*$BI54</f>
        <v>0</v>
      </c>
      <c r="AW54" s="171">
        <f>'General Liability'!CF$16*$BI54</f>
        <v>0</v>
      </c>
      <c r="AX54" s="171">
        <f>'General Liability'!CG$16*$BI54</f>
        <v>0</v>
      </c>
      <c r="AY54" s="171">
        <f>'General Liability'!CH$16*$BI54</f>
        <v>0</v>
      </c>
      <c r="AZ54" s="171">
        <f>'General Liability'!CI$16*$BI54</f>
        <v>0</v>
      </c>
      <c r="BA54" s="171">
        <f>'General Liability'!CJ$16*$BI54</f>
        <v>0</v>
      </c>
      <c r="BB54" s="171">
        <f>'General Liability'!CK$16*$BI54</f>
        <v>0</v>
      </c>
      <c r="BC54" s="171">
        <f>'General Liability'!CL$16*$BI54</f>
        <v>0</v>
      </c>
      <c r="BD54" s="171">
        <f>'General Liability'!CM$16*$BI54</f>
        <v>0</v>
      </c>
      <c r="BE54" s="171">
        <f>'General Liability'!CN$16*$BI54</f>
        <v>0</v>
      </c>
      <c r="BF54" s="171">
        <f>'General Liability'!CO$16*$BI54</f>
        <v>0</v>
      </c>
      <c r="BG54" s="171">
        <f>'General Liability'!CP$16*$BI54</f>
        <v>0</v>
      </c>
      <c r="BI54" s="174">
        <f>SUMIF(Revenue!$P:$P,'GL - Import (US)'!$F54,Revenue!$M:$M)</f>
        <v>0</v>
      </c>
    </row>
    <row r="55" spans="1:61" s="173" customFormat="1" ht="12.75" hidden="1" customHeight="1">
      <c r="A55" s="177" t="s">
        <v>465</v>
      </c>
      <c r="B55" s="178" t="s">
        <v>607</v>
      </c>
      <c r="C55" s="170" cm="1">
        <f t="array" ref="C55">IFERROR(INDEX('Legal Entity'!B:B,MATCH('GL - Import (US)'!F55,'Legal Entity'!A:A,0),0),0)</f>
        <v>0</v>
      </c>
      <c r="D55" s="170" t="str" cm="1">
        <f t="array" ref="D55">IFERROR(INDEX('Legal Entity'!C:C,MATCH(F55,'Legal Entity'!A:A,0),0),0)</f>
        <v>US</v>
      </c>
      <c r="E55" s="170" t="s">
        <v>631</v>
      </c>
      <c r="F55" s="170" t="s">
        <v>84</v>
      </c>
      <c r="G55" s="170"/>
      <c r="H55" s="171">
        <f>'General Liability'!AQ$16*$BI55</f>
        <v>0</v>
      </c>
      <c r="I55" s="171">
        <f>'General Liability'!AR$16*$BI55</f>
        <v>0</v>
      </c>
      <c r="J55" s="171">
        <f>'General Liability'!AS$16*$BI55</f>
        <v>0</v>
      </c>
      <c r="K55" s="171">
        <f>'General Liability'!AT$16*$BI55</f>
        <v>0</v>
      </c>
      <c r="L55" s="171">
        <f>'General Liability'!AU$16*$BI55</f>
        <v>0</v>
      </c>
      <c r="M55" s="171">
        <f>'General Liability'!AV$16*$BI55</f>
        <v>0</v>
      </c>
      <c r="N55" s="171">
        <f>'General Liability'!AW$16*$BI55</f>
        <v>0</v>
      </c>
      <c r="O55" s="171">
        <f>'General Liability'!AX$16*$BI55</f>
        <v>0</v>
      </c>
      <c r="P55" s="171">
        <f>'General Liability'!AY$16*$BI55</f>
        <v>0</v>
      </c>
      <c r="Q55" s="171">
        <f>'General Liability'!AZ$16*$BI55</f>
        <v>0</v>
      </c>
      <c r="R55" s="171">
        <f>'General Liability'!BA$16*$BI55</f>
        <v>0</v>
      </c>
      <c r="S55" s="171">
        <f>'General Liability'!BB$16*$BI55</f>
        <v>0</v>
      </c>
      <c r="T55" s="171">
        <f>'General Liability'!BC$16*$BI55</f>
        <v>0</v>
      </c>
      <c r="U55" s="171">
        <f>'General Liability'!BD$16*$BI55</f>
        <v>0</v>
      </c>
      <c r="V55" s="171">
        <f>'General Liability'!BE$16*$BI55</f>
        <v>0</v>
      </c>
      <c r="W55" s="171">
        <f>'General Liability'!BF$16*$BI55</f>
        <v>0</v>
      </c>
      <c r="X55" s="171">
        <f>'General Liability'!BG$16*$BI55</f>
        <v>0</v>
      </c>
      <c r="Y55" s="171">
        <f>'General Liability'!BH$16*$BI55</f>
        <v>0</v>
      </c>
      <c r="Z55" s="171">
        <f>'General Liability'!BI$16*$BI55</f>
        <v>0</v>
      </c>
      <c r="AA55" s="171">
        <f>'General Liability'!BJ$16*$BI55</f>
        <v>0</v>
      </c>
      <c r="AB55" s="171">
        <f>'General Liability'!BK$16*$BI55</f>
        <v>0</v>
      </c>
      <c r="AC55" s="171">
        <f>'General Liability'!BL$16*$BI55</f>
        <v>0</v>
      </c>
      <c r="AD55" s="171">
        <f>'General Liability'!BM$16*$BI55</f>
        <v>0</v>
      </c>
      <c r="AE55" s="171">
        <f>'General Liability'!BN$16*$BI55</f>
        <v>0</v>
      </c>
      <c r="AF55" s="171">
        <f>'General Liability'!BO$16*$BI55</f>
        <v>0</v>
      </c>
      <c r="AG55" s="171">
        <f>'General Liability'!BP$16*$BI55</f>
        <v>0</v>
      </c>
      <c r="AH55" s="171">
        <f>'General Liability'!BQ$16*$BI55</f>
        <v>0</v>
      </c>
      <c r="AI55" s="171">
        <f>'General Liability'!BR$16*$BI55</f>
        <v>0</v>
      </c>
      <c r="AJ55" s="171">
        <f>'General Liability'!BS$16*$BI55</f>
        <v>0</v>
      </c>
      <c r="AK55" s="171">
        <f>'General Liability'!BT$16*$BI55</f>
        <v>0</v>
      </c>
      <c r="AL55" s="171">
        <f>'General Liability'!BU$16*$BI55</f>
        <v>0</v>
      </c>
      <c r="AM55" s="171">
        <f>'General Liability'!BV$16*$BI55</f>
        <v>0</v>
      </c>
      <c r="AN55" s="171">
        <f>'General Liability'!BW$16*$BI55</f>
        <v>0</v>
      </c>
      <c r="AO55" s="171">
        <f>'General Liability'!BX$16*$BI55</f>
        <v>0</v>
      </c>
      <c r="AP55" s="171">
        <f>'General Liability'!BY$16*$BI55</f>
        <v>0</v>
      </c>
      <c r="AQ55" s="171">
        <f>'General Liability'!BZ$16*$BI55</f>
        <v>0</v>
      </c>
      <c r="AR55" s="171">
        <f>'General Liability'!CA$16*$BI55</f>
        <v>0</v>
      </c>
      <c r="AS55" s="171">
        <f>'General Liability'!CB$16*$BI55</f>
        <v>0</v>
      </c>
      <c r="AT55" s="171">
        <f>'General Liability'!CC$16*$BI55</f>
        <v>0</v>
      </c>
      <c r="AU55" s="171">
        <f>'General Liability'!CD$16*$BI55</f>
        <v>0</v>
      </c>
      <c r="AV55" s="171">
        <f>'General Liability'!CE$16*$BI55</f>
        <v>0</v>
      </c>
      <c r="AW55" s="171">
        <f>'General Liability'!CF$16*$BI55</f>
        <v>0</v>
      </c>
      <c r="AX55" s="171">
        <f>'General Liability'!CG$16*$BI55</f>
        <v>0</v>
      </c>
      <c r="AY55" s="171">
        <f>'General Liability'!CH$16*$BI55</f>
        <v>0</v>
      </c>
      <c r="AZ55" s="171">
        <f>'General Liability'!CI$16*$BI55</f>
        <v>0</v>
      </c>
      <c r="BA55" s="171">
        <f>'General Liability'!CJ$16*$BI55</f>
        <v>0</v>
      </c>
      <c r="BB55" s="171">
        <f>'General Liability'!CK$16*$BI55</f>
        <v>0</v>
      </c>
      <c r="BC55" s="171">
        <f>'General Liability'!CL$16*$BI55</f>
        <v>0</v>
      </c>
      <c r="BD55" s="171">
        <f>'General Liability'!CM$16*$BI55</f>
        <v>0</v>
      </c>
      <c r="BE55" s="171">
        <f>'General Liability'!CN$16*$BI55</f>
        <v>0</v>
      </c>
      <c r="BF55" s="171">
        <f>'General Liability'!CO$16*$BI55</f>
        <v>0</v>
      </c>
      <c r="BG55" s="171">
        <f>'General Liability'!CP$16*$BI55</f>
        <v>0</v>
      </c>
      <c r="BI55" s="174">
        <f>SUMIF(Revenue!$P:$P,'GL - Import (US)'!$F55,Revenue!$M:$M)</f>
        <v>0</v>
      </c>
    </row>
    <row r="56" spans="1:61" s="173" customFormat="1" ht="12.75" hidden="1" customHeight="1">
      <c r="A56" s="177" t="s">
        <v>465</v>
      </c>
      <c r="B56" s="178" t="s">
        <v>607</v>
      </c>
      <c r="C56" s="170" t="str" cm="1">
        <f t="array" ref="C56">IFERROR(INDEX('Legal Entity'!B:B,MATCH('GL - Import (US)'!F56,'Legal Entity'!A:A,0),0),0)</f>
        <v>1225 - Utility Services of Alaska, Inc.</v>
      </c>
      <c r="D56" s="170" t="str" cm="1">
        <f t="array" ref="D56">IFERROR(INDEX('Legal Entity'!C:C,MATCH(F56,'Legal Entity'!A:A,0),0),0)</f>
        <v>US</v>
      </c>
      <c r="E56" s="170" t="s">
        <v>631</v>
      </c>
      <c r="F56" s="170" t="s">
        <v>86</v>
      </c>
      <c r="G56" s="170"/>
      <c r="H56" s="171">
        <f>'General Liability'!AQ$16*$BI56</f>
        <v>0</v>
      </c>
      <c r="I56" s="171">
        <f>'General Liability'!AR$16*$BI56</f>
        <v>0</v>
      </c>
      <c r="J56" s="171">
        <f>'General Liability'!AS$16*$BI56</f>
        <v>0</v>
      </c>
      <c r="K56" s="171">
        <f>'General Liability'!AT$16*$BI56</f>
        <v>0</v>
      </c>
      <c r="L56" s="171">
        <f>'General Liability'!AU$16*$BI56</f>
        <v>0</v>
      </c>
      <c r="M56" s="171">
        <f>'General Liability'!AV$16*$BI56</f>
        <v>0</v>
      </c>
      <c r="N56" s="171">
        <f>'General Liability'!AW$16*$BI56</f>
        <v>0</v>
      </c>
      <c r="O56" s="171">
        <f>'General Liability'!AX$16*$BI56</f>
        <v>0</v>
      </c>
      <c r="P56" s="171">
        <f>'General Liability'!AY$16*$BI56</f>
        <v>0</v>
      </c>
      <c r="Q56" s="171">
        <f>'General Liability'!AZ$16*$BI56</f>
        <v>0</v>
      </c>
      <c r="R56" s="171">
        <f>'General Liability'!BA$16*$BI56</f>
        <v>0</v>
      </c>
      <c r="S56" s="171">
        <f>'General Liability'!BB$16*$BI56</f>
        <v>0</v>
      </c>
      <c r="T56" s="171">
        <f>'General Liability'!BC$16*$BI56</f>
        <v>0</v>
      </c>
      <c r="U56" s="171">
        <f>'General Liability'!BD$16*$BI56</f>
        <v>0</v>
      </c>
      <c r="V56" s="171">
        <f>'General Liability'!BE$16*$BI56</f>
        <v>0</v>
      </c>
      <c r="W56" s="171">
        <f>'General Liability'!BF$16*$BI56</f>
        <v>0</v>
      </c>
      <c r="X56" s="171">
        <f>'General Liability'!BG$16*$BI56</f>
        <v>0</v>
      </c>
      <c r="Y56" s="171">
        <f>'General Liability'!BH$16*$BI56</f>
        <v>0</v>
      </c>
      <c r="Z56" s="171">
        <f>'General Liability'!BI$16*$BI56</f>
        <v>0</v>
      </c>
      <c r="AA56" s="171">
        <f>'General Liability'!BJ$16*$BI56</f>
        <v>0</v>
      </c>
      <c r="AB56" s="171">
        <f>'General Liability'!BK$16*$BI56</f>
        <v>0</v>
      </c>
      <c r="AC56" s="171">
        <f>'General Liability'!BL$16*$BI56</f>
        <v>0</v>
      </c>
      <c r="AD56" s="171">
        <f>'General Liability'!BM$16*$BI56</f>
        <v>0</v>
      </c>
      <c r="AE56" s="171">
        <f>'General Liability'!BN$16*$BI56</f>
        <v>0</v>
      </c>
      <c r="AF56" s="171">
        <f>'General Liability'!BO$16*$BI56</f>
        <v>0</v>
      </c>
      <c r="AG56" s="171">
        <f>'General Liability'!BP$16*$BI56</f>
        <v>0</v>
      </c>
      <c r="AH56" s="171">
        <f>'General Liability'!BQ$16*$BI56</f>
        <v>0</v>
      </c>
      <c r="AI56" s="171">
        <f>'General Liability'!BR$16*$BI56</f>
        <v>0</v>
      </c>
      <c r="AJ56" s="171">
        <f>'General Liability'!BS$16*$BI56</f>
        <v>0</v>
      </c>
      <c r="AK56" s="171">
        <f>'General Liability'!BT$16*$BI56</f>
        <v>0</v>
      </c>
      <c r="AL56" s="171">
        <f>'General Liability'!BU$16*$BI56</f>
        <v>0</v>
      </c>
      <c r="AM56" s="171">
        <f>'General Liability'!BV$16*$BI56</f>
        <v>0</v>
      </c>
      <c r="AN56" s="171">
        <f>'General Liability'!BW$16*$BI56</f>
        <v>0</v>
      </c>
      <c r="AO56" s="171">
        <f>'General Liability'!BX$16*$BI56</f>
        <v>0</v>
      </c>
      <c r="AP56" s="171">
        <f>'General Liability'!BY$16*$BI56</f>
        <v>0</v>
      </c>
      <c r="AQ56" s="171">
        <f>'General Liability'!BZ$16*$BI56</f>
        <v>0</v>
      </c>
      <c r="AR56" s="171">
        <f>'General Liability'!CA$16*$BI56</f>
        <v>0</v>
      </c>
      <c r="AS56" s="171">
        <f>'General Liability'!CB$16*$BI56</f>
        <v>0</v>
      </c>
      <c r="AT56" s="171">
        <f>'General Liability'!CC$16*$BI56</f>
        <v>0</v>
      </c>
      <c r="AU56" s="171">
        <f>'General Liability'!CD$16*$BI56</f>
        <v>0</v>
      </c>
      <c r="AV56" s="171">
        <f>'General Liability'!CE$16*$BI56</f>
        <v>0</v>
      </c>
      <c r="AW56" s="171">
        <f>'General Liability'!CF$16*$BI56</f>
        <v>0</v>
      </c>
      <c r="AX56" s="171">
        <f>'General Liability'!CG$16*$BI56</f>
        <v>0</v>
      </c>
      <c r="AY56" s="171">
        <f>'General Liability'!CH$16*$BI56</f>
        <v>0</v>
      </c>
      <c r="AZ56" s="171">
        <f>'General Liability'!CI$16*$BI56</f>
        <v>0</v>
      </c>
      <c r="BA56" s="171">
        <f>'General Liability'!CJ$16*$BI56</f>
        <v>0</v>
      </c>
      <c r="BB56" s="171">
        <f>'General Liability'!CK$16*$BI56</f>
        <v>0</v>
      </c>
      <c r="BC56" s="171">
        <f>'General Liability'!CL$16*$BI56</f>
        <v>0</v>
      </c>
      <c r="BD56" s="171">
        <f>'General Liability'!CM$16*$BI56</f>
        <v>0</v>
      </c>
      <c r="BE56" s="171">
        <f>'General Liability'!CN$16*$BI56</f>
        <v>0</v>
      </c>
      <c r="BF56" s="171">
        <f>'General Liability'!CO$16*$BI56</f>
        <v>0</v>
      </c>
      <c r="BG56" s="171">
        <f>'General Liability'!CP$16*$BI56</f>
        <v>0</v>
      </c>
      <c r="BI56" s="174">
        <f>SUMIF(Revenue!$P:$P,'GL - Import (US)'!$F56,Revenue!$M:$M)</f>
        <v>0</v>
      </c>
    </row>
    <row r="57" spans="1:61" s="173" customFormat="1" ht="12.75" hidden="1" customHeight="1">
      <c r="A57" s="177" t="s">
        <v>465</v>
      </c>
      <c r="B57" s="178" t="s">
        <v>607</v>
      </c>
      <c r="C57" s="170" cm="1">
        <f t="array" ref="C57">IFERROR(INDEX('Legal Entity'!B:B,MATCH('GL - Import (US)'!F57,'Legal Entity'!A:A,0),0),0)</f>
        <v>0</v>
      </c>
      <c r="D57" s="170" t="str" cm="1">
        <f t="array" ref="D57">IFERROR(INDEX('Legal Entity'!C:C,MATCH(F57,'Legal Entity'!A:A,0),0),0)</f>
        <v>US</v>
      </c>
      <c r="E57" s="170" t="s">
        <v>631</v>
      </c>
      <c r="F57" s="170" t="s">
        <v>87</v>
      </c>
      <c r="G57" s="170"/>
      <c r="H57" s="171">
        <f>'General Liability'!AQ$16*$BI57</f>
        <v>0</v>
      </c>
      <c r="I57" s="171">
        <f>'General Liability'!AR$16*$BI57</f>
        <v>0</v>
      </c>
      <c r="J57" s="171">
        <f>'General Liability'!AS$16*$BI57</f>
        <v>0</v>
      </c>
      <c r="K57" s="171">
        <f>'General Liability'!AT$16*$BI57</f>
        <v>0</v>
      </c>
      <c r="L57" s="171">
        <f>'General Liability'!AU$16*$BI57</f>
        <v>0</v>
      </c>
      <c r="M57" s="171">
        <f>'General Liability'!AV$16*$BI57</f>
        <v>0</v>
      </c>
      <c r="N57" s="171">
        <f>'General Liability'!AW$16*$BI57</f>
        <v>0</v>
      </c>
      <c r="O57" s="171">
        <f>'General Liability'!AX$16*$BI57</f>
        <v>0</v>
      </c>
      <c r="P57" s="171">
        <f>'General Liability'!AY$16*$BI57</f>
        <v>0</v>
      </c>
      <c r="Q57" s="171">
        <f>'General Liability'!AZ$16*$BI57</f>
        <v>0</v>
      </c>
      <c r="R57" s="171">
        <f>'General Liability'!BA$16*$BI57</f>
        <v>0</v>
      </c>
      <c r="S57" s="171">
        <f>'General Liability'!BB$16*$BI57</f>
        <v>0</v>
      </c>
      <c r="T57" s="171">
        <f>'General Liability'!BC$16*$BI57</f>
        <v>0</v>
      </c>
      <c r="U57" s="171">
        <f>'General Liability'!BD$16*$BI57</f>
        <v>0</v>
      </c>
      <c r="V57" s="171">
        <f>'General Liability'!BE$16*$BI57</f>
        <v>0</v>
      </c>
      <c r="W57" s="171">
        <f>'General Liability'!BF$16*$BI57</f>
        <v>0</v>
      </c>
      <c r="X57" s="171">
        <f>'General Liability'!BG$16*$BI57</f>
        <v>0</v>
      </c>
      <c r="Y57" s="171">
        <f>'General Liability'!BH$16*$BI57</f>
        <v>0</v>
      </c>
      <c r="Z57" s="171">
        <f>'General Liability'!BI$16*$BI57</f>
        <v>0</v>
      </c>
      <c r="AA57" s="171">
        <f>'General Liability'!BJ$16*$BI57</f>
        <v>0</v>
      </c>
      <c r="AB57" s="171">
        <f>'General Liability'!BK$16*$BI57</f>
        <v>0</v>
      </c>
      <c r="AC57" s="171">
        <f>'General Liability'!BL$16*$BI57</f>
        <v>0</v>
      </c>
      <c r="AD57" s="171">
        <f>'General Liability'!BM$16*$BI57</f>
        <v>0</v>
      </c>
      <c r="AE57" s="171">
        <f>'General Liability'!BN$16*$BI57</f>
        <v>0</v>
      </c>
      <c r="AF57" s="171">
        <f>'General Liability'!BO$16*$BI57</f>
        <v>0</v>
      </c>
      <c r="AG57" s="171">
        <f>'General Liability'!BP$16*$BI57</f>
        <v>0</v>
      </c>
      <c r="AH57" s="171">
        <f>'General Liability'!BQ$16*$BI57</f>
        <v>0</v>
      </c>
      <c r="AI57" s="171">
        <f>'General Liability'!BR$16*$BI57</f>
        <v>0</v>
      </c>
      <c r="AJ57" s="171">
        <f>'General Liability'!BS$16*$BI57</f>
        <v>0</v>
      </c>
      <c r="AK57" s="171">
        <f>'General Liability'!BT$16*$BI57</f>
        <v>0</v>
      </c>
      <c r="AL57" s="171">
        <f>'General Liability'!BU$16*$BI57</f>
        <v>0</v>
      </c>
      <c r="AM57" s="171">
        <f>'General Liability'!BV$16*$BI57</f>
        <v>0</v>
      </c>
      <c r="AN57" s="171">
        <f>'General Liability'!BW$16*$BI57</f>
        <v>0</v>
      </c>
      <c r="AO57" s="171">
        <f>'General Liability'!BX$16*$BI57</f>
        <v>0</v>
      </c>
      <c r="AP57" s="171">
        <f>'General Liability'!BY$16*$BI57</f>
        <v>0</v>
      </c>
      <c r="AQ57" s="171">
        <f>'General Liability'!BZ$16*$BI57</f>
        <v>0</v>
      </c>
      <c r="AR57" s="171">
        <f>'General Liability'!CA$16*$BI57</f>
        <v>0</v>
      </c>
      <c r="AS57" s="171">
        <f>'General Liability'!CB$16*$BI57</f>
        <v>0</v>
      </c>
      <c r="AT57" s="171">
        <f>'General Liability'!CC$16*$BI57</f>
        <v>0</v>
      </c>
      <c r="AU57" s="171">
        <f>'General Liability'!CD$16*$BI57</f>
        <v>0</v>
      </c>
      <c r="AV57" s="171">
        <f>'General Liability'!CE$16*$BI57</f>
        <v>0</v>
      </c>
      <c r="AW57" s="171">
        <f>'General Liability'!CF$16*$BI57</f>
        <v>0</v>
      </c>
      <c r="AX57" s="171">
        <f>'General Liability'!CG$16*$BI57</f>
        <v>0</v>
      </c>
      <c r="AY57" s="171">
        <f>'General Liability'!CH$16*$BI57</f>
        <v>0</v>
      </c>
      <c r="AZ57" s="171">
        <f>'General Liability'!CI$16*$BI57</f>
        <v>0</v>
      </c>
      <c r="BA57" s="171">
        <f>'General Liability'!CJ$16*$BI57</f>
        <v>0</v>
      </c>
      <c r="BB57" s="171">
        <f>'General Liability'!CK$16*$BI57</f>
        <v>0</v>
      </c>
      <c r="BC57" s="171">
        <f>'General Liability'!CL$16*$BI57</f>
        <v>0</v>
      </c>
      <c r="BD57" s="171">
        <f>'General Liability'!CM$16*$BI57</f>
        <v>0</v>
      </c>
      <c r="BE57" s="171">
        <f>'General Liability'!CN$16*$BI57</f>
        <v>0</v>
      </c>
      <c r="BF57" s="171">
        <f>'General Liability'!CO$16*$BI57</f>
        <v>0</v>
      </c>
      <c r="BG57" s="171">
        <f>'General Liability'!CP$16*$BI57</f>
        <v>0</v>
      </c>
      <c r="BI57" s="174">
        <f>SUMIF(Revenue!$P:$P,'GL - Import (US)'!$F57,Revenue!$M:$M)</f>
        <v>0</v>
      </c>
    </row>
    <row r="58" spans="1:61" s="173" customFormat="1" ht="12.75" hidden="1" customHeight="1">
      <c r="A58" s="177" t="s">
        <v>465</v>
      </c>
      <c r="B58" s="178" t="s">
        <v>607</v>
      </c>
      <c r="C58" s="170" cm="1">
        <f t="array" ref="C58">IFERROR(INDEX('Legal Entity'!B:B,MATCH('GL - Import (US)'!F58,'Legal Entity'!A:A,0),0),0)</f>
        <v>0</v>
      </c>
      <c r="D58" s="170" t="str" cm="1">
        <f t="array" ref="D58">IFERROR(INDEX('Legal Entity'!C:C,MATCH(F58,'Legal Entity'!A:A,0),0),0)</f>
        <v>US</v>
      </c>
      <c r="E58" s="170" t="s">
        <v>631</v>
      </c>
      <c r="F58" s="170" t="s">
        <v>35</v>
      </c>
      <c r="G58" s="170"/>
      <c r="H58" s="171">
        <f>'General Liability'!AQ$16*$BI58</f>
        <v>0</v>
      </c>
      <c r="I58" s="171">
        <f>'General Liability'!AR$16*$BI58</f>
        <v>0</v>
      </c>
      <c r="J58" s="171">
        <f>'General Liability'!AS$16*$BI58</f>
        <v>0</v>
      </c>
      <c r="K58" s="171">
        <f>'General Liability'!AT$16*$BI58</f>
        <v>0</v>
      </c>
      <c r="L58" s="171">
        <f>'General Liability'!AU$16*$BI58</f>
        <v>0</v>
      </c>
      <c r="M58" s="171">
        <f>'General Liability'!AV$16*$BI58</f>
        <v>0</v>
      </c>
      <c r="N58" s="171">
        <f>'General Liability'!AW$16*$BI58</f>
        <v>0</v>
      </c>
      <c r="O58" s="171">
        <f>'General Liability'!AX$16*$BI58</f>
        <v>0</v>
      </c>
      <c r="P58" s="171">
        <f>'General Liability'!AY$16*$BI58</f>
        <v>0</v>
      </c>
      <c r="Q58" s="171">
        <f>'General Liability'!AZ$16*$BI58</f>
        <v>0</v>
      </c>
      <c r="R58" s="171">
        <f>'General Liability'!BA$16*$BI58</f>
        <v>0</v>
      </c>
      <c r="S58" s="171">
        <f>'General Liability'!BB$16*$BI58</f>
        <v>0</v>
      </c>
      <c r="T58" s="171">
        <f>'General Liability'!BC$16*$BI58</f>
        <v>0</v>
      </c>
      <c r="U58" s="171">
        <f>'General Liability'!BD$16*$BI58</f>
        <v>0</v>
      </c>
      <c r="V58" s="171">
        <f>'General Liability'!BE$16*$BI58</f>
        <v>0</v>
      </c>
      <c r="W58" s="171">
        <f>'General Liability'!BF$16*$BI58</f>
        <v>0</v>
      </c>
      <c r="X58" s="171">
        <f>'General Liability'!BG$16*$BI58</f>
        <v>0</v>
      </c>
      <c r="Y58" s="171">
        <f>'General Liability'!BH$16*$BI58</f>
        <v>0</v>
      </c>
      <c r="Z58" s="171">
        <f>'General Liability'!BI$16*$BI58</f>
        <v>0</v>
      </c>
      <c r="AA58" s="171">
        <f>'General Liability'!BJ$16*$BI58</f>
        <v>0</v>
      </c>
      <c r="AB58" s="171">
        <f>'General Liability'!BK$16*$BI58</f>
        <v>0</v>
      </c>
      <c r="AC58" s="171">
        <f>'General Liability'!BL$16*$BI58</f>
        <v>0</v>
      </c>
      <c r="AD58" s="171">
        <f>'General Liability'!BM$16*$BI58</f>
        <v>0</v>
      </c>
      <c r="AE58" s="171">
        <f>'General Liability'!BN$16*$BI58</f>
        <v>0</v>
      </c>
      <c r="AF58" s="171">
        <f>'General Liability'!BO$16*$BI58</f>
        <v>0</v>
      </c>
      <c r="AG58" s="171">
        <f>'General Liability'!BP$16*$BI58</f>
        <v>0</v>
      </c>
      <c r="AH58" s="171">
        <f>'General Liability'!BQ$16*$BI58</f>
        <v>0</v>
      </c>
      <c r="AI58" s="171">
        <f>'General Liability'!BR$16*$BI58</f>
        <v>0</v>
      </c>
      <c r="AJ58" s="171">
        <f>'General Liability'!BS$16*$BI58</f>
        <v>0</v>
      </c>
      <c r="AK58" s="171">
        <f>'General Liability'!BT$16*$BI58</f>
        <v>0</v>
      </c>
      <c r="AL58" s="171">
        <f>'General Liability'!BU$16*$BI58</f>
        <v>0</v>
      </c>
      <c r="AM58" s="171">
        <f>'General Liability'!BV$16*$BI58</f>
        <v>0</v>
      </c>
      <c r="AN58" s="171">
        <f>'General Liability'!BW$16*$BI58</f>
        <v>0</v>
      </c>
      <c r="AO58" s="171">
        <f>'General Liability'!BX$16*$BI58</f>
        <v>0</v>
      </c>
      <c r="AP58" s="171">
        <f>'General Liability'!BY$16*$BI58</f>
        <v>0</v>
      </c>
      <c r="AQ58" s="171">
        <f>'General Liability'!BZ$16*$BI58</f>
        <v>0</v>
      </c>
      <c r="AR58" s="171">
        <f>'General Liability'!CA$16*$BI58</f>
        <v>0</v>
      </c>
      <c r="AS58" s="171">
        <f>'General Liability'!CB$16*$BI58</f>
        <v>0</v>
      </c>
      <c r="AT58" s="171">
        <f>'General Liability'!CC$16*$BI58</f>
        <v>0</v>
      </c>
      <c r="AU58" s="171">
        <f>'General Liability'!CD$16*$BI58</f>
        <v>0</v>
      </c>
      <c r="AV58" s="171">
        <f>'General Liability'!CE$16*$BI58</f>
        <v>0</v>
      </c>
      <c r="AW58" s="171">
        <f>'General Liability'!CF$16*$BI58</f>
        <v>0</v>
      </c>
      <c r="AX58" s="171">
        <f>'General Liability'!CG$16*$BI58</f>
        <v>0</v>
      </c>
      <c r="AY58" s="171">
        <f>'General Liability'!CH$16*$BI58</f>
        <v>0</v>
      </c>
      <c r="AZ58" s="171">
        <f>'General Liability'!CI$16*$BI58</f>
        <v>0</v>
      </c>
      <c r="BA58" s="171">
        <f>'General Liability'!CJ$16*$BI58</f>
        <v>0</v>
      </c>
      <c r="BB58" s="171">
        <f>'General Liability'!CK$16*$BI58</f>
        <v>0</v>
      </c>
      <c r="BC58" s="171">
        <f>'General Liability'!CL$16*$BI58</f>
        <v>0</v>
      </c>
      <c r="BD58" s="171">
        <f>'General Liability'!CM$16*$BI58</f>
        <v>0</v>
      </c>
      <c r="BE58" s="171">
        <f>'General Liability'!CN$16*$BI58</f>
        <v>0</v>
      </c>
      <c r="BF58" s="171">
        <f>'General Liability'!CO$16*$BI58</f>
        <v>0</v>
      </c>
      <c r="BG58" s="171">
        <f>'General Liability'!CP$16*$BI58</f>
        <v>0</v>
      </c>
      <c r="BI58" s="174">
        <f>SUMIF(Revenue!$P:$P,'GL - Import (US)'!$F58,Revenue!$M:$M)</f>
        <v>0</v>
      </c>
    </row>
    <row r="59" spans="1:61" s="173" customFormat="1" ht="12.75" hidden="1" customHeight="1">
      <c r="A59" s="177" t="s">
        <v>465</v>
      </c>
      <c r="B59" s="178" t="s">
        <v>607</v>
      </c>
      <c r="C59" s="170" t="str" cm="1">
        <f t="array" ref="C59">IFERROR(INDEX('Legal Entity'!B:B,MATCH('GL - Import (US)'!F59,'Legal Entity'!A:A,0),0),0)</f>
        <v>1148 - BERMUDA WATER COMPANY, INC.</v>
      </c>
      <c r="D59" s="170" t="str" cm="1">
        <f t="array" ref="D59">IFERROR(INDEX('Legal Entity'!C:C,MATCH(F59,'Legal Entity'!A:A,0),0),0)</f>
        <v>US</v>
      </c>
      <c r="E59" s="170" t="s">
        <v>631</v>
      </c>
      <c r="F59" s="170" t="s">
        <v>24</v>
      </c>
      <c r="G59" s="170"/>
      <c r="H59" s="171">
        <f>'General Liability'!AQ$16*$BI59</f>
        <v>392.71600581834525</v>
      </c>
      <c r="I59" s="171">
        <f>'General Liability'!AR$16*$BI59</f>
        <v>498.93463305115722</v>
      </c>
      <c r="J59" s="171">
        <f>'General Liability'!AS$16*$BI59</f>
        <v>498.93463305115722</v>
      </c>
      <c r="K59" s="171">
        <f>'General Liability'!AT$16*$BI59</f>
        <v>498.93463305115722</v>
      </c>
      <c r="L59" s="171">
        <f>'General Liability'!AU$16*$BI59</f>
        <v>498.93463305115722</v>
      </c>
      <c r="M59" s="171">
        <f>'General Liability'!AV$16*$BI59</f>
        <v>498.93463305115722</v>
      </c>
      <c r="N59" s="171">
        <f>'General Liability'!AW$16*$BI59</f>
        <v>498.93463305115722</v>
      </c>
      <c r="O59" s="171">
        <f>'General Liability'!AX$16*$BI59</f>
        <v>498.93463305115722</v>
      </c>
      <c r="P59" s="171">
        <f>'General Liability'!AY$16*$BI59</f>
        <v>498.93463305115722</v>
      </c>
      <c r="Q59" s="171">
        <f>'General Liability'!AZ$16*$BI59</f>
        <v>498.93463305115722</v>
      </c>
      <c r="R59" s="171">
        <f>'General Liability'!BA$16*$BI59</f>
        <v>498.93463305115722</v>
      </c>
      <c r="S59" s="171">
        <f>'General Liability'!BB$16*$BI59</f>
        <v>498.93463305115722</v>
      </c>
      <c r="T59" s="171">
        <f>'General Liability'!BC$16*$BI59</f>
        <v>498.93463305115722</v>
      </c>
      <c r="U59" s="171">
        <f>'General Liability'!BD$16*$BI59</f>
        <v>536.35473052999396</v>
      </c>
      <c r="V59" s="171">
        <f>'General Liability'!BE$16*$BI59</f>
        <v>536.35473052999396</v>
      </c>
      <c r="W59" s="171">
        <f>'General Liability'!BF$16*$BI59</f>
        <v>536.35473052999396</v>
      </c>
      <c r="X59" s="171">
        <f>'General Liability'!BG$16*$BI59</f>
        <v>536.35473052999396</v>
      </c>
      <c r="Y59" s="171">
        <f>'General Liability'!BH$16*$BI59</f>
        <v>536.35473052999396</v>
      </c>
      <c r="Z59" s="171">
        <f>'General Liability'!BI$16*$BI59</f>
        <v>536.35473052999396</v>
      </c>
      <c r="AA59" s="171">
        <f>'General Liability'!BJ$16*$BI59</f>
        <v>536.35473052999396</v>
      </c>
      <c r="AB59" s="171">
        <f>'General Liability'!BK$16*$BI59</f>
        <v>536.35473052999396</v>
      </c>
      <c r="AC59" s="171">
        <f>'General Liability'!BL$16*$BI59</f>
        <v>536.35473052999396</v>
      </c>
      <c r="AD59" s="171">
        <f>'General Liability'!BM$16*$BI59</f>
        <v>536.35473052999396</v>
      </c>
      <c r="AE59" s="171">
        <f>'General Liability'!BN$16*$BI59</f>
        <v>536.35473052999396</v>
      </c>
      <c r="AF59" s="171">
        <f>'General Liability'!BO$16*$BI59</f>
        <v>536.35473052999396</v>
      </c>
      <c r="AG59" s="171">
        <f>'General Liability'!BP$16*$BI59</f>
        <v>576.58133531974352</v>
      </c>
      <c r="AH59" s="171">
        <f>'General Liability'!BQ$16*$BI59</f>
        <v>576.58133531974352</v>
      </c>
      <c r="AI59" s="171">
        <f>'General Liability'!BR$16*$BI59</f>
        <v>576.58133531974352</v>
      </c>
      <c r="AJ59" s="171">
        <f>'General Liability'!BS$16*$BI59</f>
        <v>576.58133531974352</v>
      </c>
      <c r="AK59" s="171">
        <f>'General Liability'!BT$16*$BI59</f>
        <v>576.58133531974352</v>
      </c>
      <c r="AL59" s="171">
        <f>'General Liability'!BU$16*$BI59</f>
        <v>576.58133531974352</v>
      </c>
      <c r="AM59" s="171">
        <f>'General Liability'!BV$16*$BI59</f>
        <v>576.58133531974352</v>
      </c>
      <c r="AN59" s="171">
        <f>'General Liability'!BW$16*$BI59</f>
        <v>576.58133531974352</v>
      </c>
      <c r="AO59" s="171">
        <f>'General Liability'!BX$16*$BI59</f>
        <v>576.58133531974352</v>
      </c>
      <c r="AP59" s="171">
        <f>'General Liability'!BY$16*$BI59</f>
        <v>576.58133531974352</v>
      </c>
      <c r="AQ59" s="171">
        <f>'General Liability'!BZ$16*$BI59</f>
        <v>576.58133531974352</v>
      </c>
      <c r="AR59" s="171">
        <f>'General Liability'!CA$16*$BI59</f>
        <v>576.58133531974352</v>
      </c>
      <c r="AS59" s="171">
        <f>'General Liability'!CB$16*$BI59</f>
        <v>593.87877537933593</v>
      </c>
      <c r="AT59" s="171">
        <f>'General Liability'!CC$16*$BI59</f>
        <v>593.87877537933593</v>
      </c>
      <c r="AU59" s="171">
        <f>'General Liability'!CD$16*$BI59</f>
        <v>593.87877537933593</v>
      </c>
      <c r="AV59" s="171">
        <f>'General Liability'!CE$16*$BI59</f>
        <v>593.87877537933593</v>
      </c>
      <c r="AW59" s="171">
        <f>'General Liability'!CF$16*$BI59</f>
        <v>593.87877537933593</v>
      </c>
      <c r="AX59" s="171">
        <f>'General Liability'!CG$16*$BI59</f>
        <v>593.87877537933593</v>
      </c>
      <c r="AY59" s="171">
        <f>'General Liability'!CH$16*$BI59</f>
        <v>593.87877537933593</v>
      </c>
      <c r="AZ59" s="171">
        <f>'General Liability'!CI$16*$BI59</f>
        <v>593.87877537933593</v>
      </c>
      <c r="BA59" s="171">
        <f>'General Liability'!CJ$16*$BI59</f>
        <v>593.87877537933593</v>
      </c>
      <c r="BB59" s="171">
        <f>'General Liability'!CK$16*$BI59</f>
        <v>593.87877537933593</v>
      </c>
      <c r="BC59" s="171">
        <f>'General Liability'!CL$16*$BI59</f>
        <v>593.87877537933593</v>
      </c>
      <c r="BD59" s="171">
        <f>'General Liability'!CM$16*$BI59</f>
        <v>593.87877537933593</v>
      </c>
      <c r="BE59" s="171">
        <f>'General Liability'!CN$16*$BI59</f>
        <v>611.6951386407161</v>
      </c>
      <c r="BF59" s="171">
        <f>'General Liability'!CO$16*$BI59</f>
        <v>611.6951386407161</v>
      </c>
      <c r="BG59" s="171">
        <f>'General Liability'!CP$16*$BI59</f>
        <v>611.6951386407161</v>
      </c>
      <c r="BI59" s="174">
        <f>SUMIF(Revenue!$P:$P,'GL - Import (US)'!$F59,Revenue!$M:$M)</f>
        <v>2.2474004914951648E-2</v>
      </c>
    </row>
    <row r="60" spans="1:61" s="173" customFormat="1" ht="12.75" hidden="1" customHeight="1">
      <c r="A60" s="177" t="s">
        <v>465</v>
      </c>
      <c r="B60" s="178" t="s">
        <v>607</v>
      </c>
      <c r="C60" s="170" t="str" cm="1">
        <f t="array" ref="C60">IFERROR(INDEX('Legal Entity'!B:B,MATCH('GL - Import (US)'!F60,'Legal Entity'!A:A,0),0),0)</f>
        <v>1154 - GREAT BASIN WATER CO. F/K/A UTILITIES, INC. OF CENTRAL NEVADA</v>
      </c>
      <c r="D60" s="170" t="str" cm="1">
        <f t="array" ref="D60">IFERROR(INDEX('Legal Entity'!C:C,MATCH(F60,'Legal Entity'!A:A,0),0),0)</f>
        <v>US</v>
      </c>
      <c r="E60" s="170" t="s">
        <v>631</v>
      </c>
      <c r="F60" s="170" t="s">
        <v>25</v>
      </c>
      <c r="G60" s="170"/>
      <c r="H60" s="171">
        <f>'General Liability'!AQ$16*$BI60</f>
        <v>1289.4949532977193</v>
      </c>
      <c r="I60" s="171">
        <f>'General Liability'!AR$16*$BI60</f>
        <v>1638.2670474666513</v>
      </c>
      <c r="J60" s="171">
        <f>'General Liability'!AS$16*$BI60</f>
        <v>1638.2670474666513</v>
      </c>
      <c r="K60" s="171">
        <f>'General Liability'!AT$16*$BI60</f>
        <v>1638.2670474666513</v>
      </c>
      <c r="L60" s="171">
        <f>'General Liability'!AU$16*$BI60</f>
        <v>1638.2670474666513</v>
      </c>
      <c r="M60" s="171">
        <f>'General Liability'!AV$16*$BI60</f>
        <v>1638.2670474666513</v>
      </c>
      <c r="N60" s="171">
        <f>'General Liability'!AW$16*$BI60</f>
        <v>1638.2670474666513</v>
      </c>
      <c r="O60" s="171">
        <f>'General Liability'!AX$16*$BI60</f>
        <v>1638.2670474666513</v>
      </c>
      <c r="P60" s="171">
        <f>'General Liability'!AY$16*$BI60</f>
        <v>1638.2670474666513</v>
      </c>
      <c r="Q60" s="171">
        <f>'General Liability'!AZ$16*$BI60</f>
        <v>1638.2670474666513</v>
      </c>
      <c r="R60" s="171">
        <f>'General Liability'!BA$16*$BI60</f>
        <v>1638.2670474666513</v>
      </c>
      <c r="S60" s="171">
        <f>'General Liability'!BB$16*$BI60</f>
        <v>1638.2670474666513</v>
      </c>
      <c r="T60" s="171">
        <f>'General Liability'!BC$16*$BI60</f>
        <v>1638.2670474666513</v>
      </c>
      <c r="U60" s="171">
        <f>'General Liability'!BD$16*$BI60</f>
        <v>1761.1370760266502</v>
      </c>
      <c r="V60" s="171">
        <f>'General Liability'!BE$16*$BI60</f>
        <v>1761.1370760266502</v>
      </c>
      <c r="W60" s="171">
        <f>'General Liability'!BF$16*$BI60</f>
        <v>1761.1370760266502</v>
      </c>
      <c r="X60" s="171">
        <f>'General Liability'!BG$16*$BI60</f>
        <v>1761.1370760266502</v>
      </c>
      <c r="Y60" s="171">
        <f>'General Liability'!BH$16*$BI60</f>
        <v>1761.1370760266502</v>
      </c>
      <c r="Z60" s="171">
        <f>'General Liability'!BI$16*$BI60</f>
        <v>1761.1370760266502</v>
      </c>
      <c r="AA60" s="171">
        <f>'General Liability'!BJ$16*$BI60</f>
        <v>1761.1370760266502</v>
      </c>
      <c r="AB60" s="171">
        <f>'General Liability'!BK$16*$BI60</f>
        <v>1761.1370760266502</v>
      </c>
      <c r="AC60" s="171">
        <f>'General Liability'!BL$16*$BI60</f>
        <v>1761.1370760266502</v>
      </c>
      <c r="AD60" s="171">
        <f>'General Liability'!BM$16*$BI60</f>
        <v>1761.1370760266502</v>
      </c>
      <c r="AE60" s="171">
        <f>'General Liability'!BN$16*$BI60</f>
        <v>1761.1370760266502</v>
      </c>
      <c r="AF60" s="171">
        <f>'General Liability'!BO$16*$BI60</f>
        <v>1761.1370760266502</v>
      </c>
      <c r="AG60" s="171">
        <f>'General Liability'!BP$16*$BI60</f>
        <v>1893.2223567286489</v>
      </c>
      <c r="AH60" s="171">
        <f>'General Liability'!BQ$16*$BI60</f>
        <v>1893.2223567286489</v>
      </c>
      <c r="AI60" s="171">
        <f>'General Liability'!BR$16*$BI60</f>
        <v>1893.2223567286489</v>
      </c>
      <c r="AJ60" s="171">
        <f>'General Liability'!BS$16*$BI60</f>
        <v>1893.2223567286489</v>
      </c>
      <c r="AK60" s="171">
        <f>'General Liability'!BT$16*$BI60</f>
        <v>1893.2223567286489</v>
      </c>
      <c r="AL60" s="171">
        <f>'General Liability'!BU$16*$BI60</f>
        <v>1893.2223567286489</v>
      </c>
      <c r="AM60" s="171">
        <f>'General Liability'!BV$16*$BI60</f>
        <v>1893.2223567286489</v>
      </c>
      <c r="AN60" s="171">
        <f>'General Liability'!BW$16*$BI60</f>
        <v>1893.2223567286489</v>
      </c>
      <c r="AO60" s="171">
        <f>'General Liability'!BX$16*$BI60</f>
        <v>1893.2223567286489</v>
      </c>
      <c r="AP60" s="171">
        <f>'General Liability'!BY$16*$BI60</f>
        <v>1893.2223567286489</v>
      </c>
      <c r="AQ60" s="171">
        <f>'General Liability'!BZ$16*$BI60</f>
        <v>1893.2223567286489</v>
      </c>
      <c r="AR60" s="171">
        <f>'General Liability'!CA$16*$BI60</f>
        <v>1893.2223567286489</v>
      </c>
      <c r="AS60" s="171">
        <f>'General Liability'!CB$16*$BI60</f>
        <v>1950.0190274305085</v>
      </c>
      <c r="AT60" s="171">
        <f>'General Liability'!CC$16*$BI60</f>
        <v>1950.0190274305085</v>
      </c>
      <c r="AU60" s="171">
        <f>'General Liability'!CD$16*$BI60</f>
        <v>1950.0190274305085</v>
      </c>
      <c r="AV60" s="171">
        <f>'General Liability'!CE$16*$BI60</f>
        <v>1950.0190274305085</v>
      </c>
      <c r="AW60" s="171">
        <f>'General Liability'!CF$16*$BI60</f>
        <v>1950.0190274305085</v>
      </c>
      <c r="AX60" s="171">
        <f>'General Liability'!CG$16*$BI60</f>
        <v>1950.0190274305085</v>
      </c>
      <c r="AY60" s="171">
        <f>'General Liability'!CH$16*$BI60</f>
        <v>1950.0190274305085</v>
      </c>
      <c r="AZ60" s="171">
        <f>'General Liability'!CI$16*$BI60</f>
        <v>1950.0190274305085</v>
      </c>
      <c r="BA60" s="171">
        <f>'General Liability'!CJ$16*$BI60</f>
        <v>1950.0190274305085</v>
      </c>
      <c r="BB60" s="171">
        <f>'General Liability'!CK$16*$BI60</f>
        <v>1950.0190274305085</v>
      </c>
      <c r="BC60" s="171">
        <f>'General Liability'!CL$16*$BI60</f>
        <v>1950.0190274305085</v>
      </c>
      <c r="BD60" s="171">
        <f>'General Liability'!CM$16*$BI60</f>
        <v>1950.0190274305085</v>
      </c>
      <c r="BE60" s="171">
        <f>'General Liability'!CN$16*$BI60</f>
        <v>2008.519598253424</v>
      </c>
      <c r="BF60" s="171">
        <f>'General Liability'!CO$16*$BI60</f>
        <v>2008.519598253424</v>
      </c>
      <c r="BG60" s="171">
        <f>'General Liability'!CP$16*$BI60</f>
        <v>2008.519598253424</v>
      </c>
      <c r="BI60" s="174">
        <f>SUMIF(Revenue!$P:$P,'GL - Import (US)'!$F60,Revenue!$M:$M)</f>
        <v>7.3794078898896054E-2</v>
      </c>
    </row>
    <row r="61" spans="1:61" s="173" customFormat="1" ht="12.75" hidden="1" customHeight="1">
      <c r="A61" s="177" t="s">
        <v>465</v>
      </c>
      <c r="B61" s="178" t="s">
        <v>607</v>
      </c>
      <c r="C61" s="170" t="str" cm="1">
        <f t="array" ref="C61">IFERROR(INDEX('Legal Entity'!B:B,MATCH('GL - Import (US)'!F61,'Legal Entity'!A:A,0),0),0)</f>
        <v>1014 - Inland Pacific Resources Inc. (IPRI)</v>
      </c>
      <c r="D61" s="170" t="str" cm="1">
        <f t="array" ref="D61">IFERROR(INDEX('Legal Entity'!C:C,MATCH(F61,'Legal Entity'!A:A,0),0),0)</f>
        <v>US</v>
      </c>
      <c r="E61" s="170" t="s">
        <v>631</v>
      </c>
      <c r="F61" s="170" t="s">
        <v>651</v>
      </c>
      <c r="G61" s="170"/>
      <c r="H61" s="171">
        <f>'General Liability'!AQ$16*$BI61</f>
        <v>20.755430045440512</v>
      </c>
      <c r="I61" s="171">
        <f>'General Liability'!AR$16*$BI61</f>
        <v>26.369189745556014</v>
      </c>
      <c r="J61" s="171">
        <f>'General Liability'!AS$16*$BI61</f>
        <v>26.369189745556014</v>
      </c>
      <c r="K61" s="171">
        <f>'General Liability'!AT$16*$BI61</f>
        <v>26.369189745556014</v>
      </c>
      <c r="L61" s="171">
        <f>'General Liability'!AU$16*$BI61</f>
        <v>26.369189745556014</v>
      </c>
      <c r="M61" s="171">
        <f>'General Liability'!AV$16*$BI61</f>
        <v>26.369189745556014</v>
      </c>
      <c r="N61" s="171">
        <f>'General Liability'!AW$16*$BI61</f>
        <v>26.369189745556014</v>
      </c>
      <c r="O61" s="171">
        <f>'General Liability'!AX$16*$BI61</f>
        <v>26.369189745556014</v>
      </c>
      <c r="P61" s="171">
        <f>'General Liability'!AY$16*$BI61</f>
        <v>26.369189745556014</v>
      </c>
      <c r="Q61" s="171">
        <f>'General Liability'!AZ$16*$BI61</f>
        <v>26.369189745556014</v>
      </c>
      <c r="R61" s="171">
        <f>'General Liability'!BA$16*$BI61</f>
        <v>26.369189745556014</v>
      </c>
      <c r="S61" s="171">
        <f>'General Liability'!BB$16*$BI61</f>
        <v>26.369189745556014</v>
      </c>
      <c r="T61" s="171">
        <f>'General Liability'!BC$16*$BI61</f>
        <v>26.369189745556014</v>
      </c>
      <c r="U61" s="171">
        <f>'General Liability'!BD$16*$BI61</f>
        <v>28.346878976472716</v>
      </c>
      <c r="V61" s="171">
        <f>'General Liability'!BE$16*$BI61</f>
        <v>28.346878976472716</v>
      </c>
      <c r="W61" s="171">
        <f>'General Liability'!BF$16*$BI61</f>
        <v>28.346878976472716</v>
      </c>
      <c r="X61" s="171">
        <f>'General Liability'!BG$16*$BI61</f>
        <v>28.346878976472716</v>
      </c>
      <c r="Y61" s="171">
        <f>'General Liability'!BH$16*$BI61</f>
        <v>28.346878976472716</v>
      </c>
      <c r="Z61" s="171">
        <f>'General Liability'!BI$16*$BI61</f>
        <v>28.346878976472716</v>
      </c>
      <c r="AA61" s="171">
        <f>'General Liability'!BJ$16*$BI61</f>
        <v>28.346878976472716</v>
      </c>
      <c r="AB61" s="171">
        <f>'General Liability'!BK$16*$BI61</f>
        <v>28.346878976472716</v>
      </c>
      <c r="AC61" s="171">
        <f>'General Liability'!BL$16*$BI61</f>
        <v>28.346878976472716</v>
      </c>
      <c r="AD61" s="171">
        <f>'General Liability'!BM$16*$BI61</f>
        <v>28.346878976472716</v>
      </c>
      <c r="AE61" s="171">
        <f>'General Liability'!BN$16*$BI61</f>
        <v>28.346878976472716</v>
      </c>
      <c r="AF61" s="171">
        <f>'General Liability'!BO$16*$BI61</f>
        <v>28.346878976472716</v>
      </c>
      <c r="AG61" s="171">
        <f>'General Liability'!BP$16*$BI61</f>
        <v>30.472894899708166</v>
      </c>
      <c r="AH61" s="171">
        <f>'General Liability'!BQ$16*$BI61</f>
        <v>30.472894899708166</v>
      </c>
      <c r="AI61" s="171">
        <f>'General Liability'!BR$16*$BI61</f>
        <v>30.472894899708166</v>
      </c>
      <c r="AJ61" s="171">
        <f>'General Liability'!BS$16*$BI61</f>
        <v>30.472894899708166</v>
      </c>
      <c r="AK61" s="171">
        <f>'General Liability'!BT$16*$BI61</f>
        <v>30.472894899708166</v>
      </c>
      <c r="AL61" s="171">
        <f>'General Liability'!BU$16*$BI61</f>
        <v>30.472894899708166</v>
      </c>
      <c r="AM61" s="171">
        <f>'General Liability'!BV$16*$BI61</f>
        <v>30.472894899708166</v>
      </c>
      <c r="AN61" s="171">
        <f>'General Liability'!BW$16*$BI61</f>
        <v>30.472894899708166</v>
      </c>
      <c r="AO61" s="171">
        <f>'General Liability'!BX$16*$BI61</f>
        <v>30.472894899708166</v>
      </c>
      <c r="AP61" s="171">
        <f>'General Liability'!BY$16*$BI61</f>
        <v>30.472894899708166</v>
      </c>
      <c r="AQ61" s="171">
        <f>'General Liability'!BZ$16*$BI61</f>
        <v>30.472894899708166</v>
      </c>
      <c r="AR61" s="171">
        <f>'General Liability'!CA$16*$BI61</f>
        <v>30.472894899708166</v>
      </c>
      <c r="AS61" s="171">
        <f>'General Liability'!CB$16*$BI61</f>
        <v>31.387081746699415</v>
      </c>
      <c r="AT61" s="171">
        <f>'General Liability'!CC$16*$BI61</f>
        <v>31.387081746699415</v>
      </c>
      <c r="AU61" s="171">
        <f>'General Liability'!CD$16*$BI61</f>
        <v>31.387081746699415</v>
      </c>
      <c r="AV61" s="171">
        <f>'General Liability'!CE$16*$BI61</f>
        <v>31.387081746699415</v>
      </c>
      <c r="AW61" s="171">
        <f>'General Liability'!CF$16*$BI61</f>
        <v>31.387081746699415</v>
      </c>
      <c r="AX61" s="171">
        <f>'General Liability'!CG$16*$BI61</f>
        <v>31.387081746699415</v>
      </c>
      <c r="AY61" s="171">
        <f>'General Liability'!CH$16*$BI61</f>
        <v>31.387081746699415</v>
      </c>
      <c r="AZ61" s="171">
        <f>'General Liability'!CI$16*$BI61</f>
        <v>31.387081746699415</v>
      </c>
      <c r="BA61" s="171">
        <f>'General Liability'!CJ$16*$BI61</f>
        <v>31.387081746699415</v>
      </c>
      <c r="BB61" s="171">
        <f>'General Liability'!CK$16*$BI61</f>
        <v>31.387081746699415</v>
      </c>
      <c r="BC61" s="171">
        <f>'General Liability'!CL$16*$BI61</f>
        <v>31.387081746699415</v>
      </c>
      <c r="BD61" s="171">
        <f>'General Liability'!CM$16*$BI61</f>
        <v>31.387081746699415</v>
      </c>
      <c r="BE61" s="171">
        <f>'General Liability'!CN$16*$BI61</f>
        <v>32.328694199100404</v>
      </c>
      <c r="BF61" s="171">
        <f>'General Liability'!CO$16*$BI61</f>
        <v>32.328694199100404</v>
      </c>
      <c r="BG61" s="171">
        <f>'General Liability'!CP$16*$BI61</f>
        <v>32.328694199100404</v>
      </c>
      <c r="BI61" s="174">
        <f>SUMIF(Revenue!$P:$P,'GL - Import (US)'!$F61,Revenue!$M:$M)</f>
        <v>1.1877734289977727E-3</v>
      </c>
    </row>
    <row r="62" spans="1:61" s="173" customFormat="1" ht="12.75" hidden="1" customHeight="1">
      <c r="A62" s="177" t="s">
        <v>465</v>
      </c>
      <c r="B62" s="178" t="s">
        <v>607</v>
      </c>
      <c r="C62" s="170" t="str" cm="1">
        <f t="array" ref="C62">IFERROR(INDEX('Legal Entity'!B:B,MATCH('GL - Import (US)'!F62,'Legal Entity'!A:A,0),0),0)</f>
        <v>1020 - SuperHoldCo</v>
      </c>
      <c r="D62" s="170" t="str" cm="1">
        <f t="array" ref="D62">IFERROR(INDEX('Legal Entity'!C:C,MATCH(F62,'Legal Entity'!A:A,0),0),0)</f>
        <v>US</v>
      </c>
      <c r="E62" s="170" t="s">
        <v>631</v>
      </c>
      <c r="F62" s="170" t="s">
        <v>32</v>
      </c>
      <c r="G62" s="170"/>
      <c r="H62" s="171">
        <f>'General Liability'!AQ$16*$BI62</f>
        <v>14.252492706537614</v>
      </c>
      <c r="I62" s="171">
        <f>'General Liability'!AR$16*$BI62</f>
        <v>18.10739087087256</v>
      </c>
      <c r="J62" s="171">
        <f>'General Liability'!AS$16*$BI62</f>
        <v>18.10739087087256</v>
      </c>
      <c r="K62" s="171">
        <f>'General Liability'!AT$16*$BI62</f>
        <v>18.10739087087256</v>
      </c>
      <c r="L62" s="171">
        <f>'General Liability'!AU$16*$BI62</f>
        <v>18.10739087087256</v>
      </c>
      <c r="M62" s="171">
        <f>'General Liability'!AV$16*$BI62</f>
        <v>18.10739087087256</v>
      </c>
      <c r="N62" s="171">
        <f>'General Liability'!AW$16*$BI62</f>
        <v>18.10739087087256</v>
      </c>
      <c r="O62" s="171">
        <f>'General Liability'!AX$16*$BI62</f>
        <v>18.10739087087256</v>
      </c>
      <c r="P62" s="171">
        <f>'General Liability'!AY$16*$BI62</f>
        <v>18.10739087087256</v>
      </c>
      <c r="Q62" s="171">
        <f>'General Liability'!AZ$16*$BI62</f>
        <v>18.10739087087256</v>
      </c>
      <c r="R62" s="171">
        <f>'General Liability'!BA$16*$BI62</f>
        <v>18.10739087087256</v>
      </c>
      <c r="S62" s="171">
        <f>'General Liability'!BB$16*$BI62</f>
        <v>18.10739087087256</v>
      </c>
      <c r="T62" s="171">
        <f>'General Liability'!BC$16*$BI62</f>
        <v>18.10739087087256</v>
      </c>
      <c r="U62" s="171">
        <f>'General Liability'!BD$16*$BI62</f>
        <v>19.465445186187999</v>
      </c>
      <c r="V62" s="171">
        <f>'General Liability'!BE$16*$BI62</f>
        <v>19.465445186187999</v>
      </c>
      <c r="W62" s="171">
        <f>'General Liability'!BF$16*$BI62</f>
        <v>19.465445186187999</v>
      </c>
      <c r="X62" s="171">
        <f>'General Liability'!BG$16*$BI62</f>
        <v>19.465445186187999</v>
      </c>
      <c r="Y62" s="171">
        <f>'General Liability'!BH$16*$BI62</f>
        <v>19.465445186187999</v>
      </c>
      <c r="Z62" s="171">
        <f>'General Liability'!BI$16*$BI62</f>
        <v>19.465445186187999</v>
      </c>
      <c r="AA62" s="171">
        <f>'General Liability'!BJ$16*$BI62</f>
        <v>19.465445186187999</v>
      </c>
      <c r="AB62" s="171">
        <f>'General Liability'!BK$16*$BI62</f>
        <v>19.465445186187999</v>
      </c>
      <c r="AC62" s="171">
        <f>'General Liability'!BL$16*$BI62</f>
        <v>19.465445186187999</v>
      </c>
      <c r="AD62" s="171">
        <f>'General Liability'!BM$16*$BI62</f>
        <v>19.465445186187999</v>
      </c>
      <c r="AE62" s="171">
        <f>'General Liability'!BN$16*$BI62</f>
        <v>19.465445186187999</v>
      </c>
      <c r="AF62" s="171">
        <f>'General Liability'!BO$16*$BI62</f>
        <v>19.465445186187999</v>
      </c>
      <c r="AG62" s="171">
        <f>'General Liability'!BP$16*$BI62</f>
        <v>20.925353575152101</v>
      </c>
      <c r="AH62" s="171">
        <f>'General Liability'!BQ$16*$BI62</f>
        <v>20.925353575152101</v>
      </c>
      <c r="AI62" s="171">
        <f>'General Liability'!BR$16*$BI62</f>
        <v>20.925353575152101</v>
      </c>
      <c r="AJ62" s="171">
        <f>'General Liability'!BS$16*$BI62</f>
        <v>20.925353575152101</v>
      </c>
      <c r="AK62" s="171">
        <f>'General Liability'!BT$16*$BI62</f>
        <v>20.925353575152101</v>
      </c>
      <c r="AL62" s="171">
        <f>'General Liability'!BU$16*$BI62</f>
        <v>20.925353575152101</v>
      </c>
      <c r="AM62" s="171">
        <f>'General Liability'!BV$16*$BI62</f>
        <v>20.925353575152101</v>
      </c>
      <c r="AN62" s="171">
        <f>'General Liability'!BW$16*$BI62</f>
        <v>20.925353575152101</v>
      </c>
      <c r="AO62" s="171">
        <f>'General Liability'!BX$16*$BI62</f>
        <v>20.925353575152101</v>
      </c>
      <c r="AP62" s="171">
        <f>'General Liability'!BY$16*$BI62</f>
        <v>20.925353575152101</v>
      </c>
      <c r="AQ62" s="171">
        <f>'General Liability'!BZ$16*$BI62</f>
        <v>20.925353575152101</v>
      </c>
      <c r="AR62" s="171">
        <f>'General Liability'!CA$16*$BI62</f>
        <v>20.925353575152101</v>
      </c>
      <c r="AS62" s="171">
        <f>'General Liability'!CB$16*$BI62</f>
        <v>21.553114182406663</v>
      </c>
      <c r="AT62" s="171">
        <f>'General Liability'!CC$16*$BI62</f>
        <v>21.553114182406663</v>
      </c>
      <c r="AU62" s="171">
        <f>'General Liability'!CD$16*$BI62</f>
        <v>21.553114182406663</v>
      </c>
      <c r="AV62" s="171">
        <f>'General Liability'!CE$16*$BI62</f>
        <v>21.553114182406663</v>
      </c>
      <c r="AW62" s="171">
        <f>'General Liability'!CF$16*$BI62</f>
        <v>21.553114182406663</v>
      </c>
      <c r="AX62" s="171">
        <f>'General Liability'!CG$16*$BI62</f>
        <v>21.553114182406663</v>
      </c>
      <c r="AY62" s="171">
        <f>'General Liability'!CH$16*$BI62</f>
        <v>21.553114182406663</v>
      </c>
      <c r="AZ62" s="171">
        <f>'General Liability'!CI$16*$BI62</f>
        <v>21.553114182406663</v>
      </c>
      <c r="BA62" s="171">
        <f>'General Liability'!CJ$16*$BI62</f>
        <v>21.553114182406663</v>
      </c>
      <c r="BB62" s="171">
        <f>'General Liability'!CK$16*$BI62</f>
        <v>21.553114182406663</v>
      </c>
      <c r="BC62" s="171">
        <f>'General Liability'!CL$16*$BI62</f>
        <v>21.553114182406663</v>
      </c>
      <c r="BD62" s="171">
        <f>'General Liability'!CM$16*$BI62</f>
        <v>21.553114182406663</v>
      </c>
      <c r="BE62" s="171">
        <f>'General Liability'!CN$16*$BI62</f>
        <v>22.199707607878867</v>
      </c>
      <c r="BF62" s="171">
        <f>'General Liability'!CO$16*$BI62</f>
        <v>22.199707607878867</v>
      </c>
      <c r="BG62" s="171">
        <f>'General Liability'!CP$16*$BI62</f>
        <v>22.199707607878867</v>
      </c>
      <c r="BI62" s="174">
        <f>SUMIF(Revenue!$P:$P,'GL - Import (US)'!$F62,Revenue!$M:$M)</f>
        <v>8.1562907136818296E-4</v>
      </c>
    </row>
    <row r="63" spans="1:61" s="173" customFormat="1" ht="12.75" hidden="1" customHeight="1">
      <c r="A63" s="177" t="s">
        <v>465</v>
      </c>
      <c r="B63" s="178" t="s">
        <v>607</v>
      </c>
      <c r="C63" s="170" t="str" cm="1">
        <f t="array" ref="C63">IFERROR(INDEX('Legal Entity'!B:B,MATCH('GL - Import (US)'!F63,'Legal Entity'!A:A,0),0),0)</f>
        <v>1114 - WATER SERVICE CORPORATION</v>
      </c>
      <c r="D63" s="170" t="str" cm="1">
        <f t="array" ref="D63">IFERROR(INDEX('Legal Entity'!C:C,MATCH(F63,'Legal Entity'!A:A,0),0),0)</f>
        <v>US</v>
      </c>
      <c r="E63" s="170" t="s">
        <v>631</v>
      </c>
      <c r="F63" s="170" t="s">
        <v>652</v>
      </c>
      <c r="G63" s="170"/>
      <c r="H63" s="171">
        <f>'General Liability'!AQ$16*$BI63</f>
        <v>7.1019820650930363</v>
      </c>
      <c r="I63" s="171">
        <f>'General Liability'!AR$16*$BI63</f>
        <v>9.0228683401871344</v>
      </c>
      <c r="J63" s="171">
        <f>'General Liability'!AS$16*$BI63</f>
        <v>9.0228683401871344</v>
      </c>
      <c r="K63" s="171">
        <f>'General Liability'!AT$16*$BI63</f>
        <v>9.0228683401871344</v>
      </c>
      <c r="L63" s="171">
        <f>'General Liability'!AU$16*$BI63</f>
        <v>9.0228683401871344</v>
      </c>
      <c r="M63" s="171">
        <f>'General Liability'!AV$16*$BI63</f>
        <v>9.0228683401871344</v>
      </c>
      <c r="N63" s="171">
        <f>'General Liability'!AW$16*$BI63</f>
        <v>9.0228683401871344</v>
      </c>
      <c r="O63" s="171">
        <f>'General Liability'!AX$16*$BI63</f>
        <v>9.0228683401871344</v>
      </c>
      <c r="P63" s="171">
        <f>'General Liability'!AY$16*$BI63</f>
        <v>9.0228683401871344</v>
      </c>
      <c r="Q63" s="171">
        <f>'General Liability'!AZ$16*$BI63</f>
        <v>9.0228683401871344</v>
      </c>
      <c r="R63" s="171">
        <f>'General Liability'!BA$16*$BI63</f>
        <v>9.0228683401871344</v>
      </c>
      <c r="S63" s="171">
        <f>'General Liability'!BB$16*$BI63</f>
        <v>9.0228683401871344</v>
      </c>
      <c r="T63" s="171">
        <f>'General Liability'!BC$16*$BI63</f>
        <v>9.0228683401871344</v>
      </c>
      <c r="U63" s="171">
        <f>'General Liability'!BD$16*$BI63</f>
        <v>9.6995834657011706</v>
      </c>
      <c r="V63" s="171">
        <f>'General Liability'!BE$16*$BI63</f>
        <v>9.6995834657011706</v>
      </c>
      <c r="W63" s="171">
        <f>'General Liability'!BF$16*$BI63</f>
        <v>9.6995834657011706</v>
      </c>
      <c r="X63" s="171">
        <f>'General Liability'!BG$16*$BI63</f>
        <v>9.6995834657011706</v>
      </c>
      <c r="Y63" s="171">
        <f>'General Liability'!BH$16*$BI63</f>
        <v>9.6995834657011706</v>
      </c>
      <c r="Z63" s="171">
        <f>'General Liability'!BI$16*$BI63</f>
        <v>9.6995834657011706</v>
      </c>
      <c r="AA63" s="171">
        <f>'General Liability'!BJ$16*$BI63</f>
        <v>9.6995834657011706</v>
      </c>
      <c r="AB63" s="171">
        <f>'General Liability'!BK$16*$BI63</f>
        <v>9.6995834657011706</v>
      </c>
      <c r="AC63" s="171">
        <f>'General Liability'!BL$16*$BI63</f>
        <v>9.6995834657011706</v>
      </c>
      <c r="AD63" s="171">
        <f>'General Liability'!BM$16*$BI63</f>
        <v>9.6995834657011706</v>
      </c>
      <c r="AE63" s="171">
        <f>'General Liability'!BN$16*$BI63</f>
        <v>9.6995834657011706</v>
      </c>
      <c r="AF63" s="171">
        <f>'General Liability'!BO$16*$BI63</f>
        <v>9.6995834657011706</v>
      </c>
      <c r="AG63" s="171">
        <f>'General Liability'!BP$16*$BI63</f>
        <v>10.427052225628756</v>
      </c>
      <c r="AH63" s="171">
        <f>'General Liability'!BQ$16*$BI63</f>
        <v>10.427052225628756</v>
      </c>
      <c r="AI63" s="171">
        <f>'General Liability'!BR$16*$BI63</f>
        <v>10.427052225628756</v>
      </c>
      <c r="AJ63" s="171">
        <f>'General Liability'!BS$16*$BI63</f>
        <v>10.427052225628756</v>
      </c>
      <c r="AK63" s="171">
        <f>'General Liability'!BT$16*$BI63</f>
        <v>10.427052225628756</v>
      </c>
      <c r="AL63" s="171">
        <f>'General Liability'!BU$16*$BI63</f>
        <v>10.427052225628756</v>
      </c>
      <c r="AM63" s="171">
        <f>'General Liability'!BV$16*$BI63</f>
        <v>10.427052225628756</v>
      </c>
      <c r="AN63" s="171">
        <f>'General Liability'!BW$16*$BI63</f>
        <v>10.427052225628756</v>
      </c>
      <c r="AO63" s="171">
        <f>'General Liability'!BX$16*$BI63</f>
        <v>10.427052225628756</v>
      </c>
      <c r="AP63" s="171">
        <f>'General Liability'!BY$16*$BI63</f>
        <v>10.427052225628756</v>
      </c>
      <c r="AQ63" s="171">
        <f>'General Liability'!BZ$16*$BI63</f>
        <v>10.427052225628756</v>
      </c>
      <c r="AR63" s="171">
        <f>'General Liability'!CA$16*$BI63</f>
        <v>10.427052225628756</v>
      </c>
      <c r="AS63" s="171">
        <f>'General Liability'!CB$16*$BI63</f>
        <v>10.739863792397621</v>
      </c>
      <c r="AT63" s="171">
        <f>'General Liability'!CC$16*$BI63</f>
        <v>10.739863792397621</v>
      </c>
      <c r="AU63" s="171">
        <f>'General Liability'!CD$16*$BI63</f>
        <v>10.739863792397621</v>
      </c>
      <c r="AV63" s="171">
        <f>'General Liability'!CE$16*$BI63</f>
        <v>10.739863792397621</v>
      </c>
      <c r="AW63" s="171">
        <f>'General Liability'!CF$16*$BI63</f>
        <v>10.739863792397621</v>
      </c>
      <c r="AX63" s="171">
        <f>'General Liability'!CG$16*$BI63</f>
        <v>10.739863792397621</v>
      </c>
      <c r="AY63" s="171">
        <f>'General Liability'!CH$16*$BI63</f>
        <v>10.739863792397621</v>
      </c>
      <c r="AZ63" s="171">
        <f>'General Liability'!CI$16*$BI63</f>
        <v>10.739863792397621</v>
      </c>
      <c r="BA63" s="171">
        <f>'General Liability'!CJ$16*$BI63</f>
        <v>10.739863792397621</v>
      </c>
      <c r="BB63" s="171">
        <f>'General Liability'!CK$16*$BI63</f>
        <v>10.739863792397621</v>
      </c>
      <c r="BC63" s="171">
        <f>'General Liability'!CL$16*$BI63</f>
        <v>10.739863792397621</v>
      </c>
      <c r="BD63" s="171">
        <f>'General Liability'!CM$16*$BI63</f>
        <v>10.739863792397621</v>
      </c>
      <c r="BE63" s="171">
        <f>'General Liability'!CN$16*$BI63</f>
        <v>11.062059706169551</v>
      </c>
      <c r="BF63" s="171">
        <f>'General Liability'!CO$16*$BI63</f>
        <v>11.062059706169551</v>
      </c>
      <c r="BG63" s="171">
        <f>'General Liability'!CP$16*$BI63</f>
        <v>11.062059706169551</v>
      </c>
      <c r="BI63" s="174">
        <f>SUMIF(Revenue!$P:$P,'GL - Import (US)'!$F63,Revenue!$M:$M)</f>
        <v>4.0642596041941964E-4</v>
      </c>
    </row>
    <row r="64" spans="1:61" hidden="1">
      <c r="A64" s="178"/>
      <c r="B64" s="178"/>
    </row>
    <row r="65" spans="1:61" hidden="1">
      <c r="A65" s="178"/>
      <c r="B65" s="178"/>
    </row>
    <row r="66" spans="1:61" s="173" customFormat="1" ht="12.75" customHeight="1">
      <c r="A66" s="179" t="s">
        <v>469</v>
      </c>
      <c r="B66" s="179" t="s">
        <v>653</v>
      </c>
      <c r="C66" s="170" t="str" cm="1">
        <f t="array" ref="C66">IFERROR(INDEX('Legal Entity'!B:B,MATCH('GL - Import (US)'!F66,'Legal Entity'!A:A,0),0),0)</f>
        <v>1138 - WATER SERVICE CORPORATION OF KENTUCKY</v>
      </c>
      <c r="D66" s="170" t="str" cm="1">
        <f t="array" ref="D66">IFERROR(INDEX('Legal Entity'!C:C,MATCH(F66,'Legal Entity'!A:A,0),0),0)</f>
        <v>US</v>
      </c>
      <c r="E66" s="170" t="s">
        <v>631</v>
      </c>
      <c r="F66" s="170" t="s">
        <v>20</v>
      </c>
      <c r="G66" s="170"/>
      <c r="H66" s="171">
        <f>'General Liability'!AQ$34*$BI66</f>
        <v>648.25168525198865</v>
      </c>
      <c r="I66" s="171">
        <f>'General Liability'!AR$34*$BI66</f>
        <v>837.55628990282867</v>
      </c>
      <c r="J66" s="171">
        <f>'General Liability'!AS$34*$BI66</f>
        <v>837.55628990282867</v>
      </c>
      <c r="K66" s="171">
        <f>'General Liability'!AT$34*$BI66</f>
        <v>837.55628990282867</v>
      </c>
      <c r="L66" s="171">
        <f>'General Liability'!AU$34*$BI66</f>
        <v>837.55628990282867</v>
      </c>
      <c r="M66" s="171">
        <f>'General Liability'!AV$34*$BI66</f>
        <v>837.55628990282867</v>
      </c>
      <c r="N66" s="171">
        <f>'General Liability'!AW$34*$BI66</f>
        <v>837.55628990282867</v>
      </c>
      <c r="O66" s="171">
        <f>'General Liability'!AX$34*$BI66</f>
        <v>837.55628990282867</v>
      </c>
      <c r="P66" s="171">
        <f>'General Liability'!AY$34*$BI66</f>
        <v>837.55628990282867</v>
      </c>
      <c r="Q66" s="171">
        <f>'General Liability'!AZ$34*$BI66</f>
        <v>837.55628990282867</v>
      </c>
      <c r="R66" s="171">
        <f>'General Liability'!BA$34*$BI66</f>
        <v>837.55628990282867</v>
      </c>
      <c r="S66" s="171">
        <f>'General Liability'!BB$34*$BI66</f>
        <v>837.55628990282867</v>
      </c>
      <c r="T66" s="171">
        <f>'General Liability'!BC$34*$BI66</f>
        <v>837.55628990282867</v>
      </c>
      <c r="U66" s="171">
        <f>'General Liability'!BD$34*$BI66</f>
        <v>900.37301164554094</v>
      </c>
      <c r="V66" s="171">
        <f>'General Liability'!BE$34*$BI66</f>
        <v>900.37301164554094</v>
      </c>
      <c r="W66" s="171">
        <f>'General Liability'!BF$34*$BI66</f>
        <v>900.37301164554094</v>
      </c>
      <c r="X66" s="171">
        <f>'General Liability'!BG$34*$BI66</f>
        <v>900.37301164554094</v>
      </c>
      <c r="Y66" s="171">
        <f>'General Liability'!BH$34*$BI66</f>
        <v>900.37301164554094</v>
      </c>
      <c r="Z66" s="171">
        <f>'General Liability'!BI$34*$BI66</f>
        <v>900.37301164554094</v>
      </c>
      <c r="AA66" s="171">
        <f>'General Liability'!BJ$34*$BI66</f>
        <v>900.37301164554094</v>
      </c>
      <c r="AB66" s="171">
        <f>'General Liability'!BK$34*$BI66</f>
        <v>900.37301164554094</v>
      </c>
      <c r="AC66" s="171">
        <f>'General Liability'!BL$34*$BI66</f>
        <v>900.37301164554094</v>
      </c>
      <c r="AD66" s="171">
        <f>'General Liability'!BM$34*$BI66</f>
        <v>900.37301164554094</v>
      </c>
      <c r="AE66" s="171">
        <f>'General Liability'!BN$34*$BI66</f>
        <v>900.37301164554094</v>
      </c>
      <c r="AF66" s="171">
        <f>'General Liability'!BO$34*$BI66</f>
        <v>900.37301164554094</v>
      </c>
      <c r="AG66" s="171">
        <f>'General Liability'!BP$34*$BI66</f>
        <v>967.90098751895641</v>
      </c>
      <c r="AH66" s="171">
        <f>'General Liability'!BQ$34*$BI66</f>
        <v>967.90098751895641</v>
      </c>
      <c r="AI66" s="171">
        <f>'General Liability'!BR$34*$BI66</f>
        <v>967.90098751895641</v>
      </c>
      <c r="AJ66" s="171">
        <f>'General Liability'!BS$34*$BI66</f>
        <v>967.90098751895641</v>
      </c>
      <c r="AK66" s="171">
        <f>'General Liability'!BT$34*$BI66</f>
        <v>967.90098751895641</v>
      </c>
      <c r="AL66" s="171">
        <f>'General Liability'!BU$34*$BI66</f>
        <v>967.90098751895641</v>
      </c>
      <c r="AM66" s="171">
        <f>'General Liability'!BV$34*$BI66</f>
        <v>967.90098751895641</v>
      </c>
      <c r="AN66" s="171">
        <f>'General Liability'!BW$34*$BI66</f>
        <v>967.90098751895641</v>
      </c>
      <c r="AO66" s="171">
        <f>'General Liability'!BX$34*$BI66</f>
        <v>967.90098751895641</v>
      </c>
      <c r="AP66" s="171">
        <f>'General Liability'!BY$34*$BI66</f>
        <v>967.90098751895641</v>
      </c>
      <c r="AQ66" s="171">
        <f>'General Liability'!BZ$34*$BI66</f>
        <v>967.90098751895641</v>
      </c>
      <c r="AR66" s="171">
        <f>'General Liability'!CA$34*$BI66</f>
        <v>967.90098751895641</v>
      </c>
      <c r="AS66" s="171">
        <f>'General Liability'!CB$34*$BI66</f>
        <v>996.93801714452525</v>
      </c>
      <c r="AT66" s="171">
        <f>'General Liability'!CC$34*$BI66</f>
        <v>996.93801714452525</v>
      </c>
      <c r="AU66" s="171">
        <f>'General Liability'!CD$34*$BI66</f>
        <v>996.93801714452525</v>
      </c>
      <c r="AV66" s="171">
        <f>'General Liability'!CE$34*$BI66</f>
        <v>996.93801714452525</v>
      </c>
      <c r="AW66" s="171">
        <f>'General Liability'!CF$34*$BI66</f>
        <v>996.93801714452525</v>
      </c>
      <c r="AX66" s="171">
        <f>'General Liability'!CG$34*$BI66</f>
        <v>996.93801714452525</v>
      </c>
      <c r="AY66" s="171">
        <f>'General Liability'!CH$34*$BI66</f>
        <v>996.93801714452525</v>
      </c>
      <c r="AZ66" s="171">
        <f>'General Liability'!CI$34*$BI66</f>
        <v>996.93801714452525</v>
      </c>
      <c r="BA66" s="171">
        <f>'General Liability'!CJ$34*$BI66</f>
        <v>996.93801714452525</v>
      </c>
      <c r="BB66" s="171">
        <f>'General Liability'!CK$34*$BI66</f>
        <v>996.93801714452525</v>
      </c>
      <c r="BC66" s="171">
        <f>'General Liability'!CL$34*$BI66</f>
        <v>996.93801714452525</v>
      </c>
      <c r="BD66" s="171">
        <f>'General Liability'!CM$34*$BI66</f>
        <v>996.93801714452525</v>
      </c>
      <c r="BE66" s="171">
        <f>'General Liability'!CN$34*$BI66</f>
        <v>1026.8461576588611</v>
      </c>
      <c r="BF66" s="171">
        <f>'General Liability'!CO$34*$BI66</f>
        <v>1026.8461576588611</v>
      </c>
      <c r="BG66" s="171">
        <f>'General Liability'!CP$34*$BI66</f>
        <v>1026.8461576588611</v>
      </c>
      <c r="BI66" s="174">
        <f>SUMIF(Revenue!$P:$P,'GL - Import (US)'!$F66,Revenue!$N:$N)</f>
        <v>1.3672398003057983E-2</v>
      </c>
    </row>
    <row r="67" spans="1:61" s="173" customFormat="1" ht="12.75" hidden="1" customHeight="1">
      <c r="A67" s="179" t="s">
        <v>469</v>
      </c>
      <c r="B67" s="179" t="s">
        <v>653</v>
      </c>
      <c r="C67" s="170" t="str" cm="1">
        <f t="array" ref="C67">IFERROR(INDEX('Legal Entity'!B:B,MATCH('GL - Import (US)'!F67,'Legal Entity'!A:A,0),0),0)</f>
        <v>1715 - Cleveland Thermal Generation Inc.</v>
      </c>
      <c r="D67" s="170" t="str" cm="1">
        <f t="array" ref="D67">IFERROR(INDEX('Legal Entity'!C:C,MATCH(F67,'Legal Entity'!A:A,0),0),0)</f>
        <v>US</v>
      </c>
      <c r="E67" s="170" t="s">
        <v>631</v>
      </c>
      <c r="F67" s="170" t="s">
        <v>645</v>
      </c>
      <c r="G67" s="170"/>
      <c r="H67" s="171">
        <f>'General Liability'!AQ$34*$BI67</f>
        <v>0</v>
      </c>
      <c r="I67" s="171">
        <f>'General Liability'!AR$34*$BI67</f>
        <v>0</v>
      </c>
      <c r="J67" s="171">
        <f>'General Liability'!AS$34*$BI67</f>
        <v>0</v>
      </c>
      <c r="K67" s="171">
        <f>'General Liability'!AT$34*$BI67</f>
        <v>0</v>
      </c>
      <c r="L67" s="171">
        <f>'General Liability'!AU$34*$BI67</f>
        <v>0</v>
      </c>
      <c r="M67" s="171">
        <f>'General Liability'!AV$34*$BI67</f>
        <v>0</v>
      </c>
      <c r="N67" s="171">
        <f>'General Liability'!AW$34*$BI67</f>
        <v>0</v>
      </c>
      <c r="O67" s="171">
        <f>'General Liability'!AX$34*$BI67</f>
        <v>0</v>
      </c>
      <c r="P67" s="171">
        <f>'General Liability'!AY$34*$BI67</f>
        <v>0</v>
      </c>
      <c r="Q67" s="171">
        <f>'General Liability'!AZ$34*$BI67</f>
        <v>0</v>
      </c>
      <c r="R67" s="171">
        <f>'General Liability'!BA$34*$BI67</f>
        <v>0</v>
      </c>
      <c r="S67" s="171">
        <f>'General Liability'!BB$34*$BI67</f>
        <v>0</v>
      </c>
      <c r="T67" s="171">
        <f>'General Liability'!BC$34*$BI67</f>
        <v>0</v>
      </c>
      <c r="U67" s="171">
        <f>'General Liability'!BD$34*$BI67</f>
        <v>0</v>
      </c>
      <c r="V67" s="171">
        <f>'General Liability'!BE$34*$BI67</f>
        <v>0</v>
      </c>
      <c r="W67" s="171">
        <f>'General Liability'!BF$34*$BI67</f>
        <v>0</v>
      </c>
      <c r="X67" s="171">
        <f>'General Liability'!BG$34*$BI67</f>
        <v>0</v>
      </c>
      <c r="Y67" s="171">
        <f>'General Liability'!BH$34*$BI67</f>
        <v>0</v>
      </c>
      <c r="Z67" s="171">
        <f>'General Liability'!BI$34*$BI67</f>
        <v>0</v>
      </c>
      <c r="AA67" s="171">
        <f>'General Liability'!BJ$34*$BI67</f>
        <v>0</v>
      </c>
      <c r="AB67" s="171">
        <f>'General Liability'!BK$34*$BI67</f>
        <v>0</v>
      </c>
      <c r="AC67" s="171">
        <f>'General Liability'!BL$34*$BI67</f>
        <v>0</v>
      </c>
      <c r="AD67" s="171">
        <f>'General Liability'!BM$34*$BI67</f>
        <v>0</v>
      </c>
      <c r="AE67" s="171">
        <f>'General Liability'!BN$34*$BI67</f>
        <v>0</v>
      </c>
      <c r="AF67" s="171">
        <f>'General Liability'!BO$34*$BI67</f>
        <v>0</v>
      </c>
      <c r="AG67" s="171">
        <f>'General Liability'!BP$34*$BI67</f>
        <v>0</v>
      </c>
      <c r="AH67" s="171">
        <f>'General Liability'!BQ$34*$BI67</f>
        <v>0</v>
      </c>
      <c r="AI67" s="171">
        <f>'General Liability'!BR$34*$BI67</f>
        <v>0</v>
      </c>
      <c r="AJ67" s="171">
        <f>'General Liability'!BS$34*$BI67</f>
        <v>0</v>
      </c>
      <c r="AK67" s="171">
        <f>'General Liability'!BT$34*$BI67</f>
        <v>0</v>
      </c>
      <c r="AL67" s="171">
        <f>'General Liability'!BU$34*$BI67</f>
        <v>0</v>
      </c>
      <c r="AM67" s="171">
        <f>'General Liability'!BV$34*$BI67</f>
        <v>0</v>
      </c>
      <c r="AN67" s="171">
        <f>'General Liability'!BW$34*$BI67</f>
        <v>0</v>
      </c>
      <c r="AO67" s="171">
        <f>'General Liability'!BX$34*$BI67</f>
        <v>0</v>
      </c>
      <c r="AP67" s="171">
        <f>'General Liability'!BY$34*$BI67</f>
        <v>0</v>
      </c>
      <c r="AQ67" s="171">
        <f>'General Liability'!BZ$34*$BI67</f>
        <v>0</v>
      </c>
      <c r="AR67" s="171">
        <f>'General Liability'!CA$34*$BI67</f>
        <v>0</v>
      </c>
      <c r="AS67" s="171">
        <f>'General Liability'!CB$34*$BI67</f>
        <v>0</v>
      </c>
      <c r="AT67" s="171">
        <f>'General Liability'!CC$34*$BI67</f>
        <v>0</v>
      </c>
      <c r="AU67" s="171">
        <f>'General Liability'!CD$34*$BI67</f>
        <v>0</v>
      </c>
      <c r="AV67" s="171">
        <f>'General Liability'!CE$34*$BI67</f>
        <v>0</v>
      </c>
      <c r="AW67" s="171">
        <f>'General Liability'!CF$34*$BI67</f>
        <v>0</v>
      </c>
      <c r="AX67" s="171">
        <f>'General Liability'!CG$34*$BI67</f>
        <v>0</v>
      </c>
      <c r="AY67" s="171">
        <f>'General Liability'!CH$34*$BI67</f>
        <v>0</v>
      </c>
      <c r="AZ67" s="171">
        <f>'General Liability'!CI$34*$BI67</f>
        <v>0</v>
      </c>
      <c r="BA67" s="171">
        <f>'General Liability'!CJ$34*$BI67</f>
        <v>0</v>
      </c>
      <c r="BB67" s="171">
        <f>'General Liability'!CK$34*$BI67</f>
        <v>0</v>
      </c>
      <c r="BC67" s="171">
        <f>'General Liability'!CL$34*$BI67</f>
        <v>0</v>
      </c>
      <c r="BD67" s="171">
        <f>'General Liability'!CM$34*$BI67</f>
        <v>0</v>
      </c>
      <c r="BE67" s="171">
        <f>'General Liability'!CN$34*$BI67</f>
        <v>0</v>
      </c>
      <c r="BF67" s="171">
        <f>'General Liability'!CO$34*$BI67</f>
        <v>0</v>
      </c>
      <c r="BG67" s="171">
        <f>'General Liability'!CP$34*$BI67</f>
        <v>0</v>
      </c>
      <c r="BI67" s="174">
        <f>SUMIF(Revenue!$P:$P,'GL - Import (US)'!$F67,Revenue!$N:$N)</f>
        <v>0</v>
      </c>
    </row>
    <row r="68" spans="1:61" s="173" customFormat="1" ht="12.75" hidden="1" customHeight="1">
      <c r="A68" s="179" t="s">
        <v>469</v>
      </c>
      <c r="B68" s="179" t="s">
        <v>653</v>
      </c>
      <c r="C68" s="170" t="str" cm="1">
        <f t="array" ref="C68">IFERROR(INDEX('Legal Entity'!B:B,MATCH('GL - Import (US)'!F68,'Legal Entity'!A:A,0),0),0)</f>
        <v>1715 - Cleveland Thermal Generation Inc.</v>
      </c>
      <c r="D68" s="170" t="str" cm="1">
        <f t="array" ref="D68">IFERROR(INDEX('Legal Entity'!C:C,MATCH(F68,'Legal Entity'!A:A,0),0),0)</f>
        <v>US</v>
      </c>
      <c r="E68" s="170" t="s">
        <v>631</v>
      </c>
      <c r="F68" s="170" t="s">
        <v>302</v>
      </c>
      <c r="G68" s="170"/>
      <c r="H68" s="171">
        <f>'General Liability'!AQ$34*$BI68</f>
        <v>1695.8407582506604</v>
      </c>
      <c r="I68" s="171">
        <f>'General Liability'!AR$34*$BI68</f>
        <v>2191.0657944441737</v>
      </c>
      <c r="J68" s="171">
        <f>'General Liability'!AS$34*$BI68</f>
        <v>2191.0657944441737</v>
      </c>
      <c r="K68" s="171">
        <f>'General Liability'!AT$34*$BI68</f>
        <v>2191.0657944441737</v>
      </c>
      <c r="L68" s="171">
        <f>'General Liability'!AU$34*$BI68</f>
        <v>2191.0657944441737</v>
      </c>
      <c r="M68" s="171">
        <f>'General Liability'!AV$34*$BI68</f>
        <v>2191.0657944441737</v>
      </c>
      <c r="N68" s="171">
        <f>'General Liability'!AW$34*$BI68</f>
        <v>2191.0657944441737</v>
      </c>
      <c r="O68" s="171">
        <f>'General Liability'!AX$34*$BI68</f>
        <v>2191.0657944441737</v>
      </c>
      <c r="P68" s="171">
        <f>'General Liability'!AY$34*$BI68</f>
        <v>2191.0657944441737</v>
      </c>
      <c r="Q68" s="171">
        <f>'General Liability'!AZ$34*$BI68</f>
        <v>2191.0657944441737</v>
      </c>
      <c r="R68" s="171">
        <f>'General Liability'!BA$34*$BI68</f>
        <v>2191.0657944441737</v>
      </c>
      <c r="S68" s="171">
        <f>'General Liability'!BB$34*$BI68</f>
        <v>2191.0657944441737</v>
      </c>
      <c r="T68" s="171">
        <f>'General Liability'!BC$34*$BI68</f>
        <v>2191.0657944441737</v>
      </c>
      <c r="U68" s="171">
        <f>'General Liability'!BD$34*$BI68</f>
        <v>2355.3957290274871</v>
      </c>
      <c r="V68" s="171">
        <f>'General Liability'!BE$34*$BI68</f>
        <v>2355.3957290274871</v>
      </c>
      <c r="W68" s="171">
        <f>'General Liability'!BF$34*$BI68</f>
        <v>2355.3957290274871</v>
      </c>
      <c r="X68" s="171">
        <f>'General Liability'!BG$34*$BI68</f>
        <v>2355.3957290274871</v>
      </c>
      <c r="Y68" s="171">
        <f>'General Liability'!BH$34*$BI68</f>
        <v>2355.3957290274871</v>
      </c>
      <c r="Z68" s="171">
        <f>'General Liability'!BI$34*$BI68</f>
        <v>2355.3957290274871</v>
      </c>
      <c r="AA68" s="171">
        <f>'General Liability'!BJ$34*$BI68</f>
        <v>2355.3957290274871</v>
      </c>
      <c r="AB68" s="171">
        <f>'General Liability'!BK$34*$BI68</f>
        <v>2355.3957290274871</v>
      </c>
      <c r="AC68" s="171">
        <f>'General Liability'!BL$34*$BI68</f>
        <v>2355.3957290274871</v>
      </c>
      <c r="AD68" s="171">
        <f>'General Liability'!BM$34*$BI68</f>
        <v>2355.3957290274871</v>
      </c>
      <c r="AE68" s="171">
        <f>'General Liability'!BN$34*$BI68</f>
        <v>2355.3957290274871</v>
      </c>
      <c r="AF68" s="171">
        <f>'General Liability'!BO$34*$BI68</f>
        <v>2355.3957290274871</v>
      </c>
      <c r="AG68" s="171">
        <f>'General Liability'!BP$34*$BI68</f>
        <v>2532.0504087045483</v>
      </c>
      <c r="AH68" s="171">
        <f>'General Liability'!BQ$34*$BI68</f>
        <v>2532.0504087045483</v>
      </c>
      <c r="AI68" s="171">
        <f>'General Liability'!BR$34*$BI68</f>
        <v>2532.0504087045483</v>
      </c>
      <c r="AJ68" s="171">
        <f>'General Liability'!BS$34*$BI68</f>
        <v>2532.0504087045483</v>
      </c>
      <c r="AK68" s="171">
        <f>'General Liability'!BT$34*$BI68</f>
        <v>2532.0504087045483</v>
      </c>
      <c r="AL68" s="171">
        <f>'General Liability'!BU$34*$BI68</f>
        <v>2532.0504087045483</v>
      </c>
      <c r="AM68" s="171">
        <f>'General Liability'!BV$34*$BI68</f>
        <v>2532.0504087045483</v>
      </c>
      <c r="AN68" s="171">
        <f>'General Liability'!BW$34*$BI68</f>
        <v>2532.0504087045483</v>
      </c>
      <c r="AO68" s="171">
        <f>'General Liability'!BX$34*$BI68</f>
        <v>2532.0504087045483</v>
      </c>
      <c r="AP68" s="171">
        <f>'General Liability'!BY$34*$BI68</f>
        <v>2532.0504087045483</v>
      </c>
      <c r="AQ68" s="171">
        <f>'General Liability'!BZ$34*$BI68</f>
        <v>2532.0504087045483</v>
      </c>
      <c r="AR68" s="171">
        <f>'General Liability'!CA$34*$BI68</f>
        <v>2532.0504087045483</v>
      </c>
      <c r="AS68" s="171">
        <f>'General Liability'!CB$34*$BI68</f>
        <v>2608.011920965685</v>
      </c>
      <c r="AT68" s="171">
        <f>'General Liability'!CC$34*$BI68</f>
        <v>2608.011920965685</v>
      </c>
      <c r="AU68" s="171">
        <f>'General Liability'!CD$34*$BI68</f>
        <v>2608.011920965685</v>
      </c>
      <c r="AV68" s="171">
        <f>'General Liability'!CE$34*$BI68</f>
        <v>2608.011920965685</v>
      </c>
      <c r="AW68" s="171">
        <f>'General Liability'!CF$34*$BI68</f>
        <v>2608.011920965685</v>
      </c>
      <c r="AX68" s="171">
        <f>'General Liability'!CG$34*$BI68</f>
        <v>2608.011920965685</v>
      </c>
      <c r="AY68" s="171">
        <f>'General Liability'!CH$34*$BI68</f>
        <v>2608.011920965685</v>
      </c>
      <c r="AZ68" s="171">
        <f>'General Liability'!CI$34*$BI68</f>
        <v>2608.011920965685</v>
      </c>
      <c r="BA68" s="171">
        <f>'General Liability'!CJ$34*$BI68</f>
        <v>2608.011920965685</v>
      </c>
      <c r="BB68" s="171">
        <f>'General Liability'!CK$34*$BI68</f>
        <v>2608.011920965685</v>
      </c>
      <c r="BC68" s="171">
        <f>'General Liability'!CL$34*$BI68</f>
        <v>2608.011920965685</v>
      </c>
      <c r="BD68" s="171">
        <f>'General Liability'!CM$34*$BI68</f>
        <v>2608.011920965685</v>
      </c>
      <c r="BE68" s="171">
        <f>'General Liability'!CN$34*$BI68</f>
        <v>2686.2522785946558</v>
      </c>
      <c r="BF68" s="171">
        <f>'General Liability'!CO$34*$BI68</f>
        <v>2686.2522785946558</v>
      </c>
      <c r="BG68" s="171">
        <f>'General Liability'!CP$34*$BI68</f>
        <v>2686.2522785946558</v>
      </c>
      <c r="BI68" s="174">
        <f>SUMIF(Revenue!$P:$P,'GL - Import (US)'!$F68,Revenue!$N:$N)</f>
        <v>3.5767295826770913E-2</v>
      </c>
    </row>
    <row r="69" spans="1:61" s="173" customFormat="1" ht="12.75" hidden="1" customHeight="1">
      <c r="A69" s="179" t="s">
        <v>469</v>
      </c>
      <c r="B69" s="179" t="s">
        <v>653</v>
      </c>
      <c r="C69" s="170" t="str" cm="1">
        <f t="array" ref="C69">IFERROR(INDEX('Legal Entity'!B:B,MATCH('GL - Import (US)'!F69,'Legal Entity'!A:A,0),0),0)</f>
        <v>1715 - Cleveland Thermal Generation Inc.</v>
      </c>
      <c r="D69" s="170" t="str" cm="1">
        <f t="array" ref="D69">IFERROR(INDEX('Legal Entity'!C:C,MATCH(F69,'Legal Entity'!A:A,0),0),0)</f>
        <v>US</v>
      </c>
      <c r="E69" s="170" t="s">
        <v>631</v>
      </c>
      <c r="F69" s="170" t="s">
        <v>306</v>
      </c>
      <c r="G69" s="170"/>
      <c r="H69" s="171">
        <f>'General Liability'!AQ$34*$BI69</f>
        <v>244.86808620553063</v>
      </c>
      <c r="I69" s="171">
        <f>'General Liability'!AR$34*$BI69</f>
        <v>316.37527593651731</v>
      </c>
      <c r="J69" s="171">
        <f>'General Liability'!AS$34*$BI69</f>
        <v>316.37527593651731</v>
      </c>
      <c r="K69" s="171">
        <f>'General Liability'!AT$34*$BI69</f>
        <v>316.37527593651731</v>
      </c>
      <c r="L69" s="171">
        <f>'General Liability'!AU$34*$BI69</f>
        <v>316.37527593651731</v>
      </c>
      <c r="M69" s="171">
        <f>'General Liability'!AV$34*$BI69</f>
        <v>316.37527593651731</v>
      </c>
      <c r="N69" s="171">
        <f>'General Liability'!AW$34*$BI69</f>
        <v>316.37527593651731</v>
      </c>
      <c r="O69" s="171">
        <f>'General Liability'!AX$34*$BI69</f>
        <v>316.37527593651731</v>
      </c>
      <c r="P69" s="171">
        <f>'General Liability'!AY$34*$BI69</f>
        <v>316.37527593651731</v>
      </c>
      <c r="Q69" s="171">
        <f>'General Liability'!AZ$34*$BI69</f>
        <v>316.37527593651731</v>
      </c>
      <c r="R69" s="171">
        <f>'General Liability'!BA$34*$BI69</f>
        <v>316.37527593651731</v>
      </c>
      <c r="S69" s="171">
        <f>'General Liability'!BB$34*$BI69</f>
        <v>316.37527593651731</v>
      </c>
      <c r="T69" s="171">
        <f>'General Liability'!BC$34*$BI69</f>
        <v>316.37527593651731</v>
      </c>
      <c r="U69" s="171">
        <f>'General Liability'!BD$34*$BI69</f>
        <v>340.10342163175613</v>
      </c>
      <c r="V69" s="171">
        <f>'General Liability'!BE$34*$BI69</f>
        <v>340.10342163175613</v>
      </c>
      <c r="W69" s="171">
        <f>'General Liability'!BF$34*$BI69</f>
        <v>340.10342163175613</v>
      </c>
      <c r="X69" s="171">
        <f>'General Liability'!BG$34*$BI69</f>
        <v>340.10342163175613</v>
      </c>
      <c r="Y69" s="171">
        <f>'General Liability'!BH$34*$BI69</f>
        <v>340.10342163175613</v>
      </c>
      <c r="Z69" s="171">
        <f>'General Liability'!BI$34*$BI69</f>
        <v>340.10342163175613</v>
      </c>
      <c r="AA69" s="171">
        <f>'General Liability'!BJ$34*$BI69</f>
        <v>340.10342163175613</v>
      </c>
      <c r="AB69" s="171">
        <f>'General Liability'!BK$34*$BI69</f>
        <v>340.10342163175613</v>
      </c>
      <c r="AC69" s="171">
        <f>'General Liability'!BL$34*$BI69</f>
        <v>340.10342163175613</v>
      </c>
      <c r="AD69" s="171">
        <f>'General Liability'!BM$34*$BI69</f>
        <v>340.10342163175613</v>
      </c>
      <c r="AE69" s="171">
        <f>'General Liability'!BN$34*$BI69</f>
        <v>340.10342163175613</v>
      </c>
      <c r="AF69" s="171">
        <f>'General Liability'!BO$34*$BI69</f>
        <v>340.10342163175613</v>
      </c>
      <c r="AG69" s="171">
        <f>'General Liability'!BP$34*$BI69</f>
        <v>365.61117825413783</v>
      </c>
      <c r="AH69" s="171">
        <f>'General Liability'!BQ$34*$BI69</f>
        <v>365.61117825413783</v>
      </c>
      <c r="AI69" s="171">
        <f>'General Liability'!BR$34*$BI69</f>
        <v>365.61117825413783</v>
      </c>
      <c r="AJ69" s="171">
        <f>'General Liability'!BS$34*$BI69</f>
        <v>365.61117825413783</v>
      </c>
      <c r="AK69" s="171">
        <f>'General Liability'!BT$34*$BI69</f>
        <v>365.61117825413783</v>
      </c>
      <c r="AL69" s="171">
        <f>'General Liability'!BU$34*$BI69</f>
        <v>365.61117825413783</v>
      </c>
      <c r="AM69" s="171">
        <f>'General Liability'!BV$34*$BI69</f>
        <v>365.61117825413783</v>
      </c>
      <c r="AN69" s="171">
        <f>'General Liability'!BW$34*$BI69</f>
        <v>365.61117825413783</v>
      </c>
      <c r="AO69" s="171">
        <f>'General Liability'!BX$34*$BI69</f>
        <v>365.61117825413783</v>
      </c>
      <c r="AP69" s="171">
        <f>'General Liability'!BY$34*$BI69</f>
        <v>365.61117825413783</v>
      </c>
      <c r="AQ69" s="171">
        <f>'General Liability'!BZ$34*$BI69</f>
        <v>365.61117825413783</v>
      </c>
      <c r="AR69" s="171">
        <f>'General Liability'!CA$34*$BI69</f>
        <v>365.61117825413783</v>
      </c>
      <c r="AS69" s="171">
        <f>'General Liability'!CB$34*$BI69</f>
        <v>376.57951360176196</v>
      </c>
      <c r="AT69" s="171">
        <f>'General Liability'!CC$34*$BI69</f>
        <v>376.57951360176196</v>
      </c>
      <c r="AU69" s="171">
        <f>'General Liability'!CD$34*$BI69</f>
        <v>376.57951360176196</v>
      </c>
      <c r="AV69" s="171">
        <f>'General Liability'!CE$34*$BI69</f>
        <v>376.57951360176196</v>
      </c>
      <c r="AW69" s="171">
        <f>'General Liability'!CF$34*$BI69</f>
        <v>376.57951360176196</v>
      </c>
      <c r="AX69" s="171">
        <f>'General Liability'!CG$34*$BI69</f>
        <v>376.57951360176196</v>
      </c>
      <c r="AY69" s="171">
        <f>'General Liability'!CH$34*$BI69</f>
        <v>376.57951360176196</v>
      </c>
      <c r="AZ69" s="171">
        <f>'General Liability'!CI$34*$BI69</f>
        <v>376.57951360176196</v>
      </c>
      <c r="BA69" s="171">
        <f>'General Liability'!CJ$34*$BI69</f>
        <v>376.57951360176196</v>
      </c>
      <c r="BB69" s="171">
        <f>'General Liability'!CK$34*$BI69</f>
        <v>376.57951360176196</v>
      </c>
      <c r="BC69" s="171">
        <f>'General Liability'!CL$34*$BI69</f>
        <v>376.57951360176196</v>
      </c>
      <c r="BD69" s="171">
        <f>'General Liability'!CM$34*$BI69</f>
        <v>376.57951360176196</v>
      </c>
      <c r="BE69" s="171">
        <f>'General Liability'!CN$34*$BI69</f>
        <v>387.87689900981485</v>
      </c>
      <c r="BF69" s="171">
        <f>'General Liability'!CO$34*$BI69</f>
        <v>387.87689900981485</v>
      </c>
      <c r="BG69" s="171">
        <f>'General Liability'!CP$34*$BI69</f>
        <v>387.87689900981485</v>
      </c>
      <c r="BI69" s="174">
        <f>SUMIF(Revenue!$P:$P,'GL - Import (US)'!$F69,Revenue!$N:$N)</f>
        <v>5.1645587802023486E-3</v>
      </c>
    </row>
    <row r="70" spans="1:61" s="173" customFormat="1" ht="12.75" hidden="1" customHeight="1">
      <c r="A70" s="179" t="s">
        <v>469</v>
      </c>
      <c r="B70" s="179" t="s">
        <v>653</v>
      </c>
      <c r="C70" s="170" t="str" cm="1">
        <f t="array" ref="C70">IFERROR(INDEX('Legal Entity'!B:B,MATCH('GL - Import (US)'!F70,'Legal Entity'!A:A,0),0),0)</f>
        <v>1715 - Cleveland Thermal Generation Inc.</v>
      </c>
      <c r="D70" s="170" t="str" cm="1">
        <f t="array" ref="D70">IFERROR(INDEX('Legal Entity'!C:C,MATCH(F70,'Legal Entity'!A:A,0),0),0)</f>
        <v>US</v>
      </c>
      <c r="E70" s="170" t="s">
        <v>631</v>
      </c>
      <c r="F70" s="170" t="s">
        <v>303</v>
      </c>
      <c r="G70" s="170"/>
      <c r="H70" s="171">
        <f>'General Liability'!AQ$34*$BI70</f>
        <v>376.48725261894521</v>
      </c>
      <c r="I70" s="171">
        <f>'General Liability'!AR$34*$BI70</f>
        <v>486.43030735301193</v>
      </c>
      <c r="J70" s="171">
        <f>'General Liability'!AS$34*$BI70</f>
        <v>486.43030735301193</v>
      </c>
      <c r="K70" s="171">
        <f>'General Liability'!AT$34*$BI70</f>
        <v>486.43030735301193</v>
      </c>
      <c r="L70" s="171">
        <f>'General Liability'!AU$34*$BI70</f>
        <v>486.43030735301193</v>
      </c>
      <c r="M70" s="171">
        <f>'General Liability'!AV$34*$BI70</f>
        <v>486.43030735301193</v>
      </c>
      <c r="N70" s="171">
        <f>'General Liability'!AW$34*$BI70</f>
        <v>486.43030735301193</v>
      </c>
      <c r="O70" s="171">
        <f>'General Liability'!AX$34*$BI70</f>
        <v>486.43030735301193</v>
      </c>
      <c r="P70" s="171">
        <f>'General Liability'!AY$34*$BI70</f>
        <v>486.43030735301193</v>
      </c>
      <c r="Q70" s="171">
        <f>'General Liability'!AZ$34*$BI70</f>
        <v>486.43030735301193</v>
      </c>
      <c r="R70" s="171">
        <f>'General Liability'!BA$34*$BI70</f>
        <v>486.43030735301193</v>
      </c>
      <c r="S70" s="171">
        <f>'General Liability'!BB$34*$BI70</f>
        <v>486.43030735301193</v>
      </c>
      <c r="T70" s="171">
        <f>'General Liability'!BC$34*$BI70</f>
        <v>486.43030735301193</v>
      </c>
      <c r="U70" s="171">
        <f>'General Liability'!BD$34*$BI70</f>
        <v>522.91258040448781</v>
      </c>
      <c r="V70" s="171">
        <f>'General Liability'!BE$34*$BI70</f>
        <v>522.91258040448781</v>
      </c>
      <c r="W70" s="171">
        <f>'General Liability'!BF$34*$BI70</f>
        <v>522.91258040448781</v>
      </c>
      <c r="X70" s="171">
        <f>'General Liability'!BG$34*$BI70</f>
        <v>522.91258040448781</v>
      </c>
      <c r="Y70" s="171">
        <f>'General Liability'!BH$34*$BI70</f>
        <v>522.91258040448781</v>
      </c>
      <c r="Z70" s="171">
        <f>'General Liability'!BI$34*$BI70</f>
        <v>522.91258040448781</v>
      </c>
      <c r="AA70" s="171">
        <f>'General Liability'!BJ$34*$BI70</f>
        <v>522.91258040448781</v>
      </c>
      <c r="AB70" s="171">
        <f>'General Liability'!BK$34*$BI70</f>
        <v>522.91258040448781</v>
      </c>
      <c r="AC70" s="171">
        <f>'General Liability'!BL$34*$BI70</f>
        <v>522.91258040448781</v>
      </c>
      <c r="AD70" s="171">
        <f>'General Liability'!BM$34*$BI70</f>
        <v>522.91258040448781</v>
      </c>
      <c r="AE70" s="171">
        <f>'General Liability'!BN$34*$BI70</f>
        <v>522.91258040448781</v>
      </c>
      <c r="AF70" s="171">
        <f>'General Liability'!BO$34*$BI70</f>
        <v>522.91258040448781</v>
      </c>
      <c r="AG70" s="171">
        <f>'General Liability'!BP$34*$BI70</f>
        <v>562.13102393482438</v>
      </c>
      <c r="AH70" s="171">
        <f>'General Liability'!BQ$34*$BI70</f>
        <v>562.13102393482438</v>
      </c>
      <c r="AI70" s="171">
        <f>'General Liability'!BR$34*$BI70</f>
        <v>562.13102393482438</v>
      </c>
      <c r="AJ70" s="171">
        <f>'General Liability'!BS$34*$BI70</f>
        <v>562.13102393482438</v>
      </c>
      <c r="AK70" s="171">
        <f>'General Liability'!BT$34*$BI70</f>
        <v>562.13102393482438</v>
      </c>
      <c r="AL70" s="171">
        <f>'General Liability'!BU$34*$BI70</f>
        <v>562.13102393482438</v>
      </c>
      <c r="AM70" s="171">
        <f>'General Liability'!BV$34*$BI70</f>
        <v>562.13102393482438</v>
      </c>
      <c r="AN70" s="171">
        <f>'General Liability'!BW$34*$BI70</f>
        <v>562.13102393482438</v>
      </c>
      <c r="AO70" s="171">
        <f>'General Liability'!BX$34*$BI70</f>
        <v>562.13102393482438</v>
      </c>
      <c r="AP70" s="171">
        <f>'General Liability'!BY$34*$BI70</f>
        <v>562.13102393482438</v>
      </c>
      <c r="AQ70" s="171">
        <f>'General Liability'!BZ$34*$BI70</f>
        <v>562.13102393482438</v>
      </c>
      <c r="AR70" s="171">
        <f>'General Liability'!CA$34*$BI70</f>
        <v>562.13102393482438</v>
      </c>
      <c r="AS70" s="171">
        <f>'General Liability'!CB$34*$BI70</f>
        <v>578.99495465286918</v>
      </c>
      <c r="AT70" s="171">
        <f>'General Liability'!CC$34*$BI70</f>
        <v>578.99495465286918</v>
      </c>
      <c r="AU70" s="171">
        <f>'General Liability'!CD$34*$BI70</f>
        <v>578.99495465286918</v>
      </c>
      <c r="AV70" s="171">
        <f>'General Liability'!CE$34*$BI70</f>
        <v>578.99495465286918</v>
      </c>
      <c r="AW70" s="171">
        <f>'General Liability'!CF$34*$BI70</f>
        <v>578.99495465286918</v>
      </c>
      <c r="AX70" s="171">
        <f>'General Liability'!CG$34*$BI70</f>
        <v>578.99495465286918</v>
      </c>
      <c r="AY70" s="171">
        <f>'General Liability'!CH$34*$BI70</f>
        <v>578.99495465286918</v>
      </c>
      <c r="AZ70" s="171">
        <f>'General Liability'!CI$34*$BI70</f>
        <v>578.99495465286918</v>
      </c>
      <c r="BA70" s="171">
        <f>'General Liability'!CJ$34*$BI70</f>
        <v>578.99495465286918</v>
      </c>
      <c r="BB70" s="171">
        <f>'General Liability'!CK$34*$BI70</f>
        <v>578.99495465286918</v>
      </c>
      <c r="BC70" s="171">
        <f>'General Liability'!CL$34*$BI70</f>
        <v>578.99495465286918</v>
      </c>
      <c r="BD70" s="171">
        <f>'General Liability'!CM$34*$BI70</f>
        <v>578.99495465286918</v>
      </c>
      <c r="BE70" s="171">
        <f>'General Liability'!CN$34*$BI70</f>
        <v>596.36480329245524</v>
      </c>
      <c r="BF70" s="171">
        <f>'General Liability'!CO$34*$BI70</f>
        <v>596.36480329245524</v>
      </c>
      <c r="BG70" s="171">
        <f>'General Liability'!CP$34*$BI70</f>
        <v>596.36480329245524</v>
      </c>
      <c r="BI70" s="174">
        <f>SUMIF(Revenue!$P:$P,'GL - Import (US)'!$F70,Revenue!$N:$N)</f>
        <v>7.9405633305575148E-3</v>
      </c>
    </row>
    <row r="71" spans="1:61" s="173" customFormat="1" ht="12.75" hidden="1" customHeight="1">
      <c r="A71" s="179" t="s">
        <v>469</v>
      </c>
      <c r="B71" s="179" t="s">
        <v>653</v>
      </c>
      <c r="C71" s="170" t="str" cm="1">
        <f t="array" ref="C71">IFERROR(INDEX('Legal Entity'!B:B,MATCH('GL - Import (US)'!F71,'Legal Entity'!A:A,0),0),0)</f>
        <v>1715 - Cleveland Thermal Generation Inc.</v>
      </c>
      <c r="D71" s="170" t="str" cm="1">
        <f t="array" ref="D71">IFERROR(INDEX('Legal Entity'!C:C,MATCH(F71,'Legal Entity'!A:A,0),0),0)</f>
        <v>US</v>
      </c>
      <c r="E71" s="170" t="s">
        <v>631</v>
      </c>
      <c r="F71" s="170" t="s">
        <v>307</v>
      </c>
      <c r="G71" s="170"/>
      <c r="H71" s="171">
        <f>'General Liability'!AQ$34*$BI71</f>
        <v>82.834769062971532</v>
      </c>
      <c r="I71" s="171">
        <f>'General Liability'!AR$34*$BI71</f>
        <v>107.02445273917198</v>
      </c>
      <c r="J71" s="171">
        <f>'General Liability'!AS$34*$BI71</f>
        <v>107.02445273917198</v>
      </c>
      <c r="K71" s="171">
        <f>'General Liability'!AT$34*$BI71</f>
        <v>107.02445273917198</v>
      </c>
      <c r="L71" s="171">
        <f>'General Liability'!AU$34*$BI71</f>
        <v>107.02445273917198</v>
      </c>
      <c r="M71" s="171">
        <f>'General Liability'!AV$34*$BI71</f>
        <v>107.02445273917198</v>
      </c>
      <c r="N71" s="171">
        <f>'General Liability'!AW$34*$BI71</f>
        <v>107.02445273917198</v>
      </c>
      <c r="O71" s="171">
        <f>'General Liability'!AX$34*$BI71</f>
        <v>107.02445273917198</v>
      </c>
      <c r="P71" s="171">
        <f>'General Liability'!AY$34*$BI71</f>
        <v>107.02445273917198</v>
      </c>
      <c r="Q71" s="171">
        <f>'General Liability'!AZ$34*$BI71</f>
        <v>107.02445273917198</v>
      </c>
      <c r="R71" s="171">
        <f>'General Liability'!BA$34*$BI71</f>
        <v>107.02445273917198</v>
      </c>
      <c r="S71" s="171">
        <f>'General Liability'!BB$34*$BI71</f>
        <v>107.02445273917198</v>
      </c>
      <c r="T71" s="171">
        <f>'General Liability'!BC$34*$BI71</f>
        <v>107.02445273917198</v>
      </c>
      <c r="U71" s="171">
        <f>'General Liability'!BD$34*$BI71</f>
        <v>115.05128669460989</v>
      </c>
      <c r="V71" s="171">
        <f>'General Liability'!BE$34*$BI71</f>
        <v>115.05128669460989</v>
      </c>
      <c r="W71" s="171">
        <f>'General Liability'!BF$34*$BI71</f>
        <v>115.05128669460989</v>
      </c>
      <c r="X71" s="171">
        <f>'General Liability'!BG$34*$BI71</f>
        <v>115.05128669460989</v>
      </c>
      <c r="Y71" s="171">
        <f>'General Liability'!BH$34*$BI71</f>
        <v>115.05128669460989</v>
      </c>
      <c r="Z71" s="171">
        <f>'General Liability'!BI$34*$BI71</f>
        <v>115.05128669460989</v>
      </c>
      <c r="AA71" s="171">
        <f>'General Liability'!BJ$34*$BI71</f>
        <v>115.05128669460989</v>
      </c>
      <c r="AB71" s="171">
        <f>'General Liability'!BK$34*$BI71</f>
        <v>115.05128669460989</v>
      </c>
      <c r="AC71" s="171">
        <f>'General Liability'!BL$34*$BI71</f>
        <v>115.05128669460989</v>
      </c>
      <c r="AD71" s="171">
        <f>'General Liability'!BM$34*$BI71</f>
        <v>115.05128669460989</v>
      </c>
      <c r="AE71" s="171">
        <f>'General Liability'!BN$34*$BI71</f>
        <v>115.05128669460989</v>
      </c>
      <c r="AF71" s="171">
        <f>'General Liability'!BO$34*$BI71</f>
        <v>115.05128669460989</v>
      </c>
      <c r="AG71" s="171">
        <f>'General Liability'!BP$34*$BI71</f>
        <v>123.68013319670563</v>
      </c>
      <c r="AH71" s="171">
        <f>'General Liability'!BQ$34*$BI71</f>
        <v>123.68013319670563</v>
      </c>
      <c r="AI71" s="171">
        <f>'General Liability'!BR$34*$BI71</f>
        <v>123.68013319670563</v>
      </c>
      <c r="AJ71" s="171">
        <f>'General Liability'!BS$34*$BI71</f>
        <v>123.68013319670563</v>
      </c>
      <c r="AK71" s="171">
        <f>'General Liability'!BT$34*$BI71</f>
        <v>123.68013319670563</v>
      </c>
      <c r="AL71" s="171">
        <f>'General Liability'!BU$34*$BI71</f>
        <v>123.68013319670563</v>
      </c>
      <c r="AM71" s="171">
        <f>'General Liability'!BV$34*$BI71</f>
        <v>123.68013319670563</v>
      </c>
      <c r="AN71" s="171">
        <f>'General Liability'!BW$34*$BI71</f>
        <v>123.68013319670563</v>
      </c>
      <c r="AO71" s="171">
        <f>'General Liability'!BX$34*$BI71</f>
        <v>123.68013319670563</v>
      </c>
      <c r="AP71" s="171">
        <f>'General Liability'!BY$34*$BI71</f>
        <v>123.68013319670563</v>
      </c>
      <c r="AQ71" s="171">
        <f>'General Liability'!BZ$34*$BI71</f>
        <v>123.68013319670563</v>
      </c>
      <c r="AR71" s="171">
        <f>'General Liability'!CA$34*$BI71</f>
        <v>123.68013319670563</v>
      </c>
      <c r="AS71" s="171">
        <f>'General Liability'!CB$34*$BI71</f>
        <v>127.3905371926068</v>
      </c>
      <c r="AT71" s="171">
        <f>'General Liability'!CC$34*$BI71</f>
        <v>127.3905371926068</v>
      </c>
      <c r="AU71" s="171">
        <f>'General Liability'!CD$34*$BI71</f>
        <v>127.3905371926068</v>
      </c>
      <c r="AV71" s="171">
        <f>'General Liability'!CE$34*$BI71</f>
        <v>127.3905371926068</v>
      </c>
      <c r="AW71" s="171">
        <f>'General Liability'!CF$34*$BI71</f>
        <v>127.3905371926068</v>
      </c>
      <c r="AX71" s="171">
        <f>'General Liability'!CG$34*$BI71</f>
        <v>127.3905371926068</v>
      </c>
      <c r="AY71" s="171">
        <f>'General Liability'!CH$34*$BI71</f>
        <v>127.3905371926068</v>
      </c>
      <c r="AZ71" s="171">
        <f>'General Liability'!CI$34*$BI71</f>
        <v>127.3905371926068</v>
      </c>
      <c r="BA71" s="171">
        <f>'General Liability'!CJ$34*$BI71</f>
        <v>127.3905371926068</v>
      </c>
      <c r="BB71" s="171">
        <f>'General Liability'!CK$34*$BI71</f>
        <v>127.3905371926068</v>
      </c>
      <c r="BC71" s="171">
        <f>'General Liability'!CL$34*$BI71</f>
        <v>127.3905371926068</v>
      </c>
      <c r="BD71" s="171">
        <f>'General Liability'!CM$34*$BI71</f>
        <v>127.3905371926068</v>
      </c>
      <c r="BE71" s="171">
        <f>'General Liability'!CN$34*$BI71</f>
        <v>131.21225330838502</v>
      </c>
      <c r="BF71" s="171">
        <f>'General Liability'!CO$34*$BI71</f>
        <v>131.21225330838502</v>
      </c>
      <c r="BG71" s="171">
        <f>'General Liability'!CP$34*$BI71</f>
        <v>131.21225330838502</v>
      </c>
      <c r="BI71" s="174">
        <f>SUMIF(Revenue!$P:$P,'GL - Import (US)'!$F71,Revenue!$N:$N)</f>
        <v>1.7470836665547517E-3</v>
      </c>
    </row>
    <row r="72" spans="1:61" s="173" customFormat="1" ht="12.75" hidden="1" customHeight="1">
      <c r="A72" s="179" t="s">
        <v>469</v>
      </c>
      <c r="B72" s="179" t="s">
        <v>653</v>
      </c>
      <c r="C72" s="170" t="str" cm="1">
        <f t="array" ref="C72">IFERROR(INDEX('Legal Entity'!B:B,MATCH('GL - Import (US)'!F72,'Legal Entity'!A:A,0),0),0)</f>
        <v>1720 - Cleveland Thermal Steam Distribution Inc.</v>
      </c>
      <c r="D72" s="170" t="str" cm="1">
        <f t="array" ref="D72">IFERROR(INDEX('Legal Entity'!C:C,MATCH(F72,'Legal Entity'!A:A,0),0),0)</f>
        <v>US</v>
      </c>
      <c r="E72" s="170" t="s">
        <v>631</v>
      </c>
      <c r="F72" s="170" t="s">
        <v>322</v>
      </c>
      <c r="G72" s="170"/>
      <c r="H72" s="171">
        <f>'General Liability'!AQ$34*$BI72</f>
        <v>9.2740621836352091</v>
      </c>
      <c r="I72" s="171">
        <f>'General Liability'!AR$34*$BI72</f>
        <v>11.982304545547349</v>
      </c>
      <c r="J72" s="171">
        <f>'General Liability'!AS$34*$BI72</f>
        <v>11.982304545547349</v>
      </c>
      <c r="K72" s="171">
        <f>'General Liability'!AT$34*$BI72</f>
        <v>11.982304545547349</v>
      </c>
      <c r="L72" s="171">
        <f>'General Liability'!AU$34*$BI72</f>
        <v>11.982304545547349</v>
      </c>
      <c r="M72" s="171">
        <f>'General Liability'!AV$34*$BI72</f>
        <v>11.982304545547349</v>
      </c>
      <c r="N72" s="171">
        <f>'General Liability'!AW$34*$BI72</f>
        <v>11.982304545547349</v>
      </c>
      <c r="O72" s="171">
        <f>'General Liability'!AX$34*$BI72</f>
        <v>11.982304545547349</v>
      </c>
      <c r="P72" s="171">
        <f>'General Liability'!AY$34*$BI72</f>
        <v>11.982304545547349</v>
      </c>
      <c r="Q72" s="171">
        <f>'General Liability'!AZ$34*$BI72</f>
        <v>11.982304545547349</v>
      </c>
      <c r="R72" s="171">
        <f>'General Liability'!BA$34*$BI72</f>
        <v>11.982304545547349</v>
      </c>
      <c r="S72" s="171">
        <f>'General Liability'!BB$34*$BI72</f>
        <v>11.982304545547349</v>
      </c>
      <c r="T72" s="171">
        <f>'General Liability'!BC$34*$BI72</f>
        <v>11.982304545547349</v>
      </c>
      <c r="U72" s="171">
        <f>'General Liability'!BD$34*$BI72</f>
        <v>12.880977386463401</v>
      </c>
      <c r="V72" s="171">
        <f>'General Liability'!BE$34*$BI72</f>
        <v>12.880977386463401</v>
      </c>
      <c r="W72" s="171">
        <f>'General Liability'!BF$34*$BI72</f>
        <v>12.880977386463401</v>
      </c>
      <c r="X72" s="171">
        <f>'General Liability'!BG$34*$BI72</f>
        <v>12.880977386463401</v>
      </c>
      <c r="Y72" s="171">
        <f>'General Liability'!BH$34*$BI72</f>
        <v>12.880977386463401</v>
      </c>
      <c r="Z72" s="171">
        <f>'General Liability'!BI$34*$BI72</f>
        <v>12.880977386463401</v>
      </c>
      <c r="AA72" s="171">
        <f>'General Liability'!BJ$34*$BI72</f>
        <v>12.880977386463401</v>
      </c>
      <c r="AB72" s="171">
        <f>'General Liability'!BK$34*$BI72</f>
        <v>12.880977386463401</v>
      </c>
      <c r="AC72" s="171">
        <f>'General Liability'!BL$34*$BI72</f>
        <v>12.880977386463401</v>
      </c>
      <c r="AD72" s="171">
        <f>'General Liability'!BM$34*$BI72</f>
        <v>12.880977386463401</v>
      </c>
      <c r="AE72" s="171">
        <f>'General Liability'!BN$34*$BI72</f>
        <v>12.880977386463401</v>
      </c>
      <c r="AF72" s="171">
        <f>'General Liability'!BO$34*$BI72</f>
        <v>12.880977386463401</v>
      </c>
      <c r="AG72" s="171">
        <f>'General Liability'!BP$34*$BI72</f>
        <v>13.847050690448155</v>
      </c>
      <c r="AH72" s="171">
        <f>'General Liability'!BQ$34*$BI72</f>
        <v>13.847050690448155</v>
      </c>
      <c r="AI72" s="171">
        <f>'General Liability'!BR$34*$BI72</f>
        <v>13.847050690448155</v>
      </c>
      <c r="AJ72" s="171">
        <f>'General Liability'!BS$34*$BI72</f>
        <v>13.847050690448155</v>
      </c>
      <c r="AK72" s="171">
        <f>'General Liability'!BT$34*$BI72</f>
        <v>13.847050690448155</v>
      </c>
      <c r="AL72" s="171">
        <f>'General Liability'!BU$34*$BI72</f>
        <v>13.847050690448155</v>
      </c>
      <c r="AM72" s="171">
        <f>'General Liability'!BV$34*$BI72</f>
        <v>13.847050690448155</v>
      </c>
      <c r="AN72" s="171">
        <f>'General Liability'!BW$34*$BI72</f>
        <v>13.847050690448155</v>
      </c>
      <c r="AO72" s="171">
        <f>'General Liability'!BX$34*$BI72</f>
        <v>13.847050690448155</v>
      </c>
      <c r="AP72" s="171">
        <f>'General Liability'!BY$34*$BI72</f>
        <v>13.847050690448155</v>
      </c>
      <c r="AQ72" s="171">
        <f>'General Liability'!BZ$34*$BI72</f>
        <v>13.847050690448155</v>
      </c>
      <c r="AR72" s="171">
        <f>'General Liability'!CA$34*$BI72</f>
        <v>13.847050690448155</v>
      </c>
      <c r="AS72" s="171">
        <f>'General Liability'!CB$34*$BI72</f>
        <v>14.262462211161601</v>
      </c>
      <c r="AT72" s="171">
        <f>'General Liability'!CC$34*$BI72</f>
        <v>14.262462211161601</v>
      </c>
      <c r="AU72" s="171">
        <f>'General Liability'!CD$34*$BI72</f>
        <v>14.262462211161601</v>
      </c>
      <c r="AV72" s="171">
        <f>'General Liability'!CE$34*$BI72</f>
        <v>14.262462211161601</v>
      </c>
      <c r="AW72" s="171">
        <f>'General Liability'!CF$34*$BI72</f>
        <v>14.262462211161601</v>
      </c>
      <c r="AX72" s="171">
        <f>'General Liability'!CG$34*$BI72</f>
        <v>14.262462211161601</v>
      </c>
      <c r="AY72" s="171">
        <f>'General Liability'!CH$34*$BI72</f>
        <v>14.262462211161601</v>
      </c>
      <c r="AZ72" s="171">
        <f>'General Liability'!CI$34*$BI72</f>
        <v>14.262462211161601</v>
      </c>
      <c r="BA72" s="171">
        <f>'General Liability'!CJ$34*$BI72</f>
        <v>14.262462211161601</v>
      </c>
      <c r="BB72" s="171">
        <f>'General Liability'!CK$34*$BI72</f>
        <v>14.262462211161601</v>
      </c>
      <c r="BC72" s="171">
        <f>'General Liability'!CL$34*$BI72</f>
        <v>14.262462211161601</v>
      </c>
      <c r="BD72" s="171">
        <f>'General Liability'!CM$34*$BI72</f>
        <v>14.262462211161601</v>
      </c>
      <c r="BE72" s="171">
        <f>'General Liability'!CN$34*$BI72</f>
        <v>14.69033607749645</v>
      </c>
      <c r="BF72" s="171">
        <f>'General Liability'!CO$34*$BI72</f>
        <v>14.69033607749645</v>
      </c>
      <c r="BG72" s="171">
        <f>'General Liability'!CP$34*$BI72</f>
        <v>14.69033607749645</v>
      </c>
      <c r="BI72" s="174">
        <f>SUMIF(Revenue!$P:$P,'GL - Import (US)'!$F72,Revenue!$N:$N)</f>
        <v>1.9560098672243386E-4</v>
      </c>
    </row>
    <row r="73" spans="1:61" s="173" customFormat="1" ht="12.75" hidden="1" customHeight="1">
      <c r="A73" s="179" t="s">
        <v>469</v>
      </c>
      <c r="B73" s="179" t="s">
        <v>653</v>
      </c>
      <c r="C73" s="170" t="str" cm="1">
        <f t="array" ref="C73">IFERROR(INDEX('Legal Entity'!B:B,MATCH('GL - Import (US)'!F73,'Legal Entity'!A:A,0),0),0)</f>
        <v>1720 - Cleveland Thermal Steam Distribution Inc.</v>
      </c>
      <c r="D73" s="170" t="str" cm="1">
        <f t="array" ref="D73">IFERROR(INDEX('Legal Entity'!C:C,MATCH(F73,'Legal Entity'!A:A,0),0),0)</f>
        <v>US</v>
      </c>
      <c r="E73" s="170" t="s">
        <v>631</v>
      </c>
      <c r="F73" s="170" t="s">
        <v>323</v>
      </c>
      <c r="G73" s="170"/>
      <c r="H73" s="171">
        <f>'General Liability'!AQ$34*$BI73</f>
        <v>2476.5780462328676</v>
      </c>
      <c r="I73" s="171">
        <f>'General Liability'!AR$34*$BI73</f>
        <v>3199.7965716838585</v>
      </c>
      <c r="J73" s="171">
        <f>'General Liability'!AS$34*$BI73</f>
        <v>3199.7965716838585</v>
      </c>
      <c r="K73" s="171">
        <f>'General Liability'!AT$34*$BI73</f>
        <v>3199.7965716838585</v>
      </c>
      <c r="L73" s="171">
        <f>'General Liability'!AU$34*$BI73</f>
        <v>3199.7965716838585</v>
      </c>
      <c r="M73" s="171">
        <f>'General Liability'!AV$34*$BI73</f>
        <v>3199.7965716838585</v>
      </c>
      <c r="N73" s="171">
        <f>'General Liability'!AW$34*$BI73</f>
        <v>3199.7965716838585</v>
      </c>
      <c r="O73" s="171">
        <f>'General Liability'!AX$34*$BI73</f>
        <v>3199.7965716838585</v>
      </c>
      <c r="P73" s="171">
        <f>'General Liability'!AY$34*$BI73</f>
        <v>3199.7965716838585</v>
      </c>
      <c r="Q73" s="171">
        <f>'General Liability'!AZ$34*$BI73</f>
        <v>3199.7965716838585</v>
      </c>
      <c r="R73" s="171">
        <f>'General Liability'!BA$34*$BI73</f>
        <v>3199.7965716838585</v>
      </c>
      <c r="S73" s="171">
        <f>'General Liability'!BB$34*$BI73</f>
        <v>3199.7965716838585</v>
      </c>
      <c r="T73" s="171">
        <f>'General Liability'!BC$34*$BI73</f>
        <v>3199.7965716838585</v>
      </c>
      <c r="U73" s="171">
        <f>'General Liability'!BD$34*$BI73</f>
        <v>3439.7813145601481</v>
      </c>
      <c r="V73" s="171">
        <f>'General Liability'!BE$34*$BI73</f>
        <v>3439.7813145601481</v>
      </c>
      <c r="W73" s="171">
        <f>'General Liability'!BF$34*$BI73</f>
        <v>3439.7813145601481</v>
      </c>
      <c r="X73" s="171">
        <f>'General Liability'!BG$34*$BI73</f>
        <v>3439.7813145601481</v>
      </c>
      <c r="Y73" s="171">
        <f>'General Liability'!BH$34*$BI73</f>
        <v>3439.7813145601481</v>
      </c>
      <c r="Z73" s="171">
        <f>'General Liability'!BI$34*$BI73</f>
        <v>3439.7813145601481</v>
      </c>
      <c r="AA73" s="171">
        <f>'General Liability'!BJ$34*$BI73</f>
        <v>3439.7813145601481</v>
      </c>
      <c r="AB73" s="171">
        <f>'General Liability'!BK$34*$BI73</f>
        <v>3439.7813145601481</v>
      </c>
      <c r="AC73" s="171">
        <f>'General Liability'!BL$34*$BI73</f>
        <v>3439.7813145601481</v>
      </c>
      <c r="AD73" s="171">
        <f>'General Liability'!BM$34*$BI73</f>
        <v>3439.7813145601481</v>
      </c>
      <c r="AE73" s="171">
        <f>'General Liability'!BN$34*$BI73</f>
        <v>3439.7813145601481</v>
      </c>
      <c r="AF73" s="171">
        <f>'General Liability'!BO$34*$BI73</f>
        <v>3439.7813145601481</v>
      </c>
      <c r="AG73" s="171">
        <f>'General Liability'!BP$34*$BI73</f>
        <v>3697.7649131521589</v>
      </c>
      <c r="AH73" s="171">
        <f>'General Liability'!BQ$34*$BI73</f>
        <v>3697.7649131521589</v>
      </c>
      <c r="AI73" s="171">
        <f>'General Liability'!BR$34*$BI73</f>
        <v>3697.7649131521589</v>
      </c>
      <c r="AJ73" s="171">
        <f>'General Liability'!BS$34*$BI73</f>
        <v>3697.7649131521589</v>
      </c>
      <c r="AK73" s="171">
        <f>'General Liability'!BT$34*$BI73</f>
        <v>3697.7649131521589</v>
      </c>
      <c r="AL73" s="171">
        <f>'General Liability'!BU$34*$BI73</f>
        <v>3697.7649131521589</v>
      </c>
      <c r="AM73" s="171">
        <f>'General Liability'!BV$34*$BI73</f>
        <v>3697.7649131521589</v>
      </c>
      <c r="AN73" s="171">
        <f>'General Liability'!BW$34*$BI73</f>
        <v>3697.7649131521589</v>
      </c>
      <c r="AO73" s="171">
        <f>'General Liability'!BX$34*$BI73</f>
        <v>3697.7649131521589</v>
      </c>
      <c r="AP73" s="171">
        <f>'General Liability'!BY$34*$BI73</f>
        <v>3697.7649131521589</v>
      </c>
      <c r="AQ73" s="171">
        <f>'General Liability'!BZ$34*$BI73</f>
        <v>3697.7649131521589</v>
      </c>
      <c r="AR73" s="171">
        <f>'General Liability'!CA$34*$BI73</f>
        <v>3697.7649131521589</v>
      </c>
      <c r="AS73" s="171">
        <f>'General Liability'!CB$34*$BI73</f>
        <v>3808.6978605467239</v>
      </c>
      <c r="AT73" s="171">
        <f>'General Liability'!CC$34*$BI73</f>
        <v>3808.6978605467239</v>
      </c>
      <c r="AU73" s="171">
        <f>'General Liability'!CD$34*$BI73</f>
        <v>3808.6978605467239</v>
      </c>
      <c r="AV73" s="171">
        <f>'General Liability'!CE$34*$BI73</f>
        <v>3808.6978605467239</v>
      </c>
      <c r="AW73" s="171">
        <f>'General Liability'!CF$34*$BI73</f>
        <v>3808.6978605467239</v>
      </c>
      <c r="AX73" s="171">
        <f>'General Liability'!CG$34*$BI73</f>
        <v>3808.6978605467239</v>
      </c>
      <c r="AY73" s="171">
        <f>'General Liability'!CH$34*$BI73</f>
        <v>3808.6978605467239</v>
      </c>
      <c r="AZ73" s="171">
        <f>'General Liability'!CI$34*$BI73</f>
        <v>3808.6978605467239</v>
      </c>
      <c r="BA73" s="171">
        <f>'General Liability'!CJ$34*$BI73</f>
        <v>3808.6978605467239</v>
      </c>
      <c r="BB73" s="171">
        <f>'General Liability'!CK$34*$BI73</f>
        <v>3808.6978605467239</v>
      </c>
      <c r="BC73" s="171">
        <f>'General Liability'!CL$34*$BI73</f>
        <v>3808.6978605467239</v>
      </c>
      <c r="BD73" s="171">
        <f>'General Liability'!CM$34*$BI73</f>
        <v>3808.6978605467239</v>
      </c>
      <c r="BE73" s="171">
        <f>'General Liability'!CN$34*$BI73</f>
        <v>3922.9587963631257</v>
      </c>
      <c r="BF73" s="171">
        <f>'General Liability'!CO$34*$BI73</f>
        <v>3922.9587963631257</v>
      </c>
      <c r="BG73" s="171">
        <f>'General Liability'!CP$34*$BI73</f>
        <v>3922.9587963631257</v>
      </c>
      <c r="BI73" s="174">
        <f>SUMIF(Revenue!$P:$P,'GL - Import (US)'!$F73,Revenue!$N:$N)</f>
        <v>5.2233972551215403E-2</v>
      </c>
    </row>
    <row r="74" spans="1:61" s="173" customFormat="1" ht="12.75" hidden="1" customHeight="1">
      <c r="A74" s="179" t="s">
        <v>469</v>
      </c>
      <c r="B74" s="179" t="s">
        <v>653</v>
      </c>
      <c r="C74" s="170" t="str" cm="1">
        <f t="array" ref="C74">IFERROR(INDEX('Legal Entity'!B:B,MATCH('GL - Import (US)'!F74,'Legal Entity'!A:A,0),0),0)</f>
        <v>1725 - Cleveland Thermal Chilled Water Distribution Inc.</v>
      </c>
      <c r="D74" s="170" t="str" cm="1">
        <f t="array" ref="D74">IFERROR(INDEX('Legal Entity'!C:C,MATCH(F74,'Legal Entity'!A:A,0),0),0)</f>
        <v>US</v>
      </c>
      <c r="E74" s="170" t="s">
        <v>631</v>
      </c>
      <c r="F74" s="170" t="s">
        <v>328</v>
      </c>
      <c r="G74" s="170"/>
      <c r="H74" s="171">
        <f>'General Liability'!AQ$34*$BI74</f>
        <v>1677.8091944747955</v>
      </c>
      <c r="I74" s="171">
        <f>'General Liability'!AR$34*$BI74</f>
        <v>2167.7685936796452</v>
      </c>
      <c r="J74" s="171">
        <f>'General Liability'!AS$34*$BI74</f>
        <v>2167.7685936796452</v>
      </c>
      <c r="K74" s="171">
        <f>'General Liability'!AT$34*$BI74</f>
        <v>2167.7685936796452</v>
      </c>
      <c r="L74" s="171">
        <f>'General Liability'!AU$34*$BI74</f>
        <v>2167.7685936796452</v>
      </c>
      <c r="M74" s="171">
        <f>'General Liability'!AV$34*$BI74</f>
        <v>2167.7685936796452</v>
      </c>
      <c r="N74" s="171">
        <f>'General Liability'!AW$34*$BI74</f>
        <v>2167.7685936796452</v>
      </c>
      <c r="O74" s="171">
        <f>'General Liability'!AX$34*$BI74</f>
        <v>2167.7685936796452</v>
      </c>
      <c r="P74" s="171">
        <f>'General Liability'!AY$34*$BI74</f>
        <v>2167.7685936796452</v>
      </c>
      <c r="Q74" s="171">
        <f>'General Liability'!AZ$34*$BI74</f>
        <v>2167.7685936796452</v>
      </c>
      <c r="R74" s="171">
        <f>'General Liability'!BA$34*$BI74</f>
        <v>2167.7685936796452</v>
      </c>
      <c r="S74" s="171">
        <f>'General Liability'!BB$34*$BI74</f>
        <v>2167.7685936796452</v>
      </c>
      <c r="T74" s="171">
        <f>'General Liability'!BC$34*$BI74</f>
        <v>2167.7685936796452</v>
      </c>
      <c r="U74" s="171">
        <f>'General Liability'!BD$34*$BI74</f>
        <v>2330.3512382056183</v>
      </c>
      <c r="V74" s="171">
        <f>'General Liability'!BE$34*$BI74</f>
        <v>2330.3512382056183</v>
      </c>
      <c r="W74" s="171">
        <f>'General Liability'!BF$34*$BI74</f>
        <v>2330.3512382056183</v>
      </c>
      <c r="X74" s="171">
        <f>'General Liability'!BG$34*$BI74</f>
        <v>2330.3512382056183</v>
      </c>
      <c r="Y74" s="171">
        <f>'General Liability'!BH$34*$BI74</f>
        <v>2330.3512382056183</v>
      </c>
      <c r="Z74" s="171">
        <f>'General Liability'!BI$34*$BI74</f>
        <v>2330.3512382056183</v>
      </c>
      <c r="AA74" s="171">
        <f>'General Liability'!BJ$34*$BI74</f>
        <v>2330.3512382056183</v>
      </c>
      <c r="AB74" s="171">
        <f>'General Liability'!BK$34*$BI74</f>
        <v>2330.3512382056183</v>
      </c>
      <c r="AC74" s="171">
        <f>'General Liability'!BL$34*$BI74</f>
        <v>2330.3512382056183</v>
      </c>
      <c r="AD74" s="171">
        <f>'General Liability'!BM$34*$BI74</f>
        <v>2330.3512382056183</v>
      </c>
      <c r="AE74" s="171">
        <f>'General Liability'!BN$34*$BI74</f>
        <v>2330.3512382056183</v>
      </c>
      <c r="AF74" s="171">
        <f>'General Liability'!BO$34*$BI74</f>
        <v>2330.3512382056183</v>
      </c>
      <c r="AG74" s="171">
        <f>'General Liability'!BP$34*$BI74</f>
        <v>2505.1275810710399</v>
      </c>
      <c r="AH74" s="171">
        <f>'General Liability'!BQ$34*$BI74</f>
        <v>2505.1275810710399</v>
      </c>
      <c r="AI74" s="171">
        <f>'General Liability'!BR$34*$BI74</f>
        <v>2505.1275810710399</v>
      </c>
      <c r="AJ74" s="171">
        <f>'General Liability'!BS$34*$BI74</f>
        <v>2505.1275810710399</v>
      </c>
      <c r="AK74" s="171">
        <f>'General Liability'!BT$34*$BI74</f>
        <v>2505.1275810710399</v>
      </c>
      <c r="AL74" s="171">
        <f>'General Liability'!BU$34*$BI74</f>
        <v>2505.1275810710399</v>
      </c>
      <c r="AM74" s="171">
        <f>'General Liability'!BV$34*$BI74</f>
        <v>2505.1275810710399</v>
      </c>
      <c r="AN74" s="171">
        <f>'General Liability'!BW$34*$BI74</f>
        <v>2505.1275810710399</v>
      </c>
      <c r="AO74" s="171">
        <f>'General Liability'!BX$34*$BI74</f>
        <v>2505.1275810710399</v>
      </c>
      <c r="AP74" s="171">
        <f>'General Liability'!BY$34*$BI74</f>
        <v>2505.1275810710399</v>
      </c>
      <c r="AQ74" s="171">
        <f>'General Liability'!BZ$34*$BI74</f>
        <v>2505.1275810710399</v>
      </c>
      <c r="AR74" s="171">
        <f>'General Liability'!CA$34*$BI74</f>
        <v>2505.1275810710399</v>
      </c>
      <c r="AS74" s="171">
        <f>'General Liability'!CB$34*$BI74</f>
        <v>2580.2814085031714</v>
      </c>
      <c r="AT74" s="171">
        <f>'General Liability'!CC$34*$BI74</f>
        <v>2580.2814085031714</v>
      </c>
      <c r="AU74" s="171">
        <f>'General Liability'!CD$34*$BI74</f>
        <v>2580.2814085031714</v>
      </c>
      <c r="AV74" s="171">
        <f>'General Liability'!CE$34*$BI74</f>
        <v>2580.2814085031714</v>
      </c>
      <c r="AW74" s="171">
        <f>'General Liability'!CF$34*$BI74</f>
        <v>2580.2814085031714</v>
      </c>
      <c r="AX74" s="171">
        <f>'General Liability'!CG$34*$BI74</f>
        <v>2580.2814085031714</v>
      </c>
      <c r="AY74" s="171">
        <f>'General Liability'!CH$34*$BI74</f>
        <v>2580.2814085031714</v>
      </c>
      <c r="AZ74" s="171">
        <f>'General Liability'!CI$34*$BI74</f>
        <v>2580.2814085031714</v>
      </c>
      <c r="BA74" s="171">
        <f>'General Liability'!CJ$34*$BI74</f>
        <v>2580.2814085031714</v>
      </c>
      <c r="BB74" s="171">
        <f>'General Liability'!CK$34*$BI74</f>
        <v>2580.2814085031714</v>
      </c>
      <c r="BC74" s="171">
        <f>'General Liability'!CL$34*$BI74</f>
        <v>2580.2814085031714</v>
      </c>
      <c r="BD74" s="171">
        <f>'General Liability'!CM$34*$BI74</f>
        <v>2580.2814085031714</v>
      </c>
      <c r="BE74" s="171">
        <f>'General Liability'!CN$34*$BI74</f>
        <v>2657.6898507582664</v>
      </c>
      <c r="BF74" s="171">
        <f>'General Liability'!CO$34*$BI74</f>
        <v>2657.6898507582664</v>
      </c>
      <c r="BG74" s="171">
        <f>'General Liability'!CP$34*$BI74</f>
        <v>2657.6898507582664</v>
      </c>
      <c r="BI74" s="174">
        <f>SUMIF(Revenue!$P:$P,'GL - Import (US)'!$F74,Revenue!$N:$N)</f>
        <v>3.5386988729743753E-2</v>
      </c>
    </row>
    <row r="75" spans="1:61" s="173" customFormat="1" ht="12.75" hidden="1" customHeight="1">
      <c r="A75" s="179" t="s">
        <v>469</v>
      </c>
      <c r="B75" s="179" t="s">
        <v>653</v>
      </c>
      <c r="C75" s="170" t="str" cm="1">
        <f t="array" ref="C75">IFERROR(INDEX('Legal Entity'!B:B,MATCH('GL - Import (US)'!F75,'Legal Entity'!A:A,0),0),0)</f>
        <v>1158 - UTILITY SERVICES OF ILLINOIS, INC.        </v>
      </c>
      <c r="D75" s="170" t="str" cm="1">
        <f t="array" ref="D75">IFERROR(INDEX('Legal Entity'!C:C,MATCH(F75,'Legal Entity'!A:A,0),0),0)</f>
        <v>US</v>
      </c>
      <c r="E75" s="170" t="s">
        <v>631</v>
      </c>
      <c r="F75" s="170" t="s">
        <v>12</v>
      </c>
      <c r="G75" s="170"/>
      <c r="H75" s="171">
        <f>'General Liability'!AQ$34*$BI75</f>
        <v>2390.1055911808808</v>
      </c>
      <c r="I75" s="171">
        <f>'General Liability'!AR$34*$BI75</f>
        <v>3088.0721438422584</v>
      </c>
      <c r="J75" s="171">
        <f>'General Liability'!AS$34*$BI75</f>
        <v>3088.0721438422584</v>
      </c>
      <c r="K75" s="171">
        <f>'General Liability'!AT$34*$BI75</f>
        <v>3088.0721438422584</v>
      </c>
      <c r="L75" s="171">
        <f>'General Liability'!AU$34*$BI75</f>
        <v>3088.0721438422584</v>
      </c>
      <c r="M75" s="171">
        <f>'General Liability'!AV$34*$BI75</f>
        <v>3088.0721438422584</v>
      </c>
      <c r="N75" s="171">
        <f>'General Liability'!AW$34*$BI75</f>
        <v>3088.0721438422584</v>
      </c>
      <c r="O75" s="171">
        <f>'General Liability'!AX$34*$BI75</f>
        <v>3088.0721438422584</v>
      </c>
      <c r="P75" s="171">
        <f>'General Liability'!AY$34*$BI75</f>
        <v>3088.0721438422584</v>
      </c>
      <c r="Q75" s="171">
        <f>'General Liability'!AZ$34*$BI75</f>
        <v>3088.0721438422584</v>
      </c>
      <c r="R75" s="171">
        <f>'General Liability'!BA$34*$BI75</f>
        <v>3088.0721438422584</v>
      </c>
      <c r="S75" s="171">
        <f>'General Liability'!BB$34*$BI75</f>
        <v>3088.0721438422584</v>
      </c>
      <c r="T75" s="171">
        <f>'General Liability'!BC$34*$BI75</f>
        <v>3088.0721438422584</v>
      </c>
      <c r="U75" s="171">
        <f>'General Liability'!BD$34*$BI75</f>
        <v>3319.6775546304279</v>
      </c>
      <c r="V75" s="171">
        <f>'General Liability'!BE$34*$BI75</f>
        <v>3319.6775546304279</v>
      </c>
      <c r="W75" s="171">
        <f>'General Liability'!BF$34*$BI75</f>
        <v>3319.6775546304279</v>
      </c>
      <c r="X75" s="171">
        <f>'General Liability'!BG$34*$BI75</f>
        <v>3319.6775546304279</v>
      </c>
      <c r="Y75" s="171">
        <f>'General Liability'!BH$34*$BI75</f>
        <v>3319.6775546304279</v>
      </c>
      <c r="Z75" s="171">
        <f>'General Liability'!BI$34*$BI75</f>
        <v>3319.6775546304279</v>
      </c>
      <c r="AA75" s="171">
        <f>'General Liability'!BJ$34*$BI75</f>
        <v>3319.6775546304279</v>
      </c>
      <c r="AB75" s="171">
        <f>'General Liability'!BK$34*$BI75</f>
        <v>3319.6775546304279</v>
      </c>
      <c r="AC75" s="171">
        <f>'General Liability'!BL$34*$BI75</f>
        <v>3319.6775546304279</v>
      </c>
      <c r="AD75" s="171">
        <f>'General Liability'!BM$34*$BI75</f>
        <v>3319.6775546304279</v>
      </c>
      <c r="AE75" s="171">
        <f>'General Liability'!BN$34*$BI75</f>
        <v>3319.6775546304279</v>
      </c>
      <c r="AF75" s="171">
        <f>'General Liability'!BO$34*$BI75</f>
        <v>3319.6775546304279</v>
      </c>
      <c r="AG75" s="171">
        <f>'General Liability'!BP$34*$BI75</f>
        <v>3568.6533712277096</v>
      </c>
      <c r="AH75" s="171">
        <f>'General Liability'!BQ$34*$BI75</f>
        <v>3568.6533712277096</v>
      </c>
      <c r="AI75" s="171">
        <f>'General Liability'!BR$34*$BI75</f>
        <v>3568.6533712277096</v>
      </c>
      <c r="AJ75" s="171">
        <f>'General Liability'!BS$34*$BI75</f>
        <v>3568.6533712277096</v>
      </c>
      <c r="AK75" s="171">
        <f>'General Liability'!BT$34*$BI75</f>
        <v>3568.6533712277096</v>
      </c>
      <c r="AL75" s="171">
        <f>'General Liability'!BU$34*$BI75</f>
        <v>3568.6533712277096</v>
      </c>
      <c r="AM75" s="171">
        <f>'General Liability'!BV$34*$BI75</f>
        <v>3568.6533712277096</v>
      </c>
      <c r="AN75" s="171">
        <f>'General Liability'!BW$34*$BI75</f>
        <v>3568.6533712277096</v>
      </c>
      <c r="AO75" s="171">
        <f>'General Liability'!BX$34*$BI75</f>
        <v>3568.6533712277096</v>
      </c>
      <c r="AP75" s="171">
        <f>'General Liability'!BY$34*$BI75</f>
        <v>3568.6533712277096</v>
      </c>
      <c r="AQ75" s="171">
        <f>'General Liability'!BZ$34*$BI75</f>
        <v>3568.6533712277096</v>
      </c>
      <c r="AR75" s="171">
        <f>'General Liability'!CA$34*$BI75</f>
        <v>3568.6533712277096</v>
      </c>
      <c r="AS75" s="171">
        <f>'General Liability'!CB$34*$BI75</f>
        <v>3675.7129723645412</v>
      </c>
      <c r="AT75" s="171">
        <f>'General Liability'!CC$34*$BI75</f>
        <v>3675.7129723645412</v>
      </c>
      <c r="AU75" s="171">
        <f>'General Liability'!CD$34*$BI75</f>
        <v>3675.7129723645412</v>
      </c>
      <c r="AV75" s="171">
        <f>'General Liability'!CE$34*$BI75</f>
        <v>3675.7129723645412</v>
      </c>
      <c r="AW75" s="171">
        <f>'General Liability'!CF$34*$BI75</f>
        <v>3675.7129723645412</v>
      </c>
      <c r="AX75" s="171">
        <f>'General Liability'!CG$34*$BI75</f>
        <v>3675.7129723645412</v>
      </c>
      <c r="AY75" s="171">
        <f>'General Liability'!CH$34*$BI75</f>
        <v>3675.7129723645412</v>
      </c>
      <c r="AZ75" s="171">
        <f>'General Liability'!CI$34*$BI75</f>
        <v>3675.7129723645412</v>
      </c>
      <c r="BA75" s="171">
        <f>'General Liability'!CJ$34*$BI75</f>
        <v>3675.7129723645412</v>
      </c>
      <c r="BB75" s="171">
        <f>'General Liability'!CK$34*$BI75</f>
        <v>3675.7129723645412</v>
      </c>
      <c r="BC75" s="171">
        <f>'General Liability'!CL$34*$BI75</f>
        <v>3675.7129723645412</v>
      </c>
      <c r="BD75" s="171">
        <f>'General Liability'!CM$34*$BI75</f>
        <v>3675.7129723645412</v>
      </c>
      <c r="BE75" s="171">
        <f>'General Liability'!CN$34*$BI75</f>
        <v>3785.984361535478</v>
      </c>
      <c r="BF75" s="171">
        <f>'General Liability'!CO$34*$BI75</f>
        <v>3785.984361535478</v>
      </c>
      <c r="BG75" s="171">
        <f>'General Liability'!CP$34*$BI75</f>
        <v>3785.984361535478</v>
      </c>
      <c r="BI75" s="174">
        <f>SUMIF(Revenue!$P:$P,'GL - Import (US)'!$F75,Revenue!$N:$N)</f>
        <v>5.0410165766489913E-2</v>
      </c>
    </row>
    <row r="76" spans="1:61" s="173" customFormat="1" ht="12.75" hidden="1" customHeight="1">
      <c r="A76" s="179" t="s">
        <v>469</v>
      </c>
      <c r="B76" s="179" t="s">
        <v>653</v>
      </c>
      <c r="C76" s="170" t="str" cm="1">
        <f t="array" ref="C76">IFERROR(INDEX('Legal Entity'!B:B,MATCH('GL - Import (US)'!F76,'Legal Entity'!A:A,0),0),0)</f>
        <v>1170 - COMMUNITY UTILITIES OF INDIANA, INC.       </v>
      </c>
      <c r="D76" s="170" t="str" cm="1">
        <f t="array" ref="D76">IFERROR(INDEX('Legal Entity'!C:C,MATCH(F76,'Legal Entity'!A:A,0),0),0)</f>
        <v>US</v>
      </c>
      <c r="E76" s="170" t="s">
        <v>631</v>
      </c>
      <c r="F76" s="170" t="s">
        <v>13</v>
      </c>
      <c r="G76" s="170"/>
      <c r="H76" s="171">
        <f>'General Liability'!AQ$34*$BI76</f>
        <v>1004.1054233959503</v>
      </c>
      <c r="I76" s="171">
        <f>'General Liability'!AR$34*$BI76</f>
        <v>1297.3276155293129</v>
      </c>
      <c r="J76" s="171">
        <f>'General Liability'!AS$34*$BI76</f>
        <v>1297.3276155293129</v>
      </c>
      <c r="K76" s="171">
        <f>'General Liability'!AT$34*$BI76</f>
        <v>1297.3276155293129</v>
      </c>
      <c r="L76" s="171">
        <f>'General Liability'!AU$34*$BI76</f>
        <v>1297.3276155293129</v>
      </c>
      <c r="M76" s="171">
        <f>'General Liability'!AV$34*$BI76</f>
        <v>1297.3276155293129</v>
      </c>
      <c r="N76" s="171">
        <f>'General Liability'!AW$34*$BI76</f>
        <v>1297.3276155293129</v>
      </c>
      <c r="O76" s="171">
        <f>'General Liability'!AX$34*$BI76</f>
        <v>1297.3276155293129</v>
      </c>
      <c r="P76" s="171">
        <f>'General Liability'!AY$34*$BI76</f>
        <v>1297.3276155293129</v>
      </c>
      <c r="Q76" s="171">
        <f>'General Liability'!AZ$34*$BI76</f>
        <v>1297.3276155293129</v>
      </c>
      <c r="R76" s="171">
        <f>'General Liability'!BA$34*$BI76</f>
        <v>1297.3276155293129</v>
      </c>
      <c r="S76" s="171">
        <f>'General Liability'!BB$34*$BI76</f>
        <v>1297.3276155293129</v>
      </c>
      <c r="T76" s="171">
        <f>'General Liability'!BC$34*$BI76</f>
        <v>1297.3276155293129</v>
      </c>
      <c r="U76" s="171">
        <f>'General Liability'!BD$34*$BI76</f>
        <v>1394.6271866940115</v>
      </c>
      <c r="V76" s="171">
        <f>'General Liability'!BE$34*$BI76</f>
        <v>1394.6271866940115</v>
      </c>
      <c r="W76" s="171">
        <f>'General Liability'!BF$34*$BI76</f>
        <v>1394.6271866940115</v>
      </c>
      <c r="X76" s="171">
        <f>'General Liability'!BG$34*$BI76</f>
        <v>1394.6271866940115</v>
      </c>
      <c r="Y76" s="171">
        <f>'General Liability'!BH$34*$BI76</f>
        <v>1394.6271866940115</v>
      </c>
      <c r="Z76" s="171">
        <f>'General Liability'!BI$34*$BI76</f>
        <v>1394.6271866940115</v>
      </c>
      <c r="AA76" s="171">
        <f>'General Liability'!BJ$34*$BI76</f>
        <v>1394.6271866940115</v>
      </c>
      <c r="AB76" s="171">
        <f>'General Liability'!BK$34*$BI76</f>
        <v>1394.6271866940115</v>
      </c>
      <c r="AC76" s="171">
        <f>'General Liability'!BL$34*$BI76</f>
        <v>1394.6271866940115</v>
      </c>
      <c r="AD76" s="171">
        <f>'General Liability'!BM$34*$BI76</f>
        <v>1394.6271866940115</v>
      </c>
      <c r="AE76" s="171">
        <f>'General Liability'!BN$34*$BI76</f>
        <v>1394.6271866940115</v>
      </c>
      <c r="AF76" s="171">
        <f>'General Liability'!BO$34*$BI76</f>
        <v>1394.6271866940115</v>
      </c>
      <c r="AG76" s="171">
        <f>'General Liability'!BP$34*$BI76</f>
        <v>1499.2242256960624</v>
      </c>
      <c r="AH76" s="171">
        <f>'General Liability'!BQ$34*$BI76</f>
        <v>1499.2242256960624</v>
      </c>
      <c r="AI76" s="171">
        <f>'General Liability'!BR$34*$BI76</f>
        <v>1499.2242256960624</v>
      </c>
      <c r="AJ76" s="171">
        <f>'General Liability'!BS$34*$BI76</f>
        <v>1499.2242256960624</v>
      </c>
      <c r="AK76" s="171">
        <f>'General Liability'!BT$34*$BI76</f>
        <v>1499.2242256960624</v>
      </c>
      <c r="AL76" s="171">
        <f>'General Liability'!BU$34*$BI76</f>
        <v>1499.2242256960624</v>
      </c>
      <c r="AM76" s="171">
        <f>'General Liability'!BV$34*$BI76</f>
        <v>1499.2242256960624</v>
      </c>
      <c r="AN76" s="171">
        <f>'General Liability'!BW$34*$BI76</f>
        <v>1499.2242256960624</v>
      </c>
      <c r="AO76" s="171">
        <f>'General Liability'!BX$34*$BI76</f>
        <v>1499.2242256960624</v>
      </c>
      <c r="AP76" s="171">
        <f>'General Liability'!BY$34*$BI76</f>
        <v>1499.2242256960624</v>
      </c>
      <c r="AQ76" s="171">
        <f>'General Liability'!BZ$34*$BI76</f>
        <v>1499.2242256960624</v>
      </c>
      <c r="AR76" s="171">
        <f>'General Liability'!CA$34*$BI76</f>
        <v>1499.2242256960624</v>
      </c>
      <c r="AS76" s="171">
        <f>'General Liability'!CB$34*$BI76</f>
        <v>1544.2009524669443</v>
      </c>
      <c r="AT76" s="171">
        <f>'General Liability'!CC$34*$BI76</f>
        <v>1544.2009524669443</v>
      </c>
      <c r="AU76" s="171">
        <f>'General Liability'!CD$34*$BI76</f>
        <v>1544.2009524669443</v>
      </c>
      <c r="AV76" s="171">
        <f>'General Liability'!CE$34*$BI76</f>
        <v>1544.2009524669443</v>
      </c>
      <c r="AW76" s="171">
        <f>'General Liability'!CF$34*$BI76</f>
        <v>1544.2009524669443</v>
      </c>
      <c r="AX76" s="171">
        <f>'General Liability'!CG$34*$BI76</f>
        <v>1544.2009524669443</v>
      </c>
      <c r="AY76" s="171">
        <f>'General Liability'!CH$34*$BI76</f>
        <v>1544.2009524669443</v>
      </c>
      <c r="AZ76" s="171">
        <f>'General Liability'!CI$34*$BI76</f>
        <v>1544.2009524669443</v>
      </c>
      <c r="BA76" s="171">
        <f>'General Liability'!CJ$34*$BI76</f>
        <v>1544.2009524669443</v>
      </c>
      <c r="BB76" s="171">
        <f>'General Liability'!CK$34*$BI76</f>
        <v>1544.2009524669443</v>
      </c>
      <c r="BC76" s="171">
        <f>'General Liability'!CL$34*$BI76</f>
        <v>1544.2009524669443</v>
      </c>
      <c r="BD76" s="171">
        <f>'General Liability'!CM$34*$BI76</f>
        <v>1544.2009524669443</v>
      </c>
      <c r="BE76" s="171">
        <f>'General Liability'!CN$34*$BI76</f>
        <v>1590.5269810409527</v>
      </c>
      <c r="BF76" s="171">
        <f>'General Liability'!CO$34*$BI76</f>
        <v>1590.5269810409527</v>
      </c>
      <c r="BG76" s="171">
        <f>'General Liability'!CP$34*$BI76</f>
        <v>1590.5269810409527</v>
      </c>
      <c r="BI76" s="174">
        <f>SUMIF(Revenue!$P:$P,'GL - Import (US)'!$F76,Revenue!$N:$N)</f>
        <v>2.1177776005876364E-2</v>
      </c>
    </row>
    <row r="77" spans="1:61" s="173" customFormat="1" ht="12.75" hidden="1" customHeight="1">
      <c r="A77" s="179" t="s">
        <v>469</v>
      </c>
      <c r="B77" s="179" t="s">
        <v>653</v>
      </c>
      <c r="C77" s="170" t="str" cm="1">
        <f t="array" ref="C77">IFERROR(INDEX('Legal Entity'!B:B,MATCH('GL - Import (US)'!F77,'Legal Entity'!A:A,0),0),0)</f>
        <v>1174 - COMMUNITY UTILITIES OF PENNSYLVANIA INC.     </v>
      </c>
      <c r="D77" s="170" t="str" cm="1">
        <f t="array" ref="D77">IFERROR(INDEX('Legal Entity'!C:C,MATCH(F77,'Legal Entity'!A:A,0),0),0)</f>
        <v>US</v>
      </c>
      <c r="E77" s="170" t="s">
        <v>631</v>
      </c>
      <c r="F77" s="170" t="s">
        <v>18</v>
      </c>
      <c r="G77" s="170"/>
      <c r="H77" s="171">
        <f>'General Liability'!AQ$34*$BI77</f>
        <v>930.63819848658386</v>
      </c>
      <c r="I77" s="171">
        <f>'General Liability'!AR$34*$BI77</f>
        <v>1202.4062482202153</v>
      </c>
      <c r="J77" s="171">
        <f>'General Liability'!AS$34*$BI77</f>
        <v>1202.4062482202153</v>
      </c>
      <c r="K77" s="171">
        <f>'General Liability'!AT$34*$BI77</f>
        <v>1202.4062482202153</v>
      </c>
      <c r="L77" s="171">
        <f>'General Liability'!AU$34*$BI77</f>
        <v>1202.4062482202153</v>
      </c>
      <c r="M77" s="171">
        <f>'General Liability'!AV$34*$BI77</f>
        <v>1202.4062482202153</v>
      </c>
      <c r="N77" s="171">
        <f>'General Liability'!AW$34*$BI77</f>
        <v>1202.4062482202153</v>
      </c>
      <c r="O77" s="171">
        <f>'General Liability'!AX$34*$BI77</f>
        <v>1202.4062482202153</v>
      </c>
      <c r="P77" s="171">
        <f>'General Liability'!AY$34*$BI77</f>
        <v>1202.4062482202153</v>
      </c>
      <c r="Q77" s="171">
        <f>'General Liability'!AZ$34*$BI77</f>
        <v>1202.4062482202153</v>
      </c>
      <c r="R77" s="171">
        <f>'General Liability'!BA$34*$BI77</f>
        <v>1202.4062482202153</v>
      </c>
      <c r="S77" s="171">
        <f>'General Liability'!BB$34*$BI77</f>
        <v>1202.4062482202153</v>
      </c>
      <c r="T77" s="171">
        <f>'General Liability'!BC$34*$BI77</f>
        <v>1202.4062482202153</v>
      </c>
      <c r="U77" s="171">
        <f>'General Liability'!BD$34*$BI77</f>
        <v>1292.5867168367315</v>
      </c>
      <c r="V77" s="171">
        <f>'General Liability'!BE$34*$BI77</f>
        <v>1292.5867168367315</v>
      </c>
      <c r="W77" s="171">
        <f>'General Liability'!BF$34*$BI77</f>
        <v>1292.5867168367315</v>
      </c>
      <c r="X77" s="171">
        <f>'General Liability'!BG$34*$BI77</f>
        <v>1292.5867168367315</v>
      </c>
      <c r="Y77" s="171">
        <f>'General Liability'!BH$34*$BI77</f>
        <v>1292.5867168367315</v>
      </c>
      <c r="Z77" s="171">
        <f>'General Liability'!BI$34*$BI77</f>
        <v>1292.5867168367315</v>
      </c>
      <c r="AA77" s="171">
        <f>'General Liability'!BJ$34*$BI77</f>
        <v>1292.5867168367315</v>
      </c>
      <c r="AB77" s="171">
        <f>'General Liability'!BK$34*$BI77</f>
        <v>1292.5867168367315</v>
      </c>
      <c r="AC77" s="171">
        <f>'General Liability'!BL$34*$BI77</f>
        <v>1292.5867168367315</v>
      </c>
      <c r="AD77" s="171">
        <f>'General Liability'!BM$34*$BI77</f>
        <v>1292.5867168367315</v>
      </c>
      <c r="AE77" s="171">
        <f>'General Liability'!BN$34*$BI77</f>
        <v>1292.5867168367315</v>
      </c>
      <c r="AF77" s="171">
        <f>'General Liability'!BO$34*$BI77</f>
        <v>1292.5867168367315</v>
      </c>
      <c r="AG77" s="171">
        <f>'General Liability'!BP$34*$BI77</f>
        <v>1389.5307205994864</v>
      </c>
      <c r="AH77" s="171">
        <f>'General Liability'!BQ$34*$BI77</f>
        <v>1389.5307205994864</v>
      </c>
      <c r="AI77" s="171">
        <f>'General Liability'!BR$34*$BI77</f>
        <v>1389.5307205994864</v>
      </c>
      <c r="AJ77" s="171">
        <f>'General Liability'!BS$34*$BI77</f>
        <v>1389.5307205994864</v>
      </c>
      <c r="AK77" s="171">
        <f>'General Liability'!BT$34*$BI77</f>
        <v>1389.5307205994864</v>
      </c>
      <c r="AL77" s="171">
        <f>'General Liability'!BU$34*$BI77</f>
        <v>1389.5307205994864</v>
      </c>
      <c r="AM77" s="171">
        <f>'General Liability'!BV$34*$BI77</f>
        <v>1389.5307205994864</v>
      </c>
      <c r="AN77" s="171">
        <f>'General Liability'!BW$34*$BI77</f>
        <v>1389.5307205994864</v>
      </c>
      <c r="AO77" s="171">
        <f>'General Liability'!BX$34*$BI77</f>
        <v>1389.5307205994864</v>
      </c>
      <c r="AP77" s="171">
        <f>'General Liability'!BY$34*$BI77</f>
        <v>1389.5307205994864</v>
      </c>
      <c r="AQ77" s="171">
        <f>'General Liability'!BZ$34*$BI77</f>
        <v>1389.5307205994864</v>
      </c>
      <c r="AR77" s="171">
        <f>'General Liability'!CA$34*$BI77</f>
        <v>1389.5307205994864</v>
      </c>
      <c r="AS77" s="171">
        <f>'General Liability'!CB$34*$BI77</f>
        <v>1431.216642217471</v>
      </c>
      <c r="AT77" s="171">
        <f>'General Liability'!CC$34*$BI77</f>
        <v>1431.216642217471</v>
      </c>
      <c r="AU77" s="171">
        <f>'General Liability'!CD$34*$BI77</f>
        <v>1431.216642217471</v>
      </c>
      <c r="AV77" s="171">
        <f>'General Liability'!CE$34*$BI77</f>
        <v>1431.216642217471</v>
      </c>
      <c r="AW77" s="171">
        <f>'General Liability'!CF$34*$BI77</f>
        <v>1431.216642217471</v>
      </c>
      <c r="AX77" s="171">
        <f>'General Liability'!CG$34*$BI77</f>
        <v>1431.216642217471</v>
      </c>
      <c r="AY77" s="171">
        <f>'General Liability'!CH$34*$BI77</f>
        <v>1431.216642217471</v>
      </c>
      <c r="AZ77" s="171">
        <f>'General Liability'!CI$34*$BI77</f>
        <v>1431.216642217471</v>
      </c>
      <c r="BA77" s="171">
        <f>'General Liability'!CJ$34*$BI77</f>
        <v>1431.216642217471</v>
      </c>
      <c r="BB77" s="171">
        <f>'General Liability'!CK$34*$BI77</f>
        <v>1431.216642217471</v>
      </c>
      <c r="BC77" s="171">
        <f>'General Liability'!CL$34*$BI77</f>
        <v>1431.216642217471</v>
      </c>
      <c r="BD77" s="171">
        <f>'General Liability'!CM$34*$BI77</f>
        <v>1431.216642217471</v>
      </c>
      <c r="BE77" s="171">
        <f>'General Liability'!CN$34*$BI77</f>
        <v>1474.1531414839951</v>
      </c>
      <c r="BF77" s="171">
        <f>'General Liability'!CO$34*$BI77</f>
        <v>1474.1531414839951</v>
      </c>
      <c r="BG77" s="171">
        <f>'General Liability'!CP$34*$BI77</f>
        <v>1474.1531414839951</v>
      </c>
      <c r="BI77" s="174">
        <f>SUMIF(Revenue!$P:$P,'GL - Import (US)'!$F77,Revenue!$N:$N)</f>
        <v>1.9628264971823944E-2</v>
      </c>
    </row>
    <row r="78" spans="1:61" s="173" customFormat="1" ht="12.75" hidden="1" customHeight="1">
      <c r="A78" s="179" t="s">
        <v>469</v>
      </c>
      <c r="B78" s="179" t="s">
        <v>653</v>
      </c>
      <c r="C78" s="170" t="str" cm="1">
        <f t="array" ref="C78">IFERROR(INDEX('Legal Entity'!B:B,MATCH('GL - Import (US)'!F78,'Legal Entity'!A:A,0),0),0)</f>
        <v>1128 - MARYLAND WATER SERVICE, INC.</v>
      </c>
      <c r="D78" s="170" t="str" cm="1">
        <f t="array" ref="D78">IFERROR(INDEX('Legal Entity'!C:C,MATCH(F78,'Legal Entity'!A:A,0),0),0)</f>
        <v>US</v>
      </c>
      <c r="E78" s="170" t="s">
        <v>631</v>
      </c>
      <c r="F78" s="170" t="s">
        <v>17</v>
      </c>
      <c r="G78" s="170"/>
      <c r="H78" s="171">
        <f>'General Liability'!AQ$34*$BI78</f>
        <v>466.78026466636317</v>
      </c>
      <c r="I78" s="171">
        <f>'General Liability'!AR$34*$BI78</f>
        <v>603.09098390056249</v>
      </c>
      <c r="J78" s="171">
        <f>'General Liability'!AS$34*$BI78</f>
        <v>603.09098390056249</v>
      </c>
      <c r="K78" s="171">
        <f>'General Liability'!AT$34*$BI78</f>
        <v>603.09098390056249</v>
      </c>
      <c r="L78" s="171">
        <f>'General Liability'!AU$34*$BI78</f>
        <v>603.09098390056249</v>
      </c>
      <c r="M78" s="171">
        <f>'General Liability'!AV$34*$BI78</f>
        <v>603.09098390056249</v>
      </c>
      <c r="N78" s="171">
        <f>'General Liability'!AW$34*$BI78</f>
        <v>603.09098390056249</v>
      </c>
      <c r="O78" s="171">
        <f>'General Liability'!AX$34*$BI78</f>
        <v>603.09098390056249</v>
      </c>
      <c r="P78" s="171">
        <f>'General Liability'!AY$34*$BI78</f>
        <v>603.09098390056249</v>
      </c>
      <c r="Q78" s="171">
        <f>'General Liability'!AZ$34*$BI78</f>
        <v>603.09098390056249</v>
      </c>
      <c r="R78" s="171">
        <f>'General Liability'!BA$34*$BI78</f>
        <v>603.09098390056249</v>
      </c>
      <c r="S78" s="171">
        <f>'General Liability'!BB$34*$BI78</f>
        <v>603.09098390056249</v>
      </c>
      <c r="T78" s="171">
        <f>'General Liability'!BC$34*$BI78</f>
        <v>603.09098390056249</v>
      </c>
      <c r="U78" s="171">
        <f>'General Liability'!BD$34*$BI78</f>
        <v>648.32280769310466</v>
      </c>
      <c r="V78" s="171">
        <f>'General Liability'!BE$34*$BI78</f>
        <v>648.32280769310466</v>
      </c>
      <c r="W78" s="171">
        <f>'General Liability'!BF$34*$BI78</f>
        <v>648.32280769310466</v>
      </c>
      <c r="X78" s="171">
        <f>'General Liability'!BG$34*$BI78</f>
        <v>648.32280769310466</v>
      </c>
      <c r="Y78" s="171">
        <f>'General Liability'!BH$34*$BI78</f>
        <v>648.32280769310466</v>
      </c>
      <c r="Z78" s="171">
        <f>'General Liability'!BI$34*$BI78</f>
        <v>648.32280769310466</v>
      </c>
      <c r="AA78" s="171">
        <f>'General Liability'!BJ$34*$BI78</f>
        <v>648.32280769310466</v>
      </c>
      <c r="AB78" s="171">
        <f>'General Liability'!BK$34*$BI78</f>
        <v>648.32280769310466</v>
      </c>
      <c r="AC78" s="171">
        <f>'General Liability'!BL$34*$BI78</f>
        <v>648.32280769310466</v>
      </c>
      <c r="AD78" s="171">
        <f>'General Liability'!BM$34*$BI78</f>
        <v>648.32280769310466</v>
      </c>
      <c r="AE78" s="171">
        <f>'General Liability'!BN$34*$BI78</f>
        <v>648.32280769310466</v>
      </c>
      <c r="AF78" s="171">
        <f>'General Liability'!BO$34*$BI78</f>
        <v>648.32280769310466</v>
      </c>
      <c r="AG78" s="171">
        <f>'General Liability'!BP$34*$BI78</f>
        <v>696.94701827008748</v>
      </c>
      <c r="AH78" s="171">
        <f>'General Liability'!BQ$34*$BI78</f>
        <v>696.94701827008748</v>
      </c>
      <c r="AI78" s="171">
        <f>'General Liability'!BR$34*$BI78</f>
        <v>696.94701827008748</v>
      </c>
      <c r="AJ78" s="171">
        <f>'General Liability'!BS$34*$BI78</f>
        <v>696.94701827008748</v>
      </c>
      <c r="AK78" s="171">
        <f>'General Liability'!BT$34*$BI78</f>
        <v>696.94701827008748</v>
      </c>
      <c r="AL78" s="171">
        <f>'General Liability'!BU$34*$BI78</f>
        <v>696.94701827008748</v>
      </c>
      <c r="AM78" s="171">
        <f>'General Liability'!BV$34*$BI78</f>
        <v>696.94701827008748</v>
      </c>
      <c r="AN78" s="171">
        <f>'General Liability'!BW$34*$BI78</f>
        <v>696.94701827008748</v>
      </c>
      <c r="AO78" s="171">
        <f>'General Liability'!BX$34*$BI78</f>
        <v>696.94701827008748</v>
      </c>
      <c r="AP78" s="171">
        <f>'General Liability'!BY$34*$BI78</f>
        <v>696.94701827008748</v>
      </c>
      <c r="AQ78" s="171">
        <f>'General Liability'!BZ$34*$BI78</f>
        <v>696.94701827008748</v>
      </c>
      <c r="AR78" s="171">
        <f>'General Liability'!CA$34*$BI78</f>
        <v>696.94701827008748</v>
      </c>
      <c r="AS78" s="171">
        <f>'General Liability'!CB$34*$BI78</f>
        <v>717.85542881819015</v>
      </c>
      <c r="AT78" s="171">
        <f>'General Liability'!CC$34*$BI78</f>
        <v>717.85542881819015</v>
      </c>
      <c r="AU78" s="171">
        <f>'General Liability'!CD$34*$BI78</f>
        <v>717.85542881819015</v>
      </c>
      <c r="AV78" s="171">
        <f>'General Liability'!CE$34*$BI78</f>
        <v>717.85542881819015</v>
      </c>
      <c r="AW78" s="171">
        <f>'General Liability'!CF$34*$BI78</f>
        <v>717.85542881819015</v>
      </c>
      <c r="AX78" s="171">
        <f>'General Liability'!CG$34*$BI78</f>
        <v>717.85542881819015</v>
      </c>
      <c r="AY78" s="171">
        <f>'General Liability'!CH$34*$BI78</f>
        <v>717.85542881819015</v>
      </c>
      <c r="AZ78" s="171">
        <f>'General Liability'!CI$34*$BI78</f>
        <v>717.85542881819015</v>
      </c>
      <c r="BA78" s="171">
        <f>'General Liability'!CJ$34*$BI78</f>
        <v>717.85542881819015</v>
      </c>
      <c r="BB78" s="171">
        <f>'General Liability'!CK$34*$BI78</f>
        <v>717.85542881819015</v>
      </c>
      <c r="BC78" s="171">
        <f>'General Liability'!CL$34*$BI78</f>
        <v>717.85542881819015</v>
      </c>
      <c r="BD78" s="171">
        <f>'General Liability'!CM$34*$BI78</f>
        <v>717.85542881819015</v>
      </c>
      <c r="BE78" s="171">
        <f>'General Liability'!CN$34*$BI78</f>
        <v>739.39109168273592</v>
      </c>
      <c r="BF78" s="171">
        <f>'General Liability'!CO$34*$BI78</f>
        <v>739.39109168273592</v>
      </c>
      <c r="BG78" s="171">
        <f>'General Liability'!CP$34*$BI78</f>
        <v>739.39109168273592</v>
      </c>
      <c r="BI78" s="174">
        <f>SUMIF(Revenue!$P:$P,'GL - Import (US)'!$F78,Revenue!$N:$N)</f>
        <v>9.8449502001841226E-3</v>
      </c>
    </row>
    <row r="79" spans="1:61" s="173" customFormat="1" ht="12.75" hidden="1" customHeight="1">
      <c r="A79" s="179" t="s">
        <v>469</v>
      </c>
      <c r="B79" s="179" t="s">
        <v>653</v>
      </c>
      <c r="C79" s="170" t="str" cm="1">
        <f t="array" ref="C79">IFERROR(INDEX('Legal Entity'!B:B,MATCH('GL - Import (US)'!F79,'Legal Entity'!A:A,0),0),0)</f>
        <v>1130 - MONTAGUE WATER COMPANY, INC.</v>
      </c>
      <c r="D79" s="170" t="str" cm="1">
        <f t="array" ref="D79">IFERROR(INDEX('Legal Entity'!C:C,MATCH(F79,'Legal Entity'!A:A,0),0),0)</f>
        <v>US</v>
      </c>
      <c r="E79" s="170" t="s">
        <v>631</v>
      </c>
      <c r="F79" s="170" t="s">
        <v>646</v>
      </c>
      <c r="G79" s="170"/>
      <c r="H79" s="171">
        <f>'General Liability'!AQ$34*$BI79</f>
        <v>127.92542322771351</v>
      </c>
      <c r="I79" s="171">
        <f>'General Liability'!AR$34*$BI79</f>
        <v>165.28262910909908</v>
      </c>
      <c r="J79" s="171">
        <f>'General Liability'!AS$34*$BI79</f>
        <v>165.28262910909908</v>
      </c>
      <c r="K79" s="171">
        <f>'General Liability'!AT$34*$BI79</f>
        <v>165.28262910909908</v>
      </c>
      <c r="L79" s="171">
        <f>'General Liability'!AU$34*$BI79</f>
        <v>165.28262910909908</v>
      </c>
      <c r="M79" s="171">
        <f>'General Liability'!AV$34*$BI79</f>
        <v>165.28262910909908</v>
      </c>
      <c r="N79" s="171">
        <f>'General Liability'!AW$34*$BI79</f>
        <v>165.28262910909908</v>
      </c>
      <c r="O79" s="171">
        <f>'General Liability'!AX$34*$BI79</f>
        <v>165.28262910909908</v>
      </c>
      <c r="P79" s="171">
        <f>'General Liability'!AY$34*$BI79</f>
        <v>165.28262910909908</v>
      </c>
      <c r="Q79" s="171">
        <f>'General Liability'!AZ$34*$BI79</f>
        <v>165.28262910909908</v>
      </c>
      <c r="R79" s="171">
        <f>'General Liability'!BA$34*$BI79</f>
        <v>165.28262910909908</v>
      </c>
      <c r="S79" s="171">
        <f>'General Liability'!BB$34*$BI79</f>
        <v>165.28262910909908</v>
      </c>
      <c r="T79" s="171">
        <f>'General Liability'!BC$34*$BI79</f>
        <v>165.28262910909908</v>
      </c>
      <c r="U79" s="171">
        <f>'General Liability'!BD$34*$BI79</f>
        <v>177.67882629228151</v>
      </c>
      <c r="V79" s="171">
        <f>'General Liability'!BE$34*$BI79</f>
        <v>177.67882629228151</v>
      </c>
      <c r="W79" s="171">
        <f>'General Liability'!BF$34*$BI79</f>
        <v>177.67882629228151</v>
      </c>
      <c r="X79" s="171">
        <f>'General Liability'!BG$34*$BI79</f>
        <v>177.67882629228151</v>
      </c>
      <c r="Y79" s="171">
        <f>'General Liability'!BH$34*$BI79</f>
        <v>177.67882629228151</v>
      </c>
      <c r="Z79" s="171">
        <f>'General Liability'!BI$34*$BI79</f>
        <v>177.67882629228151</v>
      </c>
      <c r="AA79" s="171">
        <f>'General Liability'!BJ$34*$BI79</f>
        <v>177.67882629228151</v>
      </c>
      <c r="AB79" s="171">
        <f>'General Liability'!BK$34*$BI79</f>
        <v>177.67882629228151</v>
      </c>
      <c r="AC79" s="171">
        <f>'General Liability'!BL$34*$BI79</f>
        <v>177.67882629228151</v>
      </c>
      <c r="AD79" s="171">
        <f>'General Liability'!BM$34*$BI79</f>
        <v>177.67882629228151</v>
      </c>
      <c r="AE79" s="171">
        <f>'General Liability'!BN$34*$BI79</f>
        <v>177.67882629228151</v>
      </c>
      <c r="AF79" s="171">
        <f>'General Liability'!BO$34*$BI79</f>
        <v>177.67882629228151</v>
      </c>
      <c r="AG79" s="171">
        <f>'General Liability'!BP$34*$BI79</f>
        <v>191.00473826420262</v>
      </c>
      <c r="AH79" s="171">
        <f>'General Liability'!BQ$34*$BI79</f>
        <v>191.00473826420262</v>
      </c>
      <c r="AI79" s="171">
        <f>'General Liability'!BR$34*$BI79</f>
        <v>191.00473826420262</v>
      </c>
      <c r="AJ79" s="171">
        <f>'General Liability'!BS$34*$BI79</f>
        <v>191.00473826420262</v>
      </c>
      <c r="AK79" s="171">
        <f>'General Liability'!BT$34*$BI79</f>
        <v>191.00473826420262</v>
      </c>
      <c r="AL79" s="171">
        <f>'General Liability'!BU$34*$BI79</f>
        <v>191.00473826420262</v>
      </c>
      <c r="AM79" s="171">
        <f>'General Liability'!BV$34*$BI79</f>
        <v>191.00473826420262</v>
      </c>
      <c r="AN79" s="171">
        <f>'General Liability'!BW$34*$BI79</f>
        <v>191.00473826420262</v>
      </c>
      <c r="AO79" s="171">
        <f>'General Liability'!BX$34*$BI79</f>
        <v>191.00473826420262</v>
      </c>
      <c r="AP79" s="171">
        <f>'General Liability'!BY$34*$BI79</f>
        <v>191.00473826420262</v>
      </c>
      <c r="AQ79" s="171">
        <f>'General Liability'!BZ$34*$BI79</f>
        <v>191.00473826420262</v>
      </c>
      <c r="AR79" s="171">
        <f>'General Liability'!CA$34*$BI79</f>
        <v>191.00473826420262</v>
      </c>
      <c r="AS79" s="171">
        <f>'General Liability'!CB$34*$BI79</f>
        <v>196.73488041212872</v>
      </c>
      <c r="AT79" s="171">
        <f>'General Liability'!CC$34*$BI79</f>
        <v>196.73488041212872</v>
      </c>
      <c r="AU79" s="171">
        <f>'General Liability'!CD$34*$BI79</f>
        <v>196.73488041212872</v>
      </c>
      <c r="AV79" s="171">
        <f>'General Liability'!CE$34*$BI79</f>
        <v>196.73488041212872</v>
      </c>
      <c r="AW79" s="171">
        <f>'General Liability'!CF$34*$BI79</f>
        <v>196.73488041212872</v>
      </c>
      <c r="AX79" s="171">
        <f>'General Liability'!CG$34*$BI79</f>
        <v>196.73488041212872</v>
      </c>
      <c r="AY79" s="171">
        <f>'General Liability'!CH$34*$BI79</f>
        <v>196.73488041212872</v>
      </c>
      <c r="AZ79" s="171">
        <f>'General Liability'!CI$34*$BI79</f>
        <v>196.73488041212872</v>
      </c>
      <c r="BA79" s="171">
        <f>'General Liability'!CJ$34*$BI79</f>
        <v>196.73488041212872</v>
      </c>
      <c r="BB79" s="171">
        <f>'General Liability'!CK$34*$BI79</f>
        <v>196.73488041212872</v>
      </c>
      <c r="BC79" s="171">
        <f>'General Liability'!CL$34*$BI79</f>
        <v>196.73488041212872</v>
      </c>
      <c r="BD79" s="171">
        <f>'General Liability'!CM$34*$BI79</f>
        <v>196.73488041212872</v>
      </c>
      <c r="BE79" s="171">
        <f>'General Liability'!CN$34*$BI79</f>
        <v>202.63692682449258</v>
      </c>
      <c r="BF79" s="171">
        <f>'General Liability'!CO$34*$BI79</f>
        <v>202.63692682449258</v>
      </c>
      <c r="BG79" s="171">
        <f>'General Liability'!CP$34*$BI79</f>
        <v>202.63692682449258</v>
      </c>
      <c r="BI79" s="174">
        <f>SUMIF(Revenue!$P:$P,'GL - Import (US)'!$F79,Revenue!$N:$N)</f>
        <v>2.6980991193243826E-3</v>
      </c>
    </row>
    <row r="80" spans="1:61" s="173" customFormat="1" ht="12.75" hidden="1" customHeight="1">
      <c r="A80" s="179" t="s">
        <v>469</v>
      </c>
      <c r="B80" s="179" t="s">
        <v>653</v>
      </c>
      <c r="C80" s="170" t="str" cm="1">
        <f t="array" ref="C80">IFERROR(INDEX('Legal Entity'!B:B,MATCH('GL - Import (US)'!F80,'Legal Entity'!A:A,0),0),0)</f>
        <v>1136 - MASSANUTTEN PUBLIC SERVICE CORPORATION</v>
      </c>
      <c r="D80" s="170" t="str" cm="1">
        <f t="array" ref="D80">IFERROR(INDEX('Legal Entity'!C:C,MATCH(F80,'Legal Entity'!A:A,0),0),0)</f>
        <v>US</v>
      </c>
      <c r="E80" s="170" t="s">
        <v>631</v>
      </c>
      <c r="F80" s="170" t="s">
        <v>19</v>
      </c>
      <c r="G80" s="170"/>
      <c r="H80" s="171">
        <f>'General Liability'!AQ$34*$BI80</f>
        <v>983.5521860962258</v>
      </c>
      <c r="I80" s="171">
        <f>'General Liability'!AR$34*$BI80</f>
        <v>1270.772353784705</v>
      </c>
      <c r="J80" s="171">
        <f>'General Liability'!AS$34*$BI80</f>
        <v>1270.772353784705</v>
      </c>
      <c r="K80" s="171">
        <f>'General Liability'!AT$34*$BI80</f>
        <v>1270.772353784705</v>
      </c>
      <c r="L80" s="171">
        <f>'General Liability'!AU$34*$BI80</f>
        <v>1270.772353784705</v>
      </c>
      <c r="M80" s="171">
        <f>'General Liability'!AV$34*$BI80</f>
        <v>1270.772353784705</v>
      </c>
      <c r="N80" s="171">
        <f>'General Liability'!AW$34*$BI80</f>
        <v>1270.772353784705</v>
      </c>
      <c r="O80" s="171">
        <f>'General Liability'!AX$34*$BI80</f>
        <v>1270.772353784705</v>
      </c>
      <c r="P80" s="171">
        <f>'General Liability'!AY$34*$BI80</f>
        <v>1270.772353784705</v>
      </c>
      <c r="Q80" s="171">
        <f>'General Liability'!AZ$34*$BI80</f>
        <v>1270.772353784705</v>
      </c>
      <c r="R80" s="171">
        <f>'General Liability'!BA$34*$BI80</f>
        <v>1270.772353784705</v>
      </c>
      <c r="S80" s="171">
        <f>'General Liability'!BB$34*$BI80</f>
        <v>1270.772353784705</v>
      </c>
      <c r="T80" s="171">
        <f>'General Liability'!BC$34*$BI80</f>
        <v>1270.772353784705</v>
      </c>
      <c r="U80" s="171">
        <f>'General Liability'!BD$34*$BI80</f>
        <v>1366.0802803185582</v>
      </c>
      <c r="V80" s="171">
        <f>'General Liability'!BE$34*$BI80</f>
        <v>1366.0802803185582</v>
      </c>
      <c r="W80" s="171">
        <f>'General Liability'!BF$34*$BI80</f>
        <v>1366.0802803185582</v>
      </c>
      <c r="X80" s="171">
        <f>'General Liability'!BG$34*$BI80</f>
        <v>1366.0802803185582</v>
      </c>
      <c r="Y80" s="171">
        <f>'General Liability'!BH$34*$BI80</f>
        <v>1366.0802803185582</v>
      </c>
      <c r="Z80" s="171">
        <f>'General Liability'!BI$34*$BI80</f>
        <v>1366.0802803185582</v>
      </c>
      <c r="AA80" s="171">
        <f>'General Liability'!BJ$34*$BI80</f>
        <v>1366.0802803185582</v>
      </c>
      <c r="AB80" s="171">
        <f>'General Liability'!BK$34*$BI80</f>
        <v>1366.0802803185582</v>
      </c>
      <c r="AC80" s="171">
        <f>'General Liability'!BL$34*$BI80</f>
        <v>1366.0802803185582</v>
      </c>
      <c r="AD80" s="171">
        <f>'General Liability'!BM$34*$BI80</f>
        <v>1366.0802803185582</v>
      </c>
      <c r="AE80" s="171">
        <f>'General Liability'!BN$34*$BI80</f>
        <v>1366.0802803185582</v>
      </c>
      <c r="AF80" s="171">
        <f>'General Liability'!BO$34*$BI80</f>
        <v>1366.0802803185582</v>
      </c>
      <c r="AG80" s="171">
        <f>'General Liability'!BP$34*$BI80</f>
        <v>1468.5363013424499</v>
      </c>
      <c r="AH80" s="171">
        <f>'General Liability'!BQ$34*$BI80</f>
        <v>1468.5363013424499</v>
      </c>
      <c r="AI80" s="171">
        <f>'General Liability'!BR$34*$BI80</f>
        <v>1468.5363013424499</v>
      </c>
      <c r="AJ80" s="171">
        <f>'General Liability'!BS$34*$BI80</f>
        <v>1468.5363013424499</v>
      </c>
      <c r="AK80" s="171">
        <f>'General Liability'!BT$34*$BI80</f>
        <v>1468.5363013424499</v>
      </c>
      <c r="AL80" s="171">
        <f>'General Liability'!BU$34*$BI80</f>
        <v>1468.5363013424499</v>
      </c>
      <c r="AM80" s="171">
        <f>'General Liability'!BV$34*$BI80</f>
        <v>1468.5363013424499</v>
      </c>
      <c r="AN80" s="171">
        <f>'General Liability'!BW$34*$BI80</f>
        <v>1468.5363013424499</v>
      </c>
      <c r="AO80" s="171">
        <f>'General Liability'!BX$34*$BI80</f>
        <v>1468.5363013424499</v>
      </c>
      <c r="AP80" s="171">
        <f>'General Liability'!BY$34*$BI80</f>
        <v>1468.5363013424499</v>
      </c>
      <c r="AQ80" s="171">
        <f>'General Liability'!BZ$34*$BI80</f>
        <v>1468.5363013424499</v>
      </c>
      <c r="AR80" s="171">
        <f>'General Liability'!CA$34*$BI80</f>
        <v>1468.5363013424499</v>
      </c>
      <c r="AS80" s="171">
        <f>'General Liability'!CB$34*$BI80</f>
        <v>1512.5923903827236</v>
      </c>
      <c r="AT80" s="171">
        <f>'General Liability'!CC$34*$BI80</f>
        <v>1512.5923903827236</v>
      </c>
      <c r="AU80" s="171">
        <f>'General Liability'!CD$34*$BI80</f>
        <v>1512.5923903827236</v>
      </c>
      <c r="AV80" s="171">
        <f>'General Liability'!CE$34*$BI80</f>
        <v>1512.5923903827236</v>
      </c>
      <c r="AW80" s="171">
        <f>'General Liability'!CF$34*$BI80</f>
        <v>1512.5923903827236</v>
      </c>
      <c r="AX80" s="171">
        <f>'General Liability'!CG$34*$BI80</f>
        <v>1512.5923903827236</v>
      </c>
      <c r="AY80" s="171">
        <f>'General Liability'!CH$34*$BI80</f>
        <v>1512.5923903827236</v>
      </c>
      <c r="AZ80" s="171">
        <f>'General Liability'!CI$34*$BI80</f>
        <v>1512.5923903827236</v>
      </c>
      <c r="BA80" s="171">
        <f>'General Liability'!CJ$34*$BI80</f>
        <v>1512.5923903827236</v>
      </c>
      <c r="BB80" s="171">
        <f>'General Liability'!CK$34*$BI80</f>
        <v>1512.5923903827236</v>
      </c>
      <c r="BC80" s="171">
        <f>'General Liability'!CL$34*$BI80</f>
        <v>1512.5923903827236</v>
      </c>
      <c r="BD80" s="171">
        <f>'General Liability'!CM$34*$BI80</f>
        <v>1512.5923903827236</v>
      </c>
      <c r="BE80" s="171">
        <f>'General Liability'!CN$34*$BI80</f>
        <v>1557.9701620942053</v>
      </c>
      <c r="BF80" s="171">
        <f>'General Liability'!CO$34*$BI80</f>
        <v>1557.9701620942053</v>
      </c>
      <c r="BG80" s="171">
        <f>'General Liability'!CP$34*$BI80</f>
        <v>1557.9701620942053</v>
      </c>
      <c r="BI80" s="174">
        <f>SUMIF(Revenue!$P:$P,'GL - Import (US)'!$F80,Revenue!$N:$N)</f>
        <v>2.0744283819112676E-2</v>
      </c>
    </row>
    <row r="81" spans="1:61" s="173" customFormat="1" ht="12.75" hidden="1" customHeight="1">
      <c r="A81" s="179" t="s">
        <v>469</v>
      </c>
      <c r="B81" s="179" t="s">
        <v>653</v>
      </c>
      <c r="C81" s="170" t="str" cm="1">
        <f t="array" ref="C81">IFERROR(INDEX('Legal Entity'!B:B,MATCH('GL - Import (US)'!F81,'Legal Entity'!A:A,0),0),0)</f>
        <v>1140 - UTILITIES, INC. OF LOUISIANA</v>
      </c>
      <c r="D81" s="170" t="str" cm="1">
        <f t="array" ref="D81">IFERROR(INDEX('Legal Entity'!C:C,MATCH(F81,'Legal Entity'!A:A,0),0),0)</f>
        <v>US</v>
      </c>
      <c r="E81" s="170" t="s">
        <v>631</v>
      </c>
      <c r="F81" s="170" t="s">
        <v>647</v>
      </c>
      <c r="G81" s="170"/>
      <c r="H81" s="171">
        <f>'General Liability'!AQ$34*$BI81</f>
        <v>3160.0761104984413</v>
      </c>
      <c r="I81" s="171">
        <f>'General Liability'!AR$34*$BI81</f>
        <v>4082.8920049637718</v>
      </c>
      <c r="J81" s="171">
        <f>'General Liability'!AS$34*$BI81</f>
        <v>4082.8920049637718</v>
      </c>
      <c r="K81" s="171">
        <f>'General Liability'!AT$34*$BI81</f>
        <v>4082.8920049637718</v>
      </c>
      <c r="L81" s="171">
        <f>'General Liability'!AU$34*$BI81</f>
        <v>4082.8920049637718</v>
      </c>
      <c r="M81" s="171">
        <f>'General Liability'!AV$34*$BI81</f>
        <v>4082.8920049637718</v>
      </c>
      <c r="N81" s="171">
        <f>'General Liability'!AW$34*$BI81</f>
        <v>4082.8920049637718</v>
      </c>
      <c r="O81" s="171">
        <f>'General Liability'!AX$34*$BI81</f>
        <v>4082.8920049637718</v>
      </c>
      <c r="P81" s="171">
        <f>'General Liability'!AY$34*$BI81</f>
        <v>4082.8920049637718</v>
      </c>
      <c r="Q81" s="171">
        <f>'General Liability'!AZ$34*$BI81</f>
        <v>4082.8920049637718</v>
      </c>
      <c r="R81" s="171">
        <f>'General Liability'!BA$34*$BI81</f>
        <v>4082.8920049637718</v>
      </c>
      <c r="S81" s="171">
        <f>'General Liability'!BB$34*$BI81</f>
        <v>4082.8920049637718</v>
      </c>
      <c r="T81" s="171">
        <f>'General Liability'!BC$34*$BI81</f>
        <v>4082.8920049637718</v>
      </c>
      <c r="U81" s="171">
        <f>'General Liability'!BD$34*$BI81</f>
        <v>4389.1089053360556</v>
      </c>
      <c r="V81" s="171">
        <f>'General Liability'!BE$34*$BI81</f>
        <v>4389.1089053360556</v>
      </c>
      <c r="W81" s="171">
        <f>'General Liability'!BF$34*$BI81</f>
        <v>4389.1089053360556</v>
      </c>
      <c r="X81" s="171">
        <f>'General Liability'!BG$34*$BI81</f>
        <v>4389.1089053360556</v>
      </c>
      <c r="Y81" s="171">
        <f>'General Liability'!BH$34*$BI81</f>
        <v>4389.1089053360556</v>
      </c>
      <c r="Z81" s="171">
        <f>'General Liability'!BI$34*$BI81</f>
        <v>4389.1089053360556</v>
      </c>
      <c r="AA81" s="171">
        <f>'General Liability'!BJ$34*$BI81</f>
        <v>4389.1089053360556</v>
      </c>
      <c r="AB81" s="171">
        <f>'General Liability'!BK$34*$BI81</f>
        <v>4389.1089053360556</v>
      </c>
      <c r="AC81" s="171">
        <f>'General Liability'!BL$34*$BI81</f>
        <v>4389.1089053360556</v>
      </c>
      <c r="AD81" s="171">
        <f>'General Liability'!BM$34*$BI81</f>
        <v>4389.1089053360556</v>
      </c>
      <c r="AE81" s="171">
        <f>'General Liability'!BN$34*$BI81</f>
        <v>4389.1089053360556</v>
      </c>
      <c r="AF81" s="171">
        <f>'General Liability'!BO$34*$BI81</f>
        <v>4389.1089053360556</v>
      </c>
      <c r="AG81" s="171">
        <f>'General Liability'!BP$34*$BI81</f>
        <v>4718.2920732362591</v>
      </c>
      <c r="AH81" s="171">
        <f>'General Liability'!BQ$34*$BI81</f>
        <v>4718.2920732362591</v>
      </c>
      <c r="AI81" s="171">
        <f>'General Liability'!BR$34*$BI81</f>
        <v>4718.2920732362591</v>
      </c>
      <c r="AJ81" s="171">
        <f>'General Liability'!BS$34*$BI81</f>
        <v>4718.2920732362591</v>
      </c>
      <c r="AK81" s="171">
        <f>'General Liability'!BT$34*$BI81</f>
        <v>4718.2920732362591</v>
      </c>
      <c r="AL81" s="171">
        <f>'General Liability'!BU$34*$BI81</f>
        <v>4718.2920732362591</v>
      </c>
      <c r="AM81" s="171">
        <f>'General Liability'!BV$34*$BI81</f>
        <v>4718.2920732362591</v>
      </c>
      <c r="AN81" s="171">
        <f>'General Liability'!BW$34*$BI81</f>
        <v>4718.2920732362591</v>
      </c>
      <c r="AO81" s="171">
        <f>'General Liability'!BX$34*$BI81</f>
        <v>4718.2920732362591</v>
      </c>
      <c r="AP81" s="171">
        <f>'General Liability'!BY$34*$BI81</f>
        <v>4718.2920732362591</v>
      </c>
      <c r="AQ81" s="171">
        <f>'General Liability'!BZ$34*$BI81</f>
        <v>4718.2920732362591</v>
      </c>
      <c r="AR81" s="171">
        <f>'General Liability'!CA$34*$BI81</f>
        <v>4718.2920732362591</v>
      </c>
      <c r="AS81" s="171">
        <f>'General Liability'!CB$34*$BI81</f>
        <v>4859.8408354333469</v>
      </c>
      <c r="AT81" s="171">
        <f>'General Liability'!CC$34*$BI81</f>
        <v>4859.8408354333469</v>
      </c>
      <c r="AU81" s="171">
        <f>'General Liability'!CD$34*$BI81</f>
        <v>4859.8408354333469</v>
      </c>
      <c r="AV81" s="171">
        <f>'General Liability'!CE$34*$BI81</f>
        <v>4859.8408354333469</v>
      </c>
      <c r="AW81" s="171">
        <f>'General Liability'!CF$34*$BI81</f>
        <v>4859.8408354333469</v>
      </c>
      <c r="AX81" s="171">
        <f>'General Liability'!CG$34*$BI81</f>
        <v>4859.8408354333469</v>
      </c>
      <c r="AY81" s="171">
        <f>'General Liability'!CH$34*$BI81</f>
        <v>4859.8408354333469</v>
      </c>
      <c r="AZ81" s="171">
        <f>'General Liability'!CI$34*$BI81</f>
        <v>4859.8408354333469</v>
      </c>
      <c r="BA81" s="171">
        <f>'General Liability'!CJ$34*$BI81</f>
        <v>4859.8408354333469</v>
      </c>
      <c r="BB81" s="171">
        <f>'General Liability'!CK$34*$BI81</f>
        <v>4859.8408354333469</v>
      </c>
      <c r="BC81" s="171">
        <f>'General Liability'!CL$34*$BI81</f>
        <v>4859.8408354333469</v>
      </c>
      <c r="BD81" s="171">
        <f>'General Liability'!CM$34*$BI81</f>
        <v>4859.8408354333469</v>
      </c>
      <c r="BE81" s="171">
        <f>'General Liability'!CN$34*$BI81</f>
        <v>5005.6360604963484</v>
      </c>
      <c r="BF81" s="171">
        <f>'General Liability'!CO$34*$BI81</f>
        <v>5005.6360604963484</v>
      </c>
      <c r="BG81" s="171">
        <f>'General Liability'!CP$34*$BI81</f>
        <v>5005.6360604963484</v>
      </c>
      <c r="BI81" s="174">
        <f>SUMIF(Revenue!$P:$P,'GL - Import (US)'!$F81,Revenue!$N:$N)</f>
        <v>6.6649758551564964E-2</v>
      </c>
    </row>
    <row r="82" spans="1:61" s="173" customFormat="1" ht="12.75" hidden="1" customHeight="1">
      <c r="A82" s="179" t="s">
        <v>469</v>
      </c>
      <c r="B82" s="179" t="s">
        <v>653</v>
      </c>
      <c r="C82" s="170" t="str" cm="1">
        <f t="array" ref="C82">IFERROR(INDEX('Legal Entity'!B:B,MATCH('GL - Import (US)'!F82,'Legal Entity'!A:A,0),0),0)</f>
        <v>1188 - Corix Utilities (Texas) Inc.</v>
      </c>
      <c r="D82" s="170" t="str" cm="1">
        <f t="array" ref="D82">IFERROR(INDEX('Legal Entity'!C:C,MATCH(F82,'Legal Entity'!A:A,0),0),0)</f>
        <v>US</v>
      </c>
      <c r="E82" s="170" t="s">
        <v>631</v>
      </c>
      <c r="F82" s="170" t="s">
        <v>26</v>
      </c>
      <c r="G82" s="170"/>
      <c r="H82" s="171">
        <f>'General Liability'!AQ$34*$BI82</f>
        <v>1957.4059796170691</v>
      </c>
      <c r="I82" s="171">
        <f>'General Liability'!AR$34*$BI82</f>
        <v>2529.0141582653987</v>
      </c>
      <c r="J82" s="171">
        <f>'General Liability'!AS$34*$BI82</f>
        <v>2529.0141582653987</v>
      </c>
      <c r="K82" s="171">
        <f>'General Liability'!AT$34*$BI82</f>
        <v>2529.0141582653987</v>
      </c>
      <c r="L82" s="171">
        <f>'General Liability'!AU$34*$BI82</f>
        <v>2529.0141582653987</v>
      </c>
      <c r="M82" s="171">
        <f>'General Liability'!AV$34*$BI82</f>
        <v>2529.0141582653987</v>
      </c>
      <c r="N82" s="171">
        <f>'General Liability'!AW$34*$BI82</f>
        <v>2529.0141582653987</v>
      </c>
      <c r="O82" s="171">
        <f>'General Liability'!AX$34*$BI82</f>
        <v>2529.0141582653987</v>
      </c>
      <c r="P82" s="171">
        <f>'General Liability'!AY$34*$BI82</f>
        <v>2529.0141582653987</v>
      </c>
      <c r="Q82" s="171">
        <f>'General Liability'!AZ$34*$BI82</f>
        <v>2529.0141582653987</v>
      </c>
      <c r="R82" s="171">
        <f>'General Liability'!BA$34*$BI82</f>
        <v>2529.0141582653987</v>
      </c>
      <c r="S82" s="171">
        <f>'General Liability'!BB$34*$BI82</f>
        <v>2529.0141582653987</v>
      </c>
      <c r="T82" s="171">
        <f>'General Liability'!BC$34*$BI82</f>
        <v>2529.0141582653987</v>
      </c>
      <c r="U82" s="171">
        <f>'General Liability'!BD$34*$BI82</f>
        <v>2718.6902201353041</v>
      </c>
      <c r="V82" s="171">
        <f>'General Liability'!BE$34*$BI82</f>
        <v>2718.6902201353041</v>
      </c>
      <c r="W82" s="171">
        <f>'General Liability'!BF$34*$BI82</f>
        <v>2718.6902201353041</v>
      </c>
      <c r="X82" s="171">
        <f>'General Liability'!BG$34*$BI82</f>
        <v>2718.6902201353041</v>
      </c>
      <c r="Y82" s="171">
        <f>'General Liability'!BH$34*$BI82</f>
        <v>2718.6902201353041</v>
      </c>
      <c r="Z82" s="171">
        <f>'General Liability'!BI$34*$BI82</f>
        <v>2718.6902201353041</v>
      </c>
      <c r="AA82" s="171">
        <f>'General Liability'!BJ$34*$BI82</f>
        <v>2718.6902201353041</v>
      </c>
      <c r="AB82" s="171">
        <f>'General Liability'!BK$34*$BI82</f>
        <v>2718.6902201353041</v>
      </c>
      <c r="AC82" s="171">
        <f>'General Liability'!BL$34*$BI82</f>
        <v>2718.6902201353041</v>
      </c>
      <c r="AD82" s="171">
        <f>'General Liability'!BM$34*$BI82</f>
        <v>2718.6902201353041</v>
      </c>
      <c r="AE82" s="171">
        <f>'General Liability'!BN$34*$BI82</f>
        <v>2718.6902201353041</v>
      </c>
      <c r="AF82" s="171">
        <f>'General Liability'!BO$34*$BI82</f>
        <v>2718.6902201353041</v>
      </c>
      <c r="AG82" s="171">
        <f>'General Liability'!BP$34*$BI82</f>
        <v>2922.5919866454515</v>
      </c>
      <c r="AH82" s="171">
        <f>'General Liability'!BQ$34*$BI82</f>
        <v>2922.5919866454515</v>
      </c>
      <c r="AI82" s="171">
        <f>'General Liability'!BR$34*$BI82</f>
        <v>2922.5919866454515</v>
      </c>
      <c r="AJ82" s="171">
        <f>'General Liability'!BS$34*$BI82</f>
        <v>2922.5919866454515</v>
      </c>
      <c r="AK82" s="171">
        <f>'General Liability'!BT$34*$BI82</f>
        <v>2922.5919866454515</v>
      </c>
      <c r="AL82" s="171">
        <f>'General Liability'!BU$34*$BI82</f>
        <v>2922.5919866454515</v>
      </c>
      <c r="AM82" s="171">
        <f>'General Liability'!BV$34*$BI82</f>
        <v>2922.5919866454515</v>
      </c>
      <c r="AN82" s="171">
        <f>'General Liability'!BW$34*$BI82</f>
        <v>2922.5919866454515</v>
      </c>
      <c r="AO82" s="171">
        <f>'General Liability'!BX$34*$BI82</f>
        <v>2922.5919866454515</v>
      </c>
      <c r="AP82" s="171">
        <f>'General Liability'!BY$34*$BI82</f>
        <v>2922.5919866454515</v>
      </c>
      <c r="AQ82" s="171">
        <f>'General Liability'!BZ$34*$BI82</f>
        <v>2922.5919866454515</v>
      </c>
      <c r="AR82" s="171">
        <f>'General Liability'!CA$34*$BI82</f>
        <v>2922.5919866454515</v>
      </c>
      <c r="AS82" s="171">
        <f>'General Liability'!CB$34*$BI82</f>
        <v>3010.2697462448155</v>
      </c>
      <c r="AT82" s="171">
        <f>'General Liability'!CC$34*$BI82</f>
        <v>3010.2697462448155</v>
      </c>
      <c r="AU82" s="171">
        <f>'General Liability'!CD$34*$BI82</f>
        <v>3010.2697462448155</v>
      </c>
      <c r="AV82" s="171">
        <f>'General Liability'!CE$34*$BI82</f>
        <v>3010.2697462448155</v>
      </c>
      <c r="AW82" s="171">
        <f>'General Liability'!CF$34*$BI82</f>
        <v>3010.2697462448155</v>
      </c>
      <c r="AX82" s="171">
        <f>'General Liability'!CG$34*$BI82</f>
        <v>3010.2697462448155</v>
      </c>
      <c r="AY82" s="171">
        <f>'General Liability'!CH$34*$BI82</f>
        <v>3010.2697462448155</v>
      </c>
      <c r="AZ82" s="171">
        <f>'General Liability'!CI$34*$BI82</f>
        <v>3010.2697462448155</v>
      </c>
      <c r="BA82" s="171">
        <f>'General Liability'!CJ$34*$BI82</f>
        <v>3010.2697462448155</v>
      </c>
      <c r="BB82" s="171">
        <f>'General Liability'!CK$34*$BI82</f>
        <v>3010.2697462448155</v>
      </c>
      <c r="BC82" s="171">
        <f>'General Liability'!CL$34*$BI82</f>
        <v>3010.2697462448155</v>
      </c>
      <c r="BD82" s="171">
        <f>'General Liability'!CM$34*$BI82</f>
        <v>3010.2697462448155</v>
      </c>
      <c r="BE82" s="171">
        <f>'General Liability'!CN$34*$BI82</f>
        <v>3100.5778386321599</v>
      </c>
      <c r="BF82" s="171">
        <f>'General Liability'!CO$34*$BI82</f>
        <v>3100.5778386321599</v>
      </c>
      <c r="BG82" s="171">
        <f>'General Liability'!CP$34*$BI82</f>
        <v>3100.5778386321599</v>
      </c>
      <c r="BI82" s="174">
        <f>SUMIF(Revenue!$P:$P,'GL - Import (US)'!$F82,Revenue!$N:$N)</f>
        <v>4.1284017019542443E-2</v>
      </c>
    </row>
    <row r="83" spans="1:61" s="173" customFormat="1" ht="12.75" hidden="1" customHeight="1">
      <c r="A83" s="179" t="s">
        <v>469</v>
      </c>
      <c r="B83" s="179" t="s">
        <v>653</v>
      </c>
      <c r="C83" s="170" t="str" cm="1">
        <f t="array" ref="C83">IFERROR(INDEX('Legal Entity'!B:B,MATCH('GL - Import (US)'!F83,'Legal Entity'!A:A,0),0),0)</f>
        <v>1144 - WATER SERVICE COMPANY OF GEORGIA, INC.</v>
      </c>
      <c r="D83" s="170" t="str" cm="1">
        <f t="array" ref="D83">IFERROR(INDEX('Legal Entity'!C:C,MATCH(F83,'Legal Entity'!A:A,0),0),0)</f>
        <v>US</v>
      </c>
      <c r="E83" s="170" t="s">
        <v>631</v>
      </c>
      <c r="F83" s="170" t="s">
        <v>22</v>
      </c>
      <c r="G83" s="170"/>
      <c r="H83" s="171">
        <f>'General Liability'!AQ$34*$BI83</f>
        <v>2427.3403954886289</v>
      </c>
      <c r="I83" s="171">
        <f>'General Liability'!AR$34*$BI83</f>
        <v>3136.1803790551489</v>
      </c>
      <c r="J83" s="171">
        <f>'General Liability'!AS$34*$BI83</f>
        <v>3136.1803790551489</v>
      </c>
      <c r="K83" s="171">
        <f>'General Liability'!AT$34*$BI83</f>
        <v>3136.1803790551489</v>
      </c>
      <c r="L83" s="171">
        <f>'General Liability'!AU$34*$BI83</f>
        <v>3136.1803790551489</v>
      </c>
      <c r="M83" s="171">
        <f>'General Liability'!AV$34*$BI83</f>
        <v>3136.1803790551489</v>
      </c>
      <c r="N83" s="171">
        <f>'General Liability'!AW$34*$BI83</f>
        <v>3136.1803790551489</v>
      </c>
      <c r="O83" s="171">
        <f>'General Liability'!AX$34*$BI83</f>
        <v>3136.1803790551489</v>
      </c>
      <c r="P83" s="171">
        <f>'General Liability'!AY$34*$BI83</f>
        <v>3136.1803790551489</v>
      </c>
      <c r="Q83" s="171">
        <f>'General Liability'!AZ$34*$BI83</f>
        <v>3136.1803790551489</v>
      </c>
      <c r="R83" s="171">
        <f>'General Liability'!BA$34*$BI83</f>
        <v>3136.1803790551489</v>
      </c>
      <c r="S83" s="171">
        <f>'General Liability'!BB$34*$BI83</f>
        <v>3136.1803790551489</v>
      </c>
      <c r="T83" s="171">
        <f>'General Liability'!BC$34*$BI83</f>
        <v>3136.1803790551489</v>
      </c>
      <c r="U83" s="171">
        <f>'General Liability'!BD$34*$BI83</f>
        <v>3371.3939074842851</v>
      </c>
      <c r="V83" s="171">
        <f>'General Liability'!BE$34*$BI83</f>
        <v>3371.3939074842851</v>
      </c>
      <c r="W83" s="171">
        <f>'General Liability'!BF$34*$BI83</f>
        <v>3371.3939074842851</v>
      </c>
      <c r="X83" s="171">
        <f>'General Liability'!BG$34*$BI83</f>
        <v>3371.3939074842851</v>
      </c>
      <c r="Y83" s="171">
        <f>'General Liability'!BH$34*$BI83</f>
        <v>3371.3939074842851</v>
      </c>
      <c r="Z83" s="171">
        <f>'General Liability'!BI$34*$BI83</f>
        <v>3371.3939074842851</v>
      </c>
      <c r="AA83" s="171">
        <f>'General Liability'!BJ$34*$BI83</f>
        <v>3371.3939074842851</v>
      </c>
      <c r="AB83" s="171">
        <f>'General Liability'!BK$34*$BI83</f>
        <v>3371.3939074842851</v>
      </c>
      <c r="AC83" s="171">
        <f>'General Liability'!BL$34*$BI83</f>
        <v>3371.3939074842851</v>
      </c>
      <c r="AD83" s="171">
        <f>'General Liability'!BM$34*$BI83</f>
        <v>3371.3939074842851</v>
      </c>
      <c r="AE83" s="171">
        <f>'General Liability'!BN$34*$BI83</f>
        <v>3371.3939074842851</v>
      </c>
      <c r="AF83" s="171">
        <f>'General Liability'!BO$34*$BI83</f>
        <v>3371.3939074842851</v>
      </c>
      <c r="AG83" s="171">
        <f>'General Liability'!BP$34*$BI83</f>
        <v>3624.2484505456064</v>
      </c>
      <c r="AH83" s="171">
        <f>'General Liability'!BQ$34*$BI83</f>
        <v>3624.2484505456064</v>
      </c>
      <c r="AI83" s="171">
        <f>'General Liability'!BR$34*$BI83</f>
        <v>3624.2484505456064</v>
      </c>
      <c r="AJ83" s="171">
        <f>'General Liability'!BS$34*$BI83</f>
        <v>3624.2484505456064</v>
      </c>
      <c r="AK83" s="171">
        <f>'General Liability'!BT$34*$BI83</f>
        <v>3624.2484505456064</v>
      </c>
      <c r="AL83" s="171">
        <f>'General Liability'!BU$34*$BI83</f>
        <v>3624.2484505456064</v>
      </c>
      <c r="AM83" s="171">
        <f>'General Liability'!BV$34*$BI83</f>
        <v>3624.2484505456064</v>
      </c>
      <c r="AN83" s="171">
        <f>'General Liability'!BW$34*$BI83</f>
        <v>3624.2484505456064</v>
      </c>
      <c r="AO83" s="171">
        <f>'General Liability'!BX$34*$BI83</f>
        <v>3624.2484505456064</v>
      </c>
      <c r="AP83" s="171">
        <f>'General Liability'!BY$34*$BI83</f>
        <v>3624.2484505456064</v>
      </c>
      <c r="AQ83" s="171">
        <f>'General Liability'!BZ$34*$BI83</f>
        <v>3624.2484505456064</v>
      </c>
      <c r="AR83" s="171">
        <f>'General Liability'!CA$34*$BI83</f>
        <v>3624.2484505456064</v>
      </c>
      <c r="AS83" s="171">
        <f>'General Liability'!CB$34*$BI83</f>
        <v>3732.9759040619751</v>
      </c>
      <c r="AT83" s="171">
        <f>'General Liability'!CC$34*$BI83</f>
        <v>3732.9759040619751</v>
      </c>
      <c r="AU83" s="171">
        <f>'General Liability'!CD$34*$BI83</f>
        <v>3732.9759040619751</v>
      </c>
      <c r="AV83" s="171">
        <f>'General Liability'!CE$34*$BI83</f>
        <v>3732.9759040619751</v>
      </c>
      <c r="AW83" s="171">
        <f>'General Liability'!CF$34*$BI83</f>
        <v>3732.9759040619751</v>
      </c>
      <c r="AX83" s="171">
        <f>'General Liability'!CG$34*$BI83</f>
        <v>3732.9759040619751</v>
      </c>
      <c r="AY83" s="171">
        <f>'General Liability'!CH$34*$BI83</f>
        <v>3732.9759040619751</v>
      </c>
      <c r="AZ83" s="171">
        <f>'General Liability'!CI$34*$BI83</f>
        <v>3732.9759040619751</v>
      </c>
      <c r="BA83" s="171">
        <f>'General Liability'!CJ$34*$BI83</f>
        <v>3732.9759040619751</v>
      </c>
      <c r="BB83" s="171">
        <f>'General Liability'!CK$34*$BI83</f>
        <v>3732.9759040619751</v>
      </c>
      <c r="BC83" s="171">
        <f>'General Liability'!CL$34*$BI83</f>
        <v>3732.9759040619751</v>
      </c>
      <c r="BD83" s="171">
        <f>'General Liability'!CM$34*$BI83</f>
        <v>3732.9759040619751</v>
      </c>
      <c r="BE83" s="171">
        <f>'General Liability'!CN$34*$BI83</f>
        <v>3844.9651811838344</v>
      </c>
      <c r="BF83" s="171">
        <f>'General Liability'!CO$34*$BI83</f>
        <v>3844.9651811838344</v>
      </c>
      <c r="BG83" s="171">
        <f>'General Liability'!CP$34*$BI83</f>
        <v>3844.9651811838344</v>
      </c>
      <c r="BI83" s="174">
        <f>SUMIF(Revenue!$P:$P,'GL - Import (US)'!$F83,Revenue!$N:$N)</f>
        <v>5.1195492014988006E-2</v>
      </c>
    </row>
    <row r="84" spans="1:61" s="173" customFormat="1" ht="12.75" hidden="1" customHeight="1">
      <c r="A84" s="179" t="s">
        <v>469</v>
      </c>
      <c r="B84" s="179" t="s">
        <v>653</v>
      </c>
      <c r="C84" s="170" t="str" cm="1">
        <f t="array" ref="C84">IFERROR(INDEX('Legal Entity'!B:B,MATCH('GL - Import (US)'!F84,'Legal Entity'!A:A,0),0),0)</f>
        <v>1172 - COMMUNITY UTILITIES OF ALABAMA, INC.       </v>
      </c>
      <c r="D84" s="170" t="str" cm="1">
        <f t="array" ref="D84">IFERROR(INDEX('Legal Entity'!C:C,MATCH(F84,'Legal Entity'!A:A,0),0),0)</f>
        <v>US</v>
      </c>
      <c r="E84" s="170" t="s">
        <v>631</v>
      </c>
      <c r="F84" s="170" t="s">
        <v>648</v>
      </c>
      <c r="G84" s="170"/>
      <c r="H84" s="171">
        <f>'General Liability'!AQ$34*$BI84</f>
        <v>326.57096664391452</v>
      </c>
      <c r="I84" s="171">
        <f>'General Liability'!AR$34*$BI84</f>
        <v>421.93730218523694</v>
      </c>
      <c r="J84" s="171">
        <f>'General Liability'!AS$34*$BI84</f>
        <v>421.93730218523694</v>
      </c>
      <c r="K84" s="171">
        <f>'General Liability'!AT$34*$BI84</f>
        <v>421.93730218523694</v>
      </c>
      <c r="L84" s="171">
        <f>'General Liability'!AU$34*$BI84</f>
        <v>421.93730218523694</v>
      </c>
      <c r="M84" s="171">
        <f>'General Liability'!AV$34*$BI84</f>
        <v>421.93730218523694</v>
      </c>
      <c r="N84" s="171">
        <f>'General Liability'!AW$34*$BI84</f>
        <v>421.93730218523694</v>
      </c>
      <c r="O84" s="171">
        <f>'General Liability'!AX$34*$BI84</f>
        <v>421.93730218523694</v>
      </c>
      <c r="P84" s="171">
        <f>'General Liability'!AY$34*$BI84</f>
        <v>421.93730218523694</v>
      </c>
      <c r="Q84" s="171">
        <f>'General Liability'!AZ$34*$BI84</f>
        <v>421.93730218523694</v>
      </c>
      <c r="R84" s="171">
        <f>'General Liability'!BA$34*$BI84</f>
        <v>421.93730218523694</v>
      </c>
      <c r="S84" s="171">
        <f>'General Liability'!BB$34*$BI84</f>
        <v>421.93730218523694</v>
      </c>
      <c r="T84" s="171">
        <f>'General Liability'!BC$34*$BI84</f>
        <v>421.93730218523694</v>
      </c>
      <c r="U84" s="171">
        <f>'General Liability'!BD$34*$BI84</f>
        <v>453.58259984912979</v>
      </c>
      <c r="V84" s="171">
        <f>'General Liability'!BE$34*$BI84</f>
        <v>453.58259984912979</v>
      </c>
      <c r="W84" s="171">
        <f>'General Liability'!BF$34*$BI84</f>
        <v>453.58259984912979</v>
      </c>
      <c r="X84" s="171">
        <f>'General Liability'!BG$34*$BI84</f>
        <v>453.58259984912979</v>
      </c>
      <c r="Y84" s="171">
        <f>'General Liability'!BH$34*$BI84</f>
        <v>453.58259984912979</v>
      </c>
      <c r="Z84" s="171">
        <f>'General Liability'!BI$34*$BI84</f>
        <v>453.58259984912979</v>
      </c>
      <c r="AA84" s="171">
        <f>'General Liability'!BJ$34*$BI84</f>
        <v>453.58259984912979</v>
      </c>
      <c r="AB84" s="171">
        <f>'General Liability'!BK$34*$BI84</f>
        <v>453.58259984912979</v>
      </c>
      <c r="AC84" s="171">
        <f>'General Liability'!BL$34*$BI84</f>
        <v>453.58259984912979</v>
      </c>
      <c r="AD84" s="171">
        <f>'General Liability'!BM$34*$BI84</f>
        <v>453.58259984912979</v>
      </c>
      <c r="AE84" s="171">
        <f>'General Liability'!BN$34*$BI84</f>
        <v>453.58259984912979</v>
      </c>
      <c r="AF84" s="171">
        <f>'General Liability'!BO$34*$BI84</f>
        <v>453.58259984912979</v>
      </c>
      <c r="AG84" s="171">
        <f>'General Liability'!BP$34*$BI84</f>
        <v>487.60129483781446</v>
      </c>
      <c r="AH84" s="171">
        <f>'General Liability'!BQ$34*$BI84</f>
        <v>487.60129483781446</v>
      </c>
      <c r="AI84" s="171">
        <f>'General Liability'!BR$34*$BI84</f>
        <v>487.60129483781446</v>
      </c>
      <c r="AJ84" s="171">
        <f>'General Liability'!BS$34*$BI84</f>
        <v>487.60129483781446</v>
      </c>
      <c r="AK84" s="171">
        <f>'General Liability'!BT$34*$BI84</f>
        <v>487.60129483781446</v>
      </c>
      <c r="AL84" s="171">
        <f>'General Liability'!BU$34*$BI84</f>
        <v>487.60129483781446</v>
      </c>
      <c r="AM84" s="171">
        <f>'General Liability'!BV$34*$BI84</f>
        <v>487.60129483781446</v>
      </c>
      <c r="AN84" s="171">
        <f>'General Liability'!BW$34*$BI84</f>
        <v>487.60129483781446</v>
      </c>
      <c r="AO84" s="171">
        <f>'General Liability'!BX$34*$BI84</f>
        <v>487.60129483781446</v>
      </c>
      <c r="AP84" s="171">
        <f>'General Liability'!BY$34*$BI84</f>
        <v>487.60129483781446</v>
      </c>
      <c r="AQ84" s="171">
        <f>'General Liability'!BZ$34*$BI84</f>
        <v>487.60129483781446</v>
      </c>
      <c r="AR84" s="171">
        <f>'General Liability'!CA$34*$BI84</f>
        <v>487.60129483781446</v>
      </c>
      <c r="AS84" s="171">
        <f>'General Liability'!CB$34*$BI84</f>
        <v>502.22933368294895</v>
      </c>
      <c r="AT84" s="171">
        <f>'General Liability'!CC$34*$BI84</f>
        <v>502.22933368294895</v>
      </c>
      <c r="AU84" s="171">
        <f>'General Liability'!CD$34*$BI84</f>
        <v>502.22933368294895</v>
      </c>
      <c r="AV84" s="171">
        <f>'General Liability'!CE$34*$BI84</f>
        <v>502.22933368294895</v>
      </c>
      <c r="AW84" s="171">
        <f>'General Liability'!CF$34*$BI84</f>
        <v>502.22933368294895</v>
      </c>
      <c r="AX84" s="171">
        <f>'General Liability'!CG$34*$BI84</f>
        <v>502.22933368294895</v>
      </c>
      <c r="AY84" s="171">
        <f>'General Liability'!CH$34*$BI84</f>
        <v>502.22933368294895</v>
      </c>
      <c r="AZ84" s="171">
        <f>'General Liability'!CI$34*$BI84</f>
        <v>502.22933368294895</v>
      </c>
      <c r="BA84" s="171">
        <f>'General Liability'!CJ$34*$BI84</f>
        <v>502.22933368294895</v>
      </c>
      <c r="BB84" s="171">
        <f>'General Liability'!CK$34*$BI84</f>
        <v>502.22933368294895</v>
      </c>
      <c r="BC84" s="171">
        <f>'General Liability'!CL$34*$BI84</f>
        <v>502.22933368294895</v>
      </c>
      <c r="BD84" s="171">
        <f>'General Liability'!CM$34*$BI84</f>
        <v>502.22933368294895</v>
      </c>
      <c r="BE84" s="171">
        <f>'General Liability'!CN$34*$BI84</f>
        <v>517.29621369343749</v>
      </c>
      <c r="BF84" s="171">
        <f>'General Liability'!CO$34*$BI84</f>
        <v>517.29621369343749</v>
      </c>
      <c r="BG84" s="171">
        <f>'General Liability'!CP$34*$BI84</f>
        <v>517.29621369343749</v>
      </c>
      <c r="BI84" s="174">
        <f>SUMIF(Revenue!$P:$P,'GL - Import (US)'!$F84,Revenue!$N:$N)</f>
        <v>6.8877695712635627E-3</v>
      </c>
    </row>
    <row r="85" spans="1:61" s="173" customFormat="1" ht="12.75" hidden="1" customHeight="1">
      <c r="A85" s="179" t="s">
        <v>469</v>
      </c>
      <c r="B85" s="179" t="s">
        <v>653</v>
      </c>
      <c r="C85" s="170" t="str" cm="1">
        <f t="array" ref="C85">IFERROR(INDEX('Legal Entity'!B:B,MATCH('GL - Import (US)'!F85,'Legal Entity'!A:A,0),0),0)</f>
        <v>1118 - TENNESSEE WATER SERVICE, INC.</v>
      </c>
      <c r="D85" s="170" t="str" cm="1">
        <f t="array" ref="D85">IFERROR(INDEX('Legal Entity'!C:C,MATCH(F85,'Legal Entity'!A:A,0),0),0)</f>
        <v>US</v>
      </c>
      <c r="E85" s="170" t="s">
        <v>631</v>
      </c>
      <c r="F85" s="170" t="s">
        <v>15</v>
      </c>
      <c r="G85" s="170"/>
      <c r="H85" s="171">
        <f>'General Liability'!AQ$34*$BI85</f>
        <v>83.280993588771935</v>
      </c>
      <c r="I85" s="171">
        <f>'General Liability'!AR$34*$BI85</f>
        <v>107.60098522924605</v>
      </c>
      <c r="J85" s="171">
        <f>'General Liability'!AS$34*$BI85</f>
        <v>107.60098522924605</v>
      </c>
      <c r="K85" s="171">
        <f>'General Liability'!AT$34*$BI85</f>
        <v>107.60098522924605</v>
      </c>
      <c r="L85" s="171">
        <f>'General Liability'!AU$34*$BI85</f>
        <v>107.60098522924605</v>
      </c>
      <c r="M85" s="171">
        <f>'General Liability'!AV$34*$BI85</f>
        <v>107.60098522924605</v>
      </c>
      <c r="N85" s="171">
        <f>'General Liability'!AW$34*$BI85</f>
        <v>107.60098522924605</v>
      </c>
      <c r="O85" s="171">
        <f>'General Liability'!AX$34*$BI85</f>
        <v>107.60098522924605</v>
      </c>
      <c r="P85" s="171">
        <f>'General Liability'!AY$34*$BI85</f>
        <v>107.60098522924605</v>
      </c>
      <c r="Q85" s="171">
        <f>'General Liability'!AZ$34*$BI85</f>
        <v>107.60098522924605</v>
      </c>
      <c r="R85" s="171">
        <f>'General Liability'!BA$34*$BI85</f>
        <v>107.60098522924605</v>
      </c>
      <c r="S85" s="171">
        <f>'General Liability'!BB$34*$BI85</f>
        <v>107.60098522924605</v>
      </c>
      <c r="T85" s="171">
        <f>'General Liability'!BC$34*$BI85</f>
        <v>107.60098522924605</v>
      </c>
      <c r="U85" s="171">
        <f>'General Liability'!BD$34*$BI85</f>
        <v>115.67105912143951</v>
      </c>
      <c r="V85" s="171">
        <f>'General Liability'!BE$34*$BI85</f>
        <v>115.67105912143951</v>
      </c>
      <c r="W85" s="171">
        <f>'General Liability'!BF$34*$BI85</f>
        <v>115.67105912143951</v>
      </c>
      <c r="X85" s="171">
        <f>'General Liability'!BG$34*$BI85</f>
        <v>115.67105912143951</v>
      </c>
      <c r="Y85" s="171">
        <f>'General Liability'!BH$34*$BI85</f>
        <v>115.67105912143951</v>
      </c>
      <c r="Z85" s="171">
        <f>'General Liability'!BI$34*$BI85</f>
        <v>115.67105912143951</v>
      </c>
      <c r="AA85" s="171">
        <f>'General Liability'!BJ$34*$BI85</f>
        <v>115.67105912143951</v>
      </c>
      <c r="AB85" s="171">
        <f>'General Liability'!BK$34*$BI85</f>
        <v>115.67105912143951</v>
      </c>
      <c r="AC85" s="171">
        <f>'General Liability'!BL$34*$BI85</f>
        <v>115.67105912143951</v>
      </c>
      <c r="AD85" s="171">
        <f>'General Liability'!BM$34*$BI85</f>
        <v>115.67105912143951</v>
      </c>
      <c r="AE85" s="171">
        <f>'General Liability'!BN$34*$BI85</f>
        <v>115.67105912143951</v>
      </c>
      <c r="AF85" s="171">
        <f>'General Liability'!BO$34*$BI85</f>
        <v>115.67105912143951</v>
      </c>
      <c r="AG85" s="171">
        <f>'General Liability'!BP$34*$BI85</f>
        <v>124.34638855554746</v>
      </c>
      <c r="AH85" s="171">
        <f>'General Liability'!BQ$34*$BI85</f>
        <v>124.34638855554746</v>
      </c>
      <c r="AI85" s="171">
        <f>'General Liability'!BR$34*$BI85</f>
        <v>124.34638855554746</v>
      </c>
      <c r="AJ85" s="171">
        <f>'General Liability'!BS$34*$BI85</f>
        <v>124.34638855554746</v>
      </c>
      <c r="AK85" s="171">
        <f>'General Liability'!BT$34*$BI85</f>
        <v>124.34638855554746</v>
      </c>
      <c r="AL85" s="171">
        <f>'General Liability'!BU$34*$BI85</f>
        <v>124.34638855554746</v>
      </c>
      <c r="AM85" s="171">
        <f>'General Liability'!BV$34*$BI85</f>
        <v>124.34638855554746</v>
      </c>
      <c r="AN85" s="171">
        <f>'General Liability'!BW$34*$BI85</f>
        <v>124.34638855554746</v>
      </c>
      <c r="AO85" s="171">
        <f>'General Liability'!BX$34*$BI85</f>
        <v>124.34638855554746</v>
      </c>
      <c r="AP85" s="171">
        <f>'General Liability'!BY$34*$BI85</f>
        <v>124.34638855554746</v>
      </c>
      <c r="AQ85" s="171">
        <f>'General Liability'!BZ$34*$BI85</f>
        <v>124.34638855554746</v>
      </c>
      <c r="AR85" s="171">
        <f>'General Liability'!CA$34*$BI85</f>
        <v>124.34638855554746</v>
      </c>
      <c r="AS85" s="171">
        <f>'General Liability'!CB$34*$BI85</f>
        <v>128.07678021221389</v>
      </c>
      <c r="AT85" s="171">
        <f>'General Liability'!CC$34*$BI85</f>
        <v>128.07678021221389</v>
      </c>
      <c r="AU85" s="171">
        <f>'General Liability'!CD$34*$BI85</f>
        <v>128.07678021221389</v>
      </c>
      <c r="AV85" s="171">
        <f>'General Liability'!CE$34*$BI85</f>
        <v>128.07678021221389</v>
      </c>
      <c r="AW85" s="171">
        <f>'General Liability'!CF$34*$BI85</f>
        <v>128.07678021221389</v>
      </c>
      <c r="AX85" s="171">
        <f>'General Liability'!CG$34*$BI85</f>
        <v>128.07678021221389</v>
      </c>
      <c r="AY85" s="171">
        <f>'General Liability'!CH$34*$BI85</f>
        <v>128.07678021221389</v>
      </c>
      <c r="AZ85" s="171">
        <f>'General Liability'!CI$34*$BI85</f>
        <v>128.07678021221389</v>
      </c>
      <c r="BA85" s="171">
        <f>'General Liability'!CJ$34*$BI85</f>
        <v>128.07678021221389</v>
      </c>
      <c r="BB85" s="171">
        <f>'General Liability'!CK$34*$BI85</f>
        <v>128.07678021221389</v>
      </c>
      <c r="BC85" s="171">
        <f>'General Liability'!CL$34*$BI85</f>
        <v>128.07678021221389</v>
      </c>
      <c r="BD85" s="171">
        <f>'General Liability'!CM$34*$BI85</f>
        <v>128.07678021221389</v>
      </c>
      <c r="BE85" s="171">
        <f>'General Liability'!CN$34*$BI85</f>
        <v>131.91908361858032</v>
      </c>
      <c r="BF85" s="171">
        <f>'General Liability'!CO$34*$BI85</f>
        <v>131.91908361858032</v>
      </c>
      <c r="BG85" s="171">
        <f>'General Liability'!CP$34*$BI85</f>
        <v>131.91908361858032</v>
      </c>
      <c r="BI85" s="174">
        <f>SUMIF(Revenue!$P:$P,'GL - Import (US)'!$F85,Revenue!$N:$N)</f>
        <v>1.756495071807169E-3</v>
      </c>
    </row>
    <row r="86" spans="1:61" s="173" customFormat="1" ht="12.75" hidden="1" customHeight="1">
      <c r="A86" s="179" t="s">
        <v>469</v>
      </c>
      <c r="B86" s="179" t="s">
        <v>653</v>
      </c>
      <c r="C86" s="170" t="str" cm="1">
        <f t="array" ref="C86">IFERROR(INDEX('Legal Entity'!B:B,MATCH('GL - Import (US)'!F86,'Legal Entity'!A:A,0),0),0)</f>
        <v>1610 - Corix Utilities Systems (Georgia) Inc.</v>
      </c>
      <c r="D86" s="170" t="str" cm="1">
        <f t="array" ref="D86">IFERROR(INDEX('Legal Entity'!C:C,MATCH(F86,'Legal Entity'!A:A,0),0),0)</f>
        <v>US</v>
      </c>
      <c r="E86" s="170" t="s">
        <v>631</v>
      </c>
      <c r="F86" s="170" t="s">
        <v>270</v>
      </c>
      <c r="G86" s="170"/>
      <c r="H86" s="171">
        <f>'General Liability'!AQ$34*$BI86</f>
        <v>43.320601583584036</v>
      </c>
      <c r="I86" s="171">
        <f>'General Liability'!AR$34*$BI86</f>
        <v>55.971227170201864</v>
      </c>
      <c r="J86" s="171">
        <f>'General Liability'!AS$34*$BI86</f>
        <v>55.971227170201864</v>
      </c>
      <c r="K86" s="171">
        <f>'General Liability'!AT$34*$BI86</f>
        <v>55.971227170201864</v>
      </c>
      <c r="L86" s="171">
        <f>'General Liability'!AU$34*$BI86</f>
        <v>55.971227170201864</v>
      </c>
      <c r="M86" s="171">
        <f>'General Liability'!AV$34*$BI86</f>
        <v>55.971227170201864</v>
      </c>
      <c r="N86" s="171">
        <f>'General Liability'!AW$34*$BI86</f>
        <v>55.971227170201864</v>
      </c>
      <c r="O86" s="171">
        <f>'General Liability'!AX$34*$BI86</f>
        <v>55.971227170201864</v>
      </c>
      <c r="P86" s="171">
        <f>'General Liability'!AY$34*$BI86</f>
        <v>55.971227170201864</v>
      </c>
      <c r="Q86" s="171">
        <f>'General Liability'!AZ$34*$BI86</f>
        <v>55.971227170201864</v>
      </c>
      <c r="R86" s="171">
        <f>'General Liability'!BA$34*$BI86</f>
        <v>55.971227170201864</v>
      </c>
      <c r="S86" s="171">
        <f>'General Liability'!BB$34*$BI86</f>
        <v>55.971227170201864</v>
      </c>
      <c r="T86" s="171">
        <f>'General Liability'!BC$34*$BI86</f>
        <v>55.971227170201864</v>
      </c>
      <c r="U86" s="171">
        <f>'General Liability'!BD$34*$BI86</f>
        <v>60.169069207967006</v>
      </c>
      <c r="V86" s="171">
        <f>'General Liability'!BE$34*$BI86</f>
        <v>60.169069207967006</v>
      </c>
      <c r="W86" s="171">
        <f>'General Liability'!BF$34*$BI86</f>
        <v>60.169069207967006</v>
      </c>
      <c r="X86" s="171">
        <f>'General Liability'!BG$34*$BI86</f>
        <v>60.169069207967006</v>
      </c>
      <c r="Y86" s="171">
        <f>'General Liability'!BH$34*$BI86</f>
        <v>60.169069207967006</v>
      </c>
      <c r="Z86" s="171">
        <f>'General Liability'!BI$34*$BI86</f>
        <v>60.169069207967006</v>
      </c>
      <c r="AA86" s="171">
        <f>'General Liability'!BJ$34*$BI86</f>
        <v>60.169069207967006</v>
      </c>
      <c r="AB86" s="171">
        <f>'General Liability'!BK$34*$BI86</f>
        <v>60.169069207967006</v>
      </c>
      <c r="AC86" s="171">
        <f>'General Liability'!BL$34*$BI86</f>
        <v>60.169069207967006</v>
      </c>
      <c r="AD86" s="171">
        <f>'General Liability'!BM$34*$BI86</f>
        <v>60.169069207967006</v>
      </c>
      <c r="AE86" s="171">
        <f>'General Liability'!BN$34*$BI86</f>
        <v>60.169069207967006</v>
      </c>
      <c r="AF86" s="171">
        <f>'General Liability'!BO$34*$BI86</f>
        <v>60.169069207967006</v>
      </c>
      <c r="AG86" s="171">
        <f>'General Liability'!BP$34*$BI86</f>
        <v>64.681749398564534</v>
      </c>
      <c r="AH86" s="171">
        <f>'General Liability'!BQ$34*$BI86</f>
        <v>64.681749398564534</v>
      </c>
      <c r="AI86" s="171">
        <f>'General Liability'!BR$34*$BI86</f>
        <v>64.681749398564534</v>
      </c>
      <c r="AJ86" s="171">
        <f>'General Liability'!BS$34*$BI86</f>
        <v>64.681749398564534</v>
      </c>
      <c r="AK86" s="171">
        <f>'General Liability'!BT$34*$BI86</f>
        <v>64.681749398564534</v>
      </c>
      <c r="AL86" s="171">
        <f>'General Liability'!BU$34*$BI86</f>
        <v>64.681749398564534</v>
      </c>
      <c r="AM86" s="171">
        <f>'General Liability'!BV$34*$BI86</f>
        <v>64.681749398564534</v>
      </c>
      <c r="AN86" s="171">
        <f>'General Liability'!BW$34*$BI86</f>
        <v>64.681749398564534</v>
      </c>
      <c r="AO86" s="171">
        <f>'General Liability'!BX$34*$BI86</f>
        <v>64.681749398564534</v>
      </c>
      <c r="AP86" s="171">
        <f>'General Liability'!BY$34*$BI86</f>
        <v>64.681749398564534</v>
      </c>
      <c r="AQ86" s="171">
        <f>'General Liability'!BZ$34*$BI86</f>
        <v>64.681749398564534</v>
      </c>
      <c r="AR86" s="171">
        <f>'General Liability'!CA$34*$BI86</f>
        <v>64.681749398564534</v>
      </c>
      <c r="AS86" s="171">
        <f>'General Liability'!CB$34*$BI86</f>
        <v>66.622201880521473</v>
      </c>
      <c r="AT86" s="171">
        <f>'General Liability'!CC$34*$BI86</f>
        <v>66.622201880521473</v>
      </c>
      <c r="AU86" s="171">
        <f>'General Liability'!CD$34*$BI86</f>
        <v>66.622201880521473</v>
      </c>
      <c r="AV86" s="171">
        <f>'General Liability'!CE$34*$BI86</f>
        <v>66.622201880521473</v>
      </c>
      <c r="AW86" s="171">
        <f>'General Liability'!CF$34*$BI86</f>
        <v>66.622201880521473</v>
      </c>
      <c r="AX86" s="171">
        <f>'General Liability'!CG$34*$BI86</f>
        <v>66.622201880521473</v>
      </c>
      <c r="AY86" s="171">
        <f>'General Liability'!CH$34*$BI86</f>
        <v>66.622201880521473</v>
      </c>
      <c r="AZ86" s="171">
        <f>'General Liability'!CI$34*$BI86</f>
        <v>66.622201880521473</v>
      </c>
      <c r="BA86" s="171">
        <f>'General Liability'!CJ$34*$BI86</f>
        <v>66.622201880521473</v>
      </c>
      <c r="BB86" s="171">
        <f>'General Liability'!CK$34*$BI86</f>
        <v>66.622201880521473</v>
      </c>
      <c r="BC86" s="171">
        <f>'General Liability'!CL$34*$BI86</f>
        <v>66.622201880521473</v>
      </c>
      <c r="BD86" s="171">
        <f>'General Liability'!CM$34*$BI86</f>
        <v>66.622201880521473</v>
      </c>
      <c r="BE86" s="171">
        <f>'General Liability'!CN$34*$BI86</f>
        <v>68.620867936937117</v>
      </c>
      <c r="BF86" s="171">
        <f>'General Liability'!CO$34*$BI86</f>
        <v>68.620867936937117</v>
      </c>
      <c r="BG86" s="171">
        <f>'General Liability'!CP$34*$BI86</f>
        <v>68.620867936937117</v>
      </c>
      <c r="BI86" s="174">
        <f>SUMIF(Revenue!$P:$P,'GL - Import (US)'!$F86,Revenue!$N:$N)</f>
        <v>9.1368294145263533E-4</v>
      </c>
    </row>
    <row r="87" spans="1:61" s="173" customFormat="1" ht="12.75" hidden="1" customHeight="1">
      <c r="A87" s="179" t="s">
        <v>469</v>
      </c>
      <c r="B87" s="179" t="s">
        <v>653</v>
      </c>
      <c r="C87" s="170" t="str" cm="1">
        <f t="array" ref="C87">IFERROR(INDEX('Legal Entity'!B:B,MATCH('GL - Import (US)'!F87,'Legal Entity'!A:A,0),0),0)</f>
        <v>1610 - Corix Utilities Systems (Georgia) Inc.</v>
      </c>
      <c r="D87" s="170" t="str" cm="1">
        <f t="array" ref="D87">IFERROR(INDEX('Legal Entity'!C:C,MATCH(F87,'Legal Entity'!A:A,0),0),0)</f>
        <v>US</v>
      </c>
      <c r="E87" s="170" t="s">
        <v>631</v>
      </c>
      <c r="F87" s="170" t="s">
        <v>278</v>
      </c>
      <c r="G87" s="170"/>
      <c r="H87" s="171">
        <f>'General Liability'!AQ$34*$BI87</f>
        <v>61.675611751416334</v>
      </c>
      <c r="I87" s="171">
        <f>'General Liability'!AR$34*$BI87</f>
        <v>79.686328213591167</v>
      </c>
      <c r="J87" s="171">
        <f>'General Liability'!AS$34*$BI87</f>
        <v>79.686328213591167</v>
      </c>
      <c r="K87" s="171">
        <f>'General Liability'!AT$34*$BI87</f>
        <v>79.686328213591167</v>
      </c>
      <c r="L87" s="171">
        <f>'General Liability'!AU$34*$BI87</f>
        <v>79.686328213591167</v>
      </c>
      <c r="M87" s="171">
        <f>'General Liability'!AV$34*$BI87</f>
        <v>79.686328213591167</v>
      </c>
      <c r="N87" s="171">
        <f>'General Liability'!AW$34*$BI87</f>
        <v>79.686328213591167</v>
      </c>
      <c r="O87" s="171">
        <f>'General Liability'!AX$34*$BI87</f>
        <v>79.686328213591167</v>
      </c>
      <c r="P87" s="171">
        <f>'General Liability'!AY$34*$BI87</f>
        <v>79.686328213591167</v>
      </c>
      <c r="Q87" s="171">
        <f>'General Liability'!AZ$34*$BI87</f>
        <v>79.686328213591167</v>
      </c>
      <c r="R87" s="171">
        <f>'General Liability'!BA$34*$BI87</f>
        <v>79.686328213591167</v>
      </c>
      <c r="S87" s="171">
        <f>'General Liability'!BB$34*$BI87</f>
        <v>79.686328213591167</v>
      </c>
      <c r="T87" s="171">
        <f>'General Liability'!BC$34*$BI87</f>
        <v>79.686328213591167</v>
      </c>
      <c r="U87" s="171">
        <f>'General Liability'!BD$34*$BI87</f>
        <v>85.662802829610513</v>
      </c>
      <c r="V87" s="171">
        <f>'General Liability'!BE$34*$BI87</f>
        <v>85.662802829610513</v>
      </c>
      <c r="W87" s="171">
        <f>'General Liability'!BF$34*$BI87</f>
        <v>85.662802829610513</v>
      </c>
      <c r="X87" s="171">
        <f>'General Liability'!BG$34*$BI87</f>
        <v>85.662802829610513</v>
      </c>
      <c r="Y87" s="171">
        <f>'General Liability'!BH$34*$BI87</f>
        <v>85.662802829610513</v>
      </c>
      <c r="Z87" s="171">
        <f>'General Liability'!BI$34*$BI87</f>
        <v>85.662802829610513</v>
      </c>
      <c r="AA87" s="171">
        <f>'General Liability'!BJ$34*$BI87</f>
        <v>85.662802829610513</v>
      </c>
      <c r="AB87" s="171">
        <f>'General Liability'!BK$34*$BI87</f>
        <v>85.662802829610513</v>
      </c>
      <c r="AC87" s="171">
        <f>'General Liability'!BL$34*$BI87</f>
        <v>85.662802829610513</v>
      </c>
      <c r="AD87" s="171">
        <f>'General Liability'!BM$34*$BI87</f>
        <v>85.662802829610513</v>
      </c>
      <c r="AE87" s="171">
        <f>'General Liability'!BN$34*$BI87</f>
        <v>85.662802829610513</v>
      </c>
      <c r="AF87" s="171">
        <f>'General Liability'!BO$34*$BI87</f>
        <v>85.662802829610513</v>
      </c>
      <c r="AG87" s="171">
        <f>'General Liability'!BP$34*$BI87</f>
        <v>92.087513041831301</v>
      </c>
      <c r="AH87" s="171">
        <f>'General Liability'!BQ$34*$BI87</f>
        <v>92.087513041831301</v>
      </c>
      <c r="AI87" s="171">
        <f>'General Liability'!BR$34*$BI87</f>
        <v>92.087513041831301</v>
      </c>
      <c r="AJ87" s="171">
        <f>'General Liability'!BS$34*$BI87</f>
        <v>92.087513041831301</v>
      </c>
      <c r="AK87" s="171">
        <f>'General Liability'!BT$34*$BI87</f>
        <v>92.087513041831301</v>
      </c>
      <c r="AL87" s="171">
        <f>'General Liability'!BU$34*$BI87</f>
        <v>92.087513041831301</v>
      </c>
      <c r="AM87" s="171">
        <f>'General Liability'!BV$34*$BI87</f>
        <v>92.087513041831301</v>
      </c>
      <c r="AN87" s="171">
        <f>'General Liability'!BW$34*$BI87</f>
        <v>92.087513041831301</v>
      </c>
      <c r="AO87" s="171">
        <f>'General Liability'!BX$34*$BI87</f>
        <v>92.087513041831301</v>
      </c>
      <c r="AP87" s="171">
        <f>'General Liability'!BY$34*$BI87</f>
        <v>92.087513041831301</v>
      </c>
      <c r="AQ87" s="171">
        <f>'General Liability'!BZ$34*$BI87</f>
        <v>92.087513041831301</v>
      </c>
      <c r="AR87" s="171">
        <f>'General Liability'!CA$34*$BI87</f>
        <v>92.087513041831301</v>
      </c>
      <c r="AS87" s="171">
        <f>'General Liability'!CB$34*$BI87</f>
        <v>94.850138433086244</v>
      </c>
      <c r="AT87" s="171">
        <f>'General Liability'!CC$34*$BI87</f>
        <v>94.850138433086244</v>
      </c>
      <c r="AU87" s="171">
        <f>'General Liability'!CD$34*$BI87</f>
        <v>94.850138433086244</v>
      </c>
      <c r="AV87" s="171">
        <f>'General Liability'!CE$34*$BI87</f>
        <v>94.850138433086244</v>
      </c>
      <c r="AW87" s="171">
        <f>'General Liability'!CF$34*$BI87</f>
        <v>94.850138433086244</v>
      </c>
      <c r="AX87" s="171">
        <f>'General Liability'!CG$34*$BI87</f>
        <v>94.850138433086244</v>
      </c>
      <c r="AY87" s="171">
        <f>'General Liability'!CH$34*$BI87</f>
        <v>94.850138433086244</v>
      </c>
      <c r="AZ87" s="171">
        <f>'General Liability'!CI$34*$BI87</f>
        <v>94.850138433086244</v>
      </c>
      <c r="BA87" s="171">
        <f>'General Liability'!CJ$34*$BI87</f>
        <v>94.850138433086244</v>
      </c>
      <c r="BB87" s="171">
        <f>'General Liability'!CK$34*$BI87</f>
        <v>94.850138433086244</v>
      </c>
      <c r="BC87" s="171">
        <f>'General Liability'!CL$34*$BI87</f>
        <v>94.850138433086244</v>
      </c>
      <c r="BD87" s="171">
        <f>'General Liability'!CM$34*$BI87</f>
        <v>94.850138433086244</v>
      </c>
      <c r="BE87" s="171">
        <f>'General Liability'!CN$34*$BI87</f>
        <v>97.695642586078833</v>
      </c>
      <c r="BF87" s="171">
        <f>'General Liability'!CO$34*$BI87</f>
        <v>97.695642586078833</v>
      </c>
      <c r="BG87" s="171">
        <f>'General Liability'!CP$34*$BI87</f>
        <v>97.695642586078833</v>
      </c>
      <c r="BI87" s="174">
        <f>SUMIF(Revenue!$P:$P,'GL - Import (US)'!$F87,Revenue!$N:$N)</f>
        <v>1.3008119070599166E-3</v>
      </c>
    </row>
    <row r="88" spans="1:61" s="173" customFormat="1" ht="12.75" hidden="1" customHeight="1">
      <c r="A88" s="179" t="s">
        <v>469</v>
      </c>
      <c r="B88" s="179" t="s">
        <v>653</v>
      </c>
      <c r="C88" s="170" t="str" cm="1">
        <f t="array" ref="C88">IFERROR(INDEX('Legal Entity'!B:B,MATCH('GL - Import (US)'!F88,'Legal Entity'!A:A,0),0),0)</f>
        <v>1610 - Corix Utilities Systems (Georgia) Inc.</v>
      </c>
      <c r="D88" s="170" t="str" cm="1">
        <f t="array" ref="D88">IFERROR(INDEX('Legal Entity'!C:C,MATCH(F88,'Legal Entity'!A:A,0),0),0)</f>
        <v>US</v>
      </c>
      <c r="E88" s="170" t="s">
        <v>631</v>
      </c>
      <c r="F88" s="170" t="s">
        <v>261</v>
      </c>
      <c r="G88" s="170"/>
      <c r="H88" s="171">
        <f>'General Liability'!AQ$34*$BI88</f>
        <v>6.1832596384704939</v>
      </c>
      <c r="I88" s="171">
        <f>'General Liability'!AR$34*$BI88</f>
        <v>7.9889156019550294</v>
      </c>
      <c r="J88" s="171">
        <f>'General Liability'!AS$34*$BI88</f>
        <v>7.9889156019550294</v>
      </c>
      <c r="K88" s="171">
        <f>'General Liability'!AT$34*$BI88</f>
        <v>7.9889156019550294</v>
      </c>
      <c r="L88" s="171">
        <f>'General Liability'!AU$34*$BI88</f>
        <v>7.9889156019550294</v>
      </c>
      <c r="M88" s="171">
        <f>'General Liability'!AV$34*$BI88</f>
        <v>7.9889156019550294</v>
      </c>
      <c r="N88" s="171">
        <f>'General Liability'!AW$34*$BI88</f>
        <v>7.9889156019550294</v>
      </c>
      <c r="O88" s="171">
        <f>'General Liability'!AX$34*$BI88</f>
        <v>7.9889156019550294</v>
      </c>
      <c r="P88" s="171">
        <f>'General Liability'!AY$34*$BI88</f>
        <v>7.9889156019550294</v>
      </c>
      <c r="Q88" s="171">
        <f>'General Liability'!AZ$34*$BI88</f>
        <v>7.9889156019550294</v>
      </c>
      <c r="R88" s="171">
        <f>'General Liability'!BA$34*$BI88</f>
        <v>7.9889156019550294</v>
      </c>
      <c r="S88" s="171">
        <f>'General Liability'!BB$34*$BI88</f>
        <v>7.9889156019550294</v>
      </c>
      <c r="T88" s="171">
        <f>'General Liability'!BC$34*$BI88</f>
        <v>7.9889156019550294</v>
      </c>
      <c r="U88" s="171">
        <f>'General Liability'!BD$34*$BI88</f>
        <v>8.588084272101657</v>
      </c>
      <c r="V88" s="171">
        <f>'General Liability'!BE$34*$BI88</f>
        <v>8.588084272101657</v>
      </c>
      <c r="W88" s="171">
        <f>'General Liability'!BF$34*$BI88</f>
        <v>8.588084272101657</v>
      </c>
      <c r="X88" s="171">
        <f>'General Liability'!BG$34*$BI88</f>
        <v>8.588084272101657</v>
      </c>
      <c r="Y88" s="171">
        <f>'General Liability'!BH$34*$BI88</f>
        <v>8.588084272101657</v>
      </c>
      <c r="Z88" s="171">
        <f>'General Liability'!BI$34*$BI88</f>
        <v>8.588084272101657</v>
      </c>
      <c r="AA88" s="171">
        <f>'General Liability'!BJ$34*$BI88</f>
        <v>8.588084272101657</v>
      </c>
      <c r="AB88" s="171">
        <f>'General Liability'!BK$34*$BI88</f>
        <v>8.588084272101657</v>
      </c>
      <c r="AC88" s="171">
        <f>'General Liability'!BL$34*$BI88</f>
        <v>8.588084272101657</v>
      </c>
      <c r="AD88" s="171">
        <f>'General Liability'!BM$34*$BI88</f>
        <v>8.588084272101657</v>
      </c>
      <c r="AE88" s="171">
        <f>'General Liability'!BN$34*$BI88</f>
        <v>8.588084272101657</v>
      </c>
      <c r="AF88" s="171">
        <f>'General Liability'!BO$34*$BI88</f>
        <v>8.588084272101657</v>
      </c>
      <c r="AG88" s="171">
        <f>'General Liability'!BP$34*$BI88</f>
        <v>9.23219059250928</v>
      </c>
      <c r="AH88" s="171">
        <f>'General Liability'!BQ$34*$BI88</f>
        <v>9.23219059250928</v>
      </c>
      <c r="AI88" s="171">
        <f>'General Liability'!BR$34*$BI88</f>
        <v>9.23219059250928</v>
      </c>
      <c r="AJ88" s="171">
        <f>'General Liability'!BS$34*$BI88</f>
        <v>9.23219059250928</v>
      </c>
      <c r="AK88" s="171">
        <f>'General Liability'!BT$34*$BI88</f>
        <v>9.23219059250928</v>
      </c>
      <c r="AL88" s="171">
        <f>'General Liability'!BU$34*$BI88</f>
        <v>9.23219059250928</v>
      </c>
      <c r="AM88" s="171">
        <f>'General Liability'!BV$34*$BI88</f>
        <v>9.23219059250928</v>
      </c>
      <c r="AN88" s="171">
        <f>'General Liability'!BW$34*$BI88</f>
        <v>9.23219059250928</v>
      </c>
      <c r="AO88" s="171">
        <f>'General Liability'!BX$34*$BI88</f>
        <v>9.23219059250928</v>
      </c>
      <c r="AP88" s="171">
        <f>'General Liability'!BY$34*$BI88</f>
        <v>9.23219059250928</v>
      </c>
      <c r="AQ88" s="171">
        <f>'General Liability'!BZ$34*$BI88</f>
        <v>9.23219059250928</v>
      </c>
      <c r="AR88" s="171">
        <f>'General Liability'!CA$34*$BI88</f>
        <v>9.23219059250928</v>
      </c>
      <c r="AS88" s="171">
        <f>'General Liability'!CB$34*$BI88</f>
        <v>9.5091563102845598</v>
      </c>
      <c r="AT88" s="171">
        <f>'General Liability'!CC$34*$BI88</f>
        <v>9.5091563102845598</v>
      </c>
      <c r="AU88" s="171">
        <f>'General Liability'!CD$34*$BI88</f>
        <v>9.5091563102845598</v>
      </c>
      <c r="AV88" s="171">
        <f>'General Liability'!CE$34*$BI88</f>
        <v>9.5091563102845598</v>
      </c>
      <c r="AW88" s="171">
        <f>'General Liability'!CF$34*$BI88</f>
        <v>9.5091563102845598</v>
      </c>
      <c r="AX88" s="171">
        <f>'General Liability'!CG$34*$BI88</f>
        <v>9.5091563102845598</v>
      </c>
      <c r="AY88" s="171">
        <f>'General Liability'!CH$34*$BI88</f>
        <v>9.5091563102845598</v>
      </c>
      <c r="AZ88" s="171">
        <f>'General Liability'!CI$34*$BI88</f>
        <v>9.5091563102845598</v>
      </c>
      <c r="BA88" s="171">
        <f>'General Liability'!CJ$34*$BI88</f>
        <v>9.5091563102845598</v>
      </c>
      <c r="BB88" s="171">
        <f>'General Liability'!CK$34*$BI88</f>
        <v>9.5091563102845598</v>
      </c>
      <c r="BC88" s="171">
        <f>'General Liability'!CL$34*$BI88</f>
        <v>9.5091563102845598</v>
      </c>
      <c r="BD88" s="171">
        <f>'General Liability'!CM$34*$BI88</f>
        <v>9.5091563102845598</v>
      </c>
      <c r="BE88" s="171">
        <f>'General Liability'!CN$34*$BI88</f>
        <v>9.7944309995930983</v>
      </c>
      <c r="BF88" s="171">
        <f>'General Liability'!CO$34*$BI88</f>
        <v>9.7944309995930983</v>
      </c>
      <c r="BG88" s="171">
        <f>'General Liability'!CP$34*$BI88</f>
        <v>9.7944309995930983</v>
      </c>
      <c r="BI88" s="174">
        <f>SUMIF(Revenue!$P:$P,'GL - Import (US)'!$F88,Revenue!$N:$N)</f>
        <v>1.3041228994345089E-4</v>
      </c>
    </row>
    <row r="89" spans="1:61" s="173" customFormat="1" ht="12.75" hidden="1" customHeight="1">
      <c r="A89" s="179" t="s">
        <v>469</v>
      </c>
      <c r="B89" s="179" t="s">
        <v>653</v>
      </c>
      <c r="C89" s="170" t="str" cm="1">
        <f t="array" ref="C89">IFERROR(INDEX('Legal Entity'!B:B,MATCH('GL - Import (US)'!F89,'Legal Entity'!A:A,0),0),0)</f>
        <v>1610 - Corix Utilities Systems (Georgia) Inc.</v>
      </c>
      <c r="D89" s="170" t="str" cm="1">
        <f t="array" ref="D89">IFERROR(INDEX('Legal Entity'!C:C,MATCH(F89,'Legal Entity'!A:A,0),0),0)</f>
        <v>US</v>
      </c>
      <c r="E89" s="170" t="s">
        <v>631</v>
      </c>
      <c r="F89" s="170" t="s">
        <v>259</v>
      </c>
      <c r="G89" s="170"/>
      <c r="H89" s="171">
        <f>'General Liability'!AQ$34*$BI89</f>
        <v>8.624448674952653</v>
      </c>
      <c r="I89" s="171">
        <f>'General Liability'!AR$34*$BI89</f>
        <v>11.142988748024317</v>
      </c>
      <c r="J89" s="171">
        <f>'General Liability'!AS$34*$BI89</f>
        <v>11.142988748024317</v>
      </c>
      <c r="K89" s="171">
        <f>'General Liability'!AT$34*$BI89</f>
        <v>11.142988748024317</v>
      </c>
      <c r="L89" s="171">
        <f>'General Liability'!AU$34*$BI89</f>
        <v>11.142988748024317</v>
      </c>
      <c r="M89" s="171">
        <f>'General Liability'!AV$34*$BI89</f>
        <v>11.142988748024317</v>
      </c>
      <c r="N89" s="171">
        <f>'General Liability'!AW$34*$BI89</f>
        <v>11.142988748024317</v>
      </c>
      <c r="O89" s="171">
        <f>'General Liability'!AX$34*$BI89</f>
        <v>11.142988748024317</v>
      </c>
      <c r="P89" s="171">
        <f>'General Liability'!AY$34*$BI89</f>
        <v>11.142988748024317</v>
      </c>
      <c r="Q89" s="171">
        <f>'General Liability'!AZ$34*$BI89</f>
        <v>11.142988748024317</v>
      </c>
      <c r="R89" s="171">
        <f>'General Liability'!BA$34*$BI89</f>
        <v>11.142988748024317</v>
      </c>
      <c r="S89" s="171">
        <f>'General Liability'!BB$34*$BI89</f>
        <v>11.142988748024317</v>
      </c>
      <c r="T89" s="171">
        <f>'General Liability'!BC$34*$BI89</f>
        <v>11.142988748024317</v>
      </c>
      <c r="U89" s="171">
        <f>'General Liability'!BD$34*$BI89</f>
        <v>11.978712904126143</v>
      </c>
      <c r="V89" s="171">
        <f>'General Liability'!BE$34*$BI89</f>
        <v>11.978712904126143</v>
      </c>
      <c r="W89" s="171">
        <f>'General Liability'!BF$34*$BI89</f>
        <v>11.978712904126143</v>
      </c>
      <c r="X89" s="171">
        <f>'General Liability'!BG$34*$BI89</f>
        <v>11.978712904126143</v>
      </c>
      <c r="Y89" s="171">
        <f>'General Liability'!BH$34*$BI89</f>
        <v>11.978712904126143</v>
      </c>
      <c r="Z89" s="171">
        <f>'General Liability'!BI$34*$BI89</f>
        <v>11.978712904126143</v>
      </c>
      <c r="AA89" s="171">
        <f>'General Liability'!BJ$34*$BI89</f>
        <v>11.978712904126143</v>
      </c>
      <c r="AB89" s="171">
        <f>'General Liability'!BK$34*$BI89</f>
        <v>11.978712904126143</v>
      </c>
      <c r="AC89" s="171">
        <f>'General Liability'!BL$34*$BI89</f>
        <v>11.978712904126143</v>
      </c>
      <c r="AD89" s="171">
        <f>'General Liability'!BM$34*$BI89</f>
        <v>11.978712904126143</v>
      </c>
      <c r="AE89" s="171">
        <f>'General Liability'!BN$34*$BI89</f>
        <v>11.978712904126143</v>
      </c>
      <c r="AF89" s="171">
        <f>'General Liability'!BO$34*$BI89</f>
        <v>11.978712904126143</v>
      </c>
      <c r="AG89" s="171">
        <f>'General Liability'!BP$34*$BI89</f>
        <v>12.877116371935601</v>
      </c>
      <c r="AH89" s="171">
        <f>'General Liability'!BQ$34*$BI89</f>
        <v>12.877116371935601</v>
      </c>
      <c r="AI89" s="171">
        <f>'General Liability'!BR$34*$BI89</f>
        <v>12.877116371935601</v>
      </c>
      <c r="AJ89" s="171">
        <f>'General Liability'!BS$34*$BI89</f>
        <v>12.877116371935601</v>
      </c>
      <c r="AK89" s="171">
        <f>'General Liability'!BT$34*$BI89</f>
        <v>12.877116371935601</v>
      </c>
      <c r="AL89" s="171">
        <f>'General Liability'!BU$34*$BI89</f>
        <v>12.877116371935601</v>
      </c>
      <c r="AM89" s="171">
        <f>'General Liability'!BV$34*$BI89</f>
        <v>12.877116371935601</v>
      </c>
      <c r="AN89" s="171">
        <f>'General Liability'!BW$34*$BI89</f>
        <v>12.877116371935601</v>
      </c>
      <c r="AO89" s="171">
        <f>'General Liability'!BX$34*$BI89</f>
        <v>12.877116371935601</v>
      </c>
      <c r="AP89" s="171">
        <f>'General Liability'!BY$34*$BI89</f>
        <v>12.877116371935601</v>
      </c>
      <c r="AQ89" s="171">
        <f>'General Liability'!BZ$34*$BI89</f>
        <v>12.877116371935601</v>
      </c>
      <c r="AR89" s="171">
        <f>'General Liability'!CA$34*$BI89</f>
        <v>12.877116371935601</v>
      </c>
      <c r="AS89" s="171">
        <f>'General Liability'!CB$34*$BI89</f>
        <v>13.263429863093672</v>
      </c>
      <c r="AT89" s="171">
        <f>'General Liability'!CC$34*$BI89</f>
        <v>13.263429863093672</v>
      </c>
      <c r="AU89" s="171">
        <f>'General Liability'!CD$34*$BI89</f>
        <v>13.263429863093672</v>
      </c>
      <c r="AV89" s="171">
        <f>'General Liability'!CE$34*$BI89</f>
        <v>13.263429863093672</v>
      </c>
      <c r="AW89" s="171">
        <f>'General Liability'!CF$34*$BI89</f>
        <v>13.263429863093672</v>
      </c>
      <c r="AX89" s="171">
        <f>'General Liability'!CG$34*$BI89</f>
        <v>13.263429863093672</v>
      </c>
      <c r="AY89" s="171">
        <f>'General Liability'!CH$34*$BI89</f>
        <v>13.263429863093672</v>
      </c>
      <c r="AZ89" s="171">
        <f>'General Liability'!CI$34*$BI89</f>
        <v>13.263429863093672</v>
      </c>
      <c r="BA89" s="171">
        <f>'General Liability'!CJ$34*$BI89</f>
        <v>13.263429863093672</v>
      </c>
      <c r="BB89" s="171">
        <f>'General Liability'!CK$34*$BI89</f>
        <v>13.263429863093672</v>
      </c>
      <c r="BC89" s="171">
        <f>'General Liability'!CL$34*$BI89</f>
        <v>13.263429863093672</v>
      </c>
      <c r="BD89" s="171">
        <f>'General Liability'!CM$34*$BI89</f>
        <v>13.263429863093672</v>
      </c>
      <c r="BE89" s="171">
        <f>'General Liability'!CN$34*$BI89</f>
        <v>13.661332758986482</v>
      </c>
      <c r="BF89" s="171">
        <f>'General Liability'!CO$34*$BI89</f>
        <v>13.661332758986482</v>
      </c>
      <c r="BG89" s="171">
        <f>'General Liability'!CP$34*$BI89</f>
        <v>13.661332758986482</v>
      </c>
      <c r="BI89" s="174">
        <f>SUMIF(Revenue!$P:$P,'GL - Import (US)'!$F89,Revenue!$N:$N)</f>
        <v>1.8189986624571908E-4</v>
      </c>
    </row>
    <row r="90" spans="1:61" s="173" customFormat="1" ht="12.75" hidden="1" customHeight="1">
      <c r="A90" s="179" t="s">
        <v>469</v>
      </c>
      <c r="B90" s="179" t="s">
        <v>653</v>
      </c>
      <c r="C90" s="170" t="str" cm="1">
        <f t="array" ref="C90">IFERROR(INDEX('Legal Entity'!B:B,MATCH('GL - Import (US)'!F90,'Legal Entity'!A:A,0),0),0)</f>
        <v>1610 - Corix Utilities Systems (Georgia) Inc.</v>
      </c>
      <c r="D90" s="170" t="str" cm="1">
        <f t="array" ref="D90">IFERROR(INDEX('Legal Entity'!C:C,MATCH(F90,'Legal Entity'!A:A,0),0),0)</f>
        <v>US</v>
      </c>
      <c r="E90" s="170" t="s">
        <v>631</v>
      </c>
      <c r="F90" s="170" t="s">
        <v>260</v>
      </c>
      <c r="G90" s="170"/>
      <c r="H90" s="171">
        <f>'General Liability'!AQ$34*$BI90</f>
        <v>6.0953829932886405</v>
      </c>
      <c r="I90" s="171">
        <f>'General Liability'!AR$34*$BI90</f>
        <v>7.8753769277300485</v>
      </c>
      <c r="J90" s="171">
        <f>'General Liability'!AS$34*$BI90</f>
        <v>7.8753769277300485</v>
      </c>
      <c r="K90" s="171">
        <f>'General Liability'!AT$34*$BI90</f>
        <v>7.8753769277300485</v>
      </c>
      <c r="L90" s="171">
        <f>'General Liability'!AU$34*$BI90</f>
        <v>7.8753769277300485</v>
      </c>
      <c r="M90" s="171">
        <f>'General Liability'!AV$34*$BI90</f>
        <v>7.8753769277300485</v>
      </c>
      <c r="N90" s="171">
        <f>'General Liability'!AW$34*$BI90</f>
        <v>7.8753769277300485</v>
      </c>
      <c r="O90" s="171">
        <f>'General Liability'!AX$34*$BI90</f>
        <v>7.8753769277300485</v>
      </c>
      <c r="P90" s="171">
        <f>'General Liability'!AY$34*$BI90</f>
        <v>7.8753769277300485</v>
      </c>
      <c r="Q90" s="171">
        <f>'General Liability'!AZ$34*$BI90</f>
        <v>7.8753769277300485</v>
      </c>
      <c r="R90" s="171">
        <f>'General Liability'!BA$34*$BI90</f>
        <v>7.8753769277300485</v>
      </c>
      <c r="S90" s="171">
        <f>'General Liability'!BB$34*$BI90</f>
        <v>7.8753769277300485</v>
      </c>
      <c r="T90" s="171">
        <f>'General Liability'!BC$34*$BI90</f>
        <v>7.8753769277300485</v>
      </c>
      <c r="U90" s="171">
        <f>'General Liability'!BD$34*$BI90</f>
        <v>8.4660301973098022</v>
      </c>
      <c r="V90" s="171">
        <f>'General Liability'!BE$34*$BI90</f>
        <v>8.4660301973098022</v>
      </c>
      <c r="W90" s="171">
        <f>'General Liability'!BF$34*$BI90</f>
        <v>8.4660301973098022</v>
      </c>
      <c r="X90" s="171">
        <f>'General Liability'!BG$34*$BI90</f>
        <v>8.4660301973098022</v>
      </c>
      <c r="Y90" s="171">
        <f>'General Liability'!BH$34*$BI90</f>
        <v>8.4660301973098022</v>
      </c>
      <c r="Z90" s="171">
        <f>'General Liability'!BI$34*$BI90</f>
        <v>8.4660301973098022</v>
      </c>
      <c r="AA90" s="171">
        <f>'General Liability'!BJ$34*$BI90</f>
        <v>8.4660301973098022</v>
      </c>
      <c r="AB90" s="171">
        <f>'General Liability'!BK$34*$BI90</f>
        <v>8.4660301973098022</v>
      </c>
      <c r="AC90" s="171">
        <f>'General Liability'!BL$34*$BI90</f>
        <v>8.4660301973098022</v>
      </c>
      <c r="AD90" s="171">
        <f>'General Liability'!BM$34*$BI90</f>
        <v>8.4660301973098022</v>
      </c>
      <c r="AE90" s="171">
        <f>'General Liability'!BN$34*$BI90</f>
        <v>8.4660301973098022</v>
      </c>
      <c r="AF90" s="171">
        <f>'General Liability'!BO$34*$BI90</f>
        <v>8.4660301973098022</v>
      </c>
      <c r="AG90" s="171">
        <f>'General Liability'!BP$34*$BI90</f>
        <v>9.1009824621080373</v>
      </c>
      <c r="AH90" s="171">
        <f>'General Liability'!BQ$34*$BI90</f>
        <v>9.1009824621080373</v>
      </c>
      <c r="AI90" s="171">
        <f>'General Liability'!BR$34*$BI90</f>
        <v>9.1009824621080373</v>
      </c>
      <c r="AJ90" s="171">
        <f>'General Liability'!BS$34*$BI90</f>
        <v>9.1009824621080373</v>
      </c>
      <c r="AK90" s="171">
        <f>'General Liability'!BT$34*$BI90</f>
        <v>9.1009824621080373</v>
      </c>
      <c r="AL90" s="171">
        <f>'General Liability'!BU$34*$BI90</f>
        <v>9.1009824621080373</v>
      </c>
      <c r="AM90" s="171">
        <f>'General Liability'!BV$34*$BI90</f>
        <v>9.1009824621080373</v>
      </c>
      <c r="AN90" s="171">
        <f>'General Liability'!BW$34*$BI90</f>
        <v>9.1009824621080373</v>
      </c>
      <c r="AO90" s="171">
        <f>'General Liability'!BX$34*$BI90</f>
        <v>9.1009824621080373</v>
      </c>
      <c r="AP90" s="171">
        <f>'General Liability'!BY$34*$BI90</f>
        <v>9.1009824621080373</v>
      </c>
      <c r="AQ90" s="171">
        <f>'General Liability'!BZ$34*$BI90</f>
        <v>9.1009824621080373</v>
      </c>
      <c r="AR90" s="171">
        <f>'General Liability'!CA$34*$BI90</f>
        <v>9.1009824621080373</v>
      </c>
      <c r="AS90" s="171">
        <f>'General Liability'!CB$34*$BI90</f>
        <v>9.3740119359712786</v>
      </c>
      <c r="AT90" s="171">
        <f>'General Liability'!CC$34*$BI90</f>
        <v>9.3740119359712786</v>
      </c>
      <c r="AU90" s="171">
        <f>'General Liability'!CD$34*$BI90</f>
        <v>9.3740119359712786</v>
      </c>
      <c r="AV90" s="171">
        <f>'General Liability'!CE$34*$BI90</f>
        <v>9.3740119359712786</v>
      </c>
      <c r="AW90" s="171">
        <f>'General Liability'!CF$34*$BI90</f>
        <v>9.3740119359712786</v>
      </c>
      <c r="AX90" s="171">
        <f>'General Liability'!CG$34*$BI90</f>
        <v>9.3740119359712786</v>
      </c>
      <c r="AY90" s="171">
        <f>'General Liability'!CH$34*$BI90</f>
        <v>9.3740119359712786</v>
      </c>
      <c r="AZ90" s="171">
        <f>'General Liability'!CI$34*$BI90</f>
        <v>9.3740119359712786</v>
      </c>
      <c r="BA90" s="171">
        <f>'General Liability'!CJ$34*$BI90</f>
        <v>9.3740119359712786</v>
      </c>
      <c r="BB90" s="171">
        <f>'General Liability'!CK$34*$BI90</f>
        <v>9.3740119359712786</v>
      </c>
      <c r="BC90" s="171">
        <f>'General Liability'!CL$34*$BI90</f>
        <v>9.3740119359712786</v>
      </c>
      <c r="BD90" s="171">
        <f>'General Liability'!CM$34*$BI90</f>
        <v>9.3740119359712786</v>
      </c>
      <c r="BE90" s="171">
        <f>'General Liability'!CN$34*$BI90</f>
        <v>9.6552322940504176</v>
      </c>
      <c r="BF90" s="171">
        <f>'General Liability'!CO$34*$BI90</f>
        <v>9.6552322940504176</v>
      </c>
      <c r="BG90" s="171">
        <f>'General Liability'!CP$34*$BI90</f>
        <v>9.6552322940504176</v>
      </c>
      <c r="BI90" s="174">
        <f>SUMIF(Revenue!$P:$P,'GL - Import (US)'!$F90,Revenue!$N:$N)</f>
        <v>1.2855886712105936E-4</v>
      </c>
    </row>
    <row r="91" spans="1:61" s="173" customFormat="1" ht="12.75" hidden="1" customHeight="1">
      <c r="A91" s="179" t="s">
        <v>469</v>
      </c>
      <c r="B91" s="179" t="s">
        <v>653</v>
      </c>
      <c r="C91" s="170" t="str" cm="1">
        <f t="array" ref="C91">IFERROR(INDEX('Legal Entity'!B:B,MATCH('GL - Import (US)'!F91,'Legal Entity'!A:A,0),0),0)</f>
        <v>1610 - Corix Utilities Systems (Georgia) Inc.</v>
      </c>
      <c r="D91" s="170" t="str" cm="1">
        <f t="array" ref="D91">IFERROR(INDEX('Legal Entity'!C:C,MATCH(F91,'Legal Entity'!A:A,0),0),0)</f>
        <v>US</v>
      </c>
      <c r="E91" s="170" t="s">
        <v>631</v>
      </c>
      <c r="F91" s="170" t="s">
        <v>268</v>
      </c>
      <c r="G91" s="170"/>
      <c r="H91" s="171">
        <f>'General Liability'!AQ$34*$BI91</f>
        <v>10.298126788495402</v>
      </c>
      <c r="I91" s="171">
        <f>'General Liability'!AR$34*$BI91</f>
        <v>13.305419888832725</v>
      </c>
      <c r="J91" s="171">
        <f>'General Liability'!AS$34*$BI91</f>
        <v>13.305419888832725</v>
      </c>
      <c r="K91" s="171">
        <f>'General Liability'!AT$34*$BI91</f>
        <v>13.305419888832725</v>
      </c>
      <c r="L91" s="171">
        <f>'General Liability'!AU$34*$BI91</f>
        <v>13.305419888832725</v>
      </c>
      <c r="M91" s="171">
        <f>'General Liability'!AV$34*$BI91</f>
        <v>13.305419888832725</v>
      </c>
      <c r="N91" s="171">
        <f>'General Liability'!AW$34*$BI91</f>
        <v>13.305419888832725</v>
      </c>
      <c r="O91" s="171">
        <f>'General Liability'!AX$34*$BI91</f>
        <v>13.305419888832725</v>
      </c>
      <c r="P91" s="171">
        <f>'General Liability'!AY$34*$BI91</f>
        <v>13.305419888832725</v>
      </c>
      <c r="Q91" s="171">
        <f>'General Liability'!AZ$34*$BI91</f>
        <v>13.305419888832725</v>
      </c>
      <c r="R91" s="171">
        <f>'General Liability'!BA$34*$BI91</f>
        <v>13.305419888832725</v>
      </c>
      <c r="S91" s="171">
        <f>'General Liability'!BB$34*$BI91</f>
        <v>13.305419888832725</v>
      </c>
      <c r="T91" s="171">
        <f>'General Liability'!BC$34*$BI91</f>
        <v>13.305419888832725</v>
      </c>
      <c r="U91" s="171">
        <f>'General Liability'!BD$34*$BI91</f>
        <v>14.30332638049518</v>
      </c>
      <c r="V91" s="171">
        <f>'General Liability'!BE$34*$BI91</f>
        <v>14.30332638049518</v>
      </c>
      <c r="W91" s="171">
        <f>'General Liability'!BF$34*$BI91</f>
        <v>14.30332638049518</v>
      </c>
      <c r="X91" s="171">
        <f>'General Liability'!BG$34*$BI91</f>
        <v>14.30332638049518</v>
      </c>
      <c r="Y91" s="171">
        <f>'General Liability'!BH$34*$BI91</f>
        <v>14.30332638049518</v>
      </c>
      <c r="Z91" s="171">
        <f>'General Liability'!BI$34*$BI91</f>
        <v>14.30332638049518</v>
      </c>
      <c r="AA91" s="171">
        <f>'General Liability'!BJ$34*$BI91</f>
        <v>14.30332638049518</v>
      </c>
      <c r="AB91" s="171">
        <f>'General Liability'!BK$34*$BI91</f>
        <v>14.30332638049518</v>
      </c>
      <c r="AC91" s="171">
        <f>'General Liability'!BL$34*$BI91</f>
        <v>14.30332638049518</v>
      </c>
      <c r="AD91" s="171">
        <f>'General Liability'!BM$34*$BI91</f>
        <v>14.30332638049518</v>
      </c>
      <c r="AE91" s="171">
        <f>'General Liability'!BN$34*$BI91</f>
        <v>14.30332638049518</v>
      </c>
      <c r="AF91" s="171">
        <f>'General Liability'!BO$34*$BI91</f>
        <v>14.30332638049518</v>
      </c>
      <c r="AG91" s="171">
        <f>'General Liability'!BP$34*$BI91</f>
        <v>15.376075859032317</v>
      </c>
      <c r="AH91" s="171">
        <f>'General Liability'!BQ$34*$BI91</f>
        <v>15.376075859032317</v>
      </c>
      <c r="AI91" s="171">
        <f>'General Liability'!BR$34*$BI91</f>
        <v>15.376075859032317</v>
      </c>
      <c r="AJ91" s="171">
        <f>'General Liability'!BS$34*$BI91</f>
        <v>15.376075859032317</v>
      </c>
      <c r="AK91" s="171">
        <f>'General Liability'!BT$34*$BI91</f>
        <v>15.376075859032317</v>
      </c>
      <c r="AL91" s="171">
        <f>'General Liability'!BU$34*$BI91</f>
        <v>15.376075859032317</v>
      </c>
      <c r="AM91" s="171">
        <f>'General Liability'!BV$34*$BI91</f>
        <v>15.376075859032317</v>
      </c>
      <c r="AN91" s="171">
        <f>'General Liability'!BW$34*$BI91</f>
        <v>15.376075859032317</v>
      </c>
      <c r="AO91" s="171">
        <f>'General Liability'!BX$34*$BI91</f>
        <v>15.376075859032317</v>
      </c>
      <c r="AP91" s="171">
        <f>'General Liability'!BY$34*$BI91</f>
        <v>15.376075859032317</v>
      </c>
      <c r="AQ91" s="171">
        <f>'General Liability'!BZ$34*$BI91</f>
        <v>15.376075859032317</v>
      </c>
      <c r="AR91" s="171">
        <f>'General Liability'!CA$34*$BI91</f>
        <v>15.376075859032317</v>
      </c>
      <c r="AS91" s="171">
        <f>'General Liability'!CB$34*$BI91</f>
        <v>15.837358134803289</v>
      </c>
      <c r="AT91" s="171">
        <f>'General Liability'!CC$34*$BI91</f>
        <v>15.837358134803289</v>
      </c>
      <c r="AU91" s="171">
        <f>'General Liability'!CD$34*$BI91</f>
        <v>15.837358134803289</v>
      </c>
      <c r="AV91" s="171">
        <f>'General Liability'!CE$34*$BI91</f>
        <v>15.837358134803289</v>
      </c>
      <c r="AW91" s="171">
        <f>'General Liability'!CF$34*$BI91</f>
        <v>15.837358134803289</v>
      </c>
      <c r="AX91" s="171">
        <f>'General Liability'!CG$34*$BI91</f>
        <v>15.837358134803289</v>
      </c>
      <c r="AY91" s="171">
        <f>'General Liability'!CH$34*$BI91</f>
        <v>15.837358134803289</v>
      </c>
      <c r="AZ91" s="171">
        <f>'General Liability'!CI$34*$BI91</f>
        <v>15.837358134803289</v>
      </c>
      <c r="BA91" s="171">
        <f>'General Liability'!CJ$34*$BI91</f>
        <v>15.837358134803289</v>
      </c>
      <c r="BB91" s="171">
        <f>'General Liability'!CK$34*$BI91</f>
        <v>15.837358134803289</v>
      </c>
      <c r="BC91" s="171">
        <f>'General Liability'!CL$34*$BI91</f>
        <v>15.837358134803289</v>
      </c>
      <c r="BD91" s="171">
        <f>'General Liability'!CM$34*$BI91</f>
        <v>15.837358134803289</v>
      </c>
      <c r="BE91" s="171">
        <f>'General Liability'!CN$34*$BI91</f>
        <v>16.31247887884739</v>
      </c>
      <c r="BF91" s="171">
        <f>'General Liability'!CO$34*$BI91</f>
        <v>16.31247887884739</v>
      </c>
      <c r="BG91" s="171">
        <f>'General Liability'!CP$34*$BI91</f>
        <v>16.31247887884739</v>
      </c>
      <c r="BI91" s="174">
        <f>SUMIF(Revenue!$P:$P,'GL - Import (US)'!$F91,Revenue!$N:$N)</f>
        <v>2.1719972557191362E-4</v>
      </c>
    </row>
    <row r="92" spans="1:61" s="173" customFormat="1" ht="12.75" hidden="1" customHeight="1">
      <c r="A92" s="179" t="s">
        <v>469</v>
      </c>
      <c r="B92" s="179" t="s">
        <v>653</v>
      </c>
      <c r="C92" s="170" t="str" cm="1">
        <f t="array" ref="C92">IFERROR(INDEX('Legal Entity'!B:B,MATCH('GL - Import (US)'!F92,'Legal Entity'!A:A,0),0),0)</f>
        <v>1116 - CAROLINA WATER SERVICE, INC. OF NORTH CAROLINA</v>
      </c>
      <c r="D92" s="170" t="str" cm="1">
        <f t="array" ref="D92">IFERROR(INDEX('Legal Entity'!C:C,MATCH(F92,'Legal Entity'!A:A,0),0),0)</f>
        <v>US</v>
      </c>
      <c r="E92" s="170" t="s">
        <v>631</v>
      </c>
      <c r="F92" s="170" t="s">
        <v>14</v>
      </c>
      <c r="G92" s="170"/>
      <c r="H92" s="171">
        <f>'General Liability'!AQ$34*$BI92</f>
        <v>7843.4313971471947</v>
      </c>
      <c r="I92" s="171">
        <f>'General Liability'!AR$34*$BI92</f>
        <v>10133.896217405649</v>
      </c>
      <c r="J92" s="171">
        <f>'General Liability'!AS$34*$BI92</f>
        <v>10133.896217405649</v>
      </c>
      <c r="K92" s="171">
        <f>'General Liability'!AT$34*$BI92</f>
        <v>10133.896217405649</v>
      </c>
      <c r="L92" s="171">
        <f>'General Liability'!AU$34*$BI92</f>
        <v>10133.896217405649</v>
      </c>
      <c r="M92" s="171">
        <f>'General Liability'!AV$34*$BI92</f>
        <v>10133.896217405649</v>
      </c>
      <c r="N92" s="171">
        <f>'General Liability'!AW$34*$BI92</f>
        <v>10133.896217405649</v>
      </c>
      <c r="O92" s="171">
        <f>'General Liability'!AX$34*$BI92</f>
        <v>10133.896217405649</v>
      </c>
      <c r="P92" s="171">
        <f>'General Liability'!AY$34*$BI92</f>
        <v>10133.896217405649</v>
      </c>
      <c r="Q92" s="171">
        <f>'General Liability'!AZ$34*$BI92</f>
        <v>10133.896217405649</v>
      </c>
      <c r="R92" s="171">
        <f>'General Liability'!BA$34*$BI92</f>
        <v>10133.896217405649</v>
      </c>
      <c r="S92" s="171">
        <f>'General Liability'!BB$34*$BI92</f>
        <v>10133.896217405649</v>
      </c>
      <c r="T92" s="171">
        <f>'General Liability'!BC$34*$BI92</f>
        <v>10133.896217405649</v>
      </c>
      <c r="U92" s="171">
        <f>'General Liability'!BD$34*$BI92</f>
        <v>10893.938433711073</v>
      </c>
      <c r="V92" s="171">
        <f>'General Liability'!BE$34*$BI92</f>
        <v>10893.938433711073</v>
      </c>
      <c r="W92" s="171">
        <f>'General Liability'!BF$34*$BI92</f>
        <v>10893.938433711073</v>
      </c>
      <c r="X92" s="171">
        <f>'General Liability'!BG$34*$BI92</f>
        <v>10893.938433711073</v>
      </c>
      <c r="Y92" s="171">
        <f>'General Liability'!BH$34*$BI92</f>
        <v>10893.938433711073</v>
      </c>
      <c r="Z92" s="171">
        <f>'General Liability'!BI$34*$BI92</f>
        <v>10893.938433711073</v>
      </c>
      <c r="AA92" s="171">
        <f>'General Liability'!BJ$34*$BI92</f>
        <v>10893.938433711073</v>
      </c>
      <c r="AB92" s="171">
        <f>'General Liability'!BK$34*$BI92</f>
        <v>10893.938433711073</v>
      </c>
      <c r="AC92" s="171">
        <f>'General Liability'!BL$34*$BI92</f>
        <v>10893.938433711073</v>
      </c>
      <c r="AD92" s="171">
        <f>'General Liability'!BM$34*$BI92</f>
        <v>10893.938433711073</v>
      </c>
      <c r="AE92" s="171">
        <f>'General Liability'!BN$34*$BI92</f>
        <v>10893.938433711073</v>
      </c>
      <c r="AF92" s="171">
        <f>'General Liability'!BO$34*$BI92</f>
        <v>10893.938433711073</v>
      </c>
      <c r="AG92" s="171">
        <f>'General Liability'!BP$34*$BI92</f>
        <v>11710.983816239403</v>
      </c>
      <c r="AH92" s="171">
        <f>'General Liability'!BQ$34*$BI92</f>
        <v>11710.983816239403</v>
      </c>
      <c r="AI92" s="171">
        <f>'General Liability'!BR$34*$BI92</f>
        <v>11710.983816239403</v>
      </c>
      <c r="AJ92" s="171">
        <f>'General Liability'!BS$34*$BI92</f>
        <v>11710.983816239403</v>
      </c>
      <c r="AK92" s="171">
        <f>'General Liability'!BT$34*$BI92</f>
        <v>11710.983816239403</v>
      </c>
      <c r="AL92" s="171">
        <f>'General Liability'!BU$34*$BI92</f>
        <v>11710.983816239403</v>
      </c>
      <c r="AM92" s="171">
        <f>'General Liability'!BV$34*$BI92</f>
        <v>11710.983816239403</v>
      </c>
      <c r="AN92" s="171">
        <f>'General Liability'!BW$34*$BI92</f>
        <v>11710.983816239403</v>
      </c>
      <c r="AO92" s="171">
        <f>'General Liability'!BX$34*$BI92</f>
        <v>11710.983816239403</v>
      </c>
      <c r="AP92" s="171">
        <f>'General Liability'!BY$34*$BI92</f>
        <v>11710.983816239403</v>
      </c>
      <c r="AQ92" s="171">
        <f>'General Liability'!BZ$34*$BI92</f>
        <v>11710.983816239403</v>
      </c>
      <c r="AR92" s="171">
        <f>'General Liability'!CA$34*$BI92</f>
        <v>11710.983816239403</v>
      </c>
      <c r="AS92" s="171">
        <f>'General Liability'!CB$34*$BI92</f>
        <v>12062.313330726587</v>
      </c>
      <c r="AT92" s="171">
        <f>'General Liability'!CC$34*$BI92</f>
        <v>12062.313330726587</v>
      </c>
      <c r="AU92" s="171">
        <f>'General Liability'!CD$34*$BI92</f>
        <v>12062.313330726587</v>
      </c>
      <c r="AV92" s="171">
        <f>'General Liability'!CE$34*$BI92</f>
        <v>12062.313330726587</v>
      </c>
      <c r="AW92" s="171">
        <f>'General Liability'!CF$34*$BI92</f>
        <v>12062.313330726587</v>
      </c>
      <c r="AX92" s="171">
        <f>'General Liability'!CG$34*$BI92</f>
        <v>12062.313330726587</v>
      </c>
      <c r="AY92" s="171">
        <f>'General Liability'!CH$34*$BI92</f>
        <v>12062.313330726587</v>
      </c>
      <c r="AZ92" s="171">
        <f>'General Liability'!CI$34*$BI92</f>
        <v>12062.313330726587</v>
      </c>
      <c r="BA92" s="171">
        <f>'General Liability'!CJ$34*$BI92</f>
        <v>12062.313330726587</v>
      </c>
      <c r="BB92" s="171">
        <f>'General Liability'!CK$34*$BI92</f>
        <v>12062.313330726587</v>
      </c>
      <c r="BC92" s="171">
        <f>'General Liability'!CL$34*$BI92</f>
        <v>12062.313330726587</v>
      </c>
      <c r="BD92" s="171">
        <f>'General Liability'!CM$34*$BI92</f>
        <v>12062.313330726587</v>
      </c>
      <c r="BE92" s="171">
        <f>'General Liability'!CN$34*$BI92</f>
        <v>12424.182730648385</v>
      </c>
      <c r="BF92" s="171">
        <f>'General Liability'!CO$34*$BI92</f>
        <v>12424.182730648385</v>
      </c>
      <c r="BG92" s="171">
        <f>'General Liability'!CP$34*$BI92</f>
        <v>12424.182730648385</v>
      </c>
      <c r="BI92" s="174">
        <f>SUMIF(Revenue!$P:$P,'GL - Import (US)'!$F92,Revenue!$N:$N)</f>
        <v>0.16542728420334427</v>
      </c>
    </row>
    <row r="93" spans="1:61" s="173" customFormat="1" ht="12.75" hidden="1" customHeight="1">
      <c r="A93" s="179" t="s">
        <v>469</v>
      </c>
      <c r="B93" s="179" t="s">
        <v>653</v>
      </c>
      <c r="C93" s="170" t="str" cm="1">
        <f t="array" ref="C93">IFERROR(INDEX('Legal Entity'!B:B,MATCH('GL - Import (US)'!F93,'Legal Entity'!A:A,0),0),0)</f>
        <v>1146 - Blue Granite Water Company, Inc.</v>
      </c>
      <c r="D93" s="170" t="str" cm="1">
        <f t="array" ref="D93">IFERROR(INDEX('Legal Entity'!C:C,MATCH(F93,'Legal Entity'!A:A,0),0),0)</f>
        <v>US</v>
      </c>
      <c r="E93" s="170" t="s">
        <v>631</v>
      </c>
      <c r="F93" s="170" t="s">
        <v>23</v>
      </c>
      <c r="G93" s="170"/>
      <c r="H93" s="171">
        <f>'General Liability'!AQ$34*$BI93</f>
        <v>6065.310248104076</v>
      </c>
      <c r="I93" s="171">
        <f>'General Liability'!AR$34*$BI93</f>
        <v>7836.5222398719116</v>
      </c>
      <c r="J93" s="171">
        <f>'General Liability'!AS$34*$BI93</f>
        <v>7836.5222398719116</v>
      </c>
      <c r="K93" s="171">
        <f>'General Liability'!AT$34*$BI93</f>
        <v>7836.5222398719116</v>
      </c>
      <c r="L93" s="171">
        <f>'General Liability'!AU$34*$BI93</f>
        <v>7836.5222398719116</v>
      </c>
      <c r="M93" s="171">
        <f>'General Liability'!AV$34*$BI93</f>
        <v>7836.5222398719116</v>
      </c>
      <c r="N93" s="171">
        <f>'General Liability'!AW$34*$BI93</f>
        <v>7836.5222398719116</v>
      </c>
      <c r="O93" s="171">
        <f>'General Liability'!AX$34*$BI93</f>
        <v>7836.5222398719116</v>
      </c>
      <c r="P93" s="171">
        <f>'General Liability'!AY$34*$BI93</f>
        <v>7836.5222398719116</v>
      </c>
      <c r="Q93" s="171">
        <f>'General Liability'!AZ$34*$BI93</f>
        <v>7836.5222398719116</v>
      </c>
      <c r="R93" s="171">
        <f>'General Liability'!BA$34*$BI93</f>
        <v>7836.5222398719116</v>
      </c>
      <c r="S93" s="171">
        <f>'General Liability'!BB$34*$BI93</f>
        <v>7836.5222398719116</v>
      </c>
      <c r="T93" s="171">
        <f>'General Liability'!BC$34*$BI93</f>
        <v>7836.5222398719116</v>
      </c>
      <c r="U93" s="171">
        <f>'General Liability'!BD$34*$BI93</f>
        <v>8424.2614078623046</v>
      </c>
      <c r="V93" s="171">
        <f>'General Liability'!BE$34*$BI93</f>
        <v>8424.2614078623046</v>
      </c>
      <c r="W93" s="171">
        <f>'General Liability'!BF$34*$BI93</f>
        <v>8424.2614078623046</v>
      </c>
      <c r="X93" s="171">
        <f>'General Liability'!BG$34*$BI93</f>
        <v>8424.2614078623046</v>
      </c>
      <c r="Y93" s="171">
        <f>'General Liability'!BH$34*$BI93</f>
        <v>8424.2614078623046</v>
      </c>
      <c r="Z93" s="171">
        <f>'General Liability'!BI$34*$BI93</f>
        <v>8424.2614078623046</v>
      </c>
      <c r="AA93" s="171">
        <f>'General Liability'!BJ$34*$BI93</f>
        <v>8424.2614078623046</v>
      </c>
      <c r="AB93" s="171">
        <f>'General Liability'!BK$34*$BI93</f>
        <v>8424.2614078623046</v>
      </c>
      <c r="AC93" s="171">
        <f>'General Liability'!BL$34*$BI93</f>
        <v>8424.2614078623046</v>
      </c>
      <c r="AD93" s="171">
        <f>'General Liability'!BM$34*$BI93</f>
        <v>8424.2614078623046</v>
      </c>
      <c r="AE93" s="171">
        <f>'General Liability'!BN$34*$BI93</f>
        <v>8424.2614078623046</v>
      </c>
      <c r="AF93" s="171">
        <f>'General Liability'!BO$34*$BI93</f>
        <v>8424.2614078623046</v>
      </c>
      <c r="AG93" s="171">
        <f>'General Liability'!BP$34*$BI93</f>
        <v>9056.0810134519779</v>
      </c>
      <c r="AH93" s="171">
        <f>'General Liability'!BQ$34*$BI93</f>
        <v>9056.0810134519779</v>
      </c>
      <c r="AI93" s="171">
        <f>'General Liability'!BR$34*$BI93</f>
        <v>9056.0810134519779</v>
      </c>
      <c r="AJ93" s="171">
        <f>'General Liability'!BS$34*$BI93</f>
        <v>9056.0810134519779</v>
      </c>
      <c r="AK93" s="171">
        <f>'General Liability'!BT$34*$BI93</f>
        <v>9056.0810134519779</v>
      </c>
      <c r="AL93" s="171">
        <f>'General Liability'!BU$34*$BI93</f>
        <v>9056.0810134519779</v>
      </c>
      <c r="AM93" s="171">
        <f>'General Liability'!BV$34*$BI93</f>
        <v>9056.0810134519779</v>
      </c>
      <c r="AN93" s="171">
        <f>'General Liability'!BW$34*$BI93</f>
        <v>9056.0810134519779</v>
      </c>
      <c r="AO93" s="171">
        <f>'General Liability'!BX$34*$BI93</f>
        <v>9056.0810134519779</v>
      </c>
      <c r="AP93" s="171">
        <f>'General Liability'!BY$34*$BI93</f>
        <v>9056.0810134519779</v>
      </c>
      <c r="AQ93" s="171">
        <f>'General Liability'!BZ$34*$BI93</f>
        <v>9056.0810134519779</v>
      </c>
      <c r="AR93" s="171">
        <f>'General Liability'!CA$34*$BI93</f>
        <v>9056.0810134519779</v>
      </c>
      <c r="AS93" s="171">
        <f>'General Liability'!CB$34*$BI93</f>
        <v>9327.7634438555378</v>
      </c>
      <c r="AT93" s="171">
        <f>'General Liability'!CC$34*$BI93</f>
        <v>9327.7634438555378</v>
      </c>
      <c r="AU93" s="171">
        <f>'General Liability'!CD$34*$BI93</f>
        <v>9327.7634438555378</v>
      </c>
      <c r="AV93" s="171">
        <f>'General Liability'!CE$34*$BI93</f>
        <v>9327.7634438555378</v>
      </c>
      <c r="AW93" s="171">
        <f>'General Liability'!CF$34*$BI93</f>
        <v>9327.7634438555378</v>
      </c>
      <c r="AX93" s="171">
        <f>'General Liability'!CG$34*$BI93</f>
        <v>9327.7634438555378</v>
      </c>
      <c r="AY93" s="171">
        <f>'General Liability'!CH$34*$BI93</f>
        <v>9327.7634438555378</v>
      </c>
      <c r="AZ93" s="171">
        <f>'General Liability'!CI$34*$BI93</f>
        <v>9327.7634438555378</v>
      </c>
      <c r="BA93" s="171">
        <f>'General Liability'!CJ$34*$BI93</f>
        <v>9327.7634438555378</v>
      </c>
      <c r="BB93" s="171">
        <f>'General Liability'!CK$34*$BI93</f>
        <v>9327.7634438555378</v>
      </c>
      <c r="BC93" s="171">
        <f>'General Liability'!CL$34*$BI93</f>
        <v>9327.7634438555378</v>
      </c>
      <c r="BD93" s="171">
        <f>'General Liability'!CM$34*$BI93</f>
        <v>9327.7634438555378</v>
      </c>
      <c r="BE93" s="171">
        <f>'General Liability'!CN$34*$BI93</f>
        <v>9607.5963471712039</v>
      </c>
      <c r="BF93" s="171">
        <f>'General Liability'!CO$34*$BI93</f>
        <v>9607.5963471712039</v>
      </c>
      <c r="BG93" s="171">
        <f>'General Liability'!CP$34*$BI93</f>
        <v>9607.5963471712039</v>
      </c>
      <c r="BI93" s="174">
        <f>SUMIF(Revenue!$P:$P,'GL - Import (US)'!$F93,Revenue!$N:$N)</f>
        <v>0.12792459720620664</v>
      </c>
    </row>
    <row r="94" spans="1:61" s="173" customFormat="1" ht="12.75" hidden="1" customHeight="1">
      <c r="A94" s="179" t="s">
        <v>469</v>
      </c>
      <c r="B94" s="179" t="s">
        <v>653</v>
      </c>
      <c r="C94" s="170" t="str" cm="1">
        <f t="array" ref="C94">IFERROR(INDEX('Legal Entity'!B:B,MATCH('GL - Import (US)'!F94,'Legal Entity'!A:A,0),0),0)</f>
        <v>1120 - UTILITIES, INC. OF FLORIDA</v>
      </c>
      <c r="D94" s="170" t="str" cm="1">
        <f t="array" ref="D94">IFERROR(INDEX('Legal Entity'!C:C,MATCH(F94,'Legal Entity'!A:A,0),0),0)</f>
        <v>US</v>
      </c>
      <c r="E94" s="170" t="s">
        <v>631</v>
      </c>
      <c r="F94" s="170" t="s">
        <v>16</v>
      </c>
      <c r="G94" s="170"/>
      <c r="H94" s="171">
        <f>'General Liability'!AQ$34*$BI94</f>
        <v>8265.5020354751341</v>
      </c>
      <c r="I94" s="171">
        <f>'General Liability'!AR$34*$BI94</f>
        <v>10679.221321770709</v>
      </c>
      <c r="J94" s="171">
        <f>'General Liability'!AS$34*$BI94</f>
        <v>10679.221321770709</v>
      </c>
      <c r="K94" s="171">
        <f>'General Liability'!AT$34*$BI94</f>
        <v>10679.221321770709</v>
      </c>
      <c r="L94" s="171">
        <f>'General Liability'!AU$34*$BI94</f>
        <v>10679.221321770709</v>
      </c>
      <c r="M94" s="171">
        <f>'General Liability'!AV$34*$BI94</f>
        <v>10679.221321770709</v>
      </c>
      <c r="N94" s="171">
        <f>'General Liability'!AW$34*$BI94</f>
        <v>10679.221321770709</v>
      </c>
      <c r="O94" s="171">
        <f>'General Liability'!AX$34*$BI94</f>
        <v>10679.221321770709</v>
      </c>
      <c r="P94" s="171">
        <f>'General Liability'!AY$34*$BI94</f>
        <v>10679.221321770709</v>
      </c>
      <c r="Q94" s="171">
        <f>'General Liability'!AZ$34*$BI94</f>
        <v>10679.221321770709</v>
      </c>
      <c r="R94" s="171">
        <f>'General Liability'!BA$34*$BI94</f>
        <v>10679.221321770709</v>
      </c>
      <c r="S94" s="171">
        <f>'General Liability'!BB$34*$BI94</f>
        <v>10679.221321770709</v>
      </c>
      <c r="T94" s="171">
        <f>'General Liability'!BC$34*$BI94</f>
        <v>10679.221321770709</v>
      </c>
      <c r="U94" s="171">
        <f>'General Liability'!BD$34*$BI94</f>
        <v>11480.162920903513</v>
      </c>
      <c r="V94" s="171">
        <f>'General Liability'!BE$34*$BI94</f>
        <v>11480.162920903513</v>
      </c>
      <c r="W94" s="171">
        <f>'General Liability'!BF$34*$BI94</f>
        <v>11480.162920903513</v>
      </c>
      <c r="X94" s="171">
        <f>'General Liability'!BG$34*$BI94</f>
        <v>11480.162920903513</v>
      </c>
      <c r="Y94" s="171">
        <f>'General Liability'!BH$34*$BI94</f>
        <v>11480.162920903513</v>
      </c>
      <c r="Z94" s="171">
        <f>'General Liability'!BI$34*$BI94</f>
        <v>11480.162920903513</v>
      </c>
      <c r="AA94" s="171">
        <f>'General Liability'!BJ$34*$BI94</f>
        <v>11480.162920903513</v>
      </c>
      <c r="AB94" s="171">
        <f>'General Liability'!BK$34*$BI94</f>
        <v>11480.162920903513</v>
      </c>
      <c r="AC94" s="171">
        <f>'General Liability'!BL$34*$BI94</f>
        <v>11480.162920903513</v>
      </c>
      <c r="AD94" s="171">
        <f>'General Liability'!BM$34*$BI94</f>
        <v>11480.162920903513</v>
      </c>
      <c r="AE94" s="171">
        <f>'General Liability'!BN$34*$BI94</f>
        <v>11480.162920903513</v>
      </c>
      <c r="AF94" s="171">
        <f>'General Liability'!BO$34*$BI94</f>
        <v>11480.162920903513</v>
      </c>
      <c r="AG94" s="171">
        <f>'General Liability'!BP$34*$BI94</f>
        <v>12341.175139971276</v>
      </c>
      <c r="AH94" s="171">
        <f>'General Liability'!BQ$34*$BI94</f>
        <v>12341.175139971276</v>
      </c>
      <c r="AI94" s="171">
        <f>'General Liability'!BR$34*$BI94</f>
        <v>12341.175139971276</v>
      </c>
      <c r="AJ94" s="171">
        <f>'General Liability'!BS$34*$BI94</f>
        <v>12341.175139971276</v>
      </c>
      <c r="AK94" s="171">
        <f>'General Liability'!BT$34*$BI94</f>
        <v>12341.175139971276</v>
      </c>
      <c r="AL94" s="171">
        <f>'General Liability'!BU$34*$BI94</f>
        <v>12341.175139971276</v>
      </c>
      <c r="AM94" s="171">
        <f>'General Liability'!BV$34*$BI94</f>
        <v>12341.175139971276</v>
      </c>
      <c r="AN94" s="171">
        <f>'General Liability'!BW$34*$BI94</f>
        <v>12341.175139971276</v>
      </c>
      <c r="AO94" s="171">
        <f>'General Liability'!BX$34*$BI94</f>
        <v>12341.175139971276</v>
      </c>
      <c r="AP94" s="171">
        <f>'General Liability'!BY$34*$BI94</f>
        <v>12341.175139971276</v>
      </c>
      <c r="AQ94" s="171">
        <f>'General Liability'!BZ$34*$BI94</f>
        <v>12341.175139971276</v>
      </c>
      <c r="AR94" s="171">
        <f>'General Liability'!CA$34*$BI94</f>
        <v>12341.175139971276</v>
      </c>
      <c r="AS94" s="171">
        <f>'General Liability'!CB$34*$BI94</f>
        <v>12711.410394170414</v>
      </c>
      <c r="AT94" s="171">
        <f>'General Liability'!CC$34*$BI94</f>
        <v>12711.410394170414</v>
      </c>
      <c r="AU94" s="171">
        <f>'General Liability'!CD$34*$BI94</f>
        <v>12711.410394170414</v>
      </c>
      <c r="AV94" s="171">
        <f>'General Liability'!CE$34*$BI94</f>
        <v>12711.410394170414</v>
      </c>
      <c r="AW94" s="171">
        <f>'General Liability'!CF$34*$BI94</f>
        <v>12711.410394170414</v>
      </c>
      <c r="AX94" s="171">
        <f>'General Liability'!CG$34*$BI94</f>
        <v>12711.410394170414</v>
      </c>
      <c r="AY94" s="171">
        <f>'General Liability'!CH$34*$BI94</f>
        <v>12711.410394170414</v>
      </c>
      <c r="AZ94" s="171">
        <f>'General Liability'!CI$34*$BI94</f>
        <v>12711.410394170414</v>
      </c>
      <c r="BA94" s="171">
        <f>'General Liability'!CJ$34*$BI94</f>
        <v>12711.410394170414</v>
      </c>
      <c r="BB94" s="171">
        <f>'General Liability'!CK$34*$BI94</f>
        <v>12711.410394170414</v>
      </c>
      <c r="BC94" s="171">
        <f>'General Liability'!CL$34*$BI94</f>
        <v>12711.410394170414</v>
      </c>
      <c r="BD94" s="171">
        <f>'General Liability'!CM$34*$BI94</f>
        <v>12711.410394170414</v>
      </c>
      <c r="BE94" s="171">
        <f>'General Liability'!CN$34*$BI94</f>
        <v>13092.752705995528</v>
      </c>
      <c r="BF94" s="171">
        <f>'General Liability'!CO$34*$BI94</f>
        <v>13092.752705995528</v>
      </c>
      <c r="BG94" s="171">
        <f>'General Liability'!CP$34*$BI94</f>
        <v>13092.752705995528</v>
      </c>
      <c r="BI94" s="174">
        <f>SUMIF(Revenue!$P:$P,'GL - Import (US)'!$F94,Revenue!$N:$N)</f>
        <v>0.17432925528018167</v>
      </c>
    </row>
    <row r="95" spans="1:61" s="173" customFormat="1" ht="12.75" hidden="1" customHeight="1">
      <c r="A95" s="179" t="s">
        <v>469</v>
      </c>
      <c r="B95" s="179" t="s">
        <v>653</v>
      </c>
      <c r="C95" s="170" t="str" cm="1">
        <f t="array" ref="C95">IFERROR(INDEX('Legal Entity'!B:B,MATCH('GL - Import (US)'!F95,'Legal Entity'!A:A,0),0),0)</f>
        <v>1210 - Fairbanks Sewer &amp; Water Inc.</v>
      </c>
      <c r="D95" s="170" t="str" cm="1">
        <f t="array" ref="D95">IFERROR(INDEX('Legal Entity'!C:C,MATCH(F95,'Legal Entity'!A:A,0),0),0)</f>
        <v>US</v>
      </c>
      <c r="E95" s="170" t="s">
        <v>631</v>
      </c>
      <c r="F95" s="170" t="s">
        <v>649</v>
      </c>
      <c r="G95" s="170"/>
      <c r="H95" s="171">
        <f>'General Liability'!AQ$34*$BI95</f>
        <v>0</v>
      </c>
      <c r="I95" s="171">
        <f>'General Liability'!AR$34*$BI95</f>
        <v>0</v>
      </c>
      <c r="J95" s="171">
        <f>'General Liability'!AS$34*$BI95</f>
        <v>0</v>
      </c>
      <c r="K95" s="171">
        <f>'General Liability'!AT$34*$BI95</f>
        <v>0</v>
      </c>
      <c r="L95" s="171">
        <f>'General Liability'!AU$34*$BI95</f>
        <v>0</v>
      </c>
      <c r="M95" s="171">
        <f>'General Liability'!AV$34*$BI95</f>
        <v>0</v>
      </c>
      <c r="N95" s="171">
        <f>'General Liability'!AW$34*$BI95</f>
        <v>0</v>
      </c>
      <c r="O95" s="171">
        <f>'General Liability'!AX$34*$BI95</f>
        <v>0</v>
      </c>
      <c r="P95" s="171">
        <f>'General Liability'!AY$34*$BI95</f>
        <v>0</v>
      </c>
      <c r="Q95" s="171">
        <f>'General Liability'!AZ$34*$BI95</f>
        <v>0</v>
      </c>
      <c r="R95" s="171">
        <f>'General Liability'!BA$34*$BI95</f>
        <v>0</v>
      </c>
      <c r="S95" s="171">
        <f>'General Liability'!BB$34*$BI95</f>
        <v>0</v>
      </c>
      <c r="T95" s="171">
        <f>'General Liability'!BC$34*$BI95</f>
        <v>0</v>
      </c>
      <c r="U95" s="171">
        <f>'General Liability'!BD$34*$BI95</f>
        <v>0</v>
      </c>
      <c r="V95" s="171">
        <f>'General Liability'!BE$34*$BI95</f>
        <v>0</v>
      </c>
      <c r="W95" s="171">
        <f>'General Liability'!BF$34*$BI95</f>
        <v>0</v>
      </c>
      <c r="X95" s="171">
        <f>'General Liability'!BG$34*$BI95</f>
        <v>0</v>
      </c>
      <c r="Y95" s="171">
        <f>'General Liability'!BH$34*$BI95</f>
        <v>0</v>
      </c>
      <c r="Z95" s="171">
        <f>'General Liability'!BI$34*$BI95</f>
        <v>0</v>
      </c>
      <c r="AA95" s="171">
        <f>'General Liability'!BJ$34*$BI95</f>
        <v>0</v>
      </c>
      <c r="AB95" s="171">
        <f>'General Liability'!BK$34*$BI95</f>
        <v>0</v>
      </c>
      <c r="AC95" s="171">
        <f>'General Liability'!BL$34*$BI95</f>
        <v>0</v>
      </c>
      <c r="AD95" s="171">
        <f>'General Liability'!BM$34*$BI95</f>
        <v>0</v>
      </c>
      <c r="AE95" s="171">
        <f>'General Liability'!BN$34*$BI95</f>
        <v>0</v>
      </c>
      <c r="AF95" s="171">
        <f>'General Liability'!BO$34*$BI95</f>
        <v>0</v>
      </c>
      <c r="AG95" s="171">
        <f>'General Liability'!BP$34*$BI95</f>
        <v>0</v>
      </c>
      <c r="AH95" s="171">
        <f>'General Liability'!BQ$34*$BI95</f>
        <v>0</v>
      </c>
      <c r="AI95" s="171">
        <f>'General Liability'!BR$34*$BI95</f>
        <v>0</v>
      </c>
      <c r="AJ95" s="171">
        <f>'General Liability'!BS$34*$BI95</f>
        <v>0</v>
      </c>
      <c r="AK95" s="171">
        <f>'General Liability'!BT$34*$BI95</f>
        <v>0</v>
      </c>
      <c r="AL95" s="171">
        <f>'General Liability'!BU$34*$BI95</f>
        <v>0</v>
      </c>
      <c r="AM95" s="171">
        <f>'General Liability'!BV$34*$BI95</f>
        <v>0</v>
      </c>
      <c r="AN95" s="171">
        <f>'General Liability'!BW$34*$BI95</f>
        <v>0</v>
      </c>
      <c r="AO95" s="171">
        <f>'General Liability'!BX$34*$BI95</f>
        <v>0</v>
      </c>
      <c r="AP95" s="171">
        <f>'General Liability'!BY$34*$BI95</f>
        <v>0</v>
      </c>
      <c r="AQ95" s="171">
        <f>'General Liability'!BZ$34*$BI95</f>
        <v>0</v>
      </c>
      <c r="AR95" s="171">
        <f>'General Liability'!CA$34*$BI95</f>
        <v>0</v>
      </c>
      <c r="AS95" s="171">
        <f>'General Liability'!CB$34*$BI95</f>
        <v>0</v>
      </c>
      <c r="AT95" s="171">
        <f>'General Liability'!CC$34*$BI95</f>
        <v>0</v>
      </c>
      <c r="AU95" s="171">
        <f>'General Liability'!CD$34*$BI95</f>
        <v>0</v>
      </c>
      <c r="AV95" s="171">
        <f>'General Liability'!CE$34*$BI95</f>
        <v>0</v>
      </c>
      <c r="AW95" s="171">
        <f>'General Liability'!CF$34*$BI95</f>
        <v>0</v>
      </c>
      <c r="AX95" s="171">
        <f>'General Liability'!CG$34*$BI95</f>
        <v>0</v>
      </c>
      <c r="AY95" s="171">
        <f>'General Liability'!CH$34*$BI95</f>
        <v>0</v>
      </c>
      <c r="AZ95" s="171">
        <f>'General Liability'!CI$34*$BI95</f>
        <v>0</v>
      </c>
      <c r="BA95" s="171">
        <f>'General Liability'!CJ$34*$BI95</f>
        <v>0</v>
      </c>
      <c r="BB95" s="171">
        <f>'General Liability'!CK$34*$BI95</f>
        <v>0</v>
      </c>
      <c r="BC95" s="171">
        <f>'General Liability'!CL$34*$BI95</f>
        <v>0</v>
      </c>
      <c r="BD95" s="171">
        <f>'General Liability'!CM$34*$BI95</f>
        <v>0</v>
      </c>
      <c r="BE95" s="171">
        <f>'General Liability'!CN$34*$BI95</f>
        <v>0</v>
      </c>
      <c r="BF95" s="171">
        <f>'General Liability'!CO$34*$BI95</f>
        <v>0</v>
      </c>
      <c r="BG95" s="171">
        <f>'General Liability'!CP$34*$BI95</f>
        <v>0</v>
      </c>
      <c r="BI95" s="174">
        <f>SUMIF(Revenue!$P:$P,'GL - Import (US)'!$F95,Revenue!$N:$N)</f>
        <v>0</v>
      </c>
    </row>
    <row r="96" spans="1:61" s="173" customFormat="1" ht="12.75" hidden="1" customHeight="1">
      <c r="A96" s="179" t="s">
        <v>469</v>
      </c>
      <c r="B96" s="179" t="s">
        <v>653</v>
      </c>
      <c r="C96" s="170" t="str" cm="1">
        <f t="array" ref="C96">IFERROR(INDEX('Legal Entity'!B:B,MATCH('GL - Import (US)'!F96,'Legal Entity'!A:A,0),0),0)</f>
        <v>1215 - Golden Heart Utilities, Inc.</v>
      </c>
      <c r="D96" s="170" t="str" cm="1">
        <f t="array" ref="D96">IFERROR(INDEX('Legal Entity'!C:C,MATCH(F96,'Legal Entity'!A:A,0),0),0)</f>
        <v>US</v>
      </c>
      <c r="E96" s="170" t="s">
        <v>631</v>
      </c>
      <c r="F96" s="170" t="s">
        <v>37</v>
      </c>
      <c r="G96" s="170"/>
      <c r="H96" s="171">
        <f>'General Liability'!AQ$34*$BI96</f>
        <v>0</v>
      </c>
      <c r="I96" s="171">
        <f>'General Liability'!AR$34*$BI96</f>
        <v>0</v>
      </c>
      <c r="J96" s="171">
        <f>'General Liability'!AS$34*$BI96</f>
        <v>0</v>
      </c>
      <c r="K96" s="171">
        <f>'General Liability'!AT$34*$BI96</f>
        <v>0</v>
      </c>
      <c r="L96" s="171">
        <f>'General Liability'!AU$34*$BI96</f>
        <v>0</v>
      </c>
      <c r="M96" s="171">
        <f>'General Liability'!AV$34*$BI96</f>
        <v>0</v>
      </c>
      <c r="N96" s="171">
        <f>'General Liability'!AW$34*$BI96</f>
        <v>0</v>
      </c>
      <c r="O96" s="171">
        <f>'General Liability'!AX$34*$BI96</f>
        <v>0</v>
      </c>
      <c r="P96" s="171">
        <f>'General Liability'!AY$34*$BI96</f>
        <v>0</v>
      </c>
      <c r="Q96" s="171">
        <f>'General Liability'!AZ$34*$BI96</f>
        <v>0</v>
      </c>
      <c r="R96" s="171">
        <f>'General Liability'!BA$34*$BI96</f>
        <v>0</v>
      </c>
      <c r="S96" s="171">
        <f>'General Liability'!BB$34*$BI96</f>
        <v>0</v>
      </c>
      <c r="T96" s="171">
        <f>'General Liability'!BC$34*$BI96</f>
        <v>0</v>
      </c>
      <c r="U96" s="171">
        <f>'General Liability'!BD$34*$BI96</f>
        <v>0</v>
      </c>
      <c r="V96" s="171">
        <f>'General Liability'!BE$34*$BI96</f>
        <v>0</v>
      </c>
      <c r="W96" s="171">
        <f>'General Liability'!BF$34*$BI96</f>
        <v>0</v>
      </c>
      <c r="X96" s="171">
        <f>'General Liability'!BG$34*$BI96</f>
        <v>0</v>
      </c>
      <c r="Y96" s="171">
        <f>'General Liability'!BH$34*$BI96</f>
        <v>0</v>
      </c>
      <c r="Z96" s="171">
        <f>'General Liability'!BI$34*$BI96</f>
        <v>0</v>
      </c>
      <c r="AA96" s="171">
        <f>'General Liability'!BJ$34*$BI96</f>
        <v>0</v>
      </c>
      <c r="AB96" s="171">
        <f>'General Liability'!BK$34*$BI96</f>
        <v>0</v>
      </c>
      <c r="AC96" s="171">
        <f>'General Liability'!BL$34*$BI96</f>
        <v>0</v>
      </c>
      <c r="AD96" s="171">
        <f>'General Liability'!BM$34*$BI96</f>
        <v>0</v>
      </c>
      <c r="AE96" s="171">
        <f>'General Liability'!BN$34*$BI96</f>
        <v>0</v>
      </c>
      <c r="AF96" s="171">
        <f>'General Liability'!BO$34*$BI96</f>
        <v>0</v>
      </c>
      <c r="AG96" s="171">
        <f>'General Liability'!BP$34*$BI96</f>
        <v>0</v>
      </c>
      <c r="AH96" s="171">
        <f>'General Liability'!BQ$34*$BI96</f>
        <v>0</v>
      </c>
      <c r="AI96" s="171">
        <f>'General Liability'!BR$34*$BI96</f>
        <v>0</v>
      </c>
      <c r="AJ96" s="171">
        <f>'General Liability'!BS$34*$BI96</f>
        <v>0</v>
      </c>
      <c r="AK96" s="171">
        <f>'General Liability'!BT$34*$BI96</f>
        <v>0</v>
      </c>
      <c r="AL96" s="171">
        <f>'General Liability'!BU$34*$BI96</f>
        <v>0</v>
      </c>
      <c r="AM96" s="171">
        <f>'General Liability'!BV$34*$BI96</f>
        <v>0</v>
      </c>
      <c r="AN96" s="171">
        <f>'General Liability'!BW$34*$BI96</f>
        <v>0</v>
      </c>
      <c r="AO96" s="171">
        <f>'General Liability'!BX$34*$BI96</f>
        <v>0</v>
      </c>
      <c r="AP96" s="171">
        <f>'General Liability'!BY$34*$BI96</f>
        <v>0</v>
      </c>
      <c r="AQ96" s="171">
        <f>'General Liability'!BZ$34*$BI96</f>
        <v>0</v>
      </c>
      <c r="AR96" s="171">
        <f>'General Liability'!CA$34*$BI96</f>
        <v>0</v>
      </c>
      <c r="AS96" s="171">
        <f>'General Liability'!CB$34*$BI96</f>
        <v>0</v>
      </c>
      <c r="AT96" s="171">
        <f>'General Liability'!CC$34*$BI96</f>
        <v>0</v>
      </c>
      <c r="AU96" s="171">
        <f>'General Liability'!CD$34*$BI96</f>
        <v>0</v>
      </c>
      <c r="AV96" s="171">
        <f>'General Liability'!CE$34*$BI96</f>
        <v>0</v>
      </c>
      <c r="AW96" s="171">
        <f>'General Liability'!CF$34*$BI96</f>
        <v>0</v>
      </c>
      <c r="AX96" s="171">
        <f>'General Liability'!CG$34*$BI96</f>
        <v>0</v>
      </c>
      <c r="AY96" s="171">
        <f>'General Liability'!CH$34*$BI96</f>
        <v>0</v>
      </c>
      <c r="AZ96" s="171">
        <f>'General Liability'!CI$34*$BI96</f>
        <v>0</v>
      </c>
      <c r="BA96" s="171">
        <f>'General Liability'!CJ$34*$BI96</f>
        <v>0</v>
      </c>
      <c r="BB96" s="171">
        <f>'General Liability'!CK$34*$BI96</f>
        <v>0</v>
      </c>
      <c r="BC96" s="171">
        <f>'General Liability'!CL$34*$BI96</f>
        <v>0</v>
      </c>
      <c r="BD96" s="171">
        <f>'General Liability'!CM$34*$BI96</f>
        <v>0</v>
      </c>
      <c r="BE96" s="171">
        <f>'General Liability'!CN$34*$BI96</f>
        <v>0</v>
      </c>
      <c r="BF96" s="171">
        <f>'General Liability'!CO$34*$BI96</f>
        <v>0</v>
      </c>
      <c r="BG96" s="171">
        <f>'General Liability'!CP$34*$BI96</f>
        <v>0</v>
      </c>
      <c r="BI96" s="174">
        <f>SUMIF(Revenue!$P:$P,'GL - Import (US)'!$F96,Revenue!$N:$N)</f>
        <v>0</v>
      </c>
    </row>
    <row r="97" spans="1:61" s="173" customFormat="1" ht="12.75" hidden="1" customHeight="1">
      <c r="A97" s="179" t="s">
        <v>469</v>
      </c>
      <c r="B97" s="179" t="s">
        <v>653</v>
      </c>
      <c r="C97" s="170" t="str" cm="1">
        <f t="array" ref="C97">IFERROR(INDEX('Legal Entity'!B:B,MATCH('GL - Import (US)'!F97,'Legal Entity'!A:A,0),0),0)</f>
        <v>1215 - Golden Heart Utilities, Inc.</v>
      </c>
      <c r="D97" s="170" t="str" cm="1">
        <f t="array" ref="D97">IFERROR(INDEX('Legal Entity'!C:C,MATCH(F97,'Legal Entity'!A:A,0),0),0)</f>
        <v>US</v>
      </c>
      <c r="E97" s="170" t="s">
        <v>631</v>
      </c>
      <c r="F97" s="170" t="s">
        <v>38</v>
      </c>
      <c r="G97" s="170"/>
      <c r="H97" s="171">
        <f>'General Liability'!AQ$34*$BI97</f>
        <v>0</v>
      </c>
      <c r="I97" s="171">
        <f>'General Liability'!AR$34*$BI97</f>
        <v>0</v>
      </c>
      <c r="J97" s="171">
        <f>'General Liability'!AS$34*$BI97</f>
        <v>0</v>
      </c>
      <c r="K97" s="171">
        <f>'General Liability'!AT$34*$BI97</f>
        <v>0</v>
      </c>
      <c r="L97" s="171">
        <f>'General Liability'!AU$34*$BI97</f>
        <v>0</v>
      </c>
      <c r="M97" s="171">
        <f>'General Liability'!AV$34*$BI97</f>
        <v>0</v>
      </c>
      <c r="N97" s="171">
        <f>'General Liability'!AW$34*$BI97</f>
        <v>0</v>
      </c>
      <c r="O97" s="171">
        <f>'General Liability'!AX$34*$BI97</f>
        <v>0</v>
      </c>
      <c r="P97" s="171">
        <f>'General Liability'!AY$34*$BI97</f>
        <v>0</v>
      </c>
      <c r="Q97" s="171">
        <f>'General Liability'!AZ$34*$BI97</f>
        <v>0</v>
      </c>
      <c r="R97" s="171">
        <f>'General Liability'!BA$34*$BI97</f>
        <v>0</v>
      </c>
      <c r="S97" s="171">
        <f>'General Liability'!BB$34*$BI97</f>
        <v>0</v>
      </c>
      <c r="T97" s="171">
        <f>'General Liability'!BC$34*$BI97</f>
        <v>0</v>
      </c>
      <c r="U97" s="171">
        <f>'General Liability'!BD$34*$BI97</f>
        <v>0</v>
      </c>
      <c r="V97" s="171">
        <f>'General Liability'!BE$34*$BI97</f>
        <v>0</v>
      </c>
      <c r="W97" s="171">
        <f>'General Liability'!BF$34*$BI97</f>
        <v>0</v>
      </c>
      <c r="X97" s="171">
        <f>'General Liability'!BG$34*$BI97</f>
        <v>0</v>
      </c>
      <c r="Y97" s="171">
        <f>'General Liability'!BH$34*$BI97</f>
        <v>0</v>
      </c>
      <c r="Z97" s="171">
        <f>'General Liability'!BI$34*$BI97</f>
        <v>0</v>
      </c>
      <c r="AA97" s="171">
        <f>'General Liability'!BJ$34*$BI97</f>
        <v>0</v>
      </c>
      <c r="AB97" s="171">
        <f>'General Liability'!BK$34*$BI97</f>
        <v>0</v>
      </c>
      <c r="AC97" s="171">
        <f>'General Liability'!BL$34*$BI97</f>
        <v>0</v>
      </c>
      <c r="AD97" s="171">
        <f>'General Liability'!BM$34*$BI97</f>
        <v>0</v>
      </c>
      <c r="AE97" s="171">
        <f>'General Liability'!BN$34*$BI97</f>
        <v>0</v>
      </c>
      <c r="AF97" s="171">
        <f>'General Liability'!BO$34*$BI97</f>
        <v>0</v>
      </c>
      <c r="AG97" s="171">
        <f>'General Liability'!BP$34*$BI97</f>
        <v>0</v>
      </c>
      <c r="AH97" s="171">
        <f>'General Liability'!BQ$34*$BI97</f>
        <v>0</v>
      </c>
      <c r="AI97" s="171">
        <f>'General Liability'!BR$34*$BI97</f>
        <v>0</v>
      </c>
      <c r="AJ97" s="171">
        <f>'General Liability'!BS$34*$BI97</f>
        <v>0</v>
      </c>
      <c r="AK97" s="171">
        <f>'General Liability'!BT$34*$BI97</f>
        <v>0</v>
      </c>
      <c r="AL97" s="171">
        <f>'General Liability'!BU$34*$BI97</f>
        <v>0</v>
      </c>
      <c r="AM97" s="171">
        <f>'General Liability'!BV$34*$BI97</f>
        <v>0</v>
      </c>
      <c r="AN97" s="171">
        <f>'General Liability'!BW$34*$BI97</f>
        <v>0</v>
      </c>
      <c r="AO97" s="171">
        <f>'General Liability'!BX$34*$BI97</f>
        <v>0</v>
      </c>
      <c r="AP97" s="171">
        <f>'General Liability'!BY$34*$BI97</f>
        <v>0</v>
      </c>
      <c r="AQ97" s="171">
        <f>'General Liability'!BZ$34*$BI97</f>
        <v>0</v>
      </c>
      <c r="AR97" s="171">
        <f>'General Liability'!CA$34*$BI97</f>
        <v>0</v>
      </c>
      <c r="AS97" s="171">
        <f>'General Liability'!CB$34*$BI97</f>
        <v>0</v>
      </c>
      <c r="AT97" s="171">
        <f>'General Liability'!CC$34*$BI97</f>
        <v>0</v>
      </c>
      <c r="AU97" s="171">
        <f>'General Liability'!CD$34*$BI97</f>
        <v>0</v>
      </c>
      <c r="AV97" s="171">
        <f>'General Liability'!CE$34*$BI97</f>
        <v>0</v>
      </c>
      <c r="AW97" s="171">
        <f>'General Liability'!CF$34*$BI97</f>
        <v>0</v>
      </c>
      <c r="AX97" s="171">
        <f>'General Liability'!CG$34*$BI97</f>
        <v>0</v>
      </c>
      <c r="AY97" s="171">
        <f>'General Liability'!CH$34*$BI97</f>
        <v>0</v>
      </c>
      <c r="AZ97" s="171">
        <f>'General Liability'!CI$34*$BI97</f>
        <v>0</v>
      </c>
      <c r="BA97" s="171">
        <f>'General Liability'!CJ$34*$BI97</f>
        <v>0</v>
      </c>
      <c r="BB97" s="171">
        <f>'General Liability'!CK$34*$BI97</f>
        <v>0</v>
      </c>
      <c r="BC97" s="171">
        <f>'General Liability'!CL$34*$BI97</f>
        <v>0</v>
      </c>
      <c r="BD97" s="171">
        <f>'General Liability'!CM$34*$BI97</f>
        <v>0</v>
      </c>
      <c r="BE97" s="171">
        <f>'General Liability'!CN$34*$BI97</f>
        <v>0</v>
      </c>
      <c r="BF97" s="171">
        <f>'General Liability'!CO$34*$BI97</f>
        <v>0</v>
      </c>
      <c r="BG97" s="171">
        <f>'General Liability'!CP$34*$BI97</f>
        <v>0</v>
      </c>
      <c r="BI97" s="174">
        <f>SUMIF(Revenue!$P:$P,'GL - Import (US)'!$F97,Revenue!$N:$N)</f>
        <v>0</v>
      </c>
    </row>
    <row r="98" spans="1:61" s="173" customFormat="1" ht="12.75" hidden="1" customHeight="1">
      <c r="A98" s="179" t="s">
        <v>469</v>
      </c>
      <c r="B98" s="179" t="s">
        <v>653</v>
      </c>
      <c r="C98" s="170" t="str" cm="1">
        <f t="array" ref="C98">IFERROR(INDEX('Legal Entity'!B:B,MATCH('GL - Import (US)'!F98,'Legal Entity'!A:A,0),0),0)</f>
        <v>1215 - Golden Heart Utilities, Inc.</v>
      </c>
      <c r="D98" s="170" t="str" cm="1">
        <f t="array" ref="D98">IFERROR(INDEX('Legal Entity'!C:C,MATCH(F98,'Legal Entity'!A:A,0),0),0)</f>
        <v>US</v>
      </c>
      <c r="E98" s="170" t="s">
        <v>631</v>
      </c>
      <c r="F98" s="170" t="s">
        <v>39</v>
      </c>
      <c r="G98" s="170"/>
      <c r="H98" s="171">
        <f>'General Liability'!AQ$34*$BI98</f>
        <v>0</v>
      </c>
      <c r="I98" s="171">
        <f>'General Liability'!AR$34*$BI98</f>
        <v>0</v>
      </c>
      <c r="J98" s="171">
        <f>'General Liability'!AS$34*$BI98</f>
        <v>0</v>
      </c>
      <c r="K98" s="171">
        <f>'General Liability'!AT$34*$BI98</f>
        <v>0</v>
      </c>
      <c r="L98" s="171">
        <f>'General Liability'!AU$34*$BI98</f>
        <v>0</v>
      </c>
      <c r="M98" s="171">
        <f>'General Liability'!AV$34*$BI98</f>
        <v>0</v>
      </c>
      <c r="N98" s="171">
        <f>'General Liability'!AW$34*$BI98</f>
        <v>0</v>
      </c>
      <c r="O98" s="171">
        <f>'General Liability'!AX$34*$BI98</f>
        <v>0</v>
      </c>
      <c r="P98" s="171">
        <f>'General Liability'!AY$34*$BI98</f>
        <v>0</v>
      </c>
      <c r="Q98" s="171">
        <f>'General Liability'!AZ$34*$BI98</f>
        <v>0</v>
      </c>
      <c r="R98" s="171">
        <f>'General Liability'!BA$34*$BI98</f>
        <v>0</v>
      </c>
      <c r="S98" s="171">
        <f>'General Liability'!BB$34*$BI98</f>
        <v>0</v>
      </c>
      <c r="T98" s="171">
        <f>'General Liability'!BC$34*$BI98</f>
        <v>0</v>
      </c>
      <c r="U98" s="171">
        <f>'General Liability'!BD$34*$BI98</f>
        <v>0</v>
      </c>
      <c r="V98" s="171">
        <f>'General Liability'!BE$34*$BI98</f>
        <v>0</v>
      </c>
      <c r="W98" s="171">
        <f>'General Liability'!BF$34*$BI98</f>
        <v>0</v>
      </c>
      <c r="X98" s="171">
        <f>'General Liability'!BG$34*$BI98</f>
        <v>0</v>
      </c>
      <c r="Y98" s="171">
        <f>'General Liability'!BH$34*$BI98</f>
        <v>0</v>
      </c>
      <c r="Z98" s="171">
        <f>'General Liability'!BI$34*$BI98</f>
        <v>0</v>
      </c>
      <c r="AA98" s="171">
        <f>'General Liability'!BJ$34*$BI98</f>
        <v>0</v>
      </c>
      <c r="AB98" s="171">
        <f>'General Liability'!BK$34*$BI98</f>
        <v>0</v>
      </c>
      <c r="AC98" s="171">
        <f>'General Liability'!BL$34*$BI98</f>
        <v>0</v>
      </c>
      <c r="AD98" s="171">
        <f>'General Liability'!BM$34*$BI98</f>
        <v>0</v>
      </c>
      <c r="AE98" s="171">
        <f>'General Liability'!BN$34*$BI98</f>
        <v>0</v>
      </c>
      <c r="AF98" s="171">
        <f>'General Liability'!BO$34*$BI98</f>
        <v>0</v>
      </c>
      <c r="AG98" s="171">
        <f>'General Liability'!BP$34*$BI98</f>
        <v>0</v>
      </c>
      <c r="AH98" s="171">
        <f>'General Liability'!BQ$34*$BI98</f>
        <v>0</v>
      </c>
      <c r="AI98" s="171">
        <f>'General Liability'!BR$34*$BI98</f>
        <v>0</v>
      </c>
      <c r="AJ98" s="171">
        <f>'General Liability'!BS$34*$BI98</f>
        <v>0</v>
      </c>
      <c r="AK98" s="171">
        <f>'General Liability'!BT$34*$BI98</f>
        <v>0</v>
      </c>
      <c r="AL98" s="171">
        <f>'General Liability'!BU$34*$BI98</f>
        <v>0</v>
      </c>
      <c r="AM98" s="171">
        <f>'General Liability'!BV$34*$BI98</f>
        <v>0</v>
      </c>
      <c r="AN98" s="171">
        <f>'General Liability'!BW$34*$BI98</f>
        <v>0</v>
      </c>
      <c r="AO98" s="171">
        <f>'General Liability'!BX$34*$BI98</f>
        <v>0</v>
      </c>
      <c r="AP98" s="171">
        <f>'General Liability'!BY$34*$BI98</f>
        <v>0</v>
      </c>
      <c r="AQ98" s="171">
        <f>'General Liability'!BZ$34*$BI98</f>
        <v>0</v>
      </c>
      <c r="AR98" s="171">
        <f>'General Liability'!CA$34*$BI98</f>
        <v>0</v>
      </c>
      <c r="AS98" s="171">
        <f>'General Liability'!CB$34*$BI98</f>
        <v>0</v>
      </c>
      <c r="AT98" s="171">
        <f>'General Liability'!CC$34*$BI98</f>
        <v>0</v>
      </c>
      <c r="AU98" s="171">
        <f>'General Liability'!CD$34*$BI98</f>
        <v>0</v>
      </c>
      <c r="AV98" s="171">
        <f>'General Liability'!CE$34*$BI98</f>
        <v>0</v>
      </c>
      <c r="AW98" s="171">
        <f>'General Liability'!CF$34*$BI98</f>
        <v>0</v>
      </c>
      <c r="AX98" s="171">
        <f>'General Liability'!CG$34*$BI98</f>
        <v>0</v>
      </c>
      <c r="AY98" s="171">
        <f>'General Liability'!CH$34*$BI98</f>
        <v>0</v>
      </c>
      <c r="AZ98" s="171">
        <f>'General Liability'!CI$34*$BI98</f>
        <v>0</v>
      </c>
      <c r="BA98" s="171">
        <f>'General Liability'!CJ$34*$BI98</f>
        <v>0</v>
      </c>
      <c r="BB98" s="171">
        <f>'General Liability'!CK$34*$BI98</f>
        <v>0</v>
      </c>
      <c r="BC98" s="171">
        <f>'General Liability'!CL$34*$BI98</f>
        <v>0</v>
      </c>
      <c r="BD98" s="171">
        <f>'General Liability'!CM$34*$BI98</f>
        <v>0</v>
      </c>
      <c r="BE98" s="171">
        <f>'General Liability'!CN$34*$BI98</f>
        <v>0</v>
      </c>
      <c r="BF98" s="171">
        <f>'General Liability'!CO$34*$BI98</f>
        <v>0</v>
      </c>
      <c r="BG98" s="171">
        <f>'General Liability'!CP$34*$BI98</f>
        <v>0</v>
      </c>
      <c r="BI98" s="174">
        <f>SUMIF(Revenue!$P:$P,'GL - Import (US)'!$F98,Revenue!$N:$N)</f>
        <v>0</v>
      </c>
    </row>
    <row r="99" spans="1:61" s="173" customFormat="1" ht="12.75" hidden="1" customHeight="1">
      <c r="A99" s="179" t="s">
        <v>469</v>
      </c>
      <c r="B99" s="179" t="s">
        <v>653</v>
      </c>
      <c r="C99" s="170" t="str" cm="1">
        <f t="array" ref="C99">IFERROR(INDEX('Legal Entity'!B:B,MATCH('GL - Import (US)'!F99,'Legal Entity'!A:A,0),0),0)</f>
        <v>1215 - Golden Heart Utilities, Inc.</v>
      </c>
      <c r="D99" s="170" t="str" cm="1">
        <f t="array" ref="D99">IFERROR(INDEX('Legal Entity'!C:C,MATCH(F99,'Legal Entity'!A:A,0),0),0)</f>
        <v>US</v>
      </c>
      <c r="E99" s="170" t="s">
        <v>631</v>
      </c>
      <c r="F99" s="170" t="s">
        <v>43</v>
      </c>
      <c r="G99" s="170"/>
      <c r="H99" s="171">
        <f>'General Liability'!AQ$34*$BI99</f>
        <v>0</v>
      </c>
      <c r="I99" s="171">
        <f>'General Liability'!AR$34*$BI99</f>
        <v>0</v>
      </c>
      <c r="J99" s="171">
        <f>'General Liability'!AS$34*$BI99</f>
        <v>0</v>
      </c>
      <c r="K99" s="171">
        <f>'General Liability'!AT$34*$BI99</f>
        <v>0</v>
      </c>
      <c r="L99" s="171">
        <f>'General Liability'!AU$34*$BI99</f>
        <v>0</v>
      </c>
      <c r="M99" s="171">
        <f>'General Liability'!AV$34*$BI99</f>
        <v>0</v>
      </c>
      <c r="N99" s="171">
        <f>'General Liability'!AW$34*$BI99</f>
        <v>0</v>
      </c>
      <c r="O99" s="171">
        <f>'General Liability'!AX$34*$BI99</f>
        <v>0</v>
      </c>
      <c r="P99" s="171">
        <f>'General Liability'!AY$34*$BI99</f>
        <v>0</v>
      </c>
      <c r="Q99" s="171">
        <f>'General Liability'!AZ$34*$BI99</f>
        <v>0</v>
      </c>
      <c r="R99" s="171">
        <f>'General Liability'!BA$34*$BI99</f>
        <v>0</v>
      </c>
      <c r="S99" s="171">
        <f>'General Liability'!BB$34*$BI99</f>
        <v>0</v>
      </c>
      <c r="T99" s="171">
        <f>'General Liability'!BC$34*$BI99</f>
        <v>0</v>
      </c>
      <c r="U99" s="171">
        <f>'General Liability'!BD$34*$BI99</f>
        <v>0</v>
      </c>
      <c r="V99" s="171">
        <f>'General Liability'!BE$34*$BI99</f>
        <v>0</v>
      </c>
      <c r="W99" s="171">
        <f>'General Liability'!BF$34*$BI99</f>
        <v>0</v>
      </c>
      <c r="X99" s="171">
        <f>'General Liability'!BG$34*$BI99</f>
        <v>0</v>
      </c>
      <c r="Y99" s="171">
        <f>'General Liability'!BH$34*$BI99</f>
        <v>0</v>
      </c>
      <c r="Z99" s="171">
        <f>'General Liability'!BI$34*$BI99</f>
        <v>0</v>
      </c>
      <c r="AA99" s="171">
        <f>'General Liability'!BJ$34*$BI99</f>
        <v>0</v>
      </c>
      <c r="AB99" s="171">
        <f>'General Liability'!BK$34*$BI99</f>
        <v>0</v>
      </c>
      <c r="AC99" s="171">
        <f>'General Liability'!BL$34*$BI99</f>
        <v>0</v>
      </c>
      <c r="AD99" s="171">
        <f>'General Liability'!BM$34*$BI99</f>
        <v>0</v>
      </c>
      <c r="AE99" s="171">
        <f>'General Liability'!BN$34*$BI99</f>
        <v>0</v>
      </c>
      <c r="AF99" s="171">
        <f>'General Liability'!BO$34*$BI99</f>
        <v>0</v>
      </c>
      <c r="AG99" s="171">
        <f>'General Liability'!BP$34*$BI99</f>
        <v>0</v>
      </c>
      <c r="AH99" s="171">
        <f>'General Liability'!BQ$34*$BI99</f>
        <v>0</v>
      </c>
      <c r="AI99" s="171">
        <f>'General Liability'!BR$34*$BI99</f>
        <v>0</v>
      </c>
      <c r="AJ99" s="171">
        <f>'General Liability'!BS$34*$BI99</f>
        <v>0</v>
      </c>
      <c r="AK99" s="171">
        <f>'General Liability'!BT$34*$BI99</f>
        <v>0</v>
      </c>
      <c r="AL99" s="171">
        <f>'General Liability'!BU$34*$BI99</f>
        <v>0</v>
      </c>
      <c r="AM99" s="171">
        <f>'General Liability'!BV$34*$BI99</f>
        <v>0</v>
      </c>
      <c r="AN99" s="171">
        <f>'General Liability'!BW$34*$BI99</f>
        <v>0</v>
      </c>
      <c r="AO99" s="171">
        <f>'General Liability'!BX$34*$BI99</f>
        <v>0</v>
      </c>
      <c r="AP99" s="171">
        <f>'General Liability'!BY$34*$BI99</f>
        <v>0</v>
      </c>
      <c r="AQ99" s="171">
        <f>'General Liability'!BZ$34*$BI99</f>
        <v>0</v>
      </c>
      <c r="AR99" s="171">
        <f>'General Liability'!CA$34*$BI99</f>
        <v>0</v>
      </c>
      <c r="AS99" s="171">
        <f>'General Liability'!CB$34*$BI99</f>
        <v>0</v>
      </c>
      <c r="AT99" s="171">
        <f>'General Liability'!CC$34*$BI99</f>
        <v>0</v>
      </c>
      <c r="AU99" s="171">
        <f>'General Liability'!CD$34*$BI99</f>
        <v>0</v>
      </c>
      <c r="AV99" s="171">
        <f>'General Liability'!CE$34*$BI99</f>
        <v>0</v>
      </c>
      <c r="AW99" s="171">
        <f>'General Liability'!CF$34*$BI99</f>
        <v>0</v>
      </c>
      <c r="AX99" s="171">
        <f>'General Liability'!CG$34*$BI99</f>
        <v>0</v>
      </c>
      <c r="AY99" s="171">
        <f>'General Liability'!CH$34*$BI99</f>
        <v>0</v>
      </c>
      <c r="AZ99" s="171">
        <f>'General Liability'!CI$34*$BI99</f>
        <v>0</v>
      </c>
      <c r="BA99" s="171">
        <f>'General Liability'!CJ$34*$BI99</f>
        <v>0</v>
      </c>
      <c r="BB99" s="171">
        <f>'General Liability'!CK$34*$BI99</f>
        <v>0</v>
      </c>
      <c r="BC99" s="171">
        <f>'General Liability'!CL$34*$BI99</f>
        <v>0</v>
      </c>
      <c r="BD99" s="171">
        <f>'General Liability'!CM$34*$BI99</f>
        <v>0</v>
      </c>
      <c r="BE99" s="171">
        <f>'General Liability'!CN$34*$BI99</f>
        <v>0</v>
      </c>
      <c r="BF99" s="171">
        <f>'General Liability'!CO$34*$BI99</f>
        <v>0</v>
      </c>
      <c r="BG99" s="171">
        <f>'General Liability'!CP$34*$BI99</f>
        <v>0</v>
      </c>
      <c r="BI99" s="174">
        <f>SUMIF(Revenue!$P:$P,'GL - Import (US)'!$F99,Revenue!$N:$N)</f>
        <v>0</v>
      </c>
    </row>
    <row r="100" spans="1:61" s="173" customFormat="1" ht="12.75" hidden="1" customHeight="1">
      <c r="A100" s="179" t="s">
        <v>469</v>
      </c>
      <c r="B100" s="179" t="s">
        <v>653</v>
      </c>
      <c r="C100" s="170" t="str" cm="1">
        <f t="array" ref="C100">IFERROR(INDEX('Legal Entity'!B:B,MATCH('GL - Import (US)'!F100,'Legal Entity'!A:A,0),0),0)</f>
        <v>1215 - Golden Heart Utilities, Inc.</v>
      </c>
      <c r="D100" s="170" t="str" cm="1">
        <f t="array" ref="D100">IFERROR(INDEX('Legal Entity'!C:C,MATCH(F100,'Legal Entity'!A:A,0),0),0)</f>
        <v>US</v>
      </c>
      <c r="E100" s="170" t="s">
        <v>631</v>
      </c>
      <c r="F100" s="170" t="s">
        <v>47</v>
      </c>
      <c r="G100" s="170"/>
      <c r="H100" s="171">
        <f>'General Liability'!AQ$34*$BI100</f>
        <v>0</v>
      </c>
      <c r="I100" s="171">
        <f>'General Liability'!AR$34*$BI100</f>
        <v>0</v>
      </c>
      <c r="J100" s="171">
        <f>'General Liability'!AS$34*$BI100</f>
        <v>0</v>
      </c>
      <c r="K100" s="171">
        <f>'General Liability'!AT$34*$BI100</f>
        <v>0</v>
      </c>
      <c r="L100" s="171">
        <f>'General Liability'!AU$34*$BI100</f>
        <v>0</v>
      </c>
      <c r="M100" s="171">
        <f>'General Liability'!AV$34*$BI100</f>
        <v>0</v>
      </c>
      <c r="N100" s="171">
        <f>'General Liability'!AW$34*$BI100</f>
        <v>0</v>
      </c>
      <c r="O100" s="171">
        <f>'General Liability'!AX$34*$BI100</f>
        <v>0</v>
      </c>
      <c r="P100" s="171">
        <f>'General Liability'!AY$34*$BI100</f>
        <v>0</v>
      </c>
      <c r="Q100" s="171">
        <f>'General Liability'!AZ$34*$BI100</f>
        <v>0</v>
      </c>
      <c r="R100" s="171">
        <f>'General Liability'!BA$34*$BI100</f>
        <v>0</v>
      </c>
      <c r="S100" s="171">
        <f>'General Liability'!BB$34*$BI100</f>
        <v>0</v>
      </c>
      <c r="T100" s="171">
        <f>'General Liability'!BC$34*$BI100</f>
        <v>0</v>
      </c>
      <c r="U100" s="171">
        <f>'General Liability'!BD$34*$BI100</f>
        <v>0</v>
      </c>
      <c r="V100" s="171">
        <f>'General Liability'!BE$34*$BI100</f>
        <v>0</v>
      </c>
      <c r="W100" s="171">
        <f>'General Liability'!BF$34*$BI100</f>
        <v>0</v>
      </c>
      <c r="X100" s="171">
        <f>'General Liability'!BG$34*$BI100</f>
        <v>0</v>
      </c>
      <c r="Y100" s="171">
        <f>'General Liability'!BH$34*$BI100</f>
        <v>0</v>
      </c>
      <c r="Z100" s="171">
        <f>'General Liability'!BI$34*$BI100</f>
        <v>0</v>
      </c>
      <c r="AA100" s="171">
        <f>'General Liability'!BJ$34*$BI100</f>
        <v>0</v>
      </c>
      <c r="AB100" s="171">
        <f>'General Liability'!BK$34*$BI100</f>
        <v>0</v>
      </c>
      <c r="AC100" s="171">
        <f>'General Liability'!BL$34*$BI100</f>
        <v>0</v>
      </c>
      <c r="AD100" s="171">
        <f>'General Liability'!BM$34*$BI100</f>
        <v>0</v>
      </c>
      <c r="AE100" s="171">
        <f>'General Liability'!BN$34*$BI100</f>
        <v>0</v>
      </c>
      <c r="AF100" s="171">
        <f>'General Liability'!BO$34*$BI100</f>
        <v>0</v>
      </c>
      <c r="AG100" s="171">
        <f>'General Liability'!BP$34*$BI100</f>
        <v>0</v>
      </c>
      <c r="AH100" s="171">
        <f>'General Liability'!BQ$34*$BI100</f>
        <v>0</v>
      </c>
      <c r="AI100" s="171">
        <f>'General Liability'!BR$34*$BI100</f>
        <v>0</v>
      </c>
      <c r="AJ100" s="171">
        <f>'General Liability'!BS$34*$BI100</f>
        <v>0</v>
      </c>
      <c r="AK100" s="171">
        <f>'General Liability'!BT$34*$BI100</f>
        <v>0</v>
      </c>
      <c r="AL100" s="171">
        <f>'General Liability'!BU$34*$BI100</f>
        <v>0</v>
      </c>
      <c r="AM100" s="171">
        <f>'General Liability'!BV$34*$BI100</f>
        <v>0</v>
      </c>
      <c r="AN100" s="171">
        <f>'General Liability'!BW$34*$BI100</f>
        <v>0</v>
      </c>
      <c r="AO100" s="171">
        <f>'General Liability'!BX$34*$BI100</f>
        <v>0</v>
      </c>
      <c r="AP100" s="171">
        <f>'General Liability'!BY$34*$BI100</f>
        <v>0</v>
      </c>
      <c r="AQ100" s="171">
        <f>'General Liability'!BZ$34*$BI100</f>
        <v>0</v>
      </c>
      <c r="AR100" s="171">
        <f>'General Liability'!CA$34*$BI100</f>
        <v>0</v>
      </c>
      <c r="AS100" s="171">
        <f>'General Liability'!CB$34*$BI100</f>
        <v>0</v>
      </c>
      <c r="AT100" s="171">
        <f>'General Liability'!CC$34*$BI100</f>
        <v>0</v>
      </c>
      <c r="AU100" s="171">
        <f>'General Liability'!CD$34*$BI100</f>
        <v>0</v>
      </c>
      <c r="AV100" s="171">
        <f>'General Liability'!CE$34*$BI100</f>
        <v>0</v>
      </c>
      <c r="AW100" s="171">
        <f>'General Liability'!CF$34*$BI100</f>
        <v>0</v>
      </c>
      <c r="AX100" s="171">
        <f>'General Liability'!CG$34*$BI100</f>
        <v>0</v>
      </c>
      <c r="AY100" s="171">
        <f>'General Liability'!CH$34*$BI100</f>
        <v>0</v>
      </c>
      <c r="AZ100" s="171">
        <f>'General Liability'!CI$34*$BI100</f>
        <v>0</v>
      </c>
      <c r="BA100" s="171">
        <f>'General Liability'!CJ$34*$BI100</f>
        <v>0</v>
      </c>
      <c r="BB100" s="171">
        <f>'General Liability'!CK$34*$BI100</f>
        <v>0</v>
      </c>
      <c r="BC100" s="171">
        <f>'General Liability'!CL$34*$BI100</f>
        <v>0</v>
      </c>
      <c r="BD100" s="171">
        <f>'General Liability'!CM$34*$BI100</f>
        <v>0</v>
      </c>
      <c r="BE100" s="171">
        <f>'General Liability'!CN$34*$BI100</f>
        <v>0</v>
      </c>
      <c r="BF100" s="171">
        <f>'General Liability'!CO$34*$BI100</f>
        <v>0</v>
      </c>
      <c r="BG100" s="171">
        <f>'General Liability'!CP$34*$BI100</f>
        <v>0</v>
      </c>
      <c r="BI100" s="174">
        <f>SUMIF(Revenue!$P:$P,'GL - Import (US)'!$F100,Revenue!$N:$N)</f>
        <v>0</v>
      </c>
    </row>
    <row r="101" spans="1:61" s="173" customFormat="1" ht="12.75" hidden="1" customHeight="1">
      <c r="A101" s="179" t="s">
        <v>469</v>
      </c>
      <c r="B101" s="179" t="s">
        <v>653</v>
      </c>
      <c r="C101" s="170" t="str" cm="1">
        <f t="array" ref="C101">IFERROR(INDEX('Legal Entity'!B:B,MATCH('GL - Import (US)'!F101,'Legal Entity'!A:A,0),0),0)</f>
        <v>1215 - Golden Heart Utilities, Inc.</v>
      </c>
      <c r="D101" s="170" t="str" cm="1">
        <f t="array" ref="D101">IFERROR(INDEX('Legal Entity'!C:C,MATCH(F101,'Legal Entity'!A:A,0),0),0)</f>
        <v>US</v>
      </c>
      <c r="E101" s="170" t="s">
        <v>631</v>
      </c>
      <c r="F101" s="170" t="s">
        <v>54</v>
      </c>
      <c r="G101" s="170"/>
      <c r="H101" s="171">
        <f>'General Liability'!AQ$34*$BI101</f>
        <v>0</v>
      </c>
      <c r="I101" s="171">
        <f>'General Liability'!AR$34*$BI101</f>
        <v>0</v>
      </c>
      <c r="J101" s="171">
        <f>'General Liability'!AS$34*$BI101</f>
        <v>0</v>
      </c>
      <c r="K101" s="171">
        <f>'General Liability'!AT$34*$BI101</f>
        <v>0</v>
      </c>
      <c r="L101" s="171">
        <f>'General Liability'!AU$34*$BI101</f>
        <v>0</v>
      </c>
      <c r="M101" s="171">
        <f>'General Liability'!AV$34*$BI101</f>
        <v>0</v>
      </c>
      <c r="N101" s="171">
        <f>'General Liability'!AW$34*$BI101</f>
        <v>0</v>
      </c>
      <c r="O101" s="171">
        <f>'General Liability'!AX$34*$BI101</f>
        <v>0</v>
      </c>
      <c r="P101" s="171">
        <f>'General Liability'!AY$34*$BI101</f>
        <v>0</v>
      </c>
      <c r="Q101" s="171">
        <f>'General Liability'!AZ$34*$BI101</f>
        <v>0</v>
      </c>
      <c r="R101" s="171">
        <f>'General Liability'!BA$34*$BI101</f>
        <v>0</v>
      </c>
      <c r="S101" s="171">
        <f>'General Liability'!BB$34*$BI101</f>
        <v>0</v>
      </c>
      <c r="T101" s="171">
        <f>'General Liability'!BC$34*$BI101</f>
        <v>0</v>
      </c>
      <c r="U101" s="171">
        <f>'General Liability'!BD$34*$BI101</f>
        <v>0</v>
      </c>
      <c r="V101" s="171">
        <f>'General Liability'!BE$34*$BI101</f>
        <v>0</v>
      </c>
      <c r="W101" s="171">
        <f>'General Liability'!BF$34*$BI101</f>
        <v>0</v>
      </c>
      <c r="X101" s="171">
        <f>'General Liability'!BG$34*$BI101</f>
        <v>0</v>
      </c>
      <c r="Y101" s="171">
        <f>'General Liability'!BH$34*$BI101</f>
        <v>0</v>
      </c>
      <c r="Z101" s="171">
        <f>'General Liability'!BI$34*$BI101</f>
        <v>0</v>
      </c>
      <c r="AA101" s="171">
        <f>'General Liability'!BJ$34*$BI101</f>
        <v>0</v>
      </c>
      <c r="AB101" s="171">
        <f>'General Liability'!BK$34*$BI101</f>
        <v>0</v>
      </c>
      <c r="AC101" s="171">
        <f>'General Liability'!BL$34*$BI101</f>
        <v>0</v>
      </c>
      <c r="AD101" s="171">
        <f>'General Liability'!BM$34*$BI101</f>
        <v>0</v>
      </c>
      <c r="AE101" s="171">
        <f>'General Liability'!BN$34*$BI101</f>
        <v>0</v>
      </c>
      <c r="AF101" s="171">
        <f>'General Liability'!BO$34*$BI101</f>
        <v>0</v>
      </c>
      <c r="AG101" s="171">
        <f>'General Liability'!BP$34*$BI101</f>
        <v>0</v>
      </c>
      <c r="AH101" s="171">
        <f>'General Liability'!BQ$34*$BI101</f>
        <v>0</v>
      </c>
      <c r="AI101" s="171">
        <f>'General Liability'!BR$34*$BI101</f>
        <v>0</v>
      </c>
      <c r="AJ101" s="171">
        <f>'General Liability'!BS$34*$BI101</f>
        <v>0</v>
      </c>
      <c r="AK101" s="171">
        <f>'General Liability'!BT$34*$BI101</f>
        <v>0</v>
      </c>
      <c r="AL101" s="171">
        <f>'General Liability'!BU$34*$BI101</f>
        <v>0</v>
      </c>
      <c r="AM101" s="171">
        <f>'General Liability'!BV$34*$BI101</f>
        <v>0</v>
      </c>
      <c r="AN101" s="171">
        <f>'General Liability'!BW$34*$BI101</f>
        <v>0</v>
      </c>
      <c r="AO101" s="171">
        <f>'General Liability'!BX$34*$BI101</f>
        <v>0</v>
      </c>
      <c r="AP101" s="171">
        <f>'General Liability'!BY$34*$BI101</f>
        <v>0</v>
      </c>
      <c r="AQ101" s="171">
        <f>'General Liability'!BZ$34*$BI101</f>
        <v>0</v>
      </c>
      <c r="AR101" s="171">
        <f>'General Liability'!CA$34*$BI101</f>
        <v>0</v>
      </c>
      <c r="AS101" s="171">
        <f>'General Liability'!CB$34*$BI101</f>
        <v>0</v>
      </c>
      <c r="AT101" s="171">
        <f>'General Liability'!CC$34*$BI101</f>
        <v>0</v>
      </c>
      <c r="AU101" s="171">
        <f>'General Liability'!CD$34*$BI101</f>
        <v>0</v>
      </c>
      <c r="AV101" s="171">
        <f>'General Liability'!CE$34*$BI101</f>
        <v>0</v>
      </c>
      <c r="AW101" s="171">
        <f>'General Liability'!CF$34*$BI101</f>
        <v>0</v>
      </c>
      <c r="AX101" s="171">
        <f>'General Liability'!CG$34*$BI101</f>
        <v>0</v>
      </c>
      <c r="AY101" s="171">
        <f>'General Liability'!CH$34*$BI101</f>
        <v>0</v>
      </c>
      <c r="AZ101" s="171">
        <f>'General Liability'!CI$34*$BI101</f>
        <v>0</v>
      </c>
      <c r="BA101" s="171">
        <f>'General Liability'!CJ$34*$BI101</f>
        <v>0</v>
      </c>
      <c r="BB101" s="171">
        <f>'General Liability'!CK$34*$BI101</f>
        <v>0</v>
      </c>
      <c r="BC101" s="171">
        <f>'General Liability'!CL$34*$BI101</f>
        <v>0</v>
      </c>
      <c r="BD101" s="171">
        <f>'General Liability'!CM$34*$BI101</f>
        <v>0</v>
      </c>
      <c r="BE101" s="171">
        <f>'General Liability'!CN$34*$BI101</f>
        <v>0</v>
      </c>
      <c r="BF101" s="171">
        <f>'General Liability'!CO$34*$BI101</f>
        <v>0</v>
      </c>
      <c r="BG101" s="171">
        <f>'General Liability'!CP$34*$BI101</f>
        <v>0</v>
      </c>
      <c r="BI101" s="174">
        <f>SUMIF(Revenue!$P:$P,'GL - Import (US)'!$F101,Revenue!$N:$N)</f>
        <v>0</v>
      </c>
    </row>
    <row r="102" spans="1:61" s="173" customFormat="1" ht="12.75" hidden="1" customHeight="1">
      <c r="A102" s="179" t="s">
        <v>469</v>
      </c>
      <c r="B102" s="179" t="s">
        <v>653</v>
      </c>
      <c r="C102" s="170" t="str" cm="1">
        <f t="array" ref="C102">IFERROR(INDEX('Legal Entity'!B:B,MATCH('GL - Import (US)'!F102,'Legal Entity'!A:A,0),0),0)</f>
        <v>1215 - Golden Heart Utilities, Inc.</v>
      </c>
      <c r="D102" s="170" t="str" cm="1">
        <f t="array" ref="D102">IFERROR(INDEX('Legal Entity'!C:C,MATCH(F102,'Legal Entity'!A:A,0),0),0)</f>
        <v>US</v>
      </c>
      <c r="E102" s="170" t="s">
        <v>631</v>
      </c>
      <c r="F102" s="170" t="s">
        <v>56</v>
      </c>
      <c r="G102" s="170"/>
      <c r="H102" s="171">
        <f>'General Liability'!AQ$34*$BI102</f>
        <v>0</v>
      </c>
      <c r="I102" s="171">
        <f>'General Liability'!AR$34*$BI102</f>
        <v>0</v>
      </c>
      <c r="J102" s="171">
        <f>'General Liability'!AS$34*$BI102</f>
        <v>0</v>
      </c>
      <c r="K102" s="171">
        <f>'General Liability'!AT$34*$BI102</f>
        <v>0</v>
      </c>
      <c r="L102" s="171">
        <f>'General Liability'!AU$34*$BI102</f>
        <v>0</v>
      </c>
      <c r="M102" s="171">
        <f>'General Liability'!AV$34*$BI102</f>
        <v>0</v>
      </c>
      <c r="N102" s="171">
        <f>'General Liability'!AW$34*$BI102</f>
        <v>0</v>
      </c>
      <c r="O102" s="171">
        <f>'General Liability'!AX$34*$BI102</f>
        <v>0</v>
      </c>
      <c r="P102" s="171">
        <f>'General Liability'!AY$34*$BI102</f>
        <v>0</v>
      </c>
      <c r="Q102" s="171">
        <f>'General Liability'!AZ$34*$BI102</f>
        <v>0</v>
      </c>
      <c r="R102" s="171">
        <f>'General Liability'!BA$34*$BI102</f>
        <v>0</v>
      </c>
      <c r="S102" s="171">
        <f>'General Liability'!BB$34*$BI102</f>
        <v>0</v>
      </c>
      <c r="T102" s="171">
        <f>'General Liability'!BC$34*$BI102</f>
        <v>0</v>
      </c>
      <c r="U102" s="171">
        <f>'General Liability'!BD$34*$BI102</f>
        <v>0</v>
      </c>
      <c r="V102" s="171">
        <f>'General Liability'!BE$34*$BI102</f>
        <v>0</v>
      </c>
      <c r="W102" s="171">
        <f>'General Liability'!BF$34*$BI102</f>
        <v>0</v>
      </c>
      <c r="X102" s="171">
        <f>'General Liability'!BG$34*$BI102</f>
        <v>0</v>
      </c>
      <c r="Y102" s="171">
        <f>'General Liability'!BH$34*$BI102</f>
        <v>0</v>
      </c>
      <c r="Z102" s="171">
        <f>'General Liability'!BI$34*$BI102</f>
        <v>0</v>
      </c>
      <c r="AA102" s="171">
        <f>'General Liability'!BJ$34*$BI102</f>
        <v>0</v>
      </c>
      <c r="AB102" s="171">
        <f>'General Liability'!BK$34*$BI102</f>
        <v>0</v>
      </c>
      <c r="AC102" s="171">
        <f>'General Liability'!BL$34*$BI102</f>
        <v>0</v>
      </c>
      <c r="AD102" s="171">
        <f>'General Liability'!BM$34*$BI102</f>
        <v>0</v>
      </c>
      <c r="AE102" s="171">
        <f>'General Liability'!BN$34*$BI102</f>
        <v>0</v>
      </c>
      <c r="AF102" s="171">
        <f>'General Liability'!BO$34*$BI102</f>
        <v>0</v>
      </c>
      <c r="AG102" s="171">
        <f>'General Liability'!BP$34*$BI102</f>
        <v>0</v>
      </c>
      <c r="AH102" s="171">
        <f>'General Liability'!BQ$34*$BI102</f>
        <v>0</v>
      </c>
      <c r="AI102" s="171">
        <f>'General Liability'!BR$34*$BI102</f>
        <v>0</v>
      </c>
      <c r="AJ102" s="171">
        <f>'General Liability'!BS$34*$BI102</f>
        <v>0</v>
      </c>
      <c r="AK102" s="171">
        <f>'General Liability'!BT$34*$BI102</f>
        <v>0</v>
      </c>
      <c r="AL102" s="171">
        <f>'General Liability'!BU$34*$BI102</f>
        <v>0</v>
      </c>
      <c r="AM102" s="171">
        <f>'General Liability'!BV$34*$BI102</f>
        <v>0</v>
      </c>
      <c r="AN102" s="171">
        <f>'General Liability'!BW$34*$BI102</f>
        <v>0</v>
      </c>
      <c r="AO102" s="171">
        <f>'General Liability'!BX$34*$BI102</f>
        <v>0</v>
      </c>
      <c r="AP102" s="171">
        <f>'General Liability'!BY$34*$BI102</f>
        <v>0</v>
      </c>
      <c r="AQ102" s="171">
        <f>'General Liability'!BZ$34*$BI102</f>
        <v>0</v>
      </c>
      <c r="AR102" s="171">
        <f>'General Liability'!CA$34*$BI102</f>
        <v>0</v>
      </c>
      <c r="AS102" s="171">
        <f>'General Liability'!CB$34*$BI102</f>
        <v>0</v>
      </c>
      <c r="AT102" s="171">
        <f>'General Liability'!CC$34*$BI102</f>
        <v>0</v>
      </c>
      <c r="AU102" s="171">
        <f>'General Liability'!CD$34*$BI102</f>
        <v>0</v>
      </c>
      <c r="AV102" s="171">
        <f>'General Liability'!CE$34*$BI102</f>
        <v>0</v>
      </c>
      <c r="AW102" s="171">
        <f>'General Liability'!CF$34*$BI102</f>
        <v>0</v>
      </c>
      <c r="AX102" s="171">
        <f>'General Liability'!CG$34*$BI102</f>
        <v>0</v>
      </c>
      <c r="AY102" s="171">
        <f>'General Liability'!CH$34*$BI102</f>
        <v>0</v>
      </c>
      <c r="AZ102" s="171">
        <f>'General Liability'!CI$34*$BI102</f>
        <v>0</v>
      </c>
      <c r="BA102" s="171">
        <f>'General Liability'!CJ$34*$BI102</f>
        <v>0</v>
      </c>
      <c r="BB102" s="171">
        <f>'General Liability'!CK$34*$BI102</f>
        <v>0</v>
      </c>
      <c r="BC102" s="171">
        <f>'General Liability'!CL$34*$BI102</f>
        <v>0</v>
      </c>
      <c r="BD102" s="171">
        <f>'General Liability'!CM$34*$BI102</f>
        <v>0</v>
      </c>
      <c r="BE102" s="171">
        <f>'General Liability'!CN$34*$BI102</f>
        <v>0</v>
      </c>
      <c r="BF102" s="171">
        <f>'General Liability'!CO$34*$BI102</f>
        <v>0</v>
      </c>
      <c r="BG102" s="171">
        <f>'General Liability'!CP$34*$BI102</f>
        <v>0</v>
      </c>
      <c r="BI102" s="174">
        <f>SUMIF(Revenue!$P:$P,'GL - Import (US)'!$F102,Revenue!$N:$N)</f>
        <v>0</v>
      </c>
    </row>
    <row r="103" spans="1:61" s="173" customFormat="1" ht="12.75" hidden="1" customHeight="1">
      <c r="A103" s="179" t="s">
        <v>469</v>
      </c>
      <c r="B103" s="179" t="s">
        <v>653</v>
      </c>
      <c r="C103" s="170" cm="1">
        <f t="array" ref="C103">IFERROR(INDEX('Legal Entity'!B:B,MATCH('GL - Import (US)'!F103,'Legal Entity'!A:A,0),0),0)</f>
        <v>0</v>
      </c>
      <c r="D103" s="170" t="str" cm="1">
        <f t="array" ref="D103">IFERROR(INDEX('Legal Entity'!C:C,MATCH(F103,'Legal Entity'!A:A,0),0),0)</f>
        <v>US</v>
      </c>
      <c r="E103" s="170" t="s">
        <v>631</v>
      </c>
      <c r="F103" s="170" t="s">
        <v>58</v>
      </c>
      <c r="G103" s="170"/>
      <c r="H103" s="171">
        <f>'General Liability'!AQ$34*$BI103</f>
        <v>0</v>
      </c>
      <c r="I103" s="171">
        <f>'General Liability'!AR$34*$BI103</f>
        <v>0</v>
      </c>
      <c r="J103" s="171">
        <f>'General Liability'!AS$34*$BI103</f>
        <v>0</v>
      </c>
      <c r="K103" s="171">
        <f>'General Liability'!AT$34*$BI103</f>
        <v>0</v>
      </c>
      <c r="L103" s="171">
        <f>'General Liability'!AU$34*$BI103</f>
        <v>0</v>
      </c>
      <c r="M103" s="171">
        <f>'General Liability'!AV$34*$BI103</f>
        <v>0</v>
      </c>
      <c r="N103" s="171">
        <f>'General Liability'!AW$34*$BI103</f>
        <v>0</v>
      </c>
      <c r="O103" s="171">
        <f>'General Liability'!AX$34*$BI103</f>
        <v>0</v>
      </c>
      <c r="P103" s="171">
        <f>'General Liability'!AY$34*$BI103</f>
        <v>0</v>
      </c>
      <c r="Q103" s="171">
        <f>'General Liability'!AZ$34*$BI103</f>
        <v>0</v>
      </c>
      <c r="R103" s="171">
        <f>'General Liability'!BA$34*$BI103</f>
        <v>0</v>
      </c>
      <c r="S103" s="171">
        <f>'General Liability'!BB$34*$BI103</f>
        <v>0</v>
      </c>
      <c r="T103" s="171">
        <f>'General Liability'!BC$34*$BI103</f>
        <v>0</v>
      </c>
      <c r="U103" s="171">
        <f>'General Liability'!BD$34*$BI103</f>
        <v>0</v>
      </c>
      <c r="V103" s="171">
        <f>'General Liability'!BE$34*$BI103</f>
        <v>0</v>
      </c>
      <c r="W103" s="171">
        <f>'General Liability'!BF$34*$BI103</f>
        <v>0</v>
      </c>
      <c r="X103" s="171">
        <f>'General Liability'!BG$34*$BI103</f>
        <v>0</v>
      </c>
      <c r="Y103" s="171">
        <f>'General Liability'!BH$34*$BI103</f>
        <v>0</v>
      </c>
      <c r="Z103" s="171">
        <f>'General Liability'!BI$34*$BI103</f>
        <v>0</v>
      </c>
      <c r="AA103" s="171">
        <f>'General Liability'!BJ$34*$BI103</f>
        <v>0</v>
      </c>
      <c r="AB103" s="171">
        <f>'General Liability'!BK$34*$BI103</f>
        <v>0</v>
      </c>
      <c r="AC103" s="171">
        <f>'General Liability'!BL$34*$BI103</f>
        <v>0</v>
      </c>
      <c r="AD103" s="171">
        <f>'General Liability'!BM$34*$BI103</f>
        <v>0</v>
      </c>
      <c r="AE103" s="171">
        <f>'General Liability'!BN$34*$BI103</f>
        <v>0</v>
      </c>
      <c r="AF103" s="171">
        <f>'General Liability'!BO$34*$BI103</f>
        <v>0</v>
      </c>
      <c r="AG103" s="171">
        <f>'General Liability'!BP$34*$BI103</f>
        <v>0</v>
      </c>
      <c r="AH103" s="171">
        <f>'General Liability'!BQ$34*$BI103</f>
        <v>0</v>
      </c>
      <c r="AI103" s="171">
        <f>'General Liability'!BR$34*$BI103</f>
        <v>0</v>
      </c>
      <c r="AJ103" s="171">
        <f>'General Liability'!BS$34*$BI103</f>
        <v>0</v>
      </c>
      <c r="AK103" s="171">
        <f>'General Liability'!BT$34*$BI103</f>
        <v>0</v>
      </c>
      <c r="AL103" s="171">
        <f>'General Liability'!BU$34*$BI103</f>
        <v>0</v>
      </c>
      <c r="AM103" s="171">
        <f>'General Liability'!BV$34*$BI103</f>
        <v>0</v>
      </c>
      <c r="AN103" s="171">
        <f>'General Liability'!BW$34*$BI103</f>
        <v>0</v>
      </c>
      <c r="AO103" s="171">
        <f>'General Liability'!BX$34*$BI103</f>
        <v>0</v>
      </c>
      <c r="AP103" s="171">
        <f>'General Liability'!BY$34*$BI103</f>
        <v>0</v>
      </c>
      <c r="AQ103" s="171">
        <f>'General Liability'!BZ$34*$BI103</f>
        <v>0</v>
      </c>
      <c r="AR103" s="171">
        <f>'General Liability'!CA$34*$BI103</f>
        <v>0</v>
      </c>
      <c r="AS103" s="171">
        <f>'General Liability'!CB$34*$BI103</f>
        <v>0</v>
      </c>
      <c r="AT103" s="171">
        <f>'General Liability'!CC$34*$BI103</f>
        <v>0</v>
      </c>
      <c r="AU103" s="171">
        <f>'General Liability'!CD$34*$BI103</f>
        <v>0</v>
      </c>
      <c r="AV103" s="171">
        <f>'General Liability'!CE$34*$BI103</f>
        <v>0</v>
      </c>
      <c r="AW103" s="171">
        <f>'General Liability'!CF$34*$BI103</f>
        <v>0</v>
      </c>
      <c r="AX103" s="171">
        <f>'General Liability'!CG$34*$BI103</f>
        <v>0</v>
      </c>
      <c r="AY103" s="171">
        <f>'General Liability'!CH$34*$BI103</f>
        <v>0</v>
      </c>
      <c r="AZ103" s="171">
        <f>'General Liability'!CI$34*$BI103</f>
        <v>0</v>
      </c>
      <c r="BA103" s="171">
        <f>'General Liability'!CJ$34*$BI103</f>
        <v>0</v>
      </c>
      <c r="BB103" s="171">
        <f>'General Liability'!CK$34*$BI103</f>
        <v>0</v>
      </c>
      <c r="BC103" s="171">
        <f>'General Liability'!CL$34*$BI103</f>
        <v>0</v>
      </c>
      <c r="BD103" s="171">
        <f>'General Liability'!CM$34*$BI103</f>
        <v>0</v>
      </c>
      <c r="BE103" s="171">
        <f>'General Liability'!CN$34*$BI103</f>
        <v>0</v>
      </c>
      <c r="BF103" s="171">
        <f>'General Liability'!CO$34*$BI103</f>
        <v>0</v>
      </c>
      <c r="BG103" s="171">
        <f>'General Liability'!CP$34*$BI103</f>
        <v>0</v>
      </c>
      <c r="BI103" s="174">
        <f>SUMIF(Revenue!$P:$P,'GL - Import (US)'!$F103,Revenue!$N:$N)</f>
        <v>0</v>
      </c>
    </row>
    <row r="104" spans="1:61" s="173" customFormat="1" ht="12.75" hidden="1" customHeight="1">
      <c r="A104" s="179" t="s">
        <v>469</v>
      </c>
      <c r="B104" s="179" t="s">
        <v>653</v>
      </c>
      <c r="C104" s="170" cm="1">
        <f t="array" ref="C104">IFERROR(INDEX('Legal Entity'!B:B,MATCH('GL - Import (US)'!F104,'Legal Entity'!A:A,0),0),0)</f>
        <v>0</v>
      </c>
      <c r="D104" s="170" t="str" cm="1">
        <f t="array" ref="D104">IFERROR(INDEX('Legal Entity'!C:C,MATCH(F104,'Legal Entity'!A:A,0),0),0)</f>
        <v>US</v>
      </c>
      <c r="E104" s="170" t="s">
        <v>631</v>
      </c>
      <c r="F104" s="170" t="s">
        <v>650</v>
      </c>
      <c r="G104" s="170"/>
      <c r="H104" s="171">
        <f>'General Liability'!AQ$34*$BI104</f>
        <v>0</v>
      </c>
      <c r="I104" s="171">
        <f>'General Liability'!AR$34*$BI104</f>
        <v>0</v>
      </c>
      <c r="J104" s="171">
        <f>'General Liability'!AS$34*$BI104</f>
        <v>0</v>
      </c>
      <c r="K104" s="171">
        <f>'General Liability'!AT$34*$BI104</f>
        <v>0</v>
      </c>
      <c r="L104" s="171">
        <f>'General Liability'!AU$34*$BI104</f>
        <v>0</v>
      </c>
      <c r="M104" s="171">
        <f>'General Liability'!AV$34*$BI104</f>
        <v>0</v>
      </c>
      <c r="N104" s="171">
        <f>'General Liability'!AW$34*$BI104</f>
        <v>0</v>
      </c>
      <c r="O104" s="171">
        <f>'General Liability'!AX$34*$BI104</f>
        <v>0</v>
      </c>
      <c r="P104" s="171">
        <f>'General Liability'!AY$34*$BI104</f>
        <v>0</v>
      </c>
      <c r="Q104" s="171">
        <f>'General Liability'!AZ$34*$BI104</f>
        <v>0</v>
      </c>
      <c r="R104" s="171">
        <f>'General Liability'!BA$34*$BI104</f>
        <v>0</v>
      </c>
      <c r="S104" s="171">
        <f>'General Liability'!BB$34*$BI104</f>
        <v>0</v>
      </c>
      <c r="T104" s="171">
        <f>'General Liability'!BC$34*$BI104</f>
        <v>0</v>
      </c>
      <c r="U104" s="171">
        <f>'General Liability'!BD$34*$BI104</f>
        <v>0</v>
      </c>
      <c r="V104" s="171">
        <f>'General Liability'!BE$34*$BI104</f>
        <v>0</v>
      </c>
      <c r="W104" s="171">
        <f>'General Liability'!BF$34*$BI104</f>
        <v>0</v>
      </c>
      <c r="X104" s="171">
        <f>'General Liability'!BG$34*$BI104</f>
        <v>0</v>
      </c>
      <c r="Y104" s="171">
        <f>'General Liability'!BH$34*$BI104</f>
        <v>0</v>
      </c>
      <c r="Z104" s="171">
        <f>'General Liability'!BI$34*$BI104</f>
        <v>0</v>
      </c>
      <c r="AA104" s="171">
        <f>'General Liability'!BJ$34*$BI104</f>
        <v>0</v>
      </c>
      <c r="AB104" s="171">
        <f>'General Liability'!BK$34*$BI104</f>
        <v>0</v>
      </c>
      <c r="AC104" s="171">
        <f>'General Liability'!BL$34*$BI104</f>
        <v>0</v>
      </c>
      <c r="AD104" s="171">
        <f>'General Liability'!BM$34*$BI104</f>
        <v>0</v>
      </c>
      <c r="AE104" s="171">
        <f>'General Liability'!BN$34*$BI104</f>
        <v>0</v>
      </c>
      <c r="AF104" s="171">
        <f>'General Liability'!BO$34*$BI104</f>
        <v>0</v>
      </c>
      <c r="AG104" s="171">
        <f>'General Liability'!BP$34*$BI104</f>
        <v>0</v>
      </c>
      <c r="AH104" s="171">
        <f>'General Liability'!BQ$34*$BI104</f>
        <v>0</v>
      </c>
      <c r="AI104" s="171">
        <f>'General Liability'!BR$34*$BI104</f>
        <v>0</v>
      </c>
      <c r="AJ104" s="171">
        <f>'General Liability'!BS$34*$BI104</f>
        <v>0</v>
      </c>
      <c r="AK104" s="171">
        <f>'General Liability'!BT$34*$BI104</f>
        <v>0</v>
      </c>
      <c r="AL104" s="171">
        <f>'General Liability'!BU$34*$BI104</f>
        <v>0</v>
      </c>
      <c r="AM104" s="171">
        <f>'General Liability'!BV$34*$BI104</f>
        <v>0</v>
      </c>
      <c r="AN104" s="171">
        <f>'General Liability'!BW$34*$BI104</f>
        <v>0</v>
      </c>
      <c r="AO104" s="171">
        <f>'General Liability'!BX$34*$BI104</f>
        <v>0</v>
      </c>
      <c r="AP104" s="171">
        <f>'General Liability'!BY$34*$BI104</f>
        <v>0</v>
      </c>
      <c r="AQ104" s="171">
        <f>'General Liability'!BZ$34*$BI104</f>
        <v>0</v>
      </c>
      <c r="AR104" s="171">
        <f>'General Liability'!CA$34*$BI104</f>
        <v>0</v>
      </c>
      <c r="AS104" s="171">
        <f>'General Liability'!CB$34*$BI104</f>
        <v>0</v>
      </c>
      <c r="AT104" s="171">
        <f>'General Liability'!CC$34*$BI104</f>
        <v>0</v>
      </c>
      <c r="AU104" s="171">
        <f>'General Liability'!CD$34*$BI104</f>
        <v>0</v>
      </c>
      <c r="AV104" s="171">
        <f>'General Liability'!CE$34*$BI104</f>
        <v>0</v>
      </c>
      <c r="AW104" s="171">
        <f>'General Liability'!CF$34*$BI104</f>
        <v>0</v>
      </c>
      <c r="AX104" s="171">
        <f>'General Liability'!CG$34*$BI104</f>
        <v>0</v>
      </c>
      <c r="AY104" s="171">
        <f>'General Liability'!CH$34*$BI104</f>
        <v>0</v>
      </c>
      <c r="AZ104" s="171">
        <f>'General Liability'!CI$34*$BI104</f>
        <v>0</v>
      </c>
      <c r="BA104" s="171">
        <f>'General Liability'!CJ$34*$BI104</f>
        <v>0</v>
      </c>
      <c r="BB104" s="171">
        <f>'General Liability'!CK$34*$BI104</f>
        <v>0</v>
      </c>
      <c r="BC104" s="171">
        <f>'General Liability'!CL$34*$BI104</f>
        <v>0</v>
      </c>
      <c r="BD104" s="171">
        <f>'General Liability'!CM$34*$BI104</f>
        <v>0</v>
      </c>
      <c r="BE104" s="171">
        <f>'General Liability'!CN$34*$BI104</f>
        <v>0</v>
      </c>
      <c r="BF104" s="171">
        <f>'General Liability'!CO$34*$BI104</f>
        <v>0</v>
      </c>
      <c r="BG104" s="171">
        <f>'General Liability'!CP$34*$BI104</f>
        <v>0</v>
      </c>
      <c r="BI104" s="174">
        <f>SUMIF(Revenue!$P:$P,'GL - Import (US)'!$F104,Revenue!$N:$N)</f>
        <v>0</v>
      </c>
    </row>
    <row r="105" spans="1:61" s="173" customFormat="1" ht="12.75" hidden="1" customHeight="1">
      <c r="A105" s="179" t="s">
        <v>469</v>
      </c>
      <c r="B105" s="179" t="s">
        <v>653</v>
      </c>
      <c r="C105" s="170" t="str" cm="1">
        <f t="array" ref="C105">IFERROR(INDEX('Legal Entity'!B:B,MATCH('GL - Import (US)'!F105,'Legal Entity'!A:A,0),0),0)</f>
        <v>1215 - Golden Heart Utilities, Inc.</v>
      </c>
      <c r="D105" s="170" t="str" cm="1">
        <f t="array" ref="D105">IFERROR(INDEX('Legal Entity'!C:C,MATCH(F105,'Legal Entity'!A:A,0),0),0)</f>
        <v>US</v>
      </c>
      <c r="E105" s="170" t="s">
        <v>631</v>
      </c>
      <c r="F105" s="170" t="s">
        <v>55</v>
      </c>
      <c r="G105" s="170"/>
      <c r="H105" s="171">
        <f>'General Liability'!AQ$34*$BI105</f>
        <v>0</v>
      </c>
      <c r="I105" s="171">
        <f>'General Liability'!AR$34*$BI105</f>
        <v>0</v>
      </c>
      <c r="J105" s="171">
        <f>'General Liability'!AS$34*$BI105</f>
        <v>0</v>
      </c>
      <c r="K105" s="171">
        <f>'General Liability'!AT$34*$BI105</f>
        <v>0</v>
      </c>
      <c r="L105" s="171">
        <f>'General Liability'!AU$34*$BI105</f>
        <v>0</v>
      </c>
      <c r="M105" s="171">
        <f>'General Liability'!AV$34*$BI105</f>
        <v>0</v>
      </c>
      <c r="N105" s="171">
        <f>'General Liability'!AW$34*$BI105</f>
        <v>0</v>
      </c>
      <c r="O105" s="171">
        <f>'General Liability'!AX$34*$BI105</f>
        <v>0</v>
      </c>
      <c r="P105" s="171">
        <f>'General Liability'!AY$34*$BI105</f>
        <v>0</v>
      </c>
      <c r="Q105" s="171">
        <f>'General Liability'!AZ$34*$BI105</f>
        <v>0</v>
      </c>
      <c r="R105" s="171">
        <f>'General Liability'!BA$34*$BI105</f>
        <v>0</v>
      </c>
      <c r="S105" s="171">
        <f>'General Liability'!BB$34*$BI105</f>
        <v>0</v>
      </c>
      <c r="T105" s="171">
        <f>'General Liability'!BC$34*$BI105</f>
        <v>0</v>
      </c>
      <c r="U105" s="171">
        <f>'General Liability'!BD$34*$BI105</f>
        <v>0</v>
      </c>
      <c r="V105" s="171">
        <f>'General Liability'!BE$34*$BI105</f>
        <v>0</v>
      </c>
      <c r="W105" s="171">
        <f>'General Liability'!BF$34*$BI105</f>
        <v>0</v>
      </c>
      <c r="X105" s="171">
        <f>'General Liability'!BG$34*$BI105</f>
        <v>0</v>
      </c>
      <c r="Y105" s="171">
        <f>'General Liability'!BH$34*$BI105</f>
        <v>0</v>
      </c>
      <c r="Z105" s="171">
        <f>'General Liability'!BI$34*$BI105</f>
        <v>0</v>
      </c>
      <c r="AA105" s="171">
        <f>'General Liability'!BJ$34*$BI105</f>
        <v>0</v>
      </c>
      <c r="AB105" s="171">
        <f>'General Liability'!BK$34*$BI105</f>
        <v>0</v>
      </c>
      <c r="AC105" s="171">
        <f>'General Liability'!BL$34*$BI105</f>
        <v>0</v>
      </c>
      <c r="AD105" s="171">
        <f>'General Liability'!BM$34*$BI105</f>
        <v>0</v>
      </c>
      <c r="AE105" s="171">
        <f>'General Liability'!BN$34*$BI105</f>
        <v>0</v>
      </c>
      <c r="AF105" s="171">
        <f>'General Liability'!BO$34*$BI105</f>
        <v>0</v>
      </c>
      <c r="AG105" s="171">
        <f>'General Liability'!BP$34*$BI105</f>
        <v>0</v>
      </c>
      <c r="AH105" s="171">
        <f>'General Liability'!BQ$34*$BI105</f>
        <v>0</v>
      </c>
      <c r="AI105" s="171">
        <f>'General Liability'!BR$34*$BI105</f>
        <v>0</v>
      </c>
      <c r="AJ105" s="171">
        <f>'General Liability'!BS$34*$BI105</f>
        <v>0</v>
      </c>
      <c r="AK105" s="171">
        <f>'General Liability'!BT$34*$BI105</f>
        <v>0</v>
      </c>
      <c r="AL105" s="171">
        <f>'General Liability'!BU$34*$BI105</f>
        <v>0</v>
      </c>
      <c r="AM105" s="171">
        <f>'General Liability'!BV$34*$BI105</f>
        <v>0</v>
      </c>
      <c r="AN105" s="171">
        <f>'General Liability'!BW$34*$BI105</f>
        <v>0</v>
      </c>
      <c r="AO105" s="171">
        <f>'General Liability'!BX$34*$BI105</f>
        <v>0</v>
      </c>
      <c r="AP105" s="171">
        <f>'General Liability'!BY$34*$BI105</f>
        <v>0</v>
      </c>
      <c r="AQ105" s="171">
        <f>'General Liability'!BZ$34*$BI105</f>
        <v>0</v>
      </c>
      <c r="AR105" s="171">
        <f>'General Liability'!CA$34*$BI105</f>
        <v>0</v>
      </c>
      <c r="AS105" s="171">
        <f>'General Liability'!CB$34*$BI105</f>
        <v>0</v>
      </c>
      <c r="AT105" s="171">
        <f>'General Liability'!CC$34*$BI105</f>
        <v>0</v>
      </c>
      <c r="AU105" s="171">
        <f>'General Liability'!CD$34*$BI105</f>
        <v>0</v>
      </c>
      <c r="AV105" s="171">
        <f>'General Liability'!CE$34*$BI105</f>
        <v>0</v>
      </c>
      <c r="AW105" s="171">
        <f>'General Liability'!CF$34*$BI105</f>
        <v>0</v>
      </c>
      <c r="AX105" s="171">
        <f>'General Liability'!CG$34*$BI105</f>
        <v>0</v>
      </c>
      <c r="AY105" s="171">
        <f>'General Liability'!CH$34*$BI105</f>
        <v>0</v>
      </c>
      <c r="AZ105" s="171">
        <f>'General Liability'!CI$34*$BI105</f>
        <v>0</v>
      </c>
      <c r="BA105" s="171">
        <f>'General Liability'!CJ$34*$BI105</f>
        <v>0</v>
      </c>
      <c r="BB105" s="171">
        <f>'General Liability'!CK$34*$BI105</f>
        <v>0</v>
      </c>
      <c r="BC105" s="171">
        <f>'General Liability'!CL$34*$BI105</f>
        <v>0</v>
      </c>
      <c r="BD105" s="171">
        <f>'General Liability'!CM$34*$BI105</f>
        <v>0</v>
      </c>
      <c r="BE105" s="171">
        <f>'General Liability'!CN$34*$BI105</f>
        <v>0</v>
      </c>
      <c r="BF105" s="171">
        <f>'General Liability'!CO$34*$BI105</f>
        <v>0</v>
      </c>
      <c r="BG105" s="171">
        <f>'General Liability'!CP$34*$BI105</f>
        <v>0</v>
      </c>
      <c r="BI105" s="174">
        <f>SUMIF(Revenue!$P:$P,'GL - Import (US)'!$F105,Revenue!$N:$N)</f>
        <v>0</v>
      </c>
    </row>
    <row r="106" spans="1:61" s="173" customFormat="1" ht="12.75" hidden="1" customHeight="1">
      <c r="A106" s="179" t="s">
        <v>469</v>
      </c>
      <c r="B106" s="179" t="s">
        <v>653</v>
      </c>
      <c r="C106" s="170" cm="1">
        <f t="array" ref="C106">IFERROR(INDEX('Legal Entity'!B:B,MATCH('GL - Import (US)'!F106,'Legal Entity'!A:A,0),0),0)</f>
        <v>0</v>
      </c>
      <c r="D106" s="170" t="str" cm="1">
        <f t="array" ref="D106">IFERROR(INDEX('Legal Entity'!C:C,MATCH(F106,'Legal Entity'!A:A,0),0),0)</f>
        <v>US</v>
      </c>
      <c r="E106" s="170" t="s">
        <v>631</v>
      </c>
      <c r="F106" s="170" t="s">
        <v>59</v>
      </c>
      <c r="G106" s="170"/>
      <c r="H106" s="171">
        <f>'General Liability'!AQ$34*$BI106</f>
        <v>0</v>
      </c>
      <c r="I106" s="171">
        <f>'General Liability'!AR$34*$BI106</f>
        <v>0</v>
      </c>
      <c r="J106" s="171">
        <f>'General Liability'!AS$34*$BI106</f>
        <v>0</v>
      </c>
      <c r="K106" s="171">
        <f>'General Liability'!AT$34*$BI106</f>
        <v>0</v>
      </c>
      <c r="L106" s="171">
        <f>'General Liability'!AU$34*$BI106</f>
        <v>0</v>
      </c>
      <c r="M106" s="171">
        <f>'General Liability'!AV$34*$BI106</f>
        <v>0</v>
      </c>
      <c r="N106" s="171">
        <f>'General Liability'!AW$34*$BI106</f>
        <v>0</v>
      </c>
      <c r="O106" s="171">
        <f>'General Liability'!AX$34*$BI106</f>
        <v>0</v>
      </c>
      <c r="P106" s="171">
        <f>'General Liability'!AY$34*$BI106</f>
        <v>0</v>
      </c>
      <c r="Q106" s="171">
        <f>'General Liability'!AZ$34*$BI106</f>
        <v>0</v>
      </c>
      <c r="R106" s="171">
        <f>'General Liability'!BA$34*$BI106</f>
        <v>0</v>
      </c>
      <c r="S106" s="171">
        <f>'General Liability'!BB$34*$BI106</f>
        <v>0</v>
      </c>
      <c r="T106" s="171">
        <f>'General Liability'!BC$34*$BI106</f>
        <v>0</v>
      </c>
      <c r="U106" s="171">
        <f>'General Liability'!BD$34*$BI106</f>
        <v>0</v>
      </c>
      <c r="V106" s="171">
        <f>'General Liability'!BE$34*$BI106</f>
        <v>0</v>
      </c>
      <c r="W106" s="171">
        <f>'General Liability'!BF$34*$BI106</f>
        <v>0</v>
      </c>
      <c r="X106" s="171">
        <f>'General Liability'!BG$34*$BI106</f>
        <v>0</v>
      </c>
      <c r="Y106" s="171">
        <f>'General Liability'!BH$34*$BI106</f>
        <v>0</v>
      </c>
      <c r="Z106" s="171">
        <f>'General Liability'!BI$34*$BI106</f>
        <v>0</v>
      </c>
      <c r="AA106" s="171">
        <f>'General Liability'!BJ$34*$BI106</f>
        <v>0</v>
      </c>
      <c r="AB106" s="171">
        <f>'General Liability'!BK$34*$BI106</f>
        <v>0</v>
      </c>
      <c r="AC106" s="171">
        <f>'General Liability'!BL$34*$BI106</f>
        <v>0</v>
      </c>
      <c r="AD106" s="171">
        <f>'General Liability'!BM$34*$BI106</f>
        <v>0</v>
      </c>
      <c r="AE106" s="171">
        <f>'General Liability'!BN$34*$BI106</f>
        <v>0</v>
      </c>
      <c r="AF106" s="171">
        <f>'General Liability'!BO$34*$BI106</f>
        <v>0</v>
      </c>
      <c r="AG106" s="171">
        <f>'General Liability'!BP$34*$BI106</f>
        <v>0</v>
      </c>
      <c r="AH106" s="171">
        <f>'General Liability'!BQ$34*$BI106</f>
        <v>0</v>
      </c>
      <c r="AI106" s="171">
        <f>'General Liability'!BR$34*$BI106</f>
        <v>0</v>
      </c>
      <c r="AJ106" s="171">
        <f>'General Liability'!BS$34*$BI106</f>
        <v>0</v>
      </c>
      <c r="AK106" s="171">
        <f>'General Liability'!BT$34*$BI106</f>
        <v>0</v>
      </c>
      <c r="AL106" s="171">
        <f>'General Liability'!BU$34*$BI106</f>
        <v>0</v>
      </c>
      <c r="AM106" s="171">
        <f>'General Liability'!BV$34*$BI106</f>
        <v>0</v>
      </c>
      <c r="AN106" s="171">
        <f>'General Liability'!BW$34*$BI106</f>
        <v>0</v>
      </c>
      <c r="AO106" s="171">
        <f>'General Liability'!BX$34*$BI106</f>
        <v>0</v>
      </c>
      <c r="AP106" s="171">
        <f>'General Liability'!BY$34*$BI106</f>
        <v>0</v>
      </c>
      <c r="AQ106" s="171">
        <f>'General Liability'!BZ$34*$BI106</f>
        <v>0</v>
      </c>
      <c r="AR106" s="171">
        <f>'General Liability'!CA$34*$BI106</f>
        <v>0</v>
      </c>
      <c r="AS106" s="171">
        <f>'General Liability'!CB$34*$BI106</f>
        <v>0</v>
      </c>
      <c r="AT106" s="171">
        <f>'General Liability'!CC$34*$BI106</f>
        <v>0</v>
      </c>
      <c r="AU106" s="171">
        <f>'General Liability'!CD$34*$BI106</f>
        <v>0</v>
      </c>
      <c r="AV106" s="171">
        <f>'General Liability'!CE$34*$BI106</f>
        <v>0</v>
      </c>
      <c r="AW106" s="171">
        <f>'General Liability'!CF$34*$BI106</f>
        <v>0</v>
      </c>
      <c r="AX106" s="171">
        <f>'General Liability'!CG$34*$BI106</f>
        <v>0</v>
      </c>
      <c r="AY106" s="171">
        <f>'General Liability'!CH$34*$BI106</f>
        <v>0</v>
      </c>
      <c r="AZ106" s="171">
        <f>'General Liability'!CI$34*$BI106</f>
        <v>0</v>
      </c>
      <c r="BA106" s="171">
        <f>'General Liability'!CJ$34*$BI106</f>
        <v>0</v>
      </c>
      <c r="BB106" s="171">
        <f>'General Liability'!CK$34*$BI106</f>
        <v>0</v>
      </c>
      <c r="BC106" s="171">
        <f>'General Liability'!CL$34*$BI106</f>
        <v>0</v>
      </c>
      <c r="BD106" s="171">
        <f>'General Liability'!CM$34*$BI106</f>
        <v>0</v>
      </c>
      <c r="BE106" s="171">
        <f>'General Liability'!CN$34*$BI106</f>
        <v>0</v>
      </c>
      <c r="BF106" s="171">
        <f>'General Liability'!CO$34*$BI106</f>
        <v>0</v>
      </c>
      <c r="BG106" s="171">
        <f>'General Liability'!CP$34*$BI106</f>
        <v>0</v>
      </c>
      <c r="BI106" s="174">
        <f>SUMIF(Revenue!$P:$P,'GL - Import (US)'!$F106,Revenue!$N:$N)</f>
        <v>0</v>
      </c>
    </row>
    <row r="107" spans="1:61" s="173" customFormat="1" ht="12.75" hidden="1" customHeight="1">
      <c r="A107" s="179" t="s">
        <v>469</v>
      </c>
      <c r="B107" s="179" t="s">
        <v>653</v>
      </c>
      <c r="C107" s="170" t="str" cm="1">
        <f t="array" ref="C107">IFERROR(INDEX('Legal Entity'!B:B,MATCH('GL - Import (US)'!F107,'Legal Entity'!A:A,0),0),0)</f>
        <v>1220 - College Utilities Corporation</v>
      </c>
      <c r="D107" s="170" t="str" cm="1">
        <f t="array" ref="D107">IFERROR(INDEX('Legal Entity'!C:C,MATCH(F107,'Legal Entity'!A:A,0),0),0)</f>
        <v>US</v>
      </c>
      <c r="E107" s="170" t="s">
        <v>631</v>
      </c>
      <c r="F107" s="170" t="s">
        <v>61</v>
      </c>
      <c r="G107" s="170"/>
      <c r="H107" s="171">
        <f>'General Liability'!AQ$34*$BI107</f>
        <v>0</v>
      </c>
      <c r="I107" s="171">
        <f>'General Liability'!AR$34*$BI107</f>
        <v>0</v>
      </c>
      <c r="J107" s="171">
        <f>'General Liability'!AS$34*$BI107</f>
        <v>0</v>
      </c>
      <c r="K107" s="171">
        <f>'General Liability'!AT$34*$BI107</f>
        <v>0</v>
      </c>
      <c r="L107" s="171">
        <f>'General Liability'!AU$34*$BI107</f>
        <v>0</v>
      </c>
      <c r="M107" s="171">
        <f>'General Liability'!AV$34*$BI107</f>
        <v>0</v>
      </c>
      <c r="N107" s="171">
        <f>'General Liability'!AW$34*$BI107</f>
        <v>0</v>
      </c>
      <c r="O107" s="171">
        <f>'General Liability'!AX$34*$BI107</f>
        <v>0</v>
      </c>
      <c r="P107" s="171">
        <f>'General Liability'!AY$34*$BI107</f>
        <v>0</v>
      </c>
      <c r="Q107" s="171">
        <f>'General Liability'!AZ$34*$BI107</f>
        <v>0</v>
      </c>
      <c r="R107" s="171">
        <f>'General Liability'!BA$34*$BI107</f>
        <v>0</v>
      </c>
      <c r="S107" s="171">
        <f>'General Liability'!BB$34*$BI107</f>
        <v>0</v>
      </c>
      <c r="T107" s="171">
        <f>'General Liability'!BC$34*$BI107</f>
        <v>0</v>
      </c>
      <c r="U107" s="171">
        <f>'General Liability'!BD$34*$BI107</f>
        <v>0</v>
      </c>
      <c r="V107" s="171">
        <f>'General Liability'!BE$34*$BI107</f>
        <v>0</v>
      </c>
      <c r="W107" s="171">
        <f>'General Liability'!BF$34*$BI107</f>
        <v>0</v>
      </c>
      <c r="X107" s="171">
        <f>'General Liability'!BG$34*$BI107</f>
        <v>0</v>
      </c>
      <c r="Y107" s="171">
        <f>'General Liability'!BH$34*$BI107</f>
        <v>0</v>
      </c>
      <c r="Z107" s="171">
        <f>'General Liability'!BI$34*$BI107</f>
        <v>0</v>
      </c>
      <c r="AA107" s="171">
        <f>'General Liability'!BJ$34*$BI107</f>
        <v>0</v>
      </c>
      <c r="AB107" s="171">
        <f>'General Liability'!BK$34*$BI107</f>
        <v>0</v>
      </c>
      <c r="AC107" s="171">
        <f>'General Liability'!BL$34*$BI107</f>
        <v>0</v>
      </c>
      <c r="AD107" s="171">
        <f>'General Liability'!BM$34*$BI107</f>
        <v>0</v>
      </c>
      <c r="AE107" s="171">
        <f>'General Liability'!BN$34*$BI107</f>
        <v>0</v>
      </c>
      <c r="AF107" s="171">
        <f>'General Liability'!BO$34*$BI107</f>
        <v>0</v>
      </c>
      <c r="AG107" s="171">
        <f>'General Liability'!BP$34*$BI107</f>
        <v>0</v>
      </c>
      <c r="AH107" s="171">
        <f>'General Liability'!BQ$34*$BI107</f>
        <v>0</v>
      </c>
      <c r="AI107" s="171">
        <f>'General Liability'!BR$34*$BI107</f>
        <v>0</v>
      </c>
      <c r="AJ107" s="171">
        <f>'General Liability'!BS$34*$BI107</f>
        <v>0</v>
      </c>
      <c r="AK107" s="171">
        <f>'General Liability'!BT$34*$BI107</f>
        <v>0</v>
      </c>
      <c r="AL107" s="171">
        <f>'General Liability'!BU$34*$BI107</f>
        <v>0</v>
      </c>
      <c r="AM107" s="171">
        <f>'General Liability'!BV$34*$BI107</f>
        <v>0</v>
      </c>
      <c r="AN107" s="171">
        <f>'General Liability'!BW$34*$BI107</f>
        <v>0</v>
      </c>
      <c r="AO107" s="171">
        <f>'General Liability'!BX$34*$BI107</f>
        <v>0</v>
      </c>
      <c r="AP107" s="171">
        <f>'General Liability'!BY$34*$BI107</f>
        <v>0</v>
      </c>
      <c r="AQ107" s="171">
        <f>'General Liability'!BZ$34*$BI107</f>
        <v>0</v>
      </c>
      <c r="AR107" s="171">
        <f>'General Liability'!CA$34*$BI107</f>
        <v>0</v>
      </c>
      <c r="AS107" s="171">
        <f>'General Liability'!CB$34*$BI107</f>
        <v>0</v>
      </c>
      <c r="AT107" s="171">
        <f>'General Liability'!CC$34*$BI107</f>
        <v>0</v>
      </c>
      <c r="AU107" s="171">
        <f>'General Liability'!CD$34*$BI107</f>
        <v>0</v>
      </c>
      <c r="AV107" s="171">
        <f>'General Liability'!CE$34*$BI107</f>
        <v>0</v>
      </c>
      <c r="AW107" s="171">
        <f>'General Liability'!CF$34*$BI107</f>
        <v>0</v>
      </c>
      <c r="AX107" s="171">
        <f>'General Liability'!CG$34*$BI107</f>
        <v>0</v>
      </c>
      <c r="AY107" s="171">
        <f>'General Liability'!CH$34*$BI107</f>
        <v>0</v>
      </c>
      <c r="AZ107" s="171">
        <f>'General Liability'!CI$34*$BI107</f>
        <v>0</v>
      </c>
      <c r="BA107" s="171">
        <f>'General Liability'!CJ$34*$BI107</f>
        <v>0</v>
      </c>
      <c r="BB107" s="171">
        <f>'General Liability'!CK$34*$BI107</f>
        <v>0</v>
      </c>
      <c r="BC107" s="171">
        <f>'General Liability'!CL$34*$BI107</f>
        <v>0</v>
      </c>
      <c r="BD107" s="171">
        <f>'General Liability'!CM$34*$BI107</f>
        <v>0</v>
      </c>
      <c r="BE107" s="171">
        <f>'General Liability'!CN$34*$BI107</f>
        <v>0</v>
      </c>
      <c r="BF107" s="171">
        <f>'General Liability'!CO$34*$BI107</f>
        <v>0</v>
      </c>
      <c r="BG107" s="171">
        <f>'General Liability'!CP$34*$BI107</f>
        <v>0</v>
      </c>
      <c r="BI107" s="174">
        <f>SUMIF(Revenue!$P:$P,'GL - Import (US)'!$F107,Revenue!$N:$N)</f>
        <v>0</v>
      </c>
    </row>
    <row r="108" spans="1:61" s="173" customFormat="1" ht="12.75" hidden="1" customHeight="1">
      <c r="A108" s="179" t="s">
        <v>469</v>
      </c>
      <c r="B108" s="179" t="s">
        <v>653</v>
      </c>
      <c r="C108" s="170" t="str" cm="1">
        <f t="array" ref="C108">IFERROR(INDEX('Legal Entity'!B:B,MATCH('GL - Import (US)'!F108,'Legal Entity'!A:A,0),0),0)</f>
        <v>1220 - College Utilities Corporation</v>
      </c>
      <c r="D108" s="170" t="str" cm="1">
        <f t="array" ref="D108">IFERROR(INDEX('Legal Entity'!C:C,MATCH(F108,'Legal Entity'!A:A,0),0),0)</f>
        <v>US</v>
      </c>
      <c r="E108" s="170" t="s">
        <v>631</v>
      </c>
      <c r="F108" s="170" t="s">
        <v>67</v>
      </c>
      <c r="G108" s="170"/>
      <c r="H108" s="171">
        <f>'General Liability'!AQ$34*$BI108</f>
        <v>0</v>
      </c>
      <c r="I108" s="171">
        <f>'General Liability'!AR$34*$BI108</f>
        <v>0</v>
      </c>
      <c r="J108" s="171">
        <f>'General Liability'!AS$34*$BI108</f>
        <v>0</v>
      </c>
      <c r="K108" s="171">
        <f>'General Liability'!AT$34*$BI108</f>
        <v>0</v>
      </c>
      <c r="L108" s="171">
        <f>'General Liability'!AU$34*$BI108</f>
        <v>0</v>
      </c>
      <c r="M108" s="171">
        <f>'General Liability'!AV$34*$BI108</f>
        <v>0</v>
      </c>
      <c r="N108" s="171">
        <f>'General Liability'!AW$34*$BI108</f>
        <v>0</v>
      </c>
      <c r="O108" s="171">
        <f>'General Liability'!AX$34*$BI108</f>
        <v>0</v>
      </c>
      <c r="P108" s="171">
        <f>'General Liability'!AY$34*$BI108</f>
        <v>0</v>
      </c>
      <c r="Q108" s="171">
        <f>'General Liability'!AZ$34*$BI108</f>
        <v>0</v>
      </c>
      <c r="R108" s="171">
        <f>'General Liability'!BA$34*$BI108</f>
        <v>0</v>
      </c>
      <c r="S108" s="171">
        <f>'General Liability'!BB$34*$BI108</f>
        <v>0</v>
      </c>
      <c r="T108" s="171">
        <f>'General Liability'!BC$34*$BI108</f>
        <v>0</v>
      </c>
      <c r="U108" s="171">
        <f>'General Liability'!BD$34*$BI108</f>
        <v>0</v>
      </c>
      <c r="V108" s="171">
        <f>'General Liability'!BE$34*$BI108</f>
        <v>0</v>
      </c>
      <c r="W108" s="171">
        <f>'General Liability'!BF$34*$BI108</f>
        <v>0</v>
      </c>
      <c r="X108" s="171">
        <f>'General Liability'!BG$34*$BI108</f>
        <v>0</v>
      </c>
      <c r="Y108" s="171">
        <f>'General Liability'!BH$34*$BI108</f>
        <v>0</v>
      </c>
      <c r="Z108" s="171">
        <f>'General Liability'!BI$34*$BI108</f>
        <v>0</v>
      </c>
      <c r="AA108" s="171">
        <f>'General Liability'!BJ$34*$BI108</f>
        <v>0</v>
      </c>
      <c r="AB108" s="171">
        <f>'General Liability'!BK$34*$BI108</f>
        <v>0</v>
      </c>
      <c r="AC108" s="171">
        <f>'General Liability'!BL$34*$BI108</f>
        <v>0</v>
      </c>
      <c r="AD108" s="171">
        <f>'General Liability'!BM$34*$BI108</f>
        <v>0</v>
      </c>
      <c r="AE108" s="171">
        <f>'General Liability'!BN$34*$BI108</f>
        <v>0</v>
      </c>
      <c r="AF108" s="171">
        <f>'General Liability'!BO$34*$BI108</f>
        <v>0</v>
      </c>
      <c r="AG108" s="171">
        <f>'General Liability'!BP$34*$BI108</f>
        <v>0</v>
      </c>
      <c r="AH108" s="171">
        <f>'General Liability'!BQ$34*$BI108</f>
        <v>0</v>
      </c>
      <c r="AI108" s="171">
        <f>'General Liability'!BR$34*$BI108</f>
        <v>0</v>
      </c>
      <c r="AJ108" s="171">
        <f>'General Liability'!BS$34*$BI108</f>
        <v>0</v>
      </c>
      <c r="AK108" s="171">
        <f>'General Liability'!BT$34*$BI108</f>
        <v>0</v>
      </c>
      <c r="AL108" s="171">
        <f>'General Liability'!BU$34*$BI108</f>
        <v>0</v>
      </c>
      <c r="AM108" s="171">
        <f>'General Liability'!BV$34*$BI108</f>
        <v>0</v>
      </c>
      <c r="AN108" s="171">
        <f>'General Liability'!BW$34*$BI108</f>
        <v>0</v>
      </c>
      <c r="AO108" s="171">
        <f>'General Liability'!BX$34*$BI108</f>
        <v>0</v>
      </c>
      <c r="AP108" s="171">
        <f>'General Liability'!BY$34*$BI108</f>
        <v>0</v>
      </c>
      <c r="AQ108" s="171">
        <f>'General Liability'!BZ$34*$BI108</f>
        <v>0</v>
      </c>
      <c r="AR108" s="171">
        <f>'General Liability'!CA$34*$BI108</f>
        <v>0</v>
      </c>
      <c r="AS108" s="171">
        <f>'General Liability'!CB$34*$BI108</f>
        <v>0</v>
      </c>
      <c r="AT108" s="171">
        <f>'General Liability'!CC$34*$BI108</f>
        <v>0</v>
      </c>
      <c r="AU108" s="171">
        <f>'General Liability'!CD$34*$BI108</f>
        <v>0</v>
      </c>
      <c r="AV108" s="171">
        <f>'General Liability'!CE$34*$BI108</f>
        <v>0</v>
      </c>
      <c r="AW108" s="171">
        <f>'General Liability'!CF$34*$BI108</f>
        <v>0</v>
      </c>
      <c r="AX108" s="171">
        <f>'General Liability'!CG$34*$BI108</f>
        <v>0</v>
      </c>
      <c r="AY108" s="171">
        <f>'General Liability'!CH$34*$BI108</f>
        <v>0</v>
      </c>
      <c r="AZ108" s="171">
        <f>'General Liability'!CI$34*$BI108</f>
        <v>0</v>
      </c>
      <c r="BA108" s="171">
        <f>'General Liability'!CJ$34*$BI108</f>
        <v>0</v>
      </c>
      <c r="BB108" s="171">
        <f>'General Liability'!CK$34*$BI108</f>
        <v>0</v>
      </c>
      <c r="BC108" s="171">
        <f>'General Liability'!CL$34*$BI108</f>
        <v>0</v>
      </c>
      <c r="BD108" s="171">
        <f>'General Liability'!CM$34*$BI108</f>
        <v>0</v>
      </c>
      <c r="BE108" s="171">
        <f>'General Liability'!CN$34*$BI108</f>
        <v>0</v>
      </c>
      <c r="BF108" s="171">
        <f>'General Liability'!CO$34*$BI108</f>
        <v>0</v>
      </c>
      <c r="BG108" s="171">
        <f>'General Liability'!CP$34*$BI108</f>
        <v>0</v>
      </c>
      <c r="BI108" s="174">
        <f>SUMIF(Revenue!$P:$P,'GL - Import (US)'!$F108,Revenue!$N:$N)</f>
        <v>0</v>
      </c>
    </row>
    <row r="109" spans="1:61" s="173" customFormat="1" ht="12.75" hidden="1" customHeight="1">
      <c r="A109" s="179" t="s">
        <v>469</v>
      </c>
      <c r="B109" s="179" t="s">
        <v>653</v>
      </c>
      <c r="C109" s="170" t="str" cm="1">
        <f t="array" ref="C109">IFERROR(INDEX('Legal Entity'!B:B,MATCH('GL - Import (US)'!F109,'Legal Entity'!A:A,0),0),0)</f>
        <v>1220 - College Utilities Corporation</v>
      </c>
      <c r="D109" s="170" t="str" cm="1">
        <f t="array" ref="D109">IFERROR(INDEX('Legal Entity'!C:C,MATCH(F109,'Legal Entity'!A:A,0),0),0)</f>
        <v>US</v>
      </c>
      <c r="E109" s="170" t="s">
        <v>631</v>
      </c>
      <c r="F109" s="170" t="s">
        <v>79</v>
      </c>
      <c r="G109" s="170"/>
      <c r="H109" s="171">
        <f>'General Liability'!AQ$34*$BI109</f>
        <v>0</v>
      </c>
      <c r="I109" s="171">
        <f>'General Liability'!AR$34*$BI109</f>
        <v>0</v>
      </c>
      <c r="J109" s="171">
        <f>'General Liability'!AS$34*$BI109</f>
        <v>0</v>
      </c>
      <c r="K109" s="171">
        <f>'General Liability'!AT$34*$BI109</f>
        <v>0</v>
      </c>
      <c r="L109" s="171">
        <f>'General Liability'!AU$34*$BI109</f>
        <v>0</v>
      </c>
      <c r="M109" s="171">
        <f>'General Liability'!AV$34*$BI109</f>
        <v>0</v>
      </c>
      <c r="N109" s="171">
        <f>'General Liability'!AW$34*$BI109</f>
        <v>0</v>
      </c>
      <c r="O109" s="171">
        <f>'General Liability'!AX$34*$BI109</f>
        <v>0</v>
      </c>
      <c r="P109" s="171">
        <f>'General Liability'!AY$34*$BI109</f>
        <v>0</v>
      </c>
      <c r="Q109" s="171">
        <f>'General Liability'!AZ$34*$BI109</f>
        <v>0</v>
      </c>
      <c r="R109" s="171">
        <f>'General Liability'!BA$34*$BI109</f>
        <v>0</v>
      </c>
      <c r="S109" s="171">
        <f>'General Liability'!BB$34*$BI109</f>
        <v>0</v>
      </c>
      <c r="T109" s="171">
        <f>'General Liability'!BC$34*$BI109</f>
        <v>0</v>
      </c>
      <c r="U109" s="171">
        <f>'General Liability'!BD$34*$BI109</f>
        <v>0</v>
      </c>
      <c r="V109" s="171">
        <f>'General Liability'!BE$34*$BI109</f>
        <v>0</v>
      </c>
      <c r="W109" s="171">
        <f>'General Liability'!BF$34*$BI109</f>
        <v>0</v>
      </c>
      <c r="X109" s="171">
        <f>'General Liability'!BG$34*$BI109</f>
        <v>0</v>
      </c>
      <c r="Y109" s="171">
        <f>'General Liability'!BH$34*$BI109</f>
        <v>0</v>
      </c>
      <c r="Z109" s="171">
        <f>'General Liability'!BI$34*$BI109</f>
        <v>0</v>
      </c>
      <c r="AA109" s="171">
        <f>'General Liability'!BJ$34*$BI109</f>
        <v>0</v>
      </c>
      <c r="AB109" s="171">
        <f>'General Liability'!BK$34*$BI109</f>
        <v>0</v>
      </c>
      <c r="AC109" s="171">
        <f>'General Liability'!BL$34*$BI109</f>
        <v>0</v>
      </c>
      <c r="AD109" s="171">
        <f>'General Liability'!BM$34*$BI109</f>
        <v>0</v>
      </c>
      <c r="AE109" s="171">
        <f>'General Liability'!BN$34*$BI109</f>
        <v>0</v>
      </c>
      <c r="AF109" s="171">
        <f>'General Liability'!BO$34*$BI109</f>
        <v>0</v>
      </c>
      <c r="AG109" s="171">
        <f>'General Liability'!BP$34*$BI109</f>
        <v>0</v>
      </c>
      <c r="AH109" s="171">
        <f>'General Liability'!BQ$34*$BI109</f>
        <v>0</v>
      </c>
      <c r="AI109" s="171">
        <f>'General Liability'!BR$34*$BI109</f>
        <v>0</v>
      </c>
      <c r="AJ109" s="171">
        <f>'General Liability'!BS$34*$BI109</f>
        <v>0</v>
      </c>
      <c r="AK109" s="171">
        <f>'General Liability'!BT$34*$BI109</f>
        <v>0</v>
      </c>
      <c r="AL109" s="171">
        <f>'General Liability'!BU$34*$BI109</f>
        <v>0</v>
      </c>
      <c r="AM109" s="171">
        <f>'General Liability'!BV$34*$BI109</f>
        <v>0</v>
      </c>
      <c r="AN109" s="171">
        <f>'General Liability'!BW$34*$BI109</f>
        <v>0</v>
      </c>
      <c r="AO109" s="171">
        <f>'General Liability'!BX$34*$BI109</f>
        <v>0</v>
      </c>
      <c r="AP109" s="171">
        <f>'General Liability'!BY$34*$BI109</f>
        <v>0</v>
      </c>
      <c r="AQ109" s="171">
        <f>'General Liability'!BZ$34*$BI109</f>
        <v>0</v>
      </c>
      <c r="AR109" s="171">
        <f>'General Liability'!CA$34*$BI109</f>
        <v>0</v>
      </c>
      <c r="AS109" s="171">
        <f>'General Liability'!CB$34*$BI109</f>
        <v>0</v>
      </c>
      <c r="AT109" s="171">
        <f>'General Liability'!CC$34*$BI109</f>
        <v>0</v>
      </c>
      <c r="AU109" s="171">
        <f>'General Liability'!CD$34*$BI109</f>
        <v>0</v>
      </c>
      <c r="AV109" s="171">
        <f>'General Liability'!CE$34*$BI109</f>
        <v>0</v>
      </c>
      <c r="AW109" s="171">
        <f>'General Liability'!CF$34*$BI109</f>
        <v>0</v>
      </c>
      <c r="AX109" s="171">
        <f>'General Liability'!CG$34*$BI109</f>
        <v>0</v>
      </c>
      <c r="AY109" s="171">
        <f>'General Liability'!CH$34*$BI109</f>
        <v>0</v>
      </c>
      <c r="AZ109" s="171">
        <f>'General Liability'!CI$34*$BI109</f>
        <v>0</v>
      </c>
      <c r="BA109" s="171">
        <f>'General Liability'!CJ$34*$BI109</f>
        <v>0</v>
      </c>
      <c r="BB109" s="171">
        <f>'General Liability'!CK$34*$BI109</f>
        <v>0</v>
      </c>
      <c r="BC109" s="171">
        <f>'General Liability'!CL$34*$BI109</f>
        <v>0</v>
      </c>
      <c r="BD109" s="171">
        <f>'General Liability'!CM$34*$BI109</f>
        <v>0</v>
      </c>
      <c r="BE109" s="171">
        <f>'General Liability'!CN$34*$BI109</f>
        <v>0</v>
      </c>
      <c r="BF109" s="171">
        <f>'General Liability'!CO$34*$BI109</f>
        <v>0</v>
      </c>
      <c r="BG109" s="171">
        <f>'General Liability'!CP$34*$BI109</f>
        <v>0</v>
      </c>
      <c r="BI109" s="174">
        <f>SUMIF(Revenue!$P:$P,'GL - Import (US)'!$F109,Revenue!$N:$N)</f>
        <v>0</v>
      </c>
    </row>
    <row r="110" spans="1:61" s="173" customFormat="1" ht="12.75" hidden="1" customHeight="1">
      <c r="A110" s="179" t="s">
        <v>469</v>
      </c>
      <c r="B110" s="179" t="s">
        <v>653</v>
      </c>
      <c r="C110" s="170" t="str" cm="1">
        <f t="array" ref="C110">IFERROR(INDEX('Legal Entity'!B:B,MATCH('GL - Import (US)'!F110,'Legal Entity'!A:A,0),0),0)</f>
        <v>1220 - College Utilities Corporation</v>
      </c>
      <c r="D110" s="170" t="str" cm="1">
        <f t="array" ref="D110">IFERROR(INDEX('Legal Entity'!C:C,MATCH(F110,'Legal Entity'!A:A,0),0),0)</f>
        <v>US</v>
      </c>
      <c r="E110" s="170" t="s">
        <v>631</v>
      </c>
      <c r="F110" s="170" t="s">
        <v>81</v>
      </c>
      <c r="G110" s="170"/>
      <c r="H110" s="171">
        <f>'General Liability'!AQ$34*$BI110</f>
        <v>0</v>
      </c>
      <c r="I110" s="171">
        <f>'General Liability'!AR$34*$BI110</f>
        <v>0</v>
      </c>
      <c r="J110" s="171">
        <f>'General Liability'!AS$34*$BI110</f>
        <v>0</v>
      </c>
      <c r="K110" s="171">
        <f>'General Liability'!AT$34*$BI110</f>
        <v>0</v>
      </c>
      <c r="L110" s="171">
        <f>'General Liability'!AU$34*$BI110</f>
        <v>0</v>
      </c>
      <c r="M110" s="171">
        <f>'General Liability'!AV$34*$BI110</f>
        <v>0</v>
      </c>
      <c r="N110" s="171">
        <f>'General Liability'!AW$34*$BI110</f>
        <v>0</v>
      </c>
      <c r="O110" s="171">
        <f>'General Liability'!AX$34*$BI110</f>
        <v>0</v>
      </c>
      <c r="P110" s="171">
        <f>'General Liability'!AY$34*$BI110</f>
        <v>0</v>
      </c>
      <c r="Q110" s="171">
        <f>'General Liability'!AZ$34*$BI110</f>
        <v>0</v>
      </c>
      <c r="R110" s="171">
        <f>'General Liability'!BA$34*$BI110</f>
        <v>0</v>
      </c>
      <c r="S110" s="171">
        <f>'General Liability'!BB$34*$BI110</f>
        <v>0</v>
      </c>
      <c r="T110" s="171">
        <f>'General Liability'!BC$34*$BI110</f>
        <v>0</v>
      </c>
      <c r="U110" s="171">
        <f>'General Liability'!BD$34*$BI110</f>
        <v>0</v>
      </c>
      <c r="V110" s="171">
        <f>'General Liability'!BE$34*$BI110</f>
        <v>0</v>
      </c>
      <c r="W110" s="171">
        <f>'General Liability'!BF$34*$BI110</f>
        <v>0</v>
      </c>
      <c r="X110" s="171">
        <f>'General Liability'!BG$34*$BI110</f>
        <v>0</v>
      </c>
      <c r="Y110" s="171">
        <f>'General Liability'!BH$34*$BI110</f>
        <v>0</v>
      </c>
      <c r="Z110" s="171">
        <f>'General Liability'!BI$34*$BI110</f>
        <v>0</v>
      </c>
      <c r="AA110" s="171">
        <f>'General Liability'!BJ$34*$BI110</f>
        <v>0</v>
      </c>
      <c r="AB110" s="171">
        <f>'General Liability'!BK$34*$BI110</f>
        <v>0</v>
      </c>
      <c r="AC110" s="171">
        <f>'General Liability'!BL$34*$BI110</f>
        <v>0</v>
      </c>
      <c r="AD110" s="171">
        <f>'General Liability'!BM$34*$BI110</f>
        <v>0</v>
      </c>
      <c r="AE110" s="171">
        <f>'General Liability'!BN$34*$BI110</f>
        <v>0</v>
      </c>
      <c r="AF110" s="171">
        <f>'General Liability'!BO$34*$BI110</f>
        <v>0</v>
      </c>
      <c r="AG110" s="171">
        <f>'General Liability'!BP$34*$BI110</f>
        <v>0</v>
      </c>
      <c r="AH110" s="171">
        <f>'General Liability'!BQ$34*$BI110</f>
        <v>0</v>
      </c>
      <c r="AI110" s="171">
        <f>'General Liability'!BR$34*$BI110</f>
        <v>0</v>
      </c>
      <c r="AJ110" s="171">
        <f>'General Liability'!BS$34*$BI110</f>
        <v>0</v>
      </c>
      <c r="AK110" s="171">
        <f>'General Liability'!BT$34*$BI110</f>
        <v>0</v>
      </c>
      <c r="AL110" s="171">
        <f>'General Liability'!BU$34*$BI110</f>
        <v>0</v>
      </c>
      <c r="AM110" s="171">
        <f>'General Liability'!BV$34*$BI110</f>
        <v>0</v>
      </c>
      <c r="AN110" s="171">
        <f>'General Liability'!BW$34*$BI110</f>
        <v>0</v>
      </c>
      <c r="AO110" s="171">
        <f>'General Liability'!BX$34*$BI110</f>
        <v>0</v>
      </c>
      <c r="AP110" s="171">
        <f>'General Liability'!BY$34*$BI110</f>
        <v>0</v>
      </c>
      <c r="AQ110" s="171">
        <f>'General Liability'!BZ$34*$BI110</f>
        <v>0</v>
      </c>
      <c r="AR110" s="171">
        <f>'General Liability'!CA$34*$BI110</f>
        <v>0</v>
      </c>
      <c r="AS110" s="171">
        <f>'General Liability'!CB$34*$BI110</f>
        <v>0</v>
      </c>
      <c r="AT110" s="171">
        <f>'General Liability'!CC$34*$BI110</f>
        <v>0</v>
      </c>
      <c r="AU110" s="171">
        <f>'General Liability'!CD$34*$BI110</f>
        <v>0</v>
      </c>
      <c r="AV110" s="171">
        <f>'General Liability'!CE$34*$BI110</f>
        <v>0</v>
      </c>
      <c r="AW110" s="171">
        <f>'General Liability'!CF$34*$BI110</f>
        <v>0</v>
      </c>
      <c r="AX110" s="171">
        <f>'General Liability'!CG$34*$BI110</f>
        <v>0</v>
      </c>
      <c r="AY110" s="171">
        <f>'General Liability'!CH$34*$BI110</f>
        <v>0</v>
      </c>
      <c r="AZ110" s="171">
        <f>'General Liability'!CI$34*$BI110</f>
        <v>0</v>
      </c>
      <c r="BA110" s="171">
        <f>'General Liability'!CJ$34*$BI110</f>
        <v>0</v>
      </c>
      <c r="BB110" s="171">
        <f>'General Liability'!CK$34*$BI110</f>
        <v>0</v>
      </c>
      <c r="BC110" s="171">
        <f>'General Liability'!CL$34*$BI110</f>
        <v>0</v>
      </c>
      <c r="BD110" s="171">
        <f>'General Liability'!CM$34*$BI110</f>
        <v>0</v>
      </c>
      <c r="BE110" s="171">
        <f>'General Liability'!CN$34*$BI110</f>
        <v>0</v>
      </c>
      <c r="BF110" s="171">
        <f>'General Liability'!CO$34*$BI110</f>
        <v>0</v>
      </c>
      <c r="BG110" s="171">
        <f>'General Liability'!CP$34*$BI110</f>
        <v>0</v>
      </c>
      <c r="BI110" s="174">
        <f>SUMIF(Revenue!$P:$P,'GL - Import (US)'!$F110,Revenue!$N:$N)</f>
        <v>0</v>
      </c>
    </row>
    <row r="111" spans="1:61" s="173" customFormat="1" ht="12.75" hidden="1" customHeight="1">
      <c r="A111" s="179" t="s">
        <v>469</v>
      </c>
      <c r="B111" s="179" t="s">
        <v>653</v>
      </c>
      <c r="C111" s="170" cm="1">
        <f t="array" ref="C111">IFERROR(INDEX('Legal Entity'!B:B,MATCH('GL - Import (US)'!F111,'Legal Entity'!A:A,0),0),0)</f>
        <v>0</v>
      </c>
      <c r="D111" s="170" t="str" cm="1">
        <f t="array" ref="D111">IFERROR(INDEX('Legal Entity'!C:C,MATCH(F111,'Legal Entity'!A:A,0),0),0)</f>
        <v>US</v>
      </c>
      <c r="E111" s="170" t="s">
        <v>631</v>
      </c>
      <c r="F111" s="170" t="s">
        <v>83</v>
      </c>
      <c r="G111" s="170"/>
      <c r="H111" s="171">
        <f>'General Liability'!AQ$34*$BI111</f>
        <v>0</v>
      </c>
      <c r="I111" s="171">
        <f>'General Liability'!AR$34*$BI111</f>
        <v>0</v>
      </c>
      <c r="J111" s="171">
        <f>'General Liability'!AS$34*$BI111</f>
        <v>0</v>
      </c>
      <c r="K111" s="171">
        <f>'General Liability'!AT$34*$BI111</f>
        <v>0</v>
      </c>
      <c r="L111" s="171">
        <f>'General Liability'!AU$34*$BI111</f>
        <v>0</v>
      </c>
      <c r="M111" s="171">
        <f>'General Liability'!AV$34*$BI111</f>
        <v>0</v>
      </c>
      <c r="N111" s="171">
        <f>'General Liability'!AW$34*$BI111</f>
        <v>0</v>
      </c>
      <c r="O111" s="171">
        <f>'General Liability'!AX$34*$BI111</f>
        <v>0</v>
      </c>
      <c r="P111" s="171">
        <f>'General Liability'!AY$34*$BI111</f>
        <v>0</v>
      </c>
      <c r="Q111" s="171">
        <f>'General Liability'!AZ$34*$BI111</f>
        <v>0</v>
      </c>
      <c r="R111" s="171">
        <f>'General Liability'!BA$34*$BI111</f>
        <v>0</v>
      </c>
      <c r="S111" s="171">
        <f>'General Liability'!BB$34*$BI111</f>
        <v>0</v>
      </c>
      <c r="T111" s="171">
        <f>'General Liability'!BC$34*$BI111</f>
        <v>0</v>
      </c>
      <c r="U111" s="171">
        <f>'General Liability'!BD$34*$BI111</f>
        <v>0</v>
      </c>
      <c r="V111" s="171">
        <f>'General Liability'!BE$34*$BI111</f>
        <v>0</v>
      </c>
      <c r="W111" s="171">
        <f>'General Liability'!BF$34*$BI111</f>
        <v>0</v>
      </c>
      <c r="X111" s="171">
        <f>'General Liability'!BG$34*$BI111</f>
        <v>0</v>
      </c>
      <c r="Y111" s="171">
        <f>'General Liability'!BH$34*$BI111</f>
        <v>0</v>
      </c>
      <c r="Z111" s="171">
        <f>'General Liability'!BI$34*$BI111</f>
        <v>0</v>
      </c>
      <c r="AA111" s="171">
        <f>'General Liability'!BJ$34*$BI111</f>
        <v>0</v>
      </c>
      <c r="AB111" s="171">
        <f>'General Liability'!BK$34*$BI111</f>
        <v>0</v>
      </c>
      <c r="AC111" s="171">
        <f>'General Liability'!BL$34*$BI111</f>
        <v>0</v>
      </c>
      <c r="AD111" s="171">
        <f>'General Liability'!BM$34*$BI111</f>
        <v>0</v>
      </c>
      <c r="AE111" s="171">
        <f>'General Liability'!BN$34*$BI111</f>
        <v>0</v>
      </c>
      <c r="AF111" s="171">
        <f>'General Liability'!BO$34*$BI111</f>
        <v>0</v>
      </c>
      <c r="AG111" s="171">
        <f>'General Liability'!BP$34*$BI111</f>
        <v>0</v>
      </c>
      <c r="AH111" s="171">
        <f>'General Liability'!BQ$34*$BI111</f>
        <v>0</v>
      </c>
      <c r="AI111" s="171">
        <f>'General Liability'!BR$34*$BI111</f>
        <v>0</v>
      </c>
      <c r="AJ111" s="171">
        <f>'General Liability'!BS$34*$BI111</f>
        <v>0</v>
      </c>
      <c r="AK111" s="171">
        <f>'General Liability'!BT$34*$BI111</f>
        <v>0</v>
      </c>
      <c r="AL111" s="171">
        <f>'General Liability'!BU$34*$BI111</f>
        <v>0</v>
      </c>
      <c r="AM111" s="171">
        <f>'General Liability'!BV$34*$BI111</f>
        <v>0</v>
      </c>
      <c r="AN111" s="171">
        <f>'General Liability'!BW$34*$BI111</f>
        <v>0</v>
      </c>
      <c r="AO111" s="171">
        <f>'General Liability'!BX$34*$BI111</f>
        <v>0</v>
      </c>
      <c r="AP111" s="171">
        <f>'General Liability'!BY$34*$BI111</f>
        <v>0</v>
      </c>
      <c r="AQ111" s="171">
        <f>'General Liability'!BZ$34*$BI111</f>
        <v>0</v>
      </c>
      <c r="AR111" s="171">
        <f>'General Liability'!CA$34*$BI111</f>
        <v>0</v>
      </c>
      <c r="AS111" s="171">
        <f>'General Liability'!CB$34*$BI111</f>
        <v>0</v>
      </c>
      <c r="AT111" s="171">
        <f>'General Liability'!CC$34*$BI111</f>
        <v>0</v>
      </c>
      <c r="AU111" s="171">
        <f>'General Liability'!CD$34*$BI111</f>
        <v>0</v>
      </c>
      <c r="AV111" s="171">
        <f>'General Liability'!CE$34*$BI111</f>
        <v>0</v>
      </c>
      <c r="AW111" s="171">
        <f>'General Liability'!CF$34*$BI111</f>
        <v>0</v>
      </c>
      <c r="AX111" s="171">
        <f>'General Liability'!CG$34*$BI111</f>
        <v>0</v>
      </c>
      <c r="AY111" s="171">
        <f>'General Liability'!CH$34*$BI111</f>
        <v>0</v>
      </c>
      <c r="AZ111" s="171">
        <f>'General Liability'!CI$34*$BI111</f>
        <v>0</v>
      </c>
      <c r="BA111" s="171">
        <f>'General Liability'!CJ$34*$BI111</f>
        <v>0</v>
      </c>
      <c r="BB111" s="171">
        <f>'General Liability'!CK$34*$BI111</f>
        <v>0</v>
      </c>
      <c r="BC111" s="171">
        <f>'General Liability'!CL$34*$BI111</f>
        <v>0</v>
      </c>
      <c r="BD111" s="171">
        <f>'General Liability'!CM$34*$BI111</f>
        <v>0</v>
      </c>
      <c r="BE111" s="171">
        <f>'General Liability'!CN$34*$BI111</f>
        <v>0</v>
      </c>
      <c r="BF111" s="171">
        <f>'General Liability'!CO$34*$BI111</f>
        <v>0</v>
      </c>
      <c r="BG111" s="171">
        <f>'General Liability'!CP$34*$BI111</f>
        <v>0</v>
      </c>
      <c r="BI111" s="174">
        <f>SUMIF(Revenue!$P:$P,'GL - Import (US)'!$F111,Revenue!$N:$N)</f>
        <v>0</v>
      </c>
    </row>
    <row r="112" spans="1:61" s="173" customFormat="1" ht="12.75" hidden="1" customHeight="1">
      <c r="A112" s="179" t="s">
        <v>469</v>
      </c>
      <c r="B112" s="179" t="s">
        <v>653</v>
      </c>
      <c r="C112" s="170" t="str" cm="1">
        <f t="array" ref="C112">IFERROR(INDEX('Legal Entity'!B:B,MATCH('GL - Import (US)'!F112,'Legal Entity'!A:A,0),0),0)</f>
        <v>1220 - College Utilities Corporation</v>
      </c>
      <c r="D112" s="170" t="str" cm="1">
        <f t="array" ref="D112">IFERROR(INDEX('Legal Entity'!C:C,MATCH(F112,'Legal Entity'!A:A,0),0),0)</f>
        <v>US</v>
      </c>
      <c r="E112" s="170" t="s">
        <v>631</v>
      </c>
      <c r="F112" s="170" t="s">
        <v>70</v>
      </c>
      <c r="G112" s="170"/>
      <c r="H112" s="171">
        <f>'General Liability'!AQ$34*$BI112</f>
        <v>0</v>
      </c>
      <c r="I112" s="171">
        <f>'General Liability'!AR$34*$BI112</f>
        <v>0</v>
      </c>
      <c r="J112" s="171">
        <f>'General Liability'!AS$34*$BI112</f>
        <v>0</v>
      </c>
      <c r="K112" s="171">
        <f>'General Liability'!AT$34*$BI112</f>
        <v>0</v>
      </c>
      <c r="L112" s="171">
        <f>'General Liability'!AU$34*$BI112</f>
        <v>0</v>
      </c>
      <c r="M112" s="171">
        <f>'General Liability'!AV$34*$BI112</f>
        <v>0</v>
      </c>
      <c r="N112" s="171">
        <f>'General Liability'!AW$34*$BI112</f>
        <v>0</v>
      </c>
      <c r="O112" s="171">
        <f>'General Liability'!AX$34*$BI112</f>
        <v>0</v>
      </c>
      <c r="P112" s="171">
        <f>'General Liability'!AY$34*$BI112</f>
        <v>0</v>
      </c>
      <c r="Q112" s="171">
        <f>'General Liability'!AZ$34*$BI112</f>
        <v>0</v>
      </c>
      <c r="R112" s="171">
        <f>'General Liability'!BA$34*$BI112</f>
        <v>0</v>
      </c>
      <c r="S112" s="171">
        <f>'General Liability'!BB$34*$BI112</f>
        <v>0</v>
      </c>
      <c r="T112" s="171">
        <f>'General Liability'!BC$34*$BI112</f>
        <v>0</v>
      </c>
      <c r="U112" s="171">
        <f>'General Liability'!BD$34*$BI112</f>
        <v>0</v>
      </c>
      <c r="V112" s="171">
        <f>'General Liability'!BE$34*$BI112</f>
        <v>0</v>
      </c>
      <c r="W112" s="171">
        <f>'General Liability'!BF$34*$BI112</f>
        <v>0</v>
      </c>
      <c r="X112" s="171">
        <f>'General Liability'!BG$34*$BI112</f>
        <v>0</v>
      </c>
      <c r="Y112" s="171">
        <f>'General Liability'!BH$34*$BI112</f>
        <v>0</v>
      </c>
      <c r="Z112" s="171">
        <f>'General Liability'!BI$34*$BI112</f>
        <v>0</v>
      </c>
      <c r="AA112" s="171">
        <f>'General Liability'!BJ$34*$BI112</f>
        <v>0</v>
      </c>
      <c r="AB112" s="171">
        <f>'General Liability'!BK$34*$BI112</f>
        <v>0</v>
      </c>
      <c r="AC112" s="171">
        <f>'General Liability'!BL$34*$BI112</f>
        <v>0</v>
      </c>
      <c r="AD112" s="171">
        <f>'General Liability'!BM$34*$BI112</f>
        <v>0</v>
      </c>
      <c r="AE112" s="171">
        <f>'General Liability'!BN$34*$BI112</f>
        <v>0</v>
      </c>
      <c r="AF112" s="171">
        <f>'General Liability'!BO$34*$BI112</f>
        <v>0</v>
      </c>
      <c r="AG112" s="171">
        <f>'General Liability'!BP$34*$BI112</f>
        <v>0</v>
      </c>
      <c r="AH112" s="171">
        <f>'General Liability'!BQ$34*$BI112</f>
        <v>0</v>
      </c>
      <c r="AI112" s="171">
        <f>'General Liability'!BR$34*$BI112</f>
        <v>0</v>
      </c>
      <c r="AJ112" s="171">
        <f>'General Liability'!BS$34*$BI112</f>
        <v>0</v>
      </c>
      <c r="AK112" s="171">
        <f>'General Liability'!BT$34*$BI112</f>
        <v>0</v>
      </c>
      <c r="AL112" s="171">
        <f>'General Liability'!BU$34*$BI112</f>
        <v>0</v>
      </c>
      <c r="AM112" s="171">
        <f>'General Liability'!BV$34*$BI112</f>
        <v>0</v>
      </c>
      <c r="AN112" s="171">
        <f>'General Liability'!BW$34*$BI112</f>
        <v>0</v>
      </c>
      <c r="AO112" s="171">
        <f>'General Liability'!BX$34*$BI112</f>
        <v>0</v>
      </c>
      <c r="AP112" s="171">
        <f>'General Liability'!BY$34*$BI112</f>
        <v>0</v>
      </c>
      <c r="AQ112" s="171">
        <f>'General Liability'!BZ$34*$BI112</f>
        <v>0</v>
      </c>
      <c r="AR112" s="171">
        <f>'General Liability'!CA$34*$BI112</f>
        <v>0</v>
      </c>
      <c r="AS112" s="171">
        <f>'General Liability'!CB$34*$BI112</f>
        <v>0</v>
      </c>
      <c r="AT112" s="171">
        <f>'General Liability'!CC$34*$BI112</f>
        <v>0</v>
      </c>
      <c r="AU112" s="171">
        <f>'General Liability'!CD$34*$BI112</f>
        <v>0</v>
      </c>
      <c r="AV112" s="171">
        <f>'General Liability'!CE$34*$BI112</f>
        <v>0</v>
      </c>
      <c r="AW112" s="171">
        <f>'General Liability'!CF$34*$BI112</f>
        <v>0</v>
      </c>
      <c r="AX112" s="171">
        <f>'General Liability'!CG$34*$BI112</f>
        <v>0</v>
      </c>
      <c r="AY112" s="171">
        <f>'General Liability'!CH$34*$BI112</f>
        <v>0</v>
      </c>
      <c r="AZ112" s="171">
        <f>'General Liability'!CI$34*$BI112</f>
        <v>0</v>
      </c>
      <c r="BA112" s="171">
        <f>'General Liability'!CJ$34*$BI112</f>
        <v>0</v>
      </c>
      <c r="BB112" s="171">
        <f>'General Liability'!CK$34*$BI112</f>
        <v>0</v>
      </c>
      <c r="BC112" s="171">
        <f>'General Liability'!CL$34*$BI112</f>
        <v>0</v>
      </c>
      <c r="BD112" s="171">
        <f>'General Liability'!CM$34*$BI112</f>
        <v>0</v>
      </c>
      <c r="BE112" s="171">
        <f>'General Liability'!CN$34*$BI112</f>
        <v>0</v>
      </c>
      <c r="BF112" s="171">
        <f>'General Liability'!CO$34*$BI112</f>
        <v>0</v>
      </c>
      <c r="BG112" s="171">
        <f>'General Liability'!CP$34*$BI112</f>
        <v>0</v>
      </c>
      <c r="BI112" s="174">
        <f>SUMIF(Revenue!$P:$P,'GL - Import (US)'!$F112,Revenue!$N:$N)</f>
        <v>0</v>
      </c>
    </row>
    <row r="113" spans="1:61" s="173" customFormat="1" ht="12.75" hidden="1" customHeight="1">
      <c r="A113" s="179" t="s">
        <v>469</v>
      </c>
      <c r="B113" s="179" t="s">
        <v>653</v>
      </c>
      <c r="C113" s="170" t="str" cm="1">
        <f t="array" ref="C113">IFERROR(INDEX('Legal Entity'!B:B,MATCH('GL - Import (US)'!F113,'Legal Entity'!A:A,0),0),0)</f>
        <v>1220 - College Utilities Corporation</v>
      </c>
      <c r="D113" s="170" t="str" cm="1">
        <f t="array" ref="D113">IFERROR(INDEX('Legal Entity'!C:C,MATCH(F113,'Legal Entity'!A:A,0),0),0)</f>
        <v>US</v>
      </c>
      <c r="E113" s="170" t="s">
        <v>631</v>
      </c>
      <c r="F113" s="170" t="s">
        <v>80</v>
      </c>
      <c r="G113" s="170"/>
      <c r="H113" s="171">
        <f>'General Liability'!AQ$34*$BI113</f>
        <v>0</v>
      </c>
      <c r="I113" s="171">
        <f>'General Liability'!AR$34*$BI113</f>
        <v>0</v>
      </c>
      <c r="J113" s="171">
        <f>'General Liability'!AS$34*$BI113</f>
        <v>0</v>
      </c>
      <c r="K113" s="171">
        <f>'General Liability'!AT$34*$BI113</f>
        <v>0</v>
      </c>
      <c r="L113" s="171">
        <f>'General Liability'!AU$34*$BI113</f>
        <v>0</v>
      </c>
      <c r="M113" s="171">
        <f>'General Liability'!AV$34*$BI113</f>
        <v>0</v>
      </c>
      <c r="N113" s="171">
        <f>'General Liability'!AW$34*$BI113</f>
        <v>0</v>
      </c>
      <c r="O113" s="171">
        <f>'General Liability'!AX$34*$BI113</f>
        <v>0</v>
      </c>
      <c r="P113" s="171">
        <f>'General Liability'!AY$34*$BI113</f>
        <v>0</v>
      </c>
      <c r="Q113" s="171">
        <f>'General Liability'!AZ$34*$BI113</f>
        <v>0</v>
      </c>
      <c r="R113" s="171">
        <f>'General Liability'!BA$34*$BI113</f>
        <v>0</v>
      </c>
      <c r="S113" s="171">
        <f>'General Liability'!BB$34*$BI113</f>
        <v>0</v>
      </c>
      <c r="T113" s="171">
        <f>'General Liability'!BC$34*$BI113</f>
        <v>0</v>
      </c>
      <c r="U113" s="171">
        <f>'General Liability'!BD$34*$BI113</f>
        <v>0</v>
      </c>
      <c r="V113" s="171">
        <f>'General Liability'!BE$34*$BI113</f>
        <v>0</v>
      </c>
      <c r="W113" s="171">
        <f>'General Liability'!BF$34*$BI113</f>
        <v>0</v>
      </c>
      <c r="X113" s="171">
        <f>'General Liability'!BG$34*$BI113</f>
        <v>0</v>
      </c>
      <c r="Y113" s="171">
        <f>'General Liability'!BH$34*$BI113</f>
        <v>0</v>
      </c>
      <c r="Z113" s="171">
        <f>'General Liability'!BI$34*$BI113</f>
        <v>0</v>
      </c>
      <c r="AA113" s="171">
        <f>'General Liability'!BJ$34*$BI113</f>
        <v>0</v>
      </c>
      <c r="AB113" s="171">
        <f>'General Liability'!BK$34*$BI113</f>
        <v>0</v>
      </c>
      <c r="AC113" s="171">
        <f>'General Liability'!BL$34*$BI113</f>
        <v>0</v>
      </c>
      <c r="AD113" s="171">
        <f>'General Liability'!BM$34*$BI113</f>
        <v>0</v>
      </c>
      <c r="AE113" s="171">
        <f>'General Liability'!BN$34*$BI113</f>
        <v>0</v>
      </c>
      <c r="AF113" s="171">
        <f>'General Liability'!BO$34*$BI113</f>
        <v>0</v>
      </c>
      <c r="AG113" s="171">
        <f>'General Liability'!BP$34*$BI113</f>
        <v>0</v>
      </c>
      <c r="AH113" s="171">
        <f>'General Liability'!BQ$34*$BI113</f>
        <v>0</v>
      </c>
      <c r="AI113" s="171">
        <f>'General Liability'!BR$34*$BI113</f>
        <v>0</v>
      </c>
      <c r="AJ113" s="171">
        <f>'General Liability'!BS$34*$BI113</f>
        <v>0</v>
      </c>
      <c r="AK113" s="171">
        <f>'General Liability'!BT$34*$BI113</f>
        <v>0</v>
      </c>
      <c r="AL113" s="171">
        <f>'General Liability'!BU$34*$BI113</f>
        <v>0</v>
      </c>
      <c r="AM113" s="171">
        <f>'General Liability'!BV$34*$BI113</f>
        <v>0</v>
      </c>
      <c r="AN113" s="171">
        <f>'General Liability'!BW$34*$BI113</f>
        <v>0</v>
      </c>
      <c r="AO113" s="171">
        <f>'General Liability'!BX$34*$BI113</f>
        <v>0</v>
      </c>
      <c r="AP113" s="171">
        <f>'General Liability'!BY$34*$BI113</f>
        <v>0</v>
      </c>
      <c r="AQ113" s="171">
        <f>'General Liability'!BZ$34*$BI113</f>
        <v>0</v>
      </c>
      <c r="AR113" s="171">
        <f>'General Liability'!CA$34*$BI113</f>
        <v>0</v>
      </c>
      <c r="AS113" s="171">
        <f>'General Liability'!CB$34*$BI113</f>
        <v>0</v>
      </c>
      <c r="AT113" s="171">
        <f>'General Liability'!CC$34*$BI113</f>
        <v>0</v>
      </c>
      <c r="AU113" s="171">
        <f>'General Liability'!CD$34*$BI113</f>
        <v>0</v>
      </c>
      <c r="AV113" s="171">
        <f>'General Liability'!CE$34*$BI113</f>
        <v>0</v>
      </c>
      <c r="AW113" s="171">
        <f>'General Liability'!CF$34*$BI113</f>
        <v>0</v>
      </c>
      <c r="AX113" s="171">
        <f>'General Liability'!CG$34*$BI113</f>
        <v>0</v>
      </c>
      <c r="AY113" s="171">
        <f>'General Liability'!CH$34*$BI113</f>
        <v>0</v>
      </c>
      <c r="AZ113" s="171">
        <f>'General Liability'!CI$34*$BI113</f>
        <v>0</v>
      </c>
      <c r="BA113" s="171">
        <f>'General Liability'!CJ$34*$BI113</f>
        <v>0</v>
      </c>
      <c r="BB113" s="171">
        <f>'General Liability'!CK$34*$BI113</f>
        <v>0</v>
      </c>
      <c r="BC113" s="171">
        <f>'General Liability'!CL$34*$BI113</f>
        <v>0</v>
      </c>
      <c r="BD113" s="171">
        <f>'General Liability'!CM$34*$BI113</f>
        <v>0</v>
      </c>
      <c r="BE113" s="171">
        <f>'General Liability'!CN$34*$BI113</f>
        <v>0</v>
      </c>
      <c r="BF113" s="171">
        <f>'General Liability'!CO$34*$BI113</f>
        <v>0</v>
      </c>
      <c r="BG113" s="171">
        <f>'General Liability'!CP$34*$BI113</f>
        <v>0</v>
      </c>
      <c r="BI113" s="174">
        <f>SUMIF(Revenue!$P:$P,'GL - Import (US)'!$F113,Revenue!$N:$N)</f>
        <v>0</v>
      </c>
    </row>
    <row r="114" spans="1:61" s="173" customFormat="1" ht="12.75" hidden="1" customHeight="1">
      <c r="A114" s="179" t="s">
        <v>469</v>
      </c>
      <c r="B114" s="179" t="s">
        <v>653</v>
      </c>
      <c r="C114" s="170" cm="1">
        <f t="array" ref="C114">IFERROR(INDEX('Legal Entity'!B:B,MATCH('GL - Import (US)'!F114,'Legal Entity'!A:A,0),0),0)</f>
        <v>0</v>
      </c>
      <c r="D114" s="170" t="str" cm="1">
        <f t="array" ref="D114">IFERROR(INDEX('Legal Entity'!C:C,MATCH(F114,'Legal Entity'!A:A,0),0),0)</f>
        <v>US</v>
      </c>
      <c r="E114" s="170" t="s">
        <v>631</v>
      </c>
      <c r="F114" s="170" t="s">
        <v>84</v>
      </c>
      <c r="G114" s="170"/>
      <c r="H114" s="171">
        <f>'General Liability'!AQ$34*$BI114</f>
        <v>0</v>
      </c>
      <c r="I114" s="171">
        <f>'General Liability'!AR$34*$BI114</f>
        <v>0</v>
      </c>
      <c r="J114" s="171">
        <f>'General Liability'!AS$34*$BI114</f>
        <v>0</v>
      </c>
      <c r="K114" s="171">
        <f>'General Liability'!AT$34*$BI114</f>
        <v>0</v>
      </c>
      <c r="L114" s="171">
        <f>'General Liability'!AU$34*$BI114</f>
        <v>0</v>
      </c>
      <c r="M114" s="171">
        <f>'General Liability'!AV$34*$BI114</f>
        <v>0</v>
      </c>
      <c r="N114" s="171">
        <f>'General Liability'!AW$34*$BI114</f>
        <v>0</v>
      </c>
      <c r="O114" s="171">
        <f>'General Liability'!AX$34*$BI114</f>
        <v>0</v>
      </c>
      <c r="P114" s="171">
        <f>'General Liability'!AY$34*$BI114</f>
        <v>0</v>
      </c>
      <c r="Q114" s="171">
        <f>'General Liability'!AZ$34*$BI114</f>
        <v>0</v>
      </c>
      <c r="R114" s="171">
        <f>'General Liability'!BA$34*$BI114</f>
        <v>0</v>
      </c>
      <c r="S114" s="171">
        <f>'General Liability'!BB$34*$BI114</f>
        <v>0</v>
      </c>
      <c r="T114" s="171">
        <f>'General Liability'!BC$34*$BI114</f>
        <v>0</v>
      </c>
      <c r="U114" s="171">
        <f>'General Liability'!BD$34*$BI114</f>
        <v>0</v>
      </c>
      <c r="V114" s="171">
        <f>'General Liability'!BE$34*$BI114</f>
        <v>0</v>
      </c>
      <c r="W114" s="171">
        <f>'General Liability'!BF$34*$BI114</f>
        <v>0</v>
      </c>
      <c r="X114" s="171">
        <f>'General Liability'!BG$34*$BI114</f>
        <v>0</v>
      </c>
      <c r="Y114" s="171">
        <f>'General Liability'!BH$34*$BI114</f>
        <v>0</v>
      </c>
      <c r="Z114" s="171">
        <f>'General Liability'!BI$34*$BI114</f>
        <v>0</v>
      </c>
      <c r="AA114" s="171">
        <f>'General Liability'!BJ$34*$BI114</f>
        <v>0</v>
      </c>
      <c r="AB114" s="171">
        <f>'General Liability'!BK$34*$BI114</f>
        <v>0</v>
      </c>
      <c r="AC114" s="171">
        <f>'General Liability'!BL$34*$BI114</f>
        <v>0</v>
      </c>
      <c r="AD114" s="171">
        <f>'General Liability'!BM$34*$BI114</f>
        <v>0</v>
      </c>
      <c r="AE114" s="171">
        <f>'General Liability'!BN$34*$BI114</f>
        <v>0</v>
      </c>
      <c r="AF114" s="171">
        <f>'General Liability'!BO$34*$BI114</f>
        <v>0</v>
      </c>
      <c r="AG114" s="171">
        <f>'General Liability'!BP$34*$BI114</f>
        <v>0</v>
      </c>
      <c r="AH114" s="171">
        <f>'General Liability'!BQ$34*$BI114</f>
        <v>0</v>
      </c>
      <c r="AI114" s="171">
        <f>'General Liability'!BR$34*$BI114</f>
        <v>0</v>
      </c>
      <c r="AJ114" s="171">
        <f>'General Liability'!BS$34*$BI114</f>
        <v>0</v>
      </c>
      <c r="AK114" s="171">
        <f>'General Liability'!BT$34*$BI114</f>
        <v>0</v>
      </c>
      <c r="AL114" s="171">
        <f>'General Liability'!BU$34*$BI114</f>
        <v>0</v>
      </c>
      <c r="AM114" s="171">
        <f>'General Liability'!BV$34*$BI114</f>
        <v>0</v>
      </c>
      <c r="AN114" s="171">
        <f>'General Liability'!BW$34*$BI114</f>
        <v>0</v>
      </c>
      <c r="AO114" s="171">
        <f>'General Liability'!BX$34*$BI114</f>
        <v>0</v>
      </c>
      <c r="AP114" s="171">
        <f>'General Liability'!BY$34*$BI114</f>
        <v>0</v>
      </c>
      <c r="AQ114" s="171">
        <f>'General Liability'!BZ$34*$BI114</f>
        <v>0</v>
      </c>
      <c r="AR114" s="171">
        <f>'General Liability'!CA$34*$BI114</f>
        <v>0</v>
      </c>
      <c r="AS114" s="171">
        <f>'General Liability'!CB$34*$BI114</f>
        <v>0</v>
      </c>
      <c r="AT114" s="171">
        <f>'General Liability'!CC$34*$BI114</f>
        <v>0</v>
      </c>
      <c r="AU114" s="171">
        <f>'General Liability'!CD$34*$BI114</f>
        <v>0</v>
      </c>
      <c r="AV114" s="171">
        <f>'General Liability'!CE$34*$BI114</f>
        <v>0</v>
      </c>
      <c r="AW114" s="171">
        <f>'General Liability'!CF$34*$BI114</f>
        <v>0</v>
      </c>
      <c r="AX114" s="171">
        <f>'General Liability'!CG$34*$BI114</f>
        <v>0</v>
      </c>
      <c r="AY114" s="171">
        <f>'General Liability'!CH$34*$BI114</f>
        <v>0</v>
      </c>
      <c r="AZ114" s="171">
        <f>'General Liability'!CI$34*$BI114</f>
        <v>0</v>
      </c>
      <c r="BA114" s="171">
        <f>'General Liability'!CJ$34*$BI114</f>
        <v>0</v>
      </c>
      <c r="BB114" s="171">
        <f>'General Liability'!CK$34*$BI114</f>
        <v>0</v>
      </c>
      <c r="BC114" s="171">
        <f>'General Liability'!CL$34*$BI114</f>
        <v>0</v>
      </c>
      <c r="BD114" s="171">
        <f>'General Liability'!CM$34*$BI114</f>
        <v>0</v>
      </c>
      <c r="BE114" s="171">
        <f>'General Liability'!CN$34*$BI114</f>
        <v>0</v>
      </c>
      <c r="BF114" s="171">
        <f>'General Liability'!CO$34*$BI114</f>
        <v>0</v>
      </c>
      <c r="BG114" s="171">
        <f>'General Liability'!CP$34*$BI114</f>
        <v>0</v>
      </c>
      <c r="BI114" s="174">
        <f>SUMIF(Revenue!$P:$P,'GL - Import (US)'!$F114,Revenue!$N:$N)</f>
        <v>0</v>
      </c>
    </row>
    <row r="115" spans="1:61" s="173" customFormat="1" ht="12.75" hidden="1" customHeight="1">
      <c r="A115" s="179" t="s">
        <v>469</v>
      </c>
      <c r="B115" s="179" t="s">
        <v>653</v>
      </c>
      <c r="C115" s="170" t="str" cm="1">
        <f t="array" ref="C115">IFERROR(INDEX('Legal Entity'!B:B,MATCH('GL - Import (US)'!F115,'Legal Entity'!A:A,0),0),0)</f>
        <v>1225 - Utility Services of Alaska, Inc.</v>
      </c>
      <c r="D115" s="170" t="str" cm="1">
        <f t="array" ref="D115">IFERROR(INDEX('Legal Entity'!C:C,MATCH(F115,'Legal Entity'!A:A,0),0),0)</f>
        <v>US</v>
      </c>
      <c r="E115" s="170" t="s">
        <v>631</v>
      </c>
      <c r="F115" s="170" t="s">
        <v>86</v>
      </c>
      <c r="G115" s="170"/>
      <c r="H115" s="171">
        <f>'General Liability'!AQ$34*$BI115</f>
        <v>0</v>
      </c>
      <c r="I115" s="171">
        <f>'General Liability'!AR$34*$BI115</f>
        <v>0</v>
      </c>
      <c r="J115" s="171">
        <f>'General Liability'!AS$34*$BI115</f>
        <v>0</v>
      </c>
      <c r="K115" s="171">
        <f>'General Liability'!AT$34*$BI115</f>
        <v>0</v>
      </c>
      <c r="L115" s="171">
        <f>'General Liability'!AU$34*$BI115</f>
        <v>0</v>
      </c>
      <c r="M115" s="171">
        <f>'General Liability'!AV$34*$BI115</f>
        <v>0</v>
      </c>
      <c r="N115" s="171">
        <f>'General Liability'!AW$34*$BI115</f>
        <v>0</v>
      </c>
      <c r="O115" s="171">
        <f>'General Liability'!AX$34*$BI115</f>
        <v>0</v>
      </c>
      <c r="P115" s="171">
        <f>'General Liability'!AY$34*$BI115</f>
        <v>0</v>
      </c>
      <c r="Q115" s="171">
        <f>'General Liability'!AZ$34*$BI115</f>
        <v>0</v>
      </c>
      <c r="R115" s="171">
        <f>'General Liability'!BA$34*$BI115</f>
        <v>0</v>
      </c>
      <c r="S115" s="171">
        <f>'General Liability'!BB$34*$BI115</f>
        <v>0</v>
      </c>
      <c r="T115" s="171">
        <f>'General Liability'!BC$34*$BI115</f>
        <v>0</v>
      </c>
      <c r="U115" s="171">
        <f>'General Liability'!BD$34*$BI115</f>
        <v>0</v>
      </c>
      <c r="V115" s="171">
        <f>'General Liability'!BE$34*$BI115</f>
        <v>0</v>
      </c>
      <c r="W115" s="171">
        <f>'General Liability'!BF$34*$BI115</f>
        <v>0</v>
      </c>
      <c r="X115" s="171">
        <f>'General Liability'!BG$34*$BI115</f>
        <v>0</v>
      </c>
      <c r="Y115" s="171">
        <f>'General Liability'!BH$34*$BI115</f>
        <v>0</v>
      </c>
      <c r="Z115" s="171">
        <f>'General Liability'!BI$34*$BI115</f>
        <v>0</v>
      </c>
      <c r="AA115" s="171">
        <f>'General Liability'!BJ$34*$BI115</f>
        <v>0</v>
      </c>
      <c r="AB115" s="171">
        <f>'General Liability'!BK$34*$BI115</f>
        <v>0</v>
      </c>
      <c r="AC115" s="171">
        <f>'General Liability'!BL$34*$BI115</f>
        <v>0</v>
      </c>
      <c r="AD115" s="171">
        <f>'General Liability'!BM$34*$BI115</f>
        <v>0</v>
      </c>
      <c r="AE115" s="171">
        <f>'General Liability'!BN$34*$BI115</f>
        <v>0</v>
      </c>
      <c r="AF115" s="171">
        <f>'General Liability'!BO$34*$BI115</f>
        <v>0</v>
      </c>
      <c r="AG115" s="171">
        <f>'General Liability'!BP$34*$BI115</f>
        <v>0</v>
      </c>
      <c r="AH115" s="171">
        <f>'General Liability'!BQ$34*$BI115</f>
        <v>0</v>
      </c>
      <c r="AI115" s="171">
        <f>'General Liability'!BR$34*$BI115</f>
        <v>0</v>
      </c>
      <c r="AJ115" s="171">
        <f>'General Liability'!BS$34*$BI115</f>
        <v>0</v>
      </c>
      <c r="AK115" s="171">
        <f>'General Liability'!BT$34*$BI115</f>
        <v>0</v>
      </c>
      <c r="AL115" s="171">
        <f>'General Liability'!BU$34*$BI115</f>
        <v>0</v>
      </c>
      <c r="AM115" s="171">
        <f>'General Liability'!BV$34*$BI115</f>
        <v>0</v>
      </c>
      <c r="AN115" s="171">
        <f>'General Liability'!BW$34*$BI115</f>
        <v>0</v>
      </c>
      <c r="AO115" s="171">
        <f>'General Liability'!BX$34*$BI115</f>
        <v>0</v>
      </c>
      <c r="AP115" s="171">
        <f>'General Liability'!BY$34*$BI115</f>
        <v>0</v>
      </c>
      <c r="AQ115" s="171">
        <f>'General Liability'!BZ$34*$BI115</f>
        <v>0</v>
      </c>
      <c r="AR115" s="171">
        <f>'General Liability'!CA$34*$BI115</f>
        <v>0</v>
      </c>
      <c r="AS115" s="171">
        <f>'General Liability'!CB$34*$BI115</f>
        <v>0</v>
      </c>
      <c r="AT115" s="171">
        <f>'General Liability'!CC$34*$BI115</f>
        <v>0</v>
      </c>
      <c r="AU115" s="171">
        <f>'General Liability'!CD$34*$BI115</f>
        <v>0</v>
      </c>
      <c r="AV115" s="171">
        <f>'General Liability'!CE$34*$BI115</f>
        <v>0</v>
      </c>
      <c r="AW115" s="171">
        <f>'General Liability'!CF$34*$BI115</f>
        <v>0</v>
      </c>
      <c r="AX115" s="171">
        <f>'General Liability'!CG$34*$BI115</f>
        <v>0</v>
      </c>
      <c r="AY115" s="171">
        <f>'General Liability'!CH$34*$BI115</f>
        <v>0</v>
      </c>
      <c r="AZ115" s="171">
        <f>'General Liability'!CI$34*$BI115</f>
        <v>0</v>
      </c>
      <c r="BA115" s="171">
        <f>'General Liability'!CJ$34*$BI115</f>
        <v>0</v>
      </c>
      <c r="BB115" s="171">
        <f>'General Liability'!CK$34*$BI115</f>
        <v>0</v>
      </c>
      <c r="BC115" s="171">
        <f>'General Liability'!CL$34*$BI115</f>
        <v>0</v>
      </c>
      <c r="BD115" s="171">
        <f>'General Liability'!CM$34*$BI115</f>
        <v>0</v>
      </c>
      <c r="BE115" s="171">
        <f>'General Liability'!CN$34*$BI115</f>
        <v>0</v>
      </c>
      <c r="BF115" s="171">
        <f>'General Liability'!CO$34*$BI115</f>
        <v>0</v>
      </c>
      <c r="BG115" s="171">
        <f>'General Liability'!CP$34*$BI115</f>
        <v>0</v>
      </c>
      <c r="BI115" s="174">
        <f>SUMIF(Revenue!$P:$P,'GL - Import (US)'!$F115,Revenue!$N:$N)</f>
        <v>0</v>
      </c>
    </row>
    <row r="116" spans="1:61" s="173" customFormat="1" ht="12.75" hidden="1" customHeight="1">
      <c r="A116" s="179" t="s">
        <v>469</v>
      </c>
      <c r="B116" s="179" t="s">
        <v>653</v>
      </c>
      <c r="C116" s="170" cm="1">
        <f t="array" ref="C116">IFERROR(INDEX('Legal Entity'!B:B,MATCH('GL - Import (US)'!F116,'Legal Entity'!A:A,0),0),0)</f>
        <v>0</v>
      </c>
      <c r="D116" s="170" t="str" cm="1">
        <f t="array" ref="D116">IFERROR(INDEX('Legal Entity'!C:C,MATCH(F116,'Legal Entity'!A:A,0),0),0)</f>
        <v>US</v>
      </c>
      <c r="E116" s="170" t="s">
        <v>631</v>
      </c>
      <c r="F116" s="170" t="s">
        <v>87</v>
      </c>
      <c r="G116" s="170"/>
      <c r="H116" s="171">
        <f>'General Liability'!AQ$34*$BI116</f>
        <v>0</v>
      </c>
      <c r="I116" s="171">
        <f>'General Liability'!AR$34*$BI116</f>
        <v>0</v>
      </c>
      <c r="J116" s="171">
        <f>'General Liability'!AS$34*$BI116</f>
        <v>0</v>
      </c>
      <c r="K116" s="171">
        <f>'General Liability'!AT$34*$BI116</f>
        <v>0</v>
      </c>
      <c r="L116" s="171">
        <f>'General Liability'!AU$34*$BI116</f>
        <v>0</v>
      </c>
      <c r="M116" s="171">
        <f>'General Liability'!AV$34*$BI116</f>
        <v>0</v>
      </c>
      <c r="N116" s="171">
        <f>'General Liability'!AW$34*$BI116</f>
        <v>0</v>
      </c>
      <c r="O116" s="171">
        <f>'General Liability'!AX$34*$BI116</f>
        <v>0</v>
      </c>
      <c r="P116" s="171">
        <f>'General Liability'!AY$34*$BI116</f>
        <v>0</v>
      </c>
      <c r="Q116" s="171">
        <f>'General Liability'!AZ$34*$BI116</f>
        <v>0</v>
      </c>
      <c r="R116" s="171">
        <f>'General Liability'!BA$34*$BI116</f>
        <v>0</v>
      </c>
      <c r="S116" s="171">
        <f>'General Liability'!BB$34*$BI116</f>
        <v>0</v>
      </c>
      <c r="T116" s="171">
        <f>'General Liability'!BC$34*$BI116</f>
        <v>0</v>
      </c>
      <c r="U116" s="171">
        <f>'General Liability'!BD$34*$BI116</f>
        <v>0</v>
      </c>
      <c r="V116" s="171">
        <f>'General Liability'!BE$34*$BI116</f>
        <v>0</v>
      </c>
      <c r="W116" s="171">
        <f>'General Liability'!BF$34*$BI116</f>
        <v>0</v>
      </c>
      <c r="X116" s="171">
        <f>'General Liability'!BG$34*$BI116</f>
        <v>0</v>
      </c>
      <c r="Y116" s="171">
        <f>'General Liability'!BH$34*$BI116</f>
        <v>0</v>
      </c>
      <c r="Z116" s="171">
        <f>'General Liability'!BI$34*$BI116</f>
        <v>0</v>
      </c>
      <c r="AA116" s="171">
        <f>'General Liability'!BJ$34*$BI116</f>
        <v>0</v>
      </c>
      <c r="AB116" s="171">
        <f>'General Liability'!BK$34*$BI116</f>
        <v>0</v>
      </c>
      <c r="AC116" s="171">
        <f>'General Liability'!BL$34*$BI116</f>
        <v>0</v>
      </c>
      <c r="AD116" s="171">
        <f>'General Liability'!BM$34*$BI116</f>
        <v>0</v>
      </c>
      <c r="AE116" s="171">
        <f>'General Liability'!BN$34*$BI116</f>
        <v>0</v>
      </c>
      <c r="AF116" s="171">
        <f>'General Liability'!BO$34*$BI116</f>
        <v>0</v>
      </c>
      <c r="AG116" s="171">
        <f>'General Liability'!BP$34*$BI116</f>
        <v>0</v>
      </c>
      <c r="AH116" s="171">
        <f>'General Liability'!BQ$34*$BI116</f>
        <v>0</v>
      </c>
      <c r="AI116" s="171">
        <f>'General Liability'!BR$34*$BI116</f>
        <v>0</v>
      </c>
      <c r="AJ116" s="171">
        <f>'General Liability'!BS$34*$BI116</f>
        <v>0</v>
      </c>
      <c r="AK116" s="171">
        <f>'General Liability'!BT$34*$BI116</f>
        <v>0</v>
      </c>
      <c r="AL116" s="171">
        <f>'General Liability'!BU$34*$BI116</f>
        <v>0</v>
      </c>
      <c r="AM116" s="171">
        <f>'General Liability'!BV$34*$BI116</f>
        <v>0</v>
      </c>
      <c r="AN116" s="171">
        <f>'General Liability'!BW$34*$BI116</f>
        <v>0</v>
      </c>
      <c r="AO116" s="171">
        <f>'General Liability'!BX$34*$BI116</f>
        <v>0</v>
      </c>
      <c r="AP116" s="171">
        <f>'General Liability'!BY$34*$BI116</f>
        <v>0</v>
      </c>
      <c r="AQ116" s="171">
        <f>'General Liability'!BZ$34*$BI116</f>
        <v>0</v>
      </c>
      <c r="AR116" s="171">
        <f>'General Liability'!CA$34*$BI116</f>
        <v>0</v>
      </c>
      <c r="AS116" s="171">
        <f>'General Liability'!CB$34*$BI116</f>
        <v>0</v>
      </c>
      <c r="AT116" s="171">
        <f>'General Liability'!CC$34*$BI116</f>
        <v>0</v>
      </c>
      <c r="AU116" s="171">
        <f>'General Liability'!CD$34*$BI116</f>
        <v>0</v>
      </c>
      <c r="AV116" s="171">
        <f>'General Liability'!CE$34*$BI116</f>
        <v>0</v>
      </c>
      <c r="AW116" s="171">
        <f>'General Liability'!CF$34*$BI116</f>
        <v>0</v>
      </c>
      <c r="AX116" s="171">
        <f>'General Liability'!CG$34*$BI116</f>
        <v>0</v>
      </c>
      <c r="AY116" s="171">
        <f>'General Liability'!CH$34*$BI116</f>
        <v>0</v>
      </c>
      <c r="AZ116" s="171">
        <f>'General Liability'!CI$34*$BI116</f>
        <v>0</v>
      </c>
      <c r="BA116" s="171">
        <f>'General Liability'!CJ$34*$BI116</f>
        <v>0</v>
      </c>
      <c r="BB116" s="171">
        <f>'General Liability'!CK$34*$BI116</f>
        <v>0</v>
      </c>
      <c r="BC116" s="171">
        <f>'General Liability'!CL$34*$BI116</f>
        <v>0</v>
      </c>
      <c r="BD116" s="171">
        <f>'General Liability'!CM$34*$BI116</f>
        <v>0</v>
      </c>
      <c r="BE116" s="171">
        <f>'General Liability'!CN$34*$BI116</f>
        <v>0</v>
      </c>
      <c r="BF116" s="171">
        <f>'General Liability'!CO$34*$BI116</f>
        <v>0</v>
      </c>
      <c r="BG116" s="171">
        <f>'General Liability'!CP$34*$BI116</f>
        <v>0</v>
      </c>
      <c r="BI116" s="174">
        <f>SUMIF(Revenue!$P:$P,'GL - Import (US)'!$F116,Revenue!$N:$N)</f>
        <v>0</v>
      </c>
    </row>
    <row r="117" spans="1:61" s="173" customFormat="1" ht="12.75" hidden="1" customHeight="1">
      <c r="A117" s="179" t="s">
        <v>469</v>
      </c>
      <c r="B117" s="179" t="s">
        <v>653</v>
      </c>
      <c r="C117" s="170" cm="1">
        <f t="array" ref="C117">IFERROR(INDEX('Legal Entity'!B:B,MATCH('GL - Import (US)'!F117,'Legal Entity'!A:A,0),0),0)</f>
        <v>0</v>
      </c>
      <c r="D117" s="170" t="str" cm="1">
        <f t="array" ref="D117">IFERROR(INDEX('Legal Entity'!C:C,MATCH(F117,'Legal Entity'!A:A,0),0),0)</f>
        <v>US</v>
      </c>
      <c r="E117" s="170" t="s">
        <v>631</v>
      </c>
      <c r="F117" s="170" t="s">
        <v>35</v>
      </c>
      <c r="G117" s="170"/>
      <c r="H117" s="171">
        <f>'General Liability'!AQ$34*$BI117</f>
        <v>0</v>
      </c>
      <c r="I117" s="171">
        <f>'General Liability'!AR$34*$BI117</f>
        <v>0</v>
      </c>
      <c r="J117" s="171">
        <f>'General Liability'!AS$34*$BI117</f>
        <v>0</v>
      </c>
      <c r="K117" s="171">
        <f>'General Liability'!AT$34*$BI117</f>
        <v>0</v>
      </c>
      <c r="L117" s="171">
        <f>'General Liability'!AU$34*$BI117</f>
        <v>0</v>
      </c>
      <c r="M117" s="171">
        <f>'General Liability'!AV$34*$BI117</f>
        <v>0</v>
      </c>
      <c r="N117" s="171">
        <f>'General Liability'!AW$34*$BI117</f>
        <v>0</v>
      </c>
      <c r="O117" s="171">
        <f>'General Liability'!AX$34*$BI117</f>
        <v>0</v>
      </c>
      <c r="P117" s="171">
        <f>'General Liability'!AY$34*$BI117</f>
        <v>0</v>
      </c>
      <c r="Q117" s="171">
        <f>'General Liability'!AZ$34*$BI117</f>
        <v>0</v>
      </c>
      <c r="R117" s="171">
        <f>'General Liability'!BA$34*$BI117</f>
        <v>0</v>
      </c>
      <c r="S117" s="171">
        <f>'General Liability'!BB$34*$BI117</f>
        <v>0</v>
      </c>
      <c r="T117" s="171">
        <f>'General Liability'!BC$34*$BI117</f>
        <v>0</v>
      </c>
      <c r="U117" s="171">
        <f>'General Liability'!BD$34*$BI117</f>
        <v>0</v>
      </c>
      <c r="V117" s="171">
        <f>'General Liability'!BE$34*$BI117</f>
        <v>0</v>
      </c>
      <c r="W117" s="171">
        <f>'General Liability'!BF$34*$BI117</f>
        <v>0</v>
      </c>
      <c r="X117" s="171">
        <f>'General Liability'!BG$34*$BI117</f>
        <v>0</v>
      </c>
      <c r="Y117" s="171">
        <f>'General Liability'!BH$34*$BI117</f>
        <v>0</v>
      </c>
      <c r="Z117" s="171">
        <f>'General Liability'!BI$34*$BI117</f>
        <v>0</v>
      </c>
      <c r="AA117" s="171">
        <f>'General Liability'!BJ$34*$BI117</f>
        <v>0</v>
      </c>
      <c r="AB117" s="171">
        <f>'General Liability'!BK$34*$BI117</f>
        <v>0</v>
      </c>
      <c r="AC117" s="171">
        <f>'General Liability'!BL$34*$BI117</f>
        <v>0</v>
      </c>
      <c r="AD117" s="171">
        <f>'General Liability'!BM$34*$BI117</f>
        <v>0</v>
      </c>
      <c r="AE117" s="171">
        <f>'General Liability'!BN$34*$BI117</f>
        <v>0</v>
      </c>
      <c r="AF117" s="171">
        <f>'General Liability'!BO$34*$BI117</f>
        <v>0</v>
      </c>
      <c r="AG117" s="171">
        <f>'General Liability'!BP$34*$BI117</f>
        <v>0</v>
      </c>
      <c r="AH117" s="171">
        <f>'General Liability'!BQ$34*$BI117</f>
        <v>0</v>
      </c>
      <c r="AI117" s="171">
        <f>'General Liability'!BR$34*$BI117</f>
        <v>0</v>
      </c>
      <c r="AJ117" s="171">
        <f>'General Liability'!BS$34*$BI117</f>
        <v>0</v>
      </c>
      <c r="AK117" s="171">
        <f>'General Liability'!BT$34*$BI117</f>
        <v>0</v>
      </c>
      <c r="AL117" s="171">
        <f>'General Liability'!BU$34*$BI117</f>
        <v>0</v>
      </c>
      <c r="AM117" s="171">
        <f>'General Liability'!BV$34*$BI117</f>
        <v>0</v>
      </c>
      <c r="AN117" s="171">
        <f>'General Liability'!BW$34*$BI117</f>
        <v>0</v>
      </c>
      <c r="AO117" s="171">
        <f>'General Liability'!BX$34*$BI117</f>
        <v>0</v>
      </c>
      <c r="AP117" s="171">
        <f>'General Liability'!BY$34*$BI117</f>
        <v>0</v>
      </c>
      <c r="AQ117" s="171">
        <f>'General Liability'!BZ$34*$BI117</f>
        <v>0</v>
      </c>
      <c r="AR117" s="171">
        <f>'General Liability'!CA$34*$BI117</f>
        <v>0</v>
      </c>
      <c r="AS117" s="171">
        <f>'General Liability'!CB$34*$BI117</f>
        <v>0</v>
      </c>
      <c r="AT117" s="171">
        <f>'General Liability'!CC$34*$BI117</f>
        <v>0</v>
      </c>
      <c r="AU117" s="171">
        <f>'General Liability'!CD$34*$BI117</f>
        <v>0</v>
      </c>
      <c r="AV117" s="171">
        <f>'General Liability'!CE$34*$BI117</f>
        <v>0</v>
      </c>
      <c r="AW117" s="171">
        <f>'General Liability'!CF$34*$BI117</f>
        <v>0</v>
      </c>
      <c r="AX117" s="171">
        <f>'General Liability'!CG$34*$BI117</f>
        <v>0</v>
      </c>
      <c r="AY117" s="171">
        <f>'General Liability'!CH$34*$BI117</f>
        <v>0</v>
      </c>
      <c r="AZ117" s="171">
        <f>'General Liability'!CI$34*$BI117</f>
        <v>0</v>
      </c>
      <c r="BA117" s="171">
        <f>'General Liability'!CJ$34*$BI117</f>
        <v>0</v>
      </c>
      <c r="BB117" s="171">
        <f>'General Liability'!CK$34*$BI117</f>
        <v>0</v>
      </c>
      <c r="BC117" s="171">
        <f>'General Liability'!CL$34*$BI117</f>
        <v>0</v>
      </c>
      <c r="BD117" s="171">
        <f>'General Liability'!CM$34*$BI117</f>
        <v>0</v>
      </c>
      <c r="BE117" s="171">
        <f>'General Liability'!CN$34*$BI117</f>
        <v>0</v>
      </c>
      <c r="BF117" s="171">
        <f>'General Liability'!CO$34*$BI117</f>
        <v>0</v>
      </c>
      <c r="BG117" s="171">
        <f>'General Liability'!CP$34*$BI117</f>
        <v>0</v>
      </c>
      <c r="BI117" s="174">
        <f>SUMIF(Revenue!$P:$P,'GL - Import (US)'!$F117,Revenue!$N:$N)</f>
        <v>0</v>
      </c>
    </row>
    <row r="118" spans="1:61" s="173" customFormat="1" ht="12.75" hidden="1" customHeight="1">
      <c r="A118" s="179" t="s">
        <v>469</v>
      </c>
      <c r="B118" s="179" t="s">
        <v>653</v>
      </c>
      <c r="C118" s="170" t="str" cm="1">
        <f t="array" ref="C118">IFERROR(INDEX('Legal Entity'!B:B,MATCH('GL - Import (US)'!F118,'Legal Entity'!A:A,0),0),0)</f>
        <v>1148 - BERMUDA WATER COMPANY, INC.</v>
      </c>
      <c r="D118" s="170" t="str" cm="1">
        <f t="array" ref="D118">IFERROR(INDEX('Legal Entity'!C:C,MATCH(F118,'Legal Entity'!A:A,0),0),0)</f>
        <v>US</v>
      </c>
      <c r="E118" s="170" t="s">
        <v>631</v>
      </c>
      <c r="F118" s="170" t="s">
        <v>24</v>
      </c>
      <c r="G118" s="170"/>
      <c r="H118" s="171">
        <f>'General Liability'!AQ$34*$BI118</f>
        <v>918.05129063309164</v>
      </c>
      <c r="I118" s="171">
        <f>'General Liability'!AR$34*$BI118</f>
        <v>1186.1436698375278</v>
      </c>
      <c r="J118" s="171">
        <f>'General Liability'!AS$34*$BI118</f>
        <v>1186.1436698375278</v>
      </c>
      <c r="K118" s="171">
        <f>'General Liability'!AT$34*$BI118</f>
        <v>1186.1436698375278</v>
      </c>
      <c r="L118" s="171">
        <f>'General Liability'!AU$34*$BI118</f>
        <v>1186.1436698375278</v>
      </c>
      <c r="M118" s="171">
        <f>'General Liability'!AV$34*$BI118</f>
        <v>1186.1436698375278</v>
      </c>
      <c r="N118" s="171">
        <f>'General Liability'!AW$34*$BI118</f>
        <v>1186.1436698375278</v>
      </c>
      <c r="O118" s="171">
        <f>'General Liability'!AX$34*$BI118</f>
        <v>1186.1436698375278</v>
      </c>
      <c r="P118" s="171">
        <f>'General Liability'!AY$34*$BI118</f>
        <v>1186.1436698375278</v>
      </c>
      <c r="Q118" s="171">
        <f>'General Liability'!AZ$34*$BI118</f>
        <v>1186.1436698375278</v>
      </c>
      <c r="R118" s="171">
        <f>'General Liability'!BA$34*$BI118</f>
        <v>1186.1436698375278</v>
      </c>
      <c r="S118" s="171">
        <f>'General Liability'!BB$34*$BI118</f>
        <v>1186.1436698375278</v>
      </c>
      <c r="T118" s="171">
        <f>'General Liability'!BC$34*$BI118</f>
        <v>1186.1436698375278</v>
      </c>
      <c r="U118" s="171">
        <f>'General Liability'!BD$34*$BI118</f>
        <v>1275.1044450753423</v>
      </c>
      <c r="V118" s="171">
        <f>'General Liability'!BE$34*$BI118</f>
        <v>1275.1044450753423</v>
      </c>
      <c r="W118" s="171">
        <f>'General Liability'!BF$34*$BI118</f>
        <v>1275.1044450753423</v>
      </c>
      <c r="X118" s="171">
        <f>'General Liability'!BG$34*$BI118</f>
        <v>1275.1044450753423</v>
      </c>
      <c r="Y118" s="171">
        <f>'General Liability'!BH$34*$BI118</f>
        <v>1275.1044450753423</v>
      </c>
      <c r="Z118" s="171">
        <f>'General Liability'!BI$34*$BI118</f>
        <v>1275.1044450753423</v>
      </c>
      <c r="AA118" s="171">
        <f>'General Liability'!BJ$34*$BI118</f>
        <v>1275.1044450753423</v>
      </c>
      <c r="AB118" s="171">
        <f>'General Liability'!BK$34*$BI118</f>
        <v>1275.1044450753423</v>
      </c>
      <c r="AC118" s="171">
        <f>'General Liability'!BL$34*$BI118</f>
        <v>1275.1044450753423</v>
      </c>
      <c r="AD118" s="171">
        <f>'General Liability'!BM$34*$BI118</f>
        <v>1275.1044450753423</v>
      </c>
      <c r="AE118" s="171">
        <f>'General Liability'!BN$34*$BI118</f>
        <v>1275.1044450753423</v>
      </c>
      <c r="AF118" s="171">
        <f>'General Liability'!BO$34*$BI118</f>
        <v>1275.1044450753423</v>
      </c>
      <c r="AG118" s="171">
        <f>'General Liability'!BP$34*$BI118</f>
        <v>1370.737278455993</v>
      </c>
      <c r="AH118" s="171">
        <f>'General Liability'!BQ$34*$BI118</f>
        <v>1370.737278455993</v>
      </c>
      <c r="AI118" s="171">
        <f>'General Liability'!BR$34*$BI118</f>
        <v>1370.737278455993</v>
      </c>
      <c r="AJ118" s="171">
        <f>'General Liability'!BS$34*$BI118</f>
        <v>1370.737278455993</v>
      </c>
      <c r="AK118" s="171">
        <f>'General Liability'!BT$34*$BI118</f>
        <v>1370.737278455993</v>
      </c>
      <c r="AL118" s="171">
        <f>'General Liability'!BU$34*$BI118</f>
        <v>1370.737278455993</v>
      </c>
      <c r="AM118" s="171">
        <f>'General Liability'!BV$34*$BI118</f>
        <v>1370.737278455993</v>
      </c>
      <c r="AN118" s="171">
        <f>'General Liability'!BW$34*$BI118</f>
        <v>1370.737278455993</v>
      </c>
      <c r="AO118" s="171">
        <f>'General Liability'!BX$34*$BI118</f>
        <v>1370.737278455993</v>
      </c>
      <c r="AP118" s="171">
        <f>'General Liability'!BY$34*$BI118</f>
        <v>1370.737278455993</v>
      </c>
      <c r="AQ118" s="171">
        <f>'General Liability'!BZ$34*$BI118</f>
        <v>1370.737278455993</v>
      </c>
      <c r="AR118" s="171">
        <f>'General Liability'!CA$34*$BI118</f>
        <v>1370.737278455993</v>
      </c>
      <c r="AS118" s="171">
        <f>'General Liability'!CB$34*$BI118</f>
        <v>1411.8593968096729</v>
      </c>
      <c r="AT118" s="171">
        <f>'General Liability'!CC$34*$BI118</f>
        <v>1411.8593968096729</v>
      </c>
      <c r="AU118" s="171">
        <f>'General Liability'!CD$34*$BI118</f>
        <v>1411.8593968096729</v>
      </c>
      <c r="AV118" s="171">
        <f>'General Liability'!CE$34*$BI118</f>
        <v>1411.8593968096729</v>
      </c>
      <c r="AW118" s="171">
        <f>'General Liability'!CF$34*$BI118</f>
        <v>1411.8593968096729</v>
      </c>
      <c r="AX118" s="171">
        <f>'General Liability'!CG$34*$BI118</f>
        <v>1411.8593968096729</v>
      </c>
      <c r="AY118" s="171">
        <f>'General Liability'!CH$34*$BI118</f>
        <v>1411.8593968096729</v>
      </c>
      <c r="AZ118" s="171">
        <f>'General Liability'!CI$34*$BI118</f>
        <v>1411.8593968096729</v>
      </c>
      <c r="BA118" s="171">
        <f>'General Liability'!CJ$34*$BI118</f>
        <v>1411.8593968096729</v>
      </c>
      <c r="BB118" s="171">
        <f>'General Liability'!CK$34*$BI118</f>
        <v>1411.8593968096729</v>
      </c>
      <c r="BC118" s="171">
        <f>'General Liability'!CL$34*$BI118</f>
        <v>1411.8593968096729</v>
      </c>
      <c r="BD118" s="171">
        <f>'General Liability'!CM$34*$BI118</f>
        <v>1411.8593968096729</v>
      </c>
      <c r="BE118" s="171">
        <f>'General Liability'!CN$34*$BI118</f>
        <v>1454.215178713963</v>
      </c>
      <c r="BF118" s="171">
        <f>'General Liability'!CO$34*$BI118</f>
        <v>1454.215178713963</v>
      </c>
      <c r="BG118" s="171">
        <f>'General Liability'!CP$34*$BI118</f>
        <v>1454.215178713963</v>
      </c>
      <c r="BI118" s="174">
        <f>SUMIF(Revenue!$P:$P,'GL - Import (US)'!$F118,Revenue!$N:$N)</f>
        <v>1.9362792135090991E-2</v>
      </c>
    </row>
    <row r="119" spans="1:61" s="173" customFormat="1" ht="12.75" hidden="1" customHeight="1">
      <c r="A119" s="179" t="s">
        <v>469</v>
      </c>
      <c r="B119" s="179" t="s">
        <v>653</v>
      </c>
      <c r="C119" s="170" t="str" cm="1">
        <f t="array" ref="C119">IFERROR(INDEX('Legal Entity'!B:B,MATCH('GL - Import (US)'!F119,'Legal Entity'!A:A,0),0),0)</f>
        <v>1154 - GREAT BASIN WATER CO. F/K/A UTILITIES, INC. OF CENTRAL NEVADA</v>
      </c>
      <c r="D119" s="170" t="str" cm="1">
        <f t="array" ref="D119">IFERROR(INDEX('Legal Entity'!C:C,MATCH(F119,'Legal Entity'!A:A,0),0),0)</f>
        <v>US</v>
      </c>
      <c r="E119" s="170" t="s">
        <v>631</v>
      </c>
      <c r="F119" s="170" t="s">
        <v>25</v>
      </c>
      <c r="G119" s="170"/>
      <c r="H119" s="171">
        <f>'General Liability'!AQ$34*$BI119</f>
        <v>3014.4493440570845</v>
      </c>
      <c r="I119" s="171">
        <f>'General Liability'!AR$34*$BI119</f>
        <v>3894.7388277548985</v>
      </c>
      <c r="J119" s="171">
        <f>'General Liability'!AS$34*$BI119</f>
        <v>3894.7388277548985</v>
      </c>
      <c r="K119" s="171">
        <f>'General Liability'!AT$34*$BI119</f>
        <v>3894.7388277548985</v>
      </c>
      <c r="L119" s="171">
        <f>'General Liability'!AU$34*$BI119</f>
        <v>3894.7388277548985</v>
      </c>
      <c r="M119" s="171">
        <f>'General Liability'!AV$34*$BI119</f>
        <v>3894.7388277548985</v>
      </c>
      <c r="N119" s="171">
        <f>'General Liability'!AW$34*$BI119</f>
        <v>3894.7388277548985</v>
      </c>
      <c r="O119" s="171">
        <f>'General Liability'!AX$34*$BI119</f>
        <v>3894.7388277548985</v>
      </c>
      <c r="P119" s="171">
        <f>'General Liability'!AY$34*$BI119</f>
        <v>3894.7388277548985</v>
      </c>
      <c r="Q119" s="171">
        <f>'General Liability'!AZ$34*$BI119</f>
        <v>3894.7388277548985</v>
      </c>
      <c r="R119" s="171">
        <f>'General Liability'!BA$34*$BI119</f>
        <v>3894.7388277548985</v>
      </c>
      <c r="S119" s="171">
        <f>'General Liability'!BB$34*$BI119</f>
        <v>3894.7388277548985</v>
      </c>
      <c r="T119" s="171">
        <f>'General Liability'!BC$34*$BI119</f>
        <v>3894.7388277548985</v>
      </c>
      <c r="U119" s="171">
        <f>'General Liability'!BD$34*$BI119</f>
        <v>4186.844239836516</v>
      </c>
      <c r="V119" s="171">
        <f>'General Liability'!BE$34*$BI119</f>
        <v>4186.844239836516</v>
      </c>
      <c r="W119" s="171">
        <f>'General Liability'!BF$34*$BI119</f>
        <v>4186.844239836516</v>
      </c>
      <c r="X119" s="171">
        <f>'General Liability'!BG$34*$BI119</f>
        <v>4186.844239836516</v>
      </c>
      <c r="Y119" s="171">
        <f>'General Liability'!BH$34*$BI119</f>
        <v>4186.844239836516</v>
      </c>
      <c r="Z119" s="171">
        <f>'General Liability'!BI$34*$BI119</f>
        <v>4186.844239836516</v>
      </c>
      <c r="AA119" s="171">
        <f>'General Liability'!BJ$34*$BI119</f>
        <v>4186.844239836516</v>
      </c>
      <c r="AB119" s="171">
        <f>'General Liability'!BK$34*$BI119</f>
        <v>4186.844239836516</v>
      </c>
      <c r="AC119" s="171">
        <f>'General Liability'!BL$34*$BI119</f>
        <v>4186.844239836516</v>
      </c>
      <c r="AD119" s="171">
        <f>'General Liability'!BM$34*$BI119</f>
        <v>4186.844239836516</v>
      </c>
      <c r="AE119" s="171">
        <f>'General Liability'!BN$34*$BI119</f>
        <v>4186.844239836516</v>
      </c>
      <c r="AF119" s="171">
        <f>'General Liability'!BO$34*$BI119</f>
        <v>4186.844239836516</v>
      </c>
      <c r="AG119" s="171">
        <f>'General Liability'!BP$34*$BI119</f>
        <v>4500.8575578242544</v>
      </c>
      <c r="AH119" s="171">
        <f>'General Liability'!BQ$34*$BI119</f>
        <v>4500.8575578242544</v>
      </c>
      <c r="AI119" s="171">
        <f>'General Liability'!BR$34*$BI119</f>
        <v>4500.8575578242544</v>
      </c>
      <c r="AJ119" s="171">
        <f>'General Liability'!BS$34*$BI119</f>
        <v>4500.8575578242544</v>
      </c>
      <c r="AK119" s="171">
        <f>'General Liability'!BT$34*$BI119</f>
        <v>4500.8575578242544</v>
      </c>
      <c r="AL119" s="171">
        <f>'General Liability'!BU$34*$BI119</f>
        <v>4500.8575578242544</v>
      </c>
      <c r="AM119" s="171">
        <f>'General Liability'!BV$34*$BI119</f>
        <v>4500.8575578242544</v>
      </c>
      <c r="AN119" s="171">
        <f>'General Liability'!BW$34*$BI119</f>
        <v>4500.8575578242544</v>
      </c>
      <c r="AO119" s="171">
        <f>'General Liability'!BX$34*$BI119</f>
        <v>4500.8575578242544</v>
      </c>
      <c r="AP119" s="171">
        <f>'General Liability'!BY$34*$BI119</f>
        <v>4500.8575578242544</v>
      </c>
      <c r="AQ119" s="171">
        <f>'General Liability'!BZ$34*$BI119</f>
        <v>4500.8575578242544</v>
      </c>
      <c r="AR119" s="171">
        <f>'General Liability'!CA$34*$BI119</f>
        <v>4500.8575578242544</v>
      </c>
      <c r="AS119" s="171">
        <f>'General Liability'!CB$34*$BI119</f>
        <v>4635.8832845589823</v>
      </c>
      <c r="AT119" s="171">
        <f>'General Liability'!CC$34*$BI119</f>
        <v>4635.8832845589823</v>
      </c>
      <c r="AU119" s="171">
        <f>'General Liability'!CD$34*$BI119</f>
        <v>4635.8832845589823</v>
      </c>
      <c r="AV119" s="171">
        <f>'General Liability'!CE$34*$BI119</f>
        <v>4635.8832845589823</v>
      </c>
      <c r="AW119" s="171">
        <f>'General Liability'!CF$34*$BI119</f>
        <v>4635.8832845589823</v>
      </c>
      <c r="AX119" s="171">
        <f>'General Liability'!CG$34*$BI119</f>
        <v>4635.8832845589823</v>
      </c>
      <c r="AY119" s="171">
        <f>'General Liability'!CH$34*$BI119</f>
        <v>4635.8832845589823</v>
      </c>
      <c r="AZ119" s="171">
        <f>'General Liability'!CI$34*$BI119</f>
        <v>4635.8832845589823</v>
      </c>
      <c r="BA119" s="171">
        <f>'General Liability'!CJ$34*$BI119</f>
        <v>4635.8832845589823</v>
      </c>
      <c r="BB119" s="171">
        <f>'General Liability'!CK$34*$BI119</f>
        <v>4635.8832845589823</v>
      </c>
      <c r="BC119" s="171">
        <f>'General Liability'!CL$34*$BI119</f>
        <v>4635.8832845589823</v>
      </c>
      <c r="BD119" s="171">
        <f>'General Liability'!CM$34*$BI119</f>
        <v>4635.8832845589823</v>
      </c>
      <c r="BE119" s="171">
        <f>'General Liability'!CN$34*$BI119</f>
        <v>4774.9597830957518</v>
      </c>
      <c r="BF119" s="171">
        <f>'General Liability'!CO$34*$BI119</f>
        <v>4774.9597830957518</v>
      </c>
      <c r="BG119" s="171">
        <f>'General Liability'!CP$34*$BI119</f>
        <v>4774.9597830957518</v>
      </c>
      <c r="BI119" s="174">
        <f>SUMIF(Revenue!$P:$P,'GL - Import (US)'!$F119,Revenue!$N:$N)</f>
        <v>6.357831707909023E-2</v>
      </c>
    </row>
    <row r="120" spans="1:61" s="173" customFormat="1" ht="12.75" hidden="1" customHeight="1">
      <c r="A120" s="179" t="s">
        <v>469</v>
      </c>
      <c r="B120" s="179" t="s">
        <v>653</v>
      </c>
      <c r="C120" s="170" t="str" cm="1">
        <f t="array" ref="C120">IFERROR(INDEX('Legal Entity'!B:B,MATCH('GL - Import (US)'!F120,'Legal Entity'!A:A,0),0),0)</f>
        <v>1014 - Inland Pacific Resources Inc. (IPRI)</v>
      </c>
      <c r="D120" s="170" t="str" cm="1">
        <f t="array" ref="D120">IFERROR(INDEX('Legal Entity'!C:C,MATCH(F120,'Legal Entity'!A:A,0),0),0)</f>
        <v>US</v>
      </c>
      <c r="E120" s="170" t="s">
        <v>631</v>
      </c>
      <c r="F120" s="170" t="s">
        <v>651</v>
      </c>
      <c r="G120" s="170"/>
      <c r="H120" s="171">
        <f>'General Liability'!AQ$34*$BI120</f>
        <v>48.519920396815657</v>
      </c>
      <c r="I120" s="171">
        <f>'General Liability'!AR$34*$BI120</f>
        <v>62.68886828753962</v>
      </c>
      <c r="J120" s="171">
        <f>'General Liability'!AS$34*$BI120</f>
        <v>62.68886828753962</v>
      </c>
      <c r="K120" s="171">
        <f>'General Liability'!AT$34*$BI120</f>
        <v>62.68886828753962</v>
      </c>
      <c r="L120" s="171">
        <f>'General Liability'!AU$34*$BI120</f>
        <v>62.68886828753962</v>
      </c>
      <c r="M120" s="171">
        <f>'General Liability'!AV$34*$BI120</f>
        <v>62.68886828753962</v>
      </c>
      <c r="N120" s="171">
        <f>'General Liability'!AW$34*$BI120</f>
        <v>62.68886828753962</v>
      </c>
      <c r="O120" s="171">
        <f>'General Liability'!AX$34*$BI120</f>
        <v>62.68886828753962</v>
      </c>
      <c r="P120" s="171">
        <f>'General Liability'!AY$34*$BI120</f>
        <v>62.68886828753962</v>
      </c>
      <c r="Q120" s="171">
        <f>'General Liability'!AZ$34*$BI120</f>
        <v>62.68886828753962</v>
      </c>
      <c r="R120" s="171">
        <f>'General Liability'!BA$34*$BI120</f>
        <v>62.68886828753962</v>
      </c>
      <c r="S120" s="171">
        <f>'General Liability'!BB$34*$BI120</f>
        <v>62.68886828753962</v>
      </c>
      <c r="T120" s="171">
        <f>'General Liability'!BC$34*$BI120</f>
        <v>62.68886828753962</v>
      </c>
      <c r="U120" s="171">
        <f>'General Liability'!BD$34*$BI120</f>
        <v>67.390533409105103</v>
      </c>
      <c r="V120" s="171">
        <f>'General Liability'!BE$34*$BI120</f>
        <v>67.390533409105103</v>
      </c>
      <c r="W120" s="171">
        <f>'General Liability'!BF$34*$BI120</f>
        <v>67.390533409105103</v>
      </c>
      <c r="X120" s="171">
        <f>'General Liability'!BG$34*$BI120</f>
        <v>67.390533409105103</v>
      </c>
      <c r="Y120" s="171">
        <f>'General Liability'!BH$34*$BI120</f>
        <v>67.390533409105103</v>
      </c>
      <c r="Z120" s="171">
        <f>'General Liability'!BI$34*$BI120</f>
        <v>67.390533409105103</v>
      </c>
      <c r="AA120" s="171">
        <f>'General Liability'!BJ$34*$BI120</f>
        <v>67.390533409105103</v>
      </c>
      <c r="AB120" s="171">
        <f>'General Liability'!BK$34*$BI120</f>
        <v>67.390533409105103</v>
      </c>
      <c r="AC120" s="171">
        <f>'General Liability'!BL$34*$BI120</f>
        <v>67.390533409105103</v>
      </c>
      <c r="AD120" s="171">
        <f>'General Liability'!BM$34*$BI120</f>
        <v>67.390533409105103</v>
      </c>
      <c r="AE120" s="171">
        <f>'General Liability'!BN$34*$BI120</f>
        <v>67.390533409105103</v>
      </c>
      <c r="AF120" s="171">
        <f>'General Liability'!BO$34*$BI120</f>
        <v>67.390533409105103</v>
      </c>
      <c r="AG120" s="171">
        <f>'General Liability'!BP$34*$BI120</f>
        <v>72.444823414787976</v>
      </c>
      <c r="AH120" s="171">
        <f>'General Liability'!BQ$34*$BI120</f>
        <v>72.444823414787976</v>
      </c>
      <c r="AI120" s="171">
        <f>'General Liability'!BR$34*$BI120</f>
        <v>72.444823414787976</v>
      </c>
      <c r="AJ120" s="171">
        <f>'General Liability'!BS$34*$BI120</f>
        <v>72.444823414787976</v>
      </c>
      <c r="AK120" s="171">
        <f>'General Liability'!BT$34*$BI120</f>
        <v>72.444823414787976</v>
      </c>
      <c r="AL120" s="171">
        <f>'General Liability'!BU$34*$BI120</f>
        <v>72.444823414787976</v>
      </c>
      <c r="AM120" s="171">
        <f>'General Liability'!BV$34*$BI120</f>
        <v>72.444823414787976</v>
      </c>
      <c r="AN120" s="171">
        <f>'General Liability'!BW$34*$BI120</f>
        <v>72.444823414787976</v>
      </c>
      <c r="AO120" s="171">
        <f>'General Liability'!BX$34*$BI120</f>
        <v>72.444823414787976</v>
      </c>
      <c r="AP120" s="171">
        <f>'General Liability'!BY$34*$BI120</f>
        <v>72.444823414787976</v>
      </c>
      <c r="AQ120" s="171">
        <f>'General Liability'!BZ$34*$BI120</f>
        <v>72.444823414787976</v>
      </c>
      <c r="AR120" s="171">
        <f>'General Liability'!CA$34*$BI120</f>
        <v>72.444823414787976</v>
      </c>
      <c r="AS120" s="171">
        <f>'General Liability'!CB$34*$BI120</f>
        <v>74.618168117231619</v>
      </c>
      <c r="AT120" s="171">
        <f>'General Liability'!CC$34*$BI120</f>
        <v>74.618168117231619</v>
      </c>
      <c r="AU120" s="171">
        <f>'General Liability'!CD$34*$BI120</f>
        <v>74.618168117231619</v>
      </c>
      <c r="AV120" s="171">
        <f>'General Liability'!CE$34*$BI120</f>
        <v>74.618168117231619</v>
      </c>
      <c r="AW120" s="171">
        <f>'General Liability'!CF$34*$BI120</f>
        <v>74.618168117231619</v>
      </c>
      <c r="AX120" s="171">
        <f>'General Liability'!CG$34*$BI120</f>
        <v>74.618168117231619</v>
      </c>
      <c r="AY120" s="171">
        <f>'General Liability'!CH$34*$BI120</f>
        <v>74.618168117231619</v>
      </c>
      <c r="AZ120" s="171">
        <f>'General Liability'!CI$34*$BI120</f>
        <v>74.618168117231619</v>
      </c>
      <c r="BA120" s="171">
        <f>'General Liability'!CJ$34*$BI120</f>
        <v>74.618168117231619</v>
      </c>
      <c r="BB120" s="171">
        <f>'General Liability'!CK$34*$BI120</f>
        <v>74.618168117231619</v>
      </c>
      <c r="BC120" s="171">
        <f>'General Liability'!CL$34*$BI120</f>
        <v>74.618168117231619</v>
      </c>
      <c r="BD120" s="171">
        <f>'General Liability'!CM$34*$BI120</f>
        <v>74.618168117231619</v>
      </c>
      <c r="BE120" s="171">
        <f>'General Liability'!CN$34*$BI120</f>
        <v>76.856713160748583</v>
      </c>
      <c r="BF120" s="171">
        <f>'General Liability'!CO$34*$BI120</f>
        <v>76.856713160748583</v>
      </c>
      <c r="BG120" s="171">
        <f>'General Liability'!CP$34*$BI120</f>
        <v>76.856713160748583</v>
      </c>
      <c r="BI120" s="174">
        <f>SUMIF(Revenue!$P:$P,'GL - Import (US)'!$F120,Revenue!$N:$N)</f>
        <v>1.0233427507158489E-3</v>
      </c>
    </row>
    <row r="121" spans="1:61" s="173" customFormat="1" ht="12.75" hidden="1" customHeight="1">
      <c r="A121" s="179" t="s">
        <v>469</v>
      </c>
      <c r="B121" s="179" t="s">
        <v>653</v>
      </c>
      <c r="C121" s="170" t="str" cm="1">
        <f t="array" ref="C121">IFERROR(INDEX('Legal Entity'!B:B,MATCH('GL - Import (US)'!F121,'Legal Entity'!A:A,0),0),0)</f>
        <v>1020 - SuperHoldCo</v>
      </c>
      <c r="D121" s="170" t="str" cm="1">
        <f t="array" ref="D121">IFERROR(INDEX('Legal Entity'!C:C,MATCH(F121,'Legal Entity'!A:A,0),0),0)</f>
        <v>US</v>
      </c>
      <c r="E121" s="170" t="s">
        <v>631</v>
      </c>
      <c r="F121" s="170" t="s">
        <v>32</v>
      </c>
      <c r="G121" s="170"/>
      <c r="H121" s="171">
        <f>'General Liability'!AQ$34*$BI121</f>
        <v>33.31801895038614</v>
      </c>
      <c r="I121" s="171">
        <f>'General Liability'!AR$34*$BI121</f>
        <v>43.047657219973189</v>
      </c>
      <c r="J121" s="171">
        <f>'General Liability'!AS$34*$BI121</f>
        <v>43.047657219973189</v>
      </c>
      <c r="K121" s="171">
        <f>'General Liability'!AT$34*$BI121</f>
        <v>43.047657219973189</v>
      </c>
      <c r="L121" s="171">
        <f>'General Liability'!AU$34*$BI121</f>
        <v>43.047657219973189</v>
      </c>
      <c r="M121" s="171">
        <f>'General Liability'!AV$34*$BI121</f>
        <v>43.047657219973189</v>
      </c>
      <c r="N121" s="171">
        <f>'General Liability'!AW$34*$BI121</f>
        <v>43.047657219973189</v>
      </c>
      <c r="O121" s="171">
        <f>'General Liability'!AX$34*$BI121</f>
        <v>43.047657219973189</v>
      </c>
      <c r="P121" s="171">
        <f>'General Liability'!AY$34*$BI121</f>
        <v>43.047657219973189</v>
      </c>
      <c r="Q121" s="171">
        <f>'General Liability'!AZ$34*$BI121</f>
        <v>43.047657219973189</v>
      </c>
      <c r="R121" s="171">
        <f>'General Liability'!BA$34*$BI121</f>
        <v>43.047657219973189</v>
      </c>
      <c r="S121" s="171">
        <f>'General Liability'!BB$34*$BI121</f>
        <v>43.047657219973189</v>
      </c>
      <c r="T121" s="171">
        <f>'General Liability'!BC$34*$BI121</f>
        <v>43.047657219973189</v>
      </c>
      <c r="U121" s="171">
        <f>'General Liability'!BD$34*$BI121</f>
        <v>46.276231511471181</v>
      </c>
      <c r="V121" s="171">
        <f>'General Liability'!BE$34*$BI121</f>
        <v>46.276231511471181</v>
      </c>
      <c r="W121" s="171">
        <f>'General Liability'!BF$34*$BI121</f>
        <v>46.276231511471181</v>
      </c>
      <c r="X121" s="171">
        <f>'General Liability'!BG$34*$BI121</f>
        <v>46.276231511471181</v>
      </c>
      <c r="Y121" s="171">
        <f>'General Liability'!BH$34*$BI121</f>
        <v>46.276231511471181</v>
      </c>
      <c r="Z121" s="171">
        <f>'General Liability'!BI$34*$BI121</f>
        <v>46.276231511471181</v>
      </c>
      <c r="AA121" s="171">
        <f>'General Liability'!BJ$34*$BI121</f>
        <v>46.276231511471181</v>
      </c>
      <c r="AB121" s="171">
        <f>'General Liability'!BK$34*$BI121</f>
        <v>46.276231511471181</v>
      </c>
      <c r="AC121" s="171">
        <f>'General Liability'!BL$34*$BI121</f>
        <v>46.276231511471181</v>
      </c>
      <c r="AD121" s="171">
        <f>'General Liability'!BM$34*$BI121</f>
        <v>46.276231511471181</v>
      </c>
      <c r="AE121" s="171">
        <f>'General Liability'!BN$34*$BI121</f>
        <v>46.276231511471181</v>
      </c>
      <c r="AF121" s="171">
        <f>'General Liability'!BO$34*$BI121</f>
        <v>46.276231511471181</v>
      </c>
      <c r="AG121" s="171">
        <f>'General Liability'!BP$34*$BI121</f>
        <v>49.746948874831517</v>
      </c>
      <c r="AH121" s="171">
        <f>'General Liability'!BQ$34*$BI121</f>
        <v>49.746948874831517</v>
      </c>
      <c r="AI121" s="171">
        <f>'General Liability'!BR$34*$BI121</f>
        <v>49.746948874831517</v>
      </c>
      <c r="AJ121" s="171">
        <f>'General Liability'!BS$34*$BI121</f>
        <v>49.746948874831517</v>
      </c>
      <c r="AK121" s="171">
        <f>'General Liability'!BT$34*$BI121</f>
        <v>49.746948874831517</v>
      </c>
      <c r="AL121" s="171">
        <f>'General Liability'!BU$34*$BI121</f>
        <v>49.746948874831517</v>
      </c>
      <c r="AM121" s="171">
        <f>'General Liability'!BV$34*$BI121</f>
        <v>49.746948874831517</v>
      </c>
      <c r="AN121" s="171">
        <f>'General Liability'!BW$34*$BI121</f>
        <v>49.746948874831517</v>
      </c>
      <c r="AO121" s="171">
        <f>'General Liability'!BX$34*$BI121</f>
        <v>49.746948874831517</v>
      </c>
      <c r="AP121" s="171">
        <f>'General Liability'!BY$34*$BI121</f>
        <v>49.746948874831517</v>
      </c>
      <c r="AQ121" s="171">
        <f>'General Liability'!BZ$34*$BI121</f>
        <v>49.746948874831517</v>
      </c>
      <c r="AR121" s="171">
        <f>'General Liability'!CA$34*$BI121</f>
        <v>49.746948874831517</v>
      </c>
      <c r="AS121" s="171">
        <f>'General Liability'!CB$34*$BI121</f>
        <v>51.23935734107647</v>
      </c>
      <c r="AT121" s="171">
        <f>'General Liability'!CC$34*$BI121</f>
        <v>51.23935734107647</v>
      </c>
      <c r="AU121" s="171">
        <f>'General Liability'!CD$34*$BI121</f>
        <v>51.23935734107647</v>
      </c>
      <c r="AV121" s="171">
        <f>'General Liability'!CE$34*$BI121</f>
        <v>51.23935734107647</v>
      </c>
      <c r="AW121" s="171">
        <f>'General Liability'!CF$34*$BI121</f>
        <v>51.23935734107647</v>
      </c>
      <c r="AX121" s="171">
        <f>'General Liability'!CG$34*$BI121</f>
        <v>51.23935734107647</v>
      </c>
      <c r="AY121" s="171">
        <f>'General Liability'!CH$34*$BI121</f>
        <v>51.23935734107647</v>
      </c>
      <c r="AZ121" s="171">
        <f>'General Liability'!CI$34*$BI121</f>
        <v>51.23935734107647</v>
      </c>
      <c r="BA121" s="171">
        <f>'General Liability'!CJ$34*$BI121</f>
        <v>51.23935734107647</v>
      </c>
      <c r="BB121" s="171">
        <f>'General Liability'!CK$34*$BI121</f>
        <v>51.23935734107647</v>
      </c>
      <c r="BC121" s="171">
        <f>'General Liability'!CL$34*$BI121</f>
        <v>51.23935734107647</v>
      </c>
      <c r="BD121" s="171">
        <f>'General Liability'!CM$34*$BI121</f>
        <v>51.23935734107647</v>
      </c>
      <c r="BE121" s="171">
        <f>'General Liability'!CN$34*$BI121</f>
        <v>52.776538061308763</v>
      </c>
      <c r="BF121" s="171">
        <f>'General Liability'!CO$34*$BI121</f>
        <v>52.776538061308763</v>
      </c>
      <c r="BG121" s="171">
        <f>'General Liability'!CP$34*$BI121</f>
        <v>52.776538061308763</v>
      </c>
      <c r="BI121" s="174">
        <f>SUMIF(Revenue!$P:$P,'GL - Import (US)'!$F121,Revenue!$N:$N)</f>
        <v>7.0271659314858693E-4</v>
      </c>
    </row>
    <row r="122" spans="1:61" s="173" customFormat="1" ht="12.75" hidden="1" customHeight="1">
      <c r="A122" s="179" t="s">
        <v>469</v>
      </c>
      <c r="B122" s="179" t="s">
        <v>653</v>
      </c>
      <c r="C122" s="170" t="str" cm="1">
        <f t="array" ref="C122">IFERROR(INDEX('Legal Entity'!B:B,MATCH('GL - Import (US)'!F122,'Legal Entity'!A:A,0),0),0)</f>
        <v>1114 - WATER SERVICE CORPORATION</v>
      </c>
      <c r="D122" s="170" t="str" cm="1">
        <f t="array" ref="D122">IFERROR(INDEX('Legal Entity'!C:C,MATCH(F122,'Legal Entity'!A:A,0),0),0)</f>
        <v>US</v>
      </c>
      <c r="E122" s="170" t="s">
        <v>631</v>
      </c>
      <c r="F122" s="170" t="s">
        <v>652</v>
      </c>
      <c r="G122" s="170"/>
      <c r="H122" s="171">
        <f>'General Liability'!AQ$34*$BI122</f>
        <v>16.602286905330811</v>
      </c>
      <c r="I122" s="171">
        <f>'General Liability'!AR$34*$BI122</f>
        <v>21.450541727363031</v>
      </c>
      <c r="J122" s="171">
        <f>'General Liability'!AS$34*$BI122</f>
        <v>21.450541727363031</v>
      </c>
      <c r="K122" s="171">
        <f>'General Liability'!AT$34*$BI122</f>
        <v>21.450541727363031</v>
      </c>
      <c r="L122" s="171">
        <f>'General Liability'!AU$34*$BI122</f>
        <v>21.450541727363031</v>
      </c>
      <c r="M122" s="171">
        <f>'General Liability'!AV$34*$BI122</f>
        <v>21.450541727363031</v>
      </c>
      <c r="N122" s="171">
        <f>'General Liability'!AW$34*$BI122</f>
        <v>21.450541727363031</v>
      </c>
      <c r="O122" s="171">
        <f>'General Liability'!AX$34*$BI122</f>
        <v>21.450541727363031</v>
      </c>
      <c r="P122" s="171">
        <f>'General Liability'!AY$34*$BI122</f>
        <v>21.450541727363031</v>
      </c>
      <c r="Q122" s="171">
        <f>'General Liability'!AZ$34*$BI122</f>
        <v>21.450541727363031</v>
      </c>
      <c r="R122" s="171">
        <f>'General Liability'!BA$34*$BI122</f>
        <v>21.450541727363031</v>
      </c>
      <c r="S122" s="171">
        <f>'General Liability'!BB$34*$BI122</f>
        <v>21.450541727363031</v>
      </c>
      <c r="T122" s="171">
        <f>'General Liability'!BC$34*$BI122</f>
        <v>21.450541727363031</v>
      </c>
      <c r="U122" s="171">
        <f>'General Liability'!BD$34*$BI122</f>
        <v>23.05933235691526</v>
      </c>
      <c r="V122" s="171">
        <f>'General Liability'!BE$34*$BI122</f>
        <v>23.05933235691526</v>
      </c>
      <c r="W122" s="171">
        <f>'General Liability'!BF$34*$BI122</f>
        <v>23.05933235691526</v>
      </c>
      <c r="X122" s="171">
        <f>'General Liability'!BG$34*$BI122</f>
        <v>23.05933235691526</v>
      </c>
      <c r="Y122" s="171">
        <f>'General Liability'!BH$34*$BI122</f>
        <v>23.05933235691526</v>
      </c>
      <c r="Z122" s="171">
        <f>'General Liability'!BI$34*$BI122</f>
        <v>23.05933235691526</v>
      </c>
      <c r="AA122" s="171">
        <f>'General Liability'!BJ$34*$BI122</f>
        <v>23.05933235691526</v>
      </c>
      <c r="AB122" s="171">
        <f>'General Liability'!BK$34*$BI122</f>
        <v>23.05933235691526</v>
      </c>
      <c r="AC122" s="171">
        <f>'General Liability'!BL$34*$BI122</f>
        <v>23.05933235691526</v>
      </c>
      <c r="AD122" s="171">
        <f>'General Liability'!BM$34*$BI122</f>
        <v>23.05933235691526</v>
      </c>
      <c r="AE122" s="171">
        <f>'General Liability'!BN$34*$BI122</f>
        <v>23.05933235691526</v>
      </c>
      <c r="AF122" s="171">
        <f>'General Liability'!BO$34*$BI122</f>
        <v>23.05933235691526</v>
      </c>
      <c r="AG122" s="171">
        <f>'General Liability'!BP$34*$BI122</f>
        <v>24.788782283683904</v>
      </c>
      <c r="AH122" s="171">
        <f>'General Liability'!BQ$34*$BI122</f>
        <v>24.788782283683904</v>
      </c>
      <c r="AI122" s="171">
        <f>'General Liability'!BR$34*$BI122</f>
        <v>24.788782283683904</v>
      </c>
      <c r="AJ122" s="171">
        <f>'General Liability'!BS$34*$BI122</f>
        <v>24.788782283683904</v>
      </c>
      <c r="AK122" s="171">
        <f>'General Liability'!BT$34*$BI122</f>
        <v>24.788782283683904</v>
      </c>
      <c r="AL122" s="171">
        <f>'General Liability'!BU$34*$BI122</f>
        <v>24.788782283683904</v>
      </c>
      <c r="AM122" s="171">
        <f>'General Liability'!BV$34*$BI122</f>
        <v>24.788782283683904</v>
      </c>
      <c r="AN122" s="171">
        <f>'General Liability'!BW$34*$BI122</f>
        <v>24.788782283683904</v>
      </c>
      <c r="AO122" s="171">
        <f>'General Liability'!BX$34*$BI122</f>
        <v>24.788782283683904</v>
      </c>
      <c r="AP122" s="171">
        <f>'General Liability'!BY$34*$BI122</f>
        <v>24.788782283683904</v>
      </c>
      <c r="AQ122" s="171">
        <f>'General Liability'!BZ$34*$BI122</f>
        <v>24.788782283683904</v>
      </c>
      <c r="AR122" s="171">
        <f>'General Liability'!CA$34*$BI122</f>
        <v>24.788782283683904</v>
      </c>
      <c r="AS122" s="171">
        <f>'General Liability'!CB$34*$BI122</f>
        <v>25.532445752194423</v>
      </c>
      <c r="AT122" s="171">
        <f>'General Liability'!CC$34*$BI122</f>
        <v>25.532445752194423</v>
      </c>
      <c r="AU122" s="171">
        <f>'General Liability'!CD$34*$BI122</f>
        <v>25.532445752194423</v>
      </c>
      <c r="AV122" s="171">
        <f>'General Liability'!CE$34*$BI122</f>
        <v>25.532445752194423</v>
      </c>
      <c r="AW122" s="171">
        <f>'General Liability'!CF$34*$BI122</f>
        <v>25.532445752194423</v>
      </c>
      <c r="AX122" s="171">
        <f>'General Liability'!CG$34*$BI122</f>
        <v>25.532445752194423</v>
      </c>
      <c r="AY122" s="171">
        <f>'General Liability'!CH$34*$BI122</f>
        <v>25.532445752194423</v>
      </c>
      <c r="AZ122" s="171">
        <f>'General Liability'!CI$34*$BI122</f>
        <v>25.532445752194423</v>
      </c>
      <c r="BA122" s="171">
        <f>'General Liability'!CJ$34*$BI122</f>
        <v>25.532445752194423</v>
      </c>
      <c r="BB122" s="171">
        <f>'General Liability'!CK$34*$BI122</f>
        <v>25.532445752194423</v>
      </c>
      <c r="BC122" s="171">
        <f>'General Liability'!CL$34*$BI122</f>
        <v>25.532445752194423</v>
      </c>
      <c r="BD122" s="171">
        <f>'General Liability'!CM$34*$BI122</f>
        <v>25.532445752194423</v>
      </c>
      <c r="BE122" s="171">
        <f>'General Liability'!CN$34*$BI122</f>
        <v>26.298419124760258</v>
      </c>
      <c r="BF122" s="171">
        <f>'General Liability'!CO$34*$BI122</f>
        <v>26.298419124760258</v>
      </c>
      <c r="BG122" s="171">
        <f>'General Liability'!CP$34*$BI122</f>
        <v>26.298419124760258</v>
      </c>
      <c r="BI122" s="174">
        <f>SUMIF(Revenue!$P:$P,'GL - Import (US)'!$F122,Revenue!$N:$N)</f>
        <v>3.5016195020365251E-4</v>
      </c>
    </row>
    <row r="123" spans="1:61" hidden="1">
      <c r="A123" s="178"/>
      <c r="B123" s="178"/>
    </row>
    <row r="124" spans="1:61" hidden="1">
      <c r="A124" s="178"/>
      <c r="B124" s="178"/>
    </row>
    <row r="125" spans="1:61" s="173" customFormat="1" ht="12.75" customHeight="1">
      <c r="A125" s="179" t="s">
        <v>654</v>
      </c>
      <c r="B125" s="179" t="s">
        <v>609</v>
      </c>
      <c r="C125" s="170" t="str" cm="1">
        <f t="array" ref="C125">IFERROR(INDEX('Legal Entity'!B:B,MATCH('GL - Import (US)'!F125,'Legal Entity'!A:A,0),0),0)</f>
        <v>1138 - WATER SERVICE CORPORATION OF KENTUCKY</v>
      </c>
      <c r="D125" s="170" t="str" cm="1">
        <f t="array" ref="D125">IFERROR(INDEX('Legal Entity'!C:C,MATCH(F125,'Legal Entity'!A:A,0),0),0)</f>
        <v>US</v>
      </c>
      <c r="E125" s="170" t="s">
        <v>631</v>
      </c>
      <c r="F125" s="170" t="s">
        <v>20</v>
      </c>
      <c r="G125" s="170"/>
      <c r="H125" s="171">
        <f>SUM('General Liability'!AQ$52+'General Liability'!AQ$71)*$BI125</f>
        <v>447.44575217103579</v>
      </c>
      <c r="I125" s="171">
        <f>SUM('General Liability'!AR$52+'General Liability'!AR$71)*$BI125</f>
        <v>574.99722357436849</v>
      </c>
      <c r="J125" s="171">
        <f>SUM('General Liability'!AS$52+'General Liability'!AS$71)*$BI125</f>
        <v>574.99722357436849</v>
      </c>
      <c r="K125" s="171">
        <f>SUM('General Liability'!AT$52+'General Liability'!AT$71)*$BI125</f>
        <v>574.99722357436849</v>
      </c>
      <c r="L125" s="171">
        <f>SUM('General Liability'!AU$52+'General Liability'!AU$71)*$BI125</f>
        <v>574.99722357436849</v>
      </c>
      <c r="M125" s="171">
        <f>SUM('General Liability'!AV$52+'General Liability'!AV$71)*$BI125</f>
        <v>574.99722357436849</v>
      </c>
      <c r="N125" s="171">
        <f>SUM('General Liability'!AW$52+'General Liability'!AW$71)*$BI125</f>
        <v>574.99722357436849</v>
      </c>
      <c r="O125" s="171">
        <f>SUM('General Liability'!AX$52+'General Liability'!AX$71)*$BI125</f>
        <v>574.99722357436849</v>
      </c>
      <c r="P125" s="171">
        <f>SUM('General Liability'!AY$52+'General Liability'!AY$71)*$BI125</f>
        <v>574.99722357436849</v>
      </c>
      <c r="Q125" s="171">
        <f>SUM('General Liability'!AZ$52+'General Liability'!AZ$71)*$BI125</f>
        <v>574.99722357436849</v>
      </c>
      <c r="R125" s="171">
        <f>SUM('General Liability'!BA$52+'General Liability'!BA$71)*$BI125</f>
        <v>574.99722357436849</v>
      </c>
      <c r="S125" s="171">
        <f>SUM('General Liability'!BB$52+'General Liability'!BB$71)*$BI125</f>
        <v>574.99722357436849</v>
      </c>
      <c r="T125" s="171">
        <f>SUM('General Liability'!BC$52+'General Liability'!BC$71)*$BI125</f>
        <v>574.99722357436849</v>
      </c>
      <c r="U125" s="171">
        <f>SUM('General Liability'!BD$52+'General Liability'!BD$71)*$BI125</f>
        <v>618.12201534244605</v>
      </c>
      <c r="V125" s="171">
        <f>SUM('General Liability'!BE$52+'General Liability'!BE$71)*$BI125</f>
        <v>618.12201534244605</v>
      </c>
      <c r="W125" s="171">
        <f>SUM('General Liability'!BF$52+'General Liability'!BF$71)*$BI125</f>
        <v>618.12201534244605</v>
      </c>
      <c r="X125" s="171">
        <f>SUM('General Liability'!BG$52+'General Liability'!BG$71)*$BI125</f>
        <v>618.12201534244605</v>
      </c>
      <c r="Y125" s="171">
        <f>SUM('General Liability'!BH$52+'General Liability'!BH$71)*$BI125</f>
        <v>618.12201534244605</v>
      </c>
      <c r="Z125" s="171">
        <f>SUM('General Liability'!BI$52+'General Liability'!BI$71)*$BI125</f>
        <v>618.12201534244605</v>
      </c>
      <c r="AA125" s="171">
        <f>SUM('General Liability'!BJ$52+'General Liability'!BJ$71)*$BI125</f>
        <v>618.12201534244605</v>
      </c>
      <c r="AB125" s="171">
        <f>SUM('General Liability'!BK$52+'General Liability'!BK$71)*$BI125</f>
        <v>618.12201534244605</v>
      </c>
      <c r="AC125" s="171">
        <f>SUM('General Liability'!BL$52+'General Liability'!BL$71)*$BI125</f>
        <v>618.12201534244605</v>
      </c>
      <c r="AD125" s="171">
        <f>SUM('General Liability'!BM$52+'General Liability'!BM$71)*$BI125</f>
        <v>618.12201534244605</v>
      </c>
      <c r="AE125" s="171">
        <f>SUM('General Liability'!BN$52+'General Liability'!BN$71)*$BI125</f>
        <v>618.12201534244605</v>
      </c>
      <c r="AF125" s="171">
        <f>SUM('General Liability'!BO$52+'General Liability'!BO$71)*$BI125</f>
        <v>618.12201534244605</v>
      </c>
      <c r="AG125" s="171">
        <f>SUM('General Liability'!BP$52+'General Liability'!BP$71)*$BI125</f>
        <v>664.48116649312942</v>
      </c>
      <c r="AH125" s="171">
        <f>SUM('General Liability'!BQ$52+'General Liability'!BQ$71)*$BI125</f>
        <v>664.48116649312942</v>
      </c>
      <c r="AI125" s="171">
        <f>SUM('General Liability'!BR$52+'General Liability'!BR$71)*$BI125</f>
        <v>664.48116649312942</v>
      </c>
      <c r="AJ125" s="171">
        <f>SUM('General Liability'!BS$52+'General Liability'!BS$71)*$BI125</f>
        <v>664.48116649312942</v>
      </c>
      <c r="AK125" s="171">
        <f>SUM('General Liability'!BT$52+'General Liability'!BT$71)*$BI125</f>
        <v>664.48116649312942</v>
      </c>
      <c r="AL125" s="171">
        <f>SUM('General Liability'!BU$52+'General Liability'!BU$71)*$BI125</f>
        <v>664.48116649312942</v>
      </c>
      <c r="AM125" s="171">
        <f>SUM('General Liability'!BV$52+'General Liability'!BV$71)*$BI125</f>
        <v>664.48116649312942</v>
      </c>
      <c r="AN125" s="171">
        <f>SUM('General Liability'!BW$52+'General Liability'!BW$71)*$BI125</f>
        <v>664.48116649312942</v>
      </c>
      <c r="AO125" s="171">
        <f>SUM('General Liability'!BX$52+'General Liability'!BX$71)*$BI125</f>
        <v>664.48116649312942</v>
      </c>
      <c r="AP125" s="171">
        <f>SUM('General Liability'!BY$52+'General Liability'!BY$71)*$BI125</f>
        <v>664.48116649312942</v>
      </c>
      <c r="AQ125" s="171">
        <f>SUM('General Liability'!BZ$52+'General Liability'!BZ$71)*$BI125</f>
        <v>664.48116649312942</v>
      </c>
      <c r="AR125" s="171">
        <f>SUM('General Liability'!CA$52+'General Liability'!CA$71)*$BI125</f>
        <v>664.48116649312942</v>
      </c>
      <c r="AS125" s="171">
        <f>SUM('General Liability'!CB$52+'General Liability'!CB$71)*$BI125</f>
        <v>684.41560148792337</v>
      </c>
      <c r="AT125" s="171">
        <f>SUM('General Liability'!CC$52+'General Liability'!CC$71)*$BI125</f>
        <v>684.41560148792337</v>
      </c>
      <c r="AU125" s="171">
        <f>SUM('General Liability'!CD$52+'General Liability'!CD$71)*$BI125</f>
        <v>684.41560148792337</v>
      </c>
      <c r="AV125" s="171">
        <f>SUM('General Liability'!CE$52+'General Liability'!CE$71)*$BI125</f>
        <v>684.41560148792337</v>
      </c>
      <c r="AW125" s="171">
        <f>SUM('General Liability'!CF$52+'General Liability'!CF$71)*$BI125</f>
        <v>684.41560148792337</v>
      </c>
      <c r="AX125" s="171">
        <f>SUM('General Liability'!CG$52+'General Liability'!CG$71)*$BI125</f>
        <v>684.41560148792337</v>
      </c>
      <c r="AY125" s="171">
        <f>SUM('General Liability'!CH$52+'General Liability'!CH$71)*$BI125</f>
        <v>684.41560148792337</v>
      </c>
      <c r="AZ125" s="171">
        <f>SUM('General Liability'!CI$52+'General Liability'!CI$71)*$BI125</f>
        <v>684.41560148792337</v>
      </c>
      <c r="BA125" s="171">
        <f>SUM('General Liability'!CJ$52+'General Liability'!CJ$71)*$BI125</f>
        <v>684.41560148792337</v>
      </c>
      <c r="BB125" s="171">
        <f>SUM('General Liability'!CK$52+'General Liability'!CK$71)*$BI125</f>
        <v>684.41560148792337</v>
      </c>
      <c r="BC125" s="171">
        <f>SUM('General Liability'!CL$52+'General Liability'!CL$71)*$BI125</f>
        <v>684.41560148792337</v>
      </c>
      <c r="BD125" s="171">
        <f>SUM('General Liability'!CM$52+'General Liability'!CM$71)*$BI125</f>
        <v>684.41560148792337</v>
      </c>
      <c r="BE125" s="171">
        <f>SUM('General Liability'!CN$52+'General Liability'!CN$71)*$BI125</f>
        <v>704.94806953256114</v>
      </c>
      <c r="BF125" s="171">
        <f>SUM('General Liability'!CO$52+'General Liability'!CO$71)*$BI125</f>
        <v>704.94806953256114</v>
      </c>
      <c r="BG125" s="171">
        <f>SUM('General Liability'!CP$52+'General Liability'!CP$71)*$BI125</f>
        <v>704.94806953256114</v>
      </c>
      <c r="BI125" s="174">
        <f>SUMIF(Revenue!$P:$P,'GL - Import (US)'!$F125,Revenue!$O:$O)</f>
        <v>1.1988812269396553E-2</v>
      </c>
    </row>
    <row r="126" spans="1:61" s="173" customFormat="1" ht="12.75" hidden="1" customHeight="1">
      <c r="A126" s="179" t="s">
        <v>654</v>
      </c>
      <c r="B126" s="179" t="s">
        <v>609</v>
      </c>
      <c r="C126" s="170" t="str" cm="1">
        <f t="array" ref="C126">IFERROR(INDEX('Legal Entity'!B:B,MATCH('GL - Import (US)'!F126,'Legal Entity'!A:A,0),0),0)</f>
        <v>1715 - Cleveland Thermal Generation Inc.</v>
      </c>
      <c r="D126" s="170" t="str" cm="1">
        <f t="array" ref="D126">IFERROR(INDEX('Legal Entity'!C:C,MATCH(F126,'Legal Entity'!A:A,0),0),0)</f>
        <v>US</v>
      </c>
      <c r="E126" s="170" t="s">
        <v>631</v>
      </c>
      <c r="F126" s="170" t="s">
        <v>645</v>
      </c>
      <c r="G126" s="170"/>
      <c r="H126" s="171">
        <f>SUM('General Liability'!AQ$52+'General Liability'!AQ$71)*$BI126</f>
        <v>0</v>
      </c>
      <c r="I126" s="171">
        <f>SUM('General Liability'!AR$52+'General Liability'!AR$71)*$BI126</f>
        <v>0</v>
      </c>
      <c r="J126" s="171">
        <f>SUM('General Liability'!AS$52+'General Liability'!AS$71)*$BI126</f>
        <v>0</v>
      </c>
      <c r="K126" s="171">
        <f>SUM('General Liability'!AT$52+'General Liability'!AT$71)*$BI126</f>
        <v>0</v>
      </c>
      <c r="L126" s="171">
        <f>SUM('General Liability'!AU$52+'General Liability'!AU$71)*$BI126</f>
        <v>0</v>
      </c>
      <c r="M126" s="171">
        <f>SUM('General Liability'!AV$52+'General Liability'!AV$71)*$BI126</f>
        <v>0</v>
      </c>
      <c r="N126" s="171">
        <f>SUM('General Liability'!AW$52+'General Liability'!AW$71)*$BI126</f>
        <v>0</v>
      </c>
      <c r="O126" s="171">
        <f>SUM('General Liability'!AX$52+'General Liability'!AX$71)*$BI126</f>
        <v>0</v>
      </c>
      <c r="P126" s="171">
        <f>SUM('General Liability'!AY$52+'General Liability'!AY$71)*$BI126</f>
        <v>0</v>
      </c>
      <c r="Q126" s="171">
        <f>SUM('General Liability'!AZ$52+'General Liability'!AZ$71)*$BI126</f>
        <v>0</v>
      </c>
      <c r="R126" s="171">
        <f>SUM('General Liability'!BA$52+'General Liability'!BA$71)*$BI126</f>
        <v>0</v>
      </c>
      <c r="S126" s="171">
        <f>SUM('General Liability'!BB$52+'General Liability'!BB$71)*$BI126</f>
        <v>0</v>
      </c>
      <c r="T126" s="171">
        <f>SUM('General Liability'!BC$52+'General Liability'!BC$71)*$BI126</f>
        <v>0</v>
      </c>
      <c r="U126" s="171">
        <f>SUM('General Liability'!BD$52+'General Liability'!BD$71)*$BI126</f>
        <v>0</v>
      </c>
      <c r="V126" s="171">
        <f>SUM('General Liability'!BE$52+'General Liability'!BE$71)*$BI126</f>
        <v>0</v>
      </c>
      <c r="W126" s="171">
        <f>SUM('General Liability'!BF$52+'General Liability'!BF$71)*$BI126</f>
        <v>0</v>
      </c>
      <c r="X126" s="171">
        <f>SUM('General Liability'!BG$52+'General Liability'!BG$71)*$BI126</f>
        <v>0</v>
      </c>
      <c r="Y126" s="171">
        <f>SUM('General Liability'!BH$52+'General Liability'!BH$71)*$BI126</f>
        <v>0</v>
      </c>
      <c r="Z126" s="171">
        <f>SUM('General Liability'!BI$52+'General Liability'!BI$71)*$BI126</f>
        <v>0</v>
      </c>
      <c r="AA126" s="171">
        <f>SUM('General Liability'!BJ$52+'General Liability'!BJ$71)*$BI126</f>
        <v>0</v>
      </c>
      <c r="AB126" s="171">
        <f>SUM('General Liability'!BK$52+'General Liability'!BK$71)*$BI126</f>
        <v>0</v>
      </c>
      <c r="AC126" s="171">
        <f>SUM('General Liability'!BL$52+'General Liability'!BL$71)*$BI126</f>
        <v>0</v>
      </c>
      <c r="AD126" s="171">
        <f>SUM('General Liability'!BM$52+'General Liability'!BM$71)*$BI126</f>
        <v>0</v>
      </c>
      <c r="AE126" s="171">
        <f>SUM('General Liability'!BN$52+'General Liability'!BN$71)*$BI126</f>
        <v>0</v>
      </c>
      <c r="AF126" s="171">
        <f>SUM('General Liability'!BO$52+'General Liability'!BO$71)*$BI126</f>
        <v>0</v>
      </c>
      <c r="AG126" s="171">
        <f>SUM('General Liability'!BP$52+'General Liability'!BP$71)*$BI126</f>
        <v>0</v>
      </c>
      <c r="AH126" s="171">
        <f>SUM('General Liability'!BQ$52+'General Liability'!BQ$71)*$BI126</f>
        <v>0</v>
      </c>
      <c r="AI126" s="171">
        <f>SUM('General Liability'!BR$52+'General Liability'!BR$71)*$BI126</f>
        <v>0</v>
      </c>
      <c r="AJ126" s="171">
        <f>SUM('General Liability'!BS$52+'General Liability'!BS$71)*$BI126</f>
        <v>0</v>
      </c>
      <c r="AK126" s="171">
        <f>SUM('General Liability'!BT$52+'General Liability'!BT$71)*$BI126</f>
        <v>0</v>
      </c>
      <c r="AL126" s="171">
        <f>SUM('General Liability'!BU$52+'General Liability'!BU$71)*$BI126</f>
        <v>0</v>
      </c>
      <c r="AM126" s="171">
        <f>SUM('General Liability'!BV$52+'General Liability'!BV$71)*$BI126</f>
        <v>0</v>
      </c>
      <c r="AN126" s="171">
        <f>SUM('General Liability'!BW$52+'General Liability'!BW$71)*$BI126</f>
        <v>0</v>
      </c>
      <c r="AO126" s="171">
        <f>SUM('General Liability'!BX$52+'General Liability'!BX$71)*$BI126</f>
        <v>0</v>
      </c>
      <c r="AP126" s="171">
        <f>SUM('General Liability'!BY$52+'General Liability'!BY$71)*$BI126</f>
        <v>0</v>
      </c>
      <c r="AQ126" s="171">
        <f>SUM('General Liability'!BZ$52+'General Liability'!BZ$71)*$BI126</f>
        <v>0</v>
      </c>
      <c r="AR126" s="171">
        <f>SUM('General Liability'!CA$52+'General Liability'!CA$71)*$BI126</f>
        <v>0</v>
      </c>
      <c r="AS126" s="171">
        <f>SUM('General Liability'!CB$52+'General Liability'!CB$71)*$BI126</f>
        <v>0</v>
      </c>
      <c r="AT126" s="171">
        <f>SUM('General Liability'!CC$52+'General Liability'!CC$71)*$BI126</f>
        <v>0</v>
      </c>
      <c r="AU126" s="171">
        <f>SUM('General Liability'!CD$52+'General Liability'!CD$71)*$BI126</f>
        <v>0</v>
      </c>
      <c r="AV126" s="171">
        <f>SUM('General Liability'!CE$52+'General Liability'!CE$71)*$BI126</f>
        <v>0</v>
      </c>
      <c r="AW126" s="171">
        <f>SUM('General Liability'!CF$52+'General Liability'!CF$71)*$BI126</f>
        <v>0</v>
      </c>
      <c r="AX126" s="171">
        <f>SUM('General Liability'!CG$52+'General Liability'!CG$71)*$BI126</f>
        <v>0</v>
      </c>
      <c r="AY126" s="171">
        <f>SUM('General Liability'!CH$52+'General Liability'!CH$71)*$BI126</f>
        <v>0</v>
      </c>
      <c r="AZ126" s="171">
        <f>SUM('General Liability'!CI$52+'General Liability'!CI$71)*$BI126</f>
        <v>0</v>
      </c>
      <c r="BA126" s="171">
        <f>SUM('General Liability'!CJ$52+'General Liability'!CJ$71)*$BI126</f>
        <v>0</v>
      </c>
      <c r="BB126" s="171">
        <f>SUM('General Liability'!CK$52+'General Liability'!CK$71)*$BI126</f>
        <v>0</v>
      </c>
      <c r="BC126" s="171">
        <f>SUM('General Liability'!CL$52+'General Liability'!CL$71)*$BI126</f>
        <v>0</v>
      </c>
      <c r="BD126" s="171">
        <f>SUM('General Liability'!CM$52+'General Liability'!CM$71)*$BI126</f>
        <v>0</v>
      </c>
      <c r="BE126" s="171">
        <f>SUM('General Liability'!CN$52+'General Liability'!CN$71)*$BI126</f>
        <v>0</v>
      </c>
      <c r="BF126" s="171">
        <f>SUM('General Liability'!CO$52+'General Liability'!CO$71)*$BI126</f>
        <v>0</v>
      </c>
      <c r="BG126" s="171">
        <f>SUM('General Liability'!CP$52+'General Liability'!CP$71)*$BI126</f>
        <v>0</v>
      </c>
      <c r="BI126" s="174">
        <f>SUMIF(Revenue!$P:$P,'GL - Import (US)'!$F126,Revenue!$O:$O)</f>
        <v>0</v>
      </c>
    </row>
    <row r="127" spans="1:61" s="173" customFormat="1" ht="12.75" hidden="1" customHeight="1">
      <c r="A127" s="179" t="s">
        <v>654</v>
      </c>
      <c r="B127" s="179" t="s">
        <v>609</v>
      </c>
      <c r="C127" s="170" t="str" cm="1">
        <f t="array" ref="C127">IFERROR(INDEX('Legal Entity'!B:B,MATCH('GL - Import (US)'!F127,'Legal Entity'!A:A,0),0),0)</f>
        <v>1715 - Cleveland Thermal Generation Inc.</v>
      </c>
      <c r="D127" s="170" t="str" cm="1">
        <f t="array" ref="D127">IFERROR(INDEX('Legal Entity'!C:C,MATCH(F127,'Legal Entity'!A:A,0),0),0)</f>
        <v>US</v>
      </c>
      <c r="E127" s="170" t="s">
        <v>631</v>
      </c>
      <c r="F127" s="170" t="s">
        <v>302</v>
      </c>
      <c r="G127" s="170"/>
      <c r="H127" s="171">
        <f>SUM('General Liability'!AQ$52+'General Liability'!AQ$71)*$BI127</f>
        <v>1170.5279922917694</v>
      </c>
      <c r="I127" s="171">
        <f>SUM('General Liability'!AR$52+'General Liability'!AR$71)*$BI127</f>
        <v>1504.2054649489089</v>
      </c>
      <c r="J127" s="171">
        <f>SUM('General Liability'!AS$52+'General Liability'!AS$71)*$BI127</f>
        <v>1504.2054649489089</v>
      </c>
      <c r="K127" s="171">
        <f>SUM('General Liability'!AT$52+'General Liability'!AT$71)*$BI127</f>
        <v>1504.2054649489089</v>
      </c>
      <c r="L127" s="171">
        <f>SUM('General Liability'!AU$52+'General Liability'!AU$71)*$BI127</f>
        <v>1504.2054649489089</v>
      </c>
      <c r="M127" s="171">
        <f>SUM('General Liability'!AV$52+'General Liability'!AV$71)*$BI127</f>
        <v>1504.2054649489089</v>
      </c>
      <c r="N127" s="171">
        <f>SUM('General Liability'!AW$52+'General Liability'!AW$71)*$BI127</f>
        <v>1504.2054649489089</v>
      </c>
      <c r="O127" s="171">
        <f>SUM('General Liability'!AX$52+'General Liability'!AX$71)*$BI127</f>
        <v>1504.2054649489089</v>
      </c>
      <c r="P127" s="171">
        <f>SUM('General Liability'!AY$52+'General Liability'!AY$71)*$BI127</f>
        <v>1504.2054649489089</v>
      </c>
      <c r="Q127" s="171">
        <f>SUM('General Liability'!AZ$52+'General Liability'!AZ$71)*$BI127</f>
        <v>1504.2054649489089</v>
      </c>
      <c r="R127" s="171">
        <f>SUM('General Liability'!BA$52+'General Liability'!BA$71)*$BI127</f>
        <v>1504.2054649489089</v>
      </c>
      <c r="S127" s="171">
        <f>SUM('General Liability'!BB$52+'General Liability'!BB$71)*$BI127</f>
        <v>1504.2054649489089</v>
      </c>
      <c r="T127" s="171">
        <f>SUM('General Liability'!BC$52+'General Liability'!BC$71)*$BI127</f>
        <v>1504.2054649489089</v>
      </c>
      <c r="U127" s="171">
        <f>SUM('General Liability'!BD$52+'General Liability'!BD$71)*$BI127</f>
        <v>1617.0208748200771</v>
      </c>
      <c r="V127" s="171">
        <f>SUM('General Liability'!BE$52+'General Liability'!BE$71)*$BI127</f>
        <v>1617.0208748200771</v>
      </c>
      <c r="W127" s="171">
        <f>SUM('General Liability'!BF$52+'General Liability'!BF$71)*$BI127</f>
        <v>1617.0208748200771</v>
      </c>
      <c r="X127" s="171">
        <f>SUM('General Liability'!BG$52+'General Liability'!BG$71)*$BI127</f>
        <v>1617.0208748200771</v>
      </c>
      <c r="Y127" s="171">
        <f>SUM('General Liability'!BH$52+'General Liability'!BH$71)*$BI127</f>
        <v>1617.0208748200771</v>
      </c>
      <c r="Z127" s="171">
        <f>SUM('General Liability'!BI$52+'General Liability'!BI$71)*$BI127</f>
        <v>1617.0208748200771</v>
      </c>
      <c r="AA127" s="171">
        <f>SUM('General Liability'!BJ$52+'General Liability'!BJ$71)*$BI127</f>
        <v>1617.0208748200771</v>
      </c>
      <c r="AB127" s="171">
        <f>SUM('General Liability'!BK$52+'General Liability'!BK$71)*$BI127</f>
        <v>1617.0208748200771</v>
      </c>
      <c r="AC127" s="171">
        <f>SUM('General Liability'!BL$52+'General Liability'!BL$71)*$BI127</f>
        <v>1617.0208748200771</v>
      </c>
      <c r="AD127" s="171">
        <f>SUM('General Liability'!BM$52+'General Liability'!BM$71)*$BI127</f>
        <v>1617.0208748200771</v>
      </c>
      <c r="AE127" s="171">
        <f>SUM('General Liability'!BN$52+'General Liability'!BN$71)*$BI127</f>
        <v>1617.0208748200771</v>
      </c>
      <c r="AF127" s="171">
        <f>SUM('General Liability'!BO$52+'General Liability'!BO$71)*$BI127</f>
        <v>1617.0208748200771</v>
      </c>
      <c r="AG127" s="171">
        <f>SUM('General Liability'!BP$52+'General Liability'!BP$71)*$BI127</f>
        <v>1738.2974404315826</v>
      </c>
      <c r="AH127" s="171">
        <f>SUM('General Liability'!BQ$52+'General Liability'!BQ$71)*$BI127</f>
        <v>1738.2974404315826</v>
      </c>
      <c r="AI127" s="171">
        <f>SUM('General Liability'!BR$52+'General Liability'!BR$71)*$BI127</f>
        <v>1738.2974404315826</v>
      </c>
      <c r="AJ127" s="171">
        <f>SUM('General Liability'!BS$52+'General Liability'!BS$71)*$BI127</f>
        <v>1738.2974404315826</v>
      </c>
      <c r="AK127" s="171">
        <f>SUM('General Liability'!BT$52+'General Liability'!BT$71)*$BI127</f>
        <v>1738.2974404315826</v>
      </c>
      <c r="AL127" s="171">
        <f>SUM('General Liability'!BU$52+'General Liability'!BU$71)*$BI127</f>
        <v>1738.2974404315826</v>
      </c>
      <c r="AM127" s="171">
        <f>SUM('General Liability'!BV$52+'General Liability'!BV$71)*$BI127</f>
        <v>1738.2974404315826</v>
      </c>
      <c r="AN127" s="171">
        <f>SUM('General Liability'!BW$52+'General Liability'!BW$71)*$BI127</f>
        <v>1738.2974404315826</v>
      </c>
      <c r="AO127" s="171">
        <f>SUM('General Liability'!BX$52+'General Liability'!BX$71)*$BI127</f>
        <v>1738.2974404315826</v>
      </c>
      <c r="AP127" s="171">
        <f>SUM('General Liability'!BY$52+'General Liability'!BY$71)*$BI127</f>
        <v>1738.2974404315826</v>
      </c>
      <c r="AQ127" s="171">
        <f>SUM('General Liability'!BZ$52+'General Liability'!BZ$71)*$BI127</f>
        <v>1738.2974404315826</v>
      </c>
      <c r="AR127" s="171">
        <f>SUM('General Liability'!CA$52+'General Liability'!CA$71)*$BI127</f>
        <v>1738.2974404315826</v>
      </c>
      <c r="AS127" s="171">
        <f>SUM('General Liability'!CB$52+'General Liability'!CB$71)*$BI127</f>
        <v>1790.44636364453</v>
      </c>
      <c r="AT127" s="171">
        <f>SUM('General Liability'!CC$52+'General Liability'!CC$71)*$BI127</f>
        <v>1790.44636364453</v>
      </c>
      <c r="AU127" s="171">
        <f>SUM('General Liability'!CD$52+'General Liability'!CD$71)*$BI127</f>
        <v>1790.44636364453</v>
      </c>
      <c r="AV127" s="171">
        <f>SUM('General Liability'!CE$52+'General Liability'!CE$71)*$BI127</f>
        <v>1790.44636364453</v>
      </c>
      <c r="AW127" s="171">
        <f>SUM('General Liability'!CF$52+'General Liability'!CF$71)*$BI127</f>
        <v>1790.44636364453</v>
      </c>
      <c r="AX127" s="171">
        <f>SUM('General Liability'!CG$52+'General Liability'!CG$71)*$BI127</f>
        <v>1790.44636364453</v>
      </c>
      <c r="AY127" s="171">
        <f>SUM('General Liability'!CH$52+'General Liability'!CH$71)*$BI127</f>
        <v>1790.44636364453</v>
      </c>
      <c r="AZ127" s="171">
        <f>SUM('General Liability'!CI$52+'General Liability'!CI$71)*$BI127</f>
        <v>1790.44636364453</v>
      </c>
      <c r="BA127" s="171">
        <f>SUM('General Liability'!CJ$52+'General Liability'!CJ$71)*$BI127</f>
        <v>1790.44636364453</v>
      </c>
      <c r="BB127" s="171">
        <f>SUM('General Liability'!CK$52+'General Liability'!CK$71)*$BI127</f>
        <v>1790.44636364453</v>
      </c>
      <c r="BC127" s="171">
        <f>SUM('General Liability'!CL$52+'General Liability'!CL$71)*$BI127</f>
        <v>1790.44636364453</v>
      </c>
      <c r="BD127" s="171">
        <f>SUM('General Liability'!CM$52+'General Liability'!CM$71)*$BI127</f>
        <v>1790.44636364453</v>
      </c>
      <c r="BE127" s="171">
        <f>SUM('General Liability'!CN$52+'General Liability'!CN$71)*$BI127</f>
        <v>1844.1597545538662</v>
      </c>
      <c r="BF127" s="171">
        <f>SUM('General Liability'!CO$52+'General Liability'!CO$71)*$BI127</f>
        <v>1844.1597545538662</v>
      </c>
      <c r="BG127" s="171">
        <f>SUM('General Liability'!CP$52+'General Liability'!CP$71)*$BI127</f>
        <v>1844.1597545538662</v>
      </c>
      <c r="BI127" s="174">
        <f>SUMIF(Revenue!$P:$P,'GL - Import (US)'!$F127,Revenue!$O:$O)</f>
        <v>3.1362998279835012E-2</v>
      </c>
    </row>
    <row r="128" spans="1:61" s="173" customFormat="1" ht="12.75" hidden="1" customHeight="1">
      <c r="A128" s="179" t="s">
        <v>654</v>
      </c>
      <c r="B128" s="179" t="s">
        <v>609</v>
      </c>
      <c r="C128" s="170" t="str" cm="1">
        <f t="array" ref="C128">IFERROR(INDEX('Legal Entity'!B:B,MATCH('GL - Import (US)'!F128,'Legal Entity'!A:A,0),0),0)</f>
        <v>1715 - Cleveland Thermal Generation Inc.</v>
      </c>
      <c r="D128" s="170" t="str" cm="1">
        <f t="array" ref="D128">IFERROR(INDEX('Legal Entity'!C:C,MATCH(F128,'Legal Entity'!A:A,0),0),0)</f>
        <v>US</v>
      </c>
      <c r="E128" s="170" t="s">
        <v>631</v>
      </c>
      <c r="F128" s="170" t="s">
        <v>306</v>
      </c>
      <c r="G128" s="170"/>
      <c r="H128" s="171">
        <f>SUM('General Liability'!AQ$52+'General Liability'!AQ$71)*$BI128</f>
        <v>169.01642912401448</v>
      </c>
      <c r="I128" s="171">
        <f>SUM('General Liability'!AR$52+'General Liability'!AR$71)*$BI128</f>
        <v>217.19722896735394</v>
      </c>
      <c r="J128" s="171">
        <f>SUM('General Liability'!AS$52+'General Liability'!AS$71)*$BI128</f>
        <v>217.19722896735394</v>
      </c>
      <c r="K128" s="171">
        <f>SUM('General Liability'!AT$52+'General Liability'!AT$71)*$BI128</f>
        <v>217.19722896735394</v>
      </c>
      <c r="L128" s="171">
        <f>SUM('General Liability'!AU$52+'General Liability'!AU$71)*$BI128</f>
        <v>217.19722896735394</v>
      </c>
      <c r="M128" s="171">
        <f>SUM('General Liability'!AV$52+'General Liability'!AV$71)*$BI128</f>
        <v>217.19722896735394</v>
      </c>
      <c r="N128" s="171">
        <f>SUM('General Liability'!AW$52+'General Liability'!AW$71)*$BI128</f>
        <v>217.19722896735394</v>
      </c>
      <c r="O128" s="171">
        <f>SUM('General Liability'!AX$52+'General Liability'!AX$71)*$BI128</f>
        <v>217.19722896735394</v>
      </c>
      <c r="P128" s="171">
        <f>SUM('General Liability'!AY$52+'General Liability'!AY$71)*$BI128</f>
        <v>217.19722896735394</v>
      </c>
      <c r="Q128" s="171">
        <f>SUM('General Liability'!AZ$52+'General Liability'!AZ$71)*$BI128</f>
        <v>217.19722896735394</v>
      </c>
      <c r="R128" s="171">
        <f>SUM('General Liability'!BA$52+'General Liability'!BA$71)*$BI128</f>
        <v>217.19722896735394</v>
      </c>
      <c r="S128" s="171">
        <f>SUM('General Liability'!BB$52+'General Liability'!BB$71)*$BI128</f>
        <v>217.19722896735394</v>
      </c>
      <c r="T128" s="171">
        <f>SUM('General Liability'!BC$52+'General Liability'!BC$71)*$BI128</f>
        <v>217.19722896735394</v>
      </c>
      <c r="U128" s="171">
        <f>SUM('General Liability'!BD$52+'General Liability'!BD$71)*$BI128</f>
        <v>233.48702113990547</v>
      </c>
      <c r="V128" s="171">
        <f>SUM('General Liability'!BE$52+'General Liability'!BE$71)*$BI128</f>
        <v>233.48702113990547</v>
      </c>
      <c r="W128" s="171">
        <f>SUM('General Liability'!BF$52+'General Liability'!BF$71)*$BI128</f>
        <v>233.48702113990547</v>
      </c>
      <c r="X128" s="171">
        <f>SUM('General Liability'!BG$52+'General Liability'!BG$71)*$BI128</f>
        <v>233.48702113990547</v>
      </c>
      <c r="Y128" s="171">
        <f>SUM('General Liability'!BH$52+'General Liability'!BH$71)*$BI128</f>
        <v>233.48702113990547</v>
      </c>
      <c r="Z128" s="171">
        <f>SUM('General Liability'!BI$52+'General Liability'!BI$71)*$BI128</f>
        <v>233.48702113990547</v>
      </c>
      <c r="AA128" s="171">
        <f>SUM('General Liability'!BJ$52+'General Liability'!BJ$71)*$BI128</f>
        <v>233.48702113990547</v>
      </c>
      <c r="AB128" s="171">
        <f>SUM('General Liability'!BK$52+'General Liability'!BK$71)*$BI128</f>
        <v>233.48702113990547</v>
      </c>
      <c r="AC128" s="171">
        <f>SUM('General Liability'!BL$52+'General Liability'!BL$71)*$BI128</f>
        <v>233.48702113990547</v>
      </c>
      <c r="AD128" s="171">
        <f>SUM('General Liability'!BM$52+'General Liability'!BM$71)*$BI128</f>
        <v>233.48702113990547</v>
      </c>
      <c r="AE128" s="171">
        <f>SUM('General Liability'!BN$52+'General Liability'!BN$71)*$BI128</f>
        <v>233.48702113990547</v>
      </c>
      <c r="AF128" s="171">
        <f>SUM('General Liability'!BO$52+'General Liability'!BO$71)*$BI128</f>
        <v>233.48702113990547</v>
      </c>
      <c r="AG128" s="171">
        <f>SUM('General Liability'!BP$52+'General Liability'!BP$71)*$BI128</f>
        <v>250.99854772539834</v>
      </c>
      <c r="AH128" s="171">
        <f>SUM('General Liability'!BQ$52+'General Liability'!BQ$71)*$BI128</f>
        <v>250.99854772539834</v>
      </c>
      <c r="AI128" s="171">
        <f>SUM('General Liability'!BR$52+'General Liability'!BR$71)*$BI128</f>
        <v>250.99854772539834</v>
      </c>
      <c r="AJ128" s="171">
        <f>SUM('General Liability'!BS$52+'General Liability'!BS$71)*$BI128</f>
        <v>250.99854772539834</v>
      </c>
      <c r="AK128" s="171">
        <f>SUM('General Liability'!BT$52+'General Liability'!BT$71)*$BI128</f>
        <v>250.99854772539834</v>
      </c>
      <c r="AL128" s="171">
        <f>SUM('General Liability'!BU$52+'General Liability'!BU$71)*$BI128</f>
        <v>250.99854772539834</v>
      </c>
      <c r="AM128" s="171">
        <f>SUM('General Liability'!BV$52+'General Liability'!BV$71)*$BI128</f>
        <v>250.99854772539834</v>
      </c>
      <c r="AN128" s="171">
        <f>SUM('General Liability'!BW$52+'General Liability'!BW$71)*$BI128</f>
        <v>250.99854772539834</v>
      </c>
      <c r="AO128" s="171">
        <f>SUM('General Liability'!BX$52+'General Liability'!BX$71)*$BI128</f>
        <v>250.99854772539834</v>
      </c>
      <c r="AP128" s="171">
        <f>SUM('General Liability'!BY$52+'General Liability'!BY$71)*$BI128</f>
        <v>250.99854772539834</v>
      </c>
      <c r="AQ128" s="171">
        <f>SUM('General Liability'!BZ$52+'General Liability'!BZ$71)*$BI128</f>
        <v>250.99854772539834</v>
      </c>
      <c r="AR128" s="171">
        <f>SUM('General Liability'!CA$52+'General Liability'!CA$71)*$BI128</f>
        <v>250.99854772539834</v>
      </c>
      <c r="AS128" s="171">
        <f>SUM('General Liability'!CB$52+'General Liability'!CB$71)*$BI128</f>
        <v>258.52850415716028</v>
      </c>
      <c r="AT128" s="171">
        <f>SUM('General Liability'!CC$52+'General Liability'!CC$71)*$BI128</f>
        <v>258.52850415716028</v>
      </c>
      <c r="AU128" s="171">
        <f>SUM('General Liability'!CD$52+'General Liability'!CD$71)*$BI128</f>
        <v>258.52850415716028</v>
      </c>
      <c r="AV128" s="171">
        <f>SUM('General Liability'!CE$52+'General Liability'!CE$71)*$BI128</f>
        <v>258.52850415716028</v>
      </c>
      <c r="AW128" s="171">
        <f>SUM('General Liability'!CF$52+'General Liability'!CF$71)*$BI128</f>
        <v>258.52850415716028</v>
      </c>
      <c r="AX128" s="171">
        <f>SUM('General Liability'!CG$52+'General Liability'!CG$71)*$BI128</f>
        <v>258.52850415716028</v>
      </c>
      <c r="AY128" s="171">
        <f>SUM('General Liability'!CH$52+'General Liability'!CH$71)*$BI128</f>
        <v>258.52850415716028</v>
      </c>
      <c r="AZ128" s="171">
        <f>SUM('General Liability'!CI$52+'General Liability'!CI$71)*$BI128</f>
        <v>258.52850415716028</v>
      </c>
      <c r="BA128" s="171">
        <f>SUM('General Liability'!CJ$52+'General Liability'!CJ$71)*$BI128</f>
        <v>258.52850415716028</v>
      </c>
      <c r="BB128" s="171">
        <f>SUM('General Liability'!CK$52+'General Liability'!CK$71)*$BI128</f>
        <v>258.52850415716028</v>
      </c>
      <c r="BC128" s="171">
        <f>SUM('General Liability'!CL$52+'General Liability'!CL$71)*$BI128</f>
        <v>258.52850415716028</v>
      </c>
      <c r="BD128" s="171">
        <f>SUM('General Liability'!CM$52+'General Liability'!CM$71)*$BI128</f>
        <v>258.52850415716028</v>
      </c>
      <c r="BE128" s="171">
        <f>SUM('General Liability'!CN$52+'General Liability'!CN$71)*$BI128</f>
        <v>266.28435928187514</v>
      </c>
      <c r="BF128" s="171">
        <f>SUM('General Liability'!CO$52+'General Liability'!CO$71)*$BI128</f>
        <v>266.28435928187514</v>
      </c>
      <c r="BG128" s="171">
        <f>SUM('General Liability'!CP$52+'General Liability'!CP$71)*$BI128</f>
        <v>266.28435928187514</v>
      </c>
      <c r="BI128" s="174">
        <f>SUMIF(Revenue!$P:$P,'GL - Import (US)'!$F128,Revenue!$O:$O)</f>
        <v>4.5286076119391205E-3</v>
      </c>
    </row>
    <row r="129" spans="1:61" s="173" customFormat="1" ht="12.75" hidden="1" customHeight="1">
      <c r="A129" s="179" t="s">
        <v>654</v>
      </c>
      <c r="B129" s="179" t="s">
        <v>609</v>
      </c>
      <c r="C129" s="170" t="str" cm="1">
        <f t="array" ref="C129">IFERROR(INDEX('Legal Entity'!B:B,MATCH('GL - Import (US)'!F129,'Legal Entity'!A:A,0),0),0)</f>
        <v>1715 - Cleveland Thermal Generation Inc.</v>
      </c>
      <c r="D129" s="170" t="str" cm="1">
        <f t="array" ref="D129">IFERROR(INDEX('Legal Entity'!C:C,MATCH(F129,'Legal Entity'!A:A,0),0),0)</f>
        <v>US</v>
      </c>
      <c r="E129" s="170" t="s">
        <v>631</v>
      </c>
      <c r="F129" s="170" t="s">
        <v>303</v>
      </c>
      <c r="G129" s="170"/>
      <c r="H129" s="171">
        <f>SUM('General Liability'!AQ$52+'General Liability'!AQ$71)*$BI129</f>
        <v>259.86453373493003</v>
      </c>
      <c r="I129" s="171">
        <f>SUM('General Liability'!AR$52+'General Liability'!AR$71)*$BI129</f>
        <v>333.94301918842751</v>
      </c>
      <c r="J129" s="171">
        <f>SUM('General Liability'!AS$52+'General Liability'!AS$71)*$BI129</f>
        <v>333.94301918842751</v>
      </c>
      <c r="K129" s="171">
        <f>SUM('General Liability'!AT$52+'General Liability'!AT$71)*$BI129</f>
        <v>333.94301918842751</v>
      </c>
      <c r="L129" s="171">
        <f>SUM('General Liability'!AU$52+'General Liability'!AU$71)*$BI129</f>
        <v>333.94301918842751</v>
      </c>
      <c r="M129" s="171">
        <f>SUM('General Liability'!AV$52+'General Liability'!AV$71)*$BI129</f>
        <v>333.94301918842751</v>
      </c>
      <c r="N129" s="171">
        <f>SUM('General Liability'!AW$52+'General Liability'!AW$71)*$BI129</f>
        <v>333.94301918842751</v>
      </c>
      <c r="O129" s="171">
        <f>SUM('General Liability'!AX$52+'General Liability'!AX$71)*$BI129</f>
        <v>333.94301918842751</v>
      </c>
      <c r="P129" s="171">
        <f>SUM('General Liability'!AY$52+'General Liability'!AY$71)*$BI129</f>
        <v>333.94301918842751</v>
      </c>
      <c r="Q129" s="171">
        <f>SUM('General Liability'!AZ$52+'General Liability'!AZ$71)*$BI129</f>
        <v>333.94301918842751</v>
      </c>
      <c r="R129" s="171">
        <f>SUM('General Liability'!BA$52+'General Liability'!BA$71)*$BI129</f>
        <v>333.94301918842751</v>
      </c>
      <c r="S129" s="171">
        <f>SUM('General Liability'!BB$52+'General Liability'!BB$71)*$BI129</f>
        <v>333.94301918842751</v>
      </c>
      <c r="T129" s="171">
        <f>SUM('General Liability'!BC$52+'General Liability'!BC$71)*$BI129</f>
        <v>333.94301918842751</v>
      </c>
      <c r="U129" s="171">
        <f>SUM('General Liability'!BD$52+'General Liability'!BD$71)*$BI129</f>
        <v>358.98874562755958</v>
      </c>
      <c r="V129" s="171">
        <f>SUM('General Liability'!BE$52+'General Liability'!BE$71)*$BI129</f>
        <v>358.98874562755958</v>
      </c>
      <c r="W129" s="171">
        <f>SUM('General Liability'!BF$52+'General Liability'!BF$71)*$BI129</f>
        <v>358.98874562755958</v>
      </c>
      <c r="X129" s="171">
        <f>SUM('General Liability'!BG$52+'General Liability'!BG$71)*$BI129</f>
        <v>358.98874562755958</v>
      </c>
      <c r="Y129" s="171">
        <f>SUM('General Liability'!BH$52+'General Liability'!BH$71)*$BI129</f>
        <v>358.98874562755958</v>
      </c>
      <c r="Z129" s="171">
        <f>SUM('General Liability'!BI$52+'General Liability'!BI$71)*$BI129</f>
        <v>358.98874562755958</v>
      </c>
      <c r="AA129" s="171">
        <f>SUM('General Liability'!BJ$52+'General Liability'!BJ$71)*$BI129</f>
        <v>358.98874562755958</v>
      </c>
      <c r="AB129" s="171">
        <f>SUM('General Liability'!BK$52+'General Liability'!BK$71)*$BI129</f>
        <v>358.98874562755958</v>
      </c>
      <c r="AC129" s="171">
        <f>SUM('General Liability'!BL$52+'General Liability'!BL$71)*$BI129</f>
        <v>358.98874562755958</v>
      </c>
      <c r="AD129" s="171">
        <f>SUM('General Liability'!BM$52+'General Liability'!BM$71)*$BI129</f>
        <v>358.98874562755958</v>
      </c>
      <c r="AE129" s="171">
        <f>SUM('General Liability'!BN$52+'General Liability'!BN$71)*$BI129</f>
        <v>358.98874562755958</v>
      </c>
      <c r="AF129" s="171">
        <f>SUM('General Liability'!BO$52+'General Liability'!BO$71)*$BI129</f>
        <v>358.98874562755958</v>
      </c>
      <c r="AG129" s="171">
        <f>SUM('General Liability'!BP$52+'General Liability'!BP$71)*$BI129</f>
        <v>385.9129015496265</v>
      </c>
      <c r="AH129" s="171">
        <f>SUM('General Liability'!BQ$52+'General Liability'!BQ$71)*$BI129</f>
        <v>385.9129015496265</v>
      </c>
      <c r="AI129" s="171">
        <f>SUM('General Liability'!BR$52+'General Liability'!BR$71)*$BI129</f>
        <v>385.9129015496265</v>
      </c>
      <c r="AJ129" s="171">
        <f>SUM('General Liability'!BS$52+'General Liability'!BS$71)*$BI129</f>
        <v>385.9129015496265</v>
      </c>
      <c r="AK129" s="171">
        <f>SUM('General Liability'!BT$52+'General Liability'!BT$71)*$BI129</f>
        <v>385.9129015496265</v>
      </c>
      <c r="AL129" s="171">
        <f>SUM('General Liability'!BU$52+'General Liability'!BU$71)*$BI129</f>
        <v>385.9129015496265</v>
      </c>
      <c r="AM129" s="171">
        <f>SUM('General Liability'!BV$52+'General Liability'!BV$71)*$BI129</f>
        <v>385.9129015496265</v>
      </c>
      <c r="AN129" s="171">
        <f>SUM('General Liability'!BW$52+'General Liability'!BW$71)*$BI129</f>
        <v>385.9129015496265</v>
      </c>
      <c r="AO129" s="171">
        <f>SUM('General Liability'!BX$52+'General Liability'!BX$71)*$BI129</f>
        <v>385.9129015496265</v>
      </c>
      <c r="AP129" s="171">
        <f>SUM('General Liability'!BY$52+'General Liability'!BY$71)*$BI129</f>
        <v>385.9129015496265</v>
      </c>
      <c r="AQ129" s="171">
        <f>SUM('General Liability'!BZ$52+'General Liability'!BZ$71)*$BI129</f>
        <v>385.9129015496265</v>
      </c>
      <c r="AR129" s="171">
        <f>SUM('General Liability'!CA$52+'General Liability'!CA$71)*$BI129</f>
        <v>385.9129015496265</v>
      </c>
      <c r="AS129" s="171">
        <f>SUM('General Liability'!CB$52+'General Liability'!CB$71)*$BI129</f>
        <v>397.49028859611531</v>
      </c>
      <c r="AT129" s="171">
        <f>SUM('General Liability'!CC$52+'General Liability'!CC$71)*$BI129</f>
        <v>397.49028859611531</v>
      </c>
      <c r="AU129" s="171">
        <f>SUM('General Liability'!CD$52+'General Liability'!CD$71)*$BI129</f>
        <v>397.49028859611531</v>
      </c>
      <c r="AV129" s="171">
        <f>SUM('General Liability'!CE$52+'General Liability'!CE$71)*$BI129</f>
        <v>397.49028859611531</v>
      </c>
      <c r="AW129" s="171">
        <f>SUM('General Liability'!CF$52+'General Liability'!CF$71)*$BI129</f>
        <v>397.49028859611531</v>
      </c>
      <c r="AX129" s="171">
        <f>SUM('General Liability'!CG$52+'General Liability'!CG$71)*$BI129</f>
        <v>397.49028859611531</v>
      </c>
      <c r="AY129" s="171">
        <f>SUM('General Liability'!CH$52+'General Liability'!CH$71)*$BI129</f>
        <v>397.49028859611531</v>
      </c>
      <c r="AZ129" s="171">
        <f>SUM('General Liability'!CI$52+'General Liability'!CI$71)*$BI129</f>
        <v>397.49028859611531</v>
      </c>
      <c r="BA129" s="171">
        <f>SUM('General Liability'!CJ$52+'General Liability'!CJ$71)*$BI129</f>
        <v>397.49028859611531</v>
      </c>
      <c r="BB129" s="171">
        <f>SUM('General Liability'!CK$52+'General Liability'!CK$71)*$BI129</f>
        <v>397.49028859611531</v>
      </c>
      <c r="BC129" s="171">
        <f>SUM('General Liability'!CL$52+'General Liability'!CL$71)*$BI129</f>
        <v>397.49028859611531</v>
      </c>
      <c r="BD129" s="171">
        <f>SUM('General Liability'!CM$52+'General Liability'!CM$71)*$BI129</f>
        <v>397.49028859611531</v>
      </c>
      <c r="BE129" s="171">
        <f>SUM('General Liability'!CN$52+'General Liability'!CN$71)*$BI129</f>
        <v>409.41499725399882</v>
      </c>
      <c r="BF129" s="171">
        <f>SUM('General Liability'!CO$52+'General Liability'!CO$71)*$BI129</f>
        <v>409.41499725399882</v>
      </c>
      <c r="BG129" s="171">
        <f>SUM('General Liability'!CP$52+'General Liability'!CP$71)*$BI129</f>
        <v>409.41499725399882</v>
      </c>
      <c r="BI129" s="174">
        <f>SUMIF(Revenue!$P:$P,'GL - Import (US)'!$F129,Revenue!$O:$O)</f>
        <v>6.9627817345586495E-3</v>
      </c>
    </row>
    <row r="130" spans="1:61" s="173" customFormat="1" ht="12.75" hidden="1" customHeight="1">
      <c r="A130" s="179" t="s">
        <v>654</v>
      </c>
      <c r="B130" s="179" t="s">
        <v>609</v>
      </c>
      <c r="C130" s="170" t="str" cm="1">
        <f t="array" ref="C130">IFERROR(INDEX('Legal Entity'!B:B,MATCH('GL - Import (US)'!F130,'Legal Entity'!A:A,0),0),0)</f>
        <v>1715 - Cleveland Thermal Generation Inc.</v>
      </c>
      <c r="D130" s="170" t="str" cm="1">
        <f t="array" ref="D130">IFERROR(INDEX('Legal Entity'!C:C,MATCH(F130,'Legal Entity'!A:A,0),0),0)</f>
        <v>US</v>
      </c>
      <c r="E130" s="170" t="s">
        <v>631</v>
      </c>
      <c r="F130" s="170" t="s">
        <v>307</v>
      </c>
      <c r="G130" s="170"/>
      <c r="H130" s="171">
        <f>SUM('General Liability'!AQ$52+'General Liability'!AQ$71)*$BI130</f>
        <v>57.175424904430109</v>
      </c>
      <c r="I130" s="171">
        <f>SUM('General Liability'!AR$52+'General Liability'!AR$71)*$BI130</f>
        <v>73.474181880634774</v>
      </c>
      <c r="J130" s="171">
        <f>SUM('General Liability'!AS$52+'General Liability'!AS$71)*$BI130</f>
        <v>73.474181880634774</v>
      </c>
      <c r="K130" s="171">
        <f>SUM('General Liability'!AT$52+'General Liability'!AT$71)*$BI130</f>
        <v>73.474181880634774</v>
      </c>
      <c r="L130" s="171">
        <f>SUM('General Liability'!AU$52+'General Liability'!AU$71)*$BI130</f>
        <v>73.474181880634774</v>
      </c>
      <c r="M130" s="171">
        <f>SUM('General Liability'!AV$52+'General Liability'!AV$71)*$BI130</f>
        <v>73.474181880634774</v>
      </c>
      <c r="N130" s="171">
        <f>SUM('General Liability'!AW$52+'General Liability'!AW$71)*$BI130</f>
        <v>73.474181880634774</v>
      </c>
      <c r="O130" s="171">
        <f>SUM('General Liability'!AX$52+'General Liability'!AX$71)*$BI130</f>
        <v>73.474181880634774</v>
      </c>
      <c r="P130" s="171">
        <f>SUM('General Liability'!AY$52+'General Liability'!AY$71)*$BI130</f>
        <v>73.474181880634774</v>
      </c>
      <c r="Q130" s="171">
        <f>SUM('General Liability'!AZ$52+'General Liability'!AZ$71)*$BI130</f>
        <v>73.474181880634774</v>
      </c>
      <c r="R130" s="171">
        <f>SUM('General Liability'!BA$52+'General Liability'!BA$71)*$BI130</f>
        <v>73.474181880634774</v>
      </c>
      <c r="S130" s="171">
        <f>SUM('General Liability'!BB$52+'General Liability'!BB$71)*$BI130</f>
        <v>73.474181880634774</v>
      </c>
      <c r="T130" s="171">
        <f>SUM('General Liability'!BC$52+'General Liability'!BC$71)*$BI130</f>
        <v>73.474181880634774</v>
      </c>
      <c r="U130" s="171">
        <f>SUM('General Liability'!BD$52+'General Liability'!BD$71)*$BI130</f>
        <v>78.984745521682385</v>
      </c>
      <c r="V130" s="171">
        <f>SUM('General Liability'!BE$52+'General Liability'!BE$71)*$BI130</f>
        <v>78.984745521682385</v>
      </c>
      <c r="W130" s="171">
        <f>SUM('General Liability'!BF$52+'General Liability'!BF$71)*$BI130</f>
        <v>78.984745521682385</v>
      </c>
      <c r="X130" s="171">
        <f>SUM('General Liability'!BG$52+'General Liability'!BG$71)*$BI130</f>
        <v>78.984745521682385</v>
      </c>
      <c r="Y130" s="171">
        <f>SUM('General Liability'!BH$52+'General Liability'!BH$71)*$BI130</f>
        <v>78.984745521682385</v>
      </c>
      <c r="Z130" s="171">
        <f>SUM('General Liability'!BI$52+'General Liability'!BI$71)*$BI130</f>
        <v>78.984745521682385</v>
      </c>
      <c r="AA130" s="171">
        <f>SUM('General Liability'!BJ$52+'General Liability'!BJ$71)*$BI130</f>
        <v>78.984745521682385</v>
      </c>
      <c r="AB130" s="171">
        <f>SUM('General Liability'!BK$52+'General Liability'!BK$71)*$BI130</f>
        <v>78.984745521682385</v>
      </c>
      <c r="AC130" s="171">
        <f>SUM('General Liability'!BL$52+'General Liability'!BL$71)*$BI130</f>
        <v>78.984745521682385</v>
      </c>
      <c r="AD130" s="171">
        <f>SUM('General Liability'!BM$52+'General Liability'!BM$71)*$BI130</f>
        <v>78.984745521682385</v>
      </c>
      <c r="AE130" s="171">
        <f>SUM('General Liability'!BN$52+'General Liability'!BN$71)*$BI130</f>
        <v>78.984745521682385</v>
      </c>
      <c r="AF130" s="171">
        <f>SUM('General Liability'!BO$52+'General Liability'!BO$71)*$BI130</f>
        <v>78.984745521682385</v>
      </c>
      <c r="AG130" s="171">
        <f>SUM('General Liability'!BP$52+'General Liability'!BP$71)*$BI130</f>
        <v>84.908601435808549</v>
      </c>
      <c r="AH130" s="171">
        <f>SUM('General Liability'!BQ$52+'General Liability'!BQ$71)*$BI130</f>
        <v>84.908601435808549</v>
      </c>
      <c r="AI130" s="171">
        <f>SUM('General Liability'!BR$52+'General Liability'!BR$71)*$BI130</f>
        <v>84.908601435808549</v>
      </c>
      <c r="AJ130" s="171">
        <f>SUM('General Liability'!BS$52+'General Liability'!BS$71)*$BI130</f>
        <v>84.908601435808549</v>
      </c>
      <c r="AK130" s="171">
        <f>SUM('General Liability'!BT$52+'General Liability'!BT$71)*$BI130</f>
        <v>84.908601435808549</v>
      </c>
      <c r="AL130" s="171">
        <f>SUM('General Liability'!BU$52+'General Liability'!BU$71)*$BI130</f>
        <v>84.908601435808549</v>
      </c>
      <c r="AM130" s="171">
        <f>SUM('General Liability'!BV$52+'General Liability'!BV$71)*$BI130</f>
        <v>84.908601435808549</v>
      </c>
      <c r="AN130" s="171">
        <f>SUM('General Liability'!BW$52+'General Liability'!BW$71)*$BI130</f>
        <v>84.908601435808549</v>
      </c>
      <c r="AO130" s="171">
        <f>SUM('General Liability'!BX$52+'General Liability'!BX$71)*$BI130</f>
        <v>84.908601435808549</v>
      </c>
      <c r="AP130" s="171">
        <f>SUM('General Liability'!BY$52+'General Liability'!BY$71)*$BI130</f>
        <v>84.908601435808549</v>
      </c>
      <c r="AQ130" s="171">
        <f>SUM('General Liability'!BZ$52+'General Liability'!BZ$71)*$BI130</f>
        <v>84.908601435808549</v>
      </c>
      <c r="AR130" s="171">
        <f>SUM('General Liability'!CA$52+'General Liability'!CA$71)*$BI130</f>
        <v>84.908601435808549</v>
      </c>
      <c r="AS130" s="171">
        <f>SUM('General Liability'!CB$52+'General Liability'!CB$71)*$BI130</f>
        <v>87.455859478882815</v>
      </c>
      <c r="AT130" s="171">
        <f>SUM('General Liability'!CC$52+'General Liability'!CC$71)*$BI130</f>
        <v>87.455859478882815</v>
      </c>
      <c r="AU130" s="171">
        <f>SUM('General Liability'!CD$52+'General Liability'!CD$71)*$BI130</f>
        <v>87.455859478882815</v>
      </c>
      <c r="AV130" s="171">
        <f>SUM('General Liability'!CE$52+'General Liability'!CE$71)*$BI130</f>
        <v>87.455859478882815</v>
      </c>
      <c r="AW130" s="171">
        <f>SUM('General Liability'!CF$52+'General Liability'!CF$71)*$BI130</f>
        <v>87.455859478882815</v>
      </c>
      <c r="AX130" s="171">
        <f>SUM('General Liability'!CG$52+'General Liability'!CG$71)*$BI130</f>
        <v>87.455859478882815</v>
      </c>
      <c r="AY130" s="171">
        <f>SUM('General Liability'!CH$52+'General Liability'!CH$71)*$BI130</f>
        <v>87.455859478882815</v>
      </c>
      <c r="AZ130" s="171">
        <f>SUM('General Liability'!CI$52+'General Liability'!CI$71)*$BI130</f>
        <v>87.455859478882815</v>
      </c>
      <c r="BA130" s="171">
        <f>SUM('General Liability'!CJ$52+'General Liability'!CJ$71)*$BI130</f>
        <v>87.455859478882815</v>
      </c>
      <c r="BB130" s="171">
        <f>SUM('General Liability'!CK$52+'General Liability'!CK$71)*$BI130</f>
        <v>87.455859478882815</v>
      </c>
      <c r="BC130" s="171">
        <f>SUM('General Liability'!CL$52+'General Liability'!CL$71)*$BI130</f>
        <v>87.455859478882815</v>
      </c>
      <c r="BD130" s="171">
        <f>SUM('General Liability'!CM$52+'General Liability'!CM$71)*$BI130</f>
        <v>87.455859478882815</v>
      </c>
      <c r="BE130" s="171">
        <f>SUM('General Liability'!CN$52+'General Liability'!CN$71)*$BI130</f>
        <v>90.079535263249298</v>
      </c>
      <c r="BF130" s="171">
        <f>SUM('General Liability'!CO$52+'General Liability'!CO$71)*$BI130</f>
        <v>90.079535263249298</v>
      </c>
      <c r="BG130" s="171">
        <f>SUM('General Liability'!CP$52+'General Liability'!CP$71)*$BI130</f>
        <v>90.079535263249298</v>
      </c>
      <c r="BI130" s="174">
        <f>SUMIF(Revenue!$P:$P,'GL - Import (US)'!$F130,Revenue!$O:$O)</f>
        <v>1.5319520462006183E-3</v>
      </c>
    </row>
    <row r="131" spans="1:61" s="173" customFormat="1" ht="12.75" hidden="1" customHeight="1">
      <c r="A131" s="179" t="s">
        <v>654</v>
      </c>
      <c r="B131" s="179" t="s">
        <v>609</v>
      </c>
      <c r="C131" s="170" t="str" cm="1">
        <f t="array" ref="C131">IFERROR(INDEX('Legal Entity'!B:B,MATCH('GL - Import (US)'!F131,'Legal Entity'!A:A,0),0),0)</f>
        <v>1720 - Cleveland Thermal Steam Distribution Inc.</v>
      </c>
      <c r="D131" s="170" t="str" cm="1">
        <f t="array" ref="D131">IFERROR(INDEX('Legal Entity'!C:C,MATCH(F131,'Legal Entity'!A:A,0),0),0)</f>
        <v>US</v>
      </c>
      <c r="E131" s="170" t="s">
        <v>631</v>
      </c>
      <c r="F131" s="170" t="s">
        <v>322</v>
      </c>
      <c r="G131" s="170"/>
      <c r="H131" s="171">
        <f>SUM('General Liability'!AQ$52+'General Liability'!AQ$71)*$BI131</f>
        <v>6.4012787376319196</v>
      </c>
      <c r="I131" s="171">
        <f>SUM('General Liability'!AR$52+'General Liability'!AR$71)*$BI131</f>
        <v>8.2260642404244813</v>
      </c>
      <c r="J131" s="171">
        <f>SUM('General Liability'!AS$52+'General Liability'!AS$71)*$BI131</f>
        <v>8.2260642404244813</v>
      </c>
      <c r="K131" s="171">
        <f>SUM('General Liability'!AT$52+'General Liability'!AT$71)*$BI131</f>
        <v>8.2260642404244813</v>
      </c>
      <c r="L131" s="171">
        <f>SUM('General Liability'!AU$52+'General Liability'!AU$71)*$BI131</f>
        <v>8.2260642404244813</v>
      </c>
      <c r="M131" s="171">
        <f>SUM('General Liability'!AV$52+'General Liability'!AV$71)*$BI131</f>
        <v>8.2260642404244813</v>
      </c>
      <c r="N131" s="171">
        <f>SUM('General Liability'!AW$52+'General Liability'!AW$71)*$BI131</f>
        <v>8.2260642404244813</v>
      </c>
      <c r="O131" s="171">
        <f>SUM('General Liability'!AX$52+'General Liability'!AX$71)*$BI131</f>
        <v>8.2260642404244813</v>
      </c>
      <c r="P131" s="171">
        <f>SUM('General Liability'!AY$52+'General Liability'!AY$71)*$BI131</f>
        <v>8.2260642404244813</v>
      </c>
      <c r="Q131" s="171">
        <f>SUM('General Liability'!AZ$52+'General Liability'!AZ$71)*$BI131</f>
        <v>8.2260642404244813</v>
      </c>
      <c r="R131" s="171">
        <f>SUM('General Liability'!BA$52+'General Liability'!BA$71)*$BI131</f>
        <v>8.2260642404244813</v>
      </c>
      <c r="S131" s="171">
        <f>SUM('General Liability'!BB$52+'General Liability'!BB$71)*$BI131</f>
        <v>8.2260642404244813</v>
      </c>
      <c r="T131" s="171">
        <f>SUM('General Liability'!BC$52+'General Liability'!BC$71)*$BI131</f>
        <v>8.2260642404244813</v>
      </c>
      <c r="U131" s="171">
        <f>SUM('General Liability'!BD$52+'General Liability'!BD$71)*$BI131</f>
        <v>8.8430190584563171</v>
      </c>
      <c r="V131" s="171">
        <f>SUM('General Liability'!BE$52+'General Liability'!BE$71)*$BI131</f>
        <v>8.8430190584563171</v>
      </c>
      <c r="W131" s="171">
        <f>SUM('General Liability'!BF$52+'General Liability'!BF$71)*$BI131</f>
        <v>8.8430190584563171</v>
      </c>
      <c r="X131" s="171">
        <f>SUM('General Liability'!BG$52+'General Liability'!BG$71)*$BI131</f>
        <v>8.8430190584563171</v>
      </c>
      <c r="Y131" s="171">
        <f>SUM('General Liability'!BH$52+'General Liability'!BH$71)*$BI131</f>
        <v>8.8430190584563171</v>
      </c>
      <c r="Z131" s="171">
        <f>SUM('General Liability'!BI$52+'General Liability'!BI$71)*$BI131</f>
        <v>8.8430190584563171</v>
      </c>
      <c r="AA131" s="171">
        <f>SUM('General Liability'!BJ$52+'General Liability'!BJ$71)*$BI131</f>
        <v>8.8430190584563171</v>
      </c>
      <c r="AB131" s="171">
        <f>SUM('General Liability'!BK$52+'General Liability'!BK$71)*$BI131</f>
        <v>8.8430190584563171</v>
      </c>
      <c r="AC131" s="171">
        <f>SUM('General Liability'!BL$52+'General Liability'!BL$71)*$BI131</f>
        <v>8.8430190584563171</v>
      </c>
      <c r="AD131" s="171">
        <f>SUM('General Liability'!BM$52+'General Liability'!BM$71)*$BI131</f>
        <v>8.8430190584563171</v>
      </c>
      <c r="AE131" s="171">
        <f>SUM('General Liability'!BN$52+'General Liability'!BN$71)*$BI131</f>
        <v>8.8430190584563171</v>
      </c>
      <c r="AF131" s="171">
        <f>SUM('General Liability'!BO$52+'General Liability'!BO$71)*$BI131</f>
        <v>8.8430190584563171</v>
      </c>
      <c r="AG131" s="171">
        <f>SUM('General Liability'!BP$52+'General Liability'!BP$71)*$BI131</f>
        <v>9.5062454878405394</v>
      </c>
      <c r="AH131" s="171">
        <f>SUM('General Liability'!BQ$52+'General Liability'!BQ$71)*$BI131</f>
        <v>9.5062454878405394</v>
      </c>
      <c r="AI131" s="171">
        <f>SUM('General Liability'!BR$52+'General Liability'!BR$71)*$BI131</f>
        <v>9.5062454878405394</v>
      </c>
      <c r="AJ131" s="171">
        <f>SUM('General Liability'!BS$52+'General Liability'!BS$71)*$BI131</f>
        <v>9.5062454878405394</v>
      </c>
      <c r="AK131" s="171">
        <f>SUM('General Liability'!BT$52+'General Liability'!BT$71)*$BI131</f>
        <v>9.5062454878405394</v>
      </c>
      <c r="AL131" s="171">
        <f>SUM('General Liability'!BU$52+'General Liability'!BU$71)*$BI131</f>
        <v>9.5062454878405394</v>
      </c>
      <c r="AM131" s="171">
        <f>SUM('General Liability'!BV$52+'General Liability'!BV$71)*$BI131</f>
        <v>9.5062454878405394</v>
      </c>
      <c r="AN131" s="171">
        <f>SUM('General Liability'!BW$52+'General Liability'!BW$71)*$BI131</f>
        <v>9.5062454878405394</v>
      </c>
      <c r="AO131" s="171">
        <f>SUM('General Liability'!BX$52+'General Liability'!BX$71)*$BI131</f>
        <v>9.5062454878405394</v>
      </c>
      <c r="AP131" s="171">
        <f>SUM('General Liability'!BY$52+'General Liability'!BY$71)*$BI131</f>
        <v>9.5062454878405394</v>
      </c>
      <c r="AQ131" s="171">
        <f>SUM('General Liability'!BZ$52+'General Liability'!BZ$71)*$BI131</f>
        <v>9.5062454878405394</v>
      </c>
      <c r="AR131" s="171">
        <f>SUM('General Liability'!CA$52+'General Liability'!CA$71)*$BI131</f>
        <v>9.5062454878405394</v>
      </c>
      <c r="AS131" s="171">
        <f>SUM('General Liability'!CB$52+'General Liability'!CB$71)*$BI131</f>
        <v>9.7914328524757561</v>
      </c>
      <c r="AT131" s="171">
        <f>SUM('General Liability'!CC$52+'General Liability'!CC$71)*$BI131</f>
        <v>9.7914328524757561</v>
      </c>
      <c r="AU131" s="171">
        <f>SUM('General Liability'!CD$52+'General Liability'!CD$71)*$BI131</f>
        <v>9.7914328524757561</v>
      </c>
      <c r="AV131" s="171">
        <f>SUM('General Liability'!CE$52+'General Liability'!CE$71)*$BI131</f>
        <v>9.7914328524757561</v>
      </c>
      <c r="AW131" s="171">
        <f>SUM('General Liability'!CF$52+'General Liability'!CF$71)*$BI131</f>
        <v>9.7914328524757561</v>
      </c>
      <c r="AX131" s="171">
        <f>SUM('General Liability'!CG$52+'General Liability'!CG$71)*$BI131</f>
        <v>9.7914328524757561</v>
      </c>
      <c r="AY131" s="171">
        <f>SUM('General Liability'!CH$52+'General Liability'!CH$71)*$BI131</f>
        <v>9.7914328524757561</v>
      </c>
      <c r="AZ131" s="171">
        <f>SUM('General Liability'!CI$52+'General Liability'!CI$71)*$BI131</f>
        <v>9.7914328524757561</v>
      </c>
      <c r="BA131" s="171">
        <f>SUM('General Liability'!CJ$52+'General Liability'!CJ$71)*$BI131</f>
        <v>9.7914328524757561</v>
      </c>
      <c r="BB131" s="171">
        <f>SUM('General Liability'!CK$52+'General Liability'!CK$71)*$BI131</f>
        <v>9.7914328524757561</v>
      </c>
      <c r="BC131" s="171">
        <f>SUM('General Liability'!CL$52+'General Liability'!CL$71)*$BI131</f>
        <v>9.7914328524757561</v>
      </c>
      <c r="BD131" s="171">
        <f>SUM('General Liability'!CM$52+'General Liability'!CM$71)*$BI131</f>
        <v>9.7914328524757561</v>
      </c>
      <c r="BE131" s="171">
        <f>SUM('General Liability'!CN$52+'General Liability'!CN$71)*$BI131</f>
        <v>10.085175838050029</v>
      </c>
      <c r="BF131" s="171">
        <f>SUM('General Liability'!CO$52+'General Liability'!CO$71)*$BI131</f>
        <v>10.085175838050029</v>
      </c>
      <c r="BG131" s="171">
        <f>SUM('General Liability'!CP$52+'General Liability'!CP$71)*$BI131</f>
        <v>10.085175838050029</v>
      </c>
      <c r="BI131" s="174">
        <f>SUMIF(Revenue!$P:$P,'GL - Import (US)'!$F131,Revenue!$O:$O)</f>
        <v>1.7151515842352575E-4</v>
      </c>
    </row>
    <row r="132" spans="1:61" s="173" customFormat="1" ht="12.75" hidden="1" customHeight="1">
      <c r="A132" s="179" t="s">
        <v>654</v>
      </c>
      <c r="B132" s="179" t="s">
        <v>609</v>
      </c>
      <c r="C132" s="170" t="str" cm="1">
        <f t="array" ref="C132">IFERROR(INDEX('Legal Entity'!B:B,MATCH('GL - Import (US)'!F132,'Legal Entity'!A:A,0),0),0)</f>
        <v>1720 - Cleveland Thermal Steam Distribution Inc.</v>
      </c>
      <c r="D132" s="170" t="str" cm="1">
        <f t="array" ref="D132">IFERROR(INDEX('Legal Entity'!C:C,MATCH(F132,'Legal Entity'!A:A,0),0),0)</f>
        <v>US</v>
      </c>
      <c r="E132" s="170" t="s">
        <v>631</v>
      </c>
      <c r="F132" s="170" t="s">
        <v>323</v>
      </c>
      <c r="G132" s="170"/>
      <c r="H132" s="171">
        <f>SUM('General Liability'!AQ$52+'General Liability'!AQ$71)*$BI132</f>
        <v>1709.4198934109754</v>
      </c>
      <c r="I132" s="171">
        <f>SUM('General Liability'!AR$52+'General Liability'!AR$71)*$BI132</f>
        <v>2196.7170050558143</v>
      </c>
      <c r="J132" s="171">
        <f>SUM('General Liability'!AS$52+'General Liability'!AS$71)*$BI132</f>
        <v>2196.7170050558143</v>
      </c>
      <c r="K132" s="171">
        <f>SUM('General Liability'!AT$52+'General Liability'!AT$71)*$BI132</f>
        <v>2196.7170050558143</v>
      </c>
      <c r="L132" s="171">
        <f>SUM('General Liability'!AU$52+'General Liability'!AU$71)*$BI132</f>
        <v>2196.7170050558143</v>
      </c>
      <c r="M132" s="171">
        <f>SUM('General Liability'!AV$52+'General Liability'!AV$71)*$BI132</f>
        <v>2196.7170050558143</v>
      </c>
      <c r="N132" s="171">
        <f>SUM('General Liability'!AW$52+'General Liability'!AW$71)*$BI132</f>
        <v>2196.7170050558143</v>
      </c>
      <c r="O132" s="171">
        <f>SUM('General Liability'!AX$52+'General Liability'!AX$71)*$BI132</f>
        <v>2196.7170050558143</v>
      </c>
      <c r="P132" s="171">
        <f>SUM('General Liability'!AY$52+'General Liability'!AY$71)*$BI132</f>
        <v>2196.7170050558143</v>
      </c>
      <c r="Q132" s="171">
        <f>SUM('General Liability'!AZ$52+'General Liability'!AZ$71)*$BI132</f>
        <v>2196.7170050558143</v>
      </c>
      <c r="R132" s="171">
        <f>SUM('General Liability'!BA$52+'General Liability'!BA$71)*$BI132</f>
        <v>2196.7170050558143</v>
      </c>
      <c r="S132" s="171">
        <f>SUM('General Liability'!BB$52+'General Liability'!BB$71)*$BI132</f>
        <v>2196.7170050558143</v>
      </c>
      <c r="T132" s="171">
        <f>SUM('General Liability'!BC$52+'General Liability'!BC$71)*$BI132</f>
        <v>2196.7170050558143</v>
      </c>
      <c r="U132" s="171">
        <f>SUM('General Liability'!BD$52+'General Liability'!BD$71)*$BI132</f>
        <v>2361.4707804350001</v>
      </c>
      <c r="V132" s="171">
        <f>SUM('General Liability'!BE$52+'General Liability'!BE$71)*$BI132</f>
        <v>2361.4707804350001</v>
      </c>
      <c r="W132" s="171">
        <f>SUM('General Liability'!BF$52+'General Liability'!BF$71)*$BI132</f>
        <v>2361.4707804350001</v>
      </c>
      <c r="X132" s="171">
        <f>SUM('General Liability'!BG$52+'General Liability'!BG$71)*$BI132</f>
        <v>2361.4707804350001</v>
      </c>
      <c r="Y132" s="171">
        <f>SUM('General Liability'!BH$52+'General Liability'!BH$71)*$BI132</f>
        <v>2361.4707804350001</v>
      </c>
      <c r="Z132" s="171">
        <f>SUM('General Liability'!BI$52+'General Liability'!BI$71)*$BI132</f>
        <v>2361.4707804350001</v>
      </c>
      <c r="AA132" s="171">
        <f>SUM('General Liability'!BJ$52+'General Liability'!BJ$71)*$BI132</f>
        <v>2361.4707804350001</v>
      </c>
      <c r="AB132" s="171">
        <f>SUM('General Liability'!BK$52+'General Liability'!BK$71)*$BI132</f>
        <v>2361.4707804350001</v>
      </c>
      <c r="AC132" s="171">
        <f>SUM('General Liability'!BL$52+'General Liability'!BL$71)*$BI132</f>
        <v>2361.4707804350001</v>
      </c>
      <c r="AD132" s="171">
        <f>SUM('General Liability'!BM$52+'General Liability'!BM$71)*$BI132</f>
        <v>2361.4707804350001</v>
      </c>
      <c r="AE132" s="171">
        <f>SUM('General Liability'!BN$52+'General Liability'!BN$71)*$BI132</f>
        <v>2361.4707804350001</v>
      </c>
      <c r="AF132" s="171">
        <f>SUM('General Liability'!BO$52+'General Liability'!BO$71)*$BI132</f>
        <v>2361.4707804350001</v>
      </c>
      <c r="AG132" s="171">
        <f>SUM('General Liability'!BP$52+'General Liability'!BP$71)*$BI132</f>
        <v>2538.581088967625</v>
      </c>
      <c r="AH132" s="171">
        <f>SUM('General Liability'!BQ$52+'General Liability'!BQ$71)*$BI132</f>
        <v>2538.581088967625</v>
      </c>
      <c r="AI132" s="171">
        <f>SUM('General Liability'!BR$52+'General Liability'!BR$71)*$BI132</f>
        <v>2538.581088967625</v>
      </c>
      <c r="AJ132" s="171">
        <f>SUM('General Liability'!BS$52+'General Liability'!BS$71)*$BI132</f>
        <v>2538.581088967625</v>
      </c>
      <c r="AK132" s="171">
        <f>SUM('General Liability'!BT$52+'General Liability'!BT$71)*$BI132</f>
        <v>2538.581088967625</v>
      </c>
      <c r="AL132" s="171">
        <f>SUM('General Liability'!BU$52+'General Liability'!BU$71)*$BI132</f>
        <v>2538.581088967625</v>
      </c>
      <c r="AM132" s="171">
        <f>SUM('General Liability'!BV$52+'General Liability'!BV$71)*$BI132</f>
        <v>2538.581088967625</v>
      </c>
      <c r="AN132" s="171">
        <f>SUM('General Liability'!BW$52+'General Liability'!BW$71)*$BI132</f>
        <v>2538.581088967625</v>
      </c>
      <c r="AO132" s="171">
        <f>SUM('General Liability'!BX$52+'General Liability'!BX$71)*$BI132</f>
        <v>2538.581088967625</v>
      </c>
      <c r="AP132" s="171">
        <f>SUM('General Liability'!BY$52+'General Liability'!BY$71)*$BI132</f>
        <v>2538.581088967625</v>
      </c>
      <c r="AQ132" s="171">
        <f>SUM('General Liability'!BZ$52+'General Liability'!BZ$71)*$BI132</f>
        <v>2538.581088967625</v>
      </c>
      <c r="AR132" s="171">
        <f>SUM('General Liability'!CA$52+'General Liability'!CA$71)*$BI132</f>
        <v>2538.581088967625</v>
      </c>
      <c r="AS132" s="171">
        <f>SUM('General Liability'!CB$52+'General Liability'!CB$71)*$BI132</f>
        <v>2614.7385216366538</v>
      </c>
      <c r="AT132" s="171">
        <f>SUM('General Liability'!CC$52+'General Liability'!CC$71)*$BI132</f>
        <v>2614.7385216366538</v>
      </c>
      <c r="AU132" s="171">
        <f>SUM('General Liability'!CD$52+'General Liability'!CD$71)*$BI132</f>
        <v>2614.7385216366538</v>
      </c>
      <c r="AV132" s="171">
        <f>SUM('General Liability'!CE$52+'General Liability'!CE$71)*$BI132</f>
        <v>2614.7385216366538</v>
      </c>
      <c r="AW132" s="171">
        <f>SUM('General Liability'!CF$52+'General Liability'!CF$71)*$BI132</f>
        <v>2614.7385216366538</v>
      </c>
      <c r="AX132" s="171">
        <f>SUM('General Liability'!CG$52+'General Liability'!CG$71)*$BI132</f>
        <v>2614.7385216366538</v>
      </c>
      <c r="AY132" s="171">
        <f>SUM('General Liability'!CH$52+'General Liability'!CH$71)*$BI132</f>
        <v>2614.7385216366538</v>
      </c>
      <c r="AZ132" s="171">
        <f>SUM('General Liability'!CI$52+'General Liability'!CI$71)*$BI132</f>
        <v>2614.7385216366538</v>
      </c>
      <c r="BA132" s="171">
        <f>SUM('General Liability'!CJ$52+'General Liability'!CJ$71)*$BI132</f>
        <v>2614.7385216366538</v>
      </c>
      <c r="BB132" s="171">
        <f>SUM('General Liability'!CK$52+'General Liability'!CK$71)*$BI132</f>
        <v>2614.7385216366538</v>
      </c>
      <c r="BC132" s="171">
        <f>SUM('General Liability'!CL$52+'General Liability'!CL$71)*$BI132</f>
        <v>2614.7385216366538</v>
      </c>
      <c r="BD132" s="171">
        <f>SUM('General Liability'!CM$52+'General Liability'!CM$71)*$BI132</f>
        <v>2614.7385216366538</v>
      </c>
      <c r="BE132" s="171">
        <f>SUM('General Liability'!CN$52+'General Liability'!CN$71)*$BI132</f>
        <v>2693.1806772857535</v>
      </c>
      <c r="BF132" s="171">
        <f>SUM('General Liability'!CO$52+'General Liability'!CO$71)*$BI132</f>
        <v>2693.1806772857535</v>
      </c>
      <c r="BG132" s="171">
        <f>SUM('General Liability'!CP$52+'General Liability'!CP$71)*$BI132</f>
        <v>2693.1806772857535</v>
      </c>
      <c r="BI132" s="174">
        <f>SUMIF(Revenue!$P:$P,'GL - Import (US)'!$F132,Revenue!$O:$O)</f>
        <v>4.5802008606044983E-2</v>
      </c>
    </row>
    <row r="133" spans="1:61" s="173" customFormat="1" ht="12.75" hidden="1" customHeight="1">
      <c r="A133" s="179" t="s">
        <v>654</v>
      </c>
      <c r="B133" s="179" t="s">
        <v>609</v>
      </c>
      <c r="C133" s="170" t="str" cm="1">
        <f t="array" ref="C133">IFERROR(INDEX('Legal Entity'!B:B,MATCH('GL - Import (US)'!F133,'Legal Entity'!A:A,0),0),0)</f>
        <v>1725 - Cleveland Thermal Chilled Water Distribution Inc.</v>
      </c>
      <c r="D133" s="170" t="str" cm="1">
        <f t="array" ref="D133">IFERROR(INDEX('Legal Entity'!C:C,MATCH(F133,'Legal Entity'!A:A,0),0),0)</f>
        <v>US</v>
      </c>
      <c r="E133" s="170" t="s">
        <v>631</v>
      </c>
      <c r="F133" s="170" t="s">
        <v>328</v>
      </c>
      <c r="G133" s="170"/>
      <c r="H133" s="171">
        <f>SUM('General Liability'!AQ$52+'General Liability'!AQ$71)*$BI133</f>
        <v>1158.0819828172616</v>
      </c>
      <c r="I133" s="171">
        <f>SUM('General Liability'!AR$52+'General Liability'!AR$71)*$BI133</f>
        <v>1488.2115241020044</v>
      </c>
      <c r="J133" s="171">
        <f>SUM('General Liability'!AS$52+'General Liability'!AS$71)*$BI133</f>
        <v>1488.2115241020044</v>
      </c>
      <c r="K133" s="171">
        <f>SUM('General Liability'!AT$52+'General Liability'!AT$71)*$BI133</f>
        <v>1488.2115241020044</v>
      </c>
      <c r="L133" s="171">
        <f>SUM('General Liability'!AU$52+'General Liability'!AU$71)*$BI133</f>
        <v>1488.2115241020044</v>
      </c>
      <c r="M133" s="171">
        <f>SUM('General Liability'!AV$52+'General Liability'!AV$71)*$BI133</f>
        <v>1488.2115241020044</v>
      </c>
      <c r="N133" s="171">
        <f>SUM('General Liability'!AW$52+'General Liability'!AW$71)*$BI133</f>
        <v>1488.2115241020044</v>
      </c>
      <c r="O133" s="171">
        <f>SUM('General Liability'!AX$52+'General Liability'!AX$71)*$BI133</f>
        <v>1488.2115241020044</v>
      </c>
      <c r="P133" s="171">
        <f>SUM('General Liability'!AY$52+'General Liability'!AY$71)*$BI133</f>
        <v>1488.2115241020044</v>
      </c>
      <c r="Q133" s="171">
        <f>SUM('General Liability'!AZ$52+'General Liability'!AZ$71)*$BI133</f>
        <v>1488.2115241020044</v>
      </c>
      <c r="R133" s="171">
        <f>SUM('General Liability'!BA$52+'General Liability'!BA$71)*$BI133</f>
        <v>1488.2115241020044</v>
      </c>
      <c r="S133" s="171">
        <f>SUM('General Liability'!BB$52+'General Liability'!BB$71)*$BI133</f>
        <v>1488.2115241020044</v>
      </c>
      <c r="T133" s="171">
        <f>SUM('General Liability'!BC$52+'General Liability'!BC$71)*$BI133</f>
        <v>1488.2115241020044</v>
      </c>
      <c r="U133" s="171">
        <f>SUM('General Liability'!BD$52+'General Liability'!BD$71)*$BI133</f>
        <v>1599.8273884096548</v>
      </c>
      <c r="V133" s="171">
        <f>SUM('General Liability'!BE$52+'General Liability'!BE$71)*$BI133</f>
        <v>1599.8273884096548</v>
      </c>
      <c r="W133" s="171">
        <f>SUM('General Liability'!BF$52+'General Liability'!BF$71)*$BI133</f>
        <v>1599.8273884096548</v>
      </c>
      <c r="X133" s="171">
        <f>SUM('General Liability'!BG$52+'General Liability'!BG$71)*$BI133</f>
        <v>1599.8273884096548</v>
      </c>
      <c r="Y133" s="171">
        <f>SUM('General Liability'!BH$52+'General Liability'!BH$71)*$BI133</f>
        <v>1599.8273884096548</v>
      </c>
      <c r="Z133" s="171">
        <f>SUM('General Liability'!BI$52+'General Liability'!BI$71)*$BI133</f>
        <v>1599.8273884096548</v>
      </c>
      <c r="AA133" s="171">
        <f>SUM('General Liability'!BJ$52+'General Liability'!BJ$71)*$BI133</f>
        <v>1599.8273884096548</v>
      </c>
      <c r="AB133" s="171">
        <f>SUM('General Liability'!BK$52+'General Liability'!BK$71)*$BI133</f>
        <v>1599.8273884096548</v>
      </c>
      <c r="AC133" s="171">
        <f>SUM('General Liability'!BL$52+'General Liability'!BL$71)*$BI133</f>
        <v>1599.8273884096548</v>
      </c>
      <c r="AD133" s="171">
        <f>SUM('General Liability'!BM$52+'General Liability'!BM$71)*$BI133</f>
        <v>1599.8273884096548</v>
      </c>
      <c r="AE133" s="171">
        <f>SUM('General Liability'!BN$52+'General Liability'!BN$71)*$BI133</f>
        <v>1599.8273884096548</v>
      </c>
      <c r="AF133" s="171">
        <f>SUM('General Liability'!BO$52+'General Liability'!BO$71)*$BI133</f>
        <v>1599.8273884096548</v>
      </c>
      <c r="AG133" s="171">
        <f>SUM('General Liability'!BP$52+'General Liability'!BP$71)*$BI133</f>
        <v>1719.8144425403786</v>
      </c>
      <c r="AH133" s="171">
        <f>SUM('General Liability'!BQ$52+'General Liability'!BQ$71)*$BI133</f>
        <v>1719.8144425403786</v>
      </c>
      <c r="AI133" s="171">
        <f>SUM('General Liability'!BR$52+'General Liability'!BR$71)*$BI133</f>
        <v>1719.8144425403786</v>
      </c>
      <c r="AJ133" s="171">
        <f>SUM('General Liability'!BS$52+'General Liability'!BS$71)*$BI133</f>
        <v>1719.8144425403786</v>
      </c>
      <c r="AK133" s="171">
        <f>SUM('General Liability'!BT$52+'General Liability'!BT$71)*$BI133</f>
        <v>1719.8144425403786</v>
      </c>
      <c r="AL133" s="171">
        <f>SUM('General Liability'!BU$52+'General Liability'!BU$71)*$BI133</f>
        <v>1719.8144425403786</v>
      </c>
      <c r="AM133" s="171">
        <f>SUM('General Liability'!BV$52+'General Liability'!BV$71)*$BI133</f>
        <v>1719.8144425403786</v>
      </c>
      <c r="AN133" s="171">
        <f>SUM('General Liability'!BW$52+'General Liability'!BW$71)*$BI133</f>
        <v>1719.8144425403786</v>
      </c>
      <c r="AO133" s="171">
        <f>SUM('General Liability'!BX$52+'General Liability'!BX$71)*$BI133</f>
        <v>1719.8144425403786</v>
      </c>
      <c r="AP133" s="171">
        <f>SUM('General Liability'!BY$52+'General Liability'!BY$71)*$BI133</f>
        <v>1719.8144425403786</v>
      </c>
      <c r="AQ133" s="171">
        <f>SUM('General Liability'!BZ$52+'General Liability'!BZ$71)*$BI133</f>
        <v>1719.8144425403786</v>
      </c>
      <c r="AR133" s="171">
        <f>SUM('General Liability'!CA$52+'General Liability'!CA$71)*$BI133</f>
        <v>1719.8144425403786</v>
      </c>
      <c r="AS133" s="171">
        <f>SUM('General Liability'!CB$52+'General Liability'!CB$71)*$BI133</f>
        <v>1771.4088758165901</v>
      </c>
      <c r="AT133" s="171">
        <f>SUM('General Liability'!CC$52+'General Liability'!CC$71)*$BI133</f>
        <v>1771.4088758165901</v>
      </c>
      <c r="AU133" s="171">
        <f>SUM('General Liability'!CD$52+'General Liability'!CD$71)*$BI133</f>
        <v>1771.4088758165901</v>
      </c>
      <c r="AV133" s="171">
        <f>SUM('General Liability'!CE$52+'General Liability'!CE$71)*$BI133</f>
        <v>1771.4088758165901</v>
      </c>
      <c r="AW133" s="171">
        <f>SUM('General Liability'!CF$52+'General Liability'!CF$71)*$BI133</f>
        <v>1771.4088758165901</v>
      </c>
      <c r="AX133" s="171">
        <f>SUM('General Liability'!CG$52+'General Liability'!CG$71)*$BI133</f>
        <v>1771.4088758165901</v>
      </c>
      <c r="AY133" s="171">
        <f>SUM('General Liability'!CH$52+'General Liability'!CH$71)*$BI133</f>
        <v>1771.4088758165901</v>
      </c>
      <c r="AZ133" s="171">
        <f>SUM('General Liability'!CI$52+'General Liability'!CI$71)*$BI133</f>
        <v>1771.4088758165901</v>
      </c>
      <c r="BA133" s="171">
        <f>SUM('General Liability'!CJ$52+'General Liability'!CJ$71)*$BI133</f>
        <v>1771.4088758165901</v>
      </c>
      <c r="BB133" s="171">
        <f>SUM('General Liability'!CK$52+'General Liability'!CK$71)*$BI133</f>
        <v>1771.4088758165901</v>
      </c>
      <c r="BC133" s="171">
        <f>SUM('General Liability'!CL$52+'General Liability'!CL$71)*$BI133</f>
        <v>1771.4088758165901</v>
      </c>
      <c r="BD133" s="171">
        <f>SUM('General Liability'!CM$52+'General Liability'!CM$71)*$BI133</f>
        <v>1771.4088758165901</v>
      </c>
      <c r="BE133" s="171">
        <f>SUM('General Liability'!CN$52+'General Liability'!CN$71)*$BI133</f>
        <v>1824.551142091088</v>
      </c>
      <c r="BF133" s="171">
        <f>SUM('General Liability'!CO$52+'General Liability'!CO$71)*$BI133</f>
        <v>1824.551142091088</v>
      </c>
      <c r="BG133" s="171">
        <f>SUM('General Liability'!CP$52+'General Liability'!CP$71)*$BI133</f>
        <v>1824.551142091088</v>
      </c>
      <c r="BI133" s="174">
        <f>SUMIF(Revenue!$P:$P,'GL - Import (US)'!$F133,Revenue!$O:$O)</f>
        <v>3.1029521270903734E-2</v>
      </c>
    </row>
    <row r="134" spans="1:61" s="173" customFormat="1" ht="12.75" hidden="1" customHeight="1">
      <c r="A134" s="179" t="s">
        <v>654</v>
      </c>
      <c r="B134" s="179" t="s">
        <v>609</v>
      </c>
      <c r="C134" s="170" t="str" cm="1">
        <f t="array" ref="C134">IFERROR(INDEX('Legal Entity'!B:B,MATCH('GL - Import (US)'!F134,'Legal Entity'!A:A,0),0),0)</f>
        <v>1158 - UTILITY SERVICES OF ILLINOIS, INC.        </v>
      </c>
      <c r="D134" s="170" t="str" cm="1">
        <f t="array" ref="D134">IFERROR(INDEX('Legal Entity'!C:C,MATCH(F134,'Legal Entity'!A:A,0),0),0)</f>
        <v>US</v>
      </c>
      <c r="E134" s="170" t="s">
        <v>631</v>
      </c>
      <c r="F134" s="170" t="s">
        <v>12</v>
      </c>
      <c r="G134" s="170"/>
      <c r="H134" s="171">
        <f>SUM('General Liability'!AQ$52+'General Liability'!AQ$71)*$BI134</f>
        <v>1649.7336117196719</v>
      </c>
      <c r="I134" s="171">
        <f>SUM('General Liability'!AR$52+'General Liability'!AR$71)*$BI134</f>
        <v>2120.0162070452016</v>
      </c>
      <c r="J134" s="171">
        <f>SUM('General Liability'!AS$52+'General Liability'!AS$71)*$BI134</f>
        <v>2120.0162070452016</v>
      </c>
      <c r="K134" s="171">
        <f>SUM('General Liability'!AT$52+'General Liability'!AT$71)*$BI134</f>
        <v>2120.0162070452016</v>
      </c>
      <c r="L134" s="171">
        <f>SUM('General Liability'!AU$52+'General Liability'!AU$71)*$BI134</f>
        <v>2120.0162070452016</v>
      </c>
      <c r="M134" s="171">
        <f>SUM('General Liability'!AV$52+'General Liability'!AV$71)*$BI134</f>
        <v>2120.0162070452016</v>
      </c>
      <c r="N134" s="171">
        <f>SUM('General Liability'!AW$52+'General Liability'!AW$71)*$BI134</f>
        <v>2120.0162070452016</v>
      </c>
      <c r="O134" s="171">
        <f>SUM('General Liability'!AX$52+'General Liability'!AX$71)*$BI134</f>
        <v>2120.0162070452016</v>
      </c>
      <c r="P134" s="171">
        <f>SUM('General Liability'!AY$52+'General Liability'!AY$71)*$BI134</f>
        <v>2120.0162070452016</v>
      </c>
      <c r="Q134" s="171">
        <f>SUM('General Liability'!AZ$52+'General Liability'!AZ$71)*$BI134</f>
        <v>2120.0162070452016</v>
      </c>
      <c r="R134" s="171">
        <f>SUM('General Liability'!BA$52+'General Liability'!BA$71)*$BI134</f>
        <v>2120.0162070452016</v>
      </c>
      <c r="S134" s="171">
        <f>SUM('General Liability'!BB$52+'General Liability'!BB$71)*$BI134</f>
        <v>2120.0162070452016</v>
      </c>
      <c r="T134" s="171">
        <f>SUM('General Liability'!BC$52+'General Liability'!BC$71)*$BI134</f>
        <v>2120.0162070452016</v>
      </c>
      <c r="U134" s="171">
        <f>SUM('General Liability'!BD$52+'General Liability'!BD$71)*$BI134</f>
        <v>2279.0174225735918</v>
      </c>
      <c r="V134" s="171">
        <f>SUM('General Liability'!BE$52+'General Liability'!BE$71)*$BI134</f>
        <v>2279.0174225735918</v>
      </c>
      <c r="W134" s="171">
        <f>SUM('General Liability'!BF$52+'General Liability'!BF$71)*$BI134</f>
        <v>2279.0174225735918</v>
      </c>
      <c r="X134" s="171">
        <f>SUM('General Liability'!BG$52+'General Liability'!BG$71)*$BI134</f>
        <v>2279.0174225735918</v>
      </c>
      <c r="Y134" s="171">
        <f>SUM('General Liability'!BH$52+'General Liability'!BH$71)*$BI134</f>
        <v>2279.0174225735918</v>
      </c>
      <c r="Z134" s="171">
        <f>SUM('General Liability'!BI$52+'General Liability'!BI$71)*$BI134</f>
        <v>2279.0174225735918</v>
      </c>
      <c r="AA134" s="171">
        <f>SUM('General Liability'!BJ$52+'General Liability'!BJ$71)*$BI134</f>
        <v>2279.0174225735918</v>
      </c>
      <c r="AB134" s="171">
        <f>SUM('General Liability'!BK$52+'General Liability'!BK$71)*$BI134</f>
        <v>2279.0174225735918</v>
      </c>
      <c r="AC134" s="171">
        <f>SUM('General Liability'!BL$52+'General Liability'!BL$71)*$BI134</f>
        <v>2279.0174225735918</v>
      </c>
      <c r="AD134" s="171">
        <f>SUM('General Liability'!BM$52+'General Liability'!BM$71)*$BI134</f>
        <v>2279.0174225735918</v>
      </c>
      <c r="AE134" s="171">
        <f>SUM('General Liability'!BN$52+'General Liability'!BN$71)*$BI134</f>
        <v>2279.0174225735918</v>
      </c>
      <c r="AF134" s="171">
        <f>SUM('General Liability'!BO$52+'General Liability'!BO$71)*$BI134</f>
        <v>2279.0174225735918</v>
      </c>
      <c r="AG134" s="171">
        <f>SUM('General Liability'!BP$52+'General Liability'!BP$71)*$BI134</f>
        <v>2449.9437292666107</v>
      </c>
      <c r="AH134" s="171">
        <f>SUM('General Liability'!BQ$52+'General Liability'!BQ$71)*$BI134</f>
        <v>2449.9437292666107</v>
      </c>
      <c r="AI134" s="171">
        <f>SUM('General Liability'!BR$52+'General Liability'!BR$71)*$BI134</f>
        <v>2449.9437292666107</v>
      </c>
      <c r="AJ134" s="171">
        <f>SUM('General Liability'!BS$52+'General Liability'!BS$71)*$BI134</f>
        <v>2449.9437292666107</v>
      </c>
      <c r="AK134" s="171">
        <f>SUM('General Liability'!BT$52+'General Liability'!BT$71)*$BI134</f>
        <v>2449.9437292666107</v>
      </c>
      <c r="AL134" s="171">
        <f>SUM('General Liability'!BU$52+'General Liability'!BU$71)*$BI134</f>
        <v>2449.9437292666107</v>
      </c>
      <c r="AM134" s="171">
        <f>SUM('General Liability'!BV$52+'General Liability'!BV$71)*$BI134</f>
        <v>2449.9437292666107</v>
      </c>
      <c r="AN134" s="171">
        <f>SUM('General Liability'!BW$52+'General Liability'!BW$71)*$BI134</f>
        <v>2449.9437292666107</v>
      </c>
      <c r="AO134" s="171">
        <f>SUM('General Liability'!BX$52+'General Liability'!BX$71)*$BI134</f>
        <v>2449.9437292666107</v>
      </c>
      <c r="AP134" s="171">
        <f>SUM('General Liability'!BY$52+'General Liability'!BY$71)*$BI134</f>
        <v>2449.9437292666107</v>
      </c>
      <c r="AQ134" s="171">
        <f>SUM('General Liability'!BZ$52+'General Liability'!BZ$71)*$BI134</f>
        <v>2449.9437292666107</v>
      </c>
      <c r="AR134" s="171">
        <f>SUM('General Liability'!CA$52+'General Liability'!CA$71)*$BI134</f>
        <v>2449.9437292666107</v>
      </c>
      <c r="AS134" s="171">
        <f>SUM('General Liability'!CB$52+'General Liability'!CB$71)*$BI134</f>
        <v>2523.442041144609</v>
      </c>
      <c r="AT134" s="171">
        <f>SUM('General Liability'!CC$52+'General Liability'!CC$71)*$BI134</f>
        <v>2523.442041144609</v>
      </c>
      <c r="AU134" s="171">
        <f>SUM('General Liability'!CD$52+'General Liability'!CD$71)*$BI134</f>
        <v>2523.442041144609</v>
      </c>
      <c r="AV134" s="171">
        <f>SUM('General Liability'!CE$52+'General Liability'!CE$71)*$BI134</f>
        <v>2523.442041144609</v>
      </c>
      <c r="AW134" s="171">
        <f>SUM('General Liability'!CF$52+'General Liability'!CF$71)*$BI134</f>
        <v>2523.442041144609</v>
      </c>
      <c r="AX134" s="171">
        <f>SUM('General Liability'!CG$52+'General Liability'!CG$71)*$BI134</f>
        <v>2523.442041144609</v>
      </c>
      <c r="AY134" s="171">
        <f>SUM('General Liability'!CH$52+'General Liability'!CH$71)*$BI134</f>
        <v>2523.442041144609</v>
      </c>
      <c r="AZ134" s="171">
        <f>SUM('General Liability'!CI$52+'General Liability'!CI$71)*$BI134</f>
        <v>2523.442041144609</v>
      </c>
      <c r="BA134" s="171">
        <f>SUM('General Liability'!CJ$52+'General Liability'!CJ$71)*$BI134</f>
        <v>2523.442041144609</v>
      </c>
      <c r="BB134" s="171">
        <f>SUM('General Liability'!CK$52+'General Liability'!CK$71)*$BI134</f>
        <v>2523.442041144609</v>
      </c>
      <c r="BC134" s="171">
        <f>SUM('General Liability'!CL$52+'General Liability'!CL$71)*$BI134</f>
        <v>2523.442041144609</v>
      </c>
      <c r="BD134" s="171">
        <f>SUM('General Liability'!CM$52+'General Liability'!CM$71)*$BI134</f>
        <v>2523.442041144609</v>
      </c>
      <c r="BE134" s="171">
        <f>SUM('General Liability'!CN$52+'General Liability'!CN$71)*$BI134</f>
        <v>2599.1453023789477</v>
      </c>
      <c r="BF134" s="171">
        <f>SUM('General Liability'!CO$52+'General Liability'!CO$71)*$BI134</f>
        <v>2599.1453023789477</v>
      </c>
      <c r="BG134" s="171">
        <f>SUM('General Liability'!CP$52+'General Liability'!CP$71)*$BI134</f>
        <v>2599.1453023789477</v>
      </c>
      <c r="BI134" s="174">
        <f>SUMIF(Revenue!$P:$P,'GL - Import (US)'!$F134,Revenue!$O:$O)</f>
        <v>4.420278093926442E-2</v>
      </c>
    </row>
    <row r="135" spans="1:61" s="173" customFormat="1" ht="12.75" hidden="1" customHeight="1">
      <c r="A135" s="179" t="s">
        <v>654</v>
      </c>
      <c r="B135" s="179" t="s">
        <v>609</v>
      </c>
      <c r="C135" s="170" t="str" cm="1">
        <f t="array" ref="C135">IFERROR(INDEX('Legal Entity'!B:B,MATCH('GL - Import (US)'!F135,'Legal Entity'!A:A,0),0),0)</f>
        <v>1170 - COMMUNITY UTILITIES OF INDIANA, INC.       </v>
      </c>
      <c r="D135" s="170" t="str" cm="1">
        <f t="array" ref="D135">IFERROR(INDEX('Legal Entity'!C:C,MATCH(F135,'Legal Entity'!A:A,0),0),0)</f>
        <v>US</v>
      </c>
      <c r="E135" s="170" t="s">
        <v>631</v>
      </c>
      <c r="F135" s="170" t="s">
        <v>13</v>
      </c>
      <c r="G135" s="170"/>
      <c r="H135" s="171">
        <f>SUM('General Liability'!AQ$52+'General Liability'!AQ$71)*$BI135</f>
        <v>693.06831999329381</v>
      </c>
      <c r="I135" s="171">
        <f>SUM('General Liability'!AR$52+'General Liability'!AR$71)*$BI135</f>
        <v>890.6383797586368</v>
      </c>
      <c r="J135" s="171">
        <f>SUM('General Liability'!AS$52+'General Liability'!AS$71)*$BI135</f>
        <v>890.6383797586368</v>
      </c>
      <c r="K135" s="171">
        <f>SUM('General Liability'!AT$52+'General Liability'!AT$71)*$BI135</f>
        <v>890.6383797586368</v>
      </c>
      <c r="L135" s="171">
        <f>SUM('General Liability'!AU$52+'General Liability'!AU$71)*$BI135</f>
        <v>890.6383797586368</v>
      </c>
      <c r="M135" s="171">
        <f>SUM('General Liability'!AV$52+'General Liability'!AV$71)*$BI135</f>
        <v>890.6383797586368</v>
      </c>
      <c r="N135" s="171">
        <f>SUM('General Liability'!AW$52+'General Liability'!AW$71)*$BI135</f>
        <v>890.6383797586368</v>
      </c>
      <c r="O135" s="171">
        <f>SUM('General Liability'!AX$52+'General Liability'!AX$71)*$BI135</f>
        <v>890.6383797586368</v>
      </c>
      <c r="P135" s="171">
        <f>SUM('General Liability'!AY$52+'General Liability'!AY$71)*$BI135</f>
        <v>890.6383797586368</v>
      </c>
      <c r="Q135" s="171">
        <f>SUM('General Liability'!AZ$52+'General Liability'!AZ$71)*$BI135</f>
        <v>890.6383797586368</v>
      </c>
      <c r="R135" s="171">
        <f>SUM('General Liability'!BA$52+'General Liability'!BA$71)*$BI135</f>
        <v>890.6383797586368</v>
      </c>
      <c r="S135" s="171">
        <f>SUM('General Liability'!BB$52+'General Liability'!BB$71)*$BI135</f>
        <v>890.6383797586368</v>
      </c>
      <c r="T135" s="171">
        <f>SUM('General Liability'!BC$52+'General Liability'!BC$71)*$BI135</f>
        <v>890.6383797586368</v>
      </c>
      <c r="U135" s="171">
        <f>SUM('General Liability'!BD$52+'General Liability'!BD$71)*$BI135</f>
        <v>957.43625824053458</v>
      </c>
      <c r="V135" s="171">
        <f>SUM('General Liability'!BE$52+'General Liability'!BE$71)*$BI135</f>
        <v>957.43625824053458</v>
      </c>
      <c r="W135" s="171">
        <f>SUM('General Liability'!BF$52+'General Liability'!BF$71)*$BI135</f>
        <v>957.43625824053458</v>
      </c>
      <c r="X135" s="171">
        <f>SUM('General Liability'!BG$52+'General Liability'!BG$71)*$BI135</f>
        <v>957.43625824053458</v>
      </c>
      <c r="Y135" s="171">
        <f>SUM('General Liability'!BH$52+'General Liability'!BH$71)*$BI135</f>
        <v>957.43625824053458</v>
      </c>
      <c r="Z135" s="171">
        <f>SUM('General Liability'!BI$52+'General Liability'!BI$71)*$BI135</f>
        <v>957.43625824053458</v>
      </c>
      <c r="AA135" s="171">
        <f>SUM('General Liability'!BJ$52+'General Liability'!BJ$71)*$BI135</f>
        <v>957.43625824053458</v>
      </c>
      <c r="AB135" s="171">
        <f>SUM('General Liability'!BK$52+'General Liability'!BK$71)*$BI135</f>
        <v>957.43625824053458</v>
      </c>
      <c r="AC135" s="171">
        <f>SUM('General Liability'!BL$52+'General Liability'!BL$71)*$BI135</f>
        <v>957.43625824053458</v>
      </c>
      <c r="AD135" s="171">
        <f>SUM('General Liability'!BM$52+'General Liability'!BM$71)*$BI135</f>
        <v>957.43625824053458</v>
      </c>
      <c r="AE135" s="171">
        <f>SUM('General Liability'!BN$52+'General Liability'!BN$71)*$BI135</f>
        <v>957.43625824053458</v>
      </c>
      <c r="AF135" s="171">
        <f>SUM('General Liability'!BO$52+'General Liability'!BO$71)*$BI135</f>
        <v>957.43625824053458</v>
      </c>
      <c r="AG135" s="171">
        <f>SUM('General Liability'!BP$52+'General Liability'!BP$71)*$BI135</f>
        <v>1029.2439776085746</v>
      </c>
      <c r="AH135" s="171">
        <f>SUM('General Liability'!BQ$52+'General Liability'!BQ$71)*$BI135</f>
        <v>1029.2439776085746</v>
      </c>
      <c r="AI135" s="171">
        <f>SUM('General Liability'!BR$52+'General Liability'!BR$71)*$BI135</f>
        <v>1029.2439776085746</v>
      </c>
      <c r="AJ135" s="171">
        <f>SUM('General Liability'!BS$52+'General Liability'!BS$71)*$BI135</f>
        <v>1029.2439776085746</v>
      </c>
      <c r="AK135" s="171">
        <f>SUM('General Liability'!BT$52+'General Liability'!BT$71)*$BI135</f>
        <v>1029.2439776085746</v>
      </c>
      <c r="AL135" s="171">
        <f>SUM('General Liability'!BU$52+'General Liability'!BU$71)*$BI135</f>
        <v>1029.2439776085746</v>
      </c>
      <c r="AM135" s="171">
        <f>SUM('General Liability'!BV$52+'General Liability'!BV$71)*$BI135</f>
        <v>1029.2439776085746</v>
      </c>
      <c r="AN135" s="171">
        <f>SUM('General Liability'!BW$52+'General Liability'!BW$71)*$BI135</f>
        <v>1029.2439776085746</v>
      </c>
      <c r="AO135" s="171">
        <f>SUM('General Liability'!BX$52+'General Liability'!BX$71)*$BI135</f>
        <v>1029.2439776085746</v>
      </c>
      <c r="AP135" s="171">
        <f>SUM('General Liability'!BY$52+'General Liability'!BY$71)*$BI135</f>
        <v>1029.2439776085746</v>
      </c>
      <c r="AQ135" s="171">
        <f>SUM('General Liability'!BZ$52+'General Liability'!BZ$71)*$BI135</f>
        <v>1029.2439776085746</v>
      </c>
      <c r="AR135" s="171">
        <f>SUM('General Liability'!CA$52+'General Liability'!CA$71)*$BI135</f>
        <v>1029.2439776085746</v>
      </c>
      <c r="AS135" s="171">
        <f>SUM('General Liability'!CB$52+'General Liability'!CB$71)*$BI135</f>
        <v>1060.1212969368319</v>
      </c>
      <c r="AT135" s="171">
        <f>SUM('General Liability'!CC$52+'General Liability'!CC$71)*$BI135</f>
        <v>1060.1212969368319</v>
      </c>
      <c r="AU135" s="171">
        <f>SUM('General Liability'!CD$52+'General Liability'!CD$71)*$BI135</f>
        <v>1060.1212969368319</v>
      </c>
      <c r="AV135" s="171">
        <f>SUM('General Liability'!CE$52+'General Liability'!CE$71)*$BI135</f>
        <v>1060.1212969368319</v>
      </c>
      <c r="AW135" s="171">
        <f>SUM('General Liability'!CF$52+'General Liability'!CF$71)*$BI135</f>
        <v>1060.1212969368319</v>
      </c>
      <c r="AX135" s="171">
        <f>SUM('General Liability'!CG$52+'General Liability'!CG$71)*$BI135</f>
        <v>1060.1212969368319</v>
      </c>
      <c r="AY135" s="171">
        <f>SUM('General Liability'!CH$52+'General Liability'!CH$71)*$BI135</f>
        <v>1060.1212969368319</v>
      </c>
      <c r="AZ135" s="171">
        <f>SUM('General Liability'!CI$52+'General Liability'!CI$71)*$BI135</f>
        <v>1060.1212969368319</v>
      </c>
      <c r="BA135" s="171">
        <f>SUM('General Liability'!CJ$52+'General Liability'!CJ$71)*$BI135</f>
        <v>1060.1212969368319</v>
      </c>
      <c r="BB135" s="171">
        <f>SUM('General Liability'!CK$52+'General Liability'!CK$71)*$BI135</f>
        <v>1060.1212969368319</v>
      </c>
      <c r="BC135" s="171">
        <f>SUM('General Liability'!CL$52+'General Liability'!CL$71)*$BI135</f>
        <v>1060.1212969368319</v>
      </c>
      <c r="BD135" s="171">
        <f>SUM('General Liability'!CM$52+'General Liability'!CM$71)*$BI135</f>
        <v>1060.1212969368319</v>
      </c>
      <c r="BE135" s="171">
        <f>SUM('General Liability'!CN$52+'General Liability'!CN$71)*$BI135</f>
        <v>1091.924935844937</v>
      </c>
      <c r="BF135" s="171">
        <f>SUM('General Liability'!CO$52+'General Liability'!CO$71)*$BI135</f>
        <v>1091.924935844937</v>
      </c>
      <c r="BG135" s="171">
        <f>SUM('General Liability'!CP$52+'General Liability'!CP$71)*$BI135</f>
        <v>1091.924935844937</v>
      </c>
      <c r="BI135" s="174">
        <f>SUMIF(Revenue!$P:$P,'GL - Import (US)'!$F135,Revenue!$O:$O)</f>
        <v>1.8569996335755855E-2</v>
      </c>
    </row>
    <row r="136" spans="1:61" s="173" customFormat="1" ht="12.75" hidden="1" customHeight="1">
      <c r="A136" s="179" t="s">
        <v>654</v>
      </c>
      <c r="B136" s="179" t="s">
        <v>609</v>
      </c>
      <c r="C136" s="170" t="str" cm="1">
        <f t="array" ref="C136">IFERROR(INDEX('Legal Entity'!B:B,MATCH('GL - Import (US)'!F136,'Legal Entity'!A:A,0),0),0)</f>
        <v>1174 - COMMUNITY UTILITIES OF PENNSYLVANIA INC.     </v>
      </c>
      <c r="D136" s="170" t="str" cm="1">
        <f t="array" ref="D136">IFERROR(INDEX('Legal Entity'!C:C,MATCH(F136,'Legal Entity'!A:A,0),0),0)</f>
        <v>US</v>
      </c>
      <c r="E136" s="170" t="s">
        <v>631</v>
      </c>
      <c r="F136" s="170" t="s">
        <v>18</v>
      </c>
      <c r="G136" s="170"/>
      <c r="H136" s="171">
        <f>SUM('General Liability'!AQ$52+'General Liability'!AQ$71)*$BI136</f>
        <v>642.35869831801529</v>
      </c>
      <c r="I136" s="171">
        <f>SUM('General Liability'!AR$52+'General Liability'!AR$71)*$BI136</f>
        <v>825.47318033431395</v>
      </c>
      <c r="J136" s="171">
        <f>SUM('General Liability'!AS$52+'General Liability'!AS$71)*$BI136</f>
        <v>825.47318033431395</v>
      </c>
      <c r="K136" s="171">
        <f>SUM('General Liability'!AT$52+'General Liability'!AT$71)*$BI136</f>
        <v>825.47318033431395</v>
      </c>
      <c r="L136" s="171">
        <f>SUM('General Liability'!AU$52+'General Liability'!AU$71)*$BI136</f>
        <v>825.47318033431395</v>
      </c>
      <c r="M136" s="171">
        <f>SUM('General Liability'!AV$52+'General Liability'!AV$71)*$BI136</f>
        <v>825.47318033431395</v>
      </c>
      <c r="N136" s="171">
        <f>SUM('General Liability'!AW$52+'General Liability'!AW$71)*$BI136</f>
        <v>825.47318033431395</v>
      </c>
      <c r="O136" s="171">
        <f>SUM('General Liability'!AX$52+'General Liability'!AX$71)*$BI136</f>
        <v>825.47318033431395</v>
      </c>
      <c r="P136" s="171">
        <f>SUM('General Liability'!AY$52+'General Liability'!AY$71)*$BI136</f>
        <v>825.47318033431395</v>
      </c>
      <c r="Q136" s="171">
        <f>SUM('General Liability'!AZ$52+'General Liability'!AZ$71)*$BI136</f>
        <v>825.47318033431395</v>
      </c>
      <c r="R136" s="171">
        <f>SUM('General Liability'!BA$52+'General Liability'!BA$71)*$BI136</f>
        <v>825.47318033431395</v>
      </c>
      <c r="S136" s="171">
        <f>SUM('General Liability'!BB$52+'General Liability'!BB$71)*$BI136</f>
        <v>825.47318033431395</v>
      </c>
      <c r="T136" s="171">
        <f>SUM('General Liability'!BC$52+'General Liability'!BC$71)*$BI136</f>
        <v>825.47318033431395</v>
      </c>
      <c r="U136" s="171">
        <f>SUM('General Liability'!BD$52+'General Liability'!BD$71)*$BI136</f>
        <v>887.38366885938751</v>
      </c>
      <c r="V136" s="171">
        <f>SUM('General Liability'!BE$52+'General Liability'!BE$71)*$BI136</f>
        <v>887.38366885938751</v>
      </c>
      <c r="W136" s="171">
        <f>SUM('General Liability'!BF$52+'General Liability'!BF$71)*$BI136</f>
        <v>887.38366885938751</v>
      </c>
      <c r="X136" s="171">
        <f>SUM('General Liability'!BG$52+'General Liability'!BG$71)*$BI136</f>
        <v>887.38366885938751</v>
      </c>
      <c r="Y136" s="171">
        <f>SUM('General Liability'!BH$52+'General Liability'!BH$71)*$BI136</f>
        <v>887.38366885938751</v>
      </c>
      <c r="Z136" s="171">
        <f>SUM('General Liability'!BI$52+'General Liability'!BI$71)*$BI136</f>
        <v>887.38366885938751</v>
      </c>
      <c r="AA136" s="171">
        <f>SUM('General Liability'!BJ$52+'General Liability'!BJ$71)*$BI136</f>
        <v>887.38366885938751</v>
      </c>
      <c r="AB136" s="171">
        <f>SUM('General Liability'!BK$52+'General Liability'!BK$71)*$BI136</f>
        <v>887.38366885938751</v>
      </c>
      <c r="AC136" s="171">
        <f>SUM('General Liability'!BL$52+'General Liability'!BL$71)*$BI136</f>
        <v>887.38366885938751</v>
      </c>
      <c r="AD136" s="171">
        <f>SUM('General Liability'!BM$52+'General Liability'!BM$71)*$BI136</f>
        <v>887.38366885938751</v>
      </c>
      <c r="AE136" s="171">
        <f>SUM('General Liability'!BN$52+'General Liability'!BN$71)*$BI136</f>
        <v>887.38366885938751</v>
      </c>
      <c r="AF136" s="171">
        <f>SUM('General Liability'!BO$52+'General Liability'!BO$71)*$BI136</f>
        <v>887.38366885938751</v>
      </c>
      <c r="AG136" s="171">
        <f>SUM('General Liability'!BP$52+'General Liability'!BP$71)*$BI136</f>
        <v>953.93744402384141</v>
      </c>
      <c r="AH136" s="171">
        <f>SUM('General Liability'!BQ$52+'General Liability'!BQ$71)*$BI136</f>
        <v>953.93744402384141</v>
      </c>
      <c r="AI136" s="171">
        <f>SUM('General Liability'!BR$52+'General Liability'!BR$71)*$BI136</f>
        <v>953.93744402384141</v>
      </c>
      <c r="AJ136" s="171">
        <f>SUM('General Liability'!BS$52+'General Liability'!BS$71)*$BI136</f>
        <v>953.93744402384141</v>
      </c>
      <c r="AK136" s="171">
        <f>SUM('General Liability'!BT$52+'General Liability'!BT$71)*$BI136</f>
        <v>953.93744402384141</v>
      </c>
      <c r="AL136" s="171">
        <f>SUM('General Liability'!BU$52+'General Liability'!BU$71)*$BI136</f>
        <v>953.93744402384141</v>
      </c>
      <c r="AM136" s="171">
        <f>SUM('General Liability'!BV$52+'General Liability'!BV$71)*$BI136</f>
        <v>953.93744402384141</v>
      </c>
      <c r="AN136" s="171">
        <f>SUM('General Liability'!BW$52+'General Liability'!BW$71)*$BI136</f>
        <v>953.93744402384141</v>
      </c>
      <c r="AO136" s="171">
        <f>SUM('General Liability'!BX$52+'General Liability'!BX$71)*$BI136</f>
        <v>953.93744402384141</v>
      </c>
      <c r="AP136" s="171">
        <f>SUM('General Liability'!BY$52+'General Liability'!BY$71)*$BI136</f>
        <v>953.93744402384141</v>
      </c>
      <c r="AQ136" s="171">
        <f>SUM('General Liability'!BZ$52+'General Liability'!BZ$71)*$BI136</f>
        <v>953.93744402384141</v>
      </c>
      <c r="AR136" s="171">
        <f>SUM('General Liability'!CA$52+'General Liability'!CA$71)*$BI136</f>
        <v>953.93744402384141</v>
      </c>
      <c r="AS136" s="171">
        <f>SUM('General Liability'!CB$52+'General Liability'!CB$71)*$BI136</f>
        <v>982.55556734455672</v>
      </c>
      <c r="AT136" s="171">
        <f>SUM('General Liability'!CC$52+'General Liability'!CC$71)*$BI136</f>
        <v>982.55556734455672</v>
      </c>
      <c r="AU136" s="171">
        <f>SUM('General Liability'!CD$52+'General Liability'!CD$71)*$BI136</f>
        <v>982.55556734455672</v>
      </c>
      <c r="AV136" s="171">
        <f>SUM('General Liability'!CE$52+'General Liability'!CE$71)*$BI136</f>
        <v>982.55556734455672</v>
      </c>
      <c r="AW136" s="171">
        <f>SUM('General Liability'!CF$52+'General Liability'!CF$71)*$BI136</f>
        <v>982.55556734455672</v>
      </c>
      <c r="AX136" s="171">
        <f>SUM('General Liability'!CG$52+'General Liability'!CG$71)*$BI136</f>
        <v>982.55556734455672</v>
      </c>
      <c r="AY136" s="171">
        <f>SUM('General Liability'!CH$52+'General Liability'!CH$71)*$BI136</f>
        <v>982.55556734455672</v>
      </c>
      <c r="AZ136" s="171">
        <f>SUM('General Liability'!CI$52+'General Liability'!CI$71)*$BI136</f>
        <v>982.55556734455672</v>
      </c>
      <c r="BA136" s="171">
        <f>SUM('General Liability'!CJ$52+'General Liability'!CJ$71)*$BI136</f>
        <v>982.55556734455672</v>
      </c>
      <c r="BB136" s="171">
        <f>SUM('General Liability'!CK$52+'General Liability'!CK$71)*$BI136</f>
        <v>982.55556734455672</v>
      </c>
      <c r="BC136" s="171">
        <f>SUM('General Liability'!CL$52+'General Liability'!CL$71)*$BI136</f>
        <v>982.55556734455672</v>
      </c>
      <c r="BD136" s="171">
        <f>SUM('General Liability'!CM$52+'General Liability'!CM$71)*$BI136</f>
        <v>982.55556734455672</v>
      </c>
      <c r="BE136" s="171">
        <f>SUM('General Liability'!CN$52+'General Liability'!CN$71)*$BI136</f>
        <v>1012.0322343648935</v>
      </c>
      <c r="BF136" s="171">
        <f>SUM('General Liability'!CO$52+'General Liability'!CO$71)*$BI136</f>
        <v>1012.0322343648935</v>
      </c>
      <c r="BG136" s="171">
        <f>SUM('General Liability'!CP$52+'General Liability'!CP$71)*$BI136</f>
        <v>1012.0322343648935</v>
      </c>
      <c r="BI136" s="174">
        <f>SUMIF(Revenue!$P:$P,'GL - Import (US)'!$F136,Revenue!$O:$O)</f>
        <v>1.7211288310107535E-2</v>
      </c>
    </row>
    <row r="137" spans="1:61" s="173" customFormat="1" ht="12.75" hidden="1" customHeight="1">
      <c r="A137" s="179" t="s">
        <v>654</v>
      </c>
      <c r="B137" s="179" t="s">
        <v>609</v>
      </c>
      <c r="C137" s="170" t="str" cm="1">
        <f t="array" ref="C137">IFERROR(INDEX('Legal Entity'!B:B,MATCH('GL - Import (US)'!F137,'Legal Entity'!A:A,0),0),0)</f>
        <v>1128 - MARYLAND WATER SERVICE, INC.</v>
      </c>
      <c r="D137" s="170" t="str" cm="1">
        <f t="array" ref="D137">IFERROR(INDEX('Legal Entity'!C:C,MATCH(F137,'Legal Entity'!A:A,0),0),0)</f>
        <v>US</v>
      </c>
      <c r="E137" s="170" t="s">
        <v>631</v>
      </c>
      <c r="F137" s="170" t="s">
        <v>17</v>
      </c>
      <c r="G137" s="170"/>
      <c r="H137" s="171">
        <f>SUM('General Liability'!AQ$52+'General Liability'!AQ$71)*$BI137</f>
        <v>322.1878961117522</v>
      </c>
      <c r="I137" s="171">
        <f>SUM('General Liability'!AR$52+'General Liability'!AR$71)*$BI137</f>
        <v>414.03263934151772</v>
      </c>
      <c r="J137" s="171">
        <f>SUM('General Liability'!AS$52+'General Liability'!AS$71)*$BI137</f>
        <v>414.03263934151772</v>
      </c>
      <c r="K137" s="171">
        <f>SUM('General Liability'!AT$52+'General Liability'!AT$71)*$BI137</f>
        <v>414.03263934151772</v>
      </c>
      <c r="L137" s="171">
        <f>SUM('General Liability'!AU$52+'General Liability'!AU$71)*$BI137</f>
        <v>414.03263934151772</v>
      </c>
      <c r="M137" s="171">
        <f>SUM('General Liability'!AV$52+'General Liability'!AV$71)*$BI137</f>
        <v>414.03263934151772</v>
      </c>
      <c r="N137" s="171">
        <f>SUM('General Liability'!AW$52+'General Liability'!AW$71)*$BI137</f>
        <v>414.03263934151772</v>
      </c>
      <c r="O137" s="171">
        <f>SUM('General Liability'!AX$52+'General Liability'!AX$71)*$BI137</f>
        <v>414.03263934151772</v>
      </c>
      <c r="P137" s="171">
        <f>SUM('General Liability'!AY$52+'General Liability'!AY$71)*$BI137</f>
        <v>414.03263934151772</v>
      </c>
      <c r="Q137" s="171">
        <f>SUM('General Liability'!AZ$52+'General Liability'!AZ$71)*$BI137</f>
        <v>414.03263934151772</v>
      </c>
      <c r="R137" s="171">
        <f>SUM('General Liability'!BA$52+'General Liability'!BA$71)*$BI137</f>
        <v>414.03263934151772</v>
      </c>
      <c r="S137" s="171">
        <f>SUM('General Liability'!BB$52+'General Liability'!BB$71)*$BI137</f>
        <v>414.03263934151772</v>
      </c>
      <c r="T137" s="171">
        <f>SUM('General Liability'!BC$52+'General Liability'!BC$71)*$BI137</f>
        <v>414.03263934151772</v>
      </c>
      <c r="U137" s="171">
        <f>SUM('General Liability'!BD$52+'General Liability'!BD$71)*$BI137</f>
        <v>445.08508729213156</v>
      </c>
      <c r="V137" s="171">
        <f>SUM('General Liability'!BE$52+'General Liability'!BE$71)*$BI137</f>
        <v>445.08508729213156</v>
      </c>
      <c r="W137" s="171">
        <f>SUM('General Liability'!BF$52+'General Liability'!BF$71)*$BI137</f>
        <v>445.08508729213156</v>
      </c>
      <c r="X137" s="171">
        <f>SUM('General Liability'!BG$52+'General Liability'!BG$71)*$BI137</f>
        <v>445.08508729213156</v>
      </c>
      <c r="Y137" s="171">
        <f>SUM('General Liability'!BH$52+'General Liability'!BH$71)*$BI137</f>
        <v>445.08508729213156</v>
      </c>
      <c r="Z137" s="171">
        <f>SUM('General Liability'!BI$52+'General Liability'!BI$71)*$BI137</f>
        <v>445.08508729213156</v>
      </c>
      <c r="AA137" s="171">
        <f>SUM('General Liability'!BJ$52+'General Liability'!BJ$71)*$BI137</f>
        <v>445.08508729213156</v>
      </c>
      <c r="AB137" s="171">
        <f>SUM('General Liability'!BK$52+'General Liability'!BK$71)*$BI137</f>
        <v>445.08508729213156</v>
      </c>
      <c r="AC137" s="171">
        <f>SUM('General Liability'!BL$52+'General Liability'!BL$71)*$BI137</f>
        <v>445.08508729213156</v>
      </c>
      <c r="AD137" s="171">
        <f>SUM('General Liability'!BM$52+'General Liability'!BM$71)*$BI137</f>
        <v>445.08508729213156</v>
      </c>
      <c r="AE137" s="171">
        <f>SUM('General Liability'!BN$52+'General Liability'!BN$71)*$BI137</f>
        <v>445.08508729213156</v>
      </c>
      <c r="AF137" s="171">
        <f>SUM('General Liability'!BO$52+'General Liability'!BO$71)*$BI137</f>
        <v>445.08508729213156</v>
      </c>
      <c r="AG137" s="171">
        <f>SUM('General Liability'!BP$52+'General Liability'!BP$71)*$BI137</f>
        <v>478.46646883904134</v>
      </c>
      <c r="AH137" s="171">
        <f>SUM('General Liability'!BQ$52+'General Liability'!BQ$71)*$BI137</f>
        <v>478.46646883904134</v>
      </c>
      <c r="AI137" s="171">
        <f>SUM('General Liability'!BR$52+'General Liability'!BR$71)*$BI137</f>
        <v>478.46646883904134</v>
      </c>
      <c r="AJ137" s="171">
        <f>SUM('General Liability'!BS$52+'General Liability'!BS$71)*$BI137</f>
        <v>478.46646883904134</v>
      </c>
      <c r="AK137" s="171">
        <f>SUM('General Liability'!BT$52+'General Liability'!BT$71)*$BI137</f>
        <v>478.46646883904134</v>
      </c>
      <c r="AL137" s="171">
        <f>SUM('General Liability'!BU$52+'General Liability'!BU$71)*$BI137</f>
        <v>478.46646883904134</v>
      </c>
      <c r="AM137" s="171">
        <f>SUM('General Liability'!BV$52+'General Liability'!BV$71)*$BI137</f>
        <v>478.46646883904134</v>
      </c>
      <c r="AN137" s="171">
        <f>SUM('General Liability'!BW$52+'General Liability'!BW$71)*$BI137</f>
        <v>478.46646883904134</v>
      </c>
      <c r="AO137" s="171">
        <f>SUM('General Liability'!BX$52+'General Liability'!BX$71)*$BI137</f>
        <v>478.46646883904134</v>
      </c>
      <c r="AP137" s="171">
        <f>SUM('General Liability'!BY$52+'General Liability'!BY$71)*$BI137</f>
        <v>478.46646883904134</v>
      </c>
      <c r="AQ137" s="171">
        <f>SUM('General Liability'!BZ$52+'General Liability'!BZ$71)*$BI137</f>
        <v>478.46646883904134</v>
      </c>
      <c r="AR137" s="171">
        <f>SUM('General Liability'!CA$52+'General Liability'!CA$71)*$BI137</f>
        <v>478.46646883904134</v>
      </c>
      <c r="AS137" s="171">
        <f>SUM('General Liability'!CB$52+'General Liability'!CB$71)*$BI137</f>
        <v>492.8204629042126</v>
      </c>
      <c r="AT137" s="171">
        <f>SUM('General Liability'!CC$52+'General Liability'!CC$71)*$BI137</f>
        <v>492.8204629042126</v>
      </c>
      <c r="AU137" s="171">
        <f>SUM('General Liability'!CD$52+'General Liability'!CD$71)*$BI137</f>
        <v>492.8204629042126</v>
      </c>
      <c r="AV137" s="171">
        <f>SUM('General Liability'!CE$52+'General Liability'!CE$71)*$BI137</f>
        <v>492.8204629042126</v>
      </c>
      <c r="AW137" s="171">
        <f>SUM('General Liability'!CF$52+'General Liability'!CF$71)*$BI137</f>
        <v>492.8204629042126</v>
      </c>
      <c r="AX137" s="171">
        <f>SUM('General Liability'!CG$52+'General Liability'!CG$71)*$BI137</f>
        <v>492.8204629042126</v>
      </c>
      <c r="AY137" s="171">
        <f>SUM('General Liability'!CH$52+'General Liability'!CH$71)*$BI137</f>
        <v>492.8204629042126</v>
      </c>
      <c r="AZ137" s="171">
        <f>SUM('General Liability'!CI$52+'General Liability'!CI$71)*$BI137</f>
        <v>492.8204629042126</v>
      </c>
      <c r="BA137" s="171">
        <f>SUM('General Liability'!CJ$52+'General Liability'!CJ$71)*$BI137</f>
        <v>492.8204629042126</v>
      </c>
      <c r="BB137" s="171">
        <f>SUM('General Liability'!CK$52+'General Liability'!CK$71)*$BI137</f>
        <v>492.8204629042126</v>
      </c>
      <c r="BC137" s="171">
        <f>SUM('General Liability'!CL$52+'General Liability'!CL$71)*$BI137</f>
        <v>492.8204629042126</v>
      </c>
      <c r="BD137" s="171">
        <f>SUM('General Liability'!CM$52+'General Liability'!CM$71)*$BI137</f>
        <v>492.8204629042126</v>
      </c>
      <c r="BE137" s="171">
        <f>SUM('General Liability'!CN$52+'General Liability'!CN$71)*$BI137</f>
        <v>507.605076791339</v>
      </c>
      <c r="BF137" s="171">
        <f>SUM('General Liability'!CO$52+'General Liability'!CO$71)*$BI137</f>
        <v>507.605076791339</v>
      </c>
      <c r="BG137" s="171">
        <f>SUM('General Liability'!CP$52+'General Liability'!CP$71)*$BI137</f>
        <v>507.605076791339</v>
      </c>
      <c r="BI137" s="174">
        <f>SUMIF(Revenue!$P:$P,'GL - Import (US)'!$F137,Revenue!$O:$O)</f>
        <v>8.6326670511761659E-3</v>
      </c>
    </row>
    <row r="138" spans="1:61" s="173" customFormat="1" ht="12.75" hidden="1" customHeight="1">
      <c r="A138" s="179" t="s">
        <v>654</v>
      </c>
      <c r="B138" s="179" t="s">
        <v>609</v>
      </c>
      <c r="C138" s="170" t="str" cm="1">
        <f t="array" ref="C138">IFERROR(INDEX('Legal Entity'!B:B,MATCH('GL - Import (US)'!F138,'Legal Entity'!A:A,0),0),0)</f>
        <v>1130 - MONTAGUE WATER COMPANY, INC.</v>
      </c>
      <c r="D138" s="170" t="str" cm="1">
        <f t="array" ref="D138">IFERROR(INDEX('Legal Entity'!C:C,MATCH(F138,'Legal Entity'!A:A,0),0),0)</f>
        <v>US</v>
      </c>
      <c r="E138" s="170" t="s">
        <v>631</v>
      </c>
      <c r="F138" s="170" t="s">
        <v>646</v>
      </c>
      <c r="G138" s="170"/>
      <c r="H138" s="171">
        <f>SUM('General Liability'!AQ$52+'General Liability'!AQ$71)*$BI138</f>
        <v>88.298555206489169</v>
      </c>
      <c r="I138" s="171">
        <f>SUM('General Liability'!AR$52+'General Liability'!AR$71)*$BI138</f>
        <v>113.46945153242183</v>
      </c>
      <c r="J138" s="171">
        <f>SUM('General Liability'!AS$52+'General Liability'!AS$71)*$BI138</f>
        <v>113.46945153242183</v>
      </c>
      <c r="K138" s="171">
        <f>SUM('General Liability'!AT$52+'General Liability'!AT$71)*$BI138</f>
        <v>113.46945153242183</v>
      </c>
      <c r="L138" s="171">
        <f>SUM('General Liability'!AU$52+'General Liability'!AU$71)*$BI138</f>
        <v>113.46945153242183</v>
      </c>
      <c r="M138" s="171">
        <f>SUM('General Liability'!AV$52+'General Liability'!AV$71)*$BI138</f>
        <v>113.46945153242183</v>
      </c>
      <c r="N138" s="171">
        <f>SUM('General Liability'!AW$52+'General Liability'!AW$71)*$BI138</f>
        <v>113.46945153242183</v>
      </c>
      <c r="O138" s="171">
        <f>SUM('General Liability'!AX$52+'General Liability'!AX$71)*$BI138</f>
        <v>113.46945153242183</v>
      </c>
      <c r="P138" s="171">
        <f>SUM('General Liability'!AY$52+'General Liability'!AY$71)*$BI138</f>
        <v>113.46945153242183</v>
      </c>
      <c r="Q138" s="171">
        <f>SUM('General Liability'!AZ$52+'General Liability'!AZ$71)*$BI138</f>
        <v>113.46945153242183</v>
      </c>
      <c r="R138" s="171">
        <f>SUM('General Liability'!BA$52+'General Liability'!BA$71)*$BI138</f>
        <v>113.46945153242183</v>
      </c>
      <c r="S138" s="171">
        <f>SUM('General Liability'!BB$52+'General Liability'!BB$71)*$BI138</f>
        <v>113.46945153242183</v>
      </c>
      <c r="T138" s="171">
        <f>SUM('General Liability'!BC$52+'General Liability'!BC$71)*$BI138</f>
        <v>113.46945153242183</v>
      </c>
      <c r="U138" s="171">
        <f>SUM('General Liability'!BD$52+'General Liability'!BD$71)*$BI138</f>
        <v>121.97966039735346</v>
      </c>
      <c r="V138" s="171">
        <f>SUM('General Liability'!BE$52+'General Liability'!BE$71)*$BI138</f>
        <v>121.97966039735346</v>
      </c>
      <c r="W138" s="171">
        <f>SUM('General Liability'!BF$52+'General Liability'!BF$71)*$BI138</f>
        <v>121.97966039735346</v>
      </c>
      <c r="X138" s="171">
        <f>SUM('General Liability'!BG$52+'General Liability'!BG$71)*$BI138</f>
        <v>121.97966039735346</v>
      </c>
      <c r="Y138" s="171">
        <f>SUM('General Liability'!BH$52+'General Liability'!BH$71)*$BI138</f>
        <v>121.97966039735346</v>
      </c>
      <c r="Z138" s="171">
        <f>SUM('General Liability'!BI$52+'General Liability'!BI$71)*$BI138</f>
        <v>121.97966039735346</v>
      </c>
      <c r="AA138" s="171">
        <f>SUM('General Liability'!BJ$52+'General Liability'!BJ$71)*$BI138</f>
        <v>121.97966039735346</v>
      </c>
      <c r="AB138" s="171">
        <f>SUM('General Liability'!BK$52+'General Liability'!BK$71)*$BI138</f>
        <v>121.97966039735346</v>
      </c>
      <c r="AC138" s="171">
        <f>SUM('General Liability'!BL$52+'General Liability'!BL$71)*$BI138</f>
        <v>121.97966039735346</v>
      </c>
      <c r="AD138" s="171">
        <f>SUM('General Liability'!BM$52+'General Liability'!BM$71)*$BI138</f>
        <v>121.97966039735346</v>
      </c>
      <c r="AE138" s="171">
        <f>SUM('General Liability'!BN$52+'General Liability'!BN$71)*$BI138</f>
        <v>121.97966039735346</v>
      </c>
      <c r="AF138" s="171">
        <f>SUM('General Liability'!BO$52+'General Liability'!BO$71)*$BI138</f>
        <v>121.97966039735346</v>
      </c>
      <c r="AG138" s="171">
        <f>SUM('General Liability'!BP$52+'General Liability'!BP$71)*$BI138</f>
        <v>131.12813492715495</v>
      </c>
      <c r="AH138" s="171">
        <f>SUM('General Liability'!BQ$52+'General Liability'!BQ$71)*$BI138</f>
        <v>131.12813492715495</v>
      </c>
      <c r="AI138" s="171">
        <f>SUM('General Liability'!BR$52+'General Liability'!BR$71)*$BI138</f>
        <v>131.12813492715495</v>
      </c>
      <c r="AJ138" s="171">
        <f>SUM('General Liability'!BS$52+'General Liability'!BS$71)*$BI138</f>
        <v>131.12813492715495</v>
      </c>
      <c r="AK138" s="171">
        <f>SUM('General Liability'!BT$52+'General Liability'!BT$71)*$BI138</f>
        <v>131.12813492715495</v>
      </c>
      <c r="AL138" s="171">
        <f>SUM('General Liability'!BU$52+'General Liability'!BU$71)*$BI138</f>
        <v>131.12813492715495</v>
      </c>
      <c r="AM138" s="171">
        <f>SUM('General Liability'!BV$52+'General Liability'!BV$71)*$BI138</f>
        <v>131.12813492715495</v>
      </c>
      <c r="AN138" s="171">
        <f>SUM('General Liability'!BW$52+'General Liability'!BW$71)*$BI138</f>
        <v>131.12813492715495</v>
      </c>
      <c r="AO138" s="171">
        <f>SUM('General Liability'!BX$52+'General Liability'!BX$71)*$BI138</f>
        <v>131.12813492715495</v>
      </c>
      <c r="AP138" s="171">
        <f>SUM('General Liability'!BY$52+'General Liability'!BY$71)*$BI138</f>
        <v>131.12813492715495</v>
      </c>
      <c r="AQ138" s="171">
        <f>SUM('General Liability'!BZ$52+'General Liability'!BZ$71)*$BI138</f>
        <v>131.12813492715495</v>
      </c>
      <c r="AR138" s="171">
        <f>SUM('General Liability'!CA$52+'General Liability'!CA$71)*$BI138</f>
        <v>131.12813492715495</v>
      </c>
      <c r="AS138" s="171">
        <f>SUM('General Liability'!CB$52+'General Liability'!CB$71)*$BI138</f>
        <v>135.06197897496961</v>
      </c>
      <c r="AT138" s="171">
        <f>SUM('General Liability'!CC$52+'General Liability'!CC$71)*$BI138</f>
        <v>135.06197897496961</v>
      </c>
      <c r="AU138" s="171">
        <f>SUM('General Liability'!CD$52+'General Liability'!CD$71)*$BI138</f>
        <v>135.06197897496961</v>
      </c>
      <c r="AV138" s="171">
        <f>SUM('General Liability'!CE$52+'General Liability'!CE$71)*$BI138</f>
        <v>135.06197897496961</v>
      </c>
      <c r="AW138" s="171">
        <f>SUM('General Liability'!CF$52+'General Liability'!CF$71)*$BI138</f>
        <v>135.06197897496961</v>
      </c>
      <c r="AX138" s="171">
        <f>SUM('General Liability'!CG$52+'General Liability'!CG$71)*$BI138</f>
        <v>135.06197897496961</v>
      </c>
      <c r="AY138" s="171">
        <f>SUM('General Liability'!CH$52+'General Liability'!CH$71)*$BI138</f>
        <v>135.06197897496961</v>
      </c>
      <c r="AZ138" s="171">
        <f>SUM('General Liability'!CI$52+'General Liability'!CI$71)*$BI138</f>
        <v>135.06197897496961</v>
      </c>
      <c r="BA138" s="171">
        <f>SUM('General Liability'!CJ$52+'General Liability'!CJ$71)*$BI138</f>
        <v>135.06197897496961</v>
      </c>
      <c r="BB138" s="171">
        <f>SUM('General Liability'!CK$52+'General Liability'!CK$71)*$BI138</f>
        <v>135.06197897496961</v>
      </c>
      <c r="BC138" s="171">
        <f>SUM('General Liability'!CL$52+'General Liability'!CL$71)*$BI138</f>
        <v>135.06197897496961</v>
      </c>
      <c r="BD138" s="171">
        <f>SUM('General Liability'!CM$52+'General Liability'!CM$71)*$BI138</f>
        <v>135.06197897496961</v>
      </c>
      <c r="BE138" s="171">
        <f>SUM('General Liability'!CN$52+'General Liability'!CN$71)*$BI138</f>
        <v>139.11383834421869</v>
      </c>
      <c r="BF138" s="171">
        <f>SUM('General Liability'!CO$52+'General Liability'!CO$71)*$BI138</f>
        <v>139.11383834421869</v>
      </c>
      <c r="BG138" s="171">
        <f>SUM('General Liability'!CP$52+'General Liability'!CP$71)*$BI138</f>
        <v>139.11383834421869</v>
      </c>
      <c r="BI138" s="174">
        <f>SUMIF(Revenue!$P:$P,'GL - Import (US)'!$F138,Revenue!$O:$O)</f>
        <v>2.3658617763006482E-3</v>
      </c>
    </row>
    <row r="139" spans="1:61" s="173" customFormat="1" ht="12.75" hidden="1" customHeight="1">
      <c r="A139" s="179" t="s">
        <v>654</v>
      </c>
      <c r="B139" s="179" t="s">
        <v>609</v>
      </c>
      <c r="C139" s="170" t="str" cm="1">
        <f t="array" ref="C139">IFERROR(INDEX('Legal Entity'!B:B,MATCH('GL - Import (US)'!F139,'Legal Entity'!A:A,0),0),0)</f>
        <v>1136 - MASSANUTTEN PUBLIC SERVICE CORPORATION</v>
      </c>
      <c r="D139" s="170" t="str" cm="1">
        <f t="array" ref="D139">IFERROR(INDEX('Legal Entity'!C:C,MATCH(F139,'Legal Entity'!A:A,0),0),0)</f>
        <v>US</v>
      </c>
      <c r="E139" s="170" t="s">
        <v>631</v>
      </c>
      <c r="F139" s="170" t="s">
        <v>19</v>
      </c>
      <c r="G139" s="170"/>
      <c r="H139" s="171">
        <f>SUM('General Liability'!AQ$52+'General Liability'!AQ$71)*$BI139</f>
        <v>678.88176416575266</v>
      </c>
      <c r="I139" s="171">
        <f>SUM('General Liability'!AR$52+'General Liability'!AR$71)*$BI139</f>
        <v>872.40772235862903</v>
      </c>
      <c r="J139" s="171">
        <f>SUM('General Liability'!AS$52+'General Liability'!AS$71)*$BI139</f>
        <v>872.40772235862903</v>
      </c>
      <c r="K139" s="171">
        <f>SUM('General Liability'!AT$52+'General Liability'!AT$71)*$BI139</f>
        <v>872.40772235862903</v>
      </c>
      <c r="L139" s="171">
        <f>SUM('General Liability'!AU$52+'General Liability'!AU$71)*$BI139</f>
        <v>872.40772235862903</v>
      </c>
      <c r="M139" s="171">
        <f>SUM('General Liability'!AV$52+'General Liability'!AV$71)*$BI139</f>
        <v>872.40772235862903</v>
      </c>
      <c r="N139" s="171">
        <f>SUM('General Liability'!AW$52+'General Liability'!AW$71)*$BI139</f>
        <v>872.40772235862903</v>
      </c>
      <c r="O139" s="171">
        <f>SUM('General Liability'!AX$52+'General Liability'!AX$71)*$BI139</f>
        <v>872.40772235862903</v>
      </c>
      <c r="P139" s="171">
        <f>SUM('General Liability'!AY$52+'General Liability'!AY$71)*$BI139</f>
        <v>872.40772235862903</v>
      </c>
      <c r="Q139" s="171">
        <f>SUM('General Liability'!AZ$52+'General Liability'!AZ$71)*$BI139</f>
        <v>872.40772235862903</v>
      </c>
      <c r="R139" s="171">
        <f>SUM('General Liability'!BA$52+'General Liability'!BA$71)*$BI139</f>
        <v>872.40772235862903</v>
      </c>
      <c r="S139" s="171">
        <f>SUM('General Liability'!BB$52+'General Liability'!BB$71)*$BI139</f>
        <v>872.40772235862903</v>
      </c>
      <c r="T139" s="171">
        <f>SUM('General Liability'!BC$52+'General Liability'!BC$71)*$BI139</f>
        <v>872.40772235862903</v>
      </c>
      <c r="U139" s="171">
        <f>SUM('General Liability'!BD$52+'General Liability'!BD$71)*$BI139</f>
        <v>937.83830153552628</v>
      </c>
      <c r="V139" s="171">
        <f>SUM('General Liability'!BE$52+'General Liability'!BE$71)*$BI139</f>
        <v>937.83830153552628</v>
      </c>
      <c r="W139" s="171">
        <f>SUM('General Liability'!BF$52+'General Liability'!BF$71)*$BI139</f>
        <v>937.83830153552628</v>
      </c>
      <c r="X139" s="171">
        <f>SUM('General Liability'!BG$52+'General Liability'!BG$71)*$BI139</f>
        <v>937.83830153552628</v>
      </c>
      <c r="Y139" s="171">
        <f>SUM('General Liability'!BH$52+'General Liability'!BH$71)*$BI139</f>
        <v>937.83830153552628</v>
      </c>
      <c r="Z139" s="171">
        <f>SUM('General Liability'!BI$52+'General Liability'!BI$71)*$BI139</f>
        <v>937.83830153552628</v>
      </c>
      <c r="AA139" s="171">
        <f>SUM('General Liability'!BJ$52+'General Liability'!BJ$71)*$BI139</f>
        <v>937.83830153552628</v>
      </c>
      <c r="AB139" s="171">
        <f>SUM('General Liability'!BK$52+'General Liability'!BK$71)*$BI139</f>
        <v>937.83830153552628</v>
      </c>
      <c r="AC139" s="171">
        <f>SUM('General Liability'!BL$52+'General Liability'!BL$71)*$BI139</f>
        <v>937.83830153552628</v>
      </c>
      <c r="AD139" s="171">
        <f>SUM('General Liability'!BM$52+'General Liability'!BM$71)*$BI139</f>
        <v>937.83830153552628</v>
      </c>
      <c r="AE139" s="171">
        <f>SUM('General Liability'!BN$52+'General Liability'!BN$71)*$BI139</f>
        <v>937.83830153552628</v>
      </c>
      <c r="AF139" s="171">
        <f>SUM('General Liability'!BO$52+'General Liability'!BO$71)*$BI139</f>
        <v>937.83830153552628</v>
      </c>
      <c r="AG139" s="171">
        <f>SUM('General Liability'!BP$52+'General Liability'!BP$71)*$BI139</f>
        <v>1008.1761741506906</v>
      </c>
      <c r="AH139" s="171">
        <f>SUM('General Liability'!BQ$52+'General Liability'!BQ$71)*$BI139</f>
        <v>1008.1761741506906</v>
      </c>
      <c r="AI139" s="171">
        <f>SUM('General Liability'!BR$52+'General Liability'!BR$71)*$BI139</f>
        <v>1008.1761741506906</v>
      </c>
      <c r="AJ139" s="171">
        <f>SUM('General Liability'!BS$52+'General Liability'!BS$71)*$BI139</f>
        <v>1008.1761741506906</v>
      </c>
      <c r="AK139" s="171">
        <f>SUM('General Liability'!BT$52+'General Liability'!BT$71)*$BI139</f>
        <v>1008.1761741506906</v>
      </c>
      <c r="AL139" s="171">
        <f>SUM('General Liability'!BU$52+'General Liability'!BU$71)*$BI139</f>
        <v>1008.1761741506906</v>
      </c>
      <c r="AM139" s="171">
        <f>SUM('General Liability'!BV$52+'General Liability'!BV$71)*$BI139</f>
        <v>1008.1761741506906</v>
      </c>
      <c r="AN139" s="171">
        <f>SUM('General Liability'!BW$52+'General Liability'!BW$71)*$BI139</f>
        <v>1008.1761741506906</v>
      </c>
      <c r="AO139" s="171">
        <f>SUM('General Liability'!BX$52+'General Liability'!BX$71)*$BI139</f>
        <v>1008.1761741506906</v>
      </c>
      <c r="AP139" s="171">
        <f>SUM('General Liability'!BY$52+'General Liability'!BY$71)*$BI139</f>
        <v>1008.1761741506906</v>
      </c>
      <c r="AQ139" s="171">
        <f>SUM('General Liability'!BZ$52+'General Liability'!BZ$71)*$BI139</f>
        <v>1008.1761741506906</v>
      </c>
      <c r="AR139" s="171">
        <f>SUM('General Liability'!CA$52+'General Liability'!CA$71)*$BI139</f>
        <v>1008.1761741506906</v>
      </c>
      <c r="AS139" s="171">
        <f>SUM('General Liability'!CB$52+'General Liability'!CB$71)*$BI139</f>
        <v>1038.4214593752113</v>
      </c>
      <c r="AT139" s="171">
        <f>SUM('General Liability'!CC$52+'General Liability'!CC$71)*$BI139</f>
        <v>1038.4214593752113</v>
      </c>
      <c r="AU139" s="171">
        <f>SUM('General Liability'!CD$52+'General Liability'!CD$71)*$BI139</f>
        <v>1038.4214593752113</v>
      </c>
      <c r="AV139" s="171">
        <f>SUM('General Liability'!CE$52+'General Liability'!CE$71)*$BI139</f>
        <v>1038.4214593752113</v>
      </c>
      <c r="AW139" s="171">
        <f>SUM('General Liability'!CF$52+'General Liability'!CF$71)*$BI139</f>
        <v>1038.4214593752113</v>
      </c>
      <c r="AX139" s="171">
        <f>SUM('General Liability'!CG$52+'General Liability'!CG$71)*$BI139</f>
        <v>1038.4214593752113</v>
      </c>
      <c r="AY139" s="171">
        <f>SUM('General Liability'!CH$52+'General Liability'!CH$71)*$BI139</f>
        <v>1038.4214593752113</v>
      </c>
      <c r="AZ139" s="171">
        <f>SUM('General Liability'!CI$52+'General Liability'!CI$71)*$BI139</f>
        <v>1038.4214593752113</v>
      </c>
      <c r="BA139" s="171">
        <f>SUM('General Liability'!CJ$52+'General Liability'!CJ$71)*$BI139</f>
        <v>1038.4214593752113</v>
      </c>
      <c r="BB139" s="171">
        <f>SUM('General Liability'!CK$52+'General Liability'!CK$71)*$BI139</f>
        <v>1038.4214593752113</v>
      </c>
      <c r="BC139" s="171">
        <f>SUM('General Liability'!CL$52+'General Liability'!CL$71)*$BI139</f>
        <v>1038.4214593752113</v>
      </c>
      <c r="BD139" s="171">
        <f>SUM('General Liability'!CM$52+'General Liability'!CM$71)*$BI139</f>
        <v>1038.4214593752113</v>
      </c>
      <c r="BE139" s="171">
        <f>SUM('General Liability'!CN$52+'General Liability'!CN$71)*$BI139</f>
        <v>1069.5741031564678</v>
      </c>
      <c r="BF139" s="171">
        <f>SUM('General Liability'!CO$52+'General Liability'!CO$71)*$BI139</f>
        <v>1069.5741031564678</v>
      </c>
      <c r="BG139" s="171">
        <f>SUM('General Liability'!CP$52+'General Liability'!CP$71)*$BI139</f>
        <v>1069.5741031564678</v>
      </c>
      <c r="BI139" s="174">
        <f>SUMIF(Revenue!$P:$P,'GL - Import (US)'!$F139,Revenue!$O:$O)</f>
        <v>1.8189883319282986E-2</v>
      </c>
    </row>
    <row r="140" spans="1:61" s="173" customFormat="1" ht="12.75" hidden="1" customHeight="1">
      <c r="A140" s="179" t="s">
        <v>654</v>
      </c>
      <c r="B140" s="179" t="s">
        <v>609</v>
      </c>
      <c r="C140" s="170" t="str" cm="1">
        <f t="array" ref="C140">IFERROR(INDEX('Legal Entity'!B:B,MATCH('GL - Import (US)'!F140,'Legal Entity'!A:A,0),0),0)</f>
        <v>1140 - UTILITIES, INC. OF LOUISIANA</v>
      </c>
      <c r="D140" s="170" t="str" cm="1">
        <f t="array" ref="D140">IFERROR(INDEX('Legal Entity'!C:C,MATCH(F140,'Legal Entity'!A:A,0),0),0)</f>
        <v>US</v>
      </c>
      <c r="E140" s="170" t="s">
        <v>631</v>
      </c>
      <c r="F140" s="170" t="s">
        <v>647</v>
      </c>
      <c r="G140" s="170"/>
      <c r="H140" s="171">
        <f>SUM('General Liability'!AQ$52+'General Liability'!AQ$71)*$BI140</f>
        <v>2181.1939164185287</v>
      </c>
      <c r="I140" s="171">
        <f>SUM('General Liability'!AR$52+'General Liability'!AR$71)*$BI140</f>
        <v>2802.9776569172741</v>
      </c>
      <c r="J140" s="171">
        <f>SUM('General Liability'!AS$52+'General Liability'!AS$71)*$BI140</f>
        <v>2802.9776569172741</v>
      </c>
      <c r="K140" s="171">
        <f>SUM('General Liability'!AT$52+'General Liability'!AT$71)*$BI140</f>
        <v>2802.9776569172741</v>
      </c>
      <c r="L140" s="171">
        <f>SUM('General Liability'!AU$52+'General Liability'!AU$71)*$BI140</f>
        <v>2802.9776569172741</v>
      </c>
      <c r="M140" s="171">
        <f>SUM('General Liability'!AV$52+'General Liability'!AV$71)*$BI140</f>
        <v>2802.9776569172741</v>
      </c>
      <c r="N140" s="171">
        <f>SUM('General Liability'!AW$52+'General Liability'!AW$71)*$BI140</f>
        <v>2802.9776569172741</v>
      </c>
      <c r="O140" s="171">
        <f>SUM('General Liability'!AX$52+'General Liability'!AX$71)*$BI140</f>
        <v>2802.9776569172741</v>
      </c>
      <c r="P140" s="171">
        <f>SUM('General Liability'!AY$52+'General Liability'!AY$71)*$BI140</f>
        <v>2802.9776569172741</v>
      </c>
      <c r="Q140" s="171">
        <f>SUM('General Liability'!AZ$52+'General Liability'!AZ$71)*$BI140</f>
        <v>2802.9776569172741</v>
      </c>
      <c r="R140" s="171">
        <f>SUM('General Liability'!BA$52+'General Liability'!BA$71)*$BI140</f>
        <v>2802.9776569172741</v>
      </c>
      <c r="S140" s="171">
        <f>SUM('General Liability'!BB$52+'General Liability'!BB$71)*$BI140</f>
        <v>2802.9776569172741</v>
      </c>
      <c r="T140" s="171">
        <f>SUM('General Liability'!BC$52+'General Liability'!BC$71)*$BI140</f>
        <v>2802.9776569172741</v>
      </c>
      <c r="U140" s="171">
        <f>SUM('General Liability'!BD$52+'General Liability'!BD$71)*$BI140</f>
        <v>3013.2009811860694</v>
      </c>
      <c r="V140" s="171">
        <f>SUM('General Liability'!BE$52+'General Liability'!BE$71)*$BI140</f>
        <v>3013.2009811860694</v>
      </c>
      <c r="W140" s="171">
        <f>SUM('General Liability'!BF$52+'General Liability'!BF$71)*$BI140</f>
        <v>3013.2009811860694</v>
      </c>
      <c r="X140" s="171">
        <f>SUM('General Liability'!BG$52+'General Liability'!BG$71)*$BI140</f>
        <v>3013.2009811860694</v>
      </c>
      <c r="Y140" s="171">
        <f>SUM('General Liability'!BH$52+'General Liability'!BH$71)*$BI140</f>
        <v>3013.2009811860694</v>
      </c>
      <c r="Z140" s="171">
        <f>SUM('General Liability'!BI$52+'General Liability'!BI$71)*$BI140</f>
        <v>3013.2009811860694</v>
      </c>
      <c r="AA140" s="171">
        <f>SUM('General Liability'!BJ$52+'General Liability'!BJ$71)*$BI140</f>
        <v>3013.2009811860694</v>
      </c>
      <c r="AB140" s="171">
        <f>SUM('General Liability'!BK$52+'General Liability'!BK$71)*$BI140</f>
        <v>3013.2009811860694</v>
      </c>
      <c r="AC140" s="171">
        <f>SUM('General Liability'!BL$52+'General Liability'!BL$71)*$BI140</f>
        <v>3013.2009811860694</v>
      </c>
      <c r="AD140" s="171">
        <f>SUM('General Liability'!BM$52+'General Liability'!BM$71)*$BI140</f>
        <v>3013.2009811860694</v>
      </c>
      <c r="AE140" s="171">
        <f>SUM('General Liability'!BN$52+'General Liability'!BN$71)*$BI140</f>
        <v>3013.2009811860694</v>
      </c>
      <c r="AF140" s="171">
        <f>SUM('General Liability'!BO$52+'General Liability'!BO$71)*$BI140</f>
        <v>3013.2009811860694</v>
      </c>
      <c r="AG140" s="171">
        <f>SUM('General Liability'!BP$52+'General Liability'!BP$71)*$BI140</f>
        <v>3239.1910547750244</v>
      </c>
      <c r="AH140" s="171">
        <f>SUM('General Liability'!BQ$52+'General Liability'!BQ$71)*$BI140</f>
        <v>3239.1910547750244</v>
      </c>
      <c r="AI140" s="171">
        <f>SUM('General Liability'!BR$52+'General Liability'!BR$71)*$BI140</f>
        <v>3239.1910547750244</v>
      </c>
      <c r="AJ140" s="171">
        <f>SUM('General Liability'!BS$52+'General Liability'!BS$71)*$BI140</f>
        <v>3239.1910547750244</v>
      </c>
      <c r="AK140" s="171">
        <f>SUM('General Liability'!BT$52+'General Liability'!BT$71)*$BI140</f>
        <v>3239.1910547750244</v>
      </c>
      <c r="AL140" s="171">
        <f>SUM('General Liability'!BU$52+'General Liability'!BU$71)*$BI140</f>
        <v>3239.1910547750244</v>
      </c>
      <c r="AM140" s="171">
        <f>SUM('General Liability'!BV$52+'General Liability'!BV$71)*$BI140</f>
        <v>3239.1910547750244</v>
      </c>
      <c r="AN140" s="171">
        <f>SUM('General Liability'!BW$52+'General Liability'!BW$71)*$BI140</f>
        <v>3239.1910547750244</v>
      </c>
      <c r="AO140" s="171">
        <f>SUM('General Liability'!BX$52+'General Liability'!BX$71)*$BI140</f>
        <v>3239.1910547750244</v>
      </c>
      <c r="AP140" s="171">
        <f>SUM('General Liability'!BY$52+'General Liability'!BY$71)*$BI140</f>
        <v>3239.1910547750244</v>
      </c>
      <c r="AQ140" s="171">
        <f>SUM('General Liability'!BZ$52+'General Liability'!BZ$71)*$BI140</f>
        <v>3239.1910547750244</v>
      </c>
      <c r="AR140" s="171">
        <f>SUM('General Liability'!CA$52+'General Liability'!CA$71)*$BI140</f>
        <v>3239.1910547750244</v>
      </c>
      <c r="AS140" s="171">
        <f>SUM('General Liability'!CB$52+'General Liability'!CB$71)*$BI140</f>
        <v>3336.3667864182753</v>
      </c>
      <c r="AT140" s="171">
        <f>SUM('General Liability'!CC$52+'General Liability'!CC$71)*$BI140</f>
        <v>3336.3667864182753</v>
      </c>
      <c r="AU140" s="171">
        <f>SUM('General Liability'!CD$52+'General Liability'!CD$71)*$BI140</f>
        <v>3336.3667864182753</v>
      </c>
      <c r="AV140" s="171">
        <f>SUM('General Liability'!CE$52+'General Liability'!CE$71)*$BI140</f>
        <v>3336.3667864182753</v>
      </c>
      <c r="AW140" s="171">
        <f>SUM('General Liability'!CF$52+'General Liability'!CF$71)*$BI140</f>
        <v>3336.3667864182753</v>
      </c>
      <c r="AX140" s="171">
        <f>SUM('General Liability'!CG$52+'General Liability'!CG$71)*$BI140</f>
        <v>3336.3667864182753</v>
      </c>
      <c r="AY140" s="171">
        <f>SUM('General Liability'!CH$52+'General Liability'!CH$71)*$BI140</f>
        <v>3336.3667864182753</v>
      </c>
      <c r="AZ140" s="171">
        <f>SUM('General Liability'!CI$52+'General Liability'!CI$71)*$BI140</f>
        <v>3336.3667864182753</v>
      </c>
      <c r="BA140" s="171">
        <f>SUM('General Liability'!CJ$52+'General Liability'!CJ$71)*$BI140</f>
        <v>3336.3667864182753</v>
      </c>
      <c r="BB140" s="171">
        <f>SUM('General Liability'!CK$52+'General Liability'!CK$71)*$BI140</f>
        <v>3336.3667864182753</v>
      </c>
      <c r="BC140" s="171">
        <f>SUM('General Liability'!CL$52+'General Liability'!CL$71)*$BI140</f>
        <v>3336.3667864182753</v>
      </c>
      <c r="BD140" s="171">
        <f>SUM('General Liability'!CM$52+'General Liability'!CM$71)*$BI140</f>
        <v>3336.3667864182753</v>
      </c>
      <c r="BE140" s="171">
        <f>SUM('General Liability'!CN$52+'General Liability'!CN$71)*$BI140</f>
        <v>3436.4577900108238</v>
      </c>
      <c r="BF140" s="171">
        <f>SUM('General Liability'!CO$52+'General Liability'!CO$71)*$BI140</f>
        <v>3436.4577900108238</v>
      </c>
      <c r="BG140" s="171">
        <f>SUM('General Liability'!CP$52+'General Liability'!CP$71)*$BI140</f>
        <v>3436.4577900108238</v>
      </c>
      <c r="BI140" s="174">
        <f>SUMIF(Revenue!$P:$P,'GL - Import (US)'!$F140,Revenue!$O:$O)</f>
        <v>5.8442669888384126E-2</v>
      </c>
    </row>
    <row r="141" spans="1:61" s="173" customFormat="1" ht="12.75" hidden="1" customHeight="1">
      <c r="A141" s="179" t="s">
        <v>654</v>
      </c>
      <c r="B141" s="179" t="s">
        <v>609</v>
      </c>
      <c r="C141" s="170" t="str" cm="1">
        <f t="array" ref="C141">IFERROR(INDEX('Legal Entity'!B:B,MATCH('GL - Import (US)'!F141,'Legal Entity'!A:A,0),0),0)</f>
        <v>1188 - Corix Utilities (Texas) Inc.</v>
      </c>
      <c r="D141" s="170" t="str" cm="1">
        <f t="array" ref="D141">IFERROR(INDEX('Legal Entity'!C:C,MATCH(F141,'Legal Entity'!A:A,0),0),0)</f>
        <v>US</v>
      </c>
      <c r="E141" s="170" t="s">
        <v>631</v>
      </c>
      <c r="F141" s="170" t="s">
        <v>26</v>
      </c>
      <c r="G141" s="170"/>
      <c r="H141" s="171">
        <f>SUM('General Liability'!AQ$52+'General Liability'!AQ$71)*$BI141</f>
        <v>1351.0693620694381</v>
      </c>
      <c r="I141" s="171">
        <f>SUM('General Liability'!AR$52+'General Liability'!AR$71)*$BI141</f>
        <v>1736.2130007424128</v>
      </c>
      <c r="J141" s="171">
        <f>SUM('General Liability'!AS$52+'General Liability'!AS$71)*$BI141</f>
        <v>1736.2130007424128</v>
      </c>
      <c r="K141" s="171">
        <f>SUM('General Liability'!AT$52+'General Liability'!AT$71)*$BI141</f>
        <v>1736.2130007424128</v>
      </c>
      <c r="L141" s="171">
        <f>SUM('General Liability'!AU$52+'General Liability'!AU$71)*$BI141</f>
        <v>1736.2130007424128</v>
      </c>
      <c r="M141" s="171">
        <f>SUM('General Liability'!AV$52+'General Liability'!AV$71)*$BI141</f>
        <v>1736.2130007424128</v>
      </c>
      <c r="N141" s="171">
        <f>SUM('General Liability'!AW$52+'General Liability'!AW$71)*$BI141</f>
        <v>1736.2130007424128</v>
      </c>
      <c r="O141" s="171">
        <f>SUM('General Liability'!AX$52+'General Liability'!AX$71)*$BI141</f>
        <v>1736.2130007424128</v>
      </c>
      <c r="P141" s="171">
        <f>SUM('General Liability'!AY$52+'General Liability'!AY$71)*$BI141</f>
        <v>1736.2130007424128</v>
      </c>
      <c r="Q141" s="171">
        <f>SUM('General Liability'!AZ$52+'General Liability'!AZ$71)*$BI141</f>
        <v>1736.2130007424128</v>
      </c>
      <c r="R141" s="171">
        <f>SUM('General Liability'!BA$52+'General Liability'!BA$71)*$BI141</f>
        <v>1736.2130007424128</v>
      </c>
      <c r="S141" s="171">
        <f>SUM('General Liability'!BB$52+'General Liability'!BB$71)*$BI141</f>
        <v>1736.2130007424128</v>
      </c>
      <c r="T141" s="171">
        <f>SUM('General Liability'!BC$52+'General Liability'!BC$71)*$BI141</f>
        <v>1736.2130007424128</v>
      </c>
      <c r="U141" s="171">
        <f>SUM('General Liability'!BD$52+'General Liability'!BD$71)*$BI141</f>
        <v>1866.4289757980939</v>
      </c>
      <c r="V141" s="171">
        <f>SUM('General Liability'!BE$52+'General Liability'!BE$71)*$BI141</f>
        <v>1866.4289757980939</v>
      </c>
      <c r="W141" s="171">
        <f>SUM('General Liability'!BF$52+'General Liability'!BF$71)*$BI141</f>
        <v>1866.4289757980939</v>
      </c>
      <c r="X141" s="171">
        <f>SUM('General Liability'!BG$52+'General Liability'!BG$71)*$BI141</f>
        <v>1866.4289757980939</v>
      </c>
      <c r="Y141" s="171">
        <f>SUM('General Liability'!BH$52+'General Liability'!BH$71)*$BI141</f>
        <v>1866.4289757980939</v>
      </c>
      <c r="Z141" s="171">
        <f>SUM('General Liability'!BI$52+'General Liability'!BI$71)*$BI141</f>
        <v>1866.4289757980939</v>
      </c>
      <c r="AA141" s="171">
        <f>SUM('General Liability'!BJ$52+'General Liability'!BJ$71)*$BI141</f>
        <v>1866.4289757980939</v>
      </c>
      <c r="AB141" s="171">
        <f>SUM('General Liability'!BK$52+'General Liability'!BK$71)*$BI141</f>
        <v>1866.4289757980939</v>
      </c>
      <c r="AC141" s="171">
        <f>SUM('General Liability'!BL$52+'General Liability'!BL$71)*$BI141</f>
        <v>1866.4289757980939</v>
      </c>
      <c r="AD141" s="171">
        <f>SUM('General Liability'!BM$52+'General Liability'!BM$71)*$BI141</f>
        <v>1866.4289757980939</v>
      </c>
      <c r="AE141" s="171">
        <f>SUM('General Liability'!BN$52+'General Liability'!BN$71)*$BI141</f>
        <v>1866.4289757980939</v>
      </c>
      <c r="AF141" s="171">
        <f>SUM('General Liability'!BO$52+'General Liability'!BO$71)*$BI141</f>
        <v>1866.4289757980939</v>
      </c>
      <c r="AG141" s="171">
        <f>SUM('General Liability'!BP$52+'General Liability'!BP$71)*$BI141</f>
        <v>2006.4111489829506</v>
      </c>
      <c r="AH141" s="171">
        <f>SUM('General Liability'!BQ$52+'General Liability'!BQ$71)*$BI141</f>
        <v>2006.4111489829506</v>
      </c>
      <c r="AI141" s="171">
        <f>SUM('General Liability'!BR$52+'General Liability'!BR$71)*$BI141</f>
        <v>2006.4111489829506</v>
      </c>
      <c r="AJ141" s="171">
        <f>SUM('General Liability'!BS$52+'General Liability'!BS$71)*$BI141</f>
        <v>2006.4111489829506</v>
      </c>
      <c r="AK141" s="171">
        <f>SUM('General Liability'!BT$52+'General Liability'!BT$71)*$BI141</f>
        <v>2006.4111489829506</v>
      </c>
      <c r="AL141" s="171">
        <f>SUM('General Liability'!BU$52+'General Liability'!BU$71)*$BI141</f>
        <v>2006.4111489829506</v>
      </c>
      <c r="AM141" s="171">
        <f>SUM('General Liability'!BV$52+'General Liability'!BV$71)*$BI141</f>
        <v>2006.4111489829506</v>
      </c>
      <c r="AN141" s="171">
        <f>SUM('General Liability'!BW$52+'General Liability'!BW$71)*$BI141</f>
        <v>2006.4111489829506</v>
      </c>
      <c r="AO141" s="171">
        <f>SUM('General Liability'!BX$52+'General Liability'!BX$71)*$BI141</f>
        <v>2006.4111489829506</v>
      </c>
      <c r="AP141" s="171">
        <f>SUM('General Liability'!BY$52+'General Liability'!BY$71)*$BI141</f>
        <v>2006.4111489829506</v>
      </c>
      <c r="AQ141" s="171">
        <f>SUM('General Liability'!BZ$52+'General Liability'!BZ$71)*$BI141</f>
        <v>2006.4111489829506</v>
      </c>
      <c r="AR141" s="171">
        <f>SUM('General Liability'!CA$52+'General Liability'!CA$71)*$BI141</f>
        <v>2006.4111489829506</v>
      </c>
      <c r="AS141" s="171">
        <f>SUM('General Liability'!CB$52+'General Liability'!CB$71)*$BI141</f>
        <v>2066.6034834524394</v>
      </c>
      <c r="AT141" s="171">
        <f>SUM('General Liability'!CC$52+'General Liability'!CC$71)*$BI141</f>
        <v>2066.6034834524394</v>
      </c>
      <c r="AU141" s="171">
        <f>SUM('General Liability'!CD$52+'General Liability'!CD$71)*$BI141</f>
        <v>2066.6034834524394</v>
      </c>
      <c r="AV141" s="171">
        <f>SUM('General Liability'!CE$52+'General Liability'!CE$71)*$BI141</f>
        <v>2066.6034834524394</v>
      </c>
      <c r="AW141" s="171">
        <f>SUM('General Liability'!CF$52+'General Liability'!CF$71)*$BI141</f>
        <v>2066.6034834524394</v>
      </c>
      <c r="AX141" s="171">
        <f>SUM('General Liability'!CG$52+'General Liability'!CG$71)*$BI141</f>
        <v>2066.6034834524394</v>
      </c>
      <c r="AY141" s="171">
        <f>SUM('General Liability'!CH$52+'General Liability'!CH$71)*$BI141</f>
        <v>2066.6034834524394</v>
      </c>
      <c r="AZ141" s="171">
        <f>SUM('General Liability'!CI$52+'General Liability'!CI$71)*$BI141</f>
        <v>2066.6034834524394</v>
      </c>
      <c r="BA141" s="171">
        <f>SUM('General Liability'!CJ$52+'General Liability'!CJ$71)*$BI141</f>
        <v>2066.6034834524394</v>
      </c>
      <c r="BB141" s="171">
        <f>SUM('General Liability'!CK$52+'General Liability'!CK$71)*$BI141</f>
        <v>2066.6034834524394</v>
      </c>
      <c r="BC141" s="171">
        <f>SUM('General Liability'!CL$52+'General Liability'!CL$71)*$BI141</f>
        <v>2066.6034834524394</v>
      </c>
      <c r="BD141" s="171">
        <f>SUM('General Liability'!CM$52+'General Liability'!CM$71)*$BI141</f>
        <v>2066.6034834524394</v>
      </c>
      <c r="BE141" s="171">
        <f>SUM('General Liability'!CN$52+'General Liability'!CN$71)*$BI141</f>
        <v>2128.6015879560123</v>
      </c>
      <c r="BF141" s="171">
        <f>SUM('General Liability'!CO$52+'General Liability'!CO$71)*$BI141</f>
        <v>2128.6015879560123</v>
      </c>
      <c r="BG141" s="171">
        <f>SUM('General Liability'!CP$52+'General Liability'!CP$71)*$BI141</f>
        <v>2128.6015879560123</v>
      </c>
      <c r="BI141" s="174">
        <f>SUMIF(Revenue!$P:$P,'GL - Import (US)'!$F141,Revenue!$O:$O)</f>
        <v>3.6200403884027239E-2</v>
      </c>
    </row>
    <row r="142" spans="1:61" s="173" customFormat="1" ht="12.75" hidden="1" customHeight="1">
      <c r="A142" s="179" t="s">
        <v>654</v>
      </c>
      <c r="B142" s="179" t="s">
        <v>609</v>
      </c>
      <c r="C142" s="170" t="str" cm="1">
        <f t="array" ref="C142">IFERROR(INDEX('Legal Entity'!B:B,MATCH('GL - Import (US)'!F142,'Legal Entity'!A:A,0),0),0)</f>
        <v>1144 - WATER SERVICE COMPANY OF GEORGIA, INC.</v>
      </c>
      <c r="D142" s="170" t="str" cm="1">
        <f t="array" ref="D142">IFERROR(INDEX('Legal Entity'!C:C,MATCH(F142,'Legal Entity'!A:A,0),0),0)</f>
        <v>US</v>
      </c>
      <c r="E142" s="170" t="s">
        <v>631</v>
      </c>
      <c r="F142" s="170" t="s">
        <v>22</v>
      </c>
      <c r="G142" s="170"/>
      <c r="H142" s="171">
        <f>SUM('General Liability'!AQ$52+'General Liability'!AQ$71)*$BI142</f>
        <v>1675.4343625228798</v>
      </c>
      <c r="I142" s="171">
        <f>SUM('General Liability'!AR$52+'General Liability'!AR$71)*$BI142</f>
        <v>2153.0433623683175</v>
      </c>
      <c r="J142" s="171">
        <f>SUM('General Liability'!AS$52+'General Liability'!AS$71)*$BI142</f>
        <v>2153.0433623683175</v>
      </c>
      <c r="K142" s="171">
        <f>SUM('General Liability'!AT$52+'General Liability'!AT$71)*$BI142</f>
        <v>2153.0433623683175</v>
      </c>
      <c r="L142" s="171">
        <f>SUM('General Liability'!AU$52+'General Liability'!AU$71)*$BI142</f>
        <v>2153.0433623683175</v>
      </c>
      <c r="M142" s="171">
        <f>SUM('General Liability'!AV$52+'General Liability'!AV$71)*$BI142</f>
        <v>2153.0433623683175</v>
      </c>
      <c r="N142" s="171">
        <f>SUM('General Liability'!AW$52+'General Liability'!AW$71)*$BI142</f>
        <v>2153.0433623683175</v>
      </c>
      <c r="O142" s="171">
        <f>SUM('General Liability'!AX$52+'General Liability'!AX$71)*$BI142</f>
        <v>2153.0433623683175</v>
      </c>
      <c r="P142" s="171">
        <f>SUM('General Liability'!AY$52+'General Liability'!AY$71)*$BI142</f>
        <v>2153.0433623683175</v>
      </c>
      <c r="Q142" s="171">
        <f>SUM('General Liability'!AZ$52+'General Liability'!AZ$71)*$BI142</f>
        <v>2153.0433623683175</v>
      </c>
      <c r="R142" s="171">
        <f>SUM('General Liability'!BA$52+'General Liability'!BA$71)*$BI142</f>
        <v>2153.0433623683175</v>
      </c>
      <c r="S142" s="171">
        <f>SUM('General Liability'!BB$52+'General Liability'!BB$71)*$BI142</f>
        <v>2153.0433623683175</v>
      </c>
      <c r="T142" s="171">
        <f>SUM('General Liability'!BC$52+'General Liability'!BC$71)*$BI142</f>
        <v>2153.0433623683175</v>
      </c>
      <c r="U142" s="171">
        <f>SUM('General Liability'!BD$52+'General Liability'!BD$71)*$BI142</f>
        <v>2314.5216145459412</v>
      </c>
      <c r="V142" s="171">
        <f>SUM('General Liability'!BE$52+'General Liability'!BE$71)*$BI142</f>
        <v>2314.5216145459412</v>
      </c>
      <c r="W142" s="171">
        <f>SUM('General Liability'!BF$52+'General Liability'!BF$71)*$BI142</f>
        <v>2314.5216145459412</v>
      </c>
      <c r="X142" s="171">
        <f>SUM('General Liability'!BG$52+'General Liability'!BG$71)*$BI142</f>
        <v>2314.5216145459412</v>
      </c>
      <c r="Y142" s="171">
        <f>SUM('General Liability'!BH$52+'General Liability'!BH$71)*$BI142</f>
        <v>2314.5216145459412</v>
      </c>
      <c r="Z142" s="171">
        <f>SUM('General Liability'!BI$52+'General Liability'!BI$71)*$BI142</f>
        <v>2314.5216145459412</v>
      </c>
      <c r="AA142" s="171">
        <f>SUM('General Liability'!BJ$52+'General Liability'!BJ$71)*$BI142</f>
        <v>2314.5216145459412</v>
      </c>
      <c r="AB142" s="171">
        <f>SUM('General Liability'!BK$52+'General Liability'!BK$71)*$BI142</f>
        <v>2314.5216145459412</v>
      </c>
      <c r="AC142" s="171">
        <f>SUM('General Liability'!BL$52+'General Liability'!BL$71)*$BI142</f>
        <v>2314.5216145459412</v>
      </c>
      <c r="AD142" s="171">
        <f>SUM('General Liability'!BM$52+'General Liability'!BM$71)*$BI142</f>
        <v>2314.5216145459412</v>
      </c>
      <c r="AE142" s="171">
        <f>SUM('General Liability'!BN$52+'General Liability'!BN$71)*$BI142</f>
        <v>2314.5216145459412</v>
      </c>
      <c r="AF142" s="171">
        <f>SUM('General Liability'!BO$52+'General Liability'!BO$71)*$BI142</f>
        <v>2314.5216145459412</v>
      </c>
      <c r="AG142" s="171">
        <f>SUM('General Liability'!BP$52+'General Liability'!BP$71)*$BI142</f>
        <v>2488.1107356368866</v>
      </c>
      <c r="AH142" s="171">
        <f>SUM('General Liability'!BQ$52+'General Liability'!BQ$71)*$BI142</f>
        <v>2488.1107356368866</v>
      </c>
      <c r="AI142" s="171">
        <f>SUM('General Liability'!BR$52+'General Liability'!BR$71)*$BI142</f>
        <v>2488.1107356368866</v>
      </c>
      <c r="AJ142" s="171">
        <f>SUM('General Liability'!BS$52+'General Liability'!BS$71)*$BI142</f>
        <v>2488.1107356368866</v>
      </c>
      <c r="AK142" s="171">
        <f>SUM('General Liability'!BT$52+'General Liability'!BT$71)*$BI142</f>
        <v>2488.1107356368866</v>
      </c>
      <c r="AL142" s="171">
        <f>SUM('General Liability'!BU$52+'General Liability'!BU$71)*$BI142</f>
        <v>2488.1107356368866</v>
      </c>
      <c r="AM142" s="171">
        <f>SUM('General Liability'!BV$52+'General Liability'!BV$71)*$BI142</f>
        <v>2488.1107356368866</v>
      </c>
      <c r="AN142" s="171">
        <f>SUM('General Liability'!BW$52+'General Liability'!BW$71)*$BI142</f>
        <v>2488.1107356368866</v>
      </c>
      <c r="AO142" s="171">
        <f>SUM('General Liability'!BX$52+'General Liability'!BX$71)*$BI142</f>
        <v>2488.1107356368866</v>
      </c>
      <c r="AP142" s="171">
        <f>SUM('General Liability'!BY$52+'General Liability'!BY$71)*$BI142</f>
        <v>2488.1107356368866</v>
      </c>
      <c r="AQ142" s="171">
        <f>SUM('General Liability'!BZ$52+'General Liability'!BZ$71)*$BI142</f>
        <v>2488.1107356368866</v>
      </c>
      <c r="AR142" s="171">
        <f>SUM('General Liability'!CA$52+'General Liability'!CA$71)*$BI142</f>
        <v>2488.1107356368866</v>
      </c>
      <c r="AS142" s="171">
        <f>SUM('General Liability'!CB$52+'General Liability'!CB$71)*$BI142</f>
        <v>2562.7540577059935</v>
      </c>
      <c r="AT142" s="171">
        <f>SUM('General Liability'!CC$52+'General Liability'!CC$71)*$BI142</f>
        <v>2562.7540577059935</v>
      </c>
      <c r="AU142" s="171">
        <f>SUM('General Liability'!CD$52+'General Liability'!CD$71)*$BI142</f>
        <v>2562.7540577059935</v>
      </c>
      <c r="AV142" s="171">
        <f>SUM('General Liability'!CE$52+'General Liability'!CE$71)*$BI142</f>
        <v>2562.7540577059935</v>
      </c>
      <c r="AW142" s="171">
        <f>SUM('General Liability'!CF$52+'General Liability'!CF$71)*$BI142</f>
        <v>2562.7540577059935</v>
      </c>
      <c r="AX142" s="171">
        <f>SUM('General Liability'!CG$52+'General Liability'!CG$71)*$BI142</f>
        <v>2562.7540577059935</v>
      </c>
      <c r="AY142" s="171">
        <f>SUM('General Liability'!CH$52+'General Liability'!CH$71)*$BI142</f>
        <v>2562.7540577059935</v>
      </c>
      <c r="AZ142" s="171">
        <f>SUM('General Liability'!CI$52+'General Liability'!CI$71)*$BI142</f>
        <v>2562.7540577059935</v>
      </c>
      <c r="BA142" s="171">
        <f>SUM('General Liability'!CJ$52+'General Liability'!CJ$71)*$BI142</f>
        <v>2562.7540577059935</v>
      </c>
      <c r="BB142" s="171">
        <f>SUM('General Liability'!CK$52+'General Liability'!CK$71)*$BI142</f>
        <v>2562.7540577059935</v>
      </c>
      <c r="BC142" s="171">
        <f>SUM('General Liability'!CL$52+'General Liability'!CL$71)*$BI142</f>
        <v>2562.7540577059935</v>
      </c>
      <c r="BD142" s="171">
        <f>SUM('General Liability'!CM$52+'General Liability'!CM$71)*$BI142</f>
        <v>2562.7540577059935</v>
      </c>
      <c r="BE142" s="171">
        <f>SUM('General Liability'!CN$52+'General Liability'!CN$71)*$BI142</f>
        <v>2639.6366794371734</v>
      </c>
      <c r="BF142" s="171">
        <f>SUM('General Liability'!CO$52+'General Liability'!CO$71)*$BI142</f>
        <v>2639.6366794371734</v>
      </c>
      <c r="BG142" s="171">
        <f>SUM('General Liability'!CP$52+'General Liability'!CP$71)*$BI142</f>
        <v>2639.6366794371734</v>
      </c>
      <c r="BI142" s="174">
        <f>SUMIF(Revenue!$P:$P,'GL - Import (US)'!$F142,Revenue!$O:$O)</f>
        <v>4.4891404029476313E-2</v>
      </c>
    </row>
    <row r="143" spans="1:61" s="173" customFormat="1" ht="12.75" hidden="1" customHeight="1">
      <c r="A143" s="179" t="s">
        <v>654</v>
      </c>
      <c r="B143" s="179" t="s">
        <v>609</v>
      </c>
      <c r="C143" s="170" t="str" cm="1">
        <f t="array" ref="C143">IFERROR(INDEX('Legal Entity'!B:B,MATCH('GL - Import (US)'!F143,'Legal Entity'!A:A,0),0),0)</f>
        <v>1172 - COMMUNITY UTILITIES OF ALABAMA, INC.       </v>
      </c>
      <c r="D143" s="170" t="str" cm="1">
        <f t="array" ref="D143">IFERROR(INDEX('Legal Entity'!C:C,MATCH(F143,'Legal Entity'!A:A,0),0),0)</f>
        <v>US</v>
      </c>
      <c r="E143" s="170" t="s">
        <v>631</v>
      </c>
      <c r="F143" s="170" t="s">
        <v>648</v>
      </c>
      <c r="G143" s="170"/>
      <c r="H143" s="171">
        <f>SUM('General Liability'!AQ$52+'General Liability'!AQ$71)*$BI143</f>
        <v>225.41058531981716</v>
      </c>
      <c r="I143" s="171">
        <f>SUM('General Liability'!AR$52+'General Liability'!AR$71)*$BI143</f>
        <v>289.66742916720028</v>
      </c>
      <c r="J143" s="171">
        <f>SUM('General Liability'!AS$52+'General Liability'!AS$71)*$BI143</f>
        <v>289.66742916720028</v>
      </c>
      <c r="K143" s="171">
        <f>SUM('General Liability'!AT$52+'General Liability'!AT$71)*$BI143</f>
        <v>289.66742916720028</v>
      </c>
      <c r="L143" s="171">
        <f>SUM('General Liability'!AU$52+'General Liability'!AU$71)*$BI143</f>
        <v>289.66742916720028</v>
      </c>
      <c r="M143" s="171">
        <f>SUM('General Liability'!AV$52+'General Liability'!AV$71)*$BI143</f>
        <v>289.66742916720028</v>
      </c>
      <c r="N143" s="171">
        <f>SUM('General Liability'!AW$52+'General Liability'!AW$71)*$BI143</f>
        <v>289.66742916720028</v>
      </c>
      <c r="O143" s="171">
        <f>SUM('General Liability'!AX$52+'General Liability'!AX$71)*$BI143</f>
        <v>289.66742916720028</v>
      </c>
      <c r="P143" s="171">
        <f>SUM('General Liability'!AY$52+'General Liability'!AY$71)*$BI143</f>
        <v>289.66742916720028</v>
      </c>
      <c r="Q143" s="171">
        <f>SUM('General Liability'!AZ$52+'General Liability'!AZ$71)*$BI143</f>
        <v>289.66742916720028</v>
      </c>
      <c r="R143" s="171">
        <f>SUM('General Liability'!BA$52+'General Liability'!BA$71)*$BI143</f>
        <v>289.66742916720028</v>
      </c>
      <c r="S143" s="171">
        <f>SUM('General Liability'!BB$52+'General Liability'!BB$71)*$BI143</f>
        <v>289.66742916720028</v>
      </c>
      <c r="T143" s="171">
        <f>SUM('General Liability'!BC$52+'General Liability'!BC$71)*$BI143</f>
        <v>289.66742916720028</v>
      </c>
      <c r="U143" s="171">
        <f>SUM('General Liability'!BD$52+'General Liability'!BD$71)*$BI143</f>
        <v>311.3924863547403</v>
      </c>
      <c r="V143" s="171">
        <f>SUM('General Liability'!BE$52+'General Liability'!BE$71)*$BI143</f>
        <v>311.3924863547403</v>
      </c>
      <c r="W143" s="171">
        <f>SUM('General Liability'!BF$52+'General Liability'!BF$71)*$BI143</f>
        <v>311.3924863547403</v>
      </c>
      <c r="X143" s="171">
        <f>SUM('General Liability'!BG$52+'General Liability'!BG$71)*$BI143</f>
        <v>311.3924863547403</v>
      </c>
      <c r="Y143" s="171">
        <f>SUM('General Liability'!BH$52+'General Liability'!BH$71)*$BI143</f>
        <v>311.3924863547403</v>
      </c>
      <c r="Z143" s="171">
        <f>SUM('General Liability'!BI$52+'General Liability'!BI$71)*$BI143</f>
        <v>311.3924863547403</v>
      </c>
      <c r="AA143" s="171">
        <f>SUM('General Liability'!BJ$52+'General Liability'!BJ$71)*$BI143</f>
        <v>311.3924863547403</v>
      </c>
      <c r="AB143" s="171">
        <f>SUM('General Liability'!BK$52+'General Liability'!BK$71)*$BI143</f>
        <v>311.3924863547403</v>
      </c>
      <c r="AC143" s="171">
        <f>SUM('General Liability'!BL$52+'General Liability'!BL$71)*$BI143</f>
        <v>311.3924863547403</v>
      </c>
      <c r="AD143" s="171">
        <f>SUM('General Liability'!BM$52+'General Liability'!BM$71)*$BI143</f>
        <v>311.3924863547403</v>
      </c>
      <c r="AE143" s="171">
        <f>SUM('General Liability'!BN$52+'General Liability'!BN$71)*$BI143</f>
        <v>311.3924863547403</v>
      </c>
      <c r="AF143" s="171">
        <f>SUM('General Liability'!BO$52+'General Liability'!BO$71)*$BI143</f>
        <v>311.3924863547403</v>
      </c>
      <c r="AG143" s="171">
        <f>SUM('General Liability'!BP$52+'General Liability'!BP$71)*$BI143</f>
        <v>334.74692283134578</v>
      </c>
      <c r="AH143" s="171">
        <f>SUM('General Liability'!BQ$52+'General Liability'!BQ$71)*$BI143</f>
        <v>334.74692283134578</v>
      </c>
      <c r="AI143" s="171">
        <f>SUM('General Liability'!BR$52+'General Liability'!BR$71)*$BI143</f>
        <v>334.74692283134578</v>
      </c>
      <c r="AJ143" s="171">
        <f>SUM('General Liability'!BS$52+'General Liability'!BS$71)*$BI143</f>
        <v>334.74692283134578</v>
      </c>
      <c r="AK143" s="171">
        <f>SUM('General Liability'!BT$52+'General Liability'!BT$71)*$BI143</f>
        <v>334.74692283134578</v>
      </c>
      <c r="AL143" s="171">
        <f>SUM('General Liability'!BU$52+'General Liability'!BU$71)*$BI143</f>
        <v>334.74692283134578</v>
      </c>
      <c r="AM143" s="171">
        <f>SUM('General Liability'!BV$52+'General Liability'!BV$71)*$BI143</f>
        <v>334.74692283134578</v>
      </c>
      <c r="AN143" s="171">
        <f>SUM('General Liability'!BW$52+'General Liability'!BW$71)*$BI143</f>
        <v>334.74692283134578</v>
      </c>
      <c r="AO143" s="171">
        <f>SUM('General Liability'!BX$52+'General Liability'!BX$71)*$BI143</f>
        <v>334.74692283134578</v>
      </c>
      <c r="AP143" s="171">
        <f>SUM('General Liability'!BY$52+'General Liability'!BY$71)*$BI143</f>
        <v>334.74692283134578</v>
      </c>
      <c r="AQ143" s="171">
        <f>SUM('General Liability'!BZ$52+'General Liability'!BZ$71)*$BI143</f>
        <v>334.74692283134578</v>
      </c>
      <c r="AR143" s="171">
        <f>SUM('General Liability'!CA$52+'General Liability'!CA$71)*$BI143</f>
        <v>334.74692283134578</v>
      </c>
      <c r="AS143" s="171">
        <f>SUM('General Liability'!CB$52+'General Liability'!CB$71)*$BI143</f>
        <v>344.78933051628616</v>
      </c>
      <c r="AT143" s="171">
        <f>SUM('General Liability'!CC$52+'General Liability'!CC$71)*$BI143</f>
        <v>344.78933051628616</v>
      </c>
      <c r="AU143" s="171">
        <f>SUM('General Liability'!CD$52+'General Liability'!CD$71)*$BI143</f>
        <v>344.78933051628616</v>
      </c>
      <c r="AV143" s="171">
        <f>SUM('General Liability'!CE$52+'General Liability'!CE$71)*$BI143</f>
        <v>344.78933051628616</v>
      </c>
      <c r="AW143" s="171">
        <f>SUM('General Liability'!CF$52+'General Liability'!CF$71)*$BI143</f>
        <v>344.78933051628616</v>
      </c>
      <c r="AX143" s="171">
        <f>SUM('General Liability'!CG$52+'General Liability'!CG$71)*$BI143</f>
        <v>344.78933051628616</v>
      </c>
      <c r="AY143" s="171">
        <f>SUM('General Liability'!CH$52+'General Liability'!CH$71)*$BI143</f>
        <v>344.78933051628616</v>
      </c>
      <c r="AZ143" s="171">
        <f>SUM('General Liability'!CI$52+'General Liability'!CI$71)*$BI143</f>
        <v>344.78933051628616</v>
      </c>
      <c r="BA143" s="171">
        <f>SUM('General Liability'!CJ$52+'General Liability'!CJ$71)*$BI143</f>
        <v>344.78933051628616</v>
      </c>
      <c r="BB143" s="171">
        <f>SUM('General Liability'!CK$52+'General Liability'!CK$71)*$BI143</f>
        <v>344.78933051628616</v>
      </c>
      <c r="BC143" s="171">
        <f>SUM('General Liability'!CL$52+'General Liability'!CL$71)*$BI143</f>
        <v>344.78933051628616</v>
      </c>
      <c r="BD143" s="171">
        <f>SUM('General Liability'!CM$52+'General Liability'!CM$71)*$BI143</f>
        <v>344.78933051628616</v>
      </c>
      <c r="BE143" s="171">
        <f>SUM('General Liability'!CN$52+'General Liability'!CN$71)*$BI143</f>
        <v>355.13301043177478</v>
      </c>
      <c r="BF143" s="171">
        <f>SUM('General Liability'!CO$52+'General Liability'!CO$71)*$BI143</f>
        <v>355.13301043177478</v>
      </c>
      <c r="BG143" s="171">
        <f>SUM('General Liability'!CP$52+'General Liability'!CP$71)*$BI143</f>
        <v>355.13301043177478</v>
      </c>
      <c r="BI143" s="174">
        <f>SUMIF(Revenue!$P:$P,'GL - Import (US)'!$F143,Revenue!$O:$O)</f>
        <v>6.0396264302920244E-3</v>
      </c>
    </row>
    <row r="144" spans="1:61" s="173" customFormat="1" ht="12.75" hidden="1" customHeight="1">
      <c r="A144" s="179" t="s">
        <v>654</v>
      </c>
      <c r="B144" s="179" t="s">
        <v>609</v>
      </c>
      <c r="C144" s="170" t="str" cm="1">
        <f t="array" ref="C144">IFERROR(INDEX('Legal Entity'!B:B,MATCH('GL - Import (US)'!F144,'Legal Entity'!A:A,0),0),0)</f>
        <v>1118 - TENNESSEE WATER SERVICE, INC.</v>
      </c>
      <c r="D144" s="170" t="str" cm="1">
        <f t="array" ref="D144">IFERROR(INDEX('Legal Entity'!C:C,MATCH(F144,'Legal Entity'!A:A,0),0),0)</f>
        <v>US</v>
      </c>
      <c r="E144" s="170" t="s">
        <v>631</v>
      </c>
      <c r="F144" s="170" t="s">
        <v>15</v>
      </c>
      <c r="G144" s="170"/>
      <c r="H144" s="171">
        <f>SUM('General Liability'!AQ$52+'General Liability'!AQ$71)*$BI144</f>
        <v>57.483424518046711</v>
      </c>
      <c r="I144" s="171">
        <f>SUM('General Liability'!AR$52+'General Liability'!AR$71)*$BI144</f>
        <v>73.869981643694828</v>
      </c>
      <c r="J144" s="171">
        <f>SUM('General Liability'!AS$52+'General Liability'!AS$71)*$BI144</f>
        <v>73.869981643694828</v>
      </c>
      <c r="K144" s="171">
        <f>SUM('General Liability'!AT$52+'General Liability'!AT$71)*$BI144</f>
        <v>73.869981643694828</v>
      </c>
      <c r="L144" s="171">
        <f>SUM('General Liability'!AU$52+'General Liability'!AU$71)*$BI144</f>
        <v>73.869981643694828</v>
      </c>
      <c r="M144" s="171">
        <f>SUM('General Liability'!AV$52+'General Liability'!AV$71)*$BI144</f>
        <v>73.869981643694828</v>
      </c>
      <c r="N144" s="171">
        <f>SUM('General Liability'!AW$52+'General Liability'!AW$71)*$BI144</f>
        <v>73.869981643694828</v>
      </c>
      <c r="O144" s="171">
        <f>SUM('General Liability'!AX$52+'General Liability'!AX$71)*$BI144</f>
        <v>73.869981643694828</v>
      </c>
      <c r="P144" s="171">
        <f>SUM('General Liability'!AY$52+'General Liability'!AY$71)*$BI144</f>
        <v>73.869981643694828</v>
      </c>
      <c r="Q144" s="171">
        <f>SUM('General Liability'!AZ$52+'General Liability'!AZ$71)*$BI144</f>
        <v>73.869981643694828</v>
      </c>
      <c r="R144" s="171">
        <f>SUM('General Liability'!BA$52+'General Liability'!BA$71)*$BI144</f>
        <v>73.869981643694828</v>
      </c>
      <c r="S144" s="171">
        <f>SUM('General Liability'!BB$52+'General Liability'!BB$71)*$BI144</f>
        <v>73.869981643694828</v>
      </c>
      <c r="T144" s="171">
        <f>SUM('General Liability'!BC$52+'General Liability'!BC$71)*$BI144</f>
        <v>73.869981643694828</v>
      </c>
      <c r="U144" s="171">
        <f>SUM('General Liability'!BD$52+'General Liability'!BD$71)*$BI144</f>
        <v>79.410230266971936</v>
      </c>
      <c r="V144" s="171">
        <f>SUM('General Liability'!BE$52+'General Liability'!BE$71)*$BI144</f>
        <v>79.410230266971936</v>
      </c>
      <c r="W144" s="171">
        <f>SUM('General Liability'!BF$52+'General Liability'!BF$71)*$BI144</f>
        <v>79.410230266971936</v>
      </c>
      <c r="X144" s="171">
        <f>SUM('General Liability'!BG$52+'General Liability'!BG$71)*$BI144</f>
        <v>79.410230266971936</v>
      </c>
      <c r="Y144" s="171">
        <f>SUM('General Liability'!BH$52+'General Liability'!BH$71)*$BI144</f>
        <v>79.410230266971936</v>
      </c>
      <c r="Z144" s="171">
        <f>SUM('General Liability'!BI$52+'General Liability'!BI$71)*$BI144</f>
        <v>79.410230266971936</v>
      </c>
      <c r="AA144" s="171">
        <f>SUM('General Liability'!BJ$52+'General Liability'!BJ$71)*$BI144</f>
        <v>79.410230266971936</v>
      </c>
      <c r="AB144" s="171">
        <f>SUM('General Liability'!BK$52+'General Liability'!BK$71)*$BI144</f>
        <v>79.410230266971936</v>
      </c>
      <c r="AC144" s="171">
        <f>SUM('General Liability'!BL$52+'General Liability'!BL$71)*$BI144</f>
        <v>79.410230266971936</v>
      </c>
      <c r="AD144" s="171">
        <f>SUM('General Liability'!BM$52+'General Liability'!BM$71)*$BI144</f>
        <v>79.410230266971936</v>
      </c>
      <c r="AE144" s="171">
        <f>SUM('General Liability'!BN$52+'General Liability'!BN$71)*$BI144</f>
        <v>79.410230266971936</v>
      </c>
      <c r="AF144" s="171">
        <f>SUM('General Liability'!BO$52+'General Liability'!BO$71)*$BI144</f>
        <v>79.410230266971936</v>
      </c>
      <c r="AG144" s="171">
        <f>SUM('General Liability'!BP$52+'General Liability'!BP$71)*$BI144</f>
        <v>85.365997536994826</v>
      </c>
      <c r="AH144" s="171">
        <f>SUM('General Liability'!BQ$52+'General Liability'!BQ$71)*$BI144</f>
        <v>85.365997536994826</v>
      </c>
      <c r="AI144" s="171">
        <f>SUM('General Liability'!BR$52+'General Liability'!BR$71)*$BI144</f>
        <v>85.365997536994826</v>
      </c>
      <c r="AJ144" s="171">
        <f>SUM('General Liability'!BS$52+'General Liability'!BS$71)*$BI144</f>
        <v>85.365997536994826</v>
      </c>
      <c r="AK144" s="171">
        <f>SUM('General Liability'!BT$52+'General Liability'!BT$71)*$BI144</f>
        <v>85.365997536994826</v>
      </c>
      <c r="AL144" s="171">
        <f>SUM('General Liability'!BU$52+'General Liability'!BU$71)*$BI144</f>
        <v>85.365997536994826</v>
      </c>
      <c r="AM144" s="171">
        <f>SUM('General Liability'!BV$52+'General Liability'!BV$71)*$BI144</f>
        <v>85.365997536994826</v>
      </c>
      <c r="AN144" s="171">
        <f>SUM('General Liability'!BW$52+'General Liability'!BW$71)*$BI144</f>
        <v>85.365997536994826</v>
      </c>
      <c r="AO144" s="171">
        <f>SUM('General Liability'!BX$52+'General Liability'!BX$71)*$BI144</f>
        <v>85.365997536994826</v>
      </c>
      <c r="AP144" s="171">
        <f>SUM('General Liability'!BY$52+'General Liability'!BY$71)*$BI144</f>
        <v>85.365997536994826</v>
      </c>
      <c r="AQ144" s="171">
        <f>SUM('General Liability'!BZ$52+'General Liability'!BZ$71)*$BI144</f>
        <v>85.365997536994826</v>
      </c>
      <c r="AR144" s="171">
        <f>SUM('General Liability'!CA$52+'General Liability'!CA$71)*$BI144</f>
        <v>85.365997536994826</v>
      </c>
      <c r="AS144" s="171">
        <f>SUM('General Liability'!CB$52+'General Liability'!CB$71)*$BI144</f>
        <v>87.926977463104677</v>
      </c>
      <c r="AT144" s="171">
        <f>SUM('General Liability'!CC$52+'General Liability'!CC$71)*$BI144</f>
        <v>87.926977463104677</v>
      </c>
      <c r="AU144" s="171">
        <f>SUM('General Liability'!CD$52+'General Liability'!CD$71)*$BI144</f>
        <v>87.926977463104677</v>
      </c>
      <c r="AV144" s="171">
        <f>SUM('General Liability'!CE$52+'General Liability'!CE$71)*$BI144</f>
        <v>87.926977463104677</v>
      </c>
      <c r="AW144" s="171">
        <f>SUM('General Liability'!CF$52+'General Liability'!CF$71)*$BI144</f>
        <v>87.926977463104677</v>
      </c>
      <c r="AX144" s="171">
        <f>SUM('General Liability'!CG$52+'General Liability'!CG$71)*$BI144</f>
        <v>87.926977463104677</v>
      </c>
      <c r="AY144" s="171">
        <f>SUM('General Liability'!CH$52+'General Liability'!CH$71)*$BI144</f>
        <v>87.926977463104677</v>
      </c>
      <c r="AZ144" s="171">
        <f>SUM('General Liability'!CI$52+'General Liability'!CI$71)*$BI144</f>
        <v>87.926977463104677</v>
      </c>
      <c r="BA144" s="171">
        <f>SUM('General Liability'!CJ$52+'General Liability'!CJ$71)*$BI144</f>
        <v>87.926977463104677</v>
      </c>
      <c r="BB144" s="171">
        <f>SUM('General Liability'!CK$52+'General Liability'!CK$71)*$BI144</f>
        <v>87.926977463104677</v>
      </c>
      <c r="BC144" s="171">
        <f>SUM('General Liability'!CL$52+'General Liability'!CL$71)*$BI144</f>
        <v>87.926977463104677</v>
      </c>
      <c r="BD144" s="171">
        <f>SUM('General Liability'!CM$52+'General Liability'!CM$71)*$BI144</f>
        <v>87.926977463104677</v>
      </c>
      <c r="BE144" s="171">
        <f>SUM('General Liability'!CN$52+'General Liability'!CN$71)*$BI144</f>
        <v>90.564786786997828</v>
      </c>
      <c r="BF144" s="171">
        <f>SUM('General Liability'!CO$52+'General Liability'!CO$71)*$BI144</f>
        <v>90.564786786997828</v>
      </c>
      <c r="BG144" s="171">
        <f>SUM('General Liability'!CP$52+'General Liability'!CP$71)*$BI144</f>
        <v>90.564786786997828</v>
      </c>
      <c r="BI144" s="174">
        <f>SUMIF(Revenue!$P:$P,'GL - Import (US)'!$F144,Revenue!$O:$O)</f>
        <v>1.5402045539711796E-3</v>
      </c>
    </row>
    <row r="145" spans="1:61" s="173" customFormat="1" ht="12.75" hidden="1" customHeight="1">
      <c r="A145" s="179" t="s">
        <v>654</v>
      </c>
      <c r="B145" s="179" t="s">
        <v>609</v>
      </c>
      <c r="C145" s="170" t="str" cm="1">
        <f t="array" ref="C145">IFERROR(INDEX('Legal Entity'!B:B,MATCH('GL - Import (US)'!F145,'Legal Entity'!A:A,0),0),0)</f>
        <v>1610 - Corix Utilities Systems (Georgia) Inc.</v>
      </c>
      <c r="D145" s="170" t="str" cm="1">
        <f t="array" ref="D145">IFERROR(INDEX('Legal Entity'!C:C,MATCH(F145,'Legal Entity'!A:A,0),0),0)</f>
        <v>US</v>
      </c>
      <c r="E145" s="170" t="s">
        <v>631</v>
      </c>
      <c r="F145" s="170" t="s">
        <v>270</v>
      </c>
      <c r="G145" s="170"/>
      <c r="H145" s="171">
        <f>SUM('General Liability'!AQ$52+'General Liability'!AQ$71)*$BI145</f>
        <v>29.901378740779847</v>
      </c>
      <c r="I145" s="171">
        <f>SUM('General Liability'!AR$52+'General Liability'!AR$71)*$BI145</f>
        <v>38.425238531311315</v>
      </c>
      <c r="J145" s="171">
        <f>SUM('General Liability'!AS$52+'General Liability'!AS$71)*$BI145</f>
        <v>38.425238531311315</v>
      </c>
      <c r="K145" s="171">
        <f>SUM('General Liability'!AT$52+'General Liability'!AT$71)*$BI145</f>
        <v>38.425238531311315</v>
      </c>
      <c r="L145" s="171">
        <f>SUM('General Liability'!AU$52+'General Liability'!AU$71)*$BI145</f>
        <v>38.425238531311315</v>
      </c>
      <c r="M145" s="171">
        <f>SUM('General Liability'!AV$52+'General Liability'!AV$71)*$BI145</f>
        <v>38.425238531311315</v>
      </c>
      <c r="N145" s="171">
        <f>SUM('General Liability'!AW$52+'General Liability'!AW$71)*$BI145</f>
        <v>38.425238531311315</v>
      </c>
      <c r="O145" s="171">
        <f>SUM('General Liability'!AX$52+'General Liability'!AX$71)*$BI145</f>
        <v>38.425238531311315</v>
      </c>
      <c r="P145" s="171">
        <f>SUM('General Liability'!AY$52+'General Liability'!AY$71)*$BI145</f>
        <v>38.425238531311315</v>
      </c>
      <c r="Q145" s="171">
        <f>SUM('General Liability'!AZ$52+'General Liability'!AZ$71)*$BI145</f>
        <v>38.425238531311315</v>
      </c>
      <c r="R145" s="171">
        <f>SUM('General Liability'!BA$52+'General Liability'!BA$71)*$BI145</f>
        <v>38.425238531311315</v>
      </c>
      <c r="S145" s="171">
        <f>SUM('General Liability'!BB$52+'General Liability'!BB$71)*$BI145</f>
        <v>38.425238531311315</v>
      </c>
      <c r="T145" s="171">
        <f>SUM('General Liability'!BC$52+'General Liability'!BC$71)*$BI145</f>
        <v>38.425238531311315</v>
      </c>
      <c r="U145" s="171">
        <f>SUM('General Liability'!BD$52+'General Liability'!BD$71)*$BI145</f>
        <v>41.307131421159667</v>
      </c>
      <c r="V145" s="171">
        <f>SUM('General Liability'!BE$52+'General Liability'!BE$71)*$BI145</f>
        <v>41.307131421159667</v>
      </c>
      <c r="W145" s="171">
        <f>SUM('General Liability'!BF$52+'General Liability'!BF$71)*$BI145</f>
        <v>41.307131421159667</v>
      </c>
      <c r="X145" s="171">
        <f>SUM('General Liability'!BG$52+'General Liability'!BG$71)*$BI145</f>
        <v>41.307131421159667</v>
      </c>
      <c r="Y145" s="171">
        <f>SUM('General Liability'!BH$52+'General Liability'!BH$71)*$BI145</f>
        <v>41.307131421159667</v>
      </c>
      <c r="Z145" s="171">
        <f>SUM('General Liability'!BI$52+'General Liability'!BI$71)*$BI145</f>
        <v>41.307131421159667</v>
      </c>
      <c r="AA145" s="171">
        <f>SUM('General Liability'!BJ$52+'General Liability'!BJ$71)*$BI145</f>
        <v>41.307131421159667</v>
      </c>
      <c r="AB145" s="171">
        <f>SUM('General Liability'!BK$52+'General Liability'!BK$71)*$BI145</f>
        <v>41.307131421159667</v>
      </c>
      <c r="AC145" s="171">
        <f>SUM('General Liability'!BL$52+'General Liability'!BL$71)*$BI145</f>
        <v>41.307131421159667</v>
      </c>
      <c r="AD145" s="171">
        <f>SUM('General Liability'!BM$52+'General Liability'!BM$71)*$BI145</f>
        <v>41.307131421159667</v>
      </c>
      <c r="AE145" s="171">
        <f>SUM('General Liability'!BN$52+'General Liability'!BN$71)*$BI145</f>
        <v>41.307131421159667</v>
      </c>
      <c r="AF145" s="171">
        <f>SUM('General Liability'!BO$52+'General Liability'!BO$71)*$BI145</f>
        <v>41.307131421159667</v>
      </c>
      <c r="AG145" s="171">
        <f>SUM('General Liability'!BP$52+'General Liability'!BP$71)*$BI145</f>
        <v>44.405166277746638</v>
      </c>
      <c r="AH145" s="171">
        <f>SUM('General Liability'!BQ$52+'General Liability'!BQ$71)*$BI145</f>
        <v>44.405166277746638</v>
      </c>
      <c r="AI145" s="171">
        <f>SUM('General Liability'!BR$52+'General Liability'!BR$71)*$BI145</f>
        <v>44.405166277746638</v>
      </c>
      <c r="AJ145" s="171">
        <f>SUM('General Liability'!BS$52+'General Liability'!BS$71)*$BI145</f>
        <v>44.405166277746638</v>
      </c>
      <c r="AK145" s="171">
        <f>SUM('General Liability'!BT$52+'General Liability'!BT$71)*$BI145</f>
        <v>44.405166277746638</v>
      </c>
      <c r="AL145" s="171">
        <f>SUM('General Liability'!BU$52+'General Liability'!BU$71)*$BI145</f>
        <v>44.405166277746638</v>
      </c>
      <c r="AM145" s="171">
        <f>SUM('General Liability'!BV$52+'General Liability'!BV$71)*$BI145</f>
        <v>44.405166277746638</v>
      </c>
      <c r="AN145" s="171">
        <f>SUM('General Liability'!BW$52+'General Liability'!BW$71)*$BI145</f>
        <v>44.405166277746638</v>
      </c>
      <c r="AO145" s="171">
        <f>SUM('General Liability'!BX$52+'General Liability'!BX$71)*$BI145</f>
        <v>44.405166277746638</v>
      </c>
      <c r="AP145" s="171">
        <f>SUM('General Liability'!BY$52+'General Liability'!BY$71)*$BI145</f>
        <v>44.405166277746638</v>
      </c>
      <c r="AQ145" s="171">
        <f>SUM('General Liability'!BZ$52+'General Liability'!BZ$71)*$BI145</f>
        <v>44.405166277746638</v>
      </c>
      <c r="AR145" s="171">
        <f>SUM('General Liability'!CA$52+'General Liability'!CA$71)*$BI145</f>
        <v>44.405166277746638</v>
      </c>
      <c r="AS145" s="171">
        <f>SUM('General Liability'!CB$52+'General Liability'!CB$71)*$BI145</f>
        <v>45.737321266079036</v>
      </c>
      <c r="AT145" s="171">
        <f>SUM('General Liability'!CC$52+'General Liability'!CC$71)*$BI145</f>
        <v>45.737321266079036</v>
      </c>
      <c r="AU145" s="171">
        <f>SUM('General Liability'!CD$52+'General Liability'!CD$71)*$BI145</f>
        <v>45.737321266079036</v>
      </c>
      <c r="AV145" s="171">
        <f>SUM('General Liability'!CE$52+'General Liability'!CE$71)*$BI145</f>
        <v>45.737321266079036</v>
      </c>
      <c r="AW145" s="171">
        <f>SUM('General Liability'!CF$52+'General Liability'!CF$71)*$BI145</f>
        <v>45.737321266079036</v>
      </c>
      <c r="AX145" s="171">
        <f>SUM('General Liability'!CG$52+'General Liability'!CG$71)*$BI145</f>
        <v>45.737321266079036</v>
      </c>
      <c r="AY145" s="171">
        <f>SUM('General Liability'!CH$52+'General Liability'!CH$71)*$BI145</f>
        <v>45.737321266079036</v>
      </c>
      <c r="AZ145" s="171">
        <f>SUM('General Liability'!CI$52+'General Liability'!CI$71)*$BI145</f>
        <v>45.737321266079036</v>
      </c>
      <c r="BA145" s="171">
        <f>SUM('General Liability'!CJ$52+'General Liability'!CJ$71)*$BI145</f>
        <v>45.737321266079036</v>
      </c>
      <c r="BB145" s="171">
        <f>SUM('General Liability'!CK$52+'General Liability'!CK$71)*$BI145</f>
        <v>45.737321266079036</v>
      </c>
      <c r="BC145" s="171">
        <f>SUM('General Liability'!CL$52+'General Liability'!CL$71)*$BI145</f>
        <v>45.737321266079036</v>
      </c>
      <c r="BD145" s="171">
        <f>SUM('General Liability'!CM$52+'General Liability'!CM$71)*$BI145</f>
        <v>45.737321266079036</v>
      </c>
      <c r="BE145" s="171">
        <f>SUM('General Liability'!CN$52+'General Liability'!CN$71)*$BI145</f>
        <v>47.109440904061408</v>
      </c>
      <c r="BF145" s="171">
        <f>SUM('General Liability'!CO$52+'General Liability'!CO$71)*$BI145</f>
        <v>47.109440904061408</v>
      </c>
      <c r="BG145" s="171">
        <f>SUM('General Liability'!CP$52+'General Liability'!CP$71)*$BI145</f>
        <v>47.109440904061408</v>
      </c>
      <c r="BI145" s="174">
        <f>SUMIF(Revenue!$P:$P,'GL - Import (US)'!$F145,Revenue!$O:$O)</f>
        <v>8.0117425314679322E-4</v>
      </c>
    </row>
    <row r="146" spans="1:61" s="173" customFormat="1" ht="12.75" hidden="1" customHeight="1">
      <c r="A146" s="179" t="s">
        <v>654</v>
      </c>
      <c r="B146" s="179" t="s">
        <v>609</v>
      </c>
      <c r="C146" s="170" t="str" cm="1">
        <f t="array" ref="C146">IFERROR(INDEX('Legal Entity'!B:B,MATCH('GL - Import (US)'!F146,'Legal Entity'!A:A,0),0),0)</f>
        <v>1610 - Corix Utilities Systems (Georgia) Inc.</v>
      </c>
      <c r="D146" s="170" t="str" cm="1">
        <f t="array" ref="D146">IFERROR(INDEX('Legal Entity'!C:C,MATCH(F146,'Legal Entity'!A:A,0),0),0)</f>
        <v>US</v>
      </c>
      <c r="E146" s="170" t="s">
        <v>631</v>
      </c>
      <c r="F146" s="170" t="s">
        <v>278</v>
      </c>
      <c r="G146" s="170"/>
      <c r="H146" s="171">
        <f>SUM('General Liability'!AQ$52+'General Liability'!AQ$71)*$BI146</f>
        <v>42.570642111009604</v>
      </c>
      <c r="I146" s="171">
        <f>SUM('General Liability'!AR$52+'General Liability'!AR$71)*$BI146</f>
        <v>54.706075319387367</v>
      </c>
      <c r="J146" s="171">
        <f>SUM('General Liability'!AS$52+'General Liability'!AS$71)*$BI146</f>
        <v>54.706075319387367</v>
      </c>
      <c r="K146" s="171">
        <f>SUM('General Liability'!AT$52+'General Liability'!AT$71)*$BI146</f>
        <v>54.706075319387367</v>
      </c>
      <c r="L146" s="171">
        <f>SUM('General Liability'!AU$52+'General Liability'!AU$71)*$BI146</f>
        <v>54.706075319387367</v>
      </c>
      <c r="M146" s="171">
        <f>SUM('General Liability'!AV$52+'General Liability'!AV$71)*$BI146</f>
        <v>54.706075319387367</v>
      </c>
      <c r="N146" s="171">
        <f>SUM('General Liability'!AW$52+'General Liability'!AW$71)*$BI146</f>
        <v>54.706075319387367</v>
      </c>
      <c r="O146" s="171">
        <f>SUM('General Liability'!AX$52+'General Liability'!AX$71)*$BI146</f>
        <v>54.706075319387367</v>
      </c>
      <c r="P146" s="171">
        <f>SUM('General Liability'!AY$52+'General Liability'!AY$71)*$BI146</f>
        <v>54.706075319387367</v>
      </c>
      <c r="Q146" s="171">
        <f>SUM('General Liability'!AZ$52+'General Liability'!AZ$71)*$BI146</f>
        <v>54.706075319387367</v>
      </c>
      <c r="R146" s="171">
        <f>SUM('General Liability'!BA$52+'General Liability'!BA$71)*$BI146</f>
        <v>54.706075319387367</v>
      </c>
      <c r="S146" s="171">
        <f>SUM('General Liability'!BB$52+'General Liability'!BB$71)*$BI146</f>
        <v>54.706075319387367</v>
      </c>
      <c r="T146" s="171">
        <f>SUM('General Liability'!BC$52+'General Liability'!BC$71)*$BI146</f>
        <v>54.706075319387367</v>
      </c>
      <c r="U146" s="171">
        <f>SUM('General Liability'!BD$52+'General Liability'!BD$71)*$BI146</f>
        <v>58.809030968341418</v>
      </c>
      <c r="V146" s="171">
        <f>SUM('General Liability'!BE$52+'General Liability'!BE$71)*$BI146</f>
        <v>58.809030968341418</v>
      </c>
      <c r="W146" s="171">
        <f>SUM('General Liability'!BF$52+'General Liability'!BF$71)*$BI146</f>
        <v>58.809030968341418</v>
      </c>
      <c r="X146" s="171">
        <f>SUM('General Liability'!BG$52+'General Liability'!BG$71)*$BI146</f>
        <v>58.809030968341418</v>
      </c>
      <c r="Y146" s="171">
        <f>SUM('General Liability'!BH$52+'General Liability'!BH$71)*$BI146</f>
        <v>58.809030968341418</v>
      </c>
      <c r="Z146" s="171">
        <f>SUM('General Liability'!BI$52+'General Liability'!BI$71)*$BI146</f>
        <v>58.809030968341418</v>
      </c>
      <c r="AA146" s="171">
        <f>SUM('General Liability'!BJ$52+'General Liability'!BJ$71)*$BI146</f>
        <v>58.809030968341418</v>
      </c>
      <c r="AB146" s="171">
        <f>SUM('General Liability'!BK$52+'General Liability'!BK$71)*$BI146</f>
        <v>58.809030968341418</v>
      </c>
      <c r="AC146" s="171">
        <f>SUM('General Liability'!BL$52+'General Liability'!BL$71)*$BI146</f>
        <v>58.809030968341418</v>
      </c>
      <c r="AD146" s="171">
        <f>SUM('General Liability'!BM$52+'General Liability'!BM$71)*$BI146</f>
        <v>58.809030968341418</v>
      </c>
      <c r="AE146" s="171">
        <f>SUM('General Liability'!BN$52+'General Liability'!BN$71)*$BI146</f>
        <v>58.809030968341418</v>
      </c>
      <c r="AF146" s="171">
        <f>SUM('General Liability'!BO$52+'General Liability'!BO$71)*$BI146</f>
        <v>58.809030968341418</v>
      </c>
      <c r="AG146" s="171">
        <f>SUM('General Liability'!BP$52+'General Liability'!BP$71)*$BI146</f>
        <v>63.219708290967013</v>
      </c>
      <c r="AH146" s="171">
        <f>SUM('General Liability'!BQ$52+'General Liability'!BQ$71)*$BI146</f>
        <v>63.219708290967013</v>
      </c>
      <c r="AI146" s="171">
        <f>SUM('General Liability'!BR$52+'General Liability'!BR$71)*$BI146</f>
        <v>63.219708290967013</v>
      </c>
      <c r="AJ146" s="171">
        <f>SUM('General Liability'!BS$52+'General Liability'!BS$71)*$BI146</f>
        <v>63.219708290967013</v>
      </c>
      <c r="AK146" s="171">
        <f>SUM('General Liability'!BT$52+'General Liability'!BT$71)*$BI146</f>
        <v>63.219708290967013</v>
      </c>
      <c r="AL146" s="171">
        <f>SUM('General Liability'!BU$52+'General Liability'!BU$71)*$BI146</f>
        <v>63.219708290967013</v>
      </c>
      <c r="AM146" s="171">
        <f>SUM('General Liability'!BV$52+'General Liability'!BV$71)*$BI146</f>
        <v>63.219708290967013</v>
      </c>
      <c r="AN146" s="171">
        <f>SUM('General Liability'!BW$52+'General Liability'!BW$71)*$BI146</f>
        <v>63.219708290967013</v>
      </c>
      <c r="AO146" s="171">
        <f>SUM('General Liability'!BX$52+'General Liability'!BX$71)*$BI146</f>
        <v>63.219708290967013</v>
      </c>
      <c r="AP146" s="171">
        <f>SUM('General Liability'!BY$52+'General Liability'!BY$71)*$BI146</f>
        <v>63.219708290967013</v>
      </c>
      <c r="AQ146" s="171">
        <f>SUM('General Liability'!BZ$52+'General Liability'!BZ$71)*$BI146</f>
        <v>63.219708290967013</v>
      </c>
      <c r="AR146" s="171">
        <f>SUM('General Liability'!CA$52+'General Liability'!CA$71)*$BI146</f>
        <v>63.219708290967013</v>
      </c>
      <c r="AS146" s="171">
        <f>SUM('General Liability'!CB$52+'General Liability'!CB$71)*$BI146</f>
        <v>65.11629953969603</v>
      </c>
      <c r="AT146" s="171">
        <f>SUM('General Liability'!CC$52+'General Liability'!CC$71)*$BI146</f>
        <v>65.11629953969603</v>
      </c>
      <c r="AU146" s="171">
        <f>SUM('General Liability'!CD$52+'General Liability'!CD$71)*$BI146</f>
        <v>65.11629953969603</v>
      </c>
      <c r="AV146" s="171">
        <f>SUM('General Liability'!CE$52+'General Liability'!CE$71)*$BI146</f>
        <v>65.11629953969603</v>
      </c>
      <c r="AW146" s="171">
        <f>SUM('General Liability'!CF$52+'General Liability'!CF$71)*$BI146</f>
        <v>65.11629953969603</v>
      </c>
      <c r="AX146" s="171">
        <f>SUM('General Liability'!CG$52+'General Liability'!CG$71)*$BI146</f>
        <v>65.11629953969603</v>
      </c>
      <c r="AY146" s="171">
        <f>SUM('General Liability'!CH$52+'General Liability'!CH$71)*$BI146</f>
        <v>65.11629953969603</v>
      </c>
      <c r="AZ146" s="171">
        <f>SUM('General Liability'!CI$52+'General Liability'!CI$71)*$BI146</f>
        <v>65.11629953969603</v>
      </c>
      <c r="BA146" s="171">
        <f>SUM('General Liability'!CJ$52+'General Liability'!CJ$71)*$BI146</f>
        <v>65.11629953969603</v>
      </c>
      <c r="BB146" s="171">
        <f>SUM('General Liability'!CK$52+'General Liability'!CK$71)*$BI146</f>
        <v>65.11629953969603</v>
      </c>
      <c r="BC146" s="171">
        <f>SUM('General Liability'!CL$52+'General Liability'!CL$71)*$BI146</f>
        <v>65.11629953969603</v>
      </c>
      <c r="BD146" s="171">
        <f>SUM('General Liability'!CM$52+'General Liability'!CM$71)*$BI146</f>
        <v>65.11629953969603</v>
      </c>
      <c r="BE146" s="171">
        <f>SUM('General Liability'!CN$52+'General Liability'!CN$71)*$BI146</f>
        <v>67.069788525886921</v>
      </c>
      <c r="BF146" s="171">
        <f>SUM('General Liability'!CO$52+'General Liability'!CO$71)*$BI146</f>
        <v>67.069788525886921</v>
      </c>
      <c r="BG146" s="171">
        <f>SUM('General Liability'!CP$52+'General Liability'!CP$71)*$BI146</f>
        <v>67.069788525886921</v>
      </c>
      <c r="BI146" s="174">
        <f>SUMIF(Revenue!$P:$P,'GL - Import (US)'!$F146,Revenue!$O:$O)</f>
        <v>1.1406331024044955E-3</v>
      </c>
    </row>
    <row r="147" spans="1:61" s="173" customFormat="1" ht="12.75" hidden="1" customHeight="1">
      <c r="A147" s="179" t="s">
        <v>654</v>
      </c>
      <c r="B147" s="179" t="s">
        <v>609</v>
      </c>
      <c r="C147" s="170" t="str" cm="1">
        <f t="array" ref="C147">IFERROR(INDEX('Legal Entity'!B:B,MATCH('GL - Import (US)'!F147,'Legal Entity'!A:A,0),0),0)</f>
        <v>1610 - Corix Utilities Systems (Georgia) Inc.</v>
      </c>
      <c r="D147" s="170" t="str" cm="1">
        <f t="array" ref="D147">IFERROR(INDEX('Legal Entity'!C:C,MATCH(F147,'Legal Entity'!A:A,0),0),0)</f>
        <v>US</v>
      </c>
      <c r="E147" s="170" t="s">
        <v>631</v>
      </c>
      <c r="F147" s="170" t="s">
        <v>261</v>
      </c>
      <c r="G147" s="170"/>
      <c r="H147" s="171">
        <f>SUM('General Liability'!AQ$52+'General Liability'!AQ$71)*$BI147</f>
        <v>4.2678998338874727</v>
      </c>
      <c r="I147" s="171">
        <f>SUM('General Liability'!AR$52+'General Liability'!AR$71)*$BI147</f>
        <v>5.4845320199637388</v>
      </c>
      <c r="J147" s="171">
        <f>SUM('General Liability'!AS$52+'General Liability'!AS$71)*$BI147</f>
        <v>5.4845320199637388</v>
      </c>
      <c r="K147" s="171">
        <f>SUM('General Liability'!AT$52+'General Liability'!AT$71)*$BI147</f>
        <v>5.4845320199637388</v>
      </c>
      <c r="L147" s="171">
        <f>SUM('General Liability'!AU$52+'General Liability'!AU$71)*$BI147</f>
        <v>5.4845320199637388</v>
      </c>
      <c r="M147" s="171">
        <f>SUM('General Liability'!AV$52+'General Liability'!AV$71)*$BI147</f>
        <v>5.4845320199637388</v>
      </c>
      <c r="N147" s="171">
        <f>SUM('General Liability'!AW$52+'General Liability'!AW$71)*$BI147</f>
        <v>5.4845320199637388</v>
      </c>
      <c r="O147" s="171">
        <f>SUM('General Liability'!AX$52+'General Liability'!AX$71)*$BI147</f>
        <v>5.4845320199637388</v>
      </c>
      <c r="P147" s="171">
        <f>SUM('General Liability'!AY$52+'General Liability'!AY$71)*$BI147</f>
        <v>5.4845320199637388</v>
      </c>
      <c r="Q147" s="171">
        <f>SUM('General Liability'!AZ$52+'General Liability'!AZ$71)*$BI147</f>
        <v>5.4845320199637388</v>
      </c>
      <c r="R147" s="171">
        <f>SUM('General Liability'!BA$52+'General Liability'!BA$71)*$BI147</f>
        <v>5.4845320199637388</v>
      </c>
      <c r="S147" s="171">
        <f>SUM('General Liability'!BB$52+'General Liability'!BB$71)*$BI147</f>
        <v>5.4845320199637388</v>
      </c>
      <c r="T147" s="171">
        <f>SUM('General Liability'!BC$52+'General Liability'!BC$71)*$BI147</f>
        <v>5.4845320199637388</v>
      </c>
      <c r="U147" s="171">
        <f>SUM('General Liability'!BD$52+'General Liability'!BD$71)*$BI147</f>
        <v>5.8958719214610191</v>
      </c>
      <c r="V147" s="171">
        <f>SUM('General Liability'!BE$52+'General Liability'!BE$71)*$BI147</f>
        <v>5.8958719214610191</v>
      </c>
      <c r="W147" s="171">
        <f>SUM('General Liability'!BF$52+'General Liability'!BF$71)*$BI147</f>
        <v>5.8958719214610191</v>
      </c>
      <c r="X147" s="171">
        <f>SUM('General Liability'!BG$52+'General Liability'!BG$71)*$BI147</f>
        <v>5.8958719214610191</v>
      </c>
      <c r="Y147" s="171">
        <f>SUM('General Liability'!BH$52+'General Liability'!BH$71)*$BI147</f>
        <v>5.8958719214610191</v>
      </c>
      <c r="Z147" s="171">
        <f>SUM('General Liability'!BI$52+'General Liability'!BI$71)*$BI147</f>
        <v>5.8958719214610191</v>
      </c>
      <c r="AA147" s="171">
        <f>SUM('General Liability'!BJ$52+'General Liability'!BJ$71)*$BI147</f>
        <v>5.8958719214610191</v>
      </c>
      <c r="AB147" s="171">
        <f>SUM('General Liability'!BK$52+'General Liability'!BK$71)*$BI147</f>
        <v>5.8958719214610191</v>
      </c>
      <c r="AC147" s="171">
        <f>SUM('General Liability'!BL$52+'General Liability'!BL$71)*$BI147</f>
        <v>5.8958719214610191</v>
      </c>
      <c r="AD147" s="171">
        <f>SUM('General Liability'!BM$52+'General Liability'!BM$71)*$BI147</f>
        <v>5.8958719214610191</v>
      </c>
      <c r="AE147" s="171">
        <f>SUM('General Liability'!BN$52+'General Liability'!BN$71)*$BI147</f>
        <v>5.8958719214610191</v>
      </c>
      <c r="AF147" s="171">
        <f>SUM('General Liability'!BO$52+'General Liability'!BO$71)*$BI147</f>
        <v>5.8958719214610191</v>
      </c>
      <c r="AG147" s="171">
        <f>SUM('General Liability'!BP$52+'General Liability'!BP$71)*$BI147</f>
        <v>6.3380623155705953</v>
      </c>
      <c r="AH147" s="171">
        <f>SUM('General Liability'!BQ$52+'General Liability'!BQ$71)*$BI147</f>
        <v>6.3380623155705953</v>
      </c>
      <c r="AI147" s="171">
        <f>SUM('General Liability'!BR$52+'General Liability'!BR$71)*$BI147</f>
        <v>6.3380623155705953</v>
      </c>
      <c r="AJ147" s="171">
        <f>SUM('General Liability'!BS$52+'General Liability'!BS$71)*$BI147</f>
        <v>6.3380623155705953</v>
      </c>
      <c r="AK147" s="171">
        <f>SUM('General Liability'!BT$52+'General Liability'!BT$71)*$BI147</f>
        <v>6.3380623155705953</v>
      </c>
      <c r="AL147" s="171">
        <f>SUM('General Liability'!BU$52+'General Liability'!BU$71)*$BI147</f>
        <v>6.3380623155705953</v>
      </c>
      <c r="AM147" s="171">
        <f>SUM('General Liability'!BV$52+'General Liability'!BV$71)*$BI147</f>
        <v>6.3380623155705953</v>
      </c>
      <c r="AN147" s="171">
        <f>SUM('General Liability'!BW$52+'General Liability'!BW$71)*$BI147</f>
        <v>6.3380623155705953</v>
      </c>
      <c r="AO147" s="171">
        <f>SUM('General Liability'!BX$52+'General Liability'!BX$71)*$BI147</f>
        <v>6.3380623155705953</v>
      </c>
      <c r="AP147" s="171">
        <f>SUM('General Liability'!BY$52+'General Liability'!BY$71)*$BI147</f>
        <v>6.3380623155705953</v>
      </c>
      <c r="AQ147" s="171">
        <f>SUM('General Liability'!BZ$52+'General Liability'!BZ$71)*$BI147</f>
        <v>6.3380623155705953</v>
      </c>
      <c r="AR147" s="171">
        <f>SUM('General Liability'!CA$52+'General Liability'!CA$71)*$BI147</f>
        <v>6.3380623155705953</v>
      </c>
      <c r="AS147" s="171">
        <f>SUM('General Liability'!CB$52+'General Liability'!CB$71)*$BI147</f>
        <v>6.5282041850377128</v>
      </c>
      <c r="AT147" s="171">
        <f>SUM('General Liability'!CC$52+'General Liability'!CC$71)*$BI147</f>
        <v>6.5282041850377128</v>
      </c>
      <c r="AU147" s="171">
        <f>SUM('General Liability'!CD$52+'General Liability'!CD$71)*$BI147</f>
        <v>6.5282041850377128</v>
      </c>
      <c r="AV147" s="171">
        <f>SUM('General Liability'!CE$52+'General Liability'!CE$71)*$BI147</f>
        <v>6.5282041850377128</v>
      </c>
      <c r="AW147" s="171">
        <f>SUM('General Liability'!CF$52+'General Liability'!CF$71)*$BI147</f>
        <v>6.5282041850377128</v>
      </c>
      <c r="AX147" s="171">
        <f>SUM('General Liability'!CG$52+'General Liability'!CG$71)*$BI147</f>
        <v>6.5282041850377128</v>
      </c>
      <c r="AY147" s="171">
        <f>SUM('General Liability'!CH$52+'General Liability'!CH$71)*$BI147</f>
        <v>6.5282041850377128</v>
      </c>
      <c r="AZ147" s="171">
        <f>SUM('General Liability'!CI$52+'General Liability'!CI$71)*$BI147</f>
        <v>6.5282041850377128</v>
      </c>
      <c r="BA147" s="171">
        <f>SUM('General Liability'!CJ$52+'General Liability'!CJ$71)*$BI147</f>
        <v>6.5282041850377128</v>
      </c>
      <c r="BB147" s="171">
        <f>SUM('General Liability'!CK$52+'General Liability'!CK$71)*$BI147</f>
        <v>6.5282041850377128</v>
      </c>
      <c r="BC147" s="171">
        <f>SUM('General Liability'!CL$52+'General Liability'!CL$71)*$BI147</f>
        <v>6.5282041850377128</v>
      </c>
      <c r="BD147" s="171">
        <f>SUM('General Liability'!CM$52+'General Liability'!CM$71)*$BI147</f>
        <v>6.5282041850377128</v>
      </c>
      <c r="BE147" s="171">
        <f>SUM('General Liability'!CN$52+'General Liability'!CN$71)*$BI147</f>
        <v>6.7240503105888445</v>
      </c>
      <c r="BF147" s="171">
        <f>SUM('General Liability'!CO$52+'General Liability'!CO$71)*$BI147</f>
        <v>6.7240503105888445</v>
      </c>
      <c r="BG147" s="171">
        <f>SUM('General Liability'!CP$52+'General Liability'!CP$71)*$BI147</f>
        <v>6.7240503105888445</v>
      </c>
      <c r="BI147" s="174">
        <f>SUMIF(Revenue!$P:$P,'GL - Import (US)'!$F147,Revenue!$O:$O)</f>
        <v>1.1435363872558809E-4</v>
      </c>
    </row>
    <row r="148" spans="1:61" s="173" customFormat="1" ht="12.75" hidden="1" customHeight="1">
      <c r="A148" s="179" t="s">
        <v>654</v>
      </c>
      <c r="B148" s="179" t="s">
        <v>609</v>
      </c>
      <c r="C148" s="170" t="str" cm="1">
        <f t="array" ref="C148">IFERROR(INDEX('Legal Entity'!B:B,MATCH('GL - Import (US)'!F148,'Legal Entity'!A:A,0),0),0)</f>
        <v>1610 - Corix Utilities Systems (Georgia) Inc.</v>
      </c>
      <c r="D148" s="170" t="str" cm="1">
        <f t="array" ref="D148">IFERROR(INDEX('Legal Entity'!C:C,MATCH(F148,'Legal Entity'!A:A,0),0),0)</f>
        <v>US</v>
      </c>
      <c r="E148" s="170" t="s">
        <v>631</v>
      </c>
      <c r="F148" s="170" t="s">
        <v>259</v>
      </c>
      <c r="G148" s="170"/>
      <c r="H148" s="171">
        <f>SUM('General Liability'!AQ$52+'General Liability'!AQ$71)*$BI148</f>
        <v>5.9528930077900544</v>
      </c>
      <c r="I148" s="171">
        <f>SUM('General Liability'!AR$52+'General Liability'!AR$71)*$BI148</f>
        <v>7.6498590837133555</v>
      </c>
      <c r="J148" s="171">
        <f>SUM('General Liability'!AS$52+'General Liability'!AS$71)*$BI148</f>
        <v>7.6498590837133555</v>
      </c>
      <c r="K148" s="171">
        <f>SUM('General Liability'!AT$52+'General Liability'!AT$71)*$BI148</f>
        <v>7.6498590837133555</v>
      </c>
      <c r="L148" s="171">
        <f>SUM('General Liability'!AU$52+'General Liability'!AU$71)*$BI148</f>
        <v>7.6498590837133555</v>
      </c>
      <c r="M148" s="171">
        <f>SUM('General Liability'!AV$52+'General Liability'!AV$71)*$BI148</f>
        <v>7.6498590837133555</v>
      </c>
      <c r="N148" s="171">
        <f>SUM('General Liability'!AW$52+'General Liability'!AW$71)*$BI148</f>
        <v>7.6498590837133555</v>
      </c>
      <c r="O148" s="171">
        <f>SUM('General Liability'!AX$52+'General Liability'!AX$71)*$BI148</f>
        <v>7.6498590837133555</v>
      </c>
      <c r="P148" s="171">
        <f>SUM('General Liability'!AY$52+'General Liability'!AY$71)*$BI148</f>
        <v>7.6498590837133555</v>
      </c>
      <c r="Q148" s="171">
        <f>SUM('General Liability'!AZ$52+'General Liability'!AZ$71)*$BI148</f>
        <v>7.6498590837133555</v>
      </c>
      <c r="R148" s="171">
        <f>SUM('General Liability'!BA$52+'General Liability'!BA$71)*$BI148</f>
        <v>7.6498590837133555</v>
      </c>
      <c r="S148" s="171">
        <f>SUM('General Liability'!BB$52+'General Liability'!BB$71)*$BI148</f>
        <v>7.6498590837133555</v>
      </c>
      <c r="T148" s="171">
        <f>SUM('General Liability'!BC$52+'General Liability'!BC$71)*$BI148</f>
        <v>7.6498590837133555</v>
      </c>
      <c r="U148" s="171">
        <f>SUM('General Liability'!BD$52+'General Liability'!BD$71)*$BI148</f>
        <v>8.2235985149918562</v>
      </c>
      <c r="V148" s="171">
        <f>SUM('General Liability'!BE$52+'General Liability'!BE$71)*$BI148</f>
        <v>8.2235985149918562</v>
      </c>
      <c r="W148" s="171">
        <f>SUM('General Liability'!BF$52+'General Liability'!BF$71)*$BI148</f>
        <v>8.2235985149918562</v>
      </c>
      <c r="X148" s="171">
        <f>SUM('General Liability'!BG$52+'General Liability'!BG$71)*$BI148</f>
        <v>8.2235985149918562</v>
      </c>
      <c r="Y148" s="171">
        <f>SUM('General Liability'!BH$52+'General Liability'!BH$71)*$BI148</f>
        <v>8.2235985149918562</v>
      </c>
      <c r="Z148" s="171">
        <f>SUM('General Liability'!BI$52+'General Liability'!BI$71)*$BI148</f>
        <v>8.2235985149918562</v>
      </c>
      <c r="AA148" s="171">
        <f>SUM('General Liability'!BJ$52+'General Liability'!BJ$71)*$BI148</f>
        <v>8.2235985149918562</v>
      </c>
      <c r="AB148" s="171">
        <f>SUM('General Liability'!BK$52+'General Liability'!BK$71)*$BI148</f>
        <v>8.2235985149918562</v>
      </c>
      <c r="AC148" s="171">
        <f>SUM('General Liability'!BL$52+'General Liability'!BL$71)*$BI148</f>
        <v>8.2235985149918562</v>
      </c>
      <c r="AD148" s="171">
        <f>SUM('General Liability'!BM$52+'General Liability'!BM$71)*$BI148</f>
        <v>8.2235985149918562</v>
      </c>
      <c r="AE148" s="171">
        <f>SUM('General Liability'!BN$52+'General Liability'!BN$71)*$BI148</f>
        <v>8.2235985149918562</v>
      </c>
      <c r="AF148" s="171">
        <f>SUM('General Liability'!BO$52+'General Liability'!BO$71)*$BI148</f>
        <v>8.2235985149918562</v>
      </c>
      <c r="AG148" s="171">
        <f>SUM('General Liability'!BP$52+'General Liability'!BP$71)*$BI148</f>
        <v>8.8403684036162442</v>
      </c>
      <c r="AH148" s="171">
        <f>SUM('General Liability'!BQ$52+'General Liability'!BQ$71)*$BI148</f>
        <v>8.8403684036162442</v>
      </c>
      <c r="AI148" s="171">
        <f>SUM('General Liability'!BR$52+'General Liability'!BR$71)*$BI148</f>
        <v>8.8403684036162442</v>
      </c>
      <c r="AJ148" s="171">
        <f>SUM('General Liability'!BS$52+'General Liability'!BS$71)*$BI148</f>
        <v>8.8403684036162442</v>
      </c>
      <c r="AK148" s="171">
        <f>SUM('General Liability'!BT$52+'General Liability'!BT$71)*$BI148</f>
        <v>8.8403684036162442</v>
      </c>
      <c r="AL148" s="171">
        <f>SUM('General Liability'!BU$52+'General Liability'!BU$71)*$BI148</f>
        <v>8.8403684036162442</v>
      </c>
      <c r="AM148" s="171">
        <f>SUM('General Liability'!BV$52+'General Liability'!BV$71)*$BI148</f>
        <v>8.8403684036162442</v>
      </c>
      <c r="AN148" s="171">
        <f>SUM('General Liability'!BW$52+'General Liability'!BW$71)*$BI148</f>
        <v>8.8403684036162442</v>
      </c>
      <c r="AO148" s="171">
        <f>SUM('General Liability'!BX$52+'General Liability'!BX$71)*$BI148</f>
        <v>8.8403684036162442</v>
      </c>
      <c r="AP148" s="171">
        <f>SUM('General Liability'!BY$52+'General Liability'!BY$71)*$BI148</f>
        <v>8.8403684036162442</v>
      </c>
      <c r="AQ148" s="171">
        <f>SUM('General Liability'!BZ$52+'General Liability'!BZ$71)*$BI148</f>
        <v>8.8403684036162442</v>
      </c>
      <c r="AR148" s="171">
        <f>SUM('General Liability'!CA$52+'General Liability'!CA$71)*$BI148</f>
        <v>8.8403684036162442</v>
      </c>
      <c r="AS148" s="171">
        <f>SUM('General Liability'!CB$52+'General Liability'!CB$71)*$BI148</f>
        <v>9.1055794557247332</v>
      </c>
      <c r="AT148" s="171">
        <f>SUM('General Liability'!CC$52+'General Liability'!CC$71)*$BI148</f>
        <v>9.1055794557247332</v>
      </c>
      <c r="AU148" s="171">
        <f>SUM('General Liability'!CD$52+'General Liability'!CD$71)*$BI148</f>
        <v>9.1055794557247332</v>
      </c>
      <c r="AV148" s="171">
        <f>SUM('General Liability'!CE$52+'General Liability'!CE$71)*$BI148</f>
        <v>9.1055794557247332</v>
      </c>
      <c r="AW148" s="171">
        <f>SUM('General Liability'!CF$52+'General Liability'!CF$71)*$BI148</f>
        <v>9.1055794557247332</v>
      </c>
      <c r="AX148" s="171">
        <f>SUM('General Liability'!CG$52+'General Liability'!CG$71)*$BI148</f>
        <v>9.1055794557247332</v>
      </c>
      <c r="AY148" s="171">
        <f>SUM('General Liability'!CH$52+'General Liability'!CH$71)*$BI148</f>
        <v>9.1055794557247332</v>
      </c>
      <c r="AZ148" s="171">
        <f>SUM('General Liability'!CI$52+'General Liability'!CI$71)*$BI148</f>
        <v>9.1055794557247332</v>
      </c>
      <c r="BA148" s="171">
        <f>SUM('General Liability'!CJ$52+'General Liability'!CJ$71)*$BI148</f>
        <v>9.1055794557247332</v>
      </c>
      <c r="BB148" s="171">
        <f>SUM('General Liability'!CK$52+'General Liability'!CK$71)*$BI148</f>
        <v>9.1055794557247332</v>
      </c>
      <c r="BC148" s="171">
        <f>SUM('General Liability'!CL$52+'General Liability'!CL$71)*$BI148</f>
        <v>9.1055794557247332</v>
      </c>
      <c r="BD148" s="171">
        <f>SUM('General Liability'!CM$52+'General Liability'!CM$71)*$BI148</f>
        <v>9.1055794557247332</v>
      </c>
      <c r="BE148" s="171">
        <f>SUM('General Liability'!CN$52+'General Liability'!CN$71)*$BI148</f>
        <v>9.3787468393964755</v>
      </c>
      <c r="BF148" s="171">
        <f>SUM('General Liability'!CO$52+'General Liability'!CO$71)*$BI148</f>
        <v>9.3787468393964755</v>
      </c>
      <c r="BG148" s="171">
        <f>SUM('General Liability'!CP$52+'General Liability'!CP$71)*$BI148</f>
        <v>9.3787468393964755</v>
      </c>
      <c r="BI148" s="174">
        <f>SUMIF(Revenue!$P:$P,'GL - Import (US)'!$F148,Revenue!$O:$O)</f>
        <v>1.5950116049580454E-4</v>
      </c>
    </row>
    <row r="149" spans="1:61" s="173" customFormat="1" ht="12.75" hidden="1" customHeight="1">
      <c r="A149" s="179" t="s">
        <v>654</v>
      </c>
      <c r="B149" s="179" t="s">
        <v>609</v>
      </c>
      <c r="C149" s="170" t="str" cm="1">
        <f t="array" ref="C149">IFERROR(INDEX('Legal Entity'!B:B,MATCH('GL - Import (US)'!F149,'Legal Entity'!A:A,0),0),0)</f>
        <v>1610 - Corix Utilities Systems (Georgia) Inc.</v>
      </c>
      <c r="D149" s="170" t="str" cm="1">
        <f t="array" ref="D149">IFERROR(INDEX('Legal Entity'!C:C,MATCH(F149,'Legal Entity'!A:A,0),0),0)</f>
        <v>US</v>
      </c>
      <c r="E149" s="170" t="s">
        <v>631</v>
      </c>
      <c r="F149" s="170" t="s">
        <v>260</v>
      </c>
      <c r="G149" s="170"/>
      <c r="H149" s="171">
        <f>SUM('General Liability'!AQ$52+'General Liability'!AQ$71)*$BI149</f>
        <v>4.2072443315629746</v>
      </c>
      <c r="I149" s="171">
        <f>SUM('General Liability'!AR$52+'General Liability'!AR$71)*$BI149</f>
        <v>5.4065857096861896</v>
      </c>
      <c r="J149" s="171">
        <f>SUM('General Liability'!AS$52+'General Liability'!AS$71)*$BI149</f>
        <v>5.4065857096861896</v>
      </c>
      <c r="K149" s="171">
        <f>SUM('General Liability'!AT$52+'General Liability'!AT$71)*$BI149</f>
        <v>5.4065857096861896</v>
      </c>
      <c r="L149" s="171">
        <f>SUM('General Liability'!AU$52+'General Liability'!AU$71)*$BI149</f>
        <v>5.4065857096861896</v>
      </c>
      <c r="M149" s="171">
        <f>SUM('General Liability'!AV$52+'General Liability'!AV$71)*$BI149</f>
        <v>5.4065857096861896</v>
      </c>
      <c r="N149" s="171">
        <f>SUM('General Liability'!AW$52+'General Liability'!AW$71)*$BI149</f>
        <v>5.4065857096861896</v>
      </c>
      <c r="O149" s="171">
        <f>SUM('General Liability'!AX$52+'General Liability'!AX$71)*$BI149</f>
        <v>5.4065857096861896</v>
      </c>
      <c r="P149" s="171">
        <f>SUM('General Liability'!AY$52+'General Liability'!AY$71)*$BI149</f>
        <v>5.4065857096861896</v>
      </c>
      <c r="Q149" s="171">
        <f>SUM('General Liability'!AZ$52+'General Liability'!AZ$71)*$BI149</f>
        <v>5.4065857096861896</v>
      </c>
      <c r="R149" s="171">
        <f>SUM('General Liability'!BA$52+'General Liability'!BA$71)*$BI149</f>
        <v>5.4065857096861896</v>
      </c>
      <c r="S149" s="171">
        <f>SUM('General Liability'!BB$52+'General Liability'!BB$71)*$BI149</f>
        <v>5.4065857096861896</v>
      </c>
      <c r="T149" s="171">
        <f>SUM('General Liability'!BC$52+'General Liability'!BC$71)*$BI149</f>
        <v>5.4065857096861896</v>
      </c>
      <c r="U149" s="171">
        <f>SUM('General Liability'!BD$52+'General Liability'!BD$71)*$BI149</f>
        <v>5.8120796379126531</v>
      </c>
      <c r="V149" s="171">
        <f>SUM('General Liability'!BE$52+'General Liability'!BE$71)*$BI149</f>
        <v>5.8120796379126531</v>
      </c>
      <c r="W149" s="171">
        <f>SUM('General Liability'!BF$52+'General Liability'!BF$71)*$BI149</f>
        <v>5.8120796379126531</v>
      </c>
      <c r="X149" s="171">
        <f>SUM('General Liability'!BG$52+'General Liability'!BG$71)*$BI149</f>
        <v>5.8120796379126531</v>
      </c>
      <c r="Y149" s="171">
        <f>SUM('General Liability'!BH$52+'General Liability'!BH$71)*$BI149</f>
        <v>5.8120796379126531</v>
      </c>
      <c r="Z149" s="171">
        <f>SUM('General Liability'!BI$52+'General Liability'!BI$71)*$BI149</f>
        <v>5.8120796379126531</v>
      </c>
      <c r="AA149" s="171">
        <f>SUM('General Liability'!BJ$52+'General Liability'!BJ$71)*$BI149</f>
        <v>5.8120796379126531</v>
      </c>
      <c r="AB149" s="171">
        <f>SUM('General Liability'!BK$52+'General Liability'!BK$71)*$BI149</f>
        <v>5.8120796379126531</v>
      </c>
      <c r="AC149" s="171">
        <f>SUM('General Liability'!BL$52+'General Liability'!BL$71)*$BI149</f>
        <v>5.8120796379126531</v>
      </c>
      <c r="AD149" s="171">
        <f>SUM('General Liability'!BM$52+'General Liability'!BM$71)*$BI149</f>
        <v>5.8120796379126531</v>
      </c>
      <c r="AE149" s="171">
        <f>SUM('General Liability'!BN$52+'General Liability'!BN$71)*$BI149</f>
        <v>5.8120796379126531</v>
      </c>
      <c r="AF149" s="171">
        <f>SUM('General Liability'!BO$52+'General Liability'!BO$71)*$BI149</f>
        <v>5.8120796379126531</v>
      </c>
      <c r="AG149" s="171">
        <f>SUM('General Liability'!BP$52+'General Liability'!BP$71)*$BI149</f>
        <v>6.2479856107561016</v>
      </c>
      <c r="AH149" s="171">
        <f>SUM('General Liability'!BQ$52+'General Liability'!BQ$71)*$BI149</f>
        <v>6.2479856107561016</v>
      </c>
      <c r="AI149" s="171">
        <f>SUM('General Liability'!BR$52+'General Liability'!BR$71)*$BI149</f>
        <v>6.2479856107561016</v>
      </c>
      <c r="AJ149" s="171">
        <f>SUM('General Liability'!BS$52+'General Liability'!BS$71)*$BI149</f>
        <v>6.2479856107561016</v>
      </c>
      <c r="AK149" s="171">
        <f>SUM('General Liability'!BT$52+'General Liability'!BT$71)*$BI149</f>
        <v>6.2479856107561016</v>
      </c>
      <c r="AL149" s="171">
        <f>SUM('General Liability'!BU$52+'General Liability'!BU$71)*$BI149</f>
        <v>6.2479856107561016</v>
      </c>
      <c r="AM149" s="171">
        <f>SUM('General Liability'!BV$52+'General Liability'!BV$71)*$BI149</f>
        <v>6.2479856107561016</v>
      </c>
      <c r="AN149" s="171">
        <f>SUM('General Liability'!BW$52+'General Liability'!BW$71)*$BI149</f>
        <v>6.2479856107561016</v>
      </c>
      <c r="AO149" s="171">
        <f>SUM('General Liability'!BX$52+'General Liability'!BX$71)*$BI149</f>
        <v>6.2479856107561016</v>
      </c>
      <c r="AP149" s="171">
        <f>SUM('General Liability'!BY$52+'General Liability'!BY$71)*$BI149</f>
        <v>6.2479856107561016</v>
      </c>
      <c r="AQ149" s="171">
        <f>SUM('General Liability'!BZ$52+'General Liability'!BZ$71)*$BI149</f>
        <v>6.2479856107561016</v>
      </c>
      <c r="AR149" s="171">
        <f>SUM('General Liability'!CA$52+'General Liability'!CA$71)*$BI149</f>
        <v>6.2479856107561016</v>
      </c>
      <c r="AS149" s="171">
        <f>SUM('General Liability'!CB$52+'General Liability'!CB$71)*$BI149</f>
        <v>6.4354251790787851</v>
      </c>
      <c r="AT149" s="171">
        <f>SUM('General Liability'!CC$52+'General Liability'!CC$71)*$BI149</f>
        <v>6.4354251790787851</v>
      </c>
      <c r="AU149" s="171">
        <f>SUM('General Liability'!CD$52+'General Liability'!CD$71)*$BI149</f>
        <v>6.4354251790787851</v>
      </c>
      <c r="AV149" s="171">
        <f>SUM('General Liability'!CE$52+'General Liability'!CE$71)*$BI149</f>
        <v>6.4354251790787851</v>
      </c>
      <c r="AW149" s="171">
        <f>SUM('General Liability'!CF$52+'General Liability'!CF$71)*$BI149</f>
        <v>6.4354251790787851</v>
      </c>
      <c r="AX149" s="171">
        <f>SUM('General Liability'!CG$52+'General Liability'!CG$71)*$BI149</f>
        <v>6.4354251790787851</v>
      </c>
      <c r="AY149" s="171">
        <f>SUM('General Liability'!CH$52+'General Liability'!CH$71)*$BI149</f>
        <v>6.4354251790787851</v>
      </c>
      <c r="AZ149" s="171">
        <f>SUM('General Liability'!CI$52+'General Liability'!CI$71)*$BI149</f>
        <v>6.4354251790787851</v>
      </c>
      <c r="BA149" s="171">
        <f>SUM('General Liability'!CJ$52+'General Liability'!CJ$71)*$BI149</f>
        <v>6.4354251790787851</v>
      </c>
      <c r="BB149" s="171">
        <f>SUM('General Liability'!CK$52+'General Liability'!CK$71)*$BI149</f>
        <v>6.4354251790787851</v>
      </c>
      <c r="BC149" s="171">
        <f>SUM('General Liability'!CL$52+'General Liability'!CL$71)*$BI149</f>
        <v>6.4354251790787851</v>
      </c>
      <c r="BD149" s="171">
        <f>SUM('General Liability'!CM$52+'General Liability'!CM$71)*$BI149</f>
        <v>6.4354251790787851</v>
      </c>
      <c r="BE149" s="171">
        <f>SUM('General Liability'!CN$52+'General Liability'!CN$71)*$BI149</f>
        <v>6.6284879344511491</v>
      </c>
      <c r="BF149" s="171">
        <f>SUM('General Liability'!CO$52+'General Liability'!CO$71)*$BI149</f>
        <v>6.6284879344511491</v>
      </c>
      <c r="BG149" s="171">
        <f>SUM('General Liability'!CP$52+'General Liability'!CP$71)*$BI149</f>
        <v>6.6284879344511491</v>
      </c>
      <c r="BI149" s="174">
        <f>SUMIF(Revenue!$P:$P,'GL - Import (US)'!$F149,Revenue!$O:$O)</f>
        <v>1.1272844186776568E-4</v>
      </c>
    </row>
    <row r="150" spans="1:61" s="173" customFormat="1" ht="12.75" hidden="1" customHeight="1">
      <c r="A150" s="179" t="s">
        <v>654</v>
      </c>
      <c r="B150" s="179" t="s">
        <v>609</v>
      </c>
      <c r="C150" s="170" t="str" cm="1">
        <f t="array" ref="C150">IFERROR(INDEX('Legal Entity'!B:B,MATCH('GL - Import (US)'!F150,'Legal Entity'!A:A,0),0),0)</f>
        <v>1610 - Corix Utilities Systems (Georgia) Inc.</v>
      </c>
      <c r="D150" s="170" t="str" cm="1">
        <f t="array" ref="D150">IFERROR(INDEX('Legal Entity'!C:C,MATCH(F150,'Legal Entity'!A:A,0),0),0)</f>
        <v>US</v>
      </c>
      <c r="E150" s="170" t="s">
        <v>631</v>
      </c>
      <c r="F150" s="170" t="s">
        <v>268</v>
      </c>
      <c r="G150" s="170"/>
      <c r="H150" s="171">
        <f>SUM('General Liability'!AQ$52+'General Liability'!AQ$71)*$BI150</f>
        <v>7.1081235755520664</v>
      </c>
      <c r="I150" s="171">
        <f>SUM('General Liability'!AR$52+'General Liability'!AR$71)*$BI150</f>
        <v>9.1344063519093162</v>
      </c>
      <c r="J150" s="171">
        <f>SUM('General Liability'!AS$52+'General Liability'!AS$71)*$BI150</f>
        <v>9.1344063519093162</v>
      </c>
      <c r="K150" s="171">
        <f>SUM('General Liability'!AT$52+'General Liability'!AT$71)*$BI150</f>
        <v>9.1344063519093162</v>
      </c>
      <c r="L150" s="171">
        <f>SUM('General Liability'!AU$52+'General Liability'!AU$71)*$BI150</f>
        <v>9.1344063519093162</v>
      </c>
      <c r="M150" s="171">
        <f>SUM('General Liability'!AV$52+'General Liability'!AV$71)*$BI150</f>
        <v>9.1344063519093162</v>
      </c>
      <c r="N150" s="171">
        <f>SUM('General Liability'!AW$52+'General Liability'!AW$71)*$BI150</f>
        <v>9.1344063519093162</v>
      </c>
      <c r="O150" s="171">
        <f>SUM('General Liability'!AX$52+'General Liability'!AX$71)*$BI150</f>
        <v>9.1344063519093162</v>
      </c>
      <c r="P150" s="171">
        <f>SUM('General Liability'!AY$52+'General Liability'!AY$71)*$BI150</f>
        <v>9.1344063519093162</v>
      </c>
      <c r="Q150" s="171">
        <f>SUM('General Liability'!AZ$52+'General Liability'!AZ$71)*$BI150</f>
        <v>9.1344063519093162</v>
      </c>
      <c r="R150" s="171">
        <f>SUM('General Liability'!BA$52+'General Liability'!BA$71)*$BI150</f>
        <v>9.1344063519093162</v>
      </c>
      <c r="S150" s="171">
        <f>SUM('General Liability'!BB$52+'General Liability'!BB$71)*$BI150</f>
        <v>9.1344063519093162</v>
      </c>
      <c r="T150" s="171">
        <f>SUM('General Liability'!BC$52+'General Liability'!BC$71)*$BI150</f>
        <v>9.1344063519093162</v>
      </c>
      <c r="U150" s="171">
        <f>SUM('General Liability'!BD$52+'General Liability'!BD$71)*$BI150</f>
        <v>9.8194868283025141</v>
      </c>
      <c r="V150" s="171">
        <f>SUM('General Liability'!BE$52+'General Liability'!BE$71)*$BI150</f>
        <v>9.8194868283025141</v>
      </c>
      <c r="W150" s="171">
        <f>SUM('General Liability'!BF$52+'General Liability'!BF$71)*$BI150</f>
        <v>9.8194868283025141</v>
      </c>
      <c r="X150" s="171">
        <f>SUM('General Liability'!BG$52+'General Liability'!BG$71)*$BI150</f>
        <v>9.8194868283025141</v>
      </c>
      <c r="Y150" s="171">
        <f>SUM('General Liability'!BH$52+'General Liability'!BH$71)*$BI150</f>
        <v>9.8194868283025141</v>
      </c>
      <c r="Z150" s="171">
        <f>SUM('General Liability'!BI$52+'General Liability'!BI$71)*$BI150</f>
        <v>9.8194868283025141</v>
      </c>
      <c r="AA150" s="171">
        <f>SUM('General Liability'!BJ$52+'General Liability'!BJ$71)*$BI150</f>
        <v>9.8194868283025141</v>
      </c>
      <c r="AB150" s="171">
        <f>SUM('General Liability'!BK$52+'General Liability'!BK$71)*$BI150</f>
        <v>9.8194868283025141</v>
      </c>
      <c r="AC150" s="171">
        <f>SUM('General Liability'!BL$52+'General Liability'!BL$71)*$BI150</f>
        <v>9.8194868283025141</v>
      </c>
      <c r="AD150" s="171">
        <f>SUM('General Liability'!BM$52+'General Liability'!BM$71)*$BI150</f>
        <v>9.8194868283025141</v>
      </c>
      <c r="AE150" s="171">
        <f>SUM('General Liability'!BN$52+'General Liability'!BN$71)*$BI150</f>
        <v>9.8194868283025141</v>
      </c>
      <c r="AF150" s="171">
        <f>SUM('General Liability'!BO$52+'General Liability'!BO$71)*$BI150</f>
        <v>9.8194868283025141</v>
      </c>
      <c r="AG150" s="171">
        <f>SUM('General Liability'!BP$52+'General Liability'!BP$71)*$BI150</f>
        <v>10.555948340425202</v>
      </c>
      <c r="AH150" s="171">
        <f>SUM('General Liability'!BQ$52+'General Liability'!BQ$71)*$BI150</f>
        <v>10.555948340425202</v>
      </c>
      <c r="AI150" s="171">
        <f>SUM('General Liability'!BR$52+'General Liability'!BR$71)*$BI150</f>
        <v>10.555948340425202</v>
      </c>
      <c r="AJ150" s="171">
        <f>SUM('General Liability'!BS$52+'General Liability'!BS$71)*$BI150</f>
        <v>10.555948340425202</v>
      </c>
      <c r="AK150" s="171">
        <f>SUM('General Liability'!BT$52+'General Liability'!BT$71)*$BI150</f>
        <v>10.555948340425202</v>
      </c>
      <c r="AL150" s="171">
        <f>SUM('General Liability'!BU$52+'General Liability'!BU$71)*$BI150</f>
        <v>10.555948340425202</v>
      </c>
      <c r="AM150" s="171">
        <f>SUM('General Liability'!BV$52+'General Liability'!BV$71)*$BI150</f>
        <v>10.555948340425202</v>
      </c>
      <c r="AN150" s="171">
        <f>SUM('General Liability'!BW$52+'General Liability'!BW$71)*$BI150</f>
        <v>10.555948340425202</v>
      </c>
      <c r="AO150" s="171">
        <f>SUM('General Liability'!BX$52+'General Liability'!BX$71)*$BI150</f>
        <v>10.555948340425202</v>
      </c>
      <c r="AP150" s="171">
        <f>SUM('General Liability'!BY$52+'General Liability'!BY$71)*$BI150</f>
        <v>10.555948340425202</v>
      </c>
      <c r="AQ150" s="171">
        <f>SUM('General Liability'!BZ$52+'General Liability'!BZ$71)*$BI150</f>
        <v>10.555948340425202</v>
      </c>
      <c r="AR150" s="171">
        <f>SUM('General Liability'!CA$52+'General Liability'!CA$71)*$BI150</f>
        <v>10.555948340425202</v>
      </c>
      <c r="AS150" s="171">
        <f>SUM('General Liability'!CB$52+'General Liability'!CB$71)*$BI150</f>
        <v>10.872626790637959</v>
      </c>
      <c r="AT150" s="171">
        <f>SUM('General Liability'!CC$52+'General Liability'!CC$71)*$BI150</f>
        <v>10.872626790637959</v>
      </c>
      <c r="AU150" s="171">
        <f>SUM('General Liability'!CD$52+'General Liability'!CD$71)*$BI150</f>
        <v>10.872626790637959</v>
      </c>
      <c r="AV150" s="171">
        <f>SUM('General Liability'!CE$52+'General Liability'!CE$71)*$BI150</f>
        <v>10.872626790637959</v>
      </c>
      <c r="AW150" s="171">
        <f>SUM('General Liability'!CF$52+'General Liability'!CF$71)*$BI150</f>
        <v>10.872626790637959</v>
      </c>
      <c r="AX150" s="171">
        <f>SUM('General Liability'!CG$52+'General Liability'!CG$71)*$BI150</f>
        <v>10.872626790637959</v>
      </c>
      <c r="AY150" s="171">
        <f>SUM('General Liability'!CH$52+'General Liability'!CH$71)*$BI150</f>
        <v>10.872626790637959</v>
      </c>
      <c r="AZ150" s="171">
        <f>SUM('General Liability'!CI$52+'General Liability'!CI$71)*$BI150</f>
        <v>10.872626790637959</v>
      </c>
      <c r="BA150" s="171">
        <f>SUM('General Liability'!CJ$52+'General Liability'!CJ$71)*$BI150</f>
        <v>10.872626790637959</v>
      </c>
      <c r="BB150" s="171">
        <f>SUM('General Liability'!CK$52+'General Liability'!CK$71)*$BI150</f>
        <v>10.872626790637959</v>
      </c>
      <c r="BC150" s="171">
        <f>SUM('General Liability'!CL$52+'General Liability'!CL$71)*$BI150</f>
        <v>10.872626790637959</v>
      </c>
      <c r="BD150" s="171">
        <f>SUM('General Liability'!CM$52+'General Liability'!CM$71)*$BI150</f>
        <v>10.872626790637959</v>
      </c>
      <c r="BE150" s="171">
        <f>SUM('General Liability'!CN$52+'General Liability'!CN$71)*$BI150</f>
        <v>11.198805594357099</v>
      </c>
      <c r="BF150" s="171">
        <f>SUM('General Liability'!CO$52+'General Liability'!CO$71)*$BI150</f>
        <v>11.198805594357099</v>
      </c>
      <c r="BG150" s="171">
        <f>SUM('General Liability'!CP$52+'General Liability'!CP$71)*$BI150</f>
        <v>11.198805594357099</v>
      </c>
      <c r="BI150" s="174">
        <f>SUMIF(Revenue!$P:$P,'GL - Import (US)'!$F150,Revenue!$O:$O)</f>
        <v>1.9045428126534324E-4</v>
      </c>
    </row>
    <row r="151" spans="1:61" s="173" customFormat="1" ht="12.75" hidden="1" customHeight="1">
      <c r="A151" s="179" t="s">
        <v>654</v>
      </c>
      <c r="B151" s="179" t="s">
        <v>609</v>
      </c>
      <c r="C151" s="170" t="str" cm="1">
        <f t="array" ref="C151">IFERROR(INDEX('Legal Entity'!B:B,MATCH('GL - Import (US)'!F151,'Legal Entity'!A:A,0),0),0)</f>
        <v>1116 - CAROLINA WATER SERVICE, INC. OF NORTH CAROLINA</v>
      </c>
      <c r="D151" s="170" t="str" cm="1">
        <f t="array" ref="D151">IFERROR(INDEX('Legal Entity'!C:C,MATCH(F151,'Legal Entity'!A:A,0),0),0)</f>
        <v>US</v>
      </c>
      <c r="E151" s="170" t="s">
        <v>631</v>
      </c>
      <c r="F151" s="170" t="s">
        <v>14</v>
      </c>
      <c r="G151" s="170"/>
      <c r="H151" s="171">
        <f>SUM('General Liability'!AQ$52+'General Liability'!AQ$71)*$BI151</f>
        <v>5413.8078480030881</v>
      </c>
      <c r="I151" s="171">
        <f>SUM('General Liability'!AR$52+'General Liability'!AR$71)*$BI151</f>
        <v>6957.0991935062311</v>
      </c>
      <c r="J151" s="171">
        <f>SUM('General Liability'!AS$52+'General Liability'!AS$71)*$BI151</f>
        <v>6957.0991935062311</v>
      </c>
      <c r="K151" s="171">
        <f>SUM('General Liability'!AT$52+'General Liability'!AT$71)*$BI151</f>
        <v>6957.0991935062311</v>
      </c>
      <c r="L151" s="171">
        <f>SUM('General Liability'!AU$52+'General Liability'!AU$71)*$BI151</f>
        <v>6957.0991935062311</v>
      </c>
      <c r="M151" s="171">
        <f>SUM('General Liability'!AV$52+'General Liability'!AV$71)*$BI151</f>
        <v>6957.0991935062311</v>
      </c>
      <c r="N151" s="171">
        <f>SUM('General Liability'!AW$52+'General Liability'!AW$71)*$BI151</f>
        <v>6957.0991935062311</v>
      </c>
      <c r="O151" s="171">
        <f>SUM('General Liability'!AX$52+'General Liability'!AX$71)*$BI151</f>
        <v>6957.0991935062311</v>
      </c>
      <c r="P151" s="171">
        <f>SUM('General Liability'!AY$52+'General Liability'!AY$71)*$BI151</f>
        <v>6957.0991935062311</v>
      </c>
      <c r="Q151" s="171">
        <f>SUM('General Liability'!AZ$52+'General Liability'!AZ$71)*$BI151</f>
        <v>6957.0991935062311</v>
      </c>
      <c r="R151" s="171">
        <f>SUM('General Liability'!BA$52+'General Liability'!BA$71)*$BI151</f>
        <v>6957.0991935062311</v>
      </c>
      <c r="S151" s="171">
        <f>SUM('General Liability'!BB$52+'General Liability'!BB$71)*$BI151</f>
        <v>6957.0991935062311</v>
      </c>
      <c r="T151" s="171">
        <f>SUM('General Liability'!BC$52+'General Liability'!BC$71)*$BI151</f>
        <v>6957.0991935062311</v>
      </c>
      <c r="U151" s="171">
        <f>SUM('General Liability'!BD$52+'General Liability'!BD$71)*$BI151</f>
        <v>7478.8816330191985</v>
      </c>
      <c r="V151" s="171">
        <f>SUM('General Liability'!BE$52+'General Liability'!BE$71)*$BI151</f>
        <v>7478.8816330191985</v>
      </c>
      <c r="W151" s="171">
        <f>SUM('General Liability'!BF$52+'General Liability'!BF$71)*$BI151</f>
        <v>7478.8816330191985</v>
      </c>
      <c r="X151" s="171">
        <f>SUM('General Liability'!BG$52+'General Liability'!BG$71)*$BI151</f>
        <v>7478.8816330191985</v>
      </c>
      <c r="Y151" s="171">
        <f>SUM('General Liability'!BH$52+'General Liability'!BH$71)*$BI151</f>
        <v>7478.8816330191985</v>
      </c>
      <c r="Z151" s="171">
        <f>SUM('General Liability'!BI$52+'General Liability'!BI$71)*$BI151</f>
        <v>7478.8816330191985</v>
      </c>
      <c r="AA151" s="171">
        <f>SUM('General Liability'!BJ$52+'General Liability'!BJ$71)*$BI151</f>
        <v>7478.8816330191985</v>
      </c>
      <c r="AB151" s="171">
        <f>SUM('General Liability'!BK$52+'General Liability'!BK$71)*$BI151</f>
        <v>7478.8816330191985</v>
      </c>
      <c r="AC151" s="171">
        <f>SUM('General Liability'!BL$52+'General Liability'!BL$71)*$BI151</f>
        <v>7478.8816330191985</v>
      </c>
      <c r="AD151" s="171">
        <f>SUM('General Liability'!BM$52+'General Liability'!BM$71)*$BI151</f>
        <v>7478.8816330191985</v>
      </c>
      <c r="AE151" s="171">
        <f>SUM('General Liability'!BN$52+'General Liability'!BN$71)*$BI151</f>
        <v>7478.8816330191985</v>
      </c>
      <c r="AF151" s="171">
        <f>SUM('General Liability'!BO$52+'General Liability'!BO$71)*$BI151</f>
        <v>7478.8816330191985</v>
      </c>
      <c r="AG151" s="171">
        <f>SUM('General Liability'!BP$52+'General Liability'!BP$71)*$BI151</f>
        <v>8039.7977554956378</v>
      </c>
      <c r="AH151" s="171">
        <f>SUM('General Liability'!BQ$52+'General Liability'!BQ$71)*$BI151</f>
        <v>8039.7977554956378</v>
      </c>
      <c r="AI151" s="171">
        <f>SUM('General Liability'!BR$52+'General Liability'!BR$71)*$BI151</f>
        <v>8039.7977554956378</v>
      </c>
      <c r="AJ151" s="171">
        <f>SUM('General Liability'!BS$52+'General Liability'!BS$71)*$BI151</f>
        <v>8039.7977554956378</v>
      </c>
      <c r="AK151" s="171">
        <f>SUM('General Liability'!BT$52+'General Liability'!BT$71)*$BI151</f>
        <v>8039.7977554956378</v>
      </c>
      <c r="AL151" s="171">
        <f>SUM('General Liability'!BU$52+'General Liability'!BU$71)*$BI151</f>
        <v>8039.7977554956378</v>
      </c>
      <c r="AM151" s="171">
        <f>SUM('General Liability'!BV$52+'General Liability'!BV$71)*$BI151</f>
        <v>8039.7977554956378</v>
      </c>
      <c r="AN151" s="171">
        <f>SUM('General Liability'!BW$52+'General Liability'!BW$71)*$BI151</f>
        <v>8039.7977554956378</v>
      </c>
      <c r="AO151" s="171">
        <f>SUM('General Liability'!BX$52+'General Liability'!BX$71)*$BI151</f>
        <v>8039.7977554956378</v>
      </c>
      <c r="AP151" s="171">
        <f>SUM('General Liability'!BY$52+'General Liability'!BY$71)*$BI151</f>
        <v>8039.7977554956378</v>
      </c>
      <c r="AQ151" s="171">
        <f>SUM('General Liability'!BZ$52+'General Liability'!BZ$71)*$BI151</f>
        <v>8039.7977554956378</v>
      </c>
      <c r="AR151" s="171">
        <f>SUM('General Liability'!CA$52+'General Liability'!CA$71)*$BI151</f>
        <v>8039.7977554956378</v>
      </c>
      <c r="AS151" s="171">
        <f>SUM('General Liability'!CB$52+'General Liability'!CB$71)*$BI151</f>
        <v>8280.9916881605077</v>
      </c>
      <c r="AT151" s="171">
        <f>SUM('General Liability'!CC$52+'General Liability'!CC$71)*$BI151</f>
        <v>8280.9916881605077</v>
      </c>
      <c r="AU151" s="171">
        <f>SUM('General Liability'!CD$52+'General Liability'!CD$71)*$BI151</f>
        <v>8280.9916881605077</v>
      </c>
      <c r="AV151" s="171">
        <f>SUM('General Liability'!CE$52+'General Liability'!CE$71)*$BI151</f>
        <v>8280.9916881605077</v>
      </c>
      <c r="AW151" s="171">
        <f>SUM('General Liability'!CF$52+'General Liability'!CF$71)*$BI151</f>
        <v>8280.9916881605077</v>
      </c>
      <c r="AX151" s="171">
        <f>SUM('General Liability'!CG$52+'General Liability'!CG$71)*$BI151</f>
        <v>8280.9916881605077</v>
      </c>
      <c r="AY151" s="171">
        <f>SUM('General Liability'!CH$52+'General Liability'!CH$71)*$BI151</f>
        <v>8280.9916881605077</v>
      </c>
      <c r="AZ151" s="171">
        <f>SUM('General Liability'!CI$52+'General Liability'!CI$71)*$BI151</f>
        <v>8280.9916881605077</v>
      </c>
      <c r="BA151" s="171">
        <f>SUM('General Liability'!CJ$52+'General Liability'!CJ$71)*$BI151</f>
        <v>8280.9916881605077</v>
      </c>
      <c r="BB151" s="171">
        <f>SUM('General Liability'!CK$52+'General Liability'!CK$71)*$BI151</f>
        <v>8280.9916881605077</v>
      </c>
      <c r="BC151" s="171">
        <f>SUM('General Liability'!CL$52+'General Liability'!CL$71)*$BI151</f>
        <v>8280.9916881605077</v>
      </c>
      <c r="BD151" s="171">
        <f>SUM('General Liability'!CM$52+'General Liability'!CM$71)*$BI151</f>
        <v>8280.9916881605077</v>
      </c>
      <c r="BE151" s="171">
        <f>SUM('General Liability'!CN$52+'General Liability'!CN$71)*$BI151</f>
        <v>8529.4214388053224</v>
      </c>
      <c r="BF151" s="171">
        <f>SUM('General Liability'!CO$52+'General Liability'!CO$71)*$BI151</f>
        <v>8529.4214388053224</v>
      </c>
      <c r="BG151" s="171">
        <f>SUM('General Liability'!CP$52+'General Liability'!CP$71)*$BI151</f>
        <v>8529.4214388053224</v>
      </c>
      <c r="BI151" s="174">
        <f>SUMIF(Revenue!$P:$P,'GL - Import (US)'!$F151,Revenue!$O:$O)</f>
        <v>0.14505697201810699</v>
      </c>
    </row>
    <row r="152" spans="1:61" s="173" customFormat="1" ht="12.75" hidden="1" customHeight="1">
      <c r="A152" s="179" t="s">
        <v>654</v>
      </c>
      <c r="B152" s="179" t="s">
        <v>609</v>
      </c>
      <c r="C152" s="170" t="str" cm="1">
        <f t="array" ref="C152">IFERROR(INDEX('Legal Entity'!B:B,MATCH('GL - Import (US)'!F152,'Legal Entity'!A:A,0),0),0)</f>
        <v>1146 - Blue Granite Water Company, Inc.</v>
      </c>
      <c r="D152" s="170" t="str" cm="1">
        <f t="array" ref="D152">IFERROR(INDEX('Legal Entity'!C:C,MATCH(F152,'Legal Entity'!A:A,0),0),0)</f>
        <v>US</v>
      </c>
      <c r="E152" s="170" t="s">
        <v>631</v>
      </c>
      <c r="F152" s="170" t="s">
        <v>23</v>
      </c>
      <c r="G152" s="170"/>
      <c r="H152" s="171">
        <f>SUM('General Liability'!AQ$52+'General Liability'!AQ$71)*$BI152</f>
        <v>4186.4870818788113</v>
      </c>
      <c r="I152" s="171">
        <f>SUM('General Liability'!AR$52+'General Liability'!AR$71)*$BI152</f>
        <v>5379.9112784740855</v>
      </c>
      <c r="J152" s="171">
        <f>SUM('General Liability'!AS$52+'General Liability'!AS$71)*$BI152</f>
        <v>5379.9112784740855</v>
      </c>
      <c r="K152" s="171">
        <f>SUM('General Liability'!AT$52+'General Liability'!AT$71)*$BI152</f>
        <v>5379.9112784740855</v>
      </c>
      <c r="L152" s="171">
        <f>SUM('General Liability'!AU$52+'General Liability'!AU$71)*$BI152</f>
        <v>5379.9112784740855</v>
      </c>
      <c r="M152" s="171">
        <f>SUM('General Liability'!AV$52+'General Liability'!AV$71)*$BI152</f>
        <v>5379.9112784740855</v>
      </c>
      <c r="N152" s="171">
        <f>SUM('General Liability'!AW$52+'General Liability'!AW$71)*$BI152</f>
        <v>5379.9112784740855</v>
      </c>
      <c r="O152" s="171">
        <f>SUM('General Liability'!AX$52+'General Liability'!AX$71)*$BI152</f>
        <v>5379.9112784740855</v>
      </c>
      <c r="P152" s="171">
        <f>SUM('General Liability'!AY$52+'General Liability'!AY$71)*$BI152</f>
        <v>5379.9112784740855</v>
      </c>
      <c r="Q152" s="171">
        <f>SUM('General Liability'!AZ$52+'General Liability'!AZ$71)*$BI152</f>
        <v>5379.9112784740855</v>
      </c>
      <c r="R152" s="171">
        <f>SUM('General Liability'!BA$52+'General Liability'!BA$71)*$BI152</f>
        <v>5379.9112784740855</v>
      </c>
      <c r="S152" s="171">
        <f>SUM('General Liability'!BB$52+'General Liability'!BB$71)*$BI152</f>
        <v>5379.9112784740855</v>
      </c>
      <c r="T152" s="171">
        <f>SUM('General Liability'!BC$52+'General Liability'!BC$71)*$BI152</f>
        <v>5379.9112784740855</v>
      </c>
      <c r="U152" s="171">
        <f>SUM('General Liability'!BD$52+'General Liability'!BD$71)*$BI152</f>
        <v>5783.4046243596422</v>
      </c>
      <c r="V152" s="171">
        <f>SUM('General Liability'!BE$52+'General Liability'!BE$71)*$BI152</f>
        <v>5783.4046243596422</v>
      </c>
      <c r="W152" s="171">
        <f>SUM('General Liability'!BF$52+'General Liability'!BF$71)*$BI152</f>
        <v>5783.4046243596422</v>
      </c>
      <c r="X152" s="171">
        <f>SUM('General Liability'!BG$52+'General Liability'!BG$71)*$BI152</f>
        <v>5783.4046243596422</v>
      </c>
      <c r="Y152" s="171">
        <f>SUM('General Liability'!BH$52+'General Liability'!BH$71)*$BI152</f>
        <v>5783.4046243596422</v>
      </c>
      <c r="Z152" s="171">
        <f>SUM('General Liability'!BI$52+'General Liability'!BI$71)*$BI152</f>
        <v>5783.4046243596422</v>
      </c>
      <c r="AA152" s="171">
        <f>SUM('General Liability'!BJ$52+'General Liability'!BJ$71)*$BI152</f>
        <v>5783.4046243596422</v>
      </c>
      <c r="AB152" s="171">
        <f>SUM('General Liability'!BK$52+'General Liability'!BK$71)*$BI152</f>
        <v>5783.4046243596422</v>
      </c>
      <c r="AC152" s="171">
        <f>SUM('General Liability'!BL$52+'General Liability'!BL$71)*$BI152</f>
        <v>5783.4046243596422</v>
      </c>
      <c r="AD152" s="171">
        <f>SUM('General Liability'!BM$52+'General Liability'!BM$71)*$BI152</f>
        <v>5783.4046243596422</v>
      </c>
      <c r="AE152" s="171">
        <f>SUM('General Liability'!BN$52+'General Liability'!BN$71)*$BI152</f>
        <v>5783.4046243596422</v>
      </c>
      <c r="AF152" s="171">
        <f>SUM('General Liability'!BO$52+'General Liability'!BO$71)*$BI152</f>
        <v>5783.4046243596422</v>
      </c>
      <c r="AG152" s="171">
        <f>SUM('General Liability'!BP$52+'General Liability'!BP$71)*$BI152</f>
        <v>6217.1599711866147</v>
      </c>
      <c r="AH152" s="171">
        <f>SUM('General Liability'!BQ$52+'General Liability'!BQ$71)*$BI152</f>
        <v>6217.1599711866147</v>
      </c>
      <c r="AI152" s="171">
        <f>SUM('General Liability'!BR$52+'General Liability'!BR$71)*$BI152</f>
        <v>6217.1599711866147</v>
      </c>
      <c r="AJ152" s="171">
        <f>SUM('General Liability'!BS$52+'General Liability'!BS$71)*$BI152</f>
        <v>6217.1599711866147</v>
      </c>
      <c r="AK152" s="171">
        <f>SUM('General Liability'!BT$52+'General Liability'!BT$71)*$BI152</f>
        <v>6217.1599711866147</v>
      </c>
      <c r="AL152" s="171">
        <f>SUM('General Liability'!BU$52+'General Liability'!BU$71)*$BI152</f>
        <v>6217.1599711866147</v>
      </c>
      <c r="AM152" s="171">
        <f>SUM('General Liability'!BV$52+'General Liability'!BV$71)*$BI152</f>
        <v>6217.1599711866147</v>
      </c>
      <c r="AN152" s="171">
        <f>SUM('General Liability'!BW$52+'General Liability'!BW$71)*$BI152</f>
        <v>6217.1599711866147</v>
      </c>
      <c r="AO152" s="171">
        <f>SUM('General Liability'!BX$52+'General Liability'!BX$71)*$BI152</f>
        <v>6217.1599711866147</v>
      </c>
      <c r="AP152" s="171">
        <f>SUM('General Liability'!BY$52+'General Liability'!BY$71)*$BI152</f>
        <v>6217.1599711866147</v>
      </c>
      <c r="AQ152" s="171">
        <f>SUM('General Liability'!BZ$52+'General Liability'!BZ$71)*$BI152</f>
        <v>6217.1599711866147</v>
      </c>
      <c r="AR152" s="171">
        <f>SUM('General Liability'!CA$52+'General Liability'!CA$71)*$BI152</f>
        <v>6217.1599711866147</v>
      </c>
      <c r="AS152" s="171">
        <f>SUM('General Liability'!CB$52+'General Liability'!CB$71)*$BI152</f>
        <v>6403.6747703222136</v>
      </c>
      <c r="AT152" s="171">
        <f>SUM('General Liability'!CC$52+'General Liability'!CC$71)*$BI152</f>
        <v>6403.6747703222136</v>
      </c>
      <c r="AU152" s="171">
        <f>SUM('General Liability'!CD$52+'General Liability'!CD$71)*$BI152</f>
        <v>6403.6747703222136</v>
      </c>
      <c r="AV152" s="171">
        <f>SUM('General Liability'!CE$52+'General Liability'!CE$71)*$BI152</f>
        <v>6403.6747703222136</v>
      </c>
      <c r="AW152" s="171">
        <f>SUM('General Liability'!CF$52+'General Liability'!CF$71)*$BI152</f>
        <v>6403.6747703222136</v>
      </c>
      <c r="AX152" s="171">
        <f>SUM('General Liability'!CG$52+'General Liability'!CG$71)*$BI152</f>
        <v>6403.6747703222136</v>
      </c>
      <c r="AY152" s="171">
        <f>SUM('General Liability'!CH$52+'General Liability'!CH$71)*$BI152</f>
        <v>6403.6747703222136</v>
      </c>
      <c r="AZ152" s="171">
        <f>SUM('General Liability'!CI$52+'General Liability'!CI$71)*$BI152</f>
        <v>6403.6747703222136</v>
      </c>
      <c r="BA152" s="171">
        <f>SUM('General Liability'!CJ$52+'General Liability'!CJ$71)*$BI152</f>
        <v>6403.6747703222136</v>
      </c>
      <c r="BB152" s="171">
        <f>SUM('General Liability'!CK$52+'General Liability'!CK$71)*$BI152</f>
        <v>6403.6747703222136</v>
      </c>
      <c r="BC152" s="171">
        <f>SUM('General Liability'!CL$52+'General Liability'!CL$71)*$BI152</f>
        <v>6403.6747703222136</v>
      </c>
      <c r="BD152" s="171">
        <f>SUM('General Liability'!CM$52+'General Liability'!CM$71)*$BI152</f>
        <v>6403.6747703222136</v>
      </c>
      <c r="BE152" s="171">
        <f>SUM('General Liability'!CN$52+'General Liability'!CN$71)*$BI152</f>
        <v>6595.7850134318805</v>
      </c>
      <c r="BF152" s="171">
        <f>SUM('General Liability'!CO$52+'General Liability'!CO$71)*$BI152</f>
        <v>6595.7850134318805</v>
      </c>
      <c r="BG152" s="171">
        <f>SUM('General Liability'!CP$52+'General Liability'!CP$71)*$BI152</f>
        <v>6595.7850134318805</v>
      </c>
      <c r="BI152" s="174">
        <f>SUMIF(Revenue!$P:$P,'GL - Import (US)'!$F152,Revenue!$O:$O)</f>
        <v>0.1121722744028049</v>
      </c>
    </row>
    <row r="153" spans="1:61" s="173" customFormat="1" ht="12.75" hidden="1" customHeight="1">
      <c r="A153" s="179" t="s">
        <v>654</v>
      </c>
      <c r="B153" s="179" t="s">
        <v>609</v>
      </c>
      <c r="C153" s="170" t="str" cm="1">
        <f t="array" ref="C153">IFERROR(INDEX('Legal Entity'!B:B,MATCH('GL - Import (US)'!F153,'Legal Entity'!A:A,0),0),0)</f>
        <v>1120 - UTILITIES, INC. OF FLORIDA</v>
      </c>
      <c r="D153" s="170" t="str" cm="1">
        <f t="array" ref="D153">IFERROR(INDEX('Legal Entity'!C:C,MATCH(F153,'Legal Entity'!A:A,0),0),0)</f>
        <v>US</v>
      </c>
      <c r="E153" s="170" t="s">
        <v>631</v>
      </c>
      <c r="F153" s="170" t="s">
        <v>16</v>
      </c>
      <c r="G153" s="170"/>
      <c r="H153" s="171">
        <f>SUM('General Liability'!AQ$52+'General Liability'!AQ$71)*$BI153</f>
        <v>5705.1356124076519</v>
      </c>
      <c r="I153" s="171">
        <f>SUM('General Liability'!AR$52+'General Liability'!AR$71)*$BI153</f>
        <v>7331.4745336898623</v>
      </c>
      <c r="J153" s="171">
        <f>SUM('General Liability'!AS$52+'General Liability'!AS$71)*$BI153</f>
        <v>7331.4745336898623</v>
      </c>
      <c r="K153" s="171">
        <f>SUM('General Liability'!AT$52+'General Liability'!AT$71)*$BI153</f>
        <v>7331.4745336898623</v>
      </c>
      <c r="L153" s="171">
        <f>SUM('General Liability'!AU$52+'General Liability'!AU$71)*$BI153</f>
        <v>7331.4745336898623</v>
      </c>
      <c r="M153" s="171">
        <f>SUM('General Liability'!AV$52+'General Liability'!AV$71)*$BI153</f>
        <v>7331.4745336898623</v>
      </c>
      <c r="N153" s="171">
        <f>SUM('General Liability'!AW$52+'General Liability'!AW$71)*$BI153</f>
        <v>7331.4745336898623</v>
      </c>
      <c r="O153" s="171">
        <f>SUM('General Liability'!AX$52+'General Liability'!AX$71)*$BI153</f>
        <v>7331.4745336898623</v>
      </c>
      <c r="P153" s="171">
        <f>SUM('General Liability'!AY$52+'General Liability'!AY$71)*$BI153</f>
        <v>7331.4745336898623</v>
      </c>
      <c r="Q153" s="171">
        <f>SUM('General Liability'!AZ$52+'General Liability'!AZ$71)*$BI153</f>
        <v>7331.4745336898623</v>
      </c>
      <c r="R153" s="171">
        <f>SUM('General Liability'!BA$52+'General Liability'!BA$71)*$BI153</f>
        <v>7331.4745336898623</v>
      </c>
      <c r="S153" s="171">
        <f>SUM('General Liability'!BB$52+'General Liability'!BB$71)*$BI153</f>
        <v>7331.4745336898623</v>
      </c>
      <c r="T153" s="171">
        <f>SUM('General Liability'!BC$52+'General Liability'!BC$71)*$BI153</f>
        <v>7331.4745336898623</v>
      </c>
      <c r="U153" s="171">
        <f>SUM('General Liability'!BD$52+'General Liability'!BD$71)*$BI153</f>
        <v>7881.3351237166016</v>
      </c>
      <c r="V153" s="171">
        <f>SUM('General Liability'!BE$52+'General Liability'!BE$71)*$BI153</f>
        <v>7881.3351237166016</v>
      </c>
      <c r="W153" s="171">
        <f>SUM('General Liability'!BF$52+'General Liability'!BF$71)*$BI153</f>
        <v>7881.3351237166016</v>
      </c>
      <c r="X153" s="171">
        <f>SUM('General Liability'!BG$52+'General Liability'!BG$71)*$BI153</f>
        <v>7881.3351237166016</v>
      </c>
      <c r="Y153" s="171">
        <f>SUM('General Liability'!BH$52+'General Liability'!BH$71)*$BI153</f>
        <v>7881.3351237166016</v>
      </c>
      <c r="Z153" s="171">
        <f>SUM('General Liability'!BI$52+'General Liability'!BI$71)*$BI153</f>
        <v>7881.3351237166016</v>
      </c>
      <c r="AA153" s="171">
        <f>SUM('General Liability'!BJ$52+'General Liability'!BJ$71)*$BI153</f>
        <v>7881.3351237166016</v>
      </c>
      <c r="AB153" s="171">
        <f>SUM('General Liability'!BK$52+'General Liability'!BK$71)*$BI153</f>
        <v>7881.3351237166016</v>
      </c>
      <c r="AC153" s="171">
        <f>SUM('General Liability'!BL$52+'General Liability'!BL$71)*$BI153</f>
        <v>7881.3351237166016</v>
      </c>
      <c r="AD153" s="171">
        <f>SUM('General Liability'!BM$52+'General Liability'!BM$71)*$BI153</f>
        <v>7881.3351237166016</v>
      </c>
      <c r="AE153" s="171">
        <f>SUM('General Liability'!BN$52+'General Liability'!BN$71)*$BI153</f>
        <v>7881.3351237166016</v>
      </c>
      <c r="AF153" s="171">
        <f>SUM('General Liability'!BO$52+'General Liability'!BO$71)*$BI153</f>
        <v>7881.3351237166016</v>
      </c>
      <c r="AG153" s="171">
        <f>SUM('General Liability'!BP$52+'General Liability'!BP$71)*$BI153</f>
        <v>8472.4352579953465</v>
      </c>
      <c r="AH153" s="171">
        <f>SUM('General Liability'!BQ$52+'General Liability'!BQ$71)*$BI153</f>
        <v>8472.4352579953465</v>
      </c>
      <c r="AI153" s="171">
        <f>SUM('General Liability'!BR$52+'General Liability'!BR$71)*$BI153</f>
        <v>8472.4352579953465</v>
      </c>
      <c r="AJ153" s="171">
        <f>SUM('General Liability'!BS$52+'General Liability'!BS$71)*$BI153</f>
        <v>8472.4352579953465</v>
      </c>
      <c r="AK153" s="171">
        <f>SUM('General Liability'!BT$52+'General Liability'!BT$71)*$BI153</f>
        <v>8472.4352579953465</v>
      </c>
      <c r="AL153" s="171">
        <f>SUM('General Liability'!BU$52+'General Liability'!BU$71)*$BI153</f>
        <v>8472.4352579953465</v>
      </c>
      <c r="AM153" s="171">
        <f>SUM('General Liability'!BV$52+'General Liability'!BV$71)*$BI153</f>
        <v>8472.4352579953465</v>
      </c>
      <c r="AN153" s="171">
        <f>SUM('General Liability'!BW$52+'General Liability'!BW$71)*$BI153</f>
        <v>8472.4352579953465</v>
      </c>
      <c r="AO153" s="171">
        <f>SUM('General Liability'!BX$52+'General Liability'!BX$71)*$BI153</f>
        <v>8472.4352579953465</v>
      </c>
      <c r="AP153" s="171">
        <f>SUM('General Liability'!BY$52+'General Liability'!BY$71)*$BI153</f>
        <v>8472.4352579953465</v>
      </c>
      <c r="AQ153" s="171">
        <f>SUM('General Liability'!BZ$52+'General Liability'!BZ$71)*$BI153</f>
        <v>8472.4352579953465</v>
      </c>
      <c r="AR153" s="171">
        <f>SUM('General Liability'!CA$52+'General Liability'!CA$71)*$BI153</f>
        <v>8472.4352579953465</v>
      </c>
      <c r="AS153" s="171">
        <f>SUM('General Liability'!CB$52+'General Liability'!CB$71)*$BI153</f>
        <v>8726.6083157352059</v>
      </c>
      <c r="AT153" s="171">
        <f>SUM('General Liability'!CC$52+'General Liability'!CC$71)*$BI153</f>
        <v>8726.6083157352059</v>
      </c>
      <c r="AU153" s="171">
        <f>SUM('General Liability'!CD$52+'General Liability'!CD$71)*$BI153</f>
        <v>8726.6083157352059</v>
      </c>
      <c r="AV153" s="171">
        <f>SUM('General Liability'!CE$52+'General Liability'!CE$71)*$BI153</f>
        <v>8726.6083157352059</v>
      </c>
      <c r="AW153" s="171">
        <f>SUM('General Liability'!CF$52+'General Liability'!CF$71)*$BI153</f>
        <v>8726.6083157352059</v>
      </c>
      <c r="AX153" s="171">
        <f>SUM('General Liability'!CG$52+'General Liability'!CG$71)*$BI153</f>
        <v>8726.6083157352059</v>
      </c>
      <c r="AY153" s="171">
        <f>SUM('General Liability'!CH$52+'General Liability'!CH$71)*$BI153</f>
        <v>8726.6083157352059</v>
      </c>
      <c r="AZ153" s="171">
        <f>SUM('General Liability'!CI$52+'General Liability'!CI$71)*$BI153</f>
        <v>8726.6083157352059</v>
      </c>
      <c r="BA153" s="171">
        <f>SUM('General Liability'!CJ$52+'General Liability'!CJ$71)*$BI153</f>
        <v>8726.6083157352059</v>
      </c>
      <c r="BB153" s="171">
        <f>SUM('General Liability'!CK$52+'General Liability'!CK$71)*$BI153</f>
        <v>8726.6083157352059</v>
      </c>
      <c r="BC153" s="171">
        <f>SUM('General Liability'!CL$52+'General Liability'!CL$71)*$BI153</f>
        <v>8726.6083157352059</v>
      </c>
      <c r="BD153" s="171">
        <f>SUM('General Liability'!CM$52+'General Liability'!CM$71)*$BI153</f>
        <v>8726.6083157352059</v>
      </c>
      <c r="BE153" s="171">
        <f>SUM('General Liability'!CN$52+'General Liability'!CN$71)*$BI153</f>
        <v>8988.4065652072641</v>
      </c>
      <c r="BF153" s="171">
        <f>SUM('General Liability'!CO$52+'General Liability'!CO$71)*$BI153</f>
        <v>8988.4065652072641</v>
      </c>
      <c r="BG153" s="171">
        <f>SUM('General Liability'!CP$52+'General Liability'!CP$71)*$BI153</f>
        <v>8988.4065652072641</v>
      </c>
      <c r="BI153" s="174">
        <f>SUMIF(Revenue!$P:$P,'GL - Import (US)'!$F153,Revenue!$O:$O)</f>
        <v>0.15286277609460705</v>
      </c>
    </row>
    <row r="154" spans="1:61" s="173" customFormat="1" ht="12.75" hidden="1" customHeight="1">
      <c r="A154" s="179" t="s">
        <v>654</v>
      </c>
      <c r="B154" s="179" t="s">
        <v>609</v>
      </c>
      <c r="C154" s="170" t="str" cm="1">
        <f t="array" ref="C154">IFERROR(INDEX('Legal Entity'!B:B,MATCH('GL - Import (US)'!F154,'Legal Entity'!A:A,0),0),0)</f>
        <v>1210 - Fairbanks Sewer &amp; Water Inc.</v>
      </c>
      <c r="D154" s="170" t="str" cm="1">
        <f t="array" ref="D154">IFERROR(INDEX('Legal Entity'!C:C,MATCH(F154,'Legal Entity'!A:A,0),0),0)</f>
        <v>US</v>
      </c>
      <c r="E154" s="170" t="s">
        <v>631</v>
      </c>
      <c r="F154" s="170" t="s">
        <v>649</v>
      </c>
      <c r="G154" s="170"/>
      <c r="H154" s="171">
        <f>SUM('General Liability'!AQ$52+'General Liability'!AQ$71)*$BI154</f>
        <v>0</v>
      </c>
      <c r="I154" s="171">
        <f>SUM('General Liability'!AR$52+'General Liability'!AR$71)*$BI154</f>
        <v>0</v>
      </c>
      <c r="J154" s="171">
        <f>SUM('General Liability'!AS$52+'General Liability'!AS$71)*$BI154</f>
        <v>0</v>
      </c>
      <c r="K154" s="171">
        <f>SUM('General Liability'!AT$52+'General Liability'!AT$71)*$BI154</f>
        <v>0</v>
      </c>
      <c r="L154" s="171">
        <f>SUM('General Liability'!AU$52+'General Liability'!AU$71)*$BI154</f>
        <v>0</v>
      </c>
      <c r="M154" s="171">
        <f>SUM('General Liability'!AV$52+'General Liability'!AV$71)*$BI154</f>
        <v>0</v>
      </c>
      <c r="N154" s="171">
        <f>SUM('General Liability'!AW$52+'General Liability'!AW$71)*$BI154</f>
        <v>0</v>
      </c>
      <c r="O154" s="171">
        <f>SUM('General Liability'!AX$52+'General Liability'!AX$71)*$BI154</f>
        <v>0</v>
      </c>
      <c r="P154" s="171">
        <f>SUM('General Liability'!AY$52+'General Liability'!AY$71)*$BI154</f>
        <v>0</v>
      </c>
      <c r="Q154" s="171">
        <f>SUM('General Liability'!AZ$52+'General Liability'!AZ$71)*$BI154</f>
        <v>0</v>
      </c>
      <c r="R154" s="171">
        <f>SUM('General Liability'!BA$52+'General Liability'!BA$71)*$BI154</f>
        <v>0</v>
      </c>
      <c r="S154" s="171">
        <f>SUM('General Liability'!BB$52+'General Liability'!BB$71)*$BI154</f>
        <v>0</v>
      </c>
      <c r="T154" s="171">
        <f>SUM('General Liability'!BC$52+'General Liability'!BC$71)*$BI154</f>
        <v>0</v>
      </c>
      <c r="U154" s="171">
        <f>SUM('General Liability'!BD$52+'General Liability'!BD$71)*$BI154</f>
        <v>0</v>
      </c>
      <c r="V154" s="171">
        <f>SUM('General Liability'!BE$52+'General Liability'!BE$71)*$BI154</f>
        <v>0</v>
      </c>
      <c r="W154" s="171">
        <f>SUM('General Liability'!BF$52+'General Liability'!BF$71)*$BI154</f>
        <v>0</v>
      </c>
      <c r="X154" s="171">
        <f>SUM('General Liability'!BG$52+'General Liability'!BG$71)*$BI154</f>
        <v>0</v>
      </c>
      <c r="Y154" s="171">
        <f>SUM('General Liability'!BH$52+'General Liability'!BH$71)*$BI154</f>
        <v>0</v>
      </c>
      <c r="Z154" s="171">
        <f>SUM('General Liability'!BI$52+'General Liability'!BI$71)*$BI154</f>
        <v>0</v>
      </c>
      <c r="AA154" s="171">
        <f>SUM('General Liability'!BJ$52+'General Liability'!BJ$71)*$BI154</f>
        <v>0</v>
      </c>
      <c r="AB154" s="171">
        <f>SUM('General Liability'!BK$52+'General Liability'!BK$71)*$BI154</f>
        <v>0</v>
      </c>
      <c r="AC154" s="171">
        <f>SUM('General Liability'!BL$52+'General Liability'!BL$71)*$BI154</f>
        <v>0</v>
      </c>
      <c r="AD154" s="171">
        <f>SUM('General Liability'!BM$52+'General Liability'!BM$71)*$BI154</f>
        <v>0</v>
      </c>
      <c r="AE154" s="171">
        <f>SUM('General Liability'!BN$52+'General Liability'!BN$71)*$BI154</f>
        <v>0</v>
      </c>
      <c r="AF154" s="171">
        <f>SUM('General Liability'!BO$52+'General Liability'!BO$71)*$BI154</f>
        <v>0</v>
      </c>
      <c r="AG154" s="171">
        <f>SUM('General Liability'!BP$52+'General Liability'!BP$71)*$BI154</f>
        <v>0</v>
      </c>
      <c r="AH154" s="171">
        <f>SUM('General Liability'!BQ$52+'General Liability'!BQ$71)*$BI154</f>
        <v>0</v>
      </c>
      <c r="AI154" s="171">
        <f>SUM('General Liability'!BR$52+'General Liability'!BR$71)*$BI154</f>
        <v>0</v>
      </c>
      <c r="AJ154" s="171">
        <f>SUM('General Liability'!BS$52+'General Liability'!BS$71)*$BI154</f>
        <v>0</v>
      </c>
      <c r="AK154" s="171">
        <f>SUM('General Liability'!BT$52+'General Liability'!BT$71)*$BI154</f>
        <v>0</v>
      </c>
      <c r="AL154" s="171">
        <f>SUM('General Liability'!BU$52+'General Liability'!BU$71)*$BI154</f>
        <v>0</v>
      </c>
      <c r="AM154" s="171">
        <f>SUM('General Liability'!BV$52+'General Liability'!BV$71)*$BI154</f>
        <v>0</v>
      </c>
      <c r="AN154" s="171">
        <f>SUM('General Liability'!BW$52+'General Liability'!BW$71)*$BI154</f>
        <v>0</v>
      </c>
      <c r="AO154" s="171">
        <f>SUM('General Liability'!BX$52+'General Liability'!BX$71)*$BI154</f>
        <v>0</v>
      </c>
      <c r="AP154" s="171">
        <f>SUM('General Liability'!BY$52+'General Liability'!BY$71)*$BI154</f>
        <v>0</v>
      </c>
      <c r="AQ154" s="171">
        <f>SUM('General Liability'!BZ$52+'General Liability'!BZ$71)*$BI154</f>
        <v>0</v>
      </c>
      <c r="AR154" s="171">
        <f>SUM('General Liability'!CA$52+'General Liability'!CA$71)*$BI154</f>
        <v>0</v>
      </c>
      <c r="AS154" s="171">
        <f>SUM('General Liability'!CB$52+'General Liability'!CB$71)*$BI154</f>
        <v>0</v>
      </c>
      <c r="AT154" s="171">
        <f>SUM('General Liability'!CC$52+'General Liability'!CC$71)*$BI154</f>
        <v>0</v>
      </c>
      <c r="AU154" s="171">
        <f>SUM('General Liability'!CD$52+'General Liability'!CD$71)*$BI154</f>
        <v>0</v>
      </c>
      <c r="AV154" s="171">
        <f>SUM('General Liability'!CE$52+'General Liability'!CE$71)*$BI154</f>
        <v>0</v>
      </c>
      <c r="AW154" s="171">
        <f>SUM('General Liability'!CF$52+'General Liability'!CF$71)*$BI154</f>
        <v>0</v>
      </c>
      <c r="AX154" s="171">
        <f>SUM('General Liability'!CG$52+'General Liability'!CG$71)*$BI154</f>
        <v>0</v>
      </c>
      <c r="AY154" s="171">
        <f>SUM('General Liability'!CH$52+'General Liability'!CH$71)*$BI154</f>
        <v>0</v>
      </c>
      <c r="AZ154" s="171">
        <f>SUM('General Liability'!CI$52+'General Liability'!CI$71)*$BI154</f>
        <v>0</v>
      </c>
      <c r="BA154" s="171">
        <f>SUM('General Liability'!CJ$52+'General Liability'!CJ$71)*$BI154</f>
        <v>0</v>
      </c>
      <c r="BB154" s="171">
        <f>SUM('General Liability'!CK$52+'General Liability'!CK$71)*$BI154</f>
        <v>0</v>
      </c>
      <c r="BC154" s="171">
        <f>SUM('General Liability'!CL$52+'General Liability'!CL$71)*$BI154</f>
        <v>0</v>
      </c>
      <c r="BD154" s="171">
        <f>SUM('General Liability'!CM$52+'General Liability'!CM$71)*$BI154</f>
        <v>0</v>
      </c>
      <c r="BE154" s="171">
        <f>SUM('General Liability'!CN$52+'General Liability'!CN$71)*$BI154</f>
        <v>0</v>
      </c>
      <c r="BF154" s="171">
        <f>SUM('General Liability'!CO$52+'General Liability'!CO$71)*$BI154</f>
        <v>0</v>
      </c>
      <c r="BG154" s="171">
        <f>SUM('General Liability'!CP$52+'General Liability'!CP$71)*$BI154</f>
        <v>0</v>
      </c>
      <c r="BI154" s="174">
        <f>SUMIF(Revenue!$P:$P,'GL - Import (US)'!$F154,Revenue!$O:$O)</f>
        <v>0</v>
      </c>
    </row>
    <row r="155" spans="1:61" s="173" customFormat="1" ht="12.75" hidden="1" customHeight="1">
      <c r="A155" s="179" t="s">
        <v>654</v>
      </c>
      <c r="B155" s="179" t="s">
        <v>609</v>
      </c>
      <c r="C155" s="170" t="str" cm="1">
        <f t="array" ref="C155">IFERROR(INDEX('Legal Entity'!B:B,MATCH('GL - Import (US)'!F155,'Legal Entity'!A:A,0),0),0)</f>
        <v>1215 - Golden Heart Utilities, Inc.</v>
      </c>
      <c r="D155" s="170" t="str" cm="1">
        <f t="array" ref="D155">IFERROR(INDEX('Legal Entity'!C:C,MATCH(F155,'Legal Entity'!A:A,0),0),0)</f>
        <v>US</v>
      </c>
      <c r="E155" s="170" t="s">
        <v>631</v>
      </c>
      <c r="F155" s="170" t="s">
        <v>37</v>
      </c>
      <c r="G155" s="170"/>
      <c r="H155" s="171">
        <f>SUM('General Liability'!AQ$52+'General Liability'!AQ$71)*$BI155</f>
        <v>9.7340701850833806</v>
      </c>
      <c r="I155" s="171">
        <f>SUM('General Liability'!AR$52+'General Liability'!AR$71)*$BI155</f>
        <v>12.508920474367383</v>
      </c>
      <c r="J155" s="171">
        <f>SUM('General Liability'!AS$52+'General Liability'!AS$71)*$BI155</f>
        <v>12.508920474367383</v>
      </c>
      <c r="K155" s="171">
        <f>SUM('General Liability'!AT$52+'General Liability'!AT$71)*$BI155</f>
        <v>12.508920474367383</v>
      </c>
      <c r="L155" s="171">
        <f>SUM('General Liability'!AU$52+'General Liability'!AU$71)*$BI155</f>
        <v>12.508920474367383</v>
      </c>
      <c r="M155" s="171">
        <f>SUM('General Liability'!AV$52+'General Liability'!AV$71)*$BI155</f>
        <v>12.508920474367383</v>
      </c>
      <c r="N155" s="171">
        <f>SUM('General Liability'!AW$52+'General Liability'!AW$71)*$BI155</f>
        <v>12.508920474367383</v>
      </c>
      <c r="O155" s="171">
        <f>SUM('General Liability'!AX$52+'General Liability'!AX$71)*$BI155</f>
        <v>12.508920474367383</v>
      </c>
      <c r="P155" s="171">
        <f>SUM('General Liability'!AY$52+'General Liability'!AY$71)*$BI155</f>
        <v>12.508920474367383</v>
      </c>
      <c r="Q155" s="171">
        <f>SUM('General Liability'!AZ$52+'General Liability'!AZ$71)*$BI155</f>
        <v>12.508920474367383</v>
      </c>
      <c r="R155" s="171">
        <f>SUM('General Liability'!BA$52+'General Liability'!BA$71)*$BI155</f>
        <v>12.508920474367383</v>
      </c>
      <c r="S155" s="171">
        <f>SUM('General Liability'!BB$52+'General Liability'!BB$71)*$BI155</f>
        <v>12.508920474367383</v>
      </c>
      <c r="T155" s="171">
        <f>SUM('General Liability'!BC$52+'General Liability'!BC$71)*$BI155</f>
        <v>12.508920474367383</v>
      </c>
      <c r="U155" s="171">
        <f>SUM('General Liability'!BD$52+'General Liability'!BD$71)*$BI155</f>
        <v>13.447089509944936</v>
      </c>
      <c r="V155" s="171">
        <f>SUM('General Liability'!BE$52+'General Liability'!BE$71)*$BI155</f>
        <v>13.447089509944936</v>
      </c>
      <c r="W155" s="171">
        <f>SUM('General Liability'!BF$52+'General Liability'!BF$71)*$BI155</f>
        <v>13.447089509944936</v>
      </c>
      <c r="X155" s="171">
        <f>SUM('General Liability'!BG$52+'General Liability'!BG$71)*$BI155</f>
        <v>13.447089509944936</v>
      </c>
      <c r="Y155" s="171">
        <f>SUM('General Liability'!BH$52+'General Liability'!BH$71)*$BI155</f>
        <v>13.447089509944936</v>
      </c>
      <c r="Z155" s="171">
        <f>SUM('General Liability'!BI$52+'General Liability'!BI$71)*$BI155</f>
        <v>13.447089509944936</v>
      </c>
      <c r="AA155" s="171">
        <f>SUM('General Liability'!BJ$52+'General Liability'!BJ$71)*$BI155</f>
        <v>13.447089509944936</v>
      </c>
      <c r="AB155" s="171">
        <f>SUM('General Liability'!BK$52+'General Liability'!BK$71)*$BI155</f>
        <v>13.447089509944936</v>
      </c>
      <c r="AC155" s="171">
        <f>SUM('General Liability'!BL$52+'General Liability'!BL$71)*$BI155</f>
        <v>13.447089509944936</v>
      </c>
      <c r="AD155" s="171">
        <f>SUM('General Liability'!BM$52+'General Liability'!BM$71)*$BI155</f>
        <v>13.447089509944936</v>
      </c>
      <c r="AE155" s="171">
        <f>SUM('General Liability'!BN$52+'General Liability'!BN$71)*$BI155</f>
        <v>13.447089509944936</v>
      </c>
      <c r="AF155" s="171">
        <f>SUM('General Liability'!BO$52+'General Liability'!BO$71)*$BI155</f>
        <v>13.447089509944936</v>
      </c>
      <c r="AG155" s="171">
        <f>SUM('General Liability'!BP$52+'General Liability'!BP$71)*$BI155</f>
        <v>14.455621223190805</v>
      </c>
      <c r="AH155" s="171">
        <f>SUM('General Liability'!BQ$52+'General Liability'!BQ$71)*$BI155</f>
        <v>14.455621223190805</v>
      </c>
      <c r="AI155" s="171">
        <f>SUM('General Liability'!BR$52+'General Liability'!BR$71)*$BI155</f>
        <v>14.455621223190805</v>
      </c>
      <c r="AJ155" s="171">
        <f>SUM('General Liability'!BS$52+'General Liability'!BS$71)*$BI155</f>
        <v>14.455621223190805</v>
      </c>
      <c r="AK155" s="171">
        <f>SUM('General Liability'!BT$52+'General Liability'!BT$71)*$BI155</f>
        <v>14.455621223190805</v>
      </c>
      <c r="AL155" s="171">
        <f>SUM('General Liability'!BU$52+'General Liability'!BU$71)*$BI155</f>
        <v>14.455621223190805</v>
      </c>
      <c r="AM155" s="171">
        <f>SUM('General Liability'!BV$52+'General Liability'!BV$71)*$BI155</f>
        <v>14.455621223190805</v>
      </c>
      <c r="AN155" s="171">
        <f>SUM('General Liability'!BW$52+'General Liability'!BW$71)*$BI155</f>
        <v>14.455621223190805</v>
      </c>
      <c r="AO155" s="171">
        <f>SUM('General Liability'!BX$52+'General Liability'!BX$71)*$BI155</f>
        <v>14.455621223190805</v>
      </c>
      <c r="AP155" s="171">
        <f>SUM('General Liability'!BY$52+'General Liability'!BY$71)*$BI155</f>
        <v>14.455621223190805</v>
      </c>
      <c r="AQ155" s="171">
        <f>SUM('General Liability'!BZ$52+'General Liability'!BZ$71)*$BI155</f>
        <v>14.455621223190805</v>
      </c>
      <c r="AR155" s="171">
        <f>SUM('General Liability'!CA$52+'General Liability'!CA$71)*$BI155</f>
        <v>14.455621223190805</v>
      </c>
      <c r="AS155" s="171">
        <f>SUM('General Liability'!CB$52+'General Liability'!CB$71)*$BI155</f>
        <v>14.88928985988653</v>
      </c>
      <c r="AT155" s="171">
        <f>SUM('General Liability'!CC$52+'General Liability'!CC$71)*$BI155</f>
        <v>14.88928985988653</v>
      </c>
      <c r="AU155" s="171">
        <f>SUM('General Liability'!CD$52+'General Liability'!CD$71)*$BI155</f>
        <v>14.88928985988653</v>
      </c>
      <c r="AV155" s="171">
        <f>SUM('General Liability'!CE$52+'General Liability'!CE$71)*$BI155</f>
        <v>14.88928985988653</v>
      </c>
      <c r="AW155" s="171">
        <f>SUM('General Liability'!CF$52+'General Liability'!CF$71)*$BI155</f>
        <v>14.88928985988653</v>
      </c>
      <c r="AX155" s="171">
        <f>SUM('General Liability'!CG$52+'General Liability'!CG$71)*$BI155</f>
        <v>14.88928985988653</v>
      </c>
      <c r="AY155" s="171">
        <f>SUM('General Liability'!CH$52+'General Liability'!CH$71)*$BI155</f>
        <v>14.88928985988653</v>
      </c>
      <c r="AZ155" s="171">
        <f>SUM('General Liability'!CI$52+'General Liability'!CI$71)*$BI155</f>
        <v>14.88928985988653</v>
      </c>
      <c r="BA155" s="171">
        <f>SUM('General Liability'!CJ$52+'General Liability'!CJ$71)*$BI155</f>
        <v>14.88928985988653</v>
      </c>
      <c r="BB155" s="171">
        <f>SUM('General Liability'!CK$52+'General Liability'!CK$71)*$BI155</f>
        <v>14.88928985988653</v>
      </c>
      <c r="BC155" s="171">
        <f>SUM('General Liability'!CL$52+'General Liability'!CL$71)*$BI155</f>
        <v>14.88928985988653</v>
      </c>
      <c r="BD155" s="171">
        <f>SUM('General Liability'!CM$52+'General Liability'!CM$71)*$BI155</f>
        <v>14.88928985988653</v>
      </c>
      <c r="BE155" s="171">
        <f>SUM('General Liability'!CN$52+'General Liability'!CN$71)*$BI155</f>
        <v>15.335968555683126</v>
      </c>
      <c r="BF155" s="171">
        <f>SUM('General Liability'!CO$52+'General Liability'!CO$71)*$BI155</f>
        <v>15.335968555683126</v>
      </c>
      <c r="BG155" s="171">
        <f>SUM('General Liability'!CP$52+'General Liability'!CP$71)*$BI155</f>
        <v>15.335968555683126</v>
      </c>
      <c r="BI155" s="174">
        <f>SUMIF(Revenue!$P:$P,'GL - Import (US)'!$F155,Revenue!$O:$O)</f>
        <v>2.6081360589492504E-4</v>
      </c>
    </row>
    <row r="156" spans="1:61" s="173" customFormat="1" ht="12.75" hidden="1" customHeight="1">
      <c r="A156" s="179" t="s">
        <v>654</v>
      </c>
      <c r="B156" s="179" t="s">
        <v>609</v>
      </c>
      <c r="C156" s="170" t="str" cm="1">
        <f t="array" ref="C156">IFERROR(INDEX('Legal Entity'!B:B,MATCH('GL - Import (US)'!F156,'Legal Entity'!A:A,0),0),0)</f>
        <v>1215 - Golden Heart Utilities, Inc.</v>
      </c>
      <c r="D156" s="170" t="str" cm="1">
        <f t="array" ref="D156">IFERROR(INDEX('Legal Entity'!C:C,MATCH(F156,'Legal Entity'!A:A,0),0),0)</f>
        <v>US</v>
      </c>
      <c r="E156" s="170" t="s">
        <v>631</v>
      </c>
      <c r="F156" s="170" t="s">
        <v>38</v>
      </c>
      <c r="G156" s="170"/>
      <c r="H156" s="171">
        <f>SUM('General Liability'!AQ$52+'General Liability'!AQ$71)*$BI156</f>
        <v>0</v>
      </c>
      <c r="I156" s="171">
        <f>SUM('General Liability'!AR$52+'General Liability'!AR$71)*$BI156</f>
        <v>0</v>
      </c>
      <c r="J156" s="171">
        <f>SUM('General Liability'!AS$52+'General Liability'!AS$71)*$BI156</f>
        <v>0</v>
      </c>
      <c r="K156" s="171">
        <f>SUM('General Liability'!AT$52+'General Liability'!AT$71)*$BI156</f>
        <v>0</v>
      </c>
      <c r="L156" s="171">
        <f>SUM('General Liability'!AU$52+'General Liability'!AU$71)*$BI156</f>
        <v>0</v>
      </c>
      <c r="M156" s="171">
        <f>SUM('General Liability'!AV$52+'General Liability'!AV$71)*$BI156</f>
        <v>0</v>
      </c>
      <c r="N156" s="171">
        <f>SUM('General Liability'!AW$52+'General Liability'!AW$71)*$BI156</f>
        <v>0</v>
      </c>
      <c r="O156" s="171">
        <f>SUM('General Liability'!AX$52+'General Liability'!AX$71)*$BI156</f>
        <v>0</v>
      </c>
      <c r="P156" s="171">
        <f>SUM('General Liability'!AY$52+'General Liability'!AY$71)*$BI156</f>
        <v>0</v>
      </c>
      <c r="Q156" s="171">
        <f>SUM('General Liability'!AZ$52+'General Liability'!AZ$71)*$BI156</f>
        <v>0</v>
      </c>
      <c r="R156" s="171">
        <f>SUM('General Liability'!BA$52+'General Liability'!BA$71)*$BI156</f>
        <v>0</v>
      </c>
      <c r="S156" s="171">
        <f>SUM('General Liability'!BB$52+'General Liability'!BB$71)*$BI156</f>
        <v>0</v>
      </c>
      <c r="T156" s="171">
        <f>SUM('General Liability'!BC$52+'General Liability'!BC$71)*$BI156</f>
        <v>0</v>
      </c>
      <c r="U156" s="171">
        <f>SUM('General Liability'!BD$52+'General Liability'!BD$71)*$BI156</f>
        <v>0</v>
      </c>
      <c r="V156" s="171">
        <f>SUM('General Liability'!BE$52+'General Liability'!BE$71)*$BI156</f>
        <v>0</v>
      </c>
      <c r="W156" s="171">
        <f>SUM('General Liability'!BF$52+'General Liability'!BF$71)*$BI156</f>
        <v>0</v>
      </c>
      <c r="X156" s="171">
        <f>SUM('General Liability'!BG$52+'General Liability'!BG$71)*$BI156</f>
        <v>0</v>
      </c>
      <c r="Y156" s="171">
        <f>SUM('General Liability'!BH$52+'General Liability'!BH$71)*$BI156</f>
        <v>0</v>
      </c>
      <c r="Z156" s="171">
        <f>SUM('General Liability'!BI$52+'General Liability'!BI$71)*$BI156</f>
        <v>0</v>
      </c>
      <c r="AA156" s="171">
        <f>SUM('General Liability'!BJ$52+'General Liability'!BJ$71)*$BI156</f>
        <v>0</v>
      </c>
      <c r="AB156" s="171">
        <f>SUM('General Liability'!BK$52+'General Liability'!BK$71)*$BI156</f>
        <v>0</v>
      </c>
      <c r="AC156" s="171">
        <f>SUM('General Liability'!BL$52+'General Liability'!BL$71)*$BI156</f>
        <v>0</v>
      </c>
      <c r="AD156" s="171">
        <f>SUM('General Liability'!BM$52+'General Liability'!BM$71)*$BI156</f>
        <v>0</v>
      </c>
      <c r="AE156" s="171">
        <f>SUM('General Liability'!BN$52+'General Liability'!BN$71)*$BI156</f>
        <v>0</v>
      </c>
      <c r="AF156" s="171">
        <f>SUM('General Liability'!BO$52+'General Liability'!BO$71)*$BI156</f>
        <v>0</v>
      </c>
      <c r="AG156" s="171">
        <f>SUM('General Liability'!BP$52+'General Liability'!BP$71)*$BI156</f>
        <v>0</v>
      </c>
      <c r="AH156" s="171">
        <f>SUM('General Liability'!BQ$52+'General Liability'!BQ$71)*$BI156</f>
        <v>0</v>
      </c>
      <c r="AI156" s="171">
        <f>SUM('General Liability'!BR$52+'General Liability'!BR$71)*$BI156</f>
        <v>0</v>
      </c>
      <c r="AJ156" s="171">
        <f>SUM('General Liability'!BS$52+'General Liability'!BS$71)*$BI156</f>
        <v>0</v>
      </c>
      <c r="AK156" s="171">
        <f>SUM('General Liability'!BT$52+'General Liability'!BT$71)*$BI156</f>
        <v>0</v>
      </c>
      <c r="AL156" s="171">
        <f>SUM('General Liability'!BU$52+'General Liability'!BU$71)*$BI156</f>
        <v>0</v>
      </c>
      <c r="AM156" s="171">
        <f>SUM('General Liability'!BV$52+'General Liability'!BV$71)*$BI156</f>
        <v>0</v>
      </c>
      <c r="AN156" s="171">
        <f>SUM('General Liability'!BW$52+'General Liability'!BW$71)*$BI156</f>
        <v>0</v>
      </c>
      <c r="AO156" s="171">
        <f>SUM('General Liability'!BX$52+'General Liability'!BX$71)*$BI156</f>
        <v>0</v>
      </c>
      <c r="AP156" s="171">
        <f>SUM('General Liability'!BY$52+'General Liability'!BY$71)*$BI156</f>
        <v>0</v>
      </c>
      <c r="AQ156" s="171">
        <f>SUM('General Liability'!BZ$52+'General Liability'!BZ$71)*$BI156</f>
        <v>0</v>
      </c>
      <c r="AR156" s="171">
        <f>SUM('General Liability'!CA$52+'General Liability'!CA$71)*$BI156</f>
        <v>0</v>
      </c>
      <c r="AS156" s="171">
        <f>SUM('General Liability'!CB$52+'General Liability'!CB$71)*$BI156</f>
        <v>0</v>
      </c>
      <c r="AT156" s="171">
        <f>SUM('General Liability'!CC$52+'General Liability'!CC$71)*$BI156</f>
        <v>0</v>
      </c>
      <c r="AU156" s="171">
        <f>SUM('General Liability'!CD$52+'General Liability'!CD$71)*$BI156</f>
        <v>0</v>
      </c>
      <c r="AV156" s="171">
        <f>SUM('General Liability'!CE$52+'General Liability'!CE$71)*$BI156</f>
        <v>0</v>
      </c>
      <c r="AW156" s="171">
        <f>SUM('General Liability'!CF$52+'General Liability'!CF$71)*$BI156</f>
        <v>0</v>
      </c>
      <c r="AX156" s="171">
        <f>SUM('General Liability'!CG$52+'General Liability'!CG$71)*$BI156</f>
        <v>0</v>
      </c>
      <c r="AY156" s="171">
        <f>SUM('General Liability'!CH$52+'General Liability'!CH$71)*$BI156</f>
        <v>0</v>
      </c>
      <c r="AZ156" s="171">
        <f>SUM('General Liability'!CI$52+'General Liability'!CI$71)*$BI156</f>
        <v>0</v>
      </c>
      <c r="BA156" s="171">
        <f>SUM('General Liability'!CJ$52+'General Liability'!CJ$71)*$BI156</f>
        <v>0</v>
      </c>
      <c r="BB156" s="171">
        <f>SUM('General Liability'!CK$52+'General Liability'!CK$71)*$BI156</f>
        <v>0</v>
      </c>
      <c r="BC156" s="171">
        <f>SUM('General Liability'!CL$52+'General Liability'!CL$71)*$BI156</f>
        <v>0</v>
      </c>
      <c r="BD156" s="171">
        <f>SUM('General Liability'!CM$52+'General Liability'!CM$71)*$BI156</f>
        <v>0</v>
      </c>
      <c r="BE156" s="171">
        <f>SUM('General Liability'!CN$52+'General Liability'!CN$71)*$BI156</f>
        <v>0</v>
      </c>
      <c r="BF156" s="171">
        <f>SUM('General Liability'!CO$52+'General Liability'!CO$71)*$BI156</f>
        <v>0</v>
      </c>
      <c r="BG156" s="171">
        <f>SUM('General Liability'!CP$52+'General Liability'!CP$71)*$BI156</f>
        <v>0</v>
      </c>
      <c r="BI156" s="174">
        <f>SUMIF(Revenue!$P:$P,'GL - Import (US)'!$F156,Revenue!$O:$O)</f>
        <v>0</v>
      </c>
    </row>
    <row r="157" spans="1:61" s="173" customFormat="1" ht="12.75" hidden="1" customHeight="1">
      <c r="A157" s="179" t="s">
        <v>654</v>
      </c>
      <c r="B157" s="179" t="s">
        <v>609</v>
      </c>
      <c r="C157" s="170" t="str" cm="1">
        <f t="array" ref="C157">IFERROR(INDEX('Legal Entity'!B:B,MATCH('GL - Import (US)'!F157,'Legal Entity'!A:A,0),0),0)</f>
        <v>1215 - Golden Heart Utilities, Inc.</v>
      </c>
      <c r="D157" s="170" t="str" cm="1">
        <f t="array" ref="D157">IFERROR(INDEX('Legal Entity'!C:C,MATCH(F157,'Legal Entity'!A:A,0),0),0)</f>
        <v>US</v>
      </c>
      <c r="E157" s="170" t="s">
        <v>631</v>
      </c>
      <c r="F157" s="170" t="s">
        <v>39</v>
      </c>
      <c r="G157" s="170"/>
      <c r="H157" s="171">
        <f>SUM('General Liability'!AQ$52+'General Liability'!AQ$71)*$BI157</f>
        <v>0.34630792156892853</v>
      </c>
      <c r="I157" s="171">
        <f>SUM('General Liability'!AR$52+'General Liability'!AR$71)*$BI157</f>
        <v>0.44502845861821538</v>
      </c>
      <c r="J157" s="171">
        <f>SUM('General Liability'!AS$52+'General Liability'!AS$71)*$BI157</f>
        <v>0.44502845861821538</v>
      </c>
      <c r="K157" s="171">
        <f>SUM('General Liability'!AT$52+'General Liability'!AT$71)*$BI157</f>
        <v>0.44502845861821538</v>
      </c>
      <c r="L157" s="171">
        <f>SUM('General Liability'!AU$52+'General Liability'!AU$71)*$BI157</f>
        <v>0.44502845861821538</v>
      </c>
      <c r="M157" s="171">
        <f>SUM('General Liability'!AV$52+'General Liability'!AV$71)*$BI157</f>
        <v>0.44502845861821538</v>
      </c>
      <c r="N157" s="171">
        <f>SUM('General Liability'!AW$52+'General Liability'!AW$71)*$BI157</f>
        <v>0.44502845861821538</v>
      </c>
      <c r="O157" s="171">
        <f>SUM('General Liability'!AX$52+'General Liability'!AX$71)*$BI157</f>
        <v>0.44502845861821538</v>
      </c>
      <c r="P157" s="171">
        <f>SUM('General Liability'!AY$52+'General Liability'!AY$71)*$BI157</f>
        <v>0.44502845861821538</v>
      </c>
      <c r="Q157" s="171">
        <f>SUM('General Liability'!AZ$52+'General Liability'!AZ$71)*$BI157</f>
        <v>0.44502845861821538</v>
      </c>
      <c r="R157" s="171">
        <f>SUM('General Liability'!BA$52+'General Liability'!BA$71)*$BI157</f>
        <v>0.44502845861821538</v>
      </c>
      <c r="S157" s="171">
        <f>SUM('General Liability'!BB$52+'General Liability'!BB$71)*$BI157</f>
        <v>0.44502845861821538</v>
      </c>
      <c r="T157" s="171">
        <f>SUM('General Liability'!BC$52+'General Liability'!BC$71)*$BI157</f>
        <v>0.44502845861821538</v>
      </c>
      <c r="U157" s="171">
        <f>SUM('General Liability'!BD$52+'General Liability'!BD$71)*$BI157</f>
        <v>0.47840559301458152</v>
      </c>
      <c r="V157" s="171">
        <f>SUM('General Liability'!BE$52+'General Liability'!BE$71)*$BI157</f>
        <v>0.47840559301458152</v>
      </c>
      <c r="W157" s="171">
        <f>SUM('General Liability'!BF$52+'General Liability'!BF$71)*$BI157</f>
        <v>0.47840559301458152</v>
      </c>
      <c r="X157" s="171">
        <f>SUM('General Liability'!BG$52+'General Liability'!BG$71)*$BI157</f>
        <v>0.47840559301458152</v>
      </c>
      <c r="Y157" s="171">
        <f>SUM('General Liability'!BH$52+'General Liability'!BH$71)*$BI157</f>
        <v>0.47840559301458152</v>
      </c>
      <c r="Z157" s="171">
        <f>SUM('General Liability'!BI$52+'General Liability'!BI$71)*$BI157</f>
        <v>0.47840559301458152</v>
      </c>
      <c r="AA157" s="171">
        <f>SUM('General Liability'!BJ$52+'General Liability'!BJ$71)*$BI157</f>
        <v>0.47840559301458152</v>
      </c>
      <c r="AB157" s="171">
        <f>SUM('General Liability'!BK$52+'General Liability'!BK$71)*$BI157</f>
        <v>0.47840559301458152</v>
      </c>
      <c r="AC157" s="171">
        <f>SUM('General Liability'!BL$52+'General Liability'!BL$71)*$BI157</f>
        <v>0.47840559301458152</v>
      </c>
      <c r="AD157" s="171">
        <f>SUM('General Liability'!BM$52+'General Liability'!BM$71)*$BI157</f>
        <v>0.47840559301458152</v>
      </c>
      <c r="AE157" s="171">
        <f>SUM('General Liability'!BN$52+'General Liability'!BN$71)*$BI157</f>
        <v>0.47840559301458152</v>
      </c>
      <c r="AF157" s="171">
        <f>SUM('General Liability'!BO$52+'General Liability'!BO$71)*$BI157</f>
        <v>0.47840559301458152</v>
      </c>
      <c r="AG157" s="171">
        <f>SUM('General Liability'!BP$52+'General Liability'!BP$71)*$BI157</f>
        <v>0.51428601249067507</v>
      </c>
      <c r="AH157" s="171">
        <f>SUM('General Liability'!BQ$52+'General Liability'!BQ$71)*$BI157</f>
        <v>0.51428601249067507</v>
      </c>
      <c r="AI157" s="171">
        <f>SUM('General Liability'!BR$52+'General Liability'!BR$71)*$BI157</f>
        <v>0.51428601249067507</v>
      </c>
      <c r="AJ157" s="171">
        <f>SUM('General Liability'!BS$52+'General Liability'!BS$71)*$BI157</f>
        <v>0.51428601249067507</v>
      </c>
      <c r="AK157" s="171">
        <f>SUM('General Liability'!BT$52+'General Liability'!BT$71)*$BI157</f>
        <v>0.51428601249067507</v>
      </c>
      <c r="AL157" s="171">
        <f>SUM('General Liability'!BU$52+'General Liability'!BU$71)*$BI157</f>
        <v>0.51428601249067507</v>
      </c>
      <c r="AM157" s="171">
        <f>SUM('General Liability'!BV$52+'General Liability'!BV$71)*$BI157</f>
        <v>0.51428601249067507</v>
      </c>
      <c r="AN157" s="171">
        <f>SUM('General Liability'!BW$52+'General Liability'!BW$71)*$BI157</f>
        <v>0.51428601249067507</v>
      </c>
      <c r="AO157" s="171">
        <f>SUM('General Liability'!BX$52+'General Liability'!BX$71)*$BI157</f>
        <v>0.51428601249067507</v>
      </c>
      <c r="AP157" s="171">
        <f>SUM('General Liability'!BY$52+'General Liability'!BY$71)*$BI157</f>
        <v>0.51428601249067507</v>
      </c>
      <c r="AQ157" s="171">
        <f>SUM('General Liability'!BZ$52+'General Liability'!BZ$71)*$BI157</f>
        <v>0.51428601249067507</v>
      </c>
      <c r="AR157" s="171">
        <f>SUM('General Liability'!CA$52+'General Liability'!CA$71)*$BI157</f>
        <v>0.51428601249067507</v>
      </c>
      <c r="AS157" s="171">
        <f>SUM('General Liability'!CB$52+'General Liability'!CB$71)*$BI157</f>
        <v>0.52971459286539535</v>
      </c>
      <c r="AT157" s="171">
        <f>SUM('General Liability'!CC$52+'General Liability'!CC$71)*$BI157</f>
        <v>0.52971459286539535</v>
      </c>
      <c r="AU157" s="171">
        <f>SUM('General Liability'!CD$52+'General Liability'!CD$71)*$BI157</f>
        <v>0.52971459286539535</v>
      </c>
      <c r="AV157" s="171">
        <f>SUM('General Liability'!CE$52+'General Liability'!CE$71)*$BI157</f>
        <v>0.52971459286539535</v>
      </c>
      <c r="AW157" s="171">
        <f>SUM('General Liability'!CF$52+'General Liability'!CF$71)*$BI157</f>
        <v>0.52971459286539535</v>
      </c>
      <c r="AX157" s="171">
        <f>SUM('General Liability'!CG$52+'General Liability'!CG$71)*$BI157</f>
        <v>0.52971459286539535</v>
      </c>
      <c r="AY157" s="171">
        <f>SUM('General Liability'!CH$52+'General Liability'!CH$71)*$BI157</f>
        <v>0.52971459286539535</v>
      </c>
      <c r="AZ157" s="171">
        <f>SUM('General Liability'!CI$52+'General Liability'!CI$71)*$BI157</f>
        <v>0.52971459286539535</v>
      </c>
      <c r="BA157" s="171">
        <f>SUM('General Liability'!CJ$52+'General Liability'!CJ$71)*$BI157</f>
        <v>0.52971459286539535</v>
      </c>
      <c r="BB157" s="171">
        <f>SUM('General Liability'!CK$52+'General Liability'!CK$71)*$BI157</f>
        <v>0.52971459286539535</v>
      </c>
      <c r="BC157" s="171">
        <f>SUM('General Liability'!CL$52+'General Liability'!CL$71)*$BI157</f>
        <v>0.52971459286539535</v>
      </c>
      <c r="BD157" s="171">
        <f>SUM('General Liability'!CM$52+'General Liability'!CM$71)*$BI157</f>
        <v>0.52971459286539535</v>
      </c>
      <c r="BE157" s="171">
        <f>SUM('General Liability'!CN$52+'General Liability'!CN$71)*$BI157</f>
        <v>0.54560603065135727</v>
      </c>
      <c r="BF157" s="171">
        <f>SUM('General Liability'!CO$52+'General Liability'!CO$71)*$BI157</f>
        <v>0.54560603065135727</v>
      </c>
      <c r="BG157" s="171">
        <f>SUM('General Liability'!CP$52+'General Liability'!CP$71)*$BI157</f>
        <v>0.54560603065135727</v>
      </c>
      <c r="BI157" s="174">
        <f>SUMIF(Revenue!$P:$P,'GL - Import (US)'!$F157,Revenue!$O:$O)</f>
        <v>9.2789363603294628E-6</v>
      </c>
    </row>
    <row r="158" spans="1:61" s="173" customFormat="1" ht="12.75" hidden="1" customHeight="1">
      <c r="A158" s="179" t="s">
        <v>654</v>
      </c>
      <c r="B158" s="179" t="s">
        <v>609</v>
      </c>
      <c r="C158" s="170" t="str" cm="1">
        <f t="array" ref="C158">IFERROR(INDEX('Legal Entity'!B:B,MATCH('GL - Import (US)'!F158,'Legal Entity'!A:A,0),0),0)</f>
        <v>1215 - Golden Heart Utilities, Inc.</v>
      </c>
      <c r="D158" s="170" t="str" cm="1">
        <f t="array" ref="D158">IFERROR(INDEX('Legal Entity'!C:C,MATCH(F158,'Legal Entity'!A:A,0),0),0)</f>
        <v>US</v>
      </c>
      <c r="E158" s="170" t="s">
        <v>631</v>
      </c>
      <c r="F158" s="170" t="s">
        <v>43</v>
      </c>
      <c r="G158" s="170"/>
      <c r="H158" s="171">
        <f>SUM('General Liability'!AQ$52+'General Liability'!AQ$71)*$BI158</f>
        <v>6.3009671181567848</v>
      </c>
      <c r="I158" s="171">
        <f>SUM('General Liability'!AR$52+'General Liability'!AR$71)*$BI158</f>
        <v>8.097157211112906</v>
      </c>
      <c r="J158" s="171">
        <f>SUM('General Liability'!AS$52+'General Liability'!AS$71)*$BI158</f>
        <v>8.097157211112906</v>
      </c>
      <c r="K158" s="171">
        <f>SUM('General Liability'!AT$52+'General Liability'!AT$71)*$BI158</f>
        <v>8.097157211112906</v>
      </c>
      <c r="L158" s="171">
        <f>SUM('General Liability'!AU$52+'General Liability'!AU$71)*$BI158</f>
        <v>8.097157211112906</v>
      </c>
      <c r="M158" s="171">
        <f>SUM('General Liability'!AV$52+'General Liability'!AV$71)*$BI158</f>
        <v>8.097157211112906</v>
      </c>
      <c r="N158" s="171">
        <f>SUM('General Liability'!AW$52+'General Liability'!AW$71)*$BI158</f>
        <v>8.097157211112906</v>
      </c>
      <c r="O158" s="171">
        <f>SUM('General Liability'!AX$52+'General Liability'!AX$71)*$BI158</f>
        <v>8.097157211112906</v>
      </c>
      <c r="P158" s="171">
        <f>SUM('General Liability'!AY$52+'General Liability'!AY$71)*$BI158</f>
        <v>8.097157211112906</v>
      </c>
      <c r="Q158" s="171">
        <f>SUM('General Liability'!AZ$52+'General Liability'!AZ$71)*$BI158</f>
        <v>8.097157211112906</v>
      </c>
      <c r="R158" s="171">
        <f>SUM('General Liability'!BA$52+'General Liability'!BA$71)*$BI158</f>
        <v>8.097157211112906</v>
      </c>
      <c r="S158" s="171">
        <f>SUM('General Liability'!BB$52+'General Liability'!BB$71)*$BI158</f>
        <v>8.097157211112906</v>
      </c>
      <c r="T158" s="171">
        <f>SUM('General Liability'!BC$52+'General Liability'!BC$71)*$BI158</f>
        <v>8.097157211112906</v>
      </c>
      <c r="U158" s="171">
        <f>SUM('General Liability'!BD$52+'General Liability'!BD$71)*$BI158</f>
        <v>8.7044440019463742</v>
      </c>
      <c r="V158" s="171">
        <f>SUM('General Liability'!BE$52+'General Liability'!BE$71)*$BI158</f>
        <v>8.7044440019463742</v>
      </c>
      <c r="W158" s="171">
        <f>SUM('General Liability'!BF$52+'General Liability'!BF$71)*$BI158</f>
        <v>8.7044440019463742</v>
      </c>
      <c r="X158" s="171">
        <f>SUM('General Liability'!BG$52+'General Liability'!BG$71)*$BI158</f>
        <v>8.7044440019463742</v>
      </c>
      <c r="Y158" s="171">
        <f>SUM('General Liability'!BH$52+'General Liability'!BH$71)*$BI158</f>
        <v>8.7044440019463742</v>
      </c>
      <c r="Z158" s="171">
        <f>SUM('General Liability'!BI$52+'General Liability'!BI$71)*$BI158</f>
        <v>8.7044440019463742</v>
      </c>
      <c r="AA158" s="171">
        <f>SUM('General Liability'!BJ$52+'General Liability'!BJ$71)*$BI158</f>
        <v>8.7044440019463742</v>
      </c>
      <c r="AB158" s="171">
        <f>SUM('General Liability'!BK$52+'General Liability'!BK$71)*$BI158</f>
        <v>8.7044440019463742</v>
      </c>
      <c r="AC158" s="171">
        <f>SUM('General Liability'!BL$52+'General Liability'!BL$71)*$BI158</f>
        <v>8.7044440019463742</v>
      </c>
      <c r="AD158" s="171">
        <f>SUM('General Liability'!BM$52+'General Liability'!BM$71)*$BI158</f>
        <v>8.7044440019463742</v>
      </c>
      <c r="AE158" s="171">
        <f>SUM('General Liability'!BN$52+'General Liability'!BN$71)*$BI158</f>
        <v>8.7044440019463742</v>
      </c>
      <c r="AF158" s="171">
        <f>SUM('General Liability'!BO$52+'General Liability'!BO$71)*$BI158</f>
        <v>8.7044440019463742</v>
      </c>
      <c r="AG158" s="171">
        <f>SUM('General Liability'!BP$52+'General Liability'!BP$71)*$BI158</f>
        <v>9.357277302092351</v>
      </c>
      <c r="AH158" s="171">
        <f>SUM('General Liability'!BQ$52+'General Liability'!BQ$71)*$BI158</f>
        <v>9.357277302092351</v>
      </c>
      <c r="AI158" s="171">
        <f>SUM('General Liability'!BR$52+'General Liability'!BR$71)*$BI158</f>
        <v>9.357277302092351</v>
      </c>
      <c r="AJ158" s="171">
        <f>SUM('General Liability'!BS$52+'General Liability'!BS$71)*$BI158</f>
        <v>9.357277302092351</v>
      </c>
      <c r="AK158" s="171">
        <f>SUM('General Liability'!BT$52+'General Liability'!BT$71)*$BI158</f>
        <v>9.357277302092351</v>
      </c>
      <c r="AL158" s="171">
        <f>SUM('General Liability'!BU$52+'General Liability'!BU$71)*$BI158</f>
        <v>9.357277302092351</v>
      </c>
      <c r="AM158" s="171">
        <f>SUM('General Liability'!BV$52+'General Liability'!BV$71)*$BI158</f>
        <v>9.357277302092351</v>
      </c>
      <c r="AN158" s="171">
        <f>SUM('General Liability'!BW$52+'General Liability'!BW$71)*$BI158</f>
        <v>9.357277302092351</v>
      </c>
      <c r="AO158" s="171">
        <f>SUM('General Liability'!BX$52+'General Liability'!BX$71)*$BI158</f>
        <v>9.357277302092351</v>
      </c>
      <c r="AP158" s="171">
        <f>SUM('General Liability'!BY$52+'General Liability'!BY$71)*$BI158</f>
        <v>9.357277302092351</v>
      </c>
      <c r="AQ158" s="171">
        <f>SUM('General Liability'!BZ$52+'General Liability'!BZ$71)*$BI158</f>
        <v>9.357277302092351</v>
      </c>
      <c r="AR158" s="171">
        <f>SUM('General Liability'!CA$52+'General Liability'!CA$71)*$BI158</f>
        <v>9.357277302092351</v>
      </c>
      <c r="AS158" s="171">
        <f>SUM('General Liability'!CB$52+'General Liability'!CB$71)*$BI158</f>
        <v>9.6379956211551221</v>
      </c>
      <c r="AT158" s="171">
        <f>SUM('General Liability'!CC$52+'General Liability'!CC$71)*$BI158</f>
        <v>9.6379956211551221</v>
      </c>
      <c r="AU158" s="171">
        <f>SUM('General Liability'!CD$52+'General Liability'!CD$71)*$BI158</f>
        <v>9.6379956211551221</v>
      </c>
      <c r="AV158" s="171">
        <f>SUM('General Liability'!CE$52+'General Liability'!CE$71)*$BI158</f>
        <v>9.6379956211551221</v>
      </c>
      <c r="AW158" s="171">
        <f>SUM('General Liability'!CF$52+'General Liability'!CF$71)*$BI158</f>
        <v>9.6379956211551221</v>
      </c>
      <c r="AX158" s="171">
        <f>SUM('General Liability'!CG$52+'General Liability'!CG$71)*$BI158</f>
        <v>9.6379956211551221</v>
      </c>
      <c r="AY158" s="171">
        <f>SUM('General Liability'!CH$52+'General Liability'!CH$71)*$BI158</f>
        <v>9.6379956211551221</v>
      </c>
      <c r="AZ158" s="171">
        <f>SUM('General Liability'!CI$52+'General Liability'!CI$71)*$BI158</f>
        <v>9.6379956211551221</v>
      </c>
      <c r="BA158" s="171">
        <f>SUM('General Liability'!CJ$52+'General Liability'!CJ$71)*$BI158</f>
        <v>9.6379956211551221</v>
      </c>
      <c r="BB158" s="171">
        <f>SUM('General Liability'!CK$52+'General Liability'!CK$71)*$BI158</f>
        <v>9.6379956211551221</v>
      </c>
      <c r="BC158" s="171">
        <f>SUM('General Liability'!CL$52+'General Liability'!CL$71)*$BI158</f>
        <v>9.6379956211551221</v>
      </c>
      <c r="BD158" s="171">
        <f>SUM('General Liability'!CM$52+'General Liability'!CM$71)*$BI158</f>
        <v>9.6379956211551221</v>
      </c>
      <c r="BE158" s="171">
        <f>SUM('General Liability'!CN$52+'General Liability'!CN$71)*$BI158</f>
        <v>9.9271354897897766</v>
      </c>
      <c r="BF158" s="171">
        <f>SUM('General Liability'!CO$52+'General Liability'!CO$71)*$BI158</f>
        <v>9.9271354897897766</v>
      </c>
      <c r="BG158" s="171">
        <f>SUM('General Liability'!CP$52+'General Liability'!CP$71)*$BI158</f>
        <v>9.9271354897897766</v>
      </c>
      <c r="BI158" s="174">
        <f>SUMIF(Revenue!$P:$P,'GL - Import (US)'!$F158,Revenue!$O:$O)</f>
        <v>1.6882741992452032E-4</v>
      </c>
    </row>
    <row r="159" spans="1:61" s="173" customFormat="1" ht="12.75" hidden="1" customHeight="1">
      <c r="A159" s="179" t="s">
        <v>654</v>
      </c>
      <c r="B159" s="179" t="s">
        <v>609</v>
      </c>
      <c r="C159" s="170" t="str" cm="1">
        <f t="array" ref="C159">IFERROR(INDEX('Legal Entity'!B:B,MATCH('GL - Import (US)'!F159,'Legal Entity'!A:A,0),0),0)</f>
        <v>1215 - Golden Heart Utilities, Inc.</v>
      </c>
      <c r="D159" s="170" t="str" cm="1">
        <f t="array" ref="D159">IFERROR(INDEX('Legal Entity'!C:C,MATCH(F159,'Legal Entity'!A:A,0),0),0)</f>
        <v>US</v>
      </c>
      <c r="E159" s="170" t="s">
        <v>631</v>
      </c>
      <c r="F159" s="170" t="s">
        <v>47</v>
      </c>
      <c r="G159" s="170"/>
      <c r="H159" s="171">
        <f>SUM('General Liability'!AQ$52+'General Liability'!AQ$71)*$BI159</f>
        <v>0</v>
      </c>
      <c r="I159" s="171">
        <f>SUM('General Liability'!AR$52+'General Liability'!AR$71)*$BI159</f>
        <v>0</v>
      </c>
      <c r="J159" s="171">
        <f>SUM('General Liability'!AS$52+'General Liability'!AS$71)*$BI159</f>
        <v>0</v>
      </c>
      <c r="K159" s="171">
        <f>SUM('General Liability'!AT$52+'General Liability'!AT$71)*$BI159</f>
        <v>0</v>
      </c>
      <c r="L159" s="171">
        <f>SUM('General Liability'!AU$52+'General Liability'!AU$71)*$BI159</f>
        <v>0</v>
      </c>
      <c r="M159" s="171">
        <f>SUM('General Liability'!AV$52+'General Liability'!AV$71)*$BI159</f>
        <v>0</v>
      </c>
      <c r="N159" s="171">
        <f>SUM('General Liability'!AW$52+'General Liability'!AW$71)*$BI159</f>
        <v>0</v>
      </c>
      <c r="O159" s="171">
        <f>SUM('General Liability'!AX$52+'General Liability'!AX$71)*$BI159</f>
        <v>0</v>
      </c>
      <c r="P159" s="171">
        <f>SUM('General Liability'!AY$52+'General Liability'!AY$71)*$BI159</f>
        <v>0</v>
      </c>
      <c r="Q159" s="171">
        <f>SUM('General Liability'!AZ$52+'General Liability'!AZ$71)*$BI159</f>
        <v>0</v>
      </c>
      <c r="R159" s="171">
        <f>SUM('General Liability'!BA$52+'General Liability'!BA$71)*$BI159</f>
        <v>0</v>
      </c>
      <c r="S159" s="171">
        <f>SUM('General Liability'!BB$52+'General Liability'!BB$71)*$BI159</f>
        <v>0</v>
      </c>
      <c r="T159" s="171">
        <f>SUM('General Liability'!BC$52+'General Liability'!BC$71)*$BI159</f>
        <v>0</v>
      </c>
      <c r="U159" s="171">
        <f>SUM('General Liability'!BD$52+'General Liability'!BD$71)*$BI159</f>
        <v>0</v>
      </c>
      <c r="V159" s="171">
        <f>SUM('General Liability'!BE$52+'General Liability'!BE$71)*$BI159</f>
        <v>0</v>
      </c>
      <c r="W159" s="171">
        <f>SUM('General Liability'!BF$52+'General Liability'!BF$71)*$BI159</f>
        <v>0</v>
      </c>
      <c r="X159" s="171">
        <f>SUM('General Liability'!BG$52+'General Liability'!BG$71)*$BI159</f>
        <v>0</v>
      </c>
      <c r="Y159" s="171">
        <f>SUM('General Liability'!BH$52+'General Liability'!BH$71)*$BI159</f>
        <v>0</v>
      </c>
      <c r="Z159" s="171">
        <f>SUM('General Liability'!BI$52+'General Liability'!BI$71)*$BI159</f>
        <v>0</v>
      </c>
      <c r="AA159" s="171">
        <f>SUM('General Liability'!BJ$52+'General Liability'!BJ$71)*$BI159</f>
        <v>0</v>
      </c>
      <c r="AB159" s="171">
        <f>SUM('General Liability'!BK$52+'General Liability'!BK$71)*$BI159</f>
        <v>0</v>
      </c>
      <c r="AC159" s="171">
        <f>SUM('General Liability'!BL$52+'General Liability'!BL$71)*$BI159</f>
        <v>0</v>
      </c>
      <c r="AD159" s="171">
        <f>SUM('General Liability'!BM$52+'General Liability'!BM$71)*$BI159</f>
        <v>0</v>
      </c>
      <c r="AE159" s="171">
        <f>SUM('General Liability'!BN$52+'General Liability'!BN$71)*$BI159</f>
        <v>0</v>
      </c>
      <c r="AF159" s="171">
        <f>SUM('General Liability'!BO$52+'General Liability'!BO$71)*$BI159</f>
        <v>0</v>
      </c>
      <c r="AG159" s="171">
        <f>SUM('General Liability'!BP$52+'General Liability'!BP$71)*$BI159</f>
        <v>0</v>
      </c>
      <c r="AH159" s="171">
        <f>SUM('General Liability'!BQ$52+'General Liability'!BQ$71)*$BI159</f>
        <v>0</v>
      </c>
      <c r="AI159" s="171">
        <f>SUM('General Liability'!BR$52+'General Liability'!BR$71)*$BI159</f>
        <v>0</v>
      </c>
      <c r="AJ159" s="171">
        <f>SUM('General Liability'!BS$52+'General Liability'!BS$71)*$BI159</f>
        <v>0</v>
      </c>
      <c r="AK159" s="171">
        <f>SUM('General Liability'!BT$52+'General Liability'!BT$71)*$BI159</f>
        <v>0</v>
      </c>
      <c r="AL159" s="171">
        <f>SUM('General Liability'!BU$52+'General Liability'!BU$71)*$BI159</f>
        <v>0</v>
      </c>
      <c r="AM159" s="171">
        <f>SUM('General Liability'!BV$52+'General Liability'!BV$71)*$BI159</f>
        <v>0</v>
      </c>
      <c r="AN159" s="171">
        <f>SUM('General Liability'!BW$52+'General Liability'!BW$71)*$BI159</f>
        <v>0</v>
      </c>
      <c r="AO159" s="171">
        <f>SUM('General Liability'!BX$52+'General Liability'!BX$71)*$BI159</f>
        <v>0</v>
      </c>
      <c r="AP159" s="171">
        <f>SUM('General Liability'!BY$52+'General Liability'!BY$71)*$BI159</f>
        <v>0</v>
      </c>
      <c r="AQ159" s="171">
        <f>SUM('General Liability'!BZ$52+'General Liability'!BZ$71)*$BI159</f>
        <v>0</v>
      </c>
      <c r="AR159" s="171">
        <f>SUM('General Liability'!CA$52+'General Liability'!CA$71)*$BI159</f>
        <v>0</v>
      </c>
      <c r="AS159" s="171">
        <f>SUM('General Liability'!CB$52+'General Liability'!CB$71)*$BI159</f>
        <v>0</v>
      </c>
      <c r="AT159" s="171">
        <f>SUM('General Liability'!CC$52+'General Liability'!CC$71)*$BI159</f>
        <v>0</v>
      </c>
      <c r="AU159" s="171">
        <f>SUM('General Liability'!CD$52+'General Liability'!CD$71)*$BI159</f>
        <v>0</v>
      </c>
      <c r="AV159" s="171">
        <f>SUM('General Liability'!CE$52+'General Liability'!CE$71)*$BI159</f>
        <v>0</v>
      </c>
      <c r="AW159" s="171">
        <f>SUM('General Liability'!CF$52+'General Liability'!CF$71)*$BI159</f>
        <v>0</v>
      </c>
      <c r="AX159" s="171">
        <f>SUM('General Liability'!CG$52+'General Liability'!CG$71)*$BI159</f>
        <v>0</v>
      </c>
      <c r="AY159" s="171">
        <f>SUM('General Liability'!CH$52+'General Liability'!CH$71)*$BI159</f>
        <v>0</v>
      </c>
      <c r="AZ159" s="171">
        <f>SUM('General Liability'!CI$52+'General Liability'!CI$71)*$BI159</f>
        <v>0</v>
      </c>
      <c r="BA159" s="171">
        <f>SUM('General Liability'!CJ$52+'General Liability'!CJ$71)*$BI159</f>
        <v>0</v>
      </c>
      <c r="BB159" s="171">
        <f>SUM('General Liability'!CK$52+'General Liability'!CK$71)*$BI159</f>
        <v>0</v>
      </c>
      <c r="BC159" s="171">
        <f>SUM('General Liability'!CL$52+'General Liability'!CL$71)*$BI159</f>
        <v>0</v>
      </c>
      <c r="BD159" s="171">
        <f>SUM('General Liability'!CM$52+'General Liability'!CM$71)*$BI159</f>
        <v>0</v>
      </c>
      <c r="BE159" s="171">
        <f>SUM('General Liability'!CN$52+'General Liability'!CN$71)*$BI159</f>
        <v>0</v>
      </c>
      <c r="BF159" s="171">
        <f>SUM('General Liability'!CO$52+'General Liability'!CO$71)*$BI159</f>
        <v>0</v>
      </c>
      <c r="BG159" s="171">
        <f>SUM('General Liability'!CP$52+'General Liability'!CP$71)*$BI159</f>
        <v>0</v>
      </c>
      <c r="BI159" s="174">
        <f>SUMIF(Revenue!$P:$P,'GL - Import (US)'!$F159,Revenue!$O:$O)</f>
        <v>0</v>
      </c>
    </row>
    <row r="160" spans="1:61" s="173" customFormat="1" ht="12.75" hidden="1" customHeight="1">
      <c r="A160" s="179" t="s">
        <v>654</v>
      </c>
      <c r="B160" s="179" t="s">
        <v>609</v>
      </c>
      <c r="C160" s="170" t="str" cm="1">
        <f t="array" ref="C160">IFERROR(INDEX('Legal Entity'!B:B,MATCH('GL - Import (US)'!F160,'Legal Entity'!A:A,0),0),0)</f>
        <v>1215 - Golden Heart Utilities, Inc.</v>
      </c>
      <c r="D160" s="170" t="str" cm="1">
        <f t="array" ref="D160">IFERROR(INDEX('Legal Entity'!C:C,MATCH(F160,'Legal Entity'!A:A,0),0),0)</f>
        <v>US</v>
      </c>
      <c r="E160" s="170" t="s">
        <v>631</v>
      </c>
      <c r="F160" s="170" t="s">
        <v>54</v>
      </c>
      <c r="G160" s="170"/>
      <c r="H160" s="171">
        <f>SUM('General Liability'!AQ$52+'General Liability'!AQ$71)*$BI160</f>
        <v>1195.4590840795358</v>
      </c>
      <c r="I160" s="171">
        <f>SUM('General Liability'!AR$52+'General Liability'!AR$71)*$BI160</f>
        <v>1536.2435578106415</v>
      </c>
      <c r="J160" s="171">
        <f>SUM('General Liability'!AS$52+'General Liability'!AS$71)*$BI160</f>
        <v>1536.2435578106415</v>
      </c>
      <c r="K160" s="171">
        <f>SUM('General Liability'!AT$52+'General Liability'!AT$71)*$BI160</f>
        <v>1536.2435578106415</v>
      </c>
      <c r="L160" s="171">
        <f>SUM('General Liability'!AU$52+'General Liability'!AU$71)*$BI160</f>
        <v>1536.2435578106415</v>
      </c>
      <c r="M160" s="171">
        <f>SUM('General Liability'!AV$52+'General Liability'!AV$71)*$BI160</f>
        <v>1536.2435578106415</v>
      </c>
      <c r="N160" s="171">
        <f>SUM('General Liability'!AW$52+'General Liability'!AW$71)*$BI160</f>
        <v>1536.2435578106415</v>
      </c>
      <c r="O160" s="171">
        <f>SUM('General Liability'!AX$52+'General Liability'!AX$71)*$BI160</f>
        <v>1536.2435578106415</v>
      </c>
      <c r="P160" s="171">
        <f>SUM('General Liability'!AY$52+'General Liability'!AY$71)*$BI160</f>
        <v>1536.2435578106415</v>
      </c>
      <c r="Q160" s="171">
        <f>SUM('General Liability'!AZ$52+'General Liability'!AZ$71)*$BI160</f>
        <v>1536.2435578106415</v>
      </c>
      <c r="R160" s="171">
        <f>SUM('General Liability'!BA$52+'General Liability'!BA$71)*$BI160</f>
        <v>1536.2435578106415</v>
      </c>
      <c r="S160" s="171">
        <f>SUM('General Liability'!BB$52+'General Liability'!BB$71)*$BI160</f>
        <v>1536.2435578106415</v>
      </c>
      <c r="T160" s="171">
        <f>SUM('General Liability'!BC$52+'General Liability'!BC$71)*$BI160</f>
        <v>1536.2435578106415</v>
      </c>
      <c r="U160" s="171">
        <f>SUM('General Liability'!BD$52+'General Liability'!BD$71)*$BI160</f>
        <v>1651.4618246464397</v>
      </c>
      <c r="V160" s="171">
        <f>SUM('General Liability'!BE$52+'General Liability'!BE$71)*$BI160</f>
        <v>1651.4618246464397</v>
      </c>
      <c r="W160" s="171">
        <f>SUM('General Liability'!BF$52+'General Liability'!BF$71)*$BI160</f>
        <v>1651.4618246464397</v>
      </c>
      <c r="X160" s="171">
        <f>SUM('General Liability'!BG$52+'General Liability'!BG$71)*$BI160</f>
        <v>1651.4618246464397</v>
      </c>
      <c r="Y160" s="171">
        <f>SUM('General Liability'!BH$52+'General Liability'!BH$71)*$BI160</f>
        <v>1651.4618246464397</v>
      </c>
      <c r="Z160" s="171">
        <f>SUM('General Liability'!BI$52+'General Liability'!BI$71)*$BI160</f>
        <v>1651.4618246464397</v>
      </c>
      <c r="AA160" s="171">
        <f>SUM('General Liability'!BJ$52+'General Liability'!BJ$71)*$BI160</f>
        <v>1651.4618246464397</v>
      </c>
      <c r="AB160" s="171">
        <f>SUM('General Liability'!BK$52+'General Liability'!BK$71)*$BI160</f>
        <v>1651.4618246464397</v>
      </c>
      <c r="AC160" s="171">
        <f>SUM('General Liability'!BL$52+'General Liability'!BL$71)*$BI160</f>
        <v>1651.4618246464397</v>
      </c>
      <c r="AD160" s="171">
        <f>SUM('General Liability'!BM$52+'General Liability'!BM$71)*$BI160</f>
        <v>1651.4618246464397</v>
      </c>
      <c r="AE160" s="171">
        <f>SUM('General Liability'!BN$52+'General Liability'!BN$71)*$BI160</f>
        <v>1651.4618246464397</v>
      </c>
      <c r="AF160" s="171">
        <f>SUM('General Liability'!BO$52+'General Liability'!BO$71)*$BI160</f>
        <v>1651.4618246464397</v>
      </c>
      <c r="AG160" s="171">
        <f>SUM('General Liability'!BP$52+'General Liability'!BP$71)*$BI160</f>
        <v>1775.3214614949225</v>
      </c>
      <c r="AH160" s="171">
        <f>SUM('General Liability'!BQ$52+'General Liability'!BQ$71)*$BI160</f>
        <v>1775.3214614949225</v>
      </c>
      <c r="AI160" s="171">
        <f>SUM('General Liability'!BR$52+'General Liability'!BR$71)*$BI160</f>
        <v>1775.3214614949225</v>
      </c>
      <c r="AJ160" s="171">
        <f>SUM('General Liability'!BS$52+'General Liability'!BS$71)*$BI160</f>
        <v>1775.3214614949225</v>
      </c>
      <c r="AK160" s="171">
        <f>SUM('General Liability'!BT$52+'General Liability'!BT$71)*$BI160</f>
        <v>1775.3214614949225</v>
      </c>
      <c r="AL160" s="171">
        <f>SUM('General Liability'!BU$52+'General Liability'!BU$71)*$BI160</f>
        <v>1775.3214614949225</v>
      </c>
      <c r="AM160" s="171">
        <f>SUM('General Liability'!BV$52+'General Liability'!BV$71)*$BI160</f>
        <v>1775.3214614949225</v>
      </c>
      <c r="AN160" s="171">
        <f>SUM('General Liability'!BW$52+'General Liability'!BW$71)*$BI160</f>
        <v>1775.3214614949225</v>
      </c>
      <c r="AO160" s="171">
        <f>SUM('General Liability'!BX$52+'General Liability'!BX$71)*$BI160</f>
        <v>1775.3214614949225</v>
      </c>
      <c r="AP160" s="171">
        <f>SUM('General Liability'!BY$52+'General Liability'!BY$71)*$BI160</f>
        <v>1775.3214614949225</v>
      </c>
      <c r="AQ160" s="171">
        <f>SUM('General Liability'!BZ$52+'General Liability'!BZ$71)*$BI160</f>
        <v>1775.3214614949225</v>
      </c>
      <c r="AR160" s="171">
        <f>SUM('General Liability'!CA$52+'General Liability'!CA$71)*$BI160</f>
        <v>1775.3214614949225</v>
      </c>
      <c r="AS160" s="171">
        <f>SUM('General Liability'!CB$52+'General Liability'!CB$71)*$BI160</f>
        <v>1828.5811053397701</v>
      </c>
      <c r="AT160" s="171">
        <f>SUM('General Liability'!CC$52+'General Liability'!CC$71)*$BI160</f>
        <v>1828.5811053397701</v>
      </c>
      <c r="AU160" s="171">
        <f>SUM('General Liability'!CD$52+'General Liability'!CD$71)*$BI160</f>
        <v>1828.5811053397701</v>
      </c>
      <c r="AV160" s="171">
        <f>SUM('General Liability'!CE$52+'General Liability'!CE$71)*$BI160</f>
        <v>1828.5811053397701</v>
      </c>
      <c r="AW160" s="171">
        <f>SUM('General Liability'!CF$52+'General Liability'!CF$71)*$BI160</f>
        <v>1828.5811053397701</v>
      </c>
      <c r="AX160" s="171">
        <f>SUM('General Liability'!CG$52+'General Liability'!CG$71)*$BI160</f>
        <v>1828.5811053397701</v>
      </c>
      <c r="AY160" s="171">
        <f>SUM('General Liability'!CH$52+'General Liability'!CH$71)*$BI160</f>
        <v>1828.5811053397701</v>
      </c>
      <c r="AZ160" s="171">
        <f>SUM('General Liability'!CI$52+'General Liability'!CI$71)*$BI160</f>
        <v>1828.5811053397701</v>
      </c>
      <c r="BA160" s="171">
        <f>SUM('General Liability'!CJ$52+'General Liability'!CJ$71)*$BI160</f>
        <v>1828.5811053397701</v>
      </c>
      <c r="BB160" s="171">
        <f>SUM('General Liability'!CK$52+'General Liability'!CK$71)*$BI160</f>
        <v>1828.5811053397701</v>
      </c>
      <c r="BC160" s="171">
        <f>SUM('General Liability'!CL$52+'General Liability'!CL$71)*$BI160</f>
        <v>1828.5811053397701</v>
      </c>
      <c r="BD160" s="171">
        <f>SUM('General Liability'!CM$52+'General Liability'!CM$71)*$BI160</f>
        <v>1828.5811053397701</v>
      </c>
      <c r="BE160" s="171">
        <f>SUM('General Liability'!CN$52+'General Liability'!CN$71)*$BI160</f>
        <v>1883.4385384999634</v>
      </c>
      <c r="BF160" s="171">
        <f>SUM('General Liability'!CO$52+'General Liability'!CO$71)*$BI160</f>
        <v>1883.4385384999634</v>
      </c>
      <c r="BG160" s="171">
        <f>SUM('General Liability'!CP$52+'General Liability'!CP$71)*$BI160</f>
        <v>1883.4385384999634</v>
      </c>
      <c r="BI160" s="174">
        <f>SUMIF(Revenue!$P:$P,'GL - Import (US)'!$F160,Revenue!$O:$O)</f>
        <v>3.2030999211041473E-2</v>
      </c>
    </row>
    <row r="161" spans="1:61" s="173" customFormat="1" ht="12.75" hidden="1" customHeight="1">
      <c r="A161" s="179" t="s">
        <v>654</v>
      </c>
      <c r="B161" s="179" t="s">
        <v>609</v>
      </c>
      <c r="C161" s="170" t="str" cm="1">
        <f t="array" ref="C161">IFERROR(INDEX('Legal Entity'!B:B,MATCH('GL - Import (US)'!F161,'Legal Entity'!A:A,0),0),0)</f>
        <v>1215 - Golden Heart Utilities, Inc.</v>
      </c>
      <c r="D161" s="170" t="str" cm="1">
        <f t="array" ref="D161">IFERROR(INDEX('Legal Entity'!C:C,MATCH(F161,'Legal Entity'!A:A,0),0),0)</f>
        <v>US</v>
      </c>
      <c r="E161" s="170" t="s">
        <v>631</v>
      </c>
      <c r="F161" s="170" t="s">
        <v>56</v>
      </c>
      <c r="G161" s="170"/>
      <c r="H161" s="171">
        <f>SUM('General Liability'!AQ$52+'General Liability'!AQ$71)*$BI161</f>
        <v>8.9875419740126343</v>
      </c>
      <c r="I161" s="171">
        <f>SUM('General Liability'!AR$52+'General Liability'!AR$71)*$BI161</f>
        <v>11.549582618095727</v>
      </c>
      <c r="J161" s="171">
        <f>SUM('General Liability'!AS$52+'General Liability'!AS$71)*$BI161</f>
        <v>11.549582618095727</v>
      </c>
      <c r="K161" s="171">
        <f>SUM('General Liability'!AT$52+'General Liability'!AT$71)*$BI161</f>
        <v>11.549582618095727</v>
      </c>
      <c r="L161" s="171">
        <f>SUM('General Liability'!AU$52+'General Liability'!AU$71)*$BI161</f>
        <v>11.549582618095727</v>
      </c>
      <c r="M161" s="171">
        <f>SUM('General Liability'!AV$52+'General Liability'!AV$71)*$BI161</f>
        <v>11.549582618095727</v>
      </c>
      <c r="N161" s="171">
        <f>SUM('General Liability'!AW$52+'General Liability'!AW$71)*$BI161</f>
        <v>11.549582618095727</v>
      </c>
      <c r="O161" s="171">
        <f>SUM('General Liability'!AX$52+'General Liability'!AX$71)*$BI161</f>
        <v>11.549582618095727</v>
      </c>
      <c r="P161" s="171">
        <f>SUM('General Liability'!AY$52+'General Liability'!AY$71)*$BI161</f>
        <v>11.549582618095727</v>
      </c>
      <c r="Q161" s="171">
        <f>SUM('General Liability'!AZ$52+'General Liability'!AZ$71)*$BI161</f>
        <v>11.549582618095727</v>
      </c>
      <c r="R161" s="171">
        <f>SUM('General Liability'!BA$52+'General Liability'!BA$71)*$BI161</f>
        <v>11.549582618095727</v>
      </c>
      <c r="S161" s="171">
        <f>SUM('General Liability'!BB$52+'General Liability'!BB$71)*$BI161</f>
        <v>11.549582618095727</v>
      </c>
      <c r="T161" s="171">
        <f>SUM('General Liability'!BC$52+'General Liability'!BC$71)*$BI161</f>
        <v>11.549582618095727</v>
      </c>
      <c r="U161" s="171">
        <f>SUM('General Liability'!BD$52+'General Liability'!BD$71)*$BI161</f>
        <v>12.415801314452906</v>
      </c>
      <c r="V161" s="171">
        <f>SUM('General Liability'!BE$52+'General Liability'!BE$71)*$BI161</f>
        <v>12.415801314452906</v>
      </c>
      <c r="W161" s="171">
        <f>SUM('General Liability'!BF$52+'General Liability'!BF$71)*$BI161</f>
        <v>12.415801314452906</v>
      </c>
      <c r="X161" s="171">
        <f>SUM('General Liability'!BG$52+'General Liability'!BG$71)*$BI161</f>
        <v>12.415801314452906</v>
      </c>
      <c r="Y161" s="171">
        <f>SUM('General Liability'!BH$52+'General Liability'!BH$71)*$BI161</f>
        <v>12.415801314452906</v>
      </c>
      <c r="Z161" s="171">
        <f>SUM('General Liability'!BI$52+'General Liability'!BI$71)*$BI161</f>
        <v>12.415801314452906</v>
      </c>
      <c r="AA161" s="171">
        <f>SUM('General Liability'!BJ$52+'General Liability'!BJ$71)*$BI161</f>
        <v>12.415801314452906</v>
      </c>
      <c r="AB161" s="171">
        <f>SUM('General Liability'!BK$52+'General Liability'!BK$71)*$BI161</f>
        <v>12.415801314452906</v>
      </c>
      <c r="AC161" s="171">
        <f>SUM('General Liability'!BL$52+'General Liability'!BL$71)*$BI161</f>
        <v>12.415801314452906</v>
      </c>
      <c r="AD161" s="171">
        <f>SUM('General Liability'!BM$52+'General Liability'!BM$71)*$BI161</f>
        <v>12.415801314452906</v>
      </c>
      <c r="AE161" s="171">
        <f>SUM('General Liability'!BN$52+'General Liability'!BN$71)*$BI161</f>
        <v>12.415801314452906</v>
      </c>
      <c r="AF161" s="171">
        <f>SUM('General Liability'!BO$52+'General Liability'!BO$71)*$BI161</f>
        <v>12.415801314452906</v>
      </c>
      <c r="AG161" s="171">
        <f>SUM('General Liability'!BP$52+'General Liability'!BP$71)*$BI161</f>
        <v>13.346986413036873</v>
      </c>
      <c r="AH161" s="171">
        <f>SUM('General Liability'!BQ$52+'General Liability'!BQ$71)*$BI161</f>
        <v>13.346986413036873</v>
      </c>
      <c r="AI161" s="171">
        <f>SUM('General Liability'!BR$52+'General Liability'!BR$71)*$BI161</f>
        <v>13.346986413036873</v>
      </c>
      <c r="AJ161" s="171">
        <f>SUM('General Liability'!BS$52+'General Liability'!BS$71)*$BI161</f>
        <v>13.346986413036873</v>
      </c>
      <c r="AK161" s="171">
        <f>SUM('General Liability'!BT$52+'General Liability'!BT$71)*$BI161</f>
        <v>13.346986413036873</v>
      </c>
      <c r="AL161" s="171">
        <f>SUM('General Liability'!BU$52+'General Liability'!BU$71)*$BI161</f>
        <v>13.346986413036873</v>
      </c>
      <c r="AM161" s="171">
        <f>SUM('General Liability'!BV$52+'General Liability'!BV$71)*$BI161</f>
        <v>13.346986413036873</v>
      </c>
      <c r="AN161" s="171">
        <f>SUM('General Liability'!BW$52+'General Liability'!BW$71)*$BI161</f>
        <v>13.346986413036873</v>
      </c>
      <c r="AO161" s="171">
        <f>SUM('General Liability'!BX$52+'General Liability'!BX$71)*$BI161</f>
        <v>13.346986413036873</v>
      </c>
      <c r="AP161" s="171">
        <f>SUM('General Liability'!BY$52+'General Liability'!BY$71)*$BI161</f>
        <v>13.346986413036873</v>
      </c>
      <c r="AQ161" s="171">
        <f>SUM('General Liability'!BZ$52+'General Liability'!BZ$71)*$BI161</f>
        <v>13.346986413036873</v>
      </c>
      <c r="AR161" s="171">
        <f>SUM('General Liability'!CA$52+'General Liability'!CA$71)*$BI161</f>
        <v>13.346986413036873</v>
      </c>
      <c r="AS161" s="171">
        <f>SUM('General Liability'!CB$52+'General Liability'!CB$71)*$BI161</f>
        <v>13.74739600542798</v>
      </c>
      <c r="AT161" s="171">
        <f>SUM('General Liability'!CC$52+'General Liability'!CC$71)*$BI161</f>
        <v>13.74739600542798</v>
      </c>
      <c r="AU161" s="171">
        <f>SUM('General Liability'!CD$52+'General Liability'!CD$71)*$BI161</f>
        <v>13.74739600542798</v>
      </c>
      <c r="AV161" s="171">
        <f>SUM('General Liability'!CE$52+'General Liability'!CE$71)*$BI161</f>
        <v>13.74739600542798</v>
      </c>
      <c r="AW161" s="171">
        <f>SUM('General Liability'!CF$52+'General Liability'!CF$71)*$BI161</f>
        <v>13.74739600542798</v>
      </c>
      <c r="AX161" s="171">
        <f>SUM('General Liability'!CG$52+'General Liability'!CG$71)*$BI161</f>
        <v>13.74739600542798</v>
      </c>
      <c r="AY161" s="171">
        <f>SUM('General Liability'!CH$52+'General Liability'!CH$71)*$BI161</f>
        <v>13.74739600542798</v>
      </c>
      <c r="AZ161" s="171">
        <f>SUM('General Liability'!CI$52+'General Liability'!CI$71)*$BI161</f>
        <v>13.74739600542798</v>
      </c>
      <c r="BA161" s="171">
        <f>SUM('General Liability'!CJ$52+'General Liability'!CJ$71)*$BI161</f>
        <v>13.74739600542798</v>
      </c>
      <c r="BB161" s="171">
        <f>SUM('General Liability'!CK$52+'General Liability'!CK$71)*$BI161</f>
        <v>13.74739600542798</v>
      </c>
      <c r="BC161" s="171">
        <f>SUM('General Liability'!CL$52+'General Liability'!CL$71)*$BI161</f>
        <v>13.74739600542798</v>
      </c>
      <c r="BD161" s="171">
        <f>SUM('General Liability'!CM$52+'General Liability'!CM$71)*$BI161</f>
        <v>13.74739600542798</v>
      </c>
      <c r="BE161" s="171">
        <f>SUM('General Liability'!CN$52+'General Liability'!CN$71)*$BI161</f>
        <v>14.159817885590821</v>
      </c>
      <c r="BF161" s="171">
        <f>SUM('General Liability'!CO$52+'General Liability'!CO$71)*$BI161</f>
        <v>14.159817885590821</v>
      </c>
      <c r="BG161" s="171">
        <f>SUM('General Liability'!CP$52+'General Liability'!CP$71)*$BI161</f>
        <v>14.159817885590821</v>
      </c>
      <c r="BI161" s="174">
        <f>SUMIF(Revenue!$P:$P,'GL - Import (US)'!$F161,Revenue!$O:$O)</f>
        <v>2.4081121111765936E-4</v>
      </c>
    </row>
    <row r="162" spans="1:61" s="173" customFormat="1" ht="12.75" hidden="1" customHeight="1">
      <c r="A162" s="179" t="s">
        <v>654</v>
      </c>
      <c r="B162" s="179" t="s">
        <v>609</v>
      </c>
      <c r="C162" s="170" cm="1">
        <f t="array" ref="C162">IFERROR(INDEX('Legal Entity'!B:B,MATCH('GL - Import (US)'!F162,'Legal Entity'!A:A,0),0),0)</f>
        <v>0</v>
      </c>
      <c r="D162" s="170" t="str" cm="1">
        <f t="array" ref="D162">IFERROR(INDEX('Legal Entity'!C:C,MATCH(F162,'Legal Entity'!A:A,0),0),0)</f>
        <v>US</v>
      </c>
      <c r="E162" s="170" t="s">
        <v>631</v>
      </c>
      <c r="F162" s="170" t="s">
        <v>58</v>
      </c>
      <c r="G162" s="170"/>
      <c r="H162" s="171">
        <f>SUM('General Liability'!AQ$52+'General Liability'!AQ$71)*$BI162</f>
        <v>29.959649343107312</v>
      </c>
      <c r="I162" s="171">
        <f>SUM('General Liability'!AR$52+'General Liability'!AR$71)*$BI162</f>
        <v>38.500120088219006</v>
      </c>
      <c r="J162" s="171">
        <f>SUM('General Liability'!AS$52+'General Liability'!AS$71)*$BI162</f>
        <v>38.500120088219006</v>
      </c>
      <c r="K162" s="171">
        <f>SUM('General Liability'!AT$52+'General Liability'!AT$71)*$BI162</f>
        <v>38.500120088219006</v>
      </c>
      <c r="L162" s="171">
        <f>SUM('General Liability'!AU$52+'General Liability'!AU$71)*$BI162</f>
        <v>38.500120088219006</v>
      </c>
      <c r="M162" s="171">
        <f>SUM('General Liability'!AV$52+'General Liability'!AV$71)*$BI162</f>
        <v>38.500120088219006</v>
      </c>
      <c r="N162" s="171">
        <f>SUM('General Liability'!AW$52+'General Liability'!AW$71)*$BI162</f>
        <v>38.500120088219006</v>
      </c>
      <c r="O162" s="171">
        <f>SUM('General Liability'!AX$52+'General Liability'!AX$71)*$BI162</f>
        <v>38.500120088219006</v>
      </c>
      <c r="P162" s="171">
        <f>SUM('General Liability'!AY$52+'General Liability'!AY$71)*$BI162</f>
        <v>38.500120088219006</v>
      </c>
      <c r="Q162" s="171">
        <f>SUM('General Liability'!AZ$52+'General Liability'!AZ$71)*$BI162</f>
        <v>38.500120088219006</v>
      </c>
      <c r="R162" s="171">
        <f>SUM('General Liability'!BA$52+'General Liability'!BA$71)*$BI162</f>
        <v>38.500120088219006</v>
      </c>
      <c r="S162" s="171">
        <f>SUM('General Liability'!BB$52+'General Liability'!BB$71)*$BI162</f>
        <v>38.500120088219006</v>
      </c>
      <c r="T162" s="171">
        <f>SUM('General Liability'!BC$52+'General Liability'!BC$71)*$BI162</f>
        <v>38.500120088219006</v>
      </c>
      <c r="U162" s="171">
        <f>SUM('General Liability'!BD$52+'General Liability'!BD$71)*$BI162</f>
        <v>41.387629094835432</v>
      </c>
      <c r="V162" s="171">
        <f>SUM('General Liability'!BE$52+'General Liability'!BE$71)*$BI162</f>
        <v>41.387629094835432</v>
      </c>
      <c r="W162" s="171">
        <f>SUM('General Liability'!BF$52+'General Liability'!BF$71)*$BI162</f>
        <v>41.387629094835432</v>
      </c>
      <c r="X162" s="171">
        <f>SUM('General Liability'!BG$52+'General Liability'!BG$71)*$BI162</f>
        <v>41.387629094835432</v>
      </c>
      <c r="Y162" s="171">
        <f>SUM('General Liability'!BH$52+'General Liability'!BH$71)*$BI162</f>
        <v>41.387629094835432</v>
      </c>
      <c r="Z162" s="171">
        <f>SUM('General Liability'!BI$52+'General Liability'!BI$71)*$BI162</f>
        <v>41.387629094835432</v>
      </c>
      <c r="AA162" s="171">
        <f>SUM('General Liability'!BJ$52+'General Liability'!BJ$71)*$BI162</f>
        <v>41.387629094835432</v>
      </c>
      <c r="AB162" s="171">
        <f>SUM('General Liability'!BK$52+'General Liability'!BK$71)*$BI162</f>
        <v>41.387629094835432</v>
      </c>
      <c r="AC162" s="171">
        <f>SUM('General Liability'!BL$52+'General Liability'!BL$71)*$BI162</f>
        <v>41.387629094835432</v>
      </c>
      <c r="AD162" s="171">
        <f>SUM('General Liability'!BM$52+'General Liability'!BM$71)*$BI162</f>
        <v>41.387629094835432</v>
      </c>
      <c r="AE162" s="171">
        <f>SUM('General Liability'!BN$52+'General Liability'!BN$71)*$BI162</f>
        <v>41.387629094835432</v>
      </c>
      <c r="AF162" s="171">
        <f>SUM('General Liability'!BO$52+'General Liability'!BO$71)*$BI162</f>
        <v>41.387629094835432</v>
      </c>
      <c r="AG162" s="171">
        <f>SUM('General Liability'!BP$52+'General Liability'!BP$71)*$BI162</f>
        <v>44.491701276948085</v>
      </c>
      <c r="AH162" s="171">
        <f>SUM('General Liability'!BQ$52+'General Liability'!BQ$71)*$BI162</f>
        <v>44.491701276948085</v>
      </c>
      <c r="AI162" s="171">
        <f>SUM('General Liability'!BR$52+'General Liability'!BR$71)*$BI162</f>
        <v>44.491701276948085</v>
      </c>
      <c r="AJ162" s="171">
        <f>SUM('General Liability'!BS$52+'General Liability'!BS$71)*$BI162</f>
        <v>44.491701276948085</v>
      </c>
      <c r="AK162" s="171">
        <f>SUM('General Liability'!BT$52+'General Liability'!BT$71)*$BI162</f>
        <v>44.491701276948085</v>
      </c>
      <c r="AL162" s="171">
        <f>SUM('General Liability'!BU$52+'General Liability'!BU$71)*$BI162</f>
        <v>44.491701276948085</v>
      </c>
      <c r="AM162" s="171">
        <f>SUM('General Liability'!BV$52+'General Liability'!BV$71)*$BI162</f>
        <v>44.491701276948085</v>
      </c>
      <c r="AN162" s="171">
        <f>SUM('General Liability'!BW$52+'General Liability'!BW$71)*$BI162</f>
        <v>44.491701276948085</v>
      </c>
      <c r="AO162" s="171">
        <f>SUM('General Liability'!BX$52+'General Liability'!BX$71)*$BI162</f>
        <v>44.491701276948085</v>
      </c>
      <c r="AP162" s="171">
        <f>SUM('General Liability'!BY$52+'General Liability'!BY$71)*$BI162</f>
        <v>44.491701276948085</v>
      </c>
      <c r="AQ162" s="171">
        <f>SUM('General Liability'!BZ$52+'General Liability'!BZ$71)*$BI162</f>
        <v>44.491701276948085</v>
      </c>
      <c r="AR162" s="171">
        <f>SUM('General Liability'!CA$52+'General Liability'!CA$71)*$BI162</f>
        <v>44.491701276948085</v>
      </c>
      <c r="AS162" s="171">
        <f>SUM('General Liability'!CB$52+'General Liability'!CB$71)*$BI162</f>
        <v>45.826452315256525</v>
      </c>
      <c r="AT162" s="171">
        <f>SUM('General Liability'!CC$52+'General Liability'!CC$71)*$BI162</f>
        <v>45.826452315256525</v>
      </c>
      <c r="AU162" s="171">
        <f>SUM('General Liability'!CD$52+'General Liability'!CD$71)*$BI162</f>
        <v>45.826452315256525</v>
      </c>
      <c r="AV162" s="171">
        <f>SUM('General Liability'!CE$52+'General Liability'!CE$71)*$BI162</f>
        <v>45.826452315256525</v>
      </c>
      <c r="AW162" s="171">
        <f>SUM('General Liability'!CF$52+'General Liability'!CF$71)*$BI162</f>
        <v>45.826452315256525</v>
      </c>
      <c r="AX162" s="171">
        <f>SUM('General Liability'!CG$52+'General Liability'!CG$71)*$BI162</f>
        <v>45.826452315256525</v>
      </c>
      <c r="AY162" s="171">
        <f>SUM('General Liability'!CH$52+'General Liability'!CH$71)*$BI162</f>
        <v>45.826452315256525</v>
      </c>
      <c r="AZ162" s="171">
        <f>SUM('General Liability'!CI$52+'General Liability'!CI$71)*$BI162</f>
        <v>45.826452315256525</v>
      </c>
      <c r="BA162" s="171">
        <f>SUM('General Liability'!CJ$52+'General Liability'!CJ$71)*$BI162</f>
        <v>45.826452315256525</v>
      </c>
      <c r="BB162" s="171">
        <f>SUM('General Liability'!CK$52+'General Liability'!CK$71)*$BI162</f>
        <v>45.826452315256525</v>
      </c>
      <c r="BC162" s="171">
        <f>SUM('General Liability'!CL$52+'General Liability'!CL$71)*$BI162</f>
        <v>45.826452315256525</v>
      </c>
      <c r="BD162" s="171">
        <f>SUM('General Liability'!CM$52+'General Liability'!CM$71)*$BI162</f>
        <v>45.826452315256525</v>
      </c>
      <c r="BE162" s="171">
        <f>SUM('General Liability'!CN$52+'General Liability'!CN$71)*$BI162</f>
        <v>47.201245884714226</v>
      </c>
      <c r="BF162" s="171">
        <f>SUM('General Liability'!CO$52+'General Liability'!CO$71)*$BI162</f>
        <v>47.201245884714226</v>
      </c>
      <c r="BG162" s="171">
        <f>SUM('General Liability'!CP$52+'General Liability'!CP$71)*$BI162</f>
        <v>47.201245884714226</v>
      </c>
      <c r="BI162" s="174">
        <f>SUMIF(Revenue!$P:$P,'GL - Import (US)'!$F162,Revenue!$O:$O)</f>
        <v>8.0273554925640875E-4</v>
      </c>
    </row>
    <row r="163" spans="1:61" s="173" customFormat="1" ht="12.75" hidden="1" customHeight="1">
      <c r="A163" s="179" t="s">
        <v>654</v>
      </c>
      <c r="B163" s="179" t="s">
        <v>609</v>
      </c>
      <c r="C163" s="170" cm="1">
        <f t="array" ref="C163">IFERROR(INDEX('Legal Entity'!B:B,MATCH('GL - Import (US)'!F163,'Legal Entity'!A:A,0),0),0)</f>
        <v>0</v>
      </c>
      <c r="D163" s="170" t="str" cm="1">
        <f t="array" ref="D163">IFERROR(INDEX('Legal Entity'!C:C,MATCH(F163,'Legal Entity'!A:A,0),0),0)</f>
        <v>US</v>
      </c>
      <c r="E163" s="170" t="s">
        <v>631</v>
      </c>
      <c r="F163" s="170" t="s">
        <v>650</v>
      </c>
      <c r="G163" s="170"/>
      <c r="H163" s="171">
        <f>SUM('General Liability'!AQ$52+'General Liability'!AQ$71)*$BI163</f>
        <v>0</v>
      </c>
      <c r="I163" s="171">
        <f>SUM('General Liability'!AR$52+'General Liability'!AR$71)*$BI163</f>
        <v>0</v>
      </c>
      <c r="J163" s="171">
        <f>SUM('General Liability'!AS$52+'General Liability'!AS$71)*$BI163</f>
        <v>0</v>
      </c>
      <c r="K163" s="171">
        <f>SUM('General Liability'!AT$52+'General Liability'!AT$71)*$BI163</f>
        <v>0</v>
      </c>
      <c r="L163" s="171">
        <f>SUM('General Liability'!AU$52+'General Liability'!AU$71)*$BI163</f>
        <v>0</v>
      </c>
      <c r="M163" s="171">
        <f>SUM('General Liability'!AV$52+'General Liability'!AV$71)*$BI163</f>
        <v>0</v>
      </c>
      <c r="N163" s="171">
        <f>SUM('General Liability'!AW$52+'General Liability'!AW$71)*$BI163</f>
        <v>0</v>
      </c>
      <c r="O163" s="171">
        <f>SUM('General Liability'!AX$52+'General Liability'!AX$71)*$BI163</f>
        <v>0</v>
      </c>
      <c r="P163" s="171">
        <f>SUM('General Liability'!AY$52+'General Liability'!AY$71)*$BI163</f>
        <v>0</v>
      </c>
      <c r="Q163" s="171">
        <f>SUM('General Liability'!AZ$52+'General Liability'!AZ$71)*$BI163</f>
        <v>0</v>
      </c>
      <c r="R163" s="171">
        <f>SUM('General Liability'!BA$52+'General Liability'!BA$71)*$BI163</f>
        <v>0</v>
      </c>
      <c r="S163" s="171">
        <f>SUM('General Liability'!BB$52+'General Liability'!BB$71)*$BI163</f>
        <v>0</v>
      </c>
      <c r="T163" s="171">
        <f>SUM('General Liability'!BC$52+'General Liability'!BC$71)*$BI163</f>
        <v>0</v>
      </c>
      <c r="U163" s="171">
        <f>SUM('General Liability'!BD$52+'General Liability'!BD$71)*$BI163</f>
        <v>0</v>
      </c>
      <c r="V163" s="171">
        <f>SUM('General Liability'!BE$52+'General Liability'!BE$71)*$BI163</f>
        <v>0</v>
      </c>
      <c r="W163" s="171">
        <f>SUM('General Liability'!BF$52+'General Liability'!BF$71)*$BI163</f>
        <v>0</v>
      </c>
      <c r="X163" s="171">
        <f>SUM('General Liability'!BG$52+'General Liability'!BG$71)*$BI163</f>
        <v>0</v>
      </c>
      <c r="Y163" s="171">
        <f>SUM('General Liability'!BH$52+'General Liability'!BH$71)*$BI163</f>
        <v>0</v>
      </c>
      <c r="Z163" s="171">
        <f>SUM('General Liability'!BI$52+'General Liability'!BI$71)*$BI163</f>
        <v>0</v>
      </c>
      <c r="AA163" s="171">
        <f>SUM('General Liability'!BJ$52+'General Liability'!BJ$71)*$BI163</f>
        <v>0</v>
      </c>
      <c r="AB163" s="171">
        <f>SUM('General Liability'!BK$52+'General Liability'!BK$71)*$BI163</f>
        <v>0</v>
      </c>
      <c r="AC163" s="171">
        <f>SUM('General Liability'!BL$52+'General Liability'!BL$71)*$BI163</f>
        <v>0</v>
      </c>
      <c r="AD163" s="171">
        <f>SUM('General Liability'!BM$52+'General Liability'!BM$71)*$BI163</f>
        <v>0</v>
      </c>
      <c r="AE163" s="171">
        <f>SUM('General Liability'!BN$52+'General Liability'!BN$71)*$BI163</f>
        <v>0</v>
      </c>
      <c r="AF163" s="171">
        <f>SUM('General Liability'!BO$52+'General Liability'!BO$71)*$BI163</f>
        <v>0</v>
      </c>
      <c r="AG163" s="171">
        <f>SUM('General Liability'!BP$52+'General Liability'!BP$71)*$BI163</f>
        <v>0</v>
      </c>
      <c r="AH163" s="171">
        <f>SUM('General Liability'!BQ$52+'General Liability'!BQ$71)*$BI163</f>
        <v>0</v>
      </c>
      <c r="AI163" s="171">
        <f>SUM('General Liability'!BR$52+'General Liability'!BR$71)*$BI163</f>
        <v>0</v>
      </c>
      <c r="AJ163" s="171">
        <f>SUM('General Liability'!BS$52+'General Liability'!BS$71)*$BI163</f>
        <v>0</v>
      </c>
      <c r="AK163" s="171">
        <f>SUM('General Liability'!BT$52+'General Liability'!BT$71)*$BI163</f>
        <v>0</v>
      </c>
      <c r="AL163" s="171">
        <f>SUM('General Liability'!BU$52+'General Liability'!BU$71)*$BI163</f>
        <v>0</v>
      </c>
      <c r="AM163" s="171">
        <f>SUM('General Liability'!BV$52+'General Liability'!BV$71)*$BI163</f>
        <v>0</v>
      </c>
      <c r="AN163" s="171">
        <f>SUM('General Liability'!BW$52+'General Liability'!BW$71)*$BI163</f>
        <v>0</v>
      </c>
      <c r="AO163" s="171">
        <f>SUM('General Liability'!BX$52+'General Liability'!BX$71)*$BI163</f>
        <v>0</v>
      </c>
      <c r="AP163" s="171">
        <f>SUM('General Liability'!BY$52+'General Liability'!BY$71)*$BI163</f>
        <v>0</v>
      </c>
      <c r="AQ163" s="171">
        <f>SUM('General Liability'!BZ$52+'General Liability'!BZ$71)*$BI163</f>
        <v>0</v>
      </c>
      <c r="AR163" s="171">
        <f>SUM('General Liability'!CA$52+'General Liability'!CA$71)*$BI163</f>
        <v>0</v>
      </c>
      <c r="AS163" s="171">
        <f>SUM('General Liability'!CB$52+'General Liability'!CB$71)*$BI163</f>
        <v>0</v>
      </c>
      <c r="AT163" s="171">
        <f>SUM('General Liability'!CC$52+'General Liability'!CC$71)*$BI163</f>
        <v>0</v>
      </c>
      <c r="AU163" s="171">
        <f>SUM('General Liability'!CD$52+'General Liability'!CD$71)*$BI163</f>
        <v>0</v>
      </c>
      <c r="AV163" s="171">
        <f>SUM('General Liability'!CE$52+'General Liability'!CE$71)*$BI163</f>
        <v>0</v>
      </c>
      <c r="AW163" s="171">
        <f>SUM('General Liability'!CF$52+'General Liability'!CF$71)*$BI163</f>
        <v>0</v>
      </c>
      <c r="AX163" s="171">
        <f>SUM('General Liability'!CG$52+'General Liability'!CG$71)*$BI163</f>
        <v>0</v>
      </c>
      <c r="AY163" s="171">
        <f>SUM('General Liability'!CH$52+'General Liability'!CH$71)*$BI163</f>
        <v>0</v>
      </c>
      <c r="AZ163" s="171">
        <f>SUM('General Liability'!CI$52+'General Liability'!CI$71)*$BI163</f>
        <v>0</v>
      </c>
      <c r="BA163" s="171">
        <f>SUM('General Liability'!CJ$52+'General Liability'!CJ$71)*$BI163</f>
        <v>0</v>
      </c>
      <c r="BB163" s="171">
        <f>SUM('General Liability'!CK$52+'General Liability'!CK$71)*$BI163</f>
        <v>0</v>
      </c>
      <c r="BC163" s="171">
        <f>SUM('General Liability'!CL$52+'General Liability'!CL$71)*$BI163</f>
        <v>0</v>
      </c>
      <c r="BD163" s="171">
        <f>SUM('General Liability'!CM$52+'General Liability'!CM$71)*$BI163</f>
        <v>0</v>
      </c>
      <c r="BE163" s="171">
        <f>SUM('General Liability'!CN$52+'General Liability'!CN$71)*$BI163</f>
        <v>0</v>
      </c>
      <c r="BF163" s="171">
        <f>SUM('General Liability'!CO$52+'General Liability'!CO$71)*$BI163</f>
        <v>0</v>
      </c>
      <c r="BG163" s="171">
        <f>SUM('General Liability'!CP$52+'General Liability'!CP$71)*$BI163</f>
        <v>0</v>
      </c>
      <c r="BI163" s="174">
        <f>SUMIF(Revenue!$P:$P,'GL - Import (US)'!$F163,Revenue!$O:$O)</f>
        <v>0</v>
      </c>
    </row>
    <row r="164" spans="1:61" s="173" customFormat="1" ht="12.75" hidden="1" customHeight="1">
      <c r="A164" s="179" t="s">
        <v>654</v>
      </c>
      <c r="B164" s="179" t="s">
        <v>609</v>
      </c>
      <c r="C164" s="170" t="str" cm="1">
        <f t="array" ref="C164">IFERROR(INDEX('Legal Entity'!B:B,MATCH('GL - Import (US)'!F164,'Legal Entity'!A:A,0),0),0)</f>
        <v>1215 - Golden Heart Utilities, Inc.</v>
      </c>
      <c r="D164" s="170" t="str" cm="1">
        <f t="array" ref="D164">IFERROR(INDEX('Legal Entity'!C:C,MATCH(F164,'Legal Entity'!A:A,0),0),0)</f>
        <v>US</v>
      </c>
      <c r="E164" s="170" t="s">
        <v>631</v>
      </c>
      <c r="F164" s="170" t="s">
        <v>55</v>
      </c>
      <c r="G164" s="170"/>
      <c r="H164" s="171">
        <f>SUM('General Liability'!AQ$52+'General Liability'!AQ$71)*$BI164</f>
        <v>1293.4277737091879</v>
      </c>
      <c r="I164" s="171">
        <f>SUM('General Liability'!AR$52+'General Liability'!AR$71)*$BI164</f>
        <v>1662.1397681578039</v>
      </c>
      <c r="J164" s="171">
        <f>SUM('General Liability'!AS$52+'General Liability'!AS$71)*$BI164</f>
        <v>1662.1397681578039</v>
      </c>
      <c r="K164" s="171">
        <f>SUM('General Liability'!AT$52+'General Liability'!AT$71)*$BI164</f>
        <v>1662.1397681578039</v>
      </c>
      <c r="L164" s="171">
        <f>SUM('General Liability'!AU$52+'General Liability'!AU$71)*$BI164</f>
        <v>1662.1397681578039</v>
      </c>
      <c r="M164" s="171">
        <f>SUM('General Liability'!AV$52+'General Liability'!AV$71)*$BI164</f>
        <v>1662.1397681578039</v>
      </c>
      <c r="N164" s="171">
        <f>SUM('General Liability'!AW$52+'General Liability'!AW$71)*$BI164</f>
        <v>1662.1397681578039</v>
      </c>
      <c r="O164" s="171">
        <f>SUM('General Liability'!AX$52+'General Liability'!AX$71)*$BI164</f>
        <v>1662.1397681578039</v>
      </c>
      <c r="P164" s="171">
        <f>SUM('General Liability'!AY$52+'General Liability'!AY$71)*$BI164</f>
        <v>1662.1397681578039</v>
      </c>
      <c r="Q164" s="171">
        <f>SUM('General Liability'!AZ$52+'General Liability'!AZ$71)*$BI164</f>
        <v>1662.1397681578039</v>
      </c>
      <c r="R164" s="171">
        <f>SUM('General Liability'!BA$52+'General Liability'!BA$71)*$BI164</f>
        <v>1662.1397681578039</v>
      </c>
      <c r="S164" s="171">
        <f>SUM('General Liability'!BB$52+'General Liability'!BB$71)*$BI164</f>
        <v>1662.1397681578039</v>
      </c>
      <c r="T164" s="171">
        <f>SUM('General Liability'!BC$52+'General Liability'!BC$71)*$BI164</f>
        <v>1662.1397681578039</v>
      </c>
      <c r="U164" s="171">
        <f>SUM('General Liability'!BD$52+'General Liability'!BD$71)*$BI164</f>
        <v>1786.8002507696392</v>
      </c>
      <c r="V164" s="171">
        <f>SUM('General Liability'!BE$52+'General Liability'!BE$71)*$BI164</f>
        <v>1786.8002507696392</v>
      </c>
      <c r="W164" s="171">
        <f>SUM('General Liability'!BF$52+'General Liability'!BF$71)*$BI164</f>
        <v>1786.8002507696392</v>
      </c>
      <c r="X164" s="171">
        <f>SUM('General Liability'!BG$52+'General Liability'!BG$71)*$BI164</f>
        <v>1786.8002507696392</v>
      </c>
      <c r="Y164" s="171">
        <f>SUM('General Liability'!BH$52+'General Liability'!BH$71)*$BI164</f>
        <v>1786.8002507696392</v>
      </c>
      <c r="Z164" s="171">
        <f>SUM('General Liability'!BI$52+'General Liability'!BI$71)*$BI164</f>
        <v>1786.8002507696392</v>
      </c>
      <c r="AA164" s="171">
        <f>SUM('General Liability'!BJ$52+'General Liability'!BJ$71)*$BI164</f>
        <v>1786.8002507696392</v>
      </c>
      <c r="AB164" s="171">
        <f>SUM('General Liability'!BK$52+'General Liability'!BK$71)*$BI164</f>
        <v>1786.8002507696392</v>
      </c>
      <c r="AC164" s="171">
        <f>SUM('General Liability'!BL$52+'General Liability'!BL$71)*$BI164</f>
        <v>1786.8002507696392</v>
      </c>
      <c r="AD164" s="171">
        <f>SUM('General Liability'!BM$52+'General Liability'!BM$71)*$BI164</f>
        <v>1786.8002507696392</v>
      </c>
      <c r="AE164" s="171">
        <f>SUM('General Liability'!BN$52+'General Liability'!BN$71)*$BI164</f>
        <v>1786.8002507696392</v>
      </c>
      <c r="AF164" s="171">
        <f>SUM('General Liability'!BO$52+'General Liability'!BO$71)*$BI164</f>
        <v>1786.8002507696392</v>
      </c>
      <c r="AG164" s="171">
        <f>SUM('General Liability'!BP$52+'General Liability'!BP$71)*$BI164</f>
        <v>1920.8102695773621</v>
      </c>
      <c r="AH164" s="171">
        <f>SUM('General Liability'!BQ$52+'General Liability'!BQ$71)*$BI164</f>
        <v>1920.8102695773621</v>
      </c>
      <c r="AI164" s="171">
        <f>SUM('General Liability'!BR$52+'General Liability'!BR$71)*$BI164</f>
        <v>1920.8102695773621</v>
      </c>
      <c r="AJ164" s="171">
        <f>SUM('General Liability'!BS$52+'General Liability'!BS$71)*$BI164</f>
        <v>1920.8102695773621</v>
      </c>
      <c r="AK164" s="171">
        <f>SUM('General Liability'!BT$52+'General Liability'!BT$71)*$BI164</f>
        <v>1920.8102695773621</v>
      </c>
      <c r="AL164" s="171">
        <f>SUM('General Liability'!BU$52+'General Liability'!BU$71)*$BI164</f>
        <v>1920.8102695773621</v>
      </c>
      <c r="AM164" s="171">
        <f>SUM('General Liability'!BV$52+'General Liability'!BV$71)*$BI164</f>
        <v>1920.8102695773621</v>
      </c>
      <c r="AN164" s="171">
        <f>SUM('General Liability'!BW$52+'General Liability'!BW$71)*$BI164</f>
        <v>1920.8102695773621</v>
      </c>
      <c r="AO164" s="171">
        <f>SUM('General Liability'!BX$52+'General Liability'!BX$71)*$BI164</f>
        <v>1920.8102695773621</v>
      </c>
      <c r="AP164" s="171">
        <f>SUM('General Liability'!BY$52+'General Liability'!BY$71)*$BI164</f>
        <v>1920.8102695773621</v>
      </c>
      <c r="AQ164" s="171">
        <f>SUM('General Liability'!BZ$52+'General Liability'!BZ$71)*$BI164</f>
        <v>1920.8102695773621</v>
      </c>
      <c r="AR164" s="171">
        <f>SUM('General Liability'!CA$52+'General Liability'!CA$71)*$BI164</f>
        <v>1920.8102695773621</v>
      </c>
      <c r="AS164" s="171">
        <f>SUM('General Liability'!CB$52+'General Liability'!CB$71)*$BI164</f>
        <v>1978.4345776646828</v>
      </c>
      <c r="AT164" s="171">
        <f>SUM('General Liability'!CC$52+'General Liability'!CC$71)*$BI164</f>
        <v>1978.4345776646828</v>
      </c>
      <c r="AU164" s="171">
        <f>SUM('General Liability'!CD$52+'General Liability'!CD$71)*$BI164</f>
        <v>1978.4345776646828</v>
      </c>
      <c r="AV164" s="171">
        <f>SUM('General Liability'!CE$52+'General Liability'!CE$71)*$BI164</f>
        <v>1978.4345776646828</v>
      </c>
      <c r="AW164" s="171">
        <f>SUM('General Liability'!CF$52+'General Liability'!CF$71)*$BI164</f>
        <v>1978.4345776646828</v>
      </c>
      <c r="AX164" s="171">
        <f>SUM('General Liability'!CG$52+'General Liability'!CG$71)*$BI164</f>
        <v>1978.4345776646828</v>
      </c>
      <c r="AY164" s="171">
        <f>SUM('General Liability'!CH$52+'General Liability'!CH$71)*$BI164</f>
        <v>1978.4345776646828</v>
      </c>
      <c r="AZ164" s="171">
        <f>SUM('General Liability'!CI$52+'General Liability'!CI$71)*$BI164</f>
        <v>1978.4345776646828</v>
      </c>
      <c r="BA164" s="171">
        <f>SUM('General Liability'!CJ$52+'General Liability'!CJ$71)*$BI164</f>
        <v>1978.4345776646828</v>
      </c>
      <c r="BB164" s="171">
        <f>SUM('General Liability'!CK$52+'General Liability'!CK$71)*$BI164</f>
        <v>1978.4345776646828</v>
      </c>
      <c r="BC164" s="171">
        <f>SUM('General Liability'!CL$52+'General Liability'!CL$71)*$BI164</f>
        <v>1978.4345776646828</v>
      </c>
      <c r="BD164" s="171">
        <f>SUM('General Liability'!CM$52+'General Liability'!CM$71)*$BI164</f>
        <v>1978.4345776646828</v>
      </c>
      <c r="BE164" s="171">
        <f>SUM('General Liability'!CN$52+'General Liability'!CN$71)*$BI164</f>
        <v>2037.7876149946235</v>
      </c>
      <c r="BF164" s="171">
        <f>SUM('General Liability'!CO$52+'General Liability'!CO$71)*$BI164</f>
        <v>2037.7876149946235</v>
      </c>
      <c r="BG164" s="171">
        <f>SUM('General Liability'!CP$52+'General Liability'!CP$71)*$BI164</f>
        <v>2037.7876149946235</v>
      </c>
      <c r="BI164" s="174">
        <f>SUMIF(Revenue!$P:$P,'GL - Import (US)'!$F164,Revenue!$O:$O)</f>
        <v>3.4655961505464405E-2</v>
      </c>
    </row>
    <row r="165" spans="1:61" s="173" customFormat="1" ht="12.75" hidden="1" customHeight="1">
      <c r="A165" s="179" t="s">
        <v>654</v>
      </c>
      <c r="B165" s="179" t="s">
        <v>609</v>
      </c>
      <c r="C165" s="170" cm="1">
        <f t="array" ref="C165">IFERROR(INDEX('Legal Entity'!B:B,MATCH('GL - Import (US)'!F165,'Legal Entity'!A:A,0),0),0)</f>
        <v>0</v>
      </c>
      <c r="D165" s="170" t="str" cm="1">
        <f t="array" ref="D165">IFERROR(INDEX('Legal Entity'!C:C,MATCH(F165,'Legal Entity'!A:A,0),0),0)</f>
        <v>US</v>
      </c>
      <c r="E165" s="170" t="s">
        <v>631</v>
      </c>
      <c r="F165" s="170" t="s">
        <v>59</v>
      </c>
      <c r="G165" s="170"/>
      <c r="H165" s="171">
        <f>SUM('General Liability'!AQ$52+'General Liability'!AQ$71)*$BI165</f>
        <v>402.52824035974737</v>
      </c>
      <c r="I165" s="171">
        <f>SUM('General Liability'!AR$52+'General Liability'!AR$71)*$BI165</f>
        <v>517.27526631800094</v>
      </c>
      <c r="J165" s="171">
        <f>SUM('General Liability'!AS$52+'General Liability'!AS$71)*$BI165</f>
        <v>517.27526631800094</v>
      </c>
      <c r="K165" s="171">
        <f>SUM('General Liability'!AT$52+'General Liability'!AT$71)*$BI165</f>
        <v>517.27526631800094</v>
      </c>
      <c r="L165" s="171">
        <f>SUM('General Liability'!AU$52+'General Liability'!AU$71)*$BI165</f>
        <v>517.27526631800094</v>
      </c>
      <c r="M165" s="171">
        <f>SUM('General Liability'!AV$52+'General Liability'!AV$71)*$BI165</f>
        <v>517.27526631800094</v>
      </c>
      <c r="N165" s="171">
        <f>SUM('General Liability'!AW$52+'General Liability'!AW$71)*$BI165</f>
        <v>517.27526631800094</v>
      </c>
      <c r="O165" s="171">
        <f>SUM('General Liability'!AX$52+'General Liability'!AX$71)*$BI165</f>
        <v>517.27526631800094</v>
      </c>
      <c r="P165" s="171">
        <f>SUM('General Liability'!AY$52+'General Liability'!AY$71)*$BI165</f>
        <v>517.27526631800094</v>
      </c>
      <c r="Q165" s="171">
        <f>SUM('General Liability'!AZ$52+'General Liability'!AZ$71)*$BI165</f>
        <v>517.27526631800094</v>
      </c>
      <c r="R165" s="171">
        <f>SUM('General Liability'!BA$52+'General Liability'!BA$71)*$BI165</f>
        <v>517.27526631800094</v>
      </c>
      <c r="S165" s="171">
        <f>SUM('General Liability'!BB$52+'General Liability'!BB$71)*$BI165</f>
        <v>517.27526631800094</v>
      </c>
      <c r="T165" s="171">
        <f>SUM('General Liability'!BC$52+'General Liability'!BC$71)*$BI165</f>
        <v>517.27526631800094</v>
      </c>
      <c r="U165" s="171">
        <f>SUM('General Liability'!BD$52+'General Liability'!BD$71)*$BI165</f>
        <v>556.07091129185108</v>
      </c>
      <c r="V165" s="171">
        <f>SUM('General Liability'!BE$52+'General Liability'!BE$71)*$BI165</f>
        <v>556.07091129185108</v>
      </c>
      <c r="W165" s="171">
        <f>SUM('General Liability'!BF$52+'General Liability'!BF$71)*$BI165</f>
        <v>556.07091129185108</v>
      </c>
      <c r="X165" s="171">
        <f>SUM('General Liability'!BG$52+'General Liability'!BG$71)*$BI165</f>
        <v>556.07091129185108</v>
      </c>
      <c r="Y165" s="171">
        <f>SUM('General Liability'!BH$52+'General Liability'!BH$71)*$BI165</f>
        <v>556.07091129185108</v>
      </c>
      <c r="Z165" s="171">
        <f>SUM('General Liability'!BI$52+'General Liability'!BI$71)*$BI165</f>
        <v>556.07091129185108</v>
      </c>
      <c r="AA165" s="171">
        <f>SUM('General Liability'!BJ$52+'General Liability'!BJ$71)*$BI165</f>
        <v>556.07091129185108</v>
      </c>
      <c r="AB165" s="171">
        <f>SUM('General Liability'!BK$52+'General Liability'!BK$71)*$BI165</f>
        <v>556.07091129185108</v>
      </c>
      <c r="AC165" s="171">
        <f>SUM('General Liability'!BL$52+'General Liability'!BL$71)*$BI165</f>
        <v>556.07091129185108</v>
      </c>
      <c r="AD165" s="171">
        <f>SUM('General Liability'!BM$52+'General Liability'!BM$71)*$BI165</f>
        <v>556.07091129185108</v>
      </c>
      <c r="AE165" s="171">
        <f>SUM('General Liability'!BN$52+'General Liability'!BN$71)*$BI165</f>
        <v>556.07091129185108</v>
      </c>
      <c r="AF165" s="171">
        <f>SUM('General Liability'!BO$52+'General Liability'!BO$71)*$BI165</f>
        <v>556.07091129185108</v>
      </c>
      <c r="AG165" s="171">
        <f>SUM('General Liability'!BP$52+'General Liability'!BP$71)*$BI165</f>
        <v>597.77622963873978</v>
      </c>
      <c r="AH165" s="171">
        <f>SUM('General Liability'!BQ$52+'General Liability'!BQ$71)*$BI165</f>
        <v>597.77622963873978</v>
      </c>
      <c r="AI165" s="171">
        <f>SUM('General Liability'!BR$52+'General Liability'!BR$71)*$BI165</f>
        <v>597.77622963873978</v>
      </c>
      <c r="AJ165" s="171">
        <f>SUM('General Liability'!BS$52+'General Liability'!BS$71)*$BI165</f>
        <v>597.77622963873978</v>
      </c>
      <c r="AK165" s="171">
        <f>SUM('General Liability'!BT$52+'General Liability'!BT$71)*$BI165</f>
        <v>597.77622963873978</v>
      </c>
      <c r="AL165" s="171">
        <f>SUM('General Liability'!BU$52+'General Liability'!BU$71)*$BI165</f>
        <v>597.77622963873978</v>
      </c>
      <c r="AM165" s="171">
        <f>SUM('General Liability'!BV$52+'General Liability'!BV$71)*$BI165</f>
        <v>597.77622963873978</v>
      </c>
      <c r="AN165" s="171">
        <f>SUM('General Liability'!BW$52+'General Liability'!BW$71)*$BI165</f>
        <v>597.77622963873978</v>
      </c>
      <c r="AO165" s="171">
        <f>SUM('General Liability'!BX$52+'General Liability'!BX$71)*$BI165</f>
        <v>597.77622963873978</v>
      </c>
      <c r="AP165" s="171">
        <f>SUM('General Liability'!BY$52+'General Liability'!BY$71)*$BI165</f>
        <v>597.77622963873978</v>
      </c>
      <c r="AQ165" s="171">
        <f>SUM('General Liability'!BZ$52+'General Liability'!BZ$71)*$BI165</f>
        <v>597.77622963873978</v>
      </c>
      <c r="AR165" s="171">
        <f>SUM('General Liability'!CA$52+'General Liability'!CA$71)*$BI165</f>
        <v>597.77622963873978</v>
      </c>
      <c r="AS165" s="171">
        <f>SUM('General Liability'!CB$52+'General Liability'!CB$71)*$BI165</f>
        <v>615.709516527902</v>
      </c>
      <c r="AT165" s="171">
        <f>SUM('General Liability'!CC$52+'General Liability'!CC$71)*$BI165</f>
        <v>615.709516527902</v>
      </c>
      <c r="AU165" s="171">
        <f>SUM('General Liability'!CD$52+'General Liability'!CD$71)*$BI165</f>
        <v>615.709516527902</v>
      </c>
      <c r="AV165" s="171">
        <f>SUM('General Liability'!CE$52+'General Liability'!CE$71)*$BI165</f>
        <v>615.709516527902</v>
      </c>
      <c r="AW165" s="171">
        <f>SUM('General Liability'!CF$52+'General Liability'!CF$71)*$BI165</f>
        <v>615.709516527902</v>
      </c>
      <c r="AX165" s="171">
        <f>SUM('General Liability'!CG$52+'General Liability'!CG$71)*$BI165</f>
        <v>615.709516527902</v>
      </c>
      <c r="AY165" s="171">
        <f>SUM('General Liability'!CH$52+'General Liability'!CH$71)*$BI165</f>
        <v>615.709516527902</v>
      </c>
      <c r="AZ165" s="171">
        <f>SUM('General Liability'!CI$52+'General Liability'!CI$71)*$BI165</f>
        <v>615.709516527902</v>
      </c>
      <c r="BA165" s="171">
        <f>SUM('General Liability'!CJ$52+'General Liability'!CJ$71)*$BI165</f>
        <v>615.709516527902</v>
      </c>
      <c r="BB165" s="171">
        <f>SUM('General Liability'!CK$52+'General Liability'!CK$71)*$BI165</f>
        <v>615.709516527902</v>
      </c>
      <c r="BC165" s="171">
        <f>SUM('General Liability'!CL$52+'General Liability'!CL$71)*$BI165</f>
        <v>615.709516527902</v>
      </c>
      <c r="BD165" s="171">
        <f>SUM('General Liability'!CM$52+'General Liability'!CM$71)*$BI165</f>
        <v>615.709516527902</v>
      </c>
      <c r="BE165" s="171">
        <f>SUM('General Liability'!CN$52+'General Liability'!CN$71)*$BI165</f>
        <v>634.18080202373915</v>
      </c>
      <c r="BF165" s="171">
        <f>SUM('General Liability'!CO$52+'General Liability'!CO$71)*$BI165</f>
        <v>634.18080202373915</v>
      </c>
      <c r="BG165" s="171">
        <f>SUM('General Liability'!CP$52+'General Liability'!CP$71)*$BI165</f>
        <v>634.18080202373915</v>
      </c>
      <c r="BI165" s="174">
        <f>SUMIF(Revenue!$P:$P,'GL - Import (US)'!$F165,Revenue!$O:$O)</f>
        <v>1.0785297398373497E-2</v>
      </c>
    </row>
    <row r="166" spans="1:61" s="173" customFormat="1" ht="12.75" hidden="1" customHeight="1">
      <c r="A166" s="179" t="s">
        <v>654</v>
      </c>
      <c r="B166" s="179" t="s">
        <v>609</v>
      </c>
      <c r="C166" s="170" t="str" cm="1">
        <f t="array" ref="C166">IFERROR(INDEX('Legal Entity'!B:B,MATCH('GL - Import (US)'!F166,'Legal Entity'!A:A,0),0),0)</f>
        <v>1220 - College Utilities Corporation</v>
      </c>
      <c r="D166" s="170" t="str" cm="1">
        <f t="array" ref="D166">IFERROR(INDEX('Legal Entity'!C:C,MATCH(F166,'Legal Entity'!A:A,0),0),0)</f>
        <v>US</v>
      </c>
      <c r="E166" s="170" t="s">
        <v>631</v>
      </c>
      <c r="F166" s="170" t="s">
        <v>61</v>
      </c>
      <c r="G166" s="170"/>
      <c r="H166" s="171">
        <f>SUM('General Liability'!AQ$52+'General Liability'!AQ$71)*$BI166</f>
        <v>0</v>
      </c>
      <c r="I166" s="171">
        <f>SUM('General Liability'!AR$52+'General Liability'!AR$71)*$BI166</f>
        <v>0</v>
      </c>
      <c r="J166" s="171">
        <f>SUM('General Liability'!AS$52+'General Liability'!AS$71)*$BI166</f>
        <v>0</v>
      </c>
      <c r="K166" s="171">
        <f>SUM('General Liability'!AT$52+'General Liability'!AT$71)*$BI166</f>
        <v>0</v>
      </c>
      <c r="L166" s="171">
        <f>SUM('General Liability'!AU$52+'General Liability'!AU$71)*$BI166</f>
        <v>0</v>
      </c>
      <c r="M166" s="171">
        <f>SUM('General Liability'!AV$52+'General Liability'!AV$71)*$BI166</f>
        <v>0</v>
      </c>
      <c r="N166" s="171">
        <f>SUM('General Liability'!AW$52+'General Liability'!AW$71)*$BI166</f>
        <v>0</v>
      </c>
      <c r="O166" s="171">
        <f>SUM('General Liability'!AX$52+'General Liability'!AX$71)*$BI166</f>
        <v>0</v>
      </c>
      <c r="P166" s="171">
        <f>SUM('General Liability'!AY$52+'General Liability'!AY$71)*$BI166</f>
        <v>0</v>
      </c>
      <c r="Q166" s="171">
        <f>SUM('General Liability'!AZ$52+'General Liability'!AZ$71)*$BI166</f>
        <v>0</v>
      </c>
      <c r="R166" s="171">
        <f>SUM('General Liability'!BA$52+'General Liability'!BA$71)*$BI166</f>
        <v>0</v>
      </c>
      <c r="S166" s="171">
        <f>SUM('General Liability'!BB$52+'General Liability'!BB$71)*$BI166</f>
        <v>0</v>
      </c>
      <c r="T166" s="171">
        <f>SUM('General Liability'!BC$52+'General Liability'!BC$71)*$BI166</f>
        <v>0</v>
      </c>
      <c r="U166" s="171">
        <f>SUM('General Liability'!BD$52+'General Liability'!BD$71)*$BI166</f>
        <v>0</v>
      </c>
      <c r="V166" s="171">
        <f>SUM('General Liability'!BE$52+'General Liability'!BE$71)*$BI166</f>
        <v>0</v>
      </c>
      <c r="W166" s="171">
        <f>SUM('General Liability'!BF$52+'General Liability'!BF$71)*$BI166</f>
        <v>0</v>
      </c>
      <c r="X166" s="171">
        <f>SUM('General Liability'!BG$52+'General Liability'!BG$71)*$BI166</f>
        <v>0</v>
      </c>
      <c r="Y166" s="171">
        <f>SUM('General Liability'!BH$52+'General Liability'!BH$71)*$BI166</f>
        <v>0</v>
      </c>
      <c r="Z166" s="171">
        <f>SUM('General Liability'!BI$52+'General Liability'!BI$71)*$BI166</f>
        <v>0</v>
      </c>
      <c r="AA166" s="171">
        <f>SUM('General Liability'!BJ$52+'General Liability'!BJ$71)*$BI166</f>
        <v>0</v>
      </c>
      <c r="AB166" s="171">
        <f>SUM('General Liability'!BK$52+'General Liability'!BK$71)*$BI166</f>
        <v>0</v>
      </c>
      <c r="AC166" s="171">
        <f>SUM('General Liability'!BL$52+'General Liability'!BL$71)*$BI166</f>
        <v>0</v>
      </c>
      <c r="AD166" s="171">
        <f>SUM('General Liability'!BM$52+'General Liability'!BM$71)*$BI166</f>
        <v>0</v>
      </c>
      <c r="AE166" s="171">
        <f>SUM('General Liability'!BN$52+'General Liability'!BN$71)*$BI166</f>
        <v>0</v>
      </c>
      <c r="AF166" s="171">
        <f>SUM('General Liability'!BO$52+'General Liability'!BO$71)*$BI166</f>
        <v>0</v>
      </c>
      <c r="AG166" s="171">
        <f>SUM('General Liability'!BP$52+'General Liability'!BP$71)*$BI166</f>
        <v>0</v>
      </c>
      <c r="AH166" s="171">
        <f>SUM('General Liability'!BQ$52+'General Liability'!BQ$71)*$BI166</f>
        <v>0</v>
      </c>
      <c r="AI166" s="171">
        <f>SUM('General Liability'!BR$52+'General Liability'!BR$71)*$BI166</f>
        <v>0</v>
      </c>
      <c r="AJ166" s="171">
        <f>SUM('General Liability'!BS$52+'General Liability'!BS$71)*$BI166</f>
        <v>0</v>
      </c>
      <c r="AK166" s="171">
        <f>SUM('General Liability'!BT$52+'General Liability'!BT$71)*$BI166</f>
        <v>0</v>
      </c>
      <c r="AL166" s="171">
        <f>SUM('General Liability'!BU$52+'General Liability'!BU$71)*$BI166</f>
        <v>0</v>
      </c>
      <c r="AM166" s="171">
        <f>SUM('General Liability'!BV$52+'General Liability'!BV$71)*$BI166</f>
        <v>0</v>
      </c>
      <c r="AN166" s="171">
        <f>SUM('General Liability'!BW$52+'General Liability'!BW$71)*$BI166</f>
        <v>0</v>
      </c>
      <c r="AO166" s="171">
        <f>SUM('General Liability'!BX$52+'General Liability'!BX$71)*$BI166</f>
        <v>0</v>
      </c>
      <c r="AP166" s="171">
        <f>SUM('General Liability'!BY$52+'General Liability'!BY$71)*$BI166</f>
        <v>0</v>
      </c>
      <c r="AQ166" s="171">
        <f>SUM('General Liability'!BZ$52+'General Liability'!BZ$71)*$BI166</f>
        <v>0</v>
      </c>
      <c r="AR166" s="171">
        <f>SUM('General Liability'!CA$52+'General Liability'!CA$71)*$BI166</f>
        <v>0</v>
      </c>
      <c r="AS166" s="171">
        <f>SUM('General Liability'!CB$52+'General Liability'!CB$71)*$BI166</f>
        <v>0</v>
      </c>
      <c r="AT166" s="171">
        <f>SUM('General Liability'!CC$52+'General Liability'!CC$71)*$BI166</f>
        <v>0</v>
      </c>
      <c r="AU166" s="171">
        <f>SUM('General Liability'!CD$52+'General Liability'!CD$71)*$BI166</f>
        <v>0</v>
      </c>
      <c r="AV166" s="171">
        <f>SUM('General Liability'!CE$52+'General Liability'!CE$71)*$BI166</f>
        <v>0</v>
      </c>
      <c r="AW166" s="171">
        <f>SUM('General Liability'!CF$52+'General Liability'!CF$71)*$BI166</f>
        <v>0</v>
      </c>
      <c r="AX166" s="171">
        <f>SUM('General Liability'!CG$52+'General Liability'!CG$71)*$BI166</f>
        <v>0</v>
      </c>
      <c r="AY166" s="171">
        <f>SUM('General Liability'!CH$52+'General Liability'!CH$71)*$BI166</f>
        <v>0</v>
      </c>
      <c r="AZ166" s="171">
        <f>SUM('General Liability'!CI$52+'General Liability'!CI$71)*$BI166</f>
        <v>0</v>
      </c>
      <c r="BA166" s="171">
        <f>SUM('General Liability'!CJ$52+'General Liability'!CJ$71)*$BI166</f>
        <v>0</v>
      </c>
      <c r="BB166" s="171">
        <f>SUM('General Liability'!CK$52+'General Liability'!CK$71)*$BI166</f>
        <v>0</v>
      </c>
      <c r="BC166" s="171">
        <f>SUM('General Liability'!CL$52+'General Liability'!CL$71)*$BI166</f>
        <v>0</v>
      </c>
      <c r="BD166" s="171">
        <f>SUM('General Liability'!CM$52+'General Liability'!CM$71)*$BI166</f>
        <v>0</v>
      </c>
      <c r="BE166" s="171">
        <f>SUM('General Liability'!CN$52+'General Liability'!CN$71)*$BI166</f>
        <v>0</v>
      </c>
      <c r="BF166" s="171">
        <f>SUM('General Liability'!CO$52+'General Liability'!CO$71)*$BI166</f>
        <v>0</v>
      </c>
      <c r="BG166" s="171">
        <f>SUM('General Liability'!CP$52+'General Liability'!CP$71)*$BI166</f>
        <v>0</v>
      </c>
      <c r="BI166" s="174">
        <f>SUMIF(Revenue!$P:$P,'GL - Import (US)'!$F166,Revenue!$O:$O)</f>
        <v>0</v>
      </c>
    </row>
    <row r="167" spans="1:61" s="173" customFormat="1" ht="12.75" hidden="1" customHeight="1">
      <c r="A167" s="179" t="s">
        <v>654</v>
      </c>
      <c r="B167" s="179" t="s">
        <v>609</v>
      </c>
      <c r="C167" s="170" t="str" cm="1">
        <f t="array" ref="C167">IFERROR(INDEX('Legal Entity'!B:B,MATCH('GL - Import (US)'!F167,'Legal Entity'!A:A,0),0),0)</f>
        <v>1220 - College Utilities Corporation</v>
      </c>
      <c r="D167" s="170" t="str" cm="1">
        <f t="array" ref="D167">IFERROR(INDEX('Legal Entity'!C:C,MATCH(F167,'Legal Entity'!A:A,0),0),0)</f>
        <v>US</v>
      </c>
      <c r="E167" s="170" t="s">
        <v>631</v>
      </c>
      <c r="F167" s="170" t="s">
        <v>67</v>
      </c>
      <c r="G167" s="170"/>
      <c r="H167" s="171">
        <f>SUM('General Liability'!AQ$52+'General Liability'!AQ$71)*$BI167</f>
        <v>4.5372122811522431</v>
      </c>
      <c r="I167" s="171">
        <f>SUM('General Liability'!AR$52+'General Liability'!AR$71)*$BI167</f>
        <v>5.8306162295017661</v>
      </c>
      <c r="J167" s="171">
        <f>SUM('General Liability'!AS$52+'General Liability'!AS$71)*$BI167</f>
        <v>5.8306162295017661</v>
      </c>
      <c r="K167" s="171">
        <f>SUM('General Liability'!AT$52+'General Liability'!AT$71)*$BI167</f>
        <v>5.8306162295017661</v>
      </c>
      <c r="L167" s="171">
        <f>SUM('General Liability'!AU$52+'General Liability'!AU$71)*$BI167</f>
        <v>5.8306162295017661</v>
      </c>
      <c r="M167" s="171">
        <f>SUM('General Liability'!AV$52+'General Liability'!AV$71)*$BI167</f>
        <v>5.8306162295017661</v>
      </c>
      <c r="N167" s="171">
        <f>SUM('General Liability'!AW$52+'General Liability'!AW$71)*$BI167</f>
        <v>5.8306162295017661</v>
      </c>
      <c r="O167" s="171">
        <f>SUM('General Liability'!AX$52+'General Liability'!AX$71)*$BI167</f>
        <v>5.8306162295017661</v>
      </c>
      <c r="P167" s="171">
        <f>SUM('General Liability'!AY$52+'General Liability'!AY$71)*$BI167</f>
        <v>5.8306162295017661</v>
      </c>
      <c r="Q167" s="171">
        <f>SUM('General Liability'!AZ$52+'General Liability'!AZ$71)*$BI167</f>
        <v>5.8306162295017661</v>
      </c>
      <c r="R167" s="171">
        <f>SUM('General Liability'!BA$52+'General Liability'!BA$71)*$BI167</f>
        <v>5.8306162295017661</v>
      </c>
      <c r="S167" s="171">
        <f>SUM('General Liability'!BB$52+'General Liability'!BB$71)*$BI167</f>
        <v>5.8306162295017661</v>
      </c>
      <c r="T167" s="171">
        <f>SUM('General Liability'!BC$52+'General Liability'!BC$71)*$BI167</f>
        <v>5.8306162295017661</v>
      </c>
      <c r="U167" s="171">
        <f>SUM('General Liability'!BD$52+'General Liability'!BD$71)*$BI167</f>
        <v>6.2679124467143987</v>
      </c>
      <c r="V167" s="171">
        <f>SUM('General Liability'!BE$52+'General Liability'!BE$71)*$BI167</f>
        <v>6.2679124467143987</v>
      </c>
      <c r="W167" s="171">
        <f>SUM('General Liability'!BF$52+'General Liability'!BF$71)*$BI167</f>
        <v>6.2679124467143987</v>
      </c>
      <c r="X167" s="171">
        <f>SUM('General Liability'!BG$52+'General Liability'!BG$71)*$BI167</f>
        <v>6.2679124467143987</v>
      </c>
      <c r="Y167" s="171">
        <f>SUM('General Liability'!BH$52+'General Liability'!BH$71)*$BI167</f>
        <v>6.2679124467143987</v>
      </c>
      <c r="Z167" s="171">
        <f>SUM('General Liability'!BI$52+'General Liability'!BI$71)*$BI167</f>
        <v>6.2679124467143987</v>
      </c>
      <c r="AA167" s="171">
        <f>SUM('General Liability'!BJ$52+'General Liability'!BJ$71)*$BI167</f>
        <v>6.2679124467143987</v>
      </c>
      <c r="AB167" s="171">
        <f>SUM('General Liability'!BK$52+'General Liability'!BK$71)*$BI167</f>
        <v>6.2679124467143987</v>
      </c>
      <c r="AC167" s="171">
        <f>SUM('General Liability'!BL$52+'General Liability'!BL$71)*$BI167</f>
        <v>6.2679124467143987</v>
      </c>
      <c r="AD167" s="171">
        <f>SUM('General Liability'!BM$52+'General Liability'!BM$71)*$BI167</f>
        <v>6.2679124467143987</v>
      </c>
      <c r="AE167" s="171">
        <f>SUM('General Liability'!BN$52+'General Liability'!BN$71)*$BI167</f>
        <v>6.2679124467143987</v>
      </c>
      <c r="AF167" s="171">
        <f>SUM('General Liability'!BO$52+'General Liability'!BO$71)*$BI167</f>
        <v>6.2679124467143987</v>
      </c>
      <c r="AG167" s="171">
        <f>SUM('General Liability'!BP$52+'General Liability'!BP$71)*$BI167</f>
        <v>6.7380058802179779</v>
      </c>
      <c r="AH167" s="171">
        <f>SUM('General Liability'!BQ$52+'General Liability'!BQ$71)*$BI167</f>
        <v>6.7380058802179779</v>
      </c>
      <c r="AI167" s="171">
        <f>SUM('General Liability'!BR$52+'General Liability'!BR$71)*$BI167</f>
        <v>6.7380058802179779</v>
      </c>
      <c r="AJ167" s="171">
        <f>SUM('General Liability'!BS$52+'General Liability'!BS$71)*$BI167</f>
        <v>6.7380058802179779</v>
      </c>
      <c r="AK167" s="171">
        <f>SUM('General Liability'!BT$52+'General Liability'!BT$71)*$BI167</f>
        <v>6.7380058802179779</v>
      </c>
      <c r="AL167" s="171">
        <f>SUM('General Liability'!BU$52+'General Liability'!BU$71)*$BI167</f>
        <v>6.7380058802179779</v>
      </c>
      <c r="AM167" s="171">
        <f>SUM('General Liability'!BV$52+'General Liability'!BV$71)*$BI167</f>
        <v>6.7380058802179779</v>
      </c>
      <c r="AN167" s="171">
        <f>SUM('General Liability'!BW$52+'General Liability'!BW$71)*$BI167</f>
        <v>6.7380058802179779</v>
      </c>
      <c r="AO167" s="171">
        <f>SUM('General Liability'!BX$52+'General Liability'!BX$71)*$BI167</f>
        <v>6.7380058802179779</v>
      </c>
      <c r="AP167" s="171">
        <f>SUM('General Liability'!BY$52+'General Liability'!BY$71)*$BI167</f>
        <v>6.7380058802179779</v>
      </c>
      <c r="AQ167" s="171">
        <f>SUM('General Liability'!BZ$52+'General Liability'!BZ$71)*$BI167</f>
        <v>6.7380058802179779</v>
      </c>
      <c r="AR167" s="171">
        <f>SUM('General Liability'!CA$52+'General Liability'!CA$71)*$BI167</f>
        <v>6.7380058802179779</v>
      </c>
      <c r="AS167" s="171">
        <f>SUM('General Liability'!CB$52+'General Liability'!CB$71)*$BI167</f>
        <v>6.940146056624517</v>
      </c>
      <c r="AT167" s="171">
        <f>SUM('General Liability'!CC$52+'General Liability'!CC$71)*$BI167</f>
        <v>6.940146056624517</v>
      </c>
      <c r="AU167" s="171">
        <f>SUM('General Liability'!CD$52+'General Liability'!CD$71)*$BI167</f>
        <v>6.940146056624517</v>
      </c>
      <c r="AV167" s="171">
        <f>SUM('General Liability'!CE$52+'General Liability'!CE$71)*$BI167</f>
        <v>6.940146056624517</v>
      </c>
      <c r="AW167" s="171">
        <f>SUM('General Liability'!CF$52+'General Liability'!CF$71)*$BI167</f>
        <v>6.940146056624517</v>
      </c>
      <c r="AX167" s="171">
        <f>SUM('General Liability'!CG$52+'General Liability'!CG$71)*$BI167</f>
        <v>6.940146056624517</v>
      </c>
      <c r="AY167" s="171">
        <f>SUM('General Liability'!CH$52+'General Liability'!CH$71)*$BI167</f>
        <v>6.940146056624517</v>
      </c>
      <c r="AZ167" s="171">
        <f>SUM('General Liability'!CI$52+'General Liability'!CI$71)*$BI167</f>
        <v>6.940146056624517</v>
      </c>
      <c r="BA167" s="171">
        <f>SUM('General Liability'!CJ$52+'General Liability'!CJ$71)*$BI167</f>
        <v>6.940146056624517</v>
      </c>
      <c r="BB167" s="171">
        <f>SUM('General Liability'!CK$52+'General Liability'!CK$71)*$BI167</f>
        <v>6.940146056624517</v>
      </c>
      <c r="BC167" s="171">
        <f>SUM('General Liability'!CL$52+'General Liability'!CL$71)*$BI167</f>
        <v>6.940146056624517</v>
      </c>
      <c r="BD167" s="171">
        <f>SUM('General Liability'!CM$52+'General Liability'!CM$71)*$BI167</f>
        <v>6.940146056624517</v>
      </c>
      <c r="BE167" s="171">
        <f>SUM('General Liability'!CN$52+'General Liability'!CN$71)*$BI167</f>
        <v>7.148350438323253</v>
      </c>
      <c r="BF167" s="171">
        <f>SUM('General Liability'!CO$52+'General Liability'!CO$71)*$BI167</f>
        <v>7.148350438323253</v>
      </c>
      <c r="BG167" s="171">
        <f>SUM('General Liability'!CP$52+'General Liability'!CP$71)*$BI167</f>
        <v>7.148350438323253</v>
      </c>
      <c r="BI167" s="174">
        <f>SUMIF(Revenue!$P:$P,'GL - Import (US)'!$F167,Revenue!$O:$O)</f>
        <v>1.2156956681609525E-4</v>
      </c>
    </row>
    <row r="168" spans="1:61" s="173" customFormat="1" ht="12.75" hidden="1" customHeight="1">
      <c r="A168" s="179" t="s">
        <v>654</v>
      </c>
      <c r="B168" s="179" t="s">
        <v>609</v>
      </c>
      <c r="C168" s="170" t="str" cm="1">
        <f t="array" ref="C168">IFERROR(INDEX('Legal Entity'!B:B,MATCH('GL - Import (US)'!F168,'Legal Entity'!A:A,0),0),0)</f>
        <v>1220 - College Utilities Corporation</v>
      </c>
      <c r="D168" s="170" t="str" cm="1">
        <f t="array" ref="D168">IFERROR(INDEX('Legal Entity'!C:C,MATCH(F168,'Legal Entity'!A:A,0),0),0)</f>
        <v>US</v>
      </c>
      <c r="E168" s="170" t="s">
        <v>631</v>
      </c>
      <c r="F168" s="170" t="s">
        <v>79</v>
      </c>
      <c r="G168" s="170"/>
      <c r="H168" s="171">
        <f>SUM('General Liability'!AQ$52+'General Liability'!AQ$71)*$BI168</f>
        <v>474.39424585709133</v>
      </c>
      <c r="I168" s="171">
        <f>SUM('General Liability'!AR$52+'General Liability'!AR$71)*$BI168</f>
        <v>609.6278105758297</v>
      </c>
      <c r="J168" s="171">
        <f>SUM('General Liability'!AS$52+'General Liability'!AS$71)*$BI168</f>
        <v>609.6278105758297</v>
      </c>
      <c r="K168" s="171">
        <f>SUM('General Liability'!AT$52+'General Liability'!AT$71)*$BI168</f>
        <v>609.6278105758297</v>
      </c>
      <c r="L168" s="171">
        <f>SUM('General Liability'!AU$52+'General Liability'!AU$71)*$BI168</f>
        <v>609.6278105758297</v>
      </c>
      <c r="M168" s="171">
        <f>SUM('General Liability'!AV$52+'General Liability'!AV$71)*$BI168</f>
        <v>609.6278105758297</v>
      </c>
      <c r="N168" s="171">
        <f>SUM('General Liability'!AW$52+'General Liability'!AW$71)*$BI168</f>
        <v>609.6278105758297</v>
      </c>
      <c r="O168" s="171">
        <f>SUM('General Liability'!AX$52+'General Liability'!AX$71)*$BI168</f>
        <v>609.6278105758297</v>
      </c>
      <c r="P168" s="171">
        <f>SUM('General Liability'!AY$52+'General Liability'!AY$71)*$BI168</f>
        <v>609.6278105758297</v>
      </c>
      <c r="Q168" s="171">
        <f>SUM('General Liability'!AZ$52+'General Liability'!AZ$71)*$BI168</f>
        <v>609.6278105758297</v>
      </c>
      <c r="R168" s="171">
        <f>SUM('General Liability'!BA$52+'General Liability'!BA$71)*$BI168</f>
        <v>609.6278105758297</v>
      </c>
      <c r="S168" s="171">
        <f>SUM('General Liability'!BB$52+'General Liability'!BB$71)*$BI168</f>
        <v>609.6278105758297</v>
      </c>
      <c r="T168" s="171">
        <f>SUM('General Liability'!BC$52+'General Liability'!BC$71)*$BI168</f>
        <v>609.6278105758297</v>
      </c>
      <c r="U168" s="171">
        <f>SUM('General Liability'!BD$52+'General Liability'!BD$71)*$BI168</f>
        <v>655.34989636901696</v>
      </c>
      <c r="V168" s="171">
        <f>SUM('General Liability'!BE$52+'General Liability'!BE$71)*$BI168</f>
        <v>655.34989636901696</v>
      </c>
      <c r="W168" s="171">
        <f>SUM('General Liability'!BF$52+'General Liability'!BF$71)*$BI168</f>
        <v>655.34989636901696</v>
      </c>
      <c r="X168" s="171">
        <f>SUM('General Liability'!BG$52+'General Liability'!BG$71)*$BI168</f>
        <v>655.34989636901696</v>
      </c>
      <c r="Y168" s="171">
        <f>SUM('General Liability'!BH$52+'General Liability'!BH$71)*$BI168</f>
        <v>655.34989636901696</v>
      </c>
      <c r="Z168" s="171">
        <f>SUM('General Liability'!BI$52+'General Liability'!BI$71)*$BI168</f>
        <v>655.34989636901696</v>
      </c>
      <c r="AA168" s="171">
        <f>SUM('General Liability'!BJ$52+'General Liability'!BJ$71)*$BI168</f>
        <v>655.34989636901696</v>
      </c>
      <c r="AB168" s="171">
        <f>SUM('General Liability'!BK$52+'General Liability'!BK$71)*$BI168</f>
        <v>655.34989636901696</v>
      </c>
      <c r="AC168" s="171">
        <f>SUM('General Liability'!BL$52+'General Liability'!BL$71)*$BI168</f>
        <v>655.34989636901696</v>
      </c>
      <c r="AD168" s="171">
        <f>SUM('General Liability'!BM$52+'General Liability'!BM$71)*$BI168</f>
        <v>655.34989636901696</v>
      </c>
      <c r="AE168" s="171">
        <f>SUM('General Liability'!BN$52+'General Liability'!BN$71)*$BI168</f>
        <v>655.34989636901696</v>
      </c>
      <c r="AF168" s="171">
        <f>SUM('General Liability'!BO$52+'General Liability'!BO$71)*$BI168</f>
        <v>655.34989636901696</v>
      </c>
      <c r="AG168" s="171">
        <f>SUM('General Liability'!BP$52+'General Liability'!BP$71)*$BI168</f>
        <v>704.50113859669318</v>
      </c>
      <c r="AH168" s="171">
        <f>SUM('General Liability'!BQ$52+'General Liability'!BQ$71)*$BI168</f>
        <v>704.50113859669318</v>
      </c>
      <c r="AI168" s="171">
        <f>SUM('General Liability'!BR$52+'General Liability'!BR$71)*$BI168</f>
        <v>704.50113859669318</v>
      </c>
      <c r="AJ168" s="171">
        <f>SUM('General Liability'!BS$52+'General Liability'!BS$71)*$BI168</f>
        <v>704.50113859669318</v>
      </c>
      <c r="AK168" s="171">
        <f>SUM('General Liability'!BT$52+'General Liability'!BT$71)*$BI168</f>
        <v>704.50113859669318</v>
      </c>
      <c r="AL168" s="171">
        <f>SUM('General Liability'!BU$52+'General Liability'!BU$71)*$BI168</f>
        <v>704.50113859669318</v>
      </c>
      <c r="AM168" s="171">
        <f>SUM('General Liability'!BV$52+'General Liability'!BV$71)*$BI168</f>
        <v>704.50113859669318</v>
      </c>
      <c r="AN168" s="171">
        <f>SUM('General Liability'!BW$52+'General Liability'!BW$71)*$BI168</f>
        <v>704.50113859669318</v>
      </c>
      <c r="AO168" s="171">
        <f>SUM('General Liability'!BX$52+'General Liability'!BX$71)*$BI168</f>
        <v>704.50113859669318</v>
      </c>
      <c r="AP168" s="171">
        <f>SUM('General Liability'!BY$52+'General Liability'!BY$71)*$BI168</f>
        <v>704.50113859669318</v>
      </c>
      <c r="AQ168" s="171">
        <f>SUM('General Liability'!BZ$52+'General Liability'!BZ$71)*$BI168</f>
        <v>704.50113859669318</v>
      </c>
      <c r="AR168" s="171">
        <f>SUM('General Liability'!CA$52+'General Liability'!CA$71)*$BI168</f>
        <v>704.50113859669318</v>
      </c>
      <c r="AS168" s="171">
        <f>SUM('General Liability'!CB$52+'General Liability'!CB$71)*$BI168</f>
        <v>725.63617275459399</v>
      </c>
      <c r="AT168" s="171">
        <f>SUM('General Liability'!CC$52+'General Liability'!CC$71)*$BI168</f>
        <v>725.63617275459399</v>
      </c>
      <c r="AU168" s="171">
        <f>SUM('General Liability'!CD$52+'General Liability'!CD$71)*$BI168</f>
        <v>725.63617275459399</v>
      </c>
      <c r="AV168" s="171">
        <f>SUM('General Liability'!CE$52+'General Liability'!CE$71)*$BI168</f>
        <v>725.63617275459399</v>
      </c>
      <c r="AW168" s="171">
        <f>SUM('General Liability'!CF$52+'General Liability'!CF$71)*$BI168</f>
        <v>725.63617275459399</v>
      </c>
      <c r="AX168" s="171">
        <f>SUM('General Liability'!CG$52+'General Liability'!CG$71)*$BI168</f>
        <v>725.63617275459399</v>
      </c>
      <c r="AY168" s="171">
        <f>SUM('General Liability'!CH$52+'General Liability'!CH$71)*$BI168</f>
        <v>725.63617275459399</v>
      </c>
      <c r="AZ168" s="171">
        <f>SUM('General Liability'!CI$52+'General Liability'!CI$71)*$BI168</f>
        <v>725.63617275459399</v>
      </c>
      <c r="BA168" s="171">
        <f>SUM('General Liability'!CJ$52+'General Liability'!CJ$71)*$BI168</f>
        <v>725.63617275459399</v>
      </c>
      <c r="BB168" s="171">
        <f>SUM('General Liability'!CK$52+'General Liability'!CK$71)*$BI168</f>
        <v>725.63617275459399</v>
      </c>
      <c r="BC168" s="171">
        <f>SUM('General Liability'!CL$52+'General Liability'!CL$71)*$BI168</f>
        <v>725.63617275459399</v>
      </c>
      <c r="BD168" s="171">
        <f>SUM('General Liability'!CM$52+'General Liability'!CM$71)*$BI168</f>
        <v>725.63617275459399</v>
      </c>
      <c r="BE168" s="171">
        <f>SUM('General Liability'!CN$52+'General Liability'!CN$71)*$BI168</f>
        <v>747.4052579372318</v>
      </c>
      <c r="BF168" s="171">
        <f>SUM('General Liability'!CO$52+'General Liability'!CO$71)*$BI168</f>
        <v>747.4052579372318</v>
      </c>
      <c r="BG168" s="171">
        <f>SUM('General Liability'!CP$52+'General Liability'!CP$71)*$BI168</f>
        <v>747.4052579372318</v>
      </c>
      <c r="BI168" s="174">
        <f>SUMIF(Revenue!$P:$P,'GL - Import (US)'!$F168,Revenue!$O:$O)</f>
        <v>1.2710867245173016E-2</v>
      </c>
    </row>
    <row r="169" spans="1:61" s="173" customFormat="1" ht="12.75" hidden="1" customHeight="1">
      <c r="A169" s="179" t="s">
        <v>654</v>
      </c>
      <c r="B169" s="179" t="s">
        <v>609</v>
      </c>
      <c r="C169" s="170" t="str" cm="1">
        <f t="array" ref="C169">IFERROR(INDEX('Legal Entity'!B:B,MATCH('GL - Import (US)'!F169,'Legal Entity'!A:A,0),0),0)</f>
        <v>1220 - College Utilities Corporation</v>
      </c>
      <c r="D169" s="170" t="str" cm="1">
        <f t="array" ref="D169">IFERROR(INDEX('Legal Entity'!C:C,MATCH(F169,'Legal Entity'!A:A,0),0),0)</f>
        <v>US</v>
      </c>
      <c r="E169" s="170" t="s">
        <v>631</v>
      </c>
      <c r="F169" s="170" t="s">
        <v>81</v>
      </c>
      <c r="G169" s="170"/>
      <c r="H169" s="171">
        <f>SUM('General Liability'!AQ$52+'General Liability'!AQ$71)*$BI169</f>
        <v>1.3708432438936238</v>
      </c>
      <c r="I169" s="171">
        <f>SUM('General Liability'!AR$52+'General Liability'!AR$71)*$BI169</f>
        <v>1.7616237395705876</v>
      </c>
      <c r="J169" s="171">
        <f>SUM('General Liability'!AS$52+'General Liability'!AS$71)*$BI169</f>
        <v>1.7616237395705876</v>
      </c>
      <c r="K169" s="171">
        <f>SUM('General Liability'!AT$52+'General Liability'!AT$71)*$BI169</f>
        <v>1.7616237395705876</v>
      </c>
      <c r="L169" s="171">
        <f>SUM('General Liability'!AU$52+'General Liability'!AU$71)*$BI169</f>
        <v>1.7616237395705876</v>
      </c>
      <c r="M169" s="171">
        <f>SUM('General Liability'!AV$52+'General Liability'!AV$71)*$BI169</f>
        <v>1.7616237395705876</v>
      </c>
      <c r="N169" s="171">
        <f>SUM('General Liability'!AW$52+'General Liability'!AW$71)*$BI169</f>
        <v>1.7616237395705876</v>
      </c>
      <c r="O169" s="171">
        <f>SUM('General Liability'!AX$52+'General Liability'!AX$71)*$BI169</f>
        <v>1.7616237395705876</v>
      </c>
      <c r="P169" s="171">
        <f>SUM('General Liability'!AY$52+'General Liability'!AY$71)*$BI169</f>
        <v>1.7616237395705876</v>
      </c>
      <c r="Q169" s="171">
        <f>SUM('General Liability'!AZ$52+'General Liability'!AZ$71)*$BI169</f>
        <v>1.7616237395705876</v>
      </c>
      <c r="R169" s="171">
        <f>SUM('General Liability'!BA$52+'General Liability'!BA$71)*$BI169</f>
        <v>1.7616237395705876</v>
      </c>
      <c r="S169" s="171">
        <f>SUM('General Liability'!BB$52+'General Liability'!BB$71)*$BI169</f>
        <v>1.7616237395705876</v>
      </c>
      <c r="T169" s="171">
        <f>SUM('General Liability'!BC$52+'General Liability'!BC$71)*$BI169</f>
        <v>1.7616237395705876</v>
      </c>
      <c r="U169" s="171">
        <f>SUM('General Liability'!BD$52+'General Liability'!BD$71)*$BI169</f>
        <v>1.8937455200383817</v>
      </c>
      <c r="V169" s="171">
        <f>SUM('General Liability'!BE$52+'General Liability'!BE$71)*$BI169</f>
        <v>1.8937455200383817</v>
      </c>
      <c r="W169" s="171">
        <f>SUM('General Liability'!BF$52+'General Liability'!BF$71)*$BI169</f>
        <v>1.8937455200383817</v>
      </c>
      <c r="X169" s="171">
        <f>SUM('General Liability'!BG$52+'General Liability'!BG$71)*$BI169</f>
        <v>1.8937455200383817</v>
      </c>
      <c r="Y169" s="171">
        <f>SUM('General Liability'!BH$52+'General Liability'!BH$71)*$BI169</f>
        <v>1.8937455200383817</v>
      </c>
      <c r="Z169" s="171">
        <f>SUM('General Liability'!BI$52+'General Liability'!BI$71)*$BI169</f>
        <v>1.8937455200383817</v>
      </c>
      <c r="AA169" s="171">
        <f>SUM('General Liability'!BJ$52+'General Liability'!BJ$71)*$BI169</f>
        <v>1.8937455200383817</v>
      </c>
      <c r="AB169" s="171">
        <f>SUM('General Liability'!BK$52+'General Liability'!BK$71)*$BI169</f>
        <v>1.8937455200383817</v>
      </c>
      <c r="AC169" s="171">
        <f>SUM('General Liability'!BL$52+'General Liability'!BL$71)*$BI169</f>
        <v>1.8937455200383817</v>
      </c>
      <c r="AD169" s="171">
        <f>SUM('General Liability'!BM$52+'General Liability'!BM$71)*$BI169</f>
        <v>1.8937455200383817</v>
      </c>
      <c r="AE169" s="171">
        <f>SUM('General Liability'!BN$52+'General Liability'!BN$71)*$BI169</f>
        <v>1.8937455200383817</v>
      </c>
      <c r="AF169" s="171">
        <f>SUM('General Liability'!BO$52+'General Liability'!BO$71)*$BI169</f>
        <v>1.8937455200383817</v>
      </c>
      <c r="AG169" s="171">
        <f>SUM('General Liability'!BP$52+'General Liability'!BP$71)*$BI169</f>
        <v>2.0357764340412601</v>
      </c>
      <c r="AH169" s="171">
        <f>SUM('General Liability'!BQ$52+'General Liability'!BQ$71)*$BI169</f>
        <v>2.0357764340412601</v>
      </c>
      <c r="AI169" s="171">
        <f>SUM('General Liability'!BR$52+'General Liability'!BR$71)*$BI169</f>
        <v>2.0357764340412601</v>
      </c>
      <c r="AJ169" s="171">
        <f>SUM('General Liability'!BS$52+'General Liability'!BS$71)*$BI169</f>
        <v>2.0357764340412601</v>
      </c>
      <c r="AK169" s="171">
        <f>SUM('General Liability'!BT$52+'General Liability'!BT$71)*$BI169</f>
        <v>2.0357764340412601</v>
      </c>
      <c r="AL169" s="171">
        <f>SUM('General Liability'!BU$52+'General Liability'!BU$71)*$BI169</f>
        <v>2.0357764340412601</v>
      </c>
      <c r="AM169" s="171">
        <f>SUM('General Liability'!BV$52+'General Liability'!BV$71)*$BI169</f>
        <v>2.0357764340412601</v>
      </c>
      <c r="AN169" s="171">
        <f>SUM('General Liability'!BW$52+'General Liability'!BW$71)*$BI169</f>
        <v>2.0357764340412601</v>
      </c>
      <c r="AO169" s="171">
        <f>SUM('General Liability'!BX$52+'General Liability'!BX$71)*$BI169</f>
        <v>2.0357764340412601</v>
      </c>
      <c r="AP169" s="171">
        <f>SUM('General Liability'!BY$52+'General Liability'!BY$71)*$BI169</f>
        <v>2.0357764340412601</v>
      </c>
      <c r="AQ169" s="171">
        <f>SUM('General Liability'!BZ$52+'General Liability'!BZ$71)*$BI169</f>
        <v>2.0357764340412601</v>
      </c>
      <c r="AR169" s="171">
        <f>SUM('General Liability'!CA$52+'General Liability'!CA$71)*$BI169</f>
        <v>2.0357764340412601</v>
      </c>
      <c r="AS169" s="171">
        <f>SUM('General Liability'!CB$52+'General Liability'!CB$71)*$BI169</f>
        <v>2.0968497270624979</v>
      </c>
      <c r="AT169" s="171">
        <f>SUM('General Liability'!CC$52+'General Liability'!CC$71)*$BI169</f>
        <v>2.0968497270624979</v>
      </c>
      <c r="AU169" s="171">
        <f>SUM('General Liability'!CD$52+'General Liability'!CD$71)*$BI169</f>
        <v>2.0968497270624979</v>
      </c>
      <c r="AV169" s="171">
        <f>SUM('General Liability'!CE$52+'General Liability'!CE$71)*$BI169</f>
        <v>2.0968497270624979</v>
      </c>
      <c r="AW169" s="171">
        <f>SUM('General Liability'!CF$52+'General Liability'!CF$71)*$BI169</f>
        <v>2.0968497270624979</v>
      </c>
      <c r="AX169" s="171">
        <f>SUM('General Liability'!CG$52+'General Liability'!CG$71)*$BI169</f>
        <v>2.0968497270624979</v>
      </c>
      <c r="AY169" s="171">
        <f>SUM('General Liability'!CH$52+'General Liability'!CH$71)*$BI169</f>
        <v>2.0968497270624979</v>
      </c>
      <c r="AZ169" s="171">
        <f>SUM('General Liability'!CI$52+'General Liability'!CI$71)*$BI169</f>
        <v>2.0968497270624979</v>
      </c>
      <c r="BA169" s="171">
        <f>SUM('General Liability'!CJ$52+'General Liability'!CJ$71)*$BI169</f>
        <v>2.0968497270624979</v>
      </c>
      <c r="BB169" s="171">
        <f>SUM('General Liability'!CK$52+'General Liability'!CK$71)*$BI169</f>
        <v>2.0968497270624979</v>
      </c>
      <c r="BC169" s="171">
        <f>SUM('General Liability'!CL$52+'General Liability'!CL$71)*$BI169</f>
        <v>2.0968497270624979</v>
      </c>
      <c r="BD169" s="171">
        <f>SUM('General Liability'!CM$52+'General Liability'!CM$71)*$BI169</f>
        <v>2.0968497270624979</v>
      </c>
      <c r="BE169" s="171">
        <f>SUM('General Liability'!CN$52+'General Liability'!CN$71)*$BI169</f>
        <v>2.1597552188743729</v>
      </c>
      <c r="BF169" s="171">
        <f>SUM('General Liability'!CO$52+'General Liability'!CO$71)*$BI169</f>
        <v>2.1597552188743729</v>
      </c>
      <c r="BG169" s="171">
        <f>SUM('General Liability'!CP$52+'General Liability'!CP$71)*$BI169</f>
        <v>2.1597552188743729</v>
      </c>
      <c r="BI169" s="174">
        <f>SUMIF(Revenue!$P:$P,'GL - Import (US)'!$F169,Revenue!$O:$O)</f>
        <v>3.6730223098707764E-5</v>
      </c>
    </row>
    <row r="170" spans="1:61" s="173" customFormat="1" ht="12.75" hidden="1" customHeight="1">
      <c r="A170" s="179" t="s">
        <v>654</v>
      </c>
      <c r="B170" s="179" t="s">
        <v>609</v>
      </c>
      <c r="C170" s="170" cm="1">
        <f t="array" ref="C170">IFERROR(INDEX('Legal Entity'!B:B,MATCH('GL - Import (US)'!F170,'Legal Entity'!A:A,0),0),0)</f>
        <v>0</v>
      </c>
      <c r="D170" s="170" t="str" cm="1">
        <f t="array" ref="D170">IFERROR(INDEX('Legal Entity'!C:C,MATCH(F170,'Legal Entity'!A:A,0),0),0)</f>
        <v>US</v>
      </c>
      <c r="E170" s="170" t="s">
        <v>631</v>
      </c>
      <c r="F170" s="170" t="s">
        <v>83</v>
      </c>
      <c r="G170" s="170"/>
      <c r="H170" s="171">
        <f>SUM('General Liability'!AQ$52+'General Liability'!AQ$71)*$BI170</f>
        <v>59.28214744020773</v>
      </c>
      <c r="I170" s="171">
        <f>SUM('General Liability'!AR$52+'General Liability'!AR$71)*$BI170</f>
        <v>76.18145891485868</v>
      </c>
      <c r="J170" s="171">
        <f>SUM('General Liability'!AS$52+'General Liability'!AS$71)*$BI170</f>
        <v>76.18145891485868</v>
      </c>
      <c r="K170" s="171">
        <f>SUM('General Liability'!AT$52+'General Liability'!AT$71)*$BI170</f>
        <v>76.18145891485868</v>
      </c>
      <c r="L170" s="171">
        <f>SUM('General Liability'!AU$52+'General Liability'!AU$71)*$BI170</f>
        <v>76.18145891485868</v>
      </c>
      <c r="M170" s="171">
        <f>SUM('General Liability'!AV$52+'General Liability'!AV$71)*$BI170</f>
        <v>76.18145891485868</v>
      </c>
      <c r="N170" s="171">
        <f>SUM('General Liability'!AW$52+'General Liability'!AW$71)*$BI170</f>
        <v>76.18145891485868</v>
      </c>
      <c r="O170" s="171">
        <f>SUM('General Liability'!AX$52+'General Liability'!AX$71)*$BI170</f>
        <v>76.18145891485868</v>
      </c>
      <c r="P170" s="171">
        <f>SUM('General Liability'!AY$52+'General Liability'!AY$71)*$BI170</f>
        <v>76.18145891485868</v>
      </c>
      <c r="Q170" s="171">
        <f>SUM('General Liability'!AZ$52+'General Liability'!AZ$71)*$BI170</f>
        <v>76.18145891485868</v>
      </c>
      <c r="R170" s="171">
        <f>SUM('General Liability'!BA$52+'General Liability'!BA$71)*$BI170</f>
        <v>76.18145891485868</v>
      </c>
      <c r="S170" s="171">
        <f>SUM('General Liability'!BB$52+'General Liability'!BB$71)*$BI170</f>
        <v>76.18145891485868</v>
      </c>
      <c r="T170" s="171">
        <f>SUM('General Liability'!BC$52+'General Liability'!BC$71)*$BI170</f>
        <v>76.18145891485868</v>
      </c>
      <c r="U170" s="171">
        <f>SUM('General Liability'!BD$52+'General Liability'!BD$71)*$BI170</f>
        <v>81.895068333473077</v>
      </c>
      <c r="V170" s="171">
        <f>SUM('General Liability'!BE$52+'General Liability'!BE$71)*$BI170</f>
        <v>81.895068333473077</v>
      </c>
      <c r="W170" s="171">
        <f>SUM('General Liability'!BF$52+'General Liability'!BF$71)*$BI170</f>
        <v>81.895068333473077</v>
      </c>
      <c r="X170" s="171">
        <f>SUM('General Liability'!BG$52+'General Liability'!BG$71)*$BI170</f>
        <v>81.895068333473077</v>
      </c>
      <c r="Y170" s="171">
        <f>SUM('General Liability'!BH$52+'General Liability'!BH$71)*$BI170</f>
        <v>81.895068333473077</v>
      </c>
      <c r="Z170" s="171">
        <f>SUM('General Liability'!BI$52+'General Liability'!BI$71)*$BI170</f>
        <v>81.895068333473077</v>
      </c>
      <c r="AA170" s="171">
        <f>SUM('General Liability'!BJ$52+'General Liability'!BJ$71)*$BI170</f>
        <v>81.895068333473077</v>
      </c>
      <c r="AB170" s="171">
        <f>SUM('General Liability'!BK$52+'General Liability'!BK$71)*$BI170</f>
        <v>81.895068333473077</v>
      </c>
      <c r="AC170" s="171">
        <f>SUM('General Liability'!BL$52+'General Liability'!BL$71)*$BI170</f>
        <v>81.895068333473077</v>
      </c>
      <c r="AD170" s="171">
        <f>SUM('General Liability'!BM$52+'General Liability'!BM$71)*$BI170</f>
        <v>81.895068333473077</v>
      </c>
      <c r="AE170" s="171">
        <f>SUM('General Liability'!BN$52+'General Liability'!BN$71)*$BI170</f>
        <v>81.895068333473077</v>
      </c>
      <c r="AF170" s="171">
        <f>SUM('General Liability'!BO$52+'General Liability'!BO$71)*$BI170</f>
        <v>81.895068333473077</v>
      </c>
      <c r="AG170" s="171">
        <f>SUM('General Liability'!BP$52+'General Liability'!BP$71)*$BI170</f>
        <v>88.037198458483545</v>
      </c>
      <c r="AH170" s="171">
        <f>SUM('General Liability'!BQ$52+'General Liability'!BQ$71)*$BI170</f>
        <v>88.037198458483545</v>
      </c>
      <c r="AI170" s="171">
        <f>SUM('General Liability'!BR$52+'General Liability'!BR$71)*$BI170</f>
        <v>88.037198458483545</v>
      </c>
      <c r="AJ170" s="171">
        <f>SUM('General Liability'!BS$52+'General Liability'!BS$71)*$BI170</f>
        <v>88.037198458483545</v>
      </c>
      <c r="AK170" s="171">
        <f>SUM('General Liability'!BT$52+'General Liability'!BT$71)*$BI170</f>
        <v>88.037198458483545</v>
      </c>
      <c r="AL170" s="171">
        <f>SUM('General Liability'!BU$52+'General Liability'!BU$71)*$BI170</f>
        <v>88.037198458483545</v>
      </c>
      <c r="AM170" s="171">
        <f>SUM('General Liability'!BV$52+'General Liability'!BV$71)*$BI170</f>
        <v>88.037198458483545</v>
      </c>
      <c r="AN170" s="171">
        <f>SUM('General Liability'!BW$52+'General Liability'!BW$71)*$BI170</f>
        <v>88.037198458483545</v>
      </c>
      <c r="AO170" s="171">
        <f>SUM('General Liability'!BX$52+'General Liability'!BX$71)*$BI170</f>
        <v>88.037198458483545</v>
      </c>
      <c r="AP170" s="171">
        <f>SUM('General Liability'!BY$52+'General Liability'!BY$71)*$BI170</f>
        <v>88.037198458483545</v>
      </c>
      <c r="AQ170" s="171">
        <f>SUM('General Liability'!BZ$52+'General Liability'!BZ$71)*$BI170</f>
        <v>88.037198458483545</v>
      </c>
      <c r="AR170" s="171">
        <f>SUM('General Liability'!CA$52+'General Liability'!CA$71)*$BI170</f>
        <v>88.037198458483545</v>
      </c>
      <c r="AS170" s="171">
        <f>SUM('General Liability'!CB$52+'General Liability'!CB$71)*$BI170</f>
        <v>90.678314412238052</v>
      </c>
      <c r="AT170" s="171">
        <f>SUM('General Liability'!CC$52+'General Liability'!CC$71)*$BI170</f>
        <v>90.678314412238052</v>
      </c>
      <c r="AU170" s="171">
        <f>SUM('General Liability'!CD$52+'General Liability'!CD$71)*$BI170</f>
        <v>90.678314412238052</v>
      </c>
      <c r="AV170" s="171">
        <f>SUM('General Liability'!CE$52+'General Liability'!CE$71)*$BI170</f>
        <v>90.678314412238052</v>
      </c>
      <c r="AW170" s="171">
        <f>SUM('General Liability'!CF$52+'General Liability'!CF$71)*$BI170</f>
        <v>90.678314412238052</v>
      </c>
      <c r="AX170" s="171">
        <f>SUM('General Liability'!CG$52+'General Liability'!CG$71)*$BI170</f>
        <v>90.678314412238052</v>
      </c>
      <c r="AY170" s="171">
        <f>SUM('General Liability'!CH$52+'General Liability'!CH$71)*$BI170</f>
        <v>90.678314412238052</v>
      </c>
      <c r="AZ170" s="171">
        <f>SUM('General Liability'!CI$52+'General Liability'!CI$71)*$BI170</f>
        <v>90.678314412238052</v>
      </c>
      <c r="BA170" s="171">
        <f>SUM('General Liability'!CJ$52+'General Liability'!CJ$71)*$BI170</f>
        <v>90.678314412238052</v>
      </c>
      <c r="BB170" s="171">
        <f>SUM('General Liability'!CK$52+'General Liability'!CK$71)*$BI170</f>
        <v>90.678314412238052</v>
      </c>
      <c r="BC170" s="171">
        <f>SUM('General Liability'!CL$52+'General Liability'!CL$71)*$BI170</f>
        <v>90.678314412238052</v>
      </c>
      <c r="BD170" s="171">
        <f>SUM('General Liability'!CM$52+'General Liability'!CM$71)*$BI170</f>
        <v>90.678314412238052</v>
      </c>
      <c r="BE170" s="171">
        <f>SUM('General Liability'!CN$52+'General Liability'!CN$71)*$BI170</f>
        <v>93.39866384460521</v>
      </c>
      <c r="BF170" s="171">
        <f>SUM('General Liability'!CO$52+'General Liability'!CO$71)*$BI170</f>
        <v>93.39866384460521</v>
      </c>
      <c r="BG170" s="171">
        <f>SUM('General Liability'!CP$52+'General Liability'!CP$71)*$BI170</f>
        <v>93.39866384460521</v>
      </c>
      <c r="BI170" s="174">
        <f>SUMIF(Revenue!$P:$P,'GL - Import (US)'!$F170,Revenue!$O:$O)</f>
        <v>1.5883993381071698E-3</v>
      </c>
    </row>
    <row r="171" spans="1:61" s="173" customFormat="1" ht="12.75" hidden="1" customHeight="1">
      <c r="A171" s="179" t="s">
        <v>654</v>
      </c>
      <c r="B171" s="179" t="s">
        <v>609</v>
      </c>
      <c r="C171" s="170" t="str" cm="1">
        <f t="array" ref="C171">IFERROR(INDEX('Legal Entity'!B:B,MATCH('GL - Import (US)'!F171,'Legal Entity'!A:A,0),0),0)</f>
        <v>1220 - College Utilities Corporation</v>
      </c>
      <c r="D171" s="170" t="str" cm="1">
        <f t="array" ref="D171">IFERROR(INDEX('Legal Entity'!C:C,MATCH(F171,'Legal Entity'!A:A,0),0),0)</f>
        <v>US</v>
      </c>
      <c r="E171" s="170" t="s">
        <v>631</v>
      </c>
      <c r="F171" s="170" t="s">
        <v>70</v>
      </c>
      <c r="G171" s="170"/>
      <c r="H171" s="171">
        <f>SUM('General Liability'!AQ$52+'General Liability'!AQ$71)*$BI171</f>
        <v>0</v>
      </c>
      <c r="I171" s="171">
        <f>SUM('General Liability'!AR$52+'General Liability'!AR$71)*$BI171</f>
        <v>0</v>
      </c>
      <c r="J171" s="171">
        <f>SUM('General Liability'!AS$52+'General Liability'!AS$71)*$BI171</f>
        <v>0</v>
      </c>
      <c r="K171" s="171">
        <f>SUM('General Liability'!AT$52+'General Liability'!AT$71)*$BI171</f>
        <v>0</v>
      </c>
      <c r="L171" s="171">
        <f>SUM('General Liability'!AU$52+'General Liability'!AU$71)*$BI171</f>
        <v>0</v>
      </c>
      <c r="M171" s="171">
        <f>SUM('General Liability'!AV$52+'General Liability'!AV$71)*$BI171</f>
        <v>0</v>
      </c>
      <c r="N171" s="171">
        <f>SUM('General Liability'!AW$52+'General Liability'!AW$71)*$BI171</f>
        <v>0</v>
      </c>
      <c r="O171" s="171">
        <f>SUM('General Liability'!AX$52+'General Liability'!AX$71)*$BI171</f>
        <v>0</v>
      </c>
      <c r="P171" s="171">
        <f>SUM('General Liability'!AY$52+'General Liability'!AY$71)*$BI171</f>
        <v>0</v>
      </c>
      <c r="Q171" s="171">
        <f>SUM('General Liability'!AZ$52+'General Liability'!AZ$71)*$BI171</f>
        <v>0</v>
      </c>
      <c r="R171" s="171">
        <f>SUM('General Liability'!BA$52+'General Liability'!BA$71)*$BI171</f>
        <v>0</v>
      </c>
      <c r="S171" s="171">
        <f>SUM('General Liability'!BB$52+'General Liability'!BB$71)*$BI171</f>
        <v>0</v>
      </c>
      <c r="T171" s="171">
        <f>SUM('General Liability'!BC$52+'General Liability'!BC$71)*$BI171</f>
        <v>0</v>
      </c>
      <c r="U171" s="171">
        <f>SUM('General Liability'!BD$52+'General Liability'!BD$71)*$BI171</f>
        <v>0</v>
      </c>
      <c r="V171" s="171">
        <f>SUM('General Liability'!BE$52+'General Liability'!BE$71)*$BI171</f>
        <v>0</v>
      </c>
      <c r="W171" s="171">
        <f>SUM('General Liability'!BF$52+'General Liability'!BF$71)*$BI171</f>
        <v>0</v>
      </c>
      <c r="X171" s="171">
        <f>SUM('General Liability'!BG$52+'General Liability'!BG$71)*$BI171</f>
        <v>0</v>
      </c>
      <c r="Y171" s="171">
        <f>SUM('General Liability'!BH$52+'General Liability'!BH$71)*$BI171</f>
        <v>0</v>
      </c>
      <c r="Z171" s="171">
        <f>SUM('General Liability'!BI$52+'General Liability'!BI$71)*$BI171</f>
        <v>0</v>
      </c>
      <c r="AA171" s="171">
        <f>SUM('General Liability'!BJ$52+'General Liability'!BJ$71)*$BI171</f>
        <v>0</v>
      </c>
      <c r="AB171" s="171">
        <f>SUM('General Liability'!BK$52+'General Liability'!BK$71)*$BI171</f>
        <v>0</v>
      </c>
      <c r="AC171" s="171">
        <f>SUM('General Liability'!BL$52+'General Liability'!BL$71)*$BI171</f>
        <v>0</v>
      </c>
      <c r="AD171" s="171">
        <f>SUM('General Liability'!BM$52+'General Liability'!BM$71)*$BI171</f>
        <v>0</v>
      </c>
      <c r="AE171" s="171">
        <f>SUM('General Liability'!BN$52+'General Liability'!BN$71)*$BI171</f>
        <v>0</v>
      </c>
      <c r="AF171" s="171">
        <f>SUM('General Liability'!BO$52+'General Liability'!BO$71)*$BI171</f>
        <v>0</v>
      </c>
      <c r="AG171" s="171">
        <f>SUM('General Liability'!BP$52+'General Liability'!BP$71)*$BI171</f>
        <v>0</v>
      </c>
      <c r="AH171" s="171">
        <f>SUM('General Liability'!BQ$52+'General Liability'!BQ$71)*$BI171</f>
        <v>0</v>
      </c>
      <c r="AI171" s="171">
        <f>SUM('General Liability'!BR$52+'General Liability'!BR$71)*$BI171</f>
        <v>0</v>
      </c>
      <c r="AJ171" s="171">
        <f>SUM('General Liability'!BS$52+'General Liability'!BS$71)*$BI171</f>
        <v>0</v>
      </c>
      <c r="AK171" s="171">
        <f>SUM('General Liability'!BT$52+'General Liability'!BT$71)*$BI171</f>
        <v>0</v>
      </c>
      <c r="AL171" s="171">
        <f>SUM('General Liability'!BU$52+'General Liability'!BU$71)*$BI171</f>
        <v>0</v>
      </c>
      <c r="AM171" s="171">
        <f>SUM('General Liability'!BV$52+'General Liability'!BV$71)*$BI171</f>
        <v>0</v>
      </c>
      <c r="AN171" s="171">
        <f>SUM('General Liability'!BW$52+'General Liability'!BW$71)*$BI171</f>
        <v>0</v>
      </c>
      <c r="AO171" s="171">
        <f>SUM('General Liability'!BX$52+'General Liability'!BX$71)*$BI171</f>
        <v>0</v>
      </c>
      <c r="AP171" s="171">
        <f>SUM('General Liability'!BY$52+'General Liability'!BY$71)*$BI171</f>
        <v>0</v>
      </c>
      <c r="AQ171" s="171">
        <f>SUM('General Liability'!BZ$52+'General Liability'!BZ$71)*$BI171</f>
        <v>0</v>
      </c>
      <c r="AR171" s="171">
        <f>SUM('General Liability'!CA$52+'General Liability'!CA$71)*$BI171</f>
        <v>0</v>
      </c>
      <c r="AS171" s="171">
        <f>SUM('General Liability'!CB$52+'General Liability'!CB$71)*$BI171</f>
        <v>0</v>
      </c>
      <c r="AT171" s="171">
        <f>SUM('General Liability'!CC$52+'General Liability'!CC$71)*$BI171</f>
        <v>0</v>
      </c>
      <c r="AU171" s="171">
        <f>SUM('General Liability'!CD$52+'General Liability'!CD$71)*$BI171</f>
        <v>0</v>
      </c>
      <c r="AV171" s="171">
        <f>SUM('General Liability'!CE$52+'General Liability'!CE$71)*$BI171</f>
        <v>0</v>
      </c>
      <c r="AW171" s="171">
        <f>SUM('General Liability'!CF$52+'General Liability'!CF$71)*$BI171</f>
        <v>0</v>
      </c>
      <c r="AX171" s="171">
        <f>SUM('General Liability'!CG$52+'General Liability'!CG$71)*$BI171</f>
        <v>0</v>
      </c>
      <c r="AY171" s="171">
        <f>SUM('General Liability'!CH$52+'General Liability'!CH$71)*$BI171</f>
        <v>0</v>
      </c>
      <c r="AZ171" s="171">
        <f>SUM('General Liability'!CI$52+'General Liability'!CI$71)*$BI171</f>
        <v>0</v>
      </c>
      <c r="BA171" s="171">
        <f>SUM('General Liability'!CJ$52+'General Liability'!CJ$71)*$BI171</f>
        <v>0</v>
      </c>
      <c r="BB171" s="171">
        <f>SUM('General Liability'!CK$52+'General Liability'!CK$71)*$BI171</f>
        <v>0</v>
      </c>
      <c r="BC171" s="171">
        <f>SUM('General Liability'!CL$52+'General Liability'!CL$71)*$BI171</f>
        <v>0</v>
      </c>
      <c r="BD171" s="171">
        <f>SUM('General Liability'!CM$52+'General Liability'!CM$71)*$BI171</f>
        <v>0</v>
      </c>
      <c r="BE171" s="171">
        <f>SUM('General Liability'!CN$52+'General Liability'!CN$71)*$BI171</f>
        <v>0</v>
      </c>
      <c r="BF171" s="171">
        <f>SUM('General Liability'!CO$52+'General Liability'!CO$71)*$BI171</f>
        <v>0</v>
      </c>
      <c r="BG171" s="171">
        <f>SUM('General Liability'!CP$52+'General Liability'!CP$71)*$BI171</f>
        <v>0</v>
      </c>
      <c r="BI171" s="174">
        <f>SUMIF(Revenue!$P:$P,'GL - Import (US)'!$F171,Revenue!$O:$O)</f>
        <v>0</v>
      </c>
    </row>
    <row r="172" spans="1:61" s="173" customFormat="1" ht="12.75" hidden="1" customHeight="1">
      <c r="A172" s="179" t="s">
        <v>654</v>
      </c>
      <c r="B172" s="179" t="s">
        <v>609</v>
      </c>
      <c r="C172" s="170" t="str" cm="1">
        <f t="array" ref="C172">IFERROR(INDEX('Legal Entity'!B:B,MATCH('GL - Import (US)'!F172,'Legal Entity'!A:A,0),0),0)</f>
        <v>1220 - College Utilities Corporation</v>
      </c>
      <c r="D172" s="170" t="str" cm="1">
        <f t="array" ref="D172">IFERROR(INDEX('Legal Entity'!C:C,MATCH(F172,'Legal Entity'!A:A,0),0),0)</f>
        <v>US</v>
      </c>
      <c r="E172" s="170" t="s">
        <v>631</v>
      </c>
      <c r="F172" s="170" t="s">
        <v>80</v>
      </c>
      <c r="G172" s="170"/>
      <c r="H172" s="171">
        <f>SUM('General Liability'!AQ$52+'General Liability'!AQ$71)*$BI172</f>
        <v>363.11613254880626</v>
      </c>
      <c r="I172" s="171">
        <f>SUM('General Liability'!AR$52+'General Liability'!AR$71)*$BI172</f>
        <v>466.62811533590303</v>
      </c>
      <c r="J172" s="171">
        <f>SUM('General Liability'!AS$52+'General Liability'!AS$71)*$BI172</f>
        <v>466.62811533590303</v>
      </c>
      <c r="K172" s="171">
        <f>SUM('General Liability'!AT$52+'General Liability'!AT$71)*$BI172</f>
        <v>466.62811533590303</v>
      </c>
      <c r="L172" s="171">
        <f>SUM('General Liability'!AU$52+'General Liability'!AU$71)*$BI172</f>
        <v>466.62811533590303</v>
      </c>
      <c r="M172" s="171">
        <f>SUM('General Liability'!AV$52+'General Liability'!AV$71)*$BI172</f>
        <v>466.62811533590303</v>
      </c>
      <c r="N172" s="171">
        <f>SUM('General Liability'!AW$52+'General Liability'!AW$71)*$BI172</f>
        <v>466.62811533590303</v>
      </c>
      <c r="O172" s="171">
        <f>SUM('General Liability'!AX$52+'General Liability'!AX$71)*$BI172</f>
        <v>466.62811533590303</v>
      </c>
      <c r="P172" s="171">
        <f>SUM('General Liability'!AY$52+'General Liability'!AY$71)*$BI172</f>
        <v>466.62811533590303</v>
      </c>
      <c r="Q172" s="171">
        <f>SUM('General Liability'!AZ$52+'General Liability'!AZ$71)*$BI172</f>
        <v>466.62811533590303</v>
      </c>
      <c r="R172" s="171">
        <f>SUM('General Liability'!BA$52+'General Liability'!BA$71)*$BI172</f>
        <v>466.62811533590303</v>
      </c>
      <c r="S172" s="171">
        <f>SUM('General Liability'!BB$52+'General Liability'!BB$71)*$BI172</f>
        <v>466.62811533590303</v>
      </c>
      <c r="T172" s="171">
        <f>SUM('General Liability'!BC$52+'General Liability'!BC$71)*$BI172</f>
        <v>466.62811533590303</v>
      </c>
      <c r="U172" s="171">
        <f>SUM('General Liability'!BD$52+'General Liability'!BD$71)*$BI172</f>
        <v>501.62522398609576</v>
      </c>
      <c r="V172" s="171">
        <f>SUM('General Liability'!BE$52+'General Liability'!BE$71)*$BI172</f>
        <v>501.62522398609576</v>
      </c>
      <c r="W172" s="171">
        <f>SUM('General Liability'!BF$52+'General Liability'!BF$71)*$BI172</f>
        <v>501.62522398609576</v>
      </c>
      <c r="X172" s="171">
        <f>SUM('General Liability'!BG$52+'General Liability'!BG$71)*$BI172</f>
        <v>501.62522398609576</v>
      </c>
      <c r="Y172" s="171">
        <f>SUM('General Liability'!BH$52+'General Liability'!BH$71)*$BI172</f>
        <v>501.62522398609576</v>
      </c>
      <c r="Z172" s="171">
        <f>SUM('General Liability'!BI$52+'General Liability'!BI$71)*$BI172</f>
        <v>501.62522398609576</v>
      </c>
      <c r="AA172" s="171">
        <f>SUM('General Liability'!BJ$52+'General Liability'!BJ$71)*$BI172</f>
        <v>501.62522398609576</v>
      </c>
      <c r="AB172" s="171">
        <f>SUM('General Liability'!BK$52+'General Liability'!BK$71)*$BI172</f>
        <v>501.62522398609576</v>
      </c>
      <c r="AC172" s="171">
        <f>SUM('General Liability'!BL$52+'General Liability'!BL$71)*$BI172</f>
        <v>501.62522398609576</v>
      </c>
      <c r="AD172" s="171">
        <f>SUM('General Liability'!BM$52+'General Liability'!BM$71)*$BI172</f>
        <v>501.62522398609576</v>
      </c>
      <c r="AE172" s="171">
        <f>SUM('General Liability'!BN$52+'General Liability'!BN$71)*$BI172</f>
        <v>501.62522398609576</v>
      </c>
      <c r="AF172" s="171">
        <f>SUM('General Liability'!BO$52+'General Liability'!BO$71)*$BI172</f>
        <v>501.62522398609576</v>
      </c>
      <c r="AG172" s="171">
        <f>SUM('General Liability'!BP$52+'General Liability'!BP$71)*$BI172</f>
        <v>539.24711578505287</v>
      </c>
      <c r="AH172" s="171">
        <f>SUM('General Liability'!BQ$52+'General Liability'!BQ$71)*$BI172</f>
        <v>539.24711578505287</v>
      </c>
      <c r="AI172" s="171">
        <f>SUM('General Liability'!BR$52+'General Liability'!BR$71)*$BI172</f>
        <v>539.24711578505287</v>
      </c>
      <c r="AJ172" s="171">
        <f>SUM('General Liability'!BS$52+'General Liability'!BS$71)*$BI172</f>
        <v>539.24711578505287</v>
      </c>
      <c r="AK172" s="171">
        <f>SUM('General Liability'!BT$52+'General Liability'!BT$71)*$BI172</f>
        <v>539.24711578505287</v>
      </c>
      <c r="AL172" s="171">
        <f>SUM('General Liability'!BU$52+'General Liability'!BU$71)*$BI172</f>
        <v>539.24711578505287</v>
      </c>
      <c r="AM172" s="171">
        <f>SUM('General Liability'!BV$52+'General Liability'!BV$71)*$BI172</f>
        <v>539.24711578505287</v>
      </c>
      <c r="AN172" s="171">
        <f>SUM('General Liability'!BW$52+'General Liability'!BW$71)*$BI172</f>
        <v>539.24711578505287</v>
      </c>
      <c r="AO172" s="171">
        <f>SUM('General Liability'!BX$52+'General Liability'!BX$71)*$BI172</f>
        <v>539.24711578505287</v>
      </c>
      <c r="AP172" s="171">
        <f>SUM('General Liability'!BY$52+'General Liability'!BY$71)*$BI172</f>
        <v>539.24711578505287</v>
      </c>
      <c r="AQ172" s="171">
        <f>SUM('General Liability'!BZ$52+'General Liability'!BZ$71)*$BI172</f>
        <v>539.24711578505287</v>
      </c>
      <c r="AR172" s="171">
        <f>SUM('General Liability'!CA$52+'General Liability'!CA$71)*$BI172</f>
        <v>539.24711578505287</v>
      </c>
      <c r="AS172" s="171">
        <f>SUM('General Liability'!CB$52+'General Liability'!CB$71)*$BI172</f>
        <v>555.42452925860448</v>
      </c>
      <c r="AT172" s="171">
        <f>SUM('General Liability'!CC$52+'General Liability'!CC$71)*$BI172</f>
        <v>555.42452925860448</v>
      </c>
      <c r="AU172" s="171">
        <f>SUM('General Liability'!CD$52+'General Liability'!CD$71)*$BI172</f>
        <v>555.42452925860448</v>
      </c>
      <c r="AV172" s="171">
        <f>SUM('General Liability'!CE$52+'General Liability'!CE$71)*$BI172</f>
        <v>555.42452925860448</v>
      </c>
      <c r="AW172" s="171">
        <f>SUM('General Liability'!CF$52+'General Liability'!CF$71)*$BI172</f>
        <v>555.42452925860448</v>
      </c>
      <c r="AX172" s="171">
        <f>SUM('General Liability'!CG$52+'General Liability'!CG$71)*$BI172</f>
        <v>555.42452925860448</v>
      </c>
      <c r="AY172" s="171">
        <f>SUM('General Liability'!CH$52+'General Liability'!CH$71)*$BI172</f>
        <v>555.42452925860448</v>
      </c>
      <c r="AZ172" s="171">
        <f>SUM('General Liability'!CI$52+'General Liability'!CI$71)*$BI172</f>
        <v>555.42452925860448</v>
      </c>
      <c r="BA172" s="171">
        <f>SUM('General Liability'!CJ$52+'General Liability'!CJ$71)*$BI172</f>
        <v>555.42452925860448</v>
      </c>
      <c r="BB172" s="171">
        <f>SUM('General Liability'!CK$52+'General Liability'!CK$71)*$BI172</f>
        <v>555.42452925860448</v>
      </c>
      <c r="BC172" s="171">
        <f>SUM('General Liability'!CL$52+'General Liability'!CL$71)*$BI172</f>
        <v>555.42452925860448</v>
      </c>
      <c r="BD172" s="171">
        <f>SUM('General Liability'!CM$52+'General Liability'!CM$71)*$BI172</f>
        <v>555.42452925860448</v>
      </c>
      <c r="BE172" s="171">
        <f>SUM('General Liability'!CN$52+'General Liability'!CN$71)*$BI172</f>
        <v>572.0872651363627</v>
      </c>
      <c r="BF172" s="171">
        <f>SUM('General Liability'!CO$52+'General Liability'!CO$71)*$BI172</f>
        <v>572.0872651363627</v>
      </c>
      <c r="BG172" s="171">
        <f>SUM('General Liability'!CP$52+'General Liability'!CP$71)*$BI172</f>
        <v>572.0872651363627</v>
      </c>
      <c r="BI172" s="174">
        <f>SUMIF(Revenue!$P:$P,'GL - Import (US)'!$F172,Revenue!$O:$O)</f>
        <v>9.7292937165998541E-3</v>
      </c>
    </row>
    <row r="173" spans="1:61" s="173" customFormat="1" ht="12.75" hidden="1" customHeight="1">
      <c r="A173" s="179" t="s">
        <v>654</v>
      </c>
      <c r="B173" s="179" t="s">
        <v>609</v>
      </c>
      <c r="C173" s="170" cm="1">
        <f t="array" ref="C173">IFERROR(INDEX('Legal Entity'!B:B,MATCH('GL - Import (US)'!F173,'Legal Entity'!A:A,0),0),0)</f>
        <v>0</v>
      </c>
      <c r="D173" s="170" t="str" cm="1">
        <f t="array" ref="D173">IFERROR(INDEX('Legal Entity'!C:C,MATCH(F173,'Legal Entity'!A:A,0),0),0)</f>
        <v>US</v>
      </c>
      <c r="E173" s="170" t="s">
        <v>631</v>
      </c>
      <c r="F173" s="170" t="s">
        <v>84</v>
      </c>
      <c r="G173" s="170"/>
      <c r="H173" s="171">
        <f>SUM('General Liability'!AQ$52+'General Liability'!AQ$71)*$BI173</f>
        <v>58.422449591677854</v>
      </c>
      <c r="I173" s="171">
        <f>SUM('General Liability'!AR$52+'General Liability'!AR$71)*$BI173</f>
        <v>75.076690630392804</v>
      </c>
      <c r="J173" s="171">
        <f>SUM('General Liability'!AS$52+'General Liability'!AS$71)*$BI173</f>
        <v>75.076690630392804</v>
      </c>
      <c r="K173" s="171">
        <f>SUM('General Liability'!AT$52+'General Liability'!AT$71)*$BI173</f>
        <v>75.076690630392804</v>
      </c>
      <c r="L173" s="171">
        <f>SUM('General Liability'!AU$52+'General Liability'!AU$71)*$BI173</f>
        <v>75.076690630392804</v>
      </c>
      <c r="M173" s="171">
        <f>SUM('General Liability'!AV$52+'General Liability'!AV$71)*$BI173</f>
        <v>75.076690630392804</v>
      </c>
      <c r="N173" s="171">
        <f>SUM('General Liability'!AW$52+'General Liability'!AW$71)*$BI173</f>
        <v>75.076690630392804</v>
      </c>
      <c r="O173" s="171">
        <f>SUM('General Liability'!AX$52+'General Liability'!AX$71)*$BI173</f>
        <v>75.076690630392804</v>
      </c>
      <c r="P173" s="171">
        <f>SUM('General Liability'!AY$52+'General Liability'!AY$71)*$BI173</f>
        <v>75.076690630392804</v>
      </c>
      <c r="Q173" s="171">
        <f>SUM('General Liability'!AZ$52+'General Liability'!AZ$71)*$BI173</f>
        <v>75.076690630392804</v>
      </c>
      <c r="R173" s="171">
        <f>SUM('General Liability'!BA$52+'General Liability'!BA$71)*$BI173</f>
        <v>75.076690630392804</v>
      </c>
      <c r="S173" s="171">
        <f>SUM('General Liability'!BB$52+'General Liability'!BB$71)*$BI173</f>
        <v>75.076690630392804</v>
      </c>
      <c r="T173" s="171">
        <f>SUM('General Liability'!BC$52+'General Liability'!BC$71)*$BI173</f>
        <v>75.076690630392804</v>
      </c>
      <c r="U173" s="171">
        <f>SUM('General Liability'!BD$52+'General Liability'!BD$71)*$BI173</f>
        <v>80.707442427672262</v>
      </c>
      <c r="V173" s="171">
        <f>SUM('General Liability'!BE$52+'General Liability'!BE$71)*$BI173</f>
        <v>80.707442427672262</v>
      </c>
      <c r="W173" s="171">
        <f>SUM('General Liability'!BF$52+'General Liability'!BF$71)*$BI173</f>
        <v>80.707442427672262</v>
      </c>
      <c r="X173" s="171">
        <f>SUM('General Liability'!BG$52+'General Liability'!BG$71)*$BI173</f>
        <v>80.707442427672262</v>
      </c>
      <c r="Y173" s="171">
        <f>SUM('General Liability'!BH$52+'General Liability'!BH$71)*$BI173</f>
        <v>80.707442427672262</v>
      </c>
      <c r="Z173" s="171">
        <f>SUM('General Liability'!BI$52+'General Liability'!BI$71)*$BI173</f>
        <v>80.707442427672262</v>
      </c>
      <c r="AA173" s="171">
        <f>SUM('General Liability'!BJ$52+'General Liability'!BJ$71)*$BI173</f>
        <v>80.707442427672262</v>
      </c>
      <c r="AB173" s="171">
        <f>SUM('General Liability'!BK$52+'General Liability'!BK$71)*$BI173</f>
        <v>80.707442427672262</v>
      </c>
      <c r="AC173" s="171">
        <f>SUM('General Liability'!BL$52+'General Liability'!BL$71)*$BI173</f>
        <v>80.707442427672262</v>
      </c>
      <c r="AD173" s="171">
        <f>SUM('General Liability'!BM$52+'General Liability'!BM$71)*$BI173</f>
        <v>80.707442427672262</v>
      </c>
      <c r="AE173" s="171">
        <f>SUM('General Liability'!BN$52+'General Liability'!BN$71)*$BI173</f>
        <v>80.707442427672262</v>
      </c>
      <c r="AF173" s="171">
        <f>SUM('General Liability'!BO$52+'General Liability'!BO$71)*$BI173</f>
        <v>80.707442427672262</v>
      </c>
      <c r="AG173" s="171">
        <f>SUM('General Liability'!BP$52+'General Liability'!BP$71)*$BI173</f>
        <v>86.760500609747666</v>
      </c>
      <c r="AH173" s="171">
        <f>SUM('General Liability'!BQ$52+'General Liability'!BQ$71)*$BI173</f>
        <v>86.760500609747666</v>
      </c>
      <c r="AI173" s="171">
        <f>SUM('General Liability'!BR$52+'General Liability'!BR$71)*$BI173</f>
        <v>86.760500609747666</v>
      </c>
      <c r="AJ173" s="171">
        <f>SUM('General Liability'!BS$52+'General Liability'!BS$71)*$BI173</f>
        <v>86.760500609747666</v>
      </c>
      <c r="AK173" s="171">
        <f>SUM('General Liability'!BT$52+'General Liability'!BT$71)*$BI173</f>
        <v>86.760500609747666</v>
      </c>
      <c r="AL173" s="171">
        <f>SUM('General Liability'!BU$52+'General Liability'!BU$71)*$BI173</f>
        <v>86.760500609747666</v>
      </c>
      <c r="AM173" s="171">
        <f>SUM('General Liability'!BV$52+'General Liability'!BV$71)*$BI173</f>
        <v>86.760500609747666</v>
      </c>
      <c r="AN173" s="171">
        <f>SUM('General Liability'!BW$52+'General Liability'!BW$71)*$BI173</f>
        <v>86.760500609747666</v>
      </c>
      <c r="AO173" s="171">
        <f>SUM('General Liability'!BX$52+'General Liability'!BX$71)*$BI173</f>
        <v>86.760500609747666</v>
      </c>
      <c r="AP173" s="171">
        <f>SUM('General Liability'!BY$52+'General Liability'!BY$71)*$BI173</f>
        <v>86.760500609747666</v>
      </c>
      <c r="AQ173" s="171">
        <f>SUM('General Liability'!BZ$52+'General Liability'!BZ$71)*$BI173</f>
        <v>86.760500609747666</v>
      </c>
      <c r="AR173" s="171">
        <f>SUM('General Liability'!CA$52+'General Liability'!CA$71)*$BI173</f>
        <v>86.760500609747666</v>
      </c>
      <c r="AS173" s="171">
        <f>SUM('General Liability'!CB$52+'General Liability'!CB$71)*$BI173</f>
        <v>89.363315628040098</v>
      </c>
      <c r="AT173" s="171">
        <f>SUM('General Liability'!CC$52+'General Liability'!CC$71)*$BI173</f>
        <v>89.363315628040098</v>
      </c>
      <c r="AU173" s="171">
        <f>SUM('General Liability'!CD$52+'General Liability'!CD$71)*$BI173</f>
        <v>89.363315628040098</v>
      </c>
      <c r="AV173" s="171">
        <f>SUM('General Liability'!CE$52+'General Liability'!CE$71)*$BI173</f>
        <v>89.363315628040098</v>
      </c>
      <c r="AW173" s="171">
        <f>SUM('General Liability'!CF$52+'General Liability'!CF$71)*$BI173</f>
        <v>89.363315628040098</v>
      </c>
      <c r="AX173" s="171">
        <f>SUM('General Liability'!CG$52+'General Liability'!CG$71)*$BI173</f>
        <v>89.363315628040098</v>
      </c>
      <c r="AY173" s="171">
        <f>SUM('General Liability'!CH$52+'General Liability'!CH$71)*$BI173</f>
        <v>89.363315628040098</v>
      </c>
      <c r="AZ173" s="171">
        <f>SUM('General Liability'!CI$52+'General Liability'!CI$71)*$BI173</f>
        <v>89.363315628040098</v>
      </c>
      <c r="BA173" s="171">
        <f>SUM('General Liability'!CJ$52+'General Liability'!CJ$71)*$BI173</f>
        <v>89.363315628040098</v>
      </c>
      <c r="BB173" s="171">
        <f>SUM('General Liability'!CK$52+'General Liability'!CK$71)*$BI173</f>
        <v>89.363315628040098</v>
      </c>
      <c r="BC173" s="171">
        <f>SUM('General Liability'!CL$52+'General Liability'!CL$71)*$BI173</f>
        <v>89.363315628040098</v>
      </c>
      <c r="BD173" s="171">
        <f>SUM('General Liability'!CM$52+'General Liability'!CM$71)*$BI173</f>
        <v>89.363315628040098</v>
      </c>
      <c r="BE173" s="171">
        <f>SUM('General Liability'!CN$52+'General Liability'!CN$71)*$BI173</f>
        <v>92.044215096881302</v>
      </c>
      <c r="BF173" s="171">
        <f>SUM('General Liability'!CO$52+'General Liability'!CO$71)*$BI173</f>
        <v>92.044215096881302</v>
      </c>
      <c r="BG173" s="171">
        <f>SUM('General Liability'!CP$52+'General Liability'!CP$71)*$BI173</f>
        <v>92.044215096881302</v>
      </c>
      <c r="BI173" s="174">
        <f>SUMIF(Revenue!$P:$P,'GL - Import (US)'!$F173,Revenue!$O:$O)</f>
        <v>1.5653646885112806E-3</v>
      </c>
    </row>
    <row r="174" spans="1:61" s="173" customFormat="1" ht="12.75" hidden="1" customHeight="1">
      <c r="A174" s="179" t="s">
        <v>654</v>
      </c>
      <c r="B174" s="179" t="s">
        <v>609</v>
      </c>
      <c r="C174" s="170" t="str" cm="1">
        <f t="array" ref="C174">IFERROR(INDEX('Legal Entity'!B:B,MATCH('GL - Import (US)'!F174,'Legal Entity'!A:A,0),0),0)</f>
        <v>1225 - Utility Services of Alaska, Inc.</v>
      </c>
      <c r="D174" s="170" t="str" cm="1">
        <f t="array" ref="D174">IFERROR(INDEX('Legal Entity'!C:C,MATCH(F174,'Legal Entity'!A:A,0),0),0)</f>
        <v>US</v>
      </c>
      <c r="E174" s="170" t="s">
        <v>631</v>
      </c>
      <c r="F174" s="170" t="s">
        <v>86</v>
      </c>
      <c r="G174" s="170"/>
      <c r="H174" s="171">
        <f>SUM('General Liability'!AQ$52+'General Liability'!AQ$71)*$BI174</f>
        <v>0</v>
      </c>
      <c r="I174" s="171">
        <f>SUM('General Liability'!AR$52+'General Liability'!AR$71)*$BI174</f>
        <v>0</v>
      </c>
      <c r="J174" s="171">
        <f>SUM('General Liability'!AS$52+'General Liability'!AS$71)*$BI174</f>
        <v>0</v>
      </c>
      <c r="K174" s="171">
        <f>SUM('General Liability'!AT$52+'General Liability'!AT$71)*$BI174</f>
        <v>0</v>
      </c>
      <c r="L174" s="171">
        <f>SUM('General Liability'!AU$52+'General Liability'!AU$71)*$BI174</f>
        <v>0</v>
      </c>
      <c r="M174" s="171">
        <f>SUM('General Liability'!AV$52+'General Liability'!AV$71)*$BI174</f>
        <v>0</v>
      </c>
      <c r="N174" s="171">
        <f>SUM('General Liability'!AW$52+'General Liability'!AW$71)*$BI174</f>
        <v>0</v>
      </c>
      <c r="O174" s="171">
        <f>SUM('General Liability'!AX$52+'General Liability'!AX$71)*$BI174</f>
        <v>0</v>
      </c>
      <c r="P174" s="171">
        <f>SUM('General Liability'!AY$52+'General Liability'!AY$71)*$BI174</f>
        <v>0</v>
      </c>
      <c r="Q174" s="171">
        <f>SUM('General Liability'!AZ$52+'General Liability'!AZ$71)*$BI174</f>
        <v>0</v>
      </c>
      <c r="R174" s="171">
        <f>SUM('General Liability'!BA$52+'General Liability'!BA$71)*$BI174</f>
        <v>0</v>
      </c>
      <c r="S174" s="171">
        <f>SUM('General Liability'!BB$52+'General Liability'!BB$71)*$BI174</f>
        <v>0</v>
      </c>
      <c r="T174" s="171">
        <f>SUM('General Liability'!BC$52+'General Liability'!BC$71)*$BI174</f>
        <v>0</v>
      </c>
      <c r="U174" s="171">
        <f>SUM('General Liability'!BD$52+'General Liability'!BD$71)*$BI174</f>
        <v>0</v>
      </c>
      <c r="V174" s="171">
        <f>SUM('General Liability'!BE$52+'General Liability'!BE$71)*$BI174</f>
        <v>0</v>
      </c>
      <c r="W174" s="171">
        <f>SUM('General Liability'!BF$52+'General Liability'!BF$71)*$BI174</f>
        <v>0</v>
      </c>
      <c r="X174" s="171">
        <f>SUM('General Liability'!BG$52+'General Liability'!BG$71)*$BI174</f>
        <v>0</v>
      </c>
      <c r="Y174" s="171">
        <f>SUM('General Liability'!BH$52+'General Liability'!BH$71)*$BI174</f>
        <v>0</v>
      </c>
      <c r="Z174" s="171">
        <f>SUM('General Liability'!BI$52+'General Liability'!BI$71)*$BI174</f>
        <v>0</v>
      </c>
      <c r="AA174" s="171">
        <f>SUM('General Liability'!BJ$52+'General Liability'!BJ$71)*$BI174</f>
        <v>0</v>
      </c>
      <c r="AB174" s="171">
        <f>SUM('General Liability'!BK$52+'General Liability'!BK$71)*$BI174</f>
        <v>0</v>
      </c>
      <c r="AC174" s="171">
        <f>SUM('General Liability'!BL$52+'General Liability'!BL$71)*$BI174</f>
        <v>0</v>
      </c>
      <c r="AD174" s="171">
        <f>SUM('General Liability'!BM$52+'General Liability'!BM$71)*$BI174</f>
        <v>0</v>
      </c>
      <c r="AE174" s="171">
        <f>SUM('General Liability'!BN$52+'General Liability'!BN$71)*$BI174</f>
        <v>0</v>
      </c>
      <c r="AF174" s="171">
        <f>SUM('General Liability'!BO$52+'General Liability'!BO$71)*$BI174</f>
        <v>0</v>
      </c>
      <c r="AG174" s="171">
        <f>SUM('General Liability'!BP$52+'General Liability'!BP$71)*$BI174</f>
        <v>0</v>
      </c>
      <c r="AH174" s="171">
        <f>SUM('General Liability'!BQ$52+'General Liability'!BQ$71)*$BI174</f>
        <v>0</v>
      </c>
      <c r="AI174" s="171">
        <f>SUM('General Liability'!BR$52+'General Liability'!BR$71)*$BI174</f>
        <v>0</v>
      </c>
      <c r="AJ174" s="171">
        <f>SUM('General Liability'!BS$52+'General Liability'!BS$71)*$BI174</f>
        <v>0</v>
      </c>
      <c r="AK174" s="171">
        <f>SUM('General Liability'!BT$52+'General Liability'!BT$71)*$BI174</f>
        <v>0</v>
      </c>
      <c r="AL174" s="171">
        <f>SUM('General Liability'!BU$52+'General Liability'!BU$71)*$BI174</f>
        <v>0</v>
      </c>
      <c r="AM174" s="171">
        <f>SUM('General Liability'!BV$52+'General Liability'!BV$71)*$BI174</f>
        <v>0</v>
      </c>
      <c r="AN174" s="171">
        <f>SUM('General Liability'!BW$52+'General Liability'!BW$71)*$BI174</f>
        <v>0</v>
      </c>
      <c r="AO174" s="171">
        <f>SUM('General Liability'!BX$52+'General Liability'!BX$71)*$BI174</f>
        <v>0</v>
      </c>
      <c r="AP174" s="171">
        <f>SUM('General Liability'!BY$52+'General Liability'!BY$71)*$BI174</f>
        <v>0</v>
      </c>
      <c r="AQ174" s="171">
        <f>SUM('General Liability'!BZ$52+'General Liability'!BZ$71)*$BI174</f>
        <v>0</v>
      </c>
      <c r="AR174" s="171">
        <f>SUM('General Liability'!CA$52+'General Liability'!CA$71)*$BI174</f>
        <v>0</v>
      </c>
      <c r="AS174" s="171">
        <f>SUM('General Liability'!CB$52+'General Liability'!CB$71)*$BI174</f>
        <v>0</v>
      </c>
      <c r="AT174" s="171">
        <f>SUM('General Liability'!CC$52+'General Liability'!CC$71)*$BI174</f>
        <v>0</v>
      </c>
      <c r="AU174" s="171">
        <f>SUM('General Liability'!CD$52+'General Liability'!CD$71)*$BI174</f>
        <v>0</v>
      </c>
      <c r="AV174" s="171">
        <f>SUM('General Liability'!CE$52+'General Liability'!CE$71)*$BI174</f>
        <v>0</v>
      </c>
      <c r="AW174" s="171">
        <f>SUM('General Liability'!CF$52+'General Liability'!CF$71)*$BI174</f>
        <v>0</v>
      </c>
      <c r="AX174" s="171">
        <f>SUM('General Liability'!CG$52+'General Liability'!CG$71)*$BI174</f>
        <v>0</v>
      </c>
      <c r="AY174" s="171">
        <f>SUM('General Liability'!CH$52+'General Liability'!CH$71)*$BI174</f>
        <v>0</v>
      </c>
      <c r="AZ174" s="171">
        <f>SUM('General Liability'!CI$52+'General Liability'!CI$71)*$BI174</f>
        <v>0</v>
      </c>
      <c r="BA174" s="171">
        <f>SUM('General Liability'!CJ$52+'General Liability'!CJ$71)*$BI174</f>
        <v>0</v>
      </c>
      <c r="BB174" s="171">
        <f>SUM('General Liability'!CK$52+'General Liability'!CK$71)*$BI174</f>
        <v>0</v>
      </c>
      <c r="BC174" s="171">
        <f>SUM('General Liability'!CL$52+'General Liability'!CL$71)*$BI174</f>
        <v>0</v>
      </c>
      <c r="BD174" s="171">
        <f>SUM('General Liability'!CM$52+'General Liability'!CM$71)*$BI174</f>
        <v>0</v>
      </c>
      <c r="BE174" s="171">
        <f>SUM('General Liability'!CN$52+'General Liability'!CN$71)*$BI174</f>
        <v>0</v>
      </c>
      <c r="BF174" s="171">
        <f>SUM('General Liability'!CO$52+'General Liability'!CO$71)*$BI174</f>
        <v>0</v>
      </c>
      <c r="BG174" s="171">
        <f>SUM('General Liability'!CP$52+'General Liability'!CP$71)*$BI174</f>
        <v>0</v>
      </c>
      <c r="BI174" s="174">
        <f>SUMIF(Revenue!$P:$P,'GL - Import (US)'!$F174,Revenue!$O:$O)</f>
        <v>0</v>
      </c>
    </row>
    <row r="175" spans="1:61" s="173" customFormat="1" ht="12.75" hidden="1" customHeight="1">
      <c r="A175" s="179" t="s">
        <v>654</v>
      </c>
      <c r="B175" s="179" t="s">
        <v>609</v>
      </c>
      <c r="C175" s="170" cm="1">
        <f t="array" ref="C175">IFERROR(INDEX('Legal Entity'!B:B,MATCH('GL - Import (US)'!F175,'Legal Entity'!A:A,0),0),0)</f>
        <v>0</v>
      </c>
      <c r="D175" s="170" t="str" cm="1">
        <f t="array" ref="D175">IFERROR(INDEX('Legal Entity'!C:C,MATCH(F175,'Legal Entity'!A:A,0),0),0)</f>
        <v>US</v>
      </c>
      <c r="E175" s="170" t="s">
        <v>631</v>
      </c>
      <c r="F175" s="170" t="s">
        <v>87</v>
      </c>
      <c r="G175" s="170"/>
      <c r="H175" s="171">
        <f>SUM('General Liability'!AQ$52+'General Liability'!AQ$71)*$BI175</f>
        <v>651.77301746509659</v>
      </c>
      <c r="I175" s="171">
        <f>SUM('General Liability'!AR$52+'General Liability'!AR$71)*$BI175</f>
        <v>837.571199692302</v>
      </c>
      <c r="J175" s="171">
        <f>SUM('General Liability'!AS$52+'General Liability'!AS$71)*$BI175</f>
        <v>837.571199692302</v>
      </c>
      <c r="K175" s="171">
        <f>SUM('General Liability'!AT$52+'General Liability'!AT$71)*$BI175</f>
        <v>837.571199692302</v>
      </c>
      <c r="L175" s="171">
        <f>SUM('General Liability'!AU$52+'General Liability'!AU$71)*$BI175</f>
        <v>837.571199692302</v>
      </c>
      <c r="M175" s="171">
        <f>SUM('General Liability'!AV$52+'General Liability'!AV$71)*$BI175</f>
        <v>837.571199692302</v>
      </c>
      <c r="N175" s="171">
        <f>SUM('General Liability'!AW$52+'General Liability'!AW$71)*$BI175</f>
        <v>837.571199692302</v>
      </c>
      <c r="O175" s="171">
        <f>SUM('General Liability'!AX$52+'General Liability'!AX$71)*$BI175</f>
        <v>837.571199692302</v>
      </c>
      <c r="P175" s="171">
        <f>SUM('General Liability'!AY$52+'General Liability'!AY$71)*$BI175</f>
        <v>837.571199692302</v>
      </c>
      <c r="Q175" s="171">
        <f>SUM('General Liability'!AZ$52+'General Liability'!AZ$71)*$BI175</f>
        <v>837.571199692302</v>
      </c>
      <c r="R175" s="171">
        <f>SUM('General Liability'!BA$52+'General Liability'!BA$71)*$BI175</f>
        <v>837.571199692302</v>
      </c>
      <c r="S175" s="171">
        <f>SUM('General Liability'!BB$52+'General Liability'!BB$71)*$BI175</f>
        <v>837.571199692302</v>
      </c>
      <c r="T175" s="171">
        <f>SUM('General Liability'!BC$52+'General Liability'!BC$71)*$BI175</f>
        <v>837.571199692302</v>
      </c>
      <c r="U175" s="171">
        <f>SUM('General Liability'!BD$52+'General Liability'!BD$71)*$BI175</f>
        <v>900.38903966922476</v>
      </c>
      <c r="V175" s="171">
        <f>SUM('General Liability'!BE$52+'General Liability'!BE$71)*$BI175</f>
        <v>900.38903966922476</v>
      </c>
      <c r="W175" s="171">
        <f>SUM('General Liability'!BF$52+'General Liability'!BF$71)*$BI175</f>
        <v>900.38903966922476</v>
      </c>
      <c r="X175" s="171">
        <f>SUM('General Liability'!BG$52+'General Liability'!BG$71)*$BI175</f>
        <v>900.38903966922476</v>
      </c>
      <c r="Y175" s="171">
        <f>SUM('General Liability'!BH$52+'General Liability'!BH$71)*$BI175</f>
        <v>900.38903966922476</v>
      </c>
      <c r="Z175" s="171">
        <f>SUM('General Liability'!BI$52+'General Liability'!BI$71)*$BI175</f>
        <v>900.38903966922476</v>
      </c>
      <c r="AA175" s="171">
        <f>SUM('General Liability'!BJ$52+'General Liability'!BJ$71)*$BI175</f>
        <v>900.38903966922476</v>
      </c>
      <c r="AB175" s="171">
        <f>SUM('General Liability'!BK$52+'General Liability'!BK$71)*$BI175</f>
        <v>900.38903966922476</v>
      </c>
      <c r="AC175" s="171">
        <f>SUM('General Liability'!BL$52+'General Liability'!BL$71)*$BI175</f>
        <v>900.38903966922476</v>
      </c>
      <c r="AD175" s="171">
        <f>SUM('General Liability'!BM$52+'General Liability'!BM$71)*$BI175</f>
        <v>900.38903966922476</v>
      </c>
      <c r="AE175" s="171">
        <f>SUM('General Liability'!BN$52+'General Liability'!BN$71)*$BI175</f>
        <v>900.38903966922476</v>
      </c>
      <c r="AF175" s="171">
        <f>SUM('General Liability'!BO$52+'General Liability'!BO$71)*$BI175</f>
        <v>900.38903966922476</v>
      </c>
      <c r="AG175" s="171">
        <f>SUM('General Liability'!BP$52+'General Liability'!BP$71)*$BI175</f>
        <v>967.91821764441647</v>
      </c>
      <c r="AH175" s="171">
        <f>SUM('General Liability'!BQ$52+'General Liability'!BQ$71)*$BI175</f>
        <v>967.91821764441647</v>
      </c>
      <c r="AI175" s="171">
        <f>SUM('General Liability'!BR$52+'General Liability'!BR$71)*$BI175</f>
        <v>967.91821764441647</v>
      </c>
      <c r="AJ175" s="171">
        <f>SUM('General Liability'!BS$52+'General Liability'!BS$71)*$BI175</f>
        <v>967.91821764441647</v>
      </c>
      <c r="AK175" s="171">
        <f>SUM('General Liability'!BT$52+'General Liability'!BT$71)*$BI175</f>
        <v>967.91821764441647</v>
      </c>
      <c r="AL175" s="171">
        <f>SUM('General Liability'!BU$52+'General Liability'!BU$71)*$BI175</f>
        <v>967.91821764441647</v>
      </c>
      <c r="AM175" s="171">
        <f>SUM('General Liability'!BV$52+'General Liability'!BV$71)*$BI175</f>
        <v>967.91821764441647</v>
      </c>
      <c r="AN175" s="171">
        <f>SUM('General Liability'!BW$52+'General Liability'!BW$71)*$BI175</f>
        <v>967.91821764441647</v>
      </c>
      <c r="AO175" s="171">
        <f>SUM('General Liability'!BX$52+'General Liability'!BX$71)*$BI175</f>
        <v>967.91821764441647</v>
      </c>
      <c r="AP175" s="171">
        <f>SUM('General Liability'!BY$52+'General Liability'!BY$71)*$BI175</f>
        <v>967.91821764441647</v>
      </c>
      <c r="AQ175" s="171">
        <f>SUM('General Liability'!BZ$52+'General Liability'!BZ$71)*$BI175</f>
        <v>967.91821764441647</v>
      </c>
      <c r="AR175" s="171">
        <f>SUM('General Liability'!CA$52+'General Liability'!CA$71)*$BI175</f>
        <v>967.91821764441647</v>
      </c>
      <c r="AS175" s="171">
        <f>SUM('General Liability'!CB$52+'General Liability'!CB$71)*$BI175</f>
        <v>996.955764173749</v>
      </c>
      <c r="AT175" s="171">
        <f>SUM('General Liability'!CC$52+'General Liability'!CC$71)*$BI175</f>
        <v>996.955764173749</v>
      </c>
      <c r="AU175" s="171">
        <f>SUM('General Liability'!CD$52+'General Liability'!CD$71)*$BI175</f>
        <v>996.955764173749</v>
      </c>
      <c r="AV175" s="171">
        <f>SUM('General Liability'!CE$52+'General Liability'!CE$71)*$BI175</f>
        <v>996.955764173749</v>
      </c>
      <c r="AW175" s="171">
        <f>SUM('General Liability'!CF$52+'General Liability'!CF$71)*$BI175</f>
        <v>996.955764173749</v>
      </c>
      <c r="AX175" s="171">
        <f>SUM('General Liability'!CG$52+'General Liability'!CG$71)*$BI175</f>
        <v>996.955764173749</v>
      </c>
      <c r="AY175" s="171">
        <f>SUM('General Liability'!CH$52+'General Liability'!CH$71)*$BI175</f>
        <v>996.955764173749</v>
      </c>
      <c r="AZ175" s="171">
        <f>SUM('General Liability'!CI$52+'General Liability'!CI$71)*$BI175</f>
        <v>996.955764173749</v>
      </c>
      <c r="BA175" s="171">
        <f>SUM('General Liability'!CJ$52+'General Liability'!CJ$71)*$BI175</f>
        <v>996.955764173749</v>
      </c>
      <c r="BB175" s="171">
        <f>SUM('General Liability'!CK$52+'General Liability'!CK$71)*$BI175</f>
        <v>996.955764173749</v>
      </c>
      <c r="BC175" s="171">
        <f>SUM('General Liability'!CL$52+'General Liability'!CL$71)*$BI175</f>
        <v>996.955764173749</v>
      </c>
      <c r="BD175" s="171">
        <f>SUM('General Liability'!CM$52+'General Liability'!CM$71)*$BI175</f>
        <v>996.955764173749</v>
      </c>
      <c r="BE175" s="171">
        <f>SUM('General Liability'!CN$52+'General Liability'!CN$71)*$BI175</f>
        <v>1026.8644370989616</v>
      </c>
      <c r="BF175" s="171">
        <f>SUM('General Liability'!CO$52+'General Liability'!CO$71)*$BI175</f>
        <v>1026.8644370989616</v>
      </c>
      <c r="BG175" s="171">
        <f>SUM('General Liability'!CP$52+'General Liability'!CP$71)*$BI175</f>
        <v>1026.8644370989616</v>
      </c>
      <c r="BI175" s="174">
        <f>SUMIF(Revenue!$P:$P,'GL - Import (US)'!$F175,Revenue!$O:$O)</f>
        <v>1.7463534541859446E-2</v>
      </c>
    </row>
    <row r="176" spans="1:61" s="173" customFormat="1" ht="12.75" hidden="1" customHeight="1">
      <c r="A176" s="179" t="s">
        <v>654</v>
      </c>
      <c r="B176" s="179" t="s">
        <v>609</v>
      </c>
      <c r="C176" s="170" cm="1">
        <f t="array" ref="C176">IFERROR(INDEX('Legal Entity'!B:B,MATCH('GL - Import (US)'!F176,'Legal Entity'!A:A,0),0),0)</f>
        <v>0</v>
      </c>
      <c r="D176" s="170" t="str" cm="1">
        <f t="array" ref="D176">IFERROR(INDEX('Legal Entity'!C:C,MATCH(F176,'Legal Entity'!A:A,0),0),0)</f>
        <v>US</v>
      </c>
      <c r="E176" s="170" t="s">
        <v>631</v>
      </c>
      <c r="F176" s="170" t="s">
        <v>35</v>
      </c>
      <c r="G176" s="170"/>
      <c r="H176" s="171">
        <f>SUM('General Liability'!AQ$52+'General Liability'!AQ$71)*$BI176</f>
        <v>36.093159685872543</v>
      </c>
      <c r="I176" s="171">
        <f>SUM('General Liability'!AR$52+'General Liability'!AR$71)*$BI176</f>
        <v>46.38208432800149</v>
      </c>
      <c r="J176" s="171">
        <f>SUM('General Liability'!AS$52+'General Liability'!AS$71)*$BI176</f>
        <v>46.38208432800149</v>
      </c>
      <c r="K176" s="171">
        <f>SUM('General Liability'!AT$52+'General Liability'!AT$71)*$BI176</f>
        <v>46.38208432800149</v>
      </c>
      <c r="L176" s="171">
        <f>SUM('General Liability'!AU$52+'General Liability'!AU$71)*$BI176</f>
        <v>46.38208432800149</v>
      </c>
      <c r="M176" s="171">
        <f>SUM('General Liability'!AV$52+'General Liability'!AV$71)*$BI176</f>
        <v>46.38208432800149</v>
      </c>
      <c r="N176" s="171">
        <f>SUM('General Liability'!AW$52+'General Liability'!AW$71)*$BI176</f>
        <v>46.38208432800149</v>
      </c>
      <c r="O176" s="171">
        <f>SUM('General Liability'!AX$52+'General Liability'!AX$71)*$BI176</f>
        <v>46.38208432800149</v>
      </c>
      <c r="P176" s="171">
        <f>SUM('General Liability'!AY$52+'General Liability'!AY$71)*$BI176</f>
        <v>46.38208432800149</v>
      </c>
      <c r="Q176" s="171">
        <f>SUM('General Liability'!AZ$52+'General Liability'!AZ$71)*$BI176</f>
        <v>46.38208432800149</v>
      </c>
      <c r="R176" s="171">
        <f>SUM('General Liability'!BA$52+'General Liability'!BA$71)*$BI176</f>
        <v>46.38208432800149</v>
      </c>
      <c r="S176" s="171">
        <f>SUM('General Liability'!BB$52+'General Liability'!BB$71)*$BI176</f>
        <v>46.38208432800149</v>
      </c>
      <c r="T176" s="171">
        <f>SUM('General Liability'!BC$52+'General Liability'!BC$71)*$BI176</f>
        <v>46.38208432800149</v>
      </c>
      <c r="U176" s="171">
        <f>SUM('General Liability'!BD$52+'General Liability'!BD$71)*$BI176</f>
        <v>49.860740652601599</v>
      </c>
      <c r="V176" s="171">
        <f>SUM('General Liability'!BE$52+'General Liability'!BE$71)*$BI176</f>
        <v>49.860740652601599</v>
      </c>
      <c r="W176" s="171">
        <f>SUM('General Liability'!BF$52+'General Liability'!BF$71)*$BI176</f>
        <v>49.860740652601599</v>
      </c>
      <c r="X176" s="171">
        <f>SUM('General Liability'!BG$52+'General Liability'!BG$71)*$BI176</f>
        <v>49.860740652601599</v>
      </c>
      <c r="Y176" s="171">
        <f>SUM('General Liability'!BH$52+'General Liability'!BH$71)*$BI176</f>
        <v>49.860740652601599</v>
      </c>
      <c r="Z176" s="171">
        <f>SUM('General Liability'!BI$52+'General Liability'!BI$71)*$BI176</f>
        <v>49.860740652601599</v>
      </c>
      <c r="AA176" s="171">
        <f>SUM('General Liability'!BJ$52+'General Liability'!BJ$71)*$BI176</f>
        <v>49.860740652601599</v>
      </c>
      <c r="AB176" s="171">
        <f>SUM('General Liability'!BK$52+'General Liability'!BK$71)*$BI176</f>
        <v>49.860740652601599</v>
      </c>
      <c r="AC176" s="171">
        <f>SUM('General Liability'!BL$52+'General Liability'!BL$71)*$BI176</f>
        <v>49.860740652601599</v>
      </c>
      <c r="AD176" s="171">
        <f>SUM('General Liability'!BM$52+'General Liability'!BM$71)*$BI176</f>
        <v>49.860740652601599</v>
      </c>
      <c r="AE176" s="171">
        <f>SUM('General Liability'!BN$52+'General Liability'!BN$71)*$BI176</f>
        <v>49.860740652601599</v>
      </c>
      <c r="AF176" s="171">
        <f>SUM('General Liability'!BO$52+'General Liability'!BO$71)*$BI176</f>
        <v>49.860740652601599</v>
      </c>
      <c r="AG176" s="171">
        <f>SUM('General Liability'!BP$52+'General Liability'!BP$71)*$BI176</f>
        <v>53.600296201546719</v>
      </c>
      <c r="AH176" s="171">
        <f>SUM('General Liability'!BQ$52+'General Liability'!BQ$71)*$BI176</f>
        <v>53.600296201546719</v>
      </c>
      <c r="AI176" s="171">
        <f>SUM('General Liability'!BR$52+'General Liability'!BR$71)*$BI176</f>
        <v>53.600296201546719</v>
      </c>
      <c r="AJ176" s="171">
        <f>SUM('General Liability'!BS$52+'General Liability'!BS$71)*$BI176</f>
        <v>53.600296201546719</v>
      </c>
      <c r="AK176" s="171">
        <f>SUM('General Liability'!BT$52+'General Liability'!BT$71)*$BI176</f>
        <v>53.600296201546719</v>
      </c>
      <c r="AL176" s="171">
        <f>SUM('General Liability'!BU$52+'General Liability'!BU$71)*$BI176</f>
        <v>53.600296201546719</v>
      </c>
      <c r="AM176" s="171">
        <f>SUM('General Liability'!BV$52+'General Liability'!BV$71)*$BI176</f>
        <v>53.600296201546719</v>
      </c>
      <c r="AN176" s="171">
        <f>SUM('General Liability'!BW$52+'General Liability'!BW$71)*$BI176</f>
        <v>53.600296201546719</v>
      </c>
      <c r="AO176" s="171">
        <f>SUM('General Liability'!BX$52+'General Liability'!BX$71)*$BI176</f>
        <v>53.600296201546719</v>
      </c>
      <c r="AP176" s="171">
        <f>SUM('General Liability'!BY$52+'General Liability'!BY$71)*$BI176</f>
        <v>53.600296201546719</v>
      </c>
      <c r="AQ176" s="171">
        <f>SUM('General Liability'!BZ$52+'General Liability'!BZ$71)*$BI176</f>
        <v>53.600296201546719</v>
      </c>
      <c r="AR176" s="171">
        <f>SUM('General Liability'!CA$52+'General Liability'!CA$71)*$BI176</f>
        <v>53.600296201546719</v>
      </c>
      <c r="AS176" s="171">
        <f>SUM('General Liability'!CB$52+'General Liability'!CB$71)*$BI176</f>
        <v>55.208305087593118</v>
      </c>
      <c r="AT176" s="171">
        <f>SUM('General Liability'!CC$52+'General Liability'!CC$71)*$BI176</f>
        <v>55.208305087593118</v>
      </c>
      <c r="AU176" s="171">
        <f>SUM('General Liability'!CD$52+'General Liability'!CD$71)*$BI176</f>
        <v>55.208305087593118</v>
      </c>
      <c r="AV176" s="171">
        <f>SUM('General Liability'!CE$52+'General Liability'!CE$71)*$BI176</f>
        <v>55.208305087593118</v>
      </c>
      <c r="AW176" s="171">
        <f>SUM('General Liability'!CF$52+'General Liability'!CF$71)*$BI176</f>
        <v>55.208305087593118</v>
      </c>
      <c r="AX176" s="171">
        <f>SUM('General Liability'!CG$52+'General Liability'!CG$71)*$BI176</f>
        <v>55.208305087593118</v>
      </c>
      <c r="AY176" s="171">
        <f>SUM('General Liability'!CH$52+'General Liability'!CH$71)*$BI176</f>
        <v>55.208305087593118</v>
      </c>
      <c r="AZ176" s="171">
        <f>SUM('General Liability'!CI$52+'General Liability'!CI$71)*$BI176</f>
        <v>55.208305087593118</v>
      </c>
      <c r="BA176" s="171">
        <f>SUM('General Liability'!CJ$52+'General Liability'!CJ$71)*$BI176</f>
        <v>55.208305087593118</v>
      </c>
      <c r="BB176" s="171">
        <f>SUM('General Liability'!CK$52+'General Liability'!CK$71)*$BI176</f>
        <v>55.208305087593118</v>
      </c>
      <c r="BC176" s="171">
        <f>SUM('General Liability'!CL$52+'General Liability'!CL$71)*$BI176</f>
        <v>55.208305087593118</v>
      </c>
      <c r="BD176" s="171">
        <f>SUM('General Liability'!CM$52+'General Liability'!CM$71)*$BI176</f>
        <v>55.208305087593118</v>
      </c>
      <c r="BE176" s="171">
        <f>SUM('General Liability'!CN$52+'General Liability'!CN$71)*$BI176</f>
        <v>56.864554240220919</v>
      </c>
      <c r="BF176" s="171">
        <f>SUM('General Liability'!CO$52+'General Liability'!CO$71)*$BI176</f>
        <v>56.864554240220919</v>
      </c>
      <c r="BG176" s="171">
        <f>SUM('General Liability'!CP$52+'General Liability'!CP$71)*$BI176</f>
        <v>56.864554240220919</v>
      </c>
      <c r="BI176" s="174">
        <f>SUMIF(Revenue!$P:$P,'GL - Import (US)'!$F176,Revenue!$O:$O)</f>
        <v>9.6707615075955218E-4</v>
      </c>
    </row>
    <row r="177" spans="1:61" s="173" customFormat="1" ht="12.75" hidden="1" customHeight="1">
      <c r="A177" s="179" t="s">
        <v>654</v>
      </c>
      <c r="B177" s="179" t="s">
        <v>609</v>
      </c>
      <c r="C177" s="170" t="str" cm="1">
        <f t="array" ref="C177">IFERROR(INDEX('Legal Entity'!B:B,MATCH('GL - Import (US)'!F177,'Legal Entity'!A:A,0),0),0)</f>
        <v>1148 - BERMUDA WATER COMPANY, INC.</v>
      </c>
      <c r="D177" s="170" t="str" cm="1">
        <f t="array" ref="D177">IFERROR(INDEX('Legal Entity'!C:C,MATCH(F177,'Legal Entity'!A:A,0),0),0)</f>
        <v>US</v>
      </c>
      <c r="E177" s="170" t="s">
        <v>631</v>
      </c>
      <c r="F177" s="170" t="s">
        <v>24</v>
      </c>
      <c r="G177" s="170"/>
      <c r="H177" s="171">
        <f>SUM('General Liability'!AQ$52+'General Liability'!AQ$71)*$BI177</f>
        <v>633.6707788260295</v>
      </c>
      <c r="I177" s="171">
        <f>SUM('General Liability'!AR$52+'General Liability'!AR$71)*$BI177</f>
        <v>814.30863231415537</v>
      </c>
      <c r="J177" s="171">
        <f>SUM('General Liability'!AS$52+'General Liability'!AS$71)*$BI177</f>
        <v>814.30863231415537</v>
      </c>
      <c r="K177" s="171">
        <f>SUM('General Liability'!AT$52+'General Liability'!AT$71)*$BI177</f>
        <v>814.30863231415537</v>
      </c>
      <c r="L177" s="171">
        <f>SUM('General Liability'!AU$52+'General Liability'!AU$71)*$BI177</f>
        <v>814.30863231415537</v>
      </c>
      <c r="M177" s="171">
        <f>SUM('General Liability'!AV$52+'General Liability'!AV$71)*$BI177</f>
        <v>814.30863231415537</v>
      </c>
      <c r="N177" s="171">
        <f>SUM('General Liability'!AW$52+'General Liability'!AW$71)*$BI177</f>
        <v>814.30863231415537</v>
      </c>
      <c r="O177" s="171">
        <f>SUM('General Liability'!AX$52+'General Liability'!AX$71)*$BI177</f>
        <v>814.30863231415537</v>
      </c>
      <c r="P177" s="171">
        <f>SUM('General Liability'!AY$52+'General Liability'!AY$71)*$BI177</f>
        <v>814.30863231415537</v>
      </c>
      <c r="Q177" s="171">
        <f>SUM('General Liability'!AZ$52+'General Liability'!AZ$71)*$BI177</f>
        <v>814.30863231415537</v>
      </c>
      <c r="R177" s="171">
        <f>SUM('General Liability'!BA$52+'General Liability'!BA$71)*$BI177</f>
        <v>814.30863231415537</v>
      </c>
      <c r="S177" s="171">
        <f>SUM('General Liability'!BB$52+'General Liability'!BB$71)*$BI177</f>
        <v>814.30863231415537</v>
      </c>
      <c r="T177" s="171">
        <f>SUM('General Liability'!BC$52+'General Liability'!BC$71)*$BI177</f>
        <v>814.30863231415537</v>
      </c>
      <c r="U177" s="171">
        <f>SUM('General Liability'!BD$52+'General Liability'!BD$71)*$BI177</f>
        <v>875.38177973771701</v>
      </c>
      <c r="V177" s="171">
        <f>SUM('General Liability'!BE$52+'General Liability'!BE$71)*$BI177</f>
        <v>875.38177973771701</v>
      </c>
      <c r="W177" s="171">
        <f>SUM('General Liability'!BF$52+'General Liability'!BF$71)*$BI177</f>
        <v>875.38177973771701</v>
      </c>
      <c r="X177" s="171">
        <f>SUM('General Liability'!BG$52+'General Liability'!BG$71)*$BI177</f>
        <v>875.38177973771701</v>
      </c>
      <c r="Y177" s="171">
        <f>SUM('General Liability'!BH$52+'General Liability'!BH$71)*$BI177</f>
        <v>875.38177973771701</v>
      </c>
      <c r="Z177" s="171">
        <f>SUM('General Liability'!BI$52+'General Liability'!BI$71)*$BI177</f>
        <v>875.38177973771701</v>
      </c>
      <c r="AA177" s="171">
        <f>SUM('General Liability'!BJ$52+'General Liability'!BJ$71)*$BI177</f>
        <v>875.38177973771701</v>
      </c>
      <c r="AB177" s="171">
        <f>SUM('General Liability'!BK$52+'General Liability'!BK$71)*$BI177</f>
        <v>875.38177973771701</v>
      </c>
      <c r="AC177" s="171">
        <f>SUM('General Liability'!BL$52+'General Liability'!BL$71)*$BI177</f>
        <v>875.38177973771701</v>
      </c>
      <c r="AD177" s="171">
        <f>SUM('General Liability'!BM$52+'General Liability'!BM$71)*$BI177</f>
        <v>875.38177973771701</v>
      </c>
      <c r="AE177" s="171">
        <f>SUM('General Liability'!BN$52+'General Liability'!BN$71)*$BI177</f>
        <v>875.38177973771701</v>
      </c>
      <c r="AF177" s="171">
        <f>SUM('General Liability'!BO$52+'General Liability'!BO$71)*$BI177</f>
        <v>875.38177973771701</v>
      </c>
      <c r="AG177" s="171">
        <f>SUM('General Liability'!BP$52+'General Liability'!BP$71)*$BI177</f>
        <v>941.03541321804573</v>
      </c>
      <c r="AH177" s="171">
        <f>SUM('General Liability'!BQ$52+'General Liability'!BQ$71)*$BI177</f>
        <v>941.03541321804573</v>
      </c>
      <c r="AI177" s="171">
        <f>SUM('General Liability'!BR$52+'General Liability'!BR$71)*$BI177</f>
        <v>941.03541321804573</v>
      </c>
      <c r="AJ177" s="171">
        <f>SUM('General Liability'!BS$52+'General Liability'!BS$71)*$BI177</f>
        <v>941.03541321804573</v>
      </c>
      <c r="AK177" s="171">
        <f>SUM('General Liability'!BT$52+'General Liability'!BT$71)*$BI177</f>
        <v>941.03541321804573</v>
      </c>
      <c r="AL177" s="171">
        <f>SUM('General Liability'!BU$52+'General Liability'!BU$71)*$BI177</f>
        <v>941.03541321804573</v>
      </c>
      <c r="AM177" s="171">
        <f>SUM('General Liability'!BV$52+'General Liability'!BV$71)*$BI177</f>
        <v>941.03541321804573</v>
      </c>
      <c r="AN177" s="171">
        <f>SUM('General Liability'!BW$52+'General Liability'!BW$71)*$BI177</f>
        <v>941.03541321804573</v>
      </c>
      <c r="AO177" s="171">
        <f>SUM('General Liability'!BX$52+'General Liability'!BX$71)*$BI177</f>
        <v>941.03541321804573</v>
      </c>
      <c r="AP177" s="171">
        <f>SUM('General Liability'!BY$52+'General Liability'!BY$71)*$BI177</f>
        <v>941.03541321804573</v>
      </c>
      <c r="AQ177" s="171">
        <f>SUM('General Liability'!BZ$52+'General Liability'!BZ$71)*$BI177</f>
        <v>941.03541321804573</v>
      </c>
      <c r="AR177" s="171">
        <f>SUM('General Liability'!CA$52+'General Liability'!CA$71)*$BI177</f>
        <v>941.03541321804573</v>
      </c>
      <c r="AS177" s="171">
        <f>SUM('General Liability'!CB$52+'General Liability'!CB$71)*$BI177</f>
        <v>969.26647561458708</v>
      </c>
      <c r="AT177" s="171">
        <f>SUM('General Liability'!CC$52+'General Liability'!CC$71)*$BI177</f>
        <v>969.26647561458708</v>
      </c>
      <c r="AU177" s="171">
        <f>SUM('General Liability'!CD$52+'General Liability'!CD$71)*$BI177</f>
        <v>969.26647561458708</v>
      </c>
      <c r="AV177" s="171">
        <f>SUM('General Liability'!CE$52+'General Liability'!CE$71)*$BI177</f>
        <v>969.26647561458708</v>
      </c>
      <c r="AW177" s="171">
        <f>SUM('General Liability'!CF$52+'General Liability'!CF$71)*$BI177</f>
        <v>969.26647561458708</v>
      </c>
      <c r="AX177" s="171">
        <f>SUM('General Liability'!CG$52+'General Liability'!CG$71)*$BI177</f>
        <v>969.26647561458708</v>
      </c>
      <c r="AY177" s="171">
        <f>SUM('General Liability'!CH$52+'General Liability'!CH$71)*$BI177</f>
        <v>969.26647561458708</v>
      </c>
      <c r="AZ177" s="171">
        <f>SUM('General Liability'!CI$52+'General Liability'!CI$71)*$BI177</f>
        <v>969.26647561458708</v>
      </c>
      <c r="BA177" s="171">
        <f>SUM('General Liability'!CJ$52+'General Liability'!CJ$71)*$BI177</f>
        <v>969.26647561458708</v>
      </c>
      <c r="BB177" s="171">
        <f>SUM('General Liability'!CK$52+'General Liability'!CK$71)*$BI177</f>
        <v>969.26647561458708</v>
      </c>
      <c r="BC177" s="171">
        <f>SUM('General Liability'!CL$52+'General Liability'!CL$71)*$BI177</f>
        <v>969.26647561458708</v>
      </c>
      <c r="BD177" s="171">
        <f>SUM('General Liability'!CM$52+'General Liability'!CM$71)*$BI177</f>
        <v>969.26647561458708</v>
      </c>
      <c r="BE177" s="171">
        <f>SUM('General Liability'!CN$52+'General Liability'!CN$71)*$BI177</f>
        <v>998.34446988302477</v>
      </c>
      <c r="BF177" s="171">
        <f>SUM('General Liability'!CO$52+'General Liability'!CO$71)*$BI177</f>
        <v>998.34446988302477</v>
      </c>
      <c r="BG177" s="171">
        <f>SUM('General Liability'!CP$52+'General Liability'!CP$71)*$BI177</f>
        <v>998.34446988302477</v>
      </c>
      <c r="BI177" s="174">
        <f>SUMIF(Revenue!$P:$P,'GL - Import (US)'!$F177,Revenue!$O:$O)</f>
        <v>1.6978505150818016E-2</v>
      </c>
    </row>
    <row r="178" spans="1:61" s="173" customFormat="1" ht="12.75" hidden="1" customHeight="1">
      <c r="A178" s="179" t="s">
        <v>654</v>
      </c>
      <c r="B178" s="179" t="s">
        <v>609</v>
      </c>
      <c r="C178" s="170" t="str" cm="1">
        <f t="array" ref="C178">IFERROR(INDEX('Legal Entity'!B:B,MATCH('GL - Import (US)'!F178,'Legal Entity'!A:A,0),0),0)</f>
        <v>1154 - GREAT BASIN WATER CO. F/K/A UTILITIES, INC. OF CENTRAL NEVADA</v>
      </c>
      <c r="D178" s="170" t="str" cm="1">
        <f t="array" ref="D178">IFERROR(INDEX('Legal Entity'!C:C,MATCH(F178,'Legal Entity'!A:A,0),0),0)</f>
        <v>US</v>
      </c>
      <c r="E178" s="170" t="s">
        <v>631</v>
      </c>
      <c r="F178" s="170" t="s">
        <v>25</v>
      </c>
      <c r="G178" s="170"/>
      <c r="H178" s="171">
        <f>SUM('General Liability'!AQ$52+'General Liability'!AQ$71)*$BI178</f>
        <v>2080.6772814000487</v>
      </c>
      <c r="I178" s="171">
        <f>SUM('General Liability'!AR$52+'General Liability'!AR$71)*$BI178</f>
        <v>2673.8071691470127</v>
      </c>
      <c r="J178" s="171">
        <f>SUM('General Liability'!AS$52+'General Liability'!AS$71)*$BI178</f>
        <v>2673.8071691470127</v>
      </c>
      <c r="K178" s="171">
        <f>SUM('General Liability'!AT$52+'General Liability'!AT$71)*$BI178</f>
        <v>2673.8071691470127</v>
      </c>
      <c r="L178" s="171">
        <f>SUM('General Liability'!AU$52+'General Liability'!AU$71)*$BI178</f>
        <v>2673.8071691470127</v>
      </c>
      <c r="M178" s="171">
        <f>SUM('General Liability'!AV$52+'General Liability'!AV$71)*$BI178</f>
        <v>2673.8071691470127</v>
      </c>
      <c r="N178" s="171">
        <f>SUM('General Liability'!AW$52+'General Liability'!AW$71)*$BI178</f>
        <v>2673.8071691470127</v>
      </c>
      <c r="O178" s="171">
        <f>SUM('General Liability'!AX$52+'General Liability'!AX$71)*$BI178</f>
        <v>2673.8071691470127</v>
      </c>
      <c r="P178" s="171">
        <f>SUM('General Liability'!AY$52+'General Liability'!AY$71)*$BI178</f>
        <v>2673.8071691470127</v>
      </c>
      <c r="Q178" s="171">
        <f>SUM('General Liability'!AZ$52+'General Liability'!AZ$71)*$BI178</f>
        <v>2673.8071691470127</v>
      </c>
      <c r="R178" s="171">
        <f>SUM('General Liability'!BA$52+'General Liability'!BA$71)*$BI178</f>
        <v>2673.8071691470127</v>
      </c>
      <c r="S178" s="171">
        <f>SUM('General Liability'!BB$52+'General Liability'!BB$71)*$BI178</f>
        <v>2673.8071691470127</v>
      </c>
      <c r="T178" s="171">
        <f>SUM('General Liability'!BC$52+'General Liability'!BC$71)*$BI178</f>
        <v>2673.8071691470127</v>
      </c>
      <c r="U178" s="171">
        <f>SUM('General Liability'!BD$52+'General Liability'!BD$71)*$BI178</f>
        <v>2874.3427068330388</v>
      </c>
      <c r="V178" s="171">
        <f>SUM('General Liability'!BE$52+'General Liability'!BE$71)*$BI178</f>
        <v>2874.3427068330388</v>
      </c>
      <c r="W178" s="171">
        <f>SUM('General Liability'!BF$52+'General Liability'!BF$71)*$BI178</f>
        <v>2874.3427068330388</v>
      </c>
      <c r="X178" s="171">
        <f>SUM('General Liability'!BG$52+'General Liability'!BG$71)*$BI178</f>
        <v>2874.3427068330388</v>
      </c>
      <c r="Y178" s="171">
        <f>SUM('General Liability'!BH$52+'General Liability'!BH$71)*$BI178</f>
        <v>2874.3427068330388</v>
      </c>
      <c r="Z178" s="171">
        <f>SUM('General Liability'!BI$52+'General Liability'!BI$71)*$BI178</f>
        <v>2874.3427068330388</v>
      </c>
      <c r="AA178" s="171">
        <f>SUM('General Liability'!BJ$52+'General Liability'!BJ$71)*$BI178</f>
        <v>2874.3427068330388</v>
      </c>
      <c r="AB178" s="171">
        <f>SUM('General Liability'!BK$52+'General Liability'!BK$71)*$BI178</f>
        <v>2874.3427068330388</v>
      </c>
      <c r="AC178" s="171">
        <f>SUM('General Liability'!BL$52+'General Liability'!BL$71)*$BI178</f>
        <v>2874.3427068330388</v>
      </c>
      <c r="AD178" s="171">
        <f>SUM('General Liability'!BM$52+'General Liability'!BM$71)*$BI178</f>
        <v>2874.3427068330388</v>
      </c>
      <c r="AE178" s="171">
        <f>SUM('General Liability'!BN$52+'General Liability'!BN$71)*$BI178</f>
        <v>2874.3427068330388</v>
      </c>
      <c r="AF178" s="171">
        <f>SUM('General Liability'!BO$52+'General Liability'!BO$71)*$BI178</f>
        <v>2874.3427068330388</v>
      </c>
      <c r="AG178" s="171">
        <f>SUM('General Liability'!BP$52+'General Liability'!BP$71)*$BI178</f>
        <v>3089.9184098455162</v>
      </c>
      <c r="AH178" s="171">
        <f>SUM('General Liability'!BQ$52+'General Liability'!BQ$71)*$BI178</f>
        <v>3089.9184098455162</v>
      </c>
      <c r="AI178" s="171">
        <f>SUM('General Liability'!BR$52+'General Liability'!BR$71)*$BI178</f>
        <v>3089.9184098455162</v>
      </c>
      <c r="AJ178" s="171">
        <f>SUM('General Liability'!BS$52+'General Liability'!BS$71)*$BI178</f>
        <v>3089.9184098455162</v>
      </c>
      <c r="AK178" s="171">
        <f>SUM('General Liability'!BT$52+'General Liability'!BT$71)*$BI178</f>
        <v>3089.9184098455162</v>
      </c>
      <c r="AL178" s="171">
        <f>SUM('General Liability'!BU$52+'General Liability'!BU$71)*$BI178</f>
        <v>3089.9184098455162</v>
      </c>
      <c r="AM178" s="171">
        <f>SUM('General Liability'!BV$52+'General Liability'!BV$71)*$BI178</f>
        <v>3089.9184098455162</v>
      </c>
      <c r="AN178" s="171">
        <f>SUM('General Liability'!BW$52+'General Liability'!BW$71)*$BI178</f>
        <v>3089.9184098455162</v>
      </c>
      <c r="AO178" s="171">
        <f>SUM('General Liability'!BX$52+'General Liability'!BX$71)*$BI178</f>
        <v>3089.9184098455162</v>
      </c>
      <c r="AP178" s="171">
        <f>SUM('General Liability'!BY$52+'General Liability'!BY$71)*$BI178</f>
        <v>3089.9184098455162</v>
      </c>
      <c r="AQ178" s="171">
        <f>SUM('General Liability'!BZ$52+'General Liability'!BZ$71)*$BI178</f>
        <v>3089.9184098455162</v>
      </c>
      <c r="AR178" s="171">
        <f>SUM('General Liability'!CA$52+'General Liability'!CA$71)*$BI178</f>
        <v>3089.9184098455162</v>
      </c>
      <c r="AS178" s="171">
        <f>SUM('General Liability'!CB$52+'General Liability'!CB$71)*$BI178</f>
        <v>3182.6159621408819</v>
      </c>
      <c r="AT178" s="171">
        <f>SUM('General Liability'!CC$52+'General Liability'!CC$71)*$BI178</f>
        <v>3182.6159621408819</v>
      </c>
      <c r="AU178" s="171">
        <f>SUM('General Liability'!CD$52+'General Liability'!CD$71)*$BI178</f>
        <v>3182.6159621408819</v>
      </c>
      <c r="AV178" s="171">
        <f>SUM('General Liability'!CE$52+'General Liability'!CE$71)*$BI178</f>
        <v>3182.6159621408819</v>
      </c>
      <c r="AW178" s="171">
        <f>SUM('General Liability'!CF$52+'General Liability'!CF$71)*$BI178</f>
        <v>3182.6159621408819</v>
      </c>
      <c r="AX178" s="171">
        <f>SUM('General Liability'!CG$52+'General Liability'!CG$71)*$BI178</f>
        <v>3182.6159621408819</v>
      </c>
      <c r="AY178" s="171">
        <f>SUM('General Liability'!CH$52+'General Liability'!CH$71)*$BI178</f>
        <v>3182.6159621408819</v>
      </c>
      <c r="AZ178" s="171">
        <f>SUM('General Liability'!CI$52+'General Liability'!CI$71)*$BI178</f>
        <v>3182.6159621408819</v>
      </c>
      <c r="BA178" s="171">
        <f>SUM('General Liability'!CJ$52+'General Liability'!CJ$71)*$BI178</f>
        <v>3182.6159621408819</v>
      </c>
      <c r="BB178" s="171">
        <f>SUM('General Liability'!CK$52+'General Liability'!CK$71)*$BI178</f>
        <v>3182.6159621408819</v>
      </c>
      <c r="BC178" s="171">
        <f>SUM('General Liability'!CL$52+'General Liability'!CL$71)*$BI178</f>
        <v>3182.6159621408819</v>
      </c>
      <c r="BD178" s="171">
        <f>SUM('General Liability'!CM$52+'General Liability'!CM$71)*$BI178</f>
        <v>3182.6159621408819</v>
      </c>
      <c r="BE178" s="171">
        <f>SUM('General Liability'!CN$52+'General Liability'!CN$71)*$BI178</f>
        <v>3278.0944410051084</v>
      </c>
      <c r="BF178" s="171">
        <f>SUM('General Liability'!CO$52+'General Liability'!CO$71)*$BI178</f>
        <v>3278.0944410051084</v>
      </c>
      <c r="BG178" s="171">
        <f>SUM('General Liability'!CP$52+'General Liability'!CP$71)*$BI178</f>
        <v>3278.0944410051084</v>
      </c>
      <c r="BI178" s="174">
        <f>SUMIF(Revenue!$P:$P,'GL - Import (US)'!$F178,Revenue!$O:$O)</f>
        <v>5.5749438225459837E-2</v>
      </c>
    </row>
    <row r="179" spans="1:61" s="173" customFormat="1" ht="12.75" hidden="1" customHeight="1">
      <c r="A179" s="179" t="s">
        <v>654</v>
      </c>
      <c r="B179" s="179" t="s">
        <v>609</v>
      </c>
      <c r="C179" s="170" t="str" cm="1">
        <f t="array" ref="C179">IFERROR(INDEX('Legal Entity'!B:B,MATCH('GL - Import (US)'!F179,'Legal Entity'!A:A,0),0),0)</f>
        <v>1014 - Inland Pacific Resources Inc. (IPRI)</v>
      </c>
      <c r="D179" s="170" t="str" cm="1">
        <f t="array" ref="D179">IFERROR(INDEX('Legal Entity'!C:C,MATCH(F179,'Legal Entity'!A:A,0),0),0)</f>
        <v>US</v>
      </c>
      <c r="E179" s="170" t="s">
        <v>631</v>
      </c>
      <c r="F179" s="170" t="s">
        <v>651</v>
      </c>
      <c r="G179" s="170"/>
      <c r="H179" s="171">
        <f>SUM('General Liability'!AQ$52+'General Liability'!AQ$71)*$BI179</f>
        <v>33.490128558312705</v>
      </c>
      <c r="I179" s="171">
        <f>SUM('General Liability'!AR$52+'General Liability'!AR$71)*$BI179</f>
        <v>43.037018107208674</v>
      </c>
      <c r="J179" s="171">
        <f>SUM('General Liability'!AS$52+'General Liability'!AS$71)*$BI179</f>
        <v>43.037018107208674</v>
      </c>
      <c r="K179" s="171">
        <f>SUM('General Liability'!AT$52+'General Liability'!AT$71)*$BI179</f>
        <v>43.037018107208674</v>
      </c>
      <c r="L179" s="171">
        <f>SUM('General Liability'!AU$52+'General Liability'!AU$71)*$BI179</f>
        <v>43.037018107208674</v>
      </c>
      <c r="M179" s="171">
        <f>SUM('General Liability'!AV$52+'General Liability'!AV$71)*$BI179</f>
        <v>43.037018107208674</v>
      </c>
      <c r="N179" s="171">
        <f>SUM('General Liability'!AW$52+'General Liability'!AW$71)*$BI179</f>
        <v>43.037018107208674</v>
      </c>
      <c r="O179" s="171">
        <f>SUM('General Liability'!AX$52+'General Liability'!AX$71)*$BI179</f>
        <v>43.037018107208674</v>
      </c>
      <c r="P179" s="171">
        <f>SUM('General Liability'!AY$52+'General Liability'!AY$71)*$BI179</f>
        <v>43.037018107208674</v>
      </c>
      <c r="Q179" s="171">
        <f>SUM('General Liability'!AZ$52+'General Liability'!AZ$71)*$BI179</f>
        <v>43.037018107208674</v>
      </c>
      <c r="R179" s="171">
        <f>SUM('General Liability'!BA$52+'General Liability'!BA$71)*$BI179</f>
        <v>43.037018107208674</v>
      </c>
      <c r="S179" s="171">
        <f>SUM('General Liability'!BB$52+'General Liability'!BB$71)*$BI179</f>
        <v>43.037018107208674</v>
      </c>
      <c r="T179" s="171">
        <f>SUM('General Liability'!BC$52+'General Liability'!BC$71)*$BI179</f>
        <v>43.037018107208674</v>
      </c>
      <c r="U179" s="171">
        <f>SUM('General Liability'!BD$52+'General Liability'!BD$71)*$BI179</f>
        <v>46.264794465249324</v>
      </c>
      <c r="V179" s="171">
        <f>SUM('General Liability'!BE$52+'General Liability'!BE$71)*$BI179</f>
        <v>46.264794465249324</v>
      </c>
      <c r="W179" s="171">
        <f>SUM('General Liability'!BF$52+'General Liability'!BF$71)*$BI179</f>
        <v>46.264794465249324</v>
      </c>
      <c r="X179" s="171">
        <f>SUM('General Liability'!BG$52+'General Liability'!BG$71)*$BI179</f>
        <v>46.264794465249324</v>
      </c>
      <c r="Y179" s="171">
        <f>SUM('General Liability'!BH$52+'General Liability'!BH$71)*$BI179</f>
        <v>46.264794465249324</v>
      </c>
      <c r="Z179" s="171">
        <f>SUM('General Liability'!BI$52+'General Liability'!BI$71)*$BI179</f>
        <v>46.264794465249324</v>
      </c>
      <c r="AA179" s="171">
        <f>SUM('General Liability'!BJ$52+'General Liability'!BJ$71)*$BI179</f>
        <v>46.264794465249324</v>
      </c>
      <c r="AB179" s="171">
        <f>SUM('General Liability'!BK$52+'General Liability'!BK$71)*$BI179</f>
        <v>46.264794465249324</v>
      </c>
      <c r="AC179" s="171">
        <f>SUM('General Liability'!BL$52+'General Liability'!BL$71)*$BI179</f>
        <v>46.264794465249324</v>
      </c>
      <c r="AD179" s="171">
        <f>SUM('General Liability'!BM$52+'General Liability'!BM$71)*$BI179</f>
        <v>46.264794465249324</v>
      </c>
      <c r="AE179" s="171">
        <f>SUM('General Liability'!BN$52+'General Liability'!BN$71)*$BI179</f>
        <v>46.264794465249324</v>
      </c>
      <c r="AF179" s="171">
        <f>SUM('General Liability'!BO$52+'General Liability'!BO$71)*$BI179</f>
        <v>46.264794465249324</v>
      </c>
      <c r="AG179" s="171">
        <f>SUM('General Liability'!BP$52+'General Liability'!BP$71)*$BI179</f>
        <v>49.734654050143021</v>
      </c>
      <c r="AH179" s="171">
        <f>SUM('General Liability'!BQ$52+'General Liability'!BQ$71)*$BI179</f>
        <v>49.734654050143021</v>
      </c>
      <c r="AI179" s="171">
        <f>SUM('General Liability'!BR$52+'General Liability'!BR$71)*$BI179</f>
        <v>49.734654050143021</v>
      </c>
      <c r="AJ179" s="171">
        <f>SUM('General Liability'!BS$52+'General Liability'!BS$71)*$BI179</f>
        <v>49.734654050143021</v>
      </c>
      <c r="AK179" s="171">
        <f>SUM('General Liability'!BT$52+'General Liability'!BT$71)*$BI179</f>
        <v>49.734654050143021</v>
      </c>
      <c r="AL179" s="171">
        <f>SUM('General Liability'!BU$52+'General Liability'!BU$71)*$BI179</f>
        <v>49.734654050143021</v>
      </c>
      <c r="AM179" s="171">
        <f>SUM('General Liability'!BV$52+'General Liability'!BV$71)*$BI179</f>
        <v>49.734654050143021</v>
      </c>
      <c r="AN179" s="171">
        <f>SUM('General Liability'!BW$52+'General Liability'!BW$71)*$BI179</f>
        <v>49.734654050143021</v>
      </c>
      <c r="AO179" s="171">
        <f>SUM('General Liability'!BX$52+'General Liability'!BX$71)*$BI179</f>
        <v>49.734654050143021</v>
      </c>
      <c r="AP179" s="171">
        <f>SUM('General Liability'!BY$52+'General Liability'!BY$71)*$BI179</f>
        <v>49.734654050143021</v>
      </c>
      <c r="AQ179" s="171">
        <f>SUM('General Liability'!BZ$52+'General Liability'!BZ$71)*$BI179</f>
        <v>49.734654050143021</v>
      </c>
      <c r="AR179" s="171">
        <f>SUM('General Liability'!CA$52+'General Liability'!CA$71)*$BI179</f>
        <v>49.734654050143021</v>
      </c>
      <c r="AS179" s="171">
        <f>SUM('General Liability'!CB$52+'General Liability'!CB$71)*$BI179</f>
        <v>51.226693671647311</v>
      </c>
      <c r="AT179" s="171">
        <f>SUM('General Liability'!CC$52+'General Liability'!CC$71)*$BI179</f>
        <v>51.226693671647311</v>
      </c>
      <c r="AU179" s="171">
        <f>SUM('General Liability'!CD$52+'General Liability'!CD$71)*$BI179</f>
        <v>51.226693671647311</v>
      </c>
      <c r="AV179" s="171">
        <f>SUM('General Liability'!CE$52+'General Liability'!CE$71)*$BI179</f>
        <v>51.226693671647311</v>
      </c>
      <c r="AW179" s="171">
        <f>SUM('General Liability'!CF$52+'General Liability'!CF$71)*$BI179</f>
        <v>51.226693671647311</v>
      </c>
      <c r="AX179" s="171">
        <f>SUM('General Liability'!CG$52+'General Liability'!CG$71)*$BI179</f>
        <v>51.226693671647311</v>
      </c>
      <c r="AY179" s="171">
        <f>SUM('General Liability'!CH$52+'General Liability'!CH$71)*$BI179</f>
        <v>51.226693671647311</v>
      </c>
      <c r="AZ179" s="171">
        <f>SUM('General Liability'!CI$52+'General Liability'!CI$71)*$BI179</f>
        <v>51.226693671647311</v>
      </c>
      <c r="BA179" s="171">
        <f>SUM('General Liability'!CJ$52+'General Liability'!CJ$71)*$BI179</f>
        <v>51.226693671647311</v>
      </c>
      <c r="BB179" s="171">
        <f>SUM('General Liability'!CK$52+'General Liability'!CK$71)*$BI179</f>
        <v>51.226693671647311</v>
      </c>
      <c r="BC179" s="171">
        <f>SUM('General Liability'!CL$52+'General Liability'!CL$71)*$BI179</f>
        <v>51.226693671647311</v>
      </c>
      <c r="BD179" s="171">
        <f>SUM('General Liability'!CM$52+'General Liability'!CM$71)*$BI179</f>
        <v>51.226693671647311</v>
      </c>
      <c r="BE179" s="171">
        <f>SUM('General Liability'!CN$52+'General Liability'!CN$71)*$BI179</f>
        <v>52.763494481796734</v>
      </c>
      <c r="BF179" s="171">
        <f>SUM('General Liability'!CO$52+'General Liability'!CO$71)*$BI179</f>
        <v>52.763494481796734</v>
      </c>
      <c r="BG179" s="171">
        <f>SUM('General Liability'!CP$52+'General Liability'!CP$71)*$BI179</f>
        <v>52.763494481796734</v>
      </c>
      <c r="BI179" s="174">
        <f>SUMIF(Revenue!$P:$P,'GL - Import (US)'!$F179,Revenue!$O:$O)</f>
        <v>8.9733082103345477E-4</v>
      </c>
    </row>
    <row r="180" spans="1:61" s="173" customFormat="1" ht="12.75" hidden="1" customHeight="1">
      <c r="A180" s="179" t="s">
        <v>654</v>
      </c>
      <c r="B180" s="179" t="s">
        <v>609</v>
      </c>
      <c r="C180" s="170" t="str" cm="1">
        <f t="array" ref="C180">IFERROR(INDEX('Legal Entity'!B:B,MATCH('GL - Import (US)'!F180,'Legal Entity'!A:A,0),0),0)</f>
        <v>1020 - SuperHoldCo</v>
      </c>
      <c r="D180" s="170" t="str" cm="1">
        <f t="array" ref="D180">IFERROR(INDEX('Legal Entity'!C:C,MATCH(F180,'Legal Entity'!A:A,0),0),0)</f>
        <v>US</v>
      </c>
      <c r="E180" s="170" t="s">
        <v>631</v>
      </c>
      <c r="F180" s="170" t="s">
        <v>32</v>
      </c>
      <c r="G180" s="170"/>
      <c r="H180" s="171">
        <f>SUM('General Liability'!AQ$52+'General Liability'!AQ$71)*$BI180</f>
        <v>22.997249971373858</v>
      </c>
      <c r="I180" s="171">
        <f>SUM('General Liability'!AR$52+'General Liability'!AR$71)*$BI180</f>
        <v>29.552978923646315</v>
      </c>
      <c r="J180" s="171">
        <f>SUM('General Liability'!AS$52+'General Liability'!AS$71)*$BI180</f>
        <v>29.552978923646315</v>
      </c>
      <c r="K180" s="171">
        <f>SUM('General Liability'!AT$52+'General Liability'!AT$71)*$BI180</f>
        <v>29.552978923646315</v>
      </c>
      <c r="L180" s="171">
        <f>SUM('General Liability'!AU$52+'General Liability'!AU$71)*$BI180</f>
        <v>29.552978923646315</v>
      </c>
      <c r="M180" s="171">
        <f>SUM('General Liability'!AV$52+'General Liability'!AV$71)*$BI180</f>
        <v>29.552978923646315</v>
      </c>
      <c r="N180" s="171">
        <f>SUM('General Liability'!AW$52+'General Liability'!AW$71)*$BI180</f>
        <v>29.552978923646315</v>
      </c>
      <c r="O180" s="171">
        <f>SUM('General Liability'!AX$52+'General Liability'!AX$71)*$BI180</f>
        <v>29.552978923646315</v>
      </c>
      <c r="P180" s="171">
        <f>SUM('General Liability'!AY$52+'General Liability'!AY$71)*$BI180</f>
        <v>29.552978923646315</v>
      </c>
      <c r="Q180" s="171">
        <f>SUM('General Liability'!AZ$52+'General Liability'!AZ$71)*$BI180</f>
        <v>29.552978923646315</v>
      </c>
      <c r="R180" s="171">
        <f>SUM('General Liability'!BA$52+'General Liability'!BA$71)*$BI180</f>
        <v>29.552978923646315</v>
      </c>
      <c r="S180" s="171">
        <f>SUM('General Liability'!BB$52+'General Liability'!BB$71)*$BI180</f>
        <v>29.552978923646315</v>
      </c>
      <c r="T180" s="171">
        <f>SUM('General Liability'!BC$52+'General Liability'!BC$71)*$BI180</f>
        <v>29.552978923646315</v>
      </c>
      <c r="U180" s="171">
        <f>SUM('General Liability'!BD$52+'General Liability'!BD$71)*$BI180</f>
        <v>31.769452342919788</v>
      </c>
      <c r="V180" s="171">
        <f>SUM('General Liability'!BE$52+'General Liability'!BE$71)*$BI180</f>
        <v>31.769452342919788</v>
      </c>
      <c r="W180" s="171">
        <f>SUM('General Liability'!BF$52+'General Liability'!BF$71)*$BI180</f>
        <v>31.769452342919788</v>
      </c>
      <c r="X180" s="171">
        <f>SUM('General Liability'!BG$52+'General Liability'!BG$71)*$BI180</f>
        <v>31.769452342919788</v>
      </c>
      <c r="Y180" s="171">
        <f>SUM('General Liability'!BH$52+'General Liability'!BH$71)*$BI180</f>
        <v>31.769452342919788</v>
      </c>
      <c r="Z180" s="171">
        <f>SUM('General Liability'!BI$52+'General Liability'!BI$71)*$BI180</f>
        <v>31.769452342919788</v>
      </c>
      <c r="AA180" s="171">
        <f>SUM('General Liability'!BJ$52+'General Liability'!BJ$71)*$BI180</f>
        <v>31.769452342919788</v>
      </c>
      <c r="AB180" s="171">
        <f>SUM('General Liability'!BK$52+'General Liability'!BK$71)*$BI180</f>
        <v>31.769452342919788</v>
      </c>
      <c r="AC180" s="171">
        <f>SUM('General Liability'!BL$52+'General Liability'!BL$71)*$BI180</f>
        <v>31.769452342919788</v>
      </c>
      <c r="AD180" s="171">
        <f>SUM('General Liability'!BM$52+'General Liability'!BM$71)*$BI180</f>
        <v>31.769452342919788</v>
      </c>
      <c r="AE180" s="171">
        <f>SUM('General Liability'!BN$52+'General Liability'!BN$71)*$BI180</f>
        <v>31.769452342919788</v>
      </c>
      <c r="AF180" s="171">
        <f>SUM('General Liability'!BO$52+'General Liability'!BO$71)*$BI180</f>
        <v>31.769452342919788</v>
      </c>
      <c r="AG180" s="171">
        <f>SUM('General Liability'!BP$52+'General Liability'!BP$71)*$BI180</f>
        <v>34.152161268638771</v>
      </c>
      <c r="AH180" s="171">
        <f>SUM('General Liability'!BQ$52+'General Liability'!BQ$71)*$BI180</f>
        <v>34.152161268638771</v>
      </c>
      <c r="AI180" s="171">
        <f>SUM('General Liability'!BR$52+'General Liability'!BR$71)*$BI180</f>
        <v>34.152161268638771</v>
      </c>
      <c r="AJ180" s="171">
        <f>SUM('General Liability'!BS$52+'General Liability'!BS$71)*$BI180</f>
        <v>34.152161268638771</v>
      </c>
      <c r="AK180" s="171">
        <f>SUM('General Liability'!BT$52+'General Liability'!BT$71)*$BI180</f>
        <v>34.152161268638771</v>
      </c>
      <c r="AL180" s="171">
        <f>SUM('General Liability'!BU$52+'General Liability'!BU$71)*$BI180</f>
        <v>34.152161268638771</v>
      </c>
      <c r="AM180" s="171">
        <f>SUM('General Liability'!BV$52+'General Liability'!BV$71)*$BI180</f>
        <v>34.152161268638771</v>
      </c>
      <c r="AN180" s="171">
        <f>SUM('General Liability'!BW$52+'General Liability'!BW$71)*$BI180</f>
        <v>34.152161268638771</v>
      </c>
      <c r="AO180" s="171">
        <f>SUM('General Liability'!BX$52+'General Liability'!BX$71)*$BI180</f>
        <v>34.152161268638771</v>
      </c>
      <c r="AP180" s="171">
        <f>SUM('General Liability'!BY$52+'General Liability'!BY$71)*$BI180</f>
        <v>34.152161268638771</v>
      </c>
      <c r="AQ180" s="171">
        <f>SUM('General Liability'!BZ$52+'General Liability'!BZ$71)*$BI180</f>
        <v>34.152161268638771</v>
      </c>
      <c r="AR180" s="171">
        <f>SUM('General Liability'!CA$52+'General Liability'!CA$71)*$BI180</f>
        <v>34.152161268638771</v>
      </c>
      <c r="AS180" s="171">
        <f>SUM('General Liability'!CB$52+'General Liability'!CB$71)*$BI180</f>
        <v>35.176726106697934</v>
      </c>
      <c r="AT180" s="171">
        <f>SUM('General Liability'!CC$52+'General Liability'!CC$71)*$BI180</f>
        <v>35.176726106697934</v>
      </c>
      <c r="AU180" s="171">
        <f>SUM('General Liability'!CD$52+'General Liability'!CD$71)*$BI180</f>
        <v>35.176726106697934</v>
      </c>
      <c r="AV180" s="171">
        <f>SUM('General Liability'!CE$52+'General Liability'!CE$71)*$BI180</f>
        <v>35.176726106697934</v>
      </c>
      <c r="AW180" s="171">
        <f>SUM('General Liability'!CF$52+'General Liability'!CF$71)*$BI180</f>
        <v>35.176726106697934</v>
      </c>
      <c r="AX180" s="171">
        <f>SUM('General Liability'!CG$52+'General Liability'!CG$71)*$BI180</f>
        <v>35.176726106697934</v>
      </c>
      <c r="AY180" s="171">
        <f>SUM('General Liability'!CH$52+'General Liability'!CH$71)*$BI180</f>
        <v>35.176726106697934</v>
      </c>
      <c r="AZ180" s="171">
        <f>SUM('General Liability'!CI$52+'General Liability'!CI$71)*$BI180</f>
        <v>35.176726106697934</v>
      </c>
      <c r="BA180" s="171">
        <f>SUM('General Liability'!CJ$52+'General Liability'!CJ$71)*$BI180</f>
        <v>35.176726106697934</v>
      </c>
      <c r="BB180" s="171">
        <f>SUM('General Liability'!CK$52+'General Liability'!CK$71)*$BI180</f>
        <v>35.176726106697934</v>
      </c>
      <c r="BC180" s="171">
        <f>SUM('General Liability'!CL$52+'General Liability'!CL$71)*$BI180</f>
        <v>35.176726106697934</v>
      </c>
      <c r="BD180" s="171">
        <f>SUM('General Liability'!CM$52+'General Liability'!CM$71)*$BI180</f>
        <v>35.176726106697934</v>
      </c>
      <c r="BE180" s="171">
        <f>SUM('General Liability'!CN$52+'General Liability'!CN$71)*$BI180</f>
        <v>36.232027889898873</v>
      </c>
      <c r="BF180" s="171">
        <f>SUM('General Liability'!CO$52+'General Liability'!CO$71)*$BI180</f>
        <v>36.232027889898873</v>
      </c>
      <c r="BG180" s="171">
        <f>SUM('General Liability'!CP$52+'General Liability'!CP$71)*$BI180</f>
        <v>36.232027889898873</v>
      </c>
      <c r="BI180" s="174">
        <f>SUMIF(Revenue!$P:$P,'GL - Import (US)'!$F180,Revenue!$O:$O)</f>
        <v>6.1618578628006872E-4</v>
      </c>
    </row>
    <row r="181" spans="1:61" s="173" customFormat="1" ht="12.75" hidden="1" customHeight="1">
      <c r="A181" s="179" t="s">
        <v>654</v>
      </c>
      <c r="B181" s="179" t="s">
        <v>609</v>
      </c>
      <c r="C181" s="170" t="str" cm="1">
        <f t="array" ref="C181">IFERROR(INDEX('Legal Entity'!B:B,MATCH('GL - Import (US)'!F181,'Legal Entity'!A:A,0),0),0)</f>
        <v>1114 - WATER SERVICE CORPORATION</v>
      </c>
      <c r="D181" s="170" t="str" cm="1">
        <f t="array" ref="D181">IFERROR(INDEX('Legal Entity'!C:C,MATCH(F181,'Legal Entity'!A:A,0),0),0)</f>
        <v>US</v>
      </c>
      <c r="E181" s="170" t="s">
        <v>631</v>
      </c>
      <c r="F181" s="170" t="s">
        <v>652</v>
      </c>
      <c r="G181" s="170"/>
      <c r="H181" s="171">
        <f>SUM('General Liability'!AQ$52+'General Liability'!AQ$71)*$BI181</f>
        <v>11.459473104535663</v>
      </c>
      <c r="I181" s="171">
        <f>SUM('General Liability'!AR$52+'General Liability'!AR$71)*$BI181</f>
        <v>14.726176719215902</v>
      </c>
      <c r="J181" s="171">
        <f>SUM('General Liability'!AS$52+'General Liability'!AS$71)*$BI181</f>
        <v>14.726176719215902</v>
      </c>
      <c r="K181" s="171">
        <f>SUM('General Liability'!AT$52+'General Liability'!AT$71)*$BI181</f>
        <v>14.726176719215902</v>
      </c>
      <c r="L181" s="171">
        <f>SUM('General Liability'!AU$52+'General Liability'!AU$71)*$BI181</f>
        <v>14.726176719215902</v>
      </c>
      <c r="M181" s="171">
        <f>SUM('General Liability'!AV$52+'General Liability'!AV$71)*$BI181</f>
        <v>14.726176719215902</v>
      </c>
      <c r="N181" s="171">
        <f>SUM('General Liability'!AW$52+'General Liability'!AW$71)*$BI181</f>
        <v>14.726176719215902</v>
      </c>
      <c r="O181" s="171">
        <f>SUM('General Liability'!AX$52+'General Liability'!AX$71)*$BI181</f>
        <v>14.726176719215902</v>
      </c>
      <c r="P181" s="171">
        <f>SUM('General Liability'!AY$52+'General Liability'!AY$71)*$BI181</f>
        <v>14.726176719215902</v>
      </c>
      <c r="Q181" s="171">
        <f>SUM('General Liability'!AZ$52+'General Liability'!AZ$71)*$BI181</f>
        <v>14.726176719215902</v>
      </c>
      <c r="R181" s="171">
        <f>SUM('General Liability'!BA$52+'General Liability'!BA$71)*$BI181</f>
        <v>14.726176719215902</v>
      </c>
      <c r="S181" s="171">
        <f>SUM('General Liability'!BB$52+'General Liability'!BB$71)*$BI181</f>
        <v>14.726176719215902</v>
      </c>
      <c r="T181" s="171">
        <f>SUM('General Liability'!BC$52+'General Liability'!BC$71)*$BI181</f>
        <v>14.726176719215902</v>
      </c>
      <c r="U181" s="171">
        <f>SUM('General Liability'!BD$52+'General Liability'!BD$71)*$BI181</f>
        <v>15.830639973157094</v>
      </c>
      <c r="V181" s="171">
        <f>SUM('General Liability'!BE$52+'General Liability'!BE$71)*$BI181</f>
        <v>15.830639973157094</v>
      </c>
      <c r="W181" s="171">
        <f>SUM('General Liability'!BF$52+'General Liability'!BF$71)*$BI181</f>
        <v>15.830639973157094</v>
      </c>
      <c r="X181" s="171">
        <f>SUM('General Liability'!BG$52+'General Liability'!BG$71)*$BI181</f>
        <v>15.830639973157094</v>
      </c>
      <c r="Y181" s="171">
        <f>SUM('General Liability'!BH$52+'General Liability'!BH$71)*$BI181</f>
        <v>15.830639973157094</v>
      </c>
      <c r="Z181" s="171">
        <f>SUM('General Liability'!BI$52+'General Liability'!BI$71)*$BI181</f>
        <v>15.830639973157094</v>
      </c>
      <c r="AA181" s="171">
        <f>SUM('General Liability'!BJ$52+'General Liability'!BJ$71)*$BI181</f>
        <v>15.830639973157094</v>
      </c>
      <c r="AB181" s="171">
        <f>SUM('General Liability'!BK$52+'General Liability'!BK$71)*$BI181</f>
        <v>15.830639973157094</v>
      </c>
      <c r="AC181" s="171">
        <f>SUM('General Liability'!BL$52+'General Liability'!BL$71)*$BI181</f>
        <v>15.830639973157094</v>
      </c>
      <c r="AD181" s="171">
        <f>SUM('General Liability'!BM$52+'General Liability'!BM$71)*$BI181</f>
        <v>15.830639973157094</v>
      </c>
      <c r="AE181" s="171">
        <f>SUM('General Liability'!BN$52+'General Liability'!BN$71)*$BI181</f>
        <v>15.830639973157094</v>
      </c>
      <c r="AF181" s="171">
        <f>SUM('General Liability'!BO$52+'General Liability'!BO$71)*$BI181</f>
        <v>15.830639973157094</v>
      </c>
      <c r="AG181" s="171">
        <f>SUM('General Liability'!BP$52+'General Liability'!BP$71)*$BI181</f>
        <v>17.017937971143873</v>
      </c>
      <c r="AH181" s="171">
        <f>SUM('General Liability'!BQ$52+'General Liability'!BQ$71)*$BI181</f>
        <v>17.017937971143873</v>
      </c>
      <c r="AI181" s="171">
        <f>SUM('General Liability'!BR$52+'General Liability'!BR$71)*$BI181</f>
        <v>17.017937971143873</v>
      </c>
      <c r="AJ181" s="171">
        <f>SUM('General Liability'!BS$52+'General Liability'!BS$71)*$BI181</f>
        <v>17.017937971143873</v>
      </c>
      <c r="AK181" s="171">
        <f>SUM('General Liability'!BT$52+'General Liability'!BT$71)*$BI181</f>
        <v>17.017937971143873</v>
      </c>
      <c r="AL181" s="171">
        <f>SUM('General Liability'!BU$52+'General Liability'!BU$71)*$BI181</f>
        <v>17.017937971143873</v>
      </c>
      <c r="AM181" s="171">
        <f>SUM('General Liability'!BV$52+'General Liability'!BV$71)*$BI181</f>
        <v>17.017937971143873</v>
      </c>
      <c r="AN181" s="171">
        <f>SUM('General Liability'!BW$52+'General Liability'!BW$71)*$BI181</f>
        <v>17.017937971143873</v>
      </c>
      <c r="AO181" s="171">
        <f>SUM('General Liability'!BX$52+'General Liability'!BX$71)*$BI181</f>
        <v>17.017937971143873</v>
      </c>
      <c r="AP181" s="171">
        <f>SUM('General Liability'!BY$52+'General Liability'!BY$71)*$BI181</f>
        <v>17.017937971143873</v>
      </c>
      <c r="AQ181" s="171">
        <f>SUM('General Liability'!BZ$52+'General Liability'!BZ$71)*$BI181</f>
        <v>17.017937971143873</v>
      </c>
      <c r="AR181" s="171">
        <f>SUM('General Liability'!CA$52+'General Liability'!CA$71)*$BI181</f>
        <v>17.017937971143873</v>
      </c>
      <c r="AS181" s="171">
        <f>SUM('General Liability'!CB$52+'General Liability'!CB$71)*$BI181</f>
        <v>17.528476110278191</v>
      </c>
      <c r="AT181" s="171">
        <f>SUM('General Liability'!CC$52+'General Liability'!CC$71)*$BI181</f>
        <v>17.528476110278191</v>
      </c>
      <c r="AU181" s="171">
        <f>SUM('General Liability'!CD$52+'General Liability'!CD$71)*$BI181</f>
        <v>17.528476110278191</v>
      </c>
      <c r="AV181" s="171">
        <f>SUM('General Liability'!CE$52+'General Liability'!CE$71)*$BI181</f>
        <v>17.528476110278191</v>
      </c>
      <c r="AW181" s="171">
        <f>SUM('General Liability'!CF$52+'General Liability'!CF$71)*$BI181</f>
        <v>17.528476110278191</v>
      </c>
      <c r="AX181" s="171">
        <f>SUM('General Liability'!CG$52+'General Liability'!CG$71)*$BI181</f>
        <v>17.528476110278191</v>
      </c>
      <c r="AY181" s="171">
        <f>SUM('General Liability'!CH$52+'General Liability'!CH$71)*$BI181</f>
        <v>17.528476110278191</v>
      </c>
      <c r="AZ181" s="171">
        <f>SUM('General Liability'!CI$52+'General Liability'!CI$71)*$BI181</f>
        <v>17.528476110278191</v>
      </c>
      <c r="BA181" s="171">
        <f>SUM('General Liability'!CJ$52+'General Liability'!CJ$71)*$BI181</f>
        <v>17.528476110278191</v>
      </c>
      <c r="BB181" s="171">
        <f>SUM('General Liability'!CK$52+'General Liability'!CK$71)*$BI181</f>
        <v>17.528476110278191</v>
      </c>
      <c r="BC181" s="171">
        <f>SUM('General Liability'!CL$52+'General Liability'!CL$71)*$BI181</f>
        <v>17.528476110278191</v>
      </c>
      <c r="BD181" s="171">
        <f>SUM('General Liability'!CM$52+'General Liability'!CM$71)*$BI181</f>
        <v>17.528476110278191</v>
      </c>
      <c r="BE181" s="171">
        <f>SUM('General Liability'!CN$52+'General Liability'!CN$71)*$BI181</f>
        <v>18.054330393586536</v>
      </c>
      <c r="BF181" s="171">
        <f>SUM('General Liability'!CO$52+'General Liability'!CO$71)*$BI181</f>
        <v>18.054330393586536</v>
      </c>
      <c r="BG181" s="171">
        <f>SUM('General Liability'!CP$52+'General Liability'!CP$71)*$BI181</f>
        <v>18.054330393586536</v>
      </c>
      <c r="BI181" s="174">
        <f>SUMIF(Revenue!$P:$P,'GL - Import (US)'!$F181,Revenue!$O:$O)</f>
        <v>3.070438619427579E-4</v>
      </c>
    </row>
    <row r="182" spans="1:61" hidden="1">
      <c r="A182" s="178"/>
      <c r="B182" s="178"/>
    </row>
    <row r="183" spans="1:61" s="173" customFormat="1" ht="12.75" customHeight="1">
      <c r="A183" s="177" t="s">
        <v>473</v>
      </c>
      <c r="B183" s="178" t="s">
        <v>587</v>
      </c>
      <c r="C183" s="170" t="str" cm="1">
        <f t="array" ref="C183">IFERROR(INDEX('Legal Entity'!B:B,MATCH('GL - Import (US)'!F183,'Legal Entity'!A:A,0),0),0)</f>
        <v>1138 - WATER SERVICE CORPORATION OF KENTUCKY</v>
      </c>
      <c r="D183" s="170" t="str" cm="1">
        <f t="array" ref="D183">IFERROR(INDEX('Legal Entity'!C:C,MATCH(F183,'Legal Entity'!A:A,0),0),0)</f>
        <v>US</v>
      </c>
      <c r="E183" s="170" t="s">
        <v>631</v>
      </c>
      <c r="F183" s="170" t="s">
        <v>20</v>
      </c>
      <c r="G183" s="170"/>
      <c r="H183" s="171">
        <f>SUM('General Liability'!AQ$100+'General Liability'!AQ$110)*$BI183</f>
        <v>0</v>
      </c>
      <c r="I183" s="171">
        <f>SUM('General Liability'!AR$100+'General Liability'!AR$110)*$BI183</f>
        <v>0</v>
      </c>
      <c r="J183" s="171">
        <f>SUM('General Liability'!AS$100+'General Liability'!AS$110)*$BI183</f>
        <v>0</v>
      </c>
      <c r="K183" s="171">
        <f>SUM('General Liability'!AT$100+'General Liability'!AT$110)*$BI183</f>
        <v>0</v>
      </c>
      <c r="L183" s="171">
        <f>SUM('General Liability'!AU$100+'General Liability'!AU$110)*$BI183</f>
        <v>0</v>
      </c>
      <c r="M183" s="171">
        <f>SUM('General Liability'!AV$100+'General Liability'!AV$110)*$BI183</f>
        <v>0</v>
      </c>
      <c r="N183" s="171">
        <f>SUM('General Liability'!AW$100+'General Liability'!AW$110)*$BI183</f>
        <v>0</v>
      </c>
      <c r="O183" s="171">
        <f>SUM('General Liability'!AX$100+'General Liability'!AX$110)*$BI183</f>
        <v>0</v>
      </c>
      <c r="P183" s="171">
        <f>SUM('General Liability'!AY$100+'General Liability'!AY$110)*$BI183</f>
        <v>0</v>
      </c>
      <c r="Q183" s="171">
        <f>SUM('General Liability'!AZ$100+'General Liability'!AZ$110)*$BI183</f>
        <v>0</v>
      </c>
      <c r="R183" s="171">
        <f>SUM('General Liability'!BA$100+'General Liability'!BA$110)*$BI183</f>
        <v>0</v>
      </c>
      <c r="S183" s="171">
        <f>SUM('General Liability'!BB$100+'General Liability'!BB$110)*$BI183</f>
        <v>0</v>
      </c>
      <c r="T183" s="171">
        <f>SUM('General Liability'!BC$100+'General Liability'!BC$110)*$BI183</f>
        <v>0</v>
      </c>
      <c r="U183" s="171">
        <f>SUM('General Liability'!BD$100+'General Liability'!BD$110)*$BI183</f>
        <v>0</v>
      </c>
      <c r="V183" s="171">
        <f>SUM('General Liability'!BE$100+'General Liability'!BE$110)*$BI183</f>
        <v>0</v>
      </c>
      <c r="W183" s="171">
        <f>SUM('General Liability'!BF$100+'General Liability'!BF$110)*$BI183</f>
        <v>0</v>
      </c>
      <c r="X183" s="171">
        <f>SUM('General Liability'!BG$100+'General Liability'!BG$110)*$BI183</f>
        <v>0</v>
      </c>
      <c r="Y183" s="171">
        <f>SUM('General Liability'!BH$100+'General Liability'!BH$110)*$BI183</f>
        <v>0</v>
      </c>
      <c r="Z183" s="171">
        <f>SUM('General Liability'!BI$100+'General Liability'!BI$110)*$BI183</f>
        <v>0</v>
      </c>
      <c r="AA183" s="171">
        <f>SUM('General Liability'!BJ$100+'General Liability'!BJ$110)*$BI183</f>
        <v>0</v>
      </c>
      <c r="AB183" s="171">
        <f>SUM('General Liability'!BK$100+'General Liability'!BK$110)*$BI183</f>
        <v>0</v>
      </c>
      <c r="AC183" s="171">
        <f>SUM('General Liability'!BL$100+'General Liability'!BL$110)*$BI183</f>
        <v>0</v>
      </c>
      <c r="AD183" s="171">
        <f>SUM('General Liability'!BM$100+'General Liability'!BM$110)*$BI183</f>
        <v>0</v>
      </c>
      <c r="AE183" s="171">
        <f>SUM('General Liability'!BN$100+'General Liability'!BN$110)*$BI183</f>
        <v>0</v>
      </c>
      <c r="AF183" s="171">
        <f>SUM('General Liability'!BO$100+'General Liability'!BO$110)*$BI183</f>
        <v>0</v>
      </c>
      <c r="AG183" s="171">
        <f>SUM('General Liability'!BP$100+'General Liability'!BP$110)*$BI183</f>
        <v>0</v>
      </c>
      <c r="AH183" s="171">
        <f>SUM('General Liability'!BQ$100+'General Liability'!BQ$110)*$BI183</f>
        <v>0</v>
      </c>
      <c r="AI183" s="171">
        <f>SUM('General Liability'!BR$100+'General Liability'!BR$110)*$BI183</f>
        <v>0</v>
      </c>
      <c r="AJ183" s="171">
        <f>SUM('General Liability'!BS$100+'General Liability'!BS$110)*$BI183</f>
        <v>0</v>
      </c>
      <c r="AK183" s="171">
        <f>SUM('General Liability'!BT$100+'General Liability'!BT$110)*$BI183</f>
        <v>0</v>
      </c>
      <c r="AL183" s="171">
        <f>SUM('General Liability'!BU$100+'General Liability'!BU$110)*$BI183</f>
        <v>0</v>
      </c>
      <c r="AM183" s="171">
        <f>SUM('General Liability'!BV$100+'General Liability'!BV$110)*$BI183</f>
        <v>0</v>
      </c>
      <c r="AN183" s="171">
        <f>SUM('General Liability'!BW$100+'General Liability'!BW$110)*$BI183</f>
        <v>0</v>
      </c>
      <c r="AO183" s="171">
        <f>SUM('General Liability'!BX$100+'General Liability'!BX$110)*$BI183</f>
        <v>0</v>
      </c>
      <c r="AP183" s="171">
        <f>SUM('General Liability'!BY$100+'General Liability'!BY$110)*$BI183</f>
        <v>0</v>
      </c>
      <c r="AQ183" s="171">
        <f>SUM('General Liability'!BZ$100+'General Liability'!BZ$110)*$BI183</f>
        <v>0</v>
      </c>
      <c r="AR183" s="171">
        <f>SUM('General Liability'!CA$100+'General Liability'!CA$110)*$BI183</f>
        <v>0</v>
      </c>
      <c r="AS183" s="171">
        <f>SUM('General Liability'!CB$100+'General Liability'!CB$110)*$BI183</f>
        <v>0</v>
      </c>
      <c r="AT183" s="171">
        <f>SUM('General Liability'!CC$100+'General Liability'!CC$110)*$BI183</f>
        <v>0</v>
      </c>
      <c r="AU183" s="171">
        <f>SUM('General Liability'!CD$100+'General Liability'!CD$110)*$BI183</f>
        <v>0</v>
      </c>
      <c r="AV183" s="171">
        <f>SUM('General Liability'!CE$100+'General Liability'!CE$110)*$BI183</f>
        <v>0</v>
      </c>
      <c r="AW183" s="171">
        <f>SUM('General Liability'!CF$100+'General Liability'!CF$110)*$BI183</f>
        <v>0</v>
      </c>
      <c r="AX183" s="171">
        <f>SUM('General Liability'!CG$100+'General Liability'!CG$110)*$BI183</f>
        <v>0</v>
      </c>
      <c r="AY183" s="171">
        <f>SUM('General Liability'!CH$100+'General Liability'!CH$110)*$BI183</f>
        <v>0</v>
      </c>
      <c r="AZ183" s="171">
        <f>SUM('General Liability'!CI$100+'General Liability'!CI$110)*$BI183</f>
        <v>0</v>
      </c>
      <c r="BA183" s="171">
        <f>SUM('General Liability'!CJ$100+'General Liability'!CJ$110)*$BI183</f>
        <v>0</v>
      </c>
      <c r="BB183" s="171">
        <f>SUM('General Liability'!CK$100+'General Liability'!CK$110)*$BI183</f>
        <v>0</v>
      </c>
      <c r="BC183" s="171">
        <f>SUM('General Liability'!CL$100+'General Liability'!CL$110)*$BI183</f>
        <v>0</v>
      </c>
      <c r="BD183" s="171">
        <f>SUM('General Liability'!CM$100+'General Liability'!CM$110)*$BI183</f>
        <v>0</v>
      </c>
      <c r="BE183" s="171">
        <f>SUM('General Liability'!CN$100+'General Liability'!CN$110)*$BI183</f>
        <v>0</v>
      </c>
      <c r="BF183" s="171">
        <f>SUM('General Liability'!CO$100+'General Liability'!CO$110)*$BI183</f>
        <v>0</v>
      </c>
      <c r="BG183" s="171">
        <f>SUM('General Liability'!CP$100+'General Liability'!CP$110)*$BI183</f>
        <v>0</v>
      </c>
      <c r="BI183" s="174">
        <f>SUMIF(Revenue!$P:$P,'GL - Import (US)'!$F183,Revenue!$J:$J)</f>
        <v>0</v>
      </c>
    </row>
    <row r="184" spans="1:61" s="173" customFormat="1" ht="12.75" hidden="1" customHeight="1">
      <c r="A184" s="177" t="s">
        <v>473</v>
      </c>
      <c r="B184" s="178" t="s">
        <v>587</v>
      </c>
      <c r="C184" s="170" t="str" cm="1">
        <f t="array" ref="C184">IFERROR(INDEX('Legal Entity'!B:B,MATCH('GL - Import (US)'!F184,'Legal Entity'!A:A,0),0),0)</f>
        <v>1715 - Cleveland Thermal Generation Inc.</v>
      </c>
      <c r="D184" s="170" t="str" cm="1">
        <f t="array" ref="D184">IFERROR(INDEX('Legal Entity'!C:C,MATCH(F184,'Legal Entity'!A:A,0),0),0)</f>
        <v>US</v>
      </c>
      <c r="E184" s="170" t="s">
        <v>631</v>
      </c>
      <c r="F184" s="170" t="s">
        <v>645</v>
      </c>
      <c r="G184" s="170"/>
      <c r="H184" s="171">
        <f>SUM('General Liability'!AQ$100+'General Liability'!AQ$110)*$BI184</f>
        <v>0</v>
      </c>
      <c r="I184" s="171">
        <f>SUM('General Liability'!AR$100+'General Liability'!AR$110)*$BI184</f>
        <v>0</v>
      </c>
      <c r="J184" s="171">
        <f>SUM('General Liability'!AS$100+'General Liability'!AS$110)*$BI184</f>
        <v>0</v>
      </c>
      <c r="K184" s="171">
        <f>SUM('General Liability'!AT$100+'General Liability'!AT$110)*$BI184</f>
        <v>0</v>
      </c>
      <c r="L184" s="171">
        <f>SUM('General Liability'!AU$100+'General Liability'!AU$110)*$BI184</f>
        <v>0</v>
      </c>
      <c r="M184" s="171">
        <f>SUM('General Liability'!AV$100+'General Liability'!AV$110)*$BI184</f>
        <v>0</v>
      </c>
      <c r="N184" s="171">
        <f>SUM('General Liability'!AW$100+'General Liability'!AW$110)*$BI184</f>
        <v>0</v>
      </c>
      <c r="O184" s="171">
        <f>SUM('General Liability'!AX$100+'General Liability'!AX$110)*$BI184</f>
        <v>0</v>
      </c>
      <c r="P184" s="171">
        <f>SUM('General Liability'!AY$100+'General Liability'!AY$110)*$BI184</f>
        <v>0</v>
      </c>
      <c r="Q184" s="171">
        <f>SUM('General Liability'!AZ$100+'General Liability'!AZ$110)*$BI184</f>
        <v>0</v>
      </c>
      <c r="R184" s="171">
        <f>SUM('General Liability'!BA$100+'General Liability'!BA$110)*$BI184</f>
        <v>0</v>
      </c>
      <c r="S184" s="171">
        <f>SUM('General Liability'!BB$100+'General Liability'!BB$110)*$BI184</f>
        <v>0</v>
      </c>
      <c r="T184" s="171">
        <f>SUM('General Liability'!BC$100+'General Liability'!BC$110)*$BI184</f>
        <v>0</v>
      </c>
      <c r="U184" s="171">
        <f>SUM('General Liability'!BD$100+'General Liability'!BD$110)*$BI184</f>
        <v>0</v>
      </c>
      <c r="V184" s="171">
        <f>SUM('General Liability'!BE$100+'General Liability'!BE$110)*$BI184</f>
        <v>0</v>
      </c>
      <c r="W184" s="171">
        <f>SUM('General Liability'!BF$100+'General Liability'!BF$110)*$BI184</f>
        <v>0</v>
      </c>
      <c r="X184" s="171">
        <f>SUM('General Liability'!BG$100+'General Liability'!BG$110)*$BI184</f>
        <v>0</v>
      </c>
      <c r="Y184" s="171">
        <f>SUM('General Liability'!BH$100+'General Liability'!BH$110)*$BI184</f>
        <v>0</v>
      </c>
      <c r="Z184" s="171">
        <f>SUM('General Liability'!BI$100+'General Liability'!BI$110)*$BI184</f>
        <v>0</v>
      </c>
      <c r="AA184" s="171">
        <f>SUM('General Liability'!BJ$100+'General Liability'!BJ$110)*$BI184</f>
        <v>0</v>
      </c>
      <c r="AB184" s="171">
        <f>SUM('General Liability'!BK$100+'General Liability'!BK$110)*$BI184</f>
        <v>0</v>
      </c>
      <c r="AC184" s="171">
        <f>SUM('General Liability'!BL$100+'General Liability'!BL$110)*$BI184</f>
        <v>0</v>
      </c>
      <c r="AD184" s="171">
        <f>SUM('General Liability'!BM$100+'General Liability'!BM$110)*$BI184</f>
        <v>0</v>
      </c>
      <c r="AE184" s="171">
        <f>SUM('General Liability'!BN$100+'General Liability'!BN$110)*$BI184</f>
        <v>0</v>
      </c>
      <c r="AF184" s="171">
        <f>SUM('General Liability'!BO$100+'General Liability'!BO$110)*$BI184</f>
        <v>0</v>
      </c>
      <c r="AG184" s="171">
        <f>SUM('General Liability'!BP$100+'General Liability'!BP$110)*$BI184</f>
        <v>0</v>
      </c>
      <c r="AH184" s="171">
        <f>SUM('General Liability'!BQ$100+'General Liability'!BQ$110)*$BI184</f>
        <v>0</v>
      </c>
      <c r="AI184" s="171">
        <f>SUM('General Liability'!BR$100+'General Liability'!BR$110)*$BI184</f>
        <v>0</v>
      </c>
      <c r="AJ184" s="171">
        <f>SUM('General Liability'!BS$100+'General Liability'!BS$110)*$BI184</f>
        <v>0</v>
      </c>
      <c r="AK184" s="171">
        <f>SUM('General Liability'!BT$100+'General Liability'!BT$110)*$BI184</f>
        <v>0</v>
      </c>
      <c r="AL184" s="171">
        <f>SUM('General Liability'!BU$100+'General Liability'!BU$110)*$BI184</f>
        <v>0</v>
      </c>
      <c r="AM184" s="171">
        <f>SUM('General Liability'!BV$100+'General Liability'!BV$110)*$BI184</f>
        <v>0</v>
      </c>
      <c r="AN184" s="171">
        <f>SUM('General Liability'!BW$100+'General Liability'!BW$110)*$BI184</f>
        <v>0</v>
      </c>
      <c r="AO184" s="171">
        <f>SUM('General Liability'!BX$100+'General Liability'!BX$110)*$BI184</f>
        <v>0</v>
      </c>
      <c r="AP184" s="171">
        <f>SUM('General Liability'!BY$100+'General Liability'!BY$110)*$BI184</f>
        <v>0</v>
      </c>
      <c r="AQ184" s="171">
        <f>SUM('General Liability'!BZ$100+'General Liability'!BZ$110)*$BI184</f>
        <v>0</v>
      </c>
      <c r="AR184" s="171">
        <f>SUM('General Liability'!CA$100+'General Liability'!CA$110)*$BI184</f>
        <v>0</v>
      </c>
      <c r="AS184" s="171">
        <f>SUM('General Liability'!CB$100+'General Liability'!CB$110)*$BI184</f>
        <v>0</v>
      </c>
      <c r="AT184" s="171">
        <f>SUM('General Liability'!CC$100+'General Liability'!CC$110)*$BI184</f>
        <v>0</v>
      </c>
      <c r="AU184" s="171">
        <f>SUM('General Liability'!CD$100+'General Liability'!CD$110)*$BI184</f>
        <v>0</v>
      </c>
      <c r="AV184" s="171">
        <f>SUM('General Liability'!CE$100+'General Liability'!CE$110)*$BI184</f>
        <v>0</v>
      </c>
      <c r="AW184" s="171">
        <f>SUM('General Liability'!CF$100+'General Liability'!CF$110)*$BI184</f>
        <v>0</v>
      </c>
      <c r="AX184" s="171">
        <f>SUM('General Liability'!CG$100+'General Liability'!CG$110)*$BI184</f>
        <v>0</v>
      </c>
      <c r="AY184" s="171">
        <f>SUM('General Liability'!CH$100+'General Liability'!CH$110)*$BI184</f>
        <v>0</v>
      </c>
      <c r="AZ184" s="171">
        <f>SUM('General Liability'!CI$100+'General Liability'!CI$110)*$BI184</f>
        <v>0</v>
      </c>
      <c r="BA184" s="171">
        <f>SUM('General Liability'!CJ$100+'General Liability'!CJ$110)*$BI184</f>
        <v>0</v>
      </c>
      <c r="BB184" s="171">
        <f>SUM('General Liability'!CK$100+'General Liability'!CK$110)*$BI184</f>
        <v>0</v>
      </c>
      <c r="BC184" s="171">
        <f>SUM('General Liability'!CL$100+'General Liability'!CL$110)*$BI184</f>
        <v>0</v>
      </c>
      <c r="BD184" s="171">
        <f>SUM('General Liability'!CM$100+'General Liability'!CM$110)*$BI184</f>
        <v>0</v>
      </c>
      <c r="BE184" s="171">
        <f>SUM('General Liability'!CN$100+'General Liability'!CN$110)*$BI184</f>
        <v>0</v>
      </c>
      <c r="BF184" s="171">
        <f>SUM('General Liability'!CO$100+'General Liability'!CO$110)*$BI184</f>
        <v>0</v>
      </c>
      <c r="BG184" s="171">
        <f>SUM('General Liability'!CP$100+'General Liability'!CP$110)*$BI184</f>
        <v>0</v>
      </c>
      <c r="BI184" s="174">
        <f>SUMIF(Revenue!$P:$P,'GL - Import (US)'!$F184,Revenue!$J:$J)</f>
        <v>0</v>
      </c>
    </row>
    <row r="185" spans="1:61" s="173" customFormat="1" ht="12.75" hidden="1" customHeight="1">
      <c r="A185" s="177" t="s">
        <v>473</v>
      </c>
      <c r="B185" s="178" t="s">
        <v>587</v>
      </c>
      <c r="C185" s="170" t="str" cm="1">
        <f t="array" ref="C185">IFERROR(INDEX('Legal Entity'!B:B,MATCH('GL - Import (US)'!F185,'Legal Entity'!A:A,0),0),0)</f>
        <v>1715 - Cleveland Thermal Generation Inc.</v>
      </c>
      <c r="D185" s="170" t="str" cm="1">
        <f t="array" ref="D185">IFERROR(INDEX('Legal Entity'!C:C,MATCH(F185,'Legal Entity'!A:A,0),0),0)</f>
        <v>US</v>
      </c>
      <c r="E185" s="170" t="s">
        <v>631</v>
      </c>
      <c r="F185" s="170" t="s">
        <v>302</v>
      </c>
      <c r="G185" s="170"/>
      <c r="H185" s="171">
        <f>SUM('General Liability'!AQ$100+'General Liability'!AQ$110)*$BI185</f>
        <v>1727.8910416454853</v>
      </c>
      <c r="I185" s="171">
        <f>SUM('General Liability'!AR$100+'General Liability'!AR$110)*$BI185</f>
        <v>1727.8910416454853</v>
      </c>
      <c r="J185" s="171">
        <f>SUM('General Liability'!AS$100+'General Liability'!AS$110)*$BI185</f>
        <v>1727.8910416454853</v>
      </c>
      <c r="K185" s="171">
        <f>SUM('General Liability'!AT$100+'General Liability'!AT$110)*$BI185</f>
        <v>1853.1339628537025</v>
      </c>
      <c r="L185" s="171">
        <f>SUM('General Liability'!AU$100+'General Liability'!AU$110)*$BI185</f>
        <v>1853.1339628537025</v>
      </c>
      <c r="M185" s="171">
        <f>SUM('General Liability'!AV$100+'General Liability'!AV$110)*$BI185</f>
        <v>1853.1339628537025</v>
      </c>
      <c r="N185" s="171">
        <f>SUM('General Liability'!AW$100+'General Liability'!AW$110)*$BI185</f>
        <v>1853.1339628537025</v>
      </c>
      <c r="O185" s="171">
        <f>SUM('General Liability'!AX$100+'General Liability'!AX$110)*$BI185</f>
        <v>1853.1339628537025</v>
      </c>
      <c r="P185" s="171">
        <f>SUM('General Liability'!AY$100+'General Liability'!AY$110)*$BI185</f>
        <v>1853.1339628537025</v>
      </c>
      <c r="Q185" s="171">
        <f>SUM('General Liability'!AZ$100+'General Liability'!AZ$110)*$BI185</f>
        <v>1853.1339628537025</v>
      </c>
      <c r="R185" s="171">
        <f>SUM('General Liability'!BA$100+'General Liability'!BA$110)*$BI185</f>
        <v>1853.1339628537025</v>
      </c>
      <c r="S185" s="171">
        <f>SUM('General Liability'!BB$100+'General Liability'!BB$110)*$BI185</f>
        <v>1853.1339628537025</v>
      </c>
      <c r="T185" s="171">
        <f>SUM('General Liability'!BC$100+'General Liability'!BC$110)*$BI185</f>
        <v>1853.1339628537025</v>
      </c>
      <c r="U185" s="171">
        <f>SUM('General Liability'!BD$100+'General Liability'!BD$110)*$BI185</f>
        <v>1853.1339628537025</v>
      </c>
      <c r="V185" s="171">
        <f>SUM('General Liability'!BE$100+'General Liability'!BE$110)*$BI185</f>
        <v>1853.1339628537025</v>
      </c>
      <c r="W185" s="171">
        <f>SUM('General Liability'!BF$100+'General Liability'!BF$110)*$BI185</f>
        <v>1992.1190100677302</v>
      </c>
      <c r="X185" s="171">
        <f>SUM('General Liability'!BG$100+'General Liability'!BG$110)*$BI185</f>
        <v>1992.1190100677302</v>
      </c>
      <c r="Y185" s="171">
        <f>SUM('General Liability'!BH$100+'General Liability'!BH$110)*$BI185</f>
        <v>1992.1190100677302</v>
      </c>
      <c r="Z185" s="171">
        <f>SUM('General Liability'!BI$100+'General Liability'!BI$110)*$BI185</f>
        <v>1992.1190100677302</v>
      </c>
      <c r="AA185" s="171">
        <f>SUM('General Liability'!BJ$100+'General Liability'!BJ$110)*$BI185</f>
        <v>1992.1190100677302</v>
      </c>
      <c r="AB185" s="171">
        <f>SUM('General Liability'!BK$100+'General Liability'!BK$110)*$BI185</f>
        <v>1992.1190100677302</v>
      </c>
      <c r="AC185" s="171">
        <f>SUM('General Liability'!BL$100+'General Liability'!BL$110)*$BI185</f>
        <v>1992.1190100677302</v>
      </c>
      <c r="AD185" s="171">
        <f>SUM('General Liability'!BM$100+'General Liability'!BM$110)*$BI185</f>
        <v>1992.1190100677302</v>
      </c>
      <c r="AE185" s="171">
        <f>SUM('General Liability'!BN$100+'General Liability'!BN$110)*$BI185</f>
        <v>1992.1190100677302</v>
      </c>
      <c r="AF185" s="171">
        <f>SUM('General Liability'!BO$100+'General Liability'!BO$110)*$BI185</f>
        <v>1992.1190100677302</v>
      </c>
      <c r="AG185" s="171">
        <f>SUM('General Liability'!BP$100+'General Liability'!BP$110)*$BI185</f>
        <v>1992.1190100677302</v>
      </c>
      <c r="AH185" s="171">
        <f>SUM('General Liability'!BQ$100+'General Liability'!BQ$110)*$BI185</f>
        <v>1992.1190100677302</v>
      </c>
      <c r="AI185" s="171">
        <f>SUM('General Liability'!BR$100+'General Liability'!BR$110)*$BI185</f>
        <v>2141.5279358228099</v>
      </c>
      <c r="AJ185" s="171">
        <f>SUM('General Liability'!BS$100+'General Liability'!BS$110)*$BI185</f>
        <v>2141.5279358228099</v>
      </c>
      <c r="AK185" s="171">
        <f>SUM('General Liability'!BT$100+'General Liability'!BT$110)*$BI185</f>
        <v>2141.5279358228099</v>
      </c>
      <c r="AL185" s="171">
        <f>SUM('General Liability'!BU$100+'General Liability'!BU$110)*$BI185</f>
        <v>2141.5279358228099</v>
      </c>
      <c r="AM185" s="171">
        <f>SUM('General Liability'!BV$100+'General Liability'!BV$110)*$BI185</f>
        <v>2141.5279358228099</v>
      </c>
      <c r="AN185" s="171">
        <f>SUM('General Liability'!BW$100+'General Liability'!BW$110)*$BI185</f>
        <v>2141.5279358228099</v>
      </c>
      <c r="AO185" s="171">
        <f>SUM('General Liability'!BX$100+'General Liability'!BX$110)*$BI185</f>
        <v>2141.5279358228099</v>
      </c>
      <c r="AP185" s="171">
        <f>SUM('General Liability'!BY$100+'General Liability'!BY$110)*$BI185</f>
        <v>2141.5279358228099</v>
      </c>
      <c r="AQ185" s="171">
        <f>SUM('General Liability'!BZ$100+'General Liability'!BZ$110)*$BI185</f>
        <v>2141.5279358228099</v>
      </c>
      <c r="AR185" s="171">
        <f>SUM('General Liability'!CA$100+'General Liability'!CA$110)*$BI185</f>
        <v>2141.5279358228099</v>
      </c>
      <c r="AS185" s="171">
        <f>SUM('General Liability'!CB$100+'General Liability'!CB$110)*$BI185</f>
        <v>2141.5279358228099</v>
      </c>
      <c r="AT185" s="171">
        <f>SUM('General Liability'!CC$100+'General Liability'!CC$110)*$BI185</f>
        <v>2141.5279358228099</v>
      </c>
      <c r="AU185" s="171">
        <f>SUM('General Liability'!CD$100+'General Liability'!CD$110)*$BI185</f>
        <v>2205.7737738974938</v>
      </c>
      <c r="AV185" s="171">
        <f>SUM('General Liability'!CE$100+'General Liability'!CE$110)*$BI185</f>
        <v>2205.7737738974938</v>
      </c>
      <c r="AW185" s="171">
        <f>SUM('General Liability'!CF$100+'General Liability'!CF$110)*$BI185</f>
        <v>2205.7737738974938</v>
      </c>
      <c r="AX185" s="171">
        <f>SUM('General Liability'!CG$100+'General Liability'!CG$110)*$BI185</f>
        <v>2205.7737738974938</v>
      </c>
      <c r="AY185" s="171">
        <f>SUM('General Liability'!CH$100+'General Liability'!CH$110)*$BI185</f>
        <v>2205.7737738974938</v>
      </c>
      <c r="AZ185" s="171">
        <f>SUM('General Liability'!CI$100+'General Liability'!CI$110)*$BI185</f>
        <v>2205.7737738974938</v>
      </c>
      <c r="BA185" s="171">
        <f>SUM('General Liability'!CJ$100+'General Liability'!CJ$110)*$BI185</f>
        <v>2205.7737738974938</v>
      </c>
      <c r="BB185" s="171">
        <f>SUM('General Liability'!CK$100+'General Liability'!CK$110)*$BI185</f>
        <v>2205.7737738974938</v>
      </c>
      <c r="BC185" s="171">
        <f>SUM('General Liability'!CL$100+'General Liability'!CL$110)*$BI185</f>
        <v>2205.7737738974938</v>
      </c>
      <c r="BD185" s="171">
        <f>SUM('General Liability'!CM$100+'General Liability'!CM$110)*$BI185</f>
        <v>2205.7737738974938</v>
      </c>
      <c r="BE185" s="171">
        <f>SUM('General Liability'!CN$100+'General Liability'!CN$110)*$BI185</f>
        <v>2205.7737738974938</v>
      </c>
      <c r="BF185" s="171">
        <f>SUM('General Liability'!CO$100+'General Liability'!CO$110)*$BI185</f>
        <v>2205.7737738974938</v>
      </c>
      <c r="BG185" s="171">
        <f>SUM('General Liability'!CP$100+'General Liability'!CP$110)*$BI185</f>
        <v>2271.9469871144188</v>
      </c>
      <c r="BI185" s="174">
        <f>SUMIF(Revenue!$P:$P,'GL - Import (US)'!$F185,Revenue!$J:$J)</f>
        <v>0.25836689390347045</v>
      </c>
    </row>
    <row r="186" spans="1:61" s="173" customFormat="1" ht="12.75" hidden="1" customHeight="1">
      <c r="A186" s="177" t="s">
        <v>473</v>
      </c>
      <c r="B186" s="178" t="s">
        <v>587</v>
      </c>
      <c r="C186" s="170" t="str" cm="1">
        <f t="array" ref="C186">IFERROR(INDEX('Legal Entity'!B:B,MATCH('GL - Import (US)'!F186,'Legal Entity'!A:A,0),0),0)</f>
        <v>1715 - Cleveland Thermal Generation Inc.</v>
      </c>
      <c r="D186" s="170" t="str" cm="1">
        <f t="array" ref="D186">IFERROR(INDEX('Legal Entity'!C:C,MATCH(F186,'Legal Entity'!A:A,0),0),0)</f>
        <v>US</v>
      </c>
      <c r="E186" s="170" t="s">
        <v>631</v>
      </c>
      <c r="F186" s="170" t="s">
        <v>306</v>
      </c>
      <c r="G186" s="170"/>
      <c r="H186" s="171">
        <f>SUM('General Liability'!AQ$100+'General Liability'!AQ$110)*$BI186</f>
        <v>249.49593320062903</v>
      </c>
      <c r="I186" s="171">
        <f>SUM('General Liability'!AR$100+'General Liability'!AR$110)*$BI186</f>
        <v>249.49593320062903</v>
      </c>
      <c r="J186" s="171">
        <f>SUM('General Liability'!AS$100+'General Liability'!AS$110)*$BI186</f>
        <v>249.49593320062903</v>
      </c>
      <c r="K186" s="171">
        <f>SUM('General Liability'!AT$100+'General Liability'!AT$110)*$BI186</f>
        <v>267.58017505991876</v>
      </c>
      <c r="L186" s="171">
        <f>SUM('General Liability'!AU$100+'General Liability'!AU$110)*$BI186</f>
        <v>267.58017505991876</v>
      </c>
      <c r="M186" s="171">
        <f>SUM('General Liability'!AV$100+'General Liability'!AV$110)*$BI186</f>
        <v>267.58017505991876</v>
      </c>
      <c r="N186" s="171">
        <f>SUM('General Liability'!AW$100+'General Liability'!AW$110)*$BI186</f>
        <v>267.58017505991876</v>
      </c>
      <c r="O186" s="171">
        <f>SUM('General Liability'!AX$100+'General Liability'!AX$110)*$BI186</f>
        <v>267.58017505991876</v>
      </c>
      <c r="P186" s="171">
        <f>SUM('General Liability'!AY$100+'General Liability'!AY$110)*$BI186</f>
        <v>267.58017505991876</v>
      </c>
      <c r="Q186" s="171">
        <f>SUM('General Liability'!AZ$100+'General Liability'!AZ$110)*$BI186</f>
        <v>267.58017505991876</v>
      </c>
      <c r="R186" s="171">
        <f>SUM('General Liability'!BA$100+'General Liability'!BA$110)*$BI186</f>
        <v>267.58017505991876</v>
      </c>
      <c r="S186" s="171">
        <f>SUM('General Liability'!BB$100+'General Liability'!BB$110)*$BI186</f>
        <v>267.58017505991876</v>
      </c>
      <c r="T186" s="171">
        <f>SUM('General Liability'!BC$100+'General Liability'!BC$110)*$BI186</f>
        <v>267.58017505991876</v>
      </c>
      <c r="U186" s="171">
        <f>SUM('General Liability'!BD$100+'General Liability'!BD$110)*$BI186</f>
        <v>267.58017505991876</v>
      </c>
      <c r="V186" s="171">
        <f>SUM('General Liability'!BE$100+'General Liability'!BE$110)*$BI186</f>
        <v>267.58017505991876</v>
      </c>
      <c r="W186" s="171">
        <f>SUM('General Liability'!BF$100+'General Liability'!BF$110)*$BI186</f>
        <v>287.64868818941261</v>
      </c>
      <c r="X186" s="171">
        <f>SUM('General Liability'!BG$100+'General Liability'!BG$110)*$BI186</f>
        <v>287.64868818941261</v>
      </c>
      <c r="Y186" s="171">
        <f>SUM('General Liability'!BH$100+'General Liability'!BH$110)*$BI186</f>
        <v>287.64868818941261</v>
      </c>
      <c r="Z186" s="171">
        <f>SUM('General Liability'!BI$100+'General Liability'!BI$110)*$BI186</f>
        <v>287.64868818941261</v>
      </c>
      <c r="AA186" s="171">
        <f>SUM('General Liability'!BJ$100+'General Liability'!BJ$110)*$BI186</f>
        <v>287.64868818941261</v>
      </c>
      <c r="AB186" s="171">
        <f>SUM('General Liability'!BK$100+'General Liability'!BK$110)*$BI186</f>
        <v>287.64868818941261</v>
      </c>
      <c r="AC186" s="171">
        <f>SUM('General Liability'!BL$100+'General Liability'!BL$110)*$BI186</f>
        <v>287.64868818941261</v>
      </c>
      <c r="AD186" s="171">
        <f>SUM('General Liability'!BM$100+'General Liability'!BM$110)*$BI186</f>
        <v>287.64868818941261</v>
      </c>
      <c r="AE186" s="171">
        <f>SUM('General Liability'!BN$100+'General Liability'!BN$110)*$BI186</f>
        <v>287.64868818941261</v>
      </c>
      <c r="AF186" s="171">
        <f>SUM('General Liability'!BO$100+'General Liability'!BO$110)*$BI186</f>
        <v>287.64868818941261</v>
      </c>
      <c r="AG186" s="171">
        <f>SUM('General Liability'!BP$100+'General Liability'!BP$110)*$BI186</f>
        <v>287.64868818941261</v>
      </c>
      <c r="AH186" s="171">
        <f>SUM('General Liability'!BQ$100+'General Liability'!BQ$110)*$BI186</f>
        <v>287.64868818941261</v>
      </c>
      <c r="AI186" s="171">
        <f>SUM('General Liability'!BR$100+'General Liability'!BR$110)*$BI186</f>
        <v>309.22233980361858</v>
      </c>
      <c r="AJ186" s="171">
        <f>SUM('General Liability'!BS$100+'General Liability'!BS$110)*$BI186</f>
        <v>309.22233980361858</v>
      </c>
      <c r="AK186" s="171">
        <f>SUM('General Liability'!BT$100+'General Liability'!BT$110)*$BI186</f>
        <v>309.22233980361858</v>
      </c>
      <c r="AL186" s="171">
        <f>SUM('General Liability'!BU$100+'General Liability'!BU$110)*$BI186</f>
        <v>309.22233980361858</v>
      </c>
      <c r="AM186" s="171">
        <f>SUM('General Liability'!BV$100+'General Liability'!BV$110)*$BI186</f>
        <v>309.22233980361858</v>
      </c>
      <c r="AN186" s="171">
        <f>SUM('General Liability'!BW$100+'General Liability'!BW$110)*$BI186</f>
        <v>309.22233980361858</v>
      </c>
      <c r="AO186" s="171">
        <f>SUM('General Liability'!BX$100+'General Liability'!BX$110)*$BI186</f>
        <v>309.22233980361858</v>
      </c>
      <c r="AP186" s="171">
        <f>SUM('General Liability'!BY$100+'General Liability'!BY$110)*$BI186</f>
        <v>309.22233980361858</v>
      </c>
      <c r="AQ186" s="171">
        <f>SUM('General Liability'!BZ$100+'General Liability'!BZ$110)*$BI186</f>
        <v>309.22233980361858</v>
      </c>
      <c r="AR186" s="171">
        <f>SUM('General Liability'!CA$100+'General Liability'!CA$110)*$BI186</f>
        <v>309.22233980361858</v>
      </c>
      <c r="AS186" s="171">
        <f>SUM('General Liability'!CB$100+'General Liability'!CB$110)*$BI186</f>
        <v>309.22233980361858</v>
      </c>
      <c r="AT186" s="171">
        <f>SUM('General Liability'!CC$100+'General Liability'!CC$110)*$BI186</f>
        <v>309.22233980361858</v>
      </c>
      <c r="AU186" s="171">
        <f>SUM('General Liability'!CD$100+'General Liability'!CD$110)*$BI186</f>
        <v>318.49900999772711</v>
      </c>
      <c r="AV186" s="171">
        <f>SUM('General Liability'!CE$100+'General Liability'!CE$110)*$BI186</f>
        <v>318.49900999772711</v>
      </c>
      <c r="AW186" s="171">
        <f>SUM('General Liability'!CF$100+'General Liability'!CF$110)*$BI186</f>
        <v>318.49900999772711</v>
      </c>
      <c r="AX186" s="171">
        <f>SUM('General Liability'!CG$100+'General Liability'!CG$110)*$BI186</f>
        <v>318.49900999772711</v>
      </c>
      <c r="AY186" s="171">
        <f>SUM('General Liability'!CH$100+'General Liability'!CH$110)*$BI186</f>
        <v>318.49900999772711</v>
      </c>
      <c r="AZ186" s="171">
        <f>SUM('General Liability'!CI$100+'General Liability'!CI$110)*$BI186</f>
        <v>318.49900999772711</v>
      </c>
      <c r="BA186" s="171">
        <f>SUM('General Liability'!CJ$100+'General Liability'!CJ$110)*$BI186</f>
        <v>318.49900999772711</v>
      </c>
      <c r="BB186" s="171">
        <f>SUM('General Liability'!CK$100+'General Liability'!CK$110)*$BI186</f>
        <v>318.49900999772711</v>
      </c>
      <c r="BC186" s="171">
        <f>SUM('General Liability'!CL$100+'General Liability'!CL$110)*$BI186</f>
        <v>318.49900999772711</v>
      </c>
      <c r="BD186" s="171">
        <f>SUM('General Liability'!CM$100+'General Liability'!CM$110)*$BI186</f>
        <v>318.49900999772711</v>
      </c>
      <c r="BE186" s="171">
        <f>SUM('General Liability'!CN$100+'General Liability'!CN$110)*$BI186</f>
        <v>318.49900999772711</v>
      </c>
      <c r="BF186" s="171">
        <f>SUM('General Liability'!CO$100+'General Liability'!CO$110)*$BI186</f>
        <v>318.49900999772711</v>
      </c>
      <c r="BG186" s="171">
        <f>SUM('General Liability'!CP$100+'General Liability'!CP$110)*$BI186</f>
        <v>328.05398029765894</v>
      </c>
      <c r="BI186" s="174">
        <f>SUMIF(Revenue!$P:$P,'GL - Import (US)'!$F186,Revenue!$J:$J)</f>
        <v>3.7306454949385608E-2</v>
      </c>
    </row>
    <row r="187" spans="1:61" s="173" customFormat="1" ht="12.75" hidden="1" customHeight="1">
      <c r="A187" s="177" t="s">
        <v>473</v>
      </c>
      <c r="B187" s="178" t="s">
        <v>587</v>
      </c>
      <c r="C187" s="170" t="str" cm="1">
        <f t="array" ref="C187">IFERROR(INDEX('Legal Entity'!B:B,MATCH('GL - Import (US)'!F187,'Legal Entity'!A:A,0),0),0)</f>
        <v>1715 - Cleveland Thermal Generation Inc.</v>
      </c>
      <c r="D187" s="170" t="str" cm="1">
        <f t="array" ref="D187">IFERROR(INDEX('Legal Entity'!C:C,MATCH(F187,'Legal Entity'!A:A,0),0),0)</f>
        <v>US</v>
      </c>
      <c r="E187" s="170" t="s">
        <v>631</v>
      </c>
      <c r="F187" s="170" t="s">
        <v>303</v>
      </c>
      <c r="G187" s="170"/>
      <c r="H187" s="171">
        <f>SUM('General Liability'!AQ$100+'General Liability'!AQ$110)*$BI187</f>
        <v>383.60261594670447</v>
      </c>
      <c r="I187" s="171">
        <f>SUM('General Liability'!AR$100+'General Liability'!AR$110)*$BI187</f>
        <v>383.60261594670447</v>
      </c>
      <c r="J187" s="171">
        <f>SUM('General Liability'!AS$100+'General Liability'!AS$110)*$BI187</f>
        <v>383.60261594670447</v>
      </c>
      <c r="K187" s="171">
        <f>SUM('General Liability'!AT$100+'General Liability'!AT$110)*$BI187</f>
        <v>411.40732761331907</v>
      </c>
      <c r="L187" s="171">
        <f>SUM('General Liability'!AU$100+'General Liability'!AU$110)*$BI187</f>
        <v>411.40732761331907</v>
      </c>
      <c r="M187" s="171">
        <f>SUM('General Liability'!AV$100+'General Liability'!AV$110)*$BI187</f>
        <v>411.40732761331907</v>
      </c>
      <c r="N187" s="171">
        <f>SUM('General Liability'!AW$100+'General Liability'!AW$110)*$BI187</f>
        <v>411.40732761331907</v>
      </c>
      <c r="O187" s="171">
        <f>SUM('General Liability'!AX$100+'General Liability'!AX$110)*$BI187</f>
        <v>411.40732761331907</v>
      </c>
      <c r="P187" s="171">
        <f>SUM('General Liability'!AY$100+'General Liability'!AY$110)*$BI187</f>
        <v>411.40732761331907</v>
      </c>
      <c r="Q187" s="171">
        <f>SUM('General Liability'!AZ$100+'General Liability'!AZ$110)*$BI187</f>
        <v>411.40732761331907</v>
      </c>
      <c r="R187" s="171">
        <f>SUM('General Liability'!BA$100+'General Liability'!BA$110)*$BI187</f>
        <v>411.40732761331907</v>
      </c>
      <c r="S187" s="171">
        <f>SUM('General Liability'!BB$100+'General Liability'!BB$110)*$BI187</f>
        <v>411.40732761331907</v>
      </c>
      <c r="T187" s="171">
        <f>SUM('General Liability'!BC$100+'General Liability'!BC$110)*$BI187</f>
        <v>411.40732761331907</v>
      </c>
      <c r="U187" s="171">
        <f>SUM('General Liability'!BD$100+'General Liability'!BD$110)*$BI187</f>
        <v>411.40732761331907</v>
      </c>
      <c r="V187" s="171">
        <f>SUM('General Liability'!BE$100+'General Liability'!BE$110)*$BI187</f>
        <v>411.40732761331907</v>
      </c>
      <c r="W187" s="171">
        <f>SUM('General Liability'!BF$100+'General Liability'!BF$110)*$BI187</f>
        <v>442.26287718431797</v>
      </c>
      <c r="X187" s="171">
        <f>SUM('General Liability'!BG$100+'General Liability'!BG$110)*$BI187</f>
        <v>442.26287718431797</v>
      </c>
      <c r="Y187" s="171">
        <f>SUM('General Liability'!BH$100+'General Liability'!BH$110)*$BI187</f>
        <v>442.26287718431797</v>
      </c>
      <c r="Z187" s="171">
        <f>SUM('General Liability'!BI$100+'General Liability'!BI$110)*$BI187</f>
        <v>442.26287718431797</v>
      </c>
      <c r="AA187" s="171">
        <f>SUM('General Liability'!BJ$100+'General Liability'!BJ$110)*$BI187</f>
        <v>442.26287718431797</v>
      </c>
      <c r="AB187" s="171">
        <f>SUM('General Liability'!BK$100+'General Liability'!BK$110)*$BI187</f>
        <v>442.26287718431797</v>
      </c>
      <c r="AC187" s="171">
        <f>SUM('General Liability'!BL$100+'General Liability'!BL$110)*$BI187</f>
        <v>442.26287718431797</v>
      </c>
      <c r="AD187" s="171">
        <f>SUM('General Liability'!BM$100+'General Liability'!BM$110)*$BI187</f>
        <v>442.26287718431797</v>
      </c>
      <c r="AE187" s="171">
        <f>SUM('General Liability'!BN$100+'General Liability'!BN$110)*$BI187</f>
        <v>442.26287718431797</v>
      </c>
      <c r="AF187" s="171">
        <f>SUM('General Liability'!BO$100+'General Liability'!BO$110)*$BI187</f>
        <v>442.26287718431797</v>
      </c>
      <c r="AG187" s="171">
        <f>SUM('General Liability'!BP$100+'General Liability'!BP$110)*$BI187</f>
        <v>442.26287718431797</v>
      </c>
      <c r="AH187" s="171">
        <f>SUM('General Liability'!BQ$100+'General Liability'!BQ$110)*$BI187</f>
        <v>442.26287718431797</v>
      </c>
      <c r="AI187" s="171">
        <f>SUM('General Liability'!BR$100+'General Liability'!BR$110)*$BI187</f>
        <v>475.43259297314182</v>
      </c>
      <c r="AJ187" s="171">
        <f>SUM('General Liability'!BS$100+'General Liability'!BS$110)*$BI187</f>
        <v>475.43259297314182</v>
      </c>
      <c r="AK187" s="171">
        <f>SUM('General Liability'!BT$100+'General Liability'!BT$110)*$BI187</f>
        <v>475.43259297314182</v>
      </c>
      <c r="AL187" s="171">
        <f>SUM('General Liability'!BU$100+'General Liability'!BU$110)*$BI187</f>
        <v>475.43259297314182</v>
      </c>
      <c r="AM187" s="171">
        <f>SUM('General Liability'!BV$100+'General Liability'!BV$110)*$BI187</f>
        <v>475.43259297314182</v>
      </c>
      <c r="AN187" s="171">
        <f>SUM('General Liability'!BW$100+'General Liability'!BW$110)*$BI187</f>
        <v>475.43259297314182</v>
      </c>
      <c r="AO187" s="171">
        <f>SUM('General Liability'!BX$100+'General Liability'!BX$110)*$BI187</f>
        <v>475.43259297314182</v>
      </c>
      <c r="AP187" s="171">
        <f>SUM('General Liability'!BY$100+'General Liability'!BY$110)*$BI187</f>
        <v>475.43259297314182</v>
      </c>
      <c r="AQ187" s="171">
        <f>SUM('General Liability'!BZ$100+'General Liability'!BZ$110)*$BI187</f>
        <v>475.43259297314182</v>
      </c>
      <c r="AR187" s="171">
        <f>SUM('General Liability'!CA$100+'General Liability'!CA$110)*$BI187</f>
        <v>475.43259297314182</v>
      </c>
      <c r="AS187" s="171">
        <f>SUM('General Liability'!CB$100+'General Liability'!CB$110)*$BI187</f>
        <v>475.43259297314182</v>
      </c>
      <c r="AT187" s="171">
        <f>SUM('General Liability'!CC$100+'General Liability'!CC$110)*$BI187</f>
        <v>475.43259297314182</v>
      </c>
      <c r="AU187" s="171">
        <f>SUM('General Liability'!CD$100+'General Liability'!CD$110)*$BI187</f>
        <v>489.69557076233605</v>
      </c>
      <c r="AV187" s="171">
        <f>SUM('General Liability'!CE$100+'General Liability'!CE$110)*$BI187</f>
        <v>489.69557076233605</v>
      </c>
      <c r="AW187" s="171">
        <f>SUM('General Liability'!CF$100+'General Liability'!CF$110)*$BI187</f>
        <v>489.69557076233605</v>
      </c>
      <c r="AX187" s="171">
        <f>SUM('General Liability'!CG$100+'General Liability'!CG$110)*$BI187</f>
        <v>489.69557076233605</v>
      </c>
      <c r="AY187" s="171">
        <f>SUM('General Liability'!CH$100+'General Liability'!CH$110)*$BI187</f>
        <v>489.69557076233605</v>
      </c>
      <c r="AZ187" s="171">
        <f>SUM('General Liability'!CI$100+'General Liability'!CI$110)*$BI187</f>
        <v>489.69557076233605</v>
      </c>
      <c r="BA187" s="171">
        <f>SUM('General Liability'!CJ$100+'General Liability'!CJ$110)*$BI187</f>
        <v>489.69557076233605</v>
      </c>
      <c r="BB187" s="171">
        <f>SUM('General Liability'!CK$100+'General Liability'!CK$110)*$BI187</f>
        <v>489.69557076233605</v>
      </c>
      <c r="BC187" s="171">
        <f>SUM('General Liability'!CL$100+'General Liability'!CL$110)*$BI187</f>
        <v>489.69557076233605</v>
      </c>
      <c r="BD187" s="171">
        <f>SUM('General Liability'!CM$100+'General Liability'!CM$110)*$BI187</f>
        <v>489.69557076233605</v>
      </c>
      <c r="BE187" s="171">
        <f>SUM('General Liability'!CN$100+'General Liability'!CN$110)*$BI187</f>
        <v>489.69557076233605</v>
      </c>
      <c r="BF187" s="171">
        <f>SUM('General Liability'!CO$100+'General Liability'!CO$110)*$BI187</f>
        <v>489.69557076233605</v>
      </c>
      <c r="BG187" s="171">
        <f>SUM('General Liability'!CP$100+'General Liability'!CP$110)*$BI187</f>
        <v>504.38643788520613</v>
      </c>
      <c r="BI187" s="174">
        <f>SUMIF(Revenue!$P:$P,'GL - Import (US)'!$F187,Revenue!$J:$J)</f>
        <v>5.7359066044472579E-2</v>
      </c>
    </row>
    <row r="188" spans="1:61" s="173" customFormat="1" ht="12.75" hidden="1" customHeight="1">
      <c r="A188" s="177" t="s">
        <v>473</v>
      </c>
      <c r="B188" s="178" t="s">
        <v>587</v>
      </c>
      <c r="C188" s="170" t="str" cm="1">
        <f t="array" ref="C188">IFERROR(INDEX('Legal Entity'!B:B,MATCH('GL - Import (US)'!F188,'Legal Entity'!A:A,0),0),0)</f>
        <v>1715 - Cleveland Thermal Generation Inc.</v>
      </c>
      <c r="D188" s="170" t="str" cm="1">
        <f t="array" ref="D188">IFERROR(INDEX('Legal Entity'!C:C,MATCH(F188,'Legal Entity'!A:A,0),0),0)</f>
        <v>US</v>
      </c>
      <c r="E188" s="170" t="s">
        <v>631</v>
      </c>
      <c r="F188" s="170" t="s">
        <v>307</v>
      </c>
      <c r="G188" s="170"/>
      <c r="H188" s="171">
        <f>SUM('General Liability'!AQ$100+'General Liability'!AQ$110)*$BI188</f>
        <v>84.400292129035677</v>
      </c>
      <c r="I188" s="171">
        <f>SUM('General Liability'!AR$100+'General Liability'!AR$110)*$BI188</f>
        <v>84.400292129035677</v>
      </c>
      <c r="J188" s="171">
        <f>SUM('General Liability'!AS$100+'General Liability'!AS$110)*$BI188</f>
        <v>84.400292129035677</v>
      </c>
      <c r="K188" s="171">
        <f>SUM('General Liability'!AT$100+'General Liability'!AT$110)*$BI188</f>
        <v>90.517888020383623</v>
      </c>
      <c r="L188" s="171">
        <f>SUM('General Liability'!AU$100+'General Liability'!AU$110)*$BI188</f>
        <v>90.517888020383623</v>
      </c>
      <c r="M188" s="171">
        <f>SUM('General Liability'!AV$100+'General Liability'!AV$110)*$BI188</f>
        <v>90.517888020383623</v>
      </c>
      <c r="N188" s="171">
        <f>SUM('General Liability'!AW$100+'General Liability'!AW$110)*$BI188</f>
        <v>90.517888020383623</v>
      </c>
      <c r="O188" s="171">
        <f>SUM('General Liability'!AX$100+'General Liability'!AX$110)*$BI188</f>
        <v>90.517888020383623</v>
      </c>
      <c r="P188" s="171">
        <f>SUM('General Liability'!AY$100+'General Liability'!AY$110)*$BI188</f>
        <v>90.517888020383623</v>
      </c>
      <c r="Q188" s="171">
        <f>SUM('General Liability'!AZ$100+'General Liability'!AZ$110)*$BI188</f>
        <v>90.517888020383623</v>
      </c>
      <c r="R188" s="171">
        <f>SUM('General Liability'!BA$100+'General Liability'!BA$110)*$BI188</f>
        <v>90.517888020383623</v>
      </c>
      <c r="S188" s="171">
        <f>SUM('General Liability'!BB$100+'General Liability'!BB$110)*$BI188</f>
        <v>90.517888020383623</v>
      </c>
      <c r="T188" s="171">
        <f>SUM('General Liability'!BC$100+'General Liability'!BC$110)*$BI188</f>
        <v>90.517888020383623</v>
      </c>
      <c r="U188" s="171">
        <f>SUM('General Liability'!BD$100+'General Liability'!BD$110)*$BI188</f>
        <v>90.517888020383623</v>
      </c>
      <c r="V188" s="171">
        <f>SUM('General Liability'!BE$100+'General Liability'!BE$110)*$BI188</f>
        <v>90.517888020383623</v>
      </c>
      <c r="W188" s="171">
        <f>SUM('General Liability'!BF$100+'General Liability'!BF$110)*$BI188</f>
        <v>97.306729621912396</v>
      </c>
      <c r="X188" s="171">
        <f>SUM('General Liability'!BG$100+'General Liability'!BG$110)*$BI188</f>
        <v>97.306729621912396</v>
      </c>
      <c r="Y188" s="171">
        <f>SUM('General Liability'!BH$100+'General Liability'!BH$110)*$BI188</f>
        <v>97.306729621912396</v>
      </c>
      <c r="Z188" s="171">
        <f>SUM('General Liability'!BI$100+'General Liability'!BI$110)*$BI188</f>
        <v>97.306729621912396</v>
      </c>
      <c r="AA188" s="171">
        <f>SUM('General Liability'!BJ$100+'General Liability'!BJ$110)*$BI188</f>
        <v>97.306729621912396</v>
      </c>
      <c r="AB188" s="171">
        <f>SUM('General Liability'!BK$100+'General Liability'!BK$110)*$BI188</f>
        <v>97.306729621912396</v>
      </c>
      <c r="AC188" s="171">
        <f>SUM('General Liability'!BL$100+'General Liability'!BL$110)*$BI188</f>
        <v>97.306729621912396</v>
      </c>
      <c r="AD188" s="171">
        <f>SUM('General Liability'!BM$100+'General Liability'!BM$110)*$BI188</f>
        <v>97.306729621912396</v>
      </c>
      <c r="AE188" s="171">
        <f>SUM('General Liability'!BN$100+'General Liability'!BN$110)*$BI188</f>
        <v>97.306729621912396</v>
      </c>
      <c r="AF188" s="171">
        <f>SUM('General Liability'!BO$100+'General Liability'!BO$110)*$BI188</f>
        <v>97.306729621912396</v>
      </c>
      <c r="AG188" s="171">
        <f>SUM('General Liability'!BP$100+'General Liability'!BP$110)*$BI188</f>
        <v>97.306729621912396</v>
      </c>
      <c r="AH188" s="171">
        <f>SUM('General Liability'!BQ$100+'General Liability'!BQ$110)*$BI188</f>
        <v>97.306729621912396</v>
      </c>
      <c r="AI188" s="171">
        <f>SUM('General Liability'!BR$100+'General Liability'!BR$110)*$BI188</f>
        <v>104.60473434355582</v>
      </c>
      <c r="AJ188" s="171">
        <f>SUM('General Liability'!BS$100+'General Liability'!BS$110)*$BI188</f>
        <v>104.60473434355582</v>
      </c>
      <c r="AK188" s="171">
        <f>SUM('General Liability'!BT$100+'General Liability'!BT$110)*$BI188</f>
        <v>104.60473434355582</v>
      </c>
      <c r="AL188" s="171">
        <f>SUM('General Liability'!BU$100+'General Liability'!BU$110)*$BI188</f>
        <v>104.60473434355582</v>
      </c>
      <c r="AM188" s="171">
        <f>SUM('General Liability'!BV$100+'General Liability'!BV$110)*$BI188</f>
        <v>104.60473434355582</v>
      </c>
      <c r="AN188" s="171">
        <f>SUM('General Liability'!BW$100+'General Liability'!BW$110)*$BI188</f>
        <v>104.60473434355582</v>
      </c>
      <c r="AO188" s="171">
        <f>SUM('General Liability'!BX$100+'General Liability'!BX$110)*$BI188</f>
        <v>104.60473434355582</v>
      </c>
      <c r="AP188" s="171">
        <f>SUM('General Liability'!BY$100+'General Liability'!BY$110)*$BI188</f>
        <v>104.60473434355582</v>
      </c>
      <c r="AQ188" s="171">
        <f>SUM('General Liability'!BZ$100+'General Liability'!BZ$110)*$BI188</f>
        <v>104.60473434355582</v>
      </c>
      <c r="AR188" s="171">
        <f>SUM('General Liability'!CA$100+'General Liability'!CA$110)*$BI188</f>
        <v>104.60473434355582</v>
      </c>
      <c r="AS188" s="171">
        <f>SUM('General Liability'!CB$100+'General Liability'!CB$110)*$BI188</f>
        <v>104.60473434355582</v>
      </c>
      <c r="AT188" s="171">
        <f>SUM('General Liability'!CC$100+'General Liability'!CC$110)*$BI188</f>
        <v>104.60473434355582</v>
      </c>
      <c r="AU188" s="171">
        <f>SUM('General Liability'!CD$100+'General Liability'!CD$110)*$BI188</f>
        <v>107.74287637386249</v>
      </c>
      <c r="AV188" s="171">
        <f>SUM('General Liability'!CE$100+'General Liability'!CE$110)*$BI188</f>
        <v>107.74287637386249</v>
      </c>
      <c r="AW188" s="171">
        <f>SUM('General Liability'!CF$100+'General Liability'!CF$110)*$BI188</f>
        <v>107.74287637386249</v>
      </c>
      <c r="AX188" s="171">
        <f>SUM('General Liability'!CG$100+'General Liability'!CG$110)*$BI188</f>
        <v>107.74287637386249</v>
      </c>
      <c r="AY188" s="171">
        <f>SUM('General Liability'!CH$100+'General Liability'!CH$110)*$BI188</f>
        <v>107.74287637386249</v>
      </c>
      <c r="AZ188" s="171">
        <f>SUM('General Liability'!CI$100+'General Liability'!CI$110)*$BI188</f>
        <v>107.74287637386249</v>
      </c>
      <c r="BA188" s="171">
        <f>SUM('General Liability'!CJ$100+'General Liability'!CJ$110)*$BI188</f>
        <v>107.74287637386249</v>
      </c>
      <c r="BB188" s="171">
        <f>SUM('General Liability'!CK$100+'General Liability'!CK$110)*$BI188</f>
        <v>107.74287637386249</v>
      </c>
      <c r="BC188" s="171">
        <f>SUM('General Liability'!CL$100+'General Liability'!CL$110)*$BI188</f>
        <v>107.74287637386249</v>
      </c>
      <c r="BD188" s="171">
        <f>SUM('General Liability'!CM$100+'General Liability'!CM$110)*$BI188</f>
        <v>107.74287637386249</v>
      </c>
      <c r="BE188" s="171">
        <f>SUM('General Liability'!CN$100+'General Liability'!CN$110)*$BI188</f>
        <v>107.74287637386249</v>
      </c>
      <c r="BF188" s="171">
        <f>SUM('General Liability'!CO$100+'General Liability'!CO$110)*$BI188</f>
        <v>107.74287637386249</v>
      </c>
      <c r="BG188" s="171">
        <f>SUM('General Liability'!CP$100+'General Liability'!CP$110)*$BI188</f>
        <v>110.97516266507836</v>
      </c>
      <c r="BI188" s="174">
        <f>SUMIF(Revenue!$P:$P,'GL - Import (US)'!$F188,Revenue!$J:$J)</f>
        <v>1.2620148375303923E-2</v>
      </c>
    </row>
    <row r="189" spans="1:61" s="173" customFormat="1" ht="12.75" hidden="1" customHeight="1">
      <c r="A189" s="177" t="s">
        <v>473</v>
      </c>
      <c r="B189" s="178" t="s">
        <v>587</v>
      </c>
      <c r="C189" s="170" t="str" cm="1">
        <f t="array" ref="C189">IFERROR(INDEX('Legal Entity'!B:B,MATCH('GL - Import (US)'!F189,'Legal Entity'!A:A,0),0),0)</f>
        <v>1720 - Cleveland Thermal Steam Distribution Inc.</v>
      </c>
      <c r="D189" s="170" t="str" cm="1">
        <f t="array" ref="D189">IFERROR(INDEX('Legal Entity'!C:C,MATCH(F189,'Legal Entity'!A:A,0),0),0)</f>
        <v>US</v>
      </c>
      <c r="E189" s="170" t="s">
        <v>631</v>
      </c>
      <c r="F189" s="170" t="s">
        <v>322</v>
      </c>
      <c r="G189" s="170"/>
      <c r="H189" s="171">
        <f>SUM('General Liability'!AQ$100+'General Liability'!AQ$110)*$BI189</f>
        <v>9.4493359053927595</v>
      </c>
      <c r="I189" s="171">
        <f>SUM('General Liability'!AR$100+'General Liability'!AR$110)*$BI189</f>
        <v>9.4493359053927595</v>
      </c>
      <c r="J189" s="171">
        <f>SUM('General Liability'!AS$100+'General Liability'!AS$110)*$BI189</f>
        <v>9.4493359053927595</v>
      </c>
      <c r="K189" s="171">
        <f>SUM('General Liability'!AT$100+'General Liability'!AT$110)*$BI189</f>
        <v>10.134253185328456</v>
      </c>
      <c r="L189" s="171">
        <f>SUM('General Liability'!AU$100+'General Liability'!AU$110)*$BI189</f>
        <v>10.134253185328456</v>
      </c>
      <c r="M189" s="171">
        <f>SUM('General Liability'!AV$100+'General Liability'!AV$110)*$BI189</f>
        <v>10.134253185328456</v>
      </c>
      <c r="N189" s="171">
        <f>SUM('General Liability'!AW$100+'General Liability'!AW$110)*$BI189</f>
        <v>10.134253185328456</v>
      </c>
      <c r="O189" s="171">
        <f>SUM('General Liability'!AX$100+'General Liability'!AX$110)*$BI189</f>
        <v>10.134253185328456</v>
      </c>
      <c r="P189" s="171">
        <f>SUM('General Liability'!AY$100+'General Liability'!AY$110)*$BI189</f>
        <v>10.134253185328456</v>
      </c>
      <c r="Q189" s="171">
        <f>SUM('General Liability'!AZ$100+'General Liability'!AZ$110)*$BI189</f>
        <v>10.134253185328456</v>
      </c>
      <c r="R189" s="171">
        <f>SUM('General Liability'!BA$100+'General Liability'!BA$110)*$BI189</f>
        <v>10.134253185328456</v>
      </c>
      <c r="S189" s="171">
        <f>SUM('General Liability'!BB$100+'General Liability'!BB$110)*$BI189</f>
        <v>10.134253185328456</v>
      </c>
      <c r="T189" s="171">
        <f>SUM('General Liability'!BC$100+'General Liability'!BC$110)*$BI189</f>
        <v>10.134253185328456</v>
      </c>
      <c r="U189" s="171">
        <f>SUM('General Liability'!BD$100+'General Liability'!BD$110)*$BI189</f>
        <v>10.134253185328456</v>
      </c>
      <c r="V189" s="171">
        <f>SUM('General Liability'!BE$100+'General Liability'!BE$110)*$BI189</f>
        <v>10.134253185328456</v>
      </c>
      <c r="W189" s="171">
        <f>SUM('General Liability'!BF$100+'General Liability'!BF$110)*$BI189</f>
        <v>10.89432217422809</v>
      </c>
      <c r="X189" s="171">
        <f>SUM('General Liability'!BG$100+'General Liability'!BG$110)*$BI189</f>
        <v>10.89432217422809</v>
      </c>
      <c r="Y189" s="171">
        <f>SUM('General Liability'!BH$100+'General Liability'!BH$110)*$BI189</f>
        <v>10.89432217422809</v>
      </c>
      <c r="Z189" s="171">
        <f>SUM('General Liability'!BI$100+'General Liability'!BI$110)*$BI189</f>
        <v>10.89432217422809</v>
      </c>
      <c r="AA189" s="171">
        <f>SUM('General Liability'!BJ$100+'General Liability'!BJ$110)*$BI189</f>
        <v>10.89432217422809</v>
      </c>
      <c r="AB189" s="171">
        <f>SUM('General Liability'!BK$100+'General Liability'!BK$110)*$BI189</f>
        <v>10.89432217422809</v>
      </c>
      <c r="AC189" s="171">
        <f>SUM('General Liability'!BL$100+'General Liability'!BL$110)*$BI189</f>
        <v>10.89432217422809</v>
      </c>
      <c r="AD189" s="171">
        <f>SUM('General Liability'!BM$100+'General Liability'!BM$110)*$BI189</f>
        <v>10.89432217422809</v>
      </c>
      <c r="AE189" s="171">
        <f>SUM('General Liability'!BN$100+'General Liability'!BN$110)*$BI189</f>
        <v>10.89432217422809</v>
      </c>
      <c r="AF189" s="171">
        <f>SUM('General Liability'!BO$100+'General Liability'!BO$110)*$BI189</f>
        <v>10.89432217422809</v>
      </c>
      <c r="AG189" s="171">
        <f>SUM('General Liability'!BP$100+'General Liability'!BP$110)*$BI189</f>
        <v>10.89432217422809</v>
      </c>
      <c r="AH189" s="171">
        <f>SUM('General Liability'!BQ$100+'General Liability'!BQ$110)*$BI189</f>
        <v>10.89432217422809</v>
      </c>
      <c r="AI189" s="171">
        <f>SUM('General Liability'!BR$100+'General Liability'!BR$110)*$BI189</f>
        <v>11.711396337295197</v>
      </c>
      <c r="AJ189" s="171">
        <f>SUM('General Liability'!BS$100+'General Liability'!BS$110)*$BI189</f>
        <v>11.711396337295197</v>
      </c>
      <c r="AK189" s="171">
        <f>SUM('General Liability'!BT$100+'General Liability'!BT$110)*$BI189</f>
        <v>11.711396337295197</v>
      </c>
      <c r="AL189" s="171">
        <f>SUM('General Liability'!BU$100+'General Liability'!BU$110)*$BI189</f>
        <v>11.711396337295197</v>
      </c>
      <c r="AM189" s="171">
        <f>SUM('General Liability'!BV$100+'General Liability'!BV$110)*$BI189</f>
        <v>11.711396337295197</v>
      </c>
      <c r="AN189" s="171">
        <f>SUM('General Liability'!BW$100+'General Liability'!BW$110)*$BI189</f>
        <v>11.711396337295197</v>
      </c>
      <c r="AO189" s="171">
        <f>SUM('General Liability'!BX$100+'General Liability'!BX$110)*$BI189</f>
        <v>11.711396337295197</v>
      </c>
      <c r="AP189" s="171">
        <f>SUM('General Liability'!BY$100+'General Liability'!BY$110)*$BI189</f>
        <v>11.711396337295197</v>
      </c>
      <c r="AQ189" s="171">
        <f>SUM('General Liability'!BZ$100+'General Liability'!BZ$110)*$BI189</f>
        <v>11.711396337295197</v>
      </c>
      <c r="AR189" s="171">
        <f>SUM('General Liability'!CA$100+'General Liability'!CA$110)*$BI189</f>
        <v>11.711396337295197</v>
      </c>
      <c r="AS189" s="171">
        <f>SUM('General Liability'!CB$100+'General Liability'!CB$110)*$BI189</f>
        <v>11.711396337295197</v>
      </c>
      <c r="AT189" s="171">
        <f>SUM('General Liability'!CC$100+'General Liability'!CC$110)*$BI189</f>
        <v>11.711396337295197</v>
      </c>
      <c r="AU189" s="171">
        <f>SUM('General Liability'!CD$100+'General Liability'!CD$110)*$BI189</f>
        <v>12.062738227414052</v>
      </c>
      <c r="AV189" s="171">
        <f>SUM('General Liability'!CE$100+'General Liability'!CE$110)*$BI189</f>
        <v>12.062738227414052</v>
      </c>
      <c r="AW189" s="171">
        <f>SUM('General Liability'!CF$100+'General Liability'!CF$110)*$BI189</f>
        <v>12.062738227414052</v>
      </c>
      <c r="AX189" s="171">
        <f>SUM('General Liability'!CG$100+'General Liability'!CG$110)*$BI189</f>
        <v>12.062738227414052</v>
      </c>
      <c r="AY189" s="171">
        <f>SUM('General Liability'!CH$100+'General Liability'!CH$110)*$BI189</f>
        <v>12.062738227414052</v>
      </c>
      <c r="AZ189" s="171">
        <f>SUM('General Liability'!CI$100+'General Liability'!CI$110)*$BI189</f>
        <v>12.062738227414052</v>
      </c>
      <c r="BA189" s="171">
        <f>SUM('General Liability'!CJ$100+'General Liability'!CJ$110)*$BI189</f>
        <v>12.062738227414052</v>
      </c>
      <c r="BB189" s="171">
        <f>SUM('General Liability'!CK$100+'General Liability'!CK$110)*$BI189</f>
        <v>12.062738227414052</v>
      </c>
      <c r="BC189" s="171">
        <f>SUM('General Liability'!CL$100+'General Liability'!CL$110)*$BI189</f>
        <v>12.062738227414052</v>
      </c>
      <c r="BD189" s="171">
        <f>SUM('General Liability'!CM$100+'General Liability'!CM$110)*$BI189</f>
        <v>12.062738227414052</v>
      </c>
      <c r="BE189" s="171">
        <f>SUM('General Liability'!CN$100+'General Liability'!CN$110)*$BI189</f>
        <v>12.062738227414052</v>
      </c>
      <c r="BF189" s="171">
        <f>SUM('General Liability'!CO$100+'General Liability'!CO$110)*$BI189</f>
        <v>12.062738227414052</v>
      </c>
      <c r="BG189" s="171">
        <f>SUM('General Liability'!CP$100+'General Liability'!CP$110)*$BI189</f>
        <v>12.424620374236474</v>
      </c>
      <c r="BI189" s="174">
        <f>SUMIF(Revenue!$P:$P,'GL - Import (US)'!$F189,Revenue!$J:$J)</f>
        <v>1.4129337489949038E-3</v>
      </c>
    </row>
    <row r="190" spans="1:61" s="173" customFormat="1" ht="12.75" hidden="1" customHeight="1">
      <c r="A190" s="177" t="s">
        <v>473</v>
      </c>
      <c r="B190" s="178" t="s">
        <v>587</v>
      </c>
      <c r="C190" s="170" t="str" cm="1">
        <f t="array" ref="C190">IFERROR(INDEX('Legal Entity'!B:B,MATCH('GL - Import (US)'!F190,'Legal Entity'!A:A,0),0),0)</f>
        <v>1720 - Cleveland Thermal Steam Distribution Inc.</v>
      </c>
      <c r="D190" s="170" t="str" cm="1">
        <f t="array" ref="D190">IFERROR(INDEX('Legal Entity'!C:C,MATCH(F190,'Legal Entity'!A:A,0),0),0)</f>
        <v>US</v>
      </c>
      <c r="E190" s="170" t="s">
        <v>631</v>
      </c>
      <c r="F190" s="170" t="s">
        <v>323</v>
      </c>
      <c r="G190" s="170"/>
      <c r="H190" s="171">
        <f>SUM('General Liability'!AQ$100+'General Liability'!AQ$110)*$BI190</f>
        <v>2523.3837547553144</v>
      </c>
      <c r="I190" s="171">
        <f>SUM('General Liability'!AR$100+'General Liability'!AR$110)*$BI190</f>
        <v>2523.3837547553144</v>
      </c>
      <c r="J190" s="171">
        <f>SUM('General Liability'!AS$100+'General Liability'!AS$110)*$BI190</f>
        <v>2523.3837547553144</v>
      </c>
      <c r="K190" s="171">
        <f>SUM('General Liability'!AT$100+'General Liability'!AT$110)*$BI190</f>
        <v>2706.286463987461</v>
      </c>
      <c r="L190" s="171">
        <f>SUM('General Liability'!AU$100+'General Liability'!AU$110)*$BI190</f>
        <v>2706.286463987461</v>
      </c>
      <c r="M190" s="171">
        <f>SUM('General Liability'!AV$100+'General Liability'!AV$110)*$BI190</f>
        <v>2706.286463987461</v>
      </c>
      <c r="N190" s="171">
        <f>SUM('General Liability'!AW$100+'General Liability'!AW$110)*$BI190</f>
        <v>2706.286463987461</v>
      </c>
      <c r="O190" s="171">
        <f>SUM('General Liability'!AX$100+'General Liability'!AX$110)*$BI190</f>
        <v>2706.286463987461</v>
      </c>
      <c r="P190" s="171">
        <f>SUM('General Liability'!AY$100+'General Liability'!AY$110)*$BI190</f>
        <v>2706.286463987461</v>
      </c>
      <c r="Q190" s="171">
        <f>SUM('General Liability'!AZ$100+'General Liability'!AZ$110)*$BI190</f>
        <v>2706.286463987461</v>
      </c>
      <c r="R190" s="171">
        <f>SUM('General Liability'!BA$100+'General Liability'!BA$110)*$BI190</f>
        <v>2706.286463987461</v>
      </c>
      <c r="S190" s="171">
        <f>SUM('General Liability'!BB$100+'General Liability'!BB$110)*$BI190</f>
        <v>2706.286463987461</v>
      </c>
      <c r="T190" s="171">
        <f>SUM('General Liability'!BC$100+'General Liability'!BC$110)*$BI190</f>
        <v>2706.286463987461</v>
      </c>
      <c r="U190" s="171">
        <f>SUM('General Liability'!BD$100+'General Liability'!BD$110)*$BI190</f>
        <v>2706.286463987461</v>
      </c>
      <c r="V190" s="171">
        <f>SUM('General Liability'!BE$100+'General Liability'!BE$110)*$BI190</f>
        <v>2706.286463987461</v>
      </c>
      <c r="W190" s="171">
        <f>SUM('General Liability'!BF$100+'General Liability'!BF$110)*$BI190</f>
        <v>2909.2579487865205</v>
      </c>
      <c r="X190" s="171">
        <f>SUM('General Liability'!BG$100+'General Liability'!BG$110)*$BI190</f>
        <v>2909.2579487865205</v>
      </c>
      <c r="Y190" s="171">
        <f>SUM('General Liability'!BH$100+'General Liability'!BH$110)*$BI190</f>
        <v>2909.2579487865205</v>
      </c>
      <c r="Z190" s="171">
        <f>SUM('General Liability'!BI$100+'General Liability'!BI$110)*$BI190</f>
        <v>2909.2579487865205</v>
      </c>
      <c r="AA190" s="171">
        <f>SUM('General Liability'!BJ$100+'General Liability'!BJ$110)*$BI190</f>
        <v>2909.2579487865205</v>
      </c>
      <c r="AB190" s="171">
        <f>SUM('General Liability'!BK$100+'General Liability'!BK$110)*$BI190</f>
        <v>2909.2579487865205</v>
      </c>
      <c r="AC190" s="171">
        <f>SUM('General Liability'!BL$100+'General Liability'!BL$110)*$BI190</f>
        <v>2909.2579487865205</v>
      </c>
      <c r="AD190" s="171">
        <f>SUM('General Liability'!BM$100+'General Liability'!BM$110)*$BI190</f>
        <v>2909.2579487865205</v>
      </c>
      <c r="AE190" s="171">
        <f>SUM('General Liability'!BN$100+'General Liability'!BN$110)*$BI190</f>
        <v>2909.2579487865205</v>
      </c>
      <c r="AF190" s="171">
        <f>SUM('General Liability'!BO$100+'General Liability'!BO$110)*$BI190</f>
        <v>2909.2579487865205</v>
      </c>
      <c r="AG190" s="171">
        <f>SUM('General Liability'!BP$100+'General Liability'!BP$110)*$BI190</f>
        <v>2909.2579487865205</v>
      </c>
      <c r="AH190" s="171">
        <f>SUM('General Liability'!BQ$100+'General Liability'!BQ$110)*$BI190</f>
        <v>2909.2579487865205</v>
      </c>
      <c r="AI190" s="171">
        <f>SUM('General Liability'!BR$100+'General Liability'!BR$110)*$BI190</f>
        <v>3127.4522949455095</v>
      </c>
      <c r="AJ190" s="171">
        <f>SUM('General Liability'!BS$100+'General Liability'!BS$110)*$BI190</f>
        <v>3127.4522949455095</v>
      </c>
      <c r="AK190" s="171">
        <f>SUM('General Liability'!BT$100+'General Liability'!BT$110)*$BI190</f>
        <v>3127.4522949455095</v>
      </c>
      <c r="AL190" s="171">
        <f>SUM('General Liability'!BU$100+'General Liability'!BU$110)*$BI190</f>
        <v>3127.4522949455095</v>
      </c>
      <c r="AM190" s="171">
        <f>SUM('General Liability'!BV$100+'General Liability'!BV$110)*$BI190</f>
        <v>3127.4522949455095</v>
      </c>
      <c r="AN190" s="171">
        <f>SUM('General Liability'!BW$100+'General Liability'!BW$110)*$BI190</f>
        <v>3127.4522949455095</v>
      </c>
      <c r="AO190" s="171">
        <f>SUM('General Liability'!BX$100+'General Liability'!BX$110)*$BI190</f>
        <v>3127.4522949455095</v>
      </c>
      <c r="AP190" s="171">
        <f>SUM('General Liability'!BY$100+'General Liability'!BY$110)*$BI190</f>
        <v>3127.4522949455095</v>
      </c>
      <c r="AQ190" s="171">
        <f>SUM('General Liability'!BZ$100+'General Liability'!BZ$110)*$BI190</f>
        <v>3127.4522949455095</v>
      </c>
      <c r="AR190" s="171">
        <f>SUM('General Liability'!CA$100+'General Liability'!CA$110)*$BI190</f>
        <v>3127.4522949455095</v>
      </c>
      <c r="AS190" s="171">
        <f>SUM('General Liability'!CB$100+'General Liability'!CB$110)*$BI190</f>
        <v>3127.4522949455095</v>
      </c>
      <c r="AT190" s="171">
        <f>SUM('General Liability'!CC$100+'General Liability'!CC$110)*$BI190</f>
        <v>3127.4522949455095</v>
      </c>
      <c r="AU190" s="171">
        <f>SUM('General Liability'!CD$100+'General Liability'!CD$110)*$BI190</f>
        <v>3221.2758637938746</v>
      </c>
      <c r="AV190" s="171">
        <f>SUM('General Liability'!CE$100+'General Liability'!CE$110)*$BI190</f>
        <v>3221.2758637938746</v>
      </c>
      <c r="AW190" s="171">
        <f>SUM('General Liability'!CF$100+'General Liability'!CF$110)*$BI190</f>
        <v>3221.2758637938746</v>
      </c>
      <c r="AX190" s="171">
        <f>SUM('General Liability'!CG$100+'General Liability'!CG$110)*$BI190</f>
        <v>3221.2758637938746</v>
      </c>
      <c r="AY190" s="171">
        <f>SUM('General Liability'!CH$100+'General Liability'!CH$110)*$BI190</f>
        <v>3221.2758637938746</v>
      </c>
      <c r="AZ190" s="171">
        <f>SUM('General Liability'!CI$100+'General Liability'!CI$110)*$BI190</f>
        <v>3221.2758637938746</v>
      </c>
      <c r="BA190" s="171">
        <f>SUM('General Liability'!CJ$100+'General Liability'!CJ$110)*$BI190</f>
        <v>3221.2758637938746</v>
      </c>
      <c r="BB190" s="171">
        <f>SUM('General Liability'!CK$100+'General Liability'!CK$110)*$BI190</f>
        <v>3221.2758637938746</v>
      </c>
      <c r="BC190" s="171">
        <f>SUM('General Liability'!CL$100+'General Liability'!CL$110)*$BI190</f>
        <v>3221.2758637938746</v>
      </c>
      <c r="BD190" s="171">
        <f>SUM('General Liability'!CM$100+'General Liability'!CM$110)*$BI190</f>
        <v>3221.2758637938746</v>
      </c>
      <c r="BE190" s="171">
        <f>SUM('General Liability'!CN$100+'General Liability'!CN$110)*$BI190</f>
        <v>3221.2758637938746</v>
      </c>
      <c r="BF190" s="171">
        <f>SUM('General Liability'!CO$100+'General Liability'!CO$110)*$BI190</f>
        <v>3221.2758637938746</v>
      </c>
      <c r="BG190" s="171">
        <f>SUM('General Liability'!CP$100+'General Liability'!CP$110)*$BI190</f>
        <v>3317.914139707691</v>
      </c>
      <c r="BI190" s="174">
        <f>SUMIF(Revenue!$P:$P,'GL - Import (US)'!$F190,Revenue!$J:$J)</f>
        <v>0.37731477687490139</v>
      </c>
    </row>
    <row r="191" spans="1:61" s="173" customFormat="1" ht="12.75" hidden="1" customHeight="1">
      <c r="A191" s="177" t="s">
        <v>473</v>
      </c>
      <c r="B191" s="178" t="s">
        <v>587</v>
      </c>
      <c r="C191" s="170" t="str" cm="1">
        <f t="array" ref="C191">IFERROR(INDEX('Legal Entity'!B:B,MATCH('GL - Import (US)'!F191,'Legal Entity'!A:A,0),0),0)</f>
        <v>1725 - Cleveland Thermal Chilled Water Distribution Inc.</v>
      </c>
      <c r="D191" s="170" t="str" cm="1">
        <f t="array" ref="D191">IFERROR(INDEX('Legal Entity'!C:C,MATCH(F191,'Legal Entity'!A:A,0),0),0)</f>
        <v>US</v>
      </c>
      <c r="E191" s="170" t="s">
        <v>631</v>
      </c>
      <c r="F191" s="170" t="s">
        <v>328</v>
      </c>
      <c r="G191" s="170"/>
      <c r="H191" s="171">
        <f>SUM('General Liability'!AQ$100+'General Liability'!AQ$110)*$BI191</f>
        <v>1709.5186930841051</v>
      </c>
      <c r="I191" s="171">
        <f>SUM('General Liability'!AR$100+'General Liability'!AR$110)*$BI191</f>
        <v>1709.5186930841051</v>
      </c>
      <c r="J191" s="171">
        <f>SUM('General Liability'!AS$100+'General Liability'!AS$110)*$BI191</f>
        <v>1709.5186930841051</v>
      </c>
      <c r="K191" s="171">
        <f>SUM('General Liability'!AT$100+'General Liability'!AT$110)*$BI191</f>
        <v>1833.4299292798855</v>
      </c>
      <c r="L191" s="171">
        <f>SUM('General Liability'!AU$100+'General Liability'!AU$110)*$BI191</f>
        <v>1833.4299292798855</v>
      </c>
      <c r="M191" s="171">
        <f>SUM('General Liability'!AV$100+'General Liability'!AV$110)*$BI191</f>
        <v>1833.4299292798855</v>
      </c>
      <c r="N191" s="171">
        <f>SUM('General Liability'!AW$100+'General Liability'!AW$110)*$BI191</f>
        <v>1833.4299292798855</v>
      </c>
      <c r="O191" s="171">
        <f>SUM('General Liability'!AX$100+'General Liability'!AX$110)*$BI191</f>
        <v>1833.4299292798855</v>
      </c>
      <c r="P191" s="171">
        <f>SUM('General Liability'!AY$100+'General Liability'!AY$110)*$BI191</f>
        <v>1833.4299292798855</v>
      </c>
      <c r="Q191" s="171">
        <f>SUM('General Liability'!AZ$100+'General Liability'!AZ$110)*$BI191</f>
        <v>1833.4299292798855</v>
      </c>
      <c r="R191" s="171">
        <f>SUM('General Liability'!BA$100+'General Liability'!BA$110)*$BI191</f>
        <v>1833.4299292798855</v>
      </c>
      <c r="S191" s="171">
        <f>SUM('General Liability'!BB$100+'General Liability'!BB$110)*$BI191</f>
        <v>1833.4299292798855</v>
      </c>
      <c r="T191" s="171">
        <f>SUM('General Liability'!BC$100+'General Liability'!BC$110)*$BI191</f>
        <v>1833.4299292798855</v>
      </c>
      <c r="U191" s="171">
        <f>SUM('General Liability'!BD$100+'General Liability'!BD$110)*$BI191</f>
        <v>1833.4299292798855</v>
      </c>
      <c r="V191" s="171">
        <f>SUM('General Liability'!BE$100+'General Liability'!BE$110)*$BI191</f>
        <v>1833.4299292798855</v>
      </c>
      <c r="W191" s="171">
        <f>SUM('General Liability'!BF$100+'General Liability'!BF$110)*$BI191</f>
        <v>1970.9371739758769</v>
      </c>
      <c r="X191" s="171">
        <f>SUM('General Liability'!BG$100+'General Liability'!BG$110)*$BI191</f>
        <v>1970.9371739758769</v>
      </c>
      <c r="Y191" s="171">
        <f>SUM('General Liability'!BH$100+'General Liability'!BH$110)*$BI191</f>
        <v>1970.9371739758769</v>
      </c>
      <c r="Z191" s="171">
        <f>SUM('General Liability'!BI$100+'General Liability'!BI$110)*$BI191</f>
        <v>1970.9371739758769</v>
      </c>
      <c r="AA191" s="171">
        <f>SUM('General Liability'!BJ$100+'General Liability'!BJ$110)*$BI191</f>
        <v>1970.9371739758769</v>
      </c>
      <c r="AB191" s="171">
        <f>SUM('General Liability'!BK$100+'General Liability'!BK$110)*$BI191</f>
        <v>1970.9371739758769</v>
      </c>
      <c r="AC191" s="171">
        <f>SUM('General Liability'!BL$100+'General Liability'!BL$110)*$BI191</f>
        <v>1970.9371739758769</v>
      </c>
      <c r="AD191" s="171">
        <f>SUM('General Liability'!BM$100+'General Liability'!BM$110)*$BI191</f>
        <v>1970.9371739758769</v>
      </c>
      <c r="AE191" s="171">
        <f>SUM('General Liability'!BN$100+'General Liability'!BN$110)*$BI191</f>
        <v>1970.9371739758769</v>
      </c>
      <c r="AF191" s="171">
        <f>SUM('General Liability'!BO$100+'General Liability'!BO$110)*$BI191</f>
        <v>1970.9371739758769</v>
      </c>
      <c r="AG191" s="171">
        <f>SUM('General Liability'!BP$100+'General Liability'!BP$110)*$BI191</f>
        <v>1970.9371739758769</v>
      </c>
      <c r="AH191" s="171">
        <f>SUM('General Liability'!BQ$100+'General Liability'!BQ$110)*$BI191</f>
        <v>1970.9371739758769</v>
      </c>
      <c r="AI191" s="171">
        <f>SUM('General Liability'!BR$100+'General Liability'!BR$110)*$BI191</f>
        <v>2118.7574620240675</v>
      </c>
      <c r="AJ191" s="171">
        <f>SUM('General Liability'!BS$100+'General Liability'!BS$110)*$BI191</f>
        <v>2118.7574620240675</v>
      </c>
      <c r="AK191" s="171">
        <f>SUM('General Liability'!BT$100+'General Liability'!BT$110)*$BI191</f>
        <v>2118.7574620240675</v>
      </c>
      <c r="AL191" s="171">
        <f>SUM('General Liability'!BU$100+'General Liability'!BU$110)*$BI191</f>
        <v>2118.7574620240675</v>
      </c>
      <c r="AM191" s="171">
        <f>SUM('General Liability'!BV$100+'General Liability'!BV$110)*$BI191</f>
        <v>2118.7574620240675</v>
      </c>
      <c r="AN191" s="171">
        <f>SUM('General Liability'!BW$100+'General Liability'!BW$110)*$BI191</f>
        <v>2118.7574620240675</v>
      </c>
      <c r="AO191" s="171">
        <f>SUM('General Liability'!BX$100+'General Liability'!BX$110)*$BI191</f>
        <v>2118.7574620240675</v>
      </c>
      <c r="AP191" s="171">
        <f>SUM('General Liability'!BY$100+'General Liability'!BY$110)*$BI191</f>
        <v>2118.7574620240675</v>
      </c>
      <c r="AQ191" s="171">
        <f>SUM('General Liability'!BZ$100+'General Liability'!BZ$110)*$BI191</f>
        <v>2118.7574620240675</v>
      </c>
      <c r="AR191" s="171">
        <f>SUM('General Liability'!CA$100+'General Liability'!CA$110)*$BI191</f>
        <v>2118.7574620240675</v>
      </c>
      <c r="AS191" s="171">
        <f>SUM('General Liability'!CB$100+'General Liability'!CB$110)*$BI191</f>
        <v>2118.7574620240675</v>
      </c>
      <c r="AT191" s="171">
        <f>SUM('General Liability'!CC$100+'General Liability'!CC$110)*$BI191</f>
        <v>2118.7574620240675</v>
      </c>
      <c r="AU191" s="171">
        <f>SUM('General Liability'!CD$100+'General Liability'!CD$110)*$BI191</f>
        <v>2182.3201858847897</v>
      </c>
      <c r="AV191" s="171">
        <f>SUM('General Liability'!CE$100+'General Liability'!CE$110)*$BI191</f>
        <v>2182.3201858847897</v>
      </c>
      <c r="AW191" s="171">
        <f>SUM('General Liability'!CF$100+'General Liability'!CF$110)*$BI191</f>
        <v>2182.3201858847897</v>
      </c>
      <c r="AX191" s="171">
        <f>SUM('General Liability'!CG$100+'General Liability'!CG$110)*$BI191</f>
        <v>2182.3201858847897</v>
      </c>
      <c r="AY191" s="171">
        <f>SUM('General Liability'!CH$100+'General Liability'!CH$110)*$BI191</f>
        <v>2182.3201858847897</v>
      </c>
      <c r="AZ191" s="171">
        <f>SUM('General Liability'!CI$100+'General Liability'!CI$110)*$BI191</f>
        <v>2182.3201858847897</v>
      </c>
      <c r="BA191" s="171">
        <f>SUM('General Liability'!CJ$100+'General Liability'!CJ$110)*$BI191</f>
        <v>2182.3201858847897</v>
      </c>
      <c r="BB191" s="171">
        <f>SUM('General Liability'!CK$100+'General Liability'!CK$110)*$BI191</f>
        <v>2182.3201858847897</v>
      </c>
      <c r="BC191" s="171">
        <f>SUM('General Liability'!CL$100+'General Liability'!CL$110)*$BI191</f>
        <v>2182.3201858847897</v>
      </c>
      <c r="BD191" s="171">
        <f>SUM('General Liability'!CM$100+'General Liability'!CM$110)*$BI191</f>
        <v>2182.3201858847897</v>
      </c>
      <c r="BE191" s="171">
        <f>SUM('General Liability'!CN$100+'General Liability'!CN$110)*$BI191</f>
        <v>2182.3201858847897</v>
      </c>
      <c r="BF191" s="171">
        <f>SUM('General Liability'!CO$100+'General Liability'!CO$110)*$BI191</f>
        <v>2182.3201858847897</v>
      </c>
      <c r="BG191" s="171">
        <f>SUM('General Liability'!CP$100+'General Liability'!CP$110)*$BI191</f>
        <v>2247.7897914613332</v>
      </c>
      <c r="BI191" s="174">
        <f>SUMIF(Revenue!$P:$P,'GL - Import (US)'!$F191,Revenue!$J:$J)</f>
        <v>0.25561972610347117</v>
      </c>
    </row>
    <row r="192" spans="1:61" s="173" customFormat="1" ht="12.75" hidden="1" customHeight="1">
      <c r="A192" s="177" t="s">
        <v>473</v>
      </c>
      <c r="B192" s="178" t="s">
        <v>587</v>
      </c>
      <c r="C192" s="170" t="str" cm="1">
        <f t="array" ref="C192">IFERROR(INDEX('Legal Entity'!B:B,MATCH('GL - Import (US)'!F192,'Legal Entity'!A:A,0),0),0)</f>
        <v>1158 - UTILITY SERVICES OF ILLINOIS, INC.        </v>
      </c>
      <c r="D192" s="170" t="str" cm="1">
        <f t="array" ref="D192">IFERROR(INDEX('Legal Entity'!C:C,MATCH(F192,'Legal Entity'!A:A,0),0),0)</f>
        <v>US</v>
      </c>
      <c r="E192" s="170" t="s">
        <v>631</v>
      </c>
      <c r="F192" s="170" t="s">
        <v>12</v>
      </c>
      <c r="G192" s="170"/>
      <c r="H192" s="171">
        <f>SUM('General Liability'!AQ$100+'General Liability'!AQ$110)*$BI192</f>
        <v>0</v>
      </c>
      <c r="I192" s="171">
        <f>SUM('General Liability'!AR$100+'General Liability'!AR$110)*$BI192</f>
        <v>0</v>
      </c>
      <c r="J192" s="171">
        <f>SUM('General Liability'!AS$100+'General Liability'!AS$110)*$BI192</f>
        <v>0</v>
      </c>
      <c r="K192" s="171">
        <f>SUM('General Liability'!AT$100+'General Liability'!AT$110)*$BI192</f>
        <v>0</v>
      </c>
      <c r="L192" s="171">
        <f>SUM('General Liability'!AU$100+'General Liability'!AU$110)*$BI192</f>
        <v>0</v>
      </c>
      <c r="M192" s="171">
        <f>SUM('General Liability'!AV$100+'General Liability'!AV$110)*$BI192</f>
        <v>0</v>
      </c>
      <c r="N192" s="171">
        <f>SUM('General Liability'!AW$100+'General Liability'!AW$110)*$BI192</f>
        <v>0</v>
      </c>
      <c r="O192" s="171">
        <f>SUM('General Liability'!AX$100+'General Liability'!AX$110)*$BI192</f>
        <v>0</v>
      </c>
      <c r="P192" s="171">
        <f>SUM('General Liability'!AY$100+'General Liability'!AY$110)*$BI192</f>
        <v>0</v>
      </c>
      <c r="Q192" s="171">
        <f>SUM('General Liability'!AZ$100+'General Liability'!AZ$110)*$BI192</f>
        <v>0</v>
      </c>
      <c r="R192" s="171">
        <f>SUM('General Liability'!BA$100+'General Liability'!BA$110)*$BI192</f>
        <v>0</v>
      </c>
      <c r="S192" s="171">
        <f>SUM('General Liability'!BB$100+'General Liability'!BB$110)*$BI192</f>
        <v>0</v>
      </c>
      <c r="T192" s="171">
        <f>SUM('General Liability'!BC$100+'General Liability'!BC$110)*$BI192</f>
        <v>0</v>
      </c>
      <c r="U192" s="171">
        <f>SUM('General Liability'!BD$100+'General Liability'!BD$110)*$BI192</f>
        <v>0</v>
      </c>
      <c r="V192" s="171">
        <f>SUM('General Liability'!BE$100+'General Liability'!BE$110)*$BI192</f>
        <v>0</v>
      </c>
      <c r="W192" s="171">
        <f>SUM('General Liability'!BF$100+'General Liability'!BF$110)*$BI192</f>
        <v>0</v>
      </c>
      <c r="X192" s="171">
        <f>SUM('General Liability'!BG$100+'General Liability'!BG$110)*$BI192</f>
        <v>0</v>
      </c>
      <c r="Y192" s="171">
        <f>SUM('General Liability'!BH$100+'General Liability'!BH$110)*$BI192</f>
        <v>0</v>
      </c>
      <c r="Z192" s="171">
        <f>SUM('General Liability'!BI$100+'General Liability'!BI$110)*$BI192</f>
        <v>0</v>
      </c>
      <c r="AA192" s="171">
        <f>SUM('General Liability'!BJ$100+'General Liability'!BJ$110)*$BI192</f>
        <v>0</v>
      </c>
      <c r="AB192" s="171">
        <f>SUM('General Liability'!BK$100+'General Liability'!BK$110)*$BI192</f>
        <v>0</v>
      </c>
      <c r="AC192" s="171">
        <f>SUM('General Liability'!BL$100+'General Liability'!BL$110)*$BI192</f>
        <v>0</v>
      </c>
      <c r="AD192" s="171">
        <f>SUM('General Liability'!BM$100+'General Liability'!BM$110)*$BI192</f>
        <v>0</v>
      </c>
      <c r="AE192" s="171">
        <f>SUM('General Liability'!BN$100+'General Liability'!BN$110)*$BI192</f>
        <v>0</v>
      </c>
      <c r="AF192" s="171">
        <f>SUM('General Liability'!BO$100+'General Liability'!BO$110)*$BI192</f>
        <v>0</v>
      </c>
      <c r="AG192" s="171">
        <f>SUM('General Liability'!BP$100+'General Liability'!BP$110)*$BI192</f>
        <v>0</v>
      </c>
      <c r="AH192" s="171">
        <f>SUM('General Liability'!BQ$100+'General Liability'!BQ$110)*$BI192</f>
        <v>0</v>
      </c>
      <c r="AI192" s="171">
        <f>SUM('General Liability'!BR$100+'General Liability'!BR$110)*$BI192</f>
        <v>0</v>
      </c>
      <c r="AJ192" s="171">
        <f>SUM('General Liability'!BS$100+'General Liability'!BS$110)*$BI192</f>
        <v>0</v>
      </c>
      <c r="AK192" s="171">
        <f>SUM('General Liability'!BT$100+'General Liability'!BT$110)*$BI192</f>
        <v>0</v>
      </c>
      <c r="AL192" s="171">
        <f>SUM('General Liability'!BU$100+'General Liability'!BU$110)*$BI192</f>
        <v>0</v>
      </c>
      <c r="AM192" s="171">
        <f>SUM('General Liability'!BV$100+'General Liability'!BV$110)*$BI192</f>
        <v>0</v>
      </c>
      <c r="AN192" s="171">
        <f>SUM('General Liability'!BW$100+'General Liability'!BW$110)*$BI192</f>
        <v>0</v>
      </c>
      <c r="AO192" s="171">
        <f>SUM('General Liability'!BX$100+'General Liability'!BX$110)*$BI192</f>
        <v>0</v>
      </c>
      <c r="AP192" s="171">
        <f>SUM('General Liability'!BY$100+'General Liability'!BY$110)*$BI192</f>
        <v>0</v>
      </c>
      <c r="AQ192" s="171">
        <f>SUM('General Liability'!BZ$100+'General Liability'!BZ$110)*$BI192</f>
        <v>0</v>
      </c>
      <c r="AR192" s="171">
        <f>SUM('General Liability'!CA$100+'General Liability'!CA$110)*$BI192</f>
        <v>0</v>
      </c>
      <c r="AS192" s="171">
        <f>SUM('General Liability'!CB$100+'General Liability'!CB$110)*$BI192</f>
        <v>0</v>
      </c>
      <c r="AT192" s="171">
        <f>SUM('General Liability'!CC$100+'General Liability'!CC$110)*$BI192</f>
        <v>0</v>
      </c>
      <c r="AU192" s="171">
        <f>SUM('General Liability'!CD$100+'General Liability'!CD$110)*$BI192</f>
        <v>0</v>
      </c>
      <c r="AV192" s="171">
        <f>SUM('General Liability'!CE$100+'General Liability'!CE$110)*$BI192</f>
        <v>0</v>
      </c>
      <c r="AW192" s="171">
        <f>SUM('General Liability'!CF$100+'General Liability'!CF$110)*$BI192</f>
        <v>0</v>
      </c>
      <c r="AX192" s="171">
        <f>SUM('General Liability'!CG$100+'General Liability'!CG$110)*$BI192</f>
        <v>0</v>
      </c>
      <c r="AY192" s="171">
        <f>SUM('General Liability'!CH$100+'General Liability'!CH$110)*$BI192</f>
        <v>0</v>
      </c>
      <c r="AZ192" s="171">
        <f>SUM('General Liability'!CI$100+'General Liability'!CI$110)*$BI192</f>
        <v>0</v>
      </c>
      <c r="BA192" s="171">
        <f>SUM('General Liability'!CJ$100+'General Liability'!CJ$110)*$BI192</f>
        <v>0</v>
      </c>
      <c r="BB192" s="171">
        <f>SUM('General Liability'!CK$100+'General Liability'!CK$110)*$BI192</f>
        <v>0</v>
      </c>
      <c r="BC192" s="171">
        <f>SUM('General Liability'!CL$100+'General Liability'!CL$110)*$BI192</f>
        <v>0</v>
      </c>
      <c r="BD192" s="171">
        <f>SUM('General Liability'!CM$100+'General Liability'!CM$110)*$BI192</f>
        <v>0</v>
      </c>
      <c r="BE192" s="171">
        <f>SUM('General Liability'!CN$100+'General Liability'!CN$110)*$BI192</f>
        <v>0</v>
      </c>
      <c r="BF192" s="171">
        <f>SUM('General Liability'!CO$100+'General Liability'!CO$110)*$BI192</f>
        <v>0</v>
      </c>
      <c r="BG192" s="171">
        <f>SUM('General Liability'!CP$100+'General Liability'!CP$110)*$BI192</f>
        <v>0</v>
      </c>
      <c r="BI192" s="174">
        <f>SUMIF(Revenue!$P:$P,'GL - Import (US)'!$F192,Revenue!$J:$J)</f>
        <v>0</v>
      </c>
    </row>
    <row r="193" spans="1:61" s="173" customFormat="1" ht="12.75" hidden="1" customHeight="1">
      <c r="A193" s="177" t="s">
        <v>473</v>
      </c>
      <c r="B193" s="178" t="s">
        <v>587</v>
      </c>
      <c r="C193" s="170" t="str" cm="1">
        <f t="array" ref="C193">IFERROR(INDEX('Legal Entity'!B:B,MATCH('GL - Import (US)'!F193,'Legal Entity'!A:A,0),0),0)</f>
        <v>1170 - COMMUNITY UTILITIES OF INDIANA, INC.       </v>
      </c>
      <c r="D193" s="170" t="str" cm="1">
        <f t="array" ref="D193">IFERROR(INDEX('Legal Entity'!C:C,MATCH(F193,'Legal Entity'!A:A,0),0),0)</f>
        <v>US</v>
      </c>
      <c r="E193" s="170" t="s">
        <v>631</v>
      </c>
      <c r="F193" s="170" t="s">
        <v>13</v>
      </c>
      <c r="G193" s="170"/>
      <c r="H193" s="171">
        <f>SUM('General Liability'!AQ$100+'General Liability'!AQ$110)*$BI193</f>
        <v>0</v>
      </c>
      <c r="I193" s="171">
        <f>SUM('General Liability'!AR$100+'General Liability'!AR$110)*$BI193</f>
        <v>0</v>
      </c>
      <c r="J193" s="171">
        <f>SUM('General Liability'!AS$100+'General Liability'!AS$110)*$BI193</f>
        <v>0</v>
      </c>
      <c r="K193" s="171">
        <f>SUM('General Liability'!AT$100+'General Liability'!AT$110)*$BI193</f>
        <v>0</v>
      </c>
      <c r="L193" s="171">
        <f>SUM('General Liability'!AU$100+'General Liability'!AU$110)*$BI193</f>
        <v>0</v>
      </c>
      <c r="M193" s="171">
        <f>SUM('General Liability'!AV$100+'General Liability'!AV$110)*$BI193</f>
        <v>0</v>
      </c>
      <c r="N193" s="171">
        <f>SUM('General Liability'!AW$100+'General Liability'!AW$110)*$BI193</f>
        <v>0</v>
      </c>
      <c r="O193" s="171">
        <f>SUM('General Liability'!AX$100+'General Liability'!AX$110)*$BI193</f>
        <v>0</v>
      </c>
      <c r="P193" s="171">
        <f>SUM('General Liability'!AY$100+'General Liability'!AY$110)*$BI193</f>
        <v>0</v>
      </c>
      <c r="Q193" s="171">
        <f>SUM('General Liability'!AZ$100+'General Liability'!AZ$110)*$BI193</f>
        <v>0</v>
      </c>
      <c r="R193" s="171">
        <f>SUM('General Liability'!BA$100+'General Liability'!BA$110)*$BI193</f>
        <v>0</v>
      </c>
      <c r="S193" s="171">
        <f>SUM('General Liability'!BB$100+'General Liability'!BB$110)*$BI193</f>
        <v>0</v>
      </c>
      <c r="T193" s="171">
        <f>SUM('General Liability'!BC$100+'General Liability'!BC$110)*$BI193</f>
        <v>0</v>
      </c>
      <c r="U193" s="171">
        <f>SUM('General Liability'!BD$100+'General Liability'!BD$110)*$BI193</f>
        <v>0</v>
      </c>
      <c r="V193" s="171">
        <f>SUM('General Liability'!BE$100+'General Liability'!BE$110)*$BI193</f>
        <v>0</v>
      </c>
      <c r="W193" s="171">
        <f>SUM('General Liability'!BF$100+'General Liability'!BF$110)*$BI193</f>
        <v>0</v>
      </c>
      <c r="X193" s="171">
        <f>SUM('General Liability'!BG$100+'General Liability'!BG$110)*$BI193</f>
        <v>0</v>
      </c>
      <c r="Y193" s="171">
        <f>SUM('General Liability'!BH$100+'General Liability'!BH$110)*$BI193</f>
        <v>0</v>
      </c>
      <c r="Z193" s="171">
        <f>SUM('General Liability'!BI$100+'General Liability'!BI$110)*$BI193</f>
        <v>0</v>
      </c>
      <c r="AA193" s="171">
        <f>SUM('General Liability'!BJ$100+'General Liability'!BJ$110)*$BI193</f>
        <v>0</v>
      </c>
      <c r="AB193" s="171">
        <f>SUM('General Liability'!BK$100+'General Liability'!BK$110)*$BI193</f>
        <v>0</v>
      </c>
      <c r="AC193" s="171">
        <f>SUM('General Liability'!BL$100+'General Liability'!BL$110)*$BI193</f>
        <v>0</v>
      </c>
      <c r="AD193" s="171">
        <f>SUM('General Liability'!BM$100+'General Liability'!BM$110)*$BI193</f>
        <v>0</v>
      </c>
      <c r="AE193" s="171">
        <f>SUM('General Liability'!BN$100+'General Liability'!BN$110)*$BI193</f>
        <v>0</v>
      </c>
      <c r="AF193" s="171">
        <f>SUM('General Liability'!BO$100+'General Liability'!BO$110)*$BI193</f>
        <v>0</v>
      </c>
      <c r="AG193" s="171">
        <f>SUM('General Liability'!BP$100+'General Liability'!BP$110)*$BI193</f>
        <v>0</v>
      </c>
      <c r="AH193" s="171">
        <f>SUM('General Liability'!BQ$100+'General Liability'!BQ$110)*$BI193</f>
        <v>0</v>
      </c>
      <c r="AI193" s="171">
        <f>SUM('General Liability'!BR$100+'General Liability'!BR$110)*$BI193</f>
        <v>0</v>
      </c>
      <c r="AJ193" s="171">
        <f>SUM('General Liability'!BS$100+'General Liability'!BS$110)*$BI193</f>
        <v>0</v>
      </c>
      <c r="AK193" s="171">
        <f>SUM('General Liability'!BT$100+'General Liability'!BT$110)*$BI193</f>
        <v>0</v>
      </c>
      <c r="AL193" s="171">
        <f>SUM('General Liability'!BU$100+'General Liability'!BU$110)*$BI193</f>
        <v>0</v>
      </c>
      <c r="AM193" s="171">
        <f>SUM('General Liability'!BV$100+'General Liability'!BV$110)*$BI193</f>
        <v>0</v>
      </c>
      <c r="AN193" s="171">
        <f>SUM('General Liability'!BW$100+'General Liability'!BW$110)*$BI193</f>
        <v>0</v>
      </c>
      <c r="AO193" s="171">
        <f>SUM('General Liability'!BX$100+'General Liability'!BX$110)*$BI193</f>
        <v>0</v>
      </c>
      <c r="AP193" s="171">
        <f>SUM('General Liability'!BY$100+'General Liability'!BY$110)*$BI193</f>
        <v>0</v>
      </c>
      <c r="AQ193" s="171">
        <f>SUM('General Liability'!BZ$100+'General Liability'!BZ$110)*$BI193</f>
        <v>0</v>
      </c>
      <c r="AR193" s="171">
        <f>SUM('General Liability'!CA$100+'General Liability'!CA$110)*$BI193</f>
        <v>0</v>
      </c>
      <c r="AS193" s="171">
        <f>SUM('General Liability'!CB$100+'General Liability'!CB$110)*$BI193</f>
        <v>0</v>
      </c>
      <c r="AT193" s="171">
        <f>SUM('General Liability'!CC$100+'General Liability'!CC$110)*$BI193</f>
        <v>0</v>
      </c>
      <c r="AU193" s="171">
        <f>SUM('General Liability'!CD$100+'General Liability'!CD$110)*$BI193</f>
        <v>0</v>
      </c>
      <c r="AV193" s="171">
        <f>SUM('General Liability'!CE$100+'General Liability'!CE$110)*$BI193</f>
        <v>0</v>
      </c>
      <c r="AW193" s="171">
        <f>SUM('General Liability'!CF$100+'General Liability'!CF$110)*$BI193</f>
        <v>0</v>
      </c>
      <c r="AX193" s="171">
        <f>SUM('General Liability'!CG$100+'General Liability'!CG$110)*$BI193</f>
        <v>0</v>
      </c>
      <c r="AY193" s="171">
        <f>SUM('General Liability'!CH$100+'General Liability'!CH$110)*$BI193</f>
        <v>0</v>
      </c>
      <c r="AZ193" s="171">
        <f>SUM('General Liability'!CI$100+'General Liability'!CI$110)*$BI193</f>
        <v>0</v>
      </c>
      <c r="BA193" s="171">
        <f>SUM('General Liability'!CJ$100+'General Liability'!CJ$110)*$BI193</f>
        <v>0</v>
      </c>
      <c r="BB193" s="171">
        <f>SUM('General Liability'!CK$100+'General Liability'!CK$110)*$BI193</f>
        <v>0</v>
      </c>
      <c r="BC193" s="171">
        <f>SUM('General Liability'!CL$100+'General Liability'!CL$110)*$BI193</f>
        <v>0</v>
      </c>
      <c r="BD193" s="171">
        <f>SUM('General Liability'!CM$100+'General Liability'!CM$110)*$BI193</f>
        <v>0</v>
      </c>
      <c r="BE193" s="171">
        <f>SUM('General Liability'!CN$100+'General Liability'!CN$110)*$BI193</f>
        <v>0</v>
      </c>
      <c r="BF193" s="171">
        <f>SUM('General Liability'!CO$100+'General Liability'!CO$110)*$BI193</f>
        <v>0</v>
      </c>
      <c r="BG193" s="171">
        <f>SUM('General Liability'!CP$100+'General Liability'!CP$110)*$BI193</f>
        <v>0</v>
      </c>
      <c r="BI193" s="174">
        <f>SUMIF(Revenue!$P:$P,'GL - Import (US)'!$F193,Revenue!$J:$J)</f>
        <v>0</v>
      </c>
    </row>
    <row r="194" spans="1:61" s="173" customFormat="1" ht="12.75" hidden="1" customHeight="1">
      <c r="A194" s="177" t="s">
        <v>473</v>
      </c>
      <c r="B194" s="178" t="s">
        <v>587</v>
      </c>
      <c r="C194" s="170" t="str" cm="1">
        <f t="array" ref="C194">IFERROR(INDEX('Legal Entity'!B:B,MATCH('GL - Import (US)'!F194,'Legal Entity'!A:A,0),0),0)</f>
        <v>1174 - COMMUNITY UTILITIES OF PENNSYLVANIA INC.     </v>
      </c>
      <c r="D194" s="170" t="str" cm="1">
        <f t="array" ref="D194">IFERROR(INDEX('Legal Entity'!C:C,MATCH(F194,'Legal Entity'!A:A,0),0),0)</f>
        <v>US</v>
      </c>
      <c r="E194" s="170" t="s">
        <v>631</v>
      </c>
      <c r="F194" s="170" t="s">
        <v>18</v>
      </c>
      <c r="G194" s="170"/>
      <c r="H194" s="171">
        <f>SUM('General Liability'!AQ$100+'General Liability'!AQ$110)*$BI194</f>
        <v>0</v>
      </c>
      <c r="I194" s="171">
        <f>SUM('General Liability'!AR$100+'General Liability'!AR$110)*$BI194</f>
        <v>0</v>
      </c>
      <c r="J194" s="171">
        <f>SUM('General Liability'!AS$100+'General Liability'!AS$110)*$BI194</f>
        <v>0</v>
      </c>
      <c r="K194" s="171">
        <f>SUM('General Liability'!AT$100+'General Liability'!AT$110)*$BI194</f>
        <v>0</v>
      </c>
      <c r="L194" s="171">
        <f>SUM('General Liability'!AU$100+'General Liability'!AU$110)*$BI194</f>
        <v>0</v>
      </c>
      <c r="M194" s="171">
        <f>SUM('General Liability'!AV$100+'General Liability'!AV$110)*$BI194</f>
        <v>0</v>
      </c>
      <c r="N194" s="171">
        <f>SUM('General Liability'!AW$100+'General Liability'!AW$110)*$BI194</f>
        <v>0</v>
      </c>
      <c r="O194" s="171">
        <f>SUM('General Liability'!AX$100+'General Liability'!AX$110)*$BI194</f>
        <v>0</v>
      </c>
      <c r="P194" s="171">
        <f>SUM('General Liability'!AY$100+'General Liability'!AY$110)*$BI194</f>
        <v>0</v>
      </c>
      <c r="Q194" s="171">
        <f>SUM('General Liability'!AZ$100+'General Liability'!AZ$110)*$BI194</f>
        <v>0</v>
      </c>
      <c r="R194" s="171">
        <f>SUM('General Liability'!BA$100+'General Liability'!BA$110)*$BI194</f>
        <v>0</v>
      </c>
      <c r="S194" s="171">
        <f>SUM('General Liability'!BB$100+'General Liability'!BB$110)*$BI194</f>
        <v>0</v>
      </c>
      <c r="T194" s="171">
        <f>SUM('General Liability'!BC$100+'General Liability'!BC$110)*$BI194</f>
        <v>0</v>
      </c>
      <c r="U194" s="171">
        <f>SUM('General Liability'!BD$100+'General Liability'!BD$110)*$BI194</f>
        <v>0</v>
      </c>
      <c r="V194" s="171">
        <f>SUM('General Liability'!BE$100+'General Liability'!BE$110)*$BI194</f>
        <v>0</v>
      </c>
      <c r="W194" s="171">
        <f>SUM('General Liability'!BF$100+'General Liability'!BF$110)*$BI194</f>
        <v>0</v>
      </c>
      <c r="X194" s="171">
        <f>SUM('General Liability'!BG$100+'General Liability'!BG$110)*$BI194</f>
        <v>0</v>
      </c>
      <c r="Y194" s="171">
        <f>SUM('General Liability'!BH$100+'General Liability'!BH$110)*$BI194</f>
        <v>0</v>
      </c>
      <c r="Z194" s="171">
        <f>SUM('General Liability'!BI$100+'General Liability'!BI$110)*$BI194</f>
        <v>0</v>
      </c>
      <c r="AA194" s="171">
        <f>SUM('General Liability'!BJ$100+'General Liability'!BJ$110)*$BI194</f>
        <v>0</v>
      </c>
      <c r="AB194" s="171">
        <f>SUM('General Liability'!BK$100+'General Liability'!BK$110)*$BI194</f>
        <v>0</v>
      </c>
      <c r="AC194" s="171">
        <f>SUM('General Liability'!BL$100+'General Liability'!BL$110)*$BI194</f>
        <v>0</v>
      </c>
      <c r="AD194" s="171">
        <f>SUM('General Liability'!BM$100+'General Liability'!BM$110)*$BI194</f>
        <v>0</v>
      </c>
      <c r="AE194" s="171">
        <f>SUM('General Liability'!BN$100+'General Liability'!BN$110)*$BI194</f>
        <v>0</v>
      </c>
      <c r="AF194" s="171">
        <f>SUM('General Liability'!BO$100+'General Liability'!BO$110)*$BI194</f>
        <v>0</v>
      </c>
      <c r="AG194" s="171">
        <f>SUM('General Liability'!BP$100+'General Liability'!BP$110)*$BI194</f>
        <v>0</v>
      </c>
      <c r="AH194" s="171">
        <f>SUM('General Liability'!BQ$100+'General Liability'!BQ$110)*$BI194</f>
        <v>0</v>
      </c>
      <c r="AI194" s="171">
        <f>SUM('General Liability'!BR$100+'General Liability'!BR$110)*$BI194</f>
        <v>0</v>
      </c>
      <c r="AJ194" s="171">
        <f>SUM('General Liability'!BS$100+'General Liability'!BS$110)*$BI194</f>
        <v>0</v>
      </c>
      <c r="AK194" s="171">
        <f>SUM('General Liability'!BT$100+'General Liability'!BT$110)*$BI194</f>
        <v>0</v>
      </c>
      <c r="AL194" s="171">
        <f>SUM('General Liability'!BU$100+'General Liability'!BU$110)*$BI194</f>
        <v>0</v>
      </c>
      <c r="AM194" s="171">
        <f>SUM('General Liability'!BV$100+'General Liability'!BV$110)*$BI194</f>
        <v>0</v>
      </c>
      <c r="AN194" s="171">
        <f>SUM('General Liability'!BW$100+'General Liability'!BW$110)*$BI194</f>
        <v>0</v>
      </c>
      <c r="AO194" s="171">
        <f>SUM('General Liability'!BX$100+'General Liability'!BX$110)*$BI194</f>
        <v>0</v>
      </c>
      <c r="AP194" s="171">
        <f>SUM('General Liability'!BY$100+'General Liability'!BY$110)*$BI194</f>
        <v>0</v>
      </c>
      <c r="AQ194" s="171">
        <f>SUM('General Liability'!BZ$100+'General Liability'!BZ$110)*$BI194</f>
        <v>0</v>
      </c>
      <c r="AR194" s="171">
        <f>SUM('General Liability'!CA$100+'General Liability'!CA$110)*$BI194</f>
        <v>0</v>
      </c>
      <c r="AS194" s="171">
        <f>SUM('General Liability'!CB$100+'General Liability'!CB$110)*$BI194</f>
        <v>0</v>
      </c>
      <c r="AT194" s="171">
        <f>SUM('General Liability'!CC$100+'General Liability'!CC$110)*$BI194</f>
        <v>0</v>
      </c>
      <c r="AU194" s="171">
        <f>SUM('General Liability'!CD$100+'General Liability'!CD$110)*$BI194</f>
        <v>0</v>
      </c>
      <c r="AV194" s="171">
        <f>SUM('General Liability'!CE$100+'General Liability'!CE$110)*$BI194</f>
        <v>0</v>
      </c>
      <c r="AW194" s="171">
        <f>SUM('General Liability'!CF$100+'General Liability'!CF$110)*$BI194</f>
        <v>0</v>
      </c>
      <c r="AX194" s="171">
        <f>SUM('General Liability'!CG$100+'General Liability'!CG$110)*$BI194</f>
        <v>0</v>
      </c>
      <c r="AY194" s="171">
        <f>SUM('General Liability'!CH$100+'General Liability'!CH$110)*$BI194</f>
        <v>0</v>
      </c>
      <c r="AZ194" s="171">
        <f>SUM('General Liability'!CI$100+'General Liability'!CI$110)*$BI194</f>
        <v>0</v>
      </c>
      <c r="BA194" s="171">
        <f>SUM('General Liability'!CJ$100+'General Liability'!CJ$110)*$BI194</f>
        <v>0</v>
      </c>
      <c r="BB194" s="171">
        <f>SUM('General Liability'!CK$100+'General Liability'!CK$110)*$BI194</f>
        <v>0</v>
      </c>
      <c r="BC194" s="171">
        <f>SUM('General Liability'!CL$100+'General Liability'!CL$110)*$BI194</f>
        <v>0</v>
      </c>
      <c r="BD194" s="171">
        <f>SUM('General Liability'!CM$100+'General Liability'!CM$110)*$BI194</f>
        <v>0</v>
      </c>
      <c r="BE194" s="171">
        <f>SUM('General Liability'!CN$100+'General Liability'!CN$110)*$BI194</f>
        <v>0</v>
      </c>
      <c r="BF194" s="171">
        <f>SUM('General Liability'!CO$100+'General Liability'!CO$110)*$BI194</f>
        <v>0</v>
      </c>
      <c r="BG194" s="171">
        <f>SUM('General Liability'!CP$100+'General Liability'!CP$110)*$BI194</f>
        <v>0</v>
      </c>
      <c r="BI194" s="174">
        <f>SUMIF(Revenue!$P:$P,'GL - Import (US)'!$F194,Revenue!$J:$J)</f>
        <v>0</v>
      </c>
    </row>
    <row r="195" spans="1:61" s="173" customFormat="1" ht="12.75" hidden="1" customHeight="1">
      <c r="A195" s="177" t="s">
        <v>473</v>
      </c>
      <c r="B195" s="178" t="s">
        <v>587</v>
      </c>
      <c r="C195" s="170" t="str" cm="1">
        <f t="array" ref="C195">IFERROR(INDEX('Legal Entity'!B:B,MATCH('GL - Import (US)'!F195,'Legal Entity'!A:A,0),0),0)</f>
        <v>1128 - MARYLAND WATER SERVICE, INC.</v>
      </c>
      <c r="D195" s="170" t="str" cm="1">
        <f t="array" ref="D195">IFERROR(INDEX('Legal Entity'!C:C,MATCH(F195,'Legal Entity'!A:A,0),0),0)</f>
        <v>US</v>
      </c>
      <c r="E195" s="170" t="s">
        <v>631</v>
      </c>
      <c r="F195" s="170" t="s">
        <v>17</v>
      </c>
      <c r="G195" s="170"/>
      <c r="H195" s="171">
        <f>SUM('General Liability'!AQ$100+'General Liability'!AQ$110)*$BI195</f>
        <v>0</v>
      </c>
      <c r="I195" s="171">
        <f>SUM('General Liability'!AR$100+'General Liability'!AR$110)*$BI195</f>
        <v>0</v>
      </c>
      <c r="J195" s="171">
        <f>SUM('General Liability'!AS$100+'General Liability'!AS$110)*$BI195</f>
        <v>0</v>
      </c>
      <c r="K195" s="171">
        <f>SUM('General Liability'!AT$100+'General Liability'!AT$110)*$BI195</f>
        <v>0</v>
      </c>
      <c r="L195" s="171">
        <f>SUM('General Liability'!AU$100+'General Liability'!AU$110)*$BI195</f>
        <v>0</v>
      </c>
      <c r="M195" s="171">
        <f>SUM('General Liability'!AV$100+'General Liability'!AV$110)*$BI195</f>
        <v>0</v>
      </c>
      <c r="N195" s="171">
        <f>SUM('General Liability'!AW$100+'General Liability'!AW$110)*$BI195</f>
        <v>0</v>
      </c>
      <c r="O195" s="171">
        <f>SUM('General Liability'!AX$100+'General Liability'!AX$110)*$BI195</f>
        <v>0</v>
      </c>
      <c r="P195" s="171">
        <f>SUM('General Liability'!AY$100+'General Liability'!AY$110)*$BI195</f>
        <v>0</v>
      </c>
      <c r="Q195" s="171">
        <f>SUM('General Liability'!AZ$100+'General Liability'!AZ$110)*$BI195</f>
        <v>0</v>
      </c>
      <c r="R195" s="171">
        <f>SUM('General Liability'!BA$100+'General Liability'!BA$110)*$BI195</f>
        <v>0</v>
      </c>
      <c r="S195" s="171">
        <f>SUM('General Liability'!BB$100+'General Liability'!BB$110)*$BI195</f>
        <v>0</v>
      </c>
      <c r="T195" s="171">
        <f>SUM('General Liability'!BC$100+'General Liability'!BC$110)*$BI195</f>
        <v>0</v>
      </c>
      <c r="U195" s="171">
        <f>SUM('General Liability'!BD$100+'General Liability'!BD$110)*$BI195</f>
        <v>0</v>
      </c>
      <c r="V195" s="171">
        <f>SUM('General Liability'!BE$100+'General Liability'!BE$110)*$BI195</f>
        <v>0</v>
      </c>
      <c r="W195" s="171">
        <f>SUM('General Liability'!BF$100+'General Liability'!BF$110)*$BI195</f>
        <v>0</v>
      </c>
      <c r="X195" s="171">
        <f>SUM('General Liability'!BG$100+'General Liability'!BG$110)*$BI195</f>
        <v>0</v>
      </c>
      <c r="Y195" s="171">
        <f>SUM('General Liability'!BH$100+'General Liability'!BH$110)*$BI195</f>
        <v>0</v>
      </c>
      <c r="Z195" s="171">
        <f>SUM('General Liability'!BI$100+'General Liability'!BI$110)*$BI195</f>
        <v>0</v>
      </c>
      <c r="AA195" s="171">
        <f>SUM('General Liability'!BJ$100+'General Liability'!BJ$110)*$BI195</f>
        <v>0</v>
      </c>
      <c r="AB195" s="171">
        <f>SUM('General Liability'!BK$100+'General Liability'!BK$110)*$BI195</f>
        <v>0</v>
      </c>
      <c r="AC195" s="171">
        <f>SUM('General Liability'!BL$100+'General Liability'!BL$110)*$BI195</f>
        <v>0</v>
      </c>
      <c r="AD195" s="171">
        <f>SUM('General Liability'!BM$100+'General Liability'!BM$110)*$BI195</f>
        <v>0</v>
      </c>
      <c r="AE195" s="171">
        <f>SUM('General Liability'!BN$100+'General Liability'!BN$110)*$BI195</f>
        <v>0</v>
      </c>
      <c r="AF195" s="171">
        <f>SUM('General Liability'!BO$100+'General Liability'!BO$110)*$BI195</f>
        <v>0</v>
      </c>
      <c r="AG195" s="171">
        <f>SUM('General Liability'!BP$100+'General Liability'!BP$110)*$BI195</f>
        <v>0</v>
      </c>
      <c r="AH195" s="171">
        <f>SUM('General Liability'!BQ$100+'General Liability'!BQ$110)*$BI195</f>
        <v>0</v>
      </c>
      <c r="AI195" s="171">
        <f>SUM('General Liability'!BR$100+'General Liability'!BR$110)*$BI195</f>
        <v>0</v>
      </c>
      <c r="AJ195" s="171">
        <f>SUM('General Liability'!BS$100+'General Liability'!BS$110)*$BI195</f>
        <v>0</v>
      </c>
      <c r="AK195" s="171">
        <f>SUM('General Liability'!BT$100+'General Liability'!BT$110)*$BI195</f>
        <v>0</v>
      </c>
      <c r="AL195" s="171">
        <f>SUM('General Liability'!BU$100+'General Liability'!BU$110)*$BI195</f>
        <v>0</v>
      </c>
      <c r="AM195" s="171">
        <f>SUM('General Liability'!BV$100+'General Liability'!BV$110)*$BI195</f>
        <v>0</v>
      </c>
      <c r="AN195" s="171">
        <f>SUM('General Liability'!BW$100+'General Liability'!BW$110)*$BI195</f>
        <v>0</v>
      </c>
      <c r="AO195" s="171">
        <f>SUM('General Liability'!BX$100+'General Liability'!BX$110)*$BI195</f>
        <v>0</v>
      </c>
      <c r="AP195" s="171">
        <f>SUM('General Liability'!BY$100+'General Liability'!BY$110)*$BI195</f>
        <v>0</v>
      </c>
      <c r="AQ195" s="171">
        <f>SUM('General Liability'!BZ$100+'General Liability'!BZ$110)*$BI195</f>
        <v>0</v>
      </c>
      <c r="AR195" s="171">
        <f>SUM('General Liability'!CA$100+'General Liability'!CA$110)*$BI195</f>
        <v>0</v>
      </c>
      <c r="AS195" s="171">
        <f>SUM('General Liability'!CB$100+'General Liability'!CB$110)*$BI195</f>
        <v>0</v>
      </c>
      <c r="AT195" s="171">
        <f>SUM('General Liability'!CC$100+'General Liability'!CC$110)*$BI195</f>
        <v>0</v>
      </c>
      <c r="AU195" s="171">
        <f>SUM('General Liability'!CD$100+'General Liability'!CD$110)*$BI195</f>
        <v>0</v>
      </c>
      <c r="AV195" s="171">
        <f>SUM('General Liability'!CE$100+'General Liability'!CE$110)*$BI195</f>
        <v>0</v>
      </c>
      <c r="AW195" s="171">
        <f>SUM('General Liability'!CF$100+'General Liability'!CF$110)*$BI195</f>
        <v>0</v>
      </c>
      <c r="AX195" s="171">
        <f>SUM('General Liability'!CG$100+'General Liability'!CG$110)*$BI195</f>
        <v>0</v>
      </c>
      <c r="AY195" s="171">
        <f>SUM('General Liability'!CH$100+'General Liability'!CH$110)*$BI195</f>
        <v>0</v>
      </c>
      <c r="AZ195" s="171">
        <f>SUM('General Liability'!CI$100+'General Liability'!CI$110)*$BI195</f>
        <v>0</v>
      </c>
      <c r="BA195" s="171">
        <f>SUM('General Liability'!CJ$100+'General Liability'!CJ$110)*$BI195</f>
        <v>0</v>
      </c>
      <c r="BB195" s="171">
        <f>SUM('General Liability'!CK$100+'General Liability'!CK$110)*$BI195</f>
        <v>0</v>
      </c>
      <c r="BC195" s="171">
        <f>SUM('General Liability'!CL$100+'General Liability'!CL$110)*$BI195</f>
        <v>0</v>
      </c>
      <c r="BD195" s="171">
        <f>SUM('General Liability'!CM$100+'General Liability'!CM$110)*$BI195</f>
        <v>0</v>
      </c>
      <c r="BE195" s="171">
        <f>SUM('General Liability'!CN$100+'General Liability'!CN$110)*$BI195</f>
        <v>0</v>
      </c>
      <c r="BF195" s="171">
        <f>SUM('General Liability'!CO$100+'General Liability'!CO$110)*$BI195</f>
        <v>0</v>
      </c>
      <c r="BG195" s="171">
        <f>SUM('General Liability'!CP$100+'General Liability'!CP$110)*$BI195</f>
        <v>0</v>
      </c>
      <c r="BI195" s="174">
        <f>SUMIF(Revenue!$P:$P,'GL - Import (US)'!$F195,Revenue!$J:$J)</f>
        <v>0</v>
      </c>
    </row>
    <row r="196" spans="1:61" s="173" customFormat="1" ht="12.75" hidden="1" customHeight="1">
      <c r="A196" s="177" t="s">
        <v>473</v>
      </c>
      <c r="B196" s="178" t="s">
        <v>587</v>
      </c>
      <c r="C196" s="170" t="str" cm="1">
        <f t="array" ref="C196">IFERROR(INDEX('Legal Entity'!B:B,MATCH('GL - Import (US)'!F196,'Legal Entity'!A:A,0),0),0)</f>
        <v>1130 - MONTAGUE WATER COMPANY, INC.</v>
      </c>
      <c r="D196" s="170" t="str" cm="1">
        <f t="array" ref="D196">IFERROR(INDEX('Legal Entity'!C:C,MATCH(F196,'Legal Entity'!A:A,0),0),0)</f>
        <v>US</v>
      </c>
      <c r="E196" s="170" t="s">
        <v>631</v>
      </c>
      <c r="F196" s="170" t="s">
        <v>646</v>
      </c>
      <c r="G196" s="170"/>
      <c r="H196" s="171">
        <f>SUM('General Liability'!AQ$100+'General Liability'!AQ$110)*$BI196</f>
        <v>0</v>
      </c>
      <c r="I196" s="171">
        <f>SUM('General Liability'!AR$100+'General Liability'!AR$110)*$BI196</f>
        <v>0</v>
      </c>
      <c r="J196" s="171">
        <f>SUM('General Liability'!AS$100+'General Liability'!AS$110)*$BI196</f>
        <v>0</v>
      </c>
      <c r="K196" s="171">
        <f>SUM('General Liability'!AT$100+'General Liability'!AT$110)*$BI196</f>
        <v>0</v>
      </c>
      <c r="L196" s="171">
        <f>SUM('General Liability'!AU$100+'General Liability'!AU$110)*$BI196</f>
        <v>0</v>
      </c>
      <c r="M196" s="171">
        <f>SUM('General Liability'!AV$100+'General Liability'!AV$110)*$BI196</f>
        <v>0</v>
      </c>
      <c r="N196" s="171">
        <f>SUM('General Liability'!AW$100+'General Liability'!AW$110)*$BI196</f>
        <v>0</v>
      </c>
      <c r="O196" s="171">
        <f>SUM('General Liability'!AX$100+'General Liability'!AX$110)*$BI196</f>
        <v>0</v>
      </c>
      <c r="P196" s="171">
        <f>SUM('General Liability'!AY$100+'General Liability'!AY$110)*$BI196</f>
        <v>0</v>
      </c>
      <c r="Q196" s="171">
        <f>SUM('General Liability'!AZ$100+'General Liability'!AZ$110)*$BI196</f>
        <v>0</v>
      </c>
      <c r="R196" s="171">
        <f>SUM('General Liability'!BA$100+'General Liability'!BA$110)*$BI196</f>
        <v>0</v>
      </c>
      <c r="S196" s="171">
        <f>SUM('General Liability'!BB$100+'General Liability'!BB$110)*$BI196</f>
        <v>0</v>
      </c>
      <c r="T196" s="171">
        <f>SUM('General Liability'!BC$100+'General Liability'!BC$110)*$BI196</f>
        <v>0</v>
      </c>
      <c r="U196" s="171">
        <f>SUM('General Liability'!BD$100+'General Liability'!BD$110)*$BI196</f>
        <v>0</v>
      </c>
      <c r="V196" s="171">
        <f>SUM('General Liability'!BE$100+'General Liability'!BE$110)*$BI196</f>
        <v>0</v>
      </c>
      <c r="W196" s="171">
        <f>SUM('General Liability'!BF$100+'General Liability'!BF$110)*$BI196</f>
        <v>0</v>
      </c>
      <c r="X196" s="171">
        <f>SUM('General Liability'!BG$100+'General Liability'!BG$110)*$BI196</f>
        <v>0</v>
      </c>
      <c r="Y196" s="171">
        <f>SUM('General Liability'!BH$100+'General Liability'!BH$110)*$BI196</f>
        <v>0</v>
      </c>
      <c r="Z196" s="171">
        <f>SUM('General Liability'!BI$100+'General Liability'!BI$110)*$BI196</f>
        <v>0</v>
      </c>
      <c r="AA196" s="171">
        <f>SUM('General Liability'!BJ$100+'General Liability'!BJ$110)*$BI196</f>
        <v>0</v>
      </c>
      <c r="AB196" s="171">
        <f>SUM('General Liability'!BK$100+'General Liability'!BK$110)*$BI196</f>
        <v>0</v>
      </c>
      <c r="AC196" s="171">
        <f>SUM('General Liability'!BL$100+'General Liability'!BL$110)*$BI196</f>
        <v>0</v>
      </c>
      <c r="AD196" s="171">
        <f>SUM('General Liability'!BM$100+'General Liability'!BM$110)*$BI196</f>
        <v>0</v>
      </c>
      <c r="AE196" s="171">
        <f>SUM('General Liability'!BN$100+'General Liability'!BN$110)*$BI196</f>
        <v>0</v>
      </c>
      <c r="AF196" s="171">
        <f>SUM('General Liability'!BO$100+'General Liability'!BO$110)*$BI196</f>
        <v>0</v>
      </c>
      <c r="AG196" s="171">
        <f>SUM('General Liability'!BP$100+'General Liability'!BP$110)*$BI196</f>
        <v>0</v>
      </c>
      <c r="AH196" s="171">
        <f>SUM('General Liability'!BQ$100+'General Liability'!BQ$110)*$BI196</f>
        <v>0</v>
      </c>
      <c r="AI196" s="171">
        <f>SUM('General Liability'!BR$100+'General Liability'!BR$110)*$BI196</f>
        <v>0</v>
      </c>
      <c r="AJ196" s="171">
        <f>SUM('General Liability'!BS$100+'General Liability'!BS$110)*$BI196</f>
        <v>0</v>
      </c>
      <c r="AK196" s="171">
        <f>SUM('General Liability'!BT$100+'General Liability'!BT$110)*$BI196</f>
        <v>0</v>
      </c>
      <c r="AL196" s="171">
        <f>SUM('General Liability'!BU$100+'General Liability'!BU$110)*$BI196</f>
        <v>0</v>
      </c>
      <c r="AM196" s="171">
        <f>SUM('General Liability'!BV$100+'General Liability'!BV$110)*$BI196</f>
        <v>0</v>
      </c>
      <c r="AN196" s="171">
        <f>SUM('General Liability'!BW$100+'General Liability'!BW$110)*$BI196</f>
        <v>0</v>
      </c>
      <c r="AO196" s="171">
        <f>SUM('General Liability'!BX$100+'General Liability'!BX$110)*$BI196</f>
        <v>0</v>
      </c>
      <c r="AP196" s="171">
        <f>SUM('General Liability'!BY$100+'General Liability'!BY$110)*$BI196</f>
        <v>0</v>
      </c>
      <c r="AQ196" s="171">
        <f>SUM('General Liability'!BZ$100+'General Liability'!BZ$110)*$BI196</f>
        <v>0</v>
      </c>
      <c r="AR196" s="171">
        <f>SUM('General Liability'!CA$100+'General Liability'!CA$110)*$BI196</f>
        <v>0</v>
      </c>
      <c r="AS196" s="171">
        <f>SUM('General Liability'!CB$100+'General Liability'!CB$110)*$BI196</f>
        <v>0</v>
      </c>
      <c r="AT196" s="171">
        <f>SUM('General Liability'!CC$100+'General Liability'!CC$110)*$BI196</f>
        <v>0</v>
      </c>
      <c r="AU196" s="171">
        <f>SUM('General Liability'!CD$100+'General Liability'!CD$110)*$BI196</f>
        <v>0</v>
      </c>
      <c r="AV196" s="171">
        <f>SUM('General Liability'!CE$100+'General Liability'!CE$110)*$BI196</f>
        <v>0</v>
      </c>
      <c r="AW196" s="171">
        <f>SUM('General Liability'!CF$100+'General Liability'!CF$110)*$BI196</f>
        <v>0</v>
      </c>
      <c r="AX196" s="171">
        <f>SUM('General Liability'!CG$100+'General Liability'!CG$110)*$BI196</f>
        <v>0</v>
      </c>
      <c r="AY196" s="171">
        <f>SUM('General Liability'!CH$100+'General Liability'!CH$110)*$BI196</f>
        <v>0</v>
      </c>
      <c r="AZ196" s="171">
        <f>SUM('General Liability'!CI$100+'General Liability'!CI$110)*$BI196</f>
        <v>0</v>
      </c>
      <c r="BA196" s="171">
        <f>SUM('General Liability'!CJ$100+'General Liability'!CJ$110)*$BI196</f>
        <v>0</v>
      </c>
      <c r="BB196" s="171">
        <f>SUM('General Liability'!CK$100+'General Liability'!CK$110)*$BI196</f>
        <v>0</v>
      </c>
      <c r="BC196" s="171">
        <f>SUM('General Liability'!CL$100+'General Liability'!CL$110)*$BI196</f>
        <v>0</v>
      </c>
      <c r="BD196" s="171">
        <f>SUM('General Liability'!CM$100+'General Liability'!CM$110)*$BI196</f>
        <v>0</v>
      </c>
      <c r="BE196" s="171">
        <f>SUM('General Liability'!CN$100+'General Liability'!CN$110)*$BI196</f>
        <v>0</v>
      </c>
      <c r="BF196" s="171">
        <f>SUM('General Liability'!CO$100+'General Liability'!CO$110)*$BI196</f>
        <v>0</v>
      </c>
      <c r="BG196" s="171">
        <f>SUM('General Liability'!CP$100+'General Liability'!CP$110)*$BI196</f>
        <v>0</v>
      </c>
      <c r="BI196" s="174">
        <f>SUMIF(Revenue!$P:$P,'GL - Import (US)'!$F196,Revenue!$J:$J)</f>
        <v>0</v>
      </c>
    </row>
    <row r="197" spans="1:61" s="173" customFormat="1" ht="12.75" hidden="1" customHeight="1">
      <c r="A197" s="177" t="s">
        <v>473</v>
      </c>
      <c r="B197" s="178" t="s">
        <v>587</v>
      </c>
      <c r="C197" s="170" t="str" cm="1">
        <f t="array" ref="C197">IFERROR(INDEX('Legal Entity'!B:B,MATCH('GL - Import (US)'!F197,'Legal Entity'!A:A,0),0),0)</f>
        <v>1136 - MASSANUTTEN PUBLIC SERVICE CORPORATION</v>
      </c>
      <c r="D197" s="170" t="str" cm="1">
        <f t="array" ref="D197">IFERROR(INDEX('Legal Entity'!C:C,MATCH(F197,'Legal Entity'!A:A,0),0),0)</f>
        <v>US</v>
      </c>
      <c r="E197" s="170" t="s">
        <v>631</v>
      </c>
      <c r="F197" s="170" t="s">
        <v>19</v>
      </c>
      <c r="G197" s="170"/>
      <c r="H197" s="171">
        <f>SUM('General Liability'!AQ$100+'General Liability'!AQ$110)*$BI197</f>
        <v>0</v>
      </c>
      <c r="I197" s="171">
        <f>SUM('General Liability'!AR$100+'General Liability'!AR$110)*$BI197</f>
        <v>0</v>
      </c>
      <c r="J197" s="171">
        <f>SUM('General Liability'!AS$100+'General Liability'!AS$110)*$BI197</f>
        <v>0</v>
      </c>
      <c r="K197" s="171">
        <f>SUM('General Liability'!AT$100+'General Liability'!AT$110)*$BI197</f>
        <v>0</v>
      </c>
      <c r="L197" s="171">
        <f>SUM('General Liability'!AU$100+'General Liability'!AU$110)*$BI197</f>
        <v>0</v>
      </c>
      <c r="M197" s="171">
        <f>SUM('General Liability'!AV$100+'General Liability'!AV$110)*$BI197</f>
        <v>0</v>
      </c>
      <c r="N197" s="171">
        <f>SUM('General Liability'!AW$100+'General Liability'!AW$110)*$BI197</f>
        <v>0</v>
      </c>
      <c r="O197" s="171">
        <f>SUM('General Liability'!AX$100+'General Liability'!AX$110)*$BI197</f>
        <v>0</v>
      </c>
      <c r="P197" s="171">
        <f>SUM('General Liability'!AY$100+'General Liability'!AY$110)*$BI197</f>
        <v>0</v>
      </c>
      <c r="Q197" s="171">
        <f>SUM('General Liability'!AZ$100+'General Liability'!AZ$110)*$BI197</f>
        <v>0</v>
      </c>
      <c r="R197" s="171">
        <f>SUM('General Liability'!BA$100+'General Liability'!BA$110)*$BI197</f>
        <v>0</v>
      </c>
      <c r="S197" s="171">
        <f>SUM('General Liability'!BB$100+'General Liability'!BB$110)*$BI197</f>
        <v>0</v>
      </c>
      <c r="T197" s="171">
        <f>SUM('General Liability'!BC$100+'General Liability'!BC$110)*$BI197</f>
        <v>0</v>
      </c>
      <c r="U197" s="171">
        <f>SUM('General Liability'!BD$100+'General Liability'!BD$110)*$BI197</f>
        <v>0</v>
      </c>
      <c r="V197" s="171">
        <f>SUM('General Liability'!BE$100+'General Liability'!BE$110)*$BI197</f>
        <v>0</v>
      </c>
      <c r="W197" s="171">
        <f>SUM('General Liability'!BF$100+'General Liability'!BF$110)*$BI197</f>
        <v>0</v>
      </c>
      <c r="X197" s="171">
        <f>SUM('General Liability'!BG$100+'General Liability'!BG$110)*$BI197</f>
        <v>0</v>
      </c>
      <c r="Y197" s="171">
        <f>SUM('General Liability'!BH$100+'General Liability'!BH$110)*$BI197</f>
        <v>0</v>
      </c>
      <c r="Z197" s="171">
        <f>SUM('General Liability'!BI$100+'General Liability'!BI$110)*$BI197</f>
        <v>0</v>
      </c>
      <c r="AA197" s="171">
        <f>SUM('General Liability'!BJ$100+'General Liability'!BJ$110)*$BI197</f>
        <v>0</v>
      </c>
      <c r="AB197" s="171">
        <f>SUM('General Liability'!BK$100+'General Liability'!BK$110)*$BI197</f>
        <v>0</v>
      </c>
      <c r="AC197" s="171">
        <f>SUM('General Liability'!BL$100+'General Liability'!BL$110)*$BI197</f>
        <v>0</v>
      </c>
      <c r="AD197" s="171">
        <f>SUM('General Liability'!BM$100+'General Liability'!BM$110)*$BI197</f>
        <v>0</v>
      </c>
      <c r="AE197" s="171">
        <f>SUM('General Liability'!BN$100+'General Liability'!BN$110)*$BI197</f>
        <v>0</v>
      </c>
      <c r="AF197" s="171">
        <f>SUM('General Liability'!BO$100+'General Liability'!BO$110)*$BI197</f>
        <v>0</v>
      </c>
      <c r="AG197" s="171">
        <f>SUM('General Liability'!BP$100+'General Liability'!BP$110)*$BI197</f>
        <v>0</v>
      </c>
      <c r="AH197" s="171">
        <f>SUM('General Liability'!BQ$100+'General Liability'!BQ$110)*$BI197</f>
        <v>0</v>
      </c>
      <c r="AI197" s="171">
        <f>SUM('General Liability'!BR$100+'General Liability'!BR$110)*$BI197</f>
        <v>0</v>
      </c>
      <c r="AJ197" s="171">
        <f>SUM('General Liability'!BS$100+'General Liability'!BS$110)*$BI197</f>
        <v>0</v>
      </c>
      <c r="AK197" s="171">
        <f>SUM('General Liability'!BT$100+'General Liability'!BT$110)*$BI197</f>
        <v>0</v>
      </c>
      <c r="AL197" s="171">
        <f>SUM('General Liability'!BU$100+'General Liability'!BU$110)*$BI197</f>
        <v>0</v>
      </c>
      <c r="AM197" s="171">
        <f>SUM('General Liability'!BV$100+'General Liability'!BV$110)*$BI197</f>
        <v>0</v>
      </c>
      <c r="AN197" s="171">
        <f>SUM('General Liability'!BW$100+'General Liability'!BW$110)*$BI197</f>
        <v>0</v>
      </c>
      <c r="AO197" s="171">
        <f>SUM('General Liability'!BX$100+'General Liability'!BX$110)*$BI197</f>
        <v>0</v>
      </c>
      <c r="AP197" s="171">
        <f>SUM('General Liability'!BY$100+'General Liability'!BY$110)*$BI197</f>
        <v>0</v>
      </c>
      <c r="AQ197" s="171">
        <f>SUM('General Liability'!BZ$100+'General Liability'!BZ$110)*$BI197</f>
        <v>0</v>
      </c>
      <c r="AR197" s="171">
        <f>SUM('General Liability'!CA$100+'General Liability'!CA$110)*$BI197</f>
        <v>0</v>
      </c>
      <c r="AS197" s="171">
        <f>SUM('General Liability'!CB$100+'General Liability'!CB$110)*$BI197</f>
        <v>0</v>
      </c>
      <c r="AT197" s="171">
        <f>SUM('General Liability'!CC$100+'General Liability'!CC$110)*$BI197</f>
        <v>0</v>
      </c>
      <c r="AU197" s="171">
        <f>SUM('General Liability'!CD$100+'General Liability'!CD$110)*$BI197</f>
        <v>0</v>
      </c>
      <c r="AV197" s="171">
        <f>SUM('General Liability'!CE$100+'General Liability'!CE$110)*$BI197</f>
        <v>0</v>
      </c>
      <c r="AW197" s="171">
        <f>SUM('General Liability'!CF$100+'General Liability'!CF$110)*$BI197</f>
        <v>0</v>
      </c>
      <c r="AX197" s="171">
        <f>SUM('General Liability'!CG$100+'General Liability'!CG$110)*$BI197</f>
        <v>0</v>
      </c>
      <c r="AY197" s="171">
        <f>SUM('General Liability'!CH$100+'General Liability'!CH$110)*$BI197</f>
        <v>0</v>
      </c>
      <c r="AZ197" s="171">
        <f>SUM('General Liability'!CI$100+'General Liability'!CI$110)*$BI197</f>
        <v>0</v>
      </c>
      <c r="BA197" s="171">
        <f>SUM('General Liability'!CJ$100+'General Liability'!CJ$110)*$BI197</f>
        <v>0</v>
      </c>
      <c r="BB197" s="171">
        <f>SUM('General Liability'!CK$100+'General Liability'!CK$110)*$BI197</f>
        <v>0</v>
      </c>
      <c r="BC197" s="171">
        <f>SUM('General Liability'!CL$100+'General Liability'!CL$110)*$BI197</f>
        <v>0</v>
      </c>
      <c r="BD197" s="171">
        <f>SUM('General Liability'!CM$100+'General Liability'!CM$110)*$BI197</f>
        <v>0</v>
      </c>
      <c r="BE197" s="171">
        <f>SUM('General Liability'!CN$100+'General Liability'!CN$110)*$BI197</f>
        <v>0</v>
      </c>
      <c r="BF197" s="171">
        <f>SUM('General Liability'!CO$100+'General Liability'!CO$110)*$BI197</f>
        <v>0</v>
      </c>
      <c r="BG197" s="171">
        <f>SUM('General Liability'!CP$100+'General Liability'!CP$110)*$BI197</f>
        <v>0</v>
      </c>
      <c r="BI197" s="174">
        <f>SUMIF(Revenue!$P:$P,'GL - Import (US)'!$F197,Revenue!$J:$J)</f>
        <v>0</v>
      </c>
    </row>
    <row r="198" spans="1:61" s="173" customFormat="1" ht="12.75" hidden="1" customHeight="1">
      <c r="A198" s="177" t="s">
        <v>473</v>
      </c>
      <c r="B198" s="178" t="s">
        <v>587</v>
      </c>
      <c r="C198" s="170" t="str" cm="1">
        <f t="array" ref="C198">IFERROR(INDEX('Legal Entity'!B:B,MATCH('GL - Import (US)'!F198,'Legal Entity'!A:A,0),0),0)</f>
        <v>1140 - UTILITIES, INC. OF LOUISIANA</v>
      </c>
      <c r="D198" s="170" t="str" cm="1">
        <f t="array" ref="D198">IFERROR(INDEX('Legal Entity'!C:C,MATCH(F198,'Legal Entity'!A:A,0),0),0)</f>
        <v>US</v>
      </c>
      <c r="E198" s="170" t="s">
        <v>631</v>
      </c>
      <c r="F198" s="170" t="s">
        <v>647</v>
      </c>
      <c r="G198" s="170"/>
      <c r="H198" s="171">
        <f>SUM('General Liability'!AQ$100+'General Liability'!AQ$110)*$BI198</f>
        <v>0</v>
      </c>
      <c r="I198" s="171">
        <f>SUM('General Liability'!AR$100+'General Liability'!AR$110)*$BI198</f>
        <v>0</v>
      </c>
      <c r="J198" s="171">
        <f>SUM('General Liability'!AS$100+'General Liability'!AS$110)*$BI198</f>
        <v>0</v>
      </c>
      <c r="K198" s="171">
        <f>SUM('General Liability'!AT$100+'General Liability'!AT$110)*$BI198</f>
        <v>0</v>
      </c>
      <c r="L198" s="171">
        <f>SUM('General Liability'!AU$100+'General Liability'!AU$110)*$BI198</f>
        <v>0</v>
      </c>
      <c r="M198" s="171">
        <f>SUM('General Liability'!AV$100+'General Liability'!AV$110)*$BI198</f>
        <v>0</v>
      </c>
      <c r="N198" s="171">
        <f>SUM('General Liability'!AW$100+'General Liability'!AW$110)*$BI198</f>
        <v>0</v>
      </c>
      <c r="O198" s="171">
        <f>SUM('General Liability'!AX$100+'General Liability'!AX$110)*$BI198</f>
        <v>0</v>
      </c>
      <c r="P198" s="171">
        <f>SUM('General Liability'!AY$100+'General Liability'!AY$110)*$BI198</f>
        <v>0</v>
      </c>
      <c r="Q198" s="171">
        <f>SUM('General Liability'!AZ$100+'General Liability'!AZ$110)*$BI198</f>
        <v>0</v>
      </c>
      <c r="R198" s="171">
        <f>SUM('General Liability'!BA$100+'General Liability'!BA$110)*$BI198</f>
        <v>0</v>
      </c>
      <c r="S198" s="171">
        <f>SUM('General Liability'!BB$100+'General Liability'!BB$110)*$BI198</f>
        <v>0</v>
      </c>
      <c r="T198" s="171">
        <f>SUM('General Liability'!BC$100+'General Liability'!BC$110)*$BI198</f>
        <v>0</v>
      </c>
      <c r="U198" s="171">
        <f>SUM('General Liability'!BD$100+'General Liability'!BD$110)*$BI198</f>
        <v>0</v>
      </c>
      <c r="V198" s="171">
        <f>SUM('General Liability'!BE$100+'General Liability'!BE$110)*$BI198</f>
        <v>0</v>
      </c>
      <c r="W198" s="171">
        <f>SUM('General Liability'!BF$100+'General Liability'!BF$110)*$BI198</f>
        <v>0</v>
      </c>
      <c r="X198" s="171">
        <f>SUM('General Liability'!BG$100+'General Liability'!BG$110)*$BI198</f>
        <v>0</v>
      </c>
      <c r="Y198" s="171">
        <f>SUM('General Liability'!BH$100+'General Liability'!BH$110)*$BI198</f>
        <v>0</v>
      </c>
      <c r="Z198" s="171">
        <f>SUM('General Liability'!BI$100+'General Liability'!BI$110)*$BI198</f>
        <v>0</v>
      </c>
      <c r="AA198" s="171">
        <f>SUM('General Liability'!BJ$100+'General Liability'!BJ$110)*$BI198</f>
        <v>0</v>
      </c>
      <c r="AB198" s="171">
        <f>SUM('General Liability'!BK$100+'General Liability'!BK$110)*$BI198</f>
        <v>0</v>
      </c>
      <c r="AC198" s="171">
        <f>SUM('General Liability'!BL$100+'General Liability'!BL$110)*$BI198</f>
        <v>0</v>
      </c>
      <c r="AD198" s="171">
        <f>SUM('General Liability'!BM$100+'General Liability'!BM$110)*$BI198</f>
        <v>0</v>
      </c>
      <c r="AE198" s="171">
        <f>SUM('General Liability'!BN$100+'General Liability'!BN$110)*$BI198</f>
        <v>0</v>
      </c>
      <c r="AF198" s="171">
        <f>SUM('General Liability'!BO$100+'General Liability'!BO$110)*$BI198</f>
        <v>0</v>
      </c>
      <c r="AG198" s="171">
        <f>SUM('General Liability'!BP$100+'General Liability'!BP$110)*$BI198</f>
        <v>0</v>
      </c>
      <c r="AH198" s="171">
        <f>SUM('General Liability'!BQ$100+'General Liability'!BQ$110)*$BI198</f>
        <v>0</v>
      </c>
      <c r="AI198" s="171">
        <f>SUM('General Liability'!BR$100+'General Liability'!BR$110)*$BI198</f>
        <v>0</v>
      </c>
      <c r="AJ198" s="171">
        <f>SUM('General Liability'!BS$100+'General Liability'!BS$110)*$BI198</f>
        <v>0</v>
      </c>
      <c r="AK198" s="171">
        <f>SUM('General Liability'!BT$100+'General Liability'!BT$110)*$BI198</f>
        <v>0</v>
      </c>
      <c r="AL198" s="171">
        <f>SUM('General Liability'!BU$100+'General Liability'!BU$110)*$BI198</f>
        <v>0</v>
      </c>
      <c r="AM198" s="171">
        <f>SUM('General Liability'!BV$100+'General Liability'!BV$110)*$BI198</f>
        <v>0</v>
      </c>
      <c r="AN198" s="171">
        <f>SUM('General Liability'!BW$100+'General Liability'!BW$110)*$BI198</f>
        <v>0</v>
      </c>
      <c r="AO198" s="171">
        <f>SUM('General Liability'!BX$100+'General Liability'!BX$110)*$BI198</f>
        <v>0</v>
      </c>
      <c r="AP198" s="171">
        <f>SUM('General Liability'!BY$100+'General Liability'!BY$110)*$BI198</f>
        <v>0</v>
      </c>
      <c r="AQ198" s="171">
        <f>SUM('General Liability'!BZ$100+'General Liability'!BZ$110)*$BI198</f>
        <v>0</v>
      </c>
      <c r="AR198" s="171">
        <f>SUM('General Liability'!CA$100+'General Liability'!CA$110)*$BI198</f>
        <v>0</v>
      </c>
      <c r="AS198" s="171">
        <f>SUM('General Liability'!CB$100+'General Liability'!CB$110)*$BI198</f>
        <v>0</v>
      </c>
      <c r="AT198" s="171">
        <f>SUM('General Liability'!CC$100+'General Liability'!CC$110)*$BI198</f>
        <v>0</v>
      </c>
      <c r="AU198" s="171">
        <f>SUM('General Liability'!CD$100+'General Liability'!CD$110)*$BI198</f>
        <v>0</v>
      </c>
      <c r="AV198" s="171">
        <f>SUM('General Liability'!CE$100+'General Liability'!CE$110)*$BI198</f>
        <v>0</v>
      </c>
      <c r="AW198" s="171">
        <f>SUM('General Liability'!CF$100+'General Liability'!CF$110)*$BI198</f>
        <v>0</v>
      </c>
      <c r="AX198" s="171">
        <f>SUM('General Liability'!CG$100+'General Liability'!CG$110)*$BI198</f>
        <v>0</v>
      </c>
      <c r="AY198" s="171">
        <f>SUM('General Liability'!CH$100+'General Liability'!CH$110)*$BI198</f>
        <v>0</v>
      </c>
      <c r="AZ198" s="171">
        <f>SUM('General Liability'!CI$100+'General Liability'!CI$110)*$BI198</f>
        <v>0</v>
      </c>
      <c r="BA198" s="171">
        <f>SUM('General Liability'!CJ$100+'General Liability'!CJ$110)*$BI198</f>
        <v>0</v>
      </c>
      <c r="BB198" s="171">
        <f>SUM('General Liability'!CK$100+'General Liability'!CK$110)*$BI198</f>
        <v>0</v>
      </c>
      <c r="BC198" s="171">
        <f>SUM('General Liability'!CL$100+'General Liability'!CL$110)*$BI198</f>
        <v>0</v>
      </c>
      <c r="BD198" s="171">
        <f>SUM('General Liability'!CM$100+'General Liability'!CM$110)*$BI198</f>
        <v>0</v>
      </c>
      <c r="BE198" s="171">
        <f>SUM('General Liability'!CN$100+'General Liability'!CN$110)*$BI198</f>
        <v>0</v>
      </c>
      <c r="BF198" s="171">
        <f>SUM('General Liability'!CO$100+'General Liability'!CO$110)*$BI198</f>
        <v>0</v>
      </c>
      <c r="BG198" s="171">
        <f>SUM('General Liability'!CP$100+'General Liability'!CP$110)*$BI198</f>
        <v>0</v>
      </c>
      <c r="BI198" s="174">
        <f>SUMIF(Revenue!$P:$P,'GL - Import (US)'!$F198,Revenue!$J:$J)</f>
        <v>0</v>
      </c>
    </row>
    <row r="199" spans="1:61" s="173" customFormat="1" ht="12.75" hidden="1" customHeight="1">
      <c r="A199" s="177" t="s">
        <v>473</v>
      </c>
      <c r="B199" s="178" t="s">
        <v>587</v>
      </c>
      <c r="C199" s="170" t="str" cm="1">
        <f t="array" ref="C199">IFERROR(INDEX('Legal Entity'!B:B,MATCH('GL - Import (US)'!F199,'Legal Entity'!A:A,0),0),0)</f>
        <v>1188 - Corix Utilities (Texas) Inc.</v>
      </c>
      <c r="D199" s="170" t="str" cm="1">
        <f t="array" ref="D199">IFERROR(INDEX('Legal Entity'!C:C,MATCH(F199,'Legal Entity'!A:A,0),0),0)</f>
        <v>US</v>
      </c>
      <c r="E199" s="170" t="s">
        <v>631</v>
      </c>
      <c r="F199" s="170" t="s">
        <v>26</v>
      </c>
      <c r="G199" s="170"/>
      <c r="H199" s="171">
        <f>SUM('General Liability'!AQ$100+'General Liability'!AQ$110)*$BI199</f>
        <v>0</v>
      </c>
      <c r="I199" s="171">
        <f>SUM('General Liability'!AR$100+'General Liability'!AR$110)*$BI199</f>
        <v>0</v>
      </c>
      <c r="J199" s="171">
        <f>SUM('General Liability'!AS$100+'General Liability'!AS$110)*$BI199</f>
        <v>0</v>
      </c>
      <c r="K199" s="171">
        <f>SUM('General Liability'!AT$100+'General Liability'!AT$110)*$BI199</f>
        <v>0</v>
      </c>
      <c r="L199" s="171">
        <f>SUM('General Liability'!AU$100+'General Liability'!AU$110)*$BI199</f>
        <v>0</v>
      </c>
      <c r="M199" s="171">
        <f>SUM('General Liability'!AV$100+'General Liability'!AV$110)*$BI199</f>
        <v>0</v>
      </c>
      <c r="N199" s="171">
        <f>SUM('General Liability'!AW$100+'General Liability'!AW$110)*$BI199</f>
        <v>0</v>
      </c>
      <c r="O199" s="171">
        <f>SUM('General Liability'!AX$100+'General Liability'!AX$110)*$BI199</f>
        <v>0</v>
      </c>
      <c r="P199" s="171">
        <f>SUM('General Liability'!AY$100+'General Liability'!AY$110)*$BI199</f>
        <v>0</v>
      </c>
      <c r="Q199" s="171">
        <f>SUM('General Liability'!AZ$100+'General Liability'!AZ$110)*$BI199</f>
        <v>0</v>
      </c>
      <c r="R199" s="171">
        <f>SUM('General Liability'!BA$100+'General Liability'!BA$110)*$BI199</f>
        <v>0</v>
      </c>
      <c r="S199" s="171">
        <f>SUM('General Liability'!BB$100+'General Liability'!BB$110)*$BI199</f>
        <v>0</v>
      </c>
      <c r="T199" s="171">
        <f>SUM('General Liability'!BC$100+'General Liability'!BC$110)*$BI199</f>
        <v>0</v>
      </c>
      <c r="U199" s="171">
        <f>SUM('General Liability'!BD$100+'General Liability'!BD$110)*$BI199</f>
        <v>0</v>
      </c>
      <c r="V199" s="171">
        <f>SUM('General Liability'!BE$100+'General Liability'!BE$110)*$BI199</f>
        <v>0</v>
      </c>
      <c r="W199" s="171">
        <f>SUM('General Liability'!BF$100+'General Liability'!BF$110)*$BI199</f>
        <v>0</v>
      </c>
      <c r="X199" s="171">
        <f>SUM('General Liability'!BG$100+'General Liability'!BG$110)*$BI199</f>
        <v>0</v>
      </c>
      <c r="Y199" s="171">
        <f>SUM('General Liability'!BH$100+'General Liability'!BH$110)*$BI199</f>
        <v>0</v>
      </c>
      <c r="Z199" s="171">
        <f>SUM('General Liability'!BI$100+'General Liability'!BI$110)*$BI199</f>
        <v>0</v>
      </c>
      <c r="AA199" s="171">
        <f>SUM('General Liability'!BJ$100+'General Liability'!BJ$110)*$BI199</f>
        <v>0</v>
      </c>
      <c r="AB199" s="171">
        <f>SUM('General Liability'!BK$100+'General Liability'!BK$110)*$BI199</f>
        <v>0</v>
      </c>
      <c r="AC199" s="171">
        <f>SUM('General Liability'!BL$100+'General Liability'!BL$110)*$BI199</f>
        <v>0</v>
      </c>
      <c r="AD199" s="171">
        <f>SUM('General Liability'!BM$100+'General Liability'!BM$110)*$BI199</f>
        <v>0</v>
      </c>
      <c r="AE199" s="171">
        <f>SUM('General Liability'!BN$100+'General Liability'!BN$110)*$BI199</f>
        <v>0</v>
      </c>
      <c r="AF199" s="171">
        <f>SUM('General Liability'!BO$100+'General Liability'!BO$110)*$BI199</f>
        <v>0</v>
      </c>
      <c r="AG199" s="171">
        <f>SUM('General Liability'!BP$100+'General Liability'!BP$110)*$BI199</f>
        <v>0</v>
      </c>
      <c r="AH199" s="171">
        <f>SUM('General Liability'!BQ$100+'General Liability'!BQ$110)*$BI199</f>
        <v>0</v>
      </c>
      <c r="AI199" s="171">
        <f>SUM('General Liability'!BR$100+'General Liability'!BR$110)*$BI199</f>
        <v>0</v>
      </c>
      <c r="AJ199" s="171">
        <f>SUM('General Liability'!BS$100+'General Liability'!BS$110)*$BI199</f>
        <v>0</v>
      </c>
      <c r="AK199" s="171">
        <f>SUM('General Liability'!BT$100+'General Liability'!BT$110)*$BI199</f>
        <v>0</v>
      </c>
      <c r="AL199" s="171">
        <f>SUM('General Liability'!BU$100+'General Liability'!BU$110)*$BI199</f>
        <v>0</v>
      </c>
      <c r="AM199" s="171">
        <f>SUM('General Liability'!BV$100+'General Liability'!BV$110)*$BI199</f>
        <v>0</v>
      </c>
      <c r="AN199" s="171">
        <f>SUM('General Liability'!BW$100+'General Liability'!BW$110)*$BI199</f>
        <v>0</v>
      </c>
      <c r="AO199" s="171">
        <f>SUM('General Liability'!BX$100+'General Liability'!BX$110)*$BI199</f>
        <v>0</v>
      </c>
      <c r="AP199" s="171">
        <f>SUM('General Liability'!BY$100+'General Liability'!BY$110)*$BI199</f>
        <v>0</v>
      </c>
      <c r="AQ199" s="171">
        <f>SUM('General Liability'!BZ$100+'General Liability'!BZ$110)*$BI199</f>
        <v>0</v>
      </c>
      <c r="AR199" s="171">
        <f>SUM('General Liability'!CA$100+'General Liability'!CA$110)*$BI199</f>
        <v>0</v>
      </c>
      <c r="AS199" s="171">
        <f>SUM('General Liability'!CB$100+'General Liability'!CB$110)*$BI199</f>
        <v>0</v>
      </c>
      <c r="AT199" s="171">
        <f>SUM('General Liability'!CC$100+'General Liability'!CC$110)*$BI199</f>
        <v>0</v>
      </c>
      <c r="AU199" s="171">
        <f>SUM('General Liability'!CD$100+'General Liability'!CD$110)*$BI199</f>
        <v>0</v>
      </c>
      <c r="AV199" s="171">
        <f>SUM('General Liability'!CE$100+'General Liability'!CE$110)*$BI199</f>
        <v>0</v>
      </c>
      <c r="AW199" s="171">
        <f>SUM('General Liability'!CF$100+'General Liability'!CF$110)*$BI199</f>
        <v>0</v>
      </c>
      <c r="AX199" s="171">
        <f>SUM('General Liability'!CG$100+'General Liability'!CG$110)*$BI199</f>
        <v>0</v>
      </c>
      <c r="AY199" s="171">
        <f>SUM('General Liability'!CH$100+'General Liability'!CH$110)*$BI199</f>
        <v>0</v>
      </c>
      <c r="AZ199" s="171">
        <f>SUM('General Liability'!CI$100+'General Liability'!CI$110)*$BI199</f>
        <v>0</v>
      </c>
      <c r="BA199" s="171">
        <f>SUM('General Liability'!CJ$100+'General Liability'!CJ$110)*$BI199</f>
        <v>0</v>
      </c>
      <c r="BB199" s="171">
        <f>SUM('General Liability'!CK$100+'General Liability'!CK$110)*$BI199</f>
        <v>0</v>
      </c>
      <c r="BC199" s="171">
        <f>SUM('General Liability'!CL$100+'General Liability'!CL$110)*$BI199</f>
        <v>0</v>
      </c>
      <c r="BD199" s="171">
        <f>SUM('General Liability'!CM$100+'General Liability'!CM$110)*$BI199</f>
        <v>0</v>
      </c>
      <c r="BE199" s="171">
        <f>SUM('General Liability'!CN$100+'General Liability'!CN$110)*$BI199</f>
        <v>0</v>
      </c>
      <c r="BF199" s="171">
        <f>SUM('General Liability'!CO$100+'General Liability'!CO$110)*$BI199</f>
        <v>0</v>
      </c>
      <c r="BG199" s="171">
        <f>SUM('General Liability'!CP$100+'General Liability'!CP$110)*$BI199</f>
        <v>0</v>
      </c>
      <c r="BI199" s="174">
        <f>SUMIF(Revenue!$P:$P,'GL - Import (US)'!$F199,Revenue!$J:$J)</f>
        <v>0</v>
      </c>
    </row>
    <row r="200" spans="1:61" s="173" customFormat="1" ht="12.75" hidden="1" customHeight="1">
      <c r="A200" s="177" t="s">
        <v>473</v>
      </c>
      <c r="B200" s="178" t="s">
        <v>587</v>
      </c>
      <c r="C200" s="170" t="str" cm="1">
        <f t="array" ref="C200">IFERROR(INDEX('Legal Entity'!B:B,MATCH('GL - Import (US)'!F200,'Legal Entity'!A:A,0),0),0)</f>
        <v>1144 - WATER SERVICE COMPANY OF GEORGIA, INC.</v>
      </c>
      <c r="D200" s="170" t="str" cm="1">
        <f t="array" ref="D200">IFERROR(INDEX('Legal Entity'!C:C,MATCH(F200,'Legal Entity'!A:A,0),0),0)</f>
        <v>US</v>
      </c>
      <c r="E200" s="170" t="s">
        <v>631</v>
      </c>
      <c r="F200" s="170" t="s">
        <v>22</v>
      </c>
      <c r="G200" s="170"/>
      <c r="H200" s="171">
        <f>SUM('General Liability'!AQ$100+'General Liability'!AQ$110)*$BI200</f>
        <v>0</v>
      </c>
      <c r="I200" s="171">
        <f>SUM('General Liability'!AR$100+'General Liability'!AR$110)*$BI200</f>
        <v>0</v>
      </c>
      <c r="J200" s="171">
        <f>SUM('General Liability'!AS$100+'General Liability'!AS$110)*$BI200</f>
        <v>0</v>
      </c>
      <c r="K200" s="171">
        <f>SUM('General Liability'!AT$100+'General Liability'!AT$110)*$BI200</f>
        <v>0</v>
      </c>
      <c r="L200" s="171">
        <f>SUM('General Liability'!AU$100+'General Liability'!AU$110)*$BI200</f>
        <v>0</v>
      </c>
      <c r="M200" s="171">
        <f>SUM('General Liability'!AV$100+'General Liability'!AV$110)*$BI200</f>
        <v>0</v>
      </c>
      <c r="N200" s="171">
        <f>SUM('General Liability'!AW$100+'General Liability'!AW$110)*$BI200</f>
        <v>0</v>
      </c>
      <c r="O200" s="171">
        <f>SUM('General Liability'!AX$100+'General Liability'!AX$110)*$BI200</f>
        <v>0</v>
      </c>
      <c r="P200" s="171">
        <f>SUM('General Liability'!AY$100+'General Liability'!AY$110)*$BI200</f>
        <v>0</v>
      </c>
      <c r="Q200" s="171">
        <f>SUM('General Liability'!AZ$100+'General Liability'!AZ$110)*$BI200</f>
        <v>0</v>
      </c>
      <c r="R200" s="171">
        <f>SUM('General Liability'!BA$100+'General Liability'!BA$110)*$BI200</f>
        <v>0</v>
      </c>
      <c r="S200" s="171">
        <f>SUM('General Liability'!BB$100+'General Liability'!BB$110)*$BI200</f>
        <v>0</v>
      </c>
      <c r="T200" s="171">
        <f>SUM('General Liability'!BC$100+'General Liability'!BC$110)*$BI200</f>
        <v>0</v>
      </c>
      <c r="U200" s="171">
        <f>SUM('General Liability'!BD$100+'General Liability'!BD$110)*$BI200</f>
        <v>0</v>
      </c>
      <c r="V200" s="171">
        <f>SUM('General Liability'!BE$100+'General Liability'!BE$110)*$BI200</f>
        <v>0</v>
      </c>
      <c r="W200" s="171">
        <f>SUM('General Liability'!BF$100+'General Liability'!BF$110)*$BI200</f>
        <v>0</v>
      </c>
      <c r="X200" s="171">
        <f>SUM('General Liability'!BG$100+'General Liability'!BG$110)*$BI200</f>
        <v>0</v>
      </c>
      <c r="Y200" s="171">
        <f>SUM('General Liability'!BH$100+'General Liability'!BH$110)*$BI200</f>
        <v>0</v>
      </c>
      <c r="Z200" s="171">
        <f>SUM('General Liability'!BI$100+'General Liability'!BI$110)*$BI200</f>
        <v>0</v>
      </c>
      <c r="AA200" s="171">
        <f>SUM('General Liability'!BJ$100+'General Liability'!BJ$110)*$BI200</f>
        <v>0</v>
      </c>
      <c r="AB200" s="171">
        <f>SUM('General Liability'!BK$100+'General Liability'!BK$110)*$BI200</f>
        <v>0</v>
      </c>
      <c r="AC200" s="171">
        <f>SUM('General Liability'!BL$100+'General Liability'!BL$110)*$BI200</f>
        <v>0</v>
      </c>
      <c r="AD200" s="171">
        <f>SUM('General Liability'!BM$100+'General Liability'!BM$110)*$BI200</f>
        <v>0</v>
      </c>
      <c r="AE200" s="171">
        <f>SUM('General Liability'!BN$100+'General Liability'!BN$110)*$BI200</f>
        <v>0</v>
      </c>
      <c r="AF200" s="171">
        <f>SUM('General Liability'!BO$100+'General Liability'!BO$110)*$BI200</f>
        <v>0</v>
      </c>
      <c r="AG200" s="171">
        <f>SUM('General Liability'!BP$100+'General Liability'!BP$110)*$BI200</f>
        <v>0</v>
      </c>
      <c r="AH200" s="171">
        <f>SUM('General Liability'!BQ$100+'General Liability'!BQ$110)*$BI200</f>
        <v>0</v>
      </c>
      <c r="AI200" s="171">
        <f>SUM('General Liability'!BR$100+'General Liability'!BR$110)*$BI200</f>
        <v>0</v>
      </c>
      <c r="AJ200" s="171">
        <f>SUM('General Liability'!BS$100+'General Liability'!BS$110)*$BI200</f>
        <v>0</v>
      </c>
      <c r="AK200" s="171">
        <f>SUM('General Liability'!BT$100+'General Liability'!BT$110)*$BI200</f>
        <v>0</v>
      </c>
      <c r="AL200" s="171">
        <f>SUM('General Liability'!BU$100+'General Liability'!BU$110)*$BI200</f>
        <v>0</v>
      </c>
      <c r="AM200" s="171">
        <f>SUM('General Liability'!BV$100+'General Liability'!BV$110)*$BI200</f>
        <v>0</v>
      </c>
      <c r="AN200" s="171">
        <f>SUM('General Liability'!BW$100+'General Liability'!BW$110)*$BI200</f>
        <v>0</v>
      </c>
      <c r="AO200" s="171">
        <f>SUM('General Liability'!BX$100+'General Liability'!BX$110)*$BI200</f>
        <v>0</v>
      </c>
      <c r="AP200" s="171">
        <f>SUM('General Liability'!BY$100+'General Liability'!BY$110)*$BI200</f>
        <v>0</v>
      </c>
      <c r="AQ200" s="171">
        <f>SUM('General Liability'!BZ$100+'General Liability'!BZ$110)*$BI200</f>
        <v>0</v>
      </c>
      <c r="AR200" s="171">
        <f>SUM('General Liability'!CA$100+'General Liability'!CA$110)*$BI200</f>
        <v>0</v>
      </c>
      <c r="AS200" s="171">
        <f>SUM('General Liability'!CB$100+'General Liability'!CB$110)*$BI200</f>
        <v>0</v>
      </c>
      <c r="AT200" s="171">
        <f>SUM('General Liability'!CC$100+'General Liability'!CC$110)*$BI200</f>
        <v>0</v>
      </c>
      <c r="AU200" s="171">
        <f>SUM('General Liability'!CD$100+'General Liability'!CD$110)*$BI200</f>
        <v>0</v>
      </c>
      <c r="AV200" s="171">
        <f>SUM('General Liability'!CE$100+'General Liability'!CE$110)*$BI200</f>
        <v>0</v>
      </c>
      <c r="AW200" s="171">
        <f>SUM('General Liability'!CF$100+'General Liability'!CF$110)*$BI200</f>
        <v>0</v>
      </c>
      <c r="AX200" s="171">
        <f>SUM('General Liability'!CG$100+'General Liability'!CG$110)*$BI200</f>
        <v>0</v>
      </c>
      <c r="AY200" s="171">
        <f>SUM('General Liability'!CH$100+'General Liability'!CH$110)*$BI200</f>
        <v>0</v>
      </c>
      <c r="AZ200" s="171">
        <f>SUM('General Liability'!CI$100+'General Liability'!CI$110)*$BI200</f>
        <v>0</v>
      </c>
      <c r="BA200" s="171">
        <f>SUM('General Liability'!CJ$100+'General Liability'!CJ$110)*$BI200</f>
        <v>0</v>
      </c>
      <c r="BB200" s="171">
        <f>SUM('General Liability'!CK$100+'General Liability'!CK$110)*$BI200</f>
        <v>0</v>
      </c>
      <c r="BC200" s="171">
        <f>SUM('General Liability'!CL$100+'General Liability'!CL$110)*$BI200</f>
        <v>0</v>
      </c>
      <c r="BD200" s="171">
        <f>SUM('General Liability'!CM$100+'General Liability'!CM$110)*$BI200</f>
        <v>0</v>
      </c>
      <c r="BE200" s="171">
        <f>SUM('General Liability'!CN$100+'General Liability'!CN$110)*$BI200</f>
        <v>0</v>
      </c>
      <c r="BF200" s="171">
        <f>SUM('General Liability'!CO$100+'General Liability'!CO$110)*$BI200</f>
        <v>0</v>
      </c>
      <c r="BG200" s="171">
        <f>SUM('General Liability'!CP$100+'General Liability'!CP$110)*$BI200</f>
        <v>0</v>
      </c>
      <c r="BI200" s="174">
        <f>SUMIF(Revenue!$P:$P,'GL - Import (US)'!$F200,Revenue!$J:$J)</f>
        <v>0</v>
      </c>
    </row>
    <row r="201" spans="1:61" s="173" customFormat="1" ht="12.75" hidden="1" customHeight="1">
      <c r="A201" s="177" t="s">
        <v>473</v>
      </c>
      <c r="B201" s="178" t="s">
        <v>587</v>
      </c>
      <c r="C201" s="170" t="str" cm="1">
        <f t="array" ref="C201">IFERROR(INDEX('Legal Entity'!B:B,MATCH('GL - Import (US)'!F201,'Legal Entity'!A:A,0),0),0)</f>
        <v>1172 - COMMUNITY UTILITIES OF ALABAMA, INC.       </v>
      </c>
      <c r="D201" s="170" t="str" cm="1">
        <f t="array" ref="D201">IFERROR(INDEX('Legal Entity'!C:C,MATCH(F201,'Legal Entity'!A:A,0),0),0)</f>
        <v>US</v>
      </c>
      <c r="E201" s="170" t="s">
        <v>631</v>
      </c>
      <c r="F201" s="170" t="s">
        <v>648</v>
      </c>
      <c r="G201" s="170"/>
      <c r="H201" s="171">
        <f>SUM('General Liability'!AQ$100+'General Liability'!AQ$110)*$BI201</f>
        <v>0</v>
      </c>
      <c r="I201" s="171">
        <f>SUM('General Liability'!AR$100+'General Liability'!AR$110)*$BI201</f>
        <v>0</v>
      </c>
      <c r="J201" s="171">
        <f>SUM('General Liability'!AS$100+'General Liability'!AS$110)*$BI201</f>
        <v>0</v>
      </c>
      <c r="K201" s="171">
        <f>SUM('General Liability'!AT$100+'General Liability'!AT$110)*$BI201</f>
        <v>0</v>
      </c>
      <c r="L201" s="171">
        <f>SUM('General Liability'!AU$100+'General Liability'!AU$110)*$BI201</f>
        <v>0</v>
      </c>
      <c r="M201" s="171">
        <f>SUM('General Liability'!AV$100+'General Liability'!AV$110)*$BI201</f>
        <v>0</v>
      </c>
      <c r="N201" s="171">
        <f>SUM('General Liability'!AW$100+'General Liability'!AW$110)*$BI201</f>
        <v>0</v>
      </c>
      <c r="O201" s="171">
        <f>SUM('General Liability'!AX$100+'General Liability'!AX$110)*$BI201</f>
        <v>0</v>
      </c>
      <c r="P201" s="171">
        <f>SUM('General Liability'!AY$100+'General Liability'!AY$110)*$BI201</f>
        <v>0</v>
      </c>
      <c r="Q201" s="171">
        <f>SUM('General Liability'!AZ$100+'General Liability'!AZ$110)*$BI201</f>
        <v>0</v>
      </c>
      <c r="R201" s="171">
        <f>SUM('General Liability'!BA$100+'General Liability'!BA$110)*$BI201</f>
        <v>0</v>
      </c>
      <c r="S201" s="171">
        <f>SUM('General Liability'!BB$100+'General Liability'!BB$110)*$BI201</f>
        <v>0</v>
      </c>
      <c r="T201" s="171">
        <f>SUM('General Liability'!BC$100+'General Liability'!BC$110)*$BI201</f>
        <v>0</v>
      </c>
      <c r="U201" s="171">
        <f>SUM('General Liability'!BD$100+'General Liability'!BD$110)*$BI201</f>
        <v>0</v>
      </c>
      <c r="V201" s="171">
        <f>SUM('General Liability'!BE$100+'General Liability'!BE$110)*$BI201</f>
        <v>0</v>
      </c>
      <c r="W201" s="171">
        <f>SUM('General Liability'!BF$100+'General Liability'!BF$110)*$BI201</f>
        <v>0</v>
      </c>
      <c r="X201" s="171">
        <f>SUM('General Liability'!BG$100+'General Liability'!BG$110)*$BI201</f>
        <v>0</v>
      </c>
      <c r="Y201" s="171">
        <f>SUM('General Liability'!BH$100+'General Liability'!BH$110)*$BI201</f>
        <v>0</v>
      </c>
      <c r="Z201" s="171">
        <f>SUM('General Liability'!BI$100+'General Liability'!BI$110)*$BI201</f>
        <v>0</v>
      </c>
      <c r="AA201" s="171">
        <f>SUM('General Liability'!BJ$100+'General Liability'!BJ$110)*$BI201</f>
        <v>0</v>
      </c>
      <c r="AB201" s="171">
        <f>SUM('General Liability'!BK$100+'General Liability'!BK$110)*$BI201</f>
        <v>0</v>
      </c>
      <c r="AC201" s="171">
        <f>SUM('General Liability'!BL$100+'General Liability'!BL$110)*$BI201</f>
        <v>0</v>
      </c>
      <c r="AD201" s="171">
        <f>SUM('General Liability'!BM$100+'General Liability'!BM$110)*$BI201</f>
        <v>0</v>
      </c>
      <c r="AE201" s="171">
        <f>SUM('General Liability'!BN$100+'General Liability'!BN$110)*$BI201</f>
        <v>0</v>
      </c>
      <c r="AF201" s="171">
        <f>SUM('General Liability'!BO$100+'General Liability'!BO$110)*$BI201</f>
        <v>0</v>
      </c>
      <c r="AG201" s="171">
        <f>SUM('General Liability'!BP$100+'General Liability'!BP$110)*$BI201</f>
        <v>0</v>
      </c>
      <c r="AH201" s="171">
        <f>SUM('General Liability'!BQ$100+'General Liability'!BQ$110)*$BI201</f>
        <v>0</v>
      </c>
      <c r="AI201" s="171">
        <f>SUM('General Liability'!BR$100+'General Liability'!BR$110)*$BI201</f>
        <v>0</v>
      </c>
      <c r="AJ201" s="171">
        <f>SUM('General Liability'!BS$100+'General Liability'!BS$110)*$BI201</f>
        <v>0</v>
      </c>
      <c r="AK201" s="171">
        <f>SUM('General Liability'!BT$100+'General Liability'!BT$110)*$BI201</f>
        <v>0</v>
      </c>
      <c r="AL201" s="171">
        <f>SUM('General Liability'!BU$100+'General Liability'!BU$110)*$BI201</f>
        <v>0</v>
      </c>
      <c r="AM201" s="171">
        <f>SUM('General Liability'!BV$100+'General Liability'!BV$110)*$BI201</f>
        <v>0</v>
      </c>
      <c r="AN201" s="171">
        <f>SUM('General Liability'!BW$100+'General Liability'!BW$110)*$BI201</f>
        <v>0</v>
      </c>
      <c r="AO201" s="171">
        <f>SUM('General Liability'!BX$100+'General Liability'!BX$110)*$BI201</f>
        <v>0</v>
      </c>
      <c r="AP201" s="171">
        <f>SUM('General Liability'!BY$100+'General Liability'!BY$110)*$BI201</f>
        <v>0</v>
      </c>
      <c r="AQ201" s="171">
        <f>SUM('General Liability'!BZ$100+'General Liability'!BZ$110)*$BI201</f>
        <v>0</v>
      </c>
      <c r="AR201" s="171">
        <f>SUM('General Liability'!CA$100+'General Liability'!CA$110)*$BI201</f>
        <v>0</v>
      </c>
      <c r="AS201" s="171">
        <f>SUM('General Liability'!CB$100+'General Liability'!CB$110)*$BI201</f>
        <v>0</v>
      </c>
      <c r="AT201" s="171">
        <f>SUM('General Liability'!CC$100+'General Liability'!CC$110)*$BI201</f>
        <v>0</v>
      </c>
      <c r="AU201" s="171">
        <f>SUM('General Liability'!CD$100+'General Liability'!CD$110)*$BI201</f>
        <v>0</v>
      </c>
      <c r="AV201" s="171">
        <f>SUM('General Liability'!CE$100+'General Liability'!CE$110)*$BI201</f>
        <v>0</v>
      </c>
      <c r="AW201" s="171">
        <f>SUM('General Liability'!CF$100+'General Liability'!CF$110)*$BI201</f>
        <v>0</v>
      </c>
      <c r="AX201" s="171">
        <f>SUM('General Liability'!CG$100+'General Liability'!CG$110)*$BI201</f>
        <v>0</v>
      </c>
      <c r="AY201" s="171">
        <f>SUM('General Liability'!CH$100+'General Liability'!CH$110)*$BI201</f>
        <v>0</v>
      </c>
      <c r="AZ201" s="171">
        <f>SUM('General Liability'!CI$100+'General Liability'!CI$110)*$BI201</f>
        <v>0</v>
      </c>
      <c r="BA201" s="171">
        <f>SUM('General Liability'!CJ$100+'General Liability'!CJ$110)*$BI201</f>
        <v>0</v>
      </c>
      <c r="BB201" s="171">
        <f>SUM('General Liability'!CK$100+'General Liability'!CK$110)*$BI201</f>
        <v>0</v>
      </c>
      <c r="BC201" s="171">
        <f>SUM('General Liability'!CL$100+'General Liability'!CL$110)*$BI201</f>
        <v>0</v>
      </c>
      <c r="BD201" s="171">
        <f>SUM('General Liability'!CM$100+'General Liability'!CM$110)*$BI201</f>
        <v>0</v>
      </c>
      <c r="BE201" s="171">
        <f>SUM('General Liability'!CN$100+'General Liability'!CN$110)*$BI201</f>
        <v>0</v>
      </c>
      <c r="BF201" s="171">
        <f>SUM('General Liability'!CO$100+'General Liability'!CO$110)*$BI201</f>
        <v>0</v>
      </c>
      <c r="BG201" s="171">
        <f>SUM('General Liability'!CP$100+'General Liability'!CP$110)*$BI201</f>
        <v>0</v>
      </c>
      <c r="BI201" s="174">
        <f>SUMIF(Revenue!$P:$P,'GL - Import (US)'!$F201,Revenue!$J:$J)</f>
        <v>0</v>
      </c>
    </row>
    <row r="202" spans="1:61" s="173" customFormat="1" ht="12.75" hidden="1" customHeight="1">
      <c r="A202" s="177" t="s">
        <v>473</v>
      </c>
      <c r="B202" s="178" t="s">
        <v>587</v>
      </c>
      <c r="C202" s="170" t="str" cm="1">
        <f t="array" ref="C202">IFERROR(INDEX('Legal Entity'!B:B,MATCH('GL - Import (US)'!F202,'Legal Entity'!A:A,0),0),0)</f>
        <v>1118 - TENNESSEE WATER SERVICE, INC.</v>
      </c>
      <c r="D202" s="170" t="str" cm="1">
        <f t="array" ref="D202">IFERROR(INDEX('Legal Entity'!C:C,MATCH(F202,'Legal Entity'!A:A,0),0),0)</f>
        <v>US</v>
      </c>
      <c r="E202" s="170" t="s">
        <v>631</v>
      </c>
      <c r="F202" s="170" t="s">
        <v>15</v>
      </c>
      <c r="G202" s="170"/>
      <c r="H202" s="171">
        <f>SUM('General Liability'!AQ$100+'General Liability'!AQ$110)*$BI202</f>
        <v>0</v>
      </c>
      <c r="I202" s="171">
        <f>SUM('General Liability'!AR$100+'General Liability'!AR$110)*$BI202</f>
        <v>0</v>
      </c>
      <c r="J202" s="171">
        <f>SUM('General Liability'!AS$100+'General Liability'!AS$110)*$BI202</f>
        <v>0</v>
      </c>
      <c r="K202" s="171">
        <f>SUM('General Liability'!AT$100+'General Liability'!AT$110)*$BI202</f>
        <v>0</v>
      </c>
      <c r="L202" s="171">
        <f>SUM('General Liability'!AU$100+'General Liability'!AU$110)*$BI202</f>
        <v>0</v>
      </c>
      <c r="M202" s="171">
        <f>SUM('General Liability'!AV$100+'General Liability'!AV$110)*$BI202</f>
        <v>0</v>
      </c>
      <c r="N202" s="171">
        <f>SUM('General Liability'!AW$100+'General Liability'!AW$110)*$BI202</f>
        <v>0</v>
      </c>
      <c r="O202" s="171">
        <f>SUM('General Liability'!AX$100+'General Liability'!AX$110)*$BI202</f>
        <v>0</v>
      </c>
      <c r="P202" s="171">
        <f>SUM('General Liability'!AY$100+'General Liability'!AY$110)*$BI202</f>
        <v>0</v>
      </c>
      <c r="Q202" s="171">
        <f>SUM('General Liability'!AZ$100+'General Liability'!AZ$110)*$BI202</f>
        <v>0</v>
      </c>
      <c r="R202" s="171">
        <f>SUM('General Liability'!BA$100+'General Liability'!BA$110)*$BI202</f>
        <v>0</v>
      </c>
      <c r="S202" s="171">
        <f>SUM('General Liability'!BB$100+'General Liability'!BB$110)*$BI202</f>
        <v>0</v>
      </c>
      <c r="T202" s="171">
        <f>SUM('General Liability'!BC$100+'General Liability'!BC$110)*$BI202</f>
        <v>0</v>
      </c>
      <c r="U202" s="171">
        <f>SUM('General Liability'!BD$100+'General Liability'!BD$110)*$BI202</f>
        <v>0</v>
      </c>
      <c r="V202" s="171">
        <f>SUM('General Liability'!BE$100+'General Liability'!BE$110)*$BI202</f>
        <v>0</v>
      </c>
      <c r="W202" s="171">
        <f>SUM('General Liability'!BF$100+'General Liability'!BF$110)*$BI202</f>
        <v>0</v>
      </c>
      <c r="X202" s="171">
        <f>SUM('General Liability'!BG$100+'General Liability'!BG$110)*$BI202</f>
        <v>0</v>
      </c>
      <c r="Y202" s="171">
        <f>SUM('General Liability'!BH$100+'General Liability'!BH$110)*$BI202</f>
        <v>0</v>
      </c>
      <c r="Z202" s="171">
        <f>SUM('General Liability'!BI$100+'General Liability'!BI$110)*$BI202</f>
        <v>0</v>
      </c>
      <c r="AA202" s="171">
        <f>SUM('General Liability'!BJ$100+'General Liability'!BJ$110)*$BI202</f>
        <v>0</v>
      </c>
      <c r="AB202" s="171">
        <f>SUM('General Liability'!BK$100+'General Liability'!BK$110)*$BI202</f>
        <v>0</v>
      </c>
      <c r="AC202" s="171">
        <f>SUM('General Liability'!BL$100+'General Liability'!BL$110)*$BI202</f>
        <v>0</v>
      </c>
      <c r="AD202" s="171">
        <f>SUM('General Liability'!BM$100+'General Liability'!BM$110)*$BI202</f>
        <v>0</v>
      </c>
      <c r="AE202" s="171">
        <f>SUM('General Liability'!BN$100+'General Liability'!BN$110)*$BI202</f>
        <v>0</v>
      </c>
      <c r="AF202" s="171">
        <f>SUM('General Liability'!BO$100+'General Liability'!BO$110)*$BI202</f>
        <v>0</v>
      </c>
      <c r="AG202" s="171">
        <f>SUM('General Liability'!BP$100+'General Liability'!BP$110)*$BI202</f>
        <v>0</v>
      </c>
      <c r="AH202" s="171">
        <f>SUM('General Liability'!BQ$100+'General Liability'!BQ$110)*$BI202</f>
        <v>0</v>
      </c>
      <c r="AI202" s="171">
        <f>SUM('General Liability'!BR$100+'General Liability'!BR$110)*$BI202</f>
        <v>0</v>
      </c>
      <c r="AJ202" s="171">
        <f>SUM('General Liability'!BS$100+'General Liability'!BS$110)*$BI202</f>
        <v>0</v>
      </c>
      <c r="AK202" s="171">
        <f>SUM('General Liability'!BT$100+'General Liability'!BT$110)*$BI202</f>
        <v>0</v>
      </c>
      <c r="AL202" s="171">
        <f>SUM('General Liability'!BU$100+'General Liability'!BU$110)*$BI202</f>
        <v>0</v>
      </c>
      <c r="AM202" s="171">
        <f>SUM('General Liability'!BV$100+'General Liability'!BV$110)*$BI202</f>
        <v>0</v>
      </c>
      <c r="AN202" s="171">
        <f>SUM('General Liability'!BW$100+'General Liability'!BW$110)*$BI202</f>
        <v>0</v>
      </c>
      <c r="AO202" s="171">
        <f>SUM('General Liability'!BX$100+'General Liability'!BX$110)*$BI202</f>
        <v>0</v>
      </c>
      <c r="AP202" s="171">
        <f>SUM('General Liability'!BY$100+'General Liability'!BY$110)*$BI202</f>
        <v>0</v>
      </c>
      <c r="AQ202" s="171">
        <f>SUM('General Liability'!BZ$100+'General Liability'!BZ$110)*$BI202</f>
        <v>0</v>
      </c>
      <c r="AR202" s="171">
        <f>SUM('General Liability'!CA$100+'General Liability'!CA$110)*$BI202</f>
        <v>0</v>
      </c>
      <c r="AS202" s="171">
        <f>SUM('General Liability'!CB$100+'General Liability'!CB$110)*$BI202</f>
        <v>0</v>
      </c>
      <c r="AT202" s="171">
        <f>SUM('General Liability'!CC$100+'General Liability'!CC$110)*$BI202</f>
        <v>0</v>
      </c>
      <c r="AU202" s="171">
        <f>SUM('General Liability'!CD$100+'General Liability'!CD$110)*$BI202</f>
        <v>0</v>
      </c>
      <c r="AV202" s="171">
        <f>SUM('General Liability'!CE$100+'General Liability'!CE$110)*$BI202</f>
        <v>0</v>
      </c>
      <c r="AW202" s="171">
        <f>SUM('General Liability'!CF$100+'General Liability'!CF$110)*$BI202</f>
        <v>0</v>
      </c>
      <c r="AX202" s="171">
        <f>SUM('General Liability'!CG$100+'General Liability'!CG$110)*$BI202</f>
        <v>0</v>
      </c>
      <c r="AY202" s="171">
        <f>SUM('General Liability'!CH$100+'General Liability'!CH$110)*$BI202</f>
        <v>0</v>
      </c>
      <c r="AZ202" s="171">
        <f>SUM('General Liability'!CI$100+'General Liability'!CI$110)*$BI202</f>
        <v>0</v>
      </c>
      <c r="BA202" s="171">
        <f>SUM('General Liability'!CJ$100+'General Liability'!CJ$110)*$BI202</f>
        <v>0</v>
      </c>
      <c r="BB202" s="171">
        <f>SUM('General Liability'!CK$100+'General Liability'!CK$110)*$BI202</f>
        <v>0</v>
      </c>
      <c r="BC202" s="171">
        <f>SUM('General Liability'!CL$100+'General Liability'!CL$110)*$BI202</f>
        <v>0</v>
      </c>
      <c r="BD202" s="171">
        <f>SUM('General Liability'!CM$100+'General Liability'!CM$110)*$BI202</f>
        <v>0</v>
      </c>
      <c r="BE202" s="171">
        <f>SUM('General Liability'!CN$100+'General Liability'!CN$110)*$BI202</f>
        <v>0</v>
      </c>
      <c r="BF202" s="171">
        <f>SUM('General Liability'!CO$100+'General Liability'!CO$110)*$BI202</f>
        <v>0</v>
      </c>
      <c r="BG202" s="171">
        <f>SUM('General Liability'!CP$100+'General Liability'!CP$110)*$BI202</f>
        <v>0</v>
      </c>
      <c r="BI202" s="174">
        <f>SUMIF(Revenue!$P:$P,'GL - Import (US)'!$F202,Revenue!$J:$J)</f>
        <v>0</v>
      </c>
    </row>
    <row r="203" spans="1:61" s="173" customFormat="1" ht="12.75" hidden="1" customHeight="1">
      <c r="A203" s="177" t="s">
        <v>473</v>
      </c>
      <c r="B203" s="178" t="s">
        <v>587</v>
      </c>
      <c r="C203" s="170" t="str" cm="1">
        <f t="array" ref="C203">IFERROR(INDEX('Legal Entity'!B:B,MATCH('GL - Import (US)'!F203,'Legal Entity'!A:A,0),0),0)</f>
        <v>1610 - Corix Utilities Systems (Georgia) Inc.</v>
      </c>
      <c r="D203" s="170" t="str" cm="1">
        <f t="array" ref="D203">IFERROR(INDEX('Legal Entity'!C:C,MATCH(F203,'Legal Entity'!A:A,0),0),0)</f>
        <v>US</v>
      </c>
      <c r="E203" s="170" t="s">
        <v>631</v>
      </c>
      <c r="F203" s="170" t="s">
        <v>270</v>
      </c>
      <c r="G203" s="170"/>
      <c r="H203" s="171">
        <f>SUM('General Liability'!AQ$100+'General Liability'!AQ$110)*$BI203</f>
        <v>0</v>
      </c>
      <c r="I203" s="171">
        <f>SUM('General Liability'!AR$100+'General Liability'!AR$110)*$BI203</f>
        <v>0</v>
      </c>
      <c r="J203" s="171">
        <f>SUM('General Liability'!AS$100+'General Liability'!AS$110)*$BI203</f>
        <v>0</v>
      </c>
      <c r="K203" s="171">
        <f>SUM('General Liability'!AT$100+'General Liability'!AT$110)*$BI203</f>
        <v>0</v>
      </c>
      <c r="L203" s="171">
        <f>SUM('General Liability'!AU$100+'General Liability'!AU$110)*$BI203</f>
        <v>0</v>
      </c>
      <c r="M203" s="171">
        <f>SUM('General Liability'!AV$100+'General Liability'!AV$110)*$BI203</f>
        <v>0</v>
      </c>
      <c r="N203" s="171">
        <f>SUM('General Liability'!AW$100+'General Liability'!AW$110)*$BI203</f>
        <v>0</v>
      </c>
      <c r="O203" s="171">
        <f>SUM('General Liability'!AX$100+'General Liability'!AX$110)*$BI203</f>
        <v>0</v>
      </c>
      <c r="P203" s="171">
        <f>SUM('General Liability'!AY$100+'General Liability'!AY$110)*$BI203</f>
        <v>0</v>
      </c>
      <c r="Q203" s="171">
        <f>SUM('General Liability'!AZ$100+'General Liability'!AZ$110)*$BI203</f>
        <v>0</v>
      </c>
      <c r="R203" s="171">
        <f>SUM('General Liability'!BA$100+'General Liability'!BA$110)*$BI203</f>
        <v>0</v>
      </c>
      <c r="S203" s="171">
        <f>SUM('General Liability'!BB$100+'General Liability'!BB$110)*$BI203</f>
        <v>0</v>
      </c>
      <c r="T203" s="171">
        <f>SUM('General Liability'!BC$100+'General Liability'!BC$110)*$BI203</f>
        <v>0</v>
      </c>
      <c r="U203" s="171">
        <f>SUM('General Liability'!BD$100+'General Liability'!BD$110)*$BI203</f>
        <v>0</v>
      </c>
      <c r="V203" s="171">
        <f>SUM('General Liability'!BE$100+'General Liability'!BE$110)*$BI203</f>
        <v>0</v>
      </c>
      <c r="W203" s="171">
        <f>SUM('General Liability'!BF$100+'General Liability'!BF$110)*$BI203</f>
        <v>0</v>
      </c>
      <c r="X203" s="171">
        <f>SUM('General Liability'!BG$100+'General Liability'!BG$110)*$BI203</f>
        <v>0</v>
      </c>
      <c r="Y203" s="171">
        <f>SUM('General Liability'!BH$100+'General Liability'!BH$110)*$BI203</f>
        <v>0</v>
      </c>
      <c r="Z203" s="171">
        <f>SUM('General Liability'!BI$100+'General Liability'!BI$110)*$BI203</f>
        <v>0</v>
      </c>
      <c r="AA203" s="171">
        <f>SUM('General Liability'!BJ$100+'General Liability'!BJ$110)*$BI203</f>
        <v>0</v>
      </c>
      <c r="AB203" s="171">
        <f>SUM('General Liability'!BK$100+'General Liability'!BK$110)*$BI203</f>
        <v>0</v>
      </c>
      <c r="AC203" s="171">
        <f>SUM('General Liability'!BL$100+'General Liability'!BL$110)*$BI203</f>
        <v>0</v>
      </c>
      <c r="AD203" s="171">
        <f>SUM('General Liability'!BM$100+'General Liability'!BM$110)*$BI203</f>
        <v>0</v>
      </c>
      <c r="AE203" s="171">
        <f>SUM('General Liability'!BN$100+'General Liability'!BN$110)*$BI203</f>
        <v>0</v>
      </c>
      <c r="AF203" s="171">
        <f>SUM('General Liability'!BO$100+'General Liability'!BO$110)*$BI203</f>
        <v>0</v>
      </c>
      <c r="AG203" s="171">
        <f>SUM('General Liability'!BP$100+'General Liability'!BP$110)*$BI203</f>
        <v>0</v>
      </c>
      <c r="AH203" s="171">
        <f>SUM('General Liability'!BQ$100+'General Liability'!BQ$110)*$BI203</f>
        <v>0</v>
      </c>
      <c r="AI203" s="171">
        <f>SUM('General Liability'!BR$100+'General Liability'!BR$110)*$BI203</f>
        <v>0</v>
      </c>
      <c r="AJ203" s="171">
        <f>SUM('General Liability'!BS$100+'General Liability'!BS$110)*$BI203</f>
        <v>0</v>
      </c>
      <c r="AK203" s="171">
        <f>SUM('General Liability'!BT$100+'General Liability'!BT$110)*$BI203</f>
        <v>0</v>
      </c>
      <c r="AL203" s="171">
        <f>SUM('General Liability'!BU$100+'General Liability'!BU$110)*$BI203</f>
        <v>0</v>
      </c>
      <c r="AM203" s="171">
        <f>SUM('General Liability'!BV$100+'General Liability'!BV$110)*$BI203</f>
        <v>0</v>
      </c>
      <c r="AN203" s="171">
        <f>SUM('General Liability'!BW$100+'General Liability'!BW$110)*$BI203</f>
        <v>0</v>
      </c>
      <c r="AO203" s="171">
        <f>SUM('General Liability'!BX$100+'General Liability'!BX$110)*$BI203</f>
        <v>0</v>
      </c>
      <c r="AP203" s="171">
        <f>SUM('General Liability'!BY$100+'General Liability'!BY$110)*$BI203</f>
        <v>0</v>
      </c>
      <c r="AQ203" s="171">
        <f>SUM('General Liability'!BZ$100+'General Liability'!BZ$110)*$BI203</f>
        <v>0</v>
      </c>
      <c r="AR203" s="171">
        <f>SUM('General Liability'!CA$100+'General Liability'!CA$110)*$BI203</f>
        <v>0</v>
      </c>
      <c r="AS203" s="171">
        <f>SUM('General Liability'!CB$100+'General Liability'!CB$110)*$BI203</f>
        <v>0</v>
      </c>
      <c r="AT203" s="171">
        <f>SUM('General Liability'!CC$100+'General Liability'!CC$110)*$BI203</f>
        <v>0</v>
      </c>
      <c r="AU203" s="171">
        <f>SUM('General Liability'!CD$100+'General Liability'!CD$110)*$BI203</f>
        <v>0</v>
      </c>
      <c r="AV203" s="171">
        <f>SUM('General Liability'!CE$100+'General Liability'!CE$110)*$BI203</f>
        <v>0</v>
      </c>
      <c r="AW203" s="171">
        <f>SUM('General Liability'!CF$100+'General Liability'!CF$110)*$BI203</f>
        <v>0</v>
      </c>
      <c r="AX203" s="171">
        <f>SUM('General Liability'!CG$100+'General Liability'!CG$110)*$BI203</f>
        <v>0</v>
      </c>
      <c r="AY203" s="171">
        <f>SUM('General Liability'!CH$100+'General Liability'!CH$110)*$BI203</f>
        <v>0</v>
      </c>
      <c r="AZ203" s="171">
        <f>SUM('General Liability'!CI$100+'General Liability'!CI$110)*$BI203</f>
        <v>0</v>
      </c>
      <c r="BA203" s="171">
        <f>SUM('General Liability'!CJ$100+'General Liability'!CJ$110)*$BI203</f>
        <v>0</v>
      </c>
      <c r="BB203" s="171">
        <f>SUM('General Liability'!CK$100+'General Liability'!CK$110)*$BI203</f>
        <v>0</v>
      </c>
      <c r="BC203" s="171">
        <f>SUM('General Liability'!CL$100+'General Liability'!CL$110)*$BI203</f>
        <v>0</v>
      </c>
      <c r="BD203" s="171">
        <f>SUM('General Liability'!CM$100+'General Liability'!CM$110)*$BI203</f>
        <v>0</v>
      </c>
      <c r="BE203" s="171">
        <f>SUM('General Liability'!CN$100+'General Liability'!CN$110)*$BI203</f>
        <v>0</v>
      </c>
      <c r="BF203" s="171">
        <f>SUM('General Liability'!CO$100+'General Liability'!CO$110)*$BI203</f>
        <v>0</v>
      </c>
      <c r="BG203" s="171">
        <f>SUM('General Liability'!CP$100+'General Liability'!CP$110)*$BI203</f>
        <v>0</v>
      </c>
      <c r="BI203" s="174">
        <f>SUMIF(Revenue!$P:$P,'GL - Import (US)'!$F203,Revenue!$J:$J)</f>
        <v>0</v>
      </c>
    </row>
    <row r="204" spans="1:61" s="173" customFormat="1" ht="12.75" hidden="1" customHeight="1">
      <c r="A204" s="177" t="s">
        <v>473</v>
      </c>
      <c r="B204" s="178" t="s">
        <v>587</v>
      </c>
      <c r="C204" s="170" t="str" cm="1">
        <f t="array" ref="C204">IFERROR(INDEX('Legal Entity'!B:B,MATCH('GL - Import (US)'!F204,'Legal Entity'!A:A,0),0),0)</f>
        <v>1610 - Corix Utilities Systems (Georgia) Inc.</v>
      </c>
      <c r="D204" s="170" t="str" cm="1">
        <f t="array" ref="D204">IFERROR(INDEX('Legal Entity'!C:C,MATCH(F204,'Legal Entity'!A:A,0),0),0)</f>
        <v>US</v>
      </c>
      <c r="E204" s="170" t="s">
        <v>631</v>
      </c>
      <c r="F204" s="170" t="s">
        <v>278</v>
      </c>
      <c r="G204" s="170"/>
      <c r="H204" s="171">
        <f>SUM('General Liability'!AQ$100+'General Liability'!AQ$110)*$BI204</f>
        <v>0</v>
      </c>
      <c r="I204" s="171">
        <f>SUM('General Liability'!AR$100+'General Liability'!AR$110)*$BI204</f>
        <v>0</v>
      </c>
      <c r="J204" s="171">
        <f>SUM('General Liability'!AS$100+'General Liability'!AS$110)*$BI204</f>
        <v>0</v>
      </c>
      <c r="K204" s="171">
        <f>SUM('General Liability'!AT$100+'General Liability'!AT$110)*$BI204</f>
        <v>0</v>
      </c>
      <c r="L204" s="171">
        <f>SUM('General Liability'!AU$100+'General Liability'!AU$110)*$BI204</f>
        <v>0</v>
      </c>
      <c r="M204" s="171">
        <f>SUM('General Liability'!AV$100+'General Liability'!AV$110)*$BI204</f>
        <v>0</v>
      </c>
      <c r="N204" s="171">
        <f>SUM('General Liability'!AW$100+'General Liability'!AW$110)*$BI204</f>
        <v>0</v>
      </c>
      <c r="O204" s="171">
        <f>SUM('General Liability'!AX$100+'General Liability'!AX$110)*$BI204</f>
        <v>0</v>
      </c>
      <c r="P204" s="171">
        <f>SUM('General Liability'!AY$100+'General Liability'!AY$110)*$BI204</f>
        <v>0</v>
      </c>
      <c r="Q204" s="171">
        <f>SUM('General Liability'!AZ$100+'General Liability'!AZ$110)*$BI204</f>
        <v>0</v>
      </c>
      <c r="R204" s="171">
        <f>SUM('General Liability'!BA$100+'General Liability'!BA$110)*$BI204</f>
        <v>0</v>
      </c>
      <c r="S204" s="171">
        <f>SUM('General Liability'!BB$100+'General Liability'!BB$110)*$BI204</f>
        <v>0</v>
      </c>
      <c r="T204" s="171">
        <f>SUM('General Liability'!BC$100+'General Liability'!BC$110)*$BI204</f>
        <v>0</v>
      </c>
      <c r="U204" s="171">
        <f>SUM('General Liability'!BD$100+'General Liability'!BD$110)*$BI204</f>
        <v>0</v>
      </c>
      <c r="V204" s="171">
        <f>SUM('General Liability'!BE$100+'General Liability'!BE$110)*$BI204</f>
        <v>0</v>
      </c>
      <c r="W204" s="171">
        <f>SUM('General Liability'!BF$100+'General Liability'!BF$110)*$BI204</f>
        <v>0</v>
      </c>
      <c r="X204" s="171">
        <f>SUM('General Liability'!BG$100+'General Liability'!BG$110)*$BI204</f>
        <v>0</v>
      </c>
      <c r="Y204" s="171">
        <f>SUM('General Liability'!BH$100+'General Liability'!BH$110)*$BI204</f>
        <v>0</v>
      </c>
      <c r="Z204" s="171">
        <f>SUM('General Liability'!BI$100+'General Liability'!BI$110)*$BI204</f>
        <v>0</v>
      </c>
      <c r="AA204" s="171">
        <f>SUM('General Liability'!BJ$100+'General Liability'!BJ$110)*$BI204</f>
        <v>0</v>
      </c>
      <c r="AB204" s="171">
        <f>SUM('General Liability'!BK$100+'General Liability'!BK$110)*$BI204</f>
        <v>0</v>
      </c>
      <c r="AC204" s="171">
        <f>SUM('General Liability'!BL$100+'General Liability'!BL$110)*$BI204</f>
        <v>0</v>
      </c>
      <c r="AD204" s="171">
        <f>SUM('General Liability'!BM$100+'General Liability'!BM$110)*$BI204</f>
        <v>0</v>
      </c>
      <c r="AE204" s="171">
        <f>SUM('General Liability'!BN$100+'General Liability'!BN$110)*$BI204</f>
        <v>0</v>
      </c>
      <c r="AF204" s="171">
        <f>SUM('General Liability'!BO$100+'General Liability'!BO$110)*$BI204</f>
        <v>0</v>
      </c>
      <c r="AG204" s="171">
        <f>SUM('General Liability'!BP$100+'General Liability'!BP$110)*$BI204</f>
        <v>0</v>
      </c>
      <c r="AH204" s="171">
        <f>SUM('General Liability'!BQ$100+'General Liability'!BQ$110)*$BI204</f>
        <v>0</v>
      </c>
      <c r="AI204" s="171">
        <f>SUM('General Liability'!BR$100+'General Liability'!BR$110)*$BI204</f>
        <v>0</v>
      </c>
      <c r="AJ204" s="171">
        <f>SUM('General Liability'!BS$100+'General Liability'!BS$110)*$BI204</f>
        <v>0</v>
      </c>
      <c r="AK204" s="171">
        <f>SUM('General Liability'!BT$100+'General Liability'!BT$110)*$BI204</f>
        <v>0</v>
      </c>
      <c r="AL204" s="171">
        <f>SUM('General Liability'!BU$100+'General Liability'!BU$110)*$BI204</f>
        <v>0</v>
      </c>
      <c r="AM204" s="171">
        <f>SUM('General Liability'!BV$100+'General Liability'!BV$110)*$BI204</f>
        <v>0</v>
      </c>
      <c r="AN204" s="171">
        <f>SUM('General Liability'!BW$100+'General Liability'!BW$110)*$BI204</f>
        <v>0</v>
      </c>
      <c r="AO204" s="171">
        <f>SUM('General Liability'!BX$100+'General Liability'!BX$110)*$BI204</f>
        <v>0</v>
      </c>
      <c r="AP204" s="171">
        <f>SUM('General Liability'!BY$100+'General Liability'!BY$110)*$BI204</f>
        <v>0</v>
      </c>
      <c r="AQ204" s="171">
        <f>SUM('General Liability'!BZ$100+'General Liability'!BZ$110)*$BI204</f>
        <v>0</v>
      </c>
      <c r="AR204" s="171">
        <f>SUM('General Liability'!CA$100+'General Liability'!CA$110)*$BI204</f>
        <v>0</v>
      </c>
      <c r="AS204" s="171">
        <f>SUM('General Liability'!CB$100+'General Liability'!CB$110)*$BI204</f>
        <v>0</v>
      </c>
      <c r="AT204" s="171">
        <f>SUM('General Liability'!CC$100+'General Liability'!CC$110)*$BI204</f>
        <v>0</v>
      </c>
      <c r="AU204" s="171">
        <f>SUM('General Liability'!CD$100+'General Liability'!CD$110)*$BI204</f>
        <v>0</v>
      </c>
      <c r="AV204" s="171">
        <f>SUM('General Liability'!CE$100+'General Liability'!CE$110)*$BI204</f>
        <v>0</v>
      </c>
      <c r="AW204" s="171">
        <f>SUM('General Liability'!CF$100+'General Liability'!CF$110)*$BI204</f>
        <v>0</v>
      </c>
      <c r="AX204" s="171">
        <f>SUM('General Liability'!CG$100+'General Liability'!CG$110)*$BI204</f>
        <v>0</v>
      </c>
      <c r="AY204" s="171">
        <f>SUM('General Liability'!CH$100+'General Liability'!CH$110)*$BI204</f>
        <v>0</v>
      </c>
      <c r="AZ204" s="171">
        <f>SUM('General Liability'!CI$100+'General Liability'!CI$110)*$BI204</f>
        <v>0</v>
      </c>
      <c r="BA204" s="171">
        <f>SUM('General Liability'!CJ$100+'General Liability'!CJ$110)*$BI204</f>
        <v>0</v>
      </c>
      <c r="BB204" s="171">
        <f>SUM('General Liability'!CK$100+'General Liability'!CK$110)*$BI204</f>
        <v>0</v>
      </c>
      <c r="BC204" s="171">
        <f>SUM('General Liability'!CL$100+'General Liability'!CL$110)*$BI204</f>
        <v>0</v>
      </c>
      <c r="BD204" s="171">
        <f>SUM('General Liability'!CM$100+'General Liability'!CM$110)*$BI204</f>
        <v>0</v>
      </c>
      <c r="BE204" s="171">
        <f>SUM('General Liability'!CN$100+'General Liability'!CN$110)*$BI204</f>
        <v>0</v>
      </c>
      <c r="BF204" s="171">
        <f>SUM('General Liability'!CO$100+'General Liability'!CO$110)*$BI204</f>
        <v>0</v>
      </c>
      <c r="BG204" s="171">
        <f>SUM('General Liability'!CP$100+'General Liability'!CP$110)*$BI204</f>
        <v>0</v>
      </c>
      <c r="BI204" s="174">
        <f>SUMIF(Revenue!$P:$P,'GL - Import (US)'!$F204,Revenue!$J:$J)</f>
        <v>0</v>
      </c>
    </row>
    <row r="205" spans="1:61" s="173" customFormat="1" ht="12.75" hidden="1" customHeight="1">
      <c r="A205" s="177" t="s">
        <v>473</v>
      </c>
      <c r="B205" s="178" t="s">
        <v>587</v>
      </c>
      <c r="C205" s="170" t="str" cm="1">
        <f t="array" ref="C205">IFERROR(INDEX('Legal Entity'!B:B,MATCH('GL - Import (US)'!F205,'Legal Entity'!A:A,0),0),0)</f>
        <v>1610 - Corix Utilities Systems (Georgia) Inc.</v>
      </c>
      <c r="D205" s="170" t="str" cm="1">
        <f t="array" ref="D205">IFERROR(INDEX('Legal Entity'!C:C,MATCH(F205,'Legal Entity'!A:A,0),0),0)</f>
        <v>US</v>
      </c>
      <c r="E205" s="170" t="s">
        <v>631</v>
      </c>
      <c r="F205" s="170" t="s">
        <v>261</v>
      </c>
      <c r="G205" s="170"/>
      <c r="H205" s="171">
        <f>SUM('General Liability'!AQ$100+'General Liability'!AQ$110)*$BI205</f>
        <v>0</v>
      </c>
      <c r="I205" s="171">
        <f>SUM('General Liability'!AR$100+'General Liability'!AR$110)*$BI205</f>
        <v>0</v>
      </c>
      <c r="J205" s="171">
        <f>SUM('General Liability'!AS$100+'General Liability'!AS$110)*$BI205</f>
        <v>0</v>
      </c>
      <c r="K205" s="171">
        <f>SUM('General Liability'!AT$100+'General Liability'!AT$110)*$BI205</f>
        <v>0</v>
      </c>
      <c r="L205" s="171">
        <f>SUM('General Liability'!AU$100+'General Liability'!AU$110)*$BI205</f>
        <v>0</v>
      </c>
      <c r="M205" s="171">
        <f>SUM('General Liability'!AV$100+'General Liability'!AV$110)*$BI205</f>
        <v>0</v>
      </c>
      <c r="N205" s="171">
        <f>SUM('General Liability'!AW$100+'General Liability'!AW$110)*$BI205</f>
        <v>0</v>
      </c>
      <c r="O205" s="171">
        <f>SUM('General Liability'!AX$100+'General Liability'!AX$110)*$BI205</f>
        <v>0</v>
      </c>
      <c r="P205" s="171">
        <f>SUM('General Liability'!AY$100+'General Liability'!AY$110)*$BI205</f>
        <v>0</v>
      </c>
      <c r="Q205" s="171">
        <f>SUM('General Liability'!AZ$100+'General Liability'!AZ$110)*$BI205</f>
        <v>0</v>
      </c>
      <c r="R205" s="171">
        <f>SUM('General Liability'!BA$100+'General Liability'!BA$110)*$BI205</f>
        <v>0</v>
      </c>
      <c r="S205" s="171">
        <f>SUM('General Liability'!BB$100+'General Liability'!BB$110)*$BI205</f>
        <v>0</v>
      </c>
      <c r="T205" s="171">
        <f>SUM('General Liability'!BC$100+'General Liability'!BC$110)*$BI205</f>
        <v>0</v>
      </c>
      <c r="U205" s="171">
        <f>SUM('General Liability'!BD$100+'General Liability'!BD$110)*$BI205</f>
        <v>0</v>
      </c>
      <c r="V205" s="171">
        <f>SUM('General Liability'!BE$100+'General Liability'!BE$110)*$BI205</f>
        <v>0</v>
      </c>
      <c r="W205" s="171">
        <f>SUM('General Liability'!BF$100+'General Liability'!BF$110)*$BI205</f>
        <v>0</v>
      </c>
      <c r="X205" s="171">
        <f>SUM('General Liability'!BG$100+'General Liability'!BG$110)*$BI205</f>
        <v>0</v>
      </c>
      <c r="Y205" s="171">
        <f>SUM('General Liability'!BH$100+'General Liability'!BH$110)*$BI205</f>
        <v>0</v>
      </c>
      <c r="Z205" s="171">
        <f>SUM('General Liability'!BI$100+'General Liability'!BI$110)*$BI205</f>
        <v>0</v>
      </c>
      <c r="AA205" s="171">
        <f>SUM('General Liability'!BJ$100+'General Liability'!BJ$110)*$BI205</f>
        <v>0</v>
      </c>
      <c r="AB205" s="171">
        <f>SUM('General Liability'!BK$100+'General Liability'!BK$110)*$BI205</f>
        <v>0</v>
      </c>
      <c r="AC205" s="171">
        <f>SUM('General Liability'!BL$100+'General Liability'!BL$110)*$BI205</f>
        <v>0</v>
      </c>
      <c r="AD205" s="171">
        <f>SUM('General Liability'!BM$100+'General Liability'!BM$110)*$BI205</f>
        <v>0</v>
      </c>
      <c r="AE205" s="171">
        <f>SUM('General Liability'!BN$100+'General Liability'!BN$110)*$BI205</f>
        <v>0</v>
      </c>
      <c r="AF205" s="171">
        <f>SUM('General Liability'!BO$100+'General Liability'!BO$110)*$BI205</f>
        <v>0</v>
      </c>
      <c r="AG205" s="171">
        <f>SUM('General Liability'!BP$100+'General Liability'!BP$110)*$BI205</f>
        <v>0</v>
      </c>
      <c r="AH205" s="171">
        <f>SUM('General Liability'!BQ$100+'General Liability'!BQ$110)*$BI205</f>
        <v>0</v>
      </c>
      <c r="AI205" s="171">
        <f>SUM('General Liability'!BR$100+'General Liability'!BR$110)*$BI205</f>
        <v>0</v>
      </c>
      <c r="AJ205" s="171">
        <f>SUM('General Liability'!BS$100+'General Liability'!BS$110)*$BI205</f>
        <v>0</v>
      </c>
      <c r="AK205" s="171">
        <f>SUM('General Liability'!BT$100+'General Liability'!BT$110)*$BI205</f>
        <v>0</v>
      </c>
      <c r="AL205" s="171">
        <f>SUM('General Liability'!BU$100+'General Liability'!BU$110)*$BI205</f>
        <v>0</v>
      </c>
      <c r="AM205" s="171">
        <f>SUM('General Liability'!BV$100+'General Liability'!BV$110)*$BI205</f>
        <v>0</v>
      </c>
      <c r="AN205" s="171">
        <f>SUM('General Liability'!BW$100+'General Liability'!BW$110)*$BI205</f>
        <v>0</v>
      </c>
      <c r="AO205" s="171">
        <f>SUM('General Liability'!BX$100+'General Liability'!BX$110)*$BI205</f>
        <v>0</v>
      </c>
      <c r="AP205" s="171">
        <f>SUM('General Liability'!BY$100+'General Liability'!BY$110)*$BI205</f>
        <v>0</v>
      </c>
      <c r="AQ205" s="171">
        <f>SUM('General Liability'!BZ$100+'General Liability'!BZ$110)*$BI205</f>
        <v>0</v>
      </c>
      <c r="AR205" s="171">
        <f>SUM('General Liability'!CA$100+'General Liability'!CA$110)*$BI205</f>
        <v>0</v>
      </c>
      <c r="AS205" s="171">
        <f>SUM('General Liability'!CB$100+'General Liability'!CB$110)*$BI205</f>
        <v>0</v>
      </c>
      <c r="AT205" s="171">
        <f>SUM('General Liability'!CC$100+'General Liability'!CC$110)*$BI205</f>
        <v>0</v>
      </c>
      <c r="AU205" s="171">
        <f>SUM('General Liability'!CD$100+'General Liability'!CD$110)*$BI205</f>
        <v>0</v>
      </c>
      <c r="AV205" s="171">
        <f>SUM('General Liability'!CE$100+'General Liability'!CE$110)*$BI205</f>
        <v>0</v>
      </c>
      <c r="AW205" s="171">
        <f>SUM('General Liability'!CF$100+'General Liability'!CF$110)*$BI205</f>
        <v>0</v>
      </c>
      <c r="AX205" s="171">
        <f>SUM('General Liability'!CG$100+'General Liability'!CG$110)*$BI205</f>
        <v>0</v>
      </c>
      <c r="AY205" s="171">
        <f>SUM('General Liability'!CH$100+'General Liability'!CH$110)*$BI205</f>
        <v>0</v>
      </c>
      <c r="AZ205" s="171">
        <f>SUM('General Liability'!CI$100+'General Liability'!CI$110)*$BI205</f>
        <v>0</v>
      </c>
      <c r="BA205" s="171">
        <f>SUM('General Liability'!CJ$100+'General Liability'!CJ$110)*$BI205</f>
        <v>0</v>
      </c>
      <c r="BB205" s="171">
        <f>SUM('General Liability'!CK$100+'General Liability'!CK$110)*$BI205</f>
        <v>0</v>
      </c>
      <c r="BC205" s="171">
        <f>SUM('General Liability'!CL$100+'General Liability'!CL$110)*$BI205</f>
        <v>0</v>
      </c>
      <c r="BD205" s="171">
        <f>SUM('General Liability'!CM$100+'General Liability'!CM$110)*$BI205</f>
        <v>0</v>
      </c>
      <c r="BE205" s="171">
        <f>SUM('General Liability'!CN$100+'General Liability'!CN$110)*$BI205</f>
        <v>0</v>
      </c>
      <c r="BF205" s="171">
        <f>SUM('General Liability'!CO$100+'General Liability'!CO$110)*$BI205</f>
        <v>0</v>
      </c>
      <c r="BG205" s="171">
        <f>SUM('General Liability'!CP$100+'General Liability'!CP$110)*$BI205</f>
        <v>0</v>
      </c>
      <c r="BI205" s="174">
        <f>SUMIF(Revenue!$P:$P,'GL - Import (US)'!$F205,Revenue!$J:$J)</f>
        <v>0</v>
      </c>
    </row>
    <row r="206" spans="1:61" s="173" customFormat="1" ht="12.75" hidden="1" customHeight="1">
      <c r="A206" s="177" t="s">
        <v>473</v>
      </c>
      <c r="B206" s="178" t="s">
        <v>587</v>
      </c>
      <c r="C206" s="170" t="str" cm="1">
        <f t="array" ref="C206">IFERROR(INDEX('Legal Entity'!B:B,MATCH('GL - Import (US)'!F206,'Legal Entity'!A:A,0),0),0)</f>
        <v>1610 - Corix Utilities Systems (Georgia) Inc.</v>
      </c>
      <c r="D206" s="170" t="str" cm="1">
        <f t="array" ref="D206">IFERROR(INDEX('Legal Entity'!C:C,MATCH(F206,'Legal Entity'!A:A,0),0),0)</f>
        <v>US</v>
      </c>
      <c r="E206" s="170" t="s">
        <v>631</v>
      </c>
      <c r="F206" s="170" t="s">
        <v>259</v>
      </c>
      <c r="G206" s="170"/>
      <c r="H206" s="171">
        <f>SUM('General Liability'!AQ$100+'General Liability'!AQ$110)*$BI206</f>
        <v>0</v>
      </c>
      <c r="I206" s="171">
        <f>SUM('General Liability'!AR$100+'General Liability'!AR$110)*$BI206</f>
        <v>0</v>
      </c>
      <c r="J206" s="171">
        <f>SUM('General Liability'!AS$100+'General Liability'!AS$110)*$BI206</f>
        <v>0</v>
      </c>
      <c r="K206" s="171">
        <f>SUM('General Liability'!AT$100+'General Liability'!AT$110)*$BI206</f>
        <v>0</v>
      </c>
      <c r="L206" s="171">
        <f>SUM('General Liability'!AU$100+'General Liability'!AU$110)*$BI206</f>
        <v>0</v>
      </c>
      <c r="M206" s="171">
        <f>SUM('General Liability'!AV$100+'General Liability'!AV$110)*$BI206</f>
        <v>0</v>
      </c>
      <c r="N206" s="171">
        <f>SUM('General Liability'!AW$100+'General Liability'!AW$110)*$BI206</f>
        <v>0</v>
      </c>
      <c r="O206" s="171">
        <f>SUM('General Liability'!AX$100+'General Liability'!AX$110)*$BI206</f>
        <v>0</v>
      </c>
      <c r="P206" s="171">
        <f>SUM('General Liability'!AY$100+'General Liability'!AY$110)*$BI206</f>
        <v>0</v>
      </c>
      <c r="Q206" s="171">
        <f>SUM('General Liability'!AZ$100+'General Liability'!AZ$110)*$BI206</f>
        <v>0</v>
      </c>
      <c r="R206" s="171">
        <f>SUM('General Liability'!BA$100+'General Liability'!BA$110)*$BI206</f>
        <v>0</v>
      </c>
      <c r="S206" s="171">
        <f>SUM('General Liability'!BB$100+'General Liability'!BB$110)*$BI206</f>
        <v>0</v>
      </c>
      <c r="T206" s="171">
        <f>SUM('General Liability'!BC$100+'General Liability'!BC$110)*$BI206</f>
        <v>0</v>
      </c>
      <c r="U206" s="171">
        <f>SUM('General Liability'!BD$100+'General Liability'!BD$110)*$BI206</f>
        <v>0</v>
      </c>
      <c r="V206" s="171">
        <f>SUM('General Liability'!BE$100+'General Liability'!BE$110)*$BI206</f>
        <v>0</v>
      </c>
      <c r="W206" s="171">
        <f>SUM('General Liability'!BF$100+'General Liability'!BF$110)*$BI206</f>
        <v>0</v>
      </c>
      <c r="X206" s="171">
        <f>SUM('General Liability'!BG$100+'General Liability'!BG$110)*$BI206</f>
        <v>0</v>
      </c>
      <c r="Y206" s="171">
        <f>SUM('General Liability'!BH$100+'General Liability'!BH$110)*$BI206</f>
        <v>0</v>
      </c>
      <c r="Z206" s="171">
        <f>SUM('General Liability'!BI$100+'General Liability'!BI$110)*$BI206</f>
        <v>0</v>
      </c>
      <c r="AA206" s="171">
        <f>SUM('General Liability'!BJ$100+'General Liability'!BJ$110)*$BI206</f>
        <v>0</v>
      </c>
      <c r="AB206" s="171">
        <f>SUM('General Liability'!BK$100+'General Liability'!BK$110)*$BI206</f>
        <v>0</v>
      </c>
      <c r="AC206" s="171">
        <f>SUM('General Liability'!BL$100+'General Liability'!BL$110)*$BI206</f>
        <v>0</v>
      </c>
      <c r="AD206" s="171">
        <f>SUM('General Liability'!BM$100+'General Liability'!BM$110)*$BI206</f>
        <v>0</v>
      </c>
      <c r="AE206" s="171">
        <f>SUM('General Liability'!BN$100+'General Liability'!BN$110)*$BI206</f>
        <v>0</v>
      </c>
      <c r="AF206" s="171">
        <f>SUM('General Liability'!BO$100+'General Liability'!BO$110)*$BI206</f>
        <v>0</v>
      </c>
      <c r="AG206" s="171">
        <f>SUM('General Liability'!BP$100+'General Liability'!BP$110)*$BI206</f>
        <v>0</v>
      </c>
      <c r="AH206" s="171">
        <f>SUM('General Liability'!BQ$100+'General Liability'!BQ$110)*$BI206</f>
        <v>0</v>
      </c>
      <c r="AI206" s="171">
        <f>SUM('General Liability'!BR$100+'General Liability'!BR$110)*$BI206</f>
        <v>0</v>
      </c>
      <c r="AJ206" s="171">
        <f>SUM('General Liability'!BS$100+'General Liability'!BS$110)*$BI206</f>
        <v>0</v>
      </c>
      <c r="AK206" s="171">
        <f>SUM('General Liability'!BT$100+'General Liability'!BT$110)*$BI206</f>
        <v>0</v>
      </c>
      <c r="AL206" s="171">
        <f>SUM('General Liability'!BU$100+'General Liability'!BU$110)*$BI206</f>
        <v>0</v>
      </c>
      <c r="AM206" s="171">
        <f>SUM('General Liability'!BV$100+'General Liability'!BV$110)*$BI206</f>
        <v>0</v>
      </c>
      <c r="AN206" s="171">
        <f>SUM('General Liability'!BW$100+'General Liability'!BW$110)*$BI206</f>
        <v>0</v>
      </c>
      <c r="AO206" s="171">
        <f>SUM('General Liability'!BX$100+'General Liability'!BX$110)*$BI206</f>
        <v>0</v>
      </c>
      <c r="AP206" s="171">
        <f>SUM('General Liability'!BY$100+'General Liability'!BY$110)*$BI206</f>
        <v>0</v>
      </c>
      <c r="AQ206" s="171">
        <f>SUM('General Liability'!BZ$100+'General Liability'!BZ$110)*$BI206</f>
        <v>0</v>
      </c>
      <c r="AR206" s="171">
        <f>SUM('General Liability'!CA$100+'General Liability'!CA$110)*$BI206</f>
        <v>0</v>
      </c>
      <c r="AS206" s="171">
        <f>SUM('General Liability'!CB$100+'General Liability'!CB$110)*$BI206</f>
        <v>0</v>
      </c>
      <c r="AT206" s="171">
        <f>SUM('General Liability'!CC$100+'General Liability'!CC$110)*$BI206</f>
        <v>0</v>
      </c>
      <c r="AU206" s="171">
        <f>SUM('General Liability'!CD$100+'General Liability'!CD$110)*$BI206</f>
        <v>0</v>
      </c>
      <c r="AV206" s="171">
        <f>SUM('General Liability'!CE$100+'General Liability'!CE$110)*$BI206</f>
        <v>0</v>
      </c>
      <c r="AW206" s="171">
        <f>SUM('General Liability'!CF$100+'General Liability'!CF$110)*$BI206</f>
        <v>0</v>
      </c>
      <c r="AX206" s="171">
        <f>SUM('General Liability'!CG$100+'General Liability'!CG$110)*$BI206</f>
        <v>0</v>
      </c>
      <c r="AY206" s="171">
        <f>SUM('General Liability'!CH$100+'General Liability'!CH$110)*$BI206</f>
        <v>0</v>
      </c>
      <c r="AZ206" s="171">
        <f>SUM('General Liability'!CI$100+'General Liability'!CI$110)*$BI206</f>
        <v>0</v>
      </c>
      <c r="BA206" s="171">
        <f>SUM('General Liability'!CJ$100+'General Liability'!CJ$110)*$BI206</f>
        <v>0</v>
      </c>
      <c r="BB206" s="171">
        <f>SUM('General Liability'!CK$100+'General Liability'!CK$110)*$BI206</f>
        <v>0</v>
      </c>
      <c r="BC206" s="171">
        <f>SUM('General Liability'!CL$100+'General Liability'!CL$110)*$BI206</f>
        <v>0</v>
      </c>
      <c r="BD206" s="171">
        <f>SUM('General Liability'!CM$100+'General Liability'!CM$110)*$BI206</f>
        <v>0</v>
      </c>
      <c r="BE206" s="171">
        <f>SUM('General Liability'!CN$100+'General Liability'!CN$110)*$BI206</f>
        <v>0</v>
      </c>
      <c r="BF206" s="171">
        <f>SUM('General Liability'!CO$100+'General Liability'!CO$110)*$BI206</f>
        <v>0</v>
      </c>
      <c r="BG206" s="171">
        <f>SUM('General Liability'!CP$100+'General Liability'!CP$110)*$BI206</f>
        <v>0</v>
      </c>
      <c r="BI206" s="174">
        <f>SUMIF(Revenue!$P:$P,'GL - Import (US)'!$F206,Revenue!$J:$J)</f>
        <v>0</v>
      </c>
    </row>
    <row r="207" spans="1:61" s="173" customFormat="1" ht="12.75" hidden="1" customHeight="1">
      <c r="A207" s="177" t="s">
        <v>473</v>
      </c>
      <c r="B207" s="178" t="s">
        <v>587</v>
      </c>
      <c r="C207" s="170" t="str" cm="1">
        <f t="array" ref="C207">IFERROR(INDEX('Legal Entity'!B:B,MATCH('GL - Import (US)'!F207,'Legal Entity'!A:A,0),0),0)</f>
        <v>1610 - Corix Utilities Systems (Georgia) Inc.</v>
      </c>
      <c r="D207" s="170" t="str" cm="1">
        <f t="array" ref="D207">IFERROR(INDEX('Legal Entity'!C:C,MATCH(F207,'Legal Entity'!A:A,0),0),0)</f>
        <v>US</v>
      </c>
      <c r="E207" s="170" t="s">
        <v>631</v>
      </c>
      <c r="F207" s="170" t="s">
        <v>260</v>
      </c>
      <c r="G207" s="170"/>
      <c r="H207" s="171">
        <f>SUM('General Liability'!AQ$100+'General Liability'!AQ$110)*$BI207</f>
        <v>0</v>
      </c>
      <c r="I207" s="171">
        <f>SUM('General Liability'!AR$100+'General Liability'!AR$110)*$BI207</f>
        <v>0</v>
      </c>
      <c r="J207" s="171">
        <f>SUM('General Liability'!AS$100+'General Liability'!AS$110)*$BI207</f>
        <v>0</v>
      </c>
      <c r="K207" s="171">
        <f>SUM('General Liability'!AT$100+'General Liability'!AT$110)*$BI207</f>
        <v>0</v>
      </c>
      <c r="L207" s="171">
        <f>SUM('General Liability'!AU$100+'General Liability'!AU$110)*$BI207</f>
        <v>0</v>
      </c>
      <c r="M207" s="171">
        <f>SUM('General Liability'!AV$100+'General Liability'!AV$110)*$BI207</f>
        <v>0</v>
      </c>
      <c r="N207" s="171">
        <f>SUM('General Liability'!AW$100+'General Liability'!AW$110)*$BI207</f>
        <v>0</v>
      </c>
      <c r="O207" s="171">
        <f>SUM('General Liability'!AX$100+'General Liability'!AX$110)*$BI207</f>
        <v>0</v>
      </c>
      <c r="P207" s="171">
        <f>SUM('General Liability'!AY$100+'General Liability'!AY$110)*$BI207</f>
        <v>0</v>
      </c>
      <c r="Q207" s="171">
        <f>SUM('General Liability'!AZ$100+'General Liability'!AZ$110)*$BI207</f>
        <v>0</v>
      </c>
      <c r="R207" s="171">
        <f>SUM('General Liability'!BA$100+'General Liability'!BA$110)*$BI207</f>
        <v>0</v>
      </c>
      <c r="S207" s="171">
        <f>SUM('General Liability'!BB$100+'General Liability'!BB$110)*$BI207</f>
        <v>0</v>
      </c>
      <c r="T207" s="171">
        <f>SUM('General Liability'!BC$100+'General Liability'!BC$110)*$BI207</f>
        <v>0</v>
      </c>
      <c r="U207" s="171">
        <f>SUM('General Liability'!BD$100+'General Liability'!BD$110)*$BI207</f>
        <v>0</v>
      </c>
      <c r="V207" s="171">
        <f>SUM('General Liability'!BE$100+'General Liability'!BE$110)*$BI207</f>
        <v>0</v>
      </c>
      <c r="W207" s="171">
        <f>SUM('General Liability'!BF$100+'General Liability'!BF$110)*$BI207</f>
        <v>0</v>
      </c>
      <c r="X207" s="171">
        <f>SUM('General Liability'!BG$100+'General Liability'!BG$110)*$BI207</f>
        <v>0</v>
      </c>
      <c r="Y207" s="171">
        <f>SUM('General Liability'!BH$100+'General Liability'!BH$110)*$BI207</f>
        <v>0</v>
      </c>
      <c r="Z207" s="171">
        <f>SUM('General Liability'!BI$100+'General Liability'!BI$110)*$BI207</f>
        <v>0</v>
      </c>
      <c r="AA207" s="171">
        <f>SUM('General Liability'!BJ$100+'General Liability'!BJ$110)*$BI207</f>
        <v>0</v>
      </c>
      <c r="AB207" s="171">
        <f>SUM('General Liability'!BK$100+'General Liability'!BK$110)*$BI207</f>
        <v>0</v>
      </c>
      <c r="AC207" s="171">
        <f>SUM('General Liability'!BL$100+'General Liability'!BL$110)*$BI207</f>
        <v>0</v>
      </c>
      <c r="AD207" s="171">
        <f>SUM('General Liability'!BM$100+'General Liability'!BM$110)*$BI207</f>
        <v>0</v>
      </c>
      <c r="AE207" s="171">
        <f>SUM('General Liability'!BN$100+'General Liability'!BN$110)*$BI207</f>
        <v>0</v>
      </c>
      <c r="AF207" s="171">
        <f>SUM('General Liability'!BO$100+'General Liability'!BO$110)*$BI207</f>
        <v>0</v>
      </c>
      <c r="AG207" s="171">
        <f>SUM('General Liability'!BP$100+'General Liability'!BP$110)*$BI207</f>
        <v>0</v>
      </c>
      <c r="AH207" s="171">
        <f>SUM('General Liability'!BQ$100+'General Liability'!BQ$110)*$BI207</f>
        <v>0</v>
      </c>
      <c r="AI207" s="171">
        <f>SUM('General Liability'!BR$100+'General Liability'!BR$110)*$BI207</f>
        <v>0</v>
      </c>
      <c r="AJ207" s="171">
        <f>SUM('General Liability'!BS$100+'General Liability'!BS$110)*$BI207</f>
        <v>0</v>
      </c>
      <c r="AK207" s="171">
        <f>SUM('General Liability'!BT$100+'General Liability'!BT$110)*$BI207</f>
        <v>0</v>
      </c>
      <c r="AL207" s="171">
        <f>SUM('General Liability'!BU$100+'General Liability'!BU$110)*$BI207</f>
        <v>0</v>
      </c>
      <c r="AM207" s="171">
        <f>SUM('General Liability'!BV$100+'General Liability'!BV$110)*$BI207</f>
        <v>0</v>
      </c>
      <c r="AN207" s="171">
        <f>SUM('General Liability'!BW$100+'General Liability'!BW$110)*$BI207</f>
        <v>0</v>
      </c>
      <c r="AO207" s="171">
        <f>SUM('General Liability'!BX$100+'General Liability'!BX$110)*$BI207</f>
        <v>0</v>
      </c>
      <c r="AP207" s="171">
        <f>SUM('General Liability'!BY$100+'General Liability'!BY$110)*$BI207</f>
        <v>0</v>
      </c>
      <c r="AQ207" s="171">
        <f>SUM('General Liability'!BZ$100+'General Liability'!BZ$110)*$BI207</f>
        <v>0</v>
      </c>
      <c r="AR207" s="171">
        <f>SUM('General Liability'!CA$100+'General Liability'!CA$110)*$BI207</f>
        <v>0</v>
      </c>
      <c r="AS207" s="171">
        <f>SUM('General Liability'!CB$100+'General Liability'!CB$110)*$BI207</f>
        <v>0</v>
      </c>
      <c r="AT207" s="171">
        <f>SUM('General Liability'!CC$100+'General Liability'!CC$110)*$BI207</f>
        <v>0</v>
      </c>
      <c r="AU207" s="171">
        <f>SUM('General Liability'!CD$100+'General Liability'!CD$110)*$BI207</f>
        <v>0</v>
      </c>
      <c r="AV207" s="171">
        <f>SUM('General Liability'!CE$100+'General Liability'!CE$110)*$BI207</f>
        <v>0</v>
      </c>
      <c r="AW207" s="171">
        <f>SUM('General Liability'!CF$100+'General Liability'!CF$110)*$BI207</f>
        <v>0</v>
      </c>
      <c r="AX207" s="171">
        <f>SUM('General Liability'!CG$100+'General Liability'!CG$110)*$BI207</f>
        <v>0</v>
      </c>
      <c r="AY207" s="171">
        <f>SUM('General Liability'!CH$100+'General Liability'!CH$110)*$BI207</f>
        <v>0</v>
      </c>
      <c r="AZ207" s="171">
        <f>SUM('General Liability'!CI$100+'General Liability'!CI$110)*$BI207</f>
        <v>0</v>
      </c>
      <c r="BA207" s="171">
        <f>SUM('General Liability'!CJ$100+'General Liability'!CJ$110)*$BI207</f>
        <v>0</v>
      </c>
      <c r="BB207" s="171">
        <f>SUM('General Liability'!CK$100+'General Liability'!CK$110)*$BI207</f>
        <v>0</v>
      </c>
      <c r="BC207" s="171">
        <f>SUM('General Liability'!CL$100+'General Liability'!CL$110)*$BI207</f>
        <v>0</v>
      </c>
      <c r="BD207" s="171">
        <f>SUM('General Liability'!CM$100+'General Liability'!CM$110)*$BI207</f>
        <v>0</v>
      </c>
      <c r="BE207" s="171">
        <f>SUM('General Liability'!CN$100+'General Liability'!CN$110)*$BI207</f>
        <v>0</v>
      </c>
      <c r="BF207" s="171">
        <f>SUM('General Liability'!CO$100+'General Liability'!CO$110)*$BI207</f>
        <v>0</v>
      </c>
      <c r="BG207" s="171">
        <f>SUM('General Liability'!CP$100+'General Liability'!CP$110)*$BI207</f>
        <v>0</v>
      </c>
      <c r="BI207" s="174">
        <f>SUMIF(Revenue!$P:$P,'GL - Import (US)'!$F207,Revenue!$J:$J)</f>
        <v>0</v>
      </c>
    </row>
    <row r="208" spans="1:61" s="173" customFormat="1" ht="12.75" hidden="1" customHeight="1">
      <c r="A208" s="177" t="s">
        <v>473</v>
      </c>
      <c r="B208" s="178" t="s">
        <v>587</v>
      </c>
      <c r="C208" s="170" t="str" cm="1">
        <f t="array" ref="C208">IFERROR(INDEX('Legal Entity'!B:B,MATCH('GL - Import (US)'!F208,'Legal Entity'!A:A,0),0),0)</f>
        <v>1610 - Corix Utilities Systems (Georgia) Inc.</v>
      </c>
      <c r="D208" s="170" t="str" cm="1">
        <f t="array" ref="D208">IFERROR(INDEX('Legal Entity'!C:C,MATCH(F208,'Legal Entity'!A:A,0),0),0)</f>
        <v>US</v>
      </c>
      <c r="E208" s="170" t="s">
        <v>631</v>
      </c>
      <c r="F208" s="170" t="s">
        <v>268</v>
      </c>
      <c r="G208" s="170"/>
      <c r="H208" s="171">
        <f>SUM('General Liability'!AQ$100+'General Liability'!AQ$110)*$BI208</f>
        <v>0</v>
      </c>
      <c r="I208" s="171">
        <f>SUM('General Liability'!AR$100+'General Liability'!AR$110)*$BI208</f>
        <v>0</v>
      </c>
      <c r="J208" s="171">
        <f>SUM('General Liability'!AS$100+'General Liability'!AS$110)*$BI208</f>
        <v>0</v>
      </c>
      <c r="K208" s="171">
        <f>SUM('General Liability'!AT$100+'General Liability'!AT$110)*$BI208</f>
        <v>0</v>
      </c>
      <c r="L208" s="171">
        <f>SUM('General Liability'!AU$100+'General Liability'!AU$110)*$BI208</f>
        <v>0</v>
      </c>
      <c r="M208" s="171">
        <f>SUM('General Liability'!AV$100+'General Liability'!AV$110)*$BI208</f>
        <v>0</v>
      </c>
      <c r="N208" s="171">
        <f>SUM('General Liability'!AW$100+'General Liability'!AW$110)*$BI208</f>
        <v>0</v>
      </c>
      <c r="O208" s="171">
        <f>SUM('General Liability'!AX$100+'General Liability'!AX$110)*$BI208</f>
        <v>0</v>
      </c>
      <c r="P208" s="171">
        <f>SUM('General Liability'!AY$100+'General Liability'!AY$110)*$BI208</f>
        <v>0</v>
      </c>
      <c r="Q208" s="171">
        <f>SUM('General Liability'!AZ$100+'General Liability'!AZ$110)*$BI208</f>
        <v>0</v>
      </c>
      <c r="R208" s="171">
        <f>SUM('General Liability'!BA$100+'General Liability'!BA$110)*$BI208</f>
        <v>0</v>
      </c>
      <c r="S208" s="171">
        <f>SUM('General Liability'!BB$100+'General Liability'!BB$110)*$BI208</f>
        <v>0</v>
      </c>
      <c r="T208" s="171">
        <f>SUM('General Liability'!BC$100+'General Liability'!BC$110)*$BI208</f>
        <v>0</v>
      </c>
      <c r="U208" s="171">
        <f>SUM('General Liability'!BD$100+'General Liability'!BD$110)*$BI208</f>
        <v>0</v>
      </c>
      <c r="V208" s="171">
        <f>SUM('General Liability'!BE$100+'General Liability'!BE$110)*$BI208</f>
        <v>0</v>
      </c>
      <c r="W208" s="171">
        <f>SUM('General Liability'!BF$100+'General Liability'!BF$110)*$BI208</f>
        <v>0</v>
      </c>
      <c r="X208" s="171">
        <f>SUM('General Liability'!BG$100+'General Liability'!BG$110)*$BI208</f>
        <v>0</v>
      </c>
      <c r="Y208" s="171">
        <f>SUM('General Liability'!BH$100+'General Liability'!BH$110)*$BI208</f>
        <v>0</v>
      </c>
      <c r="Z208" s="171">
        <f>SUM('General Liability'!BI$100+'General Liability'!BI$110)*$BI208</f>
        <v>0</v>
      </c>
      <c r="AA208" s="171">
        <f>SUM('General Liability'!BJ$100+'General Liability'!BJ$110)*$BI208</f>
        <v>0</v>
      </c>
      <c r="AB208" s="171">
        <f>SUM('General Liability'!BK$100+'General Liability'!BK$110)*$BI208</f>
        <v>0</v>
      </c>
      <c r="AC208" s="171">
        <f>SUM('General Liability'!BL$100+'General Liability'!BL$110)*$BI208</f>
        <v>0</v>
      </c>
      <c r="AD208" s="171">
        <f>SUM('General Liability'!BM$100+'General Liability'!BM$110)*$BI208</f>
        <v>0</v>
      </c>
      <c r="AE208" s="171">
        <f>SUM('General Liability'!BN$100+'General Liability'!BN$110)*$BI208</f>
        <v>0</v>
      </c>
      <c r="AF208" s="171">
        <f>SUM('General Liability'!BO$100+'General Liability'!BO$110)*$BI208</f>
        <v>0</v>
      </c>
      <c r="AG208" s="171">
        <f>SUM('General Liability'!BP$100+'General Liability'!BP$110)*$BI208</f>
        <v>0</v>
      </c>
      <c r="AH208" s="171">
        <f>SUM('General Liability'!BQ$100+'General Liability'!BQ$110)*$BI208</f>
        <v>0</v>
      </c>
      <c r="AI208" s="171">
        <f>SUM('General Liability'!BR$100+'General Liability'!BR$110)*$BI208</f>
        <v>0</v>
      </c>
      <c r="AJ208" s="171">
        <f>SUM('General Liability'!BS$100+'General Liability'!BS$110)*$BI208</f>
        <v>0</v>
      </c>
      <c r="AK208" s="171">
        <f>SUM('General Liability'!BT$100+'General Liability'!BT$110)*$BI208</f>
        <v>0</v>
      </c>
      <c r="AL208" s="171">
        <f>SUM('General Liability'!BU$100+'General Liability'!BU$110)*$BI208</f>
        <v>0</v>
      </c>
      <c r="AM208" s="171">
        <f>SUM('General Liability'!BV$100+'General Liability'!BV$110)*$BI208</f>
        <v>0</v>
      </c>
      <c r="AN208" s="171">
        <f>SUM('General Liability'!BW$100+'General Liability'!BW$110)*$BI208</f>
        <v>0</v>
      </c>
      <c r="AO208" s="171">
        <f>SUM('General Liability'!BX$100+'General Liability'!BX$110)*$BI208</f>
        <v>0</v>
      </c>
      <c r="AP208" s="171">
        <f>SUM('General Liability'!BY$100+'General Liability'!BY$110)*$BI208</f>
        <v>0</v>
      </c>
      <c r="AQ208" s="171">
        <f>SUM('General Liability'!BZ$100+'General Liability'!BZ$110)*$BI208</f>
        <v>0</v>
      </c>
      <c r="AR208" s="171">
        <f>SUM('General Liability'!CA$100+'General Liability'!CA$110)*$BI208</f>
        <v>0</v>
      </c>
      <c r="AS208" s="171">
        <f>SUM('General Liability'!CB$100+'General Liability'!CB$110)*$BI208</f>
        <v>0</v>
      </c>
      <c r="AT208" s="171">
        <f>SUM('General Liability'!CC$100+'General Liability'!CC$110)*$BI208</f>
        <v>0</v>
      </c>
      <c r="AU208" s="171">
        <f>SUM('General Liability'!CD$100+'General Liability'!CD$110)*$BI208</f>
        <v>0</v>
      </c>
      <c r="AV208" s="171">
        <f>SUM('General Liability'!CE$100+'General Liability'!CE$110)*$BI208</f>
        <v>0</v>
      </c>
      <c r="AW208" s="171">
        <f>SUM('General Liability'!CF$100+'General Liability'!CF$110)*$BI208</f>
        <v>0</v>
      </c>
      <c r="AX208" s="171">
        <f>SUM('General Liability'!CG$100+'General Liability'!CG$110)*$BI208</f>
        <v>0</v>
      </c>
      <c r="AY208" s="171">
        <f>SUM('General Liability'!CH$100+'General Liability'!CH$110)*$BI208</f>
        <v>0</v>
      </c>
      <c r="AZ208" s="171">
        <f>SUM('General Liability'!CI$100+'General Liability'!CI$110)*$BI208</f>
        <v>0</v>
      </c>
      <c r="BA208" s="171">
        <f>SUM('General Liability'!CJ$100+'General Liability'!CJ$110)*$BI208</f>
        <v>0</v>
      </c>
      <c r="BB208" s="171">
        <f>SUM('General Liability'!CK$100+'General Liability'!CK$110)*$BI208</f>
        <v>0</v>
      </c>
      <c r="BC208" s="171">
        <f>SUM('General Liability'!CL$100+'General Liability'!CL$110)*$BI208</f>
        <v>0</v>
      </c>
      <c r="BD208" s="171">
        <f>SUM('General Liability'!CM$100+'General Liability'!CM$110)*$BI208</f>
        <v>0</v>
      </c>
      <c r="BE208" s="171">
        <f>SUM('General Liability'!CN$100+'General Liability'!CN$110)*$BI208</f>
        <v>0</v>
      </c>
      <c r="BF208" s="171">
        <f>SUM('General Liability'!CO$100+'General Liability'!CO$110)*$BI208</f>
        <v>0</v>
      </c>
      <c r="BG208" s="171">
        <f>SUM('General Liability'!CP$100+'General Liability'!CP$110)*$BI208</f>
        <v>0</v>
      </c>
      <c r="BI208" s="174">
        <f>SUMIF(Revenue!$P:$P,'GL - Import (US)'!$F208,Revenue!$J:$J)</f>
        <v>0</v>
      </c>
    </row>
    <row r="209" spans="1:61" s="173" customFormat="1" ht="12.75" hidden="1" customHeight="1">
      <c r="A209" s="177" t="s">
        <v>473</v>
      </c>
      <c r="B209" s="178" t="s">
        <v>587</v>
      </c>
      <c r="C209" s="170" t="str" cm="1">
        <f t="array" ref="C209">IFERROR(INDEX('Legal Entity'!B:B,MATCH('GL - Import (US)'!F209,'Legal Entity'!A:A,0),0),0)</f>
        <v>1116 - CAROLINA WATER SERVICE, INC. OF NORTH CAROLINA</v>
      </c>
      <c r="D209" s="170" t="str" cm="1">
        <f t="array" ref="D209">IFERROR(INDEX('Legal Entity'!C:C,MATCH(F209,'Legal Entity'!A:A,0),0),0)</f>
        <v>US</v>
      </c>
      <c r="E209" s="170" t="s">
        <v>631</v>
      </c>
      <c r="F209" s="170" t="s">
        <v>14</v>
      </c>
      <c r="G209" s="170"/>
      <c r="H209" s="171">
        <f>SUM('General Liability'!AQ$100+'General Liability'!AQ$110)*$BI209</f>
        <v>0</v>
      </c>
      <c r="I209" s="171">
        <f>SUM('General Liability'!AR$100+'General Liability'!AR$110)*$BI209</f>
        <v>0</v>
      </c>
      <c r="J209" s="171">
        <f>SUM('General Liability'!AS$100+'General Liability'!AS$110)*$BI209</f>
        <v>0</v>
      </c>
      <c r="K209" s="171">
        <f>SUM('General Liability'!AT$100+'General Liability'!AT$110)*$BI209</f>
        <v>0</v>
      </c>
      <c r="L209" s="171">
        <f>SUM('General Liability'!AU$100+'General Liability'!AU$110)*$BI209</f>
        <v>0</v>
      </c>
      <c r="M209" s="171">
        <f>SUM('General Liability'!AV$100+'General Liability'!AV$110)*$BI209</f>
        <v>0</v>
      </c>
      <c r="N209" s="171">
        <f>SUM('General Liability'!AW$100+'General Liability'!AW$110)*$BI209</f>
        <v>0</v>
      </c>
      <c r="O209" s="171">
        <f>SUM('General Liability'!AX$100+'General Liability'!AX$110)*$BI209</f>
        <v>0</v>
      </c>
      <c r="P209" s="171">
        <f>SUM('General Liability'!AY$100+'General Liability'!AY$110)*$BI209</f>
        <v>0</v>
      </c>
      <c r="Q209" s="171">
        <f>SUM('General Liability'!AZ$100+'General Liability'!AZ$110)*$BI209</f>
        <v>0</v>
      </c>
      <c r="R209" s="171">
        <f>SUM('General Liability'!BA$100+'General Liability'!BA$110)*$BI209</f>
        <v>0</v>
      </c>
      <c r="S209" s="171">
        <f>SUM('General Liability'!BB$100+'General Liability'!BB$110)*$BI209</f>
        <v>0</v>
      </c>
      <c r="T209" s="171">
        <f>SUM('General Liability'!BC$100+'General Liability'!BC$110)*$BI209</f>
        <v>0</v>
      </c>
      <c r="U209" s="171">
        <f>SUM('General Liability'!BD$100+'General Liability'!BD$110)*$BI209</f>
        <v>0</v>
      </c>
      <c r="V209" s="171">
        <f>SUM('General Liability'!BE$100+'General Liability'!BE$110)*$BI209</f>
        <v>0</v>
      </c>
      <c r="W209" s="171">
        <f>SUM('General Liability'!BF$100+'General Liability'!BF$110)*$BI209</f>
        <v>0</v>
      </c>
      <c r="X209" s="171">
        <f>SUM('General Liability'!BG$100+'General Liability'!BG$110)*$BI209</f>
        <v>0</v>
      </c>
      <c r="Y209" s="171">
        <f>SUM('General Liability'!BH$100+'General Liability'!BH$110)*$BI209</f>
        <v>0</v>
      </c>
      <c r="Z209" s="171">
        <f>SUM('General Liability'!BI$100+'General Liability'!BI$110)*$BI209</f>
        <v>0</v>
      </c>
      <c r="AA209" s="171">
        <f>SUM('General Liability'!BJ$100+'General Liability'!BJ$110)*$BI209</f>
        <v>0</v>
      </c>
      <c r="AB209" s="171">
        <f>SUM('General Liability'!BK$100+'General Liability'!BK$110)*$BI209</f>
        <v>0</v>
      </c>
      <c r="AC209" s="171">
        <f>SUM('General Liability'!BL$100+'General Liability'!BL$110)*$BI209</f>
        <v>0</v>
      </c>
      <c r="AD209" s="171">
        <f>SUM('General Liability'!BM$100+'General Liability'!BM$110)*$BI209</f>
        <v>0</v>
      </c>
      <c r="AE209" s="171">
        <f>SUM('General Liability'!BN$100+'General Liability'!BN$110)*$BI209</f>
        <v>0</v>
      </c>
      <c r="AF209" s="171">
        <f>SUM('General Liability'!BO$100+'General Liability'!BO$110)*$BI209</f>
        <v>0</v>
      </c>
      <c r="AG209" s="171">
        <f>SUM('General Liability'!BP$100+'General Liability'!BP$110)*$BI209</f>
        <v>0</v>
      </c>
      <c r="AH209" s="171">
        <f>SUM('General Liability'!BQ$100+'General Liability'!BQ$110)*$BI209</f>
        <v>0</v>
      </c>
      <c r="AI209" s="171">
        <f>SUM('General Liability'!BR$100+'General Liability'!BR$110)*$BI209</f>
        <v>0</v>
      </c>
      <c r="AJ209" s="171">
        <f>SUM('General Liability'!BS$100+'General Liability'!BS$110)*$BI209</f>
        <v>0</v>
      </c>
      <c r="AK209" s="171">
        <f>SUM('General Liability'!BT$100+'General Liability'!BT$110)*$BI209</f>
        <v>0</v>
      </c>
      <c r="AL209" s="171">
        <f>SUM('General Liability'!BU$100+'General Liability'!BU$110)*$BI209</f>
        <v>0</v>
      </c>
      <c r="AM209" s="171">
        <f>SUM('General Liability'!BV$100+'General Liability'!BV$110)*$BI209</f>
        <v>0</v>
      </c>
      <c r="AN209" s="171">
        <f>SUM('General Liability'!BW$100+'General Liability'!BW$110)*$BI209</f>
        <v>0</v>
      </c>
      <c r="AO209" s="171">
        <f>SUM('General Liability'!BX$100+'General Liability'!BX$110)*$BI209</f>
        <v>0</v>
      </c>
      <c r="AP209" s="171">
        <f>SUM('General Liability'!BY$100+'General Liability'!BY$110)*$BI209</f>
        <v>0</v>
      </c>
      <c r="AQ209" s="171">
        <f>SUM('General Liability'!BZ$100+'General Liability'!BZ$110)*$BI209</f>
        <v>0</v>
      </c>
      <c r="AR209" s="171">
        <f>SUM('General Liability'!CA$100+'General Liability'!CA$110)*$BI209</f>
        <v>0</v>
      </c>
      <c r="AS209" s="171">
        <f>SUM('General Liability'!CB$100+'General Liability'!CB$110)*$BI209</f>
        <v>0</v>
      </c>
      <c r="AT209" s="171">
        <f>SUM('General Liability'!CC$100+'General Liability'!CC$110)*$BI209</f>
        <v>0</v>
      </c>
      <c r="AU209" s="171">
        <f>SUM('General Liability'!CD$100+'General Liability'!CD$110)*$BI209</f>
        <v>0</v>
      </c>
      <c r="AV209" s="171">
        <f>SUM('General Liability'!CE$100+'General Liability'!CE$110)*$BI209</f>
        <v>0</v>
      </c>
      <c r="AW209" s="171">
        <f>SUM('General Liability'!CF$100+'General Liability'!CF$110)*$BI209</f>
        <v>0</v>
      </c>
      <c r="AX209" s="171">
        <f>SUM('General Liability'!CG$100+'General Liability'!CG$110)*$BI209</f>
        <v>0</v>
      </c>
      <c r="AY209" s="171">
        <f>SUM('General Liability'!CH$100+'General Liability'!CH$110)*$BI209</f>
        <v>0</v>
      </c>
      <c r="AZ209" s="171">
        <f>SUM('General Liability'!CI$100+'General Liability'!CI$110)*$BI209</f>
        <v>0</v>
      </c>
      <c r="BA209" s="171">
        <f>SUM('General Liability'!CJ$100+'General Liability'!CJ$110)*$BI209</f>
        <v>0</v>
      </c>
      <c r="BB209" s="171">
        <f>SUM('General Liability'!CK$100+'General Liability'!CK$110)*$BI209</f>
        <v>0</v>
      </c>
      <c r="BC209" s="171">
        <f>SUM('General Liability'!CL$100+'General Liability'!CL$110)*$BI209</f>
        <v>0</v>
      </c>
      <c r="BD209" s="171">
        <f>SUM('General Liability'!CM$100+'General Liability'!CM$110)*$BI209</f>
        <v>0</v>
      </c>
      <c r="BE209" s="171">
        <f>SUM('General Liability'!CN$100+'General Liability'!CN$110)*$BI209</f>
        <v>0</v>
      </c>
      <c r="BF209" s="171">
        <f>SUM('General Liability'!CO$100+'General Liability'!CO$110)*$BI209</f>
        <v>0</v>
      </c>
      <c r="BG209" s="171">
        <f>SUM('General Liability'!CP$100+'General Liability'!CP$110)*$BI209</f>
        <v>0</v>
      </c>
      <c r="BI209" s="174">
        <f>SUMIF(Revenue!$P:$P,'GL - Import (US)'!$F209,Revenue!$J:$J)</f>
        <v>0</v>
      </c>
    </row>
    <row r="210" spans="1:61" s="173" customFormat="1" ht="12.75" hidden="1" customHeight="1">
      <c r="A210" s="177" t="s">
        <v>473</v>
      </c>
      <c r="B210" s="178" t="s">
        <v>587</v>
      </c>
      <c r="C210" s="170" t="str" cm="1">
        <f t="array" ref="C210">IFERROR(INDEX('Legal Entity'!B:B,MATCH('GL - Import (US)'!F210,'Legal Entity'!A:A,0),0),0)</f>
        <v>1146 - Blue Granite Water Company, Inc.</v>
      </c>
      <c r="D210" s="170" t="str" cm="1">
        <f t="array" ref="D210">IFERROR(INDEX('Legal Entity'!C:C,MATCH(F210,'Legal Entity'!A:A,0),0),0)</f>
        <v>US</v>
      </c>
      <c r="E210" s="170" t="s">
        <v>631</v>
      </c>
      <c r="F210" s="170" t="s">
        <v>23</v>
      </c>
      <c r="G210" s="170"/>
      <c r="H210" s="171">
        <f>SUM('General Liability'!AQ$100+'General Liability'!AQ$110)*$BI210</f>
        <v>0</v>
      </c>
      <c r="I210" s="171">
        <f>SUM('General Liability'!AR$100+'General Liability'!AR$110)*$BI210</f>
        <v>0</v>
      </c>
      <c r="J210" s="171">
        <f>SUM('General Liability'!AS$100+'General Liability'!AS$110)*$BI210</f>
        <v>0</v>
      </c>
      <c r="K210" s="171">
        <f>SUM('General Liability'!AT$100+'General Liability'!AT$110)*$BI210</f>
        <v>0</v>
      </c>
      <c r="L210" s="171">
        <f>SUM('General Liability'!AU$100+'General Liability'!AU$110)*$BI210</f>
        <v>0</v>
      </c>
      <c r="M210" s="171">
        <f>SUM('General Liability'!AV$100+'General Liability'!AV$110)*$BI210</f>
        <v>0</v>
      </c>
      <c r="N210" s="171">
        <f>SUM('General Liability'!AW$100+'General Liability'!AW$110)*$BI210</f>
        <v>0</v>
      </c>
      <c r="O210" s="171">
        <f>SUM('General Liability'!AX$100+'General Liability'!AX$110)*$BI210</f>
        <v>0</v>
      </c>
      <c r="P210" s="171">
        <f>SUM('General Liability'!AY$100+'General Liability'!AY$110)*$BI210</f>
        <v>0</v>
      </c>
      <c r="Q210" s="171">
        <f>SUM('General Liability'!AZ$100+'General Liability'!AZ$110)*$BI210</f>
        <v>0</v>
      </c>
      <c r="R210" s="171">
        <f>SUM('General Liability'!BA$100+'General Liability'!BA$110)*$BI210</f>
        <v>0</v>
      </c>
      <c r="S210" s="171">
        <f>SUM('General Liability'!BB$100+'General Liability'!BB$110)*$BI210</f>
        <v>0</v>
      </c>
      <c r="T210" s="171">
        <f>SUM('General Liability'!BC$100+'General Liability'!BC$110)*$BI210</f>
        <v>0</v>
      </c>
      <c r="U210" s="171">
        <f>SUM('General Liability'!BD$100+'General Liability'!BD$110)*$BI210</f>
        <v>0</v>
      </c>
      <c r="V210" s="171">
        <f>SUM('General Liability'!BE$100+'General Liability'!BE$110)*$BI210</f>
        <v>0</v>
      </c>
      <c r="W210" s="171">
        <f>SUM('General Liability'!BF$100+'General Liability'!BF$110)*$BI210</f>
        <v>0</v>
      </c>
      <c r="X210" s="171">
        <f>SUM('General Liability'!BG$100+'General Liability'!BG$110)*$BI210</f>
        <v>0</v>
      </c>
      <c r="Y210" s="171">
        <f>SUM('General Liability'!BH$100+'General Liability'!BH$110)*$BI210</f>
        <v>0</v>
      </c>
      <c r="Z210" s="171">
        <f>SUM('General Liability'!BI$100+'General Liability'!BI$110)*$BI210</f>
        <v>0</v>
      </c>
      <c r="AA210" s="171">
        <f>SUM('General Liability'!BJ$100+'General Liability'!BJ$110)*$BI210</f>
        <v>0</v>
      </c>
      <c r="AB210" s="171">
        <f>SUM('General Liability'!BK$100+'General Liability'!BK$110)*$BI210</f>
        <v>0</v>
      </c>
      <c r="AC210" s="171">
        <f>SUM('General Liability'!BL$100+'General Liability'!BL$110)*$BI210</f>
        <v>0</v>
      </c>
      <c r="AD210" s="171">
        <f>SUM('General Liability'!BM$100+'General Liability'!BM$110)*$BI210</f>
        <v>0</v>
      </c>
      <c r="AE210" s="171">
        <f>SUM('General Liability'!BN$100+'General Liability'!BN$110)*$BI210</f>
        <v>0</v>
      </c>
      <c r="AF210" s="171">
        <f>SUM('General Liability'!BO$100+'General Liability'!BO$110)*$BI210</f>
        <v>0</v>
      </c>
      <c r="AG210" s="171">
        <f>SUM('General Liability'!BP$100+'General Liability'!BP$110)*$BI210</f>
        <v>0</v>
      </c>
      <c r="AH210" s="171">
        <f>SUM('General Liability'!BQ$100+'General Liability'!BQ$110)*$BI210</f>
        <v>0</v>
      </c>
      <c r="AI210" s="171">
        <f>SUM('General Liability'!BR$100+'General Liability'!BR$110)*$BI210</f>
        <v>0</v>
      </c>
      <c r="AJ210" s="171">
        <f>SUM('General Liability'!BS$100+'General Liability'!BS$110)*$BI210</f>
        <v>0</v>
      </c>
      <c r="AK210" s="171">
        <f>SUM('General Liability'!BT$100+'General Liability'!BT$110)*$BI210</f>
        <v>0</v>
      </c>
      <c r="AL210" s="171">
        <f>SUM('General Liability'!BU$100+'General Liability'!BU$110)*$BI210</f>
        <v>0</v>
      </c>
      <c r="AM210" s="171">
        <f>SUM('General Liability'!BV$100+'General Liability'!BV$110)*$BI210</f>
        <v>0</v>
      </c>
      <c r="AN210" s="171">
        <f>SUM('General Liability'!BW$100+'General Liability'!BW$110)*$BI210</f>
        <v>0</v>
      </c>
      <c r="AO210" s="171">
        <f>SUM('General Liability'!BX$100+'General Liability'!BX$110)*$BI210</f>
        <v>0</v>
      </c>
      <c r="AP210" s="171">
        <f>SUM('General Liability'!BY$100+'General Liability'!BY$110)*$BI210</f>
        <v>0</v>
      </c>
      <c r="AQ210" s="171">
        <f>SUM('General Liability'!BZ$100+'General Liability'!BZ$110)*$BI210</f>
        <v>0</v>
      </c>
      <c r="AR210" s="171">
        <f>SUM('General Liability'!CA$100+'General Liability'!CA$110)*$BI210</f>
        <v>0</v>
      </c>
      <c r="AS210" s="171">
        <f>SUM('General Liability'!CB$100+'General Liability'!CB$110)*$BI210</f>
        <v>0</v>
      </c>
      <c r="AT210" s="171">
        <f>SUM('General Liability'!CC$100+'General Liability'!CC$110)*$BI210</f>
        <v>0</v>
      </c>
      <c r="AU210" s="171">
        <f>SUM('General Liability'!CD$100+'General Liability'!CD$110)*$BI210</f>
        <v>0</v>
      </c>
      <c r="AV210" s="171">
        <f>SUM('General Liability'!CE$100+'General Liability'!CE$110)*$BI210</f>
        <v>0</v>
      </c>
      <c r="AW210" s="171">
        <f>SUM('General Liability'!CF$100+'General Liability'!CF$110)*$BI210</f>
        <v>0</v>
      </c>
      <c r="AX210" s="171">
        <f>SUM('General Liability'!CG$100+'General Liability'!CG$110)*$BI210</f>
        <v>0</v>
      </c>
      <c r="AY210" s="171">
        <f>SUM('General Liability'!CH$100+'General Liability'!CH$110)*$BI210</f>
        <v>0</v>
      </c>
      <c r="AZ210" s="171">
        <f>SUM('General Liability'!CI$100+'General Liability'!CI$110)*$BI210</f>
        <v>0</v>
      </c>
      <c r="BA210" s="171">
        <f>SUM('General Liability'!CJ$100+'General Liability'!CJ$110)*$BI210</f>
        <v>0</v>
      </c>
      <c r="BB210" s="171">
        <f>SUM('General Liability'!CK$100+'General Liability'!CK$110)*$BI210</f>
        <v>0</v>
      </c>
      <c r="BC210" s="171">
        <f>SUM('General Liability'!CL$100+'General Liability'!CL$110)*$BI210</f>
        <v>0</v>
      </c>
      <c r="BD210" s="171">
        <f>SUM('General Liability'!CM$100+'General Liability'!CM$110)*$BI210</f>
        <v>0</v>
      </c>
      <c r="BE210" s="171">
        <f>SUM('General Liability'!CN$100+'General Liability'!CN$110)*$BI210</f>
        <v>0</v>
      </c>
      <c r="BF210" s="171">
        <f>SUM('General Liability'!CO$100+'General Liability'!CO$110)*$BI210</f>
        <v>0</v>
      </c>
      <c r="BG210" s="171">
        <f>SUM('General Liability'!CP$100+'General Liability'!CP$110)*$BI210</f>
        <v>0</v>
      </c>
      <c r="BI210" s="174">
        <f>SUMIF(Revenue!$P:$P,'GL - Import (US)'!$F210,Revenue!$J:$J)</f>
        <v>0</v>
      </c>
    </row>
    <row r="211" spans="1:61" s="173" customFormat="1" ht="12.75" hidden="1" customHeight="1">
      <c r="A211" s="177" t="s">
        <v>473</v>
      </c>
      <c r="B211" s="178" t="s">
        <v>587</v>
      </c>
      <c r="C211" s="170" t="str" cm="1">
        <f t="array" ref="C211">IFERROR(INDEX('Legal Entity'!B:B,MATCH('GL - Import (US)'!F211,'Legal Entity'!A:A,0),0),0)</f>
        <v>1120 - UTILITIES, INC. OF FLORIDA</v>
      </c>
      <c r="D211" s="170" t="str" cm="1">
        <f t="array" ref="D211">IFERROR(INDEX('Legal Entity'!C:C,MATCH(F211,'Legal Entity'!A:A,0),0),0)</f>
        <v>US</v>
      </c>
      <c r="E211" s="170" t="s">
        <v>631</v>
      </c>
      <c r="F211" s="170" t="s">
        <v>16</v>
      </c>
      <c r="G211" s="170"/>
      <c r="H211" s="171">
        <f>SUM('General Liability'!AQ$100+'General Liability'!AQ$110)*$BI211</f>
        <v>0</v>
      </c>
      <c r="I211" s="171">
        <f>SUM('General Liability'!AR$100+'General Liability'!AR$110)*$BI211</f>
        <v>0</v>
      </c>
      <c r="J211" s="171">
        <f>SUM('General Liability'!AS$100+'General Liability'!AS$110)*$BI211</f>
        <v>0</v>
      </c>
      <c r="K211" s="171">
        <f>SUM('General Liability'!AT$100+'General Liability'!AT$110)*$BI211</f>
        <v>0</v>
      </c>
      <c r="L211" s="171">
        <f>SUM('General Liability'!AU$100+'General Liability'!AU$110)*$BI211</f>
        <v>0</v>
      </c>
      <c r="M211" s="171">
        <f>SUM('General Liability'!AV$100+'General Liability'!AV$110)*$BI211</f>
        <v>0</v>
      </c>
      <c r="N211" s="171">
        <f>SUM('General Liability'!AW$100+'General Liability'!AW$110)*$BI211</f>
        <v>0</v>
      </c>
      <c r="O211" s="171">
        <f>SUM('General Liability'!AX$100+'General Liability'!AX$110)*$BI211</f>
        <v>0</v>
      </c>
      <c r="P211" s="171">
        <f>SUM('General Liability'!AY$100+'General Liability'!AY$110)*$BI211</f>
        <v>0</v>
      </c>
      <c r="Q211" s="171">
        <f>SUM('General Liability'!AZ$100+'General Liability'!AZ$110)*$BI211</f>
        <v>0</v>
      </c>
      <c r="R211" s="171">
        <f>SUM('General Liability'!BA$100+'General Liability'!BA$110)*$BI211</f>
        <v>0</v>
      </c>
      <c r="S211" s="171">
        <f>SUM('General Liability'!BB$100+'General Liability'!BB$110)*$BI211</f>
        <v>0</v>
      </c>
      <c r="T211" s="171">
        <f>SUM('General Liability'!BC$100+'General Liability'!BC$110)*$BI211</f>
        <v>0</v>
      </c>
      <c r="U211" s="171">
        <f>SUM('General Liability'!BD$100+'General Liability'!BD$110)*$BI211</f>
        <v>0</v>
      </c>
      <c r="V211" s="171">
        <f>SUM('General Liability'!BE$100+'General Liability'!BE$110)*$BI211</f>
        <v>0</v>
      </c>
      <c r="W211" s="171">
        <f>SUM('General Liability'!BF$100+'General Liability'!BF$110)*$BI211</f>
        <v>0</v>
      </c>
      <c r="X211" s="171">
        <f>SUM('General Liability'!BG$100+'General Liability'!BG$110)*$BI211</f>
        <v>0</v>
      </c>
      <c r="Y211" s="171">
        <f>SUM('General Liability'!BH$100+'General Liability'!BH$110)*$BI211</f>
        <v>0</v>
      </c>
      <c r="Z211" s="171">
        <f>SUM('General Liability'!BI$100+'General Liability'!BI$110)*$BI211</f>
        <v>0</v>
      </c>
      <c r="AA211" s="171">
        <f>SUM('General Liability'!BJ$100+'General Liability'!BJ$110)*$BI211</f>
        <v>0</v>
      </c>
      <c r="AB211" s="171">
        <f>SUM('General Liability'!BK$100+'General Liability'!BK$110)*$BI211</f>
        <v>0</v>
      </c>
      <c r="AC211" s="171">
        <f>SUM('General Liability'!BL$100+'General Liability'!BL$110)*$BI211</f>
        <v>0</v>
      </c>
      <c r="AD211" s="171">
        <f>SUM('General Liability'!BM$100+'General Liability'!BM$110)*$BI211</f>
        <v>0</v>
      </c>
      <c r="AE211" s="171">
        <f>SUM('General Liability'!BN$100+'General Liability'!BN$110)*$BI211</f>
        <v>0</v>
      </c>
      <c r="AF211" s="171">
        <f>SUM('General Liability'!BO$100+'General Liability'!BO$110)*$BI211</f>
        <v>0</v>
      </c>
      <c r="AG211" s="171">
        <f>SUM('General Liability'!BP$100+'General Liability'!BP$110)*$BI211</f>
        <v>0</v>
      </c>
      <c r="AH211" s="171">
        <f>SUM('General Liability'!BQ$100+'General Liability'!BQ$110)*$BI211</f>
        <v>0</v>
      </c>
      <c r="AI211" s="171">
        <f>SUM('General Liability'!BR$100+'General Liability'!BR$110)*$BI211</f>
        <v>0</v>
      </c>
      <c r="AJ211" s="171">
        <f>SUM('General Liability'!BS$100+'General Liability'!BS$110)*$BI211</f>
        <v>0</v>
      </c>
      <c r="AK211" s="171">
        <f>SUM('General Liability'!BT$100+'General Liability'!BT$110)*$BI211</f>
        <v>0</v>
      </c>
      <c r="AL211" s="171">
        <f>SUM('General Liability'!BU$100+'General Liability'!BU$110)*$BI211</f>
        <v>0</v>
      </c>
      <c r="AM211" s="171">
        <f>SUM('General Liability'!BV$100+'General Liability'!BV$110)*$BI211</f>
        <v>0</v>
      </c>
      <c r="AN211" s="171">
        <f>SUM('General Liability'!BW$100+'General Liability'!BW$110)*$BI211</f>
        <v>0</v>
      </c>
      <c r="AO211" s="171">
        <f>SUM('General Liability'!BX$100+'General Liability'!BX$110)*$BI211</f>
        <v>0</v>
      </c>
      <c r="AP211" s="171">
        <f>SUM('General Liability'!BY$100+'General Liability'!BY$110)*$BI211</f>
        <v>0</v>
      </c>
      <c r="AQ211" s="171">
        <f>SUM('General Liability'!BZ$100+'General Liability'!BZ$110)*$BI211</f>
        <v>0</v>
      </c>
      <c r="AR211" s="171">
        <f>SUM('General Liability'!CA$100+'General Liability'!CA$110)*$BI211</f>
        <v>0</v>
      </c>
      <c r="AS211" s="171">
        <f>SUM('General Liability'!CB$100+'General Liability'!CB$110)*$BI211</f>
        <v>0</v>
      </c>
      <c r="AT211" s="171">
        <f>SUM('General Liability'!CC$100+'General Liability'!CC$110)*$BI211</f>
        <v>0</v>
      </c>
      <c r="AU211" s="171">
        <f>SUM('General Liability'!CD$100+'General Liability'!CD$110)*$BI211</f>
        <v>0</v>
      </c>
      <c r="AV211" s="171">
        <f>SUM('General Liability'!CE$100+'General Liability'!CE$110)*$BI211</f>
        <v>0</v>
      </c>
      <c r="AW211" s="171">
        <f>SUM('General Liability'!CF$100+'General Liability'!CF$110)*$BI211</f>
        <v>0</v>
      </c>
      <c r="AX211" s="171">
        <f>SUM('General Liability'!CG$100+'General Liability'!CG$110)*$BI211</f>
        <v>0</v>
      </c>
      <c r="AY211" s="171">
        <f>SUM('General Liability'!CH$100+'General Liability'!CH$110)*$BI211</f>
        <v>0</v>
      </c>
      <c r="AZ211" s="171">
        <f>SUM('General Liability'!CI$100+'General Liability'!CI$110)*$BI211</f>
        <v>0</v>
      </c>
      <c r="BA211" s="171">
        <f>SUM('General Liability'!CJ$100+'General Liability'!CJ$110)*$BI211</f>
        <v>0</v>
      </c>
      <c r="BB211" s="171">
        <f>SUM('General Liability'!CK$100+'General Liability'!CK$110)*$BI211</f>
        <v>0</v>
      </c>
      <c r="BC211" s="171">
        <f>SUM('General Liability'!CL$100+'General Liability'!CL$110)*$BI211</f>
        <v>0</v>
      </c>
      <c r="BD211" s="171">
        <f>SUM('General Liability'!CM$100+'General Liability'!CM$110)*$BI211</f>
        <v>0</v>
      </c>
      <c r="BE211" s="171">
        <f>SUM('General Liability'!CN$100+'General Liability'!CN$110)*$BI211</f>
        <v>0</v>
      </c>
      <c r="BF211" s="171">
        <f>SUM('General Liability'!CO$100+'General Liability'!CO$110)*$BI211</f>
        <v>0</v>
      </c>
      <c r="BG211" s="171">
        <f>SUM('General Liability'!CP$100+'General Liability'!CP$110)*$BI211</f>
        <v>0</v>
      </c>
      <c r="BI211" s="174">
        <f>SUMIF(Revenue!$P:$P,'GL - Import (US)'!$F211,Revenue!$J:$J)</f>
        <v>0</v>
      </c>
    </row>
    <row r="212" spans="1:61" s="173" customFormat="1" ht="12.75" hidden="1" customHeight="1">
      <c r="A212" s="177" t="s">
        <v>473</v>
      </c>
      <c r="B212" s="178" t="s">
        <v>587</v>
      </c>
      <c r="C212" s="170" t="str" cm="1">
        <f t="array" ref="C212">IFERROR(INDEX('Legal Entity'!B:B,MATCH('GL - Import (US)'!F212,'Legal Entity'!A:A,0),0),0)</f>
        <v>1210 - Fairbanks Sewer &amp; Water Inc.</v>
      </c>
      <c r="D212" s="170" t="str" cm="1">
        <f t="array" ref="D212">IFERROR(INDEX('Legal Entity'!C:C,MATCH(F212,'Legal Entity'!A:A,0),0),0)</f>
        <v>US</v>
      </c>
      <c r="E212" s="170" t="s">
        <v>631</v>
      </c>
      <c r="F212" s="170" t="s">
        <v>649</v>
      </c>
      <c r="G212" s="170"/>
      <c r="H212" s="171">
        <f>SUM('General Liability'!AQ$100+'General Liability'!AQ$110)*$BI212</f>
        <v>0</v>
      </c>
      <c r="I212" s="171">
        <f>SUM('General Liability'!AR$100+'General Liability'!AR$110)*$BI212</f>
        <v>0</v>
      </c>
      <c r="J212" s="171">
        <f>SUM('General Liability'!AS$100+'General Liability'!AS$110)*$BI212</f>
        <v>0</v>
      </c>
      <c r="K212" s="171">
        <f>SUM('General Liability'!AT$100+'General Liability'!AT$110)*$BI212</f>
        <v>0</v>
      </c>
      <c r="L212" s="171">
        <f>SUM('General Liability'!AU$100+'General Liability'!AU$110)*$BI212</f>
        <v>0</v>
      </c>
      <c r="M212" s="171">
        <f>SUM('General Liability'!AV$100+'General Liability'!AV$110)*$BI212</f>
        <v>0</v>
      </c>
      <c r="N212" s="171">
        <f>SUM('General Liability'!AW$100+'General Liability'!AW$110)*$BI212</f>
        <v>0</v>
      </c>
      <c r="O212" s="171">
        <f>SUM('General Liability'!AX$100+'General Liability'!AX$110)*$BI212</f>
        <v>0</v>
      </c>
      <c r="P212" s="171">
        <f>SUM('General Liability'!AY$100+'General Liability'!AY$110)*$BI212</f>
        <v>0</v>
      </c>
      <c r="Q212" s="171">
        <f>SUM('General Liability'!AZ$100+'General Liability'!AZ$110)*$BI212</f>
        <v>0</v>
      </c>
      <c r="R212" s="171">
        <f>SUM('General Liability'!BA$100+'General Liability'!BA$110)*$BI212</f>
        <v>0</v>
      </c>
      <c r="S212" s="171">
        <f>SUM('General Liability'!BB$100+'General Liability'!BB$110)*$BI212</f>
        <v>0</v>
      </c>
      <c r="T212" s="171">
        <f>SUM('General Liability'!BC$100+'General Liability'!BC$110)*$BI212</f>
        <v>0</v>
      </c>
      <c r="U212" s="171">
        <f>SUM('General Liability'!BD$100+'General Liability'!BD$110)*$BI212</f>
        <v>0</v>
      </c>
      <c r="V212" s="171">
        <f>SUM('General Liability'!BE$100+'General Liability'!BE$110)*$BI212</f>
        <v>0</v>
      </c>
      <c r="W212" s="171">
        <f>SUM('General Liability'!BF$100+'General Liability'!BF$110)*$BI212</f>
        <v>0</v>
      </c>
      <c r="X212" s="171">
        <f>SUM('General Liability'!BG$100+'General Liability'!BG$110)*$BI212</f>
        <v>0</v>
      </c>
      <c r="Y212" s="171">
        <f>SUM('General Liability'!BH$100+'General Liability'!BH$110)*$BI212</f>
        <v>0</v>
      </c>
      <c r="Z212" s="171">
        <f>SUM('General Liability'!BI$100+'General Liability'!BI$110)*$BI212</f>
        <v>0</v>
      </c>
      <c r="AA212" s="171">
        <f>SUM('General Liability'!BJ$100+'General Liability'!BJ$110)*$BI212</f>
        <v>0</v>
      </c>
      <c r="AB212" s="171">
        <f>SUM('General Liability'!BK$100+'General Liability'!BK$110)*$BI212</f>
        <v>0</v>
      </c>
      <c r="AC212" s="171">
        <f>SUM('General Liability'!BL$100+'General Liability'!BL$110)*$BI212</f>
        <v>0</v>
      </c>
      <c r="AD212" s="171">
        <f>SUM('General Liability'!BM$100+'General Liability'!BM$110)*$BI212</f>
        <v>0</v>
      </c>
      <c r="AE212" s="171">
        <f>SUM('General Liability'!BN$100+'General Liability'!BN$110)*$BI212</f>
        <v>0</v>
      </c>
      <c r="AF212" s="171">
        <f>SUM('General Liability'!BO$100+'General Liability'!BO$110)*$BI212</f>
        <v>0</v>
      </c>
      <c r="AG212" s="171">
        <f>SUM('General Liability'!BP$100+'General Liability'!BP$110)*$BI212</f>
        <v>0</v>
      </c>
      <c r="AH212" s="171">
        <f>SUM('General Liability'!BQ$100+'General Liability'!BQ$110)*$BI212</f>
        <v>0</v>
      </c>
      <c r="AI212" s="171">
        <f>SUM('General Liability'!BR$100+'General Liability'!BR$110)*$BI212</f>
        <v>0</v>
      </c>
      <c r="AJ212" s="171">
        <f>SUM('General Liability'!BS$100+'General Liability'!BS$110)*$BI212</f>
        <v>0</v>
      </c>
      <c r="AK212" s="171">
        <f>SUM('General Liability'!BT$100+'General Liability'!BT$110)*$BI212</f>
        <v>0</v>
      </c>
      <c r="AL212" s="171">
        <f>SUM('General Liability'!BU$100+'General Liability'!BU$110)*$BI212</f>
        <v>0</v>
      </c>
      <c r="AM212" s="171">
        <f>SUM('General Liability'!BV$100+'General Liability'!BV$110)*$BI212</f>
        <v>0</v>
      </c>
      <c r="AN212" s="171">
        <f>SUM('General Liability'!BW$100+'General Liability'!BW$110)*$BI212</f>
        <v>0</v>
      </c>
      <c r="AO212" s="171">
        <f>SUM('General Liability'!BX$100+'General Liability'!BX$110)*$BI212</f>
        <v>0</v>
      </c>
      <c r="AP212" s="171">
        <f>SUM('General Liability'!BY$100+'General Liability'!BY$110)*$BI212</f>
        <v>0</v>
      </c>
      <c r="AQ212" s="171">
        <f>SUM('General Liability'!BZ$100+'General Liability'!BZ$110)*$BI212</f>
        <v>0</v>
      </c>
      <c r="AR212" s="171">
        <f>SUM('General Liability'!CA$100+'General Liability'!CA$110)*$BI212</f>
        <v>0</v>
      </c>
      <c r="AS212" s="171">
        <f>SUM('General Liability'!CB$100+'General Liability'!CB$110)*$BI212</f>
        <v>0</v>
      </c>
      <c r="AT212" s="171">
        <f>SUM('General Liability'!CC$100+'General Liability'!CC$110)*$BI212</f>
        <v>0</v>
      </c>
      <c r="AU212" s="171">
        <f>SUM('General Liability'!CD$100+'General Liability'!CD$110)*$BI212</f>
        <v>0</v>
      </c>
      <c r="AV212" s="171">
        <f>SUM('General Liability'!CE$100+'General Liability'!CE$110)*$BI212</f>
        <v>0</v>
      </c>
      <c r="AW212" s="171">
        <f>SUM('General Liability'!CF$100+'General Liability'!CF$110)*$BI212</f>
        <v>0</v>
      </c>
      <c r="AX212" s="171">
        <f>SUM('General Liability'!CG$100+'General Liability'!CG$110)*$BI212</f>
        <v>0</v>
      </c>
      <c r="AY212" s="171">
        <f>SUM('General Liability'!CH$100+'General Liability'!CH$110)*$BI212</f>
        <v>0</v>
      </c>
      <c r="AZ212" s="171">
        <f>SUM('General Liability'!CI$100+'General Liability'!CI$110)*$BI212</f>
        <v>0</v>
      </c>
      <c r="BA212" s="171">
        <f>SUM('General Liability'!CJ$100+'General Liability'!CJ$110)*$BI212</f>
        <v>0</v>
      </c>
      <c r="BB212" s="171">
        <f>SUM('General Liability'!CK$100+'General Liability'!CK$110)*$BI212</f>
        <v>0</v>
      </c>
      <c r="BC212" s="171">
        <f>SUM('General Liability'!CL$100+'General Liability'!CL$110)*$BI212</f>
        <v>0</v>
      </c>
      <c r="BD212" s="171">
        <f>SUM('General Liability'!CM$100+'General Liability'!CM$110)*$BI212</f>
        <v>0</v>
      </c>
      <c r="BE212" s="171">
        <f>SUM('General Liability'!CN$100+'General Liability'!CN$110)*$BI212</f>
        <v>0</v>
      </c>
      <c r="BF212" s="171">
        <f>SUM('General Liability'!CO$100+'General Liability'!CO$110)*$BI212</f>
        <v>0</v>
      </c>
      <c r="BG212" s="171">
        <f>SUM('General Liability'!CP$100+'General Liability'!CP$110)*$BI212</f>
        <v>0</v>
      </c>
      <c r="BI212" s="174">
        <f>SUMIF(Revenue!$P:$P,'GL - Import (US)'!$F212,Revenue!$J:$J)</f>
        <v>0</v>
      </c>
    </row>
    <row r="213" spans="1:61" s="173" customFormat="1" ht="12.75" hidden="1" customHeight="1">
      <c r="A213" s="177" t="s">
        <v>473</v>
      </c>
      <c r="B213" s="178" t="s">
        <v>587</v>
      </c>
      <c r="C213" s="170" t="str" cm="1">
        <f t="array" ref="C213">IFERROR(INDEX('Legal Entity'!B:B,MATCH('GL - Import (US)'!F213,'Legal Entity'!A:A,0),0),0)</f>
        <v>1215 - Golden Heart Utilities, Inc.</v>
      </c>
      <c r="D213" s="170" t="str" cm="1">
        <f t="array" ref="D213">IFERROR(INDEX('Legal Entity'!C:C,MATCH(F213,'Legal Entity'!A:A,0),0),0)</f>
        <v>US</v>
      </c>
      <c r="E213" s="170" t="s">
        <v>631</v>
      </c>
      <c r="F213" s="170" t="s">
        <v>37</v>
      </c>
      <c r="G213" s="170"/>
      <c r="H213" s="171">
        <f>SUM('General Liability'!AQ$100+'General Liability'!AQ$110)*$BI213</f>
        <v>0</v>
      </c>
      <c r="I213" s="171">
        <f>SUM('General Liability'!AR$100+'General Liability'!AR$110)*$BI213</f>
        <v>0</v>
      </c>
      <c r="J213" s="171">
        <f>SUM('General Liability'!AS$100+'General Liability'!AS$110)*$BI213</f>
        <v>0</v>
      </c>
      <c r="K213" s="171">
        <f>SUM('General Liability'!AT$100+'General Liability'!AT$110)*$BI213</f>
        <v>0</v>
      </c>
      <c r="L213" s="171">
        <f>SUM('General Liability'!AU$100+'General Liability'!AU$110)*$BI213</f>
        <v>0</v>
      </c>
      <c r="M213" s="171">
        <f>SUM('General Liability'!AV$100+'General Liability'!AV$110)*$BI213</f>
        <v>0</v>
      </c>
      <c r="N213" s="171">
        <f>SUM('General Liability'!AW$100+'General Liability'!AW$110)*$BI213</f>
        <v>0</v>
      </c>
      <c r="O213" s="171">
        <f>SUM('General Liability'!AX$100+'General Liability'!AX$110)*$BI213</f>
        <v>0</v>
      </c>
      <c r="P213" s="171">
        <f>SUM('General Liability'!AY$100+'General Liability'!AY$110)*$BI213</f>
        <v>0</v>
      </c>
      <c r="Q213" s="171">
        <f>SUM('General Liability'!AZ$100+'General Liability'!AZ$110)*$BI213</f>
        <v>0</v>
      </c>
      <c r="R213" s="171">
        <f>SUM('General Liability'!BA$100+'General Liability'!BA$110)*$BI213</f>
        <v>0</v>
      </c>
      <c r="S213" s="171">
        <f>SUM('General Liability'!BB$100+'General Liability'!BB$110)*$BI213</f>
        <v>0</v>
      </c>
      <c r="T213" s="171">
        <f>SUM('General Liability'!BC$100+'General Liability'!BC$110)*$BI213</f>
        <v>0</v>
      </c>
      <c r="U213" s="171">
        <f>SUM('General Liability'!BD$100+'General Liability'!BD$110)*$BI213</f>
        <v>0</v>
      </c>
      <c r="V213" s="171">
        <f>SUM('General Liability'!BE$100+'General Liability'!BE$110)*$BI213</f>
        <v>0</v>
      </c>
      <c r="W213" s="171">
        <f>SUM('General Liability'!BF$100+'General Liability'!BF$110)*$BI213</f>
        <v>0</v>
      </c>
      <c r="X213" s="171">
        <f>SUM('General Liability'!BG$100+'General Liability'!BG$110)*$BI213</f>
        <v>0</v>
      </c>
      <c r="Y213" s="171">
        <f>SUM('General Liability'!BH$100+'General Liability'!BH$110)*$BI213</f>
        <v>0</v>
      </c>
      <c r="Z213" s="171">
        <f>SUM('General Liability'!BI$100+'General Liability'!BI$110)*$BI213</f>
        <v>0</v>
      </c>
      <c r="AA213" s="171">
        <f>SUM('General Liability'!BJ$100+'General Liability'!BJ$110)*$BI213</f>
        <v>0</v>
      </c>
      <c r="AB213" s="171">
        <f>SUM('General Liability'!BK$100+'General Liability'!BK$110)*$BI213</f>
        <v>0</v>
      </c>
      <c r="AC213" s="171">
        <f>SUM('General Liability'!BL$100+'General Liability'!BL$110)*$BI213</f>
        <v>0</v>
      </c>
      <c r="AD213" s="171">
        <f>SUM('General Liability'!BM$100+'General Liability'!BM$110)*$BI213</f>
        <v>0</v>
      </c>
      <c r="AE213" s="171">
        <f>SUM('General Liability'!BN$100+'General Liability'!BN$110)*$BI213</f>
        <v>0</v>
      </c>
      <c r="AF213" s="171">
        <f>SUM('General Liability'!BO$100+'General Liability'!BO$110)*$BI213</f>
        <v>0</v>
      </c>
      <c r="AG213" s="171">
        <f>SUM('General Liability'!BP$100+'General Liability'!BP$110)*$BI213</f>
        <v>0</v>
      </c>
      <c r="AH213" s="171">
        <f>SUM('General Liability'!BQ$100+'General Liability'!BQ$110)*$BI213</f>
        <v>0</v>
      </c>
      <c r="AI213" s="171">
        <f>SUM('General Liability'!BR$100+'General Liability'!BR$110)*$BI213</f>
        <v>0</v>
      </c>
      <c r="AJ213" s="171">
        <f>SUM('General Liability'!BS$100+'General Liability'!BS$110)*$BI213</f>
        <v>0</v>
      </c>
      <c r="AK213" s="171">
        <f>SUM('General Liability'!BT$100+'General Liability'!BT$110)*$BI213</f>
        <v>0</v>
      </c>
      <c r="AL213" s="171">
        <f>SUM('General Liability'!BU$100+'General Liability'!BU$110)*$BI213</f>
        <v>0</v>
      </c>
      <c r="AM213" s="171">
        <f>SUM('General Liability'!BV$100+'General Liability'!BV$110)*$BI213</f>
        <v>0</v>
      </c>
      <c r="AN213" s="171">
        <f>SUM('General Liability'!BW$100+'General Liability'!BW$110)*$BI213</f>
        <v>0</v>
      </c>
      <c r="AO213" s="171">
        <f>SUM('General Liability'!BX$100+'General Liability'!BX$110)*$BI213</f>
        <v>0</v>
      </c>
      <c r="AP213" s="171">
        <f>SUM('General Liability'!BY$100+'General Liability'!BY$110)*$BI213</f>
        <v>0</v>
      </c>
      <c r="AQ213" s="171">
        <f>SUM('General Liability'!BZ$100+'General Liability'!BZ$110)*$BI213</f>
        <v>0</v>
      </c>
      <c r="AR213" s="171">
        <f>SUM('General Liability'!CA$100+'General Liability'!CA$110)*$BI213</f>
        <v>0</v>
      </c>
      <c r="AS213" s="171">
        <f>SUM('General Liability'!CB$100+'General Liability'!CB$110)*$BI213</f>
        <v>0</v>
      </c>
      <c r="AT213" s="171">
        <f>SUM('General Liability'!CC$100+'General Liability'!CC$110)*$BI213</f>
        <v>0</v>
      </c>
      <c r="AU213" s="171">
        <f>SUM('General Liability'!CD$100+'General Liability'!CD$110)*$BI213</f>
        <v>0</v>
      </c>
      <c r="AV213" s="171">
        <f>SUM('General Liability'!CE$100+'General Liability'!CE$110)*$BI213</f>
        <v>0</v>
      </c>
      <c r="AW213" s="171">
        <f>SUM('General Liability'!CF$100+'General Liability'!CF$110)*$BI213</f>
        <v>0</v>
      </c>
      <c r="AX213" s="171">
        <f>SUM('General Liability'!CG$100+'General Liability'!CG$110)*$BI213</f>
        <v>0</v>
      </c>
      <c r="AY213" s="171">
        <f>SUM('General Liability'!CH$100+'General Liability'!CH$110)*$BI213</f>
        <v>0</v>
      </c>
      <c r="AZ213" s="171">
        <f>SUM('General Liability'!CI$100+'General Liability'!CI$110)*$BI213</f>
        <v>0</v>
      </c>
      <c r="BA213" s="171">
        <f>SUM('General Liability'!CJ$100+'General Liability'!CJ$110)*$BI213</f>
        <v>0</v>
      </c>
      <c r="BB213" s="171">
        <f>SUM('General Liability'!CK$100+'General Liability'!CK$110)*$BI213</f>
        <v>0</v>
      </c>
      <c r="BC213" s="171">
        <f>SUM('General Liability'!CL$100+'General Liability'!CL$110)*$BI213</f>
        <v>0</v>
      </c>
      <c r="BD213" s="171">
        <f>SUM('General Liability'!CM$100+'General Liability'!CM$110)*$BI213</f>
        <v>0</v>
      </c>
      <c r="BE213" s="171">
        <f>SUM('General Liability'!CN$100+'General Liability'!CN$110)*$BI213</f>
        <v>0</v>
      </c>
      <c r="BF213" s="171">
        <f>SUM('General Liability'!CO$100+'General Liability'!CO$110)*$BI213</f>
        <v>0</v>
      </c>
      <c r="BG213" s="171">
        <f>SUM('General Liability'!CP$100+'General Liability'!CP$110)*$BI213</f>
        <v>0</v>
      </c>
      <c r="BI213" s="174">
        <f>SUMIF(Revenue!$P:$P,'GL - Import (US)'!$F213,Revenue!$J:$J)</f>
        <v>0</v>
      </c>
    </row>
    <row r="214" spans="1:61" s="173" customFormat="1" ht="12.75" hidden="1" customHeight="1">
      <c r="A214" s="177" t="s">
        <v>473</v>
      </c>
      <c r="B214" s="178" t="s">
        <v>587</v>
      </c>
      <c r="C214" s="170" t="str" cm="1">
        <f t="array" ref="C214">IFERROR(INDEX('Legal Entity'!B:B,MATCH('GL - Import (US)'!F214,'Legal Entity'!A:A,0),0),0)</f>
        <v>1215 - Golden Heart Utilities, Inc.</v>
      </c>
      <c r="D214" s="170" t="str" cm="1">
        <f t="array" ref="D214">IFERROR(INDEX('Legal Entity'!C:C,MATCH(F214,'Legal Entity'!A:A,0),0),0)</f>
        <v>US</v>
      </c>
      <c r="E214" s="170" t="s">
        <v>631</v>
      </c>
      <c r="F214" s="170" t="s">
        <v>38</v>
      </c>
      <c r="G214" s="170"/>
      <c r="H214" s="171">
        <f>SUM('General Liability'!AQ$100+'General Liability'!AQ$110)*$BI214</f>
        <v>0</v>
      </c>
      <c r="I214" s="171">
        <f>SUM('General Liability'!AR$100+'General Liability'!AR$110)*$BI214</f>
        <v>0</v>
      </c>
      <c r="J214" s="171">
        <f>SUM('General Liability'!AS$100+'General Liability'!AS$110)*$BI214</f>
        <v>0</v>
      </c>
      <c r="K214" s="171">
        <f>SUM('General Liability'!AT$100+'General Liability'!AT$110)*$BI214</f>
        <v>0</v>
      </c>
      <c r="L214" s="171">
        <f>SUM('General Liability'!AU$100+'General Liability'!AU$110)*$BI214</f>
        <v>0</v>
      </c>
      <c r="M214" s="171">
        <f>SUM('General Liability'!AV$100+'General Liability'!AV$110)*$BI214</f>
        <v>0</v>
      </c>
      <c r="N214" s="171">
        <f>SUM('General Liability'!AW$100+'General Liability'!AW$110)*$BI214</f>
        <v>0</v>
      </c>
      <c r="O214" s="171">
        <f>SUM('General Liability'!AX$100+'General Liability'!AX$110)*$BI214</f>
        <v>0</v>
      </c>
      <c r="P214" s="171">
        <f>SUM('General Liability'!AY$100+'General Liability'!AY$110)*$BI214</f>
        <v>0</v>
      </c>
      <c r="Q214" s="171">
        <f>SUM('General Liability'!AZ$100+'General Liability'!AZ$110)*$BI214</f>
        <v>0</v>
      </c>
      <c r="R214" s="171">
        <f>SUM('General Liability'!BA$100+'General Liability'!BA$110)*$BI214</f>
        <v>0</v>
      </c>
      <c r="S214" s="171">
        <f>SUM('General Liability'!BB$100+'General Liability'!BB$110)*$BI214</f>
        <v>0</v>
      </c>
      <c r="T214" s="171">
        <f>SUM('General Liability'!BC$100+'General Liability'!BC$110)*$BI214</f>
        <v>0</v>
      </c>
      <c r="U214" s="171">
        <f>SUM('General Liability'!BD$100+'General Liability'!BD$110)*$BI214</f>
        <v>0</v>
      </c>
      <c r="V214" s="171">
        <f>SUM('General Liability'!BE$100+'General Liability'!BE$110)*$BI214</f>
        <v>0</v>
      </c>
      <c r="W214" s="171">
        <f>SUM('General Liability'!BF$100+'General Liability'!BF$110)*$BI214</f>
        <v>0</v>
      </c>
      <c r="X214" s="171">
        <f>SUM('General Liability'!BG$100+'General Liability'!BG$110)*$BI214</f>
        <v>0</v>
      </c>
      <c r="Y214" s="171">
        <f>SUM('General Liability'!BH$100+'General Liability'!BH$110)*$BI214</f>
        <v>0</v>
      </c>
      <c r="Z214" s="171">
        <f>SUM('General Liability'!BI$100+'General Liability'!BI$110)*$BI214</f>
        <v>0</v>
      </c>
      <c r="AA214" s="171">
        <f>SUM('General Liability'!BJ$100+'General Liability'!BJ$110)*$BI214</f>
        <v>0</v>
      </c>
      <c r="AB214" s="171">
        <f>SUM('General Liability'!BK$100+'General Liability'!BK$110)*$BI214</f>
        <v>0</v>
      </c>
      <c r="AC214" s="171">
        <f>SUM('General Liability'!BL$100+'General Liability'!BL$110)*$BI214</f>
        <v>0</v>
      </c>
      <c r="AD214" s="171">
        <f>SUM('General Liability'!BM$100+'General Liability'!BM$110)*$BI214</f>
        <v>0</v>
      </c>
      <c r="AE214" s="171">
        <f>SUM('General Liability'!BN$100+'General Liability'!BN$110)*$BI214</f>
        <v>0</v>
      </c>
      <c r="AF214" s="171">
        <f>SUM('General Liability'!BO$100+'General Liability'!BO$110)*$BI214</f>
        <v>0</v>
      </c>
      <c r="AG214" s="171">
        <f>SUM('General Liability'!BP$100+'General Liability'!BP$110)*$BI214</f>
        <v>0</v>
      </c>
      <c r="AH214" s="171">
        <f>SUM('General Liability'!BQ$100+'General Liability'!BQ$110)*$BI214</f>
        <v>0</v>
      </c>
      <c r="AI214" s="171">
        <f>SUM('General Liability'!BR$100+'General Liability'!BR$110)*$BI214</f>
        <v>0</v>
      </c>
      <c r="AJ214" s="171">
        <f>SUM('General Liability'!BS$100+'General Liability'!BS$110)*$BI214</f>
        <v>0</v>
      </c>
      <c r="AK214" s="171">
        <f>SUM('General Liability'!BT$100+'General Liability'!BT$110)*$BI214</f>
        <v>0</v>
      </c>
      <c r="AL214" s="171">
        <f>SUM('General Liability'!BU$100+'General Liability'!BU$110)*$BI214</f>
        <v>0</v>
      </c>
      <c r="AM214" s="171">
        <f>SUM('General Liability'!BV$100+'General Liability'!BV$110)*$BI214</f>
        <v>0</v>
      </c>
      <c r="AN214" s="171">
        <f>SUM('General Liability'!BW$100+'General Liability'!BW$110)*$BI214</f>
        <v>0</v>
      </c>
      <c r="AO214" s="171">
        <f>SUM('General Liability'!BX$100+'General Liability'!BX$110)*$BI214</f>
        <v>0</v>
      </c>
      <c r="AP214" s="171">
        <f>SUM('General Liability'!BY$100+'General Liability'!BY$110)*$BI214</f>
        <v>0</v>
      </c>
      <c r="AQ214" s="171">
        <f>SUM('General Liability'!BZ$100+'General Liability'!BZ$110)*$BI214</f>
        <v>0</v>
      </c>
      <c r="AR214" s="171">
        <f>SUM('General Liability'!CA$100+'General Liability'!CA$110)*$BI214</f>
        <v>0</v>
      </c>
      <c r="AS214" s="171">
        <f>SUM('General Liability'!CB$100+'General Liability'!CB$110)*$BI214</f>
        <v>0</v>
      </c>
      <c r="AT214" s="171">
        <f>SUM('General Liability'!CC$100+'General Liability'!CC$110)*$BI214</f>
        <v>0</v>
      </c>
      <c r="AU214" s="171">
        <f>SUM('General Liability'!CD$100+'General Liability'!CD$110)*$BI214</f>
        <v>0</v>
      </c>
      <c r="AV214" s="171">
        <f>SUM('General Liability'!CE$100+'General Liability'!CE$110)*$BI214</f>
        <v>0</v>
      </c>
      <c r="AW214" s="171">
        <f>SUM('General Liability'!CF$100+'General Liability'!CF$110)*$BI214</f>
        <v>0</v>
      </c>
      <c r="AX214" s="171">
        <f>SUM('General Liability'!CG$100+'General Liability'!CG$110)*$BI214</f>
        <v>0</v>
      </c>
      <c r="AY214" s="171">
        <f>SUM('General Liability'!CH$100+'General Liability'!CH$110)*$BI214</f>
        <v>0</v>
      </c>
      <c r="AZ214" s="171">
        <f>SUM('General Liability'!CI$100+'General Liability'!CI$110)*$BI214</f>
        <v>0</v>
      </c>
      <c r="BA214" s="171">
        <f>SUM('General Liability'!CJ$100+'General Liability'!CJ$110)*$BI214</f>
        <v>0</v>
      </c>
      <c r="BB214" s="171">
        <f>SUM('General Liability'!CK$100+'General Liability'!CK$110)*$BI214</f>
        <v>0</v>
      </c>
      <c r="BC214" s="171">
        <f>SUM('General Liability'!CL$100+'General Liability'!CL$110)*$BI214</f>
        <v>0</v>
      </c>
      <c r="BD214" s="171">
        <f>SUM('General Liability'!CM$100+'General Liability'!CM$110)*$BI214</f>
        <v>0</v>
      </c>
      <c r="BE214" s="171">
        <f>SUM('General Liability'!CN$100+'General Liability'!CN$110)*$BI214</f>
        <v>0</v>
      </c>
      <c r="BF214" s="171">
        <f>SUM('General Liability'!CO$100+'General Liability'!CO$110)*$BI214</f>
        <v>0</v>
      </c>
      <c r="BG214" s="171">
        <f>SUM('General Liability'!CP$100+'General Liability'!CP$110)*$BI214</f>
        <v>0</v>
      </c>
      <c r="BI214" s="174">
        <f>SUMIF(Revenue!$P:$P,'GL - Import (US)'!$F214,Revenue!$J:$J)</f>
        <v>0</v>
      </c>
    </row>
    <row r="215" spans="1:61" s="173" customFormat="1" ht="12.75" hidden="1" customHeight="1">
      <c r="A215" s="177" t="s">
        <v>473</v>
      </c>
      <c r="B215" s="178" t="s">
        <v>587</v>
      </c>
      <c r="C215" s="170" t="str" cm="1">
        <f t="array" ref="C215">IFERROR(INDEX('Legal Entity'!B:B,MATCH('GL - Import (US)'!F215,'Legal Entity'!A:A,0),0),0)</f>
        <v>1215 - Golden Heart Utilities, Inc.</v>
      </c>
      <c r="D215" s="170" t="str" cm="1">
        <f t="array" ref="D215">IFERROR(INDEX('Legal Entity'!C:C,MATCH(F215,'Legal Entity'!A:A,0),0),0)</f>
        <v>US</v>
      </c>
      <c r="E215" s="170" t="s">
        <v>631</v>
      </c>
      <c r="F215" s="170" t="s">
        <v>39</v>
      </c>
      <c r="G215" s="170"/>
      <c r="H215" s="171">
        <f>SUM('General Liability'!AQ$100+'General Liability'!AQ$110)*$BI215</f>
        <v>0</v>
      </c>
      <c r="I215" s="171">
        <f>SUM('General Liability'!AR$100+'General Liability'!AR$110)*$BI215</f>
        <v>0</v>
      </c>
      <c r="J215" s="171">
        <f>SUM('General Liability'!AS$100+'General Liability'!AS$110)*$BI215</f>
        <v>0</v>
      </c>
      <c r="K215" s="171">
        <f>SUM('General Liability'!AT$100+'General Liability'!AT$110)*$BI215</f>
        <v>0</v>
      </c>
      <c r="L215" s="171">
        <f>SUM('General Liability'!AU$100+'General Liability'!AU$110)*$BI215</f>
        <v>0</v>
      </c>
      <c r="M215" s="171">
        <f>SUM('General Liability'!AV$100+'General Liability'!AV$110)*$BI215</f>
        <v>0</v>
      </c>
      <c r="N215" s="171">
        <f>SUM('General Liability'!AW$100+'General Liability'!AW$110)*$BI215</f>
        <v>0</v>
      </c>
      <c r="O215" s="171">
        <f>SUM('General Liability'!AX$100+'General Liability'!AX$110)*$BI215</f>
        <v>0</v>
      </c>
      <c r="P215" s="171">
        <f>SUM('General Liability'!AY$100+'General Liability'!AY$110)*$BI215</f>
        <v>0</v>
      </c>
      <c r="Q215" s="171">
        <f>SUM('General Liability'!AZ$100+'General Liability'!AZ$110)*$BI215</f>
        <v>0</v>
      </c>
      <c r="R215" s="171">
        <f>SUM('General Liability'!BA$100+'General Liability'!BA$110)*$BI215</f>
        <v>0</v>
      </c>
      <c r="S215" s="171">
        <f>SUM('General Liability'!BB$100+'General Liability'!BB$110)*$BI215</f>
        <v>0</v>
      </c>
      <c r="T215" s="171">
        <f>SUM('General Liability'!BC$100+'General Liability'!BC$110)*$BI215</f>
        <v>0</v>
      </c>
      <c r="U215" s="171">
        <f>SUM('General Liability'!BD$100+'General Liability'!BD$110)*$BI215</f>
        <v>0</v>
      </c>
      <c r="V215" s="171">
        <f>SUM('General Liability'!BE$100+'General Liability'!BE$110)*$BI215</f>
        <v>0</v>
      </c>
      <c r="W215" s="171">
        <f>SUM('General Liability'!BF$100+'General Liability'!BF$110)*$BI215</f>
        <v>0</v>
      </c>
      <c r="X215" s="171">
        <f>SUM('General Liability'!BG$100+'General Liability'!BG$110)*$BI215</f>
        <v>0</v>
      </c>
      <c r="Y215" s="171">
        <f>SUM('General Liability'!BH$100+'General Liability'!BH$110)*$BI215</f>
        <v>0</v>
      </c>
      <c r="Z215" s="171">
        <f>SUM('General Liability'!BI$100+'General Liability'!BI$110)*$BI215</f>
        <v>0</v>
      </c>
      <c r="AA215" s="171">
        <f>SUM('General Liability'!BJ$100+'General Liability'!BJ$110)*$BI215</f>
        <v>0</v>
      </c>
      <c r="AB215" s="171">
        <f>SUM('General Liability'!BK$100+'General Liability'!BK$110)*$BI215</f>
        <v>0</v>
      </c>
      <c r="AC215" s="171">
        <f>SUM('General Liability'!BL$100+'General Liability'!BL$110)*$BI215</f>
        <v>0</v>
      </c>
      <c r="AD215" s="171">
        <f>SUM('General Liability'!BM$100+'General Liability'!BM$110)*$BI215</f>
        <v>0</v>
      </c>
      <c r="AE215" s="171">
        <f>SUM('General Liability'!BN$100+'General Liability'!BN$110)*$BI215</f>
        <v>0</v>
      </c>
      <c r="AF215" s="171">
        <f>SUM('General Liability'!BO$100+'General Liability'!BO$110)*$BI215</f>
        <v>0</v>
      </c>
      <c r="AG215" s="171">
        <f>SUM('General Liability'!BP$100+'General Liability'!BP$110)*$BI215</f>
        <v>0</v>
      </c>
      <c r="AH215" s="171">
        <f>SUM('General Liability'!BQ$100+'General Liability'!BQ$110)*$BI215</f>
        <v>0</v>
      </c>
      <c r="AI215" s="171">
        <f>SUM('General Liability'!BR$100+'General Liability'!BR$110)*$BI215</f>
        <v>0</v>
      </c>
      <c r="AJ215" s="171">
        <f>SUM('General Liability'!BS$100+'General Liability'!BS$110)*$BI215</f>
        <v>0</v>
      </c>
      <c r="AK215" s="171">
        <f>SUM('General Liability'!BT$100+'General Liability'!BT$110)*$BI215</f>
        <v>0</v>
      </c>
      <c r="AL215" s="171">
        <f>SUM('General Liability'!BU$100+'General Liability'!BU$110)*$BI215</f>
        <v>0</v>
      </c>
      <c r="AM215" s="171">
        <f>SUM('General Liability'!BV$100+'General Liability'!BV$110)*$BI215</f>
        <v>0</v>
      </c>
      <c r="AN215" s="171">
        <f>SUM('General Liability'!BW$100+'General Liability'!BW$110)*$BI215</f>
        <v>0</v>
      </c>
      <c r="AO215" s="171">
        <f>SUM('General Liability'!BX$100+'General Liability'!BX$110)*$BI215</f>
        <v>0</v>
      </c>
      <c r="AP215" s="171">
        <f>SUM('General Liability'!BY$100+'General Liability'!BY$110)*$BI215</f>
        <v>0</v>
      </c>
      <c r="AQ215" s="171">
        <f>SUM('General Liability'!BZ$100+'General Liability'!BZ$110)*$BI215</f>
        <v>0</v>
      </c>
      <c r="AR215" s="171">
        <f>SUM('General Liability'!CA$100+'General Liability'!CA$110)*$BI215</f>
        <v>0</v>
      </c>
      <c r="AS215" s="171">
        <f>SUM('General Liability'!CB$100+'General Liability'!CB$110)*$BI215</f>
        <v>0</v>
      </c>
      <c r="AT215" s="171">
        <f>SUM('General Liability'!CC$100+'General Liability'!CC$110)*$BI215</f>
        <v>0</v>
      </c>
      <c r="AU215" s="171">
        <f>SUM('General Liability'!CD$100+'General Liability'!CD$110)*$BI215</f>
        <v>0</v>
      </c>
      <c r="AV215" s="171">
        <f>SUM('General Liability'!CE$100+'General Liability'!CE$110)*$BI215</f>
        <v>0</v>
      </c>
      <c r="AW215" s="171">
        <f>SUM('General Liability'!CF$100+'General Liability'!CF$110)*$BI215</f>
        <v>0</v>
      </c>
      <c r="AX215" s="171">
        <f>SUM('General Liability'!CG$100+'General Liability'!CG$110)*$BI215</f>
        <v>0</v>
      </c>
      <c r="AY215" s="171">
        <f>SUM('General Liability'!CH$100+'General Liability'!CH$110)*$BI215</f>
        <v>0</v>
      </c>
      <c r="AZ215" s="171">
        <f>SUM('General Liability'!CI$100+'General Liability'!CI$110)*$BI215</f>
        <v>0</v>
      </c>
      <c r="BA215" s="171">
        <f>SUM('General Liability'!CJ$100+'General Liability'!CJ$110)*$BI215</f>
        <v>0</v>
      </c>
      <c r="BB215" s="171">
        <f>SUM('General Liability'!CK$100+'General Liability'!CK$110)*$BI215</f>
        <v>0</v>
      </c>
      <c r="BC215" s="171">
        <f>SUM('General Liability'!CL$100+'General Liability'!CL$110)*$BI215</f>
        <v>0</v>
      </c>
      <c r="BD215" s="171">
        <f>SUM('General Liability'!CM$100+'General Liability'!CM$110)*$BI215</f>
        <v>0</v>
      </c>
      <c r="BE215" s="171">
        <f>SUM('General Liability'!CN$100+'General Liability'!CN$110)*$BI215</f>
        <v>0</v>
      </c>
      <c r="BF215" s="171">
        <f>SUM('General Liability'!CO$100+'General Liability'!CO$110)*$BI215</f>
        <v>0</v>
      </c>
      <c r="BG215" s="171">
        <f>SUM('General Liability'!CP$100+'General Liability'!CP$110)*$BI215</f>
        <v>0</v>
      </c>
      <c r="BI215" s="174">
        <f>SUMIF(Revenue!$P:$P,'GL - Import (US)'!$F215,Revenue!$J:$J)</f>
        <v>0</v>
      </c>
    </row>
    <row r="216" spans="1:61" s="173" customFormat="1" ht="12.75" hidden="1" customHeight="1">
      <c r="A216" s="177" t="s">
        <v>473</v>
      </c>
      <c r="B216" s="178" t="s">
        <v>587</v>
      </c>
      <c r="C216" s="170" t="str" cm="1">
        <f t="array" ref="C216">IFERROR(INDEX('Legal Entity'!B:B,MATCH('GL - Import (US)'!F216,'Legal Entity'!A:A,0),0),0)</f>
        <v>1215 - Golden Heart Utilities, Inc.</v>
      </c>
      <c r="D216" s="170" t="str" cm="1">
        <f t="array" ref="D216">IFERROR(INDEX('Legal Entity'!C:C,MATCH(F216,'Legal Entity'!A:A,0),0),0)</f>
        <v>US</v>
      </c>
      <c r="E216" s="170" t="s">
        <v>631</v>
      </c>
      <c r="F216" s="170" t="s">
        <v>43</v>
      </c>
      <c r="G216" s="170"/>
      <c r="H216" s="171">
        <f>SUM('General Liability'!AQ$100+'General Liability'!AQ$110)*$BI216</f>
        <v>0</v>
      </c>
      <c r="I216" s="171">
        <f>SUM('General Liability'!AR$100+'General Liability'!AR$110)*$BI216</f>
        <v>0</v>
      </c>
      <c r="J216" s="171">
        <f>SUM('General Liability'!AS$100+'General Liability'!AS$110)*$BI216</f>
        <v>0</v>
      </c>
      <c r="K216" s="171">
        <f>SUM('General Liability'!AT$100+'General Liability'!AT$110)*$BI216</f>
        <v>0</v>
      </c>
      <c r="L216" s="171">
        <f>SUM('General Liability'!AU$100+'General Liability'!AU$110)*$BI216</f>
        <v>0</v>
      </c>
      <c r="M216" s="171">
        <f>SUM('General Liability'!AV$100+'General Liability'!AV$110)*$BI216</f>
        <v>0</v>
      </c>
      <c r="N216" s="171">
        <f>SUM('General Liability'!AW$100+'General Liability'!AW$110)*$BI216</f>
        <v>0</v>
      </c>
      <c r="O216" s="171">
        <f>SUM('General Liability'!AX$100+'General Liability'!AX$110)*$BI216</f>
        <v>0</v>
      </c>
      <c r="P216" s="171">
        <f>SUM('General Liability'!AY$100+'General Liability'!AY$110)*$BI216</f>
        <v>0</v>
      </c>
      <c r="Q216" s="171">
        <f>SUM('General Liability'!AZ$100+'General Liability'!AZ$110)*$BI216</f>
        <v>0</v>
      </c>
      <c r="R216" s="171">
        <f>SUM('General Liability'!BA$100+'General Liability'!BA$110)*$BI216</f>
        <v>0</v>
      </c>
      <c r="S216" s="171">
        <f>SUM('General Liability'!BB$100+'General Liability'!BB$110)*$BI216</f>
        <v>0</v>
      </c>
      <c r="T216" s="171">
        <f>SUM('General Liability'!BC$100+'General Liability'!BC$110)*$BI216</f>
        <v>0</v>
      </c>
      <c r="U216" s="171">
        <f>SUM('General Liability'!BD$100+'General Liability'!BD$110)*$BI216</f>
        <v>0</v>
      </c>
      <c r="V216" s="171">
        <f>SUM('General Liability'!BE$100+'General Liability'!BE$110)*$BI216</f>
        <v>0</v>
      </c>
      <c r="W216" s="171">
        <f>SUM('General Liability'!BF$100+'General Liability'!BF$110)*$BI216</f>
        <v>0</v>
      </c>
      <c r="X216" s="171">
        <f>SUM('General Liability'!BG$100+'General Liability'!BG$110)*$BI216</f>
        <v>0</v>
      </c>
      <c r="Y216" s="171">
        <f>SUM('General Liability'!BH$100+'General Liability'!BH$110)*$BI216</f>
        <v>0</v>
      </c>
      <c r="Z216" s="171">
        <f>SUM('General Liability'!BI$100+'General Liability'!BI$110)*$BI216</f>
        <v>0</v>
      </c>
      <c r="AA216" s="171">
        <f>SUM('General Liability'!BJ$100+'General Liability'!BJ$110)*$BI216</f>
        <v>0</v>
      </c>
      <c r="AB216" s="171">
        <f>SUM('General Liability'!BK$100+'General Liability'!BK$110)*$BI216</f>
        <v>0</v>
      </c>
      <c r="AC216" s="171">
        <f>SUM('General Liability'!BL$100+'General Liability'!BL$110)*$BI216</f>
        <v>0</v>
      </c>
      <c r="AD216" s="171">
        <f>SUM('General Liability'!BM$100+'General Liability'!BM$110)*$BI216</f>
        <v>0</v>
      </c>
      <c r="AE216" s="171">
        <f>SUM('General Liability'!BN$100+'General Liability'!BN$110)*$BI216</f>
        <v>0</v>
      </c>
      <c r="AF216" s="171">
        <f>SUM('General Liability'!BO$100+'General Liability'!BO$110)*$BI216</f>
        <v>0</v>
      </c>
      <c r="AG216" s="171">
        <f>SUM('General Liability'!BP$100+'General Liability'!BP$110)*$BI216</f>
        <v>0</v>
      </c>
      <c r="AH216" s="171">
        <f>SUM('General Liability'!BQ$100+'General Liability'!BQ$110)*$BI216</f>
        <v>0</v>
      </c>
      <c r="AI216" s="171">
        <f>SUM('General Liability'!BR$100+'General Liability'!BR$110)*$BI216</f>
        <v>0</v>
      </c>
      <c r="AJ216" s="171">
        <f>SUM('General Liability'!BS$100+'General Liability'!BS$110)*$BI216</f>
        <v>0</v>
      </c>
      <c r="AK216" s="171">
        <f>SUM('General Liability'!BT$100+'General Liability'!BT$110)*$BI216</f>
        <v>0</v>
      </c>
      <c r="AL216" s="171">
        <f>SUM('General Liability'!BU$100+'General Liability'!BU$110)*$BI216</f>
        <v>0</v>
      </c>
      <c r="AM216" s="171">
        <f>SUM('General Liability'!BV$100+'General Liability'!BV$110)*$BI216</f>
        <v>0</v>
      </c>
      <c r="AN216" s="171">
        <f>SUM('General Liability'!BW$100+'General Liability'!BW$110)*$BI216</f>
        <v>0</v>
      </c>
      <c r="AO216" s="171">
        <f>SUM('General Liability'!BX$100+'General Liability'!BX$110)*$BI216</f>
        <v>0</v>
      </c>
      <c r="AP216" s="171">
        <f>SUM('General Liability'!BY$100+'General Liability'!BY$110)*$BI216</f>
        <v>0</v>
      </c>
      <c r="AQ216" s="171">
        <f>SUM('General Liability'!BZ$100+'General Liability'!BZ$110)*$BI216</f>
        <v>0</v>
      </c>
      <c r="AR216" s="171">
        <f>SUM('General Liability'!CA$100+'General Liability'!CA$110)*$BI216</f>
        <v>0</v>
      </c>
      <c r="AS216" s="171">
        <f>SUM('General Liability'!CB$100+'General Liability'!CB$110)*$BI216</f>
        <v>0</v>
      </c>
      <c r="AT216" s="171">
        <f>SUM('General Liability'!CC$100+'General Liability'!CC$110)*$BI216</f>
        <v>0</v>
      </c>
      <c r="AU216" s="171">
        <f>SUM('General Liability'!CD$100+'General Liability'!CD$110)*$BI216</f>
        <v>0</v>
      </c>
      <c r="AV216" s="171">
        <f>SUM('General Liability'!CE$100+'General Liability'!CE$110)*$BI216</f>
        <v>0</v>
      </c>
      <c r="AW216" s="171">
        <f>SUM('General Liability'!CF$100+'General Liability'!CF$110)*$BI216</f>
        <v>0</v>
      </c>
      <c r="AX216" s="171">
        <f>SUM('General Liability'!CG$100+'General Liability'!CG$110)*$BI216</f>
        <v>0</v>
      </c>
      <c r="AY216" s="171">
        <f>SUM('General Liability'!CH$100+'General Liability'!CH$110)*$BI216</f>
        <v>0</v>
      </c>
      <c r="AZ216" s="171">
        <f>SUM('General Liability'!CI$100+'General Liability'!CI$110)*$BI216</f>
        <v>0</v>
      </c>
      <c r="BA216" s="171">
        <f>SUM('General Liability'!CJ$100+'General Liability'!CJ$110)*$BI216</f>
        <v>0</v>
      </c>
      <c r="BB216" s="171">
        <f>SUM('General Liability'!CK$100+'General Liability'!CK$110)*$BI216</f>
        <v>0</v>
      </c>
      <c r="BC216" s="171">
        <f>SUM('General Liability'!CL$100+'General Liability'!CL$110)*$BI216</f>
        <v>0</v>
      </c>
      <c r="BD216" s="171">
        <f>SUM('General Liability'!CM$100+'General Liability'!CM$110)*$BI216</f>
        <v>0</v>
      </c>
      <c r="BE216" s="171">
        <f>SUM('General Liability'!CN$100+'General Liability'!CN$110)*$BI216</f>
        <v>0</v>
      </c>
      <c r="BF216" s="171">
        <f>SUM('General Liability'!CO$100+'General Liability'!CO$110)*$BI216</f>
        <v>0</v>
      </c>
      <c r="BG216" s="171">
        <f>SUM('General Liability'!CP$100+'General Liability'!CP$110)*$BI216</f>
        <v>0</v>
      </c>
      <c r="BI216" s="174">
        <f>SUMIF(Revenue!$P:$P,'GL - Import (US)'!$F216,Revenue!$J:$J)</f>
        <v>0</v>
      </c>
    </row>
    <row r="217" spans="1:61" s="173" customFormat="1" ht="12.75" hidden="1" customHeight="1">
      <c r="A217" s="177" t="s">
        <v>473</v>
      </c>
      <c r="B217" s="178" t="s">
        <v>587</v>
      </c>
      <c r="C217" s="170" t="str" cm="1">
        <f t="array" ref="C217">IFERROR(INDEX('Legal Entity'!B:B,MATCH('GL - Import (US)'!F217,'Legal Entity'!A:A,0),0),0)</f>
        <v>1215 - Golden Heart Utilities, Inc.</v>
      </c>
      <c r="D217" s="170" t="str" cm="1">
        <f t="array" ref="D217">IFERROR(INDEX('Legal Entity'!C:C,MATCH(F217,'Legal Entity'!A:A,0),0),0)</f>
        <v>US</v>
      </c>
      <c r="E217" s="170" t="s">
        <v>631</v>
      </c>
      <c r="F217" s="170" t="s">
        <v>47</v>
      </c>
      <c r="G217" s="170"/>
      <c r="H217" s="171">
        <f>SUM('General Liability'!AQ$100+'General Liability'!AQ$110)*$BI217</f>
        <v>0</v>
      </c>
      <c r="I217" s="171">
        <f>SUM('General Liability'!AR$100+'General Liability'!AR$110)*$BI217</f>
        <v>0</v>
      </c>
      <c r="J217" s="171">
        <f>SUM('General Liability'!AS$100+'General Liability'!AS$110)*$BI217</f>
        <v>0</v>
      </c>
      <c r="K217" s="171">
        <f>SUM('General Liability'!AT$100+'General Liability'!AT$110)*$BI217</f>
        <v>0</v>
      </c>
      <c r="L217" s="171">
        <f>SUM('General Liability'!AU$100+'General Liability'!AU$110)*$BI217</f>
        <v>0</v>
      </c>
      <c r="M217" s="171">
        <f>SUM('General Liability'!AV$100+'General Liability'!AV$110)*$BI217</f>
        <v>0</v>
      </c>
      <c r="N217" s="171">
        <f>SUM('General Liability'!AW$100+'General Liability'!AW$110)*$BI217</f>
        <v>0</v>
      </c>
      <c r="O217" s="171">
        <f>SUM('General Liability'!AX$100+'General Liability'!AX$110)*$BI217</f>
        <v>0</v>
      </c>
      <c r="P217" s="171">
        <f>SUM('General Liability'!AY$100+'General Liability'!AY$110)*$BI217</f>
        <v>0</v>
      </c>
      <c r="Q217" s="171">
        <f>SUM('General Liability'!AZ$100+'General Liability'!AZ$110)*$BI217</f>
        <v>0</v>
      </c>
      <c r="R217" s="171">
        <f>SUM('General Liability'!BA$100+'General Liability'!BA$110)*$BI217</f>
        <v>0</v>
      </c>
      <c r="S217" s="171">
        <f>SUM('General Liability'!BB$100+'General Liability'!BB$110)*$BI217</f>
        <v>0</v>
      </c>
      <c r="T217" s="171">
        <f>SUM('General Liability'!BC$100+'General Liability'!BC$110)*$BI217</f>
        <v>0</v>
      </c>
      <c r="U217" s="171">
        <f>SUM('General Liability'!BD$100+'General Liability'!BD$110)*$BI217</f>
        <v>0</v>
      </c>
      <c r="V217" s="171">
        <f>SUM('General Liability'!BE$100+'General Liability'!BE$110)*$BI217</f>
        <v>0</v>
      </c>
      <c r="W217" s="171">
        <f>SUM('General Liability'!BF$100+'General Liability'!BF$110)*$BI217</f>
        <v>0</v>
      </c>
      <c r="X217" s="171">
        <f>SUM('General Liability'!BG$100+'General Liability'!BG$110)*$BI217</f>
        <v>0</v>
      </c>
      <c r="Y217" s="171">
        <f>SUM('General Liability'!BH$100+'General Liability'!BH$110)*$BI217</f>
        <v>0</v>
      </c>
      <c r="Z217" s="171">
        <f>SUM('General Liability'!BI$100+'General Liability'!BI$110)*$BI217</f>
        <v>0</v>
      </c>
      <c r="AA217" s="171">
        <f>SUM('General Liability'!BJ$100+'General Liability'!BJ$110)*$BI217</f>
        <v>0</v>
      </c>
      <c r="AB217" s="171">
        <f>SUM('General Liability'!BK$100+'General Liability'!BK$110)*$BI217</f>
        <v>0</v>
      </c>
      <c r="AC217" s="171">
        <f>SUM('General Liability'!BL$100+'General Liability'!BL$110)*$BI217</f>
        <v>0</v>
      </c>
      <c r="AD217" s="171">
        <f>SUM('General Liability'!BM$100+'General Liability'!BM$110)*$BI217</f>
        <v>0</v>
      </c>
      <c r="AE217" s="171">
        <f>SUM('General Liability'!BN$100+'General Liability'!BN$110)*$BI217</f>
        <v>0</v>
      </c>
      <c r="AF217" s="171">
        <f>SUM('General Liability'!BO$100+'General Liability'!BO$110)*$BI217</f>
        <v>0</v>
      </c>
      <c r="AG217" s="171">
        <f>SUM('General Liability'!BP$100+'General Liability'!BP$110)*$BI217</f>
        <v>0</v>
      </c>
      <c r="AH217" s="171">
        <f>SUM('General Liability'!BQ$100+'General Liability'!BQ$110)*$BI217</f>
        <v>0</v>
      </c>
      <c r="AI217" s="171">
        <f>SUM('General Liability'!BR$100+'General Liability'!BR$110)*$BI217</f>
        <v>0</v>
      </c>
      <c r="AJ217" s="171">
        <f>SUM('General Liability'!BS$100+'General Liability'!BS$110)*$BI217</f>
        <v>0</v>
      </c>
      <c r="AK217" s="171">
        <f>SUM('General Liability'!BT$100+'General Liability'!BT$110)*$BI217</f>
        <v>0</v>
      </c>
      <c r="AL217" s="171">
        <f>SUM('General Liability'!BU$100+'General Liability'!BU$110)*$BI217</f>
        <v>0</v>
      </c>
      <c r="AM217" s="171">
        <f>SUM('General Liability'!BV$100+'General Liability'!BV$110)*$BI217</f>
        <v>0</v>
      </c>
      <c r="AN217" s="171">
        <f>SUM('General Liability'!BW$100+'General Liability'!BW$110)*$BI217</f>
        <v>0</v>
      </c>
      <c r="AO217" s="171">
        <f>SUM('General Liability'!BX$100+'General Liability'!BX$110)*$BI217</f>
        <v>0</v>
      </c>
      <c r="AP217" s="171">
        <f>SUM('General Liability'!BY$100+'General Liability'!BY$110)*$BI217</f>
        <v>0</v>
      </c>
      <c r="AQ217" s="171">
        <f>SUM('General Liability'!BZ$100+'General Liability'!BZ$110)*$BI217</f>
        <v>0</v>
      </c>
      <c r="AR217" s="171">
        <f>SUM('General Liability'!CA$100+'General Liability'!CA$110)*$BI217</f>
        <v>0</v>
      </c>
      <c r="AS217" s="171">
        <f>SUM('General Liability'!CB$100+'General Liability'!CB$110)*$BI217</f>
        <v>0</v>
      </c>
      <c r="AT217" s="171">
        <f>SUM('General Liability'!CC$100+'General Liability'!CC$110)*$BI217</f>
        <v>0</v>
      </c>
      <c r="AU217" s="171">
        <f>SUM('General Liability'!CD$100+'General Liability'!CD$110)*$BI217</f>
        <v>0</v>
      </c>
      <c r="AV217" s="171">
        <f>SUM('General Liability'!CE$100+'General Liability'!CE$110)*$BI217</f>
        <v>0</v>
      </c>
      <c r="AW217" s="171">
        <f>SUM('General Liability'!CF$100+'General Liability'!CF$110)*$BI217</f>
        <v>0</v>
      </c>
      <c r="AX217" s="171">
        <f>SUM('General Liability'!CG$100+'General Liability'!CG$110)*$BI217</f>
        <v>0</v>
      </c>
      <c r="AY217" s="171">
        <f>SUM('General Liability'!CH$100+'General Liability'!CH$110)*$BI217</f>
        <v>0</v>
      </c>
      <c r="AZ217" s="171">
        <f>SUM('General Liability'!CI$100+'General Liability'!CI$110)*$BI217</f>
        <v>0</v>
      </c>
      <c r="BA217" s="171">
        <f>SUM('General Liability'!CJ$100+'General Liability'!CJ$110)*$BI217</f>
        <v>0</v>
      </c>
      <c r="BB217" s="171">
        <f>SUM('General Liability'!CK$100+'General Liability'!CK$110)*$BI217</f>
        <v>0</v>
      </c>
      <c r="BC217" s="171">
        <f>SUM('General Liability'!CL$100+'General Liability'!CL$110)*$BI217</f>
        <v>0</v>
      </c>
      <c r="BD217" s="171">
        <f>SUM('General Liability'!CM$100+'General Liability'!CM$110)*$BI217</f>
        <v>0</v>
      </c>
      <c r="BE217" s="171">
        <f>SUM('General Liability'!CN$100+'General Liability'!CN$110)*$BI217</f>
        <v>0</v>
      </c>
      <c r="BF217" s="171">
        <f>SUM('General Liability'!CO$100+'General Liability'!CO$110)*$BI217</f>
        <v>0</v>
      </c>
      <c r="BG217" s="171">
        <f>SUM('General Liability'!CP$100+'General Liability'!CP$110)*$BI217</f>
        <v>0</v>
      </c>
      <c r="BI217" s="174">
        <f>SUMIF(Revenue!$P:$P,'GL - Import (US)'!$F217,Revenue!$J:$J)</f>
        <v>0</v>
      </c>
    </row>
    <row r="218" spans="1:61" s="173" customFormat="1" ht="12.75" hidden="1" customHeight="1">
      <c r="A218" s="177" t="s">
        <v>473</v>
      </c>
      <c r="B218" s="178" t="s">
        <v>587</v>
      </c>
      <c r="C218" s="170" t="str" cm="1">
        <f t="array" ref="C218">IFERROR(INDEX('Legal Entity'!B:B,MATCH('GL - Import (US)'!F218,'Legal Entity'!A:A,0),0),0)</f>
        <v>1215 - Golden Heart Utilities, Inc.</v>
      </c>
      <c r="D218" s="170" t="str" cm="1">
        <f t="array" ref="D218">IFERROR(INDEX('Legal Entity'!C:C,MATCH(F218,'Legal Entity'!A:A,0),0),0)</f>
        <v>US</v>
      </c>
      <c r="E218" s="170" t="s">
        <v>631</v>
      </c>
      <c r="F218" s="170" t="s">
        <v>54</v>
      </c>
      <c r="G218" s="170"/>
      <c r="H218" s="171">
        <f>SUM('General Liability'!AQ$100+'General Liability'!AQ$110)*$BI218</f>
        <v>0</v>
      </c>
      <c r="I218" s="171">
        <f>SUM('General Liability'!AR$100+'General Liability'!AR$110)*$BI218</f>
        <v>0</v>
      </c>
      <c r="J218" s="171">
        <f>SUM('General Liability'!AS$100+'General Liability'!AS$110)*$BI218</f>
        <v>0</v>
      </c>
      <c r="K218" s="171">
        <f>SUM('General Liability'!AT$100+'General Liability'!AT$110)*$BI218</f>
        <v>0</v>
      </c>
      <c r="L218" s="171">
        <f>SUM('General Liability'!AU$100+'General Liability'!AU$110)*$BI218</f>
        <v>0</v>
      </c>
      <c r="M218" s="171">
        <f>SUM('General Liability'!AV$100+'General Liability'!AV$110)*$BI218</f>
        <v>0</v>
      </c>
      <c r="N218" s="171">
        <f>SUM('General Liability'!AW$100+'General Liability'!AW$110)*$BI218</f>
        <v>0</v>
      </c>
      <c r="O218" s="171">
        <f>SUM('General Liability'!AX$100+'General Liability'!AX$110)*$BI218</f>
        <v>0</v>
      </c>
      <c r="P218" s="171">
        <f>SUM('General Liability'!AY$100+'General Liability'!AY$110)*$BI218</f>
        <v>0</v>
      </c>
      <c r="Q218" s="171">
        <f>SUM('General Liability'!AZ$100+'General Liability'!AZ$110)*$BI218</f>
        <v>0</v>
      </c>
      <c r="R218" s="171">
        <f>SUM('General Liability'!BA$100+'General Liability'!BA$110)*$BI218</f>
        <v>0</v>
      </c>
      <c r="S218" s="171">
        <f>SUM('General Liability'!BB$100+'General Liability'!BB$110)*$BI218</f>
        <v>0</v>
      </c>
      <c r="T218" s="171">
        <f>SUM('General Liability'!BC$100+'General Liability'!BC$110)*$BI218</f>
        <v>0</v>
      </c>
      <c r="U218" s="171">
        <f>SUM('General Liability'!BD$100+'General Liability'!BD$110)*$BI218</f>
        <v>0</v>
      </c>
      <c r="V218" s="171">
        <f>SUM('General Liability'!BE$100+'General Liability'!BE$110)*$BI218</f>
        <v>0</v>
      </c>
      <c r="W218" s="171">
        <f>SUM('General Liability'!BF$100+'General Liability'!BF$110)*$BI218</f>
        <v>0</v>
      </c>
      <c r="X218" s="171">
        <f>SUM('General Liability'!BG$100+'General Liability'!BG$110)*$BI218</f>
        <v>0</v>
      </c>
      <c r="Y218" s="171">
        <f>SUM('General Liability'!BH$100+'General Liability'!BH$110)*$BI218</f>
        <v>0</v>
      </c>
      <c r="Z218" s="171">
        <f>SUM('General Liability'!BI$100+'General Liability'!BI$110)*$BI218</f>
        <v>0</v>
      </c>
      <c r="AA218" s="171">
        <f>SUM('General Liability'!BJ$100+'General Liability'!BJ$110)*$BI218</f>
        <v>0</v>
      </c>
      <c r="AB218" s="171">
        <f>SUM('General Liability'!BK$100+'General Liability'!BK$110)*$BI218</f>
        <v>0</v>
      </c>
      <c r="AC218" s="171">
        <f>SUM('General Liability'!BL$100+'General Liability'!BL$110)*$BI218</f>
        <v>0</v>
      </c>
      <c r="AD218" s="171">
        <f>SUM('General Liability'!BM$100+'General Liability'!BM$110)*$BI218</f>
        <v>0</v>
      </c>
      <c r="AE218" s="171">
        <f>SUM('General Liability'!BN$100+'General Liability'!BN$110)*$BI218</f>
        <v>0</v>
      </c>
      <c r="AF218" s="171">
        <f>SUM('General Liability'!BO$100+'General Liability'!BO$110)*$BI218</f>
        <v>0</v>
      </c>
      <c r="AG218" s="171">
        <f>SUM('General Liability'!BP$100+'General Liability'!BP$110)*$BI218</f>
        <v>0</v>
      </c>
      <c r="AH218" s="171">
        <f>SUM('General Liability'!BQ$100+'General Liability'!BQ$110)*$BI218</f>
        <v>0</v>
      </c>
      <c r="AI218" s="171">
        <f>SUM('General Liability'!BR$100+'General Liability'!BR$110)*$BI218</f>
        <v>0</v>
      </c>
      <c r="AJ218" s="171">
        <f>SUM('General Liability'!BS$100+'General Liability'!BS$110)*$BI218</f>
        <v>0</v>
      </c>
      <c r="AK218" s="171">
        <f>SUM('General Liability'!BT$100+'General Liability'!BT$110)*$BI218</f>
        <v>0</v>
      </c>
      <c r="AL218" s="171">
        <f>SUM('General Liability'!BU$100+'General Liability'!BU$110)*$BI218</f>
        <v>0</v>
      </c>
      <c r="AM218" s="171">
        <f>SUM('General Liability'!BV$100+'General Liability'!BV$110)*$BI218</f>
        <v>0</v>
      </c>
      <c r="AN218" s="171">
        <f>SUM('General Liability'!BW$100+'General Liability'!BW$110)*$BI218</f>
        <v>0</v>
      </c>
      <c r="AO218" s="171">
        <f>SUM('General Liability'!BX$100+'General Liability'!BX$110)*$BI218</f>
        <v>0</v>
      </c>
      <c r="AP218" s="171">
        <f>SUM('General Liability'!BY$100+'General Liability'!BY$110)*$BI218</f>
        <v>0</v>
      </c>
      <c r="AQ218" s="171">
        <f>SUM('General Liability'!BZ$100+'General Liability'!BZ$110)*$BI218</f>
        <v>0</v>
      </c>
      <c r="AR218" s="171">
        <f>SUM('General Liability'!CA$100+'General Liability'!CA$110)*$BI218</f>
        <v>0</v>
      </c>
      <c r="AS218" s="171">
        <f>SUM('General Liability'!CB$100+'General Liability'!CB$110)*$BI218</f>
        <v>0</v>
      </c>
      <c r="AT218" s="171">
        <f>SUM('General Liability'!CC$100+'General Liability'!CC$110)*$BI218</f>
        <v>0</v>
      </c>
      <c r="AU218" s="171">
        <f>SUM('General Liability'!CD$100+'General Liability'!CD$110)*$BI218</f>
        <v>0</v>
      </c>
      <c r="AV218" s="171">
        <f>SUM('General Liability'!CE$100+'General Liability'!CE$110)*$BI218</f>
        <v>0</v>
      </c>
      <c r="AW218" s="171">
        <f>SUM('General Liability'!CF$100+'General Liability'!CF$110)*$BI218</f>
        <v>0</v>
      </c>
      <c r="AX218" s="171">
        <f>SUM('General Liability'!CG$100+'General Liability'!CG$110)*$BI218</f>
        <v>0</v>
      </c>
      <c r="AY218" s="171">
        <f>SUM('General Liability'!CH$100+'General Liability'!CH$110)*$BI218</f>
        <v>0</v>
      </c>
      <c r="AZ218" s="171">
        <f>SUM('General Liability'!CI$100+'General Liability'!CI$110)*$BI218</f>
        <v>0</v>
      </c>
      <c r="BA218" s="171">
        <f>SUM('General Liability'!CJ$100+'General Liability'!CJ$110)*$BI218</f>
        <v>0</v>
      </c>
      <c r="BB218" s="171">
        <f>SUM('General Liability'!CK$100+'General Liability'!CK$110)*$BI218</f>
        <v>0</v>
      </c>
      <c r="BC218" s="171">
        <f>SUM('General Liability'!CL$100+'General Liability'!CL$110)*$BI218</f>
        <v>0</v>
      </c>
      <c r="BD218" s="171">
        <f>SUM('General Liability'!CM$100+'General Liability'!CM$110)*$BI218</f>
        <v>0</v>
      </c>
      <c r="BE218" s="171">
        <f>SUM('General Liability'!CN$100+'General Liability'!CN$110)*$BI218</f>
        <v>0</v>
      </c>
      <c r="BF218" s="171">
        <f>SUM('General Liability'!CO$100+'General Liability'!CO$110)*$BI218</f>
        <v>0</v>
      </c>
      <c r="BG218" s="171">
        <f>SUM('General Liability'!CP$100+'General Liability'!CP$110)*$BI218</f>
        <v>0</v>
      </c>
      <c r="BI218" s="174">
        <f>SUMIF(Revenue!$P:$P,'GL - Import (US)'!$F218,Revenue!$J:$J)</f>
        <v>0</v>
      </c>
    </row>
    <row r="219" spans="1:61" s="173" customFormat="1" ht="12.75" hidden="1" customHeight="1">
      <c r="A219" s="177" t="s">
        <v>473</v>
      </c>
      <c r="B219" s="178" t="s">
        <v>587</v>
      </c>
      <c r="C219" s="170" t="str" cm="1">
        <f t="array" ref="C219">IFERROR(INDEX('Legal Entity'!B:B,MATCH('GL - Import (US)'!F219,'Legal Entity'!A:A,0),0),0)</f>
        <v>1215 - Golden Heart Utilities, Inc.</v>
      </c>
      <c r="D219" s="170" t="str" cm="1">
        <f t="array" ref="D219">IFERROR(INDEX('Legal Entity'!C:C,MATCH(F219,'Legal Entity'!A:A,0),0),0)</f>
        <v>US</v>
      </c>
      <c r="E219" s="170" t="s">
        <v>631</v>
      </c>
      <c r="F219" s="170" t="s">
        <v>56</v>
      </c>
      <c r="G219" s="170"/>
      <c r="H219" s="171">
        <f>SUM('General Liability'!AQ$100+'General Liability'!AQ$110)*$BI219</f>
        <v>0</v>
      </c>
      <c r="I219" s="171">
        <f>SUM('General Liability'!AR$100+'General Liability'!AR$110)*$BI219</f>
        <v>0</v>
      </c>
      <c r="J219" s="171">
        <f>SUM('General Liability'!AS$100+'General Liability'!AS$110)*$BI219</f>
        <v>0</v>
      </c>
      <c r="K219" s="171">
        <f>SUM('General Liability'!AT$100+'General Liability'!AT$110)*$BI219</f>
        <v>0</v>
      </c>
      <c r="L219" s="171">
        <f>SUM('General Liability'!AU$100+'General Liability'!AU$110)*$BI219</f>
        <v>0</v>
      </c>
      <c r="M219" s="171">
        <f>SUM('General Liability'!AV$100+'General Liability'!AV$110)*$BI219</f>
        <v>0</v>
      </c>
      <c r="N219" s="171">
        <f>SUM('General Liability'!AW$100+'General Liability'!AW$110)*$BI219</f>
        <v>0</v>
      </c>
      <c r="O219" s="171">
        <f>SUM('General Liability'!AX$100+'General Liability'!AX$110)*$BI219</f>
        <v>0</v>
      </c>
      <c r="P219" s="171">
        <f>SUM('General Liability'!AY$100+'General Liability'!AY$110)*$BI219</f>
        <v>0</v>
      </c>
      <c r="Q219" s="171">
        <f>SUM('General Liability'!AZ$100+'General Liability'!AZ$110)*$BI219</f>
        <v>0</v>
      </c>
      <c r="R219" s="171">
        <f>SUM('General Liability'!BA$100+'General Liability'!BA$110)*$BI219</f>
        <v>0</v>
      </c>
      <c r="S219" s="171">
        <f>SUM('General Liability'!BB$100+'General Liability'!BB$110)*$BI219</f>
        <v>0</v>
      </c>
      <c r="T219" s="171">
        <f>SUM('General Liability'!BC$100+'General Liability'!BC$110)*$BI219</f>
        <v>0</v>
      </c>
      <c r="U219" s="171">
        <f>SUM('General Liability'!BD$100+'General Liability'!BD$110)*$BI219</f>
        <v>0</v>
      </c>
      <c r="V219" s="171">
        <f>SUM('General Liability'!BE$100+'General Liability'!BE$110)*$BI219</f>
        <v>0</v>
      </c>
      <c r="W219" s="171">
        <f>SUM('General Liability'!BF$100+'General Liability'!BF$110)*$BI219</f>
        <v>0</v>
      </c>
      <c r="X219" s="171">
        <f>SUM('General Liability'!BG$100+'General Liability'!BG$110)*$BI219</f>
        <v>0</v>
      </c>
      <c r="Y219" s="171">
        <f>SUM('General Liability'!BH$100+'General Liability'!BH$110)*$BI219</f>
        <v>0</v>
      </c>
      <c r="Z219" s="171">
        <f>SUM('General Liability'!BI$100+'General Liability'!BI$110)*$BI219</f>
        <v>0</v>
      </c>
      <c r="AA219" s="171">
        <f>SUM('General Liability'!BJ$100+'General Liability'!BJ$110)*$BI219</f>
        <v>0</v>
      </c>
      <c r="AB219" s="171">
        <f>SUM('General Liability'!BK$100+'General Liability'!BK$110)*$BI219</f>
        <v>0</v>
      </c>
      <c r="AC219" s="171">
        <f>SUM('General Liability'!BL$100+'General Liability'!BL$110)*$BI219</f>
        <v>0</v>
      </c>
      <c r="AD219" s="171">
        <f>SUM('General Liability'!BM$100+'General Liability'!BM$110)*$BI219</f>
        <v>0</v>
      </c>
      <c r="AE219" s="171">
        <f>SUM('General Liability'!BN$100+'General Liability'!BN$110)*$BI219</f>
        <v>0</v>
      </c>
      <c r="AF219" s="171">
        <f>SUM('General Liability'!BO$100+'General Liability'!BO$110)*$BI219</f>
        <v>0</v>
      </c>
      <c r="AG219" s="171">
        <f>SUM('General Liability'!BP$100+'General Liability'!BP$110)*$BI219</f>
        <v>0</v>
      </c>
      <c r="AH219" s="171">
        <f>SUM('General Liability'!BQ$100+'General Liability'!BQ$110)*$BI219</f>
        <v>0</v>
      </c>
      <c r="AI219" s="171">
        <f>SUM('General Liability'!BR$100+'General Liability'!BR$110)*$BI219</f>
        <v>0</v>
      </c>
      <c r="AJ219" s="171">
        <f>SUM('General Liability'!BS$100+'General Liability'!BS$110)*$BI219</f>
        <v>0</v>
      </c>
      <c r="AK219" s="171">
        <f>SUM('General Liability'!BT$100+'General Liability'!BT$110)*$BI219</f>
        <v>0</v>
      </c>
      <c r="AL219" s="171">
        <f>SUM('General Liability'!BU$100+'General Liability'!BU$110)*$BI219</f>
        <v>0</v>
      </c>
      <c r="AM219" s="171">
        <f>SUM('General Liability'!BV$100+'General Liability'!BV$110)*$BI219</f>
        <v>0</v>
      </c>
      <c r="AN219" s="171">
        <f>SUM('General Liability'!BW$100+'General Liability'!BW$110)*$BI219</f>
        <v>0</v>
      </c>
      <c r="AO219" s="171">
        <f>SUM('General Liability'!BX$100+'General Liability'!BX$110)*$BI219</f>
        <v>0</v>
      </c>
      <c r="AP219" s="171">
        <f>SUM('General Liability'!BY$100+'General Liability'!BY$110)*$BI219</f>
        <v>0</v>
      </c>
      <c r="AQ219" s="171">
        <f>SUM('General Liability'!BZ$100+'General Liability'!BZ$110)*$BI219</f>
        <v>0</v>
      </c>
      <c r="AR219" s="171">
        <f>SUM('General Liability'!CA$100+'General Liability'!CA$110)*$BI219</f>
        <v>0</v>
      </c>
      <c r="AS219" s="171">
        <f>SUM('General Liability'!CB$100+'General Liability'!CB$110)*$BI219</f>
        <v>0</v>
      </c>
      <c r="AT219" s="171">
        <f>SUM('General Liability'!CC$100+'General Liability'!CC$110)*$BI219</f>
        <v>0</v>
      </c>
      <c r="AU219" s="171">
        <f>SUM('General Liability'!CD$100+'General Liability'!CD$110)*$BI219</f>
        <v>0</v>
      </c>
      <c r="AV219" s="171">
        <f>SUM('General Liability'!CE$100+'General Liability'!CE$110)*$BI219</f>
        <v>0</v>
      </c>
      <c r="AW219" s="171">
        <f>SUM('General Liability'!CF$100+'General Liability'!CF$110)*$BI219</f>
        <v>0</v>
      </c>
      <c r="AX219" s="171">
        <f>SUM('General Liability'!CG$100+'General Liability'!CG$110)*$BI219</f>
        <v>0</v>
      </c>
      <c r="AY219" s="171">
        <f>SUM('General Liability'!CH$100+'General Liability'!CH$110)*$BI219</f>
        <v>0</v>
      </c>
      <c r="AZ219" s="171">
        <f>SUM('General Liability'!CI$100+'General Liability'!CI$110)*$BI219</f>
        <v>0</v>
      </c>
      <c r="BA219" s="171">
        <f>SUM('General Liability'!CJ$100+'General Liability'!CJ$110)*$BI219</f>
        <v>0</v>
      </c>
      <c r="BB219" s="171">
        <f>SUM('General Liability'!CK$100+'General Liability'!CK$110)*$BI219</f>
        <v>0</v>
      </c>
      <c r="BC219" s="171">
        <f>SUM('General Liability'!CL$100+'General Liability'!CL$110)*$BI219</f>
        <v>0</v>
      </c>
      <c r="BD219" s="171">
        <f>SUM('General Liability'!CM$100+'General Liability'!CM$110)*$BI219</f>
        <v>0</v>
      </c>
      <c r="BE219" s="171">
        <f>SUM('General Liability'!CN$100+'General Liability'!CN$110)*$BI219</f>
        <v>0</v>
      </c>
      <c r="BF219" s="171">
        <f>SUM('General Liability'!CO$100+'General Liability'!CO$110)*$BI219</f>
        <v>0</v>
      </c>
      <c r="BG219" s="171">
        <f>SUM('General Liability'!CP$100+'General Liability'!CP$110)*$BI219</f>
        <v>0</v>
      </c>
      <c r="BI219" s="174">
        <f>SUMIF(Revenue!$P:$P,'GL - Import (US)'!$F219,Revenue!$J:$J)</f>
        <v>0</v>
      </c>
    </row>
    <row r="220" spans="1:61" s="173" customFormat="1" ht="12.75" hidden="1" customHeight="1">
      <c r="A220" s="177" t="s">
        <v>473</v>
      </c>
      <c r="B220" s="178" t="s">
        <v>587</v>
      </c>
      <c r="C220" s="170" cm="1">
        <f t="array" ref="C220">IFERROR(INDEX('Legal Entity'!B:B,MATCH('GL - Import (US)'!F220,'Legal Entity'!A:A,0),0),0)</f>
        <v>0</v>
      </c>
      <c r="D220" s="170" t="str" cm="1">
        <f t="array" ref="D220">IFERROR(INDEX('Legal Entity'!C:C,MATCH(F220,'Legal Entity'!A:A,0),0),0)</f>
        <v>US</v>
      </c>
      <c r="E220" s="170" t="s">
        <v>631</v>
      </c>
      <c r="F220" s="170" t="s">
        <v>58</v>
      </c>
      <c r="G220" s="170"/>
      <c r="H220" s="171">
        <f>SUM('General Liability'!AQ$100+'General Liability'!AQ$110)*$BI220</f>
        <v>0</v>
      </c>
      <c r="I220" s="171">
        <f>SUM('General Liability'!AR$100+'General Liability'!AR$110)*$BI220</f>
        <v>0</v>
      </c>
      <c r="J220" s="171">
        <f>SUM('General Liability'!AS$100+'General Liability'!AS$110)*$BI220</f>
        <v>0</v>
      </c>
      <c r="K220" s="171">
        <f>SUM('General Liability'!AT$100+'General Liability'!AT$110)*$BI220</f>
        <v>0</v>
      </c>
      <c r="L220" s="171">
        <f>SUM('General Liability'!AU$100+'General Liability'!AU$110)*$BI220</f>
        <v>0</v>
      </c>
      <c r="M220" s="171">
        <f>SUM('General Liability'!AV$100+'General Liability'!AV$110)*$BI220</f>
        <v>0</v>
      </c>
      <c r="N220" s="171">
        <f>SUM('General Liability'!AW$100+'General Liability'!AW$110)*$BI220</f>
        <v>0</v>
      </c>
      <c r="O220" s="171">
        <f>SUM('General Liability'!AX$100+'General Liability'!AX$110)*$BI220</f>
        <v>0</v>
      </c>
      <c r="P220" s="171">
        <f>SUM('General Liability'!AY$100+'General Liability'!AY$110)*$BI220</f>
        <v>0</v>
      </c>
      <c r="Q220" s="171">
        <f>SUM('General Liability'!AZ$100+'General Liability'!AZ$110)*$BI220</f>
        <v>0</v>
      </c>
      <c r="R220" s="171">
        <f>SUM('General Liability'!BA$100+'General Liability'!BA$110)*$BI220</f>
        <v>0</v>
      </c>
      <c r="S220" s="171">
        <f>SUM('General Liability'!BB$100+'General Liability'!BB$110)*$BI220</f>
        <v>0</v>
      </c>
      <c r="T220" s="171">
        <f>SUM('General Liability'!BC$100+'General Liability'!BC$110)*$BI220</f>
        <v>0</v>
      </c>
      <c r="U220" s="171">
        <f>SUM('General Liability'!BD$100+'General Liability'!BD$110)*$BI220</f>
        <v>0</v>
      </c>
      <c r="V220" s="171">
        <f>SUM('General Liability'!BE$100+'General Liability'!BE$110)*$BI220</f>
        <v>0</v>
      </c>
      <c r="W220" s="171">
        <f>SUM('General Liability'!BF$100+'General Liability'!BF$110)*$BI220</f>
        <v>0</v>
      </c>
      <c r="X220" s="171">
        <f>SUM('General Liability'!BG$100+'General Liability'!BG$110)*$BI220</f>
        <v>0</v>
      </c>
      <c r="Y220" s="171">
        <f>SUM('General Liability'!BH$100+'General Liability'!BH$110)*$BI220</f>
        <v>0</v>
      </c>
      <c r="Z220" s="171">
        <f>SUM('General Liability'!BI$100+'General Liability'!BI$110)*$BI220</f>
        <v>0</v>
      </c>
      <c r="AA220" s="171">
        <f>SUM('General Liability'!BJ$100+'General Liability'!BJ$110)*$BI220</f>
        <v>0</v>
      </c>
      <c r="AB220" s="171">
        <f>SUM('General Liability'!BK$100+'General Liability'!BK$110)*$BI220</f>
        <v>0</v>
      </c>
      <c r="AC220" s="171">
        <f>SUM('General Liability'!BL$100+'General Liability'!BL$110)*$BI220</f>
        <v>0</v>
      </c>
      <c r="AD220" s="171">
        <f>SUM('General Liability'!BM$100+'General Liability'!BM$110)*$BI220</f>
        <v>0</v>
      </c>
      <c r="AE220" s="171">
        <f>SUM('General Liability'!BN$100+'General Liability'!BN$110)*$BI220</f>
        <v>0</v>
      </c>
      <c r="AF220" s="171">
        <f>SUM('General Liability'!BO$100+'General Liability'!BO$110)*$BI220</f>
        <v>0</v>
      </c>
      <c r="AG220" s="171">
        <f>SUM('General Liability'!BP$100+'General Liability'!BP$110)*$BI220</f>
        <v>0</v>
      </c>
      <c r="AH220" s="171">
        <f>SUM('General Liability'!BQ$100+'General Liability'!BQ$110)*$BI220</f>
        <v>0</v>
      </c>
      <c r="AI220" s="171">
        <f>SUM('General Liability'!BR$100+'General Liability'!BR$110)*$BI220</f>
        <v>0</v>
      </c>
      <c r="AJ220" s="171">
        <f>SUM('General Liability'!BS$100+'General Liability'!BS$110)*$BI220</f>
        <v>0</v>
      </c>
      <c r="AK220" s="171">
        <f>SUM('General Liability'!BT$100+'General Liability'!BT$110)*$BI220</f>
        <v>0</v>
      </c>
      <c r="AL220" s="171">
        <f>SUM('General Liability'!BU$100+'General Liability'!BU$110)*$BI220</f>
        <v>0</v>
      </c>
      <c r="AM220" s="171">
        <f>SUM('General Liability'!BV$100+'General Liability'!BV$110)*$BI220</f>
        <v>0</v>
      </c>
      <c r="AN220" s="171">
        <f>SUM('General Liability'!BW$100+'General Liability'!BW$110)*$BI220</f>
        <v>0</v>
      </c>
      <c r="AO220" s="171">
        <f>SUM('General Liability'!BX$100+'General Liability'!BX$110)*$BI220</f>
        <v>0</v>
      </c>
      <c r="AP220" s="171">
        <f>SUM('General Liability'!BY$100+'General Liability'!BY$110)*$BI220</f>
        <v>0</v>
      </c>
      <c r="AQ220" s="171">
        <f>SUM('General Liability'!BZ$100+'General Liability'!BZ$110)*$BI220</f>
        <v>0</v>
      </c>
      <c r="AR220" s="171">
        <f>SUM('General Liability'!CA$100+'General Liability'!CA$110)*$BI220</f>
        <v>0</v>
      </c>
      <c r="AS220" s="171">
        <f>SUM('General Liability'!CB$100+'General Liability'!CB$110)*$BI220</f>
        <v>0</v>
      </c>
      <c r="AT220" s="171">
        <f>SUM('General Liability'!CC$100+'General Liability'!CC$110)*$BI220</f>
        <v>0</v>
      </c>
      <c r="AU220" s="171">
        <f>SUM('General Liability'!CD$100+'General Liability'!CD$110)*$BI220</f>
        <v>0</v>
      </c>
      <c r="AV220" s="171">
        <f>SUM('General Liability'!CE$100+'General Liability'!CE$110)*$BI220</f>
        <v>0</v>
      </c>
      <c r="AW220" s="171">
        <f>SUM('General Liability'!CF$100+'General Liability'!CF$110)*$BI220</f>
        <v>0</v>
      </c>
      <c r="AX220" s="171">
        <f>SUM('General Liability'!CG$100+'General Liability'!CG$110)*$BI220</f>
        <v>0</v>
      </c>
      <c r="AY220" s="171">
        <f>SUM('General Liability'!CH$100+'General Liability'!CH$110)*$BI220</f>
        <v>0</v>
      </c>
      <c r="AZ220" s="171">
        <f>SUM('General Liability'!CI$100+'General Liability'!CI$110)*$BI220</f>
        <v>0</v>
      </c>
      <c r="BA220" s="171">
        <f>SUM('General Liability'!CJ$100+'General Liability'!CJ$110)*$BI220</f>
        <v>0</v>
      </c>
      <c r="BB220" s="171">
        <f>SUM('General Liability'!CK$100+'General Liability'!CK$110)*$BI220</f>
        <v>0</v>
      </c>
      <c r="BC220" s="171">
        <f>SUM('General Liability'!CL$100+'General Liability'!CL$110)*$BI220</f>
        <v>0</v>
      </c>
      <c r="BD220" s="171">
        <f>SUM('General Liability'!CM$100+'General Liability'!CM$110)*$BI220</f>
        <v>0</v>
      </c>
      <c r="BE220" s="171">
        <f>SUM('General Liability'!CN$100+'General Liability'!CN$110)*$BI220</f>
        <v>0</v>
      </c>
      <c r="BF220" s="171">
        <f>SUM('General Liability'!CO$100+'General Liability'!CO$110)*$BI220</f>
        <v>0</v>
      </c>
      <c r="BG220" s="171">
        <f>SUM('General Liability'!CP$100+'General Liability'!CP$110)*$BI220</f>
        <v>0</v>
      </c>
      <c r="BI220" s="174">
        <f>SUMIF(Revenue!$P:$P,'GL - Import (US)'!$F220,Revenue!$J:$J)</f>
        <v>0</v>
      </c>
    </row>
    <row r="221" spans="1:61" s="173" customFormat="1" ht="12.75" hidden="1" customHeight="1">
      <c r="A221" s="177" t="s">
        <v>473</v>
      </c>
      <c r="B221" s="178" t="s">
        <v>587</v>
      </c>
      <c r="C221" s="170" cm="1">
        <f t="array" ref="C221">IFERROR(INDEX('Legal Entity'!B:B,MATCH('GL - Import (US)'!F221,'Legal Entity'!A:A,0),0),0)</f>
        <v>0</v>
      </c>
      <c r="D221" s="170" t="str" cm="1">
        <f t="array" ref="D221">IFERROR(INDEX('Legal Entity'!C:C,MATCH(F221,'Legal Entity'!A:A,0),0),0)</f>
        <v>US</v>
      </c>
      <c r="E221" s="170" t="s">
        <v>631</v>
      </c>
      <c r="F221" s="170" t="s">
        <v>650</v>
      </c>
      <c r="G221" s="170"/>
      <c r="H221" s="171">
        <f>SUM('General Liability'!AQ$100+'General Liability'!AQ$110)*$BI221</f>
        <v>0</v>
      </c>
      <c r="I221" s="171">
        <f>SUM('General Liability'!AR$100+'General Liability'!AR$110)*$BI221</f>
        <v>0</v>
      </c>
      <c r="J221" s="171">
        <f>SUM('General Liability'!AS$100+'General Liability'!AS$110)*$BI221</f>
        <v>0</v>
      </c>
      <c r="K221" s="171">
        <f>SUM('General Liability'!AT$100+'General Liability'!AT$110)*$BI221</f>
        <v>0</v>
      </c>
      <c r="L221" s="171">
        <f>SUM('General Liability'!AU$100+'General Liability'!AU$110)*$BI221</f>
        <v>0</v>
      </c>
      <c r="M221" s="171">
        <f>SUM('General Liability'!AV$100+'General Liability'!AV$110)*$BI221</f>
        <v>0</v>
      </c>
      <c r="N221" s="171">
        <f>SUM('General Liability'!AW$100+'General Liability'!AW$110)*$BI221</f>
        <v>0</v>
      </c>
      <c r="O221" s="171">
        <f>SUM('General Liability'!AX$100+'General Liability'!AX$110)*$BI221</f>
        <v>0</v>
      </c>
      <c r="P221" s="171">
        <f>SUM('General Liability'!AY$100+'General Liability'!AY$110)*$BI221</f>
        <v>0</v>
      </c>
      <c r="Q221" s="171">
        <f>SUM('General Liability'!AZ$100+'General Liability'!AZ$110)*$BI221</f>
        <v>0</v>
      </c>
      <c r="R221" s="171">
        <f>SUM('General Liability'!BA$100+'General Liability'!BA$110)*$BI221</f>
        <v>0</v>
      </c>
      <c r="S221" s="171">
        <f>SUM('General Liability'!BB$100+'General Liability'!BB$110)*$BI221</f>
        <v>0</v>
      </c>
      <c r="T221" s="171">
        <f>SUM('General Liability'!BC$100+'General Liability'!BC$110)*$BI221</f>
        <v>0</v>
      </c>
      <c r="U221" s="171">
        <f>SUM('General Liability'!BD$100+'General Liability'!BD$110)*$BI221</f>
        <v>0</v>
      </c>
      <c r="V221" s="171">
        <f>SUM('General Liability'!BE$100+'General Liability'!BE$110)*$BI221</f>
        <v>0</v>
      </c>
      <c r="W221" s="171">
        <f>SUM('General Liability'!BF$100+'General Liability'!BF$110)*$BI221</f>
        <v>0</v>
      </c>
      <c r="X221" s="171">
        <f>SUM('General Liability'!BG$100+'General Liability'!BG$110)*$BI221</f>
        <v>0</v>
      </c>
      <c r="Y221" s="171">
        <f>SUM('General Liability'!BH$100+'General Liability'!BH$110)*$BI221</f>
        <v>0</v>
      </c>
      <c r="Z221" s="171">
        <f>SUM('General Liability'!BI$100+'General Liability'!BI$110)*$BI221</f>
        <v>0</v>
      </c>
      <c r="AA221" s="171">
        <f>SUM('General Liability'!BJ$100+'General Liability'!BJ$110)*$BI221</f>
        <v>0</v>
      </c>
      <c r="AB221" s="171">
        <f>SUM('General Liability'!BK$100+'General Liability'!BK$110)*$BI221</f>
        <v>0</v>
      </c>
      <c r="AC221" s="171">
        <f>SUM('General Liability'!BL$100+'General Liability'!BL$110)*$BI221</f>
        <v>0</v>
      </c>
      <c r="AD221" s="171">
        <f>SUM('General Liability'!BM$100+'General Liability'!BM$110)*$BI221</f>
        <v>0</v>
      </c>
      <c r="AE221" s="171">
        <f>SUM('General Liability'!BN$100+'General Liability'!BN$110)*$BI221</f>
        <v>0</v>
      </c>
      <c r="AF221" s="171">
        <f>SUM('General Liability'!BO$100+'General Liability'!BO$110)*$BI221</f>
        <v>0</v>
      </c>
      <c r="AG221" s="171">
        <f>SUM('General Liability'!BP$100+'General Liability'!BP$110)*$BI221</f>
        <v>0</v>
      </c>
      <c r="AH221" s="171">
        <f>SUM('General Liability'!BQ$100+'General Liability'!BQ$110)*$BI221</f>
        <v>0</v>
      </c>
      <c r="AI221" s="171">
        <f>SUM('General Liability'!BR$100+'General Liability'!BR$110)*$BI221</f>
        <v>0</v>
      </c>
      <c r="AJ221" s="171">
        <f>SUM('General Liability'!BS$100+'General Liability'!BS$110)*$BI221</f>
        <v>0</v>
      </c>
      <c r="AK221" s="171">
        <f>SUM('General Liability'!BT$100+'General Liability'!BT$110)*$BI221</f>
        <v>0</v>
      </c>
      <c r="AL221" s="171">
        <f>SUM('General Liability'!BU$100+'General Liability'!BU$110)*$BI221</f>
        <v>0</v>
      </c>
      <c r="AM221" s="171">
        <f>SUM('General Liability'!BV$100+'General Liability'!BV$110)*$BI221</f>
        <v>0</v>
      </c>
      <c r="AN221" s="171">
        <f>SUM('General Liability'!BW$100+'General Liability'!BW$110)*$BI221</f>
        <v>0</v>
      </c>
      <c r="AO221" s="171">
        <f>SUM('General Liability'!BX$100+'General Liability'!BX$110)*$BI221</f>
        <v>0</v>
      </c>
      <c r="AP221" s="171">
        <f>SUM('General Liability'!BY$100+'General Liability'!BY$110)*$BI221</f>
        <v>0</v>
      </c>
      <c r="AQ221" s="171">
        <f>SUM('General Liability'!BZ$100+'General Liability'!BZ$110)*$BI221</f>
        <v>0</v>
      </c>
      <c r="AR221" s="171">
        <f>SUM('General Liability'!CA$100+'General Liability'!CA$110)*$BI221</f>
        <v>0</v>
      </c>
      <c r="AS221" s="171">
        <f>SUM('General Liability'!CB$100+'General Liability'!CB$110)*$BI221</f>
        <v>0</v>
      </c>
      <c r="AT221" s="171">
        <f>SUM('General Liability'!CC$100+'General Liability'!CC$110)*$BI221</f>
        <v>0</v>
      </c>
      <c r="AU221" s="171">
        <f>SUM('General Liability'!CD$100+'General Liability'!CD$110)*$BI221</f>
        <v>0</v>
      </c>
      <c r="AV221" s="171">
        <f>SUM('General Liability'!CE$100+'General Liability'!CE$110)*$BI221</f>
        <v>0</v>
      </c>
      <c r="AW221" s="171">
        <f>SUM('General Liability'!CF$100+'General Liability'!CF$110)*$BI221</f>
        <v>0</v>
      </c>
      <c r="AX221" s="171">
        <f>SUM('General Liability'!CG$100+'General Liability'!CG$110)*$BI221</f>
        <v>0</v>
      </c>
      <c r="AY221" s="171">
        <f>SUM('General Liability'!CH$100+'General Liability'!CH$110)*$BI221</f>
        <v>0</v>
      </c>
      <c r="AZ221" s="171">
        <f>SUM('General Liability'!CI$100+'General Liability'!CI$110)*$BI221</f>
        <v>0</v>
      </c>
      <c r="BA221" s="171">
        <f>SUM('General Liability'!CJ$100+'General Liability'!CJ$110)*$BI221</f>
        <v>0</v>
      </c>
      <c r="BB221" s="171">
        <f>SUM('General Liability'!CK$100+'General Liability'!CK$110)*$BI221</f>
        <v>0</v>
      </c>
      <c r="BC221" s="171">
        <f>SUM('General Liability'!CL$100+'General Liability'!CL$110)*$BI221</f>
        <v>0</v>
      </c>
      <c r="BD221" s="171">
        <f>SUM('General Liability'!CM$100+'General Liability'!CM$110)*$BI221</f>
        <v>0</v>
      </c>
      <c r="BE221" s="171">
        <f>SUM('General Liability'!CN$100+'General Liability'!CN$110)*$BI221</f>
        <v>0</v>
      </c>
      <c r="BF221" s="171">
        <f>SUM('General Liability'!CO$100+'General Liability'!CO$110)*$BI221</f>
        <v>0</v>
      </c>
      <c r="BG221" s="171">
        <f>SUM('General Liability'!CP$100+'General Liability'!CP$110)*$BI221</f>
        <v>0</v>
      </c>
      <c r="BI221" s="174">
        <f>SUMIF(Revenue!$P:$P,'GL - Import (US)'!$F221,Revenue!$J:$J)</f>
        <v>0</v>
      </c>
    </row>
    <row r="222" spans="1:61" s="173" customFormat="1" ht="12.75" hidden="1" customHeight="1">
      <c r="A222" s="177" t="s">
        <v>473</v>
      </c>
      <c r="B222" s="178" t="s">
        <v>587</v>
      </c>
      <c r="C222" s="170" t="str" cm="1">
        <f t="array" ref="C222">IFERROR(INDEX('Legal Entity'!B:B,MATCH('GL - Import (US)'!F222,'Legal Entity'!A:A,0),0),0)</f>
        <v>1215 - Golden Heart Utilities, Inc.</v>
      </c>
      <c r="D222" s="170" t="str" cm="1">
        <f t="array" ref="D222">IFERROR(INDEX('Legal Entity'!C:C,MATCH(F222,'Legal Entity'!A:A,0),0),0)</f>
        <v>US</v>
      </c>
      <c r="E222" s="170" t="s">
        <v>631</v>
      </c>
      <c r="F222" s="170" t="s">
        <v>55</v>
      </c>
      <c r="G222" s="170"/>
      <c r="H222" s="171">
        <f>SUM('General Liability'!AQ$100+'General Liability'!AQ$110)*$BI222</f>
        <v>0</v>
      </c>
      <c r="I222" s="171">
        <f>SUM('General Liability'!AR$100+'General Liability'!AR$110)*$BI222</f>
        <v>0</v>
      </c>
      <c r="J222" s="171">
        <f>SUM('General Liability'!AS$100+'General Liability'!AS$110)*$BI222</f>
        <v>0</v>
      </c>
      <c r="K222" s="171">
        <f>SUM('General Liability'!AT$100+'General Liability'!AT$110)*$BI222</f>
        <v>0</v>
      </c>
      <c r="L222" s="171">
        <f>SUM('General Liability'!AU$100+'General Liability'!AU$110)*$BI222</f>
        <v>0</v>
      </c>
      <c r="M222" s="171">
        <f>SUM('General Liability'!AV$100+'General Liability'!AV$110)*$BI222</f>
        <v>0</v>
      </c>
      <c r="N222" s="171">
        <f>SUM('General Liability'!AW$100+'General Liability'!AW$110)*$BI222</f>
        <v>0</v>
      </c>
      <c r="O222" s="171">
        <f>SUM('General Liability'!AX$100+'General Liability'!AX$110)*$BI222</f>
        <v>0</v>
      </c>
      <c r="P222" s="171">
        <f>SUM('General Liability'!AY$100+'General Liability'!AY$110)*$BI222</f>
        <v>0</v>
      </c>
      <c r="Q222" s="171">
        <f>SUM('General Liability'!AZ$100+'General Liability'!AZ$110)*$BI222</f>
        <v>0</v>
      </c>
      <c r="R222" s="171">
        <f>SUM('General Liability'!BA$100+'General Liability'!BA$110)*$BI222</f>
        <v>0</v>
      </c>
      <c r="S222" s="171">
        <f>SUM('General Liability'!BB$100+'General Liability'!BB$110)*$BI222</f>
        <v>0</v>
      </c>
      <c r="T222" s="171">
        <f>SUM('General Liability'!BC$100+'General Liability'!BC$110)*$BI222</f>
        <v>0</v>
      </c>
      <c r="U222" s="171">
        <f>SUM('General Liability'!BD$100+'General Liability'!BD$110)*$BI222</f>
        <v>0</v>
      </c>
      <c r="V222" s="171">
        <f>SUM('General Liability'!BE$100+'General Liability'!BE$110)*$BI222</f>
        <v>0</v>
      </c>
      <c r="W222" s="171">
        <f>SUM('General Liability'!BF$100+'General Liability'!BF$110)*$BI222</f>
        <v>0</v>
      </c>
      <c r="X222" s="171">
        <f>SUM('General Liability'!BG$100+'General Liability'!BG$110)*$BI222</f>
        <v>0</v>
      </c>
      <c r="Y222" s="171">
        <f>SUM('General Liability'!BH$100+'General Liability'!BH$110)*$BI222</f>
        <v>0</v>
      </c>
      <c r="Z222" s="171">
        <f>SUM('General Liability'!BI$100+'General Liability'!BI$110)*$BI222</f>
        <v>0</v>
      </c>
      <c r="AA222" s="171">
        <f>SUM('General Liability'!BJ$100+'General Liability'!BJ$110)*$BI222</f>
        <v>0</v>
      </c>
      <c r="AB222" s="171">
        <f>SUM('General Liability'!BK$100+'General Liability'!BK$110)*$BI222</f>
        <v>0</v>
      </c>
      <c r="AC222" s="171">
        <f>SUM('General Liability'!BL$100+'General Liability'!BL$110)*$BI222</f>
        <v>0</v>
      </c>
      <c r="AD222" s="171">
        <f>SUM('General Liability'!BM$100+'General Liability'!BM$110)*$BI222</f>
        <v>0</v>
      </c>
      <c r="AE222" s="171">
        <f>SUM('General Liability'!BN$100+'General Liability'!BN$110)*$BI222</f>
        <v>0</v>
      </c>
      <c r="AF222" s="171">
        <f>SUM('General Liability'!BO$100+'General Liability'!BO$110)*$BI222</f>
        <v>0</v>
      </c>
      <c r="AG222" s="171">
        <f>SUM('General Liability'!BP$100+'General Liability'!BP$110)*$BI222</f>
        <v>0</v>
      </c>
      <c r="AH222" s="171">
        <f>SUM('General Liability'!BQ$100+'General Liability'!BQ$110)*$BI222</f>
        <v>0</v>
      </c>
      <c r="AI222" s="171">
        <f>SUM('General Liability'!BR$100+'General Liability'!BR$110)*$BI222</f>
        <v>0</v>
      </c>
      <c r="AJ222" s="171">
        <f>SUM('General Liability'!BS$100+'General Liability'!BS$110)*$BI222</f>
        <v>0</v>
      </c>
      <c r="AK222" s="171">
        <f>SUM('General Liability'!BT$100+'General Liability'!BT$110)*$BI222</f>
        <v>0</v>
      </c>
      <c r="AL222" s="171">
        <f>SUM('General Liability'!BU$100+'General Liability'!BU$110)*$BI222</f>
        <v>0</v>
      </c>
      <c r="AM222" s="171">
        <f>SUM('General Liability'!BV$100+'General Liability'!BV$110)*$BI222</f>
        <v>0</v>
      </c>
      <c r="AN222" s="171">
        <f>SUM('General Liability'!BW$100+'General Liability'!BW$110)*$BI222</f>
        <v>0</v>
      </c>
      <c r="AO222" s="171">
        <f>SUM('General Liability'!BX$100+'General Liability'!BX$110)*$BI222</f>
        <v>0</v>
      </c>
      <c r="AP222" s="171">
        <f>SUM('General Liability'!BY$100+'General Liability'!BY$110)*$BI222</f>
        <v>0</v>
      </c>
      <c r="AQ222" s="171">
        <f>SUM('General Liability'!BZ$100+'General Liability'!BZ$110)*$BI222</f>
        <v>0</v>
      </c>
      <c r="AR222" s="171">
        <f>SUM('General Liability'!CA$100+'General Liability'!CA$110)*$BI222</f>
        <v>0</v>
      </c>
      <c r="AS222" s="171">
        <f>SUM('General Liability'!CB$100+'General Liability'!CB$110)*$BI222</f>
        <v>0</v>
      </c>
      <c r="AT222" s="171">
        <f>SUM('General Liability'!CC$100+'General Liability'!CC$110)*$BI222</f>
        <v>0</v>
      </c>
      <c r="AU222" s="171">
        <f>SUM('General Liability'!CD$100+'General Liability'!CD$110)*$BI222</f>
        <v>0</v>
      </c>
      <c r="AV222" s="171">
        <f>SUM('General Liability'!CE$100+'General Liability'!CE$110)*$BI222</f>
        <v>0</v>
      </c>
      <c r="AW222" s="171">
        <f>SUM('General Liability'!CF$100+'General Liability'!CF$110)*$BI222</f>
        <v>0</v>
      </c>
      <c r="AX222" s="171">
        <f>SUM('General Liability'!CG$100+'General Liability'!CG$110)*$BI222</f>
        <v>0</v>
      </c>
      <c r="AY222" s="171">
        <f>SUM('General Liability'!CH$100+'General Liability'!CH$110)*$BI222</f>
        <v>0</v>
      </c>
      <c r="AZ222" s="171">
        <f>SUM('General Liability'!CI$100+'General Liability'!CI$110)*$BI222</f>
        <v>0</v>
      </c>
      <c r="BA222" s="171">
        <f>SUM('General Liability'!CJ$100+'General Liability'!CJ$110)*$BI222</f>
        <v>0</v>
      </c>
      <c r="BB222" s="171">
        <f>SUM('General Liability'!CK$100+'General Liability'!CK$110)*$BI222</f>
        <v>0</v>
      </c>
      <c r="BC222" s="171">
        <f>SUM('General Liability'!CL$100+'General Liability'!CL$110)*$BI222</f>
        <v>0</v>
      </c>
      <c r="BD222" s="171">
        <f>SUM('General Liability'!CM$100+'General Liability'!CM$110)*$BI222</f>
        <v>0</v>
      </c>
      <c r="BE222" s="171">
        <f>SUM('General Liability'!CN$100+'General Liability'!CN$110)*$BI222</f>
        <v>0</v>
      </c>
      <c r="BF222" s="171">
        <f>SUM('General Liability'!CO$100+'General Liability'!CO$110)*$BI222</f>
        <v>0</v>
      </c>
      <c r="BG222" s="171">
        <f>SUM('General Liability'!CP$100+'General Liability'!CP$110)*$BI222</f>
        <v>0</v>
      </c>
      <c r="BI222" s="174">
        <f>SUMIF(Revenue!$P:$P,'GL - Import (US)'!$F222,Revenue!$J:$J)</f>
        <v>0</v>
      </c>
    </row>
    <row r="223" spans="1:61" s="173" customFormat="1" ht="12.75" hidden="1" customHeight="1">
      <c r="A223" s="177" t="s">
        <v>473</v>
      </c>
      <c r="B223" s="178" t="s">
        <v>587</v>
      </c>
      <c r="C223" s="170" cm="1">
        <f t="array" ref="C223">IFERROR(INDEX('Legal Entity'!B:B,MATCH('GL - Import (US)'!F223,'Legal Entity'!A:A,0),0),0)</f>
        <v>0</v>
      </c>
      <c r="D223" s="170" t="str" cm="1">
        <f t="array" ref="D223">IFERROR(INDEX('Legal Entity'!C:C,MATCH(F223,'Legal Entity'!A:A,0),0),0)</f>
        <v>US</v>
      </c>
      <c r="E223" s="170" t="s">
        <v>631</v>
      </c>
      <c r="F223" s="170" t="s">
        <v>59</v>
      </c>
      <c r="G223" s="170"/>
      <c r="H223" s="171">
        <f>SUM('General Liability'!AQ$100+'General Liability'!AQ$110)*$BI223</f>
        <v>0</v>
      </c>
      <c r="I223" s="171">
        <f>SUM('General Liability'!AR$100+'General Liability'!AR$110)*$BI223</f>
        <v>0</v>
      </c>
      <c r="J223" s="171">
        <f>SUM('General Liability'!AS$100+'General Liability'!AS$110)*$BI223</f>
        <v>0</v>
      </c>
      <c r="K223" s="171">
        <f>SUM('General Liability'!AT$100+'General Liability'!AT$110)*$BI223</f>
        <v>0</v>
      </c>
      <c r="L223" s="171">
        <f>SUM('General Liability'!AU$100+'General Liability'!AU$110)*$BI223</f>
        <v>0</v>
      </c>
      <c r="M223" s="171">
        <f>SUM('General Liability'!AV$100+'General Liability'!AV$110)*$BI223</f>
        <v>0</v>
      </c>
      <c r="N223" s="171">
        <f>SUM('General Liability'!AW$100+'General Liability'!AW$110)*$BI223</f>
        <v>0</v>
      </c>
      <c r="O223" s="171">
        <f>SUM('General Liability'!AX$100+'General Liability'!AX$110)*$BI223</f>
        <v>0</v>
      </c>
      <c r="P223" s="171">
        <f>SUM('General Liability'!AY$100+'General Liability'!AY$110)*$BI223</f>
        <v>0</v>
      </c>
      <c r="Q223" s="171">
        <f>SUM('General Liability'!AZ$100+'General Liability'!AZ$110)*$BI223</f>
        <v>0</v>
      </c>
      <c r="R223" s="171">
        <f>SUM('General Liability'!BA$100+'General Liability'!BA$110)*$BI223</f>
        <v>0</v>
      </c>
      <c r="S223" s="171">
        <f>SUM('General Liability'!BB$100+'General Liability'!BB$110)*$BI223</f>
        <v>0</v>
      </c>
      <c r="T223" s="171">
        <f>SUM('General Liability'!BC$100+'General Liability'!BC$110)*$BI223</f>
        <v>0</v>
      </c>
      <c r="U223" s="171">
        <f>SUM('General Liability'!BD$100+'General Liability'!BD$110)*$BI223</f>
        <v>0</v>
      </c>
      <c r="V223" s="171">
        <f>SUM('General Liability'!BE$100+'General Liability'!BE$110)*$BI223</f>
        <v>0</v>
      </c>
      <c r="W223" s="171">
        <f>SUM('General Liability'!BF$100+'General Liability'!BF$110)*$BI223</f>
        <v>0</v>
      </c>
      <c r="X223" s="171">
        <f>SUM('General Liability'!BG$100+'General Liability'!BG$110)*$BI223</f>
        <v>0</v>
      </c>
      <c r="Y223" s="171">
        <f>SUM('General Liability'!BH$100+'General Liability'!BH$110)*$BI223</f>
        <v>0</v>
      </c>
      <c r="Z223" s="171">
        <f>SUM('General Liability'!BI$100+'General Liability'!BI$110)*$BI223</f>
        <v>0</v>
      </c>
      <c r="AA223" s="171">
        <f>SUM('General Liability'!BJ$100+'General Liability'!BJ$110)*$BI223</f>
        <v>0</v>
      </c>
      <c r="AB223" s="171">
        <f>SUM('General Liability'!BK$100+'General Liability'!BK$110)*$BI223</f>
        <v>0</v>
      </c>
      <c r="AC223" s="171">
        <f>SUM('General Liability'!BL$100+'General Liability'!BL$110)*$BI223</f>
        <v>0</v>
      </c>
      <c r="AD223" s="171">
        <f>SUM('General Liability'!BM$100+'General Liability'!BM$110)*$BI223</f>
        <v>0</v>
      </c>
      <c r="AE223" s="171">
        <f>SUM('General Liability'!BN$100+'General Liability'!BN$110)*$BI223</f>
        <v>0</v>
      </c>
      <c r="AF223" s="171">
        <f>SUM('General Liability'!BO$100+'General Liability'!BO$110)*$BI223</f>
        <v>0</v>
      </c>
      <c r="AG223" s="171">
        <f>SUM('General Liability'!BP$100+'General Liability'!BP$110)*$BI223</f>
        <v>0</v>
      </c>
      <c r="AH223" s="171">
        <f>SUM('General Liability'!BQ$100+'General Liability'!BQ$110)*$BI223</f>
        <v>0</v>
      </c>
      <c r="AI223" s="171">
        <f>SUM('General Liability'!BR$100+'General Liability'!BR$110)*$BI223</f>
        <v>0</v>
      </c>
      <c r="AJ223" s="171">
        <f>SUM('General Liability'!BS$100+'General Liability'!BS$110)*$BI223</f>
        <v>0</v>
      </c>
      <c r="AK223" s="171">
        <f>SUM('General Liability'!BT$100+'General Liability'!BT$110)*$BI223</f>
        <v>0</v>
      </c>
      <c r="AL223" s="171">
        <f>SUM('General Liability'!BU$100+'General Liability'!BU$110)*$BI223</f>
        <v>0</v>
      </c>
      <c r="AM223" s="171">
        <f>SUM('General Liability'!BV$100+'General Liability'!BV$110)*$BI223</f>
        <v>0</v>
      </c>
      <c r="AN223" s="171">
        <f>SUM('General Liability'!BW$100+'General Liability'!BW$110)*$BI223</f>
        <v>0</v>
      </c>
      <c r="AO223" s="171">
        <f>SUM('General Liability'!BX$100+'General Liability'!BX$110)*$BI223</f>
        <v>0</v>
      </c>
      <c r="AP223" s="171">
        <f>SUM('General Liability'!BY$100+'General Liability'!BY$110)*$BI223</f>
        <v>0</v>
      </c>
      <c r="AQ223" s="171">
        <f>SUM('General Liability'!BZ$100+'General Liability'!BZ$110)*$BI223</f>
        <v>0</v>
      </c>
      <c r="AR223" s="171">
        <f>SUM('General Liability'!CA$100+'General Liability'!CA$110)*$BI223</f>
        <v>0</v>
      </c>
      <c r="AS223" s="171">
        <f>SUM('General Liability'!CB$100+'General Liability'!CB$110)*$BI223</f>
        <v>0</v>
      </c>
      <c r="AT223" s="171">
        <f>SUM('General Liability'!CC$100+'General Liability'!CC$110)*$BI223</f>
        <v>0</v>
      </c>
      <c r="AU223" s="171">
        <f>SUM('General Liability'!CD$100+'General Liability'!CD$110)*$BI223</f>
        <v>0</v>
      </c>
      <c r="AV223" s="171">
        <f>SUM('General Liability'!CE$100+'General Liability'!CE$110)*$BI223</f>
        <v>0</v>
      </c>
      <c r="AW223" s="171">
        <f>SUM('General Liability'!CF$100+'General Liability'!CF$110)*$BI223</f>
        <v>0</v>
      </c>
      <c r="AX223" s="171">
        <f>SUM('General Liability'!CG$100+'General Liability'!CG$110)*$BI223</f>
        <v>0</v>
      </c>
      <c r="AY223" s="171">
        <f>SUM('General Liability'!CH$100+'General Liability'!CH$110)*$BI223</f>
        <v>0</v>
      </c>
      <c r="AZ223" s="171">
        <f>SUM('General Liability'!CI$100+'General Liability'!CI$110)*$BI223</f>
        <v>0</v>
      </c>
      <c r="BA223" s="171">
        <f>SUM('General Liability'!CJ$100+'General Liability'!CJ$110)*$BI223</f>
        <v>0</v>
      </c>
      <c r="BB223" s="171">
        <f>SUM('General Liability'!CK$100+'General Liability'!CK$110)*$BI223</f>
        <v>0</v>
      </c>
      <c r="BC223" s="171">
        <f>SUM('General Liability'!CL$100+'General Liability'!CL$110)*$BI223</f>
        <v>0</v>
      </c>
      <c r="BD223" s="171">
        <f>SUM('General Liability'!CM$100+'General Liability'!CM$110)*$BI223</f>
        <v>0</v>
      </c>
      <c r="BE223" s="171">
        <f>SUM('General Liability'!CN$100+'General Liability'!CN$110)*$BI223</f>
        <v>0</v>
      </c>
      <c r="BF223" s="171">
        <f>SUM('General Liability'!CO$100+'General Liability'!CO$110)*$BI223</f>
        <v>0</v>
      </c>
      <c r="BG223" s="171">
        <f>SUM('General Liability'!CP$100+'General Liability'!CP$110)*$BI223</f>
        <v>0</v>
      </c>
      <c r="BI223" s="174">
        <f>SUMIF(Revenue!$P:$P,'GL - Import (US)'!$F223,Revenue!$J:$J)</f>
        <v>0</v>
      </c>
    </row>
    <row r="224" spans="1:61" s="173" customFormat="1" ht="12.75" hidden="1" customHeight="1">
      <c r="A224" s="177" t="s">
        <v>473</v>
      </c>
      <c r="B224" s="178" t="s">
        <v>587</v>
      </c>
      <c r="C224" s="170" t="str" cm="1">
        <f t="array" ref="C224">IFERROR(INDEX('Legal Entity'!B:B,MATCH('GL - Import (US)'!F224,'Legal Entity'!A:A,0),0),0)</f>
        <v>1220 - College Utilities Corporation</v>
      </c>
      <c r="D224" s="170" t="str" cm="1">
        <f t="array" ref="D224">IFERROR(INDEX('Legal Entity'!C:C,MATCH(F224,'Legal Entity'!A:A,0),0),0)</f>
        <v>US</v>
      </c>
      <c r="E224" s="170" t="s">
        <v>631</v>
      </c>
      <c r="F224" s="170" t="s">
        <v>61</v>
      </c>
      <c r="G224" s="170"/>
      <c r="H224" s="171">
        <f>SUM('General Liability'!AQ$100+'General Liability'!AQ$110)*$BI224</f>
        <v>0</v>
      </c>
      <c r="I224" s="171">
        <f>SUM('General Liability'!AR$100+'General Liability'!AR$110)*$BI224</f>
        <v>0</v>
      </c>
      <c r="J224" s="171">
        <f>SUM('General Liability'!AS$100+'General Liability'!AS$110)*$BI224</f>
        <v>0</v>
      </c>
      <c r="K224" s="171">
        <f>SUM('General Liability'!AT$100+'General Liability'!AT$110)*$BI224</f>
        <v>0</v>
      </c>
      <c r="L224" s="171">
        <f>SUM('General Liability'!AU$100+'General Liability'!AU$110)*$BI224</f>
        <v>0</v>
      </c>
      <c r="M224" s="171">
        <f>SUM('General Liability'!AV$100+'General Liability'!AV$110)*$BI224</f>
        <v>0</v>
      </c>
      <c r="N224" s="171">
        <f>SUM('General Liability'!AW$100+'General Liability'!AW$110)*$BI224</f>
        <v>0</v>
      </c>
      <c r="O224" s="171">
        <f>SUM('General Liability'!AX$100+'General Liability'!AX$110)*$BI224</f>
        <v>0</v>
      </c>
      <c r="P224" s="171">
        <f>SUM('General Liability'!AY$100+'General Liability'!AY$110)*$BI224</f>
        <v>0</v>
      </c>
      <c r="Q224" s="171">
        <f>SUM('General Liability'!AZ$100+'General Liability'!AZ$110)*$BI224</f>
        <v>0</v>
      </c>
      <c r="R224" s="171">
        <f>SUM('General Liability'!BA$100+'General Liability'!BA$110)*$BI224</f>
        <v>0</v>
      </c>
      <c r="S224" s="171">
        <f>SUM('General Liability'!BB$100+'General Liability'!BB$110)*$BI224</f>
        <v>0</v>
      </c>
      <c r="T224" s="171">
        <f>SUM('General Liability'!BC$100+'General Liability'!BC$110)*$BI224</f>
        <v>0</v>
      </c>
      <c r="U224" s="171">
        <f>SUM('General Liability'!BD$100+'General Liability'!BD$110)*$BI224</f>
        <v>0</v>
      </c>
      <c r="V224" s="171">
        <f>SUM('General Liability'!BE$100+'General Liability'!BE$110)*$BI224</f>
        <v>0</v>
      </c>
      <c r="W224" s="171">
        <f>SUM('General Liability'!BF$100+'General Liability'!BF$110)*$BI224</f>
        <v>0</v>
      </c>
      <c r="X224" s="171">
        <f>SUM('General Liability'!BG$100+'General Liability'!BG$110)*$BI224</f>
        <v>0</v>
      </c>
      <c r="Y224" s="171">
        <f>SUM('General Liability'!BH$100+'General Liability'!BH$110)*$BI224</f>
        <v>0</v>
      </c>
      <c r="Z224" s="171">
        <f>SUM('General Liability'!BI$100+'General Liability'!BI$110)*$BI224</f>
        <v>0</v>
      </c>
      <c r="AA224" s="171">
        <f>SUM('General Liability'!BJ$100+'General Liability'!BJ$110)*$BI224</f>
        <v>0</v>
      </c>
      <c r="AB224" s="171">
        <f>SUM('General Liability'!BK$100+'General Liability'!BK$110)*$BI224</f>
        <v>0</v>
      </c>
      <c r="AC224" s="171">
        <f>SUM('General Liability'!BL$100+'General Liability'!BL$110)*$BI224</f>
        <v>0</v>
      </c>
      <c r="AD224" s="171">
        <f>SUM('General Liability'!BM$100+'General Liability'!BM$110)*$BI224</f>
        <v>0</v>
      </c>
      <c r="AE224" s="171">
        <f>SUM('General Liability'!BN$100+'General Liability'!BN$110)*$BI224</f>
        <v>0</v>
      </c>
      <c r="AF224" s="171">
        <f>SUM('General Liability'!BO$100+'General Liability'!BO$110)*$BI224</f>
        <v>0</v>
      </c>
      <c r="AG224" s="171">
        <f>SUM('General Liability'!BP$100+'General Liability'!BP$110)*$BI224</f>
        <v>0</v>
      </c>
      <c r="AH224" s="171">
        <f>SUM('General Liability'!BQ$100+'General Liability'!BQ$110)*$BI224</f>
        <v>0</v>
      </c>
      <c r="AI224" s="171">
        <f>SUM('General Liability'!BR$100+'General Liability'!BR$110)*$BI224</f>
        <v>0</v>
      </c>
      <c r="AJ224" s="171">
        <f>SUM('General Liability'!BS$100+'General Liability'!BS$110)*$BI224</f>
        <v>0</v>
      </c>
      <c r="AK224" s="171">
        <f>SUM('General Liability'!BT$100+'General Liability'!BT$110)*$BI224</f>
        <v>0</v>
      </c>
      <c r="AL224" s="171">
        <f>SUM('General Liability'!BU$100+'General Liability'!BU$110)*$BI224</f>
        <v>0</v>
      </c>
      <c r="AM224" s="171">
        <f>SUM('General Liability'!BV$100+'General Liability'!BV$110)*$BI224</f>
        <v>0</v>
      </c>
      <c r="AN224" s="171">
        <f>SUM('General Liability'!BW$100+'General Liability'!BW$110)*$BI224</f>
        <v>0</v>
      </c>
      <c r="AO224" s="171">
        <f>SUM('General Liability'!BX$100+'General Liability'!BX$110)*$BI224</f>
        <v>0</v>
      </c>
      <c r="AP224" s="171">
        <f>SUM('General Liability'!BY$100+'General Liability'!BY$110)*$BI224</f>
        <v>0</v>
      </c>
      <c r="AQ224" s="171">
        <f>SUM('General Liability'!BZ$100+'General Liability'!BZ$110)*$BI224</f>
        <v>0</v>
      </c>
      <c r="AR224" s="171">
        <f>SUM('General Liability'!CA$100+'General Liability'!CA$110)*$BI224</f>
        <v>0</v>
      </c>
      <c r="AS224" s="171">
        <f>SUM('General Liability'!CB$100+'General Liability'!CB$110)*$BI224</f>
        <v>0</v>
      </c>
      <c r="AT224" s="171">
        <f>SUM('General Liability'!CC$100+'General Liability'!CC$110)*$BI224</f>
        <v>0</v>
      </c>
      <c r="AU224" s="171">
        <f>SUM('General Liability'!CD$100+'General Liability'!CD$110)*$BI224</f>
        <v>0</v>
      </c>
      <c r="AV224" s="171">
        <f>SUM('General Liability'!CE$100+'General Liability'!CE$110)*$BI224</f>
        <v>0</v>
      </c>
      <c r="AW224" s="171">
        <f>SUM('General Liability'!CF$100+'General Liability'!CF$110)*$BI224</f>
        <v>0</v>
      </c>
      <c r="AX224" s="171">
        <f>SUM('General Liability'!CG$100+'General Liability'!CG$110)*$BI224</f>
        <v>0</v>
      </c>
      <c r="AY224" s="171">
        <f>SUM('General Liability'!CH$100+'General Liability'!CH$110)*$BI224</f>
        <v>0</v>
      </c>
      <c r="AZ224" s="171">
        <f>SUM('General Liability'!CI$100+'General Liability'!CI$110)*$BI224</f>
        <v>0</v>
      </c>
      <c r="BA224" s="171">
        <f>SUM('General Liability'!CJ$100+'General Liability'!CJ$110)*$BI224</f>
        <v>0</v>
      </c>
      <c r="BB224" s="171">
        <f>SUM('General Liability'!CK$100+'General Liability'!CK$110)*$BI224</f>
        <v>0</v>
      </c>
      <c r="BC224" s="171">
        <f>SUM('General Liability'!CL$100+'General Liability'!CL$110)*$BI224</f>
        <v>0</v>
      </c>
      <c r="BD224" s="171">
        <f>SUM('General Liability'!CM$100+'General Liability'!CM$110)*$BI224</f>
        <v>0</v>
      </c>
      <c r="BE224" s="171">
        <f>SUM('General Liability'!CN$100+'General Liability'!CN$110)*$BI224</f>
        <v>0</v>
      </c>
      <c r="BF224" s="171">
        <f>SUM('General Liability'!CO$100+'General Liability'!CO$110)*$BI224</f>
        <v>0</v>
      </c>
      <c r="BG224" s="171">
        <f>SUM('General Liability'!CP$100+'General Liability'!CP$110)*$BI224</f>
        <v>0</v>
      </c>
      <c r="BI224" s="174">
        <f>SUMIF(Revenue!$P:$P,'GL - Import (US)'!$F224,Revenue!$J:$J)</f>
        <v>0</v>
      </c>
    </row>
    <row r="225" spans="1:61" s="173" customFormat="1" ht="12.75" hidden="1" customHeight="1">
      <c r="A225" s="177" t="s">
        <v>473</v>
      </c>
      <c r="B225" s="178" t="s">
        <v>587</v>
      </c>
      <c r="C225" s="170" t="str" cm="1">
        <f t="array" ref="C225">IFERROR(INDEX('Legal Entity'!B:B,MATCH('GL - Import (US)'!F225,'Legal Entity'!A:A,0),0),0)</f>
        <v>1220 - College Utilities Corporation</v>
      </c>
      <c r="D225" s="170" t="str" cm="1">
        <f t="array" ref="D225">IFERROR(INDEX('Legal Entity'!C:C,MATCH(F225,'Legal Entity'!A:A,0),0),0)</f>
        <v>US</v>
      </c>
      <c r="E225" s="170" t="s">
        <v>631</v>
      </c>
      <c r="F225" s="170" t="s">
        <v>67</v>
      </c>
      <c r="G225" s="170"/>
      <c r="H225" s="171">
        <f>SUM('General Liability'!AQ$100+'General Liability'!AQ$110)*$BI225</f>
        <v>0</v>
      </c>
      <c r="I225" s="171">
        <f>SUM('General Liability'!AR$100+'General Liability'!AR$110)*$BI225</f>
        <v>0</v>
      </c>
      <c r="J225" s="171">
        <f>SUM('General Liability'!AS$100+'General Liability'!AS$110)*$BI225</f>
        <v>0</v>
      </c>
      <c r="K225" s="171">
        <f>SUM('General Liability'!AT$100+'General Liability'!AT$110)*$BI225</f>
        <v>0</v>
      </c>
      <c r="L225" s="171">
        <f>SUM('General Liability'!AU$100+'General Liability'!AU$110)*$BI225</f>
        <v>0</v>
      </c>
      <c r="M225" s="171">
        <f>SUM('General Liability'!AV$100+'General Liability'!AV$110)*$BI225</f>
        <v>0</v>
      </c>
      <c r="N225" s="171">
        <f>SUM('General Liability'!AW$100+'General Liability'!AW$110)*$BI225</f>
        <v>0</v>
      </c>
      <c r="O225" s="171">
        <f>SUM('General Liability'!AX$100+'General Liability'!AX$110)*$BI225</f>
        <v>0</v>
      </c>
      <c r="P225" s="171">
        <f>SUM('General Liability'!AY$100+'General Liability'!AY$110)*$BI225</f>
        <v>0</v>
      </c>
      <c r="Q225" s="171">
        <f>SUM('General Liability'!AZ$100+'General Liability'!AZ$110)*$BI225</f>
        <v>0</v>
      </c>
      <c r="R225" s="171">
        <f>SUM('General Liability'!BA$100+'General Liability'!BA$110)*$BI225</f>
        <v>0</v>
      </c>
      <c r="S225" s="171">
        <f>SUM('General Liability'!BB$100+'General Liability'!BB$110)*$BI225</f>
        <v>0</v>
      </c>
      <c r="T225" s="171">
        <f>SUM('General Liability'!BC$100+'General Liability'!BC$110)*$BI225</f>
        <v>0</v>
      </c>
      <c r="U225" s="171">
        <f>SUM('General Liability'!BD$100+'General Liability'!BD$110)*$BI225</f>
        <v>0</v>
      </c>
      <c r="V225" s="171">
        <f>SUM('General Liability'!BE$100+'General Liability'!BE$110)*$BI225</f>
        <v>0</v>
      </c>
      <c r="W225" s="171">
        <f>SUM('General Liability'!BF$100+'General Liability'!BF$110)*$BI225</f>
        <v>0</v>
      </c>
      <c r="X225" s="171">
        <f>SUM('General Liability'!BG$100+'General Liability'!BG$110)*$BI225</f>
        <v>0</v>
      </c>
      <c r="Y225" s="171">
        <f>SUM('General Liability'!BH$100+'General Liability'!BH$110)*$BI225</f>
        <v>0</v>
      </c>
      <c r="Z225" s="171">
        <f>SUM('General Liability'!BI$100+'General Liability'!BI$110)*$BI225</f>
        <v>0</v>
      </c>
      <c r="AA225" s="171">
        <f>SUM('General Liability'!BJ$100+'General Liability'!BJ$110)*$BI225</f>
        <v>0</v>
      </c>
      <c r="AB225" s="171">
        <f>SUM('General Liability'!BK$100+'General Liability'!BK$110)*$BI225</f>
        <v>0</v>
      </c>
      <c r="AC225" s="171">
        <f>SUM('General Liability'!BL$100+'General Liability'!BL$110)*$BI225</f>
        <v>0</v>
      </c>
      <c r="AD225" s="171">
        <f>SUM('General Liability'!BM$100+'General Liability'!BM$110)*$BI225</f>
        <v>0</v>
      </c>
      <c r="AE225" s="171">
        <f>SUM('General Liability'!BN$100+'General Liability'!BN$110)*$BI225</f>
        <v>0</v>
      </c>
      <c r="AF225" s="171">
        <f>SUM('General Liability'!BO$100+'General Liability'!BO$110)*$BI225</f>
        <v>0</v>
      </c>
      <c r="AG225" s="171">
        <f>SUM('General Liability'!BP$100+'General Liability'!BP$110)*$BI225</f>
        <v>0</v>
      </c>
      <c r="AH225" s="171">
        <f>SUM('General Liability'!BQ$100+'General Liability'!BQ$110)*$BI225</f>
        <v>0</v>
      </c>
      <c r="AI225" s="171">
        <f>SUM('General Liability'!BR$100+'General Liability'!BR$110)*$BI225</f>
        <v>0</v>
      </c>
      <c r="AJ225" s="171">
        <f>SUM('General Liability'!BS$100+'General Liability'!BS$110)*$BI225</f>
        <v>0</v>
      </c>
      <c r="AK225" s="171">
        <f>SUM('General Liability'!BT$100+'General Liability'!BT$110)*$BI225</f>
        <v>0</v>
      </c>
      <c r="AL225" s="171">
        <f>SUM('General Liability'!BU$100+'General Liability'!BU$110)*$BI225</f>
        <v>0</v>
      </c>
      <c r="AM225" s="171">
        <f>SUM('General Liability'!BV$100+'General Liability'!BV$110)*$BI225</f>
        <v>0</v>
      </c>
      <c r="AN225" s="171">
        <f>SUM('General Liability'!BW$100+'General Liability'!BW$110)*$BI225</f>
        <v>0</v>
      </c>
      <c r="AO225" s="171">
        <f>SUM('General Liability'!BX$100+'General Liability'!BX$110)*$BI225</f>
        <v>0</v>
      </c>
      <c r="AP225" s="171">
        <f>SUM('General Liability'!BY$100+'General Liability'!BY$110)*$BI225</f>
        <v>0</v>
      </c>
      <c r="AQ225" s="171">
        <f>SUM('General Liability'!BZ$100+'General Liability'!BZ$110)*$BI225</f>
        <v>0</v>
      </c>
      <c r="AR225" s="171">
        <f>SUM('General Liability'!CA$100+'General Liability'!CA$110)*$BI225</f>
        <v>0</v>
      </c>
      <c r="AS225" s="171">
        <f>SUM('General Liability'!CB$100+'General Liability'!CB$110)*$BI225</f>
        <v>0</v>
      </c>
      <c r="AT225" s="171">
        <f>SUM('General Liability'!CC$100+'General Liability'!CC$110)*$BI225</f>
        <v>0</v>
      </c>
      <c r="AU225" s="171">
        <f>SUM('General Liability'!CD$100+'General Liability'!CD$110)*$BI225</f>
        <v>0</v>
      </c>
      <c r="AV225" s="171">
        <f>SUM('General Liability'!CE$100+'General Liability'!CE$110)*$BI225</f>
        <v>0</v>
      </c>
      <c r="AW225" s="171">
        <f>SUM('General Liability'!CF$100+'General Liability'!CF$110)*$BI225</f>
        <v>0</v>
      </c>
      <c r="AX225" s="171">
        <f>SUM('General Liability'!CG$100+'General Liability'!CG$110)*$BI225</f>
        <v>0</v>
      </c>
      <c r="AY225" s="171">
        <f>SUM('General Liability'!CH$100+'General Liability'!CH$110)*$BI225</f>
        <v>0</v>
      </c>
      <c r="AZ225" s="171">
        <f>SUM('General Liability'!CI$100+'General Liability'!CI$110)*$BI225</f>
        <v>0</v>
      </c>
      <c r="BA225" s="171">
        <f>SUM('General Liability'!CJ$100+'General Liability'!CJ$110)*$BI225</f>
        <v>0</v>
      </c>
      <c r="BB225" s="171">
        <f>SUM('General Liability'!CK$100+'General Liability'!CK$110)*$BI225</f>
        <v>0</v>
      </c>
      <c r="BC225" s="171">
        <f>SUM('General Liability'!CL$100+'General Liability'!CL$110)*$BI225</f>
        <v>0</v>
      </c>
      <c r="BD225" s="171">
        <f>SUM('General Liability'!CM$100+'General Liability'!CM$110)*$BI225</f>
        <v>0</v>
      </c>
      <c r="BE225" s="171">
        <f>SUM('General Liability'!CN$100+'General Liability'!CN$110)*$BI225</f>
        <v>0</v>
      </c>
      <c r="BF225" s="171">
        <f>SUM('General Liability'!CO$100+'General Liability'!CO$110)*$BI225</f>
        <v>0</v>
      </c>
      <c r="BG225" s="171">
        <f>SUM('General Liability'!CP$100+'General Liability'!CP$110)*$BI225</f>
        <v>0</v>
      </c>
      <c r="BI225" s="174">
        <f>SUMIF(Revenue!$P:$P,'GL - Import (US)'!$F225,Revenue!$J:$J)</f>
        <v>0</v>
      </c>
    </row>
    <row r="226" spans="1:61" s="173" customFormat="1" ht="12.75" hidden="1" customHeight="1">
      <c r="A226" s="177" t="s">
        <v>473</v>
      </c>
      <c r="B226" s="178" t="s">
        <v>587</v>
      </c>
      <c r="C226" s="170" t="str" cm="1">
        <f t="array" ref="C226">IFERROR(INDEX('Legal Entity'!B:B,MATCH('GL - Import (US)'!F226,'Legal Entity'!A:A,0),0),0)</f>
        <v>1220 - College Utilities Corporation</v>
      </c>
      <c r="D226" s="170" t="str" cm="1">
        <f t="array" ref="D226">IFERROR(INDEX('Legal Entity'!C:C,MATCH(F226,'Legal Entity'!A:A,0),0),0)</f>
        <v>US</v>
      </c>
      <c r="E226" s="170" t="s">
        <v>631</v>
      </c>
      <c r="F226" s="170" t="s">
        <v>79</v>
      </c>
      <c r="G226" s="170"/>
      <c r="H226" s="171">
        <f>SUM('General Liability'!AQ$100+'General Liability'!AQ$110)*$BI226</f>
        <v>0</v>
      </c>
      <c r="I226" s="171">
        <f>SUM('General Liability'!AR$100+'General Liability'!AR$110)*$BI226</f>
        <v>0</v>
      </c>
      <c r="J226" s="171">
        <f>SUM('General Liability'!AS$100+'General Liability'!AS$110)*$BI226</f>
        <v>0</v>
      </c>
      <c r="K226" s="171">
        <f>SUM('General Liability'!AT$100+'General Liability'!AT$110)*$BI226</f>
        <v>0</v>
      </c>
      <c r="L226" s="171">
        <f>SUM('General Liability'!AU$100+'General Liability'!AU$110)*$BI226</f>
        <v>0</v>
      </c>
      <c r="M226" s="171">
        <f>SUM('General Liability'!AV$100+'General Liability'!AV$110)*$BI226</f>
        <v>0</v>
      </c>
      <c r="N226" s="171">
        <f>SUM('General Liability'!AW$100+'General Liability'!AW$110)*$BI226</f>
        <v>0</v>
      </c>
      <c r="O226" s="171">
        <f>SUM('General Liability'!AX$100+'General Liability'!AX$110)*$BI226</f>
        <v>0</v>
      </c>
      <c r="P226" s="171">
        <f>SUM('General Liability'!AY$100+'General Liability'!AY$110)*$BI226</f>
        <v>0</v>
      </c>
      <c r="Q226" s="171">
        <f>SUM('General Liability'!AZ$100+'General Liability'!AZ$110)*$BI226</f>
        <v>0</v>
      </c>
      <c r="R226" s="171">
        <f>SUM('General Liability'!BA$100+'General Liability'!BA$110)*$BI226</f>
        <v>0</v>
      </c>
      <c r="S226" s="171">
        <f>SUM('General Liability'!BB$100+'General Liability'!BB$110)*$BI226</f>
        <v>0</v>
      </c>
      <c r="T226" s="171">
        <f>SUM('General Liability'!BC$100+'General Liability'!BC$110)*$BI226</f>
        <v>0</v>
      </c>
      <c r="U226" s="171">
        <f>SUM('General Liability'!BD$100+'General Liability'!BD$110)*$BI226</f>
        <v>0</v>
      </c>
      <c r="V226" s="171">
        <f>SUM('General Liability'!BE$100+'General Liability'!BE$110)*$BI226</f>
        <v>0</v>
      </c>
      <c r="W226" s="171">
        <f>SUM('General Liability'!BF$100+'General Liability'!BF$110)*$BI226</f>
        <v>0</v>
      </c>
      <c r="X226" s="171">
        <f>SUM('General Liability'!BG$100+'General Liability'!BG$110)*$BI226</f>
        <v>0</v>
      </c>
      <c r="Y226" s="171">
        <f>SUM('General Liability'!BH$100+'General Liability'!BH$110)*$BI226</f>
        <v>0</v>
      </c>
      <c r="Z226" s="171">
        <f>SUM('General Liability'!BI$100+'General Liability'!BI$110)*$BI226</f>
        <v>0</v>
      </c>
      <c r="AA226" s="171">
        <f>SUM('General Liability'!BJ$100+'General Liability'!BJ$110)*$BI226</f>
        <v>0</v>
      </c>
      <c r="AB226" s="171">
        <f>SUM('General Liability'!BK$100+'General Liability'!BK$110)*$BI226</f>
        <v>0</v>
      </c>
      <c r="AC226" s="171">
        <f>SUM('General Liability'!BL$100+'General Liability'!BL$110)*$BI226</f>
        <v>0</v>
      </c>
      <c r="AD226" s="171">
        <f>SUM('General Liability'!BM$100+'General Liability'!BM$110)*$BI226</f>
        <v>0</v>
      </c>
      <c r="AE226" s="171">
        <f>SUM('General Liability'!BN$100+'General Liability'!BN$110)*$BI226</f>
        <v>0</v>
      </c>
      <c r="AF226" s="171">
        <f>SUM('General Liability'!BO$100+'General Liability'!BO$110)*$BI226</f>
        <v>0</v>
      </c>
      <c r="AG226" s="171">
        <f>SUM('General Liability'!BP$100+'General Liability'!BP$110)*$BI226</f>
        <v>0</v>
      </c>
      <c r="AH226" s="171">
        <f>SUM('General Liability'!BQ$100+'General Liability'!BQ$110)*$BI226</f>
        <v>0</v>
      </c>
      <c r="AI226" s="171">
        <f>SUM('General Liability'!BR$100+'General Liability'!BR$110)*$BI226</f>
        <v>0</v>
      </c>
      <c r="AJ226" s="171">
        <f>SUM('General Liability'!BS$100+'General Liability'!BS$110)*$BI226</f>
        <v>0</v>
      </c>
      <c r="AK226" s="171">
        <f>SUM('General Liability'!BT$100+'General Liability'!BT$110)*$BI226</f>
        <v>0</v>
      </c>
      <c r="AL226" s="171">
        <f>SUM('General Liability'!BU$100+'General Liability'!BU$110)*$BI226</f>
        <v>0</v>
      </c>
      <c r="AM226" s="171">
        <f>SUM('General Liability'!BV$100+'General Liability'!BV$110)*$BI226</f>
        <v>0</v>
      </c>
      <c r="AN226" s="171">
        <f>SUM('General Liability'!BW$100+'General Liability'!BW$110)*$BI226</f>
        <v>0</v>
      </c>
      <c r="AO226" s="171">
        <f>SUM('General Liability'!BX$100+'General Liability'!BX$110)*$BI226</f>
        <v>0</v>
      </c>
      <c r="AP226" s="171">
        <f>SUM('General Liability'!BY$100+'General Liability'!BY$110)*$BI226</f>
        <v>0</v>
      </c>
      <c r="AQ226" s="171">
        <f>SUM('General Liability'!BZ$100+'General Liability'!BZ$110)*$BI226</f>
        <v>0</v>
      </c>
      <c r="AR226" s="171">
        <f>SUM('General Liability'!CA$100+'General Liability'!CA$110)*$BI226</f>
        <v>0</v>
      </c>
      <c r="AS226" s="171">
        <f>SUM('General Liability'!CB$100+'General Liability'!CB$110)*$BI226</f>
        <v>0</v>
      </c>
      <c r="AT226" s="171">
        <f>SUM('General Liability'!CC$100+'General Liability'!CC$110)*$BI226</f>
        <v>0</v>
      </c>
      <c r="AU226" s="171">
        <f>SUM('General Liability'!CD$100+'General Liability'!CD$110)*$BI226</f>
        <v>0</v>
      </c>
      <c r="AV226" s="171">
        <f>SUM('General Liability'!CE$100+'General Liability'!CE$110)*$BI226</f>
        <v>0</v>
      </c>
      <c r="AW226" s="171">
        <f>SUM('General Liability'!CF$100+'General Liability'!CF$110)*$BI226</f>
        <v>0</v>
      </c>
      <c r="AX226" s="171">
        <f>SUM('General Liability'!CG$100+'General Liability'!CG$110)*$BI226</f>
        <v>0</v>
      </c>
      <c r="AY226" s="171">
        <f>SUM('General Liability'!CH$100+'General Liability'!CH$110)*$BI226</f>
        <v>0</v>
      </c>
      <c r="AZ226" s="171">
        <f>SUM('General Liability'!CI$100+'General Liability'!CI$110)*$BI226</f>
        <v>0</v>
      </c>
      <c r="BA226" s="171">
        <f>SUM('General Liability'!CJ$100+'General Liability'!CJ$110)*$BI226</f>
        <v>0</v>
      </c>
      <c r="BB226" s="171">
        <f>SUM('General Liability'!CK$100+'General Liability'!CK$110)*$BI226</f>
        <v>0</v>
      </c>
      <c r="BC226" s="171">
        <f>SUM('General Liability'!CL$100+'General Liability'!CL$110)*$BI226</f>
        <v>0</v>
      </c>
      <c r="BD226" s="171">
        <f>SUM('General Liability'!CM$100+'General Liability'!CM$110)*$BI226</f>
        <v>0</v>
      </c>
      <c r="BE226" s="171">
        <f>SUM('General Liability'!CN$100+'General Liability'!CN$110)*$BI226</f>
        <v>0</v>
      </c>
      <c r="BF226" s="171">
        <f>SUM('General Liability'!CO$100+'General Liability'!CO$110)*$BI226</f>
        <v>0</v>
      </c>
      <c r="BG226" s="171">
        <f>SUM('General Liability'!CP$100+'General Liability'!CP$110)*$BI226</f>
        <v>0</v>
      </c>
      <c r="BI226" s="174">
        <f>SUMIF(Revenue!$P:$P,'GL - Import (US)'!$F226,Revenue!$J:$J)</f>
        <v>0</v>
      </c>
    </row>
    <row r="227" spans="1:61" s="173" customFormat="1" ht="12.75" hidden="1" customHeight="1">
      <c r="A227" s="177" t="s">
        <v>473</v>
      </c>
      <c r="B227" s="178" t="s">
        <v>587</v>
      </c>
      <c r="C227" s="170" t="str" cm="1">
        <f t="array" ref="C227">IFERROR(INDEX('Legal Entity'!B:B,MATCH('GL - Import (US)'!F227,'Legal Entity'!A:A,0),0),0)</f>
        <v>1220 - College Utilities Corporation</v>
      </c>
      <c r="D227" s="170" t="str" cm="1">
        <f t="array" ref="D227">IFERROR(INDEX('Legal Entity'!C:C,MATCH(F227,'Legal Entity'!A:A,0),0),0)</f>
        <v>US</v>
      </c>
      <c r="E227" s="170" t="s">
        <v>631</v>
      </c>
      <c r="F227" s="170" t="s">
        <v>81</v>
      </c>
      <c r="G227" s="170"/>
      <c r="H227" s="171">
        <f>SUM('General Liability'!AQ$100+'General Liability'!AQ$110)*$BI227</f>
        <v>0</v>
      </c>
      <c r="I227" s="171">
        <f>SUM('General Liability'!AR$100+'General Liability'!AR$110)*$BI227</f>
        <v>0</v>
      </c>
      <c r="J227" s="171">
        <f>SUM('General Liability'!AS$100+'General Liability'!AS$110)*$BI227</f>
        <v>0</v>
      </c>
      <c r="K227" s="171">
        <f>SUM('General Liability'!AT$100+'General Liability'!AT$110)*$BI227</f>
        <v>0</v>
      </c>
      <c r="L227" s="171">
        <f>SUM('General Liability'!AU$100+'General Liability'!AU$110)*$BI227</f>
        <v>0</v>
      </c>
      <c r="M227" s="171">
        <f>SUM('General Liability'!AV$100+'General Liability'!AV$110)*$BI227</f>
        <v>0</v>
      </c>
      <c r="N227" s="171">
        <f>SUM('General Liability'!AW$100+'General Liability'!AW$110)*$BI227</f>
        <v>0</v>
      </c>
      <c r="O227" s="171">
        <f>SUM('General Liability'!AX$100+'General Liability'!AX$110)*$BI227</f>
        <v>0</v>
      </c>
      <c r="P227" s="171">
        <f>SUM('General Liability'!AY$100+'General Liability'!AY$110)*$BI227</f>
        <v>0</v>
      </c>
      <c r="Q227" s="171">
        <f>SUM('General Liability'!AZ$100+'General Liability'!AZ$110)*$BI227</f>
        <v>0</v>
      </c>
      <c r="R227" s="171">
        <f>SUM('General Liability'!BA$100+'General Liability'!BA$110)*$BI227</f>
        <v>0</v>
      </c>
      <c r="S227" s="171">
        <f>SUM('General Liability'!BB$100+'General Liability'!BB$110)*$BI227</f>
        <v>0</v>
      </c>
      <c r="T227" s="171">
        <f>SUM('General Liability'!BC$100+'General Liability'!BC$110)*$BI227</f>
        <v>0</v>
      </c>
      <c r="U227" s="171">
        <f>SUM('General Liability'!BD$100+'General Liability'!BD$110)*$BI227</f>
        <v>0</v>
      </c>
      <c r="V227" s="171">
        <f>SUM('General Liability'!BE$100+'General Liability'!BE$110)*$BI227</f>
        <v>0</v>
      </c>
      <c r="W227" s="171">
        <f>SUM('General Liability'!BF$100+'General Liability'!BF$110)*$BI227</f>
        <v>0</v>
      </c>
      <c r="X227" s="171">
        <f>SUM('General Liability'!BG$100+'General Liability'!BG$110)*$BI227</f>
        <v>0</v>
      </c>
      <c r="Y227" s="171">
        <f>SUM('General Liability'!BH$100+'General Liability'!BH$110)*$BI227</f>
        <v>0</v>
      </c>
      <c r="Z227" s="171">
        <f>SUM('General Liability'!BI$100+'General Liability'!BI$110)*$BI227</f>
        <v>0</v>
      </c>
      <c r="AA227" s="171">
        <f>SUM('General Liability'!BJ$100+'General Liability'!BJ$110)*$BI227</f>
        <v>0</v>
      </c>
      <c r="AB227" s="171">
        <f>SUM('General Liability'!BK$100+'General Liability'!BK$110)*$BI227</f>
        <v>0</v>
      </c>
      <c r="AC227" s="171">
        <f>SUM('General Liability'!BL$100+'General Liability'!BL$110)*$BI227</f>
        <v>0</v>
      </c>
      <c r="AD227" s="171">
        <f>SUM('General Liability'!BM$100+'General Liability'!BM$110)*$BI227</f>
        <v>0</v>
      </c>
      <c r="AE227" s="171">
        <f>SUM('General Liability'!BN$100+'General Liability'!BN$110)*$BI227</f>
        <v>0</v>
      </c>
      <c r="AF227" s="171">
        <f>SUM('General Liability'!BO$100+'General Liability'!BO$110)*$BI227</f>
        <v>0</v>
      </c>
      <c r="AG227" s="171">
        <f>SUM('General Liability'!BP$100+'General Liability'!BP$110)*$BI227</f>
        <v>0</v>
      </c>
      <c r="AH227" s="171">
        <f>SUM('General Liability'!BQ$100+'General Liability'!BQ$110)*$BI227</f>
        <v>0</v>
      </c>
      <c r="AI227" s="171">
        <f>SUM('General Liability'!BR$100+'General Liability'!BR$110)*$BI227</f>
        <v>0</v>
      </c>
      <c r="AJ227" s="171">
        <f>SUM('General Liability'!BS$100+'General Liability'!BS$110)*$BI227</f>
        <v>0</v>
      </c>
      <c r="AK227" s="171">
        <f>SUM('General Liability'!BT$100+'General Liability'!BT$110)*$BI227</f>
        <v>0</v>
      </c>
      <c r="AL227" s="171">
        <f>SUM('General Liability'!BU$100+'General Liability'!BU$110)*$BI227</f>
        <v>0</v>
      </c>
      <c r="AM227" s="171">
        <f>SUM('General Liability'!BV$100+'General Liability'!BV$110)*$BI227</f>
        <v>0</v>
      </c>
      <c r="AN227" s="171">
        <f>SUM('General Liability'!BW$100+'General Liability'!BW$110)*$BI227</f>
        <v>0</v>
      </c>
      <c r="AO227" s="171">
        <f>SUM('General Liability'!BX$100+'General Liability'!BX$110)*$BI227</f>
        <v>0</v>
      </c>
      <c r="AP227" s="171">
        <f>SUM('General Liability'!BY$100+'General Liability'!BY$110)*$BI227</f>
        <v>0</v>
      </c>
      <c r="AQ227" s="171">
        <f>SUM('General Liability'!BZ$100+'General Liability'!BZ$110)*$BI227</f>
        <v>0</v>
      </c>
      <c r="AR227" s="171">
        <f>SUM('General Liability'!CA$100+'General Liability'!CA$110)*$BI227</f>
        <v>0</v>
      </c>
      <c r="AS227" s="171">
        <f>SUM('General Liability'!CB$100+'General Liability'!CB$110)*$BI227</f>
        <v>0</v>
      </c>
      <c r="AT227" s="171">
        <f>SUM('General Liability'!CC$100+'General Liability'!CC$110)*$BI227</f>
        <v>0</v>
      </c>
      <c r="AU227" s="171">
        <f>SUM('General Liability'!CD$100+'General Liability'!CD$110)*$BI227</f>
        <v>0</v>
      </c>
      <c r="AV227" s="171">
        <f>SUM('General Liability'!CE$100+'General Liability'!CE$110)*$BI227</f>
        <v>0</v>
      </c>
      <c r="AW227" s="171">
        <f>SUM('General Liability'!CF$100+'General Liability'!CF$110)*$BI227</f>
        <v>0</v>
      </c>
      <c r="AX227" s="171">
        <f>SUM('General Liability'!CG$100+'General Liability'!CG$110)*$BI227</f>
        <v>0</v>
      </c>
      <c r="AY227" s="171">
        <f>SUM('General Liability'!CH$100+'General Liability'!CH$110)*$BI227</f>
        <v>0</v>
      </c>
      <c r="AZ227" s="171">
        <f>SUM('General Liability'!CI$100+'General Liability'!CI$110)*$BI227</f>
        <v>0</v>
      </c>
      <c r="BA227" s="171">
        <f>SUM('General Liability'!CJ$100+'General Liability'!CJ$110)*$BI227</f>
        <v>0</v>
      </c>
      <c r="BB227" s="171">
        <f>SUM('General Liability'!CK$100+'General Liability'!CK$110)*$BI227</f>
        <v>0</v>
      </c>
      <c r="BC227" s="171">
        <f>SUM('General Liability'!CL$100+'General Liability'!CL$110)*$BI227</f>
        <v>0</v>
      </c>
      <c r="BD227" s="171">
        <f>SUM('General Liability'!CM$100+'General Liability'!CM$110)*$BI227</f>
        <v>0</v>
      </c>
      <c r="BE227" s="171">
        <f>SUM('General Liability'!CN$100+'General Liability'!CN$110)*$BI227</f>
        <v>0</v>
      </c>
      <c r="BF227" s="171">
        <f>SUM('General Liability'!CO$100+'General Liability'!CO$110)*$BI227</f>
        <v>0</v>
      </c>
      <c r="BG227" s="171">
        <f>SUM('General Liability'!CP$100+'General Liability'!CP$110)*$BI227</f>
        <v>0</v>
      </c>
      <c r="BI227" s="174">
        <f>SUMIF(Revenue!$P:$P,'GL - Import (US)'!$F227,Revenue!$J:$J)</f>
        <v>0</v>
      </c>
    </row>
    <row r="228" spans="1:61" s="173" customFormat="1" ht="12.75" hidden="1" customHeight="1">
      <c r="A228" s="177" t="s">
        <v>473</v>
      </c>
      <c r="B228" s="178" t="s">
        <v>587</v>
      </c>
      <c r="C228" s="170" cm="1">
        <f t="array" ref="C228">IFERROR(INDEX('Legal Entity'!B:B,MATCH('GL - Import (US)'!F228,'Legal Entity'!A:A,0),0),0)</f>
        <v>0</v>
      </c>
      <c r="D228" s="170" t="str" cm="1">
        <f t="array" ref="D228">IFERROR(INDEX('Legal Entity'!C:C,MATCH(F228,'Legal Entity'!A:A,0),0),0)</f>
        <v>US</v>
      </c>
      <c r="E228" s="170" t="s">
        <v>631</v>
      </c>
      <c r="F228" s="170" t="s">
        <v>83</v>
      </c>
      <c r="G228" s="170"/>
      <c r="H228" s="171">
        <f>SUM('General Liability'!AQ$100+'General Liability'!AQ$110)*$BI228</f>
        <v>0</v>
      </c>
      <c r="I228" s="171">
        <f>SUM('General Liability'!AR$100+'General Liability'!AR$110)*$BI228</f>
        <v>0</v>
      </c>
      <c r="J228" s="171">
        <f>SUM('General Liability'!AS$100+'General Liability'!AS$110)*$BI228</f>
        <v>0</v>
      </c>
      <c r="K228" s="171">
        <f>SUM('General Liability'!AT$100+'General Liability'!AT$110)*$BI228</f>
        <v>0</v>
      </c>
      <c r="L228" s="171">
        <f>SUM('General Liability'!AU$100+'General Liability'!AU$110)*$BI228</f>
        <v>0</v>
      </c>
      <c r="M228" s="171">
        <f>SUM('General Liability'!AV$100+'General Liability'!AV$110)*$BI228</f>
        <v>0</v>
      </c>
      <c r="N228" s="171">
        <f>SUM('General Liability'!AW$100+'General Liability'!AW$110)*$BI228</f>
        <v>0</v>
      </c>
      <c r="O228" s="171">
        <f>SUM('General Liability'!AX$100+'General Liability'!AX$110)*$BI228</f>
        <v>0</v>
      </c>
      <c r="P228" s="171">
        <f>SUM('General Liability'!AY$100+'General Liability'!AY$110)*$BI228</f>
        <v>0</v>
      </c>
      <c r="Q228" s="171">
        <f>SUM('General Liability'!AZ$100+'General Liability'!AZ$110)*$BI228</f>
        <v>0</v>
      </c>
      <c r="R228" s="171">
        <f>SUM('General Liability'!BA$100+'General Liability'!BA$110)*$BI228</f>
        <v>0</v>
      </c>
      <c r="S228" s="171">
        <f>SUM('General Liability'!BB$100+'General Liability'!BB$110)*$BI228</f>
        <v>0</v>
      </c>
      <c r="T228" s="171">
        <f>SUM('General Liability'!BC$100+'General Liability'!BC$110)*$BI228</f>
        <v>0</v>
      </c>
      <c r="U228" s="171">
        <f>SUM('General Liability'!BD$100+'General Liability'!BD$110)*$BI228</f>
        <v>0</v>
      </c>
      <c r="V228" s="171">
        <f>SUM('General Liability'!BE$100+'General Liability'!BE$110)*$BI228</f>
        <v>0</v>
      </c>
      <c r="W228" s="171">
        <f>SUM('General Liability'!BF$100+'General Liability'!BF$110)*$BI228</f>
        <v>0</v>
      </c>
      <c r="X228" s="171">
        <f>SUM('General Liability'!BG$100+'General Liability'!BG$110)*$BI228</f>
        <v>0</v>
      </c>
      <c r="Y228" s="171">
        <f>SUM('General Liability'!BH$100+'General Liability'!BH$110)*$BI228</f>
        <v>0</v>
      </c>
      <c r="Z228" s="171">
        <f>SUM('General Liability'!BI$100+'General Liability'!BI$110)*$BI228</f>
        <v>0</v>
      </c>
      <c r="AA228" s="171">
        <f>SUM('General Liability'!BJ$100+'General Liability'!BJ$110)*$BI228</f>
        <v>0</v>
      </c>
      <c r="AB228" s="171">
        <f>SUM('General Liability'!BK$100+'General Liability'!BK$110)*$BI228</f>
        <v>0</v>
      </c>
      <c r="AC228" s="171">
        <f>SUM('General Liability'!BL$100+'General Liability'!BL$110)*$BI228</f>
        <v>0</v>
      </c>
      <c r="AD228" s="171">
        <f>SUM('General Liability'!BM$100+'General Liability'!BM$110)*$BI228</f>
        <v>0</v>
      </c>
      <c r="AE228" s="171">
        <f>SUM('General Liability'!BN$100+'General Liability'!BN$110)*$BI228</f>
        <v>0</v>
      </c>
      <c r="AF228" s="171">
        <f>SUM('General Liability'!BO$100+'General Liability'!BO$110)*$BI228</f>
        <v>0</v>
      </c>
      <c r="AG228" s="171">
        <f>SUM('General Liability'!BP$100+'General Liability'!BP$110)*$BI228</f>
        <v>0</v>
      </c>
      <c r="AH228" s="171">
        <f>SUM('General Liability'!BQ$100+'General Liability'!BQ$110)*$BI228</f>
        <v>0</v>
      </c>
      <c r="AI228" s="171">
        <f>SUM('General Liability'!BR$100+'General Liability'!BR$110)*$BI228</f>
        <v>0</v>
      </c>
      <c r="AJ228" s="171">
        <f>SUM('General Liability'!BS$100+'General Liability'!BS$110)*$BI228</f>
        <v>0</v>
      </c>
      <c r="AK228" s="171">
        <f>SUM('General Liability'!BT$100+'General Liability'!BT$110)*$BI228</f>
        <v>0</v>
      </c>
      <c r="AL228" s="171">
        <f>SUM('General Liability'!BU$100+'General Liability'!BU$110)*$BI228</f>
        <v>0</v>
      </c>
      <c r="AM228" s="171">
        <f>SUM('General Liability'!BV$100+'General Liability'!BV$110)*$BI228</f>
        <v>0</v>
      </c>
      <c r="AN228" s="171">
        <f>SUM('General Liability'!BW$100+'General Liability'!BW$110)*$BI228</f>
        <v>0</v>
      </c>
      <c r="AO228" s="171">
        <f>SUM('General Liability'!BX$100+'General Liability'!BX$110)*$BI228</f>
        <v>0</v>
      </c>
      <c r="AP228" s="171">
        <f>SUM('General Liability'!BY$100+'General Liability'!BY$110)*$BI228</f>
        <v>0</v>
      </c>
      <c r="AQ228" s="171">
        <f>SUM('General Liability'!BZ$100+'General Liability'!BZ$110)*$BI228</f>
        <v>0</v>
      </c>
      <c r="AR228" s="171">
        <f>SUM('General Liability'!CA$100+'General Liability'!CA$110)*$BI228</f>
        <v>0</v>
      </c>
      <c r="AS228" s="171">
        <f>SUM('General Liability'!CB$100+'General Liability'!CB$110)*$BI228</f>
        <v>0</v>
      </c>
      <c r="AT228" s="171">
        <f>SUM('General Liability'!CC$100+'General Liability'!CC$110)*$BI228</f>
        <v>0</v>
      </c>
      <c r="AU228" s="171">
        <f>SUM('General Liability'!CD$100+'General Liability'!CD$110)*$BI228</f>
        <v>0</v>
      </c>
      <c r="AV228" s="171">
        <f>SUM('General Liability'!CE$100+'General Liability'!CE$110)*$BI228</f>
        <v>0</v>
      </c>
      <c r="AW228" s="171">
        <f>SUM('General Liability'!CF$100+'General Liability'!CF$110)*$BI228</f>
        <v>0</v>
      </c>
      <c r="AX228" s="171">
        <f>SUM('General Liability'!CG$100+'General Liability'!CG$110)*$BI228</f>
        <v>0</v>
      </c>
      <c r="AY228" s="171">
        <f>SUM('General Liability'!CH$100+'General Liability'!CH$110)*$BI228</f>
        <v>0</v>
      </c>
      <c r="AZ228" s="171">
        <f>SUM('General Liability'!CI$100+'General Liability'!CI$110)*$BI228</f>
        <v>0</v>
      </c>
      <c r="BA228" s="171">
        <f>SUM('General Liability'!CJ$100+'General Liability'!CJ$110)*$BI228</f>
        <v>0</v>
      </c>
      <c r="BB228" s="171">
        <f>SUM('General Liability'!CK$100+'General Liability'!CK$110)*$BI228</f>
        <v>0</v>
      </c>
      <c r="BC228" s="171">
        <f>SUM('General Liability'!CL$100+'General Liability'!CL$110)*$BI228</f>
        <v>0</v>
      </c>
      <c r="BD228" s="171">
        <f>SUM('General Liability'!CM$100+'General Liability'!CM$110)*$BI228</f>
        <v>0</v>
      </c>
      <c r="BE228" s="171">
        <f>SUM('General Liability'!CN$100+'General Liability'!CN$110)*$BI228</f>
        <v>0</v>
      </c>
      <c r="BF228" s="171">
        <f>SUM('General Liability'!CO$100+'General Liability'!CO$110)*$BI228</f>
        <v>0</v>
      </c>
      <c r="BG228" s="171">
        <f>SUM('General Liability'!CP$100+'General Liability'!CP$110)*$BI228</f>
        <v>0</v>
      </c>
      <c r="BI228" s="174">
        <f>SUMIF(Revenue!$P:$P,'GL - Import (US)'!$F228,Revenue!$J:$J)</f>
        <v>0</v>
      </c>
    </row>
    <row r="229" spans="1:61" s="173" customFormat="1" ht="12.75" hidden="1" customHeight="1">
      <c r="A229" s="177" t="s">
        <v>473</v>
      </c>
      <c r="B229" s="178" t="s">
        <v>587</v>
      </c>
      <c r="C229" s="170" t="str" cm="1">
        <f t="array" ref="C229">IFERROR(INDEX('Legal Entity'!B:B,MATCH('GL - Import (US)'!F229,'Legal Entity'!A:A,0),0),0)</f>
        <v>1220 - College Utilities Corporation</v>
      </c>
      <c r="D229" s="170" t="str" cm="1">
        <f t="array" ref="D229">IFERROR(INDEX('Legal Entity'!C:C,MATCH(F229,'Legal Entity'!A:A,0),0),0)</f>
        <v>US</v>
      </c>
      <c r="E229" s="170" t="s">
        <v>631</v>
      </c>
      <c r="F229" s="170" t="s">
        <v>70</v>
      </c>
      <c r="G229" s="170"/>
      <c r="H229" s="171">
        <f>SUM('General Liability'!AQ$100+'General Liability'!AQ$110)*$BI229</f>
        <v>0</v>
      </c>
      <c r="I229" s="171">
        <f>SUM('General Liability'!AR$100+'General Liability'!AR$110)*$BI229</f>
        <v>0</v>
      </c>
      <c r="J229" s="171">
        <f>SUM('General Liability'!AS$100+'General Liability'!AS$110)*$BI229</f>
        <v>0</v>
      </c>
      <c r="K229" s="171">
        <f>SUM('General Liability'!AT$100+'General Liability'!AT$110)*$BI229</f>
        <v>0</v>
      </c>
      <c r="L229" s="171">
        <f>SUM('General Liability'!AU$100+'General Liability'!AU$110)*$BI229</f>
        <v>0</v>
      </c>
      <c r="M229" s="171">
        <f>SUM('General Liability'!AV$100+'General Liability'!AV$110)*$BI229</f>
        <v>0</v>
      </c>
      <c r="N229" s="171">
        <f>SUM('General Liability'!AW$100+'General Liability'!AW$110)*$BI229</f>
        <v>0</v>
      </c>
      <c r="O229" s="171">
        <f>SUM('General Liability'!AX$100+'General Liability'!AX$110)*$BI229</f>
        <v>0</v>
      </c>
      <c r="P229" s="171">
        <f>SUM('General Liability'!AY$100+'General Liability'!AY$110)*$BI229</f>
        <v>0</v>
      </c>
      <c r="Q229" s="171">
        <f>SUM('General Liability'!AZ$100+'General Liability'!AZ$110)*$BI229</f>
        <v>0</v>
      </c>
      <c r="R229" s="171">
        <f>SUM('General Liability'!BA$100+'General Liability'!BA$110)*$BI229</f>
        <v>0</v>
      </c>
      <c r="S229" s="171">
        <f>SUM('General Liability'!BB$100+'General Liability'!BB$110)*$BI229</f>
        <v>0</v>
      </c>
      <c r="T229" s="171">
        <f>SUM('General Liability'!BC$100+'General Liability'!BC$110)*$BI229</f>
        <v>0</v>
      </c>
      <c r="U229" s="171">
        <f>SUM('General Liability'!BD$100+'General Liability'!BD$110)*$BI229</f>
        <v>0</v>
      </c>
      <c r="V229" s="171">
        <f>SUM('General Liability'!BE$100+'General Liability'!BE$110)*$BI229</f>
        <v>0</v>
      </c>
      <c r="W229" s="171">
        <f>SUM('General Liability'!BF$100+'General Liability'!BF$110)*$BI229</f>
        <v>0</v>
      </c>
      <c r="X229" s="171">
        <f>SUM('General Liability'!BG$100+'General Liability'!BG$110)*$BI229</f>
        <v>0</v>
      </c>
      <c r="Y229" s="171">
        <f>SUM('General Liability'!BH$100+'General Liability'!BH$110)*$BI229</f>
        <v>0</v>
      </c>
      <c r="Z229" s="171">
        <f>SUM('General Liability'!BI$100+'General Liability'!BI$110)*$BI229</f>
        <v>0</v>
      </c>
      <c r="AA229" s="171">
        <f>SUM('General Liability'!BJ$100+'General Liability'!BJ$110)*$BI229</f>
        <v>0</v>
      </c>
      <c r="AB229" s="171">
        <f>SUM('General Liability'!BK$100+'General Liability'!BK$110)*$BI229</f>
        <v>0</v>
      </c>
      <c r="AC229" s="171">
        <f>SUM('General Liability'!BL$100+'General Liability'!BL$110)*$BI229</f>
        <v>0</v>
      </c>
      <c r="AD229" s="171">
        <f>SUM('General Liability'!BM$100+'General Liability'!BM$110)*$BI229</f>
        <v>0</v>
      </c>
      <c r="AE229" s="171">
        <f>SUM('General Liability'!BN$100+'General Liability'!BN$110)*$BI229</f>
        <v>0</v>
      </c>
      <c r="AF229" s="171">
        <f>SUM('General Liability'!BO$100+'General Liability'!BO$110)*$BI229</f>
        <v>0</v>
      </c>
      <c r="AG229" s="171">
        <f>SUM('General Liability'!BP$100+'General Liability'!BP$110)*$BI229</f>
        <v>0</v>
      </c>
      <c r="AH229" s="171">
        <f>SUM('General Liability'!BQ$100+'General Liability'!BQ$110)*$BI229</f>
        <v>0</v>
      </c>
      <c r="AI229" s="171">
        <f>SUM('General Liability'!BR$100+'General Liability'!BR$110)*$BI229</f>
        <v>0</v>
      </c>
      <c r="AJ229" s="171">
        <f>SUM('General Liability'!BS$100+'General Liability'!BS$110)*$BI229</f>
        <v>0</v>
      </c>
      <c r="AK229" s="171">
        <f>SUM('General Liability'!BT$100+'General Liability'!BT$110)*$BI229</f>
        <v>0</v>
      </c>
      <c r="AL229" s="171">
        <f>SUM('General Liability'!BU$100+'General Liability'!BU$110)*$BI229</f>
        <v>0</v>
      </c>
      <c r="AM229" s="171">
        <f>SUM('General Liability'!BV$100+'General Liability'!BV$110)*$BI229</f>
        <v>0</v>
      </c>
      <c r="AN229" s="171">
        <f>SUM('General Liability'!BW$100+'General Liability'!BW$110)*$BI229</f>
        <v>0</v>
      </c>
      <c r="AO229" s="171">
        <f>SUM('General Liability'!BX$100+'General Liability'!BX$110)*$BI229</f>
        <v>0</v>
      </c>
      <c r="AP229" s="171">
        <f>SUM('General Liability'!BY$100+'General Liability'!BY$110)*$BI229</f>
        <v>0</v>
      </c>
      <c r="AQ229" s="171">
        <f>SUM('General Liability'!BZ$100+'General Liability'!BZ$110)*$BI229</f>
        <v>0</v>
      </c>
      <c r="AR229" s="171">
        <f>SUM('General Liability'!CA$100+'General Liability'!CA$110)*$BI229</f>
        <v>0</v>
      </c>
      <c r="AS229" s="171">
        <f>SUM('General Liability'!CB$100+'General Liability'!CB$110)*$BI229</f>
        <v>0</v>
      </c>
      <c r="AT229" s="171">
        <f>SUM('General Liability'!CC$100+'General Liability'!CC$110)*$BI229</f>
        <v>0</v>
      </c>
      <c r="AU229" s="171">
        <f>SUM('General Liability'!CD$100+'General Liability'!CD$110)*$BI229</f>
        <v>0</v>
      </c>
      <c r="AV229" s="171">
        <f>SUM('General Liability'!CE$100+'General Liability'!CE$110)*$BI229</f>
        <v>0</v>
      </c>
      <c r="AW229" s="171">
        <f>SUM('General Liability'!CF$100+'General Liability'!CF$110)*$BI229</f>
        <v>0</v>
      </c>
      <c r="AX229" s="171">
        <f>SUM('General Liability'!CG$100+'General Liability'!CG$110)*$BI229</f>
        <v>0</v>
      </c>
      <c r="AY229" s="171">
        <f>SUM('General Liability'!CH$100+'General Liability'!CH$110)*$BI229</f>
        <v>0</v>
      </c>
      <c r="AZ229" s="171">
        <f>SUM('General Liability'!CI$100+'General Liability'!CI$110)*$BI229</f>
        <v>0</v>
      </c>
      <c r="BA229" s="171">
        <f>SUM('General Liability'!CJ$100+'General Liability'!CJ$110)*$BI229</f>
        <v>0</v>
      </c>
      <c r="BB229" s="171">
        <f>SUM('General Liability'!CK$100+'General Liability'!CK$110)*$BI229</f>
        <v>0</v>
      </c>
      <c r="BC229" s="171">
        <f>SUM('General Liability'!CL$100+'General Liability'!CL$110)*$BI229</f>
        <v>0</v>
      </c>
      <c r="BD229" s="171">
        <f>SUM('General Liability'!CM$100+'General Liability'!CM$110)*$BI229</f>
        <v>0</v>
      </c>
      <c r="BE229" s="171">
        <f>SUM('General Liability'!CN$100+'General Liability'!CN$110)*$BI229</f>
        <v>0</v>
      </c>
      <c r="BF229" s="171">
        <f>SUM('General Liability'!CO$100+'General Liability'!CO$110)*$BI229</f>
        <v>0</v>
      </c>
      <c r="BG229" s="171">
        <f>SUM('General Liability'!CP$100+'General Liability'!CP$110)*$BI229</f>
        <v>0</v>
      </c>
      <c r="BI229" s="174">
        <f>SUMIF(Revenue!$P:$P,'GL - Import (US)'!$F229,Revenue!$J:$J)</f>
        <v>0</v>
      </c>
    </row>
    <row r="230" spans="1:61" s="173" customFormat="1" ht="12.75" hidden="1" customHeight="1">
      <c r="A230" s="177" t="s">
        <v>473</v>
      </c>
      <c r="B230" s="178" t="s">
        <v>587</v>
      </c>
      <c r="C230" s="170" t="str" cm="1">
        <f t="array" ref="C230">IFERROR(INDEX('Legal Entity'!B:B,MATCH('GL - Import (US)'!F230,'Legal Entity'!A:A,0),0),0)</f>
        <v>1220 - College Utilities Corporation</v>
      </c>
      <c r="D230" s="170" t="str" cm="1">
        <f t="array" ref="D230">IFERROR(INDEX('Legal Entity'!C:C,MATCH(F230,'Legal Entity'!A:A,0),0),0)</f>
        <v>US</v>
      </c>
      <c r="E230" s="170" t="s">
        <v>631</v>
      </c>
      <c r="F230" s="170" t="s">
        <v>80</v>
      </c>
      <c r="G230" s="170"/>
      <c r="H230" s="171">
        <f>SUM('General Liability'!AQ$100+'General Liability'!AQ$110)*$BI230</f>
        <v>0</v>
      </c>
      <c r="I230" s="171">
        <f>SUM('General Liability'!AR$100+'General Liability'!AR$110)*$BI230</f>
        <v>0</v>
      </c>
      <c r="J230" s="171">
        <f>SUM('General Liability'!AS$100+'General Liability'!AS$110)*$BI230</f>
        <v>0</v>
      </c>
      <c r="K230" s="171">
        <f>SUM('General Liability'!AT$100+'General Liability'!AT$110)*$BI230</f>
        <v>0</v>
      </c>
      <c r="L230" s="171">
        <f>SUM('General Liability'!AU$100+'General Liability'!AU$110)*$BI230</f>
        <v>0</v>
      </c>
      <c r="M230" s="171">
        <f>SUM('General Liability'!AV$100+'General Liability'!AV$110)*$BI230</f>
        <v>0</v>
      </c>
      <c r="N230" s="171">
        <f>SUM('General Liability'!AW$100+'General Liability'!AW$110)*$BI230</f>
        <v>0</v>
      </c>
      <c r="O230" s="171">
        <f>SUM('General Liability'!AX$100+'General Liability'!AX$110)*$BI230</f>
        <v>0</v>
      </c>
      <c r="P230" s="171">
        <f>SUM('General Liability'!AY$100+'General Liability'!AY$110)*$BI230</f>
        <v>0</v>
      </c>
      <c r="Q230" s="171">
        <f>SUM('General Liability'!AZ$100+'General Liability'!AZ$110)*$BI230</f>
        <v>0</v>
      </c>
      <c r="R230" s="171">
        <f>SUM('General Liability'!BA$100+'General Liability'!BA$110)*$BI230</f>
        <v>0</v>
      </c>
      <c r="S230" s="171">
        <f>SUM('General Liability'!BB$100+'General Liability'!BB$110)*$BI230</f>
        <v>0</v>
      </c>
      <c r="T230" s="171">
        <f>SUM('General Liability'!BC$100+'General Liability'!BC$110)*$BI230</f>
        <v>0</v>
      </c>
      <c r="U230" s="171">
        <f>SUM('General Liability'!BD$100+'General Liability'!BD$110)*$BI230</f>
        <v>0</v>
      </c>
      <c r="V230" s="171">
        <f>SUM('General Liability'!BE$100+'General Liability'!BE$110)*$BI230</f>
        <v>0</v>
      </c>
      <c r="W230" s="171">
        <f>SUM('General Liability'!BF$100+'General Liability'!BF$110)*$BI230</f>
        <v>0</v>
      </c>
      <c r="X230" s="171">
        <f>SUM('General Liability'!BG$100+'General Liability'!BG$110)*$BI230</f>
        <v>0</v>
      </c>
      <c r="Y230" s="171">
        <f>SUM('General Liability'!BH$100+'General Liability'!BH$110)*$BI230</f>
        <v>0</v>
      </c>
      <c r="Z230" s="171">
        <f>SUM('General Liability'!BI$100+'General Liability'!BI$110)*$BI230</f>
        <v>0</v>
      </c>
      <c r="AA230" s="171">
        <f>SUM('General Liability'!BJ$100+'General Liability'!BJ$110)*$BI230</f>
        <v>0</v>
      </c>
      <c r="AB230" s="171">
        <f>SUM('General Liability'!BK$100+'General Liability'!BK$110)*$BI230</f>
        <v>0</v>
      </c>
      <c r="AC230" s="171">
        <f>SUM('General Liability'!BL$100+'General Liability'!BL$110)*$BI230</f>
        <v>0</v>
      </c>
      <c r="AD230" s="171">
        <f>SUM('General Liability'!BM$100+'General Liability'!BM$110)*$BI230</f>
        <v>0</v>
      </c>
      <c r="AE230" s="171">
        <f>SUM('General Liability'!BN$100+'General Liability'!BN$110)*$BI230</f>
        <v>0</v>
      </c>
      <c r="AF230" s="171">
        <f>SUM('General Liability'!BO$100+'General Liability'!BO$110)*$BI230</f>
        <v>0</v>
      </c>
      <c r="AG230" s="171">
        <f>SUM('General Liability'!BP$100+'General Liability'!BP$110)*$BI230</f>
        <v>0</v>
      </c>
      <c r="AH230" s="171">
        <f>SUM('General Liability'!BQ$100+'General Liability'!BQ$110)*$BI230</f>
        <v>0</v>
      </c>
      <c r="AI230" s="171">
        <f>SUM('General Liability'!BR$100+'General Liability'!BR$110)*$BI230</f>
        <v>0</v>
      </c>
      <c r="AJ230" s="171">
        <f>SUM('General Liability'!BS$100+'General Liability'!BS$110)*$BI230</f>
        <v>0</v>
      </c>
      <c r="AK230" s="171">
        <f>SUM('General Liability'!BT$100+'General Liability'!BT$110)*$BI230</f>
        <v>0</v>
      </c>
      <c r="AL230" s="171">
        <f>SUM('General Liability'!BU$100+'General Liability'!BU$110)*$BI230</f>
        <v>0</v>
      </c>
      <c r="AM230" s="171">
        <f>SUM('General Liability'!BV$100+'General Liability'!BV$110)*$BI230</f>
        <v>0</v>
      </c>
      <c r="AN230" s="171">
        <f>SUM('General Liability'!BW$100+'General Liability'!BW$110)*$BI230</f>
        <v>0</v>
      </c>
      <c r="AO230" s="171">
        <f>SUM('General Liability'!BX$100+'General Liability'!BX$110)*$BI230</f>
        <v>0</v>
      </c>
      <c r="AP230" s="171">
        <f>SUM('General Liability'!BY$100+'General Liability'!BY$110)*$BI230</f>
        <v>0</v>
      </c>
      <c r="AQ230" s="171">
        <f>SUM('General Liability'!BZ$100+'General Liability'!BZ$110)*$BI230</f>
        <v>0</v>
      </c>
      <c r="AR230" s="171">
        <f>SUM('General Liability'!CA$100+'General Liability'!CA$110)*$BI230</f>
        <v>0</v>
      </c>
      <c r="AS230" s="171">
        <f>SUM('General Liability'!CB$100+'General Liability'!CB$110)*$BI230</f>
        <v>0</v>
      </c>
      <c r="AT230" s="171">
        <f>SUM('General Liability'!CC$100+'General Liability'!CC$110)*$BI230</f>
        <v>0</v>
      </c>
      <c r="AU230" s="171">
        <f>SUM('General Liability'!CD$100+'General Liability'!CD$110)*$BI230</f>
        <v>0</v>
      </c>
      <c r="AV230" s="171">
        <f>SUM('General Liability'!CE$100+'General Liability'!CE$110)*$BI230</f>
        <v>0</v>
      </c>
      <c r="AW230" s="171">
        <f>SUM('General Liability'!CF$100+'General Liability'!CF$110)*$BI230</f>
        <v>0</v>
      </c>
      <c r="AX230" s="171">
        <f>SUM('General Liability'!CG$100+'General Liability'!CG$110)*$BI230</f>
        <v>0</v>
      </c>
      <c r="AY230" s="171">
        <f>SUM('General Liability'!CH$100+'General Liability'!CH$110)*$BI230</f>
        <v>0</v>
      </c>
      <c r="AZ230" s="171">
        <f>SUM('General Liability'!CI$100+'General Liability'!CI$110)*$BI230</f>
        <v>0</v>
      </c>
      <c r="BA230" s="171">
        <f>SUM('General Liability'!CJ$100+'General Liability'!CJ$110)*$BI230</f>
        <v>0</v>
      </c>
      <c r="BB230" s="171">
        <f>SUM('General Liability'!CK$100+'General Liability'!CK$110)*$BI230</f>
        <v>0</v>
      </c>
      <c r="BC230" s="171">
        <f>SUM('General Liability'!CL$100+'General Liability'!CL$110)*$BI230</f>
        <v>0</v>
      </c>
      <c r="BD230" s="171">
        <f>SUM('General Liability'!CM$100+'General Liability'!CM$110)*$BI230</f>
        <v>0</v>
      </c>
      <c r="BE230" s="171">
        <f>SUM('General Liability'!CN$100+'General Liability'!CN$110)*$BI230</f>
        <v>0</v>
      </c>
      <c r="BF230" s="171">
        <f>SUM('General Liability'!CO$100+'General Liability'!CO$110)*$BI230</f>
        <v>0</v>
      </c>
      <c r="BG230" s="171">
        <f>SUM('General Liability'!CP$100+'General Liability'!CP$110)*$BI230</f>
        <v>0</v>
      </c>
      <c r="BI230" s="174">
        <f>SUMIF(Revenue!$P:$P,'GL - Import (US)'!$F230,Revenue!$J:$J)</f>
        <v>0</v>
      </c>
    </row>
    <row r="231" spans="1:61" s="173" customFormat="1" ht="12.75" hidden="1" customHeight="1">
      <c r="A231" s="177" t="s">
        <v>473</v>
      </c>
      <c r="B231" s="178" t="s">
        <v>587</v>
      </c>
      <c r="C231" s="170" cm="1">
        <f t="array" ref="C231">IFERROR(INDEX('Legal Entity'!B:B,MATCH('GL - Import (US)'!F231,'Legal Entity'!A:A,0),0),0)</f>
        <v>0</v>
      </c>
      <c r="D231" s="170" t="str" cm="1">
        <f t="array" ref="D231">IFERROR(INDEX('Legal Entity'!C:C,MATCH(F231,'Legal Entity'!A:A,0),0),0)</f>
        <v>US</v>
      </c>
      <c r="E231" s="170" t="s">
        <v>631</v>
      </c>
      <c r="F231" s="170" t="s">
        <v>84</v>
      </c>
      <c r="G231" s="170"/>
      <c r="H231" s="171">
        <f>SUM('General Liability'!AQ$100+'General Liability'!AQ$110)*$BI231</f>
        <v>0</v>
      </c>
      <c r="I231" s="171">
        <f>SUM('General Liability'!AR$100+'General Liability'!AR$110)*$BI231</f>
        <v>0</v>
      </c>
      <c r="J231" s="171">
        <f>SUM('General Liability'!AS$100+'General Liability'!AS$110)*$BI231</f>
        <v>0</v>
      </c>
      <c r="K231" s="171">
        <f>SUM('General Liability'!AT$100+'General Liability'!AT$110)*$BI231</f>
        <v>0</v>
      </c>
      <c r="L231" s="171">
        <f>SUM('General Liability'!AU$100+'General Liability'!AU$110)*$BI231</f>
        <v>0</v>
      </c>
      <c r="M231" s="171">
        <f>SUM('General Liability'!AV$100+'General Liability'!AV$110)*$BI231</f>
        <v>0</v>
      </c>
      <c r="N231" s="171">
        <f>SUM('General Liability'!AW$100+'General Liability'!AW$110)*$BI231</f>
        <v>0</v>
      </c>
      <c r="O231" s="171">
        <f>SUM('General Liability'!AX$100+'General Liability'!AX$110)*$BI231</f>
        <v>0</v>
      </c>
      <c r="P231" s="171">
        <f>SUM('General Liability'!AY$100+'General Liability'!AY$110)*$BI231</f>
        <v>0</v>
      </c>
      <c r="Q231" s="171">
        <f>SUM('General Liability'!AZ$100+'General Liability'!AZ$110)*$BI231</f>
        <v>0</v>
      </c>
      <c r="R231" s="171">
        <f>SUM('General Liability'!BA$100+'General Liability'!BA$110)*$BI231</f>
        <v>0</v>
      </c>
      <c r="S231" s="171">
        <f>SUM('General Liability'!BB$100+'General Liability'!BB$110)*$BI231</f>
        <v>0</v>
      </c>
      <c r="T231" s="171">
        <f>SUM('General Liability'!BC$100+'General Liability'!BC$110)*$BI231</f>
        <v>0</v>
      </c>
      <c r="U231" s="171">
        <f>SUM('General Liability'!BD$100+'General Liability'!BD$110)*$BI231</f>
        <v>0</v>
      </c>
      <c r="V231" s="171">
        <f>SUM('General Liability'!BE$100+'General Liability'!BE$110)*$BI231</f>
        <v>0</v>
      </c>
      <c r="W231" s="171">
        <f>SUM('General Liability'!BF$100+'General Liability'!BF$110)*$BI231</f>
        <v>0</v>
      </c>
      <c r="X231" s="171">
        <f>SUM('General Liability'!BG$100+'General Liability'!BG$110)*$BI231</f>
        <v>0</v>
      </c>
      <c r="Y231" s="171">
        <f>SUM('General Liability'!BH$100+'General Liability'!BH$110)*$BI231</f>
        <v>0</v>
      </c>
      <c r="Z231" s="171">
        <f>SUM('General Liability'!BI$100+'General Liability'!BI$110)*$BI231</f>
        <v>0</v>
      </c>
      <c r="AA231" s="171">
        <f>SUM('General Liability'!BJ$100+'General Liability'!BJ$110)*$BI231</f>
        <v>0</v>
      </c>
      <c r="AB231" s="171">
        <f>SUM('General Liability'!BK$100+'General Liability'!BK$110)*$BI231</f>
        <v>0</v>
      </c>
      <c r="AC231" s="171">
        <f>SUM('General Liability'!BL$100+'General Liability'!BL$110)*$BI231</f>
        <v>0</v>
      </c>
      <c r="AD231" s="171">
        <f>SUM('General Liability'!BM$100+'General Liability'!BM$110)*$BI231</f>
        <v>0</v>
      </c>
      <c r="AE231" s="171">
        <f>SUM('General Liability'!BN$100+'General Liability'!BN$110)*$BI231</f>
        <v>0</v>
      </c>
      <c r="AF231" s="171">
        <f>SUM('General Liability'!BO$100+'General Liability'!BO$110)*$BI231</f>
        <v>0</v>
      </c>
      <c r="AG231" s="171">
        <f>SUM('General Liability'!BP$100+'General Liability'!BP$110)*$BI231</f>
        <v>0</v>
      </c>
      <c r="AH231" s="171">
        <f>SUM('General Liability'!BQ$100+'General Liability'!BQ$110)*$BI231</f>
        <v>0</v>
      </c>
      <c r="AI231" s="171">
        <f>SUM('General Liability'!BR$100+'General Liability'!BR$110)*$BI231</f>
        <v>0</v>
      </c>
      <c r="AJ231" s="171">
        <f>SUM('General Liability'!BS$100+'General Liability'!BS$110)*$BI231</f>
        <v>0</v>
      </c>
      <c r="AK231" s="171">
        <f>SUM('General Liability'!BT$100+'General Liability'!BT$110)*$BI231</f>
        <v>0</v>
      </c>
      <c r="AL231" s="171">
        <f>SUM('General Liability'!BU$100+'General Liability'!BU$110)*$BI231</f>
        <v>0</v>
      </c>
      <c r="AM231" s="171">
        <f>SUM('General Liability'!BV$100+'General Liability'!BV$110)*$BI231</f>
        <v>0</v>
      </c>
      <c r="AN231" s="171">
        <f>SUM('General Liability'!BW$100+'General Liability'!BW$110)*$BI231</f>
        <v>0</v>
      </c>
      <c r="AO231" s="171">
        <f>SUM('General Liability'!BX$100+'General Liability'!BX$110)*$BI231</f>
        <v>0</v>
      </c>
      <c r="AP231" s="171">
        <f>SUM('General Liability'!BY$100+'General Liability'!BY$110)*$BI231</f>
        <v>0</v>
      </c>
      <c r="AQ231" s="171">
        <f>SUM('General Liability'!BZ$100+'General Liability'!BZ$110)*$BI231</f>
        <v>0</v>
      </c>
      <c r="AR231" s="171">
        <f>SUM('General Liability'!CA$100+'General Liability'!CA$110)*$BI231</f>
        <v>0</v>
      </c>
      <c r="AS231" s="171">
        <f>SUM('General Liability'!CB$100+'General Liability'!CB$110)*$BI231</f>
        <v>0</v>
      </c>
      <c r="AT231" s="171">
        <f>SUM('General Liability'!CC$100+'General Liability'!CC$110)*$BI231</f>
        <v>0</v>
      </c>
      <c r="AU231" s="171">
        <f>SUM('General Liability'!CD$100+'General Liability'!CD$110)*$BI231</f>
        <v>0</v>
      </c>
      <c r="AV231" s="171">
        <f>SUM('General Liability'!CE$100+'General Liability'!CE$110)*$BI231</f>
        <v>0</v>
      </c>
      <c r="AW231" s="171">
        <f>SUM('General Liability'!CF$100+'General Liability'!CF$110)*$BI231</f>
        <v>0</v>
      </c>
      <c r="AX231" s="171">
        <f>SUM('General Liability'!CG$100+'General Liability'!CG$110)*$BI231</f>
        <v>0</v>
      </c>
      <c r="AY231" s="171">
        <f>SUM('General Liability'!CH$100+'General Liability'!CH$110)*$BI231</f>
        <v>0</v>
      </c>
      <c r="AZ231" s="171">
        <f>SUM('General Liability'!CI$100+'General Liability'!CI$110)*$BI231</f>
        <v>0</v>
      </c>
      <c r="BA231" s="171">
        <f>SUM('General Liability'!CJ$100+'General Liability'!CJ$110)*$BI231</f>
        <v>0</v>
      </c>
      <c r="BB231" s="171">
        <f>SUM('General Liability'!CK$100+'General Liability'!CK$110)*$BI231</f>
        <v>0</v>
      </c>
      <c r="BC231" s="171">
        <f>SUM('General Liability'!CL$100+'General Liability'!CL$110)*$BI231</f>
        <v>0</v>
      </c>
      <c r="BD231" s="171">
        <f>SUM('General Liability'!CM$100+'General Liability'!CM$110)*$BI231</f>
        <v>0</v>
      </c>
      <c r="BE231" s="171">
        <f>SUM('General Liability'!CN$100+'General Liability'!CN$110)*$BI231</f>
        <v>0</v>
      </c>
      <c r="BF231" s="171">
        <f>SUM('General Liability'!CO$100+'General Liability'!CO$110)*$BI231</f>
        <v>0</v>
      </c>
      <c r="BG231" s="171">
        <f>SUM('General Liability'!CP$100+'General Liability'!CP$110)*$BI231</f>
        <v>0</v>
      </c>
      <c r="BI231" s="174">
        <f>SUMIF(Revenue!$P:$P,'GL - Import (US)'!$F231,Revenue!$J:$J)</f>
        <v>0</v>
      </c>
    </row>
    <row r="232" spans="1:61" s="173" customFormat="1" ht="12.75" hidden="1" customHeight="1">
      <c r="A232" s="177" t="s">
        <v>473</v>
      </c>
      <c r="B232" s="178" t="s">
        <v>587</v>
      </c>
      <c r="C232" s="170" t="str" cm="1">
        <f t="array" ref="C232">IFERROR(INDEX('Legal Entity'!B:B,MATCH('GL - Import (US)'!F232,'Legal Entity'!A:A,0),0),0)</f>
        <v>1225 - Utility Services of Alaska, Inc.</v>
      </c>
      <c r="D232" s="170" t="str" cm="1">
        <f t="array" ref="D232">IFERROR(INDEX('Legal Entity'!C:C,MATCH(F232,'Legal Entity'!A:A,0),0),0)</f>
        <v>US</v>
      </c>
      <c r="E232" s="170" t="s">
        <v>631</v>
      </c>
      <c r="F232" s="170" t="s">
        <v>86</v>
      </c>
      <c r="G232" s="170"/>
      <c r="H232" s="171">
        <f>SUM('General Liability'!AQ$100+'General Liability'!AQ$110)*$BI232</f>
        <v>0</v>
      </c>
      <c r="I232" s="171">
        <f>SUM('General Liability'!AR$100+'General Liability'!AR$110)*$BI232</f>
        <v>0</v>
      </c>
      <c r="J232" s="171">
        <f>SUM('General Liability'!AS$100+'General Liability'!AS$110)*$BI232</f>
        <v>0</v>
      </c>
      <c r="K232" s="171">
        <f>SUM('General Liability'!AT$100+'General Liability'!AT$110)*$BI232</f>
        <v>0</v>
      </c>
      <c r="L232" s="171">
        <f>SUM('General Liability'!AU$100+'General Liability'!AU$110)*$BI232</f>
        <v>0</v>
      </c>
      <c r="M232" s="171">
        <f>SUM('General Liability'!AV$100+'General Liability'!AV$110)*$BI232</f>
        <v>0</v>
      </c>
      <c r="N232" s="171">
        <f>SUM('General Liability'!AW$100+'General Liability'!AW$110)*$BI232</f>
        <v>0</v>
      </c>
      <c r="O232" s="171">
        <f>SUM('General Liability'!AX$100+'General Liability'!AX$110)*$BI232</f>
        <v>0</v>
      </c>
      <c r="P232" s="171">
        <f>SUM('General Liability'!AY$100+'General Liability'!AY$110)*$BI232</f>
        <v>0</v>
      </c>
      <c r="Q232" s="171">
        <f>SUM('General Liability'!AZ$100+'General Liability'!AZ$110)*$BI232</f>
        <v>0</v>
      </c>
      <c r="R232" s="171">
        <f>SUM('General Liability'!BA$100+'General Liability'!BA$110)*$BI232</f>
        <v>0</v>
      </c>
      <c r="S232" s="171">
        <f>SUM('General Liability'!BB$100+'General Liability'!BB$110)*$BI232</f>
        <v>0</v>
      </c>
      <c r="T232" s="171">
        <f>SUM('General Liability'!BC$100+'General Liability'!BC$110)*$BI232</f>
        <v>0</v>
      </c>
      <c r="U232" s="171">
        <f>SUM('General Liability'!BD$100+'General Liability'!BD$110)*$BI232</f>
        <v>0</v>
      </c>
      <c r="V232" s="171">
        <f>SUM('General Liability'!BE$100+'General Liability'!BE$110)*$BI232</f>
        <v>0</v>
      </c>
      <c r="W232" s="171">
        <f>SUM('General Liability'!BF$100+'General Liability'!BF$110)*$BI232</f>
        <v>0</v>
      </c>
      <c r="X232" s="171">
        <f>SUM('General Liability'!BG$100+'General Liability'!BG$110)*$BI232</f>
        <v>0</v>
      </c>
      <c r="Y232" s="171">
        <f>SUM('General Liability'!BH$100+'General Liability'!BH$110)*$BI232</f>
        <v>0</v>
      </c>
      <c r="Z232" s="171">
        <f>SUM('General Liability'!BI$100+'General Liability'!BI$110)*$BI232</f>
        <v>0</v>
      </c>
      <c r="AA232" s="171">
        <f>SUM('General Liability'!BJ$100+'General Liability'!BJ$110)*$BI232</f>
        <v>0</v>
      </c>
      <c r="AB232" s="171">
        <f>SUM('General Liability'!BK$100+'General Liability'!BK$110)*$BI232</f>
        <v>0</v>
      </c>
      <c r="AC232" s="171">
        <f>SUM('General Liability'!BL$100+'General Liability'!BL$110)*$BI232</f>
        <v>0</v>
      </c>
      <c r="AD232" s="171">
        <f>SUM('General Liability'!BM$100+'General Liability'!BM$110)*$BI232</f>
        <v>0</v>
      </c>
      <c r="AE232" s="171">
        <f>SUM('General Liability'!BN$100+'General Liability'!BN$110)*$BI232</f>
        <v>0</v>
      </c>
      <c r="AF232" s="171">
        <f>SUM('General Liability'!BO$100+'General Liability'!BO$110)*$BI232</f>
        <v>0</v>
      </c>
      <c r="AG232" s="171">
        <f>SUM('General Liability'!BP$100+'General Liability'!BP$110)*$BI232</f>
        <v>0</v>
      </c>
      <c r="AH232" s="171">
        <f>SUM('General Liability'!BQ$100+'General Liability'!BQ$110)*$BI232</f>
        <v>0</v>
      </c>
      <c r="AI232" s="171">
        <f>SUM('General Liability'!BR$100+'General Liability'!BR$110)*$BI232</f>
        <v>0</v>
      </c>
      <c r="AJ232" s="171">
        <f>SUM('General Liability'!BS$100+'General Liability'!BS$110)*$BI232</f>
        <v>0</v>
      </c>
      <c r="AK232" s="171">
        <f>SUM('General Liability'!BT$100+'General Liability'!BT$110)*$BI232</f>
        <v>0</v>
      </c>
      <c r="AL232" s="171">
        <f>SUM('General Liability'!BU$100+'General Liability'!BU$110)*$BI232</f>
        <v>0</v>
      </c>
      <c r="AM232" s="171">
        <f>SUM('General Liability'!BV$100+'General Liability'!BV$110)*$BI232</f>
        <v>0</v>
      </c>
      <c r="AN232" s="171">
        <f>SUM('General Liability'!BW$100+'General Liability'!BW$110)*$BI232</f>
        <v>0</v>
      </c>
      <c r="AO232" s="171">
        <f>SUM('General Liability'!BX$100+'General Liability'!BX$110)*$BI232</f>
        <v>0</v>
      </c>
      <c r="AP232" s="171">
        <f>SUM('General Liability'!BY$100+'General Liability'!BY$110)*$BI232</f>
        <v>0</v>
      </c>
      <c r="AQ232" s="171">
        <f>SUM('General Liability'!BZ$100+'General Liability'!BZ$110)*$BI232</f>
        <v>0</v>
      </c>
      <c r="AR232" s="171">
        <f>SUM('General Liability'!CA$100+'General Liability'!CA$110)*$BI232</f>
        <v>0</v>
      </c>
      <c r="AS232" s="171">
        <f>SUM('General Liability'!CB$100+'General Liability'!CB$110)*$BI232</f>
        <v>0</v>
      </c>
      <c r="AT232" s="171">
        <f>SUM('General Liability'!CC$100+'General Liability'!CC$110)*$BI232</f>
        <v>0</v>
      </c>
      <c r="AU232" s="171">
        <f>SUM('General Liability'!CD$100+'General Liability'!CD$110)*$BI232</f>
        <v>0</v>
      </c>
      <c r="AV232" s="171">
        <f>SUM('General Liability'!CE$100+'General Liability'!CE$110)*$BI232</f>
        <v>0</v>
      </c>
      <c r="AW232" s="171">
        <f>SUM('General Liability'!CF$100+'General Liability'!CF$110)*$BI232</f>
        <v>0</v>
      </c>
      <c r="AX232" s="171">
        <f>SUM('General Liability'!CG$100+'General Liability'!CG$110)*$BI232</f>
        <v>0</v>
      </c>
      <c r="AY232" s="171">
        <f>SUM('General Liability'!CH$100+'General Liability'!CH$110)*$BI232</f>
        <v>0</v>
      </c>
      <c r="AZ232" s="171">
        <f>SUM('General Liability'!CI$100+'General Liability'!CI$110)*$BI232</f>
        <v>0</v>
      </c>
      <c r="BA232" s="171">
        <f>SUM('General Liability'!CJ$100+'General Liability'!CJ$110)*$BI232</f>
        <v>0</v>
      </c>
      <c r="BB232" s="171">
        <f>SUM('General Liability'!CK$100+'General Liability'!CK$110)*$BI232</f>
        <v>0</v>
      </c>
      <c r="BC232" s="171">
        <f>SUM('General Liability'!CL$100+'General Liability'!CL$110)*$BI232</f>
        <v>0</v>
      </c>
      <c r="BD232" s="171">
        <f>SUM('General Liability'!CM$100+'General Liability'!CM$110)*$BI232</f>
        <v>0</v>
      </c>
      <c r="BE232" s="171">
        <f>SUM('General Liability'!CN$100+'General Liability'!CN$110)*$BI232</f>
        <v>0</v>
      </c>
      <c r="BF232" s="171">
        <f>SUM('General Liability'!CO$100+'General Liability'!CO$110)*$BI232</f>
        <v>0</v>
      </c>
      <c r="BG232" s="171">
        <f>SUM('General Liability'!CP$100+'General Liability'!CP$110)*$BI232</f>
        <v>0</v>
      </c>
      <c r="BI232" s="174">
        <f>SUMIF(Revenue!$P:$P,'GL - Import (US)'!$F232,Revenue!$J:$J)</f>
        <v>0</v>
      </c>
    </row>
    <row r="233" spans="1:61" s="173" customFormat="1" ht="12.75" hidden="1" customHeight="1">
      <c r="A233" s="177" t="s">
        <v>473</v>
      </c>
      <c r="B233" s="178" t="s">
        <v>587</v>
      </c>
      <c r="C233" s="170" cm="1">
        <f t="array" ref="C233">IFERROR(INDEX('Legal Entity'!B:B,MATCH('GL - Import (US)'!F233,'Legal Entity'!A:A,0),0),0)</f>
        <v>0</v>
      </c>
      <c r="D233" s="170" t="str" cm="1">
        <f t="array" ref="D233">IFERROR(INDEX('Legal Entity'!C:C,MATCH(F233,'Legal Entity'!A:A,0),0),0)</f>
        <v>US</v>
      </c>
      <c r="E233" s="170" t="s">
        <v>631</v>
      </c>
      <c r="F233" s="170" t="s">
        <v>87</v>
      </c>
      <c r="G233" s="170"/>
      <c r="H233" s="171">
        <f>SUM('General Liability'!AQ$100+'General Liability'!AQ$110)*$BI233</f>
        <v>0</v>
      </c>
      <c r="I233" s="171">
        <f>SUM('General Liability'!AR$100+'General Liability'!AR$110)*$BI233</f>
        <v>0</v>
      </c>
      <c r="J233" s="171">
        <f>SUM('General Liability'!AS$100+'General Liability'!AS$110)*$BI233</f>
        <v>0</v>
      </c>
      <c r="K233" s="171">
        <f>SUM('General Liability'!AT$100+'General Liability'!AT$110)*$BI233</f>
        <v>0</v>
      </c>
      <c r="L233" s="171">
        <f>SUM('General Liability'!AU$100+'General Liability'!AU$110)*$BI233</f>
        <v>0</v>
      </c>
      <c r="M233" s="171">
        <f>SUM('General Liability'!AV$100+'General Liability'!AV$110)*$BI233</f>
        <v>0</v>
      </c>
      <c r="N233" s="171">
        <f>SUM('General Liability'!AW$100+'General Liability'!AW$110)*$BI233</f>
        <v>0</v>
      </c>
      <c r="O233" s="171">
        <f>SUM('General Liability'!AX$100+'General Liability'!AX$110)*$BI233</f>
        <v>0</v>
      </c>
      <c r="P233" s="171">
        <f>SUM('General Liability'!AY$100+'General Liability'!AY$110)*$BI233</f>
        <v>0</v>
      </c>
      <c r="Q233" s="171">
        <f>SUM('General Liability'!AZ$100+'General Liability'!AZ$110)*$BI233</f>
        <v>0</v>
      </c>
      <c r="R233" s="171">
        <f>SUM('General Liability'!BA$100+'General Liability'!BA$110)*$BI233</f>
        <v>0</v>
      </c>
      <c r="S233" s="171">
        <f>SUM('General Liability'!BB$100+'General Liability'!BB$110)*$BI233</f>
        <v>0</v>
      </c>
      <c r="T233" s="171">
        <f>SUM('General Liability'!BC$100+'General Liability'!BC$110)*$BI233</f>
        <v>0</v>
      </c>
      <c r="U233" s="171">
        <f>SUM('General Liability'!BD$100+'General Liability'!BD$110)*$BI233</f>
        <v>0</v>
      </c>
      <c r="V233" s="171">
        <f>SUM('General Liability'!BE$100+'General Liability'!BE$110)*$BI233</f>
        <v>0</v>
      </c>
      <c r="W233" s="171">
        <f>SUM('General Liability'!BF$100+'General Liability'!BF$110)*$BI233</f>
        <v>0</v>
      </c>
      <c r="X233" s="171">
        <f>SUM('General Liability'!BG$100+'General Liability'!BG$110)*$BI233</f>
        <v>0</v>
      </c>
      <c r="Y233" s="171">
        <f>SUM('General Liability'!BH$100+'General Liability'!BH$110)*$BI233</f>
        <v>0</v>
      </c>
      <c r="Z233" s="171">
        <f>SUM('General Liability'!BI$100+'General Liability'!BI$110)*$BI233</f>
        <v>0</v>
      </c>
      <c r="AA233" s="171">
        <f>SUM('General Liability'!BJ$100+'General Liability'!BJ$110)*$BI233</f>
        <v>0</v>
      </c>
      <c r="AB233" s="171">
        <f>SUM('General Liability'!BK$100+'General Liability'!BK$110)*$BI233</f>
        <v>0</v>
      </c>
      <c r="AC233" s="171">
        <f>SUM('General Liability'!BL$100+'General Liability'!BL$110)*$BI233</f>
        <v>0</v>
      </c>
      <c r="AD233" s="171">
        <f>SUM('General Liability'!BM$100+'General Liability'!BM$110)*$BI233</f>
        <v>0</v>
      </c>
      <c r="AE233" s="171">
        <f>SUM('General Liability'!BN$100+'General Liability'!BN$110)*$BI233</f>
        <v>0</v>
      </c>
      <c r="AF233" s="171">
        <f>SUM('General Liability'!BO$100+'General Liability'!BO$110)*$BI233</f>
        <v>0</v>
      </c>
      <c r="AG233" s="171">
        <f>SUM('General Liability'!BP$100+'General Liability'!BP$110)*$BI233</f>
        <v>0</v>
      </c>
      <c r="AH233" s="171">
        <f>SUM('General Liability'!BQ$100+'General Liability'!BQ$110)*$BI233</f>
        <v>0</v>
      </c>
      <c r="AI233" s="171">
        <f>SUM('General Liability'!BR$100+'General Liability'!BR$110)*$BI233</f>
        <v>0</v>
      </c>
      <c r="AJ233" s="171">
        <f>SUM('General Liability'!BS$100+'General Liability'!BS$110)*$BI233</f>
        <v>0</v>
      </c>
      <c r="AK233" s="171">
        <f>SUM('General Liability'!BT$100+'General Liability'!BT$110)*$BI233</f>
        <v>0</v>
      </c>
      <c r="AL233" s="171">
        <f>SUM('General Liability'!BU$100+'General Liability'!BU$110)*$BI233</f>
        <v>0</v>
      </c>
      <c r="AM233" s="171">
        <f>SUM('General Liability'!BV$100+'General Liability'!BV$110)*$BI233</f>
        <v>0</v>
      </c>
      <c r="AN233" s="171">
        <f>SUM('General Liability'!BW$100+'General Liability'!BW$110)*$BI233</f>
        <v>0</v>
      </c>
      <c r="AO233" s="171">
        <f>SUM('General Liability'!BX$100+'General Liability'!BX$110)*$BI233</f>
        <v>0</v>
      </c>
      <c r="AP233" s="171">
        <f>SUM('General Liability'!BY$100+'General Liability'!BY$110)*$BI233</f>
        <v>0</v>
      </c>
      <c r="AQ233" s="171">
        <f>SUM('General Liability'!BZ$100+'General Liability'!BZ$110)*$BI233</f>
        <v>0</v>
      </c>
      <c r="AR233" s="171">
        <f>SUM('General Liability'!CA$100+'General Liability'!CA$110)*$BI233</f>
        <v>0</v>
      </c>
      <c r="AS233" s="171">
        <f>SUM('General Liability'!CB$100+'General Liability'!CB$110)*$BI233</f>
        <v>0</v>
      </c>
      <c r="AT233" s="171">
        <f>SUM('General Liability'!CC$100+'General Liability'!CC$110)*$BI233</f>
        <v>0</v>
      </c>
      <c r="AU233" s="171">
        <f>SUM('General Liability'!CD$100+'General Liability'!CD$110)*$BI233</f>
        <v>0</v>
      </c>
      <c r="AV233" s="171">
        <f>SUM('General Liability'!CE$100+'General Liability'!CE$110)*$BI233</f>
        <v>0</v>
      </c>
      <c r="AW233" s="171">
        <f>SUM('General Liability'!CF$100+'General Liability'!CF$110)*$BI233</f>
        <v>0</v>
      </c>
      <c r="AX233" s="171">
        <f>SUM('General Liability'!CG$100+'General Liability'!CG$110)*$BI233</f>
        <v>0</v>
      </c>
      <c r="AY233" s="171">
        <f>SUM('General Liability'!CH$100+'General Liability'!CH$110)*$BI233</f>
        <v>0</v>
      </c>
      <c r="AZ233" s="171">
        <f>SUM('General Liability'!CI$100+'General Liability'!CI$110)*$BI233</f>
        <v>0</v>
      </c>
      <c r="BA233" s="171">
        <f>SUM('General Liability'!CJ$100+'General Liability'!CJ$110)*$BI233</f>
        <v>0</v>
      </c>
      <c r="BB233" s="171">
        <f>SUM('General Liability'!CK$100+'General Liability'!CK$110)*$BI233</f>
        <v>0</v>
      </c>
      <c r="BC233" s="171">
        <f>SUM('General Liability'!CL$100+'General Liability'!CL$110)*$BI233</f>
        <v>0</v>
      </c>
      <c r="BD233" s="171">
        <f>SUM('General Liability'!CM$100+'General Liability'!CM$110)*$BI233</f>
        <v>0</v>
      </c>
      <c r="BE233" s="171">
        <f>SUM('General Liability'!CN$100+'General Liability'!CN$110)*$BI233</f>
        <v>0</v>
      </c>
      <c r="BF233" s="171">
        <f>SUM('General Liability'!CO$100+'General Liability'!CO$110)*$BI233</f>
        <v>0</v>
      </c>
      <c r="BG233" s="171">
        <f>SUM('General Liability'!CP$100+'General Liability'!CP$110)*$BI233</f>
        <v>0</v>
      </c>
      <c r="BI233" s="174">
        <f>SUMIF(Revenue!$P:$P,'GL - Import (US)'!$F233,Revenue!$J:$J)</f>
        <v>0</v>
      </c>
    </row>
    <row r="234" spans="1:61" s="173" customFormat="1" ht="12.75" hidden="1" customHeight="1">
      <c r="A234" s="177" t="s">
        <v>473</v>
      </c>
      <c r="B234" s="178" t="s">
        <v>587</v>
      </c>
      <c r="C234" s="170" cm="1">
        <f t="array" ref="C234">IFERROR(INDEX('Legal Entity'!B:B,MATCH('GL - Import (US)'!F234,'Legal Entity'!A:A,0),0),0)</f>
        <v>0</v>
      </c>
      <c r="D234" s="170" t="str" cm="1">
        <f t="array" ref="D234">IFERROR(INDEX('Legal Entity'!C:C,MATCH(F234,'Legal Entity'!A:A,0),0),0)</f>
        <v>US</v>
      </c>
      <c r="E234" s="170" t="s">
        <v>631</v>
      </c>
      <c r="F234" s="170" t="s">
        <v>35</v>
      </c>
      <c r="G234" s="170"/>
      <c r="H234" s="171">
        <f>SUM('General Liability'!AQ$100+'General Liability'!AQ$110)*$BI234</f>
        <v>0</v>
      </c>
      <c r="I234" s="171">
        <f>SUM('General Liability'!AR$100+'General Liability'!AR$110)*$BI234</f>
        <v>0</v>
      </c>
      <c r="J234" s="171">
        <f>SUM('General Liability'!AS$100+'General Liability'!AS$110)*$BI234</f>
        <v>0</v>
      </c>
      <c r="K234" s="171">
        <f>SUM('General Liability'!AT$100+'General Liability'!AT$110)*$BI234</f>
        <v>0</v>
      </c>
      <c r="L234" s="171">
        <f>SUM('General Liability'!AU$100+'General Liability'!AU$110)*$BI234</f>
        <v>0</v>
      </c>
      <c r="M234" s="171">
        <f>SUM('General Liability'!AV$100+'General Liability'!AV$110)*$BI234</f>
        <v>0</v>
      </c>
      <c r="N234" s="171">
        <f>SUM('General Liability'!AW$100+'General Liability'!AW$110)*$BI234</f>
        <v>0</v>
      </c>
      <c r="O234" s="171">
        <f>SUM('General Liability'!AX$100+'General Liability'!AX$110)*$BI234</f>
        <v>0</v>
      </c>
      <c r="P234" s="171">
        <f>SUM('General Liability'!AY$100+'General Liability'!AY$110)*$BI234</f>
        <v>0</v>
      </c>
      <c r="Q234" s="171">
        <f>SUM('General Liability'!AZ$100+'General Liability'!AZ$110)*$BI234</f>
        <v>0</v>
      </c>
      <c r="R234" s="171">
        <f>SUM('General Liability'!BA$100+'General Liability'!BA$110)*$BI234</f>
        <v>0</v>
      </c>
      <c r="S234" s="171">
        <f>SUM('General Liability'!BB$100+'General Liability'!BB$110)*$BI234</f>
        <v>0</v>
      </c>
      <c r="T234" s="171">
        <f>SUM('General Liability'!BC$100+'General Liability'!BC$110)*$BI234</f>
        <v>0</v>
      </c>
      <c r="U234" s="171">
        <f>SUM('General Liability'!BD$100+'General Liability'!BD$110)*$BI234</f>
        <v>0</v>
      </c>
      <c r="V234" s="171">
        <f>SUM('General Liability'!BE$100+'General Liability'!BE$110)*$BI234</f>
        <v>0</v>
      </c>
      <c r="W234" s="171">
        <f>SUM('General Liability'!BF$100+'General Liability'!BF$110)*$BI234</f>
        <v>0</v>
      </c>
      <c r="X234" s="171">
        <f>SUM('General Liability'!BG$100+'General Liability'!BG$110)*$BI234</f>
        <v>0</v>
      </c>
      <c r="Y234" s="171">
        <f>SUM('General Liability'!BH$100+'General Liability'!BH$110)*$BI234</f>
        <v>0</v>
      </c>
      <c r="Z234" s="171">
        <f>SUM('General Liability'!BI$100+'General Liability'!BI$110)*$BI234</f>
        <v>0</v>
      </c>
      <c r="AA234" s="171">
        <f>SUM('General Liability'!BJ$100+'General Liability'!BJ$110)*$BI234</f>
        <v>0</v>
      </c>
      <c r="AB234" s="171">
        <f>SUM('General Liability'!BK$100+'General Liability'!BK$110)*$BI234</f>
        <v>0</v>
      </c>
      <c r="AC234" s="171">
        <f>SUM('General Liability'!BL$100+'General Liability'!BL$110)*$BI234</f>
        <v>0</v>
      </c>
      <c r="AD234" s="171">
        <f>SUM('General Liability'!BM$100+'General Liability'!BM$110)*$BI234</f>
        <v>0</v>
      </c>
      <c r="AE234" s="171">
        <f>SUM('General Liability'!BN$100+'General Liability'!BN$110)*$BI234</f>
        <v>0</v>
      </c>
      <c r="AF234" s="171">
        <f>SUM('General Liability'!BO$100+'General Liability'!BO$110)*$BI234</f>
        <v>0</v>
      </c>
      <c r="AG234" s="171">
        <f>SUM('General Liability'!BP$100+'General Liability'!BP$110)*$BI234</f>
        <v>0</v>
      </c>
      <c r="AH234" s="171">
        <f>SUM('General Liability'!BQ$100+'General Liability'!BQ$110)*$BI234</f>
        <v>0</v>
      </c>
      <c r="AI234" s="171">
        <f>SUM('General Liability'!BR$100+'General Liability'!BR$110)*$BI234</f>
        <v>0</v>
      </c>
      <c r="AJ234" s="171">
        <f>SUM('General Liability'!BS$100+'General Liability'!BS$110)*$BI234</f>
        <v>0</v>
      </c>
      <c r="AK234" s="171">
        <f>SUM('General Liability'!BT$100+'General Liability'!BT$110)*$BI234</f>
        <v>0</v>
      </c>
      <c r="AL234" s="171">
        <f>SUM('General Liability'!BU$100+'General Liability'!BU$110)*$BI234</f>
        <v>0</v>
      </c>
      <c r="AM234" s="171">
        <f>SUM('General Liability'!BV$100+'General Liability'!BV$110)*$BI234</f>
        <v>0</v>
      </c>
      <c r="AN234" s="171">
        <f>SUM('General Liability'!BW$100+'General Liability'!BW$110)*$BI234</f>
        <v>0</v>
      </c>
      <c r="AO234" s="171">
        <f>SUM('General Liability'!BX$100+'General Liability'!BX$110)*$BI234</f>
        <v>0</v>
      </c>
      <c r="AP234" s="171">
        <f>SUM('General Liability'!BY$100+'General Liability'!BY$110)*$BI234</f>
        <v>0</v>
      </c>
      <c r="AQ234" s="171">
        <f>SUM('General Liability'!BZ$100+'General Liability'!BZ$110)*$BI234</f>
        <v>0</v>
      </c>
      <c r="AR234" s="171">
        <f>SUM('General Liability'!CA$100+'General Liability'!CA$110)*$BI234</f>
        <v>0</v>
      </c>
      <c r="AS234" s="171">
        <f>SUM('General Liability'!CB$100+'General Liability'!CB$110)*$BI234</f>
        <v>0</v>
      </c>
      <c r="AT234" s="171">
        <f>SUM('General Liability'!CC$100+'General Liability'!CC$110)*$BI234</f>
        <v>0</v>
      </c>
      <c r="AU234" s="171">
        <f>SUM('General Liability'!CD$100+'General Liability'!CD$110)*$BI234</f>
        <v>0</v>
      </c>
      <c r="AV234" s="171">
        <f>SUM('General Liability'!CE$100+'General Liability'!CE$110)*$BI234</f>
        <v>0</v>
      </c>
      <c r="AW234" s="171">
        <f>SUM('General Liability'!CF$100+'General Liability'!CF$110)*$BI234</f>
        <v>0</v>
      </c>
      <c r="AX234" s="171">
        <f>SUM('General Liability'!CG$100+'General Liability'!CG$110)*$BI234</f>
        <v>0</v>
      </c>
      <c r="AY234" s="171">
        <f>SUM('General Liability'!CH$100+'General Liability'!CH$110)*$BI234</f>
        <v>0</v>
      </c>
      <c r="AZ234" s="171">
        <f>SUM('General Liability'!CI$100+'General Liability'!CI$110)*$BI234</f>
        <v>0</v>
      </c>
      <c r="BA234" s="171">
        <f>SUM('General Liability'!CJ$100+'General Liability'!CJ$110)*$BI234</f>
        <v>0</v>
      </c>
      <c r="BB234" s="171">
        <f>SUM('General Liability'!CK$100+'General Liability'!CK$110)*$BI234</f>
        <v>0</v>
      </c>
      <c r="BC234" s="171">
        <f>SUM('General Liability'!CL$100+'General Liability'!CL$110)*$BI234</f>
        <v>0</v>
      </c>
      <c r="BD234" s="171">
        <f>SUM('General Liability'!CM$100+'General Liability'!CM$110)*$BI234</f>
        <v>0</v>
      </c>
      <c r="BE234" s="171">
        <f>SUM('General Liability'!CN$100+'General Liability'!CN$110)*$BI234</f>
        <v>0</v>
      </c>
      <c r="BF234" s="171">
        <f>SUM('General Liability'!CO$100+'General Liability'!CO$110)*$BI234</f>
        <v>0</v>
      </c>
      <c r="BG234" s="171">
        <f>SUM('General Liability'!CP$100+'General Liability'!CP$110)*$BI234</f>
        <v>0</v>
      </c>
      <c r="BI234" s="174">
        <f>SUMIF(Revenue!$P:$P,'GL - Import (US)'!$F234,Revenue!$J:$J)</f>
        <v>0</v>
      </c>
    </row>
    <row r="235" spans="1:61" s="173" customFormat="1" ht="12.75" hidden="1" customHeight="1">
      <c r="A235" s="177" t="s">
        <v>473</v>
      </c>
      <c r="B235" s="178" t="s">
        <v>587</v>
      </c>
      <c r="C235" s="170" t="str" cm="1">
        <f t="array" ref="C235">IFERROR(INDEX('Legal Entity'!B:B,MATCH('GL - Import (US)'!F235,'Legal Entity'!A:A,0),0),0)</f>
        <v>1148 - BERMUDA WATER COMPANY, INC.</v>
      </c>
      <c r="D235" s="170" t="str" cm="1">
        <f t="array" ref="D235">IFERROR(INDEX('Legal Entity'!C:C,MATCH(F235,'Legal Entity'!A:A,0),0),0)</f>
        <v>US</v>
      </c>
      <c r="E235" s="170" t="s">
        <v>631</v>
      </c>
      <c r="F235" s="170" t="s">
        <v>24</v>
      </c>
      <c r="G235" s="170"/>
      <c r="H235" s="171">
        <f>SUM('General Liability'!AQ$100+'General Liability'!AQ$110)*$BI235</f>
        <v>0</v>
      </c>
      <c r="I235" s="171">
        <f>SUM('General Liability'!AR$100+'General Liability'!AR$110)*$BI235</f>
        <v>0</v>
      </c>
      <c r="J235" s="171">
        <f>SUM('General Liability'!AS$100+'General Liability'!AS$110)*$BI235</f>
        <v>0</v>
      </c>
      <c r="K235" s="171">
        <f>SUM('General Liability'!AT$100+'General Liability'!AT$110)*$BI235</f>
        <v>0</v>
      </c>
      <c r="L235" s="171">
        <f>SUM('General Liability'!AU$100+'General Liability'!AU$110)*$BI235</f>
        <v>0</v>
      </c>
      <c r="M235" s="171">
        <f>SUM('General Liability'!AV$100+'General Liability'!AV$110)*$BI235</f>
        <v>0</v>
      </c>
      <c r="N235" s="171">
        <f>SUM('General Liability'!AW$100+'General Liability'!AW$110)*$BI235</f>
        <v>0</v>
      </c>
      <c r="O235" s="171">
        <f>SUM('General Liability'!AX$100+'General Liability'!AX$110)*$BI235</f>
        <v>0</v>
      </c>
      <c r="P235" s="171">
        <f>SUM('General Liability'!AY$100+'General Liability'!AY$110)*$BI235</f>
        <v>0</v>
      </c>
      <c r="Q235" s="171">
        <f>SUM('General Liability'!AZ$100+'General Liability'!AZ$110)*$BI235</f>
        <v>0</v>
      </c>
      <c r="R235" s="171">
        <f>SUM('General Liability'!BA$100+'General Liability'!BA$110)*$BI235</f>
        <v>0</v>
      </c>
      <c r="S235" s="171">
        <f>SUM('General Liability'!BB$100+'General Liability'!BB$110)*$BI235</f>
        <v>0</v>
      </c>
      <c r="T235" s="171">
        <f>SUM('General Liability'!BC$100+'General Liability'!BC$110)*$BI235</f>
        <v>0</v>
      </c>
      <c r="U235" s="171">
        <f>SUM('General Liability'!BD$100+'General Liability'!BD$110)*$BI235</f>
        <v>0</v>
      </c>
      <c r="V235" s="171">
        <f>SUM('General Liability'!BE$100+'General Liability'!BE$110)*$BI235</f>
        <v>0</v>
      </c>
      <c r="W235" s="171">
        <f>SUM('General Liability'!BF$100+'General Liability'!BF$110)*$BI235</f>
        <v>0</v>
      </c>
      <c r="X235" s="171">
        <f>SUM('General Liability'!BG$100+'General Liability'!BG$110)*$BI235</f>
        <v>0</v>
      </c>
      <c r="Y235" s="171">
        <f>SUM('General Liability'!BH$100+'General Liability'!BH$110)*$BI235</f>
        <v>0</v>
      </c>
      <c r="Z235" s="171">
        <f>SUM('General Liability'!BI$100+'General Liability'!BI$110)*$BI235</f>
        <v>0</v>
      </c>
      <c r="AA235" s="171">
        <f>SUM('General Liability'!BJ$100+'General Liability'!BJ$110)*$BI235</f>
        <v>0</v>
      </c>
      <c r="AB235" s="171">
        <f>SUM('General Liability'!BK$100+'General Liability'!BK$110)*$BI235</f>
        <v>0</v>
      </c>
      <c r="AC235" s="171">
        <f>SUM('General Liability'!BL$100+'General Liability'!BL$110)*$BI235</f>
        <v>0</v>
      </c>
      <c r="AD235" s="171">
        <f>SUM('General Liability'!BM$100+'General Liability'!BM$110)*$BI235</f>
        <v>0</v>
      </c>
      <c r="AE235" s="171">
        <f>SUM('General Liability'!BN$100+'General Liability'!BN$110)*$BI235</f>
        <v>0</v>
      </c>
      <c r="AF235" s="171">
        <f>SUM('General Liability'!BO$100+'General Liability'!BO$110)*$BI235</f>
        <v>0</v>
      </c>
      <c r="AG235" s="171">
        <f>SUM('General Liability'!BP$100+'General Liability'!BP$110)*$BI235</f>
        <v>0</v>
      </c>
      <c r="AH235" s="171">
        <f>SUM('General Liability'!BQ$100+'General Liability'!BQ$110)*$BI235</f>
        <v>0</v>
      </c>
      <c r="AI235" s="171">
        <f>SUM('General Liability'!BR$100+'General Liability'!BR$110)*$BI235</f>
        <v>0</v>
      </c>
      <c r="AJ235" s="171">
        <f>SUM('General Liability'!BS$100+'General Liability'!BS$110)*$BI235</f>
        <v>0</v>
      </c>
      <c r="AK235" s="171">
        <f>SUM('General Liability'!BT$100+'General Liability'!BT$110)*$BI235</f>
        <v>0</v>
      </c>
      <c r="AL235" s="171">
        <f>SUM('General Liability'!BU$100+'General Liability'!BU$110)*$BI235</f>
        <v>0</v>
      </c>
      <c r="AM235" s="171">
        <f>SUM('General Liability'!BV$100+'General Liability'!BV$110)*$BI235</f>
        <v>0</v>
      </c>
      <c r="AN235" s="171">
        <f>SUM('General Liability'!BW$100+'General Liability'!BW$110)*$BI235</f>
        <v>0</v>
      </c>
      <c r="AO235" s="171">
        <f>SUM('General Liability'!BX$100+'General Liability'!BX$110)*$BI235</f>
        <v>0</v>
      </c>
      <c r="AP235" s="171">
        <f>SUM('General Liability'!BY$100+'General Liability'!BY$110)*$BI235</f>
        <v>0</v>
      </c>
      <c r="AQ235" s="171">
        <f>SUM('General Liability'!BZ$100+'General Liability'!BZ$110)*$BI235</f>
        <v>0</v>
      </c>
      <c r="AR235" s="171">
        <f>SUM('General Liability'!CA$100+'General Liability'!CA$110)*$BI235</f>
        <v>0</v>
      </c>
      <c r="AS235" s="171">
        <f>SUM('General Liability'!CB$100+'General Liability'!CB$110)*$BI235</f>
        <v>0</v>
      </c>
      <c r="AT235" s="171">
        <f>SUM('General Liability'!CC$100+'General Liability'!CC$110)*$BI235</f>
        <v>0</v>
      </c>
      <c r="AU235" s="171">
        <f>SUM('General Liability'!CD$100+'General Liability'!CD$110)*$BI235</f>
        <v>0</v>
      </c>
      <c r="AV235" s="171">
        <f>SUM('General Liability'!CE$100+'General Liability'!CE$110)*$BI235</f>
        <v>0</v>
      </c>
      <c r="AW235" s="171">
        <f>SUM('General Liability'!CF$100+'General Liability'!CF$110)*$BI235</f>
        <v>0</v>
      </c>
      <c r="AX235" s="171">
        <f>SUM('General Liability'!CG$100+'General Liability'!CG$110)*$BI235</f>
        <v>0</v>
      </c>
      <c r="AY235" s="171">
        <f>SUM('General Liability'!CH$100+'General Liability'!CH$110)*$BI235</f>
        <v>0</v>
      </c>
      <c r="AZ235" s="171">
        <f>SUM('General Liability'!CI$100+'General Liability'!CI$110)*$BI235</f>
        <v>0</v>
      </c>
      <c r="BA235" s="171">
        <f>SUM('General Liability'!CJ$100+'General Liability'!CJ$110)*$BI235</f>
        <v>0</v>
      </c>
      <c r="BB235" s="171">
        <f>SUM('General Liability'!CK$100+'General Liability'!CK$110)*$BI235</f>
        <v>0</v>
      </c>
      <c r="BC235" s="171">
        <f>SUM('General Liability'!CL$100+'General Liability'!CL$110)*$BI235</f>
        <v>0</v>
      </c>
      <c r="BD235" s="171">
        <f>SUM('General Liability'!CM$100+'General Liability'!CM$110)*$BI235</f>
        <v>0</v>
      </c>
      <c r="BE235" s="171">
        <f>SUM('General Liability'!CN$100+'General Liability'!CN$110)*$BI235</f>
        <v>0</v>
      </c>
      <c r="BF235" s="171">
        <f>SUM('General Liability'!CO$100+'General Liability'!CO$110)*$BI235</f>
        <v>0</v>
      </c>
      <c r="BG235" s="171">
        <f>SUM('General Liability'!CP$100+'General Liability'!CP$110)*$BI235</f>
        <v>0</v>
      </c>
      <c r="BI235" s="174">
        <f>SUMIF(Revenue!$P:$P,'GL - Import (US)'!$F235,Revenue!$J:$J)</f>
        <v>0</v>
      </c>
    </row>
    <row r="236" spans="1:61" s="173" customFormat="1" ht="12.75" hidden="1" customHeight="1">
      <c r="A236" s="177" t="s">
        <v>473</v>
      </c>
      <c r="B236" s="178" t="s">
        <v>587</v>
      </c>
      <c r="C236" s="170" t="str" cm="1">
        <f t="array" ref="C236">IFERROR(INDEX('Legal Entity'!B:B,MATCH('GL - Import (US)'!F236,'Legal Entity'!A:A,0),0),0)</f>
        <v>1154 - GREAT BASIN WATER CO. F/K/A UTILITIES, INC. OF CENTRAL NEVADA</v>
      </c>
      <c r="D236" s="170" t="str" cm="1">
        <f t="array" ref="D236">IFERROR(INDEX('Legal Entity'!C:C,MATCH(F236,'Legal Entity'!A:A,0),0),0)</f>
        <v>US</v>
      </c>
      <c r="E236" s="170" t="s">
        <v>631</v>
      </c>
      <c r="F236" s="170" t="s">
        <v>25</v>
      </c>
      <c r="G236" s="170"/>
      <c r="H236" s="171">
        <f>SUM('General Liability'!AQ$100+'General Liability'!AQ$110)*$BI236</f>
        <v>0</v>
      </c>
      <c r="I236" s="171">
        <f>SUM('General Liability'!AR$100+'General Liability'!AR$110)*$BI236</f>
        <v>0</v>
      </c>
      <c r="J236" s="171">
        <f>SUM('General Liability'!AS$100+'General Liability'!AS$110)*$BI236</f>
        <v>0</v>
      </c>
      <c r="K236" s="171">
        <f>SUM('General Liability'!AT$100+'General Liability'!AT$110)*$BI236</f>
        <v>0</v>
      </c>
      <c r="L236" s="171">
        <f>SUM('General Liability'!AU$100+'General Liability'!AU$110)*$BI236</f>
        <v>0</v>
      </c>
      <c r="M236" s="171">
        <f>SUM('General Liability'!AV$100+'General Liability'!AV$110)*$BI236</f>
        <v>0</v>
      </c>
      <c r="N236" s="171">
        <f>SUM('General Liability'!AW$100+'General Liability'!AW$110)*$BI236</f>
        <v>0</v>
      </c>
      <c r="O236" s="171">
        <f>SUM('General Liability'!AX$100+'General Liability'!AX$110)*$BI236</f>
        <v>0</v>
      </c>
      <c r="P236" s="171">
        <f>SUM('General Liability'!AY$100+'General Liability'!AY$110)*$BI236</f>
        <v>0</v>
      </c>
      <c r="Q236" s="171">
        <f>SUM('General Liability'!AZ$100+'General Liability'!AZ$110)*$BI236</f>
        <v>0</v>
      </c>
      <c r="R236" s="171">
        <f>SUM('General Liability'!BA$100+'General Liability'!BA$110)*$BI236</f>
        <v>0</v>
      </c>
      <c r="S236" s="171">
        <f>SUM('General Liability'!BB$100+'General Liability'!BB$110)*$BI236</f>
        <v>0</v>
      </c>
      <c r="T236" s="171">
        <f>SUM('General Liability'!BC$100+'General Liability'!BC$110)*$BI236</f>
        <v>0</v>
      </c>
      <c r="U236" s="171">
        <f>SUM('General Liability'!BD$100+'General Liability'!BD$110)*$BI236</f>
        <v>0</v>
      </c>
      <c r="V236" s="171">
        <f>SUM('General Liability'!BE$100+'General Liability'!BE$110)*$BI236</f>
        <v>0</v>
      </c>
      <c r="W236" s="171">
        <f>SUM('General Liability'!BF$100+'General Liability'!BF$110)*$BI236</f>
        <v>0</v>
      </c>
      <c r="X236" s="171">
        <f>SUM('General Liability'!BG$100+'General Liability'!BG$110)*$BI236</f>
        <v>0</v>
      </c>
      <c r="Y236" s="171">
        <f>SUM('General Liability'!BH$100+'General Liability'!BH$110)*$BI236</f>
        <v>0</v>
      </c>
      <c r="Z236" s="171">
        <f>SUM('General Liability'!BI$100+'General Liability'!BI$110)*$BI236</f>
        <v>0</v>
      </c>
      <c r="AA236" s="171">
        <f>SUM('General Liability'!BJ$100+'General Liability'!BJ$110)*$BI236</f>
        <v>0</v>
      </c>
      <c r="AB236" s="171">
        <f>SUM('General Liability'!BK$100+'General Liability'!BK$110)*$BI236</f>
        <v>0</v>
      </c>
      <c r="AC236" s="171">
        <f>SUM('General Liability'!BL$100+'General Liability'!BL$110)*$BI236</f>
        <v>0</v>
      </c>
      <c r="AD236" s="171">
        <f>SUM('General Liability'!BM$100+'General Liability'!BM$110)*$BI236</f>
        <v>0</v>
      </c>
      <c r="AE236" s="171">
        <f>SUM('General Liability'!BN$100+'General Liability'!BN$110)*$BI236</f>
        <v>0</v>
      </c>
      <c r="AF236" s="171">
        <f>SUM('General Liability'!BO$100+'General Liability'!BO$110)*$BI236</f>
        <v>0</v>
      </c>
      <c r="AG236" s="171">
        <f>SUM('General Liability'!BP$100+'General Liability'!BP$110)*$BI236</f>
        <v>0</v>
      </c>
      <c r="AH236" s="171">
        <f>SUM('General Liability'!BQ$100+'General Liability'!BQ$110)*$BI236</f>
        <v>0</v>
      </c>
      <c r="AI236" s="171">
        <f>SUM('General Liability'!BR$100+'General Liability'!BR$110)*$BI236</f>
        <v>0</v>
      </c>
      <c r="AJ236" s="171">
        <f>SUM('General Liability'!BS$100+'General Liability'!BS$110)*$BI236</f>
        <v>0</v>
      </c>
      <c r="AK236" s="171">
        <f>SUM('General Liability'!BT$100+'General Liability'!BT$110)*$BI236</f>
        <v>0</v>
      </c>
      <c r="AL236" s="171">
        <f>SUM('General Liability'!BU$100+'General Liability'!BU$110)*$BI236</f>
        <v>0</v>
      </c>
      <c r="AM236" s="171">
        <f>SUM('General Liability'!BV$100+'General Liability'!BV$110)*$BI236</f>
        <v>0</v>
      </c>
      <c r="AN236" s="171">
        <f>SUM('General Liability'!BW$100+'General Liability'!BW$110)*$BI236</f>
        <v>0</v>
      </c>
      <c r="AO236" s="171">
        <f>SUM('General Liability'!BX$100+'General Liability'!BX$110)*$BI236</f>
        <v>0</v>
      </c>
      <c r="AP236" s="171">
        <f>SUM('General Liability'!BY$100+'General Liability'!BY$110)*$BI236</f>
        <v>0</v>
      </c>
      <c r="AQ236" s="171">
        <f>SUM('General Liability'!BZ$100+'General Liability'!BZ$110)*$BI236</f>
        <v>0</v>
      </c>
      <c r="AR236" s="171">
        <f>SUM('General Liability'!CA$100+'General Liability'!CA$110)*$BI236</f>
        <v>0</v>
      </c>
      <c r="AS236" s="171">
        <f>SUM('General Liability'!CB$100+'General Liability'!CB$110)*$BI236</f>
        <v>0</v>
      </c>
      <c r="AT236" s="171">
        <f>SUM('General Liability'!CC$100+'General Liability'!CC$110)*$BI236</f>
        <v>0</v>
      </c>
      <c r="AU236" s="171">
        <f>SUM('General Liability'!CD$100+'General Liability'!CD$110)*$BI236</f>
        <v>0</v>
      </c>
      <c r="AV236" s="171">
        <f>SUM('General Liability'!CE$100+'General Liability'!CE$110)*$BI236</f>
        <v>0</v>
      </c>
      <c r="AW236" s="171">
        <f>SUM('General Liability'!CF$100+'General Liability'!CF$110)*$BI236</f>
        <v>0</v>
      </c>
      <c r="AX236" s="171">
        <f>SUM('General Liability'!CG$100+'General Liability'!CG$110)*$BI236</f>
        <v>0</v>
      </c>
      <c r="AY236" s="171">
        <f>SUM('General Liability'!CH$100+'General Liability'!CH$110)*$BI236</f>
        <v>0</v>
      </c>
      <c r="AZ236" s="171">
        <f>SUM('General Liability'!CI$100+'General Liability'!CI$110)*$BI236</f>
        <v>0</v>
      </c>
      <c r="BA236" s="171">
        <f>SUM('General Liability'!CJ$100+'General Liability'!CJ$110)*$BI236</f>
        <v>0</v>
      </c>
      <c r="BB236" s="171">
        <f>SUM('General Liability'!CK$100+'General Liability'!CK$110)*$BI236</f>
        <v>0</v>
      </c>
      <c r="BC236" s="171">
        <f>SUM('General Liability'!CL$100+'General Liability'!CL$110)*$BI236</f>
        <v>0</v>
      </c>
      <c r="BD236" s="171">
        <f>SUM('General Liability'!CM$100+'General Liability'!CM$110)*$BI236</f>
        <v>0</v>
      </c>
      <c r="BE236" s="171">
        <f>SUM('General Liability'!CN$100+'General Liability'!CN$110)*$BI236</f>
        <v>0</v>
      </c>
      <c r="BF236" s="171">
        <f>SUM('General Liability'!CO$100+'General Liability'!CO$110)*$BI236</f>
        <v>0</v>
      </c>
      <c r="BG236" s="171">
        <f>SUM('General Liability'!CP$100+'General Liability'!CP$110)*$BI236</f>
        <v>0</v>
      </c>
      <c r="BI236" s="174">
        <f>SUMIF(Revenue!$P:$P,'GL - Import (US)'!$F236,Revenue!$J:$J)</f>
        <v>0</v>
      </c>
    </row>
    <row r="237" spans="1:61" s="173" customFormat="1" ht="12.75" hidden="1" customHeight="1">
      <c r="A237" s="177" t="s">
        <v>473</v>
      </c>
      <c r="B237" s="178" t="s">
        <v>587</v>
      </c>
      <c r="C237" s="170" t="str" cm="1">
        <f t="array" ref="C237">IFERROR(INDEX('Legal Entity'!B:B,MATCH('GL - Import (US)'!F237,'Legal Entity'!A:A,0),0),0)</f>
        <v>1014 - Inland Pacific Resources Inc. (IPRI)</v>
      </c>
      <c r="D237" s="170" t="str" cm="1">
        <f t="array" ref="D237">IFERROR(INDEX('Legal Entity'!C:C,MATCH(F237,'Legal Entity'!A:A,0),0),0)</f>
        <v>US</v>
      </c>
      <c r="E237" s="170" t="s">
        <v>631</v>
      </c>
      <c r="F237" s="170" t="s">
        <v>651</v>
      </c>
      <c r="G237" s="170"/>
      <c r="H237" s="171">
        <f>SUM('General Liability'!AQ$100+'General Liability'!AQ$110)*$BI237</f>
        <v>0</v>
      </c>
      <c r="I237" s="171">
        <f>SUM('General Liability'!AR$100+'General Liability'!AR$110)*$BI237</f>
        <v>0</v>
      </c>
      <c r="J237" s="171">
        <f>SUM('General Liability'!AS$100+'General Liability'!AS$110)*$BI237</f>
        <v>0</v>
      </c>
      <c r="K237" s="171">
        <f>SUM('General Liability'!AT$100+'General Liability'!AT$110)*$BI237</f>
        <v>0</v>
      </c>
      <c r="L237" s="171">
        <f>SUM('General Liability'!AU$100+'General Liability'!AU$110)*$BI237</f>
        <v>0</v>
      </c>
      <c r="M237" s="171">
        <f>SUM('General Liability'!AV$100+'General Liability'!AV$110)*$BI237</f>
        <v>0</v>
      </c>
      <c r="N237" s="171">
        <f>SUM('General Liability'!AW$100+'General Liability'!AW$110)*$BI237</f>
        <v>0</v>
      </c>
      <c r="O237" s="171">
        <f>SUM('General Liability'!AX$100+'General Liability'!AX$110)*$BI237</f>
        <v>0</v>
      </c>
      <c r="P237" s="171">
        <f>SUM('General Liability'!AY$100+'General Liability'!AY$110)*$BI237</f>
        <v>0</v>
      </c>
      <c r="Q237" s="171">
        <f>SUM('General Liability'!AZ$100+'General Liability'!AZ$110)*$BI237</f>
        <v>0</v>
      </c>
      <c r="R237" s="171">
        <f>SUM('General Liability'!BA$100+'General Liability'!BA$110)*$BI237</f>
        <v>0</v>
      </c>
      <c r="S237" s="171">
        <f>SUM('General Liability'!BB$100+'General Liability'!BB$110)*$BI237</f>
        <v>0</v>
      </c>
      <c r="T237" s="171">
        <f>SUM('General Liability'!BC$100+'General Liability'!BC$110)*$BI237</f>
        <v>0</v>
      </c>
      <c r="U237" s="171">
        <f>SUM('General Liability'!BD$100+'General Liability'!BD$110)*$BI237</f>
        <v>0</v>
      </c>
      <c r="V237" s="171">
        <f>SUM('General Liability'!BE$100+'General Liability'!BE$110)*$BI237</f>
        <v>0</v>
      </c>
      <c r="W237" s="171">
        <f>SUM('General Liability'!BF$100+'General Liability'!BF$110)*$BI237</f>
        <v>0</v>
      </c>
      <c r="X237" s="171">
        <f>SUM('General Liability'!BG$100+'General Liability'!BG$110)*$BI237</f>
        <v>0</v>
      </c>
      <c r="Y237" s="171">
        <f>SUM('General Liability'!BH$100+'General Liability'!BH$110)*$BI237</f>
        <v>0</v>
      </c>
      <c r="Z237" s="171">
        <f>SUM('General Liability'!BI$100+'General Liability'!BI$110)*$BI237</f>
        <v>0</v>
      </c>
      <c r="AA237" s="171">
        <f>SUM('General Liability'!BJ$100+'General Liability'!BJ$110)*$BI237</f>
        <v>0</v>
      </c>
      <c r="AB237" s="171">
        <f>SUM('General Liability'!BK$100+'General Liability'!BK$110)*$BI237</f>
        <v>0</v>
      </c>
      <c r="AC237" s="171">
        <f>SUM('General Liability'!BL$100+'General Liability'!BL$110)*$BI237</f>
        <v>0</v>
      </c>
      <c r="AD237" s="171">
        <f>SUM('General Liability'!BM$100+'General Liability'!BM$110)*$BI237</f>
        <v>0</v>
      </c>
      <c r="AE237" s="171">
        <f>SUM('General Liability'!BN$100+'General Liability'!BN$110)*$BI237</f>
        <v>0</v>
      </c>
      <c r="AF237" s="171">
        <f>SUM('General Liability'!BO$100+'General Liability'!BO$110)*$BI237</f>
        <v>0</v>
      </c>
      <c r="AG237" s="171">
        <f>SUM('General Liability'!BP$100+'General Liability'!BP$110)*$BI237</f>
        <v>0</v>
      </c>
      <c r="AH237" s="171">
        <f>SUM('General Liability'!BQ$100+'General Liability'!BQ$110)*$BI237</f>
        <v>0</v>
      </c>
      <c r="AI237" s="171">
        <f>SUM('General Liability'!BR$100+'General Liability'!BR$110)*$BI237</f>
        <v>0</v>
      </c>
      <c r="AJ237" s="171">
        <f>SUM('General Liability'!BS$100+'General Liability'!BS$110)*$BI237</f>
        <v>0</v>
      </c>
      <c r="AK237" s="171">
        <f>SUM('General Liability'!BT$100+'General Liability'!BT$110)*$BI237</f>
        <v>0</v>
      </c>
      <c r="AL237" s="171">
        <f>SUM('General Liability'!BU$100+'General Liability'!BU$110)*$BI237</f>
        <v>0</v>
      </c>
      <c r="AM237" s="171">
        <f>SUM('General Liability'!BV$100+'General Liability'!BV$110)*$BI237</f>
        <v>0</v>
      </c>
      <c r="AN237" s="171">
        <f>SUM('General Liability'!BW$100+'General Liability'!BW$110)*$BI237</f>
        <v>0</v>
      </c>
      <c r="AO237" s="171">
        <f>SUM('General Liability'!BX$100+'General Liability'!BX$110)*$BI237</f>
        <v>0</v>
      </c>
      <c r="AP237" s="171">
        <f>SUM('General Liability'!BY$100+'General Liability'!BY$110)*$BI237</f>
        <v>0</v>
      </c>
      <c r="AQ237" s="171">
        <f>SUM('General Liability'!BZ$100+'General Liability'!BZ$110)*$BI237</f>
        <v>0</v>
      </c>
      <c r="AR237" s="171">
        <f>SUM('General Liability'!CA$100+'General Liability'!CA$110)*$BI237</f>
        <v>0</v>
      </c>
      <c r="AS237" s="171">
        <f>SUM('General Liability'!CB$100+'General Liability'!CB$110)*$BI237</f>
        <v>0</v>
      </c>
      <c r="AT237" s="171">
        <f>SUM('General Liability'!CC$100+'General Liability'!CC$110)*$BI237</f>
        <v>0</v>
      </c>
      <c r="AU237" s="171">
        <f>SUM('General Liability'!CD$100+'General Liability'!CD$110)*$BI237</f>
        <v>0</v>
      </c>
      <c r="AV237" s="171">
        <f>SUM('General Liability'!CE$100+'General Liability'!CE$110)*$BI237</f>
        <v>0</v>
      </c>
      <c r="AW237" s="171">
        <f>SUM('General Liability'!CF$100+'General Liability'!CF$110)*$BI237</f>
        <v>0</v>
      </c>
      <c r="AX237" s="171">
        <f>SUM('General Liability'!CG$100+'General Liability'!CG$110)*$BI237</f>
        <v>0</v>
      </c>
      <c r="AY237" s="171">
        <f>SUM('General Liability'!CH$100+'General Liability'!CH$110)*$BI237</f>
        <v>0</v>
      </c>
      <c r="AZ237" s="171">
        <f>SUM('General Liability'!CI$100+'General Liability'!CI$110)*$BI237</f>
        <v>0</v>
      </c>
      <c r="BA237" s="171">
        <f>SUM('General Liability'!CJ$100+'General Liability'!CJ$110)*$BI237</f>
        <v>0</v>
      </c>
      <c r="BB237" s="171">
        <f>SUM('General Liability'!CK$100+'General Liability'!CK$110)*$BI237</f>
        <v>0</v>
      </c>
      <c r="BC237" s="171">
        <f>SUM('General Liability'!CL$100+'General Liability'!CL$110)*$BI237</f>
        <v>0</v>
      </c>
      <c r="BD237" s="171">
        <f>SUM('General Liability'!CM$100+'General Liability'!CM$110)*$BI237</f>
        <v>0</v>
      </c>
      <c r="BE237" s="171">
        <f>SUM('General Liability'!CN$100+'General Liability'!CN$110)*$BI237</f>
        <v>0</v>
      </c>
      <c r="BF237" s="171">
        <f>SUM('General Liability'!CO$100+'General Liability'!CO$110)*$BI237</f>
        <v>0</v>
      </c>
      <c r="BG237" s="171">
        <f>SUM('General Liability'!CP$100+'General Liability'!CP$110)*$BI237</f>
        <v>0</v>
      </c>
      <c r="BI237" s="174">
        <f>SUMIF(Revenue!$P:$P,'GL - Import (US)'!$F237,Revenue!$J:$J)</f>
        <v>0</v>
      </c>
    </row>
    <row r="238" spans="1:61" s="173" customFormat="1" ht="12.75" hidden="1" customHeight="1">
      <c r="A238" s="177" t="s">
        <v>473</v>
      </c>
      <c r="B238" s="178" t="s">
        <v>587</v>
      </c>
      <c r="C238" s="170" t="str" cm="1">
        <f t="array" ref="C238">IFERROR(INDEX('Legal Entity'!B:B,MATCH('GL - Import (US)'!F238,'Legal Entity'!A:A,0),0),0)</f>
        <v>1020 - SuperHoldCo</v>
      </c>
      <c r="D238" s="170" t="str" cm="1">
        <f t="array" ref="D238">IFERROR(INDEX('Legal Entity'!C:C,MATCH(F238,'Legal Entity'!A:A,0),0),0)</f>
        <v>US</v>
      </c>
      <c r="E238" s="170" t="s">
        <v>631</v>
      </c>
      <c r="F238" s="170" t="s">
        <v>32</v>
      </c>
      <c r="G238" s="170"/>
      <c r="H238" s="171">
        <f>SUM('General Liability'!AQ$100+'General Liability'!AQ$110)*$BI238</f>
        <v>0</v>
      </c>
      <c r="I238" s="171">
        <f>SUM('General Liability'!AR$100+'General Liability'!AR$110)*$BI238</f>
        <v>0</v>
      </c>
      <c r="J238" s="171">
        <f>SUM('General Liability'!AS$100+'General Liability'!AS$110)*$BI238</f>
        <v>0</v>
      </c>
      <c r="K238" s="171">
        <f>SUM('General Liability'!AT$100+'General Liability'!AT$110)*$BI238</f>
        <v>0</v>
      </c>
      <c r="L238" s="171">
        <f>SUM('General Liability'!AU$100+'General Liability'!AU$110)*$BI238</f>
        <v>0</v>
      </c>
      <c r="M238" s="171">
        <f>SUM('General Liability'!AV$100+'General Liability'!AV$110)*$BI238</f>
        <v>0</v>
      </c>
      <c r="N238" s="171">
        <f>SUM('General Liability'!AW$100+'General Liability'!AW$110)*$BI238</f>
        <v>0</v>
      </c>
      <c r="O238" s="171">
        <f>SUM('General Liability'!AX$100+'General Liability'!AX$110)*$BI238</f>
        <v>0</v>
      </c>
      <c r="P238" s="171">
        <f>SUM('General Liability'!AY$100+'General Liability'!AY$110)*$BI238</f>
        <v>0</v>
      </c>
      <c r="Q238" s="171">
        <f>SUM('General Liability'!AZ$100+'General Liability'!AZ$110)*$BI238</f>
        <v>0</v>
      </c>
      <c r="R238" s="171">
        <f>SUM('General Liability'!BA$100+'General Liability'!BA$110)*$BI238</f>
        <v>0</v>
      </c>
      <c r="S238" s="171">
        <f>SUM('General Liability'!BB$100+'General Liability'!BB$110)*$BI238</f>
        <v>0</v>
      </c>
      <c r="T238" s="171">
        <f>SUM('General Liability'!BC$100+'General Liability'!BC$110)*$BI238</f>
        <v>0</v>
      </c>
      <c r="U238" s="171">
        <f>SUM('General Liability'!BD$100+'General Liability'!BD$110)*$BI238</f>
        <v>0</v>
      </c>
      <c r="V238" s="171">
        <f>SUM('General Liability'!BE$100+'General Liability'!BE$110)*$BI238</f>
        <v>0</v>
      </c>
      <c r="W238" s="171">
        <f>SUM('General Liability'!BF$100+'General Liability'!BF$110)*$BI238</f>
        <v>0</v>
      </c>
      <c r="X238" s="171">
        <f>SUM('General Liability'!BG$100+'General Liability'!BG$110)*$BI238</f>
        <v>0</v>
      </c>
      <c r="Y238" s="171">
        <f>SUM('General Liability'!BH$100+'General Liability'!BH$110)*$BI238</f>
        <v>0</v>
      </c>
      <c r="Z238" s="171">
        <f>SUM('General Liability'!BI$100+'General Liability'!BI$110)*$BI238</f>
        <v>0</v>
      </c>
      <c r="AA238" s="171">
        <f>SUM('General Liability'!BJ$100+'General Liability'!BJ$110)*$BI238</f>
        <v>0</v>
      </c>
      <c r="AB238" s="171">
        <f>SUM('General Liability'!BK$100+'General Liability'!BK$110)*$BI238</f>
        <v>0</v>
      </c>
      <c r="AC238" s="171">
        <f>SUM('General Liability'!BL$100+'General Liability'!BL$110)*$BI238</f>
        <v>0</v>
      </c>
      <c r="AD238" s="171">
        <f>SUM('General Liability'!BM$100+'General Liability'!BM$110)*$BI238</f>
        <v>0</v>
      </c>
      <c r="AE238" s="171">
        <f>SUM('General Liability'!BN$100+'General Liability'!BN$110)*$BI238</f>
        <v>0</v>
      </c>
      <c r="AF238" s="171">
        <f>SUM('General Liability'!BO$100+'General Liability'!BO$110)*$BI238</f>
        <v>0</v>
      </c>
      <c r="AG238" s="171">
        <f>SUM('General Liability'!BP$100+'General Liability'!BP$110)*$BI238</f>
        <v>0</v>
      </c>
      <c r="AH238" s="171">
        <f>SUM('General Liability'!BQ$100+'General Liability'!BQ$110)*$BI238</f>
        <v>0</v>
      </c>
      <c r="AI238" s="171">
        <f>SUM('General Liability'!BR$100+'General Liability'!BR$110)*$BI238</f>
        <v>0</v>
      </c>
      <c r="AJ238" s="171">
        <f>SUM('General Liability'!BS$100+'General Liability'!BS$110)*$BI238</f>
        <v>0</v>
      </c>
      <c r="AK238" s="171">
        <f>SUM('General Liability'!BT$100+'General Liability'!BT$110)*$BI238</f>
        <v>0</v>
      </c>
      <c r="AL238" s="171">
        <f>SUM('General Liability'!BU$100+'General Liability'!BU$110)*$BI238</f>
        <v>0</v>
      </c>
      <c r="AM238" s="171">
        <f>SUM('General Liability'!BV$100+'General Liability'!BV$110)*$BI238</f>
        <v>0</v>
      </c>
      <c r="AN238" s="171">
        <f>SUM('General Liability'!BW$100+'General Liability'!BW$110)*$BI238</f>
        <v>0</v>
      </c>
      <c r="AO238" s="171">
        <f>SUM('General Liability'!BX$100+'General Liability'!BX$110)*$BI238</f>
        <v>0</v>
      </c>
      <c r="AP238" s="171">
        <f>SUM('General Liability'!BY$100+'General Liability'!BY$110)*$BI238</f>
        <v>0</v>
      </c>
      <c r="AQ238" s="171">
        <f>SUM('General Liability'!BZ$100+'General Liability'!BZ$110)*$BI238</f>
        <v>0</v>
      </c>
      <c r="AR238" s="171">
        <f>SUM('General Liability'!CA$100+'General Liability'!CA$110)*$BI238</f>
        <v>0</v>
      </c>
      <c r="AS238" s="171">
        <f>SUM('General Liability'!CB$100+'General Liability'!CB$110)*$BI238</f>
        <v>0</v>
      </c>
      <c r="AT238" s="171">
        <f>SUM('General Liability'!CC$100+'General Liability'!CC$110)*$BI238</f>
        <v>0</v>
      </c>
      <c r="AU238" s="171">
        <f>SUM('General Liability'!CD$100+'General Liability'!CD$110)*$BI238</f>
        <v>0</v>
      </c>
      <c r="AV238" s="171">
        <f>SUM('General Liability'!CE$100+'General Liability'!CE$110)*$BI238</f>
        <v>0</v>
      </c>
      <c r="AW238" s="171">
        <f>SUM('General Liability'!CF$100+'General Liability'!CF$110)*$BI238</f>
        <v>0</v>
      </c>
      <c r="AX238" s="171">
        <f>SUM('General Liability'!CG$100+'General Liability'!CG$110)*$BI238</f>
        <v>0</v>
      </c>
      <c r="AY238" s="171">
        <f>SUM('General Liability'!CH$100+'General Liability'!CH$110)*$BI238</f>
        <v>0</v>
      </c>
      <c r="AZ238" s="171">
        <f>SUM('General Liability'!CI$100+'General Liability'!CI$110)*$BI238</f>
        <v>0</v>
      </c>
      <c r="BA238" s="171">
        <f>SUM('General Liability'!CJ$100+'General Liability'!CJ$110)*$BI238</f>
        <v>0</v>
      </c>
      <c r="BB238" s="171">
        <f>SUM('General Liability'!CK$100+'General Liability'!CK$110)*$BI238</f>
        <v>0</v>
      </c>
      <c r="BC238" s="171">
        <f>SUM('General Liability'!CL$100+'General Liability'!CL$110)*$BI238</f>
        <v>0</v>
      </c>
      <c r="BD238" s="171">
        <f>SUM('General Liability'!CM$100+'General Liability'!CM$110)*$BI238</f>
        <v>0</v>
      </c>
      <c r="BE238" s="171">
        <f>SUM('General Liability'!CN$100+'General Liability'!CN$110)*$BI238</f>
        <v>0</v>
      </c>
      <c r="BF238" s="171">
        <f>SUM('General Liability'!CO$100+'General Liability'!CO$110)*$BI238</f>
        <v>0</v>
      </c>
      <c r="BG238" s="171">
        <f>SUM('General Liability'!CP$100+'General Liability'!CP$110)*$BI238</f>
        <v>0</v>
      </c>
      <c r="BI238" s="174">
        <f>SUMIF(Revenue!$P:$P,'GL - Import (US)'!$F238,Revenue!$J:$J)</f>
        <v>0</v>
      </c>
    </row>
    <row r="239" spans="1:61" s="173" customFormat="1" ht="12.75" hidden="1" customHeight="1">
      <c r="A239" s="177" t="s">
        <v>473</v>
      </c>
      <c r="B239" s="178" t="s">
        <v>587</v>
      </c>
      <c r="C239" s="170" t="str" cm="1">
        <f t="array" ref="C239">IFERROR(INDEX('Legal Entity'!B:B,MATCH('GL - Import (US)'!F239,'Legal Entity'!A:A,0),0),0)</f>
        <v>1114 - WATER SERVICE CORPORATION</v>
      </c>
      <c r="D239" s="170" t="str" cm="1">
        <f t="array" ref="D239">IFERROR(INDEX('Legal Entity'!C:C,MATCH(F239,'Legal Entity'!A:A,0),0),0)</f>
        <v>US</v>
      </c>
      <c r="E239" s="170" t="s">
        <v>631</v>
      </c>
      <c r="F239" s="170" t="s">
        <v>652</v>
      </c>
      <c r="G239" s="170"/>
      <c r="H239" s="171">
        <f>SUM('General Liability'!AQ$100+'General Liability'!AQ$110)*$BI239</f>
        <v>0</v>
      </c>
      <c r="I239" s="171">
        <f>SUM('General Liability'!AR$100+'General Liability'!AR$110)*$BI239</f>
        <v>0</v>
      </c>
      <c r="J239" s="171">
        <f>SUM('General Liability'!AS$100+'General Liability'!AS$110)*$BI239</f>
        <v>0</v>
      </c>
      <c r="K239" s="171">
        <f>SUM('General Liability'!AT$100+'General Liability'!AT$110)*$BI239</f>
        <v>0</v>
      </c>
      <c r="L239" s="171">
        <f>SUM('General Liability'!AU$100+'General Liability'!AU$110)*$BI239</f>
        <v>0</v>
      </c>
      <c r="M239" s="171">
        <f>SUM('General Liability'!AV$100+'General Liability'!AV$110)*$BI239</f>
        <v>0</v>
      </c>
      <c r="N239" s="171">
        <f>SUM('General Liability'!AW$100+'General Liability'!AW$110)*$BI239</f>
        <v>0</v>
      </c>
      <c r="O239" s="171">
        <f>SUM('General Liability'!AX$100+'General Liability'!AX$110)*$BI239</f>
        <v>0</v>
      </c>
      <c r="P239" s="171">
        <f>SUM('General Liability'!AY$100+'General Liability'!AY$110)*$BI239</f>
        <v>0</v>
      </c>
      <c r="Q239" s="171">
        <f>SUM('General Liability'!AZ$100+'General Liability'!AZ$110)*$BI239</f>
        <v>0</v>
      </c>
      <c r="R239" s="171">
        <f>SUM('General Liability'!BA$100+'General Liability'!BA$110)*$BI239</f>
        <v>0</v>
      </c>
      <c r="S239" s="171">
        <f>SUM('General Liability'!BB$100+'General Liability'!BB$110)*$BI239</f>
        <v>0</v>
      </c>
      <c r="T239" s="171">
        <f>SUM('General Liability'!BC$100+'General Liability'!BC$110)*$BI239</f>
        <v>0</v>
      </c>
      <c r="U239" s="171">
        <f>SUM('General Liability'!BD$100+'General Liability'!BD$110)*$BI239</f>
        <v>0</v>
      </c>
      <c r="V239" s="171">
        <f>SUM('General Liability'!BE$100+'General Liability'!BE$110)*$BI239</f>
        <v>0</v>
      </c>
      <c r="W239" s="171">
        <f>SUM('General Liability'!BF$100+'General Liability'!BF$110)*$BI239</f>
        <v>0</v>
      </c>
      <c r="X239" s="171">
        <f>SUM('General Liability'!BG$100+'General Liability'!BG$110)*$BI239</f>
        <v>0</v>
      </c>
      <c r="Y239" s="171">
        <f>SUM('General Liability'!BH$100+'General Liability'!BH$110)*$BI239</f>
        <v>0</v>
      </c>
      <c r="Z239" s="171">
        <f>SUM('General Liability'!BI$100+'General Liability'!BI$110)*$BI239</f>
        <v>0</v>
      </c>
      <c r="AA239" s="171">
        <f>SUM('General Liability'!BJ$100+'General Liability'!BJ$110)*$BI239</f>
        <v>0</v>
      </c>
      <c r="AB239" s="171">
        <f>SUM('General Liability'!BK$100+'General Liability'!BK$110)*$BI239</f>
        <v>0</v>
      </c>
      <c r="AC239" s="171">
        <f>SUM('General Liability'!BL$100+'General Liability'!BL$110)*$BI239</f>
        <v>0</v>
      </c>
      <c r="AD239" s="171">
        <f>SUM('General Liability'!BM$100+'General Liability'!BM$110)*$BI239</f>
        <v>0</v>
      </c>
      <c r="AE239" s="171">
        <f>SUM('General Liability'!BN$100+'General Liability'!BN$110)*$BI239</f>
        <v>0</v>
      </c>
      <c r="AF239" s="171">
        <f>SUM('General Liability'!BO$100+'General Liability'!BO$110)*$BI239</f>
        <v>0</v>
      </c>
      <c r="AG239" s="171">
        <f>SUM('General Liability'!BP$100+'General Liability'!BP$110)*$BI239</f>
        <v>0</v>
      </c>
      <c r="AH239" s="171">
        <f>SUM('General Liability'!BQ$100+'General Liability'!BQ$110)*$BI239</f>
        <v>0</v>
      </c>
      <c r="AI239" s="171">
        <f>SUM('General Liability'!BR$100+'General Liability'!BR$110)*$BI239</f>
        <v>0</v>
      </c>
      <c r="AJ239" s="171">
        <f>SUM('General Liability'!BS$100+'General Liability'!BS$110)*$BI239</f>
        <v>0</v>
      </c>
      <c r="AK239" s="171">
        <f>SUM('General Liability'!BT$100+'General Liability'!BT$110)*$BI239</f>
        <v>0</v>
      </c>
      <c r="AL239" s="171">
        <f>SUM('General Liability'!BU$100+'General Liability'!BU$110)*$BI239</f>
        <v>0</v>
      </c>
      <c r="AM239" s="171">
        <f>SUM('General Liability'!BV$100+'General Liability'!BV$110)*$BI239</f>
        <v>0</v>
      </c>
      <c r="AN239" s="171">
        <f>SUM('General Liability'!BW$100+'General Liability'!BW$110)*$BI239</f>
        <v>0</v>
      </c>
      <c r="AO239" s="171">
        <f>SUM('General Liability'!BX$100+'General Liability'!BX$110)*$BI239</f>
        <v>0</v>
      </c>
      <c r="AP239" s="171">
        <f>SUM('General Liability'!BY$100+'General Liability'!BY$110)*$BI239</f>
        <v>0</v>
      </c>
      <c r="AQ239" s="171">
        <f>SUM('General Liability'!BZ$100+'General Liability'!BZ$110)*$BI239</f>
        <v>0</v>
      </c>
      <c r="AR239" s="171">
        <f>SUM('General Liability'!CA$100+'General Liability'!CA$110)*$BI239</f>
        <v>0</v>
      </c>
      <c r="AS239" s="171">
        <f>SUM('General Liability'!CB$100+'General Liability'!CB$110)*$BI239</f>
        <v>0</v>
      </c>
      <c r="AT239" s="171">
        <f>SUM('General Liability'!CC$100+'General Liability'!CC$110)*$BI239</f>
        <v>0</v>
      </c>
      <c r="AU239" s="171">
        <f>SUM('General Liability'!CD$100+'General Liability'!CD$110)*$BI239</f>
        <v>0</v>
      </c>
      <c r="AV239" s="171">
        <f>SUM('General Liability'!CE$100+'General Liability'!CE$110)*$BI239</f>
        <v>0</v>
      </c>
      <c r="AW239" s="171">
        <f>SUM('General Liability'!CF$100+'General Liability'!CF$110)*$BI239</f>
        <v>0</v>
      </c>
      <c r="AX239" s="171">
        <f>SUM('General Liability'!CG$100+'General Liability'!CG$110)*$BI239</f>
        <v>0</v>
      </c>
      <c r="AY239" s="171">
        <f>SUM('General Liability'!CH$100+'General Liability'!CH$110)*$BI239</f>
        <v>0</v>
      </c>
      <c r="AZ239" s="171">
        <f>SUM('General Liability'!CI$100+'General Liability'!CI$110)*$BI239</f>
        <v>0</v>
      </c>
      <c r="BA239" s="171">
        <f>SUM('General Liability'!CJ$100+'General Liability'!CJ$110)*$BI239</f>
        <v>0</v>
      </c>
      <c r="BB239" s="171">
        <f>SUM('General Liability'!CK$100+'General Liability'!CK$110)*$BI239</f>
        <v>0</v>
      </c>
      <c r="BC239" s="171">
        <f>SUM('General Liability'!CL$100+'General Liability'!CL$110)*$BI239</f>
        <v>0</v>
      </c>
      <c r="BD239" s="171">
        <f>SUM('General Liability'!CM$100+'General Liability'!CM$110)*$BI239</f>
        <v>0</v>
      </c>
      <c r="BE239" s="171">
        <f>SUM('General Liability'!CN$100+'General Liability'!CN$110)*$BI239</f>
        <v>0</v>
      </c>
      <c r="BF239" s="171">
        <f>SUM('General Liability'!CO$100+'General Liability'!CO$110)*$BI239</f>
        <v>0</v>
      </c>
      <c r="BG239" s="171">
        <f>SUM('General Liability'!CP$100+'General Liability'!CP$110)*$BI239</f>
        <v>0</v>
      </c>
      <c r="BI239" s="174">
        <f>SUMIF(Revenue!$P:$P,'GL - Import (US)'!$F239,Revenue!$J:$J)</f>
        <v>0</v>
      </c>
    </row>
    <row r="240" spans="1:61" hidden="1">
      <c r="A240" s="178"/>
      <c r="B240" s="178"/>
    </row>
    <row r="241" spans="1:61" s="173" customFormat="1" ht="12.75" customHeight="1">
      <c r="A241" s="179" t="s">
        <v>582</v>
      </c>
      <c r="B241" s="179" t="s">
        <v>435</v>
      </c>
      <c r="C241" s="170" t="str" cm="1">
        <f t="array" ref="C241">IFERROR(INDEX('Legal Entity'!B:B,MATCH('GL - Import (US)'!F241,'Legal Entity'!A:A,0),0),0)</f>
        <v>1138 - WATER SERVICE CORPORATION OF KENTUCKY</v>
      </c>
      <c r="D241" s="170" t="str" cm="1">
        <f t="array" ref="D241">IFERROR(INDEX('Legal Entity'!C:C,MATCH(F241,'Legal Entity'!A:A,0),0),0)</f>
        <v>US</v>
      </c>
      <c r="E241" s="170" t="s">
        <v>631</v>
      </c>
      <c r="F241" s="170" t="s">
        <v>20</v>
      </c>
      <c r="G241" s="170"/>
      <c r="H241" s="171">
        <f>'General Liability'!AQ$120*$BI241</f>
        <v>0</v>
      </c>
      <c r="I241" s="171">
        <f>'General Liability'!AR$120*$BI241</f>
        <v>0</v>
      </c>
      <c r="J241" s="171">
        <f>'General Liability'!AS$120*$BI241</f>
        <v>0</v>
      </c>
      <c r="K241" s="171">
        <f>'General Liability'!AT$120*$BI241</f>
        <v>0</v>
      </c>
      <c r="L241" s="171">
        <f>'General Liability'!AU$120*$BI241</f>
        <v>0</v>
      </c>
      <c r="M241" s="171">
        <f>'General Liability'!AV$120*$BI241</f>
        <v>0</v>
      </c>
      <c r="N241" s="171">
        <f>'General Liability'!AW$120*$BI241</f>
        <v>0</v>
      </c>
      <c r="O241" s="171">
        <f>'General Liability'!AX$120*$BI241</f>
        <v>0</v>
      </c>
      <c r="P241" s="171">
        <f>'General Liability'!AY$120*$BI241</f>
        <v>0</v>
      </c>
      <c r="Q241" s="171">
        <f>'General Liability'!AZ$120*$BI241</f>
        <v>0</v>
      </c>
      <c r="R241" s="171">
        <f>'General Liability'!BA$120*$BI241</f>
        <v>0</v>
      </c>
      <c r="S241" s="171">
        <f>'General Liability'!BB$120*$BI241</f>
        <v>0</v>
      </c>
      <c r="T241" s="171">
        <f>'General Liability'!BC$120*$BI241</f>
        <v>0</v>
      </c>
      <c r="U241" s="171">
        <f>'General Liability'!BD$120*$BI241</f>
        <v>0</v>
      </c>
      <c r="V241" s="171">
        <f>'General Liability'!BE$120*$BI241</f>
        <v>0</v>
      </c>
      <c r="W241" s="171">
        <f>'General Liability'!BF$120*$BI241</f>
        <v>0</v>
      </c>
      <c r="X241" s="171">
        <f>'General Liability'!BG$120*$BI241</f>
        <v>0</v>
      </c>
      <c r="Y241" s="171">
        <f>'General Liability'!BH$120*$BI241</f>
        <v>0</v>
      </c>
      <c r="Z241" s="171">
        <f>'General Liability'!BI$120*$BI241</f>
        <v>0</v>
      </c>
      <c r="AA241" s="171">
        <f>'General Liability'!BJ$120*$BI241</f>
        <v>0</v>
      </c>
      <c r="AB241" s="171">
        <f>'General Liability'!BK$120*$BI241</f>
        <v>0</v>
      </c>
      <c r="AC241" s="171">
        <f>'General Liability'!BL$120*$BI241</f>
        <v>0</v>
      </c>
      <c r="AD241" s="171">
        <f>'General Liability'!BM$120*$BI241</f>
        <v>0</v>
      </c>
      <c r="AE241" s="171">
        <f>'General Liability'!BN$120*$BI241</f>
        <v>0</v>
      </c>
      <c r="AF241" s="171">
        <f>'General Liability'!BO$120*$BI241</f>
        <v>0</v>
      </c>
      <c r="AG241" s="171">
        <f>'General Liability'!BP$120*$BI241</f>
        <v>0</v>
      </c>
      <c r="AH241" s="171">
        <f>'General Liability'!BQ$120*$BI241</f>
        <v>0</v>
      </c>
      <c r="AI241" s="171">
        <f>'General Liability'!BR$120*$BI241</f>
        <v>0</v>
      </c>
      <c r="AJ241" s="171">
        <f>'General Liability'!BS$120*$BI241</f>
        <v>0</v>
      </c>
      <c r="AK241" s="171">
        <f>'General Liability'!BT$120*$BI241</f>
        <v>0</v>
      </c>
      <c r="AL241" s="171">
        <f>'General Liability'!BU$120*$BI241</f>
        <v>0</v>
      </c>
      <c r="AM241" s="171">
        <f>'General Liability'!BV$120*$BI241</f>
        <v>0</v>
      </c>
      <c r="AN241" s="171">
        <f>'General Liability'!BW$120*$BI241</f>
        <v>0</v>
      </c>
      <c r="AO241" s="171">
        <f>'General Liability'!BX$120*$BI241</f>
        <v>0</v>
      </c>
      <c r="AP241" s="171">
        <f>'General Liability'!BY$120*$BI241</f>
        <v>0</v>
      </c>
      <c r="AQ241" s="171">
        <f>'General Liability'!BZ$120*$BI241</f>
        <v>0</v>
      </c>
      <c r="AR241" s="171">
        <f>'General Liability'!CA$120*$BI241</f>
        <v>0</v>
      </c>
      <c r="AS241" s="171">
        <f>'General Liability'!CB$120*$BI241</f>
        <v>0</v>
      </c>
      <c r="AT241" s="171">
        <f>'General Liability'!CC$120*$BI241</f>
        <v>0</v>
      </c>
      <c r="AU241" s="171">
        <f>'General Liability'!CD$120*$BI241</f>
        <v>0</v>
      </c>
      <c r="AV241" s="171">
        <f>'General Liability'!CE$120*$BI241</f>
        <v>0</v>
      </c>
      <c r="AW241" s="171">
        <f>'General Liability'!CF$120*$BI241</f>
        <v>0</v>
      </c>
      <c r="AX241" s="171">
        <f>'General Liability'!CG$120*$BI241</f>
        <v>0</v>
      </c>
      <c r="AY241" s="171">
        <f>'General Liability'!CH$120*$BI241</f>
        <v>0</v>
      </c>
      <c r="AZ241" s="171">
        <f>'General Liability'!CI$120*$BI241</f>
        <v>0</v>
      </c>
      <c r="BA241" s="171">
        <f>'General Liability'!CJ$120*$BI241</f>
        <v>0</v>
      </c>
      <c r="BB241" s="171">
        <f>'General Liability'!CK$120*$BI241</f>
        <v>0</v>
      </c>
      <c r="BC241" s="171">
        <f>'General Liability'!CL$120*$BI241</f>
        <v>0</v>
      </c>
      <c r="BD241" s="171">
        <f>'General Liability'!CM$120*$BI241</f>
        <v>0</v>
      </c>
      <c r="BE241" s="171">
        <f>'General Liability'!CN$120*$BI241</f>
        <v>0</v>
      </c>
      <c r="BF241" s="171">
        <f>'General Liability'!CO$120*$BI241</f>
        <v>0</v>
      </c>
      <c r="BG241" s="171">
        <f>'General Liability'!CP$120*$BI241</f>
        <v>0</v>
      </c>
      <c r="BI241" s="174">
        <f>SUMIF(Revenue!$P:$P,'GL - Import (US)'!$F241,Revenue!$I:$I)</f>
        <v>0</v>
      </c>
    </row>
    <row r="242" spans="1:61" s="173" customFormat="1" ht="12.75" hidden="1" customHeight="1">
      <c r="A242" s="179" t="s">
        <v>582</v>
      </c>
      <c r="B242" s="179" t="s">
        <v>435</v>
      </c>
      <c r="C242" s="170" t="str" cm="1">
        <f t="array" ref="C242">IFERROR(INDEX('Legal Entity'!B:B,MATCH('GL - Import (US)'!F242,'Legal Entity'!A:A,0),0),0)</f>
        <v>1715 - Cleveland Thermal Generation Inc.</v>
      </c>
      <c r="D242" s="170" t="str" cm="1">
        <f t="array" ref="D242">IFERROR(INDEX('Legal Entity'!C:C,MATCH(F242,'Legal Entity'!A:A,0),0),0)</f>
        <v>US</v>
      </c>
      <c r="E242" s="170" t="s">
        <v>631</v>
      </c>
      <c r="F242" s="170" t="s">
        <v>645</v>
      </c>
      <c r="G242" s="170"/>
      <c r="H242" s="171">
        <f>'General Liability'!AQ$120*$BI242</f>
        <v>0</v>
      </c>
      <c r="I242" s="171">
        <f>'General Liability'!AR$120*$BI242</f>
        <v>0</v>
      </c>
      <c r="J242" s="171">
        <f>'General Liability'!AS$120*$BI242</f>
        <v>0</v>
      </c>
      <c r="K242" s="171">
        <f>'General Liability'!AT$120*$BI242</f>
        <v>0</v>
      </c>
      <c r="L242" s="171">
        <f>'General Liability'!AU$120*$BI242</f>
        <v>0</v>
      </c>
      <c r="M242" s="171">
        <f>'General Liability'!AV$120*$BI242</f>
        <v>0</v>
      </c>
      <c r="N242" s="171">
        <f>'General Liability'!AW$120*$BI242</f>
        <v>0</v>
      </c>
      <c r="O242" s="171">
        <f>'General Liability'!AX$120*$BI242</f>
        <v>0</v>
      </c>
      <c r="P242" s="171">
        <f>'General Liability'!AY$120*$BI242</f>
        <v>0</v>
      </c>
      <c r="Q242" s="171">
        <f>'General Liability'!AZ$120*$BI242</f>
        <v>0</v>
      </c>
      <c r="R242" s="171">
        <f>'General Liability'!BA$120*$BI242</f>
        <v>0</v>
      </c>
      <c r="S242" s="171">
        <f>'General Liability'!BB$120*$BI242</f>
        <v>0</v>
      </c>
      <c r="T242" s="171">
        <f>'General Liability'!BC$120*$BI242</f>
        <v>0</v>
      </c>
      <c r="U242" s="171">
        <f>'General Liability'!BD$120*$BI242</f>
        <v>0</v>
      </c>
      <c r="V242" s="171">
        <f>'General Liability'!BE$120*$BI242</f>
        <v>0</v>
      </c>
      <c r="W242" s="171">
        <f>'General Liability'!BF$120*$BI242</f>
        <v>0</v>
      </c>
      <c r="X242" s="171">
        <f>'General Liability'!BG$120*$BI242</f>
        <v>0</v>
      </c>
      <c r="Y242" s="171">
        <f>'General Liability'!BH$120*$BI242</f>
        <v>0</v>
      </c>
      <c r="Z242" s="171">
        <f>'General Liability'!BI$120*$BI242</f>
        <v>0</v>
      </c>
      <c r="AA242" s="171">
        <f>'General Liability'!BJ$120*$BI242</f>
        <v>0</v>
      </c>
      <c r="AB242" s="171">
        <f>'General Liability'!BK$120*$BI242</f>
        <v>0</v>
      </c>
      <c r="AC242" s="171">
        <f>'General Liability'!BL$120*$BI242</f>
        <v>0</v>
      </c>
      <c r="AD242" s="171">
        <f>'General Liability'!BM$120*$BI242</f>
        <v>0</v>
      </c>
      <c r="AE242" s="171">
        <f>'General Liability'!BN$120*$BI242</f>
        <v>0</v>
      </c>
      <c r="AF242" s="171">
        <f>'General Liability'!BO$120*$BI242</f>
        <v>0</v>
      </c>
      <c r="AG242" s="171">
        <f>'General Liability'!BP$120*$BI242</f>
        <v>0</v>
      </c>
      <c r="AH242" s="171">
        <f>'General Liability'!BQ$120*$BI242</f>
        <v>0</v>
      </c>
      <c r="AI242" s="171">
        <f>'General Liability'!BR$120*$BI242</f>
        <v>0</v>
      </c>
      <c r="AJ242" s="171">
        <f>'General Liability'!BS$120*$BI242</f>
        <v>0</v>
      </c>
      <c r="AK242" s="171">
        <f>'General Liability'!BT$120*$BI242</f>
        <v>0</v>
      </c>
      <c r="AL242" s="171">
        <f>'General Liability'!BU$120*$BI242</f>
        <v>0</v>
      </c>
      <c r="AM242" s="171">
        <f>'General Liability'!BV$120*$BI242</f>
        <v>0</v>
      </c>
      <c r="AN242" s="171">
        <f>'General Liability'!BW$120*$BI242</f>
        <v>0</v>
      </c>
      <c r="AO242" s="171">
        <f>'General Liability'!BX$120*$BI242</f>
        <v>0</v>
      </c>
      <c r="AP242" s="171">
        <f>'General Liability'!BY$120*$BI242</f>
        <v>0</v>
      </c>
      <c r="AQ242" s="171">
        <f>'General Liability'!BZ$120*$BI242</f>
        <v>0</v>
      </c>
      <c r="AR242" s="171">
        <f>'General Liability'!CA$120*$BI242</f>
        <v>0</v>
      </c>
      <c r="AS242" s="171">
        <f>'General Liability'!CB$120*$BI242</f>
        <v>0</v>
      </c>
      <c r="AT242" s="171">
        <f>'General Liability'!CC$120*$BI242</f>
        <v>0</v>
      </c>
      <c r="AU242" s="171">
        <f>'General Liability'!CD$120*$BI242</f>
        <v>0</v>
      </c>
      <c r="AV242" s="171">
        <f>'General Liability'!CE$120*$BI242</f>
        <v>0</v>
      </c>
      <c r="AW242" s="171">
        <f>'General Liability'!CF$120*$BI242</f>
        <v>0</v>
      </c>
      <c r="AX242" s="171">
        <f>'General Liability'!CG$120*$BI242</f>
        <v>0</v>
      </c>
      <c r="AY242" s="171">
        <f>'General Liability'!CH$120*$BI242</f>
        <v>0</v>
      </c>
      <c r="AZ242" s="171">
        <f>'General Liability'!CI$120*$BI242</f>
        <v>0</v>
      </c>
      <c r="BA242" s="171">
        <f>'General Liability'!CJ$120*$BI242</f>
        <v>0</v>
      </c>
      <c r="BB242" s="171">
        <f>'General Liability'!CK$120*$BI242</f>
        <v>0</v>
      </c>
      <c r="BC242" s="171">
        <f>'General Liability'!CL$120*$BI242</f>
        <v>0</v>
      </c>
      <c r="BD242" s="171">
        <f>'General Liability'!CM$120*$BI242</f>
        <v>0</v>
      </c>
      <c r="BE242" s="171">
        <f>'General Liability'!CN$120*$BI242</f>
        <v>0</v>
      </c>
      <c r="BF242" s="171">
        <f>'General Liability'!CO$120*$BI242</f>
        <v>0</v>
      </c>
      <c r="BG242" s="171">
        <f>'General Liability'!CP$120*$BI242</f>
        <v>0</v>
      </c>
      <c r="BI242" s="174">
        <f>SUMIF(Revenue!$P:$P,'GL - Import (US)'!$F242,Revenue!$I:$I)</f>
        <v>0</v>
      </c>
    </row>
    <row r="243" spans="1:61" s="173" customFormat="1" ht="12.75" hidden="1" customHeight="1">
      <c r="A243" s="179" t="s">
        <v>582</v>
      </c>
      <c r="B243" s="179" t="s">
        <v>435</v>
      </c>
      <c r="C243" s="170" t="str" cm="1">
        <f t="array" ref="C243">IFERROR(INDEX('Legal Entity'!B:B,MATCH('GL - Import (US)'!F243,'Legal Entity'!A:A,0),0),0)</f>
        <v>1715 - Cleveland Thermal Generation Inc.</v>
      </c>
      <c r="D243" s="170" t="str" cm="1">
        <f t="array" ref="D243">IFERROR(INDEX('Legal Entity'!C:C,MATCH(F243,'Legal Entity'!A:A,0),0),0)</f>
        <v>US</v>
      </c>
      <c r="E243" s="170" t="s">
        <v>631</v>
      </c>
      <c r="F243" s="170" t="s">
        <v>302</v>
      </c>
      <c r="G243" s="170"/>
      <c r="H243" s="171">
        <f>'General Liability'!AQ$120*$BI243</f>
        <v>0</v>
      </c>
      <c r="I243" s="171">
        <f>'General Liability'!AR$120*$BI243</f>
        <v>0</v>
      </c>
      <c r="J243" s="171">
        <f>'General Liability'!AS$120*$BI243</f>
        <v>0</v>
      </c>
      <c r="K243" s="171">
        <f>'General Liability'!AT$120*$BI243</f>
        <v>0</v>
      </c>
      <c r="L243" s="171">
        <f>'General Liability'!AU$120*$BI243</f>
        <v>0</v>
      </c>
      <c r="M243" s="171">
        <f>'General Liability'!AV$120*$BI243</f>
        <v>0</v>
      </c>
      <c r="N243" s="171">
        <f>'General Liability'!AW$120*$BI243</f>
        <v>0</v>
      </c>
      <c r="O243" s="171">
        <f>'General Liability'!AX$120*$BI243</f>
        <v>0</v>
      </c>
      <c r="P243" s="171">
        <f>'General Liability'!AY$120*$BI243</f>
        <v>0</v>
      </c>
      <c r="Q243" s="171">
        <f>'General Liability'!AZ$120*$BI243</f>
        <v>0</v>
      </c>
      <c r="R243" s="171">
        <f>'General Liability'!BA$120*$BI243</f>
        <v>0</v>
      </c>
      <c r="S243" s="171">
        <f>'General Liability'!BB$120*$BI243</f>
        <v>0</v>
      </c>
      <c r="T243" s="171">
        <f>'General Liability'!BC$120*$BI243</f>
        <v>0</v>
      </c>
      <c r="U243" s="171">
        <f>'General Liability'!BD$120*$BI243</f>
        <v>0</v>
      </c>
      <c r="V243" s="171">
        <f>'General Liability'!BE$120*$BI243</f>
        <v>0</v>
      </c>
      <c r="W243" s="171">
        <f>'General Liability'!BF$120*$BI243</f>
        <v>0</v>
      </c>
      <c r="X243" s="171">
        <f>'General Liability'!BG$120*$BI243</f>
        <v>0</v>
      </c>
      <c r="Y243" s="171">
        <f>'General Liability'!BH$120*$BI243</f>
        <v>0</v>
      </c>
      <c r="Z243" s="171">
        <f>'General Liability'!BI$120*$BI243</f>
        <v>0</v>
      </c>
      <c r="AA243" s="171">
        <f>'General Liability'!BJ$120*$BI243</f>
        <v>0</v>
      </c>
      <c r="AB243" s="171">
        <f>'General Liability'!BK$120*$BI243</f>
        <v>0</v>
      </c>
      <c r="AC243" s="171">
        <f>'General Liability'!BL$120*$BI243</f>
        <v>0</v>
      </c>
      <c r="AD243" s="171">
        <f>'General Liability'!BM$120*$BI243</f>
        <v>0</v>
      </c>
      <c r="AE243" s="171">
        <f>'General Liability'!BN$120*$BI243</f>
        <v>0</v>
      </c>
      <c r="AF243" s="171">
        <f>'General Liability'!BO$120*$BI243</f>
        <v>0</v>
      </c>
      <c r="AG243" s="171">
        <f>'General Liability'!BP$120*$BI243</f>
        <v>0</v>
      </c>
      <c r="AH243" s="171">
        <f>'General Liability'!BQ$120*$BI243</f>
        <v>0</v>
      </c>
      <c r="AI243" s="171">
        <f>'General Liability'!BR$120*$BI243</f>
        <v>0</v>
      </c>
      <c r="AJ243" s="171">
        <f>'General Liability'!BS$120*$BI243</f>
        <v>0</v>
      </c>
      <c r="AK243" s="171">
        <f>'General Liability'!BT$120*$BI243</f>
        <v>0</v>
      </c>
      <c r="AL243" s="171">
        <f>'General Liability'!BU$120*$BI243</f>
        <v>0</v>
      </c>
      <c r="AM243" s="171">
        <f>'General Liability'!BV$120*$BI243</f>
        <v>0</v>
      </c>
      <c r="AN243" s="171">
        <f>'General Liability'!BW$120*$BI243</f>
        <v>0</v>
      </c>
      <c r="AO243" s="171">
        <f>'General Liability'!BX$120*$BI243</f>
        <v>0</v>
      </c>
      <c r="AP243" s="171">
        <f>'General Liability'!BY$120*$BI243</f>
        <v>0</v>
      </c>
      <c r="AQ243" s="171">
        <f>'General Liability'!BZ$120*$BI243</f>
        <v>0</v>
      </c>
      <c r="AR243" s="171">
        <f>'General Liability'!CA$120*$BI243</f>
        <v>0</v>
      </c>
      <c r="AS243" s="171">
        <f>'General Liability'!CB$120*$BI243</f>
        <v>0</v>
      </c>
      <c r="AT243" s="171">
        <f>'General Liability'!CC$120*$BI243</f>
        <v>0</v>
      </c>
      <c r="AU243" s="171">
        <f>'General Liability'!CD$120*$BI243</f>
        <v>0</v>
      </c>
      <c r="AV243" s="171">
        <f>'General Liability'!CE$120*$BI243</f>
        <v>0</v>
      </c>
      <c r="AW243" s="171">
        <f>'General Liability'!CF$120*$BI243</f>
        <v>0</v>
      </c>
      <c r="AX243" s="171">
        <f>'General Liability'!CG$120*$BI243</f>
        <v>0</v>
      </c>
      <c r="AY243" s="171">
        <f>'General Liability'!CH$120*$BI243</f>
        <v>0</v>
      </c>
      <c r="AZ243" s="171">
        <f>'General Liability'!CI$120*$BI243</f>
        <v>0</v>
      </c>
      <c r="BA243" s="171">
        <f>'General Liability'!CJ$120*$BI243</f>
        <v>0</v>
      </c>
      <c r="BB243" s="171">
        <f>'General Liability'!CK$120*$BI243</f>
        <v>0</v>
      </c>
      <c r="BC243" s="171">
        <f>'General Liability'!CL$120*$BI243</f>
        <v>0</v>
      </c>
      <c r="BD243" s="171">
        <f>'General Liability'!CM$120*$BI243</f>
        <v>0</v>
      </c>
      <c r="BE243" s="171">
        <f>'General Liability'!CN$120*$BI243</f>
        <v>0</v>
      </c>
      <c r="BF243" s="171">
        <f>'General Liability'!CO$120*$BI243</f>
        <v>0</v>
      </c>
      <c r="BG243" s="171">
        <f>'General Liability'!CP$120*$BI243</f>
        <v>0</v>
      </c>
      <c r="BI243" s="174">
        <f>SUMIF(Revenue!$P:$P,'GL - Import (US)'!$F243,Revenue!$I:$I)</f>
        <v>0</v>
      </c>
    </row>
    <row r="244" spans="1:61" s="173" customFormat="1" ht="12.75" hidden="1" customHeight="1">
      <c r="A244" s="179" t="s">
        <v>582</v>
      </c>
      <c r="B244" s="179" t="s">
        <v>435</v>
      </c>
      <c r="C244" s="170" t="str" cm="1">
        <f t="array" ref="C244">IFERROR(INDEX('Legal Entity'!B:B,MATCH('GL - Import (US)'!F244,'Legal Entity'!A:A,0),0),0)</f>
        <v>1715 - Cleveland Thermal Generation Inc.</v>
      </c>
      <c r="D244" s="170" t="str" cm="1">
        <f t="array" ref="D244">IFERROR(INDEX('Legal Entity'!C:C,MATCH(F244,'Legal Entity'!A:A,0),0),0)</f>
        <v>US</v>
      </c>
      <c r="E244" s="170" t="s">
        <v>631</v>
      </c>
      <c r="F244" s="170" t="s">
        <v>306</v>
      </c>
      <c r="G244" s="170"/>
      <c r="H244" s="171">
        <f>'General Liability'!AQ$120*$BI244</f>
        <v>0</v>
      </c>
      <c r="I244" s="171">
        <f>'General Liability'!AR$120*$BI244</f>
        <v>0</v>
      </c>
      <c r="J244" s="171">
        <f>'General Liability'!AS$120*$BI244</f>
        <v>0</v>
      </c>
      <c r="K244" s="171">
        <f>'General Liability'!AT$120*$BI244</f>
        <v>0</v>
      </c>
      <c r="L244" s="171">
        <f>'General Liability'!AU$120*$BI244</f>
        <v>0</v>
      </c>
      <c r="M244" s="171">
        <f>'General Liability'!AV$120*$BI244</f>
        <v>0</v>
      </c>
      <c r="N244" s="171">
        <f>'General Liability'!AW$120*$BI244</f>
        <v>0</v>
      </c>
      <c r="O244" s="171">
        <f>'General Liability'!AX$120*$BI244</f>
        <v>0</v>
      </c>
      <c r="P244" s="171">
        <f>'General Liability'!AY$120*$BI244</f>
        <v>0</v>
      </c>
      <c r="Q244" s="171">
        <f>'General Liability'!AZ$120*$BI244</f>
        <v>0</v>
      </c>
      <c r="R244" s="171">
        <f>'General Liability'!BA$120*$BI244</f>
        <v>0</v>
      </c>
      <c r="S244" s="171">
        <f>'General Liability'!BB$120*$BI244</f>
        <v>0</v>
      </c>
      <c r="T244" s="171">
        <f>'General Liability'!BC$120*$BI244</f>
        <v>0</v>
      </c>
      <c r="U244" s="171">
        <f>'General Liability'!BD$120*$BI244</f>
        <v>0</v>
      </c>
      <c r="V244" s="171">
        <f>'General Liability'!BE$120*$BI244</f>
        <v>0</v>
      </c>
      <c r="W244" s="171">
        <f>'General Liability'!BF$120*$BI244</f>
        <v>0</v>
      </c>
      <c r="X244" s="171">
        <f>'General Liability'!BG$120*$BI244</f>
        <v>0</v>
      </c>
      <c r="Y244" s="171">
        <f>'General Liability'!BH$120*$BI244</f>
        <v>0</v>
      </c>
      <c r="Z244" s="171">
        <f>'General Liability'!BI$120*$BI244</f>
        <v>0</v>
      </c>
      <c r="AA244" s="171">
        <f>'General Liability'!BJ$120*$BI244</f>
        <v>0</v>
      </c>
      <c r="AB244" s="171">
        <f>'General Liability'!BK$120*$BI244</f>
        <v>0</v>
      </c>
      <c r="AC244" s="171">
        <f>'General Liability'!BL$120*$BI244</f>
        <v>0</v>
      </c>
      <c r="AD244" s="171">
        <f>'General Liability'!BM$120*$BI244</f>
        <v>0</v>
      </c>
      <c r="AE244" s="171">
        <f>'General Liability'!BN$120*$BI244</f>
        <v>0</v>
      </c>
      <c r="AF244" s="171">
        <f>'General Liability'!BO$120*$BI244</f>
        <v>0</v>
      </c>
      <c r="AG244" s="171">
        <f>'General Liability'!BP$120*$BI244</f>
        <v>0</v>
      </c>
      <c r="AH244" s="171">
        <f>'General Liability'!BQ$120*$BI244</f>
        <v>0</v>
      </c>
      <c r="AI244" s="171">
        <f>'General Liability'!BR$120*$BI244</f>
        <v>0</v>
      </c>
      <c r="AJ244" s="171">
        <f>'General Liability'!BS$120*$BI244</f>
        <v>0</v>
      </c>
      <c r="AK244" s="171">
        <f>'General Liability'!BT$120*$BI244</f>
        <v>0</v>
      </c>
      <c r="AL244" s="171">
        <f>'General Liability'!BU$120*$BI244</f>
        <v>0</v>
      </c>
      <c r="AM244" s="171">
        <f>'General Liability'!BV$120*$BI244</f>
        <v>0</v>
      </c>
      <c r="AN244" s="171">
        <f>'General Liability'!BW$120*$BI244</f>
        <v>0</v>
      </c>
      <c r="AO244" s="171">
        <f>'General Liability'!BX$120*$BI244</f>
        <v>0</v>
      </c>
      <c r="AP244" s="171">
        <f>'General Liability'!BY$120*$BI244</f>
        <v>0</v>
      </c>
      <c r="AQ244" s="171">
        <f>'General Liability'!BZ$120*$BI244</f>
        <v>0</v>
      </c>
      <c r="AR244" s="171">
        <f>'General Liability'!CA$120*$BI244</f>
        <v>0</v>
      </c>
      <c r="AS244" s="171">
        <f>'General Liability'!CB$120*$BI244</f>
        <v>0</v>
      </c>
      <c r="AT244" s="171">
        <f>'General Liability'!CC$120*$BI244</f>
        <v>0</v>
      </c>
      <c r="AU244" s="171">
        <f>'General Liability'!CD$120*$BI244</f>
        <v>0</v>
      </c>
      <c r="AV244" s="171">
        <f>'General Liability'!CE$120*$BI244</f>
        <v>0</v>
      </c>
      <c r="AW244" s="171">
        <f>'General Liability'!CF$120*$BI244</f>
        <v>0</v>
      </c>
      <c r="AX244" s="171">
        <f>'General Liability'!CG$120*$BI244</f>
        <v>0</v>
      </c>
      <c r="AY244" s="171">
        <f>'General Liability'!CH$120*$BI244</f>
        <v>0</v>
      </c>
      <c r="AZ244" s="171">
        <f>'General Liability'!CI$120*$BI244</f>
        <v>0</v>
      </c>
      <c r="BA244" s="171">
        <f>'General Liability'!CJ$120*$BI244</f>
        <v>0</v>
      </c>
      <c r="BB244" s="171">
        <f>'General Liability'!CK$120*$BI244</f>
        <v>0</v>
      </c>
      <c r="BC244" s="171">
        <f>'General Liability'!CL$120*$BI244</f>
        <v>0</v>
      </c>
      <c r="BD244" s="171">
        <f>'General Liability'!CM$120*$BI244</f>
        <v>0</v>
      </c>
      <c r="BE244" s="171">
        <f>'General Liability'!CN$120*$BI244</f>
        <v>0</v>
      </c>
      <c r="BF244" s="171">
        <f>'General Liability'!CO$120*$BI244</f>
        <v>0</v>
      </c>
      <c r="BG244" s="171">
        <f>'General Liability'!CP$120*$BI244</f>
        <v>0</v>
      </c>
      <c r="BI244" s="174">
        <f>SUMIF(Revenue!$P:$P,'GL - Import (US)'!$F244,Revenue!$I:$I)</f>
        <v>0</v>
      </c>
    </row>
    <row r="245" spans="1:61" s="173" customFormat="1" ht="12.75" hidden="1" customHeight="1">
      <c r="A245" s="179" t="s">
        <v>582</v>
      </c>
      <c r="B245" s="179" t="s">
        <v>435</v>
      </c>
      <c r="C245" s="170" t="str" cm="1">
        <f t="array" ref="C245">IFERROR(INDEX('Legal Entity'!B:B,MATCH('GL - Import (US)'!F245,'Legal Entity'!A:A,0),0),0)</f>
        <v>1715 - Cleveland Thermal Generation Inc.</v>
      </c>
      <c r="D245" s="170" t="str" cm="1">
        <f t="array" ref="D245">IFERROR(INDEX('Legal Entity'!C:C,MATCH(F245,'Legal Entity'!A:A,0),0),0)</f>
        <v>US</v>
      </c>
      <c r="E245" s="170" t="s">
        <v>631</v>
      </c>
      <c r="F245" s="170" t="s">
        <v>303</v>
      </c>
      <c r="G245" s="170"/>
      <c r="H245" s="171">
        <f>'General Liability'!AQ$120*$BI245</f>
        <v>0</v>
      </c>
      <c r="I245" s="171">
        <f>'General Liability'!AR$120*$BI245</f>
        <v>0</v>
      </c>
      <c r="J245" s="171">
        <f>'General Liability'!AS$120*$BI245</f>
        <v>0</v>
      </c>
      <c r="K245" s="171">
        <f>'General Liability'!AT$120*$BI245</f>
        <v>0</v>
      </c>
      <c r="L245" s="171">
        <f>'General Liability'!AU$120*$BI245</f>
        <v>0</v>
      </c>
      <c r="M245" s="171">
        <f>'General Liability'!AV$120*$BI245</f>
        <v>0</v>
      </c>
      <c r="N245" s="171">
        <f>'General Liability'!AW$120*$BI245</f>
        <v>0</v>
      </c>
      <c r="O245" s="171">
        <f>'General Liability'!AX$120*$BI245</f>
        <v>0</v>
      </c>
      <c r="P245" s="171">
        <f>'General Liability'!AY$120*$BI245</f>
        <v>0</v>
      </c>
      <c r="Q245" s="171">
        <f>'General Liability'!AZ$120*$BI245</f>
        <v>0</v>
      </c>
      <c r="R245" s="171">
        <f>'General Liability'!BA$120*$BI245</f>
        <v>0</v>
      </c>
      <c r="S245" s="171">
        <f>'General Liability'!BB$120*$BI245</f>
        <v>0</v>
      </c>
      <c r="T245" s="171">
        <f>'General Liability'!BC$120*$BI245</f>
        <v>0</v>
      </c>
      <c r="U245" s="171">
        <f>'General Liability'!BD$120*$BI245</f>
        <v>0</v>
      </c>
      <c r="V245" s="171">
        <f>'General Liability'!BE$120*$BI245</f>
        <v>0</v>
      </c>
      <c r="W245" s="171">
        <f>'General Liability'!BF$120*$BI245</f>
        <v>0</v>
      </c>
      <c r="X245" s="171">
        <f>'General Liability'!BG$120*$BI245</f>
        <v>0</v>
      </c>
      <c r="Y245" s="171">
        <f>'General Liability'!BH$120*$BI245</f>
        <v>0</v>
      </c>
      <c r="Z245" s="171">
        <f>'General Liability'!BI$120*$BI245</f>
        <v>0</v>
      </c>
      <c r="AA245" s="171">
        <f>'General Liability'!BJ$120*$BI245</f>
        <v>0</v>
      </c>
      <c r="AB245" s="171">
        <f>'General Liability'!BK$120*$BI245</f>
        <v>0</v>
      </c>
      <c r="AC245" s="171">
        <f>'General Liability'!BL$120*$BI245</f>
        <v>0</v>
      </c>
      <c r="AD245" s="171">
        <f>'General Liability'!BM$120*$BI245</f>
        <v>0</v>
      </c>
      <c r="AE245" s="171">
        <f>'General Liability'!BN$120*$BI245</f>
        <v>0</v>
      </c>
      <c r="AF245" s="171">
        <f>'General Liability'!BO$120*$BI245</f>
        <v>0</v>
      </c>
      <c r="AG245" s="171">
        <f>'General Liability'!BP$120*$BI245</f>
        <v>0</v>
      </c>
      <c r="AH245" s="171">
        <f>'General Liability'!BQ$120*$BI245</f>
        <v>0</v>
      </c>
      <c r="AI245" s="171">
        <f>'General Liability'!BR$120*$BI245</f>
        <v>0</v>
      </c>
      <c r="AJ245" s="171">
        <f>'General Liability'!BS$120*$BI245</f>
        <v>0</v>
      </c>
      <c r="AK245" s="171">
        <f>'General Liability'!BT$120*$BI245</f>
        <v>0</v>
      </c>
      <c r="AL245" s="171">
        <f>'General Liability'!BU$120*$BI245</f>
        <v>0</v>
      </c>
      <c r="AM245" s="171">
        <f>'General Liability'!BV$120*$BI245</f>
        <v>0</v>
      </c>
      <c r="AN245" s="171">
        <f>'General Liability'!BW$120*$BI245</f>
        <v>0</v>
      </c>
      <c r="AO245" s="171">
        <f>'General Liability'!BX$120*$BI245</f>
        <v>0</v>
      </c>
      <c r="AP245" s="171">
        <f>'General Liability'!BY$120*$BI245</f>
        <v>0</v>
      </c>
      <c r="AQ245" s="171">
        <f>'General Liability'!BZ$120*$BI245</f>
        <v>0</v>
      </c>
      <c r="AR245" s="171">
        <f>'General Liability'!CA$120*$BI245</f>
        <v>0</v>
      </c>
      <c r="AS245" s="171">
        <f>'General Liability'!CB$120*$BI245</f>
        <v>0</v>
      </c>
      <c r="AT245" s="171">
        <f>'General Liability'!CC$120*$BI245</f>
        <v>0</v>
      </c>
      <c r="AU245" s="171">
        <f>'General Liability'!CD$120*$BI245</f>
        <v>0</v>
      </c>
      <c r="AV245" s="171">
        <f>'General Liability'!CE$120*$BI245</f>
        <v>0</v>
      </c>
      <c r="AW245" s="171">
        <f>'General Liability'!CF$120*$BI245</f>
        <v>0</v>
      </c>
      <c r="AX245" s="171">
        <f>'General Liability'!CG$120*$BI245</f>
        <v>0</v>
      </c>
      <c r="AY245" s="171">
        <f>'General Liability'!CH$120*$BI245</f>
        <v>0</v>
      </c>
      <c r="AZ245" s="171">
        <f>'General Liability'!CI$120*$BI245</f>
        <v>0</v>
      </c>
      <c r="BA245" s="171">
        <f>'General Liability'!CJ$120*$BI245</f>
        <v>0</v>
      </c>
      <c r="BB245" s="171">
        <f>'General Liability'!CK$120*$BI245</f>
        <v>0</v>
      </c>
      <c r="BC245" s="171">
        <f>'General Liability'!CL$120*$BI245</f>
        <v>0</v>
      </c>
      <c r="BD245" s="171">
        <f>'General Liability'!CM$120*$BI245</f>
        <v>0</v>
      </c>
      <c r="BE245" s="171">
        <f>'General Liability'!CN$120*$BI245</f>
        <v>0</v>
      </c>
      <c r="BF245" s="171">
        <f>'General Liability'!CO$120*$BI245</f>
        <v>0</v>
      </c>
      <c r="BG245" s="171">
        <f>'General Liability'!CP$120*$BI245</f>
        <v>0</v>
      </c>
      <c r="BI245" s="174">
        <f>SUMIF(Revenue!$P:$P,'GL - Import (US)'!$F245,Revenue!$I:$I)</f>
        <v>0</v>
      </c>
    </row>
    <row r="246" spans="1:61" s="173" customFormat="1" ht="12.75" hidden="1" customHeight="1">
      <c r="A246" s="179" t="s">
        <v>582</v>
      </c>
      <c r="B246" s="179" t="s">
        <v>435</v>
      </c>
      <c r="C246" s="170" t="str" cm="1">
        <f t="array" ref="C246">IFERROR(INDEX('Legal Entity'!B:B,MATCH('GL - Import (US)'!F246,'Legal Entity'!A:A,0),0),0)</f>
        <v>1715 - Cleveland Thermal Generation Inc.</v>
      </c>
      <c r="D246" s="170" t="str" cm="1">
        <f t="array" ref="D246">IFERROR(INDEX('Legal Entity'!C:C,MATCH(F246,'Legal Entity'!A:A,0),0),0)</f>
        <v>US</v>
      </c>
      <c r="E246" s="170" t="s">
        <v>631</v>
      </c>
      <c r="F246" s="170" t="s">
        <v>307</v>
      </c>
      <c r="G246" s="170"/>
      <c r="H246" s="171">
        <f>'General Liability'!AQ$120*$BI246</f>
        <v>0</v>
      </c>
      <c r="I246" s="171">
        <f>'General Liability'!AR$120*$BI246</f>
        <v>0</v>
      </c>
      <c r="J246" s="171">
        <f>'General Liability'!AS$120*$BI246</f>
        <v>0</v>
      </c>
      <c r="K246" s="171">
        <f>'General Liability'!AT$120*$BI246</f>
        <v>0</v>
      </c>
      <c r="L246" s="171">
        <f>'General Liability'!AU$120*$BI246</f>
        <v>0</v>
      </c>
      <c r="M246" s="171">
        <f>'General Liability'!AV$120*$BI246</f>
        <v>0</v>
      </c>
      <c r="N246" s="171">
        <f>'General Liability'!AW$120*$BI246</f>
        <v>0</v>
      </c>
      <c r="O246" s="171">
        <f>'General Liability'!AX$120*$BI246</f>
        <v>0</v>
      </c>
      <c r="P246" s="171">
        <f>'General Liability'!AY$120*$BI246</f>
        <v>0</v>
      </c>
      <c r="Q246" s="171">
        <f>'General Liability'!AZ$120*$BI246</f>
        <v>0</v>
      </c>
      <c r="R246" s="171">
        <f>'General Liability'!BA$120*$BI246</f>
        <v>0</v>
      </c>
      <c r="S246" s="171">
        <f>'General Liability'!BB$120*$BI246</f>
        <v>0</v>
      </c>
      <c r="T246" s="171">
        <f>'General Liability'!BC$120*$BI246</f>
        <v>0</v>
      </c>
      <c r="U246" s="171">
        <f>'General Liability'!BD$120*$BI246</f>
        <v>0</v>
      </c>
      <c r="V246" s="171">
        <f>'General Liability'!BE$120*$BI246</f>
        <v>0</v>
      </c>
      <c r="W246" s="171">
        <f>'General Liability'!BF$120*$BI246</f>
        <v>0</v>
      </c>
      <c r="X246" s="171">
        <f>'General Liability'!BG$120*$BI246</f>
        <v>0</v>
      </c>
      <c r="Y246" s="171">
        <f>'General Liability'!BH$120*$BI246</f>
        <v>0</v>
      </c>
      <c r="Z246" s="171">
        <f>'General Liability'!BI$120*$BI246</f>
        <v>0</v>
      </c>
      <c r="AA246" s="171">
        <f>'General Liability'!BJ$120*$BI246</f>
        <v>0</v>
      </c>
      <c r="AB246" s="171">
        <f>'General Liability'!BK$120*$BI246</f>
        <v>0</v>
      </c>
      <c r="AC246" s="171">
        <f>'General Liability'!BL$120*$BI246</f>
        <v>0</v>
      </c>
      <c r="AD246" s="171">
        <f>'General Liability'!BM$120*$BI246</f>
        <v>0</v>
      </c>
      <c r="AE246" s="171">
        <f>'General Liability'!BN$120*$BI246</f>
        <v>0</v>
      </c>
      <c r="AF246" s="171">
        <f>'General Liability'!BO$120*$BI246</f>
        <v>0</v>
      </c>
      <c r="AG246" s="171">
        <f>'General Liability'!BP$120*$BI246</f>
        <v>0</v>
      </c>
      <c r="AH246" s="171">
        <f>'General Liability'!BQ$120*$BI246</f>
        <v>0</v>
      </c>
      <c r="AI246" s="171">
        <f>'General Liability'!BR$120*$BI246</f>
        <v>0</v>
      </c>
      <c r="AJ246" s="171">
        <f>'General Liability'!BS$120*$BI246</f>
        <v>0</v>
      </c>
      <c r="AK246" s="171">
        <f>'General Liability'!BT$120*$BI246</f>
        <v>0</v>
      </c>
      <c r="AL246" s="171">
        <f>'General Liability'!BU$120*$BI246</f>
        <v>0</v>
      </c>
      <c r="AM246" s="171">
        <f>'General Liability'!BV$120*$BI246</f>
        <v>0</v>
      </c>
      <c r="AN246" s="171">
        <f>'General Liability'!BW$120*$BI246</f>
        <v>0</v>
      </c>
      <c r="AO246" s="171">
        <f>'General Liability'!BX$120*$BI246</f>
        <v>0</v>
      </c>
      <c r="AP246" s="171">
        <f>'General Liability'!BY$120*$BI246</f>
        <v>0</v>
      </c>
      <c r="AQ246" s="171">
        <f>'General Liability'!BZ$120*$BI246</f>
        <v>0</v>
      </c>
      <c r="AR246" s="171">
        <f>'General Liability'!CA$120*$BI246</f>
        <v>0</v>
      </c>
      <c r="AS246" s="171">
        <f>'General Liability'!CB$120*$BI246</f>
        <v>0</v>
      </c>
      <c r="AT246" s="171">
        <f>'General Liability'!CC$120*$BI246</f>
        <v>0</v>
      </c>
      <c r="AU246" s="171">
        <f>'General Liability'!CD$120*$BI246</f>
        <v>0</v>
      </c>
      <c r="AV246" s="171">
        <f>'General Liability'!CE$120*$BI246</f>
        <v>0</v>
      </c>
      <c r="AW246" s="171">
        <f>'General Liability'!CF$120*$BI246</f>
        <v>0</v>
      </c>
      <c r="AX246" s="171">
        <f>'General Liability'!CG$120*$BI246</f>
        <v>0</v>
      </c>
      <c r="AY246" s="171">
        <f>'General Liability'!CH$120*$BI246</f>
        <v>0</v>
      </c>
      <c r="AZ246" s="171">
        <f>'General Liability'!CI$120*$BI246</f>
        <v>0</v>
      </c>
      <c r="BA246" s="171">
        <f>'General Liability'!CJ$120*$BI246</f>
        <v>0</v>
      </c>
      <c r="BB246" s="171">
        <f>'General Liability'!CK$120*$BI246</f>
        <v>0</v>
      </c>
      <c r="BC246" s="171">
        <f>'General Liability'!CL$120*$BI246</f>
        <v>0</v>
      </c>
      <c r="BD246" s="171">
        <f>'General Liability'!CM$120*$BI246</f>
        <v>0</v>
      </c>
      <c r="BE246" s="171">
        <f>'General Liability'!CN$120*$BI246</f>
        <v>0</v>
      </c>
      <c r="BF246" s="171">
        <f>'General Liability'!CO$120*$BI246</f>
        <v>0</v>
      </c>
      <c r="BG246" s="171">
        <f>'General Liability'!CP$120*$BI246</f>
        <v>0</v>
      </c>
      <c r="BI246" s="174">
        <f>SUMIF(Revenue!$P:$P,'GL - Import (US)'!$F246,Revenue!$I:$I)</f>
        <v>0</v>
      </c>
    </row>
    <row r="247" spans="1:61" s="173" customFormat="1" ht="12.75" hidden="1" customHeight="1">
      <c r="A247" s="179" t="s">
        <v>582</v>
      </c>
      <c r="B247" s="179" t="s">
        <v>435</v>
      </c>
      <c r="C247" s="170" t="str" cm="1">
        <f t="array" ref="C247">IFERROR(INDEX('Legal Entity'!B:B,MATCH('GL - Import (US)'!F247,'Legal Entity'!A:A,0),0),0)</f>
        <v>1720 - Cleveland Thermal Steam Distribution Inc.</v>
      </c>
      <c r="D247" s="170" t="str" cm="1">
        <f t="array" ref="D247">IFERROR(INDEX('Legal Entity'!C:C,MATCH(F247,'Legal Entity'!A:A,0),0),0)</f>
        <v>US</v>
      </c>
      <c r="E247" s="170" t="s">
        <v>631</v>
      </c>
      <c r="F247" s="170" t="s">
        <v>322</v>
      </c>
      <c r="G247" s="170"/>
      <c r="H247" s="171">
        <f>'General Liability'!AQ$120*$BI247</f>
        <v>0</v>
      </c>
      <c r="I247" s="171">
        <f>'General Liability'!AR$120*$BI247</f>
        <v>0</v>
      </c>
      <c r="J247" s="171">
        <f>'General Liability'!AS$120*$BI247</f>
        <v>0</v>
      </c>
      <c r="K247" s="171">
        <f>'General Liability'!AT$120*$BI247</f>
        <v>0</v>
      </c>
      <c r="L247" s="171">
        <f>'General Liability'!AU$120*$BI247</f>
        <v>0</v>
      </c>
      <c r="M247" s="171">
        <f>'General Liability'!AV$120*$BI247</f>
        <v>0</v>
      </c>
      <c r="N247" s="171">
        <f>'General Liability'!AW$120*$BI247</f>
        <v>0</v>
      </c>
      <c r="O247" s="171">
        <f>'General Liability'!AX$120*$BI247</f>
        <v>0</v>
      </c>
      <c r="P247" s="171">
        <f>'General Liability'!AY$120*$BI247</f>
        <v>0</v>
      </c>
      <c r="Q247" s="171">
        <f>'General Liability'!AZ$120*$BI247</f>
        <v>0</v>
      </c>
      <c r="R247" s="171">
        <f>'General Liability'!BA$120*$BI247</f>
        <v>0</v>
      </c>
      <c r="S247" s="171">
        <f>'General Liability'!BB$120*$BI247</f>
        <v>0</v>
      </c>
      <c r="T247" s="171">
        <f>'General Liability'!BC$120*$BI247</f>
        <v>0</v>
      </c>
      <c r="U247" s="171">
        <f>'General Liability'!BD$120*$BI247</f>
        <v>0</v>
      </c>
      <c r="V247" s="171">
        <f>'General Liability'!BE$120*$BI247</f>
        <v>0</v>
      </c>
      <c r="W247" s="171">
        <f>'General Liability'!BF$120*$BI247</f>
        <v>0</v>
      </c>
      <c r="X247" s="171">
        <f>'General Liability'!BG$120*$BI247</f>
        <v>0</v>
      </c>
      <c r="Y247" s="171">
        <f>'General Liability'!BH$120*$BI247</f>
        <v>0</v>
      </c>
      <c r="Z247" s="171">
        <f>'General Liability'!BI$120*$BI247</f>
        <v>0</v>
      </c>
      <c r="AA247" s="171">
        <f>'General Liability'!BJ$120*$BI247</f>
        <v>0</v>
      </c>
      <c r="AB247" s="171">
        <f>'General Liability'!BK$120*$BI247</f>
        <v>0</v>
      </c>
      <c r="AC247" s="171">
        <f>'General Liability'!BL$120*$BI247</f>
        <v>0</v>
      </c>
      <c r="AD247" s="171">
        <f>'General Liability'!BM$120*$BI247</f>
        <v>0</v>
      </c>
      <c r="AE247" s="171">
        <f>'General Liability'!BN$120*$BI247</f>
        <v>0</v>
      </c>
      <c r="AF247" s="171">
        <f>'General Liability'!BO$120*$BI247</f>
        <v>0</v>
      </c>
      <c r="AG247" s="171">
        <f>'General Liability'!BP$120*$BI247</f>
        <v>0</v>
      </c>
      <c r="AH247" s="171">
        <f>'General Liability'!BQ$120*$BI247</f>
        <v>0</v>
      </c>
      <c r="AI247" s="171">
        <f>'General Liability'!BR$120*$BI247</f>
        <v>0</v>
      </c>
      <c r="AJ247" s="171">
        <f>'General Liability'!BS$120*$BI247</f>
        <v>0</v>
      </c>
      <c r="AK247" s="171">
        <f>'General Liability'!BT$120*$BI247</f>
        <v>0</v>
      </c>
      <c r="AL247" s="171">
        <f>'General Liability'!BU$120*$BI247</f>
        <v>0</v>
      </c>
      <c r="AM247" s="171">
        <f>'General Liability'!BV$120*$BI247</f>
        <v>0</v>
      </c>
      <c r="AN247" s="171">
        <f>'General Liability'!BW$120*$BI247</f>
        <v>0</v>
      </c>
      <c r="AO247" s="171">
        <f>'General Liability'!BX$120*$BI247</f>
        <v>0</v>
      </c>
      <c r="AP247" s="171">
        <f>'General Liability'!BY$120*$BI247</f>
        <v>0</v>
      </c>
      <c r="AQ247" s="171">
        <f>'General Liability'!BZ$120*$BI247</f>
        <v>0</v>
      </c>
      <c r="AR247" s="171">
        <f>'General Liability'!CA$120*$BI247</f>
        <v>0</v>
      </c>
      <c r="AS247" s="171">
        <f>'General Liability'!CB$120*$BI247</f>
        <v>0</v>
      </c>
      <c r="AT247" s="171">
        <f>'General Liability'!CC$120*$BI247</f>
        <v>0</v>
      </c>
      <c r="AU247" s="171">
        <f>'General Liability'!CD$120*$BI247</f>
        <v>0</v>
      </c>
      <c r="AV247" s="171">
        <f>'General Liability'!CE$120*$BI247</f>
        <v>0</v>
      </c>
      <c r="AW247" s="171">
        <f>'General Liability'!CF$120*$BI247</f>
        <v>0</v>
      </c>
      <c r="AX247" s="171">
        <f>'General Liability'!CG$120*$BI247</f>
        <v>0</v>
      </c>
      <c r="AY247" s="171">
        <f>'General Liability'!CH$120*$BI247</f>
        <v>0</v>
      </c>
      <c r="AZ247" s="171">
        <f>'General Liability'!CI$120*$BI247</f>
        <v>0</v>
      </c>
      <c r="BA247" s="171">
        <f>'General Liability'!CJ$120*$BI247</f>
        <v>0</v>
      </c>
      <c r="BB247" s="171">
        <f>'General Liability'!CK$120*$BI247</f>
        <v>0</v>
      </c>
      <c r="BC247" s="171">
        <f>'General Liability'!CL$120*$BI247</f>
        <v>0</v>
      </c>
      <c r="BD247" s="171">
        <f>'General Liability'!CM$120*$BI247</f>
        <v>0</v>
      </c>
      <c r="BE247" s="171">
        <f>'General Liability'!CN$120*$BI247</f>
        <v>0</v>
      </c>
      <c r="BF247" s="171">
        <f>'General Liability'!CO$120*$BI247</f>
        <v>0</v>
      </c>
      <c r="BG247" s="171">
        <f>'General Liability'!CP$120*$BI247</f>
        <v>0</v>
      </c>
      <c r="BI247" s="174">
        <f>SUMIF(Revenue!$P:$P,'GL - Import (US)'!$F247,Revenue!$I:$I)</f>
        <v>0</v>
      </c>
    </row>
    <row r="248" spans="1:61" s="173" customFormat="1" ht="12.75" hidden="1" customHeight="1">
      <c r="A248" s="179" t="s">
        <v>582</v>
      </c>
      <c r="B248" s="179" t="s">
        <v>435</v>
      </c>
      <c r="C248" s="170" t="str" cm="1">
        <f t="array" ref="C248">IFERROR(INDEX('Legal Entity'!B:B,MATCH('GL - Import (US)'!F248,'Legal Entity'!A:A,0),0),0)</f>
        <v>1720 - Cleveland Thermal Steam Distribution Inc.</v>
      </c>
      <c r="D248" s="170" t="str" cm="1">
        <f t="array" ref="D248">IFERROR(INDEX('Legal Entity'!C:C,MATCH(F248,'Legal Entity'!A:A,0),0),0)</f>
        <v>US</v>
      </c>
      <c r="E248" s="170" t="s">
        <v>631</v>
      </c>
      <c r="F248" s="170" t="s">
        <v>323</v>
      </c>
      <c r="G248" s="170"/>
      <c r="H248" s="171">
        <f>'General Liability'!AQ$120*$BI248</f>
        <v>0</v>
      </c>
      <c r="I248" s="171">
        <f>'General Liability'!AR$120*$BI248</f>
        <v>0</v>
      </c>
      <c r="J248" s="171">
        <f>'General Liability'!AS$120*$BI248</f>
        <v>0</v>
      </c>
      <c r="K248" s="171">
        <f>'General Liability'!AT$120*$BI248</f>
        <v>0</v>
      </c>
      <c r="L248" s="171">
        <f>'General Liability'!AU$120*$BI248</f>
        <v>0</v>
      </c>
      <c r="M248" s="171">
        <f>'General Liability'!AV$120*$BI248</f>
        <v>0</v>
      </c>
      <c r="N248" s="171">
        <f>'General Liability'!AW$120*$BI248</f>
        <v>0</v>
      </c>
      <c r="O248" s="171">
        <f>'General Liability'!AX$120*$BI248</f>
        <v>0</v>
      </c>
      <c r="P248" s="171">
        <f>'General Liability'!AY$120*$BI248</f>
        <v>0</v>
      </c>
      <c r="Q248" s="171">
        <f>'General Liability'!AZ$120*$BI248</f>
        <v>0</v>
      </c>
      <c r="R248" s="171">
        <f>'General Liability'!BA$120*$BI248</f>
        <v>0</v>
      </c>
      <c r="S248" s="171">
        <f>'General Liability'!BB$120*$BI248</f>
        <v>0</v>
      </c>
      <c r="T248" s="171">
        <f>'General Liability'!BC$120*$BI248</f>
        <v>0</v>
      </c>
      <c r="U248" s="171">
        <f>'General Liability'!BD$120*$BI248</f>
        <v>0</v>
      </c>
      <c r="V248" s="171">
        <f>'General Liability'!BE$120*$BI248</f>
        <v>0</v>
      </c>
      <c r="W248" s="171">
        <f>'General Liability'!BF$120*$BI248</f>
        <v>0</v>
      </c>
      <c r="X248" s="171">
        <f>'General Liability'!BG$120*$BI248</f>
        <v>0</v>
      </c>
      <c r="Y248" s="171">
        <f>'General Liability'!BH$120*$BI248</f>
        <v>0</v>
      </c>
      <c r="Z248" s="171">
        <f>'General Liability'!BI$120*$BI248</f>
        <v>0</v>
      </c>
      <c r="AA248" s="171">
        <f>'General Liability'!BJ$120*$BI248</f>
        <v>0</v>
      </c>
      <c r="AB248" s="171">
        <f>'General Liability'!BK$120*$BI248</f>
        <v>0</v>
      </c>
      <c r="AC248" s="171">
        <f>'General Liability'!BL$120*$BI248</f>
        <v>0</v>
      </c>
      <c r="AD248" s="171">
        <f>'General Liability'!BM$120*$BI248</f>
        <v>0</v>
      </c>
      <c r="AE248" s="171">
        <f>'General Liability'!BN$120*$BI248</f>
        <v>0</v>
      </c>
      <c r="AF248" s="171">
        <f>'General Liability'!BO$120*$BI248</f>
        <v>0</v>
      </c>
      <c r="AG248" s="171">
        <f>'General Liability'!BP$120*$BI248</f>
        <v>0</v>
      </c>
      <c r="AH248" s="171">
        <f>'General Liability'!BQ$120*$BI248</f>
        <v>0</v>
      </c>
      <c r="AI248" s="171">
        <f>'General Liability'!BR$120*$BI248</f>
        <v>0</v>
      </c>
      <c r="AJ248" s="171">
        <f>'General Liability'!BS$120*$BI248</f>
        <v>0</v>
      </c>
      <c r="AK248" s="171">
        <f>'General Liability'!BT$120*$BI248</f>
        <v>0</v>
      </c>
      <c r="AL248" s="171">
        <f>'General Liability'!BU$120*$BI248</f>
        <v>0</v>
      </c>
      <c r="AM248" s="171">
        <f>'General Liability'!BV$120*$BI248</f>
        <v>0</v>
      </c>
      <c r="AN248" s="171">
        <f>'General Liability'!BW$120*$BI248</f>
        <v>0</v>
      </c>
      <c r="AO248" s="171">
        <f>'General Liability'!BX$120*$BI248</f>
        <v>0</v>
      </c>
      <c r="AP248" s="171">
        <f>'General Liability'!BY$120*$BI248</f>
        <v>0</v>
      </c>
      <c r="AQ248" s="171">
        <f>'General Liability'!BZ$120*$BI248</f>
        <v>0</v>
      </c>
      <c r="AR248" s="171">
        <f>'General Liability'!CA$120*$BI248</f>
        <v>0</v>
      </c>
      <c r="AS248" s="171">
        <f>'General Liability'!CB$120*$BI248</f>
        <v>0</v>
      </c>
      <c r="AT248" s="171">
        <f>'General Liability'!CC$120*$BI248</f>
        <v>0</v>
      </c>
      <c r="AU248" s="171">
        <f>'General Liability'!CD$120*$BI248</f>
        <v>0</v>
      </c>
      <c r="AV248" s="171">
        <f>'General Liability'!CE$120*$BI248</f>
        <v>0</v>
      </c>
      <c r="AW248" s="171">
        <f>'General Liability'!CF$120*$BI248</f>
        <v>0</v>
      </c>
      <c r="AX248" s="171">
        <f>'General Liability'!CG$120*$BI248</f>
        <v>0</v>
      </c>
      <c r="AY248" s="171">
        <f>'General Liability'!CH$120*$BI248</f>
        <v>0</v>
      </c>
      <c r="AZ248" s="171">
        <f>'General Liability'!CI$120*$BI248</f>
        <v>0</v>
      </c>
      <c r="BA248" s="171">
        <f>'General Liability'!CJ$120*$BI248</f>
        <v>0</v>
      </c>
      <c r="BB248" s="171">
        <f>'General Liability'!CK$120*$BI248</f>
        <v>0</v>
      </c>
      <c r="BC248" s="171">
        <f>'General Liability'!CL$120*$BI248</f>
        <v>0</v>
      </c>
      <c r="BD248" s="171">
        <f>'General Liability'!CM$120*$BI248</f>
        <v>0</v>
      </c>
      <c r="BE248" s="171">
        <f>'General Liability'!CN$120*$BI248</f>
        <v>0</v>
      </c>
      <c r="BF248" s="171">
        <f>'General Liability'!CO$120*$BI248</f>
        <v>0</v>
      </c>
      <c r="BG248" s="171">
        <f>'General Liability'!CP$120*$BI248</f>
        <v>0</v>
      </c>
      <c r="BI248" s="174">
        <f>SUMIF(Revenue!$P:$P,'GL - Import (US)'!$F248,Revenue!$I:$I)</f>
        <v>0</v>
      </c>
    </row>
    <row r="249" spans="1:61" s="173" customFormat="1" ht="12.75" hidden="1" customHeight="1">
      <c r="A249" s="179" t="s">
        <v>582</v>
      </c>
      <c r="B249" s="179" t="s">
        <v>435</v>
      </c>
      <c r="C249" s="170" t="str" cm="1">
        <f t="array" ref="C249">IFERROR(INDEX('Legal Entity'!B:B,MATCH('GL - Import (US)'!F249,'Legal Entity'!A:A,0),0),0)</f>
        <v>1725 - Cleveland Thermal Chilled Water Distribution Inc.</v>
      </c>
      <c r="D249" s="170" t="str" cm="1">
        <f t="array" ref="D249">IFERROR(INDEX('Legal Entity'!C:C,MATCH(F249,'Legal Entity'!A:A,0),0),0)</f>
        <v>US</v>
      </c>
      <c r="E249" s="170" t="s">
        <v>631</v>
      </c>
      <c r="F249" s="170" t="s">
        <v>328</v>
      </c>
      <c r="G249" s="170"/>
      <c r="H249" s="171">
        <f>'General Liability'!AQ$120*$BI249</f>
        <v>0</v>
      </c>
      <c r="I249" s="171">
        <f>'General Liability'!AR$120*$BI249</f>
        <v>0</v>
      </c>
      <c r="J249" s="171">
        <f>'General Liability'!AS$120*$BI249</f>
        <v>0</v>
      </c>
      <c r="K249" s="171">
        <f>'General Liability'!AT$120*$BI249</f>
        <v>0</v>
      </c>
      <c r="L249" s="171">
        <f>'General Liability'!AU$120*$BI249</f>
        <v>0</v>
      </c>
      <c r="M249" s="171">
        <f>'General Liability'!AV$120*$BI249</f>
        <v>0</v>
      </c>
      <c r="N249" s="171">
        <f>'General Liability'!AW$120*$BI249</f>
        <v>0</v>
      </c>
      <c r="O249" s="171">
        <f>'General Liability'!AX$120*$BI249</f>
        <v>0</v>
      </c>
      <c r="P249" s="171">
        <f>'General Liability'!AY$120*$BI249</f>
        <v>0</v>
      </c>
      <c r="Q249" s="171">
        <f>'General Liability'!AZ$120*$BI249</f>
        <v>0</v>
      </c>
      <c r="R249" s="171">
        <f>'General Liability'!BA$120*$BI249</f>
        <v>0</v>
      </c>
      <c r="S249" s="171">
        <f>'General Liability'!BB$120*$BI249</f>
        <v>0</v>
      </c>
      <c r="T249" s="171">
        <f>'General Liability'!BC$120*$BI249</f>
        <v>0</v>
      </c>
      <c r="U249" s="171">
        <f>'General Liability'!BD$120*$BI249</f>
        <v>0</v>
      </c>
      <c r="V249" s="171">
        <f>'General Liability'!BE$120*$BI249</f>
        <v>0</v>
      </c>
      <c r="W249" s="171">
        <f>'General Liability'!BF$120*$BI249</f>
        <v>0</v>
      </c>
      <c r="X249" s="171">
        <f>'General Liability'!BG$120*$BI249</f>
        <v>0</v>
      </c>
      <c r="Y249" s="171">
        <f>'General Liability'!BH$120*$BI249</f>
        <v>0</v>
      </c>
      <c r="Z249" s="171">
        <f>'General Liability'!BI$120*$BI249</f>
        <v>0</v>
      </c>
      <c r="AA249" s="171">
        <f>'General Liability'!BJ$120*$BI249</f>
        <v>0</v>
      </c>
      <c r="AB249" s="171">
        <f>'General Liability'!BK$120*$BI249</f>
        <v>0</v>
      </c>
      <c r="AC249" s="171">
        <f>'General Liability'!BL$120*$BI249</f>
        <v>0</v>
      </c>
      <c r="AD249" s="171">
        <f>'General Liability'!BM$120*$BI249</f>
        <v>0</v>
      </c>
      <c r="AE249" s="171">
        <f>'General Liability'!BN$120*$BI249</f>
        <v>0</v>
      </c>
      <c r="AF249" s="171">
        <f>'General Liability'!BO$120*$BI249</f>
        <v>0</v>
      </c>
      <c r="AG249" s="171">
        <f>'General Liability'!BP$120*$BI249</f>
        <v>0</v>
      </c>
      <c r="AH249" s="171">
        <f>'General Liability'!BQ$120*$BI249</f>
        <v>0</v>
      </c>
      <c r="AI249" s="171">
        <f>'General Liability'!BR$120*$BI249</f>
        <v>0</v>
      </c>
      <c r="AJ249" s="171">
        <f>'General Liability'!BS$120*$BI249</f>
        <v>0</v>
      </c>
      <c r="AK249" s="171">
        <f>'General Liability'!BT$120*$BI249</f>
        <v>0</v>
      </c>
      <c r="AL249" s="171">
        <f>'General Liability'!BU$120*$BI249</f>
        <v>0</v>
      </c>
      <c r="AM249" s="171">
        <f>'General Liability'!BV$120*$BI249</f>
        <v>0</v>
      </c>
      <c r="AN249" s="171">
        <f>'General Liability'!BW$120*$BI249</f>
        <v>0</v>
      </c>
      <c r="AO249" s="171">
        <f>'General Liability'!BX$120*$BI249</f>
        <v>0</v>
      </c>
      <c r="AP249" s="171">
        <f>'General Liability'!BY$120*$BI249</f>
        <v>0</v>
      </c>
      <c r="AQ249" s="171">
        <f>'General Liability'!BZ$120*$BI249</f>
        <v>0</v>
      </c>
      <c r="AR249" s="171">
        <f>'General Liability'!CA$120*$BI249</f>
        <v>0</v>
      </c>
      <c r="AS249" s="171">
        <f>'General Liability'!CB$120*$BI249</f>
        <v>0</v>
      </c>
      <c r="AT249" s="171">
        <f>'General Liability'!CC$120*$BI249</f>
        <v>0</v>
      </c>
      <c r="AU249" s="171">
        <f>'General Liability'!CD$120*$BI249</f>
        <v>0</v>
      </c>
      <c r="AV249" s="171">
        <f>'General Liability'!CE$120*$BI249</f>
        <v>0</v>
      </c>
      <c r="AW249" s="171">
        <f>'General Liability'!CF$120*$BI249</f>
        <v>0</v>
      </c>
      <c r="AX249" s="171">
        <f>'General Liability'!CG$120*$BI249</f>
        <v>0</v>
      </c>
      <c r="AY249" s="171">
        <f>'General Liability'!CH$120*$BI249</f>
        <v>0</v>
      </c>
      <c r="AZ249" s="171">
        <f>'General Liability'!CI$120*$BI249</f>
        <v>0</v>
      </c>
      <c r="BA249" s="171">
        <f>'General Liability'!CJ$120*$BI249</f>
        <v>0</v>
      </c>
      <c r="BB249" s="171">
        <f>'General Liability'!CK$120*$BI249</f>
        <v>0</v>
      </c>
      <c r="BC249" s="171">
        <f>'General Liability'!CL$120*$BI249</f>
        <v>0</v>
      </c>
      <c r="BD249" s="171">
        <f>'General Liability'!CM$120*$BI249</f>
        <v>0</v>
      </c>
      <c r="BE249" s="171">
        <f>'General Liability'!CN$120*$BI249</f>
        <v>0</v>
      </c>
      <c r="BF249" s="171">
        <f>'General Liability'!CO$120*$BI249</f>
        <v>0</v>
      </c>
      <c r="BG249" s="171">
        <f>'General Liability'!CP$120*$BI249</f>
        <v>0</v>
      </c>
      <c r="BI249" s="174">
        <f>SUMIF(Revenue!$P:$P,'GL - Import (US)'!$F249,Revenue!$I:$I)</f>
        <v>0</v>
      </c>
    </row>
    <row r="250" spans="1:61" s="173" customFormat="1" ht="12.75" hidden="1" customHeight="1">
      <c r="A250" s="179" t="s">
        <v>582</v>
      </c>
      <c r="B250" s="179" t="s">
        <v>435</v>
      </c>
      <c r="C250" s="170" t="str" cm="1">
        <f t="array" ref="C250">IFERROR(INDEX('Legal Entity'!B:B,MATCH('GL - Import (US)'!F250,'Legal Entity'!A:A,0),0),0)</f>
        <v>1158 - UTILITY SERVICES OF ILLINOIS, INC.        </v>
      </c>
      <c r="D250" s="170" t="str" cm="1">
        <f t="array" ref="D250">IFERROR(INDEX('Legal Entity'!C:C,MATCH(F250,'Legal Entity'!A:A,0),0),0)</f>
        <v>US</v>
      </c>
      <c r="E250" s="170" t="s">
        <v>631</v>
      </c>
      <c r="F250" s="170" t="s">
        <v>12</v>
      </c>
      <c r="G250" s="170"/>
      <c r="H250" s="171">
        <f>'General Liability'!AQ$120*$BI250</f>
        <v>0</v>
      </c>
      <c r="I250" s="171">
        <f>'General Liability'!AR$120*$BI250</f>
        <v>0</v>
      </c>
      <c r="J250" s="171">
        <f>'General Liability'!AS$120*$BI250</f>
        <v>0</v>
      </c>
      <c r="K250" s="171">
        <f>'General Liability'!AT$120*$BI250</f>
        <v>0</v>
      </c>
      <c r="L250" s="171">
        <f>'General Liability'!AU$120*$BI250</f>
        <v>0</v>
      </c>
      <c r="M250" s="171">
        <f>'General Liability'!AV$120*$BI250</f>
        <v>0</v>
      </c>
      <c r="N250" s="171">
        <f>'General Liability'!AW$120*$BI250</f>
        <v>0</v>
      </c>
      <c r="O250" s="171">
        <f>'General Liability'!AX$120*$BI250</f>
        <v>0</v>
      </c>
      <c r="P250" s="171">
        <f>'General Liability'!AY$120*$BI250</f>
        <v>0</v>
      </c>
      <c r="Q250" s="171">
        <f>'General Liability'!AZ$120*$BI250</f>
        <v>0</v>
      </c>
      <c r="R250" s="171">
        <f>'General Liability'!BA$120*$BI250</f>
        <v>0</v>
      </c>
      <c r="S250" s="171">
        <f>'General Liability'!BB$120*$BI250</f>
        <v>0</v>
      </c>
      <c r="T250" s="171">
        <f>'General Liability'!BC$120*$BI250</f>
        <v>0</v>
      </c>
      <c r="U250" s="171">
        <f>'General Liability'!BD$120*$BI250</f>
        <v>0</v>
      </c>
      <c r="V250" s="171">
        <f>'General Liability'!BE$120*$BI250</f>
        <v>0</v>
      </c>
      <c r="W250" s="171">
        <f>'General Liability'!BF$120*$BI250</f>
        <v>0</v>
      </c>
      <c r="X250" s="171">
        <f>'General Liability'!BG$120*$BI250</f>
        <v>0</v>
      </c>
      <c r="Y250" s="171">
        <f>'General Liability'!BH$120*$BI250</f>
        <v>0</v>
      </c>
      <c r="Z250" s="171">
        <f>'General Liability'!BI$120*$BI250</f>
        <v>0</v>
      </c>
      <c r="AA250" s="171">
        <f>'General Liability'!BJ$120*$BI250</f>
        <v>0</v>
      </c>
      <c r="AB250" s="171">
        <f>'General Liability'!BK$120*$BI250</f>
        <v>0</v>
      </c>
      <c r="AC250" s="171">
        <f>'General Liability'!BL$120*$BI250</f>
        <v>0</v>
      </c>
      <c r="AD250" s="171">
        <f>'General Liability'!BM$120*$BI250</f>
        <v>0</v>
      </c>
      <c r="AE250" s="171">
        <f>'General Liability'!BN$120*$BI250</f>
        <v>0</v>
      </c>
      <c r="AF250" s="171">
        <f>'General Liability'!BO$120*$BI250</f>
        <v>0</v>
      </c>
      <c r="AG250" s="171">
        <f>'General Liability'!BP$120*$BI250</f>
        <v>0</v>
      </c>
      <c r="AH250" s="171">
        <f>'General Liability'!BQ$120*$BI250</f>
        <v>0</v>
      </c>
      <c r="AI250" s="171">
        <f>'General Liability'!BR$120*$BI250</f>
        <v>0</v>
      </c>
      <c r="AJ250" s="171">
        <f>'General Liability'!BS$120*$BI250</f>
        <v>0</v>
      </c>
      <c r="AK250" s="171">
        <f>'General Liability'!BT$120*$BI250</f>
        <v>0</v>
      </c>
      <c r="AL250" s="171">
        <f>'General Liability'!BU$120*$BI250</f>
        <v>0</v>
      </c>
      <c r="AM250" s="171">
        <f>'General Liability'!BV$120*$BI250</f>
        <v>0</v>
      </c>
      <c r="AN250" s="171">
        <f>'General Liability'!BW$120*$BI250</f>
        <v>0</v>
      </c>
      <c r="AO250" s="171">
        <f>'General Liability'!BX$120*$BI250</f>
        <v>0</v>
      </c>
      <c r="AP250" s="171">
        <f>'General Liability'!BY$120*$BI250</f>
        <v>0</v>
      </c>
      <c r="AQ250" s="171">
        <f>'General Liability'!BZ$120*$BI250</f>
        <v>0</v>
      </c>
      <c r="AR250" s="171">
        <f>'General Liability'!CA$120*$BI250</f>
        <v>0</v>
      </c>
      <c r="AS250" s="171">
        <f>'General Liability'!CB$120*$BI250</f>
        <v>0</v>
      </c>
      <c r="AT250" s="171">
        <f>'General Liability'!CC$120*$BI250</f>
        <v>0</v>
      </c>
      <c r="AU250" s="171">
        <f>'General Liability'!CD$120*$BI250</f>
        <v>0</v>
      </c>
      <c r="AV250" s="171">
        <f>'General Liability'!CE$120*$BI250</f>
        <v>0</v>
      </c>
      <c r="AW250" s="171">
        <f>'General Liability'!CF$120*$BI250</f>
        <v>0</v>
      </c>
      <c r="AX250" s="171">
        <f>'General Liability'!CG$120*$BI250</f>
        <v>0</v>
      </c>
      <c r="AY250" s="171">
        <f>'General Liability'!CH$120*$BI250</f>
        <v>0</v>
      </c>
      <c r="AZ250" s="171">
        <f>'General Liability'!CI$120*$BI250</f>
        <v>0</v>
      </c>
      <c r="BA250" s="171">
        <f>'General Liability'!CJ$120*$BI250</f>
        <v>0</v>
      </c>
      <c r="BB250" s="171">
        <f>'General Liability'!CK$120*$BI250</f>
        <v>0</v>
      </c>
      <c r="BC250" s="171">
        <f>'General Liability'!CL$120*$BI250</f>
        <v>0</v>
      </c>
      <c r="BD250" s="171">
        <f>'General Liability'!CM$120*$BI250</f>
        <v>0</v>
      </c>
      <c r="BE250" s="171">
        <f>'General Liability'!CN$120*$BI250</f>
        <v>0</v>
      </c>
      <c r="BF250" s="171">
        <f>'General Liability'!CO$120*$BI250</f>
        <v>0</v>
      </c>
      <c r="BG250" s="171">
        <f>'General Liability'!CP$120*$BI250</f>
        <v>0</v>
      </c>
      <c r="BI250" s="174">
        <f>SUMIF(Revenue!$P:$P,'GL - Import (US)'!$F250,Revenue!$I:$I)</f>
        <v>0</v>
      </c>
    </row>
    <row r="251" spans="1:61" s="173" customFormat="1" ht="12.75" hidden="1" customHeight="1">
      <c r="A251" s="179" t="s">
        <v>582</v>
      </c>
      <c r="B251" s="179" t="s">
        <v>435</v>
      </c>
      <c r="C251" s="170" t="str" cm="1">
        <f t="array" ref="C251">IFERROR(INDEX('Legal Entity'!B:B,MATCH('GL - Import (US)'!F251,'Legal Entity'!A:A,0),0),0)</f>
        <v>1170 - COMMUNITY UTILITIES OF INDIANA, INC.       </v>
      </c>
      <c r="D251" s="170" t="str" cm="1">
        <f t="array" ref="D251">IFERROR(INDEX('Legal Entity'!C:C,MATCH(F251,'Legal Entity'!A:A,0),0),0)</f>
        <v>US</v>
      </c>
      <c r="E251" s="170" t="s">
        <v>631</v>
      </c>
      <c r="F251" s="170" t="s">
        <v>13</v>
      </c>
      <c r="G251" s="170"/>
      <c r="H251" s="171">
        <f>'General Liability'!AQ$120*$BI251</f>
        <v>0</v>
      </c>
      <c r="I251" s="171">
        <f>'General Liability'!AR$120*$BI251</f>
        <v>0</v>
      </c>
      <c r="J251" s="171">
        <f>'General Liability'!AS$120*$BI251</f>
        <v>0</v>
      </c>
      <c r="K251" s="171">
        <f>'General Liability'!AT$120*$BI251</f>
        <v>0</v>
      </c>
      <c r="L251" s="171">
        <f>'General Liability'!AU$120*$BI251</f>
        <v>0</v>
      </c>
      <c r="M251" s="171">
        <f>'General Liability'!AV$120*$BI251</f>
        <v>0</v>
      </c>
      <c r="N251" s="171">
        <f>'General Liability'!AW$120*$BI251</f>
        <v>0</v>
      </c>
      <c r="O251" s="171">
        <f>'General Liability'!AX$120*$BI251</f>
        <v>0</v>
      </c>
      <c r="P251" s="171">
        <f>'General Liability'!AY$120*$BI251</f>
        <v>0</v>
      </c>
      <c r="Q251" s="171">
        <f>'General Liability'!AZ$120*$BI251</f>
        <v>0</v>
      </c>
      <c r="R251" s="171">
        <f>'General Liability'!BA$120*$BI251</f>
        <v>0</v>
      </c>
      <c r="S251" s="171">
        <f>'General Liability'!BB$120*$BI251</f>
        <v>0</v>
      </c>
      <c r="T251" s="171">
        <f>'General Liability'!BC$120*$BI251</f>
        <v>0</v>
      </c>
      <c r="U251" s="171">
        <f>'General Liability'!BD$120*$BI251</f>
        <v>0</v>
      </c>
      <c r="V251" s="171">
        <f>'General Liability'!BE$120*$BI251</f>
        <v>0</v>
      </c>
      <c r="W251" s="171">
        <f>'General Liability'!BF$120*$BI251</f>
        <v>0</v>
      </c>
      <c r="X251" s="171">
        <f>'General Liability'!BG$120*$BI251</f>
        <v>0</v>
      </c>
      <c r="Y251" s="171">
        <f>'General Liability'!BH$120*$BI251</f>
        <v>0</v>
      </c>
      <c r="Z251" s="171">
        <f>'General Liability'!BI$120*$BI251</f>
        <v>0</v>
      </c>
      <c r="AA251" s="171">
        <f>'General Liability'!BJ$120*$BI251</f>
        <v>0</v>
      </c>
      <c r="AB251" s="171">
        <f>'General Liability'!BK$120*$BI251</f>
        <v>0</v>
      </c>
      <c r="AC251" s="171">
        <f>'General Liability'!BL$120*$BI251</f>
        <v>0</v>
      </c>
      <c r="AD251" s="171">
        <f>'General Liability'!BM$120*$BI251</f>
        <v>0</v>
      </c>
      <c r="AE251" s="171">
        <f>'General Liability'!BN$120*$BI251</f>
        <v>0</v>
      </c>
      <c r="AF251" s="171">
        <f>'General Liability'!BO$120*$BI251</f>
        <v>0</v>
      </c>
      <c r="AG251" s="171">
        <f>'General Liability'!BP$120*$BI251</f>
        <v>0</v>
      </c>
      <c r="AH251" s="171">
        <f>'General Liability'!BQ$120*$BI251</f>
        <v>0</v>
      </c>
      <c r="AI251" s="171">
        <f>'General Liability'!BR$120*$BI251</f>
        <v>0</v>
      </c>
      <c r="AJ251" s="171">
        <f>'General Liability'!BS$120*$BI251</f>
        <v>0</v>
      </c>
      <c r="AK251" s="171">
        <f>'General Liability'!BT$120*$BI251</f>
        <v>0</v>
      </c>
      <c r="AL251" s="171">
        <f>'General Liability'!BU$120*$BI251</f>
        <v>0</v>
      </c>
      <c r="AM251" s="171">
        <f>'General Liability'!BV$120*$BI251</f>
        <v>0</v>
      </c>
      <c r="AN251" s="171">
        <f>'General Liability'!BW$120*$BI251</f>
        <v>0</v>
      </c>
      <c r="AO251" s="171">
        <f>'General Liability'!BX$120*$BI251</f>
        <v>0</v>
      </c>
      <c r="AP251" s="171">
        <f>'General Liability'!BY$120*$BI251</f>
        <v>0</v>
      </c>
      <c r="AQ251" s="171">
        <f>'General Liability'!BZ$120*$BI251</f>
        <v>0</v>
      </c>
      <c r="AR251" s="171">
        <f>'General Liability'!CA$120*$BI251</f>
        <v>0</v>
      </c>
      <c r="AS251" s="171">
        <f>'General Liability'!CB$120*$BI251</f>
        <v>0</v>
      </c>
      <c r="AT251" s="171">
        <f>'General Liability'!CC$120*$BI251</f>
        <v>0</v>
      </c>
      <c r="AU251" s="171">
        <f>'General Liability'!CD$120*$BI251</f>
        <v>0</v>
      </c>
      <c r="AV251" s="171">
        <f>'General Liability'!CE$120*$BI251</f>
        <v>0</v>
      </c>
      <c r="AW251" s="171">
        <f>'General Liability'!CF$120*$BI251</f>
        <v>0</v>
      </c>
      <c r="AX251" s="171">
        <f>'General Liability'!CG$120*$BI251</f>
        <v>0</v>
      </c>
      <c r="AY251" s="171">
        <f>'General Liability'!CH$120*$BI251</f>
        <v>0</v>
      </c>
      <c r="AZ251" s="171">
        <f>'General Liability'!CI$120*$BI251</f>
        <v>0</v>
      </c>
      <c r="BA251" s="171">
        <f>'General Liability'!CJ$120*$BI251</f>
        <v>0</v>
      </c>
      <c r="BB251" s="171">
        <f>'General Liability'!CK$120*$BI251</f>
        <v>0</v>
      </c>
      <c r="BC251" s="171">
        <f>'General Liability'!CL$120*$BI251</f>
        <v>0</v>
      </c>
      <c r="BD251" s="171">
        <f>'General Liability'!CM$120*$BI251</f>
        <v>0</v>
      </c>
      <c r="BE251" s="171">
        <f>'General Liability'!CN$120*$BI251</f>
        <v>0</v>
      </c>
      <c r="BF251" s="171">
        <f>'General Liability'!CO$120*$BI251</f>
        <v>0</v>
      </c>
      <c r="BG251" s="171">
        <f>'General Liability'!CP$120*$BI251</f>
        <v>0</v>
      </c>
      <c r="BI251" s="174">
        <f>SUMIF(Revenue!$P:$P,'GL - Import (US)'!$F251,Revenue!$I:$I)</f>
        <v>0</v>
      </c>
    </row>
    <row r="252" spans="1:61" s="173" customFormat="1" ht="12.75" hidden="1" customHeight="1">
      <c r="A252" s="179" t="s">
        <v>582</v>
      </c>
      <c r="B252" s="179" t="s">
        <v>435</v>
      </c>
      <c r="C252" s="170" t="str" cm="1">
        <f t="array" ref="C252">IFERROR(INDEX('Legal Entity'!B:B,MATCH('GL - Import (US)'!F252,'Legal Entity'!A:A,0),0),0)</f>
        <v>1174 - COMMUNITY UTILITIES OF PENNSYLVANIA INC.     </v>
      </c>
      <c r="D252" s="170" t="str" cm="1">
        <f t="array" ref="D252">IFERROR(INDEX('Legal Entity'!C:C,MATCH(F252,'Legal Entity'!A:A,0),0),0)</f>
        <v>US</v>
      </c>
      <c r="E252" s="170" t="s">
        <v>631</v>
      </c>
      <c r="F252" s="170" t="s">
        <v>18</v>
      </c>
      <c r="G252" s="170"/>
      <c r="H252" s="171">
        <f>'General Liability'!AQ$120*$BI252</f>
        <v>0</v>
      </c>
      <c r="I252" s="171">
        <f>'General Liability'!AR$120*$BI252</f>
        <v>0</v>
      </c>
      <c r="J252" s="171">
        <f>'General Liability'!AS$120*$BI252</f>
        <v>0</v>
      </c>
      <c r="K252" s="171">
        <f>'General Liability'!AT$120*$BI252</f>
        <v>0</v>
      </c>
      <c r="L252" s="171">
        <f>'General Liability'!AU$120*$BI252</f>
        <v>0</v>
      </c>
      <c r="M252" s="171">
        <f>'General Liability'!AV$120*$BI252</f>
        <v>0</v>
      </c>
      <c r="N252" s="171">
        <f>'General Liability'!AW$120*$BI252</f>
        <v>0</v>
      </c>
      <c r="O252" s="171">
        <f>'General Liability'!AX$120*$BI252</f>
        <v>0</v>
      </c>
      <c r="P252" s="171">
        <f>'General Liability'!AY$120*$BI252</f>
        <v>0</v>
      </c>
      <c r="Q252" s="171">
        <f>'General Liability'!AZ$120*$BI252</f>
        <v>0</v>
      </c>
      <c r="R252" s="171">
        <f>'General Liability'!BA$120*$BI252</f>
        <v>0</v>
      </c>
      <c r="S252" s="171">
        <f>'General Liability'!BB$120*$BI252</f>
        <v>0</v>
      </c>
      <c r="T252" s="171">
        <f>'General Liability'!BC$120*$BI252</f>
        <v>0</v>
      </c>
      <c r="U252" s="171">
        <f>'General Liability'!BD$120*$BI252</f>
        <v>0</v>
      </c>
      <c r="V252" s="171">
        <f>'General Liability'!BE$120*$BI252</f>
        <v>0</v>
      </c>
      <c r="W252" s="171">
        <f>'General Liability'!BF$120*$BI252</f>
        <v>0</v>
      </c>
      <c r="X252" s="171">
        <f>'General Liability'!BG$120*$BI252</f>
        <v>0</v>
      </c>
      <c r="Y252" s="171">
        <f>'General Liability'!BH$120*$BI252</f>
        <v>0</v>
      </c>
      <c r="Z252" s="171">
        <f>'General Liability'!BI$120*$BI252</f>
        <v>0</v>
      </c>
      <c r="AA252" s="171">
        <f>'General Liability'!BJ$120*$BI252</f>
        <v>0</v>
      </c>
      <c r="AB252" s="171">
        <f>'General Liability'!BK$120*$BI252</f>
        <v>0</v>
      </c>
      <c r="AC252" s="171">
        <f>'General Liability'!BL$120*$BI252</f>
        <v>0</v>
      </c>
      <c r="AD252" s="171">
        <f>'General Liability'!BM$120*$BI252</f>
        <v>0</v>
      </c>
      <c r="AE252" s="171">
        <f>'General Liability'!BN$120*$BI252</f>
        <v>0</v>
      </c>
      <c r="AF252" s="171">
        <f>'General Liability'!BO$120*$BI252</f>
        <v>0</v>
      </c>
      <c r="AG252" s="171">
        <f>'General Liability'!BP$120*$BI252</f>
        <v>0</v>
      </c>
      <c r="AH252" s="171">
        <f>'General Liability'!BQ$120*$BI252</f>
        <v>0</v>
      </c>
      <c r="AI252" s="171">
        <f>'General Liability'!BR$120*$BI252</f>
        <v>0</v>
      </c>
      <c r="AJ252" s="171">
        <f>'General Liability'!BS$120*$BI252</f>
        <v>0</v>
      </c>
      <c r="AK252" s="171">
        <f>'General Liability'!BT$120*$BI252</f>
        <v>0</v>
      </c>
      <c r="AL252" s="171">
        <f>'General Liability'!BU$120*$BI252</f>
        <v>0</v>
      </c>
      <c r="AM252" s="171">
        <f>'General Liability'!BV$120*$BI252</f>
        <v>0</v>
      </c>
      <c r="AN252" s="171">
        <f>'General Liability'!BW$120*$BI252</f>
        <v>0</v>
      </c>
      <c r="AO252" s="171">
        <f>'General Liability'!BX$120*$BI252</f>
        <v>0</v>
      </c>
      <c r="AP252" s="171">
        <f>'General Liability'!BY$120*$BI252</f>
        <v>0</v>
      </c>
      <c r="AQ252" s="171">
        <f>'General Liability'!BZ$120*$BI252</f>
        <v>0</v>
      </c>
      <c r="AR252" s="171">
        <f>'General Liability'!CA$120*$BI252</f>
        <v>0</v>
      </c>
      <c r="AS252" s="171">
        <f>'General Liability'!CB$120*$BI252</f>
        <v>0</v>
      </c>
      <c r="AT252" s="171">
        <f>'General Liability'!CC$120*$BI252</f>
        <v>0</v>
      </c>
      <c r="AU252" s="171">
        <f>'General Liability'!CD$120*$BI252</f>
        <v>0</v>
      </c>
      <c r="AV252" s="171">
        <f>'General Liability'!CE$120*$BI252</f>
        <v>0</v>
      </c>
      <c r="AW252" s="171">
        <f>'General Liability'!CF$120*$BI252</f>
        <v>0</v>
      </c>
      <c r="AX252" s="171">
        <f>'General Liability'!CG$120*$BI252</f>
        <v>0</v>
      </c>
      <c r="AY252" s="171">
        <f>'General Liability'!CH$120*$BI252</f>
        <v>0</v>
      </c>
      <c r="AZ252" s="171">
        <f>'General Liability'!CI$120*$BI252</f>
        <v>0</v>
      </c>
      <c r="BA252" s="171">
        <f>'General Liability'!CJ$120*$BI252</f>
        <v>0</v>
      </c>
      <c r="BB252" s="171">
        <f>'General Liability'!CK$120*$BI252</f>
        <v>0</v>
      </c>
      <c r="BC252" s="171">
        <f>'General Liability'!CL$120*$BI252</f>
        <v>0</v>
      </c>
      <c r="BD252" s="171">
        <f>'General Liability'!CM$120*$BI252</f>
        <v>0</v>
      </c>
      <c r="BE252" s="171">
        <f>'General Liability'!CN$120*$BI252</f>
        <v>0</v>
      </c>
      <c r="BF252" s="171">
        <f>'General Liability'!CO$120*$BI252</f>
        <v>0</v>
      </c>
      <c r="BG252" s="171">
        <f>'General Liability'!CP$120*$BI252</f>
        <v>0</v>
      </c>
      <c r="BI252" s="174">
        <f>SUMIF(Revenue!$P:$P,'GL - Import (US)'!$F252,Revenue!$I:$I)</f>
        <v>0</v>
      </c>
    </row>
    <row r="253" spans="1:61" s="173" customFormat="1" ht="12.75" hidden="1" customHeight="1">
      <c r="A253" s="179" t="s">
        <v>582</v>
      </c>
      <c r="B253" s="179" t="s">
        <v>435</v>
      </c>
      <c r="C253" s="170" t="str" cm="1">
        <f t="array" ref="C253">IFERROR(INDEX('Legal Entity'!B:B,MATCH('GL - Import (US)'!F253,'Legal Entity'!A:A,0),0),0)</f>
        <v>1128 - MARYLAND WATER SERVICE, INC.</v>
      </c>
      <c r="D253" s="170" t="str" cm="1">
        <f t="array" ref="D253">IFERROR(INDEX('Legal Entity'!C:C,MATCH(F253,'Legal Entity'!A:A,0),0),0)</f>
        <v>US</v>
      </c>
      <c r="E253" s="170" t="s">
        <v>631</v>
      </c>
      <c r="F253" s="170" t="s">
        <v>17</v>
      </c>
      <c r="G253" s="170"/>
      <c r="H253" s="171">
        <f>'General Liability'!AQ$120*$BI253</f>
        <v>0</v>
      </c>
      <c r="I253" s="171">
        <f>'General Liability'!AR$120*$BI253</f>
        <v>0</v>
      </c>
      <c r="J253" s="171">
        <f>'General Liability'!AS$120*$BI253</f>
        <v>0</v>
      </c>
      <c r="K253" s="171">
        <f>'General Liability'!AT$120*$BI253</f>
        <v>0</v>
      </c>
      <c r="L253" s="171">
        <f>'General Liability'!AU$120*$BI253</f>
        <v>0</v>
      </c>
      <c r="M253" s="171">
        <f>'General Liability'!AV$120*$BI253</f>
        <v>0</v>
      </c>
      <c r="N253" s="171">
        <f>'General Liability'!AW$120*$BI253</f>
        <v>0</v>
      </c>
      <c r="O253" s="171">
        <f>'General Liability'!AX$120*$BI253</f>
        <v>0</v>
      </c>
      <c r="P253" s="171">
        <f>'General Liability'!AY$120*$BI253</f>
        <v>0</v>
      </c>
      <c r="Q253" s="171">
        <f>'General Liability'!AZ$120*$BI253</f>
        <v>0</v>
      </c>
      <c r="R253" s="171">
        <f>'General Liability'!BA$120*$BI253</f>
        <v>0</v>
      </c>
      <c r="S253" s="171">
        <f>'General Liability'!BB$120*$BI253</f>
        <v>0</v>
      </c>
      <c r="T253" s="171">
        <f>'General Liability'!BC$120*$BI253</f>
        <v>0</v>
      </c>
      <c r="U253" s="171">
        <f>'General Liability'!BD$120*$BI253</f>
        <v>0</v>
      </c>
      <c r="V253" s="171">
        <f>'General Liability'!BE$120*$BI253</f>
        <v>0</v>
      </c>
      <c r="W253" s="171">
        <f>'General Liability'!BF$120*$BI253</f>
        <v>0</v>
      </c>
      <c r="X253" s="171">
        <f>'General Liability'!BG$120*$BI253</f>
        <v>0</v>
      </c>
      <c r="Y253" s="171">
        <f>'General Liability'!BH$120*$BI253</f>
        <v>0</v>
      </c>
      <c r="Z253" s="171">
        <f>'General Liability'!BI$120*$BI253</f>
        <v>0</v>
      </c>
      <c r="AA253" s="171">
        <f>'General Liability'!BJ$120*$BI253</f>
        <v>0</v>
      </c>
      <c r="AB253" s="171">
        <f>'General Liability'!BK$120*$BI253</f>
        <v>0</v>
      </c>
      <c r="AC253" s="171">
        <f>'General Liability'!BL$120*$BI253</f>
        <v>0</v>
      </c>
      <c r="AD253" s="171">
        <f>'General Liability'!BM$120*$BI253</f>
        <v>0</v>
      </c>
      <c r="AE253" s="171">
        <f>'General Liability'!BN$120*$BI253</f>
        <v>0</v>
      </c>
      <c r="AF253" s="171">
        <f>'General Liability'!BO$120*$BI253</f>
        <v>0</v>
      </c>
      <c r="AG253" s="171">
        <f>'General Liability'!BP$120*$BI253</f>
        <v>0</v>
      </c>
      <c r="AH253" s="171">
        <f>'General Liability'!BQ$120*$BI253</f>
        <v>0</v>
      </c>
      <c r="AI253" s="171">
        <f>'General Liability'!BR$120*$BI253</f>
        <v>0</v>
      </c>
      <c r="AJ253" s="171">
        <f>'General Liability'!BS$120*$BI253</f>
        <v>0</v>
      </c>
      <c r="AK253" s="171">
        <f>'General Liability'!BT$120*$BI253</f>
        <v>0</v>
      </c>
      <c r="AL253" s="171">
        <f>'General Liability'!BU$120*$BI253</f>
        <v>0</v>
      </c>
      <c r="AM253" s="171">
        <f>'General Liability'!BV$120*$BI253</f>
        <v>0</v>
      </c>
      <c r="AN253" s="171">
        <f>'General Liability'!BW$120*$BI253</f>
        <v>0</v>
      </c>
      <c r="AO253" s="171">
        <f>'General Liability'!BX$120*$BI253</f>
        <v>0</v>
      </c>
      <c r="AP253" s="171">
        <f>'General Liability'!BY$120*$BI253</f>
        <v>0</v>
      </c>
      <c r="AQ253" s="171">
        <f>'General Liability'!BZ$120*$BI253</f>
        <v>0</v>
      </c>
      <c r="AR253" s="171">
        <f>'General Liability'!CA$120*$BI253</f>
        <v>0</v>
      </c>
      <c r="AS253" s="171">
        <f>'General Liability'!CB$120*$BI253</f>
        <v>0</v>
      </c>
      <c r="AT253" s="171">
        <f>'General Liability'!CC$120*$BI253</f>
        <v>0</v>
      </c>
      <c r="AU253" s="171">
        <f>'General Liability'!CD$120*$BI253</f>
        <v>0</v>
      </c>
      <c r="AV253" s="171">
        <f>'General Liability'!CE$120*$BI253</f>
        <v>0</v>
      </c>
      <c r="AW253" s="171">
        <f>'General Liability'!CF$120*$BI253</f>
        <v>0</v>
      </c>
      <c r="AX253" s="171">
        <f>'General Liability'!CG$120*$BI253</f>
        <v>0</v>
      </c>
      <c r="AY253" s="171">
        <f>'General Liability'!CH$120*$BI253</f>
        <v>0</v>
      </c>
      <c r="AZ253" s="171">
        <f>'General Liability'!CI$120*$BI253</f>
        <v>0</v>
      </c>
      <c r="BA253" s="171">
        <f>'General Liability'!CJ$120*$BI253</f>
        <v>0</v>
      </c>
      <c r="BB253" s="171">
        <f>'General Liability'!CK$120*$BI253</f>
        <v>0</v>
      </c>
      <c r="BC253" s="171">
        <f>'General Liability'!CL$120*$BI253</f>
        <v>0</v>
      </c>
      <c r="BD253" s="171">
        <f>'General Liability'!CM$120*$BI253</f>
        <v>0</v>
      </c>
      <c r="BE253" s="171">
        <f>'General Liability'!CN$120*$BI253</f>
        <v>0</v>
      </c>
      <c r="BF253" s="171">
        <f>'General Liability'!CO$120*$BI253</f>
        <v>0</v>
      </c>
      <c r="BG253" s="171">
        <f>'General Liability'!CP$120*$BI253</f>
        <v>0</v>
      </c>
      <c r="BI253" s="174">
        <f>SUMIF(Revenue!$P:$P,'GL - Import (US)'!$F253,Revenue!$I:$I)</f>
        <v>0</v>
      </c>
    </row>
    <row r="254" spans="1:61" s="173" customFormat="1" ht="12.75" hidden="1" customHeight="1">
      <c r="A254" s="179" t="s">
        <v>582</v>
      </c>
      <c r="B254" s="179" t="s">
        <v>435</v>
      </c>
      <c r="C254" s="170" t="str" cm="1">
        <f t="array" ref="C254">IFERROR(INDEX('Legal Entity'!B:B,MATCH('GL - Import (US)'!F254,'Legal Entity'!A:A,0),0),0)</f>
        <v>1130 - MONTAGUE WATER COMPANY, INC.</v>
      </c>
      <c r="D254" s="170" t="str" cm="1">
        <f t="array" ref="D254">IFERROR(INDEX('Legal Entity'!C:C,MATCH(F254,'Legal Entity'!A:A,0),0),0)</f>
        <v>US</v>
      </c>
      <c r="E254" s="170" t="s">
        <v>631</v>
      </c>
      <c r="F254" s="170" t="s">
        <v>646</v>
      </c>
      <c r="G254" s="170"/>
      <c r="H254" s="171">
        <f>'General Liability'!AQ$120*$BI254</f>
        <v>0</v>
      </c>
      <c r="I254" s="171">
        <f>'General Liability'!AR$120*$BI254</f>
        <v>0</v>
      </c>
      <c r="J254" s="171">
        <f>'General Liability'!AS$120*$BI254</f>
        <v>0</v>
      </c>
      <c r="K254" s="171">
        <f>'General Liability'!AT$120*$BI254</f>
        <v>0</v>
      </c>
      <c r="L254" s="171">
        <f>'General Liability'!AU$120*$BI254</f>
        <v>0</v>
      </c>
      <c r="M254" s="171">
        <f>'General Liability'!AV$120*$BI254</f>
        <v>0</v>
      </c>
      <c r="N254" s="171">
        <f>'General Liability'!AW$120*$BI254</f>
        <v>0</v>
      </c>
      <c r="O254" s="171">
        <f>'General Liability'!AX$120*$BI254</f>
        <v>0</v>
      </c>
      <c r="P254" s="171">
        <f>'General Liability'!AY$120*$BI254</f>
        <v>0</v>
      </c>
      <c r="Q254" s="171">
        <f>'General Liability'!AZ$120*$BI254</f>
        <v>0</v>
      </c>
      <c r="R254" s="171">
        <f>'General Liability'!BA$120*$BI254</f>
        <v>0</v>
      </c>
      <c r="S254" s="171">
        <f>'General Liability'!BB$120*$BI254</f>
        <v>0</v>
      </c>
      <c r="T254" s="171">
        <f>'General Liability'!BC$120*$BI254</f>
        <v>0</v>
      </c>
      <c r="U254" s="171">
        <f>'General Liability'!BD$120*$BI254</f>
        <v>0</v>
      </c>
      <c r="V254" s="171">
        <f>'General Liability'!BE$120*$BI254</f>
        <v>0</v>
      </c>
      <c r="W254" s="171">
        <f>'General Liability'!BF$120*$BI254</f>
        <v>0</v>
      </c>
      <c r="X254" s="171">
        <f>'General Liability'!BG$120*$BI254</f>
        <v>0</v>
      </c>
      <c r="Y254" s="171">
        <f>'General Liability'!BH$120*$BI254</f>
        <v>0</v>
      </c>
      <c r="Z254" s="171">
        <f>'General Liability'!BI$120*$BI254</f>
        <v>0</v>
      </c>
      <c r="AA254" s="171">
        <f>'General Liability'!BJ$120*$BI254</f>
        <v>0</v>
      </c>
      <c r="AB254" s="171">
        <f>'General Liability'!BK$120*$BI254</f>
        <v>0</v>
      </c>
      <c r="AC254" s="171">
        <f>'General Liability'!BL$120*$BI254</f>
        <v>0</v>
      </c>
      <c r="AD254" s="171">
        <f>'General Liability'!BM$120*$BI254</f>
        <v>0</v>
      </c>
      <c r="AE254" s="171">
        <f>'General Liability'!BN$120*$BI254</f>
        <v>0</v>
      </c>
      <c r="AF254" s="171">
        <f>'General Liability'!BO$120*$BI254</f>
        <v>0</v>
      </c>
      <c r="AG254" s="171">
        <f>'General Liability'!BP$120*$BI254</f>
        <v>0</v>
      </c>
      <c r="AH254" s="171">
        <f>'General Liability'!BQ$120*$BI254</f>
        <v>0</v>
      </c>
      <c r="AI254" s="171">
        <f>'General Liability'!BR$120*$BI254</f>
        <v>0</v>
      </c>
      <c r="AJ254" s="171">
        <f>'General Liability'!BS$120*$BI254</f>
        <v>0</v>
      </c>
      <c r="AK254" s="171">
        <f>'General Liability'!BT$120*$BI254</f>
        <v>0</v>
      </c>
      <c r="AL254" s="171">
        <f>'General Liability'!BU$120*$BI254</f>
        <v>0</v>
      </c>
      <c r="AM254" s="171">
        <f>'General Liability'!BV$120*$BI254</f>
        <v>0</v>
      </c>
      <c r="AN254" s="171">
        <f>'General Liability'!BW$120*$BI254</f>
        <v>0</v>
      </c>
      <c r="AO254" s="171">
        <f>'General Liability'!BX$120*$BI254</f>
        <v>0</v>
      </c>
      <c r="AP254" s="171">
        <f>'General Liability'!BY$120*$BI254</f>
        <v>0</v>
      </c>
      <c r="AQ254" s="171">
        <f>'General Liability'!BZ$120*$BI254</f>
        <v>0</v>
      </c>
      <c r="AR254" s="171">
        <f>'General Liability'!CA$120*$BI254</f>
        <v>0</v>
      </c>
      <c r="AS254" s="171">
        <f>'General Liability'!CB$120*$BI254</f>
        <v>0</v>
      </c>
      <c r="AT254" s="171">
        <f>'General Liability'!CC$120*$BI254</f>
        <v>0</v>
      </c>
      <c r="AU254" s="171">
        <f>'General Liability'!CD$120*$BI254</f>
        <v>0</v>
      </c>
      <c r="AV254" s="171">
        <f>'General Liability'!CE$120*$BI254</f>
        <v>0</v>
      </c>
      <c r="AW254" s="171">
        <f>'General Liability'!CF$120*$BI254</f>
        <v>0</v>
      </c>
      <c r="AX254" s="171">
        <f>'General Liability'!CG$120*$BI254</f>
        <v>0</v>
      </c>
      <c r="AY254" s="171">
        <f>'General Liability'!CH$120*$BI254</f>
        <v>0</v>
      </c>
      <c r="AZ254" s="171">
        <f>'General Liability'!CI$120*$BI254</f>
        <v>0</v>
      </c>
      <c r="BA254" s="171">
        <f>'General Liability'!CJ$120*$BI254</f>
        <v>0</v>
      </c>
      <c r="BB254" s="171">
        <f>'General Liability'!CK$120*$BI254</f>
        <v>0</v>
      </c>
      <c r="BC254" s="171">
        <f>'General Liability'!CL$120*$BI254</f>
        <v>0</v>
      </c>
      <c r="BD254" s="171">
        <f>'General Liability'!CM$120*$BI254</f>
        <v>0</v>
      </c>
      <c r="BE254" s="171">
        <f>'General Liability'!CN$120*$BI254</f>
        <v>0</v>
      </c>
      <c r="BF254" s="171">
        <f>'General Liability'!CO$120*$BI254</f>
        <v>0</v>
      </c>
      <c r="BG254" s="171">
        <f>'General Liability'!CP$120*$BI254</f>
        <v>0</v>
      </c>
      <c r="BI254" s="174">
        <f>SUMIF(Revenue!$P:$P,'GL - Import (US)'!$F254,Revenue!$I:$I)</f>
        <v>0</v>
      </c>
    </row>
    <row r="255" spans="1:61" s="173" customFormat="1" ht="12.75" hidden="1" customHeight="1">
      <c r="A255" s="179" t="s">
        <v>582</v>
      </c>
      <c r="B255" s="179" t="s">
        <v>435</v>
      </c>
      <c r="C255" s="170" t="str" cm="1">
        <f t="array" ref="C255">IFERROR(INDEX('Legal Entity'!B:B,MATCH('GL - Import (US)'!F255,'Legal Entity'!A:A,0),0),0)</f>
        <v>1136 - MASSANUTTEN PUBLIC SERVICE CORPORATION</v>
      </c>
      <c r="D255" s="170" t="str" cm="1">
        <f t="array" ref="D255">IFERROR(INDEX('Legal Entity'!C:C,MATCH(F255,'Legal Entity'!A:A,0),0),0)</f>
        <v>US</v>
      </c>
      <c r="E255" s="170" t="s">
        <v>631</v>
      </c>
      <c r="F255" s="170" t="s">
        <v>19</v>
      </c>
      <c r="G255" s="170"/>
      <c r="H255" s="171">
        <f>'General Liability'!AQ$120*$BI255</f>
        <v>0</v>
      </c>
      <c r="I255" s="171">
        <f>'General Liability'!AR$120*$BI255</f>
        <v>0</v>
      </c>
      <c r="J255" s="171">
        <f>'General Liability'!AS$120*$BI255</f>
        <v>0</v>
      </c>
      <c r="K255" s="171">
        <f>'General Liability'!AT$120*$BI255</f>
        <v>0</v>
      </c>
      <c r="L255" s="171">
        <f>'General Liability'!AU$120*$BI255</f>
        <v>0</v>
      </c>
      <c r="M255" s="171">
        <f>'General Liability'!AV$120*$BI255</f>
        <v>0</v>
      </c>
      <c r="N255" s="171">
        <f>'General Liability'!AW$120*$BI255</f>
        <v>0</v>
      </c>
      <c r="O255" s="171">
        <f>'General Liability'!AX$120*$BI255</f>
        <v>0</v>
      </c>
      <c r="P255" s="171">
        <f>'General Liability'!AY$120*$BI255</f>
        <v>0</v>
      </c>
      <c r="Q255" s="171">
        <f>'General Liability'!AZ$120*$BI255</f>
        <v>0</v>
      </c>
      <c r="R255" s="171">
        <f>'General Liability'!BA$120*$BI255</f>
        <v>0</v>
      </c>
      <c r="S255" s="171">
        <f>'General Liability'!BB$120*$BI255</f>
        <v>0</v>
      </c>
      <c r="T255" s="171">
        <f>'General Liability'!BC$120*$BI255</f>
        <v>0</v>
      </c>
      <c r="U255" s="171">
        <f>'General Liability'!BD$120*$BI255</f>
        <v>0</v>
      </c>
      <c r="V255" s="171">
        <f>'General Liability'!BE$120*$BI255</f>
        <v>0</v>
      </c>
      <c r="W255" s="171">
        <f>'General Liability'!BF$120*$BI255</f>
        <v>0</v>
      </c>
      <c r="X255" s="171">
        <f>'General Liability'!BG$120*$BI255</f>
        <v>0</v>
      </c>
      <c r="Y255" s="171">
        <f>'General Liability'!BH$120*$BI255</f>
        <v>0</v>
      </c>
      <c r="Z255" s="171">
        <f>'General Liability'!BI$120*$BI255</f>
        <v>0</v>
      </c>
      <c r="AA255" s="171">
        <f>'General Liability'!BJ$120*$BI255</f>
        <v>0</v>
      </c>
      <c r="AB255" s="171">
        <f>'General Liability'!BK$120*$BI255</f>
        <v>0</v>
      </c>
      <c r="AC255" s="171">
        <f>'General Liability'!BL$120*$BI255</f>
        <v>0</v>
      </c>
      <c r="AD255" s="171">
        <f>'General Liability'!BM$120*$BI255</f>
        <v>0</v>
      </c>
      <c r="AE255" s="171">
        <f>'General Liability'!BN$120*$BI255</f>
        <v>0</v>
      </c>
      <c r="AF255" s="171">
        <f>'General Liability'!BO$120*$BI255</f>
        <v>0</v>
      </c>
      <c r="AG255" s="171">
        <f>'General Liability'!BP$120*$BI255</f>
        <v>0</v>
      </c>
      <c r="AH255" s="171">
        <f>'General Liability'!BQ$120*$BI255</f>
        <v>0</v>
      </c>
      <c r="AI255" s="171">
        <f>'General Liability'!BR$120*$BI255</f>
        <v>0</v>
      </c>
      <c r="AJ255" s="171">
        <f>'General Liability'!BS$120*$BI255</f>
        <v>0</v>
      </c>
      <c r="AK255" s="171">
        <f>'General Liability'!BT$120*$BI255</f>
        <v>0</v>
      </c>
      <c r="AL255" s="171">
        <f>'General Liability'!BU$120*$BI255</f>
        <v>0</v>
      </c>
      <c r="AM255" s="171">
        <f>'General Liability'!BV$120*$BI255</f>
        <v>0</v>
      </c>
      <c r="AN255" s="171">
        <f>'General Liability'!BW$120*$BI255</f>
        <v>0</v>
      </c>
      <c r="AO255" s="171">
        <f>'General Liability'!BX$120*$BI255</f>
        <v>0</v>
      </c>
      <c r="AP255" s="171">
        <f>'General Liability'!BY$120*$BI255</f>
        <v>0</v>
      </c>
      <c r="AQ255" s="171">
        <f>'General Liability'!BZ$120*$BI255</f>
        <v>0</v>
      </c>
      <c r="AR255" s="171">
        <f>'General Liability'!CA$120*$BI255</f>
        <v>0</v>
      </c>
      <c r="AS255" s="171">
        <f>'General Liability'!CB$120*$BI255</f>
        <v>0</v>
      </c>
      <c r="AT255" s="171">
        <f>'General Liability'!CC$120*$BI255</f>
        <v>0</v>
      </c>
      <c r="AU255" s="171">
        <f>'General Liability'!CD$120*$BI255</f>
        <v>0</v>
      </c>
      <c r="AV255" s="171">
        <f>'General Liability'!CE$120*$BI255</f>
        <v>0</v>
      </c>
      <c r="AW255" s="171">
        <f>'General Liability'!CF$120*$BI255</f>
        <v>0</v>
      </c>
      <c r="AX255" s="171">
        <f>'General Liability'!CG$120*$BI255</f>
        <v>0</v>
      </c>
      <c r="AY255" s="171">
        <f>'General Liability'!CH$120*$BI255</f>
        <v>0</v>
      </c>
      <c r="AZ255" s="171">
        <f>'General Liability'!CI$120*$BI255</f>
        <v>0</v>
      </c>
      <c r="BA255" s="171">
        <f>'General Liability'!CJ$120*$BI255</f>
        <v>0</v>
      </c>
      <c r="BB255" s="171">
        <f>'General Liability'!CK$120*$BI255</f>
        <v>0</v>
      </c>
      <c r="BC255" s="171">
        <f>'General Liability'!CL$120*$BI255</f>
        <v>0</v>
      </c>
      <c r="BD255" s="171">
        <f>'General Liability'!CM$120*$BI255</f>
        <v>0</v>
      </c>
      <c r="BE255" s="171">
        <f>'General Liability'!CN$120*$BI255</f>
        <v>0</v>
      </c>
      <c r="BF255" s="171">
        <f>'General Liability'!CO$120*$BI255</f>
        <v>0</v>
      </c>
      <c r="BG255" s="171">
        <f>'General Liability'!CP$120*$BI255</f>
        <v>0</v>
      </c>
      <c r="BI255" s="174">
        <f>SUMIF(Revenue!$P:$P,'GL - Import (US)'!$F255,Revenue!$I:$I)</f>
        <v>0</v>
      </c>
    </row>
    <row r="256" spans="1:61" s="173" customFormat="1" ht="12.75" hidden="1" customHeight="1">
      <c r="A256" s="179" t="s">
        <v>582</v>
      </c>
      <c r="B256" s="179" t="s">
        <v>435</v>
      </c>
      <c r="C256" s="170" t="str" cm="1">
        <f t="array" ref="C256">IFERROR(INDEX('Legal Entity'!B:B,MATCH('GL - Import (US)'!F256,'Legal Entity'!A:A,0),0),0)</f>
        <v>1140 - UTILITIES, INC. OF LOUISIANA</v>
      </c>
      <c r="D256" s="170" t="str" cm="1">
        <f t="array" ref="D256">IFERROR(INDEX('Legal Entity'!C:C,MATCH(F256,'Legal Entity'!A:A,0),0),0)</f>
        <v>US</v>
      </c>
      <c r="E256" s="170" t="s">
        <v>631</v>
      </c>
      <c r="F256" s="170" t="s">
        <v>647</v>
      </c>
      <c r="G256" s="170"/>
      <c r="H256" s="171">
        <f>'General Liability'!AQ$120*$BI256</f>
        <v>0</v>
      </c>
      <c r="I256" s="171">
        <f>'General Liability'!AR$120*$BI256</f>
        <v>0</v>
      </c>
      <c r="J256" s="171">
        <f>'General Liability'!AS$120*$BI256</f>
        <v>0</v>
      </c>
      <c r="K256" s="171">
        <f>'General Liability'!AT$120*$BI256</f>
        <v>0</v>
      </c>
      <c r="L256" s="171">
        <f>'General Liability'!AU$120*$BI256</f>
        <v>0</v>
      </c>
      <c r="M256" s="171">
        <f>'General Liability'!AV$120*$BI256</f>
        <v>0</v>
      </c>
      <c r="N256" s="171">
        <f>'General Liability'!AW$120*$BI256</f>
        <v>0</v>
      </c>
      <c r="O256" s="171">
        <f>'General Liability'!AX$120*$BI256</f>
        <v>0</v>
      </c>
      <c r="P256" s="171">
        <f>'General Liability'!AY$120*$BI256</f>
        <v>0</v>
      </c>
      <c r="Q256" s="171">
        <f>'General Liability'!AZ$120*$BI256</f>
        <v>0</v>
      </c>
      <c r="R256" s="171">
        <f>'General Liability'!BA$120*$BI256</f>
        <v>0</v>
      </c>
      <c r="S256" s="171">
        <f>'General Liability'!BB$120*$BI256</f>
        <v>0</v>
      </c>
      <c r="T256" s="171">
        <f>'General Liability'!BC$120*$BI256</f>
        <v>0</v>
      </c>
      <c r="U256" s="171">
        <f>'General Liability'!BD$120*$BI256</f>
        <v>0</v>
      </c>
      <c r="V256" s="171">
        <f>'General Liability'!BE$120*$BI256</f>
        <v>0</v>
      </c>
      <c r="W256" s="171">
        <f>'General Liability'!BF$120*$BI256</f>
        <v>0</v>
      </c>
      <c r="X256" s="171">
        <f>'General Liability'!BG$120*$BI256</f>
        <v>0</v>
      </c>
      <c r="Y256" s="171">
        <f>'General Liability'!BH$120*$BI256</f>
        <v>0</v>
      </c>
      <c r="Z256" s="171">
        <f>'General Liability'!BI$120*$BI256</f>
        <v>0</v>
      </c>
      <c r="AA256" s="171">
        <f>'General Liability'!BJ$120*$BI256</f>
        <v>0</v>
      </c>
      <c r="AB256" s="171">
        <f>'General Liability'!BK$120*$BI256</f>
        <v>0</v>
      </c>
      <c r="AC256" s="171">
        <f>'General Liability'!BL$120*$BI256</f>
        <v>0</v>
      </c>
      <c r="AD256" s="171">
        <f>'General Liability'!BM$120*$BI256</f>
        <v>0</v>
      </c>
      <c r="AE256" s="171">
        <f>'General Liability'!BN$120*$BI256</f>
        <v>0</v>
      </c>
      <c r="AF256" s="171">
        <f>'General Liability'!BO$120*$BI256</f>
        <v>0</v>
      </c>
      <c r="AG256" s="171">
        <f>'General Liability'!BP$120*$BI256</f>
        <v>0</v>
      </c>
      <c r="AH256" s="171">
        <f>'General Liability'!BQ$120*$BI256</f>
        <v>0</v>
      </c>
      <c r="AI256" s="171">
        <f>'General Liability'!BR$120*$BI256</f>
        <v>0</v>
      </c>
      <c r="AJ256" s="171">
        <f>'General Liability'!BS$120*$BI256</f>
        <v>0</v>
      </c>
      <c r="AK256" s="171">
        <f>'General Liability'!BT$120*$BI256</f>
        <v>0</v>
      </c>
      <c r="AL256" s="171">
        <f>'General Liability'!BU$120*$BI256</f>
        <v>0</v>
      </c>
      <c r="AM256" s="171">
        <f>'General Liability'!BV$120*$BI256</f>
        <v>0</v>
      </c>
      <c r="AN256" s="171">
        <f>'General Liability'!BW$120*$BI256</f>
        <v>0</v>
      </c>
      <c r="AO256" s="171">
        <f>'General Liability'!BX$120*$BI256</f>
        <v>0</v>
      </c>
      <c r="AP256" s="171">
        <f>'General Liability'!BY$120*$BI256</f>
        <v>0</v>
      </c>
      <c r="AQ256" s="171">
        <f>'General Liability'!BZ$120*$BI256</f>
        <v>0</v>
      </c>
      <c r="AR256" s="171">
        <f>'General Liability'!CA$120*$BI256</f>
        <v>0</v>
      </c>
      <c r="AS256" s="171">
        <f>'General Liability'!CB$120*$BI256</f>
        <v>0</v>
      </c>
      <c r="AT256" s="171">
        <f>'General Liability'!CC$120*$BI256</f>
        <v>0</v>
      </c>
      <c r="AU256" s="171">
        <f>'General Liability'!CD$120*$BI256</f>
        <v>0</v>
      </c>
      <c r="AV256" s="171">
        <f>'General Liability'!CE$120*$BI256</f>
        <v>0</v>
      </c>
      <c r="AW256" s="171">
        <f>'General Liability'!CF$120*$BI256</f>
        <v>0</v>
      </c>
      <c r="AX256" s="171">
        <f>'General Liability'!CG$120*$BI256</f>
        <v>0</v>
      </c>
      <c r="AY256" s="171">
        <f>'General Liability'!CH$120*$BI256</f>
        <v>0</v>
      </c>
      <c r="AZ256" s="171">
        <f>'General Liability'!CI$120*$BI256</f>
        <v>0</v>
      </c>
      <c r="BA256" s="171">
        <f>'General Liability'!CJ$120*$BI256</f>
        <v>0</v>
      </c>
      <c r="BB256" s="171">
        <f>'General Liability'!CK$120*$BI256</f>
        <v>0</v>
      </c>
      <c r="BC256" s="171">
        <f>'General Liability'!CL$120*$BI256</f>
        <v>0</v>
      </c>
      <c r="BD256" s="171">
        <f>'General Liability'!CM$120*$BI256</f>
        <v>0</v>
      </c>
      <c r="BE256" s="171">
        <f>'General Liability'!CN$120*$BI256</f>
        <v>0</v>
      </c>
      <c r="BF256" s="171">
        <f>'General Liability'!CO$120*$BI256</f>
        <v>0</v>
      </c>
      <c r="BG256" s="171">
        <f>'General Liability'!CP$120*$BI256</f>
        <v>0</v>
      </c>
      <c r="BI256" s="174">
        <f>SUMIF(Revenue!$P:$P,'GL - Import (US)'!$F256,Revenue!$I:$I)</f>
        <v>0</v>
      </c>
    </row>
    <row r="257" spans="1:61" s="173" customFormat="1" ht="12.75" hidden="1" customHeight="1">
      <c r="A257" s="179" t="s">
        <v>582</v>
      </c>
      <c r="B257" s="179" t="s">
        <v>435</v>
      </c>
      <c r="C257" s="170" t="str" cm="1">
        <f t="array" ref="C257">IFERROR(INDEX('Legal Entity'!B:B,MATCH('GL - Import (US)'!F257,'Legal Entity'!A:A,0),0),0)</f>
        <v>1188 - Corix Utilities (Texas) Inc.</v>
      </c>
      <c r="D257" s="170" t="str" cm="1">
        <f t="array" ref="D257">IFERROR(INDEX('Legal Entity'!C:C,MATCH(F257,'Legal Entity'!A:A,0),0),0)</f>
        <v>US</v>
      </c>
      <c r="E257" s="170" t="s">
        <v>631</v>
      </c>
      <c r="F257" s="170" t="s">
        <v>26</v>
      </c>
      <c r="G257" s="170"/>
      <c r="H257" s="171">
        <f>'General Liability'!AQ$120*$BI257</f>
        <v>0</v>
      </c>
      <c r="I257" s="171">
        <f>'General Liability'!AR$120*$BI257</f>
        <v>0</v>
      </c>
      <c r="J257" s="171">
        <f>'General Liability'!AS$120*$BI257</f>
        <v>0</v>
      </c>
      <c r="K257" s="171">
        <f>'General Liability'!AT$120*$BI257</f>
        <v>0</v>
      </c>
      <c r="L257" s="171">
        <f>'General Liability'!AU$120*$BI257</f>
        <v>0</v>
      </c>
      <c r="M257" s="171">
        <f>'General Liability'!AV$120*$BI257</f>
        <v>0</v>
      </c>
      <c r="N257" s="171">
        <f>'General Liability'!AW$120*$BI257</f>
        <v>0</v>
      </c>
      <c r="O257" s="171">
        <f>'General Liability'!AX$120*$BI257</f>
        <v>0</v>
      </c>
      <c r="P257" s="171">
        <f>'General Liability'!AY$120*$BI257</f>
        <v>0</v>
      </c>
      <c r="Q257" s="171">
        <f>'General Liability'!AZ$120*$BI257</f>
        <v>0</v>
      </c>
      <c r="R257" s="171">
        <f>'General Liability'!BA$120*$BI257</f>
        <v>0</v>
      </c>
      <c r="S257" s="171">
        <f>'General Liability'!BB$120*$BI257</f>
        <v>0</v>
      </c>
      <c r="T257" s="171">
        <f>'General Liability'!BC$120*$BI257</f>
        <v>0</v>
      </c>
      <c r="U257" s="171">
        <f>'General Liability'!BD$120*$BI257</f>
        <v>0</v>
      </c>
      <c r="V257" s="171">
        <f>'General Liability'!BE$120*$BI257</f>
        <v>0</v>
      </c>
      <c r="W257" s="171">
        <f>'General Liability'!BF$120*$BI257</f>
        <v>0</v>
      </c>
      <c r="X257" s="171">
        <f>'General Liability'!BG$120*$BI257</f>
        <v>0</v>
      </c>
      <c r="Y257" s="171">
        <f>'General Liability'!BH$120*$BI257</f>
        <v>0</v>
      </c>
      <c r="Z257" s="171">
        <f>'General Liability'!BI$120*$BI257</f>
        <v>0</v>
      </c>
      <c r="AA257" s="171">
        <f>'General Liability'!BJ$120*$BI257</f>
        <v>0</v>
      </c>
      <c r="AB257" s="171">
        <f>'General Liability'!BK$120*$BI257</f>
        <v>0</v>
      </c>
      <c r="AC257" s="171">
        <f>'General Liability'!BL$120*$BI257</f>
        <v>0</v>
      </c>
      <c r="AD257" s="171">
        <f>'General Liability'!BM$120*$BI257</f>
        <v>0</v>
      </c>
      <c r="AE257" s="171">
        <f>'General Liability'!BN$120*$BI257</f>
        <v>0</v>
      </c>
      <c r="AF257" s="171">
        <f>'General Liability'!BO$120*$BI257</f>
        <v>0</v>
      </c>
      <c r="AG257" s="171">
        <f>'General Liability'!BP$120*$BI257</f>
        <v>0</v>
      </c>
      <c r="AH257" s="171">
        <f>'General Liability'!BQ$120*$BI257</f>
        <v>0</v>
      </c>
      <c r="AI257" s="171">
        <f>'General Liability'!BR$120*$BI257</f>
        <v>0</v>
      </c>
      <c r="AJ257" s="171">
        <f>'General Liability'!BS$120*$BI257</f>
        <v>0</v>
      </c>
      <c r="AK257" s="171">
        <f>'General Liability'!BT$120*$BI257</f>
        <v>0</v>
      </c>
      <c r="AL257" s="171">
        <f>'General Liability'!BU$120*$BI257</f>
        <v>0</v>
      </c>
      <c r="AM257" s="171">
        <f>'General Liability'!BV$120*$BI257</f>
        <v>0</v>
      </c>
      <c r="AN257" s="171">
        <f>'General Liability'!BW$120*$BI257</f>
        <v>0</v>
      </c>
      <c r="AO257" s="171">
        <f>'General Liability'!BX$120*$BI257</f>
        <v>0</v>
      </c>
      <c r="AP257" s="171">
        <f>'General Liability'!BY$120*$BI257</f>
        <v>0</v>
      </c>
      <c r="AQ257" s="171">
        <f>'General Liability'!BZ$120*$BI257</f>
        <v>0</v>
      </c>
      <c r="AR257" s="171">
        <f>'General Liability'!CA$120*$BI257</f>
        <v>0</v>
      </c>
      <c r="AS257" s="171">
        <f>'General Liability'!CB$120*$BI257</f>
        <v>0</v>
      </c>
      <c r="AT257" s="171">
        <f>'General Liability'!CC$120*$BI257</f>
        <v>0</v>
      </c>
      <c r="AU257" s="171">
        <f>'General Liability'!CD$120*$BI257</f>
        <v>0</v>
      </c>
      <c r="AV257" s="171">
        <f>'General Liability'!CE$120*$BI257</f>
        <v>0</v>
      </c>
      <c r="AW257" s="171">
        <f>'General Liability'!CF$120*$BI257</f>
        <v>0</v>
      </c>
      <c r="AX257" s="171">
        <f>'General Liability'!CG$120*$BI257</f>
        <v>0</v>
      </c>
      <c r="AY257" s="171">
        <f>'General Liability'!CH$120*$BI257</f>
        <v>0</v>
      </c>
      <c r="AZ257" s="171">
        <f>'General Liability'!CI$120*$BI257</f>
        <v>0</v>
      </c>
      <c r="BA257" s="171">
        <f>'General Liability'!CJ$120*$BI257</f>
        <v>0</v>
      </c>
      <c r="BB257" s="171">
        <f>'General Liability'!CK$120*$BI257</f>
        <v>0</v>
      </c>
      <c r="BC257" s="171">
        <f>'General Liability'!CL$120*$BI257</f>
        <v>0</v>
      </c>
      <c r="BD257" s="171">
        <f>'General Liability'!CM$120*$BI257</f>
        <v>0</v>
      </c>
      <c r="BE257" s="171">
        <f>'General Liability'!CN$120*$BI257</f>
        <v>0</v>
      </c>
      <c r="BF257" s="171">
        <f>'General Liability'!CO$120*$BI257</f>
        <v>0</v>
      </c>
      <c r="BG257" s="171">
        <f>'General Liability'!CP$120*$BI257</f>
        <v>0</v>
      </c>
      <c r="BI257" s="174">
        <f>SUMIF(Revenue!$P:$P,'GL - Import (US)'!$F257,Revenue!$I:$I)</f>
        <v>0</v>
      </c>
    </row>
    <row r="258" spans="1:61" s="173" customFormat="1" ht="12.75" hidden="1" customHeight="1">
      <c r="A258" s="179" t="s">
        <v>582</v>
      </c>
      <c r="B258" s="179" t="s">
        <v>435</v>
      </c>
      <c r="C258" s="170" t="str" cm="1">
        <f t="array" ref="C258">IFERROR(INDEX('Legal Entity'!B:B,MATCH('GL - Import (US)'!F258,'Legal Entity'!A:A,0),0),0)</f>
        <v>1144 - WATER SERVICE COMPANY OF GEORGIA, INC.</v>
      </c>
      <c r="D258" s="170" t="str" cm="1">
        <f t="array" ref="D258">IFERROR(INDEX('Legal Entity'!C:C,MATCH(F258,'Legal Entity'!A:A,0),0),0)</f>
        <v>US</v>
      </c>
      <c r="E258" s="170" t="s">
        <v>631</v>
      </c>
      <c r="F258" s="170" t="s">
        <v>22</v>
      </c>
      <c r="G258" s="170"/>
      <c r="H258" s="171">
        <f>'General Liability'!AQ$120*$BI258</f>
        <v>0</v>
      </c>
      <c r="I258" s="171">
        <f>'General Liability'!AR$120*$BI258</f>
        <v>0</v>
      </c>
      <c r="J258" s="171">
        <f>'General Liability'!AS$120*$BI258</f>
        <v>0</v>
      </c>
      <c r="K258" s="171">
        <f>'General Liability'!AT$120*$BI258</f>
        <v>0</v>
      </c>
      <c r="L258" s="171">
        <f>'General Liability'!AU$120*$BI258</f>
        <v>0</v>
      </c>
      <c r="M258" s="171">
        <f>'General Liability'!AV$120*$BI258</f>
        <v>0</v>
      </c>
      <c r="N258" s="171">
        <f>'General Liability'!AW$120*$BI258</f>
        <v>0</v>
      </c>
      <c r="O258" s="171">
        <f>'General Liability'!AX$120*$BI258</f>
        <v>0</v>
      </c>
      <c r="P258" s="171">
        <f>'General Liability'!AY$120*$BI258</f>
        <v>0</v>
      </c>
      <c r="Q258" s="171">
        <f>'General Liability'!AZ$120*$BI258</f>
        <v>0</v>
      </c>
      <c r="R258" s="171">
        <f>'General Liability'!BA$120*$BI258</f>
        <v>0</v>
      </c>
      <c r="S258" s="171">
        <f>'General Liability'!BB$120*$BI258</f>
        <v>0</v>
      </c>
      <c r="T258" s="171">
        <f>'General Liability'!BC$120*$BI258</f>
        <v>0</v>
      </c>
      <c r="U258" s="171">
        <f>'General Liability'!BD$120*$BI258</f>
        <v>0</v>
      </c>
      <c r="V258" s="171">
        <f>'General Liability'!BE$120*$BI258</f>
        <v>0</v>
      </c>
      <c r="W258" s="171">
        <f>'General Liability'!BF$120*$BI258</f>
        <v>0</v>
      </c>
      <c r="X258" s="171">
        <f>'General Liability'!BG$120*$BI258</f>
        <v>0</v>
      </c>
      <c r="Y258" s="171">
        <f>'General Liability'!BH$120*$BI258</f>
        <v>0</v>
      </c>
      <c r="Z258" s="171">
        <f>'General Liability'!BI$120*$BI258</f>
        <v>0</v>
      </c>
      <c r="AA258" s="171">
        <f>'General Liability'!BJ$120*$BI258</f>
        <v>0</v>
      </c>
      <c r="AB258" s="171">
        <f>'General Liability'!BK$120*$BI258</f>
        <v>0</v>
      </c>
      <c r="AC258" s="171">
        <f>'General Liability'!BL$120*$BI258</f>
        <v>0</v>
      </c>
      <c r="AD258" s="171">
        <f>'General Liability'!BM$120*$BI258</f>
        <v>0</v>
      </c>
      <c r="AE258" s="171">
        <f>'General Liability'!BN$120*$BI258</f>
        <v>0</v>
      </c>
      <c r="AF258" s="171">
        <f>'General Liability'!BO$120*$BI258</f>
        <v>0</v>
      </c>
      <c r="AG258" s="171">
        <f>'General Liability'!BP$120*$BI258</f>
        <v>0</v>
      </c>
      <c r="AH258" s="171">
        <f>'General Liability'!BQ$120*$BI258</f>
        <v>0</v>
      </c>
      <c r="AI258" s="171">
        <f>'General Liability'!BR$120*$BI258</f>
        <v>0</v>
      </c>
      <c r="AJ258" s="171">
        <f>'General Liability'!BS$120*$BI258</f>
        <v>0</v>
      </c>
      <c r="AK258" s="171">
        <f>'General Liability'!BT$120*$BI258</f>
        <v>0</v>
      </c>
      <c r="AL258" s="171">
        <f>'General Liability'!BU$120*$BI258</f>
        <v>0</v>
      </c>
      <c r="AM258" s="171">
        <f>'General Liability'!BV$120*$BI258</f>
        <v>0</v>
      </c>
      <c r="AN258" s="171">
        <f>'General Liability'!BW$120*$BI258</f>
        <v>0</v>
      </c>
      <c r="AO258" s="171">
        <f>'General Liability'!BX$120*$BI258</f>
        <v>0</v>
      </c>
      <c r="AP258" s="171">
        <f>'General Liability'!BY$120*$BI258</f>
        <v>0</v>
      </c>
      <c r="AQ258" s="171">
        <f>'General Liability'!BZ$120*$BI258</f>
        <v>0</v>
      </c>
      <c r="AR258" s="171">
        <f>'General Liability'!CA$120*$BI258</f>
        <v>0</v>
      </c>
      <c r="AS258" s="171">
        <f>'General Liability'!CB$120*$BI258</f>
        <v>0</v>
      </c>
      <c r="AT258" s="171">
        <f>'General Liability'!CC$120*$BI258</f>
        <v>0</v>
      </c>
      <c r="AU258" s="171">
        <f>'General Liability'!CD$120*$BI258</f>
        <v>0</v>
      </c>
      <c r="AV258" s="171">
        <f>'General Liability'!CE$120*$BI258</f>
        <v>0</v>
      </c>
      <c r="AW258" s="171">
        <f>'General Liability'!CF$120*$BI258</f>
        <v>0</v>
      </c>
      <c r="AX258" s="171">
        <f>'General Liability'!CG$120*$BI258</f>
        <v>0</v>
      </c>
      <c r="AY258" s="171">
        <f>'General Liability'!CH$120*$BI258</f>
        <v>0</v>
      </c>
      <c r="AZ258" s="171">
        <f>'General Liability'!CI$120*$BI258</f>
        <v>0</v>
      </c>
      <c r="BA258" s="171">
        <f>'General Liability'!CJ$120*$BI258</f>
        <v>0</v>
      </c>
      <c r="BB258" s="171">
        <f>'General Liability'!CK$120*$BI258</f>
        <v>0</v>
      </c>
      <c r="BC258" s="171">
        <f>'General Liability'!CL$120*$BI258</f>
        <v>0</v>
      </c>
      <c r="BD258" s="171">
        <f>'General Liability'!CM$120*$BI258</f>
        <v>0</v>
      </c>
      <c r="BE258" s="171">
        <f>'General Liability'!CN$120*$BI258</f>
        <v>0</v>
      </c>
      <c r="BF258" s="171">
        <f>'General Liability'!CO$120*$BI258</f>
        <v>0</v>
      </c>
      <c r="BG258" s="171">
        <f>'General Liability'!CP$120*$BI258</f>
        <v>0</v>
      </c>
      <c r="BI258" s="174">
        <f>SUMIF(Revenue!$P:$P,'GL - Import (US)'!$F258,Revenue!$I:$I)</f>
        <v>0</v>
      </c>
    </row>
    <row r="259" spans="1:61" s="173" customFormat="1" ht="12.75" hidden="1" customHeight="1">
      <c r="A259" s="179" t="s">
        <v>582</v>
      </c>
      <c r="B259" s="179" t="s">
        <v>435</v>
      </c>
      <c r="C259" s="170" t="str" cm="1">
        <f t="array" ref="C259">IFERROR(INDEX('Legal Entity'!B:B,MATCH('GL - Import (US)'!F259,'Legal Entity'!A:A,0),0),0)</f>
        <v>1172 - COMMUNITY UTILITIES OF ALABAMA, INC.       </v>
      </c>
      <c r="D259" s="170" t="str" cm="1">
        <f t="array" ref="D259">IFERROR(INDEX('Legal Entity'!C:C,MATCH(F259,'Legal Entity'!A:A,0),0),0)</f>
        <v>US</v>
      </c>
      <c r="E259" s="170" t="s">
        <v>631</v>
      </c>
      <c r="F259" s="170" t="s">
        <v>648</v>
      </c>
      <c r="G259" s="170"/>
      <c r="H259" s="171">
        <f>'General Liability'!AQ$120*$BI259</f>
        <v>0</v>
      </c>
      <c r="I259" s="171">
        <f>'General Liability'!AR$120*$BI259</f>
        <v>0</v>
      </c>
      <c r="J259" s="171">
        <f>'General Liability'!AS$120*$BI259</f>
        <v>0</v>
      </c>
      <c r="K259" s="171">
        <f>'General Liability'!AT$120*$BI259</f>
        <v>0</v>
      </c>
      <c r="L259" s="171">
        <f>'General Liability'!AU$120*$BI259</f>
        <v>0</v>
      </c>
      <c r="M259" s="171">
        <f>'General Liability'!AV$120*$BI259</f>
        <v>0</v>
      </c>
      <c r="N259" s="171">
        <f>'General Liability'!AW$120*$BI259</f>
        <v>0</v>
      </c>
      <c r="O259" s="171">
        <f>'General Liability'!AX$120*$BI259</f>
        <v>0</v>
      </c>
      <c r="P259" s="171">
        <f>'General Liability'!AY$120*$BI259</f>
        <v>0</v>
      </c>
      <c r="Q259" s="171">
        <f>'General Liability'!AZ$120*$BI259</f>
        <v>0</v>
      </c>
      <c r="R259" s="171">
        <f>'General Liability'!BA$120*$BI259</f>
        <v>0</v>
      </c>
      <c r="S259" s="171">
        <f>'General Liability'!BB$120*$BI259</f>
        <v>0</v>
      </c>
      <c r="T259" s="171">
        <f>'General Liability'!BC$120*$BI259</f>
        <v>0</v>
      </c>
      <c r="U259" s="171">
        <f>'General Liability'!BD$120*$BI259</f>
        <v>0</v>
      </c>
      <c r="V259" s="171">
        <f>'General Liability'!BE$120*$BI259</f>
        <v>0</v>
      </c>
      <c r="W259" s="171">
        <f>'General Liability'!BF$120*$BI259</f>
        <v>0</v>
      </c>
      <c r="X259" s="171">
        <f>'General Liability'!BG$120*$BI259</f>
        <v>0</v>
      </c>
      <c r="Y259" s="171">
        <f>'General Liability'!BH$120*$BI259</f>
        <v>0</v>
      </c>
      <c r="Z259" s="171">
        <f>'General Liability'!BI$120*$BI259</f>
        <v>0</v>
      </c>
      <c r="AA259" s="171">
        <f>'General Liability'!BJ$120*$BI259</f>
        <v>0</v>
      </c>
      <c r="AB259" s="171">
        <f>'General Liability'!BK$120*$BI259</f>
        <v>0</v>
      </c>
      <c r="AC259" s="171">
        <f>'General Liability'!BL$120*$BI259</f>
        <v>0</v>
      </c>
      <c r="AD259" s="171">
        <f>'General Liability'!BM$120*$BI259</f>
        <v>0</v>
      </c>
      <c r="AE259" s="171">
        <f>'General Liability'!BN$120*$BI259</f>
        <v>0</v>
      </c>
      <c r="AF259" s="171">
        <f>'General Liability'!BO$120*$BI259</f>
        <v>0</v>
      </c>
      <c r="AG259" s="171">
        <f>'General Liability'!BP$120*$BI259</f>
        <v>0</v>
      </c>
      <c r="AH259" s="171">
        <f>'General Liability'!BQ$120*$BI259</f>
        <v>0</v>
      </c>
      <c r="AI259" s="171">
        <f>'General Liability'!BR$120*$BI259</f>
        <v>0</v>
      </c>
      <c r="AJ259" s="171">
        <f>'General Liability'!BS$120*$BI259</f>
        <v>0</v>
      </c>
      <c r="AK259" s="171">
        <f>'General Liability'!BT$120*$BI259</f>
        <v>0</v>
      </c>
      <c r="AL259" s="171">
        <f>'General Liability'!BU$120*$BI259</f>
        <v>0</v>
      </c>
      <c r="AM259" s="171">
        <f>'General Liability'!BV$120*$BI259</f>
        <v>0</v>
      </c>
      <c r="AN259" s="171">
        <f>'General Liability'!BW$120*$BI259</f>
        <v>0</v>
      </c>
      <c r="AO259" s="171">
        <f>'General Liability'!BX$120*$BI259</f>
        <v>0</v>
      </c>
      <c r="AP259" s="171">
        <f>'General Liability'!BY$120*$BI259</f>
        <v>0</v>
      </c>
      <c r="AQ259" s="171">
        <f>'General Liability'!BZ$120*$BI259</f>
        <v>0</v>
      </c>
      <c r="AR259" s="171">
        <f>'General Liability'!CA$120*$BI259</f>
        <v>0</v>
      </c>
      <c r="AS259" s="171">
        <f>'General Liability'!CB$120*$BI259</f>
        <v>0</v>
      </c>
      <c r="AT259" s="171">
        <f>'General Liability'!CC$120*$BI259</f>
        <v>0</v>
      </c>
      <c r="AU259" s="171">
        <f>'General Liability'!CD$120*$BI259</f>
        <v>0</v>
      </c>
      <c r="AV259" s="171">
        <f>'General Liability'!CE$120*$BI259</f>
        <v>0</v>
      </c>
      <c r="AW259" s="171">
        <f>'General Liability'!CF$120*$BI259</f>
        <v>0</v>
      </c>
      <c r="AX259" s="171">
        <f>'General Liability'!CG$120*$BI259</f>
        <v>0</v>
      </c>
      <c r="AY259" s="171">
        <f>'General Liability'!CH$120*$BI259</f>
        <v>0</v>
      </c>
      <c r="AZ259" s="171">
        <f>'General Liability'!CI$120*$BI259</f>
        <v>0</v>
      </c>
      <c r="BA259" s="171">
        <f>'General Liability'!CJ$120*$BI259</f>
        <v>0</v>
      </c>
      <c r="BB259" s="171">
        <f>'General Liability'!CK$120*$BI259</f>
        <v>0</v>
      </c>
      <c r="BC259" s="171">
        <f>'General Liability'!CL$120*$BI259</f>
        <v>0</v>
      </c>
      <c r="BD259" s="171">
        <f>'General Liability'!CM$120*$BI259</f>
        <v>0</v>
      </c>
      <c r="BE259" s="171">
        <f>'General Liability'!CN$120*$BI259</f>
        <v>0</v>
      </c>
      <c r="BF259" s="171">
        <f>'General Liability'!CO$120*$BI259</f>
        <v>0</v>
      </c>
      <c r="BG259" s="171">
        <f>'General Liability'!CP$120*$BI259</f>
        <v>0</v>
      </c>
      <c r="BI259" s="174">
        <f>SUMIF(Revenue!$P:$P,'GL - Import (US)'!$F259,Revenue!$I:$I)</f>
        <v>0</v>
      </c>
    </row>
    <row r="260" spans="1:61" s="173" customFormat="1" ht="12.75" hidden="1" customHeight="1">
      <c r="A260" s="179" t="s">
        <v>582</v>
      </c>
      <c r="B260" s="179" t="s">
        <v>435</v>
      </c>
      <c r="C260" s="170" t="str" cm="1">
        <f t="array" ref="C260">IFERROR(INDEX('Legal Entity'!B:B,MATCH('GL - Import (US)'!F260,'Legal Entity'!A:A,0),0),0)</f>
        <v>1118 - TENNESSEE WATER SERVICE, INC.</v>
      </c>
      <c r="D260" s="170" t="str" cm="1">
        <f t="array" ref="D260">IFERROR(INDEX('Legal Entity'!C:C,MATCH(F260,'Legal Entity'!A:A,0),0),0)</f>
        <v>US</v>
      </c>
      <c r="E260" s="170" t="s">
        <v>631</v>
      </c>
      <c r="F260" s="170" t="s">
        <v>15</v>
      </c>
      <c r="G260" s="170"/>
      <c r="H260" s="171">
        <f>'General Liability'!AQ$120*$BI260</f>
        <v>0</v>
      </c>
      <c r="I260" s="171">
        <f>'General Liability'!AR$120*$BI260</f>
        <v>0</v>
      </c>
      <c r="J260" s="171">
        <f>'General Liability'!AS$120*$BI260</f>
        <v>0</v>
      </c>
      <c r="K260" s="171">
        <f>'General Liability'!AT$120*$BI260</f>
        <v>0</v>
      </c>
      <c r="L260" s="171">
        <f>'General Liability'!AU$120*$BI260</f>
        <v>0</v>
      </c>
      <c r="M260" s="171">
        <f>'General Liability'!AV$120*$BI260</f>
        <v>0</v>
      </c>
      <c r="N260" s="171">
        <f>'General Liability'!AW$120*$BI260</f>
        <v>0</v>
      </c>
      <c r="O260" s="171">
        <f>'General Liability'!AX$120*$BI260</f>
        <v>0</v>
      </c>
      <c r="P260" s="171">
        <f>'General Liability'!AY$120*$BI260</f>
        <v>0</v>
      </c>
      <c r="Q260" s="171">
        <f>'General Liability'!AZ$120*$BI260</f>
        <v>0</v>
      </c>
      <c r="R260" s="171">
        <f>'General Liability'!BA$120*$BI260</f>
        <v>0</v>
      </c>
      <c r="S260" s="171">
        <f>'General Liability'!BB$120*$BI260</f>
        <v>0</v>
      </c>
      <c r="T260" s="171">
        <f>'General Liability'!BC$120*$BI260</f>
        <v>0</v>
      </c>
      <c r="U260" s="171">
        <f>'General Liability'!BD$120*$BI260</f>
        <v>0</v>
      </c>
      <c r="V260" s="171">
        <f>'General Liability'!BE$120*$BI260</f>
        <v>0</v>
      </c>
      <c r="W260" s="171">
        <f>'General Liability'!BF$120*$BI260</f>
        <v>0</v>
      </c>
      <c r="X260" s="171">
        <f>'General Liability'!BG$120*$BI260</f>
        <v>0</v>
      </c>
      <c r="Y260" s="171">
        <f>'General Liability'!BH$120*$BI260</f>
        <v>0</v>
      </c>
      <c r="Z260" s="171">
        <f>'General Liability'!BI$120*$BI260</f>
        <v>0</v>
      </c>
      <c r="AA260" s="171">
        <f>'General Liability'!BJ$120*$BI260</f>
        <v>0</v>
      </c>
      <c r="AB260" s="171">
        <f>'General Liability'!BK$120*$BI260</f>
        <v>0</v>
      </c>
      <c r="AC260" s="171">
        <f>'General Liability'!BL$120*$BI260</f>
        <v>0</v>
      </c>
      <c r="AD260" s="171">
        <f>'General Liability'!BM$120*$BI260</f>
        <v>0</v>
      </c>
      <c r="AE260" s="171">
        <f>'General Liability'!BN$120*$BI260</f>
        <v>0</v>
      </c>
      <c r="AF260" s="171">
        <f>'General Liability'!BO$120*$BI260</f>
        <v>0</v>
      </c>
      <c r="AG260" s="171">
        <f>'General Liability'!BP$120*$BI260</f>
        <v>0</v>
      </c>
      <c r="AH260" s="171">
        <f>'General Liability'!BQ$120*$BI260</f>
        <v>0</v>
      </c>
      <c r="AI260" s="171">
        <f>'General Liability'!BR$120*$BI260</f>
        <v>0</v>
      </c>
      <c r="AJ260" s="171">
        <f>'General Liability'!BS$120*$BI260</f>
        <v>0</v>
      </c>
      <c r="AK260" s="171">
        <f>'General Liability'!BT$120*$BI260</f>
        <v>0</v>
      </c>
      <c r="AL260" s="171">
        <f>'General Liability'!BU$120*$BI260</f>
        <v>0</v>
      </c>
      <c r="AM260" s="171">
        <f>'General Liability'!BV$120*$BI260</f>
        <v>0</v>
      </c>
      <c r="AN260" s="171">
        <f>'General Liability'!BW$120*$BI260</f>
        <v>0</v>
      </c>
      <c r="AO260" s="171">
        <f>'General Liability'!BX$120*$BI260</f>
        <v>0</v>
      </c>
      <c r="AP260" s="171">
        <f>'General Liability'!BY$120*$BI260</f>
        <v>0</v>
      </c>
      <c r="AQ260" s="171">
        <f>'General Liability'!BZ$120*$BI260</f>
        <v>0</v>
      </c>
      <c r="AR260" s="171">
        <f>'General Liability'!CA$120*$BI260</f>
        <v>0</v>
      </c>
      <c r="AS260" s="171">
        <f>'General Liability'!CB$120*$BI260</f>
        <v>0</v>
      </c>
      <c r="AT260" s="171">
        <f>'General Liability'!CC$120*$BI260</f>
        <v>0</v>
      </c>
      <c r="AU260" s="171">
        <f>'General Liability'!CD$120*$BI260</f>
        <v>0</v>
      </c>
      <c r="AV260" s="171">
        <f>'General Liability'!CE$120*$BI260</f>
        <v>0</v>
      </c>
      <c r="AW260" s="171">
        <f>'General Liability'!CF$120*$BI260</f>
        <v>0</v>
      </c>
      <c r="AX260" s="171">
        <f>'General Liability'!CG$120*$BI260</f>
        <v>0</v>
      </c>
      <c r="AY260" s="171">
        <f>'General Liability'!CH$120*$BI260</f>
        <v>0</v>
      </c>
      <c r="AZ260" s="171">
        <f>'General Liability'!CI$120*$BI260</f>
        <v>0</v>
      </c>
      <c r="BA260" s="171">
        <f>'General Liability'!CJ$120*$BI260</f>
        <v>0</v>
      </c>
      <c r="BB260" s="171">
        <f>'General Liability'!CK$120*$BI260</f>
        <v>0</v>
      </c>
      <c r="BC260" s="171">
        <f>'General Liability'!CL$120*$BI260</f>
        <v>0</v>
      </c>
      <c r="BD260" s="171">
        <f>'General Liability'!CM$120*$BI260</f>
        <v>0</v>
      </c>
      <c r="BE260" s="171">
        <f>'General Liability'!CN$120*$BI260</f>
        <v>0</v>
      </c>
      <c r="BF260" s="171">
        <f>'General Liability'!CO$120*$BI260</f>
        <v>0</v>
      </c>
      <c r="BG260" s="171">
        <f>'General Liability'!CP$120*$BI260</f>
        <v>0</v>
      </c>
      <c r="BI260" s="174">
        <f>SUMIF(Revenue!$P:$P,'GL - Import (US)'!$F260,Revenue!$I:$I)</f>
        <v>0</v>
      </c>
    </row>
    <row r="261" spans="1:61" s="173" customFormat="1" ht="12.75" hidden="1" customHeight="1">
      <c r="A261" s="179" t="s">
        <v>582</v>
      </c>
      <c r="B261" s="179" t="s">
        <v>435</v>
      </c>
      <c r="C261" s="170" t="str" cm="1">
        <f t="array" ref="C261">IFERROR(INDEX('Legal Entity'!B:B,MATCH('GL - Import (US)'!F261,'Legal Entity'!A:A,0),0),0)</f>
        <v>1610 - Corix Utilities Systems (Georgia) Inc.</v>
      </c>
      <c r="D261" s="170" t="str" cm="1">
        <f t="array" ref="D261">IFERROR(INDEX('Legal Entity'!C:C,MATCH(F261,'Legal Entity'!A:A,0),0),0)</f>
        <v>US</v>
      </c>
      <c r="E261" s="170" t="s">
        <v>631</v>
      </c>
      <c r="F261" s="170" t="s">
        <v>270</v>
      </c>
      <c r="G261" s="170"/>
      <c r="H261" s="171">
        <f>'General Liability'!AQ$120*$BI261</f>
        <v>0</v>
      </c>
      <c r="I261" s="171">
        <f>'General Liability'!AR$120*$BI261</f>
        <v>0</v>
      </c>
      <c r="J261" s="171">
        <f>'General Liability'!AS$120*$BI261</f>
        <v>0</v>
      </c>
      <c r="K261" s="171">
        <f>'General Liability'!AT$120*$BI261</f>
        <v>0</v>
      </c>
      <c r="L261" s="171">
        <f>'General Liability'!AU$120*$BI261</f>
        <v>0</v>
      </c>
      <c r="M261" s="171">
        <f>'General Liability'!AV$120*$BI261</f>
        <v>0</v>
      </c>
      <c r="N261" s="171">
        <f>'General Liability'!AW$120*$BI261</f>
        <v>0</v>
      </c>
      <c r="O261" s="171">
        <f>'General Liability'!AX$120*$BI261</f>
        <v>0</v>
      </c>
      <c r="P261" s="171">
        <f>'General Liability'!AY$120*$BI261</f>
        <v>0</v>
      </c>
      <c r="Q261" s="171">
        <f>'General Liability'!AZ$120*$BI261</f>
        <v>0</v>
      </c>
      <c r="R261" s="171">
        <f>'General Liability'!BA$120*$BI261</f>
        <v>0</v>
      </c>
      <c r="S261" s="171">
        <f>'General Liability'!BB$120*$BI261</f>
        <v>0</v>
      </c>
      <c r="T261" s="171">
        <f>'General Liability'!BC$120*$BI261</f>
        <v>0</v>
      </c>
      <c r="U261" s="171">
        <f>'General Liability'!BD$120*$BI261</f>
        <v>0</v>
      </c>
      <c r="V261" s="171">
        <f>'General Liability'!BE$120*$BI261</f>
        <v>0</v>
      </c>
      <c r="W261" s="171">
        <f>'General Liability'!BF$120*$BI261</f>
        <v>0</v>
      </c>
      <c r="X261" s="171">
        <f>'General Liability'!BG$120*$BI261</f>
        <v>0</v>
      </c>
      <c r="Y261" s="171">
        <f>'General Liability'!BH$120*$BI261</f>
        <v>0</v>
      </c>
      <c r="Z261" s="171">
        <f>'General Liability'!BI$120*$BI261</f>
        <v>0</v>
      </c>
      <c r="AA261" s="171">
        <f>'General Liability'!BJ$120*$BI261</f>
        <v>0</v>
      </c>
      <c r="AB261" s="171">
        <f>'General Liability'!BK$120*$BI261</f>
        <v>0</v>
      </c>
      <c r="AC261" s="171">
        <f>'General Liability'!BL$120*$BI261</f>
        <v>0</v>
      </c>
      <c r="AD261" s="171">
        <f>'General Liability'!BM$120*$BI261</f>
        <v>0</v>
      </c>
      <c r="AE261" s="171">
        <f>'General Liability'!BN$120*$BI261</f>
        <v>0</v>
      </c>
      <c r="AF261" s="171">
        <f>'General Liability'!BO$120*$BI261</f>
        <v>0</v>
      </c>
      <c r="AG261" s="171">
        <f>'General Liability'!BP$120*$BI261</f>
        <v>0</v>
      </c>
      <c r="AH261" s="171">
        <f>'General Liability'!BQ$120*$BI261</f>
        <v>0</v>
      </c>
      <c r="AI261" s="171">
        <f>'General Liability'!BR$120*$BI261</f>
        <v>0</v>
      </c>
      <c r="AJ261" s="171">
        <f>'General Liability'!BS$120*$BI261</f>
        <v>0</v>
      </c>
      <c r="AK261" s="171">
        <f>'General Liability'!BT$120*$BI261</f>
        <v>0</v>
      </c>
      <c r="AL261" s="171">
        <f>'General Liability'!BU$120*$BI261</f>
        <v>0</v>
      </c>
      <c r="AM261" s="171">
        <f>'General Liability'!BV$120*$BI261</f>
        <v>0</v>
      </c>
      <c r="AN261" s="171">
        <f>'General Liability'!BW$120*$BI261</f>
        <v>0</v>
      </c>
      <c r="AO261" s="171">
        <f>'General Liability'!BX$120*$BI261</f>
        <v>0</v>
      </c>
      <c r="AP261" s="171">
        <f>'General Liability'!BY$120*$BI261</f>
        <v>0</v>
      </c>
      <c r="AQ261" s="171">
        <f>'General Liability'!BZ$120*$BI261</f>
        <v>0</v>
      </c>
      <c r="AR261" s="171">
        <f>'General Liability'!CA$120*$BI261</f>
        <v>0</v>
      </c>
      <c r="AS261" s="171">
        <f>'General Liability'!CB$120*$BI261</f>
        <v>0</v>
      </c>
      <c r="AT261" s="171">
        <f>'General Liability'!CC$120*$BI261</f>
        <v>0</v>
      </c>
      <c r="AU261" s="171">
        <f>'General Liability'!CD$120*$BI261</f>
        <v>0</v>
      </c>
      <c r="AV261" s="171">
        <f>'General Liability'!CE$120*$BI261</f>
        <v>0</v>
      </c>
      <c r="AW261" s="171">
        <f>'General Liability'!CF$120*$BI261</f>
        <v>0</v>
      </c>
      <c r="AX261" s="171">
        <f>'General Liability'!CG$120*$BI261</f>
        <v>0</v>
      </c>
      <c r="AY261" s="171">
        <f>'General Liability'!CH$120*$BI261</f>
        <v>0</v>
      </c>
      <c r="AZ261" s="171">
        <f>'General Liability'!CI$120*$BI261</f>
        <v>0</v>
      </c>
      <c r="BA261" s="171">
        <f>'General Liability'!CJ$120*$BI261</f>
        <v>0</v>
      </c>
      <c r="BB261" s="171">
        <f>'General Liability'!CK$120*$BI261</f>
        <v>0</v>
      </c>
      <c r="BC261" s="171">
        <f>'General Liability'!CL$120*$BI261</f>
        <v>0</v>
      </c>
      <c r="BD261" s="171">
        <f>'General Liability'!CM$120*$BI261</f>
        <v>0</v>
      </c>
      <c r="BE261" s="171">
        <f>'General Liability'!CN$120*$BI261</f>
        <v>0</v>
      </c>
      <c r="BF261" s="171">
        <f>'General Liability'!CO$120*$BI261</f>
        <v>0</v>
      </c>
      <c r="BG261" s="171">
        <f>'General Liability'!CP$120*$BI261</f>
        <v>0</v>
      </c>
      <c r="BI261" s="174">
        <f>SUMIF(Revenue!$P:$P,'GL - Import (US)'!$F261,Revenue!$I:$I)</f>
        <v>0</v>
      </c>
    </row>
    <row r="262" spans="1:61" s="173" customFormat="1" ht="12.75" hidden="1" customHeight="1">
      <c r="A262" s="179" t="s">
        <v>582</v>
      </c>
      <c r="B262" s="179" t="s">
        <v>435</v>
      </c>
      <c r="C262" s="170" t="str" cm="1">
        <f t="array" ref="C262">IFERROR(INDEX('Legal Entity'!B:B,MATCH('GL - Import (US)'!F262,'Legal Entity'!A:A,0),0),0)</f>
        <v>1610 - Corix Utilities Systems (Georgia) Inc.</v>
      </c>
      <c r="D262" s="170" t="str" cm="1">
        <f t="array" ref="D262">IFERROR(INDEX('Legal Entity'!C:C,MATCH(F262,'Legal Entity'!A:A,0),0),0)</f>
        <v>US</v>
      </c>
      <c r="E262" s="170" t="s">
        <v>631</v>
      </c>
      <c r="F262" s="170" t="s">
        <v>278</v>
      </c>
      <c r="G262" s="170"/>
      <c r="H262" s="171">
        <f>'General Liability'!AQ$120*$BI262</f>
        <v>0</v>
      </c>
      <c r="I262" s="171">
        <f>'General Liability'!AR$120*$BI262</f>
        <v>0</v>
      </c>
      <c r="J262" s="171">
        <f>'General Liability'!AS$120*$BI262</f>
        <v>0</v>
      </c>
      <c r="K262" s="171">
        <f>'General Liability'!AT$120*$BI262</f>
        <v>0</v>
      </c>
      <c r="L262" s="171">
        <f>'General Liability'!AU$120*$BI262</f>
        <v>0</v>
      </c>
      <c r="M262" s="171">
        <f>'General Liability'!AV$120*$BI262</f>
        <v>0</v>
      </c>
      <c r="N262" s="171">
        <f>'General Liability'!AW$120*$BI262</f>
        <v>0</v>
      </c>
      <c r="O262" s="171">
        <f>'General Liability'!AX$120*$BI262</f>
        <v>0</v>
      </c>
      <c r="P262" s="171">
        <f>'General Liability'!AY$120*$BI262</f>
        <v>0</v>
      </c>
      <c r="Q262" s="171">
        <f>'General Liability'!AZ$120*$BI262</f>
        <v>0</v>
      </c>
      <c r="R262" s="171">
        <f>'General Liability'!BA$120*$BI262</f>
        <v>0</v>
      </c>
      <c r="S262" s="171">
        <f>'General Liability'!BB$120*$BI262</f>
        <v>0</v>
      </c>
      <c r="T262" s="171">
        <f>'General Liability'!BC$120*$BI262</f>
        <v>0</v>
      </c>
      <c r="U262" s="171">
        <f>'General Liability'!BD$120*$BI262</f>
        <v>0</v>
      </c>
      <c r="V262" s="171">
        <f>'General Liability'!BE$120*$BI262</f>
        <v>0</v>
      </c>
      <c r="W262" s="171">
        <f>'General Liability'!BF$120*$BI262</f>
        <v>0</v>
      </c>
      <c r="X262" s="171">
        <f>'General Liability'!BG$120*$BI262</f>
        <v>0</v>
      </c>
      <c r="Y262" s="171">
        <f>'General Liability'!BH$120*$BI262</f>
        <v>0</v>
      </c>
      <c r="Z262" s="171">
        <f>'General Liability'!BI$120*$BI262</f>
        <v>0</v>
      </c>
      <c r="AA262" s="171">
        <f>'General Liability'!BJ$120*$BI262</f>
        <v>0</v>
      </c>
      <c r="AB262" s="171">
        <f>'General Liability'!BK$120*$BI262</f>
        <v>0</v>
      </c>
      <c r="AC262" s="171">
        <f>'General Liability'!BL$120*$BI262</f>
        <v>0</v>
      </c>
      <c r="AD262" s="171">
        <f>'General Liability'!BM$120*$BI262</f>
        <v>0</v>
      </c>
      <c r="AE262" s="171">
        <f>'General Liability'!BN$120*$BI262</f>
        <v>0</v>
      </c>
      <c r="AF262" s="171">
        <f>'General Liability'!BO$120*$BI262</f>
        <v>0</v>
      </c>
      <c r="AG262" s="171">
        <f>'General Liability'!BP$120*$BI262</f>
        <v>0</v>
      </c>
      <c r="AH262" s="171">
        <f>'General Liability'!BQ$120*$BI262</f>
        <v>0</v>
      </c>
      <c r="AI262" s="171">
        <f>'General Liability'!BR$120*$BI262</f>
        <v>0</v>
      </c>
      <c r="AJ262" s="171">
        <f>'General Liability'!BS$120*$BI262</f>
        <v>0</v>
      </c>
      <c r="AK262" s="171">
        <f>'General Liability'!BT$120*$BI262</f>
        <v>0</v>
      </c>
      <c r="AL262" s="171">
        <f>'General Liability'!BU$120*$BI262</f>
        <v>0</v>
      </c>
      <c r="AM262" s="171">
        <f>'General Liability'!BV$120*$BI262</f>
        <v>0</v>
      </c>
      <c r="AN262" s="171">
        <f>'General Liability'!BW$120*$BI262</f>
        <v>0</v>
      </c>
      <c r="AO262" s="171">
        <f>'General Liability'!BX$120*$BI262</f>
        <v>0</v>
      </c>
      <c r="AP262" s="171">
        <f>'General Liability'!BY$120*$BI262</f>
        <v>0</v>
      </c>
      <c r="AQ262" s="171">
        <f>'General Liability'!BZ$120*$BI262</f>
        <v>0</v>
      </c>
      <c r="AR262" s="171">
        <f>'General Liability'!CA$120*$BI262</f>
        <v>0</v>
      </c>
      <c r="AS262" s="171">
        <f>'General Liability'!CB$120*$BI262</f>
        <v>0</v>
      </c>
      <c r="AT262" s="171">
        <f>'General Liability'!CC$120*$BI262</f>
        <v>0</v>
      </c>
      <c r="AU262" s="171">
        <f>'General Liability'!CD$120*$BI262</f>
        <v>0</v>
      </c>
      <c r="AV262" s="171">
        <f>'General Liability'!CE$120*$BI262</f>
        <v>0</v>
      </c>
      <c r="AW262" s="171">
        <f>'General Liability'!CF$120*$BI262</f>
        <v>0</v>
      </c>
      <c r="AX262" s="171">
        <f>'General Liability'!CG$120*$BI262</f>
        <v>0</v>
      </c>
      <c r="AY262" s="171">
        <f>'General Liability'!CH$120*$BI262</f>
        <v>0</v>
      </c>
      <c r="AZ262" s="171">
        <f>'General Liability'!CI$120*$BI262</f>
        <v>0</v>
      </c>
      <c r="BA262" s="171">
        <f>'General Liability'!CJ$120*$BI262</f>
        <v>0</v>
      </c>
      <c r="BB262" s="171">
        <f>'General Liability'!CK$120*$BI262</f>
        <v>0</v>
      </c>
      <c r="BC262" s="171">
        <f>'General Liability'!CL$120*$BI262</f>
        <v>0</v>
      </c>
      <c r="BD262" s="171">
        <f>'General Liability'!CM$120*$BI262</f>
        <v>0</v>
      </c>
      <c r="BE262" s="171">
        <f>'General Liability'!CN$120*$BI262</f>
        <v>0</v>
      </c>
      <c r="BF262" s="171">
        <f>'General Liability'!CO$120*$BI262</f>
        <v>0</v>
      </c>
      <c r="BG262" s="171">
        <f>'General Liability'!CP$120*$BI262</f>
        <v>0</v>
      </c>
      <c r="BI262" s="174">
        <f>SUMIF(Revenue!$P:$P,'GL - Import (US)'!$F262,Revenue!$I:$I)</f>
        <v>0</v>
      </c>
    </row>
    <row r="263" spans="1:61" s="173" customFormat="1" ht="12.75" hidden="1" customHeight="1">
      <c r="A263" s="179" t="s">
        <v>582</v>
      </c>
      <c r="B263" s="179" t="s">
        <v>435</v>
      </c>
      <c r="C263" s="170" t="str" cm="1">
        <f t="array" ref="C263">IFERROR(INDEX('Legal Entity'!B:B,MATCH('GL - Import (US)'!F263,'Legal Entity'!A:A,0),0),0)</f>
        <v>1610 - Corix Utilities Systems (Georgia) Inc.</v>
      </c>
      <c r="D263" s="170" t="str" cm="1">
        <f t="array" ref="D263">IFERROR(INDEX('Legal Entity'!C:C,MATCH(F263,'Legal Entity'!A:A,0),0),0)</f>
        <v>US</v>
      </c>
      <c r="E263" s="170" t="s">
        <v>631</v>
      </c>
      <c r="F263" s="170" t="s">
        <v>261</v>
      </c>
      <c r="G263" s="170"/>
      <c r="H263" s="171">
        <f>'General Liability'!AQ$120*$BI263</f>
        <v>0</v>
      </c>
      <c r="I263" s="171">
        <f>'General Liability'!AR$120*$BI263</f>
        <v>0</v>
      </c>
      <c r="J263" s="171">
        <f>'General Liability'!AS$120*$BI263</f>
        <v>0</v>
      </c>
      <c r="K263" s="171">
        <f>'General Liability'!AT$120*$BI263</f>
        <v>0</v>
      </c>
      <c r="L263" s="171">
        <f>'General Liability'!AU$120*$BI263</f>
        <v>0</v>
      </c>
      <c r="M263" s="171">
        <f>'General Liability'!AV$120*$BI263</f>
        <v>0</v>
      </c>
      <c r="N263" s="171">
        <f>'General Liability'!AW$120*$BI263</f>
        <v>0</v>
      </c>
      <c r="O263" s="171">
        <f>'General Liability'!AX$120*$BI263</f>
        <v>0</v>
      </c>
      <c r="P263" s="171">
        <f>'General Liability'!AY$120*$BI263</f>
        <v>0</v>
      </c>
      <c r="Q263" s="171">
        <f>'General Liability'!AZ$120*$BI263</f>
        <v>0</v>
      </c>
      <c r="R263" s="171">
        <f>'General Liability'!BA$120*$BI263</f>
        <v>0</v>
      </c>
      <c r="S263" s="171">
        <f>'General Liability'!BB$120*$BI263</f>
        <v>0</v>
      </c>
      <c r="T263" s="171">
        <f>'General Liability'!BC$120*$BI263</f>
        <v>0</v>
      </c>
      <c r="U263" s="171">
        <f>'General Liability'!BD$120*$BI263</f>
        <v>0</v>
      </c>
      <c r="V263" s="171">
        <f>'General Liability'!BE$120*$BI263</f>
        <v>0</v>
      </c>
      <c r="W263" s="171">
        <f>'General Liability'!BF$120*$BI263</f>
        <v>0</v>
      </c>
      <c r="X263" s="171">
        <f>'General Liability'!BG$120*$BI263</f>
        <v>0</v>
      </c>
      <c r="Y263" s="171">
        <f>'General Liability'!BH$120*$BI263</f>
        <v>0</v>
      </c>
      <c r="Z263" s="171">
        <f>'General Liability'!BI$120*$BI263</f>
        <v>0</v>
      </c>
      <c r="AA263" s="171">
        <f>'General Liability'!BJ$120*$BI263</f>
        <v>0</v>
      </c>
      <c r="AB263" s="171">
        <f>'General Liability'!BK$120*$BI263</f>
        <v>0</v>
      </c>
      <c r="AC263" s="171">
        <f>'General Liability'!BL$120*$BI263</f>
        <v>0</v>
      </c>
      <c r="AD263" s="171">
        <f>'General Liability'!BM$120*$BI263</f>
        <v>0</v>
      </c>
      <c r="AE263" s="171">
        <f>'General Liability'!BN$120*$BI263</f>
        <v>0</v>
      </c>
      <c r="AF263" s="171">
        <f>'General Liability'!BO$120*$BI263</f>
        <v>0</v>
      </c>
      <c r="AG263" s="171">
        <f>'General Liability'!BP$120*$BI263</f>
        <v>0</v>
      </c>
      <c r="AH263" s="171">
        <f>'General Liability'!BQ$120*$BI263</f>
        <v>0</v>
      </c>
      <c r="AI263" s="171">
        <f>'General Liability'!BR$120*$BI263</f>
        <v>0</v>
      </c>
      <c r="AJ263" s="171">
        <f>'General Liability'!BS$120*$BI263</f>
        <v>0</v>
      </c>
      <c r="AK263" s="171">
        <f>'General Liability'!BT$120*$BI263</f>
        <v>0</v>
      </c>
      <c r="AL263" s="171">
        <f>'General Liability'!BU$120*$BI263</f>
        <v>0</v>
      </c>
      <c r="AM263" s="171">
        <f>'General Liability'!BV$120*$BI263</f>
        <v>0</v>
      </c>
      <c r="AN263" s="171">
        <f>'General Liability'!BW$120*$BI263</f>
        <v>0</v>
      </c>
      <c r="AO263" s="171">
        <f>'General Liability'!BX$120*$BI263</f>
        <v>0</v>
      </c>
      <c r="AP263" s="171">
        <f>'General Liability'!BY$120*$BI263</f>
        <v>0</v>
      </c>
      <c r="AQ263" s="171">
        <f>'General Liability'!BZ$120*$BI263</f>
        <v>0</v>
      </c>
      <c r="AR263" s="171">
        <f>'General Liability'!CA$120*$BI263</f>
        <v>0</v>
      </c>
      <c r="AS263" s="171">
        <f>'General Liability'!CB$120*$BI263</f>
        <v>0</v>
      </c>
      <c r="AT263" s="171">
        <f>'General Liability'!CC$120*$BI263</f>
        <v>0</v>
      </c>
      <c r="AU263" s="171">
        <f>'General Liability'!CD$120*$BI263</f>
        <v>0</v>
      </c>
      <c r="AV263" s="171">
        <f>'General Liability'!CE$120*$BI263</f>
        <v>0</v>
      </c>
      <c r="AW263" s="171">
        <f>'General Liability'!CF$120*$BI263</f>
        <v>0</v>
      </c>
      <c r="AX263" s="171">
        <f>'General Liability'!CG$120*$BI263</f>
        <v>0</v>
      </c>
      <c r="AY263" s="171">
        <f>'General Liability'!CH$120*$BI263</f>
        <v>0</v>
      </c>
      <c r="AZ263" s="171">
        <f>'General Liability'!CI$120*$BI263</f>
        <v>0</v>
      </c>
      <c r="BA263" s="171">
        <f>'General Liability'!CJ$120*$BI263</f>
        <v>0</v>
      </c>
      <c r="BB263" s="171">
        <f>'General Liability'!CK$120*$BI263</f>
        <v>0</v>
      </c>
      <c r="BC263" s="171">
        <f>'General Liability'!CL$120*$BI263</f>
        <v>0</v>
      </c>
      <c r="BD263" s="171">
        <f>'General Liability'!CM$120*$BI263</f>
        <v>0</v>
      </c>
      <c r="BE263" s="171">
        <f>'General Liability'!CN$120*$BI263</f>
        <v>0</v>
      </c>
      <c r="BF263" s="171">
        <f>'General Liability'!CO$120*$BI263</f>
        <v>0</v>
      </c>
      <c r="BG263" s="171">
        <f>'General Liability'!CP$120*$BI263</f>
        <v>0</v>
      </c>
      <c r="BI263" s="174">
        <f>SUMIF(Revenue!$P:$P,'GL - Import (US)'!$F263,Revenue!$I:$I)</f>
        <v>0</v>
      </c>
    </row>
    <row r="264" spans="1:61" s="173" customFormat="1" ht="12.75" hidden="1" customHeight="1">
      <c r="A264" s="179" t="s">
        <v>582</v>
      </c>
      <c r="B264" s="179" t="s">
        <v>435</v>
      </c>
      <c r="C264" s="170" t="str" cm="1">
        <f t="array" ref="C264">IFERROR(INDEX('Legal Entity'!B:B,MATCH('GL - Import (US)'!F264,'Legal Entity'!A:A,0),0),0)</f>
        <v>1610 - Corix Utilities Systems (Georgia) Inc.</v>
      </c>
      <c r="D264" s="170" t="str" cm="1">
        <f t="array" ref="D264">IFERROR(INDEX('Legal Entity'!C:C,MATCH(F264,'Legal Entity'!A:A,0),0),0)</f>
        <v>US</v>
      </c>
      <c r="E264" s="170" t="s">
        <v>631</v>
      </c>
      <c r="F264" s="170" t="s">
        <v>259</v>
      </c>
      <c r="G264" s="170"/>
      <c r="H264" s="171">
        <f>'General Liability'!AQ$120*$BI264</f>
        <v>0</v>
      </c>
      <c r="I264" s="171">
        <f>'General Liability'!AR$120*$BI264</f>
        <v>0</v>
      </c>
      <c r="J264" s="171">
        <f>'General Liability'!AS$120*$BI264</f>
        <v>0</v>
      </c>
      <c r="K264" s="171">
        <f>'General Liability'!AT$120*$BI264</f>
        <v>0</v>
      </c>
      <c r="L264" s="171">
        <f>'General Liability'!AU$120*$BI264</f>
        <v>0</v>
      </c>
      <c r="M264" s="171">
        <f>'General Liability'!AV$120*$BI264</f>
        <v>0</v>
      </c>
      <c r="N264" s="171">
        <f>'General Liability'!AW$120*$BI264</f>
        <v>0</v>
      </c>
      <c r="O264" s="171">
        <f>'General Liability'!AX$120*$BI264</f>
        <v>0</v>
      </c>
      <c r="P264" s="171">
        <f>'General Liability'!AY$120*$BI264</f>
        <v>0</v>
      </c>
      <c r="Q264" s="171">
        <f>'General Liability'!AZ$120*$BI264</f>
        <v>0</v>
      </c>
      <c r="R264" s="171">
        <f>'General Liability'!BA$120*$BI264</f>
        <v>0</v>
      </c>
      <c r="S264" s="171">
        <f>'General Liability'!BB$120*$BI264</f>
        <v>0</v>
      </c>
      <c r="T264" s="171">
        <f>'General Liability'!BC$120*$BI264</f>
        <v>0</v>
      </c>
      <c r="U264" s="171">
        <f>'General Liability'!BD$120*$BI264</f>
        <v>0</v>
      </c>
      <c r="V264" s="171">
        <f>'General Liability'!BE$120*$BI264</f>
        <v>0</v>
      </c>
      <c r="W264" s="171">
        <f>'General Liability'!BF$120*$BI264</f>
        <v>0</v>
      </c>
      <c r="X264" s="171">
        <f>'General Liability'!BG$120*$BI264</f>
        <v>0</v>
      </c>
      <c r="Y264" s="171">
        <f>'General Liability'!BH$120*$BI264</f>
        <v>0</v>
      </c>
      <c r="Z264" s="171">
        <f>'General Liability'!BI$120*$BI264</f>
        <v>0</v>
      </c>
      <c r="AA264" s="171">
        <f>'General Liability'!BJ$120*$BI264</f>
        <v>0</v>
      </c>
      <c r="AB264" s="171">
        <f>'General Liability'!BK$120*$BI264</f>
        <v>0</v>
      </c>
      <c r="AC264" s="171">
        <f>'General Liability'!BL$120*$BI264</f>
        <v>0</v>
      </c>
      <c r="AD264" s="171">
        <f>'General Liability'!BM$120*$BI264</f>
        <v>0</v>
      </c>
      <c r="AE264" s="171">
        <f>'General Liability'!BN$120*$BI264</f>
        <v>0</v>
      </c>
      <c r="AF264" s="171">
        <f>'General Liability'!BO$120*$BI264</f>
        <v>0</v>
      </c>
      <c r="AG264" s="171">
        <f>'General Liability'!BP$120*$BI264</f>
        <v>0</v>
      </c>
      <c r="AH264" s="171">
        <f>'General Liability'!BQ$120*$BI264</f>
        <v>0</v>
      </c>
      <c r="AI264" s="171">
        <f>'General Liability'!BR$120*$BI264</f>
        <v>0</v>
      </c>
      <c r="AJ264" s="171">
        <f>'General Liability'!BS$120*$BI264</f>
        <v>0</v>
      </c>
      <c r="AK264" s="171">
        <f>'General Liability'!BT$120*$BI264</f>
        <v>0</v>
      </c>
      <c r="AL264" s="171">
        <f>'General Liability'!BU$120*$BI264</f>
        <v>0</v>
      </c>
      <c r="AM264" s="171">
        <f>'General Liability'!BV$120*$BI264</f>
        <v>0</v>
      </c>
      <c r="AN264" s="171">
        <f>'General Liability'!BW$120*$BI264</f>
        <v>0</v>
      </c>
      <c r="AO264" s="171">
        <f>'General Liability'!BX$120*$BI264</f>
        <v>0</v>
      </c>
      <c r="AP264" s="171">
        <f>'General Liability'!BY$120*$BI264</f>
        <v>0</v>
      </c>
      <c r="AQ264" s="171">
        <f>'General Liability'!BZ$120*$BI264</f>
        <v>0</v>
      </c>
      <c r="AR264" s="171">
        <f>'General Liability'!CA$120*$BI264</f>
        <v>0</v>
      </c>
      <c r="AS264" s="171">
        <f>'General Liability'!CB$120*$BI264</f>
        <v>0</v>
      </c>
      <c r="AT264" s="171">
        <f>'General Liability'!CC$120*$BI264</f>
        <v>0</v>
      </c>
      <c r="AU264" s="171">
        <f>'General Liability'!CD$120*$BI264</f>
        <v>0</v>
      </c>
      <c r="AV264" s="171">
        <f>'General Liability'!CE$120*$BI264</f>
        <v>0</v>
      </c>
      <c r="AW264" s="171">
        <f>'General Liability'!CF$120*$BI264</f>
        <v>0</v>
      </c>
      <c r="AX264" s="171">
        <f>'General Liability'!CG$120*$BI264</f>
        <v>0</v>
      </c>
      <c r="AY264" s="171">
        <f>'General Liability'!CH$120*$BI264</f>
        <v>0</v>
      </c>
      <c r="AZ264" s="171">
        <f>'General Liability'!CI$120*$BI264</f>
        <v>0</v>
      </c>
      <c r="BA264" s="171">
        <f>'General Liability'!CJ$120*$BI264</f>
        <v>0</v>
      </c>
      <c r="BB264" s="171">
        <f>'General Liability'!CK$120*$BI264</f>
        <v>0</v>
      </c>
      <c r="BC264" s="171">
        <f>'General Liability'!CL$120*$BI264</f>
        <v>0</v>
      </c>
      <c r="BD264" s="171">
        <f>'General Liability'!CM$120*$BI264</f>
        <v>0</v>
      </c>
      <c r="BE264" s="171">
        <f>'General Liability'!CN$120*$BI264</f>
        <v>0</v>
      </c>
      <c r="BF264" s="171">
        <f>'General Liability'!CO$120*$BI264</f>
        <v>0</v>
      </c>
      <c r="BG264" s="171">
        <f>'General Liability'!CP$120*$BI264</f>
        <v>0</v>
      </c>
      <c r="BI264" s="174">
        <f>SUMIF(Revenue!$P:$P,'GL - Import (US)'!$F264,Revenue!$I:$I)</f>
        <v>0</v>
      </c>
    </row>
    <row r="265" spans="1:61" s="173" customFormat="1" ht="12.75" hidden="1" customHeight="1">
      <c r="A265" s="179" t="s">
        <v>582</v>
      </c>
      <c r="B265" s="179" t="s">
        <v>435</v>
      </c>
      <c r="C265" s="170" t="str" cm="1">
        <f t="array" ref="C265">IFERROR(INDEX('Legal Entity'!B:B,MATCH('GL - Import (US)'!F265,'Legal Entity'!A:A,0),0),0)</f>
        <v>1610 - Corix Utilities Systems (Georgia) Inc.</v>
      </c>
      <c r="D265" s="170" t="str" cm="1">
        <f t="array" ref="D265">IFERROR(INDEX('Legal Entity'!C:C,MATCH(F265,'Legal Entity'!A:A,0),0),0)</f>
        <v>US</v>
      </c>
      <c r="E265" s="170" t="s">
        <v>631</v>
      </c>
      <c r="F265" s="170" t="s">
        <v>260</v>
      </c>
      <c r="G265" s="170"/>
      <c r="H265" s="171">
        <f>'General Liability'!AQ$120*$BI265</f>
        <v>0</v>
      </c>
      <c r="I265" s="171">
        <f>'General Liability'!AR$120*$BI265</f>
        <v>0</v>
      </c>
      <c r="J265" s="171">
        <f>'General Liability'!AS$120*$BI265</f>
        <v>0</v>
      </c>
      <c r="K265" s="171">
        <f>'General Liability'!AT$120*$BI265</f>
        <v>0</v>
      </c>
      <c r="L265" s="171">
        <f>'General Liability'!AU$120*$BI265</f>
        <v>0</v>
      </c>
      <c r="M265" s="171">
        <f>'General Liability'!AV$120*$BI265</f>
        <v>0</v>
      </c>
      <c r="N265" s="171">
        <f>'General Liability'!AW$120*$BI265</f>
        <v>0</v>
      </c>
      <c r="O265" s="171">
        <f>'General Liability'!AX$120*$BI265</f>
        <v>0</v>
      </c>
      <c r="P265" s="171">
        <f>'General Liability'!AY$120*$BI265</f>
        <v>0</v>
      </c>
      <c r="Q265" s="171">
        <f>'General Liability'!AZ$120*$BI265</f>
        <v>0</v>
      </c>
      <c r="R265" s="171">
        <f>'General Liability'!BA$120*$BI265</f>
        <v>0</v>
      </c>
      <c r="S265" s="171">
        <f>'General Liability'!BB$120*$BI265</f>
        <v>0</v>
      </c>
      <c r="T265" s="171">
        <f>'General Liability'!BC$120*$BI265</f>
        <v>0</v>
      </c>
      <c r="U265" s="171">
        <f>'General Liability'!BD$120*$BI265</f>
        <v>0</v>
      </c>
      <c r="V265" s="171">
        <f>'General Liability'!BE$120*$BI265</f>
        <v>0</v>
      </c>
      <c r="W265" s="171">
        <f>'General Liability'!BF$120*$BI265</f>
        <v>0</v>
      </c>
      <c r="X265" s="171">
        <f>'General Liability'!BG$120*$BI265</f>
        <v>0</v>
      </c>
      <c r="Y265" s="171">
        <f>'General Liability'!BH$120*$BI265</f>
        <v>0</v>
      </c>
      <c r="Z265" s="171">
        <f>'General Liability'!BI$120*$BI265</f>
        <v>0</v>
      </c>
      <c r="AA265" s="171">
        <f>'General Liability'!BJ$120*$BI265</f>
        <v>0</v>
      </c>
      <c r="AB265" s="171">
        <f>'General Liability'!BK$120*$BI265</f>
        <v>0</v>
      </c>
      <c r="AC265" s="171">
        <f>'General Liability'!BL$120*$BI265</f>
        <v>0</v>
      </c>
      <c r="AD265" s="171">
        <f>'General Liability'!BM$120*$BI265</f>
        <v>0</v>
      </c>
      <c r="AE265" s="171">
        <f>'General Liability'!BN$120*$BI265</f>
        <v>0</v>
      </c>
      <c r="AF265" s="171">
        <f>'General Liability'!BO$120*$BI265</f>
        <v>0</v>
      </c>
      <c r="AG265" s="171">
        <f>'General Liability'!BP$120*$BI265</f>
        <v>0</v>
      </c>
      <c r="AH265" s="171">
        <f>'General Liability'!BQ$120*$BI265</f>
        <v>0</v>
      </c>
      <c r="AI265" s="171">
        <f>'General Liability'!BR$120*$BI265</f>
        <v>0</v>
      </c>
      <c r="AJ265" s="171">
        <f>'General Liability'!BS$120*$BI265</f>
        <v>0</v>
      </c>
      <c r="AK265" s="171">
        <f>'General Liability'!BT$120*$BI265</f>
        <v>0</v>
      </c>
      <c r="AL265" s="171">
        <f>'General Liability'!BU$120*$BI265</f>
        <v>0</v>
      </c>
      <c r="AM265" s="171">
        <f>'General Liability'!BV$120*$BI265</f>
        <v>0</v>
      </c>
      <c r="AN265" s="171">
        <f>'General Liability'!BW$120*$BI265</f>
        <v>0</v>
      </c>
      <c r="AO265" s="171">
        <f>'General Liability'!BX$120*$BI265</f>
        <v>0</v>
      </c>
      <c r="AP265" s="171">
        <f>'General Liability'!BY$120*$BI265</f>
        <v>0</v>
      </c>
      <c r="AQ265" s="171">
        <f>'General Liability'!BZ$120*$BI265</f>
        <v>0</v>
      </c>
      <c r="AR265" s="171">
        <f>'General Liability'!CA$120*$BI265</f>
        <v>0</v>
      </c>
      <c r="AS265" s="171">
        <f>'General Liability'!CB$120*$BI265</f>
        <v>0</v>
      </c>
      <c r="AT265" s="171">
        <f>'General Liability'!CC$120*$BI265</f>
        <v>0</v>
      </c>
      <c r="AU265" s="171">
        <f>'General Liability'!CD$120*$BI265</f>
        <v>0</v>
      </c>
      <c r="AV265" s="171">
        <f>'General Liability'!CE$120*$BI265</f>
        <v>0</v>
      </c>
      <c r="AW265" s="171">
        <f>'General Liability'!CF$120*$BI265</f>
        <v>0</v>
      </c>
      <c r="AX265" s="171">
        <f>'General Liability'!CG$120*$BI265</f>
        <v>0</v>
      </c>
      <c r="AY265" s="171">
        <f>'General Liability'!CH$120*$BI265</f>
        <v>0</v>
      </c>
      <c r="AZ265" s="171">
        <f>'General Liability'!CI$120*$BI265</f>
        <v>0</v>
      </c>
      <c r="BA265" s="171">
        <f>'General Liability'!CJ$120*$BI265</f>
        <v>0</v>
      </c>
      <c r="BB265" s="171">
        <f>'General Liability'!CK$120*$BI265</f>
        <v>0</v>
      </c>
      <c r="BC265" s="171">
        <f>'General Liability'!CL$120*$BI265</f>
        <v>0</v>
      </c>
      <c r="BD265" s="171">
        <f>'General Liability'!CM$120*$BI265</f>
        <v>0</v>
      </c>
      <c r="BE265" s="171">
        <f>'General Liability'!CN$120*$BI265</f>
        <v>0</v>
      </c>
      <c r="BF265" s="171">
        <f>'General Liability'!CO$120*$BI265</f>
        <v>0</v>
      </c>
      <c r="BG265" s="171">
        <f>'General Liability'!CP$120*$BI265</f>
        <v>0</v>
      </c>
      <c r="BI265" s="174">
        <f>SUMIF(Revenue!$P:$P,'GL - Import (US)'!$F265,Revenue!$I:$I)</f>
        <v>0</v>
      </c>
    </row>
    <row r="266" spans="1:61" s="173" customFormat="1" ht="12.75" hidden="1" customHeight="1">
      <c r="A266" s="179" t="s">
        <v>582</v>
      </c>
      <c r="B266" s="179" t="s">
        <v>435</v>
      </c>
      <c r="C266" s="170" t="str" cm="1">
        <f t="array" ref="C266">IFERROR(INDEX('Legal Entity'!B:B,MATCH('GL - Import (US)'!F266,'Legal Entity'!A:A,0),0),0)</f>
        <v>1610 - Corix Utilities Systems (Georgia) Inc.</v>
      </c>
      <c r="D266" s="170" t="str" cm="1">
        <f t="array" ref="D266">IFERROR(INDEX('Legal Entity'!C:C,MATCH(F266,'Legal Entity'!A:A,0),0),0)</f>
        <v>US</v>
      </c>
      <c r="E266" s="170" t="s">
        <v>631</v>
      </c>
      <c r="F266" s="170" t="s">
        <v>268</v>
      </c>
      <c r="G266" s="170"/>
      <c r="H266" s="171">
        <f>'General Liability'!AQ$120*$BI266</f>
        <v>0</v>
      </c>
      <c r="I266" s="171">
        <f>'General Liability'!AR$120*$BI266</f>
        <v>0</v>
      </c>
      <c r="J266" s="171">
        <f>'General Liability'!AS$120*$BI266</f>
        <v>0</v>
      </c>
      <c r="K266" s="171">
        <f>'General Liability'!AT$120*$BI266</f>
        <v>0</v>
      </c>
      <c r="L266" s="171">
        <f>'General Liability'!AU$120*$BI266</f>
        <v>0</v>
      </c>
      <c r="M266" s="171">
        <f>'General Liability'!AV$120*$BI266</f>
        <v>0</v>
      </c>
      <c r="N266" s="171">
        <f>'General Liability'!AW$120*$BI266</f>
        <v>0</v>
      </c>
      <c r="O266" s="171">
        <f>'General Liability'!AX$120*$BI266</f>
        <v>0</v>
      </c>
      <c r="P266" s="171">
        <f>'General Liability'!AY$120*$BI266</f>
        <v>0</v>
      </c>
      <c r="Q266" s="171">
        <f>'General Liability'!AZ$120*$BI266</f>
        <v>0</v>
      </c>
      <c r="R266" s="171">
        <f>'General Liability'!BA$120*$BI266</f>
        <v>0</v>
      </c>
      <c r="S266" s="171">
        <f>'General Liability'!BB$120*$BI266</f>
        <v>0</v>
      </c>
      <c r="T266" s="171">
        <f>'General Liability'!BC$120*$BI266</f>
        <v>0</v>
      </c>
      <c r="U266" s="171">
        <f>'General Liability'!BD$120*$BI266</f>
        <v>0</v>
      </c>
      <c r="V266" s="171">
        <f>'General Liability'!BE$120*$BI266</f>
        <v>0</v>
      </c>
      <c r="W266" s="171">
        <f>'General Liability'!BF$120*$BI266</f>
        <v>0</v>
      </c>
      <c r="X266" s="171">
        <f>'General Liability'!BG$120*$BI266</f>
        <v>0</v>
      </c>
      <c r="Y266" s="171">
        <f>'General Liability'!BH$120*$BI266</f>
        <v>0</v>
      </c>
      <c r="Z266" s="171">
        <f>'General Liability'!BI$120*$BI266</f>
        <v>0</v>
      </c>
      <c r="AA266" s="171">
        <f>'General Liability'!BJ$120*$BI266</f>
        <v>0</v>
      </c>
      <c r="AB266" s="171">
        <f>'General Liability'!BK$120*$BI266</f>
        <v>0</v>
      </c>
      <c r="AC266" s="171">
        <f>'General Liability'!BL$120*$BI266</f>
        <v>0</v>
      </c>
      <c r="AD266" s="171">
        <f>'General Liability'!BM$120*$BI266</f>
        <v>0</v>
      </c>
      <c r="AE266" s="171">
        <f>'General Liability'!BN$120*$BI266</f>
        <v>0</v>
      </c>
      <c r="AF266" s="171">
        <f>'General Liability'!BO$120*$BI266</f>
        <v>0</v>
      </c>
      <c r="AG266" s="171">
        <f>'General Liability'!BP$120*$BI266</f>
        <v>0</v>
      </c>
      <c r="AH266" s="171">
        <f>'General Liability'!BQ$120*$BI266</f>
        <v>0</v>
      </c>
      <c r="AI266" s="171">
        <f>'General Liability'!BR$120*$BI266</f>
        <v>0</v>
      </c>
      <c r="AJ266" s="171">
        <f>'General Liability'!BS$120*$BI266</f>
        <v>0</v>
      </c>
      <c r="AK266" s="171">
        <f>'General Liability'!BT$120*$BI266</f>
        <v>0</v>
      </c>
      <c r="AL266" s="171">
        <f>'General Liability'!BU$120*$BI266</f>
        <v>0</v>
      </c>
      <c r="AM266" s="171">
        <f>'General Liability'!BV$120*$BI266</f>
        <v>0</v>
      </c>
      <c r="AN266" s="171">
        <f>'General Liability'!BW$120*$BI266</f>
        <v>0</v>
      </c>
      <c r="AO266" s="171">
        <f>'General Liability'!BX$120*$BI266</f>
        <v>0</v>
      </c>
      <c r="AP266" s="171">
        <f>'General Liability'!BY$120*$BI266</f>
        <v>0</v>
      </c>
      <c r="AQ266" s="171">
        <f>'General Liability'!BZ$120*$BI266</f>
        <v>0</v>
      </c>
      <c r="AR266" s="171">
        <f>'General Liability'!CA$120*$BI266</f>
        <v>0</v>
      </c>
      <c r="AS266" s="171">
        <f>'General Liability'!CB$120*$BI266</f>
        <v>0</v>
      </c>
      <c r="AT266" s="171">
        <f>'General Liability'!CC$120*$BI266</f>
        <v>0</v>
      </c>
      <c r="AU266" s="171">
        <f>'General Liability'!CD$120*$BI266</f>
        <v>0</v>
      </c>
      <c r="AV266" s="171">
        <f>'General Liability'!CE$120*$BI266</f>
        <v>0</v>
      </c>
      <c r="AW266" s="171">
        <f>'General Liability'!CF$120*$BI266</f>
        <v>0</v>
      </c>
      <c r="AX266" s="171">
        <f>'General Liability'!CG$120*$BI266</f>
        <v>0</v>
      </c>
      <c r="AY266" s="171">
        <f>'General Liability'!CH$120*$BI266</f>
        <v>0</v>
      </c>
      <c r="AZ266" s="171">
        <f>'General Liability'!CI$120*$BI266</f>
        <v>0</v>
      </c>
      <c r="BA266" s="171">
        <f>'General Liability'!CJ$120*$BI266</f>
        <v>0</v>
      </c>
      <c r="BB266" s="171">
        <f>'General Liability'!CK$120*$BI266</f>
        <v>0</v>
      </c>
      <c r="BC266" s="171">
        <f>'General Liability'!CL$120*$BI266</f>
        <v>0</v>
      </c>
      <c r="BD266" s="171">
        <f>'General Liability'!CM$120*$BI266</f>
        <v>0</v>
      </c>
      <c r="BE266" s="171">
        <f>'General Liability'!CN$120*$BI266</f>
        <v>0</v>
      </c>
      <c r="BF266" s="171">
        <f>'General Liability'!CO$120*$BI266</f>
        <v>0</v>
      </c>
      <c r="BG266" s="171">
        <f>'General Liability'!CP$120*$BI266</f>
        <v>0</v>
      </c>
      <c r="BI266" s="174">
        <f>SUMIF(Revenue!$P:$P,'GL - Import (US)'!$F266,Revenue!$I:$I)</f>
        <v>0</v>
      </c>
    </row>
    <row r="267" spans="1:61" s="173" customFormat="1" ht="12.75" hidden="1" customHeight="1">
      <c r="A267" s="179" t="s">
        <v>582</v>
      </c>
      <c r="B267" s="179" t="s">
        <v>435</v>
      </c>
      <c r="C267" s="170" t="str" cm="1">
        <f t="array" ref="C267">IFERROR(INDEX('Legal Entity'!B:B,MATCH('GL - Import (US)'!F267,'Legal Entity'!A:A,0),0),0)</f>
        <v>1116 - CAROLINA WATER SERVICE, INC. OF NORTH CAROLINA</v>
      </c>
      <c r="D267" s="170" t="str" cm="1">
        <f t="array" ref="D267">IFERROR(INDEX('Legal Entity'!C:C,MATCH(F267,'Legal Entity'!A:A,0),0),0)</f>
        <v>US</v>
      </c>
      <c r="E267" s="170" t="s">
        <v>631</v>
      </c>
      <c r="F267" s="170" t="s">
        <v>14</v>
      </c>
      <c r="G267" s="170"/>
      <c r="H267" s="171">
        <f>'General Liability'!AQ$120*$BI267</f>
        <v>0</v>
      </c>
      <c r="I267" s="171">
        <f>'General Liability'!AR$120*$BI267</f>
        <v>0</v>
      </c>
      <c r="J267" s="171">
        <f>'General Liability'!AS$120*$BI267</f>
        <v>0</v>
      </c>
      <c r="K267" s="171">
        <f>'General Liability'!AT$120*$BI267</f>
        <v>0</v>
      </c>
      <c r="L267" s="171">
        <f>'General Liability'!AU$120*$BI267</f>
        <v>0</v>
      </c>
      <c r="M267" s="171">
        <f>'General Liability'!AV$120*$BI267</f>
        <v>0</v>
      </c>
      <c r="N267" s="171">
        <f>'General Liability'!AW$120*$BI267</f>
        <v>0</v>
      </c>
      <c r="O267" s="171">
        <f>'General Liability'!AX$120*$BI267</f>
        <v>0</v>
      </c>
      <c r="P267" s="171">
        <f>'General Liability'!AY$120*$BI267</f>
        <v>0</v>
      </c>
      <c r="Q267" s="171">
        <f>'General Liability'!AZ$120*$BI267</f>
        <v>0</v>
      </c>
      <c r="R267" s="171">
        <f>'General Liability'!BA$120*$BI267</f>
        <v>0</v>
      </c>
      <c r="S267" s="171">
        <f>'General Liability'!BB$120*$BI267</f>
        <v>0</v>
      </c>
      <c r="T267" s="171">
        <f>'General Liability'!BC$120*$BI267</f>
        <v>0</v>
      </c>
      <c r="U267" s="171">
        <f>'General Liability'!BD$120*$BI267</f>
        <v>0</v>
      </c>
      <c r="V267" s="171">
        <f>'General Liability'!BE$120*$BI267</f>
        <v>0</v>
      </c>
      <c r="W267" s="171">
        <f>'General Liability'!BF$120*$BI267</f>
        <v>0</v>
      </c>
      <c r="X267" s="171">
        <f>'General Liability'!BG$120*$BI267</f>
        <v>0</v>
      </c>
      <c r="Y267" s="171">
        <f>'General Liability'!BH$120*$BI267</f>
        <v>0</v>
      </c>
      <c r="Z267" s="171">
        <f>'General Liability'!BI$120*$BI267</f>
        <v>0</v>
      </c>
      <c r="AA267" s="171">
        <f>'General Liability'!BJ$120*$BI267</f>
        <v>0</v>
      </c>
      <c r="AB267" s="171">
        <f>'General Liability'!BK$120*$BI267</f>
        <v>0</v>
      </c>
      <c r="AC267" s="171">
        <f>'General Liability'!BL$120*$BI267</f>
        <v>0</v>
      </c>
      <c r="AD267" s="171">
        <f>'General Liability'!BM$120*$BI267</f>
        <v>0</v>
      </c>
      <c r="AE267" s="171">
        <f>'General Liability'!BN$120*$BI267</f>
        <v>0</v>
      </c>
      <c r="AF267" s="171">
        <f>'General Liability'!BO$120*$BI267</f>
        <v>0</v>
      </c>
      <c r="AG267" s="171">
        <f>'General Liability'!BP$120*$BI267</f>
        <v>0</v>
      </c>
      <c r="AH267" s="171">
        <f>'General Liability'!BQ$120*$BI267</f>
        <v>0</v>
      </c>
      <c r="AI267" s="171">
        <f>'General Liability'!BR$120*$BI267</f>
        <v>0</v>
      </c>
      <c r="AJ267" s="171">
        <f>'General Liability'!BS$120*$BI267</f>
        <v>0</v>
      </c>
      <c r="AK267" s="171">
        <f>'General Liability'!BT$120*$BI267</f>
        <v>0</v>
      </c>
      <c r="AL267" s="171">
        <f>'General Liability'!BU$120*$BI267</f>
        <v>0</v>
      </c>
      <c r="AM267" s="171">
        <f>'General Liability'!BV$120*$BI267</f>
        <v>0</v>
      </c>
      <c r="AN267" s="171">
        <f>'General Liability'!BW$120*$BI267</f>
        <v>0</v>
      </c>
      <c r="AO267" s="171">
        <f>'General Liability'!BX$120*$BI267</f>
        <v>0</v>
      </c>
      <c r="AP267" s="171">
        <f>'General Liability'!BY$120*$BI267</f>
        <v>0</v>
      </c>
      <c r="AQ267" s="171">
        <f>'General Liability'!BZ$120*$BI267</f>
        <v>0</v>
      </c>
      <c r="AR267" s="171">
        <f>'General Liability'!CA$120*$BI267</f>
        <v>0</v>
      </c>
      <c r="AS267" s="171">
        <f>'General Liability'!CB$120*$BI267</f>
        <v>0</v>
      </c>
      <c r="AT267" s="171">
        <f>'General Liability'!CC$120*$BI267</f>
        <v>0</v>
      </c>
      <c r="AU267" s="171">
        <f>'General Liability'!CD$120*$BI267</f>
        <v>0</v>
      </c>
      <c r="AV267" s="171">
        <f>'General Liability'!CE$120*$BI267</f>
        <v>0</v>
      </c>
      <c r="AW267" s="171">
        <f>'General Liability'!CF$120*$BI267</f>
        <v>0</v>
      </c>
      <c r="AX267" s="171">
        <f>'General Liability'!CG$120*$BI267</f>
        <v>0</v>
      </c>
      <c r="AY267" s="171">
        <f>'General Liability'!CH$120*$BI267</f>
        <v>0</v>
      </c>
      <c r="AZ267" s="171">
        <f>'General Liability'!CI$120*$BI267</f>
        <v>0</v>
      </c>
      <c r="BA267" s="171">
        <f>'General Liability'!CJ$120*$BI267</f>
        <v>0</v>
      </c>
      <c r="BB267" s="171">
        <f>'General Liability'!CK$120*$BI267</f>
        <v>0</v>
      </c>
      <c r="BC267" s="171">
        <f>'General Liability'!CL$120*$BI267</f>
        <v>0</v>
      </c>
      <c r="BD267" s="171">
        <f>'General Liability'!CM$120*$BI267</f>
        <v>0</v>
      </c>
      <c r="BE267" s="171">
        <f>'General Liability'!CN$120*$BI267</f>
        <v>0</v>
      </c>
      <c r="BF267" s="171">
        <f>'General Liability'!CO$120*$BI267</f>
        <v>0</v>
      </c>
      <c r="BG267" s="171">
        <f>'General Liability'!CP$120*$BI267</f>
        <v>0</v>
      </c>
      <c r="BI267" s="174">
        <f>SUMIF(Revenue!$P:$P,'GL - Import (US)'!$F267,Revenue!$I:$I)</f>
        <v>0</v>
      </c>
    </row>
    <row r="268" spans="1:61" s="173" customFormat="1" ht="12.75" hidden="1" customHeight="1">
      <c r="A268" s="179" t="s">
        <v>582</v>
      </c>
      <c r="B268" s="179" t="s">
        <v>435</v>
      </c>
      <c r="C268" s="170" t="str" cm="1">
        <f t="array" ref="C268">IFERROR(INDEX('Legal Entity'!B:B,MATCH('GL - Import (US)'!F268,'Legal Entity'!A:A,0),0),0)</f>
        <v>1146 - Blue Granite Water Company, Inc.</v>
      </c>
      <c r="D268" s="170" t="str" cm="1">
        <f t="array" ref="D268">IFERROR(INDEX('Legal Entity'!C:C,MATCH(F268,'Legal Entity'!A:A,0),0),0)</f>
        <v>US</v>
      </c>
      <c r="E268" s="170" t="s">
        <v>631</v>
      </c>
      <c r="F268" s="170" t="s">
        <v>23</v>
      </c>
      <c r="G268" s="170"/>
      <c r="H268" s="171">
        <f>'General Liability'!AQ$120*$BI268</f>
        <v>0</v>
      </c>
      <c r="I268" s="171">
        <f>'General Liability'!AR$120*$BI268</f>
        <v>0</v>
      </c>
      <c r="J268" s="171">
        <f>'General Liability'!AS$120*$BI268</f>
        <v>0</v>
      </c>
      <c r="K268" s="171">
        <f>'General Liability'!AT$120*$BI268</f>
        <v>0</v>
      </c>
      <c r="L268" s="171">
        <f>'General Liability'!AU$120*$BI268</f>
        <v>0</v>
      </c>
      <c r="M268" s="171">
        <f>'General Liability'!AV$120*$BI268</f>
        <v>0</v>
      </c>
      <c r="N268" s="171">
        <f>'General Liability'!AW$120*$BI268</f>
        <v>0</v>
      </c>
      <c r="O268" s="171">
        <f>'General Liability'!AX$120*$BI268</f>
        <v>0</v>
      </c>
      <c r="P268" s="171">
        <f>'General Liability'!AY$120*$BI268</f>
        <v>0</v>
      </c>
      <c r="Q268" s="171">
        <f>'General Liability'!AZ$120*$BI268</f>
        <v>0</v>
      </c>
      <c r="R268" s="171">
        <f>'General Liability'!BA$120*$BI268</f>
        <v>0</v>
      </c>
      <c r="S268" s="171">
        <f>'General Liability'!BB$120*$BI268</f>
        <v>0</v>
      </c>
      <c r="T268" s="171">
        <f>'General Liability'!BC$120*$BI268</f>
        <v>0</v>
      </c>
      <c r="U268" s="171">
        <f>'General Liability'!BD$120*$BI268</f>
        <v>0</v>
      </c>
      <c r="V268" s="171">
        <f>'General Liability'!BE$120*$BI268</f>
        <v>0</v>
      </c>
      <c r="W268" s="171">
        <f>'General Liability'!BF$120*$BI268</f>
        <v>0</v>
      </c>
      <c r="X268" s="171">
        <f>'General Liability'!BG$120*$BI268</f>
        <v>0</v>
      </c>
      <c r="Y268" s="171">
        <f>'General Liability'!BH$120*$BI268</f>
        <v>0</v>
      </c>
      <c r="Z268" s="171">
        <f>'General Liability'!BI$120*$BI268</f>
        <v>0</v>
      </c>
      <c r="AA268" s="171">
        <f>'General Liability'!BJ$120*$BI268</f>
        <v>0</v>
      </c>
      <c r="AB268" s="171">
        <f>'General Liability'!BK$120*$BI268</f>
        <v>0</v>
      </c>
      <c r="AC268" s="171">
        <f>'General Liability'!BL$120*$BI268</f>
        <v>0</v>
      </c>
      <c r="AD268" s="171">
        <f>'General Liability'!BM$120*$BI268</f>
        <v>0</v>
      </c>
      <c r="AE268" s="171">
        <f>'General Liability'!BN$120*$BI268</f>
        <v>0</v>
      </c>
      <c r="AF268" s="171">
        <f>'General Liability'!BO$120*$BI268</f>
        <v>0</v>
      </c>
      <c r="AG268" s="171">
        <f>'General Liability'!BP$120*$BI268</f>
        <v>0</v>
      </c>
      <c r="AH268" s="171">
        <f>'General Liability'!BQ$120*$BI268</f>
        <v>0</v>
      </c>
      <c r="AI268" s="171">
        <f>'General Liability'!BR$120*$BI268</f>
        <v>0</v>
      </c>
      <c r="AJ268" s="171">
        <f>'General Liability'!BS$120*$BI268</f>
        <v>0</v>
      </c>
      <c r="AK268" s="171">
        <f>'General Liability'!BT$120*$BI268</f>
        <v>0</v>
      </c>
      <c r="AL268" s="171">
        <f>'General Liability'!BU$120*$BI268</f>
        <v>0</v>
      </c>
      <c r="AM268" s="171">
        <f>'General Liability'!BV$120*$BI268</f>
        <v>0</v>
      </c>
      <c r="AN268" s="171">
        <f>'General Liability'!BW$120*$BI268</f>
        <v>0</v>
      </c>
      <c r="AO268" s="171">
        <f>'General Liability'!BX$120*$BI268</f>
        <v>0</v>
      </c>
      <c r="AP268" s="171">
        <f>'General Liability'!BY$120*$BI268</f>
        <v>0</v>
      </c>
      <c r="AQ268" s="171">
        <f>'General Liability'!BZ$120*$BI268</f>
        <v>0</v>
      </c>
      <c r="AR268" s="171">
        <f>'General Liability'!CA$120*$BI268</f>
        <v>0</v>
      </c>
      <c r="AS268" s="171">
        <f>'General Liability'!CB$120*$BI268</f>
        <v>0</v>
      </c>
      <c r="AT268" s="171">
        <f>'General Liability'!CC$120*$BI268</f>
        <v>0</v>
      </c>
      <c r="AU268" s="171">
        <f>'General Liability'!CD$120*$BI268</f>
        <v>0</v>
      </c>
      <c r="AV268" s="171">
        <f>'General Liability'!CE$120*$BI268</f>
        <v>0</v>
      </c>
      <c r="AW268" s="171">
        <f>'General Liability'!CF$120*$BI268</f>
        <v>0</v>
      </c>
      <c r="AX268" s="171">
        <f>'General Liability'!CG$120*$BI268</f>
        <v>0</v>
      </c>
      <c r="AY268" s="171">
        <f>'General Liability'!CH$120*$BI268</f>
        <v>0</v>
      </c>
      <c r="AZ268" s="171">
        <f>'General Liability'!CI$120*$BI268</f>
        <v>0</v>
      </c>
      <c r="BA268" s="171">
        <f>'General Liability'!CJ$120*$BI268</f>
        <v>0</v>
      </c>
      <c r="BB268" s="171">
        <f>'General Liability'!CK$120*$BI268</f>
        <v>0</v>
      </c>
      <c r="BC268" s="171">
        <f>'General Liability'!CL$120*$BI268</f>
        <v>0</v>
      </c>
      <c r="BD268" s="171">
        <f>'General Liability'!CM$120*$BI268</f>
        <v>0</v>
      </c>
      <c r="BE268" s="171">
        <f>'General Liability'!CN$120*$BI268</f>
        <v>0</v>
      </c>
      <c r="BF268" s="171">
        <f>'General Liability'!CO$120*$BI268</f>
        <v>0</v>
      </c>
      <c r="BG268" s="171">
        <f>'General Liability'!CP$120*$BI268</f>
        <v>0</v>
      </c>
      <c r="BI268" s="174">
        <f>SUMIF(Revenue!$P:$P,'GL - Import (US)'!$F268,Revenue!$I:$I)</f>
        <v>0</v>
      </c>
    </row>
    <row r="269" spans="1:61" s="173" customFormat="1" ht="12.75" hidden="1" customHeight="1">
      <c r="A269" s="179" t="s">
        <v>582</v>
      </c>
      <c r="B269" s="179" t="s">
        <v>435</v>
      </c>
      <c r="C269" s="170" t="str" cm="1">
        <f t="array" ref="C269">IFERROR(INDEX('Legal Entity'!B:B,MATCH('GL - Import (US)'!F269,'Legal Entity'!A:A,0),0),0)</f>
        <v>1120 - UTILITIES, INC. OF FLORIDA</v>
      </c>
      <c r="D269" s="170" t="str" cm="1">
        <f t="array" ref="D269">IFERROR(INDEX('Legal Entity'!C:C,MATCH(F269,'Legal Entity'!A:A,0),0),0)</f>
        <v>US</v>
      </c>
      <c r="E269" s="170" t="s">
        <v>631</v>
      </c>
      <c r="F269" s="170" t="s">
        <v>16</v>
      </c>
      <c r="G269" s="170"/>
      <c r="H269" s="171">
        <f>'General Liability'!AQ$120*$BI269</f>
        <v>0</v>
      </c>
      <c r="I269" s="171">
        <f>'General Liability'!AR$120*$BI269</f>
        <v>0</v>
      </c>
      <c r="J269" s="171">
        <f>'General Liability'!AS$120*$BI269</f>
        <v>0</v>
      </c>
      <c r="K269" s="171">
        <f>'General Liability'!AT$120*$BI269</f>
        <v>0</v>
      </c>
      <c r="L269" s="171">
        <f>'General Liability'!AU$120*$BI269</f>
        <v>0</v>
      </c>
      <c r="M269" s="171">
        <f>'General Liability'!AV$120*$BI269</f>
        <v>0</v>
      </c>
      <c r="N269" s="171">
        <f>'General Liability'!AW$120*$BI269</f>
        <v>0</v>
      </c>
      <c r="O269" s="171">
        <f>'General Liability'!AX$120*$BI269</f>
        <v>0</v>
      </c>
      <c r="P269" s="171">
        <f>'General Liability'!AY$120*$BI269</f>
        <v>0</v>
      </c>
      <c r="Q269" s="171">
        <f>'General Liability'!AZ$120*$BI269</f>
        <v>0</v>
      </c>
      <c r="R269" s="171">
        <f>'General Liability'!BA$120*$BI269</f>
        <v>0</v>
      </c>
      <c r="S269" s="171">
        <f>'General Liability'!BB$120*$BI269</f>
        <v>0</v>
      </c>
      <c r="T269" s="171">
        <f>'General Liability'!BC$120*$BI269</f>
        <v>0</v>
      </c>
      <c r="U269" s="171">
        <f>'General Liability'!BD$120*$BI269</f>
        <v>0</v>
      </c>
      <c r="V269" s="171">
        <f>'General Liability'!BE$120*$BI269</f>
        <v>0</v>
      </c>
      <c r="W269" s="171">
        <f>'General Liability'!BF$120*$BI269</f>
        <v>0</v>
      </c>
      <c r="X269" s="171">
        <f>'General Liability'!BG$120*$BI269</f>
        <v>0</v>
      </c>
      <c r="Y269" s="171">
        <f>'General Liability'!BH$120*$BI269</f>
        <v>0</v>
      </c>
      <c r="Z269" s="171">
        <f>'General Liability'!BI$120*$BI269</f>
        <v>0</v>
      </c>
      <c r="AA269" s="171">
        <f>'General Liability'!BJ$120*$BI269</f>
        <v>0</v>
      </c>
      <c r="AB269" s="171">
        <f>'General Liability'!BK$120*$BI269</f>
        <v>0</v>
      </c>
      <c r="AC269" s="171">
        <f>'General Liability'!BL$120*$BI269</f>
        <v>0</v>
      </c>
      <c r="AD269" s="171">
        <f>'General Liability'!BM$120*$BI269</f>
        <v>0</v>
      </c>
      <c r="AE269" s="171">
        <f>'General Liability'!BN$120*$BI269</f>
        <v>0</v>
      </c>
      <c r="AF269" s="171">
        <f>'General Liability'!BO$120*$BI269</f>
        <v>0</v>
      </c>
      <c r="AG269" s="171">
        <f>'General Liability'!BP$120*$BI269</f>
        <v>0</v>
      </c>
      <c r="AH269" s="171">
        <f>'General Liability'!BQ$120*$BI269</f>
        <v>0</v>
      </c>
      <c r="AI269" s="171">
        <f>'General Liability'!BR$120*$BI269</f>
        <v>0</v>
      </c>
      <c r="AJ269" s="171">
        <f>'General Liability'!BS$120*$BI269</f>
        <v>0</v>
      </c>
      <c r="AK269" s="171">
        <f>'General Liability'!BT$120*$BI269</f>
        <v>0</v>
      </c>
      <c r="AL269" s="171">
        <f>'General Liability'!BU$120*$BI269</f>
        <v>0</v>
      </c>
      <c r="AM269" s="171">
        <f>'General Liability'!BV$120*$BI269</f>
        <v>0</v>
      </c>
      <c r="AN269" s="171">
        <f>'General Liability'!BW$120*$BI269</f>
        <v>0</v>
      </c>
      <c r="AO269" s="171">
        <f>'General Liability'!BX$120*$BI269</f>
        <v>0</v>
      </c>
      <c r="AP269" s="171">
        <f>'General Liability'!BY$120*$BI269</f>
        <v>0</v>
      </c>
      <c r="AQ269" s="171">
        <f>'General Liability'!BZ$120*$BI269</f>
        <v>0</v>
      </c>
      <c r="AR269" s="171">
        <f>'General Liability'!CA$120*$BI269</f>
        <v>0</v>
      </c>
      <c r="AS269" s="171">
        <f>'General Liability'!CB$120*$BI269</f>
        <v>0</v>
      </c>
      <c r="AT269" s="171">
        <f>'General Liability'!CC$120*$BI269</f>
        <v>0</v>
      </c>
      <c r="AU269" s="171">
        <f>'General Liability'!CD$120*$BI269</f>
        <v>0</v>
      </c>
      <c r="AV269" s="171">
        <f>'General Liability'!CE$120*$BI269</f>
        <v>0</v>
      </c>
      <c r="AW269" s="171">
        <f>'General Liability'!CF$120*$BI269</f>
        <v>0</v>
      </c>
      <c r="AX269" s="171">
        <f>'General Liability'!CG$120*$BI269</f>
        <v>0</v>
      </c>
      <c r="AY269" s="171">
        <f>'General Liability'!CH$120*$BI269</f>
        <v>0</v>
      </c>
      <c r="AZ269" s="171">
        <f>'General Liability'!CI$120*$BI269</f>
        <v>0</v>
      </c>
      <c r="BA269" s="171">
        <f>'General Liability'!CJ$120*$BI269</f>
        <v>0</v>
      </c>
      <c r="BB269" s="171">
        <f>'General Liability'!CK$120*$BI269</f>
        <v>0</v>
      </c>
      <c r="BC269" s="171">
        <f>'General Liability'!CL$120*$BI269</f>
        <v>0</v>
      </c>
      <c r="BD269" s="171">
        <f>'General Liability'!CM$120*$BI269</f>
        <v>0</v>
      </c>
      <c r="BE269" s="171">
        <f>'General Liability'!CN$120*$BI269</f>
        <v>0</v>
      </c>
      <c r="BF269" s="171">
        <f>'General Liability'!CO$120*$BI269</f>
        <v>0</v>
      </c>
      <c r="BG269" s="171">
        <f>'General Liability'!CP$120*$BI269</f>
        <v>0</v>
      </c>
      <c r="BI269" s="174">
        <f>SUMIF(Revenue!$P:$P,'GL - Import (US)'!$F269,Revenue!$I:$I)</f>
        <v>0</v>
      </c>
    </row>
    <row r="270" spans="1:61" s="173" customFormat="1" ht="12.75" hidden="1" customHeight="1">
      <c r="A270" s="179" t="s">
        <v>582</v>
      </c>
      <c r="B270" s="179" t="s">
        <v>435</v>
      </c>
      <c r="C270" s="170" t="str" cm="1">
        <f t="array" ref="C270">IFERROR(INDEX('Legal Entity'!B:B,MATCH('GL - Import (US)'!F270,'Legal Entity'!A:A,0),0),0)</f>
        <v>1210 - Fairbanks Sewer &amp; Water Inc.</v>
      </c>
      <c r="D270" s="170" t="str" cm="1">
        <f t="array" ref="D270">IFERROR(INDEX('Legal Entity'!C:C,MATCH(F270,'Legal Entity'!A:A,0),0),0)</f>
        <v>US</v>
      </c>
      <c r="E270" s="170" t="s">
        <v>631</v>
      </c>
      <c r="F270" s="170" t="s">
        <v>649</v>
      </c>
      <c r="G270" s="170"/>
      <c r="H270" s="171">
        <f>'General Liability'!AQ$120*$BI270</f>
        <v>0</v>
      </c>
      <c r="I270" s="171">
        <f>'General Liability'!AR$120*$BI270</f>
        <v>0</v>
      </c>
      <c r="J270" s="171">
        <f>'General Liability'!AS$120*$BI270</f>
        <v>0</v>
      </c>
      <c r="K270" s="171">
        <f>'General Liability'!AT$120*$BI270</f>
        <v>0</v>
      </c>
      <c r="L270" s="171">
        <f>'General Liability'!AU$120*$BI270</f>
        <v>0</v>
      </c>
      <c r="M270" s="171">
        <f>'General Liability'!AV$120*$BI270</f>
        <v>0</v>
      </c>
      <c r="N270" s="171">
        <f>'General Liability'!AW$120*$BI270</f>
        <v>0</v>
      </c>
      <c r="O270" s="171">
        <f>'General Liability'!AX$120*$BI270</f>
        <v>0</v>
      </c>
      <c r="P270" s="171">
        <f>'General Liability'!AY$120*$BI270</f>
        <v>0</v>
      </c>
      <c r="Q270" s="171">
        <f>'General Liability'!AZ$120*$BI270</f>
        <v>0</v>
      </c>
      <c r="R270" s="171">
        <f>'General Liability'!BA$120*$BI270</f>
        <v>0</v>
      </c>
      <c r="S270" s="171">
        <f>'General Liability'!BB$120*$BI270</f>
        <v>0</v>
      </c>
      <c r="T270" s="171">
        <f>'General Liability'!BC$120*$BI270</f>
        <v>0</v>
      </c>
      <c r="U270" s="171">
        <f>'General Liability'!BD$120*$BI270</f>
        <v>0</v>
      </c>
      <c r="V270" s="171">
        <f>'General Liability'!BE$120*$BI270</f>
        <v>0</v>
      </c>
      <c r="W270" s="171">
        <f>'General Liability'!BF$120*$BI270</f>
        <v>0</v>
      </c>
      <c r="X270" s="171">
        <f>'General Liability'!BG$120*$BI270</f>
        <v>0</v>
      </c>
      <c r="Y270" s="171">
        <f>'General Liability'!BH$120*$BI270</f>
        <v>0</v>
      </c>
      <c r="Z270" s="171">
        <f>'General Liability'!BI$120*$BI270</f>
        <v>0</v>
      </c>
      <c r="AA270" s="171">
        <f>'General Liability'!BJ$120*$BI270</f>
        <v>0</v>
      </c>
      <c r="AB270" s="171">
        <f>'General Liability'!BK$120*$BI270</f>
        <v>0</v>
      </c>
      <c r="AC270" s="171">
        <f>'General Liability'!BL$120*$BI270</f>
        <v>0</v>
      </c>
      <c r="AD270" s="171">
        <f>'General Liability'!BM$120*$BI270</f>
        <v>0</v>
      </c>
      <c r="AE270" s="171">
        <f>'General Liability'!BN$120*$BI270</f>
        <v>0</v>
      </c>
      <c r="AF270" s="171">
        <f>'General Liability'!BO$120*$BI270</f>
        <v>0</v>
      </c>
      <c r="AG270" s="171">
        <f>'General Liability'!BP$120*$BI270</f>
        <v>0</v>
      </c>
      <c r="AH270" s="171">
        <f>'General Liability'!BQ$120*$BI270</f>
        <v>0</v>
      </c>
      <c r="AI270" s="171">
        <f>'General Liability'!BR$120*$BI270</f>
        <v>0</v>
      </c>
      <c r="AJ270" s="171">
        <f>'General Liability'!BS$120*$BI270</f>
        <v>0</v>
      </c>
      <c r="AK270" s="171">
        <f>'General Liability'!BT$120*$BI270</f>
        <v>0</v>
      </c>
      <c r="AL270" s="171">
        <f>'General Liability'!BU$120*$BI270</f>
        <v>0</v>
      </c>
      <c r="AM270" s="171">
        <f>'General Liability'!BV$120*$BI270</f>
        <v>0</v>
      </c>
      <c r="AN270" s="171">
        <f>'General Liability'!BW$120*$BI270</f>
        <v>0</v>
      </c>
      <c r="AO270" s="171">
        <f>'General Liability'!BX$120*$BI270</f>
        <v>0</v>
      </c>
      <c r="AP270" s="171">
        <f>'General Liability'!BY$120*$BI270</f>
        <v>0</v>
      </c>
      <c r="AQ270" s="171">
        <f>'General Liability'!BZ$120*$BI270</f>
        <v>0</v>
      </c>
      <c r="AR270" s="171">
        <f>'General Liability'!CA$120*$BI270</f>
        <v>0</v>
      </c>
      <c r="AS270" s="171">
        <f>'General Liability'!CB$120*$BI270</f>
        <v>0</v>
      </c>
      <c r="AT270" s="171">
        <f>'General Liability'!CC$120*$BI270</f>
        <v>0</v>
      </c>
      <c r="AU270" s="171">
        <f>'General Liability'!CD$120*$BI270</f>
        <v>0</v>
      </c>
      <c r="AV270" s="171">
        <f>'General Liability'!CE$120*$BI270</f>
        <v>0</v>
      </c>
      <c r="AW270" s="171">
        <f>'General Liability'!CF$120*$BI270</f>
        <v>0</v>
      </c>
      <c r="AX270" s="171">
        <f>'General Liability'!CG$120*$BI270</f>
        <v>0</v>
      </c>
      <c r="AY270" s="171">
        <f>'General Liability'!CH$120*$BI270</f>
        <v>0</v>
      </c>
      <c r="AZ270" s="171">
        <f>'General Liability'!CI$120*$BI270</f>
        <v>0</v>
      </c>
      <c r="BA270" s="171">
        <f>'General Liability'!CJ$120*$BI270</f>
        <v>0</v>
      </c>
      <c r="BB270" s="171">
        <f>'General Liability'!CK$120*$BI270</f>
        <v>0</v>
      </c>
      <c r="BC270" s="171">
        <f>'General Liability'!CL$120*$BI270</f>
        <v>0</v>
      </c>
      <c r="BD270" s="171">
        <f>'General Liability'!CM$120*$BI270</f>
        <v>0</v>
      </c>
      <c r="BE270" s="171">
        <f>'General Liability'!CN$120*$BI270</f>
        <v>0</v>
      </c>
      <c r="BF270" s="171">
        <f>'General Liability'!CO$120*$BI270</f>
        <v>0</v>
      </c>
      <c r="BG270" s="171">
        <f>'General Liability'!CP$120*$BI270</f>
        <v>0</v>
      </c>
      <c r="BI270" s="174">
        <f>SUMIF(Revenue!$P:$P,'GL - Import (US)'!$F270,Revenue!$I:$I)</f>
        <v>0</v>
      </c>
    </row>
    <row r="271" spans="1:61" s="173" customFormat="1" ht="12.75" hidden="1" customHeight="1">
      <c r="A271" s="179" t="s">
        <v>582</v>
      </c>
      <c r="B271" s="179" t="s">
        <v>435</v>
      </c>
      <c r="C271" s="170" t="str" cm="1">
        <f t="array" ref="C271">IFERROR(INDEX('Legal Entity'!B:B,MATCH('GL - Import (US)'!F271,'Legal Entity'!A:A,0),0),0)</f>
        <v>1215 - Golden Heart Utilities, Inc.</v>
      </c>
      <c r="D271" s="170" t="str" cm="1">
        <f t="array" ref="D271">IFERROR(INDEX('Legal Entity'!C:C,MATCH(F271,'Legal Entity'!A:A,0),0),0)</f>
        <v>US</v>
      </c>
      <c r="E271" s="170" t="s">
        <v>631</v>
      </c>
      <c r="F271" s="170" t="s">
        <v>37</v>
      </c>
      <c r="G271" s="170"/>
      <c r="H271" s="171">
        <f>'General Liability'!AQ$120*$BI271</f>
        <v>32.954056347411033</v>
      </c>
      <c r="I271" s="171">
        <f>'General Liability'!AR$120*$BI271</f>
        <v>32.954056347411033</v>
      </c>
      <c r="J271" s="171">
        <f>'General Liability'!AS$120*$BI271</f>
        <v>32.954056347411033</v>
      </c>
      <c r="K271" s="171">
        <f>'General Liability'!AT$120*$BI271</f>
        <v>32.954056347411033</v>
      </c>
      <c r="L271" s="171">
        <f>'General Liability'!AU$120*$BI271</f>
        <v>32.954056347411033</v>
      </c>
      <c r="M271" s="171">
        <f>'General Liability'!AV$120*$BI271</f>
        <v>32.954056347411033</v>
      </c>
      <c r="N271" s="171">
        <f>'General Liability'!AW$120*$BI271</f>
        <v>32.954056347411033</v>
      </c>
      <c r="O271" s="171">
        <f>'General Liability'!AX$120*$BI271</f>
        <v>35.425610573466862</v>
      </c>
      <c r="P271" s="171">
        <f>'General Liability'!AY$120*$BI271</f>
        <v>35.425610573466862</v>
      </c>
      <c r="Q271" s="171">
        <f>'General Liability'!AZ$120*$BI271</f>
        <v>35.425610573466862</v>
      </c>
      <c r="R271" s="171">
        <f>'General Liability'!BA$120*$BI271</f>
        <v>35.425610573466862</v>
      </c>
      <c r="S271" s="171">
        <f>'General Liability'!BB$120*$BI271</f>
        <v>35.425610573466862</v>
      </c>
      <c r="T271" s="171">
        <f>'General Liability'!BC$120*$BI271</f>
        <v>35.425610573466862</v>
      </c>
      <c r="U271" s="171">
        <f>'General Liability'!BD$120*$BI271</f>
        <v>35.425610573466862</v>
      </c>
      <c r="V271" s="171">
        <f>'General Liability'!BE$120*$BI271</f>
        <v>35.425610573466862</v>
      </c>
      <c r="W271" s="171">
        <f>'General Liability'!BF$120*$BI271</f>
        <v>35.425610573466862</v>
      </c>
      <c r="X271" s="171">
        <f>'General Liability'!BG$120*$BI271</f>
        <v>35.425610573466862</v>
      </c>
      <c r="Y271" s="171">
        <f>'General Liability'!BH$120*$BI271</f>
        <v>35.425610573466862</v>
      </c>
      <c r="Z271" s="171">
        <f>'General Liability'!BI$120*$BI271</f>
        <v>35.425610573466862</v>
      </c>
      <c r="AA271" s="171">
        <f>'General Liability'!BJ$120*$BI271</f>
        <v>38.082531366476879</v>
      </c>
      <c r="AB271" s="171">
        <f>'General Liability'!BK$120*$BI271</f>
        <v>38.082531366476879</v>
      </c>
      <c r="AC271" s="171">
        <f>'General Liability'!BL$120*$BI271</f>
        <v>38.082531366476879</v>
      </c>
      <c r="AD271" s="171">
        <f>'General Liability'!BM$120*$BI271</f>
        <v>38.082531366476879</v>
      </c>
      <c r="AE271" s="171">
        <f>'General Liability'!BN$120*$BI271</f>
        <v>38.082531366476879</v>
      </c>
      <c r="AF271" s="171">
        <f>'General Liability'!BO$120*$BI271</f>
        <v>38.082531366476879</v>
      </c>
      <c r="AG271" s="171">
        <f>'General Liability'!BP$120*$BI271</f>
        <v>38.082531366476879</v>
      </c>
      <c r="AH271" s="171">
        <f>'General Liability'!BQ$120*$BI271</f>
        <v>38.082531366476879</v>
      </c>
      <c r="AI271" s="171">
        <f>'General Liability'!BR$120*$BI271</f>
        <v>38.082531366476879</v>
      </c>
      <c r="AJ271" s="171">
        <f>'General Liability'!BS$120*$BI271</f>
        <v>38.082531366476879</v>
      </c>
      <c r="AK271" s="171">
        <f>'General Liability'!BT$120*$BI271</f>
        <v>38.082531366476879</v>
      </c>
      <c r="AL271" s="171">
        <f>'General Liability'!BU$120*$BI271</f>
        <v>38.082531366476879</v>
      </c>
      <c r="AM271" s="171">
        <f>'General Liability'!BV$120*$BI271</f>
        <v>40.938721218962648</v>
      </c>
      <c r="AN271" s="171">
        <f>'General Liability'!BW$120*$BI271</f>
        <v>40.938721218962648</v>
      </c>
      <c r="AO271" s="171">
        <f>'General Liability'!BX$120*$BI271</f>
        <v>40.938721218962648</v>
      </c>
      <c r="AP271" s="171">
        <f>'General Liability'!BY$120*$BI271</f>
        <v>40.938721218962648</v>
      </c>
      <c r="AQ271" s="171">
        <f>'General Liability'!BZ$120*$BI271</f>
        <v>40.938721218962648</v>
      </c>
      <c r="AR271" s="171">
        <f>'General Liability'!CA$120*$BI271</f>
        <v>40.938721218962648</v>
      </c>
      <c r="AS271" s="171">
        <f>'General Liability'!CB$120*$BI271</f>
        <v>40.938721218962648</v>
      </c>
      <c r="AT271" s="171">
        <f>'General Liability'!CC$120*$BI271</f>
        <v>40.938721218962648</v>
      </c>
      <c r="AU271" s="171">
        <f>'General Liability'!CD$120*$BI271</f>
        <v>40.938721218962648</v>
      </c>
      <c r="AV271" s="171">
        <f>'General Liability'!CE$120*$BI271</f>
        <v>40.938721218962648</v>
      </c>
      <c r="AW271" s="171">
        <f>'General Liability'!CF$120*$BI271</f>
        <v>40.938721218962648</v>
      </c>
      <c r="AX271" s="171">
        <f>'General Liability'!CG$120*$BI271</f>
        <v>40.938721218962648</v>
      </c>
      <c r="AY271" s="171">
        <f>'General Liability'!CH$120*$BI271</f>
        <v>42.166882855531533</v>
      </c>
      <c r="AZ271" s="171">
        <f>'General Liability'!CI$120*$BI271</f>
        <v>42.166882855531533</v>
      </c>
      <c r="BA271" s="171">
        <f>'General Liability'!CJ$120*$BI271</f>
        <v>42.166882855531533</v>
      </c>
      <c r="BB271" s="171">
        <f>'General Liability'!CK$120*$BI271</f>
        <v>42.166882855531533</v>
      </c>
      <c r="BC271" s="171">
        <f>'General Liability'!CL$120*$BI271</f>
        <v>42.166882855531533</v>
      </c>
      <c r="BD271" s="171">
        <f>'General Liability'!CM$120*$BI271</f>
        <v>42.166882855531533</v>
      </c>
      <c r="BE271" s="171">
        <f>'General Liability'!CN$120*$BI271</f>
        <v>42.166882855531533</v>
      </c>
      <c r="BF271" s="171">
        <f>'General Liability'!CO$120*$BI271</f>
        <v>42.166882855531533</v>
      </c>
      <c r="BG271" s="171">
        <f>'General Liability'!CP$120*$BI271</f>
        <v>42.166882855531533</v>
      </c>
      <c r="BI271" s="174">
        <f>SUMIF(Revenue!$P:$P,'GL - Import (US)'!$F271,Revenue!$I:$I)</f>
        <v>2.118067023918627E-3</v>
      </c>
    </row>
    <row r="272" spans="1:61" s="173" customFormat="1" ht="12.75" hidden="1" customHeight="1">
      <c r="A272" s="179" t="s">
        <v>582</v>
      </c>
      <c r="B272" s="179" t="s">
        <v>435</v>
      </c>
      <c r="C272" s="170" t="str" cm="1">
        <f t="array" ref="C272">IFERROR(INDEX('Legal Entity'!B:B,MATCH('GL - Import (US)'!F272,'Legal Entity'!A:A,0),0),0)</f>
        <v>1215 - Golden Heart Utilities, Inc.</v>
      </c>
      <c r="D272" s="170" t="str" cm="1">
        <f t="array" ref="D272">IFERROR(INDEX('Legal Entity'!C:C,MATCH(F272,'Legal Entity'!A:A,0),0),0)</f>
        <v>US</v>
      </c>
      <c r="E272" s="170" t="s">
        <v>631</v>
      </c>
      <c r="F272" s="170" t="s">
        <v>38</v>
      </c>
      <c r="G272" s="170"/>
      <c r="H272" s="171">
        <f>'General Liability'!AQ$120*$BI272</f>
        <v>0</v>
      </c>
      <c r="I272" s="171">
        <f>'General Liability'!AR$120*$BI272</f>
        <v>0</v>
      </c>
      <c r="J272" s="171">
        <f>'General Liability'!AS$120*$BI272</f>
        <v>0</v>
      </c>
      <c r="K272" s="171">
        <f>'General Liability'!AT$120*$BI272</f>
        <v>0</v>
      </c>
      <c r="L272" s="171">
        <f>'General Liability'!AU$120*$BI272</f>
        <v>0</v>
      </c>
      <c r="M272" s="171">
        <f>'General Liability'!AV$120*$BI272</f>
        <v>0</v>
      </c>
      <c r="N272" s="171">
        <f>'General Liability'!AW$120*$BI272</f>
        <v>0</v>
      </c>
      <c r="O272" s="171">
        <f>'General Liability'!AX$120*$BI272</f>
        <v>0</v>
      </c>
      <c r="P272" s="171">
        <f>'General Liability'!AY$120*$BI272</f>
        <v>0</v>
      </c>
      <c r="Q272" s="171">
        <f>'General Liability'!AZ$120*$BI272</f>
        <v>0</v>
      </c>
      <c r="R272" s="171">
        <f>'General Liability'!BA$120*$BI272</f>
        <v>0</v>
      </c>
      <c r="S272" s="171">
        <f>'General Liability'!BB$120*$BI272</f>
        <v>0</v>
      </c>
      <c r="T272" s="171">
        <f>'General Liability'!BC$120*$BI272</f>
        <v>0</v>
      </c>
      <c r="U272" s="171">
        <f>'General Liability'!BD$120*$BI272</f>
        <v>0</v>
      </c>
      <c r="V272" s="171">
        <f>'General Liability'!BE$120*$BI272</f>
        <v>0</v>
      </c>
      <c r="W272" s="171">
        <f>'General Liability'!BF$120*$BI272</f>
        <v>0</v>
      </c>
      <c r="X272" s="171">
        <f>'General Liability'!BG$120*$BI272</f>
        <v>0</v>
      </c>
      <c r="Y272" s="171">
        <f>'General Liability'!BH$120*$BI272</f>
        <v>0</v>
      </c>
      <c r="Z272" s="171">
        <f>'General Liability'!BI$120*$BI272</f>
        <v>0</v>
      </c>
      <c r="AA272" s="171">
        <f>'General Liability'!BJ$120*$BI272</f>
        <v>0</v>
      </c>
      <c r="AB272" s="171">
        <f>'General Liability'!BK$120*$BI272</f>
        <v>0</v>
      </c>
      <c r="AC272" s="171">
        <f>'General Liability'!BL$120*$BI272</f>
        <v>0</v>
      </c>
      <c r="AD272" s="171">
        <f>'General Liability'!BM$120*$BI272</f>
        <v>0</v>
      </c>
      <c r="AE272" s="171">
        <f>'General Liability'!BN$120*$BI272</f>
        <v>0</v>
      </c>
      <c r="AF272" s="171">
        <f>'General Liability'!BO$120*$BI272</f>
        <v>0</v>
      </c>
      <c r="AG272" s="171">
        <f>'General Liability'!BP$120*$BI272</f>
        <v>0</v>
      </c>
      <c r="AH272" s="171">
        <f>'General Liability'!BQ$120*$BI272</f>
        <v>0</v>
      </c>
      <c r="AI272" s="171">
        <f>'General Liability'!BR$120*$BI272</f>
        <v>0</v>
      </c>
      <c r="AJ272" s="171">
        <f>'General Liability'!BS$120*$BI272</f>
        <v>0</v>
      </c>
      <c r="AK272" s="171">
        <f>'General Liability'!BT$120*$BI272</f>
        <v>0</v>
      </c>
      <c r="AL272" s="171">
        <f>'General Liability'!BU$120*$BI272</f>
        <v>0</v>
      </c>
      <c r="AM272" s="171">
        <f>'General Liability'!BV$120*$BI272</f>
        <v>0</v>
      </c>
      <c r="AN272" s="171">
        <f>'General Liability'!BW$120*$BI272</f>
        <v>0</v>
      </c>
      <c r="AO272" s="171">
        <f>'General Liability'!BX$120*$BI272</f>
        <v>0</v>
      </c>
      <c r="AP272" s="171">
        <f>'General Liability'!BY$120*$BI272</f>
        <v>0</v>
      </c>
      <c r="AQ272" s="171">
        <f>'General Liability'!BZ$120*$BI272</f>
        <v>0</v>
      </c>
      <c r="AR272" s="171">
        <f>'General Liability'!CA$120*$BI272</f>
        <v>0</v>
      </c>
      <c r="AS272" s="171">
        <f>'General Liability'!CB$120*$BI272</f>
        <v>0</v>
      </c>
      <c r="AT272" s="171">
        <f>'General Liability'!CC$120*$BI272</f>
        <v>0</v>
      </c>
      <c r="AU272" s="171">
        <f>'General Liability'!CD$120*$BI272</f>
        <v>0</v>
      </c>
      <c r="AV272" s="171">
        <f>'General Liability'!CE$120*$BI272</f>
        <v>0</v>
      </c>
      <c r="AW272" s="171">
        <f>'General Liability'!CF$120*$BI272</f>
        <v>0</v>
      </c>
      <c r="AX272" s="171">
        <f>'General Liability'!CG$120*$BI272</f>
        <v>0</v>
      </c>
      <c r="AY272" s="171">
        <f>'General Liability'!CH$120*$BI272</f>
        <v>0</v>
      </c>
      <c r="AZ272" s="171">
        <f>'General Liability'!CI$120*$BI272</f>
        <v>0</v>
      </c>
      <c r="BA272" s="171">
        <f>'General Liability'!CJ$120*$BI272</f>
        <v>0</v>
      </c>
      <c r="BB272" s="171">
        <f>'General Liability'!CK$120*$BI272</f>
        <v>0</v>
      </c>
      <c r="BC272" s="171">
        <f>'General Liability'!CL$120*$BI272</f>
        <v>0</v>
      </c>
      <c r="BD272" s="171">
        <f>'General Liability'!CM$120*$BI272</f>
        <v>0</v>
      </c>
      <c r="BE272" s="171">
        <f>'General Liability'!CN$120*$BI272</f>
        <v>0</v>
      </c>
      <c r="BF272" s="171">
        <f>'General Liability'!CO$120*$BI272</f>
        <v>0</v>
      </c>
      <c r="BG272" s="171">
        <f>'General Liability'!CP$120*$BI272</f>
        <v>0</v>
      </c>
      <c r="BI272" s="174">
        <f>SUMIF(Revenue!$P:$P,'GL - Import (US)'!$F272,Revenue!$I:$I)</f>
        <v>0</v>
      </c>
    </row>
    <row r="273" spans="1:61" s="173" customFormat="1" ht="12.75" hidden="1" customHeight="1">
      <c r="A273" s="179" t="s">
        <v>582</v>
      </c>
      <c r="B273" s="179" t="s">
        <v>435</v>
      </c>
      <c r="C273" s="170" t="str" cm="1">
        <f t="array" ref="C273">IFERROR(INDEX('Legal Entity'!B:B,MATCH('GL - Import (US)'!F273,'Legal Entity'!A:A,0),0),0)</f>
        <v>1215 - Golden Heart Utilities, Inc.</v>
      </c>
      <c r="D273" s="170" t="str" cm="1">
        <f t="array" ref="D273">IFERROR(INDEX('Legal Entity'!C:C,MATCH(F273,'Legal Entity'!A:A,0),0),0)</f>
        <v>US</v>
      </c>
      <c r="E273" s="170" t="s">
        <v>631</v>
      </c>
      <c r="F273" s="170" t="s">
        <v>39</v>
      </c>
      <c r="G273" s="170"/>
      <c r="H273" s="171">
        <f>'General Liability'!AQ$120*$BI273</f>
        <v>1.1724027610182588</v>
      </c>
      <c r="I273" s="171">
        <f>'General Liability'!AR$120*$BI273</f>
        <v>1.1724027610182588</v>
      </c>
      <c r="J273" s="171">
        <f>'General Liability'!AS$120*$BI273</f>
        <v>1.1724027610182588</v>
      </c>
      <c r="K273" s="171">
        <f>'General Liability'!AT$120*$BI273</f>
        <v>1.1724027610182588</v>
      </c>
      <c r="L273" s="171">
        <f>'General Liability'!AU$120*$BI273</f>
        <v>1.1724027610182588</v>
      </c>
      <c r="M273" s="171">
        <f>'General Liability'!AV$120*$BI273</f>
        <v>1.1724027610182588</v>
      </c>
      <c r="N273" s="171">
        <f>'General Liability'!AW$120*$BI273</f>
        <v>1.1724027610182588</v>
      </c>
      <c r="O273" s="171">
        <f>'General Liability'!AX$120*$BI273</f>
        <v>1.2603329680946282</v>
      </c>
      <c r="P273" s="171">
        <f>'General Liability'!AY$120*$BI273</f>
        <v>1.2603329680946282</v>
      </c>
      <c r="Q273" s="171">
        <f>'General Liability'!AZ$120*$BI273</f>
        <v>1.2603329680946282</v>
      </c>
      <c r="R273" s="171">
        <f>'General Liability'!BA$120*$BI273</f>
        <v>1.2603329680946282</v>
      </c>
      <c r="S273" s="171">
        <f>'General Liability'!BB$120*$BI273</f>
        <v>1.2603329680946282</v>
      </c>
      <c r="T273" s="171">
        <f>'General Liability'!BC$120*$BI273</f>
        <v>1.2603329680946282</v>
      </c>
      <c r="U273" s="171">
        <f>'General Liability'!BD$120*$BI273</f>
        <v>1.2603329680946282</v>
      </c>
      <c r="V273" s="171">
        <f>'General Liability'!BE$120*$BI273</f>
        <v>1.2603329680946282</v>
      </c>
      <c r="W273" s="171">
        <f>'General Liability'!BF$120*$BI273</f>
        <v>1.2603329680946282</v>
      </c>
      <c r="X273" s="171">
        <f>'General Liability'!BG$120*$BI273</f>
        <v>1.2603329680946282</v>
      </c>
      <c r="Y273" s="171">
        <f>'General Liability'!BH$120*$BI273</f>
        <v>1.2603329680946282</v>
      </c>
      <c r="Z273" s="171">
        <f>'General Liability'!BI$120*$BI273</f>
        <v>1.2603329680946282</v>
      </c>
      <c r="AA273" s="171">
        <f>'General Liability'!BJ$120*$BI273</f>
        <v>1.3548579407017254</v>
      </c>
      <c r="AB273" s="171">
        <f>'General Liability'!BK$120*$BI273</f>
        <v>1.3548579407017254</v>
      </c>
      <c r="AC273" s="171">
        <f>'General Liability'!BL$120*$BI273</f>
        <v>1.3548579407017254</v>
      </c>
      <c r="AD273" s="171">
        <f>'General Liability'!BM$120*$BI273</f>
        <v>1.3548579407017254</v>
      </c>
      <c r="AE273" s="171">
        <f>'General Liability'!BN$120*$BI273</f>
        <v>1.3548579407017254</v>
      </c>
      <c r="AF273" s="171">
        <f>'General Liability'!BO$120*$BI273</f>
        <v>1.3548579407017254</v>
      </c>
      <c r="AG273" s="171">
        <f>'General Liability'!BP$120*$BI273</f>
        <v>1.3548579407017254</v>
      </c>
      <c r="AH273" s="171">
        <f>'General Liability'!BQ$120*$BI273</f>
        <v>1.3548579407017254</v>
      </c>
      <c r="AI273" s="171">
        <f>'General Liability'!BR$120*$BI273</f>
        <v>1.3548579407017254</v>
      </c>
      <c r="AJ273" s="171">
        <f>'General Liability'!BS$120*$BI273</f>
        <v>1.3548579407017254</v>
      </c>
      <c r="AK273" s="171">
        <f>'General Liability'!BT$120*$BI273</f>
        <v>1.3548579407017254</v>
      </c>
      <c r="AL273" s="171">
        <f>'General Liability'!BU$120*$BI273</f>
        <v>1.3548579407017254</v>
      </c>
      <c r="AM273" s="171">
        <f>'General Liability'!BV$120*$BI273</f>
        <v>1.4564722862543549</v>
      </c>
      <c r="AN273" s="171">
        <f>'General Liability'!BW$120*$BI273</f>
        <v>1.4564722862543549</v>
      </c>
      <c r="AO273" s="171">
        <f>'General Liability'!BX$120*$BI273</f>
        <v>1.4564722862543549</v>
      </c>
      <c r="AP273" s="171">
        <f>'General Liability'!BY$120*$BI273</f>
        <v>1.4564722862543549</v>
      </c>
      <c r="AQ273" s="171">
        <f>'General Liability'!BZ$120*$BI273</f>
        <v>1.4564722862543549</v>
      </c>
      <c r="AR273" s="171">
        <f>'General Liability'!CA$120*$BI273</f>
        <v>1.4564722862543549</v>
      </c>
      <c r="AS273" s="171">
        <f>'General Liability'!CB$120*$BI273</f>
        <v>1.4564722862543549</v>
      </c>
      <c r="AT273" s="171">
        <f>'General Liability'!CC$120*$BI273</f>
        <v>1.4564722862543549</v>
      </c>
      <c r="AU273" s="171">
        <f>'General Liability'!CD$120*$BI273</f>
        <v>1.4564722862543549</v>
      </c>
      <c r="AV273" s="171">
        <f>'General Liability'!CE$120*$BI273</f>
        <v>1.4564722862543549</v>
      </c>
      <c r="AW273" s="171">
        <f>'General Liability'!CF$120*$BI273</f>
        <v>1.4564722862543549</v>
      </c>
      <c r="AX273" s="171">
        <f>'General Liability'!CG$120*$BI273</f>
        <v>1.4564722862543549</v>
      </c>
      <c r="AY273" s="171">
        <f>'General Liability'!CH$120*$BI273</f>
        <v>1.5001664548419855</v>
      </c>
      <c r="AZ273" s="171">
        <f>'General Liability'!CI$120*$BI273</f>
        <v>1.5001664548419855</v>
      </c>
      <c r="BA273" s="171">
        <f>'General Liability'!CJ$120*$BI273</f>
        <v>1.5001664548419855</v>
      </c>
      <c r="BB273" s="171">
        <f>'General Liability'!CK$120*$BI273</f>
        <v>1.5001664548419855</v>
      </c>
      <c r="BC273" s="171">
        <f>'General Liability'!CL$120*$BI273</f>
        <v>1.5001664548419855</v>
      </c>
      <c r="BD273" s="171">
        <f>'General Liability'!CM$120*$BI273</f>
        <v>1.5001664548419855</v>
      </c>
      <c r="BE273" s="171">
        <f>'General Liability'!CN$120*$BI273</f>
        <v>1.5001664548419855</v>
      </c>
      <c r="BF273" s="171">
        <f>'General Liability'!CO$120*$BI273</f>
        <v>1.5001664548419855</v>
      </c>
      <c r="BG273" s="171">
        <f>'General Liability'!CP$120*$BI273</f>
        <v>1.5001664548419855</v>
      </c>
      <c r="BI273" s="174">
        <f>SUMIF(Revenue!$P:$P,'GL - Import (US)'!$F273,Revenue!$I:$I)</f>
        <v>7.5354232592341069E-5</v>
      </c>
    </row>
    <row r="274" spans="1:61" s="173" customFormat="1" ht="12.75" hidden="1" customHeight="1">
      <c r="A274" s="179" t="s">
        <v>582</v>
      </c>
      <c r="B274" s="179" t="s">
        <v>435</v>
      </c>
      <c r="C274" s="170" t="str" cm="1">
        <f t="array" ref="C274">IFERROR(INDEX('Legal Entity'!B:B,MATCH('GL - Import (US)'!F274,'Legal Entity'!A:A,0),0),0)</f>
        <v>1215 - Golden Heart Utilities, Inc.</v>
      </c>
      <c r="D274" s="170" t="str" cm="1">
        <f t="array" ref="D274">IFERROR(INDEX('Legal Entity'!C:C,MATCH(F274,'Legal Entity'!A:A,0),0),0)</f>
        <v>US</v>
      </c>
      <c r="E274" s="170" t="s">
        <v>631</v>
      </c>
      <c r="F274" s="170" t="s">
        <v>43</v>
      </c>
      <c r="G274" s="170"/>
      <c r="H274" s="171">
        <f>'General Liability'!AQ$120*$BI274</f>
        <v>21.331511023324737</v>
      </c>
      <c r="I274" s="171">
        <f>'General Liability'!AR$120*$BI274</f>
        <v>21.331511023324737</v>
      </c>
      <c r="J274" s="171">
        <f>'General Liability'!AS$120*$BI274</f>
        <v>21.331511023324737</v>
      </c>
      <c r="K274" s="171">
        <f>'General Liability'!AT$120*$BI274</f>
        <v>21.331511023324737</v>
      </c>
      <c r="L274" s="171">
        <f>'General Liability'!AU$120*$BI274</f>
        <v>21.331511023324737</v>
      </c>
      <c r="M274" s="171">
        <f>'General Liability'!AV$120*$BI274</f>
        <v>21.331511023324737</v>
      </c>
      <c r="N274" s="171">
        <f>'General Liability'!AW$120*$BI274</f>
        <v>21.331511023324737</v>
      </c>
      <c r="O274" s="171">
        <f>'General Liability'!AX$120*$BI274</f>
        <v>22.931374350074094</v>
      </c>
      <c r="P274" s="171">
        <f>'General Liability'!AY$120*$BI274</f>
        <v>22.931374350074094</v>
      </c>
      <c r="Q274" s="171">
        <f>'General Liability'!AZ$120*$BI274</f>
        <v>22.931374350074094</v>
      </c>
      <c r="R274" s="171">
        <f>'General Liability'!BA$120*$BI274</f>
        <v>22.931374350074094</v>
      </c>
      <c r="S274" s="171">
        <f>'General Liability'!BB$120*$BI274</f>
        <v>22.931374350074094</v>
      </c>
      <c r="T274" s="171">
        <f>'General Liability'!BC$120*$BI274</f>
        <v>22.931374350074094</v>
      </c>
      <c r="U274" s="171">
        <f>'General Liability'!BD$120*$BI274</f>
        <v>22.931374350074094</v>
      </c>
      <c r="V274" s="171">
        <f>'General Liability'!BE$120*$BI274</f>
        <v>22.931374350074094</v>
      </c>
      <c r="W274" s="171">
        <f>'General Liability'!BF$120*$BI274</f>
        <v>22.931374350074094</v>
      </c>
      <c r="X274" s="171">
        <f>'General Liability'!BG$120*$BI274</f>
        <v>22.931374350074094</v>
      </c>
      <c r="Y274" s="171">
        <f>'General Liability'!BH$120*$BI274</f>
        <v>22.931374350074094</v>
      </c>
      <c r="Z274" s="171">
        <f>'General Liability'!BI$120*$BI274</f>
        <v>22.931374350074094</v>
      </c>
      <c r="AA274" s="171">
        <f>'General Liability'!BJ$120*$BI274</f>
        <v>24.651227426329651</v>
      </c>
      <c r="AB274" s="171">
        <f>'General Liability'!BK$120*$BI274</f>
        <v>24.651227426329651</v>
      </c>
      <c r="AC274" s="171">
        <f>'General Liability'!BL$120*$BI274</f>
        <v>24.651227426329651</v>
      </c>
      <c r="AD274" s="171">
        <f>'General Liability'!BM$120*$BI274</f>
        <v>24.651227426329651</v>
      </c>
      <c r="AE274" s="171">
        <f>'General Liability'!BN$120*$BI274</f>
        <v>24.651227426329651</v>
      </c>
      <c r="AF274" s="171">
        <f>'General Liability'!BO$120*$BI274</f>
        <v>24.651227426329651</v>
      </c>
      <c r="AG274" s="171">
        <f>'General Liability'!BP$120*$BI274</f>
        <v>24.651227426329651</v>
      </c>
      <c r="AH274" s="171">
        <f>'General Liability'!BQ$120*$BI274</f>
        <v>24.651227426329651</v>
      </c>
      <c r="AI274" s="171">
        <f>'General Liability'!BR$120*$BI274</f>
        <v>24.651227426329651</v>
      </c>
      <c r="AJ274" s="171">
        <f>'General Liability'!BS$120*$BI274</f>
        <v>24.651227426329651</v>
      </c>
      <c r="AK274" s="171">
        <f>'General Liability'!BT$120*$BI274</f>
        <v>24.651227426329651</v>
      </c>
      <c r="AL274" s="171">
        <f>'General Liability'!BU$120*$BI274</f>
        <v>24.651227426329651</v>
      </c>
      <c r="AM274" s="171">
        <f>'General Liability'!BV$120*$BI274</f>
        <v>26.500069483304372</v>
      </c>
      <c r="AN274" s="171">
        <f>'General Liability'!BW$120*$BI274</f>
        <v>26.500069483304372</v>
      </c>
      <c r="AO274" s="171">
        <f>'General Liability'!BX$120*$BI274</f>
        <v>26.500069483304372</v>
      </c>
      <c r="AP274" s="171">
        <f>'General Liability'!BY$120*$BI274</f>
        <v>26.500069483304372</v>
      </c>
      <c r="AQ274" s="171">
        <f>'General Liability'!BZ$120*$BI274</f>
        <v>26.500069483304372</v>
      </c>
      <c r="AR274" s="171">
        <f>'General Liability'!CA$120*$BI274</f>
        <v>26.500069483304372</v>
      </c>
      <c r="AS274" s="171">
        <f>'General Liability'!CB$120*$BI274</f>
        <v>26.500069483304372</v>
      </c>
      <c r="AT274" s="171">
        <f>'General Liability'!CC$120*$BI274</f>
        <v>26.500069483304372</v>
      </c>
      <c r="AU274" s="171">
        <f>'General Liability'!CD$120*$BI274</f>
        <v>26.500069483304372</v>
      </c>
      <c r="AV274" s="171">
        <f>'General Liability'!CE$120*$BI274</f>
        <v>26.500069483304372</v>
      </c>
      <c r="AW274" s="171">
        <f>'General Liability'!CF$120*$BI274</f>
        <v>26.500069483304372</v>
      </c>
      <c r="AX274" s="171">
        <f>'General Liability'!CG$120*$BI274</f>
        <v>26.500069483304372</v>
      </c>
      <c r="AY274" s="171">
        <f>'General Liability'!CH$120*$BI274</f>
        <v>27.295071567803507</v>
      </c>
      <c r="AZ274" s="171">
        <f>'General Liability'!CI$120*$BI274</f>
        <v>27.295071567803507</v>
      </c>
      <c r="BA274" s="171">
        <f>'General Liability'!CJ$120*$BI274</f>
        <v>27.295071567803507</v>
      </c>
      <c r="BB274" s="171">
        <f>'General Liability'!CK$120*$BI274</f>
        <v>27.295071567803507</v>
      </c>
      <c r="BC274" s="171">
        <f>'General Liability'!CL$120*$BI274</f>
        <v>27.295071567803507</v>
      </c>
      <c r="BD274" s="171">
        <f>'General Liability'!CM$120*$BI274</f>
        <v>27.295071567803507</v>
      </c>
      <c r="BE274" s="171">
        <f>'General Liability'!CN$120*$BI274</f>
        <v>27.295071567803507</v>
      </c>
      <c r="BF274" s="171">
        <f>'General Liability'!CO$120*$BI274</f>
        <v>27.295071567803507</v>
      </c>
      <c r="BG274" s="171">
        <f>'General Liability'!CP$120*$BI274</f>
        <v>27.295071567803507</v>
      </c>
      <c r="BI274" s="174">
        <f>SUMIF(Revenue!$P:$P,'GL - Import (US)'!$F274,Revenue!$I:$I)</f>
        <v>1.3710473027218212E-3</v>
      </c>
    </row>
    <row r="275" spans="1:61" s="173" customFormat="1" ht="12.75" hidden="1" customHeight="1">
      <c r="A275" s="179" t="s">
        <v>582</v>
      </c>
      <c r="B275" s="179" t="s">
        <v>435</v>
      </c>
      <c r="C275" s="170" t="str" cm="1">
        <f t="array" ref="C275">IFERROR(INDEX('Legal Entity'!B:B,MATCH('GL - Import (US)'!F275,'Legal Entity'!A:A,0),0),0)</f>
        <v>1215 - Golden Heart Utilities, Inc.</v>
      </c>
      <c r="D275" s="170" t="str" cm="1">
        <f t="array" ref="D275">IFERROR(INDEX('Legal Entity'!C:C,MATCH(F275,'Legal Entity'!A:A,0),0),0)</f>
        <v>US</v>
      </c>
      <c r="E275" s="170" t="s">
        <v>631</v>
      </c>
      <c r="F275" s="170" t="s">
        <v>47</v>
      </c>
      <c r="G275" s="170"/>
      <c r="H275" s="171">
        <f>'General Liability'!AQ$120*$BI275</f>
        <v>0</v>
      </c>
      <c r="I275" s="171">
        <f>'General Liability'!AR$120*$BI275</f>
        <v>0</v>
      </c>
      <c r="J275" s="171">
        <f>'General Liability'!AS$120*$BI275</f>
        <v>0</v>
      </c>
      <c r="K275" s="171">
        <f>'General Liability'!AT$120*$BI275</f>
        <v>0</v>
      </c>
      <c r="L275" s="171">
        <f>'General Liability'!AU$120*$BI275</f>
        <v>0</v>
      </c>
      <c r="M275" s="171">
        <f>'General Liability'!AV$120*$BI275</f>
        <v>0</v>
      </c>
      <c r="N275" s="171">
        <f>'General Liability'!AW$120*$BI275</f>
        <v>0</v>
      </c>
      <c r="O275" s="171">
        <f>'General Liability'!AX$120*$BI275</f>
        <v>0</v>
      </c>
      <c r="P275" s="171">
        <f>'General Liability'!AY$120*$BI275</f>
        <v>0</v>
      </c>
      <c r="Q275" s="171">
        <f>'General Liability'!AZ$120*$BI275</f>
        <v>0</v>
      </c>
      <c r="R275" s="171">
        <f>'General Liability'!BA$120*$BI275</f>
        <v>0</v>
      </c>
      <c r="S275" s="171">
        <f>'General Liability'!BB$120*$BI275</f>
        <v>0</v>
      </c>
      <c r="T275" s="171">
        <f>'General Liability'!BC$120*$BI275</f>
        <v>0</v>
      </c>
      <c r="U275" s="171">
        <f>'General Liability'!BD$120*$BI275</f>
        <v>0</v>
      </c>
      <c r="V275" s="171">
        <f>'General Liability'!BE$120*$BI275</f>
        <v>0</v>
      </c>
      <c r="W275" s="171">
        <f>'General Liability'!BF$120*$BI275</f>
        <v>0</v>
      </c>
      <c r="X275" s="171">
        <f>'General Liability'!BG$120*$BI275</f>
        <v>0</v>
      </c>
      <c r="Y275" s="171">
        <f>'General Liability'!BH$120*$BI275</f>
        <v>0</v>
      </c>
      <c r="Z275" s="171">
        <f>'General Liability'!BI$120*$BI275</f>
        <v>0</v>
      </c>
      <c r="AA275" s="171">
        <f>'General Liability'!BJ$120*$BI275</f>
        <v>0</v>
      </c>
      <c r="AB275" s="171">
        <f>'General Liability'!BK$120*$BI275</f>
        <v>0</v>
      </c>
      <c r="AC275" s="171">
        <f>'General Liability'!BL$120*$BI275</f>
        <v>0</v>
      </c>
      <c r="AD275" s="171">
        <f>'General Liability'!BM$120*$BI275</f>
        <v>0</v>
      </c>
      <c r="AE275" s="171">
        <f>'General Liability'!BN$120*$BI275</f>
        <v>0</v>
      </c>
      <c r="AF275" s="171">
        <f>'General Liability'!BO$120*$BI275</f>
        <v>0</v>
      </c>
      <c r="AG275" s="171">
        <f>'General Liability'!BP$120*$BI275</f>
        <v>0</v>
      </c>
      <c r="AH275" s="171">
        <f>'General Liability'!BQ$120*$BI275</f>
        <v>0</v>
      </c>
      <c r="AI275" s="171">
        <f>'General Liability'!BR$120*$BI275</f>
        <v>0</v>
      </c>
      <c r="AJ275" s="171">
        <f>'General Liability'!BS$120*$BI275</f>
        <v>0</v>
      </c>
      <c r="AK275" s="171">
        <f>'General Liability'!BT$120*$BI275</f>
        <v>0</v>
      </c>
      <c r="AL275" s="171">
        <f>'General Liability'!BU$120*$BI275</f>
        <v>0</v>
      </c>
      <c r="AM275" s="171">
        <f>'General Liability'!BV$120*$BI275</f>
        <v>0</v>
      </c>
      <c r="AN275" s="171">
        <f>'General Liability'!BW$120*$BI275</f>
        <v>0</v>
      </c>
      <c r="AO275" s="171">
        <f>'General Liability'!BX$120*$BI275</f>
        <v>0</v>
      </c>
      <c r="AP275" s="171">
        <f>'General Liability'!BY$120*$BI275</f>
        <v>0</v>
      </c>
      <c r="AQ275" s="171">
        <f>'General Liability'!BZ$120*$BI275</f>
        <v>0</v>
      </c>
      <c r="AR275" s="171">
        <f>'General Liability'!CA$120*$BI275</f>
        <v>0</v>
      </c>
      <c r="AS275" s="171">
        <f>'General Liability'!CB$120*$BI275</f>
        <v>0</v>
      </c>
      <c r="AT275" s="171">
        <f>'General Liability'!CC$120*$BI275</f>
        <v>0</v>
      </c>
      <c r="AU275" s="171">
        <f>'General Liability'!CD$120*$BI275</f>
        <v>0</v>
      </c>
      <c r="AV275" s="171">
        <f>'General Liability'!CE$120*$BI275</f>
        <v>0</v>
      </c>
      <c r="AW275" s="171">
        <f>'General Liability'!CF$120*$BI275</f>
        <v>0</v>
      </c>
      <c r="AX275" s="171">
        <f>'General Liability'!CG$120*$BI275</f>
        <v>0</v>
      </c>
      <c r="AY275" s="171">
        <f>'General Liability'!CH$120*$BI275</f>
        <v>0</v>
      </c>
      <c r="AZ275" s="171">
        <f>'General Liability'!CI$120*$BI275</f>
        <v>0</v>
      </c>
      <c r="BA275" s="171">
        <f>'General Liability'!CJ$120*$BI275</f>
        <v>0</v>
      </c>
      <c r="BB275" s="171">
        <f>'General Liability'!CK$120*$BI275</f>
        <v>0</v>
      </c>
      <c r="BC275" s="171">
        <f>'General Liability'!CL$120*$BI275</f>
        <v>0</v>
      </c>
      <c r="BD275" s="171">
        <f>'General Liability'!CM$120*$BI275</f>
        <v>0</v>
      </c>
      <c r="BE275" s="171">
        <f>'General Liability'!CN$120*$BI275</f>
        <v>0</v>
      </c>
      <c r="BF275" s="171">
        <f>'General Liability'!CO$120*$BI275</f>
        <v>0</v>
      </c>
      <c r="BG275" s="171">
        <f>'General Liability'!CP$120*$BI275</f>
        <v>0</v>
      </c>
      <c r="BI275" s="174">
        <f>SUMIF(Revenue!$P:$P,'GL - Import (US)'!$F275,Revenue!$I:$I)</f>
        <v>0</v>
      </c>
    </row>
    <row r="276" spans="1:61" s="173" customFormat="1" ht="12.75" hidden="1" customHeight="1">
      <c r="A276" s="179" t="s">
        <v>582</v>
      </c>
      <c r="B276" s="179" t="s">
        <v>435</v>
      </c>
      <c r="C276" s="170" t="str" cm="1">
        <f t="array" ref="C276">IFERROR(INDEX('Legal Entity'!B:B,MATCH('GL - Import (US)'!F276,'Legal Entity'!A:A,0),0),0)</f>
        <v>1215 - Golden Heart Utilities, Inc.</v>
      </c>
      <c r="D276" s="170" t="str" cm="1">
        <f t="array" ref="D276">IFERROR(INDEX('Legal Entity'!C:C,MATCH(F276,'Legal Entity'!A:A,0),0),0)</f>
        <v>US</v>
      </c>
      <c r="E276" s="170" t="s">
        <v>631</v>
      </c>
      <c r="F276" s="170" t="s">
        <v>54</v>
      </c>
      <c r="G276" s="170"/>
      <c r="H276" s="171">
        <f>'General Liability'!AQ$120*$BI276</f>
        <v>4047.1483427509265</v>
      </c>
      <c r="I276" s="171">
        <f>'General Liability'!AR$120*$BI276</f>
        <v>4047.1483427509265</v>
      </c>
      <c r="J276" s="171">
        <f>'General Liability'!AS$120*$BI276</f>
        <v>4047.1483427509265</v>
      </c>
      <c r="K276" s="171">
        <f>'General Liability'!AT$120*$BI276</f>
        <v>4047.1483427509265</v>
      </c>
      <c r="L276" s="171">
        <f>'General Liability'!AU$120*$BI276</f>
        <v>4047.1483427509265</v>
      </c>
      <c r="M276" s="171">
        <f>'General Liability'!AV$120*$BI276</f>
        <v>4047.1483427509265</v>
      </c>
      <c r="N276" s="171">
        <f>'General Liability'!AW$120*$BI276</f>
        <v>4047.1483427509265</v>
      </c>
      <c r="O276" s="171">
        <f>'General Liability'!AX$120*$BI276</f>
        <v>4350.6844684572461</v>
      </c>
      <c r="P276" s="171">
        <f>'General Liability'!AY$120*$BI276</f>
        <v>4350.6844684572461</v>
      </c>
      <c r="Q276" s="171">
        <f>'General Liability'!AZ$120*$BI276</f>
        <v>4350.6844684572461</v>
      </c>
      <c r="R276" s="171">
        <f>'General Liability'!BA$120*$BI276</f>
        <v>4350.6844684572461</v>
      </c>
      <c r="S276" s="171">
        <f>'General Liability'!BB$120*$BI276</f>
        <v>4350.6844684572461</v>
      </c>
      <c r="T276" s="171">
        <f>'General Liability'!BC$120*$BI276</f>
        <v>4350.6844684572461</v>
      </c>
      <c r="U276" s="171">
        <f>'General Liability'!BD$120*$BI276</f>
        <v>4350.6844684572461</v>
      </c>
      <c r="V276" s="171">
        <f>'General Liability'!BE$120*$BI276</f>
        <v>4350.6844684572461</v>
      </c>
      <c r="W276" s="171">
        <f>'General Liability'!BF$120*$BI276</f>
        <v>4350.6844684572461</v>
      </c>
      <c r="X276" s="171">
        <f>'General Liability'!BG$120*$BI276</f>
        <v>4350.6844684572461</v>
      </c>
      <c r="Y276" s="171">
        <f>'General Liability'!BH$120*$BI276</f>
        <v>4350.6844684572461</v>
      </c>
      <c r="Z276" s="171">
        <f>'General Liability'!BI$120*$BI276</f>
        <v>4350.6844684572461</v>
      </c>
      <c r="AA276" s="171">
        <f>'General Liability'!BJ$120*$BI276</f>
        <v>4676.9858035915404</v>
      </c>
      <c r="AB276" s="171">
        <f>'General Liability'!BK$120*$BI276</f>
        <v>4676.9858035915404</v>
      </c>
      <c r="AC276" s="171">
        <f>'General Liability'!BL$120*$BI276</f>
        <v>4676.9858035915404</v>
      </c>
      <c r="AD276" s="171">
        <f>'General Liability'!BM$120*$BI276</f>
        <v>4676.9858035915404</v>
      </c>
      <c r="AE276" s="171">
        <f>'General Liability'!BN$120*$BI276</f>
        <v>4676.9858035915404</v>
      </c>
      <c r="AF276" s="171">
        <f>'General Liability'!BO$120*$BI276</f>
        <v>4676.9858035915404</v>
      </c>
      <c r="AG276" s="171">
        <f>'General Liability'!BP$120*$BI276</f>
        <v>4676.9858035915404</v>
      </c>
      <c r="AH276" s="171">
        <f>'General Liability'!BQ$120*$BI276</f>
        <v>4676.9858035915404</v>
      </c>
      <c r="AI276" s="171">
        <f>'General Liability'!BR$120*$BI276</f>
        <v>4676.9858035915404</v>
      </c>
      <c r="AJ276" s="171">
        <f>'General Liability'!BS$120*$BI276</f>
        <v>4676.9858035915404</v>
      </c>
      <c r="AK276" s="171">
        <f>'General Liability'!BT$120*$BI276</f>
        <v>4676.9858035915404</v>
      </c>
      <c r="AL276" s="171">
        <f>'General Liability'!BU$120*$BI276</f>
        <v>4676.9858035915404</v>
      </c>
      <c r="AM276" s="171">
        <f>'General Liability'!BV$120*$BI276</f>
        <v>5027.7597388609056</v>
      </c>
      <c r="AN276" s="171">
        <f>'General Liability'!BW$120*$BI276</f>
        <v>5027.7597388609056</v>
      </c>
      <c r="AO276" s="171">
        <f>'General Liability'!BX$120*$BI276</f>
        <v>5027.7597388609056</v>
      </c>
      <c r="AP276" s="171">
        <f>'General Liability'!BY$120*$BI276</f>
        <v>5027.7597388609056</v>
      </c>
      <c r="AQ276" s="171">
        <f>'General Liability'!BZ$120*$BI276</f>
        <v>5027.7597388609056</v>
      </c>
      <c r="AR276" s="171">
        <f>'General Liability'!CA$120*$BI276</f>
        <v>5027.7597388609056</v>
      </c>
      <c r="AS276" s="171">
        <f>'General Liability'!CB$120*$BI276</f>
        <v>5027.7597388609056</v>
      </c>
      <c r="AT276" s="171">
        <f>'General Liability'!CC$120*$BI276</f>
        <v>5027.7597388609056</v>
      </c>
      <c r="AU276" s="171">
        <f>'General Liability'!CD$120*$BI276</f>
        <v>5027.7597388609056</v>
      </c>
      <c r="AV276" s="171">
        <f>'General Liability'!CE$120*$BI276</f>
        <v>5027.7597388609056</v>
      </c>
      <c r="AW276" s="171">
        <f>'General Liability'!CF$120*$BI276</f>
        <v>5027.7597388609056</v>
      </c>
      <c r="AX276" s="171">
        <f>'General Liability'!CG$120*$BI276</f>
        <v>5027.7597388609056</v>
      </c>
      <c r="AY276" s="171">
        <f>'General Liability'!CH$120*$BI276</f>
        <v>5178.592531026733</v>
      </c>
      <c r="AZ276" s="171">
        <f>'General Liability'!CI$120*$BI276</f>
        <v>5178.592531026733</v>
      </c>
      <c r="BA276" s="171">
        <f>'General Liability'!CJ$120*$BI276</f>
        <v>5178.592531026733</v>
      </c>
      <c r="BB276" s="171">
        <f>'General Liability'!CK$120*$BI276</f>
        <v>5178.592531026733</v>
      </c>
      <c r="BC276" s="171">
        <f>'General Liability'!CL$120*$BI276</f>
        <v>5178.592531026733</v>
      </c>
      <c r="BD276" s="171">
        <f>'General Liability'!CM$120*$BI276</f>
        <v>5178.592531026733</v>
      </c>
      <c r="BE276" s="171">
        <f>'General Liability'!CN$120*$BI276</f>
        <v>5178.592531026733</v>
      </c>
      <c r="BF276" s="171">
        <f>'General Liability'!CO$120*$BI276</f>
        <v>5178.592531026733</v>
      </c>
      <c r="BG276" s="171">
        <f>'General Liability'!CP$120*$BI276</f>
        <v>5178.592531026733</v>
      </c>
      <c r="BI276" s="174">
        <f>SUMIF(Revenue!$P:$P,'GL - Import (US)'!$F276,Revenue!$I:$I)</f>
        <v>0.26012371148843744</v>
      </c>
    </row>
    <row r="277" spans="1:61" s="173" customFormat="1" ht="12.75" hidden="1" customHeight="1">
      <c r="A277" s="179" t="s">
        <v>582</v>
      </c>
      <c r="B277" s="179" t="s">
        <v>435</v>
      </c>
      <c r="C277" s="170" t="str" cm="1">
        <f t="array" ref="C277">IFERROR(INDEX('Legal Entity'!B:B,MATCH('GL - Import (US)'!F277,'Legal Entity'!A:A,0),0),0)</f>
        <v>1215 - Golden Heart Utilities, Inc.</v>
      </c>
      <c r="D277" s="170" t="str" cm="1">
        <f t="array" ref="D277">IFERROR(INDEX('Legal Entity'!C:C,MATCH(F277,'Legal Entity'!A:A,0),0),0)</f>
        <v>US</v>
      </c>
      <c r="E277" s="170" t="s">
        <v>631</v>
      </c>
      <c r="F277" s="170" t="s">
        <v>56</v>
      </c>
      <c r="G277" s="170"/>
      <c r="H277" s="171">
        <f>'General Liability'!AQ$120*$BI277</f>
        <v>30.426734038778363</v>
      </c>
      <c r="I277" s="171">
        <f>'General Liability'!AR$120*$BI277</f>
        <v>30.426734038778363</v>
      </c>
      <c r="J277" s="171">
        <f>'General Liability'!AS$120*$BI277</f>
        <v>30.426734038778363</v>
      </c>
      <c r="K277" s="171">
        <f>'General Liability'!AT$120*$BI277</f>
        <v>30.426734038778363</v>
      </c>
      <c r="L277" s="171">
        <f>'General Liability'!AU$120*$BI277</f>
        <v>30.426734038778363</v>
      </c>
      <c r="M277" s="171">
        <f>'General Liability'!AV$120*$BI277</f>
        <v>30.426734038778363</v>
      </c>
      <c r="N277" s="171">
        <f>'General Liability'!AW$120*$BI277</f>
        <v>30.426734038778363</v>
      </c>
      <c r="O277" s="171">
        <f>'General Liability'!AX$120*$BI277</f>
        <v>32.708739091686745</v>
      </c>
      <c r="P277" s="171">
        <f>'General Liability'!AY$120*$BI277</f>
        <v>32.708739091686745</v>
      </c>
      <c r="Q277" s="171">
        <f>'General Liability'!AZ$120*$BI277</f>
        <v>32.708739091686745</v>
      </c>
      <c r="R277" s="171">
        <f>'General Liability'!BA$120*$BI277</f>
        <v>32.708739091686745</v>
      </c>
      <c r="S277" s="171">
        <f>'General Liability'!BB$120*$BI277</f>
        <v>32.708739091686745</v>
      </c>
      <c r="T277" s="171">
        <f>'General Liability'!BC$120*$BI277</f>
        <v>32.708739091686745</v>
      </c>
      <c r="U277" s="171">
        <f>'General Liability'!BD$120*$BI277</f>
        <v>32.708739091686745</v>
      </c>
      <c r="V277" s="171">
        <f>'General Liability'!BE$120*$BI277</f>
        <v>32.708739091686745</v>
      </c>
      <c r="W277" s="171">
        <f>'General Liability'!BF$120*$BI277</f>
        <v>32.708739091686745</v>
      </c>
      <c r="X277" s="171">
        <f>'General Liability'!BG$120*$BI277</f>
        <v>32.708739091686745</v>
      </c>
      <c r="Y277" s="171">
        <f>'General Liability'!BH$120*$BI277</f>
        <v>32.708739091686745</v>
      </c>
      <c r="Z277" s="171">
        <f>'General Liability'!BI$120*$BI277</f>
        <v>32.708739091686745</v>
      </c>
      <c r="AA277" s="171">
        <f>'General Liability'!BJ$120*$BI277</f>
        <v>35.161894523563248</v>
      </c>
      <c r="AB277" s="171">
        <f>'General Liability'!BK$120*$BI277</f>
        <v>35.161894523563248</v>
      </c>
      <c r="AC277" s="171">
        <f>'General Liability'!BL$120*$BI277</f>
        <v>35.161894523563248</v>
      </c>
      <c r="AD277" s="171">
        <f>'General Liability'!BM$120*$BI277</f>
        <v>35.161894523563248</v>
      </c>
      <c r="AE277" s="171">
        <f>'General Liability'!BN$120*$BI277</f>
        <v>35.161894523563248</v>
      </c>
      <c r="AF277" s="171">
        <f>'General Liability'!BO$120*$BI277</f>
        <v>35.161894523563248</v>
      </c>
      <c r="AG277" s="171">
        <f>'General Liability'!BP$120*$BI277</f>
        <v>35.161894523563248</v>
      </c>
      <c r="AH277" s="171">
        <f>'General Liability'!BQ$120*$BI277</f>
        <v>35.161894523563248</v>
      </c>
      <c r="AI277" s="171">
        <f>'General Liability'!BR$120*$BI277</f>
        <v>35.161894523563248</v>
      </c>
      <c r="AJ277" s="171">
        <f>'General Liability'!BS$120*$BI277</f>
        <v>35.161894523563248</v>
      </c>
      <c r="AK277" s="171">
        <f>'General Liability'!BT$120*$BI277</f>
        <v>35.161894523563248</v>
      </c>
      <c r="AL277" s="171">
        <f>'General Liability'!BU$120*$BI277</f>
        <v>35.161894523563248</v>
      </c>
      <c r="AM277" s="171">
        <f>'General Liability'!BV$120*$BI277</f>
        <v>37.799036612830491</v>
      </c>
      <c r="AN277" s="171">
        <f>'General Liability'!BW$120*$BI277</f>
        <v>37.799036612830491</v>
      </c>
      <c r="AO277" s="171">
        <f>'General Liability'!BX$120*$BI277</f>
        <v>37.799036612830491</v>
      </c>
      <c r="AP277" s="171">
        <f>'General Liability'!BY$120*$BI277</f>
        <v>37.799036612830491</v>
      </c>
      <c r="AQ277" s="171">
        <f>'General Liability'!BZ$120*$BI277</f>
        <v>37.799036612830491</v>
      </c>
      <c r="AR277" s="171">
        <f>'General Liability'!CA$120*$BI277</f>
        <v>37.799036612830491</v>
      </c>
      <c r="AS277" s="171">
        <f>'General Liability'!CB$120*$BI277</f>
        <v>37.799036612830491</v>
      </c>
      <c r="AT277" s="171">
        <f>'General Liability'!CC$120*$BI277</f>
        <v>37.799036612830491</v>
      </c>
      <c r="AU277" s="171">
        <f>'General Liability'!CD$120*$BI277</f>
        <v>37.799036612830491</v>
      </c>
      <c r="AV277" s="171">
        <f>'General Liability'!CE$120*$BI277</f>
        <v>37.799036612830491</v>
      </c>
      <c r="AW277" s="171">
        <f>'General Liability'!CF$120*$BI277</f>
        <v>37.799036612830491</v>
      </c>
      <c r="AX277" s="171">
        <f>'General Liability'!CG$120*$BI277</f>
        <v>37.799036612830491</v>
      </c>
      <c r="AY277" s="171">
        <f>'General Liability'!CH$120*$BI277</f>
        <v>38.93300771121541</v>
      </c>
      <c r="AZ277" s="171">
        <f>'General Liability'!CI$120*$BI277</f>
        <v>38.93300771121541</v>
      </c>
      <c r="BA277" s="171">
        <f>'General Liability'!CJ$120*$BI277</f>
        <v>38.93300771121541</v>
      </c>
      <c r="BB277" s="171">
        <f>'General Liability'!CK$120*$BI277</f>
        <v>38.93300771121541</v>
      </c>
      <c r="BC277" s="171">
        <f>'General Liability'!CL$120*$BI277</f>
        <v>38.93300771121541</v>
      </c>
      <c r="BD277" s="171">
        <f>'General Liability'!CM$120*$BI277</f>
        <v>38.93300771121541</v>
      </c>
      <c r="BE277" s="171">
        <f>'General Liability'!CN$120*$BI277</f>
        <v>38.93300771121541</v>
      </c>
      <c r="BF277" s="171">
        <f>'General Liability'!CO$120*$BI277</f>
        <v>38.93300771121541</v>
      </c>
      <c r="BG277" s="171">
        <f>'General Liability'!CP$120*$BI277</f>
        <v>38.93300771121541</v>
      </c>
      <c r="BI277" s="174">
        <f>SUMIF(Revenue!$P:$P,'GL - Import (US)'!$F277,Revenue!$I:$I)</f>
        <v>1.9556275966051725E-3</v>
      </c>
    </row>
    <row r="278" spans="1:61" s="173" customFormat="1" ht="12.75" hidden="1" customHeight="1">
      <c r="A278" s="179" t="s">
        <v>582</v>
      </c>
      <c r="B278" s="179" t="s">
        <v>435</v>
      </c>
      <c r="C278" s="170" cm="1">
        <f t="array" ref="C278">IFERROR(INDEX('Legal Entity'!B:B,MATCH('GL - Import (US)'!F278,'Legal Entity'!A:A,0),0),0)</f>
        <v>0</v>
      </c>
      <c r="D278" s="170" t="str" cm="1">
        <f t="array" ref="D278">IFERROR(INDEX('Legal Entity'!C:C,MATCH(F278,'Legal Entity'!A:A,0),0),0)</f>
        <v>US</v>
      </c>
      <c r="E278" s="170" t="s">
        <v>631</v>
      </c>
      <c r="F278" s="170" t="s">
        <v>58</v>
      </c>
      <c r="G278" s="170"/>
      <c r="H278" s="171">
        <f>'General Liability'!AQ$120*$BI278</f>
        <v>101.42642839316834</v>
      </c>
      <c r="I278" s="171">
        <f>'General Liability'!AR$120*$BI278</f>
        <v>101.42642839316834</v>
      </c>
      <c r="J278" s="171">
        <f>'General Liability'!AS$120*$BI278</f>
        <v>101.42642839316834</v>
      </c>
      <c r="K278" s="171">
        <f>'General Liability'!AT$120*$BI278</f>
        <v>101.42642839316834</v>
      </c>
      <c r="L278" s="171">
        <f>'General Liability'!AU$120*$BI278</f>
        <v>101.42642839316834</v>
      </c>
      <c r="M278" s="171">
        <f>'General Liability'!AV$120*$BI278</f>
        <v>101.42642839316834</v>
      </c>
      <c r="N278" s="171">
        <f>'General Liability'!AW$120*$BI278</f>
        <v>101.42642839316834</v>
      </c>
      <c r="O278" s="171">
        <f>'General Liability'!AX$120*$BI278</f>
        <v>109.03341052265597</v>
      </c>
      <c r="P278" s="171">
        <f>'General Liability'!AY$120*$BI278</f>
        <v>109.03341052265597</v>
      </c>
      <c r="Q278" s="171">
        <f>'General Liability'!AZ$120*$BI278</f>
        <v>109.03341052265597</v>
      </c>
      <c r="R278" s="171">
        <f>'General Liability'!BA$120*$BI278</f>
        <v>109.03341052265597</v>
      </c>
      <c r="S278" s="171">
        <f>'General Liability'!BB$120*$BI278</f>
        <v>109.03341052265597</v>
      </c>
      <c r="T278" s="171">
        <f>'General Liability'!BC$120*$BI278</f>
        <v>109.03341052265597</v>
      </c>
      <c r="U278" s="171">
        <f>'General Liability'!BD$120*$BI278</f>
        <v>109.03341052265597</v>
      </c>
      <c r="V278" s="171">
        <f>'General Liability'!BE$120*$BI278</f>
        <v>109.03341052265597</v>
      </c>
      <c r="W278" s="171">
        <f>'General Liability'!BF$120*$BI278</f>
        <v>109.03341052265597</v>
      </c>
      <c r="X278" s="171">
        <f>'General Liability'!BG$120*$BI278</f>
        <v>109.03341052265597</v>
      </c>
      <c r="Y278" s="171">
        <f>'General Liability'!BH$120*$BI278</f>
        <v>109.03341052265597</v>
      </c>
      <c r="Z278" s="171">
        <f>'General Liability'!BI$120*$BI278</f>
        <v>109.03341052265597</v>
      </c>
      <c r="AA278" s="171">
        <f>'General Liability'!BJ$120*$BI278</f>
        <v>117.21091631185517</v>
      </c>
      <c r="AB278" s="171">
        <f>'General Liability'!BK$120*$BI278</f>
        <v>117.21091631185517</v>
      </c>
      <c r="AC278" s="171">
        <f>'General Liability'!BL$120*$BI278</f>
        <v>117.21091631185517</v>
      </c>
      <c r="AD278" s="171">
        <f>'General Liability'!BM$120*$BI278</f>
        <v>117.21091631185517</v>
      </c>
      <c r="AE278" s="171">
        <f>'General Liability'!BN$120*$BI278</f>
        <v>117.21091631185517</v>
      </c>
      <c r="AF278" s="171">
        <f>'General Liability'!BO$120*$BI278</f>
        <v>117.21091631185517</v>
      </c>
      <c r="AG278" s="171">
        <f>'General Liability'!BP$120*$BI278</f>
        <v>117.21091631185517</v>
      </c>
      <c r="AH278" s="171">
        <f>'General Liability'!BQ$120*$BI278</f>
        <v>117.21091631185517</v>
      </c>
      <c r="AI278" s="171">
        <f>'General Liability'!BR$120*$BI278</f>
        <v>117.21091631185517</v>
      </c>
      <c r="AJ278" s="171">
        <f>'General Liability'!BS$120*$BI278</f>
        <v>117.21091631185517</v>
      </c>
      <c r="AK278" s="171">
        <f>'General Liability'!BT$120*$BI278</f>
        <v>117.21091631185517</v>
      </c>
      <c r="AL278" s="171">
        <f>'General Liability'!BU$120*$BI278</f>
        <v>117.21091631185517</v>
      </c>
      <c r="AM278" s="171">
        <f>'General Liability'!BV$120*$BI278</f>
        <v>126.00173503524429</v>
      </c>
      <c r="AN278" s="171">
        <f>'General Liability'!BW$120*$BI278</f>
        <v>126.00173503524429</v>
      </c>
      <c r="AO278" s="171">
        <f>'General Liability'!BX$120*$BI278</f>
        <v>126.00173503524429</v>
      </c>
      <c r="AP278" s="171">
        <f>'General Liability'!BY$120*$BI278</f>
        <v>126.00173503524429</v>
      </c>
      <c r="AQ278" s="171">
        <f>'General Liability'!BZ$120*$BI278</f>
        <v>126.00173503524429</v>
      </c>
      <c r="AR278" s="171">
        <f>'General Liability'!CA$120*$BI278</f>
        <v>126.00173503524429</v>
      </c>
      <c r="AS278" s="171">
        <f>'General Liability'!CB$120*$BI278</f>
        <v>126.00173503524429</v>
      </c>
      <c r="AT278" s="171">
        <f>'General Liability'!CC$120*$BI278</f>
        <v>126.00173503524429</v>
      </c>
      <c r="AU278" s="171">
        <f>'General Liability'!CD$120*$BI278</f>
        <v>126.00173503524429</v>
      </c>
      <c r="AV278" s="171">
        <f>'General Liability'!CE$120*$BI278</f>
        <v>126.00173503524429</v>
      </c>
      <c r="AW278" s="171">
        <f>'General Liability'!CF$120*$BI278</f>
        <v>126.00173503524429</v>
      </c>
      <c r="AX278" s="171">
        <f>'General Liability'!CG$120*$BI278</f>
        <v>126.00173503524429</v>
      </c>
      <c r="AY278" s="171">
        <f>'General Liability'!CH$120*$BI278</f>
        <v>129.78178708630165</v>
      </c>
      <c r="AZ278" s="171">
        <f>'General Liability'!CI$120*$BI278</f>
        <v>129.78178708630165</v>
      </c>
      <c r="BA278" s="171">
        <f>'General Liability'!CJ$120*$BI278</f>
        <v>129.78178708630165</v>
      </c>
      <c r="BB278" s="171">
        <f>'General Liability'!CK$120*$BI278</f>
        <v>129.78178708630165</v>
      </c>
      <c r="BC278" s="171">
        <f>'General Liability'!CL$120*$BI278</f>
        <v>129.78178708630165</v>
      </c>
      <c r="BD278" s="171">
        <f>'General Liability'!CM$120*$BI278</f>
        <v>129.78178708630165</v>
      </c>
      <c r="BE278" s="171">
        <f>'General Liability'!CN$120*$BI278</f>
        <v>129.78178708630165</v>
      </c>
      <c r="BF278" s="171">
        <f>'General Liability'!CO$120*$BI278</f>
        <v>129.78178708630165</v>
      </c>
      <c r="BG278" s="171">
        <f>'General Liability'!CP$120*$BI278</f>
        <v>129.78178708630165</v>
      </c>
      <c r="BI278" s="174">
        <f>SUMIF(Revenue!$P:$P,'GL - Import (US)'!$F278,Revenue!$I:$I)</f>
        <v>6.5190145658742642E-3</v>
      </c>
    </row>
    <row r="279" spans="1:61" s="173" customFormat="1" ht="12.75" hidden="1" customHeight="1">
      <c r="A279" s="179" t="s">
        <v>582</v>
      </c>
      <c r="B279" s="179" t="s">
        <v>435</v>
      </c>
      <c r="C279" s="170" cm="1">
        <f t="array" ref="C279">IFERROR(INDEX('Legal Entity'!B:B,MATCH('GL - Import (US)'!F279,'Legal Entity'!A:A,0),0),0)</f>
        <v>0</v>
      </c>
      <c r="D279" s="170" t="str" cm="1">
        <f t="array" ref="D279">IFERROR(INDEX('Legal Entity'!C:C,MATCH(F279,'Legal Entity'!A:A,0),0),0)</f>
        <v>US</v>
      </c>
      <c r="E279" s="170" t="s">
        <v>631</v>
      </c>
      <c r="F279" s="170" t="s">
        <v>650</v>
      </c>
      <c r="G279" s="170"/>
      <c r="H279" s="171">
        <f>'General Liability'!AQ$120*$BI279</f>
        <v>0</v>
      </c>
      <c r="I279" s="171">
        <f>'General Liability'!AR$120*$BI279</f>
        <v>0</v>
      </c>
      <c r="J279" s="171">
        <f>'General Liability'!AS$120*$BI279</f>
        <v>0</v>
      </c>
      <c r="K279" s="171">
        <f>'General Liability'!AT$120*$BI279</f>
        <v>0</v>
      </c>
      <c r="L279" s="171">
        <f>'General Liability'!AU$120*$BI279</f>
        <v>0</v>
      </c>
      <c r="M279" s="171">
        <f>'General Liability'!AV$120*$BI279</f>
        <v>0</v>
      </c>
      <c r="N279" s="171">
        <f>'General Liability'!AW$120*$BI279</f>
        <v>0</v>
      </c>
      <c r="O279" s="171">
        <f>'General Liability'!AX$120*$BI279</f>
        <v>0</v>
      </c>
      <c r="P279" s="171">
        <f>'General Liability'!AY$120*$BI279</f>
        <v>0</v>
      </c>
      <c r="Q279" s="171">
        <f>'General Liability'!AZ$120*$BI279</f>
        <v>0</v>
      </c>
      <c r="R279" s="171">
        <f>'General Liability'!BA$120*$BI279</f>
        <v>0</v>
      </c>
      <c r="S279" s="171">
        <f>'General Liability'!BB$120*$BI279</f>
        <v>0</v>
      </c>
      <c r="T279" s="171">
        <f>'General Liability'!BC$120*$BI279</f>
        <v>0</v>
      </c>
      <c r="U279" s="171">
        <f>'General Liability'!BD$120*$BI279</f>
        <v>0</v>
      </c>
      <c r="V279" s="171">
        <f>'General Liability'!BE$120*$BI279</f>
        <v>0</v>
      </c>
      <c r="W279" s="171">
        <f>'General Liability'!BF$120*$BI279</f>
        <v>0</v>
      </c>
      <c r="X279" s="171">
        <f>'General Liability'!BG$120*$BI279</f>
        <v>0</v>
      </c>
      <c r="Y279" s="171">
        <f>'General Liability'!BH$120*$BI279</f>
        <v>0</v>
      </c>
      <c r="Z279" s="171">
        <f>'General Liability'!BI$120*$BI279</f>
        <v>0</v>
      </c>
      <c r="AA279" s="171">
        <f>'General Liability'!BJ$120*$BI279</f>
        <v>0</v>
      </c>
      <c r="AB279" s="171">
        <f>'General Liability'!BK$120*$BI279</f>
        <v>0</v>
      </c>
      <c r="AC279" s="171">
        <f>'General Liability'!BL$120*$BI279</f>
        <v>0</v>
      </c>
      <c r="AD279" s="171">
        <f>'General Liability'!BM$120*$BI279</f>
        <v>0</v>
      </c>
      <c r="AE279" s="171">
        <f>'General Liability'!BN$120*$BI279</f>
        <v>0</v>
      </c>
      <c r="AF279" s="171">
        <f>'General Liability'!BO$120*$BI279</f>
        <v>0</v>
      </c>
      <c r="AG279" s="171">
        <f>'General Liability'!BP$120*$BI279</f>
        <v>0</v>
      </c>
      <c r="AH279" s="171">
        <f>'General Liability'!BQ$120*$BI279</f>
        <v>0</v>
      </c>
      <c r="AI279" s="171">
        <f>'General Liability'!BR$120*$BI279</f>
        <v>0</v>
      </c>
      <c r="AJ279" s="171">
        <f>'General Liability'!BS$120*$BI279</f>
        <v>0</v>
      </c>
      <c r="AK279" s="171">
        <f>'General Liability'!BT$120*$BI279</f>
        <v>0</v>
      </c>
      <c r="AL279" s="171">
        <f>'General Liability'!BU$120*$BI279</f>
        <v>0</v>
      </c>
      <c r="AM279" s="171">
        <f>'General Liability'!BV$120*$BI279</f>
        <v>0</v>
      </c>
      <c r="AN279" s="171">
        <f>'General Liability'!BW$120*$BI279</f>
        <v>0</v>
      </c>
      <c r="AO279" s="171">
        <f>'General Liability'!BX$120*$BI279</f>
        <v>0</v>
      </c>
      <c r="AP279" s="171">
        <f>'General Liability'!BY$120*$BI279</f>
        <v>0</v>
      </c>
      <c r="AQ279" s="171">
        <f>'General Liability'!BZ$120*$BI279</f>
        <v>0</v>
      </c>
      <c r="AR279" s="171">
        <f>'General Liability'!CA$120*$BI279</f>
        <v>0</v>
      </c>
      <c r="AS279" s="171">
        <f>'General Liability'!CB$120*$BI279</f>
        <v>0</v>
      </c>
      <c r="AT279" s="171">
        <f>'General Liability'!CC$120*$BI279</f>
        <v>0</v>
      </c>
      <c r="AU279" s="171">
        <f>'General Liability'!CD$120*$BI279</f>
        <v>0</v>
      </c>
      <c r="AV279" s="171">
        <f>'General Liability'!CE$120*$BI279</f>
        <v>0</v>
      </c>
      <c r="AW279" s="171">
        <f>'General Liability'!CF$120*$BI279</f>
        <v>0</v>
      </c>
      <c r="AX279" s="171">
        <f>'General Liability'!CG$120*$BI279</f>
        <v>0</v>
      </c>
      <c r="AY279" s="171">
        <f>'General Liability'!CH$120*$BI279</f>
        <v>0</v>
      </c>
      <c r="AZ279" s="171">
        <f>'General Liability'!CI$120*$BI279</f>
        <v>0</v>
      </c>
      <c r="BA279" s="171">
        <f>'General Liability'!CJ$120*$BI279</f>
        <v>0</v>
      </c>
      <c r="BB279" s="171">
        <f>'General Liability'!CK$120*$BI279</f>
        <v>0</v>
      </c>
      <c r="BC279" s="171">
        <f>'General Liability'!CL$120*$BI279</f>
        <v>0</v>
      </c>
      <c r="BD279" s="171">
        <f>'General Liability'!CM$120*$BI279</f>
        <v>0</v>
      </c>
      <c r="BE279" s="171">
        <f>'General Liability'!CN$120*$BI279</f>
        <v>0</v>
      </c>
      <c r="BF279" s="171">
        <f>'General Liability'!CO$120*$BI279</f>
        <v>0</v>
      </c>
      <c r="BG279" s="171">
        <f>'General Liability'!CP$120*$BI279</f>
        <v>0</v>
      </c>
      <c r="BI279" s="174">
        <f>SUMIF(Revenue!$P:$P,'GL - Import (US)'!$F279,Revenue!$I:$I)</f>
        <v>0</v>
      </c>
    </row>
    <row r="280" spans="1:61" s="173" customFormat="1" ht="12.75" hidden="1" customHeight="1">
      <c r="A280" s="179" t="s">
        <v>582</v>
      </c>
      <c r="B280" s="179" t="s">
        <v>435</v>
      </c>
      <c r="C280" s="170" t="str" cm="1">
        <f t="array" ref="C280">IFERROR(INDEX('Legal Entity'!B:B,MATCH('GL - Import (US)'!F280,'Legal Entity'!A:A,0),0),0)</f>
        <v>1215 - Golden Heart Utilities, Inc.</v>
      </c>
      <c r="D280" s="170" t="str" cm="1">
        <f t="array" ref="D280">IFERROR(INDEX('Legal Entity'!C:C,MATCH(F280,'Legal Entity'!A:A,0),0),0)</f>
        <v>US</v>
      </c>
      <c r="E280" s="170" t="s">
        <v>631</v>
      </c>
      <c r="F280" s="170" t="s">
        <v>55</v>
      </c>
      <c r="G280" s="170"/>
      <c r="H280" s="171">
        <f>'General Liability'!AQ$120*$BI280</f>
        <v>4378.8149176729903</v>
      </c>
      <c r="I280" s="171">
        <f>'General Liability'!AR$120*$BI280</f>
        <v>4378.8149176729903</v>
      </c>
      <c r="J280" s="171">
        <f>'General Liability'!AS$120*$BI280</f>
        <v>4378.8149176729903</v>
      </c>
      <c r="K280" s="171">
        <f>'General Liability'!AT$120*$BI280</f>
        <v>4378.8149176729903</v>
      </c>
      <c r="L280" s="171">
        <f>'General Liability'!AU$120*$BI280</f>
        <v>4378.8149176729903</v>
      </c>
      <c r="M280" s="171">
        <f>'General Liability'!AV$120*$BI280</f>
        <v>4378.8149176729903</v>
      </c>
      <c r="N280" s="171">
        <f>'General Liability'!AW$120*$BI280</f>
        <v>4378.8149176729903</v>
      </c>
      <c r="O280" s="171">
        <f>'General Liability'!AX$120*$BI280</f>
        <v>4707.2260364984641</v>
      </c>
      <c r="P280" s="171">
        <f>'General Liability'!AY$120*$BI280</f>
        <v>4707.2260364984641</v>
      </c>
      <c r="Q280" s="171">
        <f>'General Liability'!AZ$120*$BI280</f>
        <v>4707.2260364984641</v>
      </c>
      <c r="R280" s="171">
        <f>'General Liability'!BA$120*$BI280</f>
        <v>4707.2260364984641</v>
      </c>
      <c r="S280" s="171">
        <f>'General Liability'!BB$120*$BI280</f>
        <v>4707.2260364984641</v>
      </c>
      <c r="T280" s="171">
        <f>'General Liability'!BC$120*$BI280</f>
        <v>4707.2260364984641</v>
      </c>
      <c r="U280" s="171">
        <f>'General Liability'!BD$120*$BI280</f>
        <v>4707.2260364984641</v>
      </c>
      <c r="V280" s="171">
        <f>'General Liability'!BE$120*$BI280</f>
        <v>4707.2260364984641</v>
      </c>
      <c r="W280" s="171">
        <f>'General Liability'!BF$120*$BI280</f>
        <v>4707.2260364984641</v>
      </c>
      <c r="X280" s="171">
        <f>'General Liability'!BG$120*$BI280</f>
        <v>4707.2260364984641</v>
      </c>
      <c r="Y280" s="171">
        <f>'General Liability'!BH$120*$BI280</f>
        <v>4707.2260364984641</v>
      </c>
      <c r="Z280" s="171">
        <f>'General Liability'!BI$120*$BI280</f>
        <v>4707.2260364984641</v>
      </c>
      <c r="AA280" s="171">
        <f>'General Liability'!BJ$120*$BI280</f>
        <v>5060.2679892358492</v>
      </c>
      <c r="AB280" s="171">
        <f>'General Liability'!BK$120*$BI280</f>
        <v>5060.2679892358492</v>
      </c>
      <c r="AC280" s="171">
        <f>'General Liability'!BL$120*$BI280</f>
        <v>5060.2679892358492</v>
      </c>
      <c r="AD280" s="171">
        <f>'General Liability'!BM$120*$BI280</f>
        <v>5060.2679892358492</v>
      </c>
      <c r="AE280" s="171">
        <f>'General Liability'!BN$120*$BI280</f>
        <v>5060.2679892358492</v>
      </c>
      <c r="AF280" s="171">
        <f>'General Liability'!BO$120*$BI280</f>
        <v>5060.2679892358492</v>
      </c>
      <c r="AG280" s="171">
        <f>'General Liability'!BP$120*$BI280</f>
        <v>5060.2679892358492</v>
      </c>
      <c r="AH280" s="171">
        <f>'General Liability'!BQ$120*$BI280</f>
        <v>5060.2679892358492</v>
      </c>
      <c r="AI280" s="171">
        <f>'General Liability'!BR$120*$BI280</f>
        <v>5060.2679892358492</v>
      </c>
      <c r="AJ280" s="171">
        <f>'General Liability'!BS$120*$BI280</f>
        <v>5060.2679892358492</v>
      </c>
      <c r="AK280" s="171">
        <f>'General Liability'!BT$120*$BI280</f>
        <v>5060.2679892358492</v>
      </c>
      <c r="AL280" s="171">
        <f>'General Liability'!BU$120*$BI280</f>
        <v>5060.2679892358492</v>
      </c>
      <c r="AM280" s="171">
        <f>'General Liability'!BV$120*$BI280</f>
        <v>5439.7880884285378</v>
      </c>
      <c r="AN280" s="171">
        <f>'General Liability'!BW$120*$BI280</f>
        <v>5439.7880884285378</v>
      </c>
      <c r="AO280" s="171">
        <f>'General Liability'!BX$120*$BI280</f>
        <v>5439.7880884285378</v>
      </c>
      <c r="AP280" s="171">
        <f>'General Liability'!BY$120*$BI280</f>
        <v>5439.7880884285378</v>
      </c>
      <c r="AQ280" s="171">
        <f>'General Liability'!BZ$120*$BI280</f>
        <v>5439.7880884285378</v>
      </c>
      <c r="AR280" s="171">
        <f>'General Liability'!CA$120*$BI280</f>
        <v>5439.7880884285378</v>
      </c>
      <c r="AS280" s="171">
        <f>'General Liability'!CB$120*$BI280</f>
        <v>5439.7880884285378</v>
      </c>
      <c r="AT280" s="171">
        <f>'General Liability'!CC$120*$BI280</f>
        <v>5439.7880884285378</v>
      </c>
      <c r="AU280" s="171">
        <f>'General Liability'!CD$120*$BI280</f>
        <v>5439.7880884285378</v>
      </c>
      <c r="AV280" s="171">
        <f>'General Liability'!CE$120*$BI280</f>
        <v>5439.7880884285378</v>
      </c>
      <c r="AW280" s="171">
        <f>'General Liability'!CF$120*$BI280</f>
        <v>5439.7880884285378</v>
      </c>
      <c r="AX280" s="171">
        <f>'General Liability'!CG$120*$BI280</f>
        <v>5439.7880884285378</v>
      </c>
      <c r="AY280" s="171">
        <f>'General Liability'!CH$120*$BI280</f>
        <v>5602.9817310813951</v>
      </c>
      <c r="AZ280" s="171">
        <f>'General Liability'!CI$120*$BI280</f>
        <v>5602.9817310813951</v>
      </c>
      <c r="BA280" s="171">
        <f>'General Liability'!CJ$120*$BI280</f>
        <v>5602.9817310813951</v>
      </c>
      <c r="BB280" s="171">
        <f>'General Liability'!CK$120*$BI280</f>
        <v>5602.9817310813951</v>
      </c>
      <c r="BC280" s="171">
        <f>'General Liability'!CL$120*$BI280</f>
        <v>5602.9817310813951</v>
      </c>
      <c r="BD280" s="171">
        <f>'General Liability'!CM$120*$BI280</f>
        <v>5602.9817310813951</v>
      </c>
      <c r="BE280" s="171">
        <f>'General Liability'!CN$120*$BI280</f>
        <v>5602.9817310813951</v>
      </c>
      <c r="BF280" s="171">
        <f>'General Liability'!CO$120*$BI280</f>
        <v>5602.9817310813951</v>
      </c>
      <c r="BG280" s="171">
        <f>'General Liability'!CP$120*$BI280</f>
        <v>5602.9817310813951</v>
      </c>
      <c r="BI280" s="174">
        <f>SUMIF(Revenue!$P:$P,'GL - Import (US)'!$F280,Revenue!$I:$I)</f>
        <v>0.28144102756851536</v>
      </c>
    </row>
    <row r="281" spans="1:61" s="173" customFormat="1" ht="12.75" hidden="1" customHeight="1">
      <c r="A281" s="179" t="s">
        <v>582</v>
      </c>
      <c r="B281" s="179" t="s">
        <v>435</v>
      </c>
      <c r="C281" s="170" cm="1">
        <f t="array" ref="C281">IFERROR(INDEX('Legal Entity'!B:B,MATCH('GL - Import (US)'!F281,'Legal Entity'!A:A,0),0),0)</f>
        <v>0</v>
      </c>
      <c r="D281" s="170" t="str" cm="1">
        <f t="array" ref="D281">IFERROR(INDEX('Legal Entity'!C:C,MATCH(F281,'Legal Entity'!A:A,0),0),0)</f>
        <v>US</v>
      </c>
      <c r="E281" s="170" t="s">
        <v>631</v>
      </c>
      <c r="F281" s="170" t="s">
        <v>59</v>
      </c>
      <c r="G281" s="170"/>
      <c r="H281" s="171">
        <f>'General Liability'!AQ$120*$BI281</f>
        <v>1362.7329639113036</v>
      </c>
      <c r="I281" s="171">
        <f>'General Liability'!AR$120*$BI281</f>
        <v>1362.7329639113036</v>
      </c>
      <c r="J281" s="171">
        <f>'General Liability'!AS$120*$BI281</f>
        <v>1362.7329639113036</v>
      </c>
      <c r="K281" s="171">
        <f>'General Liability'!AT$120*$BI281</f>
        <v>1362.7329639113036</v>
      </c>
      <c r="L281" s="171">
        <f>'General Liability'!AU$120*$BI281</f>
        <v>1362.7329639113036</v>
      </c>
      <c r="M281" s="171">
        <f>'General Liability'!AV$120*$BI281</f>
        <v>1362.7329639113036</v>
      </c>
      <c r="N281" s="171">
        <f>'General Liability'!AW$120*$BI281</f>
        <v>1362.7329639113036</v>
      </c>
      <c r="O281" s="171">
        <f>'General Liability'!AX$120*$BI281</f>
        <v>1464.9379362046514</v>
      </c>
      <c r="P281" s="171">
        <f>'General Liability'!AY$120*$BI281</f>
        <v>1464.9379362046514</v>
      </c>
      <c r="Q281" s="171">
        <f>'General Liability'!AZ$120*$BI281</f>
        <v>1464.9379362046514</v>
      </c>
      <c r="R281" s="171">
        <f>'General Liability'!BA$120*$BI281</f>
        <v>1464.9379362046514</v>
      </c>
      <c r="S281" s="171">
        <f>'General Liability'!BB$120*$BI281</f>
        <v>1464.9379362046514</v>
      </c>
      <c r="T281" s="171">
        <f>'General Liability'!BC$120*$BI281</f>
        <v>1464.9379362046514</v>
      </c>
      <c r="U281" s="171">
        <f>'General Liability'!BD$120*$BI281</f>
        <v>1464.9379362046514</v>
      </c>
      <c r="V281" s="171">
        <f>'General Liability'!BE$120*$BI281</f>
        <v>1464.9379362046514</v>
      </c>
      <c r="W281" s="171">
        <f>'General Liability'!BF$120*$BI281</f>
        <v>1464.9379362046514</v>
      </c>
      <c r="X281" s="171">
        <f>'General Liability'!BG$120*$BI281</f>
        <v>1464.9379362046514</v>
      </c>
      <c r="Y281" s="171">
        <f>'General Liability'!BH$120*$BI281</f>
        <v>1464.9379362046514</v>
      </c>
      <c r="Z281" s="171">
        <f>'General Liability'!BI$120*$BI281</f>
        <v>1464.9379362046514</v>
      </c>
      <c r="AA281" s="171">
        <f>'General Liability'!BJ$120*$BI281</f>
        <v>1574.8082814200002</v>
      </c>
      <c r="AB281" s="171">
        <f>'General Liability'!BK$120*$BI281</f>
        <v>1574.8082814200002</v>
      </c>
      <c r="AC281" s="171">
        <f>'General Liability'!BL$120*$BI281</f>
        <v>1574.8082814200002</v>
      </c>
      <c r="AD281" s="171">
        <f>'General Liability'!BM$120*$BI281</f>
        <v>1574.8082814200002</v>
      </c>
      <c r="AE281" s="171">
        <f>'General Liability'!BN$120*$BI281</f>
        <v>1574.8082814200002</v>
      </c>
      <c r="AF281" s="171">
        <f>'General Liability'!BO$120*$BI281</f>
        <v>1574.8082814200002</v>
      </c>
      <c r="AG281" s="171">
        <f>'General Liability'!BP$120*$BI281</f>
        <v>1574.8082814200002</v>
      </c>
      <c r="AH281" s="171">
        <f>'General Liability'!BQ$120*$BI281</f>
        <v>1574.8082814200002</v>
      </c>
      <c r="AI281" s="171">
        <f>'General Liability'!BR$120*$BI281</f>
        <v>1574.8082814200002</v>
      </c>
      <c r="AJ281" s="171">
        <f>'General Liability'!BS$120*$BI281</f>
        <v>1574.8082814200002</v>
      </c>
      <c r="AK281" s="171">
        <f>'General Liability'!BT$120*$BI281</f>
        <v>1574.8082814200002</v>
      </c>
      <c r="AL281" s="171">
        <f>'General Liability'!BU$120*$BI281</f>
        <v>1574.8082814200002</v>
      </c>
      <c r="AM281" s="171">
        <f>'General Liability'!BV$120*$BI281</f>
        <v>1692.9189025265002</v>
      </c>
      <c r="AN281" s="171">
        <f>'General Liability'!BW$120*$BI281</f>
        <v>1692.9189025265002</v>
      </c>
      <c r="AO281" s="171">
        <f>'General Liability'!BX$120*$BI281</f>
        <v>1692.9189025265002</v>
      </c>
      <c r="AP281" s="171">
        <f>'General Liability'!BY$120*$BI281</f>
        <v>1692.9189025265002</v>
      </c>
      <c r="AQ281" s="171">
        <f>'General Liability'!BZ$120*$BI281</f>
        <v>1692.9189025265002</v>
      </c>
      <c r="AR281" s="171">
        <f>'General Liability'!CA$120*$BI281</f>
        <v>1692.9189025265002</v>
      </c>
      <c r="AS281" s="171">
        <f>'General Liability'!CB$120*$BI281</f>
        <v>1692.9189025265002</v>
      </c>
      <c r="AT281" s="171">
        <f>'General Liability'!CC$120*$BI281</f>
        <v>1692.9189025265002</v>
      </c>
      <c r="AU281" s="171">
        <f>'General Liability'!CD$120*$BI281</f>
        <v>1692.9189025265002</v>
      </c>
      <c r="AV281" s="171">
        <f>'General Liability'!CE$120*$BI281</f>
        <v>1692.9189025265002</v>
      </c>
      <c r="AW281" s="171">
        <f>'General Liability'!CF$120*$BI281</f>
        <v>1692.9189025265002</v>
      </c>
      <c r="AX281" s="171">
        <f>'General Liability'!CG$120*$BI281</f>
        <v>1692.9189025265002</v>
      </c>
      <c r="AY281" s="171">
        <f>'General Liability'!CH$120*$BI281</f>
        <v>1743.7064696022953</v>
      </c>
      <c r="AZ281" s="171">
        <f>'General Liability'!CI$120*$BI281</f>
        <v>1743.7064696022953</v>
      </c>
      <c r="BA281" s="171">
        <f>'General Liability'!CJ$120*$BI281</f>
        <v>1743.7064696022953</v>
      </c>
      <c r="BB281" s="171">
        <f>'General Liability'!CK$120*$BI281</f>
        <v>1743.7064696022953</v>
      </c>
      <c r="BC281" s="171">
        <f>'General Liability'!CL$120*$BI281</f>
        <v>1743.7064696022953</v>
      </c>
      <c r="BD281" s="171">
        <f>'General Liability'!CM$120*$BI281</f>
        <v>1743.7064696022953</v>
      </c>
      <c r="BE281" s="171">
        <f>'General Liability'!CN$120*$BI281</f>
        <v>1743.7064696022953</v>
      </c>
      <c r="BF281" s="171">
        <f>'General Liability'!CO$120*$BI281</f>
        <v>1743.7064696022953</v>
      </c>
      <c r="BG281" s="171">
        <f>'General Liability'!CP$120*$BI281</f>
        <v>1743.7064696022953</v>
      </c>
      <c r="BI281" s="174">
        <f>SUMIF(Revenue!$P:$P,'GL - Import (US)'!$F281,Revenue!$I:$I)</f>
        <v>8.7587389025454071E-2</v>
      </c>
    </row>
    <row r="282" spans="1:61" s="173" customFormat="1" ht="12.75" hidden="1" customHeight="1">
      <c r="A282" s="179" t="s">
        <v>582</v>
      </c>
      <c r="B282" s="179" t="s">
        <v>435</v>
      </c>
      <c r="C282" s="170" t="str" cm="1">
        <f t="array" ref="C282">IFERROR(INDEX('Legal Entity'!B:B,MATCH('GL - Import (US)'!F282,'Legal Entity'!A:A,0),0),0)</f>
        <v>1220 - College Utilities Corporation</v>
      </c>
      <c r="D282" s="170" t="str" cm="1">
        <f t="array" ref="D282">IFERROR(INDEX('Legal Entity'!C:C,MATCH(F282,'Legal Entity'!A:A,0),0),0)</f>
        <v>US</v>
      </c>
      <c r="E282" s="170" t="s">
        <v>631</v>
      </c>
      <c r="F282" s="170" t="s">
        <v>61</v>
      </c>
      <c r="G282" s="170"/>
      <c r="H282" s="171">
        <f>'General Liability'!AQ$120*$BI282</f>
        <v>0</v>
      </c>
      <c r="I282" s="171">
        <f>'General Liability'!AR$120*$BI282</f>
        <v>0</v>
      </c>
      <c r="J282" s="171">
        <f>'General Liability'!AS$120*$BI282</f>
        <v>0</v>
      </c>
      <c r="K282" s="171">
        <f>'General Liability'!AT$120*$BI282</f>
        <v>0</v>
      </c>
      <c r="L282" s="171">
        <f>'General Liability'!AU$120*$BI282</f>
        <v>0</v>
      </c>
      <c r="M282" s="171">
        <f>'General Liability'!AV$120*$BI282</f>
        <v>0</v>
      </c>
      <c r="N282" s="171">
        <f>'General Liability'!AW$120*$BI282</f>
        <v>0</v>
      </c>
      <c r="O282" s="171">
        <f>'General Liability'!AX$120*$BI282</f>
        <v>0</v>
      </c>
      <c r="P282" s="171">
        <f>'General Liability'!AY$120*$BI282</f>
        <v>0</v>
      </c>
      <c r="Q282" s="171">
        <f>'General Liability'!AZ$120*$BI282</f>
        <v>0</v>
      </c>
      <c r="R282" s="171">
        <f>'General Liability'!BA$120*$BI282</f>
        <v>0</v>
      </c>
      <c r="S282" s="171">
        <f>'General Liability'!BB$120*$BI282</f>
        <v>0</v>
      </c>
      <c r="T282" s="171">
        <f>'General Liability'!BC$120*$BI282</f>
        <v>0</v>
      </c>
      <c r="U282" s="171">
        <f>'General Liability'!BD$120*$BI282</f>
        <v>0</v>
      </c>
      <c r="V282" s="171">
        <f>'General Liability'!BE$120*$BI282</f>
        <v>0</v>
      </c>
      <c r="W282" s="171">
        <f>'General Liability'!BF$120*$BI282</f>
        <v>0</v>
      </c>
      <c r="X282" s="171">
        <f>'General Liability'!BG$120*$BI282</f>
        <v>0</v>
      </c>
      <c r="Y282" s="171">
        <f>'General Liability'!BH$120*$BI282</f>
        <v>0</v>
      </c>
      <c r="Z282" s="171">
        <f>'General Liability'!BI$120*$BI282</f>
        <v>0</v>
      </c>
      <c r="AA282" s="171">
        <f>'General Liability'!BJ$120*$BI282</f>
        <v>0</v>
      </c>
      <c r="AB282" s="171">
        <f>'General Liability'!BK$120*$BI282</f>
        <v>0</v>
      </c>
      <c r="AC282" s="171">
        <f>'General Liability'!BL$120*$BI282</f>
        <v>0</v>
      </c>
      <c r="AD282" s="171">
        <f>'General Liability'!BM$120*$BI282</f>
        <v>0</v>
      </c>
      <c r="AE282" s="171">
        <f>'General Liability'!BN$120*$BI282</f>
        <v>0</v>
      </c>
      <c r="AF282" s="171">
        <f>'General Liability'!BO$120*$BI282</f>
        <v>0</v>
      </c>
      <c r="AG282" s="171">
        <f>'General Liability'!BP$120*$BI282</f>
        <v>0</v>
      </c>
      <c r="AH282" s="171">
        <f>'General Liability'!BQ$120*$BI282</f>
        <v>0</v>
      </c>
      <c r="AI282" s="171">
        <f>'General Liability'!BR$120*$BI282</f>
        <v>0</v>
      </c>
      <c r="AJ282" s="171">
        <f>'General Liability'!BS$120*$BI282</f>
        <v>0</v>
      </c>
      <c r="AK282" s="171">
        <f>'General Liability'!BT$120*$BI282</f>
        <v>0</v>
      </c>
      <c r="AL282" s="171">
        <f>'General Liability'!BU$120*$BI282</f>
        <v>0</v>
      </c>
      <c r="AM282" s="171">
        <f>'General Liability'!BV$120*$BI282</f>
        <v>0</v>
      </c>
      <c r="AN282" s="171">
        <f>'General Liability'!BW$120*$BI282</f>
        <v>0</v>
      </c>
      <c r="AO282" s="171">
        <f>'General Liability'!BX$120*$BI282</f>
        <v>0</v>
      </c>
      <c r="AP282" s="171">
        <f>'General Liability'!BY$120*$BI282</f>
        <v>0</v>
      </c>
      <c r="AQ282" s="171">
        <f>'General Liability'!BZ$120*$BI282</f>
        <v>0</v>
      </c>
      <c r="AR282" s="171">
        <f>'General Liability'!CA$120*$BI282</f>
        <v>0</v>
      </c>
      <c r="AS282" s="171">
        <f>'General Liability'!CB$120*$BI282</f>
        <v>0</v>
      </c>
      <c r="AT282" s="171">
        <f>'General Liability'!CC$120*$BI282</f>
        <v>0</v>
      </c>
      <c r="AU282" s="171">
        <f>'General Liability'!CD$120*$BI282</f>
        <v>0</v>
      </c>
      <c r="AV282" s="171">
        <f>'General Liability'!CE$120*$BI282</f>
        <v>0</v>
      </c>
      <c r="AW282" s="171">
        <f>'General Liability'!CF$120*$BI282</f>
        <v>0</v>
      </c>
      <c r="AX282" s="171">
        <f>'General Liability'!CG$120*$BI282</f>
        <v>0</v>
      </c>
      <c r="AY282" s="171">
        <f>'General Liability'!CH$120*$BI282</f>
        <v>0</v>
      </c>
      <c r="AZ282" s="171">
        <f>'General Liability'!CI$120*$BI282</f>
        <v>0</v>
      </c>
      <c r="BA282" s="171">
        <f>'General Liability'!CJ$120*$BI282</f>
        <v>0</v>
      </c>
      <c r="BB282" s="171">
        <f>'General Liability'!CK$120*$BI282</f>
        <v>0</v>
      </c>
      <c r="BC282" s="171">
        <f>'General Liability'!CL$120*$BI282</f>
        <v>0</v>
      </c>
      <c r="BD282" s="171">
        <f>'General Liability'!CM$120*$BI282</f>
        <v>0</v>
      </c>
      <c r="BE282" s="171">
        <f>'General Liability'!CN$120*$BI282</f>
        <v>0</v>
      </c>
      <c r="BF282" s="171">
        <f>'General Liability'!CO$120*$BI282</f>
        <v>0</v>
      </c>
      <c r="BG282" s="171">
        <f>'General Liability'!CP$120*$BI282</f>
        <v>0</v>
      </c>
      <c r="BI282" s="174">
        <f>SUMIF(Revenue!$P:$P,'GL - Import (US)'!$F282,Revenue!$I:$I)</f>
        <v>0</v>
      </c>
    </row>
    <row r="283" spans="1:61" s="173" customFormat="1" ht="12.75" hidden="1" customHeight="1">
      <c r="A283" s="179" t="s">
        <v>582</v>
      </c>
      <c r="B283" s="179" t="s">
        <v>435</v>
      </c>
      <c r="C283" s="170" t="str" cm="1">
        <f t="array" ref="C283">IFERROR(INDEX('Legal Entity'!B:B,MATCH('GL - Import (US)'!F283,'Legal Entity'!A:A,0),0),0)</f>
        <v>1220 - College Utilities Corporation</v>
      </c>
      <c r="D283" s="170" t="str" cm="1">
        <f t="array" ref="D283">IFERROR(INDEX('Legal Entity'!C:C,MATCH(F283,'Legal Entity'!A:A,0),0),0)</f>
        <v>US</v>
      </c>
      <c r="E283" s="170" t="s">
        <v>631</v>
      </c>
      <c r="F283" s="170" t="s">
        <v>67</v>
      </c>
      <c r="G283" s="170"/>
      <c r="H283" s="171">
        <f>'General Liability'!AQ$120*$BI283</f>
        <v>15.360434672269172</v>
      </c>
      <c r="I283" s="171">
        <f>'General Liability'!AR$120*$BI283</f>
        <v>15.360434672269172</v>
      </c>
      <c r="J283" s="171">
        <f>'General Liability'!AS$120*$BI283</f>
        <v>15.360434672269172</v>
      </c>
      <c r="K283" s="171">
        <f>'General Liability'!AT$120*$BI283</f>
        <v>15.360434672269172</v>
      </c>
      <c r="L283" s="171">
        <f>'General Liability'!AU$120*$BI283</f>
        <v>15.360434672269172</v>
      </c>
      <c r="M283" s="171">
        <f>'General Liability'!AV$120*$BI283</f>
        <v>15.360434672269172</v>
      </c>
      <c r="N283" s="171">
        <f>'General Liability'!AW$120*$BI283</f>
        <v>15.360434672269172</v>
      </c>
      <c r="O283" s="171">
        <f>'General Liability'!AX$120*$BI283</f>
        <v>16.51246727268936</v>
      </c>
      <c r="P283" s="171">
        <f>'General Liability'!AY$120*$BI283</f>
        <v>16.51246727268936</v>
      </c>
      <c r="Q283" s="171">
        <f>'General Liability'!AZ$120*$BI283</f>
        <v>16.51246727268936</v>
      </c>
      <c r="R283" s="171">
        <f>'General Liability'!BA$120*$BI283</f>
        <v>16.51246727268936</v>
      </c>
      <c r="S283" s="171">
        <f>'General Liability'!BB$120*$BI283</f>
        <v>16.51246727268936</v>
      </c>
      <c r="T283" s="171">
        <f>'General Liability'!BC$120*$BI283</f>
        <v>16.51246727268936</v>
      </c>
      <c r="U283" s="171">
        <f>'General Liability'!BD$120*$BI283</f>
        <v>16.51246727268936</v>
      </c>
      <c r="V283" s="171">
        <f>'General Liability'!BE$120*$BI283</f>
        <v>16.51246727268936</v>
      </c>
      <c r="W283" s="171">
        <f>'General Liability'!BF$120*$BI283</f>
        <v>16.51246727268936</v>
      </c>
      <c r="X283" s="171">
        <f>'General Liability'!BG$120*$BI283</f>
        <v>16.51246727268936</v>
      </c>
      <c r="Y283" s="171">
        <f>'General Liability'!BH$120*$BI283</f>
        <v>16.51246727268936</v>
      </c>
      <c r="Z283" s="171">
        <f>'General Liability'!BI$120*$BI283</f>
        <v>16.51246727268936</v>
      </c>
      <c r="AA283" s="171">
        <f>'General Liability'!BJ$120*$BI283</f>
        <v>17.750902318141062</v>
      </c>
      <c r="AB283" s="171">
        <f>'General Liability'!BK$120*$BI283</f>
        <v>17.750902318141062</v>
      </c>
      <c r="AC283" s="171">
        <f>'General Liability'!BL$120*$BI283</f>
        <v>17.750902318141062</v>
      </c>
      <c r="AD283" s="171">
        <f>'General Liability'!BM$120*$BI283</f>
        <v>17.750902318141062</v>
      </c>
      <c r="AE283" s="171">
        <f>'General Liability'!BN$120*$BI283</f>
        <v>17.750902318141062</v>
      </c>
      <c r="AF283" s="171">
        <f>'General Liability'!BO$120*$BI283</f>
        <v>17.750902318141062</v>
      </c>
      <c r="AG283" s="171">
        <f>'General Liability'!BP$120*$BI283</f>
        <v>17.750902318141062</v>
      </c>
      <c r="AH283" s="171">
        <f>'General Liability'!BQ$120*$BI283</f>
        <v>17.750902318141062</v>
      </c>
      <c r="AI283" s="171">
        <f>'General Liability'!BR$120*$BI283</f>
        <v>17.750902318141062</v>
      </c>
      <c r="AJ283" s="171">
        <f>'General Liability'!BS$120*$BI283</f>
        <v>17.750902318141062</v>
      </c>
      <c r="AK283" s="171">
        <f>'General Liability'!BT$120*$BI283</f>
        <v>17.750902318141062</v>
      </c>
      <c r="AL283" s="171">
        <f>'General Liability'!BU$120*$BI283</f>
        <v>17.750902318141062</v>
      </c>
      <c r="AM283" s="171">
        <f>'General Liability'!BV$120*$BI283</f>
        <v>19.082219992001644</v>
      </c>
      <c r="AN283" s="171">
        <f>'General Liability'!BW$120*$BI283</f>
        <v>19.082219992001644</v>
      </c>
      <c r="AO283" s="171">
        <f>'General Liability'!BX$120*$BI283</f>
        <v>19.082219992001644</v>
      </c>
      <c r="AP283" s="171">
        <f>'General Liability'!BY$120*$BI283</f>
        <v>19.082219992001644</v>
      </c>
      <c r="AQ283" s="171">
        <f>'General Liability'!BZ$120*$BI283</f>
        <v>19.082219992001644</v>
      </c>
      <c r="AR283" s="171">
        <f>'General Liability'!CA$120*$BI283</f>
        <v>19.082219992001644</v>
      </c>
      <c r="AS283" s="171">
        <f>'General Liability'!CB$120*$BI283</f>
        <v>19.082219992001644</v>
      </c>
      <c r="AT283" s="171">
        <f>'General Liability'!CC$120*$BI283</f>
        <v>19.082219992001644</v>
      </c>
      <c r="AU283" s="171">
        <f>'General Liability'!CD$120*$BI283</f>
        <v>19.082219992001644</v>
      </c>
      <c r="AV283" s="171">
        <f>'General Liability'!CE$120*$BI283</f>
        <v>19.082219992001644</v>
      </c>
      <c r="AW283" s="171">
        <f>'General Liability'!CF$120*$BI283</f>
        <v>19.082219992001644</v>
      </c>
      <c r="AX283" s="171">
        <f>'General Liability'!CG$120*$BI283</f>
        <v>19.082219992001644</v>
      </c>
      <c r="AY283" s="171">
        <f>'General Liability'!CH$120*$BI283</f>
        <v>19.654686591761696</v>
      </c>
      <c r="AZ283" s="171">
        <f>'General Liability'!CI$120*$BI283</f>
        <v>19.654686591761696</v>
      </c>
      <c r="BA283" s="171">
        <f>'General Liability'!CJ$120*$BI283</f>
        <v>19.654686591761696</v>
      </c>
      <c r="BB283" s="171">
        <f>'General Liability'!CK$120*$BI283</f>
        <v>19.654686591761696</v>
      </c>
      <c r="BC283" s="171">
        <f>'General Liability'!CL$120*$BI283</f>
        <v>19.654686591761696</v>
      </c>
      <c r="BD283" s="171">
        <f>'General Liability'!CM$120*$BI283</f>
        <v>19.654686591761696</v>
      </c>
      <c r="BE283" s="171">
        <f>'General Liability'!CN$120*$BI283</f>
        <v>19.654686591761696</v>
      </c>
      <c r="BF283" s="171">
        <f>'General Liability'!CO$120*$BI283</f>
        <v>19.654686591761696</v>
      </c>
      <c r="BG283" s="171">
        <f>'General Liability'!CP$120*$BI283</f>
        <v>19.654686591761696</v>
      </c>
      <c r="BI283" s="174">
        <f>SUMIF(Revenue!$P:$P,'GL - Import (US)'!$F283,Revenue!$I:$I)</f>
        <v>9.8726632646987185E-4</v>
      </c>
    </row>
    <row r="284" spans="1:61" s="173" customFormat="1" ht="12.75" hidden="1" customHeight="1">
      <c r="A284" s="179" t="s">
        <v>582</v>
      </c>
      <c r="B284" s="179" t="s">
        <v>435</v>
      </c>
      <c r="C284" s="170" t="str" cm="1">
        <f t="array" ref="C284">IFERROR(INDEX('Legal Entity'!B:B,MATCH('GL - Import (US)'!F284,'Legal Entity'!A:A,0),0),0)</f>
        <v>1220 - College Utilities Corporation</v>
      </c>
      <c r="D284" s="170" t="str" cm="1">
        <f t="array" ref="D284">IFERROR(INDEX('Legal Entity'!C:C,MATCH(F284,'Legal Entity'!A:A,0),0),0)</f>
        <v>US</v>
      </c>
      <c r="E284" s="170" t="s">
        <v>631</v>
      </c>
      <c r="F284" s="170" t="s">
        <v>79</v>
      </c>
      <c r="G284" s="170"/>
      <c r="H284" s="171">
        <f>'General Liability'!AQ$120*$BI284</f>
        <v>1606.0306132596718</v>
      </c>
      <c r="I284" s="171">
        <f>'General Liability'!AR$120*$BI284</f>
        <v>1606.0306132596718</v>
      </c>
      <c r="J284" s="171">
        <f>'General Liability'!AS$120*$BI284</f>
        <v>1606.0306132596718</v>
      </c>
      <c r="K284" s="171">
        <f>'General Liability'!AT$120*$BI284</f>
        <v>1606.0306132596718</v>
      </c>
      <c r="L284" s="171">
        <f>'General Liability'!AU$120*$BI284</f>
        <v>1606.0306132596718</v>
      </c>
      <c r="M284" s="171">
        <f>'General Liability'!AV$120*$BI284</f>
        <v>1606.0306132596718</v>
      </c>
      <c r="N284" s="171">
        <f>'General Liability'!AW$120*$BI284</f>
        <v>1606.0306132596718</v>
      </c>
      <c r="O284" s="171">
        <f>'General Liability'!AX$120*$BI284</f>
        <v>1726.4829092541474</v>
      </c>
      <c r="P284" s="171">
        <f>'General Liability'!AY$120*$BI284</f>
        <v>1726.4829092541474</v>
      </c>
      <c r="Q284" s="171">
        <f>'General Liability'!AZ$120*$BI284</f>
        <v>1726.4829092541474</v>
      </c>
      <c r="R284" s="171">
        <f>'General Liability'!BA$120*$BI284</f>
        <v>1726.4829092541474</v>
      </c>
      <c r="S284" s="171">
        <f>'General Liability'!BB$120*$BI284</f>
        <v>1726.4829092541474</v>
      </c>
      <c r="T284" s="171">
        <f>'General Liability'!BC$120*$BI284</f>
        <v>1726.4829092541474</v>
      </c>
      <c r="U284" s="171">
        <f>'General Liability'!BD$120*$BI284</f>
        <v>1726.4829092541474</v>
      </c>
      <c r="V284" s="171">
        <f>'General Liability'!BE$120*$BI284</f>
        <v>1726.4829092541474</v>
      </c>
      <c r="W284" s="171">
        <f>'General Liability'!BF$120*$BI284</f>
        <v>1726.4829092541474</v>
      </c>
      <c r="X284" s="171">
        <f>'General Liability'!BG$120*$BI284</f>
        <v>1726.4829092541474</v>
      </c>
      <c r="Y284" s="171">
        <f>'General Liability'!BH$120*$BI284</f>
        <v>1726.4829092541474</v>
      </c>
      <c r="Z284" s="171">
        <f>'General Liability'!BI$120*$BI284</f>
        <v>1726.4829092541474</v>
      </c>
      <c r="AA284" s="171">
        <f>'General Liability'!BJ$120*$BI284</f>
        <v>1855.9691274482084</v>
      </c>
      <c r="AB284" s="171">
        <f>'General Liability'!BK$120*$BI284</f>
        <v>1855.9691274482084</v>
      </c>
      <c r="AC284" s="171">
        <f>'General Liability'!BL$120*$BI284</f>
        <v>1855.9691274482084</v>
      </c>
      <c r="AD284" s="171">
        <f>'General Liability'!BM$120*$BI284</f>
        <v>1855.9691274482084</v>
      </c>
      <c r="AE284" s="171">
        <f>'General Liability'!BN$120*$BI284</f>
        <v>1855.9691274482084</v>
      </c>
      <c r="AF284" s="171">
        <f>'General Liability'!BO$120*$BI284</f>
        <v>1855.9691274482084</v>
      </c>
      <c r="AG284" s="171">
        <f>'General Liability'!BP$120*$BI284</f>
        <v>1855.9691274482084</v>
      </c>
      <c r="AH284" s="171">
        <f>'General Liability'!BQ$120*$BI284</f>
        <v>1855.9691274482084</v>
      </c>
      <c r="AI284" s="171">
        <f>'General Liability'!BR$120*$BI284</f>
        <v>1855.9691274482084</v>
      </c>
      <c r="AJ284" s="171">
        <f>'General Liability'!BS$120*$BI284</f>
        <v>1855.9691274482084</v>
      </c>
      <c r="AK284" s="171">
        <f>'General Liability'!BT$120*$BI284</f>
        <v>1855.9691274482084</v>
      </c>
      <c r="AL284" s="171">
        <f>'General Liability'!BU$120*$BI284</f>
        <v>1855.9691274482084</v>
      </c>
      <c r="AM284" s="171">
        <f>'General Liability'!BV$120*$BI284</f>
        <v>1995.1668120068241</v>
      </c>
      <c r="AN284" s="171">
        <f>'General Liability'!BW$120*$BI284</f>
        <v>1995.1668120068241</v>
      </c>
      <c r="AO284" s="171">
        <f>'General Liability'!BX$120*$BI284</f>
        <v>1995.1668120068241</v>
      </c>
      <c r="AP284" s="171">
        <f>'General Liability'!BY$120*$BI284</f>
        <v>1995.1668120068241</v>
      </c>
      <c r="AQ284" s="171">
        <f>'General Liability'!BZ$120*$BI284</f>
        <v>1995.1668120068241</v>
      </c>
      <c r="AR284" s="171">
        <f>'General Liability'!CA$120*$BI284</f>
        <v>1995.1668120068241</v>
      </c>
      <c r="AS284" s="171">
        <f>'General Liability'!CB$120*$BI284</f>
        <v>1995.1668120068241</v>
      </c>
      <c r="AT284" s="171">
        <f>'General Liability'!CC$120*$BI284</f>
        <v>1995.1668120068241</v>
      </c>
      <c r="AU284" s="171">
        <f>'General Liability'!CD$120*$BI284</f>
        <v>1995.1668120068241</v>
      </c>
      <c r="AV284" s="171">
        <f>'General Liability'!CE$120*$BI284</f>
        <v>1995.1668120068241</v>
      </c>
      <c r="AW284" s="171">
        <f>'General Liability'!CF$120*$BI284</f>
        <v>1995.1668120068241</v>
      </c>
      <c r="AX284" s="171">
        <f>'General Liability'!CG$120*$BI284</f>
        <v>1995.1668120068241</v>
      </c>
      <c r="AY284" s="171">
        <f>'General Liability'!CH$120*$BI284</f>
        <v>2055.0218163670288</v>
      </c>
      <c r="AZ284" s="171">
        <f>'General Liability'!CI$120*$BI284</f>
        <v>2055.0218163670288</v>
      </c>
      <c r="BA284" s="171">
        <f>'General Liability'!CJ$120*$BI284</f>
        <v>2055.0218163670288</v>
      </c>
      <c r="BB284" s="171">
        <f>'General Liability'!CK$120*$BI284</f>
        <v>2055.0218163670288</v>
      </c>
      <c r="BC284" s="171">
        <f>'General Liability'!CL$120*$BI284</f>
        <v>2055.0218163670288</v>
      </c>
      <c r="BD284" s="171">
        <f>'General Liability'!CM$120*$BI284</f>
        <v>2055.0218163670288</v>
      </c>
      <c r="BE284" s="171">
        <f>'General Liability'!CN$120*$BI284</f>
        <v>2055.0218163670288</v>
      </c>
      <c r="BF284" s="171">
        <f>'General Liability'!CO$120*$BI284</f>
        <v>2055.0218163670288</v>
      </c>
      <c r="BG284" s="171">
        <f>'General Liability'!CP$120*$BI284</f>
        <v>2055.0218163670288</v>
      </c>
      <c r="BI284" s="174">
        <f>SUMIF(Revenue!$P:$P,'GL - Import (US)'!$F284,Revenue!$I:$I)</f>
        <v>0.10322493976121293</v>
      </c>
    </row>
    <row r="285" spans="1:61" s="173" customFormat="1" ht="12.75" hidden="1" customHeight="1">
      <c r="A285" s="179" t="s">
        <v>582</v>
      </c>
      <c r="B285" s="179" t="s">
        <v>435</v>
      </c>
      <c r="C285" s="170" t="str" cm="1">
        <f t="array" ref="C285">IFERROR(INDEX('Legal Entity'!B:B,MATCH('GL - Import (US)'!F285,'Legal Entity'!A:A,0),0),0)</f>
        <v>1220 - College Utilities Corporation</v>
      </c>
      <c r="D285" s="170" t="str" cm="1">
        <f t="array" ref="D285">IFERROR(INDEX('Legal Entity'!C:C,MATCH(F285,'Legal Entity'!A:A,0),0),0)</f>
        <v>US</v>
      </c>
      <c r="E285" s="170" t="s">
        <v>631</v>
      </c>
      <c r="F285" s="170" t="s">
        <v>81</v>
      </c>
      <c r="G285" s="170"/>
      <c r="H285" s="171">
        <f>'General Liability'!AQ$120*$BI285</f>
        <v>4.6408999158404196</v>
      </c>
      <c r="I285" s="171">
        <f>'General Liability'!AR$120*$BI285</f>
        <v>4.6408999158404196</v>
      </c>
      <c r="J285" s="171">
        <f>'General Liability'!AS$120*$BI285</f>
        <v>4.6408999158404196</v>
      </c>
      <c r="K285" s="171">
        <f>'General Liability'!AT$120*$BI285</f>
        <v>4.6408999158404196</v>
      </c>
      <c r="L285" s="171">
        <f>'General Liability'!AU$120*$BI285</f>
        <v>4.6408999158404196</v>
      </c>
      <c r="M285" s="171">
        <f>'General Liability'!AV$120*$BI285</f>
        <v>4.6408999158404196</v>
      </c>
      <c r="N285" s="171">
        <f>'General Liability'!AW$120*$BI285</f>
        <v>4.6408999158404196</v>
      </c>
      <c r="O285" s="171">
        <f>'General Liability'!AX$120*$BI285</f>
        <v>4.9889674095284517</v>
      </c>
      <c r="P285" s="171">
        <f>'General Liability'!AY$120*$BI285</f>
        <v>4.9889674095284517</v>
      </c>
      <c r="Q285" s="171">
        <f>'General Liability'!AZ$120*$BI285</f>
        <v>4.9889674095284517</v>
      </c>
      <c r="R285" s="171">
        <f>'General Liability'!BA$120*$BI285</f>
        <v>4.9889674095284517</v>
      </c>
      <c r="S285" s="171">
        <f>'General Liability'!BB$120*$BI285</f>
        <v>4.9889674095284517</v>
      </c>
      <c r="T285" s="171">
        <f>'General Liability'!BC$120*$BI285</f>
        <v>4.9889674095284517</v>
      </c>
      <c r="U285" s="171">
        <f>'General Liability'!BD$120*$BI285</f>
        <v>4.9889674095284517</v>
      </c>
      <c r="V285" s="171">
        <f>'General Liability'!BE$120*$BI285</f>
        <v>4.9889674095284517</v>
      </c>
      <c r="W285" s="171">
        <f>'General Liability'!BF$120*$BI285</f>
        <v>4.9889674095284517</v>
      </c>
      <c r="X285" s="171">
        <f>'General Liability'!BG$120*$BI285</f>
        <v>4.9889674095284517</v>
      </c>
      <c r="Y285" s="171">
        <f>'General Liability'!BH$120*$BI285</f>
        <v>4.9889674095284517</v>
      </c>
      <c r="Z285" s="171">
        <f>'General Liability'!BI$120*$BI285</f>
        <v>4.9889674095284517</v>
      </c>
      <c r="AA285" s="171">
        <f>'General Liability'!BJ$120*$BI285</f>
        <v>5.3631399652430858</v>
      </c>
      <c r="AB285" s="171">
        <f>'General Liability'!BK$120*$BI285</f>
        <v>5.3631399652430858</v>
      </c>
      <c r="AC285" s="171">
        <f>'General Liability'!BL$120*$BI285</f>
        <v>5.3631399652430858</v>
      </c>
      <c r="AD285" s="171">
        <f>'General Liability'!BM$120*$BI285</f>
        <v>5.3631399652430858</v>
      </c>
      <c r="AE285" s="171">
        <f>'General Liability'!BN$120*$BI285</f>
        <v>5.3631399652430858</v>
      </c>
      <c r="AF285" s="171">
        <f>'General Liability'!BO$120*$BI285</f>
        <v>5.3631399652430858</v>
      </c>
      <c r="AG285" s="171">
        <f>'General Liability'!BP$120*$BI285</f>
        <v>5.3631399652430858</v>
      </c>
      <c r="AH285" s="171">
        <f>'General Liability'!BQ$120*$BI285</f>
        <v>5.3631399652430858</v>
      </c>
      <c r="AI285" s="171">
        <f>'General Liability'!BR$120*$BI285</f>
        <v>5.3631399652430858</v>
      </c>
      <c r="AJ285" s="171">
        <f>'General Liability'!BS$120*$BI285</f>
        <v>5.3631399652430858</v>
      </c>
      <c r="AK285" s="171">
        <f>'General Liability'!BT$120*$BI285</f>
        <v>5.3631399652430858</v>
      </c>
      <c r="AL285" s="171">
        <f>'General Liability'!BU$120*$BI285</f>
        <v>5.3631399652430858</v>
      </c>
      <c r="AM285" s="171">
        <f>'General Liability'!BV$120*$BI285</f>
        <v>5.7653754626363165</v>
      </c>
      <c r="AN285" s="171">
        <f>'General Liability'!BW$120*$BI285</f>
        <v>5.7653754626363165</v>
      </c>
      <c r="AO285" s="171">
        <f>'General Liability'!BX$120*$BI285</f>
        <v>5.7653754626363165</v>
      </c>
      <c r="AP285" s="171">
        <f>'General Liability'!BY$120*$BI285</f>
        <v>5.7653754626363165</v>
      </c>
      <c r="AQ285" s="171">
        <f>'General Liability'!BZ$120*$BI285</f>
        <v>5.7653754626363165</v>
      </c>
      <c r="AR285" s="171">
        <f>'General Liability'!CA$120*$BI285</f>
        <v>5.7653754626363165</v>
      </c>
      <c r="AS285" s="171">
        <f>'General Liability'!CB$120*$BI285</f>
        <v>5.7653754626363165</v>
      </c>
      <c r="AT285" s="171">
        <f>'General Liability'!CC$120*$BI285</f>
        <v>5.7653754626363165</v>
      </c>
      <c r="AU285" s="171">
        <f>'General Liability'!CD$120*$BI285</f>
        <v>5.7653754626363165</v>
      </c>
      <c r="AV285" s="171">
        <f>'General Liability'!CE$120*$BI285</f>
        <v>5.7653754626363165</v>
      </c>
      <c r="AW285" s="171">
        <f>'General Liability'!CF$120*$BI285</f>
        <v>5.7653754626363165</v>
      </c>
      <c r="AX285" s="171">
        <f>'General Liability'!CG$120*$BI285</f>
        <v>5.7653754626363165</v>
      </c>
      <c r="AY285" s="171">
        <f>'General Liability'!CH$120*$BI285</f>
        <v>5.9383367265154066</v>
      </c>
      <c r="AZ285" s="171">
        <f>'General Liability'!CI$120*$BI285</f>
        <v>5.9383367265154066</v>
      </c>
      <c r="BA285" s="171">
        <f>'General Liability'!CJ$120*$BI285</f>
        <v>5.9383367265154066</v>
      </c>
      <c r="BB285" s="171">
        <f>'General Liability'!CK$120*$BI285</f>
        <v>5.9383367265154066</v>
      </c>
      <c r="BC285" s="171">
        <f>'General Liability'!CL$120*$BI285</f>
        <v>5.9383367265154066</v>
      </c>
      <c r="BD285" s="171">
        <f>'General Liability'!CM$120*$BI285</f>
        <v>5.9383367265154066</v>
      </c>
      <c r="BE285" s="171">
        <f>'General Liability'!CN$120*$BI285</f>
        <v>5.9383367265154066</v>
      </c>
      <c r="BF285" s="171">
        <f>'General Liability'!CO$120*$BI285</f>
        <v>5.9383367265154066</v>
      </c>
      <c r="BG285" s="171">
        <f>'General Liability'!CP$120*$BI285</f>
        <v>5.9383367265154066</v>
      </c>
      <c r="BI285" s="174">
        <f>SUMIF(Revenue!$P:$P,'GL - Import (US)'!$F285,Revenue!$I:$I)</f>
        <v>2.9828610382346988E-4</v>
      </c>
    </row>
    <row r="286" spans="1:61" s="173" customFormat="1" ht="12.75" hidden="1" customHeight="1">
      <c r="A286" s="179" t="s">
        <v>582</v>
      </c>
      <c r="B286" s="179" t="s">
        <v>435</v>
      </c>
      <c r="C286" s="170" cm="1">
        <f t="array" ref="C286">IFERROR(INDEX('Legal Entity'!B:B,MATCH('GL - Import (US)'!F286,'Legal Entity'!A:A,0),0),0)</f>
        <v>0</v>
      </c>
      <c r="D286" s="170" t="str" cm="1">
        <f t="array" ref="D286">IFERROR(INDEX('Legal Entity'!C:C,MATCH(F286,'Legal Entity'!A:A,0),0),0)</f>
        <v>US</v>
      </c>
      <c r="E286" s="170" t="s">
        <v>631</v>
      </c>
      <c r="F286" s="170" t="s">
        <v>83</v>
      </c>
      <c r="G286" s="170"/>
      <c r="H286" s="171">
        <f>'General Liability'!AQ$120*$BI286</f>
        <v>200.6958230210665</v>
      </c>
      <c r="I286" s="171">
        <f>'General Liability'!AR$120*$BI286</f>
        <v>200.6958230210665</v>
      </c>
      <c r="J286" s="171">
        <f>'General Liability'!AS$120*$BI286</f>
        <v>200.6958230210665</v>
      </c>
      <c r="K286" s="171">
        <f>'General Liability'!AT$120*$BI286</f>
        <v>200.6958230210665</v>
      </c>
      <c r="L286" s="171">
        <f>'General Liability'!AU$120*$BI286</f>
        <v>200.6958230210665</v>
      </c>
      <c r="M286" s="171">
        <f>'General Liability'!AV$120*$BI286</f>
        <v>200.6958230210665</v>
      </c>
      <c r="N286" s="171">
        <f>'General Liability'!AW$120*$BI286</f>
        <v>200.6958230210665</v>
      </c>
      <c r="O286" s="171">
        <f>'General Liability'!AX$120*$BI286</f>
        <v>215.74800974764651</v>
      </c>
      <c r="P286" s="171">
        <f>'General Liability'!AY$120*$BI286</f>
        <v>215.74800974764651</v>
      </c>
      <c r="Q286" s="171">
        <f>'General Liability'!AZ$120*$BI286</f>
        <v>215.74800974764651</v>
      </c>
      <c r="R286" s="171">
        <f>'General Liability'!BA$120*$BI286</f>
        <v>215.74800974764651</v>
      </c>
      <c r="S286" s="171">
        <f>'General Liability'!BB$120*$BI286</f>
        <v>215.74800974764651</v>
      </c>
      <c r="T286" s="171">
        <f>'General Liability'!BC$120*$BI286</f>
        <v>215.74800974764651</v>
      </c>
      <c r="U286" s="171">
        <f>'General Liability'!BD$120*$BI286</f>
        <v>215.74800974764651</v>
      </c>
      <c r="V286" s="171">
        <f>'General Liability'!BE$120*$BI286</f>
        <v>215.74800974764651</v>
      </c>
      <c r="W286" s="171">
        <f>'General Liability'!BF$120*$BI286</f>
        <v>215.74800974764651</v>
      </c>
      <c r="X286" s="171">
        <f>'General Liability'!BG$120*$BI286</f>
        <v>215.74800974764651</v>
      </c>
      <c r="Y286" s="171">
        <f>'General Liability'!BH$120*$BI286</f>
        <v>215.74800974764651</v>
      </c>
      <c r="Z286" s="171">
        <f>'General Liability'!BI$120*$BI286</f>
        <v>215.74800974764651</v>
      </c>
      <c r="AA286" s="171">
        <f>'General Liability'!BJ$120*$BI286</f>
        <v>231.92911047872002</v>
      </c>
      <c r="AB286" s="171">
        <f>'General Liability'!BK$120*$BI286</f>
        <v>231.92911047872002</v>
      </c>
      <c r="AC286" s="171">
        <f>'General Liability'!BL$120*$BI286</f>
        <v>231.92911047872002</v>
      </c>
      <c r="AD286" s="171">
        <f>'General Liability'!BM$120*$BI286</f>
        <v>231.92911047872002</v>
      </c>
      <c r="AE286" s="171">
        <f>'General Liability'!BN$120*$BI286</f>
        <v>231.92911047872002</v>
      </c>
      <c r="AF286" s="171">
        <f>'General Liability'!BO$120*$BI286</f>
        <v>231.92911047872002</v>
      </c>
      <c r="AG286" s="171">
        <f>'General Liability'!BP$120*$BI286</f>
        <v>231.92911047872002</v>
      </c>
      <c r="AH286" s="171">
        <f>'General Liability'!BQ$120*$BI286</f>
        <v>231.92911047872002</v>
      </c>
      <c r="AI286" s="171">
        <f>'General Liability'!BR$120*$BI286</f>
        <v>231.92911047872002</v>
      </c>
      <c r="AJ286" s="171">
        <f>'General Liability'!BS$120*$BI286</f>
        <v>231.92911047872002</v>
      </c>
      <c r="AK286" s="171">
        <f>'General Liability'!BT$120*$BI286</f>
        <v>231.92911047872002</v>
      </c>
      <c r="AL286" s="171">
        <f>'General Liability'!BU$120*$BI286</f>
        <v>231.92911047872002</v>
      </c>
      <c r="AM286" s="171">
        <f>'General Liability'!BV$120*$BI286</f>
        <v>249.32379376462401</v>
      </c>
      <c r="AN286" s="171">
        <f>'General Liability'!BW$120*$BI286</f>
        <v>249.32379376462401</v>
      </c>
      <c r="AO286" s="171">
        <f>'General Liability'!BX$120*$BI286</f>
        <v>249.32379376462401</v>
      </c>
      <c r="AP286" s="171">
        <f>'General Liability'!BY$120*$BI286</f>
        <v>249.32379376462401</v>
      </c>
      <c r="AQ286" s="171">
        <f>'General Liability'!BZ$120*$BI286</f>
        <v>249.32379376462401</v>
      </c>
      <c r="AR286" s="171">
        <f>'General Liability'!CA$120*$BI286</f>
        <v>249.32379376462401</v>
      </c>
      <c r="AS286" s="171">
        <f>'General Liability'!CB$120*$BI286</f>
        <v>249.32379376462401</v>
      </c>
      <c r="AT286" s="171">
        <f>'General Liability'!CC$120*$BI286</f>
        <v>249.32379376462401</v>
      </c>
      <c r="AU286" s="171">
        <f>'General Liability'!CD$120*$BI286</f>
        <v>249.32379376462401</v>
      </c>
      <c r="AV286" s="171">
        <f>'General Liability'!CE$120*$BI286</f>
        <v>249.32379376462401</v>
      </c>
      <c r="AW286" s="171">
        <f>'General Liability'!CF$120*$BI286</f>
        <v>249.32379376462401</v>
      </c>
      <c r="AX286" s="171">
        <f>'General Liability'!CG$120*$BI286</f>
        <v>249.32379376462401</v>
      </c>
      <c r="AY286" s="171">
        <f>'General Liability'!CH$120*$BI286</f>
        <v>256.80350757756275</v>
      </c>
      <c r="AZ286" s="171">
        <f>'General Liability'!CI$120*$BI286</f>
        <v>256.80350757756275</v>
      </c>
      <c r="BA286" s="171">
        <f>'General Liability'!CJ$120*$BI286</f>
        <v>256.80350757756275</v>
      </c>
      <c r="BB286" s="171">
        <f>'General Liability'!CK$120*$BI286</f>
        <v>256.80350757756275</v>
      </c>
      <c r="BC286" s="171">
        <f>'General Liability'!CL$120*$BI286</f>
        <v>256.80350757756275</v>
      </c>
      <c r="BD286" s="171">
        <f>'General Liability'!CM$120*$BI286</f>
        <v>256.80350757756275</v>
      </c>
      <c r="BE286" s="171">
        <f>'General Liability'!CN$120*$BI286</f>
        <v>256.80350757756275</v>
      </c>
      <c r="BF286" s="171">
        <f>'General Liability'!CO$120*$BI286</f>
        <v>256.80350757756275</v>
      </c>
      <c r="BG286" s="171">
        <f>'General Liability'!CP$120*$BI286</f>
        <v>256.80350757756275</v>
      </c>
      <c r="BI286" s="174">
        <f>SUMIF(Revenue!$P:$P,'GL - Import (US)'!$F286,Revenue!$I:$I)</f>
        <v>1.2899389383138136E-2</v>
      </c>
    </row>
    <row r="287" spans="1:61" s="173" customFormat="1" ht="12.75" hidden="1" customHeight="1">
      <c r="A287" s="179" t="s">
        <v>582</v>
      </c>
      <c r="B287" s="179" t="s">
        <v>435</v>
      </c>
      <c r="C287" s="170" t="str" cm="1">
        <f t="array" ref="C287">IFERROR(INDEX('Legal Entity'!B:B,MATCH('GL - Import (US)'!F287,'Legal Entity'!A:A,0),0),0)</f>
        <v>1220 - College Utilities Corporation</v>
      </c>
      <c r="D287" s="170" t="str" cm="1">
        <f t="array" ref="D287">IFERROR(INDEX('Legal Entity'!C:C,MATCH(F287,'Legal Entity'!A:A,0),0),0)</f>
        <v>US</v>
      </c>
      <c r="E287" s="170" t="s">
        <v>631</v>
      </c>
      <c r="F287" s="170" t="s">
        <v>70</v>
      </c>
      <c r="G287" s="170"/>
      <c r="H287" s="171">
        <f>'General Liability'!AQ$120*$BI287</f>
        <v>0</v>
      </c>
      <c r="I287" s="171">
        <f>'General Liability'!AR$120*$BI287</f>
        <v>0</v>
      </c>
      <c r="J287" s="171">
        <f>'General Liability'!AS$120*$BI287</f>
        <v>0</v>
      </c>
      <c r="K287" s="171">
        <f>'General Liability'!AT$120*$BI287</f>
        <v>0</v>
      </c>
      <c r="L287" s="171">
        <f>'General Liability'!AU$120*$BI287</f>
        <v>0</v>
      </c>
      <c r="M287" s="171">
        <f>'General Liability'!AV$120*$BI287</f>
        <v>0</v>
      </c>
      <c r="N287" s="171">
        <f>'General Liability'!AW$120*$BI287</f>
        <v>0</v>
      </c>
      <c r="O287" s="171">
        <f>'General Liability'!AX$120*$BI287</f>
        <v>0</v>
      </c>
      <c r="P287" s="171">
        <f>'General Liability'!AY$120*$BI287</f>
        <v>0</v>
      </c>
      <c r="Q287" s="171">
        <f>'General Liability'!AZ$120*$BI287</f>
        <v>0</v>
      </c>
      <c r="R287" s="171">
        <f>'General Liability'!BA$120*$BI287</f>
        <v>0</v>
      </c>
      <c r="S287" s="171">
        <f>'General Liability'!BB$120*$BI287</f>
        <v>0</v>
      </c>
      <c r="T287" s="171">
        <f>'General Liability'!BC$120*$BI287</f>
        <v>0</v>
      </c>
      <c r="U287" s="171">
        <f>'General Liability'!BD$120*$BI287</f>
        <v>0</v>
      </c>
      <c r="V287" s="171">
        <f>'General Liability'!BE$120*$BI287</f>
        <v>0</v>
      </c>
      <c r="W287" s="171">
        <f>'General Liability'!BF$120*$BI287</f>
        <v>0</v>
      </c>
      <c r="X287" s="171">
        <f>'General Liability'!BG$120*$BI287</f>
        <v>0</v>
      </c>
      <c r="Y287" s="171">
        <f>'General Liability'!BH$120*$BI287</f>
        <v>0</v>
      </c>
      <c r="Z287" s="171">
        <f>'General Liability'!BI$120*$BI287</f>
        <v>0</v>
      </c>
      <c r="AA287" s="171">
        <f>'General Liability'!BJ$120*$BI287</f>
        <v>0</v>
      </c>
      <c r="AB287" s="171">
        <f>'General Liability'!BK$120*$BI287</f>
        <v>0</v>
      </c>
      <c r="AC287" s="171">
        <f>'General Liability'!BL$120*$BI287</f>
        <v>0</v>
      </c>
      <c r="AD287" s="171">
        <f>'General Liability'!BM$120*$BI287</f>
        <v>0</v>
      </c>
      <c r="AE287" s="171">
        <f>'General Liability'!BN$120*$BI287</f>
        <v>0</v>
      </c>
      <c r="AF287" s="171">
        <f>'General Liability'!BO$120*$BI287</f>
        <v>0</v>
      </c>
      <c r="AG287" s="171">
        <f>'General Liability'!BP$120*$BI287</f>
        <v>0</v>
      </c>
      <c r="AH287" s="171">
        <f>'General Liability'!BQ$120*$BI287</f>
        <v>0</v>
      </c>
      <c r="AI287" s="171">
        <f>'General Liability'!BR$120*$BI287</f>
        <v>0</v>
      </c>
      <c r="AJ287" s="171">
        <f>'General Liability'!BS$120*$BI287</f>
        <v>0</v>
      </c>
      <c r="AK287" s="171">
        <f>'General Liability'!BT$120*$BI287</f>
        <v>0</v>
      </c>
      <c r="AL287" s="171">
        <f>'General Liability'!BU$120*$BI287</f>
        <v>0</v>
      </c>
      <c r="AM287" s="171">
        <f>'General Liability'!BV$120*$BI287</f>
        <v>0</v>
      </c>
      <c r="AN287" s="171">
        <f>'General Liability'!BW$120*$BI287</f>
        <v>0</v>
      </c>
      <c r="AO287" s="171">
        <f>'General Liability'!BX$120*$BI287</f>
        <v>0</v>
      </c>
      <c r="AP287" s="171">
        <f>'General Liability'!BY$120*$BI287</f>
        <v>0</v>
      </c>
      <c r="AQ287" s="171">
        <f>'General Liability'!BZ$120*$BI287</f>
        <v>0</v>
      </c>
      <c r="AR287" s="171">
        <f>'General Liability'!CA$120*$BI287</f>
        <v>0</v>
      </c>
      <c r="AS287" s="171">
        <f>'General Liability'!CB$120*$BI287</f>
        <v>0</v>
      </c>
      <c r="AT287" s="171">
        <f>'General Liability'!CC$120*$BI287</f>
        <v>0</v>
      </c>
      <c r="AU287" s="171">
        <f>'General Liability'!CD$120*$BI287</f>
        <v>0</v>
      </c>
      <c r="AV287" s="171">
        <f>'General Liability'!CE$120*$BI287</f>
        <v>0</v>
      </c>
      <c r="AW287" s="171">
        <f>'General Liability'!CF$120*$BI287</f>
        <v>0</v>
      </c>
      <c r="AX287" s="171">
        <f>'General Liability'!CG$120*$BI287</f>
        <v>0</v>
      </c>
      <c r="AY287" s="171">
        <f>'General Liability'!CH$120*$BI287</f>
        <v>0</v>
      </c>
      <c r="AZ287" s="171">
        <f>'General Liability'!CI$120*$BI287</f>
        <v>0</v>
      </c>
      <c r="BA287" s="171">
        <f>'General Liability'!CJ$120*$BI287</f>
        <v>0</v>
      </c>
      <c r="BB287" s="171">
        <f>'General Liability'!CK$120*$BI287</f>
        <v>0</v>
      </c>
      <c r="BC287" s="171">
        <f>'General Liability'!CL$120*$BI287</f>
        <v>0</v>
      </c>
      <c r="BD287" s="171">
        <f>'General Liability'!CM$120*$BI287</f>
        <v>0</v>
      </c>
      <c r="BE287" s="171">
        <f>'General Liability'!CN$120*$BI287</f>
        <v>0</v>
      </c>
      <c r="BF287" s="171">
        <f>'General Liability'!CO$120*$BI287</f>
        <v>0</v>
      </c>
      <c r="BG287" s="171">
        <f>'General Liability'!CP$120*$BI287</f>
        <v>0</v>
      </c>
      <c r="BI287" s="174">
        <f>SUMIF(Revenue!$P:$P,'GL - Import (US)'!$F287,Revenue!$I:$I)</f>
        <v>0</v>
      </c>
    </row>
    <row r="288" spans="1:61" s="173" customFormat="1" ht="12.75" hidden="1" customHeight="1">
      <c r="A288" s="179" t="s">
        <v>582</v>
      </c>
      <c r="B288" s="179" t="s">
        <v>435</v>
      </c>
      <c r="C288" s="170" t="str" cm="1">
        <f t="array" ref="C288">IFERROR(INDEX('Legal Entity'!B:B,MATCH('GL - Import (US)'!F288,'Legal Entity'!A:A,0),0),0)</f>
        <v>1220 - College Utilities Corporation</v>
      </c>
      <c r="D288" s="170" t="str" cm="1">
        <f t="array" ref="D288">IFERROR(INDEX('Legal Entity'!C:C,MATCH(F288,'Legal Entity'!A:A,0),0),0)</f>
        <v>US</v>
      </c>
      <c r="E288" s="170" t="s">
        <v>631</v>
      </c>
      <c r="F288" s="170" t="s">
        <v>80</v>
      </c>
      <c r="G288" s="170"/>
      <c r="H288" s="171">
        <f>'General Liability'!AQ$120*$BI288</f>
        <v>1229.3058571741574</v>
      </c>
      <c r="I288" s="171">
        <f>'General Liability'!AR$120*$BI288</f>
        <v>1229.3058571741574</v>
      </c>
      <c r="J288" s="171">
        <f>'General Liability'!AS$120*$BI288</f>
        <v>1229.3058571741574</v>
      </c>
      <c r="K288" s="171">
        <f>'General Liability'!AT$120*$BI288</f>
        <v>1229.3058571741574</v>
      </c>
      <c r="L288" s="171">
        <f>'General Liability'!AU$120*$BI288</f>
        <v>1229.3058571741574</v>
      </c>
      <c r="M288" s="171">
        <f>'General Liability'!AV$120*$BI288</f>
        <v>1229.3058571741574</v>
      </c>
      <c r="N288" s="171">
        <f>'General Liability'!AW$120*$BI288</f>
        <v>1229.3058571741574</v>
      </c>
      <c r="O288" s="171">
        <f>'General Liability'!AX$120*$BI288</f>
        <v>1321.5037964622193</v>
      </c>
      <c r="P288" s="171">
        <f>'General Liability'!AY$120*$BI288</f>
        <v>1321.5037964622193</v>
      </c>
      <c r="Q288" s="171">
        <f>'General Liability'!AZ$120*$BI288</f>
        <v>1321.5037964622193</v>
      </c>
      <c r="R288" s="171">
        <f>'General Liability'!BA$120*$BI288</f>
        <v>1321.5037964622193</v>
      </c>
      <c r="S288" s="171">
        <f>'General Liability'!BB$120*$BI288</f>
        <v>1321.5037964622193</v>
      </c>
      <c r="T288" s="171">
        <f>'General Liability'!BC$120*$BI288</f>
        <v>1321.5037964622193</v>
      </c>
      <c r="U288" s="171">
        <f>'General Liability'!BD$120*$BI288</f>
        <v>1321.5037964622193</v>
      </c>
      <c r="V288" s="171">
        <f>'General Liability'!BE$120*$BI288</f>
        <v>1321.5037964622193</v>
      </c>
      <c r="W288" s="171">
        <f>'General Liability'!BF$120*$BI288</f>
        <v>1321.5037964622193</v>
      </c>
      <c r="X288" s="171">
        <f>'General Liability'!BG$120*$BI288</f>
        <v>1321.5037964622193</v>
      </c>
      <c r="Y288" s="171">
        <f>'General Liability'!BH$120*$BI288</f>
        <v>1321.5037964622193</v>
      </c>
      <c r="Z288" s="171">
        <f>'General Liability'!BI$120*$BI288</f>
        <v>1321.5037964622193</v>
      </c>
      <c r="AA288" s="171">
        <f>'General Liability'!BJ$120*$BI288</f>
        <v>1420.6165811968858</v>
      </c>
      <c r="AB288" s="171">
        <f>'General Liability'!BK$120*$BI288</f>
        <v>1420.6165811968858</v>
      </c>
      <c r="AC288" s="171">
        <f>'General Liability'!BL$120*$BI288</f>
        <v>1420.6165811968858</v>
      </c>
      <c r="AD288" s="171">
        <f>'General Liability'!BM$120*$BI288</f>
        <v>1420.6165811968858</v>
      </c>
      <c r="AE288" s="171">
        <f>'General Liability'!BN$120*$BI288</f>
        <v>1420.6165811968858</v>
      </c>
      <c r="AF288" s="171">
        <f>'General Liability'!BO$120*$BI288</f>
        <v>1420.6165811968858</v>
      </c>
      <c r="AG288" s="171">
        <f>'General Liability'!BP$120*$BI288</f>
        <v>1420.6165811968858</v>
      </c>
      <c r="AH288" s="171">
        <f>'General Liability'!BQ$120*$BI288</f>
        <v>1420.6165811968858</v>
      </c>
      <c r="AI288" s="171">
        <f>'General Liability'!BR$120*$BI288</f>
        <v>1420.6165811968858</v>
      </c>
      <c r="AJ288" s="171">
        <f>'General Liability'!BS$120*$BI288</f>
        <v>1420.6165811968858</v>
      </c>
      <c r="AK288" s="171">
        <f>'General Liability'!BT$120*$BI288</f>
        <v>1420.6165811968858</v>
      </c>
      <c r="AL288" s="171">
        <f>'General Liability'!BU$120*$BI288</f>
        <v>1420.6165811968858</v>
      </c>
      <c r="AM288" s="171">
        <f>'General Liability'!BV$120*$BI288</f>
        <v>1527.1628247866522</v>
      </c>
      <c r="AN288" s="171">
        <f>'General Liability'!BW$120*$BI288</f>
        <v>1527.1628247866522</v>
      </c>
      <c r="AO288" s="171">
        <f>'General Liability'!BX$120*$BI288</f>
        <v>1527.1628247866522</v>
      </c>
      <c r="AP288" s="171">
        <f>'General Liability'!BY$120*$BI288</f>
        <v>1527.1628247866522</v>
      </c>
      <c r="AQ288" s="171">
        <f>'General Liability'!BZ$120*$BI288</f>
        <v>1527.1628247866522</v>
      </c>
      <c r="AR288" s="171">
        <f>'General Liability'!CA$120*$BI288</f>
        <v>1527.1628247866522</v>
      </c>
      <c r="AS288" s="171">
        <f>'General Liability'!CB$120*$BI288</f>
        <v>1527.1628247866522</v>
      </c>
      <c r="AT288" s="171">
        <f>'General Liability'!CC$120*$BI288</f>
        <v>1527.1628247866522</v>
      </c>
      <c r="AU288" s="171">
        <f>'General Liability'!CD$120*$BI288</f>
        <v>1527.1628247866522</v>
      </c>
      <c r="AV288" s="171">
        <f>'General Liability'!CE$120*$BI288</f>
        <v>1527.1628247866522</v>
      </c>
      <c r="AW288" s="171">
        <f>'General Liability'!CF$120*$BI288</f>
        <v>1527.1628247866522</v>
      </c>
      <c r="AX288" s="171">
        <f>'General Liability'!CG$120*$BI288</f>
        <v>1527.1628247866522</v>
      </c>
      <c r="AY288" s="171">
        <f>'General Liability'!CH$120*$BI288</f>
        <v>1572.977709530252</v>
      </c>
      <c r="AZ288" s="171">
        <f>'General Liability'!CI$120*$BI288</f>
        <v>1572.977709530252</v>
      </c>
      <c r="BA288" s="171">
        <f>'General Liability'!CJ$120*$BI288</f>
        <v>1572.977709530252</v>
      </c>
      <c r="BB288" s="171">
        <f>'General Liability'!CK$120*$BI288</f>
        <v>1572.977709530252</v>
      </c>
      <c r="BC288" s="171">
        <f>'General Liability'!CL$120*$BI288</f>
        <v>1572.977709530252</v>
      </c>
      <c r="BD288" s="171">
        <f>'General Liability'!CM$120*$BI288</f>
        <v>1572.977709530252</v>
      </c>
      <c r="BE288" s="171">
        <f>'General Liability'!CN$120*$BI288</f>
        <v>1572.977709530252</v>
      </c>
      <c r="BF288" s="171">
        <f>'General Liability'!CO$120*$BI288</f>
        <v>1572.977709530252</v>
      </c>
      <c r="BG288" s="171">
        <f>'General Liability'!CP$120*$BI288</f>
        <v>1572.977709530252</v>
      </c>
      <c r="BI288" s="174">
        <f>SUMIF(Revenue!$P:$P,'GL - Import (US)'!$F288,Revenue!$I:$I)</f>
        <v>7.9011584217163075E-2</v>
      </c>
    </row>
    <row r="289" spans="1:61" s="173" customFormat="1" ht="12.75" hidden="1" customHeight="1">
      <c r="A289" s="179" t="s">
        <v>582</v>
      </c>
      <c r="B289" s="179" t="s">
        <v>435</v>
      </c>
      <c r="C289" s="170" cm="1">
        <f t="array" ref="C289">IFERROR(INDEX('Legal Entity'!B:B,MATCH('GL - Import (US)'!F289,'Legal Entity'!A:A,0),0),0)</f>
        <v>0</v>
      </c>
      <c r="D289" s="170" t="str" cm="1">
        <f t="array" ref="D289">IFERROR(INDEX('Legal Entity'!C:C,MATCH(F289,'Legal Entity'!A:A,0),0),0)</f>
        <v>US</v>
      </c>
      <c r="E289" s="170" t="s">
        <v>631</v>
      </c>
      <c r="F289" s="170" t="s">
        <v>84</v>
      </c>
      <c r="G289" s="170"/>
      <c r="H289" s="171">
        <f>'General Liability'!AQ$120*$BI289</f>
        <v>197.78537232536311</v>
      </c>
      <c r="I289" s="171">
        <f>'General Liability'!AR$120*$BI289</f>
        <v>197.78537232536311</v>
      </c>
      <c r="J289" s="171">
        <f>'General Liability'!AS$120*$BI289</f>
        <v>197.78537232536311</v>
      </c>
      <c r="K289" s="171">
        <f>'General Liability'!AT$120*$BI289</f>
        <v>197.78537232536311</v>
      </c>
      <c r="L289" s="171">
        <f>'General Liability'!AU$120*$BI289</f>
        <v>197.78537232536311</v>
      </c>
      <c r="M289" s="171">
        <f>'General Liability'!AV$120*$BI289</f>
        <v>197.78537232536311</v>
      </c>
      <c r="N289" s="171">
        <f>'General Liability'!AW$120*$BI289</f>
        <v>197.78537232536311</v>
      </c>
      <c r="O289" s="171">
        <f>'General Liability'!AX$120*$BI289</f>
        <v>212.61927524976534</v>
      </c>
      <c r="P289" s="171">
        <f>'General Liability'!AY$120*$BI289</f>
        <v>212.61927524976534</v>
      </c>
      <c r="Q289" s="171">
        <f>'General Liability'!AZ$120*$BI289</f>
        <v>212.61927524976534</v>
      </c>
      <c r="R289" s="171">
        <f>'General Liability'!BA$120*$BI289</f>
        <v>212.61927524976534</v>
      </c>
      <c r="S289" s="171">
        <f>'General Liability'!BB$120*$BI289</f>
        <v>212.61927524976534</v>
      </c>
      <c r="T289" s="171">
        <f>'General Liability'!BC$120*$BI289</f>
        <v>212.61927524976534</v>
      </c>
      <c r="U289" s="171">
        <f>'General Liability'!BD$120*$BI289</f>
        <v>212.61927524976534</v>
      </c>
      <c r="V289" s="171">
        <f>'General Liability'!BE$120*$BI289</f>
        <v>212.61927524976534</v>
      </c>
      <c r="W289" s="171">
        <f>'General Liability'!BF$120*$BI289</f>
        <v>212.61927524976534</v>
      </c>
      <c r="X289" s="171">
        <f>'General Liability'!BG$120*$BI289</f>
        <v>212.61927524976534</v>
      </c>
      <c r="Y289" s="171">
        <f>'General Liability'!BH$120*$BI289</f>
        <v>212.61927524976534</v>
      </c>
      <c r="Z289" s="171">
        <f>'General Liability'!BI$120*$BI289</f>
        <v>212.61927524976534</v>
      </c>
      <c r="AA289" s="171">
        <f>'General Liability'!BJ$120*$BI289</f>
        <v>228.56572089349774</v>
      </c>
      <c r="AB289" s="171">
        <f>'General Liability'!BK$120*$BI289</f>
        <v>228.56572089349774</v>
      </c>
      <c r="AC289" s="171">
        <f>'General Liability'!BL$120*$BI289</f>
        <v>228.56572089349774</v>
      </c>
      <c r="AD289" s="171">
        <f>'General Liability'!BM$120*$BI289</f>
        <v>228.56572089349774</v>
      </c>
      <c r="AE289" s="171">
        <f>'General Liability'!BN$120*$BI289</f>
        <v>228.56572089349774</v>
      </c>
      <c r="AF289" s="171">
        <f>'General Liability'!BO$120*$BI289</f>
        <v>228.56572089349774</v>
      </c>
      <c r="AG289" s="171">
        <f>'General Liability'!BP$120*$BI289</f>
        <v>228.56572089349774</v>
      </c>
      <c r="AH289" s="171">
        <f>'General Liability'!BQ$120*$BI289</f>
        <v>228.56572089349774</v>
      </c>
      <c r="AI289" s="171">
        <f>'General Liability'!BR$120*$BI289</f>
        <v>228.56572089349774</v>
      </c>
      <c r="AJ289" s="171">
        <f>'General Liability'!BS$120*$BI289</f>
        <v>228.56572089349774</v>
      </c>
      <c r="AK289" s="171">
        <f>'General Liability'!BT$120*$BI289</f>
        <v>228.56572089349774</v>
      </c>
      <c r="AL289" s="171">
        <f>'General Liability'!BU$120*$BI289</f>
        <v>228.56572089349774</v>
      </c>
      <c r="AM289" s="171">
        <f>'General Liability'!BV$120*$BI289</f>
        <v>245.70814996051007</v>
      </c>
      <c r="AN289" s="171">
        <f>'General Liability'!BW$120*$BI289</f>
        <v>245.70814996051007</v>
      </c>
      <c r="AO289" s="171">
        <f>'General Liability'!BX$120*$BI289</f>
        <v>245.70814996051007</v>
      </c>
      <c r="AP289" s="171">
        <f>'General Liability'!BY$120*$BI289</f>
        <v>245.70814996051007</v>
      </c>
      <c r="AQ289" s="171">
        <f>'General Liability'!BZ$120*$BI289</f>
        <v>245.70814996051007</v>
      </c>
      <c r="AR289" s="171">
        <f>'General Liability'!CA$120*$BI289</f>
        <v>245.70814996051007</v>
      </c>
      <c r="AS289" s="171">
        <f>'General Liability'!CB$120*$BI289</f>
        <v>245.70814996051007</v>
      </c>
      <c r="AT289" s="171">
        <f>'General Liability'!CC$120*$BI289</f>
        <v>245.70814996051007</v>
      </c>
      <c r="AU289" s="171">
        <f>'General Liability'!CD$120*$BI289</f>
        <v>245.70814996051007</v>
      </c>
      <c r="AV289" s="171">
        <f>'General Liability'!CE$120*$BI289</f>
        <v>245.70814996051007</v>
      </c>
      <c r="AW289" s="171">
        <f>'General Liability'!CF$120*$BI289</f>
        <v>245.70814996051007</v>
      </c>
      <c r="AX289" s="171">
        <f>'General Liability'!CG$120*$BI289</f>
        <v>245.70814996051007</v>
      </c>
      <c r="AY289" s="171">
        <f>'General Liability'!CH$120*$BI289</f>
        <v>253.07939445932541</v>
      </c>
      <c r="AZ289" s="171">
        <f>'General Liability'!CI$120*$BI289</f>
        <v>253.07939445932541</v>
      </c>
      <c r="BA289" s="171">
        <f>'General Liability'!CJ$120*$BI289</f>
        <v>253.07939445932541</v>
      </c>
      <c r="BB289" s="171">
        <f>'General Liability'!CK$120*$BI289</f>
        <v>253.07939445932541</v>
      </c>
      <c r="BC289" s="171">
        <f>'General Liability'!CL$120*$BI289</f>
        <v>253.07939445932541</v>
      </c>
      <c r="BD289" s="171">
        <f>'General Liability'!CM$120*$BI289</f>
        <v>253.07939445932541</v>
      </c>
      <c r="BE289" s="171">
        <f>'General Liability'!CN$120*$BI289</f>
        <v>253.07939445932541</v>
      </c>
      <c r="BF289" s="171">
        <f>'General Liability'!CO$120*$BI289</f>
        <v>253.07939445932541</v>
      </c>
      <c r="BG289" s="171">
        <f>'General Liability'!CP$120*$BI289</f>
        <v>253.07939445932541</v>
      </c>
      <c r="BI289" s="174">
        <f>SUMIF(Revenue!$P:$P,'GL - Import (US)'!$F289,Revenue!$I:$I)</f>
        <v>1.2712325017576513E-2</v>
      </c>
    </row>
    <row r="290" spans="1:61" s="173" customFormat="1" ht="12.75" hidden="1" customHeight="1">
      <c r="A290" s="179" t="s">
        <v>582</v>
      </c>
      <c r="B290" s="179" t="s">
        <v>435</v>
      </c>
      <c r="C290" s="170" t="str" cm="1">
        <f t="array" ref="C290">IFERROR(INDEX('Legal Entity'!B:B,MATCH('GL - Import (US)'!F290,'Legal Entity'!A:A,0),0),0)</f>
        <v>1225 - Utility Services of Alaska, Inc.</v>
      </c>
      <c r="D290" s="170" t="str" cm="1">
        <f t="array" ref="D290">IFERROR(INDEX('Legal Entity'!C:C,MATCH(F290,'Legal Entity'!A:A,0),0),0)</f>
        <v>US</v>
      </c>
      <c r="E290" s="170" t="s">
        <v>631</v>
      </c>
      <c r="F290" s="170" t="s">
        <v>86</v>
      </c>
      <c r="G290" s="170"/>
      <c r="H290" s="171">
        <f>'General Liability'!AQ$120*$BI290</f>
        <v>0</v>
      </c>
      <c r="I290" s="171">
        <f>'General Liability'!AR$120*$BI290</f>
        <v>0</v>
      </c>
      <c r="J290" s="171">
        <f>'General Liability'!AS$120*$BI290</f>
        <v>0</v>
      </c>
      <c r="K290" s="171">
        <f>'General Liability'!AT$120*$BI290</f>
        <v>0</v>
      </c>
      <c r="L290" s="171">
        <f>'General Liability'!AU$120*$BI290</f>
        <v>0</v>
      </c>
      <c r="M290" s="171">
        <f>'General Liability'!AV$120*$BI290</f>
        <v>0</v>
      </c>
      <c r="N290" s="171">
        <f>'General Liability'!AW$120*$BI290</f>
        <v>0</v>
      </c>
      <c r="O290" s="171">
        <f>'General Liability'!AX$120*$BI290</f>
        <v>0</v>
      </c>
      <c r="P290" s="171">
        <f>'General Liability'!AY$120*$BI290</f>
        <v>0</v>
      </c>
      <c r="Q290" s="171">
        <f>'General Liability'!AZ$120*$BI290</f>
        <v>0</v>
      </c>
      <c r="R290" s="171">
        <f>'General Liability'!BA$120*$BI290</f>
        <v>0</v>
      </c>
      <c r="S290" s="171">
        <f>'General Liability'!BB$120*$BI290</f>
        <v>0</v>
      </c>
      <c r="T290" s="171">
        <f>'General Liability'!BC$120*$BI290</f>
        <v>0</v>
      </c>
      <c r="U290" s="171">
        <f>'General Liability'!BD$120*$BI290</f>
        <v>0</v>
      </c>
      <c r="V290" s="171">
        <f>'General Liability'!BE$120*$BI290</f>
        <v>0</v>
      </c>
      <c r="W290" s="171">
        <f>'General Liability'!BF$120*$BI290</f>
        <v>0</v>
      </c>
      <c r="X290" s="171">
        <f>'General Liability'!BG$120*$BI290</f>
        <v>0</v>
      </c>
      <c r="Y290" s="171">
        <f>'General Liability'!BH$120*$BI290</f>
        <v>0</v>
      </c>
      <c r="Z290" s="171">
        <f>'General Liability'!BI$120*$BI290</f>
        <v>0</v>
      </c>
      <c r="AA290" s="171">
        <f>'General Liability'!BJ$120*$BI290</f>
        <v>0</v>
      </c>
      <c r="AB290" s="171">
        <f>'General Liability'!BK$120*$BI290</f>
        <v>0</v>
      </c>
      <c r="AC290" s="171">
        <f>'General Liability'!BL$120*$BI290</f>
        <v>0</v>
      </c>
      <c r="AD290" s="171">
        <f>'General Liability'!BM$120*$BI290</f>
        <v>0</v>
      </c>
      <c r="AE290" s="171">
        <f>'General Liability'!BN$120*$BI290</f>
        <v>0</v>
      </c>
      <c r="AF290" s="171">
        <f>'General Liability'!BO$120*$BI290</f>
        <v>0</v>
      </c>
      <c r="AG290" s="171">
        <f>'General Liability'!BP$120*$BI290</f>
        <v>0</v>
      </c>
      <c r="AH290" s="171">
        <f>'General Liability'!BQ$120*$BI290</f>
        <v>0</v>
      </c>
      <c r="AI290" s="171">
        <f>'General Liability'!BR$120*$BI290</f>
        <v>0</v>
      </c>
      <c r="AJ290" s="171">
        <f>'General Liability'!BS$120*$BI290</f>
        <v>0</v>
      </c>
      <c r="AK290" s="171">
        <f>'General Liability'!BT$120*$BI290</f>
        <v>0</v>
      </c>
      <c r="AL290" s="171">
        <f>'General Liability'!BU$120*$BI290</f>
        <v>0</v>
      </c>
      <c r="AM290" s="171">
        <f>'General Liability'!BV$120*$BI290</f>
        <v>0</v>
      </c>
      <c r="AN290" s="171">
        <f>'General Liability'!BW$120*$BI290</f>
        <v>0</v>
      </c>
      <c r="AO290" s="171">
        <f>'General Liability'!BX$120*$BI290</f>
        <v>0</v>
      </c>
      <c r="AP290" s="171">
        <f>'General Liability'!BY$120*$BI290</f>
        <v>0</v>
      </c>
      <c r="AQ290" s="171">
        <f>'General Liability'!BZ$120*$BI290</f>
        <v>0</v>
      </c>
      <c r="AR290" s="171">
        <f>'General Liability'!CA$120*$BI290</f>
        <v>0</v>
      </c>
      <c r="AS290" s="171">
        <f>'General Liability'!CB$120*$BI290</f>
        <v>0</v>
      </c>
      <c r="AT290" s="171">
        <f>'General Liability'!CC$120*$BI290</f>
        <v>0</v>
      </c>
      <c r="AU290" s="171">
        <f>'General Liability'!CD$120*$BI290</f>
        <v>0</v>
      </c>
      <c r="AV290" s="171">
        <f>'General Liability'!CE$120*$BI290</f>
        <v>0</v>
      </c>
      <c r="AW290" s="171">
        <f>'General Liability'!CF$120*$BI290</f>
        <v>0</v>
      </c>
      <c r="AX290" s="171">
        <f>'General Liability'!CG$120*$BI290</f>
        <v>0</v>
      </c>
      <c r="AY290" s="171">
        <f>'General Liability'!CH$120*$BI290</f>
        <v>0</v>
      </c>
      <c r="AZ290" s="171">
        <f>'General Liability'!CI$120*$BI290</f>
        <v>0</v>
      </c>
      <c r="BA290" s="171">
        <f>'General Liability'!CJ$120*$BI290</f>
        <v>0</v>
      </c>
      <c r="BB290" s="171">
        <f>'General Liability'!CK$120*$BI290</f>
        <v>0</v>
      </c>
      <c r="BC290" s="171">
        <f>'General Liability'!CL$120*$BI290</f>
        <v>0</v>
      </c>
      <c r="BD290" s="171">
        <f>'General Liability'!CM$120*$BI290</f>
        <v>0</v>
      </c>
      <c r="BE290" s="171">
        <f>'General Liability'!CN$120*$BI290</f>
        <v>0</v>
      </c>
      <c r="BF290" s="171">
        <f>'General Liability'!CO$120*$BI290</f>
        <v>0</v>
      </c>
      <c r="BG290" s="171">
        <f>'General Liability'!CP$120*$BI290</f>
        <v>0</v>
      </c>
      <c r="BI290" s="174">
        <f>SUMIF(Revenue!$P:$P,'GL - Import (US)'!$F290,Revenue!$I:$I)</f>
        <v>0</v>
      </c>
    </row>
    <row r="291" spans="1:61" s="173" customFormat="1" ht="12.75" hidden="1" customHeight="1">
      <c r="A291" s="179" t="s">
        <v>582</v>
      </c>
      <c r="B291" s="179" t="s">
        <v>435</v>
      </c>
      <c r="C291" s="170" cm="1">
        <f t="array" ref="C291">IFERROR(INDEX('Legal Entity'!B:B,MATCH('GL - Import (US)'!F291,'Legal Entity'!A:A,0),0),0)</f>
        <v>0</v>
      </c>
      <c r="D291" s="170" t="str" cm="1">
        <f t="array" ref="D291">IFERROR(INDEX('Legal Entity'!C:C,MATCH(F291,'Legal Entity'!A:A,0),0),0)</f>
        <v>US</v>
      </c>
      <c r="E291" s="170" t="s">
        <v>631</v>
      </c>
      <c r="F291" s="170" t="s">
        <v>87</v>
      </c>
      <c r="G291" s="170"/>
      <c r="H291" s="171">
        <f>'General Liability'!AQ$120*$BI291</f>
        <v>2206.5348137905303</v>
      </c>
      <c r="I291" s="171">
        <f>'General Liability'!AR$120*$BI291</f>
        <v>2206.5348137905303</v>
      </c>
      <c r="J291" s="171">
        <f>'General Liability'!AS$120*$BI291</f>
        <v>2206.5348137905303</v>
      </c>
      <c r="K291" s="171">
        <f>'General Liability'!AT$120*$BI291</f>
        <v>2206.5348137905303</v>
      </c>
      <c r="L291" s="171">
        <f>'General Liability'!AU$120*$BI291</f>
        <v>2206.5348137905303</v>
      </c>
      <c r="M291" s="171">
        <f>'General Liability'!AV$120*$BI291</f>
        <v>2206.5348137905303</v>
      </c>
      <c r="N291" s="171">
        <f>'General Liability'!AW$120*$BI291</f>
        <v>2206.5348137905303</v>
      </c>
      <c r="O291" s="171">
        <f>'General Liability'!AX$120*$BI291</f>
        <v>2372.0249248248201</v>
      </c>
      <c r="P291" s="171">
        <f>'General Liability'!AY$120*$BI291</f>
        <v>2372.0249248248201</v>
      </c>
      <c r="Q291" s="171">
        <f>'General Liability'!AZ$120*$BI291</f>
        <v>2372.0249248248201</v>
      </c>
      <c r="R291" s="171">
        <f>'General Liability'!BA$120*$BI291</f>
        <v>2372.0249248248201</v>
      </c>
      <c r="S291" s="171">
        <f>'General Liability'!BB$120*$BI291</f>
        <v>2372.0249248248201</v>
      </c>
      <c r="T291" s="171">
        <f>'General Liability'!BC$120*$BI291</f>
        <v>2372.0249248248201</v>
      </c>
      <c r="U291" s="171">
        <f>'General Liability'!BD$120*$BI291</f>
        <v>2372.0249248248201</v>
      </c>
      <c r="V291" s="171">
        <f>'General Liability'!BE$120*$BI291</f>
        <v>2372.0249248248201</v>
      </c>
      <c r="W291" s="171">
        <f>'General Liability'!BF$120*$BI291</f>
        <v>2372.0249248248201</v>
      </c>
      <c r="X291" s="171">
        <f>'General Liability'!BG$120*$BI291</f>
        <v>2372.0249248248201</v>
      </c>
      <c r="Y291" s="171">
        <f>'General Liability'!BH$120*$BI291</f>
        <v>2372.0249248248201</v>
      </c>
      <c r="Z291" s="171">
        <f>'General Liability'!BI$120*$BI291</f>
        <v>2372.0249248248201</v>
      </c>
      <c r="AA291" s="171">
        <f>'General Liability'!BJ$120*$BI291</f>
        <v>2549.9267941866815</v>
      </c>
      <c r="AB291" s="171">
        <f>'General Liability'!BK$120*$BI291</f>
        <v>2549.9267941866815</v>
      </c>
      <c r="AC291" s="171">
        <f>'General Liability'!BL$120*$BI291</f>
        <v>2549.9267941866815</v>
      </c>
      <c r="AD291" s="171">
        <f>'General Liability'!BM$120*$BI291</f>
        <v>2549.9267941866815</v>
      </c>
      <c r="AE291" s="171">
        <f>'General Liability'!BN$120*$BI291</f>
        <v>2549.9267941866815</v>
      </c>
      <c r="AF291" s="171">
        <f>'General Liability'!BO$120*$BI291</f>
        <v>2549.9267941866815</v>
      </c>
      <c r="AG291" s="171">
        <f>'General Liability'!BP$120*$BI291</f>
        <v>2549.9267941866815</v>
      </c>
      <c r="AH291" s="171">
        <f>'General Liability'!BQ$120*$BI291</f>
        <v>2549.9267941866815</v>
      </c>
      <c r="AI291" s="171">
        <f>'General Liability'!BR$120*$BI291</f>
        <v>2549.9267941866815</v>
      </c>
      <c r="AJ291" s="171">
        <f>'General Liability'!BS$120*$BI291</f>
        <v>2549.9267941866815</v>
      </c>
      <c r="AK291" s="171">
        <f>'General Liability'!BT$120*$BI291</f>
        <v>2549.9267941866815</v>
      </c>
      <c r="AL291" s="171">
        <f>'General Liability'!BU$120*$BI291</f>
        <v>2549.9267941866815</v>
      </c>
      <c r="AM291" s="171">
        <f>'General Liability'!BV$120*$BI291</f>
        <v>2741.1713037506825</v>
      </c>
      <c r="AN291" s="171">
        <f>'General Liability'!BW$120*$BI291</f>
        <v>2741.1713037506825</v>
      </c>
      <c r="AO291" s="171">
        <f>'General Liability'!BX$120*$BI291</f>
        <v>2741.1713037506825</v>
      </c>
      <c r="AP291" s="171">
        <f>'General Liability'!BY$120*$BI291</f>
        <v>2741.1713037506825</v>
      </c>
      <c r="AQ291" s="171">
        <f>'General Liability'!BZ$120*$BI291</f>
        <v>2741.1713037506825</v>
      </c>
      <c r="AR291" s="171">
        <f>'General Liability'!CA$120*$BI291</f>
        <v>2741.1713037506825</v>
      </c>
      <c r="AS291" s="171">
        <f>'General Liability'!CB$120*$BI291</f>
        <v>2741.1713037506825</v>
      </c>
      <c r="AT291" s="171">
        <f>'General Liability'!CC$120*$BI291</f>
        <v>2741.1713037506825</v>
      </c>
      <c r="AU291" s="171">
        <f>'General Liability'!CD$120*$BI291</f>
        <v>2741.1713037506825</v>
      </c>
      <c r="AV291" s="171">
        <f>'General Liability'!CE$120*$BI291</f>
        <v>2741.1713037506825</v>
      </c>
      <c r="AW291" s="171">
        <f>'General Liability'!CF$120*$BI291</f>
        <v>2741.1713037506825</v>
      </c>
      <c r="AX291" s="171">
        <f>'General Liability'!CG$120*$BI291</f>
        <v>2741.1713037506825</v>
      </c>
      <c r="AY291" s="171">
        <f>'General Liability'!CH$120*$BI291</f>
        <v>2823.4064428632032</v>
      </c>
      <c r="AZ291" s="171">
        <f>'General Liability'!CI$120*$BI291</f>
        <v>2823.4064428632032</v>
      </c>
      <c r="BA291" s="171">
        <f>'General Liability'!CJ$120*$BI291</f>
        <v>2823.4064428632032</v>
      </c>
      <c r="BB291" s="171">
        <f>'General Liability'!CK$120*$BI291</f>
        <v>2823.4064428632032</v>
      </c>
      <c r="BC291" s="171">
        <f>'General Liability'!CL$120*$BI291</f>
        <v>2823.4064428632032</v>
      </c>
      <c r="BD291" s="171">
        <f>'General Liability'!CM$120*$BI291</f>
        <v>2823.4064428632032</v>
      </c>
      <c r="BE291" s="171">
        <f>'General Liability'!CN$120*$BI291</f>
        <v>2823.4064428632032</v>
      </c>
      <c r="BF291" s="171">
        <f>'General Liability'!CO$120*$BI291</f>
        <v>2823.4064428632032</v>
      </c>
      <c r="BG291" s="171">
        <f>'General Liability'!CP$120*$BI291</f>
        <v>2823.4064428632032</v>
      </c>
      <c r="BI291" s="174">
        <f>SUMIF(Revenue!$P:$P,'GL - Import (US)'!$F291,Revenue!$I:$I)</f>
        <v>0.14182134596566351</v>
      </c>
    </row>
    <row r="292" spans="1:61" s="173" customFormat="1" ht="12.75" hidden="1" customHeight="1">
      <c r="A292" s="179" t="s">
        <v>582</v>
      </c>
      <c r="B292" s="179" t="s">
        <v>435</v>
      </c>
      <c r="C292" s="170" cm="1">
        <f t="array" ref="C292">IFERROR(INDEX('Legal Entity'!B:B,MATCH('GL - Import (US)'!F292,'Legal Entity'!A:A,0),0),0)</f>
        <v>0</v>
      </c>
      <c r="D292" s="170" t="str" cm="1">
        <f t="array" ref="D292">IFERROR(INDEX('Legal Entity'!C:C,MATCH(F292,'Legal Entity'!A:A,0),0),0)</f>
        <v>US</v>
      </c>
      <c r="E292" s="170" t="s">
        <v>631</v>
      </c>
      <c r="F292" s="170" t="s">
        <v>35</v>
      </c>
      <c r="G292" s="170"/>
      <c r="H292" s="171">
        <f>'General Liability'!AQ$120*$BI292</f>
        <v>122.19102548356649</v>
      </c>
      <c r="I292" s="171">
        <f>'General Liability'!AR$120*$BI292</f>
        <v>122.19102548356649</v>
      </c>
      <c r="J292" s="171">
        <f>'General Liability'!AS$120*$BI292</f>
        <v>122.19102548356649</v>
      </c>
      <c r="K292" s="171">
        <f>'General Liability'!AT$120*$BI292</f>
        <v>122.19102548356649</v>
      </c>
      <c r="L292" s="171">
        <f>'General Liability'!AU$120*$BI292</f>
        <v>122.19102548356649</v>
      </c>
      <c r="M292" s="171">
        <f>'General Liability'!AV$120*$BI292</f>
        <v>122.19102548356649</v>
      </c>
      <c r="N292" s="171">
        <f>'General Liability'!AW$120*$BI292</f>
        <v>122.19102548356649</v>
      </c>
      <c r="O292" s="171">
        <f>'General Liability'!AX$120*$BI292</f>
        <v>131.355352394834</v>
      </c>
      <c r="P292" s="171">
        <f>'General Liability'!AY$120*$BI292</f>
        <v>131.355352394834</v>
      </c>
      <c r="Q292" s="171">
        <f>'General Liability'!AZ$120*$BI292</f>
        <v>131.355352394834</v>
      </c>
      <c r="R292" s="171">
        <f>'General Liability'!BA$120*$BI292</f>
        <v>131.355352394834</v>
      </c>
      <c r="S292" s="171">
        <f>'General Liability'!BB$120*$BI292</f>
        <v>131.355352394834</v>
      </c>
      <c r="T292" s="171">
        <f>'General Liability'!BC$120*$BI292</f>
        <v>131.355352394834</v>
      </c>
      <c r="U292" s="171">
        <f>'General Liability'!BD$120*$BI292</f>
        <v>131.355352394834</v>
      </c>
      <c r="V292" s="171">
        <f>'General Liability'!BE$120*$BI292</f>
        <v>131.355352394834</v>
      </c>
      <c r="W292" s="171">
        <f>'General Liability'!BF$120*$BI292</f>
        <v>131.355352394834</v>
      </c>
      <c r="X292" s="171">
        <f>'General Liability'!BG$120*$BI292</f>
        <v>131.355352394834</v>
      </c>
      <c r="Y292" s="171">
        <f>'General Liability'!BH$120*$BI292</f>
        <v>131.355352394834</v>
      </c>
      <c r="Z292" s="171">
        <f>'General Liability'!BI$120*$BI292</f>
        <v>131.355352394834</v>
      </c>
      <c r="AA292" s="171">
        <f>'General Liability'!BJ$120*$BI292</f>
        <v>141.20700382444653</v>
      </c>
      <c r="AB292" s="171">
        <f>'General Liability'!BK$120*$BI292</f>
        <v>141.20700382444653</v>
      </c>
      <c r="AC292" s="171">
        <f>'General Liability'!BL$120*$BI292</f>
        <v>141.20700382444653</v>
      </c>
      <c r="AD292" s="171">
        <f>'General Liability'!BM$120*$BI292</f>
        <v>141.20700382444653</v>
      </c>
      <c r="AE292" s="171">
        <f>'General Liability'!BN$120*$BI292</f>
        <v>141.20700382444653</v>
      </c>
      <c r="AF292" s="171">
        <f>'General Liability'!BO$120*$BI292</f>
        <v>141.20700382444653</v>
      </c>
      <c r="AG292" s="171">
        <f>'General Liability'!BP$120*$BI292</f>
        <v>141.20700382444653</v>
      </c>
      <c r="AH292" s="171">
        <f>'General Liability'!BQ$120*$BI292</f>
        <v>141.20700382444653</v>
      </c>
      <c r="AI292" s="171">
        <f>'General Liability'!BR$120*$BI292</f>
        <v>141.20700382444653</v>
      </c>
      <c r="AJ292" s="171">
        <f>'General Liability'!BS$120*$BI292</f>
        <v>141.20700382444653</v>
      </c>
      <c r="AK292" s="171">
        <f>'General Liability'!BT$120*$BI292</f>
        <v>141.20700382444653</v>
      </c>
      <c r="AL292" s="171">
        <f>'General Liability'!BU$120*$BI292</f>
        <v>141.20700382444653</v>
      </c>
      <c r="AM292" s="171">
        <f>'General Liability'!BV$120*$BI292</f>
        <v>151.79752911128003</v>
      </c>
      <c r="AN292" s="171">
        <f>'General Liability'!BW$120*$BI292</f>
        <v>151.79752911128003</v>
      </c>
      <c r="AO292" s="171">
        <f>'General Liability'!BX$120*$BI292</f>
        <v>151.79752911128003</v>
      </c>
      <c r="AP292" s="171">
        <f>'General Liability'!BY$120*$BI292</f>
        <v>151.79752911128003</v>
      </c>
      <c r="AQ292" s="171">
        <f>'General Liability'!BZ$120*$BI292</f>
        <v>151.79752911128003</v>
      </c>
      <c r="AR292" s="171">
        <f>'General Liability'!CA$120*$BI292</f>
        <v>151.79752911128003</v>
      </c>
      <c r="AS292" s="171">
        <f>'General Liability'!CB$120*$BI292</f>
        <v>151.79752911128003</v>
      </c>
      <c r="AT292" s="171">
        <f>'General Liability'!CC$120*$BI292</f>
        <v>151.79752911128003</v>
      </c>
      <c r="AU292" s="171">
        <f>'General Liability'!CD$120*$BI292</f>
        <v>151.79752911128003</v>
      </c>
      <c r="AV292" s="171">
        <f>'General Liability'!CE$120*$BI292</f>
        <v>151.79752911128003</v>
      </c>
      <c r="AW292" s="171">
        <f>'General Liability'!CF$120*$BI292</f>
        <v>151.79752911128003</v>
      </c>
      <c r="AX292" s="171">
        <f>'General Liability'!CG$120*$BI292</f>
        <v>151.79752911128003</v>
      </c>
      <c r="AY292" s="171">
        <f>'General Liability'!CH$120*$BI292</f>
        <v>156.35145498461844</v>
      </c>
      <c r="AZ292" s="171">
        <f>'General Liability'!CI$120*$BI292</f>
        <v>156.35145498461844</v>
      </c>
      <c r="BA292" s="171">
        <f>'General Liability'!CJ$120*$BI292</f>
        <v>156.35145498461844</v>
      </c>
      <c r="BB292" s="171">
        <f>'General Liability'!CK$120*$BI292</f>
        <v>156.35145498461844</v>
      </c>
      <c r="BC292" s="171">
        <f>'General Liability'!CL$120*$BI292</f>
        <v>156.35145498461844</v>
      </c>
      <c r="BD292" s="171">
        <f>'General Liability'!CM$120*$BI292</f>
        <v>156.35145498461844</v>
      </c>
      <c r="BE292" s="171">
        <f>'General Liability'!CN$120*$BI292</f>
        <v>156.35145498461844</v>
      </c>
      <c r="BF292" s="171">
        <f>'General Liability'!CO$120*$BI292</f>
        <v>156.35145498461844</v>
      </c>
      <c r="BG292" s="171">
        <f>'General Liability'!CP$120*$BI292</f>
        <v>156.35145498461844</v>
      </c>
      <c r="BI292" s="174">
        <f>SUMIF(Revenue!$P:$P,'GL - Import (US)'!$F292,Revenue!$I:$I)</f>
        <v>7.8536244208332658E-3</v>
      </c>
    </row>
    <row r="293" spans="1:61" s="173" customFormat="1" ht="12.75" hidden="1" customHeight="1">
      <c r="A293" s="179" t="s">
        <v>582</v>
      </c>
      <c r="B293" s="179" t="s">
        <v>435</v>
      </c>
      <c r="C293" s="170" t="str" cm="1">
        <f t="array" ref="C293">IFERROR(INDEX('Legal Entity'!B:B,MATCH('GL - Import (US)'!F293,'Legal Entity'!A:A,0),0),0)</f>
        <v>1148 - BERMUDA WATER COMPANY, INC.</v>
      </c>
      <c r="D293" s="170" t="str" cm="1">
        <f t="array" ref="D293">IFERROR(INDEX('Legal Entity'!C:C,MATCH(F293,'Legal Entity'!A:A,0),0),0)</f>
        <v>US</v>
      </c>
      <c r="E293" s="170" t="s">
        <v>631</v>
      </c>
      <c r="F293" s="170" t="s">
        <v>24</v>
      </c>
      <c r="G293" s="170"/>
      <c r="H293" s="171">
        <f>'General Liability'!AQ$120*$BI293</f>
        <v>0</v>
      </c>
      <c r="I293" s="171">
        <f>'General Liability'!AR$120*$BI293</f>
        <v>0</v>
      </c>
      <c r="J293" s="171">
        <f>'General Liability'!AS$120*$BI293</f>
        <v>0</v>
      </c>
      <c r="K293" s="171">
        <f>'General Liability'!AT$120*$BI293</f>
        <v>0</v>
      </c>
      <c r="L293" s="171">
        <f>'General Liability'!AU$120*$BI293</f>
        <v>0</v>
      </c>
      <c r="M293" s="171">
        <f>'General Liability'!AV$120*$BI293</f>
        <v>0</v>
      </c>
      <c r="N293" s="171">
        <f>'General Liability'!AW$120*$BI293</f>
        <v>0</v>
      </c>
      <c r="O293" s="171">
        <f>'General Liability'!AX$120*$BI293</f>
        <v>0</v>
      </c>
      <c r="P293" s="171">
        <f>'General Liability'!AY$120*$BI293</f>
        <v>0</v>
      </c>
      <c r="Q293" s="171">
        <f>'General Liability'!AZ$120*$BI293</f>
        <v>0</v>
      </c>
      <c r="R293" s="171">
        <f>'General Liability'!BA$120*$BI293</f>
        <v>0</v>
      </c>
      <c r="S293" s="171">
        <f>'General Liability'!BB$120*$BI293</f>
        <v>0</v>
      </c>
      <c r="T293" s="171">
        <f>'General Liability'!BC$120*$BI293</f>
        <v>0</v>
      </c>
      <c r="U293" s="171">
        <f>'General Liability'!BD$120*$BI293</f>
        <v>0</v>
      </c>
      <c r="V293" s="171">
        <f>'General Liability'!BE$120*$BI293</f>
        <v>0</v>
      </c>
      <c r="W293" s="171">
        <f>'General Liability'!BF$120*$BI293</f>
        <v>0</v>
      </c>
      <c r="X293" s="171">
        <f>'General Liability'!BG$120*$BI293</f>
        <v>0</v>
      </c>
      <c r="Y293" s="171">
        <f>'General Liability'!BH$120*$BI293</f>
        <v>0</v>
      </c>
      <c r="Z293" s="171">
        <f>'General Liability'!BI$120*$BI293</f>
        <v>0</v>
      </c>
      <c r="AA293" s="171">
        <f>'General Liability'!BJ$120*$BI293</f>
        <v>0</v>
      </c>
      <c r="AB293" s="171">
        <f>'General Liability'!BK$120*$BI293</f>
        <v>0</v>
      </c>
      <c r="AC293" s="171">
        <f>'General Liability'!BL$120*$BI293</f>
        <v>0</v>
      </c>
      <c r="AD293" s="171">
        <f>'General Liability'!BM$120*$BI293</f>
        <v>0</v>
      </c>
      <c r="AE293" s="171">
        <f>'General Liability'!BN$120*$BI293</f>
        <v>0</v>
      </c>
      <c r="AF293" s="171">
        <f>'General Liability'!BO$120*$BI293</f>
        <v>0</v>
      </c>
      <c r="AG293" s="171">
        <f>'General Liability'!BP$120*$BI293</f>
        <v>0</v>
      </c>
      <c r="AH293" s="171">
        <f>'General Liability'!BQ$120*$BI293</f>
        <v>0</v>
      </c>
      <c r="AI293" s="171">
        <f>'General Liability'!BR$120*$BI293</f>
        <v>0</v>
      </c>
      <c r="AJ293" s="171">
        <f>'General Liability'!BS$120*$BI293</f>
        <v>0</v>
      </c>
      <c r="AK293" s="171">
        <f>'General Liability'!BT$120*$BI293</f>
        <v>0</v>
      </c>
      <c r="AL293" s="171">
        <f>'General Liability'!BU$120*$BI293</f>
        <v>0</v>
      </c>
      <c r="AM293" s="171">
        <f>'General Liability'!BV$120*$BI293</f>
        <v>0</v>
      </c>
      <c r="AN293" s="171">
        <f>'General Liability'!BW$120*$BI293</f>
        <v>0</v>
      </c>
      <c r="AO293" s="171">
        <f>'General Liability'!BX$120*$BI293</f>
        <v>0</v>
      </c>
      <c r="AP293" s="171">
        <f>'General Liability'!BY$120*$BI293</f>
        <v>0</v>
      </c>
      <c r="AQ293" s="171">
        <f>'General Liability'!BZ$120*$BI293</f>
        <v>0</v>
      </c>
      <c r="AR293" s="171">
        <f>'General Liability'!CA$120*$BI293</f>
        <v>0</v>
      </c>
      <c r="AS293" s="171">
        <f>'General Liability'!CB$120*$BI293</f>
        <v>0</v>
      </c>
      <c r="AT293" s="171">
        <f>'General Liability'!CC$120*$BI293</f>
        <v>0</v>
      </c>
      <c r="AU293" s="171">
        <f>'General Liability'!CD$120*$BI293</f>
        <v>0</v>
      </c>
      <c r="AV293" s="171">
        <f>'General Liability'!CE$120*$BI293</f>
        <v>0</v>
      </c>
      <c r="AW293" s="171">
        <f>'General Liability'!CF$120*$BI293</f>
        <v>0</v>
      </c>
      <c r="AX293" s="171">
        <f>'General Liability'!CG$120*$BI293</f>
        <v>0</v>
      </c>
      <c r="AY293" s="171">
        <f>'General Liability'!CH$120*$BI293</f>
        <v>0</v>
      </c>
      <c r="AZ293" s="171">
        <f>'General Liability'!CI$120*$BI293</f>
        <v>0</v>
      </c>
      <c r="BA293" s="171">
        <f>'General Liability'!CJ$120*$BI293</f>
        <v>0</v>
      </c>
      <c r="BB293" s="171">
        <f>'General Liability'!CK$120*$BI293</f>
        <v>0</v>
      </c>
      <c r="BC293" s="171">
        <f>'General Liability'!CL$120*$BI293</f>
        <v>0</v>
      </c>
      <c r="BD293" s="171">
        <f>'General Liability'!CM$120*$BI293</f>
        <v>0</v>
      </c>
      <c r="BE293" s="171">
        <f>'General Liability'!CN$120*$BI293</f>
        <v>0</v>
      </c>
      <c r="BF293" s="171">
        <f>'General Liability'!CO$120*$BI293</f>
        <v>0</v>
      </c>
      <c r="BG293" s="171">
        <f>'General Liability'!CP$120*$BI293</f>
        <v>0</v>
      </c>
      <c r="BI293" s="174">
        <f>SUMIF(Revenue!$P:$P,'GL - Import (US)'!$F293,Revenue!$I:$I)</f>
        <v>0</v>
      </c>
    </row>
    <row r="294" spans="1:61" s="173" customFormat="1" ht="12.75" hidden="1" customHeight="1">
      <c r="A294" s="179" t="s">
        <v>582</v>
      </c>
      <c r="B294" s="179" t="s">
        <v>435</v>
      </c>
      <c r="C294" s="170" t="str" cm="1">
        <f t="array" ref="C294">IFERROR(INDEX('Legal Entity'!B:B,MATCH('GL - Import (US)'!F294,'Legal Entity'!A:A,0),0),0)</f>
        <v>1154 - GREAT BASIN WATER CO. F/K/A UTILITIES, INC. OF CENTRAL NEVADA</v>
      </c>
      <c r="D294" s="170" t="str" cm="1">
        <f t="array" ref="D294">IFERROR(INDEX('Legal Entity'!C:C,MATCH(F294,'Legal Entity'!A:A,0),0),0)</f>
        <v>US</v>
      </c>
      <c r="E294" s="170" t="s">
        <v>631</v>
      </c>
      <c r="F294" s="170" t="s">
        <v>25</v>
      </c>
      <c r="G294" s="170"/>
      <c r="H294" s="171">
        <f>'General Liability'!AQ$120*$BI294</f>
        <v>0</v>
      </c>
      <c r="I294" s="171">
        <f>'General Liability'!AR$120*$BI294</f>
        <v>0</v>
      </c>
      <c r="J294" s="171">
        <f>'General Liability'!AS$120*$BI294</f>
        <v>0</v>
      </c>
      <c r="K294" s="171">
        <f>'General Liability'!AT$120*$BI294</f>
        <v>0</v>
      </c>
      <c r="L294" s="171">
        <f>'General Liability'!AU$120*$BI294</f>
        <v>0</v>
      </c>
      <c r="M294" s="171">
        <f>'General Liability'!AV$120*$BI294</f>
        <v>0</v>
      </c>
      <c r="N294" s="171">
        <f>'General Liability'!AW$120*$BI294</f>
        <v>0</v>
      </c>
      <c r="O294" s="171">
        <f>'General Liability'!AX$120*$BI294</f>
        <v>0</v>
      </c>
      <c r="P294" s="171">
        <f>'General Liability'!AY$120*$BI294</f>
        <v>0</v>
      </c>
      <c r="Q294" s="171">
        <f>'General Liability'!AZ$120*$BI294</f>
        <v>0</v>
      </c>
      <c r="R294" s="171">
        <f>'General Liability'!BA$120*$BI294</f>
        <v>0</v>
      </c>
      <c r="S294" s="171">
        <f>'General Liability'!BB$120*$BI294</f>
        <v>0</v>
      </c>
      <c r="T294" s="171">
        <f>'General Liability'!BC$120*$BI294</f>
        <v>0</v>
      </c>
      <c r="U294" s="171">
        <f>'General Liability'!BD$120*$BI294</f>
        <v>0</v>
      </c>
      <c r="V294" s="171">
        <f>'General Liability'!BE$120*$BI294</f>
        <v>0</v>
      </c>
      <c r="W294" s="171">
        <f>'General Liability'!BF$120*$BI294</f>
        <v>0</v>
      </c>
      <c r="X294" s="171">
        <f>'General Liability'!BG$120*$BI294</f>
        <v>0</v>
      </c>
      <c r="Y294" s="171">
        <f>'General Liability'!BH$120*$BI294</f>
        <v>0</v>
      </c>
      <c r="Z294" s="171">
        <f>'General Liability'!BI$120*$BI294</f>
        <v>0</v>
      </c>
      <c r="AA294" s="171">
        <f>'General Liability'!BJ$120*$BI294</f>
        <v>0</v>
      </c>
      <c r="AB294" s="171">
        <f>'General Liability'!BK$120*$BI294</f>
        <v>0</v>
      </c>
      <c r="AC294" s="171">
        <f>'General Liability'!BL$120*$BI294</f>
        <v>0</v>
      </c>
      <c r="AD294" s="171">
        <f>'General Liability'!BM$120*$BI294</f>
        <v>0</v>
      </c>
      <c r="AE294" s="171">
        <f>'General Liability'!BN$120*$BI294</f>
        <v>0</v>
      </c>
      <c r="AF294" s="171">
        <f>'General Liability'!BO$120*$BI294</f>
        <v>0</v>
      </c>
      <c r="AG294" s="171">
        <f>'General Liability'!BP$120*$BI294</f>
        <v>0</v>
      </c>
      <c r="AH294" s="171">
        <f>'General Liability'!BQ$120*$BI294</f>
        <v>0</v>
      </c>
      <c r="AI294" s="171">
        <f>'General Liability'!BR$120*$BI294</f>
        <v>0</v>
      </c>
      <c r="AJ294" s="171">
        <f>'General Liability'!BS$120*$BI294</f>
        <v>0</v>
      </c>
      <c r="AK294" s="171">
        <f>'General Liability'!BT$120*$BI294</f>
        <v>0</v>
      </c>
      <c r="AL294" s="171">
        <f>'General Liability'!BU$120*$BI294</f>
        <v>0</v>
      </c>
      <c r="AM294" s="171">
        <f>'General Liability'!BV$120*$BI294</f>
        <v>0</v>
      </c>
      <c r="AN294" s="171">
        <f>'General Liability'!BW$120*$BI294</f>
        <v>0</v>
      </c>
      <c r="AO294" s="171">
        <f>'General Liability'!BX$120*$BI294</f>
        <v>0</v>
      </c>
      <c r="AP294" s="171">
        <f>'General Liability'!BY$120*$BI294</f>
        <v>0</v>
      </c>
      <c r="AQ294" s="171">
        <f>'General Liability'!BZ$120*$BI294</f>
        <v>0</v>
      </c>
      <c r="AR294" s="171">
        <f>'General Liability'!CA$120*$BI294</f>
        <v>0</v>
      </c>
      <c r="AS294" s="171">
        <f>'General Liability'!CB$120*$BI294</f>
        <v>0</v>
      </c>
      <c r="AT294" s="171">
        <f>'General Liability'!CC$120*$BI294</f>
        <v>0</v>
      </c>
      <c r="AU294" s="171">
        <f>'General Liability'!CD$120*$BI294</f>
        <v>0</v>
      </c>
      <c r="AV294" s="171">
        <f>'General Liability'!CE$120*$BI294</f>
        <v>0</v>
      </c>
      <c r="AW294" s="171">
        <f>'General Liability'!CF$120*$BI294</f>
        <v>0</v>
      </c>
      <c r="AX294" s="171">
        <f>'General Liability'!CG$120*$BI294</f>
        <v>0</v>
      </c>
      <c r="AY294" s="171">
        <f>'General Liability'!CH$120*$BI294</f>
        <v>0</v>
      </c>
      <c r="AZ294" s="171">
        <f>'General Liability'!CI$120*$BI294</f>
        <v>0</v>
      </c>
      <c r="BA294" s="171">
        <f>'General Liability'!CJ$120*$BI294</f>
        <v>0</v>
      </c>
      <c r="BB294" s="171">
        <f>'General Liability'!CK$120*$BI294</f>
        <v>0</v>
      </c>
      <c r="BC294" s="171">
        <f>'General Liability'!CL$120*$BI294</f>
        <v>0</v>
      </c>
      <c r="BD294" s="171">
        <f>'General Liability'!CM$120*$BI294</f>
        <v>0</v>
      </c>
      <c r="BE294" s="171">
        <f>'General Liability'!CN$120*$BI294</f>
        <v>0</v>
      </c>
      <c r="BF294" s="171">
        <f>'General Liability'!CO$120*$BI294</f>
        <v>0</v>
      </c>
      <c r="BG294" s="171">
        <f>'General Liability'!CP$120*$BI294</f>
        <v>0</v>
      </c>
      <c r="BI294" s="174">
        <f>SUMIF(Revenue!$P:$P,'GL - Import (US)'!$F294,Revenue!$I:$I)</f>
        <v>0</v>
      </c>
    </row>
    <row r="295" spans="1:61" s="173" customFormat="1" ht="12.75" hidden="1" customHeight="1">
      <c r="A295" s="179" t="s">
        <v>582</v>
      </c>
      <c r="B295" s="179" t="s">
        <v>435</v>
      </c>
      <c r="C295" s="170" t="str" cm="1">
        <f t="array" ref="C295">IFERROR(INDEX('Legal Entity'!B:B,MATCH('GL - Import (US)'!F295,'Legal Entity'!A:A,0),0),0)</f>
        <v>1014 - Inland Pacific Resources Inc. (IPRI)</v>
      </c>
      <c r="D295" s="170" t="str" cm="1">
        <f t="array" ref="D295">IFERROR(INDEX('Legal Entity'!C:C,MATCH(F295,'Legal Entity'!A:A,0),0),0)</f>
        <v>US</v>
      </c>
      <c r="E295" s="170" t="s">
        <v>631</v>
      </c>
      <c r="F295" s="170" t="s">
        <v>651</v>
      </c>
      <c r="G295" s="170"/>
      <c r="H295" s="171">
        <f>'General Liability'!AQ$120*$BI295</f>
        <v>0</v>
      </c>
      <c r="I295" s="171">
        <f>'General Liability'!AR$120*$BI295</f>
        <v>0</v>
      </c>
      <c r="J295" s="171">
        <f>'General Liability'!AS$120*$BI295</f>
        <v>0</v>
      </c>
      <c r="K295" s="171">
        <f>'General Liability'!AT$120*$BI295</f>
        <v>0</v>
      </c>
      <c r="L295" s="171">
        <f>'General Liability'!AU$120*$BI295</f>
        <v>0</v>
      </c>
      <c r="M295" s="171">
        <f>'General Liability'!AV$120*$BI295</f>
        <v>0</v>
      </c>
      <c r="N295" s="171">
        <f>'General Liability'!AW$120*$BI295</f>
        <v>0</v>
      </c>
      <c r="O295" s="171">
        <f>'General Liability'!AX$120*$BI295</f>
        <v>0</v>
      </c>
      <c r="P295" s="171">
        <f>'General Liability'!AY$120*$BI295</f>
        <v>0</v>
      </c>
      <c r="Q295" s="171">
        <f>'General Liability'!AZ$120*$BI295</f>
        <v>0</v>
      </c>
      <c r="R295" s="171">
        <f>'General Liability'!BA$120*$BI295</f>
        <v>0</v>
      </c>
      <c r="S295" s="171">
        <f>'General Liability'!BB$120*$BI295</f>
        <v>0</v>
      </c>
      <c r="T295" s="171">
        <f>'General Liability'!BC$120*$BI295</f>
        <v>0</v>
      </c>
      <c r="U295" s="171">
        <f>'General Liability'!BD$120*$BI295</f>
        <v>0</v>
      </c>
      <c r="V295" s="171">
        <f>'General Liability'!BE$120*$BI295</f>
        <v>0</v>
      </c>
      <c r="W295" s="171">
        <f>'General Liability'!BF$120*$BI295</f>
        <v>0</v>
      </c>
      <c r="X295" s="171">
        <f>'General Liability'!BG$120*$BI295</f>
        <v>0</v>
      </c>
      <c r="Y295" s="171">
        <f>'General Liability'!BH$120*$BI295</f>
        <v>0</v>
      </c>
      <c r="Z295" s="171">
        <f>'General Liability'!BI$120*$BI295</f>
        <v>0</v>
      </c>
      <c r="AA295" s="171">
        <f>'General Liability'!BJ$120*$BI295</f>
        <v>0</v>
      </c>
      <c r="AB295" s="171">
        <f>'General Liability'!BK$120*$BI295</f>
        <v>0</v>
      </c>
      <c r="AC295" s="171">
        <f>'General Liability'!BL$120*$BI295</f>
        <v>0</v>
      </c>
      <c r="AD295" s="171">
        <f>'General Liability'!BM$120*$BI295</f>
        <v>0</v>
      </c>
      <c r="AE295" s="171">
        <f>'General Liability'!BN$120*$BI295</f>
        <v>0</v>
      </c>
      <c r="AF295" s="171">
        <f>'General Liability'!BO$120*$BI295</f>
        <v>0</v>
      </c>
      <c r="AG295" s="171">
        <f>'General Liability'!BP$120*$BI295</f>
        <v>0</v>
      </c>
      <c r="AH295" s="171">
        <f>'General Liability'!BQ$120*$BI295</f>
        <v>0</v>
      </c>
      <c r="AI295" s="171">
        <f>'General Liability'!BR$120*$BI295</f>
        <v>0</v>
      </c>
      <c r="AJ295" s="171">
        <f>'General Liability'!BS$120*$BI295</f>
        <v>0</v>
      </c>
      <c r="AK295" s="171">
        <f>'General Liability'!BT$120*$BI295</f>
        <v>0</v>
      </c>
      <c r="AL295" s="171">
        <f>'General Liability'!BU$120*$BI295</f>
        <v>0</v>
      </c>
      <c r="AM295" s="171">
        <f>'General Liability'!BV$120*$BI295</f>
        <v>0</v>
      </c>
      <c r="AN295" s="171">
        <f>'General Liability'!BW$120*$BI295</f>
        <v>0</v>
      </c>
      <c r="AO295" s="171">
        <f>'General Liability'!BX$120*$BI295</f>
        <v>0</v>
      </c>
      <c r="AP295" s="171">
        <f>'General Liability'!BY$120*$BI295</f>
        <v>0</v>
      </c>
      <c r="AQ295" s="171">
        <f>'General Liability'!BZ$120*$BI295</f>
        <v>0</v>
      </c>
      <c r="AR295" s="171">
        <f>'General Liability'!CA$120*$BI295</f>
        <v>0</v>
      </c>
      <c r="AS295" s="171">
        <f>'General Liability'!CB$120*$BI295</f>
        <v>0</v>
      </c>
      <c r="AT295" s="171">
        <f>'General Liability'!CC$120*$BI295</f>
        <v>0</v>
      </c>
      <c r="AU295" s="171">
        <f>'General Liability'!CD$120*$BI295</f>
        <v>0</v>
      </c>
      <c r="AV295" s="171">
        <f>'General Liability'!CE$120*$BI295</f>
        <v>0</v>
      </c>
      <c r="AW295" s="171">
        <f>'General Liability'!CF$120*$BI295</f>
        <v>0</v>
      </c>
      <c r="AX295" s="171">
        <f>'General Liability'!CG$120*$BI295</f>
        <v>0</v>
      </c>
      <c r="AY295" s="171">
        <f>'General Liability'!CH$120*$BI295</f>
        <v>0</v>
      </c>
      <c r="AZ295" s="171">
        <f>'General Liability'!CI$120*$BI295</f>
        <v>0</v>
      </c>
      <c r="BA295" s="171">
        <f>'General Liability'!CJ$120*$BI295</f>
        <v>0</v>
      </c>
      <c r="BB295" s="171">
        <f>'General Liability'!CK$120*$BI295</f>
        <v>0</v>
      </c>
      <c r="BC295" s="171">
        <f>'General Liability'!CL$120*$BI295</f>
        <v>0</v>
      </c>
      <c r="BD295" s="171">
        <f>'General Liability'!CM$120*$BI295</f>
        <v>0</v>
      </c>
      <c r="BE295" s="171">
        <f>'General Liability'!CN$120*$BI295</f>
        <v>0</v>
      </c>
      <c r="BF295" s="171">
        <f>'General Liability'!CO$120*$BI295</f>
        <v>0</v>
      </c>
      <c r="BG295" s="171">
        <f>'General Liability'!CP$120*$BI295</f>
        <v>0</v>
      </c>
      <c r="BI295" s="174">
        <f>SUMIF(Revenue!$P:$P,'GL - Import (US)'!$F295,Revenue!$I:$I)</f>
        <v>0</v>
      </c>
    </row>
    <row r="296" spans="1:61" s="173" customFormat="1" ht="12.75" hidden="1" customHeight="1">
      <c r="A296" s="179" t="s">
        <v>582</v>
      </c>
      <c r="B296" s="179" t="s">
        <v>435</v>
      </c>
      <c r="C296" s="170" t="str" cm="1">
        <f t="array" ref="C296">IFERROR(INDEX('Legal Entity'!B:B,MATCH('GL - Import (US)'!F296,'Legal Entity'!A:A,0),0),0)</f>
        <v>1020 - SuperHoldCo</v>
      </c>
      <c r="D296" s="170" t="str" cm="1">
        <f t="array" ref="D296">IFERROR(INDEX('Legal Entity'!C:C,MATCH(F296,'Legal Entity'!A:A,0),0),0)</f>
        <v>US</v>
      </c>
      <c r="E296" s="170" t="s">
        <v>631</v>
      </c>
      <c r="F296" s="170" t="s">
        <v>32</v>
      </c>
      <c r="G296" s="170"/>
      <c r="H296" s="171">
        <f>'General Liability'!AQ$120*$BI296</f>
        <v>0</v>
      </c>
      <c r="I296" s="171">
        <f>'General Liability'!AR$120*$BI296</f>
        <v>0</v>
      </c>
      <c r="J296" s="171">
        <f>'General Liability'!AS$120*$BI296</f>
        <v>0</v>
      </c>
      <c r="K296" s="171">
        <f>'General Liability'!AT$120*$BI296</f>
        <v>0</v>
      </c>
      <c r="L296" s="171">
        <f>'General Liability'!AU$120*$BI296</f>
        <v>0</v>
      </c>
      <c r="M296" s="171">
        <f>'General Liability'!AV$120*$BI296</f>
        <v>0</v>
      </c>
      <c r="N296" s="171">
        <f>'General Liability'!AW$120*$BI296</f>
        <v>0</v>
      </c>
      <c r="O296" s="171">
        <f>'General Liability'!AX$120*$BI296</f>
        <v>0</v>
      </c>
      <c r="P296" s="171">
        <f>'General Liability'!AY$120*$BI296</f>
        <v>0</v>
      </c>
      <c r="Q296" s="171">
        <f>'General Liability'!AZ$120*$BI296</f>
        <v>0</v>
      </c>
      <c r="R296" s="171">
        <f>'General Liability'!BA$120*$BI296</f>
        <v>0</v>
      </c>
      <c r="S296" s="171">
        <f>'General Liability'!BB$120*$BI296</f>
        <v>0</v>
      </c>
      <c r="T296" s="171">
        <f>'General Liability'!BC$120*$BI296</f>
        <v>0</v>
      </c>
      <c r="U296" s="171">
        <f>'General Liability'!BD$120*$BI296</f>
        <v>0</v>
      </c>
      <c r="V296" s="171">
        <f>'General Liability'!BE$120*$BI296</f>
        <v>0</v>
      </c>
      <c r="W296" s="171">
        <f>'General Liability'!BF$120*$BI296</f>
        <v>0</v>
      </c>
      <c r="X296" s="171">
        <f>'General Liability'!BG$120*$BI296</f>
        <v>0</v>
      </c>
      <c r="Y296" s="171">
        <f>'General Liability'!BH$120*$BI296</f>
        <v>0</v>
      </c>
      <c r="Z296" s="171">
        <f>'General Liability'!BI$120*$BI296</f>
        <v>0</v>
      </c>
      <c r="AA296" s="171">
        <f>'General Liability'!BJ$120*$BI296</f>
        <v>0</v>
      </c>
      <c r="AB296" s="171">
        <f>'General Liability'!BK$120*$BI296</f>
        <v>0</v>
      </c>
      <c r="AC296" s="171">
        <f>'General Liability'!BL$120*$BI296</f>
        <v>0</v>
      </c>
      <c r="AD296" s="171">
        <f>'General Liability'!BM$120*$BI296</f>
        <v>0</v>
      </c>
      <c r="AE296" s="171">
        <f>'General Liability'!BN$120*$BI296</f>
        <v>0</v>
      </c>
      <c r="AF296" s="171">
        <f>'General Liability'!BO$120*$BI296</f>
        <v>0</v>
      </c>
      <c r="AG296" s="171">
        <f>'General Liability'!BP$120*$BI296</f>
        <v>0</v>
      </c>
      <c r="AH296" s="171">
        <f>'General Liability'!BQ$120*$BI296</f>
        <v>0</v>
      </c>
      <c r="AI296" s="171">
        <f>'General Liability'!BR$120*$BI296</f>
        <v>0</v>
      </c>
      <c r="AJ296" s="171">
        <f>'General Liability'!BS$120*$BI296</f>
        <v>0</v>
      </c>
      <c r="AK296" s="171">
        <f>'General Liability'!BT$120*$BI296</f>
        <v>0</v>
      </c>
      <c r="AL296" s="171">
        <f>'General Liability'!BU$120*$BI296</f>
        <v>0</v>
      </c>
      <c r="AM296" s="171">
        <f>'General Liability'!BV$120*$BI296</f>
        <v>0</v>
      </c>
      <c r="AN296" s="171">
        <f>'General Liability'!BW$120*$BI296</f>
        <v>0</v>
      </c>
      <c r="AO296" s="171">
        <f>'General Liability'!BX$120*$BI296</f>
        <v>0</v>
      </c>
      <c r="AP296" s="171">
        <f>'General Liability'!BY$120*$BI296</f>
        <v>0</v>
      </c>
      <c r="AQ296" s="171">
        <f>'General Liability'!BZ$120*$BI296</f>
        <v>0</v>
      </c>
      <c r="AR296" s="171">
        <f>'General Liability'!CA$120*$BI296</f>
        <v>0</v>
      </c>
      <c r="AS296" s="171">
        <f>'General Liability'!CB$120*$BI296</f>
        <v>0</v>
      </c>
      <c r="AT296" s="171">
        <f>'General Liability'!CC$120*$BI296</f>
        <v>0</v>
      </c>
      <c r="AU296" s="171">
        <f>'General Liability'!CD$120*$BI296</f>
        <v>0</v>
      </c>
      <c r="AV296" s="171">
        <f>'General Liability'!CE$120*$BI296</f>
        <v>0</v>
      </c>
      <c r="AW296" s="171">
        <f>'General Liability'!CF$120*$BI296</f>
        <v>0</v>
      </c>
      <c r="AX296" s="171">
        <f>'General Liability'!CG$120*$BI296</f>
        <v>0</v>
      </c>
      <c r="AY296" s="171">
        <f>'General Liability'!CH$120*$BI296</f>
        <v>0</v>
      </c>
      <c r="AZ296" s="171">
        <f>'General Liability'!CI$120*$BI296</f>
        <v>0</v>
      </c>
      <c r="BA296" s="171">
        <f>'General Liability'!CJ$120*$BI296</f>
        <v>0</v>
      </c>
      <c r="BB296" s="171">
        <f>'General Liability'!CK$120*$BI296</f>
        <v>0</v>
      </c>
      <c r="BC296" s="171">
        <f>'General Liability'!CL$120*$BI296</f>
        <v>0</v>
      </c>
      <c r="BD296" s="171">
        <f>'General Liability'!CM$120*$BI296</f>
        <v>0</v>
      </c>
      <c r="BE296" s="171">
        <f>'General Liability'!CN$120*$BI296</f>
        <v>0</v>
      </c>
      <c r="BF296" s="171">
        <f>'General Liability'!CO$120*$BI296</f>
        <v>0</v>
      </c>
      <c r="BG296" s="171">
        <f>'General Liability'!CP$120*$BI296</f>
        <v>0</v>
      </c>
      <c r="BI296" s="174">
        <f>SUMIF(Revenue!$P:$P,'GL - Import (US)'!$F296,Revenue!$I:$I)</f>
        <v>0</v>
      </c>
    </row>
    <row r="297" spans="1:61" s="173" customFormat="1" ht="12.75" hidden="1" customHeight="1">
      <c r="A297" s="179" t="s">
        <v>582</v>
      </c>
      <c r="B297" s="179" t="s">
        <v>435</v>
      </c>
      <c r="C297" s="170" t="str" cm="1">
        <f t="array" ref="C297">IFERROR(INDEX('Legal Entity'!B:B,MATCH('GL - Import (US)'!F297,'Legal Entity'!A:A,0),0),0)</f>
        <v>1114 - WATER SERVICE CORPORATION</v>
      </c>
      <c r="D297" s="170" t="str" cm="1">
        <f t="array" ref="D297">IFERROR(INDEX('Legal Entity'!C:C,MATCH(F297,'Legal Entity'!A:A,0),0),0)</f>
        <v>US</v>
      </c>
      <c r="E297" s="170" t="s">
        <v>631</v>
      </c>
      <c r="F297" s="170" t="s">
        <v>652</v>
      </c>
      <c r="G297" s="170"/>
      <c r="H297" s="171">
        <f>'General Liability'!AQ$120*$BI297</f>
        <v>0</v>
      </c>
      <c r="I297" s="171">
        <f>'General Liability'!AR$120*$BI297</f>
        <v>0</v>
      </c>
      <c r="J297" s="171">
        <f>'General Liability'!AS$120*$BI297</f>
        <v>0</v>
      </c>
      <c r="K297" s="171">
        <f>'General Liability'!AT$120*$BI297</f>
        <v>0</v>
      </c>
      <c r="L297" s="171">
        <f>'General Liability'!AU$120*$BI297</f>
        <v>0</v>
      </c>
      <c r="M297" s="171">
        <f>'General Liability'!AV$120*$BI297</f>
        <v>0</v>
      </c>
      <c r="N297" s="171">
        <f>'General Liability'!AW$120*$BI297</f>
        <v>0</v>
      </c>
      <c r="O297" s="171">
        <f>'General Liability'!AX$120*$BI297</f>
        <v>0</v>
      </c>
      <c r="P297" s="171">
        <f>'General Liability'!AY$120*$BI297</f>
        <v>0</v>
      </c>
      <c r="Q297" s="171">
        <f>'General Liability'!AZ$120*$BI297</f>
        <v>0</v>
      </c>
      <c r="R297" s="171">
        <f>'General Liability'!BA$120*$BI297</f>
        <v>0</v>
      </c>
      <c r="S297" s="171">
        <f>'General Liability'!BB$120*$BI297</f>
        <v>0</v>
      </c>
      <c r="T297" s="171">
        <f>'General Liability'!BC$120*$BI297</f>
        <v>0</v>
      </c>
      <c r="U297" s="171">
        <f>'General Liability'!BD$120*$BI297</f>
        <v>0</v>
      </c>
      <c r="V297" s="171">
        <f>'General Liability'!BE$120*$BI297</f>
        <v>0</v>
      </c>
      <c r="W297" s="171">
        <f>'General Liability'!BF$120*$BI297</f>
        <v>0</v>
      </c>
      <c r="X297" s="171">
        <f>'General Liability'!BG$120*$BI297</f>
        <v>0</v>
      </c>
      <c r="Y297" s="171">
        <f>'General Liability'!BH$120*$BI297</f>
        <v>0</v>
      </c>
      <c r="Z297" s="171">
        <f>'General Liability'!BI$120*$BI297</f>
        <v>0</v>
      </c>
      <c r="AA297" s="171">
        <f>'General Liability'!BJ$120*$BI297</f>
        <v>0</v>
      </c>
      <c r="AB297" s="171">
        <f>'General Liability'!BK$120*$BI297</f>
        <v>0</v>
      </c>
      <c r="AC297" s="171">
        <f>'General Liability'!BL$120*$BI297</f>
        <v>0</v>
      </c>
      <c r="AD297" s="171">
        <f>'General Liability'!BM$120*$BI297</f>
        <v>0</v>
      </c>
      <c r="AE297" s="171">
        <f>'General Liability'!BN$120*$BI297</f>
        <v>0</v>
      </c>
      <c r="AF297" s="171">
        <f>'General Liability'!BO$120*$BI297</f>
        <v>0</v>
      </c>
      <c r="AG297" s="171">
        <f>'General Liability'!BP$120*$BI297</f>
        <v>0</v>
      </c>
      <c r="AH297" s="171">
        <f>'General Liability'!BQ$120*$BI297</f>
        <v>0</v>
      </c>
      <c r="AI297" s="171">
        <f>'General Liability'!BR$120*$BI297</f>
        <v>0</v>
      </c>
      <c r="AJ297" s="171">
        <f>'General Liability'!BS$120*$BI297</f>
        <v>0</v>
      </c>
      <c r="AK297" s="171">
        <f>'General Liability'!BT$120*$BI297</f>
        <v>0</v>
      </c>
      <c r="AL297" s="171">
        <f>'General Liability'!BU$120*$BI297</f>
        <v>0</v>
      </c>
      <c r="AM297" s="171">
        <f>'General Liability'!BV$120*$BI297</f>
        <v>0</v>
      </c>
      <c r="AN297" s="171">
        <f>'General Liability'!BW$120*$BI297</f>
        <v>0</v>
      </c>
      <c r="AO297" s="171">
        <f>'General Liability'!BX$120*$BI297</f>
        <v>0</v>
      </c>
      <c r="AP297" s="171">
        <f>'General Liability'!BY$120*$BI297</f>
        <v>0</v>
      </c>
      <c r="AQ297" s="171">
        <f>'General Liability'!BZ$120*$BI297</f>
        <v>0</v>
      </c>
      <c r="AR297" s="171">
        <f>'General Liability'!CA$120*$BI297</f>
        <v>0</v>
      </c>
      <c r="AS297" s="171">
        <f>'General Liability'!CB$120*$BI297</f>
        <v>0</v>
      </c>
      <c r="AT297" s="171">
        <f>'General Liability'!CC$120*$BI297</f>
        <v>0</v>
      </c>
      <c r="AU297" s="171">
        <f>'General Liability'!CD$120*$BI297</f>
        <v>0</v>
      </c>
      <c r="AV297" s="171">
        <f>'General Liability'!CE$120*$BI297</f>
        <v>0</v>
      </c>
      <c r="AW297" s="171">
        <f>'General Liability'!CF$120*$BI297</f>
        <v>0</v>
      </c>
      <c r="AX297" s="171">
        <f>'General Liability'!CG$120*$BI297</f>
        <v>0</v>
      </c>
      <c r="AY297" s="171">
        <f>'General Liability'!CH$120*$BI297</f>
        <v>0</v>
      </c>
      <c r="AZ297" s="171">
        <f>'General Liability'!CI$120*$BI297</f>
        <v>0</v>
      </c>
      <c r="BA297" s="171">
        <f>'General Liability'!CJ$120*$BI297</f>
        <v>0</v>
      </c>
      <c r="BB297" s="171">
        <f>'General Liability'!CK$120*$BI297</f>
        <v>0</v>
      </c>
      <c r="BC297" s="171">
        <f>'General Liability'!CL$120*$BI297</f>
        <v>0</v>
      </c>
      <c r="BD297" s="171">
        <f>'General Liability'!CM$120*$BI297</f>
        <v>0</v>
      </c>
      <c r="BE297" s="171">
        <f>'General Liability'!CN$120*$BI297</f>
        <v>0</v>
      </c>
      <c r="BF297" s="171">
        <f>'General Liability'!CO$120*$BI297</f>
        <v>0</v>
      </c>
      <c r="BG297" s="171">
        <f>'General Liability'!CP$120*$BI297</f>
        <v>0</v>
      </c>
      <c r="BI297" s="174">
        <f>SUMIF(Revenue!$P:$P,'GL - Import (US)'!$F297,Revenue!$I:$I)</f>
        <v>0</v>
      </c>
    </row>
    <row r="298" spans="1:61" hidden="1">
      <c r="A298" s="178"/>
      <c r="B298" s="178"/>
    </row>
    <row r="299" spans="1:61" s="173" customFormat="1" ht="12.75" customHeight="1">
      <c r="A299" s="179" t="s">
        <v>472</v>
      </c>
      <c r="B299" s="179" t="s">
        <v>609</v>
      </c>
      <c r="C299" s="170" t="str" cm="1">
        <f t="array" ref="C299">IFERROR(INDEX('Legal Entity'!B:B,MATCH('GL - Import (US)'!F299,'Legal Entity'!A:A,0),0),0)</f>
        <v>1138 - WATER SERVICE CORPORATION OF KENTUCKY</v>
      </c>
      <c r="D299" s="170" t="str" cm="1">
        <f t="array" ref="D299">IFERROR(INDEX('Legal Entity'!C:C,MATCH(F299,'Legal Entity'!A:A,0),0),0)</f>
        <v>US</v>
      </c>
      <c r="E299" s="170" t="s">
        <v>631</v>
      </c>
      <c r="F299" s="170" t="s">
        <v>20</v>
      </c>
      <c r="G299" s="170"/>
      <c r="H299" s="171">
        <f>SUM('General Liability'!AQ$90)*$BI299</f>
        <v>122.09139988688747</v>
      </c>
      <c r="I299" s="171">
        <f>SUM('General Liability'!AR$90)*$BI299</f>
        <v>122.09139988688747</v>
      </c>
      <c r="J299" s="171">
        <f>SUM('General Liability'!AS$90)*$BI299</f>
        <v>122.09139988688747</v>
      </c>
      <c r="K299" s="171">
        <f>SUM('General Liability'!AT$90)*$BI299</f>
        <v>142.90384803169403</v>
      </c>
      <c r="L299" s="171">
        <f>SUM('General Liability'!AU$90)*$BI299</f>
        <v>142.90384803169403</v>
      </c>
      <c r="M299" s="171">
        <f>SUM('General Liability'!AV$90)*$BI299</f>
        <v>142.90384803169403</v>
      </c>
      <c r="N299" s="171">
        <f>SUM('General Liability'!AW$90)*$BI299</f>
        <v>142.90384803169403</v>
      </c>
      <c r="O299" s="171">
        <f>SUM('General Liability'!AX$90)*$BI299</f>
        <v>142.90384803169403</v>
      </c>
      <c r="P299" s="171">
        <f>SUM('General Liability'!AY$90)*$BI299</f>
        <v>142.90384803169403</v>
      </c>
      <c r="Q299" s="171">
        <f>SUM('General Liability'!AZ$90)*$BI299</f>
        <v>142.90384803169403</v>
      </c>
      <c r="R299" s="171">
        <f>SUM('General Liability'!BA$90)*$BI299</f>
        <v>142.90384803169403</v>
      </c>
      <c r="S299" s="171">
        <f>SUM('General Liability'!BB$90)*$BI299</f>
        <v>142.90384803169403</v>
      </c>
      <c r="T299" s="171">
        <f>SUM('General Liability'!BC$90)*$BI299</f>
        <v>142.90384803169403</v>
      </c>
      <c r="U299" s="171">
        <f>SUM('General Liability'!BD$90)*$BI299</f>
        <v>142.90384803169403</v>
      </c>
      <c r="V299" s="171">
        <f>SUM('General Liability'!BE$90)*$BI299</f>
        <v>142.90384803169403</v>
      </c>
      <c r="W299" s="171">
        <f>SUM('General Liability'!BF$90)*$BI299</f>
        <v>153.62163663407108</v>
      </c>
      <c r="X299" s="171">
        <f>SUM('General Liability'!BG$90)*$BI299</f>
        <v>153.62163663407108</v>
      </c>
      <c r="Y299" s="171">
        <f>SUM('General Liability'!BH$90)*$BI299</f>
        <v>153.62163663407108</v>
      </c>
      <c r="Z299" s="171">
        <f>SUM('General Liability'!BI$90)*$BI299</f>
        <v>153.62163663407108</v>
      </c>
      <c r="AA299" s="171">
        <f>SUM('General Liability'!BJ$90)*$BI299</f>
        <v>153.62163663407108</v>
      </c>
      <c r="AB299" s="171">
        <f>SUM('General Liability'!BK$90)*$BI299</f>
        <v>153.62163663407108</v>
      </c>
      <c r="AC299" s="171">
        <f>SUM('General Liability'!BL$90)*$BI299</f>
        <v>153.62163663407108</v>
      </c>
      <c r="AD299" s="171">
        <f>SUM('General Liability'!BM$90)*$BI299</f>
        <v>153.62163663407108</v>
      </c>
      <c r="AE299" s="171">
        <f>SUM('General Liability'!BN$90)*$BI299</f>
        <v>153.62163663407108</v>
      </c>
      <c r="AF299" s="171">
        <f>SUM('General Liability'!BO$90)*$BI299</f>
        <v>153.62163663407108</v>
      </c>
      <c r="AG299" s="171">
        <f>SUM('General Liability'!BP$90)*$BI299</f>
        <v>153.62163663407108</v>
      </c>
      <c r="AH299" s="171">
        <f>SUM('General Liability'!BQ$90)*$BI299</f>
        <v>153.62163663407108</v>
      </c>
      <c r="AI299" s="171">
        <f>SUM('General Liability'!BR$90)*$BI299</f>
        <v>165.14325938162639</v>
      </c>
      <c r="AJ299" s="171">
        <f>SUM('General Liability'!BS$90)*$BI299</f>
        <v>165.14325938162639</v>
      </c>
      <c r="AK299" s="171">
        <f>SUM('General Liability'!BT$90)*$BI299</f>
        <v>165.14325938162639</v>
      </c>
      <c r="AL299" s="171">
        <f>SUM('General Liability'!BU$90)*$BI299</f>
        <v>165.14325938162639</v>
      </c>
      <c r="AM299" s="171">
        <f>SUM('General Liability'!BV$90)*$BI299</f>
        <v>165.14325938162639</v>
      </c>
      <c r="AN299" s="171">
        <f>SUM('General Liability'!BW$90)*$BI299</f>
        <v>165.14325938162639</v>
      </c>
      <c r="AO299" s="171">
        <f>SUM('General Liability'!BX$90)*$BI299</f>
        <v>165.14325938162639</v>
      </c>
      <c r="AP299" s="171">
        <f>SUM('General Liability'!BY$90)*$BI299</f>
        <v>165.14325938162639</v>
      </c>
      <c r="AQ299" s="171">
        <f>SUM('General Liability'!BZ$90)*$BI299</f>
        <v>165.14325938162639</v>
      </c>
      <c r="AR299" s="171">
        <f>SUM('General Liability'!CA$90)*$BI299</f>
        <v>165.14325938162639</v>
      </c>
      <c r="AS299" s="171">
        <f>SUM('General Liability'!CB$90)*$BI299</f>
        <v>165.14325938162639</v>
      </c>
      <c r="AT299" s="171">
        <f>SUM('General Liability'!CC$90)*$BI299</f>
        <v>165.14325938162639</v>
      </c>
      <c r="AU299" s="171">
        <f>SUM('General Liability'!CD$90)*$BI299</f>
        <v>170.09755716307518</v>
      </c>
      <c r="AV299" s="171">
        <f>SUM('General Liability'!CE$90)*$BI299</f>
        <v>170.09755716307518</v>
      </c>
      <c r="AW299" s="171">
        <f>SUM('General Liability'!CF$90)*$BI299</f>
        <v>170.09755716307518</v>
      </c>
      <c r="AX299" s="171">
        <f>SUM('General Liability'!CG$90)*$BI299</f>
        <v>170.09755716307518</v>
      </c>
      <c r="AY299" s="171">
        <f>SUM('General Liability'!CH$90)*$BI299</f>
        <v>170.09755716307518</v>
      </c>
      <c r="AZ299" s="171">
        <f>SUM('General Liability'!CI$90)*$BI299</f>
        <v>170.09755716307518</v>
      </c>
      <c r="BA299" s="171">
        <f>SUM('General Liability'!CJ$90)*$BI299</f>
        <v>170.09755716307518</v>
      </c>
      <c r="BB299" s="171">
        <f>SUM('General Liability'!CK$90)*$BI299</f>
        <v>170.09755716307518</v>
      </c>
      <c r="BC299" s="171">
        <f>SUM('General Liability'!CL$90)*$BI299</f>
        <v>170.09755716307518</v>
      </c>
      <c r="BD299" s="171">
        <f>SUM('General Liability'!CM$90)*$BI299</f>
        <v>170.09755716307518</v>
      </c>
      <c r="BE299" s="171">
        <f>SUM('General Liability'!CN$90)*$BI299</f>
        <v>170.09755716307518</v>
      </c>
      <c r="BF299" s="171">
        <f>SUM('General Liability'!CO$90)*$BI299</f>
        <v>170.09755716307518</v>
      </c>
      <c r="BG299" s="171">
        <f>SUM('General Liability'!CP$90)*$BI299</f>
        <v>175.20048387796746</v>
      </c>
      <c r="BI299" s="174">
        <f>SUMIF(Revenue!$P:$P,'GL - Import (US)'!$F299,Revenue!$F:$F)</f>
        <v>1.0395135927414034E-2</v>
      </c>
    </row>
    <row r="300" spans="1:61" s="173" customFormat="1" ht="12.75" hidden="1" customHeight="1">
      <c r="A300" s="179" t="s">
        <v>472</v>
      </c>
      <c r="B300" s="179" t="s">
        <v>609</v>
      </c>
      <c r="C300" s="170" t="str" cm="1">
        <f t="array" ref="C300">IFERROR(INDEX('Legal Entity'!B:B,MATCH('GL - Import (US)'!F300,'Legal Entity'!A:A,0),0),0)</f>
        <v>1715 - Cleveland Thermal Generation Inc.</v>
      </c>
      <c r="D300" s="170" t="str" cm="1">
        <f t="array" ref="D300">IFERROR(INDEX('Legal Entity'!C:C,MATCH(F300,'Legal Entity'!A:A,0),0),0)</f>
        <v>US</v>
      </c>
      <c r="E300" s="170" t="s">
        <v>631</v>
      </c>
      <c r="F300" s="170" t="s">
        <v>645</v>
      </c>
      <c r="G300" s="170"/>
      <c r="H300" s="171">
        <f>SUM('General Liability'!AQ$90)*$BI300</f>
        <v>0</v>
      </c>
      <c r="I300" s="171">
        <f>SUM('General Liability'!AR$90)*$BI300</f>
        <v>0</v>
      </c>
      <c r="J300" s="171">
        <f>SUM('General Liability'!AS$90)*$BI300</f>
        <v>0</v>
      </c>
      <c r="K300" s="171">
        <f>SUM('General Liability'!AT$90)*$BI300</f>
        <v>0</v>
      </c>
      <c r="L300" s="171">
        <f>SUM('General Liability'!AU$90)*$BI300</f>
        <v>0</v>
      </c>
      <c r="M300" s="171">
        <f>SUM('General Liability'!AV$90)*$BI300</f>
        <v>0</v>
      </c>
      <c r="N300" s="171">
        <f>SUM('General Liability'!AW$90)*$BI300</f>
        <v>0</v>
      </c>
      <c r="O300" s="171">
        <f>SUM('General Liability'!AX$90)*$BI300</f>
        <v>0</v>
      </c>
      <c r="P300" s="171">
        <f>SUM('General Liability'!AY$90)*$BI300</f>
        <v>0</v>
      </c>
      <c r="Q300" s="171">
        <f>SUM('General Liability'!AZ$90)*$BI300</f>
        <v>0</v>
      </c>
      <c r="R300" s="171">
        <f>SUM('General Liability'!BA$90)*$BI300</f>
        <v>0</v>
      </c>
      <c r="S300" s="171">
        <f>SUM('General Liability'!BB$90)*$BI300</f>
        <v>0</v>
      </c>
      <c r="T300" s="171">
        <f>SUM('General Liability'!BC$90)*$BI300</f>
        <v>0</v>
      </c>
      <c r="U300" s="171">
        <f>SUM('General Liability'!BD$90)*$BI300</f>
        <v>0</v>
      </c>
      <c r="V300" s="171">
        <f>SUM('General Liability'!BE$90)*$BI300</f>
        <v>0</v>
      </c>
      <c r="W300" s="171">
        <f>SUM('General Liability'!BF$90)*$BI300</f>
        <v>0</v>
      </c>
      <c r="X300" s="171">
        <f>SUM('General Liability'!BG$90)*$BI300</f>
        <v>0</v>
      </c>
      <c r="Y300" s="171">
        <f>SUM('General Liability'!BH$90)*$BI300</f>
        <v>0</v>
      </c>
      <c r="Z300" s="171">
        <f>SUM('General Liability'!BI$90)*$BI300</f>
        <v>0</v>
      </c>
      <c r="AA300" s="171">
        <f>SUM('General Liability'!BJ$90)*$BI300</f>
        <v>0</v>
      </c>
      <c r="AB300" s="171">
        <f>SUM('General Liability'!BK$90)*$BI300</f>
        <v>0</v>
      </c>
      <c r="AC300" s="171">
        <f>SUM('General Liability'!BL$90)*$BI300</f>
        <v>0</v>
      </c>
      <c r="AD300" s="171">
        <f>SUM('General Liability'!BM$90)*$BI300</f>
        <v>0</v>
      </c>
      <c r="AE300" s="171">
        <f>SUM('General Liability'!BN$90)*$BI300</f>
        <v>0</v>
      </c>
      <c r="AF300" s="171">
        <f>SUM('General Liability'!BO$90)*$BI300</f>
        <v>0</v>
      </c>
      <c r="AG300" s="171">
        <f>SUM('General Liability'!BP$90)*$BI300</f>
        <v>0</v>
      </c>
      <c r="AH300" s="171">
        <f>SUM('General Liability'!BQ$90)*$BI300</f>
        <v>0</v>
      </c>
      <c r="AI300" s="171">
        <f>SUM('General Liability'!BR$90)*$BI300</f>
        <v>0</v>
      </c>
      <c r="AJ300" s="171">
        <f>SUM('General Liability'!BS$90)*$BI300</f>
        <v>0</v>
      </c>
      <c r="AK300" s="171">
        <f>SUM('General Liability'!BT$90)*$BI300</f>
        <v>0</v>
      </c>
      <c r="AL300" s="171">
        <f>SUM('General Liability'!BU$90)*$BI300</f>
        <v>0</v>
      </c>
      <c r="AM300" s="171">
        <f>SUM('General Liability'!BV$90)*$BI300</f>
        <v>0</v>
      </c>
      <c r="AN300" s="171">
        <f>SUM('General Liability'!BW$90)*$BI300</f>
        <v>0</v>
      </c>
      <c r="AO300" s="171">
        <f>SUM('General Liability'!BX$90)*$BI300</f>
        <v>0</v>
      </c>
      <c r="AP300" s="171">
        <f>SUM('General Liability'!BY$90)*$BI300</f>
        <v>0</v>
      </c>
      <c r="AQ300" s="171">
        <f>SUM('General Liability'!BZ$90)*$BI300</f>
        <v>0</v>
      </c>
      <c r="AR300" s="171">
        <f>SUM('General Liability'!CA$90)*$BI300</f>
        <v>0</v>
      </c>
      <c r="AS300" s="171">
        <f>SUM('General Liability'!CB$90)*$BI300</f>
        <v>0</v>
      </c>
      <c r="AT300" s="171">
        <f>SUM('General Liability'!CC$90)*$BI300</f>
        <v>0</v>
      </c>
      <c r="AU300" s="171">
        <f>SUM('General Liability'!CD$90)*$BI300</f>
        <v>0</v>
      </c>
      <c r="AV300" s="171">
        <f>SUM('General Liability'!CE$90)*$BI300</f>
        <v>0</v>
      </c>
      <c r="AW300" s="171">
        <f>SUM('General Liability'!CF$90)*$BI300</f>
        <v>0</v>
      </c>
      <c r="AX300" s="171">
        <f>SUM('General Liability'!CG$90)*$BI300</f>
        <v>0</v>
      </c>
      <c r="AY300" s="171">
        <f>SUM('General Liability'!CH$90)*$BI300</f>
        <v>0</v>
      </c>
      <c r="AZ300" s="171">
        <f>SUM('General Liability'!CI$90)*$BI300</f>
        <v>0</v>
      </c>
      <c r="BA300" s="171">
        <f>SUM('General Liability'!CJ$90)*$BI300</f>
        <v>0</v>
      </c>
      <c r="BB300" s="171">
        <f>SUM('General Liability'!CK$90)*$BI300</f>
        <v>0</v>
      </c>
      <c r="BC300" s="171">
        <f>SUM('General Liability'!CL$90)*$BI300</f>
        <v>0</v>
      </c>
      <c r="BD300" s="171">
        <f>SUM('General Liability'!CM$90)*$BI300</f>
        <v>0</v>
      </c>
      <c r="BE300" s="171">
        <f>SUM('General Liability'!CN$90)*$BI300</f>
        <v>0</v>
      </c>
      <c r="BF300" s="171">
        <f>SUM('General Liability'!CO$90)*$BI300</f>
        <v>0</v>
      </c>
      <c r="BG300" s="171">
        <f>SUM('General Liability'!CP$90)*$BI300</f>
        <v>0</v>
      </c>
      <c r="BI300" s="174">
        <f>SUMIF(Revenue!$P:$P,'GL - Import (US)'!$F300,Revenue!$F:$F)</f>
        <v>0</v>
      </c>
    </row>
    <row r="301" spans="1:61" s="173" customFormat="1" ht="12.75" hidden="1" customHeight="1">
      <c r="A301" s="179" t="s">
        <v>472</v>
      </c>
      <c r="B301" s="179" t="s">
        <v>609</v>
      </c>
      <c r="C301" s="170" t="str" cm="1">
        <f t="array" ref="C301">IFERROR(INDEX('Legal Entity'!B:B,MATCH('GL - Import (US)'!F301,'Legal Entity'!A:A,0),0),0)</f>
        <v>1715 - Cleveland Thermal Generation Inc.</v>
      </c>
      <c r="D301" s="170" t="str" cm="1">
        <f t="array" ref="D301">IFERROR(INDEX('Legal Entity'!C:C,MATCH(F301,'Legal Entity'!A:A,0),0),0)</f>
        <v>US</v>
      </c>
      <c r="E301" s="170" t="s">
        <v>631</v>
      </c>
      <c r="F301" s="170" t="s">
        <v>302</v>
      </c>
      <c r="G301" s="170"/>
      <c r="H301" s="171">
        <f>SUM('General Liability'!AQ$90)*$BI301</f>
        <v>319.39380470654726</v>
      </c>
      <c r="I301" s="171">
        <f>SUM('General Liability'!AR$90)*$BI301</f>
        <v>319.39380470654726</v>
      </c>
      <c r="J301" s="171">
        <f>SUM('General Liability'!AS$90)*$BI301</f>
        <v>319.39380470654726</v>
      </c>
      <c r="K301" s="171">
        <f>SUM('General Liability'!AT$90)*$BI301</f>
        <v>373.83962975553504</v>
      </c>
      <c r="L301" s="171">
        <f>SUM('General Liability'!AU$90)*$BI301</f>
        <v>373.83962975553504</v>
      </c>
      <c r="M301" s="171">
        <f>SUM('General Liability'!AV$90)*$BI301</f>
        <v>373.83962975553504</v>
      </c>
      <c r="N301" s="171">
        <f>SUM('General Liability'!AW$90)*$BI301</f>
        <v>373.83962975553504</v>
      </c>
      <c r="O301" s="171">
        <f>SUM('General Liability'!AX$90)*$BI301</f>
        <v>373.83962975553504</v>
      </c>
      <c r="P301" s="171">
        <f>SUM('General Liability'!AY$90)*$BI301</f>
        <v>373.83962975553504</v>
      </c>
      <c r="Q301" s="171">
        <f>SUM('General Liability'!AZ$90)*$BI301</f>
        <v>373.83962975553504</v>
      </c>
      <c r="R301" s="171">
        <f>SUM('General Liability'!BA$90)*$BI301</f>
        <v>373.83962975553504</v>
      </c>
      <c r="S301" s="171">
        <f>SUM('General Liability'!BB$90)*$BI301</f>
        <v>373.83962975553504</v>
      </c>
      <c r="T301" s="171">
        <f>SUM('General Liability'!BC$90)*$BI301</f>
        <v>373.83962975553504</v>
      </c>
      <c r="U301" s="171">
        <f>SUM('General Liability'!BD$90)*$BI301</f>
        <v>373.83962975553504</v>
      </c>
      <c r="V301" s="171">
        <f>SUM('General Liability'!BE$90)*$BI301</f>
        <v>373.83962975553504</v>
      </c>
      <c r="W301" s="171">
        <f>SUM('General Liability'!BF$90)*$BI301</f>
        <v>401.87760198720019</v>
      </c>
      <c r="X301" s="171">
        <f>SUM('General Liability'!BG$90)*$BI301</f>
        <v>401.87760198720019</v>
      </c>
      <c r="Y301" s="171">
        <f>SUM('General Liability'!BH$90)*$BI301</f>
        <v>401.87760198720019</v>
      </c>
      <c r="Z301" s="171">
        <f>SUM('General Liability'!BI$90)*$BI301</f>
        <v>401.87760198720019</v>
      </c>
      <c r="AA301" s="171">
        <f>SUM('General Liability'!BJ$90)*$BI301</f>
        <v>401.87760198720019</v>
      </c>
      <c r="AB301" s="171">
        <f>SUM('General Liability'!BK$90)*$BI301</f>
        <v>401.87760198720019</v>
      </c>
      <c r="AC301" s="171">
        <f>SUM('General Liability'!BL$90)*$BI301</f>
        <v>401.87760198720019</v>
      </c>
      <c r="AD301" s="171">
        <f>SUM('General Liability'!BM$90)*$BI301</f>
        <v>401.87760198720019</v>
      </c>
      <c r="AE301" s="171">
        <f>SUM('General Liability'!BN$90)*$BI301</f>
        <v>401.87760198720019</v>
      </c>
      <c r="AF301" s="171">
        <f>SUM('General Liability'!BO$90)*$BI301</f>
        <v>401.87760198720019</v>
      </c>
      <c r="AG301" s="171">
        <f>SUM('General Liability'!BP$90)*$BI301</f>
        <v>401.87760198720019</v>
      </c>
      <c r="AH301" s="171">
        <f>SUM('General Liability'!BQ$90)*$BI301</f>
        <v>401.87760198720019</v>
      </c>
      <c r="AI301" s="171">
        <f>SUM('General Liability'!BR$90)*$BI301</f>
        <v>432.01842213624019</v>
      </c>
      <c r="AJ301" s="171">
        <f>SUM('General Liability'!BS$90)*$BI301</f>
        <v>432.01842213624019</v>
      </c>
      <c r="AK301" s="171">
        <f>SUM('General Liability'!BT$90)*$BI301</f>
        <v>432.01842213624019</v>
      </c>
      <c r="AL301" s="171">
        <f>SUM('General Liability'!BU$90)*$BI301</f>
        <v>432.01842213624019</v>
      </c>
      <c r="AM301" s="171">
        <f>SUM('General Liability'!BV$90)*$BI301</f>
        <v>432.01842213624019</v>
      </c>
      <c r="AN301" s="171">
        <f>SUM('General Liability'!BW$90)*$BI301</f>
        <v>432.01842213624019</v>
      </c>
      <c r="AO301" s="171">
        <f>SUM('General Liability'!BX$90)*$BI301</f>
        <v>432.01842213624019</v>
      </c>
      <c r="AP301" s="171">
        <f>SUM('General Liability'!BY$90)*$BI301</f>
        <v>432.01842213624019</v>
      </c>
      <c r="AQ301" s="171">
        <f>SUM('General Liability'!BZ$90)*$BI301</f>
        <v>432.01842213624019</v>
      </c>
      <c r="AR301" s="171">
        <f>SUM('General Liability'!CA$90)*$BI301</f>
        <v>432.01842213624019</v>
      </c>
      <c r="AS301" s="171">
        <f>SUM('General Liability'!CB$90)*$BI301</f>
        <v>432.01842213624019</v>
      </c>
      <c r="AT301" s="171">
        <f>SUM('General Liability'!CC$90)*$BI301</f>
        <v>432.01842213624019</v>
      </c>
      <c r="AU301" s="171">
        <f>SUM('General Liability'!CD$90)*$BI301</f>
        <v>444.97897480032736</v>
      </c>
      <c r="AV301" s="171">
        <f>SUM('General Liability'!CE$90)*$BI301</f>
        <v>444.97897480032736</v>
      </c>
      <c r="AW301" s="171">
        <f>SUM('General Liability'!CF$90)*$BI301</f>
        <v>444.97897480032736</v>
      </c>
      <c r="AX301" s="171">
        <f>SUM('General Liability'!CG$90)*$BI301</f>
        <v>444.97897480032736</v>
      </c>
      <c r="AY301" s="171">
        <f>SUM('General Liability'!CH$90)*$BI301</f>
        <v>444.97897480032736</v>
      </c>
      <c r="AZ301" s="171">
        <f>SUM('General Liability'!CI$90)*$BI301</f>
        <v>444.97897480032736</v>
      </c>
      <c r="BA301" s="171">
        <f>SUM('General Liability'!CJ$90)*$BI301</f>
        <v>444.97897480032736</v>
      </c>
      <c r="BB301" s="171">
        <f>SUM('General Liability'!CK$90)*$BI301</f>
        <v>444.97897480032736</v>
      </c>
      <c r="BC301" s="171">
        <f>SUM('General Liability'!CL$90)*$BI301</f>
        <v>444.97897480032736</v>
      </c>
      <c r="BD301" s="171">
        <f>SUM('General Liability'!CM$90)*$BI301</f>
        <v>444.97897480032736</v>
      </c>
      <c r="BE301" s="171">
        <f>SUM('General Liability'!CN$90)*$BI301</f>
        <v>444.97897480032736</v>
      </c>
      <c r="BF301" s="171">
        <f>SUM('General Liability'!CO$90)*$BI301</f>
        <v>444.97897480032736</v>
      </c>
      <c r="BG301" s="171">
        <f>SUM('General Liability'!CP$90)*$BI301</f>
        <v>458.32834404433726</v>
      </c>
      <c r="BI301" s="174">
        <f>SUMIF(Revenue!$P:$P,'GL - Import (US)'!$F301,Revenue!$F:$F)</f>
        <v>2.7193905691756032E-2</v>
      </c>
    </row>
    <row r="302" spans="1:61" s="173" customFormat="1" ht="12.75" hidden="1" customHeight="1">
      <c r="A302" s="179" t="s">
        <v>472</v>
      </c>
      <c r="B302" s="179" t="s">
        <v>609</v>
      </c>
      <c r="C302" s="170" t="str" cm="1">
        <f t="array" ref="C302">IFERROR(INDEX('Legal Entity'!B:B,MATCH('GL - Import (US)'!F302,'Legal Entity'!A:A,0),0),0)</f>
        <v>1715 - Cleveland Thermal Generation Inc.</v>
      </c>
      <c r="D302" s="170" t="str" cm="1">
        <f t="array" ref="D302">IFERROR(INDEX('Legal Entity'!C:C,MATCH(F302,'Legal Entity'!A:A,0),0),0)</f>
        <v>US</v>
      </c>
      <c r="E302" s="170" t="s">
        <v>631</v>
      </c>
      <c r="F302" s="170" t="s">
        <v>306</v>
      </c>
      <c r="G302" s="170"/>
      <c r="H302" s="171">
        <f>SUM('General Liability'!AQ$90)*$BI302</f>
        <v>46.118333530957152</v>
      </c>
      <c r="I302" s="171">
        <f>SUM('General Liability'!AR$90)*$BI302</f>
        <v>46.118333530957152</v>
      </c>
      <c r="J302" s="171">
        <f>SUM('General Liability'!AS$90)*$BI302</f>
        <v>46.118333530957152</v>
      </c>
      <c r="K302" s="171">
        <f>SUM('General Liability'!AT$90)*$BI302</f>
        <v>53.979947256634688</v>
      </c>
      <c r="L302" s="171">
        <f>SUM('General Liability'!AU$90)*$BI302</f>
        <v>53.979947256634688</v>
      </c>
      <c r="M302" s="171">
        <f>SUM('General Liability'!AV$90)*$BI302</f>
        <v>53.979947256634688</v>
      </c>
      <c r="N302" s="171">
        <f>SUM('General Liability'!AW$90)*$BI302</f>
        <v>53.979947256634688</v>
      </c>
      <c r="O302" s="171">
        <f>SUM('General Liability'!AX$90)*$BI302</f>
        <v>53.979947256634688</v>
      </c>
      <c r="P302" s="171">
        <f>SUM('General Liability'!AY$90)*$BI302</f>
        <v>53.979947256634688</v>
      </c>
      <c r="Q302" s="171">
        <f>SUM('General Liability'!AZ$90)*$BI302</f>
        <v>53.979947256634688</v>
      </c>
      <c r="R302" s="171">
        <f>SUM('General Liability'!BA$90)*$BI302</f>
        <v>53.979947256634688</v>
      </c>
      <c r="S302" s="171">
        <f>SUM('General Liability'!BB$90)*$BI302</f>
        <v>53.979947256634688</v>
      </c>
      <c r="T302" s="171">
        <f>SUM('General Liability'!BC$90)*$BI302</f>
        <v>53.979947256634688</v>
      </c>
      <c r="U302" s="171">
        <f>SUM('General Liability'!BD$90)*$BI302</f>
        <v>53.979947256634688</v>
      </c>
      <c r="V302" s="171">
        <f>SUM('General Liability'!BE$90)*$BI302</f>
        <v>53.979947256634688</v>
      </c>
      <c r="W302" s="171">
        <f>SUM('General Liability'!BF$90)*$BI302</f>
        <v>58.028443300882294</v>
      </c>
      <c r="X302" s="171">
        <f>SUM('General Liability'!BG$90)*$BI302</f>
        <v>58.028443300882294</v>
      </c>
      <c r="Y302" s="171">
        <f>SUM('General Liability'!BH$90)*$BI302</f>
        <v>58.028443300882294</v>
      </c>
      <c r="Z302" s="171">
        <f>SUM('General Liability'!BI$90)*$BI302</f>
        <v>58.028443300882294</v>
      </c>
      <c r="AA302" s="171">
        <f>SUM('General Liability'!BJ$90)*$BI302</f>
        <v>58.028443300882294</v>
      </c>
      <c r="AB302" s="171">
        <f>SUM('General Liability'!BK$90)*$BI302</f>
        <v>58.028443300882294</v>
      </c>
      <c r="AC302" s="171">
        <f>SUM('General Liability'!BL$90)*$BI302</f>
        <v>58.028443300882294</v>
      </c>
      <c r="AD302" s="171">
        <f>SUM('General Liability'!BM$90)*$BI302</f>
        <v>58.028443300882294</v>
      </c>
      <c r="AE302" s="171">
        <f>SUM('General Liability'!BN$90)*$BI302</f>
        <v>58.028443300882294</v>
      </c>
      <c r="AF302" s="171">
        <f>SUM('General Liability'!BO$90)*$BI302</f>
        <v>58.028443300882294</v>
      </c>
      <c r="AG302" s="171">
        <f>SUM('General Liability'!BP$90)*$BI302</f>
        <v>58.028443300882294</v>
      </c>
      <c r="AH302" s="171">
        <f>SUM('General Liability'!BQ$90)*$BI302</f>
        <v>58.028443300882294</v>
      </c>
      <c r="AI302" s="171">
        <f>SUM('General Liability'!BR$90)*$BI302</f>
        <v>62.38057654844846</v>
      </c>
      <c r="AJ302" s="171">
        <f>SUM('General Liability'!BS$90)*$BI302</f>
        <v>62.38057654844846</v>
      </c>
      <c r="AK302" s="171">
        <f>SUM('General Liability'!BT$90)*$BI302</f>
        <v>62.38057654844846</v>
      </c>
      <c r="AL302" s="171">
        <f>SUM('General Liability'!BU$90)*$BI302</f>
        <v>62.38057654844846</v>
      </c>
      <c r="AM302" s="171">
        <f>SUM('General Liability'!BV$90)*$BI302</f>
        <v>62.38057654844846</v>
      </c>
      <c r="AN302" s="171">
        <f>SUM('General Liability'!BW$90)*$BI302</f>
        <v>62.38057654844846</v>
      </c>
      <c r="AO302" s="171">
        <f>SUM('General Liability'!BX$90)*$BI302</f>
        <v>62.38057654844846</v>
      </c>
      <c r="AP302" s="171">
        <f>SUM('General Liability'!BY$90)*$BI302</f>
        <v>62.38057654844846</v>
      </c>
      <c r="AQ302" s="171">
        <f>SUM('General Liability'!BZ$90)*$BI302</f>
        <v>62.38057654844846</v>
      </c>
      <c r="AR302" s="171">
        <f>SUM('General Liability'!CA$90)*$BI302</f>
        <v>62.38057654844846</v>
      </c>
      <c r="AS302" s="171">
        <f>SUM('General Liability'!CB$90)*$BI302</f>
        <v>62.38057654844846</v>
      </c>
      <c r="AT302" s="171">
        <f>SUM('General Liability'!CC$90)*$BI302</f>
        <v>62.38057654844846</v>
      </c>
      <c r="AU302" s="171">
        <f>SUM('General Liability'!CD$90)*$BI302</f>
        <v>64.251993844901918</v>
      </c>
      <c r="AV302" s="171">
        <f>SUM('General Liability'!CE$90)*$BI302</f>
        <v>64.251993844901918</v>
      </c>
      <c r="AW302" s="171">
        <f>SUM('General Liability'!CF$90)*$BI302</f>
        <v>64.251993844901918</v>
      </c>
      <c r="AX302" s="171">
        <f>SUM('General Liability'!CG$90)*$BI302</f>
        <v>64.251993844901918</v>
      </c>
      <c r="AY302" s="171">
        <f>SUM('General Liability'!CH$90)*$BI302</f>
        <v>64.251993844901918</v>
      </c>
      <c r="AZ302" s="171">
        <f>SUM('General Liability'!CI$90)*$BI302</f>
        <v>64.251993844901918</v>
      </c>
      <c r="BA302" s="171">
        <f>SUM('General Liability'!CJ$90)*$BI302</f>
        <v>64.251993844901918</v>
      </c>
      <c r="BB302" s="171">
        <f>SUM('General Liability'!CK$90)*$BI302</f>
        <v>64.251993844901918</v>
      </c>
      <c r="BC302" s="171">
        <f>SUM('General Liability'!CL$90)*$BI302</f>
        <v>64.251993844901918</v>
      </c>
      <c r="BD302" s="171">
        <f>SUM('General Liability'!CM$90)*$BI302</f>
        <v>64.251993844901918</v>
      </c>
      <c r="BE302" s="171">
        <f>SUM('General Liability'!CN$90)*$BI302</f>
        <v>64.251993844901918</v>
      </c>
      <c r="BF302" s="171">
        <f>SUM('General Liability'!CO$90)*$BI302</f>
        <v>64.251993844901918</v>
      </c>
      <c r="BG302" s="171">
        <f>SUM('General Liability'!CP$90)*$BI302</f>
        <v>66.17955366024897</v>
      </c>
      <c r="BI302" s="174">
        <f>SUMIF(Revenue!$P:$P,'GL - Import (US)'!$F302,Revenue!$F:$F)</f>
        <v>3.9266184698043089E-3</v>
      </c>
    </row>
    <row r="303" spans="1:61" s="173" customFormat="1" ht="12.75" hidden="1" customHeight="1">
      <c r="A303" s="179" t="s">
        <v>472</v>
      </c>
      <c r="B303" s="179" t="s">
        <v>609</v>
      </c>
      <c r="C303" s="170" t="str" cm="1">
        <f t="array" ref="C303">IFERROR(INDEX('Legal Entity'!B:B,MATCH('GL - Import (US)'!F303,'Legal Entity'!A:A,0),0),0)</f>
        <v>1715 - Cleveland Thermal Generation Inc.</v>
      </c>
      <c r="D303" s="170" t="str" cm="1">
        <f t="array" ref="D303">IFERROR(INDEX('Legal Entity'!C:C,MATCH(F303,'Legal Entity'!A:A,0),0),0)</f>
        <v>US</v>
      </c>
      <c r="E303" s="170" t="s">
        <v>631</v>
      </c>
      <c r="F303" s="170" t="s">
        <v>303</v>
      </c>
      <c r="G303" s="170"/>
      <c r="H303" s="171">
        <f>SUM('General Liability'!AQ$90)*$BI303</f>
        <v>70.907421851047545</v>
      </c>
      <c r="I303" s="171">
        <f>SUM('General Liability'!AR$90)*$BI303</f>
        <v>70.907421851047545</v>
      </c>
      <c r="J303" s="171">
        <f>SUM('General Liability'!AS$90)*$BI303</f>
        <v>70.907421851047545</v>
      </c>
      <c r="K303" s="171">
        <f>SUM('General Liability'!AT$90)*$BI303</f>
        <v>82.994735467928635</v>
      </c>
      <c r="L303" s="171">
        <f>SUM('General Liability'!AU$90)*$BI303</f>
        <v>82.994735467928635</v>
      </c>
      <c r="M303" s="171">
        <f>SUM('General Liability'!AV$90)*$BI303</f>
        <v>82.994735467928635</v>
      </c>
      <c r="N303" s="171">
        <f>SUM('General Liability'!AW$90)*$BI303</f>
        <v>82.994735467928635</v>
      </c>
      <c r="O303" s="171">
        <f>SUM('General Liability'!AX$90)*$BI303</f>
        <v>82.994735467928635</v>
      </c>
      <c r="P303" s="171">
        <f>SUM('General Liability'!AY$90)*$BI303</f>
        <v>82.994735467928635</v>
      </c>
      <c r="Q303" s="171">
        <f>SUM('General Liability'!AZ$90)*$BI303</f>
        <v>82.994735467928635</v>
      </c>
      <c r="R303" s="171">
        <f>SUM('General Liability'!BA$90)*$BI303</f>
        <v>82.994735467928635</v>
      </c>
      <c r="S303" s="171">
        <f>SUM('General Liability'!BB$90)*$BI303</f>
        <v>82.994735467928635</v>
      </c>
      <c r="T303" s="171">
        <f>SUM('General Liability'!BC$90)*$BI303</f>
        <v>82.994735467928635</v>
      </c>
      <c r="U303" s="171">
        <f>SUM('General Liability'!BD$90)*$BI303</f>
        <v>82.994735467928635</v>
      </c>
      <c r="V303" s="171">
        <f>SUM('General Liability'!BE$90)*$BI303</f>
        <v>82.994735467928635</v>
      </c>
      <c r="W303" s="171">
        <f>SUM('General Liability'!BF$90)*$BI303</f>
        <v>89.219340628023289</v>
      </c>
      <c r="X303" s="171">
        <f>SUM('General Liability'!BG$90)*$BI303</f>
        <v>89.219340628023289</v>
      </c>
      <c r="Y303" s="171">
        <f>SUM('General Liability'!BH$90)*$BI303</f>
        <v>89.219340628023289</v>
      </c>
      <c r="Z303" s="171">
        <f>SUM('General Liability'!BI$90)*$BI303</f>
        <v>89.219340628023289</v>
      </c>
      <c r="AA303" s="171">
        <f>SUM('General Liability'!BJ$90)*$BI303</f>
        <v>89.219340628023289</v>
      </c>
      <c r="AB303" s="171">
        <f>SUM('General Liability'!BK$90)*$BI303</f>
        <v>89.219340628023289</v>
      </c>
      <c r="AC303" s="171">
        <f>SUM('General Liability'!BL$90)*$BI303</f>
        <v>89.219340628023289</v>
      </c>
      <c r="AD303" s="171">
        <f>SUM('General Liability'!BM$90)*$BI303</f>
        <v>89.219340628023289</v>
      </c>
      <c r="AE303" s="171">
        <f>SUM('General Liability'!BN$90)*$BI303</f>
        <v>89.219340628023289</v>
      </c>
      <c r="AF303" s="171">
        <f>SUM('General Liability'!BO$90)*$BI303</f>
        <v>89.219340628023289</v>
      </c>
      <c r="AG303" s="171">
        <f>SUM('General Liability'!BP$90)*$BI303</f>
        <v>89.219340628023289</v>
      </c>
      <c r="AH303" s="171">
        <f>SUM('General Liability'!BQ$90)*$BI303</f>
        <v>89.219340628023289</v>
      </c>
      <c r="AI303" s="171">
        <f>SUM('General Liability'!BR$90)*$BI303</f>
        <v>95.910791175125027</v>
      </c>
      <c r="AJ303" s="171">
        <f>SUM('General Liability'!BS$90)*$BI303</f>
        <v>95.910791175125027</v>
      </c>
      <c r="AK303" s="171">
        <f>SUM('General Liability'!BT$90)*$BI303</f>
        <v>95.910791175125027</v>
      </c>
      <c r="AL303" s="171">
        <f>SUM('General Liability'!BU$90)*$BI303</f>
        <v>95.910791175125027</v>
      </c>
      <c r="AM303" s="171">
        <f>SUM('General Liability'!BV$90)*$BI303</f>
        <v>95.910791175125027</v>
      </c>
      <c r="AN303" s="171">
        <f>SUM('General Liability'!BW$90)*$BI303</f>
        <v>95.910791175125027</v>
      </c>
      <c r="AO303" s="171">
        <f>SUM('General Liability'!BX$90)*$BI303</f>
        <v>95.910791175125027</v>
      </c>
      <c r="AP303" s="171">
        <f>SUM('General Liability'!BY$90)*$BI303</f>
        <v>95.910791175125027</v>
      </c>
      <c r="AQ303" s="171">
        <f>SUM('General Liability'!BZ$90)*$BI303</f>
        <v>95.910791175125027</v>
      </c>
      <c r="AR303" s="171">
        <f>SUM('General Liability'!CA$90)*$BI303</f>
        <v>95.910791175125027</v>
      </c>
      <c r="AS303" s="171">
        <f>SUM('General Liability'!CB$90)*$BI303</f>
        <v>95.910791175125027</v>
      </c>
      <c r="AT303" s="171">
        <f>SUM('General Liability'!CC$90)*$BI303</f>
        <v>95.910791175125027</v>
      </c>
      <c r="AU303" s="171">
        <f>SUM('General Liability'!CD$90)*$BI303</f>
        <v>98.788114910378781</v>
      </c>
      <c r="AV303" s="171">
        <f>SUM('General Liability'!CE$90)*$BI303</f>
        <v>98.788114910378781</v>
      </c>
      <c r="AW303" s="171">
        <f>SUM('General Liability'!CF$90)*$BI303</f>
        <v>98.788114910378781</v>
      </c>
      <c r="AX303" s="171">
        <f>SUM('General Liability'!CG$90)*$BI303</f>
        <v>98.788114910378781</v>
      </c>
      <c r="AY303" s="171">
        <f>SUM('General Liability'!CH$90)*$BI303</f>
        <v>98.788114910378781</v>
      </c>
      <c r="AZ303" s="171">
        <f>SUM('General Liability'!CI$90)*$BI303</f>
        <v>98.788114910378781</v>
      </c>
      <c r="BA303" s="171">
        <f>SUM('General Liability'!CJ$90)*$BI303</f>
        <v>98.788114910378781</v>
      </c>
      <c r="BB303" s="171">
        <f>SUM('General Liability'!CK$90)*$BI303</f>
        <v>98.788114910378781</v>
      </c>
      <c r="BC303" s="171">
        <f>SUM('General Liability'!CL$90)*$BI303</f>
        <v>98.788114910378781</v>
      </c>
      <c r="BD303" s="171">
        <f>SUM('General Liability'!CM$90)*$BI303</f>
        <v>98.788114910378781</v>
      </c>
      <c r="BE303" s="171">
        <f>SUM('General Liability'!CN$90)*$BI303</f>
        <v>98.788114910378781</v>
      </c>
      <c r="BF303" s="171">
        <f>SUM('General Liability'!CO$90)*$BI303</f>
        <v>98.788114910378781</v>
      </c>
      <c r="BG303" s="171">
        <f>SUM('General Liability'!CP$90)*$BI303</f>
        <v>101.75175835769015</v>
      </c>
      <c r="BI303" s="174">
        <f>SUMIF(Revenue!$P:$P,'GL - Import (US)'!$F303,Revenue!$F:$F)</f>
        <v>6.0372171101896787E-3</v>
      </c>
    </row>
    <row r="304" spans="1:61" s="173" customFormat="1" ht="12.75" hidden="1" customHeight="1">
      <c r="A304" s="179" t="s">
        <v>472</v>
      </c>
      <c r="B304" s="179" t="s">
        <v>609</v>
      </c>
      <c r="C304" s="170" t="str" cm="1">
        <f t="array" ref="C304">IFERROR(INDEX('Legal Entity'!B:B,MATCH('GL - Import (US)'!F304,'Legal Entity'!A:A,0),0),0)</f>
        <v>1715 - Cleveland Thermal Generation Inc.</v>
      </c>
      <c r="D304" s="170" t="str" cm="1">
        <f t="array" ref="D304">IFERROR(INDEX('Legal Entity'!C:C,MATCH(F304,'Legal Entity'!A:A,0),0),0)</f>
        <v>US</v>
      </c>
      <c r="E304" s="170" t="s">
        <v>631</v>
      </c>
      <c r="F304" s="170" t="s">
        <v>307</v>
      </c>
      <c r="G304" s="170"/>
      <c r="H304" s="171">
        <f>SUM('General Liability'!AQ$90)*$BI304</f>
        <v>15.601059193967142</v>
      </c>
      <c r="I304" s="171">
        <f>SUM('General Liability'!AR$90)*$BI304</f>
        <v>15.601059193967142</v>
      </c>
      <c r="J304" s="171">
        <f>SUM('General Liability'!AS$90)*$BI304</f>
        <v>15.601059193967142</v>
      </c>
      <c r="K304" s="171">
        <f>SUM('General Liability'!AT$90)*$BI304</f>
        <v>18.260511340304362</v>
      </c>
      <c r="L304" s="171">
        <f>SUM('General Liability'!AU$90)*$BI304</f>
        <v>18.260511340304362</v>
      </c>
      <c r="M304" s="171">
        <f>SUM('General Liability'!AV$90)*$BI304</f>
        <v>18.260511340304362</v>
      </c>
      <c r="N304" s="171">
        <f>SUM('General Liability'!AW$90)*$BI304</f>
        <v>18.260511340304362</v>
      </c>
      <c r="O304" s="171">
        <f>SUM('General Liability'!AX$90)*$BI304</f>
        <v>18.260511340304362</v>
      </c>
      <c r="P304" s="171">
        <f>SUM('General Liability'!AY$90)*$BI304</f>
        <v>18.260511340304362</v>
      </c>
      <c r="Q304" s="171">
        <f>SUM('General Liability'!AZ$90)*$BI304</f>
        <v>18.260511340304362</v>
      </c>
      <c r="R304" s="171">
        <f>SUM('General Liability'!BA$90)*$BI304</f>
        <v>18.260511340304362</v>
      </c>
      <c r="S304" s="171">
        <f>SUM('General Liability'!BB$90)*$BI304</f>
        <v>18.260511340304362</v>
      </c>
      <c r="T304" s="171">
        <f>SUM('General Liability'!BC$90)*$BI304</f>
        <v>18.260511340304362</v>
      </c>
      <c r="U304" s="171">
        <f>SUM('General Liability'!BD$90)*$BI304</f>
        <v>18.260511340304362</v>
      </c>
      <c r="V304" s="171">
        <f>SUM('General Liability'!BE$90)*$BI304</f>
        <v>18.260511340304362</v>
      </c>
      <c r="W304" s="171">
        <f>SUM('General Liability'!BF$90)*$BI304</f>
        <v>19.630049690827189</v>
      </c>
      <c r="X304" s="171">
        <f>SUM('General Liability'!BG$90)*$BI304</f>
        <v>19.630049690827189</v>
      </c>
      <c r="Y304" s="171">
        <f>SUM('General Liability'!BH$90)*$BI304</f>
        <v>19.630049690827189</v>
      </c>
      <c r="Z304" s="171">
        <f>SUM('General Liability'!BI$90)*$BI304</f>
        <v>19.630049690827189</v>
      </c>
      <c r="AA304" s="171">
        <f>SUM('General Liability'!BJ$90)*$BI304</f>
        <v>19.630049690827189</v>
      </c>
      <c r="AB304" s="171">
        <f>SUM('General Liability'!BK$90)*$BI304</f>
        <v>19.630049690827189</v>
      </c>
      <c r="AC304" s="171">
        <f>SUM('General Liability'!BL$90)*$BI304</f>
        <v>19.630049690827189</v>
      </c>
      <c r="AD304" s="171">
        <f>SUM('General Liability'!BM$90)*$BI304</f>
        <v>19.630049690827189</v>
      </c>
      <c r="AE304" s="171">
        <f>SUM('General Liability'!BN$90)*$BI304</f>
        <v>19.630049690827189</v>
      </c>
      <c r="AF304" s="171">
        <f>SUM('General Liability'!BO$90)*$BI304</f>
        <v>19.630049690827189</v>
      </c>
      <c r="AG304" s="171">
        <f>SUM('General Liability'!BP$90)*$BI304</f>
        <v>19.630049690827189</v>
      </c>
      <c r="AH304" s="171">
        <f>SUM('General Liability'!BQ$90)*$BI304</f>
        <v>19.630049690827189</v>
      </c>
      <c r="AI304" s="171">
        <f>SUM('General Liability'!BR$90)*$BI304</f>
        <v>21.102303417639227</v>
      </c>
      <c r="AJ304" s="171">
        <f>SUM('General Liability'!BS$90)*$BI304</f>
        <v>21.102303417639227</v>
      </c>
      <c r="AK304" s="171">
        <f>SUM('General Liability'!BT$90)*$BI304</f>
        <v>21.102303417639227</v>
      </c>
      <c r="AL304" s="171">
        <f>SUM('General Liability'!BU$90)*$BI304</f>
        <v>21.102303417639227</v>
      </c>
      <c r="AM304" s="171">
        <f>SUM('General Liability'!BV$90)*$BI304</f>
        <v>21.102303417639227</v>
      </c>
      <c r="AN304" s="171">
        <f>SUM('General Liability'!BW$90)*$BI304</f>
        <v>21.102303417639227</v>
      </c>
      <c r="AO304" s="171">
        <f>SUM('General Liability'!BX$90)*$BI304</f>
        <v>21.102303417639227</v>
      </c>
      <c r="AP304" s="171">
        <f>SUM('General Liability'!BY$90)*$BI304</f>
        <v>21.102303417639227</v>
      </c>
      <c r="AQ304" s="171">
        <f>SUM('General Liability'!BZ$90)*$BI304</f>
        <v>21.102303417639227</v>
      </c>
      <c r="AR304" s="171">
        <f>SUM('General Liability'!CA$90)*$BI304</f>
        <v>21.102303417639227</v>
      </c>
      <c r="AS304" s="171">
        <f>SUM('General Liability'!CB$90)*$BI304</f>
        <v>21.102303417639227</v>
      </c>
      <c r="AT304" s="171">
        <f>SUM('General Liability'!CC$90)*$BI304</f>
        <v>21.102303417639227</v>
      </c>
      <c r="AU304" s="171">
        <f>SUM('General Liability'!CD$90)*$BI304</f>
        <v>21.735372520168404</v>
      </c>
      <c r="AV304" s="171">
        <f>SUM('General Liability'!CE$90)*$BI304</f>
        <v>21.735372520168404</v>
      </c>
      <c r="AW304" s="171">
        <f>SUM('General Liability'!CF$90)*$BI304</f>
        <v>21.735372520168404</v>
      </c>
      <c r="AX304" s="171">
        <f>SUM('General Liability'!CG$90)*$BI304</f>
        <v>21.735372520168404</v>
      </c>
      <c r="AY304" s="171">
        <f>SUM('General Liability'!CH$90)*$BI304</f>
        <v>21.735372520168404</v>
      </c>
      <c r="AZ304" s="171">
        <f>SUM('General Liability'!CI$90)*$BI304</f>
        <v>21.735372520168404</v>
      </c>
      <c r="BA304" s="171">
        <f>SUM('General Liability'!CJ$90)*$BI304</f>
        <v>21.735372520168404</v>
      </c>
      <c r="BB304" s="171">
        <f>SUM('General Liability'!CK$90)*$BI304</f>
        <v>21.735372520168404</v>
      </c>
      <c r="BC304" s="171">
        <f>SUM('General Liability'!CL$90)*$BI304</f>
        <v>21.735372520168404</v>
      </c>
      <c r="BD304" s="171">
        <f>SUM('General Liability'!CM$90)*$BI304</f>
        <v>21.735372520168404</v>
      </c>
      <c r="BE304" s="171">
        <f>SUM('General Liability'!CN$90)*$BI304</f>
        <v>21.735372520168404</v>
      </c>
      <c r="BF304" s="171">
        <f>SUM('General Liability'!CO$90)*$BI304</f>
        <v>21.735372520168404</v>
      </c>
      <c r="BG304" s="171">
        <f>SUM('General Liability'!CP$90)*$BI304</f>
        <v>22.38743369577346</v>
      </c>
      <c r="BI304" s="174">
        <f>SUMIF(Revenue!$P:$P,'GL - Import (US)'!$F304,Revenue!$F:$F)</f>
        <v>1.3283092100112644E-3</v>
      </c>
    </row>
    <row r="305" spans="1:61" s="173" customFormat="1" ht="12.75" hidden="1" customHeight="1">
      <c r="A305" s="179" t="s">
        <v>472</v>
      </c>
      <c r="B305" s="179" t="s">
        <v>609</v>
      </c>
      <c r="C305" s="170" t="str" cm="1">
        <f t="array" ref="C305">IFERROR(INDEX('Legal Entity'!B:B,MATCH('GL - Import (US)'!F305,'Legal Entity'!A:A,0),0),0)</f>
        <v>1720 - Cleveland Thermal Steam Distribution Inc.</v>
      </c>
      <c r="D305" s="170" t="str" cm="1">
        <f t="array" ref="D305">IFERROR(INDEX('Legal Entity'!C:C,MATCH(F305,'Legal Entity'!A:A,0),0),0)</f>
        <v>US</v>
      </c>
      <c r="E305" s="170" t="s">
        <v>631</v>
      </c>
      <c r="F305" s="170" t="s">
        <v>322</v>
      </c>
      <c r="G305" s="170"/>
      <c r="H305" s="171">
        <f>SUM('General Liability'!AQ$90)*$BI305</f>
        <v>1.7466722577017681</v>
      </c>
      <c r="I305" s="171">
        <f>SUM('General Liability'!AR$90)*$BI305</f>
        <v>1.7466722577017681</v>
      </c>
      <c r="J305" s="171">
        <f>SUM('General Liability'!AS$90)*$BI305</f>
        <v>1.7466722577017681</v>
      </c>
      <c r="K305" s="171">
        <f>SUM('General Liability'!AT$90)*$BI305</f>
        <v>2.0444207135559016</v>
      </c>
      <c r="L305" s="171">
        <f>SUM('General Liability'!AU$90)*$BI305</f>
        <v>2.0444207135559016</v>
      </c>
      <c r="M305" s="171">
        <f>SUM('General Liability'!AV$90)*$BI305</f>
        <v>2.0444207135559016</v>
      </c>
      <c r="N305" s="171">
        <f>SUM('General Liability'!AW$90)*$BI305</f>
        <v>2.0444207135559016</v>
      </c>
      <c r="O305" s="171">
        <f>SUM('General Liability'!AX$90)*$BI305</f>
        <v>2.0444207135559016</v>
      </c>
      <c r="P305" s="171">
        <f>SUM('General Liability'!AY$90)*$BI305</f>
        <v>2.0444207135559016</v>
      </c>
      <c r="Q305" s="171">
        <f>SUM('General Liability'!AZ$90)*$BI305</f>
        <v>2.0444207135559016</v>
      </c>
      <c r="R305" s="171">
        <f>SUM('General Liability'!BA$90)*$BI305</f>
        <v>2.0444207135559016</v>
      </c>
      <c r="S305" s="171">
        <f>SUM('General Liability'!BB$90)*$BI305</f>
        <v>2.0444207135559016</v>
      </c>
      <c r="T305" s="171">
        <f>SUM('General Liability'!BC$90)*$BI305</f>
        <v>2.0444207135559016</v>
      </c>
      <c r="U305" s="171">
        <f>SUM('General Liability'!BD$90)*$BI305</f>
        <v>2.0444207135559016</v>
      </c>
      <c r="V305" s="171">
        <f>SUM('General Liability'!BE$90)*$BI305</f>
        <v>2.0444207135559016</v>
      </c>
      <c r="W305" s="171">
        <f>SUM('General Liability'!BF$90)*$BI305</f>
        <v>2.1977522670725942</v>
      </c>
      <c r="X305" s="171">
        <f>SUM('General Liability'!BG$90)*$BI305</f>
        <v>2.1977522670725942</v>
      </c>
      <c r="Y305" s="171">
        <f>SUM('General Liability'!BH$90)*$BI305</f>
        <v>2.1977522670725942</v>
      </c>
      <c r="Z305" s="171">
        <f>SUM('General Liability'!BI$90)*$BI305</f>
        <v>2.1977522670725942</v>
      </c>
      <c r="AA305" s="171">
        <f>SUM('General Liability'!BJ$90)*$BI305</f>
        <v>2.1977522670725942</v>
      </c>
      <c r="AB305" s="171">
        <f>SUM('General Liability'!BK$90)*$BI305</f>
        <v>2.1977522670725942</v>
      </c>
      <c r="AC305" s="171">
        <f>SUM('General Liability'!BL$90)*$BI305</f>
        <v>2.1977522670725942</v>
      </c>
      <c r="AD305" s="171">
        <f>SUM('General Liability'!BM$90)*$BI305</f>
        <v>2.1977522670725942</v>
      </c>
      <c r="AE305" s="171">
        <f>SUM('General Liability'!BN$90)*$BI305</f>
        <v>2.1977522670725942</v>
      </c>
      <c r="AF305" s="171">
        <f>SUM('General Liability'!BO$90)*$BI305</f>
        <v>2.1977522670725942</v>
      </c>
      <c r="AG305" s="171">
        <f>SUM('General Liability'!BP$90)*$BI305</f>
        <v>2.1977522670725942</v>
      </c>
      <c r="AH305" s="171">
        <f>SUM('General Liability'!BQ$90)*$BI305</f>
        <v>2.1977522670725942</v>
      </c>
      <c r="AI305" s="171">
        <f>SUM('General Liability'!BR$90)*$BI305</f>
        <v>2.3625836871030383</v>
      </c>
      <c r="AJ305" s="171">
        <f>SUM('General Liability'!BS$90)*$BI305</f>
        <v>2.3625836871030383</v>
      </c>
      <c r="AK305" s="171">
        <f>SUM('General Liability'!BT$90)*$BI305</f>
        <v>2.3625836871030383</v>
      </c>
      <c r="AL305" s="171">
        <f>SUM('General Liability'!BU$90)*$BI305</f>
        <v>2.3625836871030383</v>
      </c>
      <c r="AM305" s="171">
        <f>SUM('General Liability'!BV$90)*$BI305</f>
        <v>2.3625836871030383</v>
      </c>
      <c r="AN305" s="171">
        <f>SUM('General Liability'!BW$90)*$BI305</f>
        <v>2.3625836871030383</v>
      </c>
      <c r="AO305" s="171">
        <f>SUM('General Liability'!BX$90)*$BI305</f>
        <v>2.3625836871030383</v>
      </c>
      <c r="AP305" s="171">
        <f>SUM('General Liability'!BY$90)*$BI305</f>
        <v>2.3625836871030383</v>
      </c>
      <c r="AQ305" s="171">
        <f>SUM('General Liability'!BZ$90)*$BI305</f>
        <v>2.3625836871030383</v>
      </c>
      <c r="AR305" s="171">
        <f>SUM('General Liability'!CA$90)*$BI305</f>
        <v>2.3625836871030383</v>
      </c>
      <c r="AS305" s="171">
        <f>SUM('General Liability'!CB$90)*$BI305</f>
        <v>2.3625836871030383</v>
      </c>
      <c r="AT305" s="171">
        <f>SUM('General Liability'!CC$90)*$BI305</f>
        <v>2.3625836871030383</v>
      </c>
      <c r="AU305" s="171">
        <f>SUM('General Liability'!CD$90)*$BI305</f>
        <v>2.4334611977161296</v>
      </c>
      <c r="AV305" s="171">
        <f>SUM('General Liability'!CE$90)*$BI305</f>
        <v>2.4334611977161296</v>
      </c>
      <c r="AW305" s="171">
        <f>SUM('General Liability'!CF$90)*$BI305</f>
        <v>2.4334611977161296</v>
      </c>
      <c r="AX305" s="171">
        <f>SUM('General Liability'!CG$90)*$BI305</f>
        <v>2.4334611977161296</v>
      </c>
      <c r="AY305" s="171">
        <f>SUM('General Liability'!CH$90)*$BI305</f>
        <v>2.4334611977161296</v>
      </c>
      <c r="AZ305" s="171">
        <f>SUM('General Liability'!CI$90)*$BI305</f>
        <v>2.4334611977161296</v>
      </c>
      <c r="BA305" s="171">
        <f>SUM('General Liability'!CJ$90)*$BI305</f>
        <v>2.4334611977161296</v>
      </c>
      <c r="BB305" s="171">
        <f>SUM('General Liability'!CK$90)*$BI305</f>
        <v>2.4334611977161296</v>
      </c>
      <c r="BC305" s="171">
        <f>SUM('General Liability'!CL$90)*$BI305</f>
        <v>2.4334611977161296</v>
      </c>
      <c r="BD305" s="171">
        <f>SUM('General Liability'!CM$90)*$BI305</f>
        <v>2.4334611977161296</v>
      </c>
      <c r="BE305" s="171">
        <f>SUM('General Liability'!CN$90)*$BI305</f>
        <v>2.4334611977161296</v>
      </c>
      <c r="BF305" s="171">
        <f>SUM('General Liability'!CO$90)*$BI305</f>
        <v>2.4334611977161296</v>
      </c>
      <c r="BG305" s="171">
        <f>SUM('General Liability'!CP$90)*$BI305</f>
        <v>2.506465033647614</v>
      </c>
      <c r="BI305" s="174">
        <f>SUMIF(Revenue!$P:$P,'GL - Import (US)'!$F305,Revenue!$F:$F)</f>
        <v>1.4871559795591363E-4</v>
      </c>
    </row>
    <row r="306" spans="1:61" s="173" customFormat="1" ht="12.75" hidden="1" customHeight="1">
      <c r="A306" s="179" t="s">
        <v>472</v>
      </c>
      <c r="B306" s="179" t="s">
        <v>609</v>
      </c>
      <c r="C306" s="170" t="str" cm="1">
        <f t="array" ref="C306">IFERROR(INDEX('Legal Entity'!B:B,MATCH('GL - Import (US)'!F306,'Legal Entity'!A:A,0),0),0)</f>
        <v>1720 - Cleveland Thermal Steam Distribution Inc.</v>
      </c>
      <c r="D306" s="170" t="str" cm="1">
        <f t="array" ref="D306">IFERROR(INDEX('Legal Entity'!C:C,MATCH(F306,'Legal Entity'!A:A,0),0),0)</f>
        <v>US</v>
      </c>
      <c r="E306" s="170" t="s">
        <v>631</v>
      </c>
      <c r="F306" s="170" t="s">
        <v>323</v>
      </c>
      <c r="G306" s="170"/>
      <c r="H306" s="171">
        <f>SUM('General Liability'!AQ$90)*$BI306</f>
        <v>466.43747709836896</v>
      </c>
      <c r="I306" s="171">
        <f>SUM('General Liability'!AR$90)*$BI306</f>
        <v>466.43747709836896</v>
      </c>
      <c r="J306" s="171">
        <f>SUM('General Liability'!AS$90)*$BI306</f>
        <v>466.43747709836896</v>
      </c>
      <c r="K306" s="171">
        <f>SUM('General Liability'!AT$90)*$BI306</f>
        <v>545.94926755943311</v>
      </c>
      <c r="L306" s="171">
        <f>SUM('General Liability'!AU$90)*$BI306</f>
        <v>545.94926755943311</v>
      </c>
      <c r="M306" s="171">
        <f>SUM('General Liability'!AV$90)*$BI306</f>
        <v>545.94926755943311</v>
      </c>
      <c r="N306" s="171">
        <f>SUM('General Liability'!AW$90)*$BI306</f>
        <v>545.94926755943311</v>
      </c>
      <c r="O306" s="171">
        <f>SUM('General Liability'!AX$90)*$BI306</f>
        <v>545.94926755943311</v>
      </c>
      <c r="P306" s="171">
        <f>SUM('General Liability'!AY$90)*$BI306</f>
        <v>545.94926755943311</v>
      </c>
      <c r="Q306" s="171">
        <f>SUM('General Liability'!AZ$90)*$BI306</f>
        <v>545.94926755943311</v>
      </c>
      <c r="R306" s="171">
        <f>SUM('General Liability'!BA$90)*$BI306</f>
        <v>545.94926755943311</v>
      </c>
      <c r="S306" s="171">
        <f>SUM('General Liability'!BB$90)*$BI306</f>
        <v>545.94926755943311</v>
      </c>
      <c r="T306" s="171">
        <f>SUM('General Liability'!BC$90)*$BI306</f>
        <v>545.94926755943311</v>
      </c>
      <c r="U306" s="171">
        <f>SUM('General Liability'!BD$90)*$BI306</f>
        <v>545.94926755943311</v>
      </c>
      <c r="V306" s="171">
        <f>SUM('General Liability'!BE$90)*$BI306</f>
        <v>545.94926755943311</v>
      </c>
      <c r="W306" s="171">
        <f>SUM('General Liability'!BF$90)*$BI306</f>
        <v>586.89546262639067</v>
      </c>
      <c r="X306" s="171">
        <f>SUM('General Liability'!BG$90)*$BI306</f>
        <v>586.89546262639067</v>
      </c>
      <c r="Y306" s="171">
        <f>SUM('General Liability'!BH$90)*$BI306</f>
        <v>586.89546262639067</v>
      </c>
      <c r="Z306" s="171">
        <f>SUM('General Liability'!BI$90)*$BI306</f>
        <v>586.89546262639067</v>
      </c>
      <c r="AA306" s="171">
        <f>SUM('General Liability'!BJ$90)*$BI306</f>
        <v>586.89546262639067</v>
      </c>
      <c r="AB306" s="171">
        <f>SUM('General Liability'!BK$90)*$BI306</f>
        <v>586.89546262639067</v>
      </c>
      <c r="AC306" s="171">
        <f>SUM('General Liability'!BL$90)*$BI306</f>
        <v>586.89546262639067</v>
      </c>
      <c r="AD306" s="171">
        <f>SUM('General Liability'!BM$90)*$BI306</f>
        <v>586.89546262639067</v>
      </c>
      <c r="AE306" s="171">
        <f>SUM('General Liability'!BN$90)*$BI306</f>
        <v>586.89546262639067</v>
      </c>
      <c r="AF306" s="171">
        <f>SUM('General Liability'!BO$90)*$BI306</f>
        <v>586.89546262639067</v>
      </c>
      <c r="AG306" s="171">
        <f>SUM('General Liability'!BP$90)*$BI306</f>
        <v>586.89546262639067</v>
      </c>
      <c r="AH306" s="171">
        <f>SUM('General Liability'!BQ$90)*$BI306</f>
        <v>586.89546262639067</v>
      </c>
      <c r="AI306" s="171">
        <f>SUM('General Liability'!BR$90)*$BI306</f>
        <v>630.91262232336999</v>
      </c>
      <c r="AJ306" s="171">
        <f>SUM('General Liability'!BS$90)*$BI306</f>
        <v>630.91262232336999</v>
      </c>
      <c r="AK306" s="171">
        <f>SUM('General Liability'!BT$90)*$BI306</f>
        <v>630.91262232336999</v>
      </c>
      <c r="AL306" s="171">
        <f>SUM('General Liability'!BU$90)*$BI306</f>
        <v>630.91262232336999</v>
      </c>
      <c r="AM306" s="171">
        <f>SUM('General Liability'!BV$90)*$BI306</f>
        <v>630.91262232336999</v>
      </c>
      <c r="AN306" s="171">
        <f>SUM('General Liability'!BW$90)*$BI306</f>
        <v>630.91262232336999</v>
      </c>
      <c r="AO306" s="171">
        <f>SUM('General Liability'!BX$90)*$BI306</f>
        <v>630.91262232336999</v>
      </c>
      <c r="AP306" s="171">
        <f>SUM('General Liability'!BY$90)*$BI306</f>
        <v>630.91262232336999</v>
      </c>
      <c r="AQ306" s="171">
        <f>SUM('General Liability'!BZ$90)*$BI306</f>
        <v>630.91262232336999</v>
      </c>
      <c r="AR306" s="171">
        <f>SUM('General Liability'!CA$90)*$BI306</f>
        <v>630.91262232336999</v>
      </c>
      <c r="AS306" s="171">
        <f>SUM('General Liability'!CB$90)*$BI306</f>
        <v>630.91262232336999</v>
      </c>
      <c r="AT306" s="171">
        <f>SUM('General Liability'!CC$90)*$BI306</f>
        <v>630.91262232336999</v>
      </c>
      <c r="AU306" s="171">
        <f>SUM('General Liability'!CD$90)*$BI306</f>
        <v>649.84000099307104</v>
      </c>
      <c r="AV306" s="171">
        <f>SUM('General Liability'!CE$90)*$BI306</f>
        <v>649.84000099307104</v>
      </c>
      <c r="AW306" s="171">
        <f>SUM('General Liability'!CF$90)*$BI306</f>
        <v>649.84000099307104</v>
      </c>
      <c r="AX306" s="171">
        <f>SUM('General Liability'!CG$90)*$BI306</f>
        <v>649.84000099307104</v>
      </c>
      <c r="AY306" s="171">
        <f>SUM('General Liability'!CH$90)*$BI306</f>
        <v>649.84000099307104</v>
      </c>
      <c r="AZ306" s="171">
        <f>SUM('General Liability'!CI$90)*$BI306</f>
        <v>649.84000099307104</v>
      </c>
      <c r="BA306" s="171">
        <f>SUM('General Liability'!CJ$90)*$BI306</f>
        <v>649.84000099307104</v>
      </c>
      <c r="BB306" s="171">
        <f>SUM('General Liability'!CK$90)*$BI306</f>
        <v>649.84000099307104</v>
      </c>
      <c r="BC306" s="171">
        <f>SUM('General Liability'!CL$90)*$BI306</f>
        <v>649.84000099307104</v>
      </c>
      <c r="BD306" s="171">
        <f>SUM('General Liability'!CM$90)*$BI306</f>
        <v>649.84000099307104</v>
      </c>
      <c r="BE306" s="171">
        <f>SUM('General Liability'!CN$90)*$BI306</f>
        <v>649.84000099307104</v>
      </c>
      <c r="BF306" s="171">
        <f>SUM('General Liability'!CO$90)*$BI306</f>
        <v>649.84000099307104</v>
      </c>
      <c r="BG306" s="171">
        <f>SUM('General Liability'!CP$90)*$BI306</f>
        <v>669.3352010228632</v>
      </c>
      <c r="BI306" s="174">
        <f>SUMIF(Revenue!$P:$P,'GL - Import (US)'!$F306,Revenue!$F:$F)</f>
        <v>3.971353412746282E-2</v>
      </c>
    </row>
    <row r="307" spans="1:61" s="173" customFormat="1" ht="12.75" hidden="1" customHeight="1">
      <c r="A307" s="179" t="s">
        <v>472</v>
      </c>
      <c r="B307" s="179" t="s">
        <v>609</v>
      </c>
      <c r="C307" s="170" t="str" cm="1">
        <f t="array" ref="C307">IFERROR(INDEX('Legal Entity'!B:B,MATCH('GL - Import (US)'!F307,'Legal Entity'!A:A,0),0),0)</f>
        <v>1725 - Cleveland Thermal Chilled Water Distribution Inc.</v>
      </c>
      <c r="D307" s="170" t="str" cm="1">
        <f t="array" ref="D307">IFERROR(INDEX('Legal Entity'!C:C,MATCH(F307,'Legal Entity'!A:A,0),0),0)</f>
        <v>US</v>
      </c>
      <c r="E307" s="170" t="s">
        <v>631</v>
      </c>
      <c r="F307" s="170" t="s">
        <v>328</v>
      </c>
      <c r="G307" s="170"/>
      <c r="H307" s="171">
        <f>SUM('General Liability'!AQ$90)*$BI307</f>
        <v>315.99774895593362</v>
      </c>
      <c r="I307" s="171">
        <f>SUM('General Liability'!AR$90)*$BI307</f>
        <v>315.99774895593362</v>
      </c>
      <c r="J307" s="171">
        <f>SUM('General Liability'!AS$90)*$BI307</f>
        <v>315.99774895593362</v>
      </c>
      <c r="K307" s="171">
        <f>SUM('General Liability'!AT$90)*$BI307</f>
        <v>369.8646615322001</v>
      </c>
      <c r="L307" s="171">
        <f>SUM('General Liability'!AU$90)*$BI307</f>
        <v>369.8646615322001</v>
      </c>
      <c r="M307" s="171">
        <f>SUM('General Liability'!AV$90)*$BI307</f>
        <v>369.8646615322001</v>
      </c>
      <c r="N307" s="171">
        <f>SUM('General Liability'!AW$90)*$BI307</f>
        <v>369.8646615322001</v>
      </c>
      <c r="O307" s="171">
        <f>SUM('General Liability'!AX$90)*$BI307</f>
        <v>369.8646615322001</v>
      </c>
      <c r="P307" s="171">
        <f>SUM('General Liability'!AY$90)*$BI307</f>
        <v>369.8646615322001</v>
      </c>
      <c r="Q307" s="171">
        <f>SUM('General Liability'!AZ$90)*$BI307</f>
        <v>369.8646615322001</v>
      </c>
      <c r="R307" s="171">
        <f>SUM('General Liability'!BA$90)*$BI307</f>
        <v>369.8646615322001</v>
      </c>
      <c r="S307" s="171">
        <f>SUM('General Liability'!BB$90)*$BI307</f>
        <v>369.8646615322001</v>
      </c>
      <c r="T307" s="171">
        <f>SUM('General Liability'!BC$90)*$BI307</f>
        <v>369.8646615322001</v>
      </c>
      <c r="U307" s="171">
        <f>SUM('General Liability'!BD$90)*$BI307</f>
        <v>369.8646615322001</v>
      </c>
      <c r="V307" s="171">
        <f>SUM('General Liability'!BE$90)*$BI307</f>
        <v>369.8646615322001</v>
      </c>
      <c r="W307" s="171">
        <f>SUM('General Liability'!BF$90)*$BI307</f>
        <v>397.60451114711515</v>
      </c>
      <c r="X307" s="171">
        <f>SUM('General Liability'!BG$90)*$BI307</f>
        <v>397.60451114711515</v>
      </c>
      <c r="Y307" s="171">
        <f>SUM('General Liability'!BH$90)*$BI307</f>
        <v>397.60451114711515</v>
      </c>
      <c r="Z307" s="171">
        <f>SUM('General Liability'!BI$90)*$BI307</f>
        <v>397.60451114711515</v>
      </c>
      <c r="AA307" s="171">
        <f>SUM('General Liability'!BJ$90)*$BI307</f>
        <v>397.60451114711515</v>
      </c>
      <c r="AB307" s="171">
        <f>SUM('General Liability'!BK$90)*$BI307</f>
        <v>397.60451114711515</v>
      </c>
      <c r="AC307" s="171">
        <f>SUM('General Liability'!BL$90)*$BI307</f>
        <v>397.60451114711515</v>
      </c>
      <c r="AD307" s="171">
        <f>SUM('General Liability'!BM$90)*$BI307</f>
        <v>397.60451114711515</v>
      </c>
      <c r="AE307" s="171">
        <f>SUM('General Liability'!BN$90)*$BI307</f>
        <v>397.60451114711515</v>
      </c>
      <c r="AF307" s="171">
        <f>SUM('General Liability'!BO$90)*$BI307</f>
        <v>397.60451114711515</v>
      </c>
      <c r="AG307" s="171">
        <f>SUM('General Liability'!BP$90)*$BI307</f>
        <v>397.60451114711515</v>
      </c>
      <c r="AH307" s="171">
        <f>SUM('General Liability'!BQ$90)*$BI307</f>
        <v>397.60451114711515</v>
      </c>
      <c r="AI307" s="171">
        <f>SUM('General Liability'!BR$90)*$BI307</f>
        <v>427.42484948314876</v>
      </c>
      <c r="AJ307" s="171">
        <f>SUM('General Liability'!BS$90)*$BI307</f>
        <v>427.42484948314876</v>
      </c>
      <c r="AK307" s="171">
        <f>SUM('General Liability'!BT$90)*$BI307</f>
        <v>427.42484948314876</v>
      </c>
      <c r="AL307" s="171">
        <f>SUM('General Liability'!BU$90)*$BI307</f>
        <v>427.42484948314876</v>
      </c>
      <c r="AM307" s="171">
        <f>SUM('General Liability'!BV$90)*$BI307</f>
        <v>427.42484948314876</v>
      </c>
      <c r="AN307" s="171">
        <f>SUM('General Liability'!BW$90)*$BI307</f>
        <v>427.42484948314876</v>
      </c>
      <c r="AO307" s="171">
        <f>SUM('General Liability'!BX$90)*$BI307</f>
        <v>427.42484948314876</v>
      </c>
      <c r="AP307" s="171">
        <f>SUM('General Liability'!BY$90)*$BI307</f>
        <v>427.42484948314876</v>
      </c>
      <c r="AQ307" s="171">
        <f>SUM('General Liability'!BZ$90)*$BI307</f>
        <v>427.42484948314876</v>
      </c>
      <c r="AR307" s="171">
        <f>SUM('General Liability'!CA$90)*$BI307</f>
        <v>427.42484948314876</v>
      </c>
      <c r="AS307" s="171">
        <f>SUM('General Liability'!CB$90)*$BI307</f>
        <v>427.42484948314876</v>
      </c>
      <c r="AT307" s="171">
        <f>SUM('General Liability'!CC$90)*$BI307</f>
        <v>427.42484948314876</v>
      </c>
      <c r="AU307" s="171">
        <f>SUM('General Liability'!CD$90)*$BI307</f>
        <v>440.24759496764324</v>
      </c>
      <c r="AV307" s="171">
        <f>SUM('General Liability'!CE$90)*$BI307</f>
        <v>440.24759496764324</v>
      </c>
      <c r="AW307" s="171">
        <f>SUM('General Liability'!CF$90)*$BI307</f>
        <v>440.24759496764324</v>
      </c>
      <c r="AX307" s="171">
        <f>SUM('General Liability'!CG$90)*$BI307</f>
        <v>440.24759496764324</v>
      </c>
      <c r="AY307" s="171">
        <f>SUM('General Liability'!CH$90)*$BI307</f>
        <v>440.24759496764324</v>
      </c>
      <c r="AZ307" s="171">
        <f>SUM('General Liability'!CI$90)*$BI307</f>
        <v>440.24759496764324</v>
      </c>
      <c r="BA307" s="171">
        <f>SUM('General Liability'!CJ$90)*$BI307</f>
        <v>440.24759496764324</v>
      </c>
      <c r="BB307" s="171">
        <f>SUM('General Liability'!CK$90)*$BI307</f>
        <v>440.24759496764324</v>
      </c>
      <c r="BC307" s="171">
        <f>SUM('General Liability'!CL$90)*$BI307</f>
        <v>440.24759496764324</v>
      </c>
      <c r="BD307" s="171">
        <f>SUM('General Liability'!CM$90)*$BI307</f>
        <v>440.24759496764324</v>
      </c>
      <c r="BE307" s="171">
        <f>SUM('General Liability'!CN$90)*$BI307</f>
        <v>440.24759496764324</v>
      </c>
      <c r="BF307" s="171">
        <f>SUM('General Liability'!CO$90)*$BI307</f>
        <v>440.24759496764324</v>
      </c>
      <c r="BG307" s="171">
        <f>SUM('General Liability'!CP$90)*$BI307</f>
        <v>453.45502281667257</v>
      </c>
      <c r="BI307" s="174">
        <f>SUMIF(Revenue!$P:$P,'GL - Import (US)'!$F307,Revenue!$F:$F)</f>
        <v>2.6904757879728229E-2</v>
      </c>
    </row>
    <row r="308" spans="1:61" s="173" customFormat="1" ht="12.75" hidden="1" customHeight="1">
      <c r="A308" s="179" t="s">
        <v>472</v>
      </c>
      <c r="B308" s="179" t="s">
        <v>609</v>
      </c>
      <c r="C308" s="170" t="str" cm="1">
        <f t="array" ref="C308">IFERROR(INDEX('Legal Entity'!B:B,MATCH('GL - Import (US)'!F308,'Legal Entity'!A:A,0),0),0)</f>
        <v>1158 - UTILITY SERVICES OF ILLINOIS, INC.        </v>
      </c>
      <c r="D308" s="170" t="str" cm="1">
        <f t="array" ref="D308">IFERROR(INDEX('Legal Entity'!C:C,MATCH(F308,'Legal Entity'!A:A,0),0),0)</f>
        <v>US</v>
      </c>
      <c r="E308" s="170" t="s">
        <v>631</v>
      </c>
      <c r="F308" s="170" t="s">
        <v>12</v>
      </c>
      <c r="G308" s="170"/>
      <c r="H308" s="171">
        <f>SUM('General Liability'!AQ$90)*$BI308</f>
        <v>450.15129793502558</v>
      </c>
      <c r="I308" s="171">
        <f>SUM('General Liability'!AR$90)*$BI308</f>
        <v>450.15129793502558</v>
      </c>
      <c r="J308" s="171">
        <f>SUM('General Liability'!AS$90)*$BI308</f>
        <v>450.15129793502558</v>
      </c>
      <c r="K308" s="171">
        <f>SUM('General Liability'!AT$90)*$BI308</f>
        <v>526.88684650167193</v>
      </c>
      <c r="L308" s="171">
        <f>SUM('General Liability'!AU$90)*$BI308</f>
        <v>526.88684650167193</v>
      </c>
      <c r="M308" s="171">
        <f>SUM('General Liability'!AV$90)*$BI308</f>
        <v>526.88684650167193</v>
      </c>
      <c r="N308" s="171">
        <f>SUM('General Liability'!AW$90)*$BI308</f>
        <v>526.88684650167193</v>
      </c>
      <c r="O308" s="171">
        <f>SUM('General Liability'!AX$90)*$BI308</f>
        <v>526.88684650167193</v>
      </c>
      <c r="P308" s="171">
        <f>SUM('General Liability'!AY$90)*$BI308</f>
        <v>526.88684650167193</v>
      </c>
      <c r="Q308" s="171">
        <f>SUM('General Liability'!AZ$90)*$BI308</f>
        <v>526.88684650167193</v>
      </c>
      <c r="R308" s="171">
        <f>SUM('General Liability'!BA$90)*$BI308</f>
        <v>526.88684650167193</v>
      </c>
      <c r="S308" s="171">
        <f>SUM('General Liability'!BB$90)*$BI308</f>
        <v>526.88684650167193</v>
      </c>
      <c r="T308" s="171">
        <f>SUM('General Liability'!BC$90)*$BI308</f>
        <v>526.88684650167193</v>
      </c>
      <c r="U308" s="171">
        <f>SUM('General Liability'!BD$90)*$BI308</f>
        <v>526.88684650167193</v>
      </c>
      <c r="V308" s="171">
        <f>SUM('General Liability'!BE$90)*$BI308</f>
        <v>526.88684650167193</v>
      </c>
      <c r="W308" s="171">
        <f>SUM('General Liability'!BF$90)*$BI308</f>
        <v>566.40335998929731</v>
      </c>
      <c r="X308" s="171">
        <f>SUM('General Liability'!BG$90)*$BI308</f>
        <v>566.40335998929731</v>
      </c>
      <c r="Y308" s="171">
        <f>SUM('General Liability'!BH$90)*$BI308</f>
        <v>566.40335998929731</v>
      </c>
      <c r="Z308" s="171">
        <f>SUM('General Liability'!BI$90)*$BI308</f>
        <v>566.40335998929731</v>
      </c>
      <c r="AA308" s="171">
        <f>SUM('General Liability'!BJ$90)*$BI308</f>
        <v>566.40335998929731</v>
      </c>
      <c r="AB308" s="171">
        <f>SUM('General Liability'!BK$90)*$BI308</f>
        <v>566.40335998929731</v>
      </c>
      <c r="AC308" s="171">
        <f>SUM('General Liability'!BL$90)*$BI308</f>
        <v>566.40335998929731</v>
      </c>
      <c r="AD308" s="171">
        <f>SUM('General Liability'!BM$90)*$BI308</f>
        <v>566.40335998929731</v>
      </c>
      <c r="AE308" s="171">
        <f>SUM('General Liability'!BN$90)*$BI308</f>
        <v>566.40335998929731</v>
      </c>
      <c r="AF308" s="171">
        <f>SUM('General Liability'!BO$90)*$BI308</f>
        <v>566.40335998929731</v>
      </c>
      <c r="AG308" s="171">
        <f>SUM('General Liability'!BP$90)*$BI308</f>
        <v>566.40335998929731</v>
      </c>
      <c r="AH308" s="171">
        <f>SUM('General Liability'!BQ$90)*$BI308</f>
        <v>566.40335998929731</v>
      </c>
      <c r="AI308" s="171">
        <f>SUM('General Liability'!BR$90)*$BI308</f>
        <v>608.88361198849452</v>
      </c>
      <c r="AJ308" s="171">
        <f>SUM('General Liability'!BS$90)*$BI308</f>
        <v>608.88361198849452</v>
      </c>
      <c r="AK308" s="171">
        <f>SUM('General Liability'!BT$90)*$BI308</f>
        <v>608.88361198849452</v>
      </c>
      <c r="AL308" s="171">
        <f>SUM('General Liability'!BU$90)*$BI308</f>
        <v>608.88361198849452</v>
      </c>
      <c r="AM308" s="171">
        <f>SUM('General Liability'!BV$90)*$BI308</f>
        <v>608.88361198849452</v>
      </c>
      <c r="AN308" s="171">
        <f>SUM('General Liability'!BW$90)*$BI308</f>
        <v>608.88361198849452</v>
      </c>
      <c r="AO308" s="171">
        <f>SUM('General Liability'!BX$90)*$BI308</f>
        <v>608.88361198849452</v>
      </c>
      <c r="AP308" s="171">
        <f>SUM('General Liability'!BY$90)*$BI308</f>
        <v>608.88361198849452</v>
      </c>
      <c r="AQ308" s="171">
        <f>SUM('General Liability'!BZ$90)*$BI308</f>
        <v>608.88361198849452</v>
      </c>
      <c r="AR308" s="171">
        <f>SUM('General Liability'!CA$90)*$BI308</f>
        <v>608.88361198849452</v>
      </c>
      <c r="AS308" s="171">
        <f>SUM('General Liability'!CB$90)*$BI308</f>
        <v>608.88361198849452</v>
      </c>
      <c r="AT308" s="171">
        <f>SUM('General Liability'!CC$90)*$BI308</f>
        <v>608.88361198849452</v>
      </c>
      <c r="AU308" s="171">
        <f>SUM('General Liability'!CD$90)*$BI308</f>
        <v>627.15012034814936</v>
      </c>
      <c r="AV308" s="171">
        <f>SUM('General Liability'!CE$90)*$BI308</f>
        <v>627.15012034814936</v>
      </c>
      <c r="AW308" s="171">
        <f>SUM('General Liability'!CF$90)*$BI308</f>
        <v>627.15012034814936</v>
      </c>
      <c r="AX308" s="171">
        <f>SUM('General Liability'!CG$90)*$BI308</f>
        <v>627.15012034814936</v>
      </c>
      <c r="AY308" s="171">
        <f>SUM('General Liability'!CH$90)*$BI308</f>
        <v>627.15012034814936</v>
      </c>
      <c r="AZ308" s="171">
        <f>SUM('General Liability'!CI$90)*$BI308</f>
        <v>627.15012034814936</v>
      </c>
      <c r="BA308" s="171">
        <f>SUM('General Liability'!CJ$90)*$BI308</f>
        <v>627.15012034814936</v>
      </c>
      <c r="BB308" s="171">
        <f>SUM('General Liability'!CK$90)*$BI308</f>
        <v>627.15012034814936</v>
      </c>
      <c r="BC308" s="171">
        <f>SUM('General Liability'!CL$90)*$BI308</f>
        <v>627.15012034814936</v>
      </c>
      <c r="BD308" s="171">
        <f>SUM('General Liability'!CM$90)*$BI308</f>
        <v>627.15012034814936</v>
      </c>
      <c r="BE308" s="171">
        <f>SUM('General Liability'!CN$90)*$BI308</f>
        <v>627.15012034814936</v>
      </c>
      <c r="BF308" s="171">
        <f>SUM('General Liability'!CO$90)*$BI308</f>
        <v>627.15012034814936</v>
      </c>
      <c r="BG308" s="171">
        <f>SUM('General Liability'!CP$90)*$BI308</f>
        <v>645.96462395859396</v>
      </c>
      <c r="BI308" s="174">
        <f>SUMIF(Revenue!$P:$P,'GL - Import (US)'!$F308,Revenue!$F:$F)</f>
        <v>3.8326892264907236E-2</v>
      </c>
    </row>
    <row r="309" spans="1:61" s="173" customFormat="1" ht="12.75" hidden="1" customHeight="1">
      <c r="A309" s="179" t="s">
        <v>472</v>
      </c>
      <c r="B309" s="179" t="s">
        <v>609</v>
      </c>
      <c r="C309" s="170" t="str" cm="1">
        <f t="array" ref="C309">IFERROR(INDEX('Legal Entity'!B:B,MATCH('GL - Import (US)'!F309,'Legal Entity'!A:A,0),0),0)</f>
        <v>1170 - COMMUNITY UTILITIES OF INDIANA, INC.       </v>
      </c>
      <c r="D309" s="170" t="str" cm="1">
        <f t="array" ref="D309">IFERROR(INDEX('Legal Entity'!C:C,MATCH(F309,'Legal Entity'!A:A,0),0),0)</f>
        <v>US</v>
      </c>
      <c r="E309" s="170" t="s">
        <v>631</v>
      </c>
      <c r="F309" s="170" t="s">
        <v>13</v>
      </c>
      <c r="G309" s="170"/>
      <c r="H309" s="171">
        <f>SUM('General Liability'!AQ$90)*$BI309</f>
        <v>189.11271588715289</v>
      </c>
      <c r="I309" s="171">
        <f>SUM('General Liability'!AR$90)*$BI309</f>
        <v>189.11271588715289</v>
      </c>
      <c r="J309" s="171">
        <f>SUM('General Liability'!AS$90)*$BI309</f>
        <v>189.11271588715289</v>
      </c>
      <c r="K309" s="171">
        <f>SUM('General Liability'!AT$90)*$BI309</f>
        <v>221.35002823324237</v>
      </c>
      <c r="L309" s="171">
        <f>SUM('General Liability'!AU$90)*$BI309</f>
        <v>221.35002823324237</v>
      </c>
      <c r="M309" s="171">
        <f>SUM('General Liability'!AV$90)*$BI309</f>
        <v>221.35002823324237</v>
      </c>
      <c r="N309" s="171">
        <f>SUM('General Liability'!AW$90)*$BI309</f>
        <v>221.35002823324237</v>
      </c>
      <c r="O309" s="171">
        <f>SUM('General Liability'!AX$90)*$BI309</f>
        <v>221.35002823324237</v>
      </c>
      <c r="P309" s="171">
        <f>SUM('General Liability'!AY$90)*$BI309</f>
        <v>221.35002823324237</v>
      </c>
      <c r="Q309" s="171">
        <f>SUM('General Liability'!AZ$90)*$BI309</f>
        <v>221.35002823324237</v>
      </c>
      <c r="R309" s="171">
        <f>SUM('General Liability'!BA$90)*$BI309</f>
        <v>221.35002823324237</v>
      </c>
      <c r="S309" s="171">
        <f>SUM('General Liability'!BB$90)*$BI309</f>
        <v>221.35002823324237</v>
      </c>
      <c r="T309" s="171">
        <f>SUM('General Liability'!BC$90)*$BI309</f>
        <v>221.35002823324237</v>
      </c>
      <c r="U309" s="171">
        <f>SUM('General Liability'!BD$90)*$BI309</f>
        <v>221.35002823324237</v>
      </c>
      <c r="V309" s="171">
        <f>SUM('General Liability'!BE$90)*$BI309</f>
        <v>221.35002823324237</v>
      </c>
      <c r="W309" s="171">
        <f>SUM('General Liability'!BF$90)*$BI309</f>
        <v>237.95128035073554</v>
      </c>
      <c r="X309" s="171">
        <f>SUM('General Liability'!BG$90)*$BI309</f>
        <v>237.95128035073554</v>
      </c>
      <c r="Y309" s="171">
        <f>SUM('General Liability'!BH$90)*$BI309</f>
        <v>237.95128035073554</v>
      </c>
      <c r="Z309" s="171">
        <f>SUM('General Liability'!BI$90)*$BI309</f>
        <v>237.95128035073554</v>
      </c>
      <c r="AA309" s="171">
        <f>SUM('General Liability'!BJ$90)*$BI309</f>
        <v>237.95128035073554</v>
      </c>
      <c r="AB309" s="171">
        <f>SUM('General Liability'!BK$90)*$BI309</f>
        <v>237.95128035073554</v>
      </c>
      <c r="AC309" s="171">
        <f>SUM('General Liability'!BL$90)*$BI309</f>
        <v>237.95128035073554</v>
      </c>
      <c r="AD309" s="171">
        <f>SUM('General Liability'!BM$90)*$BI309</f>
        <v>237.95128035073554</v>
      </c>
      <c r="AE309" s="171">
        <f>SUM('General Liability'!BN$90)*$BI309</f>
        <v>237.95128035073554</v>
      </c>
      <c r="AF309" s="171">
        <f>SUM('General Liability'!BO$90)*$BI309</f>
        <v>237.95128035073554</v>
      </c>
      <c r="AG309" s="171">
        <f>SUM('General Liability'!BP$90)*$BI309</f>
        <v>237.95128035073554</v>
      </c>
      <c r="AH309" s="171">
        <f>SUM('General Liability'!BQ$90)*$BI309</f>
        <v>237.95128035073554</v>
      </c>
      <c r="AI309" s="171">
        <f>SUM('General Liability'!BR$90)*$BI309</f>
        <v>255.7976263770407</v>
      </c>
      <c r="AJ309" s="171">
        <f>SUM('General Liability'!BS$90)*$BI309</f>
        <v>255.7976263770407</v>
      </c>
      <c r="AK309" s="171">
        <f>SUM('General Liability'!BT$90)*$BI309</f>
        <v>255.7976263770407</v>
      </c>
      <c r="AL309" s="171">
        <f>SUM('General Liability'!BU$90)*$BI309</f>
        <v>255.7976263770407</v>
      </c>
      <c r="AM309" s="171">
        <f>SUM('General Liability'!BV$90)*$BI309</f>
        <v>255.7976263770407</v>
      </c>
      <c r="AN309" s="171">
        <f>SUM('General Liability'!BW$90)*$BI309</f>
        <v>255.7976263770407</v>
      </c>
      <c r="AO309" s="171">
        <f>SUM('General Liability'!BX$90)*$BI309</f>
        <v>255.7976263770407</v>
      </c>
      <c r="AP309" s="171">
        <f>SUM('General Liability'!BY$90)*$BI309</f>
        <v>255.7976263770407</v>
      </c>
      <c r="AQ309" s="171">
        <f>SUM('General Liability'!BZ$90)*$BI309</f>
        <v>255.7976263770407</v>
      </c>
      <c r="AR309" s="171">
        <f>SUM('General Liability'!CA$90)*$BI309</f>
        <v>255.7976263770407</v>
      </c>
      <c r="AS309" s="171">
        <f>SUM('General Liability'!CB$90)*$BI309</f>
        <v>255.7976263770407</v>
      </c>
      <c r="AT309" s="171">
        <f>SUM('General Liability'!CC$90)*$BI309</f>
        <v>255.7976263770407</v>
      </c>
      <c r="AU309" s="171">
        <f>SUM('General Liability'!CD$90)*$BI309</f>
        <v>263.47155516835193</v>
      </c>
      <c r="AV309" s="171">
        <f>SUM('General Liability'!CE$90)*$BI309</f>
        <v>263.47155516835193</v>
      </c>
      <c r="AW309" s="171">
        <f>SUM('General Liability'!CF$90)*$BI309</f>
        <v>263.47155516835193</v>
      </c>
      <c r="AX309" s="171">
        <f>SUM('General Liability'!CG$90)*$BI309</f>
        <v>263.47155516835193</v>
      </c>
      <c r="AY309" s="171">
        <f>SUM('General Liability'!CH$90)*$BI309</f>
        <v>263.47155516835193</v>
      </c>
      <c r="AZ309" s="171">
        <f>SUM('General Liability'!CI$90)*$BI309</f>
        <v>263.47155516835193</v>
      </c>
      <c r="BA309" s="171">
        <f>SUM('General Liability'!CJ$90)*$BI309</f>
        <v>263.47155516835193</v>
      </c>
      <c r="BB309" s="171">
        <f>SUM('General Liability'!CK$90)*$BI309</f>
        <v>263.47155516835193</v>
      </c>
      <c r="BC309" s="171">
        <f>SUM('General Liability'!CL$90)*$BI309</f>
        <v>263.47155516835193</v>
      </c>
      <c r="BD309" s="171">
        <f>SUM('General Liability'!CM$90)*$BI309</f>
        <v>263.47155516835193</v>
      </c>
      <c r="BE309" s="171">
        <f>SUM('General Liability'!CN$90)*$BI309</f>
        <v>263.47155516835193</v>
      </c>
      <c r="BF309" s="171">
        <f>SUM('General Liability'!CO$90)*$BI309</f>
        <v>263.47155516835193</v>
      </c>
      <c r="BG309" s="171">
        <f>SUM('General Liability'!CP$90)*$BI309</f>
        <v>271.37570182340249</v>
      </c>
      <c r="BI309" s="174">
        <f>SUMIF(Revenue!$P:$P,'GL - Import (US)'!$F309,Revenue!$F:$F)</f>
        <v>1.6101481259701053E-2</v>
      </c>
    </row>
    <row r="310" spans="1:61" s="173" customFormat="1" ht="12.75" hidden="1" customHeight="1">
      <c r="A310" s="179" t="s">
        <v>472</v>
      </c>
      <c r="B310" s="179" t="s">
        <v>609</v>
      </c>
      <c r="C310" s="170" t="str" cm="1">
        <f t="array" ref="C310">IFERROR(INDEX('Legal Entity'!B:B,MATCH('GL - Import (US)'!F310,'Legal Entity'!A:A,0),0),0)</f>
        <v>1174 - COMMUNITY UTILITIES OF PENNSYLVANIA INC.     </v>
      </c>
      <c r="D310" s="170" t="str" cm="1">
        <f t="array" ref="D310">IFERROR(INDEX('Legal Entity'!C:C,MATCH(F310,'Legal Entity'!A:A,0),0),0)</f>
        <v>US</v>
      </c>
      <c r="E310" s="170" t="s">
        <v>631</v>
      </c>
      <c r="F310" s="170" t="s">
        <v>18</v>
      </c>
      <c r="G310" s="170"/>
      <c r="H310" s="171">
        <f>SUM('General Liability'!AQ$90)*$BI310</f>
        <v>175.27593529860317</v>
      </c>
      <c r="I310" s="171">
        <f>SUM('General Liability'!AR$90)*$BI310</f>
        <v>175.27593529860317</v>
      </c>
      <c r="J310" s="171">
        <f>SUM('General Liability'!AS$90)*$BI310</f>
        <v>175.27593529860317</v>
      </c>
      <c r="K310" s="171">
        <f>SUM('General Liability'!AT$90)*$BI310</f>
        <v>205.15454524012478</v>
      </c>
      <c r="L310" s="171">
        <f>SUM('General Liability'!AU$90)*$BI310</f>
        <v>205.15454524012478</v>
      </c>
      <c r="M310" s="171">
        <f>SUM('General Liability'!AV$90)*$BI310</f>
        <v>205.15454524012478</v>
      </c>
      <c r="N310" s="171">
        <f>SUM('General Liability'!AW$90)*$BI310</f>
        <v>205.15454524012478</v>
      </c>
      <c r="O310" s="171">
        <f>SUM('General Liability'!AX$90)*$BI310</f>
        <v>205.15454524012478</v>
      </c>
      <c r="P310" s="171">
        <f>SUM('General Liability'!AY$90)*$BI310</f>
        <v>205.15454524012478</v>
      </c>
      <c r="Q310" s="171">
        <f>SUM('General Liability'!AZ$90)*$BI310</f>
        <v>205.15454524012478</v>
      </c>
      <c r="R310" s="171">
        <f>SUM('General Liability'!BA$90)*$BI310</f>
        <v>205.15454524012478</v>
      </c>
      <c r="S310" s="171">
        <f>SUM('General Liability'!BB$90)*$BI310</f>
        <v>205.15454524012478</v>
      </c>
      <c r="T310" s="171">
        <f>SUM('General Liability'!BC$90)*$BI310</f>
        <v>205.15454524012478</v>
      </c>
      <c r="U310" s="171">
        <f>SUM('General Liability'!BD$90)*$BI310</f>
        <v>205.15454524012478</v>
      </c>
      <c r="V310" s="171">
        <f>SUM('General Liability'!BE$90)*$BI310</f>
        <v>205.15454524012478</v>
      </c>
      <c r="W310" s="171">
        <f>SUM('General Liability'!BF$90)*$BI310</f>
        <v>220.54113613313416</v>
      </c>
      <c r="X310" s="171">
        <f>SUM('General Liability'!BG$90)*$BI310</f>
        <v>220.54113613313416</v>
      </c>
      <c r="Y310" s="171">
        <f>SUM('General Liability'!BH$90)*$BI310</f>
        <v>220.54113613313416</v>
      </c>
      <c r="Z310" s="171">
        <f>SUM('General Liability'!BI$90)*$BI310</f>
        <v>220.54113613313416</v>
      </c>
      <c r="AA310" s="171">
        <f>SUM('General Liability'!BJ$90)*$BI310</f>
        <v>220.54113613313416</v>
      </c>
      <c r="AB310" s="171">
        <f>SUM('General Liability'!BK$90)*$BI310</f>
        <v>220.54113613313416</v>
      </c>
      <c r="AC310" s="171">
        <f>SUM('General Liability'!BL$90)*$BI310</f>
        <v>220.54113613313416</v>
      </c>
      <c r="AD310" s="171">
        <f>SUM('General Liability'!BM$90)*$BI310</f>
        <v>220.54113613313416</v>
      </c>
      <c r="AE310" s="171">
        <f>SUM('General Liability'!BN$90)*$BI310</f>
        <v>220.54113613313416</v>
      </c>
      <c r="AF310" s="171">
        <f>SUM('General Liability'!BO$90)*$BI310</f>
        <v>220.54113613313416</v>
      </c>
      <c r="AG310" s="171">
        <f>SUM('General Liability'!BP$90)*$BI310</f>
        <v>220.54113613313416</v>
      </c>
      <c r="AH310" s="171">
        <f>SUM('General Liability'!BQ$90)*$BI310</f>
        <v>220.54113613313416</v>
      </c>
      <c r="AI310" s="171">
        <f>SUM('General Liability'!BR$90)*$BI310</f>
        <v>237.0817213431192</v>
      </c>
      <c r="AJ310" s="171">
        <f>SUM('General Liability'!BS$90)*$BI310</f>
        <v>237.0817213431192</v>
      </c>
      <c r="AK310" s="171">
        <f>SUM('General Liability'!BT$90)*$BI310</f>
        <v>237.0817213431192</v>
      </c>
      <c r="AL310" s="171">
        <f>SUM('General Liability'!BU$90)*$BI310</f>
        <v>237.0817213431192</v>
      </c>
      <c r="AM310" s="171">
        <f>SUM('General Liability'!BV$90)*$BI310</f>
        <v>237.0817213431192</v>
      </c>
      <c r="AN310" s="171">
        <f>SUM('General Liability'!BW$90)*$BI310</f>
        <v>237.0817213431192</v>
      </c>
      <c r="AO310" s="171">
        <f>SUM('General Liability'!BX$90)*$BI310</f>
        <v>237.0817213431192</v>
      </c>
      <c r="AP310" s="171">
        <f>SUM('General Liability'!BY$90)*$BI310</f>
        <v>237.0817213431192</v>
      </c>
      <c r="AQ310" s="171">
        <f>SUM('General Liability'!BZ$90)*$BI310</f>
        <v>237.0817213431192</v>
      </c>
      <c r="AR310" s="171">
        <f>SUM('General Liability'!CA$90)*$BI310</f>
        <v>237.0817213431192</v>
      </c>
      <c r="AS310" s="171">
        <f>SUM('General Liability'!CB$90)*$BI310</f>
        <v>237.0817213431192</v>
      </c>
      <c r="AT310" s="171">
        <f>SUM('General Liability'!CC$90)*$BI310</f>
        <v>237.0817213431192</v>
      </c>
      <c r="AU310" s="171">
        <f>SUM('General Liability'!CD$90)*$BI310</f>
        <v>244.19417298341276</v>
      </c>
      <c r="AV310" s="171">
        <f>SUM('General Liability'!CE$90)*$BI310</f>
        <v>244.19417298341276</v>
      </c>
      <c r="AW310" s="171">
        <f>SUM('General Liability'!CF$90)*$BI310</f>
        <v>244.19417298341276</v>
      </c>
      <c r="AX310" s="171">
        <f>SUM('General Liability'!CG$90)*$BI310</f>
        <v>244.19417298341276</v>
      </c>
      <c r="AY310" s="171">
        <f>SUM('General Liability'!CH$90)*$BI310</f>
        <v>244.19417298341276</v>
      </c>
      <c r="AZ310" s="171">
        <f>SUM('General Liability'!CI$90)*$BI310</f>
        <v>244.19417298341276</v>
      </c>
      <c r="BA310" s="171">
        <f>SUM('General Liability'!CJ$90)*$BI310</f>
        <v>244.19417298341276</v>
      </c>
      <c r="BB310" s="171">
        <f>SUM('General Liability'!CK$90)*$BI310</f>
        <v>244.19417298341276</v>
      </c>
      <c r="BC310" s="171">
        <f>SUM('General Liability'!CL$90)*$BI310</f>
        <v>244.19417298341276</v>
      </c>
      <c r="BD310" s="171">
        <f>SUM('General Liability'!CM$90)*$BI310</f>
        <v>244.19417298341276</v>
      </c>
      <c r="BE310" s="171">
        <f>SUM('General Liability'!CN$90)*$BI310</f>
        <v>244.19417298341276</v>
      </c>
      <c r="BF310" s="171">
        <f>SUM('General Liability'!CO$90)*$BI310</f>
        <v>244.19417298341276</v>
      </c>
      <c r="BG310" s="171">
        <f>SUM('General Liability'!CP$90)*$BI310</f>
        <v>251.51999817291517</v>
      </c>
      <c r="BI310" s="174">
        <f>SUMIF(Revenue!$P:$P,'GL - Import (US)'!$F310,Revenue!$F:$F)</f>
        <v>1.4923386691623075E-2</v>
      </c>
    </row>
    <row r="311" spans="1:61" s="173" customFormat="1" ht="12.75" hidden="1" customHeight="1">
      <c r="A311" s="179" t="s">
        <v>472</v>
      </c>
      <c r="B311" s="179" t="s">
        <v>609</v>
      </c>
      <c r="C311" s="170" t="str" cm="1">
        <f t="array" ref="C311">IFERROR(INDEX('Legal Entity'!B:B,MATCH('GL - Import (US)'!F311,'Legal Entity'!A:A,0),0),0)</f>
        <v>1128 - MARYLAND WATER SERVICE, INC.</v>
      </c>
      <c r="D311" s="170" t="str" cm="1">
        <f t="array" ref="D311">IFERROR(INDEX('Legal Entity'!C:C,MATCH(F311,'Legal Entity'!A:A,0),0),0)</f>
        <v>US</v>
      </c>
      <c r="E311" s="170" t="s">
        <v>631</v>
      </c>
      <c r="F311" s="170" t="s">
        <v>17</v>
      </c>
      <c r="G311" s="170"/>
      <c r="H311" s="171">
        <f>SUM('General Liability'!AQ$90)*$BI311</f>
        <v>87.913162818134424</v>
      </c>
      <c r="I311" s="171">
        <f>SUM('General Liability'!AR$90)*$BI311</f>
        <v>87.913162818134424</v>
      </c>
      <c r="J311" s="171">
        <f>SUM('General Liability'!AS$90)*$BI311</f>
        <v>87.913162818134424</v>
      </c>
      <c r="K311" s="171">
        <f>SUM('General Liability'!AT$90)*$BI311</f>
        <v>102.89937924364423</v>
      </c>
      <c r="L311" s="171">
        <f>SUM('General Liability'!AU$90)*$BI311</f>
        <v>102.89937924364423</v>
      </c>
      <c r="M311" s="171">
        <f>SUM('General Liability'!AV$90)*$BI311</f>
        <v>102.89937924364423</v>
      </c>
      <c r="N311" s="171">
        <f>SUM('General Liability'!AW$90)*$BI311</f>
        <v>102.89937924364423</v>
      </c>
      <c r="O311" s="171">
        <f>SUM('General Liability'!AX$90)*$BI311</f>
        <v>102.89937924364423</v>
      </c>
      <c r="P311" s="171">
        <f>SUM('General Liability'!AY$90)*$BI311</f>
        <v>102.89937924364423</v>
      </c>
      <c r="Q311" s="171">
        <f>SUM('General Liability'!AZ$90)*$BI311</f>
        <v>102.89937924364423</v>
      </c>
      <c r="R311" s="171">
        <f>SUM('General Liability'!BA$90)*$BI311</f>
        <v>102.89937924364423</v>
      </c>
      <c r="S311" s="171">
        <f>SUM('General Liability'!BB$90)*$BI311</f>
        <v>102.89937924364423</v>
      </c>
      <c r="T311" s="171">
        <f>SUM('General Liability'!BC$90)*$BI311</f>
        <v>102.89937924364423</v>
      </c>
      <c r="U311" s="171">
        <f>SUM('General Liability'!BD$90)*$BI311</f>
        <v>102.89937924364423</v>
      </c>
      <c r="V311" s="171">
        <f>SUM('General Liability'!BE$90)*$BI311</f>
        <v>102.89937924364423</v>
      </c>
      <c r="W311" s="171">
        <f>SUM('General Liability'!BF$90)*$BI311</f>
        <v>110.61683268691755</v>
      </c>
      <c r="X311" s="171">
        <f>SUM('General Liability'!BG$90)*$BI311</f>
        <v>110.61683268691755</v>
      </c>
      <c r="Y311" s="171">
        <f>SUM('General Liability'!BH$90)*$BI311</f>
        <v>110.61683268691755</v>
      </c>
      <c r="Z311" s="171">
        <f>SUM('General Liability'!BI$90)*$BI311</f>
        <v>110.61683268691755</v>
      </c>
      <c r="AA311" s="171">
        <f>SUM('General Liability'!BJ$90)*$BI311</f>
        <v>110.61683268691755</v>
      </c>
      <c r="AB311" s="171">
        <f>SUM('General Liability'!BK$90)*$BI311</f>
        <v>110.61683268691755</v>
      </c>
      <c r="AC311" s="171">
        <f>SUM('General Liability'!BL$90)*$BI311</f>
        <v>110.61683268691755</v>
      </c>
      <c r="AD311" s="171">
        <f>SUM('General Liability'!BM$90)*$BI311</f>
        <v>110.61683268691755</v>
      </c>
      <c r="AE311" s="171">
        <f>SUM('General Liability'!BN$90)*$BI311</f>
        <v>110.61683268691755</v>
      </c>
      <c r="AF311" s="171">
        <f>SUM('General Liability'!BO$90)*$BI311</f>
        <v>110.61683268691755</v>
      </c>
      <c r="AG311" s="171">
        <f>SUM('General Liability'!BP$90)*$BI311</f>
        <v>110.61683268691755</v>
      </c>
      <c r="AH311" s="171">
        <f>SUM('General Liability'!BQ$90)*$BI311</f>
        <v>110.61683268691755</v>
      </c>
      <c r="AI311" s="171">
        <f>SUM('General Liability'!BR$90)*$BI311</f>
        <v>118.91309513843636</v>
      </c>
      <c r="AJ311" s="171">
        <f>SUM('General Liability'!BS$90)*$BI311</f>
        <v>118.91309513843636</v>
      </c>
      <c r="AK311" s="171">
        <f>SUM('General Liability'!BT$90)*$BI311</f>
        <v>118.91309513843636</v>
      </c>
      <c r="AL311" s="171">
        <f>SUM('General Liability'!BU$90)*$BI311</f>
        <v>118.91309513843636</v>
      </c>
      <c r="AM311" s="171">
        <f>SUM('General Liability'!BV$90)*$BI311</f>
        <v>118.91309513843636</v>
      </c>
      <c r="AN311" s="171">
        <f>SUM('General Liability'!BW$90)*$BI311</f>
        <v>118.91309513843636</v>
      </c>
      <c r="AO311" s="171">
        <f>SUM('General Liability'!BX$90)*$BI311</f>
        <v>118.91309513843636</v>
      </c>
      <c r="AP311" s="171">
        <f>SUM('General Liability'!BY$90)*$BI311</f>
        <v>118.91309513843636</v>
      </c>
      <c r="AQ311" s="171">
        <f>SUM('General Liability'!BZ$90)*$BI311</f>
        <v>118.91309513843636</v>
      </c>
      <c r="AR311" s="171">
        <f>SUM('General Liability'!CA$90)*$BI311</f>
        <v>118.91309513843636</v>
      </c>
      <c r="AS311" s="171">
        <f>SUM('General Liability'!CB$90)*$BI311</f>
        <v>118.91309513843636</v>
      </c>
      <c r="AT311" s="171">
        <f>SUM('General Liability'!CC$90)*$BI311</f>
        <v>118.91309513843636</v>
      </c>
      <c r="AU311" s="171">
        <f>SUM('General Liability'!CD$90)*$BI311</f>
        <v>122.48048799258945</v>
      </c>
      <c r="AV311" s="171">
        <f>SUM('General Liability'!CE$90)*$BI311</f>
        <v>122.48048799258945</v>
      </c>
      <c r="AW311" s="171">
        <f>SUM('General Liability'!CF$90)*$BI311</f>
        <v>122.48048799258945</v>
      </c>
      <c r="AX311" s="171">
        <f>SUM('General Liability'!CG$90)*$BI311</f>
        <v>122.48048799258945</v>
      </c>
      <c r="AY311" s="171">
        <f>SUM('General Liability'!CH$90)*$BI311</f>
        <v>122.48048799258945</v>
      </c>
      <c r="AZ311" s="171">
        <f>SUM('General Liability'!CI$90)*$BI311</f>
        <v>122.48048799258945</v>
      </c>
      <c r="BA311" s="171">
        <f>SUM('General Liability'!CJ$90)*$BI311</f>
        <v>122.48048799258945</v>
      </c>
      <c r="BB311" s="171">
        <f>SUM('General Liability'!CK$90)*$BI311</f>
        <v>122.48048799258945</v>
      </c>
      <c r="BC311" s="171">
        <f>SUM('General Liability'!CL$90)*$BI311</f>
        <v>122.48048799258945</v>
      </c>
      <c r="BD311" s="171">
        <f>SUM('General Liability'!CM$90)*$BI311</f>
        <v>122.48048799258945</v>
      </c>
      <c r="BE311" s="171">
        <f>SUM('General Liability'!CN$90)*$BI311</f>
        <v>122.48048799258945</v>
      </c>
      <c r="BF311" s="171">
        <f>SUM('General Liability'!CO$90)*$BI311</f>
        <v>122.48048799258945</v>
      </c>
      <c r="BG311" s="171">
        <f>SUM('General Liability'!CP$90)*$BI311</f>
        <v>126.15490263236714</v>
      </c>
      <c r="BI311" s="174">
        <f>SUMIF(Revenue!$P:$P,'GL - Import (US)'!$F311,Revenue!$F:$F)</f>
        <v>7.4851240804024704E-3</v>
      </c>
    </row>
    <row r="312" spans="1:61" s="173" customFormat="1" ht="12.75" hidden="1" customHeight="1">
      <c r="A312" s="179" t="s">
        <v>472</v>
      </c>
      <c r="B312" s="179" t="s">
        <v>609</v>
      </c>
      <c r="C312" s="170" t="str" cm="1">
        <f t="array" ref="C312">IFERROR(INDEX('Legal Entity'!B:B,MATCH('GL - Import (US)'!F312,'Legal Entity'!A:A,0),0),0)</f>
        <v>1130 - MONTAGUE WATER COMPANY, INC.</v>
      </c>
      <c r="D312" s="170" t="str" cm="1">
        <f t="array" ref="D312">IFERROR(INDEX('Legal Entity'!C:C,MATCH(F312,'Legal Entity'!A:A,0),0),0)</f>
        <v>US</v>
      </c>
      <c r="E312" s="170" t="s">
        <v>631</v>
      </c>
      <c r="F312" s="170" t="s">
        <v>646</v>
      </c>
      <c r="G312" s="170"/>
      <c r="H312" s="171">
        <f>SUM('General Liability'!AQ$90)*$BI312</f>
        <v>24.093410566179749</v>
      </c>
      <c r="I312" s="171">
        <f>SUM('General Liability'!AR$90)*$BI312</f>
        <v>24.093410566179749</v>
      </c>
      <c r="J312" s="171">
        <f>SUM('General Liability'!AS$90)*$BI312</f>
        <v>24.093410566179749</v>
      </c>
      <c r="K312" s="171">
        <f>SUM('General Liability'!AT$90)*$BI312</f>
        <v>28.200520964657574</v>
      </c>
      <c r="L312" s="171">
        <f>SUM('General Liability'!AU$90)*$BI312</f>
        <v>28.200520964657574</v>
      </c>
      <c r="M312" s="171">
        <f>SUM('General Liability'!AV$90)*$BI312</f>
        <v>28.200520964657574</v>
      </c>
      <c r="N312" s="171">
        <f>SUM('General Liability'!AW$90)*$BI312</f>
        <v>28.200520964657574</v>
      </c>
      <c r="O312" s="171">
        <f>SUM('General Liability'!AX$90)*$BI312</f>
        <v>28.200520964657574</v>
      </c>
      <c r="P312" s="171">
        <f>SUM('General Liability'!AY$90)*$BI312</f>
        <v>28.200520964657574</v>
      </c>
      <c r="Q312" s="171">
        <f>SUM('General Liability'!AZ$90)*$BI312</f>
        <v>28.200520964657574</v>
      </c>
      <c r="R312" s="171">
        <f>SUM('General Liability'!BA$90)*$BI312</f>
        <v>28.200520964657574</v>
      </c>
      <c r="S312" s="171">
        <f>SUM('General Liability'!BB$90)*$BI312</f>
        <v>28.200520964657574</v>
      </c>
      <c r="T312" s="171">
        <f>SUM('General Liability'!BC$90)*$BI312</f>
        <v>28.200520964657574</v>
      </c>
      <c r="U312" s="171">
        <f>SUM('General Liability'!BD$90)*$BI312</f>
        <v>28.200520964657574</v>
      </c>
      <c r="V312" s="171">
        <f>SUM('General Liability'!BE$90)*$BI312</f>
        <v>28.200520964657574</v>
      </c>
      <c r="W312" s="171">
        <f>SUM('General Liability'!BF$90)*$BI312</f>
        <v>30.315560037006897</v>
      </c>
      <c r="X312" s="171">
        <f>SUM('General Liability'!BG$90)*$BI312</f>
        <v>30.315560037006897</v>
      </c>
      <c r="Y312" s="171">
        <f>SUM('General Liability'!BH$90)*$BI312</f>
        <v>30.315560037006897</v>
      </c>
      <c r="Z312" s="171">
        <f>SUM('General Liability'!BI$90)*$BI312</f>
        <v>30.315560037006897</v>
      </c>
      <c r="AA312" s="171">
        <f>SUM('General Liability'!BJ$90)*$BI312</f>
        <v>30.315560037006897</v>
      </c>
      <c r="AB312" s="171">
        <f>SUM('General Liability'!BK$90)*$BI312</f>
        <v>30.315560037006897</v>
      </c>
      <c r="AC312" s="171">
        <f>SUM('General Liability'!BL$90)*$BI312</f>
        <v>30.315560037006897</v>
      </c>
      <c r="AD312" s="171">
        <f>SUM('General Liability'!BM$90)*$BI312</f>
        <v>30.315560037006897</v>
      </c>
      <c r="AE312" s="171">
        <f>SUM('General Liability'!BN$90)*$BI312</f>
        <v>30.315560037006897</v>
      </c>
      <c r="AF312" s="171">
        <f>SUM('General Liability'!BO$90)*$BI312</f>
        <v>30.315560037006897</v>
      </c>
      <c r="AG312" s="171">
        <f>SUM('General Liability'!BP$90)*$BI312</f>
        <v>30.315560037006897</v>
      </c>
      <c r="AH312" s="171">
        <f>SUM('General Liability'!BQ$90)*$BI312</f>
        <v>30.315560037006897</v>
      </c>
      <c r="AI312" s="171">
        <f>SUM('General Liability'!BR$90)*$BI312</f>
        <v>32.589227039782408</v>
      </c>
      <c r="AJ312" s="171">
        <f>SUM('General Liability'!BS$90)*$BI312</f>
        <v>32.589227039782408</v>
      </c>
      <c r="AK312" s="171">
        <f>SUM('General Liability'!BT$90)*$BI312</f>
        <v>32.589227039782408</v>
      </c>
      <c r="AL312" s="171">
        <f>SUM('General Liability'!BU$90)*$BI312</f>
        <v>32.589227039782408</v>
      </c>
      <c r="AM312" s="171">
        <f>SUM('General Liability'!BV$90)*$BI312</f>
        <v>32.589227039782408</v>
      </c>
      <c r="AN312" s="171">
        <f>SUM('General Liability'!BW$90)*$BI312</f>
        <v>32.589227039782408</v>
      </c>
      <c r="AO312" s="171">
        <f>SUM('General Liability'!BX$90)*$BI312</f>
        <v>32.589227039782408</v>
      </c>
      <c r="AP312" s="171">
        <f>SUM('General Liability'!BY$90)*$BI312</f>
        <v>32.589227039782408</v>
      </c>
      <c r="AQ312" s="171">
        <f>SUM('General Liability'!BZ$90)*$BI312</f>
        <v>32.589227039782408</v>
      </c>
      <c r="AR312" s="171">
        <f>SUM('General Liability'!CA$90)*$BI312</f>
        <v>32.589227039782408</v>
      </c>
      <c r="AS312" s="171">
        <f>SUM('General Liability'!CB$90)*$BI312</f>
        <v>32.589227039782408</v>
      </c>
      <c r="AT312" s="171">
        <f>SUM('General Liability'!CC$90)*$BI312</f>
        <v>32.589227039782408</v>
      </c>
      <c r="AU312" s="171">
        <f>SUM('General Liability'!CD$90)*$BI312</f>
        <v>33.566903850975883</v>
      </c>
      <c r="AV312" s="171">
        <f>SUM('General Liability'!CE$90)*$BI312</f>
        <v>33.566903850975883</v>
      </c>
      <c r="AW312" s="171">
        <f>SUM('General Liability'!CF$90)*$BI312</f>
        <v>33.566903850975883</v>
      </c>
      <c r="AX312" s="171">
        <f>SUM('General Liability'!CG$90)*$BI312</f>
        <v>33.566903850975883</v>
      </c>
      <c r="AY312" s="171">
        <f>SUM('General Liability'!CH$90)*$BI312</f>
        <v>33.566903850975883</v>
      </c>
      <c r="AZ312" s="171">
        <f>SUM('General Liability'!CI$90)*$BI312</f>
        <v>33.566903850975883</v>
      </c>
      <c r="BA312" s="171">
        <f>SUM('General Liability'!CJ$90)*$BI312</f>
        <v>33.566903850975883</v>
      </c>
      <c r="BB312" s="171">
        <f>SUM('General Liability'!CK$90)*$BI312</f>
        <v>33.566903850975883</v>
      </c>
      <c r="BC312" s="171">
        <f>SUM('General Liability'!CL$90)*$BI312</f>
        <v>33.566903850975883</v>
      </c>
      <c r="BD312" s="171">
        <f>SUM('General Liability'!CM$90)*$BI312</f>
        <v>33.566903850975883</v>
      </c>
      <c r="BE312" s="171">
        <f>SUM('General Liability'!CN$90)*$BI312</f>
        <v>33.566903850975883</v>
      </c>
      <c r="BF312" s="171">
        <f>SUM('General Liability'!CO$90)*$BI312</f>
        <v>33.566903850975883</v>
      </c>
      <c r="BG312" s="171">
        <f>SUM('General Liability'!CP$90)*$BI312</f>
        <v>34.57391096650516</v>
      </c>
      <c r="BI312" s="174">
        <f>SUMIF(Revenue!$P:$P,'GL - Import (US)'!$F312,Revenue!$F:$F)</f>
        <v>2.0513670743595972E-3</v>
      </c>
    </row>
    <row r="313" spans="1:61" s="173" customFormat="1" ht="12.75" hidden="1" customHeight="1">
      <c r="A313" s="179" t="s">
        <v>472</v>
      </c>
      <c r="B313" s="179" t="s">
        <v>609</v>
      </c>
      <c r="C313" s="170" t="str" cm="1">
        <f t="array" ref="C313">IFERROR(INDEX('Legal Entity'!B:B,MATCH('GL - Import (US)'!F313,'Legal Entity'!A:A,0),0),0)</f>
        <v>1136 - MASSANUTTEN PUBLIC SERVICE CORPORATION</v>
      </c>
      <c r="D313" s="170" t="str" cm="1">
        <f t="array" ref="D313">IFERROR(INDEX('Legal Entity'!C:C,MATCH(F313,'Legal Entity'!A:A,0),0),0)</f>
        <v>US</v>
      </c>
      <c r="E313" s="170" t="s">
        <v>631</v>
      </c>
      <c r="F313" s="170" t="s">
        <v>19</v>
      </c>
      <c r="G313" s="170"/>
      <c r="H313" s="171">
        <f>SUM('General Liability'!AQ$90)*$BI313</f>
        <v>185.24172939962023</v>
      </c>
      <c r="I313" s="171">
        <f>SUM('General Liability'!AR$90)*$BI313</f>
        <v>185.24172939962023</v>
      </c>
      <c r="J313" s="171">
        <f>SUM('General Liability'!AS$90)*$BI313</f>
        <v>185.24172939962023</v>
      </c>
      <c r="K313" s="171">
        <f>SUM('General Liability'!AT$90)*$BI313</f>
        <v>216.81916966941552</v>
      </c>
      <c r="L313" s="171">
        <f>SUM('General Liability'!AU$90)*$BI313</f>
        <v>216.81916966941552</v>
      </c>
      <c r="M313" s="171">
        <f>SUM('General Liability'!AV$90)*$BI313</f>
        <v>216.81916966941552</v>
      </c>
      <c r="N313" s="171">
        <f>SUM('General Liability'!AW$90)*$BI313</f>
        <v>216.81916966941552</v>
      </c>
      <c r="O313" s="171">
        <f>SUM('General Liability'!AX$90)*$BI313</f>
        <v>216.81916966941552</v>
      </c>
      <c r="P313" s="171">
        <f>SUM('General Liability'!AY$90)*$BI313</f>
        <v>216.81916966941552</v>
      </c>
      <c r="Q313" s="171">
        <f>SUM('General Liability'!AZ$90)*$BI313</f>
        <v>216.81916966941552</v>
      </c>
      <c r="R313" s="171">
        <f>SUM('General Liability'!BA$90)*$BI313</f>
        <v>216.81916966941552</v>
      </c>
      <c r="S313" s="171">
        <f>SUM('General Liability'!BB$90)*$BI313</f>
        <v>216.81916966941552</v>
      </c>
      <c r="T313" s="171">
        <f>SUM('General Liability'!BC$90)*$BI313</f>
        <v>216.81916966941552</v>
      </c>
      <c r="U313" s="171">
        <f>SUM('General Liability'!BD$90)*$BI313</f>
        <v>216.81916966941552</v>
      </c>
      <c r="V313" s="171">
        <f>SUM('General Liability'!BE$90)*$BI313</f>
        <v>216.81916966941552</v>
      </c>
      <c r="W313" s="171">
        <f>SUM('General Liability'!BF$90)*$BI313</f>
        <v>233.08060739462169</v>
      </c>
      <c r="X313" s="171">
        <f>SUM('General Liability'!BG$90)*$BI313</f>
        <v>233.08060739462169</v>
      </c>
      <c r="Y313" s="171">
        <f>SUM('General Liability'!BH$90)*$BI313</f>
        <v>233.08060739462169</v>
      </c>
      <c r="Z313" s="171">
        <f>SUM('General Liability'!BI$90)*$BI313</f>
        <v>233.08060739462169</v>
      </c>
      <c r="AA313" s="171">
        <f>SUM('General Liability'!BJ$90)*$BI313</f>
        <v>233.08060739462169</v>
      </c>
      <c r="AB313" s="171">
        <f>SUM('General Liability'!BK$90)*$BI313</f>
        <v>233.08060739462169</v>
      </c>
      <c r="AC313" s="171">
        <f>SUM('General Liability'!BL$90)*$BI313</f>
        <v>233.08060739462169</v>
      </c>
      <c r="AD313" s="171">
        <f>SUM('General Liability'!BM$90)*$BI313</f>
        <v>233.08060739462169</v>
      </c>
      <c r="AE313" s="171">
        <f>SUM('General Liability'!BN$90)*$BI313</f>
        <v>233.08060739462169</v>
      </c>
      <c r="AF313" s="171">
        <f>SUM('General Liability'!BO$90)*$BI313</f>
        <v>233.08060739462169</v>
      </c>
      <c r="AG313" s="171">
        <f>SUM('General Liability'!BP$90)*$BI313</f>
        <v>233.08060739462169</v>
      </c>
      <c r="AH313" s="171">
        <f>SUM('General Liability'!BQ$90)*$BI313</f>
        <v>233.08060739462169</v>
      </c>
      <c r="AI313" s="171">
        <f>SUM('General Liability'!BR$90)*$BI313</f>
        <v>250.56165294921831</v>
      </c>
      <c r="AJ313" s="171">
        <f>SUM('General Liability'!BS$90)*$BI313</f>
        <v>250.56165294921831</v>
      </c>
      <c r="AK313" s="171">
        <f>SUM('General Liability'!BT$90)*$BI313</f>
        <v>250.56165294921831</v>
      </c>
      <c r="AL313" s="171">
        <f>SUM('General Liability'!BU$90)*$BI313</f>
        <v>250.56165294921831</v>
      </c>
      <c r="AM313" s="171">
        <f>SUM('General Liability'!BV$90)*$BI313</f>
        <v>250.56165294921831</v>
      </c>
      <c r="AN313" s="171">
        <f>SUM('General Liability'!BW$90)*$BI313</f>
        <v>250.56165294921831</v>
      </c>
      <c r="AO313" s="171">
        <f>SUM('General Liability'!BX$90)*$BI313</f>
        <v>250.56165294921831</v>
      </c>
      <c r="AP313" s="171">
        <f>SUM('General Liability'!BY$90)*$BI313</f>
        <v>250.56165294921831</v>
      </c>
      <c r="AQ313" s="171">
        <f>SUM('General Liability'!BZ$90)*$BI313</f>
        <v>250.56165294921831</v>
      </c>
      <c r="AR313" s="171">
        <f>SUM('General Liability'!CA$90)*$BI313</f>
        <v>250.56165294921831</v>
      </c>
      <c r="AS313" s="171">
        <f>SUM('General Liability'!CB$90)*$BI313</f>
        <v>250.56165294921831</v>
      </c>
      <c r="AT313" s="171">
        <f>SUM('General Liability'!CC$90)*$BI313</f>
        <v>250.56165294921831</v>
      </c>
      <c r="AU313" s="171">
        <f>SUM('General Liability'!CD$90)*$BI313</f>
        <v>258.07850253769487</v>
      </c>
      <c r="AV313" s="171">
        <f>SUM('General Liability'!CE$90)*$BI313</f>
        <v>258.07850253769487</v>
      </c>
      <c r="AW313" s="171">
        <f>SUM('General Liability'!CF$90)*$BI313</f>
        <v>258.07850253769487</v>
      </c>
      <c r="AX313" s="171">
        <f>SUM('General Liability'!CG$90)*$BI313</f>
        <v>258.07850253769487</v>
      </c>
      <c r="AY313" s="171">
        <f>SUM('General Liability'!CH$90)*$BI313</f>
        <v>258.07850253769487</v>
      </c>
      <c r="AZ313" s="171">
        <f>SUM('General Liability'!CI$90)*$BI313</f>
        <v>258.07850253769487</v>
      </c>
      <c r="BA313" s="171">
        <f>SUM('General Liability'!CJ$90)*$BI313</f>
        <v>258.07850253769487</v>
      </c>
      <c r="BB313" s="171">
        <f>SUM('General Liability'!CK$90)*$BI313</f>
        <v>258.07850253769487</v>
      </c>
      <c r="BC313" s="171">
        <f>SUM('General Liability'!CL$90)*$BI313</f>
        <v>258.07850253769487</v>
      </c>
      <c r="BD313" s="171">
        <f>SUM('General Liability'!CM$90)*$BI313</f>
        <v>258.07850253769487</v>
      </c>
      <c r="BE313" s="171">
        <f>SUM('General Liability'!CN$90)*$BI313</f>
        <v>258.07850253769487</v>
      </c>
      <c r="BF313" s="171">
        <f>SUM('General Liability'!CO$90)*$BI313</f>
        <v>258.07850253769487</v>
      </c>
      <c r="BG313" s="171">
        <f>SUM('General Liability'!CP$90)*$BI313</f>
        <v>265.82085761382575</v>
      </c>
      <c r="BI313" s="174">
        <f>SUMIF(Revenue!$P:$P,'GL - Import (US)'!$F313,Revenue!$F:$F)</f>
        <v>1.5771896778334099E-2</v>
      </c>
    </row>
    <row r="314" spans="1:61" s="173" customFormat="1" ht="12.75" hidden="1" customHeight="1">
      <c r="A314" s="179" t="s">
        <v>472</v>
      </c>
      <c r="B314" s="179" t="s">
        <v>609</v>
      </c>
      <c r="C314" s="170" t="str" cm="1">
        <f t="array" ref="C314">IFERROR(INDEX('Legal Entity'!B:B,MATCH('GL - Import (US)'!F314,'Legal Entity'!A:A,0),0),0)</f>
        <v>1140 - UTILITIES, INC. OF LOUISIANA</v>
      </c>
      <c r="D314" s="170" t="str" cm="1">
        <f t="array" ref="D314">IFERROR(INDEX('Legal Entity'!C:C,MATCH(F314,'Legal Entity'!A:A,0),0),0)</f>
        <v>US</v>
      </c>
      <c r="E314" s="170" t="s">
        <v>631</v>
      </c>
      <c r="F314" s="170" t="s">
        <v>647</v>
      </c>
      <c r="G314" s="170"/>
      <c r="H314" s="171">
        <f>SUM('General Liability'!AQ$90)*$BI314</f>
        <v>595.16716247315287</v>
      </c>
      <c r="I314" s="171">
        <f>SUM('General Liability'!AR$90)*$BI314</f>
        <v>595.16716247315287</v>
      </c>
      <c r="J314" s="171">
        <f>SUM('General Liability'!AS$90)*$BI314</f>
        <v>595.16716247315287</v>
      </c>
      <c r="K314" s="171">
        <f>SUM('General Liability'!AT$90)*$BI314</f>
        <v>696.62300389965844</v>
      </c>
      <c r="L314" s="171">
        <f>SUM('General Liability'!AU$90)*$BI314</f>
        <v>696.62300389965844</v>
      </c>
      <c r="M314" s="171">
        <f>SUM('General Liability'!AV$90)*$BI314</f>
        <v>696.62300389965844</v>
      </c>
      <c r="N314" s="171">
        <f>SUM('General Liability'!AW$90)*$BI314</f>
        <v>696.62300389965844</v>
      </c>
      <c r="O314" s="171">
        <f>SUM('General Liability'!AX$90)*$BI314</f>
        <v>696.62300389965844</v>
      </c>
      <c r="P314" s="171">
        <f>SUM('General Liability'!AY$90)*$BI314</f>
        <v>696.62300389965844</v>
      </c>
      <c r="Q314" s="171">
        <f>SUM('General Liability'!AZ$90)*$BI314</f>
        <v>696.62300389965844</v>
      </c>
      <c r="R314" s="171">
        <f>SUM('General Liability'!BA$90)*$BI314</f>
        <v>696.62300389965844</v>
      </c>
      <c r="S314" s="171">
        <f>SUM('General Liability'!BB$90)*$BI314</f>
        <v>696.62300389965844</v>
      </c>
      <c r="T314" s="171">
        <f>SUM('General Liability'!BC$90)*$BI314</f>
        <v>696.62300389965844</v>
      </c>
      <c r="U314" s="171">
        <f>SUM('General Liability'!BD$90)*$BI314</f>
        <v>696.62300389965844</v>
      </c>
      <c r="V314" s="171">
        <f>SUM('General Liability'!BE$90)*$BI314</f>
        <v>696.62300389965844</v>
      </c>
      <c r="W314" s="171">
        <f>SUM('General Liability'!BF$90)*$BI314</f>
        <v>748.86972919213292</v>
      </c>
      <c r="X314" s="171">
        <f>SUM('General Liability'!BG$90)*$BI314</f>
        <v>748.86972919213292</v>
      </c>
      <c r="Y314" s="171">
        <f>SUM('General Liability'!BH$90)*$BI314</f>
        <v>748.86972919213292</v>
      </c>
      <c r="Z314" s="171">
        <f>SUM('General Liability'!BI$90)*$BI314</f>
        <v>748.86972919213292</v>
      </c>
      <c r="AA314" s="171">
        <f>SUM('General Liability'!BJ$90)*$BI314</f>
        <v>748.86972919213292</v>
      </c>
      <c r="AB314" s="171">
        <f>SUM('General Liability'!BK$90)*$BI314</f>
        <v>748.86972919213292</v>
      </c>
      <c r="AC314" s="171">
        <f>SUM('General Liability'!BL$90)*$BI314</f>
        <v>748.86972919213292</v>
      </c>
      <c r="AD314" s="171">
        <f>SUM('General Liability'!BM$90)*$BI314</f>
        <v>748.86972919213292</v>
      </c>
      <c r="AE314" s="171">
        <f>SUM('General Liability'!BN$90)*$BI314</f>
        <v>748.86972919213292</v>
      </c>
      <c r="AF314" s="171">
        <f>SUM('General Liability'!BO$90)*$BI314</f>
        <v>748.86972919213292</v>
      </c>
      <c r="AG314" s="171">
        <f>SUM('General Liability'!BP$90)*$BI314</f>
        <v>748.86972919213292</v>
      </c>
      <c r="AH314" s="171">
        <f>SUM('General Liability'!BQ$90)*$BI314</f>
        <v>748.86972919213292</v>
      </c>
      <c r="AI314" s="171">
        <f>SUM('General Liability'!BR$90)*$BI314</f>
        <v>805.03495888154282</v>
      </c>
      <c r="AJ314" s="171">
        <f>SUM('General Liability'!BS$90)*$BI314</f>
        <v>805.03495888154282</v>
      </c>
      <c r="AK314" s="171">
        <f>SUM('General Liability'!BT$90)*$BI314</f>
        <v>805.03495888154282</v>
      </c>
      <c r="AL314" s="171">
        <f>SUM('General Liability'!BU$90)*$BI314</f>
        <v>805.03495888154282</v>
      </c>
      <c r="AM314" s="171">
        <f>SUM('General Liability'!BV$90)*$BI314</f>
        <v>805.03495888154282</v>
      </c>
      <c r="AN314" s="171">
        <f>SUM('General Liability'!BW$90)*$BI314</f>
        <v>805.03495888154282</v>
      </c>
      <c r="AO314" s="171">
        <f>SUM('General Liability'!BX$90)*$BI314</f>
        <v>805.03495888154282</v>
      </c>
      <c r="AP314" s="171">
        <f>SUM('General Liability'!BY$90)*$BI314</f>
        <v>805.03495888154282</v>
      </c>
      <c r="AQ314" s="171">
        <f>SUM('General Liability'!BZ$90)*$BI314</f>
        <v>805.03495888154282</v>
      </c>
      <c r="AR314" s="171">
        <f>SUM('General Liability'!CA$90)*$BI314</f>
        <v>805.03495888154282</v>
      </c>
      <c r="AS314" s="171">
        <f>SUM('General Liability'!CB$90)*$BI314</f>
        <v>805.03495888154282</v>
      </c>
      <c r="AT314" s="171">
        <f>SUM('General Liability'!CC$90)*$BI314</f>
        <v>805.03495888154282</v>
      </c>
      <c r="AU314" s="171">
        <f>SUM('General Liability'!CD$90)*$BI314</f>
        <v>829.18600764798907</v>
      </c>
      <c r="AV314" s="171">
        <f>SUM('General Liability'!CE$90)*$BI314</f>
        <v>829.18600764798907</v>
      </c>
      <c r="AW314" s="171">
        <f>SUM('General Liability'!CF$90)*$BI314</f>
        <v>829.18600764798907</v>
      </c>
      <c r="AX314" s="171">
        <f>SUM('General Liability'!CG$90)*$BI314</f>
        <v>829.18600764798907</v>
      </c>
      <c r="AY314" s="171">
        <f>SUM('General Liability'!CH$90)*$BI314</f>
        <v>829.18600764798907</v>
      </c>
      <c r="AZ314" s="171">
        <f>SUM('General Liability'!CI$90)*$BI314</f>
        <v>829.18600764798907</v>
      </c>
      <c r="BA314" s="171">
        <f>SUM('General Liability'!CJ$90)*$BI314</f>
        <v>829.18600764798907</v>
      </c>
      <c r="BB314" s="171">
        <f>SUM('General Liability'!CK$90)*$BI314</f>
        <v>829.18600764798907</v>
      </c>
      <c r="BC314" s="171">
        <f>SUM('General Liability'!CL$90)*$BI314</f>
        <v>829.18600764798907</v>
      </c>
      <c r="BD314" s="171">
        <f>SUM('General Liability'!CM$90)*$BI314</f>
        <v>829.18600764798907</v>
      </c>
      <c r="BE314" s="171">
        <f>SUM('General Liability'!CN$90)*$BI314</f>
        <v>829.18600764798907</v>
      </c>
      <c r="BF314" s="171">
        <f>SUM('General Liability'!CO$90)*$BI314</f>
        <v>829.18600764798907</v>
      </c>
      <c r="BG314" s="171">
        <f>SUM('General Liability'!CP$90)*$BI314</f>
        <v>854.06158787742891</v>
      </c>
      <c r="BI314" s="174">
        <f>SUMIF(Revenue!$P:$P,'GL - Import (US)'!$F314,Revenue!$F:$F)</f>
        <v>5.0673868586760297E-2</v>
      </c>
    </row>
    <row r="315" spans="1:61" s="173" customFormat="1" ht="12.75" hidden="1" customHeight="1">
      <c r="A315" s="179" t="s">
        <v>472</v>
      </c>
      <c r="B315" s="179" t="s">
        <v>609</v>
      </c>
      <c r="C315" s="170" t="str" cm="1">
        <f t="array" ref="C315">IFERROR(INDEX('Legal Entity'!B:B,MATCH('GL - Import (US)'!F315,'Legal Entity'!A:A,0),0),0)</f>
        <v>1188 - Corix Utilities (Texas) Inc.</v>
      </c>
      <c r="D315" s="170" t="str" cm="1">
        <f t="array" ref="D315">IFERROR(INDEX('Legal Entity'!C:C,MATCH(F315,'Legal Entity'!A:A,0),0),0)</f>
        <v>US</v>
      </c>
      <c r="E315" s="170" t="s">
        <v>631</v>
      </c>
      <c r="F315" s="170" t="s">
        <v>26</v>
      </c>
      <c r="G315" s="170"/>
      <c r="H315" s="171">
        <f>SUM('General Liability'!AQ$90)*$BI315</f>
        <v>368.65686836666657</v>
      </c>
      <c r="I315" s="171">
        <f>SUM('General Liability'!AR$90)*$BI315</f>
        <v>368.65686836666657</v>
      </c>
      <c r="J315" s="171">
        <f>SUM('General Liability'!AS$90)*$BI315</f>
        <v>368.65686836666657</v>
      </c>
      <c r="K315" s="171">
        <f>SUM('General Liability'!AT$90)*$BI315</f>
        <v>431.5003771086125</v>
      </c>
      <c r="L315" s="171">
        <f>SUM('General Liability'!AU$90)*$BI315</f>
        <v>431.5003771086125</v>
      </c>
      <c r="M315" s="171">
        <f>SUM('General Liability'!AV$90)*$BI315</f>
        <v>431.5003771086125</v>
      </c>
      <c r="N315" s="171">
        <f>SUM('General Liability'!AW$90)*$BI315</f>
        <v>431.5003771086125</v>
      </c>
      <c r="O315" s="171">
        <f>SUM('General Liability'!AX$90)*$BI315</f>
        <v>431.5003771086125</v>
      </c>
      <c r="P315" s="171">
        <f>SUM('General Liability'!AY$90)*$BI315</f>
        <v>431.5003771086125</v>
      </c>
      <c r="Q315" s="171">
        <f>SUM('General Liability'!AZ$90)*$BI315</f>
        <v>431.5003771086125</v>
      </c>
      <c r="R315" s="171">
        <f>SUM('General Liability'!BA$90)*$BI315</f>
        <v>431.5003771086125</v>
      </c>
      <c r="S315" s="171">
        <f>SUM('General Liability'!BB$90)*$BI315</f>
        <v>431.5003771086125</v>
      </c>
      <c r="T315" s="171">
        <f>SUM('General Liability'!BC$90)*$BI315</f>
        <v>431.5003771086125</v>
      </c>
      <c r="U315" s="171">
        <f>SUM('General Liability'!BD$90)*$BI315</f>
        <v>431.5003771086125</v>
      </c>
      <c r="V315" s="171">
        <f>SUM('General Liability'!BE$90)*$BI315</f>
        <v>431.5003771086125</v>
      </c>
      <c r="W315" s="171">
        <f>SUM('General Liability'!BF$90)*$BI315</f>
        <v>463.86290539175843</v>
      </c>
      <c r="X315" s="171">
        <f>SUM('General Liability'!BG$90)*$BI315</f>
        <v>463.86290539175843</v>
      </c>
      <c r="Y315" s="171">
        <f>SUM('General Liability'!BH$90)*$BI315</f>
        <v>463.86290539175843</v>
      </c>
      <c r="Z315" s="171">
        <f>SUM('General Liability'!BI$90)*$BI315</f>
        <v>463.86290539175843</v>
      </c>
      <c r="AA315" s="171">
        <f>SUM('General Liability'!BJ$90)*$BI315</f>
        <v>463.86290539175843</v>
      </c>
      <c r="AB315" s="171">
        <f>SUM('General Liability'!BK$90)*$BI315</f>
        <v>463.86290539175843</v>
      </c>
      <c r="AC315" s="171">
        <f>SUM('General Liability'!BL$90)*$BI315</f>
        <v>463.86290539175843</v>
      </c>
      <c r="AD315" s="171">
        <f>SUM('General Liability'!BM$90)*$BI315</f>
        <v>463.86290539175843</v>
      </c>
      <c r="AE315" s="171">
        <f>SUM('General Liability'!BN$90)*$BI315</f>
        <v>463.86290539175843</v>
      </c>
      <c r="AF315" s="171">
        <f>SUM('General Liability'!BO$90)*$BI315</f>
        <v>463.86290539175843</v>
      </c>
      <c r="AG315" s="171">
        <f>SUM('General Liability'!BP$90)*$BI315</f>
        <v>463.86290539175843</v>
      </c>
      <c r="AH315" s="171">
        <f>SUM('General Liability'!BQ$90)*$BI315</f>
        <v>463.86290539175843</v>
      </c>
      <c r="AI315" s="171">
        <f>SUM('General Liability'!BR$90)*$BI315</f>
        <v>498.65262329614029</v>
      </c>
      <c r="AJ315" s="171">
        <f>SUM('General Liability'!BS$90)*$BI315</f>
        <v>498.65262329614029</v>
      </c>
      <c r="AK315" s="171">
        <f>SUM('General Liability'!BT$90)*$BI315</f>
        <v>498.65262329614029</v>
      </c>
      <c r="AL315" s="171">
        <f>SUM('General Liability'!BU$90)*$BI315</f>
        <v>498.65262329614029</v>
      </c>
      <c r="AM315" s="171">
        <f>SUM('General Liability'!BV$90)*$BI315</f>
        <v>498.65262329614029</v>
      </c>
      <c r="AN315" s="171">
        <f>SUM('General Liability'!BW$90)*$BI315</f>
        <v>498.65262329614029</v>
      </c>
      <c r="AO315" s="171">
        <f>SUM('General Liability'!BX$90)*$BI315</f>
        <v>498.65262329614029</v>
      </c>
      <c r="AP315" s="171">
        <f>SUM('General Liability'!BY$90)*$BI315</f>
        <v>498.65262329614029</v>
      </c>
      <c r="AQ315" s="171">
        <f>SUM('General Liability'!BZ$90)*$BI315</f>
        <v>498.65262329614029</v>
      </c>
      <c r="AR315" s="171">
        <f>SUM('General Liability'!CA$90)*$BI315</f>
        <v>498.65262329614029</v>
      </c>
      <c r="AS315" s="171">
        <f>SUM('General Liability'!CB$90)*$BI315</f>
        <v>498.65262329614029</v>
      </c>
      <c r="AT315" s="171">
        <f>SUM('General Liability'!CC$90)*$BI315</f>
        <v>498.65262329614029</v>
      </c>
      <c r="AU315" s="171">
        <f>SUM('General Liability'!CD$90)*$BI315</f>
        <v>513.61220199502452</v>
      </c>
      <c r="AV315" s="171">
        <f>SUM('General Liability'!CE$90)*$BI315</f>
        <v>513.61220199502452</v>
      </c>
      <c r="AW315" s="171">
        <f>SUM('General Liability'!CF$90)*$BI315</f>
        <v>513.61220199502452</v>
      </c>
      <c r="AX315" s="171">
        <f>SUM('General Liability'!CG$90)*$BI315</f>
        <v>513.61220199502452</v>
      </c>
      <c r="AY315" s="171">
        <f>SUM('General Liability'!CH$90)*$BI315</f>
        <v>513.61220199502452</v>
      </c>
      <c r="AZ315" s="171">
        <f>SUM('General Liability'!CI$90)*$BI315</f>
        <v>513.61220199502452</v>
      </c>
      <c r="BA315" s="171">
        <f>SUM('General Liability'!CJ$90)*$BI315</f>
        <v>513.61220199502452</v>
      </c>
      <c r="BB315" s="171">
        <f>SUM('General Liability'!CK$90)*$BI315</f>
        <v>513.61220199502452</v>
      </c>
      <c r="BC315" s="171">
        <f>SUM('General Liability'!CL$90)*$BI315</f>
        <v>513.61220199502452</v>
      </c>
      <c r="BD315" s="171">
        <f>SUM('General Liability'!CM$90)*$BI315</f>
        <v>513.61220199502452</v>
      </c>
      <c r="BE315" s="171">
        <f>SUM('General Liability'!CN$90)*$BI315</f>
        <v>513.61220199502452</v>
      </c>
      <c r="BF315" s="171">
        <f>SUM('General Liability'!CO$90)*$BI315</f>
        <v>513.61220199502452</v>
      </c>
      <c r="BG315" s="171">
        <f>SUM('General Liability'!CP$90)*$BI315</f>
        <v>529.0205680548753</v>
      </c>
      <c r="BI315" s="174">
        <f>SUMIF(Revenue!$P:$P,'GL - Import (US)'!$F315,Revenue!$F:$F)</f>
        <v>3.1388273545857361E-2</v>
      </c>
    </row>
    <row r="316" spans="1:61" s="173" customFormat="1" ht="12.75" hidden="1" customHeight="1">
      <c r="A316" s="179" t="s">
        <v>472</v>
      </c>
      <c r="B316" s="179" t="s">
        <v>609</v>
      </c>
      <c r="C316" s="170" t="str" cm="1">
        <f t="array" ref="C316">IFERROR(INDEX('Legal Entity'!B:B,MATCH('GL - Import (US)'!F316,'Legal Entity'!A:A,0),0),0)</f>
        <v>1144 - WATER SERVICE COMPANY OF GEORGIA, INC.</v>
      </c>
      <c r="D316" s="170" t="str" cm="1">
        <f t="array" ref="D316">IFERROR(INDEX('Legal Entity'!C:C,MATCH(F316,'Legal Entity'!A:A,0),0),0)</f>
        <v>US</v>
      </c>
      <c r="E316" s="170" t="s">
        <v>631</v>
      </c>
      <c r="F316" s="170" t="s">
        <v>22</v>
      </c>
      <c r="G316" s="170"/>
      <c r="H316" s="171">
        <f>SUM('General Liability'!AQ$90)*$BI316</f>
        <v>457.16408245355734</v>
      </c>
      <c r="I316" s="171">
        <f>SUM('General Liability'!AR$90)*$BI316</f>
        <v>457.16408245355734</v>
      </c>
      <c r="J316" s="171">
        <f>SUM('General Liability'!AS$90)*$BI316</f>
        <v>457.16408245355734</v>
      </c>
      <c r="K316" s="171">
        <f>SUM('General Liability'!AT$90)*$BI316</f>
        <v>535.09507324035883</v>
      </c>
      <c r="L316" s="171">
        <f>SUM('General Liability'!AU$90)*$BI316</f>
        <v>535.09507324035883</v>
      </c>
      <c r="M316" s="171">
        <f>SUM('General Liability'!AV$90)*$BI316</f>
        <v>535.09507324035883</v>
      </c>
      <c r="N316" s="171">
        <f>SUM('General Liability'!AW$90)*$BI316</f>
        <v>535.09507324035883</v>
      </c>
      <c r="O316" s="171">
        <f>SUM('General Liability'!AX$90)*$BI316</f>
        <v>535.09507324035883</v>
      </c>
      <c r="P316" s="171">
        <f>SUM('General Liability'!AY$90)*$BI316</f>
        <v>535.09507324035883</v>
      </c>
      <c r="Q316" s="171">
        <f>SUM('General Liability'!AZ$90)*$BI316</f>
        <v>535.09507324035883</v>
      </c>
      <c r="R316" s="171">
        <f>SUM('General Liability'!BA$90)*$BI316</f>
        <v>535.09507324035883</v>
      </c>
      <c r="S316" s="171">
        <f>SUM('General Liability'!BB$90)*$BI316</f>
        <v>535.09507324035883</v>
      </c>
      <c r="T316" s="171">
        <f>SUM('General Liability'!BC$90)*$BI316</f>
        <v>535.09507324035883</v>
      </c>
      <c r="U316" s="171">
        <f>SUM('General Liability'!BD$90)*$BI316</f>
        <v>535.09507324035883</v>
      </c>
      <c r="V316" s="171">
        <f>SUM('General Liability'!BE$90)*$BI316</f>
        <v>535.09507324035883</v>
      </c>
      <c r="W316" s="171">
        <f>SUM('General Liability'!BF$90)*$BI316</f>
        <v>575.22720373338586</v>
      </c>
      <c r="X316" s="171">
        <f>SUM('General Liability'!BG$90)*$BI316</f>
        <v>575.22720373338586</v>
      </c>
      <c r="Y316" s="171">
        <f>SUM('General Liability'!BH$90)*$BI316</f>
        <v>575.22720373338586</v>
      </c>
      <c r="Z316" s="171">
        <f>SUM('General Liability'!BI$90)*$BI316</f>
        <v>575.22720373338586</v>
      </c>
      <c r="AA316" s="171">
        <f>SUM('General Liability'!BJ$90)*$BI316</f>
        <v>575.22720373338586</v>
      </c>
      <c r="AB316" s="171">
        <f>SUM('General Liability'!BK$90)*$BI316</f>
        <v>575.22720373338586</v>
      </c>
      <c r="AC316" s="171">
        <f>SUM('General Liability'!BL$90)*$BI316</f>
        <v>575.22720373338586</v>
      </c>
      <c r="AD316" s="171">
        <f>SUM('General Liability'!BM$90)*$BI316</f>
        <v>575.22720373338586</v>
      </c>
      <c r="AE316" s="171">
        <f>SUM('General Liability'!BN$90)*$BI316</f>
        <v>575.22720373338586</v>
      </c>
      <c r="AF316" s="171">
        <f>SUM('General Liability'!BO$90)*$BI316</f>
        <v>575.22720373338586</v>
      </c>
      <c r="AG316" s="171">
        <f>SUM('General Liability'!BP$90)*$BI316</f>
        <v>575.22720373338586</v>
      </c>
      <c r="AH316" s="171">
        <f>SUM('General Liability'!BQ$90)*$BI316</f>
        <v>575.22720373338586</v>
      </c>
      <c r="AI316" s="171">
        <f>SUM('General Liability'!BR$90)*$BI316</f>
        <v>618.36924401338968</v>
      </c>
      <c r="AJ316" s="171">
        <f>SUM('General Liability'!BS$90)*$BI316</f>
        <v>618.36924401338968</v>
      </c>
      <c r="AK316" s="171">
        <f>SUM('General Liability'!BT$90)*$BI316</f>
        <v>618.36924401338968</v>
      </c>
      <c r="AL316" s="171">
        <f>SUM('General Liability'!BU$90)*$BI316</f>
        <v>618.36924401338968</v>
      </c>
      <c r="AM316" s="171">
        <f>SUM('General Liability'!BV$90)*$BI316</f>
        <v>618.36924401338968</v>
      </c>
      <c r="AN316" s="171">
        <f>SUM('General Liability'!BW$90)*$BI316</f>
        <v>618.36924401338968</v>
      </c>
      <c r="AO316" s="171">
        <f>SUM('General Liability'!BX$90)*$BI316</f>
        <v>618.36924401338968</v>
      </c>
      <c r="AP316" s="171">
        <f>SUM('General Liability'!BY$90)*$BI316</f>
        <v>618.36924401338968</v>
      </c>
      <c r="AQ316" s="171">
        <f>SUM('General Liability'!BZ$90)*$BI316</f>
        <v>618.36924401338968</v>
      </c>
      <c r="AR316" s="171">
        <f>SUM('General Liability'!CA$90)*$BI316</f>
        <v>618.36924401338968</v>
      </c>
      <c r="AS316" s="171">
        <f>SUM('General Liability'!CB$90)*$BI316</f>
        <v>618.36924401338968</v>
      </c>
      <c r="AT316" s="171">
        <f>SUM('General Liability'!CC$90)*$BI316</f>
        <v>618.36924401338968</v>
      </c>
      <c r="AU316" s="171">
        <f>SUM('General Liability'!CD$90)*$BI316</f>
        <v>636.92032133379143</v>
      </c>
      <c r="AV316" s="171">
        <f>SUM('General Liability'!CE$90)*$BI316</f>
        <v>636.92032133379143</v>
      </c>
      <c r="AW316" s="171">
        <f>SUM('General Liability'!CF$90)*$BI316</f>
        <v>636.92032133379143</v>
      </c>
      <c r="AX316" s="171">
        <f>SUM('General Liability'!CG$90)*$BI316</f>
        <v>636.92032133379143</v>
      </c>
      <c r="AY316" s="171">
        <f>SUM('General Liability'!CH$90)*$BI316</f>
        <v>636.92032133379143</v>
      </c>
      <c r="AZ316" s="171">
        <f>SUM('General Liability'!CI$90)*$BI316</f>
        <v>636.92032133379143</v>
      </c>
      <c r="BA316" s="171">
        <f>SUM('General Liability'!CJ$90)*$BI316</f>
        <v>636.92032133379143</v>
      </c>
      <c r="BB316" s="171">
        <f>SUM('General Liability'!CK$90)*$BI316</f>
        <v>636.92032133379143</v>
      </c>
      <c r="BC316" s="171">
        <f>SUM('General Liability'!CL$90)*$BI316</f>
        <v>636.92032133379143</v>
      </c>
      <c r="BD316" s="171">
        <f>SUM('General Liability'!CM$90)*$BI316</f>
        <v>636.92032133379143</v>
      </c>
      <c r="BE316" s="171">
        <f>SUM('General Liability'!CN$90)*$BI316</f>
        <v>636.92032133379143</v>
      </c>
      <c r="BF316" s="171">
        <f>SUM('General Liability'!CO$90)*$BI316</f>
        <v>636.92032133379143</v>
      </c>
      <c r="BG316" s="171">
        <f>SUM('General Liability'!CP$90)*$BI316</f>
        <v>656.02793097380527</v>
      </c>
      <c r="BI316" s="174">
        <f>SUMIF(Revenue!$P:$P,'GL - Import (US)'!$F316,Revenue!$F:$F)</f>
        <v>3.892397648514994E-2</v>
      </c>
    </row>
    <row r="317" spans="1:61" s="173" customFormat="1" ht="12.75" hidden="1" customHeight="1">
      <c r="A317" s="179" t="s">
        <v>472</v>
      </c>
      <c r="B317" s="179" t="s">
        <v>609</v>
      </c>
      <c r="C317" s="170" t="str" cm="1">
        <f t="array" ref="C317">IFERROR(INDEX('Legal Entity'!B:B,MATCH('GL - Import (US)'!F317,'Legal Entity'!A:A,0),0),0)</f>
        <v>1172 - COMMUNITY UTILITIES OF ALABAMA, INC.       </v>
      </c>
      <c r="D317" s="170" t="str" cm="1">
        <f t="array" ref="D317">IFERROR(INDEX('Legal Entity'!C:C,MATCH(F317,'Legal Entity'!A:A,0),0),0)</f>
        <v>US</v>
      </c>
      <c r="E317" s="170" t="s">
        <v>631</v>
      </c>
      <c r="F317" s="170" t="s">
        <v>648</v>
      </c>
      <c r="G317" s="170"/>
      <c r="H317" s="171">
        <f>SUM('General Liability'!AQ$90)*$BI317</f>
        <v>61.50621338449848</v>
      </c>
      <c r="I317" s="171">
        <f>SUM('General Liability'!AR$90)*$BI317</f>
        <v>61.50621338449848</v>
      </c>
      <c r="J317" s="171">
        <f>SUM('General Liability'!AS$90)*$BI317</f>
        <v>61.50621338449848</v>
      </c>
      <c r="K317" s="171">
        <f>SUM('General Liability'!AT$90)*$BI317</f>
        <v>71.990939399879053</v>
      </c>
      <c r="L317" s="171">
        <f>SUM('General Liability'!AU$90)*$BI317</f>
        <v>71.990939399879053</v>
      </c>
      <c r="M317" s="171">
        <f>SUM('General Liability'!AV$90)*$BI317</f>
        <v>71.990939399879053</v>
      </c>
      <c r="N317" s="171">
        <f>SUM('General Liability'!AW$90)*$BI317</f>
        <v>71.990939399879053</v>
      </c>
      <c r="O317" s="171">
        <f>SUM('General Liability'!AX$90)*$BI317</f>
        <v>71.990939399879053</v>
      </c>
      <c r="P317" s="171">
        <f>SUM('General Liability'!AY$90)*$BI317</f>
        <v>71.990939399879053</v>
      </c>
      <c r="Q317" s="171">
        <f>SUM('General Liability'!AZ$90)*$BI317</f>
        <v>71.990939399879053</v>
      </c>
      <c r="R317" s="171">
        <f>SUM('General Liability'!BA$90)*$BI317</f>
        <v>71.990939399879053</v>
      </c>
      <c r="S317" s="171">
        <f>SUM('General Liability'!BB$90)*$BI317</f>
        <v>71.990939399879053</v>
      </c>
      <c r="T317" s="171">
        <f>SUM('General Liability'!BC$90)*$BI317</f>
        <v>71.990939399879053</v>
      </c>
      <c r="U317" s="171">
        <f>SUM('General Liability'!BD$90)*$BI317</f>
        <v>71.990939399879053</v>
      </c>
      <c r="V317" s="171">
        <f>SUM('General Liability'!BE$90)*$BI317</f>
        <v>71.990939399879053</v>
      </c>
      <c r="W317" s="171">
        <f>SUM('General Liability'!BF$90)*$BI317</f>
        <v>77.390259854869981</v>
      </c>
      <c r="X317" s="171">
        <f>SUM('General Liability'!BG$90)*$BI317</f>
        <v>77.390259854869981</v>
      </c>
      <c r="Y317" s="171">
        <f>SUM('General Liability'!BH$90)*$BI317</f>
        <v>77.390259854869981</v>
      </c>
      <c r="Z317" s="171">
        <f>SUM('General Liability'!BI$90)*$BI317</f>
        <v>77.390259854869981</v>
      </c>
      <c r="AA317" s="171">
        <f>SUM('General Liability'!BJ$90)*$BI317</f>
        <v>77.390259854869981</v>
      </c>
      <c r="AB317" s="171">
        <f>SUM('General Liability'!BK$90)*$BI317</f>
        <v>77.390259854869981</v>
      </c>
      <c r="AC317" s="171">
        <f>SUM('General Liability'!BL$90)*$BI317</f>
        <v>77.390259854869981</v>
      </c>
      <c r="AD317" s="171">
        <f>SUM('General Liability'!BM$90)*$BI317</f>
        <v>77.390259854869981</v>
      </c>
      <c r="AE317" s="171">
        <f>SUM('General Liability'!BN$90)*$BI317</f>
        <v>77.390259854869981</v>
      </c>
      <c r="AF317" s="171">
        <f>SUM('General Liability'!BO$90)*$BI317</f>
        <v>77.390259854869981</v>
      </c>
      <c r="AG317" s="171">
        <f>SUM('General Liability'!BP$90)*$BI317</f>
        <v>77.390259854869981</v>
      </c>
      <c r="AH317" s="171">
        <f>SUM('General Liability'!BQ$90)*$BI317</f>
        <v>77.390259854869981</v>
      </c>
      <c r="AI317" s="171">
        <f>SUM('General Liability'!BR$90)*$BI317</f>
        <v>83.194529343985224</v>
      </c>
      <c r="AJ317" s="171">
        <f>SUM('General Liability'!BS$90)*$BI317</f>
        <v>83.194529343985224</v>
      </c>
      <c r="AK317" s="171">
        <f>SUM('General Liability'!BT$90)*$BI317</f>
        <v>83.194529343985224</v>
      </c>
      <c r="AL317" s="171">
        <f>SUM('General Liability'!BU$90)*$BI317</f>
        <v>83.194529343985224</v>
      </c>
      <c r="AM317" s="171">
        <f>SUM('General Liability'!BV$90)*$BI317</f>
        <v>83.194529343985224</v>
      </c>
      <c r="AN317" s="171">
        <f>SUM('General Liability'!BW$90)*$BI317</f>
        <v>83.194529343985224</v>
      </c>
      <c r="AO317" s="171">
        <f>SUM('General Liability'!BX$90)*$BI317</f>
        <v>83.194529343985224</v>
      </c>
      <c r="AP317" s="171">
        <f>SUM('General Liability'!BY$90)*$BI317</f>
        <v>83.194529343985224</v>
      </c>
      <c r="AQ317" s="171">
        <f>SUM('General Liability'!BZ$90)*$BI317</f>
        <v>83.194529343985224</v>
      </c>
      <c r="AR317" s="171">
        <f>SUM('General Liability'!CA$90)*$BI317</f>
        <v>83.194529343985224</v>
      </c>
      <c r="AS317" s="171">
        <f>SUM('General Liability'!CB$90)*$BI317</f>
        <v>83.194529343985224</v>
      </c>
      <c r="AT317" s="171">
        <f>SUM('General Liability'!CC$90)*$BI317</f>
        <v>83.194529343985224</v>
      </c>
      <c r="AU317" s="171">
        <f>SUM('General Liability'!CD$90)*$BI317</f>
        <v>85.690365224304784</v>
      </c>
      <c r="AV317" s="171">
        <f>SUM('General Liability'!CE$90)*$BI317</f>
        <v>85.690365224304784</v>
      </c>
      <c r="AW317" s="171">
        <f>SUM('General Liability'!CF$90)*$BI317</f>
        <v>85.690365224304784</v>
      </c>
      <c r="AX317" s="171">
        <f>SUM('General Liability'!CG$90)*$BI317</f>
        <v>85.690365224304784</v>
      </c>
      <c r="AY317" s="171">
        <f>SUM('General Liability'!CH$90)*$BI317</f>
        <v>85.690365224304784</v>
      </c>
      <c r="AZ317" s="171">
        <f>SUM('General Liability'!CI$90)*$BI317</f>
        <v>85.690365224304784</v>
      </c>
      <c r="BA317" s="171">
        <f>SUM('General Liability'!CJ$90)*$BI317</f>
        <v>85.690365224304784</v>
      </c>
      <c r="BB317" s="171">
        <f>SUM('General Liability'!CK$90)*$BI317</f>
        <v>85.690365224304784</v>
      </c>
      <c r="BC317" s="171">
        <f>SUM('General Liability'!CL$90)*$BI317</f>
        <v>85.690365224304784</v>
      </c>
      <c r="BD317" s="171">
        <f>SUM('General Liability'!CM$90)*$BI317</f>
        <v>85.690365224304784</v>
      </c>
      <c r="BE317" s="171">
        <f>SUM('General Liability'!CN$90)*$BI317</f>
        <v>85.690365224304784</v>
      </c>
      <c r="BF317" s="171">
        <f>SUM('General Liability'!CO$90)*$BI317</f>
        <v>85.690365224304784</v>
      </c>
      <c r="BG317" s="171">
        <f>SUM('General Liability'!CP$90)*$BI317</f>
        <v>88.261076181033928</v>
      </c>
      <c r="BI317" s="174">
        <f>SUMIF(Revenue!$P:$P,'GL - Import (US)'!$F317,Revenue!$F:$F)</f>
        <v>5.2367771121040402E-3</v>
      </c>
    </row>
    <row r="318" spans="1:61" s="173" customFormat="1" ht="12.75" hidden="1" customHeight="1">
      <c r="A318" s="179" t="s">
        <v>472</v>
      </c>
      <c r="B318" s="179" t="s">
        <v>609</v>
      </c>
      <c r="C318" s="170" t="str" cm="1">
        <f t="array" ref="C318">IFERROR(INDEX('Legal Entity'!B:B,MATCH('GL - Import (US)'!F318,'Legal Entity'!A:A,0),0),0)</f>
        <v>1118 - TENNESSEE WATER SERVICE, INC.</v>
      </c>
      <c r="D318" s="170" t="str" cm="1">
        <f t="array" ref="D318">IFERROR(INDEX('Legal Entity'!C:C,MATCH(F318,'Legal Entity'!A:A,0),0),0)</f>
        <v>US</v>
      </c>
      <c r="E318" s="170" t="s">
        <v>631</v>
      </c>
      <c r="F318" s="170" t="s">
        <v>15</v>
      </c>
      <c r="G318" s="170"/>
      <c r="H318" s="171">
        <f>SUM('General Liability'!AQ$90)*$BI318</f>
        <v>15.685100899154001</v>
      </c>
      <c r="I318" s="171">
        <f>SUM('General Liability'!AR$90)*$BI318</f>
        <v>15.685100899154001</v>
      </c>
      <c r="J318" s="171">
        <f>SUM('General Liability'!AS$90)*$BI318</f>
        <v>15.685100899154001</v>
      </c>
      <c r="K318" s="171">
        <f>SUM('General Liability'!AT$90)*$BI318</f>
        <v>18.358879309526387</v>
      </c>
      <c r="L318" s="171">
        <f>SUM('General Liability'!AU$90)*$BI318</f>
        <v>18.358879309526387</v>
      </c>
      <c r="M318" s="171">
        <f>SUM('General Liability'!AV$90)*$BI318</f>
        <v>18.358879309526387</v>
      </c>
      <c r="N318" s="171">
        <f>SUM('General Liability'!AW$90)*$BI318</f>
        <v>18.358879309526387</v>
      </c>
      <c r="O318" s="171">
        <f>SUM('General Liability'!AX$90)*$BI318</f>
        <v>18.358879309526387</v>
      </c>
      <c r="P318" s="171">
        <f>SUM('General Liability'!AY$90)*$BI318</f>
        <v>18.358879309526387</v>
      </c>
      <c r="Q318" s="171">
        <f>SUM('General Liability'!AZ$90)*$BI318</f>
        <v>18.358879309526387</v>
      </c>
      <c r="R318" s="171">
        <f>SUM('General Liability'!BA$90)*$BI318</f>
        <v>18.358879309526387</v>
      </c>
      <c r="S318" s="171">
        <f>SUM('General Liability'!BB$90)*$BI318</f>
        <v>18.358879309526387</v>
      </c>
      <c r="T318" s="171">
        <f>SUM('General Liability'!BC$90)*$BI318</f>
        <v>18.358879309526387</v>
      </c>
      <c r="U318" s="171">
        <f>SUM('General Liability'!BD$90)*$BI318</f>
        <v>18.358879309526387</v>
      </c>
      <c r="V318" s="171">
        <f>SUM('General Liability'!BE$90)*$BI318</f>
        <v>18.358879309526387</v>
      </c>
      <c r="W318" s="171">
        <f>SUM('General Liability'!BF$90)*$BI318</f>
        <v>19.735795257740868</v>
      </c>
      <c r="X318" s="171">
        <f>SUM('General Liability'!BG$90)*$BI318</f>
        <v>19.735795257740868</v>
      </c>
      <c r="Y318" s="171">
        <f>SUM('General Liability'!BH$90)*$BI318</f>
        <v>19.735795257740868</v>
      </c>
      <c r="Z318" s="171">
        <f>SUM('General Liability'!BI$90)*$BI318</f>
        <v>19.735795257740868</v>
      </c>
      <c r="AA318" s="171">
        <f>SUM('General Liability'!BJ$90)*$BI318</f>
        <v>19.735795257740868</v>
      </c>
      <c r="AB318" s="171">
        <f>SUM('General Liability'!BK$90)*$BI318</f>
        <v>19.735795257740868</v>
      </c>
      <c r="AC318" s="171">
        <f>SUM('General Liability'!BL$90)*$BI318</f>
        <v>19.735795257740868</v>
      </c>
      <c r="AD318" s="171">
        <f>SUM('General Liability'!BM$90)*$BI318</f>
        <v>19.735795257740868</v>
      </c>
      <c r="AE318" s="171">
        <f>SUM('General Liability'!BN$90)*$BI318</f>
        <v>19.735795257740868</v>
      </c>
      <c r="AF318" s="171">
        <f>SUM('General Liability'!BO$90)*$BI318</f>
        <v>19.735795257740868</v>
      </c>
      <c r="AG318" s="171">
        <f>SUM('General Liability'!BP$90)*$BI318</f>
        <v>19.735795257740868</v>
      </c>
      <c r="AH318" s="171">
        <f>SUM('General Liability'!BQ$90)*$BI318</f>
        <v>19.735795257740868</v>
      </c>
      <c r="AI318" s="171">
        <f>SUM('General Liability'!BR$90)*$BI318</f>
        <v>21.215979902071432</v>
      </c>
      <c r="AJ318" s="171">
        <f>SUM('General Liability'!BS$90)*$BI318</f>
        <v>21.215979902071432</v>
      </c>
      <c r="AK318" s="171">
        <f>SUM('General Liability'!BT$90)*$BI318</f>
        <v>21.215979902071432</v>
      </c>
      <c r="AL318" s="171">
        <f>SUM('General Liability'!BU$90)*$BI318</f>
        <v>21.215979902071432</v>
      </c>
      <c r="AM318" s="171">
        <f>SUM('General Liability'!BV$90)*$BI318</f>
        <v>21.215979902071432</v>
      </c>
      <c r="AN318" s="171">
        <f>SUM('General Liability'!BW$90)*$BI318</f>
        <v>21.215979902071432</v>
      </c>
      <c r="AO318" s="171">
        <f>SUM('General Liability'!BX$90)*$BI318</f>
        <v>21.215979902071432</v>
      </c>
      <c r="AP318" s="171">
        <f>SUM('General Liability'!BY$90)*$BI318</f>
        <v>21.215979902071432</v>
      </c>
      <c r="AQ318" s="171">
        <f>SUM('General Liability'!BZ$90)*$BI318</f>
        <v>21.215979902071432</v>
      </c>
      <c r="AR318" s="171">
        <f>SUM('General Liability'!CA$90)*$BI318</f>
        <v>21.215979902071432</v>
      </c>
      <c r="AS318" s="171">
        <f>SUM('General Liability'!CB$90)*$BI318</f>
        <v>21.215979902071432</v>
      </c>
      <c r="AT318" s="171">
        <f>SUM('General Liability'!CC$90)*$BI318</f>
        <v>21.215979902071432</v>
      </c>
      <c r="AU318" s="171">
        <f>SUM('General Liability'!CD$90)*$BI318</f>
        <v>21.852459299133574</v>
      </c>
      <c r="AV318" s="171">
        <f>SUM('General Liability'!CE$90)*$BI318</f>
        <v>21.852459299133574</v>
      </c>
      <c r="AW318" s="171">
        <f>SUM('General Liability'!CF$90)*$BI318</f>
        <v>21.852459299133574</v>
      </c>
      <c r="AX318" s="171">
        <f>SUM('General Liability'!CG$90)*$BI318</f>
        <v>21.852459299133574</v>
      </c>
      <c r="AY318" s="171">
        <f>SUM('General Liability'!CH$90)*$BI318</f>
        <v>21.852459299133574</v>
      </c>
      <c r="AZ318" s="171">
        <f>SUM('General Liability'!CI$90)*$BI318</f>
        <v>21.852459299133574</v>
      </c>
      <c r="BA318" s="171">
        <f>SUM('General Liability'!CJ$90)*$BI318</f>
        <v>21.852459299133574</v>
      </c>
      <c r="BB318" s="171">
        <f>SUM('General Liability'!CK$90)*$BI318</f>
        <v>21.852459299133574</v>
      </c>
      <c r="BC318" s="171">
        <f>SUM('General Liability'!CL$90)*$BI318</f>
        <v>21.852459299133574</v>
      </c>
      <c r="BD318" s="171">
        <f>SUM('General Liability'!CM$90)*$BI318</f>
        <v>21.852459299133574</v>
      </c>
      <c r="BE318" s="171">
        <f>SUM('General Liability'!CN$90)*$BI318</f>
        <v>21.852459299133574</v>
      </c>
      <c r="BF318" s="171">
        <f>SUM('General Liability'!CO$90)*$BI318</f>
        <v>21.852459299133574</v>
      </c>
      <c r="BG318" s="171">
        <f>SUM('General Liability'!CP$90)*$BI318</f>
        <v>22.508033078107584</v>
      </c>
      <c r="BI318" s="174">
        <f>SUMIF(Revenue!$P:$P,'GL - Import (US)'!$F318,Revenue!$F:$F)</f>
        <v>1.3354647094960639E-3</v>
      </c>
    </row>
    <row r="319" spans="1:61" s="173" customFormat="1" ht="12.75" hidden="1" customHeight="1">
      <c r="A319" s="179" t="s">
        <v>472</v>
      </c>
      <c r="B319" s="179" t="s">
        <v>609</v>
      </c>
      <c r="C319" s="170" t="str" cm="1">
        <f t="array" ref="C319">IFERROR(INDEX('Legal Entity'!B:B,MATCH('GL - Import (US)'!F319,'Legal Entity'!A:A,0),0),0)</f>
        <v>1610 - Corix Utilities Systems (Georgia) Inc.</v>
      </c>
      <c r="D319" s="170" t="str" cm="1">
        <f t="array" ref="D319">IFERROR(INDEX('Legal Entity'!C:C,MATCH(F319,'Legal Entity'!A:A,0),0),0)</f>
        <v>US</v>
      </c>
      <c r="E319" s="170" t="s">
        <v>631</v>
      </c>
      <c r="F319" s="170" t="s">
        <v>270</v>
      </c>
      <c r="G319" s="170"/>
      <c r="H319" s="171">
        <f>SUM('General Liability'!AQ$90)*$BI319</f>
        <v>8.1589805497010293</v>
      </c>
      <c r="I319" s="171">
        <f>SUM('General Liability'!AR$90)*$BI319</f>
        <v>8.1589805497010293</v>
      </c>
      <c r="J319" s="171">
        <f>SUM('General Liability'!AS$90)*$BI319</f>
        <v>8.1589805497010293</v>
      </c>
      <c r="K319" s="171">
        <f>SUM('General Liability'!AT$90)*$BI319</f>
        <v>9.5498103686928513</v>
      </c>
      <c r="L319" s="171">
        <f>SUM('General Liability'!AU$90)*$BI319</f>
        <v>9.5498103686928513</v>
      </c>
      <c r="M319" s="171">
        <f>SUM('General Liability'!AV$90)*$BI319</f>
        <v>9.5498103686928513</v>
      </c>
      <c r="N319" s="171">
        <f>SUM('General Liability'!AW$90)*$BI319</f>
        <v>9.5498103686928513</v>
      </c>
      <c r="O319" s="171">
        <f>SUM('General Liability'!AX$90)*$BI319</f>
        <v>9.5498103686928513</v>
      </c>
      <c r="P319" s="171">
        <f>SUM('General Liability'!AY$90)*$BI319</f>
        <v>9.5498103686928513</v>
      </c>
      <c r="Q319" s="171">
        <f>SUM('General Liability'!AZ$90)*$BI319</f>
        <v>9.5498103686928513</v>
      </c>
      <c r="R319" s="171">
        <f>SUM('General Liability'!BA$90)*$BI319</f>
        <v>9.5498103686928513</v>
      </c>
      <c r="S319" s="171">
        <f>SUM('General Liability'!BB$90)*$BI319</f>
        <v>9.5498103686928513</v>
      </c>
      <c r="T319" s="171">
        <f>SUM('General Liability'!BC$90)*$BI319</f>
        <v>9.5498103686928513</v>
      </c>
      <c r="U319" s="171">
        <f>SUM('General Liability'!BD$90)*$BI319</f>
        <v>9.5498103686928513</v>
      </c>
      <c r="V319" s="171">
        <f>SUM('General Liability'!BE$90)*$BI319</f>
        <v>9.5498103686928513</v>
      </c>
      <c r="W319" s="171">
        <f>SUM('General Liability'!BF$90)*$BI319</f>
        <v>10.266046146344816</v>
      </c>
      <c r="X319" s="171">
        <f>SUM('General Liability'!BG$90)*$BI319</f>
        <v>10.266046146344816</v>
      </c>
      <c r="Y319" s="171">
        <f>SUM('General Liability'!BH$90)*$BI319</f>
        <v>10.266046146344816</v>
      </c>
      <c r="Z319" s="171">
        <f>SUM('General Liability'!BI$90)*$BI319</f>
        <v>10.266046146344816</v>
      </c>
      <c r="AA319" s="171">
        <f>SUM('General Liability'!BJ$90)*$BI319</f>
        <v>10.266046146344816</v>
      </c>
      <c r="AB319" s="171">
        <f>SUM('General Liability'!BK$90)*$BI319</f>
        <v>10.266046146344816</v>
      </c>
      <c r="AC319" s="171">
        <f>SUM('General Liability'!BL$90)*$BI319</f>
        <v>10.266046146344816</v>
      </c>
      <c r="AD319" s="171">
        <f>SUM('General Liability'!BM$90)*$BI319</f>
        <v>10.266046146344816</v>
      </c>
      <c r="AE319" s="171">
        <f>SUM('General Liability'!BN$90)*$BI319</f>
        <v>10.266046146344816</v>
      </c>
      <c r="AF319" s="171">
        <f>SUM('General Liability'!BO$90)*$BI319</f>
        <v>10.266046146344816</v>
      </c>
      <c r="AG319" s="171">
        <f>SUM('General Liability'!BP$90)*$BI319</f>
        <v>10.266046146344816</v>
      </c>
      <c r="AH319" s="171">
        <f>SUM('General Liability'!BQ$90)*$BI319</f>
        <v>10.266046146344816</v>
      </c>
      <c r="AI319" s="171">
        <f>SUM('General Liability'!BR$90)*$BI319</f>
        <v>11.035999607320676</v>
      </c>
      <c r="AJ319" s="171">
        <f>SUM('General Liability'!BS$90)*$BI319</f>
        <v>11.035999607320676</v>
      </c>
      <c r="AK319" s="171">
        <f>SUM('General Liability'!BT$90)*$BI319</f>
        <v>11.035999607320676</v>
      </c>
      <c r="AL319" s="171">
        <f>SUM('General Liability'!BU$90)*$BI319</f>
        <v>11.035999607320676</v>
      </c>
      <c r="AM319" s="171">
        <f>SUM('General Liability'!BV$90)*$BI319</f>
        <v>11.035999607320676</v>
      </c>
      <c r="AN319" s="171">
        <f>SUM('General Liability'!BW$90)*$BI319</f>
        <v>11.035999607320676</v>
      </c>
      <c r="AO319" s="171">
        <f>SUM('General Liability'!BX$90)*$BI319</f>
        <v>11.035999607320676</v>
      </c>
      <c r="AP319" s="171">
        <f>SUM('General Liability'!BY$90)*$BI319</f>
        <v>11.035999607320676</v>
      </c>
      <c r="AQ319" s="171">
        <f>SUM('General Liability'!BZ$90)*$BI319</f>
        <v>11.035999607320676</v>
      </c>
      <c r="AR319" s="171">
        <f>SUM('General Liability'!CA$90)*$BI319</f>
        <v>11.035999607320676</v>
      </c>
      <c r="AS319" s="171">
        <f>SUM('General Liability'!CB$90)*$BI319</f>
        <v>11.035999607320676</v>
      </c>
      <c r="AT319" s="171">
        <f>SUM('General Liability'!CC$90)*$BI319</f>
        <v>11.035999607320676</v>
      </c>
      <c r="AU319" s="171">
        <f>SUM('General Liability'!CD$90)*$BI319</f>
        <v>11.367079595540297</v>
      </c>
      <c r="AV319" s="171">
        <f>SUM('General Liability'!CE$90)*$BI319</f>
        <v>11.367079595540297</v>
      </c>
      <c r="AW319" s="171">
        <f>SUM('General Liability'!CF$90)*$BI319</f>
        <v>11.367079595540297</v>
      </c>
      <c r="AX319" s="171">
        <f>SUM('General Liability'!CG$90)*$BI319</f>
        <v>11.367079595540297</v>
      </c>
      <c r="AY319" s="171">
        <f>SUM('General Liability'!CH$90)*$BI319</f>
        <v>11.367079595540297</v>
      </c>
      <c r="AZ319" s="171">
        <f>SUM('General Liability'!CI$90)*$BI319</f>
        <v>11.367079595540297</v>
      </c>
      <c r="BA319" s="171">
        <f>SUM('General Liability'!CJ$90)*$BI319</f>
        <v>11.367079595540297</v>
      </c>
      <c r="BB319" s="171">
        <f>SUM('General Liability'!CK$90)*$BI319</f>
        <v>11.367079595540297</v>
      </c>
      <c r="BC319" s="171">
        <f>SUM('General Liability'!CL$90)*$BI319</f>
        <v>11.367079595540297</v>
      </c>
      <c r="BD319" s="171">
        <f>SUM('General Liability'!CM$90)*$BI319</f>
        <v>11.367079595540297</v>
      </c>
      <c r="BE319" s="171">
        <f>SUM('General Liability'!CN$90)*$BI319</f>
        <v>11.367079595540297</v>
      </c>
      <c r="BF319" s="171">
        <f>SUM('General Liability'!CO$90)*$BI319</f>
        <v>11.367079595540297</v>
      </c>
      <c r="BG319" s="171">
        <f>SUM('General Liability'!CP$90)*$BI319</f>
        <v>11.708091983406506</v>
      </c>
      <c r="BI319" s="174">
        <f>SUMIF(Revenue!$P:$P,'GL - Import (US)'!$F319,Revenue!$F:$F)</f>
        <v>6.9467392397700248E-4</v>
      </c>
    </row>
    <row r="320" spans="1:61" s="173" customFormat="1" ht="12.75" hidden="1" customHeight="1">
      <c r="A320" s="179" t="s">
        <v>472</v>
      </c>
      <c r="B320" s="179" t="s">
        <v>609</v>
      </c>
      <c r="C320" s="170" t="str" cm="1">
        <f t="array" ref="C320">IFERROR(INDEX('Legal Entity'!B:B,MATCH('GL - Import (US)'!F320,'Legal Entity'!A:A,0),0),0)</f>
        <v>1610 - Corix Utilities Systems (Georgia) Inc.</v>
      </c>
      <c r="D320" s="170" t="str" cm="1">
        <f t="array" ref="D320">IFERROR(INDEX('Legal Entity'!C:C,MATCH(F320,'Legal Entity'!A:A,0),0),0)</f>
        <v>US</v>
      </c>
      <c r="E320" s="170" t="s">
        <v>631</v>
      </c>
      <c r="F320" s="170" t="s">
        <v>278</v>
      </c>
      <c r="G320" s="170"/>
      <c r="H320" s="171">
        <f>SUM('General Liability'!AQ$90)*$BI320</f>
        <v>11.615954032859163</v>
      </c>
      <c r="I320" s="171">
        <f>SUM('General Liability'!AR$90)*$BI320</f>
        <v>11.615954032859163</v>
      </c>
      <c r="J320" s="171">
        <f>SUM('General Liability'!AS$90)*$BI320</f>
        <v>11.615954032859163</v>
      </c>
      <c r="K320" s="171">
        <f>SUM('General Liability'!AT$90)*$BI320</f>
        <v>13.596080734537701</v>
      </c>
      <c r="L320" s="171">
        <f>SUM('General Liability'!AU$90)*$BI320</f>
        <v>13.596080734537701</v>
      </c>
      <c r="M320" s="171">
        <f>SUM('General Liability'!AV$90)*$BI320</f>
        <v>13.596080734537701</v>
      </c>
      <c r="N320" s="171">
        <f>SUM('General Liability'!AW$90)*$BI320</f>
        <v>13.596080734537701</v>
      </c>
      <c r="O320" s="171">
        <f>SUM('General Liability'!AX$90)*$BI320</f>
        <v>13.596080734537701</v>
      </c>
      <c r="P320" s="171">
        <f>SUM('General Liability'!AY$90)*$BI320</f>
        <v>13.596080734537701</v>
      </c>
      <c r="Q320" s="171">
        <f>SUM('General Liability'!AZ$90)*$BI320</f>
        <v>13.596080734537701</v>
      </c>
      <c r="R320" s="171">
        <f>SUM('General Liability'!BA$90)*$BI320</f>
        <v>13.596080734537701</v>
      </c>
      <c r="S320" s="171">
        <f>SUM('General Liability'!BB$90)*$BI320</f>
        <v>13.596080734537701</v>
      </c>
      <c r="T320" s="171">
        <f>SUM('General Liability'!BC$90)*$BI320</f>
        <v>13.596080734537701</v>
      </c>
      <c r="U320" s="171">
        <f>SUM('General Liability'!BD$90)*$BI320</f>
        <v>13.596080734537701</v>
      </c>
      <c r="V320" s="171">
        <f>SUM('General Liability'!BE$90)*$BI320</f>
        <v>13.596080734537701</v>
      </c>
      <c r="W320" s="171">
        <f>SUM('General Liability'!BF$90)*$BI320</f>
        <v>14.615786789628029</v>
      </c>
      <c r="X320" s="171">
        <f>SUM('General Liability'!BG$90)*$BI320</f>
        <v>14.615786789628029</v>
      </c>
      <c r="Y320" s="171">
        <f>SUM('General Liability'!BH$90)*$BI320</f>
        <v>14.615786789628029</v>
      </c>
      <c r="Z320" s="171">
        <f>SUM('General Liability'!BI$90)*$BI320</f>
        <v>14.615786789628029</v>
      </c>
      <c r="AA320" s="171">
        <f>SUM('General Liability'!BJ$90)*$BI320</f>
        <v>14.615786789628029</v>
      </c>
      <c r="AB320" s="171">
        <f>SUM('General Liability'!BK$90)*$BI320</f>
        <v>14.615786789628029</v>
      </c>
      <c r="AC320" s="171">
        <f>SUM('General Liability'!BL$90)*$BI320</f>
        <v>14.615786789628029</v>
      </c>
      <c r="AD320" s="171">
        <f>SUM('General Liability'!BM$90)*$BI320</f>
        <v>14.615786789628029</v>
      </c>
      <c r="AE320" s="171">
        <f>SUM('General Liability'!BN$90)*$BI320</f>
        <v>14.615786789628029</v>
      </c>
      <c r="AF320" s="171">
        <f>SUM('General Liability'!BO$90)*$BI320</f>
        <v>14.615786789628029</v>
      </c>
      <c r="AG320" s="171">
        <f>SUM('General Liability'!BP$90)*$BI320</f>
        <v>14.615786789628029</v>
      </c>
      <c r="AH320" s="171">
        <f>SUM('General Liability'!BQ$90)*$BI320</f>
        <v>14.615786789628029</v>
      </c>
      <c r="AI320" s="171">
        <f>SUM('General Liability'!BR$90)*$BI320</f>
        <v>15.71197079885013</v>
      </c>
      <c r="AJ320" s="171">
        <f>SUM('General Liability'!BS$90)*$BI320</f>
        <v>15.71197079885013</v>
      </c>
      <c r="AK320" s="171">
        <f>SUM('General Liability'!BT$90)*$BI320</f>
        <v>15.71197079885013</v>
      </c>
      <c r="AL320" s="171">
        <f>SUM('General Liability'!BU$90)*$BI320</f>
        <v>15.71197079885013</v>
      </c>
      <c r="AM320" s="171">
        <f>SUM('General Liability'!BV$90)*$BI320</f>
        <v>15.71197079885013</v>
      </c>
      <c r="AN320" s="171">
        <f>SUM('General Liability'!BW$90)*$BI320</f>
        <v>15.71197079885013</v>
      </c>
      <c r="AO320" s="171">
        <f>SUM('General Liability'!BX$90)*$BI320</f>
        <v>15.71197079885013</v>
      </c>
      <c r="AP320" s="171">
        <f>SUM('General Liability'!BY$90)*$BI320</f>
        <v>15.71197079885013</v>
      </c>
      <c r="AQ320" s="171">
        <f>SUM('General Liability'!BZ$90)*$BI320</f>
        <v>15.71197079885013</v>
      </c>
      <c r="AR320" s="171">
        <f>SUM('General Liability'!CA$90)*$BI320</f>
        <v>15.71197079885013</v>
      </c>
      <c r="AS320" s="171">
        <f>SUM('General Liability'!CB$90)*$BI320</f>
        <v>15.71197079885013</v>
      </c>
      <c r="AT320" s="171">
        <f>SUM('General Liability'!CC$90)*$BI320</f>
        <v>15.71197079885013</v>
      </c>
      <c r="AU320" s="171">
        <f>SUM('General Liability'!CD$90)*$BI320</f>
        <v>16.183329922815634</v>
      </c>
      <c r="AV320" s="171">
        <f>SUM('General Liability'!CE$90)*$BI320</f>
        <v>16.183329922815634</v>
      </c>
      <c r="AW320" s="171">
        <f>SUM('General Liability'!CF$90)*$BI320</f>
        <v>16.183329922815634</v>
      </c>
      <c r="AX320" s="171">
        <f>SUM('General Liability'!CG$90)*$BI320</f>
        <v>16.183329922815634</v>
      </c>
      <c r="AY320" s="171">
        <f>SUM('General Liability'!CH$90)*$BI320</f>
        <v>16.183329922815634</v>
      </c>
      <c r="AZ320" s="171">
        <f>SUM('General Liability'!CI$90)*$BI320</f>
        <v>16.183329922815634</v>
      </c>
      <c r="BA320" s="171">
        <f>SUM('General Liability'!CJ$90)*$BI320</f>
        <v>16.183329922815634</v>
      </c>
      <c r="BB320" s="171">
        <f>SUM('General Liability'!CK$90)*$BI320</f>
        <v>16.183329922815634</v>
      </c>
      <c r="BC320" s="171">
        <f>SUM('General Liability'!CL$90)*$BI320</f>
        <v>16.183329922815634</v>
      </c>
      <c r="BD320" s="171">
        <f>SUM('General Liability'!CM$90)*$BI320</f>
        <v>16.183329922815634</v>
      </c>
      <c r="BE320" s="171">
        <f>SUM('General Liability'!CN$90)*$BI320</f>
        <v>16.183329922815634</v>
      </c>
      <c r="BF320" s="171">
        <f>SUM('General Liability'!CO$90)*$BI320</f>
        <v>16.183329922815634</v>
      </c>
      <c r="BG320" s="171">
        <f>SUM('General Liability'!CP$90)*$BI320</f>
        <v>16.668829820500104</v>
      </c>
      <c r="BI320" s="174">
        <f>SUMIF(Revenue!$P:$P,'GL - Import (US)'!$F320,Revenue!$F:$F)</f>
        <v>9.8900840853682957E-4</v>
      </c>
    </row>
    <row r="321" spans="1:61" s="173" customFormat="1" ht="12.75" hidden="1" customHeight="1">
      <c r="A321" s="179" t="s">
        <v>472</v>
      </c>
      <c r="B321" s="179" t="s">
        <v>609</v>
      </c>
      <c r="C321" s="170" t="str" cm="1">
        <f t="array" ref="C321">IFERROR(INDEX('Legal Entity'!B:B,MATCH('GL - Import (US)'!F321,'Legal Entity'!A:A,0),0),0)</f>
        <v>1610 - Corix Utilities Systems (Georgia) Inc.</v>
      </c>
      <c r="D321" s="170" t="str" cm="1">
        <f t="array" ref="D321">IFERROR(INDEX('Legal Entity'!C:C,MATCH(F321,'Legal Entity'!A:A,0),0),0)</f>
        <v>US</v>
      </c>
      <c r="E321" s="170" t="s">
        <v>631</v>
      </c>
      <c r="F321" s="170" t="s">
        <v>261</v>
      </c>
      <c r="G321" s="170"/>
      <c r="H321" s="171">
        <f>SUM('General Liability'!AQ$90)*$BI321</f>
        <v>1.1645520440590884</v>
      </c>
      <c r="I321" s="171">
        <f>SUM('General Liability'!AR$90)*$BI321</f>
        <v>1.1645520440590884</v>
      </c>
      <c r="J321" s="171">
        <f>SUM('General Liability'!AS$90)*$BI321</f>
        <v>1.1645520440590884</v>
      </c>
      <c r="K321" s="171">
        <f>SUM('General Liability'!AT$90)*$BI321</f>
        <v>1.3630687213300754</v>
      </c>
      <c r="L321" s="171">
        <f>SUM('General Liability'!AU$90)*$BI321</f>
        <v>1.3630687213300754</v>
      </c>
      <c r="M321" s="171">
        <f>SUM('General Liability'!AV$90)*$BI321</f>
        <v>1.3630687213300754</v>
      </c>
      <c r="N321" s="171">
        <f>SUM('General Liability'!AW$90)*$BI321</f>
        <v>1.3630687213300754</v>
      </c>
      <c r="O321" s="171">
        <f>SUM('General Liability'!AX$90)*$BI321</f>
        <v>1.3630687213300754</v>
      </c>
      <c r="P321" s="171">
        <f>SUM('General Liability'!AY$90)*$BI321</f>
        <v>1.3630687213300754</v>
      </c>
      <c r="Q321" s="171">
        <f>SUM('General Liability'!AZ$90)*$BI321</f>
        <v>1.3630687213300754</v>
      </c>
      <c r="R321" s="171">
        <f>SUM('General Liability'!BA$90)*$BI321</f>
        <v>1.3630687213300754</v>
      </c>
      <c r="S321" s="171">
        <f>SUM('General Liability'!BB$90)*$BI321</f>
        <v>1.3630687213300754</v>
      </c>
      <c r="T321" s="171">
        <f>SUM('General Liability'!BC$90)*$BI321</f>
        <v>1.3630687213300754</v>
      </c>
      <c r="U321" s="171">
        <f>SUM('General Liability'!BD$90)*$BI321</f>
        <v>1.3630687213300754</v>
      </c>
      <c r="V321" s="171">
        <f>SUM('General Liability'!BE$90)*$BI321</f>
        <v>1.3630687213300754</v>
      </c>
      <c r="W321" s="171">
        <f>SUM('General Liability'!BF$90)*$BI321</f>
        <v>1.4652988754298313</v>
      </c>
      <c r="X321" s="171">
        <f>SUM('General Liability'!BG$90)*$BI321</f>
        <v>1.4652988754298313</v>
      </c>
      <c r="Y321" s="171">
        <f>SUM('General Liability'!BH$90)*$BI321</f>
        <v>1.4652988754298313</v>
      </c>
      <c r="Z321" s="171">
        <f>SUM('General Liability'!BI$90)*$BI321</f>
        <v>1.4652988754298313</v>
      </c>
      <c r="AA321" s="171">
        <f>SUM('General Liability'!BJ$90)*$BI321</f>
        <v>1.4652988754298313</v>
      </c>
      <c r="AB321" s="171">
        <f>SUM('General Liability'!BK$90)*$BI321</f>
        <v>1.4652988754298313</v>
      </c>
      <c r="AC321" s="171">
        <f>SUM('General Liability'!BL$90)*$BI321</f>
        <v>1.4652988754298313</v>
      </c>
      <c r="AD321" s="171">
        <f>SUM('General Liability'!BM$90)*$BI321</f>
        <v>1.4652988754298313</v>
      </c>
      <c r="AE321" s="171">
        <f>SUM('General Liability'!BN$90)*$BI321</f>
        <v>1.4652988754298313</v>
      </c>
      <c r="AF321" s="171">
        <f>SUM('General Liability'!BO$90)*$BI321</f>
        <v>1.4652988754298313</v>
      </c>
      <c r="AG321" s="171">
        <f>SUM('General Liability'!BP$90)*$BI321</f>
        <v>1.4652988754298313</v>
      </c>
      <c r="AH321" s="171">
        <f>SUM('General Liability'!BQ$90)*$BI321</f>
        <v>1.4652988754298313</v>
      </c>
      <c r="AI321" s="171">
        <f>SUM('General Liability'!BR$90)*$BI321</f>
        <v>1.5751962910870685</v>
      </c>
      <c r="AJ321" s="171">
        <f>SUM('General Liability'!BS$90)*$BI321</f>
        <v>1.5751962910870685</v>
      </c>
      <c r="AK321" s="171">
        <f>SUM('General Liability'!BT$90)*$BI321</f>
        <v>1.5751962910870685</v>
      </c>
      <c r="AL321" s="171">
        <f>SUM('General Liability'!BU$90)*$BI321</f>
        <v>1.5751962910870685</v>
      </c>
      <c r="AM321" s="171">
        <f>SUM('General Liability'!BV$90)*$BI321</f>
        <v>1.5751962910870685</v>
      </c>
      <c r="AN321" s="171">
        <f>SUM('General Liability'!BW$90)*$BI321</f>
        <v>1.5751962910870685</v>
      </c>
      <c r="AO321" s="171">
        <f>SUM('General Liability'!BX$90)*$BI321</f>
        <v>1.5751962910870685</v>
      </c>
      <c r="AP321" s="171">
        <f>SUM('General Liability'!BY$90)*$BI321</f>
        <v>1.5751962910870685</v>
      </c>
      <c r="AQ321" s="171">
        <f>SUM('General Liability'!BZ$90)*$BI321</f>
        <v>1.5751962910870685</v>
      </c>
      <c r="AR321" s="171">
        <f>SUM('General Liability'!CA$90)*$BI321</f>
        <v>1.5751962910870685</v>
      </c>
      <c r="AS321" s="171">
        <f>SUM('General Liability'!CB$90)*$BI321</f>
        <v>1.5751962910870685</v>
      </c>
      <c r="AT321" s="171">
        <f>SUM('General Liability'!CC$90)*$BI321</f>
        <v>1.5751962910870685</v>
      </c>
      <c r="AU321" s="171">
        <f>SUM('General Liability'!CD$90)*$BI321</f>
        <v>1.6224521798196805</v>
      </c>
      <c r="AV321" s="171">
        <f>SUM('General Liability'!CE$90)*$BI321</f>
        <v>1.6224521798196805</v>
      </c>
      <c r="AW321" s="171">
        <f>SUM('General Liability'!CF$90)*$BI321</f>
        <v>1.6224521798196805</v>
      </c>
      <c r="AX321" s="171">
        <f>SUM('General Liability'!CG$90)*$BI321</f>
        <v>1.6224521798196805</v>
      </c>
      <c r="AY321" s="171">
        <f>SUM('General Liability'!CH$90)*$BI321</f>
        <v>1.6224521798196805</v>
      </c>
      <c r="AZ321" s="171">
        <f>SUM('General Liability'!CI$90)*$BI321</f>
        <v>1.6224521798196805</v>
      </c>
      <c r="BA321" s="171">
        <f>SUM('General Liability'!CJ$90)*$BI321</f>
        <v>1.6224521798196805</v>
      </c>
      <c r="BB321" s="171">
        <f>SUM('General Liability'!CK$90)*$BI321</f>
        <v>1.6224521798196805</v>
      </c>
      <c r="BC321" s="171">
        <f>SUM('General Liability'!CL$90)*$BI321</f>
        <v>1.6224521798196805</v>
      </c>
      <c r="BD321" s="171">
        <f>SUM('General Liability'!CM$90)*$BI321</f>
        <v>1.6224521798196805</v>
      </c>
      <c r="BE321" s="171">
        <f>SUM('General Liability'!CN$90)*$BI321</f>
        <v>1.6224521798196805</v>
      </c>
      <c r="BF321" s="171">
        <f>SUM('General Liability'!CO$90)*$BI321</f>
        <v>1.6224521798196805</v>
      </c>
      <c r="BG321" s="171">
        <f>SUM('General Liability'!CP$90)*$BI321</f>
        <v>1.6711257452142709</v>
      </c>
      <c r="BI321" s="174">
        <f>SUMIF(Revenue!$P:$P,'GL - Import (US)'!$F321,Revenue!$F:$F)</f>
        <v>9.9152575887879744E-5</v>
      </c>
    </row>
    <row r="322" spans="1:61" s="173" customFormat="1" ht="12.75" hidden="1" customHeight="1">
      <c r="A322" s="179" t="s">
        <v>472</v>
      </c>
      <c r="B322" s="179" t="s">
        <v>609</v>
      </c>
      <c r="C322" s="170" t="str" cm="1">
        <f t="array" ref="C322">IFERROR(INDEX('Legal Entity'!B:B,MATCH('GL - Import (US)'!F322,'Legal Entity'!A:A,0),0),0)</f>
        <v>1610 - Corix Utilities Systems (Georgia) Inc.</v>
      </c>
      <c r="D322" s="170" t="str" cm="1">
        <f t="array" ref="D322">IFERROR(INDEX('Legal Entity'!C:C,MATCH(F322,'Legal Entity'!A:A,0),0),0)</f>
        <v>US</v>
      </c>
      <c r="E322" s="170" t="s">
        <v>631</v>
      </c>
      <c r="F322" s="170" t="s">
        <v>259</v>
      </c>
      <c r="G322" s="170"/>
      <c r="H322" s="171">
        <f>SUM('General Liability'!AQ$90)*$BI322</f>
        <v>1.6243243726674921</v>
      </c>
      <c r="I322" s="171">
        <f>SUM('General Liability'!AR$90)*$BI322</f>
        <v>1.6243243726674921</v>
      </c>
      <c r="J322" s="171">
        <f>SUM('General Liability'!AS$90)*$BI322</f>
        <v>1.6243243726674921</v>
      </c>
      <c r="K322" s="171">
        <f>SUM('General Liability'!AT$90)*$BI322</f>
        <v>1.9012166583469716</v>
      </c>
      <c r="L322" s="171">
        <f>SUM('General Liability'!AU$90)*$BI322</f>
        <v>1.9012166583469716</v>
      </c>
      <c r="M322" s="171">
        <f>SUM('General Liability'!AV$90)*$BI322</f>
        <v>1.9012166583469716</v>
      </c>
      <c r="N322" s="171">
        <f>SUM('General Liability'!AW$90)*$BI322</f>
        <v>1.9012166583469716</v>
      </c>
      <c r="O322" s="171">
        <f>SUM('General Liability'!AX$90)*$BI322</f>
        <v>1.9012166583469716</v>
      </c>
      <c r="P322" s="171">
        <f>SUM('General Liability'!AY$90)*$BI322</f>
        <v>1.9012166583469716</v>
      </c>
      <c r="Q322" s="171">
        <f>SUM('General Liability'!AZ$90)*$BI322</f>
        <v>1.9012166583469716</v>
      </c>
      <c r="R322" s="171">
        <f>SUM('General Liability'!BA$90)*$BI322</f>
        <v>1.9012166583469716</v>
      </c>
      <c r="S322" s="171">
        <f>SUM('General Liability'!BB$90)*$BI322</f>
        <v>1.9012166583469716</v>
      </c>
      <c r="T322" s="171">
        <f>SUM('General Liability'!BC$90)*$BI322</f>
        <v>1.9012166583469716</v>
      </c>
      <c r="U322" s="171">
        <f>SUM('General Liability'!BD$90)*$BI322</f>
        <v>1.9012166583469716</v>
      </c>
      <c r="V322" s="171">
        <f>SUM('General Liability'!BE$90)*$BI322</f>
        <v>1.9012166583469716</v>
      </c>
      <c r="W322" s="171">
        <f>SUM('General Liability'!BF$90)*$BI322</f>
        <v>2.0438079077229947</v>
      </c>
      <c r="X322" s="171">
        <f>SUM('General Liability'!BG$90)*$BI322</f>
        <v>2.0438079077229947</v>
      </c>
      <c r="Y322" s="171">
        <f>SUM('General Liability'!BH$90)*$BI322</f>
        <v>2.0438079077229947</v>
      </c>
      <c r="Z322" s="171">
        <f>SUM('General Liability'!BI$90)*$BI322</f>
        <v>2.0438079077229947</v>
      </c>
      <c r="AA322" s="171">
        <f>SUM('General Liability'!BJ$90)*$BI322</f>
        <v>2.0438079077229947</v>
      </c>
      <c r="AB322" s="171">
        <f>SUM('General Liability'!BK$90)*$BI322</f>
        <v>2.0438079077229947</v>
      </c>
      <c r="AC322" s="171">
        <f>SUM('General Liability'!BL$90)*$BI322</f>
        <v>2.0438079077229947</v>
      </c>
      <c r="AD322" s="171">
        <f>SUM('General Liability'!BM$90)*$BI322</f>
        <v>2.0438079077229947</v>
      </c>
      <c r="AE322" s="171">
        <f>SUM('General Liability'!BN$90)*$BI322</f>
        <v>2.0438079077229947</v>
      </c>
      <c r="AF322" s="171">
        <f>SUM('General Liability'!BO$90)*$BI322</f>
        <v>2.0438079077229947</v>
      </c>
      <c r="AG322" s="171">
        <f>SUM('General Liability'!BP$90)*$BI322</f>
        <v>2.0438079077229947</v>
      </c>
      <c r="AH322" s="171">
        <f>SUM('General Liability'!BQ$90)*$BI322</f>
        <v>2.0438079077229947</v>
      </c>
      <c r="AI322" s="171">
        <f>SUM('General Liability'!BR$90)*$BI322</f>
        <v>2.197093500802219</v>
      </c>
      <c r="AJ322" s="171">
        <f>SUM('General Liability'!BS$90)*$BI322</f>
        <v>2.197093500802219</v>
      </c>
      <c r="AK322" s="171">
        <f>SUM('General Liability'!BT$90)*$BI322</f>
        <v>2.197093500802219</v>
      </c>
      <c r="AL322" s="171">
        <f>SUM('General Liability'!BU$90)*$BI322</f>
        <v>2.197093500802219</v>
      </c>
      <c r="AM322" s="171">
        <f>SUM('General Liability'!BV$90)*$BI322</f>
        <v>2.197093500802219</v>
      </c>
      <c r="AN322" s="171">
        <f>SUM('General Liability'!BW$90)*$BI322</f>
        <v>2.197093500802219</v>
      </c>
      <c r="AO322" s="171">
        <f>SUM('General Liability'!BX$90)*$BI322</f>
        <v>2.197093500802219</v>
      </c>
      <c r="AP322" s="171">
        <f>SUM('General Liability'!BY$90)*$BI322</f>
        <v>2.197093500802219</v>
      </c>
      <c r="AQ322" s="171">
        <f>SUM('General Liability'!BZ$90)*$BI322</f>
        <v>2.197093500802219</v>
      </c>
      <c r="AR322" s="171">
        <f>SUM('General Liability'!CA$90)*$BI322</f>
        <v>2.197093500802219</v>
      </c>
      <c r="AS322" s="171">
        <f>SUM('General Liability'!CB$90)*$BI322</f>
        <v>2.197093500802219</v>
      </c>
      <c r="AT322" s="171">
        <f>SUM('General Liability'!CC$90)*$BI322</f>
        <v>2.197093500802219</v>
      </c>
      <c r="AU322" s="171">
        <f>SUM('General Liability'!CD$90)*$BI322</f>
        <v>2.2630063058262855</v>
      </c>
      <c r="AV322" s="171">
        <f>SUM('General Liability'!CE$90)*$BI322</f>
        <v>2.2630063058262855</v>
      </c>
      <c r="AW322" s="171">
        <f>SUM('General Liability'!CF$90)*$BI322</f>
        <v>2.2630063058262855</v>
      </c>
      <c r="AX322" s="171">
        <f>SUM('General Liability'!CG$90)*$BI322</f>
        <v>2.2630063058262855</v>
      </c>
      <c r="AY322" s="171">
        <f>SUM('General Liability'!CH$90)*$BI322</f>
        <v>2.2630063058262855</v>
      </c>
      <c r="AZ322" s="171">
        <f>SUM('General Liability'!CI$90)*$BI322</f>
        <v>2.2630063058262855</v>
      </c>
      <c r="BA322" s="171">
        <f>SUM('General Liability'!CJ$90)*$BI322</f>
        <v>2.2630063058262855</v>
      </c>
      <c r="BB322" s="171">
        <f>SUM('General Liability'!CK$90)*$BI322</f>
        <v>2.2630063058262855</v>
      </c>
      <c r="BC322" s="171">
        <f>SUM('General Liability'!CL$90)*$BI322</f>
        <v>2.2630063058262855</v>
      </c>
      <c r="BD322" s="171">
        <f>SUM('General Liability'!CM$90)*$BI322</f>
        <v>2.2630063058262855</v>
      </c>
      <c r="BE322" s="171">
        <f>SUM('General Liability'!CN$90)*$BI322</f>
        <v>2.2630063058262855</v>
      </c>
      <c r="BF322" s="171">
        <f>SUM('General Liability'!CO$90)*$BI322</f>
        <v>2.2630063058262855</v>
      </c>
      <c r="BG322" s="171">
        <f>SUM('General Liability'!CP$90)*$BI322</f>
        <v>2.3308964950010744</v>
      </c>
      <c r="BI322" s="174">
        <f>SUMIF(Revenue!$P:$P,'GL - Import (US)'!$F322,Revenue!$F:$F)</f>
        <v>1.3829862430714545E-4</v>
      </c>
    </row>
    <row r="323" spans="1:61" s="173" customFormat="1" ht="12.75" hidden="1" customHeight="1">
      <c r="A323" s="179" t="s">
        <v>472</v>
      </c>
      <c r="B323" s="179" t="s">
        <v>609</v>
      </c>
      <c r="C323" s="170" t="str" cm="1">
        <f t="array" ref="C323">IFERROR(INDEX('Legal Entity'!B:B,MATCH('GL - Import (US)'!F323,'Legal Entity'!A:A,0),0),0)</f>
        <v>1610 - Corix Utilities Systems (Georgia) Inc.</v>
      </c>
      <c r="D323" s="170" t="str" cm="1">
        <f t="array" ref="D323">IFERROR(INDEX('Legal Entity'!C:C,MATCH(F323,'Legal Entity'!A:A,0),0),0)</f>
        <v>US</v>
      </c>
      <c r="E323" s="170" t="s">
        <v>631</v>
      </c>
      <c r="F323" s="170" t="s">
        <v>260</v>
      </c>
      <c r="G323" s="170"/>
      <c r="H323" s="171">
        <f>SUM('General Liability'!AQ$90)*$BI323</f>
        <v>1.1480014004252888</v>
      </c>
      <c r="I323" s="171">
        <f>SUM('General Liability'!AR$90)*$BI323</f>
        <v>1.1480014004252888</v>
      </c>
      <c r="J323" s="171">
        <f>SUM('General Liability'!AS$90)*$BI323</f>
        <v>1.1480014004252888</v>
      </c>
      <c r="K323" s="171">
        <f>SUM('General Liability'!AT$90)*$BI323</f>
        <v>1.3436967535677069</v>
      </c>
      <c r="L323" s="171">
        <f>SUM('General Liability'!AU$90)*$BI323</f>
        <v>1.3436967535677069</v>
      </c>
      <c r="M323" s="171">
        <f>SUM('General Liability'!AV$90)*$BI323</f>
        <v>1.3436967535677069</v>
      </c>
      <c r="N323" s="171">
        <f>SUM('General Liability'!AW$90)*$BI323</f>
        <v>1.3436967535677069</v>
      </c>
      <c r="O323" s="171">
        <f>SUM('General Liability'!AX$90)*$BI323</f>
        <v>1.3436967535677069</v>
      </c>
      <c r="P323" s="171">
        <f>SUM('General Liability'!AY$90)*$BI323</f>
        <v>1.3436967535677069</v>
      </c>
      <c r="Q323" s="171">
        <f>SUM('General Liability'!AZ$90)*$BI323</f>
        <v>1.3436967535677069</v>
      </c>
      <c r="R323" s="171">
        <f>SUM('General Liability'!BA$90)*$BI323</f>
        <v>1.3436967535677069</v>
      </c>
      <c r="S323" s="171">
        <f>SUM('General Liability'!BB$90)*$BI323</f>
        <v>1.3436967535677069</v>
      </c>
      <c r="T323" s="171">
        <f>SUM('General Liability'!BC$90)*$BI323</f>
        <v>1.3436967535677069</v>
      </c>
      <c r="U323" s="171">
        <f>SUM('General Liability'!BD$90)*$BI323</f>
        <v>1.3436967535677069</v>
      </c>
      <c r="V323" s="171">
        <f>SUM('General Liability'!BE$90)*$BI323</f>
        <v>1.3436967535677069</v>
      </c>
      <c r="W323" s="171">
        <f>SUM('General Liability'!BF$90)*$BI323</f>
        <v>1.4444740100852851</v>
      </c>
      <c r="X323" s="171">
        <f>SUM('General Liability'!BG$90)*$BI323</f>
        <v>1.4444740100852851</v>
      </c>
      <c r="Y323" s="171">
        <f>SUM('General Liability'!BH$90)*$BI323</f>
        <v>1.4444740100852851</v>
      </c>
      <c r="Z323" s="171">
        <f>SUM('General Liability'!BI$90)*$BI323</f>
        <v>1.4444740100852851</v>
      </c>
      <c r="AA323" s="171">
        <f>SUM('General Liability'!BJ$90)*$BI323</f>
        <v>1.4444740100852851</v>
      </c>
      <c r="AB323" s="171">
        <f>SUM('General Liability'!BK$90)*$BI323</f>
        <v>1.4444740100852851</v>
      </c>
      <c r="AC323" s="171">
        <f>SUM('General Liability'!BL$90)*$BI323</f>
        <v>1.4444740100852851</v>
      </c>
      <c r="AD323" s="171">
        <f>SUM('General Liability'!BM$90)*$BI323</f>
        <v>1.4444740100852851</v>
      </c>
      <c r="AE323" s="171">
        <f>SUM('General Liability'!BN$90)*$BI323</f>
        <v>1.4444740100852851</v>
      </c>
      <c r="AF323" s="171">
        <f>SUM('General Liability'!BO$90)*$BI323</f>
        <v>1.4444740100852851</v>
      </c>
      <c r="AG323" s="171">
        <f>SUM('General Liability'!BP$90)*$BI323</f>
        <v>1.4444740100852851</v>
      </c>
      <c r="AH323" s="171">
        <f>SUM('General Liability'!BQ$90)*$BI323</f>
        <v>1.4444740100852851</v>
      </c>
      <c r="AI323" s="171">
        <f>SUM('General Liability'!BR$90)*$BI323</f>
        <v>1.5528095608416812</v>
      </c>
      <c r="AJ323" s="171">
        <f>SUM('General Liability'!BS$90)*$BI323</f>
        <v>1.5528095608416812</v>
      </c>
      <c r="AK323" s="171">
        <f>SUM('General Liability'!BT$90)*$BI323</f>
        <v>1.5528095608416812</v>
      </c>
      <c r="AL323" s="171">
        <f>SUM('General Liability'!BU$90)*$BI323</f>
        <v>1.5528095608416812</v>
      </c>
      <c r="AM323" s="171">
        <f>SUM('General Liability'!BV$90)*$BI323</f>
        <v>1.5528095608416812</v>
      </c>
      <c r="AN323" s="171">
        <f>SUM('General Liability'!BW$90)*$BI323</f>
        <v>1.5528095608416812</v>
      </c>
      <c r="AO323" s="171">
        <f>SUM('General Liability'!BX$90)*$BI323</f>
        <v>1.5528095608416812</v>
      </c>
      <c r="AP323" s="171">
        <f>SUM('General Liability'!BY$90)*$BI323</f>
        <v>1.5528095608416812</v>
      </c>
      <c r="AQ323" s="171">
        <f>SUM('General Liability'!BZ$90)*$BI323</f>
        <v>1.5528095608416812</v>
      </c>
      <c r="AR323" s="171">
        <f>SUM('General Liability'!CA$90)*$BI323</f>
        <v>1.5528095608416812</v>
      </c>
      <c r="AS323" s="171">
        <f>SUM('General Liability'!CB$90)*$BI323</f>
        <v>1.5528095608416812</v>
      </c>
      <c r="AT323" s="171">
        <f>SUM('General Liability'!CC$90)*$BI323</f>
        <v>1.5528095608416812</v>
      </c>
      <c r="AU323" s="171">
        <f>SUM('General Liability'!CD$90)*$BI323</f>
        <v>1.5993938476669316</v>
      </c>
      <c r="AV323" s="171">
        <f>SUM('General Liability'!CE$90)*$BI323</f>
        <v>1.5993938476669316</v>
      </c>
      <c r="AW323" s="171">
        <f>SUM('General Liability'!CF$90)*$BI323</f>
        <v>1.5993938476669316</v>
      </c>
      <c r="AX323" s="171">
        <f>SUM('General Liability'!CG$90)*$BI323</f>
        <v>1.5993938476669316</v>
      </c>
      <c r="AY323" s="171">
        <f>SUM('General Liability'!CH$90)*$BI323</f>
        <v>1.5993938476669316</v>
      </c>
      <c r="AZ323" s="171">
        <f>SUM('General Liability'!CI$90)*$BI323</f>
        <v>1.5993938476669316</v>
      </c>
      <c r="BA323" s="171">
        <f>SUM('General Liability'!CJ$90)*$BI323</f>
        <v>1.5993938476669316</v>
      </c>
      <c r="BB323" s="171">
        <f>SUM('General Liability'!CK$90)*$BI323</f>
        <v>1.5993938476669316</v>
      </c>
      <c r="BC323" s="171">
        <f>SUM('General Liability'!CL$90)*$BI323</f>
        <v>1.5993938476669316</v>
      </c>
      <c r="BD323" s="171">
        <f>SUM('General Liability'!CM$90)*$BI323</f>
        <v>1.5993938476669316</v>
      </c>
      <c r="BE323" s="171">
        <f>SUM('General Liability'!CN$90)*$BI323</f>
        <v>1.5993938476669316</v>
      </c>
      <c r="BF323" s="171">
        <f>SUM('General Liability'!CO$90)*$BI323</f>
        <v>1.5993938476669316</v>
      </c>
      <c r="BG323" s="171">
        <f>SUM('General Liability'!CP$90)*$BI323</f>
        <v>1.6473756630969398</v>
      </c>
      <c r="BI323" s="174">
        <f>SUMIF(Revenue!$P:$P,'GL - Import (US)'!$F323,Revenue!$F:$F)</f>
        <v>9.774341692648745E-5</v>
      </c>
    </row>
    <row r="324" spans="1:61" s="173" customFormat="1" ht="12.75" hidden="1" customHeight="1">
      <c r="A324" s="179" t="s">
        <v>472</v>
      </c>
      <c r="B324" s="179" t="s">
        <v>609</v>
      </c>
      <c r="C324" s="170" t="str" cm="1">
        <f t="array" ref="C324">IFERROR(INDEX('Legal Entity'!B:B,MATCH('GL - Import (US)'!F324,'Legal Entity'!A:A,0),0),0)</f>
        <v>1610 - Corix Utilities Systems (Georgia) Inc.</v>
      </c>
      <c r="D324" s="170" t="str" cm="1">
        <f t="array" ref="D324">IFERROR(INDEX('Legal Entity'!C:C,MATCH(F324,'Legal Entity'!A:A,0),0),0)</f>
        <v>US</v>
      </c>
      <c r="E324" s="170" t="s">
        <v>631</v>
      </c>
      <c r="F324" s="170" t="s">
        <v>268</v>
      </c>
      <c r="G324" s="170"/>
      <c r="H324" s="171">
        <f>SUM('General Liability'!AQ$90)*$BI324</f>
        <v>1.9395440758959497</v>
      </c>
      <c r="I324" s="171">
        <f>SUM('General Liability'!AR$90)*$BI324</f>
        <v>1.9395440758959497</v>
      </c>
      <c r="J324" s="171">
        <f>SUM('General Liability'!AS$90)*$BI324</f>
        <v>1.9395440758959497</v>
      </c>
      <c r="K324" s="171">
        <f>SUM('General Liability'!AT$90)*$BI324</f>
        <v>2.2701706437094828</v>
      </c>
      <c r="L324" s="171">
        <f>SUM('General Liability'!AU$90)*$BI324</f>
        <v>2.2701706437094828</v>
      </c>
      <c r="M324" s="171">
        <f>SUM('General Liability'!AV$90)*$BI324</f>
        <v>2.2701706437094828</v>
      </c>
      <c r="N324" s="171">
        <f>SUM('General Liability'!AW$90)*$BI324</f>
        <v>2.2701706437094828</v>
      </c>
      <c r="O324" s="171">
        <f>SUM('General Liability'!AX$90)*$BI324</f>
        <v>2.2701706437094828</v>
      </c>
      <c r="P324" s="171">
        <f>SUM('General Liability'!AY$90)*$BI324</f>
        <v>2.2701706437094828</v>
      </c>
      <c r="Q324" s="171">
        <f>SUM('General Liability'!AZ$90)*$BI324</f>
        <v>2.2701706437094828</v>
      </c>
      <c r="R324" s="171">
        <f>SUM('General Liability'!BA$90)*$BI324</f>
        <v>2.2701706437094828</v>
      </c>
      <c r="S324" s="171">
        <f>SUM('General Liability'!BB$90)*$BI324</f>
        <v>2.2701706437094828</v>
      </c>
      <c r="T324" s="171">
        <f>SUM('General Liability'!BC$90)*$BI324</f>
        <v>2.2701706437094828</v>
      </c>
      <c r="U324" s="171">
        <f>SUM('General Liability'!BD$90)*$BI324</f>
        <v>2.2701706437094828</v>
      </c>
      <c r="V324" s="171">
        <f>SUM('General Liability'!BE$90)*$BI324</f>
        <v>2.2701706437094828</v>
      </c>
      <c r="W324" s="171">
        <f>SUM('General Liability'!BF$90)*$BI324</f>
        <v>2.4404334419876941</v>
      </c>
      <c r="X324" s="171">
        <f>SUM('General Liability'!BG$90)*$BI324</f>
        <v>2.4404334419876941</v>
      </c>
      <c r="Y324" s="171">
        <f>SUM('General Liability'!BH$90)*$BI324</f>
        <v>2.4404334419876941</v>
      </c>
      <c r="Z324" s="171">
        <f>SUM('General Liability'!BI$90)*$BI324</f>
        <v>2.4404334419876941</v>
      </c>
      <c r="AA324" s="171">
        <f>SUM('General Liability'!BJ$90)*$BI324</f>
        <v>2.4404334419876941</v>
      </c>
      <c r="AB324" s="171">
        <f>SUM('General Liability'!BK$90)*$BI324</f>
        <v>2.4404334419876941</v>
      </c>
      <c r="AC324" s="171">
        <f>SUM('General Liability'!BL$90)*$BI324</f>
        <v>2.4404334419876941</v>
      </c>
      <c r="AD324" s="171">
        <f>SUM('General Liability'!BM$90)*$BI324</f>
        <v>2.4404334419876941</v>
      </c>
      <c r="AE324" s="171">
        <f>SUM('General Liability'!BN$90)*$BI324</f>
        <v>2.4404334419876941</v>
      </c>
      <c r="AF324" s="171">
        <f>SUM('General Liability'!BO$90)*$BI324</f>
        <v>2.4404334419876941</v>
      </c>
      <c r="AG324" s="171">
        <f>SUM('General Liability'!BP$90)*$BI324</f>
        <v>2.4404334419876941</v>
      </c>
      <c r="AH324" s="171">
        <f>SUM('General Liability'!BQ$90)*$BI324</f>
        <v>2.4404334419876941</v>
      </c>
      <c r="AI324" s="171">
        <f>SUM('General Liability'!BR$90)*$BI324</f>
        <v>2.623465950136771</v>
      </c>
      <c r="AJ324" s="171">
        <f>SUM('General Liability'!BS$90)*$BI324</f>
        <v>2.623465950136771</v>
      </c>
      <c r="AK324" s="171">
        <f>SUM('General Liability'!BT$90)*$BI324</f>
        <v>2.623465950136771</v>
      </c>
      <c r="AL324" s="171">
        <f>SUM('General Liability'!BU$90)*$BI324</f>
        <v>2.623465950136771</v>
      </c>
      <c r="AM324" s="171">
        <f>SUM('General Liability'!BV$90)*$BI324</f>
        <v>2.623465950136771</v>
      </c>
      <c r="AN324" s="171">
        <f>SUM('General Liability'!BW$90)*$BI324</f>
        <v>2.623465950136771</v>
      </c>
      <c r="AO324" s="171">
        <f>SUM('General Liability'!BX$90)*$BI324</f>
        <v>2.623465950136771</v>
      </c>
      <c r="AP324" s="171">
        <f>SUM('General Liability'!BY$90)*$BI324</f>
        <v>2.623465950136771</v>
      </c>
      <c r="AQ324" s="171">
        <f>SUM('General Liability'!BZ$90)*$BI324</f>
        <v>2.623465950136771</v>
      </c>
      <c r="AR324" s="171">
        <f>SUM('General Liability'!CA$90)*$BI324</f>
        <v>2.623465950136771</v>
      </c>
      <c r="AS324" s="171">
        <f>SUM('General Liability'!CB$90)*$BI324</f>
        <v>2.623465950136771</v>
      </c>
      <c r="AT324" s="171">
        <f>SUM('General Liability'!CC$90)*$BI324</f>
        <v>2.623465950136771</v>
      </c>
      <c r="AU324" s="171">
        <f>SUM('General Liability'!CD$90)*$BI324</f>
        <v>2.702169928640874</v>
      </c>
      <c r="AV324" s="171">
        <f>SUM('General Liability'!CE$90)*$BI324</f>
        <v>2.702169928640874</v>
      </c>
      <c r="AW324" s="171">
        <f>SUM('General Liability'!CF$90)*$BI324</f>
        <v>2.702169928640874</v>
      </c>
      <c r="AX324" s="171">
        <f>SUM('General Liability'!CG$90)*$BI324</f>
        <v>2.702169928640874</v>
      </c>
      <c r="AY324" s="171">
        <f>SUM('General Liability'!CH$90)*$BI324</f>
        <v>2.702169928640874</v>
      </c>
      <c r="AZ324" s="171">
        <f>SUM('General Liability'!CI$90)*$BI324</f>
        <v>2.702169928640874</v>
      </c>
      <c r="BA324" s="171">
        <f>SUM('General Liability'!CJ$90)*$BI324</f>
        <v>2.702169928640874</v>
      </c>
      <c r="BB324" s="171">
        <f>SUM('General Liability'!CK$90)*$BI324</f>
        <v>2.702169928640874</v>
      </c>
      <c r="BC324" s="171">
        <f>SUM('General Liability'!CL$90)*$BI324</f>
        <v>2.702169928640874</v>
      </c>
      <c r="BD324" s="171">
        <f>SUM('General Liability'!CM$90)*$BI324</f>
        <v>2.702169928640874</v>
      </c>
      <c r="BE324" s="171">
        <f>SUM('General Liability'!CN$90)*$BI324</f>
        <v>2.702169928640874</v>
      </c>
      <c r="BF324" s="171">
        <f>SUM('General Liability'!CO$90)*$BI324</f>
        <v>2.702169928640874</v>
      </c>
      <c r="BG324" s="171">
        <f>SUM('General Liability'!CP$90)*$BI324</f>
        <v>2.7832350265001007</v>
      </c>
      <c r="BI324" s="174">
        <f>SUMIF(Revenue!$P:$P,'GL - Import (US)'!$F324,Revenue!$F:$F)</f>
        <v>1.6513713762663151E-4</v>
      </c>
    </row>
    <row r="325" spans="1:61" s="173" customFormat="1" ht="12.75" hidden="1" customHeight="1">
      <c r="A325" s="179" t="s">
        <v>472</v>
      </c>
      <c r="B325" s="179" t="s">
        <v>609</v>
      </c>
      <c r="C325" s="170" t="str" cm="1">
        <f t="array" ref="C325">IFERROR(INDEX('Legal Entity'!B:B,MATCH('GL - Import (US)'!F325,'Legal Entity'!A:A,0),0),0)</f>
        <v>1116 - CAROLINA WATER SERVICE, INC. OF NORTH CAROLINA</v>
      </c>
      <c r="D325" s="170" t="str" cm="1">
        <f t="array" ref="D325">IFERROR(INDEX('Legal Entity'!C:C,MATCH(F325,'Legal Entity'!A:A,0),0),0)</f>
        <v>US</v>
      </c>
      <c r="E325" s="170" t="s">
        <v>631</v>
      </c>
      <c r="F325" s="170" t="s">
        <v>14</v>
      </c>
      <c r="G325" s="170"/>
      <c r="H325" s="171">
        <f>SUM('General Liability'!AQ$90)*$BI325</f>
        <v>1477.2279671316583</v>
      </c>
      <c r="I325" s="171">
        <f>SUM('General Liability'!AR$90)*$BI325</f>
        <v>1477.2279671316583</v>
      </c>
      <c r="J325" s="171">
        <f>SUM('General Liability'!AS$90)*$BI325</f>
        <v>1477.2279671316583</v>
      </c>
      <c r="K325" s="171">
        <f>SUM('General Liability'!AT$90)*$BI325</f>
        <v>1729.0452981842084</v>
      </c>
      <c r="L325" s="171">
        <f>SUM('General Liability'!AU$90)*$BI325</f>
        <v>1729.0452981842084</v>
      </c>
      <c r="M325" s="171">
        <f>SUM('General Liability'!AV$90)*$BI325</f>
        <v>1729.0452981842084</v>
      </c>
      <c r="N325" s="171">
        <f>SUM('General Liability'!AW$90)*$BI325</f>
        <v>1729.0452981842084</v>
      </c>
      <c r="O325" s="171">
        <f>SUM('General Liability'!AX$90)*$BI325</f>
        <v>1729.0452981842084</v>
      </c>
      <c r="P325" s="171">
        <f>SUM('General Liability'!AY$90)*$BI325</f>
        <v>1729.0452981842084</v>
      </c>
      <c r="Q325" s="171">
        <f>SUM('General Liability'!AZ$90)*$BI325</f>
        <v>1729.0452981842084</v>
      </c>
      <c r="R325" s="171">
        <f>SUM('General Liability'!BA$90)*$BI325</f>
        <v>1729.0452981842084</v>
      </c>
      <c r="S325" s="171">
        <f>SUM('General Liability'!BB$90)*$BI325</f>
        <v>1729.0452981842084</v>
      </c>
      <c r="T325" s="171">
        <f>SUM('General Liability'!BC$90)*$BI325</f>
        <v>1729.0452981842084</v>
      </c>
      <c r="U325" s="171">
        <f>SUM('General Liability'!BD$90)*$BI325</f>
        <v>1729.0452981842084</v>
      </c>
      <c r="V325" s="171">
        <f>SUM('General Liability'!BE$90)*$BI325</f>
        <v>1729.0452981842084</v>
      </c>
      <c r="W325" s="171">
        <f>SUM('General Liability'!BF$90)*$BI325</f>
        <v>1858.7236955480241</v>
      </c>
      <c r="X325" s="171">
        <f>SUM('General Liability'!BG$90)*$BI325</f>
        <v>1858.7236955480241</v>
      </c>
      <c r="Y325" s="171">
        <f>SUM('General Liability'!BH$90)*$BI325</f>
        <v>1858.7236955480241</v>
      </c>
      <c r="Z325" s="171">
        <f>SUM('General Liability'!BI$90)*$BI325</f>
        <v>1858.7236955480241</v>
      </c>
      <c r="AA325" s="171">
        <f>SUM('General Liability'!BJ$90)*$BI325</f>
        <v>1858.7236955480241</v>
      </c>
      <c r="AB325" s="171">
        <f>SUM('General Liability'!BK$90)*$BI325</f>
        <v>1858.7236955480241</v>
      </c>
      <c r="AC325" s="171">
        <f>SUM('General Liability'!BL$90)*$BI325</f>
        <v>1858.7236955480241</v>
      </c>
      <c r="AD325" s="171">
        <f>SUM('General Liability'!BM$90)*$BI325</f>
        <v>1858.7236955480241</v>
      </c>
      <c r="AE325" s="171">
        <f>SUM('General Liability'!BN$90)*$BI325</f>
        <v>1858.7236955480241</v>
      </c>
      <c r="AF325" s="171">
        <f>SUM('General Liability'!BO$90)*$BI325</f>
        <v>1858.7236955480241</v>
      </c>
      <c r="AG325" s="171">
        <f>SUM('General Liability'!BP$90)*$BI325</f>
        <v>1858.7236955480241</v>
      </c>
      <c r="AH325" s="171">
        <f>SUM('General Liability'!BQ$90)*$BI325</f>
        <v>1858.7236955480241</v>
      </c>
      <c r="AI325" s="171">
        <f>SUM('General Liability'!BR$90)*$BI325</f>
        <v>1998.1279727141257</v>
      </c>
      <c r="AJ325" s="171">
        <f>SUM('General Liability'!BS$90)*$BI325</f>
        <v>1998.1279727141257</v>
      </c>
      <c r="AK325" s="171">
        <f>SUM('General Liability'!BT$90)*$BI325</f>
        <v>1998.1279727141257</v>
      </c>
      <c r="AL325" s="171">
        <f>SUM('General Liability'!BU$90)*$BI325</f>
        <v>1998.1279727141257</v>
      </c>
      <c r="AM325" s="171">
        <f>SUM('General Liability'!BV$90)*$BI325</f>
        <v>1998.1279727141257</v>
      </c>
      <c r="AN325" s="171">
        <f>SUM('General Liability'!BW$90)*$BI325</f>
        <v>1998.1279727141257</v>
      </c>
      <c r="AO325" s="171">
        <f>SUM('General Liability'!BX$90)*$BI325</f>
        <v>1998.1279727141257</v>
      </c>
      <c r="AP325" s="171">
        <f>SUM('General Liability'!BY$90)*$BI325</f>
        <v>1998.1279727141257</v>
      </c>
      <c r="AQ325" s="171">
        <f>SUM('General Liability'!BZ$90)*$BI325</f>
        <v>1998.1279727141257</v>
      </c>
      <c r="AR325" s="171">
        <f>SUM('General Liability'!CA$90)*$BI325</f>
        <v>1998.1279727141257</v>
      </c>
      <c r="AS325" s="171">
        <f>SUM('General Liability'!CB$90)*$BI325</f>
        <v>1998.1279727141257</v>
      </c>
      <c r="AT325" s="171">
        <f>SUM('General Liability'!CC$90)*$BI325</f>
        <v>1998.1279727141257</v>
      </c>
      <c r="AU325" s="171">
        <f>SUM('General Liability'!CD$90)*$BI325</f>
        <v>2058.0718118955497</v>
      </c>
      <c r="AV325" s="171">
        <f>SUM('General Liability'!CE$90)*$BI325</f>
        <v>2058.0718118955497</v>
      </c>
      <c r="AW325" s="171">
        <f>SUM('General Liability'!CF$90)*$BI325</f>
        <v>2058.0718118955497</v>
      </c>
      <c r="AX325" s="171">
        <f>SUM('General Liability'!CG$90)*$BI325</f>
        <v>2058.0718118955497</v>
      </c>
      <c r="AY325" s="171">
        <f>SUM('General Liability'!CH$90)*$BI325</f>
        <v>2058.0718118955497</v>
      </c>
      <c r="AZ325" s="171">
        <f>SUM('General Liability'!CI$90)*$BI325</f>
        <v>2058.0718118955497</v>
      </c>
      <c r="BA325" s="171">
        <f>SUM('General Liability'!CJ$90)*$BI325</f>
        <v>2058.0718118955497</v>
      </c>
      <c r="BB325" s="171">
        <f>SUM('General Liability'!CK$90)*$BI325</f>
        <v>2058.0718118955497</v>
      </c>
      <c r="BC325" s="171">
        <f>SUM('General Liability'!CL$90)*$BI325</f>
        <v>2058.0718118955497</v>
      </c>
      <c r="BD325" s="171">
        <f>SUM('General Liability'!CM$90)*$BI325</f>
        <v>2058.0718118955497</v>
      </c>
      <c r="BE325" s="171">
        <f>SUM('General Liability'!CN$90)*$BI325</f>
        <v>2058.0718118955497</v>
      </c>
      <c r="BF325" s="171">
        <f>SUM('General Liability'!CO$90)*$BI325</f>
        <v>2058.0718118955497</v>
      </c>
      <c r="BG325" s="171">
        <f>SUM('General Liability'!CP$90)*$BI325</f>
        <v>2119.8139662524163</v>
      </c>
      <c r="BI325" s="174">
        <f>SUMIF(Revenue!$P:$P,'GL - Import (US)'!$F325,Revenue!$F:$F)</f>
        <v>0.12577450605315174</v>
      </c>
    </row>
    <row r="326" spans="1:61" s="173" customFormat="1" ht="12.75" hidden="1" customHeight="1">
      <c r="A326" s="179" t="s">
        <v>472</v>
      </c>
      <c r="B326" s="179" t="s">
        <v>609</v>
      </c>
      <c r="C326" s="170" t="str" cm="1">
        <f t="array" ref="C326">IFERROR(INDEX('Legal Entity'!B:B,MATCH('GL - Import (US)'!F326,'Legal Entity'!A:A,0),0),0)</f>
        <v>1146 - Blue Granite Water Company, Inc.</v>
      </c>
      <c r="D326" s="170" t="str" cm="1">
        <f t="array" ref="D326">IFERROR(INDEX('Legal Entity'!C:C,MATCH(F326,'Legal Entity'!A:A,0),0),0)</f>
        <v>US</v>
      </c>
      <c r="E326" s="170" t="s">
        <v>631</v>
      </c>
      <c r="F326" s="170" t="s">
        <v>23</v>
      </c>
      <c r="G326" s="170"/>
      <c r="H326" s="171">
        <f>SUM('General Liability'!AQ$90)*$BI326</f>
        <v>1142.3375145588025</v>
      </c>
      <c r="I326" s="171">
        <f>SUM('General Liability'!AR$90)*$BI326</f>
        <v>1142.3375145588025</v>
      </c>
      <c r="J326" s="171">
        <f>SUM('General Liability'!AS$90)*$BI326</f>
        <v>1142.3375145588025</v>
      </c>
      <c r="K326" s="171">
        <f>SUM('General Liability'!AT$90)*$BI326</f>
        <v>1337.0673670107251</v>
      </c>
      <c r="L326" s="171">
        <f>SUM('General Liability'!AU$90)*$BI326</f>
        <v>1337.0673670107251</v>
      </c>
      <c r="M326" s="171">
        <f>SUM('General Liability'!AV$90)*$BI326</f>
        <v>1337.0673670107251</v>
      </c>
      <c r="N326" s="171">
        <f>SUM('General Liability'!AW$90)*$BI326</f>
        <v>1337.0673670107251</v>
      </c>
      <c r="O326" s="171">
        <f>SUM('General Liability'!AX$90)*$BI326</f>
        <v>1337.0673670107251</v>
      </c>
      <c r="P326" s="171">
        <f>SUM('General Liability'!AY$90)*$BI326</f>
        <v>1337.0673670107251</v>
      </c>
      <c r="Q326" s="171">
        <f>SUM('General Liability'!AZ$90)*$BI326</f>
        <v>1337.0673670107251</v>
      </c>
      <c r="R326" s="171">
        <f>SUM('General Liability'!BA$90)*$BI326</f>
        <v>1337.0673670107251</v>
      </c>
      <c r="S326" s="171">
        <f>SUM('General Liability'!BB$90)*$BI326</f>
        <v>1337.0673670107251</v>
      </c>
      <c r="T326" s="171">
        <f>SUM('General Liability'!BC$90)*$BI326</f>
        <v>1337.0673670107251</v>
      </c>
      <c r="U326" s="171">
        <f>SUM('General Liability'!BD$90)*$BI326</f>
        <v>1337.0673670107251</v>
      </c>
      <c r="V326" s="171">
        <f>SUM('General Liability'!BE$90)*$BI326</f>
        <v>1337.0673670107251</v>
      </c>
      <c r="W326" s="171">
        <f>SUM('General Liability'!BF$90)*$BI326</f>
        <v>1437.3474195365295</v>
      </c>
      <c r="X326" s="171">
        <f>SUM('General Liability'!BG$90)*$BI326</f>
        <v>1437.3474195365295</v>
      </c>
      <c r="Y326" s="171">
        <f>SUM('General Liability'!BH$90)*$BI326</f>
        <v>1437.3474195365295</v>
      </c>
      <c r="Z326" s="171">
        <f>SUM('General Liability'!BI$90)*$BI326</f>
        <v>1437.3474195365295</v>
      </c>
      <c r="AA326" s="171">
        <f>SUM('General Liability'!BJ$90)*$BI326</f>
        <v>1437.3474195365295</v>
      </c>
      <c r="AB326" s="171">
        <f>SUM('General Liability'!BK$90)*$BI326</f>
        <v>1437.3474195365295</v>
      </c>
      <c r="AC326" s="171">
        <f>SUM('General Liability'!BL$90)*$BI326</f>
        <v>1437.3474195365295</v>
      </c>
      <c r="AD326" s="171">
        <f>SUM('General Liability'!BM$90)*$BI326</f>
        <v>1437.3474195365295</v>
      </c>
      <c r="AE326" s="171">
        <f>SUM('General Liability'!BN$90)*$BI326</f>
        <v>1437.3474195365295</v>
      </c>
      <c r="AF326" s="171">
        <f>SUM('General Liability'!BO$90)*$BI326</f>
        <v>1437.3474195365295</v>
      </c>
      <c r="AG326" s="171">
        <f>SUM('General Liability'!BP$90)*$BI326</f>
        <v>1437.3474195365295</v>
      </c>
      <c r="AH326" s="171">
        <f>SUM('General Liability'!BQ$90)*$BI326</f>
        <v>1437.3474195365295</v>
      </c>
      <c r="AI326" s="171">
        <f>SUM('General Liability'!BR$90)*$BI326</f>
        <v>1545.148476001769</v>
      </c>
      <c r="AJ326" s="171">
        <f>SUM('General Liability'!BS$90)*$BI326</f>
        <v>1545.148476001769</v>
      </c>
      <c r="AK326" s="171">
        <f>SUM('General Liability'!BT$90)*$BI326</f>
        <v>1545.148476001769</v>
      </c>
      <c r="AL326" s="171">
        <f>SUM('General Liability'!BU$90)*$BI326</f>
        <v>1545.148476001769</v>
      </c>
      <c r="AM326" s="171">
        <f>SUM('General Liability'!BV$90)*$BI326</f>
        <v>1545.148476001769</v>
      </c>
      <c r="AN326" s="171">
        <f>SUM('General Liability'!BW$90)*$BI326</f>
        <v>1545.148476001769</v>
      </c>
      <c r="AO326" s="171">
        <f>SUM('General Liability'!BX$90)*$BI326</f>
        <v>1545.148476001769</v>
      </c>
      <c r="AP326" s="171">
        <f>SUM('General Liability'!BY$90)*$BI326</f>
        <v>1545.148476001769</v>
      </c>
      <c r="AQ326" s="171">
        <f>SUM('General Liability'!BZ$90)*$BI326</f>
        <v>1545.148476001769</v>
      </c>
      <c r="AR326" s="171">
        <f>SUM('General Liability'!CA$90)*$BI326</f>
        <v>1545.148476001769</v>
      </c>
      <c r="AS326" s="171">
        <f>SUM('General Liability'!CB$90)*$BI326</f>
        <v>1545.148476001769</v>
      </c>
      <c r="AT326" s="171">
        <f>SUM('General Liability'!CC$90)*$BI326</f>
        <v>1545.148476001769</v>
      </c>
      <c r="AU326" s="171">
        <f>SUM('General Liability'!CD$90)*$BI326</f>
        <v>1591.502930281822</v>
      </c>
      <c r="AV326" s="171">
        <f>SUM('General Liability'!CE$90)*$BI326</f>
        <v>1591.502930281822</v>
      </c>
      <c r="AW326" s="171">
        <f>SUM('General Liability'!CF$90)*$BI326</f>
        <v>1591.502930281822</v>
      </c>
      <c r="AX326" s="171">
        <f>SUM('General Liability'!CG$90)*$BI326</f>
        <v>1591.502930281822</v>
      </c>
      <c r="AY326" s="171">
        <f>SUM('General Liability'!CH$90)*$BI326</f>
        <v>1591.502930281822</v>
      </c>
      <c r="AZ326" s="171">
        <f>SUM('General Liability'!CI$90)*$BI326</f>
        <v>1591.502930281822</v>
      </c>
      <c r="BA326" s="171">
        <f>SUM('General Liability'!CJ$90)*$BI326</f>
        <v>1591.502930281822</v>
      </c>
      <c r="BB326" s="171">
        <f>SUM('General Liability'!CK$90)*$BI326</f>
        <v>1591.502930281822</v>
      </c>
      <c r="BC326" s="171">
        <f>SUM('General Liability'!CL$90)*$BI326</f>
        <v>1591.502930281822</v>
      </c>
      <c r="BD326" s="171">
        <f>SUM('General Liability'!CM$90)*$BI326</f>
        <v>1591.502930281822</v>
      </c>
      <c r="BE326" s="171">
        <f>SUM('General Liability'!CN$90)*$BI326</f>
        <v>1591.502930281822</v>
      </c>
      <c r="BF326" s="171">
        <f>SUM('General Liability'!CO$90)*$BI326</f>
        <v>1591.502930281822</v>
      </c>
      <c r="BG326" s="171">
        <f>SUM('General Liability'!CP$90)*$BI326</f>
        <v>1639.248018190277</v>
      </c>
      <c r="BI326" s="174">
        <f>SUMIF(Revenue!$P:$P,'GL - Import (US)'!$F326,Revenue!$F:$F)</f>
        <v>9.7261180966263946E-2</v>
      </c>
    </row>
    <row r="327" spans="1:61" s="173" customFormat="1" ht="12.75" hidden="1" customHeight="1">
      <c r="A327" s="179" t="s">
        <v>472</v>
      </c>
      <c r="B327" s="179" t="s">
        <v>609</v>
      </c>
      <c r="C327" s="170" t="str" cm="1">
        <f t="array" ref="C327">IFERROR(INDEX('Legal Entity'!B:B,MATCH('GL - Import (US)'!F327,'Legal Entity'!A:A,0),0),0)</f>
        <v>1120 - UTILITIES, INC. OF FLORIDA</v>
      </c>
      <c r="D327" s="170" t="str" cm="1">
        <f t="array" ref="D327">IFERROR(INDEX('Legal Entity'!C:C,MATCH(F327,'Legal Entity'!A:A,0),0),0)</f>
        <v>US</v>
      </c>
      <c r="E327" s="170" t="s">
        <v>631</v>
      </c>
      <c r="F327" s="170" t="s">
        <v>16</v>
      </c>
      <c r="G327" s="170"/>
      <c r="H327" s="171">
        <f>SUM('General Liability'!AQ$90)*$BI327</f>
        <v>1556.7205411688224</v>
      </c>
      <c r="I327" s="171">
        <f>SUM('General Liability'!AR$90)*$BI327</f>
        <v>1556.7205411688224</v>
      </c>
      <c r="J327" s="171">
        <f>SUM('General Liability'!AS$90)*$BI327</f>
        <v>1556.7205411688224</v>
      </c>
      <c r="K327" s="171">
        <f>SUM('General Liability'!AT$90)*$BI327</f>
        <v>1822.0886634857732</v>
      </c>
      <c r="L327" s="171">
        <f>SUM('General Liability'!AU$90)*$BI327</f>
        <v>1822.0886634857732</v>
      </c>
      <c r="M327" s="171">
        <f>SUM('General Liability'!AV$90)*$BI327</f>
        <v>1822.0886634857732</v>
      </c>
      <c r="N327" s="171">
        <f>SUM('General Liability'!AW$90)*$BI327</f>
        <v>1822.0886634857732</v>
      </c>
      <c r="O327" s="171">
        <f>SUM('General Liability'!AX$90)*$BI327</f>
        <v>1822.0886634857732</v>
      </c>
      <c r="P327" s="171">
        <f>SUM('General Liability'!AY$90)*$BI327</f>
        <v>1822.0886634857732</v>
      </c>
      <c r="Q327" s="171">
        <f>SUM('General Liability'!AZ$90)*$BI327</f>
        <v>1822.0886634857732</v>
      </c>
      <c r="R327" s="171">
        <f>SUM('General Liability'!BA$90)*$BI327</f>
        <v>1822.0886634857732</v>
      </c>
      <c r="S327" s="171">
        <f>SUM('General Liability'!BB$90)*$BI327</f>
        <v>1822.0886634857732</v>
      </c>
      <c r="T327" s="171">
        <f>SUM('General Liability'!BC$90)*$BI327</f>
        <v>1822.0886634857732</v>
      </c>
      <c r="U327" s="171">
        <f>SUM('General Liability'!BD$90)*$BI327</f>
        <v>1822.0886634857732</v>
      </c>
      <c r="V327" s="171">
        <f>SUM('General Liability'!BE$90)*$BI327</f>
        <v>1822.0886634857732</v>
      </c>
      <c r="W327" s="171">
        <f>SUM('General Liability'!BF$90)*$BI327</f>
        <v>1958.7453132472062</v>
      </c>
      <c r="X327" s="171">
        <f>SUM('General Liability'!BG$90)*$BI327</f>
        <v>1958.7453132472062</v>
      </c>
      <c r="Y327" s="171">
        <f>SUM('General Liability'!BH$90)*$BI327</f>
        <v>1958.7453132472062</v>
      </c>
      <c r="Z327" s="171">
        <f>SUM('General Liability'!BI$90)*$BI327</f>
        <v>1958.7453132472062</v>
      </c>
      <c r="AA327" s="171">
        <f>SUM('General Liability'!BJ$90)*$BI327</f>
        <v>1958.7453132472062</v>
      </c>
      <c r="AB327" s="171">
        <f>SUM('General Liability'!BK$90)*$BI327</f>
        <v>1958.7453132472062</v>
      </c>
      <c r="AC327" s="171">
        <f>SUM('General Liability'!BL$90)*$BI327</f>
        <v>1958.7453132472062</v>
      </c>
      <c r="AD327" s="171">
        <f>SUM('General Liability'!BM$90)*$BI327</f>
        <v>1958.7453132472062</v>
      </c>
      <c r="AE327" s="171">
        <f>SUM('General Liability'!BN$90)*$BI327</f>
        <v>1958.7453132472062</v>
      </c>
      <c r="AF327" s="171">
        <f>SUM('General Liability'!BO$90)*$BI327</f>
        <v>1958.7453132472062</v>
      </c>
      <c r="AG327" s="171">
        <f>SUM('General Liability'!BP$90)*$BI327</f>
        <v>1958.7453132472062</v>
      </c>
      <c r="AH327" s="171">
        <f>SUM('General Liability'!BQ$90)*$BI327</f>
        <v>1958.7453132472062</v>
      </c>
      <c r="AI327" s="171">
        <f>SUM('General Liability'!BR$90)*$BI327</f>
        <v>2105.6512117407465</v>
      </c>
      <c r="AJ327" s="171">
        <f>SUM('General Liability'!BS$90)*$BI327</f>
        <v>2105.6512117407465</v>
      </c>
      <c r="AK327" s="171">
        <f>SUM('General Liability'!BT$90)*$BI327</f>
        <v>2105.6512117407465</v>
      </c>
      <c r="AL327" s="171">
        <f>SUM('General Liability'!BU$90)*$BI327</f>
        <v>2105.6512117407465</v>
      </c>
      <c r="AM327" s="171">
        <f>SUM('General Liability'!BV$90)*$BI327</f>
        <v>2105.6512117407465</v>
      </c>
      <c r="AN327" s="171">
        <f>SUM('General Liability'!BW$90)*$BI327</f>
        <v>2105.6512117407465</v>
      </c>
      <c r="AO327" s="171">
        <f>SUM('General Liability'!BX$90)*$BI327</f>
        <v>2105.6512117407465</v>
      </c>
      <c r="AP327" s="171">
        <f>SUM('General Liability'!BY$90)*$BI327</f>
        <v>2105.6512117407465</v>
      </c>
      <c r="AQ327" s="171">
        <f>SUM('General Liability'!BZ$90)*$BI327</f>
        <v>2105.6512117407465</v>
      </c>
      <c r="AR327" s="171">
        <f>SUM('General Liability'!CA$90)*$BI327</f>
        <v>2105.6512117407465</v>
      </c>
      <c r="AS327" s="171">
        <f>SUM('General Liability'!CB$90)*$BI327</f>
        <v>2105.6512117407465</v>
      </c>
      <c r="AT327" s="171">
        <f>SUM('General Liability'!CC$90)*$BI327</f>
        <v>2105.6512117407465</v>
      </c>
      <c r="AU327" s="171">
        <f>SUM('General Liability'!CD$90)*$BI327</f>
        <v>2168.8207480929686</v>
      </c>
      <c r="AV327" s="171">
        <f>SUM('General Liability'!CE$90)*$BI327</f>
        <v>2168.8207480929686</v>
      </c>
      <c r="AW327" s="171">
        <f>SUM('General Liability'!CF$90)*$BI327</f>
        <v>2168.8207480929686</v>
      </c>
      <c r="AX327" s="171">
        <f>SUM('General Liability'!CG$90)*$BI327</f>
        <v>2168.8207480929686</v>
      </c>
      <c r="AY327" s="171">
        <f>SUM('General Liability'!CH$90)*$BI327</f>
        <v>2168.8207480929686</v>
      </c>
      <c r="AZ327" s="171">
        <f>SUM('General Liability'!CI$90)*$BI327</f>
        <v>2168.8207480929686</v>
      </c>
      <c r="BA327" s="171">
        <f>SUM('General Liability'!CJ$90)*$BI327</f>
        <v>2168.8207480929686</v>
      </c>
      <c r="BB327" s="171">
        <f>SUM('General Liability'!CK$90)*$BI327</f>
        <v>2168.8207480929686</v>
      </c>
      <c r="BC327" s="171">
        <f>SUM('General Liability'!CL$90)*$BI327</f>
        <v>2168.8207480929686</v>
      </c>
      <c r="BD327" s="171">
        <f>SUM('General Liability'!CM$90)*$BI327</f>
        <v>2168.8207480929686</v>
      </c>
      <c r="BE327" s="171">
        <f>SUM('General Liability'!CN$90)*$BI327</f>
        <v>2168.8207480929686</v>
      </c>
      <c r="BF327" s="171">
        <f>SUM('General Liability'!CO$90)*$BI327</f>
        <v>2168.8207480929686</v>
      </c>
      <c r="BG327" s="171">
        <f>SUM('General Liability'!CP$90)*$BI327</f>
        <v>2233.8853705357583</v>
      </c>
      <c r="BI327" s="174">
        <f>SUMIF(Revenue!$P:$P,'GL - Import (US)'!$F327,Revenue!$F:$F)</f>
        <v>0.13254268229735822</v>
      </c>
    </row>
    <row r="328" spans="1:61" s="173" customFormat="1" ht="12.75" hidden="1" customHeight="1">
      <c r="A328" s="179" t="s">
        <v>472</v>
      </c>
      <c r="B328" s="179" t="s">
        <v>609</v>
      </c>
      <c r="C328" s="170" t="str" cm="1">
        <f t="array" ref="C328">IFERROR(INDEX('Legal Entity'!B:B,MATCH('GL - Import (US)'!F328,'Legal Entity'!A:A,0),0),0)</f>
        <v>1210 - Fairbanks Sewer &amp; Water Inc.</v>
      </c>
      <c r="D328" s="170" t="str" cm="1">
        <f t="array" ref="D328">IFERROR(INDEX('Legal Entity'!C:C,MATCH(F328,'Legal Entity'!A:A,0),0),0)</f>
        <v>US</v>
      </c>
      <c r="E328" s="170" t="s">
        <v>631</v>
      </c>
      <c r="F328" s="170" t="s">
        <v>649</v>
      </c>
      <c r="G328" s="170"/>
      <c r="H328" s="171">
        <f>SUM('General Liability'!AQ$90)*$BI328</f>
        <v>0</v>
      </c>
      <c r="I328" s="171">
        <f>SUM('General Liability'!AR$90)*$BI328</f>
        <v>0</v>
      </c>
      <c r="J328" s="171">
        <f>SUM('General Liability'!AS$90)*$BI328</f>
        <v>0</v>
      </c>
      <c r="K328" s="171">
        <f>SUM('General Liability'!AT$90)*$BI328</f>
        <v>0</v>
      </c>
      <c r="L328" s="171">
        <f>SUM('General Liability'!AU$90)*$BI328</f>
        <v>0</v>
      </c>
      <c r="M328" s="171">
        <f>SUM('General Liability'!AV$90)*$BI328</f>
        <v>0</v>
      </c>
      <c r="N328" s="171">
        <f>SUM('General Liability'!AW$90)*$BI328</f>
        <v>0</v>
      </c>
      <c r="O328" s="171">
        <f>SUM('General Liability'!AX$90)*$BI328</f>
        <v>0</v>
      </c>
      <c r="P328" s="171">
        <f>SUM('General Liability'!AY$90)*$BI328</f>
        <v>0</v>
      </c>
      <c r="Q328" s="171">
        <f>SUM('General Liability'!AZ$90)*$BI328</f>
        <v>0</v>
      </c>
      <c r="R328" s="171">
        <f>SUM('General Liability'!BA$90)*$BI328</f>
        <v>0</v>
      </c>
      <c r="S328" s="171">
        <f>SUM('General Liability'!BB$90)*$BI328</f>
        <v>0</v>
      </c>
      <c r="T328" s="171">
        <f>SUM('General Liability'!BC$90)*$BI328</f>
        <v>0</v>
      </c>
      <c r="U328" s="171">
        <f>SUM('General Liability'!BD$90)*$BI328</f>
        <v>0</v>
      </c>
      <c r="V328" s="171">
        <f>SUM('General Liability'!BE$90)*$BI328</f>
        <v>0</v>
      </c>
      <c r="W328" s="171">
        <f>SUM('General Liability'!BF$90)*$BI328</f>
        <v>0</v>
      </c>
      <c r="X328" s="171">
        <f>SUM('General Liability'!BG$90)*$BI328</f>
        <v>0</v>
      </c>
      <c r="Y328" s="171">
        <f>SUM('General Liability'!BH$90)*$BI328</f>
        <v>0</v>
      </c>
      <c r="Z328" s="171">
        <f>SUM('General Liability'!BI$90)*$BI328</f>
        <v>0</v>
      </c>
      <c r="AA328" s="171">
        <f>SUM('General Liability'!BJ$90)*$BI328</f>
        <v>0</v>
      </c>
      <c r="AB328" s="171">
        <f>SUM('General Liability'!BK$90)*$BI328</f>
        <v>0</v>
      </c>
      <c r="AC328" s="171">
        <f>SUM('General Liability'!BL$90)*$BI328</f>
        <v>0</v>
      </c>
      <c r="AD328" s="171">
        <f>SUM('General Liability'!BM$90)*$BI328</f>
        <v>0</v>
      </c>
      <c r="AE328" s="171">
        <f>SUM('General Liability'!BN$90)*$BI328</f>
        <v>0</v>
      </c>
      <c r="AF328" s="171">
        <f>SUM('General Liability'!BO$90)*$BI328</f>
        <v>0</v>
      </c>
      <c r="AG328" s="171">
        <f>SUM('General Liability'!BP$90)*$BI328</f>
        <v>0</v>
      </c>
      <c r="AH328" s="171">
        <f>SUM('General Liability'!BQ$90)*$BI328</f>
        <v>0</v>
      </c>
      <c r="AI328" s="171">
        <f>SUM('General Liability'!BR$90)*$BI328</f>
        <v>0</v>
      </c>
      <c r="AJ328" s="171">
        <f>SUM('General Liability'!BS$90)*$BI328</f>
        <v>0</v>
      </c>
      <c r="AK328" s="171">
        <f>SUM('General Liability'!BT$90)*$BI328</f>
        <v>0</v>
      </c>
      <c r="AL328" s="171">
        <f>SUM('General Liability'!BU$90)*$BI328</f>
        <v>0</v>
      </c>
      <c r="AM328" s="171">
        <f>SUM('General Liability'!BV$90)*$BI328</f>
        <v>0</v>
      </c>
      <c r="AN328" s="171">
        <f>SUM('General Liability'!BW$90)*$BI328</f>
        <v>0</v>
      </c>
      <c r="AO328" s="171">
        <f>SUM('General Liability'!BX$90)*$BI328</f>
        <v>0</v>
      </c>
      <c r="AP328" s="171">
        <f>SUM('General Liability'!BY$90)*$BI328</f>
        <v>0</v>
      </c>
      <c r="AQ328" s="171">
        <f>SUM('General Liability'!BZ$90)*$BI328</f>
        <v>0</v>
      </c>
      <c r="AR328" s="171">
        <f>SUM('General Liability'!CA$90)*$BI328</f>
        <v>0</v>
      </c>
      <c r="AS328" s="171">
        <f>SUM('General Liability'!CB$90)*$BI328</f>
        <v>0</v>
      </c>
      <c r="AT328" s="171">
        <f>SUM('General Liability'!CC$90)*$BI328</f>
        <v>0</v>
      </c>
      <c r="AU328" s="171">
        <f>SUM('General Liability'!CD$90)*$BI328</f>
        <v>0</v>
      </c>
      <c r="AV328" s="171">
        <f>SUM('General Liability'!CE$90)*$BI328</f>
        <v>0</v>
      </c>
      <c r="AW328" s="171">
        <f>SUM('General Liability'!CF$90)*$BI328</f>
        <v>0</v>
      </c>
      <c r="AX328" s="171">
        <f>SUM('General Liability'!CG$90)*$BI328</f>
        <v>0</v>
      </c>
      <c r="AY328" s="171">
        <f>SUM('General Liability'!CH$90)*$BI328</f>
        <v>0</v>
      </c>
      <c r="AZ328" s="171">
        <f>SUM('General Liability'!CI$90)*$BI328</f>
        <v>0</v>
      </c>
      <c r="BA328" s="171">
        <f>SUM('General Liability'!CJ$90)*$BI328</f>
        <v>0</v>
      </c>
      <c r="BB328" s="171">
        <f>SUM('General Liability'!CK$90)*$BI328</f>
        <v>0</v>
      </c>
      <c r="BC328" s="171">
        <f>SUM('General Liability'!CL$90)*$BI328</f>
        <v>0</v>
      </c>
      <c r="BD328" s="171">
        <f>SUM('General Liability'!CM$90)*$BI328</f>
        <v>0</v>
      </c>
      <c r="BE328" s="171">
        <f>SUM('General Liability'!CN$90)*$BI328</f>
        <v>0</v>
      </c>
      <c r="BF328" s="171">
        <f>SUM('General Liability'!CO$90)*$BI328</f>
        <v>0</v>
      </c>
      <c r="BG328" s="171">
        <f>SUM('General Liability'!CP$90)*$BI328</f>
        <v>0</v>
      </c>
      <c r="BI328" s="174">
        <f>SUMIF(Revenue!$P:$P,'GL - Import (US)'!$F328,Revenue!$F:$F)</f>
        <v>0</v>
      </c>
    </row>
    <row r="329" spans="1:61" s="173" customFormat="1" ht="12.75" hidden="1" customHeight="1">
      <c r="A329" s="179" t="s">
        <v>472</v>
      </c>
      <c r="B329" s="179" t="s">
        <v>609</v>
      </c>
      <c r="C329" s="170" t="str" cm="1">
        <f t="array" ref="C329">IFERROR(INDEX('Legal Entity'!B:B,MATCH('GL - Import (US)'!F329,'Legal Entity'!A:A,0),0),0)</f>
        <v>1215 - Golden Heart Utilities, Inc.</v>
      </c>
      <c r="D329" s="170" t="str" cm="1">
        <f t="array" ref="D329">IFERROR(INDEX('Legal Entity'!C:C,MATCH(F329,'Legal Entity'!A:A,0),0),0)</f>
        <v>US</v>
      </c>
      <c r="E329" s="170" t="s">
        <v>631</v>
      </c>
      <c r="F329" s="170" t="s">
        <v>37</v>
      </c>
      <c r="G329" s="170"/>
      <c r="H329" s="171">
        <f>SUM('General Liability'!AQ$90)*$BI329</f>
        <v>2.6560678020243249</v>
      </c>
      <c r="I329" s="171">
        <f>SUM('General Liability'!AR$90)*$BI329</f>
        <v>2.6560678020243249</v>
      </c>
      <c r="J329" s="171">
        <f>SUM('General Liability'!AS$90)*$BI329</f>
        <v>2.6560678020243249</v>
      </c>
      <c r="K329" s="171">
        <f>SUM('General Liability'!AT$90)*$BI329</f>
        <v>3.1088373947223813</v>
      </c>
      <c r="L329" s="171">
        <f>SUM('General Liability'!AU$90)*$BI329</f>
        <v>3.1088373947223813</v>
      </c>
      <c r="M329" s="171">
        <f>SUM('General Liability'!AV$90)*$BI329</f>
        <v>3.1088373947223813</v>
      </c>
      <c r="N329" s="171">
        <f>SUM('General Liability'!AW$90)*$BI329</f>
        <v>3.1088373947223813</v>
      </c>
      <c r="O329" s="171">
        <f>SUM('General Liability'!AX$90)*$BI329</f>
        <v>3.1088373947223813</v>
      </c>
      <c r="P329" s="171">
        <f>SUM('General Liability'!AY$90)*$BI329</f>
        <v>3.1088373947223813</v>
      </c>
      <c r="Q329" s="171">
        <f>SUM('General Liability'!AZ$90)*$BI329</f>
        <v>3.1088373947223813</v>
      </c>
      <c r="R329" s="171">
        <f>SUM('General Liability'!BA$90)*$BI329</f>
        <v>3.1088373947223813</v>
      </c>
      <c r="S329" s="171">
        <f>SUM('General Liability'!BB$90)*$BI329</f>
        <v>3.1088373947223813</v>
      </c>
      <c r="T329" s="171">
        <f>SUM('General Liability'!BC$90)*$BI329</f>
        <v>3.1088373947223813</v>
      </c>
      <c r="U329" s="171">
        <f>SUM('General Liability'!BD$90)*$BI329</f>
        <v>3.1088373947223813</v>
      </c>
      <c r="V329" s="171">
        <f>SUM('General Liability'!BE$90)*$BI329</f>
        <v>3.1088373947223813</v>
      </c>
      <c r="W329" s="171">
        <f>SUM('General Liability'!BF$90)*$BI329</f>
        <v>3.3420001993265602</v>
      </c>
      <c r="X329" s="171">
        <f>SUM('General Liability'!BG$90)*$BI329</f>
        <v>3.3420001993265602</v>
      </c>
      <c r="Y329" s="171">
        <f>SUM('General Liability'!BH$90)*$BI329</f>
        <v>3.3420001993265602</v>
      </c>
      <c r="Z329" s="171">
        <f>SUM('General Liability'!BI$90)*$BI329</f>
        <v>3.3420001993265602</v>
      </c>
      <c r="AA329" s="171">
        <f>SUM('General Liability'!BJ$90)*$BI329</f>
        <v>3.3420001993265602</v>
      </c>
      <c r="AB329" s="171">
        <f>SUM('General Liability'!BK$90)*$BI329</f>
        <v>3.3420001993265602</v>
      </c>
      <c r="AC329" s="171">
        <f>SUM('General Liability'!BL$90)*$BI329</f>
        <v>3.3420001993265602</v>
      </c>
      <c r="AD329" s="171">
        <f>SUM('General Liability'!BM$90)*$BI329</f>
        <v>3.3420001993265602</v>
      </c>
      <c r="AE329" s="171">
        <f>SUM('General Liability'!BN$90)*$BI329</f>
        <v>3.3420001993265602</v>
      </c>
      <c r="AF329" s="171">
        <f>SUM('General Liability'!BO$90)*$BI329</f>
        <v>3.3420001993265602</v>
      </c>
      <c r="AG329" s="171">
        <f>SUM('General Liability'!BP$90)*$BI329</f>
        <v>3.3420001993265602</v>
      </c>
      <c r="AH329" s="171">
        <f>SUM('General Liability'!BQ$90)*$BI329</f>
        <v>3.3420001993265602</v>
      </c>
      <c r="AI329" s="171">
        <f>SUM('General Liability'!BR$90)*$BI329</f>
        <v>3.5926502142760519</v>
      </c>
      <c r="AJ329" s="171">
        <f>SUM('General Liability'!BS$90)*$BI329</f>
        <v>3.5926502142760519</v>
      </c>
      <c r="AK329" s="171">
        <f>SUM('General Liability'!BT$90)*$BI329</f>
        <v>3.5926502142760519</v>
      </c>
      <c r="AL329" s="171">
        <f>SUM('General Liability'!BU$90)*$BI329</f>
        <v>3.5926502142760519</v>
      </c>
      <c r="AM329" s="171">
        <f>SUM('General Liability'!BV$90)*$BI329</f>
        <v>3.5926502142760519</v>
      </c>
      <c r="AN329" s="171">
        <f>SUM('General Liability'!BW$90)*$BI329</f>
        <v>3.5926502142760519</v>
      </c>
      <c r="AO329" s="171">
        <f>SUM('General Liability'!BX$90)*$BI329</f>
        <v>3.5926502142760519</v>
      </c>
      <c r="AP329" s="171">
        <f>SUM('General Liability'!BY$90)*$BI329</f>
        <v>3.5926502142760519</v>
      </c>
      <c r="AQ329" s="171">
        <f>SUM('General Liability'!BZ$90)*$BI329</f>
        <v>3.5926502142760519</v>
      </c>
      <c r="AR329" s="171">
        <f>SUM('General Liability'!CA$90)*$BI329</f>
        <v>3.5926502142760519</v>
      </c>
      <c r="AS329" s="171">
        <f>SUM('General Liability'!CB$90)*$BI329</f>
        <v>3.5926502142760519</v>
      </c>
      <c r="AT329" s="171">
        <f>SUM('General Liability'!CC$90)*$BI329</f>
        <v>3.5926502142760519</v>
      </c>
      <c r="AU329" s="171">
        <f>SUM('General Liability'!CD$90)*$BI329</f>
        <v>3.7004297207043337</v>
      </c>
      <c r="AV329" s="171">
        <f>SUM('General Liability'!CE$90)*$BI329</f>
        <v>3.7004297207043337</v>
      </c>
      <c r="AW329" s="171">
        <f>SUM('General Liability'!CF$90)*$BI329</f>
        <v>3.7004297207043337</v>
      </c>
      <c r="AX329" s="171">
        <f>SUM('General Liability'!CG$90)*$BI329</f>
        <v>3.7004297207043337</v>
      </c>
      <c r="AY329" s="171">
        <f>SUM('General Liability'!CH$90)*$BI329</f>
        <v>3.7004297207043337</v>
      </c>
      <c r="AZ329" s="171">
        <f>SUM('General Liability'!CI$90)*$BI329</f>
        <v>3.7004297207043337</v>
      </c>
      <c r="BA329" s="171">
        <f>SUM('General Liability'!CJ$90)*$BI329</f>
        <v>3.7004297207043337</v>
      </c>
      <c r="BB329" s="171">
        <f>SUM('General Liability'!CK$90)*$BI329</f>
        <v>3.7004297207043337</v>
      </c>
      <c r="BC329" s="171">
        <f>SUM('General Liability'!CL$90)*$BI329</f>
        <v>3.7004297207043337</v>
      </c>
      <c r="BD329" s="171">
        <f>SUM('General Liability'!CM$90)*$BI329</f>
        <v>3.7004297207043337</v>
      </c>
      <c r="BE329" s="171">
        <f>SUM('General Liability'!CN$90)*$BI329</f>
        <v>3.7004297207043337</v>
      </c>
      <c r="BF329" s="171">
        <f>SUM('General Liability'!CO$90)*$BI329</f>
        <v>3.7004297207043337</v>
      </c>
      <c r="BG329" s="171">
        <f>SUM('General Liability'!CP$90)*$BI329</f>
        <v>3.8114426123254641</v>
      </c>
      <c r="BI329" s="174">
        <f>SUMIF(Revenue!$P:$P,'GL - Import (US)'!$F329,Revenue!$F:$F)</f>
        <v>2.2614357653405858E-4</v>
      </c>
    </row>
    <row r="330" spans="1:61" s="173" customFormat="1" ht="12.75" hidden="1" customHeight="1">
      <c r="A330" s="179" t="s">
        <v>472</v>
      </c>
      <c r="B330" s="179" t="s">
        <v>609</v>
      </c>
      <c r="C330" s="170" t="str" cm="1">
        <f t="array" ref="C330">IFERROR(INDEX('Legal Entity'!B:B,MATCH('GL - Import (US)'!F330,'Legal Entity'!A:A,0),0),0)</f>
        <v>1215 - Golden Heart Utilities, Inc.</v>
      </c>
      <c r="D330" s="170" t="str" cm="1">
        <f t="array" ref="D330">IFERROR(INDEX('Legal Entity'!C:C,MATCH(F330,'Legal Entity'!A:A,0),0),0)</f>
        <v>US</v>
      </c>
      <c r="E330" s="170" t="s">
        <v>631</v>
      </c>
      <c r="F330" s="170" t="s">
        <v>38</v>
      </c>
      <c r="G330" s="170"/>
      <c r="H330" s="171">
        <f>SUM('General Liability'!AQ$90)*$BI330</f>
        <v>0</v>
      </c>
      <c r="I330" s="171">
        <f>SUM('General Liability'!AR$90)*$BI330</f>
        <v>0</v>
      </c>
      <c r="J330" s="171">
        <f>SUM('General Liability'!AS$90)*$BI330</f>
        <v>0</v>
      </c>
      <c r="K330" s="171">
        <f>SUM('General Liability'!AT$90)*$BI330</f>
        <v>0</v>
      </c>
      <c r="L330" s="171">
        <f>SUM('General Liability'!AU$90)*$BI330</f>
        <v>0</v>
      </c>
      <c r="M330" s="171">
        <f>SUM('General Liability'!AV$90)*$BI330</f>
        <v>0</v>
      </c>
      <c r="N330" s="171">
        <f>SUM('General Liability'!AW$90)*$BI330</f>
        <v>0</v>
      </c>
      <c r="O330" s="171">
        <f>SUM('General Liability'!AX$90)*$BI330</f>
        <v>0</v>
      </c>
      <c r="P330" s="171">
        <f>SUM('General Liability'!AY$90)*$BI330</f>
        <v>0</v>
      </c>
      <c r="Q330" s="171">
        <f>SUM('General Liability'!AZ$90)*$BI330</f>
        <v>0</v>
      </c>
      <c r="R330" s="171">
        <f>SUM('General Liability'!BA$90)*$BI330</f>
        <v>0</v>
      </c>
      <c r="S330" s="171">
        <f>SUM('General Liability'!BB$90)*$BI330</f>
        <v>0</v>
      </c>
      <c r="T330" s="171">
        <f>SUM('General Liability'!BC$90)*$BI330</f>
        <v>0</v>
      </c>
      <c r="U330" s="171">
        <f>SUM('General Liability'!BD$90)*$BI330</f>
        <v>0</v>
      </c>
      <c r="V330" s="171">
        <f>SUM('General Liability'!BE$90)*$BI330</f>
        <v>0</v>
      </c>
      <c r="W330" s="171">
        <f>SUM('General Liability'!BF$90)*$BI330</f>
        <v>0</v>
      </c>
      <c r="X330" s="171">
        <f>SUM('General Liability'!BG$90)*$BI330</f>
        <v>0</v>
      </c>
      <c r="Y330" s="171">
        <f>SUM('General Liability'!BH$90)*$BI330</f>
        <v>0</v>
      </c>
      <c r="Z330" s="171">
        <f>SUM('General Liability'!BI$90)*$BI330</f>
        <v>0</v>
      </c>
      <c r="AA330" s="171">
        <f>SUM('General Liability'!BJ$90)*$BI330</f>
        <v>0</v>
      </c>
      <c r="AB330" s="171">
        <f>SUM('General Liability'!BK$90)*$BI330</f>
        <v>0</v>
      </c>
      <c r="AC330" s="171">
        <f>SUM('General Liability'!BL$90)*$BI330</f>
        <v>0</v>
      </c>
      <c r="AD330" s="171">
        <f>SUM('General Liability'!BM$90)*$BI330</f>
        <v>0</v>
      </c>
      <c r="AE330" s="171">
        <f>SUM('General Liability'!BN$90)*$BI330</f>
        <v>0</v>
      </c>
      <c r="AF330" s="171">
        <f>SUM('General Liability'!BO$90)*$BI330</f>
        <v>0</v>
      </c>
      <c r="AG330" s="171">
        <f>SUM('General Liability'!BP$90)*$BI330</f>
        <v>0</v>
      </c>
      <c r="AH330" s="171">
        <f>SUM('General Liability'!BQ$90)*$BI330</f>
        <v>0</v>
      </c>
      <c r="AI330" s="171">
        <f>SUM('General Liability'!BR$90)*$BI330</f>
        <v>0</v>
      </c>
      <c r="AJ330" s="171">
        <f>SUM('General Liability'!BS$90)*$BI330</f>
        <v>0</v>
      </c>
      <c r="AK330" s="171">
        <f>SUM('General Liability'!BT$90)*$BI330</f>
        <v>0</v>
      </c>
      <c r="AL330" s="171">
        <f>SUM('General Liability'!BU$90)*$BI330</f>
        <v>0</v>
      </c>
      <c r="AM330" s="171">
        <f>SUM('General Liability'!BV$90)*$BI330</f>
        <v>0</v>
      </c>
      <c r="AN330" s="171">
        <f>SUM('General Liability'!BW$90)*$BI330</f>
        <v>0</v>
      </c>
      <c r="AO330" s="171">
        <f>SUM('General Liability'!BX$90)*$BI330</f>
        <v>0</v>
      </c>
      <c r="AP330" s="171">
        <f>SUM('General Liability'!BY$90)*$BI330</f>
        <v>0</v>
      </c>
      <c r="AQ330" s="171">
        <f>SUM('General Liability'!BZ$90)*$BI330</f>
        <v>0</v>
      </c>
      <c r="AR330" s="171">
        <f>SUM('General Liability'!CA$90)*$BI330</f>
        <v>0</v>
      </c>
      <c r="AS330" s="171">
        <f>SUM('General Liability'!CB$90)*$BI330</f>
        <v>0</v>
      </c>
      <c r="AT330" s="171">
        <f>SUM('General Liability'!CC$90)*$BI330</f>
        <v>0</v>
      </c>
      <c r="AU330" s="171">
        <f>SUM('General Liability'!CD$90)*$BI330</f>
        <v>0</v>
      </c>
      <c r="AV330" s="171">
        <f>SUM('General Liability'!CE$90)*$BI330</f>
        <v>0</v>
      </c>
      <c r="AW330" s="171">
        <f>SUM('General Liability'!CF$90)*$BI330</f>
        <v>0</v>
      </c>
      <c r="AX330" s="171">
        <f>SUM('General Liability'!CG$90)*$BI330</f>
        <v>0</v>
      </c>
      <c r="AY330" s="171">
        <f>SUM('General Liability'!CH$90)*$BI330</f>
        <v>0</v>
      </c>
      <c r="AZ330" s="171">
        <f>SUM('General Liability'!CI$90)*$BI330</f>
        <v>0</v>
      </c>
      <c r="BA330" s="171">
        <f>SUM('General Liability'!CJ$90)*$BI330</f>
        <v>0</v>
      </c>
      <c r="BB330" s="171">
        <f>SUM('General Liability'!CK$90)*$BI330</f>
        <v>0</v>
      </c>
      <c r="BC330" s="171">
        <f>SUM('General Liability'!CL$90)*$BI330</f>
        <v>0</v>
      </c>
      <c r="BD330" s="171">
        <f>SUM('General Liability'!CM$90)*$BI330</f>
        <v>0</v>
      </c>
      <c r="BE330" s="171">
        <f>SUM('General Liability'!CN$90)*$BI330</f>
        <v>0</v>
      </c>
      <c r="BF330" s="171">
        <f>SUM('General Liability'!CO$90)*$BI330</f>
        <v>0</v>
      </c>
      <c r="BG330" s="171">
        <f>SUM('General Liability'!CP$90)*$BI330</f>
        <v>0</v>
      </c>
      <c r="BI330" s="174">
        <f>SUMIF(Revenue!$P:$P,'GL - Import (US)'!$F330,Revenue!$F:$F)</f>
        <v>0</v>
      </c>
    </row>
    <row r="331" spans="1:61" s="173" customFormat="1" ht="12.75" hidden="1" customHeight="1">
      <c r="A331" s="179" t="s">
        <v>472</v>
      </c>
      <c r="B331" s="179" t="s">
        <v>609</v>
      </c>
      <c r="C331" s="170" t="str" cm="1">
        <f t="array" ref="C331">IFERROR(INDEX('Legal Entity'!B:B,MATCH('GL - Import (US)'!F331,'Legal Entity'!A:A,0),0),0)</f>
        <v>1215 - Golden Heart Utilities, Inc.</v>
      </c>
      <c r="D331" s="170" t="str" cm="1">
        <f t="array" ref="D331">IFERROR(INDEX('Legal Entity'!C:C,MATCH(F331,'Legal Entity'!A:A,0),0),0)</f>
        <v>US</v>
      </c>
      <c r="E331" s="170" t="s">
        <v>631</v>
      </c>
      <c r="F331" s="170" t="s">
        <v>39</v>
      </c>
      <c r="G331" s="170"/>
      <c r="H331" s="171">
        <f>SUM('General Liability'!AQ$90)*$BI331</f>
        <v>9.4494625842613769E-2</v>
      </c>
      <c r="I331" s="171">
        <f>SUM('General Liability'!AR$90)*$BI331</f>
        <v>9.4494625842613769E-2</v>
      </c>
      <c r="J331" s="171">
        <f>SUM('General Liability'!AS$90)*$BI331</f>
        <v>9.4494625842613769E-2</v>
      </c>
      <c r="K331" s="171">
        <f>SUM('General Liability'!AT$90)*$BI331</f>
        <v>0.1106027587834624</v>
      </c>
      <c r="L331" s="171">
        <f>SUM('General Liability'!AU$90)*$BI331</f>
        <v>0.1106027587834624</v>
      </c>
      <c r="M331" s="171">
        <f>SUM('General Liability'!AV$90)*$BI331</f>
        <v>0.1106027587834624</v>
      </c>
      <c r="N331" s="171">
        <f>SUM('General Liability'!AW$90)*$BI331</f>
        <v>0.1106027587834624</v>
      </c>
      <c r="O331" s="171">
        <f>SUM('General Liability'!AX$90)*$BI331</f>
        <v>0.1106027587834624</v>
      </c>
      <c r="P331" s="171">
        <f>SUM('General Liability'!AY$90)*$BI331</f>
        <v>0.1106027587834624</v>
      </c>
      <c r="Q331" s="171">
        <f>SUM('General Liability'!AZ$90)*$BI331</f>
        <v>0.1106027587834624</v>
      </c>
      <c r="R331" s="171">
        <f>SUM('General Liability'!BA$90)*$BI331</f>
        <v>0.1106027587834624</v>
      </c>
      <c r="S331" s="171">
        <f>SUM('General Liability'!BB$90)*$BI331</f>
        <v>0.1106027587834624</v>
      </c>
      <c r="T331" s="171">
        <f>SUM('General Liability'!BC$90)*$BI331</f>
        <v>0.1106027587834624</v>
      </c>
      <c r="U331" s="171">
        <f>SUM('General Liability'!BD$90)*$BI331</f>
        <v>0.1106027587834624</v>
      </c>
      <c r="V331" s="171">
        <f>SUM('General Liability'!BE$90)*$BI331</f>
        <v>0.1106027587834624</v>
      </c>
      <c r="W331" s="171">
        <f>SUM('General Liability'!BF$90)*$BI331</f>
        <v>0.11889796569222209</v>
      </c>
      <c r="X331" s="171">
        <f>SUM('General Liability'!BG$90)*$BI331</f>
        <v>0.11889796569222209</v>
      </c>
      <c r="Y331" s="171">
        <f>SUM('General Liability'!BH$90)*$BI331</f>
        <v>0.11889796569222209</v>
      </c>
      <c r="Z331" s="171">
        <f>SUM('General Liability'!BI$90)*$BI331</f>
        <v>0.11889796569222209</v>
      </c>
      <c r="AA331" s="171">
        <f>SUM('General Liability'!BJ$90)*$BI331</f>
        <v>0.11889796569222209</v>
      </c>
      <c r="AB331" s="171">
        <f>SUM('General Liability'!BK$90)*$BI331</f>
        <v>0.11889796569222209</v>
      </c>
      <c r="AC331" s="171">
        <f>SUM('General Liability'!BL$90)*$BI331</f>
        <v>0.11889796569222209</v>
      </c>
      <c r="AD331" s="171">
        <f>SUM('General Liability'!BM$90)*$BI331</f>
        <v>0.11889796569222209</v>
      </c>
      <c r="AE331" s="171">
        <f>SUM('General Liability'!BN$90)*$BI331</f>
        <v>0.11889796569222209</v>
      </c>
      <c r="AF331" s="171">
        <f>SUM('General Liability'!BO$90)*$BI331</f>
        <v>0.11889796569222209</v>
      </c>
      <c r="AG331" s="171">
        <f>SUM('General Liability'!BP$90)*$BI331</f>
        <v>0.11889796569222209</v>
      </c>
      <c r="AH331" s="171">
        <f>SUM('General Liability'!BQ$90)*$BI331</f>
        <v>0.11889796569222209</v>
      </c>
      <c r="AI331" s="171">
        <f>SUM('General Liability'!BR$90)*$BI331</f>
        <v>0.12781531311913874</v>
      </c>
      <c r="AJ331" s="171">
        <f>SUM('General Liability'!BS$90)*$BI331</f>
        <v>0.12781531311913874</v>
      </c>
      <c r="AK331" s="171">
        <f>SUM('General Liability'!BT$90)*$BI331</f>
        <v>0.12781531311913874</v>
      </c>
      <c r="AL331" s="171">
        <f>SUM('General Liability'!BU$90)*$BI331</f>
        <v>0.12781531311913874</v>
      </c>
      <c r="AM331" s="171">
        <f>SUM('General Liability'!BV$90)*$BI331</f>
        <v>0.12781531311913874</v>
      </c>
      <c r="AN331" s="171">
        <f>SUM('General Liability'!BW$90)*$BI331</f>
        <v>0.12781531311913874</v>
      </c>
      <c r="AO331" s="171">
        <f>SUM('General Liability'!BX$90)*$BI331</f>
        <v>0.12781531311913874</v>
      </c>
      <c r="AP331" s="171">
        <f>SUM('General Liability'!BY$90)*$BI331</f>
        <v>0.12781531311913874</v>
      </c>
      <c r="AQ331" s="171">
        <f>SUM('General Liability'!BZ$90)*$BI331</f>
        <v>0.12781531311913874</v>
      </c>
      <c r="AR331" s="171">
        <f>SUM('General Liability'!CA$90)*$BI331</f>
        <v>0.12781531311913874</v>
      </c>
      <c r="AS331" s="171">
        <f>SUM('General Liability'!CB$90)*$BI331</f>
        <v>0.12781531311913874</v>
      </c>
      <c r="AT331" s="171">
        <f>SUM('General Liability'!CC$90)*$BI331</f>
        <v>0.12781531311913874</v>
      </c>
      <c r="AU331" s="171">
        <f>SUM('General Liability'!CD$90)*$BI331</f>
        <v>0.1316497725127129</v>
      </c>
      <c r="AV331" s="171">
        <f>SUM('General Liability'!CE$90)*$BI331</f>
        <v>0.1316497725127129</v>
      </c>
      <c r="AW331" s="171">
        <f>SUM('General Liability'!CF$90)*$BI331</f>
        <v>0.1316497725127129</v>
      </c>
      <c r="AX331" s="171">
        <f>SUM('General Liability'!CG$90)*$BI331</f>
        <v>0.1316497725127129</v>
      </c>
      <c r="AY331" s="171">
        <f>SUM('General Liability'!CH$90)*$BI331</f>
        <v>0.1316497725127129</v>
      </c>
      <c r="AZ331" s="171">
        <f>SUM('General Liability'!CI$90)*$BI331</f>
        <v>0.1316497725127129</v>
      </c>
      <c r="BA331" s="171">
        <f>SUM('General Liability'!CJ$90)*$BI331</f>
        <v>0.1316497725127129</v>
      </c>
      <c r="BB331" s="171">
        <f>SUM('General Liability'!CK$90)*$BI331</f>
        <v>0.1316497725127129</v>
      </c>
      <c r="BC331" s="171">
        <f>SUM('General Liability'!CL$90)*$BI331</f>
        <v>0.1316497725127129</v>
      </c>
      <c r="BD331" s="171">
        <f>SUM('General Liability'!CM$90)*$BI331</f>
        <v>0.1316497725127129</v>
      </c>
      <c r="BE331" s="171">
        <f>SUM('General Liability'!CN$90)*$BI331</f>
        <v>0.1316497725127129</v>
      </c>
      <c r="BF331" s="171">
        <f>SUM('General Liability'!CO$90)*$BI331</f>
        <v>0.1316497725127129</v>
      </c>
      <c r="BG331" s="171">
        <f>SUM('General Liability'!CP$90)*$BI331</f>
        <v>0.1355992656880943</v>
      </c>
      <c r="BI331" s="174">
        <f>SUMIF(Revenue!$P:$P,'GL - Import (US)'!$F331,Revenue!$F:$F)</f>
        <v>8.0454846201628133E-6</v>
      </c>
    </row>
    <row r="332" spans="1:61" s="173" customFormat="1" ht="12.75" hidden="1" customHeight="1">
      <c r="A332" s="179" t="s">
        <v>472</v>
      </c>
      <c r="B332" s="179" t="s">
        <v>609</v>
      </c>
      <c r="C332" s="170" t="str" cm="1">
        <f t="array" ref="C332">IFERROR(INDEX('Legal Entity'!B:B,MATCH('GL - Import (US)'!F332,'Legal Entity'!A:A,0),0),0)</f>
        <v>1215 - Golden Heart Utilities, Inc.</v>
      </c>
      <c r="D332" s="170" t="str" cm="1">
        <f t="array" ref="D332">IFERROR(INDEX('Legal Entity'!C:C,MATCH(F332,'Legal Entity'!A:A,0),0),0)</f>
        <v>US</v>
      </c>
      <c r="E332" s="170" t="s">
        <v>631</v>
      </c>
      <c r="F332" s="170" t="s">
        <v>43</v>
      </c>
      <c r="G332" s="170"/>
      <c r="H332" s="171">
        <f>SUM('General Liability'!AQ$90)*$BI332</f>
        <v>1.7193009261219825</v>
      </c>
      <c r="I332" s="171">
        <f>SUM('General Liability'!AR$90)*$BI332</f>
        <v>1.7193009261219825</v>
      </c>
      <c r="J332" s="171">
        <f>SUM('General Liability'!AS$90)*$BI332</f>
        <v>1.7193009261219825</v>
      </c>
      <c r="K332" s="171">
        <f>SUM('General Liability'!AT$90)*$BI332</f>
        <v>2.0123834970760623</v>
      </c>
      <c r="L332" s="171">
        <f>SUM('General Liability'!AU$90)*$BI332</f>
        <v>2.0123834970760623</v>
      </c>
      <c r="M332" s="171">
        <f>SUM('General Liability'!AV$90)*$BI332</f>
        <v>2.0123834970760623</v>
      </c>
      <c r="N332" s="171">
        <f>SUM('General Liability'!AW$90)*$BI332</f>
        <v>2.0123834970760623</v>
      </c>
      <c r="O332" s="171">
        <f>SUM('General Liability'!AX$90)*$BI332</f>
        <v>2.0123834970760623</v>
      </c>
      <c r="P332" s="171">
        <f>SUM('General Liability'!AY$90)*$BI332</f>
        <v>2.0123834970760623</v>
      </c>
      <c r="Q332" s="171">
        <f>SUM('General Liability'!AZ$90)*$BI332</f>
        <v>2.0123834970760623</v>
      </c>
      <c r="R332" s="171">
        <f>SUM('General Liability'!BA$90)*$BI332</f>
        <v>2.0123834970760623</v>
      </c>
      <c r="S332" s="171">
        <f>SUM('General Liability'!BB$90)*$BI332</f>
        <v>2.0123834970760623</v>
      </c>
      <c r="T332" s="171">
        <f>SUM('General Liability'!BC$90)*$BI332</f>
        <v>2.0123834970760623</v>
      </c>
      <c r="U332" s="171">
        <f>SUM('General Liability'!BD$90)*$BI332</f>
        <v>2.0123834970760623</v>
      </c>
      <c r="V332" s="171">
        <f>SUM('General Liability'!BE$90)*$BI332</f>
        <v>2.0123834970760623</v>
      </c>
      <c r="W332" s="171">
        <f>SUM('General Liability'!BF$90)*$BI332</f>
        <v>2.1633122593567671</v>
      </c>
      <c r="X332" s="171">
        <f>SUM('General Liability'!BG$90)*$BI332</f>
        <v>2.1633122593567671</v>
      </c>
      <c r="Y332" s="171">
        <f>SUM('General Liability'!BH$90)*$BI332</f>
        <v>2.1633122593567671</v>
      </c>
      <c r="Z332" s="171">
        <f>SUM('General Liability'!BI$90)*$BI332</f>
        <v>2.1633122593567671</v>
      </c>
      <c r="AA332" s="171">
        <f>SUM('General Liability'!BJ$90)*$BI332</f>
        <v>2.1633122593567671</v>
      </c>
      <c r="AB332" s="171">
        <f>SUM('General Liability'!BK$90)*$BI332</f>
        <v>2.1633122593567671</v>
      </c>
      <c r="AC332" s="171">
        <f>SUM('General Liability'!BL$90)*$BI332</f>
        <v>2.1633122593567671</v>
      </c>
      <c r="AD332" s="171">
        <f>SUM('General Liability'!BM$90)*$BI332</f>
        <v>2.1633122593567671</v>
      </c>
      <c r="AE332" s="171">
        <f>SUM('General Liability'!BN$90)*$BI332</f>
        <v>2.1633122593567671</v>
      </c>
      <c r="AF332" s="171">
        <f>SUM('General Liability'!BO$90)*$BI332</f>
        <v>2.1633122593567671</v>
      </c>
      <c r="AG332" s="171">
        <f>SUM('General Liability'!BP$90)*$BI332</f>
        <v>2.1633122593567671</v>
      </c>
      <c r="AH332" s="171">
        <f>SUM('General Liability'!BQ$90)*$BI332</f>
        <v>2.1633122593567671</v>
      </c>
      <c r="AI332" s="171">
        <f>SUM('General Liability'!BR$90)*$BI332</f>
        <v>2.3255606788085248</v>
      </c>
      <c r="AJ332" s="171">
        <f>SUM('General Liability'!BS$90)*$BI332</f>
        <v>2.3255606788085248</v>
      </c>
      <c r="AK332" s="171">
        <f>SUM('General Liability'!BT$90)*$BI332</f>
        <v>2.3255606788085248</v>
      </c>
      <c r="AL332" s="171">
        <f>SUM('General Liability'!BU$90)*$BI332</f>
        <v>2.3255606788085248</v>
      </c>
      <c r="AM332" s="171">
        <f>SUM('General Liability'!BV$90)*$BI332</f>
        <v>2.3255606788085248</v>
      </c>
      <c r="AN332" s="171">
        <f>SUM('General Liability'!BW$90)*$BI332</f>
        <v>2.3255606788085248</v>
      </c>
      <c r="AO332" s="171">
        <f>SUM('General Liability'!BX$90)*$BI332</f>
        <v>2.3255606788085248</v>
      </c>
      <c r="AP332" s="171">
        <f>SUM('General Liability'!BY$90)*$BI332</f>
        <v>2.3255606788085248</v>
      </c>
      <c r="AQ332" s="171">
        <f>SUM('General Liability'!BZ$90)*$BI332</f>
        <v>2.3255606788085248</v>
      </c>
      <c r="AR332" s="171">
        <f>SUM('General Liability'!CA$90)*$BI332</f>
        <v>2.3255606788085248</v>
      </c>
      <c r="AS332" s="171">
        <f>SUM('General Liability'!CB$90)*$BI332</f>
        <v>2.3255606788085248</v>
      </c>
      <c r="AT332" s="171">
        <f>SUM('General Liability'!CC$90)*$BI332</f>
        <v>2.3255606788085248</v>
      </c>
      <c r="AU332" s="171">
        <f>SUM('General Liability'!CD$90)*$BI332</f>
        <v>2.3953274991727804</v>
      </c>
      <c r="AV332" s="171">
        <f>SUM('General Liability'!CE$90)*$BI332</f>
        <v>2.3953274991727804</v>
      </c>
      <c r="AW332" s="171">
        <f>SUM('General Liability'!CF$90)*$BI332</f>
        <v>2.3953274991727804</v>
      </c>
      <c r="AX332" s="171">
        <f>SUM('General Liability'!CG$90)*$BI332</f>
        <v>2.3953274991727804</v>
      </c>
      <c r="AY332" s="171">
        <f>SUM('General Liability'!CH$90)*$BI332</f>
        <v>2.3953274991727804</v>
      </c>
      <c r="AZ332" s="171">
        <f>SUM('General Liability'!CI$90)*$BI332</f>
        <v>2.3953274991727804</v>
      </c>
      <c r="BA332" s="171">
        <f>SUM('General Liability'!CJ$90)*$BI332</f>
        <v>2.3953274991727804</v>
      </c>
      <c r="BB332" s="171">
        <f>SUM('General Liability'!CK$90)*$BI332</f>
        <v>2.3953274991727804</v>
      </c>
      <c r="BC332" s="171">
        <f>SUM('General Liability'!CL$90)*$BI332</f>
        <v>2.3953274991727804</v>
      </c>
      <c r="BD332" s="171">
        <f>SUM('General Liability'!CM$90)*$BI332</f>
        <v>2.3953274991727804</v>
      </c>
      <c r="BE332" s="171">
        <f>SUM('General Liability'!CN$90)*$BI332</f>
        <v>2.3953274991727804</v>
      </c>
      <c r="BF332" s="171">
        <f>SUM('General Liability'!CO$90)*$BI332</f>
        <v>2.3953274991727804</v>
      </c>
      <c r="BG332" s="171">
        <f>SUM('General Liability'!CP$90)*$BI332</f>
        <v>2.467187324147964</v>
      </c>
      <c r="BI332" s="174">
        <f>SUMIF(Revenue!$P:$P,'GL - Import (US)'!$F332,Revenue!$F:$F)</f>
        <v>1.4638514132629191E-4</v>
      </c>
    </row>
    <row r="333" spans="1:61" s="173" customFormat="1" ht="12.75" hidden="1" customHeight="1">
      <c r="A333" s="179" t="s">
        <v>472</v>
      </c>
      <c r="B333" s="179" t="s">
        <v>609</v>
      </c>
      <c r="C333" s="170" t="str" cm="1">
        <f t="array" ref="C333">IFERROR(INDEX('Legal Entity'!B:B,MATCH('GL - Import (US)'!F333,'Legal Entity'!A:A,0),0),0)</f>
        <v>1215 - Golden Heart Utilities, Inc.</v>
      </c>
      <c r="D333" s="170" t="str" cm="1">
        <f t="array" ref="D333">IFERROR(INDEX('Legal Entity'!C:C,MATCH(F333,'Legal Entity'!A:A,0),0),0)</f>
        <v>US</v>
      </c>
      <c r="E333" s="170" t="s">
        <v>631</v>
      </c>
      <c r="F333" s="170" t="s">
        <v>47</v>
      </c>
      <c r="G333" s="170"/>
      <c r="H333" s="171">
        <f>SUM('General Liability'!AQ$90)*$BI333</f>
        <v>0</v>
      </c>
      <c r="I333" s="171">
        <f>SUM('General Liability'!AR$90)*$BI333</f>
        <v>0</v>
      </c>
      <c r="J333" s="171">
        <f>SUM('General Liability'!AS$90)*$BI333</f>
        <v>0</v>
      </c>
      <c r="K333" s="171">
        <f>SUM('General Liability'!AT$90)*$BI333</f>
        <v>0</v>
      </c>
      <c r="L333" s="171">
        <f>SUM('General Liability'!AU$90)*$BI333</f>
        <v>0</v>
      </c>
      <c r="M333" s="171">
        <f>SUM('General Liability'!AV$90)*$BI333</f>
        <v>0</v>
      </c>
      <c r="N333" s="171">
        <f>SUM('General Liability'!AW$90)*$BI333</f>
        <v>0</v>
      </c>
      <c r="O333" s="171">
        <f>SUM('General Liability'!AX$90)*$BI333</f>
        <v>0</v>
      </c>
      <c r="P333" s="171">
        <f>SUM('General Liability'!AY$90)*$BI333</f>
        <v>0</v>
      </c>
      <c r="Q333" s="171">
        <f>SUM('General Liability'!AZ$90)*$BI333</f>
        <v>0</v>
      </c>
      <c r="R333" s="171">
        <f>SUM('General Liability'!BA$90)*$BI333</f>
        <v>0</v>
      </c>
      <c r="S333" s="171">
        <f>SUM('General Liability'!BB$90)*$BI333</f>
        <v>0</v>
      </c>
      <c r="T333" s="171">
        <f>SUM('General Liability'!BC$90)*$BI333</f>
        <v>0</v>
      </c>
      <c r="U333" s="171">
        <f>SUM('General Liability'!BD$90)*$BI333</f>
        <v>0</v>
      </c>
      <c r="V333" s="171">
        <f>SUM('General Liability'!BE$90)*$BI333</f>
        <v>0</v>
      </c>
      <c r="W333" s="171">
        <f>SUM('General Liability'!BF$90)*$BI333</f>
        <v>0</v>
      </c>
      <c r="X333" s="171">
        <f>SUM('General Liability'!BG$90)*$BI333</f>
        <v>0</v>
      </c>
      <c r="Y333" s="171">
        <f>SUM('General Liability'!BH$90)*$BI333</f>
        <v>0</v>
      </c>
      <c r="Z333" s="171">
        <f>SUM('General Liability'!BI$90)*$BI333</f>
        <v>0</v>
      </c>
      <c r="AA333" s="171">
        <f>SUM('General Liability'!BJ$90)*$BI333</f>
        <v>0</v>
      </c>
      <c r="AB333" s="171">
        <f>SUM('General Liability'!BK$90)*$BI333</f>
        <v>0</v>
      </c>
      <c r="AC333" s="171">
        <f>SUM('General Liability'!BL$90)*$BI333</f>
        <v>0</v>
      </c>
      <c r="AD333" s="171">
        <f>SUM('General Liability'!BM$90)*$BI333</f>
        <v>0</v>
      </c>
      <c r="AE333" s="171">
        <f>SUM('General Liability'!BN$90)*$BI333</f>
        <v>0</v>
      </c>
      <c r="AF333" s="171">
        <f>SUM('General Liability'!BO$90)*$BI333</f>
        <v>0</v>
      </c>
      <c r="AG333" s="171">
        <f>SUM('General Liability'!BP$90)*$BI333</f>
        <v>0</v>
      </c>
      <c r="AH333" s="171">
        <f>SUM('General Liability'!BQ$90)*$BI333</f>
        <v>0</v>
      </c>
      <c r="AI333" s="171">
        <f>SUM('General Liability'!BR$90)*$BI333</f>
        <v>0</v>
      </c>
      <c r="AJ333" s="171">
        <f>SUM('General Liability'!BS$90)*$BI333</f>
        <v>0</v>
      </c>
      <c r="AK333" s="171">
        <f>SUM('General Liability'!BT$90)*$BI333</f>
        <v>0</v>
      </c>
      <c r="AL333" s="171">
        <f>SUM('General Liability'!BU$90)*$BI333</f>
        <v>0</v>
      </c>
      <c r="AM333" s="171">
        <f>SUM('General Liability'!BV$90)*$BI333</f>
        <v>0</v>
      </c>
      <c r="AN333" s="171">
        <f>SUM('General Liability'!BW$90)*$BI333</f>
        <v>0</v>
      </c>
      <c r="AO333" s="171">
        <f>SUM('General Liability'!BX$90)*$BI333</f>
        <v>0</v>
      </c>
      <c r="AP333" s="171">
        <f>SUM('General Liability'!BY$90)*$BI333</f>
        <v>0</v>
      </c>
      <c r="AQ333" s="171">
        <f>SUM('General Liability'!BZ$90)*$BI333</f>
        <v>0</v>
      </c>
      <c r="AR333" s="171">
        <f>SUM('General Liability'!CA$90)*$BI333</f>
        <v>0</v>
      </c>
      <c r="AS333" s="171">
        <f>SUM('General Liability'!CB$90)*$BI333</f>
        <v>0</v>
      </c>
      <c r="AT333" s="171">
        <f>SUM('General Liability'!CC$90)*$BI333</f>
        <v>0</v>
      </c>
      <c r="AU333" s="171">
        <f>SUM('General Liability'!CD$90)*$BI333</f>
        <v>0</v>
      </c>
      <c r="AV333" s="171">
        <f>SUM('General Liability'!CE$90)*$BI333</f>
        <v>0</v>
      </c>
      <c r="AW333" s="171">
        <f>SUM('General Liability'!CF$90)*$BI333</f>
        <v>0</v>
      </c>
      <c r="AX333" s="171">
        <f>SUM('General Liability'!CG$90)*$BI333</f>
        <v>0</v>
      </c>
      <c r="AY333" s="171">
        <f>SUM('General Liability'!CH$90)*$BI333</f>
        <v>0</v>
      </c>
      <c r="AZ333" s="171">
        <f>SUM('General Liability'!CI$90)*$BI333</f>
        <v>0</v>
      </c>
      <c r="BA333" s="171">
        <f>SUM('General Liability'!CJ$90)*$BI333</f>
        <v>0</v>
      </c>
      <c r="BB333" s="171">
        <f>SUM('General Liability'!CK$90)*$BI333</f>
        <v>0</v>
      </c>
      <c r="BC333" s="171">
        <f>SUM('General Liability'!CL$90)*$BI333</f>
        <v>0</v>
      </c>
      <c r="BD333" s="171">
        <f>SUM('General Liability'!CM$90)*$BI333</f>
        <v>0</v>
      </c>
      <c r="BE333" s="171">
        <f>SUM('General Liability'!CN$90)*$BI333</f>
        <v>0</v>
      </c>
      <c r="BF333" s="171">
        <f>SUM('General Liability'!CO$90)*$BI333</f>
        <v>0</v>
      </c>
      <c r="BG333" s="171">
        <f>SUM('General Liability'!CP$90)*$BI333</f>
        <v>0</v>
      </c>
      <c r="BI333" s="174">
        <f>SUMIF(Revenue!$P:$P,'GL - Import (US)'!$F333,Revenue!$F:$F)</f>
        <v>0</v>
      </c>
    </row>
    <row r="334" spans="1:61" s="173" customFormat="1" ht="12.75" hidden="1" customHeight="1">
      <c r="A334" s="179" t="s">
        <v>472</v>
      </c>
      <c r="B334" s="179" t="s">
        <v>609</v>
      </c>
      <c r="C334" s="170" t="str" cm="1">
        <f t="array" ref="C334">IFERROR(INDEX('Legal Entity'!B:B,MATCH('GL - Import (US)'!F334,'Legal Entity'!A:A,0),0),0)</f>
        <v>1215 - Golden Heart Utilities, Inc.</v>
      </c>
      <c r="D334" s="170" t="str" cm="1">
        <f t="array" ref="D334">IFERROR(INDEX('Legal Entity'!C:C,MATCH(F334,'Legal Entity'!A:A,0),0),0)</f>
        <v>US</v>
      </c>
      <c r="E334" s="170" t="s">
        <v>631</v>
      </c>
      <c r="F334" s="170" t="s">
        <v>54</v>
      </c>
      <c r="G334" s="170"/>
      <c r="H334" s="171">
        <f>SUM('General Liability'!AQ$90)*$BI334</f>
        <v>326.19657774061415</v>
      </c>
      <c r="I334" s="171">
        <f>SUM('General Liability'!AR$90)*$BI334</f>
        <v>326.19657774061415</v>
      </c>
      <c r="J334" s="171">
        <f>SUM('General Liability'!AS$90)*$BI334</f>
        <v>326.19657774061415</v>
      </c>
      <c r="K334" s="171">
        <f>SUM('General Liability'!AT$90)*$BI334</f>
        <v>381.80204516526129</v>
      </c>
      <c r="L334" s="171">
        <f>SUM('General Liability'!AU$90)*$BI334</f>
        <v>381.80204516526129</v>
      </c>
      <c r="M334" s="171">
        <f>SUM('General Liability'!AV$90)*$BI334</f>
        <v>381.80204516526129</v>
      </c>
      <c r="N334" s="171">
        <f>SUM('General Liability'!AW$90)*$BI334</f>
        <v>381.80204516526129</v>
      </c>
      <c r="O334" s="171">
        <f>SUM('General Liability'!AX$90)*$BI334</f>
        <v>381.80204516526129</v>
      </c>
      <c r="P334" s="171">
        <f>SUM('General Liability'!AY$90)*$BI334</f>
        <v>381.80204516526129</v>
      </c>
      <c r="Q334" s="171">
        <f>SUM('General Liability'!AZ$90)*$BI334</f>
        <v>381.80204516526129</v>
      </c>
      <c r="R334" s="171">
        <f>SUM('General Liability'!BA$90)*$BI334</f>
        <v>381.80204516526129</v>
      </c>
      <c r="S334" s="171">
        <f>SUM('General Liability'!BB$90)*$BI334</f>
        <v>381.80204516526129</v>
      </c>
      <c r="T334" s="171">
        <f>SUM('General Liability'!BC$90)*$BI334</f>
        <v>381.80204516526129</v>
      </c>
      <c r="U334" s="171">
        <f>SUM('General Liability'!BD$90)*$BI334</f>
        <v>381.80204516526129</v>
      </c>
      <c r="V334" s="171">
        <f>SUM('General Liability'!BE$90)*$BI334</f>
        <v>381.80204516526129</v>
      </c>
      <c r="W334" s="171">
        <f>SUM('General Liability'!BF$90)*$BI334</f>
        <v>410.4371985526559</v>
      </c>
      <c r="X334" s="171">
        <f>SUM('General Liability'!BG$90)*$BI334</f>
        <v>410.4371985526559</v>
      </c>
      <c r="Y334" s="171">
        <f>SUM('General Liability'!BH$90)*$BI334</f>
        <v>410.4371985526559</v>
      </c>
      <c r="Z334" s="171">
        <f>SUM('General Liability'!BI$90)*$BI334</f>
        <v>410.4371985526559</v>
      </c>
      <c r="AA334" s="171">
        <f>SUM('General Liability'!BJ$90)*$BI334</f>
        <v>410.4371985526559</v>
      </c>
      <c r="AB334" s="171">
        <f>SUM('General Liability'!BK$90)*$BI334</f>
        <v>410.4371985526559</v>
      </c>
      <c r="AC334" s="171">
        <f>SUM('General Liability'!BL$90)*$BI334</f>
        <v>410.4371985526559</v>
      </c>
      <c r="AD334" s="171">
        <f>SUM('General Liability'!BM$90)*$BI334</f>
        <v>410.4371985526559</v>
      </c>
      <c r="AE334" s="171">
        <f>SUM('General Liability'!BN$90)*$BI334</f>
        <v>410.4371985526559</v>
      </c>
      <c r="AF334" s="171">
        <f>SUM('General Liability'!BO$90)*$BI334</f>
        <v>410.4371985526559</v>
      </c>
      <c r="AG334" s="171">
        <f>SUM('General Liability'!BP$90)*$BI334</f>
        <v>410.4371985526559</v>
      </c>
      <c r="AH334" s="171">
        <f>SUM('General Liability'!BQ$90)*$BI334</f>
        <v>410.4371985526559</v>
      </c>
      <c r="AI334" s="171">
        <f>SUM('General Liability'!BR$90)*$BI334</f>
        <v>441.21998844410507</v>
      </c>
      <c r="AJ334" s="171">
        <f>SUM('General Liability'!BS$90)*$BI334</f>
        <v>441.21998844410507</v>
      </c>
      <c r="AK334" s="171">
        <f>SUM('General Liability'!BT$90)*$BI334</f>
        <v>441.21998844410507</v>
      </c>
      <c r="AL334" s="171">
        <f>SUM('General Liability'!BU$90)*$BI334</f>
        <v>441.21998844410507</v>
      </c>
      <c r="AM334" s="171">
        <f>SUM('General Liability'!BV$90)*$BI334</f>
        <v>441.21998844410507</v>
      </c>
      <c r="AN334" s="171">
        <f>SUM('General Liability'!BW$90)*$BI334</f>
        <v>441.21998844410507</v>
      </c>
      <c r="AO334" s="171">
        <f>SUM('General Liability'!BX$90)*$BI334</f>
        <v>441.21998844410507</v>
      </c>
      <c r="AP334" s="171">
        <f>SUM('General Liability'!BY$90)*$BI334</f>
        <v>441.21998844410507</v>
      </c>
      <c r="AQ334" s="171">
        <f>SUM('General Liability'!BZ$90)*$BI334</f>
        <v>441.21998844410507</v>
      </c>
      <c r="AR334" s="171">
        <f>SUM('General Liability'!CA$90)*$BI334</f>
        <v>441.21998844410507</v>
      </c>
      <c r="AS334" s="171">
        <f>SUM('General Liability'!CB$90)*$BI334</f>
        <v>441.21998844410507</v>
      </c>
      <c r="AT334" s="171">
        <f>SUM('General Liability'!CC$90)*$BI334</f>
        <v>441.21998844410507</v>
      </c>
      <c r="AU334" s="171">
        <f>SUM('General Liability'!CD$90)*$BI334</f>
        <v>454.45658809742821</v>
      </c>
      <c r="AV334" s="171">
        <f>SUM('General Liability'!CE$90)*$BI334</f>
        <v>454.45658809742821</v>
      </c>
      <c r="AW334" s="171">
        <f>SUM('General Liability'!CF$90)*$BI334</f>
        <v>454.45658809742821</v>
      </c>
      <c r="AX334" s="171">
        <f>SUM('General Liability'!CG$90)*$BI334</f>
        <v>454.45658809742821</v>
      </c>
      <c r="AY334" s="171">
        <f>SUM('General Liability'!CH$90)*$BI334</f>
        <v>454.45658809742821</v>
      </c>
      <c r="AZ334" s="171">
        <f>SUM('General Liability'!CI$90)*$BI334</f>
        <v>454.45658809742821</v>
      </c>
      <c r="BA334" s="171">
        <f>SUM('General Liability'!CJ$90)*$BI334</f>
        <v>454.45658809742821</v>
      </c>
      <c r="BB334" s="171">
        <f>SUM('General Liability'!CK$90)*$BI334</f>
        <v>454.45658809742821</v>
      </c>
      <c r="BC334" s="171">
        <f>SUM('General Liability'!CL$90)*$BI334</f>
        <v>454.45658809742821</v>
      </c>
      <c r="BD334" s="171">
        <f>SUM('General Liability'!CM$90)*$BI334</f>
        <v>454.45658809742821</v>
      </c>
      <c r="BE334" s="171">
        <f>SUM('General Liability'!CN$90)*$BI334</f>
        <v>454.45658809742821</v>
      </c>
      <c r="BF334" s="171">
        <f>SUM('General Liability'!CO$90)*$BI334</f>
        <v>454.45658809742821</v>
      </c>
      <c r="BG334" s="171">
        <f>SUM('General Liability'!CP$90)*$BI334</f>
        <v>468.09028574035113</v>
      </c>
      <c r="BI334" s="174">
        <f>SUMIF(Revenue!$P:$P,'GL - Import (US)'!$F334,Revenue!$F:$F)</f>
        <v>2.7773109062656745E-2</v>
      </c>
    </row>
    <row r="335" spans="1:61" s="173" customFormat="1" ht="12.75" hidden="1" customHeight="1">
      <c r="A335" s="179" t="s">
        <v>472</v>
      </c>
      <c r="B335" s="179" t="s">
        <v>609</v>
      </c>
      <c r="C335" s="170" t="str" cm="1">
        <f t="array" ref="C335">IFERROR(INDEX('Legal Entity'!B:B,MATCH('GL - Import (US)'!F335,'Legal Entity'!A:A,0),0),0)</f>
        <v>1215 - Golden Heart Utilities, Inc.</v>
      </c>
      <c r="D335" s="170" t="str" cm="1">
        <f t="array" ref="D335">IFERROR(INDEX('Legal Entity'!C:C,MATCH(F335,'Legal Entity'!A:A,0),0),0)</f>
        <v>US</v>
      </c>
      <c r="E335" s="170" t="s">
        <v>631</v>
      </c>
      <c r="F335" s="170" t="s">
        <v>56</v>
      </c>
      <c r="G335" s="170"/>
      <c r="H335" s="171">
        <f>SUM('General Liability'!AQ$90)*$BI335</f>
        <v>2.4523678587296538</v>
      </c>
      <c r="I335" s="171">
        <f>SUM('General Liability'!AR$90)*$BI335</f>
        <v>2.4523678587296538</v>
      </c>
      <c r="J335" s="171">
        <f>SUM('General Liability'!AS$90)*$BI335</f>
        <v>2.4523678587296538</v>
      </c>
      <c r="K335" s="171">
        <f>SUM('General Liability'!AT$90)*$BI335</f>
        <v>2.870413510913898</v>
      </c>
      <c r="L335" s="171">
        <f>SUM('General Liability'!AU$90)*$BI335</f>
        <v>2.870413510913898</v>
      </c>
      <c r="M335" s="171">
        <f>SUM('General Liability'!AV$90)*$BI335</f>
        <v>2.870413510913898</v>
      </c>
      <c r="N335" s="171">
        <f>SUM('General Liability'!AW$90)*$BI335</f>
        <v>2.870413510913898</v>
      </c>
      <c r="O335" s="171">
        <f>SUM('General Liability'!AX$90)*$BI335</f>
        <v>2.870413510913898</v>
      </c>
      <c r="P335" s="171">
        <f>SUM('General Liability'!AY$90)*$BI335</f>
        <v>2.870413510913898</v>
      </c>
      <c r="Q335" s="171">
        <f>SUM('General Liability'!AZ$90)*$BI335</f>
        <v>2.870413510913898</v>
      </c>
      <c r="R335" s="171">
        <f>SUM('General Liability'!BA$90)*$BI335</f>
        <v>2.870413510913898</v>
      </c>
      <c r="S335" s="171">
        <f>SUM('General Liability'!BB$90)*$BI335</f>
        <v>2.870413510913898</v>
      </c>
      <c r="T335" s="171">
        <f>SUM('General Liability'!BC$90)*$BI335</f>
        <v>2.870413510913898</v>
      </c>
      <c r="U335" s="171">
        <f>SUM('General Liability'!BD$90)*$BI335</f>
        <v>2.870413510913898</v>
      </c>
      <c r="V335" s="171">
        <f>SUM('General Liability'!BE$90)*$BI335</f>
        <v>2.870413510913898</v>
      </c>
      <c r="W335" s="171">
        <f>SUM('General Liability'!BF$90)*$BI335</f>
        <v>3.0856945242324403</v>
      </c>
      <c r="X335" s="171">
        <f>SUM('General Liability'!BG$90)*$BI335</f>
        <v>3.0856945242324403</v>
      </c>
      <c r="Y335" s="171">
        <f>SUM('General Liability'!BH$90)*$BI335</f>
        <v>3.0856945242324403</v>
      </c>
      <c r="Z335" s="171">
        <f>SUM('General Liability'!BI$90)*$BI335</f>
        <v>3.0856945242324403</v>
      </c>
      <c r="AA335" s="171">
        <f>SUM('General Liability'!BJ$90)*$BI335</f>
        <v>3.0856945242324403</v>
      </c>
      <c r="AB335" s="171">
        <f>SUM('General Liability'!BK$90)*$BI335</f>
        <v>3.0856945242324403</v>
      </c>
      <c r="AC335" s="171">
        <f>SUM('General Liability'!BL$90)*$BI335</f>
        <v>3.0856945242324403</v>
      </c>
      <c r="AD335" s="171">
        <f>SUM('General Liability'!BM$90)*$BI335</f>
        <v>3.0856945242324403</v>
      </c>
      <c r="AE335" s="171">
        <f>SUM('General Liability'!BN$90)*$BI335</f>
        <v>3.0856945242324403</v>
      </c>
      <c r="AF335" s="171">
        <f>SUM('General Liability'!BO$90)*$BI335</f>
        <v>3.0856945242324403</v>
      </c>
      <c r="AG335" s="171">
        <f>SUM('General Liability'!BP$90)*$BI335</f>
        <v>3.0856945242324403</v>
      </c>
      <c r="AH335" s="171">
        <f>SUM('General Liability'!BQ$90)*$BI335</f>
        <v>3.0856945242324403</v>
      </c>
      <c r="AI335" s="171">
        <f>SUM('General Liability'!BR$90)*$BI335</f>
        <v>3.3171216135498729</v>
      </c>
      <c r="AJ335" s="171">
        <f>SUM('General Liability'!BS$90)*$BI335</f>
        <v>3.3171216135498729</v>
      </c>
      <c r="AK335" s="171">
        <f>SUM('General Liability'!BT$90)*$BI335</f>
        <v>3.3171216135498729</v>
      </c>
      <c r="AL335" s="171">
        <f>SUM('General Liability'!BU$90)*$BI335</f>
        <v>3.3171216135498729</v>
      </c>
      <c r="AM335" s="171">
        <f>SUM('General Liability'!BV$90)*$BI335</f>
        <v>3.3171216135498729</v>
      </c>
      <c r="AN335" s="171">
        <f>SUM('General Liability'!BW$90)*$BI335</f>
        <v>3.3171216135498729</v>
      </c>
      <c r="AO335" s="171">
        <f>SUM('General Liability'!BX$90)*$BI335</f>
        <v>3.3171216135498729</v>
      </c>
      <c r="AP335" s="171">
        <f>SUM('General Liability'!BY$90)*$BI335</f>
        <v>3.3171216135498729</v>
      </c>
      <c r="AQ335" s="171">
        <f>SUM('General Liability'!BZ$90)*$BI335</f>
        <v>3.3171216135498729</v>
      </c>
      <c r="AR335" s="171">
        <f>SUM('General Liability'!CA$90)*$BI335</f>
        <v>3.3171216135498729</v>
      </c>
      <c r="AS335" s="171">
        <f>SUM('General Liability'!CB$90)*$BI335</f>
        <v>3.3171216135498729</v>
      </c>
      <c r="AT335" s="171">
        <f>SUM('General Liability'!CC$90)*$BI335</f>
        <v>3.3171216135498729</v>
      </c>
      <c r="AU335" s="171">
        <f>SUM('General Liability'!CD$90)*$BI335</f>
        <v>3.4166352619563694</v>
      </c>
      <c r="AV335" s="171">
        <f>SUM('General Liability'!CE$90)*$BI335</f>
        <v>3.4166352619563694</v>
      </c>
      <c r="AW335" s="171">
        <f>SUM('General Liability'!CF$90)*$BI335</f>
        <v>3.4166352619563694</v>
      </c>
      <c r="AX335" s="171">
        <f>SUM('General Liability'!CG$90)*$BI335</f>
        <v>3.4166352619563694</v>
      </c>
      <c r="AY335" s="171">
        <f>SUM('General Liability'!CH$90)*$BI335</f>
        <v>3.4166352619563694</v>
      </c>
      <c r="AZ335" s="171">
        <f>SUM('General Liability'!CI$90)*$BI335</f>
        <v>3.4166352619563694</v>
      </c>
      <c r="BA335" s="171">
        <f>SUM('General Liability'!CJ$90)*$BI335</f>
        <v>3.4166352619563694</v>
      </c>
      <c r="BB335" s="171">
        <f>SUM('General Liability'!CK$90)*$BI335</f>
        <v>3.4166352619563694</v>
      </c>
      <c r="BC335" s="171">
        <f>SUM('General Liability'!CL$90)*$BI335</f>
        <v>3.4166352619563694</v>
      </c>
      <c r="BD335" s="171">
        <f>SUM('General Liability'!CM$90)*$BI335</f>
        <v>3.4166352619563694</v>
      </c>
      <c r="BE335" s="171">
        <f>SUM('General Liability'!CN$90)*$BI335</f>
        <v>3.4166352619563694</v>
      </c>
      <c r="BF335" s="171">
        <f>SUM('General Liability'!CO$90)*$BI335</f>
        <v>3.4166352619563694</v>
      </c>
      <c r="BG335" s="171">
        <f>SUM('General Liability'!CP$90)*$BI335</f>
        <v>3.5191343198150609</v>
      </c>
      <c r="BI335" s="174">
        <f>SUMIF(Revenue!$P:$P,'GL - Import (US)'!$F335,Revenue!$F:$F)</f>
        <v>2.0880010597907763E-4</v>
      </c>
    </row>
    <row r="336" spans="1:61" s="173" customFormat="1" ht="12.75" hidden="1" customHeight="1">
      <c r="A336" s="179" t="s">
        <v>472</v>
      </c>
      <c r="B336" s="179" t="s">
        <v>609</v>
      </c>
      <c r="C336" s="170" cm="1">
        <f t="array" ref="C336">IFERROR(INDEX('Legal Entity'!B:B,MATCH('GL - Import (US)'!F336,'Legal Entity'!A:A,0),0),0)</f>
        <v>0</v>
      </c>
      <c r="D336" s="170" t="str" cm="1">
        <f t="array" ref="D336">IFERROR(INDEX('Legal Entity'!C:C,MATCH(F336,'Legal Entity'!A:A,0),0),0)</f>
        <v>US</v>
      </c>
      <c r="E336" s="170" t="s">
        <v>631</v>
      </c>
      <c r="F336" s="170" t="s">
        <v>58</v>
      </c>
      <c r="G336" s="170"/>
      <c r="H336" s="171">
        <f>SUM('General Liability'!AQ$90)*$BI336</f>
        <v>8.1748804423157058</v>
      </c>
      <c r="I336" s="171">
        <f>SUM('General Liability'!AR$90)*$BI336</f>
        <v>8.1748804423157058</v>
      </c>
      <c r="J336" s="171">
        <f>SUM('General Liability'!AS$90)*$BI336</f>
        <v>8.1748804423157058</v>
      </c>
      <c r="K336" s="171">
        <f>SUM('General Liability'!AT$90)*$BI336</f>
        <v>9.5684206544298736</v>
      </c>
      <c r="L336" s="171">
        <f>SUM('General Liability'!AU$90)*$BI336</f>
        <v>9.5684206544298736</v>
      </c>
      <c r="M336" s="171">
        <f>SUM('General Liability'!AV$90)*$BI336</f>
        <v>9.5684206544298736</v>
      </c>
      <c r="N336" s="171">
        <f>SUM('General Liability'!AW$90)*$BI336</f>
        <v>9.5684206544298736</v>
      </c>
      <c r="O336" s="171">
        <f>SUM('General Liability'!AX$90)*$BI336</f>
        <v>9.5684206544298736</v>
      </c>
      <c r="P336" s="171">
        <f>SUM('General Liability'!AY$90)*$BI336</f>
        <v>9.5684206544298736</v>
      </c>
      <c r="Q336" s="171">
        <f>SUM('General Liability'!AZ$90)*$BI336</f>
        <v>9.5684206544298736</v>
      </c>
      <c r="R336" s="171">
        <f>SUM('General Liability'!BA$90)*$BI336</f>
        <v>9.5684206544298736</v>
      </c>
      <c r="S336" s="171">
        <f>SUM('General Liability'!BB$90)*$BI336</f>
        <v>9.5684206544298736</v>
      </c>
      <c r="T336" s="171">
        <f>SUM('General Liability'!BC$90)*$BI336</f>
        <v>9.5684206544298736</v>
      </c>
      <c r="U336" s="171">
        <f>SUM('General Liability'!BD$90)*$BI336</f>
        <v>9.5684206544298736</v>
      </c>
      <c r="V336" s="171">
        <f>SUM('General Liability'!BE$90)*$BI336</f>
        <v>9.5684206544298736</v>
      </c>
      <c r="W336" s="171">
        <f>SUM('General Liability'!BF$90)*$BI336</f>
        <v>10.286052203512114</v>
      </c>
      <c r="X336" s="171">
        <f>SUM('General Liability'!BG$90)*$BI336</f>
        <v>10.286052203512114</v>
      </c>
      <c r="Y336" s="171">
        <f>SUM('General Liability'!BH$90)*$BI336</f>
        <v>10.286052203512114</v>
      </c>
      <c r="Z336" s="171">
        <f>SUM('General Liability'!BI$90)*$BI336</f>
        <v>10.286052203512114</v>
      </c>
      <c r="AA336" s="171">
        <f>SUM('General Liability'!BJ$90)*$BI336</f>
        <v>10.286052203512114</v>
      </c>
      <c r="AB336" s="171">
        <f>SUM('General Liability'!BK$90)*$BI336</f>
        <v>10.286052203512114</v>
      </c>
      <c r="AC336" s="171">
        <f>SUM('General Liability'!BL$90)*$BI336</f>
        <v>10.286052203512114</v>
      </c>
      <c r="AD336" s="171">
        <f>SUM('General Liability'!BM$90)*$BI336</f>
        <v>10.286052203512114</v>
      </c>
      <c r="AE336" s="171">
        <f>SUM('General Liability'!BN$90)*$BI336</f>
        <v>10.286052203512114</v>
      </c>
      <c r="AF336" s="171">
        <f>SUM('General Liability'!BO$90)*$BI336</f>
        <v>10.286052203512114</v>
      </c>
      <c r="AG336" s="171">
        <f>SUM('General Liability'!BP$90)*$BI336</f>
        <v>10.286052203512114</v>
      </c>
      <c r="AH336" s="171">
        <f>SUM('General Liability'!BQ$90)*$BI336</f>
        <v>10.286052203512114</v>
      </c>
      <c r="AI336" s="171">
        <f>SUM('General Liability'!BR$90)*$BI336</f>
        <v>11.057506118775521</v>
      </c>
      <c r="AJ336" s="171">
        <f>SUM('General Liability'!BS$90)*$BI336</f>
        <v>11.057506118775521</v>
      </c>
      <c r="AK336" s="171">
        <f>SUM('General Liability'!BT$90)*$BI336</f>
        <v>11.057506118775521</v>
      </c>
      <c r="AL336" s="171">
        <f>SUM('General Liability'!BU$90)*$BI336</f>
        <v>11.057506118775521</v>
      </c>
      <c r="AM336" s="171">
        <f>SUM('General Liability'!BV$90)*$BI336</f>
        <v>11.057506118775521</v>
      </c>
      <c r="AN336" s="171">
        <f>SUM('General Liability'!BW$90)*$BI336</f>
        <v>11.057506118775521</v>
      </c>
      <c r="AO336" s="171">
        <f>SUM('General Liability'!BX$90)*$BI336</f>
        <v>11.057506118775521</v>
      </c>
      <c r="AP336" s="171">
        <f>SUM('General Liability'!BY$90)*$BI336</f>
        <v>11.057506118775521</v>
      </c>
      <c r="AQ336" s="171">
        <f>SUM('General Liability'!BZ$90)*$BI336</f>
        <v>11.057506118775521</v>
      </c>
      <c r="AR336" s="171">
        <f>SUM('General Liability'!CA$90)*$BI336</f>
        <v>11.057506118775521</v>
      </c>
      <c r="AS336" s="171">
        <f>SUM('General Liability'!CB$90)*$BI336</f>
        <v>11.057506118775521</v>
      </c>
      <c r="AT336" s="171">
        <f>SUM('General Liability'!CC$90)*$BI336</f>
        <v>11.057506118775521</v>
      </c>
      <c r="AU336" s="171">
        <f>SUM('General Liability'!CD$90)*$BI336</f>
        <v>11.389231302338787</v>
      </c>
      <c r="AV336" s="171">
        <f>SUM('General Liability'!CE$90)*$BI336</f>
        <v>11.389231302338787</v>
      </c>
      <c r="AW336" s="171">
        <f>SUM('General Liability'!CF$90)*$BI336</f>
        <v>11.389231302338787</v>
      </c>
      <c r="AX336" s="171">
        <f>SUM('General Liability'!CG$90)*$BI336</f>
        <v>11.389231302338787</v>
      </c>
      <c r="AY336" s="171">
        <f>SUM('General Liability'!CH$90)*$BI336</f>
        <v>11.389231302338787</v>
      </c>
      <c r="AZ336" s="171">
        <f>SUM('General Liability'!CI$90)*$BI336</f>
        <v>11.389231302338787</v>
      </c>
      <c r="BA336" s="171">
        <f>SUM('General Liability'!CJ$90)*$BI336</f>
        <v>11.389231302338787</v>
      </c>
      <c r="BB336" s="171">
        <f>SUM('General Liability'!CK$90)*$BI336</f>
        <v>11.389231302338787</v>
      </c>
      <c r="BC336" s="171">
        <f>SUM('General Liability'!CL$90)*$BI336</f>
        <v>11.389231302338787</v>
      </c>
      <c r="BD336" s="171">
        <f>SUM('General Liability'!CM$90)*$BI336</f>
        <v>11.389231302338787</v>
      </c>
      <c r="BE336" s="171">
        <f>SUM('General Liability'!CN$90)*$BI336</f>
        <v>11.389231302338787</v>
      </c>
      <c r="BF336" s="171">
        <f>SUM('General Liability'!CO$90)*$BI336</f>
        <v>11.389231302338787</v>
      </c>
      <c r="BG336" s="171">
        <f>SUM('General Liability'!CP$90)*$BI336</f>
        <v>11.730908241408953</v>
      </c>
      <c r="BI336" s="174">
        <f>SUMIF(Revenue!$P:$P,'GL - Import (US)'!$F336,Revenue!$F:$F)</f>
        <v>6.9602767653544615E-4</v>
      </c>
    </row>
    <row r="337" spans="1:61" s="173" customFormat="1" ht="12.75" hidden="1" customHeight="1">
      <c r="A337" s="179" t="s">
        <v>472</v>
      </c>
      <c r="B337" s="179" t="s">
        <v>609</v>
      </c>
      <c r="C337" s="170" cm="1">
        <f t="array" ref="C337">IFERROR(INDEX('Legal Entity'!B:B,MATCH('GL - Import (US)'!F337,'Legal Entity'!A:A,0),0),0)</f>
        <v>0</v>
      </c>
      <c r="D337" s="170" t="str" cm="1">
        <f t="array" ref="D337">IFERROR(INDEX('Legal Entity'!C:C,MATCH(F337,'Legal Entity'!A:A,0),0),0)</f>
        <v>US</v>
      </c>
      <c r="E337" s="170" t="s">
        <v>631</v>
      </c>
      <c r="F337" s="170" t="s">
        <v>650</v>
      </c>
      <c r="G337" s="170"/>
      <c r="H337" s="171">
        <f>SUM('General Liability'!AQ$90)*$BI337</f>
        <v>0</v>
      </c>
      <c r="I337" s="171">
        <f>SUM('General Liability'!AR$90)*$BI337</f>
        <v>0</v>
      </c>
      <c r="J337" s="171">
        <f>SUM('General Liability'!AS$90)*$BI337</f>
        <v>0</v>
      </c>
      <c r="K337" s="171">
        <f>SUM('General Liability'!AT$90)*$BI337</f>
        <v>0</v>
      </c>
      <c r="L337" s="171">
        <f>SUM('General Liability'!AU$90)*$BI337</f>
        <v>0</v>
      </c>
      <c r="M337" s="171">
        <f>SUM('General Liability'!AV$90)*$BI337</f>
        <v>0</v>
      </c>
      <c r="N337" s="171">
        <f>SUM('General Liability'!AW$90)*$BI337</f>
        <v>0</v>
      </c>
      <c r="O337" s="171">
        <f>SUM('General Liability'!AX$90)*$BI337</f>
        <v>0</v>
      </c>
      <c r="P337" s="171">
        <f>SUM('General Liability'!AY$90)*$BI337</f>
        <v>0</v>
      </c>
      <c r="Q337" s="171">
        <f>SUM('General Liability'!AZ$90)*$BI337</f>
        <v>0</v>
      </c>
      <c r="R337" s="171">
        <f>SUM('General Liability'!BA$90)*$BI337</f>
        <v>0</v>
      </c>
      <c r="S337" s="171">
        <f>SUM('General Liability'!BB$90)*$BI337</f>
        <v>0</v>
      </c>
      <c r="T337" s="171">
        <f>SUM('General Liability'!BC$90)*$BI337</f>
        <v>0</v>
      </c>
      <c r="U337" s="171">
        <f>SUM('General Liability'!BD$90)*$BI337</f>
        <v>0</v>
      </c>
      <c r="V337" s="171">
        <f>SUM('General Liability'!BE$90)*$BI337</f>
        <v>0</v>
      </c>
      <c r="W337" s="171">
        <f>SUM('General Liability'!BF$90)*$BI337</f>
        <v>0</v>
      </c>
      <c r="X337" s="171">
        <f>SUM('General Liability'!BG$90)*$BI337</f>
        <v>0</v>
      </c>
      <c r="Y337" s="171">
        <f>SUM('General Liability'!BH$90)*$BI337</f>
        <v>0</v>
      </c>
      <c r="Z337" s="171">
        <f>SUM('General Liability'!BI$90)*$BI337</f>
        <v>0</v>
      </c>
      <c r="AA337" s="171">
        <f>SUM('General Liability'!BJ$90)*$BI337</f>
        <v>0</v>
      </c>
      <c r="AB337" s="171">
        <f>SUM('General Liability'!BK$90)*$BI337</f>
        <v>0</v>
      </c>
      <c r="AC337" s="171">
        <f>SUM('General Liability'!BL$90)*$BI337</f>
        <v>0</v>
      </c>
      <c r="AD337" s="171">
        <f>SUM('General Liability'!BM$90)*$BI337</f>
        <v>0</v>
      </c>
      <c r="AE337" s="171">
        <f>SUM('General Liability'!BN$90)*$BI337</f>
        <v>0</v>
      </c>
      <c r="AF337" s="171">
        <f>SUM('General Liability'!BO$90)*$BI337</f>
        <v>0</v>
      </c>
      <c r="AG337" s="171">
        <f>SUM('General Liability'!BP$90)*$BI337</f>
        <v>0</v>
      </c>
      <c r="AH337" s="171">
        <f>SUM('General Liability'!BQ$90)*$BI337</f>
        <v>0</v>
      </c>
      <c r="AI337" s="171">
        <f>SUM('General Liability'!BR$90)*$BI337</f>
        <v>0</v>
      </c>
      <c r="AJ337" s="171">
        <f>SUM('General Liability'!BS$90)*$BI337</f>
        <v>0</v>
      </c>
      <c r="AK337" s="171">
        <f>SUM('General Liability'!BT$90)*$BI337</f>
        <v>0</v>
      </c>
      <c r="AL337" s="171">
        <f>SUM('General Liability'!BU$90)*$BI337</f>
        <v>0</v>
      </c>
      <c r="AM337" s="171">
        <f>SUM('General Liability'!BV$90)*$BI337</f>
        <v>0</v>
      </c>
      <c r="AN337" s="171">
        <f>SUM('General Liability'!BW$90)*$BI337</f>
        <v>0</v>
      </c>
      <c r="AO337" s="171">
        <f>SUM('General Liability'!BX$90)*$BI337</f>
        <v>0</v>
      </c>
      <c r="AP337" s="171">
        <f>SUM('General Liability'!BY$90)*$BI337</f>
        <v>0</v>
      </c>
      <c r="AQ337" s="171">
        <f>SUM('General Liability'!BZ$90)*$BI337</f>
        <v>0</v>
      </c>
      <c r="AR337" s="171">
        <f>SUM('General Liability'!CA$90)*$BI337</f>
        <v>0</v>
      </c>
      <c r="AS337" s="171">
        <f>SUM('General Liability'!CB$90)*$BI337</f>
        <v>0</v>
      </c>
      <c r="AT337" s="171">
        <f>SUM('General Liability'!CC$90)*$BI337</f>
        <v>0</v>
      </c>
      <c r="AU337" s="171">
        <f>SUM('General Liability'!CD$90)*$BI337</f>
        <v>0</v>
      </c>
      <c r="AV337" s="171">
        <f>SUM('General Liability'!CE$90)*$BI337</f>
        <v>0</v>
      </c>
      <c r="AW337" s="171">
        <f>SUM('General Liability'!CF$90)*$BI337</f>
        <v>0</v>
      </c>
      <c r="AX337" s="171">
        <f>SUM('General Liability'!CG$90)*$BI337</f>
        <v>0</v>
      </c>
      <c r="AY337" s="171">
        <f>SUM('General Liability'!CH$90)*$BI337</f>
        <v>0</v>
      </c>
      <c r="AZ337" s="171">
        <f>SUM('General Liability'!CI$90)*$BI337</f>
        <v>0</v>
      </c>
      <c r="BA337" s="171">
        <f>SUM('General Liability'!CJ$90)*$BI337</f>
        <v>0</v>
      </c>
      <c r="BB337" s="171">
        <f>SUM('General Liability'!CK$90)*$BI337</f>
        <v>0</v>
      </c>
      <c r="BC337" s="171">
        <f>SUM('General Liability'!CL$90)*$BI337</f>
        <v>0</v>
      </c>
      <c r="BD337" s="171">
        <f>SUM('General Liability'!CM$90)*$BI337</f>
        <v>0</v>
      </c>
      <c r="BE337" s="171">
        <f>SUM('General Liability'!CN$90)*$BI337</f>
        <v>0</v>
      </c>
      <c r="BF337" s="171">
        <f>SUM('General Liability'!CO$90)*$BI337</f>
        <v>0</v>
      </c>
      <c r="BG337" s="171">
        <f>SUM('General Liability'!CP$90)*$BI337</f>
        <v>0</v>
      </c>
      <c r="BI337" s="174">
        <f>SUMIF(Revenue!$P:$P,'GL - Import (US)'!$F337,Revenue!$F:$F)</f>
        <v>0</v>
      </c>
    </row>
    <row r="338" spans="1:61" s="173" customFormat="1" ht="12.75" hidden="1" customHeight="1">
      <c r="A338" s="179" t="s">
        <v>472</v>
      </c>
      <c r="B338" s="179" t="s">
        <v>609</v>
      </c>
      <c r="C338" s="170" t="str" cm="1">
        <f t="array" ref="C338">IFERROR(INDEX('Legal Entity'!B:B,MATCH('GL - Import (US)'!F338,'Legal Entity'!A:A,0),0),0)</f>
        <v>1215 - Golden Heart Utilities, Inc.</v>
      </c>
      <c r="D338" s="170" t="str" cm="1">
        <f t="array" ref="D338">IFERROR(INDEX('Legal Entity'!C:C,MATCH(F338,'Legal Entity'!A:A,0),0),0)</f>
        <v>US</v>
      </c>
      <c r="E338" s="170" t="s">
        <v>631</v>
      </c>
      <c r="F338" s="170" t="s">
        <v>55</v>
      </c>
      <c r="G338" s="170"/>
      <c r="H338" s="171">
        <f>SUM('General Liability'!AQ$90)*$BI338</f>
        <v>352.92861040363988</v>
      </c>
      <c r="I338" s="171">
        <f>SUM('General Liability'!AR$90)*$BI338</f>
        <v>352.92861040363988</v>
      </c>
      <c r="J338" s="171">
        <f>SUM('General Liability'!AS$90)*$BI338</f>
        <v>352.92861040363988</v>
      </c>
      <c r="K338" s="171">
        <f>SUM('General Liability'!AT$90)*$BI338</f>
        <v>413.09098391765895</v>
      </c>
      <c r="L338" s="171">
        <f>SUM('General Liability'!AU$90)*$BI338</f>
        <v>413.09098391765895</v>
      </c>
      <c r="M338" s="171">
        <f>SUM('General Liability'!AV$90)*$BI338</f>
        <v>413.09098391765895</v>
      </c>
      <c r="N338" s="171">
        <f>SUM('General Liability'!AW$90)*$BI338</f>
        <v>413.09098391765895</v>
      </c>
      <c r="O338" s="171">
        <f>SUM('General Liability'!AX$90)*$BI338</f>
        <v>413.09098391765895</v>
      </c>
      <c r="P338" s="171">
        <f>SUM('General Liability'!AY$90)*$BI338</f>
        <v>413.09098391765895</v>
      </c>
      <c r="Q338" s="171">
        <f>SUM('General Liability'!AZ$90)*$BI338</f>
        <v>413.09098391765895</v>
      </c>
      <c r="R338" s="171">
        <f>SUM('General Liability'!BA$90)*$BI338</f>
        <v>413.09098391765895</v>
      </c>
      <c r="S338" s="171">
        <f>SUM('General Liability'!BB$90)*$BI338</f>
        <v>413.09098391765895</v>
      </c>
      <c r="T338" s="171">
        <f>SUM('General Liability'!BC$90)*$BI338</f>
        <v>413.09098391765895</v>
      </c>
      <c r="U338" s="171">
        <f>SUM('General Liability'!BD$90)*$BI338</f>
        <v>413.09098391765895</v>
      </c>
      <c r="V338" s="171">
        <f>SUM('General Liability'!BE$90)*$BI338</f>
        <v>413.09098391765895</v>
      </c>
      <c r="W338" s="171">
        <f>SUM('General Liability'!BF$90)*$BI338</f>
        <v>444.07280771148339</v>
      </c>
      <c r="X338" s="171">
        <f>SUM('General Liability'!BG$90)*$BI338</f>
        <v>444.07280771148339</v>
      </c>
      <c r="Y338" s="171">
        <f>SUM('General Liability'!BH$90)*$BI338</f>
        <v>444.07280771148339</v>
      </c>
      <c r="Z338" s="171">
        <f>SUM('General Liability'!BI$90)*$BI338</f>
        <v>444.07280771148339</v>
      </c>
      <c r="AA338" s="171">
        <f>SUM('General Liability'!BJ$90)*$BI338</f>
        <v>444.07280771148339</v>
      </c>
      <c r="AB338" s="171">
        <f>SUM('General Liability'!BK$90)*$BI338</f>
        <v>444.07280771148339</v>
      </c>
      <c r="AC338" s="171">
        <f>SUM('General Liability'!BL$90)*$BI338</f>
        <v>444.07280771148339</v>
      </c>
      <c r="AD338" s="171">
        <f>SUM('General Liability'!BM$90)*$BI338</f>
        <v>444.07280771148339</v>
      </c>
      <c r="AE338" s="171">
        <f>SUM('General Liability'!BN$90)*$BI338</f>
        <v>444.07280771148339</v>
      </c>
      <c r="AF338" s="171">
        <f>SUM('General Liability'!BO$90)*$BI338</f>
        <v>444.07280771148339</v>
      </c>
      <c r="AG338" s="171">
        <f>SUM('General Liability'!BP$90)*$BI338</f>
        <v>444.07280771148339</v>
      </c>
      <c r="AH338" s="171">
        <f>SUM('General Liability'!BQ$90)*$BI338</f>
        <v>444.07280771148339</v>
      </c>
      <c r="AI338" s="171">
        <f>SUM('General Liability'!BR$90)*$BI338</f>
        <v>477.37826828984458</v>
      </c>
      <c r="AJ338" s="171">
        <f>SUM('General Liability'!BS$90)*$BI338</f>
        <v>477.37826828984458</v>
      </c>
      <c r="AK338" s="171">
        <f>SUM('General Liability'!BT$90)*$BI338</f>
        <v>477.37826828984458</v>
      </c>
      <c r="AL338" s="171">
        <f>SUM('General Liability'!BU$90)*$BI338</f>
        <v>477.37826828984458</v>
      </c>
      <c r="AM338" s="171">
        <f>SUM('General Liability'!BV$90)*$BI338</f>
        <v>477.37826828984458</v>
      </c>
      <c r="AN338" s="171">
        <f>SUM('General Liability'!BW$90)*$BI338</f>
        <v>477.37826828984458</v>
      </c>
      <c r="AO338" s="171">
        <f>SUM('General Liability'!BX$90)*$BI338</f>
        <v>477.37826828984458</v>
      </c>
      <c r="AP338" s="171">
        <f>SUM('General Liability'!BY$90)*$BI338</f>
        <v>477.37826828984458</v>
      </c>
      <c r="AQ338" s="171">
        <f>SUM('General Liability'!BZ$90)*$BI338</f>
        <v>477.37826828984458</v>
      </c>
      <c r="AR338" s="171">
        <f>SUM('General Liability'!CA$90)*$BI338</f>
        <v>477.37826828984458</v>
      </c>
      <c r="AS338" s="171">
        <f>SUM('General Liability'!CB$90)*$BI338</f>
        <v>477.37826828984458</v>
      </c>
      <c r="AT338" s="171">
        <f>SUM('General Liability'!CC$90)*$BI338</f>
        <v>477.37826828984458</v>
      </c>
      <c r="AU338" s="171">
        <f>SUM('General Liability'!CD$90)*$BI338</f>
        <v>491.69961633853995</v>
      </c>
      <c r="AV338" s="171">
        <f>SUM('General Liability'!CE$90)*$BI338</f>
        <v>491.69961633853995</v>
      </c>
      <c r="AW338" s="171">
        <f>SUM('General Liability'!CF$90)*$BI338</f>
        <v>491.69961633853995</v>
      </c>
      <c r="AX338" s="171">
        <f>SUM('General Liability'!CG$90)*$BI338</f>
        <v>491.69961633853995</v>
      </c>
      <c r="AY338" s="171">
        <f>SUM('General Liability'!CH$90)*$BI338</f>
        <v>491.69961633853995</v>
      </c>
      <c r="AZ338" s="171">
        <f>SUM('General Liability'!CI$90)*$BI338</f>
        <v>491.69961633853995</v>
      </c>
      <c r="BA338" s="171">
        <f>SUM('General Liability'!CJ$90)*$BI338</f>
        <v>491.69961633853995</v>
      </c>
      <c r="BB338" s="171">
        <f>SUM('General Liability'!CK$90)*$BI338</f>
        <v>491.69961633853995</v>
      </c>
      <c r="BC338" s="171">
        <f>SUM('General Liability'!CL$90)*$BI338</f>
        <v>491.69961633853995</v>
      </c>
      <c r="BD338" s="171">
        <f>SUM('General Liability'!CM$90)*$BI338</f>
        <v>491.69961633853995</v>
      </c>
      <c r="BE338" s="171">
        <f>SUM('General Liability'!CN$90)*$BI338</f>
        <v>491.69961633853995</v>
      </c>
      <c r="BF338" s="171">
        <f>SUM('General Liability'!CO$90)*$BI338</f>
        <v>491.69961633853995</v>
      </c>
      <c r="BG338" s="171">
        <f>SUM('General Liability'!CP$90)*$BI338</f>
        <v>506.45060482869616</v>
      </c>
      <c r="BI338" s="174">
        <f>SUMIF(Revenue!$P:$P,'GL - Import (US)'!$F338,Revenue!$F:$F)</f>
        <v>3.0049134347039357E-2</v>
      </c>
    </row>
    <row r="339" spans="1:61" s="173" customFormat="1" ht="12.75" hidden="1" customHeight="1">
      <c r="A339" s="179" t="s">
        <v>472</v>
      </c>
      <c r="B339" s="179" t="s">
        <v>609</v>
      </c>
      <c r="C339" s="170" cm="1">
        <f t="array" ref="C339">IFERROR(INDEX('Legal Entity'!B:B,MATCH('GL - Import (US)'!F339,'Legal Entity'!A:A,0),0),0)</f>
        <v>0</v>
      </c>
      <c r="D339" s="170" t="str" cm="1">
        <f t="array" ref="D339">IFERROR(INDEX('Legal Entity'!C:C,MATCH(F339,'Legal Entity'!A:A,0),0),0)</f>
        <v>US</v>
      </c>
      <c r="E339" s="170" t="s">
        <v>631</v>
      </c>
      <c r="F339" s="170" t="s">
        <v>59</v>
      </c>
      <c r="G339" s="170"/>
      <c r="H339" s="171">
        <f>SUM('General Liability'!AQ$90)*$BI339</f>
        <v>109.83507189658457</v>
      </c>
      <c r="I339" s="171">
        <f>SUM('General Liability'!AR$90)*$BI339</f>
        <v>109.83507189658457</v>
      </c>
      <c r="J339" s="171">
        <f>SUM('General Liability'!AS$90)*$BI339</f>
        <v>109.83507189658457</v>
      </c>
      <c r="K339" s="171">
        <f>SUM('General Liability'!AT$90)*$BI339</f>
        <v>128.55823127100888</v>
      </c>
      <c r="L339" s="171">
        <f>SUM('General Liability'!AU$90)*$BI339</f>
        <v>128.55823127100888</v>
      </c>
      <c r="M339" s="171">
        <f>SUM('General Liability'!AV$90)*$BI339</f>
        <v>128.55823127100888</v>
      </c>
      <c r="N339" s="171">
        <f>SUM('General Liability'!AW$90)*$BI339</f>
        <v>128.55823127100888</v>
      </c>
      <c r="O339" s="171">
        <f>SUM('General Liability'!AX$90)*$BI339</f>
        <v>128.55823127100888</v>
      </c>
      <c r="P339" s="171">
        <f>SUM('General Liability'!AY$90)*$BI339</f>
        <v>128.55823127100888</v>
      </c>
      <c r="Q339" s="171">
        <f>SUM('General Liability'!AZ$90)*$BI339</f>
        <v>128.55823127100888</v>
      </c>
      <c r="R339" s="171">
        <f>SUM('General Liability'!BA$90)*$BI339</f>
        <v>128.55823127100888</v>
      </c>
      <c r="S339" s="171">
        <f>SUM('General Liability'!BB$90)*$BI339</f>
        <v>128.55823127100888</v>
      </c>
      <c r="T339" s="171">
        <f>SUM('General Liability'!BC$90)*$BI339</f>
        <v>128.55823127100888</v>
      </c>
      <c r="U339" s="171">
        <f>SUM('General Liability'!BD$90)*$BI339</f>
        <v>128.55823127100888</v>
      </c>
      <c r="V339" s="171">
        <f>SUM('General Liability'!BE$90)*$BI339</f>
        <v>128.55823127100888</v>
      </c>
      <c r="W339" s="171">
        <f>SUM('General Liability'!BF$90)*$BI339</f>
        <v>138.20009861633457</v>
      </c>
      <c r="X339" s="171">
        <f>SUM('General Liability'!BG$90)*$BI339</f>
        <v>138.20009861633457</v>
      </c>
      <c r="Y339" s="171">
        <f>SUM('General Liability'!BH$90)*$BI339</f>
        <v>138.20009861633457</v>
      </c>
      <c r="Z339" s="171">
        <f>SUM('General Liability'!BI$90)*$BI339</f>
        <v>138.20009861633457</v>
      </c>
      <c r="AA339" s="171">
        <f>SUM('General Liability'!BJ$90)*$BI339</f>
        <v>138.20009861633457</v>
      </c>
      <c r="AB339" s="171">
        <f>SUM('General Liability'!BK$90)*$BI339</f>
        <v>138.20009861633457</v>
      </c>
      <c r="AC339" s="171">
        <f>SUM('General Liability'!BL$90)*$BI339</f>
        <v>138.20009861633457</v>
      </c>
      <c r="AD339" s="171">
        <f>SUM('General Liability'!BM$90)*$BI339</f>
        <v>138.20009861633457</v>
      </c>
      <c r="AE339" s="171">
        <f>SUM('General Liability'!BN$90)*$BI339</f>
        <v>138.20009861633457</v>
      </c>
      <c r="AF339" s="171">
        <f>SUM('General Liability'!BO$90)*$BI339</f>
        <v>138.20009861633457</v>
      </c>
      <c r="AG339" s="171">
        <f>SUM('General Liability'!BP$90)*$BI339</f>
        <v>138.20009861633457</v>
      </c>
      <c r="AH339" s="171">
        <f>SUM('General Liability'!BQ$90)*$BI339</f>
        <v>138.20009861633457</v>
      </c>
      <c r="AI339" s="171">
        <f>SUM('General Liability'!BR$90)*$BI339</f>
        <v>148.56510601255965</v>
      </c>
      <c r="AJ339" s="171">
        <f>SUM('General Liability'!BS$90)*$BI339</f>
        <v>148.56510601255965</v>
      </c>
      <c r="AK339" s="171">
        <f>SUM('General Liability'!BT$90)*$BI339</f>
        <v>148.56510601255965</v>
      </c>
      <c r="AL339" s="171">
        <f>SUM('General Liability'!BU$90)*$BI339</f>
        <v>148.56510601255965</v>
      </c>
      <c r="AM339" s="171">
        <f>SUM('General Liability'!BV$90)*$BI339</f>
        <v>148.56510601255965</v>
      </c>
      <c r="AN339" s="171">
        <f>SUM('General Liability'!BW$90)*$BI339</f>
        <v>148.56510601255965</v>
      </c>
      <c r="AO339" s="171">
        <f>SUM('General Liability'!BX$90)*$BI339</f>
        <v>148.56510601255965</v>
      </c>
      <c r="AP339" s="171">
        <f>SUM('General Liability'!BY$90)*$BI339</f>
        <v>148.56510601255965</v>
      </c>
      <c r="AQ339" s="171">
        <f>SUM('General Liability'!BZ$90)*$BI339</f>
        <v>148.56510601255965</v>
      </c>
      <c r="AR339" s="171">
        <f>SUM('General Liability'!CA$90)*$BI339</f>
        <v>148.56510601255965</v>
      </c>
      <c r="AS339" s="171">
        <f>SUM('General Liability'!CB$90)*$BI339</f>
        <v>148.56510601255965</v>
      </c>
      <c r="AT339" s="171">
        <f>SUM('General Liability'!CC$90)*$BI339</f>
        <v>148.56510601255965</v>
      </c>
      <c r="AU339" s="171">
        <f>SUM('General Liability'!CD$90)*$BI339</f>
        <v>153.02205919293644</v>
      </c>
      <c r="AV339" s="171">
        <f>SUM('General Liability'!CE$90)*$BI339</f>
        <v>153.02205919293644</v>
      </c>
      <c r="AW339" s="171">
        <f>SUM('General Liability'!CF$90)*$BI339</f>
        <v>153.02205919293644</v>
      </c>
      <c r="AX339" s="171">
        <f>SUM('General Liability'!CG$90)*$BI339</f>
        <v>153.02205919293644</v>
      </c>
      <c r="AY339" s="171">
        <f>SUM('General Liability'!CH$90)*$BI339</f>
        <v>153.02205919293644</v>
      </c>
      <c r="AZ339" s="171">
        <f>SUM('General Liability'!CI$90)*$BI339</f>
        <v>153.02205919293644</v>
      </c>
      <c r="BA339" s="171">
        <f>SUM('General Liability'!CJ$90)*$BI339</f>
        <v>153.02205919293644</v>
      </c>
      <c r="BB339" s="171">
        <f>SUM('General Liability'!CK$90)*$BI339</f>
        <v>153.02205919293644</v>
      </c>
      <c r="BC339" s="171">
        <f>SUM('General Liability'!CL$90)*$BI339</f>
        <v>153.02205919293644</v>
      </c>
      <c r="BD339" s="171">
        <f>SUM('General Liability'!CM$90)*$BI339</f>
        <v>153.02205919293644</v>
      </c>
      <c r="BE339" s="171">
        <f>SUM('General Liability'!CN$90)*$BI339</f>
        <v>153.02205919293644</v>
      </c>
      <c r="BF339" s="171">
        <f>SUM('General Liability'!CO$90)*$BI339</f>
        <v>153.02205919293644</v>
      </c>
      <c r="BG339" s="171">
        <f>SUM('General Liability'!CP$90)*$BI339</f>
        <v>157.61272096872455</v>
      </c>
      <c r="BI339" s="174">
        <f>SUMIF(Revenue!$P:$P,'GL - Import (US)'!$F339,Revenue!$F:$F)</f>
        <v>9.3516046422604162E-3</v>
      </c>
    </row>
    <row r="340" spans="1:61" s="173" customFormat="1" ht="12.75" hidden="1" customHeight="1">
      <c r="A340" s="179" t="s">
        <v>472</v>
      </c>
      <c r="B340" s="179" t="s">
        <v>609</v>
      </c>
      <c r="C340" s="170" t="str" cm="1">
        <f t="array" ref="C340">IFERROR(INDEX('Legal Entity'!B:B,MATCH('GL - Import (US)'!F340,'Legal Entity'!A:A,0),0),0)</f>
        <v>1220 - College Utilities Corporation</v>
      </c>
      <c r="D340" s="170" t="str" cm="1">
        <f t="array" ref="D340">IFERROR(INDEX('Legal Entity'!C:C,MATCH(F340,'Legal Entity'!A:A,0),0),0)</f>
        <v>US</v>
      </c>
      <c r="E340" s="170" t="s">
        <v>631</v>
      </c>
      <c r="F340" s="170" t="s">
        <v>61</v>
      </c>
      <c r="G340" s="170"/>
      <c r="H340" s="171">
        <f>SUM('General Liability'!AQ$90)*$BI340</f>
        <v>0</v>
      </c>
      <c r="I340" s="171">
        <f>SUM('General Liability'!AR$90)*$BI340</f>
        <v>0</v>
      </c>
      <c r="J340" s="171">
        <f>SUM('General Liability'!AS$90)*$BI340</f>
        <v>0</v>
      </c>
      <c r="K340" s="171">
        <f>SUM('General Liability'!AT$90)*$BI340</f>
        <v>0</v>
      </c>
      <c r="L340" s="171">
        <f>SUM('General Liability'!AU$90)*$BI340</f>
        <v>0</v>
      </c>
      <c r="M340" s="171">
        <f>SUM('General Liability'!AV$90)*$BI340</f>
        <v>0</v>
      </c>
      <c r="N340" s="171">
        <f>SUM('General Liability'!AW$90)*$BI340</f>
        <v>0</v>
      </c>
      <c r="O340" s="171">
        <f>SUM('General Liability'!AX$90)*$BI340</f>
        <v>0</v>
      </c>
      <c r="P340" s="171">
        <f>SUM('General Liability'!AY$90)*$BI340</f>
        <v>0</v>
      </c>
      <c r="Q340" s="171">
        <f>SUM('General Liability'!AZ$90)*$BI340</f>
        <v>0</v>
      </c>
      <c r="R340" s="171">
        <f>SUM('General Liability'!BA$90)*$BI340</f>
        <v>0</v>
      </c>
      <c r="S340" s="171">
        <f>SUM('General Liability'!BB$90)*$BI340</f>
        <v>0</v>
      </c>
      <c r="T340" s="171">
        <f>SUM('General Liability'!BC$90)*$BI340</f>
        <v>0</v>
      </c>
      <c r="U340" s="171">
        <f>SUM('General Liability'!BD$90)*$BI340</f>
        <v>0</v>
      </c>
      <c r="V340" s="171">
        <f>SUM('General Liability'!BE$90)*$BI340</f>
        <v>0</v>
      </c>
      <c r="W340" s="171">
        <f>SUM('General Liability'!BF$90)*$BI340</f>
        <v>0</v>
      </c>
      <c r="X340" s="171">
        <f>SUM('General Liability'!BG$90)*$BI340</f>
        <v>0</v>
      </c>
      <c r="Y340" s="171">
        <f>SUM('General Liability'!BH$90)*$BI340</f>
        <v>0</v>
      </c>
      <c r="Z340" s="171">
        <f>SUM('General Liability'!BI$90)*$BI340</f>
        <v>0</v>
      </c>
      <c r="AA340" s="171">
        <f>SUM('General Liability'!BJ$90)*$BI340</f>
        <v>0</v>
      </c>
      <c r="AB340" s="171">
        <f>SUM('General Liability'!BK$90)*$BI340</f>
        <v>0</v>
      </c>
      <c r="AC340" s="171">
        <f>SUM('General Liability'!BL$90)*$BI340</f>
        <v>0</v>
      </c>
      <c r="AD340" s="171">
        <f>SUM('General Liability'!BM$90)*$BI340</f>
        <v>0</v>
      </c>
      <c r="AE340" s="171">
        <f>SUM('General Liability'!BN$90)*$BI340</f>
        <v>0</v>
      </c>
      <c r="AF340" s="171">
        <f>SUM('General Liability'!BO$90)*$BI340</f>
        <v>0</v>
      </c>
      <c r="AG340" s="171">
        <f>SUM('General Liability'!BP$90)*$BI340</f>
        <v>0</v>
      </c>
      <c r="AH340" s="171">
        <f>SUM('General Liability'!BQ$90)*$BI340</f>
        <v>0</v>
      </c>
      <c r="AI340" s="171">
        <f>SUM('General Liability'!BR$90)*$BI340</f>
        <v>0</v>
      </c>
      <c r="AJ340" s="171">
        <f>SUM('General Liability'!BS$90)*$BI340</f>
        <v>0</v>
      </c>
      <c r="AK340" s="171">
        <f>SUM('General Liability'!BT$90)*$BI340</f>
        <v>0</v>
      </c>
      <c r="AL340" s="171">
        <f>SUM('General Liability'!BU$90)*$BI340</f>
        <v>0</v>
      </c>
      <c r="AM340" s="171">
        <f>SUM('General Liability'!BV$90)*$BI340</f>
        <v>0</v>
      </c>
      <c r="AN340" s="171">
        <f>SUM('General Liability'!BW$90)*$BI340</f>
        <v>0</v>
      </c>
      <c r="AO340" s="171">
        <f>SUM('General Liability'!BX$90)*$BI340</f>
        <v>0</v>
      </c>
      <c r="AP340" s="171">
        <f>SUM('General Liability'!BY$90)*$BI340</f>
        <v>0</v>
      </c>
      <c r="AQ340" s="171">
        <f>SUM('General Liability'!BZ$90)*$BI340</f>
        <v>0</v>
      </c>
      <c r="AR340" s="171">
        <f>SUM('General Liability'!CA$90)*$BI340</f>
        <v>0</v>
      </c>
      <c r="AS340" s="171">
        <f>SUM('General Liability'!CB$90)*$BI340</f>
        <v>0</v>
      </c>
      <c r="AT340" s="171">
        <f>SUM('General Liability'!CC$90)*$BI340</f>
        <v>0</v>
      </c>
      <c r="AU340" s="171">
        <f>SUM('General Liability'!CD$90)*$BI340</f>
        <v>0</v>
      </c>
      <c r="AV340" s="171">
        <f>SUM('General Liability'!CE$90)*$BI340</f>
        <v>0</v>
      </c>
      <c r="AW340" s="171">
        <f>SUM('General Liability'!CF$90)*$BI340</f>
        <v>0</v>
      </c>
      <c r="AX340" s="171">
        <f>SUM('General Liability'!CG$90)*$BI340</f>
        <v>0</v>
      </c>
      <c r="AY340" s="171">
        <f>SUM('General Liability'!CH$90)*$BI340</f>
        <v>0</v>
      </c>
      <c r="AZ340" s="171">
        <f>SUM('General Liability'!CI$90)*$BI340</f>
        <v>0</v>
      </c>
      <c r="BA340" s="171">
        <f>SUM('General Liability'!CJ$90)*$BI340</f>
        <v>0</v>
      </c>
      <c r="BB340" s="171">
        <f>SUM('General Liability'!CK$90)*$BI340</f>
        <v>0</v>
      </c>
      <c r="BC340" s="171">
        <f>SUM('General Liability'!CL$90)*$BI340</f>
        <v>0</v>
      </c>
      <c r="BD340" s="171">
        <f>SUM('General Liability'!CM$90)*$BI340</f>
        <v>0</v>
      </c>
      <c r="BE340" s="171">
        <f>SUM('General Liability'!CN$90)*$BI340</f>
        <v>0</v>
      </c>
      <c r="BF340" s="171">
        <f>SUM('General Liability'!CO$90)*$BI340</f>
        <v>0</v>
      </c>
      <c r="BG340" s="171">
        <f>SUM('General Liability'!CP$90)*$BI340</f>
        <v>0</v>
      </c>
      <c r="BI340" s="174">
        <f>SUMIF(Revenue!$P:$P,'GL - Import (US)'!$F340,Revenue!$F:$F)</f>
        <v>0</v>
      </c>
    </row>
    <row r="341" spans="1:61" s="173" customFormat="1" ht="12.75" hidden="1" customHeight="1">
      <c r="A341" s="179" t="s">
        <v>472</v>
      </c>
      <c r="B341" s="179" t="s">
        <v>609</v>
      </c>
      <c r="C341" s="170" t="str" cm="1">
        <f t="array" ref="C341">IFERROR(INDEX('Legal Entity'!B:B,MATCH('GL - Import (US)'!F341,'Legal Entity'!A:A,0),0),0)</f>
        <v>1220 - College Utilities Corporation</v>
      </c>
      <c r="D341" s="170" t="str" cm="1">
        <f t="array" ref="D341">IFERROR(INDEX('Legal Entity'!C:C,MATCH(F341,'Legal Entity'!A:A,0),0),0)</f>
        <v>US</v>
      </c>
      <c r="E341" s="170" t="s">
        <v>631</v>
      </c>
      <c r="F341" s="170" t="s">
        <v>67</v>
      </c>
      <c r="G341" s="170"/>
      <c r="H341" s="171">
        <f>SUM('General Liability'!AQ$90)*$BI341</f>
        <v>1.2380374521425932</v>
      </c>
      <c r="I341" s="171">
        <f>SUM('General Liability'!AR$90)*$BI341</f>
        <v>1.2380374521425932</v>
      </c>
      <c r="J341" s="171">
        <f>SUM('General Liability'!AS$90)*$BI341</f>
        <v>1.2380374521425932</v>
      </c>
      <c r="K341" s="171">
        <f>SUM('General Liability'!AT$90)*$BI341</f>
        <v>1.449080902360363</v>
      </c>
      <c r="L341" s="171">
        <f>SUM('General Liability'!AU$90)*$BI341</f>
        <v>1.449080902360363</v>
      </c>
      <c r="M341" s="171">
        <f>SUM('General Liability'!AV$90)*$BI341</f>
        <v>1.449080902360363</v>
      </c>
      <c r="N341" s="171">
        <f>SUM('General Liability'!AW$90)*$BI341</f>
        <v>1.449080902360363</v>
      </c>
      <c r="O341" s="171">
        <f>SUM('General Liability'!AX$90)*$BI341</f>
        <v>1.449080902360363</v>
      </c>
      <c r="P341" s="171">
        <f>SUM('General Liability'!AY$90)*$BI341</f>
        <v>1.449080902360363</v>
      </c>
      <c r="Q341" s="171">
        <f>SUM('General Liability'!AZ$90)*$BI341</f>
        <v>1.449080902360363</v>
      </c>
      <c r="R341" s="171">
        <f>SUM('General Liability'!BA$90)*$BI341</f>
        <v>1.449080902360363</v>
      </c>
      <c r="S341" s="171">
        <f>SUM('General Liability'!BB$90)*$BI341</f>
        <v>1.449080902360363</v>
      </c>
      <c r="T341" s="171">
        <f>SUM('General Liability'!BC$90)*$BI341</f>
        <v>1.449080902360363</v>
      </c>
      <c r="U341" s="171">
        <f>SUM('General Liability'!BD$90)*$BI341</f>
        <v>1.449080902360363</v>
      </c>
      <c r="V341" s="171">
        <f>SUM('General Liability'!BE$90)*$BI341</f>
        <v>1.449080902360363</v>
      </c>
      <c r="W341" s="171">
        <f>SUM('General Liability'!BF$90)*$BI341</f>
        <v>1.5577619700373901</v>
      </c>
      <c r="X341" s="171">
        <f>SUM('General Liability'!BG$90)*$BI341</f>
        <v>1.5577619700373901</v>
      </c>
      <c r="Y341" s="171">
        <f>SUM('General Liability'!BH$90)*$BI341</f>
        <v>1.5577619700373901</v>
      </c>
      <c r="Z341" s="171">
        <f>SUM('General Liability'!BI$90)*$BI341</f>
        <v>1.5577619700373901</v>
      </c>
      <c r="AA341" s="171">
        <f>SUM('General Liability'!BJ$90)*$BI341</f>
        <v>1.5577619700373901</v>
      </c>
      <c r="AB341" s="171">
        <f>SUM('General Liability'!BK$90)*$BI341</f>
        <v>1.5577619700373901</v>
      </c>
      <c r="AC341" s="171">
        <f>SUM('General Liability'!BL$90)*$BI341</f>
        <v>1.5577619700373901</v>
      </c>
      <c r="AD341" s="171">
        <f>SUM('General Liability'!BM$90)*$BI341</f>
        <v>1.5577619700373901</v>
      </c>
      <c r="AE341" s="171">
        <f>SUM('General Liability'!BN$90)*$BI341</f>
        <v>1.5577619700373901</v>
      </c>
      <c r="AF341" s="171">
        <f>SUM('General Liability'!BO$90)*$BI341</f>
        <v>1.5577619700373901</v>
      </c>
      <c r="AG341" s="171">
        <f>SUM('General Liability'!BP$90)*$BI341</f>
        <v>1.5577619700373901</v>
      </c>
      <c r="AH341" s="171">
        <f>SUM('General Liability'!BQ$90)*$BI341</f>
        <v>1.5577619700373901</v>
      </c>
      <c r="AI341" s="171">
        <f>SUM('General Liability'!BR$90)*$BI341</f>
        <v>1.6745941177901944</v>
      </c>
      <c r="AJ341" s="171">
        <f>SUM('General Liability'!BS$90)*$BI341</f>
        <v>1.6745941177901944</v>
      </c>
      <c r="AK341" s="171">
        <f>SUM('General Liability'!BT$90)*$BI341</f>
        <v>1.6745941177901944</v>
      </c>
      <c r="AL341" s="171">
        <f>SUM('General Liability'!BU$90)*$BI341</f>
        <v>1.6745941177901944</v>
      </c>
      <c r="AM341" s="171">
        <f>SUM('General Liability'!BV$90)*$BI341</f>
        <v>1.6745941177901944</v>
      </c>
      <c r="AN341" s="171">
        <f>SUM('General Liability'!BW$90)*$BI341</f>
        <v>1.6745941177901944</v>
      </c>
      <c r="AO341" s="171">
        <f>SUM('General Liability'!BX$90)*$BI341</f>
        <v>1.6745941177901944</v>
      </c>
      <c r="AP341" s="171">
        <f>SUM('General Liability'!BY$90)*$BI341</f>
        <v>1.6745941177901944</v>
      </c>
      <c r="AQ341" s="171">
        <f>SUM('General Liability'!BZ$90)*$BI341</f>
        <v>1.6745941177901944</v>
      </c>
      <c r="AR341" s="171">
        <f>SUM('General Liability'!CA$90)*$BI341</f>
        <v>1.6745941177901944</v>
      </c>
      <c r="AS341" s="171">
        <f>SUM('General Liability'!CB$90)*$BI341</f>
        <v>1.6745941177901944</v>
      </c>
      <c r="AT341" s="171">
        <f>SUM('General Liability'!CC$90)*$BI341</f>
        <v>1.6745941177901944</v>
      </c>
      <c r="AU341" s="171">
        <f>SUM('General Liability'!CD$90)*$BI341</f>
        <v>1.7248319413239002</v>
      </c>
      <c r="AV341" s="171">
        <f>SUM('General Liability'!CE$90)*$BI341</f>
        <v>1.7248319413239002</v>
      </c>
      <c r="AW341" s="171">
        <f>SUM('General Liability'!CF$90)*$BI341</f>
        <v>1.7248319413239002</v>
      </c>
      <c r="AX341" s="171">
        <f>SUM('General Liability'!CG$90)*$BI341</f>
        <v>1.7248319413239002</v>
      </c>
      <c r="AY341" s="171">
        <f>SUM('General Liability'!CH$90)*$BI341</f>
        <v>1.7248319413239002</v>
      </c>
      <c r="AZ341" s="171">
        <f>SUM('General Liability'!CI$90)*$BI341</f>
        <v>1.7248319413239002</v>
      </c>
      <c r="BA341" s="171">
        <f>SUM('General Liability'!CJ$90)*$BI341</f>
        <v>1.7248319413239002</v>
      </c>
      <c r="BB341" s="171">
        <f>SUM('General Liability'!CK$90)*$BI341</f>
        <v>1.7248319413239002</v>
      </c>
      <c r="BC341" s="171">
        <f>SUM('General Liability'!CL$90)*$BI341</f>
        <v>1.7248319413239002</v>
      </c>
      <c r="BD341" s="171">
        <f>SUM('General Liability'!CM$90)*$BI341</f>
        <v>1.7248319413239002</v>
      </c>
      <c r="BE341" s="171">
        <f>SUM('General Liability'!CN$90)*$BI341</f>
        <v>1.7248319413239002</v>
      </c>
      <c r="BF341" s="171">
        <f>SUM('General Liability'!CO$90)*$BI341</f>
        <v>1.7248319413239002</v>
      </c>
      <c r="BG341" s="171">
        <f>SUM('General Liability'!CP$90)*$BI341</f>
        <v>1.7765768995636173</v>
      </c>
      <c r="BI341" s="174">
        <f>SUMIF(Revenue!$P:$P,'GL - Import (US)'!$F341,Revenue!$F:$F)</f>
        <v>1.0540928853444809E-4</v>
      </c>
    </row>
    <row r="342" spans="1:61" s="173" customFormat="1" ht="12.75" hidden="1" customHeight="1">
      <c r="A342" s="179" t="s">
        <v>472</v>
      </c>
      <c r="B342" s="179" t="s">
        <v>609</v>
      </c>
      <c r="C342" s="170" t="str" cm="1">
        <f t="array" ref="C342">IFERROR(INDEX('Legal Entity'!B:B,MATCH('GL - Import (US)'!F342,'Legal Entity'!A:A,0),0),0)</f>
        <v>1220 - College Utilities Corporation</v>
      </c>
      <c r="D342" s="170" t="str" cm="1">
        <f t="array" ref="D342">IFERROR(INDEX('Legal Entity'!C:C,MATCH(F342,'Legal Entity'!A:A,0),0),0)</f>
        <v>US</v>
      </c>
      <c r="E342" s="170" t="s">
        <v>631</v>
      </c>
      <c r="F342" s="170" t="s">
        <v>79</v>
      </c>
      <c r="G342" s="170"/>
      <c r="H342" s="171">
        <f>SUM('General Liability'!AQ$90)*$BI342</f>
        <v>129.44464729846598</v>
      </c>
      <c r="I342" s="171">
        <f>SUM('General Liability'!AR$90)*$BI342</f>
        <v>129.44464729846598</v>
      </c>
      <c r="J342" s="171">
        <f>SUM('General Liability'!AS$90)*$BI342</f>
        <v>129.44464729846598</v>
      </c>
      <c r="K342" s="171">
        <f>SUM('General Liability'!AT$90)*$BI342</f>
        <v>151.51057505437697</v>
      </c>
      <c r="L342" s="171">
        <f>SUM('General Liability'!AU$90)*$BI342</f>
        <v>151.51057505437697</v>
      </c>
      <c r="M342" s="171">
        <f>SUM('General Liability'!AV$90)*$BI342</f>
        <v>151.51057505437697</v>
      </c>
      <c r="N342" s="171">
        <f>SUM('General Liability'!AW$90)*$BI342</f>
        <v>151.51057505437697</v>
      </c>
      <c r="O342" s="171">
        <f>SUM('General Liability'!AX$90)*$BI342</f>
        <v>151.51057505437697</v>
      </c>
      <c r="P342" s="171">
        <f>SUM('General Liability'!AY$90)*$BI342</f>
        <v>151.51057505437697</v>
      </c>
      <c r="Q342" s="171">
        <f>SUM('General Liability'!AZ$90)*$BI342</f>
        <v>151.51057505437697</v>
      </c>
      <c r="R342" s="171">
        <f>SUM('General Liability'!BA$90)*$BI342</f>
        <v>151.51057505437697</v>
      </c>
      <c r="S342" s="171">
        <f>SUM('General Liability'!BB$90)*$BI342</f>
        <v>151.51057505437697</v>
      </c>
      <c r="T342" s="171">
        <f>SUM('General Liability'!BC$90)*$BI342</f>
        <v>151.51057505437697</v>
      </c>
      <c r="U342" s="171">
        <f>SUM('General Liability'!BD$90)*$BI342</f>
        <v>151.51057505437697</v>
      </c>
      <c r="V342" s="171">
        <f>SUM('General Liability'!BE$90)*$BI342</f>
        <v>151.51057505437697</v>
      </c>
      <c r="W342" s="171">
        <f>SUM('General Liability'!BF$90)*$BI342</f>
        <v>162.87386818345524</v>
      </c>
      <c r="X342" s="171">
        <f>SUM('General Liability'!BG$90)*$BI342</f>
        <v>162.87386818345524</v>
      </c>
      <c r="Y342" s="171">
        <f>SUM('General Liability'!BH$90)*$BI342</f>
        <v>162.87386818345524</v>
      </c>
      <c r="Z342" s="171">
        <f>SUM('General Liability'!BI$90)*$BI342</f>
        <v>162.87386818345524</v>
      </c>
      <c r="AA342" s="171">
        <f>SUM('General Liability'!BJ$90)*$BI342</f>
        <v>162.87386818345524</v>
      </c>
      <c r="AB342" s="171">
        <f>SUM('General Liability'!BK$90)*$BI342</f>
        <v>162.87386818345524</v>
      </c>
      <c r="AC342" s="171">
        <f>SUM('General Liability'!BL$90)*$BI342</f>
        <v>162.87386818345524</v>
      </c>
      <c r="AD342" s="171">
        <f>SUM('General Liability'!BM$90)*$BI342</f>
        <v>162.87386818345524</v>
      </c>
      <c r="AE342" s="171">
        <f>SUM('General Liability'!BN$90)*$BI342</f>
        <v>162.87386818345524</v>
      </c>
      <c r="AF342" s="171">
        <f>SUM('General Liability'!BO$90)*$BI342</f>
        <v>162.87386818345524</v>
      </c>
      <c r="AG342" s="171">
        <f>SUM('General Liability'!BP$90)*$BI342</f>
        <v>162.87386818345524</v>
      </c>
      <c r="AH342" s="171">
        <f>SUM('General Liability'!BQ$90)*$BI342</f>
        <v>162.87386818345524</v>
      </c>
      <c r="AI342" s="171">
        <f>SUM('General Liability'!BR$90)*$BI342</f>
        <v>175.08940829721436</v>
      </c>
      <c r="AJ342" s="171">
        <f>SUM('General Liability'!BS$90)*$BI342</f>
        <v>175.08940829721436</v>
      </c>
      <c r="AK342" s="171">
        <f>SUM('General Liability'!BT$90)*$BI342</f>
        <v>175.08940829721436</v>
      </c>
      <c r="AL342" s="171">
        <f>SUM('General Liability'!BU$90)*$BI342</f>
        <v>175.08940829721436</v>
      </c>
      <c r="AM342" s="171">
        <f>SUM('General Liability'!BV$90)*$BI342</f>
        <v>175.08940829721436</v>
      </c>
      <c r="AN342" s="171">
        <f>SUM('General Liability'!BW$90)*$BI342</f>
        <v>175.08940829721436</v>
      </c>
      <c r="AO342" s="171">
        <f>SUM('General Liability'!BX$90)*$BI342</f>
        <v>175.08940829721436</v>
      </c>
      <c r="AP342" s="171">
        <f>SUM('General Liability'!BY$90)*$BI342</f>
        <v>175.08940829721436</v>
      </c>
      <c r="AQ342" s="171">
        <f>SUM('General Liability'!BZ$90)*$BI342</f>
        <v>175.08940829721436</v>
      </c>
      <c r="AR342" s="171">
        <f>SUM('General Liability'!CA$90)*$BI342</f>
        <v>175.08940829721436</v>
      </c>
      <c r="AS342" s="171">
        <f>SUM('General Liability'!CB$90)*$BI342</f>
        <v>175.08940829721436</v>
      </c>
      <c r="AT342" s="171">
        <f>SUM('General Liability'!CC$90)*$BI342</f>
        <v>175.08940829721436</v>
      </c>
      <c r="AU342" s="171">
        <f>SUM('General Liability'!CD$90)*$BI342</f>
        <v>180.34209054613081</v>
      </c>
      <c r="AV342" s="171">
        <f>SUM('General Liability'!CE$90)*$BI342</f>
        <v>180.34209054613081</v>
      </c>
      <c r="AW342" s="171">
        <f>SUM('General Liability'!CF$90)*$BI342</f>
        <v>180.34209054613081</v>
      </c>
      <c r="AX342" s="171">
        <f>SUM('General Liability'!CG$90)*$BI342</f>
        <v>180.34209054613081</v>
      </c>
      <c r="AY342" s="171">
        <f>SUM('General Liability'!CH$90)*$BI342</f>
        <v>180.34209054613081</v>
      </c>
      <c r="AZ342" s="171">
        <f>SUM('General Liability'!CI$90)*$BI342</f>
        <v>180.34209054613081</v>
      </c>
      <c r="BA342" s="171">
        <f>SUM('General Liability'!CJ$90)*$BI342</f>
        <v>180.34209054613081</v>
      </c>
      <c r="BB342" s="171">
        <f>SUM('General Liability'!CK$90)*$BI342</f>
        <v>180.34209054613081</v>
      </c>
      <c r="BC342" s="171">
        <f>SUM('General Liability'!CL$90)*$BI342</f>
        <v>180.34209054613081</v>
      </c>
      <c r="BD342" s="171">
        <f>SUM('General Liability'!CM$90)*$BI342</f>
        <v>180.34209054613081</v>
      </c>
      <c r="BE342" s="171">
        <f>SUM('General Liability'!CN$90)*$BI342</f>
        <v>180.34209054613081</v>
      </c>
      <c r="BF342" s="171">
        <f>SUM('General Liability'!CO$90)*$BI342</f>
        <v>180.34209054613081</v>
      </c>
      <c r="BG342" s="171">
        <f>SUM('General Liability'!CP$90)*$BI342</f>
        <v>185.75235326251473</v>
      </c>
      <c r="BI342" s="174">
        <f>SUMIF(Revenue!$P:$P,'GL - Import (US)'!$F342,Revenue!$F:$F)</f>
        <v>1.1021207922837796E-2</v>
      </c>
    </row>
    <row r="343" spans="1:61" s="173" customFormat="1" ht="12.75" hidden="1" customHeight="1">
      <c r="A343" s="179" t="s">
        <v>472</v>
      </c>
      <c r="B343" s="179" t="s">
        <v>609</v>
      </c>
      <c r="C343" s="170" t="str" cm="1">
        <f t="array" ref="C343">IFERROR(INDEX('Legal Entity'!B:B,MATCH('GL - Import (US)'!F343,'Legal Entity'!A:A,0),0),0)</f>
        <v>1220 - College Utilities Corporation</v>
      </c>
      <c r="D343" s="170" t="str" cm="1">
        <f t="array" ref="D343">IFERROR(INDEX('Legal Entity'!C:C,MATCH(F343,'Legal Entity'!A:A,0),0),0)</f>
        <v>US</v>
      </c>
      <c r="E343" s="170" t="s">
        <v>631</v>
      </c>
      <c r="F343" s="170" t="s">
        <v>81</v>
      </c>
      <c r="G343" s="170"/>
      <c r="H343" s="171">
        <f>SUM('General Liability'!AQ$90)*$BI343</f>
        <v>0.37405242950765133</v>
      </c>
      <c r="I343" s="171">
        <f>SUM('General Liability'!AR$90)*$BI343</f>
        <v>0.37405242950765133</v>
      </c>
      <c r="J343" s="171">
        <f>SUM('General Liability'!AS$90)*$BI343</f>
        <v>0.37405242950765133</v>
      </c>
      <c r="K343" s="171">
        <f>SUM('General Liability'!AT$90)*$BI343</f>
        <v>0.4378156986632129</v>
      </c>
      <c r="L343" s="171">
        <f>SUM('General Liability'!AU$90)*$BI343</f>
        <v>0.4378156986632129</v>
      </c>
      <c r="M343" s="171">
        <f>SUM('General Liability'!AV$90)*$BI343</f>
        <v>0.4378156986632129</v>
      </c>
      <c r="N343" s="171">
        <f>SUM('General Liability'!AW$90)*$BI343</f>
        <v>0.4378156986632129</v>
      </c>
      <c r="O343" s="171">
        <f>SUM('General Liability'!AX$90)*$BI343</f>
        <v>0.4378156986632129</v>
      </c>
      <c r="P343" s="171">
        <f>SUM('General Liability'!AY$90)*$BI343</f>
        <v>0.4378156986632129</v>
      </c>
      <c r="Q343" s="171">
        <f>SUM('General Liability'!AZ$90)*$BI343</f>
        <v>0.4378156986632129</v>
      </c>
      <c r="R343" s="171">
        <f>SUM('General Liability'!BA$90)*$BI343</f>
        <v>0.4378156986632129</v>
      </c>
      <c r="S343" s="171">
        <f>SUM('General Liability'!BB$90)*$BI343</f>
        <v>0.4378156986632129</v>
      </c>
      <c r="T343" s="171">
        <f>SUM('General Liability'!BC$90)*$BI343</f>
        <v>0.4378156986632129</v>
      </c>
      <c r="U343" s="171">
        <f>SUM('General Liability'!BD$90)*$BI343</f>
        <v>0.4378156986632129</v>
      </c>
      <c r="V343" s="171">
        <f>SUM('General Liability'!BE$90)*$BI343</f>
        <v>0.4378156986632129</v>
      </c>
      <c r="W343" s="171">
        <f>SUM('General Liability'!BF$90)*$BI343</f>
        <v>0.47065187606295389</v>
      </c>
      <c r="X343" s="171">
        <f>SUM('General Liability'!BG$90)*$BI343</f>
        <v>0.47065187606295389</v>
      </c>
      <c r="Y343" s="171">
        <f>SUM('General Liability'!BH$90)*$BI343</f>
        <v>0.47065187606295389</v>
      </c>
      <c r="Z343" s="171">
        <f>SUM('General Liability'!BI$90)*$BI343</f>
        <v>0.47065187606295389</v>
      </c>
      <c r="AA343" s="171">
        <f>SUM('General Liability'!BJ$90)*$BI343</f>
        <v>0.47065187606295389</v>
      </c>
      <c r="AB343" s="171">
        <f>SUM('General Liability'!BK$90)*$BI343</f>
        <v>0.47065187606295389</v>
      </c>
      <c r="AC343" s="171">
        <f>SUM('General Liability'!BL$90)*$BI343</f>
        <v>0.47065187606295389</v>
      </c>
      <c r="AD343" s="171">
        <f>SUM('General Liability'!BM$90)*$BI343</f>
        <v>0.47065187606295389</v>
      </c>
      <c r="AE343" s="171">
        <f>SUM('General Liability'!BN$90)*$BI343</f>
        <v>0.47065187606295389</v>
      </c>
      <c r="AF343" s="171">
        <f>SUM('General Liability'!BO$90)*$BI343</f>
        <v>0.47065187606295389</v>
      </c>
      <c r="AG343" s="171">
        <f>SUM('General Liability'!BP$90)*$BI343</f>
        <v>0.47065187606295389</v>
      </c>
      <c r="AH343" s="171">
        <f>SUM('General Liability'!BQ$90)*$BI343</f>
        <v>0.47065187606295389</v>
      </c>
      <c r="AI343" s="171">
        <f>SUM('General Liability'!BR$90)*$BI343</f>
        <v>0.50595076676767536</v>
      </c>
      <c r="AJ343" s="171">
        <f>SUM('General Liability'!BS$90)*$BI343</f>
        <v>0.50595076676767536</v>
      </c>
      <c r="AK343" s="171">
        <f>SUM('General Liability'!BT$90)*$BI343</f>
        <v>0.50595076676767536</v>
      </c>
      <c r="AL343" s="171">
        <f>SUM('General Liability'!BU$90)*$BI343</f>
        <v>0.50595076676767536</v>
      </c>
      <c r="AM343" s="171">
        <f>SUM('General Liability'!BV$90)*$BI343</f>
        <v>0.50595076676767536</v>
      </c>
      <c r="AN343" s="171">
        <f>SUM('General Liability'!BW$90)*$BI343</f>
        <v>0.50595076676767536</v>
      </c>
      <c r="AO343" s="171">
        <f>SUM('General Liability'!BX$90)*$BI343</f>
        <v>0.50595076676767536</v>
      </c>
      <c r="AP343" s="171">
        <f>SUM('General Liability'!BY$90)*$BI343</f>
        <v>0.50595076676767536</v>
      </c>
      <c r="AQ343" s="171">
        <f>SUM('General Liability'!BZ$90)*$BI343</f>
        <v>0.50595076676767536</v>
      </c>
      <c r="AR343" s="171">
        <f>SUM('General Liability'!CA$90)*$BI343</f>
        <v>0.50595076676767536</v>
      </c>
      <c r="AS343" s="171">
        <f>SUM('General Liability'!CB$90)*$BI343</f>
        <v>0.50595076676767536</v>
      </c>
      <c r="AT343" s="171">
        <f>SUM('General Liability'!CC$90)*$BI343</f>
        <v>0.50595076676767536</v>
      </c>
      <c r="AU343" s="171">
        <f>SUM('General Liability'!CD$90)*$BI343</f>
        <v>0.52112928977070561</v>
      </c>
      <c r="AV343" s="171">
        <f>SUM('General Liability'!CE$90)*$BI343</f>
        <v>0.52112928977070561</v>
      </c>
      <c r="AW343" s="171">
        <f>SUM('General Liability'!CF$90)*$BI343</f>
        <v>0.52112928977070561</v>
      </c>
      <c r="AX343" s="171">
        <f>SUM('General Liability'!CG$90)*$BI343</f>
        <v>0.52112928977070561</v>
      </c>
      <c r="AY343" s="171">
        <f>SUM('General Liability'!CH$90)*$BI343</f>
        <v>0.52112928977070561</v>
      </c>
      <c r="AZ343" s="171">
        <f>SUM('General Liability'!CI$90)*$BI343</f>
        <v>0.52112928977070561</v>
      </c>
      <c r="BA343" s="171">
        <f>SUM('General Liability'!CJ$90)*$BI343</f>
        <v>0.52112928977070561</v>
      </c>
      <c r="BB343" s="171">
        <f>SUM('General Liability'!CK$90)*$BI343</f>
        <v>0.52112928977070561</v>
      </c>
      <c r="BC343" s="171">
        <f>SUM('General Liability'!CL$90)*$BI343</f>
        <v>0.52112928977070561</v>
      </c>
      <c r="BD343" s="171">
        <f>SUM('General Liability'!CM$90)*$BI343</f>
        <v>0.52112928977070561</v>
      </c>
      <c r="BE343" s="171">
        <f>SUM('General Liability'!CN$90)*$BI343</f>
        <v>0.52112928977070561</v>
      </c>
      <c r="BF343" s="171">
        <f>SUM('General Liability'!CO$90)*$BI343</f>
        <v>0.52112928977070561</v>
      </c>
      <c r="BG343" s="171">
        <f>SUM('General Liability'!CP$90)*$BI343</f>
        <v>0.53676316846382688</v>
      </c>
      <c r="BI343" s="174">
        <f>SUMIF(Revenue!$P:$P,'GL - Import (US)'!$F343,Revenue!$F:$F)</f>
        <v>3.1847663736461878E-5</v>
      </c>
    </row>
    <row r="344" spans="1:61" s="173" customFormat="1" ht="12.75" hidden="1" customHeight="1">
      <c r="A344" s="179" t="s">
        <v>472</v>
      </c>
      <c r="B344" s="179" t="s">
        <v>609</v>
      </c>
      <c r="C344" s="170" cm="1">
        <f t="array" ref="C344">IFERROR(INDEX('Legal Entity'!B:B,MATCH('GL - Import (US)'!F344,'Legal Entity'!A:A,0),0),0)</f>
        <v>0</v>
      </c>
      <c r="D344" s="170" t="str" cm="1">
        <f t="array" ref="D344">IFERROR(INDEX('Legal Entity'!C:C,MATCH(F344,'Legal Entity'!A:A,0),0),0)</f>
        <v>US</v>
      </c>
      <c r="E344" s="170" t="s">
        <v>631</v>
      </c>
      <c r="F344" s="170" t="s">
        <v>83</v>
      </c>
      <c r="G344" s="170"/>
      <c r="H344" s="171">
        <f>SUM('General Liability'!AQ$90)*$BI344</f>
        <v>16.175905870504646</v>
      </c>
      <c r="I344" s="171">
        <f>SUM('General Liability'!AR$90)*$BI344</f>
        <v>16.175905870504646</v>
      </c>
      <c r="J344" s="171">
        <f>SUM('General Liability'!AS$90)*$BI344</f>
        <v>16.175905870504646</v>
      </c>
      <c r="K344" s="171">
        <f>SUM('General Liability'!AT$90)*$BI344</f>
        <v>18.933349903721165</v>
      </c>
      <c r="L344" s="171">
        <f>SUM('General Liability'!AU$90)*$BI344</f>
        <v>18.933349903721165</v>
      </c>
      <c r="M344" s="171">
        <f>SUM('General Liability'!AV$90)*$BI344</f>
        <v>18.933349903721165</v>
      </c>
      <c r="N344" s="171">
        <f>SUM('General Liability'!AW$90)*$BI344</f>
        <v>18.933349903721165</v>
      </c>
      <c r="O344" s="171">
        <f>SUM('General Liability'!AX$90)*$BI344</f>
        <v>18.933349903721165</v>
      </c>
      <c r="P344" s="171">
        <f>SUM('General Liability'!AY$90)*$BI344</f>
        <v>18.933349903721165</v>
      </c>
      <c r="Q344" s="171">
        <f>SUM('General Liability'!AZ$90)*$BI344</f>
        <v>18.933349903721165</v>
      </c>
      <c r="R344" s="171">
        <f>SUM('General Liability'!BA$90)*$BI344</f>
        <v>18.933349903721165</v>
      </c>
      <c r="S344" s="171">
        <f>SUM('General Liability'!BB$90)*$BI344</f>
        <v>18.933349903721165</v>
      </c>
      <c r="T344" s="171">
        <f>SUM('General Liability'!BC$90)*$BI344</f>
        <v>18.933349903721165</v>
      </c>
      <c r="U344" s="171">
        <f>SUM('General Liability'!BD$90)*$BI344</f>
        <v>18.933349903721165</v>
      </c>
      <c r="V344" s="171">
        <f>SUM('General Liability'!BE$90)*$BI344</f>
        <v>18.933349903721165</v>
      </c>
      <c r="W344" s="171">
        <f>SUM('General Liability'!BF$90)*$BI344</f>
        <v>20.353351146500252</v>
      </c>
      <c r="X344" s="171">
        <f>SUM('General Liability'!BG$90)*$BI344</f>
        <v>20.353351146500252</v>
      </c>
      <c r="Y344" s="171">
        <f>SUM('General Liability'!BH$90)*$BI344</f>
        <v>20.353351146500252</v>
      </c>
      <c r="Z344" s="171">
        <f>SUM('General Liability'!BI$90)*$BI344</f>
        <v>20.353351146500252</v>
      </c>
      <c r="AA344" s="171">
        <f>SUM('General Liability'!BJ$90)*$BI344</f>
        <v>20.353351146500252</v>
      </c>
      <c r="AB344" s="171">
        <f>SUM('General Liability'!BK$90)*$BI344</f>
        <v>20.353351146500252</v>
      </c>
      <c r="AC344" s="171">
        <f>SUM('General Liability'!BL$90)*$BI344</f>
        <v>20.353351146500252</v>
      </c>
      <c r="AD344" s="171">
        <f>SUM('General Liability'!BM$90)*$BI344</f>
        <v>20.353351146500252</v>
      </c>
      <c r="AE344" s="171">
        <f>SUM('General Liability'!BN$90)*$BI344</f>
        <v>20.353351146500252</v>
      </c>
      <c r="AF344" s="171">
        <f>SUM('General Liability'!BO$90)*$BI344</f>
        <v>20.353351146500252</v>
      </c>
      <c r="AG344" s="171">
        <f>SUM('General Liability'!BP$90)*$BI344</f>
        <v>20.353351146500252</v>
      </c>
      <c r="AH344" s="171">
        <f>SUM('General Liability'!BQ$90)*$BI344</f>
        <v>20.353351146500252</v>
      </c>
      <c r="AI344" s="171">
        <f>SUM('General Liability'!BR$90)*$BI344</f>
        <v>21.87985248248777</v>
      </c>
      <c r="AJ344" s="171">
        <f>SUM('General Liability'!BS$90)*$BI344</f>
        <v>21.87985248248777</v>
      </c>
      <c r="AK344" s="171">
        <f>SUM('General Liability'!BT$90)*$BI344</f>
        <v>21.87985248248777</v>
      </c>
      <c r="AL344" s="171">
        <f>SUM('General Liability'!BU$90)*$BI344</f>
        <v>21.87985248248777</v>
      </c>
      <c r="AM344" s="171">
        <f>SUM('General Liability'!BV$90)*$BI344</f>
        <v>21.87985248248777</v>
      </c>
      <c r="AN344" s="171">
        <f>SUM('General Liability'!BW$90)*$BI344</f>
        <v>21.87985248248777</v>
      </c>
      <c r="AO344" s="171">
        <f>SUM('General Liability'!BX$90)*$BI344</f>
        <v>21.87985248248777</v>
      </c>
      <c r="AP344" s="171">
        <f>SUM('General Liability'!BY$90)*$BI344</f>
        <v>21.87985248248777</v>
      </c>
      <c r="AQ344" s="171">
        <f>SUM('General Liability'!BZ$90)*$BI344</f>
        <v>21.87985248248777</v>
      </c>
      <c r="AR344" s="171">
        <f>SUM('General Liability'!CA$90)*$BI344</f>
        <v>21.87985248248777</v>
      </c>
      <c r="AS344" s="171">
        <f>SUM('General Liability'!CB$90)*$BI344</f>
        <v>21.87985248248777</v>
      </c>
      <c r="AT344" s="171">
        <f>SUM('General Liability'!CC$90)*$BI344</f>
        <v>21.87985248248777</v>
      </c>
      <c r="AU344" s="171">
        <f>SUM('General Liability'!CD$90)*$BI344</f>
        <v>22.536248056962403</v>
      </c>
      <c r="AV344" s="171">
        <f>SUM('General Liability'!CE$90)*$BI344</f>
        <v>22.536248056962403</v>
      </c>
      <c r="AW344" s="171">
        <f>SUM('General Liability'!CF$90)*$BI344</f>
        <v>22.536248056962403</v>
      </c>
      <c r="AX344" s="171">
        <f>SUM('General Liability'!CG$90)*$BI344</f>
        <v>22.536248056962403</v>
      </c>
      <c r="AY344" s="171">
        <f>SUM('General Liability'!CH$90)*$BI344</f>
        <v>22.536248056962403</v>
      </c>
      <c r="AZ344" s="171">
        <f>SUM('General Liability'!CI$90)*$BI344</f>
        <v>22.536248056962403</v>
      </c>
      <c r="BA344" s="171">
        <f>SUM('General Liability'!CJ$90)*$BI344</f>
        <v>22.536248056962403</v>
      </c>
      <c r="BB344" s="171">
        <f>SUM('General Liability'!CK$90)*$BI344</f>
        <v>22.536248056962403</v>
      </c>
      <c r="BC344" s="171">
        <f>SUM('General Liability'!CL$90)*$BI344</f>
        <v>22.536248056962403</v>
      </c>
      <c r="BD344" s="171">
        <f>SUM('General Liability'!CM$90)*$BI344</f>
        <v>22.536248056962403</v>
      </c>
      <c r="BE344" s="171">
        <f>SUM('General Liability'!CN$90)*$BI344</f>
        <v>22.536248056962403</v>
      </c>
      <c r="BF344" s="171">
        <f>SUM('General Liability'!CO$90)*$BI344</f>
        <v>22.536248056962403</v>
      </c>
      <c r="BG344" s="171">
        <f>SUM('General Liability'!CP$90)*$BI344</f>
        <v>23.212335498671276</v>
      </c>
      <c r="BI344" s="174">
        <f>SUMIF(Revenue!$P:$P,'GL - Import (US)'!$F344,Revenue!$F:$F)</f>
        <v>1.3772529467983412E-3</v>
      </c>
    </row>
    <row r="345" spans="1:61" s="173" customFormat="1" ht="12.75" hidden="1" customHeight="1">
      <c r="A345" s="179" t="s">
        <v>472</v>
      </c>
      <c r="B345" s="179" t="s">
        <v>609</v>
      </c>
      <c r="C345" s="170" t="str" cm="1">
        <f t="array" ref="C345">IFERROR(INDEX('Legal Entity'!B:B,MATCH('GL - Import (US)'!F345,'Legal Entity'!A:A,0),0),0)</f>
        <v>1220 - College Utilities Corporation</v>
      </c>
      <c r="D345" s="170" t="str" cm="1">
        <f t="array" ref="D345">IFERROR(INDEX('Legal Entity'!C:C,MATCH(F345,'Legal Entity'!A:A,0),0),0)</f>
        <v>US</v>
      </c>
      <c r="E345" s="170" t="s">
        <v>631</v>
      </c>
      <c r="F345" s="170" t="s">
        <v>70</v>
      </c>
      <c r="G345" s="170"/>
      <c r="H345" s="171">
        <f>SUM('General Liability'!AQ$90)*$BI345</f>
        <v>0</v>
      </c>
      <c r="I345" s="171">
        <f>SUM('General Liability'!AR$90)*$BI345</f>
        <v>0</v>
      </c>
      <c r="J345" s="171">
        <f>SUM('General Liability'!AS$90)*$BI345</f>
        <v>0</v>
      </c>
      <c r="K345" s="171">
        <f>SUM('General Liability'!AT$90)*$BI345</f>
        <v>0</v>
      </c>
      <c r="L345" s="171">
        <f>SUM('General Liability'!AU$90)*$BI345</f>
        <v>0</v>
      </c>
      <c r="M345" s="171">
        <f>SUM('General Liability'!AV$90)*$BI345</f>
        <v>0</v>
      </c>
      <c r="N345" s="171">
        <f>SUM('General Liability'!AW$90)*$BI345</f>
        <v>0</v>
      </c>
      <c r="O345" s="171">
        <f>SUM('General Liability'!AX$90)*$BI345</f>
        <v>0</v>
      </c>
      <c r="P345" s="171">
        <f>SUM('General Liability'!AY$90)*$BI345</f>
        <v>0</v>
      </c>
      <c r="Q345" s="171">
        <f>SUM('General Liability'!AZ$90)*$BI345</f>
        <v>0</v>
      </c>
      <c r="R345" s="171">
        <f>SUM('General Liability'!BA$90)*$BI345</f>
        <v>0</v>
      </c>
      <c r="S345" s="171">
        <f>SUM('General Liability'!BB$90)*$BI345</f>
        <v>0</v>
      </c>
      <c r="T345" s="171">
        <f>SUM('General Liability'!BC$90)*$BI345</f>
        <v>0</v>
      </c>
      <c r="U345" s="171">
        <f>SUM('General Liability'!BD$90)*$BI345</f>
        <v>0</v>
      </c>
      <c r="V345" s="171">
        <f>SUM('General Liability'!BE$90)*$BI345</f>
        <v>0</v>
      </c>
      <c r="W345" s="171">
        <f>SUM('General Liability'!BF$90)*$BI345</f>
        <v>0</v>
      </c>
      <c r="X345" s="171">
        <f>SUM('General Liability'!BG$90)*$BI345</f>
        <v>0</v>
      </c>
      <c r="Y345" s="171">
        <f>SUM('General Liability'!BH$90)*$BI345</f>
        <v>0</v>
      </c>
      <c r="Z345" s="171">
        <f>SUM('General Liability'!BI$90)*$BI345</f>
        <v>0</v>
      </c>
      <c r="AA345" s="171">
        <f>SUM('General Liability'!BJ$90)*$BI345</f>
        <v>0</v>
      </c>
      <c r="AB345" s="171">
        <f>SUM('General Liability'!BK$90)*$BI345</f>
        <v>0</v>
      </c>
      <c r="AC345" s="171">
        <f>SUM('General Liability'!BL$90)*$BI345</f>
        <v>0</v>
      </c>
      <c r="AD345" s="171">
        <f>SUM('General Liability'!BM$90)*$BI345</f>
        <v>0</v>
      </c>
      <c r="AE345" s="171">
        <f>SUM('General Liability'!BN$90)*$BI345</f>
        <v>0</v>
      </c>
      <c r="AF345" s="171">
        <f>SUM('General Liability'!BO$90)*$BI345</f>
        <v>0</v>
      </c>
      <c r="AG345" s="171">
        <f>SUM('General Liability'!BP$90)*$BI345</f>
        <v>0</v>
      </c>
      <c r="AH345" s="171">
        <f>SUM('General Liability'!BQ$90)*$BI345</f>
        <v>0</v>
      </c>
      <c r="AI345" s="171">
        <f>SUM('General Liability'!BR$90)*$BI345</f>
        <v>0</v>
      </c>
      <c r="AJ345" s="171">
        <f>SUM('General Liability'!BS$90)*$BI345</f>
        <v>0</v>
      </c>
      <c r="AK345" s="171">
        <f>SUM('General Liability'!BT$90)*$BI345</f>
        <v>0</v>
      </c>
      <c r="AL345" s="171">
        <f>SUM('General Liability'!BU$90)*$BI345</f>
        <v>0</v>
      </c>
      <c r="AM345" s="171">
        <f>SUM('General Liability'!BV$90)*$BI345</f>
        <v>0</v>
      </c>
      <c r="AN345" s="171">
        <f>SUM('General Liability'!BW$90)*$BI345</f>
        <v>0</v>
      </c>
      <c r="AO345" s="171">
        <f>SUM('General Liability'!BX$90)*$BI345</f>
        <v>0</v>
      </c>
      <c r="AP345" s="171">
        <f>SUM('General Liability'!BY$90)*$BI345</f>
        <v>0</v>
      </c>
      <c r="AQ345" s="171">
        <f>SUM('General Liability'!BZ$90)*$BI345</f>
        <v>0</v>
      </c>
      <c r="AR345" s="171">
        <f>SUM('General Liability'!CA$90)*$BI345</f>
        <v>0</v>
      </c>
      <c r="AS345" s="171">
        <f>SUM('General Liability'!CB$90)*$BI345</f>
        <v>0</v>
      </c>
      <c r="AT345" s="171">
        <f>SUM('General Liability'!CC$90)*$BI345</f>
        <v>0</v>
      </c>
      <c r="AU345" s="171">
        <f>SUM('General Liability'!CD$90)*$BI345</f>
        <v>0</v>
      </c>
      <c r="AV345" s="171">
        <f>SUM('General Liability'!CE$90)*$BI345</f>
        <v>0</v>
      </c>
      <c r="AW345" s="171">
        <f>SUM('General Liability'!CF$90)*$BI345</f>
        <v>0</v>
      </c>
      <c r="AX345" s="171">
        <f>SUM('General Liability'!CG$90)*$BI345</f>
        <v>0</v>
      </c>
      <c r="AY345" s="171">
        <f>SUM('General Liability'!CH$90)*$BI345</f>
        <v>0</v>
      </c>
      <c r="AZ345" s="171">
        <f>SUM('General Liability'!CI$90)*$BI345</f>
        <v>0</v>
      </c>
      <c r="BA345" s="171">
        <f>SUM('General Liability'!CJ$90)*$BI345</f>
        <v>0</v>
      </c>
      <c r="BB345" s="171">
        <f>SUM('General Liability'!CK$90)*$BI345</f>
        <v>0</v>
      </c>
      <c r="BC345" s="171">
        <f>SUM('General Liability'!CL$90)*$BI345</f>
        <v>0</v>
      </c>
      <c r="BD345" s="171">
        <f>SUM('General Liability'!CM$90)*$BI345</f>
        <v>0</v>
      </c>
      <c r="BE345" s="171">
        <f>SUM('General Liability'!CN$90)*$BI345</f>
        <v>0</v>
      </c>
      <c r="BF345" s="171">
        <f>SUM('General Liability'!CO$90)*$BI345</f>
        <v>0</v>
      </c>
      <c r="BG345" s="171">
        <f>SUM('General Liability'!CP$90)*$BI345</f>
        <v>0</v>
      </c>
      <c r="BI345" s="174">
        <f>SUMIF(Revenue!$P:$P,'GL - Import (US)'!$F345,Revenue!$F:$F)</f>
        <v>0</v>
      </c>
    </row>
    <row r="346" spans="1:61" s="173" customFormat="1" ht="12.75" hidden="1" customHeight="1">
      <c r="A346" s="179" t="s">
        <v>472</v>
      </c>
      <c r="B346" s="179" t="s">
        <v>609</v>
      </c>
      <c r="C346" s="170" t="str" cm="1">
        <f t="array" ref="C346">IFERROR(INDEX('Legal Entity'!B:B,MATCH('GL - Import (US)'!F346,'Legal Entity'!A:A,0),0),0)</f>
        <v>1220 - College Utilities Corporation</v>
      </c>
      <c r="D346" s="170" t="str" cm="1">
        <f t="array" ref="D346">IFERROR(INDEX('Legal Entity'!C:C,MATCH(F346,'Legal Entity'!A:A,0),0),0)</f>
        <v>US</v>
      </c>
      <c r="E346" s="170" t="s">
        <v>631</v>
      </c>
      <c r="F346" s="170" t="s">
        <v>80</v>
      </c>
      <c r="G346" s="170"/>
      <c r="H346" s="171">
        <f>SUM('General Liability'!AQ$90)*$BI346</f>
        <v>99.080965076298114</v>
      </c>
      <c r="I346" s="171">
        <f>SUM('General Liability'!AR$90)*$BI346</f>
        <v>99.080965076298114</v>
      </c>
      <c r="J346" s="171">
        <f>SUM('General Liability'!AS$90)*$BI346</f>
        <v>99.080965076298114</v>
      </c>
      <c r="K346" s="171">
        <f>SUM('General Liability'!AT$90)*$BI346</f>
        <v>115.97091350590337</v>
      </c>
      <c r="L346" s="171">
        <f>SUM('General Liability'!AU$90)*$BI346</f>
        <v>115.97091350590337</v>
      </c>
      <c r="M346" s="171">
        <f>SUM('General Liability'!AV$90)*$BI346</f>
        <v>115.97091350590337</v>
      </c>
      <c r="N346" s="171">
        <f>SUM('General Liability'!AW$90)*$BI346</f>
        <v>115.97091350590337</v>
      </c>
      <c r="O346" s="171">
        <f>SUM('General Liability'!AX$90)*$BI346</f>
        <v>115.97091350590337</v>
      </c>
      <c r="P346" s="171">
        <f>SUM('General Liability'!AY$90)*$BI346</f>
        <v>115.97091350590337</v>
      </c>
      <c r="Q346" s="171">
        <f>SUM('General Liability'!AZ$90)*$BI346</f>
        <v>115.97091350590337</v>
      </c>
      <c r="R346" s="171">
        <f>SUM('General Liability'!BA$90)*$BI346</f>
        <v>115.97091350590337</v>
      </c>
      <c r="S346" s="171">
        <f>SUM('General Liability'!BB$90)*$BI346</f>
        <v>115.97091350590337</v>
      </c>
      <c r="T346" s="171">
        <f>SUM('General Liability'!BC$90)*$BI346</f>
        <v>115.97091350590337</v>
      </c>
      <c r="U346" s="171">
        <f>SUM('General Liability'!BD$90)*$BI346</f>
        <v>115.97091350590337</v>
      </c>
      <c r="V346" s="171">
        <f>SUM('General Liability'!BE$90)*$BI346</f>
        <v>115.97091350590337</v>
      </c>
      <c r="W346" s="171">
        <f>SUM('General Liability'!BF$90)*$BI346</f>
        <v>124.66873201884613</v>
      </c>
      <c r="X346" s="171">
        <f>SUM('General Liability'!BG$90)*$BI346</f>
        <v>124.66873201884613</v>
      </c>
      <c r="Y346" s="171">
        <f>SUM('General Liability'!BH$90)*$BI346</f>
        <v>124.66873201884613</v>
      </c>
      <c r="Z346" s="171">
        <f>SUM('General Liability'!BI$90)*$BI346</f>
        <v>124.66873201884613</v>
      </c>
      <c r="AA346" s="171">
        <f>SUM('General Liability'!BJ$90)*$BI346</f>
        <v>124.66873201884613</v>
      </c>
      <c r="AB346" s="171">
        <f>SUM('General Liability'!BK$90)*$BI346</f>
        <v>124.66873201884613</v>
      </c>
      <c r="AC346" s="171">
        <f>SUM('General Liability'!BL$90)*$BI346</f>
        <v>124.66873201884613</v>
      </c>
      <c r="AD346" s="171">
        <f>SUM('General Liability'!BM$90)*$BI346</f>
        <v>124.66873201884613</v>
      </c>
      <c r="AE346" s="171">
        <f>SUM('General Liability'!BN$90)*$BI346</f>
        <v>124.66873201884613</v>
      </c>
      <c r="AF346" s="171">
        <f>SUM('General Liability'!BO$90)*$BI346</f>
        <v>124.66873201884613</v>
      </c>
      <c r="AG346" s="171">
        <f>SUM('General Liability'!BP$90)*$BI346</f>
        <v>124.66873201884613</v>
      </c>
      <c r="AH346" s="171">
        <f>SUM('General Liability'!BQ$90)*$BI346</f>
        <v>124.66873201884613</v>
      </c>
      <c r="AI346" s="171">
        <f>SUM('General Liability'!BR$90)*$BI346</f>
        <v>134.01888692025958</v>
      </c>
      <c r="AJ346" s="171">
        <f>SUM('General Liability'!BS$90)*$BI346</f>
        <v>134.01888692025958</v>
      </c>
      <c r="AK346" s="171">
        <f>SUM('General Liability'!BT$90)*$BI346</f>
        <v>134.01888692025958</v>
      </c>
      <c r="AL346" s="171">
        <f>SUM('General Liability'!BU$90)*$BI346</f>
        <v>134.01888692025958</v>
      </c>
      <c r="AM346" s="171">
        <f>SUM('General Liability'!BV$90)*$BI346</f>
        <v>134.01888692025958</v>
      </c>
      <c r="AN346" s="171">
        <f>SUM('General Liability'!BW$90)*$BI346</f>
        <v>134.01888692025958</v>
      </c>
      <c r="AO346" s="171">
        <f>SUM('General Liability'!BX$90)*$BI346</f>
        <v>134.01888692025958</v>
      </c>
      <c r="AP346" s="171">
        <f>SUM('General Liability'!BY$90)*$BI346</f>
        <v>134.01888692025958</v>
      </c>
      <c r="AQ346" s="171">
        <f>SUM('General Liability'!BZ$90)*$BI346</f>
        <v>134.01888692025958</v>
      </c>
      <c r="AR346" s="171">
        <f>SUM('General Liability'!CA$90)*$BI346</f>
        <v>134.01888692025958</v>
      </c>
      <c r="AS346" s="171">
        <f>SUM('General Liability'!CB$90)*$BI346</f>
        <v>134.01888692025958</v>
      </c>
      <c r="AT346" s="171">
        <f>SUM('General Liability'!CC$90)*$BI346</f>
        <v>134.01888692025958</v>
      </c>
      <c r="AU346" s="171">
        <f>SUM('General Liability'!CD$90)*$BI346</f>
        <v>138.03945352786738</v>
      </c>
      <c r="AV346" s="171">
        <f>SUM('General Liability'!CE$90)*$BI346</f>
        <v>138.03945352786738</v>
      </c>
      <c r="AW346" s="171">
        <f>SUM('General Liability'!CF$90)*$BI346</f>
        <v>138.03945352786738</v>
      </c>
      <c r="AX346" s="171">
        <f>SUM('General Liability'!CG$90)*$BI346</f>
        <v>138.03945352786738</v>
      </c>
      <c r="AY346" s="171">
        <f>SUM('General Liability'!CH$90)*$BI346</f>
        <v>138.03945352786738</v>
      </c>
      <c r="AZ346" s="171">
        <f>SUM('General Liability'!CI$90)*$BI346</f>
        <v>138.03945352786738</v>
      </c>
      <c r="BA346" s="171">
        <f>SUM('General Liability'!CJ$90)*$BI346</f>
        <v>138.03945352786738</v>
      </c>
      <c r="BB346" s="171">
        <f>SUM('General Liability'!CK$90)*$BI346</f>
        <v>138.03945352786738</v>
      </c>
      <c r="BC346" s="171">
        <f>SUM('General Liability'!CL$90)*$BI346</f>
        <v>138.03945352786738</v>
      </c>
      <c r="BD346" s="171">
        <f>SUM('General Liability'!CM$90)*$BI346</f>
        <v>138.03945352786738</v>
      </c>
      <c r="BE346" s="171">
        <f>SUM('General Liability'!CN$90)*$BI346</f>
        <v>138.03945352786738</v>
      </c>
      <c r="BF346" s="171">
        <f>SUM('General Liability'!CO$90)*$BI346</f>
        <v>138.03945352786738</v>
      </c>
      <c r="BG346" s="171">
        <f>SUM('General Liability'!CP$90)*$BI346</f>
        <v>142.18063713370341</v>
      </c>
      <c r="BI346" s="174">
        <f>SUMIF(Revenue!$P:$P,'GL - Import (US)'!$F346,Revenue!$F:$F)</f>
        <v>8.4359758405726879E-3</v>
      </c>
    </row>
    <row r="347" spans="1:61" s="173" customFormat="1" ht="12.75" hidden="1" customHeight="1">
      <c r="A347" s="179" t="s">
        <v>472</v>
      </c>
      <c r="B347" s="179" t="s">
        <v>609</v>
      </c>
      <c r="C347" s="170" cm="1">
        <f t="array" ref="C347">IFERROR(INDEX('Legal Entity'!B:B,MATCH('GL - Import (US)'!F347,'Legal Entity'!A:A,0),0),0)</f>
        <v>0</v>
      </c>
      <c r="D347" s="170" t="str" cm="1">
        <f t="array" ref="D347">IFERROR(INDEX('Legal Entity'!C:C,MATCH(F347,'Legal Entity'!A:A,0),0),0)</f>
        <v>US</v>
      </c>
      <c r="E347" s="170" t="s">
        <v>631</v>
      </c>
      <c r="F347" s="170" t="s">
        <v>84</v>
      </c>
      <c r="G347" s="170"/>
      <c r="H347" s="171">
        <f>SUM('General Liability'!AQ$90)*$BI347</f>
        <v>15.941326117992798</v>
      </c>
      <c r="I347" s="171">
        <f>SUM('General Liability'!AR$90)*$BI347</f>
        <v>15.941326117992798</v>
      </c>
      <c r="J347" s="171">
        <f>SUM('General Liability'!AS$90)*$BI347</f>
        <v>15.941326117992798</v>
      </c>
      <c r="K347" s="171">
        <f>SUM('General Liability'!AT$90)*$BI347</f>
        <v>18.658782249199039</v>
      </c>
      <c r="L347" s="171">
        <f>SUM('General Liability'!AU$90)*$BI347</f>
        <v>18.658782249199039</v>
      </c>
      <c r="M347" s="171">
        <f>SUM('General Liability'!AV$90)*$BI347</f>
        <v>18.658782249199039</v>
      </c>
      <c r="N347" s="171">
        <f>SUM('General Liability'!AW$90)*$BI347</f>
        <v>18.658782249199039</v>
      </c>
      <c r="O347" s="171">
        <f>SUM('General Liability'!AX$90)*$BI347</f>
        <v>18.658782249199039</v>
      </c>
      <c r="P347" s="171">
        <f>SUM('General Liability'!AY$90)*$BI347</f>
        <v>18.658782249199039</v>
      </c>
      <c r="Q347" s="171">
        <f>SUM('General Liability'!AZ$90)*$BI347</f>
        <v>18.658782249199039</v>
      </c>
      <c r="R347" s="171">
        <f>SUM('General Liability'!BA$90)*$BI347</f>
        <v>18.658782249199039</v>
      </c>
      <c r="S347" s="171">
        <f>SUM('General Liability'!BB$90)*$BI347</f>
        <v>18.658782249199039</v>
      </c>
      <c r="T347" s="171">
        <f>SUM('General Liability'!BC$90)*$BI347</f>
        <v>18.658782249199039</v>
      </c>
      <c r="U347" s="171">
        <f>SUM('General Liability'!BD$90)*$BI347</f>
        <v>18.658782249199039</v>
      </c>
      <c r="V347" s="171">
        <f>SUM('General Liability'!BE$90)*$BI347</f>
        <v>18.658782249199039</v>
      </c>
      <c r="W347" s="171">
        <f>SUM('General Liability'!BF$90)*$BI347</f>
        <v>20.058190917888968</v>
      </c>
      <c r="X347" s="171">
        <f>SUM('General Liability'!BG$90)*$BI347</f>
        <v>20.058190917888968</v>
      </c>
      <c r="Y347" s="171">
        <f>SUM('General Liability'!BH$90)*$BI347</f>
        <v>20.058190917888968</v>
      </c>
      <c r="Z347" s="171">
        <f>SUM('General Liability'!BI$90)*$BI347</f>
        <v>20.058190917888968</v>
      </c>
      <c r="AA347" s="171">
        <f>SUM('General Liability'!BJ$90)*$BI347</f>
        <v>20.058190917888968</v>
      </c>
      <c r="AB347" s="171">
        <f>SUM('General Liability'!BK$90)*$BI347</f>
        <v>20.058190917888968</v>
      </c>
      <c r="AC347" s="171">
        <f>SUM('General Liability'!BL$90)*$BI347</f>
        <v>20.058190917888968</v>
      </c>
      <c r="AD347" s="171">
        <f>SUM('General Liability'!BM$90)*$BI347</f>
        <v>20.058190917888968</v>
      </c>
      <c r="AE347" s="171">
        <f>SUM('General Liability'!BN$90)*$BI347</f>
        <v>20.058190917888968</v>
      </c>
      <c r="AF347" s="171">
        <f>SUM('General Liability'!BO$90)*$BI347</f>
        <v>20.058190917888968</v>
      </c>
      <c r="AG347" s="171">
        <f>SUM('General Liability'!BP$90)*$BI347</f>
        <v>20.058190917888968</v>
      </c>
      <c r="AH347" s="171">
        <f>SUM('General Liability'!BQ$90)*$BI347</f>
        <v>20.058190917888968</v>
      </c>
      <c r="AI347" s="171">
        <f>SUM('General Liability'!BR$90)*$BI347</f>
        <v>21.562555236730642</v>
      </c>
      <c r="AJ347" s="171">
        <f>SUM('General Liability'!BS$90)*$BI347</f>
        <v>21.562555236730642</v>
      </c>
      <c r="AK347" s="171">
        <f>SUM('General Liability'!BT$90)*$BI347</f>
        <v>21.562555236730642</v>
      </c>
      <c r="AL347" s="171">
        <f>SUM('General Liability'!BU$90)*$BI347</f>
        <v>21.562555236730642</v>
      </c>
      <c r="AM347" s="171">
        <f>SUM('General Liability'!BV$90)*$BI347</f>
        <v>21.562555236730642</v>
      </c>
      <c r="AN347" s="171">
        <f>SUM('General Liability'!BW$90)*$BI347</f>
        <v>21.562555236730642</v>
      </c>
      <c r="AO347" s="171">
        <f>SUM('General Liability'!BX$90)*$BI347</f>
        <v>21.562555236730642</v>
      </c>
      <c r="AP347" s="171">
        <f>SUM('General Liability'!BY$90)*$BI347</f>
        <v>21.562555236730642</v>
      </c>
      <c r="AQ347" s="171">
        <f>SUM('General Liability'!BZ$90)*$BI347</f>
        <v>21.562555236730642</v>
      </c>
      <c r="AR347" s="171">
        <f>SUM('General Liability'!CA$90)*$BI347</f>
        <v>21.562555236730642</v>
      </c>
      <c r="AS347" s="171">
        <f>SUM('General Liability'!CB$90)*$BI347</f>
        <v>21.562555236730642</v>
      </c>
      <c r="AT347" s="171">
        <f>SUM('General Liability'!CC$90)*$BI347</f>
        <v>21.562555236730642</v>
      </c>
      <c r="AU347" s="171">
        <f>SUM('General Liability'!CD$90)*$BI347</f>
        <v>22.209431893832559</v>
      </c>
      <c r="AV347" s="171">
        <f>SUM('General Liability'!CE$90)*$BI347</f>
        <v>22.209431893832559</v>
      </c>
      <c r="AW347" s="171">
        <f>SUM('General Liability'!CF$90)*$BI347</f>
        <v>22.209431893832559</v>
      </c>
      <c r="AX347" s="171">
        <f>SUM('General Liability'!CG$90)*$BI347</f>
        <v>22.209431893832559</v>
      </c>
      <c r="AY347" s="171">
        <f>SUM('General Liability'!CH$90)*$BI347</f>
        <v>22.209431893832559</v>
      </c>
      <c r="AZ347" s="171">
        <f>SUM('General Liability'!CI$90)*$BI347</f>
        <v>22.209431893832559</v>
      </c>
      <c r="BA347" s="171">
        <f>SUM('General Liability'!CJ$90)*$BI347</f>
        <v>22.209431893832559</v>
      </c>
      <c r="BB347" s="171">
        <f>SUM('General Liability'!CK$90)*$BI347</f>
        <v>22.209431893832559</v>
      </c>
      <c r="BC347" s="171">
        <f>SUM('General Liability'!CL$90)*$BI347</f>
        <v>22.209431893832559</v>
      </c>
      <c r="BD347" s="171">
        <f>SUM('General Liability'!CM$90)*$BI347</f>
        <v>22.209431893832559</v>
      </c>
      <c r="BE347" s="171">
        <f>SUM('General Liability'!CN$90)*$BI347</f>
        <v>22.209431893832559</v>
      </c>
      <c r="BF347" s="171">
        <f>SUM('General Liability'!CO$90)*$BI347</f>
        <v>22.209431893832559</v>
      </c>
      <c r="BG347" s="171">
        <f>SUM('General Liability'!CP$90)*$BI347</f>
        <v>22.87571485064754</v>
      </c>
      <c r="BI347" s="174">
        <f>SUMIF(Revenue!$P:$P,'GL - Import (US)'!$F347,Revenue!$F:$F)</f>
        <v>1.3572802999498412E-3</v>
      </c>
    </row>
    <row r="348" spans="1:61" s="173" customFormat="1" ht="12.75" hidden="1" customHeight="1">
      <c r="A348" s="179" t="s">
        <v>472</v>
      </c>
      <c r="B348" s="179" t="s">
        <v>609</v>
      </c>
      <c r="C348" s="170" t="str" cm="1">
        <f t="array" ref="C348">IFERROR(INDEX('Legal Entity'!B:B,MATCH('GL - Import (US)'!F348,'Legal Entity'!A:A,0),0),0)</f>
        <v>1225 - Utility Services of Alaska, Inc.</v>
      </c>
      <c r="D348" s="170" t="str" cm="1">
        <f t="array" ref="D348">IFERROR(INDEX('Legal Entity'!C:C,MATCH(F348,'Legal Entity'!A:A,0),0),0)</f>
        <v>US</v>
      </c>
      <c r="E348" s="170" t="s">
        <v>631</v>
      </c>
      <c r="F348" s="170" t="s">
        <v>86</v>
      </c>
      <c r="G348" s="170"/>
      <c r="H348" s="171">
        <f>SUM('General Liability'!AQ$90)*$BI348</f>
        <v>0</v>
      </c>
      <c r="I348" s="171">
        <f>SUM('General Liability'!AR$90)*$BI348</f>
        <v>0</v>
      </c>
      <c r="J348" s="171">
        <f>SUM('General Liability'!AS$90)*$BI348</f>
        <v>0</v>
      </c>
      <c r="K348" s="171">
        <f>SUM('General Liability'!AT$90)*$BI348</f>
        <v>0</v>
      </c>
      <c r="L348" s="171">
        <f>SUM('General Liability'!AU$90)*$BI348</f>
        <v>0</v>
      </c>
      <c r="M348" s="171">
        <f>SUM('General Liability'!AV$90)*$BI348</f>
        <v>0</v>
      </c>
      <c r="N348" s="171">
        <f>SUM('General Liability'!AW$90)*$BI348</f>
        <v>0</v>
      </c>
      <c r="O348" s="171">
        <f>SUM('General Liability'!AX$90)*$BI348</f>
        <v>0</v>
      </c>
      <c r="P348" s="171">
        <f>SUM('General Liability'!AY$90)*$BI348</f>
        <v>0</v>
      </c>
      <c r="Q348" s="171">
        <f>SUM('General Liability'!AZ$90)*$BI348</f>
        <v>0</v>
      </c>
      <c r="R348" s="171">
        <f>SUM('General Liability'!BA$90)*$BI348</f>
        <v>0</v>
      </c>
      <c r="S348" s="171">
        <f>SUM('General Liability'!BB$90)*$BI348</f>
        <v>0</v>
      </c>
      <c r="T348" s="171">
        <f>SUM('General Liability'!BC$90)*$BI348</f>
        <v>0</v>
      </c>
      <c r="U348" s="171">
        <f>SUM('General Liability'!BD$90)*$BI348</f>
        <v>0</v>
      </c>
      <c r="V348" s="171">
        <f>SUM('General Liability'!BE$90)*$BI348</f>
        <v>0</v>
      </c>
      <c r="W348" s="171">
        <f>SUM('General Liability'!BF$90)*$BI348</f>
        <v>0</v>
      </c>
      <c r="X348" s="171">
        <f>SUM('General Liability'!BG$90)*$BI348</f>
        <v>0</v>
      </c>
      <c r="Y348" s="171">
        <f>SUM('General Liability'!BH$90)*$BI348</f>
        <v>0</v>
      </c>
      <c r="Z348" s="171">
        <f>SUM('General Liability'!BI$90)*$BI348</f>
        <v>0</v>
      </c>
      <c r="AA348" s="171">
        <f>SUM('General Liability'!BJ$90)*$BI348</f>
        <v>0</v>
      </c>
      <c r="AB348" s="171">
        <f>SUM('General Liability'!BK$90)*$BI348</f>
        <v>0</v>
      </c>
      <c r="AC348" s="171">
        <f>SUM('General Liability'!BL$90)*$BI348</f>
        <v>0</v>
      </c>
      <c r="AD348" s="171">
        <f>SUM('General Liability'!BM$90)*$BI348</f>
        <v>0</v>
      </c>
      <c r="AE348" s="171">
        <f>SUM('General Liability'!BN$90)*$BI348</f>
        <v>0</v>
      </c>
      <c r="AF348" s="171">
        <f>SUM('General Liability'!BO$90)*$BI348</f>
        <v>0</v>
      </c>
      <c r="AG348" s="171">
        <f>SUM('General Liability'!BP$90)*$BI348</f>
        <v>0</v>
      </c>
      <c r="AH348" s="171">
        <f>SUM('General Liability'!BQ$90)*$BI348</f>
        <v>0</v>
      </c>
      <c r="AI348" s="171">
        <f>SUM('General Liability'!BR$90)*$BI348</f>
        <v>0</v>
      </c>
      <c r="AJ348" s="171">
        <f>SUM('General Liability'!BS$90)*$BI348</f>
        <v>0</v>
      </c>
      <c r="AK348" s="171">
        <f>SUM('General Liability'!BT$90)*$BI348</f>
        <v>0</v>
      </c>
      <c r="AL348" s="171">
        <f>SUM('General Liability'!BU$90)*$BI348</f>
        <v>0</v>
      </c>
      <c r="AM348" s="171">
        <f>SUM('General Liability'!BV$90)*$BI348</f>
        <v>0</v>
      </c>
      <c r="AN348" s="171">
        <f>SUM('General Liability'!BW$90)*$BI348</f>
        <v>0</v>
      </c>
      <c r="AO348" s="171">
        <f>SUM('General Liability'!BX$90)*$BI348</f>
        <v>0</v>
      </c>
      <c r="AP348" s="171">
        <f>SUM('General Liability'!BY$90)*$BI348</f>
        <v>0</v>
      </c>
      <c r="AQ348" s="171">
        <f>SUM('General Liability'!BZ$90)*$BI348</f>
        <v>0</v>
      </c>
      <c r="AR348" s="171">
        <f>SUM('General Liability'!CA$90)*$BI348</f>
        <v>0</v>
      </c>
      <c r="AS348" s="171">
        <f>SUM('General Liability'!CB$90)*$BI348</f>
        <v>0</v>
      </c>
      <c r="AT348" s="171">
        <f>SUM('General Liability'!CC$90)*$BI348</f>
        <v>0</v>
      </c>
      <c r="AU348" s="171">
        <f>SUM('General Liability'!CD$90)*$BI348</f>
        <v>0</v>
      </c>
      <c r="AV348" s="171">
        <f>SUM('General Liability'!CE$90)*$BI348</f>
        <v>0</v>
      </c>
      <c r="AW348" s="171">
        <f>SUM('General Liability'!CF$90)*$BI348</f>
        <v>0</v>
      </c>
      <c r="AX348" s="171">
        <f>SUM('General Liability'!CG$90)*$BI348</f>
        <v>0</v>
      </c>
      <c r="AY348" s="171">
        <f>SUM('General Liability'!CH$90)*$BI348</f>
        <v>0</v>
      </c>
      <c r="AZ348" s="171">
        <f>SUM('General Liability'!CI$90)*$BI348</f>
        <v>0</v>
      </c>
      <c r="BA348" s="171">
        <f>SUM('General Liability'!CJ$90)*$BI348</f>
        <v>0</v>
      </c>
      <c r="BB348" s="171">
        <f>SUM('General Liability'!CK$90)*$BI348</f>
        <v>0</v>
      </c>
      <c r="BC348" s="171">
        <f>SUM('General Liability'!CL$90)*$BI348</f>
        <v>0</v>
      </c>
      <c r="BD348" s="171">
        <f>SUM('General Liability'!CM$90)*$BI348</f>
        <v>0</v>
      </c>
      <c r="BE348" s="171">
        <f>SUM('General Liability'!CN$90)*$BI348</f>
        <v>0</v>
      </c>
      <c r="BF348" s="171">
        <f>SUM('General Liability'!CO$90)*$BI348</f>
        <v>0</v>
      </c>
      <c r="BG348" s="171">
        <f>SUM('General Liability'!CP$90)*$BI348</f>
        <v>0</v>
      </c>
      <c r="BI348" s="174">
        <f>SUMIF(Revenue!$P:$P,'GL - Import (US)'!$F348,Revenue!$F:$F)</f>
        <v>0</v>
      </c>
    </row>
    <row r="349" spans="1:61" s="173" customFormat="1" ht="12.75" hidden="1" customHeight="1">
      <c r="A349" s="179" t="s">
        <v>472</v>
      </c>
      <c r="B349" s="179" t="s">
        <v>609</v>
      </c>
      <c r="C349" s="170" cm="1">
        <f t="array" ref="C349">IFERROR(INDEX('Legal Entity'!B:B,MATCH('GL - Import (US)'!F349,'Legal Entity'!A:A,0),0),0)</f>
        <v>0</v>
      </c>
      <c r="D349" s="170" t="str" cm="1">
        <f t="array" ref="D349">IFERROR(INDEX('Legal Entity'!C:C,MATCH(F349,'Legal Entity'!A:A,0),0),0)</f>
        <v>US</v>
      </c>
      <c r="E349" s="170" t="s">
        <v>631</v>
      </c>
      <c r="F349" s="170" t="s">
        <v>87</v>
      </c>
      <c r="G349" s="170"/>
      <c r="H349" s="171">
        <f>SUM('General Liability'!AQ$90)*$BI349</f>
        <v>177.84475486627611</v>
      </c>
      <c r="I349" s="171">
        <f>SUM('General Liability'!AR$90)*$BI349</f>
        <v>177.84475486627611</v>
      </c>
      <c r="J349" s="171">
        <f>SUM('General Liability'!AS$90)*$BI349</f>
        <v>177.84475486627611</v>
      </c>
      <c r="K349" s="171">
        <f>SUM('General Liability'!AT$90)*$BI349</f>
        <v>208.1612615318511</v>
      </c>
      <c r="L349" s="171">
        <f>SUM('General Liability'!AU$90)*$BI349</f>
        <v>208.1612615318511</v>
      </c>
      <c r="M349" s="171">
        <f>SUM('General Liability'!AV$90)*$BI349</f>
        <v>208.1612615318511</v>
      </c>
      <c r="N349" s="171">
        <f>SUM('General Liability'!AW$90)*$BI349</f>
        <v>208.1612615318511</v>
      </c>
      <c r="O349" s="171">
        <f>SUM('General Liability'!AX$90)*$BI349</f>
        <v>208.1612615318511</v>
      </c>
      <c r="P349" s="171">
        <f>SUM('General Liability'!AY$90)*$BI349</f>
        <v>208.1612615318511</v>
      </c>
      <c r="Q349" s="171">
        <f>SUM('General Liability'!AZ$90)*$BI349</f>
        <v>208.1612615318511</v>
      </c>
      <c r="R349" s="171">
        <f>SUM('General Liability'!BA$90)*$BI349</f>
        <v>208.1612615318511</v>
      </c>
      <c r="S349" s="171">
        <f>SUM('General Liability'!BB$90)*$BI349</f>
        <v>208.1612615318511</v>
      </c>
      <c r="T349" s="171">
        <f>SUM('General Liability'!BC$90)*$BI349</f>
        <v>208.1612615318511</v>
      </c>
      <c r="U349" s="171">
        <f>SUM('General Liability'!BD$90)*$BI349</f>
        <v>208.1612615318511</v>
      </c>
      <c r="V349" s="171">
        <f>SUM('General Liability'!BE$90)*$BI349</f>
        <v>208.1612615318511</v>
      </c>
      <c r="W349" s="171">
        <f>SUM('General Liability'!BF$90)*$BI349</f>
        <v>223.77335614673993</v>
      </c>
      <c r="X349" s="171">
        <f>SUM('General Liability'!BG$90)*$BI349</f>
        <v>223.77335614673993</v>
      </c>
      <c r="Y349" s="171">
        <f>SUM('General Liability'!BH$90)*$BI349</f>
        <v>223.77335614673993</v>
      </c>
      <c r="Z349" s="171">
        <f>SUM('General Liability'!BI$90)*$BI349</f>
        <v>223.77335614673993</v>
      </c>
      <c r="AA349" s="171">
        <f>SUM('General Liability'!BJ$90)*$BI349</f>
        <v>223.77335614673993</v>
      </c>
      <c r="AB349" s="171">
        <f>SUM('General Liability'!BK$90)*$BI349</f>
        <v>223.77335614673993</v>
      </c>
      <c r="AC349" s="171">
        <f>SUM('General Liability'!BL$90)*$BI349</f>
        <v>223.77335614673993</v>
      </c>
      <c r="AD349" s="171">
        <f>SUM('General Liability'!BM$90)*$BI349</f>
        <v>223.77335614673993</v>
      </c>
      <c r="AE349" s="171">
        <f>SUM('General Liability'!BN$90)*$BI349</f>
        <v>223.77335614673993</v>
      </c>
      <c r="AF349" s="171">
        <f>SUM('General Liability'!BO$90)*$BI349</f>
        <v>223.77335614673993</v>
      </c>
      <c r="AG349" s="171">
        <f>SUM('General Liability'!BP$90)*$BI349</f>
        <v>223.77335614673993</v>
      </c>
      <c r="AH349" s="171">
        <f>SUM('General Liability'!BQ$90)*$BI349</f>
        <v>223.77335614673993</v>
      </c>
      <c r="AI349" s="171">
        <f>SUM('General Liability'!BR$90)*$BI349</f>
        <v>240.55635785774541</v>
      </c>
      <c r="AJ349" s="171">
        <f>SUM('General Liability'!BS$90)*$BI349</f>
        <v>240.55635785774541</v>
      </c>
      <c r="AK349" s="171">
        <f>SUM('General Liability'!BT$90)*$BI349</f>
        <v>240.55635785774541</v>
      </c>
      <c r="AL349" s="171">
        <f>SUM('General Liability'!BU$90)*$BI349</f>
        <v>240.55635785774541</v>
      </c>
      <c r="AM349" s="171">
        <f>SUM('General Liability'!BV$90)*$BI349</f>
        <v>240.55635785774541</v>
      </c>
      <c r="AN349" s="171">
        <f>SUM('General Liability'!BW$90)*$BI349</f>
        <v>240.55635785774541</v>
      </c>
      <c r="AO349" s="171">
        <f>SUM('General Liability'!BX$90)*$BI349</f>
        <v>240.55635785774541</v>
      </c>
      <c r="AP349" s="171">
        <f>SUM('General Liability'!BY$90)*$BI349</f>
        <v>240.55635785774541</v>
      </c>
      <c r="AQ349" s="171">
        <f>SUM('General Liability'!BZ$90)*$BI349</f>
        <v>240.55635785774541</v>
      </c>
      <c r="AR349" s="171">
        <f>SUM('General Liability'!CA$90)*$BI349</f>
        <v>240.55635785774541</v>
      </c>
      <c r="AS349" s="171">
        <f>SUM('General Liability'!CB$90)*$BI349</f>
        <v>240.55635785774541</v>
      </c>
      <c r="AT349" s="171">
        <f>SUM('General Liability'!CC$90)*$BI349</f>
        <v>240.55635785774541</v>
      </c>
      <c r="AU349" s="171">
        <f>SUM('General Liability'!CD$90)*$BI349</f>
        <v>247.77304859347777</v>
      </c>
      <c r="AV349" s="171">
        <f>SUM('General Liability'!CE$90)*$BI349</f>
        <v>247.77304859347777</v>
      </c>
      <c r="AW349" s="171">
        <f>SUM('General Liability'!CF$90)*$BI349</f>
        <v>247.77304859347777</v>
      </c>
      <c r="AX349" s="171">
        <f>SUM('General Liability'!CG$90)*$BI349</f>
        <v>247.77304859347777</v>
      </c>
      <c r="AY349" s="171">
        <f>SUM('General Liability'!CH$90)*$BI349</f>
        <v>247.77304859347777</v>
      </c>
      <c r="AZ349" s="171">
        <f>SUM('General Liability'!CI$90)*$BI349</f>
        <v>247.77304859347777</v>
      </c>
      <c r="BA349" s="171">
        <f>SUM('General Liability'!CJ$90)*$BI349</f>
        <v>247.77304859347777</v>
      </c>
      <c r="BB349" s="171">
        <f>SUM('General Liability'!CK$90)*$BI349</f>
        <v>247.77304859347777</v>
      </c>
      <c r="BC349" s="171">
        <f>SUM('General Liability'!CL$90)*$BI349</f>
        <v>247.77304859347777</v>
      </c>
      <c r="BD349" s="171">
        <f>SUM('General Liability'!CM$90)*$BI349</f>
        <v>247.77304859347777</v>
      </c>
      <c r="BE349" s="171">
        <f>SUM('General Liability'!CN$90)*$BI349</f>
        <v>247.77304859347777</v>
      </c>
      <c r="BF349" s="171">
        <f>SUM('General Liability'!CO$90)*$BI349</f>
        <v>247.77304859347777</v>
      </c>
      <c r="BG349" s="171">
        <f>SUM('General Liability'!CP$90)*$BI349</f>
        <v>255.20624005128212</v>
      </c>
      <c r="BI349" s="174">
        <f>SUMIF(Revenue!$P:$P,'GL - Import (US)'!$F349,Revenue!$F:$F)</f>
        <v>1.5142101757579405E-2</v>
      </c>
    </row>
    <row r="350" spans="1:61" s="173" customFormat="1" ht="12.75" hidden="1" customHeight="1">
      <c r="A350" s="179" t="s">
        <v>472</v>
      </c>
      <c r="B350" s="179" t="s">
        <v>609</v>
      </c>
      <c r="C350" s="170" cm="1">
        <f t="array" ref="C350">IFERROR(INDEX('Legal Entity'!B:B,MATCH('GL - Import (US)'!F350,'Legal Entity'!A:A,0),0),0)</f>
        <v>0</v>
      </c>
      <c r="D350" s="170" t="str" cm="1">
        <f t="array" ref="D350">IFERROR(INDEX('Legal Entity'!C:C,MATCH(F350,'Legal Entity'!A:A,0),0),0)</f>
        <v>US</v>
      </c>
      <c r="E350" s="170" t="s">
        <v>631</v>
      </c>
      <c r="F350" s="170" t="s">
        <v>35</v>
      </c>
      <c r="G350" s="170"/>
      <c r="H350" s="171">
        <f>SUM('General Liability'!AQ$90)*$BI350</f>
        <v>9.8484886067366357</v>
      </c>
      <c r="I350" s="171">
        <f>SUM('General Liability'!AR$90)*$BI350</f>
        <v>9.8484886067366357</v>
      </c>
      <c r="J350" s="171">
        <f>SUM('General Liability'!AS$90)*$BI350</f>
        <v>9.8484886067366357</v>
      </c>
      <c r="K350" s="171">
        <f>SUM('General Liability'!AT$90)*$BI350</f>
        <v>11.527322321661041</v>
      </c>
      <c r="L350" s="171">
        <f>SUM('General Liability'!AU$90)*$BI350</f>
        <v>11.527322321661041</v>
      </c>
      <c r="M350" s="171">
        <f>SUM('General Liability'!AV$90)*$BI350</f>
        <v>11.527322321661041</v>
      </c>
      <c r="N350" s="171">
        <f>SUM('General Liability'!AW$90)*$BI350</f>
        <v>11.527322321661041</v>
      </c>
      <c r="O350" s="171">
        <f>SUM('General Liability'!AX$90)*$BI350</f>
        <v>11.527322321661041</v>
      </c>
      <c r="P350" s="171">
        <f>SUM('General Liability'!AY$90)*$BI350</f>
        <v>11.527322321661041</v>
      </c>
      <c r="Q350" s="171">
        <f>SUM('General Liability'!AZ$90)*$BI350</f>
        <v>11.527322321661041</v>
      </c>
      <c r="R350" s="171">
        <f>SUM('General Liability'!BA$90)*$BI350</f>
        <v>11.527322321661041</v>
      </c>
      <c r="S350" s="171">
        <f>SUM('General Liability'!BB$90)*$BI350</f>
        <v>11.527322321661041</v>
      </c>
      <c r="T350" s="171">
        <f>SUM('General Liability'!BC$90)*$BI350</f>
        <v>11.527322321661041</v>
      </c>
      <c r="U350" s="171">
        <f>SUM('General Liability'!BD$90)*$BI350</f>
        <v>11.527322321661041</v>
      </c>
      <c r="V350" s="171">
        <f>SUM('General Liability'!BE$90)*$BI350</f>
        <v>11.527322321661041</v>
      </c>
      <c r="W350" s="171">
        <f>SUM('General Liability'!BF$90)*$BI350</f>
        <v>12.391871495785619</v>
      </c>
      <c r="X350" s="171">
        <f>SUM('General Liability'!BG$90)*$BI350</f>
        <v>12.391871495785619</v>
      </c>
      <c r="Y350" s="171">
        <f>SUM('General Liability'!BH$90)*$BI350</f>
        <v>12.391871495785619</v>
      </c>
      <c r="Z350" s="171">
        <f>SUM('General Liability'!BI$90)*$BI350</f>
        <v>12.391871495785619</v>
      </c>
      <c r="AA350" s="171">
        <f>SUM('General Liability'!BJ$90)*$BI350</f>
        <v>12.391871495785619</v>
      </c>
      <c r="AB350" s="171">
        <f>SUM('General Liability'!BK$90)*$BI350</f>
        <v>12.391871495785619</v>
      </c>
      <c r="AC350" s="171">
        <f>SUM('General Liability'!BL$90)*$BI350</f>
        <v>12.391871495785619</v>
      </c>
      <c r="AD350" s="171">
        <f>SUM('General Liability'!BM$90)*$BI350</f>
        <v>12.391871495785619</v>
      </c>
      <c r="AE350" s="171">
        <f>SUM('General Liability'!BN$90)*$BI350</f>
        <v>12.391871495785619</v>
      </c>
      <c r="AF350" s="171">
        <f>SUM('General Liability'!BO$90)*$BI350</f>
        <v>12.391871495785619</v>
      </c>
      <c r="AG350" s="171">
        <f>SUM('General Liability'!BP$90)*$BI350</f>
        <v>12.391871495785619</v>
      </c>
      <c r="AH350" s="171">
        <f>SUM('General Liability'!BQ$90)*$BI350</f>
        <v>12.391871495785619</v>
      </c>
      <c r="AI350" s="171">
        <f>SUM('General Liability'!BR$90)*$BI350</f>
        <v>13.321261857969539</v>
      </c>
      <c r="AJ350" s="171">
        <f>SUM('General Liability'!BS$90)*$BI350</f>
        <v>13.321261857969539</v>
      </c>
      <c r="AK350" s="171">
        <f>SUM('General Liability'!BT$90)*$BI350</f>
        <v>13.321261857969539</v>
      </c>
      <c r="AL350" s="171">
        <f>SUM('General Liability'!BU$90)*$BI350</f>
        <v>13.321261857969539</v>
      </c>
      <c r="AM350" s="171">
        <f>SUM('General Liability'!BV$90)*$BI350</f>
        <v>13.321261857969539</v>
      </c>
      <c r="AN350" s="171">
        <f>SUM('General Liability'!BW$90)*$BI350</f>
        <v>13.321261857969539</v>
      </c>
      <c r="AO350" s="171">
        <f>SUM('General Liability'!BX$90)*$BI350</f>
        <v>13.321261857969539</v>
      </c>
      <c r="AP350" s="171">
        <f>SUM('General Liability'!BY$90)*$BI350</f>
        <v>13.321261857969539</v>
      </c>
      <c r="AQ350" s="171">
        <f>SUM('General Liability'!BZ$90)*$BI350</f>
        <v>13.321261857969539</v>
      </c>
      <c r="AR350" s="171">
        <f>SUM('General Liability'!CA$90)*$BI350</f>
        <v>13.321261857969539</v>
      </c>
      <c r="AS350" s="171">
        <f>SUM('General Liability'!CB$90)*$BI350</f>
        <v>13.321261857969539</v>
      </c>
      <c r="AT350" s="171">
        <f>SUM('General Liability'!CC$90)*$BI350</f>
        <v>13.321261857969539</v>
      </c>
      <c r="AU350" s="171">
        <f>SUM('General Liability'!CD$90)*$BI350</f>
        <v>13.720899713708626</v>
      </c>
      <c r="AV350" s="171">
        <f>SUM('General Liability'!CE$90)*$BI350</f>
        <v>13.720899713708626</v>
      </c>
      <c r="AW350" s="171">
        <f>SUM('General Liability'!CF$90)*$BI350</f>
        <v>13.720899713708626</v>
      </c>
      <c r="AX350" s="171">
        <f>SUM('General Liability'!CG$90)*$BI350</f>
        <v>13.720899713708626</v>
      </c>
      <c r="AY350" s="171">
        <f>SUM('General Liability'!CH$90)*$BI350</f>
        <v>13.720899713708626</v>
      </c>
      <c r="AZ350" s="171">
        <f>SUM('General Liability'!CI$90)*$BI350</f>
        <v>13.720899713708626</v>
      </c>
      <c r="BA350" s="171">
        <f>SUM('General Liability'!CJ$90)*$BI350</f>
        <v>13.720899713708626</v>
      </c>
      <c r="BB350" s="171">
        <f>SUM('General Liability'!CK$90)*$BI350</f>
        <v>13.720899713708626</v>
      </c>
      <c r="BC350" s="171">
        <f>SUM('General Liability'!CL$90)*$BI350</f>
        <v>13.720899713708626</v>
      </c>
      <c r="BD350" s="171">
        <f>SUM('General Liability'!CM$90)*$BI350</f>
        <v>13.720899713708626</v>
      </c>
      <c r="BE350" s="171">
        <f>SUM('General Liability'!CN$90)*$BI350</f>
        <v>13.720899713708626</v>
      </c>
      <c r="BF350" s="171">
        <f>SUM('General Liability'!CO$90)*$BI350</f>
        <v>13.720899713708626</v>
      </c>
      <c r="BG350" s="171">
        <f>SUM('General Liability'!CP$90)*$BI350</f>
        <v>14.132526705119886</v>
      </c>
      <c r="BI350" s="174">
        <f>SUMIF(Revenue!$P:$P,'GL - Import (US)'!$F350,Revenue!$F:$F)</f>
        <v>8.3852243353310044E-4</v>
      </c>
    </row>
    <row r="351" spans="1:61" s="173" customFormat="1" ht="12.75" hidden="1" customHeight="1">
      <c r="A351" s="179" t="s">
        <v>472</v>
      </c>
      <c r="B351" s="179" t="s">
        <v>609</v>
      </c>
      <c r="C351" s="170" t="str" cm="1">
        <f t="array" ref="C351">IFERROR(INDEX('Legal Entity'!B:B,MATCH('GL - Import (US)'!F351,'Legal Entity'!A:A,0),0),0)</f>
        <v>1148 - BERMUDA WATER COMPANY, INC.</v>
      </c>
      <c r="D351" s="170" t="str" cm="1">
        <f t="array" ref="D351">IFERROR(INDEX('Legal Entity'!C:C,MATCH(F351,'Legal Entity'!A:A,0),0),0)</f>
        <v>US</v>
      </c>
      <c r="E351" s="170" t="s">
        <v>631</v>
      </c>
      <c r="F351" s="170" t="s">
        <v>24</v>
      </c>
      <c r="G351" s="170"/>
      <c r="H351" s="171">
        <f>SUM('General Liability'!AQ$90)*$BI351</f>
        <v>172.90532333562348</v>
      </c>
      <c r="I351" s="171">
        <f>SUM('General Liability'!AR$90)*$BI351</f>
        <v>172.90532333562348</v>
      </c>
      <c r="J351" s="171">
        <f>SUM('General Liability'!AS$90)*$BI351</f>
        <v>172.90532333562348</v>
      </c>
      <c r="K351" s="171">
        <f>SUM('General Liability'!AT$90)*$BI351</f>
        <v>202.37982423591299</v>
      </c>
      <c r="L351" s="171">
        <f>SUM('General Liability'!AU$90)*$BI351</f>
        <v>202.37982423591299</v>
      </c>
      <c r="M351" s="171">
        <f>SUM('General Liability'!AV$90)*$BI351</f>
        <v>202.37982423591299</v>
      </c>
      <c r="N351" s="171">
        <f>SUM('General Liability'!AW$90)*$BI351</f>
        <v>202.37982423591299</v>
      </c>
      <c r="O351" s="171">
        <f>SUM('General Liability'!AX$90)*$BI351</f>
        <v>202.37982423591299</v>
      </c>
      <c r="P351" s="171">
        <f>SUM('General Liability'!AY$90)*$BI351</f>
        <v>202.37982423591299</v>
      </c>
      <c r="Q351" s="171">
        <f>SUM('General Liability'!AZ$90)*$BI351</f>
        <v>202.37982423591299</v>
      </c>
      <c r="R351" s="171">
        <f>SUM('General Liability'!BA$90)*$BI351</f>
        <v>202.37982423591299</v>
      </c>
      <c r="S351" s="171">
        <f>SUM('General Liability'!BB$90)*$BI351</f>
        <v>202.37982423591299</v>
      </c>
      <c r="T351" s="171">
        <f>SUM('General Liability'!BC$90)*$BI351</f>
        <v>202.37982423591299</v>
      </c>
      <c r="U351" s="171">
        <f>SUM('General Liability'!BD$90)*$BI351</f>
        <v>202.37982423591299</v>
      </c>
      <c r="V351" s="171">
        <f>SUM('General Liability'!BE$90)*$BI351</f>
        <v>202.37982423591299</v>
      </c>
      <c r="W351" s="171">
        <f>SUM('General Liability'!BF$90)*$BI351</f>
        <v>217.55831105360647</v>
      </c>
      <c r="X351" s="171">
        <f>SUM('General Liability'!BG$90)*$BI351</f>
        <v>217.55831105360647</v>
      </c>
      <c r="Y351" s="171">
        <f>SUM('General Liability'!BH$90)*$BI351</f>
        <v>217.55831105360647</v>
      </c>
      <c r="Z351" s="171">
        <f>SUM('General Liability'!BI$90)*$BI351</f>
        <v>217.55831105360647</v>
      </c>
      <c r="AA351" s="171">
        <f>SUM('General Liability'!BJ$90)*$BI351</f>
        <v>217.55831105360647</v>
      </c>
      <c r="AB351" s="171">
        <f>SUM('General Liability'!BK$90)*$BI351</f>
        <v>217.55831105360647</v>
      </c>
      <c r="AC351" s="171">
        <f>SUM('General Liability'!BL$90)*$BI351</f>
        <v>217.55831105360647</v>
      </c>
      <c r="AD351" s="171">
        <f>SUM('General Liability'!BM$90)*$BI351</f>
        <v>217.55831105360647</v>
      </c>
      <c r="AE351" s="171">
        <f>SUM('General Liability'!BN$90)*$BI351</f>
        <v>217.55831105360647</v>
      </c>
      <c r="AF351" s="171">
        <f>SUM('General Liability'!BO$90)*$BI351</f>
        <v>217.55831105360647</v>
      </c>
      <c r="AG351" s="171">
        <f>SUM('General Liability'!BP$90)*$BI351</f>
        <v>217.55831105360647</v>
      </c>
      <c r="AH351" s="171">
        <f>SUM('General Liability'!BQ$90)*$BI351</f>
        <v>217.55831105360647</v>
      </c>
      <c r="AI351" s="171">
        <f>SUM('General Liability'!BR$90)*$BI351</f>
        <v>233.87518438262697</v>
      </c>
      <c r="AJ351" s="171">
        <f>SUM('General Liability'!BS$90)*$BI351</f>
        <v>233.87518438262697</v>
      </c>
      <c r="AK351" s="171">
        <f>SUM('General Liability'!BT$90)*$BI351</f>
        <v>233.87518438262697</v>
      </c>
      <c r="AL351" s="171">
        <f>SUM('General Liability'!BU$90)*$BI351</f>
        <v>233.87518438262697</v>
      </c>
      <c r="AM351" s="171">
        <f>SUM('General Liability'!BV$90)*$BI351</f>
        <v>233.87518438262697</v>
      </c>
      <c r="AN351" s="171">
        <f>SUM('General Liability'!BW$90)*$BI351</f>
        <v>233.87518438262697</v>
      </c>
      <c r="AO351" s="171">
        <f>SUM('General Liability'!BX$90)*$BI351</f>
        <v>233.87518438262697</v>
      </c>
      <c r="AP351" s="171">
        <f>SUM('General Liability'!BY$90)*$BI351</f>
        <v>233.87518438262697</v>
      </c>
      <c r="AQ351" s="171">
        <f>SUM('General Liability'!BZ$90)*$BI351</f>
        <v>233.87518438262697</v>
      </c>
      <c r="AR351" s="171">
        <f>SUM('General Liability'!CA$90)*$BI351</f>
        <v>233.87518438262697</v>
      </c>
      <c r="AS351" s="171">
        <f>SUM('General Liability'!CB$90)*$BI351</f>
        <v>233.87518438262697</v>
      </c>
      <c r="AT351" s="171">
        <f>SUM('General Liability'!CC$90)*$BI351</f>
        <v>233.87518438262697</v>
      </c>
      <c r="AU351" s="171">
        <f>SUM('General Liability'!CD$90)*$BI351</f>
        <v>240.89143991410575</v>
      </c>
      <c r="AV351" s="171">
        <f>SUM('General Liability'!CE$90)*$BI351</f>
        <v>240.89143991410575</v>
      </c>
      <c r="AW351" s="171">
        <f>SUM('General Liability'!CF$90)*$BI351</f>
        <v>240.89143991410575</v>
      </c>
      <c r="AX351" s="171">
        <f>SUM('General Liability'!CG$90)*$BI351</f>
        <v>240.89143991410575</v>
      </c>
      <c r="AY351" s="171">
        <f>SUM('General Liability'!CH$90)*$BI351</f>
        <v>240.89143991410575</v>
      </c>
      <c r="AZ351" s="171">
        <f>SUM('General Liability'!CI$90)*$BI351</f>
        <v>240.89143991410575</v>
      </c>
      <c r="BA351" s="171">
        <f>SUM('General Liability'!CJ$90)*$BI351</f>
        <v>240.89143991410575</v>
      </c>
      <c r="BB351" s="171">
        <f>SUM('General Liability'!CK$90)*$BI351</f>
        <v>240.89143991410575</v>
      </c>
      <c r="BC351" s="171">
        <f>SUM('General Liability'!CL$90)*$BI351</f>
        <v>240.89143991410575</v>
      </c>
      <c r="BD351" s="171">
        <f>SUM('General Liability'!CM$90)*$BI351</f>
        <v>240.89143991410575</v>
      </c>
      <c r="BE351" s="171">
        <f>SUM('General Liability'!CN$90)*$BI351</f>
        <v>240.89143991410575</v>
      </c>
      <c r="BF351" s="171">
        <f>SUM('General Liability'!CO$90)*$BI351</f>
        <v>240.89143991410575</v>
      </c>
      <c r="BG351" s="171">
        <f>SUM('General Liability'!CP$90)*$BI351</f>
        <v>248.11818311152896</v>
      </c>
      <c r="BI351" s="174">
        <f>SUMIF(Revenue!$P:$P,'GL - Import (US)'!$F351,Revenue!$F:$F)</f>
        <v>1.4721547466180838E-2</v>
      </c>
    </row>
    <row r="352" spans="1:61" s="173" customFormat="1" ht="12.75" hidden="1" customHeight="1">
      <c r="A352" s="179" t="s">
        <v>472</v>
      </c>
      <c r="B352" s="179" t="s">
        <v>609</v>
      </c>
      <c r="C352" s="170" t="str" cm="1">
        <f t="array" ref="C352">IFERROR(INDEX('Legal Entity'!B:B,MATCH('GL - Import (US)'!F352,'Legal Entity'!A:A,0),0),0)</f>
        <v>1154 - GREAT BASIN WATER CO. F/K/A UTILITIES, INC. OF CENTRAL NEVADA</v>
      </c>
      <c r="D352" s="170" t="str" cm="1">
        <f t="array" ref="D352">IFERROR(INDEX('Legal Entity'!C:C,MATCH(F352,'Legal Entity'!A:A,0),0),0)</f>
        <v>US</v>
      </c>
      <c r="E352" s="170" t="s">
        <v>631</v>
      </c>
      <c r="F352" s="170" t="s">
        <v>25</v>
      </c>
      <c r="G352" s="170"/>
      <c r="H352" s="171">
        <f>SUM('General Liability'!AQ$90)*$BI352</f>
        <v>567.7398897327588</v>
      </c>
      <c r="I352" s="171">
        <f>SUM('General Liability'!AR$90)*$BI352</f>
        <v>567.7398897327588</v>
      </c>
      <c r="J352" s="171">
        <f>SUM('General Liability'!AS$90)*$BI352</f>
        <v>567.7398897327588</v>
      </c>
      <c r="K352" s="171">
        <f>SUM('General Liability'!AT$90)*$BI352</f>
        <v>664.52031018619209</v>
      </c>
      <c r="L352" s="171">
        <f>SUM('General Liability'!AU$90)*$BI352</f>
        <v>664.52031018619209</v>
      </c>
      <c r="M352" s="171">
        <f>SUM('General Liability'!AV$90)*$BI352</f>
        <v>664.52031018619209</v>
      </c>
      <c r="N352" s="171">
        <f>SUM('General Liability'!AW$90)*$BI352</f>
        <v>664.52031018619209</v>
      </c>
      <c r="O352" s="171">
        <f>SUM('General Liability'!AX$90)*$BI352</f>
        <v>664.52031018619209</v>
      </c>
      <c r="P352" s="171">
        <f>SUM('General Liability'!AY$90)*$BI352</f>
        <v>664.52031018619209</v>
      </c>
      <c r="Q352" s="171">
        <f>SUM('General Liability'!AZ$90)*$BI352</f>
        <v>664.52031018619209</v>
      </c>
      <c r="R352" s="171">
        <f>SUM('General Liability'!BA$90)*$BI352</f>
        <v>664.52031018619209</v>
      </c>
      <c r="S352" s="171">
        <f>SUM('General Liability'!BB$90)*$BI352</f>
        <v>664.52031018619209</v>
      </c>
      <c r="T352" s="171">
        <f>SUM('General Liability'!BC$90)*$BI352</f>
        <v>664.52031018619209</v>
      </c>
      <c r="U352" s="171">
        <f>SUM('General Liability'!BD$90)*$BI352</f>
        <v>664.52031018619209</v>
      </c>
      <c r="V352" s="171">
        <f>SUM('General Liability'!BE$90)*$BI352</f>
        <v>664.52031018619209</v>
      </c>
      <c r="W352" s="171">
        <f>SUM('General Liability'!BF$90)*$BI352</f>
        <v>714.35933345015656</v>
      </c>
      <c r="X352" s="171">
        <f>SUM('General Liability'!BG$90)*$BI352</f>
        <v>714.35933345015656</v>
      </c>
      <c r="Y352" s="171">
        <f>SUM('General Liability'!BH$90)*$BI352</f>
        <v>714.35933345015656</v>
      </c>
      <c r="Z352" s="171">
        <f>SUM('General Liability'!BI$90)*$BI352</f>
        <v>714.35933345015656</v>
      </c>
      <c r="AA352" s="171">
        <f>SUM('General Liability'!BJ$90)*$BI352</f>
        <v>714.35933345015656</v>
      </c>
      <c r="AB352" s="171">
        <f>SUM('General Liability'!BK$90)*$BI352</f>
        <v>714.35933345015656</v>
      </c>
      <c r="AC352" s="171">
        <f>SUM('General Liability'!BL$90)*$BI352</f>
        <v>714.35933345015656</v>
      </c>
      <c r="AD352" s="171">
        <f>SUM('General Liability'!BM$90)*$BI352</f>
        <v>714.35933345015656</v>
      </c>
      <c r="AE352" s="171">
        <f>SUM('General Liability'!BN$90)*$BI352</f>
        <v>714.35933345015656</v>
      </c>
      <c r="AF352" s="171">
        <f>SUM('General Liability'!BO$90)*$BI352</f>
        <v>714.35933345015656</v>
      </c>
      <c r="AG352" s="171">
        <f>SUM('General Liability'!BP$90)*$BI352</f>
        <v>714.35933345015656</v>
      </c>
      <c r="AH352" s="171">
        <f>SUM('General Liability'!BQ$90)*$BI352</f>
        <v>714.35933345015656</v>
      </c>
      <c r="AI352" s="171">
        <f>SUM('General Liability'!BR$90)*$BI352</f>
        <v>767.93628345891818</v>
      </c>
      <c r="AJ352" s="171">
        <f>SUM('General Liability'!BS$90)*$BI352</f>
        <v>767.93628345891818</v>
      </c>
      <c r="AK352" s="171">
        <f>SUM('General Liability'!BT$90)*$BI352</f>
        <v>767.93628345891818</v>
      </c>
      <c r="AL352" s="171">
        <f>SUM('General Liability'!BU$90)*$BI352</f>
        <v>767.93628345891818</v>
      </c>
      <c r="AM352" s="171">
        <f>SUM('General Liability'!BV$90)*$BI352</f>
        <v>767.93628345891818</v>
      </c>
      <c r="AN352" s="171">
        <f>SUM('General Liability'!BW$90)*$BI352</f>
        <v>767.93628345891818</v>
      </c>
      <c r="AO352" s="171">
        <f>SUM('General Liability'!BX$90)*$BI352</f>
        <v>767.93628345891818</v>
      </c>
      <c r="AP352" s="171">
        <f>SUM('General Liability'!BY$90)*$BI352</f>
        <v>767.93628345891818</v>
      </c>
      <c r="AQ352" s="171">
        <f>SUM('General Liability'!BZ$90)*$BI352</f>
        <v>767.93628345891818</v>
      </c>
      <c r="AR352" s="171">
        <f>SUM('General Liability'!CA$90)*$BI352</f>
        <v>767.93628345891818</v>
      </c>
      <c r="AS352" s="171">
        <f>SUM('General Liability'!CB$90)*$BI352</f>
        <v>767.93628345891818</v>
      </c>
      <c r="AT352" s="171">
        <f>SUM('General Liability'!CC$90)*$BI352</f>
        <v>767.93628345891818</v>
      </c>
      <c r="AU352" s="171">
        <f>SUM('General Liability'!CD$90)*$BI352</f>
        <v>790.97437196268572</v>
      </c>
      <c r="AV352" s="171">
        <f>SUM('General Liability'!CE$90)*$BI352</f>
        <v>790.97437196268572</v>
      </c>
      <c r="AW352" s="171">
        <f>SUM('General Liability'!CF$90)*$BI352</f>
        <v>790.97437196268572</v>
      </c>
      <c r="AX352" s="171">
        <f>SUM('General Liability'!CG$90)*$BI352</f>
        <v>790.97437196268572</v>
      </c>
      <c r="AY352" s="171">
        <f>SUM('General Liability'!CH$90)*$BI352</f>
        <v>790.97437196268572</v>
      </c>
      <c r="AZ352" s="171">
        <f>SUM('General Liability'!CI$90)*$BI352</f>
        <v>790.97437196268572</v>
      </c>
      <c r="BA352" s="171">
        <f>SUM('General Liability'!CJ$90)*$BI352</f>
        <v>790.97437196268572</v>
      </c>
      <c r="BB352" s="171">
        <f>SUM('General Liability'!CK$90)*$BI352</f>
        <v>790.97437196268572</v>
      </c>
      <c r="BC352" s="171">
        <f>SUM('General Liability'!CL$90)*$BI352</f>
        <v>790.97437196268572</v>
      </c>
      <c r="BD352" s="171">
        <f>SUM('General Liability'!CM$90)*$BI352</f>
        <v>790.97437196268572</v>
      </c>
      <c r="BE352" s="171">
        <f>SUM('General Liability'!CN$90)*$BI352</f>
        <v>790.97437196268572</v>
      </c>
      <c r="BF352" s="171">
        <f>SUM('General Liability'!CO$90)*$BI352</f>
        <v>790.97437196268572</v>
      </c>
      <c r="BG352" s="171">
        <f>SUM('General Liability'!CP$90)*$BI352</f>
        <v>814.7036031215664</v>
      </c>
      <c r="BI352" s="174">
        <f>SUMIF(Revenue!$P:$P,'GL - Import (US)'!$F352,Revenue!$F:$F)</f>
        <v>4.8338649001115473E-2</v>
      </c>
    </row>
    <row r="353" spans="1:61" s="173" customFormat="1" ht="12.75" hidden="1" customHeight="1">
      <c r="A353" s="179" t="s">
        <v>472</v>
      </c>
      <c r="B353" s="179" t="s">
        <v>609</v>
      </c>
      <c r="C353" s="170" t="str" cm="1">
        <f t="array" ref="C353">IFERROR(INDEX('Legal Entity'!B:B,MATCH('GL - Import (US)'!F353,'Legal Entity'!A:A,0),0),0)</f>
        <v>1014 - Inland Pacific Resources Inc. (IPRI)</v>
      </c>
      <c r="D353" s="170" t="str" cm="1">
        <f t="array" ref="D353">IFERROR(INDEX('Legal Entity'!C:C,MATCH(F353,'Legal Entity'!A:A,0),0),0)</f>
        <v>US</v>
      </c>
      <c r="E353" s="170" t="s">
        <v>631</v>
      </c>
      <c r="F353" s="170" t="s">
        <v>651</v>
      </c>
      <c r="G353" s="170"/>
      <c r="H353" s="171">
        <f>SUM('General Liability'!AQ$90)*$BI353</f>
        <v>9.1382176682577239</v>
      </c>
      <c r="I353" s="171">
        <f>SUM('General Liability'!AR$90)*$BI353</f>
        <v>9.1382176682577239</v>
      </c>
      <c r="J353" s="171">
        <f>SUM('General Liability'!AS$90)*$BI353</f>
        <v>9.1382176682577239</v>
      </c>
      <c r="K353" s="171">
        <f>SUM('General Liability'!AT$90)*$BI353</f>
        <v>10.695974246794547</v>
      </c>
      <c r="L353" s="171">
        <f>SUM('General Liability'!AU$90)*$BI353</f>
        <v>10.695974246794547</v>
      </c>
      <c r="M353" s="171">
        <f>SUM('General Liability'!AV$90)*$BI353</f>
        <v>10.695974246794547</v>
      </c>
      <c r="N353" s="171">
        <f>SUM('General Liability'!AW$90)*$BI353</f>
        <v>10.695974246794547</v>
      </c>
      <c r="O353" s="171">
        <f>SUM('General Liability'!AX$90)*$BI353</f>
        <v>10.695974246794547</v>
      </c>
      <c r="P353" s="171">
        <f>SUM('General Liability'!AY$90)*$BI353</f>
        <v>10.695974246794547</v>
      </c>
      <c r="Q353" s="171">
        <f>SUM('General Liability'!AZ$90)*$BI353</f>
        <v>10.695974246794547</v>
      </c>
      <c r="R353" s="171">
        <f>SUM('General Liability'!BA$90)*$BI353</f>
        <v>10.695974246794547</v>
      </c>
      <c r="S353" s="171">
        <f>SUM('General Liability'!BB$90)*$BI353</f>
        <v>10.695974246794547</v>
      </c>
      <c r="T353" s="171">
        <f>SUM('General Liability'!BC$90)*$BI353</f>
        <v>10.695974246794547</v>
      </c>
      <c r="U353" s="171">
        <f>SUM('General Liability'!BD$90)*$BI353</f>
        <v>10.695974246794547</v>
      </c>
      <c r="V353" s="171">
        <f>SUM('General Liability'!BE$90)*$BI353</f>
        <v>10.695974246794547</v>
      </c>
      <c r="W353" s="171">
        <f>SUM('General Liability'!BF$90)*$BI353</f>
        <v>11.498172315304139</v>
      </c>
      <c r="X353" s="171">
        <f>SUM('General Liability'!BG$90)*$BI353</f>
        <v>11.498172315304139</v>
      </c>
      <c r="Y353" s="171">
        <f>SUM('General Liability'!BH$90)*$BI353</f>
        <v>11.498172315304139</v>
      </c>
      <c r="Z353" s="171">
        <f>SUM('General Liability'!BI$90)*$BI353</f>
        <v>11.498172315304139</v>
      </c>
      <c r="AA353" s="171">
        <f>SUM('General Liability'!BJ$90)*$BI353</f>
        <v>11.498172315304139</v>
      </c>
      <c r="AB353" s="171">
        <f>SUM('General Liability'!BK$90)*$BI353</f>
        <v>11.498172315304139</v>
      </c>
      <c r="AC353" s="171">
        <f>SUM('General Liability'!BL$90)*$BI353</f>
        <v>11.498172315304139</v>
      </c>
      <c r="AD353" s="171">
        <f>SUM('General Liability'!BM$90)*$BI353</f>
        <v>11.498172315304139</v>
      </c>
      <c r="AE353" s="171">
        <f>SUM('General Liability'!BN$90)*$BI353</f>
        <v>11.498172315304139</v>
      </c>
      <c r="AF353" s="171">
        <f>SUM('General Liability'!BO$90)*$BI353</f>
        <v>11.498172315304139</v>
      </c>
      <c r="AG353" s="171">
        <f>SUM('General Liability'!BP$90)*$BI353</f>
        <v>11.498172315304139</v>
      </c>
      <c r="AH353" s="171">
        <f>SUM('General Liability'!BQ$90)*$BI353</f>
        <v>11.498172315304139</v>
      </c>
      <c r="AI353" s="171">
        <f>SUM('General Liability'!BR$90)*$BI353</f>
        <v>12.360535238951949</v>
      </c>
      <c r="AJ353" s="171">
        <f>SUM('General Liability'!BS$90)*$BI353</f>
        <v>12.360535238951949</v>
      </c>
      <c r="AK353" s="171">
        <f>SUM('General Liability'!BT$90)*$BI353</f>
        <v>12.360535238951949</v>
      </c>
      <c r="AL353" s="171">
        <f>SUM('General Liability'!BU$90)*$BI353</f>
        <v>12.360535238951949</v>
      </c>
      <c r="AM353" s="171">
        <f>SUM('General Liability'!BV$90)*$BI353</f>
        <v>12.360535238951949</v>
      </c>
      <c r="AN353" s="171">
        <f>SUM('General Liability'!BW$90)*$BI353</f>
        <v>12.360535238951949</v>
      </c>
      <c r="AO353" s="171">
        <f>SUM('General Liability'!BX$90)*$BI353</f>
        <v>12.360535238951949</v>
      </c>
      <c r="AP353" s="171">
        <f>SUM('General Liability'!BY$90)*$BI353</f>
        <v>12.360535238951949</v>
      </c>
      <c r="AQ353" s="171">
        <f>SUM('General Liability'!BZ$90)*$BI353</f>
        <v>12.360535238951949</v>
      </c>
      <c r="AR353" s="171">
        <f>SUM('General Liability'!CA$90)*$BI353</f>
        <v>12.360535238951949</v>
      </c>
      <c r="AS353" s="171">
        <f>SUM('General Liability'!CB$90)*$BI353</f>
        <v>12.360535238951949</v>
      </c>
      <c r="AT353" s="171">
        <f>SUM('General Liability'!CC$90)*$BI353</f>
        <v>12.360535238951949</v>
      </c>
      <c r="AU353" s="171">
        <f>SUM('General Liability'!CD$90)*$BI353</f>
        <v>12.731351296120506</v>
      </c>
      <c r="AV353" s="171">
        <f>SUM('General Liability'!CE$90)*$BI353</f>
        <v>12.731351296120506</v>
      </c>
      <c r="AW353" s="171">
        <f>SUM('General Liability'!CF$90)*$BI353</f>
        <v>12.731351296120506</v>
      </c>
      <c r="AX353" s="171">
        <f>SUM('General Liability'!CG$90)*$BI353</f>
        <v>12.731351296120506</v>
      </c>
      <c r="AY353" s="171">
        <f>SUM('General Liability'!CH$90)*$BI353</f>
        <v>12.731351296120506</v>
      </c>
      <c r="AZ353" s="171">
        <f>SUM('General Liability'!CI$90)*$BI353</f>
        <v>12.731351296120506</v>
      </c>
      <c r="BA353" s="171">
        <f>SUM('General Liability'!CJ$90)*$BI353</f>
        <v>12.731351296120506</v>
      </c>
      <c r="BB353" s="171">
        <f>SUM('General Liability'!CK$90)*$BI353</f>
        <v>12.731351296120506</v>
      </c>
      <c r="BC353" s="171">
        <f>SUM('General Liability'!CL$90)*$BI353</f>
        <v>12.731351296120506</v>
      </c>
      <c r="BD353" s="171">
        <f>SUM('General Liability'!CM$90)*$BI353</f>
        <v>12.731351296120506</v>
      </c>
      <c r="BE353" s="171">
        <f>SUM('General Liability'!CN$90)*$BI353</f>
        <v>12.731351296120506</v>
      </c>
      <c r="BF353" s="171">
        <f>SUM('General Liability'!CO$90)*$BI353</f>
        <v>12.731351296120506</v>
      </c>
      <c r="BG353" s="171">
        <f>SUM('General Liability'!CP$90)*$BI353</f>
        <v>13.113291835004123</v>
      </c>
      <c r="BI353" s="174">
        <f>SUMIF(Revenue!$P:$P,'GL - Import (US)'!$F353,Revenue!$F:$F)</f>
        <v>7.7804837100600526E-4</v>
      </c>
    </row>
    <row r="354" spans="1:61" s="173" customFormat="1" ht="12.75" hidden="1" customHeight="1">
      <c r="A354" s="179" t="s">
        <v>472</v>
      </c>
      <c r="B354" s="179" t="s">
        <v>609</v>
      </c>
      <c r="C354" s="170" t="str" cm="1">
        <f t="array" ref="C354">IFERROR(INDEX('Legal Entity'!B:B,MATCH('GL - Import (US)'!F354,'Legal Entity'!A:A,0),0),0)</f>
        <v>1020 - SuperHoldCo</v>
      </c>
      <c r="D354" s="170" t="str" cm="1">
        <f t="array" ref="D354">IFERROR(INDEX('Legal Entity'!C:C,MATCH(F354,'Legal Entity'!A:A,0),0),0)</f>
        <v>US</v>
      </c>
      <c r="E354" s="170" t="s">
        <v>631</v>
      </c>
      <c r="F354" s="170" t="s">
        <v>32</v>
      </c>
      <c r="G354" s="170"/>
      <c r="H354" s="171">
        <f>SUM('General Liability'!AQ$90)*$BI354</f>
        <v>6.2750991129768297</v>
      </c>
      <c r="I354" s="171">
        <f>SUM('General Liability'!AR$90)*$BI354</f>
        <v>6.2750991129768297</v>
      </c>
      <c r="J354" s="171">
        <f>SUM('General Liability'!AS$90)*$BI354</f>
        <v>6.2750991129768297</v>
      </c>
      <c r="K354" s="171">
        <f>SUM('General Liability'!AT$90)*$BI354</f>
        <v>7.3447909587034523</v>
      </c>
      <c r="L354" s="171">
        <f>SUM('General Liability'!AU$90)*$BI354</f>
        <v>7.3447909587034523</v>
      </c>
      <c r="M354" s="171">
        <f>SUM('General Liability'!AV$90)*$BI354</f>
        <v>7.3447909587034523</v>
      </c>
      <c r="N354" s="171">
        <f>SUM('General Liability'!AW$90)*$BI354</f>
        <v>7.3447909587034523</v>
      </c>
      <c r="O354" s="171">
        <f>SUM('General Liability'!AX$90)*$BI354</f>
        <v>7.3447909587034523</v>
      </c>
      <c r="P354" s="171">
        <f>SUM('General Liability'!AY$90)*$BI354</f>
        <v>7.3447909587034523</v>
      </c>
      <c r="Q354" s="171">
        <f>SUM('General Liability'!AZ$90)*$BI354</f>
        <v>7.3447909587034523</v>
      </c>
      <c r="R354" s="171">
        <f>SUM('General Liability'!BA$90)*$BI354</f>
        <v>7.3447909587034523</v>
      </c>
      <c r="S354" s="171">
        <f>SUM('General Liability'!BB$90)*$BI354</f>
        <v>7.3447909587034523</v>
      </c>
      <c r="T354" s="171">
        <f>SUM('General Liability'!BC$90)*$BI354</f>
        <v>7.3447909587034523</v>
      </c>
      <c r="U354" s="171">
        <f>SUM('General Liability'!BD$90)*$BI354</f>
        <v>7.3447909587034523</v>
      </c>
      <c r="V354" s="171">
        <f>SUM('General Liability'!BE$90)*$BI354</f>
        <v>7.3447909587034523</v>
      </c>
      <c r="W354" s="171">
        <f>SUM('General Liability'!BF$90)*$BI354</f>
        <v>7.8956502806062119</v>
      </c>
      <c r="X354" s="171">
        <f>SUM('General Liability'!BG$90)*$BI354</f>
        <v>7.8956502806062119</v>
      </c>
      <c r="Y354" s="171">
        <f>SUM('General Liability'!BH$90)*$BI354</f>
        <v>7.8956502806062119</v>
      </c>
      <c r="Z354" s="171">
        <f>SUM('General Liability'!BI$90)*$BI354</f>
        <v>7.8956502806062119</v>
      </c>
      <c r="AA354" s="171">
        <f>SUM('General Liability'!BJ$90)*$BI354</f>
        <v>7.8956502806062119</v>
      </c>
      <c r="AB354" s="171">
        <f>SUM('General Liability'!BK$90)*$BI354</f>
        <v>7.8956502806062119</v>
      </c>
      <c r="AC354" s="171">
        <f>SUM('General Liability'!BL$90)*$BI354</f>
        <v>7.8956502806062119</v>
      </c>
      <c r="AD354" s="171">
        <f>SUM('General Liability'!BM$90)*$BI354</f>
        <v>7.8956502806062119</v>
      </c>
      <c r="AE354" s="171">
        <f>SUM('General Liability'!BN$90)*$BI354</f>
        <v>7.8956502806062119</v>
      </c>
      <c r="AF354" s="171">
        <f>SUM('General Liability'!BO$90)*$BI354</f>
        <v>7.8956502806062119</v>
      </c>
      <c r="AG354" s="171">
        <f>SUM('General Liability'!BP$90)*$BI354</f>
        <v>7.8956502806062119</v>
      </c>
      <c r="AH354" s="171">
        <f>SUM('General Liability'!BQ$90)*$BI354</f>
        <v>7.8956502806062119</v>
      </c>
      <c r="AI354" s="171">
        <f>SUM('General Liability'!BR$90)*$BI354</f>
        <v>8.4878240516516765</v>
      </c>
      <c r="AJ354" s="171">
        <f>SUM('General Liability'!BS$90)*$BI354</f>
        <v>8.4878240516516765</v>
      </c>
      <c r="AK354" s="171">
        <f>SUM('General Liability'!BT$90)*$BI354</f>
        <v>8.4878240516516765</v>
      </c>
      <c r="AL354" s="171">
        <f>SUM('General Liability'!BU$90)*$BI354</f>
        <v>8.4878240516516765</v>
      </c>
      <c r="AM354" s="171">
        <f>SUM('General Liability'!BV$90)*$BI354</f>
        <v>8.4878240516516765</v>
      </c>
      <c r="AN354" s="171">
        <f>SUM('General Liability'!BW$90)*$BI354</f>
        <v>8.4878240516516765</v>
      </c>
      <c r="AO354" s="171">
        <f>SUM('General Liability'!BX$90)*$BI354</f>
        <v>8.4878240516516765</v>
      </c>
      <c r="AP354" s="171">
        <f>SUM('General Liability'!BY$90)*$BI354</f>
        <v>8.4878240516516765</v>
      </c>
      <c r="AQ354" s="171">
        <f>SUM('General Liability'!BZ$90)*$BI354</f>
        <v>8.4878240516516765</v>
      </c>
      <c r="AR354" s="171">
        <f>SUM('General Liability'!CA$90)*$BI354</f>
        <v>8.4878240516516765</v>
      </c>
      <c r="AS354" s="171">
        <f>SUM('General Liability'!CB$90)*$BI354</f>
        <v>8.4878240516516765</v>
      </c>
      <c r="AT354" s="171">
        <f>SUM('General Liability'!CC$90)*$BI354</f>
        <v>8.4878240516516765</v>
      </c>
      <c r="AU354" s="171">
        <f>SUM('General Liability'!CD$90)*$BI354</f>
        <v>8.7424587732012267</v>
      </c>
      <c r="AV354" s="171">
        <f>SUM('General Liability'!CE$90)*$BI354</f>
        <v>8.7424587732012267</v>
      </c>
      <c r="AW354" s="171">
        <f>SUM('General Liability'!CF$90)*$BI354</f>
        <v>8.7424587732012267</v>
      </c>
      <c r="AX354" s="171">
        <f>SUM('General Liability'!CG$90)*$BI354</f>
        <v>8.7424587732012267</v>
      </c>
      <c r="AY354" s="171">
        <f>SUM('General Liability'!CH$90)*$BI354</f>
        <v>8.7424587732012267</v>
      </c>
      <c r="AZ354" s="171">
        <f>SUM('General Liability'!CI$90)*$BI354</f>
        <v>8.7424587732012267</v>
      </c>
      <c r="BA354" s="171">
        <f>SUM('General Liability'!CJ$90)*$BI354</f>
        <v>8.7424587732012267</v>
      </c>
      <c r="BB354" s="171">
        <f>SUM('General Liability'!CK$90)*$BI354</f>
        <v>8.7424587732012267</v>
      </c>
      <c r="BC354" s="171">
        <f>SUM('General Liability'!CL$90)*$BI354</f>
        <v>8.7424587732012267</v>
      </c>
      <c r="BD354" s="171">
        <f>SUM('General Liability'!CM$90)*$BI354</f>
        <v>8.7424587732012267</v>
      </c>
      <c r="BE354" s="171">
        <f>SUM('General Liability'!CN$90)*$BI354</f>
        <v>8.7424587732012267</v>
      </c>
      <c r="BF354" s="171">
        <f>SUM('General Liability'!CO$90)*$BI354</f>
        <v>8.7424587732012267</v>
      </c>
      <c r="BG354" s="171">
        <f>SUM('General Liability'!CP$90)*$BI354</f>
        <v>9.004732536397265</v>
      </c>
      <c r="BI354" s="174">
        <f>SUMIF(Revenue!$P:$P,'GL - Import (US)'!$F354,Revenue!$F:$F)</f>
        <v>5.3427602843298294E-4</v>
      </c>
    </row>
    <row r="355" spans="1:61" s="173" customFormat="1" ht="12.75" hidden="1" customHeight="1">
      <c r="A355" s="179" t="s">
        <v>472</v>
      </c>
      <c r="B355" s="179" t="s">
        <v>609</v>
      </c>
      <c r="C355" s="170" t="str" cm="1">
        <f t="array" ref="C355">IFERROR(INDEX('Legal Entity'!B:B,MATCH('GL - Import (US)'!F355,'Legal Entity'!A:A,0),0),0)</f>
        <v>1114 - WATER SERVICE CORPORATION</v>
      </c>
      <c r="D355" s="170" t="str" cm="1">
        <f t="array" ref="D355">IFERROR(INDEX('Legal Entity'!C:C,MATCH(F355,'Legal Entity'!A:A,0),0),0)</f>
        <v>US</v>
      </c>
      <c r="E355" s="170" t="s">
        <v>631</v>
      </c>
      <c r="F355" s="170" t="s">
        <v>652</v>
      </c>
      <c r="G355" s="170"/>
      <c r="H355" s="171">
        <f>SUM('General Liability'!AQ$90)*$BI355</f>
        <v>3.1268664559007577</v>
      </c>
      <c r="I355" s="171">
        <f>SUM('General Liability'!AR$90)*$BI355</f>
        <v>3.1268664559007577</v>
      </c>
      <c r="J355" s="171">
        <f>SUM('General Liability'!AS$90)*$BI355</f>
        <v>3.1268664559007577</v>
      </c>
      <c r="K355" s="171">
        <f>SUM('General Liability'!AT$90)*$BI355</f>
        <v>3.6598912719767576</v>
      </c>
      <c r="L355" s="171">
        <f>SUM('General Liability'!AU$90)*$BI355</f>
        <v>3.6598912719767576</v>
      </c>
      <c r="M355" s="171">
        <f>SUM('General Liability'!AV$90)*$BI355</f>
        <v>3.6598912719767576</v>
      </c>
      <c r="N355" s="171">
        <f>SUM('General Liability'!AW$90)*$BI355</f>
        <v>3.6598912719767576</v>
      </c>
      <c r="O355" s="171">
        <f>SUM('General Liability'!AX$90)*$BI355</f>
        <v>3.6598912719767576</v>
      </c>
      <c r="P355" s="171">
        <f>SUM('General Liability'!AY$90)*$BI355</f>
        <v>3.6598912719767576</v>
      </c>
      <c r="Q355" s="171">
        <f>SUM('General Liability'!AZ$90)*$BI355</f>
        <v>3.6598912719767576</v>
      </c>
      <c r="R355" s="171">
        <f>SUM('General Liability'!BA$90)*$BI355</f>
        <v>3.6598912719767576</v>
      </c>
      <c r="S355" s="171">
        <f>SUM('General Liability'!BB$90)*$BI355</f>
        <v>3.6598912719767576</v>
      </c>
      <c r="T355" s="171">
        <f>SUM('General Liability'!BC$90)*$BI355</f>
        <v>3.6598912719767576</v>
      </c>
      <c r="U355" s="171">
        <f>SUM('General Liability'!BD$90)*$BI355</f>
        <v>3.6598912719767576</v>
      </c>
      <c r="V355" s="171">
        <f>SUM('General Liability'!BE$90)*$BI355</f>
        <v>3.6598912719767576</v>
      </c>
      <c r="W355" s="171">
        <f>SUM('General Liability'!BF$90)*$BI355</f>
        <v>3.934383117375015</v>
      </c>
      <c r="X355" s="171">
        <f>SUM('General Liability'!BG$90)*$BI355</f>
        <v>3.934383117375015</v>
      </c>
      <c r="Y355" s="171">
        <f>SUM('General Liability'!BH$90)*$BI355</f>
        <v>3.934383117375015</v>
      </c>
      <c r="Z355" s="171">
        <f>SUM('General Liability'!BI$90)*$BI355</f>
        <v>3.934383117375015</v>
      </c>
      <c r="AA355" s="171">
        <f>SUM('General Liability'!BJ$90)*$BI355</f>
        <v>3.934383117375015</v>
      </c>
      <c r="AB355" s="171">
        <f>SUM('General Liability'!BK$90)*$BI355</f>
        <v>3.934383117375015</v>
      </c>
      <c r="AC355" s="171">
        <f>SUM('General Liability'!BL$90)*$BI355</f>
        <v>3.934383117375015</v>
      </c>
      <c r="AD355" s="171">
        <f>SUM('General Liability'!BM$90)*$BI355</f>
        <v>3.934383117375015</v>
      </c>
      <c r="AE355" s="171">
        <f>SUM('General Liability'!BN$90)*$BI355</f>
        <v>3.934383117375015</v>
      </c>
      <c r="AF355" s="171">
        <f>SUM('General Liability'!BO$90)*$BI355</f>
        <v>3.934383117375015</v>
      </c>
      <c r="AG355" s="171">
        <f>SUM('General Liability'!BP$90)*$BI355</f>
        <v>3.934383117375015</v>
      </c>
      <c r="AH355" s="171">
        <f>SUM('General Liability'!BQ$90)*$BI355</f>
        <v>3.934383117375015</v>
      </c>
      <c r="AI355" s="171">
        <f>SUM('General Liability'!BR$90)*$BI355</f>
        <v>4.229461851178141</v>
      </c>
      <c r="AJ355" s="171">
        <f>SUM('General Liability'!BS$90)*$BI355</f>
        <v>4.229461851178141</v>
      </c>
      <c r="AK355" s="171">
        <f>SUM('General Liability'!BT$90)*$BI355</f>
        <v>4.229461851178141</v>
      </c>
      <c r="AL355" s="171">
        <f>SUM('General Liability'!BU$90)*$BI355</f>
        <v>4.229461851178141</v>
      </c>
      <c r="AM355" s="171">
        <f>SUM('General Liability'!BV$90)*$BI355</f>
        <v>4.229461851178141</v>
      </c>
      <c r="AN355" s="171">
        <f>SUM('General Liability'!BW$90)*$BI355</f>
        <v>4.229461851178141</v>
      </c>
      <c r="AO355" s="171">
        <f>SUM('General Liability'!BX$90)*$BI355</f>
        <v>4.229461851178141</v>
      </c>
      <c r="AP355" s="171">
        <f>SUM('General Liability'!BY$90)*$BI355</f>
        <v>4.229461851178141</v>
      </c>
      <c r="AQ355" s="171">
        <f>SUM('General Liability'!BZ$90)*$BI355</f>
        <v>4.229461851178141</v>
      </c>
      <c r="AR355" s="171">
        <f>SUM('General Liability'!CA$90)*$BI355</f>
        <v>4.229461851178141</v>
      </c>
      <c r="AS355" s="171">
        <f>SUM('General Liability'!CB$90)*$BI355</f>
        <v>4.229461851178141</v>
      </c>
      <c r="AT355" s="171">
        <f>SUM('General Liability'!CC$90)*$BI355</f>
        <v>4.229461851178141</v>
      </c>
      <c r="AU355" s="171">
        <f>SUM('General Liability'!CD$90)*$BI355</f>
        <v>4.3563457067134852</v>
      </c>
      <c r="AV355" s="171">
        <f>SUM('General Liability'!CE$90)*$BI355</f>
        <v>4.3563457067134852</v>
      </c>
      <c r="AW355" s="171">
        <f>SUM('General Liability'!CF$90)*$BI355</f>
        <v>4.3563457067134852</v>
      </c>
      <c r="AX355" s="171">
        <f>SUM('General Liability'!CG$90)*$BI355</f>
        <v>4.3563457067134852</v>
      </c>
      <c r="AY355" s="171">
        <f>SUM('General Liability'!CH$90)*$BI355</f>
        <v>4.3563457067134852</v>
      </c>
      <c r="AZ355" s="171">
        <f>SUM('General Liability'!CI$90)*$BI355</f>
        <v>4.3563457067134852</v>
      </c>
      <c r="BA355" s="171">
        <f>SUM('General Liability'!CJ$90)*$BI355</f>
        <v>4.3563457067134852</v>
      </c>
      <c r="BB355" s="171">
        <f>SUM('General Liability'!CK$90)*$BI355</f>
        <v>4.3563457067134852</v>
      </c>
      <c r="BC355" s="171">
        <f>SUM('General Liability'!CL$90)*$BI355</f>
        <v>4.3563457067134852</v>
      </c>
      <c r="BD355" s="171">
        <f>SUM('General Liability'!CM$90)*$BI355</f>
        <v>4.3563457067134852</v>
      </c>
      <c r="BE355" s="171">
        <f>SUM('General Liability'!CN$90)*$BI355</f>
        <v>4.3563457067134852</v>
      </c>
      <c r="BF355" s="171">
        <f>SUM('General Liability'!CO$90)*$BI355</f>
        <v>4.3563457067134852</v>
      </c>
      <c r="BG355" s="171">
        <f>SUM('General Liability'!CP$90)*$BI355</f>
        <v>4.4870360779148895</v>
      </c>
      <c r="BI355" s="174">
        <f>SUMIF(Revenue!$P:$P,'GL - Import (US)'!$F355,Revenue!$F:$F)</f>
        <v>2.6622843104488547E-4</v>
      </c>
    </row>
  </sheetData>
  <autoFilter ref="A6:BI355" xr:uid="{28D9E003-50AE-4D78-92BB-D6375929B529}">
    <filterColumn colId="0">
      <customFilters>
        <customFilter operator="notEqual" val=" "/>
      </customFilters>
    </filterColumn>
    <filterColumn colId="2">
      <filters>
        <filter val="1138 - WATER SERVICE CORPORATION OF KENTUCKY"/>
      </filters>
    </filterColumn>
  </autoFilter>
  <phoneticPr fontId="4" type="noConversion"/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F053A-D512-496E-86C8-CDB0E19D09DD}">
  <sheetPr filterMode="1"/>
  <dimension ref="A1:BI323"/>
  <sheetViews>
    <sheetView topLeftCell="D1" workbookViewId="0">
      <selection activeCell="H35" sqref="H35"/>
    </sheetView>
  </sheetViews>
  <sheetFormatPr defaultColWidth="8.7109375" defaultRowHeight="12.75"/>
  <cols>
    <col min="1" max="1" width="32.28515625" style="170" customWidth="1"/>
    <col min="2" max="2" width="29.85546875" style="170" bestFit="1" customWidth="1"/>
    <col min="3" max="3" width="58.7109375" style="170" bestFit="1" customWidth="1"/>
    <col min="4" max="4" width="6.85546875" style="170" bestFit="1" customWidth="1"/>
    <col min="5" max="5" width="31.140625" style="170" bestFit="1" customWidth="1"/>
    <col min="6" max="6" width="62.28515625" style="170" bestFit="1" customWidth="1"/>
    <col min="7" max="7" width="10.85546875" style="170" bestFit="1" customWidth="1"/>
    <col min="8" max="8" width="10.85546875" style="170" customWidth="1"/>
    <col min="9" max="9" width="13.85546875" style="170" bestFit="1" customWidth="1"/>
    <col min="10" max="19" width="11.140625" style="170" bestFit="1" customWidth="1"/>
    <col min="20" max="26" width="10.140625" style="170" bestFit="1" customWidth="1"/>
    <col min="27" max="27" width="10.7109375" style="170" bestFit="1" customWidth="1"/>
    <col min="28" max="28" width="10.140625" style="170" bestFit="1" customWidth="1"/>
    <col min="29" max="29" width="10.7109375" style="170" bestFit="1" customWidth="1"/>
    <col min="30" max="38" width="10.140625" style="170" bestFit="1" customWidth="1"/>
    <col min="39" max="39" width="10.7109375" style="170" bestFit="1" customWidth="1"/>
    <col min="40" max="40" width="10.140625" style="170" bestFit="1" customWidth="1"/>
    <col min="41" max="41" width="10.7109375" style="170" bestFit="1" customWidth="1"/>
    <col min="42" max="50" width="10.140625" style="170" bestFit="1" customWidth="1"/>
    <col min="51" max="51" width="10.7109375" style="170" bestFit="1" customWidth="1"/>
    <col min="52" max="52" width="10.140625" style="170" bestFit="1" customWidth="1"/>
    <col min="53" max="53" width="10.7109375" style="170" bestFit="1" customWidth="1"/>
    <col min="54" max="57" width="10.140625" style="170" bestFit="1" customWidth="1"/>
    <col min="58" max="59" width="10.42578125" style="170" bestFit="1" customWidth="1"/>
    <col min="60" max="60" width="8.7109375" style="170"/>
    <col min="61" max="61" width="15.85546875" style="170" bestFit="1" customWidth="1"/>
    <col min="62" max="16384" width="8.7109375" style="170"/>
  </cols>
  <sheetData>
    <row r="1" spans="1:61">
      <c r="A1" s="203" cm="1">
        <f t="array" ref="A1">SUM('General Liability'!AQ25:CP25,'General Liability'!AQ43:CP43,'General Liability'!AQ61:CP61,'General Liability'!AQ80:CP80,('General Liability'!AQ90:CP90*SUM(BI71:BI132)))/Assumptions!$B$7</f>
        <v>2286714.6427461924</v>
      </c>
    </row>
    <row r="2" spans="1:61">
      <c r="A2" s="203">
        <f>SUM(H7:BG323)</f>
        <v>2286714.642746171</v>
      </c>
    </row>
    <row r="3" spans="1:61">
      <c r="A3" s="203">
        <f>A1-A2</f>
        <v>2.1420419216156006E-8</v>
      </c>
    </row>
    <row r="6" spans="1:61" ht="12.6" customHeight="1">
      <c r="A6" s="168" t="s">
        <v>581</v>
      </c>
      <c r="B6" s="168" t="s">
        <v>598</v>
      </c>
      <c r="C6" s="168" t="s">
        <v>639</v>
      </c>
      <c r="D6" s="168" t="s">
        <v>640</v>
      </c>
      <c r="E6" s="168" t="s">
        <v>641</v>
      </c>
      <c r="F6" s="168" t="s">
        <v>642</v>
      </c>
      <c r="G6" s="168" t="s">
        <v>643</v>
      </c>
      <c r="H6" s="169">
        <v>44440</v>
      </c>
      <c r="I6" s="169">
        <v>44470</v>
      </c>
      <c r="J6" s="169">
        <v>44501</v>
      </c>
      <c r="K6" s="169">
        <v>44531</v>
      </c>
      <c r="L6" s="169">
        <v>44562</v>
      </c>
      <c r="M6" s="169">
        <v>44593</v>
      </c>
      <c r="N6" s="169">
        <v>44621</v>
      </c>
      <c r="O6" s="169">
        <v>44652</v>
      </c>
      <c r="P6" s="169">
        <v>44682</v>
      </c>
      <c r="Q6" s="169">
        <v>44713</v>
      </c>
      <c r="R6" s="169">
        <v>44743</v>
      </c>
      <c r="S6" s="169">
        <v>44774</v>
      </c>
      <c r="T6" s="169">
        <v>44805</v>
      </c>
      <c r="U6" s="169">
        <v>44835</v>
      </c>
      <c r="V6" s="169">
        <v>44866</v>
      </c>
      <c r="W6" s="169">
        <v>44896</v>
      </c>
      <c r="X6" s="169">
        <v>44927</v>
      </c>
      <c r="Y6" s="169">
        <v>44958</v>
      </c>
      <c r="Z6" s="169">
        <v>44986</v>
      </c>
      <c r="AA6" s="169">
        <v>45017</v>
      </c>
      <c r="AB6" s="169">
        <v>45047</v>
      </c>
      <c r="AC6" s="169">
        <v>45078</v>
      </c>
      <c r="AD6" s="169">
        <v>45108</v>
      </c>
      <c r="AE6" s="169">
        <v>45139</v>
      </c>
      <c r="AF6" s="169">
        <v>45170</v>
      </c>
      <c r="AG6" s="169">
        <v>45200</v>
      </c>
      <c r="AH6" s="169">
        <v>45231</v>
      </c>
      <c r="AI6" s="169">
        <v>45261</v>
      </c>
      <c r="AJ6" s="169">
        <v>45292</v>
      </c>
      <c r="AK6" s="169">
        <v>45323</v>
      </c>
      <c r="AL6" s="169">
        <v>45352</v>
      </c>
      <c r="AM6" s="169">
        <v>45383</v>
      </c>
      <c r="AN6" s="169">
        <v>45413</v>
      </c>
      <c r="AO6" s="169">
        <v>45444</v>
      </c>
      <c r="AP6" s="169">
        <v>45474</v>
      </c>
      <c r="AQ6" s="169">
        <v>45505</v>
      </c>
      <c r="AR6" s="169">
        <v>45536</v>
      </c>
      <c r="AS6" s="169">
        <v>45566</v>
      </c>
      <c r="AT6" s="169">
        <v>45597</v>
      </c>
      <c r="AU6" s="169">
        <v>45627</v>
      </c>
      <c r="AV6" s="169">
        <v>45658</v>
      </c>
      <c r="AW6" s="169">
        <v>45689</v>
      </c>
      <c r="AX6" s="169">
        <v>45717</v>
      </c>
      <c r="AY6" s="169">
        <v>45748</v>
      </c>
      <c r="AZ6" s="169">
        <v>45778</v>
      </c>
      <c r="BA6" s="169">
        <v>45809</v>
      </c>
      <c r="BB6" s="169">
        <v>45839</v>
      </c>
      <c r="BC6" s="169">
        <v>45870</v>
      </c>
      <c r="BD6" s="169">
        <v>45901</v>
      </c>
      <c r="BE6" s="169">
        <v>45931</v>
      </c>
      <c r="BF6" s="169">
        <v>45962</v>
      </c>
      <c r="BG6" s="169">
        <v>45992</v>
      </c>
      <c r="BI6" s="170" t="s">
        <v>644</v>
      </c>
    </row>
    <row r="7" spans="1:61" s="173" customFormat="1" ht="12.75" customHeight="1">
      <c r="A7" s="177" t="s">
        <v>465</v>
      </c>
      <c r="B7" s="178"/>
      <c r="C7" s="170" cm="1">
        <f t="array" ref="C7">IFERROR(INDEX('Legal Entity'!B:B,MATCH('GL - Import (CA)'!F7,'Legal Entity'!A:A,0),0),0)</f>
        <v>0</v>
      </c>
      <c r="D7" s="170" t="str" cm="1">
        <f t="array" ref="D7">IFERROR(INDEX('Legal Entity'!C:C,MATCH(F7,'Legal Entity'!A:A,0),0),0)</f>
        <v>CA</v>
      </c>
      <c r="E7" s="170" t="s">
        <v>631</v>
      </c>
      <c r="F7" s="170" t="s">
        <v>655</v>
      </c>
      <c r="G7" s="170"/>
      <c r="H7" s="171">
        <f>('General Liability'!AQ$25*$BI7)/Assumptions!$B$7</f>
        <v>292.64986496915515</v>
      </c>
      <c r="I7" s="171">
        <f>('General Liability'!AR$25*$BI7)/Assumptions!$B$7</f>
        <v>264.84040812312463</v>
      </c>
      <c r="J7" s="171">
        <f>('General Liability'!AS$25*$BI7)/Assumptions!$B$7</f>
        <v>264.84040812312463</v>
      </c>
      <c r="K7" s="171">
        <f>('General Liability'!AT$25*$BI7)/Assumptions!$B$7</f>
        <v>264.84040812312463</v>
      </c>
      <c r="L7" s="171">
        <f>('General Liability'!AU$25*$BI7)/Assumptions!$B$7</f>
        <v>264.84040812312463</v>
      </c>
      <c r="M7" s="171">
        <f>('General Liability'!AV$25*$BI7)/Assumptions!$B$7</f>
        <v>264.84040812312463</v>
      </c>
      <c r="N7" s="171">
        <f>('General Liability'!AW$25*$BI7)/Assumptions!$B$7</f>
        <v>264.84040812312463</v>
      </c>
      <c r="O7" s="171">
        <f>('General Liability'!AX$25*$BI7)/Assumptions!$B$7</f>
        <v>264.84040812312463</v>
      </c>
      <c r="P7" s="171">
        <f>('General Liability'!AY$25*$BI7)/Assumptions!$B$7</f>
        <v>264.84040812312463</v>
      </c>
      <c r="Q7" s="171">
        <f>('General Liability'!AZ$25*$BI7)/Assumptions!$B$7</f>
        <v>264.84040812312463</v>
      </c>
      <c r="R7" s="171">
        <f>('General Liability'!BA$25*$BI7)/Assumptions!$B$7</f>
        <v>264.84040812312463</v>
      </c>
      <c r="S7" s="171">
        <f>('General Liability'!BB$25*$BI7)/Assumptions!$B$7</f>
        <v>264.84040812312463</v>
      </c>
      <c r="T7" s="171">
        <f>('General Liability'!BC$25*$BI7)/Assumptions!$B$7</f>
        <v>264.84040812312463</v>
      </c>
      <c r="U7" s="171">
        <f>('General Liability'!BD$25*$BI7)/Assumptions!$B$7</f>
        <v>284.70343873235896</v>
      </c>
      <c r="V7" s="171">
        <f>('General Liability'!BE$25*$BI7)/Assumptions!$B$7</f>
        <v>284.70343873235896</v>
      </c>
      <c r="W7" s="171">
        <f>('General Liability'!BF$25*$BI7)/Assumptions!$B$7</f>
        <v>284.70343873235896</v>
      </c>
      <c r="X7" s="171">
        <f>('General Liability'!BG$25*$BI7)/Assumptions!$B$7</f>
        <v>284.70343873235896</v>
      </c>
      <c r="Y7" s="171">
        <f>('General Liability'!BH$25*$BI7)/Assumptions!$B$7</f>
        <v>284.70343873235896</v>
      </c>
      <c r="Z7" s="171">
        <f>('General Liability'!BI$25*$BI7)/Assumptions!$B$7</f>
        <v>284.70343873235896</v>
      </c>
      <c r="AA7" s="171">
        <f>('General Liability'!BJ$25*$BI7)/Assumptions!$B$7</f>
        <v>284.70343873235896</v>
      </c>
      <c r="AB7" s="171">
        <f>('General Liability'!BK$25*$BI7)/Assumptions!$B$7</f>
        <v>284.70343873235896</v>
      </c>
      <c r="AC7" s="171">
        <f>('General Liability'!BL$25*$BI7)/Assumptions!$B$7</f>
        <v>284.70343873235896</v>
      </c>
      <c r="AD7" s="171">
        <f>('General Liability'!BM$25*$BI7)/Assumptions!$B$7</f>
        <v>284.70343873235896</v>
      </c>
      <c r="AE7" s="171">
        <f>('General Liability'!BN$25*$BI7)/Assumptions!$B$7</f>
        <v>284.70343873235896</v>
      </c>
      <c r="AF7" s="171">
        <f>('General Liability'!BO$25*$BI7)/Assumptions!$B$7</f>
        <v>284.70343873235896</v>
      </c>
      <c r="AG7" s="171">
        <f>('General Liability'!BP$25*$BI7)/Assumptions!$B$7</f>
        <v>306.05619663728584</v>
      </c>
      <c r="AH7" s="171">
        <f>('General Liability'!BQ$25*$BI7)/Assumptions!$B$7</f>
        <v>306.05619663728584</v>
      </c>
      <c r="AI7" s="171">
        <f>('General Liability'!BR$25*$BI7)/Assumptions!$B$7</f>
        <v>306.05619663728584</v>
      </c>
      <c r="AJ7" s="171">
        <f>('General Liability'!BS$25*$BI7)/Assumptions!$B$7</f>
        <v>306.05619663728584</v>
      </c>
      <c r="AK7" s="171">
        <f>('General Liability'!BT$25*$BI7)/Assumptions!$B$7</f>
        <v>306.05619663728584</v>
      </c>
      <c r="AL7" s="171">
        <f>('General Liability'!BU$25*$BI7)/Assumptions!$B$7</f>
        <v>306.05619663728584</v>
      </c>
      <c r="AM7" s="171">
        <f>('General Liability'!BV$25*$BI7)/Assumptions!$B$7</f>
        <v>306.05619663728584</v>
      </c>
      <c r="AN7" s="171">
        <f>('General Liability'!BW$25*$BI7)/Assumptions!$B$7</f>
        <v>306.05619663728584</v>
      </c>
      <c r="AO7" s="171">
        <f>('General Liability'!BX$25*$BI7)/Assumptions!$B$7</f>
        <v>306.05619663728584</v>
      </c>
      <c r="AP7" s="171">
        <f>('General Liability'!BY$25*$BI7)/Assumptions!$B$7</f>
        <v>306.05619663728584</v>
      </c>
      <c r="AQ7" s="171">
        <f>('General Liability'!BZ$25*$BI7)/Assumptions!$B$7</f>
        <v>306.05619663728584</v>
      </c>
      <c r="AR7" s="171">
        <f>('General Liability'!CA$25*$BI7)/Assumptions!$B$7</f>
        <v>306.05619663728584</v>
      </c>
      <c r="AS7" s="171">
        <f>('General Liability'!CB$25*$BI7)/Assumptions!$B$7</f>
        <v>315.23788253640441</v>
      </c>
      <c r="AT7" s="171">
        <f>('General Liability'!CC$25*$BI7)/Assumptions!$B$7</f>
        <v>315.23788253640441</v>
      </c>
      <c r="AU7" s="171">
        <f>('General Liability'!CD$25*$BI7)/Assumptions!$B$7</f>
        <v>315.23788253640441</v>
      </c>
      <c r="AV7" s="171">
        <f>('General Liability'!CE$25*$BI7)/Assumptions!$B$7</f>
        <v>315.23788253640441</v>
      </c>
      <c r="AW7" s="171">
        <f>('General Liability'!CF$25*$BI7)/Assumptions!$B$7</f>
        <v>315.23788253640441</v>
      </c>
      <c r="AX7" s="171">
        <f>('General Liability'!CG$25*$BI7)/Assumptions!$B$7</f>
        <v>315.23788253640441</v>
      </c>
      <c r="AY7" s="171">
        <f>('General Liability'!CH$25*$BI7)/Assumptions!$B$7</f>
        <v>315.23788253640441</v>
      </c>
      <c r="AZ7" s="171">
        <f>('General Liability'!CI$25*$BI7)/Assumptions!$B$7</f>
        <v>315.23788253640441</v>
      </c>
      <c r="BA7" s="171">
        <f>('General Liability'!CJ$25*$BI7)/Assumptions!$B$7</f>
        <v>315.23788253640441</v>
      </c>
      <c r="BB7" s="171">
        <f>('General Liability'!CK$25*$BI7)/Assumptions!$B$7</f>
        <v>315.23788253640441</v>
      </c>
      <c r="BC7" s="171">
        <f>('General Liability'!CL$25*$BI7)/Assumptions!$B$7</f>
        <v>315.23788253640441</v>
      </c>
      <c r="BD7" s="171">
        <f>('General Liability'!CM$25*$BI7)/Assumptions!$B$7</f>
        <v>315.23788253640441</v>
      </c>
      <c r="BE7" s="171">
        <f>('General Liability'!CN$25*$BI7)/Assumptions!$B$7</f>
        <v>324.69501901249657</v>
      </c>
      <c r="BF7" s="171">
        <f>('General Liability'!CO$25*$BI7)/Assumptions!$B$7</f>
        <v>324.69501901249657</v>
      </c>
      <c r="BG7" s="171">
        <f>('General Liability'!CP$25*$BI7)/Assumptions!$B$7</f>
        <v>324.69501901249657</v>
      </c>
      <c r="BI7" s="174">
        <f>SUMIF(Revenue!$P:$P,'GL - Import (CA)'!$F7,Revenue!$G:$G)</f>
        <v>2.1640930870175646E-2</v>
      </c>
    </row>
    <row r="8" spans="1:61" s="173" customFormat="1" ht="12.75" customHeight="1">
      <c r="A8" s="177" t="s">
        <v>465</v>
      </c>
      <c r="B8" s="178"/>
      <c r="C8" s="170" cm="1">
        <f t="array" ref="C8">IFERROR(INDEX('Legal Entity'!B:B,MATCH('GL - Import (CA)'!F8,'Legal Entity'!A:A,0),0),0)</f>
        <v>0</v>
      </c>
      <c r="D8" s="170" t="str" cm="1">
        <f t="array" ref="D8">IFERROR(INDEX('Legal Entity'!C:C,MATCH(F8,'Legal Entity'!A:A,0),0),0)</f>
        <v>CA</v>
      </c>
      <c r="E8" s="170" t="s">
        <v>631</v>
      </c>
      <c r="F8" s="170" t="s">
        <v>177</v>
      </c>
      <c r="G8" s="170"/>
      <c r="H8" s="171">
        <f>('General Liability'!AQ$25*$BI8)/Assumptions!$B$7</f>
        <v>75.216564974032607</v>
      </c>
      <c r="I8" s="171">
        <f>('General Liability'!AR$25*$BI8)/Assumptions!$B$7</f>
        <v>68.069007198899243</v>
      </c>
      <c r="J8" s="171">
        <f>('General Liability'!AS$25*$BI8)/Assumptions!$B$7</f>
        <v>68.069007198899243</v>
      </c>
      <c r="K8" s="171">
        <f>('General Liability'!AT$25*$BI8)/Assumptions!$B$7</f>
        <v>68.069007198899243</v>
      </c>
      <c r="L8" s="171">
        <f>('General Liability'!AU$25*$BI8)/Assumptions!$B$7</f>
        <v>68.069007198899243</v>
      </c>
      <c r="M8" s="171">
        <f>('General Liability'!AV$25*$BI8)/Assumptions!$B$7</f>
        <v>68.069007198899243</v>
      </c>
      <c r="N8" s="171">
        <f>('General Liability'!AW$25*$BI8)/Assumptions!$B$7</f>
        <v>68.069007198899243</v>
      </c>
      <c r="O8" s="171">
        <f>('General Liability'!AX$25*$BI8)/Assumptions!$B$7</f>
        <v>68.069007198899243</v>
      </c>
      <c r="P8" s="171">
        <f>('General Liability'!AY$25*$BI8)/Assumptions!$B$7</f>
        <v>68.069007198899243</v>
      </c>
      <c r="Q8" s="171">
        <f>('General Liability'!AZ$25*$BI8)/Assumptions!$B$7</f>
        <v>68.069007198899243</v>
      </c>
      <c r="R8" s="171">
        <f>('General Liability'!BA$25*$BI8)/Assumptions!$B$7</f>
        <v>68.069007198899243</v>
      </c>
      <c r="S8" s="171">
        <f>('General Liability'!BB$25*$BI8)/Assumptions!$B$7</f>
        <v>68.069007198899243</v>
      </c>
      <c r="T8" s="171">
        <f>('General Liability'!BC$25*$BI8)/Assumptions!$B$7</f>
        <v>68.069007198899243</v>
      </c>
      <c r="U8" s="171">
        <f>('General Liability'!BD$25*$BI8)/Assumptions!$B$7</f>
        <v>73.174182738816683</v>
      </c>
      <c r="V8" s="171">
        <f>('General Liability'!BE$25*$BI8)/Assumptions!$B$7</f>
        <v>73.174182738816683</v>
      </c>
      <c r="W8" s="171">
        <f>('General Liability'!BF$25*$BI8)/Assumptions!$B$7</f>
        <v>73.174182738816683</v>
      </c>
      <c r="X8" s="171">
        <f>('General Liability'!BG$25*$BI8)/Assumptions!$B$7</f>
        <v>73.174182738816683</v>
      </c>
      <c r="Y8" s="171">
        <f>('General Liability'!BH$25*$BI8)/Assumptions!$B$7</f>
        <v>73.174182738816683</v>
      </c>
      <c r="Z8" s="171">
        <f>('General Liability'!BI$25*$BI8)/Assumptions!$B$7</f>
        <v>73.174182738816683</v>
      </c>
      <c r="AA8" s="171">
        <f>('General Liability'!BJ$25*$BI8)/Assumptions!$B$7</f>
        <v>73.174182738816683</v>
      </c>
      <c r="AB8" s="171">
        <f>('General Liability'!BK$25*$BI8)/Assumptions!$B$7</f>
        <v>73.174182738816683</v>
      </c>
      <c r="AC8" s="171">
        <f>('General Liability'!BL$25*$BI8)/Assumptions!$B$7</f>
        <v>73.174182738816683</v>
      </c>
      <c r="AD8" s="171">
        <f>('General Liability'!BM$25*$BI8)/Assumptions!$B$7</f>
        <v>73.174182738816683</v>
      </c>
      <c r="AE8" s="171">
        <f>('General Liability'!BN$25*$BI8)/Assumptions!$B$7</f>
        <v>73.174182738816683</v>
      </c>
      <c r="AF8" s="171">
        <f>('General Liability'!BO$25*$BI8)/Assumptions!$B$7</f>
        <v>73.174182738816683</v>
      </c>
      <c r="AG8" s="171">
        <f>('General Liability'!BP$25*$BI8)/Assumptions!$B$7</f>
        <v>78.662246444227932</v>
      </c>
      <c r="AH8" s="171">
        <f>('General Liability'!BQ$25*$BI8)/Assumptions!$B$7</f>
        <v>78.662246444227932</v>
      </c>
      <c r="AI8" s="171">
        <f>('General Liability'!BR$25*$BI8)/Assumptions!$B$7</f>
        <v>78.662246444227932</v>
      </c>
      <c r="AJ8" s="171">
        <f>('General Liability'!BS$25*$BI8)/Assumptions!$B$7</f>
        <v>78.662246444227932</v>
      </c>
      <c r="AK8" s="171">
        <f>('General Liability'!BT$25*$BI8)/Assumptions!$B$7</f>
        <v>78.662246444227932</v>
      </c>
      <c r="AL8" s="171">
        <f>('General Liability'!BU$25*$BI8)/Assumptions!$B$7</f>
        <v>78.662246444227932</v>
      </c>
      <c r="AM8" s="171">
        <f>('General Liability'!BV$25*$BI8)/Assumptions!$B$7</f>
        <v>78.662246444227932</v>
      </c>
      <c r="AN8" s="171">
        <f>('General Liability'!BW$25*$BI8)/Assumptions!$B$7</f>
        <v>78.662246444227932</v>
      </c>
      <c r="AO8" s="171">
        <f>('General Liability'!BX$25*$BI8)/Assumptions!$B$7</f>
        <v>78.662246444227932</v>
      </c>
      <c r="AP8" s="171">
        <f>('General Liability'!BY$25*$BI8)/Assumptions!$B$7</f>
        <v>78.662246444227932</v>
      </c>
      <c r="AQ8" s="171">
        <f>('General Liability'!BZ$25*$BI8)/Assumptions!$B$7</f>
        <v>78.662246444227932</v>
      </c>
      <c r="AR8" s="171">
        <f>('General Liability'!CA$25*$BI8)/Assumptions!$B$7</f>
        <v>78.662246444227932</v>
      </c>
      <c r="AS8" s="171">
        <f>('General Liability'!CB$25*$BI8)/Assumptions!$B$7</f>
        <v>81.022113837554755</v>
      </c>
      <c r="AT8" s="171">
        <f>('General Liability'!CC$25*$BI8)/Assumptions!$B$7</f>
        <v>81.022113837554755</v>
      </c>
      <c r="AU8" s="171">
        <f>('General Liability'!CD$25*$BI8)/Assumptions!$B$7</f>
        <v>81.022113837554755</v>
      </c>
      <c r="AV8" s="171">
        <f>('General Liability'!CE$25*$BI8)/Assumptions!$B$7</f>
        <v>81.022113837554755</v>
      </c>
      <c r="AW8" s="171">
        <f>('General Liability'!CF$25*$BI8)/Assumptions!$B$7</f>
        <v>81.022113837554755</v>
      </c>
      <c r="AX8" s="171">
        <f>('General Liability'!CG$25*$BI8)/Assumptions!$B$7</f>
        <v>81.022113837554755</v>
      </c>
      <c r="AY8" s="171">
        <f>('General Liability'!CH$25*$BI8)/Assumptions!$B$7</f>
        <v>81.022113837554755</v>
      </c>
      <c r="AZ8" s="171">
        <f>('General Liability'!CI$25*$BI8)/Assumptions!$B$7</f>
        <v>81.022113837554755</v>
      </c>
      <c r="BA8" s="171">
        <f>('General Liability'!CJ$25*$BI8)/Assumptions!$B$7</f>
        <v>81.022113837554755</v>
      </c>
      <c r="BB8" s="171">
        <f>('General Liability'!CK$25*$BI8)/Assumptions!$B$7</f>
        <v>81.022113837554755</v>
      </c>
      <c r="BC8" s="171">
        <f>('General Liability'!CL$25*$BI8)/Assumptions!$B$7</f>
        <v>81.022113837554755</v>
      </c>
      <c r="BD8" s="171">
        <f>('General Liability'!CM$25*$BI8)/Assumptions!$B$7</f>
        <v>81.022113837554755</v>
      </c>
      <c r="BE8" s="171">
        <f>('General Liability'!CN$25*$BI8)/Assumptions!$B$7</f>
        <v>83.452777252681415</v>
      </c>
      <c r="BF8" s="171">
        <f>('General Liability'!CO$25*$BI8)/Assumptions!$B$7</f>
        <v>83.452777252681415</v>
      </c>
      <c r="BG8" s="171">
        <f>('General Liability'!CP$25*$BI8)/Assumptions!$B$7</f>
        <v>83.452777252681415</v>
      </c>
      <c r="BI8" s="174">
        <f>SUMIF(Revenue!$P:$P,'GL - Import (CA)'!$F8,Revenue!$G:$G)</f>
        <v>5.5621296222592735E-3</v>
      </c>
    </row>
    <row r="9" spans="1:61" s="173" customFormat="1" ht="12.75" customHeight="1">
      <c r="A9" s="177" t="s">
        <v>465</v>
      </c>
      <c r="B9" s="178"/>
      <c r="C9" s="170" t="str" cm="1">
        <f t="array" ref="C9">IFERROR(INDEX('Legal Entity'!B:B,MATCH('GL - Import (CA)'!F9,'Legal Entity'!A:A,0),0),0)</f>
        <v>1365 - Corix Utilities (Foothills Wastewater) Inc.</v>
      </c>
      <c r="D9" s="170" t="str" cm="1">
        <f t="array" ref="D9">IFERROR(INDEX('Legal Entity'!C:C,MATCH(F9,'Legal Entity'!A:A,0),0),0)</f>
        <v>CA</v>
      </c>
      <c r="E9" s="170" t="s">
        <v>631</v>
      </c>
      <c r="F9" s="170" t="s">
        <v>182</v>
      </c>
      <c r="G9" s="170"/>
      <c r="H9" s="171">
        <f>('General Liability'!AQ$25*$BI9)/Assumptions!$B$7</f>
        <v>206.49750335768275</v>
      </c>
      <c r="I9" s="171">
        <f>('General Liability'!AR$25*$BI9)/Assumptions!$B$7</f>
        <v>186.87479343760887</v>
      </c>
      <c r="J9" s="171">
        <f>('General Liability'!AS$25*$BI9)/Assumptions!$B$7</f>
        <v>186.87479343760887</v>
      </c>
      <c r="K9" s="171">
        <f>('General Liability'!AT$25*$BI9)/Assumptions!$B$7</f>
        <v>186.87479343760887</v>
      </c>
      <c r="L9" s="171">
        <f>('General Liability'!AU$25*$BI9)/Assumptions!$B$7</f>
        <v>186.87479343760887</v>
      </c>
      <c r="M9" s="171">
        <f>('General Liability'!AV$25*$BI9)/Assumptions!$B$7</f>
        <v>186.87479343760887</v>
      </c>
      <c r="N9" s="171">
        <f>('General Liability'!AW$25*$BI9)/Assumptions!$B$7</f>
        <v>186.87479343760887</v>
      </c>
      <c r="O9" s="171">
        <f>('General Liability'!AX$25*$BI9)/Assumptions!$B$7</f>
        <v>186.87479343760887</v>
      </c>
      <c r="P9" s="171">
        <f>('General Liability'!AY$25*$BI9)/Assumptions!$B$7</f>
        <v>186.87479343760887</v>
      </c>
      <c r="Q9" s="171">
        <f>('General Liability'!AZ$25*$BI9)/Assumptions!$B$7</f>
        <v>186.87479343760887</v>
      </c>
      <c r="R9" s="171">
        <f>('General Liability'!BA$25*$BI9)/Assumptions!$B$7</f>
        <v>186.87479343760887</v>
      </c>
      <c r="S9" s="171">
        <f>('General Liability'!BB$25*$BI9)/Assumptions!$B$7</f>
        <v>186.87479343760887</v>
      </c>
      <c r="T9" s="171">
        <f>('General Liability'!BC$25*$BI9)/Assumptions!$B$7</f>
        <v>186.87479343760887</v>
      </c>
      <c r="U9" s="171">
        <f>('General Liability'!BD$25*$BI9)/Assumptions!$B$7</f>
        <v>200.89040294542951</v>
      </c>
      <c r="V9" s="171">
        <f>('General Liability'!BE$25*$BI9)/Assumptions!$B$7</f>
        <v>200.89040294542951</v>
      </c>
      <c r="W9" s="171">
        <f>('General Liability'!BF$25*$BI9)/Assumptions!$B$7</f>
        <v>200.89040294542951</v>
      </c>
      <c r="X9" s="171">
        <f>('General Liability'!BG$25*$BI9)/Assumptions!$B$7</f>
        <v>200.89040294542951</v>
      </c>
      <c r="Y9" s="171">
        <f>('General Liability'!BH$25*$BI9)/Assumptions!$B$7</f>
        <v>200.89040294542951</v>
      </c>
      <c r="Z9" s="171">
        <f>('General Liability'!BI$25*$BI9)/Assumptions!$B$7</f>
        <v>200.89040294542951</v>
      </c>
      <c r="AA9" s="171">
        <f>('General Liability'!BJ$25*$BI9)/Assumptions!$B$7</f>
        <v>200.89040294542951</v>
      </c>
      <c r="AB9" s="171">
        <f>('General Liability'!BK$25*$BI9)/Assumptions!$B$7</f>
        <v>200.89040294542951</v>
      </c>
      <c r="AC9" s="171">
        <f>('General Liability'!BL$25*$BI9)/Assumptions!$B$7</f>
        <v>200.89040294542951</v>
      </c>
      <c r="AD9" s="171">
        <f>('General Liability'!BM$25*$BI9)/Assumptions!$B$7</f>
        <v>200.89040294542951</v>
      </c>
      <c r="AE9" s="171">
        <f>('General Liability'!BN$25*$BI9)/Assumptions!$B$7</f>
        <v>200.89040294542951</v>
      </c>
      <c r="AF9" s="171">
        <f>('General Liability'!BO$25*$BI9)/Assumptions!$B$7</f>
        <v>200.89040294542951</v>
      </c>
      <c r="AG9" s="171">
        <f>('General Liability'!BP$25*$BI9)/Assumptions!$B$7</f>
        <v>215.9571831663367</v>
      </c>
      <c r="AH9" s="171">
        <f>('General Liability'!BQ$25*$BI9)/Assumptions!$B$7</f>
        <v>215.9571831663367</v>
      </c>
      <c r="AI9" s="171">
        <f>('General Liability'!BR$25*$BI9)/Assumptions!$B$7</f>
        <v>215.9571831663367</v>
      </c>
      <c r="AJ9" s="171">
        <f>('General Liability'!BS$25*$BI9)/Assumptions!$B$7</f>
        <v>215.9571831663367</v>
      </c>
      <c r="AK9" s="171">
        <f>('General Liability'!BT$25*$BI9)/Assumptions!$B$7</f>
        <v>215.9571831663367</v>
      </c>
      <c r="AL9" s="171">
        <f>('General Liability'!BU$25*$BI9)/Assumptions!$B$7</f>
        <v>215.9571831663367</v>
      </c>
      <c r="AM9" s="171">
        <f>('General Liability'!BV$25*$BI9)/Assumptions!$B$7</f>
        <v>215.9571831663367</v>
      </c>
      <c r="AN9" s="171">
        <f>('General Liability'!BW$25*$BI9)/Assumptions!$B$7</f>
        <v>215.9571831663367</v>
      </c>
      <c r="AO9" s="171">
        <f>('General Liability'!BX$25*$BI9)/Assumptions!$B$7</f>
        <v>215.9571831663367</v>
      </c>
      <c r="AP9" s="171">
        <f>('General Liability'!BY$25*$BI9)/Assumptions!$B$7</f>
        <v>215.9571831663367</v>
      </c>
      <c r="AQ9" s="171">
        <f>('General Liability'!BZ$25*$BI9)/Assumptions!$B$7</f>
        <v>215.9571831663367</v>
      </c>
      <c r="AR9" s="171">
        <f>('General Liability'!CA$25*$BI9)/Assumptions!$B$7</f>
        <v>215.9571831663367</v>
      </c>
      <c r="AS9" s="171">
        <f>('General Liability'!CB$25*$BI9)/Assumptions!$B$7</f>
        <v>222.4358986613268</v>
      </c>
      <c r="AT9" s="171">
        <f>('General Liability'!CC$25*$BI9)/Assumptions!$B$7</f>
        <v>222.4358986613268</v>
      </c>
      <c r="AU9" s="171">
        <f>('General Liability'!CD$25*$BI9)/Assumptions!$B$7</f>
        <v>222.4358986613268</v>
      </c>
      <c r="AV9" s="171">
        <f>('General Liability'!CE$25*$BI9)/Assumptions!$B$7</f>
        <v>222.4358986613268</v>
      </c>
      <c r="AW9" s="171">
        <f>('General Liability'!CF$25*$BI9)/Assumptions!$B$7</f>
        <v>222.4358986613268</v>
      </c>
      <c r="AX9" s="171">
        <f>('General Liability'!CG$25*$BI9)/Assumptions!$B$7</f>
        <v>222.4358986613268</v>
      </c>
      <c r="AY9" s="171">
        <f>('General Liability'!CH$25*$BI9)/Assumptions!$B$7</f>
        <v>222.4358986613268</v>
      </c>
      <c r="AZ9" s="171">
        <f>('General Liability'!CI$25*$BI9)/Assumptions!$B$7</f>
        <v>222.4358986613268</v>
      </c>
      <c r="BA9" s="171">
        <f>('General Liability'!CJ$25*$BI9)/Assumptions!$B$7</f>
        <v>222.4358986613268</v>
      </c>
      <c r="BB9" s="171">
        <f>('General Liability'!CK$25*$BI9)/Assumptions!$B$7</f>
        <v>222.4358986613268</v>
      </c>
      <c r="BC9" s="171">
        <f>('General Liability'!CL$25*$BI9)/Assumptions!$B$7</f>
        <v>222.4358986613268</v>
      </c>
      <c r="BD9" s="171">
        <f>('General Liability'!CM$25*$BI9)/Assumptions!$B$7</f>
        <v>222.4358986613268</v>
      </c>
      <c r="BE9" s="171">
        <f>('General Liability'!CN$25*$BI9)/Assumptions!$B$7</f>
        <v>229.10897562116665</v>
      </c>
      <c r="BF9" s="171">
        <f>('General Liability'!CO$25*$BI9)/Assumptions!$B$7</f>
        <v>229.10897562116665</v>
      </c>
      <c r="BG9" s="171">
        <f>('General Liability'!CP$25*$BI9)/Assumptions!$B$7</f>
        <v>229.10897562116665</v>
      </c>
      <c r="BI9" s="174">
        <f>SUMIF(Revenue!$P:$P,'GL - Import (CA)'!$F9,Revenue!$G:$G)</f>
        <v>1.5270118766323299E-2</v>
      </c>
    </row>
    <row r="10" spans="1:61" s="173" customFormat="1" ht="12.75" customHeight="1">
      <c r="A10" s="177" t="s">
        <v>465</v>
      </c>
      <c r="B10" s="178"/>
      <c r="C10" s="170" cm="1">
        <f t="array" ref="C10">IFERROR(INDEX('Legal Entity'!B:B,MATCH('GL - Import (CA)'!F10,'Legal Entity'!A:A,0),0),0)</f>
        <v>0</v>
      </c>
      <c r="D10" s="170" t="str" cm="1">
        <f t="array" ref="D10">IFERROR(INDEX('Legal Entity'!C:C,MATCH(F10,'Legal Entity'!A:A,0),0),0)</f>
        <v>CA</v>
      </c>
      <c r="E10" s="170" t="s">
        <v>631</v>
      </c>
      <c r="F10" s="170" t="s">
        <v>181</v>
      </c>
      <c r="G10" s="170"/>
      <c r="H10" s="171">
        <f>('General Liability'!AQ$25*$BI10)/Assumptions!$B$7</f>
        <v>38.383816988180811</v>
      </c>
      <c r="I10" s="171">
        <f>('General Liability'!AR$25*$BI10)/Assumptions!$B$7</f>
        <v>34.73634186554149</v>
      </c>
      <c r="J10" s="171">
        <f>('General Liability'!AS$25*$BI10)/Assumptions!$B$7</f>
        <v>34.73634186554149</v>
      </c>
      <c r="K10" s="171">
        <f>('General Liability'!AT$25*$BI10)/Assumptions!$B$7</f>
        <v>34.73634186554149</v>
      </c>
      <c r="L10" s="171">
        <f>('General Liability'!AU$25*$BI10)/Assumptions!$B$7</f>
        <v>34.73634186554149</v>
      </c>
      <c r="M10" s="171">
        <f>('General Liability'!AV$25*$BI10)/Assumptions!$B$7</f>
        <v>34.73634186554149</v>
      </c>
      <c r="N10" s="171">
        <f>('General Liability'!AW$25*$BI10)/Assumptions!$B$7</f>
        <v>34.73634186554149</v>
      </c>
      <c r="O10" s="171">
        <f>('General Liability'!AX$25*$BI10)/Assumptions!$B$7</f>
        <v>34.73634186554149</v>
      </c>
      <c r="P10" s="171">
        <f>('General Liability'!AY$25*$BI10)/Assumptions!$B$7</f>
        <v>34.73634186554149</v>
      </c>
      <c r="Q10" s="171">
        <f>('General Liability'!AZ$25*$BI10)/Assumptions!$B$7</f>
        <v>34.73634186554149</v>
      </c>
      <c r="R10" s="171">
        <f>('General Liability'!BA$25*$BI10)/Assumptions!$B$7</f>
        <v>34.73634186554149</v>
      </c>
      <c r="S10" s="171">
        <f>('General Liability'!BB$25*$BI10)/Assumptions!$B$7</f>
        <v>34.73634186554149</v>
      </c>
      <c r="T10" s="171">
        <f>('General Liability'!BC$25*$BI10)/Assumptions!$B$7</f>
        <v>34.73634186554149</v>
      </c>
      <c r="U10" s="171">
        <f>('General Liability'!BD$25*$BI10)/Assumptions!$B$7</f>
        <v>37.341567505457107</v>
      </c>
      <c r="V10" s="171">
        <f>('General Liability'!BE$25*$BI10)/Assumptions!$B$7</f>
        <v>37.341567505457107</v>
      </c>
      <c r="W10" s="171">
        <f>('General Liability'!BF$25*$BI10)/Assumptions!$B$7</f>
        <v>37.341567505457107</v>
      </c>
      <c r="X10" s="171">
        <f>('General Liability'!BG$25*$BI10)/Assumptions!$B$7</f>
        <v>37.341567505457107</v>
      </c>
      <c r="Y10" s="171">
        <f>('General Liability'!BH$25*$BI10)/Assumptions!$B$7</f>
        <v>37.341567505457107</v>
      </c>
      <c r="Z10" s="171">
        <f>('General Liability'!BI$25*$BI10)/Assumptions!$B$7</f>
        <v>37.341567505457107</v>
      </c>
      <c r="AA10" s="171">
        <f>('General Liability'!BJ$25*$BI10)/Assumptions!$B$7</f>
        <v>37.341567505457107</v>
      </c>
      <c r="AB10" s="171">
        <f>('General Liability'!BK$25*$BI10)/Assumptions!$B$7</f>
        <v>37.341567505457107</v>
      </c>
      <c r="AC10" s="171">
        <f>('General Liability'!BL$25*$BI10)/Assumptions!$B$7</f>
        <v>37.341567505457107</v>
      </c>
      <c r="AD10" s="171">
        <f>('General Liability'!BM$25*$BI10)/Assumptions!$B$7</f>
        <v>37.341567505457107</v>
      </c>
      <c r="AE10" s="171">
        <f>('General Liability'!BN$25*$BI10)/Assumptions!$B$7</f>
        <v>37.341567505457107</v>
      </c>
      <c r="AF10" s="171">
        <f>('General Liability'!BO$25*$BI10)/Assumptions!$B$7</f>
        <v>37.341567505457107</v>
      </c>
      <c r="AG10" s="171">
        <f>('General Liability'!BP$25*$BI10)/Assumptions!$B$7</f>
        <v>40.142185068366381</v>
      </c>
      <c r="AH10" s="171">
        <f>('General Liability'!BQ$25*$BI10)/Assumptions!$B$7</f>
        <v>40.142185068366381</v>
      </c>
      <c r="AI10" s="171">
        <f>('General Liability'!BR$25*$BI10)/Assumptions!$B$7</f>
        <v>40.142185068366381</v>
      </c>
      <c r="AJ10" s="171">
        <f>('General Liability'!BS$25*$BI10)/Assumptions!$B$7</f>
        <v>40.142185068366381</v>
      </c>
      <c r="AK10" s="171">
        <f>('General Liability'!BT$25*$BI10)/Assumptions!$B$7</f>
        <v>40.142185068366381</v>
      </c>
      <c r="AL10" s="171">
        <f>('General Liability'!BU$25*$BI10)/Assumptions!$B$7</f>
        <v>40.142185068366381</v>
      </c>
      <c r="AM10" s="171">
        <f>('General Liability'!BV$25*$BI10)/Assumptions!$B$7</f>
        <v>40.142185068366381</v>
      </c>
      <c r="AN10" s="171">
        <f>('General Liability'!BW$25*$BI10)/Assumptions!$B$7</f>
        <v>40.142185068366381</v>
      </c>
      <c r="AO10" s="171">
        <f>('General Liability'!BX$25*$BI10)/Assumptions!$B$7</f>
        <v>40.142185068366381</v>
      </c>
      <c r="AP10" s="171">
        <f>('General Liability'!BY$25*$BI10)/Assumptions!$B$7</f>
        <v>40.142185068366381</v>
      </c>
      <c r="AQ10" s="171">
        <f>('General Liability'!BZ$25*$BI10)/Assumptions!$B$7</f>
        <v>40.142185068366381</v>
      </c>
      <c r="AR10" s="171">
        <f>('General Liability'!CA$25*$BI10)/Assumptions!$B$7</f>
        <v>40.142185068366381</v>
      </c>
      <c r="AS10" s="171">
        <f>('General Liability'!CB$25*$BI10)/Assumptions!$B$7</f>
        <v>41.346450620417372</v>
      </c>
      <c r="AT10" s="171">
        <f>('General Liability'!CC$25*$BI10)/Assumptions!$B$7</f>
        <v>41.346450620417372</v>
      </c>
      <c r="AU10" s="171">
        <f>('General Liability'!CD$25*$BI10)/Assumptions!$B$7</f>
        <v>41.346450620417372</v>
      </c>
      <c r="AV10" s="171">
        <f>('General Liability'!CE$25*$BI10)/Assumptions!$B$7</f>
        <v>41.346450620417372</v>
      </c>
      <c r="AW10" s="171">
        <f>('General Liability'!CF$25*$BI10)/Assumptions!$B$7</f>
        <v>41.346450620417372</v>
      </c>
      <c r="AX10" s="171">
        <f>('General Liability'!CG$25*$BI10)/Assumptions!$B$7</f>
        <v>41.346450620417372</v>
      </c>
      <c r="AY10" s="171">
        <f>('General Liability'!CH$25*$BI10)/Assumptions!$B$7</f>
        <v>41.346450620417372</v>
      </c>
      <c r="AZ10" s="171">
        <f>('General Liability'!CI$25*$BI10)/Assumptions!$B$7</f>
        <v>41.346450620417372</v>
      </c>
      <c r="BA10" s="171">
        <f>('General Liability'!CJ$25*$BI10)/Assumptions!$B$7</f>
        <v>41.346450620417372</v>
      </c>
      <c r="BB10" s="171">
        <f>('General Liability'!CK$25*$BI10)/Assumptions!$B$7</f>
        <v>41.346450620417372</v>
      </c>
      <c r="BC10" s="171">
        <f>('General Liability'!CL$25*$BI10)/Assumptions!$B$7</f>
        <v>41.346450620417372</v>
      </c>
      <c r="BD10" s="171">
        <f>('General Liability'!CM$25*$BI10)/Assumptions!$B$7</f>
        <v>41.346450620417372</v>
      </c>
      <c r="BE10" s="171">
        <f>('General Liability'!CN$25*$BI10)/Assumptions!$B$7</f>
        <v>42.5868441390299</v>
      </c>
      <c r="BF10" s="171">
        <f>('General Liability'!CO$25*$BI10)/Assumptions!$B$7</f>
        <v>42.5868441390299</v>
      </c>
      <c r="BG10" s="171">
        <f>('General Liability'!CP$25*$BI10)/Assumptions!$B$7</f>
        <v>42.5868441390299</v>
      </c>
      <c r="BI10" s="174">
        <f>SUMIF(Revenue!$P:$P,'GL - Import (CA)'!$F10,Revenue!$G:$G)</f>
        <v>2.8384141918611338E-3</v>
      </c>
    </row>
    <row r="11" spans="1:61" s="173" customFormat="1" ht="12.75" customHeight="1">
      <c r="A11" s="177" t="s">
        <v>465</v>
      </c>
      <c r="B11" s="178"/>
      <c r="C11" s="170" cm="1">
        <f t="array" ref="C11">IFERROR(INDEX('Legal Entity'!B:B,MATCH('GL - Import (CA)'!F11,'Legal Entity'!A:A,0),0),0)</f>
        <v>0</v>
      </c>
      <c r="D11" s="170" t="str" cm="1">
        <f t="array" ref="D11">IFERROR(INDEX('Legal Entity'!C:C,MATCH(F11,'Legal Entity'!A:A,0),0),0)</f>
        <v>CA</v>
      </c>
      <c r="E11" s="170" t="s">
        <v>631</v>
      </c>
      <c r="F11" s="170" t="s">
        <v>125</v>
      </c>
      <c r="G11" s="170"/>
      <c r="H11" s="171">
        <f>('General Liability'!AQ$25*$BI11)/Assumptions!$B$7</f>
        <v>611.13116257112392</v>
      </c>
      <c r="I11" s="171">
        <f>('General Liability'!AR$25*$BI11)/Assumptions!$B$7</f>
        <v>553.0575813836615</v>
      </c>
      <c r="J11" s="171">
        <f>('General Liability'!AS$25*$BI11)/Assumptions!$B$7</f>
        <v>553.0575813836615</v>
      </c>
      <c r="K11" s="171">
        <f>('General Liability'!AT$25*$BI11)/Assumptions!$B$7</f>
        <v>553.0575813836615</v>
      </c>
      <c r="L11" s="171">
        <f>('General Liability'!AU$25*$BI11)/Assumptions!$B$7</f>
        <v>553.0575813836615</v>
      </c>
      <c r="M11" s="171">
        <f>('General Liability'!AV$25*$BI11)/Assumptions!$B$7</f>
        <v>553.0575813836615</v>
      </c>
      <c r="N11" s="171">
        <f>('General Liability'!AW$25*$BI11)/Assumptions!$B$7</f>
        <v>553.0575813836615</v>
      </c>
      <c r="O11" s="171">
        <f>('General Liability'!AX$25*$BI11)/Assumptions!$B$7</f>
        <v>553.0575813836615</v>
      </c>
      <c r="P11" s="171">
        <f>('General Liability'!AY$25*$BI11)/Assumptions!$B$7</f>
        <v>553.0575813836615</v>
      </c>
      <c r="Q11" s="171">
        <f>('General Liability'!AZ$25*$BI11)/Assumptions!$B$7</f>
        <v>553.0575813836615</v>
      </c>
      <c r="R11" s="171">
        <f>('General Liability'!BA$25*$BI11)/Assumptions!$B$7</f>
        <v>553.0575813836615</v>
      </c>
      <c r="S11" s="171">
        <f>('General Liability'!BB$25*$BI11)/Assumptions!$B$7</f>
        <v>553.0575813836615</v>
      </c>
      <c r="T11" s="171">
        <f>('General Liability'!BC$25*$BI11)/Assumptions!$B$7</f>
        <v>553.0575813836615</v>
      </c>
      <c r="U11" s="171">
        <f>('General Liability'!BD$25*$BI11)/Assumptions!$B$7</f>
        <v>594.53689998743607</v>
      </c>
      <c r="V11" s="171">
        <f>('General Liability'!BE$25*$BI11)/Assumptions!$B$7</f>
        <v>594.53689998743607</v>
      </c>
      <c r="W11" s="171">
        <f>('General Liability'!BF$25*$BI11)/Assumptions!$B$7</f>
        <v>594.53689998743607</v>
      </c>
      <c r="X11" s="171">
        <f>('General Liability'!BG$25*$BI11)/Assumptions!$B$7</f>
        <v>594.53689998743607</v>
      </c>
      <c r="Y11" s="171">
        <f>('General Liability'!BH$25*$BI11)/Assumptions!$B$7</f>
        <v>594.53689998743607</v>
      </c>
      <c r="Z11" s="171">
        <f>('General Liability'!BI$25*$BI11)/Assumptions!$B$7</f>
        <v>594.53689998743607</v>
      </c>
      <c r="AA11" s="171">
        <f>('General Liability'!BJ$25*$BI11)/Assumptions!$B$7</f>
        <v>594.53689998743607</v>
      </c>
      <c r="AB11" s="171">
        <f>('General Liability'!BK$25*$BI11)/Assumptions!$B$7</f>
        <v>594.53689998743607</v>
      </c>
      <c r="AC11" s="171">
        <f>('General Liability'!BL$25*$BI11)/Assumptions!$B$7</f>
        <v>594.53689998743607</v>
      </c>
      <c r="AD11" s="171">
        <f>('General Liability'!BM$25*$BI11)/Assumptions!$B$7</f>
        <v>594.53689998743607</v>
      </c>
      <c r="AE11" s="171">
        <f>('General Liability'!BN$25*$BI11)/Assumptions!$B$7</f>
        <v>594.53689998743607</v>
      </c>
      <c r="AF11" s="171">
        <f>('General Liability'!BO$25*$BI11)/Assumptions!$B$7</f>
        <v>594.53689998743607</v>
      </c>
      <c r="AG11" s="171">
        <f>('General Liability'!BP$25*$BI11)/Assumptions!$B$7</f>
        <v>639.1271674864937</v>
      </c>
      <c r="AH11" s="171">
        <f>('General Liability'!BQ$25*$BI11)/Assumptions!$B$7</f>
        <v>639.1271674864937</v>
      </c>
      <c r="AI11" s="171">
        <f>('General Liability'!BR$25*$BI11)/Assumptions!$B$7</f>
        <v>639.1271674864937</v>
      </c>
      <c r="AJ11" s="171">
        <f>('General Liability'!BS$25*$BI11)/Assumptions!$B$7</f>
        <v>639.1271674864937</v>
      </c>
      <c r="AK11" s="171">
        <f>('General Liability'!BT$25*$BI11)/Assumptions!$B$7</f>
        <v>639.1271674864937</v>
      </c>
      <c r="AL11" s="171">
        <f>('General Liability'!BU$25*$BI11)/Assumptions!$B$7</f>
        <v>639.1271674864937</v>
      </c>
      <c r="AM11" s="171">
        <f>('General Liability'!BV$25*$BI11)/Assumptions!$B$7</f>
        <v>639.1271674864937</v>
      </c>
      <c r="AN11" s="171">
        <f>('General Liability'!BW$25*$BI11)/Assumptions!$B$7</f>
        <v>639.1271674864937</v>
      </c>
      <c r="AO11" s="171">
        <f>('General Liability'!BX$25*$BI11)/Assumptions!$B$7</f>
        <v>639.1271674864937</v>
      </c>
      <c r="AP11" s="171">
        <f>('General Liability'!BY$25*$BI11)/Assumptions!$B$7</f>
        <v>639.1271674864937</v>
      </c>
      <c r="AQ11" s="171">
        <f>('General Liability'!BZ$25*$BI11)/Assumptions!$B$7</f>
        <v>639.1271674864937</v>
      </c>
      <c r="AR11" s="171">
        <f>('General Liability'!CA$25*$BI11)/Assumptions!$B$7</f>
        <v>639.1271674864937</v>
      </c>
      <c r="AS11" s="171">
        <f>('General Liability'!CB$25*$BI11)/Assumptions!$B$7</f>
        <v>658.30098251108848</v>
      </c>
      <c r="AT11" s="171">
        <f>('General Liability'!CC$25*$BI11)/Assumptions!$B$7</f>
        <v>658.30098251108848</v>
      </c>
      <c r="AU11" s="171">
        <f>('General Liability'!CD$25*$BI11)/Assumptions!$B$7</f>
        <v>658.30098251108848</v>
      </c>
      <c r="AV11" s="171">
        <f>('General Liability'!CE$25*$BI11)/Assumptions!$B$7</f>
        <v>658.30098251108848</v>
      </c>
      <c r="AW11" s="171">
        <f>('General Liability'!CF$25*$BI11)/Assumptions!$B$7</f>
        <v>658.30098251108848</v>
      </c>
      <c r="AX11" s="171">
        <f>('General Liability'!CG$25*$BI11)/Assumptions!$B$7</f>
        <v>658.30098251108848</v>
      </c>
      <c r="AY11" s="171">
        <f>('General Liability'!CH$25*$BI11)/Assumptions!$B$7</f>
        <v>658.30098251108848</v>
      </c>
      <c r="AZ11" s="171">
        <f>('General Liability'!CI$25*$BI11)/Assumptions!$B$7</f>
        <v>658.30098251108848</v>
      </c>
      <c r="BA11" s="171">
        <f>('General Liability'!CJ$25*$BI11)/Assumptions!$B$7</f>
        <v>658.30098251108848</v>
      </c>
      <c r="BB11" s="171">
        <f>('General Liability'!CK$25*$BI11)/Assumptions!$B$7</f>
        <v>658.30098251108848</v>
      </c>
      <c r="BC11" s="171">
        <f>('General Liability'!CL$25*$BI11)/Assumptions!$B$7</f>
        <v>658.30098251108848</v>
      </c>
      <c r="BD11" s="171">
        <f>('General Liability'!CM$25*$BI11)/Assumptions!$B$7</f>
        <v>658.30098251108848</v>
      </c>
      <c r="BE11" s="171">
        <f>('General Liability'!CN$25*$BI11)/Assumptions!$B$7</f>
        <v>678.05001198642128</v>
      </c>
      <c r="BF11" s="171">
        <f>('General Liability'!CO$25*$BI11)/Assumptions!$B$7</f>
        <v>678.05001198642128</v>
      </c>
      <c r="BG11" s="171">
        <f>('General Liability'!CP$25*$BI11)/Assumptions!$B$7</f>
        <v>678.05001198642128</v>
      </c>
      <c r="BI11" s="174">
        <f>SUMIF(Revenue!$P:$P,'GL - Import (CA)'!$F11,Revenue!$G:$G)</f>
        <v>4.5192049698043461E-2</v>
      </c>
    </row>
    <row r="12" spans="1:61" s="173" customFormat="1" ht="12.75" customHeight="1">
      <c r="A12" s="177" t="s">
        <v>465</v>
      </c>
      <c r="B12" s="178"/>
      <c r="C12" s="170" t="str" cm="1">
        <f t="array" ref="C12">IFERROR(INDEX('Legal Entity'!B:B,MATCH('GL - Import (CA)'!F12,'Legal Entity'!A:A,0),0),0)</f>
        <v>1310 - Corix Utilities Inc.</v>
      </c>
      <c r="D12" s="170" t="str" cm="1">
        <f t="array" ref="D12">IFERROR(INDEX('Legal Entity'!C:C,MATCH(F12,'Legal Entity'!A:A,0),0),0)</f>
        <v>CA</v>
      </c>
      <c r="E12" s="170" t="s">
        <v>631</v>
      </c>
      <c r="F12" s="170" t="s">
        <v>122</v>
      </c>
      <c r="G12" s="170"/>
      <c r="H12" s="171">
        <f>('General Liability'!AQ$25*$BI12)/Assumptions!$B$7</f>
        <v>215.71979607553828</v>
      </c>
      <c r="I12" s="171">
        <f>('General Liability'!AR$25*$BI12)/Assumptions!$B$7</f>
        <v>195.22072507672036</v>
      </c>
      <c r="J12" s="171">
        <f>('General Liability'!AS$25*$BI12)/Assumptions!$B$7</f>
        <v>195.22072507672036</v>
      </c>
      <c r="K12" s="171">
        <f>('General Liability'!AT$25*$BI12)/Assumptions!$B$7</f>
        <v>195.22072507672036</v>
      </c>
      <c r="L12" s="171">
        <f>('General Liability'!AU$25*$BI12)/Assumptions!$B$7</f>
        <v>195.22072507672036</v>
      </c>
      <c r="M12" s="171">
        <f>('General Liability'!AV$25*$BI12)/Assumptions!$B$7</f>
        <v>195.22072507672036</v>
      </c>
      <c r="N12" s="171">
        <f>('General Liability'!AW$25*$BI12)/Assumptions!$B$7</f>
        <v>195.22072507672036</v>
      </c>
      <c r="O12" s="171">
        <f>('General Liability'!AX$25*$BI12)/Assumptions!$B$7</f>
        <v>195.22072507672036</v>
      </c>
      <c r="P12" s="171">
        <f>('General Liability'!AY$25*$BI12)/Assumptions!$B$7</f>
        <v>195.22072507672036</v>
      </c>
      <c r="Q12" s="171">
        <f>('General Liability'!AZ$25*$BI12)/Assumptions!$B$7</f>
        <v>195.22072507672036</v>
      </c>
      <c r="R12" s="171">
        <f>('General Liability'!BA$25*$BI12)/Assumptions!$B$7</f>
        <v>195.22072507672036</v>
      </c>
      <c r="S12" s="171">
        <f>('General Liability'!BB$25*$BI12)/Assumptions!$B$7</f>
        <v>195.22072507672036</v>
      </c>
      <c r="T12" s="171">
        <f>('General Liability'!BC$25*$BI12)/Assumptions!$B$7</f>
        <v>195.22072507672036</v>
      </c>
      <c r="U12" s="171">
        <f>('General Liability'!BD$25*$BI12)/Assumptions!$B$7</f>
        <v>209.86227945747439</v>
      </c>
      <c r="V12" s="171">
        <f>('General Liability'!BE$25*$BI12)/Assumptions!$B$7</f>
        <v>209.86227945747439</v>
      </c>
      <c r="W12" s="171">
        <f>('General Liability'!BF$25*$BI12)/Assumptions!$B$7</f>
        <v>209.86227945747439</v>
      </c>
      <c r="X12" s="171">
        <f>('General Liability'!BG$25*$BI12)/Assumptions!$B$7</f>
        <v>209.86227945747439</v>
      </c>
      <c r="Y12" s="171">
        <f>('General Liability'!BH$25*$BI12)/Assumptions!$B$7</f>
        <v>209.86227945747439</v>
      </c>
      <c r="Z12" s="171">
        <f>('General Liability'!BI$25*$BI12)/Assumptions!$B$7</f>
        <v>209.86227945747439</v>
      </c>
      <c r="AA12" s="171">
        <f>('General Liability'!BJ$25*$BI12)/Assumptions!$B$7</f>
        <v>209.86227945747439</v>
      </c>
      <c r="AB12" s="171">
        <f>('General Liability'!BK$25*$BI12)/Assumptions!$B$7</f>
        <v>209.86227945747439</v>
      </c>
      <c r="AC12" s="171">
        <f>('General Liability'!BL$25*$BI12)/Assumptions!$B$7</f>
        <v>209.86227945747439</v>
      </c>
      <c r="AD12" s="171">
        <f>('General Liability'!BM$25*$BI12)/Assumptions!$B$7</f>
        <v>209.86227945747439</v>
      </c>
      <c r="AE12" s="171">
        <f>('General Liability'!BN$25*$BI12)/Assumptions!$B$7</f>
        <v>209.86227945747439</v>
      </c>
      <c r="AF12" s="171">
        <f>('General Liability'!BO$25*$BI12)/Assumptions!$B$7</f>
        <v>209.86227945747439</v>
      </c>
      <c r="AG12" s="171">
        <f>('General Liability'!BP$25*$BI12)/Assumptions!$B$7</f>
        <v>225.60195041678492</v>
      </c>
      <c r="AH12" s="171">
        <f>('General Liability'!BQ$25*$BI12)/Assumptions!$B$7</f>
        <v>225.60195041678492</v>
      </c>
      <c r="AI12" s="171">
        <f>('General Liability'!BR$25*$BI12)/Assumptions!$B$7</f>
        <v>225.60195041678492</v>
      </c>
      <c r="AJ12" s="171">
        <f>('General Liability'!BS$25*$BI12)/Assumptions!$B$7</f>
        <v>225.60195041678492</v>
      </c>
      <c r="AK12" s="171">
        <f>('General Liability'!BT$25*$BI12)/Assumptions!$B$7</f>
        <v>225.60195041678492</v>
      </c>
      <c r="AL12" s="171">
        <f>('General Liability'!BU$25*$BI12)/Assumptions!$B$7</f>
        <v>225.60195041678492</v>
      </c>
      <c r="AM12" s="171">
        <f>('General Liability'!BV$25*$BI12)/Assumptions!$B$7</f>
        <v>225.60195041678492</v>
      </c>
      <c r="AN12" s="171">
        <f>('General Liability'!BW$25*$BI12)/Assumptions!$B$7</f>
        <v>225.60195041678492</v>
      </c>
      <c r="AO12" s="171">
        <f>('General Liability'!BX$25*$BI12)/Assumptions!$B$7</f>
        <v>225.60195041678492</v>
      </c>
      <c r="AP12" s="171">
        <f>('General Liability'!BY$25*$BI12)/Assumptions!$B$7</f>
        <v>225.60195041678492</v>
      </c>
      <c r="AQ12" s="171">
        <f>('General Liability'!BZ$25*$BI12)/Assumptions!$B$7</f>
        <v>225.60195041678492</v>
      </c>
      <c r="AR12" s="171">
        <f>('General Liability'!CA$25*$BI12)/Assumptions!$B$7</f>
        <v>225.60195041678492</v>
      </c>
      <c r="AS12" s="171">
        <f>('General Liability'!CB$25*$BI12)/Assumptions!$B$7</f>
        <v>232.3700089292885</v>
      </c>
      <c r="AT12" s="171">
        <f>('General Liability'!CC$25*$BI12)/Assumptions!$B$7</f>
        <v>232.3700089292885</v>
      </c>
      <c r="AU12" s="171">
        <f>('General Liability'!CD$25*$BI12)/Assumptions!$B$7</f>
        <v>232.3700089292885</v>
      </c>
      <c r="AV12" s="171">
        <f>('General Liability'!CE$25*$BI12)/Assumptions!$B$7</f>
        <v>232.3700089292885</v>
      </c>
      <c r="AW12" s="171">
        <f>('General Liability'!CF$25*$BI12)/Assumptions!$B$7</f>
        <v>232.3700089292885</v>
      </c>
      <c r="AX12" s="171">
        <f>('General Liability'!CG$25*$BI12)/Assumptions!$B$7</f>
        <v>232.3700089292885</v>
      </c>
      <c r="AY12" s="171">
        <f>('General Liability'!CH$25*$BI12)/Assumptions!$B$7</f>
        <v>232.3700089292885</v>
      </c>
      <c r="AZ12" s="171">
        <f>('General Liability'!CI$25*$BI12)/Assumptions!$B$7</f>
        <v>232.3700089292885</v>
      </c>
      <c r="BA12" s="171">
        <f>('General Liability'!CJ$25*$BI12)/Assumptions!$B$7</f>
        <v>232.3700089292885</v>
      </c>
      <c r="BB12" s="171">
        <f>('General Liability'!CK$25*$BI12)/Assumptions!$B$7</f>
        <v>232.3700089292885</v>
      </c>
      <c r="BC12" s="171">
        <f>('General Liability'!CL$25*$BI12)/Assumptions!$B$7</f>
        <v>232.3700089292885</v>
      </c>
      <c r="BD12" s="171">
        <f>('General Liability'!CM$25*$BI12)/Assumptions!$B$7</f>
        <v>232.3700089292885</v>
      </c>
      <c r="BE12" s="171">
        <f>('General Liability'!CN$25*$BI12)/Assumptions!$B$7</f>
        <v>239.34110919716716</v>
      </c>
      <c r="BF12" s="171">
        <f>('General Liability'!CO$25*$BI12)/Assumptions!$B$7</f>
        <v>239.34110919716716</v>
      </c>
      <c r="BG12" s="171">
        <f>('General Liability'!CP$25*$BI12)/Assumptions!$B$7</f>
        <v>239.34110919716716</v>
      </c>
      <c r="BI12" s="174">
        <f>SUMIF(Revenue!$P:$P,'GL - Import (CA)'!$F12,Revenue!$G:$G)</f>
        <v>1.5952090716635565E-2</v>
      </c>
    </row>
    <row r="13" spans="1:61" s="173" customFormat="1" ht="12.75" customHeight="1">
      <c r="A13" s="177" t="s">
        <v>465</v>
      </c>
      <c r="B13" s="178"/>
      <c r="C13" s="170" t="str" cm="1">
        <f t="array" ref="C13">IFERROR(INDEX('Legal Entity'!B:B,MATCH('GL - Import (CA)'!F13,'Legal Entity'!A:A,0),0),0)</f>
        <v>1330 - West Shore Environmental Services Limited Partnership</v>
      </c>
      <c r="D13" s="170" t="str" cm="1">
        <f t="array" ref="D13">IFERROR(INDEX('Legal Entity'!C:C,MATCH(F13,'Legal Entity'!A:A,0),0),0)</f>
        <v>CA</v>
      </c>
      <c r="E13" s="170" t="s">
        <v>631</v>
      </c>
      <c r="F13" s="170" t="s">
        <v>168</v>
      </c>
      <c r="G13" s="170"/>
      <c r="H13" s="171">
        <f>('General Liability'!AQ$25*$BI13)/Assumptions!$B$7</f>
        <v>403.31134391633088</v>
      </c>
      <c r="I13" s="171">
        <f>('General Liability'!AR$25*$BI13)/Assumptions!$B$7</f>
        <v>364.98612748290486</v>
      </c>
      <c r="J13" s="171">
        <f>('General Liability'!AS$25*$BI13)/Assumptions!$B$7</f>
        <v>364.98612748290486</v>
      </c>
      <c r="K13" s="171">
        <f>('General Liability'!AT$25*$BI13)/Assumptions!$B$7</f>
        <v>364.98612748290486</v>
      </c>
      <c r="L13" s="171">
        <f>('General Liability'!AU$25*$BI13)/Assumptions!$B$7</f>
        <v>364.98612748290486</v>
      </c>
      <c r="M13" s="171">
        <f>('General Liability'!AV$25*$BI13)/Assumptions!$B$7</f>
        <v>364.98612748290486</v>
      </c>
      <c r="N13" s="171">
        <f>('General Liability'!AW$25*$BI13)/Assumptions!$B$7</f>
        <v>364.98612748290486</v>
      </c>
      <c r="O13" s="171">
        <f>('General Liability'!AX$25*$BI13)/Assumptions!$B$7</f>
        <v>364.98612748290486</v>
      </c>
      <c r="P13" s="171">
        <f>('General Liability'!AY$25*$BI13)/Assumptions!$B$7</f>
        <v>364.98612748290486</v>
      </c>
      <c r="Q13" s="171">
        <f>('General Liability'!AZ$25*$BI13)/Assumptions!$B$7</f>
        <v>364.98612748290486</v>
      </c>
      <c r="R13" s="171">
        <f>('General Liability'!BA$25*$BI13)/Assumptions!$B$7</f>
        <v>364.98612748290486</v>
      </c>
      <c r="S13" s="171">
        <f>('General Liability'!BB$25*$BI13)/Assumptions!$B$7</f>
        <v>364.98612748290486</v>
      </c>
      <c r="T13" s="171">
        <f>('General Liability'!BC$25*$BI13)/Assumptions!$B$7</f>
        <v>364.98612748290486</v>
      </c>
      <c r="U13" s="171">
        <f>('General Liability'!BD$25*$BI13)/Assumptions!$B$7</f>
        <v>392.36008704412274</v>
      </c>
      <c r="V13" s="171">
        <f>('General Liability'!BE$25*$BI13)/Assumptions!$B$7</f>
        <v>392.36008704412274</v>
      </c>
      <c r="W13" s="171">
        <f>('General Liability'!BF$25*$BI13)/Assumptions!$B$7</f>
        <v>392.36008704412274</v>
      </c>
      <c r="X13" s="171">
        <f>('General Liability'!BG$25*$BI13)/Assumptions!$B$7</f>
        <v>392.36008704412274</v>
      </c>
      <c r="Y13" s="171">
        <f>('General Liability'!BH$25*$BI13)/Assumptions!$B$7</f>
        <v>392.36008704412274</v>
      </c>
      <c r="Z13" s="171">
        <f>('General Liability'!BI$25*$BI13)/Assumptions!$B$7</f>
        <v>392.36008704412274</v>
      </c>
      <c r="AA13" s="171">
        <f>('General Liability'!BJ$25*$BI13)/Assumptions!$B$7</f>
        <v>392.36008704412274</v>
      </c>
      <c r="AB13" s="171">
        <f>('General Liability'!BK$25*$BI13)/Assumptions!$B$7</f>
        <v>392.36008704412274</v>
      </c>
      <c r="AC13" s="171">
        <f>('General Liability'!BL$25*$BI13)/Assumptions!$B$7</f>
        <v>392.36008704412274</v>
      </c>
      <c r="AD13" s="171">
        <f>('General Liability'!BM$25*$BI13)/Assumptions!$B$7</f>
        <v>392.36008704412274</v>
      </c>
      <c r="AE13" s="171">
        <f>('General Liability'!BN$25*$BI13)/Assumptions!$B$7</f>
        <v>392.36008704412274</v>
      </c>
      <c r="AF13" s="171">
        <f>('General Liability'!BO$25*$BI13)/Assumptions!$B$7</f>
        <v>392.36008704412274</v>
      </c>
      <c r="AG13" s="171">
        <f>('General Liability'!BP$25*$BI13)/Assumptions!$B$7</f>
        <v>421.78709357243179</v>
      </c>
      <c r="AH13" s="171">
        <f>('General Liability'!BQ$25*$BI13)/Assumptions!$B$7</f>
        <v>421.78709357243179</v>
      </c>
      <c r="AI13" s="171">
        <f>('General Liability'!BR$25*$BI13)/Assumptions!$B$7</f>
        <v>421.78709357243179</v>
      </c>
      <c r="AJ13" s="171">
        <f>('General Liability'!BS$25*$BI13)/Assumptions!$B$7</f>
        <v>421.78709357243179</v>
      </c>
      <c r="AK13" s="171">
        <f>('General Liability'!BT$25*$BI13)/Assumptions!$B$7</f>
        <v>421.78709357243179</v>
      </c>
      <c r="AL13" s="171">
        <f>('General Liability'!BU$25*$BI13)/Assumptions!$B$7</f>
        <v>421.78709357243179</v>
      </c>
      <c r="AM13" s="171">
        <f>('General Liability'!BV$25*$BI13)/Assumptions!$B$7</f>
        <v>421.78709357243179</v>
      </c>
      <c r="AN13" s="171">
        <f>('General Liability'!BW$25*$BI13)/Assumptions!$B$7</f>
        <v>421.78709357243179</v>
      </c>
      <c r="AO13" s="171">
        <f>('General Liability'!BX$25*$BI13)/Assumptions!$B$7</f>
        <v>421.78709357243179</v>
      </c>
      <c r="AP13" s="171">
        <f>('General Liability'!BY$25*$BI13)/Assumptions!$B$7</f>
        <v>421.78709357243179</v>
      </c>
      <c r="AQ13" s="171">
        <f>('General Liability'!BZ$25*$BI13)/Assumptions!$B$7</f>
        <v>421.78709357243179</v>
      </c>
      <c r="AR13" s="171">
        <f>('General Liability'!CA$25*$BI13)/Assumptions!$B$7</f>
        <v>421.78709357243179</v>
      </c>
      <c r="AS13" s="171">
        <f>('General Liability'!CB$25*$BI13)/Assumptions!$B$7</f>
        <v>434.44070637960482</v>
      </c>
      <c r="AT13" s="171">
        <f>('General Liability'!CC$25*$BI13)/Assumptions!$B$7</f>
        <v>434.44070637960482</v>
      </c>
      <c r="AU13" s="171">
        <f>('General Liability'!CD$25*$BI13)/Assumptions!$B$7</f>
        <v>434.44070637960482</v>
      </c>
      <c r="AV13" s="171">
        <f>('General Liability'!CE$25*$BI13)/Assumptions!$B$7</f>
        <v>434.44070637960482</v>
      </c>
      <c r="AW13" s="171">
        <f>('General Liability'!CF$25*$BI13)/Assumptions!$B$7</f>
        <v>434.44070637960482</v>
      </c>
      <c r="AX13" s="171">
        <f>('General Liability'!CG$25*$BI13)/Assumptions!$B$7</f>
        <v>434.44070637960482</v>
      </c>
      <c r="AY13" s="171">
        <f>('General Liability'!CH$25*$BI13)/Assumptions!$B$7</f>
        <v>434.44070637960482</v>
      </c>
      <c r="AZ13" s="171">
        <f>('General Liability'!CI$25*$BI13)/Assumptions!$B$7</f>
        <v>434.44070637960482</v>
      </c>
      <c r="BA13" s="171">
        <f>('General Liability'!CJ$25*$BI13)/Assumptions!$B$7</f>
        <v>434.44070637960482</v>
      </c>
      <c r="BB13" s="171">
        <f>('General Liability'!CK$25*$BI13)/Assumptions!$B$7</f>
        <v>434.44070637960482</v>
      </c>
      <c r="BC13" s="171">
        <f>('General Liability'!CL$25*$BI13)/Assumptions!$B$7</f>
        <v>434.44070637960482</v>
      </c>
      <c r="BD13" s="171">
        <f>('General Liability'!CM$25*$BI13)/Assumptions!$B$7</f>
        <v>434.44070637960482</v>
      </c>
      <c r="BE13" s="171">
        <f>('General Liability'!CN$25*$BI13)/Assumptions!$B$7</f>
        <v>447.473927570993</v>
      </c>
      <c r="BF13" s="171">
        <f>('General Liability'!CO$25*$BI13)/Assumptions!$B$7</f>
        <v>447.473927570993</v>
      </c>
      <c r="BG13" s="171">
        <f>('General Liability'!CP$25*$BI13)/Assumptions!$B$7</f>
        <v>447.473927570993</v>
      </c>
      <c r="BI13" s="174">
        <f>SUMIF(Revenue!$P:$P,'GL - Import (CA)'!$F13,Revenue!$G:$G)</f>
        <v>2.9824148095099492E-2</v>
      </c>
    </row>
    <row r="14" spans="1:61" s="173" customFormat="1" ht="12.75" customHeight="1">
      <c r="A14" s="177" t="s">
        <v>465</v>
      </c>
      <c r="B14" s="178"/>
      <c r="C14" s="170" t="str" cm="1">
        <f t="array" ref="C14">IFERROR(INDEX('Legal Entity'!B:B,MATCH('GL - Import (CA)'!F14,'Legal Entity'!A:A,0),0),0)</f>
        <v>1330 - West Shore Environmental Services Limited Partnership</v>
      </c>
      <c r="D14" s="170" t="str" cm="1">
        <f t="array" ref="D14">IFERROR(INDEX('Legal Entity'!C:C,MATCH(F14,'Legal Entity'!A:A,0),0),0)</f>
        <v>CA</v>
      </c>
      <c r="E14" s="170" t="s">
        <v>631</v>
      </c>
      <c r="F14" s="170" t="s">
        <v>169</v>
      </c>
      <c r="G14" s="170"/>
      <c r="H14" s="171">
        <f>('General Liability'!AQ$25*$BI14)/Assumptions!$B$7</f>
        <v>3832.9778413467243</v>
      </c>
      <c r="I14" s="171">
        <f>('General Liability'!AR$25*$BI14)/Assumptions!$B$7</f>
        <v>3468.7438380884014</v>
      </c>
      <c r="J14" s="171">
        <f>('General Liability'!AS$25*$BI14)/Assumptions!$B$7</f>
        <v>3468.7438380884014</v>
      </c>
      <c r="K14" s="171">
        <f>('General Liability'!AT$25*$BI14)/Assumptions!$B$7</f>
        <v>3468.7438380884014</v>
      </c>
      <c r="L14" s="171">
        <f>('General Liability'!AU$25*$BI14)/Assumptions!$B$7</f>
        <v>3468.7438380884014</v>
      </c>
      <c r="M14" s="171">
        <f>('General Liability'!AV$25*$BI14)/Assumptions!$B$7</f>
        <v>3468.7438380884014</v>
      </c>
      <c r="N14" s="171">
        <f>('General Liability'!AW$25*$BI14)/Assumptions!$B$7</f>
        <v>3468.7438380884014</v>
      </c>
      <c r="O14" s="171">
        <f>('General Liability'!AX$25*$BI14)/Assumptions!$B$7</f>
        <v>3468.7438380884014</v>
      </c>
      <c r="P14" s="171">
        <f>('General Liability'!AY$25*$BI14)/Assumptions!$B$7</f>
        <v>3468.7438380884014</v>
      </c>
      <c r="Q14" s="171">
        <f>('General Liability'!AZ$25*$BI14)/Assumptions!$B$7</f>
        <v>3468.7438380884014</v>
      </c>
      <c r="R14" s="171">
        <f>('General Liability'!BA$25*$BI14)/Assumptions!$B$7</f>
        <v>3468.7438380884014</v>
      </c>
      <c r="S14" s="171">
        <f>('General Liability'!BB$25*$BI14)/Assumptions!$B$7</f>
        <v>3468.7438380884014</v>
      </c>
      <c r="T14" s="171">
        <f>('General Liability'!BC$25*$BI14)/Assumptions!$B$7</f>
        <v>3468.7438380884014</v>
      </c>
      <c r="U14" s="171">
        <f>('General Liability'!BD$25*$BI14)/Assumptions!$B$7</f>
        <v>3728.8996259450309</v>
      </c>
      <c r="V14" s="171">
        <f>('General Liability'!BE$25*$BI14)/Assumptions!$B$7</f>
        <v>3728.8996259450309</v>
      </c>
      <c r="W14" s="171">
        <f>('General Liability'!BF$25*$BI14)/Assumptions!$B$7</f>
        <v>3728.8996259450309</v>
      </c>
      <c r="X14" s="171">
        <f>('General Liability'!BG$25*$BI14)/Assumptions!$B$7</f>
        <v>3728.8996259450309</v>
      </c>
      <c r="Y14" s="171">
        <f>('General Liability'!BH$25*$BI14)/Assumptions!$B$7</f>
        <v>3728.8996259450309</v>
      </c>
      <c r="Z14" s="171">
        <f>('General Liability'!BI$25*$BI14)/Assumptions!$B$7</f>
        <v>3728.8996259450309</v>
      </c>
      <c r="AA14" s="171">
        <f>('General Liability'!BJ$25*$BI14)/Assumptions!$B$7</f>
        <v>3728.8996259450309</v>
      </c>
      <c r="AB14" s="171">
        <f>('General Liability'!BK$25*$BI14)/Assumptions!$B$7</f>
        <v>3728.8996259450309</v>
      </c>
      <c r="AC14" s="171">
        <f>('General Liability'!BL$25*$BI14)/Assumptions!$B$7</f>
        <v>3728.8996259450309</v>
      </c>
      <c r="AD14" s="171">
        <f>('General Liability'!BM$25*$BI14)/Assumptions!$B$7</f>
        <v>3728.8996259450309</v>
      </c>
      <c r="AE14" s="171">
        <f>('General Liability'!BN$25*$BI14)/Assumptions!$B$7</f>
        <v>3728.8996259450309</v>
      </c>
      <c r="AF14" s="171">
        <f>('General Liability'!BO$25*$BI14)/Assumptions!$B$7</f>
        <v>3728.8996259450309</v>
      </c>
      <c r="AG14" s="171">
        <f>('General Liability'!BP$25*$BI14)/Assumptions!$B$7</f>
        <v>4008.5670978909084</v>
      </c>
      <c r="AH14" s="171">
        <f>('General Liability'!BQ$25*$BI14)/Assumptions!$B$7</f>
        <v>4008.5670978909084</v>
      </c>
      <c r="AI14" s="171">
        <f>('General Liability'!BR$25*$BI14)/Assumptions!$B$7</f>
        <v>4008.5670978909084</v>
      </c>
      <c r="AJ14" s="171">
        <f>('General Liability'!BS$25*$BI14)/Assumptions!$B$7</f>
        <v>4008.5670978909084</v>
      </c>
      <c r="AK14" s="171">
        <f>('General Liability'!BT$25*$BI14)/Assumptions!$B$7</f>
        <v>4008.5670978909084</v>
      </c>
      <c r="AL14" s="171">
        <f>('General Liability'!BU$25*$BI14)/Assumptions!$B$7</f>
        <v>4008.5670978909084</v>
      </c>
      <c r="AM14" s="171">
        <f>('General Liability'!BV$25*$BI14)/Assumptions!$B$7</f>
        <v>4008.5670978909084</v>
      </c>
      <c r="AN14" s="171">
        <f>('General Liability'!BW$25*$BI14)/Assumptions!$B$7</f>
        <v>4008.5670978909084</v>
      </c>
      <c r="AO14" s="171">
        <f>('General Liability'!BX$25*$BI14)/Assumptions!$B$7</f>
        <v>4008.5670978909084</v>
      </c>
      <c r="AP14" s="171">
        <f>('General Liability'!BY$25*$BI14)/Assumptions!$B$7</f>
        <v>4008.5670978909084</v>
      </c>
      <c r="AQ14" s="171">
        <f>('General Liability'!BZ$25*$BI14)/Assumptions!$B$7</f>
        <v>4008.5670978909084</v>
      </c>
      <c r="AR14" s="171">
        <f>('General Liability'!CA$25*$BI14)/Assumptions!$B$7</f>
        <v>4008.5670978909084</v>
      </c>
      <c r="AS14" s="171">
        <f>('General Liability'!CB$25*$BI14)/Assumptions!$B$7</f>
        <v>4128.8241108276352</v>
      </c>
      <c r="AT14" s="171">
        <f>('General Liability'!CC$25*$BI14)/Assumptions!$B$7</f>
        <v>4128.8241108276352</v>
      </c>
      <c r="AU14" s="171">
        <f>('General Liability'!CD$25*$BI14)/Assumptions!$B$7</f>
        <v>4128.8241108276352</v>
      </c>
      <c r="AV14" s="171">
        <f>('General Liability'!CE$25*$BI14)/Assumptions!$B$7</f>
        <v>4128.8241108276352</v>
      </c>
      <c r="AW14" s="171">
        <f>('General Liability'!CF$25*$BI14)/Assumptions!$B$7</f>
        <v>4128.8241108276352</v>
      </c>
      <c r="AX14" s="171">
        <f>('General Liability'!CG$25*$BI14)/Assumptions!$B$7</f>
        <v>4128.8241108276352</v>
      </c>
      <c r="AY14" s="171">
        <f>('General Liability'!CH$25*$BI14)/Assumptions!$B$7</f>
        <v>4128.8241108276352</v>
      </c>
      <c r="AZ14" s="171">
        <f>('General Liability'!CI$25*$BI14)/Assumptions!$B$7</f>
        <v>4128.8241108276352</v>
      </c>
      <c r="BA14" s="171">
        <f>('General Liability'!CJ$25*$BI14)/Assumptions!$B$7</f>
        <v>4128.8241108276352</v>
      </c>
      <c r="BB14" s="171">
        <f>('General Liability'!CK$25*$BI14)/Assumptions!$B$7</f>
        <v>4128.8241108276352</v>
      </c>
      <c r="BC14" s="171">
        <f>('General Liability'!CL$25*$BI14)/Assumptions!$B$7</f>
        <v>4128.8241108276352</v>
      </c>
      <c r="BD14" s="171">
        <f>('General Liability'!CM$25*$BI14)/Assumptions!$B$7</f>
        <v>4128.8241108276352</v>
      </c>
      <c r="BE14" s="171">
        <f>('General Liability'!CN$25*$BI14)/Assumptions!$B$7</f>
        <v>4252.6888341524655</v>
      </c>
      <c r="BF14" s="171">
        <f>('General Liability'!CO$25*$BI14)/Assumptions!$B$7</f>
        <v>4252.6888341524655</v>
      </c>
      <c r="BG14" s="171">
        <f>('General Liability'!CP$25*$BI14)/Assumptions!$B$7</f>
        <v>4252.6888341524655</v>
      </c>
      <c r="BI14" s="174">
        <f>SUMIF(Revenue!$P:$P,'GL - Import (CA)'!$F14,Revenue!$G:$G)</f>
        <v>0.28344181365073329</v>
      </c>
    </row>
    <row r="15" spans="1:61" s="173" customFormat="1" ht="12.75" customHeight="1">
      <c r="A15" s="177" t="s">
        <v>465</v>
      </c>
      <c r="B15" s="178"/>
      <c r="C15" s="170" t="str" cm="1">
        <f t="array" ref="C15">IFERROR(INDEX('Legal Entity'!B:B,MATCH('GL - Import (CA)'!F15,'Legal Entity'!A:A,0),0),0)</f>
        <v/>
      </c>
      <c r="D15" s="170" t="str" cm="1">
        <f t="array" ref="D15">IFERROR(INDEX('Legal Entity'!C:C,MATCH(F15,'Legal Entity'!A:A,0),0),0)</f>
        <v>CA</v>
      </c>
      <c r="E15" s="170" t="s">
        <v>631</v>
      </c>
      <c r="F15" s="170" t="s">
        <v>170</v>
      </c>
      <c r="G15" s="170"/>
      <c r="H15" s="171">
        <f>('General Liability'!AQ$25*$BI15)/Assumptions!$B$7</f>
        <v>764.52682335754014</v>
      </c>
      <c r="I15" s="171">
        <f>('General Liability'!AR$25*$BI15)/Assumptions!$B$7</f>
        <v>691.87660804295183</v>
      </c>
      <c r="J15" s="171">
        <f>('General Liability'!AS$25*$BI15)/Assumptions!$B$7</f>
        <v>691.87660804295183</v>
      </c>
      <c r="K15" s="171">
        <f>('General Liability'!AT$25*$BI15)/Assumptions!$B$7</f>
        <v>691.87660804295183</v>
      </c>
      <c r="L15" s="171">
        <f>('General Liability'!AU$25*$BI15)/Assumptions!$B$7</f>
        <v>691.87660804295183</v>
      </c>
      <c r="M15" s="171">
        <f>('General Liability'!AV$25*$BI15)/Assumptions!$B$7</f>
        <v>691.87660804295183</v>
      </c>
      <c r="N15" s="171">
        <f>('General Liability'!AW$25*$BI15)/Assumptions!$B$7</f>
        <v>691.87660804295183</v>
      </c>
      <c r="O15" s="171">
        <f>('General Liability'!AX$25*$BI15)/Assumptions!$B$7</f>
        <v>691.87660804295183</v>
      </c>
      <c r="P15" s="171">
        <f>('General Liability'!AY$25*$BI15)/Assumptions!$B$7</f>
        <v>691.87660804295183</v>
      </c>
      <c r="Q15" s="171">
        <f>('General Liability'!AZ$25*$BI15)/Assumptions!$B$7</f>
        <v>691.87660804295183</v>
      </c>
      <c r="R15" s="171">
        <f>('General Liability'!BA$25*$BI15)/Assumptions!$B$7</f>
        <v>691.87660804295183</v>
      </c>
      <c r="S15" s="171">
        <f>('General Liability'!BB$25*$BI15)/Assumptions!$B$7</f>
        <v>691.87660804295183</v>
      </c>
      <c r="T15" s="171">
        <f>('General Liability'!BC$25*$BI15)/Assumptions!$B$7</f>
        <v>691.87660804295183</v>
      </c>
      <c r="U15" s="171">
        <f>('General Liability'!BD$25*$BI15)/Assumptions!$B$7</f>
        <v>743.76735364617321</v>
      </c>
      <c r="V15" s="171">
        <f>('General Liability'!BE$25*$BI15)/Assumptions!$B$7</f>
        <v>743.76735364617321</v>
      </c>
      <c r="W15" s="171">
        <f>('General Liability'!BF$25*$BI15)/Assumptions!$B$7</f>
        <v>743.76735364617321</v>
      </c>
      <c r="X15" s="171">
        <f>('General Liability'!BG$25*$BI15)/Assumptions!$B$7</f>
        <v>743.76735364617321</v>
      </c>
      <c r="Y15" s="171">
        <f>('General Liability'!BH$25*$BI15)/Assumptions!$B$7</f>
        <v>743.76735364617321</v>
      </c>
      <c r="Z15" s="171">
        <f>('General Liability'!BI$25*$BI15)/Assumptions!$B$7</f>
        <v>743.76735364617321</v>
      </c>
      <c r="AA15" s="171">
        <f>('General Liability'!BJ$25*$BI15)/Assumptions!$B$7</f>
        <v>743.76735364617321</v>
      </c>
      <c r="AB15" s="171">
        <f>('General Liability'!BK$25*$BI15)/Assumptions!$B$7</f>
        <v>743.76735364617321</v>
      </c>
      <c r="AC15" s="171">
        <f>('General Liability'!BL$25*$BI15)/Assumptions!$B$7</f>
        <v>743.76735364617321</v>
      </c>
      <c r="AD15" s="171">
        <f>('General Liability'!BM$25*$BI15)/Assumptions!$B$7</f>
        <v>743.76735364617321</v>
      </c>
      <c r="AE15" s="171">
        <f>('General Liability'!BN$25*$BI15)/Assumptions!$B$7</f>
        <v>743.76735364617321</v>
      </c>
      <c r="AF15" s="171">
        <f>('General Liability'!BO$25*$BI15)/Assumptions!$B$7</f>
        <v>743.76735364617321</v>
      </c>
      <c r="AG15" s="171">
        <f>('General Liability'!BP$25*$BI15)/Assumptions!$B$7</f>
        <v>799.54990516963596</v>
      </c>
      <c r="AH15" s="171">
        <f>('General Liability'!BQ$25*$BI15)/Assumptions!$B$7</f>
        <v>799.54990516963596</v>
      </c>
      <c r="AI15" s="171">
        <f>('General Liability'!BR$25*$BI15)/Assumptions!$B$7</f>
        <v>799.54990516963596</v>
      </c>
      <c r="AJ15" s="171">
        <f>('General Liability'!BS$25*$BI15)/Assumptions!$B$7</f>
        <v>799.54990516963596</v>
      </c>
      <c r="AK15" s="171">
        <f>('General Liability'!BT$25*$BI15)/Assumptions!$B$7</f>
        <v>799.54990516963596</v>
      </c>
      <c r="AL15" s="171">
        <f>('General Liability'!BU$25*$BI15)/Assumptions!$B$7</f>
        <v>799.54990516963596</v>
      </c>
      <c r="AM15" s="171">
        <f>('General Liability'!BV$25*$BI15)/Assumptions!$B$7</f>
        <v>799.54990516963596</v>
      </c>
      <c r="AN15" s="171">
        <f>('General Liability'!BW$25*$BI15)/Assumptions!$B$7</f>
        <v>799.54990516963596</v>
      </c>
      <c r="AO15" s="171">
        <f>('General Liability'!BX$25*$BI15)/Assumptions!$B$7</f>
        <v>799.54990516963596</v>
      </c>
      <c r="AP15" s="171">
        <f>('General Liability'!BY$25*$BI15)/Assumptions!$B$7</f>
        <v>799.54990516963596</v>
      </c>
      <c r="AQ15" s="171">
        <f>('General Liability'!BZ$25*$BI15)/Assumptions!$B$7</f>
        <v>799.54990516963596</v>
      </c>
      <c r="AR15" s="171">
        <f>('General Liability'!CA$25*$BI15)/Assumptions!$B$7</f>
        <v>799.54990516963596</v>
      </c>
      <c r="AS15" s="171">
        <f>('General Liability'!CB$25*$BI15)/Assumptions!$B$7</f>
        <v>823.53640232472503</v>
      </c>
      <c r="AT15" s="171">
        <f>('General Liability'!CC$25*$BI15)/Assumptions!$B$7</f>
        <v>823.53640232472503</v>
      </c>
      <c r="AU15" s="171">
        <f>('General Liability'!CD$25*$BI15)/Assumptions!$B$7</f>
        <v>823.53640232472503</v>
      </c>
      <c r="AV15" s="171">
        <f>('General Liability'!CE$25*$BI15)/Assumptions!$B$7</f>
        <v>823.53640232472503</v>
      </c>
      <c r="AW15" s="171">
        <f>('General Liability'!CF$25*$BI15)/Assumptions!$B$7</f>
        <v>823.53640232472503</v>
      </c>
      <c r="AX15" s="171">
        <f>('General Liability'!CG$25*$BI15)/Assumptions!$B$7</f>
        <v>823.53640232472503</v>
      </c>
      <c r="AY15" s="171">
        <f>('General Liability'!CH$25*$BI15)/Assumptions!$B$7</f>
        <v>823.53640232472503</v>
      </c>
      <c r="AZ15" s="171">
        <f>('General Liability'!CI$25*$BI15)/Assumptions!$B$7</f>
        <v>823.53640232472503</v>
      </c>
      <c r="BA15" s="171">
        <f>('General Liability'!CJ$25*$BI15)/Assumptions!$B$7</f>
        <v>823.53640232472503</v>
      </c>
      <c r="BB15" s="171">
        <f>('General Liability'!CK$25*$BI15)/Assumptions!$B$7</f>
        <v>823.53640232472503</v>
      </c>
      <c r="BC15" s="171">
        <f>('General Liability'!CL$25*$BI15)/Assumptions!$B$7</f>
        <v>823.53640232472503</v>
      </c>
      <c r="BD15" s="171">
        <f>('General Liability'!CM$25*$BI15)/Assumptions!$B$7</f>
        <v>823.53640232472503</v>
      </c>
      <c r="BE15" s="171">
        <f>('General Liability'!CN$25*$BI15)/Assumptions!$B$7</f>
        <v>848.24249439446703</v>
      </c>
      <c r="BF15" s="171">
        <f>('General Liability'!CO$25*$BI15)/Assumptions!$B$7</f>
        <v>848.24249439446703</v>
      </c>
      <c r="BG15" s="171">
        <f>('General Liability'!CP$25*$BI15)/Assumptions!$B$7</f>
        <v>848.24249439446703</v>
      </c>
      <c r="BI15" s="174">
        <f>SUMIF(Revenue!$P:$P,'GL - Import (CA)'!$F15,Revenue!$G:$G)</f>
        <v>5.6535382766772634E-2</v>
      </c>
    </row>
    <row r="16" spans="1:61" s="173" customFormat="1" ht="12.75" customHeight="1">
      <c r="A16" s="177" t="s">
        <v>465</v>
      </c>
      <c r="B16" s="178"/>
      <c r="C16" s="170" t="str" cm="1">
        <f t="array" ref="C16">IFERROR(INDEX('Legal Entity'!B:B,MATCH('GL - Import (CA)'!F16,'Legal Entity'!A:A,0),0),0)</f>
        <v>1310 - Corix Utilities Inc.</v>
      </c>
      <c r="D16" s="170" t="str" cm="1">
        <f t="array" ref="D16">IFERROR(INDEX('Legal Entity'!C:C,MATCH(F16,'Legal Entity'!A:A,0),0),0)</f>
        <v>CA</v>
      </c>
      <c r="E16" s="170" t="s">
        <v>631</v>
      </c>
      <c r="F16" s="170" t="s">
        <v>116</v>
      </c>
      <c r="G16" s="170"/>
      <c r="H16" s="171">
        <f>('General Liability'!AQ$25*$BI16)/Assumptions!$B$7</f>
        <v>92.821299596592752</v>
      </c>
      <c r="I16" s="171">
        <f>('General Liability'!AR$25*$BI16)/Assumptions!$B$7</f>
        <v>84.000827645252585</v>
      </c>
      <c r="J16" s="171">
        <f>('General Liability'!AS$25*$BI16)/Assumptions!$B$7</f>
        <v>84.000827645252585</v>
      </c>
      <c r="K16" s="171">
        <f>('General Liability'!AT$25*$BI16)/Assumptions!$B$7</f>
        <v>84.000827645252585</v>
      </c>
      <c r="L16" s="171">
        <f>('General Liability'!AU$25*$BI16)/Assumptions!$B$7</f>
        <v>84.000827645252585</v>
      </c>
      <c r="M16" s="171">
        <f>('General Liability'!AV$25*$BI16)/Assumptions!$B$7</f>
        <v>84.000827645252585</v>
      </c>
      <c r="N16" s="171">
        <f>('General Liability'!AW$25*$BI16)/Assumptions!$B$7</f>
        <v>84.000827645252585</v>
      </c>
      <c r="O16" s="171">
        <f>('General Liability'!AX$25*$BI16)/Assumptions!$B$7</f>
        <v>84.000827645252585</v>
      </c>
      <c r="P16" s="171">
        <f>('General Liability'!AY$25*$BI16)/Assumptions!$B$7</f>
        <v>84.000827645252585</v>
      </c>
      <c r="Q16" s="171">
        <f>('General Liability'!AZ$25*$BI16)/Assumptions!$B$7</f>
        <v>84.000827645252585</v>
      </c>
      <c r="R16" s="171">
        <f>('General Liability'!BA$25*$BI16)/Assumptions!$B$7</f>
        <v>84.000827645252585</v>
      </c>
      <c r="S16" s="171">
        <f>('General Liability'!BB$25*$BI16)/Assumptions!$B$7</f>
        <v>84.000827645252585</v>
      </c>
      <c r="T16" s="171">
        <f>('General Liability'!BC$25*$BI16)/Assumptions!$B$7</f>
        <v>84.000827645252585</v>
      </c>
      <c r="U16" s="171">
        <f>('General Liability'!BD$25*$BI16)/Assumptions!$B$7</f>
        <v>90.30088971864653</v>
      </c>
      <c r="V16" s="171">
        <f>('General Liability'!BE$25*$BI16)/Assumptions!$B$7</f>
        <v>90.30088971864653</v>
      </c>
      <c r="W16" s="171">
        <f>('General Liability'!BF$25*$BI16)/Assumptions!$B$7</f>
        <v>90.30088971864653</v>
      </c>
      <c r="X16" s="171">
        <f>('General Liability'!BG$25*$BI16)/Assumptions!$B$7</f>
        <v>90.30088971864653</v>
      </c>
      <c r="Y16" s="171">
        <f>('General Liability'!BH$25*$BI16)/Assumptions!$B$7</f>
        <v>90.30088971864653</v>
      </c>
      <c r="Z16" s="171">
        <f>('General Liability'!BI$25*$BI16)/Assumptions!$B$7</f>
        <v>90.30088971864653</v>
      </c>
      <c r="AA16" s="171">
        <f>('General Liability'!BJ$25*$BI16)/Assumptions!$B$7</f>
        <v>90.30088971864653</v>
      </c>
      <c r="AB16" s="171">
        <f>('General Liability'!BK$25*$BI16)/Assumptions!$B$7</f>
        <v>90.30088971864653</v>
      </c>
      <c r="AC16" s="171">
        <f>('General Liability'!BL$25*$BI16)/Assumptions!$B$7</f>
        <v>90.30088971864653</v>
      </c>
      <c r="AD16" s="171">
        <f>('General Liability'!BM$25*$BI16)/Assumptions!$B$7</f>
        <v>90.30088971864653</v>
      </c>
      <c r="AE16" s="171">
        <f>('General Liability'!BN$25*$BI16)/Assumptions!$B$7</f>
        <v>90.30088971864653</v>
      </c>
      <c r="AF16" s="171">
        <f>('General Liability'!BO$25*$BI16)/Assumptions!$B$7</f>
        <v>90.30088971864653</v>
      </c>
      <c r="AG16" s="171">
        <f>('General Liability'!BP$25*$BI16)/Assumptions!$B$7</f>
        <v>97.073456447544999</v>
      </c>
      <c r="AH16" s="171">
        <f>('General Liability'!BQ$25*$BI16)/Assumptions!$B$7</f>
        <v>97.073456447544999</v>
      </c>
      <c r="AI16" s="171">
        <f>('General Liability'!BR$25*$BI16)/Assumptions!$B$7</f>
        <v>97.073456447544999</v>
      </c>
      <c r="AJ16" s="171">
        <f>('General Liability'!BS$25*$BI16)/Assumptions!$B$7</f>
        <v>97.073456447544999</v>
      </c>
      <c r="AK16" s="171">
        <f>('General Liability'!BT$25*$BI16)/Assumptions!$B$7</f>
        <v>97.073456447544999</v>
      </c>
      <c r="AL16" s="171">
        <f>('General Liability'!BU$25*$BI16)/Assumptions!$B$7</f>
        <v>97.073456447544999</v>
      </c>
      <c r="AM16" s="171">
        <f>('General Liability'!BV$25*$BI16)/Assumptions!$B$7</f>
        <v>97.073456447544999</v>
      </c>
      <c r="AN16" s="171">
        <f>('General Liability'!BW$25*$BI16)/Assumptions!$B$7</f>
        <v>97.073456447544999</v>
      </c>
      <c r="AO16" s="171">
        <f>('General Liability'!BX$25*$BI16)/Assumptions!$B$7</f>
        <v>97.073456447544999</v>
      </c>
      <c r="AP16" s="171">
        <f>('General Liability'!BY$25*$BI16)/Assumptions!$B$7</f>
        <v>97.073456447544999</v>
      </c>
      <c r="AQ16" s="171">
        <f>('General Liability'!BZ$25*$BI16)/Assumptions!$B$7</f>
        <v>97.073456447544999</v>
      </c>
      <c r="AR16" s="171">
        <f>('General Liability'!CA$25*$BI16)/Assumptions!$B$7</f>
        <v>97.073456447544999</v>
      </c>
      <c r="AS16" s="171">
        <f>('General Liability'!CB$25*$BI16)/Assumptions!$B$7</f>
        <v>99.985660140971362</v>
      </c>
      <c r="AT16" s="171">
        <f>('General Liability'!CC$25*$BI16)/Assumptions!$B$7</f>
        <v>99.985660140971362</v>
      </c>
      <c r="AU16" s="171">
        <f>('General Liability'!CD$25*$BI16)/Assumptions!$B$7</f>
        <v>99.985660140971362</v>
      </c>
      <c r="AV16" s="171">
        <f>('General Liability'!CE$25*$BI16)/Assumptions!$B$7</f>
        <v>99.985660140971362</v>
      </c>
      <c r="AW16" s="171">
        <f>('General Liability'!CF$25*$BI16)/Assumptions!$B$7</f>
        <v>99.985660140971362</v>
      </c>
      <c r="AX16" s="171">
        <f>('General Liability'!CG$25*$BI16)/Assumptions!$B$7</f>
        <v>99.985660140971362</v>
      </c>
      <c r="AY16" s="171">
        <f>('General Liability'!CH$25*$BI16)/Assumptions!$B$7</f>
        <v>99.985660140971362</v>
      </c>
      <c r="AZ16" s="171">
        <f>('General Liability'!CI$25*$BI16)/Assumptions!$B$7</f>
        <v>99.985660140971362</v>
      </c>
      <c r="BA16" s="171">
        <f>('General Liability'!CJ$25*$BI16)/Assumptions!$B$7</f>
        <v>99.985660140971362</v>
      </c>
      <c r="BB16" s="171">
        <f>('General Liability'!CK$25*$BI16)/Assumptions!$B$7</f>
        <v>99.985660140971362</v>
      </c>
      <c r="BC16" s="171">
        <f>('General Liability'!CL$25*$BI16)/Assumptions!$B$7</f>
        <v>99.985660140971362</v>
      </c>
      <c r="BD16" s="171">
        <f>('General Liability'!CM$25*$BI16)/Assumptions!$B$7</f>
        <v>99.985660140971362</v>
      </c>
      <c r="BE16" s="171">
        <f>('General Liability'!CN$25*$BI16)/Assumptions!$B$7</f>
        <v>102.98522994520052</v>
      </c>
      <c r="BF16" s="171">
        <f>('General Liability'!CO$25*$BI16)/Assumptions!$B$7</f>
        <v>102.98522994520052</v>
      </c>
      <c r="BG16" s="171">
        <f>('General Liability'!CP$25*$BI16)/Assumptions!$B$7</f>
        <v>102.98522994520052</v>
      </c>
      <c r="BI16" s="174">
        <f>SUMIF(Revenue!$P:$P,'GL - Import (CA)'!$F16,Revenue!$G:$G)</f>
        <v>6.8639680666227002E-3</v>
      </c>
    </row>
    <row r="17" spans="1:61" s="173" customFormat="1" ht="12.75" customHeight="1">
      <c r="A17" s="177" t="s">
        <v>465</v>
      </c>
      <c r="B17" s="178"/>
      <c r="C17" s="170" cm="1">
        <f t="array" ref="C17">IFERROR(INDEX('Legal Entity'!B:B,MATCH('GL - Import (CA)'!F17,'Legal Entity'!A:A,0),0),0)</f>
        <v>0</v>
      </c>
      <c r="D17" s="170" t="str" cm="1">
        <f t="array" ref="D17">IFERROR(INDEX('Legal Entity'!C:C,MATCH(F17,'Legal Entity'!A:A,0),0),0)</f>
        <v>CA</v>
      </c>
      <c r="E17" s="170" t="s">
        <v>631</v>
      </c>
      <c r="F17" s="170" t="s">
        <v>112</v>
      </c>
      <c r="G17" s="170"/>
      <c r="H17" s="171">
        <f>('General Liability'!AQ$25*$BI17)/Assumptions!$B$7</f>
        <v>433.98904169210795</v>
      </c>
      <c r="I17" s="171">
        <f>('General Liability'!AR$25*$BI17)/Assumptions!$B$7</f>
        <v>392.74863473733666</v>
      </c>
      <c r="J17" s="171">
        <f>('General Liability'!AS$25*$BI17)/Assumptions!$B$7</f>
        <v>392.74863473733666</v>
      </c>
      <c r="K17" s="171">
        <f>('General Liability'!AT$25*$BI17)/Assumptions!$B$7</f>
        <v>392.74863473733666</v>
      </c>
      <c r="L17" s="171">
        <f>('General Liability'!AU$25*$BI17)/Assumptions!$B$7</f>
        <v>392.74863473733666</v>
      </c>
      <c r="M17" s="171">
        <f>('General Liability'!AV$25*$BI17)/Assumptions!$B$7</f>
        <v>392.74863473733666</v>
      </c>
      <c r="N17" s="171">
        <f>('General Liability'!AW$25*$BI17)/Assumptions!$B$7</f>
        <v>392.74863473733666</v>
      </c>
      <c r="O17" s="171">
        <f>('General Liability'!AX$25*$BI17)/Assumptions!$B$7</f>
        <v>392.74863473733666</v>
      </c>
      <c r="P17" s="171">
        <f>('General Liability'!AY$25*$BI17)/Assumptions!$B$7</f>
        <v>392.74863473733666</v>
      </c>
      <c r="Q17" s="171">
        <f>('General Liability'!AZ$25*$BI17)/Assumptions!$B$7</f>
        <v>392.74863473733666</v>
      </c>
      <c r="R17" s="171">
        <f>('General Liability'!BA$25*$BI17)/Assumptions!$B$7</f>
        <v>392.74863473733666</v>
      </c>
      <c r="S17" s="171">
        <f>('General Liability'!BB$25*$BI17)/Assumptions!$B$7</f>
        <v>392.74863473733666</v>
      </c>
      <c r="T17" s="171">
        <f>('General Liability'!BC$25*$BI17)/Assumptions!$B$7</f>
        <v>392.74863473733666</v>
      </c>
      <c r="U17" s="171">
        <f>('General Liability'!BD$25*$BI17)/Assumptions!$B$7</f>
        <v>422.20478234263692</v>
      </c>
      <c r="V17" s="171">
        <f>('General Liability'!BE$25*$BI17)/Assumptions!$B$7</f>
        <v>422.20478234263692</v>
      </c>
      <c r="W17" s="171">
        <f>('General Liability'!BF$25*$BI17)/Assumptions!$B$7</f>
        <v>422.20478234263692</v>
      </c>
      <c r="X17" s="171">
        <f>('General Liability'!BG$25*$BI17)/Assumptions!$B$7</f>
        <v>422.20478234263692</v>
      </c>
      <c r="Y17" s="171">
        <f>('General Liability'!BH$25*$BI17)/Assumptions!$B$7</f>
        <v>422.20478234263692</v>
      </c>
      <c r="Z17" s="171">
        <f>('General Liability'!BI$25*$BI17)/Assumptions!$B$7</f>
        <v>422.20478234263692</v>
      </c>
      <c r="AA17" s="171">
        <f>('General Liability'!BJ$25*$BI17)/Assumptions!$B$7</f>
        <v>422.20478234263692</v>
      </c>
      <c r="AB17" s="171">
        <f>('General Liability'!BK$25*$BI17)/Assumptions!$B$7</f>
        <v>422.20478234263692</v>
      </c>
      <c r="AC17" s="171">
        <f>('General Liability'!BL$25*$BI17)/Assumptions!$B$7</f>
        <v>422.20478234263692</v>
      </c>
      <c r="AD17" s="171">
        <f>('General Liability'!BM$25*$BI17)/Assumptions!$B$7</f>
        <v>422.20478234263692</v>
      </c>
      <c r="AE17" s="171">
        <f>('General Liability'!BN$25*$BI17)/Assumptions!$B$7</f>
        <v>422.20478234263692</v>
      </c>
      <c r="AF17" s="171">
        <f>('General Liability'!BO$25*$BI17)/Assumptions!$B$7</f>
        <v>422.20478234263692</v>
      </c>
      <c r="AG17" s="171">
        <f>('General Liability'!BP$25*$BI17)/Assumptions!$B$7</f>
        <v>453.87014101833461</v>
      </c>
      <c r="AH17" s="171">
        <f>('General Liability'!BQ$25*$BI17)/Assumptions!$B$7</f>
        <v>453.87014101833461</v>
      </c>
      <c r="AI17" s="171">
        <f>('General Liability'!BR$25*$BI17)/Assumptions!$B$7</f>
        <v>453.87014101833461</v>
      </c>
      <c r="AJ17" s="171">
        <f>('General Liability'!BS$25*$BI17)/Assumptions!$B$7</f>
        <v>453.87014101833461</v>
      </c>
      <c r="AK17" s="171">
        <f>('General Liability'!BT$25*$BI17)/Assumptions!$B$7</f>
        <v>453.87014101833461</v>
      </c>
      <c r="AL17" s="171">
        <f>('General Liability'!BU$25*$BI17)/Assumptions!$B$7</f>
        <v>453.87014101833461</v>
      </c>
      <c r="AM17" s="171">
        <f>('General Liability'!BV$25*$BI17)/Assumptions!$B$7</f>
        <v>453.87014101833461</v>
      </c>
      <c r="AN17" s="171">
        <f>('General Liability'!BW$25*$BI17)/Assumptions!$B$7</f>
        <v>453.87014101833461</v>
      </c>
      <c r="AO17" s="171">
        <f>('General Liability'!BX$25*$BI17)/Assumptions!$B$7</f>
        <v>453.87014101833461</v>
      </c>
      <c r="AP17" s="171">
        <f>('General Liability'!BY$25*$BI17)/Assumptions!$B$7</f>
        <v>453.87014101833461</v>
      </c>
      <c r="AQ17" s="171">
        <f>('General Liability'!BZ$25*$BI17)/Assumptions!$B$7</f>
        <v>453.87014101833461</v>
      </c>
      <c r="AR17" s="171">
        <f>('General Liability'!CA$25*$BI17)/Assumptions!$B$7</f>
        <v>453.87014101833461</v>
      </c>
      <c r="AS17" s="171">
        <f>('General Liability'!CB$25*$BI17)/Assumptions!$B$7</f>
        <v>467.48624524888464</v>
      </c>
      <c r="AT17" s="171">
        <f>('General Liability'!CC$25*$BI17)/Assumptions!$B$7</f>
        <v>467.48624524888464</v>
      </c>
      <c r="AU17" s="171">
        <f>('General Liability'!CD$25*$BI17)/Assumptions!$B$7</f>
        <v>467.48624524888464</v>
      </c>
      <c r="AV17" s="171">
        <f>('General Liability'!CE$25*$BI17)/Assumptions!$B$7</f>
        <v>467.48624524888464</v>
      </c>
      <c r="AW17" s="171">
        <f>('General Liability'!CF$25*$BI17)/Assumptions!$B$7</f>
        <v>467.48624524888464</v>
      </c>
      <c r="AX17" s="171">
        <f>('General Liability'!CG$25*$BI17)/Assumptions!$B$7</f>
        <v>467.48624524888464</v>
      </c>
      <c r="AY17" s="171">
        <f>('General Liability'!CH$25*$BI17)/Assumptions!$B$7</f>
        <v>467.48624524888464</v>
      </c>
      <c r="AZ17" s="171">
        <f>('General Liability'!CI$25*$BI17)/Assumptions!$B$7</f>
        <v>467.48624524888464</v>
      </c>
      <c r="BA17" s="171">
        <f>('General Liability'!CJ$25*$BI17)/Assumptions!$B$7</f>
        <v>467.48624524888464</v>
      </c>
      <c r="BB17" s="171">
        <f>('General Liability'!CK$25*$BI17)/Assumptions!$B$7</f>
        <v>467.48624524888464</v>
      </c>
      <c r="BC17" s="171">
        <f>('General Liability'!CL$25*$BI17)/Assumptions!$B$7</f>
        <v>467.48624524888464</v>
      </c>
      <c r="BD17" s="171">
        <f>('General Liability'!CM$25*$BI17)/Assumptions!$B$7</f>
        <v>467.48624524888464</v>
      </c>
      <c r="BE17" s="171">
        <f>('General Liability'!CN$25*$BI17)/Assumptions!$B$7</f>
        <v>481.5108326063513</v>
      </c>
      <c r="BF17" s="171">
        <f>('General Liability'!CO$25*$BI17)/Assumptions!$B$7</f>
        <v>481.5108326063513</v>
      </c>
      <c r="BG17" s="171">
        <f>('General Liability'!CP$25*$BI17)/Assumptions!$B$7</f>
        <v>481.5108326063513</v>
      </c>
      <c r="BI17" s="174">
        <f>SUMIF(Revenue!$P:$P,'GL - Import (CA)'!$F17,Revenue!$G:$G)</f>
        <v>3.2092708638914218E-2</v>
      </c>
    </row>
    <row r="18" spans="1:61" s="173" customFormat="1" ht="12.75" customHeight="1">
      <c r="A18" s="177" t="s">
        <v>465</v>
      </c>
      <c r="B18" s="178"/>
      <c r="C18" s="170" cm="1">
        <f t="array" ref="C18">IFERROR(INDEX('Legal Entity'!B:B,MATCH('GL - Import (CA)'!F18,'Legal Entity'!A:A,0),0),0)</f>
        <v>0</v>
      </c>
      <c r="D18" s="170" t="str" cm="1">
        <f t="array" ref="D18">IFERROR(INDEX('Legal Entity'!C:C,MATCH(F18,'Legal Entity'!A:A,0),0),0)</f>
        <v>CA</v>
      </c>
      <c r="E18" s="170" t="s">
        <v>631</v>
      </c>
      <c r="F18" s="170" t="s">
        <v>108</v>
      </c>
      <c r="G18" s="170"/>
      <c r="H18" s="171">
        <f>('General Liability'!AQ$25*$BI18)/Assumptions!$B$7</f>
        <v>78.823908929797511</v>
      </c>
      <c r="I18" s="171">
        <f>('General Liability'!AR$25*$BI18)/Assumptions!$B$7</f>
        <v>71.333558322426882</v>
      </c>
      <c r="J18" s="171">
        <f>('General Liability'!AS$25*$BI18)/Assumptions!$B$7</f>
        <v>71.333558322426882</v>
      </c>
      <c r="K18" s="171">
        <f>('General Liability'!AT$25*$BI18)/Assumptions!$B$7</f>
        <v>71.333558322426882</v>
      </c>
      <c r="L18" s="171">
        <f>('General Liability'!AU$25*$BI18)/Assumptions!$B$7</f>
        <v>71.333558322426882</v>
      </c>
      <c r="M18" s="171">
        <f>('General Liability'!AV$25*$BI18)/Assumptions!$B$7</f>
        <v>71.333558322426882</v>
      </c>
      <c r="N18" s="171">
        <f>('General Liability'!AW$25*$BI18)/Assumptions!$B$7</f>
        <v>71.333558322426882</v>
      </c>
      <c r="O18" s="171">
        <f>('General Liability'!AX$25*$BI18)/Assumptions!$B$7</f>
        <v>71.333558322426882</v>
      </c>
      <c r="P18" s="171">
        <f>('General Liability'!AY$25*$BI18)/Assumptions!$B$7</f>
        <v>71.333558322426882</v>
      </c>
      <c r="Q18" s="171">
        <f>('General Liability'!AZ$25*$BI18)/Assumptions!$B$7</f>
        <v>71.333558322426882</v>
      </c>
      <c r="R18" s="171">
        <f>('General Liability'!BA$25*$BI18)/Assumptions!$B$7</f>
        <v>71.333558322426882</v>
      </c>
      <c r="S18" s="171">
        <f>('General Liability'!BB$25*$BI18)/Assumptions!$B$7</f>
        <v>71.333558322426882</v>
      </c>
      <c r="T18" s="171">
        <f>('General Liability'!BC$25*$BI18)/Assumptions!$B$7</f>
        <v>71.333558322426882</v>
      </c>
      <c r="U18" s="171">
        <f>('General Liability'!BD$25*$BI18)/Assumptions!$B$7</f>
        <v>76.683575196608885</v>
      </c>
      <c r="V18" s="171">
        <f>('General Liability'!BE$25*$BI18)/Assumptions!$B$7</f>
        <v>76.683575196608885</v>
      </c>
      <c r="W18" s="171">
        <f>('General Liability'!BF$25*$BI18)/Assumptions!$B$7</f>
        <v>76.683575196608885</v>
      </c>
      <c r="X18" s="171">
        <f>('General Liability'!BG$25*$BI18)/Assumptions!$B$7</f>
        <v>76.683575196608885</v>
      </c>
      <c r="Y18" s="171">
        <f>('General Liability'!BH$25*$BI18)/Assumptions!$B$7</f>
        <v>76.683575196608885</v>
      </c>
      <c r="Z18" s="171">
        <f>('General Liability'!BI$25*$BI18)/Assumptions!$B$7</f>
        <v>76.683575196608885</v>
      </c>
      <c r="AA18" s="171">
        <f>('General Liability'!BJ$25*$BI18)/Assumptions!$B$7</f>
        <v>76.683575196608885</v>
      </c>
      <c r="AB18" s="171">
        <f>('General Liability'!BK$25*$BI18)/Assumptions!$B$7</f>
        <v>76.683575196608885</v>
      </c>
      <c r="AC18" s="171">
        <f>('General Liability'!BL$25*$BI18)/Assumptions!$B$7</f>
        <v>76.683575196608885</v>
      </c>
      <c r="AD18" s="171">
        <f>('General Liability'!BM$25*$BI18)/Assumptions!$B$7</f>
        <v>76.683575196608885</v>
      </c>
      <c r="AE18" s="171">
        <f>('General Liability'!BN$25*$BI18)/Assumptions!$B$7</f>
        <v>76.683575196608885</v>
      </c>
      <c r="AF18" s="171">
        <f>('General Liability'!BO$25*$BI18)/Assumptions!$B$7</f>
        <v>76.683575196608885</v>
      </c>
      <c r="AG18" s="171">
        <f>('General Liability'!BP$25*$BI18)/Assumptions!$B$7</f>
        <v>82.434843336354547</v>
      </c>
      <c r="AH18" s="171">
        <f>('General Liability'!BQ$25*$BI18)/Assumptions!$B$7</f>
        <v>82.434843336354547</v>
      </c>
      <c r="AI18" s="171">
        <f>('General Liability'!BR$25*$BI18)/Assumptions!$B$7</f>
        <v>82.434843336354547</v>
      </c>
      <c r="AJ18" s="171">
        <f>('General Liability'!BS$25*$BI18)/Assumptions!$B$7</f>
        <v>82.434843336354547</v>
      </c>
      <c r="AK18" s="171">
        <f>('General Liability'!BT$25*$BI18)/Assumptions!$B$7</f>
        <v>82.434843336354547</v>
      </c>
      <c r="AL18" s="171">
        <f>('General Liability'!BU$25*$BI18)/Assumptions!$B$7</f>
        <v>82.434843336354547</v>
      </c>
      <c r="AM18" s="171">
        <f>('General Liability'!BV$25*$BI18)/Assumptions!$B$7</f>
        <v>82.434843336354547</v>
      </c>
      <c r="AN18" s="171">
        <f>('General Liability'!BW$25*$BI18)/Assumptions!$B$7</f>
        <v>82.434843336354547</v>
      </c>
      <c r="AO18" s="171">
        <f>('General Liability'!BX$25*$BI18)/Assumptions!$B$7</f>
        <v>82.434843336354547</v>
      </c>
      <c r="AP18" s="171">
        <f>('General Liability'!BY$25*$BI18)/Assumptions!$B$7</f>
        <v>82.434843336354547</v>
      </c>
      <c r="AQ18" s="171">
        <f>('General Liability'!BZ$25*$BI18)/Assumptions!$B$7</f>
        <v>82.434843336354547</v>
      </c>
      <c r="AR18" s="171">
        <f>('General Liability'!CA$25*$BI18)/Assumptions!$B$7</f>
        <v>82.434843336354547</v>
      </c>
      <c r="AS18" s="171">
        <f>('General Liability'!CB$25*$BI18)/Assumptions!$B$7</f>
        <v>84.907888636445179</v>
      </c>
      <c r="AT18" s="171">
        <f>('General Liability'!CC$25*$BI18)/Assumptions!$B$7</f>
        <v>84.907888636445179</v>
      </c>
      <c r="AU18" s="171">
        <f>('General Liability'!CD$25*$BI18)/Assumptions!$B$7</f>
        <v>84.907888636445179</v>
      </c>
      <c r="AV18" s="171">
        <f>('General Liability'!CE$25*$BI18)/Assumptions!$B$7</f>
        <v>84.907888636445179</v>
      </c>
      <c r="AW18" s="171">
        <f>('General Liability'!CF$25*$BI18)/Assumptions!$B$7</f>
        <v>84.907888636445179</v>
      </c>
      <c r="AX18" s="171">
        <f>('General Liability'!CG$25*$BI18)/Assumptions!$B$7</f>
        <v>84.907888636445179</v>
      </c>
      <c r="AY18" s="171">
        <f>('General Liability'!CH$25*$BI18)/Assumptions!$B$7</f>
        <v>84.907888636445179</v>
      </c>
      <c r="AZ18" s="171">
        <f>('General Liability'!CI$25*$BI18)/Assumptions!$B$7</f>
        <v>84.907888636445179</v>
      </c>
      <c r="BA18" s="171">
        <f>('General Liability'!CJ$25*$BI18)/Assumptions!$B$7</f>
        <v>84.907888636445179</v>
      </c>
      <c r="BB18" s="171">
        <f>('General Liability'!CK$25*$BI18)/Assumptions!$B$7</f>
        <v>84.907888636445179</v>
      </c>
      <c r="BC18" s="171">
        <f>('General Liability'!CL$25*$BI18)/Assumptions!$B$7</f>
        <v>84.907888636445179</v>
      </c>
      <c r="BD18" s="171">
        <f>('General Liability'!CM$25*$BI18)/Assumptions!$B$7</f>
        <v>84.907888636445179</v>
      </c>
      <c r="BE18" s="171">
        <f>('General Liability'!CN$25*$BI18)/Assumptions!$B$7</f>
        <v>87.455125295538551</v>
      </c>
      <c r="BF18" s="171">
        <f>('General Liability'!CO$25*$BI18)/Assumptions!$B$7</f>
        <v>87.455125295538551</v>
      </c>
      <c r="BG18" s="171">
        <f>('General Liability'!CP$25*$BI18)/Assumptions!$B$7</f>
        <v>87.455125295538551</v>
      </c>
      <c r="BI18" s="174">
        <f>SUMIF(Revenue!$P:$P,'GL - Import (CA)'!$F18,Revenue!$G:$G)</f>
        <v>5.8288862161154928E-3</v>
      </c>
    </row>
    <row r="19" spans="1:61" s="173" customFormat="1" ht="12.75" customHeight="1">
      <c r="A19" s="177" t="s">
        <v>465</v>
      </c>
      <c r="B19" s="178"/>
      <c r="C19" s="170" cm="1">
        <f t="array" ref="C19">IFERROR(INDEX('Legal Entity'!B:B,MATCH('GL - Import (CA)'!F19,'Legal Entity'!A:A,0),0),0)</f>
        <v>0</v>
      </c>
      <c r="D19" s="170" t="str" cm="1">
        <f t="array" ref="D19">IFERROR(INDEX('Legal Entity'!C:C,MATCH(F19,'Legal Entity'!A:A,0),0),0)</f>
        <v>CA</v>
      </c>
      <c r="E19" s="170" t="s">
        <v>631</v>
      </c>
      <c r="F19" s="170" t="s">
        <v>130</v>
      </c>
      <c r="G19" s="170"/>
      <c r="H19" s="171">
        <f>('General Liability'!AQ$25*$BI19)/Assumptions!$B$7</f>
        <v>95.271676249030506</v>
      </c>
      <c r="I19" s="171">
        <f>('General Liability'!AR$25*$BI19)/Assumptions!$B$7</f>
        <v>86.218353878368717</v>
      </c>
      <c r="J19" s="171">
        <f>('General Liability'!AS$25*$BI19)/Assumptions!$B$7</f>
        <v>86.218353878368717</v>
      </c>
      <c r="K19" s="171">
        <f>('General Liability'!AT$25*$BI19)/Assumptions!$B$7</f>
        <v>86.218353878368717</v>
      </c>
      <c r="L19" s="171">
        <f>('General Liability'!AU$25*$BI19)/Assumptions!$B$7</f>
        <v>86.218353878368717</v>
      </c>
      <c r="M19" s="171">
        <f>('General Liability'!AV$25*$BI19)/Assumptions!$B$7</f>
        <v>86.218353878368717</v>
      </c>
      <c r="N19" s="171">
        <f>('General Liability'!AW$25*$BI19)/Assumptions!$B$7</f>
        <v>86.218353878368717</v>
      </c>
      <c r="O19" s="171">
        <f>('General Liability'!AX$25*$BI19)/Assumptions!$B$7</f>
        <v>86.218353878368717</v>
      </c>
      <c r="P19" s="171">
        <f>('General Liability'!AY$25*$BI19)/Assumptions!$B$7</f>
        <v>86.218353878368717</v>
      </c>
      <c r="Q19" s="171">
        <f>('General Liability'!AZ$25*$BI19)/Assumptions!$B$7</f>
        <v>86.218353878368717</v>
      </c>
      <c r="R19" s="171">
        <f>('General Liability'!BA$25*$BI19)/Assumptions!$B$7</f>
        <v>86.218353878368717</v>
      </c>
      <c r="S19" s="171">
        <f>('General Liability'!BB$25*$BI19)/Assumptions!$B$7</f>
        <v>86.218353878368717</v>
      </c>
      <c r="T19" s="171">
        <f>('General Liability'!BC$25*$BI19)/Assumptions!$B$7</f>
        <v>86.218353878368717</v>
      </c>
      <c r="U19" s="171">
        <f>('General Liability'!BD$25*$BI19)/Assumptions!$B$7</f>
        <v>92.684730419246364</v>
      </c>
      <c r="V19" s="171">
        <f>('General Liability'!BE$25*$BI19)/Assumptions!$B$7</f>
        <v>92.684730419246364</v>
      </c>
      <c r="W19" s="171">
        <f>('General Liability'!BF$25*$BI19)/Assumptions!$B$7</f>
        <v>92.684730419246364</v>
      </c>
      <c r="X19" s="171">
        <f>('General Liability'!BG$25*$BI19)/Assumptions!$B$7</f>
        <v>92.684730419246364</v>
      </c>
      <c r="Y19" s="171">
        <f>('General Liability'!BH$25*$BI19)/Assumptions!$B$7</f>
        <v>92.684730419246364</v>
      </c>
      <c r="Z19" s="171">
        <f>('General Liability'!BI$25*$BI19)/Assumptions!$B$7</f>
        <v>92.684730419246364</v>
      </c>
      <c r="AA19" s="171">
        <f>('General Liability'!BJ$25*$BI19)/Assumptions!$B$7</f>
        <v>92.684730419246364</v>
      </c>
      <c r="AB19" s="171">
        <f>('General Liability'!BK$25*$BI19)/Assumptions!$B$7</f>
        <v>92.684730419246364</v>
      </c>
      <c r="AC19" s="171">
        <f>('General Liability'!BL$25*$BI19)/Assumptions!$B$7</f>
        <v>92.684730419246364</v>
      </c>
      <c r="AD19" s="171">
        <f>('General Liability'!BM$25*$BI19)/Assumptions!$B$7</f>
        <v>92.684730419246364</v>
      </c>
      <c r="AE19" s="171">
        <f>('General Liability'!BN$25*$BI19)/Assumptions!$B$7</f>
        <v>92.684730419246364</v>
      </c>
      <c r="AF19" s="171">
        <f>('General Liability'!BO$25*$BI19)/Assumptions!$B$7</f>
        <v>92.684730419246364</v>
      </c>
      <c r="AG19" s="171">
        <f>('General Liability'!BP$25*$BI19)/Assumptions!$B$7</f>
        <v>99.63608520068982</v>
      </c>
      <c r="AH19" s="171">
        <f>('General Liability'!BQ$25*$BI19)/Assumptions!$B$7</f>
        <v>99.63608520068982</v>
      </c>
      <c r="AI19" s="171">
        <f>('General Liability'!BR$25*$BI19)/Assumptions!$B$7</f>
        <v>99.63608520068982</v>
      </c>
      <c r="AJ19" s="171">
        <f>('General Liability'!BS$25*$BI19)/Assumptions!$B$7</f>
        <v>99.63608520068982</v>
      </c>
      <c r="AK19" s="171">
        <f>('General Liability'!BT$25*$BI19)/Assumptions!$B$7</f>
        <v>99.63608520068982</v>
      </c>
      <c r="AL19" s="171">
        <f>('General Liability'!BU$25*$BI19)/Assumptions!$B$7</f>
        <v>99.63608520068982</v>
      </c>
      <c r="AM19" s="171">
        <f>('General Liability'!BV$25*$BI19)/Assumptions!$B$7</f>
        <v>99.63608520068982</v>
      </c>
      <c r="AN19" s="171">
        <f>('General Liability'!BW$25*$BI19)/Assumptions!$B$7</f>
        <v>99.63608520068982</v>
      </c>
      <c r="AO19" s="171">
        <f>('General Liability'!BX$25*$BI19)/Assumptions!$B$7</f>
        <v>99.63608520068982</v>
      </c>
      <c r="AP19" s="171">
        <f>('General Liability'!BY$25*$BI19)/Assumptions!$B$7</f>
        <v>99.63608520068982</v>
      </c>
      <c r="AQ19" s="171">
        <f>('General Liability'!BZ$25*$BI19)/Assumptions!$B$7</f>
        <v>99.63608520068982</v>
      </c>
      <c r="AR19" s="171">
        <f>('General Liability'!CA$25*$BI19)/Assumptions!$B$7</f>
        <v>99.63608520068982</v>
      </c>
      <c r="AS19" s="171">
        <f>('General Liability'!CB$25*$BI19)/Assumptions!$B$7</f>
        <v>102.62516775671052</v>
      </c>
      <c r="AT19" s="171">
        <f>('General Liability'!CC$25*$BI19)/Assumptions!$B$7</f>
        <v>102.62516775671052</v>
      </c>
      <c r="AU19" s="171">
        <f>('General Liability'!CD$25*$BI19)/Assumptions!$B$7</f>
        <v>102.62516775671052</v>
      </c>
      <c r="AV19" s="171">
        <f>('General Liability'!CE$25*$BI19)/Assumptions!$B$7</f>
        <v>102.62516775671052</v>
      </c>
      <c r="AW19" s="171">
        <f>('General Liability'!CF$25*$BI19)/Assumptions!$B$7</f>
        <v>102.62516775671052</v>
      </c>
      <c r="AX19" s="171">
        <f>('General Liability'!CG$25*$BI19)/Assumptions!$B$7</f>
        <v>102.62516775671052</v>
      </c>
      <c r="AY19" s="171">
        <f>('General Liability'!CH$25*$BI19)/Assumptions!$B$7</f>
        <v>102.62516775671052</v>
      </c>
      <c r="AZ19" s="171">
        <f>('General Liability'!CI$25*$BI19)/Assumptions!$B$7</f>
        <v>102.62516775671052</v>
      </c>
      <c r="BA19" s="171">
        <f>('General Liability'!CJ$25*$BI19)/Assumptions!$B$7</f>
        <v>102.62516775671052</v>
      </c>
      <c r="BB19" s="171">
        <f>('General Liability'!CK$25*$BI19)/Assumptions!$B$7</f>
        <v>102.62516775671052</v>
      </c>
      <c r="BC19" s="171">
        <f>('General Liability'!CL$25*$BI19)/Assumptions!$B$7</f>
        <v>102.62516775671052</v>
      </c>
      <c r="BD19" s="171">
        <f>('General Liability'!CM$25*$BI19)/Assumptions!$B$7</f>
        <v>102.62516775671052</v>
      </c>
      <c r="BE19" s="171">
        <f>('General Liability'!CN$25*$BI19)/Assumptions!$B$7</f>
        <v>105.70392278941186</v>
      </c>
      <c r="BF19" s="171">
        <f>('General Liability'!CO$25*$BI19)/Assumptions!$B$7</f>
        <v>105.70392278941186</v>
      </c>
      <c r="BG19" s="171">
        <f>('General Liability'!CP$25*$BI19)/Assumptions!$B$7</f>
        <v>105.70392278941186</v>
      </c>
      <c r="BI19" s="174">
        <f>SUMIF(Revenue!$P:$P,'GL - Import (CA)'!$F19,Revenue!$G:$G)</f>
        <v>7.0451690104430132E-3</v>
      </c>
    </row>
    <row r="20" spans="1:61" s="173" customFormat="1" ht="12.75" customHeight="1">
      <c r="A20" s="177" t="s">
        <v>465</v>
      </c>
      <c r="B20" s="178"/>
      <c r="C20" s="170" cm="1">
        <f t="array" ref="C20">IFERROR(INDEX('Legal Entity'!B:B,MATCH('GL - Import (CA)'!F20,'Legal Entity'!A:A,0),0),0)</f>
        <v>0</v>
      </c>
      <c r="D20" s="170" t="str" cm="1">
        <f t="array" ref="D20">IFERROR(INDEX('Legal Entity'!C:C,MATCH(F20,'Legal Entity'!A:A,0),0),0)</f>
        <v>CA</v>
      </c>
      <c r="E20" s="170" t="s">
        <v>631</v>
      </c>
      <c r="F20" s="170" t="s">
        <v>113</v>
      </c>
      <c r="G20" s="170"/>
      <c r="H20" s="171">
        <f>('General Liability'!AQ$25*$BI20)/Assumptions!$B$7</f>
        <v>173.16088237616987</v>
      </c>
      <c r="I20" s="171">
        <f>('General Liability'!AR$25*$BI20)/Assumptions!$B$7</f>
        <v>156.70603082047819</v>
      </c>
      <c r="J20" s="171">
        <f>('General Liability'!AS$25*$BI20)/Assumptions!$B$7</f>
        <v>156.70603082047819</v>
      </c>
      <c r="K20" s="171">
        <f>('General Liability'!AT$25*$BI20)/Assumptions!$B$7</f>
        <v>156.70603082047819</v>
      </c>
      <c r="L20" s="171">
        <f>('General Liability'!AU$25*$BI20)/Assumptions!$B$7</f>
        <v>156.70603082047819</v>
      </c>
      <c r="M20" s="171">
        <f>('General Liability'!AV$25*$BI20)/Assumptions!$B$7</f>
        <v>156.70603082047819</v>
      </c>
      <c r="N20" s="171">
        <f>('General Liability'!AW$25*$BI20)/Assumptions!$B$7</f>
        <v>156.70603082047819</v>
      </c>
      <c r="O20" s="171">
        <f>('General Liability'!AX$25*$BI20)/Assumptions!$B$7</f>
        <v>156.70603082047819</v>
      </c>
      <c r="P20" s="171">
        <f>('General Liability'!AY$25*$BI20)/Assumptions!$B$7</f>
        <v>156.70603082047819</v>
      </c>
      <c r="Q20" s="171">
        <f>('General Liability'!AZ$25*$BI20)/Assumptions!$B$7</f>
        <v>156.70603082047819</v>
      </c>
      <c r="R20" s="171">
        <f>('General Liability'!BA$25*$BI20)/Assumptions!$B$7</f>
        <v>156.70603082047819</v>
      </c>
      <c r="S20" s="171">
        <f>('General Liability'!BB$25*$BI20)/Assumptions!$B$7</f>
        <v>156.70603082047819</v>
      </c>
      <c r="T20" s="171">
        <f>('General Liability'!BC$25*$BI20)/Assumptions!$B$7</f>
        <v>156.70603082047819</v>
      </c>
      <c r="U20" s="171">
        <f>('General Liability'!BD$25*$BI20)/Assumptions!$B$7</f>
        <v>168.45898313201405</v>
      </c>
      <c r="V20" s="171">
        <f>('General Liability'!BE$25*$BI20)/Assumptions!$B$7</f>
        <v>168.45898313201405</v>
      </c>
      <c r="W20" s="171">
        <f>('General Liability'!BF$25*$BI20)/Assumptions!$B$7</f>
        <v>168.45898313201405</v>
      </c>
      <c r="X20" s="171">
        <f>('General Liability'!BG$25*$BI20)/Assumptions!$B$7</f>
        <v>168.45898313201405</v>
      </c>
      <c r="Y20" s="171">
        <f>('General Liability'!BH$25*$BI20)/Assumptions!$B$7</f>
        <v>168.45898313201405</v>
      </c>
      <c r="Z20" s="171">
        <f>('General Liability'!BI$25*$BI20)/Assumptions!$B$7</f>
        <v>168.45898313201405</v>
      </c>
      <c r="AA20" s="171">
        <f>('General Liability'!BJ$25*$BI20)/Assumptions!$B$7</f>
        <v>168.45898313201405</v>
      </c>
      <c r="AB20" s="171">
        <f>('General Liability'!BK$25*$BI20)/Assumptions!$B$7</f>
        <v>168.45898313201405</v>
      </c>
      <c r="AC20" s="171">
        <f>('General Liability'!BL$25*$BI20)/Assumptions!$B$7</f>
        <v>168.45898313201405</v>
      </c>
      <c r="AD20" s="171">
        <f>('General Liability'!BM$25*$BI20)/Assumptions!$B$7</f>
        <v>168.45898313201405</v>
      </c>
      <c r="AE20" s="171">
        <f>('General Liability'!BN$25*$BI20)/Assumptions!$B$7</f>
        <v>168.45898313201405</v>
      </c>
      <c r="AF20" s="171">
        <f>('General Liability'!BO$25*$BI20)/Assumptions!$B$7</f>
        <v>168.45898313201405</v>
      </c>
      <c r="AG20" s="171">
        <f>('General Liability'!BP$25*$BI20)/Assumptions!$B$7</f>
        <v>181.09340686691507</v>
      </c>
      <c r="AH20" s="171">
        <f>('General Liability'!BQ$25*$BI20)/Assumptions!$B$7</f>
        <v>181.09340686691507</v>
      </c>
      <c r="AI20" s="171">
        <f>('General Liability'!BR$25*$BI20)/Assumptions!$B$7</f>
        <v>181.09340686691507</v>
      </c>
      <c r="AJ20" s="171">
        <f>('General Liability'!BS$25*$BI20)/Assumptions!$B$7</f>
        <v>181.09340686691507</v>
      </c>
      <c r="AK20" s="171">
        <f>('General Liability'!BT$25*$BI20)/Assumptions!$B$7</f>
        <v>181.09340686691507</v>
      </c>
      <c r="AL20" s="171">
        <f>('General Liability'!BU$25*$BI20)/Assumptions!$B$7</f>
        <v>181.09340686691507</v>
      </c>
      <c r="AM20" s="171">
        <f>('General Liability'!BV$25*$BI20)/Assumptions!$B$7</f>
        <v>181.09340686691507</v>
      </c>
      <c r="AN20" s="171">
        <f>('General Liability'!BW$25*$BI20)/Assumptions!$B$7</f>
        <v>181.09340686691507</v>
      </c>
      <c r="AO20" s="171">
        <f>('General Liability'!BX$25*$BI20)/Assumptions!$B$7</f>
        <v>181.09340686691507</v>
      </c>
      <c r="AP20" s="171">
        <f>('General Liability'!BY$25*$BI20)/Assumptions!$B$7</f>
        <v>181.09340686691507</v>
      </c>
      <c r="AQ20" s="171">
        <f>('General Liability'!BZ$25*$BI20)/Assumptions!$B$7</f>
        <v>181.09340686691507</v>
      </c>
      <c r="AR20" s="171">
        <f>('General Liability'!CA$25*$BI20)/Assumptions!$B$7</f>
        <v>181.09340686691507</v>
      </c>
      <c r="AS20" s="171">
        <f>('General Liability'!CB$25*$BI20)/Assumptions!$B$7</f>
        <v>186.52620907292251</v>
      </c>
      <c r="AT20" s="171">
        <f>('General Liability'!CC$25*$BI20)/Assumptions!$B$7</f>
        <v>186.52620907292251</v>
      </c>
      <c r="AU20" s="171">
        <f>('General Liability'!CD$25*$BI20)/Assumptions!$B$7</f>
        <v>186.52620907292251</v>
      </c>
      <c r="AV20" s="171">
        <f>('General Liability'!CE$25*$BI20)/Assumptions!$B$7</f>
        <v>186.52620907292251</v>
      </c>
      <c r="AW20" s="171">
        <f>('General Liability'!CF$25*$BI20)/Assumptions!$B$7</f>
        <v>186.52620907292251</v>
      </c>
      <c r="AX20" s="171">
        <f>('General Liability'!CG$25*$BI20)/Assumptions!$B$7</f>
        <v>186.52620907292251</v>
      </c>
      <c r="AY20" s="171">
        <f>('General Liability'!CH$25*$BI20)/Assumptions!$B$7</f>
        <v>186.52620907292251</v>
      </c>
      <c r="AZ20" s="171">
        <f>('General Liability'!CI$25*$BI20)/Assumptions!$B$7</f>
        <v>186.52620907292251</v>
      </c>
      <c r="BA20" s="171">
        <f>('General Liability'!CJ$25*$BI20)/Assumptions!$B$7</f>
        <v>186.52620907292251</v>
      </c>
      <c r="BB20" s="171">
        <f>('General Liability'!CK$25*$BI20)/Assumptions!$B$7</f>
        <v>186.52620907292251</v>
      </c>
      <c r="BC20" s="171">
        <f>('General Liability'!CL$25*$BI20)/Assumptions!$B$7</f>
        <v>186.52620907292251</v>
      </c>
      <c r="BD20" s="171">
        <f>('General Liability'!CM$25*$BI20)/Assumptions!$B$7</f>
        <v>186.52620907292251</v>
      </c>
      <c r="BE20" s="171">
        <f>('General Liability'!CN$25*$BI20)/Assumptions!$B$7</f>
        <v>192.12199534511024</v>
      </c>
      <c r="BF20" s="171">
        <f>('General Liability'!CO$25*$BI20)/Assumptions!$B$7</f>
        <v>192.12199534511024</v>
      </c>
      <c r="BG20" s="171">
        <f>('General Liability'!CP$25*$BI20)/Assumptions!$B$7</f>
        <v>192.12199534511024</v>
      </c>
      <c r="BI20" s="174">
        <f>SUMIF(Revenue!$P:$P,'GL - Import (CA)'!$F20,Revenue!$G:$G)</f>
        <v>1.280493563636626E-2</v>
      </c>
    </row>
    <row r="21" spans="1:61" s="173" customFormat="1" ht="12.75" customHeight="1">
      <c r="A21" s="177" t="s">
        <v>465</v>
      </c>
      <c r="B21" s="178"/>
      <c r="C21" s="170" t="str" cm="1">
        <f t="array" ref="C21">IFERROR(INDEX('Legal Entity'!B:B,MATCH('GL - Import (CA)'!F21,'Legal Entity'!A:A,0),0),0)</f>
        <v>1315 - Corix Multi-Utility Services Inc.</v>
      </c>
      <c r="D21" s="170" t="str" cm="1">
        <f t="array" ref="D21">IFERROR(INDEX('Legal Entity'!C:C,MATCH(F21,'Legal Entity'!A:A,0),0),0)</f>
        <v>CA</v>
      </c>
      <c r="E21" s="170" t="s">
        <v>631</v>
      </c>
      <c r="F21" s="170" t="s">
        <v>144</v>
      </c>
      <c r="G21" s="170"/>
      <c r="H21" s="171">
        <f>('General Liability'!AQ$25*$BI21)/Assumptions!$B$7</f>
        <v>55.59832254622124</v>
      </c>
      <c r="I21" s="171">
        <f>('General Liability'!AR$25*$BI21)/Assumptions!$B$7</f>
        <v>50.315015302174537</v>
      </c>
      <c r="J21" s="171">
        <f>('General Liability'!AS$25*$BI21)/Assumptions!$B$7</f>
        <v>50.315015302174537</v>
      </c>
      <c r="K21" s="171">
        <f>('General Liability'!AT$25*$BI21)/Assumptions!$B$7</f>
        <v>50.315015302174537</v>
      </c>
      <c r="L21" s="171">
        <f>('General Liability'!AU$25*$BI21)/Assumptions!$B$7</f>
        <v>50.315015302174537</v>
      </c>
      <c r="M21" s="171">
        <f>('General Liability'!AV$25*$BI21)/Assumptions!$B$7</f>
        <v>50.315015302174537</v>
      </c>
      <c r="N21" s="171">
        <f>('General Liability'!AW$25*$BI21)/Assumptions!$B$7</f>
        <v>50.315015302174537</v>
      </c>
      <c r="O21" s="171">
        <f>('General Liability'!AX$25*$BI21)/Assumptions!$B$7</f>
        <v>50.315015302174537</v>
      </c>
      <c r="P21" s="171">
        <f>('General Liability'!AY$25*$BI21)/Assumptions!$B$7</f>
        <v>50.315015302174537</v>
      </c>
      <c r="Q21" s="171">
        <f>('General Liability'!AZ$25*$BI21)/Assumptions!$B$7</f>
        <v>50.315015302174537</v>
      </c>
      <c r="R21" s="171">
        <f>('General Liability'!BA$25*$BI21)/Assumptions!$B$7</f>
        <v>50.315015302174537</v>
      </c>
      <c r="S21" s="171">
        <f>('General Liability'!BB$25*$BI21)/Assumptions!$B$7</f>
        <v>50.315015302174537</v>
      </c>
      <c r="T21" s="171">
        <f>('General Liability'!BC$25*$BI21)/Assumptions!$B$7</f>
        <v>50.315015302174537</v>
      </c>
      <c r="U21" s="171">
        <f>('General Liability'!BD$25*$BI21)/Assumptions!$B$7</f>
        <v>54.088641449837624</v>
      </c>
      <c r="V21" s="171">
        <f>('General Liability'!BE$25*$BI21)/Assumptions!$B$7</f>
        <v>54.088641449837624</v>
      </c>
      <c r="W21" s="171">
        <f>('General Liability'!BF$25*$BI21)/Assumptions!$B$7</f>
        <v>54.088641449837624</v>
      </c>
      <c r="X21" s="171">
        <f>('General Liability'!BG$25*$BI21)/Assumptions!$B$7</f>
        <v>54.088641449837624</v>
      </c>
      <c r="Y21" s="171">
        <f>('General Liability'!BH$25*$BI21)/Assumptions!$B$7</f>
        <v>54.088641449837624</v>
      </c>
      <c r="Z21" s="171">
        <f>('General Liability'!BI$25*$BI21)/Assumptions!$B$7</f>
        <v>54.088641449837624</v>
      </c>
      <c r="AA21" s="171">
        <f>('General Liability'!BJ$25*$BI21)/Assumptions!$B$7</f>
        <v>54.088641449837624</v>
      </c>
      <c r="AB21" s="171">
        <f>('General Liability'!BK$25*$BI21)/Assumptions!$B$7</f>
        <v>54.088641449837624</v>
      </c>
      <c r="AC21" s="171">
        <f>('General Liability'!BL$25*$BI21)/Assumptions!$B$7</f>
        <v>54.088641449837624</v>
      </c>
      <c r="AD21" s="171">
        <f>('General Liability'!BM$25*$BI21)/Assumptions!$B$7</f>
        <v>54.088641449837624</v>
      </c>
      <c r="AE21" s="171">
        <f>('General Liability'!BN$25*$BI21)/Assumptions!$B$7</f>
        <v>54.088641449837624</v>
      </c>
      <c r="AF21" s="171">
        <f>('General Liability'!BO$25*$BI21)/Assumptions!$B$7</f>
        <v>54.088641449837624</v>
      </c>
      <c r="AG21" s="171">
        <f>('General Liability'!BP$25*$BI21)/Assumptions!$B$7</f>
        <v>58.145289558575442</v>
      </c>
      <c r="AH21" s="171">
        <f>('General Liability'!BQ$25*$BI21)/Assumptions!$B$7</f>
        <v>58.145289558575442</v>
      </c>
      <c r="AI21" s="171">
        <f>('General Liability'!BR$25*$BI21)/Assumptions!$B$7</f>
        <v>58.145289558575442</v>
      </c>
      <c r="AJ21" s="171">
        <f>('General Liability'!BS$25*$BI21)/Assumptions!$B$7</f>
        <v>58.145289558575442</v>
      </c>
      <c r="AK21" s="171">
        <f>('General Liability'!BT$25*$BI21)/Assumptions!$B$7</f>
        <v>58.145289558575442</v>
      </c>
      <c r="AL21" s="171">
        <f>('General Liability'!BU$25*$BI21)/Assumptions!$B$7</f>
        <v>58.145289558575442</v>
      </c>
      <c r="AM21" s="171">
        <f>('General Liability'!BV$25*$BI21)/Assumptions!$B$7</f>
        <v>58.145289558575442</v>
      </c>
      <c r="AN21" s="171">
        <f>('General Liability'!BW$25*$BI21)/Assumptions!$B$7</f>
        <v>58.145289558575442</v>
      </c>
      <c r="AO21" s="171">
        <f>('General Liability'!BX$25*$BI21)/Assumptions!$B$7</f>
        <v>58.145289558575442</v>
      </c>
      <c r="AP21" s="171">
        <f>('General Liability'!BY$25*$BI21)/Assumptions!$B$7</f>
        <v>58.145289558575442</v>
      </c>
      <c r="AQ21" s="171">
        <f>('General Liability'!BZ$25*$BI21)/Assumptions!$B$7</f>
        <v>58.145289558575442</v>
      </c>
      <c r="AR21" s="171">
        <f>('General Liability'!CA$25*$BI21)/Assumptions!$B$7</f>
        <v>58.145289558575442</v>
      </c>
      <c r="AS21" s="171">
        <f>('General Liability'!CB$25*$BI21)/Assumptions!$B$7</f>
        <v>59.889648245332694</v>
      </c>
      <c r="AT21" s="171">
        <f>('General Liability'!CC$25*$BI21)/Assumptions!$B$7</f>
        <v>59.889648245332694</v>
      </c>
      <c r="AU21" s="171">
        <f>('General Liability'!CD$25*$BI21)/Assumptions!$B$7</f>
        <v>59.889648245332694</v>
      </c>
      <c r="AV21" s="171">
        <f>('General Liability'!CE$25*$BI21)/Assumptions!$B$7</f>
        <v>59.889648245332694</v>
      </c>
      <c r="AW21" s="171">
        <f>('General Liability'!CF$25*$BI21)/Assumptions!$B$7</f>
        <v>59.889648245332694</v>
      </c>
      <c r="AX21" s="171">
        <f>('General Liability'!CG$25*$BI21)/Assumptions!$B$7</f>
        <v>59.889648245332694</v>
      </c>
      <c r="AY21" s="171">
        <f>('General Liability'!CH$25*$BI21)/Assumptions!$B$7</f>
        <v>59.889648245332694</v>
      </c>
      <c r="AZ21" s="171">
        <f>('General Liability'!CI$25*$BI21)/Assumptions!$B$7</f>
        <v>59.889648245332694</v>
      </c>
      <c r="BA21" s="171">
        <f>('General Liability'!CJ$25*$BI21)/Assumptions!$B$7</f>
        <v>59.889648245332694</v>
      </c>
      <c r="BB21" s="171">
        <f>('General Liability'!CK$25*$BI21)/Assumptions!$B$7</f>
        <v>59.889648245332694</v>
      </c>
      <c r="BC21" s="171">
        <f>('General Liability'!CL$25*$BI21)/Assumptions!$B$7</f>
        <v>59.889648245332694</v>
      </c>
      <c r="BD21" s="171">
        <f>('General Liability'!CM$25*$BI21)/Assumptions!$B$7</f>
        <v>59.889648245332694</v>
      </c>
      <c r="BE21" s="171">
        <f>('General Liability'!CN$25*$BI21)/Assumptions!$B$7</f>
        <v>61.686337692692696</v>
      </c>
      <c r="BF21" s="171">
        <f>('General Liability'!CO$25*$BI21)/Assumptions!$B$7</f>
        <v>61.686337692692696</v>
      </c>
      <c r="BG21" s="171">
        <f>('General Liability'!CP$25*$BI21)/Assumptions!$B$7</f>
        <v>61.686337692692696</v>
      </c>
      <c r="BI21" s="174">
        <f>SUMIF(Revenue!$P:$P,'GL - Import (CA)'!$F21,Revenue!$G:$G)</f>
        <v>4.1113958991483464E-3</v>
      </c>
    </row>
    <row r="22" spans="1:61" s="173" customFormat="1" ht="12.75" customHeight="1">
      <c r="A22" s="177" t="s">
        <v>465</v>
      </c>
      <c r="B22" s="178"/>
      <c r="C22" s="170" t="str" cm="1">
        <f t="array" ref="C22">IFERROR(INDEX('Legal Entity'!B:B,MATCH('GL - Import (CA)'!F22,'Legal Entity'!A:A,0),0),0)</f>
        <v>1315 - Corix Multi-Utility Services Inc.</v>
      </c>
      <c r="D22" s="170" t="str" cm="1">
        <f t="array" ref="D22">IFERROR(INDEX('Legal Entity'!C:C,MATCH(F22,'Legal Entity'!A:A,0),0),0)</f>
        <v>CA</v>
      </c>
      <c r="E22" s="170" t="s">
        <v>631</v>
      </c>
      <c r="F22" s="170" t="s">
        <v>145</v>
      </c>
      <c r="G22" s="170"/>
      <c r="H22" s="171">
        <f>('General Liability'!AQ$25*$BI22)/Assumptions!$B$7</f>
        <v>78.878645552530458</v>
      </c>
      <c r="I22" s="171">
        <f>('General Liability'!AR$25*$BI22)/Assumptions!$B$7</f>
        <v>71.383093522128419</v>
      </c>
      <c r="J22" s="171">
        <f>('General Liability'!AS$25*$BI22)/Assumptions!$B$7</f>
        <v>71.383093522128419</v>
      </c>
      <c r="K22" s="171">
        <f>('General Liability'!AT$25*$BI22)/Assumptions!$B$7</f>
        <v>71.383093522128419</v>
      </c>
      <c r="L22" s="171">
        <f>('General Liability'!AU$25*$BI22)/Assumptions!$B$7</f>
        <v>71.383093522128419</v>
      </c>
      <c r="M22" s="171">
        <f>('General Liability'!AV$25*$BI22)/Assumptions!$B$7</f>
        <v>71.383093522128419</v>
      </c>
      <c r="N22" s="171">
        <f>('General Liability'!AW$25*$BI22)/Assumptions!$B$7</f>
        <v>71.383093522128419</v>
      </c>
      <c r="O22" s="171">
        <f>('General Liability'!AX$25*$BI22)/Assumptions!$B$7</f>
        <v>71.383093522128419</v>
      </c>
      <c r="P22" s="171">
        <f>('General Liability'!AY$25*$BI22)/Assumptions!$B$7</f>
        <v>71.383093522128419</v>
      </c>
      <c r="Q22" s="171">
        <f>('General Liability'!AZ$25*$BI22)/Assumptions!$B$7</f>
        <v>71.383093522128419</v>
      </c>
      <c r="R22" s="171">
        <f>('General Liability'!BA$25*$BI22)/Assumptions!$B$7</f>
        <v>71.383093522128419</v>
      </c>
      <c r="S22" s="171">
        <f>('General Liability'!BB$25*$BI22)/Assumptions!$B$7</f>
        <v>71.383093522128419</v>
      </c>
      <c r="T22" s="171">
        <f>('General Liability'!BC$25*$BI22)/Assumptions!$B$7</f>
        <v>71.383093522128419</v>
      </c>
      <c r="U22" s="171">
        <f>('General Liability'!BD$25*$BI22)/Assumptions!$B$7</f>
        <v>76.736825536288052</v>
      </c>
      <c r="V22" s="171">
        <f>('General Liability'!BE$25*$BI22)/Assumptions!$B$7</f>
        <v>76.736825536288052</v>
      </c>
      <c r="W22" s="171">
        <f>('General Liability'!BF$25*$BI22)/Assumptions!$B$7</f>
        <v>76.736825536288052</v>
      </c>
      <c r="X22" s="171">
        <f>('General Liability'!BG$25*$BI22)/Assumptions!$B$7</f>
        <v>76.736825536288052</v>
      </c>
      <c r="Y22" s="171">
        <f>('General Liability'!BH$25*$BI22)/Assumptions!$B$7</f>
        <v>76.736825536288052</v>
      </c>
      <c r="Z22" s="171">
        <f>('General Liability'!BI$25*$BI22)/Assumptions!$B$7</f>
        <v>76.736825536288052</v>
      </c>
      <c r="AA22" s="171">
        <f>('General Liability'!BJ$25*$BI22)/Assumptions!$B$7</f>
        <v>76.736825536288052</v>
      </c>
      <c r="AB22" s="171">
        <f>('General Liability'!BK$25*$BI22)/Assumptions!$B$7</f>
        <v>76.736825536288052</v>
      </c>
      <c r="AC22" s="171">
        <f>('General Liability'!BL$25*$BI22)/Assumptions!$B$7</f>
        <v>76.736825536288052</v>
      </c>
      <c r="AD22" s="171">
        <f>('General Liability'!BM$25*$BI22)/Assumptions!$B$7</f>
        <v>76.736825536288052</v>
      </c>
      <c r="AE22" s="171">
        <f>('General Liability'!BN$25*$BI22)/Assumptions!$B$7</f>
        <v>76.736825536288052</v>
      </c>
      <c r="AF22" s="171">
        <f>('General Liability'!BO$25*$BI22)/Assumptions!$B$7</f>
        <v>76.736825536288052</v>
      </c>
      <c r="AG22" s="171">
        <f>('General Liability'!BP$25*$BI22)/Assumptions!$B$7</f>
        <v>82.492087451509647</v>
      </c>
      <c r="AH22" s="171">
        <f>('General Liability'!BQ$25*$BI22)/Assumptions!$B$7</f>
        <v>82.492087451509647</v>
      </c>
      <c r="AI22" s="171">
        <f>('General Liability'!BR$25*$BI22)/Assumptions!$B$7</f>
        <v>82.492087451509647</v>
      </c>
      <c r="AJ22" s="171">
        <f>('General Liability'!BS$25*$BI22)/Assumptions!$B$7</f>
        <v>82.492087451509647</v>
      </c>
      <c r="AK22" s="171">
        <f>('General Liability'!BT$25*$BI22)/Assumptions!$B$7</f>
        <v>82.492087451509647</v>
      </c>
      <c r="AL22" s="171">
        <f>('General Liability'!BU$25*$BI22)/Assumptions!$B$7</f>
        <v>82.492087451509647</v>
      </c>
      <c r="AM22" s="171">
        <f>('General Liability'!BV$25*$BI22)/Assumptions!$B$7</f>
        <v>82.492087451509647</v>
      </c>
      <c r="AN22" s="171">
        <f>('General Liability'!BW$25*$BI22)/Assumptions!$B$7</f>
        <v>82.492087451509647</v>
      </c>
      <c r="AO22" s="171">
        <f>('General Liability'!BX$25*$BI22)/Assumptions!$B$7</f>
        <v>82.492087451509647</v>
      </c>
      <c r="AP22" s="171">
        <f>('General Liability'!BY$25*$BI22)/Assumptions!$B$7</f>
        <v>82.492087451509647</v>
      </c>
      <c r="AQ22" s="171">
        <f>('General Liability'!BZ$25*$BI22)/Assumptions!$B$7</f>
        <v>82.492087451509647</v>
      </c>
      <c r="AR22" s="171">
        <f>('General Liability'!CA$25*$BI22)/Assumptions!$B$7</f>
        <v>82.492087451509647</v>
      </c>
      <c r="AS22" s="171">
        <f>('General Liability'!CB$25*$BI22)/Assumptions!$B$7</f>
        <v>84.966850075054936</v>
      </c>
      <c r="AT22" s="171">
        <f>('General Liability'!CC$25*$BI22)/Assumptions!$B$7</f>
        <v>84.966850075054936</v>
      </c>
      <c r="AU22" s="171">
        <f>('General Liability'!CD$25*$BI22)/Assumptions!$B$7</f>
        <v>84.966850075054936</v>
      </c>
      <c r="AV22" s="171">
        <f>('General Liability'!CE$25*$BI22)/Assumptions!$B$7</f>
        <v>84.966850075054936</v>
      </c>
      <c r="AW22" s="171">
        <f>('General Liability'!CF$25*$BI22)/Assumptions!$B$7</f>
        <v>84.966850075054936</v>
      </c>
      <c r="AX22" s="171">
        <f>('General Liability'!CG$25*$BI22)/Assumptions!$B$7</f>
        <v>84.966850075054936</v>
      </c>
      <c r="AY22" s="171">
        <f>('General Liability'!CH$25*$BI22)/Assumptions!$B$7</f>
        <v>84.966850075054936</v>
      </c>
      <c r="AZ22" s="171">
        <f>('General Liability'!CI$25*$BI22)/Assumptions!$B$7</f>
        <v>84.966850075054936</v>
      </c>
      <c r="BA22" s="171">
        <f>('General Liability'!CJ$25*$BI22)/Assumptions!$B$7</f>
        <v>84.966850075054936</v>
      </c>
      <c r="BB22" s="171">
        <f>('General Liability'!CK$25*$BI22)/Assumptions!$B$7</f>
        <v>84.966850075054936</v>
      </c>
      <c r="BC22" s="171">
        <f>('General Liability'!CL$25*$BI22)/Assumptions!$B$7</f>
        <v>84.966850075054936</v>
      </c>
      <c r="BD22" s="171">
        <f>('General Liability'!CM$25*$BI22)/Assumptions!$B$7</f>
        <v>84.966850075054936</v>
      </c>
      <c r="BE22" s="171">
        <f>('General Liability'!CN$25*$BI22)/Assumptions!$B$7</f>
        <v>87.515855577306596</v>
      </c>
      <c r="BF22" s="171">
        <f>('General Liability'!CO$25*$BI22)/Assumptions!$B$7</f>
        <v>87.515855577306596</v>
      </c>
      <c r="BG22" s="171">
        <f>('General Liability'!CP$25*$BI22)/Assumptions!$B$7</f>
        <v>87.515855577306596</v>
      </c>
      <c r="BI22" s="174">
        <f>SUMIF(Revenue!$P:$P,'GL - Import (CA)'!$F22,Revenue!$G:$G)</f>
        <v>5.8329338908641405E-3</v>
      </c>
    </row>
    <row r="23" spans="1:61" s="173" customFormat="1" ht="12.75" customHeight="1">
      <c r="A23" s="177" t="s">
        <v>465</v>
      </c>
      <c r="B23" s="178"/>
      <c r="C23" s="170" t="str" cm="1">
        <f t="array" ref="C23">IFERROR(INDEX('Legal Entity'!B:B,MATCH('GL - Import (CA)'!F23,'Legal Entity'!A:A,0),0),0)</f>
        <v>1315 - Corix Multi-Utility Services Inc.</v>
      </c>
      <c r="D23" s="170" t="str" cm="1">
        <f t="array" ref="D23">IFERROR(INDEX('Legal Entity'!C:C,MATCH(F23,'Legal Entity'!A:A,0),0),0)</f>
        <v>CA</v>
      </c>
      <c r="E23" s="170" t="s">
        <v>631</v>
      </c>
      <c r="F23" s="170" t="s">
        <v>147</v>
      </c>
      <c r="G23" s="170"/>
      <c r="H23" s="171">
        <f>('General Liability'!AQ$25*$BI23)/Assumptions!$B$7</f>
        <v>184.49052773876306</v>
      </c>
      <c r="I23" s="171">
        <f>('General Liability'!AR$25*$BI23)/Assumptions!$B$7</f>
        <v>166.95906101420712</v>
      </c>
      <c r="J23" s="171">
        <f>('General Liability'!AS$25*$BI23)/Assumptions!$B$7</f>
        <v>166.95906101420712</v>
      </c>
      <c r="K23" s="171">
        <f>('General Liability'!AT$25*$BI23)/Assumptions!$B$7</f>
        <v>166.95906101420712</v>
      </c>
      <c r="L23" s="171">
        <f>('General Liability'!AU$25*$BI23)/Assumptions!$B$7</f>
        <v>166.95906101420712</v>
      </c>
      <c r="M23" s="171">
        <f>('General Liability'!AV$25*$BI23)/Assumptions!$B$7</f>
        <v>166.95906101420712</v>
      </c>
      <c r="N23" s="171">
        <f>('General Liability'!AW$25*$BI23)/Assumptions!$B$7</f>
        <v>166.95906101420712</v>
      </c>
      <c r="O23" s="171">
        <f>('General Liability'!AX$25*$BI23)/Assumptions!$B$7</f>
        <v>166.95906101420712</v>
      </c>
      <c r="P23" s="171">
        <f>('General Liability'!AY$25*$BI23)/Assumptions!$B$7</f>
        <v>166.95906101420712</v>
      </c>
      <c r="Q23" s="171">
        <f>('General Liability'!AZ$25*$BI23)/Assumptions!$B$7</f>
        <v>166.95906101420712</v>
      </c>
      <c r="R23" s="171">
        <f>('General Liability'!BA$25*$BI23)/Assumptions!$B$7</f>
        <v>166.95906101420712</v>
      </c>
      <c r="S23" s="171">
        <f>('General Liability'!BB$25*$BI23)/Assumptions!$B$7</f>
        <v>166.95906101420712</v>
      </c>
      <c r="T23" s="171">
        <f>('General Liability'!BC$25*$BI23)/Assumptions!$B$7</f>
        <v>166.95906101420712</v>
      </c>
      <c r="U23" s="171">
        <f>('General Liability'!BD$25*$BI23)/Assumptions!$B$7</f>
        <v>179.48099059027268</v>
      </c>
      <c r="V23" s="171">
        <f>('General Liability'!BE$25*$BI23)/Assumptions!$B$7</f>
        <v>179.48099059027268</v>
      </c>
      <c r="W23" s="171">
        <f>('General Liability'!BF$25*$BI23)/Assumptions!$B$7</f>
        <v>179.48099059027268</v>
      </c>
      <c r="X23" s="171">
        <f>('General Liability'!BG$25*$BI23)/Assumptions!$B$7</f>
        <v>179.48099059027268</v>
      </c>
      <c r="Y23" s="171">
        <f>('General Liability'!BH$25*$BI23)/Assumptions!$B$7</f>
        <v>179.48099059027268</v>
      </c>
      <c r="Z23" s="171">
        <f>('General Liability'!BI$25*$BI23)/Assumptions!$B$7</f>
        <v>179.48099059027268</v>
      </c>
      <c r="AA23" s="171">
        <f>('General Liability'!BJ$25*$BI23)/Assumptions!$B$7</f>
        <v>179.48099059027268</v>
      </c>
      <c r="AB23" s="171">
        <f>('General Liability'!BK$25*$BI23)/Assumptions!$B$7</f>
        <v>179.48099059027268</v>
      </c>
      <c r="AC23" s="171">
        <f>('General Liability'!BL$25*$BI23)/Assumptions!$B$7</f>
        <v>179.48099059027268</v>
      </c>
      <c r="AD23" s="171">
        <f>('General Liability'!BM$25*$BI23)/Assumptions!$B$7</f>
        <v>179.48099059027268</v>
      </c>
      <c r="AE23" s="171">
        <f>('General Liability'!BN$25*$BI23)/Assumptions!$B$7</f>
        <v>179.48099059027268</v>
      </c>
      <c r="AF23" s="171">
        <f>('General Liability'!BO$25*$BI23)/Assumptions!$B$7</f>
        <v>179.48099059027268</v>
      </c>
      <c r="AG23" s="171">
        <f>('General Liability'!BP$25*$BI23)/Assumptions!$B$7</f>
        <v>192.94206488454307</v>
      </c>
      <c r="AH23" s="171">
        <f>('General Liability'!BQ$25*$BI23)/Assumptions!$B$7</f>
        <v>192.94206488454307</v>
      </c>
      <c r="AI23" s="171">
        <f>('General Liability'!BR$25*$BI23)/Assumptions!$B$7</f>
        <v>192.94206488454307</v>
      </c>
      <c r="AJ23" s="171">
        <f>('General Liability'!BS$25*$BI23)/Assumptions!$B$7</f>
        <v>192.94206488454307</v>
      </c>
      <c r="AK23" s="171">
        <f>('General Liability'!BT$25*$BI23)/Assumptions!$B$7</f>
        <v>192.94206488454307</v>
      </c>
      <c r="AL23" s="171">
        <f>('General Liability'!BU$25*$BI23)/Assumptions!$B$7</f>
        <v>192.94206488454307</v>
      </c>
      <c r="AM23" s="171">
        <f>('General Liability'!BV$25*$BI23)/Assumptions!$B$7</f>
        <v>192.94206488454307</v>
      </c>
      <c r="AN23" s="171">
        <f>('General Liability'!BW$25*$BI23)/Assumptions!$B$7</f>
        <v>192.94206488454307</v>
      </c>
      <c r="AO23" s="171">
        <f>('General Liability'!BX$25*$BI23)/Assumptions!$B$7</f>
        <v>192.94206488454307</v>
      </c>
      <c r="AP23" s="171">
        <f>('General Liability'!BY$25*$BI23)/Assumptions!$B$7</f>
        <v>192.94206488454307</v>
      </c>
      <c r="AQ23" s="171">
        <f>('General Liability'!BZ$25*$BI23)/Assumptions!$B$7</f>
        <v>192.94206488454307</v>
      </c>
      <c r="AR23" s="171">
        <f>('General Liability'!CA$25*$BI23)/Assumptions!$B$7</f>
        <v>192.94206488454307</v>
      </c>
      <c r="AS23" s="171">
        <f>('General Liability'!CB$25*$BI23)/Assumptions!$B$7</f>
        <v>198.73032683107937</v>
      </c>
      <c r="AT23" s="171">
        <f>('General Liability'!CC$25*$BI23)/Assumptions!$B$7</f>
        <v>198.73032683107937</v>
      </c>
      <c r="AU23" s="171">
        <f>('General Liability'!CD$25*$BI23)/Assumptions!$B$7</f>
        <v>198.73032683107937</v>
      </c>
      <c r="AV23" s="171">
        <f>('General Liability'!CE$25*$BI23)/Assumptions!$B$7</f>
        <v>198.73032683107937</v>
      </c>
      <c r="AW23" s="171">
        <f>('General Liability'!CF$25*$BI23)/Assumptions!$B$7</f>
        <v>198.73032683107937</v>
      </c>
      <c r="AX23" s="171">
        <f>('General Liability'!CG$25*$BI23)/Assumptions!$B$7</f>
        <v>198.73032683107937</v>
      </c>
      <c r="AY23" s="171">
        <f>('General Liability'!CH$25*$BI23)/Assumptions!$B$7</f>
        <v>198.73032683107937</v>
      </c>
      <c r="AZ23" s="171">
        <f>('General Liability'!CI$25*$BI23)/Assumptions!$B$7</f>
        <v>198.73032683107937</v>
      </c>
      <c r="BA23" s="171">
        <f>('General Liability'!CJ$25*$BI23)/Assumptions!$B$7</f>
        <v>198.73032683107937</v>
      </c>
      <c r="BB23" s="171">
        <f>('General Liability'!CK$25*$BI23)/Assumptions!$B$7</f>
        <v>198.73032683107937</v>
      </c>
      <c r="BC23" s="171">
        <f>('General Liability'!CL$25*$BI23)/Assumptions!$B$7</f>
        <v>198.73032683107937</v>
      </c>
      <c r="BD23" s="171">
        <f>('General Liability'!CM$25*$BI23)/Assumptions!$B$7</f>
        <v>198.73032683107937</v>
      </c>
      <c r="BE23" s="171">
        <f>('General Liability'!CN$25*$BI23)/Assumptions!$B$7</f>
        <v>204.69223663601178</v>
      </c>
      <c r="BF23" s="171">
        <f>('General Liability'!CO$25*$BI23)/Assumptions!$B$7</f>
        <v>204.69223663601178</v>
      </c>
      <c r="BG23" s="171">
        <f>('General Liability'!CP$25*$BI23)/Assumptions!$B$7</f>
        <v>204.69223663601178</v>
      </c>
      <c r="BI23" s="174">
        <f>SUMIF(Revenue!$P:$P,'GL - Import (CA)'!$F23,Revenue!$G:$G)</f>
        <v>1.3642742522425569E-2</v>
      </c>
    </row>
    <row r="24" spans="1:61" s="173" customFormat="1" ht="12.75" customHeight="1">
      <c r="A24" s="177" t="s">
        <v>465</v>
      </c>
      <c r="B24" s="178"/>
      <c r="C24" s="170" t="str" cm="1">
        <f t="array" ref="C24">IFERROR(INDEX('Legal Entity'!B:B,MATCH('GL - Import (CA)'!F24,'Legal Entity'!A:A,0),0),0)</f>
        <v>1315 - Corix Multi-Utility Services Inc.</v>
      </c>
      <c r="D24" s="170" t="str" cm="1">
        <f t="array" ref="D24">IFERROR(INDEX('Legal Entity'!C:C,MATCH(F24,'Legal Entity'!A:A,0),0),0)</f>
        <v>CA</v>
      </c>
      <c r="E24" s="170" t="s">
        <v>631</v>
      </c>
      <c r="F24" s="170" t="s">
        <v>148</v>
      </c>
      <c r="G24" s="170"/>
      <c r="H24" s="171">
        <f>('General Liability'!AQ$25*$BI24)/Assumptions!$B$7</f>
        <v>243.15548914301755</v>
      </c>
      <c r="I24" s="171">
        <f>('General Liability'!AR$25*$BI24)/Assumptions!$B$7</f>
        <v>220.0493035894691</v>
      </c>
      <c r="J24" s="171">
        <f>('General Liability'!AS$25*$BI24)/Assumptions!$B$7</f>
        <v>220.0493035894691</v>
      </c>
      <c r="K24" s="171">
        <f>('General Liability'!AT$25*$BI24)/Assumptions!$B$7</f>
        <v>220.0493035894691</v>
      </c>
      <c r="L24" s="171">
        <f>('General Liability'!AU$25*$BI24)/Assumptions!$B$7</f>
        <v>220.0493035894691</v>
      </c>
      <c r="M24" s="171">
        <f>('General Liability'!AV$25*$BI24)/Assumptions!$B$7</f>
        <v>220.0493035894691</v>
      </c>
      <c r="N24" s="171">
        <f>('General Liability'!AW$25*$BI24)/Assumptions!$B$7</f>
        <v>220.0493035894691</v>
      </c>
      <c r="O24" s="171">
        <f>('General Liability'!AX$25*$BI24)/Assumptions!$B$7</f>
        <v>220.0493035894691</v>
      </c>
      <c r="P24" s="171">
        <f>('General Liability'!AY$25*$BI24)/Assumptions!$B$7</f>
        <v>220.0493035894691</v>
      </c>
      <c r="Q24" s="171">
        <f>('General Liability'!AZ$25*$BI24)/Assumptions!$B$7</f>
        <v>220.0493035894691</v>
      </c>
      <c r="R24" s="171">
        <f>('General Liability'!BA$25*$BI24)/Assumptions!$B$7</f>
        <v>220.0493035894691</v>
      </c>
      <c r="S24" s="171">
        <f>('General Liability'!BB$25*$BI24)/Assumptions!$B$7</f>
        <v>220.0493035894691</v>
      </c>
      <c r="T24" s="171">
        <f>('General Liability'!BC$25*$BI24)/Assumptions!$B$7</f>
        <v>220.0493035894691</v>
      </c>
      <c r="U24" s="171">
        <f>('General Liability'!BD$25*$BI24)/Assumptions!$B$7</f>
        <v>236.55300135867927</v>
      </c>
      <c r="V24" s="171">
        <f>('General Liability'!BE$25*$BI24)/Assumptions!$B$7</f>
        <v>236.55300135867927</v>
      </c>
      <c r="W24" s="171">
        <f>('General Liability'!BF$25*$BI24)/Assumptions!$B$7</f>
        <v>236.55300135867927</v>
      </c>
      <c r="X24" s="171">
        <f>('General Liability'!BG$25*$BI24)/Assumptions!$B$7</f>
        <v>236.55300135867927</v>
      </c>
      <c r="Y24" s="171">
        <f>('General Liability'!BH$25*$BI24)/Assumptions!$B$7</f>
        <v>236.55300135867927</v>
      </c>
      <c r="Z24" s="171">
        <f>('General Liability'!BI$25*$BI24)/Assumptions!$B$7</f>
        <v>236.55300135867927</v>
      </c>
      <c r="AA24" s="171">
        <f>('General Liability'!BJ$25*$BI24)/Assumptions!$B$7</f>
        <v>236.55300135867927</v>
      </c>
      <c r="AB24" s="171">
        <f>('General Liability'!BK$25*$BI24)/Assumptions!$B$7</f>
        <v>236.55300135867927</v>
      </c>
      <c r="AC24" s="171">
        <f>('General Liability'!BL$25*$BI24)/Assumptions!$B$7</f>
        <v>236.55300135867927</v>
      </c>
      <c r="AD24" s="171">
        <f>('General Liability'!BM$25*$BI24)/Assumptions!$B$7</f>
        <v>236.55300135867927</v>
      </c>
      <c r="AE24" s="171">
        <f>('General Liability'!BN$25*$BI24)/Assumptions!$B$7</f>
        <v>236.55300135867927</v>
      </c>
      <c r="AF24" s="171">
        <f>('General Liability'!BO$25*$BI24)/Assumptions!$B$7</f>
        <v>236.55300135867927</v>
      </c>
      <c r="AG24" s="171">
        <f>('General Liability'!BP$25*$BI24)/Assumptions!$B$7</f>
        <v>254.2944764605802</v>
      </c>
      <c r="AH24" s="171">
        <f>('General Liability'!BQ$25*$BI24)/Assumptions!$B$7</f>
        <v>254.2944764605802</v>
      </c>
      <c r="AI24" s="171">
        <f>('General Liability'!BR$25*$BI24)/Assumptions!$B$7</f>
        <v>254.2944764605802</v>
      </c>
      <c r="AJ24" s="171">
        <f>('General Liability'!BS$25*$BI24)/Assumptions!$B$7</f>
        <v>254.2944764605802</v>
      </c>
      <c r="AK24" s="171">
        <f>('General Liability'!BT$25*$BI24)/Assumptions!$B$7</f>
        <v>254.2944764605802</v>
      </c>
      <c r="AL24" s="171">
        <f>('General Liability'!BU$25*$BI24)/Assumptions!$B$7</f>
        <v>254.2944764605802</v>
      </c>
      <c r="AM24" s="171">
        <f>('General Liability'!BV$25*$BI24)/Assumptions!$B$7</f>
        <v>254.2944764605802</v>
      </c>
      <c r="AN24" s="171">
        <f>('General Liability'!BW$25*$BI24)/Assumptions!$B$7</f>
        <v>254.2944764605802</v>
      </c>
      <c r="AO24" s="171">
        <f>('General Liability'!BX$25*$BI24)/Assumptions!$B$7</f>
        <v>254.2944764605802</v>
      </c>
      <c r="AP24" s="171">
        <f>('General Liability'!BY$25*$BI24)/Assumptions!$B$7</f>
        <v>254.2944764605802</v>
      </c>
      <c r="AQ24" s="171">
        <f>('General Liability'!BZ$25*$BI24)/Assumptions!$B$7</f>
        <v>254.2944764605802</v>
      </c>
      <c r="AR24" s="171">
        <f>('General Liability'!CA$25*$BI24)/Assumptions!$B$7</f>
        <v>254.2944764605802</v>
      </c>
      <c r="AS24" s="171">
        <f>('General Liability'!CB$25*$BI24)/Assumptions!$B$7</f>
        <v>261.92331075439762</v>
      </c>
      <c r="AT24" s="171">
        <f>('General Liability'!CC$25*$BI24)/Assumptions!$B$7</f>
        <v>261.92331075439762</v>
      </c>
      <c r="AU24" s="171">
        <f>('General Liability'!CD$25*$BI24)/Assumptions!$B$7</f>
        <v>261.92331075439762</v>
      </c>
      <c r="AV24" s="171">
        <f>('General Liability'!CE$25*$BI24)/Assumptions!$B$7</f>
        <v>261.92331075439762</v>
      </c>
      <c r="AW24" s="171">
        <f>('General Liability'!CF$25*$BI24)/Assumptions!$B$7</f>
        <v>261.92331075439762</v>
      </c>
      <c r="AX24" s="171">
        <f>('General Liability'!CG$25*$BI24)/Assumptions!$B$7</f>
        <v>261.92331075439762</v>
      </c>
      <c r="AY24" s="171">
        <f>('General Liability'!CH$25*$BI24)/Assumptions!$B$7</f>
        <v>261.92331075439762</v>
      </c>
      <c r="AZ24" s="171">
        <f>('General Liability'!CI$25*$BI24)/Assumptions!$B$7</f>
        <v>261.92331075439762</v>
      </c>
      <c r="BA24" s="171">
        <f>('General Liability'!CJ$25*$BI24)/Assumptions!$B$7</f>
        <v>261.92331075439762</v>
      </c>
      <c r="BB24" s="171">
        <f>('General Liability'!CK$25*$BI24)/Assumptions!$B$7</f>
        <v>261.92331075439762</v>
      </c>
      <c r="BC24" s="171">
        <f>('General Liability'!CL$25*$BI24)/Assumptions!$B$7</f>
        <v>261.92331075439762</v>
      </c>
      <c r="BD24" s="171">
        <f>('General Liability'!CM$25*$BI24)/Assumptions!$B$7</f>
        <v>261.92331075439762</v>
      </c>
      <c r="BE24" s="171">
        <f>('General Liability'!CN$25*$BI24)/Assumptions!$B$7</f>
        <v>269.78101007702958</v>
      </c>
      <c r="BF24" s="171">
        <f>('General Liability'!CO$25*$BI24)/Assumptions!$B$7</f>
        <v>269.78101007702958</v>
      </c>
      <c r="BG24" s="171">
        <f>('General Liability'!CP$25*$BI24)/Assumptions!$B$7</f>
        <v>269.78101007702958</v>
      </c>
      <c r="BI24" s="174">
        <f>SUMIF(Revenue!$P:$P,'GL - Import (CA)'!$F24,Revenue!$G:$G)</f>
        <v>1.7980910846490245E-2</v>
      </c>
    </row>
    <row r="25" spans="1:61" s="173" customFormat="1" ht="12.75" customHeight="1">
      <c r="A25" s="177" t="s">
        <v>465</v>
      </c>
      <c r="B25" s="178"/>
      <c r="C25" s="170" t="str" cm="1">
        <f t="array" ref="C25">IFERROR(INDEX('Legal Entity'!B:B,MATCH('GL - Import (CA)'!F25,'Legal Entity'!A:A,0),0),0)</f>
        <v>1315 - Corix Multi-Utility Services Inc.</v>
      </c>
      <c r="D25" s="170" t="str" cm="1">
        <f t="array" ref="D25">IFERROR(INDEX('Legal Entity'!C:C,MATCH(F25,'Legal Entity'!A:A,0),0),0)</f>
        <v>CA</v>
      </c>
      <c r="E25" s="170" t="s">
        <v>631</v>
      </c>
      <c r="F25" s="170" t="s">
        <v>149</v>
      </c>
      <c r="G25" s="170"/>
      <c r="H25" s="171">
        <f>('General Liability'!AQ$25*$BI25)/Assumptions!$B$7</f>
        <v>212.22160541339647</v>
      </c>
      <c r="I25" s="171">
        <f>('General Liability'!AR$25*$BI25)/Assumptions!$B$7</f>
        <v>192.05495480461795</v>
      </c>
      <c r="J25" s="171">
        <f>('General Liability'!AS$25*$BI25)/Assumptions!$B$7</f>
        <v>192.05495480461795</v>
      </c>
      <c r="K25" s="171">
        <f>('General Liability'!AT$25*$BI25)/Assumptions!$B$7</f>
        <v>192.05495480461795</v>
      </c>
      <c r="L25" s="171">
        <f>('General Liability'!AU$25*$BI25)/Assumptions!$B$7</f>
        <v>192.05495480461795</v>
      </c>
      <c r="M25" s="171">
        <f>('General Liability'!AV$25*$BI25)/Assumptions!$B$7</f>
        <v>192.05495480461795</v>
      </c>
      <c r="N25" s="171">
        <f>('General Liability'!AW$25*$BI25)/Assumptions!$B$7</f>
        <v>192.05495480461795</v>
      </c>
      <c r="O25" s="171">
        <f>('General Liability'!AX$25*$BI25)/Assumptions!$B$7</f>
        <v>192.05495480461795</v>
      </c>
      <c r="P25" s="171">
        <f>('General Liability'!AY$25*$BI25)/Assumptions!$B$7</f>
        <v>192.05495480461795</v>
      </c>
      <c r="Q25" s="171">
        <f>('General Liability'!AZ$25*$BI25)/Assumptions!$B$7</f>
        <v>192.05495480461795</v>
      </c>
      <c r="R25" s="171">
        <f>('General Liability'!BA$25*$BI25)/Assumptions!$B$7</f>
        <v>192.05495480461795</v>
      </c>
      <c r="S25" s="171">
        <f>('General Liability'!BB$25*$BI25)/Assumptions!$B$7</f>
        <v>192.05495480461795</v>
      </c>
      <c r="T25" s="171">
        <f>('General Liability'!BC$25*$BI25)/Assumptions!$B$7</f>
        <v>192.05495480461795</v>
      </c>
      <c r="U25" s="171">
        <f>('General Liability'!BD$25*$BI25)/Assumptions!$B$7</f>
        <v>206.4590764149643</v>
      </c>
      <c r="V25" s="171">
        <f>('General Liability'!BE$25*$BI25)/Assumptions!$B$7</f>
        <v>206.4590764149643</v>
      </c>
      <c r="W25" s="171">
        <f>('General Liability'!BF$25*$BI25)/Assumptions!$B$7</f>
        <v>206.4590764149643</v>
      </c>
      <c r="X25" s="171">
        <f>('General Liability'!BG$25*$BI25)/Assumptions!$B$7</f>
        <v>206.4590764149643</v>
      </c>
      <c r="Y25" s="171">
        <f>('General Liability'!BH$25*$BI25)/Assumptions!$B$7</f>
        <v>206.4590764149643</v>
      </c>
      <c r="Z25" s="171">
        <f>('General Liability'!BI$25*$BI25)/Assumptions!$B$7</f>
        <v>206.4590764149643</v>
      </c>
      <c r="AA25" s="171">
        <f>('General Liability'!BJ$25*$BI25)/Assumptions!$B$7</f>
        <v>206.4590764149643</v>
      </c>
      <c r="AB25" s="171">
        <f>('General Liability'!BK$25*$BI25)/Assumptions!$B$7</f>
        <v>206.4590764149643</v>
      </c>
      <c r="AC25" s="171">
        <f>('General Liability'!BL$25*$BI25)/Assumptions!$B$7</f>
        <v>206.4590764149643</v>
      </c>
      <c r="AD25" s="171">
        <f>('General Liability'!BM$25*$BI25)/Assumptions!$B$7</f>
        <v>206.4590764149643</v>
      </c>
      <c r="AE25" s="171">
        <f>('General Liability'!BN$25*$BI25)/Assumptions!$B$7</f>
        <v>206.4590764149643</v>
      </c>
      <c r="AF25" s="171">
        <f>('General Liability'!BO$25*$BI25)/Assumptions!$B$7</f>
        <v>206.4590764149643</v>
      </c>
      <c r="AG25" s="171">
        <f>('General Liability'!BP$25*$BI25)/Assumptions!$B$7</f>
        <v>221.9435071460866</v>
      </c>
      <c r="AH25" s="171">
        <f>('General Liability'!BQ$25*$BI25)/Assumptions!$B$7</f>
        <v>221.9435071460866</v>
      </c>
      <c r="AI25" s="171">
        <f>('General Liability'!BR$25*$BI25)/Assumptions!$B$7</f>
        <v>221.9435071460866</v>
      </c>
      <c r="AJ25" s="171">
        <f>('General Liability'!BS$25*$BI25)/Assumptions!$B$7</f>
        <v>221.9435071460866</v>
      </c>
      <c r="AK25" s="171">
        <f>('General Liability'!BT$25*$BI25)/Assumptions!$B$7</f>
        <v>221.9435071460866</v>
      </c>
      <c r="AL25" s="171">
        <f>('General Liability'!BU$25*$BI25)/Assumptions!$B$7</f>
        <v>221.9435071460866</v>
      </c>
      <c r="AM25" s="171">
        <f>('General Liability'!BV$25*$BI25)/Assumptions!$B$7</f>
        <v>221.9435071460866</v>
      </c>
      <c r="AN25" s="171">
        <f>('General Liability'!BW$25*$BI25)/Assumptions!$B$7</f>
        <v>221.9435071460866</v>
      </c>
      <c r="AO25" s="171">
        <f>('General Liability'!BX$25*$BI25)/Assumptions!$B$7</f>
        <v>221.9435071460866</v>
      </c>
      <c r="AP25" s="171">
        <f>('General Liability'!BY$25*$BI25)/Assumptions!$B$7</f>
        <v>221.9435071460866</v>
      </c>
      <c r="AQ25" s="171">
        <f>('General Liability'!BZ$25*$BI25)/Assumptions!$B$7</f>
        <v>221.9435071460866</v>
      </c>
      <c r="AR25" s="171">
        <f>('General Liability'!CA$25*$BI25)/Assumptions!$B$7</f>
        <v>221.9435071460866</v>
      </c>
      <c r="AS25" s="171">
        <f>('General Liability'!CB$25*$BI25)/Assumptions!$B$7</f>
        <v>228.60181236046918</v>
      </c>
      <c r="AT25" s="171">
        <f>('General Liability'!CC$25*$BI25)/Assumptions!$B$7</f>
        <v>228.60181236046918</v>
      </c>
      <c r="AU25" s="171">
        <f>('General Liability'!CD$25*$BI25)/Assumptions!$B$7</f>
        <v>228.60181236046918</v>
      </c>
      <c r="AV25" s="171">
        <f>('General Liability'!CE$25*$BI25)/Assumptions!$B$7</f>
        <v>228.60181236046918</v>
      </c>
      <c r="AW25" s="171">
        <f>('General Liability'!CF$25*$BI25)/Assumptions!$B$7</f>
        <v>228.60181236046918</v>
      </c>
      <c r="AX25" s="171">
        <f>('General Liability'!CG$25*$BI25)/Assumptions!$B$7</f>
        <v>228.60181236046918</v>
      </c>
      <c r="AY25" s="171">
        <f>('General Liability'!CH$25*$BI25)/Assumptions!$B$7</f>
        <v>228.60181236046918</v>
      </c>
      <c r="AZ25" s="171">
        <f>('General Liability'!CI$25*$BI25)/Assumptions!$B$7</f>
        <v>228.60181236046918</v>
      </c>
      <c r="BA25" s="171">
        <f>('General Liability'!CJ$25*$BI25)/Assumptions!$B$7</f>
        <v>228.60181236046918</v>
      </c>
      <c r="BB25" s="171">
        <f>('General Liability'!CK$25*$BI25)/Assumptions!$B$7</f>
        <v>228.60181236046918</v>
      </c>
      <c r="BC25" s="171">
        <f>('General Liability'!CL$25*$BI25)/Assumptions!$B$7</f>
        <v>228.60181236046918</v>
      </c>
      <c r="BD25" s="171">
        <f>('General Liability'!CM$25*$BI25)/Assumptions!$B$7</f>
        <v>228.60181236046918</v>
      </c>
      <c r="BE25" s="171">
        <f>('General Liability'!CN$25*$BI25)/Assumptions!$B$7</f>
        <v>235.45986673128331</v>
      </c>
      <c r="BF25" s="171">
        <f>('General Liability'!CO$25*$BI25)/Assumptions!$B$7</f>
        <v>235.45986673128331</v>
      </c>
      <c r="BG25" s="171">
        <f>('General Liability'!CP$25*$BI25)/Assumptions!$B$7</f>
        <v>235.45986673128331</v>
      </c>
      <c r="BI25" s="174">
        <f>SUMIF(Revenue!$P:$P,'GL - Import (CA)'!$F25,Revenue!$G:$G)</f>
        <v>1.5693405812413644E-2</v>
      </c>
    </row>
    <row r="26" spans="1:61" s="173" customFormat="1" ht="12.75" customHeight="1">
      <c r="A26" s="177" t="s">
        <v>465</v>
      </c>
      <c r="B26" s="178"/>
      <c r="C26" s="170" t="str" cm="1">
        <f t="array" ref="C26">IFERROR(INDEX('Legal Entity'!B:B,MATCH('GL - Import (CA)'!F26,'Legal Entity'!A:A,0),0),0)</f>
        <v>1315 - Corix Multi-Utility Services Inc.</v>
      </c>
      <c r="D26" s="170" t="str" cm="1">
        <f t="array" ref="D26">IFERROR(INDEX('Legal Entity'!C:C,MATCH(F26,'Legal Entity'!A:A,0),0),0)</f>
        <v>CA</v>
      </c>
      <c r="E26" s="170" t="s">
        <v>631</v>
      </c>
      <c r="F26" s="170" t="s">
        <v>138</v>
      </c>
      <c r="G26" s="170"/>
      <c r="H26" s="171">
        <f>('General Liability'!AQ$25*$BI26)/Assumptions!$B$7</f>
        <v>0</v>
      </c>
      <c r="I26" s="171">
        <f>('General Liability'!AR$25*$BI26)/Assumptions!$B$7</f>
        <v>0</v>
      </c>
      <c r="J26" s="171">
        <f>('General Liability'!AS$25*$BI26)/Assumptions!$B$7</f>
        <v>0</v>
      </c>
      <c r="K26" s="171">
        <f>('General Liability'!AT$25*$BI26)/Assumptions!$B$7</f>
        <v>0</v>
      </c>
      <c r="L26" s="171">
        <f>('General Liability'!AU$25*$BI26)/Assumptions!$B$7</f>
        <v>0</v>
      </c>
      <c r="M26" s="171">
        <f>('General Liability'!AV$25*$BI26)/Assumptions!$B$7</f>
        <v>0</v>
      </c>
      <c r="N26" s="171">
        <f>('General Liability'!AW$25*$BI26)/Assumptions!$B$7</f>
        <v>0</v>
      </c>
      <c r="O26" s="171">
        <f>('General Liability'!AX$25*$BI26)/Assumptions!$B$7</f>
        <v>0</v>
      </c>
      <c r="P26" s="171">
        <f>('General Liability'!AY$25*$BI26)/Assumptions!$B$7</f>
        <v>0</v>
      </c>
      <c r="Q26" s="171">
        <f>('General Liability'!AZ$25*$BI26)/Assumptions!$B$7</f>
        <v>0</v>
      </c>
      <c r="R26" s="171">
        <f>('General Liability'!BA$25*$BI26)/Assumptions!$B$7</f>
        <v>0</v>
      </c>
      <c r="S26" s="171">
        <f>('General Liability'!BB$25*$BI26)/Assumptions!$B$7</f>
        <v>0</v>
      </c>
      <c r="T26" s="171">
        <f>('General Liability'!BC$25*$BI26)/Assumptions!$B$7</f>
        <v>0</v>
      </c>
      <c r="U26" s="171">
        <f>('General Liability'!BD$25*$BI26)/Assumptions!$B$7</f>
        <v>0</v>
      </c>
      <c r="V26" s="171">
        <f>('General Liability'!BE$25*$BI26)/Assumptions!$B$7</f>
        <v>0</v>
      </c>
      <c r="W26" s="171">
        <f>('General Liability'!BF$25*$BI26)/Assumptions!$B$7</f>
        <v>0</v>
      </c>
      <c r="X26" s="171">
        <f>('General Liability'!BG$25*$BI26)/Assumptions!$B$7</f>
        <v>0</v>
      </c>
      <c r="Y26" s="171">
        <f>('General Liability'!BH$25*$BI26)/Assumptions!$B$7</f>
        <v>0</v>
      </c>
      <c r="Z26" s="171">
        <f>('General Liability'!BI$25*$BI26)/Assumptions!$B$7</f>
        <v>0</v>
      </c>
      <c r="AA26" s="171">
        <f>('General Liability'!BJ$25*$BI26)/Assumptions!$B$7</f>
        <v>0</v>
      </c>
      <c r="AB26" s="171">
        <f>('General Liability'!BK$25*$BI26)/Assumptions!$B$7</f>
        <v>0</v>
      </c>
      <c r="AC26" s="171">
        <f>('General Liability'!BL$25*$BI26)/Assumptions!$B$7</f>
        <v>0</v>
      </c>
      <c r="AD26" s="171">
        <f>('General Liability'!BM$25*$BI26)/Assumptions!$B$7</f>
        <v>0</v>
      </c>
      <c r="AE26" s="171">
        <f>('General Liability'!BN$25*$BI26)/Assumptions!$B$7</f>
        <v>0</v>
      </c>
      <c r="AF26" s="171">
        <f>('General Liability'!BO$25*$BI26)/Assumptions!$B$7</f>
        <v>0</v>
      </c>
      <c r="AG26" s="171">
        <f>('General Liability'!BP$25*$BI26)/Assumptions!$B$7</f>
        <v>0</v>
      </c>
      <c r="AH26" s="171">
        <f>('General Liability'!BQ$25*$BI26)/Assumptions!$B$7</f>
        <v>0</v>
      </c>
      <c r="AI26" s="171">
        <f>('General Liability'!BR$25*$BI26)/Assumptions!$B$7</f>
        <v>0</v>
      </c>
      <c r="AJ26" s="171">
        <f>('General Liability'!BS$25*$BI26)/Assumptions!$B$7</f>
        <v>0</v>
      </c>
      <c r="AK26" s="171">
        <f>('General Liability'!BT$25*$BI26)/Assumptions!$B$7</f>
        <v>0</v>
      </c>
      <c r="AL26" s="171">
        <f>('General Liability'!BU$25*$BI26)/Assumptions!$B$7</f>
        <v>0</v>
      </c>
      <c r="AM26" s="171">
        <f>('General Liability'!BV$25*$BI26)/Assumptions!$B$7</f>
        <v>0</v>
      </c>
      <c r="AN26" s="171">
        <f>('General Liability'!BW$25*$BI26)/Assumptions!$B$7</f>
        <v>0</v>
      </c>
      <c r="AO26" s="171">
        <f>('General Liability'!BX$25*$BI26)/Assumptions!$B$7</f>
        <v>0</v>
      </c>
      <c r="AP26" s="171">
        <f>('General Liability'!BY$25*$BI26)/Assumptions!$B$7</f>
        <v>0</v>
      </c>
      <c r="AQ26" s="171">
        <f>('General Liability'!BZ$25*$BI26)/Assumptions!$B$7</f>
        <v>0</v>
      </c>
      <c r="AR26" s="171">
        <f>('General Liability'!CA$25*$BI26)/Assumptions!$B$7</f>
        <v>0</v>
      </c>
      <c r="AS26" s="171">
        <f>('General Liability'!CB$25*$BI26)/Assumptions!$B$7</f>
        <v>0</v>
      </c>
      <c r="AT26" s="171">
        <f>('General Liability'!CC$25*$BI26)/Assumptions!$B$7</f>
        <v>0</v>
      </c>
      <c r="AU26" s="171">
        <f>('General Liability'!CD$25*$BI26)/Assumptions!$B$7</f>
        <v>0</v>
      </c>
      <c r="AV26" s="171">
        <f>('General Liability'!CE$25*$BI26)/Assumptions!$B$7</f>
        <v>0</v>
      </c>
      <c r="AW26" s="171">
        <f>('General Liability'!CF$25*$BI26)/Assumptions!$B$7</f>
        <v>0</v>
      </c>
      <c r="AX26" s="171">
        <f>('General Liability'!CG$25*$BI26)/Assumptions!$B$7</f>
        <v>0</v>
      </c>
      <c r="AY26" s="171">
        <f>('General Liability'!CH$25*$BI26)/Assumptions!$B$7</f>
        <v>0</v>
      </c>
      <c r="AZ26" s="171">
        <f>('General Liability'!CI$25*$BI26)/Assumptions!$B$7</f>
        <v>0</v>
      </c>
      <c r="BA26" s="171">
        <f>('General Liability'!CJ$25*$BI26)/Assumptions!$B$7</f>
        <v>0</v>
      </c>
      <c r="BB26" s="171">
        <f>('General Liability'!CK$25*$BI26)/Assumptions!$B$7</f>
        <v>0</v>
      </c>
      <c r="BC26" s="171">
        <f>('General Liability'!CL$25*$BI26)/Assumptions!$B$7</f>
        <v>0</v>
      </c>
      <c r="BD26" s="171">
        <f>('General Liability'!CM$25*$BI26)/Assumptions!$B$7</f>
        <v>0</v>
      </c>
      <c r="BE26" s="171">
        <f>('General Liability'!CN$25*$BI26)/Assumptions!$B$7</f>
        <v>0</v>
      </c>
      <c r="BF26" s="171">
        <f>('General Liability'!CO$25*$BI26)/Assumptions!$B$7</f>
        <v>0</v>
      </c>
      <c r="BG26" s="171">
        <f>('General Liability'!CP$25*$BI26)/Assumptions!$B$7</f>
        <v>0</v>
      </c>
      <c r="BI26" s="174">
        <f>SUMIF(Revenue!$P:$P,'GL - Import (CA)'!$F26,Revenue!$G:$G)</f>
        <v>0</v>
      </c>
    </row>
    <row r="27" spans="1:61" s="173" customFormat="1" ht="12.75" customHeight="1">
      <c r="A27" s="177" t="s">
        <v>465</v>
      </c>
      <c r="B27" s="178"/>
      <c r="C27" s="170" t="str" cm="1">
        <f t="array" ref="C27">IFERROR(INDEX('Legal Entity'!B:B,MATCH('GL - Import (CA)'!F27,'Legal Entity'!A:A,0),0),0)</f>
        <v>1315 - Corix Multi-Utility Services Inc.</v>
      </c>
      <c r="D27" s="170" t="str" cm="1">
        <f t="array" ref="D27">IFERROR(INDEX('Legal Entity'!C:C,MATCH(F27,'Legal Entity'!A:A,0),0),0)</f>
        <v>CA</v>
      </c>
      <c r="E27" s="170" t="s">
        <v>631</v>
      </c>
      <c r="F27" s="170" t="s">
        <v>164</v>
      </c>
      <c r="G27" s="170"/>
      <c r="H27" s="171">
        <f>('General Liability'!AQ$25*$BI27)/Assumptions!$B$7</f>
        <v>11.288896967943286</v>
      </c>
      <c r="I27" s="171">
        <f>('General Liability'!AR$25*$BI27)/Assumptions!$B$7</f>
        <v>10.216153971453632</v>
      </c>
      <c r="J27" s="171">
        <f>('General Liability'!AS$25*$BI27)/Assumptions!$B$7</f>
        <v>10.216153971453632</v>
      </c>
      <c r="K27" s="171">
        <f>('General Liability'!AT$25*$BI27)/Assumptions!$B$7</f>
        <v>10.216153971453632</v>
      </c>
      <c r="L27" s="171">
        <f>('General Liability'!AU$25*$BI27)/Assumptions!$B$7</f>
        <v>10.216153971453632</v>
      </c>
      <c r="M27" s="171">
        <f>('General Liability'!AV$25*$BI27)/Assumptions!$B$7</f>
        <v>10.216153971453632</v>
      </c>
      <c r="N27" s="171">
        <f>('General Liability'!AW$25*$BI27)/Assumptions!$B$7</f>
        <v>10.216153971453632</v>
      </c>
      <c r="O27" s="171">
        <f>('General Liability'!AX$25*$BI27)/Assumptions!$B$7</f>
        <v>10.216153971453632</v>
      </c>
      <c r="P27" s="171">
        <f>('General Liability'!AY$25*$BI27)/Assumptions!$B$7</f>
        <v>10.216153971453632</v>
      </c>
      <c r="Q27" s="171">
        <f>('General Liability'!AZ$25*$BI27)/Assumptions!$B$7</f>
        <v>10.216153971453632</v>
      </c>
      <c r="R27" s="171">
        <f>('General Liability'!BA$25*$BI27)/Assumptions!$B$7</f>
        <v>10.216153971453632</v>
      </c>
      <c r="S27" s="171">
        <f>('General Liability'!BB$25*$BI27)/Assumptions!$B$7</f>
        <v>10.216153971453632</v>
      </c>
      <c r="T27" s="171">
        <f>('General Liability'!BC$25*$BI27)/Assumptions!$B$7</f>
        <v>10.216153971453632</v>
      </c>
      <c r="U27" s="171">
        <f>('General Liability'!BD$25*$BI27)/Assumptions!$B$7</f>
        <v>10.982365519312655</v>
      </c>
      <c r="V27" s="171">
        <f>('General Liability'!BE$25*$BI27)/Assumptions!$B$7</f>
        <v>10.982365519312655</v>
      </c>
      <c r="W27" s="171">
        <f>('General Liability'!BF$25*$BI27)/Assumptions!$B$7</f>
        <v>10.982365519312655</v>
      </c>
      <c r="X27" s="171">
        <f>('General Liability'!BG$25*$BI27)/Assumptions!$B$7</f>
        <v>10.982365519312655</v>
      </c>
      <c r="Y27" s="171">
        <f>('General Liability'!BH$25*$BI27)/Assumptions!$B$7</f>
        <v>10.982365519312655</v>
      </c>
      <c r="Z27" s="171">
        <f>('General Liability'!BI$25*$BI27)/Assumptions!$B$7</f>
        <v>10.982365519312655</v>
      </c>
      <c r="AA27" s="171">
        <f>('General Liability'!BJ$25*$BI27)/Assumptions!$B$7</f>
        <v>10.982365519312655</v>
      </c>
      <c r="AB27" s="171">
        <f>('General Liability'!BK$25*$BI27)/Assumptions!$B$7</f>
        <v>10.982365519312655</v>
      </c>
      <c r="AC27" s="171">
        <f>('General Liability'!BL$25*$BI27)/Assumptions!$B$7</f>
        <v>10.982365519312655</v>
      </c>
      <c r="AD27" s="171">
        <f>('General Liability'!BM$25*$BI27)/Assumptions!$B$7</f>
        <v>10.982365519312655</v>
      </c>
      <c r="AE27" s="171">
        <f>('General Liability'!BN$25*$BI27)/Assumptions!$B$7</f>
        <v>10.982365519312655</v>
      </c>
      <c r="AF27" s="171">
        <f>('General Liability'!BO$25*$BI27)/Assumptions!$B$7</f>
        <v>10.982365519312655</v>
      </c>
      <c r="AG27" s="171">
        <f>('General Liability'!BP$25*$BI27)/Assumptions!$B$7</f>
        <v>11.806042933261102</v>
      </c>
      <c r="AH27" s="171">
        <f>('General Liability'!BQ$25*$BI27)/Assumptions!$B$7</f>
        <v>11.806042933261102</v>
      </c>
      <c r="AI27" s="171">
        <f>('General Liability'!BR$25*$BI27)/Assumptions!$B$7</f>
        <v>11.806042933261102</v>
      </c>
      <c r="AJ27" s="171">
        <f>('General Liability'!BS$25*$BI27)/Assumptions!$B$7</f>
        <v>11.806042933261102</v>
      </c>
      <c r="AK27" s="171">
        <f>('General Liability'!BT$25*$BI27)/Assumptions!$B$7</f>
        <v>11.806042933261102</v>
      </c>
      <c r="AL27" s="171">
        <f>('General Liability'!BU$25*$BI27)/Assumptions!$B$7</f>
        <v>11.806042933261102</v>
      </c>
      <c r="AM27" s="171">
        <f>('General Liability'!BV$25*$BI27)/Assumptions!$B$7</f>
        <v>11.806042933261102</v>
      </c>
      <c r="AN27" s="171">
        <f>('General Liability'!BW$25*$BI27)/Assumptions!$B$7</f>
        <v>11.806042933261102</v>
      </c>
      <c r="AO27" s="171">
        <f>('General Liability'!BX$25*$BI27)/Assumptions!$B$7</f>
        <v>11.806042933261102</v>
      </c>
      <c r="AP27" s="171">
        <f>('General Liability'!BY$25*$BI27)/Assumptions!$B$7</f>
        <v>11.806042933261102</v>
      </c>
      <c r="AQ27" s="171">
        <f>('General Liability'!BZ$25*$BI27)/Assumptions!$B$7</f>
        <v>11.806042933261102</v>
      </c>
      <c r="AR27" s="171">
        <f>('General Liability'!CA$25*$BI27)/Assumptions!$B$7</f>
        <v>11.806042933261102</v>
      </c>
      <c r="AS27" s="171">
        <f>('General Liability'!CB$25*$BI27)/Assumptions!$B$7</f>
        <v>12.160224221258934</v>
      </c>
      <c r="AT27" s="171">
        <f>('General Liability'!CC$25*$BI27)/Assumptions!$B$7</f>
        <v>12.160224221258934</v>
      </c>
      <c r="AU27" s="171">
        <f>('General Liability'!CD$25*$BI27)/Assumptions!$B$7</f>
        <v>12.160224221258934</v>
      </c>
      <c r="AV27" s="171">
        <f>('General Liability'!CE$25*$BI27)/Assumptions!$B$7</f>
        <v>12.160224221258934</v>
      </c>
      <c r="AW27" s="171">
        <f>('General Liability'!CF$25*$BI27)/Assumptions!$B$7</f>
        <v>12.160224221258934</v>
      </c>
      <c r="AX27" s="171">
        <f>('General Liability'!CG$25*$BI27)/Assumptions!$B$7</f>
        <v>12.160224221258934</v>
      </c>
      <c r="AY27" s="171">
        <f>('General Liability'!CH$25*$BI27)/Assumptions!$B$7</f>
        <v>12.160224221258934</v>
      </c>
      <c r="AZ27" s="171">
        <f>('General Liability'!CI$25*$BI27)/Assumptions!$B$7</f>
        <v>12.160224221258934</v>
      </c>
      <c r="BA27" s="171">
        <f>('General Liability'!CJ$25*$BI27)/Assumptions!$B$7</f>
        <v>12.160224221258934</v>
      </c>
      <c r="BB27" s="171">
        <f>('General Liability'!CK$25*$BI27)/Assumptions!$B$7</f>
        <v>12.160224221258934</v>
      </c>
      <c r="BC27" s="171">
        <f>('General Liability'!CL$25*$BI27)/Assumptions!$B$7</f>
        <v>12.160224221258934</v>
      </c>
      <c r="BD27" s="171">
        <f>('General Liability'!CM$25*$BI27)/Assumptions!$B$7</f>
        <v>12.160224221258934</v>
      </c>
      <c r="BE27" s="171">
        <f>('General Liability'!CN$25*$BI27)/Assumptions!$B$7</f>
        <v>12.525030947896706</v>
      </c>
      <c r="BF27" s="171">
        <f>('General Liability'!CO$25*$BI27)/Assumptions!$B$7</f>
        <v>12.525030947896706</v>
      </c>
      <c r="BG27" s="171">
        <f>('General Liability'!CP$25*$BI27)/Assumptions!$B$7</f>
        <v>12.525030947896706</v>
      </c>
      <c r="BI27" s="174">
        <f>SUMIF(Revenue!$P:$P,'GL - Import (CA)'!$F27,Revenue!$G:$G)</f>
        <v>8.3479361560459011E-4</v>
      </c>
    </row>
    <row r="28" spans="1:61" s="173" customFormat="1" ht="12.75" customHeight="1">
      <c r="A28" s="177" t="s">
        <v>465</v>
      </c>
      <c r="B28" s="178"/>
      <c r="C28" s="170" t="str" cm="1">
        <f t="array" ref="C28">IFERROR(INDEX('Legal Entity'!B:B,MATCH('GL - Import (CA)'!F28,'Legal Entity'!A:A,0),0),0)</f>
        <v>1315 - Corix Multi-Utility Services Inc.</v>
      </c>
      <c r="D28" s="170" t="str" cm="1">
        <f t="array" ref="D28">IFERROR(INDEX('Legal Entity'!C:C,MATCH(F28,'Legal Entity'!A:A,0),0),0)</f>
        <v>CA</v>
      </c>
      <c r="E28" s="170" t="s">
        <v>631</v>
      </c>
      <c r="F28" s="170" t="s">
        <v>152</v>
      </c>
      <c r="G28" s="170"/>
      <c r="H28" s="171">
        <f>('General Liability'!AQ$25*$BI28)/Assumptions!$B$7</f>
        <v>130.67585925274068</v>
      </c>
      <c r="I28" s="171">
        <f>('General Liability'!AR$25*$BI28)/Assumptions!$B$7</f>
        <v>118.25820558633603</v>
      </c>
      <c r="J28" s="171">
        <f>('General Liability'!AS$25*$BI28)/Assumptions!$B$7</f>
        <v>118.25820558633603</v>
      </c>
      <c r="K28" s="171">
        <f>('General Liability'!AT$25*$BI28)/Assumptions!$B$7</f>
        <v>118.25820558633603</v>
      </c>
      <c r="L28" s="171">
        <f>('General Liability'!AU$25*$BI28)/Assumptions!$B$7</f>
        <v>118.25820558633603</v>
      </c>
      <c r="M28" s="171">
        <f>('General Liability'!AV$25*$BI28)/Assumptions!$B$7</f>
        <v>118.25820558633603</v>
      </c>
      <c r="N28" s="171">
        <f>('General Liability'!AW$25*$BI28)/Assumptions!$B$7</f>
        <v>118.25820558633603</v>
      </c>
      <c r="O28" s="171">
        <f>('General Liability'!AX$25*$BI28)/Assumptions!$B$7</f>
        <v>118.25820558633603</v>
      </c>
      <c r="P28" s="171">
        <f>('General Liability'!AY$25*$BI28)/Assumptions!$B$7</f>
        <v>118.25820558633603</v>
      </c>
      <c r="Q28" s="171">
        <f>('General Liability'!AZ$25*$BI28)/Assumptions!$B$7</f>
        <v>118.25820558633603</v>
      </c>
      <c r="R28" s="171">
        <f>('General Liability'!BA$25*$BI28)/Assumptions!$B$7</f>
        <v>118.25820558633603</v>
      </c>
      <c r="S28" s="171">
        <f>('General Liability'!BB$25*$BI28)/Assumptions!$B$7</f>
        <v>118.25820558633603</v>
      </c>
      <c r="T28" s="171">
        <f>('General Liability'!BC$25*$BI28)/Assumptions!$B$7</f>
        <v>118.25820558633603</v>
      </c>
      <c r="U28" s="171">
        <f>('General Liability'!BD$25*$BI28)/Assumptions!$B$7</f>
        <v>127.12757100531122</v>
      </c>
      <c r="V28" s="171">
        <f>('General Liability'!BE$25*$BI28)/Assumptions!$B$7</f>
        <v>127.12757100531122</v>
      </c>
      <c r="W28" s="171">
        <f>('General Liability'!BF$25*$BI28)/Assumptions!$B$7</f>
        <v>127.12757100531122</v>
      </c>
      <c r="X28" s="171">
        <f>('General Liability'!BG$25*$BI28)/Assumptions!$B$7</f>
        <v>127.12757100531122</v>
      </c>
      <c r="Y28" s="171">
        <f>('General Liability'!BH$25*$BI28)/Assumptions!$B$7</f>
        <v>127.12757100531122</v>
      </c>
      <c r="Z28" s="171">
        <f>('General Liability'!BI$25*$BI28)/Assumptions!$B$7</f>
        <v>127.12757100531122</v>
      </c>
      <c r="AA28" s="171">
        <f>('General Liability'!BJ$25*$BI28)/Assumptions!$B$7</f>
        <v>127.12757100531122</v>
      </c>
      <c r="AB28" s="171">
        <f>('General Liability'!BK$25*$BI28)/Assumptions!$B$7</f>
        <v>127.12757100531122</v>
      </c>
      <c r="AC28" s="171">
        <f>('General Liability'!BL$25*$BI28)/Assumptions!$B$7</f>
        <v>127.12757100531122</v>
      </c>
      <c r="AD28" s="171">
        <f>('General Liability'!BM$25*$BI28)/Assumptions!$B$7</f>
        <v>127.12757100531122</v>
      </c>
      <c r="AE28" s="171">
        <f>('General Liability'!BN$25*$BI28)/Assumptions!$B$7</f>
        <v>127.12757100531122</v>
      </c>
      <c r="AF28" s="171">
        <f>('General Liability'!BO$25*$BI28)/Assumptions!$B$7</f>
        <v>127.12757100531122</v>
      </c>
      <c r="AG28" s="171">
        <f>('General Liability'!BP$25*$BI28)/Assumptions!$B$7</f>
        <v>136.66213883070955</v>
      </c>
      <c r="AH28" s="171">
        <f>('General Liability'!BQ$25*$BI28)/Assumptions!$B$7</f>
        <v>136.66213883070955</v>
      </c>
      <c r="AI28" s="171">
        <f>('General Liability'!BR$25*$BI28)/Assumptions!$B$7</f>
        <v>136.66213883070955</v>
      </c>
      <c r="AJ28" s="171">
        <f>('General Liability'!BS$25*$BI28)/Assumptions!$B$7</f>
        <v>136.66213883070955</v>
      </c>
      <c r="AK28" s="171">
        <f>('General Liability'!BT$25*$BI28)/Assumptions!$B$7</f>
        <v>136.66213883070955</v>
      </c>
      <c r="AL28" s="171">
        <f>('General Liability'!BU$25*$BI28)/Assumptions!$B$7</f>
        <v>136.66213883070955</v>
      </c>
      <c r="AM28" s="171">
        <f>('General Liability'!BV$25*$BI28)/Assumptions!$B$7</f>
        <v>136.66213883070955</v>
      </c>
      <c r="AN28" s="171">
        <f>('General Liability'!BW$25*$BI28)/Assumptions!$B$7</f>
        <v>136.66213883070955</v>
      </c>
      <c r="AO28" s="171">
        <f>('General Liability'!BX$25*$BI28)/Assumptions!$B$7</f>
        <v>136.66213883070955</v>
      </c>
      <c r="AP28" s="171">
        <f>('General Liability'!BY$25*$BI28)/Assumptions!$B$7</f>
        <v>136.66213883070955</v>
      </c>
      <c r="AQ28" s="171">
        <f>('General Liability'!BZ$25*$BI28)/Assumptions!$B$7</f>
        <v>136.66213883070955</v>
      </c>
      <c r="AR28" s="171">
        <f>('General Liability'!CA$25*$BI28)/Assumptions!$B$7</f>
        <v>136.66213883070955</v>
      </c>
      <c r="AS28" s="171">
        <f>('General Liability'!CB$25*$BI28)/Assumptions!$B$7</f>
        <v>140.76200299563084</v>
      </c>
      <c r="AT28" s="171">
        <f>('General Liability'!CC$25*$BI28)/Assumptions!$B$7</f>
        <v>140.76200299563084</v>
      </c>
      <c r="AU28" s="171">
        <f>('General Liability'!CD$25*$BI28)/Assumptions!$B$7</f>
        <v>140.76200299563084</v>
      </c>
      <c r="AV28" s="171">
        <f>('General Liability'!CE$25*$BI28)/Assumptions!$B$7</f>
        <v>140.76200299563084</v>
      </c>
      <c r="AW28" s="171">
        <f>('General Liability'!CF$25*$BI28)/Assumptions!$B$7</f>
        <v>140.76200299563084</v>
      </c>
      <c r="AX28" s="171">
        <f>('General Liability'!CG$25*$BI28)/Assumptions!$B$7</f>
        <v>140.76200299563084</v>
      </c>
      <c r="AY28" s="171">
        <f>('General Liability'!CH$25*$BI28)/Assumptions!$B$7</f>
        <v>140.76200299563084</v>
      </c>
      <c r="AZ28" s="171">
        <f>('General Liability'!CI$25*$BI28)/Assumptions!$B$7</f>
        <v>140.76200299563084</v>
      </c>
      <c r="BA28" s="171">
        <f>('General Liability'!CJ$25*$BI28)/Assumptions!$B$7</f>
        <v>140.76200299563084</v>
      </c>
      <c r="BB28" s="171">
        <f>('General Liability'!CK$25*$BI28)/Assumptions!$B$7</f>
        <v>140.76200299563084</v>
      </c>
      <c r="BC28" s="171">
        <f>('General Liability'!CL$25*$BI28)/Assumptions!$B$7</f>
        <v>140.76200299563084</v>
      </c>
      <c r="BD28" s="171">
        <f>('General Liability'!CM$25*$BI28)/Assumptions!$B$7</f>
        <v>140.76200299563084</v>
      </c>
      <c r="BE28" s="171">
        <f>('General Liability'!CN$25*$BI28)/Assumptions!$B$7</f>
        <v>144.9848630854998</v>
      </c>
      <c r="BF28" s="171">
        <f>('General Liability'!CO$25*$BI28)/Assumptions!$B$7</f>
        <v>144.9848630854998</v>
      </c>
      <c r="BG28" s="171">
        <f>('General Liability'!CP$25*$BI28)/Assumptions!$B$7</f>
        <v>144.9848630854998</v>
      </c>
      <c r="BI28" s="174">
        <f>SUMIF(Revenue!$P:$P,'GL - Import (CA)'!$F28,Revenue!$G:$G)</f>
        <v>9.6632446312162994E-3</v>
      </c>
    </row>
    <row r="29" spans="1:61" s="173" customFormat="1" ht="12.75" customHeight="1">
      <c r="A29" s="177" t="s">
        <v>465</v>
      </c>
      <c r="B29" s="178"/>
      <c r="C29" s="170" t="str" cm="1">
        <f t="array" ref="C29">IFERROR(INDEX('Legal Entity'!B:B,MATCH('GL - Import (CA)'!F29,'Legal Entity'!A:A,0),0),0)</f>
        <v>1315 - Corix Multi-Utility Services Inc.</v>
      </c>
      <c r="D29" s="170" t="str" cm="1">
        <f t="array" ref="D29">IFERROR(INDEX('Legal Entity'!C:C,MATCH(F29,'Legal Entity'!A:A,0),0),0)</f>
        <v>CA</v>
      </c>
      <c r="E29" s="170" t="s">
        <v>631</v>
      </c>
      <c r="F29" s="170" t="s">
        <v>153</v>
      </c>
      <c r="G29" s="170"/>
      <c r="H29" s="171">
        <f>('General Liability'!AQ$25*$BI29)/Assumptions!$B$7</f>
        <v>80.148041135203954</v>
      </c>
      <c r="I29" s="171">
        <f>('General Liability'!AR$25*$BI29)/Assumptions!$B$7</f>
        <v>72.531863039655349</v>
      </c>
      <c r="J29" s="171">
        <f>('General Liability'!AS$25*$BI29)/Assumptions!$B$7</f>
        <v>72.531863039655349</v>
      </c>
      <c r="K29" s="171">
        <f>('General Liability'!AT$25*$BI29)/Assumptions!$B$7</f>
        <v>72.531863039655349</v>
      </c>
      <c r="L29" s="171">
        <f>('General Liability'!AU$25*$BI29)/Assumptions!$B$7</f>
        <v>72.531863039655349</v>
      </c>
      <c r="M29" s="171">
        <f>('General Liability'!AV$25*$BI29)/Assumptions!$B$7</f>
        <v>72.531863039655349</v>
      </c>
      <c r="N29" s="171">
        <f>('General Liability'!AW$25*$BI29)/Assumptions!$B$7</f>
        <v>72.531863039655349</v>
      </c>
      <c r="O29" s="171">
        <f>('General Liability'!AX$25*$BI29)/Assumptions!$B$7</f>
        <v>72.531863039655349</v>
      </c>
      <c r="P29" s="171">
        <f>('General Liability'!AY$25*$BI29)/Assumptions!$B$7</f>
        <v>72.531863039655349</v>
      </c>
      <c r="Q29" s="171">
        <f>('General Liability'!AZ$25*$BI29)/Assumptions!$B$7</f>
        <v>72.531863039655349</v>
      </c>
      <c r="R29" s="171">
        <f>('General Liability'!BA$25*$BI29)/Assumptions!$B$7</f>
        <v>72.531863039655349</v>
      </c>
      <c r="S29" s="171">
        <f>('General Liability'!BB$25*$BI29)/Assumptions!$B$7</f>
        <v>72.531863039655349</v>
      </c>
      <c r="T29" s="171">
        <f>('General Liability'!BC$25*$BI29)/Assumptions!$B$7</f>
        <v>72.531863039655349</v>
      </c>
      <c r="U29" s="171">
        <f>('General Liability'!BD$25*$BI29)/Assumptions!$B$7</f>
        <v>77.971752767629496</v>
      </c>
      <c r="V29" s="171">
        <f>('General Liability'!BE$25*$BI29)/Assumptions!$B$7</f>
        <v>77.971752767629496</v>
      </c>
      <c r="W29" s="171">
        <f>('General Liability'!BF$25*$BI29)/Assumptions!$B$7</f>
        <v>77.971752767629496</v>
      </c>
      <c r="X29" s="171">
        <f>('General Liability'!BG$25*$BI29)/Assumptions!$B$7</f>
        <v>77.971752767629496</v>
      </c>
      <c r="Y29" s="171">
        <f>('General Liability'!BH$25*$BI29)/Assumptions!$B$7</f>
        <v>77.971752767629496</v>
      </c>
      <c r="Z29" s="171">
        <f>('General Liability'!BI$25*$BI29)/Assumptions!$B$7</f>
        <v>77.971752767629496</v>
      </c>
      <c r="AA29" s="171">
        <f>('General Liability'!BJ$25*$BI29)/Assumptions!$B$7</f>
        <v>77.971752767629496</v>
      </c>
      <c r="AB29" s="171">
        <f>('General Liability'!BK$25*$BI29)/Assumptions!$B$7</f>
        <v>77.971752767629496</v>
      </c>
      <c r="AC29" s="171">
        <f>('General Liability'!BL$25*$BI29)/Assumptions!$B$7</f>
        <v>77.971752767629496</v>
      </c>
      <c r="AD29" s="171">
        <f>('General Liability'!BM$25*$BI29)/Assumptions!$B$7</f>
        <v>77.971752767629496</v>
      </c>
      <c r="AE29" s="171">
        <f>('General Liability'!BN$25*$BI29)/Assumptions!$B$7</f>
        <v>77.971752767629496</v>
      </c>
      <c r="AF29" s="171">
        <f>('General Liability'!BO$25*$BI29)/Assumptions!$B$7</f>
        <v>77.971752767629496</v>
      </c>
      <c r="AG29" s="171">
        <f>('General Liability'!BP$25*$BI29)/Assumptions!$B$7</f>
        <v>83.81963422520171</v>
      </c>
      <c r="AH29" s="171">
        <f>('General Liability'!BQ$25*$BI29)/Assumptions!$B$7</f>
        <v>83.81963422520171</v>
      </c>
      <c r="AI29" s="171">
        <f>('General Liability'!BR$25*$BI29)/Assumptions!$B$7</f>
        <v>83.81963422520171</v>
      </c>
      <c r="AJ29" s="171">
        <f>('General Liability'!BS$25*$BI29)/Assumptions!$B$7</f>
        <v>83.81963422520171</v>
      </c>
      <c r="AK29" s="171">
        <f>('General Liability'!BT$25*$BI29)/Assumptions!$B$7</f>
        <v>83.81963422520171</v>
      </c>
      <c r="AL29" s="171">
        <f>('General Liability'!BU$25*$BI29)/Assumptions!$B$7</f>
        <v>83.81963422520171</v>
      </c>
      <c r="AM29" s="171">
        <f>('General Liability'!BV$25*$BI29)/Assumptions!$B$7</f>
        <v>83.81963422520171</v>
      </c>
      <c r="AN29" s="171">
        <f>('General Liability'!BW$25*$BI29)/Assumptions!$B$7</f>
        <v>83.81963422520171</v>
      </c>
      <c r="AO29" s="171">
        <f>('General Liability'!BX$25*$BI29)/Assumptions!$B$7</f>
        <v>83.81963422520171</v>
      </c>
      <c r="AP29" s="171">
        <f>('General Liability'!BY$25*$BI29)/Assumptions!$B$7</f>
        <v>83.81963422520171</v>
      </c>
      <c r="AQ29" s="171">
        <f>('General Liability'!BZ$25*$BI29)/Assumptions!$B$7</f>
        <v>83.81963422520171</v>
      </c>
      <c r="AR29" s="171">
        <f>('General Liability'!CA$25*$BI29)/Assumptions!$B$7</f>
        <v>83.81963422520171</v>
      </c>
      <c r="AS29" s="171">
        <f>('General Liability'!CB$25*$BI29)/Assumptions!$B$7</f>
        <v>86.334223251957752</v>
      </c>
      <c r="AT29" s="171">
        <f>('General Liability'!CC$25*$BI29)/Assumptions!$B$7</f>
        <v>86.334223251957752</v>
      </c>
      <c r="AU29" s="171">
        <f>('General Liability'!CD$25*$BI29)/Assumptions!$B$7</f>
        <v>86.334223251957752</v>
      </c>
      <c r="AV29" s="171">
        <f>('General Liability'!CE$25*$BI29)/Assumptions!$B$7</f>
        <v>86.334223251957752</v>
      </c>
      <c r="AW29" s="171">
        <f>('General Liability'!CF$25*$BI29)/Assumptions!$B$7</f>
        <v>86.334223251957752</v>
      </c>
      <c r="AX29" s="171">
        <f>('General Liability'!CG$25*$BI29)/Assumptions!$B$7</f>
        <v>86.334223251957752</v>
      </c>
      <c r="AY29" s="171">
        <f>('General Liability'!CH$25*$BI29)/Assumptions!$B$7</f>
        <v>86.334223251957752</v>
      </c>
      <c r="AZ29" s="171">
        <f>('General Liability'!CI$25*$BI29)/Assumptions!$B$7</f>
        <v>86.334223251957752</v>
      </c>
      <c r="BA29" s="171">
        <f>('General Liability'!CJ$25*$BI29)/Assumptions!$B$7</f>
        <v>86.334223251957752</v>
      </c>
      <c r="BB29" s="171">
        <f>('General Liability'!CK$25*$BI29)/Assumptions!$B$7</f>
        <v>86.334223251957752</v>
      </c>
      <c r="BC29" s="171">
        <f>('General Liability'!CL$25*$BI29)/Assumptions!$B$7</f>
        <v>86.334223251957752</v>
      </c>
      <c r="BD29" s="171">
        <f>('General Liability'!CM$25*$BI29)/Assumptions!$B$7</f>
        <v>86.334223251957752</v>
      </c>
      <c r="BE29" s="171">
        <f>('General Liability'!CN$25*$BI29)/Assumptions!$B$7</f>
        <v>88.924249949516494</v>
      </c>
      <c r="BF29" s="171">
        <f>('General Liability'!CO$25*$BI29)/Assumptions!$B$7</f>
        <v>88.924249949516494</v>
      </c>
      <c r="BG29" s="171">
        <f>('General Liability'!CP$25*$BI29)/Assumptions!$B$7</f>
        <v>88.924249949516494</v>
      </c>
      <c r="BI29" s="174">
        <f>SUMIF(Revenue!$P:$P,'GL - Import (CA)'!$F29,Revenue!$G:$G)</f>
        <v>5.9268034098350058E-3</v>
      </c>
    </row>
    <row r="30" spans="1:61" s="173" customFormat="1" ht="12.75" customHeight="1">
      <c r="A30" s="177" t="s">
        <v>465</v>
      </c>
      <c r="B30" s="178"/>
      <c r="C30" s="170" t="str" cm="1">
        <f t="array" ref="C30">IFERROR(INDEX('Legal Entity'!B:B,MATCH('GL - Import (CA)'!F30,'Legal Entity'!A:A,0),0),0)</f>
        <v>1315 - Corix Multi-Utility Services Inc.</v>
      </c>
      <c r="D30" s="170" t="str" cm="1">
        <f t="array" ref="D30">IFERROR(INDEX('Legal Entity'!C:C,MATCH(F30,'Legal Entity'!A:A,0),0),0)</f>
        <v>CA</v>
      </c>
      <c r="E30" s="170" t="s">
        <v>631</v>
      </c>
      <c r="F30" s="170" t="s">
        <v>140</v>
      </c>
      <c r="G30" s="170"/>
      <c r="H30" s="171">
        <f>('General Liability'!AQ$25*$BI30)/Assumptions!$B$7</f>
        <v>0</v>
      </c>
      <c r="I30" s="171">
        <f>('General Liability'!AR$25*$BI30)/Assumptions!$B$7</f>
        <v>0</v>
      </c>
      <c r="J30" s="171">
        <f>('General Liability'!AS$25*$BI30)/Assumptions!$B$7</f>
        <v>0</v>
      </c>
      <c r="K30" s="171">
        <f>('General Liability'!AT$25*$BI30)/Assumptions!$B$7</f>
        <v>0</v>
      </c>
      <c r="L30" s="171">
        <f>('General Liability'!AU$25*$BI30)/Assumptions!$B$7</f>
        <v>0</v>
      </c>
      <c r="M30" s="171">
        <f>('General Liability'!AV$25*$BI30)/Assumptions!$B$7</f>
        <v>0</v>
      </c>
      <c r="N30" s="171">
        <f>('General Liability'!AW$25*$BI30)/Assumptions!$B$7</f>
        <v>0</v>
      </c>
      <c r="O30" s="171">
        <f>('General Liability'!AX$25*$BI30)/Assumptions!$B$7</f>
        <v>0</v>
      </c>
      <c r="P30" s="171">
        <f>('General Liability'!AY$25*$BI30)/Assumptions!$B$7</f>
        <v>0</v>
      </c>
      <c r="Q30" s="171">
        <f>('General Liability'!AZ$25*$BI30)/Assumptions!$B$7</f>
        <v>0</v>
      </c>
      <c r="R30" s="171">
        <f>('General Liability'!BA$25*$BI30)/Assumptions!$B$7</f>
        <v>0</v>
      </c>
      <c r="S30" s="171">
        <f>('General Liability'!BB$25*$BI30)/Assumptions!$B$7</f>
        <v>0</v>
      </c>
      <c r="T30" s="171">
        <f>('General Liability'!BC$25*$BI30)/Assumptions!$B$7</f>
        <v>0</v>
      </c>
      <c r="U30" s="171">
        <f>('General Liability'!BD$25*$BI30)/Assumptions!$B$7</f>
        <v>0</v>
      </c>
      <c r="V30" s="171">
        <f>('General Liability'!BE$25*$BI30)/Assumptions!$B$7</f>
        <v>0</v>
      </c>
      <c r="W30" s="171">
        <f>('General Liability'!BF$25*$BI30)/Assumptions!$B$7</f>
        <v>0</v>
      </c>
      <c r="X30" s="171">
        <f>('General Liability'!BG$25*$BI30)/Assumptions!$B$7</f>
        <v>0</v>
      </c>
      <c r="Y30" s="171">
        <f>('General Liability'!BH$25*$BI30)/Assumptions!$B$7</f>
        <v>0</v>
      </c>
      <c r="Z30" s="171">
        <f>('General Liability'!BI$25*$BI30)/Assumptions!$B$7</f>
        <v>0</v>
      </c>
      <c r="AA30" s="171">
        <f>('General Liability'!BJ$25*$BI30)/Assumptions!$B$7</f>
        <v>0</v>
      </c>
      <c r="AB30" s="171">
        <f>('General Liability'!BK$25*$BI30)/Assumptions!$B$7</f>
        <v>0</v>
      </c>
      <c r="AC30" s="171">
        <f>('General Liability'!BL$25*$BI30)/Assumptions!$B$7</f>
        <v>0</v>
      </c>
      <c r="AD30" s="171">
        <f>('General Liability'!BM$25*$BI30)/Assumptions!$B$7</f>
        <v>0</v>
      </c>
      <c r="AE30" s="171">
        <f>('General Liability'!BN$25*$BI30)/Assumptions!$B$7</f>
        <v>0</v>
      </c>
      <c r="AF30" s="171">
        <f>('General Liability'!BO$25*$BI30)/Assumptions!$B$7</f>
        <v>0</v>
      </c>
      <c r="AG30" s="171">
        <f>('General Liability'!BP$25*$BI30)/Assumptions!$B$7</f>
        <v>0</v>
      </c>
      <c r="AH30" s="171">
        <f>('General Liability'!BQ$25*$BI30)/Assumptions!$B$7</f>
        <v>0</v>
      </c>
      <c r="AI30" s="171">
        <f>('General Liability'!BR$25*$BI30)/Assumptions!$B$7</f>
        <v>0</v>
      </c>
      <c r="AJ30" s="171">
        <f>('General Liability'!BS$25*$BI30)/Assumptions!$B$7</f>
        <v>0</v>
      </c>
      <c r="AK30" s="171">
        <f>('General Liability'!BT$25*$BI30)/Assumptions!$B$7</f>
        <v>0</v>
      </c>
      <c r="AL30" s="171">
        <f>('General Liability'!BU$25*$BI30)/Assumptions!$B$7</f>
        <v>0</v>
      </c>
      <c r="AM30" s="171">
        <f>('General Liability'!BV$25*$BI30)/Assumptions!$B$7</f>
        <v>0</v>
      </c>
      <c r="AN30" s="171">
        <f>('General Liability'!BW$25*$BI30)/Assumptions!$B$7</f>
        <v>0</v>
      </c>
      <c r="AO30" s="171">
        <f>('General Liability'!BX$25*$BI30)/Assumptions!$B$7</f>
        <v>0</v>
      </c>
      <c r="AP30" s="171">
        <f>('General Liability'!BY$25*$BI30)/Assumptions!$B$7</f>
        <v>0</v>
      </c>
      <c r="AQ30" s="171">
        <f>('General Liability'!BZ$25*$BI30)/Assumptions!$B$7</f>
        <v>0</v>
      </c>
      <c r="AR30" s="171">
        <f>('General Liability'!CA$25*$BI30)/Assumptions!$B$7</f>
        <v>0</v>
      </c>
      <c r="AS30" s="171">
        <f>('General Liability'!CB$25*$BI30)/Assumptions!$B$7</f>
        <v>0</v>
      </c>
      <c r="AT30" s="171">
        <f>('General Liability'!CC$25*$BI30)/Assumptions!$B$7</f>
        <v>0</v>
      </c>
      <c r="AU30" s="171">
        <f>('General Liability'!CD$25*$BI30)/Assumptions!$B$7</f>
        <v>0</v>
      </c>
      <c r="AV30" s="171">
        <f>('General Liability'!CE$25*$BI30)/Assumptions!$B$7</f>
        <v>0</v>
      </c>
      <c r="AW30" s="171">
        <f>('General Liability'!CF$25*$BI30)/Assumptions!$B$7</f>
        <v>0</v>
      </c>
      <c r="AX30" s="171">
        <f>('General Liability'!CG$25*$BI30)/Assumptions!$B$7</f>
        <v>0</v>
      </c>
      <c r="AY30" s="171">
        <f>('General Liability'!CH$25*$BI30)/Assumptions!$B$7</f>
        <v>0</v>
      </c>
      <c r="AZ30" s="171">
        <f>('General Liability'!CI$25*$BI30)/Assumptions!$B$7</f>
        <v>0</v>
      </c>
      <c r="BA30" s="171">
        <f>('General Liability'!CJ$25*$BI30)/Assumptions!$B$7</f>
        <v>0</v>
      </c>
      <c r="BB30" s="171">
        <f>('General Liability'!CK$25*$BI30)/Assumptions!$B$7</f>
        <v>0</v>
      </c>
      <c r="BC30" s="171">
        <f>('General Liability'!CL$25*$BI30)/Assumptions!$B$7</f>
        <v>0</v>
      </c>
      <c r="BD30" s="171">
        <f>('General Liability'!CM$25*$BI30)/Assumptions!$B$7</f>
        <v>0</v>
      </c>
      <c r="BE30" s="171">
        <f>('General Liability'!CN$25*$BI30)/Assumptions!$B$7</f>
        <v>0</v>
      </c>
      <c r="BF30" s="171">
        <f>('General Liability'!CO$25*$BI30)/Assumptions!$B$7</f>
        <v>0</v>
      </c>
      <c r="BG30" s="171">
        <f>('General Liability'!CP$25*$BI30)/Assumptions!$B$7</f>
        <v>0</v>
      </c>
      <c r="BI30" s="174">
        <f>SUMIF(Revenue!$P:$P,'GL - Import (CA)'!$F30,Revenue!$G:$G)</f>
        <v>0</v>
      </c>
    </row>
    <row r="31" spans="1:61" s="173" customFormat="1" ht="12.75" customHeight="1">
      <c r="A31" s="177" t="s">
        <v>465</v>
      </c>
      <c r="B31" s="178"/>
      <c r="C31" s="170" t="str" cm="1">
        <f t="array" ref="C31">IFERROR(INDEX('Legal Entity'!B:B,MATCH('GL - Import (CA)'!F31,'Legal Entity'!A:A,0),0),0)</f>
        <v>1315 - Corix Multi-Utility Services Inc.</v>
      </c>
      <c r="D31" s="170" t="str" cm="1">
        <f t="array" ref="D31">IFERROR(INDEX('Legal Entity'!C:C,MATCH(F31,'Legal Entity'!A:A,0),0),0)</f>
        <v>CA</v>
      </c>
      <c r="E31" s="170" t="s">
        <v>631</v>
      </c>
      <c r="F31" s="170" t="s">
        <v>154</v>
      </c>
      <c r="G31" s="170"/>
      <c r="H31" s="171">
        <f>('General Liability'!AQ$25*$BI31)/Assumptions!$B$7</f>
        <v>484.36318643777815</v>
      </c>
      <c r="I31" s="171">
        <f>('General Liability'!AR$25*$BI31)/Assumptions!$B$7</f>
        <v>438.33590693615611</v>
      </c>
      <c r="J31" s="171">
        <f>('General Liability'!AS$25*$BI31)/Assumptions!$B$7</f>
        <v>438.33590693615611</v>
      </c>
      <c r="K31" s="171">
        <f>('General Liability'!AT$25*$BI31)/Assumptions!$B$7</f>
        <v>438.33590693615611</v>
      </c>
      <c r="L31" s="171">
        <f>('General Liability'!AU$25*$BI31)/Assumptions!$B$7</f>
        <v>438.33590693615611</v>
      </c>
      <c r="M31" s="171">
        <f>('General Liability'!AV$25*$BI31)/Assumptions!$B$7</f>
        <v>438.33590693615611</v>
      </c>
      <c r="N31" s="171">
        <f>('General Liability'!AW$25*$BI31)/Assumptions!$B$7</f>
        <v>438.33590693615611</v>
      </c>
      <c r="O31" s="171">
        <f>('General Liability'!AX$25*$BI31)/Assumptions!$B$7</f>
        <v>438.33590693615611</v>
      </c>
      <c r="P31" s="171">
        <f>('General Liability'!AY$25*$BI31)/Assumptions!$B$7</f>
        <v>438.33590693615611</v>
      </c>
      <c r="Q31" s="171">
        <f>('General Liability'!AZ$25*$BI31)/Assumptions!$B$7</f>
        <v>438.33590693615611</v>
      </c>
      <c r="R31" s="171">
        <f>('General Liability'!BA$25*$BI31)/Assumptions!$B$7</f>
        <v>438.33590693615611</v>
      </c>
      <c r="S31" s="171">
        <f>('General Liability'!BB$25*$BI31)/Assumptions!$B$7</f>
        <v>438.33590693615611</v>
      </c>
      <c r="T31" s="171">
        <f>('General Liability'!BC$25*$BI31)/Assumptions!$B$7</f>
        <v>438.33590693615611</v>
      </c>
      <c r="U31" s="171">
        <f>('General Liability'!BD$25*$BI31)/Assumptions!$B$7</f>
        <v>471.21109995636789</v>
      </c>
      <c r="V31" s="171">
        <f>('General Liability'!BE$25*$BI31)/Assumptions!$B$7</f>
        <v>471.21109995636789</v>
      </c>
      <c r="W31" s="171">
        <f>('General Liability'!BF$25*$BI31)/Assumptions!$B$7</f>
        <v>471.21109995636789</v>
      </c>
      <c r="X31" s="171">
        <f>('General Liability'!BG$25*$BI31)/Assumptions!$B$7</f>
        <v>471.21109995636789</v>
      </c>
      <c r="Y31" s="171">
        <f>('General Liability'!BH$25*$BI31)/Assumptions!$B$7</f>
        <v>471.21109995636789</v>
      </c>
      <c r="Z31" s="171">
        <f>('General Liability'!BI$25*$BI31)/Assumptions!$B$7</f>
        <v>471.21109995636789</v>
      </c>
      <c r="AA31" s="171">
        <f>('General Liability'!BJ$25*$BI31)/Assumptions!$B$7</f>
        <v>471.21109995636789</v>
      </c>
      <c r="AB31" s="171">
        <f>('General Liability'!BK$25*$BI31)/Assumptions!$B$7</f>
        <v>471.21109995636789</v>
      </c>
      <c r="AC31" s="171">
        <f>('General Liability'!BL$25*$BI31)/Assumptions!$B$7</f>
        <v>471.21109995636789</v>
      </c>
      <c r="AD31" s="171">
        <f>('General Liability'!BM$25*$BI31)/Assumptions!$B$7</f>
        <v>471.21109995636789</v>
      </c>
      <c r="AE31" s="171">
        <f>('General Liability'!BN$25*$BI31)/Assumptions!$B$7</f>
        <v>471.21109995636789</v>
      </c>
      <c r="AF31" s="171">
        <f>('General Liability'!BO$25*$BI31)/Assumptions!$B$7</f>
        <v>471.21109995636789</v>
      </c>
      <c r="AG31" s="171">
        <f>('General Liability'!BP$25*$BI31)/Assumptions!$B$7</f>
        <v>506.55193245309539</v>
      </c>
      <c r="AH31" s="171">
        <f>('General Liability'!BQ$25*$BI31)/Assumptions!$B$7</f>
        <v>506.55193245309539</v>
      </c>
      <c r="AI31" s="171">
        <f>('General Liability'!BR$25*$BI31)/Assumptions!$B$7</f>
        <v>506.55193245309539</v>
      </c>
      <c r="AJ31" s="171">
        <f>('General Liability'!BS$25*$BI31)/Assumptions!$B$7</f>
        <v>506.55193245309539</v>
      </c>
      <c r="AK31" s="171">
        <f>('General Liability'!BT$25*$BI31)/Assumptions!$B$7</f>
        <v>506.55193245309539</v>
      </c>
      <c r="AL31" s="171">
        <f>('General Liability'!BU$25*$BI31)/Assumptions!$B$7</f>
        <v>506.55193245309539</v>
      </c>
      <c r="AM31" s="171">
        <f>('General Liability'!BV$25*$BI31)/Assumptions!$B$7</f>
        <v>506.55193245309539</v>
      </c>
      <c r="AN31" s="171">
        <f>('General Liability'!BW$25*$BI31)/Assumptions!$B$7</f>
        <v>506.55193245309539</v>
      </c>
      <c r="AO31" s="171">
        <f>('General Liability'!BX$25*$BI31)/Assumptions!$B$7</f>
        <v>506.55193245309539</v>
      </c>
      <c r="AP31" s="171">
        <f>('General Liability'!BY$25*$BI31)/Assumptions!$B$7</f>
        <v>506.55193245309539</v>
      </c>
      <c r="AQ31" s="171">
        <f>('General Liability'!BZ$25*$BI31)/Assumptions!$B$7</f>
        <v>506.55193245309539</v>
      </c>
      <c r="AR31" s="171">
        <f>('General Liability'!CA$25*$BI31)/Assumptions!$B$7</f>
        <v>506.55193245309539</v>
      </c>
      <c r="AS31" s="171">
        <f>('General Liability'!CB$25*$BI31)/Assumptions!$B$7</f>
        <v>521.74849042668825</v>
      </c>
      <c r="AT31" s="171">
        <f>('General Liability'!CC$25*$BI31)/Assumptions!$B$7</f>
        <v>521.74849042668825</v>
      </c>
      <c r="AU31" s="171">
        <f>('General Liability'!CD$25*$BI31)/Assumptions!$B$7</f>
        <v>521.74849042668825</v>
      </c>
      <c r="AV31" s="171">
        <f>('General Liability'!CE$25*$BI31)/Assumptions!$B$7</f>
        <v>521.74849042668825</v>
      </c>
      <c r="AW31" s="171">
        <f>('General Liability'!CF$25*$BI31)/Assumptions!$B$7</f>
        <v>521.74849042668825</v>
      </c>
      <c r="AX31" s="171">
        <f>('General Liability'!CG$25*$BI31)/Assumptions!$B$7</f>
        <v>521.74849042668825</v>
      </c>
      <c r="AY31" s="171">
        <f>('General Liability'!CH$25*$BI31)/Assumptions!$B$7</f>
        <v>521.74849042668825</v>
      </c>
      <c r="AZ31" s="171">
        <f>('General Liability'!CI$25*$BI31)/Assumptions!$B$7</f>
        <v>521.74849042668825</v>
      </c>
      <c r="BA31" s="171">
        <f>('General Liability'!CJ$25*$BI31)/Assumptions!$B$7</f>
        <v>521.74849042668825</v>
      </c>
      <c r="BB31" s="171">
        <f>('General Liability'!CK$25*$BI31)/Assumptions!$B$7</f>
        <v>521.74849042668825</v>
      </c>
      <c r="BC31" s="171">
        <f>('General Liability'!CL$25*$BI31)/Assumptions!$B$7</f>
        <v>521.74849042668825</v>
      </c>
      <c r="BD31" s="171">
        <f>('General Liability'!CM$25*$BI31)/Assumptions!$B$7</f>
        <v>521.74849042668825</v>
      </c>
      <c r="BE31" s="171">
        <f>('General Liability'!CN$25*$BI31)/Assumptions!$B$7</f>
        <v>537.40094513948895</v>
      </c>
      <c r="BF31" s="171">
        <f>('General Liability'!CO$25*$BI31)/Assumptions!$B$7</f>
        <v>537.40094513948895</v>
      </c>
      <c r="BG31" s="171">
        <f>('General Liability'!CP$25*$BI31)/Assumptions!$B$7</f>
        <v>537.40094513948895</v>
      </c>
      <c r="BI31" s="174">
        <f>SUMIF(Revenue!$P:$P,'GL - Import (CA)'!$F31,Revenue!$G:$G)</f>
        <v>3.5817785990992168E-2</v>
      </c>
    </row>
    <row r="32" spans="1:61" s="173" customFormat="1" ht="12.75" customHeight="1">
      <c r="A32" s="177" t="s">
        <v>465</v>
      </c>
      <c r="B32" s="178"/>
      <c r="C32" s="170" t="str" cm="1">
        <f t="array" ref="C32">IFERROR(INDEX('Legal Entity'!B:B,MATCH('GL - Import (CA)'!F32,'Legal Entity'!A:A,0),0),0)</f>
        <v>1315 - Corix Multi-Utility Services Inc.</v>
      </c>
      <c r="D32" s="170" t="str" cm="1">
        <f t="array" ref="D32">IFERROR(INDEX('Legal Entity'!C:C,MATCH(F32,'Legal Entity'!A:A,0),0),0)</f>
        <v>CA</v>
      </c>
      <c r="E32" s="170" t="s">
        <v>631</v>
      </c>
      <c r="F32" s="170" t="s">
        <v>155</v>
      </c>
      <c r="G32" s="170"/>
      <c r="H32" s="171">
        <f>('General Liability'!AQ$25*$BI32)/Assumptions!$B$7</f>
        <v>66.883311071819037</v>
      </c>
      <c r="I32" s="171">
        <f>('General Liability'!AR$25*$BI32)/Assumptions!$B$7</f>
        <v>60.527632236404472</v>
      </c>
      <c r="J32" s="171">
        <f>('General Liability'!AS$25*$BI32)/Assumptions!$B$7</f>
        <v>60.527632236404472</v>
      </c>
      <c r="K32" s="171">
        <f>('General Liability'!AT$25*$BI32)/Assumptions!$B$7</f>
        <v>60.527632236404472</v>
      </c>
      <c r="L32" s="171">
        <f>('General Liability'!AU$25*$BI32)/Assumptions!$B$7</f>
        <v>60.527632236404472</v>
      </c>
      <c r="M32" s="171">
        <f>('General Liability'!AV$25*$BI32)/Assumptions!$B$7</f>
        <v>60.527632236404472</v>
      </c>
      <c r="N32" s="171">
        <f>('General Liability'!AW$25*$BI32)/Assumptions!$B$7</f>
        <v>60.527632236404472</v>
      </c>
      <c r="O32" s="171">
        <f>('General Liability'!AX$25*$BI32)/Assumptions!$B$7</f>
        <v>60.527632236404472</v>
      </c>
      <c r="P32" s="171">
        <f>('General Liability'!AY$25*$BI32)/Assumptions!$B$7</f>
        <v>60.527632236404472</v>
      </c>
      <c r="Q32" s="171">
        <f>('General Liability'!AZ$25*$BI32)/Assumptions!$B$7</f>
        <v>60.527632236404472</v>
      </c>
      <c r="R32" s="171">
        <f>('General Liability'!BA$25*$BI32)/Assumptions!$B$7</f>
        <v>60.527632236404472</v>
      </c>
      <c r="S32" s="171">
        <f>('General Liability'!BB$25*$BI32)/Assumptions!$B$7</f>
        <v>60.527632236404472</v>
      </c>
      <c r="T32" s="171">
        <f>('General Liability'!BC$25*$BI32)/Assumptions!$B$7</f>
        <v>60.527632236404472</v>
      </c>
      <c r="U32" s="171">
        <f>('General Liability'!BD$25*$BI32)/Assumptions!$B$7</f>
        <v>65.067204654134812</v>
      </c>
      <c r="V32" s="171">
        <f>('General Liability'!BE$25*$BI32)/Assumptions!$B$7</f>
        <v>65.067204654134812</v>
      </c>
      <c r="W32" s="171">
        <f>('General Liability'!BF$25*$BI32)/Assumptions!$B$7</f>
        <v>65.067204654134812</v>
      </c>
      <c r="X32" s="171">
        <f>('General Liability'!BG$25*$BI32)/Assumptions!$B$7</f>
        <v>65.067204654134812</v>
      </c>
      <c r="Y32" s="171">
        <f>('General Liability'!BH$25*$BI32)/Assumptions!$B$7</f>
        <v>65.067204654134812</v>
      </c>
      <c r="Z32" s="171">
        <f>('General Liability'!BI$25*$BI32)/Assumptions!$B$7</f>
        <v>65.067204654134812</v>
      </c>
      <c r="AA32" s="171">
        <f>('General Liability'!BJ$25*$BI32)/Assumptions!$B$7</f>
        <v>65.067204654134812</v>
      </c>
      <c r="AB32" s="171">
        <f>('General Liability'!BK$25*$BI32)/Assumptions!$B$7</f>
        <v>65.067204654134812</v>
      </c>
      <c r="AC32" s="171">
        <f>('General Liability'!BL$25*$BI32)/Assumptions!$B$7</f>
        <v>65.067204654134812</v>
      </c>
      <c r="AD32" s="171">
        <f>('General Liability'!BM$25*$BI32)/Assumptions!$B$7</f>
        <v>65.067204654134812</v>
      </c>
      <c r="AE32" s="171">
        <f>('General Liability'!BN$25*$BI32)/Assumptions!$B$7</f>
        <v>65.067204654134812</v>
      </c>
      <c r="AF32" s="171">
        <f>('General Liability'!BO$25*$BI32)/Assumptions!$B$7</f>
        <v>65.067204654134812</v>
      </c>
      <c r="AG32" s="171">
        <f>('General Liability'!BP$25*$BI32)/Assumptions!$B$7</f>
        <v>69.947245003194908</v>
      </c>
      <c r="AH32" s="171">
        <f>('General Liability'!BQ$25*$BI32)/Assumptions!$B$7</f>
        <v>69.947245003194908</v>
      </c>
      <c r="AI32" s="171">
        <f>('General Liability'!BR$25*$BI32)/Assumptions!$B$7</f>
        <v>69.947245003194908</v>
      </c>
      <c r="AJ32" s="171">
        <f>('General Liability'!BS$25*$BI32)/Assumptions!$B$7</f>
        <v>69.947245003194908</v>
      </c>
      <c r="AK32" s="171">
        <f>('General Liability'!BT$25*$BI32)/Assumptions!$B$7</f>
        <v>69.947245003194908</v>
      </c>
      <c r="AL32" s="171">
        <f>('General Liability'!BU$25*$BI32)/Assumptions!$B$7</f>
        <v>69.947245003194908</v>
      </c>
      <c r="AM32" s="171">
        <f>('General Liability'!BV$25*$BI32)/Assumptions!$B$7</f>
        <v>69.947245003194908</v>
      </c>
      <c r="AN32" s="171">
        <f>('General Liability'!BW$25*$BI32)/Assumptions!$B$7</f>
        <v>69.947245003194908</v>
      </c>
      <c r="AO32" s="171">
        <f>('General Liability'!BX$25*$BI32)/Assumptions!$B$7</f>
        <v>69.947245003194908</v>
      </c>
      <c r="AP32" s="171">
        <f>('General Liability'!BY$25*$BI32)/Assumptions!$B$7</f>
        <v>69.947245003194908</v>
      </c>
      <c r="AQ32" s="171">
        <f>('General Liability'!BZ$25*$BI32)/Assumptions!$B$7</f>
        <v>69.947245003194908</v>
      </c>
      <c r="AR32" s="171">
        <f>('General Liability'!CA$25*$BI32)/Assumptions!$B$7</f>
        <v>69.947245003194908</v>
      </c>
      <c r="AS32" s="171">
        <f>('General Liability'!CB$25*$BI32)/Assumptions!$B$7</f>
        <v>72.045662353290751</v>
      </c>
      <c r="AT32" s="171">
        <f>('General Liability'!CC$25*$BI32)/Assumptions!$B$7</f>
        <v>72.045662353290751</v>
      </c>
      <c r="AU32" s="171">
        <f>('General Liability'!CD$25*$BI32)/Assumptions!$B$7</f>
        <v>72.045662353290751</v>
      </c>
      <c r="AV32" s="171">
        <f>('General Liability'!CE$25*$BI32)/Assumptions!$B$7</f>
        <v>72.045662353290751</v>
      </c>
      <c r="AW32" s="171">
        <f>('General Liability'!CF$25*$BI32)/Assumptions!$B$7</f>
        <v>72.045662353290751</v>
      </c>
      <c r="AX32" s="171">
        <f>('General Liability'!CG$25*$BI32)/Assumptions!$B$7</f>
        <v>72.045662353290751</v>
      </c>
      <c r="AY32" s="171">
        <f>('General Liability'!CH$25*$BI32)/Assumptions!$B$7</f>
        <v>72.045662353290751</v>
      </c>
      <c r="AZ32" s="171">
        <f>('General Liability'!CI$25*$BI32)/Assumptions!$B$7</f>
        <v>72.045662353290751</v>
      </c>
      <c r="BA32" s="171">
        <f>('General Liability'!CJ$25*$BI32)/Assumptions!$B$7</f>
        <v>72.045662353290751</v>
      </c>
      <c r="BB32" s="171">
        <f>('General Liability'!CK$25*$BI32)/Assumptions!$B$7</f>
        <v>72.045662353290751</v>
      </c>
      <c r="BC32" s="171">
        <f>('General Liability'!CL$25*$BI32)/Assumptions!$B$7</f>
        <v>72.045662353290751</v>
      </c>
      <c r="BD32" s="171">
        <f>('General Liability'!CM$25*$BI32)/Assumptions!$B$7</f>
        <v>72.045662353290751</v>
      </c>
      <c r="BE32" s="171">
        <f>('General Liability'!CN$25*$BI32)/Assumptions!$B$7</f>
        <v>74.207032223889499</v>
      </c>
      <c r="BF32" s="171">
        <f>('General Liability'!CO$25*$BI32)/Assumptions!$B$7</f>
        <v>74.207032223889499</v>
      </c>
      <c r="BG32" s="171">
        <f>('General Liability'!CP$25*$BI32)/Assumptions!$B$7</f>
        <v>74.207032223889499</v>
      </c>
      <c r="BI32" s="174">
        <f>SUMIF(Revenue!$P:$P,'GL - Import (CA)'!$F32,Revenue!$G:$G)</f>
        <v>4.9459004924750083E-3</v>
      </c>
    </row>
    <row r="33" spans="1:61" s="173" customFormat="1" ht="12.75" customHeight="1">
      <c r="A33" s="177" t="s">
        <v>465</v>
      </c>
      <c r="B33" s="178"/>
      <c r="C33" s="170" t="str" cm="1">
        <f t="array" ref="C33">IFERROR(INDEX('Legal Entity'!B:B,MATCH('GL - Import (CA)'!F33,'Legal Entity'!A:A,0),0),0)</f>
        <v>1315 - Corix Multi-Utility Services Inc.</v>
      </c>
      <c r="D33" s="170" t="str" cm="1">
        <f t="array" ref="D33">IFERROR(INDEX('Legal Entity'!C:C,MATCH(F33,'Legal Entity'!A:A,0),0),0)</f>
        <v>CA</v>
      </c>
      <c r="E33" s="170" t="s">
        <v>631</v>
      </c>
      <c r="F33" s="170" t="s">
        <v>156</v>
      </c>
      <c r="G33" s="170"/>
      <c r="H33" s="171">
        <f>('General Liability'!AQ$25*$BI33)/Assumptions!$B$7</f>
        <v>147.01312827920322</v>
      </c>
      <c r="I33" s="171">
        <f>('General Liability'!AR$25*$BI33)/Assumptions!$B$7</f>
        <v>133.04300310210343</v>
      </c>
      <c r="J33" s="171">
        <f>('General Liability'!AS$25*$BI33)/Assumptions!$B$7</f>
        <v>133.04300310210343</v>
      </c>
      <c r="K33" s="171">
        <f>('General Liability'!AT$25*$BI33)/Assumptions!$B$7</f>
        <v>133.04300310210343</v>
      </c>
      <c r="L33" s="171">
        <f>('General Liability'!AU$25*$BI33)/Assumptions!$B$7</f>
        <v>133.04300310210343</v>
      </c>
      <c r="M33" s="171">
        <f>('General Liability'!AV$25*$BI33)/Assumptions!$B$7</f>
        <v>133.04300310210343</v>
      </c>
      <c r="N33" s="171">
        <f>('General Liability'!AW$25*$BI33)/Assumptions!$B$7</f>
        <v>133.04300310210343</v>
      </c>
      <c r="O33" s="171">
        <f>('General Liability'!AX$25*$BI33)/Assumptions!$B$7</f>
        <v>133.04300310210343</v>
      </c>
      <c r="P33" s="171">
        <f>('General Liability'!AY$25*$BI33)/Assumptions!$B$7</f>
        <v>133.04300310210343</v>
      </c>
      <c r="Q33" s="171">
        <f>('General Liability'!AZ$25*$BI33)/Assumptions!$B$7</f>
        <v>133.04300310210343</v>
      </c>
      <c r="R33" s="171">
        <f>('General Liability'!BA$25*$BI33)/Assumptions!$B$7</f>
        <v>133.04300310210343</v>
      </c>
      <c r="S33" s="171">
        <f>('General Liability'!BB$25*$BI33)/Assumptions!$B$7</f>
        <v>133.04300310210343</v>
      </c>
      <c r="T33" s="171">
        <f>('General Liability'!BC$25*$BI33)/Assumptions!$B$7</f>
        <v>133.04300310210343</v>
      </c>
      <c r="U33" s="171">
        <f>('General Liability'!BD$25*$BI33)/Assumptions!$B$7</f>
        <v>143.02122833476116</v>
      </c>
      <c r="V33" s="171">
        <f>('General Liability'!BE$25*$BI33)/Assumptions!$B$7</f>
        <v>143.02122833476116</v>
      </c>
      <c r="W33" s="171">
        <f>('General Liability'!BF$25*$BI33)/Assumptions!$B$7</f>
        <v>143.02122833476116</v>
      </c>
      <c r="X33" s="171">
        <f>('General Liability'!BG$25*$BI33)/Assumptions!$B$7</f>
        <v>143.02122833476116</v>
      </c>
      <c r="Y33" s="171">
        <f>('General Liability'!BH$25*$BI33)/Assumptions!$B$7</f>
        <v>143.02122833476116</v>
      </c>
      <c r="Z33" s="171">
        <f>('General Liability'!BI$25*$BI33)/Assumptions!$B$7</f>
        <v>143.02122833476116</v>
      </c>
      <c r="AA33" s="171">
        <f>('General Liability'!BJ$25*$BI33)/Assumptions!$B$7</f>
        <v>143.02122833476116</v>
      </c>
      <c r="AB33" s="171">
        <f>('General Liability'!BK$25*$BI33)/Assumptions!$B$7</f>
        <v>143.02122833476116</v>
      </c>
      <c r="AC33" s="171">
        <f>('General Liability'!BL$25*$BI33)/Assumptions!$B$7</f>
        <v>143.02122833476116</v>
      </c>
      <c r="AD33" s="171">
        <f>('General Liability'!BM$25*$BI33)/Assumptions!$B$7</f>
        <v>143.02122833476116</v>
      </c>
      <c r="AE33" s="171">
        <f>('General Liability'!BN$25*$BI33)/Assumptions!$B$7</f>
        <v>143.02122833476116</v>
      </c>
      <c r="AF33" s="171">
        <f>('General Liability'!BO$25*$BI33)/Assumptions!$B$7</f>
        <v>143.02122833476116</v>
      </c>
      <c r="AG33" s="171">
        <f>('General Liability'!BP$25*$BI33)/Assumptions!$B$7</f>
        <v>153.74782045986825</v>
      </c>
      <c r="AH33" s="171">
        <f>('General Liability'!BQ$25*$BI33)/Assumptions!$B$7</f>
        <v>153.74782045986825</v>
      </c>
      <c r="AI33" s="171">
        <f>('General Liability'!BR$25*$BI33)/Assumptions!$B$7</f>
        <v>153.74782045986825</v>
      </c>
      <c r="AJ33" s="171">
        <f>('General Liability'!BS$25*$BI33)/Assumptions!$B$7</f>
        <v>153.74782045986825</v>
      </c>
      <c r="AK33" s="171">
        <f>('General Liability'!BT$25*$BI33)/Assumptions!$B$7</f>
        <v>153.74782045986825</v>
      </c>
      <c r="AL33" s="171">
        <f>('General Liability'!BU$25*$BI33)/Assumptions!$B$7</f>
        <v>153.74782045986825</v>
      </c>
      <c r="AM33" s="171">
        <f>('General Liability'!BV$25*$BI33)/Assumptions!$B$7</f>
        <v>153.74782045986825</v>
      </c>
      <c r="AN33" s="171">
        <f>('General Liability'!BW$25*$BI33)/Assumptions!$B$7</f>
        <v>153.74782045986825</v>
      </c>
      <c r="AO33" s="171">
        <f>('General Liability'!BX$25*$BI33)/Assumptions!$B$7</f>
        <v>153.74782045986825</v>
      </c>
      <c r="AP33" s="171">
        <f>('General Liability'!BY$25*$BI33)/Assumptions!$B$7</f>
        <v>153.74782045986825</v>
      </c>
      <c r="AQ33" s="171">
        <f>('General Liability'!BZ$25*$BI33)/Assumptions!$B$7</f>
        <v>153.74782045986825</v>
      </c>
      <c r="AR33" s="171">
        <f>('General Liability'!CA$25*$BI33)/Assumptions!$B$7</f>
        <v>153.74782045986825</v>
      </c>
      <c r="AS33" s="171">
        <f>('General Liability'!CB$25*$BI33)/Assumptions!$B$7</f>
        <v>158.36025507366426</v>
      </c>
      <c r="AT33" s="171">
        <f>('General Liability'!CC$25*$BI33)/Assumptions!$B$7</f>
        <v>158.36025507366426</v>
      </c>
      <c r="AU33" s="171">
        <f>('General Liability'!CD$25*$BI33)/Assumptions!$B$7</f>
        <v>158.36025507366426</v>
      </c>
      <c r="AV33" s="171">
        <f>('General Liability'!CE$25*$BI33)/Assumptions!$B$7</f>
        <v>158.36025507366426</v>
      </c>
      <c r="AW33" s="171">
        <f>('General Liability'!CF$25*$BI33)/Assumptions!$B$7</f>
        <v>158.36025507366426</v>
      </c>
      <c r="AX33" s="171">
        <f>('General Liability'!CG$25*$BI33)/Assumptions!$B$7</f>
        <v>158.36025507366426</v>
      </c>
      <c r="AY33" s="171">
        <f>('General Liability'!CH$25*$BI33)/Assumptions!$B$7</f>
        <v>158.36025507366426</v>
      </c>
      <c r="AZ33" s="171">
        <f>('General Liability'!CI$25*$BI33)/Assumptions!$B$7</f>
        <v>158.36025507366426</v>
      </c>
      <c r="BA33" s="171">
        <f>('General Liability'!CJ$25*$BI33)/Assumptions!$B$7</f>
        <v>158.36025507366426</v>
      </c>
      <c r="BB33" s="171">
        <f>('General Liability'!CK$25*$BI33)/Assumptions!$B$7</f>
        <v>158.36025507366426</v>
      </c>
      <c r="BC33" s="171">
        <f>('General Liability'!CL$25*$BI33)/Assumptions!$B$7</f>
        <v>158.36025507366426</v>
      </c>
      <c r="BD33" s="171">
        <f>('General Liability'!CM$25*$BI33)/Assumptions!$B$7</f>
        <v>158.36025507366426</v>
      </c>
      <c r="BE33" s="171">
        <f>('General Liability'!CN$25*$BI33)/Assumptions!$B$7</f>
        <v>163.11106272587426</v>
      </c>
      <c r="BF33" s="171">
        <f>('General Liability'!CO$25*$BI33)/Assumptions!$B$7</f>
        <v>163.11106272587426</v>
      </c>
      <c r="BG33" s="171">
        <f>('General Liability'!CP$25*$BI33)/Assumptions!$B$7</f>
        <v>163.11106272587426</v>
      </c>
      <c r="BI33" s="174">
        <f>SUMIF(Revenue!$P:$P,'GL - Import (CA)'!$F33,Revenue!$G:$G)</f>
        <v>1.0871356275643E-2</v>
      </c>
    </row>
    <row r="34" spans="1:61" s="173" customFormat="1" ht="12.75" customHeight="1">
      <c r="A34" s="177" t="s">
        <v>465</v>
      </c>
      <c r="B34" s="178"/>
      <c r="C34" s="170" t="str" cm="1">
        <f t="array" ref="C34">IFERROR(INDEX('Legal Entity'!B:B,MATCH('GL - Import (CA)'!F34,'Legal Entity'!A:A,0),0),0)</f>
        <v>1315 - Corix Multi-Utility Services Inc.</v>
      </c>
      <c r="D34" s="170" t="str" cm="1">
        <f t="array" ref="D34">IFERROR(INDEX('Legal Entity'!C:C,MATCH(F34,'Legal Entity'!A:A,0),0),0)</f>
        <v>CA</v>
      </c>
      <c r="E34" s="170" t="s">
        <v>631</v>
      </c>
      <c r="F34" s="170" t="s">
        <v>157</v>
      </c>
      <c r="G34" s="170"/>
      <c r="H34" s="171">
        <f>('General Liability'!AQ$25*$BI34)/Assumptions!$B$7</f>
        <v>75.749464431565244</v>
      </c>
      <c r="I34" s="171">
        <f>('General Liability'!AR$25*$BI34)/Assumptions!$B$7</f>
        <v>68.551267150860653</v>
      </c>
      <c r="J34" s="171">
        <f>('General Liability'!AS$25*$BI34)/Assumptions!$B$7</f>
        <v>68.551267150860653</v>
      </c>
      <c r="K34" s="171">
        <f>('General Liability'!AT$25*$BI34)/Assumptions!$B$7</f>
        <v>68.551267150860653</v>
      </c>
      <c r="L34" s="171">
        <f>('General Liability'!AU$25*$BI34)/Assumptions!$B$7</f>
        <v>68.551267150860653</v>
      </c>
      <c r="M34" s="171">
        <f>('General Liability'!AV$25*$BI34)/Assumptions!$B$7</f>
        <v>68.551267150860653</v>
      </c>
      <c r="N34" s="171">
        <f>('General Liability'!AW$25*$BI34)/Assumptions!$B$7</f>
        <v>68.551267150860653</v>
      </c>
      <c r="O34" s="171">
        <f>('General Liability'!AX$25*$BI34)/Assumptions!$B$7</f>
        <v>68.551267150860653</v>
      </c>
      <c r="P34" s="171">
        <f>('General Liability'!AY$25*$BI34)/Assumptions!$B$7</f>
        <v>68.551267150860653</v>
      </c>
      <c r="Q34" s="171">
        <f>('General Liability'!AZ$25*$BI34)/Assumptions!$B$7</f>
        <v>68.551267150860653</v>
      </c>
      <c r="R34" s="171">
        <f>('General Liability'!BA$25*$BI34)/Assumptions!$B$7</f>
        <v>68.551267150860653</v>
      </c>
      <c r="S34" s="171">
        <f>('General Liability'!BB$25*$BI34)/Assumptions!$B$7</f>
        <v>68.551267150860653</v>
      </c>
      <c r="T34" s="171">
        <f>('General Liability'!BC$25*$BI34)/Assumptions!$B$7</f>
        <v>68.551267150860653</v>
      </c>
      <c r="U34" s="171">
        <f>('General Liability'!BD$25*$BI34)/Assumptions!$B$7</f>
        <v>73.6926121871752</v>
      </c>
      <c r="V34" s="171">
        <f>('General Liability'!BE$25*$BI34)/Assumptions!$B$7</f>
        <v>73.6926121871752</v>
      </c>
      <c r="W34" s="171">
        <f>('General Liability'!BF$25*$BI34)/Assumptions!$B$7</f>
        <v>73.6926121871752</v>
      </c>
      <c r="X34" s="171">
        <f>('General Liability'!BG$25*$BI34)/Assumptions!$B$7</f>
        <v>73.6926121871752</v>
      </c>
      <c r="Y34" s="171">
        <f>('General Liability'!BH$25*$BI34)/Assumptions!$B$7</f>
        <v>73.6926121871752</v>
      </c>
      <c r="Z34" s="171">
        <f>('General Liability'!BI$25*$BI34)/Assumptions!$B$7</f>
        <v>73.6926121871752</v>
      </c>
      <c r="AA34" s="171">
        <f>('General Liability'!BJ$25*$BI34)/Assumptions!$B$7</f>
        <v>73.6926121871752</v>
      </c>
      <c r="AB34" s="171">
        <f>('General Liability'!BK$25*$BI34)/Assumptions!$B$7</f>
        <v>73.6926121871752</v>
      </c>
      <c r="AC34" s="171">
        <f>('General Liability'!BL$25*$BI34)/Assumptions!$B$7</f>
        <v>73.6926121871752</v>
      </c>
      <c r="AD34" s="171">
        <f>('General Liability'!BM$25*$BI34)/Assumptions!$B$7</f>
        <v>73.6926121871752</v>
      </c>
      <c r="AE34" s="171">
        <f>('General Liability'!BN$25*$BI34)/Assumptions!$B$7</f>
        <v>73.6926121871752</v>
      </c>
      <c r="AF34" s="171">
        <f>('General Liability'!BO$25*$BI34)/Assumptions!$B$7</f>
        <v>73.6926121871752</v>
      </c>
      <c r="AG34" s="171">
        <f>('General Liability'!BP$25*$BI34)/Assumptions!$B$7</f>
        <v>79.219558101213337</v>
      </c>
      <c r="AH34" s="171">
        <f>('General Liability'!BQ$25*$BI34)/Assumptions!$B$7</f>
        <v>79.219558101213337</v>
      </c>
      <c r="AI34" s="171">
        <f>('General Liability'!BR$25*$BI34)/Assumptions!$B$7</f>
        <v>79.219558101213337</v>
      </c>
      <c r="AJ34" s="171">
        <f>('General Liability'!BS$25*$BI34)/Assumptions!$B$7</f>
        <v>79.219558101213337</v>
      </c>
      <c r="AK34" s="171">
        <f>('General Liability'!BT$25*$BI34)/Assumptions!$B$7</f>
        <v>79.219558101213337</v>
      </c>
      <c r="AL34" s="171">
        <f>('General Liability'!BU$25*$BI34)/Assumptions!$B$7</f>
        <v>79.219558101213337</v>
      </c>
      <c r="AM34" s="171">
        <f>('General Liability'!BV$25*$BI34)/Assumptions!$B$7</f>
        <v>79.219558101213337</v>
      </c>
      <c r="AN34" s="171">
        <f>('General Liability'!BW$25*$BI34)/Assumptions!$B$7</f>
        <v>79.219558101213337</v>
      </c>
      <c r="AO34" s="171">
        <f>('General Liability'!BX$25*$BI34)/Assumptions!$B$7</f>
        <v>79.219558101213337</v>
      </c>
      <c r="AP34" s="171">
        <f>('General Liability'!BY$25*$BI34)/Assumptions!$B$7</f>
        <v>79.219558101213337</v>
      </c>
      <c r="AQ34" s="171">
        <f>('General Liability'!BZ$25*$BI34)/Assumptions!$B$7</f>
        <v>79.219558101213337</v>
      </c>
      <c r="AR34" s="171">
        <f>('General Liability'!CA$25*$BI34)/Assumptions!$B$7</f>
        <v>79.219558101213337</v>
      </c>
      <c r="AS34" s="171">
        <f>('General Liability'!CB$25*$BI34)/Assumptions!$B$7</f>
        <v>81.596144844249736</v>
      </c>
      <c r="AT34" s="171">
        <f>('General Liability'!CC$25*$BI34)/Assumptions!$B$7</f>
        <v>81.596144844249736</v>
      </c>
      <c r="AU34" s="171">
        <f>('General Liability'!CD$25*$BI34)/Assumptions!$B$7</f>
        <v>81.596144844249736</v>
      </c>
      <c r="AV34" s="171">
        <f>('General Liability'!CE$25*$BI34)/Assumptions!$B$7</f>
        <v>81.596144844249736</v>
      </c>
      <c r="AW34" s="171">
        <f>('General Liability'!CF$25*$BI34)/Assumptions!$B$7</f>
        <v>81.596144844249736</v>
      </c>
      <c r="AX34" s="171">
        <f>('General Liability'!CG$25*$BI34)/Assumptions!$B$7</f>
        <v>81.596144844249736</v>
      </c>
      <c r="AY34" s="171">
        <f>('General Liability'!CH$25*$BI34)/Assumptions!$B$7</f>
        <v>81.596144844249736</v>
      </c>
      <c r="AZ34" s="171">
        <f>('General Liability'!CI$25*$BI34)/Assumptions!$B$7</f>
        <v>81.596144844249736</v>
      </c>
      <c r="BA34" s="171">
        <f>('General Liability'!CJ$25*$BI34)/Assumptions!$B$7</f>
        <v>81.596144844249736</v>
      </c>
      <c r="BB34" s="171">
        <f>('General Liability'!CK$25*$BI34)/Assumptions!$B$7</f>
        <v>81.596144844249736</v>
      </c>
      <c r="BC34" s="171">
        <f>('General Liability'!CL$25*$BI34)/Assumptions!$B$7</f>
        <v>81.596144844249736</v>
      </c>
      <c r="BD34" s="171">
        <f>('General Liability'!CM$25*$BI34)/Assumptions!$B$7</f>
        <v>81.596144844249736</v>
      </c>
      <c r="BE34" s="171">
        <f>('General Liability'!CN$25*$BI34)/Assumptions!$B$7</f>
        <v>84.044029189577245</v>
      </c>
      <c r="BF34" s="171">
        <f>('General Liability'!CO$25*$BI34)/Assumptions!$B$7</f>
        <v>84.044029189577245</v>
      </c>
      <c r="BG34" s="171">
        <f>('General Liability'!CP$25*$BI34)/Assumptions!$B$7</f>
        <v>84.044029189577245</v>
      </c>
      <c r="BI34" s="174">
        <f>SUMIF(Revenue!$P:$P,'GL - Import (CA)'!$F34,Revenue!$G:$G)</f>
        <v>5.6015365781532517E-3</v>
      </c>
    </row>
    <row r="35" spans="1:61" s="173" customFormat="1" ht="12.75" customHeight="1">
      <c r="A35" s="177" t="s">
        <v>465</v>
      </c>
      <c r="B35" s="178"/>
      <c r="C35" s="170" t="str" cm="1">
        <f t="array" ref="C35">IFERROR(INDEX('Legal Entity'!B:B,MATCH('GL - Import (CA)'!F35,'Legal Entity'!A:A,0),0),0)</f>
        <v>1315 - Corix Multi-Utility Services Inc.</v>
      </c>
      <c r="D35" s="170" t="str" cm="1">
        <f t="array" ref="D35">IFERROR(INDEX('Legal Entity'!C:C,MATCH(F35,'Legal Entity'!A:A,0),0),0)</f>
        <v>CA</v>
      </c>
      <c r="E35" s="170" t="s">
        <v>631</v>
      </c>
      <c r="F35" s="170" t="s">
        <v>158</v>
      </c>
      <c r="G35" s="170"/>
      <c r="H35" s="171">
        <f>('General Liability'!AQ$25*$BI35)/Assumptions!$B$7</f>
        <v>297.24674861529434</v>
      </c>
      <c r="I35" s="171">
        <f>('General Liability'!AR$25*$BI35)/Assumptions!$B$7</f>
        <v>269.00046656383608</v>
      </c>
      <c r="J35" s="171">
        <f>('General Liability'!AS$25*$BI35)/Assumptions!$B$7</f>
        <v>269.00046656383608</v>
      </c>
      <c r="K35" s="171">
        <f>('General Liability'!AT$25*$BI35)/Assumptions!$B$7</f>
        <v>269.00046656383608</v>
      </c>
      <c r="L35" s="171">
        <f>('General Liability'!AU$25*$BI35)/Assumptions!$B$7</f>
        <v>269.00046656383608</v>
      </c>
      <c r="M35" s="171">
        <f>('General Liability'!AV$25*$BI35)/Assumptions!$B$7</f>
        <v>269.00046656383608</v>
      </c>
      <c r="N35" s="171">
        <f>('General Liability'!AW$25*$BI35)/Assumptions!$B$7</f>
        <v>269.00046656383608</v>
      </c>
      <c r="O35" s="171">
        <f>('General Liability'!AX$25*$BI35)/Assumptions!$B$7</f>
        <v>269.00046656383608</v>
      </c>
      <c r="P35" s="171">
        <f>('General Liability'!AY$25*$BI35)/Assumptions!$B$7</f>
        <v>269.00046656383608</v>
      </c>
      <c r="Q35" s="171">
        <f>('General Liability'!AZ$25*$BI35)/Assumptions!$B$7</f>
        <v>269.00046656383608</v>
      </c>
      <c r="R35" s="171">
        <f>('General Liability'!BA$25*$BI35)/Assumptions!$B$7</f>
        <v>269.00046656383608</v>
      </c>
      <c r="S35" s="171">
        <f>('General Liability'!BB$25*$BI35)/Assumptions!$B$7</f>
        <v>269.00046656383608</v>
      </c>
      <c r="T35" s="171">
        <f>('General Liability'!BC$25*$BI35)/Assumptions!$B$7</f>
        <v>269.00046656383608</v>
      </c>
      <c r="U35" s="171">
        <f>('General Liability'!BD$25*$BI35)/Assumptions!$B$7</f>
        <v>289.17550155612378</v>
      </c>
      <c r="V35" s="171">
        <f>('General Liability'!BE$25*$BI35)/Assumptions!$B$7</f>
        <v>289.17550155612378</v>
      </c>
      <c r="W35" s="171">
        <f>('General Liability'!BF$25*$BI35)/Assumptions!$B$7</f>
        <v>289.17550155612378</v>
      </c>
      <c r="X35" s="171">
        <f>('General Liability'!BG$25*$BI35)/Assumptions!$B$7</f>
        <v>289.17550155612378</v>
      </c>
      <c r="Y35" s="171">
        <f>('General Liability'!BH$25*$BI35)/Assumptions!$B$7</f>
        <v>289.17550155612378</v>
      </c>
      <c r="Z35" s="171">
        <f>('General Liability'!BI$25*$BI35)/Assumptions!$B$7</f>
        <v>289.17550155612378</v>
      </c>
      <c r="AA35" s="171">
        <f>('General Liability'!BJ$25*$BI35)/Assumptions!$B$7</f>
        <v>289.17550155612378</v>
      </c>
      <c r="AB35" s="171">
        <f>('General Liability'!BK$25*$BI35)/Assumptions!$B$7</f>
        <v>289.17550155612378</v>
      </c>
      <c r="AC35" s="171">
        <f>('General Liability'!BL$25*$BI35)/Assumptions!$B$7</f>
        <v>289.17550155612378</v>
      </c>
      <c r="AD35" s="171">
        <f>('General Liability'!BM$25*$BI35)/Assumptions!$B$7</f>
        <v>289.17550155612378</v>
      </c>
      <c r="AE35" s="171">
        <f>('General Liability'!BN$25*$BI35)/Assumptions!$B$7</f>
        <v>289.17550155612378</v>
      </c>
      <c r="AF35" s="171">
        <f>('General Liability'!BO$25*$BI35)/Assumptions!$B$7</f>
        <v>289.17550155612378</v>
      </c>
      <c r="AG35" s="171">
        <f>('General Liability'!BP$25*$BI35)/Assumptions!$B$7</f>
        <v>310.86366417283307</v>
      </c>
      <c r="AH35" s="171">
        <f>('General Liability'!BQ$25*$BI35)/Assumptions!$B$7</f>
        <v>310.86366417283307</v>
      </c>
      <c r="AI35" s="171">
        <f>('General Liability'!BR$25*$BI35)/Assumptions!$B$7</f>
        <v>310.86366417283307</v>
      </c>
      <c r="AJ35" s="171">
        <f>('General Liability'!BS$25*$BI35)/Assumptions!$B$7</f>
        <v>310.86366417283307</v>
      </c>
      <c r="AK35" s="171">
        <f>('General Liability'!BT$25*$BI35)/Assumptions!$B$7</f>
        <v>310.86366417283307</v>
      </c>
      <c r="AL35" s="171">
        <f>('General Liability'!BU$25*$BI35)/Assumptions!$B$7</f>
        <v>310.86366417283307</v>
      </c>
      <c r="AM35" s="171">
        <f>('General Liability'!BV$25*$BI35)/Assumptions!$B$7</f>
        <v>310.86366417283307</v>
      </c>
      <c r="AN35" s="171">
        <f>('General Liability'!BW$25*$BI35)/Assumptions!$B$7</f>
        <v>310.86366417283307</v>
      </c>
      <c r="AO35" s="171">
        <f>('General Liability'!BX$25*$BI35)/Assumptions!$B$7</f>
        <v>310.86366417283307</v>
      </c>
      <c r="AP35" s="171">
        <f>('General Liability'!BY$25*$BI35)/Assumptions!$B$7</f>
        <v>310.86366417283307</v>
      </c>
      <c r="AQ35" s="171">
        <f>('General Liability'!BZ$25*$BI35)/Assumptions!$B$7</f>
        <v>310.86366417283307</v>
      </c>
      <c r="AR35" s="171">
        <f>('General Liability'!CA$25*$BI35)/Assumptions!$B$7</f>
        <v>310.86366417283307</v>
      </c>
      <c r="AS35" s="171">
        <f>('General Liability'!CB$25*$BI35)/Assumptions!$B$7</f>
        <v>320.18957409801806</v>
      </c>
      <c r="AT35" s="171">
        <f>('General Liability'!CC$25*$BI35)/Assumptions!$B$7</f>
        <v>320.18957409801806</v>
      </c>
      <c r="AU35" s="171">
        <f>('General Liability'!CD$25*$BI35)/Assumptions!$B$7</f>
        <v>320.18957409801806</v>
      </c>
      <c r="AV35" s="171">
        <f>('General Liability'!CE$25*$BI35)/Assumptions!$B$7</f>
        <v>320.18957409801806</v>
      </c>
      <c r="AW35" s="171">
        <f>('General Liability'!CF$25*$BI35)/Assumptions!$B$7</f>
        <v>320.18957409801806</v>
      </c>
      <c r="AX35" s="171">
        <f>('General Liability'!CG$25*$BI35)/Assumptions!$B$7</f>
        <v>320.18957409801806</v>
      </c>
      <c r="AY35" s="171">
        <f>('General Liability'!CH$25*$BI35)/Assumptions!$B$7</f>
        <v>320.18957409801806</v>
      </c>
      <c r="AZ35" s="171">
        <f>('General Liability'!CI$25*$BI35)/Assumptions!$B$7</f>
        <v>320.18957409801806</v>
      </c>
      <c r="BA35" s="171">
        <f>('General Liability'!CJ$25*$BI35)/Assumptions!$B$7</f>
        <v>320.18957409801806</v>
      </c>
      <c r="BB35" s="171">
        <f>('General Liability'!CK$25*$BI35)/Assumptions!$B$7</f>
        <v>320.18957409801806</v>
      </c>
      <c r="BC35" s="171">
        <f>('General Liability'!CL$25*$BI35)/Assumptions!$B$7</f>
        <v>320.18957409801806</v>
      </c>
      <c r="BD35" s="171">
        <f>('General Liability'!CM$25*$BI35)/Assumptions!$B$7</f>
        <v>320.18957409801806</v>
      </c>
      <c r="BE35" s="171">
        <f>('General Liability'!CN$25*$BI35)/Assumptions!$B$7</f>
        <v>329.79526132095862</v>
      </c>
      <c r="BF35" s="171">
        <f>('General Liability'!CO$25*$BI35)/Assumptions!$B$7</f>
        <v>329.79526132095862</v>
      </c>
      <c r="BG35" s="171">
        <f>('General Liability'!CP$25*$BI35)/Assumptions!$B$7</f>
        <v>329.79526132095862</v>
      </c>
      <c r="BI35" s="174">
        <f>SUMIF(Revenue!$P:$P,'GL - Import (CA)'!$F35,Revenue!$G:$G)</f>
        <v>2.198086214338783E-2</v>
      </c>
    </row>
    <row r="36" spans="1:61" s="173" customFormat="1" ht="12.75" customHeight="1">
      <c r="A36" s="177" t="s">
        <v>465</v>
      </c>
      <c r="B36" s="178"/>
      <c r="C36" s="170" t="str" cm="1">
        <f t="array" ref="C36">IFERROR(INDEX('Legal Entity'!B:B,MATCH('GL - Import (CA)'!F36,'Legal Entity'!A:A,0),0),0)</f>
        <v>1315 - Corix Multi-Utility Services Inc.</v>
      </c>
      <c r="D36" s="170" t="str" cm="1">
        <f t="array" ref="D36">IFERROR(INDEX('Legal Entity'!C:C,MATCH(F36,'Legal Entity'!A:A,0),0),0)</f>
        <v>CA</v>
      </c>
      <c r="E36" s="170" t="s">
        <v>631</v>
      </c>
      <c r="F36" s="170" t="s">
        <v>159</v>
      </c>
      <c r="G36" s="170"/>
      <c r="H36" s="171">
        <f>('General Liability'!AQ$25*$BI36)/Assumptions!$B$7</f>
        <v>218.72727764891468</v>
      </c>
      <c r="I36" s="171">
        <f>('General Liability'!AR$25*$BI36)/Assumptions!$B$7</f>
        <v>197.94241656767571</v>
      </c>
      <c r="J36" s="171">
        <f>('General Liability'!AS$25*$BI36)/Assumptions!$B$7</f>
        <v>197.94241656767571</v>
      </c>
      <c r="K36" s="171">
        <f>('General Liability'!AT$25*$BI36)/Assumptions!$B$7</f>
        <v>197.94241656767571</v>
      </c>
      <c r="L36" s="171">
        <f>('General Liability'!AU$25*$BI36)/Assumptions!$B$7</f>
        <v>197.94241656767571</v>
      </c>
      <c r="M36" s="171">
        <f>('General Liability'!AV$25*$BI36)/Assumptions!$B$7</f>
        <v>197.94241656767571</v>
      </c>
      <c r="N36" s="171">
        <f>('General Liability'!AW$25*$BI36)/Assumptions!$B$7</f>
        <v>197.94241656767571</v>
      </c>
      <c r="O36" s="171">
        <f>('General Liability'!AX$25*$BI36)/Assumptions!$B$7</f>
        <v>197.94241656767571</v>
      </c>
      <c r="P36" s="171">
        <f>('General Liability'!AY$25*$BI36)/Assumptions!$B$7</f>
        <v>197.94241656767571</v>
      </c>
      <c r="Q36" s="171">
        <f>('General Liability'!AZ$25*$BI36)/Assumptions!$B$7</f>
        <v>197.94241656767571</v>
      </c>
      <c r="R36" s="171">
        <f>('General Liability'!BA$25*$BI36)/Assumptions!$B$7</f>
        <v>197.94241656767571</v>
      </c>
      <c r="S36" s="171">
        <f>('General Liability'!BB$25*$BI36)/Assumptions!$B$7</f>
        <v>197.94241656767571</v>
      </c>
      <c r="T36" s="171">
        <f>('General Liability'!BC$25*$BI36)/Assumptions!$B$7</f>
        <v>197.94241656767571</v>
      </c>
      <c r="U36" s="171">
        <f>('General Liability'!BD$25*$BI36)/Assumptions!$B$7</f>
        <v>212.7880978102514</v>
      </c>
      <c r="V36" s="171">
        <f>('General Liability'!BE$25*$BI36)/Assumptions!$B$7</f>
        <v>212.7880978102514</v>
      </c>
      <c r="W36" s="171">
        <f>('General Liability'!BF$25*$BI36)/Assumptions!$B$7</f>
        <v>212.7880978102514</v>
      </c>
      <c r="X36" s="171">
        <f>('General Liability'!BG$25*$BI36)/Assumptions!$B$7</f>
        <v>212.7880978102514</v>
      </c>
      <c r="Y36" s="171">
        <f>('General Liability'!BH$25*$BI36)/Assumptions!$B$7</f>
        <v>212.7880978102514</v>
      </c>
      <c r="Z36" s="171">
        <f>('General Liability'!BI$25*$BI36)/Assumptions!$B$7</f>
        <v>212.7880978102514</v>
      </c>
      <c r="AA36" s="171">
        <f>('General Liability'!BJ$25*$BI36)/Assumptions!$B$7</f>
        <v>212.7880978102514</v>
      </c>
      <c r="AB36" s="171">
        <f>('General Liability'!BK$25*$BI36)/Assumptions!$B$7</f>
        <v>212.7880978102514</v>
      </c>
      <c r="AC36" s="171">
        <f>('General Liability'!BL$25*$BI36)/Assumptions!$B$7</f>
        <v>212.7880978102514</v>
      </c>
      <c r="AD36" s="171">
        <f>('General Liability'!BM$25*$BI36)/Assumptions!$B$7</f>
        <v>212.7880978102514</v>
      </c>
      <c r="AE36" s="171">
        <f>('General Liability'!BN$25*$BI36)/Assumptions!$B$7</f>
        <v>212.7880978102514</v>
      </c>
      <c r="AF36" s="171">
        <f>('General Liability'!BO$25*$BI36)/Assumptions!$B$7</f>
        <v>212.7880978102514</v>
      </c>
      <c r="AG36" s="171">
        <f>('General Liability'!BP$25*$BI36)/Assumptions!$B$7</f>
        <v>228.74720514602021</v>
      </c>
      <c r="AH36" s="171">
        <f>('General Liability'!BQ$25*$BI36)/Assumptions!$B$7</f>
        <v>228.74720514602021</v>
      </c>
      <c r="AI36" s="171">
        <f>('General Liability'!BR$25*$BI36)/Assumptions!$B$7</f>
        <v>228.74720514602021</v>
      </c>
      <c r="AJ36" s="171">
        <f>('General Liability'!BS$25*$BI36)/Assumptions!$B$7</f>
        <v>228.74720514602021</v>
      </c>
      <c r="AK36" s="171">
        <f>('General Liability'!BT$25*$BI36)/Assumptions!$B$7</f>
        <v>228.74720514602021</v>
      </c>
      <c r="AL36" s="171">
        <f>('General Liability'!BU$25*$BI36)/Assumptions!$B$7</f>
        <v>228.74720514602021</v>
      </c>
      <c r="AM36" s="171">
        <f>('General Liability'!BV$25*$BI36)/Assumptions!$B$7</f>
        <v>228.74720514602021</v>
      </c>
      <c r="AN36" s="171">
        <f>('General Liability'!BW$25*$BI36)/Assumptions!$B$7</f>
        <v>228.74720514602021</v>
      </c>
      <c r="AO36" s="171">
        <f>('General Liability'!BX$25*$BI36)/Assumptions!$B$7</f>
        <v>228.74720514602021</v>
      </c>
      <c r="AP36" s="171">
        <f>('General Liability'!BY$25*$BI36)/Assumptions!$B$7</f>
        <v>228.74720514602021</v>
      </c>
      <c r="AQ36" s="171">
        <f>('General Liability'!BZ$25*$BI36)/Assumptions!$B$7</f>
        <v>228.74720514602021</v>
      </c>
      <c r="AR36" s="171">
        <f>('General Liability'!CA$25*$BI36)/Assumptions!$B$7</f>
        <v>228.74720514602021</v>
      </c>
      <c r="AS36" s="171">
        <f>('General Liability'!CB$25*$BI36)/Assumptions!$B$7</f>
        <v>235.60962130040082</v>
      </c>
      <c r="AT36" s="171">
        <f>('General Liability'!CC$25*$BI36)/Assumptions!$B$7</f>
        <v>235.60962130040082</v>
      </c>
      <c r="AU36" s="171">
        <f>('General Liability'!CD$25*$BI36)/Assumptions!$B$7</f>
        <v>235.60962130040082</v>
      </c>
      <c r="AV36" s="171">
        <f>('General Liability'!CE$25*$BI36)/Assumptions!$B$7</f>
        <v>235.60962130040082</v>
      </c>
      <c r="AW36" s="171">
        <f>('General Liability'!CF$25*$BI36)/Assumptions!$B$7</f>
        <v>235.60962130040082</v>
      </c>
      <c r="AX36" s="171">
        <f>('General Liability'!CG$25*$BI36)/Assumptions!$B$7</f>
        <v>235.60962130040082</v>
      </c>
      <c r="AY36" s="171">
        <f>('General Liability'!CH$25*$BI36)/Assumptions!$B$7</f>
        <v>235.60962130040082</v>
      </c>
      <c r="AZ36" s="171">
        <f>('General Liability'!CI$25*$BI36)/Assumptions!$B$7</f>
        <v>235.60962130040082</v>
      </c>
      <c r="BA36" s="171">
        <f>('General Liability'!CJ$25*$BI36)/Assumptions!$B$7</f>
        <v>235.60962130040082</v>
      </c>
      <c r="BB36" s="171">
        <f>('General Liability'!CK$25*$BI36)/Assumptions!$B$7</f>
        <v>235.60962130040082</v>
      </c>
      <c r="BC36" s="171">
        <f>('General Liability'!CL$25*$BI36)/Assumptions!$B$7</f>
        <v>235.60962130040082</v>
      </c>
      <c r="BD36" s="171">
        <f>('General Liability'!CM$25*$BI36)/Assumptions!$B$7</f>
        <v>235.60962130040082</v>
      </c>
      <c r="BE36" s="171">
        <f>('General Liability'!CN$25*$BI36)/Assumptions!$B$7</f>
        <v>242.6779099394129</v>
      </c>
      <c r="BF36" s="171">
        <f>('General Liability'!CO$25*$BI36)/Assumptions!$B$7</f>
        <v>242.6779099394129</v>
      </c>
      <c r="BG36" s="171">
        <f>('General Liability'!CP$25*$BI36)/Assumptions!$B$7</f>
        <v>242.6779099394129</v>
      </c>
      <c r="BI36" s="174">
        <f>SUMIF(Revenue!$P:$P,'GL - Import (CA)'!$F36,Revenue!$G:$G)</f>
        <v>1.6174488566809274E-2</v>
      </c>
    </row>
    <row r="37" spans="1:61" s="173" customFormat="1" ht="12.75" customHeight="1">
      <c r="A37" s="177" t="s">
        <v>465</v>
      </c>
      <c r="B37" s="178"/>
      <c r="C37" s="170" t="str" cm="1">
        <f t="array" ref="C37">IFERROR(INDEX('Legal Entity'!B:B,MATCH('GL - Import (CA)'!F37,'Legal Entity'!A:A,0),0),0)</f>
        <v>1315 - Corix Multi-Utility Services Inc.</v>
      </c>
      <c r="D37" s="170" t="str" cm="1">
        <f t="array" ref="D37">IFERROR(INDEX('Legal Entity'!C:C,MATCH(F37,'Legal Entity'!A:A,0),0),0)</f>
        <v>CA</v>
      </c>
      <c r="E37" s="170" t="s">
        <v>631</v>
      </c>
      <c r="F37" s="170" t="s">
        <v>161</v>
      </c>
      <c r="G37" s="170"/>
      <c r="H37" s="171">
        <f>('General Liability'!AQ$25*$BI37)/Assumptions!$B$7</f>
        <v>95.598969639512163</v>
      </c>
      <c r="I37" s="171">
        <f>('General Liability'!AR$25*$BI37)/Assumptions!$B$7</f>
        <v>86.51454576323529</v>
      </c>
      <c r="J37" s="171">
        <f>('General Liability'!AS$25*$BI37)/Assumptions!$B$7</f>
        <v>86.51454576323529</v>
      </c>
      <c r="K37" s="171">
        <f>('General Liability'!AT$25*$BI37)/Assumptions!$B$7</f>
        <v>86.51454576323529</v>
      </c>
      <c r="L37" s="171">
        <f>('General Liability'!AU$25*$BI37)/Assumptions!$B$7</f>
        <v>86.51454576323529</v>
      </c>
      <c r="M37" s="171">
        <f>('General Liability'!AV$25*$BI37)/Assumptions!$B$7</f>
        <v>86.51454576323529</v>
      </c>
      <c r="N37" s="171">
        <f>('General Liability'!AW$25*$BI37)/Assumptions!$B$7</f>
        <v>86.51454576323529</v>
      </c>
      <c r="O37" s="171">
        <f>('General Liability'!AX$25*$BI37)/Assumptions!$B$7</f>
        <v>86.51454576323529</v>
      </c>
      <c r="P37" s="171">
        <f>('General Liability'!AY$25*$BI37)/Assumptions!$B$7</f>
        <v>86.51454576323529</v>
      </c>
      <c r="Q37" s="171">
        <f>('General Liability'!AZ$25*$BI37)/Assumptions!$B$7</f>
        <v>86.51454576323529</v>
      </c>
      <c r="R37" s="171">
        <f>('General Liability'!BA$25*$BI37)/Assumptions!$B$7</f>
        <v>86.51454576323529</v>
      </c>
      <c r="S37" s="171">
        <f>('General Liability'!BB$25*$BI37)/Assumptions!$B$7</f>
        <v>86.51454576323529</v>
      </c>
      <c r="T37" s="171">
        <f>('General Liability'!BC$25*$BI37)/Assumptions!$B$7</f>
        <v>86.51454576323529</v>
      </c>
      <c r="U37" s="171">
        <f>('General Liability'!BD$25*$BI37)/Assumptions!$B$7</f>
        <v>93.003136695477934</v>
      </c>
      <c r="V37" s="171">
        <f>('General Liability'!BE$25*$BI37)/Assumptions!$B$7</f>
        <v>93.003136695477934</v>
      </c>
      <c r="W37" s="171">
        <f>('General Liability'!BF$25*$BI37)/Assumptions!$B$7</f>
        <v>93.003136695477934</v>
      </c>
      <c r="X37" s="171">
        <f>('General Liability'!BG$25*$BI37)/Assumptions!$B$7</f>
        <v>93.003136695477934</v>
      </c>
      <c r="Y37" s="171">
        <f>('General Liability'!BH$25*$BI37)/Assumptions!$B$7</f>
        <v>93.003136695477934</v>
      </c>
      <c r="Z37" s="171">
        <f>('General Liability'!BI$25*$BI37)/Assumptions!$B$7</f>
        <v>93.003136695477934</v>
      </c>
      <c r="AA37" s="171">
        <f>('General Liability'!BJ$25*$BI37)/Assumptions!$B$7</f>
        <v>93.003136695477934</v>
      </c>
      <c r="AB37" s="171">
        <f>('General Liability'!BK$25*$BI37)/Assumptions!$B$7</f>
        <v>93.003136695477934</v>
      </c>
      <c r="AC37" s="171">
        <f>('General Liability'!BL$25*$BI37)/Assumptions!$B$7</f>
        <v>93.003136695477934</v>
      </c>
      <c r="AD37" s="171">
        <f>('General Liability'!BM$25*$BI37)/Assumptions!$B$7</f>
        <v>93.003136695477934</v>
      </c>
      <c r="AE37" s="171">
        <f>('General Liability'!BN$25*$BI37)/Assumptions!$B$7</f>
        <v>93.003136695477934</v>
      </c>
      <c r="AF37" s="171">
        <f>('General Liability'!BO$25*$BI37)/Assumptions!$B$7</f>
        <v>93.003136695477934</v>
      </c>
      <c r="AG37" s="171">
        <f>('General Liability'!BP$25*$BI37)/Assumptions!$B$7</f>
        <v>99.978371947638763</v>
      </c>
      <c r="AH37" s="171">
        <f>('General Liability'!BQ$25*$BI37)/Assumptions!$B$7</f>
        <v>99.978371947638763</v>
      </c>
      <c r="AI37" s="171">
        <f>('General Liability'!BR$25*$BI37)/Assumptions!$B$7</f>
        <v>99.978371947638763</v>
      </c>
      <c r="AJ37" s="171">
        <f>('General Liability'!BS$25*$BI37)/Assumptions!$B$7</f>
        <v>99.978371947638763</v>
      </c>
      <c r="AK37" s="171">
        <f>('General Liability'!BT$25*$BI37)/Assumptions!$B$7</f>
        <v>99.978371947638763</v>
      </c>
      <c r="AL37" s="171">
        <f>('General Liability'!BU$25*$BI37)/Assumptions!$B$7</f>
        <v>99.978371947638763</v>
      </c>
      <c r="AM37" s="171">
        <f>('General Liability'!BV$25*$BI37)/Assumptions!$B$7</f>
        <v>99.978371947638763</v>
      </c>
      <c r="AN37" s="171">
        <f>('General Liability'!BW$25*$BI37)/Assumptions!$B$7</f>
        <v>99.978371947638763</v>
      </c>
      <c r="AO37" s="171">
        <f>('General Liability'!BX$25*$BI37)/Assumptions!$B$7</f>
        <v>99.978371947638763</v>
      </c>
      <c r="AP37" s="171">
        <f>('General Liability'!BY$25*$BI37)/Assumptions!$B$7</f>
        <v>99.978371947638763</v>
      </c>
      <c r="AQ37" s="171">
        <f>('General Liability'!BZ$25*$BI37)/Assumptions!$B$7</f>
        <v>99.978371947638763</v>
      </c>
      <c r="AR37" s="171">
        <f>('General Liability'!CA$25*$BI37)/Assumptions!$B$7</f>
        <v>99.978371947638763</v>
      </c>
      <c r="AS37" s="171">
        <f>('General Liability'!CB$25*$BI37)/Assumptions!$B$7</f>
        <v>102.97772310606791</v>
      </c>
      <c r="AT37" s="171">
        <f>('General Liability'!CC$25*$BI37)/Assumptions!$B$7</f>
        <v>102.97772310606791</v>
      </c>
      <c r="AU37" s="171">
        <f>('General Liability'!CD$25*$BI37)/Assumptions!$B$7</f>
        <v>102.97772310606791</v>
      </c>
      <c r="AV37" s="171">
        <f>('General Liability'!CE$25*$BI37)/Assumptions!$B$7</f>
        <v>102.97772310606791</v>
      </c>
      <c r="AW37" s="171">
        <f>('General Liability'!CF$25*$BI37)/Assumptions!$B$7</f>
        <v>102.97772310606791</v>
      </c>
      <c r="AX37" s="171">
        <f>('General Liability'!CG$25*$BI37)/Assumptions!$B$7</f>
        <v>102.97772310606791</v>
      </c>
      <c r="AY37" s="171">
        <f>('General Liability'!CH$25*$BI37)/Assumptions!$B$7</f>
        <v>102.97772310606791</v>
      </c>
      <c r="AZ37" s="171">
        <f>('General Liability'!CI$25*$BI37)/Assumptions!$B$7</f>
        <v>102.97772310606791</v>
      </c>
      <c r="BA37" s="171">
        <f>('General Liability'!CJ$25*$BI37)/Assumptions!$B$7</f>
        <v>102.97772310606791</v>
      </c>
      <c r="BB37" s="171">
        <f>('General Liability'!CK$25*$BI37)/Assumptions!$B$7</f>
        <v>102.97772310606791</v>
      </c>
      <c r="BC37" s="171">
        <f>('General Liability'!CL$25*$BI37)/Assumptions!$B$7</f>
        <v>102.97772310606791</v>
      </c>
      <c r="BD37" s="171">
        <f>('General Liability'!CM$25*$BI37)/Assumptions!$B$7</f>
        <v>102.97772310606791</v>
      </c>
      <c r="BE37" s="171">
        <f>('General Liability'!CN$25*$BI37)/Assumptions!$B$7</f>
        <v>106.06705479924999</v>
      </c>
      <c r="BF37" s="171">
        <f>('General Liability'!CO$25*$BI37)/Assumptions!$B$7</f>
        <v>106.06705479924999</v>
      </c>
      <c r="BG37" s="171">
        <f>('General Liability'!CP$25*$BI37)/Assumptions!$B$7</f>
        <v>106.06705479924999</v>
      </c>
      <c r="BI37" s="174">
        <f>SUMIF(Revenue!$P:$P,'GL - Import (CA)'!$F37,Revenue!$G:$G)</f>
        <v>7.0693717676813443E-3</v>
      </c>
    </row>
    <row r="38" spans="1:61" s="173" customFormat="1" ht="12.75" customHeight="1">
      <c r="A38" s="177" t="s">
        <v>465</v>
      </c>
      <c r="B38" s="178"/>
      <c r="C38" s="170" t="str" cm="1">
        <f t="array" ref="C38">IFERROR(INDEX('Legal Entity'!B:B,MATCH('GL - Import (CA)'!F38,'Legal Entity'!A:A,0),0),0)</f>
        <v>1315 - Corix Multi-Utility Services Inc.</v>
      </c>
      <c r="D38" s="170" t="str" cm="1">
        <f t="array" ref="D38">IFERROR(INDEX('Legal Entity'!C:C,MATCH(F38,'Legal Entity'!A:A,0),0),0)</f>
        <v>CA</v>
      </c>
      <c r="E38" s="170" t="s">
        <v>631</v>
      </c>
      <c r="F38" s="170" t="s">
        <v>162</v>
      </c>
      <c r="G38" s="170"/>
      <c r="H38" s="171">
        <f>('General Liability'!AQ$25*$BI38)/Assumptions!$B$7</f>
        <v>67.013727252656707</v>
      </c>
      <c r="I38" s="171">
        <f>('General Liability'!AR$25*$BI38)/Assumptions!$B$7</f>
        <v>60.645655439875107</v>
      </c>
      <c r="J38" s="171">
        <f>('General Liability'!AS$25*$BI38)/Assumptions!$B$7</f>
        <v>60.645655439875107</v>
      </c>
      <c r="K38" s="171">
        <f>('General Liability'!AT$25*$BI38)/Assumptions!$B$7</f>
        <v>60.645655439875107</v>
      </c>
      <c r="L38" s="171">
        <f>('General Liability'!AU$25*$BI38)/Assumptions!$B$7</f>
        <v>60.645655439875107</v>
      </c>
      <c r="M38" s="171">
        <f>('General Liability'!AV$25*$BI38)/Assumptions!$B$7</f>
        <v>60.645655439875107</v>
      </c>
      <c r="N38" s="171">
        <f>('General Liability'!AW$25*$BI38)/Assumptions!$B$7</f>
        <v>60.645655439875107</v>
      </c>
      <c r="O38" s="171">
        <f>('General Liability'!AX$25*$BI38)/Assumptions!$B$7</f>
        <v>60.645655439875107</v>
      </c>
      <c r="P38" s="171">
        <f>('General Liability'!AY$25*$BI38)/Assumptions!$B$7</f>
        <v>60.645655439875107</v>
      </c>
      <c r="Q38" s="171">
        <f>('General Liability'!AZ$25*$BI38)/Assumptions!$B$7</f>
        <v>60.645655439875107</v>
      </c>
      <c r="R38" s="171">
        <f>('General Liability'!BA$25*$BI38)/Assumptions!$B$7</f>
        <v>60.645655439875107</v>
      </c>
      <c r="S38" s="171">
        <f>('General Liability'!BB$25*$BI38)/Assumptions!$B$7</f>
        <v>60.645655439875107</v>
      </c>
      <c r="T38" s="171">
        <f>('General Liability'!BC$25*$BI38)/Assumptions!$B$7</f>
        <v>60.645655439875107</v>
      </c>
      <c r="U38" s="171">
        <f>('General Liability'!BD$25*$BI38)/Assumptions!$B$7</f>
        <v>65.194079597865738</v>
      </c>
      <c r="V38" s="171">
        <f>('General Liability'!BE$25*$BI38)/Assumptions!$B$7</f>
        <v>65.194079597865738</v>
      </c>
      <c r="W38" s="171">
        <f>('General Liability'!BF$25*$BI38)/Assumptions!$B$7</f>
        <v>65.194079597865738</v>
      </c>
      <c r="X38" s="171">
        <f>('General Liability'!BG$25*$BI38)/Assumptions!$B$7</f>
        <v>65.194079597865738</v>
      </c>
      <c r="Y38" s="171">
        <f>('General Liability'!BH$25*$BI38)/Assumptions!$B$7</f>
        <v>65.194079597865738</v>
      </c>
      <c r="Z38" s="171">
        <f>('General Liability'!BI$25*$BI38)/Assumptions!$B$7</f>
        <v>65.194079597865738</v>
      </c>
      <c r="AA38" s="171">
        <f>('General Liability'!BJ$25*$BI38)/Assumptions!$B$7</f>
        <v>65.194079597865738</v>
      </c>
      <c r="AB38" s="171">
        <f>('General Liability'!BK$25*$BI38)/Assumptions!$B$7</f>
        <v>65.194079597865738</v>
      </c>
      <c r="AC38" s="171">
        <f>('General Liability'!BL$25*$BI38)/Assumptions!$B$7</f>
        <v>65.194079597865738</v>
      </c>
      <c r="AD38" s="171">
        <f>('General Liability'!BM$25*$BI38)/Assumptions!$B$7</f>
        <v>65.194079597865738</v>
      </c>
      <c r="AE38" s="171">
        <f>('General Liability'!BN$25*$BI38)/Assumptions!$B$7</f>
        <v>65.194079597865738</v>
      </c>
      <c r="AF38" s="171">
        <f>('General Liability'!BO$25*$BI38)/Assumptions!$B$7</f>
        <v>65.194079597865738</v>
      </c>
      <c r="AG38" s="171">
        <f>('General Liability'!BP$25*$BI38)/Assumptions!$B$7</f>
        <v>70.08363556770567</v>
      </c>
      <c r="AH38" s="171">
        <f>('General Liability'!BQ$25*$BI38)/Assumptions!$B$7</f>
        <v>70.08363556770567</v>
      </c>
      <c r="AI38" s="171">
        <f>('General Liability'!BR$25*$BI38)/Assumptions!$B$7</f>
        <v>70.08363556770567</v>
      </c>
      <c r="AJ38" s="171">
        <f>('General Liability'!BS$25*$BI38)/Assumptions!$B$7</f>
        <v>70.08363556770567</v>
      </c>
      <c r="AK38" s="171">
        <f>('General Liability'!BT$25*$BI38)/Assumptions!$B$7</f>
        <v>70.08363556770567</v>
      </c>
      <c r="AL38" s="171">
        <f>('General Liability'!BU$25*$BI38)/Assumptions!$B$7</f>
        <v>70.08363556770567</v>
      </c>
      <c r="AM38" s="171">
        <f>('General Liability'!BV$25*$BI38)/Assumptions!$B$7</f>
        <v>70.08363556770567</v>
      </c>
      <c r="AN38" s="171">
        <f>('General Liability'!BW$25*$BI38)/Assumptions!$B$7</f>
        <v>70.08363556770567</v>
      </c>
      <c r="AO38" s="171">
        <f>('General Liability'!BX$25*$BI38)/Assumptions!$B$7</f>
        <v>70.08363556770567</v>
      </c>
      <c r="AP38" s="171">
        <f>('General Liability'!BY$25*$BI38)/Assumptions!$B$7</f>
        <v>70.08363556770567</v>
      </c>
      <c r="AQ38" s="171">
        <f>('General Liability'!BZ$25*$BI38)/Assumptions!$B$7</f>
        <v>70.08363556770567</v>
      </c>
      <c r="AR38" s="171">
        <f>('General Liability'!CA$25*$BI38)/Assumptions!$B$7</f>
        <v>70.08363556770567</v>
      </c>
      <c r="AS38" s="171">
        <f>('General Liability'!CB$25*$BI38)/Assumptions!$B$7</f>
        <v>72.186144634736834</v>
      </c>
      <c r="AT38" s="171">
        <f>('General Liability'!CC$25*$BI38)/Assumptions!$B$7</f>
        <v>72.186144634736834</v>
      </c>
      <c r="AU38" s="171">
        <f>('General Liability'!CD$25*$BI38)/Assumptions!$B$7</f>
        <v>72.186144634736834</v>
      </c>
      <c r="AV38" s="171">
        <f>('General Liability'!CE$25*$BI38)/Assumptions!$B$7</f>
        <v>72.186144634736834</v>
      </c>
      <c r="AW38" s="171">
        <f>('General Liability'!CF$25*$BI38)/Assumptions!$B$7</f>
        <v>72.186144634736834</v>
      </c>
      <c r="AX38" s="171">
        <f>('General Liability'!CG$25*$BI38)/Assumptions!$B$7</f>
        <v>72.186144634736834</v>
      </c>
      <c r="AY38" s="171">
        <f>('General Liability'!CH$25*$BI38)/Assumptions!$B$7</f>
        <v>72.186144634736834</v>
      </c>
      <c r="AZ38" s="171">
        <f>('General Liability'!CI$25*$BI38)/Assumptions!$B$7</f>
        <v>72.186144634736834</v>
      </c>
      <c r="BA38" s="171">
        <f>('General Liability'!CJ$25*$BI38)/Assumptions!$B$7</f>
        <v>72.186144634736834</v>
      </c>
      <c r="BB38" s="171">
        <f>('General Liability'!CK$25*$BI38)/Assumptions!$B$7</f>
        <v>72.186144634736834</v>
      </c>
      <c r="BC38" s="171">
        <f>('General Liability'!CL$25*$BI38)/Assumptions!$B$7</f>
        <v>72.186144634736834</v>
      </c>
      <c r="BD38" s="171">
        <f>('General Liability'!CM$25*$BI38)/Assumptions!$B$7</f>
        <v>72.186144634736834</v>
      </c>
      <c r="BE38" s="171">
        <f>('General Liability'!CN$25*$BI38)/Assumptions!$B$7</f>
        <v>74.351728973778961</v>
      </c>
      <c r="BF38" s="171">
        <f>('General Liability'!CO$25*$BI38)/Assumptions!$B$7</f>
        <v>74.351728973778961</v>
      </c>
      <c r="BG38" s="171">
        <f>('General Liability'!CP$25*$BI38)/Assumptions!$B$7</f>
        <v>74.351728973778961</v>
      </c>
      <c r="BI38" s="174">
        <f>SUMIF(Revenue!$P:$P,'GL - Import (CA)'!$F38,Revenue!$G:$G)</f>
        <v>4.9555445343547402E-3</v>
      </c>
    </row>
    <row r="39" spans="1:61" s="173" customFormat="1" ht="12.75" customHeight="1">
      <c r="A39" s="177" t="s">
        <v>465</v>
      </c>
      <c r="B39" s="178"/>
      <c r="C39" s="170" t="str" cm="1">
        <f t="array" ref="C39">IFERROR(INDEX('Legal Entity'!B:B,MATCH('GL - Import (CA)'!F39,'Legal Entity'!A:A,0),0),0)</f>
        <v>1315 - Corix Multi-Utility Services Inc.</v>
      </c>
      <c r="D39" s="170" t="str" cm="1">
        <f t="array" ref="D39">IFERROR(INDEX('Legal Entity'!C:C,MATCH(F39,'Legal Entity'!A:A,0),0),0)</f>
        <v>CA</v>
      </c>
      <c r="E39" s="170" t="s">
        <v>631</v>
      </c>
      <c r="F39" s="170" t="s">
        <v>163</v>
      </c>
      <c r="G39" s="170"/>
      <c r="H39" s="171">
        <f>('General Liability'!AQ$25*$BI39)/Assumptions!$B$7</f>
        <v>75.819412518217433</v>
      </c>
      <c r="I39" s="171">
        <f>('General Liability'!AR$25*$BI39)/Assumptions!$B$7</f>
        <v>68.614568324153012</v>
      </c>
      <c r="J39" s="171">
        <f>('General Liability'!AS$25*$BI39)/Assumptions!$B$7</f>
        <v>68.614568324153012</v>
      </c>
      <c r="K39" s="171">
        <f>('General Liability'!AT$25*$BI39)/Assumptions!$B$7</f>
        <v>68.614568324153012</v>
      </c>
      <c r="L39" s="171">
        <f>('General Liability'!AU$25*$BI39)/Assumptions!$B$7</f>
        <v>68.614568324153012</v>
      </c>
      <c r="M39" s="171">
        <f>('General Liability'!AV$25*$BI39)/Assumptions!$B$7</f>
        <v>68.614568324153012</v>
      </c>
      <c r="N39" s="171">
        <f>('General Liability'!AW$25*$BI39)/Assumptions!$B$7</f>
        <v>68.614568324153012</v>
      </c>
      <c r="O39" s="171">
        <f>('General Liability'!AX$25*$BI39)/Assumptions!$B$7</f>
        <v>68.614568324153012</v>
      </c>
      <c r="P39" s="171">
        <f>('General Liability'!AY$25*$BI39)/Assumptions!$B$7</f>
        <v>68.614568324153012</v>
      </c>
      <c r="Q39" s="171">
        <f>('General Liability'!AZ$25*$BI39)/Assumptions!$B$7</f>
        <v>68.614568324153012</v>
      </c>
      <c r="R39" s="171">
        <f>('General Liability'!BA$25*$BI39)/Assumptions!$B$7</f>
        <v>68.614568324153012</v>
      </c>
      <c r="S39" s="171">
        <f>('General Liability'!BB$25*$BI39)/Assumptions!$B$7</f>
        <v>68.614568324153012</v>
      </c>
      <c r="T39" s="171">
        <f>('General Liability'!BC$25*$BI39)/Assumptions!$B$7</f>
        <v>68.614568324153012</v>
      </c>
      <c r="U39" s="171">
        <f>('General Liability'!BD$25*$BI39)/Assumptions!$B$7</f>
        <v>73.760660948464491</v>
      </c>
      <c r="V39" s="171">
        <f>('General Liability'!BE$25*$BI39)/Assumptions!$B$7</f>
        <v>73.760660948464491</v>
      </c>
      <c r="W39" s="171">
        <f>('General Liability'!BF$25*$BI39)/Assumptions!$B$7</f>
        <v>73.760660948464491</v>
      </c>
      <c r="X39" s="171">
        <f>('General Liability'!BG$25*$BI39)/Assumptions!$B$7</f>
        <v>73.760660948464491</v>
      </c>
      <c r="Y39" s="171">
        <f>('General Liability'!BH$25*$BI39)/Assumptions!$B$7</f>
        <v>73.760660948464491</v>
      </c>
      <c r="Z39" s="171">
        <f>('General Liability'!BI$25*$BI39)/Assumptions!$B$7</f>
        <v>73.760660948464491</v>
      </c>
      <c r="AA39" s="171">
        <f>('General Liability'!BJ$25*$BI39)/Assumptions!$B$7</f>
        <v>73.760660948464491</v>
      </c>
      <c r="AB39" s="171">
        <f>('General Liability'!BK$25*$BI39)/Assumptions!$B$7</f>
        <v>73.760660948464491</v>
      </c>
      <c r="AC39" s="171">
        <f>('General Liability'!BL$25*$BI39)/Assumptions!$B$7</f>
        <v>73.760660948464491</v>
      </c>
      <c r="AD39" s="171">
        <f>('General Liability'!BM$25*$BI39)/Assumptions!$B$7</f>
        <v>73.760660948464491</v>
      </c>
      <c r="AE39" s="171">
        <f>('General Liability'!BN$25*$BI39)/Assumptions!$B$7</f>
        <v>73.760660948464491</v>
      </c>
      <c r="AF39" s="171">
        <f>('General Liability'!BO$25*$BI39)/Assumptions!$B$7</f>
        <v>73.760660948464491</v>
      </c>
      <c r="AG39" s="171">
        <f>('General Liability'!BP$25*$BI39)/Assumptions!$B$7</f>
        <v>79.292710519599325</v>
      </c>
      <c r="AH39" s="171">
        <f>('General Liability'!BQ$25*$BI39)/Assumptions!$B$7</f>
        <v>79.292710519599325</v>
      </c>
      <c r="AI39" s="171">
        <f>('General Liability'!BR$25*$BI39)/Assumptions!$B$7</f>
        <v>79.292710519599325</v>
      </c>
      <c r="AJ39" s="171">
        <f>('General Liability'!BS$25*$BI39)/Assumptions!$B$7</f>
        <v>79.292710519599325</v>
      </c>
      <c r="AK39" s="171">
        <f>('General Liability'!BT$25*$BI39)/Assumptions!$B$7</f>
        <v>79.292710519599325</v>
      </c>
      <c r="AL39" s="171">
        <f>('General Liability'!BU$25*$BI39)/Assumptions!$B$7</f>
        <v>79.292710519599325</v>
      </c>
      <c r="AM39" s="171">
        <f>('General Liability'!BV$25*$BI39)/Assumptions!$B$7</f>
        <v>79.292710519599325</v>
      </c>
      <c r="AN39" s="171">
        <f>('General Liability'!BW$25*$BI39)/Assumptions!$B$7</f>
        <v>79.292710519599325</v>
      </c>
      <c r="AO39" s="171">
        <f>('General Liability'!BX$25*$BI39)/Assumptions!$B$7</f>
        <v>79.292710519599325</v>
      </c>
      <c r="AP39" s="171">
        <f>('General Liability'!BY$25*$BI39)/Assumptions!$B$7</f>
        <v>79.292710519599325</v>
      </c>
      <c r="AQ39" s="171">
        <f>('General Liability'!BZ$25*$BI39)/Assumptions!$B$7</f>
        <v>79.292710519599325</v>
      </c>
      <c r="AR39" s="171">
        <f>('General Liability'!CA$25*$BI39)/Assumptions!$B$7</f>
        <v>79.292710519599325</v>
      </c>
      <c r="AS39" s="171">
        <f>('General Liability'!CB$25*$BI39)/Assumptions!$B$7</f>
        <v>81.671491835187297</v>
      </c>
      <c r="AT39" s="171">
        <f>('General Liability'!CC$25*$BI39)/Assumptions!$B$7</f>
        <v>81.671491835187297</v>
      </c>
      <c r="AU39" s="171">
        <f>('General Liability'!CD$25*$BI39)/Assumptions!$B$7</f>
        <v>81.671491835187297</v>
      </c>
      <c r="AV39" s="171">
        <f>('General Liability'!CE$25*$BI39)/Assumptions!$B$7</f>
        <v>81.671491835187297</v>
      </c>
      <c r="AW39" s="171">
        <f>('General Liability'!CF$25*$BI39)/Assumptions!$B$7</f>
        <v>81.671491835187297</v>
      </c>
      <c r="AX39" s="171">
        <f>('General Liability'!CG$25*$BI39)/Assumptions!$B$7</f>
        <v>81.671491835187297</v>
      </c>
      <c r="AY39" s="171">
        <f>('General Liability'!CH$25*$BI39)/Assumptions!$B$7</f>
        <v>81.671491835187297</v>
      </c>
      <c r="AZ39" s="171">
        <f>('General Liability'!CI$25*$BI39)/Assumptions!$B$7</f>
        <v>81.671491835187297</v>
      </c>
      <c r="BA39" s="171">
        <f>('General Liability'!CJ$25*$BI39)/Assumptions!$B$7</f>
        <v>81.671491835187297</v>
      </c>
      <c r="BB39" s="171">
        <f>('General Liability'!CK$25*$BI39)/Assumptions!$B$7</f>
        <v>81.671491835187297</v>
      </c>
      <c r="BC39" s="171">
        <f>('General Liability'!CL$25*$BI39)/Assumptions!$B$7</f>
        <v>81.671491835187297</v>
      </c>
      <c r="BD39" s="171">
        <f>('General Liability'!CM$25*$BI39)/Assumptions!$B$7</f>
        <v>81.671491835187297</v>
      </c>
      <c r="BE39" s="171">
        <f>('General Liability'!CN$25*$BI39)/Assumptions!$B$7</f>
        <v>84.121636590242929</v>
      </c>
      <c r="BF39" s="171">
        <f>('General Liability'!CO$25*$BI39)/Assumptions!$B$7</f>
        <v>84.121636590242929</v>
      </c>
      <c r="BG39" s="171">
        <f>('General Liability'!CP$25*$BI39)/Assumptions!$B$7</f>
        <v>84.121636590242929</v>
      </c>
      <c r="BI39" s="174">
        <f>SUMIF(Revenue!$P:$P,'GL - Import (CA)'!$F39,Revenue!$G:$G)</f>
        <v>5.6067091132846131E-3</v>
      </c>
    </row>
    <row r="40" spans="1:61" s="173" customFormat="1" ht="12.75" customHeight="1">
      <c r="A40" s="177" t="s">
        <v>465</v>
      </c>
      <c r="B40" s="178"/>
      <c r="C40" s="170" t="str" cm="1">
        <f t="array" ref="C40">IFERROR(INDEX('Legal Entity'!B:B,MATCH('GL - Import (CA)'!F40,'Legal Entity'!A:A,0),0),0)</f>
        <v>1310 - Corix Utilities Inc.</v>
      </c>
      <c r="D40" s="170" t="str" cm="1">
        <f t="array" ref="D40">IFERROR(INDEX('Legal Entity'!C:C,MATCH(F40,'Legal Entity'!A:A,0),0),0)</f>
        <v>CA</v>
      </c>
      <c r="E40" s="170" t="s">
        <v>631</v>
      </c>
      <c r="F40" s="170" t="s">
        <v>117</v>
      </c>
      <c r="G40" s="170"/>
      <c r="H40" s="171">
        <f>('General Liability'!AQ$25*$BI40)/Assumptions!$B$7</f>
        <v>13.805543913712617</v>
      </c>
      <c r="I40" s="171">
        <f>('General Liability'!AR$25*$BI40)/Assumptions!$B$7</f>
        <v>12.493653071921742</v>
      </c>
      <c r="J40" s="171">
        <f>('General Liability'!AS$25*$BI40)/Assumptions!$B$7</f>
        <v>12.493653071921742</v>
      </c>
      <c r="K40" s="171">
        <f>('General Liability'!AT$25*$BI40)/Assumptions!$B$7</f>
        <v>12.493653071921742</v>
      </c>
      <c r="L40" s="171">
        <f>('General Liability'!AU$25*$BI40)/Assumptions!$B$7</f>
        <v>12.493653071921742</v>
      </c>
      <c r="M40" s="171">
        <f>('General Liability'!AV$25*$BI40)/Assumptions!$B$7</f>
        <v>12.493653071921742</v>
      </c>
      <c r="N40" s="171">
        <f>('General Liability'!AW$25*$BI40)/Assumptions!$B$7</f>
        <v>12.493653071921742</v>
      </c>
      <c r="O40" s="171">
        <f>('General Liability'!AX$25*$BI40)/Assumptions!$B$7</f>
        <v>12.493653071921742</v>
      </c>
      <c r="P40" s="171">
        <f>('General Liability'!AY$25*$BI40)/Assumptions!$B$7</f>
        <v>12.493653071921742</v>
      </c>
      <c r="Q40" s="171">
        <f>('General Liability'!AZ$25*$BI40)/Assumptions!$B$7</f>
        <v>12.493653071921742</v>
      </c>
      <c r="R40" s="171">
        <f>('General Liability'!BA$25*$BI40)/Assumptions!$B$7</f>
        <v>12.493653071921742</v>
      </c>
      <c r="S40" s="171">
        <f>('General Liability'!BB$25*$BI40)/Assumptions!$B$7</f>
        <v>12.493653071921742</v>
      </c>
      <c r="T40" s="171">
        <f>('General Liability'!BC$25*$BI40)/Assumptions!$B$7</f>
        <v>12.493653071921742</v>
      </c>
      <c r="U40" s="171">
        <f>('General Liability'!BD$25*$BI40)/Assumptions!$B$7</f>
        <v>13.43067705231587</v>
      </c>
      <c r="V40" s="171">
        <f>('General Liability'!BE$25*$BI40)/Assumptions!$B$7</f>
        <v>13.43067705231587</v>
      </c>
      <c r="W40" s="171">
        <f>('General Liability'!BF$25*$BI40)/Assumptions!$B$7</f>
        <v>13.43067705231587</v>
      </c>
      <c r="X40" s="171">
        <f>('General Liability'!BG$25*$BI40)/Assumptions!$B$7</f>
        <v>13.43067705231587</v>
      </c>
      <c r="Y40" s="171">
        <f>('General Liability'!BH$25*$BI40)/Assumptions!$B$7</f>
        <v>13.43067705231587</v>
      </c>
      <c r="Z40" s="171">
        <f>('General Liability'!BI$25*$BI40)/Assumptions!$B$7</f>
        <v>13.43067705231587</v>
      </c>
      <c r="AA40" s="171">
        <f>('General Liability'!BJ$25*$BI40)/Assumptions!$B$7</f>
        <v>13.43067705231587</v>
      </c>
      <c r="AB40" s="171">
        <f>('General Liability'!BK$25*$BI40)/Assumptions!$B$7</f>
        <v>13.43067705231587</v>
      </c>
      <c r="AC40" s="171">
        <f>('General Liability'!BL$25*$BI40)/Assumptions!$B$7</f>
        <v>13.43067705231587</v>
      </c>
      <c r="AD40" s="171">
        <f>('General Liability'!BM$25*$BI40)/Assumptions!$B$7</f>
        <v>13.43067705231587</v>
      </c>
      <c r="AE40" s="171">
        <f>('General Liability'!BN$25*$BI40)/Assumptions!$B$7</f>
        <v>13.43067705231587</v>
      </c>
      <c r="AF40" s="171">
        <f>('General Liability'!BO$25*$BI40)/Assumptions!$B$7</f>
        <v>13.43067705231587</v>
      </c>
      <c r="AG40" s="171">
        <f>('General Liability'!BP$25*$BI40)/Assumptions!$B$7</f>
        <v>14.437977831239561</v>
      </c>
      <c r="AH40" s="171">
        <f>('General Liability'!BQ$25*$BI40)/Assumptions!$B$7</f>
        <v>14.437977831239561</v>
      </c>
      <c r="AI40" s="171">
        <f>('General Liability'!BR$25*$BI40)/Assumptions!$B$7</f>
        <v>14.437977831239561</v>
      </c>
      <c r="AJ40" s="171">
        <f>('General Liability'!BS$25*$BI40)/Assumptions!$B$7</f>
        <v>14.437977831239561</v>
      </c>
      <c r="AK40" s="171">
        <f>('General Liability'!BT$25*$BI40)/Assumptions!$B$7</f>
        <v>14.437977831239561</v>
      </c>
      <c r="AL40" s="171">
        <f>('General Liability'!BU$25*$BI40)/Assumptions!$B$7</f>
        <v>14.437977831239561</v>
      </c>
      <c r="AM40" s="171">
        <f>('General Liability'!BV$25*$BI40)/Assumptions!$B$7</f>
        <v>14.437977831239561</v>
      </c>
      <c r="AN40" s="171">
        <f>('General Liability'!BW$25*$BI40)/Assumptions!$B$7</f>
        <v>14.437977831239561</v>
      </c>
      <c r="AO40" s="171">
        <f>('General Liability'!BX$25*$BI40)/Assumptions!$B$7</f>
        <v>14.437977831239561</v>
      </c>
      <c r="AP40" s="171">
        <f>('General Liability'!BY$25*$BI40)/Assumptions!$B$7</f>
        <v>14.437977831239561</v>
      </c>
      <c r="AQ40" s="171">
        <f>('General Liability'!BZ$25*$BI40)/Assumptions!$B$7</f>
        <v>14.437977831239561</v>
      </c>
      <c r="AR40" s="171">
        <f>('General Liability'!CA$25*$BI40)/Assumptions!$B$7</f>
        <v>14.437977831239561</v>
      </c>
      <c r="AS40" s="171">
        <f>('General Liability'!CB$25*$BI40)/Assumptions!$B$7</f>
        <v>14.871117166176745</v>
      </c>
      <c r="AT40" s="171">
        <f>('General Liability'!CC$25*$BI40)/Assumptions!$B$7</f>
        <v>14.871117166176745</v>
      </c>
      <c r="AU40" s="171">
        <f>('General Liability'!CD$25*$BI40)/Assumptions!$B$7</f>
        <v>14.871117166176745</v>
      </c>
      <c r="AV40" s="171">
        <f>('General Liability'!CE$25*$BI40)/Assumptions!$B$7</f>
        <v>14.871117166176745</v>
      </c>
      <c r="AW40" s="171">
        <f>('General Liability'!CF$25*$BI40)/Assumptions!$B$7</f>
        <v>14.871117166176745</v>
      </c>
      <c r="AX40" s="171">
        <f>('General Liability'!CG$25*$BI40)/Assumptions!$B$7</f>
        <v>14.871117166176745</v>
      </c>
      <c r="AY40" s="171">
        <f>('General Liability'!CH$25*$BI40)/Assumptions!$B$7</f>
        <v>14.871117166176745</v>
      </c>
      <c r="AZ40" s="171">
        <f>('General Liability'!CI$25*$BI40)/Assumptions!$B$7</f>
        <v>14.871117166176745</v>
      </c>
      <c r="BA40" s="171">
        <f>('General Liability'!CJ$25*$BI40)/Assumptions!$B$7</f>
        <v>14.871117166176745</v>
      </c>
      <c r="BB40" s="171">
        <f>('General Liability'!CK$25*$BI40)/Assumptions!$B$7</f>
        <v>14.871117166176745</v>
      </c>
      <c r="BC40" s="171">
        <f>('General Liability'!CL$25*$BI40)/Assumptions!$B$7</f>
        <v>14.871117166176745</v>
      </c>
      <c r="BD40" s="171">
        <f>('General Liability'!CM$25*$BI40)/Assumptions!$B$7</f>
        <v>14.871117166176745</v>
      </c>
      <c r="BE40" s="171">
        <f>('General Liability'!CN$25*$BI40)/Assumptions!$B$7</f>
        <v>15.317250681162053</v>
      </c>
      <c r="BF40" s="171">
        <f>('General Liability'!CO$25*$BI40)/Assumptions!$B$7</f>
        <v>15.317250681162053</v>
      </c>
      <c r="BG40" s="171">
        <f>('General Liability'!CP$25*$BI40)/Assumptions!$B$7</f>
        <v>15.317250681162053</v>
      </c>
      <c r="BI40" s="174">
        <f>SUMIF(Revenue!$P:$P,'GL - Import (CA)'!$F40,Revenue!$G:$G)</f>
        <v>1.0208951283586555E-3</v>
      </c>
    </row>
    <row r="41" spans="1:61" s="173" customFormat="1" ht="12.75" customHeight="1">
      <c r="A41" s="177" t="s">
        <v>465</v>
      </c>
      <c r="B41" s="178"/>
      <c r="C41" s="170" t="str" cm="1">
        <f t="array" ref="C41">IFERROR(INDEX('Legal Entity'!B:B,MATCH('GL - Import (CA)'!F41,'Legal Entity'!A:A,0),0),0)</f>
        <v>1310 - Corix Utilities Inc.</v>
      </c>
      <c r="D41" s="170" t="str" cm="1">
        <f t="array" ref="D41">IFERROR(INDEX('Legal Entity'!C:C,MATCH(F41,'Legal Entity'!A:A,0),0),0)</f>
        <v>CA</v>
      </c>
      <c r="E41" s="170" t="s">
        <v>631</v>
      </c>
      <c r="F41" s="170" t="s">
        <v>118</v>
      </c>
      <c r="G41" s="170"/>
      <c r="H41" s="171">
        <f>('General Liability'!AQ$25*$BI41)/Assumptions!$B$7</f>
        <v>11.548409392069319</v>
      </c>
      <c r="I41" s="171">
        <f>('General Liability'!AR$25*$BI41)/Assumptions!$B$7</f>
        <v>10.451005869730791</v>
      </c>
      <c r="J41" s="171">
        <f>('General Liability'!AS$25*$BI41)/Assumptions!$B$7</f>
        <v>10.451005869730791</v>
      </c>
      <c r="K41" s="171">
        <f>('General Liability'!AT$25*$BI41)/Assumptions!$B$7</f>
        <v>10.451005869730791</v>
      </c>
      <c r="L41" s="171">
        <f>('General Liability'!AU$25*$BI41)/Assumptions!$B$7</f>
        <v>10.451005869730791</v>
      </c>
      <c r="M41" s="171">
        <f>('General Liability'!AV$25*$BI41)/Assumptions!$B$7</f>
        <v>10.451005869730791</v>
      </c>
      <c r="N41" s="171">
        <f>('General Liability'!AW$25*$BI41)/Assumptions!$B$7</f>
        <v>10.451005869730791</v>
      </c>
      <c r="O41" s="171">
        <f>('General Liability'!AX$25*$BI41)/Assumptions!$B$7</f>
        <v>10.451005869730791</v>
      </c>
      <c r="P41" s="171">
        <f>('General Liability'!AY$25*$BI41)/Assumptions!$B$7</f>
        <v>10.451005869730791</v>
      </c>
      <c r="Q41" s="171">
        <f>('General Liability'!AZ$25*$BI41)/Assumptions!$B$7</f>
        <v>10.451005869730791</v>
      </c>
      <c r="R41" s="171">
        <f>('General Liability'!BA$25*$BI41)/Assumptions!$B$7</f>
        <v>10.451005869730791</v>
      </c>
      <c r="S41" s="171">
        <f>('General Liability'!BB$25*$BI41)/Assumptions!$B$7</f>
        <v>10.451005869730791</v>
      </c>
      <c r="T41" s="171">
        <f>('General Liability'!BC$25*$BI41)/Assumptions!$B$7</f>
        <v>10.451005869730791</v>
      </c>
      <c r="U41" s="171">
        <f>('General Liability'!BD$25*$BI41)/Assumptions!$B$7</f>
        <v>11.234831309960601</v>
      </c>
      <c r="V41" s="171">
        <f>('General Liability'!BE$25*$BI41)/Assumptions!$B$7</f>
        <v>11.234831309960601</v>
      </c>
      <c r="W41" s="171">
        <f>('General Liability'!BF$25*$BI41)/Assumptions!$B$7</f>
        <v>11.234831309960601</v>
      </c>
      <c r="X41" s="171">
        <f>('General Liability'!BG$25*$BI41)/Assumptions!$B$7</f>
        <v>11.234831309960601</v>
      </c>
      <c r="Y41" s="171">
        <f>('General Liability'!BH$25*$BI41)/Assumptions!$B$7</f>
        <v>11.234831309960601</v>
      </c>
      <c r="Z41" s="171">
        <f>('General Liability'!BI$25*$BI41)/Assumptions!$B$7</f>
        <v>11.234831309960601</v>
      </c>
      <c r="AA41" s="171">
        <f>('General Liability'!BJ$25*$BI41)/Assumptions!$B$7</f>
        <v>11.234831309960601</v>
      </c>
      <c r="AB41" s="171">
        <f>('General Liability'!BK$25*$BI41)/Assumptions!$B$7</f>
        <v>11.234831309960601</v>
      </c>
      <c r="AC41" s="171">
        <f>('General Liability'!BL$25*$BI41)/Assumptions!$B$7</f>
        <v>11.234831309960601</v>
      </c>
      <c r="AD41" s="171">
        <f>('General Liability'!BM$25*$BI41)/Assumptions!$B$7</f>
        <v>11.234831309960601</v>
      </c>
      <c r="AE41" s="171">
        <f>('General Liability'!BN$25*$BI41)/Assumptions!$B$7</f>
        <v>11.234831309960601</v>
      </c>
      <c r="AF41" s="171">
        <f>('General Liability'!BO$25*$BI41)/Assumptions!$B$7</f>
        <v>11.234831309960601</v>
      </c>
      <c r="AG41" s="171">
        <f>('General Liability'!BP$25*$BI41)/Assumptions!$B$7</f>
        <v>12.077443658207644</v>
      </c>
      <c r="AH41" s="171">
        <f>('General Liability'!BQ$25*$BI41)/Assumptions!$B$7</f>
        <v>12.077443658207644</v>
      </c>
      <c r="AI41" s="171">
        <f>('General Liability'!BR$25*$BI41)/Assumptions!$B$7</f>
        <v>12.077443658207644</v>
      </c>
      <c r="AJ41" s="171">
        <f>('General Liability'!BS$25*$BI41)/Assumptions!$B$7</f>
        <v>12.077443658207644</v>
      </c>
      <c r="AK41" s="171">
        <f>('General Liability'!BT$25*$BI41)/Assumptions!$B$7</f>
        <v>12.077443658207644</v>
      </c>
      <c r="AL41" s="171">
        <f>('General Liability'!BU$25*$BI41)/Assumptions!$B$7</f>
        <v>12.077443658207644</v>
      </c>
      <c r="AM41" s="171">
        <f>('General Liability'!BV$25*$BI41)/Assumptions!$B$7</f>
        <v>12.077443658207644</v>
      </c>
      <c r="AN41" s="171">
        <f>('General Liability'!BW$25*$BI41)/Assumptions!$B$7</f>
        <v>12.077443658207644</v>
      </c>
      <c r="AO41" s="171">
        <f>('General Liability'!BX$25*$BI41)/Assumptions!$B$7</f>
        <v>12.077443658207644</v>
      </c>
      <c r="AP41" s="171">
        <f>('General Liability'!BY$25*$BI41)/Assumptions!$B$7</f>
        <v>12.077443658207644</v>
      </c>
      <c r="AQ41" s="171">
        <f>('General Liability'!BZ$25*$BI41)/Assumptions!$B$7</f>
        <v>12.077443658207644</v>
      </c>
      <c r="AR41" s="171">
        <f>('General Liability'!CA$25*$BI41)/Assumptions!$B$7</f>
        <v>12.077443658207644</v>
      </c>
      <c r="AS41" s="171">
        <f>('General Liability'!CB$25*$BI41)/Assumptions!$B$7</f>
        <v>12.439766967953872</v>
      </c>
      <c r="AT41" s="171">
        <f>('General Liability'!CC$25*$BI41)/Assumptions!$B$7</f>
        <v>12.439766967953872</v>
      </c>
      <c r="AU41" s="171">
        <f>('General Liability'!CD$25*$BI41)/Assumptions!$B$7</f>
        <v>12.439766967953872</v>
      </c>
      <c r="AV41" s="171">
        <f>('General Liability'!CE$25*$BI41)/Assumptions!$B$7</f>
        <v>12.439766967953872</v>
      </c>
      <c r="AW41" s="171">
        <f>('General Liability'!CF$25*$BI41)/Assumptions!$B$7</f>
        <v>12.439766967953872</v>
      </c>
      <c r="AX41" s="171">
        <f>('General Liability'!CG$25*$BI41)/Assumptions!$B$7</f>
        <v>12.439766967953872</v>
      </c>
      <c r="AY41" s="171">
        <f>('General Liability'!CH$25*$BI41)/Assumptions!$B$7</f>
        <v>12.439766967953872</v>
      </c>
      <c r="AZ41" s="171">
        <f>('General Liability'!CI$25*$BI41)/Assumptions!$B$7</f>
        <v>12.439766967953872</v>
      </c>
      <c r="BA41" s="171">
        <f>('General Liability'!CJ$25*$BI41)/Assumptions!$B$7</f>
        <v>12.439766967953872</v>
      </c>
      <c r="BB41" s="171">
        <f>('General Liability'!CK$25*$BI41)/Assumptions!$B$7</f>
        <v>12.439766967953872</v>
      </c>
      <c r="BC41" s="171">
        <f>('General Liability'!CL$25*$BI41)/Assumptions!$B$7</f>
        <v>12.439766967953872</v>
      </c>
      <c r="BD41" s="171">
        <f>('General Liability'!CM$25*$BI41)/Assumptions!$B$7</f>
        <v>12.439766967953872</v>
      </c>
      <c r="BE41" s="171">
        <f>('General Liability'!CN$25*$BI41)/Assumptions!$B$7</f>
        <v>12.812959976992492</v>
      </c>
      <c r="BF41" s="171">
        <f>('General Liability'!CO$25*$BI41)/Assumptions!$B$7</f>
        <v>12.812959976992492</v>
      </c>
      <c r="BG41" s="171">
        <f>('General Liability'!CP$25*$BI41)/Assumptions!$B$7</f>
        <v>12.812959976992492</v>
      </c>
      <c r="BI41" s="174">
        <f>SUMIF(Revenue!$P:$P,'GL - Import (CA)'!$F41,Revenue!$G:$G)</f>
        <v>8.5398409235760389E-4</v>
      </c>
    </row>
    <row r="42" spans="1:61" s="173" customFormat="1" ht="12.75" customHeight="1">
      <c r="A42" s="177" t="s">
        <v>465</v>
      </c>
      <c r="B42" s="178"/>
      <c r="C42" s="170" t="str" cm="1">
        <f t="array" ref="C42">IFERROR(INDEX('Legal Entity'!B:B,MATCH('GL - Import (CA)'!F42,'Legal Entity'!A:A,0),0),0)</f>
        <v>1310 - Corix Utilities Inc.</v>
      </c>
      <c r="D42" s="170" t="str" cm="1">
        <f t="array" ref="D42">IFERROR(INDEX('Legal Entity'!C:C,MATCH(F42,'Legal Entity'!A:A,0),0),0)</f>
        <v>CA</v>
      </c>
      <c r="E42" s="170" t="s">
        <v>631</v>
      </c>
      <c r="F42" s="170" t="s">
        <v>115</v>
      </c>
      <c r="G42" s="170"/>
      <c r="H42" s="171">
        <f>('General Liability'!AQ$25*$BI42)/Assumptions!$B$7</f>
        <v>23.770955750478482</v>
      </c>
      <c r="I42" s="171">
        <f>('General Liability'!AR$25*$BI42)/Assumptions!$B$7</f>
        <v>21.512087911255293</v>
      </c>
      <c r="J42" s="171">
        <f>('General Liability'!AS$25*$BI42)/Assumptions!$B$7</f>
        <v>21.512087911255293</v>
      </c>
      <c r="K42" s="171">
        <f>('General Liability'!AT$25*$BI42)/Assumptions!$B$7</f>
        <v>21.512087911255293</v>
      </c>
      <c r="L42" s="171">
        <f>('General Liability'!AU$25*$BI42)/Assumptions!$B$7</f>
        <v>21.512087911255293</v>
      </c>
      <c r="M42" s="171">
        <f>('General Liability'!AV$25*$BI42)/Assumptions!$B$7</f>
        <v>21.512087911255293</v>
      </c>
      <c r="N42" s="171">
        <f>('General Liability'!AW$25*$BI42)/Assumptions!$B$7</f>
        <v>21.512087911255293</v>
      </c>
      <c r="O42" s="171">
        <f>('General Liability'!AX$25*$BI42)/Assumptions!$B$7</f>
        <v>21.512087911255293</v>
      </c>
      <c r="P42" s="171">
        <f>('General Liability'!AY$25*$BI42)/Assumptions!$B$7</f>
        <v>21.512087911255293</v>
      </c>
      <c r="Q42" s="171">
        <f>('General Liability'!AZ$25*$BI42)/Assumptions!$B$7</f>
        <v>21.512087911255293</v>
      </c>
      <c r="R42" s="171">
        <f>('General Liability'!BA$25*$BI42)/Assumptions!$B$7</f>
        <v>21.512087911255293</v>
      </c>
      <c r="S42" s="171">
        <f>('General Liability'!BB$25*$BI42)/Assumptions!$B$7</f>
        <v>21.512087911255293</v>
      </c>
      <c r="T42" s="171">
        <f>('General Liability'!BC$25*$BI42)/Assumptions!$B$7</f>
        <v>21.512087911255293</v>
      </c>
      <c r="U42" s="171">
        <f>('General Liability'!BD$25*$BI42)/Assumptions!$B$7</f>
        <v>23.125494504599441</v>
      </c>
      <c r="V42" s="171">
        <f>('General Liability'!BE$25*$BI42)/Assumptions!$B$7</f>
        <v>23.125494504599441</v>
      </c>
      <c r="W42" s="171">
        <f>('General Liability'!BF$25*$BI42)/Assumptions!$B$7</f>
        <v>23.125494504599441</v>
      </c>
      <c r="X42" s="171">
        <f>('General Liability'!BG$25*$BI42)/Assumptions!$B$7</f>
        <v>23.125494504599441</v>
      </c>
      <c r="Y42" s="171">
        <f>('General Liability'!BH$25*$BI42)/Assumptions!$B$7</f>
        <v>23.125494504599441</v>
      </c>
      <c r="Z42" s="171">
        <f>('General Liability'!BI$25*$BI42)/Assumptions!$B$7</f>
        <v>23.125494504599441</v>
      </c>
      <c r="AA42" s="171">
        <f>('General Liability'!BJ$25*$BI42)/Assumptions!$B$7</f>
        <v>23.125494504599441</v>
      </c>
      <c r="AB42" s="171">
        <f>('General Liability'!BK$25*$BI42)/Assumptions!$B$7</f>
        <v>23.125494504599441</v>
      </c>
      <c r="AC42" s="171">
        <f>('General Liability'!BL$25*$BI42)/Assumptions!$B$7</f>
        <v>23.125494504599441</v>
      </c>
      <c r="AD42" s="171">
        <f>('General Liability'!BM$25*$BI42)/Assumptions!$B$7</f>
        <v>23.125494504599441</v>
      </c>
      <c r="AE42" s="171">
        <f>('General Liability'!BN$25*$BI42)/Assumptions!$B$7</f>
        <v>23.125494504599441</v>
      </c>
      <c r="AF42" s="171">
        <f>('General Liability'!BO$25*$BI42)/Assumptions!$B$7</f>
        <v>23.125494504599441</v>
      </c>
      <c r="AG42" s="171">
        <f>('General Liability'!BP$25*$BI42)/Assumptions!$B$7</f>
        <v>24.859906592444396</v>
      </c>
      <c r="AH42" s="171">
        <f>('General Liability'!BQ$25*$BI42)/Assumptions!$B$7</f>
        <v>24.859906592444396</v>
      </c>
      <c r="AI42" s="171">
        <f>('General Liability'!BR$25*$BI42)/Assumptions!$B$7</f>
        <v>24.859906592444396</v>
      </c>
      <c r="AJ42" s="171">
        <f>('General Liability'!BS$25*$BI42)/Assumptions!$B$7</f>
        <v>24.859906592444396</v>
      </c>
      <c r="AK42" s="171">
        <f>('General Liability'!BT$25*$BI42)/Assumptions!$B$7</f>
        <v>24.859906592444396</v>
      </c>
      <c r="AL42" s="171">
        <f>('General Liability'!BU$25*$BI42)/Assumptions!$B$7</f>
        <v>24.859906592444396</v>
      </c>
      <c r="AM42" s="171">
        <f>('General Liability'!BV$25*$BI42)/Assumptions!$B$7</f>
        <v>24.859906592444396</v>
      </c>
      <c r="AN42" s="171">
        <f>('General Liability'!BW$25*$BI42)/Assumptions!$B$7</f>
        <v>24.859906592444396</v>
      </c>
      <c r="AO42" s="171">
        <f>('General Liability'!BX$25*$BI42)/Assumptions!$B$7</f>
        <v>24.859906592444396</v>
      </c>
      <c r="AP42" s="171">
        <f>('General Liability'!BY$25*$BI42)/Assumptions!$B$7</f>
        <v>24.859906592444396</v>
      </c>
      <c r="AQ42" s="171">
        <f>('General Liability'!BZ$25*$BI42)/Assumptions!$B$7</f>
        <v>24.859906592444396</v>
      </c>
      <c r="AR42" s="171">
        <f>('General Liability'!CA$25*$BI42)/Assumptions!$B$7</f>
        <v>24.859906592444396</v>
      </c>
      <c r="AS42" s="171">
        <f>('General Liability'!CB$25*$BI42)/Assumptions!$B$7</f>
        <v>25.605703790217728</v>
      </c>
      <c r="AT42" s="171">
        <f>('General Liability'!CC$25*$BI42)/Assumptions!$B$7</f>
        <v>25.605703790217728</v>
      </c>
      <c r="AU42" s="171">
        <f>('General Liability'!CD$25*$BI42)/Assumptions!$B$7</f>
        <v>25.605703790217728</v>
      </c>
      <c r="AV42" s="171">
        <f>('General Liability'!CE$25*$BI42)/Assumptions!$B$7</f>
        <v>25.605703790217728</v>
      </c>
      <c r="AW42" s="171">
        <f>('General Liability'!CF$25*$BI42)/Assumptions!$B$7</f>
        <v>25.605703790217728</v>
      </c>
      <c r="AX42" s="171">
        <f>('General Liability'!CG$25*$BI42)/Assumptions!$B$7</f>
        <v>25.605703790217728</v>
      </c>
      <c r="AY42" s="171">
        <f>('General Liability'!CH$25*$BI42)/Assumptions!$B$7</f>
        <v>25.605703790217728</v>
      </c>
      <c r="AZ42" s="171">
        <f>('General Liability'!CI$25*$BI42)/Assumptions!$B$7</f>
        <v>25.605703790217728</v>
      </c>
      <c r="BA42" s="171">
        <f>('General Liability'!CJ$25*$BI42)/Assumptions!$B$7</f>
        <v>25.605703790217728</v>
      </c>
      <c r="BB42" s="171">
        <f>('General Liability'!CK$25*$BI42)/Assumptions!$B$7</f>
        <v>25.605703790217728</v>
      </c>
      <c r="BC42" s="171">
        <f>('General Liability'!CL$25*$BI42)/Assumptions!$B$7</f>
        <v>25.605703790217728</v>
      </c>
      <c r="BD42" s="171">
        <f>('General Liability'!CM$25*$BI42)/Assumptions!$B$7</f>
        <v>25.605703790217728</v>
      </c>
      <c r="BE42" s="171">
        <f>('General Liability'!CN$25*$BI42)/Assumptions!$B$7</f>
        <v>26.373874903924268</v>
      </c>
      <c r="BF42" s="171">
        <f>('General Liability'!CO$25*$BI42)/Assumptions!$B$7</f>
        <v>26.373874903924268</v>
      </c>
      <c r="BG42" s="171">
        <f>('General Liability'!CP$25*$BI42)/Assumptions!$B$7</f>
        <v>26.373874903924268</v>
      </c>
      <c r="BI42" s="174">
        <f>SUMIF(Revenue!$P:$P,'GL - Import (CA)'!$F42,Revenue!$G:$G)</f>
        <v>1.7578194002185127E-3</v>
      </c>
    </row>
    <row r="43" spans="1:61" s="173" customFormat="1" ht="12.75" customHeight="1">
      <c r="A43" s="177" t="s">
        <v>465</v>
      </c>
      <c r="B43" s="178"/>
      <c r="C43" s="170" t="str" cm="1">
        <f t="array" ref="C43">IFERROR(INDEX('Legal Entity'!B:B,MATCH('GL - Import (CA)'!F43,'Legal Entity'!A:A,0),0),0)</f>
        <v>1310 - Corix Utilities Inc.</v>
      </c>
      <c r="D43" s="170" t="str" cm="1">
        <f t="array" ref="D43">IFERROR(INDEX('Legal Entity'!C:C,MATCH(F43,'Legal Entity'!A:A,0),0),0)</f>
        <v>CA</v>
      </c>
      <c r="E43" s="170" t="s">
        <v>631</v>
      </c>
      <c r="F43" s="170" t="s">
        <v>126</v>
      </c>
      <c r="G43" s="170"/>
      <c r="H43" s="171">
        <f>('General Liability'!AQ$25*$BI43)/Assumptions!$B$7</f>
        <v>156.05421722054419</v>
      </c>
      <c r="I43" s="171">
        <f>('General Liability'!AR$25*$BI43)/Assumptions!$B$7</f>
        <v>141.22495010335894</v>
      </c>
      <c r="J43" s="171">
        <f>('General Liability'!AS$25*$BI43)/Assumptions!$B$7</f>
        <v>141.22495010335894</v>
      </c>
      <c r="K43" s="171">
        <f>('General Liability'!AT$25*$BI43)/Assumptions!$B$7</f>
        <v>141.22495010335894</v>
      </c>
      <c r="L43" s="171">
        <f>('General Liability'!AU$25*$BI43)/Assumptions!$B$7</f>
        <v>141.22495010335894</v>
      </c>
      <c r="M43" s="171">
        <f>('General Liability'!AV$25*$BI43)/Assumptions!$B$7</f>
        <v>141.22495010335894</v>
      </c>
      <c r="N43" s="171">
        <f>('General Liability'!AW$25*$BI43)/Assumptions!$B$7</f>
        <v>141.22495010335894</v>
      </c>
      <c r="O43" s="171">
        <f>('General Liability'!AX$25*$BI43)/Assumptions!$B$7</f>
        <v>141.22495010335894</v>
      </c>
      <c r="P43" s="171">
        <f>('General Liability'!AY$25*$BI43)/Assumptions!$B$7</f>
        <v>141.22495010335894</v>
      </c>
      <c r="Q43" s="171">
        <f>('General Liability'!AZ$25*$BI43)/Assumptions!$B$7</f>
        <v>141.22495010335894</v>
      </c>
      <c r="R43" s="171">
        <f>('General Liability'!BA$25*$BI43)/Assumptions!$B$7</f>
        <v>141.22495010335894</v>
      </c>
      <c r="S43" s="171">
        <f>('General Liability'!BB$25*$BI43)/Assumptions!$B$7</f>
        <v>141.22495010335894</v>
      </c>
      <c r="T43" s="171">
        <f>('General Liability'!BC$25*$BI43)/Assumptions!$B$7</f>
        <v>141.22495010335894</v>
      </c>
      <c r="U43" s="171">
        <f>('General Liability'!BD$25*$BI43)/Assumptions!$B$7</f>
        <v>151.81682136111084</v>
      </c>
      <c r="V43" s="171">
        <f>('General Liability'!BE$25*$BI43)/Assumptions!$B$7</f>
        <v>151.81682136111084</v>
      </c>
      <c r="W43" s="171">
        <f>('General Liability'!BF$25*$BI43)/Assumptions!$B$7</f>
        <v>151.81682136111084</v>
      </c>
      <c r="X43" s="171">
        <f>('General Liability'!BG$25*$BI43)/Assumptions!$B$7</f>
        <v>151.81682136111084</v>
      </c>
      <c r="Y43" s="171">
        <f>('General Liability'!BH$25*$BI43)/Assumptions!$B$7</f>
        <v>151.81682136111084</v>
      </c>
      <c r="Z43" s="171">
        <f>('General Liability'!BI$25*$BI43)/Assumptions!$B$7</f>
        <v>151.81682136111084</v>
      </c>
      <c r="AA43" s="171">
        <f>('General Liability'!BJ$25*$BI43)/Assumptions!$B$7</f>
        <v>151.81682136111084</v>
      </c>
      <c r="AB43" s="171">
        <f>('General Liability'!BK$25*$BI43)/Assumptions!$B$7</f>
        <v>151.81682136111084</v>
      </c>
      <c r="AC43" s="171">
        <f>('General Liability'!BL$25*$BI43)/Assumptions!$B$7</f>
        <v>151.81682136111084</v>
      </c>
      <c r="AD43" s="171">
        <f>('General Liability'!BM$25*$BI43)/Assumptions!$B$7</f>
        <v>151.81682136111084</v>
      </c>
      <c r="AE43" s="171">
        <f>('General Liability'!BN$25*$BI43)/Assumptions!$B$7</f>
        <v>151.81682136111084</v>
      </c>
      <c r="AF43" s="171">
        <f>('General Liability'!BO$25*$BI43)/Assumptions!$B$7</f>
        <v>151.81682136111084</v>
      </c>
      <c r="AG43" s="171">
        <f>('General Liability'!BP$25*$BI43)/Assumptions!$B$7</f>
        <v>163.20308296319413</v>
      </c>
      <c r="AH43" s="171">
        <f>('General Liability'!BQ$25*$BI43)/Assumptions!$B$7</f>
        <v>163.20308296319413</v>
      </c>
      <c r="AI43" s="171">
        <f>('General Liability'!BR$25*$BI43)/Assumptions!$B$7</f>
        <v>163.20308296319413</v>
      </c>
      <c r="AJ43" s="171">
        <f>('General Liability'!BS$25*$BI43)/Assumptions!$B$7</f>
        <v>163.20308296319413</v>
      </c>
      <c r="AK43" s="171">
        <f>('General Liability'!BT$25*$BI43)/Assumptions!$B$7</f>
        <v>163.20308296319413</v>
      </c>
      <c r="AL43" s="171">
        <f>('General Liability'!BU$25*$BI43)/Assumptions!$B$7</f>
        <v>163.20308296319413</v>
      </c>
      <c r="AM43" s="171">
        <f>('General Liability'!BV$25*$BI43)/Assumptions!$B$7</f>
        <v>163.20308296319413</v>
      </c>
      <c r="AN43" s="171">
        <f>('General Liability'!BW$25*$BI43)/Assumptions!$B$7</f>
        <v>163.20308296319413</v>
      </c>
      <c r="AO43" s="171">
        <f>('General Liability'!BX$25*$BI43)/Assumptions!$B$7</f>
        <v>163.20308296319413</v>
      </c>
      <c r="AP43" s="171">
        <f>('General Liability'!BY$25*$BI43)/Assumptions!$B$7</f>
        <v>163.20308296319413</v>
      </c>
      <c r="AQ43" s="171">
        <f>('General Liability'!BZ$25*$BI43)/Assumptions!$B$7</f>
        <v>163.20308296319413</v>
      </c>
      <c r="AR43" s="171">
        <f>('General Liability'!CA$25*$BI43)/Assumptions!$B$7</f>
        <v>163.20308296319413</v>
      </c>
      <c r="AS43" s="171">
        <f>('General Liability'!CB$25*$BI43)/Assumptions!$B$7</f>
        <v>168.09917545208995</v>
      </c>
      <c r="AT43" s="171">
        <f>('General Liability'!CC$25*$BI43)/Assumptions!$B$7</f>
        <v>168.09917545208995</v>
      </c>
      <c r="AU43" s="171">
        <f>('General Liability'!CD$25*$BI43)/Assumptions!$B$7</f>
        <v>168.09917545208995</v>
      </c>
      <c r="AV43" s="171">
        <f>('General Liability'!CE$25*$BI43)/Assumptions!$B$7</f>
        <v>168.09917545208995</v>
      </c>
      <c r="AW43" s="171">
        <f>('General Liability'!CF$25*$BI43)/Assumptions!$B$7</f>
        <v>168.09917545208995</v>
      </c>
      <c r="AX43" s="171">
        <f>('General Liability'!CG$25*$BI43)/Assumptions!$B$7</f>
        <v>168.09917545208995</v>
      </c>
      <c r="AY43" s="171">
        <f>('General Liability'!CH$25*$BI43)/Assumptions!$B$7</f>
        <v>168.09917545208995</v>
      </c>
      <c r="AZ43" s="171">
        <f>('General Liability'!CI$25*$BI43)/Assumptions!$B$7</f>
        <v>168.09917545208995</v>
      </c>
      <c r="BA43" s="171">
        <f>('General Liability'!CJ$25*$BI43)/Assumptions!$B$7</f>
        <v>168.09917545208995</v>
      </c>
      <c r="BB43" s="171">
        <f>('General Liability'!CK$25*$BI43)/Assumptions!$B$7</f>
        <v>168.09917545208995</v>
      </c>
      <c r="BC43" s="171">
        <f>('General Liability'!CL$25*$BI43)/Assumptions!$B$7</f>
        <v>168.09917545208995</v>
      </c>
      <c r="BD43" s="171">
        <f>('General Liability'!CM$25*$BI43)/Assumptions!$B$7</f>
        <v>168.09917545208995</v>
      </c>
      <c r="BE43" s="171">
        <f>('General Liability'!CN$25*$BI43)/Assumptions!$B$7</f>
        <v>173.14215071565269</v>
      </c>
      <c r="BF43" s="171">
        <f>('General Liability'!CO$25*$BI43)/Assumptions!$B$7</f>
        <v>173.14215071565269</v>
      </c>
      <c r="BG43" s="171">
        <f>('General Liability'!CP$25*$BI43)/Assumptions!$B$7</f>
        <v>173.14215071565269</v>
      </c>
      <c r="BI43" s="174">
        <f>SUMIF(Revenue!$P:$P,'GL - Import (CA)'!$F43,Revenue!$G:$G)</f>
        <v>1.1539928532771125E-2</v>
      </c>
    </row>
    <row r="44" spans="1:61" s="173" customFormat="1" ht="12.75" customHeight="1">
      <c r="A44" s="177" t="s">
        <v>465</v>
      </c>
      <c r="B44" s="178"/>
      <c r="C44" s="170" t="str" cm="1">
        <f t="array" ref="C44">IFERROR(INDEX('Legal Entity'!B:B,MATCH('GL - Import (CA)'!F44,'Legal Entity'!A:A,0),0),0)</f>
        <v>1310 - Corix Utilities Inc.</v>
      </c>
      <c r="D44" s="170" t="str" cm="1">
        <f t="array" ref="D44">IFERROR(INDEX('Legal Entity'!C:C,MATCH(F44,'Legal Entity'!A:A,0),0),0)</f>
        <v>CA</v>
      </c>
      <c r="E44" s="170" t="s">
        <v>631</v>
      </c>
      <c r="F44" s="170" t="s">
        <v>120</v>
      </c>
      <c r="G44" s="170"/>
      <c r="H44" s="171">
        <f>('General Liability'!AQ$25*$BI44)/Assumptions!$B$7</f>
        <v>78.961933309481509</v>
      </c>
      <c r="I44" s="171">
        <f>('General Liability'!AR$25*$BI44)/Assumptions!$B$7</f>
        <v>71.458466745160308</v>
      </c>
      <c r="J44" s="171">
        <f>('General Liability'!AS$25*$BI44)/Assumptions!$B$7</f>
        <v>71.458466745160308</v>
      </c>
      <c r="K44" s="171">
        <f>('General Liability'!AT$25*$BI44)/Assumptions!$B$7</f>
        <v>71.458466745160308</v>
      </c>
      <c r="L44" s="171">
        <f>('General Liability'!AU$25*$BI44)/Assumptions!$B$7</f>
        <v>71.458466745160308</v>
      </c>
      <c r="M44" s="171">
        <f>('General Liability'!AV$25*$BI44)/Assumptions!$B$7</f>
        <v>71.458466745160308</v>
      </c>
      <c r="N44" s="171">
        <f>('General Liability'!AW$25*$BI44)/Assumptions!$B$7</f>
        <v>71.458466745160308</v>
      </c>
      <c r="O44" s="171">
        <f>('General Liability'!AX$25*$BI44)/Assumptions!$B$7</f>
        <v>71.458466745160308</v>
      </c>
      <c r="P44" s="171">
        <f>('General Liability'!AY$25*$BI44)/Assumptions!$B$7</f>
        <v>71.458466745160308</v>
      </c>
      <c r="Q44" s="171">
        <f>('General Liability'!AZ$25*$BI44)/Assumptions!$B$7</f>
        <v>71.458466745160308</v>
      </c>
      <c r="R44" s="171">
        <f>('General Liability'!BA$25*$BI44)/Assumptions!$B$7</f>
        <v>71.458466745160308</v>
      </c>
      <c r="S44" s="171">
        <f>('General Liability'!BB$25*$BI44)/Assumptions!$B$7</f>
        <v>71.458466745160308</v>
      </c>
      <c r="T44" s="171">
        <f>('General Liability'!BC$25*$BI44)/Assumptions!$B$7</f>
        <v>71.458466745160308</v>
      </c>
      <c r="U44" s="171">
        <f>('General Liability'!BD$25*$BI44)/Assumptions!$B$7</f>
        <v>76.817851751047328</v>
      </c>
      <c r="V44" s="171">
        <f>('General Liability'!BE$25*$BI44)/Assumptions!$B$7</f>
        <v>76.817851751047328</v>
      </c>
      <c r="W44" s="171">
        <f>('General Liability'!BF$25*$BI44)/Assumptions!$B$7</f>
        <v>76.817851751047328</v>
      </c>
      <c r="X44" s="171">
        <f>('General Liability'!BG$25*$BI44)/Assumptions!$B$7</f>
        <v>76.817851751047328</v>
      </c>
      <c r="Y44" s="171">
        <f>('General Liability'!BH$25*$BI44)/Assumptions!$B$7</f>
        <v>76.817851751047328</v>
      </c>
      <c r="Z44" s="171">
        <f>('General Liability'!BI$25*$BI44)/Assumptions!$B$7</f>
        <v>76.817851751047328</v>
      </c>
      <c r="AA44" s="171">
        <f>('General Liability'!BJ$25*$BI44)/Assumptions!$B$7</f>
        <v>76.817851751047328</v>
      </c>
      <c r="AB44" s="171">
        <f>('General Liability'!BK$25*$BI44)/Assumptions!$B$7</f>
        <v>76.817851751047328</v>
      </c>
      <c r="AC44" s="171">
        <f>('General Liability'!BL$25*$BI44)/Assumptions!$B$7</f>
        <v>76.817851751047328</v>
      </c>
      <c r="AD44" s="171">
        <f>('General Liability'!BM$25*$BI44)/Assumptions!$B$7</f>
        <v>76.817851751047328</v>
      </c>
      <c r="AE44" s="171">
        <f>('General Liability'!BN$25*$BI44)/Assumptions!$B$7</f>
        <v>76.817851751047328</v>
      </c>
      <c r="AF44" s="171">
        <f>('General Liability'!BO$25*$BI44)/Assumptions!$B$7</f>
        <v>76.817851751047328</v>
      </c>
      <c r="AG44" s="171">
        <f>('General Liability'!BP$25*$BI44)/Assumptions!$B$7</f>
        <v>82.57919063237587</v>
      </c>
      <c r="AH44" s="171">
        <f>('General Liability'!BQ$25*$BI44)/Assumptions!$B$7</f>
        <v>82.57919063237587</v>
      </c>
      <c r="AI44" s="171">
        <f>('General Liability'!BR$25*$BI44)/Assumptions!$B$7</f>
        <v>82.57919063237587</v>
      </c>
      <c r="AJ44" s="171">
        <f>('General Liability'!BS$25*$BI44)/Assumptions!$B$7</f>
        <v>82.57919063237587</v>
      </c>
      <c r="AK44" s="171">
        <f>('General Liability'!BT$25*$BI44)/Assumptions!$B$7</f>
        <v>82.57919063237587</v>
      </c>
      <c r="AL44" s="171">
        <f>('General Liability'!BU$25*$BI44)/Assumptions!$B$7</f>
        <v>82.57919063237587</v>
      </c>
      <c r="AM44" s="171">
        <f>('General Liability'!BV$25*$BI44)/Assumptions!$B$7</f>
        <v>82.57919063237587</v>
      </c>
      <c r="AN44" s="171">
        <f>('General Liability'!BW$25*$BI44)/Assumptions!$B$7</f>
        <v>82.57919063237587</v>
      </c>
      <c r="AO44" s="171">
        <f>('General Liability'!BX$25*$BI44)/Assumptions!$B$7</f>
        <v>82.57919063237587</v>
      </c>
      <c r="AP44" s="171">
        <f>('General Liability'!BY$25*$BI44)/Assumptions!$B$7</f>
        <v>82.57919063237587</v>
      </c>
      <c r="AQ44" s="171">
        <f>('General Liability'!BZ$25*$BI44)/Assumptions!$B$7</f>
        <v>82.57919063237587</v>
      </c>
      <c r="AR44" s="171">
        <f>('General Liability'!CA$25*$BI44)/Assumptions!$B$7</f>
        <v>82.57919063237587</v>
      </c>
      <c r="AS44" s="171">
        <f>('General Liability'!CB$25*$BI44)/Assumptions!$B$7</f>
        <v>85.056566351347143</v>
      </c>
      <c r="AT44" s="171">
        <f>('General Liability'!CC$25*$BI44)/Assumptions!$B$7</f>
        <v>85.056566351347143</v>
      </c>
      <c r="AU44" s="171">
        <f>('General Liability'!CD$25*$BI44)/Assumptions!$B$7</f>
        <v>85.056566351347143</v>
      </c>
      <c r="AV44" s="171">
        <f>('General Liability'!CE$25*$BI44)/Assumptions!$B$7</f>
        <v>85.056566351347143</v>
      </c>
      <c r="AW44" s="171">
        <f>('General Liability'!CF$25*$BI44)/Assumptions!$B$7</f>
        <v>85.056566351347143</v>
      </c>
      <c r="AX44" s="171">
        <f>('General Liability'!CG$25*$BI44)/Assumptions!$B$7</f>
        <v>85.056566351347143</v>
      </c>
      <c r="AY44" s="171">
        <f>('General Liability'!CH$25*$BI44)/Assumptions!$B$7</f>
        <v>85.056566351347143</v>
      </c>
      <c r="AZ44" s="171">
        <f>('General Liability'!CI$25*$BI44)/Assumptions!$B$7</f>
        <v>85.056566351347143</v>
      </c>
      <c r="BA44" s="171">
        <f>('General Liability'!CJ$25*$BI44)/Assumptions!$B$7</f>
        <v>85.056566351347143</v>
      </c>
      <c r="BB44" s="171">
        <f>('General Liability'!CK$25*$BI44)/Assumptions!$B$7</f>
        <v>85.056566351347143</v>
      </c>
      <c r="BC44" s="171">
        <f>('General Liability'!CL$25*$BI44)/Assumptions!$B$7</f>
        <v>85.056566351347143</v>
      </c>
      <c r="BD44" s="171">
        <f>('General Liability'!CM$25*$BI44)/Assumptions!$B$7</f>
        <v>85.056566351347143</v>
      </c>
      <c r="BE44" s="171">
        <f>('General Liability'!CN$25*$BI44)/Assumptions!$B$7</f>
        <v>87.608263341887579</v>
      </c>
      <c r="BF44" s="171">
        <f>('General Liability'!CO$25*$BI44)/Assumptions!$B$7</f>
        <v>87.608263341887579</v>
      </c>
      <c r="BG44" s="171">
        <f>('General Liability'!CP$25*$BI44)/Assumptions!$B$7</f>
        <v>87.608263341887579</v>
      </c>
      <c r="BI44" s="174">
        <f>SUMIF(Revenue!$P:$P,'GL - Import (CA)'!$F44,Revenue!$G:$G)</f>
        <v>5.8390928706084141E-3</v>
      </c>
    </row>
    <row r="45" spans="1:61" s="173" customFormat="1" ht="12.75" customHeight="1">
      <c r="A45" s="177" t="s">
        <v>465</v>
      </c>
      <c r="B45" s="178"/>
      <c r="C45" s="170" t="str" cm="1">
        <f t="array" ref="C45">IFERROR(INDEX('Legal Entity'!B:B,MATCH('GL - Import (CA)'!F45,'Legal Entity'!A:A,0),0),0)</f>
        <v>1310 - Corix Utilities Inc.</v>
      </c>
      <c r="D45" s="170" t="str" cm="1">
        <f t="array" ref="D45">IFERROR(INDEX('Legal Entity'!C:C,MATCH(F45,'Legal Entity'!A:A,0),0),0)</f>
        <v>CA</v>
      </c>
      <c r="E45" s="170" t="s">
        <v>631</v>
      </c>
      <c r="F45" s="170" t="s">
        <v>101</v>
      </c>
      <c r="G45" s="170"/>
      <c r="H45" s="171">
        <f>('General Liability'!AQ$25*$BI45)/Assumptions!$B$7</f>
        <v>0</v>
      </c>
      <c r="I45" s="171">
        <f>('General Liability'!AR$25*$BI45)/Assumptions!$B$7</f>
        <v>0</v>
      </c>
      <c r="J45" s="171">
        <f>('General Liability'!AS$25*$BI45)/Assumptions!$B$7</f>
        <v>0</v>
      </c>
      <c r="K45" s="171">
        <f>('General Liability'!AT$25*$BI45)/Assumptions!$B$7</f>
        <v>0</v>
      </c>
      <c r="L45" s="171">
        <f>('General Liability'!AU$25*$BI45)/Assumptions!$B$7</f>
        <v>0</v>
      </c>
      <c r="M45" s="171">
        <f>('General Liability'!AV$25*$BI45)/Assumptions!$B$7</f>
        <v>0</v>
      </c>
      <c r="N45" s="171">
        <f>('General Liability'!AW$25*$BI45)/Assumptions!$B$7</f>
        <v>0</v>
      </c>
      <c r="O45" s="171">
        <f>('General Liability'!AX$25*$BI45)/Assumptions!$B$7</f>
        <v>0</v>
      </c>
      <c r="P45" s="171">
        <f>('General Liability'!AY$25*$BI45)/Assumptions!$B$7</f>
        <v>0</v>
      </c>
      <c r="Q45" s="171">
        <f>('General Liability'!AZ$25*$BI45)/Assumptions!$B$7</f>
        <v>0</v>
      </c>
      <c r="R45" s="171">
        <f>('General Liability'!BA$25*$BI45)/Assumptions!$B$7</f>
        <v>0</v>
      </c>
      <c r="S45" s="171">
        <f>('General Liability'!BB$25*$BI45)/Assumptions!$B$7</f>
        <v>0</v>
      </c>
      <c r="T45" s="171">
        <f>('General Liability'!BC$25*$BI45)/Assumptions!$B$7</f>
        <v>0</v>
      </c>
      <c r="U45" s="171">
        <f>('General Liability'!BD$25*$BI45)/Assumptions!$B$7</f>
        <v>0</v>
      </c>
      <c r="V45" s="171">
        <f>('General Liability'!BE$25*$BI45)/Assumptions!$B$7</f>
        <v>0</v>
      </c>
      <c r="W45" s="171">
        <f>('General Liability'!BF$25*$BI45)/Assumptions!$B$7</f>
        <v>0</v>
      </c>
      <c r="X45" s="171">
        <f>('General Liability'!BG$25*$BI45)/Assumptions!$B$7</f>
        <v>0</v>
      </c>
      <c r="Y45" s="171">
        <f>('General Liability'!BH$25*$BI45)/Assumptions!$B$7</f>
        <v>0</v>
      </c>
      <c r="Z45" s="171">
        <f>('General Liability'!BI$25*$BI45)/Assumptions!$B$7</f>
        <v>0</v>
      </c>
      <c r="AA45" s="171">
        <f>('General Liability'!BJ$25*$BI45)/Assumptions!$B$7</f>
        <v>0</v>
      </c>
      <c r="AB45" s="171">
        <f>('General Liability'!BK$25*$BI45)/Assumptions!$B$7</f>
        <v>0</v>
      </c>
      <c r="AC45" s="171">
        <f>('General Liability'!BL$25*$BI45)/Assumptions!$B$7</f>
        <v>0</v>
      </c>
      <c r="AD45" s="171">
        <f>('General Liability'!BM$25*$BI45)/Assumptions!$B$7</f>
        <v>0</v>
      </c>
      <c r="AE45" s="171">
        <f>('General Liability'!BN$25*$BI45)/Assumptions!$B$7</f>
        <v>0</v>
      </c>
      <c r="AF45" s="171">
        <f>('General Liability'!BO$25*$BI45)/Assumptions!$B$7</f>
        <v>0</v>
      </c>
      <c r="AG45" s="171">
        <f>('General Liability'!BP$25*$BI45)/Assumptions!$B$7</f>
        <v>0</v>
      </c>
      <c r="AH45" s="171">
        <f>('General Liability'!BQ$25*$BI45)/Assumptions!$B$7</f>
        <v>0</v>
      </c>
      <c r="AI45" s="171">
        <f>('General Liability'!BR$25*$BI45)/Assumptions!$B$7</f>
        <v>0</v>
      </c>
      <c r="AJ45" s="171">
        <f>('General Liability'!BS$25*$BI45)/Assumptions!$B$7</f>
        <v>0</v>
      </c>
      <c r="AK45" s="171">
        <f>('General Liability'!BT$25*$BI45)/Assumptions!$B$7</f>
        <v>0</v>
      </c>
      <c r="AL45" s="171">
        <f>('General Liability'!BU$25*$BI45)/Assumptions!$B$7</f>
        <v>0</v>
      </c>
      <c r="AM45" s="171">
        <f>('General Liability'!BV$25*$BI45)/Assumptions!$B$7</f>
        <v>0</v>
      </c>
      <c r="AN45" s="171">
        <f>('General Liability'!BW$25*$BI45)/Assumptions!$B$7</f>
        <v>0</v>
      </c>
      <c r="AO45" s="171">
        <f>('General Liability'!BX$25*$BI45)/Assumptions!$B$7</f>
        <v>0</v>
      </c>
      <c r="AP45" s="171">
        <f>('General Liability'!BY$25*$BI45)/Assumptions!$B$7</f>
        <v>0</v>
      </c>
      <c r="AQ45" s="171">
        <f>('General Liability'!BZ$25*$BI45)/Assumptions!$B$7</f>
        <v>0</v>
      </c>
      <c r="AR45" s="171">
        <f>('General Liability'!CA$25*$BI45)/Assumptions!$B$7</f>
        <v>0</v>
      </c>
      <c r="AS45" s="171">
        <f>('General Liability'!CB$25*$BI45)/Assumptions!$B$7</f>
        <v>0</v>
      </c>
      <c r="AT45" s="171">
        <f>('General Liability'!CC$25*$BI45)/Assumptions!$B$7</f>
        <v>0</v>
      </c>
      <c r="AU45" s="171">
        <f>('General Liability'!CD$25*$BI45)/Assumptions!$B$7</f>
        <v>0</v>
      </c>
      <c r="AV45" s="171">
        <f>('General Liability'!CE$25*$BI45)/Assumptions!$B$7</f>
        <v>0</v>
      </c>
      <c r="AW45" s="171">
        <f>('General Liability'!CF$25*$BI45)/Assumptions!$B$7</f>
        <v>0</v>
      </c>
      <c r="AX45" s="171">
        <f>('General Liability'!CG$25*$BI45)/Assumptions!$B$7</f>
        <v>0</v>
      </c>
      <c r="AY45" s="171">
        <f>('General Liability'!CH$25*$BI45)/Assumptions!$B$7</f>
        <v>0</v>
      </c>
      <c r="AZ45" s="171">
        <f>('General Liability'!CI$25*$BI45)/Assumptions!$B$7</f>
        <v>0</v>
      </c>
      <c r="BA45" s="171">
        <f>('General Liability'!CJ$25*$BI45)/Assumptions!$B$7</f>
        <v>0</v>
      </c>
      <c r="BB45" s="171">
        <f>('General Liability'!CK$25*$BI45)/Assumptions!$B$7</f>
        <v>0</v>
      </c>
      <c r="BC45" s="171">
        <f>('General Liability'!CL$25*$BI45)/Assumptions!$B$7</f>
        <v>0</v>
      </c>
      <c r="BD45" s="171">
        <f>('General Liability'!CM$25*$BI45)/Assumptions!$B$7</f>
        <v>0</v>
      </c>
      <c r="BE45" s="171">
        <f>('General Liability'!CN$25*$BI45)/Assumptions!$B$7</f>
        <v>0</v>
      </c>
      <c r="BF45" s="171">
        <f>('General Liability'!CO$25*$BI45)/Assumptions!$B$7</f>
        <v>0</v>
      </c>
      <c r="BG45" s="171">
        <f>('General Liability'!CP$25*$BI45)/Assumptions!$B$7</f>
        <v>0</v>
      </c>
      <c r="BI45" s="174">
        <f>SUMIF(Revenue!$P:$P,'GL - Import (CA)'!$F45,Revenue!$G:$G)</f>
        <v>0</v>
      </c>
    </row>
    <row r="46" spans="1:61" s="173" customFormat="1" ht="12.75" customHeight="1">
      <c r="A46" s="177" t="s">
        <v>465</v>
      </c>
      <c r="B46" s="178"/>
      <c r="C46" s="170" t="str" cm="1">
        <f t="array" ref="C46">IFERROR(INDEX('Legal Entity'!B:B,MATCH('GL - Import (CA)'!F46,'Legal Entity'!A:A,0),0),0)</f>
        <v>1340 - Corix Customer Care Inc.</v>
      </c>
      <c r="D46" s="170" t="str" cm="1">
        <f t="array" ref="D46">IFERROR(INDEX('Legal Entity'!C:C,MATCH(F46,'Legal Entity'!A:A,0),0),0)</f>
        <v>CA</v>
      </c>
      <c r="E46" s="170" t="s">
        <v>631</v>
      </c>
      <c r="F46" s="170" t="s">
        <v>171</v>
      </c>
      <c r="G46" s="170"/>
      <c r="H46" s="171">
        <f>('General Liability'!AQ$25*$BI46)/Assumptions!$B$7</f>
        <v>34.863426069754553</v>
      </c>
      <c r="I46" s="171">
        <f>('General Liability'!AR$25*$BI46)/Assumptions!$B$7</f>
        <v>31.550480947111826</v>
      </c>
      <c r="J46" s="171">
        <f>('General Liability'!AS$25*$BI46)/Assumptions!$B$7</f>
        <v>31.550480947111826</v>
      </c>
      <c r="K46" s="171">
        <f>('General Liability'!AT$25*$BI46)/Assumptions!$B$7</f>
        <v>31.550480947111826</v>
      </c>
      <c r="L46" s="171">
        <f>('General Liability'!AU$25*$BI46)/Assumptions!$B$7</f>
        <v>31.550480947111826</v>
      </c>
      <c r="M46" s="171">
        <f>('General Liability'!AV$25*$BI46)/Assumptions!$B$7</f>
        <v>31.550480947111826</v>
      </c>
      <c r="N46" s="171">
        <f>('General Liability'!AW$25*$BI46)/Assumptions!$B$7</f>
        <v>31.550480947111826</v>
      </c>
      <c r="O46" s="171">
        <f>('General Liability'!AX$25*$BI46)/Assumptions!$B$7</f>
        <v>31.550480947111826</v>
      </c>
      <c r="P46" s="171">
        <f>('General Liability'!AY$25*$BI46)/Assumptions!$B$7</f>
        <v>31.550480947111826</v>
      </c>
      <c r="Q46" s="171">
        <f>('General Liability'!AZ$25*$BI46)/Assumptions!$B$7</f>
        <v>31.550480947111826</v>
      </c>
      <c r="R46" s="171">
        <f>('General Liability'!BA$25*$BI46)/Assumptions!$B$7</f>
        <v>31.550480947111826</v>
      </c>
      <c r="S46" s="171">
        <f>('General Liability'!BB$25*$BI46)/Assumptions!$B$7</f>
        <v>31.550480947111826</v>
      </c>
      <c r="T46" s="171">
        <f>('General Liability'!BC$25*$BI46)/Assumptions!$B$7</f>
        <v>31.550480947111826</v>
      </c>
      <c r="U46" s="171">
        <f>('General Liability'!BD$25*$BI46)/Assumptions!$B$7</f>
        <v>33.916767018145208</v>
      </c>
      <c r="V46" s="171">
        <f>('General Liability'!BE$25*$BI46)/Assumptions!$B$7</f>
        <v>33.916767018145208</v>
      </c>
      <c r="W46" s="171">
        <f>('General Liability'!BF$25*$BI46)/Assumptions!$B$7</f>
        <v>33.916767018145208</v>
      </c>
      <c r="X46" s="171">
        <f>('General Liability'!BG$25*$BI46)/Assumptions!$B$7</f>
        <v>33.916767018145208</v>
      </c>
      <c r="Y46" s="171">
        <f>('General Liability'!BH$25*$BI46)/Assumptions!$B$7</f>
        <v>33.916767018145208</v>
      </c>
      <c r="Z46" s="171">
        <f>('General Liability'!BI$25*$BI46)/Assumptions!$B$7</f>
        <v>33.916767018145208</v>
      </c>
      <c r="AA46" s="171">
        <f>('General Liability'!BJ$25*$BI46)/Assumptions!$B$7</f>
        <v>33.916767018145208</v>
      </c>
      <c r="AB46" s="171">
        <f>('General Liability'!BK$25*$BI46)/Assumptions!$B$7</f>
        <v>33.916767018145208</v>
      </c>
      <c r="AC46" s="171">
        <f>('General Liability'!BL$25*$BI46)/Assumptions!$B$7</f>
        <v>33.916767018145208</v>
      </c>
      <c r="AD46" s="171">
        <f>('General Liability'!BM$25*$BI46)/Assumptions!$B$7</f>
        <v>33.916767018145208</v>
      </c>
      <c r="AE46" s="171">
        <f>('General Liability'!BN$25*$BI46)/Assumptions!$B$7</f>
        <v>33.916767018145208</v>
      </c>
      <c r="AF46" s="171">
        <f>('General Liability'!BO$25*$BI46)/Assumptions!$B$7</f>
        <v>33.916767018145208</v>
      </c>
      <c r="AG46" s="171">
        <f>('General Liability'!BP$25*$BI46)/Assumptions!$B$7</f>
        <v>36.4605245445061</v>
      </c>
      <c r="AH46" s="171">
        <f>('General Liability'!BQ$25*$BI46)/Assumptions!$B$7</f>
        <v>36.4605245445061</v>
      </c>
      <c r="AI46" s="171">
        <f>('General Liability'!BR$25*$BI46)/Assumptions!$B$7</f>
        <v>36.4605245445061</v>
      </c>
      <c r="AJ46" s="171">
        <f>('General Liability'!BS$25*$BI46)/Assumptions!$B$7</f>
        <v>36.4605245445061</v>
      </c>
      <c r="AK46" s="171">
        <f>('General Liability'!BT$25*$BI46)/Assumptions!$B$7</f>
        <v>36.4605245445061</v>
      </c>
      <c r="AL46" s="171">
        <f>('General Liability'!BU$25*$BI46)/Assumptions!$B$7</f>
        <v>36.4605245445061</v>
      </c>
      <c r="AM46" s="171">
        <f>('General Liability'!BV$25*$BI46)/Assumptions!$B$7</f>
        <v>36.4605245445061</v>
      </c>
      <c r="AN46" s="171">
        <f>('General Liability'!BW$25*$BI46)/Assumptions!$B$7</f>
        <v>36.4605245445061</v>
      </c>
      <c r="AO46" s="171">
        <f>('General Liability'!BX$25*$BI46)/Assumptions!$B$7</f>
        <v>36.4605245445061</v>
      </c>
      <c r="AP46" s="171">
        <f>('General Liability'!BY$25*$BI46)/Assumptions!$B$7</f>
        <v>36.4605245445061</v>
      </c>
      <c r="AQ46" s="171">
        <f>('General Liability'!BZ$25*$BI46)/Assumptions!$B$7</f>
        <v>36.4605245445061</v>
      </c>
      <c r="AR46" s="171">
        <f>('General Liability'!CA$25*$BI46)/Assumptions!$B$7</f>
        <v>36.4605245445061</v>
      </c>
      <c r="AS46" s="171">
        <f>('General Liability'!CB$25*$BI46)/Assumptions!$B$7</f>
        <v>37.554340280841281</v>
      </c>
      <c r="AT46" s="171">
        <f>('General Liability'!CC$25*$BI46)/Assumptions!$B$7</f>
        <v>37.554340280841281</v>
      </c>
      <c r="AU46" s="171">
        <f>('General Liability'!CD$25*$BI46)/Assumptions!$B$7</f>
        <v>37.554340280841281</v>
      </c>
      <c r="AV46" s="171">
        <f>('General Liability'!CE$25*$BI46)/Assumptions!$B$7</f>
        <v>37.554340280841281</v>
      </c>
      <c r="AW46" s="171">
        <f>('General Liability'!CF$25*$BI46)/Assumptions!$B$7</f>
        <v>37.554340280841281</v>
      </c>
      <c r="AX46" s="171">
        <f>('General Liability'!CG$25*$BI46)/Assumptions!$B$7</f>
        <v>37.554340280841281</v>
      </c>
      <c r="AY46" s="171">
        <f>('General Liability'!CH$25*$BI46)/Assumptions!$B$7</f>
        <v>37.554340280841281</v>
      </c>
      <c r="AZ46" s="171">
        <f>('General Liability'!CI$25*$BI46)/Assumptions!$B$7</f>
        <v>37.554340280841281</v>
      </c>
      <c r="BA46" s="171">
        <f>('General Liability'!CJ$25*$BI46)/Assumptions!$B$7</f>
        <v>37.554340280841281</v>
      </c>
      <c r="BB46" s="171">
        <f>('General Liability'!CK$25*$BI46)/Assumptions!$B$7</f>
        <v>37.554340280841281</v>
      </c>
      <c r="BC46" s="171">
        <f>('General Liability'!CL$25*$BI46)/Assumptions!$B$7</f>
        <v>37.554340280841281</v>
      </c>
      <c r="BD46" s="171">
        <f>('General Liability'!CM$25*$BI46)/Assumptions!$B$7</f>
        <v>37.554340280841281</v>
      </c>
      <c r="BE46" s="171">
        <f>('General Liability'!CN$25*$BI46)/Assumptions!$B$7</f>
        <v>38.680970489266528</v>
      </c>
      <c r="BF46" s="171">
        <f>('General Liability'!CO$25*$BI46)/Assumptions!$B$7</f>
        <v>38.680970489266528</v>
      </c>
      <c r="BG46" s="171">
        <f>('General Liability'!CP$25*$BI46)/Assumptions!$B$7</f>
        <v>38.680970489266528</v>
      </c>
      <c r="BI46" s="174">
        <f>SUMIF(Revenue!$P:$P,'GL - Import (CA)'!$F46,Revenue!$G:$G)</f>
        <v>2.5780876186379188E-3</v>
      </c>
    </row>
    <row r="47" spans="1:61" s="173" customFormat="1" ht="12.75" customHeight="1">
      <c r="A47" s="177" t="s">
        <v>465</v>
      </c>
      <c r="B47" s="178"/>
      <c r="C47" s="170" t="str" cm="1">
        <f t="array" ref="C47">IFERROR(INDEX('Legal Entity'!B:B,MATCH('GL - Import (CA)'!F47,'Legal Entity'!A:A,0),0),0)</f>
        <v>1315 - Corix Multi-Utility Services Inc.</v>
      </c>
      <c r="D47" s="170" t="str" cm="1">
        <f t="array" ref="D47">IFERROR(INDEX('Legal Entity'!C:C,MATCH(F47,'Legal Entity'!A:A,0),0),0)</f>
        <v>CA</v>
      </c>
      <c r="E47" s="170" t="s">
        <v>631</v>
      </c>
      <c r="F47" s="170" t="s">
        <v>656</v>
      </c>
      <c r="G47" s="170"/>
      <c r="H47" s="171">
        <f>('General Liability'!AQ$25*$BI47)/Assumptions!$B$7</f>
        <v>9.2396853802724799</v>
      </c>
      <c r="I47" s="171">
        <f>('General Liability'!AR$25*$BI47)/Assumptions!$B$7</f>
        <v>8.3616715398059238</v>
      </c>
      <c r="J47" s="171">
        <f>('General Liability'!AS$25*$BI47)/Assumptions!$B$7</f>
        <v>8.3616715398059238</v>
      </c>
      <c r="K47" s="171">
        <f>('General Liability'!AT$25*$BI47)/Assumptions!$B$7</f>
        <v>8.3616715398059238</v>
      </c>
      <c r="L47" s="171">
        <f>('General Liability'!AU$25*$BI47)/Assumptions!$B$7</f>
        <v>8.3616715398059238</v>
      </c>
      <c r="M47" s="171">
        <f>('General Liability'!AV$25*$BI47)/Assumptions!$B$7</f>
        <v>8.3616715398059238</v>
      </c>
      <c r="N47" s="171">
        <f>('General Liability'!AW$25*$BI47)/Assumptions!$B$7</f>
        <v>8.3616715398059238</v>
      </c>
      <c r="O47" s="171">
        <f>('General Liability'!AX$25*$BI47)/Assumptions!$B$7</f>
        <v>8.3616715398059238</v>
      </c>
      <c r="P47" s="171">
        <f>('General Liability'!AY$25*$BI47)/Assumptions!$B$7</f>
        <v>8.3616715398059238</v>
      </c>
      <c r="Q47" s="171">
        <f>('General Liability'!AZ$25*$BI47)/Assumptions!$B$7</f>
        <v>8.3616715398059238</v>
      </c>
      <c r="R47" s="171">
        <f>('General Liability'!BA$25*$BI47)/Assumptions!$B$7</f>
        <v>8.3616715398059238</v>
      </c>
      <c r="S47" s="171">
        <f>('General Liability'!BB$25*$BI47)/Assumptions!$B$7</f>
        <v>8.3616715398059238</v>
      </c>
      <c r="T47" s="171">
        <f>('General Liability'!BC$25*$BI47)/Assumptions!$B$7</f>
        <v>8.3616715398059238</v>
      </c>
      <c r="U47" s="171">
        <f>('General Liability'!BD$25*$BI47)/Assumptions!$B$7</f>
        <v>8.9887969052913697</v>
      </c>
      <c r="V47" s="171">
        <f>('General Liability'!BE$25*$BI47)/Assumptions!$B$7</f>
        <v>8.9887969052913697</v>
      </c>
      <c r="W47" s="171">
        <f>('General Liability'!BF$25*$BI47)/Assumptions!$B$7</f>
        <v>8.9887969052913697</v>
      </c>
      <c r="X47" s="171">
        <f>('General Liability'!BG$25*$BI47)/Assumptions!$B$7</f>
        <v>8.9887969052913697</v>
      </c>
      <c r="Y47" s="171">
        <f>('General Liability'!BH$25*$BI47)/Assumptions!$B$7</f>
        <v>8.9887969052913697</v>
      </c>
      <c r="Z47" s="171">
        <f>('General Liability'!BI$25*$BI47)/Assumptions!$B$7</f>
        <v>8.9887969052913697</v>
      </c>
      <c r="AA47" s="171">
        <f>('General Liability'!BJ$25*$BI47)/Assumptions!$B$7</f>
        <v>8.9887969052913697</v>
      </c>
      <c r="AB47" s="171">
        <f>('General Liability'!BK$25*$BI47)/Assumptions!$B$7</f>
        <v>8.9887969052913697</v>
      </c>
      <c r="AC47" s="171">
        <f>('General Liability'!BL$25*$BI47)/Assumptions!$B$7</f>
        <v>8.9887969052913697</v>
      </c>
      <c r="AD47" s="171">
        <f>('General Liability'!BM$25*$BI47)/Assumptions!$B$7</f>
        <v>8.9887969052913697</v>
      </c>
      <c r="AE47" s="171">
        <f>('General Liability'!BN$25*$BI47)/Assumptions!$B$7</f>
        <v>8.9887969052913697</v>
      </c>
      <c r="AF47" s="171">
        <f>('General Liability'!BO$25*$BI47)/Assumptions!$B$7</f>
        <v>8.9887969052913697</v>
      </c>
      <c r="AG47" s="171">
        <f>('General Liability'!BP$25*$BI47)/Assumptions!$B$7</f>
        <v>9.662956673188221</v>
      </c>
      <c r="AH47" s="171">
        <f>('General Liability'!BQ$25*$BI47)/Assumptions!$B$7</f>
        <v>9.662956673188221</v>
      </c>
      <c r="AI47" s="171">
        <f>('General Liability'!BR$25*$BI47)/Assumptions!$B$7</f>
        <v>9.662956673188221</v>
      </c>
      <c r="AJ47" s="171">
        <f>('General Liability'!BS$25*$BI47)/Assumptions!$B$7</f>
        <v>9.662956673188221</v>
      </c>
      <c r="AK47" s="171">
        <f>('General Liability'!BT$25*$BI47)/Assumptions!$B$7</f>
        <v>9.662956673188221</v>
      </c>
      <c r="AL47" s="171">
        <f>('General Liability'!BU$25*$BI47)/Assumptions!$B$7</f>
        <v>9.662956673188221</v>
      </c>
      <c r="AM47" s="171">
        <f>('General Liability'!BV$25*$BI47)/Assumptions!$B$7</f>
        <v>9.662956673188221</v>
      </c>
      <c r="AN47" s="171">
        <f>('General Liability'!BW$25*$BI47)/Assumptions!$B$7</f>
        <v>9.662956673188221</v>
      </c>
      <c r="AO47" s="171">
        <f>('General Liability'!BX$25*$BI47)/Assumptions!$B$7</f>
        <v>9.662956673188221</v>
      </c>
      <c r="AP47" s="171">
        <f>('General Liability'!BY$25*$BI47)/Assumptions!$B$7</f>
        <v>9.662956673188221</v>
      </c>
      <c r="AQ47" s="171">
        <f>('General Liability'!BZ$25*$BI47)/Assumptions!$B$7</f>
        <v>9.662956673188221</v>
      </c>
      <c r="AR47" s="171">
        <f>('General Liability'!CA$25*$BI47)/Assumptions!$B$7</f>
        <v>9.662956673188221</v>
      </c>
      <c r="AS47" s="171">
        <f>('General Liability'!CB$25*$BI47)/Assumptions!$B$7</f>
        <v>9.952845373383866</v>
      </c>
      <c r="AT47" s="171">
        <f>('General Liability'!CC$25*$BI47)/Assumptions!$B$7</f>
        <v>9.952845373383866</v>
      </c>
      <c r="AU47" s="171">
        <f>('General Liability'!CD$25*$BI47)/Assumptions!$B$7</f>
        <v>9.952845373383866</v>
      </c>
      <c r="AV47" s="171">
        <f>('General Liability'!CE$25*$BI47)/Assumptions!$B$7</f>
        <v>9.952845373383866</v>
      </c>
      <c r="AW47" s="171">
        <f>('General Liability'!CF$25*$BI47)/Assumptions!$B$7</f>
        <v>9.952845373383866</v>
      </c>
      <c r="AX47" s="171">
        <f>('General Liability'!CG$25*$BI47)/Assumptions!$B$7</f>
        <v>9.952845373383866</v>
      </c>
      <c r="AY47" s="171">
        <f>('General Liability'!CH$25*$BI47)/Assumptions!$B$7</f>
        <v>9.952845373383866</v>
      </c>
      <c r="AZ47" s="171">
        <f>('General Liability'!CI$25*$BI47)/Assumptions!$B$7</f>
        <v>9.952845373383866</v>
      </c>
      <c r="BA47" s="171">
        <f>('General Liability'!CJ$25*$BI47)/Assumptions!$B$7</f>
        <v>9.952845373383866</v>
      </c>
      <c r="BB47" s="171">
        <f>('General Liability'!CK$25*$BI47)/Assumptions!$B$7</f>
        <v>9.952845373383866</v>
      </c>
      <c r="BC47" s="171">
        <f>('General Liability'!CL$25*$BI47)/Assumptions!$B$7</f>
        <v>9.952845373383866</v>
      </c>
      <c r="BD47" s="171">
        <f>('General Liability'!CM$25*$BI47)/Assumptions!$B$7</f>
        <v>9.952845373383866</v>
      </c>
      <c r="BE47" s="171">
        <f>('General Liability'!CN$25*$BI47)/Assumptions!$B$7</f>
        <v>10.251430734585385</v>
      </c>
      <c r="BF47" s="171">
        <f>('General Liability'!CO$25*$BI47)/Assumptions!$B$7</f>
        <v>10.251430734585385</v>
      </c>
      <c r="BG47" s="171">
        <f>('General Liability'!CP$25*$BI47)/Assumptions!$B$7</f>
        <v>10.251430734585385</v>
      </c>
      <c r="BI47" s="174">
        <f>SUMIF(Revenue!$P:$P,'GL - Import (CA)'!$F47,Revenue!$G:$G)</f>
        <v>6.8325810639866284E-4</v>
      </c>
    </row>
    <row r="48" spans="1:61" s="173" customFormat="1" ht="12.75" customHeight="1">
      <c r="A48" s="177" t="s">
        <v>465</v>
      </c>
      <c r="B48" s="178"/>
      <c r="C48" s="170" t="str" cm="1">
        <f t="array" ref="C48">IFERROR(INDEX('Legal Entity'!B:B,MATCH('GL - Import (CA)'!F48,'Legal Entity'!A:A,0),0),0)</f>
        <v>1315 - Corix Multi-Utility Services Inc.</v>
      </c>
      <c r="D48" s="170" t="str" cm="1">
        <f t="array" ref="D48">IFERROR(INDEX('Legal Entity'!C:C,MATCH(F48,'Legal Entity'!A:A,0),0),0)</f>
        <v>CA</v>
      </c>
      <c r="E48" s="170" t="s">
        <v>631</v>
      </c>
      <c r="F48" s="170" t="s">
        <v>657</v>
      </c>
      <c r="G48" s="170"/>
      <c r="H48" s="171">
        <f>('General Liability'!AQ$25*$BI48)/Assumptions!$B$7</f>
        <v>13.350439185827307</v>
      </c>
      <c r="I48" s="171">
        <f>('General Liability'!AR$25*$BI48)/Assumptions!$B$7</f>
        <v>12.081795298180371</v>
      </c>
      <c r="J48" s="171">
        <f>('General Liability'!AS$25*$BI48)/Assumptions!$B$7</f>
        <v>12.081795298180371</v>
      </c>
      <c r="K48" s="171">
        <f>('General Liability'!AT$25*$BI48)/Assumptions!$B$7</f>
        <v>12.081795298180371</v>
      </c>
      <c r="L48" s="171">
        <f>('General Liability'!AU$25*$BI48)/Assumptions!$B$7</f>
        <v>12.081795298180371</v>
      </c>
      <c r="M48" s="171">
        <f>('General Liability'!AV$25*$BI48)/Assumptions!$B$7</f>
        <v>12.081795298180371</v>
      </c>
      <c r="N48" s="171">
        <f>('General Liability'!AW$25*$BI48)/Assumptions!$B$7</f>
        <v>12.081795298180371</v>
      </c>
      <c r="O48" s="171">
        <f>('General Liability'!AX$25*$BI48)/Assumptions!$B$7</f>
        <v>12.081795298180371</v>
      </c>
      <c r="P48" s="171">
        <f>('General Liability'!AY$25*$BI48)/Assumptions!$B$7</f>
        <v>12.081795298180371</v>
      </c>
      <c r="Q48" s="171">
        <f>('General Liability'!AZ$25*$BI48)/Assumptions!$B$7</f>
        <v>12.081795298180371</v>
      </c>
      <c r="R48" s="171">
        <f>('General Liability'!BA$25*$BI48)/Assumptions!$B$7</f>
        <v>12.081795298180371</v>
      </c>
      <c r="S48" s="171">
        <f>('General Liability'!BB$25*$BI48)/Assumptions!$B$7</f>
        <v>12.081795298180371</v>
      </c>
      <c r="T48" s="171">
        <f>('General Liability'!BC$25*$BI48)/Assumptions!$B$7</f>
        <v>12.081795298180371</v>
      </c>
      <c r="U48" s="171">
        <f>('General Liability'!BD$25*$BI48)/Assumptions!$B$7</f>
        <v>12.987929945543899</v>
      </c>
      <c r="V48" s="171">
        <f>('General Liability'!BE$25*$BI48)/Assumptions!$B$7</f>
        <v>12.987929945543899</v>
      </c>
      <c r="W48" s="171">
        <f>('General Liability'!BF$25*$BI48)/Assumptions!$B$7</f>
        <v>12.987929945543899</v>
      </c>
      <c r="X48" s="171">
        <f>('General Liability'!BG$25*$BI48)/Assumptions!$B$7</f>
        <v>12.987929945543899</v>
      </c>
      <c r="Y48" s="171">
        <f>('General Liability'!BH$25*$BI48)/Assumptions!$B$7</f>
        <v>12.987929945543899</v>
      </c>
      <c r="Z48" s="171">
        <f>('General Liability'!BI$25*$BI48)/Assumptions!$B$7</f>
        <v>12.987929945543899</v>
      </c>
      <c r="AA48" s="171">
        <f>('General Liability'!BJ$25*$BI48)/Assumptions!$B$7</f>
        <v>12.987929945543899</v>
      </c>
      <c r="AB48" s="171">
        <f>('General Liability'!BK$25*$BI48)/Assumptions!$B$7</f>
        <v>12.987929945543899</v>
      </c>
      <c r="AC48" s="171">
        <f>('General Liability'!BL$25*$BI48)/Assumptions!$B$7</f>
        <v>12.987929945543899</v>
      </c>
      <c r="AD48" s="171">
        <f>('General Liability'!BM$25*$BI48)/Assumptions!$B$7</f>
        <v>12.987929945543899</v>
      </c>
      <c r="AE48" s="171">
        <f>('General Liability'!BN$25*$BI48)/Assumptions!$B$7</f>
        <v>12.987929945543899</v>
      </c>
      <c r="AF48" s="171">
        <f>('General Liability'!BO$25*$BI48)/Assumptions!$B$7</f>
        <v>12.987929945543899</v>
      </c>
      <c r="AG48" s="171">
        <f>('General Liability'!BP$25*$BI48)/Assumptions!$B$7</f>
        <v>13.962024691459691</v>
      </c>
      <c r="AH48" s="171">
        <f>('General Liability'!BQ$25*$BI48)/Assumptions!$B$7</f>
        <v>13.962024691459691</v>
      </c>
      <c r="AI48" s="171">
        <f>('General Liability'!BR$25*$BI48)/Assumptions!$B$7</f>
        <v>13.962024691459691</v>
      </c>
      <c r="AJ48" s="171">
        <f>('General Liability'!BS$25*$BI48)/Assumptions!$B$7</f>
        <v>13.962024691459691</v>
      </c>
      <c r="AK48" s="171">
        <f>('General Liability'!BT$25*$BI48)/Assumptions!$B$7</f>
        <v>13.962024691459691</v>
      </c>
      <c r="AL48" s="171">
        <f>('General Liability'!BU$25*$BI48)/Assumptions!$B$7</f>
        <v>13.962024691459691</v>
      </c>
      <c r="AM48" s="171">
        <f>('General Liability'!BV$25*$BI48)/Assumptions!$B$7</f>
        <v>13.962024691459691</v>
      </c>
      <c r="AN48" s="171">
        <f>('General Liability'!BW$25*$BI48)/Assumptions!$B$7</f>
        <v>13.962024691459691</v>
      </c>
      <c r="AO48" s="171">
        <f>('General Liability'!BX$25*$BI48)/Assumptions!$B$7</f>
        <v>13.962024691459691</v>
      </c>
      <c r="AP48" s="171">
        <f>('General Liability'!BY$25*$BI48)/Assumptions!$B$7</f>
        <v>13.962024691459691</v>
      </c>
      <c r="AQ48" s="171">
        <f>('General Liability'!BZ$25*$BI48)/Assumptions!$B$7</f>
        <v>13.962024691459691</v>
      </c>
      <c r="AR48" s="171">
        <f>('General Liability'!CA$25*$BI48)/Assumptions!$B$7</f>
        <v>13.962024691459691</v>
      </c>
      <c r="AS48" s="171">
        <f>('General Liability'!CB$25*$BI48)/Assumptions!$B$7</f>
        <v>14.380885432203479</v>
      </c>
      <c r="AT48" s="171">
        <f>('General Liability'!CC$25*$BI48)/Assumptions!$B$7</f>
        <v>14.380885432203479</v>
      </c>
      <c r="AU48" s="171">
        <f>('General Liability'!CD$25*$BI48)/Assumptions!$B$7</f>
        <v>14.380885432203479</v>
      </c>
      <c r="AV48" s="171">
        <f>('General Liability'!CE$25*$BI48)/Assumptions!$B$7</f>
        <v>14.380885432203479</v>
      </c>
      <c r="AW48" s="171">
        <f>('General Liability'!CF$25*$BI48)/Assumptions!$B$7</f>
        <v>14.380885432203479</v>
      </c>
      <c r="AX48" s="171">
        <f>('General Liability'!CG$25*$BI48)/Assumptions!$B$7</f>
        <v>14.380885432203479</v>
      </c>
      <c r="AY48" s="171">
        <f>('General Liability'!CH$25*$BI48)/Assumptions!$B$7</f>
        <v>14.380885432203479</v>
      </c>
      <c r="AZ48" s="171">
        <f>('General Liability'!CI$25*$BI48)/Assumptions!$B$7</f>
        <v>14.380885432203479</v>
      </c>
      <c r="BA48" s="171">
        <f>('General Liability'!CJ$25*$BI48)/Assumptions!$B$7</f>
        <v>14.380885432203479</v>
      </c>
      <c r="BB48" s="171">
        <f>('General Liability'!CK$25*$BI48)/Assumptions!$B$7</f>
        <v>14.380885432203479</v>
      </c>
      <c r="BC48" s="171">
        <f>('General Liability'!CL$25*$BI48)/Assumptions!$B$7</f>
        <v>14.380885432203479</v>
      </c>
      <c r="BD48" s="171">
        <f>('General Liability'!CM$25*$BI48)/Assumptions!$B$7</f>
        <v>14.380885432203479</v>
      </c>
      <c r="BE48" s="171">
        <f>('General Liability'!CN$25*$BI48)/Assumptions!$B$7</f>
        <v>14.812311995169587</v>
      </c>
      <c r="BF48" s="171">
        <f>('General Liability'!CO$25*$BI48)/Assumptions!$B$7</f>
        <v>14.812311995169587</v>
      </c>
      <c r="BG48" s="171">
        <f>('General Liability'!CP$25*$BI48)/Assumptions!$B$7</f>
        <v>14.812311995169587</v>
      </c>
      <c r="BI48" s="174">
        <f>SUMIF(Revenue!$P:$P,'GL - Import (CA)'!$F48,Revenue!$G:$G)</f>
        <v>9.8724095272493661E-4</v>
      </c>
    </row>
    <row r="49" spans="1:61" s="173" customFormat="1" ht="12.75" customHeight="1">
      <c r="A49" s="177" t="s">
        <v>465</v>
      </c>
      <c r="B49" s="178"/>
      <c r="C49" s="170" t="str" cm="1">
        <f t="array" ref="C49">IFERROR(INDEX('Legal Entity'!B:B,MATCH('GL - Import (CA)'!F49,'Legal Entity'!A:A,0),0),0)</f>
        <v>1315 - Corix Multi-Utility Services Inc.</v>
      </c>
      <c r="D49" s="170" t="str" cm="1">
        <f t="array" ref="D49">IFERROR(INDEX('Legal Entity'!C:C,MATCH(F49,'Legal Entity'!A:A,0),0),0)</f>
        <v>CA</v>
      </c>
      <c r="E49" s="170" t="s">
        <v>631</v>
      </c>
      <c r="F49" s="170" t="s">
        <v>150</v>
      </c>
      <c r="G49" s="170"/>
      <c r="H49" s="171">
        <f>('General Liability'!AQ$25*$BI49)/Assumptions!$B$7</f>
        <v>483.77402289319264</v>
      </c>
      <c r="I49" s="171">
        <f>('General Liability'!AR$25*$BI49)/Assumptions!$B$7</f>
        <v>437.80272946957598</v>
      </c>
      <c r="J49" s="171">
        <f>('General Liability'!AS$25*$BI49)/Assumptions!$B$7</f>
        <v>437.80272946957598</v>
      </c>
      <c r="K49" s="171">
        <f>('General Liability'!AT$25*$BI49)/Assumptions!$B$7</f>
        <v>437.80272946957598</v>
      </c>
      <c r="L49" s="171">
        <f>('General Liability'!AU$25*$BI49)/Assumptions!$B$7</f>
        <v>437.80272946957598</v>
      </c>
      <c r="M49" s="171">
        <f>('General Liability'!AV$25*$BI49)/Assumptions!$B$7</f>
        <v>437.80272946957598</v>
      </c>
      <c r="N49" s="171">
        <f>('General Liability'!AW$25*$BI49)/Assumptions!$B$7</f>
        <v>437.80272946957598</v>
      </c>
      <c r="O49" s="171">
        <f>('General Liability'!AX$25*$BI49)/Assumptions!$B$7</f>
        <v>437.80272946957598</v>
      </c>
      <c r="P49" s="171">
        <f>('General Liability'!AY$25*$BI49)/Assumptions!$B$7</f>
        <v>437.80272946957598</v>
      </c>
      <c r="Q49" s="171">
        <f>('General Liability'!AZ$25*$BI49)/Assumptions!$B$7</f>
        <v>437.80272946957598</v>
      </c>
      <c r="R49" s="171">
        <f>('General Liability'!BA$25*$BI49)/Assumptions!$B$7</f>
        <v>437.80272946957598</v>
      </c>
      <c r="S49" s="171">
        <f>('General Liability'!BB$25*$BI49)/Assumptions!$B$7</f>
        <v>437.80272946957598</v>
      </c>
      <c r="T49" s="171">
        <f>('General Liability'!BC$25*$BI49)/Assumptions!$B$7</f>
        <v>437.80272946957598</v>
      </c>
      <c r="U49" s="171">
        <f>('General Liability'!BD$25*$BI49)/Assumptions!$B$7</f>
        <v>470.63793417979417</v>
      </c>
      <c r="V49" s="171">
        <f>('General Liability'!BE$25*$BI49)/Assumptions!$B$7</f>
        <v>470.63793417979417</v>
      </c>
      <c r="W49" s="171">
        <f>('General Liability'!BF$25*$BI49)/Assumptions!$B$7</f>
        <v>470.63793417979417</v>
      </c>
      <c r="X49" s="171">
        <f>('General Liability'!BG$25*$BI49)/Assumptions!$B$7</f>
        <v>470.63793417979417</v>
      </c>
      <c r="Y49" s="171">
        <f>('General Liability'!BH$25*$BI49)/Assumptions!$B$7</f>
        <v>470.63793417979417</v>
      </c>
      <c r="Z49" s="171">
        <f>('General Liability'!BI$25*$BI49)/Assumptions!$B$7</f>
        <v>470.63793417979417</v>
      </c>
      <c r="AA49" s="171">
        <f>('General Liability'!BJ$25*$BI49)/Assumptions!$B$7</f>
        <v>470.63793417979417</v>
      </c>
      <c r="AB49" s="171">
        <f>('General Liability'!BK$25*$BI49)/Assumptions!$B$7</f>
        <v>470.63793417979417</v>
      </c>
      <c r="AC49" s="171">
        <f>('General Liability'!BL$25*$BI49)/Assumptions!$B$7</f>
        <v>470.63793417979417</v>
      </c>
      <c r="AD49" s="171">
        <f>('General Liability'!BM$25*$BI49)/Assumptions!$B$7</f>
        <v>470.63793417979417</v>
      </c>
      <c r="AE49" s="171">
        <f>('General Liability'!BN$25*$BI49)/Assumptions!$B$7</f>
        <v>470.63793417979417</v>
      </c>
      <c r="AF49" s="171">
        <f>('General Liability'!BO$25*$BI49)/Assumptions!$B$7</f>
        <v>470.63793417979417</v>
      </c>
      <c r="AG49" s="171">
        <f>('General Liability'!BP$25*$BI49)/Assumptions!$B$7</f>
        <v>505.93577924327866</v>
      </c>
      <c r="AH49" s="171">
        <f>('General Liability'!BQ$25*$BI49)/Assumptions!$B$7</f>
        <v>505.93577924327866</v>
      </c>
      <c r="AI49" s="171">
        <f>('General Liability'!BR$25*$BI49)/Assumptions!$B$7</f>
        <v>505.93577924327866</v>
      </c>
      <c r="AJ49" s="171">
        <f>('General Liability'!BS$25*$BI49)/Assumptions!$B$7</f>
        <v>505.93577924327866</v>
      </c>
      <c r="AK49" s="171">
        <f>('General Liability'!BT$25*$BI49)/Assumptions!$B$7</f>
        <v>505.93577924327866</v>
      </c>
      <c r="AL49" s="171">
        <f>('General Liability'!BU$25*$BI49)/Assumptions!$B$7</f>
        <v>505.93577924327866</v>
      </c>
      <c r="AM49" s="171">
        <f>('General Liability'!BV$25*$BI49)/Assumptions!$B$7</f>
        <v>505.93577924327866</v>
      </c>
      <c r="AN49" s="171">
        <f>('General Liability'!BW$25*$BI49)/Assumptions!$B$7</f>
        <v>505.93577924327866</v>
      </c>
      <c r="AO49" s="171">
        <f>('General Liability'!BX$25*$BI49)/Assumptions!$B$7</f>
        <v>505.93577924327866</v>
      </c>
      <c r="AP49" s="171">
        <f>('General Liability'!BY$25*$BI49)/Assumptions!$B$7</f>
        <v>505.93577924327866</v>
      </c>
      <c r="AQ49" s="171">
        <f>('General Liability'!BZ$25*$BI49)/Assumptions!$B$7</f>
        <v>505.93577924327866</v>
      </c>
      <c r="AR49" s="171">
        <f>('General Liability'!CA$25*$BI49)/Assumptions!$B$7</f>
        <v>505.93577924327866</v>
      </c>
      <c r="AS49" s="171">
        <f>('General Liability'!CB$25*$BI49)/Assumptions!$B$7</f>
        <v>521.11385262057695</v>
      </c>
      <c r="AT49" s="171">
        <f>('General Liability'!CC$25*$BI49)/Assumptions!$B$7</f>
        <v>521.11385262057695</v>
      </c>
      <c r="AU49" s="171">
        <f>('General Liability'!CD$25*$BI49)/Assumptions!$B$7</f>
        <v>521.11385262057695</v>
      </c>
      <c r="AV49" s="171">
        <f>('General Liability'!CE$25*$BI49)/Assumptions!$B$7</f>
        <v>521.11385262057695</v>
      </c>
      <c r="AW49" s="171">
        <f>('General Liability'!CF$25*$BI49)/Assumptions!$B$7</f>
        <v>521.11385262057695</v>
      </c>
      <c r="AX49" s="171">
        <f>('General Liability'!CG$25*$BI49)/Assumptions!$B$7</f>
        <v>521.11385262057695</v>
      </c>
      <c r="AY49" s="171">
        <f>('General Liability'!CH$25*$BI49)/Assumptions!$B$7</f>
        <v>521.11385262057695</v>
      </c>
      <c r="AZ49" s="171">
        <f>('General Liability'!CI$25*$BI49)/Assumptions!$B$7</f>
        <v>521.11385262057695</v>
      </c>
      <c r="BA49" s="171">
        <f>('General Liability'!CJ$25*$BI49)/Assumptions!$B$7</f>
        <v>521.11385262057695</v>
      </c>
      <c r="BB49" s="171">
        <f>('General Liability'!CK$25*$BI49)/Assumptions!$B$7</f>
        <v>521.11385262057695</v>
      </c>
      <c r="BC49" s="171">
        <f>('General Liability'!CL$25*$BI49)/Assumptions!$B$7</f>
        <v>521.11385262057695</v>
      </c>
      <c r="BD49" s="171">
        <f>('General Liability'!CM$25*$BI49)/Assumptions!$B$7</f>
        <v>521.11385262057695</v>
      </c>
      <c r="BE49" s="171">
        <f>('General Liability'!CN$25*$BI49)/Assumptions!$B$7</f>
        <v>536.74726819919442</v>
      </c>
      <c r="BF49" s="171">
        <f>('General Liability'!CO$25*$BI49)/Assumptions!$B$7</f>
        <v>536.74726819919442</v>
      </c>
      <c r="BG49" s="171">
        <f>('General Liability'!CP$25*$BI49)/Assumptions!$B$7</f>
        <v>536.74726819919442</v>
      </c>
      <c r="BI49" s="174">
        <f>SUMIF(Revenue!$P:$P,'GL - Import (CA)'!$F49,Revenue!$G:$G)</f>
        <v>3.5774218407111869E-2</v>
      </c>
    </row>
    <row r="50" spans="1:61" s="173" customFormat="1" ht="12.75" customHeight="1">
      <c r="A50" s="177" t="s">
        <v>465</v>
      </c>
      <c r="B50" s="178"/>
      <c r="C50" s="170" t="str" cm="1">
        <f t="array" ref="C50">IFERROR(INDEX('Legal Entity'!B:B,MATCH('GL - Import (CA)'!F50,'Legal Entity'!A:A,0),0),0)</f>
        <v>1315 - Corix Multi-Utility Services Inc.</v>
      </c>
      <c r="D50" s="170" t="str" cm="1">
        <f t="array" ref="D50">IFERROR(INDEX('Legal Entity'!C:C,MATCH(F50,'Legal Entity'!A:A,0),0),0)</f>
        <v>CA</v>
      </c>
      <c r="E50" s="170" t="s">
        <v>631</v>
      </c>
      <c r="F50" s="170" t="s">
        <v>151</v>
      </c>
      <c r="G50" s="170"/>
      <c r="H50" s="171">
        <f>('General Liability'!AQ$25*$BI50)/Assumptions!$B$7</f>
        <v>699.73003068847709</v>
      </c>
      <c r="I50" s="171">
        <f>('General Liability'!AR$25*$BI50)/Assumptions!$B$7</f>
        <v>633.23721992174808</v>
      </c>
      <c r="J50" s="171">
        <f>('General Liability'!AS$25*$BI50)/Assumptions!$B$7</f>
        <v>633.23721992174808</v>
      </c>
      <c r="K50" s="171">
        <f>('General Liability'!AT$25*$BI50)/Assumptions!$B$7</f>
        <v>633.23721992174808</v>
      </c>
      <c r="L50" s="171">
        <f>('General Liability'!AU$25*$BI50)/Assumptions!$B$7</f>
        <v>633.23721992174808</v>
      </c>
      <c r="M50" s="171">
        <f>('General Liability'!AV$25*$BI50)/Assumptions!$B$7</f>
        <v>633.23721992174808</v>
      </c>
      <c r="N50" s="171">
        <f>('General Liability'!AW$25*$BI50)/Assumptions!$B$7</f>
        <v>633.23721992174808</v>
      </c>
      <c r="O50" s="171">
        <f>('General Liability'!AX$25*$BI50)/Assumptions!$B$7</f>
        <v>633.23721992174808</v>
      </c>
      <c r="P50" s="171">
        <f>('General Liability'!AY$25*$BI50)/Assumptions!$B$7</f>
        <v>633.23721992174808</v>
      </c>
      <c r="Q50" s="171">
        <f>('General Liability'!AZ$25*$BI50)/Assumptions!$B$7</f>
        <v>633.23721992174808</v>
      </c>
      <c r="R50" s="171">
        <f>('General Liability'!BA$25*$BI50)/Assumptions!$B$7</f>
        <v>633.23721992174808</v>
      </c>
      <c r="S50" s="171">
        <f>('General Liability'!BB$25*$BI50)/Assumptions!$B$7</f>
        <v>633.23721992174808</v>
      </c>
      <c r="T50" s="171">
        <f>('General Liability'!BC$25*$BI50)/Assumptions!$B$7</f>
        <v>633.23721992174808</v>
      </c>
      <c r="U50" s="171">
        <f>('General Liability'!BD$25*$BI50)/Assumptions!$B$7</f>
        <v>680.73001141587929</v>
      </c>
      <c r="V50" s="171">
        <f>('General Liability'!BE$25*$BI50)/Assumptions!$B$7</f>
        <v>680.73001141587929</v>
      </c>
      <c r="W50" s="171">
        <f>('General Liability'!BF$25*$BI50)/Assumptions!$B$7</f>
        <v>680.73001141587929</v>
      </c>
      <c r="X50" s="171">
        <f>('General Liability'!BG$25*$BI50)/Assumptions!$B$7</f>
        <v>680.73001141587929</v>
      </c>
      <c r="Y50" s="171">
        <f>('General Liability'!BH$25*$BI50)/Assumptions!$B$7</f>
        <v>680.73001141587929</v>
      </c>
      <c r="Z50" s="171">
        <f>('General Liability'!BI$25*$BI50)/Assumptions!$B$7</f>
        <v>680.73001141587929</v>
      </c>
      <c r="AA50" s="171">
        <f>('General Liability'!BJ$25*$BI50)/Assumptions!$B$7</f>
        <v>680.73001141587929</v>
      </c>
      <c r="AB50" s="171">
        <f>('General Liability'!BK$25*$BI50)/Assumptions!$B$7</f>
        <v>680.73001141587929</v>
      </c>
      <c r="AC50" s="171">
        <f>('General Liability'!BL$25*$BI50)/Assumptions!$B$7</f>
        <v>680.73001141587929</v>
      </c>
      <c r="AD50" s="171">
        <f>('General Liability'!BM$25*$BI50)/Assumptions!$B$7</f>
        <v>680.73001141587929</v>
      </c>
      <c r="AE50" s="171">
        <f>('General Liability'!BN$25*$BI50)/Assumptions!$B$7</f>
        <v>680.73001141587929</v>
      </c>
      <c r="AF50" s="171">
        <f>('General Liability'!BO$25*$BI50)/Assumptions!$B$7</f>
        <v>680.73001141587929</v>
      </c>
      <c r="AG50" s="171">
        <f>('General Liability'!BP$25*$BI50)/Assumptions!$B$7</f>
        <v>731.78476227207011</v>
      </c>
      <c r="AH50" s="171">
        <f>('General Liability'!BQ$25*$BI50)/Assumptions!$B$7</f>
        <v>731.78476227207011</v>
      </c>
      <c r="AI50" s="171">
        <f>('General Liability'!BR$25*$BI50)/Assumptions!$B$7</f>
        <v>731.78476227207011</v>
      </c>
      <c r="AJ50" s="171">
        <f>('General Liability'!BS$25*$BI50)/Assumptions!$B$7</f>
        <v>731.78476227207011</v>
      </c>
      <c r="AK50" s="171">
        <f>('General Liability'!BT$25*$BI50)/Assumptions!$B$7</f>
        <v>731.78476227207011</v>
      </c>
      <c r="AL50" s="171">
        <f>('General Liability'!BU$25*$BI50)/Assumptions!$B$7</f>
        <v>731.78476227207011</v>
      </c>
      <c r="AM50" s="171">
        <f>('General Liability'!BV$25*$BI50)/Assumptions!$B$7</f>
        <v>731.78476227207011</v>
      </c>
      <c r="AN50" s="171">
        <f>('General Liability'!BW$25*$BI50)/Assumptions!$B$7</f>
        <v>731.78476227207011</v>
      </c>
      <c r="AO50" s="171">
        <f>('General Liability'!BX$25*$BI50)/Assumptions!$B$7</f>
        <v>731.78476227207011</v>
      </c>
      <c r="AP50" s="171">
        <f>('General Liability'!BY$25*$BI50)/Assumptions!$B$7</f>
        <v>731.78476227207011</v>
      </c>
      <c r="AQ50" s="171">
        <f>('General Liability'!BZ$25*$BI50)/Assumptions!$B$7</f>
        <v>731.78476227207011</v>
      </c>
      <c r="AR50" s="171">
        <f>('General Liability'!CA$25*$BI50)/Assumptions!$B$7</f>
        <v>731.78476227207011</v>
      </c>
      <c r="AS50" s="171">
        <f>('General Liability'!CB$25*$BI50)/Assumptions!$B$7</f>
        <v>753.73830514023211</v>
      </c>
      <c r="AT50" s="171">
        <f>('General Liability'!CC$25*$BI50)/Assumptions!$B$7</f>
        <v>753.73830514023211</v>
      </c>
      <c r="AU50" s="171">
        <f>('General Liability'!CD$25*$BI50)/Assumptions!$B$7</f>
        <v>753.73830514023211</v>
      </c>
      <c r="AV50" s="171">
        <f>('General Liability'!CE$25*$BI50)/Assumptions!$B$7</f>
        <v>753.73830514023211</v>
      </c>
      <c r="AW50" s="171">
        <f>('General Liability'!CF$25*$BI50)/Assumptions!$B$7</f>
        <v>753.73830514023211</v>
      </c>
      <c r="AX50" s="171">
        <f>('General Liability'!CG$25*$BI50)/Assumptions!$B$7</f>
        <v>753.73830514023211</v>
      </c>
      <c r="AY50" s="171">
        <f>('General Liability'!CH$25*$BI50)/Assumptions!$B$7</f>
        <v>753.73830514023211</v>
      </c>
      <c r="AZ50" s="171">
        <f>('General Liability'!CI$25*$BI50)/Assumptions!$B$7</f>
        <v>753.73830514023211</v>
      </c>
      <c r="BA50" s="171">
        <f>('General Liability'!CJ$25*$BI50)/Assumptions!$B$7</f>
        <v>753.73830514023211</v>
      </c>
      <c r="BB50" s="171">
        <f>('General Liability'!CK$25*$BI50)/Assumptions!$B$7</f>
        <v>753.73830514023211</v>
      </c>
      <c r="BC50" s="171">
        <f>('General Liability'!CL$25*$BI50)/Assumptions!$B$7</f>
        <v>753.73830514023211</v>
      </c>
      <c r="BD50" s="171">
        <f>('General Liability'!CM$25*$BI50)/Assumptions!$B$7</f>
        <v>753.73830514023211</v>
      </c>
      <c r="BE50" s="171">
        <f>('General Liability'!CN$25*$BI50)/Assumptions!$B$7</f>
        <v>776.35045429443926</v>
      </c>
      <c r="BF50" s="171">
        <f>('General Liability'!CO$25*$BI50)/Assumptions!$B$7</f>
        <v>776.35045429443926</v>
      </c>
      <c r="BG50" s="171">
        <f>('General Liability'!CP$25*$BI50)/Assumptions!$B$7</f>
        <v>776.35045429443926</v>
      </c>
      <c r="BI50" s="174">
        <f>SUMIF(Revenue!$P:$P,'GL - Import (CA)'!$F50,Revenue!$G:$G)</f>
        <v>5.1743776555342839E-2</v>
      </c>
    </row>
    <row r="51" spans="1:61" s="173" customFormat="1" ht="12.75" customHeight="1">
      <c r="A51" s="177" t="s">
        <v>465</v>
      </c>
      <c r="B51" s="178"/>
      <c r="C51" s="170" t="str" cm="1">
        <f t="array" ref="C51">IFERROR(INDEX('Legal Entity'!B:B,MATCH('GL - Import (CA)'!F51,'Legal Entity'!A:A,0),0),0)</f>
        <v>1315 - Corix Multi-Utility Services Inc.</v>
      </c>
      <c r="D51" s="170" t="str" cm="1">
        <f t="array" ref="D51">IFERROR(INDEX('Legal Entity'!C:C,MATCH(F51,'Legal Entity'!A:A,0),0),0)</f>
        <v>CA</v>
      </c>
      <c r="E51" s="170" t="s">
        <v>631</v>
      </c>
      <c r="F51" s="170" t="s">
        <v>146</v>
      </c>
      <c r="G51" s="170"/>
      <c r="H51" s="171">
        <f>('General Liability'!AQ$25*$BI51)/Assumptions!$B$7</f>
        <v>103.94423504955483</v>
      </c>
      <c r="I51" s="171">
        <f>('General Liability'!AR$25*$BI51)/Assumptions!$B$7</f>
        <v>94.066790823469447</v>
      </c>
      <c r="J51" s="171">
        <f>('General Liability'!AS$25*$BI51)/Assumptions!$B$7</f>
        <v>94.066790823469447</v>
      </c>
      <c r="K51" s="171">
        <f>('General Liability'!AT$25*$BI51)/Assumptions!$B$7</f>
        <v>94.066790823469447</v>
      </c>
      <c r="L51" s="171">
        <f>('General Liability'!AU$25*$BI51)/Assumptions!$B$7</f>
        <v>94.066790823469447</v>
      </c>
      <c r="M51" s="171">
        <f>('General Liability'!AV$25*$BI51)/Assumptions!$B$7</f>
        <v>94.066790823469447</v>
      </c>
      <c r="N51" s="171">
        <f>('General Liability'!AW$25*$BI51)/Assumptions!$B$7</f>
        <v>94.066790823469447</v>
      </c>
      <c r="O51" s="171">
        <f>('General Liability'!AX$25*$BI51)/Assumptions!$B$7</f>
        <v>94.066790823469447</v>
      </c>
      <c r="P51" s="171">
        <f>('General Liability'!AY$25*$BI51)/Assumptions!$B$7</f>
        <v>94.066790823469447</v>
      </c>
      <c r="Q51" s="171">
        <f>('General Liability'!AZ$25*$BI51)/Assumptions!$B$7</f>
        <v>94.066790823469447</v>
      </c>
      <c r="R51" s="171">
        <f>('General Liability'!BA$25*$BI51)/Assumptions!$B$7</f>
        <v>94.066790823469447</v>
      </c>
      <c r="S51" s="171">
        <f>('General Liability'!BB$25*$BI51)/Assumptions!$B$7</f>
        <v>94.066790823469447</v>
      </c>
      <c r="T51" s="171">
        <f>('General Liability'!BC$25*$BI51)/Assumptions!$B$7</f>
        <v>94.066790823469447</v>
      </c>
      <c r="U51" s="171">
        <f>('General Liability'!BD$25*$BI51)/Assumptions!$B$7</f>
        <v>101.12180013522965</v>
      </c>
      <c r="V51" s="171">
        <f>('General Liability'!BE$25*$BI51)/Assumptions!$B$7</f>
        <v>101.12180013522965</v>
      </c>
      <c r="W51" s="171">
        <f>('General Liability'!BF$25*$BI51)/Assumptions!$B$7</f>
        <v>101.12180013522965</v>
      </c>
      <c r="X51" s="171">
        <f>('General Liability'!BG$25*$BI51)/Assumptions!$B$7</f>
        <v>101.12180013522965</v>
      </c>
      <c r="Y51" s="171">
        <f>('General Liability'!BH$25*$BI51)/Assumptions!$B$7</f>
        <v>101.12180013522965</v>
      </c>
      <c r="Z51" s="171">
        <f>('General Liability'!BI$25*$BI51)/Assumptions!$B$7</f>
        <v>101.12180013522965</v>
      </c>
      <c r="AA51" s="171">
        <f>('General Liability'!BJ$25*$BI51)/Assumptions!$B$7</f>
        <v>101.12180013522965</v>
      </c>
      <c r="AB51" s="171">
        <f>('General Liability'!BK$25*$BI51)/Assumptions!$B$7</f>
        <v>101.12180013522965</v>
      </c>
      <c r="AC51" s="171">
        <f>('General Liability'!BL$25*$BI51)/Assumptions!$B$7</f>
        <v>101.12180013522965</v>
      </c>
      <c r="AD51" s="171">
        <f>('General Liability'!BM$25*$BI51)/Assumptions!$B$7</f>
        <v>101.12180013522965</v>
      </c>
      <c r="AE51" s="171">
        <f>('General Liability'!BN$25*$BI51)/Assumptions!$B$7</f>
        <v>101.12180013522965</v>
      </c>
      <c r="AF51" s="171">
        <f>('General Liability'!BO$25*$BI51)/Assumptions!$B$7</f>
        <v>101.12180013522965</v>
      </c>
      <c r="AG51" s="171">
        <f>('General Liability'!BP$25*$BI51)/Assumptions!$B$7</f>
        <v>108.70593514537187</v>
      </c>
      <c r="AH51" s="171">
        <f>('General Liability'!BQ$25*$BI51)/Assumptions!$B$7</f>
        <v>108.70593514537187</v>
      </c>
      <c r="AI51" s="171">
        <f>('General Liability'!BR$25*$BI51)/Assumptions!$B$7</f>
        <v>108.70593514537187</v>
      </c>
      <c r="AJ51" s="171">
        <f>('General Liability'!BS$25*$BI51)/Assumptions!$B$7</f>
        <v>108.70593514537187</v>
      </c>
      <c r="AK51" s="171">
        <f>('General Liability'!BT$25*$BI51)/Assumptions!$B$7</f>
        <v>108.70593514537187</v>
      </c>
      <c r="AL51" s="171">
        <f>('General Liability'!BU$25*$BI51)/Assumptions!$B$7</f>
        <v>108.70593514537187</v>
      </c>
      <c r="AM51" s="171">
        <f>('General Liability'!BV$25*$BI51)/Assumptions!$B$7</f>
        <v>108.70593514537187</v>
      </c>
      <c r="AN51" s="171">
        <f>('General Liability'!BW$25*$BI51)/Assumptions!$B$7</f>
        <v>108.70593514537187</v>
      </c>
      <c r="AO51" s="171">
        <f>('General Liability'!BX$25*$BI51)/Assumptions!$B$7</f>
        <v>108.70593514537187</v>
      </c>
      <c r="AP51" s="171">
        <f>('General Liability'!BY$25*$BI51)/Assumptions!$B$7</f>
        <v>108.70593514537187</v>
      </c>
      <c r="AQ51" s="171">
        <f>('General Liability'!BZ$25*$BI51)/Assumptions!$B$7</f>
        <v>108.70593514537187</v>
      </c>
      <c r="AR51" s="171">
        <f>('General Liability'!CA$25*$BI51)/Assumptions!$B$7</f>
        <v>108.70593514537187</v>
      </c>
      <c r="AS51" s="171">
        <f>('General Liability'!CB$25*$BI51)/Assumptions!$B$7</f>
        <v>111.96711319973301</v>
      </c>
      <c r="AT51" s="171">
        <f>('General Liability'!CC$25*$BI51)/Assumptions!$B$7</f>
        <v>111.96711319973301</v>
      </c>
      <c r="AU51" s="171">
        <f>('General Liability'!CD$25*$BI51)/Assumptions!$B$7</f>
        <v>111.96711319973301</v>
      </c>
      <c r="AV51" s="171">
        <f>('General Liability'!CE$25*$BI51)/Assumptions!$B$7</f>
        <v>111.96711319973301</v>
      </c>
      <c r="AW51" s="171">
        <f>('General Liability'!CF$25*$BI51)/Assumptions!$B$7</f>
        <v>111.96711319973301</v>
      </c>
      <c r="AX51" s="171">
        <f>('General Liability'!CG$25*$BI51)/Assumptions!$B$7</f>
        <v>111.96711319973301</v>
      </c>
      <c r="AY51" s="171">
        <f>('General Liability'!CH$25*$BI51)/Assumptions!$B$7</f>
        <v>111.96711319973301</v>
      </c>
      <c r="AZ51" s="171">
        <f>('General Liability'!CI$25*$BI51)/Assumptions!$B$7</f>
        <v>111.96711319973301</v>
      </c>
      <c r="BA51" s="171">
        <f>('General Liability'!CJ$25*$BI51)/Assumptions!$B$7</f>
        <v>111.96711319973301</v>
      </c>
      <c r="BB51" s="171">
        <f>('General Liability'!CK$25*$BI51)/Assumptions!$B$7</f>
        <v>111.96711319973301</v>
      </c>
      <c r="BC51" s="171">
        <f>('General Liability'!CL$25*$BI51)/Assumptions!$B$7</f>
        <v>111.96711319973301</v>
      </c>
      <c r="BD51" s="171">
        <f>('General Liability'!CM$25*$BI51)/Assumptions!$B$7</f>
        <v>111.96711319973301</v>
      </c>
      <c r="BE51" s="171">
        <f>('General Liability'!CN$25*$BI51)/Assumptions!$B$7</f>
        <v>115.32612659572503</v>
      </c>
      <c r="BF51" s="171">
        <f>('General Liability'!CO$25*$BI51)/Assumptions!$B$7</f>
        <v>115.32612659572503</v>
      </c>
      <c r="BG51" s="171">
        <f>('General Liability'!CP$25*$BI51)/Assumptions!$B$7</f>
        <v>115.32612659572503</v>
      </c>
      <c r="BI51" s="174">
        <f>SUMIF(Revenue!$P:$P,'GL - Import (CA)'!$F51,Revenue!$G:$G)</f>
        <v>7.6864891268540077E-3</v>
      </c>
    </row>
    <row r="52" spans="1:61" s="173" customFormat="1" ht="12.75" customHeight="1">
      <c r="A52" s="177" t="s">
        <v>465</v>
      </c>
      <c r="B52" s="178"/>
      <c r="C52" s="170" t="str" cm="1">
        <f t="array" ref="C52">IFERROR(INDEX('Legal Entity'!B:B,MATCH('GL - Import (CA)'!F52,'Legal Entity'!A:A,0),0),0)</f>
        <v>1315 - Corix Multi-Utility Services Inc.</v>
      </c>
      <c r="D52" s="170" t="str" cm="1">
        <f t="array" ref="D52">IFERROR(INDEX('Legal Entity'!C:C,MATCH(F52,'Legal Entity'!A:A,0),0),0)</f>
        <v>CA</v>
      </c>
      <c r="E52" s="170" t="s">
        <v>631</v>
      </c>
      <c r="F52" s="170" t="s">
        <v>160</v>
      </c>
      <c r="G52" s="170"/>
      <c r="H52" s="171">
        <f>('General Liability'!AQ$25*$BI52)/Assumptions!$B$7</f>
        <v>542.2117191478128</v>
      </c>
      <c r="I52" s="171">
        <f>('General Liability'!AR$25*$BI52)/Assumptions!$B$7</f>
        <v>490.68730307933998</v>
      </c>
      <c r="J52" s="171">
        <f>('General Liability'!AS$25*$BI52)/Assumptions!$B$7</f>
        <v>490.68730307933998</v>
      </c>
      <c r="K52" s="171">
        <f>('General Liability'!AT$25*$BI52)/Assumptions!$B$7</f>
        <v>490.68730307933998</v>
      </c>
      <c r="L52" s="171">
        <f>('General Liability'!AU$25*$BI52)/Assumptions!$B$7</f>
        <v>490.68730307933998</v>
      </c>
      <c r="M52" s="171">
        <f>('General Liability'!AV$25*$BI52)/Assumptions!$B$7</f>
        <v>490.68730307933998</v>
      </c>
      <c r="N52" s="171">
        <f>('General Liability'!AW$25*$BI52)/Assumptions!$B$7</f>
        <v>490.68730307933998</v>
      </c>
      <c r="O52" s="171">
        <f>('General Liability'!AX$25*$BI52)/Assumptions!$B$7</f>
        <v>490.68730307933998</v>
      </c>
      <c r="P52" s="171">
        <f>('General Liability'!AY$25*$BI52)/Assumptions!$B$7</f>
        <v>490.68730307933998</v>
      </c>
      <c r="Q52" s="171">
        <f>('General Liability'!AZ$25*$BI52)/Assumptions!$B$7</f>
        <v>490.68730307933998</v>
      </c>
      <c r="R52" s="171">
        <f>('General Liability'!BA$25*$BI52)/Assumptions!$B$7</f>
        <v>490.68730307933998</v>
      </c>
      <c r="S52" s="171">
        <f>('General Liability'!BB$25*$BI52)/Assumptions!$B$7</f>
        <v>490.68730307933998</v>
      </c>
      <c r="T52" s="171">
        <f>('General Liability'!BC$25*$BI52)/Assumptions!$B$7</f>
        <v>490.68730307933998</v>
      </c>
      <c r="U52" s="171">
        <f>('General Liability'!BD$25*$BI52)/Assumptions!$B$7</f>
        <v>527.4888508102905</v>
      </c>
      <c r="V52" s="171">
        <f>('General Liability'!BE$25*$BI52)/Assumptions!$B$7</f>
        <v>527.4888508102905</v>
      </c>
      <c r="W52" s="171">
        <f>('General Liability'!BF$25*$BI52)/Assumptions!$B$7</f>
        <v>527.4888508102905</v>
      </c>
      <c r="X52" s="171">
        <f>('General Liability'!BG$25*$BI52)/Assumptions!$B$7</f>
        <v>527.4888508102905</v>
      </c>
      <c r="Y52" s="171">
        <f>('General Liability'!BH$25*$BI52)/Assumptions!$B$7</f>
        <v>527.4888508102905</v>
      </c>
      <c r="Z52" s="171">
        <f>('General Liability'!BI$25*$BI52)/Assumptions!$B$7</f>
        <v>527.4888508102905</v>
      </c>
      <c r="AA52" s="171">
        <f>('General Liability'!BJ$25*$BI52)/Assumptions!$B$7</f>
        <v>527.4888508102905</v>
      </c>
      <c r="AB52" s="171">
        <f>('General Liability'!BK$25*$BI52)/Assumptions!$B$7</f>
        <v>527.4888508102905</v>
      </c>
      <c r="AC52" s="171">
        <f>('General Liability'!BL$25*$BI52)/Assumptions!$B$7</f>
        <v>527.4888508102905</v>
      </c>
      <c r="AD52" s="171">
        <f>('General Liability'!BM$25*$BI52)/Assumptions!$B$7</f>
        <v>527.4888508102905</v>
      </c>
      <c r="AE52" s="171">
        <f>('General Liability'!BN$25*$BI52)/Assumptions!$B$7</f>
        <v>527.4888508102905</v>
      </c>
      <c r="AF52" s="171">
        <f>('General Liability'!BO$25*$BI52)/Assumptions!$B$7</f>
        <v>527.4888508102905</v>
      </c>
      <c r="AG52" s="171">
        <f>('General Liability'!BP$25*$BI52)/Assumptions!$B$7</f>
        <v>567.05051462106223</v>
      </c>
      <c r="AH52" s="171">
        <f>('General Liability'!BQ$25*$BI52)/Assumptions!$B$7</f>
        <v>567.05051462106223</v>
      </c>
      <c r="AI52" s="171">
        <f>('General Liability'!BR$25*$BI52)/Assumptions!$B$7</f>
        <v>567.05051462106223</v>
      </c>
      <c r="AJ52" s="171">
        <f>('General Liability'!BS$25*$BI52)/Assumptions!$B$7</f>
        <v>567.05051462106223</v>
      </c>
      <c r="AK52" s="171">
        <f>('General Liability'!BT$25*$BI52)/Assumptions!$B$7</f>
        <v>567.05051462106223</v>
      </c>
      <c r="AL52" s="171">
        <f>('General Liability'!BU$25*$BI52)/Assumptions!$B$7</f>
        <v>567.05051462106223</v>
      </c>
      <c r="AM52" s="171">
        <f>('General Liability'!BV$25*$BI52)/Assumptions!$B$7</f>
        <v>567.05051462106223</v>
      </c>
      <c r="AN52" s="171">
        <f>('General Liability'!BW$25*$BI52)/Assumptions!$B$7</f>
        <v>567.05051462106223</v>
      </c>
      <c r="AO52" s="171">
        <f>('General Liability'!BX$25*$BI52)/Assumptions!$B$7</f>
        <v>567.05051462106223</v>
      </c>
      <c r="AP52" s="171">
        <f>('General Liability'!BY$25*$BI52)/Assumptions!$B$7</f>
        <v>567.05051462106223</v>
      </c>
      <c r="AQ52" s="171">
        <f>('General Liability'!BZ$25*$BI52)/Assumptions!$B$7</f>
        <v>567.05051462106223</v>
      </c>
      <c r="AR52" s="171">
        <f>('General Liability'!CA$25*$BI52)/Assumptions!$B$7</f>
        <v>567.05051462106223</v>
      </c>
      <c r="AS52" s="171">
        <f>('General Liability'!CB$25*$BI52)/Assumptions!$B$7</f>
        <v>584.06203005969405</v>
      </c>
      <c r="AT52" s="171">
        <f>('General Liability'!CC$25*$BI52)/Assumptions!$B$7</f>
        <v>584.06203005969405</v>
      </c>
      <c r="AU52" s="171">
        <f>('General Liability'!CD$25*$BI52)/Assumptions!$B$7</f>
        <v>584.06203005969405</v>
      </c>
      <c r="AV52" s="171">
        <f>('General Liability'!CE$25*$BI52)/Assumptions!$B$7</f>
        <v>584.06203005969405</v>
      </c>
      <c r="AW52" s="171">
        <f>('General Liability'!CF$25*$BI52)/Assumptions!$B$7</f>
        <v>584.06203005969405</v>
      </c>
      <c r="AX52" s="171">
        <f>('General Liability'!CG$25*$BI52)/Assumptions!$B$7</f>
        <v>584.06203005969405</v>
      </c>
      <c r="AY52" s="171">
        <f>('General Liability'!CH$25*$BI52)/Assumptions!$B$7</f>
        <v>584.06203005969405</v>
      </c>
      <c r="AZ52" s="171">
        <f>('General Liability'!CI$25*$BI52)/Assumptions!$B$7</f>
        <v>584.06203005969405</v>
      </c>
      <c r="BA52" s="171">
        <f>('General Liability'!CJ$25*$BI52)/Assumptions!$B$7</f>
        <v>584.06203005969405</v>
      </c>
      <c r="BB52" s="171">
        <f>('General Liability'!CK$25*$BI52)/Assumptions!$B$7</f>
        <v>584.06203005969405</v>
      </c>
      <c r="BC52" s="171">
        <f>('General Liability'!CL$25*$BI52)/Assumptions!$B$7</f>
        <v>584.06203005969405</v>
      </c>
      <c r="BD52" s="171">
        <f>('General Liability'!CM$25*$BI52)/Assumptions!$B$7</f>
        <v>584.06203005969405</v>
      </c>
      <c r="BE52" s="171">
        <f>('General Liability'!CN$25*$BI52)/Assumptions!$B$7</f>
        <v>601.58389096148505</v>
      </c>
      <c r="BF52" s="171">
        <f>('General Liability'!CO$25*$BI52)/Assumptions!$B$7</f>
        <v>601.58389096148505</v>
      </c>
      <c r="BG52" s="171">
        <f>('General Liability'!CP$25*$BI52)/Assumptions!$B$7</f>
        <v>601.58389096148505</v>
      </c>
      <c r="BI52" s="174">
        <f>SUMIF(Revenue!$P:$P,'GL - Import (CA)'!$F52,Revenue!$G:$G)</f>
        <v>4.0095580882340921E-2</v>
      </c>
    </row>
    <row r="53" spans="1:61" s="173" customFormat="1" ht="12.75" customHeight="1">
      <c r="A53" s="177" t="s">
        <v>465</v>
      </c>
      <c r="B53" s="178"/>
      <c r="C53" s="170" t="str" cm="1">
        <f t="array" ref="C53">IFERROR(INDEX('Legal Entity'!B:B,MATCH('GL - Import (CA)'!F53,'Legal Entity'!A:A,0),0),0)</f>
        <v>1315 - Corix Multi-Utility Services Inc.</v>
      </c>
      <c r="D53" s="170" t="str" cm="1">
        <f t="array" ref="D53">IFERROR(INDEX('Legal Entity'!C:C,MATCH(F53,'Legal Entity'!A:A,0),0),0)</f>
        <v>CA</v>
      </c>
      <c r="E53" s="170" t="s">
        <v>631</v>
      </c>
      <c r="F53" s="170" t="s">
        <v>136</v>
      </c>
      <c r="G53" s="170"/>
      <c r="H53" s="171">
        <f>('General Liability'!AQ$25*$BI53)/Assumptions!$B$7</f>
        <v>0</v>
      </c>
      <c r="I53" s="171">
        <f>('General Liability'!AR$25*$BI53)/Assumptions!$B$7</f>
        <v>0</v>
      </c>
      <c r="J53" s="171">
        <f>('General Liability'!AS$25*$BI53)/Assumptions!$B$7</f>
        <v>0</v>
      </c>
      <c r="K53" s="171">
        <f>('General Liability'!AT$25*$BI53)/Assumptions!$B$7</f>
        <v>0</v>
      </c>
      <c r="L53" s="171">
        <f>('General Liability'!AU$25*$BI53)/Assumptions!$B$7</f>
        <v>0</v>
      </c>
      <c r="M53" s="171">
        <f>('General Liability'!AV$25*$BI53)/Assumptions!$B$7</f>
        <v>0</v>
      </c>
      <c r="N53" s="171">
        <f>('General Liability'!AW$25*$BI53)/Assumptions!$B$7</f>
        <v>0</v>
      </c>
      <c r="O53" s="171">
        <f>('General Liability'!AX$25*$BI53)/Assumptions!$B$7</f>
        <v>0</v>
      </c>
      <c r="P53" s="171">
        <f>('General Liability'!AY$25*$BI53)/Assumptions!$B$7</f>
        <v>0</v>
      </c>
      <c r="Q53" s="171">
        <f>('General Liability'!AZ$25*$BI53)/Assumptions!$B$7</f>
        <v>0</v>
      </c>
      <c r="R53" s="171">
        <f>('General Liability'!BA$25*$BI53)/Assumptions!$B$7</f>
        <v>0</v>
      </c>
      <c r="S53" s="171">
        <f>('General Liability'!BB$25*$BI53)/Assumptions!$B$7</f>
        <v>0</v>
      </c>
      <c r="T53" s="171">
        <f>('General Liability'!BC$25*$BI53)/Assumptions!$B$7</f>
        <v>0</v>
      </c>
      <c r="U53" s="171">
        <f>('General Liability'!BD$25*$BI53)/Assumptions!$B$7</f>
        <v>0</v>
      </c>
      <c r="V53" s="171">
        <f>('General Liability'!BE$25*$BI53)/Assumptions!$B$7</f>
        <v>0</v>
      </c>
      <c r="W53" s="171">
        <f>('General Liability'!BF$25*$BI53)/Assumptions!$B$7</f>
        <v>0</v>
      </c>
      <c r="X53" s="171">
        <f>('General Liability'!BG$25*$BI53)/Assumptions!$B$7</f>
        <v>0</v>
      </c>
      <c r="Y53" s="171">
        <f>('General Liability'!BH$25*$BI53)/Assumptions!$B$7</f>
        <v>0</v>
      </c>
      <c r="Z53" s="171">
        <f>('General Liability'!BI$25*$BI53)/Assumptions!$B$7</f>
        <v>0</v>
      </c>
      <c r="AA53" s="171">
        <f>('General Liability'!BJ$25*$BI53)/Assumptions!$B$7</f>
        <v>0</v>
      </c>
      <c r="AB53" s="171">
        <f>('General Liability'!BK$25*$BI53)/Assumptions!$B$7</f>
        <v>0</v>
      </c>
      <c r="AC53" s="171">
        <f>('General Liability'!BL$25*$BI53)/Assumptions!$B$7</f>
        <v>0</v>
      </c>
      <c r="AD53" s="171">
        <f>('General Liability'!BM$25*$BI53)/Assumptions!$B$7</f>
        <v>0</v>
      </c>
      <c r="AE53" s="171">
        <f>('General Liability'!BN$25*$BI53)/Assumptions!$B$7</f>
        <v>0</v>
      </c>
      <c r="AF53" s="171">
        <f>('General Liability'!BO$25*$BI53)/Assumptions!$B$7</f>
        <v>0</v>
      </c>
      <c r="AG53" s="171">
        <f>('General Liability'!BP$25*$BI53)/Assumptions!$B$7</f>
        <v>0</v>
      </c>
      <c r="AH53" s="171">
        <f>('General Liability'!BQ$25*$BI53)/Assumptions!$B$7</f>
        <v>0</v>
      </c>
      <c r="AI53" s="171">
        <f>('General Liability'!BR$25*$BI53)/Assumptions!$B$7</f>
        <v>0</v>
      </c>
      <c r="AJ53" s="171">
        <f>('General Liability'!BS$25*$BI53)/Assumptions!$B$7</f>
        <v>0</v>
      </c>
      <c r="AK53" s="171">
        <f>('General Liability'!BT$25*$BI53)/Assumptions!$B$7</f>
        <v>0</v>
      </c>
      <c r="AL53" s="171">
        <f>('General Liability'!BU$25*$BI53)/Assumptions!$B$7</f>
        <v>0</v>
      </c>
      <c r="AM53" s="171">
        <f>('General Liability'!BV$25*$BI53)/Assumptions!$B$7</f>
        <v>0</v>
      </c>
      <c r="AN53" s="171">
        <f>('General Liability'!BW$25*$BI53)/Assumptions!$B$7</f>
        <v>0</v>
      </c>
      <c r="AO53" s="171">
        <f>('General Liability'!BX$25*$BI53)/Assumptions!$B$7</f>
        <v>0</v>
      </c>
      <c r="AP53" s="171">
        <f>('General Liability'!BY$25*$BI53)/Assumptions!$B$7</f>
        <v>0</v>
      </c>
      <c r="AQ53" s="171">
        <f>('General Liability'!BZ$25*$BI53)/Assumptions!$B$7</f>
        <v>0</v>
      </c>
      <c r="AR53" s="171">
        <f>('General Liability'!CA$25*$BI53)/Assumptions!$B$7</f>
        <v>0</v>
      </c>
      <c r="AS53" s="171">
        <f>('General Liability'!CB$25*$BI53)/Assumptions!$B$7</f>
        <v>0</v>
      </c>
      <c r="AT53" s="171">
        <f>('General Liability'!CC$25*$BI53)/Assumptions!$B$7</f>
        <v>0</v>
      </c>
      <c r="AU53" s="171">
        <f>('General Liability'!CD$25*$BI53)/Assumptions!$B$7</f>
        <v>0</v>
      </c>
      <c r="AV53" s="171">
        <f>('General Liability'!CE$25*$BI53)/Assumptions!$B$7</f>
        <v>0</v>
      </c>
      <c r="AW53" s="171">
        <f>('General Liability'!CF$25*$BI53)/Assumptions!$B$7</f>
        <v>0</v>
      </c>
      <c r="AX53" s="171">
        <f>('General Liability'!CG$25*$BI53)/Assumptions!$B$7</f>
        <v>0</v>
      </c>
      <c r="AY53" s="171">
        <f>('General Liability'!CH$25*$BI53)/Assumptions!$B$7</f>
        <v>0</v>
      </c>
      <c r="AZ53" s="171">
        <f>('General Liability'!CI$25*$BI53)/Assumptions!$B$7</f>
        <v>0</v>
      </c>
      <c r="BA53" s="171">
        <f>('General Liability'!CJ$25*$BI53)/Assumptions!$B$7</f>
        <v>0</v>
      </c>
      <c r="BB53" s="171">
        <f>('General Liability'!CK$25*$BI53)/Assumptions!$B$7</f>
        <v>0</v>
      </c>
      <c r="BC53" s="171">
        <f>('General Liability'!CL$25*$BI53)/Assumptions!$B$7</f>
        <v>0</v>
      </c>
      <c r="BD53" s="171">
        <f>('General Liability'!CM$25*$BI53)/Assumptions!$B$7</f>
        <v>0</v>
      </c>
      <c r="BE53" s="171">
        <f>('General Liability'!CN$25*$BI53)/Assumptions!$B$7</f>
        <v>0</v>
      </c>
      <c r="BF53" s="171">
        <f>('General Liability'!CO$25*$BI53)/Assumptions!$B$7</f>
        <v>0</v>
      </c>
      <c r="BG53" s="171">
        <f>('General Liability'!CP$25*$BI53)/Assumptions!$B$7</f>
        <v>0</v>
      </c>
      <c r="BI53" s="174">
        <f>SUMIF(Revenue!$P:$P,'GL - Import (CA)'!$F53,Revenue!$G:$G)</f>
        <v>0</v>
      </c>
    </row>
    <row r="54" spans="1:61" s="173" customFormat="1" ht="12.75" customHeight="1">
      <c r="A54" s="177" t="s">
        <v>465</v>
      </c>
      <c r="B54" s="178"/>
      <c r="C54" s="170" t="str" cm="1">
        <f t="array" ref="C54">IFERROR(INDEX('Legal Entity'!B:B,MATCH('GL - Import (CA)'!F54,'Legal Entity'!A:A,0),0),0)</f>
        <v>1310 - Corix Utilities Inc.</v>
      </c>
      <c r="D54" s="170" t="str" cm="1">
        <f t="array" ref="D54">IFERROR(INDEX('Legal Entity'!C:C,MATCH(F54,'Legal Entity'!A:A,0),0),0)</f>
        <v>CA</v>
      </c>
      <c r="E54" s="170" t="s">
        <v>631</v>
      </c>
      <c r="F54" s="170" t="s">
        <v>104</v>
      </c>
      <c r="G54" s="170"/>
      <c r="H54" s="171">
        <f>('General Liability'!AQ$25*$BI54)/Assumptions!$B$7</f>
        <v>0</v>
      </c>
      <c r="I54" s="171">
        <f>('General Liability'!AR$25*$BI54)/Assumptions!$B$7</f>
        <v>0</v>
      </c>
      <c r="J54" s="171">
        <f>('General Liability'!AS$25*$BI54)/Assumptions!$B$7</f>
        <v>0</v>
      </c>
      <c r="K54" s="171">
        <f>('General Liability'!AT$25*$BI54)/Assumptions!$B$7</f>
        <v>0</v>
      </c>
      <c r="L54" s="171">
        <f>('General Liability'!AU$25*$BI54)/Assumptions!$B$7</f>
        <v>0</v>
      </c>
      <c r="M54" s="171">
        <f>('General Liability'!AV$25*$BI54)/Assumptions!$B$7</f>
        <v>0</v>
      </c>
      <c r="N54" s="171">
        <f>('General Liability'!AW$25*$BI54)/Assumptions!$B$7</f>
        <v>0</v>
      </c>
      <c r="O54" s="171">
        <f>('General Liability'!AX$25*$BI54)/Assumptions!$B$7</f>
        <v>0</v>
      </c>
      <c r="P54" s="171">
        <f>('General Liability'!AY$25*$BI54)/Assumptions!$B$7</f>
        <v>0</v>
      </c>
      <c r="Q54" s="171">
        <f>('General Liability'!AZ$25*$BI54)/Assumptions!$B$7</f>
        <v>0</v>
      </c>
      <c r="R54" s="171">
        <f>('General Liability'!BA$25*$BI54)/Assumptions!$B$7</f>
        <v>0</v>
      </c>
      <c r="S54" s="171">
        <f>('General Liability'!BB$25*$BI54)/Assumptions!$B$7</f>
        <v>0</v>
      </c>
      <c r="T54" s="171">
        <f>('General Liability'!BC$25*$BI54)/Assumptions!$B$7</f>
        <v>0</v>
      </c>
      <c r="U54" s="171">
        <f>('General Liability'!BD$25*$BI54)/Assumptions!$B$7</f>
        <v>0</v>
      </c>
      <c r="V54" s="171">
        <f>('General Liability'!BE$25*$BI54)/Assumptions!$B$7</f>
        <v>0</v>
      </c>
      <c r="W54" s="171">
        <f>('General Liability'!BF$25*$BI54)/Assumptions!$B$7</f>
        <v>0</v>
      </c>
      <c r="X54" s="171">
        <f>('General Liability'!BG$25*$BI54)/Assumptions!$B$7</f>
        <v>0</v>
      </c>
      <c r="Y54" s="171">
        <f>('General Liability'!BH$25*$BI54)/Assumptions!$B$7</f>
        <v>0</v>
      </c>
      <c r="Z54" s="171">
        <f>('General Liability'!BI$25*$BI54)/Assumptions!$B$7</f>
        <v>0</v>
      </c>
      <c r="AA54" s="171">
        <f>('General Liability'!BJ$25*$BI54)/Assumptions!$B$7</f>
        <v>0</v>
      </c>
      <c r="AB54" s="171">
        <f>('General Liability'!BK$25*$BI54)/Assumptions!$B$7</f>
        <v>0</v>
      </c>
      <c r="AC54" s="171">
        <f>('General Liability'!BL$25*$BI54)/Assumptions!$B$7</f>
        <v>0</v>
      </c>
      <c r="AD54" s="171">
        <f>('General Liability'!BM$25*$BI54)/Assumptions!$B$7</f>
        <v>0</v>
      </c>
      <c r="AE54" s="171">
        <f>('General Liability'!BN$25*$BI54)/Assumptions!$B$7</f>
        <v>0</v>
      </c>
      <c r="AF54" s="171">
        <f>('General Liability'!BO$25*$BI54)/Assumptions!$B$7</f>
        <v>0</v>
      </c>
      <c r="AG54" s="171">
        <f>('General Liability'!BP$25*$BI54)/Assumptions!$B$7</f>
        <v>0</v>
      </c>
      <c r="AH54" s="171">
        <f>('General Liability'!BQ$25*$BI54)/Assumptions!$B$7</f>
        <v>0</v>
      </c>
      <c r="AI54" s="171">
        <f>('General Liability'!BR$25*$BI54)/Assumptions!$B$7</f>
        <v>0</v>
      </c>
      <c r="AJ54" s="171">
        <f>('General Liability'!BS$25*$BI54)/Assumptions!$B$7</f>
        <v>0</v>
      </c>
      <c r="AK54" s="171">
        <f>('General Liability'!BT$25*$BI54)/Assumptions!$B$7</f>
        <v>0</v>
      </c>
      <c r="AL54" s="171">
        <f>('General Liability'!BU$25*$BI54)/Assumptions!$B$7</f>
        <v>0</v>
      </c>
      <c r="AM54" s="171">
        <f>('General Liability'!BV$25*$BI54)/Assumptions!$B$7</f>
        <v>0</v>
      </c>
      <c r="AN54" s="171">
        <f>('General Liability'!BW$25*$BI54)/Assumptions!$B$7</f>
        <v>0</v>
      </c>
      <c r="AO54" s="171">
        <f>('General Liability'!BX$25*$BI54)/Assumptions!$B$7</f>
        <v>0</v>
      </c>
      <c r="AP54" s="171">
        <f>('General Liability'!BY$25*$BI54)/Assumptions!$B$7</f>
        <v>0</v>
      </c>
      <c r="AQ54" s="171">
        <f>('General Liability'!BZ$25*$BI54)/Assumptions!$B$7</f>
        <v>0</v>
      </c>
      <c r="AR54" s="171">
        <f>('General Liability'!CA$25*$BI54)/Assumptions!$B$7</f>
        <v>0</v>
      </c>
      <c r="AS54" s="171">
        <f>('General Liability'!CB$25*$BI54)/Assumptions!$B$7</f>
        <v>0</v>
      </c>
      <c r="AT54" s="171">
        <f>('General Liability'!CC$25*$BI54)/Assumptions!$B$7</f>
        <v>0</v>
      </c>
      <c r="AU54" s="171">
        <f>('General Liability'!CD$25*$BI54)/Assumptions!$B$7</f>
        <v>0</v>
      </c>
      <c r="AV54" s="171">
        <f>('General Liability'!CE$25*$BI54)/Assumptions!$B$7</f>
        <v>0</v>
      </c>
      <c r="AW54" s="171">
        <f>('General Liability'!CF$25*$BI54)/Assumptions!$B$7</f>
        <v>0</v>
      </c>
      <c r="AX54" s="171">
        <f>('General Liability'!CG$25*$BI54)/Assumptions!$B$7</f>
        <v>0</v>
      </c>
      <c r="AY54" s="171">
        <f>('General Liability'!CH$25*$BI54)/Assumptions!$B$7</f>
        <v>0</v>
      </c>
      <c r="AZ54" s="171">
        <f>('General Liability'!CI$25*$BI54)/Assumptions!$B$7</f>
        <v>0</v>
      </c>
      <c r="BA54" s="171">
        <f>('General Liability'!CJ$25*$BI54)/Assumptions!$B$7</f>
        <v>0</v>
      </c>
      <c r="BB54" s="171">
        <f>('General Liability'!CK$25*$BI54)/Assumptions!$B$7</f>
        <v>0</v>
      </c>
      <c r="BC54" s="171">
        <f>('General Liability'!CL$25*$BI54)/Assumptions!$B$7</f>
        <v>0</v>
      </c>
      <c r="BD54" s="171">
        <f>('General Liability'!CM$25*$BI54)/Assumptions!$B$7</f>
        <v>0</v>
      </c>
      <c r="BE54" s="171">
        <f>('General Liability'!CN$25*$BI54)/Assumptions!$B$7</f>
        <v>0</v>
      </c>
      <c r="BF54" s="171">
        <f>('General Liability'!CO$25*$BI54)/Assumptions!$B$7</f>
        <v>0</v>
      </c>
      <c r="BG54" s="171">
        <f>('General Liability'!CP$25*$BI54)/Assumptions!$B$7</f>
        <v>0</v>
      </c>
      <c r="BI54" s="174">
        <f>SUMIF(Revenue!$P:$P,'GL - Import (CA)'!$F54,Revenue!$G:$G)</f>
        <v>0</v>
      </c>
    </row>
    <row r="55" spans="1:61" s="173" customFormat="1" ht="12.75" customHeight="1">
      <c r="A55" s="177" t="s">
        <v>465</v>
      </c>
      <c r="B55" s="178"/>
      <c r="C55" s="170" t="str" cm="1">
        <f t="array" ref="C55">IFERROR(INDEX('Legal Entity'!B:B,MATCH('GL - Import (CA)'!F55,'Legal Entity'!A:A,0),0),0)</f>
        <v>1310 - Corix Utilities Inc.</v>
      </c>
      <c r="D55" s="170" t="str" cm="1">
        <f t="array" ref="D55">IFERROR(INDEX('Legal Entity'!C:C,MATCH(F55,'Legal Entity'!A:A,0),0),0)</f>
        <v>CA</v>
      </c>
      <c r="E55" s="170" t="s">
        <v>631</v>
      </c>
      <c r="F55" s="170" t="s">
        <v>114</v>
      </c>
      <c r="G55" s="170"/>
      <c r="H55" s="171">
        <f>('General Liability'!AQ$25*$BI55)/Assumptions!$B$7</f>
        <v>504.47773622852844</v>
      </c>
      <c r="I55" s="171">
        <f>('General Liability'!AR$25*$BI55)/Assumptions!$B$7</f>
        <v>456.53904390448071</v>
      </c>
      <c r="J55" s="171">
        <f>('General Liability'!AS$25*$BI55)/Assumptions!$B$7</f>
        <v>456.53904390448071</v>
      </c>
      <c r="K55" s="171">
        <f>('General Liability'!AT$25*$BI55)/Assumptions!$B$7</f>
        <v>456.53904390448071</v>
      </c>
      <c r="L55" s="171">
        <f>('General Liability'!AU$25*$BI55)/Assumptions!$B$7</f>
        <v>456.53904390448071</v>
      </c>
      <c r="M55" s="171">
        <f>('General Liability'!AV$25*$BI55)/Assumptions!$B$7</f>
        <v>456.53904390448071</v>
      </c>
      <c r="N55" s="171">
        <f>('General Liability'!AW$25*$BI55)/Assumptions!$B$7</f>
        <v>456.53904390448071</v>
      </c>
      <c r="O55" s="171">
        <f>('General Liability'!AX$25*$BI55)/Assumptions!$B$7</f>
        <v>456.53904390448071</v>
      </c>
      <c r="P55" s="171">
        <f>('General Liability'!AY$25*$BI55)/Assumptions!$B$7</f>
        <v>456.53904390448071</v>
      </c>
      <c r="Q55" s="171">
        <f>('General Liability'!AZ$25*$BI55)/Assumptions!$B$7</f>
        <v>456.53904390448071</v>
      </c>
      <c r="R55" s="171">
        <f>('General Liability'!BA$25*$BI55)/Assumptions!$B$7</f>
        <v>456.53904390448071</v>
      </c>
      <c r="S55" s="171">
        <f>('General Liability'!BB$25*$BI55)/Assumptions!$B$7</f>
        <v>456.53904390448071</v>
      </c>
      <c r="T55" s="171">
        <f>('General Liability'!BC$25*$BI55)/Assumptions!$B$7</f>
        <v>456.53904390448071</v>
      </c>
      <c r="U55" s="171">
        <f>('General Liability'!BD$25*$BI55)/Assumptions!$B$7</f>
        <v>490.77947219731675</v>
      </c>
      <c r="V55" s="171">
        <f>('General Liability'!BE$25*$BI55)/Assumptions!$B$7</f>
        <v>490.77947219731675</v>
      </c>
      <c r="W55" s="171">
        <f>('General Liability'!BF$25*$BI55)/Assumptions!$B$7</f>
        <v>490.77947219731675</v>
      </c>
      <c r="X55" s="171">
        <f>('General Liability'!BG$25*$BI55)/Assumptions!$B$7</f>
        <v>490.77947219731675</v>
      </c>
      <c r="Y55" s="171">
        <f>('General Liability'!BH$25*$BI55)/Assumptions!$B$7</f>
        <v>490.77947219731675</v>
      </c>
      <c r="Z55" s="171">
        <f>('General Liability'!BI$25*$BI55)/Assumptions!$B$7</f>
        <v>490.77947219731675</v>
      </c>
      <c r="AA55" s="171">
        <f>('General Liability'!BJ$25*$BI55)/Assumptions!$B$7</f>
        <v>490.77947219731675</v>
      </c>
      <c r="AB55" s="171">
        <f>('General Liability'!BK$25*$BI55)/Assumptions!$B$7</f>
        <v>490.77947219731675</v>
      </c>
      <c r="AC55" s="171">
        <f>('General Liability'!BL$25*$BI55)/Assumptions!$B$7</f>
        <v>490.77947219731675</v>
      </c>
      <c r="AD55" s="171">
        <f>('General Liability'!BM$25*$BI55)/Assumptions!$B$7</f>
        <v>490.77947219731675</v>
      </c>
      <c r="AE55" s="171">
        <f>('General Liability'!BN$25*$BI55)/Assumptions!$B$7</f>
        <v>490.77947219731675</v>
      </c>
      <c r="AF55" s="171">
        <f>('General Liability'!BO$25*$BI55)/Assumptions!$B$7</f>
        <v>490.77947219731675</v>
      </c>
      <c r="AG55" s="171">
        <f>('General Liability'!BP$25*$BI55)/Assumptions!$B$7</f>
        <v>527.58793261211542</v>
      </c>
      <c r="AH55" s="171">
        <f>('General Liability'!BQ$25*$BI55)/Assumptions!$B$7</f>
        <v>527.58793261211542</v>
      </c>
      <c r="AI55" s="171">
        <f>('General Liability'!BR$25*$BI55)/Assumptions!$B$7</f>
        <v>527.58793261211542</v>
      </c>
      <c r="AJ55" s="171">
        <f>('General Liability'!BS$25*$BI55)/Assumptions!$B$7</f>
        <v>527.58793261211542</v>
      </c>
      <c r="AK55" s="171">
        <f>('General Liability'!BT$25*$BI55)/Assumptions!$B$7</f>
        <v>527.58793261211542</v>
      </c>
      <c r="AL55" s="171">
        <f>('General Liability'!BU$25*$BI55)/Assumptions!$B$7</f>
        <v>527.58793261211542</v>
      </c>
      <c r="AM55" s="171">
        <f>('General Liability'!BV$25*$BI55)/Assumptions!$B$7</f>
        <v>527.58793261211542</v>
      </c>
      <c r="AN55" s="171">
        <f>('General Liability'!BW$25*$BI55)/Assumptions!$B$7</f>
        <v>527.58793261211542</v>
      </c>
      <c r="AO55" s="171">
        <f>('General Liability'!BX$25*$BI55)/Assumptions!$B$7</f>
        <v>527.58793261211542</v>
      </c>
      <c r="AP55" s="171">
        <f>('General Liability'!BY$25*$BI55)/Assumptions!$B$7</f>
        <v>527.58793261211542</v>
      </c>
      <c r="AQ55" s="171">
        <f>('General Liability'!BZ$25*$BI55)/Assumptions!$B$7</f>
        <v>527.58793261211542</v>
      </c>
      <c r="AR55" s="171">
        <f>('General Liability'!CA$25*$BI55)/Assumptions!$B$7</f>
        <v>527.58793261211542</v>
      </c>
      <c r="AS55" s="171">
        <f>('General Liability'!CB$25*$BI55)/Assumptions!$B$7</f>
        <v>543.41557059047886</v>
      </c>
      <c r="AT55" s="171">
        <f>('General Liability'!CC$25*$BI55)/Assumptions!$B$7</f>
        <v>543.41557059047886</v>
      </c>
      <c r="AU55" s="171">
        <f>('General Liability'!CD$25*$BI55)/Assumptions!$B$7</f>
        <v>543.41557059047886</v>
      </c>
      <c r="AV55" s="171">
        <f>('General Liability'!CE$25*$BI55)/Assumptions!$B$7</f>
        <v>543.41557059047886</v>
      </c>
      <c r="AW55" s="171">
        <f>('General Liability'!CF$25*$BI55)/Assumptions!$B$7</f>
        <v>543.41557059047886</v>
      </c>
      <c r="AX55" s="171">
        <f>('General Liability'!CG$25*$BI55)/Assumptions!$B$7</f>
        <v>543.41557059047886</v>
      </c>
      <c r="AY55" s="171">
        <f>('General Liability'!CH$25*$BI55)/Assumptions!$B$7</f>
        <v>543.41557059047886</v>
      </c>
      <c r="AZ55" s="171">
        <f>('General Liability'!CI$25*$BI55)/Assumptions!$B$7</f>
        <v>543.41557059047886</v>
      </c>
      <c r="BA55" s="171">
        <f>('General Liability'!CJ$25*$BI55)/Assumptions!$B$7</f>
        <v>543.41557059047886</v>
      </c>
      <c r="BB55" s="171">
        <f>('General Liability'!CK$25*$BI55)/Assumptions!$B$7</f>
        <v>543.41557059047886</v>
      </c>
      <c r="BC55" s="171">
        <f>('General Liability'!CL$25*$BI55)/Assumptions!$B$7</f>
        <v>543.41557059047886</v>
      </c>
      <c r="BD55" s="171">
        <f>('General Liability'!CM$25*$BI55)/Assumptions!$B$7</f>
        <v>543.41557059047886</v>
      </c>
      <c r="BE55" s="171">
        <f>('General Liability'!CN$25*$BI55)/Assumptions!$B$7</f>
        <v>559.71803770819338</v>
      </c>
      <c r="BF55" s="171">
        <f>('General Liability'!CO$25*$BI55)/Assumptions!$B$7</f>
        <v>559.71803770819338</v>
      </c>
      <c r="BG55" s="171">
        <f>('General Liability'!CP$25*$BI55)/Assumptions!$B$7</f>
        <v>559.71803770819338</v>
      </c>
      <c r="BI55" s="174">
        <f>SUMIF(Revenue!$P:$P,'GL - Import (CA)'!$F55,Revenue!$G:$G)</f>
        <v>3.7305220750451951E-2</v>
      </c>
    </row>
    <row r="56" spans="1:61" s="173" customFormat="1" ht="12.75" customHeight="1">
      <c r="A56" s="177" t="s">
        <v>465</v>
      </c>
      <c r="B56" s="178"/>
      <c r="C56" s="170" t="str" cm="1">
        <f t="array" ref="C56">IFERROR(INDEX('Legal Entity'!B:B,MATCH('GL - Import (CA)'!F56,'Legal Entity'!A:A,0),0),0)</f>
        <v>1310 - Corix Utilities Inc.</v>
      </c>
      <c r="D56" s="170" t="str" cm="1">
        <f t="array" ref="D56">IFERROR(INDEX('Legal Entity'!C:C,MATCH(F56,'Legal Entity'!A:A,0),0),0)</f>
        <v>CA</v>
      </c>
      <c r="E56" s="170" t="s">
        <v>631</v>
      </c>
      <c r="F56" s="170" t="s">
        <v>123</v>
      </c>
      <c r="G56" s="170"/>
      <c r="H56" s="171">
        <f>('General Liability'!AQ$25*$BI56)/Assumptions!$B$7</f>
        <v>0</v>
      </c>
      <c r="I56" s="171">
        <f>('General Liability'!AR$25*$BI56)/Assumptions!$B$7</f>
        <v>0</v>
      </c>
      <c r="J56" s="171">
        <f>('General Liability'!AS$25*$BI56)/Assumptions!$B$7</f>
        <v>0</v>
      </c>
      <c r="K56" s="171">
        <f>('General Liability'!AT$25*$BI56)/Assumptions!$B$7</f>
        <v>0</v>
      </c>
      <c r="L56" s="171">
        <f>('General Liability'!AU$25*$BI56)/Assumptions!$B$7</f>
        <v>0</v>
      </c>
      <c r="M56" s="171">
        <f>('General Liability'!AV$25*$BI56)/Assumptions!$B$7</f>
        <v>0</v>
      </c>
      <c r="N56" s="171">
        <f>('General Liability'!AW$25*$BI56)/Assumptions!$B$7</f>
        <v>0</v>
      </c>
      <c r="O56" s="171">
        <f>('General Liability'!AX$25*$BI56)/Assumptions!$B$7</f>
        <v>0</v>
      </c>
      <c r="P56" s="171">
        <f>('General Liability'!AY$25*$BI56)/Assumptions!$B$7</f>
        <v>0</v>
      </c>
      <c r="Q56" s="171">
        <f>('General Liability'!AZ$25*$BI56)/Assumptions!$B$7</f>
        <v>0</v>
      </c>
      <c r="R56" s="171">
        <f>('General Liability'!BA$25*$BI56)/Assumptions!$B$7</f>
        <v>0</v>
      </c>
      <c r="S56" s="171">
        <f>('General Liability'!BB$25*$BI56)/Assumptions!$B$7</f>
        <v>0</v>
      </c>
      <c r="T56" s="171">
        <f>('General Liability'!BC$25*$BI56)/Assumptions!$B$7</f>
        <v>0</v>
      </c>
      <c r="U56" s="171">
        <f>('General Liability'!BD$25*$BI56)/Assumptions!$B$7</f>
        <v>0</v>
      </c>
      <c r="V56" s="171">
        <f>('General Liability'!BE$25*$BI56)/Assumptions!$B$7</f>
        <v>0</v>
      </c>
      <c r="W56" s="171">
        <f>('General Liability'!BF$25*$BI56)/Assumptions!$B$7</f>
        <v>0</v>
      </c>
      <c r="X56" s="171">
        <f>('General Liability'!BG$25*$BI56)/Assumptions!$B$7</f>
        <v>0</v>
      </c>
      <c r="Y56" s="171">
        <f>('General Liability'!BH$25*$BI56)/Assumptions!$B$7</f>
        <v>0</v>
      </c>
      <c r="Z56" s="171">
        <f>('General Liability'!BI$25*$BI56)/Assumptions!$B$7</f>
        <v>0</v>
      </c>
      <c r="AA56" s="171">
        <f>('General Liability'!BJ$25*$BI56)/Assumptions!$B$7</f>
        <v>0</v>
      </c>
      <c r="AB56" s="171">
        <f>('General Liability'!BK$25*$BI56)/Assumptions!$B$7</f>
        <v>0</v>
      </c>
      <c r="AC56" s="171">
        <f>('General Liability'!BL$25*$BI56)/Assumptions!$B$7</f>
        <v>0</v>
      </c>
      <c r="AD56" s="171">
        <f>('General Liability'!BM$25*$BI56)/Assumptions!$B$7</f>
        <v>0</v>
      </c>
      <c r="AE56" s="171">
        <f>('General Liability'!BN$25*$BI56)/Assumptions!$B$7</f>
        <v>0</v>
      </c>
      <c r="AF56" s="171">
        <f>('General Liability'!BO$25*$BI56)/Assumptions!$B$7</f>
        <v>0</v>
      </c>
      <c r="AG56" s="171">
        <f>('General Liability'!BP$25*$BI56)/Assumptions!$B$7</f>
        <v>0</v>
      </c>
      <c r="AH56" s="171">
        <f>('General Liability'!BQ$25*$BI56)/Assumptions!$B$7</f>
        <v>0</v>
      </c>
      <c r="AI56" s="171">
        <f>('General Liability'!BR$25*$BI56)/Assumptions!$B$7</f>
        <v>0</v>
      </c>
      <c r="AJ56" s="171">
        <f>('General Liability'!BS$25*$BI56)/Assumptions!$B$7</f>
        <v>0</v>
      </c>
      <c r="AK56" s="171">
        <f>('General Liability'!BT$25*$BI56)/Assumptions!$B$7</f>
        <v>0</v>
      </c>
      <c r="AL56" s="171">
        <f>('General Liability'!BU$25*$BI56)/Assumptions!$B$7</f>
        <v>0</v>
      </c>
      <c r="AM56" s="171">
        <f>('General Liability'!BV$25*$BI56)/Assumptions!$B$7</f>
        <v>0</v>
      </c>
      <c r="AN56" s="171">
        <f>('General Liability'!BW$25*$BI56)/Assumptions!$B$7</f>
        <v>0</v>
      </c>
      <c r="AO56" s="171">
        <f>('General Liability'!BX$25*$BI56)/Assumptions!$B$7</f>
        <v>0</v>
      </c>
      <c r="AP56" s="171">
        <f>('General Liability'!BY$25*$BI56)/Assumptions!$B$7</f>
        <v>0</v>
      </c>
      <c r="AQ56" s="171">
        <f>('General Liability'!BZ$25*$BI56)/Assumptions!$B$7</f>
        <v>0</v>
      </c>
      <c r="AR56" s="171">
        <f>('General Liability'!CA$25*$BI56)/Assumptions!$B$7</f>
        <v>0</v>
      </c>
      <c r="AS56" s="171">
        <f>('General Liability'!CB$25*$BI56)/Assumptions!$B$7</f>
        <v>0</v>
      </c>
      <c r="AT56" s="171">
        <f>('General Liability'!CC$25*$BI56)/Assumptions!$B$7</f>
        <v>0</v>
      </c>
      <c r="AU56" s="171">
        <f>('General Liability'!CD$25*$BI56)/Assumptions!$B$7</f>
        <v>0</v>
      </c>
      <c r="AV56" s="171">
        <f>('General Liability'!CE$25*$BI56)/Assumptions!$B$7</f>
        <v>0</v>
      </c>
      <c r="AW56" s="171">
        <f>('General Liability'!CF$25*$BI56)/Assumptions!$B$7</f>
        <v>0</v>
      </c>
      <c r="AX56" s="171">
        <f>('General Liability'!CG$25*$BI56)/Assumptions!$B$7</f>
        <v>0</v>
      </c>
      <c r="AY56" s="171">
        <f>('General Liability'!CH$25*$BI56)/Assumptions!$B$7</f>
        <v>0</v>
      </c>
      <c r="AZ56" s="171">
        <f>('General Liability'!CI$25*$BI56)/Assumptions!$B$7</f>
        <v>0</v>
      </c>
      <c r="BA56" s="171">
        <f>('General Liability'!CJ$25*$BI56)/Assumptions!$B$7</f>
        <v>0</v>
      </c>
      <c r="BB56" s="171">
        <f>('General Liability'!CK$25*$BI56)/Assumptions!$B$7</f>
        <v>0</v>
      </c>
      <c r="BC56" s="171">
        <f>('General Liability'!CL$25*$BI56)/Assumptions!$B$7</f>
        <v>0</v>
      </c>
      <c r="BD56" s="171">
        <f>('General Liability'!CM$25*$BI56)/Assumptions!$B$7</f>
        <v>0</v>
      </c>
      <c r="BE56" s="171">
        <f>('General Liability'!CN$25*$BI56)/Assumptions!$B$7</f>
        <v>0</v>
      </c>
      <c r="BF56" s="171">
        <f>('General Liability'!CO$25*$BI56)/Assumptions!$B$7</f>
        <v>0</v>
      </c>
      <c r="BG56" s="171">
        <f>('General Liability'!CP$25*$BI56)/Assumptions!$B$7</f>
        <v>0</v>
      </c>
      <c r="BI56" s="174">
        <f>SUMIF(Revenue!$P:$P,'GL - Import (CA)'!$F56,Revenue!$G:$G)</f>
        <v>0</v>
      </c>
    </row>
    <row r="57" spans="1:61" s="173" customFormat="1" ht="12.75" customHeight="1">
      <c r="A57" s="177" t="s">
        <v>465</v>
      </c>
      <c r="B57" s="178"/>
      <c r="C57" s="170" t="str" cm="1">
        <f t="array" ref="C57">IFERROR(INDEX('Legal Entity'!B:B,MATCH('GL - Import (CA)'!F57,'Legal Entity'!A:A,0),0),0)</f>
        <v>1310 - Corix Utilities Inc.</v>
      </c>
      <c r="D57" s="170" t="str" cm="1">
        <f t="array" ref="D57">IFERROR(INDEX('Legal Entity'!C:C,MATCH(F57,'Legal Entity'!A:A,0),0),0)</f>
        <v>CA</v>
      </c>
      <c r="E57" s="170" t="s">
        <v>631</v>
      </c>
      <c r="F57" s="170" t="s">
        <v>127</v>
      </c>
      <c r="G57" s="170"/>
      <c r="H57" s="171">
        <f>('General Liability'!AQ$25*$BI57)/Assumptions!$B$7</f>
        <v>94.993652923544417</v>
      </c>
      <c r="I57" s="171">
        <f>('General Liability'!AR$25*$BI57)/Assumptions!$B$7</f>
        <v>85.966750102651119</v>
      </c>
      <c r="J57" s="171">
        <f>('General Liability'!AS$25*$BI57)/Assumptions!$B$7</f>
        <v>85.966750102651119</v>
      </c>
      <c r="K57" s="171">
        <f>('General Liability'!AT$25*$BI57)/Assumptions!$B$7</f>
        <v>85.966750102651119</v>
      </c>
      <c r="L57" s="171">
        <f>('General Liability'!AU$25*$BI57)/Assumptions!$B$7</f>
        <v>85.966750102651119</v>
      </c>
      <c r="M57" s="171">
        <f>('General Liability'!AV$25*$BI57)/Assumptions!$B$7</f>
        <v>85.966750102651119</v>
      </c>
      <c r="N57" s="171">
        <f>('General Liability'!AW$25*$BI57)/Assumptions!$B$7</f>
        <v>85.966750102651119</v>
      </c>
      <c r="O57" s="171">
        <f>('General Liability'!AX$25*$BI57)/Assumptions!$B$7</f>
        <v>85.966750102651119</v>
      </c>
      <c r="P57" s="171">
        <f>('General Liability'!AY$25*$BI57)/Assumptions!$B$7</f>
        <v>85.966750102651119</v>
      </c>
      <c r="Q57" s="171">
        <f>('General Liability'!AZ$25*$BI57)/Assumptions!$B$7</f>
        <v>85.966750102651119</v>
      </c>
      <c r="R57" s="171">
        <f>('General Liability'!BA$25*$BI57)/Assumptions!$B$7</f>
        <v>85.966750102651119</v>
      </c>
      <c r="S57" s="171">
        <f>('General Liability'!BB$25*$BI57)/Assumptions!$B$7</f>
        <v>85.966750102651119</v>
      </c>
      <c r="T57" s="171">
        <f>('General Liability'!BC$25*$BI57)/Assumptions!$B$7</f>
        <v>85.966750102651119</v>
      </c>
      <c r="U57" s="171">
        <f>('General Liability'!BD$25*$BI57)/Assumptions!$B$7</f>
        <v>92.414256360349953</v>
      </c>
      <c r="V57" s="171">
        <f>('General Liability'!BE$25*$BI57)/Assumptions!$B$7</f>
        <v>92.414256360349953</v>
      </c>
      <c r="W57" s="171">
        <f>('General Liability'!BF$25*$BI57)/Assumptions!$B$7</f>
        <v>92.414256360349953</v>
      </c>
      <c r="X57" s="171">
        <f>('General Liability'!BG$25*$BI57)/Assumptions!$B$7</f>
        <v>92.414256360349953</v>
      </c>
      <c r="Y57" s="171">
        <f>('General Liability'!BH$25*$BI57)/Assumptions!$B$7</f>
        <v>92.414256360349953</v>
      </c>
      <c r="Z57" s="171">
        <f>('General Liability'!BI$25*$BI57)/Assumptions!$B$7</f>
        <v>92.414256360349953</v>
      </c>
      <c r="AA57" s="171">
        <f>('General Liability'!BJ$25*$BI57)/Assumptions!$B$7</f>
        <v>92.414256360349953</v>
      </c>
      <c r="AB57" s="171">
        <f>('General Liability'!BK$25*$BI57)/Assumptions!$B$7</f>
        <v>92.414256360349953</v>
      </c>
      <c r="AC57" s="171">
        <f>('General Liability'!BL$25*$BI57)/Assumptions!$B$7</f>
        <v>92.414256360349953</v>
      </c>
      <c r="AD57" s="171">
        <f>('General Liability'!BM$25*$BI57)/Assumptions!$B$7</f>
        <v>92.414256360349953</v>
      </c>
      <c r="AE57" s="171">
        <f>('General Liability'!BN$25*$BI57)/Assumptions!$B$7</f>
        <v>92.414256360349953</v>
      </c>
      <c r="AF57" s="171">
        <f>('General Liability'!BO$25*$BI57)/Assumptions!$B$7</f>
        <v>92.414256360349953</v>
      </c>
      <c r="AG57" s="171">
        <f>('General Liability'!BP$25*$BI57)/Assumptions!$B$7</f>
        <v>99.345325587376195</v>
      </c>
      <c r="AH57" s="171">
        <f>('General Liability'!BQ$25*$BI57)/Assumptions!$B$7</f>
        <v>99.345325587376195</v>
      </c>
      <c r="AI57" s="171">
        <f>('General Liability'!BR$25*$BI57)/Assumptions!$B$7</f>
        <v>99.345325587376195</v>
      </c>
      <c r="AJ57" s="171">
        <f>('General Liability'!BS$25*$BI57)/Assumptions!$B$7</f>
        <v>99.345325587376195</v>
      </c>
      <c r="AK57" s="171">
        <f>('General Liability'!BT$25*$BI57)/Assumptions!$B$7</f>
        <v>99.345325587376195</v>
      </c>
      <c r="AL57" s="171">
        <f>('General Liability'!BU$25*$BI57)/Assumptions!$B$7</f>
        <v>99.345325587376195</v>
      </c>
      <c r="AM57" s="171">
        <f>('General Liability'!BV$25*$BI57)/Assumptions!$B$7</f>
        <v>99.345325587376195</v>
      </c>
      <c r="AN57" s="171">
        <f>('General Liability'!BW$25*$BI57)/Assumptions!$B$7</f>
        <v>99.345325587376195</v>
      </c>
      <c r="AO57" s="171">
        <f>('General Liability'!BX$25*$BI57)/Assumptions!$B$7</f>
        <v>99.345325587376195</v>
      </c>
      <c r="AP57" s="171">
        <f>('General Liability'!BY$25*$BI57)/Assumptions!$B$7</f>
        <v>99.345325587376195</v>
      </c>
      <c r="AQ57" s="171">
        <f>('General Liability'!BZ$25*$BI57)/Assumptions!$B$7</f>
        <v>99.345325587376195</v>
      </c>
      <c r="AR57" s="171">
        <f>('General Liability'!CA$25*$BI57)/Assumptions!$B$7</f>
        <v>99.345325587376195</v>
      </c>
      <c r="AS57" s="171">
        <f>('General Liability'!CB$25*$BI57)/Assumptions!$B$7</f>
        <v>102.32568535499746</v>
      </c>
      <c r="AT57" s="171">
        <f>('General Liability'!CC$25*$BI57)/Assumptions!$B$7</f>
        <v>102.32568535499746</v>
      </c>
      <c r="AU57" s="171">
        <f>('General Liability'!CD$25*$BI57)/Assumptions!$B$7</f>
        <v>102.32568535499746</v>
      </c>
      <c r="AV57" s="171">
        <f>('General Liability'!CE$25*$BI57)/Assumptions!$B$7</f>
        <v>102.32568535499746</v>
      </c>
      <c r="AW57" s="171">
        <f>('General Liability'!CF$25*$BI57)/Assumptions!$B$7</f>
        <v>102.32568535499746</v>
      </c>
      <c r="AX57" s="171">
        <f>('General Liability'!CG$25*$BI57)/Assumptions!$B$7</f>
        <v>102.32568535499746</v>
      </c>
      <c r="AY57" s="171">
        <f>('General Liability'!CH$25*$BI57)/Assumptions!$B$7</f>
        <v>102.32568535499746</v>
      </c>
      <c r="AZ57" s="171">
        <f>('General Liability'!CI$25*$BI57)/Assumptions!$B$7</f>
        <v>102.32568535499746</v>
      </c>
      <c r="BA57" s="171">
        <f>('General Liability'!CJ$25*$BI57)/Assumptions!$B$7</f>
        <v>102.32568535499746</v>
      </c>
      <c r="BB57" s="171">
        <f>('General Liability'!CK$25*$BI57)/Assumptions!$B$7</f>
        <v>102.32568535499746</v>
      </c>
      <c r="BC57" s="171">
        <f>('General Liability'!CL$25*$BI57)/Assumptions!$B$7</f>
        <v>102.32568535499746</v>
      </c>
      <c r="BD57" s="171">
        <f>('General Liability'!CM$25*$BI57)/Assumptions!$B$7</f>
        <v>102.32568535499746</v>
      </c>
      <c r="BE57" s="171">
        <f>('General Liability'!CN$25*$BI57)/Assumptions!$B$7</f>
        <v>105.3954559156474</v>
      </c>
      <c r="BF57" s="171">
        <f>('General Liability'!CO$25*$BI57)/Assumptions!$B$7</f>
        <v>105.3954559156474</v>
      </c>
      <c r="BG57" s="171">
        <f>('General Liability'!CP$25*$BI57)/Assumptions!$B$7</f>
        <v>105.3954559156474</v>
      </c>
      <c r="BI57" s="174">
        <f>SUMIF(Revenue!$P:$P,'GL - Import (CA)'!$F57,Revenue!$G:$G)</f>
        <v>7.0246096858461102E-3</v>
      </c>
    </row>
    <row r="58" spans="1:61" s="173" customFormat="1" ht="12.75" customHeight="1">
      <c r="A58" s="177" t="s">
        <v>465</v>
      </c>
      <c r="B58" s="178"/>
      <c r="C58" s="170" t="str" cm="1">
        <f t="array" ref="C58">IFERROR(INDEX('Legal Entity'!B:B,MATCH('GL - Import (CA)'!F58,'Legal Entity'!A:A,0),0),0)</f>
        <v>1310 - Corix Utilities Inc.</v>
      </c>
      <c r="D58" s="170" t="str" cm="1">
        <f t="array" ref="D58">IFERROR(INDEX('Legal Entity'!C:C,MATCH(F58,'Legal Entity'!A:A,0),0),0)</f>
        <v>CA</v>
      </c>
      <c r="E58" s="170" t="s">
        <v>631</v>
      </c>
      <c r="F58" s="170" t="s">
        <v>131</v>
      </c>
      <c r="G58" s="170"/>
      <c r="H58" s="171">
        <f>('General Liability'!AQ$25*$BI58)/Assumptions!$B$7</f>
        <v>8.7332491754349295</v>
      </c>
      <c r="I58" s="171">
        <f>('General Liability'!AR$25*$BI58)/Assumptions!$B$7</f>
        <v>7.9033601334718071</v>
      </c>
      <c r="J58" s="171">
        <f>('General Liability'!AS$25*$BI58)/Assumptions!$B$7</f>
        <v>7.9033601334718071</v>
      </c>
      <c r="K58" s="171">
        <f>('General Liability'!AT$25*$BI58)/Assumptions!$B$7</f>
        <v>7.9033601334718071</v>
      </c>
      <c r="L58" s="171">
        <f>('General Liability'!AU$25*$BI58)/Assumptions!$B$7</f>
        <v>7.9033601334718071</v>
      </c>
      <c r="M58" s="171">
        <f>('General Liability'!AV$25*$BI58)/Assumptions!$B$7</f>
        <v>7.9033601334718071</v>
      </c>
      <c r="N58" s="171">
        <f>('General Liability'!AW$25*$BI58)/Assumptions!$B$7</f>
        <v>7.9033601334718071</v>
      </c>
      <c r="O58" s="171">
        <f>('General Liability'!AX$25*$BI58)/Assumptions!$B$7</f>
        <v>7.9033601334718071</v>
      </c>
      <c r="P58" s="171">
        <f>('General Liability'!AY$25*$BI58)/Assumptions!$B$7</f>
        <v>7.9033601334718071</v>
      </c>
      <c r="Q58" s="171">
        <f>('General Liability'!AZ$25*$BI58)/Assumptions!$B$7</f>
        <v>7.9033601334718071</v>
      </c>
      <c r="R58" s="171">
        <f>('General Liability'!BA$25*$BI58)/Assumptions!$B$7</f>
        <v>7.9033601334718071</v>
      </c>
      <c r="S58" s="171">
        <f>('General Liability'!BB$25*$BI58)/Assumptions!$B$7</f>
        <v>7.9033601334718071</v>
      </c>
      <c r="T58" s="171">
        <f>('General Liability'!BC$25*$BI58)/Assumptions!$B$7</f>
        <v>7.9033601334718071</v>
      </c>
      <c r="U58" s="171">
        <f>('General Liability'!BD$25*$BI58)/Assumptions!$B$7</f>
        <v>8.4961121434821933</v>
      </c>
      <c r="V58" s="171">
        <f>('General Liability'!BE$25*$BI58)/Assumptions!$B$7</f>
        <v>8.4961121434821933</v>
      </c>
      <c r="W58" s="171">
        <f>('General Liability'!BF$25*$BI58)/Assumptions!$B$7</f>
        <v>8.4961121434821933</v>
      </c>
      <c r="X58" s="171">
        <f>('General Liability'!BG$25*$BI58)/Assumptions!$B$7</f>
        <v>8.4961121434821933</v>
      </c>
      <c r="Y58" s="171">
        <f>('General Liability'!BH$25*$BI58)/Assumptions!$B$7</f>
        <v>8.4961121434821933</v>
      </c>
      <c r="Z58" s="171">
        <f>('General Liability'!BI$25*$BI58)/Assumptions!$B$7</f>
        <v>8.4961121434821933</v>
      </c>
      <c r="AA58" s="171">
        <f>('General Liability'!BJ$25*$BI58)/Assumptions!$B$7</f>
        <v>8.4961121434821933</v>
      </c>
      <c r="AB58" s="171">
        <f>('General Liability'!BK$25*$BI58)/Assumptions!$B$7</f>
        <v>8.4961121434821933</v>
      </c>
      <c r="AC58" s="171">
        <f>('General Liability'!BL$25*$BI58)/Assumptions!$B$7</f>
        <v>8.4961121434821933</v>
      </c>
      <c r="AD58" s="171">
        <f>('General Liability'!BM$25*$BI58)/Assumptions!$B$7</f>
        <v>8.4961121434821933</v>
      </c>
      <c r="AE58" s="171">
        <f>('General Liability'!BN$25*$BI58)/Assumptions!$B$7</f>
        <v>8.4961121434821933</v>
      </c>
      <c r="AF58" s="171">
        <f>('General Liability'!BO$25*$BI58)/Assumptions!$B$7</f>
        <v>8.4961121434821933</v>
      </c>
      <c r="AG58" s="171">
        <f>('General Liability'!BP$25*$BI58)/Assumptions!$B$7</f>
        <v>9.1333205542433564</v>
      </c>
      <c r="AH58" s="171">
        <f>('General Liability'!BQ$25*$BI58)/Assumptions!$B$7</f>
        <v>9.1333205542433564</v>
      </c>
      <c r="AI58" s="171">
        <f>('General Liability'!BR$25*$BI58)/Assumptions!$B$7</f>
        <v>9.1333205542433564</v>
      </c>
      <c r="AJ58" s="171">
        <f>('General Liability'!BS$25*$BI58)/Assumptions!$B$7</f>
        <v>9.1333205542433564</v>
      </c>
      <c r="AK58" s="171">
        <f>('General Liability'!BT$25*$BI58)/Assumptions!$B$7</f>
        <v>9.1333205542433564</v>
      </c>
      <c r="AL58" s="171">
        <f>('General Liability'!BU$25*$BI58)/Assumptions!$B$7</f>
        <v>9.1333205542433564</v>
      </c>
      <c r="AM58" s="171">
        <f>('General Liability'!BV$25*$BI58)/Assumptions!$B$7</f>
        <v>9.1333205542433564</v>
      </c>
      <c r="AN58" s="171">
        <f>('General Liability'!BW$25*$BI58)/Assumptions!$B$7</f>
        <v>9.1333205542433564</v>
      </c>
      <c r="AO58" s="171">
        <f>('General Liability'!BX$25*$BI58)/Assumptions!$B$7</f>
        <v>9.1333205542433564</v>
      </c>
      <c r="AP58" s="171">
        <f>('General Liability'!BY$25*$BI58)/Assumptions!$B$7</f>
        <v>9.1333205542433564</v>
      </c>
      <c r="AQ58" s="171">
        <f>('General Liability'!BZ$25*$BI58)/Assumptions!$B$7</f>
        <v>9.1333205542433564</v>
      </c>
      <c r="AR58" s="171">
        <f>('General Liability'!CA$25*$BI58)/Assumptions!$B$7</f>
        <v>9.1333205542433564</v>
      </c>
      <c r="AS58" s="171">
        <f>('General Liability'!CB$25*$BI58)/Assumptions!$B$7</f>
        <v>9.4073201708706566</v>
      </c>
      <c r="AT58" s="171">
        <f>('General Liability'!CC$25*$BI58)/Assumptions!$B$7</f>
        <v>9.4073201708706566</v>
      </c>
      <c r="AU58" s="171">
        <f>('General Liability'!CD$25*$BI58)/Assumptions!$B$7</f>
        <v>9.4073201708706566</v>
      </c>
      <c r="AV58" s="171">
        <f>('General Liability'!CE$25*$BI58)/Assumptions!$B$7</f>
        <v>9.4073201708706566</v>
      </c>
      <c r="AW58" s="171">
        <f>('General Liability'!CF$25*$BI58)/Assumptions!$B$7</f>
        <v>9.4073201708706566</v>
      </c>
      <c r="AX58" s="171">
        <f>('General Liability'!CG$25*$BI58)/Assumptions!$B$7</f>
        <v>9.4073201708706566</v>
      </c>
      <c r="AY58" s="171">
        <f>('General Liability'!CH$25*$BI58)/Assumptions!$B$7</f>
        <v>9.4073201708706566</v>
      </c>
      <c r="AZ58" s="171">
        <f>('General Liability'!CI$25*$BI58)/Assumptions!$B$7</f>
        <v>9.4073201708706566</v>
      </c>
      <c r="BA58" s="171">
        <f>('General Liability'!CJ$25*$BI58)/Assumptions!$B$7</f>
        <v>9.4073201708706566</v>
      </c>
      <c r="BB58" s="171">
        <f>('General Liability'!CK$25*$BI58)/Assumptions!$B$7</f>
        <v>9.4073201708706566</v>
      </c>
      <c r="BC58" s="171">
        <f>('General Liability'!CL$25*$BI58)/Assumptions!$B$7</f>
        <v>9.4073201708706566</v>
      </c>
      <c r="BD58" s="171">
        <f>('General Liability'!CM$25*$BI58)/Assumptions!$B$7</f>
        <v>9.4073201708706566</v>
      </c>
      <c r="BE58" s="171">
        <f>('General Liability'!CN$25*$BI58)/Assumptions!$B$7</f>
        <v>9.6895397759967796</v>
      </c>
      <c r="BF58" s="171">
        <f>('General Liability'!CO$25*$BI58)/Assumptions!$B$7</f>
        <v>9.6895397759967796</v>
      </c>
      <c r="BG58" s="171">
        <f>('General Liability'!CP$25*$BI58)/Assumptions!$B$7</f>
        <v>9.6895397759967796</v>
      </c>
      <c r="BI58" s="174">
        <f>SUMIF(Revenue!$P:$P,'GL - Import (CA)'!$F58,Revenue!$G:$G)</f>
        <v>6.4580806041897765E-4</v>
      </c>
    </row>
    <row r="59" spans="1:61" s="173" customFormat="1" ht="12.75" customHeight="1">
      <c r="A59" s="177" t="s">
        <v>465</v>
      </c>
      <c r="B59" s="178"/>
      <c r="C59" s="170" t="str" cm="1">
        <f t="array" ref="C59">IFERROR(INDEX('Legal Entity'!B:B,MATCH('GL - Import (CA)'!F59,'Legal Entity'!A:A,0),0),0)</f>
        <v>1310 - Corix Utilities Inc.</v>
      </c>
      <c r="D59" s="170" t="str" cm="1">
        <f t="array" ref="D59">IFERROR(INDEX('Legal Entity'!C:C,MATCH(F59,'Legal Entity'!A:A,0),0),0)</f>
        <v>CA</v>
      </c>
      <c r="E59" s="170" t="s">
        <v>631</v>
      </c>
      <c r="F59" s="170" t="s">
        <v>132</v>
      </c>
      <c r="G59" s="170"/>
      <c r="H59" s="171">
        <f>('General Liability'!AQ$25*$BI59)/Assumptions!$B$7</f>
        <v>11.310574350455243</v>
      </c>
      <c r="I59" s="171">
        <f>('General Liability'!AR$25*$BI59)/Assumptions!$B$7</f>
        <v>10.235771430809416</v>
      </c>
      <c r="J59" s="171">
        <f>('General Liability'!AS$25*$BI59)/Assumptions!$B$7</f>
        <v>10.235771430809416</v>
      </c>
      <c r="K59" s="171">
        <f>('General Liability'!AT$25*$BI59)/Assumptions!$B$7</f>
        <v>10.235771430809416</v>
      </c>
      <c r="L59" s="171">
        <f>('General Liability'!AU$25*$BI59)/Assumptions!$B$7</f>
        <v>10.235771430809416</v>
      </c>
      <c r="M59" s="171">
        <f>('General Liability'!AV$25*$BI59)/Assumptions!$B$7</f>
        <v>10.235771430809416</v>
      </c>
      <c r="N59" s="171">
        <f>('General Liability'!AW$25*$BI59)/Assumptions!$B$7</f>
        <v>10.235771430809416</v>
      </c>
      <c r="O59" s="171">
        <f>('General Liability'!AX$25*$BI59)/Assumptions!$B$7</f>
        <v>10.235771430809416</v>
      </c>
      <c r="P59" s="171">
        <f>('General Liability'!AY$25*$BI59)/Assumptions!$B$7</f>
        <v>10.235771430809416</v>
      </c>
      <c r="Q59" s="171">
        <f>('General Liability'!AZ$25*$BI59)/Assumptions!$B$7</f>
        <v>10.235771430809416</v>
      </c>
      <c r="R59" s="171">
        <f>('General Liability'!BA$25*$BI59)/Assumptions!$B$7</f>
        <v>10.235771430809416</v>
      </c>
      <c r="S59" s="171">
        <f>('General Liability'!BB$25*$BI59)/Assumptions!$B$7</f>
        <v>10.235771430809416</v>
      </c>
      <c r="T59" s="171">
        <f>('General Liability'!BC$25*$BI59)/Assumptions!$B$7</f>
        <v>10.235771430809416</v>
      </c>
      <c r="U59" s="171">
        <f>('General Liability'!BD$25*$BI59)/Assumptions!$B$7</f>
        <v>11.003454288120121</v>
      </c>
      <c r="V59" s="171">
        <f>('General Liability'!BE$25*$BI59)/Assumptions!$B$7</f>
        <v>11.003454288120121</v>
      </c>
      <c r="W59" s="171">
        <f>('General Liability'!BF$25*$BI59)/Assumptions!$B$7</f>
        <v>11.003454288120121</v>
      </c>
      <c r="X59" s="171">
        <f>('General Liability'!BG$25*$BI59)/Assumptions!$B$7</f>
        <v>11.003454288120121</v>
      </c>
      <c r="Y59" s="171">
        <f>('General Liability'!BH$25*$BI59)/Assumptions!$B$7</f>
        <v>11.003454288120121</v>
      </c>
      <c r="Z59" s="171">
        <f>('General Liability'!BI$25*$BI59)/Assumptions!$B$7</f>
        <v>11.003454288120121</v>
      </c>
      <c r="AA59" s="171">
        <f>('General Liability'!BJ$25*$BI59)/Assumptions!$B$7</f>
        <v>11.003454288120121</v>
      </c>
      <c r="AB59" s="171">
        <f>('General Liability'!BK$25*$BI59)/Assumptions!$B$7</f>
        <v>11.003454288120121</v>
      </c>
      <c r="AC59" s="171">
        <f>('General Liability'!BL$25*$BI59)/Assumptions!$B$7</f>
        <v>11.003454288120121</v>
      </c>
      <c r="AD59" s="171">
        <f>('General Liability'!BM$25*$BI59)/Assumptions!$B$7</f>
        <v>11.003454288120121</v>
      </c>
      <c r="AE59" s="171">
        <f>('General Liability'!BN$25*$BI59)/Assumptions!$B$7</f>
        <v>11.003454288120121</v>
      </c>
      <c r="AF59" s="171">
        <f>('General Liability'!BO$25*$BI59)/Assumptions!$B$7</f>
        <v>11.003454288120121</v>
      </c>
      <c r="AG59" s="171">
        <f>('General Liability'!BP$25*$BI59)/Assumptions!$B$7</f>
        <v>11.828713359729131</v>
      </c>
      <c r="AH59" s="171">
        <f>('General Liability'!BQ$25*$BI59)/Assumptions!$B$7</f>
        <v>11.828713359729131</v>
      </c>
      <c r="AI59" s="171">
        <f>('General Liability'!BR$25*$BI59)/Assumptions!$B$7</f>
        <v>11.828713359729131</v>
      </c>
      <c r="AJ59" s="171">
        <f>('General Liability'!BS$25*$BI59)/Assumptions!$B$7</f>
        <v>11.828713359729131</v>
      </c>
      <c r="AK59" s="171">
        <f>('General Liability'!BT$25*$BI59)/Assumptions!$B$7</f>
        <v>11.828713359729131</v>
      </c>
      <c r="AL59" s="171">
        <f>('General Liability'!BU$25*$BI59)/Assumptions!$B$7</f>
        <v>11.828713359729131</v>
      </c>
      <c r="AM59" s="171">
        <f>('General Liability'!BV$25*$BI59)/Assumptions!$B$7</f>
        <v>11.828713359729131</v>
      </c>
      <c r="AN59" s="171">
        <f>('General Liability'!BW$25*$BI59)/Assumptions!$B$7</f>
        <v>11.828713359729131</v>
      </c>
      <c r="AO59" s="171">
        <f>('General Liability'!BX$25*$BI59)/Assumptions!$B$7</f>
        <v>11.828713359729131</v>
      </c>
      <c r="AP59" s="171">
        <f>('General Liability'!BY$25*$BI59)/Assumptions!$B$7</f>
        <v>11.828713359729131</v>
      </c>
      <c r="AQ59" s="171">
        <f>('General Liability'!BZ$25*$BI59)/Assumptions!$B$7</f>
        <v>11.828713359729131</v>
      </c>
      <c r="AR59" s="171">
        <f>('General Liability'!CA$25*$BI59)/Assumptions!$B$7</f>
        <v>11.828713359729131</v>
      </c>
      <c r="AS59" s="171">
        <f>('General Liability'!CB$25*$BI59)/Assumptions!$B$7</f>
        <v>12.183574760521003</v>
      </c>
      <c r="AT59" s="171">
        <f>('General Liability'!CC$25*$BI59)/Assumptions!$B$7</f>
        <v>12.183574760521003</v>
      </c>
      <c r="AU59" s="171">
        <f>('General Liability'!CD$25*$BI59)/Assumptions!$B$7</f>
        <v>12.183574760521003</v>
      </c>
      <c r="AV59" s="171">
        <f>('General Liability'!CE$25*$BI59)/Assumptions!$B$7</f>
        <v>12.183574760521003</v>
      </c>
      <c r="AW59" s="171">
        <f>('General Liability'!CF$25*$BI59)/Assumptions!$B$7</f>
        <v>12.183574760521003</v>
      </c>
      <c r="AX59" s="171">
        <f>('General Liability'!CG$25*$BI59)/Assumptions!$B$7</f>
        <v>12.183574760521003</v>
      </c>
      <c r="AY59" s="171">
        <f>('General Liability'!CH$25*$BI59)/Assumptions!$B$7</f>
        <v>12.183574760521003</v>
      </c>
      <c r="AZ59" s="171">
        <f>('General Liability'!CI$25*$BI59)/Assumptions!$B$7</f>
        <v>12.183574760521003</v>
      </c>
      <c r="BA59" s="171">
        <f>('General Liability'!CJ$25*$BI59)/Assumptions!$B$7</f>
        <v>12.183574760521003</v>
      </c>
      <c r="BB59" s="171">
        <f>('General Liability'!CK$25*$BI59)/Assumptions!$B$7</f>
        <v>12.183574760521003</v>
      </c>
      <c r="BC59" s="171">
        <f>('General Liability'!CL$25*$BI59)/Assumptions!$B$7</f>
        <v>12.183574760521003</v>
      </c>
      <c r="BD59" s="171">
        <f>('General Liability'!CM$25*$BI59)/Assumptions!$B$7</f>
        <v>12.183574760521003</v>
      </c>
      <c r="BE59" s="171">
        <f>('General Liability'!CN$25*$BI59)/Assumptions!$B$7</f>
        <v>12.549082003336636</v>
      </c>
      <c r="BF59" s="171">
        <f>('General Liability'!CO$25*$BI59)/Assumptions!$B$7</f>
        <v>12.549082003336636</v>
      </c>
      <c r="BG59" s="171">
        <f>('General Liability'!CP$25*$BI59)/Assumptions!$B$7</f>
        <v>12.549082003336636</v>
      </c>
      <c r="BI59" s="174">
        <f>SUMIF(Revenue!$P:$P,'GL - Import (CA)'!$F59,Revenue!$G:$G)</f>
        <v>8.3639661903135427E-4</v>
      </c>
    </row>
    <row r="60" spans="1:61" s="173" customFormat="1" ht="12.75" customHeight="1">
      <c r="A60" s="177" t="s">
        <v>465</v>
      </c>
      <c r="B60" s="178"/>
      <c r="C60" s="170" t="str" cm="1">
        <f t="array" ref="C60">IFERROR(INDEX('Legal Entity'!B:B,MATCH('GL - Import (CA)'!F60,'Legal Entity'!A:A,0),0),0)</f>
        <v>1310 - Corix Utilities Inc.</v>
      </c>
      <c r="D60" s="170" t="str" cm="1">
        <f t="array" ref="D60">IFERROR(INDEX('Legal Entity'!C:C,MATCH(F60,'Legal Entity'!A:A,0),0),0)</f>
        <v>CA</v>
      </c>
      <c r="E60" s="170" t="s">
        <v>631</v>
      </c>
      <c r="F60" s="170" t="s">
        <v>133</v>
      </c>
      <c r="G60" s="170"/>
      <c r="H60" s="171">
        <f>('General Liability'!AQ$25*$BI60)/Assumptions!$B$7</f>
        <v>12.852213734572455</v>
      </c>
      <c r="I60" s="171">
        <f>('General Liability'!AR$25*$BI60)/Assumptions!$B$7</f>
        <v>11.630914407250964</v>
      </c>
      <c r="J60" s="171">
        <f>('General Liability'!AS$25*$BI60)/Assumptions!$B$7</f>
        <v>11.630914407250964</v>
      </c>
      <c r="K60" s="171">
        <f>('General Liability'!AT$25*$BI60)/Assumptions!$B$7</f>
        <v>11.630914407250964</v>
      </c>
      <c r="L60" s="171">
        <f>('General Liability'!AU$25*$BI60)/Assumptions!$B$7</f>
        <v>11.630914407250964</v>
      </c>
      <c r="M60" s="171">
        <f>('General Liability'!AV$25*$BI60)/Assumptions!$B$7</f>
        <v>11.630914407250964</v>
      </c>
      <c r="N60" s="171">
        <f>('General Liability'!AW$25*$BI60)/Assumptions!$B$7</f>
        <v>11.630914407250964</v>
      </c>
      <c r="O60" s="171">
        <f>('General Liability'!AX$25*$BI60)/Assumptions!$B$7</f>
        <v>11.630914407250964</v>
      </c>
      <c r="P60" s="171">
        <f>('General Liability'!AY$25*$BI60)/Assumptions!$B$7</f>
        <v>11.630914407250964</v>
      </c>
      <c r="Q60" s="171">
        <f>('General Liability'!AZ$25*$BI60)/Assumptions!$B$7</f>
        <v>11.630914407250964</v>
      </c>
      <c r="R60" s="171">
        <f>('General Liability'!BA$25*$BI60)/Assumptions!$B$7</f>
        <v>11.630914407250964</v>
      </c>
      <c r="S60" s="171">
        <f>('General Liability'!BB$25*$BI60)/Assumptions!$B$7</f>
        <v>11.630914407250964</v>
      </c>
      <c r="T60" s="171">
        <f>('General Liability'!BC$25*$BI60)/Assumptions!$B$7</f>
        <v>11.630914407250964</v>
      </c>
      <c r="U60" s="171">
        <f>('General Liability'!BD$25*$BI60)/Assumptions!$B$7</f>
        <v>12.503232987794789</v>
      </c>
      <c r="V60" s="171">
        <f>('General Liability'!BE$25*$BI60)/Assumptions!$B$7</f>
        <v>12.503232987794789</v>
      </c>
      <c r="W60" s="171">
        <f>('General Liability'!BF$25*$BI60)/Assumptions!$B$7</f>
        <v>12.503232987794789</v>
      </c>
      <c r="X60" s="171">
        <f>('General Liability'!BG$25*$BI60)/Assumptions!$B$7</f>
        <v>12.503232987794789</v>
      </c>
      <c r="Y60" s="171">
        <f>('General Liability'!BH$25*$BI60)/Assumptions!$B$7</f>
        <v>12.503232987794789</v>
      </c>
      <c r="Z60" s="171">
        <f>('General Liability'!BI$25*$BI60)/Assumptions!$B$7</f>
        <v>12.503232987794789</v>
      </c>
      <c r="AA60" s="171">
        <f>('General Liability'!BJ$25*$BI60)/Assumptions!$B$7</f>
        <v>12.503232987794789</v>
      </c>
      <c r="AB60" s="171">
        <f>('General Liability'!BK$25*$BI60)/Assumptions!$B$7</f>
        <v>12.503232987794789</v>
      </c>
      <c r="AC60" s="171">
        <f>('General Liability'!BL$25*$BI60)/Assumptions!$B$7</f>
        <v>12.503232987794789</v>
      </c>
      <c r="AD60" s="171">
        <f>('General Liability'!BM$25*$BI60)/Assumptions!$B$7</f>
        <v>12.503232987794789</v>
      </c>
      <c r="AE60" s="171">
        <f>('General Liability'!BN$25*$BI60)/Assumptions!$B$7</f>
        <v>12.503232987794789</v>
      </c>
      <c r="AF60" s="171">
        <f>('General Liability'!BO$25*$BI60)/Assumptions!$B$7</f>
        <v>12.503232987794789</v>
      </c>
      <c r="AG60" s="171">
        <f>('General Liability'!BP$25*$BI60)/Assumptions!$B$7</f>
        <v>13.440975461879397</v>
      </c>
      <c r="AH60" s="171">
        <f>('General Liability'!BQ$25*$BI60)/Assumptions!$B$7</f>
        <v>13.440975461879397</v>
      </c>
      <c r="AI60" s="171">
        <f>('General Liability'!BR$25*$BI60)/Assumptions!$B$7</f>
        <v>13.440975461879397</v>
      </c>
      <c r="AJ60" s="171">
        <f>('General Liability'!BS$25*$BI60)/Assumptions!$B$7</f>
        <v>13.440975461879397</v>
      </c>
      <c r="AK60" s="171">
        <f>('General Liability'!BT$25*$BI60)/Assumptions!$B$7</f>
        <v>13.440975461879397</v>
      </c>
      <c r="AL60" s="171">
        <f>('General Liability'!BU$25*$BI60)/Assumptions!$B$7</f>
        <v>13.440975461879397</v>
      </c>
      <c r="AM60" s="171">
        <f>('General Liability'!BV$25*$BI60)/Assumptions!$B$7</f>
        <v>13.440975461879397</v>
      </c>
      <c r="AN60" s="171">
        <f>('General Liability'!BW$25*$BI60)/Assumptions!$B$7</f>
        <v>13.440975461879397</v>
      </c>
      <c r="AO60" s="171">
        <f>('General Liability'!BX$25*$BI60)/Assumptions!$B$7</f>
        <v>13.440975461879397</v>
      </c>
      <c r="AP60" s="171">
        <f>('General Liability'!BY$25*$BI60)/Assumptions!$B$7</f>
        <v>13.440975461879397</v>
      </c>
      <c r="AQ60" s="171">
        <f>('General Liability'!BZ$25*$BI60)/Assumptions!$B$7</f>
        <v>13.440975461879397</v>
      </c>
      <c r="AR60" s="171">
        <f>('General Liability'!CA$25*$BI60)/Assumptions!$B$7</f>
        <v>13.440975461879397</v>
      </c>
      <c r="AS60" s="171">
        <f>('General Liability'!CB$25*$BI60)/Assumptions!$B$7</f>
        <v>13.844204725735777</v>
      </c>
      <c r="AT60" s="171">
        <f>('General Liability'!CC$25*$BI60)/Assumptions!$B$7</f>
        <v>13.844204725735777</v>
      </c>
      <c r="AU60" s="171">
        <f>('General Liability'!CD$25*$BI60)/Assumptions!$B$7</f>
        <v>13.844204725735777</v>
      </c>
      <c r="AV60" s="171">
        <f>('General Liability'!CE$25*$BI60)/Assumptions!$B$7</f>
        <v>13.844204725735777</v>
      </c>
      <c r="AW60" s="171">
        <f>('General Liability'!CF$25*$BI60)/Assumptions!$B$7</f>
        <v>13.844204725735777</v>
      </c>
      <c r="AX60" s="171">
        <f>('General Liability'!CG$25*$BI60)/Assumptions!$B$7</f>
        <v>13.844204725735777</v>
      </c>
      <c r="AY60" s="171">
        <f>('General Liability'!CH$25*$BI60)/Assumptions!$B$7</f>
        <v>13.844204725735777</v>
      </c>
      <c r="AZ60" s="171">
        <f>('General Liability'!CI$25*$BI60)/Assumptions!$B$7</f>
        <v>13.844204725735777</v>
      </c>
      <c r="BA60" s="171">
        <f>('General Liability'!CJ$25*$BI60)/Assumptions!$B$7</f>
        <v>13.844204725735777</v>
      </c>
      <c r="BB60" s="171">
        <f>('General Liability'!CK$25*$BI60)/Assumptions!$B$7</f>
        <v>13.844204725735777</v>
      </c>
      <c r="BC60" s="171">
        <f>('General Liability'!CL$25*$BI60)/Assumptions!$B$7</f>
        <v>13.844204725735777</v>
      </c>
      <c r="BD60" s="171">
        <f>('General Liability'!CM$25*$BI60)/Assumptions!$B$7</f>
        <v>13.844204725735777</v>
      </c>
      <c r="BE60" s="171">
        <f>('General Liability'!CN$25*$BI60)/Assumptions!$B$7</f>
        <v>14.259530867507854</v>
      </c>
      <c r="BF60" s="171">
        <f>('General Liability'!CO$25*$BI60)/Assumptions!$B$7</f>
        <v>14.259530867507854</v>
      </c>
      <c r="BG60" s="171">
        <f>('General Liability'!CP$25*$BI60)/Assumptions!$B$7</f>
        <v>14.259530867507854</v>
      </c>
      <c r="BI60" s="174">
        <f>SUMIF(Revenue!$P:$P,'GL - Import (CA)'!$F60,Revenue!$G:$G)</f>
        <v>9.5039807719685555E-4</v>
      </c>
    </row>
    <row r="61" spans="1:61" s="173" customFormat="1" ht="12.75" customHeight="1">
      <c r="A61" s="177" t="s">
        <v>465</v>
      </c>
      <c r="B61" s="178"/>
      <c r="C61" s="170" t="str" cm="1">
        <f t="array" ref="C61">IFERROR(INDEX('Legal Entity'!B:B,MATCH('GL - Import (CA)'!F61,'Legal Entity'!A:A,0),0),0)</f>
        <v>1310 - Corix Utilities Inc.</v>
      </c>
      <c r="D61" s="170" t="str" cm="1">
        <f t="array" ref="D61">IFERROR(INDEX('Legal Entity'!C:C,MATCH(F61,'Legal Entity'!A:A,0),0),0)</f>
        <v>CA</v>
      </c>
      <c r="E61" s="170" t="s">
        <v>631</v>
      </c>
      <c r="F61" s="170" t="s">
        <v>110</v>
      </c>
      <c r="G61" s="170"/>
      <c r="H61" s="171">
        <f>('General Liability'!AQ$25*$BI61)/Assumptions!$B$7</f>
        <v>66.065923311655297</v>
      </c>
      <c r="I61" s="171">
        <f>('General Liability'!AR$25*$BI61)/Assumptions!$B$7</f>
        <v>59.78791787494584</v>
      </c>
      <c r="J61" s="171">
        <f>('General Liability'!AS$25*$BI61)/Assumptions!$B$7</f>
        <v>59.78791787494584</v>
      </c>
      <c r="K61" s="171">
        <f>('General Liability'!AT$25*$BI61)/Assumptions!$B$7</f>
        <v>59.78791787494584</v>
      </c>
      <c r="L61" s="171">
        <f>('General Liability'!AU$25*$BI61)/Assumptions!$B$7</f>
        <v>59.78791787494584</v>
      </c>
      <c r="M61" s="171">
        <f>('General Liability'!AV$25*$BI61)/Assumptions!$B$7</f>
        <v>59.78791787494584</v>
      </c>
      <c r="N61" s="171">
        <f>('General Liability'!AW$25*$BI61)/Assumptions!$B$7</f>
        <v>59.78791787494584</v>
      </c>
      <c r="O61" s="171">
        <f>('General Liability'!AX$25*$BI61)/Assumptions!$B$7</f>
        <v>59.78791787494584</v>
      </c>
      <c r="P61" s="171">
        <f>('General Liability'!AY$25*$BI61)/Assumptions!$B$7</f>
        <v>59.78791787494584</v>
      </c>
      <c r="Q61" s="171">
        <f>('General Liability'!AZ$25*$BI61)/Assumptions!$B$7</f>
        <v>59.78791787494584</v>
      </c>
      <c r="R61" s="171">
        <f>('General Liability'!BA$25*$BI61)/Assumptions!$B$7</f>
        <v>59.78791787494584</v>
      </c>
      <c r="S61" s="171">
        <f>('General Liability'!BB$25*$BI61)/Assumptions!$B$7</f>
        <v>59.78791787494584</v>
      </c>
      <c r="T61" s="171">
        <f>('General Liability'!BC$25*$BI61)/Assumptions!$B$7</f>
        <v>59.78791787494584</v>
      </c>
      <c r="U61" s="171">
        <f>('General Liability'!BD$25*$BI61)/Assumptions!$B$7</f>
        <v>64.272011715566777</v>
      </c>
      <c r="V61" s="171">
        <f>('General Liability'!BE$25*$BI61)/Assumptions!$B$7</f>
        <v>64.272011715566777</v>
      </c>
      <c r="W61" s="171">
        <f>('General Liability'!BF$25*$BI61)/Assumptions!$B$7</f>
        <v>64.272011715566777</v>
      </c>
      <c r="X61" s="171">
        <f>('General Liability'!BG$25*$BI61)/Assumptions!$B$7</f>
        <v>64.272011715566777</v>
      </c>
      <c r="Y61" s="171">
        <f>('General Liability'!BH$25*$BI61)/Assumptions!$B$7</f>
        <v>64.272011715566777</v>
      </c>
      <c r="Z61" s="171">
        <f>('General Liability'!BI$25*$BI61)/Assumptions!$B$7</f>
        <v>64.272011715566777</v>
      </c>
      <c r="AA61" s="171">
        <f>('General Liability'!BJ$25*$BI61)/Assumptions!$B$7</f>
        <v>64.272011715566777</v>
      </c>
      <c r="AB61" s="171">
        <f>('General Liability'!BK$25*$BI61)/Assumptions!$B$7</f>
        <v>64.272011715566777</v>
      </c>
      <c r="AC61" s="171">
        <f>('General Liability'!BL$25*$BI61)/Assumptions!$B$7</f>
        <v>64.272011715566777</v>
      </c>
      <c r="AD61" s="171">
        <f>('General Liability'!BM$25*$BI61)/Assumptions!$B$7</f>
        <v>64.272011715566777</v>
      </c>
      <c r="AE61" s="171">
        <f>('General Liability'!BN$25*$BI61)/Assumptions!$B$7</f>
        <v>64.272011715566777</v>
      </c>
      <c r="AF61" s="171">
        <f>('General Liability'!BO$25*$BI61)/Assumptions!$B$7</f>
        <v>64.272011715566777</v>
      </c>
      <c r="AG61" s="171">
        <f>('General Liability'!BP$25*$BI61)/Assumptions!$B$7</f>
        <v>69.09241259423429</v>
      </c>
      <c r="AH61" s="171">
        <f>('General Liability'!BQ$25*$BI61)/Assumptions!$B$7</f>
        <v>69.09241259423429</v>
      </c>
      <c r="AI61" s="171">
        <f>('General Liability'!BR$25*$BI61)/Assumptions!$B$7</f>
        <v>69.09241259423429</v>
      </c>
      <c r="AJ61" s="171">
        <f>('General Liability'!BS$25*$BI61)/Assumptions!$B$7</f>
        <v>69.09241259423429</v>
      </c>
      <c r="AK61" s="171">
        <f>('General Liability'!BT$25*$BI61)/Assumptions!$B$7</f>
        <v>69.09241259423429</v>
      </c>
      <c r="AL61" s="171">
        <f>('General Liability'!BU$25*$BI61)/Assumptions!$B$7</f>
        <v>69.09241259423429</v>
      </c>
      <c r="AM61" s="171">
        <f>('General Liability'!BV$25*$BI61)/Assumptions!$B$7</f>
        <v>69.09241259423429</v>
      </c>
      <c r="AN61" s="171">
        <f>('General Liability'!BW$25*$BI61)/Assumptions!$B$7</f>
        <v>69.09241259423429</v>
      </c>
      <c r="AO61" s="171">
        <f>('General Liability'!BX$25*$BI61)/Assumptions!$B$7</f>
        <v>69.09241259423429</v>
      </c>
      <c r="AP61" s="171">
        <f>('General Liability'!BY$25*$BI61)/Assumptions!$B$7</f>
        <v>69.09241259423429</v>
      </c>
      <c r="AQ61" s="171">
        <f>('General Liability'!BZ$25*$BI61)/Assumptions!$B$7</f>
        <v>69.09241259423429</v>
      </c>
      <c r="AR61" s="171">
        <f>('General Liability'!CA$25*$BI61)/Assumptions!$B$7</f>
        <v>69.09241259423429</v>
      </c>
      <c r="AS61" s="171">
        <f>('General Liability'!CB$25*$BI61)/Assumptions!$B$7</f>
        <v>71.165184972061311</v>
      </c>
      <c r="AT61" s="171">
        <f>('General Liability'!CC$25*$BI61)/Assumptions!$B$7</f>
        <v>71.165184972061311</v>
      </c>
      <c r="AU61" s="171">
        <f>('General Liability'!CD$25*$BI61)/Assumptions!$B$7</f>
        <v>71.165184972061311</v>
      </c>
      <c r="AV61" s="171">
        <f>('General Liability'!CE$25*$BI61)/Assumptions!$B$7</f>
        <v>71.165184972061311</v>
      </c>
      <c r="AW61" s="171">
        <f>('General Liability'!CF$25*$BI61)/Assumptions!$B$7</f>
        <v>71.165184972061311</v>
      </c>
      <c r="AX61" s="171">
        <f>('General Liability'!CG$25*$BI61)/Assumptions!$B$7</f>
        <v>71.165184972061311</v>
      </c>
      <c r="AY61" s="171">
        <f>('General Liability'!CH$25*$BI61)/Assumptions!$B$7</f>
        <v>71.165184972061311</v>
      </c>
      <c r="AZ61" s="171">
        <f>('General Liability'!CI$25*$BI61)/Assumptions!$B$7</f>
        <v>71.165184972061311</v>
      </c>
      <c r="BA61" s="171">
        <f>('General Liability'!CJ$25*$BI61)/Assumptions!$B$7</f>
        <v>71.165184972061311</v>
      </c>
      <c r="BB61" s="171">
        <f>('General Liability'!CK$25*$BI61)/Assumptions!$B$7</f>
        <v>71.165184972061311</v>
      </c>
      <c r="BC61" s="171">
        <f>('General Liability'!CL$25*$BI61)/Assumptions!$B$7</f>
        <v>71.165184972061311</v>
      </c>
      <c r="BD61" s="171">
        <f>('General Liability'!CM$25*$BI61)/Assumptions!$B$7</f>
        <v>71.165184972061311</v>
      </c>
      <c r="BE61" s="171">
        <f>('General Liability'!CN$25*$BI61)/Assumptions!$B$7</f>
        <v>73.300140521223156</v>
      </c>
      <c r="BF61" s="171">
        <f>('General Liability'!CO$25*$BI61)/Assumptions!$B$7</f>
        <v>73.300140521223156</v>
      </c>
      <c r="BG61" s="171">
        <f>('General Liability'!CP$25*$BI61)/Assumptions!$B$7</f>
        <v>73.300140521223156</v>
      </c>
      <c r="BI61" s="174">
        <f>SUMIF(Revenue!$P:$P,'GL - Import (CA)'!$F61,Revenue!$G:$G)</f>
        <v>4.8854561385584406E-3</v>
      </c>
    </row>
    <row r="62" spans="1:61" s="173" customFormat="1" ht="12.75" customHeight="1">
      <c r="A62" s="177" t="s">
        <v>465</v>
      </c>
      <c r="B62" s="178"/>
      <c r="C62" s="170" t="str" cm="1">
        <f t="array" ref="C62">IFERROR(INDEX('Legal Entity'!B:B,MATCH('GL - Import (CA)'!F62,'Legal Entity'!A:A,0),0),0)</f>
        <v>1310 - Corix Utilities Inc.</v>
      </c>
      <c r="D62" s="170" t="str" cm="1">
        <f t="array" ref="D62">IFERROR(INDEX('Legal Entity'!C:C,MATCH(F62,'Legal Entity'!A:A,0),0),0)</f>
        <v>CA</v>
      </c>
      <c r="E62" s="170" t="s">
        <v>631</v>
      </c>
      <c r="F62" s="170" t="s">
        <v>100</v>
      </c>
      <c r="G62" s="170"/>
      <c r="H62" s="171">
        <f>('General Liability'!AQ$25*$BI62)/Assumptions!$B$7</f>
        <v>0</v>
      </c>
      <c r="I62" s="171">
        <f>('General Liability'!AR$25*$BI62)/Assumptions!$B$7</f>
        <v>0</v>
      </c>
      <c r="J62" s="171">
        <f>('General Liability'!AS$25*$BI62)/Assumptions!$B$7</f>
        <v>0</v>
      </c>
      <c r="K62" s="171">
        <f>('General Liability'!AT$25*$BI62)/Assumptions!$B$7</f>
        <v>0</v>
      </c>
      <c r="L62" s="171">
        <f>('General Liability'!AU$25*$BI62)/Assumptions!$B$7</f>
        <v>0</v>
      </c>
      <c r="M62" s="171">
        <f>('General Liability'!AV$25*$BI62)/Assumptions!$B$7</f>
        <v>0</v>
      </c>
      <c r="N62" s="171">
        <f>('General Liability'!AW$25*$BI62)/Assumptions!$B$7</f>
        <v>0</v>
      </c>
      <c r="O62" s="171">
        <f>('General Liability'!AX$25*$BI62)/Assumptions!$B$7</f>
        <v>0</v>
      </c>
      <c r="P62" s="171">
        <f>('General Liability'!AY$25*$BI62)/Assumptions!$B$7</f>
        <v>0</v>
      </c>
      <c r="Q62" s="171">
        <f>('General Liability'!AZ$25*$BI62)/Assumptions!$B$7</f>
        <v>0</v>
      </c>
      <c r="R62" s="171">
        <f>('General Liability'!BA$25*$BI62)/Assumptions!$B$7</f>
        <v>0</v>
      </c>
      <c r="S62" s="171">
        <f>('General Liability'!BB$25*$BI62)/Assumptions!$B$7</f>
        <v>0</v>
      </c>
      <c r="T62" s="171">
        <f>('General Liability'!BC$25*$BI62)/Assumptions!$B$7</f>
        <v>0</v>
      </c>
      <c r="U62" s="171">
        <f>('General Liability'!BD$25*$BI62)/Assumptions!$B$7</f>
        <v>0</v>
      </c>
      <c r="V62" s="171">
        <f>('General Liability'!BE$25*$BI62)/Assumptions!$B$7</f>
        <v>0</v>
      </c>
      <c r="W62" s="171">
        <f>('General Liability'!BF$25*$BI62)/Assumptions!$B$7</f>
        <v>0</v>
      </c>
      <c r="X62" s="171">
        <f>('General Liability'!BG$25*$BI62)/Assumptions!$B$7</f>
        <v>0</v>
      </c>
      <c r="Y62" s="171">
        <f>('General Liability'!BH$25*$BI62)/Assumptions!$B$7</f>
        <v>0</v>
      </c>
      <c r="Z62" s="171">
        <f>('General Liability'!BI$25*$BI62)/Assumptions!$B$7</f>
        <v>0</v>
      </c>
      <c r="AA62" s="171">
        <f>('General Liability'!BJ$25*$BI62)/Assumptions!$B$7</f>
        <v>0</v>
      </c>
      <c r="AB62" s="171">
        <f>('General Liability'!BK$25*$BI62)/Assumptions!$B$7</f>
        <v>0</v>
      </c>
      <c r="AC62" s="171">
        <f>('General Liability'!BL$25*$BI62)/Assumptions!$B$7</f>
        <v>0</v>
      </c>
      <c r="AD62" s="171">
        <f>('General Liability'!BM$25*$BI62)/Assumptions!$B$7</f>
        <v>0</v>
      </c>
      <c r="AE62" s="171">
        <f>('General Liability'!BN$25*$BI62)/Assumptions!$B$7</f>
        <v>0</v>
      </c>
      <c r="AF62" s="171">
        <f>('General Liability'!BO$25*$BI62)/Assumptions!$B$7</f>
        <v>0</v>
      </c>
      <c r="AG62" s="171">
        <f>('General Liability'!BP$25*$BI62)/Assumptions!$B$7</f>
        <v>0</v>
      </c>
      <c r="AH62" s="171">
        <f>('General Liability'!BQ$25*$BI62)/Assumptions!$B$7</f>
        <v>0</v>
      </c>
      <c r="AI62" s="171">
        <f>('General Liability'!BR$25*$BI62)/Assumptions!$B$7</f>
        <v>0</v>
      </c>
      <c r="AJ62" s="171">
        <f>('General Liability'!BS$25*$BI62)/Assumptions!$B$7</f>
        <v>0</v>
      </c>
      <c r="AK62" s="171">
        <f>('General Liability'!BT$25*$BI62)/Assumptions!$B$7</f>
        <v>0</v>
      </c>
      <c r="AL62" s="171">
        <f>('General Liability'!BU$25*$BI62)/Assumptions!$B$7</f>
        <v>0</v>
      </c>
      <c r="AM62" s="171">
        <f>('General Liability'!BV$25*$BI62)/Assumptions!$B$7</f>
        <v>0</v>
      </c>
      <c r="AN62" s="171">
        <f>('General Liability'!BW$25*$BI62)/Assumptions!$B$7</f>
        <v>0</v>
      </c>
      <c r="AO62" s="171">
        <f>('General Liability'!BX$25*$BI62)/Assumptions!$B$7</f>
        <v>0</v>
      </c>
      <c r="AP62" s="171">
        <f>('General Liability'!BY$25*$BI62)/Assumptions!$B$7</f>
        <v>0</v>
      </c>
      <c r="AQ62" s="171">
        <f>('General Liability'!BZ$25*$BI62)/Assumptions!$B$7</f>
        <v>0</v>
      </c>
      <c r="AR62" s="171">
        <f>('General Liability'!CA$25*$BI62)/Assumptions!$B$7</f>
        <v>0</v>
      </c>
      <c r="AS62" s="171">
        <f>('General Liability'!CB$25*$BI62)/Assumptions!$B$7</f>
        <v>0</v>
      </c>
      <c r="AT62" s="171">
        <f>('General Liability'!CC$25*$BI62)/Assumptions!$B$7</f>
        <v>0</v>
      </c>
      <c r="AU62" s="171">
        <f>('General Liability'!CD$25*$BI62)/Assumptions!$B$7</f>
        <v>0</v>
      </c>
      <c r="AV62" s="171">
        <f>('General Liability'!CE$25*$BI62)/Assumptions!$B$7</f>
        <v>0</v>
      </c>
      <c r="AW62" s="171">
        <f>('General Liability'!CF$25*$BI62)/Assumptions!$B$7</f>
        <v>0</v>
      </c>
      <c r="AX62" s="171">
        <f>('General Liability'!CG$25*$BI62)/Assumptions!$B$7</f>
        <v>0</v>
      </c>
      <c r="AY62" s="171">
        <f>('General Liability'!CH$25*$BI62)/Assumptions!$B$7</f>
        <v>0</v>
      </c>
      <c r="AZ62" s="171">
        <f>('General Liability'!CI$25*$BI62)/Assumptions!$B$7</f>
        <v>0</v>
      </c>
      <c r="BA62" s="171">
        <f>('General Liability'!CJ$25*$BI62)/Assumptions!$B$7</f>
        <v>0</v>
      </c>
      <c r="BB62" s="171">
        <f>('General Liability'!CK$25*$BI62)/Assumptions!$B$7</f>
        <v>0</v>
      </c>
      <c r="BC62" s="171">
        <f>('General Liability'!CL$25*$BI62)/Assumptions!$B$7</f>
        <v>0</v>
      </c>
      <c r="BD62" s="171">
        <f>('General Liability'!CM$25*$BI62)/Assumptions!$B$7</f>
        <v>0</v>
      </c>
      <c r="BE62" s="171">
        <f>('General Liability'!CN$25*$BI62)/Assumptions!$B$7</f>
        <v>0</v>
      </c>
      <c r="BF62" s="171">
        <f>('General Liability'!CO$25*$BI62)/Assumptions!$B$7</f>
        <v>0</v>
      </c>
      <c r="BG62" s="171">
        <f>('General Liability'!CP$25*$BI62)/Assumptions!$B$7</f>
        <v>0</v>
      </c>
      <c r="BI62" s="174">
        <f>SUMIF(Revenue!$P:$P,'GL - Import (CA)'!$F62,Revenue!$G:$G)</f>
        <v>0</v>
      </c>
    </row>
    <row r="63" spans="1:61" s="173" customFormat="1" ht="12.75" customHeight="1">
      <c r="A63" s="177" t="s">
        <v>465</v>
      </c>
      <c r="B63" s="178"/>
      <c r="C63" s="170" t="str" cm="1">
        <f t="array" ref="C63">IFERROR(INDEX('Legal Entity'!B:B,MATCH('GL - Import (CA)'!F63,'Legal Entity'!A:A,0),0),0)</f>
        <v>1345 - Corix Water Services Inc.</v>
      </c>
      <c r="D63" s="170" t="str" cm="1">
        <f t="array" ref="D63">IFERROR(INDEX('Legal Entity'!C:C,MATCH(F63,'Legal Entity'!A:A,0),0),0)</f>
        <v>CA</v>
      </c>
      <c r="E63" s="170" t="s">
        <v>631</v>
      </c>
      <c r="F63" s="170" t="s">
        <v>174</v>
      </c>
      <c r="G63" s="170"/>
      <c r="H63" s="171">
        <f>('General Liability'!AQ$25*$BI63)/Assumptions!$B$7</f>
        <v>813.93741306317509</v>
      </c>
      <c r="I63" s="171">
        <f>('General Liability'!AR$25*$BI63)/Assumptions!$B$7</f>
        <v>736.59188834770725</v>
      </c>
      <c r="J63" s="171">
        <f>('General Liability'!AS$25*$BI63)/Assumptions!$B$7</f>
        <v>736.59188834770725</v>
      </c>
      <c r="K63" s="171">
        <f>('General Liability'!AT$25*$BI63)/Assumptions!$B$7</f>
        <v>736.59188834770725</v>
      </c>
      <c r="L63" s="171">
        <f>('General Liability'!AU$25*$BI63)/Assumptions!$B$7</f>
        <v>736.59188834770725</v>
      </c>
      <c r="M63" s="171">
        <f>('General Liability'!AV$25*$BI63)/Assumptions!$B$7</f>
        <v>736.59188834770725</v>
      </c>
      <c r="N63" s="171">
        <f>('General Liability'!AW$25*$BI63)/Assumptions!$B$7</f>
        <v>736.59188834770725</v>
      </c>
      <c r="O63" s="171">
        <f>('General Liability'!AX$25*$BI63)/Assumptions!$B$7</f>
        <v>736.59188834770725</v>
      </c>
      <c r="P63" s="171">
        <f>('General Liability'!AY$25*$BI63)/Assumptions!$B$7</f>
        <v>736.59188834770725</v>
      </c>
      <c r="Q63" s="171">
        <f>('General Liability'!AZ$25*$BI63)/Assumptions!$B$7</f>
        <v>736.59188834770725</v>
      </c>
      <c r="R63" s="171">
        <f>('General Liability'!BA$25*$BI63)/Assumptions!$B$7</f>
        <v>736.59188834770725</v>
      </c>
      <c r="S63" s="171">
        <f>('General Liability'!BB$25*$BI63)/Assumptions!$B$7</f>
        <v>736.59188834770725</v>
      </c>
      <c r="T63" s="171">
        <f>('General Liability'!BC$25*$BI63)/Assumptions!$B$7</f>
        <v>736.59188834770725</v>
      </c>
      <c r="U63" s="171">
        <f>('General Liability'!BD$25*$BI63)/Assumptions!$B$7</f>
        <v>791.83627997378539</v>
      </c>
      <c r="V63" s="171">
        <f>('General Liability'!BE$25*$BI63)/Assumptions!$B$7</f>
        <v>791.83627997378539</v>
      </c>
      <c r="W63" s="171">
        <f>('General Liability'!BF$25*$BI63)/Assumptions!$B$7</f>
        <v>791.83627997378539</v>
      </c>
      <c r="X63" s="171">
        <f>('General Liability'!BG$25*$BI63)/Assumptions!$B$7</f>
        <v>791.83627997378539</v>
      </c>
      <c r="Y63" s="171">
        <f>('General Liability'!BH$25*$BI63)/Assumptions!$B$7</f>
        <v>791.83627997378539</v>
      </c>
      <c r="Z63" s="171">
        <f>('General Liability'!BI$25*$BI63)/Assumptions!$B$7</f>
        <v>791.83627997378539</v>
      </c>
      <c r="AA63" s="171">
        <f>('General Liability'!BJ$25*$BI63)/Assumptions!$B$7</f>
        <v>791.83627997378539</v>
      </c>
      <c r="AB63" s="171">
        <f>('General Liability'!BK$25*$BI63)/Assumptions!$B$7</f>
        <v>791.83627997378539</v>
      </c>
      <c r="AC63" s="171">
        <f>('General Liability'!BL$25*$BI63)/Assumptions!$B$7</f>
        <v>791.83627997378539</v>
      </c>
      <c r="AD63" s="171">
        <f>('General Liability'!BM$25*$BI63)/Assumptions!$B$7</f>
        <v>791.83627997378539</v>
      </c>
      <c r="AE63" s="171">
        <f>('General Liability'!BN$25*$BI63)/Assumptions!$B$7</f>
        <v>791.83627997378539</v>
      </c>
      <c r="AF63" s="171">
        <f>('General Liability'!BO$25*$BI63)/Assumptions!$B$7</f>
        <v>791.83627997378539</v>
      </c>
      <c r="AG63" s="171">
        <f>('General Liability'!BP$25*$BI63)/Assumptions!$B$7</f>
        <v>851.22400097181912</v>
      </c>
      <c r="AH63" s="171">
        <f>('General Liability'!BQ$25*$BI63)/Assumptions!$B$7</f>
        <v>851.22400097181912</v>
      </c>
      <c r="AI63" s="171">
        <f>('General Liability'!BR$25*$BI63)/Assumptions!$B$7</f>
        <v>851.22400097181912</v>
      </c>
      <c r="AJ63" s="171">
        <f>('General Liability'!BS$25*$BI63)/Assumptions!$B$7</f>
        <v>851.22400097181912</v>
      </c>
      <c r="AK63" s="171">
        <f>('General Liability'!BT$25*$BI63)/Assumptions!$B$7</f>
        <v>851.22400097181912</v>
      </c>
      <c r="AL63" s="171">
        <f>('General Liability'!BU$25*$BI63)/Assumptions!$B$7</f>
        <v>851.22400097181912</v>
      </c>
      <c r="AM63" s="171">
        <f>('General Liability'!BV$25*$BI63)/Assumptions!$B$7</f>
        <v>851.22400097181912</v>
      </c>
      <c r="AN63" s="171">
        <f>('General Liability'!BW$25*$BI63)/Assumptions!$B$7</f>
        <v>851.22400097181912</v>
      </c>
      <c r="AO63" s="171">
        <f>('General Liability'!BX$25*$BI63)/Assumptions!$B$7</f>
        <v>851.22400097181912</v>
      </c>
      <c r="AP63" s="171">
        <f>('General Liability'!BY$25*$BI63)/Assumptions!$B$7</f>
        <v>851.22400097181912</v>
      </c>
      <c r="AQ63" s="171">
        <f>('General Liability'!BZ$25*$BI63)/Assumptions!$B$7</f>
        <v>851.22400097181912</v>
      </c>
      <c r="AR63" s="171">
        <f>('General Liability'!CA$25*$BI63)/Assumptions!$B$7</f>
        <v>851.22400097181912</v>
      </c>
      <c r="AS63" s="171">
        <f>('General Liability'!CB$25*$BI63)/Assumptions!$B$7</f>
        <v>876.7607210009736</v>
      </c>
      <c r="AT63" s="171">
        <f>('General Liability'!CC$25*$BI63)/Assumptions!$B$7</f>
        <v>876.7607210009736</v>
      </c>
      <c r="AU63" s="171">
        <f>('General Liability'!CD$25*$BI63)/Assumptions!$B$7</f>
        <v>876.7607210009736</v>
      </c>
      <c r="AV63" s="171">
        <f>('General Liability'!CE$25*$BI63)/Assumptions!$B$7</f>
        <v>876.7607210009736</v>
      </c>
      <c r="AW63" s="171">
        <f>('General Liability'!CF$25*$BI63)/Assumptions!$B$7</f>
        <v>876.7607210009736</v>
      </c>
      <c r="AX63" s="171">
        <f>('General Liability'!CG$25*$BI63)/Assumptions!$B$7</f>
        <v>876.7607210009736</v>
      </c>
      <c r="AY63" s="171">
        <f>('General Liability'!CH$25*$BI63)/Assumptions!$B$7</f>
        <v>876.7607210009736</v>
      </c>
      <c r="AZ63" s="171">
        <f>('General Liability'!CI$25*$BI63)/Assumptions!$B$7</f>
        <v>876.7607210009736</v>
      </c>
      <c r="BA63" s="171">
        <f>('General Liability'!CJ$25*$BI63)/Assumptions!$B$7</f>
        <v>876.7607210009736</v>
      </c>
      <c r="BB63" s="171">
        <f>('General Liability'!CK$25*$BI63)/Assumptions!$B$7</f>
        <v>876.7607210009736</v>
      </c>
      <c r="BC63" s="171">
        <f>('General Liability'!CL$25*$BI63)/Assumptions!$B$7</f>
        <v>876.7607210009736</v>
      </c>
      <c r="BD63" s="171">
        <f>('General Liability'!CM$25*$BI63)/Assumptions!$B$7</f>
        <v>876.7607210009736</v>
      </c>
      <c r="BE63" s="171">
        <f>('General Liability'!CN$25*$BI63)/Assumptions!$B$7</f>
        <v>903.06354263100309</v>
      </c>
      <c r="BF63" s="171">
        <f>('General Liability'!CO$25*$BI63)/Assumptions!$B$7</f>
        <v>903.06354263100309</v>
      </c>
      <c r="BG63" s="171">
        <f>('General Liability'!CP$25*$BI63)/Assumptions!$B$7</f>
        <v>903.06354263100309</v>
      </c>
      <c r="BI63" s="174">
        <f>SUMIF(Revenue!$P:$P,'GL - Import (CA)'!$F63,Revenue!$G:$G)</f>
        <v>6.0189206957625967E-2</v>
      </c>
    </row>
    <row r="64" spans="1:61" s="173" customFormat="1" ht="12.75" customHeight="1">
      <c r="A64" s="177" t="s">
        <v>465</v>
      </c>
      <c r="B64" s="178"/>
      <c r="C64" s="170" t="str" cm="1">
        <f t="array" ref="C64">IFERROR(INDEX('Legal Entity'!B:B,MATCH('GL - Import (CA)'!F64,'Legal Entity'!A:A,0),0),0)</f>
        <v>1345 - Corix Water Services Inc.</v>
      </c>
      <c r="D64" s="170" t="str" cm="1">
        <f t="array" ref="D64">IFERROR(INDEX('Legal Entity'!C:C,MATCH(F64,'Legal Entity'!A:A,0),0),0)</f>
        <v>CA</v>
      </c>
      <c r="E64" s="170" t="s">
        <v>631</v>
      </c>
      <c r="F64" s="170" t="s">
        <v>172</v>
      </c>
      <c r="G64" s="170"/>
      <c r="H64" s="171">
        <f>('General Liability'!AQ$25*$BI64)/Assumptions!$B$7</f>
        <v>0</v>
      </c>
      <c r="I64" s="171">
        <f>('General Liability'!AR$25*$BI64)/Assumptions!$B$7</f>
        <v>0</v>
      </c>
      <c r="J64" s="171">
        <f>('General Liability'!AS$25*$BI64)/Assumptions!$B$7</f>
        <v>0</v>
      </c>
      <c r="K64" s="171">
        <f>('General Liability'!AT$25*$BI64)/Assumptions!$B$7</f>
        <v>0</v>
      </c>
      <c r="L64" s="171">
        <f>('General Liability'!AU$25*$BI64)/Assumptions!$B$7</f>
        <v>0</v>
      </c>
      <c r="M64" s="171">
        <f>('General Liability'!AV$25*$BI64)/Assumptions!$B$7</f>
        <v>0</v>
      </c>
      <c r="N64" s="171">
        <f>('General Liability'!AW$25*$BI64)/Assumptions!$B$7</f>
        <v>0</v>
      </c>
      <c r="O64" s="171">
        <f>('General Liability'!AX$25*$BI64)/Assumptions!$B$7</f>
        <v>0</v>
      </c>
      <c r="P64" s="171">
        <f>('General Liability'!AY$25*$BI64)/Assumptions!$B$7</f>
        <v>0</v>
      </c>
      <c r="Q64" s="171">
        <f>('General Liability'!AZ$25*$BI64)/Assumptions!$B$7</f>
        <v>0</v>
      </c>
      <c r="R64" s="171">
        <f>('General Liability'!BA$25*$BI64)/Assumptions!$B$7</f>
        <v>0</v>
      </c>
      <c r="S64" s="171">
        <f>('General Liability'!BB$25*$BI64)/Assumptions!$B$7</f>
        <v>0</v>
      </c>
      <c r="T64" s="171">
        <f>('General Liability'!BC$25*$BI64)/Assumptions!$B$7</f>
        <v>0</v>
      </c>
      <c r="U64" s="171">
        <f>('General Liability'!BD$25*$BI64)/Assumptions!$B$7</f>
        <v>0</v>
      </c>
      <c r="V64" s="171">
        <f>('General Liability'!BE$25*$BI64)/Assumptions!$B$7</f>
        <v>0</v>
      </c>
      <c r="W64" s="171">
        <f>('General Liability'!BF$25*$BI64)/Assumptions!$B$7</f>
        <v>0</v>
      </c>
      <c r="X64" s="171">
        <f>('General Liability'!BG$25*$BI64)/Assumptions!$B$7</f>
        <v>0</v>
      </c>
      <c r="Y64" s="171">
        <f>('General Liability'!BH$25*$BI64)/Assumptions!$B$7</f>
        <v>0</v>
      </c>
      <c r="Z64" s="171">
        <f>('General Liability'!BI$25*$BI64)/Assumptions!$B$7</f>
        <v>0</v>
      </c>
      <c r="AA64" s="171">
        <f>('General Liability'!BJ$25*$BI64)/Assumptions!$B$7</f>
        <v>0</v>
      </c>
      <c r="AB64" s="171">
        <f>('General Liability'!BK$25*$BI64)/Assumptions!$B$7</f>
        <v>0</v>
      </c>
      <c r="AC64" s="171">
        <f>('General Liability'!BL$25*$BI64)/Assumptions!$B$7</f>
        <v>0</v>
      </c>
      <c r="AD64" s="171">
        <f>('General Liability'!BM$25*$BI64)/Assumptions!$B$7</f>
        <v>0</v>
      </c>
      <c r="AE64" s="171">
        <f>('General Liability'!BN$25*$BI64)/Assumptions!$B$7</f>
        <v>0</v>
      </c>
      <c r="AF64" s="171">
        <f>('General Liability'!BO$25*$BI64)/Assumptions!$B$7</f>
        <v>0</v>
      </c>
      <c r="AG64" s="171">
        <f>('General Liability'!BP$25*$BI64)/Assumptions!$B$7</f>
        <v>0</v>
      </c>
      <c r="AH64" s="171">
        <f>('General Liability'!BQ$25*$BI64)/Assumptions!$B$7</f>
        <v>0</v>
      </c>
      <c r="AI64" s="171">
        <f>('General Liability'!BR$25*$BI64)/Assumptions!$B$7</f>
        <v>0</v>
      </c>
      <c r="AJ64" s="171">
        <f>('General Liability'!BS$25*$BI64)/Assumptions!$B$7</f>
        <v>0</v>
      </c>
      <c r="AK64" s="171">
        <f>('General Liability'!BT$25*$BI64)/Assumptions!$B$7</f>
        <v>0</v>
      </c>
      <c r="AL64" s="171">
        <f>('General Liability'!BU$25*$BI64)/Assumptions!$B$7</f>
        <v>0</v>
      </c>
      <c r="AM64" s="171">
        <f>('General Liability'!BV$25*$BI64)/Assumptions!$B$7</f>
        <v>0</v>
      </c>
      <c r="AN64" s="171">
        <f>('General Liability'!BW$25*$BI64)/Assumptions!$B$7</f>
        <v>0</v>
      </c>
      <c r="AO64" s="171">
        <f>('General Liability'!BX$25*$BI64)/Assumptions!$B$7</f>
        <v>0</v>
      </c>
      <c r="AP64" s="171">
        <f>('General Liability'!BY$25*$BI64)/Assumptions!$B$7</f>
        <v>0</v>
      </c>
      <c r="AQ64" s="171">
        <f>('General Liability'!BZ$25*$BI64)/Assumptions!$B$7</f>
        <v>0</v>
      </c>
      <c r="AR64" s="171">
        <f>('General Liability'!CA$25*$BI64)/Assumptions!$B$7</f>
        <v>0</v>
      </c>
      <c r="AS64" s="171">
        <f>('General Liability'!CB$25*$BI64)/Assumptions!$B$7</f>
        <v>0</v>
      </c>
      <c r="AT64" s="171">
        <f>('General Liability'!CC$25*$BI64)/Assumptions!$B$7</f>
        <v>0</v>
      </c>
      <c r="AU64" s="171">
        <f>('General Liability'!CD$25*$BI64)/Assumptions!$B$7</f>
        <v>0</v>
      </c>
      <c r="AV64" s="171">
        <f>('General Liability'!CE$25*$BI64)/Assumptions!$B$7</f>
        <v>0</v>
      </c>
      <c r="AW64" s="171">
        <f>('General Liability'!CF$25*$BI64)/Assumptions!$B$7</f>
        <v>0</v>
      </c>
      <c r="AX64" s="171">
        <f>('General Liability'!CG$25*$BI64)/Assumptions!$B$7</f>
        <v>0</v>
      </c>
      <c r="AY64" s="171">
        <f>('General Liability'!CH$25*$BI64)/Assumptions!$B$7</f>
        <v>0</v>
      </c>
      <c r="AZ64" s="171">
        <f>('General Liability'!CI$25*$BI64)/Assumptions!$B$7</f>
        <v>0</v>
      </c>
      <c r="BA64" s="171">
        <f>('General Liability'!CJ$25*$BI64)/Assumptions!$B$7</f>
        <v>0</v>
      </c>
      <c r="BB64" s="171">
        <f>('General Liability'!CK$25*$BI64)/Assumptions!$B$7</f>
        <v>0</v>
      </c>
      <c r="BC64" s="171">
        <f>('General Liability'!CL$25*$BI64)/Assumptions!$B$7</f>
        <v>0</v>
      </c>
      <c r="BD64" s="171">
        <f>('General Liability'!CM$25*$BI64)/Assumptions!$B$7</f>
        <v>0</v>
      </c>
      <c r="BE64" s="171">
        <f>('General Liability'!CN$25*$BI64)/Assumptions!$B$7</f>
        <v>0</v>
      </c>
      <c r="BF64" s="171">
        <f>('General Liability'!CO$25*$BI64)/Assumptions!$B$7</f>
        <v>0</v>
      </c>
      <c r="BG64" s="171">
        <f>('General Liability'!CP$25*$BI64)/Assumptions!$B$7</f>
        <v>0</v>
      </c>
      <c r="BI64" s="174">
        <f>SUMIF(Revenue!$P:$P,'GL - Import (CA)'!$F64,Revenue!$G:$G)</f>
        <v>0</v>
      </c>
    </row>
    <row r="65" spans="1:61" s="173" customFormat="1" ht="12.75" customHeight="1">
      <c r="A65" s="177" t="s">
        <v>465</v>
      </c>
      <c r="B65" s="178"/>
      <c r="C65" s="170" t="str" cm="1">
        <f t="array" ref="C65">IFERROR(INDEX('Legal Entity'!B:B,MATCH('GL - Import (CA)'!F65,'Legal Entity'!A:A,0),0),0)</f>
        <v>1310 - Corix Utilities Inc.</v>
      </c>
      <c r="D65" s="170" t="str" cm="1">
        <f t="array" ref="D65">IFERROR(INDEX('Legal Entity'!C:C,MATCH(F65,'Legal Entity'!A:A,0),0),0)</f>
        <v>CA</v>
      </c>
      <c r="E65" s="170" t="s">
        <v>631</v>
      </c>
      <c r="F65" s="170" t="s">
        <v>658</v>
      </c>
      <c r="G65" s="170"/>
      <c r="H65" s="171">
        <f>('General Liability'!AQ$25*$BI65)/Assumptions!$B$7</f>
        <v>0</v>
      </c>
      <c r="I65" s="171">
        <f>('General Liability'!AR$25*$BI65)/Assumptions!$B$7</f>
        <v>0</v>
      </c>
      <c r="J65" s="171">
        <f>('General Liability'!AS$25*$BI65)/Assumptions!$B$7</f>
        <v>0</v>
      </c>
      <c r="K65" s="171">
        <f>('General Liability'!AT$25*$BI65)/Assumptions!$B$7</f>
        <v>0</v>
      </c>
      <c r="L65" s="171">
        <f>('General Liability'!AU$25*$BI65)/Assumptions!$B$7</f>
        <v>0</v>
      </c>
      <c r="M65" s="171">
        <f>('General Liability'!AV$25*$BI65)/Assumptions!$B$7</f>
        <v>0</v>
      </c>
      <c r="N65" s="171">
        <f>('General Liability'!AW$25*$BI65)/Assumptions!$B$7</f>
        <v>0</v>
      </c>
      <c r="O65" s="171">
        <f>('General Liability'!AX$25*$BI65)/Assumptions!$B$7</f>
        <v>0</v>
      </c>
      <c r="P65" s="171">
        <f>('General Liability'!AY$25*$BI65)/Assumptions!$B$7</f>
        <v>0</v>
      </c>
      <c r="Q65" s="171">
        <f>('General Liability'!AZ$25*$BI65)/Assumptions!$B$7</f>
        <v>0</v>
      </c>
      <c r="R65" s="171">
        <f>('General Liability'!BA$25*$BI65)/Assumptions!$B$7</f>
        <v>0</v>
      </c>
      <c r="S65" s="171">
        <f>('General Liability'!BB$25*$BI65)/Assumptions!$B$7</f>
        <v>0</v>
      </c>
      <c r="T65" s="171">
        <f>('General Liability'!BC$25*$BI65)/Assumptions!$B$7</f>
        <v>0</v>
      </c>
      <c r="U65" s="171">
        <f>('General Liability'!BD$25*$BI65)/Assumptions!$B$7</f>
        <v>0</v>
      </c>
      <c r="V65" s="171">
        <f>('General Liability'!BE$25*$BI65)/Assumptions!$B$7</f>
        <v>0</v>
      </c>
      <c r="W65" s="171">
        <f>('General Liability'!BF$25*$BI65)/Assumptions!$B$7</f>
        <v>0</v>
      </c>
      <c r="X65" s="171">
        <f>('General Liability'!BG$25*$BI65)/Assumptions!$B$7</f>
        <v>0</v>
      </c>
      <c r="Y65" s="171">
        <f>('General Liability'!BH$25*$BI65)/Assumptions!$B$7</f>
        <v>0</v>
      </c>
      <c r="Z65" s="171">
        <f>('General Liability'!BI$25*$BI65)/Assumptions!$B$7</f>
        <v>0</v>
      </c>
      <c r="AA65" s="171">
        <f>('General Liability'!BJ$25*$BI65)/Assumptions!$B$7</f>
        <v>0</v>
      </c>
      <c r="AB65" s="171">
        <f>('General Liability'!BK$25*$BI65)/Assumptions!$B$7</f>
        <v>0</v>
      </c>
      <c r="AC65" s="171">
        <f>('General Liability'!BL$25*$BI65)/Assumptions!$B$7</f>
        <v>0</v>
      </c>
      <c r="AD65" s="171">
        <f>('General Liability'!BM$25*$BI65)/Assumptions!$B$7</f>
        <v>0</v>
      </c>
      <c r="AE65" s="171">
        <f>('General Liability'!BN$25*$BI65)/Assumptions!$B$7</f>
        <v>0</v>
      </c>
      <c r="AF65" s="171">
        <f>('General Liability'!BO$25*$BI65)/Assumptions!$B$7</f>
        <v>0</v>
      </c>
      <c r="AG65" s="171">
        <f>('General Liability'!BP$25*$BI65)/Assumptions!$B$7</f>
        <v>0</v>
      </c>
      <c r="AH65" s="171">
        <f>('General Liability'!BQ$25*$BI65)/Assumptions!$B$7</f>
        <v>0</v>
      </c>
      <c r="AI65" s="171">
        <f>('General Liability'!BR$25*$BI65)/Assumptions!$B$7</f>
        <v>0</v>
      </c>
      <c r="AJ65" s="171">
        <f>('General Liability'!BS$25*$BI65)/Assumptions!$B$7</f>
        <v>0</v>
      </c>
      <c r="AK65" s="171">
        <f>('General Liability'!BT$25*$BI65)/Assumptions!$B$7</f>
        <v>0</v>
      </c>
      <c r="AL65" s="171">
        <f>('General Liability'!BU$25*$BI65)/Assumptions!$B$7</f>
        <v>0</v>
      </c>
      <c r="AM65" s="171">
        <f>('General Liability'!BV$25*$BI65)/Assumptions!$B$7</f>
        <v>0</v>
      </c>
      <c r="AN65" s="171">
        <f>('General Liability'!BW$25*$BI65)/Assumptions!$B$7</f>
        <v>0</v>
      </c>
      <c r="AO65" s="171">
        <f>('General Liability'!BX$25*$BI65)/Assumptions!$B$7</f>
        <v>0</v>
      </c>
      <c r="AP65" s="171">
        <f>('General Liability'!BY$25*$BI65)/Assumptions!$B$7</f>
        <v>0</v>
      </c>
      <c r="AQ65" s="171">
        <f>('General Liability'!BZ$25*$BI65)/Assumptions!$B$7</f>
        <v>0</v>
      </c>
      <c r="AR65" s="171">
        <f>('General Liability'!CA$25*$BI65)/Assumptions!$B$7</f>
        <v>0</v>
      </c>
      <c r="AS65" s="171">
        <f>('General Liability'!CB$25*$BI65)/Assumptions!$B$7</f>
        <v>0</v>
      </c>
      <c r="AT65" s="171">
        <f>('General Liability'!CC$25*$BI65)/Assumptions!$B$7</f>
        <v>0</v>
      </c>
      <c r="AU65" s="171">
        <f>('General Liability'!CD$25*$BI65)/Assumptions!$B$7</f>
        <v>0</v>
      </c>
      <c r="AV65" s="171">
        <f>('General Liability'!CE$25*$BI65)/Assumptions!$B$7</f>
        <v>0</v>
      </c>
      <c r="AW65" s="171">
        <f>('General Liability'!CF$25*$BI65)/Assumptions!$B$7</f>
        <v>0</v>
      </c>
      <c r="AX65" s="171">
        <f>('General Liability'!CG$25*$BI65)/Assumptions!$B$7</f>
        <v>0</v>
      </c>
      <c r="AY65" s="171">
        <f>('General Liability'!CH$25*$BI65)/Assumptions!$B$7</f>
        <v>0</v>
      </c>
      <c r="AZ65" s="171">
        <f>('General Liability'!CI$25*$BI65)/Assumptions!$B$7</f>
        <v>0</v>
      </c>
      <c r="BA65" s="171">
        <f>('General Liability'!CJ$25*$BI65)/Assumptions!$B$7</f>
        <v>0</v>
      </c>
      <c r="BB65" s="171">
        <f>('General Liability'!CK$25*$BI65)/Assumptions!$B$7</f>
        <v>0</v>
      </c>
      <c r="BC65" s="171">
        <f>('General Liability'!CL$25*$BI65)/Assumptions!$B$7</f>
        <v>0</v>
      </c>
      <c r="BD65" s="171">
        <f>('General Liability'!CM$25*$BI65)/Assumptions!$B$7</f>
        <v>0</v>
      </c>
      <c r="BE65" s="171">
        <f>('General Liability'!CN$25*$BI65)/Assumptions!$B$7</f>
        <v>0</v>
      </c>
      <c r="BF65" s="171">
        <f>('General Liability'!CO$25*$BI65)/Assumptions!$B$7</f>
        <v>0</v>
      </c>
      <c r="BG65" s="171">
        <f>('General Liability'!CP$25*$BI65)/Assumptions!$B$7</f>
        <v>0</v>
      </c>
      <c r="BI65" s="174">
        <f>SUMIF(Revenue!$P:$P,'GL - Import (CA)'!$F65,Revenue!$G:$G)</f>
        <v>0</v>
      </c>
    </row>
    <row r="66" spans="1:61" s="173" customFormat="1" ht="12.75" customHeight="1">
      <c r="A66" s="177" t="s">
        <v>465</v>
      </c>
      <c r="B66" s="178"/>
      <c r="C66" s="170" t="str" cm="1">
        <f t="array" ref="C66">IFERROR(INDEX('Legal Entity'!B:B,MATCH('GL - Import (CA)'!F66,'Legal Entity'!A:A,0),0),0)</f>
        <v>1335 - Corix Water Systems</v>
      </c>
      <c r="D66" s="170" t="str" cm="1">
        <f t="array" ref="D66">IFERROR(INDEX('Legal Entity'!C:C,MATCH(F66,'Legal Entity'!A:A,0),0),0)</f>
        <v>CA</v>
      </c>
      <c r="E66" s="170" t="s">
        <v>631</v>
      </c>
      <c r="F66" s="170" t="s">
        <v>659</v>
      </c>
      <c r="G66" s="170"/>
      <c r="H66" s="171">
        <f>('General Liability'!AQ$25*$BI66)/Assumptions!$B$7</f>
        <v>0</v>
      </c>
      <c r="I66" s="171">
        <f>('General Liability'!AR$25*$BI66)/Assumptions!$B$7</f>
        <v>0</v>
      </c>
      <c r="J66" s="171">
        <f>('General Liability'!AS$25*$BI66)/Assumptions!$B$7</f>
        <v>0</v>
      </c>
      <c r="K66" s="171">
        <f>('General Liability'!AT$25*$BI66)/Assumptions!$B$7</f>
        <v>0</v>
      </c>
      <c r="L66" s="171">
        <f>('General Liability'!AU$25*$BI66)/Assumptions!$B$7</f>
        <v>0</v>
      </c>
      <c r="M66" s="171">
        <f>('General Liability'!AV$25*$BI66)/Assumptions!$B$7</f>
        <v>0</v>
      </c>
      <c r="N66" s="171">
        <f>('General Liability'!AW$25*$BI66)/Assumptions!$B$7</f>
        <v>0</v>
      </c>
      <c r="O66" s="171">
        <f>('General Liability'!AX$25*$BI66)/Assumptions!$B$7</f>
        <v>0</v>
      </c>
      <c r="P66" s="171">
        <f>('General Liability'!AY$25*$BI66)/Assumptions!$B$7</f>
        <v>0</v>
      </c>
      <c r="Q66" s="171">
        <f>('General Liability'!AZ$25*$BI66)/Assumptions!$B$7</f>
        <v>0</v>
      </c>
      <c r="R66" s="171">
        <f>('General Liability'!BA$25*$BI66)/Assumptions!$B$7</f>
        <v>0</v>
      </c>
      <c r="S66" s="171">
        <f>('General Liability'!BB$25*$BI66)/Assumptions!$B$7</f>
        <v>0</v>
      </c>
      <c r="T66" s="171">
        <f>('General Liability'!BC$25*$BI66)/Assumptions!$B$7</f>
        <v>0</v>
      </c>
      <c r="U66" s="171">
        <f>('General Liability'!BD$25*$BI66)/Assumptions!$B$7</f>
        <v>0</v>
      </c>
      <c r="V66" s="171">
        <f>('General Liability'!BE$25*$BI66)/Assumptions!$B$7</f>
        <v>0</v>
      </c>
      <c r="W66" s="171">
        <f>('General Liability'!BF$25*$BI66)/Assumptions!$B$7</f>
        <v>0</v>
      </c>
      <c r="X66" s="171">
        <f>('General Liability'!BG$25*$BI66)/Assumptions!$B$7</f>
        <v>0</v>
      </c>
      <c r="Y66" s="171">
        <f>('General Liability'!BH$25*$BI66)/Assumptions!$B$7</f>
        <v>0</v>
      </c>
      <c r="Z66" s="171">
        <f>('General Liability'!BI$25*$BI66)/Assumptions!$B$7</f>
        <v>0</v>
      </c>
      <c r="AA66" s="171">
        <f>('General Liability'!BJ$25*$BI66)/Assumptions!$B$7</f>
        <v>0</v>
      </c>
      <c r="AB66" s="171">
        <f>('General Liability'!BK$25*$BI66)/Assumptions!$B$7</f>
        <v>0</v>
      </c>
      <c r="AC66" s="171">
        <f>('General Liability'!BL$25*$BI66)/Assumptions!$B$7</f>
        <v>0</v>
      </c>
      <c r="AD66" s="171">
        <f>('General Liability'!BM$25*$BI66)/Assumptions!$B$7</f>
        <v>0</v>
      </c>
      <c r="AE66" s="171">
        <f>('General Liability'!BN$25*$BI66)/Assumptions!$B$7</f>
        <v>0</v>
      </c>
      <c r="AF66" s="171">
        <f>('General Liability'!BO$25*$BI66)/Assumptions!$B$7</f>
        <v>0</v>
      </c>
      <c r="AG66" s="171">
        <f>('General Liability'!BP$25*$BI66)/Assumptions!$B$7</f>
        <v>0</v>
      </c>
      <c r="AH66" s="171">
        <f>('General Liability'!BQ$25*$BI66)/Assumptions!$B$7</f>
        <v>0</v>
      </c>
      <c r="AI66" s="171">
        <f>('General Liability'!BR$25*$BI66)/Assumptions!$B$7</f>
        <v>0</v>
      </c>
      <c r="AJ66" s="171">
        <f>('General Liability'!BS$25*$BI66)/Assumptions!$B$7</f>
        <v>0</v>
      </c>
      <c r="AK66" s="171">
        <f>('General Liability'!BT$25*$BI66)/Assumptions!$B$7</f>
        <v>0</v>
      </c>
      <c r="AL66" s="171">
        <f>('General Liability'!BU$25*$BI66)/Assumptions!$B$7</f>
        <v>0</v>
      </c>
      <c r="AM66" s="171">
        <f>('General Liability'!BV$25*$BI66)/Assumptions!$B$7</f>
        <v>0</v>
      </c>
      <c r="AN66" s="171">
        <f>('General Liability'!BW$25*$BI66)/Assumptions!$B$7</f>
        <v>0</v>
      </c>
      <c r="AO66" s="171">
        <f>('General Liability'!BX$25*$BI66)/Assumptions!$B$7</f>
        <v>0</v>
      </c>
      <c r="AP66" s="171">
        <f>('General Liability'!BY$25*$BI66)/Assumptions!$B$7</f>
        <v>0</v>
      </c>
      <c r="AQ66" s="171">
        <f>('General Liability'!BZ$25*$BI66)/Assumptions!$B$7</f>
        <v>0</v>
      </c>
      <c r="AR66" s="171">
        <f>('General Liability'!CA$25*$BI66)/Assumptions!$B$7</f>
        <v>0</v>
      </c>
      <c r="AS66" s="171">
        <f>('General Liability'!CB$25*$BI66)/Assumptions!$B$7</f>
        <v>0</v>
      </c>
      <c r="AT66" s="171">
        <f>('General Liability'!CC$25*$BI66)/Assumptions!$B$7</f>
        <v>0</v>
      </c>
      <c r="AU66" s="171">
        <f>('General Liability'!CD$25*$BI66)/Assumptions!$B$7</f>
        <v>0</v>
      </c>
      <c r="AV66" s="171">
        <f>('General Liability'!CE$25*$BI66)/Assumptions!$B$7</f>
        <v>0</v>
      </c>
      <c r="AW66" s="171">
        <f>('General Liability'!CF$25*$BI66)/Assumptions!$B$7</f>
        <v>0</v>
      </c>
      <c r="AX66" s="171">
        <f>('General Liability'!CG$25*$BI66)/Assumptions!$B$7</f>
        <v>0</v>
      </c>
      <c r="AY66" s="171">
        <f>('General Liability'!CH$25*$BI66)/Assumptions!$B$7</f>
        <v>0</v>
      </c>
      <c r="AZ66" s="171">
        <f>('General Liability'!CI$25*$BI66)/Assumptions!$B$7</f>
        <v>0</v>
      </c>
      <c r="BA66" s="171">
        <f>('General Liability'!CJ$25*$BI66)/Assumptions!$B$7</f>
        <v>0</v>
      </c>
      <c r="BB66" s="171">
        <f>('General Liability'!CK$25*$BI66)/Assumptions!$B$7</f>
        <v>0</v>
      </c>
      <c r="BC66" s="171">
        <f>('General Liability'!CL$25*$BI66)/Assumptions!$B$7</f>
        <v>0</v>
      </c>
      <c r="BD66" s="171">
        <f>('General Liability'!CM$25*$BI66)/Assumptions!$B$7</f>
        <v>0</v>
      </c>
      <c r="BE66" s="171">
        <f>('General Liability'!CN$25*$BI66)/Assumptions!$B$7</f>
        <v>0</v>
      </c>
      <c r="BF66" s="171">
        <f>('General Liability'!CO$25*$BI66)/Assumptions!$B$7</f>
        <v>0</v>
      </c>
      <c r="BG66" s="171">
        <f>('General Liability'!CP$25*$BI66)/Assumptions!$B$7</f>
        <v>0</v>
      </c>
      <c r="BI66" s="174">
        <f>SUMIF(Revenue!$P:$P,'GL - Import (CA)'!$F66,Revenue!$G:$G)</f>
        <v>0</v>
      </c>
    </row>
    <row r="67" spans="1:61" s="173" customFormat="1" ht="12.75" customHeight="1">
      <c r="A67" s="177" t="s">
        <v>465</v>
      </c>
      <c r="B67" s="178"/>
      <c r="C67" s="170" t="str" cm="1">
        <f t="array" ref="C67">IFERROR(INDEX('Legal Entity'!B:B,MATCH('GL - Import (CA)'!F67,'Legal Entity'!A:A,0),0),0)</f>
        <v>1010 - Corix Infrastructures Inc.</v>
      </c>
      <c r="D67" s="170" t="str" cm="1">
        <f t="array" ref="D67">IFERROR(INDEX('Legal Entity'!C:C,MATCH(F67,'Legal Entity'!A:A,0),0),0)</f>
        <v>CA</v>
      </c>
      <c r="E67" s="170" t="s">
        <v>631</v>
      </c>
      <c r="F67" s="170" t="s">
        <v>660</v>
      </c>
      <c r="G67" s="170"/>
      <c r="H67" s="171">
        <f>('General Liability'!AQ$25*$BI67)/Assumptions!$B$7</f>
        <v>0</v>
      </c>
      <c r="I67" s="171">
        <f>('General Liability'!AR$25*$BI67)/Assumptions!$B$7</f>
        <v>0</v>
      </c>
      <c r="J67" s="171">
        <f>('General Liability'!AS$25*$BI67)/Assumptions!$B$7</f>
        <v>0</v>
      </c>
      <c r="K67" s="171">
        <f>('General Liability'!AT$25*$BI67)/Assumptions!$B$7</f>
        <v>0</v>
      </c>
      <c r="L67" s="171">
        <f>('General Liability'!AU$25*$BI67)/Assumptions!$B$7</f>
        <v>0</v>
      </c>
      <c r="M67" s="171">
        <f>('General Liability'!AV$25*$BI67)/Assumptions!$B$7</f>
        <v>0</v>
      </c>
      <c r="N67" s="171">
        <f>('General Liability'!AW$25*$BI67)/Assumptions!$B$7</f>
        <v>0</v>
      </c>
      <c r="O67" s="171">
        <f>('General Liability'!AX$25*$BI67)/Assumptions!$B$7</f>
        <v>0</v>
      </c>
      <c r="P67" s="171">
        <f>('General Liability'!AY$25*$BI67)/Assumptions!$B$7</f>
        <v>0</v>
      </c>
      <c r="Q67" s="171">
        <f>('General Liability'!AZ$25*$BI67)/Assumptions!$B$7</f>
        <v>0</v>
      </c>
      <c r="R67" s="171">
        <f>('General Liability'!BA$25*$BI67)/Assumptions!$B$7</f>
        <v>0</v>
      </c>
      <c r="S67" s="171">
        <f>('General Liability'!BB$25*$BI67)/Assumptions!$B$7</f>
        <v>0</v>
      </c>
      <c r="T67" s="171">
        <f>('General Liability'!BC$25*$BI67)/Assumptions!$B$7</f>
        <v>0</v>
      </c>
      <c r="U67" s="171">
        <f>('General Liability'!BD$25*$BI67)/Assumptions!$B$7</f>
        <v>0</v>
      </c>
      <c r="V67" s="171">
        <f>('General Liability'!BE$25*$BI67)/Assumptions!$B$7</f>
        <v>0</v>
      </c>
      <c r="W67" s="171">
        <f>('General Liability'!BF$25*$BI67)/Assumptions!$B$7</f>
        <v>0</v>
      </c>
      <c r="X67" s="171">
        <f>('General Liability'!BG$25*$BI67)/Assumptions!$B$7</f>
        <v>0</v>
      </c>
      <c r="Y67" s="171">
        <f>('General Liability'!BH$25*$BI67)/Assumptions!$B$7</f>
        <v>0</v>
      </c>
      <c r="Z67" s="171">
        <f>('General Liability'!BI$25*$BI67)/Assumptions!$B$7</f>
        <v>0</v>
      </c>
      <c r="AA67" s="171">
        <f>('General Liability'!BJ$25*$BI67)/Assumptions!$B$7</f>
        <v>0</v>
      </c>
      <c r="AB67" s="171">
        <f>('General Liability'!BK$25*$BI67)/Assumptions!$B$7</f>
        <v>0</v>
      </c>
      <c r="AC67" s="171">
        <f>('General Liability'!BL$25*$BI67)/Assumptions!$B$7</f>
        <v>0</v>
      </c>
      <c r="AD67" s="171">
        <f>('General Liability'!BM$25*$BI67)/Assumptions!$B$7</f>
        <v>0</v>
      </c>
      <c r="AE67" s="171">
        <f>('General Liability'!BN$25*$BI67)/Assumptions!$B$7</f>
        <v>0</v>
      </c>
      <c r="AF67" s="171">
        <f>('General Liability'!BO$25*$BI67)/Assumptions!$B$7</f>
        <v>0</v>
      </c>
      <c r="AG67" s="171">
        <f>('General Liability'!BP$25*$BI67)/Assumptions!$B$7</f>
        <v>0</v>
      </c>
      <c r="AH67" s="171">
        <f>('General Liability'!BQ$25*$BI67)/Assumptions!$B$7</f>
        <v>0</v>
      </c>
      <c r="AI67" s="171">
        <f>('General Liability'!BR$25*$BI67)/Assumptions!$B$7</f>
        <v>0</v>
      </c>
      <c r="AJ67" s="171">
        <f>('General Liability'!BS$25*$BI67)/Assumptions!$B$7</f>
        <v>0</v>
      </c>
      <c r="AK67" s="171">
        <f>('General Liability'!BT$25*$BI67)/Assumptions!$B$7</f>
        <v>0</v>
      </c>
      <c r="AL67" s="171">
        <f>('General Liability'!BU$25*$BI67)/Assumptions!$B$7</f>
        <v>0</v>
      </c>
      <c r="AM67" s="171">
        <f>('General Liability'!BV$25*$BI67)/Assumptions!$B$7</f>
        <v>0</v>
      </c>
      <c r="AN67" s="171">
        <f>('General Liability'!BW$25*$BI67)/Assumptions!$B$7</f>
        <v>0</v>
      </c>
      <c r="AO67" s="171">
        <f>('General Liability'!BX$25*$BI67)/Assumptions!$B$7</f>
        <v>0</v>
      </c>
      <c r="AP67" s="171">
        <f>('General Liability'!BY$25*$BI67)/Assumptions!$B$7</f>
        <v>0</v>
      </c>
      <c r="AQ67" s="171">
        <f>('General Liability'!BZ$25*$BI67)/Assumptions!$B$7</f>
        <v>0</v>
      </c>
      <c r="AR67" s="171">
        <f>('General Liability'!CA$25*$BI67)/Assumptions!$B$7</f>
        <v>0</v>
      </c>
      <c r="AS67" s="171">
        <f>('General Liability'!CB$25*$BI67)/Assumptions!$B$7</f>
        <v>0</v>
      </c>
      <c r="AT67" s="171">
        <f>('General Liability'!CC$25*$BI67)/Assumptions!$B$7</f>
        <v>0</v>
      </c>
      <c r="AU67" s="171">
        <f>('General Liability'!CD$25*$BI67)/Assumptions!$B$7</f>
        <v>0</v>
      </c>
      <c r="AV67" s="171">
        <f>('General Liability'!CE$25*$BI67)/Assumptions!$B$7</f>
        <v>0</v>
      </c>
      <c r="AW67" s="171">
        <f>('General Liability'!CF$25*$BI67)/Assumptions!$B$7</f>
        <v>0</v>
      </c>
      <c r="AX67" s="171">
        <f>('General Liability'!CG$25*$BI67)/Assumptions!$B$7</f>
        <v>0</v>
      </c>
      <c r="AY67" s="171">
        <f>('General Liability'!CH$25*$BI67)/Assumptions!$B$7</f>
        <v>0</v>
      </c>
      <c r="AZ67" s="171">
        <f>('General Liability'!CI$25*$BI67)/Assumptions!$B$7</f>
        <v>0</v>
      </c>
      <c r="BA67" s="171">
        <f>('General Liability'!CJ$25*$BI67)/Assumptions!$B$7</f>
        <v>0</v>
      </c>
      <c r="BB67" s="171">
        <f>('General Liability'!CK$25*$BI67)/Assumptions!$B$7</f>
        <v>0</v>
      </c>
      <c r="BC67" s="171">
        <f>('General Liability'!CL$25*$BI67)/Assumptions!$B$7</f>
        <v>0</v>
      </c>
      <c r="BD67" s="171">
        <f>('General Liability'!CM$25*$BI67)/Assumptions!$B$7</f>
        <v>0</v>
      </c>
      <c r="BE67" s="171">
        <f>('General Liability'!CN$25*$BI67)/Assumptions!$B$7</f>
        <v>0</v>
      </c>
      <c r="BF67" s="171">
        <f>('General Liability'!CO$25*$BI67)/Assumptions!$B$7</f>
        <v>0</v>
      </c>
      <c r="BG67" s="171">
        <f>('General Liability'!CP$25*$BI67)/Assumptions!$B$7</f>
        <v>0</v>
      </c>
      <c r="BI67" s="174">
        <f>SUMIF(Revenue!$P:$P,'GL - Import (CA)'!$F67,Revenue!$G:$G)</f>
        <v>0</v>
      </c>
    </row>
    <row r="68" spans="1:61" s="173" customFormat="1" ht="12.75" customHeight="1">
      <c r="A68" s="177" t="s">
        <v>465</v>
      </c>
      <c r="B68" s="178"/>
      <c r="C68" s="170" t="str" cm="1">
        <f t="array" ref="C68">IFERROR(INDEX('Legal Entity'!B:B,MATCH('GL - Import (CA)'!F68,'Legal Entity'!A:A,0),0),0)</f>
        <v>1010 - Corix Infrastructures Inc.</v>
      </c>
      <c r="D68" s="170" t="str" cm="1">
        <f t="array" ref="D68">IFERROR(INDEX('Legal Entity'!C:C,MATCH(F68,'Legal Entity'!A:A,0),0),0)</f>
        <v>CA</v>
      </c>
      <c r="E68" s="170" t="s">
        <v>631</v>
      </c>
      <c r="F68" s="170" t="s">
        <v>661</v>
      </c>
      <c r="G68" s="170"/>
      <c r="H68" s="171">
        <f>('General Liability'!AQ$25*$BI68)/Assumptions!$B$7</f>
        <v>0</v>
      </c>
      <c r="I68" s="171">
        <f>('General Liability'!AR$25*$BI68)/Assumptions!$B$7</f>
        <v>0</v>
      </c>
      <c r="J68" s="171">
        <f>('General Liability'!AS$25*$BI68)/Assumptions!$B$7</f>
        <v>0</v>
      </c>
      <c r="K68" s="171">
        <f>('General Liability'!AT$25*$BI68)/Assumptions!$B$7</f>
        <v>0</v>
      </c>
      <c r="L68" s="171">
        <f>('General Liability'!AU$25*$BI68)/Assumptions!$B$7</f>
        <v>0</v>
      </c>
      <c r="M68" s="171">
        <f>('General Liability'!AV$25*$BI68)/Assumptions!$B$7</f>
        <v>0</v>
      </c>
      <c r="N68" s="171">
        <f>('General Liability'!AW$25*$BI68)/Assumptions!$B$7</f>
        <v>0</v>
      </c>
      <c r="O68" s="171">
        <f>('General Liability'!AX$25*$BI68)/Assumptions!$B$7</f>
        <v>0</v>
      </c>
      <c r="P68" s="171">
        <f>('General Liability'!AY$25*$BI68)/Assumptions!$B$7</f>
        <v>0</v>
      </c>
      <c r="Q68" s="171">
        <f>('General Liability'!AZ$25*$BI68)/Assumptions!$B$7</f>
        <v>0</v>
      </c>
      <c r="R68" s="171">
        <f>('General Liability'!BA$25*$BI68)/Assumptions!$B$7</f>
        <v>0</v>
      </c>
      <c r="S68" s="171">
        <f>('General Liability'!BB$25*$BI68)/Assumptions!$B$7</f>
        <v>0</v>
      </c>
      <c r="T68" s="171">
        <f>('General Liability'!BC$25*$BI68)/Assumptions!$B$7</f>
        <v>0</v>
      </c>
      <c r="U68" s="171">
        <f>('General Liability'!BD$25*$BI68)/Assumptions!$B$7</f>
        <v>0</v>
      </c>
      <c r="V68" s="171">
        <f>('General Liability'!BE$25*$BI68)/Assumptions!$B$7</f>
        <v>0</v>
      </c>
      <c r="W68" s="171">
        <f>('General Liability'!BF$25*$BI68)/Assumptions!$B$7</f>
        <v>0</v>
      </c>
      <c r="X68" s="171">
        <f>('General Liability'!BG$25*$BI68)/Assumptions!$B$7</f>
        <v>0</v>
      </c>
      <c r="Y68" s="171">
        <f>('General Liability'!BH$25*$BI68)/Assumptions!$B$7</f>
        <v>0</v>
      </c>
      <c r="Z68" s="171">
        <f>('General Liability'!BI$25*$BI68)/Assumptions!$B$7</f>
        <v>0</v>
      </c>
      <c r="AA68" s="171">
        <f>('General Liability'!BJ$25*$BI68)/Assumptions!$B$7</f>
        <v>0</v>
      </c>
      <c r="AB68" s="171">
        <f>('General Liability'!BK$25*$BI68)/Assumptions!$B$7</f>
        <v>0</v>
      </c>
      <c r="AC68" s="171">
        <f>('General Liability'!BL$25*$BI68)/Assumptions!$B$7</f>
        <v>0</v>
      </c>
      <c r="AD68" s="171">
        <f>('General Liability'!BM$25*$BI68)/Assumptions!$B$7</f>
        <v>0</v>
      </c>
      <c r="AE68" s="171">
        <f>('General Liability'!BN$25*$BI68)/Assumptions!$B$7</f>
        <v>0</v>
      </c>
      <c r="AF68" s="171">
        <f>('General Liability'!BO$25*$BI68)/Assumptions!$B$7</f>
        <v>0</v>
      </c>
      <c r="AG68" s="171">
        <f>('General Liability'!BP$25*$BI68)/Assumptions!$B$7</f>
        <v>0</v>
      </c>
      <c r="AH68" s="171">
        <f>('General Liability'!BQ$25*$BI68)/Assumptions!$B$7</f>
        <v>0</v>
      </c>
      <c r="AI68" s="171">
        <f>('General Liability'!BR$25*$BI68)/Assumptions!$B$7</f>
        <v>0</v>
      </c>
      <c r="AJ68" s="171">
        <f>('General Liability'!BS$25*$BI68)/Assumptions!$B$7</f>
        <v>0</v>
      </c>
      <c r="AK68" s="171">
        <f>('General Liability'!BT$25*$BI68)/Assumptions!$B$7</f>
        <v>0</v>
      </c>
      <c r="AL68" s="171">
        <f>('General Liability'!BU$25*$BI68)/Assumptions!$B$7</f>
        <v>0</v>
      </c>
      <c r="AM68" s="171">
        <f>('General Liability'!BV$25*$BI68)/Assumptions!$B$7</f>
        <v>0</v>
      </c>
      <c r="AN68" s="171">
        <f>('General Liability'!BW$25*$BI68)/Assumptions!$B$7</f>
        <v>0</v>
      </c>
      <c r="AO68" s="171">
        <f>('General Liability'!BX$25*$BI68)/Assumptions!$B$7</f>
        <v>0</v>
      </c>
      <c r="AP68" s="171">
        <f>('General Liability'!BY$25*$BI68)/Assumptions!$B$7</f>
        <v>0</v>
      </c>
      <c r="AQ68" s="171">
        <f>('General Liability'!BZ$25*$BI68)/Assumptions!$B$7</f>
        <v>0</v>
      </c>
      <c r="AR68" s="171">
        <f>('General Liability'!CA$25*$BI68)/Assumptions!$B$7</f>
        <v>0</v>
      </c>
      <c r="AS68" s="171">
        <f>('General Liability'!CB$25*$BI68)/Assumptions!$B$7</f>
        <v>0</v>
      </c>
      <c r="AT68" s="171">
        <f>('General Liability'!CC$25*$BI68)/Assumptions!$B$7</f>
        <v>0</v>
      </c>
      <c r="AU68" s="171">
        <f>('General Liability'!CD$25*$BI68)/Assumptions!$B$7</f>
        <v>0</v>
      </c>
      <c r="AV68" s="171">
        <f>('General Liability'!CE$25*$BI68)/Assumptions!$B$7</f>
        <v>0</v>
      </c>
      <c r="AW68" s="171">
        <f>('General Liability'!CF$25*$BI68)/Assumptions!$B$7</f>
        <v>0</v>
      </c>
      <c r="AX68" s="171">
        <f>('General Liability'!CG$25*$BI68)/Assumptions!$B$7</f>
        <v>0</v>
      </c>
      <c r="AY68" s="171">
        <f>('General Liability'!CH$25*$BI68)/Assumptions!$B$7</f>
        <v>0</v>
      </c>
      <c r="AZ68" s="171">
        <f>('General Liability'!CI$25*$BI68)/Assumptions!$B$7</f>
        <v>0</v>
      </c>
      <c r="BA68" s="171">
        <f>('General Liability'!CJ$25*$BI68)/Assumptions!$B$7</f>
        <v>0</v>
      </c>
      <c r="BB68" s="171">
        <f>('General Liability'!CK$25*$BI68)/Assumptions!$B$7</f>
        <v>0</v>
      </c>
      <c r="BC68" s="171">
        <f>('General Liability'!CL$25*$BI68)/Assumptions!$B$7</f>
        <v>0</v>
      </c>
      <c r="BD68" s="171">
        <f>('General Liability'!CM$25*$BI68)/Assumptions!$B$7</f>
        <v>0</v>
      </c>
      <c r="BE68" s="171">
        <f>('General Liability'!CN$25*$BI68)/Assumptions!$B$7</f>
        <v>0</v>
      </c>
      <c r="BF68" s="171">
        <f>('General Liability'!CO$25*$BI68)/Assumptions!$B$7</f>
        <v>0</v>
      </c>
      <c r="BG68" s="171">
        <f>('General Liability'!CP$25*$BI68)/Assumptions!$B$7</f>
        <v>0</v>
      </c>
      <c r="BI68" s="174">
        <f>SUMIF(Revenue!$P:$P,'GL - Import (CA)'!$F68,Revenue!$G:$G)</f>
        <v>0</v>
      </c>
    </row>
    <row r="69" spans="1:61" hidden="1">
      <c r="A69" s="178"/>
      <c r="B69" s="178"/>
    </row>
    <row r="70" spans="1:61" hidden="1">
      <c r="A70" s="178"/>
      <c r="B70" s="178"/>
    </row>
    <row r="71" spans="1:61" s="173" customFormat="1" ht="12.75" customHeight="1">
      <c r="A71" s="179" t="s">
        <v>472</v>
      </c>
      <c r="B71" s="179"/>
      <c r="C71" s="170" cm="1">
        <f t="array" ref="C71">IFERROR(INDEX('Legal Entity'!B:B,MATCH('GL - Import (CA)'!F71,'Legal Entity'!A:A,0),0),0)</f>
        <v>0</v>
      </c>
      <c r="D71" s="170" t="str" cm="1">
        <f t="array" ref="D71">IFERROR(INDEX('Legal Entity'!C:C,MATCH(F71,'Legal Entity'!A:A,0),0),0)</f>
        <v>CA</v>
      </c>
      <c r="E71" s="170" t="s">
        <v>631</v>
      </c>
      <c r="F71" s="170" t="s">
        <v>655</v>
      </c>
      <c r="G71" s="170"/>
      <c r="H71" s="171">
        <f>('General Liability'!AQ$90*$BI71)/Assumptions!$B$7</f>
        <v>45.038607421369363</v>
      </c>
      <c r="I71" s="171">
        <f>('General Liability'!AR$90*$BI71)/Assumptions!$B$7</f>
        <v>45.038607421369363</v>
      </c>
      <c r="J71" s="171">
        <f>('General Liability'!AS$90*$BI71)/Assumptions!$B$7</f>
        <v>45.038607421369363</v>
      </c>
      <c r="K71" s="171">
        <f>('General Liability'!AT$90*$BI71)/Assumptions!$B$7</f>
        <v>52.716164418340298</v>
      </c>
      <c r="L71" s="171">
        <f>('General Liability'!AU$90*$BI71)/Assumptions!$B$7</f>
        <v>52.716164418340298</v>
      </c>
      <c r="M71" s="171">
        <f>('General Liability'!AV$90*$BI71)/Assumptions!$B$7</f>
        <v>52.716164418340298</v>
      </c>
      <c r="N71" s="171">
        <f>('General Liability'!AW$90*$BI71)/Assumptions!$B$7</f>
        <v>52.716164418340298</v>
      </c>
      <c r="O71" s="171">
        <f>('General Liability'!AX$90*$BI71)/Assumptions!$B$7</f>
        <v>52.716164418340298</v>
      </c>
      <c r="P71" s="171">
        <f>('General Liability'!AY$90*$BI71)/Assumptions!$B$7</f>
        <v>52.716164418340298</v>
      </c>
      <c r="Q71" s="171">
        <f>('General Liability'!AZ$90*$BI71)/Assumptions!$B$7</f>
        <v>52.716164418340298</v>
      </c>
      <c r="R71" s="171">
        <f>('General Liability'!BA$90*$BI71)/Assumptions!$B$7</f>
        <v>52.716164418340298</v>
      </c>
      <c r="S71" s="171">
        <f>('General Liability'!BB$90*$BI71)/Assumptions!$B$7</f>
        <v>52.716164418340298</v>
      </c>
      <c r="T71" s="171">
        <f>('General Liability'!BC$90*$BI71)/Assumptions!$B$7</f>
        <v>52.716164418340298</v>
      </c>
      <c r="U71" s="171">
        <f>('General Liability'!BD$90*$BI71)/Assumptions!$B$7</f>
        <v>52.716164418340298</v>
      </c>
      <c r="V71" s="171">
        <f>('General Liability'!BE$90*$BI71)/Assumptions!$B$7</f>
        <v>52.716164418340298</v>
      </c>
      <c r="W71" s="171">
        <f>('General Liability'!BF$90*$BI71)/Assumptions!$B$7</f>
        <v>56.669876749715826</v>
      </c>
      <c r="X71" s="171">
        <f>('General Liability'!BG$90*$BI71)/Assumptions!$B$7</f>
        <v>56.669876749715826</v>
      </c>
      <c r="Y71" s="171">
        <f>('General Liability'!BH$90*$BI71)/Assumptions!$B$7</f>
        <v>56.669876749715826</v>
      </c>
      <c r="Z71" s="171">
        <f>('General Liability'!BI$90*$BI71)/Assumptions!$B$7</f>
        <v>56.669876749715826</v>
      </c>
      <c r="AA71" s="171">
        <f>('General Liability'!BJ$90*$BI71)/Assumptions!$B$7</f>
        <v>56.669876749715826</v>
      </c>
      <c r="AB71" s="171">
        <f>('General Liability'!BK$90*$BI71)/Assumptions!$B$7</f>
        <v>56.669876749715826</v>
      </c>
      <c r="AC71" s="171">
        <f>('General Liability'!BL$90*$BI71)/Assumptions!$B$7</f>
        <v>56.669876749715826</v>
      </c>
      <c r="AD71" s="171">
        <f>('General Liability'!BM$90*$BI71)/Assumptions!$B$7</f>
        <v>56.669876749715826</v>
      </c>
      <c r="AE71" s="171">
        <f>('General Liability'!BN$90*$BI71)/Assumptions!$B$7</f>
        <v>56.669876749715826</v>
      </c>
      <c r="AF71" s="171">
        <f>('General Liability'!BO$90*$BI71)/Assumptions!$B$7</f>
        <v>56.669876749715826</v>
      </c>
      <c r="AG71" s="171">
        <f>('General Liability'!BP$90*$BI71)/Assumptions!$B$7</f>
        <v>56.669876749715826</v>
      </c>
      <c r="AH71" s="171">
        <f>('General Liability'!BQ$90*$BI71)/Assumptions!$B$7</f>
        <v>56.669876749715826</v>
      </c>
      <c r="AI71" s="171">
        <f>('General Liability'!BR$90*$BI71)/Assumptions!$B$7</f>
        <v>60.920117505944511</v>
      </c>
      <c r="AJ71" s="171">
        <f>('General Liability'!BS$90*$BI71)/Assumptions!$B$7</f>
        <v>60.920117505944511</v>
      </c>
      <c r="AK71" s="171">
        <f>('General Liability'!BT$90*$BI71)/Assumptions!$B$7</f>
        <v>60.920117505944511</v>
      </c>
      <c r="AL71" s="171">
        <f>('General Liability'!BU$90*$BI71)/Assumptions!$B$7</f>
        <v>60.920117505944511</v>
      </c>
      <c r="AM71" s="171">
        <f>('General Liability'!BV$90*$BI71)/Assumptions!$B$7</f>
        <v>60.920117505944511</v>
      </c>
      <c r="AN71" s="171">
        <f>('General Liability'!BW$90*$BI71)/Assumptions!$B$7</f>
        <v>60.920117505944511</v>
      </c>
      <c r="AO71" s="171">
        <f>('General Liability'!BX$90*$BI71)/Assumptions!$B$7</f>
        <v>60.920117505944511</v>
      </c>
      <c r="AP71" s="171">
        <f>('General Liability'!BY$90*$BI71)/Assumptions!$B$7</f>
        <v>60.920117505944511</v>
      </c>
      <c r="AQ71" s="171">
        <f>('General Liability'!BZ$90*$BI71)/Assumptions!$B$7</f>
        <v>60.920117505944511</v>
      </c>
      <c r="AR71" s="171">
        <f>('General Liability'!CA$90*$BI71)/Assumptions!$B$7</f>
        <v>60.920117505944511</v>
      </c>
      <c r="AS71" s="171">
        <f>('General Liability'!CB$90*$BI71)/Assumptions!$B$7</f>
        <v>60.920117505944511</v>
      </c>
      <c r="AT71" s="171">
        <f>('General Liability'!CC$90*$BI71)/Assumptions!$B$7</f>
        <v>60.920117505944511</v>
      </c>
      <c r="AU71" s="171">
        <f>('General Liability'!CD$90*$BI71)/Assumptions!$B$7</f>
        <v>62.747721031122843</v>
      </c>
      <c r="AV71" s="171">
        <f>('General Liability'!CE$90*$BI71)/Assumptions!$B$7</f>
        <v>62.747721031122843</v>
      </c>
      <c r="AW71" s="171">
        <f>('General Liability'!CF$90*$BI71)/Assumptions!$B$7</f>
        <v>62.747721031122843</v>
      </c>
      <c r="AX71" s="171">
        <f>('General Liability'!CG$90*$BI71)/Assumptions!$B$7</f>
        <v>62.747721031122843</v>
      </c>
      <c r="AY71" s="171">
        <f>('General Liability'!CH$90*$BI71)/Assumptions!$B$7</f>
        <v>62.747721031122843</v>
      </c>
      <c r="AZ71" s="171">
        <f>('General Liability'!CI$90*$BI71)/Assumptions!$B$7</f>
        <v>62.747721031122843</v>
      </c>
      <c r="BA71" s="171">
        <f>('General Liability'!CJ$90*$BI71)/Assumptions!$B$7</f>
        <v>62.747721031122843</v>
      </c>
      <c r="BB71" s="171">
        <f>('General Liability'!CK$90*$BI71)/Assumptions!$B$7</f>
        <v>62.747721031122843</v>
      </c>
      <c r="BC71" s="171">
        <f>('General Liability'!CL$90*$BI71)/Assumptions!$B$7</f>
        <v>62.747721031122843</v>
      </c>
      <c r="BD71" s="171">
        <f>('General Liability'!CM$90*$BI71)/Assumptions!$B$7</f>
        <v>62.747721031122843</v>
      </c>
      <c r="BE71" s="171">
        <f>('General Liability'!CN$90*$BI71)/Assumptions!$B$7</f>
        <v>62.747721031122843</v>
      </c>
      <c r="BF71" s="171">
        <f>('General Liability'!CO$90*$BI71)/Assumptions!$B$7</f>
        <v>62.747721031122843</v>
      </c>
      <c r="BG71" s="171">
        <f>('General Liability'!CP$90*$BI71)/Assumptions!$B$7</f>
        <v>64.630152662056531</v>
      </c>
      <c r="BI71" s="174">
        <f>SUMIF(Revenue!$P:$P,'GL - Import (CA)'!$F71,Revenue!$F:$F)</f>
        <v>2.8767353071593362E-3</v>
      </c>
    </row>
    <row r="72" spans="1:61" s="173" customFormat="1" ht="12.75" customHeight="1">
      <c r="A72" s="179" t="s">
        <v>472</v>
      </c>
      <c r="B72" s="179"/>
      <c r="C72" s="170" cm="1">
        <f t="array" ref="C72">IFERROR(INDEX('Legal Entity'!B:B,MATCH('GL - Import (CA)'!F72,'Legal Entity'!A:A,0),0),0)</f>
        <v>0</v>
      </c>
      <c r="D72" s="170" t="str" cm="1">
        <f t="array" ref="D72">IFERROR(INDEX('Legal Entity'!C:C,MATCH(F72,'Legal Entity'!A:A,0),0),0)</f>
        <v>CA</v>
      </c>
      <c r="E72" s="170" t="s">
        <v>631</v>
      </c>
      <c r="F72" s="170" t="s">
        <v>177</v>
      </c>
      <c r="G72" s="170"/>
      <c r="H72" s="171">
        <f>('General Liability'!AQ$90*$BI72)/Assumptions!$B$7</f>
        <v>11.575776198654417</v>
      </c>
      <c r="I72" s="171">
        <f>('General Liability'!AR$90*$BI72)/Assumptions!$B$7</f>
        <v>11.575776198654417</v>
      </c>
      <c r="J72" s="171">
        <f>('General Liability'!AS$90*$BI72)/Assumptions!$B$7</f>
        <v>11.575776198654417</v>
      </c>
      <c r="K72" s="171">
        <f>('General Liability'!AT$90*$BI72)/Assumptions!$B$7</f>
        <v>13.549053940523077</v>
      </c>
      <c r="L72" s="171">
        <f>('General Liability'!AU$90*$BI72)/Assumptions!$B$7</f>
        <v>13.549053940523077</v>
      </c>
      <c r="M72" s="171">
        <f>('General Liability'!AV$90*$BI72)/Assumptions!$B$7</f>
        <v>13.549053940523077</v>
      </c>
      <c r="N72" s="171">
        <f>('General Liability'!AW$90*$BI72)/Assumptions!$B$7</f>
        <v>13.549053940523077</v>
      </c>
      <c r="O72" s="171">
        <f>('General Liability'!AX$90*$BI72)/Assumptions!$B$7</f>
        <v>13.549053940523077</v>
      </c>
      <c r="P72" s="171">
        <f>('General Liability'!AY$90*$BI72)/Assumptions!$B$7</f>
        <v>13.549053940523077</v>
      </c>
      <c r="Q72" s="171">
        <f>('General Liability'!AZ$90*$BI72)/Assumptions!$B$7</f>
        <v>13.549053940523077</v>
      </c>
      <c r="R72" s="171">
        <f>('General Liability'!BA$90*$BI72)/Assumptions!$B$7</f>
        <v>13.549053940523077</v>
      </c>
      <c r="S72" s="171">
        <f>('General Liability'!BB$90*$BI72)/Assumptions!$B$7</f>
        <v>13.549053940523077</v>
      </c>
      <c r="T72" s="171">
        <f>('General Liability'!BC$90*$BI72)/Assumptions!$B$7</f>
        <v>13.549053940523077</v>
      </c>
      <c r="U72" s="171">
        <f>('General Liability'!BD$90*$BI72)/Assumptions!$B$7</f>
        <v>13.549053940523077</v>
      </c>
      <c r="V72" s="171">
        <f>('General Liability'!BE$90*$BI72)/Assumptions!$B$7</f>
        <v>13.549053940523077</v>
      </c>
      <c r="W72" s="171">
        <f>('General Liability'!BF$90*$BI72)/Assumptions!$B$7</f>
        <v>14.565232986062309</v>
      </c>
      <c r="X72" s="171">
        <f>('General Liability'!BG$90*$BI72)/Assumptions!$B$7</f>
        <v>14.565232986062309</v>
      </c>
      <c r="Y72" s="171">
        <f>('General Liability'!BH$90*$BI72)/Assumptions!$B$7</f>
        <v>14.565232986062309</v>
      </c>
      <c r="Z72" s="171">
        <f>('General Liability'!BI$90*$BI72)/Assumptions!$B$7</f>
        <v>14.565232986062309</v>
      </c>
      <c r="AA72" s="171">
        <f>('General Liability'!BJ$90*$BI72)/Assumptions!$B$7</f>
        <v>14.565232986062309</v>
      </c>
      <c r="AB72" s="171">
        <f>('General Liability'!BK$90*$BI72)/Assumptions!$B$7</f>
        <v>14.565232986062309</v>
      </c>
      <c r="AC72" s="171">
        <f>('General Liability'!BL$90*$BI72)/Assumptions!$B$7</f>
        <v>14.565232986062309</v>
      </c>
      <c r="AD72" s="171">
        <f>('General Liability'!BM$90*$BI72)/Assumptions!$B$7</f>
        <v>14.565232986062309</v>
      </c>
      <c r="AE72" s="171">
        <f>('General Liability'!BN$90*$BI72)/Assumptions!$B$7</f>
        <v>14.565232986062309</v>
      </c>
      <c r="AF72" s="171">
        <f>('General Liability'!BO$90*$BI72)/Assumptions!$B$7</f>
        <v>14.565232986062309</v>
      </c>
      <c r="AG72" s="171">
        <f>('General Liability'!BP$90*$BI72)/Assumptions!$B$7</f>
        <v>14.565232986062309</v>
      </c>
      <c r="AH72" s="171">
        <f>('General Liability'!BQ$90*$BI72)/Assumptions!$B$7</f>
        <v>14.565232986062309</v>
      </c>
      <c r="AI72" s="171">
        <f>('General Liability'!BR$90*$BI72)/Assumptions!$B$7</f>
        <v>15.65762546001698</v>
      </c>
      <c r="AJ72" s="171">
        <f>('General Liability'!BS$90*$BI72)/Assumptions!$B$7</f>
        <v>15.65762546001698</v>
      </c>
      <c r="AK72" s="171">
        <f>('General Liability'!BT$90*$BI72)/Assumptions!$B$7</f>
        <v>15.65762546001698</v>
      </c>
      <c r="AL72" s="171">
        <f>('General Liability'!BU$90*$BI72)/Assumptions!$B$7</f>
        <v>15.65762546001698</v>
      </c>
      <c r="AM72" s="171">
        <f>('General Liability'!BV$90*$BI72)/Assumptions!$B$7</f>
        <v>15.65762546001698</v>
      </c>
      <c r="AN72" s="171">
        <f>('General Liability'!BW$90*$BI72)/Assumptions!$B$7</f>
        <v>15.65762546001698</v>
      </c>
      <c r="AO72" s="171">
        <f>('General Liability'!BX$90*$BI72)/Assumptions!$B$7</f>
        <v>15.65762546001698</v>
      </c>
      <c r="AP72" s="171">
        <f>('General Liability'!BY$90*$BI72)/Assumptions!$B$7</f>
        <v>15.65762546001698</v>
      </c>
      <c r="AQ72" s="171">
        <f>('General Liability'!BZ$90*$BI72)/Assumptions!$B$7</f>
        <v>15.65762546001698</v>
      </c>
      <c r="AR72" s="171">
        <f>('General Liability'!CA$90*$BI72)/Assumptions!$B$7</f>
        <v>15.65762546001698</v>
      </c>
      <c r="AS72" s="171">
        <f>('General Liability'!CB$90*$BI72)/Assumptions!$B$7</f>
        <v>15.65762546001698</v>
      </c>
      <c r="AT72" s="171">
        <f>('General Liability'!CC$90*$BI72)/Assumptions!$B$7</f>
        <v>15.65762546001698</v>
      </c>
      <c r="AU72" s="171">
        <f>('General Liability'!CD$90*$BI72)/Assumptions!$B$7</f>
        <v>16.127354223817488</v>
      </c>
      <c r="AV72" s="171">
        <f>('General Liability'!CE$90*$BI72)/Assumptions!$B$7</f>
        <v>16.127354223817488</v>
      </c>
      <c r="AW72" s="171">
        <f>('General Liability'!CF$90*$BI72)/Assumptions!$B$7</f>
        <v>16.127354223817488</v>
      </c>
      <c r="AX72" s="171">
        <f>('General Liability'!CG$90*$BI72)/Assumptions!$B$7</f>
        <v>16.127354223817488</v>
      </c>
      <c r="AY72" s="171">
        <f>('General Liability'!CH$90*$BI72)/Assumptions!$B$7</f>
        <v>16.127354223817488</v>
      </c>
      <c r="AZ72" s="171">
        <f>('General Liability'!CI$90*$BI72)/Assumptions!$B$7</f>
        <v>16.127354223817488</v>
      </c>
      <c r="BA72" s="171">
        <f>('General Liability'!CJ$90*$BI72)/Assumptions!$B$7</f>
        <v>16.127354223817488</v>
      </c>
      <c r="BB72" s="171">
        <f>('General Liability'!CK$90*$BI72)/Assumptions!$B$7</f>
        <v>16.127354223817488</v>
      </c>
      <c r="BC72" s="171">
        <f>('General Liability'!CL$90*$BI72)/Assumptions!$B$7</f>
        <v>16.127354223817488</v>
      </c>
      <c r="BD72" s="171">
        <f>('General Liability'!CM$90*$BI72)/Assumptions!$B$7</f>
        <v>16.127354223817488</v>
      </c>
      <c r="BE72" s="171">
        <f>('General Liability'!CN$90*$BI72)/Assumptions!$B$7</f>
        <v>16.127354223817488</v>
      </c>
      <c r="BF72" s="171">
        <f>('General Liability'!CO$90*$BI72)/Assumptions!$B$7</f>
        <v>16.127354223817488</v>
      </c>
      <c r="BG72" s="171">
        <f>('General Liability'!CP$90*$BI72)/Assumptions!$B$7</f>
        <v>16.611174850532016</v>
      </c>
      <c r="BI72" s="174">
        <f>SUMIF(Revenue!$P:$P,'GL - Import (CA)'!$F72,Revenue!$F:$F)</f>
        <v>7.3937552702048825E-4</v>
      </c>
    </row>
    <row r="73" spans="1:61" s="173" customFormat="1" ht="12.75" customHeight="1">
      <c r="A73" s="179" t="s">
        <v>472</v>
      </c>
      <c r="B73" s="179"/>
      <c r="C73" s="170" t="str" cm="1">
        <f t="array" ref="C73">IFERROR(INDEX('Legal Entity'!B:B,MATCH('GL - Import (CA)'!F73,'Legal Entity'!A:A,0),0),0)</f>
        <v>1365 - Corix Utilities (Foothills Wastewater) Inc.</v>
      </c>
      <c r="D73" s="170" t="str" cm="1">
        <f t="array" ref="D73">IFERROR(INDEX('Legal Entity'!C:C,MATCH(F73,'Legal Entity'!A:A,0),0),0)</f>
        <v>CA</v>
      </c>
      <c r="E73" s="170" t="s">
        <v>631</v>
      </c>
      <c r="F73" s="170" t="s">
        <v>182</v>
      </c>
      <c r="G73" s="170"/>
      <c r="H73" s="171">
        <f>('General Liability'!AQ$90*$BI73)/Assumptions!$B$7</f>
        <v>31.7798198478575</v>
      </c>
      <c r="I73" s="171">
        <f>('General Liability'!AR$90*$BI73)/Assumptions!$B$7</f>
        <v>31.7798198478575</v>
      </c>
      <c r="J73" s="171">
        <f>('General Liability'!AS$90*$BI73)/Assumptions!$B$7</f>
        <v>31.7798198478575</v>
      </c>
      <c r="K73" s="171">
        <f>('General Liability'!AT$90*$BI73)/Assumptions!$B$7</f>
        <v>37.19720267127996</v>
      </c>
      <c r="L73" s="171">
        <f>('General Liability'!AU$90*$BI73)/Assumptions!$B$7</f>
        <v>37.19720267127996</v>
      </c>
      <c r="M73" s="171">
        <f>('General Liability'!AV$90*$BI73)/Assumptions!$B$7</f>
        <v>37.19720267127996</v>
      </c>
      <c r="N73" s="171">
        <f>('General Liability'!AW$90*$BI73)/Assumptions!$B$7</f>
        <v>37.19720267127996</v>
      </c>
      <c r="O73" s="171">
        <f>('General Liability'!AX$90*$BI73)/Assumptions!$B$7</f>
        <v>37.19720267127996</v>
      </c>
      <c r="P73" s="171">
        <f>('General Liability'!AY$90*$BI73)/Assumptions!$B$7</f>
        <v>37.19720267127996</v>
      </c>
      <c r="Q73" s="171">
        <f>('General Liability'!AZ$90*$BI73)/Assumptions!$B$7</f>
        <v>37.19720267127996</v>
      </c>
      <c r="R73" s="171">
        <f>('General Liability'!BA$90*$BI73)/Assumptions!$B$7</f>
        <v>37.19720267127996</v>
      </c>
      <c r="S73" s="171">
        <f>('General Liability'!BB$90*$BI73)/Assumptions!$B$7</f>
        <v>37.19720267127996</v>
      </c>
      <c r="T73" s="171">
        <f>('General Liability'!BC$90*$BI73)/Assumptions!$B$7</f>
        <v>37.19720267127996</v>
      </c>
      <c r="U73" s="171">
        <f>('General Liability'!BD$90*$BI73)/Assumptions!$B$7</f>
        <v>37.19720267127996</v>
      </c>
      <c r="V73" s="171">
        <f>('General Liability'!BE$90*$BI73)/Assumptions!$B$7</f>
        <v>37.19720267127996</v>
      </c>
      <c r="W73" s="171">
        <f>('General Liability'!BF$90*$BI73)/Assumptions!$B$7</f>
        <v>39.986992871625965</v>
      </c>
      <c r="X73" s="171">
        <f>('General Liability'!BG$90*$BI73)/Assumptions!$B$7</f>
        <v>39.986992871625965</v>
      </c>
      <c r="Y73" s="171">
        <f>('General Liability'!BH$90*$BI73)/Assumptions!$B$7</f>
        <v>39.986992871625965</v>
      </c>
      <c r="Z73" s="171">
        <f>('General Liability'!BI$90*$BI73)/Assumptions!$B$7</f>
        <v>39.986992871625965</v>
      </c>
      <c r="AA73" s="171">
        <f>('General Liability'!BJ$90*$BI73)/Assumptions!$B$7</f>
        <v>39.986992871625965</v>
      </c>
      <c r="AB73" s="171">
        <f>('General Liability'!BK$90*$BI73)/Assumptions!$B$7</f>
        <v>39.986992871625965</v>
      </c>
      <c r="AC73" s="171">
        <f>('General Liability'!BL$90*$BI73)/Assumptions!$B$7</f>
        <v>39.986992871625965</v>
      </c>
      <c r="AD73" s="171">
        <f>('General Liability'!BM$90*$BI73)/Assumptions!$B$7</f>
        <v>39.986992871625965</v>
      </c>
      <c r="AE73" s="171">
        <f>('General Liability'!BN$90*$BI73)/Assumptions!$B$7</f>
        <v>39.986992871625965</v>
      </c>
      <c r="AF73" s="171">
        <f>('General Liability'!BO$90*$BI73)/Assumptions!$B$7</f>
        <v>39.986992871625965</v>
      </c>
      <c r="AG73" s="171">
        <f>('General Liability'!BP$90*$BI73)/Assumptions!$B$7</f>
        <v>39.986992871625965</v>
      </c>
      <c r="AH73" s="171">
        <f>('General Liability'!BQ$90*$BI73)/Assumptions!$B$7</f>
        <v>39.986992871625965</v>
      </c>
      <c r="AI73" s="171">
        <f>('General Liability'!BR$90*$BI73)/Assumptions!$B$7</f>
        <v>42.986017336997904</v>
      </c>
      <c r="AJ73" s="171">
        <f>('General Liability'!BS$90*$BI73)/Assumptions!$B$7</f>
        <v>42.986017336997904</v>
      </c>
      <c r="AK73" s="171">
        <f>('General Liability'!BT$90*$BI73)/Assumptions!$B$7</f>
        <v>42.986017336997904</v>
      </c>
      <c r="AL73" s="171">
        <f>('General Liability'!BU$90*$BI73)/Assumptions!$B$7</f>
        <v>42.986017336997904</v>
      </c>
      <c r="AM73" s="171">
        <f>('General Liability'!BV$90*$BI73)/Assumptions!$B$7</f>
        <v>42.986017336997904</v>
      </c>
      <c r="AN73" s="171">
        <f>('General Liability'!BW$90*$BI73)/Assumptions!$B$7</f>
        <v>42.986017336997904</v>
      </c>
      <c r="AO73" s="171">
        <f>('General Liability'!BX$90*$BI73)/Assumptions!$B$7</f>
        <v>42.986017336997904</v>
      </c>
      <c r="AP73" s="171">
        <f>('General Liability'!BY$90*$BI73)/Assumptions!$B$7</f>
        <v>42.986017336997904</v>
      </c>
      <c r="AQ73" s="171">
        <f>('General Liability'!BZ$90*$BI73)/Assumptions!$B$7</f>
        <v>42.986017336997904</v>
      </c>
      <c r="AR73" s="171">
        <f>('General Liability'!CA$90*$BI73)/Assumptions!$B$7</f>
        <v>42.986017336997904</v>
      </c>
      <c r="AS73" s="171">
        <f>('General Liability'!CB$90*$BI73)/Assumptions!$B$7</f>
        <v>42.986017336997904</v>
      </c>
      <c r="AT73" s="171">
        <f>('General Liability'!CC$90*$BI73)/Assumptions!$B$7</f>
        <v>42.986017336997904</v>
      </c>
      <c r="AU73" s="171">
        <f>('General Liability'!CD$90*$BI73)/Assumptions!$B$7</f>
        <v>44.275597857107847</v>
      </c>
      <c r="AV73" s="171">
        <f>('General Liability'!CE$90*$BI73)/Assumptions!$B$7</f>
        <v>44.275597857107847</v>
      </c>
      <c r="AW73" s="171">
        <f>('General Liability'!CF$90*$BI73)/Assumptions!$B$7</f>
        <v>44.275597857107847</v>
      </c>
      <c r="AX73" s="171">
        <f>('General Liability'!CG$90*$BI73)/Assumptions!$B$7</f>
        <v>44.275597857107847</v>
      </c>
      <c r="AY73" s="171">
        <f>('General Liability'!CH$90*$BI73)/Assumptions!$B$7</f>
        <v>44.275597857107847</v>
      </c>
      <c r="AZ73" s="171">
        <f>('General Liability'!CI$90*$BI73)/Assumptions!$B$7</f>
        <v>44.275597857107847</v>
      </c>
      <c r="BA73" s="171">
        <f>('General Liability'!CJ$90*$BI73)/Assumptions!$B$7</f>
        <v>44.275597857107847</v>
      </c>
      <c r="BB73" s="171">
        <f>('General Liability'!CK$90*$BI73)/Assumptions!$B$7</f>
        <v>44.275597857107847</v>
      </c>
      <c r="BC73" s="171">
        <f>('General Liability'!CL$90*$BI73)/Assumptions!$B$7</f>
        <v>44.275597857107847</v>
      </c>
      <c r="BD73" s="171">
        <f>('General Liability'!CM$90*$BI73)/Assumptions!$B$7</f>
        <v>44.275597857107847</v>
      </c>
      <c r="BE73" s="171">
        <f>('General Liability'!CN$90*$BI73)/Assumptions!$B$7</f>
        <v>44.275597857107847</v>
      </c>
      <c r="BF73" s="171">
        <f>('General Liability'!CO$90*$BI73)/Assumptions!$B$7</f>
        <v>44.275597857107847</v>
      </c>
      <c r="BG73" s="171">
        <f>('General Liability'!CP$90*$BI73)/Assumptions!$B$7</f>
        <v>45.603865792821082</v>
      </c>
      <c r="BI73" s="174">
        <f>SUMIF(Revenue!$P:$P,'GL - Import (CA)'!$F73,Revenue!$F:$F)</f>
        <v>2.0298613799528326E-3</v>
      </c>
    </row>
    <row r="74" spans="1:61" s="173" customFormat="1" ht="12.75" customHeight="1">
      <c r="A74" s="179" t="s">
        <v>472</v>
      </c>
      <c r="B74" s="179"/>
      <c r="C74" s="170" cm="1">
        <f t="array" ref="C74">IFERROR(INDEX('Legal Entity'!B:B,MATCH('GL - Import (CA)'!F74,'Legal Entity'!A:A,0),0),0)</f>
        <v>0</v>
      </c>
      <c r="D74" s="170" t="str" cm="1">
        <f t="array" ref="D74">IFERROR(INDEX('Legal Entity'!C:C,MATCH(F74,'Legal Entity'!A:A,0),0),0)</f>
        <v>CA</v>
      </c>
      <c r="E74" s="170" t="s">
        <v>631</v>
      </c>
      <c r="F74" s="170" t="s">
        <v>181</v>
      </c>
      <c r="G74" s="170"/>
      <c r="H74" s="171">
        <f>('General Liability'!AQ$90*$BI74)/Assumptions!$B$7</f>
        <v>5.9072423110346266</v>
      </c>
      <c r="I74" s="171">
        <f>('General Liability'!AR$90*$BI74)/Assumptions!$B$7</f>
        <v>5.9072423110346266</v>
      </c>
      <c r="J74" s="171">
        <f>('General Liability'!AS$90*$BI74)/Assumptions!$B$7</f>
        <v>5.9072423110346266</v>
      </c>
      <c r="K74" s="171">
        <f>('General Liability'!AT$90*$BI74)/Assumptions!$B$7</f>
        <v>6.9142270322444581</v>
      </c>
      <c r="L74" s="171">
        <f>('General Liability'!AU$90*$BI74)/Assumptions!$B$7</f>
        <v>6.9142270322444581</v>
      </c>
      <c r="M74" s="171">
        <f>('General Liability'!AV$90*$BI74)/Assumptions!$B$7</f>
        <v>6.9142270322444581</v>
      </c>
      <c r="N74" s="171">
        <f>('General Liability'!AW$90*$BI74)/Assumptions!$B$7</f>
        <v>6.9142270322444581</v>
      </c>
      <c r="O74" s="171">
        <f>('General Liability'!AX$90*$BI74)/Assumptions!$B$7</f>
        <v>6.9142270322444581</v>
      </c>
      <c r="P74" s="171">
        <f>('General Liability'!AY$90*$BI74)/Assumptions!$B$7</f>
        <v>6.9142270322444581</v>
      </c>
      <c r="Q74" s="171">
        <f>('General Liability'!AZ$90*$BI74)/Assumptions!$B$7</f>
        <v>6.9142270322444581</v>
      </c>
      <c r="R74" s="171">
        <f>('General Liability'!BA$90*$BI74)/Assumptions!$B$7</f>
        <v>6.9142270322444581</v>
      </c>
      <c r="S74" s="171">
        <f>('General Liability'!BB$90*$BI74)/Assumptions!$B$7</f>
        <v>6.9142270322444581</v>
      </c>
      <c r="T74" s="171">
        <f>('General Liability'!BC$90*$BI74)/Assumptions!$B$7</f>
        <v>6.9142270322444581</v>
      </c>
      <c r="U74" s="171">
        <f>('General Liability'!BD$90*$BI74)/Assumptions!$B$7</f>
        <v>6.9142270322444581</v>
      </c>
      <c r="V74" s="171">
        <f>('General Liability'!BE$90*$BI74)/Assumptions!$B$7</f>
        <v>6.9142270322444581</v>
      </c>
      <c r="W74" s="171">
        <f>('General Liability'!BF$90*$BI74)/Assumptions!$B$7</f>
        <v>7.4327940596627924</v>
      </c>
      <c r="X74" s="171">
        <f>('General Liability'!BG$90*$BI74)/Assumptions!$B$7</f>
        <v>7.4327940596627924</v>
      </c>
      <c r="Y74" s="171">
        <f>('General Liability'!BH$90*$BI74)/Assumptions!$B$7</f>
        <v>7.4327940596627924</v>
      </c>
      <c r="Z74" s="171">
        <f>('General Liability'!BI$90*$BI74)/Assumptions!$B$7</f>
        <v>7.4327940596627924</v>
      </c>
      <c r="AA74" s="171">
        <f>('General Liability'!BJ$90*$BI74)/Assumptions!$B$7</f>
        <v>7.4327940596627924</v>
      </c>
      <c r="AB74" s="171">
        <f>('General Liability'!BK$90*$BI74)/Assumptions!$B$7</f>
        <v>7.4327940596627924</v>
      </c>
      <c r="AC74" s="171">
        <f>('General Liability'!BL$90*$BI74)/Assumptions!$B$7</f>
        <v>7.4327940596627924</v>
      </c>
      <c r="AD74" s="171">
        <f>('General Liability'!BM$90*$BI74)/Assumptions!$B$7</f>
        <v>7.4327940596627924</v>
      </c>
      <c r="AE74" s="171">
        <f>('General Liability'!BN$90*$BI74)/Assumptions!$B$7</f>
        <v>7.4327940596627924</v>
      </c>
      <c r="AF74" s="171">
        <f>('General Liability'!BO$90*$BI74)/Assumptions!$B$7</f>
        <v>7.4327940596627924</v>
      </c>
      <c r="AG74" s="171">
        <f>('General Liability'!BP$90*$BI74)/Assumptions!$B$7</f>
        <v>7.4327940596627924</v>
      </c>
      <c r="AH74" s="171">
        <f>('General Liability'!BQ$90*$BI74)/Assumptions!$B$7</f>
        <v>7.4327940596627924</v>
      </c>
      <c r="AI74" s="171">
        <f>('General Liability'!BR$90*$BI74)/Assumptions!$B$7</f>
        <v>7.9902536141375018</v>
      </c>
      <c r="AJ74" s="171">
        <f>('General Liability'!BS$90*$BI74)/Assumptions!$B$7</f>
        <v>7.9902536141375018</v>
      </c>
      <c r="AK74" s="171">
        <f>('General Liability'!BT$90*$BI74)/Assumptions!$B$7</f>
        <v>7.9902536141375018</v>
      </c>
      <c r="AL74" s="171">
        <f>('General Liability'!BU$90*$BI74)/Assumptions!$B$7</f>
        <v>7.9902536141375018</v>
      </c>
      <c r="AM74" s="171">
        <f>('General Liability'!BV$90*$BI74)/Assumptions!$B$7</f>
        <v>7.9902536141375018</v>
      </c>
      <c r="AN74" s="171">
        <f>('General Liability'!BW$90*$BI74)/Assumptions!$B$7</f>
        <v>7.9902536141375018</v>
      </c>
      <c r="AO74" s="171">
        <f>('General Liability'!BX$90*$BI74)/Assumptions!$B$7</f>
        <v>7.9902536141375018</v>
      </c>
      <c r="AP74" s="171">
        <f>('General Liability'!BY$90*$BI74)/Assumptions!$B$7</f>
        <v>7.9902536141375018</v>
      </c>
      <c r="AQ74" s="171">
        <f>('General Liability'!BZ$90*$BI74)/Assumptions!$B$7</f>
        <v>7.9902536141375018</v>
      </c>
      <c r="AR74" s="171">
        <f>('General Liability'!CA$90*$BI74)/Assumptions!$B$7</f>
        <v>7.9902536141375018</v>
      </c>
      <c r="AS74" s="171">
        <f>('General Liability'!CB$90*$BI74)/Assumptions!$B$7</f>
        <v>7.9902536141375018</v>
      </c>
      <c r="AT74" s="171">
        <f>('General Liability'!CC$90*$BI74)/Assumptions!$B$7</f>
        <v>7.9902536141375018</v>
      </c>
      <c r="AU74" s="171">
        <f>('General Liability'!CD$90*$BI74)/Assumptions!$B$7</f>
        <v>8.2299612225616272</v>
      </c>
      <c r="AV74" s="171">
        <f>('General Liability'!CE$90*$BI74)/Assumptions!$B$7</f>
        <v>8.2299612225616272</v>
      </c>
      <c r="AW74" s="171">
        <f>('General Liability'!CF$90*$BI74)/Assumptions!$B$7</f>
        <v>8.2299612225616272</v>
      </c>
      <c r="AX74" s="171">
        <f>('General Liability'!CG$90*$BI74)/Assumptions!$B$7</f>
        <v>8.2299612225616272</v>
      </c>
      <c r="AY74" s="171">
        <f>('General Liability'!CH$90*$BI74)/Assumptions!$B$7</f>
        <v>8.2299612225616272</v>
      </c>
      <c r="AZ74" s="171">
        <f>('General Liability'!CI$90*$BI74)/Assumptions!$B$7</f>
        <v>8.2299612225616272</v>
      </c>
      <c r="BA74" s="171">
        <f>('General Liability'!CJ$90*$BI74)/Assumptions!$B$7</f>
        <v>8.2299612225616272</v>
      </c>
      <c r="BB74" s="171">
        <f>('General Liability'!CK$90*$BI74)/Assumptions!$B$7</f>
        <v>8.2299612225616272</v>
      </c>
      <c r="BC74" s="171">
        <f>('General Liability'!CL$90*$BI74)/Assumptions!$B$7</f>
        <v>8.2299612225616272</v>
      </c>
      <c r="BD74" s="171">
        <f>('General Liability'!CM$90*$BI74)/Assumptions!$B$7</f>
        <v>8.2299612225616272</v>
      </c>
      <c r="BE74" s="171">
        <f>('General Liability'!CN$90*$BI74)/Assumptions!$B$7</f>
        <v>8.2299612225616272</v>
      </c>
      <c r="BF74" s="171">
        <f>('General Liability'!CO$90*$BI74)/Assumptions!$B$7</f>
        <v>8.2299612225616272</v>
      </c>
      <c r="BG74" s="171">
        <f>('General Liability'!CP$90*$BI74)/Assumptions!$B$7</f>
        <v>8.4768600592384757</v>
      </c>
      <c r="BI74" s="174">
        <f>SUMIF(Revenue!$P:$P,'GL - Import (CA)'!$F74,Revenue!$F:$F)</f>
        <v>3.7731123356260618E-4</v>
      </c>
    </row>
    <row r="75" spans="1:61" s="173" customFormat="1" ht="12.75" customHeight="1">
      <c r="A75" s="179" t="s">
        <v>472</v>
      </c>
      <c r="B75" s="179"/>
      <c r="C75" s="170" cm="1">
        <f t="array" ref="C75">IFERROR(INDEX('Legal Entity'!B:B,MATCH('GL - Import (CA)'!F75,'Legal Entity'!A:A,0),0),0)</f>
        <v>0</v>
      </c>
      <c r="D75" s="170" t="str" cm="1">
        <f t="array" ref="D75">IFERROR(INDEX('Legal Entity'!C:C,MATCH(F75,'Legal Entity'!A:A,0),0),0)</f>
        <v>CA</v>
      </c>
      <c r="E75" s="170" t="s">
        <v>631</v>
      </c>
      <c r="F75" s="170" t="s">
        <v>125</v>
      </c>
      <c r="G75" s="170"/>
      <c r="H75" s="171">
        <f>('General Liability'!AQ$90*$BI75)/Assumptions!$B$7</f>
        <v>94.052654071468481</v>
      </c>
      <c r="I75" s="171">
        <f>('General Liability'!AR$90*$BI75)/Assumptions!$B$7</f>
        <v>94.052654071468481</v>
      </c>
      <c r="J75" s="171">
        <f>('General Liability'!AS$90*$BI75)/Assumptions!$B$7</f>
        <v>94.052654071468481</v>
      </c>
      <c r="K75" s="171">
        <f>('General Liability'!AT$90*$BI75)/Assumptions!$B$7</f>
        <v>110.08544579600743</v>
      </c>
      <c r="L75" s="171">
        <f>('General Liability'!AU$90*$BI75)/Assumptions!$B$7</f>
        <v>110.08544579600743</v>
      </c>
      <c r="M75" s="171">
        <f>('General Liability'!AV$90*$BI75)/Assumptions!$B$7</f>
        <v>110.08544579600743</v>
      </c>
      <c r="N75" s="171">
        <f>('General Liability'!AW$90*$BI75)/Assumptions!$B$7</f>
        <v>110.08544579600743</v>
      </c>
      <c r="O75" s="171">
        <f>('General Liability'!AX$90*$BI75)/Assumptions!$B$7</f>
        <v>110.08544579600743</v>
      </c>
      <c r="P75" s="171">
        <f>('General Liability'!AY$90*$BI75)/Assumptions!$B$7</f>
        <v>110.08544579600743</v>
      </c>
      <c r="Q75" s="171">
        <f>('General Liability'!AZ$90*$BI75)/Assumptions!$B$7</f>
        <v>110.08544579600743</v>
      </c>
      <c r="R75" s="171">
        <f>('General Liability'!BA$90*$BI75)/Assumptions!$B$7</f>
        <v>110.08544579600743</v>
      </c>
      <c r="S75" s="171">
        <f>('General Liability'!BB$90*$BI75)/Assumptions!$B$7</f>
        <v>110.08544579600743</v>
      </c>
      <c r="T75" s="171">
        <f>('General Liability'!BC$90*$BI75)/Assumptions!$B$7</f>
        <v>110.08544579600743</v>
      </c>
      <c r="U75" s="171">
        <f>('General Liability'!BD$90*$BI75)/Assumptions!$B$7</f>
        <v>110.08544579600743</v>
      </c>
      <c r="V75" s="171">
        <f>('General Liability'!BE$90*$BI75)/Assumptions!$B$7</f>
        <v>110.08544579600743</v>
      </c>
      <c r="W75" s="171">
        <f>('General Liability'!BF$90*$BI75)/Assumptions!$B$7</f>
        <v>118.34185423070801</v>
      </c>
      <c r="X75" s="171">
        <f>('General Liability'!BG$90*$BI75)/Assumptions!$B$7</f>
        <v>118.34185423070801</v>
      </c>
      <c r="Y75" s="171">
        <f>('General Liability'!BH$90*$BI75)/Assumptions!$B$7</f>
        <v>118.34185423070801</v>
      </c>
      <c r="Z75" s="171">
        <f>('General Liability'!BI$90*$BI75)/Assumptions!$B$7</f>
        <v>118.34185423070801</v>
      </c>
      <c r="AA75" s="171">
        <f>('General Liability'!BJ$90*$BI75)/Assumptions!$B$7</f>
        <v>118.34185423070801</v>
      </c>
      <c r="AB75" s="171">
        <f>('General Liability'!BK$90*$BI75)/Assumptions!$B$7</f>
        <v>118.34185423070801</v>
      </c>
      <c r="AC75" s="171">
        <f>('General Liability'!BL$90*$BI75)/Assumptions!$B$7</f>
        <v>118.34185423070801</v>
      </c>
      <c r="AD75" s="171">
        <f>('General Liability'!BM$90*$BI75)/Assumptions!$B$7</f>
        <v>118.34185423070801</v>
      </c>
      <c r="AE75" s="171">
        <f>('General Liability'!BN$90*$BI75)/Assumptions!$B$7</f>
        <v>118.34185423070801</v>
      </c>
      <c r="AF75" s="171">
        <f>('General Liability'!BO$90*$BI75)/Assumptions!$B$7</f>
        <v>118.34185423070801</v>
      </c>
      <c r="AG75" s="171">
        <f>('General Liability'!BP$90*$BI75)/Assumptions!$B$7</f>
        <v>118.34185423070801</v>
      </c>
      <c r="AH75" s="171">
        <f>('General Liability'!BQ$90*$BI75)/Assumptions!$B$7</f>
        <v>118.34185423070801</v>
      </c>
      <c r="AI75" s="171">
        <f>('General Liability'!BR$90*$BI75)/Assumptions!$B$7</f>
        <v>127.21749329801111</v>
      </c>
      <c r="AJ75" s="171">
        <f>('General Liability'!BS$90*$BI75)/Assumptions!$B$7</f>
        <v>127.21749329801111</v>
      </c>
      <c r="AK75" s="171">
        <f>('General Liability'!BT$90*$BI75)/Assumptions!$B$7</f>
        <v>127.21749329801111</v>
      </c>
      <c r="AL75" s="171">
        <f>('General Liability'!BU$90*$BI75)/Assumptions!$B$7</f>
        <v>127.21749329801111</v>
      </c>
      <c r="AM75" s="171">
        <f>('General Liability'!BV$90*$BI75)/Assumptions!$B$7</f>
        <v>127.21749329801111</v>
      </c>
      <c r="AN75" s="171">
        <f>('General Liability'!BW$90*$BI75)/Assumptions!$B$7</f>
        <v>127.21749329801111</v>
      </c>
      <c r="AO75" s="171">
        <f>('General Liability'!BX$90*$BI75)/Assumptions!$B$7</f>
        <v>127.21749329801111</v>
      </c>
      <c r="AP75" s="171">
        <f>('General Liability'!BY$90*$BI75)/Assumptions!$B$7</f>
        <v>127.21749329801111</v>
      </c>
      <c r="AQ75" s="171">
        <f>('General Liability'!BZ$90*$BI75)/Assumptions!$B$7</f>
        <v>127.21749329801111</v>
      </c>
      <c r="AR75" s="171">
        <f>('General Liability'!CA$90*$BI75)/Assumptions!$B$7</f>
        <v>127.21749329801111</v>
      </c>
      <c r="AS75" s="171">
        <f>('General Liability'!CB$90*$BI75)/Assumptions!$B$7</f>
        <v>127.21749329801111</v>
      </c>
      <c r="AT75" s="171">
        <f>('General Liability'!CC$90*$BI75)/Assumptions!$B$7</f>
        <v>127.21749329801111</v>
      </c>
      <c r="AU75" s="171">
        <f>('General Liability'!CD$90*$BI75)/Assumptions!$B$7</f>
        <v>131.03401809695143</v>
      </c>
      <c r="AV75" s="171">
        <f>('General Liability'!CE$90*$BI75)/Assumptions!$B$7</f>
        <v>131.03401809695143</v>
      </c>
      <c r="AW75" s="171">
        <f>('General Liability'!CF$90*$BI75)/Assumptions!$B$7</f>
        <v>131.03401809695143</v>
      </c>
      <c r="AX75" s="171">
        <f>('General Liability'!CG$90*$BI75)/Assumptions!$B$7</f>
        <v>131.03401809695143</v>
      </c>
      <c r="AY75" s="171">
        <f>('General Liability'!CH$90*$BI75)/Assumptions!$B$7</f>
        <v>131.03401809695143</v>
      </c>
      <c r="AZ75" s="171">
        <f>('General Liability'!CI$90*$BI75)/Assumptions!$B$7</f>
        <v>131.03401809695143</v>
      </c>
      <c r="BA75" s="171">
        <f>('General Liability'!CJ$90*$BI75)/Assumptions!$B$7</f>
        <v>131.03401809695143</v>
      </c>
      <c r="BB75" s="171">
        <f>('General Liability'!CK$90*$BI75)/Assumptions!$B$7</f>
        <v>131.03401809695143</v>
      </c>
      <c r="BC75" s="171">
        <f>('General Liability'!CL$90*$BI75)/Assumptions!$B$7</f>
        <v>131.03401809695143</v>
      </c>
      <c r="BD75" s="171">
        <f>('General Liability'!CM$90*$BI75)/Assumptions!$B$7</f>
        <v>131.03401809695143</v>
      </c>
      <c r="BE75" s="171">
        <f>('General Liability'!CN$90*$BI75)/Assumptions!$B$7</f>
        <v>131.03401809695143</v>
      </c>
      <c r="BF75" s="171">
        <f>('General Liability'!CO$90*$BI75)/Assumptions!$B$7</f>
        <v>131.03401809695143</v>
      </c>
      <c r="BG75" s="171">
        <f>('General Liability'!CP$90*$BI75)/Assumptions!$B$7</f>
        <v>134.96503863985998</v>
      </c>
      <c r="BI75" s="174">
        <f>SUMIF(Revenue!$P:$P,'GL - Import (CA)'!$F75,Revenue!$F:$F)</f>
        <v>6.0073924614965453E-3</v>
      </c>
    </row>
    <row r="76" spans="1:61" s="173" customFormat="1" ht="12.75" customHeight="1">
      <c r="A76" s="179" t="s">
        <v>472</v>
      </c>
      <c r="B76" s="179"/>
      <c r="C76" s="170" t="str" cm="1">
        <f t="array" ref="C76">IFERROR(INDEX('Legal Entity'!B:B,MATCH('GL - Import (CA)'!F76,'Legal Entity'!A:A,0),0),0)</f>
        <v>1310 - Corix Utilities Inc.</v>
      </c>
      <c r="D76" s="170" t="str" cm="1">
        <f t="array" ref="D76">IFERROR(INDEX('Legal Entity'!C:C,MATCH(F76,'Legal Entity'!A:A,0),0),0)</f>
        <v>CA</v>
      </c>
      <c r="E76" s="170" t="s">
        <v>631</v>
      </c>
      <c r="F76" s="170" t="s">
        <v>122</v>
      </c>
      <c r="G76" s="170"/>
      <c r="H76" s="171">
        <f>('General Liability'!AQ$90*$BI76)/Assumptions!$B$7</f>
        <v>33.199124180317135</v>
      </c>
      <c r="I76" s="171">
        <f>('General Liability'!AR$90*$BI76)/Assumptions!$B$7</f>
        <v>33.199124180317135</v>
      </c>
      <c r="J76" s="171">
        <f>('General Liability'!AS$90*$BI76)/Assumptions!$B$7</f>
        <v>33.199124180317135</v>
      </c>
      <c r="K76" s="171">
        <f>('General Liability'!AT$90*$BI76)/Assumptions!$B$7</f>
        <v>38.858450317096498</v>
      </c>
      <c r="L76" s="171">
        <f>('General Liability'!AU$90*$BI76)/Assumptions!$B$7</f>
        <v>38.858450317096498</v>
      </c>
      <c r="M76" s="171">
        <f>('General Liability'!AV$90*$BI76)/Assumptions!$B$7</f>
        <v>38.858450317096498</v>
      </c>
      <c r="N76" s="171">
        <f>('General Liability'!AW$90*$BI76)/Assumptions!$B$7</f>
        <v>38.858450317096498</v>
      </c>
      <c r="O76" s="171">
        <f>('General Liability'!AX$90*$BI76)/Assumptions!$B$7</f>
        <v>38.858450317096498</v>
      </c>
      <c r="P76" s="171">
        <f>('General Liability'!AY$90*$BI76)/Assumptions!$B$7</f>
        <v>38.858450317096498</v>
      </c>
      <c r="Q76" s="171">
        <f>('General Liability'!AZ$90*$BI76)/Assumptions!$B$7</f>
        <v>38.858450317096498</v>
      </c>
      <c r="R76" s="171">
        <f>('General Liability'!BA$90*$BI76)/Assumptions!$B$7</f>
        <v>38.858450317096498</v>
      </c>
      <c r="S76" s="171">
        <f>('General Liability'!BB$90*$BI76)/Assumptions!$B$7</f>
        <v>38.858450317096498</v>
      </c>
      <c r="T76" s="171">
        <f>('General Liability'!BC$90*$BI76)/Assumptions!$B$7</f>
        <v>38.858450317096498</v>
      </c>
      <c r="U76" s="171">
        <f>('General Liability'!BD$90*$BI76)/Assumptions!$B$7</f>
        <v>38.858450317096498</v>
      </c>
      <c r="V76" s="171">
        <f>('General Liability'!BE$90*$BI76)/Assumptions!$B$7</f>
        <v>38.858450317096498</v>
      </c>
      <c r="W76" s="171">
        <f>('General Liability'!BF$90*$BI76)/Assumptions!$B$7</f>
        <v>41.772834090878746</v>
      </c>
      <c r="X76" s="171">
        <f>('General Liability'!BG$90*$BI76)/Assumptions!$B$7</f>
        <v>41.772834090878746</v>
      </c>
      <c r="Y76" s="171">
        <f>('General Liability'!BH$90*$BI76)/Assumptions!$B$7</f>
        <v>41.772834090878746</v>
      </c>
      <c r="Z76" s="171">
        <f>('General Liability'!BI$90*$BI76)/Assumptions!$B$7</f>
        <v>41.772834090878746</v>
      </c>
      <c r="AA76" s="171">
        <f>('General Liability'!BJ$90*$BI76)/Assumptions!$B$7</f>
        <v>41.772834090878746</v>
      </c>
      <c r="AB76" s="171">
        <f>('General Liability'!BK$90*$BI76)/Assumptions!$B$7</f>
        <v>41.772834090878746</v>
      </c>
      <c r="AC76" s="171">
        <f>('General Liability'!BL$90*$BI76)/Assumptions!$B$7</f>
        <v>41.772834090878746</v>
      </c>
      <c r="AD76" s="171">
        <f>('General Liability'!BM$90*$BI76)/Assumptions!$B$7</f>
        <v>41.772834090878746</v>
      </c>
      <c r="AE76" s="171">
        <f>('General Liability'!BN$90*$BI76)/Assumptions!$B$7</f>
        <v>41.772834090878746</v>
      </c>
      <c r="AF76" s="171">
        <f>('General Liability'!BO$90*$BI76)/Assumptions!$B$7</f>
        <v>41.772834090878746</v>
      </c>
      <c r="AG76" s="171">
        <f>('General Liability'!BP$90*$BI76)/Assumptions!$B$7</f>
        <v>41.772834090878746</v>
      </c>
      <c r="AH76" s="171">
        <f>('General Liability'!BQ$90*$BI76)/Assumptions!$B$7</f>
        <v>41.772834090878746</v>
      </c>
      <c r="AI76" s="171">
        <f>('General Liability'!BR$90*$BI76)/Assumptions!$B$7</f>
        <v>44.905796647694636</v>
      </c>
      <c r="AJ76" s="171">
        <f>('General Liability'!BS$90*$BI76)/Assumptions!$B$7</f>
        <v>44.905796647694636</v>
      </c>
      <c r="AK76" s="171">
        <f>('General Liability'!BT$90*$BI76)/Assumptions!$B$7</f>
        <v>44.905796647694636</v>
      </c>
      <c r="AL76" s="171">
        <f>('General Liability'!BU$90*$BI76)/Assumptions!$B$7</f>
        <v>44.905796647694636</v>
      </c>
      <c r="AM76" s="171">
        <f>('General Liability'!BV$90*$BI76)/Assumptions!$B$7</f>
        <v>44.905796647694636</v>
      </c>
      <c r="AN76" s="171">
        <f>('General Liability'!BW$90*$BI76)/Assumptions!$B$7</f>
        <v>44.905796647694636</v>
      </c>
      <c r="AO76" s="171">
        <f>('General Liability'!BX$90*$BI76)/Assumptions!$B$7</f>
        <v>44.905796647694636</v>
      </c>
      <c r="AP76" s="171">
        <f>('General Liability'!BY$90*$BI76)/Assumptions!$B$7</f>
        <v>44.905796647694636</v>
      </c>
      <c r="AQ76" s="171">
        <f>('General Liability'!BZ$90*$BI76)/Assumptions!$B$7</f>
        <v>44.905796647694636</v>
      </c>
      <c r="AR76" s="171">
        <f>('General Liability'!CA$90*$BI76)/Assumptions!$B$7</f>
        <v>44.905796647694636</v>
      </c>
      <c r="AS76" s="171">
        <f>('General Liability'!CB$90*$BI76)/Assumptions!$B$7</f>
        <v>44.905796647694636</v>
      </c>
      <c r="AT76" s="171">
        <f>('General Liability'!CC$90*$BI76)/Assumptions!$B$7</f>
        <v>44.905796647694636</v>
      </c>
      <c r="AU76" s="171">
        <f>('General Liability'!CD$90*$BI76)/Assumptions!$B$7</f>
        <v>46.252970547125479</v>
      </c>
      <c r="AV76" s="171">
        <f>('General Liability'!CE$90*$BI76)/Assumptions!$B$7</f>
        <v>46.252970547125479</v>
      </c>
      <c r="AW76" s="171">
        <f>('General Liability'!CF$90*$BI76)/Assumptions!$B$7</f>
        <v>46.252970547125479</v>
      </c>
      <c r="AX76" s="171">
        <f>('General Liability'!CG$90*$BI76)/Assumptions!$B$7</f>
        <v>46.252970547125479</v>
      </c>
      <c r="AY76" s="171">
        <f>('General Liability'!CH$90*$BI76)/Assumptions!$B$7</f>
        <v>46.252970547125479</v>
      </c>
      <c r="AZ76" s="171">
        <f>('General Liability'!CI$90*$BI76)/Assumptions!$B$7</f>
        <v>46.252970547125479</v>
      </c>
      <c r="BA76" s="171">
        <f>('General Liability'!CJ$90*$BI76)/Assumptions!$B$7</f>
        <v>46.252970547125479</v>
      </c>
      <c r="BB76" s="171">
        <f>('General Liability'!CK$90*$BI76)/Assumptions!$B$7</f>
        <v>46.252970547125479</v>
      </c>
      <c r="BC76" s="171">
        <f>('General Liability'!CL$90*$BI76)/Assumptions!$B$7</f>
        <v>46.252970547125479</v>
      </c>
      <c r="BD76" s="171">
        <f>('General Liability'!CM$90*$BI76)/Assumptions!$B$7</f>
        <v>46.252970547125479</v>
      </c>
      <c r="BE76" s="171">
        <f>('General Liability'!CN$90*$BI76)/Assumptions!$B$7</f>
        <v>46.252970547125479</v>
      </c>
      <c r="BF76" s="171">
        <f>('General Liability'!CO$90*$BI76)/Assumptions!$B$7</f>
        <v>46.252970547125479</v>
      </c>
      <c r="BG76" s="171">
        <f>('General Liability'!CP$90*$BI76)/Assumptions!$B$7</f>
        <v>47.640559663539257</v>
      </c>
      <c r="BI76" s="174">
        <f>SUMIF(Revenue!$P:$P,'GL - Import (CA)'!$F76,Revenue!$F:$F)</f>
        <v>2.1205161119384761E-3</v>
      </c>
    </row>
    <row r="77" spans="1:61" s="173" customFormat="1" ht="12.75" customHeight="1">
      <c r="A77" s="179" t="s">
        <v>472</v>
      </c>
      <c r="B77" s="179"/>
      <c r="C77" s="170" t="str" cm="1">
        <f t="array" ref="C77">IFERROR(INDEX('Legal Entity'!B:B,MATCH('GL - Import (CA)'!F77,'Legal Entity'!A:A,0),0),0)</f>
        <v>1330 - West Shore Environmental Services Limited Partnership</v>
      </c>
      <c r="D77" s="170" t="str" cm="1">
        <f t="array" ref="D77">IFERROR(INDEX('Legal Entity'!C:C,MATCH(F77,'Legal Entity'!A:A,0),0),0)</f>
        <v>CA</v>
      </c>
      <c r="E77" s="170" t="s">
        <v>631</v>
      </c>
      <c r="F77" s="170" t="s">
        <v>168</v>
      </c>
      <c r="G77" s="170"/>
      <c r="H77" s="171">
        <f>('General Liability'!AQ$90*$BI77)/Assumptions!$B$7</f>
        <v>62.069330833783347</v>
      </c>
      <c r="I77" s="171">
        <f>('General Liability'!AR$90*$BI77)/Assumptions!$B$7</f>
        <v>62.069330833783347</v>
      </c>
      <c r="J77" s="171">
        <f>('General Liability'!AS$90*$BI77)/Assumptions!$B$7</f>
        <v>62.069330833783347</v>
      </c>
      <c r="K77" s="171">
        <f>('General Liability'!AT$90*$BI77)/Assumptions!$B$7</f>
        <v>72.650049300094395</v>
      </c>
      <c r="L77" s="171">
        <f>('General Liability'!AU$90*$BI77)/Assumptions!$B$7</f>
        <v>72.650049300094395</v>
      </c>
      <c r="M77" s="171">
        <f>('General Liability'!AV$90*$BI77)/Assumptions!$B$7</f>
        <v>72.650049300094395</v>
      </c>
      <c r="N77" s="171">
        <f>('General Liability'!AW$90*$BI77)/Assumptions!$B$7</f>
        <v>72.650049300094395</v>
      </c>
      <c r="O77" s="171">
        <f>('General Liability'!AX$90*$BI77)/Assumptions!$B$7</f>
        <v>72.650049300094395</v>
      </c>
      <c r="P77" s="171">
        <f>('General Liability'!AY$90*$BI77)/Assumptions!$B$7</f>
        <v>72.650049300094395</v>
      </c>
      <c r="Q77" s="171">
        <f>('General Liability'!AZ$90*$BI77)/Assumptions!$B$7</f>
        <v>72.650049300094395</v>
      </c>
      <c r="R77" s="171">
        <f>('General Liability'!BA$90*$BI77)/Assumptions!$B$7</f>
        <v>72.650049300094395</v>
      </c>
      <c r="S77" s="171">
        <f>('General Liability'!BB$90*$BI77)/Assumptions!$B$7</f>
        <v>72.650049300094395</v>
      </c>
      <c r="T77" s="171">
        <f>('General Liability'!BC$90*$BI77)/Assumptions!$B$7</f>
        <v>72.650049300094395</v>
      </c>
      <c r="U77" s="171">
        <f>('General Liability'!BD$90*$BI77)/Assumptions!$B$7</f>
        <v>72.650049300094395</v>
      </c>
      <c r="V77" s="171">
        <f>('General Liability'!BE$90*$BI77)/Assumptions!$B$7</f>
        <v>72.650049300094395</v>
      </c>
      <c r="W77" s="171">
        <f>('General Liability'!BF$90*$BI77)/Assumptions!$B$7</f>
        <v>78.098802997601496</v>
      </c>
      <c r="X77" s="171">
        <f>('General Liability'!BG$90*$BI77)/Assumptions!$B$7</f>
        <v>78.098802997601496</v>
      </c>
      <c r="Y77" s="171">
        <f>('General Liability'!BH$90*$BI77)/Assumptions!$B$7</f>
        <v>78.098802997601496</v>
      </c>
      <c r="Z77" s="171">
        <f>('General Liability'!BI$90*$BI77)/Assumptions!$B$7</f>
        <v>78.098802997601496</v>
      </c>
      <c r="AA77" s="171">
        <f>('General Liability'!BJ$90*$BI77)/Assumptions!$B$7</f>
        <v>78.098802997601496</v>
      </c>
      <c r="AB77" s="171">
        <f>('General Liability'!BK$90*$BI77)/Assumptions!$B$7</f>
        <v>78.098802997601496</v>
      </c>
      <c r="AC77" s="171">
        <f>('General Liability'!BL$90*$BI77)/Assumptions!$B$7</f>
        <v>78.098802997601496</v>
      </c>
      <c r="AD77" s="171">
        <f>('General Liability'!BM$90*$BI77)/Assumptions!$B$7</f>
        <v>78.098802997601496</v>
      </c>
      <c r="AE77" s="171">
        <f>('General Liability'!BN$90*$BI77)/Assumptions!$B$7</f>
        <v>78.098802997601496</v>
      </c>
      <c r="AF77" s="171">
        <f>('General Liability'!BO$90*$BI77)/Assumptions!$B$7</f>
        <v>78.098802997601496</v>
      </c>
      <c r="AG77" s="171">
        <f>('General Liability'!BP$90*$BI77)/Assumptions!$B$7</f>
        <v>78.098802997601496</v>
      </c>
      <c r="AH77" s="171">
        <f>('General Liability'!BQ$90*$BI77)/Assumptions!$B$7</f>
        <v>78.098802997601496</v>
      </c>
      <c r="AI77" s="171">
        <f>('General Liability'!BR$90*$BI77)/Assumptions!$B$7</f>
        <v>83.956213222421596</v>
      </c>
      <c r="AJ77" s="171">
        <f>('General Liability'!BS$90*$BI77)/Assumptions!$B$7</f>
        <v>83.956213222421596</v>
      </c>
      <c r="AK77" s="171">
        <f>('General Liability'!BT$90*$BI77)/Assumptions!$B$7</f>
        <v>83.956213222421596</v>
      </c>
      <c r="AL77" s="171">
        <f>('General Liability'!BU$90*$BI77)/Assumptions!$B$7</f>
        <v>83.956213222421596</v>
      </c>
      <c r="AM77" s="171">
        <f>('General Liability'!BV$90*$BI77)/Assumptions!$B$7</f>
        <v>83.956213222421596</v>
      </c>
      <c r="AN77" s="171">
        <f>('General Liability'!BW$90*$BI77)/Assumptions!$B$7</f>
        <v>83.956213222421596</v>
      </c>
      <c r="AO77" s="171">
        <f>('General Liability'!BX$90*$BI77)/Assumptions!$B$7</f>
        <v>83.956213222421596</v>
      </c>
      <c r="AP77" s="171">
        <f>('General Liability'!BY$90*$BI77)/Assumptions!$B$7</f>
        <v>83.956213222421596</v>
      </c>
      <c r="AQ77" s="171">
        <f>('General Liability'!BZ$90*$BI77)/Assumptions!$B$7</f>
        <v>83.956213222421596</v>
      </c>
      <c r="AR77" s="171">
        <f>('General Liability'!CA$90*$BI77)/Assumptions!$B$7</f>
        <v>83.956213222421596</v>
      </c>
      <c r="AS77" s="171">
        <f>('General Liability'!CB$90*$BI77)/Assumptions!$B$7</f>
        <v>83.956213222421596</v>
      </c>
      <c r="AT77" s="171">
        <f>('General Liability'!CC$90*$BI77)/Assumptions!$B$7</f>
        <v>83.956213222421596</v>
      </c>
      <c r="AU77" s="171">
        <f>('General Liability'!CD$90*$BI77)/Assumptions!$B$7</f>
        <v>86.474899619094231</v>
      </c>
      <c r="AV77" s="171">
        <f>('General Liability'!CE$90*$BI77)/Assumptions!$B$7</f>
        <v>86.474899619094231</v>
      </c>
      <c r="AW77" s="171">
        <f>('General Liability'!CF$90*$BI77)/Assumptions!$B$7</f>
        <v>86.474899619094231</v>
      </c>
      <c r="AX77" s="171">
        <f>('General Liability'!CG$90*$BI77)/Assumptions!$B$7</f>
        <v>86.474899619094231</v>
      </c>
      <c r="AY77" s="171">
        <f>('General Liability'!CH$90*$BI77)/Assumptions!$B$7</f>
        <v>86.474899619094231</v>
      </c>
      <c r="AZ77" s="171">
        <f>('General Liability'!CI$90*$BI77)/Assumptions!$B$7</f>
        <v>86.474899619094231</v>
      </c>
      <c r="BA77" s="171">
        <f>('General Liability'!CJ$90*$BI77)/Assumptions!$B$7</f>
        <v>86.474899619094231</v>
      </c>
      <c r="BB77" s="171">
        <f>('General Liability'!CK$90*$BI77)/Assumptions!$B$7</f>
        <v>86.474899619094231</v>
      </c>
      <c r="BC77" s="171">
        <f>('General Liability'!CL$90*$BI77)/Assumptions!$B$7</f>
        <v>86.474899619094231</v>
      </c>
      <c r="BD77" s="171">
        <f>('General Liability'!CM$90*$BI77)/Assumptions!$B$7</f>
        <v>86.474899619094231</v>
      </c>
      <c r="BE77" s="171">
        <f>('General Liability'!CN$90*$BI77)/Assumptions!$B$7</f>
        <v>86.474899619094231</v>
      </c>
      <c r="BF77" s="171">
        <f>('General Liability'!CO$90*$BI77)/Assumptions!$B$7</f>
        <v>86.474899619094231</v>
      </c>
      <c r="BG77" s="171">
        <f>('General Liability'!CP$90*$BI77)/Assumptions!$B$7</f>
        <v>89.069146607667079</v>
      </c>
      <c r="BI77" s="174">
        <f>SUMIF(Revenue!$P:$P,'GL - Import (CA)'!$F77,Revenue!$F:$F)</f>
        <v>3.9645327803048067E-3</v>
      </c>
    </row>
    <row r="78" spans="1:61" s="173" customFormat="1" ht="12.75" customHeight="1">
      <c r="A78" s="179" t="s">
        <v>472</v>
      </c>
      <c r="B78" s="179"/>
      <c r="C78" s="170" t="str" cm="1">
        <f t="array" ref="C78">IFERROR(INDEX('Legal Entity'!B:B,MATCH('GL - Import (CA)'!F78,'Legal Entity'!A:A,0),0),0)</f>
        <v>1330 - West Shore Environmental Services Limited Partnership</v>
      </c>
      <c r="D78" s="170" t="str" cm="1">
        <f t="array" ref="D78">IFERROR(INDEX('Legal Entity'!C:C,MATCH(F78,'Legal Entity'!A:A,0),0),0)</f>
        <v>CA</v>
      </c>
      <c r="E78" s="170" t="s">
        <v>631</v>
      </c>
      <c r="F78" s="170" t="s">
        <v>169</v>
      </c>
      <c r="G78" s="170"/>
      <c r="H78" s="171">
        <f>('General Liability'!AQ$90*$BI78)/Assumptions!$B$7</f>
        <v>589.89258125718948</v>
      </c>
      <c r="I78" s="171">
        <f>('General Liability'!AR$90*$BI78)/Assumptions!$B$7</f>
        <v>589.89258125718948</v>
      </c>
      <c r="J78" s="171">
        <f>('General Liability'!AS$90*$BI78)/Assumptions!$B$7</f>
        <v>589.89258125718948</v>
      </c>
      <c r="K78" s="171">
        <f>('General Liability'!AT$90*$BI78)/Assumptions!$B$7</f>
        <v>690.44928524940815</v>
      </c>
      <c r="L78" s="171">
        <f>('General Liability'!AU$90*$BI78)/Assumptions!$B$7</f>
        <v>690.44928524940815</v>
      </c>
      <c r="M78" s="171">
        <f>('General Liability'!AV$90*$BI78)/Assumptions!$B$7</f>
        <v>690.44928524940815</v>
      </c>
      <c r="N78" s="171">
        <f>('General Liability'!AW$90*$BI78)/Assumptions!$B$7</f>
        <v>690.44928524940815</v>
      </c>
      <c r="O78" s="171">
        <f>('General Liability'!AX$90*$BI78)/Assumptions!$B$7</f>
        <v>690.44928524940815</v>
      </c>
      <c r="P78" s="171">
        <f>('General Liability'!AY$90*$BI78)/Assumptions!$B$7</f>
        <v>690.44928524940815</v>
      </c>
      <c r="Q78" s="171">
        <f>('General Liability'!AZ$90*$BI78)/Assumptions!$B$7</f>
        <v>690.44928524940815</v>
      </c>
      <c r="R78" s="171">
        <f>('General Liability'!BA$90*$BI78)/Assumptions!$B$7</f>
        <v>690.44928524940815</v>
      </c>
      <c r="S78" s="171">
        <f>('General Liability'!BB$90*$BI78)/Assumptions!$B$7</f>
        <v>690.44928524940815</v>
      </c>
      <c r="T78" s="171">
        <f>('General Liability'!BC$90*$BI78)/Assumptions!$B$7</f>
        <v>690.44928524940815</v>
      </c>
      <c r="U78" s="171">
        <f>('General Liability'!BD$90*$BI78)/Assumptions!$B$7</f>
        <v>690.44928524940815</v>
      </c>
      <c r="V78" s="171">
        <f>('General Liability'!BE$90*$BI78)/Assumptions!$B$7</f>
        <v>690.44928524940815</v>
      </c>
      <c r="W78" s="171">
        <f>('General Liability'!BF$90*$BI78)/Assumptions!$B$7</f>
        <v>742.23298164311382</v>
      </c>
      <c r="X78" s="171">
        <f>('General Liability'!BG$90*$BI78)/Assumptions!$B$7</f>
        <v>742.23298164311382</v>
      </c>
      <c r="Y78" s="171">
        <f>('General Liability'!BH$90*$BI78)/Assumptions!$B$7</f>
        <v>742.23298164311382</v>
      </c>
      <c r="Z78" s="171">
        <f>('General Liability'!BI$90*$BI78)/Assumptions!$B$7</f>
        <v>742.23298164311382</v>
      </c>
      <c r="AA78" s="171">
        <f>('General Liability'!BJ$90*$BI78)/Assumptions!$B$7</f>
        <v>742.23298164311382</v>
      </c>
      <c r="AB78" s="171">
        <f>('General Liability'!BK$90*$BI78)/Assumptions!$B$7</f>
        <v>742.23298164311382</v>
      </c>
      <c r="AC78" s="171">
        <f>('General Liability'!BL$90*$BI78)/Assumptions!$B$7</f>
        <v>742.23298164311382</v>
      </c>
      <c r="AD78" s="171">
        <f>('General Liability'!BM$90*$BI78)/Assumptions!$B$7</f>
        <v>742.23298164311382</v>
      </c>
      <c r="AE78" s="171">
        <f>('General Liability'!BN$90*$BI78)/Assumptions!$B$7</f>
        <v>742.23298164311382</v>
      </c>
      <c r="AF78" s="171">
        <f>('General Liability'!BO$90*$BI78)/Assumptions!$B$7</f>
        <v>742.23298164311382</v>
      </c>
      <c r="AG78" s="171">
        <f>('General Liability'!BP$90*$BI78)/Assumptions!$B$7</f>
        <v>742.23298164311382</v>
      </c>
      <c r="AH78" s="171">
        <f>('General Liability'!BQ$90*$BI78)/Assumptions!$B$7</f>
        <v>742.23298164311382</v>
      </c>
      <c r="AI78" s="171">
        <f>('General Liability'!BR$90*$BI78)/Assumptions!$B$7</f>
        <v>797.90045526634731</v>
      </c>
      <c r="AJ78" s="171">
        <f>('General Liability'!BS$90*$BI78)/Assumptions!$B$7</f>
        <v>797.90045526634731</v>
      </c>
      <c r="AK78" s="171">
        <f>('General Liability'!BT$90*$BI78)/Assumptions!$B$7</f>
        <v>797.90045526634731</v>
      </c>
      <c r="AL78" s="171">
        <f>('General Liability'!BU$90*$BI78)/Assumptions!$B$7</f>
        <v>797.90045526634731</v>
      </c>
      <c r="AM78" s="171">
        <f>('General Liability'!BV$90*$BI78)/Assumptions!$B$7</f>
        <v>797.90045526634731</v>
      </c>
      <c r="AN78" s="171">
        <f>('General Liability'!BW$90*$BI78)/Assumptions!$B$7</f>
        <v>797.90045526634731</v>
      </c>
      <c r="AO78" s="171">
        <f>('General Liability'!BX$90*$BI78)/Assumptions!$B$7</f>
        <v>797.90045526634731</v>
      </c>
      <c r="AP78" s="171">
        <f>('General Liability'!BY$90*$BI78)/Assumptions!$B$7</f>
        <v>797.90045526634731</v>
      </c>
      <c r="AQ78" s="171">
        <f>('General Liability'!BZ$90*$BI78)/Assumptions!$B$7</f>
        <v>797.90045526634731</v>
      </c>
      <c r="AR78" s="171">
        <f>('General Liability'!CA$90*$BI78)/Assumptions!$B$7</f>
        <v>797.90045526634731</v>
      </c>
      <c r="AS78" s="171">
        <f>('General Liability'!CB$90*$BI78)/Assumptions!$B$7</f>
        <v>797.90045526634731</v>
      </c>
      <c r="AT78" s="171">
        <f>('General Liability'!CC$90*$BI78)/Assumptions!$B$7</f>
        <v>797.90045526634731</v>
      </c>
      <c r="AU78" s="171">
        <f>('General Liability'!CD$90*$BI78)/Assumptions!$B$7</f>
        <v>821.8374689243376</v>
      </c>
      <c r="AV78" s="171">
        <f>('General Liability'!CE$90*$BI78)/Assumptions!$B$7</f>
        <v>821.8374689243376</v>
      </c>
      <c r="AW78" s="171">
        <f>('General Liability'!CF$90*$BI78)/Assumptions!$B$7</f>
        <v>821.8374689243376</v>
      </c>
      <c r="AX78" s="171">
        <f>('General Liability'!CG$90*$BI78)/Assumptions!$B$7</f>
        <v>821.8374689243376</v>
      </c>
      <c r="AY78" s="171">
        <f>('General Liability'!CH$90*$BI78)/Assumptions!$B$7</f>
        <v>821.8374689243376</v>
      </c>
      <c r="AZ78" s="171">
        <f>('General Liability'!CI$90*$BI78)/Assumptions!$B$7</f>
        <v>821.8374689243376</v>
      </c>
      <c r="BA78" s="171">
        <f>('General Liability'!CJ$90*$BI78)/Assumptions!$B$7</f>
        <v>821.8374689243376</v>
      </c>
      <c r="BB78" s="171">
        <f>('General Liability'!CK$90*$BI78)/Assumptions!$B$7</f>
        <v>821.8374689243376</v>
      </c>
      <c r="BC78" s="171">
        <f>('General Liability'!CL$90*$BI78)/Assumptions!$B$7</f>
        <v>821.8374689243376</v>
      </c>
      <c r="BD78" s="171">
        <f>('General Liability'!CM$90*$BI78)/Assumptions!$B$7</f>
        <v>821.8374689243376</v>
      </c>
      <c r="BE78" s="171">
        <f>('General Liability'!CN$90*$BI78)/Assumptions!$B$7</f>
        <v>821.8374689243376</v>
      </c>
      <c r="BF78" s="171">
        <f>('General Liability'!CO$90*$BI78)/Assumptions!$B$7</f>
        <v>821.8374689243376</v>
      </c>
      <c r="BG78" s="171">
        <f>('General Liability'!CP$90*$BI78)/Assumptions!$B$7</f>
        <v>846.4925929920679</v>
      </c>
      <c r="BI78" s="174">
        <f>SUMIF(Revenue!$P:$P,'GL - Import (CA)'!$F78,Revenue!$F:$F)</f>
        <v>3.7678003674881826E-2</v>
      </c>
    </row>
    <row r="79" spans="1:61" s="173" customFormat="1" ht="12.75" customHeight="1">
      <c r="A79" s="179" t="s">
        <v>472</v>
      </c>
      <c r="B79" s="179"/>
      <c r="C79" s="170" t="str" cm="1">
        <f t="array" ref="C79">IFERROR(INDEX('Legal Entity'!B:B,MATCH('GL - Import (CA)'!F79,'Legal Entity'!A:A,0),0),0)</f>
        <v/>
      </c>
      <c r="D79" s="170" t="str" cm="1">
        <f t="array" ref="D79">IFERROR(INDEX('Legal Entity'!C:C,MATCH(F79,'Legal Entity'!A:A,0),0),0)</f>
        <v>CA</v>
      </c>
      <c r="E79" s="170" t="s">
        <v>631</v>
      </c>
      <c r="F79" s="170" t="s">
        <v>170</v>
      </c>
      <c r="G79" s="170"/>
      <c r="H79" s="171">
        <f>('General Liability'!AQ$90*$BI79)/Assumptions!$B$7</f>
        <v>117.66013787136397</v>
      </c>
      <c r="I79" s="171">
        <f>('General Liability'!AR$90*$BI79)/Assumptions!$B$7</f>
        <v>117.66013787136397</v>
      </c>
      <c r="J79" s="171">
        <f>('General Liability'!AS$90*$BI79)/Assumptions!$B$7</f>
        <v>117.66013787136397</v>
      </c>
      <c r="K79" s="171">
        <f>('General Liability'!AT$90*$BI79)/Assumptions!$B$7</f>
        <v>137.71720594026365</v>
      </c>
      <c r="L79" s="171">
        <f>('General Liability'!AU$90*$BI79)/Assumptions!$B$7</f>
        <v>137.71720594026365</v>
      </c>
      <c r="M79" s="171">
        <f>('General Liability'!AV$90*$BI79)/Assumptions!$B$7</f>
        <v>137.71720594026365</v>
      </c>
      <c r="N79" s="171">
        <f>('General Liability'!AW$90*$BI79)/Assumptions!$B$7</f>
        <v>137.71720594026365</v>
      </c>
      <c r="O79" s="171">
        <f>('General Liability'!AX$90*$BI79)/Assumptions!$B$7</f>
        <v>137.71720594026365</v>
      </c>
      <c r="P79" s="171">
        <f>('General Liability'!AY$90*$BI79)/Assumptions!$B$7</f>
        <v>137.71720594026365</v>
      </c>
      <c r="Q79" s="171">
        <f>('General Liability'!AZ$90*$BI79)/Assumptions!$B$7</f>
        <v>137.71720594026365</v>
      </c>
      <c r="R79" s="171">
        <f>('General Liability'!BA$90*$BI79)/Assumptions!$B$7</f>
        <v>137.71720594026365</v>
      </c>
      <c r="S79" s="171">
        <f>('General Liability'!BB$90*$BI79)/Assumptions!$B$7</f>
        <v>137.71720594026365</v>
      </c>
      <c r="T79" s="171">
        <f>('General Liability'!BC$90*$BI79)/Assumptions!$B$7</f>
        <v>137.71720594026365</v>
      </c>
      <c r="U79" s="171">
        <f>('General Liability'!BD$90*$BI79)/Assumptions!$B$7</f>
        <v>137.71720594026365</v>
      </c>
      <c r="V79" s="171">
        <f>('General Liability'!BE$90*$BI79)/Assumptions!$B$7</f>
        <v>137.71720594026365</v>
      </c>
      <c r="W79" s="171">
        <f>('General Liability'!BF$90*$BI79)/Assumptions!$B$7</f>
        <v>148.04599638578344</v>
      </c>
      <c r="X79" s="171">
        <f>('General Liability'!BG$90*$BI79)/Assumptions!$B$7</f>
        <v>148.04599638578344</v>
      </c>
      <c r="Y79" s="171">
        <f>('General Liability'!BH$90*$BI79)/Assumptions!$B$7</f>
        <v>148.04599638578344</v>
      </c>
      <c r="Z79" s="171">
        <f>('General Liability'!BI$90*$BI79)/Assumptions!$B$7</f>
        <v>148.04599638578344</v>
      </c>
      <c r="AA79" s="171">
        <f>('General Liability'!BJ$90*$BI79)/Assumptions!$B$7</f>
        <v>148.04599638578344</v>
      </c>
      <c r="AB79" s="171">
        <f>('General Liability'!BK$90*$BI79)/Assumptions!$B$7</f>
        <v>148.04599638578344</v>
      </c>
      <c r="AC79" s="171">
        <f>('General Liability'!BL$90*$BI79)/Assumptions!$B$7</f>
        <v>148.04599638578344</v>
      </c>
      <c r="AD79" s="171">
        <f>('General Liability'!BM$90*$BI79)/Assumptions!$B$7</f>
        <v>148.04599638578344</v>
      </c>
      <c r="AE79" s="171">
        <f>('General Liability'!BN$90*$BI79)/Assumptions!$B$7</f>
        <v>148.04599638578344</v>
      </c>
      <c r="AF79" s="171">
        <f>('General Liability'!BO$90*$BI79)/Assumptions!$B$7</f>
        <v>148.04599638578344</v>
      </c>
      <c r="AG79" s="171">
        <f>('General Liability'!BP$90*$BI79)/Assumptions!$B$7</f>
        <v>148.04599638578344</v>
      </c>
      <c r="AH79" s="171">
        <f>('General Liability'!BQ$90*$BI79)/Assumptions!$B$7</f>
        <v>148.04599638578344</v>
      </c>
      <c r="AI79" s="171">
        <f>('General Liability'!BR$90*$BI79)/Assumptions!$B$7</f>
        <v>159.14944611471716</v>
      </c>
      <c r="AJ79" s="171">
        <f>('General Liability'!BS$90*$BI79)/Assumptions!$B$7</f>
        <v>159.14944611471716</v>
      </c>
      <c r="AK79" s="171">
        <f>('General Liability'!BT$90*$BI79)/Assumptions!$B$7</f>
        <v>159.14944611471716</v>
      </c>
      <c r="AL79" s="171">
        <f>('General Liability'!BU$90*$BI79)/Assumptions!$B$7</f>
        <v>159.14944611471716</v>
      </c>
      <c r="AM79" s="171">
        <f>('General Liability'!BV$90*$BI79)/Assumptions!$B$7</f>
        <v>159.14944611471716</v>
      </c>
      <c r="AN79" s="171">
        <f>('General Liability'!BW$90*$BI79)/Assumptions!$B$7</f>
        <v>159.14944611471716</v>
      </c>
      <c r="AO79" s="171">
        <f>('General Liability'!BX$90*$BI79)/Assumptions!$B$7</f>
        <v>159.14944611471716</v>
      </c>
      <c r="AP79" s="171">
        <f>('General Liability'!BY$90*$BI79)/Assumptions!$B$7</f>
        <v>159.14944611471716</v>
      </c>
      <c r="AQ79" s="171">
        <f>('General Liability'!BZ$90*$BI79)/Assumptions!$B$7</f>
        <v>159.14944611471716</v>
      </c>
      <c r="AR79" s="171">
        <f>('General Liability'!CA$90*$BI79)/Assumptions!$B$7</f>
        <v>159.14944611471716</v>
      </c>
      <c r="AS79" s="171">
        <f>('General Liability'!CB$90*$BI79)/Assumptions!$B$7</f>
        <v>159.14944611471716</v>
      </c>
      <c r="AT79" s="171">
        <f>('General Liability'!CC$90*$BI79)/Assumptions!$B$7</f>
        <v>159.14944611471716</v>
      </c>
      <c r="AU79" s="171">
        <f>('General Liability'!CD$90*$BI79)/Assumptions!$B$7</f>
        <v>163.92392949815869</v>
      </c>
      <c r="AV79" s="171">
        <f>('General Liability'!CE$90*$BI79)/Assumptions!$B$7</f>
        <v>163.92392949815869</v>
      </c>
      <c r="AW79" s="171">
        <f>('General Liability'!CF$90*$BI79)/Assumptions!$B$7</f>
        <v>163.92392949815869</v>
      </c>
      <c r="AX79" s="171">
        <f>('General Liability'!CG$90*$BI79)/Assumptions!$B$7</f>
        <v>163.92392949815869</v>
      </c>
      <c r="AY79" s="171">
        <f>('General Liability'!CH$90*$BI79)/Assumptions!$B$7</f>
        <v>163.92392949815869</v>
      </c>
      <c r="AZ79" s="171">
        <f>('General Liability'!CI$90*$BI79)/Assumptions!$B$7</f>
        <v>163.92392949815869</v>
      </c>
      <c r="BA79" s="171">
        <f>('General Liability'!CJ$90*$BI79)/Assumptions!$B$7</f>
        <v>163.92392949815869</v>
      </c>
      <c r="BB79" s="171">
        <f>('General Liability'!CK$90*$BI79)/Assumptions!$B$7</f>
        <v>163.92392949815869</v>
      </c>
      <c r="BC79" s="171">
        <f>('General Liability'!CL$90*$BI79)/Assumptions!$B$7</f>
        <v>163.92392949815869</v>
      </c>
      <c r="BD79" s="171">
        <f>('General Liability'!CM$90*$BI79)/Assumptions!$B$7</f>
        <v>163.92392949815869</v>
      </c>
      <c r="BE79" s="171">
        <f>('General Liability'!CN$90*$BI79)/Assumptions!$B$7</f>
        <v>163.92392949815869</v>
      </c>
      <c r="BF79" s="171">
        <f>('General Liability'!CO$90*$BI79)/Assumptions!$B$7</f>
        <v>163.92392949815869</v>
      </c>
      <c r="BG79" s="171">
        <f>('General Liability'!CP$90*$BI79)/Assumptions!$B$7</f>
        <v>168.84164738310346</v>
      </c>
      <c r="BI79" s="174">
        <f>SUMIF(Revenue!$P:$P,'GL - Import (CA)'!$F79,Revenue!$F:$F)</f>
        <v>7.5152650634395871E-3</v>
      </c>
    </row>
    <row r="80" spans="1:61" s="173" customFormat="1" ht="12.75" customHeight="1">
      <c r="A80" s="179" t="s">
        <v>472</v>
      </c>
      <c r="B80" s="179"/>
      <c r="C80" s="170" t="str" cm="1">
        <f t="array" ref="C80">IFERROR(INDEX('Legal Entity'!B:B,MATCH('GL - Import (CA)'!F80,'Legal Entity'!A:A,0),0),0)</f>
        <v>1310 - Corix Utilities Inc.</v>
      </c>
      <c r="D80" s="170" t="str" cm="1">
        <f t="array" ref="D80">IFERROR(INDEX('Legal Entity'!C:C,MATCH(F80,'Legal Entity'!A:A,0),0),0)</f>
        <v>CA</v>
      </c>
      <c r="E80" s="170" t="s">
        <v>631</v>
      </c>
      <c r="F80" s="170" t="s">
        <v>116</v>
      </c>
      <c r="G80" s="170"/>
      <c r="H80" s="171">
        <f>('General Liability'!AQ$90*$BI80)/Assumptions!$B$7</f>
        <v>14.285132416899883</v>
      </c>
      <c r="I80" s="171">
        <f>('General Liability'!AR$90*$BI80)/Assumptions!$B$7</f>
        <v>14.285132416899883</v>
      </c>
      <c r="J80" s="171">
        <f>('General Liability'!AS$90*$BI80)/Assumptions!$B$7</f>
        <v>14.285132416899883</v>
      </c>
      <c r="K80" s="171">
        <f>('General Liability'!AT$90*$BI80)/Assumptions!$B$7</f>
        <v>16.720263621422621</v>
      </c>
      <c r="L80" s="171">
        <f>('General Liability'!AU$90*$BI80)/Assumptions!$B$7</f>
        <v>16.720263621422621</v>
      </c>
      <c r="M80" s="171">
        <f>('General Liability'!AV$90*$BI80)/Assumptions!$B$7</f>
        <v>16.720263621422621</v>
      </c>
      <c r="N80" s="171">
        <f>('General Liability'!AW$90*$BI80)/Assumptions!$B$7</f>
        <v>16.720263621422621</v>
      </c>
      <c r="O80" s="171">
        <f>('General Liability'!AX$90*$BI80)/Assumptions!$B$7</f>
        <v>16.720263621422621</v>
      </c>
      <c r="P80" s="171">
        <f>('General Liability'!AY$90*$BI80)/Assumptions!$B$7</f>
        <v>16.720263621422621</v>
      </c>
      <c r="Q80" s="171">
        <f>('General Liability'!AZ$90*$BI80)/Assumptions!$B$7</f>
        <v>16.720263621422621</v>
      </c>
      <c r="R80" s="171">
        <f>('General Liability'!BA$90*$BI80)/Assumptions!$B$7</f>
        <v>16.720263621422621</v>
      </c>
      <c r="S80" s="171">
        <f>('General Liability'!BB$90*$BI80)/Assumptions!$B$7</f>
        <v>16.720263621422621</v>
      </c>
      <c r="T80" s="171">
        <f>('General Liability'!BC$90*$BI80)/Assumptions!$B$7</f>
        <v>16.720263621422621</v>
      </c>
      <c r="U80" s="171">
        <f>('General Liability'!BD$90*$BI80)/Assumptions!$B$7</f>
        <v>16.720263621422621</v>
      </c>
      <c r="V80" s="171">
        <f>('General Liability'!BE$90*$BI80)/Assumptions!$B$7</f>
        <v>16.720263621422621</v>
      </c>
      <c r="W80" s="171">
        <f>('General Liability'!BF$90*$BI80)/Assumptions!$B$7</f>
        <v>17.974283393029317</v>
      </c>
      <c r="X80" s="171">
        <f>('General Liability'!BG$90*$BI80)/Assumptions!$B$7</f>
        <v>17.974283393029317</v>
      </c>
      <c r="Y80" s="171">
        <f>('General Liability'!BH$90*$BI80)/Assumptions!$B$7</f>
        <v>17.974283393029317</v>
      </c>
      <c r="Z80" s="171">
        <f>('General Liability'!BI$90*$BI80)/Assumptions!$B$7</f>
        <v>17.974283393029317</v>
      </c>
      <c r="AA80" s="171">
        <f>('General Liability'!BJ$90*$BI80)/Assumptions!$B$7</f>
        <v>17.974283393029317</v>
      </c>
      <c r="AB80" s="171">
        <f>('General Liability'!BK$90*$BI80)/Assumptions!$B$7</f>
        <v>17.974283393029317</v>
      </c>
      <c r="AC80" s="171">
        <f>('General Liability'!BL$90*$BI80)/Assumptions!$B$7</f>
        <v>17.974283393029317</v>
      </c>
      <c r="AD80" s="171">
        <f>('General Liability'!BM$90*$BI80)/Assumptions!$B$7</f>
        <v>17.974283393029317</v>
      </c>
      <c r="AE80" s="171">
        <f>('General Liability'!BN$90*$BI80)/Assumptions!$B$7</f>
        <v>17.974283393029317</v>
      </c>
      <c r="AF80" s="171">
        <f>('General Liability'!BO$90*$BI80)/Assumptions!$B$7</f>
        <v>17.974283393029317</v>
      </c>
      <c r="AG80" s="171">
        <f>('General Liability'!BP$90*$BI80)/Assumptions!$B$7</f>
        <v>17.974283393029317</v>
      </c>
      <c r="AH80" s="171">
        <f>('General Liability'!BQ$90*$BI80)/Assumptions!$B$7</f>
        <v>17.974283393029317</v>
      </c>
      <c r="AI80" s="171">
        <f>('General Liability'!BR$90*$BI80)/Assumptions!$B$7</f>
        <v>19.322354647506515</v>
      </c>
      <c r="AJ80" s="171">
        <f>('General Liability'!BS$90*$BI80)/Assumptions!$B$7</f>
        <v>19.322354647506515</v>
      </c>
      <c r="AK80" s="171">
        <f>('General Liability'!BT$90*$BI80)/Assumptions!$B$7</f>
        <v>19.322354647506515</v>
      </c>
      <c r="AL80" s="171">
        <f>('General Liability'!BU$90*$BI80)/Assumptions!$B$7</f>
        <v>19.322354647506515</v>
      </c>
      <c r="AM80" s="171">
        <f>('General Liability'!BV$90*$BI80)/Assumptions!$B$7</f>
        <v>19.322354647506515</v>
      </c>
      <c r="AN80" s="171">
        <f>('General Liability'!BW$90*$BI80)/Assumptions!$B$7</f>
        <v>19.322354647506515</v>
      </c>
      <c r="AO80" s="171">
        <f>('General Liability'!BX$90*$BI80)/Assumptions!$B$7</f>
        <v>19.322354647506515</v>
      </c>
      <c r="AP80" s="171">
        <f>('General Liability'!BY$90*$BI80)/Assumptions!$B$7</f>
        <v>19.322354647506515</v>
      </c>
      <c r="AQ80" s="171">
        <f>('General Liability'!BZ$90*$BI80)/Assumptions!$B$7</f>
        <v>19.322354647506515</v>
      </c>
      <c r="AR80" s="171">
        <f>('General Liability'!CA$90*$BI80)/Assumptions!$B$7</f>
        <v>19.322354647506515</v>
      </c>
      <c r="AS80" s="171">
        <f>('General Liability'!CB$90*$BI80)/Assumptions!$B$7</f>
        <v>19.322354647506515</v>
      </c>
      <c r="AT80" s="171">
        <f>('General Liability'!CC$90*$BI80)/Assumptions!$B$7</f>
        <v>19.322354647506515</v>
      </c>
      <c r="AU80" s="171">
        <f>('General Liability'!CD$90*$BI80)/Assumptions!$B$7</f>
        <v>19.90202528693171</v>
      </c>
      <c r="AV80" s="171">
        <f>('General Liability'!CE$90*$BI80)/Assumptions!$B$7</f>
        <v>19.90202528693171</v>
      </c>
      <c r="AW80" s="171">
        <f>('General Liability'!CF$90*$BI80)/Assumptions!$B$7</f>
        <v>19.90202528693171</v>
      </c>
      <c r="AX80" s="171">
        <f>('General Liability'!CG$90*$BI80)/Assumptions!$B$7</f>
        <v>19.90202528693171</v>
      </c>
      <c r="AY80" s="171">
        <f>('General Liability'!CH$90*$BI80)/Assumptions!$B$7</f>
        <v>19.90202528693171</v>
      </c>
      <c r="AZ80" s="171">
        <f>('General Liability'!CI$90*$BI80)/Assumptions!$B$7</f>
        <v>19.90202528693171</v>
      </c>
      <c r="BA80" s="171">
        <f>('General Liability'!CJ$90*$BI80)/Assumptions!$B$7</f>
        <v>19.90202528693171</v>
      </c>
      <c r="BB80" s="171">
        <f>('General Liability'!CK$90*$BI80)/Assumptions!$B$7</f>
        <v>19.90202528693171</v>
      </c>
      <c r="BC80" s="171">
        <f>('General Liability'!CL$90*$BI80)/Assumptions!$B$7</f>
        <v>19.90202528693171</v>
      </c>
      <c r="BD80" s="171">
        <f>('General Liability'!CM$90*$BI80)/Assumptions!$B$7</f>
        <v>19.90202528693171</v>
      </c>
      <c r="BE80" s="171">
        <f>('General Liability'!CN$90*$BI80)/Assumptions!$B$7</f>
        <v>19.90202528693171</v>
      </c>
      <c r="BF80" s="171">
        <f>('General Liability'!CO$90*$BI80)/Assumptions!$B$7</f>
        <v>19.90202528693171</v>
      </c>
      <c r="BG80" s="171">
        <f>('General Liability'!CP$90*$BI80)/Assumptions!$B$7</f>
        <v>20.499086045539663</v>
      </c>
      <c r="BI80" s="174">
        <f>SUMIF(Revenue!$P:$P,'GL - Import (CA)'!$F80,Revenue!$F:$F)</f>
        <v>9.1242929442006317E-4</v>
      </c>
    </row>
    <row r="81" spans="1:61" s="173" customFormat="1" ht="12.75" customHeight="1">
      <c r="A81" s="179" t="s">
        <v>472</v>
      </c>
      <c r="B81" s="179"/>
      <c r="C81" s="170" cm="1">
        <f t="array" ref="C81">IFERROR(INDEX('Legal Entity'!B:B,MATCH('GL - Import (CA)'!F81,'Legal Entity'!A:A,0),0),0)</f>
        <v>0</v>
      </c>
      <c r="D81" s="170" t="str" cm="1">
        <f t="array" ref="D81">IFERROR(INDEX('Legal Entity'!C:C,MATCH(F81,'Legal Entity'!A:A,0),0),0)</f>
        <v>CA</v>
      </c>
      <c r="E81" s="170" t="s">
        <v>631</v>
      </c>
      <c r="F81" s="170" t="s">
        <v>112</v>
      </c>
      <c r="G81" s="170"/>
      <c r="H81" s="171">
        <f>('General Liability'!AQ$90*$BI81)/Assumptions!$B$7</f>
        <v>66.790606843462228</v>
      </c>
      <c r="I81" s="171">
        <f>('General Liability'!AR$90*$BI81)/Assumptions!$B$7</f>
        <v>66.790606843462228</v>
      </c>
      <c r="J81" s="171">
        <f>('General Liability'!AS$90*$BI81)/Assumptions!$B$7</f>
        <v>66.790606843462228</v>
      </c>
      <c r="K81" s="171">
        <f>('General Liability'!AT$90*$BI81)/Assumptions!$B$7</f>
        <v>78.176142948196599</v>
      </c>
      <c r="L81" s="171">
        <f>('General Liability'!AU$90*$BI81)/Assumptions!$B$7</f>
        <v>78.176142948196599</v>
      </c>
      <c r="M81" s="171">
        <f>('General Liability'!AV$90*$BI81)/Assumptions!$B$7</f>
        <v>78.176142948196599</v>
      </c>
      <c r="N81" s="171">
        <f>('General Liability'!AW$90*$BI81)/Assumptions!$B$7</f>
        <v>78.176142948196599</v>
      </c>
      <c r="O81" s="171">
        <f>('General Liability'!AX$90*$BI81)/Assumptions!$B$7</f>
        <v>78.176142948196599</v>
      </c>
      <c r="P81" s="171">
        <f>('General Liability'!AY$90*$BI81)/Assumptions!$B$7</f>
        <v>78.176142948196599</v>
      </c>
      <c r="Q81" s="171">
        <f>('General Liability'!AZ$90*$BI81)/Assumptions!$B$7</f>
        <v>78.176142948196599</v>
      </c>
      <c r="R81" s="171">
        <f>('General Liability'!BA$90*$BI81)/Assumptions!$B$7</f>
        <v>78.176142948196599</v>
      </c>
      <c r="S81" s="171">
        <f>('General Liability'!BB$90*$BI81)/Assumptions!$B$7</f>
        <v>78.176142948196599</v>
      </c>
      <c r="T81" s="171">
        <f>('General Liability'!BC$90*$BI81)/Assumptions!$B$7</f>
        <v>78.176142948196599</v>
      </c>
      <c r="U81" s="171">
        <f>('General Liability'!BD$90*$BI81)/Assumptions!$B$7</f>
        <v>78.176142948196599</v>
      </c>
      <c r="V81" s="171">
        <f>('General Liability'!BE$90*$BI81)/Assumptions!$B$7</f>
        <v>78.176142948196599</v>
      </c>
      <c r="W81" s="171">
        <f>('General Liability'!BF$90*$BI81)/Assumptions!$B$7</f>
        <v>84.039353669311339</v>
      </c>
      <c r="X81" s="171">
        <f>('General Liability'!BG$90*$BI81)/Assumptions!$B$7</f>
        <v>84.039353669311339</v>
      </c>
      <c r="Y81" s="171">
        <f>('General Liability'!BH$90*$BI81)/Assumptions!$B$7</f>
        <v>84.039353669311339</v>
      </c>
      <c r="Z81" s="171">
        <f>('General Liability'!BI$90*$BI81)/Assumptions!$B$7</f>
        <v>84.039353669311339</v>
      </c>
      <c r="AA81" s="171">
        <f>('General Liability'!BJ$90*$BI81)/Assumptions!$B$7</f>
        <v>84.039353669311339</v>
      </c>
      <c r="AB81" s="171">
        <f>('General Liability'!BK$90*$BI81)/Assumptions!$B$7</f>
        <v>84.039353669311339</v>
      </c>
      <c r="AC81" s="171">
        <f>('General Liability'!BL$90*$BI81)/Assumptions!$B$7</f>
        <v>84.039353669311339</v>
      </c>
      <c r="AD81" s="171">
        <f>('General Liability'!BM$90*$BI81)/Assumptions!$B$7</f>
        <v>84.039353669311339</v>
      </c>
      <c r="AE81" s="171">
        <f>('General Liability'!BN$90*$BI81)/Assumptions!$B$7</f>
        <v>84.039353669311339</v>
      </c>
      <c r="AF81" s="171">
        <f>('General Liability'!BO$90*$BI81)/Assumptions!$B$7</f>
        <v>84.039353669311339</v>
      </c>
      <c r="AG81" s="171">
        <f>('General Liability'!BP$90*$BI81)/Assumptions!$B$7</f>
        <v>84.039353669311339</v>
      </c>
      <c r="AH81" s="171">
        <f>('General Liability'!BQ$90*$BI81)/Assumptions!$B$7</f>
        <v>84.039353669311339</v>
      </c>
      <c r="AI81" s="171">
        <f>('General Liability'!BR$90*$BI81)/Assumptions!$B$7</f>
        <v>90.342305194509692</v>
      </c>
      <c r="AJ81" s="171">
        <f>('General Liability'!BS$90*$BI81)/Assumptions!$B$7</f>
        <v>90.342305194509692</v>
      </c>
      <c r="AK81" s="171">
        <f>('General Liability'!BT$90*$BI81)/Assumptions!$B$7</f>
        <v>90.342305194509692</v>
      </c>
      <c r="AL81" s="171">
        <f>('General Liability'!BU$90*$BI81)/Assumptions!$B$7</f>
        <v>90.342305194509692</v>
      </c>
      <c r="AM81" s="171">
        <f>('General Liability'!BV$90*$BI81)/Assumptions!$B$7</f>
        <v>90.342305194509692</v>
      </c>
      <c r="AN81" s="171">
        <f>('General Liability'!BW$90*$BI81)/Assumptions!$B$7</f>
        <v>90.342305194509692</v>
      </c>
      <c r="AO81" s="171">
        <f>('General Liability'!BX$90*$BI81)/Assumptions!$B$7</f>
        <v>90.342305194509692</v>
      </c>
      <c r="AP81" s="171">
        <f>('General Liability'!BY$90*$BI81)/Assumptions!$B$7</f>
        <v>90.342305194509692</v>
      </c>
      <c r="AQ81" s="171">
        <f>('General Liability'!BZ$90*$BI81)/Assumptions!$B$7</f>
        <v>90.342305194509692</v>
      </c>
      <c r="AR81" s="171">
        <f>('General Liability'!CA$90*$BI81)/Assumptions!$B$7</f>
        <v>90.342305194509692</v>
      </c>
      <c r="AS81" s="171">
        <f>('General Liability'!CB$90*$BI81)/Assumptions!$B$7</f>
        <v>90.342305194509692</v>
      </c>
      <c r="AT81" s="171">
        <f>('General Liability'!CC$90*$BI81)/Assumptions!$B$7</f>
        <v>90.342305194509692</v>
      </c>
      <c r="AU81" s="171">
        <f>('General Liability'!CD$90*$BI81)/Assumptions!$B$7</f>
        <v>93.052574350344969</v>
      </c>
      <c r="AV81" s="171">
        <f>('General Liability'!CE$90*$BI81)/Assumptions!$B$7</f>
        <v>93.052574350344969</v>
      </c>
      <c r="AW81" s="171">
        <f>('General Liability'!CF$90*$BI81)/Assumptions!$B$7</f>
        <v>93.052574350344969</v>
      </c>
      <c r="AX81" s="171">
        <f>('General Liability'!CG$90*$BI81)/Assumptions!$B$7</f>
        <v>93.052574350344969</v>
      </c>
      <c r="AY81" s="171">
        <f>('General Liability'!CH$90*$BI81)/Assumptions!$B$7</f>
        <v>93.052574350344969</v>
      </c>
      <c r="AZ81" s="171">
        <f>('General Liability'!CI$90*$BI81)/Assumptions!$B$7</f>
        <v>93.052574350344969</v>
      </c>
      <c r="BA81" s="171">
        <f>('General Liability'!CJ$90*$BI81)/Assumptions!$B$7</f>
        <v>93.052574350344969</v>
      </c>
      <c r="BB81" s="171">
        <f>('General Liability'!CK$90*$BI81)/Assumptions!$B$7</f>
        <v>93.052574350344969</v>
      </c>
      <c r="BC81" s="171">
        <f>('General Liability'!CL$90*$BI81)/Assumptions!$B$7</f>
        <v>93.052574350344969</v>
      </c>
      <c r="BD81" s="171">
        <f>('General Liability'!CM$90*$BI81)/Assumptions!$B$7</f>
        <v>93.052574350344969</v>
      </c>
      <c r="BE81" s="171">
        <f>('General Liability'!CN$90*$BI81)/Assumptions!$B$7</f>
        <v>93.052574350344969</v>
      </c>
      <c r="BF81" s="171">
        <f>('General Liability'!CO$90*$BI81)/Assumptions!$B$7</f>
        <v>93.052574350344969</v>
      </c>
      <c r="BG81" s="171">
        <f>('General Liability'!CP$90*$BI81)/Assumptions!$B$7</f>
        <v>95.844151580855325</v>
      </c>
      <c r="BI81" s="174">
        <f>SUMIF(Revenue!$P:$P,'GL - Import (CA)'!$F81,Revenue!$F:$F)</f>
        <v>4.2660932007862673E-3</v>
      </c>
    </row>
    <row r="82" spans="1:61" s="173" customFormat="1" ht="12.75" customHeight="1">
      <c r="A82" s="179" t="s">
        <v>472</v>
      </c>
      <c r="B82" s="179"/>
      <c r="C82" s="170" cm="1">
        <f t="array" ref="C82">IFERROR(INDEX('Legal Entity'!B:B,MATCH('GL - Import (CA)'!F82,'Legal Entity'!A:A,0),0),0)</f>
        <v>0</v>
      </c>
      <c r="D82" s="170" t="str" cm="1">
        <f t="array" ref="D82">IFERROR(INDEX('Legal Entity'!C:C,MATCH(F82,'Legal Entity'!A:A,0),0),0)</f>
        <v>CA</v>
      </c>
      <c r="E82" s="170" t="s">
        <v>631</v>
      </c>
      <c r="F82" s="170" t="s">
        <v>108</v>
      </c>
      <c r="G82" s="170"/>
      <c r="H82" s="171">
        <f>('General Liability'!AQ$90*$BI82)/Assumptions!$B$7</f>
        <v>12.13094388436194</v>
      </c>
      <c r="I82" s="171">
        <f>('General Liability'!AR$90*$BI82)/Assumptions!$B$7</f>
        <v>12.13094388436194</v>
      </c>
      <c r="J82" s="171">
        <f>('General Liability'!AS$90*$BI82)/Assumptions!$B$7</f>
        <v>12.13094388436194</v>
      </c>
      <c r="K82" s="171">
        <f>('General Liability'!AT$90*$BI82)/Assumptions!$B$7</f>
        <v>14.198858911749195</v>
      </c>
      <c r="L82" s="171">
        <f>('General Liability'!AU$90*$BI82)/Assumptions!$B$7</f>
        <v>14.198858911749195</v>
      </c>
      <c r="M82" s="171">
        <f>('General Liability'!AV$90*$BI82)/Assumptions!$B$7</f>
        <v>14.198858911749195</v>
      </c>
      <c r="N82" s="171">
        <f>('General Liability'!AW$90*$BI82)/Assumptions!$B$7</f>
        <v>14.198858911749195</v>
      </c>
      <c r="O82" s="171">
        <f>('General Liability'!AX$90*$BI82)/Assumptions!$B$7</f>
        <v>14.198858911749195</v>
      </c>
      <c r="P82" s="171">
        <f>('General Liability'!AY$90*$BI82)/Assumptions!$B$7</f>
        <v>14.198858911749195</v>
      </c>
      <c r="Q82" s="171">
        <f>('General Liability'!AZ$90*$BI82)/Assumptions!$B$7</f>
        <v>14.198858911749195</v>
      </c>
      <c r="R82" s="171">
        <f>('General Liability'!BA$90*$BI82)/Assumptions!$B$7</f>
        <v>14.198858911749195</v>
      </c>
      <c r="S82" s="171">
        <f>('General Liability'!BB$90*$BI82)/Assumptions!$B$7</f>
        <v>14.198858911749195</v>
      </c>
      <c r="T82" s="171">
        <f>('General Liability'!BC$90*$BI82)/Assumptions!$B$7</f>
        <v>14.198858911749195</v>
      </c>
      <c r="U82" s="171">
        <f>('General Liability'!BD$90*$BI82)/Assumptions!$B$7</f>
        <v>14.198858911749195</v>
      </c>
      <c r="V82" s="171">
        <f>('General Liability'!BE$90*$BI82)/Assumptions!$B$7</f>
        <v>14.198858911749195</v>
      </c>
      <c r="W82" s="171">
        <f>('General Liability'!BF$90*$BI82)/Assumptions!$B$7</f>
        <v>15.263773330130384</v>
      </c>
      <c r="X82" s="171">
        <f>('General Liability'!BG$90*$BI82)/Assumptions!$B$7</f>
        <v>15.263773330130384</v>
      </c>
      <c r="Y82" s="171">
        <f>('General Liability'!BH$90*$BI82)/Assumptions!$B$7</f>
        <v>15.263773330130384</v>
      </c>
      <c r="Z82" s="171">
        <f>('General Liability'!BI$90*$BI82)/Assumptions!$B$7</f>
        <v>15.263773330130384</v>
      </c>
      <c r="AA82" s="171">
        <f>('General Liability'!BJ$90*$BI82)/Assumptions!$B$7</f>
        <v>15.263773330130384</v>
      </c>
      <c r="AB82" s="171">
        <f>('General Liability'!BK$90*$BI82)/Assumptions!$B$7</f>
        <v>15.263773330130384</v>
      </c>
      <c r="AC82" s="171">
        <f>('General Liability'!BL$90*$BI82)/Assumptions!$B$7</f>
        <v>15.263773330130384</v>
      </c>
      <c r="AD82" s="171">
        <f>('General Liability'!BM$90*$BI82)/Assumptions!$B$7</f>
        <v>15.263773330130384</v>
      </c>
      <c r="AE82" s="171">
        <f>('General Liability'!BN$90*$BI82)/Assumptions!$B$7</f>
        <v>15.263773330130384</v>
      </c>
      <c r="AF82" s="171">
        <f>('General Liability'!BO$90*$BI82)/Assumptions!$B$7</f>
        <v>15.263773330130384</v>
      </c>
      <c r="AG82" s="171">
        <f>('General Liability'!BP$90*$BI82)/Assumptions!$B$7</f>
        <v>15.263773330130384</v>
      </c>
      <c r="AH82" s="171">
        <f>('General Liability'!BQ$90*$BI82)/Assumptions!$B$7</f>
        <v>15.263773330130384</v>
      </c>
      <c r="AI82" s="171">
        <f>('General Liability'!BR$90*$BI82)/Assumptions!$B$7</f>
        <v>16.408556329890164</v>
      </c>
      <c r="AJ82" s="171">
        <f>('General Liability'!BS$90*$BI82)/Assumptions!$B$7</f>
        <v>16.408556329890164</v>
      </c>
      <c r="AK82" s="171">
        <f>('General Liability'!BT$90*$BI82)/Assumptions!$B$7</f>
        <v>16.408556329890164</v>
      </c>
      <c r="AL82" s="171">
        <f>('General Liability'!BU$90*$BI82)/Assumptions!$B$7</f>
        <v>16.408556329890164</v>
      </c>
      <c r="AM82" s="171">
        <f>('General Liability'!BV$90*$BI82)/Assumptions!$B$7</f>
        <v>16.408556329890164</v>
      </c>
      <c r="AN82" s="171">
        <f>('General Liability'!BW$90*$BI82)/Assumptions!$B$7</f>
        <v>16.408556329890164</v>
      </c>
      <c r="AO82" s="171">
        <f>('General Liability'!BX$90*$BI82)/Assumptions!$B$7</f>
        <v>16.408556329890164</v>
      </c>
      <c r="AP82" s="171">
        <f>('General Liability'!BY$90*$BI82)/Assumptions!$B$7</f>
        <v>16.408556329890164</v>
      </c>
      <c r="AQ82" s="171">
        <f>('General Liability'!BZ$90*$BI82)/Assumptions!$B$7</f>
        <v>16.408556329890164</v>
      </c>
      <c r="AR82" s="171">
        <f>('General Liability'!CA$90*$BI82)/Assumptions!$B$7</f>
        <v>16.408556329890164</v>
      </c>
      <c r="AS82" s="171">
        <f>('General Liability'!CB$90*$BI82)/Assumptions!$B$7</f>
        <v>16.408556329890164</v>
      </c>
      <c r="AT82" s="171">
        <f>('General Liability'!CC$90*$BI82)/Assumptions!$B$7</f>
        <v>16.408556329890164</v>
      </c>
      <c r="AU82" s="171">
        <f>('General Liability'!CD$90*$BI82)/Assumptions!$B$7</f>
        <v>16.900813019786867</v>
      </c>
      <c r="AV82" s="171">
        <f>('General Liability'!CE$90*$BI82)/Assumptions!$B$7</f>
        <v>16.900813019786867</v>
      </c>
      <c r="AW82" s="171">
        <f>('General Liability'!CF$90*$BI82)/Assumptions!$B$7</f>
        <v>16.900813019786867</v>
      </c>
      <c r="AX82" s="171">
        <f>('General Liability'!CG$90*$BI82)/Assumptions!$B$7</f>
        <v>16.900813019786867</v>
      </c>
      <c r="AY82" s="171">
        <f>('General Liability'!CH$90*$BI82)/Assumptions!$B$7</f>
        <v>16.900813019786867</v>
      </c>
      <c r="AZ82" s="171">
        <f>('General Liability'!CI$90*$BI82)/Assumptions!$B$7</f>
        <v>16.900813019786867</v>
      </c>
      <c r="BA82" s="171">
        <f>('General Liability'!CJ$90*$BI82)/Assumptions!$B$7</f>
        <v>16.900813019786867</v>
      </c>
      <c r="BB82" s="171">
        <f>('General Liability'!CK$90*$BI82)/Assumptions!$B$7</f>
        <v>16.900813019786867</v>
      </c>
      <c r="BC82" s="171">
        <f>('General Liability'!CL$90*$BI82)/Assumptions!$B$7</f>
        <v>16.900813019786867</v>
      </c>
      <c r="BD82" s="171">
        <f>('General Liability'!CM$90*$BI82)/Assumptions!$B$7</f>
        <v>16.900813019786867</v>
      </c>
      <c r="BE82" s="171">
        <f>('General Liability'!CN$90*$BI82)/Assumptions!$B$7</f>
        <v>16.900813019786867</v>
      </c>
      <c r="BF82" s="171">
        <f>('General Liability'!CO$90*$BI82)/Assumptions!$B$7</f>
        <v>16.900813019786867</v>
      </c>
      <c r="BG82" s="171">
        <f>('General Liability'!CP$90*$BI82)/Assumptions!$B$7</f>
        <v>17.407837410380477</v>
      </c>
      <c r="BI82" s="174">
        <f>SUMIF(Revenue!$P:$P,'GL - Import (CA)'!$F82,Revenue!$F:$F)</f>
        <v>7.748355595194286E-4</v>
      </c>
    </row>
    <row r="83" spans="1:61" s="173" customFormat="1" ht="12.75" customHeight="1">
      <c r="A83" s="179" t="s">
        <v>472</v>
      </c>
      <c r="B83" s="179"/>
      <c r="C83" s="170" cm="1">
        <f t="array" ref="C83">IFERROR(INDEX('Legal Entity'!B:B,MATCH('GL - Import (CA)'!F83,'Legal Entity'!A:A,0),0),0)</f>
        <v>0</v>
      </c>
      <c r="D83" s="170" t="str" cm="1">
        <f t="array" ref="D83">IFERROR(INDEX('Legal Entity'!C:C,MATCH(F83,'Legal Entity'!A:A,0),0),0)</f>
        <v>CA</v>
      </c>
      <c r="E83" s="170" t="s">
        <v>631</v>
      </c>
      <c r="F83" s="170" t="s">
        <v>130</v>
      </c>
      <c r="G83" s="170"/>
      <c r="H83" s="171">
        <f>('General Liability'!AQ$90*$BI83)/Assumptions!$B$7</f>
        <v>14.662243652181896</v>
      </c>
      <c r="I83" s="171">
        <f>('General Liability'!AR$90*$BI83)/Assumptions!$B$7</f>
        <v>14.662243652181896</v>
      </c>
      <c r="J83" s="171">
        <f>('General Liability'!AS$90*$BI83)/Assumptions!$B$7</f>
        <v>14.662243652181896</v>
      </c>
      <c r="K83" s="171">
        <f>('General Liability'!AT$90*$BI83)/Assumptions!$B$7</f>
        <v>17.161659548635456</v>
      </c>
      <c r="L83" s="171">
        <f>('General Liability'!AU$90*$BI83)/Assumptions!$B$7</f>
        <v>17.161659548635456</v>
      </c>
      <c r="M83" s="171">
        <f>('General Liability'!AV$90*$BI83)/Assumptions!$B$7</f>
        <v>17.161659548635456</v>
      </c>
      <c r="N83" s="171">
        <f>('General Liability'!AW$90*$BI83)/Assumptions!$B$7</f>
        <v>17.161659548635456</v>
      </c>
      <c r="O83" s="171">
        <f>('General Liability'!AX$90*$BI83)/Assumptions!$B$7</f>
        <v>17.161659548635456</v>
      </c>
      <c r="P83" s="171">
        <f>('General Liability'!AY$90*$BI83)/Assumptions!$B$7</f>
        <v>17.161659548635456</v>
      </c>
      <c r="Q83" s="171">
        <f>('General Liability'!AZ$90*$BI83)/Assumptions!$B$7</f>
        <v>17.161659548635456</v>
      </c>
      <c r="R83" s="171">
        <f>('General Liability'!BA$90*$BI83)/Assumptions!$B$7</f>
        <v>17.161659548635456</v>
      </c>
      <c r="S83" s="171">
        <f>('General Liability'!BB$90*$BI83)/Assumptions!$B$7</f>
        <v>17.161659548635456</v>
      </c>
      <c r="T83" s="171">
        <f>('General Liability'!BC$90*$BI83)/Assumptions!$B$7</f>
        <v>17.161659548635456</v>
      </c>
      <c r="U83" s="171">
        <f>('General Liability'!BD$90*$BI83)/Assumptions!$B$7</f>
        <v>17.161659548635456</v>
      </c>
      <c r="V83" s="171">
        <f>('General Liability'!BE$90*$BI83)/Assumptions!$B$7</f>
        <v>17.161659548635456</v>
      </c>
      <c r="W83" s="171">
        <f>('General Liability'!BF$90*$BI83)/Assumptions!$B$7</f>
        <v>18.448784014783115</v>
      </c>
      <c r="X83" s="171">
        <f>('General Liability'!BG$90*$BI83)/Assumptions!$B$7</f>
        <v>18.448784014783115</v>
      </c>
      <c r="Y83" s="171">
        <f>('General Liability'!BH$90*$BI83)/Assumptions!$B$7</f>
        <v>18.448784014783115</v>
      </c>
      <c r="Z83" s="171">
        <f>('General Liability'!BI$90*$BI83)/Assumptions!$B$7</f>
        <v>18.448784014783115</v>
      </c>
      <c r="AA83" s="171">
        <f>('General Liability'!BJ$90*$BI83)/Assumptions!$B$7</f>
        <v>18.448784014783115</v>
      </c>
      <c r="AB83" s="171">
        <f>('General Liability'!BK$90*$BI83)/Assumptions!$B$7</f>
        <v>18.448784014783115</v>
      </c>
      <c r="AC83" s="171">
        <f>('General Liability'!BL$90*$BI83)/Assumptions!$B$7</f>
        <v>18.448784014783115</v>
      </c>
      <c r="AD83" s="171">
        <f>('General Liability'!BM$90*$BI83)/Assumptions!$B$7</f>
        <v>18.448784014783115</v>
      </c>
      <c r="AE83" s="171">
        <f>('General Liability'!BN$90*$BI83)/Assumptions!$B$7</f>
        <v>18.448784014783115</v>
      </c>
      <c r="AF83" s="171">
        <f>('General Liability'!BO$90*$BI83)/Assumptions!$B$7</f>
        <v>18.448784014783115</v>
      </c>
      <c r="AG83" s="171">
        <f>('General Liability'!BP$90*$BI83)/Assumptions!$B$7</f>
        <v>18.448784014783115</v>
      </c>
      <c r="AH83" s="171">
        <f>('General Liability'!BQ$90*$BI83)/Assumptions!$B$7</f>
        <v>18.448784014783115</v>
      </c>
      <c r="AI83" s="171">
        <f>('General Liability'!BR$90*$BI83)/Assumptions!$B$7</f>
        <v>19.832442815891845</v>
      </c>
      <c r="AJ83" s="171">
        <f>('General Liability'!BS$90*$BI83)/Assumptions!$B$7</f>
        <v>19.832442815891845</v>
      </c>
      <c r="AK83" s="171">
        <f>('General Liability'!BT$90*$BI83)/Assumptions!$B$7</f>
        <v>19.832442815891845</v>
      </c>
      <c r="AL83" s="171">
        <f>('General Liability'!BU$90*$BI83)/Assumptions!$B$7</f>
        <v>19.832442815891845</v>
      </c>
      <c r="AM83" s="171">
        <f>('General Liability'!BV$90*$BI83)/Assumptions!$B$7</f>
        <v>19.832442815891845</v>
      </c>
      <c r="AN83" s="171">
        <f>('General Liability'!BW$90*$BI83)/Assumptions!$B$7</f>
        <v>19.832442815891845</v>
      </c>
      <c r="AO83" s="171">
        <f>('General Liability'!BX$90*$BI83)/Assumptions!$B$7</f>
        <v>19.832442815891845</v>
      </c>
      <c r="AP83" s="171">
        <f>('General Liability'!BY$90*$BI83)/Assumptions!$B$7</f>
        <v>19.832442815891845</v>
      </c>
      <c r="AQ83" s="171">
        <f>('General Liability'!BZ$90*$BI83)/Assumptions!$B$7</f>
        <v>19.832442815891845</v>
      </c>
      <c r="AR83" s="171">
        <f>('General Liability'!CA$90*$BI83)/Assumptions!$B$7</f>
        <v>19.832442815891845</v>
      </c>
      <c r="AS83" s="171">
        <f>('General Liability'!CB$90*$BI83)/Assumptions!$B$7</f>
        <v>19.832442815891845</v>
      </c>
      <c r="AT83" s="171">
        <f>('General Liability'!CC$90*$BI83)/Assumptions!$B$7</f>
        <v>19.832442815891845</v>
      </c>
      <c r="AU83" s="171">
        <f>('General Liability'!CD$90*$BI83)/Assumptions!$B$7</f>
        <v>20.427416100368603</v>
      </c>
      <c r="AV83" s="171">
        <f>('General Liability'!CE$90*$BI83)/Assumptions!$B$7</f>
        <v>20.427416100368603</v>
      </c>
      <c r="AW83" s="171">
        <f>('General Liability'!CF$90*$BI83)/Assumptions!$B$7</f>
        <v>20.427416100368603</v>
      </c>
      <c r="AX83" s="171">
        <f>('General Liability'!CG$90*$BI83)/Assumptions!$B$7</f>
        <v>20.427416100368603</v>
      </c>
      <c r="AY83" s="171">
        <f>('General Liability'!CH$90*$BI83)/Assumptions!$B$7</f>
        <v>20.427416100368603</v>
      </c>
      <c r="AZ83" s="171">
        <f>('General Liability'!CI$90*$BI83)/Assumptions!$B$7</f>
        <v>20.427416100368603</v>
      </c>
      <c r="BA83" s="171">
        <f>('General Liability'!CJ$90*$BI83)/Assumptions!$B$7</f>
        <v>20.427416100368603</v>
      </c>
      <c r="BB83" s="171">
        <f>('General Liability'!CK$90*$BI83)/Assumptions!$B$7</f>
        <v>20.427416100368603</v>
      </c>
      <c r="BC83" s="171">
        <f>('General Liability'!CL$90*$BI83)/Assumptions!$B$7</f>
        <v>20.427416100368603</v>
      </c>
      <c r="BD83" s="171">
        <f>('General Liability'!CM$90*$BI83)/Assumptions!$B$7</f>
        <v>20.427416100368603</v>
      </c>
      <c r="BE83" s="171">
        <f>('General Liability'!CN$90*$BI83)/Assumptions!$B$7</f>
        <v>20.427416100368603</v>
      </c>
      <c r="BF83" s="171">
        <f>('General Liability'!CO$90*$BI83)/Assumptions!$B$7</f>
        <v>20.427416100368603</v>
      </c>
      <c r="BG83" s="171">
        <f>('General Liability'!CP$90*$BI83)/Assumptions!$B$7</f>
        <v>21.040238583379661</v>
      </c>
      <c r="BI83" s="174">
        <f>SUMIF(Revenue!$P:$P,'GL - Import (CA)'!$F83,Revenue!$F:$F)</f>
        <v>9.3651638918994988E-4</v>
      </c>
    </row>
    <row r="84" spans="1:61" s="173" customFormat="1" ht="12.75" customHeight="1">
      <c r="A84" s="179" t="s">
        <v>472</v>
      </c>
      <c r="B84" s="179"/>
      <c r="C84" s="170" cm="1">
        <f t="array" ref="C84">IFERROR(INDEX('Legal Entity'!B:B,MATCH('GL - Import (CA)'!F84,'Legal Entity'!A:A,0),0),0)</f>
        <v>0</v>
      </c>
      <c r="D84" s="170" t="str" cm="1">
        <f t="array" ref="D84">IFERROR(INDEX('Legal Entity'!C:C,MATCH(F84,'Legal Entity'!A:A,0),0),0)</f>
        <v>CA</v>
      </c>
      <c r="E84" s="170" t="s">
        <v>631</v>
      </c>
      <c r="F84" s="170" t="s">
        <v>113</v>
      </c>
      <c r="G84" s="170"/>
      <c r="H84" s="171">
        <f>('General Liability'!AQ$90*$BI84)/Assumptions!$B$7</f>
        <v>26.649337435710848</v>
      </c>
      <c r="I84" s="171">
        <f>('General Liability'!AR$90*$BI84)/Assumptions!$B$7</f>
        <v>26.649337435710848</v>
      </c>
      <c r="J84" s="171">
        <f>('General Liability'!AS$90*$BI84)/Assumptions!$B$7</f>
        <v>26.649337435710848</v>
      </c>
      <c r="K84" s="171">
        <f>('General Liability'!AT$90*$BI84)/Assumptions!$B$7</f>
        <v>31.192146789916244</v>
      </c>
      <c r="L84" s="171">
        <f>('General Liability'!AU$90*$BI84)/Assumptions!$B$7</f>
        <v>31.192146789916244</v>
      </c>
      <c r="M84" s="171">
        <f>('General Liability'!AV$90*$BI84)/Assumptions!$B$7</f>
        <v>31.192146789916244</v>
      </c>
      <c r="N84" s="171">
        <f>('General Liability'!AW$90*$BI84)/Assumptions!$B$7</f>
        <v>31.192146789916244</v>
      </c>
      <c r="O84" s="171">
        <f>('General Liability'!AX$90*$BI84)/Assumptions!$B$7</f>
        <v>31.192146789916244</v>
      </c>
      <c r="P84" s="171">
        <f>('General Liability'!AY$90*$BI84)/Assumptions!$B$7</f>
        <v>31.192146789916244</v>
      </c>
      <c r="Q84" s="171">
        <f>('General Liability'!AZ$90*$BI84)/Assumptions!$B$7</f>
        <v>31.192146789916244</v>
      </c>
      <c r="R84" s="171">
        <f>('General Liability'!BA$90*$BI84)/Assumptions!$B$7</f>
        <v>31.192146789916244</v>
      </c>
      <c r="S84" s="171">
        <f>('General Liability'!BB$90*$BI84)/Assumptions!$B$7</f>
        <v>31.192146789916244</v>
      </c>
      <c r="T84" s="171">
        <f>('General Liability'!BC$90*$BI84)/Assumptions!$B$7</f>
        <v>31.192146789916244</v>
      </c>
      <c r="U84" s="171">
        <f>('General Liability'!BD$90*$BI84)/Assumptions!$B$7</f>
        <v>31.192146789916244</v>
      </c>
      <c r="V84" s="171">
        <f>('General Liability'!BE$90*$BI84)/Assumptions!$B$7</f>
        <v>31.192146789916244</v>
      </c>
      <c r="W84" s="171">
        <f>('General Liability'!BF$90*$BI84)/Assumptions!$B$7</f>
        <v>33.531557799159962</v>
      </c>
      <c r="X84" s="171">
        <f>('General Liability'!BG$90*$BI84)/Assumptions!$B$7</f>
        <v>33.531557799159962</v>
      </c>
      <c r="Y84" s="171">
        <f>('General Liability'!BH$90*$BI84)/Assumptions!$B$7</f>
        <v>33.531557799159962</v>
      </c>
      <c r="Z84" s="171">
        <f>('General Liability'!BI$90*$BI84)/Assumptions!$B$7</f>
        <v>33.531557799159962</v>
      </c>
      <c r="AA84" s="171">
        <f>('General Liability'!BJ$90*$BI84)/Assumptions!$B$7</f>
        <v>33.531557799159962</v>
      </c>
      <c r="AB84" s="171">
        <f>('General Liability'!BK$90*$BI84)/Assumptions!$B$7</f>
        <v>33.531557799159962</v>
      </c>
      <c r="AC84" s="171">
        <f>('General Liability'!BL$90*$BI84)/Assumptions!$B$7</f>
        <v>33.531557799159962</v>
      </c>
      <c r="AD84" s="171">
        <f>('General Liability'!BM$90*$BI84)/Assumptions!$B$7</f>
        <v>33.531557799159962</v>
      </c>
      <c r="AE84" s="171">
        <f>('General Liability'!BN$90*$BI84)/Assumptions!$B$7</f>
        <v>33.531557799159962</v>
      </c>
      <c r="AF84" s="171">
        <f>('General Liability'!BO$90*$BI84)/Assumptions!$B$7</f>
        <v>33.531557799159962</v>
      </c>
      <c r="AG84" s="171">
        <f>('General Liability'!BP$90*$BI84)/Assumptions!$B$7</f>
        <v>33.531557799159962</v>
      </c>
      <c r="AH84" s="171">
        <f>('General Liability'!BQ$90*$BI84)/Assumptions!$B$7</f>
        <v>33.531557799159962</v>
      </c>
      <c r="AI84" s="171">
        <f>('General Liability'!BR$90*$BI84)/Assumptions!$B$7</f>
        <v>36.046424634096958</v>
      </c>
      <c r="AJ84" s="171">
        <f>('General Liability'!BS$90*$BI84)/Assumptions!$B$7</f>
        <v>36.046424634096958</v>
      </c>
      <c r="AK84" s="171">
        <f>('General Liability'!BT$90*$BI84)/Assumptions!$B$7</f>
        <v>36.046424634096958</v>
      </c>
      <c r="AL84" s="171">
        <f>('General Liability'!BU$90*$BI84)/Assumptions!$B$7</f>
        <v>36.046424634096958</v>
      </c>
      <c r="AM84" s="171">
        <f>('General Liability'!BV$90*$BI84)/Assumptions!$B$7</f>
        <v>36.046424634096958</v>
      </c>
      <c r="AN84" s="171">
        <f>('General Liability'!BW$90*$BI84)/Assumptions!$B$7</f>
        <v>36.046424634096958</v>
      </c>
      <c r="AO84" s="171">
        <f>('General Liability'!BX$90*$BI84)/Assumptions!$B$7</f>
        <v>36.046424634096958</v>
      </c>
      <c r="AP84" s="171">
        <f>('General Liability'!BY$90*$BI84)/Assumptions!$B$7</f>
        <v>36.046424634096958</v>
      </c>
      <c r="AQ84" s="171">
        <f>('General Liability'!BZ$90*$BI84)/Assumptions!$B$7</f>
        <v>36.046424634096958</v>
      </c>
      <c r="AR84" s="171">
        <f>('General Liability'!CA$90*$BI84)/Assumptions!$B$7</f>
        <v>36.046424634096958</v>
      </c>
      <c r="AS84" s="171">
        <f>('General Liability'!CB$90*$BI84)/Assumptions!$B$7</f>
        <v>36.046424634096958</v>
      </c>
      <c r="AT84" s="171">
        <f>('General Liability'!CC$90*$BI84)/Assumptions!$B$7</f>
        <v>36.046424634096958</v>
      </c>
      <c r="AU84" s="171">
        <f>('General Liability'!CD$90*$BI84)/Assumptions!$B$7</f>
        <v>37.127817373119868</v>
      </c>
      <c r="AV84" s="171">
        <f>('General Liability'!CE$90*$BI84)/Assumptions!$B$7</f>
        <v>37.127817373119868</v>
      </c>
      <c r="AW84" s="171">
        <f>('General Liability'!CF$90*$BI84)/Assumptions!$B$7</f>
        <v>37.127817373119868</v>
      </c>
      <c r="AX84" s="171">
        <f>('General Liability'!CG$90*$BI84)/Assumptions!$B$7</f>
        <v>37.127817373119868</v>
      </c>
      <c r="AY84" s="171">
        <f>('General Liability'!CH$90*$BI84)/Assumptions!$B$7</f>
        <v>37.127817373119868</v>
      </c>
      <c r="AZ84" s="171">
        <f>('General Liability'!CI$90*$BI84)/Assumptions!$B$7</f>
        <v>37.127817373119868</v>
      </c>
      <c r="BA84" s="171">
        <f>('General Liability'!CJ$90*$BI84)/Assumptions!$B$7</f>
        <v>37.127817373119868</v>
      </c>
      <c r="BB84" s="171">
        <f>('General Liability'!CK$90*$BI84)/Assumptions!$B$7</f>
        <v>37.127817373119868</v>
      </c>
      <c r="BC84" s="171">
        <f>('General Liability'!CL$90*$BI84)/Assumptions!$B$7</f>
        <v>37.127817373119868</v>
      </c>
      <c r="BD84" s="171">
        <f>('General Liability'!CM$90*$BI84)/Assumptions!$B$7</f>
        <v>37.127817373119868</v>
      </c>
      <c r="BE84" s="171">
        <f>('General Liability'!CN$90*$BI84)/Assumptions!$B$7</f>
        <v>37.127817373119868</v>
      </c>
      <c r="BF84" s="171">
        <f>('General Liability'!CO$90*$BI84)/Assumptions!$B$7</f>
        <v>37.127817373119868</v>
      </c>
      <c r="BG84" s="171">
        <f>('General Liability'!CP$90*$BI84)/Assumptions!$B$7</f>
        <v>38.241651894313463</v>
      </c>
      <c r="BI84" s="174">
        <f>SUMIF(Revenue!$P:$P,'GL - Import (CA)'!$F84,Revenue!$F:$F)</f>
        <v>1.7021638612506986E-3</v>
      </c>
    </row>
    <row r="85" spans="1:61" s="173" customFormat="1" ht="12.75" customHeight="1">
      <c r="A85" s="179" t="s">
        <v>472</v>
      </c>
      <c r="B85" s="179"/>
      <c r="C85" s="170" t="str" cm="1">
        <f t="array" ref="C85">IFERROR(INDEX('Legal Entity'!B:B,MATCH('GL - Import (CA)'!F85,'Legal Entity'!A:A,0),0),0)</f>
        <v>1315 - Corix Multi-Utility Services Inc.</v>
      </c>
      <c r="D85" s="170" t="str" cm="1">
        <f t="array" ref="D85">IFERROR(INDEX('Legal Entity'!C:C,MATCH(F85,'Legal Entity'!A:A,0),0),0)</f>
        <v>CA</v>
      </c>
      <c r="E85" s="170" t="s">
        <v>631</v>
      </c>
      <c r="F85" s="170" t="s">
        <v>144</v>
      </c>
      <c r="G85" s="170"/>
      <c r="H85" s="171">
        <f>('General Liability'!AQ$90*$BI85)/Assumptions!$B$7</f>
        <v>8.5565425520010141</v>
      </c>
      <c r="I85" s="171">
        <f>('General Liability'!AR$90*$BI85)/Assumptions!$B$7</f>
        <v>8.5565425520010141</v>
      </c>
      <c r="J85" s="171">
        <f>('General Liability'!AS$90*$BI85)/Assumptions!$B$7</f>
        <v>8.5565425520010141</v>
      </c>
      <c r="K85" s="171">
        <f>('General Liability'!AT$90*$BI85)/Assumptions!$B$7</f>
        <v>10.015143225982456</v>
      </c>
      <c r="L85" s="171">
        <f>('General Liability'!AU$90*$BI85)/Assumptions!$B$7</f>
        <v>10.015143225982456</v>
      </c>
      <c r="M85" s="171">
        <f>('General Liability'!AV$90*$BI85)/Assumptions!$B$7</f>
        <v>10.015143225982456</v>
      </c>
      <c r="N85" s="171">
        <f>('General Liability'!AW$90*$BI85)/Assumptions!$B$7</f>
        <v>10.015143225982456</v>
      </c>
      <c r="O85" s="171">
        <f>('General Liability'!AX$90*$BI85)/Assumptions!$B$7</f>
        <v>10.015143225982456</v>
      </c>
      <c r="P85" s="171">
        <f>('General Liability'!AY$90*$BI85)/Assumptions!$B$7</f>
        <v>10.015143225982456</v>
      </c>
      <c r="Q85" s="171">
        <f>('General Liability'!AZ$90*$BI85)/Assumptions!$B$7</f>
        <v>10.015143225982456</v>
      </c>
      <c r="R85" s="171">
        <f>('General Liability'!BA$90*$BI85)/Assumptions!$B$7</f>
        <v>10.015143225982456</v>
      </c>
      <c r="S85" s="171">
        <f>('General Liability'!BB$90*$BI85)/Assumptions!$B$7</f>
        <v>10.015143225982456</v>
      </c>
      <c r="T85" s="171">
        <f>('General Liability'!BC$90*$BI85)/Assumptions!$B$7</f>
        <v>10.015143225982456</v>
      </c>
      <c r="U85" s="171">
        <f>('General Liability'!BD$90*$BI85)/Assumptions!$B$7</f>
        <v>10.015143225982456</v>
      </c>
      <c r="V85" s="171">
        <f>('General Liability'!BE$90*$BI85)/Assumptions!$B$7</f>
        <v>10.015143225982456</v>
      </c>
      <c r="W85" s="171">
        <f>('General Liability'!BF$90*$BI85)/Assumptions!$B$7</f>
        <v>10.766278967931141</v>
      </c>
      <c r="X85" s="171">
        <f>('General Liability'!BG$90*$BI85)/Assumptions!$B$7</f>
        <v>10.766278967931141</v>
      </c>
      <c r="Y85" s="171">
        <f>('General Liability'!BH$90*$BI85)/Assumptions!$B$7</f>
        <v>10.766278967931141</v>
      </c>
      <c r="Z85" s="171">
        <f>('General Liability'!BI$90*$BI85)/Assumptions!$B$7</f>
        <v>10.766278967931141</v>
      </c>
      <c r="AA85" s="171">
        <f>('General Liability'!BJ$90*$BI85)/Assumptions!$B$7</f>
        <v>10.766278967931141</v>
      </c>
      <c r="AB85" s="171">
        <f>('General Liability'!BK$90*$BI85)/Assumptions!$B$7</f>
        <v>10.766278967931141</v>
      </c>
      <c r="AC85" s="171">
        <f>('General Liability'!BL$90*$BI85)/Assumptions!$B$7</f>
        <v>10.766278967931141</v>
      </c>
      <c r="AD85" s="171">
        <f>('General Liability'!BM$90*$BI85)/Assumptions!$B$7</f>
        <v>10.766278967931141</v>
      </c>
      <c r="AE85" s="171">
        <f>('General Liability'!BN$90*$BI85)/Assumptions!$B$7</f>
        <v>10.766278967931141</v>
      </c>
      <c r="AF85" s="171">
        <f>('General Liability'!BO$90*$BI85)/Assumptions!$B$7</f>
        <v>10.766278967931141</v>
      </c>
      <c r="AG85" s="171">
        <f>('General Liability'!BP$90*$BI85)/Assumptions!$B$7</f>
        <v>10.766278967931141</v>
      </c>
      <c r="AH85" s="171">
        <f>('General Liability'!BQ$90*$BI85)/Assumptions!$B$7</f>
        <v>10.766278967931141</v>
      </c>
      <c r="AI85" s="171">
        <f>('General Liability'!BR$90*$BI85)/Assumptions!$B$7</f>
        <v>11.573749890525976</v>
      </c>
      <c r="AJ85" s="171">
        <f>('General Liability'!BS$90*$BI85)/Assumptions!$B$7</f>
        <v>11.573749890525976</v>
      </c>
      <c r="AK85" s="171">
        <f>('General Liability'!BT$90*$BI85)/Assumptions!$B$7</f>
        <v>11.573749890525976</v>
      </c>
      <c r="AL85" s="171">
        <f>('General Liability'!BU$90*$BI85)/Assumptions!$B$7</f>
        <v>11.573749890525976</v>
      </c>
      <c r="AM85" s="171">
        <f>('General Liability'!BV$90*$BI85)/Assumptions!$B$7</f>
        <v>11.573749890525976</v>
      </c>
      <c r="AN85" s="171">
        <f>('General Liability'!BW$90*$BI85)/Assumptions!$B$7</f>
        <v>11.573749890525976</v>
      </c>
      <c r="AO85" s="171">
        <f>('General Liability'!BX$90*$BI85)/Assumptions!$B$7</f>
        <v>11.573749890525976</v>
      </c>
      <c r="AP85" s="171">
        <f>('General Liability'!BY$90*$BI85)/Assumptions!$B$7</f>
        <v>11.573749890525976</v>
      </c>
      <c r="AQ85" s="171">
        <f>('General Liability'!BZ$90*$BI85)/Assumptions!$B$7</f>
        <v>11.573749890525976</v>
      </c>
      <c r="AR85" s="171">
        <f>('General Liability'!CA$90*$BI85)/Assumptions!$B$7</f>
        <v>11.573749890525976</v>
      </c>
      <c r="AS85" s="171">
        <f>('General Liability'!CB$90*$BI85)/Assumptions!$B$7</f>
        <v>11.573749890525976</v>
      </c>
      <c r="AT85" s="171">
        <f>('General Liability'!CC$90*$BI85)/Assumptions!$B$7</f>
        <v>11.573749890525976</v>
      </c>
      <c r="AU85" s="171">
        <f>('General Liability'!CD$90*$BI85)/Assumptions!$B$7</f>
        <v>11.920962387241756</v>
      </c>
      <c r="AV85" s="171">
        <f>('General Liability'!CE$90*$BI85)/Assumptions!$B$7</f>
        <v>11.920962387241756</v>
      </c>
      <c r="AW85" s="171">
        <f>('General Liability'!CF$90*$BI85)/Assumptions!$B$7</f>
        <v>11.920962387241756</v>
      </c>
      <c r="AX85" s="171">
        <f>('General Liability'!CG$90*$BI85)/Assumptions!$B$7</f>
        <v>11.920962387241756</v>
      </c>
      <c r="AY85" s="171">
        <f>('General Liability'!CH$90*$BI85)/Assumptions!$B$7</f>
        <v>11.920962387241756</v>
      </c>
      <c r="AZ85" s="171">
        <f>('General Liability'!CI$90*$BI85)/Assumptions!$B$7</f>
        <v>11.920962387241756</v>
      </c>
      <c r="BA85" s="171">
        <f>('General Liability'!CJ$90*$BI85)/Assumptions!$B$7</f>
        <v>11.920962387241756</v>
      </c>
      <c r="BB85" s="171">
        <f>('General Liability'!CK$90*$BI85)/Assumptions!$B$7</f>
        <v>11.920962387241756</v>
      </c>
      <c r="BC85" s="171">
        <f>('General Liability'!CL$90*$BI85)/Assumptions!$B$7</f>
        <v>11.920962387241756</v>
      </c>
      <c r="BD85" s="171">
        <f>('General Liability'!CM$90*$BI85)/Assumptions!$B$7</f>
        <v>11.920962387241756</v>
      </c>
      <c r="BE85" s="171">
        <f>('General Liability'!CN$90*$BI85)/Assumptions!$B$7</f>
        <v>11.920962387241756</v>
      </c>
      <c r="BF85" s="171">
        <f>('General Liability'!CO$90*$BI85)/Assumptions!$B$7</f>
        <v>11.920962387241756</v>
      </c>
      <c r="BG85" s="171">
        <f>('General Liability'!CP$90*$BI85)/Assumptions!$B$7</f>
        <v>12.278591258859009</v>
      </c>
      <c r="BI85" s="174">
        <f>SUMIF(Revenue!$P:$P,'GL - Import (CA)'!$F85,Revenue!$F:$F)</f>
        <v>5.4652906641322108E-4</v>
      </c>
    </row>
    <row r="86" spans="1:61" s="173" customFormat="1" ht="12.75" customHeight="1">
      <c r="A86" s="179" t="s">
        <v>472</v>
      </c>
      <c r="B86" s="179"/>
      <c r="C86" s="170" t="str" cm="1">
        <f t="array" ref="C86">IFERROR(INDEX('Legal Entity'!B:B,MATCH('GL - Import (CA)'!F86,'Legal Entity'!A:A,0),0),0)</f>
        <v>1315 - Corix Multi-Utility Services Inc.</v>
      </c>
      <c r="D86" s="170" t="str" cm="1">
        <f t="array" ref="D86">IFERROR(INDEX('Legal Entity'!C:C,MATCH(F86,'Legal Entity'!A:A,0),0),0)</f>
        <v>CA</v>
      </c>
      <c r="E86" s="170" t="s">
        <v>631</v>
      </c>
      <c r="F86" s="170" t="s">
        <v>145</v>
      </c>
      <c r="G86" s="170"/>
      <c r="H86" s="171">
        <f>('General Liability'!AQ$90*$BI86)/Assumptions!$B$7</f>
        <v>12.139367811921591</v>
      </c>
      <c r="I86" s="171">
        <f>('General Liability'!AR$90*$BI86)/Assumptions!$B$7</f>
        <v>12.139367811921591</v>
      </c>
      <c r="J86" s="171">
        <f>('General Liability'!AS$90*$BI86)/Assumptions!$B$7</f>
        <v>12.139367811921591</v>
      </c>
      <c r="K86" s="171">
        <f>('General Liability'!AT$90*$BI86)/Assumptions!$B$7</f>
        <v>14.208718833618624</v>
      </c>
      <c r="L86" s="171">
        <f>('General Liability'!AU$90*$BI86)/Assumptions!$B$7</f>
        <v>14.208718833618624</v>
      </c>
      <c r="M86" s="171">
        <f>('General Liability'!AV$90*$BI86)/Assumptions!$B$7</f>
        <v>14.208718833618624</v>
      </c>
      <c r="N86" s="171">
        <f>('General Liability'!AW$90*$BI86)/Assumptions!$B$7</f>
        <v>14.208718833618624</v>
      </c>
      <c r="O86" s="171">
        <f>('General Liability'!AX$90*$BI86)/Assumptions!$B$7</f>
        <v>14.208718833618624</v>
      </c>
      <c r="P86" s="171">
        <f>('General Liability'!AY$90*$BI86)/Assumptions!$B$7</f>
        <v>14.208718833618624</v>
      </c>
      <c r="Q86" s="171">
        <f>('General Liability'!AZ$90*$BI86)/Assumptions!$B$7</f>
        <v>14.208718833618624</v>
      </c>
      <c r="R86" s="171">
        <f>('General Liability'!BA$90*$BI86)/Assumptions!$B$7</f>
        <v>14.208718833618624</v>
      </c>
      <c r="S86" s="171">
        <f>('General Liability'!BB$90*$BI86)/Assumptions!$B$7</f>
        <v>14.208718833618624</v>
      </c>
      <c r="T86" s="171">
        <f>('General Liability'!BC$90*$BI86)/Assumptions!$B$7</f>
        <v>14.208718833618624</v>
      </c>
      <c r="U86" s="171">
        <f>('General Liability'!BD$90*$BI86)/Assumptions!$B$7</f>
        <v>14.208718833618624</v>
      </c>
      <c r="V86" s="171">
        <f>('General Liability'!BE$90*$BI86)/Assumptions!$B$7</f>
        <v>14.208718833618624</v>
      </c>
      <c r="W86" s="171">
        <f>('General Liability'!BF$90*$BI86)/Assumptions!$B$7</f>
        <v>15.274372746140022</v>
      </c>
      <c r="X86" s="171">
        <f>('General Liability'!BG$90*$BI86)/Assumptions!$B$7</f>
        <v>15.274372746140022</v>
      </c>
      <c r="Y86" s="171">
        <f>('General Liability'!BH$90*$BI86)/Assumptions!$B$7</f>
        <v>15.274372746140022</v>
      </c>
      <c r="Z86" s="171">
        <f>('General Liability'!BI$90*$BI86)/Assumptions!$B$7</f>
        <v>15.274372746140022</v>
      </c>
      <c r="AA86" s="171">
        <f>('General Liability'!BJ$90*$BI86)/Assumptions!$B$7</f>
        <v>15.274372746140022</v>
      </c>
      <c r="AB86" s="171">
        <f>('General Liability'!BK$90*$BI86)/Assumptions!$B$7</f>
        <v>15.274372746140022</v>
      </c>
      <c r="AC86" s="171">
        <f>('General Liability'!BL$90*$BI86)/Assumptions!$B$7</f>
        <v>15.274372746140022</v>
      </c>
      <c r="AD86" s="171">
        <f>('General Liability'!BM$90*$BI86)/Assumptions!$B$7</f>
        <v>15.274372746140022</v>
      </c>
      <c r="AE86" s="171">
        <f>('General Liability'!BN$90*$BI86)/Assumptions!$B$7</f>
        <v>15.274372746140022</v>
      </c>
      <c r="AF86" s="171">
        <f>('General Liability'!BO$90*$BI86)/Assumptions!$B$7</f>
        <v>15.274372746140022</v>
      </c>
      <c r="AG86" s="171">
        <f>('General Liability'!BP$90*$BI86)/Assumptions!$B$7</f>
        <v>15.274372746140022</v>
      </c>
      <c r="AH86" s="171">
        <f>('General Liability'!BQ$90*$BI86)/Assumptions!$B$7</f>
        <v>15.274372746140022</v>
      </c>
      <c r="AI86" s="171">
        <f>('General Liability'!BR$90*$BI86)/Assumptions!$B$7</f>
        <v>16.419950702100522</v>
      </c>
      <c r="AJ86" s="171">
        <f>('General Liability'!BS$90*$BI86)/Assumptions!$B$7</f>
        <v>16.419950702100522</v>
      </c>
      <c r="AK86" s="171">
        <f>('General Liability'!BT$90*$BI86)/Assumptions!$B$7</f>
        <v>16.419950702100522</v>
      </c>
      <c r="AL86" s="171">
        <f>('General Liability'!BU$90*$BI86)/Assumptions!$B$7</f>
        <v>16.419950702100522</v>
      </c>
      <c r="AM86" s="171">
        <f>('General Liability'!BV$90*$BI86)/Assumptions!$B$7</f>
        <v>16.419950702100522</v>
      </c>
      <c r="AN86" s="171">
        <f>('General Liability'!BW$90*$BI86)/Assumptions!$B$7</f>
        <v>16.419950702100522</v>
      </c>
      <c r="AO86" s="171">
        <f>('General Liability'!BX$90*$BI86)/Assumptions!$B$7</f>
        <v>16.419950702100522</v>
      </c>
      <c r="AP86" s="171">
        <f>('General Liability'!BY$90*$BI86)/Assumptions!$B$7</f>
        <v>16.419950702100522</v>
      </c>
      <c r="AQ86" s="171">
        <f>('General Liability'!BZ$90*$BI86)/Assumptions!$B$7</f>
        <v>16.419950702100522</v>
      </c>
      <c r="AR86" s="171">
        <f>('General Liability'!CA$90*$BI86)/Assumptions!$B$7</f>
        <v>16.419950702100522</v>
      </c>
      <c r="AS86" s="171">
        <f>('General Liability'!CB$90*$BI86)/Assumptions!$B$7</f>
        <v>16.419950702100522</v>
      </c>
      <c r="AT86" s="171">
        <f>('General Liability'!CC$90*$BI86)/Assumptions!$B$7</f>
        <v>16.419950702100522</v>
      </c>
      <c r="AU86" s="171">
        <f>('General Liability'!CD$90*$BI86)/Assumptions!$B$7</f>
        <v>16.912549223163538</v>
      </c>
      <c r="AV86" s="171">
        <f>('General Liability'!CE$90*$BI86)/Assumptions!$B$7</f>
        <v>16.912549223163538</v>
      </c>
      <c r="AW86" s="171">
        <f>('General Liability'!CF$90*$BI86)/Assumptions!$B$7</f>
        <v>16.912549223163538</v>
      </c>
      <c r="AX86" s="171">
        <f>('General Liability'!CG$90*$BI86)/Assumptions!$B$7</f>
        <v>16.912549223163538</v>
      </c>
      <c r="AY86" s="171">
        <f>('General Liability'!CH$90*$BI86)/Assumptions!$B$7</f>
        <v>16.912549223163538</v>
      </c>
      <c r="AZ86" s="171">
        <f>('General Liability'!CI$90*$BI86)/Assumptions!$B$7</f>
        <v>16.912549223163538</v>
      </c>
      <c r="BA86" s="171">
        <f>('General Liability'!CJ$90*$BI86)/Assumptions!$B$7</f>
        <v>16.912549223163538</v>
      </c>
      <c r="BB86" s="171">
        <f>('General Liability'!CK$90*$BI86)/Assumptions!$B$7</f>
        <v>16.912549223163538</v>
      </c>
      <c r="BC86" s="171">
        <f>('General Liability'!CL$90*$BI86)/Assumptions!$B$7</f>
        <v>16.912549223163538</v>
      </c>
      <c r="BD86" s="171">
        <f>('General Liability'!CM$90*$BI86)/Assumptions!$B$7</f>
        <v>16.912549223163538</v>
      </c>
      <c r="BE86" s="171">
        <f>('General Liability'!CN$90*$BI86)/Assumptions!$B$7</f>
        <v>16.912549223163538</v>
      </c>
      <c r="BF86" s="171">
        <f>('General Liability'!CO$90*$BI86)/Assumptions!$B$7</f>
        <v>16.912549223163538</v>
      </c>
      <c r="BG86" s="171">
        <f>('General Liability'!CP$90*$BI86)/Assumptions!$B$7</f>
        <v>17.419925699858446</v>
      </c>
      <c r="BI86" s="174">
        <f>SUMIF(Revenue!$P:$P,'GL - Import (CA)'!$F86,Revenue!$F:$F)</f>
        <v>7.7537361811455953E-4</v>
      </c>
    </row>
    <row r="87" spans="1:61" s="173" customFormat="1" ht="12.75" customHeight="1">
      <c r="A87" s="179" t="s">
        <v>472</v>
      </c>
      <c r="B87" s="179"/>
      <c r="C87" s="170" t="str" cm="1">
        <f t="array" ref="C87">IFERROR(INDEX('Legal Entity'!B:B,MATCH('GL - Import (CA)'!F87,'Legal Entity'!A:A,0),0),0)</f>
        <v>1315 - Corix Multi-Utility Services Inc.</v>
      </c>
      <c r="D87" s="170" t="str" cm="1">
        <f t="array" ref="D87">IFERROR(INDEX('Legal Entity'!C:C,MATCH(F87,'Legal Entity'!A:A,0),0),0)</f>
        <v>CA</v>
      </c>
      <c r="E87" s="170" t="s">
        <v>631</v>
      </c>
      <c r="F87" s="170" t="s">
        <v>147</v>
      </c>
      <c r="G87" s="170"/>
      <c r="H87" s="171">
        <f>('General Liability'!AQ$90*$BI87)/Assumptions!$B$7</f>
        <v>28.392961851061099</v>
      </c>
      <c r="I87" s="171">
        <f>('General Liability'!AR$90*$BI87)/Assumptions!$B$7</f>
        <v>28.392961851061099</v>
      </c>
      <c r="J87" s="171">
        <f>('General Liability'!AS$90*$BI87)/Assumptions!$B$7</f>
        <v>28.392961851061099</v>
      </c>
      <c r="K87" s="171">
        <f>('General Liability'!AT$90*$BI87)/Assumptions!$B$7</f>
        <v>33.233000107237608</v>
      </c>
      <c r="L87" s="171">
        <f>('General Liability'!AU$90*$BI87)/Assumptions!$B$7</f>
        <v>33.233000107237608</v>
      </c>
      <c r="M87" s="171">
        <f>('General Liability'!AV$90*$BI87)/Assumptions!$B$7</f>
        <v>33.233000107237608</v>
      </c>
      <c r="N87" s="171">
        <f>('General Liability'!AW$90*$BI87)/Assumptions!$B$7</f>
        <v>33.233000107237608</v>
      </c>
      <c r="O87" s="171">
        <f>('General Liability'!AX$90*$BI87)/Assumptions!$B$7</f>
        <v>33.233000107237608</v>
      </c>
      <c r="P87" s="171">
        <f>('General Liability'!AY$90*$BI87)/Assumptions!$B$7</f>
        <v>33.233000107237608</v>
      </c>
      <c r="Q87" s="171">
        <f>('General Liability'!AZ$90*$BI87)/Assumptions!$B$7</f>
        <v>33.233000107237608</v>
      </c>
      <c r="R87" s="171">
        <f>('General Liability'!BA$90*$BI87)/Assumptions!$B$7</f>
        <v>33.233000107237608</v>
      </c>
      <c r="S87" s="171">
        <f>('General Liability'!BB$90*$BI87)/Assumptions!$B$7</f>
        <v>33.233000107237608</v>
      </c>
      <c r="T87" s="171">
        <f>('General Liability'!BC$90*$BI87)/Assumptions!$B$7</f>
        <v>33.233000107237608</v>
      </c>
      <c r="U87" s="171">
        <f>('General Liability'!BD$90*$BI87)/Assumptions!$B$7</f>
        <v>33.233000107237608</v>
      </c>
      <c r="V87" s="171">
        <f>('General Liability'!BE$90*$BI87)/Assumptions!$B$7</f>
        <v>33.233000107237608</v>
      </c>
      <c r="W87" s="171">
        <f>('General Liability'!BF$90*$BI87)/Assumptions!$B$7</f>
        <v>35.725475115280432</v>
      </c>
      <c r="X87" s="171">
        <f>('General Liability'!BG$90*$BI87)/Assumptions!$B$7</f>
        <v>35.725475115280432</v>
      </c>
      <c r="Y87" s="171">
        <f>('General Liability'!BH$90*$BI87)/Assumptions!$B$7</f>
        <v>35.725475115280432</v>
      </c>
      <c r="Z87" s="171">
        <f>('General Liability'!BI$90*$BI87)/Assumptions!$B$7</f>
        <v>35.725475115280432</v>
      </c>
      <c r="AA87" s="171">
        <f>('General Liability'!BJ$90*$BI87)/Assumptions!$B$7</f>
        <v>35.725475115280432</v>
      </c>
      <c r="AB87" s="171">
        <f>('General Liability'!BK$90*$BI87)/Assumptions!$B$7</f>
        <v>35.725475115280432</v>
      </c>
      <c r="AC87" s="171">
        <f>('General Liability'!BL$90*$BI87)/Assumptions!$B$7</f>
        <v>35.725475115280432</v>
      </c>
      <c r="AD87" s="171">
        <f>('General Liability'!BM$90*$BI87)/Assumptions!$B$7</f>
        <v>35.725475115280432</v>
      </c>
      <c r="AE87" s="171">
        <f>('General Liability'!BN$90*$BI87)/Assumptions!$B$7</f>
        <v>35.725475115280432</v>
      </c>
      <c r="AF87" s="171">
        <f>('General Liability'!BO$90*$BI87)/Assumptions!$B$7</f>
        <v>35.725475115280432</v>
      </c>
      <c r="AG87" s="171">
        <f>('General Liability'!BP$90*$BI87)/Assumptions!$B$7</f>
        <v>35.725475115280432</v>
      </c>
      <c r="AH87" s="171">
        <f>('General Liability'!BQ$90*$BI87)/Assumptions!$B$7</f>
        <v>35.725475115280432</v>
      </c>
      <c r="AI87" s="171">
        <f>('General Liability'!BR$90*$BI87)/Assumptions!$B$7</f>
        <v>38.404885748926461</v>
      </c>
      <c r="AJ87" s="171">
        <f>('General Liability'!BS$90*$BI87)/Assumptions!$B$7</f>
        <v>38.404885748926461</v>
      </c>
      <c r="AK87" s="171">
        <f>('General Liability'!BT$90*$BI87)/Assumptions!$B$7</f>
        <v>38.404885748926461</v>
      </c>
      <c r="AL87" s="171">
        <f>('General Liability'!BU$90*$BI87)/Assumptions!$B$7</f>
        <v>38.404885748926461</v>
      </c>
      <c r="AM87" s="171">
        <f>('General Liability'!BV$90*$BI87)/Assumptions!$B$7</f>
        <v>38.404885748926461</v>
      </c>
      <c r="AN87" s="171">
        <f>('General Liability'!BW$90*$BI87)/Assumptions!$B$7</f>
        <v>38.404885748926461</v>
      </c>
      <c r="AO87" s="171">
        <f>('General Liability'!BX$90*$BI87)/Assumptions!$B$7</f>
        <v>38.404885748926461</v>
      </c>
      <c r="AP87" s="171">
        <f>('General Liability'!BY$90*$BI87)/Assumptions!$B$7</f>
        <v>38.404885748926461</v>
      </c>
      <c r="AQ87" s="171">
        <f>('General Liability'!BZ$90*$BI87)/Assumptions!$B$7</f>
        <v>38.404885748926461</v>
      </c>
      <c r="AR87" s="171">
        <f>('General Liability'!CA$90*$BI87)/Assumptions!$B$7</f>
        <v>38.404885748926461</v>
      </c>
      <c r="AS87" s="171">
        <f>('General Liability'!CB$90*$BI87)/Assumptions!$B$7</f>
        <v>38.404885748926461</v>
      </c>
      <c r="AT87" s="171">
        <f>('General Liability'!CC$90*$BI87)/Assumptions!$B$7</f>
        <v>38.404885748926461</v>
      </c>
      <c r="AU87" s="171">
        <f>('General Liability'!CD$90*$BI87)/Assumptions!$B$7</f>
        <v>39.557032321394253</v>
      </c>
      <c r="AV87" s="171">
        <f>('General Liability'!CE$90*$BI87)/Assumptions!$B$7</f>
        <v>39.557032321394253</v>
      </c>
      <c r="AW87" s="171">
        <f>('General Liability'!CF$90*$BI87)/Assumptions!$B$7</f>
        <v>39.557032321394253</v>
      </c>
      <c r="AX87" s="171">
        <f>('General Liability'!CG$90*$BI87)/Assumptions!$B$7</f>
        <v>39.557032321394253</v>
      </c>
      <c r="AY87" s="171">
        <f>('General Liability'!CH$90*$BI87)/Assumptions!$B$7</f>
        <v>39.557032321394253</v>
      </c>
      <c r="AZ87" s="171">
        <f>('General Liability'!CI$90*$BI87)/Assumptions!$B$7</f>
        <v>39.557032321394253</v>
      </c>
      <c r="BA87" s="171">
        <f>('General Liability'!CJ$90*$BI87)/Assumptions!$B$7</f>
        <v>39.557032321394253</v>
      </c>
      <c r="BB87" s="171">
        <f>('General Liability'!CK$90*$BI87)/Assumptions!$B$7</f>
        <v>39.557032321394253</v>
      </c>
      <c r="BC87" s="171">
        <f>('General Liability'!CL$90*$BI87)/Assumptions!$B$7</f>
        <v>39.557032321394253</v>
      </c>
      <c r="BD87" s="171">
        <f>('General Liability'!CM$90*$BI87)/Assumptions!$B$7</f>
        <v>39.557032321394253</v>
      </c>
      <c r="BE87" s="171">
        <f>('General Liability'!CN$90*$BI87)/Assumptions!$B$7</f>
        <v>39.557032321394253</v>
      </c>
      <c r="BF87" s="171">
        <f>('General Liability'!CO$90*$BI87)/Assumptions!$B$7</f>
        <v>39.557032321394253</v>
      </c>
      <c r="BG87" s="171">
        <f>('General Liability'!CP$90*$BI87)/Assumptions!$B$7</f>
        <v>40.743743291036083</v>
      </c>
      <c r="BI87" s="174">
        <f>SUMIF(Revenue!$P:$P,'GL - Import (CA)'!$F87,Revenue!$F:$F)</f>
        <v>1.8135337770905746E-3</v>
      </c>
    </row>
    <row r="88" spans="1:61" s="173" customFormat="1" ht="12.75" customHeight="1">
      <c r="A88" s="179" t="s">
        <v>472</v>
      </c>
      <c r="B88" s="179"/>
      <c r="C88" s="170" t="str" cm="1">
        <f t="array" ref="C88">IFERROR(INDEX('Legal Entity'!B:B,MATCH('GL - Import (CA)'!F88,'Legal Entity'!A:A,0),0),0)</f>
        <v>1315 - Corix Multi-Utility Services Inc.</v>
      </c>
      <c r="D88" s="170" t="str" cm="1">
        <f t="array" ref="D88">IFERROR(INDEX('Legal Entity'!C:C,MATCH(F88,'Legal Entity'!A:A,0),0),0)</f>
        <v>CA</v>
      </c>
      <c r="E88" s="170" t="s">
        <v>631</v>
      </c>
      <c r="F88" s="170" t="s">
        <v>148</v>
      </c>
      <c r="G88" s="170"/>
      <c r="H88" s="171">
        <f>('General Liability'!AQ$90*$BI88)/Assumptions!$B$7</f>
        <v>37.421457956311258</v>
      </c>
      <c r="I88" s="171">
        <f>('General Liability'!AR$90*$BI88)/Assumptions!$B$7</f>
        <v>37.421457956311258</v>
      </c>
      <c r="J88" s="171">
        <f>('General Liability'!AS$90*$BI88)/Assumptions!$B$7</f>
        <v>37.421457956311258</v>
      </c>
      <c r="K88" s="171">
        <f>('General Liability'!AT$90*$BI88)/Assumptions!$B$7</f>
        <v>43.800548981070925</v>
      </c>
      <c r="L88" s="171">
        <f>('General Liability'!AU$90*$BI88)/Assumptions!$B$7</f>
        <v>43.800548981070925</v>
      </c>
      <c r="M88" s="171">
        <f>('General Liability'!AV$90*$BI88)/Assumptions!$B$7</f>
        <v>43.800548981070925</v>
      </c>
      <c r="N88" s="171">
        <f>('General Liability'!AW$90*$BI88)/Assumptions!$B$7</f>
        <v>43.800548981070925</v>
      </c>
      <c r="O88" s="171">
        <f>('General Liability'!AX$90*$BI88)/Assumptions!$B$7</f>
        <v>43.800548981070925</v>
      </c>
      <c r="P88" s="171">
        <f>('General Liability'!AY$90*$BI88)/Assumptions!$B$7</f>
        <v>43.800548981070925</v>
      </c>
      <c r="Q88" s="171">
        <f>('General Liability'!AZ$90*$BI88)/Assumptions!$B$7</f>
        <v>43.800548981070925</v>
      </c>
      <c r="R88" s="171">
        <f>('General Liability'!BA$90*$BI88)/Assumptions!$B$7</f>
        <v>43.800548981070925</v>
      </c>
      <c r="S88" s="171">
        <f>('General Liability'!BB$90*$BI88)/Assumptions!$B$7</f>
        <v>43.800548981070925</v>
      </c>
      <c r="T88" s="171">
        <f>('General Liability'!BC$90*$BI88)/Assumptions!$B$7</f>
        <v>43.800548981070925</v>
      </c>
      <c r="U88" s="171">
        <f>('General Liability'!BD$90*$BI88)/Assumptions!$B$7</f>
        <v>43.800548981070925</v>
      </c>
      <c r="V88" s="171">
        <f>('General Liability'!BE$90*$BI88)/Assumptions!$B$7</f>
        <v>43.800548981070925</v>
      </c>
      <c r="W88" s="171">
        <f>('General Liability'!BF$90*$BI88)/Assumptions!$B$7</f>
        <v>47.08559015465125</v>
      </c>
      <c r="X88" s="171">
        <f>('General Liability'!BG$90*$BI88)/Assumptions!$B$7</f>
        <v>47.08559015465125</v>
      </c>
      <c r="Y88" s="171">
        <f>('General Liability'!BH$90*$BI88)/Assumptions!$B$7</f>
        <v>47.08559015465125</v>
      </c>
      <c r="Z88" s="171">
        <f>('General Liability'!BI$90*$BI88)/Assumptions!$B$7</f>
        <v>47.08559015465125</v>
      </c>
      <c r="AA88" s="171">
        <f>('General Liability'!BJ$90*$BI88)/Assumptions!$B$7</f>
        <v>47.08559015465125</v>
      </c>
      <c r="AB88" s="171">
        <f>('General Liability'!BK$90*$BI88)/Assumptions!$B$7</f>
        <v>47.08559015465125</v>
      </c>
      <c r="AC88" s="171">
        <f>('General Liability'!BL$90*$BI88)/Assumptions!$B$7</f>
        <v>47.08559015465125</v>
      </c>
      <c r="AD88" s="171">
        <f>('General Liability'!BM$90*$BI88)/Assumptions!$B$7</f>
        <v>47.08559015465125</v>
      </c>
      <c r="AE88" s="171">
        <f>('General Liability'!BN$90*$BI88)/Assumptions!$B$7</f>
        <v>47.08559015465125</v>
      </c>
      <c r="AF88" s="171">
        <f>('General Liability'!BO$90*$BI88)/Assumptions!$B$7</f>
        <v>47.08559015465125</v>
      </c>
      <c r="AG88" s="171">
        <f>('General Liability'!BP$90*$BI88)/Assumptions!$B$7</f>
        <v>47.08559015465125</v>
      </c>
      <c r="AH88" s="171">
        <f>('General Liability'!BQ$90*$BI88)/Assumptions!$B$7</f>
        <v>47.08559015465125</v>
      </c>
      <c r="AI88" s="171">
        <f>('General Liability'!BR$90*$BI88)/Assumptions!$B$7</f>
        <v>50.617009416250085</v>
      </c>
      <c r="AJ88" s="171">
        <f>('General Liability'!BS$90*$BI88)/Assumptions!$B$7</f>
        <v>50.617009416250085</v>
      </c>
      <c r="AK88" s="171">
        <f>('General Liability'!BT$90*$BI88)/Assumptions!$B$7</f>
        <v>50.617009416250085</v>
      </c>
      <c r="AL88" s="171">
        <f>('General Liability'!BU$90*$BI88)/Assumptions!$B$7</f>
        <v>50.617009416250085</v>
      </c>
      <c r="AM88" s="171">
        <f>('General Liability'!BV$90*$BI88)/Assumptions!$B$7</f>
        <v>50.617009416250085</v>
      </c>
      <c r="AN88" s="171">
        <f>('General Liability'!BW$90*$BI88)/Assumptions!$B$7</f>
        <v>50.617009416250085</v>
      </c>
      <c r="AO88" s="171">
        <f>('General Liability'!BX$90*$BI88)/Assumptions!$B$7</f>
        <v>50.617009416250085</v>
      </c>
      <c r="AP88" s="171">
        <f>('General Liability'!BY$90*$BI88)/Assumptions!$B$7</f>
        <v>50.617009416250085</v>
      </c>
      <c r="AQ88" s="171">
        <f>('General Liability'!BZ$90*$BI88)/Assumptions!$B$7</f>
        <v>50.617009416250085</v>
      </c>
      <c r="AR88" s="171">
        <f>('General Liability'!CA$90*$BI88)/Assumptions!$B$7</f>
        <v>50.617009416250085</v>
      </c>
      <c r="AS88" s="171">
        <f>('General Liability'!CB$90*$BI88)/Assumptions!$B$7</f>
        <v>50.617009416250085</v>
      </c>
      <c r="AT88" s="171">
        <f>('General Liability'!CC$90*$BI88)/Assumptions!$B$7</f>
        <v>50.617009416250085</v>
      </c>
      <c r="AU88" s="171">
        <f>('General Liability'!CD$90*$BI88)/Assumptions!$B$7</f>
        <v>52.135519698737589</v>
      </c>
      <c r="AV88" s="171">
        <f>('General Liability'!CE$90*$BI88)/Assumptions!$B$7</f>
        <v>52.135519698737589</v>
      </c>
      <c r="AW88" s="171">
        <f>('General Liability'!CF$90*$BI88)/Assumptions!$B$7</f>
        <v>52.135519698737589</v>
      </c>
      <c r="AX88" s="171">
        <f>('General Liability'!CG$90*$BI88)/Assumptions!$B$7</f>
        <v>52.135519698737589</v>
      </c>
      <c r="AY88" s="171">
        <f>('General Liability'!CH$90*$BI88)/Assumptions!$B$7</f>
        <v>52.135519698737589</v>
      </c>
      <c r="AZ88" s="171">
        <f>('General Liability'!CI$90*$BI88)/Assumptions!$B$7</f>
        <v>52.135519698737589</v>
      </c>
      <c r="BA88" s="171">
        <f>('General Liability'!CJ$90*$BI88)/Assumptions!$B$7</f>
        <v>52.135519698737589</v>
      </c>
      <c r="BB88" s="171">
        <f>('General Liability'!CK$90*$BI88)/Assumptions!$B$7</f>
        <v>52.135519698737589</v>
      </c>
      <c r="BC88" s="171">
        <f>('General Liability'!CL$90*$BI88)/Assumptions!$B$7</f>
        <v>52.135519698737589</v>
      </c>
      <c r="BD88" s="171">
        <f>('General Liability'!CM$90*$BI88)/Assumptions!$B$7</f>
        <v>52.135519698737589</v>
      </c>
      <c r="BE88" s="171">
        <f>('General Liability'!CN$90*$BI88)/Assumptions!$B$7</f>
        <v>52.135519698737589</v>
      </c>
      <c r="BF88" s="171">
        <f>('General Liability'!CO$90*$BI88)/Assumptions!$B$7</f>
        <v>52.135519698737589</v>
      </c>
      <c r="BG88" s="171">
        <f>('General Liability'!CP$90*$BI88)/Assumptions!$B$7</f>
        <v>53.699585289699712</v>
      </c>
      <c r="BI88" s="174">
        <f>SUMIF(Revenue!$P:$P,'GL - Import (CA)'!$F88,Revenue!$F:$F)</f>
        <v>2.3902077686625374E-3</v>
      </c>
    </row>
    <row r="89" spans="1:61" s="173" customFormat="1" ht="12.75" customHeight="1">
      <c r="A89" s="179" t="s">
        <v>472</v>
      </c>
      <c r="B89" s="179"/>
      <c r="C89" s="170" t="str" cm="1">
        <f t="array" ref="C89">IFERROR(INDEX('Legal Entity'!B:B,MATCH('GL - Import (CA)'!F89,'Legal Entity'!A:A,0),0),0)</f>
        <v>1315 - Corix Multi-Utility Services Inc.</v>
      </c>
      <c r="D89" s="170" t="str" cm="1">
        <f t="array" ref="D89">IFERROR(INDEX('Legal Entity'!C:C,MATCH(F89,'Legal Entity'!A:A,0),0),0)</f>
        <v>CA</v>
      </c>
      <c r="E89" s="170" t="s">
        <v>631</v>
      </c>
      <c r="F89" s="170" t="s">
        <v>149</v>
      </c>
      <c r="G89" s="170"/>
      <c r="H89" s="171">
        <f>('General Liability'!AQ$90*$BI89)/Assumptions!$B$7</f>
        <v>32.660755109366391</v>
      </c>
      <c r="I89" s="171">
        <f>('General Liability'!AR$90*$BI89)/Assumptions!$B$7</f>
        <v>32.660755109366391</v>
      </c>
      <c r="J89" s="171">
        <f>('General Liability'!AS$90*$BI89)/Assumptions!$B$7</f>
        <v>32.660755109366391</v>
      </c>
      <c r="K89" s="171">
        <f>('General Liability'!AT$90*$BI89)/Assumptions!$B$7</f>
        <v>38.228307555432814</v>
      </c>
      <c r="L89" s="171">
        <f>('General Liability'!AU$90*$BI89)/Assumptions!$B$7</f>
        <v>38.228307555432814</v>
      </c>
      <c r="M89" s="171">
        <f>('General Liability'!AV$90*$BI89)/Assumptions!$B$7</f>
        <v>38.228307555432814</v>
      </c>
      <c r="N89" s="171">
        <f>('General Liability'!AW$90*$BI89)/Assumptions!$B$7</f>
        <v>38.228307555432814</v>
      </c>
      <c r="O89" s="171">
        <f>('General Liability'!AX$90*$BI89)/Assumptions!$B$7</f>
        <v>38.228307555432814</v>
      </c>
      <c r="P89" s="171">
        <f>('General Liability'!AY$90*$BI89)/Assumptions!$B$7</f>
        <v>38.228307555432814</v>
      </c>
      <c r="Q89" s="171">
        <f>('General Liability'!AZ$90*$BI89)/Assumptions!$B$7</f>
        <v>38.228307555432814</v>
      </c>
      <c r="R89" s="171">
        <f>('General Liability'!BA$90*$BI89)/Assumptions!$B$7</f>
        <v>38.228307555432814</v>
      </c>
      <c r="S89" s="171">
        <f>('General Liability'!BB$90*$BI89)/Assumptions!$B$7</f>
        <v>38.228307555432814</v>
      </c>
      <c r="T89" s="171">
        <f>('General Liability'!BC$90*$BI89)/Assumptions!$B$7</f>
        <v>38.228307555432814</v>
      </c>
      <c r="U89" s="171">
        <f>('General Liability'!BD$90*$BI89)/Assumptions!$B$7</f>
        <v>38.228307555432814</v>
      </c>
      <c r="V89" s="171">
        <f>('General Liability'!BE$90*$BI89)/Assumptions!$B$7</f>
        <v>38.228307555432814</v>
      </c>
      <c r="W89" s="171">
        <f>('General Liability'!BF$90*$BI89)/Assumptions!$B$7</f>
        <v>41.095430622090277</v>
      </c>
      <c r="X89" s="171">
        <f>('General Liability'!BG$90*$BI89)/Assumptions!$B$7</f>
        <v>41.095430622090277</v>
      </c>
      <c r="Y89" s="171">
        <f>('General Liability'!BH$90*$BI89)/Assumptions!$B$7</f>
        <v>41.095430622090277</v>
      </c>
      <c r="Z89" s="171">
        <f>('General Liability'!BI$90*$BI89)/Assumptions!$B$7</f>
        <v>41.095430622090277</v>
      </c>
      <c r="AA89" s="171">
        <f>('General Liability'!BJ$90*$BI89)/Assumptions!$B$7</f>
        <v>41.095430622090277</v>
      </c>
      <c r="AB89" s="171">
        <f>('General Liability'!BK$90*$BI89)/Assumptions!$B$7</f>
        <v>41.095430622090277</v>
      </c>
      <c r="AC89" s="171">
        <f>('General Liability'!BL$90*$BI89)/Assumptions!$B$7</f>
        <v>41.095430622090277</v>
      </c>
      <c r="AD89" s="171">
        <f>('General Liability'!BM$90*$BI89)/Assumptions!$B$7</f>
        <v>41.095430622090277</v>
      </c>
      <c r="AE89" s="171">
        <f>('General Liability'!BN$90*$BI89)/Assumptions!$B$7</f>
        <v>41.095430622090277</v>
      </c>
      <c r="AF89" s="171">
        <f>('General Liability'!BO$90*$BI89)/Assumptions!$B$7</f>
        <v>41.095430622090277</v>
      </c>
      <c r="AG89" s="171">
        <f>('General Liability'!BP$90*$BI89)/Assumptions!$B$7</f>
        <v>41.095430622090277</v>
      </c>
      <c r="AH89" s="171">
        <f>('General Liability'!BQ$90*$BI89)/Assumptions!$B$7</f>
        <v>41.095430622090277</v>
      </c>
      <c r="AI89" s="171">
        <f>('General Liability'!BR$90*$BI89)/Assumptions!$B$7</f>
        <v>44.177587918747044</v>
      </c>
      <c r="AJ89" s="171">
        <f>('General Liability'!BS$90*$BI89)/Assumptions!$B$7</f>
        <v>44.177587918747044</v>
      </c>
      <c r="AK89" s="171">
        <f>('General Liability'!BT$90*$BI89)/Assumptions!$B$7</f>
        <v>44.177587918747044</v>
      </c>
      <c r="AL89" s="171">
        <f>('General Liability'!BU$90*$BI89)/Assumptions!$B$7</f>
        <v>44.177587918747044</v>
      </c>
      <c r="AM89" s="171">
        <f>('General Liability'!BV$90*$BI89)/Assumptions!$B$7</f>
        <v>44.177587918747044</v>
      </c>
      <c r="AN89" s="171">
        <f>('General Liability'!BW$90*$BI89)/Assumptions!$B$7</f>
        <v>44.177587918747044</v>
      </c>
      <c r="AO89" s="171">
        <f>('General Liability'!BX$90*$BI89)/Assumptions!$B$7</f>
        <v>44.177587918747044</v>
      </c>
      <c r="AP89" s="171">
        <f>('General Liability'!BY$90*$BI89)/Assumptions!$B$7</f>
        <v>44.177587918747044</v>
      </c>
      <c r="AQ89" s="171">
        <f>('General Liability'!BZ$90*$BI89)/Assumptions!$B$7</f>
        <v>44.177587918747044</v>
      </c>
      <c r="AR89" s="171">
        <f>('General Liability'!CA$90*$BI89)/Assumptions!$B$7</f>
        <v>44.177587918747044</v>
      </c>
      <c r="AS89" s="171">
        <f>('General Liability'!CB$90*$BI89)/Assumptions!$B$7</f>
        <v>44.177587918747044</v>
      </c>
      <c r="AT89" s="171">
        <f>('General Liability'!CC$90*$BI89)/Assumptions!$B$7</f>
        <v>44.177587918747044</v>
      </c>
      <c r="AU89" s="171">
        <f>('General Liability'!CD$90*$BI89)/Assumptions!$B$7</f>
        <v>45.502915556309453</v>
      </c>
      <c r="AV89" s="171">
        <f>('General Liability'!CE$90*$BI89)/Assumptions!$B$7</f>
        <v>45.502915556309453</v>
      </c>
      <c r="AW89" s="171">
        <f>('General Liability'!CF$90*$BI89)/Assumptions!$B$7</f>
        <v>45.502915556309453</v>
      </c>
      <c r="AX89" s="171">
        <f>('General Liability'!CG$90*$BI89)/Assumptions!$B$7</f>
        <v>45.502915556309453</v>
      </c>
      <c r="AY89" s="171">
        <f>('General Liability'!CH$90*$BI89)/Assumptions!$B$7</f>
        <v>45.502915556309453</v>
      </c>
      <c r="AZ89" s="171">
        <f>('General Liability'!CI$90*$BI89)/Assumptions!$B$7</f>
        <v>45.502915556309453</v>
      </c>
      <c r="BA89" s="171">
        <f>('General Liability'!CJ$90*$BI89)/Assumptions!$B$7</f>
        <v>45.502915556309453</v>
      </c>
      <c r="BB89" s="171">
        <f>('General Liability'!CK$90*$BI89)/Assumptions!$B$7</f>
        <v>45.502915556309453</v>
      </c>
      <c r="BC89" s="171">
        <f>('General Liability'!CL$90*$BI89)/Assumptions!$B$7</f>
        <v>45.502915556309453</v>
      </c>
      <c r="BD89" s="171">
        <f>('General Liability'!CM$90*$BI89)/Assumptions!$B$7</f>
        <v>45.502915556309453</v>
      </c>
      <c r="BE89" s="171">
        <f>('General Liability'!CN$90*$BI89)/Assumptions!$B$7</f>
        <v>45.502915556309453</v>
      </c>
      <c r="BF89" s="171">
        <f>('General Liability'!CO$90*$BI89)/Assumptions!$B$7</f>
        <v>45.502915556309453</v>
      </c>
      <c r="BG89" s="171">
        <f>('General Liability'!CP$90*$BI89)/Assumptions!$B$7</f>
        <v>46.868003022998742</v>
      </c>
      <c r="BI89" s="174">
        <f>SUMIF(Revenue!$P:$P,'GL - Import (CA)'!$F89,Revenue!$F:$F)</f>
        <v>2.0861290515172487E-3</v>
      </c>
    </row>
    <row r="90" spans="1:61" s="173" customFormat="1" ht="12.75" customHeight="1">
      <c r="A90" s="179" t="s">
        <v>472</v>
      </c>
      <c r="B90" s="179"/>
      <c r="C90" s="170" t="str" cm="1">
        <f t="array" ref="C90">IFERROR(INDEX('Legal Entity'!B:B,MATCH('GL - Import (CA)'!F90,'Legal Entity'!A:A,0),0),0)</f>
        <v>1315 - Corix Multi-Utility Services Inc.</v>
      </c>
      <c r="D90" s="170" t="str" cm="1">
        <f t="array" ref="D90">IFERROR(INDEX('Legal Entity'!C:C,MATCH(F90,'Legal Entity'!A:A,0),0),0)</f>
        <v>CA</v>
      </c>
      <c r="E90" s="170" t="s">
        <v>631</v>
      </c>
      <c r="F90" s="170" t="s">
        <v>138</v>
      </c>
      <c r="G90" s="170"/>
      <c r="H90" s="171">
        <f>('General Liability'!AQ$90*$BI90)/Assumptions!$B$7</f>
        <v>0</v>
      </c>
      <c r="I90" s="171">
        <f>('General Liability'!AR$90*$BI90)/Assumptions!$B$7</f>
        <v>0</v>
      </c>
      <c r="J90" s="171">
        <f>('General Liability'!AS$90*$BI90)/Assumptions!$B$7</f>
        <v>0</v>
      </c>
      <c r="K90" s="171">
        <f>('General Liability'!AT$90*$BI90)/Assumptions!$B$7</f>
        <v>0</v>
      </c>
      <c r="L90" s="171">
        <f>('General Liability'!AU$90*$BI90)/Assumptions!$B$7</f>
        <v>0</v>
      </c>
      <c r="M90" s="171">
        <f>('General Liability'!AV$90*$BI90)/Assumptions!$B$7</f>
        <v>0</v>
      </c>
      <c r="N90" s="171">
        <f>('General Liability'!AW$90*$BI90)/Assumptions!$B$7</f>
        <v>0</v>
      </c>
      <c r="O90" s="171">
        <f>('General Liability'!AX$90*$BI90)/Assumptions!$B$7</f>
        <v>0</v>
      </c>
      <c r="P90" s="171">
        <f>('General Liability'!AY$90*$BI90)/Assumptions!$B$7</f>
        <v>0</v>
      </c>
      <c r="Q90" s="171">
        <f>('General Liability'!AZ$90*$BI90)/Assumptions!$B$7</f>
        <v>0</v>
      </c>
      <c r="R90" s="171">
        <f>('General Liability'!BA$90*$BI90)/Assumptions!$B$7</f>
        <v>0</v>
      </c>
      <c r="S90" s="171">
        <f>('General Liability'!BB$90*$BI90)/Assumptions!$B$7</f>
        <v>0</v>
      </c>
      <c r="T90" s="171">
        <f>('General Liability'!BC$90*$BI90)/Assumptions!$B$7</f>
        <v>0</v>
      </c>
      <c r="U90" s="171">
        <f>('General Liability'!BD$90*$BI90)/Assumptions!$B$7</f>
        <v>0</v>
      </c>
      <c r="V90" s="171">
        <f>('General Liability'!BE$90*$BI90)/Assumptions!$B$7</f>
        <v>0</v>
      </c>
      <c r="W90" s="171">
        <f>('General Liability'!BF$90*$BI90)/Assumptions!$B$7</f>
        <v>0</v>
      </c>
      <c r="X90" s="171">
        <f>('General Liability'!BG$90*$BI90)/Assumptions!$B$7</f>
        <v>0</v>
      </c>
      <c r="Y90" s="171">
        <f>('General Liability'!BH$90*$BI90)/Assumptions!$B$7</f>
        <v>0</v>
      </c>
      <c r="Z90" s="171">
        <f>('General Liability'!BI$90*$BI90)/Assumptions!$B$7</f>
        <v>0</v>
      </c>
      <c r="AA90" s="171">
        <f>('General Liability'!BJ$90*$BI90)/Assumptions!$B$7</f>
        <v>0</v>
      </c>
      <c r="AB90" s="171">
        <f>('General Liability'!BK$90*$BI90)/Assumptions!$B$7</f>
        <v>0</v>
      </c>
      <c r="AC90" s="171">
        <f>('General Liability'!BL$90*$BI90)/Assumptions!$B$7</f>
        <v>0</v>
      </c>
      <c r="AD90" s="171">
        <f>('General Liability'!BM$90*$BI90)/Assumptions!$B$7</f>
        <v>0</v>
      </c>
      <c r="AE90" s="171">
        <f>('General Liability'!BN$90*$BI90)/Assumptions!$B$7</f>
        <v>0</v>
      </c>
      <c r="AF90" s="171">
        <f>('General Liability'!BO$90*$BI90)/Assumptions!$B$7</f>
        <v>0</v>
      </c>
      <c r="AG90" s="171">
        <f>('General Liability'!BP$90*$BI90)/Assumptions!$B$7</f>
        <v>0</v>
      </c>
      <c r="AH90" s="171">
        <f>('General Liability'!BQ$90*$BI90)/Assumptions!$B$7</f>
        <v>0</v>
      </c>
      <c r="AI90" s="171">
        <f>('General Liability'!BR$90*$BI90)/Assumptions!$B$7</f>
        <v>0</v>
      </c>
      <c r="AJ90" s="171">
        <f>('General Liability'!BS$90*$BI90)/Assumptions!$B$7</f>
        <v>0</v>
      </c>
      <c r="AK90" s="171">
        <f>('General Liability'!BT$90*$BI90)/Assumptions!$B$7</f>
        <v>0</v>
      </c>
      <c r="AL90" s="171">
        <f>('General Liability'!BU$90*$BI90)/Assumptions!$B$7</f>
        <v>0</v>
      </c>
      <c r="AM90" s="171">
        <f>('General Liability'!BV$90*$BI90)/Assumptions!$B$7</f>
        <v>0</v>
      </c>
      <c r="AN90" s="171">
        <f>('General Liability'!BW$90*$BI90)/Assumptions!$B$7</f>
        <v>0</v>
      </c>
      <c r="AO90" s="171">
        <f>('General Liability'!BX$90*$BI90)/Assumptions!$B$7</f>
        <v>0</v>
      </c>
      <c r="AP90" s="171">
        <f>('General Liability'!BY$90*$BI90)/Assumptions!$B$7</f>
        <v>0</v>
      </c>
      <c r="AQ90" s="171">
        <f>('General Liability'!BZ$90*$BI90)/Assumptions!$B$7</f>
        <v>0</v>
      </c>
      <c r="AR90" s="171">
        <f>('General Liability'!CA$90*$BI90)/Assumptions!$B$7</f>
        <v>0</v>
      </c>
      <c r="AS90" s="171">
        <f>('General Liability'!CB$90*$BI90)/Assumptions!$B$7</f>
        <v>0</v>
      </c>
      <c r="AT90" s="171">
        <f>('General Liability'!CC$90*$BI90)/Assumptions!$B$7</f>
        <v>0</v>
      </c>
      <c r="AU90" s="171">
        <f>('General Liability'!CD$90*$BI90)/Assumptions!$B$7</f>
        <v>0</v>
      </c>
      <c r="AV90" s="171">
        <f>('General Liability'!CE$90*$BI90)/Assumptions!$B$7</f>
        <v>0</v>
      </c>
      <c r="AW90" s="171">
        <f>('General Liability'!CF$90*$BI90)/Assumptions!$B$7</f>
        <v>0</v>
      </c>
      <c r="AX90" s="171">
        <f>('General Liability'!CG$90*$BI90)/Assumptions!$B$7</f>
        <v>0</v>
      </c>
      <c r="AY90" s="171">
        <f>('General Liability'!CH$90*$BI90)/Assumptions!$B$7</f>
        <v>0</v>
      </c>
      <c r="AZ90" s="171">
        <f>('General Liability'!CI$90*$BI90)/Assumptions!$B$7</f>
        <v>0</v>
      </c>
      <c r="BA90" s="171">
        <f>('General Liability'!CJ$90*$BI90)/Assumptions!$B$7</f>
        <v>0</v>
      </c>
      <c r="BB90" s="171">
        <f>('General Liability'!CK$90*$BI90)/Assumptions!$B$7</f>
        <v>0</v>
      </c>
      <c r="BC90" s="171">
        <f>('General Liability'!CL$90*$BI90)/Assumptions!$B$7</f>
        <v>0</v>
      </c>
      <c r="BD90" s="171">
        <f>('General Liability'!CM$90*$BI90)/Assumptions!$B$7</f>
        <v>0</v>
      </c>
      <c r="BE90" s="171">
        <f>('General Liability'!CN$90*$BI90)/Assumptions!$B$7</f>
        <v>0</v>
      </c>
      <c r="BF90" s="171">
        <f>('General Liability'!CO$90*$BI90)/Assumptions!$B$7</f>
        <v>0</v>
      </c>
      <c r="BG90" s="171">
        <f>('General Liability'!CP$90*$BI90)/Assumptions!$B$7</f>
        <v>0</v>
      </c>
      <c r="BI90" s="174">
        <f>SUMIF(Revenue!$P:$P,'GL - Import (CA)'!$F90,Revenue!$F:$F)</f>
        <v>0</v>
      </c>
    </row>
    <row r="91" spans="1:61" s="173" customFormat="1" ht="12.75" customHeight="1">
      <c r="A91" s="179" t="s">
        <v>472</v>
      </c>
      <c r="B91" s="179"/>
      <c r="C91" s="170" t="str" cm="1">
        <f t="array" ref="C91">IFERROR(INDEX('Legal Entity'!B:B,MATCH('GL - Import (CA)'!F91,'Legal Entity'!A:A,0),0),0)</f>
        <v>1315 - Corix Multi-Utility Services Inc.</v>
      </c>
      <c r="D91" s="170" t="str" cm="1">
        <f t="array" ref="D91">IFERROR(INDEX('Legal Entity'!C:C,MATCH(F91,'Legal Entity'!A:A,0),0),0)</f>
        <v>CA</v>
      </c>
      <c r="E91" s="170" t="s">
        <v>631</v>
      </c>
      <c r="F91" s="170" t="s">
        <v>164</v>
      </c>
      <c r="G91" s="170"/>
      <c r="H91" s="171">
        <f>('General Liability'!AQ$90*$BI91)/Assumptions!$B$7</f>
        <v>1.7373532662079749</v>
      </c>
      <c r="I91" s="171">
        <f>('General Liability'!AR$90*$BI91)/Assumptions!$B$7</f>
        <v>1.7373532662079749</v>
      </c>
      <c r="J91" s="171">
        <f>('General Liability'!AS$90*$BI91)/Assumptions!$B$7</f>
        <v>1.7373532662079749</v>
      </c>
      <c r="K91" s="171">
        <f>('General Liability'!AT$90*$BI91)/Assumptions!$B$7</f>
        <v>2.0335131496695715</v>
      </c>
      <c r="L91" s="171">
        <f>('General Liability'!AU$90*$BI91)/Assumptions!$B$7</f>
        <v>2.0335131496695715</v>
      </c>
      <c r="M91" s="171">
        <f>('General Liability'!AV$90*$BI91)/Assumptions!$B$7</f>
        <v>2.0335131496695715</v>
      </c>
      <c r="N91" s="171">
        <f>('General Liability'!AW$90*$BI91)/Assumptions!$B$7</f>
        <v>2.0335131496695715</v>
      </c>
      <c r="O91" s="171">
        <f>('General Liability'!AX$90*$BI91)/Assumptions!$B$7</f>
        <v>2.0335131496695715</v>
      </c>
      <c r="P91" s="171">
        <f>('General Liability'!AY$90*$BI91)/Assumptions!$B$7</f>
        <v>2.0335131496695715</v>
      </c>
      <c r="Q91" s="171">
        <f>('General Liability'!AZ$90*$BI91)/Assumptions!$B$7</f>
        <v>2.0335131496695715</v>
      </c>
      <c r="R91" s="171">
        <f>('General Liability'!BA$90*$BI91)/Assumptions!$B$7</f>
        <v>2.0335131496695715</v>
      </c>
      <c r="S91" s="171">
        <f>('General Liability'!BB$90*$BI91)/Assumptions!$B$7</f>
        <v>2.0335131496695715</v>
      </c>
      <c r="T91" s="171">
        <f>('General Liability'!BC$90*$BI91)/Assumptions!$B$7</f>
        <v>2.0335131496695715</v>
      </c>
      <c r="U91" s="171">
        <f>('General Liability'!BD$90*$BI91)/Assumptions!$B$7</f>
        <v>2.0335131496695715</v>
      </c>
      <c r="V91" s="171">
        <f>('General Liability'!BE$90*$BI91)/Assumptions!$B$7</f>
        <v>2.0335131496695715</v>
      </c>
      <c r="W91" s="171">
        <f>('General Liability'!BF$90*$BI91)/Assumptions!$B$7</f>
        <v>2.1860266358947893</v>
      </c>
      <c r="X91" s="171">
        <f>('General Liability'!BG$90*$BI91)/Assumptions!$B$7</f>
        <v>2.1860266358947893</v>
      </c>
      <c r="Y91" s="171">
        <f>('General Liability'!BH$90*$BI91)/Assumptions!$B$7</f>
        <v>2.1860266358947893</v>
      </c>
      <c r="Z91" s="171">
        <f>('General Liability'!BI$90*$BI91)/Assumptions!$B$7</f>
        <v>2.1860266358947893</v>
      </c>
      <c r="AA91" s="171">
        <f>('General Liability'!BJ$90*$BI91)/Assumptions!$B$7</f>
        <v>2.1860266358947893</v>
      </c>
      <c r="AB91" s="171">
        <f>('General Liability'!BK$90*$BI91)/Assumptions!$B$7</f>
        <v>2.1860266358947893</v>
      </c>
      <c r="AC91" s="171">
        <f>('General Liability'!BL$90*$BI91)/Assumptions!$B$7</f>
        <v>2.1860266358947893</v>
      </c>
      <c r="AD91" s="171">
        <f>('General Liability'!BM$90*$BI91)/Assumptions!$B$7</f>
        <v>2.1860266358947893</v>
      </c>
      <c r="AE91" s="171">
        <f>('General Liability'!BN$90*$BI91)/Assumptions!$B$7</f>
        <v>2.1860266358947893</v>
      </c>
      <c r="AF91" s="171">
        <f>('General Liability'!BO$90*$BI91)/Assumptions!$B$7</f>
        <v>2.1860266358947893</v>
      </c>
      <c r="AG91" s="171">
        <f>('General Liability'!BP$90*$BI91)/Assumptions!$B$7</f>
        <v>2.1860266358947893</v>
      </c>
      <c r="AH91" s="171">
        <f>('General Liability'!BQ$90*$BI91)/Assumptions!$B$7</f>
        <v>2.1860266358947893</v>
      </c>
      <c r="AI91" s="171">
        <f>('General Liability'!BR$90*$BI91)/Assumptions!$B$7</f>
        <v>2.3499786335868986</v>
      </c>
      <c r="AJ91" s="171">
        <f>('General Liability'!BS$90*$BI91)/Assumptions!$B$7</f>
        <v>2.3499786335868986</v>
      </c>
      <c r="AK91" s="171">
        <f>('General Liability'!BT$90*$BI91)/Assumptions!$B$7</f>
        <v>2.3499786335868986</v>
      </c>
      <c r="AL91" s="171">
        <f>('General Liability'!BU$90*$BI91)/Assumptions!$B$7</f>
        <v>2.3499786335868986</v>
      </c>
      <c r="AM91" s="171">
        <f>('General Liability'!BV$90*$BI91)/Assumptions!$B$7</f>
        <v>2.3499786335868986</v>
      </c>
      <c r="AN91" s="171">
        <f>('General Liability'!BW$90*$BI91)/Assumptions!$B$7</f>
        <v>2.3499786335868986</v>
      </c>
      <c r="AO91" s="171">
        <f>('General Liability'!BX$90*$BI91)/Assumptions!$B$7</f>
        <v>2.3499786335868986</v>
      </c>
      <c r="AP91" s="171">
        <f>('General Liability'!BY$90*$BI91)/Assumptions!$B$7</f>
        <v>2.3499786335868986</v>
      </c>
      <c r="AQ91" s="171">
        <f>('General Liability'!BZ$90*$BI91)/Assumptions!$B$7</f>
        <v>2.3499786335868986</v>
      </c>
      <c r="AR91" s="171">
        <f>('General Liability'!CA$90*$BI91)/Assumptions!$B$7</f>
        <v>2.3499786335868986</v>
      </c>
      <c r="AS91" s="171">
        <f>('General Liability'!CB$90*$BI91)/Assumptions!$B$7</f>
        <v>2.3499786335868986</v>
      </c>
      <c r="AT91" s="171">
        <f>('General Liability'!CC$90*$BI91)/Assumptions!$B$7</f>
        <v>2.3499786335868986</v>
      </c>
      <c r="AU91" s="171">
        <f>('General Liability'!CD$90*$BI91)/Assumptions!$B$7</f>
        <v>2.4204779925945052</v>
      </c>
      <c r="AV91" s="171">
        <f>('General Liability'!CE$90*$BI91)/Assumptions!$B$7</f>
        <v>2.4204779925945052</v>
      </c>
      <c r="AW91" s="171">
        <f>('General Liability'!CF$90*$BI91)/Assumptions!$B$7</f>
        <v>2.4204779925945052</v>
      </c>
      <c r="AX91" s="171">
        <f>('General Liability'!CG$90*$BI91)/Assumptions!$B$7</f>
        <v>2.4204779925945052</v>
      </c>
      <c r="AY91" s="171">
        <f>('General Liability'!CH$90*$BI91)/Assumptions!$B$7</f>
        <v>2.4204779925945052</v>
      </c>
      <c r="AZ91" s="171">
        <f>('General Liability'!CI$90*$BI91)/Assumptions!$B$7</f>
        <v>2.4204779925945052</v>
      </c>
      <c r="BA91" s="171">
        <f>('General Liability'!CJ$90*$BI91)/Assumptions!$B$7</f>
        <v>2.4204779925945052</v>
      </c>
      <c r="BB91" s="171">
        <f>('General Liability'!CK$90*$BI91)/Assumptions!$B$7</f>
        <v>2.4204779925945052</v>
      </c>
      <c r="BC91" s="171">
        <f>('General Liability'!CL$90*$BI91)/Assumptions!$B$7</f>
        <v>2.4204779925945052</v>
      </c>
      <c r="BD91" s="171">
        <f>('General Liability'!CM$90*$BI91)/Assumptions!$B$7</f>
        <v>2.4204779925945052</v>
      </c>
      <c r="BE91" s="171">
        <f>('General Liability'!CN$90*$BI91)/Assumptions!$B$7</f>
        <v>2.4204779925945052</v>
      </c>
      <c r="BF91" s="171">
        <f>('General Liability'!CO$90*$BI91)/Assumptions!$B$7</f>
        <v>2.4204779925945052</v>
      </c>
      <c r="BG91" s="171">
        <f>('General Liability'!CP$90*$BI91)/Assumptions!$B$7</f>
        <v>2.4930923323723406</v>
      </c>
      <c r="BI91" s="174">
        <f>SUMIF(Revenue!$P:$P,'GL - Import (CA)'!$F91,Revenue!$F:$F)</f>
        <v>1.1096936091185027E-4</v>
      </c>
    </row>
    <row r="92" spans="1:61" s="173" customFormat="1" ht="12.75" customHeight="1">
      <c r="A92" s="179" t="s">
        <v>472</v>
      </c>
      <c r="B92" s="179"/>
      <c r="C92" s="170" t="str" cm="1">
        <f t="array" ref="C92">IFERROR(INDEX('Legal Entity'!B:B,MATCH('GL - Import (CA)'!F92,'Legal Entity'!A:A,0),0),0)</f>
        <v>1315 - Corix Multi-Utility Services Inc.</v>
      </c>
      <c r="D92" s="170" t="str" cm="1">
        <f t="array" ref="D92">IFERROR(INDEX('Legal Entity'!C:C,MATCH(F92,'Legal Entity'!A:A,0),0),0)</f>
        <v>CA</v>
      </c>
      <c r="E92" s="170" t="s">
        <v>631</v>
      </c>
      <c r="F92" s="170" t="s">
        <v>152</v>
      </c>
      <c r="G92" s="170"/>
      <c r="H92" s="171">
        <f>('General Liability'!AQ$90*$BI92)/Assumptions!$B$7</f>
        <v>20.110922398527752</v>
      </c>
      <c r="I92" s="171">
        <f>('General Liability'!AR$90*$BI92)/Assumptions!$B$7</f>
        <v>20.110922398527752</v>
      </c>
      <c r="J92" s="171">
        <f>('General Liability'!AS$90*$BI92)/Assumptions!$B$7</f>
        <v>20.110922398527752</v>
      </c>
      <c r="K92" s="171">
        <f>('General Liability'!AT$90*$BI92)/Assumptions!$B$7</f>
        <v>23.539153461087139</v>
      </c>
      <c r="L92" s="171">
        <f>('General Liability'!AU$90*$BI92)/Assumptions!$B$7</f>
        <v>23.539153461087139</v>
      </c>
      <c r="M92" s="171">
        <f>('General Liability'!AV$90*$BI92)/Assumptions!$B$7</f>
        <v>23.539153461087139</v>
      </c>
      <c r="N92" s="171">
        <f>('General Liability'!AW$90*$BI92)/Assumptions!$B$7</f>
        <v>23.539153461087139</v>
      </c>
      <c r="O92" s="171">
        <f>('General Liability'!AX$90*$BI92)/Assumptions!$B$7</f>
        <v>23.539153461087139</v>
      </c>
      <c r="P92" s="171">
        <f>('General Liability'!AY$90*$BI92)/Assumptions!$B$7</f>
        <v>23.539153461087139</v>
      </c>
      <c r="Q92" s="171">
        <f>('General Liability'!AZ$90*$BI92)/Assumptions!$B$7</f>
        <v>23.539153461087139</v>
      </c>
      <c r="R92" s="171">
        <f>('General Liability'!BA$90*$BI92)/Assumptions!$B$7</f>
        <v>23.539153461087139</v>
      </c>
      <c r="S92" s="171">
        <f>('General Liability'!BB$90*$BI92)/Assumptions!$B$7</f>
        <v>23.539153461087139</v>
      </c>
      <c r="T92" s="171">
        <f>('General Liability'!BC$90*$BI92)/Assumptions!$B$7</f>
        <v>23.539153461087139</v>
      </c>
      <c r="U92" s="171">
        <f>('General Liability'!BD$90*$BI92)/Assumptions!$B$7</f>
        <v>23.539153461087139</v>
      </c>
      <c r="V92" s="171">
        <f>('General Liability'!BE$90*$BI92)/Assumptions!$B$7</f>
        <v>23.539153461087139</v>
      </c>
      <c r="W92" s="171">
        <f>('General Liability'!BF$90*$BI92)/Assumptions!$B$7</f>
        <v>25.304589970668676</v>
      </c>
      <c r="X92" s="171">
        <f>('General Liability'!BG$90*$BI92)/Assumptions!$B$7</f>
        <v>25.304589970668676</v>
      </c>
      <c r="Y92" s="171">
        <f>('General Liability'!BH$90*$BI92)/Assumptions!$B$7</f>
        <v>25.304589970668676</v>
      </c>
      <c r="Z92" s="171">
        <f>('General Liability'!BI$90*$BI92)/Assumptions!$B$7</f>
        <v>25.304589970668676</v>
      </c>
      <c r="AA92" s="171">
        <f>('General Liability'!BJ$90*$BI92)/Assumptions!$B$7</f>
        <v>25.304589970668676</v>
      </c>
      <c r="AB92" s="171">
        <f>('General Liability'!BK$90*$BI92)/Assumptions!$B$7</f>
        <v>25.304589970668676</v>
      </c>
      <c r="AC92" s="171">
        <f>('General Liability'!BL$90*$BI92)/Assumptions!$B$7</f>
        <v>25.304589970668676</v>
      </c>
      <c r="AD92" s="171">
        <f>('General Liability'!BM$90*$BI92)/Assumptions!$B$7</f>
        <v>25.304589970668676</v>
      </c>
      <c r="AE92" s="171">
        <f>('General Liability'!BN$90*$BI92)/Assumptions!$B$7</f>
        <v>25.304589970668676</v>
      </c>
      <c r="AF92" s="171">
        <f>('General Liability'!BO$90*$BI92)/Assumptions!$B$7</f>
        <v>25.304589970668676</v>
      </c>
      <c r="AG92" s="171">
        <f>('General Liability'!BP$90*$BI92)/Assumptions!$B$7</f>
        <v>25.304589970668676</v>
      </c>
      <c r="AH92" s="171">
        <f>('General Liability'!BQ$90*$BI92)/Assumptions!$B$7</f>
        <v>25.304589970668676</v>
      </c>
      <c r="AI92" s="171">
        <f>('General Liability'!BR$90*$BI92)/Assumptions!$B$7</f>
        <v>27.202434218468824</v>
      </c>
      <c r="AJ92" s="171">
        <f>('General Liability'!BS$90*$BI92)/Assumptions!$B$7</f>
        <v>27.202434218468824</v>
      </c>
      <c r="AK92" s="171">
        <f>('General Liability'!BT$90*$BI92)/Assumptions!$B$7</f>
        <v>27.202434218468824</v>
      </c>
      <c r="AL92" s="171">
        <f>('General Liability'!BU$90*$BI92)/Assumptions!$B$7</f>
        <v>27.202434218468824</v>
      </c>
      <c r="AM92" s="171">
        <f>('General Liability'!BV$90*$BI92)/Assumptions!$B$7</f>
        <v>27.202434218468824</v>
      </c>
      <c r="AN92" s="171">
        <f>('General Liability'!BW$90*$BI92)/Assumptions!$B$7</f>
        <v>27.202434218468824</v>
      </c>
      <c r="AO92" s="171">
        <f>('General Liability'!BX$90*$BI92)/Assumptions!$B$7</f>
        <v>27.202434218468824</v>
      </c>
      <c r="AP92" s="171">
        <f>('General Liability'!BY$90*$BI92)/Assumptions!$B$7</f>
        <v>27.202434218468824</v>
      </c>
      <c r="AQ92" s="171">
        <f>('General Liability'!BZ$90*$BI92)/Assumptions!$B$7</f>
        <v>27.202434218468824</v>
      </c>
      <c r="AR92" s="171">
        <f>('General Liability'!CA$90*$BI92)/Assumptions!$B$7</f>
        <v>27.202434218468824</v>
      </c>
      <c r="AS92" s="171">
        <f>('General Liability'!CB$90*$BI92)/Assumptions!$B$7</f>
        <v>27.202434218468824</v>
      </c>
      <c r="AT92" s="171">
        <f>('General Liability'!CC$90*$BI92)/Assumptions!$B$7</f>
        <v>27.202434218468824</v>
      </c>
      <c r="AU92" s="171">
        <f>('General Liability'!CD$90*$BI92)/Assumptions!$B$7</f>
        <v>28.018507245022885</v>
      </c>
      <c r="AV92" s="171">
        <f>('General Liability'!CE$90*$BI92)/Assumptions!$B$7</f>
        <v>28.018507245022885</v>
      </c>
      <c r="AW92" s="171">
        <f>('General Liability'!CF$90*$BI92)/Assumptions!$B$7</f>
        <v>28.018507245022885</v>
      </c>
      <c r="AX92" s="171">
        <f>('General Liability'!CG$90*$BI92)/Assumptions!$B$7</f>
        <v>28.018507245022885</v>
      </c>
      <c r="AY92" s="171">
        <f>('General Liability'!CH$90*$BI92)/Assumptions!$B$7</f>
        <v>28.018507245022885</v>
      </c>
      <c r="AZ92" s="171">
        <f>('General Liability'!CI$90*$BI92)/Assumptions!$B$7</f>
        <v>28.018507245022885</v>
      </c>
      <c r="BA92" s="171">
        <f>('General Liability'!CJ$90*$BI92)/Assumptions!$B$7</f>
        <v>28.018507245022885</v>
      </c>
      <c r="BB92" s="171">
        <f>('General Liability'!CK$90*$BI92)/Assumptions!$B$7</f>
        <v>28.018507245022885</v>
      </c>
      <c r="BC92" s="171">
        <f>('General Liability'!CL$90*$BI92)/Assumptions!$B$7</f>
        <v>28.018507245022885</v>
      </c>
      <c r="BD92" s="171">
        <f>('General Liability'!CM$90*$BI92)/Assumptions!$B$7</f>
        <v>28.018507245022885</v>
      </c>
      <c r="BE92" s="171">
        <f>('General Liability'!CN$90*$BI92)/Assumptions!$B$7</f>
        <v>28.018507245022885</v>
      </c>
      <c r="BF92" s="171">
        <f>('General Liability'!CO$90*$BI92)/Assumptions!$B$7</f>
        <v>28.018507245022885</v>
      </c>
      <c r="BG92" s="171">
        <f>('General Liability'!CP$90*$BI92)/Assumptions!$B$7</f>
        <v>28.859062462373576</v>
      </c>
      <c r="BI92" s="174">
        <f>SUMIF(Revenue!$P:$P,'GL - Import (CA)'!$F92,Revenue!$F:$F)</f>
        <v>1.2845379516760224E-3</v>
      </c>
    </row>
    <row r="93" spans="1:61" s="173" customFormat="1" ht="12.75" customHeight="1">
      <c r="A93" s="179" t="s">
        <v>472</v>
      </c>
      <c r="B93" s="179"/>
      <c r="C93" s="170" t="str" cm="1">
        <f t="array" ref="C93">IFERROR(INDEX('Legal Entity'!B:B,MATCH('GL - Import (CA)'!F93,'Legal Entity'!A:A,0),0),0)</f>
        <v>1315 - Corix Multi-Utility Services Inc.</v>
      </c>
      <c r="D93" s="170" t="str" cm="1">
        <f t="array" ref="D93">IFERROR(INDEX('Legal Entity'!C:C,MATCH(F93,'Legal Entity'!A:A,0),0),0)</f>
        <v>CA</v>
      </c>
      <c r="E93" s="170" t="s">
        <v>631</v>
      </c>
      <c r="F93" s="170" t="s">
        <v>153</v>
      </c>
      <c r="G93" s="170"/>
      <c r="H93" s="171">
        <f>('General Liability'!AQ$90*$BI93)/Assumptions!$B$7</f>
        <v>12.334726895092457</v>
      </c>
      <c r="I93" s="171">
        <f>('General Liability'!AR$90*$BI93)/Assumptions!$B$7</f>
        <v>12.334726895092457</v>
      </c>
      <c r="J93" s="171">
        <f>('General Liability'!AS$90*$BI93)/Assumptions!$B$7</f>
        <v>12.334726895092457</v>
      </c>
      <c r="K93" s="171">
        <f>('General Liability'!AT$90*$BI93)/Assumptions!$B$7</f>
        <v>14.437380023177637</v>
      </c>
      <c r="L93" s="171">
        <f>('General Liability'!AU$90*$BI93)/Assumptions!$B$7</f>
        <v>14.437380023177637</v>
      </c>
      <c r="M93" s="171">
        <f>('General Liability'!AV$90*$BI93)/Assumptions!$B$7</f>
        <v>14.437380023177637</v>
      </c>
      <c r="N93" s="171">
        <f>('General Liability'!AW$90*$BI93)/Assumptions!$B$7</f>
        <v>14.437380023177637</v>
      </c>
      <c r="O93" s="171">
        <f>('General Liability'!AX$90*$BI93)/Assumptions!$B$7</f>
        <v>14.437380023177637</v>
      </c>
      <c r="P93" s="171">
        <f>('General Liability'!AY$90*$BI93)/Assumptions!$B$7</f>
        <v>14.437380023177637</v>
      </c>
      <c r="Q93" s="171">
        <f>('General Liability'!AZ$90*$BI93)/Assumptions!$B$7</f>
        <v>14.437380023177637</v>
      </c>
      <c r="R93" s="171">
        <f>('General Liability'!BA$90*$BI93)/Assumptions!$B$7</f>
        <v>14.437380023177637</v>
      </c>
      <c r="S93" s="171">
        <f>('General Liability'!BB$90*$BI93)/Assumptions!$B$7</f>
        <v>14.437380023177637</v>
      </c>
      <c r="T93" s="171">
        <f>('General Liability'!BC$90*$BI93)/Assumptions!$B$7</f>
        <v>14.437380023177637</v>
      </c>
      <c r="U93" s="171">
        <f>('General Liability'!BD$90*$BI93)/Assumptions!$B$7</f>
        <v>14.437380023177637</v>
      </c>
      <c r="V93" s="171">
        <f>('General Liability'!BE$90*$BI93)/Assumptions!$B$7</f>
        <v>14.437380023177637</v>
      </c>
      <c r="W93" s="171">
        <f>('General Liability'!BF$90*$BI93)/Assumptions!$B$7</f>
        <v>15.520183524915961</v>
      </c>
      <c r="X93" s="171">
        <f>('General Liability'!BG$90*$BI93)/Assumptions!$B$7</f>
        <v>15.520183524915961</v>
      </c>
      <c r="Y93" s="171">
        <f>('General Liability'!BH$90*$BI93)/Assumptions!$B$7</f>
        <v>15.520183524915961</v>
      </c>
      <c r="Z93" s="171">
        <f>('General Liability'!BI$90*$BI93)/Assumptions!$B$7</f>
        <v>15.520183524915961</v>
      </c>
      <c r="AA93" s="171">
        <f>('General Liability'!BJ$90*$BI93)/Assumptions!$B$7</f>
        <v>15.520183524915961</v>
      </c>
      <c r="AB93" s="171">
        <f>('General Liability'!BK$90*$BI93)/Assumptions!$B$7</f>
        <v>15.520183524915961</v>
      </c>
      <c r="AC93" s="171">
        <f>('General Liability'!BL$90*$BI93)/Assumptions!$B$7</f>
        <v>15.520183524915961</v>
      </c>
      <c r="AD93" s="171">
        <f>('General Liability'!BM$90*$BI93)/Assumptions!$B$7</f>
        <v>15.520183524915961</v>
      </c>
      <c r="AE93" s="171">
        <f>('General Liability'!BN$90*$BI93)/Assumptions!$B$7</f>
        <v>15.520183524915961</v>
      </c>
      <c r="AF93" s="171">
        <f>('General Liability'!BO$90*$BI93)/Assumptions!$B$7</f>
        <v>15.520183524915961</v>
      </c>
      <c r="AG93" s="171">
        <f>('General Liability'!BP$90*$BI93)/Assumptions!$B$7</f>
        <v>15.520183524915961</v>
      </c>
      <c r="AH93" s="171">
        <f>('General Liability'!BQ$90*$BI93)/Assumptions!$B$7</f>
        <v>15.520183524915961</v>
      </c>
      <c r="AI93" s="171">
        <f>('General Liability'!BR$90*$BI93)/Assumptions!$B$7</f>
        <v>16.684197289284658</v>
      </c>
      <c r="AJ93" s="171">
        <f>('General Liability'!BS$90*$BI93)/Assumptions!$B$7</f>
        <v>16.684197289284658</v>
      </c>
      <c r="AK93" s="171">
        <f>('General Liability'!BT$90*$BI93)/Assumptions!$B$7</f>
        <v>16.684197289284658</v>
      </c>
      <c r="AL93" s="171">
        <f>('General Liability'!BU$90*$BI93)/Assumptions!$B$7</f>
        <v>16.684197289284658</v>
      </c>
      <c r="AM93" s="171">
        <f>('General Liability'!BV$90*$BI93)/Assumptions!$B$7</f>
        <v>16.684197289284658</v>
      </c>
      <c r="AN93" s="171">
        <f>('General Liability'!BW$90*$BI93)/Assumptions!$B$7</f>
        <v>16.684197289284658</v>
      </c>
      <c r="AO93" s="171">
        <f>('General Liability'!BX$90*$BI93)/Assumptions!$B$7</f>
        <v>16.684197289284658</v>
      </c>
      <c r="AP93" s="171">
        <f>('General Liability'!BY$90*$BI93)/Assumptions!$B$7</f>
        <v>16.684197289284658</v>
      </c>
      <c r="AQ93" s="171">
        <f>('General Liability'!BZ$90*$BI93)/Assumptions!$B$7</f>
        <v>16.684197289284658</v>
      </c>
      <c r="AR93" s="171">
        <f>('General Liability'!CA$90*$BI93)/Assumptions!$B$7</f>
        <v>16.684197289284658</v>
      </c>
      <c r="AS93" s="171">
        <f>('General Liability'!CB$90*$BI93)/Assumptions!$B$7</f>
        <v>16.684197289284658</v>
      </c>
      <c r="AT93" s="171">
        <f>('General Liability'!CC$90*$BI93)/Assumptions!$B$7</f>
        <v>16.684197289284658</v>
      </c>
      <c r="AU93" s="171">
        <f>('General Liability'!CD$90*$BI93)/Assumptions!$B$7</f>
        <v>17.184723207963195</v>
      </c>
      <c r="AV93" s="171">
        <f>('General Liability'!CE$90*$BI93)/Assumptions!$B$7</f>
        <v>17.184723207963195</v>
      </c>
      <c r="AW93" s="171">
        <f>('General Liability'!CF$90*$BI93)/Assumptions!$B$7</f>
        <v>17.184723207963195</v>
      </c>
      <c r="AX93" s="171">
        <f>('General Liability'!CG$90*$BI93)/Assumptions!$B$7</f>
        <v>17.184723207963195</v>
      </c>
      <c r="AY93" s="171">
        <f>('General Liability'!CH$90*$BI93)/Assumptions!$B$7</f>
        <v>17.184723207963195</v>
      </c>
      <c r="AZ93" s="171">
        <f>('General Liability'!CI$90*$BI93)/Assumptions!$B$7</f>
        <v>17.184723207963195</v>
      </c>
      <c r="BA93" s="171">
        <f>('General Liability'!CJ$90*$BI93)/Assumptions!$B$7</f>
        <v>17.184723207963195</v>
      </c>
      <c r="BB93" s="171">
        <f>('General Liability'!CK$90*$BI93)/Assumptions!$B$7</f>
        <v>17.184723207963195</v>
      </c>
      <c r="BC93" s="171">
        <f>('General Liability'!CL$90*$BI93)/Assumptions!$B$7</f>
        <v>17.184723207963195</v>
      </c>
      <c r="BD93" s="171">
        <f>('General Liability'!CM$90*$BI93)/Assumptions!$B$7</f>
        <v>17.184723207963195</v>
      </c>
      <c r="BE93" s="171">
        <f>('General Liability'!CN$90*$BI93)/Assumptions!$B$7</f>
        <v>17.184723207963195</v>
      </c>
      <c r="BF93" s="171">
        <f>('General Liability'!CO$90*$BI93)/Assumptions!$B$7</f>
        <v>17.184723207963195</v>
      </c>
      <c r="BG93" s="171">
        <f>('General Liability'!CP$90*$BI93)/Assumptions!$B$7</f>
        <v>17.700264904202093</v>
      </c>
      <c r="BI93" s="174">
        <f>SUMIF(Revenue!$P:$P,'GL - Import (CA)'!$F93,Revenue!$F:$F)</f>
        <v>7.8785172088701024E-4</v>
      </c>
    </row>
    <row r="94" spans="1:61" s="173" customFormat="1" ht="12.75" customHeight="1">
      <c r="A94" s="179" t="s">
        <v>472</v>
      </c>
      <c r="B94" s="179"/>
      <c r="C94" s="170" t="str" cm="1">
        <f t="array" ref="C94">IFERROR(INDEX('Legal Entity'!B:B,MATCH('GL - Import (CA)'!F94,'Legal Entity'!A:A,0),0),0)</f>
        <v>1315 - Corix Multi-Utility Services Inc.</v>
      </c>
      <c r="D94" s="170" t="str" cm="1">
        <f t="array" ref="D94">IFERROR(INDEX('Legal Entity'!C:C,MATCH(F94,'Legal Entity'!A:A,0),0),0)</f>
        <v>CA</v>
      </c>
      <c r="E94" s="170" t="s">
        <v>631</v>
      </c>
      <c r="F94" s="170" t="s">
        <v>140</v>
      </c>
      <c r="G94" s="170"/>
      <c r="H94" s="171">
        <f>('General Liability'!AQ$90*$BI94)/Assumptions!$B$7</f>
        <v>0</v>
      </c>
      <c r="I94" s="171">
        <f>('General Liability'!AR$90*$BI94)/Assumptions!$B$7</f>
        <v>0</v>
      </c>
      <c r="J94" s="171">
        <f>('General Liability'!AS$90*$BI94)/Assumptions!$B$7</f>
        <v>0</v>
      </c>
      <c r="K94" s="171">
        <f>('General Liability'!AT$90*$BI94)/Assumptions!$B$7</f>
        <v>0</v>
      </c>
      <c r="L94" s="171">
        <f>('General Liability'!AU$90*$BI94)/Assumptions!$B$7</f>
        <v>0</v>
      </c>
      <c r="M94" s="171">
        <f>('General Liability'!AV$90*$BI94)/Assumptions!$B$7</f>
        <v>0</v>
      </c>
      <c r="N94" s="171">
        <f>('General Liability'!AW$90*$BI94)/Assumptions!$B$7</f>
        <v>0</v>
      </c>
      <c r="O94" s="171">
        <f>('General Liability'!AX$90*$BI94)/Assumptions!$B$7</f>
        <v>0</v>
      </c>
      <c r="P94" s="171">
        <f>('General Liability'!AY$90*$BI94)/Assumptions!$B$7</f>
        <v>0</v>
      </c>
      <c r="Q94" s="171">
        <f>('General Liability'!AZ$90*$BI94)/Assumptions!$B$7</f>
        <v>0</v>
      </c>
      <c r="R94" s="171">
        <f>('General Liability'!BA$90*$BI94)/Assumptions!$B$7</f>
        <v>0</v>
      </c>
      <c r="S94" s="171">
        <f>('General Liability'!BB$90*$BI94)/Assumptions!$B$7</f>
        <v>0</v>
      </c>
      <c r="T94" s="171">
        <f>('General Liability'!BC$90*$BI94)/Assumptions!$B$7</f>
        <v>0</v>
      </c>
      <c r="U94" s="171">
        <f>('General Liability'!BD$90*$BI94)/Assumptions!$B$7</f>
        <v>0</v>
      </c>
      <c r="V94" s="171">
        <f>('General Liability'!BE$90*$BI94)/Assumptions!$B$7</f>
        <v>0</v>
      </c>
      <c r="W94" s="171">
        <f>('General Liability'!BF$90*$BI94)/Assumptions!$B$7</f>
        <v>0</v>
      </c>
      <c r="X94" s="171">
        <f>('General Liability'!BG$90*$BI94)/Assumptions!$B$7</f>
        <v>0</v>
      </c>
      <c r="Y94" s="171">
        <f>('General Liability'!BH$90*$BI94)/Assumptions!$B$7</f>
        <v>0</v>
      </c>
      <c r="Z94" s="171">
        <f>('General Liability'!BI$90*$BI94)/Assumptions!$B$7</f>
        <v>0</v>
      </c>
      <c r="AA94" s="171">
        <f>('General Liability'!BJ$90*$BI94)/Assumptions!$B$7</f>
        <v>0</v>
      </c>
      <c r="AB94" s="171">
        <f>('General Liability'!BK$90*$BI94)/Assumptions!$B$7</f>
        <v>0</v>
      </c>
      <c r="AC94" s="171">
        <f>('General Liability'!BL$90*$BI94)/Assumptions!$B$7</f>
        <v>0</v>
      </c>
      <c r="AD94" s="171">
        <f>('General Liability'!BM$90*$BI94)/Assumptions!$B$7</f>
        <v>0</v>
      </c>
      <c r="AE94" s="171">
        <f>('General Liability'!BN$90*$BI94)/Assumptions!$B$7</f>
        <v>0</v>
      </c>
      <c r="AF94" s="171">
        <f>('General Liability'!BO$90*$BI94)/Assumptions!$B$7</f>
        <v>0</v>
      </c>
      <c r="AG94" s="171">
        <f>('General Liability'!BP$90*$BI94)/Assumptions!$B$7</f>
        <v>0</v>
      </c>
      <c r="AH94" s="171">
        <f>('General Liability'!BQ$90*$BI94)/Assumptions!$B$7</f>
        <v>0</v>
      </c>
      <c r="AI94" s="171">
        <f>('General Liability'!BR$90*$BI94)/Assumptions!$B$7</f>
        <v>0</v>
      </c>
      <c r="AJ94" s="171">
        <f>('General Liability'!BS$90*$BI94)/Assumptions!$B$7</f>
        <v>0</v>
      </c>
      <c r="AK94" s="171">
        <f>('General Liability'!BT$90*$BI94)/Assumptions!$B$7</f>
        <v>0</v>
      </c>
      <c r="AL94" s="171">
        <f>('General Liability'!BU$90*$BI94)/Assumptions!$B$7</f>
        <v>0</v>
      </c>
      <c r="AM94" s="171">
        <f>('General Liability'!BV$90*$BI94)/Assumptions!$B$7</f>
        <v>0</v>
      </c>
      <c r="AN94" s="171">
        <f>('General Liability'!BW$90*$BI94)/Assumptions!$B$7</f>
        <v>0</v>
      </c>
      <c r="AO94" s="171">
        <f>('General Liability'!BX$90*$BI94)/Assumptions!$B$7</f>
        <v>0</v>
      </c>
      <c r="AP94" s="171">
        <f>('General Liability'!BY$90*$BI94)/Assumptions!$B$7</f>
        <v>0</v>
      </c>
      <c r="AQ94" s="171">
        <f>('General Liability'!BZ$90*$BI94)/Assumptions!$B$7</f>
        <v>0</v>
      </c>
      <c r="AR94" s="171">
        <f>('General Liability'!CA$90*$BI94)/Assumptions!$B$7</f>
        <v>0</v>
      </c>
      <c r="AS94" s="171">
        <f>('General Liability'!CB$90*$BI94)/Assumptions!$B$7</f>
        <v>0</v>
      </c>
      <c r="AT94" s="171">
        <f>('General Liability'!CC$90*$BI94)/Assumptions!$B$7</f>
        <v>0</v>
      </c>
      <c r="AU94" s="171">
        <f>('General Liability'!CD$90*$BI94)/Assumptions!$B$7</f>
        <v>0</v>
      </c>
      <c r="AV94" s="171">
        <f>('General Liability'!CE$90*$BI94)/Assumptions!$B$7</f>
        <v>0</v>
      </c>
      <c r="AW94" s="171">
        <f>('General Liability'!CF$90*$BI94)/Assumptions!$B$7</f>
        <v>0</v>
      </c>
      <c r="AX94" s="171">
        <f>('General Liability'!CG$90*$BI94)/Assumptions!$B$7</f>
        <v>0</v>
      </c>
      <c r="AY94" s="171">
        <f>('General Liability'!CH$90*$BI94)/Assumptions!$B$7</f>
        <v>0</v>
      </c>
      <c r="AZ94" s="171">
        <f>('General Liability'!CI$90*$BI94)/Assumptions!$B$7</f>
        <v>0</v>
      </c>
      <c r="BA94" s="171">
        <f>('General Liability'!CJ$90*$BI94)/Assumptions!$B$7</f>
        <v>0</v>
      </c>
      <c r="BB94" s="171">
        <f>('General Liability'!CK$90*$BI94)/Assumptions!$B$7</f>
        <v>0</v>
      </c>
      <c r="BC94" s="171">
        <f>('General Liability'!CL$90*$BI94)/Assumptions!$B$7</f>
        <v>0</v>
      </c>
      <c r="BD94" s="171">
        <f>('General Liability'!CM$90*$BI94)/Assumptions!$B$7</f>
        <v>0</v>
      </c>
      <c r="BE94" s="171">
        <f>('General Liability'!CN$90*$BI94)/Assumptions!$B$7</f>
        <v>0</v>
      </c>
      <c r="BF94" s="171">
        <f>('General Liability'!CO$90*$BI94)/Assumptions!$B$7</f>
        <v>0</v>
      </c>
      <c r="BG94" s="171">
        <f>('General Liability'!CP$90*$BI94)/Assumptions!$B$7</f>
        <v>0</v>
      </c>
      <c r="BI94" s="174">
        <f>SUMIF(Revenue!$P:$P,'GL - Import (CA)'!$F94,Revenue!$F:$F)</f>
        <v>0</v>
      </c>
    </row>
    <row r="95" spans="1:61" s="173" customFormat="1" ht="12.75" customHeight="1">
      <c r="A95" s="179" t="s">
        <v>472</v>
      </c>
      <c r="B95" s="179"/>
      <c r="C95" s="170" t="str" cm="1">
        <f t="array" ref="C95">IFERROR(INDEX('Legal Entity'!B:B,MATCH('GL - Import (CA)'!F95,'Legal Entity'!A:A,0),0),0)</f>
        <v>1315 - Corix Multi-Utility Services Inc.</v>
      </c>
      <c r="D95" s="170" t="str" cm="1">
        <f t="array" ref="D95">IFERROR(INDEX('Legal Entity'!C:C,MATCH(F95,'Legal Entity'!A:A,0),0),0)</f>
        <v>CA</v>
      </c>
      <c r="E95" s="170" t="s">
        <v>631</v>
      </c>
      <c r="F95" s="170" t="s">
        <v>154</v>
      </c>
      <c r="G95" s="170"/>
      <c r="H95" s="171">
        <f>('General Liability'!AQ$90*$BI95)/Assumptions!$B$7</f>
        <v>74.543152123558642</v>
      </c>
      <c r="I95" s="171">
        <f>('General Liability'!AR$90*$BI95)/Assumptions!$B$7</f>
        <v>74.543152123558642</v>
      </c>
      <c r="J95" s="171">
        <f>('General Liability'!AS$90*$BI95)/Assumptions!$B$7</f>
        <v>74.543152123558642</v>
      </c>
      <c r="K95" s="171">
        <f>('General Liability'!AT$90*$BI95)/Assumptions!$B$7</f>
        <v>87.250234600779152</v>
      </c>
      <c r="L95" s="171">
        <f>('General Liability'!AU$90*$BI95)/Assumptions!$B$7</f>
        <v>87.250234600779152</v>
      </c>
      <c r="M95" s="171">
        <f>('General Liability'!AV$90*$BI95)/Assumptions!$B$7</f>
        <v>87.250234600779152</v>
      </c>
      <c r="N95" s="171">
        <f>('General Liability'!AW$90*$BI95)/Assumptions!$B$7</f>
        <v>87.250234600779152</v>
      </c>
      <c r="O95" s="171">
        <f>('General Liability'!AX$90*$BI95)/Assumptions!$B$7</f>
        <v>87.250234600779152</v>
      </c>
      <c r="P95" s="171">
        <f>('General Liability'!AY$90*$BI95)/Assumptions!$B$7</f>
        <v>87.250234600779152</v>
      </c>
      <c r="Q95" s="171">
        <f>('General Liability'!AZ$90*$BI95)/Assumptions!$B$7</f>
        <v>87.250234600779152</v>
      </c>
      <c r="R95" s="171">
        <f>('General Liability'!BA$90*$BI95)/Assumptions!$B$7</f>
        <v>87.250234600779152</v>
      </c>
      <c r="S95" s="171">
        <f>('General Liability'!BB$90*$BI95)/Assumptions!$B$7</f>
        <v>87.250234600779152</v>
      </c>
      <c r="T95" s="171">
        <f>('General Liability'!BC$90*$BI95)/Assumptions!$B$7</f>
        <v>87.250234600779152</v>
      </c>
      <c r="U95" s="171">
        <f>('General Liability'!BD$90*$BI95)/Assumptions!$B$7</f>
        <v>87.250234600779152</v>
      </c>
      <c r="V95" s="171">
        <f>('General Liability'!BE$90*$BI95)/Assumptions!$B$7</f>
        <v>87.250234600779152</v>
      </c>
      <c r="W95" s="171">
        <f>('General Liability'!BF$90*$BI95)/Assumptions!$B$7</f>
        <v>93.794002195837606</v>
      </c>
      <c r="X95" s="171">
        <f>('General Liability'!BG$90*$BI95)/Assumptions!$B$7</f>
        <v>93.794002195837606</v>
      </c>
      <c r="Y95" s="171">
        <f>('General Liability'!BH$90*$BI95)/Assumptions!$B$7</f>
        <v>93.794002195837606</v>
      </c>
      <c r="Z95" s="171">
        <f>('General Liability'!BI$90*$BI95)/Assumptions!$B$7</f>
        <v>93.794002195837606</v>
      </c>
      <c r="AA95" s="171">
        <f>('General Liability'!BJ$90*$BI95)/Assumptions!$B$7</f>
        <v>93.794002195837606</v>
      </c>
      <c r="AB95" s="171">
        <f>('General Liability'!BK$90*$BI95)/Assumptions!$B$7</f>
        <v>93.794002195837606</v>
      </c>
      <c r="AC95" s="171">
        <f>('General Liability'!BL$90*$BI95)/Assumptions!$B$7</f>
        <v>93.794002195837606</v>
      </c>
      <c r="AD95" s="171">
        <f>('General Liability'!BM$90*$BI95)/Assumptions!$B$7</f>
        <v>93.794002195837606</v>
      </c>
      <c r="AE95" s="171">
        <f>('General Liability'!BN$90*$BI95)/Assumptions!$B$7</f>
        <v>93.794002195837606</v>
      </c>
      <c r="AF95" s="171">
        <f>('General Liability'!BO$90*$BI95)/Assumptions!$B$7</f>
        <v>93.794002195837606</v>
      </c>
      <c r="AG95" s="171">
        <f>('General Liability'!BP$90*$BI95)/Assumptions!$B$7</f>
        <v>93.794002195837606</v>
      </c>
      <c r="AH95" s="171">
        <f>('General Liability'!BQ$90*$BI95)/Assumptions!$B$7</f>
        <v>93.794002195837606</v>
      </c>
      <c r="AI95" s="171">
        <f>('General Liability'!BR$90*$BI95)/Assumptions!$B$7</f>
        <v>100.82855236052542</v>
      </c>
      <c r="AJ95" s="171">
        <f>('General Liability'!BS$90*$BI95)/Assumptions!$B$7</f>
        <v>100.82855236052542</v>
      </c>
      <c r="AK95" s="171">
        <f>('General Liability'!BT$90*$BI95)/Assumptions!$B$7</f>
        <v>100.82855236052542</v>
      </c>
      <c r="AL95" s="171">
        <f>('General Liability'!BU$90*$BI95)/Assumptions!$B$7</f>
        <v>100.82855236052542</v>
      </c>
      <c r="AM95" s="171">
        <f>('General Liability'!BV$90*$BI95)/Assumptions!$B$7</f>
        <v>100.82855236052542</v>
      </c>
      <c r="AN95" s="171">
        <f>('General Liability'!BW$90*$BI95)/Assumptions!$B$7</f>
        <v>100.82855236052542</v>
      </c>
      <c r="AO95" s="171">
        <f>('General Liability'!BX$90*$BI95)/Assumptions!$B$7</f>
        <v>100.82855236052542</v>
      </c>
      <c r="AP95" s="171">
        <f>('General Liability'!BY$90*$BI95)/Assumptions!$B$7</f>
        <v>100.82855236052542</v>
      </c>
      <c r="AQ95" s="171">
        <f>('General Liability'!BZ$90*$BI95)/Assumptions!$B$7</f>
        <v>100.82855236052542</v>
      </c>
      <c r="AR95" s="171">
        <f>('General Liability'!CA$90*$BI95)/Assumptions!$B$7</f>
        <v>100.82855236052542</v>
      </c>
      <c r="AS95" s="171">
        <f>('General Liability'!CB$90*$BI95)/Assumptions!$B$7</f>
        <v>100.82855236052542</v>
      </c>
      <c r="AT95" s="171">
        <f>('General Liability'!CC$90*$BI95)/Assumptions!$B$7</f>
        <v>100.82855236052542</v>
      </c>
      <c r="AU95" s="171">
        <f>('General Liability'!CD$90*$BI95)/Assumptions!$B$7</f>
        <v>103.85340893134118</v>
      </c>
      <c r="AV95" s="171">
        <f>('General Liability'!CE$90*$BI95)/Assumptions!$B$7</f>
        <v>103.85340893134118</v>
      </c>
      <c r="AW95" s="171">
        <f>('General Liability'!CF$90*$BI95)/Assumptions!$B$7</f>
        <v>103.85340893134118</v>
      </c>
      <c r="AX95" s="171">
        <f>('General Liability'!CG$90*$BI95)/Assumptions!$B$7</f>
        <v>103.85340893134118</v>
      </c>
      <c r="AY95" s="171">
        <f>('General Liability'!CH$90*$BI95)/Assumptions!$B$7</f>
        <v>103.85340893134118</v>
      </c>
      <c r="AZ95" s="171">
        <f>('General Liability'!CI$90*$BI95)/Assumptions!$B$7</f>
        <v>103.85340893134118</v>
      </c>
      <c r="BA95" s="171">
        <f>('General Liability'!CJ$90*$BI95)/Assumptions!$B$7</f>
        <v>103.85340893134118</v>
      </c>
      <c r="BB95" s="171">
        <f>('General Liability'!CK$90*$BI95)/Assumptions!$B$7</f>
        <v>103.85340893134118</v>
      </c>
      <c r="BC95" s="171">
        <f>('General Liability'!CL$90*$BI95)/Assumptions!$B$7</f>
        <v>103.85340893134118</v>
      </c>
      <c r="BD95" s="171">
        <f>('General Liability'!CM$90*$BI95)/Assumptions!$B$7</f>
        <v>103.85340893134118</v>
      </c>
      <c r="BE95" s="171">
        <f>('General Liability'!CN$90*$BI95)/Assumptions!$B$7</f>
        <v>103.85340893134118</v>
      </c>
      <c r="BF95" s="171">
        <f>('General Liability'!CO$90*$BI95)/Assumptions!$B$7</f>
        <v>103.85340893134118</v>
      </c>
      <c r="BG95" s="171">
        <f>('General Liability'!CP$90*$BI95)/Assumptions!$B$7</f>
        <v>106.96901119928141</v>
      </c>
      <c r="BI95" s="174">
        <f>SUMIF(Revenue!$P:$P,'GL - Import (CA)'!$F95,Revenue!$F:$F)</f>
        <v>4.7612688290856282E-3</v>
      </c>
    </row>
    <row r="96" spans="1:61" s="173" customFormat="1" ht="12.75" customHeight="1">
      <c r="A96" s="179" t="s">
        <v>472</v>
      </c>
      <c r="B96" s="179"/>
      <c r="C96" s="170" t="str" cm="1">
        <f t="array" ref="C96">IFERROR(INDEX('Legal Entity'!B:B,MATCH('GL - Import (CA)'!F96,'Legal Entity'!A:A,0),0),0)</f>
        <v>1315 - Corix Multi-Utility Services Inc.</v>
      </c>
      <c r="D96" s="170" t="str" cm="1">
        <f t="array" ref="D96">IFERROR(INDEX('Legal Entity'!C:C,MATCH(F96,'Legal Entity'!A:A,0),0),0)</f>
        <v>CA</v>
      </c>
      <c r="E96" s="170" t="s">
        <v>631</v>
      </c>
      <c r="F96" s="170" t="s">
        <v>155</v>
      </c>
      <c r="G96" s="170"/>
      <c r="H96" s="171">
        <f>('General Liability'!AQ$90*$BI96)/Assumptions!$B$7</f>
        <v>10.29329431169387</v>
      </c>
      <c r="I96" s="171">
        <f>('General Liability'!AR$90*$BI96)/Assumptions!$B$7</f>
        <v>10.29329431169387</v>
      </c>
      <c r="J96" s="171">
        <f>('General Liability'!AS$90*$BI96)/Assumptions!$B$7</f>
        <v>10.29329431169387</v>
      </c>
      <c r="K96" s="171">
        <f>('General Liability'!AT$90*$BI96)/Assumptions!$B$7</f>
        <v>12.047952332650588</v>
      </c>
      <c r="L96" s="171">
        <f>('General Liability'!AU$90*$BI96)/Assumptions!$B$7</f>
        <v>12.047952332650588</v>
      </c>
      <c r="M96" s="171">
        <f>('General Liability'!AV$90*$BI96)/Assumptions!$B$7</f>
        <v>12.047952332650588</v>
      </c>
      <c r="N96" s="171">
        <f>('General Liability'!AW$90*$BI96)/Assumptions!$B$7</f>
        <v>12.047952332650588</v>
      </c>
      <c r="O96" s="171">
        <f>('General Liability'!AX$90*$BI96)/Assumptions!$B$7</f>
        <v>12.047952332650588</v>
      </c>
      <c r="P96" s="171">
        <f>('General Liability'!AY$90*$BI96)/Assumptions!$B$7</f>
        <v>12.047952332650588</v>
      </c>
      <c r="Q96" s="171">
        <f>('General Liability'!AZ$90*$BI96)/Assumptions!$B$7</f>
        <v>12.047952332650588</v>
      </c>
      <c r="R96" s="171">
        <f>('General Liability'!BA$90*$BI96)/Assumptions!$B$7</f>
        <v>12.047952332650588</v>
      </c>
      <c r="S96" s="171">
        <f>('General Liability'!BB$90*$BI96)/Assumptions!$B$7</f>
        <v>12.047952332650588</v>
      </c>
      <c r="T96" s="171">
        <f>('General Liability'!BC$90*$BI96)/Assumptions!$B$7</f>
        <v>12.047952332650588</v>
      </c>
      <c r="U96" s="171">
        <f>('General Liability'!BD$90*$BI96)/Assumptions!$B$7</f>
        <v>12.047952332650588</v>
      </c>
      <c r="V96" s="171">
        <f>('General Liability'!BE$90*$BI96)/Assumptions!$B$7</f>
        <v>12.047952332650588</v>
      </c>
      <c r="W96" s="171">
        <f>('General Liability'!BF$90*$BI96)/Assumptions!$B$7</f>
        <v>12.951548757599381</v>
      </c>
      <c r="X96" s="171">
        <f>('General Liability'!BG$90*$BI96)/Assumptions!$B$7</f>
        <v>12.951548757599381</v>
      </c>
      <c r="Y96" s="171">
        <f>('General Liability'!BH$90*$BI96)/Assumptions!$B$7</f>
        <v>12.951548757599381</v>
      </c>
      <c r="Z96" s="171">
        <f>('General Liability'!BI$90*$BI96)/Assumptions!$B$7</f>
        <v>12.951548757599381</v>
      </c>
      <c r="AA96" s="171">
        <f>('General Liability'!BJ$90*$BI96)/Assumptions!$B$7</f>
        <v>12.951548757599381</v>
      </c>
      <c r="AB96" s="171">
        <f>('General Liability'!BK$90*$BI96)/Assumptions!$B$7</f>
        <v>12.951548757599381</v>
      </c>
      <c r="AC96" s="171">
        <f>('General Liability'!BL$90*$BI96)/Assumptions!$B$7</f>
        <v>12.951548757599381</v>
      </c>
      <c r="AD96" s="171">
        <f>('General Liability'!BM$90*$BI96)/Assumptions!$B$7</f>
        <v>12.951548757599381</v>
      </c>
      <c r="AE96" s="171">
        <f>('General Liability'!BN$90*$BI96)/Assumptions!$B$7</f>
        <v>12.951548757599381</v>
      </c>
      <c r="AF96" s="171">
        <f>('General Liability'!BO$90*$BI96)/Assumptions!$B$7</f>
        <v>12.951548757599381</v>
      </c>
      <c r="AG96" s="171">
        <f>('General Liability'!BP$90*$BI96)/Assumptions!$B$7</f>
        <v>12.951548757599381</v>
      </c>
      <c r="AH96" s="171">
        <f>('General Liability'!BQ$90*$BI96)/Assumptions!$B$7</f>
        <v>12.951548757599381</v>
      </c>
      <c r="AI96" s="171">
        <f>('General Liability'!BR$90*$BI96)/Assumptions!$B$7</f>
        <v>13.922914914419334</v>
      </c>
      <c r="AJ96" s="171">
        <f>('General Liability'!BS$90*$BI96)/Assumptions!$B$7</f>
        <v>13.922914914419334</v>
      </c>
      <c r="AK96" s="171">
        <f>('General Liability'!BT$90*$BI96)/Assumptions!$B$7</f>
        <v>13.922914914419334</v>
      </c>
      <c r="AL96" s="171">
        <f>('General Liability'!BU$90*$BI96)/Assumptions!$B$7</f>
        <v>13.922914914419334</v>
      </c>
      <c r="AM96" s="171">
        <f>('General Liability'!BV$90*$BI96)/Assumptions!$B$7</f>
        <v>13.922914914419334</v>
      </c>
      <c r="AN96" s="171">
        <f>('General Liability'!BW$90*$BI96)/Assumptions!$B$7</f>
        <v>13.922914914419334</v>
      </c>
      <c r="AO96" s="171">
        <f>('General Liability'!BX$90*$BI96)/Assumptions!$B$7</f>
        <v>13.922914914419334</v>
      </c>
      <c r="AP96" s="171">
        <f>('General Liability'!BY$90*$BI96)/Assumptions!$B$7</f>
        <v>13.922914914419334</v>
      </c>
      <c r="AQ96" s="171">
        <f>('General Liability'!BZ$90*$BI96)/Assumptions!$B$7</f>
        <v>13.922914914419334</v>
      </c>
      <c r="AR96" s="171">
        <f>('General Liability'!CA$90*$BI96)/Assumptions!$B$7</f>
        <v>13.922914914419334</v>
      </c>
      <c r="AS96" s="171">
        <f>('General Liability'!CB$90*$BI96)/Assumptions!$B$7</f>
        <v>13.922914914419334</v>
      </c>
      <c r="AT96" s="171">
        <f>('General Liability'!CC$90*$BI96)/Assumptions!$B$7</f>
        <v>13.922914914419334</v>
      </c>
      <c r="AU96" s="171">
        <f>('General Liability'!CD$90*$BI96)/Assumptions!$B$7</f>
        <v>14.340602361851914</v>
      </c>
      <c r="AV96" s="171">
        <f>('General Liability'!CE$90*$BI96)/Assumptions!$B$7</f>
        <v>14.340602361851914</v>
      </c>
      <c r="AW96" s="171">
        <f>('General Liability'!CF$90*$BI96)/Assumptions!$B$7</f>
        <v>14.340602361851914</v>
      </c>
      <c r="AX96" s="171">
        <f>('General Liability'!CG$90*$BI96)/Assumptions!$B$7</f>
        <v>14.340602361851914</v>
      </c>
      <c r="AY96" s="171">
        <f>('General Liability'!CH$90*$BI96)/Assumptions!$B$7</f>
        <v>14.340602361851914</v>
      </c>
      <c r="AZ96" s="171">
        <f>('General Liability'!CI$90*$BI96)/Assumptions!$B$7</f>
        <v>14.340602361851914</v>
      </c>
      <c r="BA96" s="171">
        <f>('General Liability'!CJ$90*$BI96)/Assumptions!$B$7</f>
        <v>14.340602361851914</v>
      </c>
      <c r="BB96" s="171">
        <f>('General Liability'!CK$90*$BI96)/Assumptions!$B$7</f>
        <v>14.340602361851914</v>
      </c>
      <c r="BC96" s="171">
        <f>('General Liability'!CL$90*$BI96)/Assumptions!$B$7</f>
        <v>14.340602361851914</v>
      </c>
      <c r="BD96" s="171">
        <f>('General Liability'!CM$90*$BI96)/Assumptions!$B$7</f>
        <v>14.340602361851914</v>
      </c>
      <c r="BE96" s="171">
        <f>('General Liability'!CN$90*$BI96)/Assumptions!$B$7</f>
        <v>14.340602361851914</v>
      </c>
      <c r="BF96" s="171">
        <f>('General Liability'!CO$90*$BI96)/Assumptions!$B$7</f>
        <v>14.340602361851914</v>
      </c>
      <c r="BG96" s="171">
        <f>('General Liability'!CP$90*$BI96)/Assumptions!$B$7</f>
        <v>14.770820432707472</v>
      </c>
      <c r="BI96" s="174">
        <f>SUMIF(Revenue!$P:$P,'GL - Import (CA)'!$F96,Revenue!$F:$F)</f>
        <v>6.5746000750863836E-4</v>
      </c>
    </row>
    <row r="97" spans="1:61" s="173" customFormat="1" ht="12.75" customHeight="1">
      <c r="A97" s="179" t="s">
        <v>472</v>
      </c>
      <c r="B97" s="179"/>
      <c r="C97" s="170" t="str" cm="1">
        <f t="array" ref="C97">IFERROR(INDEX('Legal Entity'!B:B,MATCH('GL - Import (CA)'!F97,'Legal Entity'!A:A,0),0),0)</f>
        <v>1315 - Corix Multi-Utility Services Inc.</v>
      </c>
      <c r="D97" s="170" t="str" cm="1">
        <f t="array" ref="D97">IFERROR(INDEX('Legal Entity'!C:C,MATCH(F97,'Legal Entity'!A:A,0),0),0)</f>
        <v>CA</v>
      </c>
      <c r="E97" s="170" t="s">
        <v>631</v>
      </c>
      <c r="F97" s="170" t="s">
        <v>156</v>
      </c>
      <c r="G97" s="170"/>
      <c r="H97" s="171">
        <f>('General Liability'!AQ$90*$BI97)/Assumptions!$B$7</f>
        <v>22.625216557172578</v>
      </c>
      <c r="I97" s="171">
        <f>('General Liability'!AR$90*$BI97)/Assumptions!$B$7</f>
        <v>22.625216557172578</v>
      </c>
      <c r="J97" s="171">
        <f>('General Liability'!AS$90*$BI97)/Assumptions!$B$7</f>
        <v>22.625216557172578</v>
      </c>
      <c r="K97" s="171">
        <f>('General Liability'!AT$90*$BI97)/Assumptions!$B$7</f>
        <v>26.482049608455707</v>
      </c>
      <c r="L97" s="171">
        <f>('General Liability'!AU$90*$BI97)/Assumptions!$B$7</f>
        <v>26.482049608455707</v>
      </c>
      <c r="M97" s="171">
        <f>('General Liability'!AV$90*$BI97)/Assumptions!$B$7</f>
        <v>26.482049608455707</v>
      </c>
      <c r="N97" s="171">
        <f>('General Liability'!AW$90*$BI97)/Assumptions!$B$7</f>
        <v>26.482049608455707</v>
      </c>
      <c r="O97" s="171">
        <f>('General Liability'!AX$90*$BI97)/Assumptions!$B$7</f>
        <v>26.482049608455707</v>
      </c>
      <c r="P97" s="171">
        <f>('General Liability'!AY$90*$BI97)/Assumptions!$B$7</f>
        <v>26.482049608455707</v>
      </c>
      <c r="Q97" s="171">
        <f>('General Liability'!AZ$90*$BI97)/Assumptions!$B$7</f>
        <v>26.482049608455707</v>
      </c>
      <c r="R97" s="171">
        <f>('General Liability'!BA$90*$BI97)/Assumptions!$B$7</f>
        <v>26.482049608455707</v>
      </c>
      <c r="S97" s="171">
        <f>('General Liability'!BB$90*$BI97)/Assumptions!$B$7</f>
        <v>26.482049608455707</v>
      </c>
      <c r="T97" s="171">
        <f>('General Liability'!BC$90*$BI97)/Assumptions!$B$7</f>
        <v>26.482049608455707</v>
      </c>
      <c r="U97" s="171">
        <f>('General Liability'!BD$90*$BI97)/Assumptions!$B$7</f>
        <v>26.482049608455707</v>
      </c>
      <c r="V97" s="171">
        <f>('General Liability'!BE$90*$BI97)/Assumptions!$B$7</f>
        <v>26.482049608455707</v>
      </c>
      <c r="W97" s="171">
        <f>('General Liability'!BF$90*$BI97)/Assumptions!$B$7</f>
        <v>28.468203329089889</v>
      </c>
      <c r="X97" s="171">
        <f>('General Liability'!BG$90*$BI97)/Assumptions!$B$7</f>
        <v>28.468203329089889</v>
      </c>
      <c r="Y97" s="171">
        <f>('General Liability'!BH$90*$BI97)/Assumptions!$B$7</f>
        <v>28.468203329089889</v>
      </c>
      <c r="Z97" s="171">
        <f>('General Liability'!BI$90*$BI97)/Assumptions!$B$7</f>
        <v>28.468203329089889</v>
      </c>
      <c r="AA97" s="171">
        <f>('General Liability'!BJ$90*$BI97)/Assumptions!$B$7</f>
        <v>28.468203329089889</v>
      </c>
      <c r="AB97" s="171">
        <f>('General Liability'!BK$90*$BI97)/Assumptions!$B$7</f>
        <v>28.468203329089889</v>
      </c>
      <c r="AC97" s="171">
        <f>('General Liability'!BL$90*$BI97)/Assumptions!$B$7</f>
        <v>28.468203329089889</v>
      </c>
      <c r="AD97" s="171">
        <f>('General Liability'!BM$90*$BI97)/Assumptions!$B$7</f>
        <v>28.468203329089889</v>
      </c>
      <c r="AE97" s="171">
        <f>('General Liability'!BN$90*$BI97)/Assumptions!$B$7</f>
        <v>28.468203329089889</v>
      </c>
      <c r="AF97" s="171">
        <f>('General Liability'!BO$90*$BI97)/Assumptions!$B$7</f>
        <v>28.468203329089889</v>
      </c>
      <c r="AG97" s="171">
        <f>('General Liability'!BP$90*$BI97)/Assumptions!$B$7</f>
        <v>28.468203329089889</v>
      </c>
      <c r="AH97" s="171">
        <f>('General Liability'!BQ$90*$BI97)/Assumptions!$B$7</f>
        <v>28.468203329089889</v>
      </c>
      <c r="AI97" s="171">
        <f>('General Liability'!BR$90*$BI97)/Assumptions!$B$7</f>
        <v>30.603318578771624</v>
      </c>
      <c r="AJ97" s="171">
        <f>('General Liability'!BS$90*$BI97)/Assumptions!$B$7</f>
        <v>30.603318578771624</v>
      </c>
      <c r="AK97" s="171">
        <f>('General Liability'!BT$90*$BI97)/Assumptions!$B$7</f>
        <v>30.603318578771624</v>
      </c>
      <c r="AL97" s="171">
        <f>('General Liability'!BU$90*$BI97)/Assumptions!$B$7</f>
        <v>30.603318578771624</v>
      </c>
      <c r="AM97" s="171">
        <f>('General Liability'!BV$90*$BI97)/Assumptions!$B$7</f>
        <v>30.603318578771624</v>
      </c>
      <c r="AN97" s="171">
        <f>('General Liability'!BW$90*$BI97)/Assumptions!$B$7</f>
        <v>30.603318578771624</v>
      </c>
      <c r="AO97" s="171">
        <f>('General Liability'!BX$90*$BI97)/Assumptions!$B$7</f>
        <v>30.603318578771624</v>
      </c>
      <c r="AP97" s="171">
        <f>('General Liability'!BY$90*$BI97)/Assumptions!$B$7</f>
        <v>30.603318578771624</v>
      </c>
      <c r="AQ97" s="171">
        <f>('General Liability'!BZ$90*$BI97)/Assumptions!$B$7</f>
        <v>30.603318578771624</v>
      </c>
      <c r="AR97" s="171">
        <f>('General Liability'!CA$90*$BI97)/Assumptions!$B$7</f>
        <v>30.603318578771624</v>
      </c>
      <c r="AS97" s="171">
        <f>('General Liability'!CB$90*$BI97)/Assumptions!$B$7</f>
        <v>30.603318578771624</v>
      </c>
      <c r="AT97" s="171">
        <f>('General Liability'!CC$90*$BI97)/Assumptions!$B$7</f>
        <v>30.603318578771624</v>
      </c>
      <c r="AU97" s="171">
        <f>('General Liability'!CD$90*$BI97)/Assumptions!$B$7</f>
        <v>31.521418136134773</v>
      </c>
      <c r="AV97" s="171">
        <f>('General Liability'!CE$90*$BI97)/Assumptions!$B$7</f>
        <v>31.521418136134773</v>
      </c>
      <c r="AW97" s="171">
        <f>('General Liability'!CF$90*$BI97)/Assumptions!$B$7</f>
        <v>31.521418136134773</v>
      </c>
      <c r="AX97" s="171">
        <f>('General Liability'!CG$90*$BI97)/Assumptions!$B$7</f>
        <v>31.521418136134773</v>
      </c>
      <c r="AY97" s="171">
        <f>('General Liability'!CH$90*$BI97)/Assumptions!$B$7</f>
        <v>31.521418136134773</v>
      </c>
      <c r="AZ97" s="171">
        <f>('General Liability'!CI$90*$BI97)/Assumptions!$B$7</f>
        <v>31.521418136134773</v>
      </c>
      <c r="BA97" s="171">
        <f>('General Liability'!CJ$90*$BI97)/Assumptions!$B$7</f>
        <v>31.521418136134773</v>
      </c>
      <c r="BB97" s="171">
        <f>('General Liability'!CK$90*$BI97)/Assumptions!$B$7</f>
        <v>31.521418136134773</v>
      </c>
      <c r="BC97" s="171">
        <f>('General Liability'!CL$90*$BI97)/Assumptions!$B$7</f>
        <v>31.521418136134773</v>
      </c>
      <c r="BD97" s="171">
        <f>('General Liability'!CM$90*$BI97)/Assumptions!$B$7</f>
        <v>31.521418136134773</v>
      </c>
      <c r="BE97" s="171">
        <f>('General Liability'!CN$90*$BI97)/Assumptions!$B$7</f>
        <v>31.521418136134773</v>
      </c>
      <c r="BF97" s="171">
        <f>('General Liability'!CO$90*$BI97)/Assumptions!$B$7</f>
        <v>31.521418136134773</v>
      </c>
      <c r="BG97" s="171">
        <f>('General Liability'!CP$90*$BI97)/Assumptions!$B$7</f>
        <v>32.467060680218822</v>
      </c>
      <c r="BI97" s="174">
        <f>SUMIF(Revenue!$P:$P,'GL - Import (CA)'!$F97,Revenue!$F:$F)</f>
        <v>1.4451325879863415E-3</v>
      </c>
    </row>
    <row r="98" spans="1:61" s="173" customFormat="1" ht="12.75" customHeight="1">
      <c r="A98" s="179" t="s">
        <v>472</v>
      </c>
      <c r="B98" s="179"/>
      <c r="C98" s="170" t="str" cm="1">
        <f t="array" ref="C98">IFERROR(INDEX('Legal Entity'!B:B,MATCH('GL - Import (CA)'!F98,'Legal Entity'!A:A,0),0),0)</f>
        <v>1315 - Corix Multi-Utility Services Inc.</v>
      </c>
      <c r="D98" s="170" t="str" cm="1">
        <f t="array" ref="D98">IFERROR(INDEX('Legal Entity'!C:C,MATCH(F98,'Legal Entity'!A:A,0),0),0)</f>
        <v>CA</v>
      </c>
      <c r="E98" s="170" t="s">
        <v>631</v>
      </c>
      <c r="F98" s="170" t="s">
        <v>157</v>
      </c>
      <c r="G98" s="170"/>
      <c r="H98" s="171">
        <f>('General Liability'!AQ$90*$BI98)/Assumptions!$B$7</f>
        <v>11.657789048601925</v>
      </c>
      <c r="I98" s="171">
        <f>('General Liability'!AR$90*$BI98)/Assumptions!$B$7</f>
        <v>11.657789048601925</v>
      </c>
      <c r="J98" s="171">
        <f>('General Liability'!AS$90*$BI98)/Assumptions!$B$7</f>
        <v>11.657789048601925</v>
      </c>
      <c r="K98" s="171">
        <f>('General Liability'!AT$90*$BI98)/Assumptions!$B$7</f>
        <v>13.64504720340976</v>
      </c>
      <c r="L98" s="171">
        <f>('General Liability'!AU$90*$BI98)/Assumptions!$B$7</f>
        <v>13.64504720340976</v>
      </c>
      <c r="M98" s="171">
        <f>('General Liability'!AV$90*$BI98)/Assumptions!$B$7</f>
        <v>13.64504720340976</v>
      </c>
      <c r="N98" s="171">
        <f>('General Liability'!AW$90*$BI98)/Assumptions!$B$7</f>
        <v>13.64504720340976</v>
      </c>
      <c r="O98" s="171">
        <f>('General Liability'!AX$90*$BI98)/Assumptions!$B$7</f>
        <v>13.64504720340976</v>
      </c>
      <c r="P98" s="171">
        <f>('General Liability'!AY$90*$BI98)/Assumptions!$B$7</f>
        <v>13.64504720340976</v>
      </c>
      <c r="Q98" s="171">
        <f>('General Liability'!AZ$90*$BI98)/Assumptions!$B$7</f>
        <v>13.64504720340976</v>
      </c>
      <c r="R98" s="171">
        <f>('General Liability'!BA$90*$BI98)/Assumptions!$B$7</f>
        <v>13.64504720340976</v>
      </c>
      <c r="S98" s="171">
        <f>('General Liability'!BB$90*$BI98)/Assumptions!$B$7</f>
        <v>13.64504720340976</v>
      </c>
      <c r="T98" s="171">
        <f>('General Liability'!BC$90*$BI98)/Assumptions!$B$7</f>
        <v>13.64504720340976</v>
      </c>
      <c r="U98" s="171">
        <f>('General Liability'!BD$90*$BI98)/Assumptions!$B$7</f>
        <v>13.64504720340976</v>
      </c>
      <c r="V98" s="171">
        <f>('General Liability'!BE$90*$BI98)/Assumptions!$B$7</f>
        <v>13.64504720340976</v>
      </c>
      <c r="W98" s="171">
        <f>('General Liability'!BF$90*$BI98)/Assumptions!$B$7</f>
        <v>14.668425743665493</v>
      </c>
      <c r="X98" s="171">
        <f>('General Liability'!BG$90*$BI98)/Assumptions!$B$7</f>
        <v>14.668425743665493</v>
      </c>
      <c r="Y98" s="171">
        <f>('General Liability'!BH$90*$BI98)/Assumptions!$B$7</f>
        <v>14.668425743665493</v>
      </c>
      <c r="Z98" s="171">
        <f>('General Liability'!BI$90*$BI98)/Assumptions!$B$7</f>
        <v>14.668425743665493</v>
      </c>
      <c r="AA98" s="171">
        <f>('General Liability'!BJ$90*$BI98)/Assumptions!$B$7</f>
        <v>14.668425743665493</v>
      </c>
      <c r="AB98" s="171">
        <f>('General Liability'!BK$90*$BI98)/Assumptions!$B$7</f>
        <v>14.668425743665493</v>
      </c>
      <c r="AC98" s="171">
        <f>('General Liability'!BL$90*$BI98)/Assumptions!$B$7</f>
        <v>14.668425743665493</v>
      </c>
      <c r="AD98" s="171">
        <f>('General Liability'!BM$90*$BI98)/Assumptions!$B$7</f>
        <v>14.668425743665493</v>
      </c>
      <c r="AE98" s="171">
        <f>('General Liability'!BN$90*$BI98)/Assumptions!$B$7</f>
        <v>14.668425743665493</v>
      </c>
      <c r="AF98" s="171">
        <f>('General Liability'!BO$90*$BI98)/Assumptions!$B$7</f>
        <v>14.668425743665493</v>
      </c>
      <c r="AG98" s="171">
        <f>('General Liability'!BP$90*$BI98)/Assumptions!$B$7</f>
        <v>14.668425743665493</v>
      </c>
      <c r="AH98" s="171">
        <f>('General Liability'!BQ$90*$BI98)/Assumptions!$B$7</f>
        <v>14.668425743665493</v>
      </c>
      <c r="AI98" s="171">
        <f>('General Liability'!BR$90*$BI98)/Assumptions!$B$7</f>
        <v>15.768557674440403</v>
      </c>
      <c r="AJ98" s="171">
        <f>('General Liability'!BS$90*$BI98)/Assumptions!$B$7</f>
        <v>15.768557674440403</v>
      </c>
      <c r="AK98" s="171">
        <f>('General Liability'!BT$90*$BI98)/Assumptions!$B$7</f>
        <v>15.768557674440403</v>
      </c>
      <c r="AL98" s="171">
        <f>('General Liability'!BU$90*$BI98)/Assumptions!$B$7</f>
        <v>15.768557674440403</v>
      </c>
      <c r="AM98" s="171">
        <f>('General Liability'!BV$90*$BI98)/Assumptions!$B$7</f>
        <v>15.768557674440403</v>
      </c>
      <c r="AN98" s="171">
        <f>('General Liability'!BW$90*$BI98)/Assumptions!$B$7</f>
        <v>15.768557674440403</v>
      </c>
      <c r="AO98" s="171">
        <f>('General Liability'!BX$90*$BI98)/Assumptions!$B$7</f>
        <v>15.768557674440403</v>
      </c>
      <c r="AP98" s="171">
        <f>('General Liability'!BY$90*$BI98)/Assumptions!$B$7</f>
        <v>15.768557674440403</v>
      </c>
      <c r="AQ98" s="171">
        <f>('General Liability'!BZ$90*$BI98)/Assumptions!$B$7</f>
        <v>15.768557674440403</v>
      </c>
      <c r="AR98" s="171">
        <f>('General Liability'!CA$90*$BI98)/Assumptions!$B$7</f>
        <v>15.768557674440403</v>
      </c>
      <c r="AS98" s="171">
        <f>('General Liability'!CB$90*$BI98)/Assumptions!$B$7</f>
        <v>15.768557674440403</v>
      </c>
      <c r="AT98" s="171">
        <f>('General Liability'!CC$90*$BI98)/Assumptions!$B$7</f>
        <v>15.768557674440403</v>
      </c>
      <c r="AU98" s="171">
        <f>('General Liability'!CD$90*$BI98)/Assumptions!$B$7</f>
        <v>16.241614404673616</v>
      </c>
      <c r="AV98" s="171">
        <f>('General Liability'!CE$90*$BI98)/Assumptions!$B$7</f>
        <v>16.241614404673616</v>
      </c>
      <c r="AW98" s="171">
        <f>('General Liability'!CF$90*$BI98)/Assumptions!$B$7</f>
        <v>16.241614404673616</v>
      </c>
      <c r="AX98" s="171">
        <f>('General Liability'!CG$90*$BI98)/Assumptions!$B$7</f>
        <v>16.241614404673616</v>
      </c>
      <c r="AY98" s="171">
        <f>('General Liability'!CH$90*$BI98)/Assumptions!$B$7</f>
        <v>16.241614404673616</v>
      </c>
      <c r="AZ98" s="171">
        <f>('General Liability'!CI$90*$BI98)/Assumptions!$B$7</f>
        <v>16.241614404673616</v>
      </c>
      <c r="BA98" s="171">
        <f>('General Liability'!CJ$90*$BI98)/Assumptions!$B$7</f>
        <v>16.241614404673616</v>
      </c>
      <c r="BB98" s="171">
        <f>('General Liability'!CK$90*$BI98)/Assumptions!$B$7</f>
        <v>16.241614404673616</v>
      </c>
      <c r="BC98" s="171">
        <f>('General Liability'!CL$90*$BI98)/Assumptions!$B$7</f>
        <v>16.241614404673616</v>
      </c>
      <c r="BD98" s="171">
        <f>('General Liability'!CM$90*$BI98)/Assumptions!$B$7</f>
        <v>16.241614404673616</v>
      </c>
      <c r="BE98" s="171">
        <f>('General Liability'!CN$90*$BI98)/Assumptions!$B$7</f>
        <v>16.241614404673616</v>
      </c>
      <c r="BF98" s="171">
        <f>('General Liability'!CO$90*$BI98)/Assumptions!$B$7</f>
        <v>16.241614404673616</v>
      </c>
      <c r="BG98" s="171">
        <f>('General Liability'!CP$90*$BI98)/Assumptions!$B$7</f>
        <v>16.728862836813825</v>
      </c>
      <c r="BI98" s="174">
        <f>SUMIF(Revenue!$P:$P,'GL - Import (CA)'!$F98,Revenue!$F:$F)</f>
        <v>7.4461390526068269E-4</v>
      </c>
    </row>
    <row r="99" spans="1:61" s="173" customFormat="1" ht="12.75" customHeight="1">
      <c r="A99" s="179" t="s">
        <v>472</v>
      </c>
      <c r="B99" s="179"/>
      <c r="C99" s="170" t="str" cm="1">
        <f t="array" ref="C99">IFERROR(INDEX('Legal Entity'!B:B,MATCH('GL - Import (CA)'!F99,'Legal Entity'!A:A,0),0),0)</f>
        <v>1315 - Corix Multi-Utility Services Inc.</v>
      </c>
      <c r="D99" s="170" t="str" cm="1">
        <f t="array" ref="D99">IFERROR(INDEX('Legal Entity'!C:C,MATCH(F99,'Legal Entity'!A:A,0),0),0)</f>
        <v>CA</v>
      </c>
      <c r="E99" s="170" t="s">
        <v>631</v>
      </c>
      <c r="F99" s="170" t="s">
        <v>158</v>
      </c>
      <c r="G99" s="170"/>
      <c r="H99" s="171">
        <f>('General Liability'!AQ$90*$BI99)/Assumptions!$B$7</f>
        <v>45.746064566179577</v>
      </c>
      <c r="I99" s="171">
        <f>('General Liability'!AR$90*$BI99)/Assumptions!$B$7</f>
        <v>45.746064566179577</v>
      </c>
      <c r="J99" s="171">
        <f>('General Liability'!AS$90*$BI99)/Assumptions!$B$7</f>
        <v>45.746064566179577</v>
      </c>
      <c r="K99" s="171">
        <f>('General Liability'!AT$90*$BI99)/Assumptions!$B$7</f>
        <v>53.544219043027681</v>
      </c>
      <c r="L99" s="171">
        <f>('General Liability'!AU$90*$BI99)/Assumptions!$B$7</f>
        <v>53.544219043027681</v>
      </c>
      <c r="M99" s="171">
        <f>('General Liability'!AV$90*$BI99)/Assumptions!$B$7</f>
        <v>53.544219043027681</v>
      </c>
      <c r="N99" s="171">
        <f>('General Liability'!AW$90*$BI99)/Assumptions!$B$7</f>
        <v>53.544219043027681</v>
      </c>
      <c r="O99" s="171">
        <f>('General Liability'!AX$90*$BI99)/Assumptions!$B$7</f>
        <v>53.544219043027681</v>
      </c>
      <c r="P99" s="171">
        <f>('General Liability'!AY$90*$BI99)/Assumptions!$B$7</f>
        <v>53.544219043027681</v>
      </c>
      <c r="Q99" s="171">
        <f>('General Liability'!AZ$90*$BI99)/Assumptions!$B$7</f>
        <v>53.544219043027681</v>
      </c>
      <c r="R99" s="171">
        <f>('General Liability'!BA$90*$BI99)/Assumptions!$B$7</f>
        <v>53.544219043027681</v>
      </c>
      <c r="S99" s="171">
        <f>('General Liability'!BB$90*$BI99)/Assumptions!$B$7</f>
        <v>53.544219043027681</v>
      </c>
      <c r="T99" s="171">
        <f>('General Liability'!BC$90*$BI99)/Assumptions!$B$7</f>
        <v>53.544219043027681</v>
      </c>
      <c r="U99" s="171">
        <f>('General Liability'!BD$90*$BI99)/Assumptions!$B$7</f>
        <v>53.544219043027681</v>
      </c>
      <c r="V99" s="171">
        <f>('General Liability'!BE$90*$BI99)/Assumptions!$B$7</f>
        <v>53.544219043027681</v>
      </c>
      <c r="W99" s="171">
        <f>('General Liability'!BF$90*$BI99)/Assumptions!$B$7</f>
        <v>57.560035471254771</v>
      </c>
      <c r="X99" s="171">
        <f>('General Liability'!BG$90*$BI99)/Assumptions!$B$7</f>
        <v>57.560035471254771</v>
      </c>
      <c r="Y99" s="171">
        <f>('General Liability'!BH$90*$BI99)/Assumptions!$B$7</f>
        <v>57.560035471254771</v>
      </c>
      <c r="Z99" s="171">
        <f>('General Liability'!BI$90*$BI99)/Assumptions!$B$7</f>
        <v>57.560035471254771</v>
      </c>
      <c r="AA99" s="171">
        <f>('General Liability'!BJ$90*$BI99)/Assumptions!$B$7</f>
        <v>57.560035471254771</v>
      </c>
      <c r="AB99" s="171">
        <f>('General Liability'!BK$90*$BI99)/Assumptions!$B$7</f>
        <v>57.560035471254771</v>
      </c>
      <c r="AC99" s="171">
        <f>('General Liability'!BL$90*$BI99)/Assumptions!$B$7</f>
        <v>57.560035471254771</v>
      </c>
      <c r="AD99" s="171">
        <f>('General Liability'!BM$90*$BI99)/Assumptions!$B$7</f>
        <v>57.560035471254771</v>
      </c>
      <c r="AE99" s="171">
        <f>('General Liability'!BN$90*$BI99)/Assumptions!$B$7</f>
        <v>57.560035471254771</v>
      </c>
      <c r="AF99" s="171">
        <f>('General Liability'!BO$90*$BI99)/Assumptions!$B$7</f>
        <v>57.560035471254771</v>
      </c>
      <c r="AG99" s="171">
        <f>('General Liability'!BP$90*$BI99)/Assumptions!$B$7</f>
        <v>57.560035471254771</v>
      </c>
      <c r="AH99" s="171">
        <f>('General Liability'!BQ$90*$BI99)/Assumptions!$B$7</f>
        <v>57.560035471254771</v>
      </c>
      <c r="AI99" s="171">
        <f>('General Liability'!BR$90*$BI99)/Assumptions!$B$7</f>
        <v>61.877038131598873</v>
      </c>
      <c r="AJ99" s="171">
        <f>('General Liability'!BS$90*$BI99)/Assumptions!$B$7</f>
        <v>61.877038131598873</v>
      </c>
      <c r="AK99" s="171">
        <f>('General Liability'!BT$90*$BI99)/Assumptions!$B$7</f>
        <v>61.877038131598873</v>
      </c>
      <c r="AL99" s="171">
        <f>('General Liability'!BU$90*$BI99)/Assumptions!$B$7</f>
        <v>61.877038131598873</v>
      </c>
      <c r="AM99" s="171">
        <f>('General Liability'!BV$90*$BI99)/Assumptions!$B$7</f>
        <v>61.877038131598873</v>
      </c>
      <c r="AN99" s="171">
        <f>('General Liability'!BW$90*$BI99)/Assumptions!$B$7</f>
        <v>61.877038131598873</v>
      </c>
      <c r="AO99" s="171">
        <f>('General Liability'!BX$90*$BI99)/Assumptions!$B$7</f>
        <v>61.877038131598873</v>
      </c>
      <c r="AP99" s="171">
        <f>('General Liability'!BY$90*$BI99)/Assumptions!$B$7</f>
        <v>61.877038131598873</v>
      </c>
      <c r="AQ99" s="171">
        <f>('General Liability'!BZ$90*$BI99)/Assumptions!$B$7</f>
        <v>61.877038131598873</v>
      </c>
      <c r="AR99" s="171">
        <f>('General Liability'!CA$90*$BI99)/Assumptions!$B$7</f>
        <v>61.877038131598873</v>
      </c>
      <c r="AS99" s="171">
        <f>('General Liability'!CB$90*$BI99)/Assumptions!$B$7</f>
        <v>61.877038131598873</v>
      </c>
      <c r="AT99" s="171">
        <f>('General Liability'!CC$90*$BI99)/Assumptions!$B$7</f>
        <v>61.877038131598873</v>
      </c>
      <c r="AU99" s="171">
        <f>('General Liability'!CD$90*$BI99)/Assumptions!$B$7</f>
        <v>63.733349275546836</v>
      </c>
      <c r="AV99" s="171">
        <f>('General Liability'!CE$90*$BI99)/Assumptions!$B$7</f>
        <v>63.733349275546836</v>
      </c>
      <c r="AW99" s="171">
        <f>('General Liability'!CF$90*$BI99)/Assumptions!$B$7</f>
        <v>63.733349275546836</v>
      </c>
      <c r="AX99" s="171">
        <f>('General Liability'!CG$90*$BI99)/Assumptions!$B$7</f>
        <v>63.733349275546836</v>
      </c>
      <c r="AY99" s="171">
        <f>('General Liability'!CH$90*$BI99)/Assumptions!$B$7</f>
        <v>63.733349275546836</v>
      </c>
      <c r="AZ99" s="171">
        <f>('General Liability'!CI$90*$BI99)/Assumptions!$B$7</f>
        <v>63.733349275546836</v>
      </c>
      <c r="BA99" s="171">
        <f>('General Liability'!CJ$90*$BI99)/Assumptions!$B$7</f>
        <v>63.733349275546836</v>
      </c>
      <c r="BB99" s="171">
        <f>('General Liability'!CK$90*$BI99)/Assumptions!$B$7</f>
        <v>63.733349275546836</v>
      </c>
      <c r="BC99" s="171">
        <f>('General Liability'!CL$90*$BI99)/Assumptions!$B$7</f>
        <v>63.733349275546836</v>
      </c>
      <c r="BD99" s="171">
        <f>('General Liability'!CM$90*$BI99)/Assumptions!$B$7</f>
        <v>63.733349275546836</v>
      </c>
      <c r="BE99" s="171">
        <f>('General Liability'!CN$90*$BI99)/Assumptions!$B$7</f>
        <v>63.733349275546836</v>
      </c>
      <c r="BF99" s="171">
        <f>('General Liability'!CO$90*$BI99)/Assumptions!$B$7</f>
        <v>63.733349275546836</v>
      </c>
      <c r="BG99" s="171">
        <f>('General Liability'!CP$90*$BI99)/Assumptions!$B$7</f>
        <v>65.64534975381325</v>
      </c>
      <c r="BI99" s="174">
        <f>SUMIF(Revenue!$P:$P,'GL - Import (CA)'!$F99,Revenue!$F:$F)</f>
        <v>2.9219224713124634E-3</v>
      </c>
    </row>
    <row r="100" spans="1:61" s="173" customFormat="1" ht="12.75" customHeight="1">
      <c r="A100" s="179" t="s">
        <v>472</v>
      </c>
      <c r="B100" s="179"/>
      <c r="C100" s="170" t="str" cm="1">
        <f t="array" ref="C100">IFERROR(INDEX('Legal Entity'!B:B,MATCH('GL - Import (CA)'!F100,'Legal Entity'!A:A,0),0),0)</f>
        <v>1315 - Corix Multi-Utility Services Inc.</v>
      </c>
      <c r="D100" s="170" t="str" cm="1">
        <f t="array" ref="D100">IFERROR(INDEX('Legal Entity'!C:C,MATCH(F100,'Legal Entity'!A:A,0),0),0)</f>
        <v>CA</v>
      </c>
      <c r="E100" s="170" t="s">
        <v>631</v>
      </c>
      <c r="F100" s="170" t="s">
        <v>159</v>
      </c>
      <c r="G100" s="170"/>
      <c r="H100" s="171">
        <f>('General Liability'!AQ$90*$BI100)/Assumptions!$B$7</f>
        <v>33.661973469260353</v>
      </c>
      <c r="I100" s="171">
        <f>('General Liability'!AR$90*$BI100)/Assumptions!$B$7</f>
        <v>33.661973469260353</v>
      </c>
      <c r="J100" s="171">
        <f>('General Liability'!AS$90*$BI100)/Assumptions!$B$7</f>
        <v>33.661973469260353</v>
      </c>
      <c r="K100" s="171">
        <f>('General Liability'!AT$90*$BI100)/Assumptions!$B$7</f>
        <v>39.400199731961081</v>
      </c>
      <c r="L100" s="171">
        <f>('General Liability'!AU$90*$BI100)/Assumptions!$B$7</f>
        <v>39.400199731961081</v>
      </c>
      <c r="M100" s="171">
        <f>('General Liability'!AV$90*$BI100)/Assumptions!$B$7</f>
        <v>39.400199731961081</v>
      </c>
      <c r="N100" s="171">
        <f>('General Liability'!AW$90*$BI100)/Assumptions!$B$7</f>
        <v>39.400199731961081</v>
      </c>
      <c r="O100" s="171">
        <f>('General Liability'!AX$90*$BI100)/Assumptions!$B$7</f>
        <v>39.400199731961081</v>
      </c>
      <c r="P100" s="171">
        <f>('General Liability'!AY$90*$BI100)/Assumptions!$B$7</f>
        <v>39.400199731961081</v>
      </c>
      <c r="Q100" s="171">
        <f>('General Liability'!AZ$90*$BI100)/Assumptions!$B$7</f>
        <v>39.400199731961081</v>
      </c>
      <c r="R100" s="171">
        <f>('General Liability'!BA$90*$BI100)/Assumptions!$B$7</f>
        <v>39.400199731961081</v>
      </c>
      <c r="S100" s="171">
        <f>('General Liability'!BB$90*$BI100)/Assumptions!$B$7</f>
        <v>39.400199731961081</v>
      </c>
      <c r="T100" s="171">
        <f>('General Liability'!BC$90*$BI100)/Assumptions!$B$7</f>
        <v>39.400199731961081</v>
      </c>
      <c r="U100" s="171">
        <f>('General Liability'!BD$90*$BI100)/Assumptions!$B$7</f>
        <v>39.400199731961081</v>
      </c>
      <c r="V100" s="171">
        <f>('General Liability'!BE$90*$BI100)/Assumptions!$B$7</f>
        <v>39.400199731961081</v>
      </c>
      <c r="W100" s="171">
        <f>('General Liability'!BF$90*$BI100)/Assumptions!$B$7</f>
        <v>42.355214711858167</v>
      </c>
      <c r="X100" s="171">
        <f>('General Liability'!BG$90*$BI100)/Assumptions!$B$7</f>
        <v>42.355214711858167</v>
      </c>
      <c r="Y100" s="171">
        <f>('General Liability'!BH$90*$BI100)/Assumptions!$B$7</f>
        <v>42.355214711858167</v>
      </c>
      <c r="Z100" s="171">
        <f>('General Liability'!BI$90*$BI100)/Assumptions!$B$7</f>
        <v>42.355214711858167</v>
      </c>
      <c r="AA100" s="171">
        <f>('General Liability'!BJ$90*$BI100)/Assumptions!$B$7</f>
        <v>42.355214711858167</v>
      </c>
      <c r="AB100" s="171">
        <f>('General Liability'!BK$90*$BI100)/Assumptions!$B$7</f>
        <v>42.355214711858167</v>
      </c>
      <c r="AC100" s="171">
        <f>('General Liability'!BL$90*$BI100)/Assumptions!$B$7</f>
        <v>42.355214711858167</v>
      </c>
      <c r="AD100" s="171">
        <f>('General Liability'!BM$90*$BI100)/Assumptions!$B$7</f>
        <v>42.355214711858167</v>
      </c>
      <c r="AE100" s="171">
        <f>('General Liability'!BN$90*$BI100)/Assumptions!$B$7</f>
        <v>42.355214711858167</v>
      </c>
      <c r="AF100" s="171">
        <f>('General Liability'!BO$90*$BI100)/Assumptions!$B$7</f>
        <v>42.355214711858167</v>
      </c>
      <c r="AG100" s="171">
        <f>('General Liability'!BP$90*$BI100)/Assumptions!$B$7</f>
        <v>42.355214711858167</v>
      </c>
      <c r="AH100" s="171">
        <f>('General Liability'!BQ$90*$BI100)/Assumptions!$B$7</f>
        <v>42.355214711858167</v>
      </c>
      <c r="AI100" s="171">
        <f>('General Liability'!BR$90*$BI100)/Assumptions!$B$7</f>
        <v>45.531855815247525</v>
      </c>
      <c r="AJ100" s="171">
        <f>('General Liability'!BS$90*$BI100)/Assumptions!$B$7</f>
        <v>45.531855815247525</v>
      </c>
      <c r="AK100" s="171">
        <f>('General Liability'!BT$90*$BI100)/Assumptions!$B$7</f>
        <v>45.531855815247525</v>
      </c>
      <c r="AL100" s="171">
        <f>('General Liability'!BU$90*$BI100)/Assumptions!$B$7</f>
        <v>45.531855815247525</v>
      </c>
      <c r="AM100" s="171">
        <f>('General Liability'!BV$90*$BI100)/Assumptions!$B$7</f>
        <v>45.531855815247525</v>
      </c>
      <c r="AN100" s="171">
        <f>('General Liability'!BW$90*$BI100)/Assumptions!$B$7</f>
        <v>45.531855815247525</v>
      </c>
      <c r="AO100" s="171">
        <f>('General Liability'!BX$90*$BI100)/Assumptions!$B$7</f>
        <v>45.531855815247525</v>
      </c>
      <c r="AP100" s="171">
        <f>('General Liability'!BY$90*$BI100)/Assumptions!$B$7</f>
        <v>45.531855815247525</v>
      </c>
      <c r="AQ100" s="171">
        <f>('General Liability'!BZ$90*$BI100)/Assumptions!$B$7</f>
        <v>45.531855815247525</v>
      </c>
      <c r="AR100" s="171">
        <f>('General Liability'!CA$90*$BI100)/Assumptions!$B$7</f>
        <v>45.531855815247525</v>
      </c>
      <c r="AS100" s="171">
        <f>('General Liability'!CB$90*$BI100)/Assumptions!$B$7</f>
        <v>45.531855815247525</v>
      </c>
      <c r="AT100" s="171">
        <f>('General Liability'!CC$90*$BI100)/Assumptions!$B$7</f>
        <v>45.531855815247525</v>
      </c>
      <c r="AU100" s="171">
        <f>('General Liability'!CD$90*$BI100)/Assumptions!$B$7</f>
        <v>46.897811489704949</v>
      </c>
      <c r="AV100" s="171">
        <f>('General Liability'!CE$90*$BI100)/Assumptions!$B$7</f>
        <v>46.897811489704949</v>
      </c>
      <c r="AW100" s="171">
        <f>('General Liability'!CF$90*$BI100)/Assumptions!$B$7</f>
        <v>46.897811489704949</v>
      </c>
      <c r="AX100" s="171">
        <f>('General Liability'!CG$90*$BI100)/Assumptions!$B$7</f>
        <v>46.897811489704949</v>
      </c>
      <c r="AY100" s="171">
        <f>('General Liability'!CH$90*$BI100)/Assumptions!$B$7</f>
        <v>46.897811489704949</v>
      </c>
      <c r="AZ100" s="171">
        <f>('General Liability'!CI$90*$BI100)/Assumptions!$B$7</f>
        <v>46.897811489704949</v>
      </c>
      <c r="BA100" s="171">
        <f>('General Liability'!CJ$90*$BI100)/Assumptions!$B$7</f>
        <v>46.897811489704949</v>
      </c>
      <c r="BB100" s="171">
        <f>('General Liability'!CK$90*$BI100)/Assumptions!$B$7</f>
        <v>46.897811489704949</v>
      </c>
      <c r="BC100" s="171">
        <f>('General Liability'!CL$90*$BI100)/Assumptions!$B$7</f>
        <v>46.897811489704949</v>
      </c>
      <c r="BD100" s="171">
        <f>('General Liability'!CM$90*$BI100)/Assumptions!$B$7</f>
        <v>46.897811489704949</v>
      </c>
      <c r="BE100" s="171">
        <f>('General Liability'!CN$90*$BI100)/Assumptions!$B$7</f>
        <v>46.897811489704949</v>
      </c>
      <c r="BF100" s="171">
        <f>('General Liability'!CO$90*$BI100)/Assumptions!$B$7</f>
        <v>46.897811489704949</v>
      </c>
      <c r="BG100" s="171">
        <f>('General Liability'!CP$90*$BI100)/Assumptions!$B$7</f>
        <v>48.304745834396108</v>
      </c>
      <c r="BI100" s="174">
        <f>SUMIF(Revenue!$P:$P,'GL - Import (CA)'!$F100,Revenue!$F:$F)</f>
        <v>2.1500795235897163E-3</v>
      </c>
    </row>
    <row r="101" spans="1:61" s="173" customFormat="1" ht="12.75" customHeight="1">
      <c r="A101" s="179" t="s">
        <v>472</v>
      </c>
      <c r="B101" s="179"/>
      <c r="C101" s="170" t="str" cm="1">
        <f t="array" ref="C101">IFERROR(INDEX('Legal Entity'!B:B,MATCH('GL - Import (CA)'!F101,'Legal Entity'!A:A,0),0),0)</f>
        <v>1315 - Corix Multi-Utility Services Inc.</v>
      </c>
      <c r="D101" s="170" t="str" cm="1">
        <f t="array" ref="D101">IFERROR(INDEX('Legal Entity'!C:C,MATCH(F101,'Legal Entity'!A:A,0),0),0)</f>
        <v>CA</v>
      </c>
      <c r="E101" s="170" t="s">
        <v>631</v>
      </c>
      <c r="F101" s="170" t="s">
        <v>161</v>
      </c>
      <c r="G101" s="170"/>
      <c r="H101" s="171">
        <f>('General Liability'!AQ$90*$BI101)/Assumptions!$B$7</f>
        <v>14.712613873699222</v>
      </c>
      <c r="I101" s="171">
        <f>('General Liability'!AR$90*$BI101)/Assumptions!$B$7</f>
        <v>14.712613873699222</v>
      </c>
      <c r="J101" s="171">
        <f>('General Liability'!AS$90*$BI101)/Assumptions!$B$7</f>
        <v>14.712613873699222</v>
      </c>
      <c r="K101" s="171">
        <f>('General Liability'!AT$90*$BI101)/Assumptions!$B$7</f>
        <v>17.220616186758235</v>
      </c>
      <c r="L101" s="171">
        <f>('General Liability'!AU$90*$BI101)/Assumptions!$B$7</f>
        <v>17.220616186758235</v>
      </c>
      <c r="M101" s="171">
        <f>('General Liability'!AV$90*$BI101)/Assumptions!$B$7</f>
        <v>17.220616186758235</v>
      </c>
      <c r="N101" s="171">
        <f>('General Liability'!AW$90*$BI101)/Assumptions!$B$7</f>
        <v>17.220616186758235</v>
      </c>
      <c r="O101" s="171">
        <f>('General Liability'!AX$90*$BI101)/Assumptions!$B$7</f>
        <v>17.220616186758235</v>
      </c>
      <c r="P101" s="171">
        <f>('General Liability'!AY$90*$BI101)/Assumptions!$B$7</f>
        <v>17.220616186758235</v>
      </c>
      <c r="Q101" s="171">
        <f>('General Liability'!AZ$90*$BI101)/Assumptions!$B$7</f>
        <v>17.220616186758235</v>
      </c>
      <c r="R101" s="171">
        <f>('General Liability'!BA$90*$BI101)/Assumptions!$B$7</f>
        <v>17.220616186758235</v>
      </c>
      <c r="S101" s="171">
        <f>('General Liability'!BB$90*$BI101)/Assumptions!$B$7</f>
        <v>17.220616186758235</v>
      </c>
      <c r="T101" s="171">
        <f>('General Liability'!BC$90*$BI101)/Assumptions!$B$7</f>
        <v>17.220616186758235</v>
      </c>
      <c r="U101" s="171">
        <f>('General Liability'!BD$90*$BI101)/Assumptions!$B$7</f>
        <v>17.220616186758235</v>
      </c>
      <c r="V101" s="171">
        <f>('General Liability'!BE$90*$BI101)/Assumptions!$B$7</f>
        <v>17.220616186758235</v>
      </c>
      <c r="W101" s="171">
        <f>('General Liability'!BF$90*$BI101)/Assumptions!$B$7</f>
        <v>18.512162400765103</v>
      </c>
      <c r="X101" s="171">
        <f>('General Liability'!BG$90*$BI101)/Assumptions!$B$7</f>
        <v>18.512162400765103</v>
      </c>
      <c r="Y101" s="171">
        <f>('General Liability'!BH$90*$BI101)/Assumptions!$B$7</f>
        <v>18.512162400765103</v>
      </c>
      <c r="Z101" s="171">
        <f>('General Liability'!BI$90*$BI101)/Assumptions!$B$7</f>
        <v>18.512162400765103</v>
      </c>
      <c r="AA101" s="171">
        <f>('General Liability'!BJ$90*$BI101)/Assumptions!$B$7</f>
        <v>18.512162400765103</v>
      </c>
      <c r="AB101" s="171">
        <f>('General Liability'!BK$90*$BI101)/Assumptions!$B$7</f>
        <v>18.512162400765103</v>
      </c>
      <c r="AC101" s="171">
        <f>('General Liability'!BL$90*$BI101)/Assumptions!$B$7</f>
        <v>18.512162400765103</v>
      </c>
      <c r="AD101" s="171">
        <f>('General Liability'!BM$90*$BI101)/Assumptions!$B$7</f>
        <v>18.512162400765103</v>
      </c>
      <c r="AE101" s="171">
        <f>('General Liability'!BN$90*$BI101)/Assumptions!$B$7</f>
        <v>18.512162400765103</v>
      </c>
      <c r="AF101" s="171">
        <f>('General Liability'!BO$90*$BI101)/Assumptions!$B$7</f>
        <v>18.512162400765103</v>
      </c>
      <c r="AG101" s="171">
        <f>('General Liability'!BP$90*$BI101)/Assumptions!$B$7</f>
        <v>18.512162400765103</v>
      </c>
      <c r="AH101" s="171">
        <f>('General Liability'!BQ$90*$BI101)/Assumptions!$B$7</f>
        <v>18.512162400765103</v>
      </c>
      <c r="AI101" s="171">
        <f>('General Liability'!BR$90*$BI101)/Assumptions!$B$7</f>
        <v>19.900574580822486</v>
      </c>
      <c r="AJ101" s="171">
        <f>('General Liability'!BS$90*$BI101)/Assumptions!$B$7</f>
        <v>19.900574580822486</v>
      </c>
      <c r="AK101" s="171">
        <f>('General Liability'!BT$90*$BI101)/Assumptions!$B$7</f>
        <v>19.900574580822486</v>
      </c>
      <c r="AL101" s="171">
        <f>('General Liability'!BU$90*$BI101)/Assumptions!$B$7</f>
        <v>19.900574580822486</v>
      </c>
      <c r="AM101" s="171">
        <f>('General Liability'!BV$90*$BI101)/Assumptions!$B$7</f>
        <v>19.900574580822486</v>
      </c>
      <c r="AN101" s="171">
        <f>('General Liability'!BW$90*$BI101)/Assumptions!$B$7</f>
        <v>19.900574580822486</v>
      </c>
      <c r="AO101" s="171">
        <f>('General Liability'!BX$90*$BI101)/Assumptions!$B$7</f>
        <v>19.900574580822486</v>
      </c>
      <c r="AP101" s="171">
        <f>('General Liability'!BY$90*$BI101)/Assumptions!$B$7</f>
        <v>19.900574580822486</v>
      </c>
      <c r="AQ101" s="171">
        <f>('General Liability'!BZ$90*$BI101)/Assumptions!$B$7</f>
        <v>19.900574580822486</v>
      </c>
      <c r="AR101" s="171">
        <f>('General Liability'!CA$90*$BI101)/Assumptions!$B$7</f>
        <v>19.900574580822486</v>
      </c>
      <c r="AS101" s="171">
        <f>('General Liability'!CB$90*$BI101)/Assumptions!$B$7</f>
        <v>19.900574580822486</v>
      </c>
      <c r="AT101" s="171">
        <f>('General Liability'!CC$90*$BI101)/Assumptions!$B$7</f>
        <v>19.900574580822486</v>
      </c>
      <c r="AU101" s="171">
        <f>('General Liability'!CD$90*$BI101)/Assumptions!$B$7</f>
        <v>20.497591818247159</v>
      </c>
      <c r="AV101" s="171">
        <f>('General Liability'!CE$90*$BI101)/Assumptions!$B$7</f>
        <v>20.497591818247159</v>
      </c>
      <c r="AW101" s="171">
        <f>('General Liability'!CF$90*$BI101)/Assumptions!$B$7</f>
        <v>20.497591818247159</v>
      </c>
      <c r="AX101" s="171">
        <f>('General Liability'!CG$90*$BI101)/Assumptions!$B$7</f>
        <v>20.497591818247159</v>
      </c>
      <c r="AY101" s="171">
        <f>('General Liability'!CH$90*$BI101)/Assumptions!$B$7</f>
        <v>20.497591818247159</v>
      </c>
      <c r="AZ101" s="171">
        <f>('General Liability'!CI$90*$BI101)/Assumptions!$B$7</f>
        <v>20.497591818247159</v>
      </c>
      <c r="BA101" s="171">
        <f>('General Liability'!CJ$90*$BI101)/Assumptions!$B$7</f>
        <v>20.497591818247159</v>
      </c>
      <c r="BB101" s="171">
        <f>('General Liability'!CK$90*$BI101)/Assumptions!$B$7</f>
        <v>20.497591818247159</v>
      </c>
      <c r="BC101" s="171">
        <f>('General Liability'!CL$90*$BI101)/Assumptions!$B$7</f>
        <v>20.497591818247159</v>
      </c>
      <c r="BD101" s="171">
        <f>('General Liability'!CM$90*$BI101)/Assumptions!$B$7</f>
        <v>20.497591818247159</v>
      </c>
      <c r="BE101" s="171">
        <f>('General Liability'!CN$90*$BI101)/Assumptions!$B$7</f>
        <v>20.497591818247159</v>
      </c>
      <c r="BF101" s="171">
        <f>('General Liability'!CO$90*$BI101)/Assumptions!$B$7</f>
        <v>20.497591818247159</v>
      </c>
      <c r="BG101" s="171">
        <f>('General Liability'!CP$90*$BI101)/Assumptions!$B$7</f>
        <v>21.112519572794575</v>
      </c>
      <c r="BI101" s="174">
        <f>SUMIF(Revenue!$P:$P,'GL - Import (CA)'!$F101,Revenue!$F:$F)</f>
        <v>9.3973366882989674E-4</v>
      </c>
    </row>
    <row r="102" spans="1:61" s="173" customFormat="1" ht="12.75" customHeight="1">
      <c r="A102" s="179" t="s">
        <v>472</v>
      </c>
      <c r="B102" s="179"/>
      <c r="C102" s="170" t="str" cm="1">
        <f t="array" ref="C102">IFERROR(INDEX('Legal Entity'!B:B,MATCH('GL - Import (CA)'!F102,'Legal Entity'!A:A,0),0),0)</f>
        <v>1315 - Corix Multi-Utility Services Inc.</v>
      </c>
      <c r="D102" s="170" t="str" cm="1">
        <f t="array" ref="D102">IFERROR(INDEX('Legal Entity'!C:C,MATCH(F102,'Legal Entity'!A:A,0),0),0)</f>
        <v>CA</v>
      </c>
      <c r="E102" s="170" t="s">
        <v>631</v>
      </c>
      <c r="F102" s="170" t="s">
        <v>162</v>
      </c>
      <c r="G102" s="170"/>
      <c r="H102" s="171">
        <f>('General Liability'!AQ$90*$BI102)/Assumptions!$B$7</f>
        <v>10.31336526976782</v>
      </c>
      <c r="I102" s="171">
        <f>('General Liability'!AR$90*$BI102)/Assumptions!$B$7</f>
        <v>10.31336526976782</v>
      </c>
      <c r="J102" s="171">
        <f>('General Liability'!AS$90*$BI102)/Assumptions!$B$7</f>
        <v>10.31336526976782</v>
      </c>
      <c r="K102" s="171">
        <f>('General Liability'!AT$90*$BI102)/Assumptions!$B$7</f>
        <v>12.071444709223444</v>
      </c>
      <c r="L102" s="171">
        <f>('General Liability'!AU$90*$BI102)/Assumptions!$B$7</f>
        <v>12.071444709223444</v>
      </c>
      <c r="M102" s="171">
        <f>('General Liability'!AV$90*$BI102)/Assumptions!$B$7</f>
        <v>12.071444709223444</v>
      </c>
      <c r="N102" s="171">
        <f>('General Liability'!AW$90*$BI102)/Assumptions!$B$7</f>
        <v>12.071444709223444</v>
      </c>
      <c r="O102" s="171">
        <f>('General Liability'!AX$90*$BI102)/Assumptions!$B$7</f>
        <v>12.071444709223444</v>
      </c>
      <c r="P102" s="171">
        <f>('General Liability'!AY$90*$BI102)/Assumptions!$B$7</f>
        <v>12.071444709223444</v>
      </c>
      <c r="Q102" s="171">
        <f>('General Liability'!AZ$90*$BI102)/Assumptions!$B$7</f>
        <v>12.071444709223444</v>
      </c>
      <c r="R102" s="171">
        <f>('General Liability'!BA$90*$BI102)/Assumptions!$B$7</f>
        <v>12.071444709223444</v>
      </c>
      <c r="S102" s="171">
        <f>('General Liability'!BB$90*$BI102)/Assumptions!$B$7</f>
        <v>12.071444709223444</v>
      </c>
      <c r="T102" s="171">
        <f>('General Liability'!BC$90*$BI102)/Assumptions!$B$7</f>
        <v>12.071444709223444</v>
      </c>
      <c r="U102" s="171">
        <f>('General Liability'!BD$90*$BI102)/Assumptions!$B$7</f>
        <v>12.071444709223444</v>
      </c>
      <c r="V102" s="171">
        <f>('General Liability'!BE$90*$BI102)/Assumptions!$B$7</f>
        <v>12.071444709223444</v>
      </c>
      <c r="W102" s="171">
        <f>('General Liability'!BF$90*$BI102)/Assumptions!$B$7</f>
        <v>12.976803062415204</v>
      </c>
      <c r="X102" s="171">
        <f>('General Liability'!BG$90*$BI102)/Assumptions!$B$7</f>
        <v>12.976803062415204</v>
      </c>
      <c r="Y102" s="171">
        <f>('General Liability'!BH$90*$BI102)/Assumptions!$B$7</f>
        <v>12.976803062415204</v>
      </c>
      <c r="Z102" s="171">
        <f>('General Liability'!BI$90*$BI102)/Assumptions!$B$7</f>
        <v>12.976803062415204</v>
      </c>
      <c r="AA102" s="171">
        <f>('General Liability'!BJ$90*$BI102)/Assumptions!$B$7</f>
        <v>12.976803062415204</v>
      </c>
      <c r="AB102" s="171">
        <f>('General Liability'!BK$90*$BI102)/Assumptions!$B$7</f>
        <v>12.976803062415204</v>
      </c>
      <c r="AC102" s="171">
        <f>('General Liability'!BL$90*$BI102)/Assumptions!$B$7</f>
        <v>12.976803062415204</v>
      </c>
      <c r="AD102" s="171">
        <f>('General Liability'!BM$90*$BI102)/Assumptions!$B$7</f>
        <v>12.976803062415204</v>
      </c>
      <c r="AE102" s="171">
        <f>('General Liability'!BN$90*$BI102)/Assumptions!$B$7</f>
        <v>12.976803062415204</v>
      </c>
      <c r="AF102" s="171">
        <f>('General Liability'!BO$90*$BI102)/Assumptions!$B$7</f>
        <v>12.976803062415204</v>
      </c>
      <c r="AG102" s="171">
        <f>('General Liability'!BP$90*$BI102)/Assumptions!$B$7</f>
        <v>12.976803062415204</v>
      </c>
      <c r="AH102" s="171">
        <f>('General Liability'!BQ$90*$BI102)/Assumptions!$B$7</f>
        <v>12.976803062415204</v>
      </c>
      <c r="AI102" s="171">
        <f>('General Liability'!BR$90*$BI102)/Assumptions!$B$7</f>
        <v>13.950063292096342</v>
      </c>
      <c r="AJ102" s="171">
        <f>('General Liability'!BS$90*$BI102)/Assumptions!$B$7</f>
        <v>13.950063292096342</v>
      </c>
      <c r="AK102" s="171">
        <f>('General Liability'!BT$90*$BI102)/Assumptions!$B$7</f>
        <v>13.950063292096342</v>
      </c>
      <c r="AL102" s="171">
        <f>('General Liability'!BU$90*$BI102)/Assumptions!$B$7</f>
        <v>13.950063292096342</v>
      </c>
      <c r="AM102" s="171">
        <f>('General Liability'!BV$90*$BI102)/Assumptions!$B$7</f>
        <v>13.950063292096342</v>
      </c>
      <c r="AN102" s="171">
        <f>('General Liability'!BW$90*$BI102)/Assumptions!$B$7</f>
        <v>13.950063292096342</v>
      </c>
      <c r="AO102" s="171">
        <f>('General Liability'!BX$90*$BI102)/Assumptions!$B$7</f>
        <v>13.950063292096342</v>
      </c>
      <c r="AP102" s="171">
        <f>('General Liability'!BY$90*$BI102)/Assumptions!$B$7</f>
        <v>13.950063292096342</v>
      </c>
      <c r="AQ102" s="171">
        <f>('General Liability'!BZ$90*$BI102)/Assumptions!$B$7</f>
        <v>13.950063292096342</v>
      </c>
      <c r="AR102" s="171">
        <f>('General Liability'!CA$90*$BI102)/Assumptions!$B$7</f>
        <v>13.950063292096342</v>
      </c>
      <c r="AS102" s="171">
        <f>('General Liability'!CB$90*$BI102)/Assumptions!$B$7</f>
        <v>13.950063292096342</v>
      </c>
      <c r="AT102" s="171">
        <f>('General Liability'!CC$90*$BI102)/Assumptions!$B$7</f>
        <v>13.950063292096342</v>
      </c>
      <c r="AU102" s="171">
        <f>('General Liability'!CD$90*$BI102)/Assumptions!$B$7</f>
        <v>14.368565190859231</v>
      </c>
      <c r="AV102" s="171">
        <f>('General Liability'!CE$90*$BI102)/Assumptions!$B$7</f>
        <v>14.368565190859231</v>
      </c>
      <c r="AW102" s="171">
        <f>('General Liability'!CF$90*$BI102)/Assumptions!$B$7</f>
        <v>14.368565190859231</v>
      </c>
      <c r="AX102" s="171">
        <f>('General Liability'!CG$90*$BI102)/Assumptions!$B$7</f>
        <v>14.368565190859231</v>
      </c>
      <c r="AY102" s="171">
        <f>('General Liability'!CH$90*$BI102)/Assumptions!$B$7</f>
        <v>14.368565190859231</v>
      </c>
      <c r="AZ102" s="171">
        <f>('General Liability'!CI$90*$BI102)/Assumptions!$B$7</f>
        <v>14.368565190859231</v>
      </c>
      <c r="BA102" s="171">
        <f>('General Liability'!CJ$90*$BI102)/Assumptions!$B$7</f>
        <v>14.368565190859231</v>
      </c>
      <c r="BB102" s="171">
        <f>('General Liability'!CK$90*$BI102)/Assumptions!$B$7</f>
        <v>14.368565190859231</v>
      </c>
      <c r="BC102" s="171">
        <f>('General Liability'!CL$90*$BI102)/Assumptions!$B$7</f>
        <v>14.368565190859231</v>
      </c>
      <c r="BD102" s="171">
        <f>('General Liability'!CM$90*$BI102)/Assumptions!$B$7</f>
        <v>14.368565190859231</v>
      </c>
      <c r="BE102" s="171">
        <f>('General Liability'!CN$90*$BI102)/Assumptions!$B$7</f>
        <v>14.368565190859231</v>
      </c>
      <c r="BF102" s="171">
        <f>('General Liability'!CO$90*$BI102)/Assumptions!$B$7</f>
        <v>14.368565190859231</v>
      </c>
      <c r="BG102" s="171">
        <f>('General Liability'!CP$90*$BI102)/Assumptions!$B$7</f>
        <v>14.79962214658501</v>
      </c>
      <c r="BI102" s="174">
        <f>SUMIF(Revenue!$P:$P,'GL - Import (CA)'!$F102,Revenue!$F:$F)</f>
        <v>6.587419928329103E-4</v>
      </c>
    </row>
    <row r="103" spans="1:61" s="173" customFormat="1" ht="12.75" customHeight="1">
      <c r="A103" s="179" t="s">
        <v>472</v>
      </c>
      <c r="B103" s="179"/>
      <c r="C103" s="170" t="str" cm="1">
        <f t="array" ref="C103">IFERROR(INDEX('Legal Entity'!B:B,MATCH('GL - Import (CA)'!F103,'Legal Entity'!A:A,0),0),0)</f>
        <v>1315 - Corix Multi-Utility Services Inc.</v>
      </c>
      <c r="D103" s="170" t="str" cm="1">
        <f t="array" ref="D103">IFERROR(INDEX('Legal Entity'!C:C,MATCH(F103,'Legal Entity'!A:A,0),0),0)</f>
        <v>CA</v>
      </c>
      <c r="E103" s="170" t="s">
        <v>631</v>
      </c>
      <c r="F103" s="170" t="s">
        <v>163</v>
      </c>
      <c r="G103" s="170"/>
      <c r="H103" s="171">
        <f>('General Liability'!AQ$90*$BI103)/Assumptions!$B$7</f>
        <v>11.668554009709752</v>
      </c>
      <c r="I103" s="171">
        <f>('General Liability'!AR$90*$BI103)/Assumptions!$B$7</f>
        <v>11.668554009709752</v>
      </c>
      <c r="J103" s="171">
        <f>('General Liability'!AS$90*$BI103)/Assumptions!$B$7</f>
        <v>11.668554009709752</v>
      </c>
      <c r="K103" s="171">
        <f>('General Liability'!AT$90*$BI103)/Assumptions!$B$7</f>
        <v>13.657647225750768</v>
      </c>
      <c r="L103" s="171">
        <f>('General Liability'!AU$90*$BI103)/Assumptions!$B$7</f>
        <v>13.657647225750768</v>
      </c>
      <c r="M103" s="171">
        <f>('General Liability'!AV$90*$BI103)/Assumptions!$B$7</f>
        <v>13.657647225750768</v>
      </c>
      <c r="N103" s="171">
        <f>('General Liability'!AW$90*$BI103)/Assumptions!$B$7</f>
        <v>13.657647225750768</v>
      </c>
      <c r="O103" s="171">
        <f>('General Liability'!AX$90*$BI103)/Assumptions!$B$7</f>
        <v>13.657647225750768</v>
      </c>
      <c r="P103" s="171">
        <f>('General Liability'!AY$90*$BI103)/Assumptions!$B$7</f>
        <v>13.657647225750768</v>
      </c>
      <c r="Q103" s="171">
        <f>('General Liability'!AZ$90*$BI103)/Assumptions!$B$7</f>
        <v>13.657647225750768</v>
      </c>
      <c r="R103" s="171">
        <f>('General Liability'!BA$90*$BI103)/Assumptions!$B$7</f>
        <v>13.657647225750768</v>
      </c>
      <c r="S103" s="171">
        <f>('General Liability'!BB$90*$BI103)/Assumptions!$B$7</f>
        <v>13.657647225750768</v>
      </c>
      <c r="T103" s="171">
        <f>('General Liability'!BC$90*$BI103)/Assumptions!$B$7</f>
        <v>13.657647225750768</v>
      </c>
      <c r="U103" s="171">
        <f>('General Liability'!BD$90*$BI103)/Assumptions!$B$7</f>
        <v>13.657647225750768</v>
      </c>
      <c r="V103" s="171">
        <f>('General Liability'!BE$90*$BI103)/Assumptions!$B$7</f>
        <v>13.657647225750768</v>
      </c>
      <c r="W103" s="171">
        <f>('General Liability'!BF$90*$BI103)/Assumptions!$B$7</f>
        <v>14.681970767682076</v>
      </c>
      <c r="X103" s="171">
        <f>('General Liability'!BG$90*$BI103)/Assumptions!$B$7</f>
        <v>14.681970767682076</v>
      </c>
      <c r="Y103" s="171">
        <f>('General Liability'!BH$90*$BI103)/Assumptions!$B$7</f>
        <v>14.681970767682076</v>
      </c>
      <c r="Z103" s="171">
        <f>('General Liability'!BI$90*$BI103)/Assumptions!$B$7</f>
        <v>14.681970767682076</v>
      </c>
      <c r="AA103" s="171">
        <f>('General Liability'!BJ$90*$BI103)/Assumptions!$B$7</f>
        <v>14.681970767682076</v>
      </c>
      <c r="AB103" s="171">
        <f>('General Liability'!BK$90*$BI103)/Assumptions!$B$7</f>
        <v>14.681970767682076</v>
      </c>
      <c r="AC103" s="171">
        <f>('General Liability'!BL$90*$BI103)/Assumptions!$B$7</f>
        <v>14.681970767682076</v>
      </c>
      <c r="AD103" s="171">
        <f>('General Liability'!BM$90*$BI103)/Assumptions!$B$7</f>
        <v>14.681970767682076</v>
      </c>
      <c r="AE103" s="171">
        <f>('General Liability'!BN$90*$BI103)/Assumptions!$B$7</f>
        <v>14.681970767682076</v>
      </c>
      <c r="AF103" s="171">
        <f>('General Liability'!BO$90*$BI103)/Assumptions!$B$7</f>
        <v>14.681970767682076</v>
      </c>
      <c r="AG103" s="171">
        <f>('General Liability'!BP$90*$BI103)/Assumptions!$B$7</f>
        <v>14.681970767682076</v>
      </c>
      <c r="AH103" s="171">
        <f>('General Liability'!BQ$90*$BI103)/Assumptions!$B$7</f>
        <v>14.681970767682076</v>
      </c>
      <c r="AI103" s="171">
        <f>('General Liability'!BR$90*$BI103)/Assumptions!$B$7</f>
        <v>15.783118575258232</v>
      </c>
      <c r="AJ103" s="171">
        <f>('General Liability'!BS$90*$BI103)/Assumptions!$B$7</f>
        <v>15.783118575258232</v>
      </c>
      <c r="AK103" s="171">
        <f>('General Liability'!BT$90*$BI103)/Assumptions!$B$7</f>
        <v>15.783118575258232</v>
      </c>
      <c r="AL103" s="171">
        <f>('General Liability'!BU$90*$BI103)/Assumptions!$B$7</f>
        <v>15.783118575258232</v>
      </c>
      <c r="AM103" s="171">
        <f>('General Liability'!BV$90*$BI103)/Assumptions!$B$7</f>
        <v>15.783118575258232</v>
      </c>
      <c r="AN103" s="171">
        <f>('General Liability'!BW$90*$BI103)/Assumptions!$B$7</f>
        <v>15.783118575258232</v>
      </c>
      <c r="AO103" s="171">
        <f>('General Liability'!BX$90*$BI103)/Assumptions!$B$7</f>
        <v>15.783118575258232</v>
      </c>
      <c r="AP103" s="171">
        <f>('General Liability'!BY$90*$BI103)/Assumptions!$B$7</f>
        <v>15.783118575258232</v>
      </c>
      <c r="AQ103" s="171">
        <f>('General Liability'!BZ$90*$BI103)/Assumptions!$B$7</f>
        <v>15.783118575258232</v>
      </c>
      <c r="AR103" s="171">
        <f>('General Liability'!CA$90*$BI103)/Assumptions!$B$7</f>
        <v>15.783118575258232</v>
      </c>
      <c r="AS103" s="171">
        <f>('General Liability'!CB$90*$BI103)/Assumptions!$B$7</f>
        <v>15.783118575258232</v>
      </c>
      <c r="AT103" s="171">
        <f>('General Liability'!CC$90*$BI103)/Assumptions!$B$7</f>
        <v>15.783118575258232</v>
      </c>
      <c r="AU103" s="171">
        <f>('General Liability'!CD$90*$BI103)/Assumptions!$B$7</f>
        <v>16.256612132515979</v>
      </c>
      <c r="AV103" s="171">
        <f>('General Liability'!CE$90*$BI103)/Assumptions!$B$7</f>
        <v>16.256612132515979</v>
      </c>
      <c r="AW103" s="171">
        <f>('General Liability'!CF$90*$BI103)/Assumptions!$B$7</f>
        <v>16.256612132515979</v>
      </c>
      <c r="AX103" s="171">
        <f>('General Liability'!CG$90*$BI103)/Assumptions!$B$7</f>
        <v>16.256612132515979</v>
      </c>
      <c r="AY103" s="171">
        <f>('General Liability'!CH$90*$BI103)/Assumptions!$B$7</f>
        <v>16.256612132515979</v>
      </c>
      <c r="AZ103" s="171">
        <f>('General Liability'!CI$90*$BI103)/Assumptions!$B$7</f>
        <v>16.256612132515979</v>
      </c>
      <c r="BA103" s="171">
        <f>('General Liability'!CJ$90*$BI103)/Assumptions!$B$7</f>
        <v>16.256612132515979</v>
      </c>
      <c r="BB103" s="171">
        <f>('General Liability'!CK$90*$BI103)/Assumptions!$B$7</f>
        <v>16.256612132515979</v>
      </c>
      <c r="BC103" s="171">
        <f>('General Liability'!CL$90*$BI103)/Assumptions!$B$7</f>
        <v>16.256612132515979</v>
      </c>
      <c r="BD103" s="171">
        <f>('General Liability'!CM$90*$BI103)/Assumptions!$B$7</f>
        <v>16.256612132515979</v>
      </c>
      <c r="BE103" s="171">
        <f>('General Liability'!CN$90*$BI103)/Assumptions!$B$7</f>
        <v>16.256612132515979</v>
      </c>
      <c r="BF103" s="171">
        <f>('General Liability'!CO$90*$BI103)/Assumptions!$B$7</f>
        <v>16.256612132515979</v>
      </c>
      <c r="BG103" s="171">
        <f>('General Liability'!CP$90*$BI103)/Assumptions!$B$7</f>
        <v>16.744310496491458</v>
      </c>
      <c r="BI103" s="174">
        <f>SUMIF(Revenue!$P:$P,'GL - Import (CA)'!$F103,Revenue!$F:$F)</f>
        <v>7.4530149187741247E-4</v>
      </c>
    </row>
    <row r="104" spans="1:61" s="173" customFormat="1" ht="12.75" customHeight="1">
      <c r="A104" s="179" t="s">
        <v>472</v>
      </c>
      <c r="B104" s="179"/>
      <c r="C104" s="170" t="str" cm="1">
        <f t="array" ref="C104">IFERROR(INDEX('Legal Entity'!B:B,MATCH('GL - Import (CA)'!F104,'Legal Entity'!A:A,0),0),0)</f>
        <v>1310 - Corix Utilities Inc.</v>
      </c>
      <c r="D104" s="170" t="str" cm="1">
        <f t="array" ref="D104">IFERROR(INDEX('Legal Entity'!C:C,MATCH(F104,'Legal Entity'!A:A,0),0),0)</f>
        <v>CA</v>
      </c>
      <c r="E104" s="170" t="s">
        <v>631</v>
      </c>
      <c r="F104" s="170" t="s">
        <v>117</v>
      </c>
      <c r="G104" s="170"/>
      <c r="H104" s="171">
        <f>('General Liability'!AQ$90*$BI104)/Assumptions!$B$7</f>
        <v>2.1246634528046426</v>
      </c>
      <c r="I104" s="171">
        <f>('General Liability'!AR$90*$BI104)/Assumptions!$B$7</f>
        <v>2.1246634528046426</v>
      </c>
      <c r="J104" s="171">
        <f>('General Liability'!AS$90*$BI104)/Assumptions!$B$7</f>
        <v>2.1246634528046426</v>
      </c>
      <c r="K104" s="171">
        <f>('General Liability'!AT$90*$BI104)/Assumptions!$B$7</f>
        <v>2.4868466039326478</v>
      </c>
      <c r="L104" s="171">
        <f>('General Liability'!AU$90*$BI104)/Assumptions!$B$7</f>
        <v>2.4868466039326478</v>
      </c>
      <c r="M104" s="171">
        <f>('General Liability'!AV$90*$BI104)/Assumptions!$B$7</f>
        <v>2.4868466039326478</v>
      </c>
      <c r="N104" s="171">
        <f>('General Liability'!AW$90*$BI104)/Assumptions!$B$7</f>
        <v>2.4868466039326478</v>
      </c>
      <c r="O104" s="171">
        <f>('General Liability'!AX$90*$BI104)/Assumptions!$B$7</f>
        <v>2.4868466039326478</v>
      </c>
      <c r="P104" s="171">
        <f>('General Liability'!AY$90*$BI104)/Assumptions!$B$7</f>
        <v>2.4868466039326478</v>
      </c>
      <c r="Q104" s="171">
        <f>('General Liability'!AZ$90*$BI104)/Assumptions!$B$7</f>
        <v>2.4868466039326478</v>
      </c>
      <c r="R104" s="171">
        <f>('General Liability'!BA$90*$BI104)/Assumptions!$B$7</f>
        <v>2.4868466039326478</v>
      </c>
      <c r="S104" s="171">
        <f>('General Liability'!BB$90*$BI104)/Assumptions!$B$7</f>
        <v>2.4868466039326478</v>
      </c>
      <c r="T104" s="171">
        <f>('General Liability'!BC$90*$BI104)/Assumptions!$B$7</f>
        <v>2.4868466039326478</v>
      </c>
      <c r="U104" s="171">
        <f>('General Liability'!BD$90*$BI104)/Assumptions!$B$7</f>
        <v>2.4868466039326478</v>
      </c>
      <c r="V104" s="171">
        <f>('General Liability'!BE$90*$BI104)/Assumptions!$B$7</f>
        <v>2.4868466039326478</v>
      </c>
      <c r="W104" s="171">
        <f>('General Liability'!BF$90*$BI104)/Assumptions!$B$7</f>
        <v>2.6733600992275965</v>
      </c>
      <c r="X104" s="171">
        <f>('General Liability'!BG$90*$BI104)/Assumptions!$B$7</f>
        <v>2.6733600992275965</v>
      </c>
      <c r="Y104" s="171">
        <f>('General Liability'!BH$90*$BI104)/Assumptions!$B$7</f>
        <v>2.6733600992275965</v>
      </c>
      <c r="Z104" s="171">
        <f>('General Liability'!BI$90*$BI104)/Assumptions!$B$7</f>
        <v>2.6733600992275965</v>
      </c>
      <c r="AA104" s="171">
        <f>('General Liability'!BJ$90*$BI104)/Assumptions!$B$7</f>
        <v>2.6733600992275965</v>
      </c>
      <c r="AB104" s="171">
        <f>('General Liability'!BK$90*$BI104)/Assumptions!$B$7</f>
        <v>2.6733600992275965</v>
      </c>
      <c r="AC104" s="171">
        <f>('General Liability'!BL$90*$BI104)/Assumptions!$B$7</f>
        <v>2.6733600992275965</v>
      </c>
      <c r="AD104" s="171">
        <f>('General Liability'!BM$90*$BI104)/Assumptions!$B$7</f>
        <v>2.6733600992275965</v>
      </c>
      <c r="AE104" s="171">
        <f>('General Liability'!BN$90*$BI104)/Assumptions!$B$7</f>
        <v>2.6733600992275965</v>
      </c>
      <c r="AF104" s="171">
        <f>('General Liability'!BO$90*$BI104)/Assumptions!$B$7</f>
        <v>2.6733600992275965</v>
      </c>
      <c r="AG104" s="171">
        <f>('General Liability'!BP$90*$BI104)/Assumptions!$B$7</f>
        <v>2.6733600992275965</v>
      </c>
      <c r="AH104" s="171">
        <f>('General Liability'!BQ$90*$BI104)/Assumptions!$B$7</f>
        <v>2.6733600992275965</v>
      </c>
      <c r="AI104" s="171">
        <f>('General Liability'!BR$90*$BI104)/Assumptions!$B$7</f>
        <v>2.8738621066696663</v>
      </c>
      <c r="AJ104" s="171">
        <f>('General Liability'!BS$90*$BI104)/Assumptions!$B$7</f>
        <v>2.8738621066696663</v>
      </c>
      <c r="AK104" s="171">
        <f>('General Liability'!BT$90*$BI104)/Assumptions!$B$7</f>
        <v>2.8738621066696663</v>
      </c>
      <c r="AL104" s="171">
        <f>('General Liability'!BU$90*$BI104)/Assumptions!$B$7</f>
        <v>2.8738621066696663</v>
      </c>
      <c r="AM104" s="171">
        <f>('General Liability'!BV$90*$BI104)/Assumptions!$B$7</f>
        <v>2.8738621066696663</v>
      </c>
      <c r="AN104" s="171">
        <f>('General Liability'!BW$90*$BI104)/Assumptions!$B$7</f>
        <v>2.8738621066696663</v>
      </c>
      <c r="AO104" s="171">
        <f>('General Liability'!BX$90*$BI104)/Assumptions!$B$7</f>
        <v>2.8738621066696663</v>
      </c>
      <c r="AP104" s="171">
        <f>('General Liability'!BY$90*$BI104)/Assumptions!$B$7</f>
        <v>2.8738621066696663</v>
      </c>
      <c r="AQ104" s="171">
        <f>('General Liability'!BZ$90*$BI104)/Assumptions!$B$7</f>
        <v>2.8738621066696663</v>
      </c>
      <c r="AR104" s="171">
        <f>('General Liability'!CA$90*$BI104)/Assumptions!$B$7</f>
        <v>2.8738621066696663</v>
      </c>
      <c r="AS104" s="171">
        <f>('General Liability'!CB$90*$BI104)/Assumptions!$B$7</f>
        <v>2.8738621066696663</v>
      </c>
      <c r="AT104" s="171">
        <f>('General Liability'!CC$90*$BI104)/Assumptions!$B$7</f>
        <v>2.8738621066696663</v>
      </c>
      <c r="AU104" s="171">
        <f>('General Liability'!CD$90*$BI104)/Assumptions!$B$7</f>
        <v>2.9600779698697557</v>
      </c>
      <c r="AV104" s="171">
        <f>('General Liability'!CE$90*$BI104)/Assumptions!$B$7</f>
        <v>2.9600779698697557</v>
      </c>
      <c r="AW104" s="171">
        <f>('General Liability'!CF$90*$BI104)/Assumptions!$B$7</f>
        <v>2.9600779698697557</v>
      </c>
      <c r="AX104" s="171">
        <f>('General Liability'!CG$90*$BI104)/Assumptions!$B$7</f>
        <v>2.9600779698697557</v>
      </c>
      <c r="AY104" s="171">
        <f>('General Liability'!CH$90*$BI104)/Assumptions!$B$7</f>
        <v>2.9600779698697557</v>
      </c>
      <c r="AZ104" s="171">
        <f>('General Liability'!CI$90*$BI104)/Assumptions!$B$7</f>
        <v>2.9600779698697557</v>
      </c>
      <c r="BA104" s="171">
        <f>('General Liability'!CJ$90*$BI104)/Assumptions!$B$7</f>
        <v>2.9600779698697557</v>
      </c>
      <c r="BB104" s="171">
        <f>('General Liability'!CK$90*$BI104)/Assumptions!$B$7</f>
        <v>2.9600779698697557</v>
      </c>
      <c r="BC104" s="171">
        <f>('General Liability'!CL$90*$BI104)/Assumptions!$B$7</f>
        <v>2.9600779698697557</v>
      </c>
      <c r="BD104" s="171">
        <f>('General Liability'!CM$90*$BI104)/Assumptions!$B$7</f>
        <v>2.9600779698697557</v>
      </c>
      <c r="BE104" s="171">
        <f>('General Liability'!CN$90*$BI104)/Assumptions!$B$7</f>
        <v>2.9600779698697557</v>
      </c>
      <c r="BF104" s="171">
        <f>('General Liability'!CO$90*$BI104)/Assumptions!$B$7</f>
        <v>2.9600779698697557</v>
      </c>
      <c r="BG104" s="171">
        <f>('General Liability'!CP$90*$BI104)/Assumptions!$B$7</f>
        <v>3.0488803089658494</v>
      </c>
      <c r="BI104" s="174">
        <f>SUMIF(Revenue!$P:$P,'GL - Import (CA)'!$F104,Revenue!$F:$F)</f>
        <v>1.3570788975180855E-4</v>
      </c>
    </row>
    <row r="105" spans="1:61" s="173" customFormat="1" ht="12.75" customHeight="1">
      <c r="A105" s="179" t="s">
        <v>472</v>
      </c>
      <c r="B105" s="179"/>
      <c r="C105" s="170" t="str" cm="1">
        <f t="array" ref="C105">IFERROR(INDEX('Legal Entity'!B:B,MATCH('GL - Import (CA)'!F105,'Legal Entity'!A:A,0),0),0)</f>
        <v>1310 - Corix Utilities Inc.</v>
      </c>
      <c r="D105" s="170" t="str" cm="1">
        <f t="array" ref="D105">IFERROR(INDEX('Legal Entity'!C:C,MATCH(F105,'Legal Entity'!A:A,0),0),0)</f>
        <v>CA</v>
      </c>
      <c r="E105" s="170" t="s">
        <v>631</v>
      </c>
      <c r="F105" s="170" t="s">
        <v>118</v>
      </c>
      <c r="G105" s="170"/>
      <c r="H105" s="171">
        <f>('General Liability'!AQ$90*$BI105)/Assumptions!$B$7</f>
        <v>1.7772920448997478</v>
      </c>
      <c r="I105" s="171">
        <f>('General Liability'!AR$90*$BI105)/Assumptions!$B$7</f>
        <v>1.7772920448997478</v>
      </c>
      <c r="J105" s="171">
        <f>('General Liability'!AS$90*$BI105)/Assumptions!$B$7</f>
        <v>1.7772920448997478</v>
      </c>
      <c r="K105" s="171">
        <f>('General Liability'!AT$90*$BI105)/Assumptions!$B$7</f>
        <v>2.0802601373036578</v>
      </c>
      <c r="L105" s="171">
        <f>('General Liability'!AU$90*$BI105)/Assumptions!$B$7</f>
        <v>2.0802601373036578</v>
      </c>
      <c r="M105" s="171">
        <f>('General Liability'!AV$90*$BI105)/Assumptions!$B$7</f>
        <v>2.0802601373036578</v>
      </c>
      <c r="N105" s="171">
        <f>('General Liability'!AW$90*$BI105)/Assumptions!$B$7</f>
        <v>2.0802601373036578</v>
      </c>
      <c r="O105" s="171">
        <f>('General Liability'!AX$90*$BI105)/Assumptions!$B$7</f>
        <v>2.0802601373036578</v>
      </c>
      <c r="P105" s="171">
        <f>('General Liability'!AY$90*$BI105)/Assumptions!$B$7</f>
        <v>2.0802601373036578</v>
      </c>
      <c r="Q105" s="171">
        <f>('General Liability'!AZ$90*$BI105)/Assumptions!$B$7</f>
        <v>2.0802601373036578</v>
      </c>
      <c r="R105" s="171">
        <f>('General Liability'!BA$90*$BI105)/Assumptions!$B$7</f>
        <v>2.0802601373036578</v>
      </c>
      <c r="S105" s="171">
        <f>('General Liability'!BB$90*$BI105)/Assumptions!$B$7</f>
        <v>2.0802601373036578</v>
      </c>
      <c r="T105" s="171">
        <f>('General Liability'!BC$90*$BI105)/Assumptions!$B$7</f>
        <v>2.0802601373036578</v>
      </c>
      <c r="U105" s="171">
        <f>('General Liability'!BD$90*$BI105)/Assumptions!$B$7</f>
        <v>2.0802601373036578</v>
      </c>
      <c r="V105" s="171">
        <f>('General Liability'!BE$90*$BI105)/Assumptions!$B$7</f>
        <v>2.0802601373036578</v>
      </c>
      <c r="W105" s="171">
        <f>('General Liability'!BF$90*$BI105)/Assumptions!$B$7</f>
        <v>2.2362796476014322</v>
      </c>
      <c r="X105" s="171">
        <f>('General Liability'!BG$90*$BI105)/Assumptions!$B$7</f>
        <v>2.2362796476014322</v>
      </c>
      <c r="Y105" s="171">
        <f>('General Liability'!BH$90*$BI105)/Assumptions!$B$7</f>
        <v>2.2362796476014322</v>
      </c>
      <c r="Z105" s="171">
        <f>('General Liability'!BI$90*$BI105)/Assumptions!$B$7</f>
        <v>2.2362796476014322</v>
      </c>
      <c r="AA105" s="171">
        <f>('General Liability'!BJ$90*$BI105)/Assumptions!$B$7</f>
        <v>2.2362796476014322</v>
      </c>
      <c r="AB105" s="171">
        <f>('General Liability'!BK$90*$BI105)/Assumptions!$B$7</f>
        <v>2.2362796476014322</v>
      </c>
      <c r="AC105" s="171">
        <f>('General Liability'!BL$90*$BI105)/Assumptions!$B$7</f>
        <v>2.2362796476014322</v>
      </c>
      <c r="AD105" s="171">
        <f>('General Liability'!BM$90*$BI105)/Assumptions!$B$7</f>
        <v>2.2362796476014322</v>
      </c>
      <c r="AE105" s="171">
        <f>('General Liability'!BN$90*$BI105)/Assumptions!$B$7</f>
        <v>2.2362796476014322</v>
      </c>
      <c r="AF105" s="171">
        <f>('General Liability'!BO$90*$BI105)/Assumptions!$B$7</f>
        <v>2.2362796476014322</v>
      </c>
      <c r="AG105" s="171">
        <f>('General Liability'!BP$90*$BI105)/Assumptions!$B$7</f>
        <v>2.2362796476014322</v>
      </c>
      <c r="AH105" s="171">
        <f>('General Liability'!BQ$90*$BI105)/Assumptions!$B$7</f>
        <v>2.2362796476014322</v>
      </c>
      <c r="AI105" s="171">
        <f>('General Liability'!BR$90*$BI105)/Assumptions!$B$7</f>
        <v>2.404000621171539</v>
      </c>
      <c r="AJ105" s="171">
        <f>('General Liability'!BS$90*$BI105)/Assumptions!$B$7</f>
        <v>2.404000621171539</v>
      </c>
      <c r="AK105" s="171">
        <f>('General Liability'!BT$90*$BI105)/Assumptions!$B$7</f>
        <v>2.404000621171539</v>
      </c>
      <c r="AL105" s="171">
        <f>('General Liability'!BU$90*$BI105)/Assumptions!$B$7</f>
        <v>2.404000621171539</v>
      </c>
      <c r="AM105" s="171">
        <f>('General Liability'!BV$90*$BI105)/Assumptions!$B$7</f>
        <v>2.404000621171539</v>
      </c>
      <c r="AN105" s="171">
        <f>('General Liability'!BW$90*$BI105)/Assumptions!$B$7</f>
        <v>2.404000621171539</v>
      </c>
      <c r="AO105" s="171">
        <f>('General Liability'!BX$90*$BI105)/Assumptions!$B$7</f>
        <v>2.404000621171539</v>
      </c>
      <c r="AP105" s="171">
        <f>('General Liability'!BY$90*$BI105)/Assumptions!$B$7</f>
        <v>2.404000621171539</v>
      </c>
      <c r="AQ105" s="171">
        <f>('General Liability'!BZ$90*$BI105)/Assumptions!$B$7</f>
        <v>2.404000621171539</v>
      </c>
      <c r="AR105" s="171">
        <f>('General Liability'!CA$90*$BI105)/Assumptions!$B$7</f>
        <v>2.404000621171539</v>
      </c>
      <c r="AS105" s="171">
        <f>('General Liability'!CB$90*$BI105)/Assumptions!$B$7</f>
        <v>2.404000621171539</v>
      </c>
      <c r="AT105" s="171">
        <f>('General Liability'!CC$90*$BI105)/Assumptions!$B$7</f>
        <v>2.404000621171539</v>
      </c>
      <c r="AU105" s="171">
        <f>('General Liability'!CD$90*$BI105)/Assumptions!$B$7</f>
        <v>2.4761206398066853</v>
      </c>
      <c r="AV105" s="171">
        <f>('General Liability'!CE$90*$BI105)/Assumptions!$B$7</f>
        <v>2.4761206398066853</v>
      </c>
      <c r="AW105" s="171">
        <f>('General Liability'!CF$90*$BI105)/Assumptions!$B$7</f>
        <v>2.4761206398066853</v>
      </c>
      <c r="AX105" s="171">
        <f>('General Liability'!CG$90*$BI105)/Assumptions!$B$7</f>
        <v>2.4761206398066853</v>
      </c>
      <c r="AY105" s="171">
        <f>('General Liability'!CH$90*$BI105)/Assumptions!$B$7</f>
        <v>2.4761206398066853</v>
      </c>
      <c r="AZ105" s="171">
        <f>('General Liability'!CI$90*$BI105)/Assumptions!$B$7</f>
        <v>2.4761206398066853</v>
      </c>
      <c r="BA105" s="171">
        <f>('General Liability'!CJ$90*$BI105)/Assumptions!$B$7</f>
        <v>2.4761206398066853</v>
      </c>
      <c r="BB105" s="171">
        <f>('General Liability'!CK$90*$BI105)/Assumptions!$B$7</f>
        <v>2.4761206398066853</v>
      </c>
      <c r="BC105" s="171">
        <f>('General Liability'!CL$90*$BI105)/Assumptions!$B$7</f>
        <v>2.4761206398066853</v>
      </c>
      <c r="BD105" s="171">
        <f>('General Liability'!CM$90*$BI105)/Assumptions!$B$7</f>
        <v>2.4761206398066853</v>
      </c>
      <c r="BE105" s="171">
        <f>('General Liability'!CN$90*$BI105)/Assumptions!$B$7</f>
        <v>2.4761206398066853</v>
      </c>
      <c r="BF105" s="171">
        <f>('General Liability'!CO$90*$BI105)/Assumptions!$B$7</f>
        <v>2.4761206398066853</v>
      </c>
      <c r="BG105" s="171">
        <f>('General Liability'!CP$90*$BI105)/Assumptions!$B$7</f>
        <v>2.550404259000886</v>
      </c>
      <c r="BI105" s="174">
        <f>SUMIF(Revenue!$P:$P,'GL - Import (CA)'!$F105,Revenue!$F:$F)</f>
        <v>1.1352035663231149E-4</v>
      </c>
    </row>
    <row r="106" spans="1:61" s="173" customFormat="1" ht="12.75" customHeight="1">
      <c r="A106" s="179" t="s">
        <v>472</v>
      </c>
      <c r="B106" s="179"/>
      <c r="C106" s="170" t="str" cm="1">
        <f t="array" ref="C106">IFERROR(INDEX('Legal Entity'!B:B,MATCH('GL - Import (CA)'!F106,'Legal Entity'!A:A,0),0),0)</f>
        <v>1310 - Corix Utilities Inc.</v>
      </c>
      <c r="D106" s="170" t="str" cm="1">
        <f t="array" ref="D106">IFERROR(INDEX('Legal Entity'!C:C,MATCH(F106,'Legal Entity'!A:A,0),0),0)</f>
        <v>CA</v>
      </c>
      <c r="E106" s="170" t="s">
        <v>631</v>
      </c>
      <c r="F106" s="170" t="s">
        <v>115</v>
      </c>
      <c r="G106" s="170"/>
      <c r="H106" s="171">
        <f>('General Liability'!AQ$90*$BI106)/Assumptions!$B$7</f>
        <v>3.6583332925487029</v>
      </c>
      <c r="I106" s="171">
        <f>('General Liability'!AR$90*$BI106)/Assumptions!$B$7</f>
        <v>3.6583332925487029</v>
      </c>
      <c r="J106" s="171">
        <f>('General Liability'!AS$90*$BI106)/Assumptions!$B$7</f>
        <v>3.6583332925487029</v>
      </c>
      <c r="K106" s="171">
        <f>('General Liability'!AT$90*$BI106)/Assumptions!$B$7</f>
        <v>4.2819552021846699</v>
      </c>
      <c r="L106" s="171">
        <f>('General Liability'!AU$90*$BI106)/Assumptions!$B$7</f>
        <v>4.2819552021846699</v>
      </c>
      <c r="M106" s="171">
        <f>('General Liability'!AV$90*$BI106)/Assumptions!$B$7</f>
        <v>4.2819552021846699</v>
      </c>
      <c r="N106" s="171">
        <f>('General Liability'!AW$90*$BI106)/Assumptions!$B$7</f>
        <v>4.2819552021846699</v>
      </c>
      <c r="O106" s="171">
        <f>('General Liability'!AX$90*$BI106)/Assumptions!$B$7</f>
        <v>4.2819552021846699</v>
      </c>
      <c r="P106" s="171">
        <f>('General Liability'!AY$90*$BI106)/Assumptions!$B$7</f>
        <v>4.2819552021846699</v>
      </c>
      <c r="Q106" s="171">
        <f>('General Liability'!AZ$90*$BI106)/Assumptions!$B$7</f>
        <v>4.2819552021846699</v>
      </c>
      <c r="R106" s="171">
        <f>('General Liability'!BA$90*$BI106)/Assumptions!$B$7</f>
        <v>4.2819552021846699</v>
      </c>
      <c r="S106" s="171">
        <f>('General Liability'!BB$90*$BI106)/Assumptions!$B$7</f>
        <v>4.2819552021846699</v>
      </c>
      <c r="T106" s="171">
        <f>('General Liability'!BC$90*$BI106)/Assumptions!$B$7</f>
        <v>4.2819552021846699</v>
      </c>
      <c r="U106" s="171">
        <f>('General Liability'!BD$90*$BI106)/Assumptions!$B$7</f>
        <v>4.2819552021846699</v>
      </c>
      <c r="V106" s="171">
        <f>('General Liability'!BE$90*$BI106)/Assumptions!$B$7</f>
        <v>4.2819552021846699</v>
      </c>
      <c r="W106" s="171">
        <f>('General Liability'!BF$90*$BI106)/Assumptions!$B$7</f>
        <v>4.6031018423485213</v>
      </c>
      <c r="X106" s="171">
        <f>('General Liability'!BG$90*$BI106)/Assumptions!$B$7</f>
        <v>4.6031018423485213</v>
      </c>
      <c r="Y106" s="171">
        <f>('General Liability'!BH$90*$BI106)/Assumptions!$B$7</f>
        <v>4.6031018423485213</v>
      </c>
      <c r="Z106" s="171">
        <f>('General Liability'!BI$90*$BI106)/Assumptions!$B$7</f>
        <v>4.6031018423485213</v>
      </c>
      <c r="AA106" s="171">
        <f>('General Liability'!BJ$90*$BI106)/Assumptions!$B$7</f>
        <v>4.6031018423485213</v>
      </c>
      <c r="AB106" s="171">
        <f>('General Liability'!BK$90*$BI106)/Assumptions!$B$7</f>
        <v>4.6031018423485213</v>
      </c>
      <c r="AC106" s="171">
        <f>('General Liability'!BL$90*$BI106)/Assumptions!$B$7</f>
        <v>4.6031018423485213</v>
      </c>
      <c r="AD106" s="171">
        <f>('General Liability'!BM$90*$BI106)/Assumptions!$B$7</f>
        <v>4.6031018423485213</v>
      </c>
      <c r="AE106" s="171">
        <f>('General Liability'!BN$90*$BI106)/Assumptions!$B$7</f>
        <v>4.6031018423485213</v>
      </c>
      <c r="AF106" s="171">
        <f>('General Liability'!BO$90*$BI106)/Assumptions!$B$7</f>
        <v>4.6031018423485213</v>
      </c>
      <c r="AG106" s="171">
        <f>('General Liability'!BP$90*$BI106)/Assumptions!$B$7</f>
        <v>4.6031018423485213</v>
      </c>
      <c r="AH106" s="171">
        <f>('General Liability'!BQ$90*$BI106)/Assumptions!$B$7</f>
        <v>4.6031018423485213</v>
      </c>
      <c r="AI106" s="171">
        <f>('General Liability'!BR$90*$BI106)/Assumptions!$B$7</f>
        <v>4.9483344805246592</v>
      </c>
      <c r="AJ106" s="171">
        <f>('General Liability'!BS$90*$BI106)/Assumptions!$B$7</f>
        <v>4.9483344805246592</v>
      </c>
      <c r="AK106" s="171">
        <f>('General Liability'!BT$90*$BI106)/Assumptions!$B$7</f>
        <v>4.9483344805246592</v>
      </c>
      <c r="AL106" s="171">
        <f>('General Liability'!BU$90*$BI106)/Assumptions!$B$7</f>
        <v>4.9483344805246592</v>
      </c>
      <c r="AM106" s="171">
        <f>('General Liability'!BV$90*$BI106)/Assumptions!$B$7</f>
        <v>4.9483344805246592</v>
      </c>
      <c r="AN106" s="171">
        <f>('General Liability'!BW$90*$BI106)/Assumptions!$B$7</f>
        <v>4.9483344805246592</v>
      </c>
      <c r="AO106" s="171">
        <f>('General Liability'!BX$90*$BI106)/Assumptions!$B$7</f>
        <v>4.9483344805246592</v>
      </c>
      <c r="AP106" s="171">
        <f>('General Liability'!BY$90*$BI106)/Assumptions!$B$7</f>
        <v>4.9483344805246592</v>
      </c>
      <c r="AQ106" s="171">
        <f>('General Liability'!BZ$90*$BI106)/Assumptions!$B$7</f>
        <v>4.9483344805246592</v>
      </c>
      <c r="AR106" s="171">
        <f>('General Liability'!CA$90*$BI106)/Assumptions!$B$7</f>
        <v>4.9483344805246592</v>
      </c>
      <c r="AS106" s="171">
        <f>('General Liability'!CB$90*$BI106)/Assumptions!$B$7</f>
        <v>4.9483344805246592</v>
      </c>
      <c r="AT106" s="171">
        <f>('General Liability'!CC$90*$BI106)/Assumptions!$B$7</f>
        <v>4.9483344805246592</v>
      </c>
      <c r="AU106" s="171">
        <f>('General Liability'!CD$90*$BI106)/Assumptions!$B$7</f>
        <v>5.0967845149404001</v>
      </c>
      <c r="AV106" s="171">
        <f>('General Liability'!CE$90*$BI106)/Assumptions!$B$7</f>
        <v>5.0967845149404001</v>
      </c>
      <c r="AW106" s="171">
        <f>('General Liability'!CF$90*$BI106)/Assumptions!$B$7</f>
        <v>5.0967845149404001</v>
      </c>
      <c r="AX106" s="171">
        <f>('General Liability'!CG$90*$BI106)/Assumptions!$B$7</f>
        <v>5.0967845149404001</v>
      </c>
      <c r="AY106" s="171">
        <f>('General Liability'!CH$90*$BI106)/Assumptions!$B$7</f>
        <v>5.0967845149404001</v>
      </c>
      <c r="AZ106" s="171">
        <f>('General Liability'!CI$90*$BI106)/Assumptions!$B$7</f>
        <v>5.0967845149404001</v>
      </c>
      <c r="BA106" s="171">
        <f>('General Liability'!CJ$90*$BI106)/Assumptions!$B$7</f>
        <v>5.0967845149404001</v>
      </c>
      <c r="BB106" s="171">
        <f>('General Liability'!CK$90*$BI106)/Assumptions!$B$7</f>
        <v>5.0967845149404001</v>
      </c>
      <c r="BC106" s="171">
        <f>('General Liability'!CL$90*$BI106)/Assumptions!$B$7</f>
        <v>5.0967845149404001</v>
      </c>
      <c r="BD106" s="171">
        <f>('General Liability'!CM$90*$BI106)/Assumptions!$B$7</f>
        <v>5.0967845149404001</v>
      </c>
      <c r="BE106" s="171">
        <f>('General Liability'!CN$90*$BI106)/Assumptions!$B$7</f>
        <v>5.0967845149404001</v>
      </c>
      <c r="BF106" s="171">
        <f>('General Liability'!CO$90*$BI106)/Assumptions!$B$7</f>
        <v>5.0967845149404001</v>
      </c>
      <c r="BG106" s="171">
        <f>('General Liability'!CP$90*$BI106)/Assumptions!$B$7</f>
        <v>5.2496880503886114</v>
      </c>
      <c r="BI106" s="174">
        <f>SUMIF(Revenue!$P:$P,'GL - Import (CA)'!$F106,Revenue!$F:$F)</f>
        <v>2.3366745000730183E-4</v>
      </c>
    </row>
    <row r="107" spans="1:61" s="173" customFormat="1" ht="12.75" customHeight="1">
      <c r="A107" s="179" t="s">
        <v>472</v>
      </c>
      <c r="B107" s="179"/>
      <c r="C107" s="170" t="str" cm="1">
        <f t="array" ref="C107">IFERROR(INDEX('Legal Entity'!B:B,MATCH('GL - Import (CA)'!F107,'Legal Entity'!A:A,0),0),0)</f>
        <v>1310 - Corix Utilities Inc.</v>
      </c>
      <c r="D107" s="170" t="str" cm="1">
        <f t="array" ref="D107">IFERROR(INDEX('Legal Entity'!C:C,MATCH(F107,'Legal Entity'!A:A,0),0),0)</f>
        <v>CA</v>
      </c>
      <c r="E107" s="170" t="s">
        <v>631</v>
      </c>
      <c r="F107" s="170" t="s">
        <v>126</v>
      </c>
      <c r="G107" s="170"/>
      <c r="H107" s="171">
        <f>('General Liability'!AQ$90*$BI107)/Assumptions!$B$7</f>
        <v>24.016633756472011</v>
      </c>
      <c r="I107" s="171">
        <f>('General Liability'!AR$90*$BI107)/Assumptions!$B$7</f>
        <v>24.016633756472011</v>
      </c>
      <c r="J107" s="171">
        <f>('General Liability'!AS$90*$BI107)/Assumptions!$B$7</f>
        <v>24.016633756472011</v>
      </c>
      <c r="K107" s="171">
        <f>('General Liability'!AT$90*$BI107)/Assumptions!$B$7</f>
        <v>28.110656309513992</v>
      </c>
      <c r="L107" s="171">
        <f>('General Liability'!AU$90*$BI107)/Assumptions!$B$7</f>
        <v>28.110656309513992</v>
      </c>
      <c r="M107" s="171">
        <f>('General Liability'!AV$90*$BI107)/Assumptions!$B$7</f>
        <v>28.110656309513992</v>
      </c>
      <c r="N107" s="171">
        <f>('General Liability'!AW$90*$BI107)/Assumptions!$B$7</f>
        <v>28.110656309513992</v>
      </c>
      <c r="O107" s="171">
        <f>('General Liability'!AX$90*$BI107)/Assumptions!$B$7</f>
        <v>28.110656309513992</v>
      </c>
      <c r="P107" s="171">
        <f>('General Liability'!AY$90*$BI107)/Assumptions!$B$7</f>
        <v>28.110656309513992</v>
      </c>
      <c r="Q107" s="171">
        <f>('General Liability'!AZ$90*$BI107)/Assumptions!$B$7</f>
        <v>28.110656309513992</v>
      </c>
      <c r="R107" s="171">
        <f>('General Liability'!BA$90*$BI107)/Assumptions!$B$7</f>
        <v>28.110656309513992</v>
      </c>
      <c r="S107" s="171">
        <f>('General Liability'!BB$90*$BI107)/Assumptions!$B$7</f>
        <v>28.110656309513992</v>
      </c>
      <c r="T107" s="171">
        <f>('General Liability'!BC$90*$BI107)/Assumptions!$B$7</f>
        <v>28.110656309513992</v>
      </c>
      <c r="U107" s="171">
        <f>('General Liability'!BD$90*$BI107)/Assumptions!$B$7</f>
        <v>28.110656309513992</v>
      </c>
      <c r="V107" s="171">
        <f>('General Liability'!BE$90*$BI107)/Assumptions!$B$7</f>
        <v>28.110656309513992</v>
      </c>
      <c r="W107" s="171">
        <f>('General Liability'!BF$90*$BI107)/Assumptions!$B$7</f>
        <v>30.218955532727545</v>
      </c>
      <c r="X107" s="171">
        <f>('General Liability'!BG$90*$BI107)/Assumptions!$B$7</f>
        <v>30.218955532727545</v>
      </c>
      <c r="Y107" s="171">
        <f>('General Liability'!BH$90*$BI107)/Assumptions!$B$7</f>
        <v>30.218955532727545</v>
      </c>
      <c r="Z107" s="171">
        <f>('General Liability'!BI$90*$BI107)/Assumptions!$B$7</f>
        <v>30.218955532727545</v>
      </c>
      <c r="AA107" s="171">
        <f>('General Liability'!BJ$90*$BI107)/Assumptions!$B$7</f>
        <v>30.218955532727545</v>
      </c>
      <c r="AB107" s="171">
        <f>('General Liability'!BK$90*$BI107)/Assumptions!$B$7</f>
        <v>30.218955532727545</v>
      </c>
      <c r="AC107" s="171">
        <f>('General Liability'!BL$90*$BI107)/Assumptions!$B$7</f>
        <v>30.218955532727545</v>
      </c>
      <c r="AD107" s="171">
        <f>('General Liability'!BM$90*$BI107)/Assumptions!$B$7</f>
        <v>30.218955532727545</v>
      </c>
      <c r="AE107" s="171">
        <f>('General Liability'!BN$90*$BI107)/Assumptions!$B$7</f>
        <v>30.218955532727545</v>
      </c>
      <c r="AF107" s="171">
        <f>('General Liability'!BO$90*$BI107)/Assumptions!$B$7</f>
        <v>30.218955532727545</v>
      </c>
      <c r="AG107" s="171">
        <f>('General Liability'!BP$90*$BI107)/Assumptions!$B$7</f>
        <v>30.218955532727545</v>
      </c>
      <c r="AH107" s="171">
        <f>('General Liability'!BQ$90*$BI107)/Assumptions!$B$7</f>
        <v>30.218955532727545</v>
      </c>
      <c r="AI107" s="171">
        <f>('General Liability'!BR$90*$BI107)/Assumptions!$B$7</f>
        <v>32.485377197682105</v>
      </c>
      <c r="AJ107" s="171">
        <f>('General Liability'!BS$90*$BI107)/Assumptions!$B$7</f>
        <v>32.485377197682105</v>
      </c>
      <c r="AK107" s="171">
        <f>('General Liability'!BT$90*$BI107)/Assumptions!$B$7</f>
        <v>32.485377197682105</v>
      </c>
      <c r="AL107" s="171">
        <f>('General Liability'!BU$90*$BI107)/Assumptions!$B$7</f>
        <v>32.485377197682105</v>
      </c>
      <c r="AM107" s="171">
        <f>('General Liability'!BV$90*$BI107)/Assumptions!$B$7</f>
        <v>32.485377197682105</v>
      </c>
      <c r="AN107" s="171">
        <f>('General Liability'!BW$90*$BI107)/Assumptions!$B$7</f>
        <v>32.485377197682105</v>
      </c>
      <c r="AO107" s="171">
        <f>('General Liability'!BX$90*$BI107)/Assumptions!$B$7</f>
        <v>32.485377197682105</v>
      </c>
      <c r="AP107" s="171">
        <f>('General Liability'!BY$90*$BI107)/Assumptions!$B$7</f>
        <v>32.485377197682105</v>
      </c>
      <c r="AQ107" s="171">
        <f>('General Liability'!BZ$90*$BI107)/Assumptions!$B$7</f>
        <v>32.485377197682105</v>
      </c>
      <c r="AR107" s="171">
        <f>('General Liability'!CA$90*$BI107)/Assumptions!$B$7</f>
        <v>32.485377197682105</v>
      </c>
      <c r="AS107" s="171">
        <f>('General Liability'!CB$90*$BI107)/Assumptions!$B$7</f>
        <v>32.485377197682105</v>
      </c>
      <c r="AT107" s="171">
        <f>('General Liability'!CC$90*$BI107)/Assumptions!$B$7</f>
        <v>32.485377197682105</v>
      </c>
      <c r="AU107" s="171">
        <f>('General Liability'!CD$90*$BI107)/Assumptions!$B$7</f>
        <v>33.45993851361257</v>
      </c>
      <c r="AV107" s="171">
        <f>('General Liability'!CE$90*$BI107)/Assumptions!$B$7</f>
        <v>33.45993851361257</v>
      </c>
      <c r="AW107" s="171">
        <f>('General Liability'!CF$90*$BI107)/Assumptions!$B$7</f>
        <v>33.45993851361257</v>
      </c>
      <c r="AX107" s="171">
        <f>('General Liability'!CG$90*$BI107)/Assumptions!$B$7</f>
        <v>33.45993851361257</v>
      </c>
      <c r="AY107" s="171">
        <f>('General Liability'!CH$90*$BI107)/Assumptions!$B$7</f>
        <v>33.45993851361257</v>
      </c>
      <c r="AZ107" s="171">
        <f>('General Liability'!CI$90*$BI107)/Assumptions!$B$7</f>
        <v>33.45993851361257</v>
      </c>
      <c r="BA107" s="171">
        <f>('General Liability'!CJ$90*$BI107)/Assumptions!$B$7</f>
        <v>33.45993851361257</v>
      </c>
      <c r="BB107" s="171">
        <f>('General Liability'!CK$90*$BI107)/Assumptions!$B$7</f>
        <v>33.45993851361257</v>
      </c>
      <c r="BC107" s="171">
        <f>('General Liability'!CL$90*$BI107)/Assumptions!$B$7</f>
        <v>33.45993851361257</v>
      </c>
      <c r="BD107" s="171">
        <f>('General Liability'!CM$90*$BI107)/Assumptions!$B$7</f>
        <v>33.45993851361257</v>
      </c>
      <c r="BE107" s="171">
        <f>('General Liability'!CN$90*$BI107)/Assumptions!$B$7</f>
        <v>33.45993851361257</v>
      </c>
      <c r="BF107" s="171">
        <f>('General Liability'!CO$90*$BI107)/Assumptions!$B$7</f>
        <v>33.45993851361257</v>
      </c>
      <c r="BG107" s="171">
        <f>('General Liability'!CP$90*$BI107)/Assumptions!$B$7</f>
        <v>34.463736669020953</v>
      </c>
      <c r="BI107" s="174">
        <f>SUMIF(Revenue!$P:$P,'GL - Import (CA)'!$F107,Revenue!$F:$F)</f>
        <v>1.5340060948149357E-3</v>
      </c>
    </row>
    <row r="108" spans="1:61" s="173" customFormat="1" ht="12.75" customHeight="1">
      <c r="A108" s="179" t="s">
        <v>472</v>
      </c>
      <c r="B108" s="179"/>
      <c r="C108" s="170" t="str" cm="1">
        <f t="array" ref="C108">IFERROR(INDEX('Legal Entity'!B:B,MATCH('GL - Import (CA)'!F108,'Legal Entity'!A:A,0),0),0)</f>
        <v>1310 - Corix Utilities Inc.</v>
      </c>
      <c r="D108" s="170" t="str" cm="1">
        <f t="array" ref="D108">IFERROR(INDEX('Legal Entity'!C:C,MATCH(F108,'Legal Entity'!A:A,0),0),0)</f>
        <v>CA</v>
      </c>
      <c r="E108" s="170" t="s">
        <v>631</v>
      </c>
      <c r="F108" s="170" t="s">
        <v>120</v>
      </c>
      <c r="G108" s="170"/>
      <c r="H108" s="171">
        <f>('General Liability'!AQ$90*$BI108)/Assumptions!$B$7</f>
        <v>12.1521857388621</v>
      </c>
      <c r="I108" s="171">
        <f>('General Liability'!AR$90*$BI108)/Assumptions!$B$7</f>
        <v>12.1521857388621</v>
      </c>
      <c r="J108" s="171">
        <f>('General Liability'!AS$90*$BI108)/Assumptions!$B$7</f>
        <v>12.1521857388621</v>
      </c>
      <c r="K108" s="171">
        <f>('General Liability'!AT$90*$BI108)/Assumptions!$B$7</f>
        <v>14.22372178292779</v>
      </c>
      <c r="L108" s="171">
        <f>('General Liability'!AU$90*$BI108)/Assumptions!$B$7</f>
        <v>14.22372178292779</v>
      </c>
      <c r="M108" s="171">
        <f>('General Liability'!AV$90*$BI108)/Assumptions!$B$7</f>
        <v>14.22372178292779</v>
      </c>
      <c r="N108" s="171">
        <f>('General Liability'!AW$90*$BI108)/Assumptions!$B$7</f>
        <v>14.22372178292779</v>
      </c>
      <c r="O108" s="171">
        <f>('General Liability'!AX$90*$BI108)/Assumptions!$B$7</f>
        <v>14.22372178292779</v>
      </c>
      <c r="P108" s="171">
        <f>('General Liability'!AY$90*$BI108)/Assumptions!$B$7</f>
        <v>14.22372178292779</v>
      </c>
      <c r="Q108" s="171">
        <f>('General Liability'!AZ$90*$BI108)/Assumptions!$B$7</f>
        <v>14.22372178292779</v>
      </c>
      <c r="R108" s="171">
        <f>('General Liability'!BA$90*$BI108)/Assumptions!$B$7</f>
        <v>14.22372178292779</v>
      </c>
      <c r="S108" s="171">
        <f>('General Liability'!BB$90*$BI108)/Assumptions!$B$7</f>
        <v>14.22372178292779</v>
      </c>
      <c r="T108" s="171">
        <f>('General Liability'!BC$90*$BI108)/Assumptions!$B$7</f>
        <v>14.22372178292779</v>
      </c>
      <c r="U108" s="171">
        <f>('General Liability'!BD$90*$BI108)/Assumptions!$B$7</f>
        <v>14.22372178292779</v>
      </c>
      <c r="V108" s="171">
        <f>('General Liability'!BE$90*$BI108)/Assumptions!$B$7</f>
        <v>14.22372178292779</v>
      </c>
      <c r="W108" s="171">
        <f>('General Liability'!BF$90*$BI108)/Assumptions!$B$7</f>
        <v>15.290500916647375</v>
      </c>
      <c r="X108" s="171">
        <f>('General Liability'!BG$90*$BI108)/Assumptions!$B$7</f>
        <v>15.290500916647375</v>
      </c>
      <c r="Y108" s="171">
        <f>('General Liability'!BH$90*$BI108)/Assumptions!$B$7</f>
        <v>15.290500916647375</v>
      </c>
      <c r="Z108" s="171">
        <f>('General Liability'!BI$90*$BI108)/Assumptions!$B$7</f>
        <v>15.290500916647375</v>
      </c>
      <c r="AA108" s="171">
        <f>('General Liability'!BJ$90*$BI108)/Assumptions!$B$7</f>
        <v>15.290500916647375</v>
      </c>
      <c r="AB108" s="171">
        <f>('General Liability'!BK$90*$BI108)/Assumptions!$B$7</f>
        <v>15.290500916647375</v>
      </c>
      <c r="AC108" s="171">
        <f>('General Liability'!BL$90*$BI108)/Assumptions!$B$7</f>
        <v>15.290500916647375</v>
      </c>
      <c r="AD108" s="171">
        <f>('General Liability'!BM$90*$BI108)/Assumptions!$B$7</f>
        <v>15.290500916647375</v>
      </c>
      <c r="AE108" s="171">
        <f>('General Liability'!BN$90*$BI108)/Assumptions!$B$7</f>
        <v>15.290500916647375</v>
      </c>
      <c r="AF108" s="171">
        <f>('General Liability'!BO$90*$BI108)/Assumptions!$B$7</f>
        <v>15.290500916647375</v>
      </c>
      <c r="AG108" s="171">
        <f>('General Liability'!BP$90*$BI108)/Assumptions!$B$7</f>
        <v>15.290500916647375</v>
      </c>
      <c r="AH108" s="171">
        <f>('General Liability'!BQ$90*$BI108)/Assumptions!$B$7</f>
        <v>15.290500916647375</v>
      </c>
      <c r="AI108" s="171">
        <f>('General Liability'!BR$90*$BI108)/Assumptions!$B$7</f>
        <v>16.437288485395928</v>
      </c>
      <c r="AJ108" s="171">
        <f>('General Liability'!BS$90*$BI108)/Assumptions!$B$7</f>
        <v>16.437288485395928</v>
      </c>
      <c r="AK108" s="171">
        <f>('General Liability'!BT$90*$BI108)/Assumptions!$B$7</f>
        <v>16.437288485395928</v>
      </c>
      <c r="AL108" s="171">
        <f>('General Liability'!BU$90*$BI108)/Assumptions!$B$7</f>
        <v>16.437288485395928</v>
      </c>
      <c r="AM108" s="171">
        <f>('General Liability'!BV$90*$BI108)/Assumptions!$B$7</f>
        <v>16.437288485395928</v>
      </c>
      <c r="AN108" s="171">
        <f>('General Liability'!BW$90*$BI108)/Assumptions!$B$7</f>
        <v>16.437288485395928</v>
      </c>
      <c r="AO108" s="171">
        <f>('General Liability'!BX$90*$BI108)/Assumptions!$B$7</f>
        <v>16.437288485395928</v>
      </c>
      <c r="AP108" s="171">
        <f>('General Liability'!BY$90*$BI108)/Assumptions!$B$7</f>
        <v>16.437288485395928</v>
      </c>
      <c r="AQ108" s="171">
        <f>('General Liability'!BZ$90*$BI108)/Assumptions!$B$7</f>
        <v>16.437288485395928</v>
      </c>
      <c r="AR108" s="171">
        <f>('General Liability'!CA$90*$BI108)/Assumptions!$B$7</f>
        <v>16.437288485395928</v>
      </c>
      <c r="AS108" s="171">
        <f>('General Liability'!CB$90*$BI108)/Assumptions!$B$7</f>
        <v>16.437288485395928</v>
      </c>
      <c r="AT108" s="171">
        <f>('General Liability'!CC$90*$BI108)/Assumptions!$B$7</f>
        <v>16.437288485395928</v>
      </c>
      <c r="AU108" s="171">
        <f>('General Liability'!CD$90*$BI108)/Assumptions!$B$7</f>
        <v>16.930407139957804</v>
      </c>
      <c r="AV108" s="171">
        <f>('General Liability'!CE$90*$BI108)/Assumptions!$B$7</f>
        <v>16.930407139957804</v>
      </c>
      <c r="AW108" s="171">
        <f>('General Liability'!CF$90*$BI108)/Assumptions!$B$7</f>
        <v>16.930407139957804</v>
      </c>
      <c r="AX108" s="171">
        <f>('General Liability'!CG$90*$BI108)/Assumptions!$B$7</f>
        <v>16.930407139957804</v>
      </c>
      <c r="AY108" s="171">
        <f>('General Liability'!CH$90*$BI108)/Assumptions!$B$7</f>
        <v>16.930407139957804</v>
      </c>
      <c r="AZ108" s="171">
        <f>('General Liability'!CI$90*$BI108)/Assumptions!$B$7</f>
        <v>16.930407139957804</v>
      </c>
      <c r="BA108" s="171">
        <f>('General Liability'!CJ$90*$BI108)/Assumptions!$B$7</f>
        <v>16.930407139957804</v>
      </c>
      <c r="BB108" s="171">
        <f>('General Liability'!CK$90*$BI108)/Assumptions!$B$7</f>
        <v>16.930407139957804</v>
      </c>
      <c r="BC108" s="171">
        <f>('General Liability'!CL$90*$BI108)/Assumptions!$B$7</f>
        <v>16.930407139957804</v>
      </c>
      <c r="BD108" s="171">
        <f>('General Liability'!CM$90*$BI108)/Assumptions!$B$7</f>
        <v>16.930407139957804</v>
      </c>
      <c r="BE108" s="171">
        <f>('General Liability'!CN$90*$BI108)/Assumptions!$B$7</f>
        <v>16.930407139957804</v>
      </c>
      <c r="BF108" s="171">
        <f>('General Liability'!CO$90*$BI108)/Assumptions!$B$7</f>
        <v>16.930407139957804</v>
      </c>
      <c r="BG108" s="171">
        <f>('General Liability'!CP$90*$BI108)/Assumptions!$B$7</f>
        <v>17.43831935415654</v>
      </c>
      <c r="BI108" s="174">
        <f>SUMIF(Revenue!$P:$P,'GL - Import (CA)'!$F108,Revenue!$F:$F)</f>
        <v>7.7619233310388788E-4</v>
      </c>
    </row>
    <row r="109" spans="1:61" s="173" customFormat="1" ht="12.75" customHeight="1">
      <c r="A109" s="179" t="s">
        <v>472</v>
      </c>
      <c r="B109" s="179"/>
      <c r="C109" s="170" t="str" cm="1">
        <f t="array" ref="C109">IFERROR(INDEX('Legal Entity'!B:B,MATCH('GL - Import (CA)'!F109,'Legal Entity'!A:A,0),0),0)</f>
        <v>1310 - Corix Utilities Inc.</v>
      </c>
      <c r="D109" s="170" t="str" cm="1">
        <f t="array" ref="D109">IFERROR(INDEX('Legal Entity'!C:C,MATCH(F109,'Legal Entity'!A:A,0),0),0)</f>
        <v>CA</v>
      </c>
      <c r="E109" s="170" t="s">
        <v>631</v>
      </c>
      <c r="F109" s="170" t="s">
        <v>101</v>
      </c>
      <c r="G109" s="170"/>
      <c r="H109" s="171">
        <f>('General Liability'!AQ$90*$BI109)/Assumptions!$B$7</f>
        <v>0</v>
      </c>
      <c r="I109" s="171">
        <f>('General Liability'!AR$90*$BI109)/Assumptions!$B$7</f>
        <v>0</v>
      </c>
      <c r="J109" s="171">
        <f>('General Liability'!AS$90*$BI109)/Assumptions!$B$7</f>
        <v>0</v>
      </c>
      <c r="K109" s="171">
        <f>('General Liability'!AT$90*$BI109)/Assumptions!$B$7</f>
        <v>0</v>
      </c>
      <c r="L109" s="171">
        <f>('General Liability'!AU$90*$BI109)/Assumptions!$B$7</f>
        <v>0</v>
      </c>
      <c r="M109" s="171">
        <f>('General Liability'!AV$90*$BI109)/Assumptions!$B$7</f>
        <v>0</v>
      </c>
      <c r="N109" s="171">
        <f>('General Liability'!AW$90*$BI109)/Assumptions!$B$7</f>
        <v>0</v>
      </c>
      <c r="O109" s="171">
        <f>('General Liability'!AX$90*$BI109)/Assumptions!$B$7</f>
        <v>0</v>
      </c>
      <c r="P109" s="171">
        <f>('General Liability'!AY$90*$BI109)/Assumptions!$B$7</f>
        <v>0</v>
      </c>
      <c r="Q109" s="171">
        <f>('General Liability'!AZ$90*$BI109)/Assumptions!$B$7</f>
        <v>0</v>
      </c>
      <c r="R109" s="171">
        <f>('General Liability'!BA$90*$BI109)/Assumptions!$B$7</f>
        <v>0</v>
      </c>
      <c r="S109" s="171">
        <f>('General Liability'!BB$90*$BI109)/Assumptions!$B$7</f>
        <v>0</v>
      </c>
      <c r="T109" s="171">
        <f>('General Liability'!BC$90*$BI109)/Assumptions!$B$7</f>
        <v>0</v>
      </c>
      <c r="U109" s="171">
        <f>('General Liability'!BD$90*$BI109)/Assumptions!$B$7</f>
        <v>0</v>
      </c>
      <c r="V109" s="171">
        <f>('General Liability'!BE$90*$BI109)/Assumptions!$B$7</f>
        <v>0</v>
      </c>
      <c r="W109" s="171">
        <f>('General Liability'!BF$90*$BI109)/Assumptions!$B$7</f>
        <v>0</v>
      </c>
      <c r="X109" s="171">
        <f>('General Liability'!BG$90*$BI109)/Assumptions!$B$7</f>
        <v>0</v>
      </c>
      <c r="Y109" s="171">
        <f>('General Liability'!BH$90*$BI109)/Assumptions!$B$7</f>
        <v>0</v>
      </c>
      <c r="Z109" s="171">
        <f>('General Liability'!BI$90*$BI109)/Assumptions!$B$7</f>
        <v>0</v>
      </c>
      <c r="AA109" s="171">
        <f>('General Liability'!BJ$90*$BI109)/Assumptions!$B$7</f>
        <v>0</v>
      </c>
      <c r="AB109" s="171">
        <f>('General Liability'!BK$90*$BI109)/Assumptions!$B$7</f>
        <v>0</v>
      </c>
      <c r="AC109" s="171">
        <f>('General Liability'!BL$90*$BI109)/Assumptions!$B$7</f>
        <v>0</v>
      </c>
      <c r="AD109" s="171">
        <f>('General Liability'!BM$90*$BI109)/Assumptions!$B$7</f>
        <v>0</v>
      </c>
      <c r="AE109" s="171">
        <f>('General Liability'!BN$90*$BI109)/Assumptions!$B$7</f>
        <v>0</v>
      </c>
      <c r="AF109" s="171">
        <f>('General Liability'!BO$90*$BI109)/Assumptions!$B$7</f>
        <v>0</v>
      </c>
      <c r="AG109" s="171">
        <f>('General Liability'!BP$90*$BI109)/Assumptions!$B$7</f>
        <v>0</v>
      </c>
      <c r="AH109" s="171">
        <f>('General Liability'!BQ$90*$BI109)/Assumptions!$B$7</f>
        <v>0</v>
      </c>
      <c r="AI109" s="171">
        <f>('General Liability'!BR$90*$BI109)/Assumptions!$B$7</f>
        <v>0</v>
      </c>
      <c r="AJ109" s="171">
        <f>('General Liability'!BS$90*$BI109)/Assumptions!$B$7</f>
        <v>0</v>
      </c>
      <c r="AK109" s="171">
        <f>('General Liability'!BT$90*$BI109)/Assumptions!$B$7</f>
        <v>0</v>
      </c>
      <c r="AL109" s="171">
        <f>('General Liability'!BU$90*$BI109)/Assumptions!$B$7</f>
        <v>0</v>
      </c>
      <c r="AM109" s="171">
        <f>('General Liability'!BV$90*$BI109)/Assumptions!$B$7</f>
        <v>0</v>
      </c>
      <c r="AN109" s="171">
        <f>('General Liability'!BW$90*$BI109)/Assumptions!$B$7</f>
        <v>0</v>
      </c>
      <c r="AO109" s="171">
        <f>('General Liability'!BX$90*$BI109)/Assumptions!$B$7</f>
        <v>0</v>
      </c>
      <c r="AP109" s="171">
        <f>('General Liability'!BY$90*$BI109)/Assumptions!$B$7</f>
        <v>0</v>
      </c>
      <c r="AQ109" s="171">
        <f>('General Liability'!BZ$90*$BI109)/Assumptions!$B$7</f>
        <v>0</v>
      </c>
      <c r="AR109" s="171">
        <f>('General Liability'!CA$90*$BI109)/Assumptions!$B$7</f>
        <v>0</v>
      </c>
      <c r="AS109" s="171">
        <f>('General Liability'!CB$90*$BI109)/Assumptions!$B$7</f>
        <v>0</v>
      </c>
      <c r="AT109" s="171">
        <f>('General Liability'!CC$90*$BI109)/Assumptions!$B$7</f>
        <v>0</v>
      </c>
      <c r="AU109" s="171">
        <f>('General Liability'!CD$90*$BI109)/Assumptions!$B$7</f>
        <v>0</v>
      </c>
      <c r="AV109" s="171">
        <f>('General Liability'!CE$90*$BI109)/Assumptions!$B$7</f>
        <v>0</v>
      </c>
      <c r="AW109" s="171">
        <f>('General Liability'!CF$90*$BI109)/Assumptions!$B$7</f>
        <v>0</v>
      </c>
      <c r="AX109" s="171">
        <f>('General Liability'!CG$90*$BI109)/Assumptions!$B$7</f>
        <v>0</v>
      </c>
      <c r="AY109" s="171">
        <f>('General Liability'!CH$90*$BI109)/Assumptions!$B$7</f>
        <v>0</v>
      </c>
      <c r="AZ109" s="171">
        <f>('General Liability'!CI$90*$BI109)/Assumptions!$B$7</f>
        <v>0</v>
      </c>
      <c r="BA109" s="171">
        <f>('General Liability'!CJ$90*$BI109)/Assumptions!$B$7</f>
        <v>0</v>
      </c>
      <c r="BB109" s="171">
        <f>('General Liability'!CK$90*$BI109)/Assumptions!$B$7</f>
        <v>0</v>
      </c>
      <c r="BC109" s="171">
        <f>('General Liability'!CL$90*$BI109)/Assumptions!$B$7</f>
        <v>0</v>
      </c>
      <c r="BD109" s="171">
        <f>('General Liability'!CM$90*$BI109)/Assumptions!$B$7</f>
        <v>0</v>
      </c>
      <c r="BE109" s="171">
        <f>('General Liability'!CN$90*$BI109)/Assumptions!$B$7</f>
        <v>0</v>
      </c>
      <c r="BF109" s="171">
        <f>('General Liability'!CO$90*$BI109)/Assumptions!$B$7</f>
        <v>0</v>
      </c>
      <c r="BG109" s="171">
        <f>('General Liability'!CP$90*$BI109)/Assumptions!$B$7</f>
        <v>0</v>
      </c>
      <c r="BI109" s="174">
        <f>SUMIF(Revenue!$P:$P,'GL - Import (CA)'!$F109,Revenue!$F:$F)</f>
        <v>0</v>
      </c>
    </row>
    <row r="110" spans="1:61" s="173" customFormat="1" ht="12.75" customHeight="1">
      <c r="A110" s="179" t="s">
        <v>472</v>
      </c>
      <c r="B110" s="179"/>
      <c r="C110" s="170" t="str" cm="1">
        <f t="array" ref="C110">IFERROR(INDEX('Legal Entity'!B:B,MATCH('GL - Import (CA)'!F110,'Legal Entity'!A:A,0),0),0)</f>
        <v>1340 - Corix Customer Care Inc.</v>
      </c>
      <c r="D110" s="170" t="str" cm="1">
        <f t="array" ref="D110">IFERROR(INDEX('Legal Entity'!C:C,MATCH(F110,'Legal Entity'!A:A,0),0),0)</f>
        <v>CA</v>
      </c>
      <c r="E110" s="170" t="s">
        <v>631</v>
      </c>
      <c r="F110" s="170" t="s">
        <v>171</v>
      </c>
      <c r="G110" s="170"/>
      <c r="H110" s="171">
        <f>('General Liability'!AQ$90*$BI110)/Assumptions!$B$7</f>
        <v>5.3654566363292391</v>
      </c>
      <c r="I110" s="171">
        <f>('General Liability'!AR$90*$BI110)/Assumptions!$B$7</f>
        <v>5.3654566363292391</v>
      </c>
      <c r="J110" s="171">
        <f>('General Liability'!AS$90*$BI110)/Assumptions!$B$7</f>
        <v>5.3654566363292391</v>
      </c>
      <c r="K110" s="171">
        <f>('General Liability'!AT$90*$BI110)/Assumptions!$B$7</f>
        <v>6.2800852516147252</v>
      </c>
      <c r="L110" s="171">
        <f>('General Liability'!AU$90*$BI110)/Assumptions!$B$7</f>
        <v>6.2800852516147252</v>
      </c>
      <c r="M110" s="171">
        <f>('General Liability'!AV$90*$BI110)/Assumptions!$B$7</f>
        <v>6.2800852516147252</v>
      </c>
      <c r="N110" s="171">
        <f>('General Liability'!AW$90*$BI110)/Assumptions!$B$7</f>
        <v>6.2800852516147252</v>
      </c>
      <c r="O110" s="171">
        <f>('General Liability'!AX$90*$BI110)/Assumptions!$B$7</f>
        <v>6.2800852516147252</v>
      </c>
      <c r="P110" s="171">
        <f>('General Liability'!AY$90*$BI110)/Assumptions!$B$7</f>
        <v>6.2800852516147252</v>
      </c>
      <c r="Q110" s="171">
        <f>('General Liability'!AZ$90*$BI110)/Assumptions!$B$7</f>
        <v>6.2800852516147252</v>
      </c>
      <c r="R110" s="171">
        <f>('General Liability'!BA$90*$BI110)/Assumptions!$B$7</f>
        <v>6.2800852516147252</v>
      </c>
      <c r="S110" s="171">
        <f>('General Liability'!BB$90*$BI110)/Assumptions!$B$7</f>
        <v>6.2800852516147252</v>
      </c>
      <c r="T110" s="171">
        <f>('General Liability'!BC$90*$BI110)/Assumptions!$B$7</f>
        <v>6.2800852516147252</v>
      </c>
      <c r="U110" s="171">
        <f>('General Liability'!BD$90*$BI110)/Assumptions!$B$7</f>
        <v>6.2800852516147252</v>
      </c>
      <c r="V110" s="171">
        <f>('General Liability'!BE$90*$BI110)/Assumptions!$B$7</f>
        <v>6.2800852516147252</v>
      </c>
      <c r="W110" s="171">
        <f>('General Liability'!BF$90*$BI110)/Assumptions!$B$7</f>
        <v>6.7510916454858307</v>
      </c>
      <c r="X110" s="171">
        <f>('General Liability'!BG$90*$BI110)/Assumptions!$B$7</f>
        <v>6.7510916454858307</v>
      </c>
      <c r="Y110" s="171">
        <f>('General Liability'!BH$90*$BI110)/Assumptions!$B$7</f>
        <v>6.7510916454858307</v>
      </c>
      <c r="Z110" s="171">
        <f>('General Liability'!BI$90*$BI110)/Assumptions!$B$7</f>
        <v>6.7510916454858307</v>
      </c>
      <c r="AA110" s="171">
        <f>('General Liability'!BJ$90*$BI110)/Assumptions!$B$7</f>
        <v>6.7510916454858307</v>
      </c>
      <c r="AB110" s="171">
        <f>('General Liability'!BK$90*$BI110)/Assumptions!$B$7</f>
        <v>6.7510916454858307</v>
      </c>
      <c r="AC110" s="171">
        <f>('General Liability'!BL$90*$BI110)/Assumptions!$B$7</f>
        <v>6.7510916454858307</v>
      </c>
      <c r="AD110" s="171">
        <f>('General Liability'!BM$90*$BI110)/Assumptions!$B$7</f>
        <v>6.7510916454858307</v>
      </c>
      <c r="AE110" s="171">
        <f>('General Liability'!BN$90*$BI110)/Assumptions!$B$7</f>
        <v>6.7510916454858307</v>
      </c>
      <c r="AF110" s="171">
        <f>('General Liability'!BO$90*$BI110)/Assumptions!$B$7</f>
        <v>6.7510916454858307</v>
      </c>
      <c r="AG110" s="171">
        <f>('General Liability'!BP$90*$BI110)/Assumptions!$B$7</f>
        <v>6.7510916454858307</v>
      </c>
      <c r="AH110" s="171">
        <f>('General Liability'!BQ$90*$BI110)/Assumptions!$B$7</f>
        <v>6.7510916454858307</v>
      </c>
      <c r="AI110" s="171">
        <f>('General Liability'!BR$90*$BI110)/Assumptions!$B$7</f>
        <v>7.2574235188972676</v>
      </c>
      <c r="AJ110" s="171">
        <f>('General Liability'!BS$90*$BI110)/Assumptions!$B$7</f>
        <v>7.2574235188972676</v>
      </c>
      <c r="AK110" s="171">
        <f>('General Liability'!BT$90*$BI110)/Assumptions!$B$7</f>
        <v>7.2574235188972676</v>
      </c>
      <c r="AL110" s="171">
        <f>('General Liability'!BU$90*$BI110)/Assumptions!$B$7</f>
        <v>7.2574235188972676</v>
      </c>
      <c r="AM110" s="171">
        <f>('General Liability'!BV$90*$BI110)/Assumptions!$B$7</f>
        <v>7.2574235188972676</v>
      </c>
      <c r="AN110" s="171">
        <f>('General Liability'!BW$90*$BI110)/Assumptions!$B$7</f>
        <v>7.2574235188972676</v>
      </c>
      <c r="AO110" s="171">
        <f>('General Liability'!BX$90*$BI110)/Assumptions!$B$7</f>
        <v>7.2574235188972676</v>
      </c>
      <c r="AP110" s="171">
        <f>('General Liability'!BY$90*$BI110)/Assumptions!$B$7</f>
        <v>7.2574235188972676</v>
      </c>
      <c r="AQ110" s="171">
        <f>('General Liability'!BZ$90*$BI110)/Assumptions!$B$7</f>
        <v>7.2574235188972676</v>
      </c>
      <c r="AR110" s="171">
        <f>('General Liability'!CA$90*$BI110)/Assumptions!$B$7</f>
        <v>7.2574235188972676</v>
      </c>
      <c r="AS110" s="171">
        <f>('General Liability'!CB$90*$BI110)/Assumptions!$B$7</f>
        <v>7.2574235188972676</v>
      </c>
      <c r="AT110" s="171">
        <f>('General Liability'!CC$90*$BI110)/Assumptions!$B$7</f>
        <v>7.2574235188972676</v>
      </c>
      <c r="AU110" s="171">
        <f>('General Liability'!CD$90*$BI110)/Assumptions!$B$7</f>
        <v>7.4751462244641846</v>
      </c>
      <c r="AV110" s="171">
        <f>('General Liability'!CE$90*$BI110)/Assumptions!$B$7</f>
        <v>7.4751462244641846</v>
      </c>
      <c r="AW110" s="171">
        <f>('General Liability'!CF$90*$BI110)/Assumptions!$B$7</f>
        <v>7.4751462244641846</v>
      </c>
      <c r="AX110" s="171">
        <f>('General Liability'!CG$90*$BI110)/Assumptions!$B$7</f>
        <v>7.4751462244641846</v>
      </c>
      <c r="AY110" s="171">
        <f>('General Liability'!CH$90*$BI110)/Assumptions!$B$7</f>
        <v>7.4751462244641846</v>
      </c>
      <c r="AZ110" s="171">
        <f>('General Liability'!CI$90*$BI110)/Assumptions!$B$7</f>
        <v>7.4751462244641846</v>
      </c>
      <c r="BA110" s="171">
        <f>('General Liability'!CJ$90*$BI110)/Assumptions!$B$7</f>
        <v>7.4751462244641846</v>
      </c>
      <c r="BB110" s="171">
        <f>('General Liability'!CK$90*$BI110)/Assumptions!$B$7</f>
        <v>7.4751462244641846</v>
      </c>
      <c r="BC110" s="171">
        <f>('General Liability'!CL$90*$BI110)/Assumptions!$B$7</f>
        <v>7.4751462244641846</v>
      </c>
      <c r="BD110" s="171">
        <f>('General Liability'!CM$90*$BI110)/Assumptions!$B$7</f>
        <v>7.4751462244641846</v>
      </c>
      <c r="BE110" s="171">
        <f>('General Liability'!CN$90*$BI110)/Assumptions!$B$7</f>
        <v>7.4751462244641846</v>
      </c>
      <c r="BF110" s="171">
        <f>('General Liability'!CO$90*$BI110)/Assumptions!$B$7</f>
        <v>7.4751462244641846</v>
      </c>
      <c r="BG110" s="171">
        <f>('General Liability'!CP$90*$BI110)/Assumptions!$B$7</f>
        <v>7.6994006111981115</v>
      </c>
      <c r="BI110" s="174">
        <f>SUMIF(Revenue!$P:$P,'GL - Import (CA)'!$F110,Revenue!$F:$F)</f>
        <v>3.4270594559807115E-4</v>
      </c>
    </row>
    <row r="111" spans="1:61" s="173" customFormat="1" ht="12.75" customHeight="1">
      <c r="A111" s="179" t="s">
        <v>472</v>
      </c>
      <c r="B111" s="179"/>
      <c r="C111" s="170" t="str" cm="1">
        <f t="array" ref="C111">IFERROR(INDEX('Legal Entity'!B:B,MATCH('GL - Import (CA)'!F111,'Legal Entity'!A:A,0),0),0)</f>
        <v>1315 - Corix Multi-Utility Services Inc.</v>
      </c>
      <c r="D111" s="170" t="str" cm="1">
        <f t="array" ref="D111">IFERROR(INDEX('Legal Entity'!C:C,MATCH(F111,'Legal Entity'!A:A,0),0),0)</f>
        <v>CA</v>
      </c>
      <c r="E111" s="170" t="s">
        <v>631</v>
      </c>
      <c r="F111" s="170" t="s">
        <v>656</v>
      </c>
      <c r="G111" s="170"/>
      <c r="H111" s="171">
        <f>('General Liability'!AQ$90*$BI111)/Assumptions!$B$7</f>
        <v>1.4219810509152939</v>
      </c>
      <c r="I111" s="171">
        <f>('General Liability'!AR$90*$BI111)/Assumptions!$B$7</f>
        <v>1.4219810509152939</v>
      </c>
      <c r="J111" s="171">
        <f>('General Liability'!AS$90*$BI111)/Assumptions!$B$7</f>
        <v>1.4219810509152939</v>
      </c>
      <c r="K111" s="171">
        <f>('General Liability'!AT$90*$BI111)/Assumptions!$B$7</f>
        <v>1.6643806541018453</v>
      </c>
      <c r="L111" s="171">
        <f>('General Liability'!AU$90*$BI111)/Assumptions!$B$7</f>
        <v>1.6643806541018453</v>
      </c>
      <c r="M111" s="171">
        <f>('General Liability'!AV$90*$BI111)/Assumptions!$B$7</f>
        <v>1.6643806541018453</v>
      </c>
      <c r="N111" s="171">
        <f>('General Liability'!AW$90*$BI111)/Assumptions!$B$7</f>
        <v>1.6643806541018453</v>
      </c>
      <c r="O111" s="171">
        <f>('General Liability'!AX$90*$BI111)/Assumptions!$B$7</f>
        <v>1.6643806541018453</v>
      </c>
      <c r="P111" s="171">
        <f>('General Liability'!AY$90*$BI111)/Assumptions!$B$7</f>
        <v>1.6643806541018453</v>
      </c>
      <c r="Q111" s="171">
        <f>('General Liability'!AZ$90*$BI111)/Assumptions!$B$7</f>
        <v>1.6643806541018453</v>
      </c>
      <c r="R111" s="171">
        <f>('General Liability'!BA$90*$BI111)/Assumptions!$B$7</f>
        <v>1.6643806541018453</v>
      </c>
      <c r="S111" s="171">
        <f>('General Liability'!BB$90*$BI111)/Assumptions!$B$7</f>
        <v>1.6643806541018453</v>
      </c>
      <c r="T111" s="171">
        <f>('General Liability'!BC$90*$BI111)/Assumptions!$B$7</f>
        <v>1.6643806541018453</v>
      </c>
      <c r="U111" s="171">
        <f>('General Liability'!BD$90*$BI111)/Assumptions!$B$7</f>
        <v>1.6643806541018453</v>
      </c>
      <c r="V111" s="171">
        <f>('General Liability'!BE$90*$BI111)/Assumptions!$B$7</f>
        <v>1.6643806541018453</v>
      </c>
      <c r="W111" s="171">
        <f>('General Liability'!BF$90*$BI111)/Assumptions!$B$7</f>
        <v>1.789209203159484</v>
      </c>
      <c r="X111" s="171">
        <f>('General Liability'!BG$90*$BI111)/Assumptions!$B$7</f>
        <v>1.789209203159484</v>
      </c>
      <c r="Y111" s="171">
        <f>('General Liability'!BH$90*$BI111)/Assumptions!$B$7</f>
        <v>1.789209203159484</v>
      </c>
      <c r="Z111" s="171">
        <f>('General Liability'!BI$90*$BI111)/Assumptions!$B$7</f>
        <v>1.789209203159484</v>
      </c>
      <c r="AA111" s="171">
        <f>('General Liability'!BJ$90*$BI111)/Assumptions!$B$7</f>
        <v>1.789209203159484</v>
      </c>
      <c r="AB111" s="171">
        <f>('General Liability'!BK$90*$BI111)/Assumptions!$B$7</f>
        <v>1.789209203159484</v>
      </c>
      <c r="AC111" s="171">
        <f>('General Liability'!BL$90*$BI111)/Assumptions!$B$7</f>
        <v>1.789209203159484</v>
      </c>
      <c r="AD111" s="171">
        <f>('General Liability'!BM$90*$BI111)/Assumptions!$B$7</f>
        <v>1.789209203159484</v>
      </c>
      <c r="AE111" s="171">
        <f>('General Liability'!BN$90*$BI111)/Assumptions!$B$7</f>
        <v>1.789209203159484</v>
      </c>
      <c r="AF111" s="171">
        <f>('General Liability'!BO$90*$BI111)/Assumptions!$B$7</f>
        <v>1.789209203159484</v>
      </c>
      <c r="AG111" s="171">
        <f>('General Liability'!BP$90*$BI111)/Assumptions!$B$7</f>
        <v>1.789209203159484</v>
      </c>
      <c r="AH111" s="171">
        <f>('General Liability'!BQ$90*$BI111)/Assumptions!$B$7</f>
        <v>1.789209203159484</v>
      </c>
      <c r="AI111" s="171">
        <f>('General Liability'!BR$90*$BI111)/Assumptions!$B$7</f>
        <v>1.9233998933964449</v>
      </c>
      <c r="AJ111" s="171">
        <f>('General Liability'!BS$90*$BI111)/Assumptions!$B$7</f>
        <v>1.9233998933964449</v>
      </c>
      <c r="AK111" s="171">
        <f>('General Liability'!BT$90*$BI111)/Assumptions!$B$7</f>
        <v>1.9233998933964449</v>
      </c>
      <c r="AL111" s="171">
        <f>('General Liability'!BU$90*$BI111)/Assumptions!$B$7</f>
        <v>1.9233998933964449</v>
      </c>
      <c r="AM111" s="171">
        <f>('General Liability'!BV$90*$BI111)/Assumptions!$B$7</f>
        <v>1.9233998933964449</v>
      </c>
      <c r="AN111" s="171">
        <f>('General Liability'!BW$90*$BI111)/Assumptions!$B$7</f>
        <v>1.9233998933964449</v>
      </c>
      <c r="AO111" s="171">
        <f>('General Liability'!BX$90*$BI111)/Assumptions!$B$7</f>
        <v>1.9233998933964449</v>
      </c>
      <c r="AP111" s="171">
        <f>('General Liability'!BY$90*$BI111)/Assumptions!$B$7</f>
        <v>1.9233998933964449</v>
      </c>
      <c r="AQ111" s="171">
        <f>('General Liability'!BZ$90*$BI111)/Assumptions!$B$7</f>
        <v>1.9233998933964449</v>
      </c>
      <c r="AR111" s="171">
        <f>('General Liability'!CA$90*$BI111)/Assumptions!$B$7</f>
        <v>1.9233998933964449</v>
      </c>
      <c r="AS111" s="171">
        <f>('General Liability'!CB$90*$BI111)/Assumptions!$B$7</f>
        <v>1.9233998933964449</v>
      </c>
      <c r="AT111" s="171">
        <f>('General Liability'!CC$90*$BI111)/Assumptions!$B$7</f>
        <v>1.9233998933964449</v>
      </c>
      <c r="AU111" s="171">
        <f>('General Liability'!CD$90*$BI111)/Assumptions!$B$7</f>
        <v>1.9811018901983384</v>
      </c>
      <c r="AV111" s="171">
        <f>('General Liability'!CE$90*$BI111)/Assumptions!$B$7</f>
        <v>1.9811018901983384</v>
      </c>
      <c r="AW111" s="171">
        <f>('General Liability'!CF$90*$BI111)/Assumptions!$B$7</f>
        <v>1.9811018901983384</v>
      </c>
      <c r="AX111" s="171">
        <f>('General Liability'!CG$90*$BI111)/Assumptions!$B$7</f>
        <v>1.9811018901983384</v>
      </c>
      <c r="AY111" s="171">
        <f>('General Liability'!CH$90*$BI111)/Assumptions!$B$7</f>
        <v>1.9811018901983384</v>
      </c>
      <c r="AZ111" s="171">
        <f>('General Liability'!CI$90*$BI111)/Assumptions!$B$7</f>
        <v>1.9811018901983384</v>
      </c>
      <c r="BA111" s="171">
        <f>('General Liability'!CJ$90*$BI111)/Assumptions!$B$7</f>
        <v>1.9811018901983384</v>
      </c>
      <c r="BB111" s="171">
        <f>('General Liability'!CK$90*$BI111)/Assumptions!$B$7</f>
        <v>1.9811018901983384</v>
      </c>
      <c r="BC111" s="171">
        <f>('General Liability'!CL$90*$BI111)/Assumptions!$B$7</f>
        <v>1.9811018901983384</v>
      </c>
      <c r="BD111" s="171">
        <f>('General Liability'!CM$90*$BI111)/Assumptions!$B$7</f>
        <v>1.9811018901983384</v>
      </c>
      <c r="BE111" s="171">
        <f>('General Liability'!CN$90*$BI111)/Assumptions!$B$7</f>
        <v>1.9811018901983384</v>
      </c>
      <c r="BF111" s="171">
        <f>('General Liability'!CO$90*$BI111)/Assumptions!$B$7</f>
        <v>1.9811018901983384</v>
      </c>
      <c r="BG111" s="171">
        <f>('General Liability'!CP$90*$BI111)/Assumptions!$B$7</f>
        <v>2.0405349469042884</v>
      </c>
      <c r="BI111" s="174">
        <f>SUMIF(Revenue!$P:$P,'GL - Import (CA)'!$F111,Revenue!$F:$F)</f>
        <v>9.082570109258477E-5</v>
      </c>
    </row>
    <row r="112" spans="1:61" s="173" customFormat="1" ht="12.75" customHeight="1">
      <c r="A112" s="179" t="s">
        <v>472</v>
      </c>
      <c r="B112" s="179"/>
      <c r="C112" s="170" t="str" cm="1">
        <f t="array" ref="C112">IFERROR(INDEX('Legal Entity'!B:B,MATCH('GL - Import (CA)'!F112,'Legal Entity'!A:A,0),0),0)</f>
        <v>1315 - Corix Multi-Utility Services Inc.</v>
      </c>
      <c r="D112" s="170" t="str" cm="1">
        <f t="array" ref="D112">IFERROR(INDEX('Legal Entity'!C:C,MATCH(F112,'Legal Entity'!A:A,0),0),0)</f>
        <v>CA</v>
      </c>
      <c r="E112" s="170" t="s">
        <v>631</v>
      </c>
      <c r="F112" s="170" t="s">
        <v>657</v>
      </c>
      <c r="G112" s="170"/>
      <c r="H112" s="171">
        <f>('General Liability'!AQ$90*$BI112)/Assumptions!$B$7</f>
        <v>2.0546231567771835</v>
      </c>
      <c r="I112" s="171">
        <f>('General Liability'!AR$90*$BI112)/Assumptions!$B$7</f>
        <v>2.0546231567771835</v>
      </c>
      <c r="J112" s="171">
        <f>('General Liability'!AS$90*$BI112)/Assumptions!$B$7</f>
        <v>2.0546231567771835</v>
      </c>
      <c r="K112" s="171">
        <f>('General Liability'!AT$90*$BI112)/Assumptions!$B$7</f>
        <v>2.4048668098695458</v>
      </c>
      <c r="L112" s="171">
        <f>('General Liability'!AU$90*$BI112)/Assumptions!$B$7</f>
        <v>2.4048668098695458</v>
      </c>
      <c r="M112" s="171">
        <f>('General Liability'!AV$90*$BI112)/Assumptions!$B$7</f>
        <v>2.4048668098695458</v>
      </c>
      <c r="N112" s="171">
        <f>('General Liability'!AW$90*$BI112)/Assumptions!$B$7</f>
        <v>2.4048668098695458</v>
      </c>
      <c r="O112" s="171">
        <f>('General Liability'!AX$90*$BI112)/Assumptions!$B$7</f>
        <v>2.4048668098695458</v>
      </c>
      <c r="P112" s="171">
        <f>('General Liability'!AY$90*$BI112)/Assumptions!$B$7</f>
        <v>2.4048668098695458</v>
      </c>
      <c r="Q112" s="171">
        <f>('General Liability'!AZ$90*$BI112)/Assumptions!$B$7</f>
        <v>2.4048668098695458</v>
      </c>
      <c r="R112" s="171">
        <f>('General Liability'!BA$90*$BI112)/Assumptions!$B$7</f>
        <v>2.4048668098695458</v>
      </c>
      <c r="S112" s="171">
        <f>('General Liability'!BB$90*$BI112)/Assumptions!$B$7</f>
        <v>2.4048668098695458</v>
      </c>
      <c r="T112" s="171">
        <f>('General Liability'!BC$90*$BI112)/Assumptions!$B$7</f>
        <v>2.4048668098695458</v>
      </c>
      <c r="U112" s="171">
        <f>('General Liability'!BD$90*$BI112)/Assumptions!$B$7</f>
        <v>2.4048668098695458</v>
      </c>
      <c r="V112" s="171">
        <f>('General Liability'!BE$90*$BI112)/Assumptions!$B$7</f>
        <v>2.4048668098695458</v>
      </c>
      <c r="W112" s="171">
        <f>('General Liability'!BF$90*$BI112)/Assumptions!$B$7</f>
        <v>2.5852318206097618</v>
      </c>
      <c r="X112" s="171">
        <f>('General Liability'!BG$90*$BI112)/Assumptions!$B$7</f>
        <v>2.5852318206097618</v>
      </c>
      <c r="Y112" s="171">
        <f>('General Liability'!BH$90*$BI112)/Assumptions!$B$7</f>
        <v>2.5852318206097618</v>
      </c>
      <c r="Z112" s="171">
        <f>('General Liability'!BI$90*$BI112)/Assumptions!$B$7</f>
        <v>2.5852318206097618</v>
      </c>
      <c r="AA112" s="171">
        <f>('General Liability'!BJ$90*$BI112)/Assumptions!$B$7</f>
        <v>2.5852318206097618</v>
      </c>
      <c r="AB112" s="171">
        <f>('General Liability'!BK$90*$BI112)/Assumptions!$B$7</f>
        <v>2.5852318206097618</v>
      </c>
      <c r="AC112" s="171">
        <f>('General Liability'!BL$90*$BI112)/Assumptions!$B$7</f>
        <v>2.5852318206097618</v>
      </c>
      <c r="AD112" s="171">
        <f>('General Liability'!BM$90*$BI112)/Assumptions!$B$7</f>
        <v>2.5852318206097618</v>
      </c>
      <c r="AE112" s="171">
        <f>('General Liability'!BN$90*$BI112)/Assumptions!$B$7</f>
        <v>2.5852318206097618</v>
      </c>
      <c r="AF112" s="171">
        <f>('General Liability'!BO$90*$BI112)/Assumptions!$B$7</f>
        <v>2.5852318206097618</v>
      </c>
      <c r="AG112" s="171">
        <f>('General Liability'!BP$90*$BI112)/Assumptions!$B$7</f>
        <v>2.5852318206097618</v>
      </c>
      <c r="AH112" s="171">
        <f>('General Liability'!BQ$90*$BI112)/Assumptions!$B$7</f>
        <v>2.5852318206097618</v>
      </c>
      <c r="AI112" s="171">
        <f>('General Liability'!BR$90*$BI112)/Assumptions!$B$7</f>
        <v>2.779124207155494</v>
      </c>
      <c r="AJ112" s="171">
        <f>('General Liability'!BS$90*$BI112)/Assumptions!$B$7</f>
        <v>2.779124207155494</v>
      </c>
      <c r="AK112" s="171">
        <f>('General Liability'!BT$90*$BI112)/Assumptions!$B$7</f>
        <v>2.779124207155494</v>
      </c>
      <c r="AL112" s="171">
        <f>('General Liability'!BU$90*$BI112)/Assumptions!$B$7</f>
        <v>2.779124207155494</v>
      </c>
      <c r="AM112" s="171">
        <f>('General Liability'!BV$90*$BI112)/Assumptions!$B$7</f>
        <v>2.779124207155494</v>
      </c>
      <c r="AN112" s="171">
        <f>('General Liability'!BW$90*$BI112)/Assumptions!$B$7</f>
        <v>2.779124207155494</v>
      </c>
      <c r="AO112" s="171">
        <f>('General Liability'!BX$90*$BI112)/Assumptions!$B$7</f>
        <v>2.779124207155494</v>
      </c>
      <c r="AP112" s="171">
        <f>('General Liability'!BY$90*$BI112)/Assumptions!$B$7</f>
        <v>2.779124207155494</v>
      </c>
      <c r="AQ112" s="171">
        <f>('General Liability'!BZ$90*$BI112)/Assumptions!$B$7</f>
        <v>2.779124207155494</v>
      </c>
      <c r="AR112" s="171">
        <f>('General Liability'!CA$90*$BI112)/Assumptions!$B$7</f>
        <v>2.779124207155494</v>
      </c>
      <c r="AS112" s="171">
        <f>('General Liability'!CB$90*$BI112)/Assumptions!$B$7</f>
        <v>2.779124207155494</v>
      </c>
      <c r="AT112" s="171">
        <f>('General Liability'!CC$90*$BI112)/Assumptions!$B$7</f>
        <v>2.779124207155494</v>
      </c>
      <c r="AU112" s="171">
        <f>('General Liability'!CD$90*$BI112)/Assumptions!$B$7</f>
        <v>2.8624979333701583</v>
      </c>
      <c r="AV112" s="171">
        <f>('General Liability'!CE$90*$BI112)/Assumptions!$B$7</f>
        <v>2.8624979333701583</v>
      </c>
      <c r="AW112" s="171">
        <f>('General Liability'!CF$90*$BI112)/Assumptions!$B$7</f>
        <v>2.8624979333701583</v>
      </c>
      <c r="AX112" s="171">
        <f>('General Liability'!CG$90*$BI112)/Assumptions!$B$7</f>
        <v>2.8624979333701583</v>
      </c>
      <c r="AY112" s="171">
        <f>('General Liability'!CH$90*$BI112)/Assumptions!$B$7</f>
        <v>2.8624979333701583</v>
      </c>
      <c r="AZ112" s="171">
        <f>('General Liability'!CI$90*$BI112)/Assumptions!$B$7</f>
        <v>2.8624979333701583</v>
      </c>
      <c r="BA112" s="171">
        <f>('General Liability'!CJ$90*$BI112)/Assumptions!$B$7</f>
        <v>2.8624979333701583</v>
      </c>
      <c r="BB112" s="171">
        <f>('General Liability'!CK$90*$BI112)/Assumptions!$B$7</f>
        <v>2.8624979333701583</v>
      </c>
      <c r="BC112" s="171">
        <f>('General Liability'!CL$90*$BI112)/Assumptions!$B$7</f>
        <v>2.8624979333701583</v>
      </c>
      <c r="BD112" s="171">
        <f>('General Liability'!CM$90*$BI112)/Assumptions!$B$7</f>
        <v>2.8624979333701583</v>
      </c>
      <c r="BE112" s="171">
        <f>('General Liability'!CN$90*$BI112)/Assumptions!$B$7</f>
        <v>2.8624979333701583</v>
      </c>
      <c r="BF112" s="171">
        <f>('General Liability'!CO$90*$BI112)/Assumptions!$B$7</f>
        <v>2.8624979333701583</v>
      </c>
      <c r="BG112" s="171">
        <f>('General Liability'!CP$90*$BI112)/Assumptions!$B$7</f>
        <v>2.9483728713712636</v>
      </c>
      <c r="BI112" s="174">
        <f>SUMIF(Revenue!$P:$P,'GL - Import (CA)'!$F112,Revenue!$F:$F)</f>
        <v>1.3123423028403193E-4</v>
      </c>
    </row>
    <row r="113" spans="1:61" s="173" customFormat="1" ht="12.75" customHeight="1">
      <c r="A113" s="179" t="s">
        <v>472</v>
      </c>
      <c r="B113" s="179"/>
      <c r="C113" s="170" t="str" cm="1">
        <f t="array" ref="C113">IFERROR(INDEX('Legal Entity'!B:B,MATCH('GL - Import (CA)'!F113,'Legal Entity'!A:A,0),0),0)</f>
        <v>1315 - Corix Multi-Utility Services Inc.</v>
      </c>
      <c r="D113" s="170" t="str" cm="1">
        <f t="array" ref="D113">IFERROR(INDEX('Legal Entity'!C:C,MATCH(F113,'Legal Entity'!A:A,0),0),0)</f>
        <v>CA</v>
      </c>
      <c r="E113" s="170" t="s">
        <v>631</v>
      </c>
      <c r="F113" s="170" t="s">
        <v>150</v>
      </c>
      <c r="G113" s="170"/>
      <c r="H113" s="171">
        <f>('General Liability'!AQ$90*$BI113)/Assumptions!$B$7</f>
        <v>74.452480270372007</v>
      </c>
      <c r="I113" s="171">
        <f>('General Liability'!AR$90*$BI113)/Assumptions!$B$7</f>
        <v>74.452480270372007</v>
      </c>
      <c r="J113" s="171">
        <f>('General Liability'!AS$90*$BI113)/Assumptions!$B$7</f>
        <v>74.452480270372007</v>
      </c>
      <c r="K113" s="171">
        <f>('General Liability'!AT$90*$BI113)/Assumptions!$B$7</f>
        <v>87.144106267902799</v>
      </c>
      <c r="L113" s="171">
        <f>('General Liability'!AU$90*$BI113)/Assumptions!$B$7</f>
        <v>87.144106267902799</v>
      </c>
      <c r="M113" s="171">
        <f>('General Liability'!AV$90*$BI113)/Assumptions!$B$7</f>
        <v>87.144106267902799</v>
      </c>
      <c r="N113" s="171">
        <f>('General Liability'!AW$90*$BI113)/Assumptions!$B$7</f>
        <v>87.144106267902799</v>
      </c>
      <c r="O113" s="171">
        <f>('General Liability'!AX$90*$BI113)/Assumptions!$B$7</f>
        <v>87.144106267902799</v>
      </c>
      <c r="P113" s="171">
        <f>('General Liability'!AY$90*$BI113)/Assumptions!$B$7</f>
        <v>87.144106267902799</v>
      </c>
      <c r="Q113" s="171">
        <f>('General Liability'!AZ$90*$BI113)/Assumptions!$B$7</f>
        <v>87.144106267902799</v>
      </c>
      <c r="R113" s="171">
        <f>('General Liability'!BA$90*$BI113)/Assumptions!$B$7</f>
        <v>87.144106267902799</v>
      </c>
      <c r="S113" s="171">
        <f>('General Liability'!BB$90*$BI113)/Assumptions!$B$7</f>
        <v>87.144106267902799</v>
      </c>
      <c r="T113" s="171">
        <f>('General Liability'!BC$90*$BI113)/Assumptions!$B$7</f>
        <v>87.144106267902799</v>
      </c>
      <c r="U113" s="171">
        <f>('General Liability'!BD$90*$BI113)/Assumptions!$B$7</f>
        <v>87.144106267902799</v>
      </c>
      <c r="V113" s="171">
        <f>('General Liability'!BE$90*$BI113)/Assumptions!$B$7</f>
        <v>87.144106267902799</v>
      </c>
      <c r="W113" s="171">
        <f>('General Liability'!BF$90*$BI113)/Assumptions!$B$7</f>
        <v>93.679914237995533</v>
      </c>
      <c r="X113" s="171">
        <f>('General Liability'!BG$90*$BI113)/Assumptions!$B$7</f>
        <v>93.679914237995533</v>
      </c>
      <c r="Y113" s="171">
        <f>('General Liability'!BH$90*$BI113)/Assumptions!$B$7</f>
        <v>93.679914237995533</v>
      </c>
      <c r="Z113" s="171">
        <f>('General Liability'!BI$90*$BI113)/Assumptions!$B$7</f>
        <v>93.679914237995533</v>
      </c>
      <c r="AA113" s="171">
        <f>('General Liability'!BJ$90*$BI113)/Assumptions!$B$7</f>
        <v>93.679914237995533</v>
      </c>
      <c r="AB113" s="171">
        <f>('General Liability'!BK$90*$BI113)/Assumptions!$B$7</f>
        <v>93.679914237995533</v>
      </c>
      <c r="AC113" s="171">
        <f>('General Liability'!BL$90*$BI113)/Assumptions!$B$7</f>
        <v>93.679914237995533</v>
      </c>
      <c r="AD113" s="171">
        <f>('General Liability'!BM$90*$BI113)/Assumptions!$B$7</f>
        <v>93.679914237995533</v>
      </c>
      <c r="AE113" s="171">
        <f>('General Liability'!BN$90*$BI113)/Assumptions!$B$7</f>
        <v>93.679914237995533</v>
      </c>
      <c r="AF113" s="171">
        <f>('General Liability'!BO$90*$BI113)/Assumptions!$B$7</f>
        <v>93.679914237995533</v>
      </c>
      <c r="AG113" s="171">
        <f>('General Liability'!BP$90*$BI113)/Assumptions!$B$7</f>
        <v>93.679914237995533</v>
      </c>
      <c r="AH113" s="171">
        <f>('General Liability'!BQ$90*$BI113)/Assumptions!$B$7</f>
        <v>93.679914237995533</v>
      </c>
      <c r="AI113" s="171">
        <f>('General Liability'!BR$90*$BI113)/Assumptions!$B$7</f>
        <v>100.70590780584517</v>
      </c>
      <c r="AJ113" s="171">
        <f>('General Liability'!BS$90*$BI113)/Assumptions!$B$7</f>
        <v>100.70590780584517</v>
      </c>
      <c r="AK113" s="171">
        <f>('General Liability'!BT$90*$BI113)/Assumptions!$B$7</f>
        <v>100.70590780584517</v>
      </c>
      <c r="AL113" s="171">
        <f>('General Liability'!BU$90*$BI113)/Assumptions!$B$7</f>
        <v>100.70590780584517</v>
      </c>
      <c r="AM113" s="171">
        <f>('General Liability'!BV$90*$BI113)/Assumptions!$B$7</f>
        <v>100.70590780584517</v>
      </c>
      <c r="AN113" s="171">
        <f>('General Liability'!BW$90*$BI113)/Assumptions!$B$7</f>
        <v>100.70590780584517</v>
      </c>
      <c r="AO113" s="171">
        <f>('General Liability'!BX$90*$BI113)/Assumptions!$B$7</f>
        <v>100.70590780584517</v>
      </c>
      <c r="AP113" s="171">
        <f>('General Liability'!BY$90*$BI113)/Assumptions!$B$7</f>
        <v>100.70590780584517</v>
      </c>
      <c r="AQ113" s="171">
        <f>('General Liability'!BZ$90*$BI113)/Assumptions!$B$7</f>
        <v>100.70590780584517</v>
      </c>
      <c r="AR113" s="171">
        <f>('General Liability'!CA$90*$BI113)/Assumptions!$B$7</f>
        <v>100.70590780584517</v>
      </c>
      <c r="AS113" s="171">
        <f>('General Liability'!CB$90*$BI113)/Assumptions!$B$7</f>
        <v>100.70590780584517</v>
      </c>
      <c r="AT113" s="171">
        <f>('General Liability'!CC$90*$BI113)/Assumptions!$B$7</f>
        <v>100.70590780584517</v>
      </c>
      <c r="AU113" s="171">
        <f>('General Liability'!CD$90*$BI113)/Assumptions!$B$7</f>
        <v>103.72708504002053</v>
      </c>
      <c r="AV113" s="171">
        <f>('General Liability'!CE$90*$BI113)/Assumptions!$B$7</f>
        <v>103.72708504002053</v>
      </c>
      <c r="AW113" s="171">
        <f>('General Liability'!CF$90*$BI113)/Assumptions!$B$7</f>
        <v>103.72708504002053</v>
      </c>
      <c r="AX113" s="171">
        <f>('General Liability'!CG$90*$BI113)/Assumptions!$B$7</f>
        <v>103.72708504002053</v>
      </c>
      <c r="AY113" s="171">
        <f>('General Liability'!CH$90*$BI113)/Assumptions!$B$7</f>
        <v>103.72708504002053</v>
      </c>
      <c r="AZ113" s="171">
        <f>('General Liability'!CI$90*$BI113)/Assumptions!$B$7</f>
        <v>103.72708504002053</v>
      </c>
      <c r="BA113" s="171">
        <f>('General Liability'!CJ$90*$BI113)/Assumptions!$B$7</f>
        <v>103.72708504002053</v>
      </c>
      <c r="BB113" s="171">
        <f>('General Liability'!CK$90*$BI113)/Assumptions!$B$7</f>
        <v>103.72708504002053</v>
      </c>
      <c r="BC113" s="171">
        <f>('General Liability'!CL$90*$BI113)/Assumptions!$B$7</f>
        <v>103.72708504002053</v>
      </c>
      <c r="BD113" s="171">
        <f>('General Liability'!CM$90*$BI113)/Assumptions!$B$7</f>
        <v>103.72708504002053</v>
      </c>
      <c r="BE113" s="171">
        <f>('General Liability'!CN$90*$BI113)/Assumptions!$B$7</f>
        <v>103.72708504002053</v>
      </c>
      <c r="BF113" s="171">
        <f>('General Liability'!CO$90*$BI113)/Assumptions!$B$7</f>
        <v>103.72708504002053</v>
      </c>
      <c r="BG113" s="171">
        <f>('General Liability'!CP$90*$BI113)/Assumptions!$B$7</f>
        <v>106.83889759122115</v>
      </c>
      <c r="BI113" s="174">
        <f>SUMIF(Revenue!$P:$P,'GL - Import (CA)'!$F113,Revenue!$F:$F)</f>
        <v>4.7554773773431881E-3</v>
      </c>
    </row>
    <row r="114" spans="1:61" s="173" customFormat="1" ht="12.75" customHeight="1">
      <c r="A114" s="179" t="s">
        <v>472</v>
      </c>
      <c r="B114" s="179"/>
      <c r="C114" s="170" t="str" cm="1">
        <f t="array" ref="C114">IFERROR(INDEX('Legal Entity'!B:B,MATCH('GL - Import (CA)'!F114,'Legal Entity'!A:A,0),0),0)</f>
        <v>1315 - Corix Multi-Utility Services Inc.</v>
      </c>
      <c r="D114" s="170" t="str" cm="1">
        <f t="array" ref="D114">IFERROR(INDEX('Legal Entity'!C:C,MATCH(F114,'Legal Entity'!A:A,0),0),0)</f>
        <v>CA</v>
      </c>
      <c r="E114" s="170" t="s">
        <v>631</v>
      </c>
      <c r="F114" s="170" t="s">
        <v>151</v>
      </c>
      <c r="G114" s="170"/>
      <c r="H114" s="171">
        <f>('General Liability'!AQ$90*$BI114)/Assumptions!$B$7</f>
        <v>107.68795726744203</v>
      </c>
      <c r="I114" s="171">
        <f>('General Liability'!AR$90*$BI114)/Assumptions!$B$7</f>
        <v>107.68795726744203</v>
      </c>
      <c r="J114" s="171">
        <f>('General Liability'!AS$90*$BI114)/Assumptions!$B$7</f>
        <v>107.68795726744203</v>
      </c>
      <c r="K114" s="171">
        <f>('General Liability'!AT$90*$BI114)/Assumptions!$B$7</f>
        <v>126.04510632564927</v>
      </c>
      <c r="L114" s="171">
        <f>('General Liability'!AU$90*$BI114)/Assumptions!$B$7</f>
        <v>126.04510632564927</v>
      </c>
      <c r="M114" s="171">
        <f>('General Liability'!AV$90*$BI114)/Assumptions!$B$7</f>
        <v>126.04510632564927</v>
      </c>
      <c r="N114" s="171">
        <f>('General Liability'!AW$90*$BI114)/Assumptions!$B$7</f>
        <v>126.04510632564927</v>
      </c>
      <c r="O114" s="171">
        <f>('General Liability'!AX$90*$BI114)/Assumptions!$B$7</f>
        <v>126.04510632564927</v>
      </c>
      <c r="P114" s="171">
        <f>('General Liability'!AY$90*$BI114)/Assumptions!$B$7</f>
        <v>126.04510632564927</v>
      </c>
      <c r="Q114" s="171">
        <f>('General Liability'!AZ$90*$BI114)/Assumptions!$B$7</f>
        <v>126.04510632564927</v>
      </c>
      <c r="R114" s="171">
        <f>('General Liability'!BA$90*$BI114)/Assumptions!$B$7</f>
        <v>126.04510632564927</v>
      </c>
      <c r="S114" s="171">
        <f>('General Liability'!BB$90*$BI114)/Assumptions!$B$7</f>
        <v>126.04510632564927</v>
      </c>
      <c r="T114" s="171">
        <f>('General Liability'!BC$90*$BI114)/Assumptions!$B$7</f>
        <v>126.04510632564927</v>
      </c>
      <c r="U114" s="171">
        <f>('General Liability'!BD$90*$BI114)/Assumptions!$B$7</f>
        <v>126.04510632564927</v>
      </c>
      <c r="V114" s="171">
        <f>('General Liability'!BE$90*$BI114)/Assumptions!$B$7</f>
        <v>126.04510632564927</v>
      </c>
      <c r="W114" s="171">
        <f>('General Liability'!BF$90*$BI114)/Assumptions!$B$7</f>
        <v>135.49848930007298</v>
      </c>
      <c r="X114" s="171">
        <f>('General Liability'!BG$90*$BI114)/Assumptions!$B$7</f>
        <v>135.49848930007298</v>
      </c>
      <c r="Y114" s="171">
        <f>('General Liability'!BH$90*$BI114)/Assumptions!$B$7</f>
        <v>135.49848930007298</v>
      </c>
      <c r="Z114" s="171">
        <f>('General Liability'!BI$90*$BI114)/Assumptions!$B$7</f>
        <v>135.49848930007298</v>
      </c>
      <c r="AA114" s="171">
        <f>('General Liability'!BJ$90*$BI114)/Assumptions!$B$7</f>
        <v>135.49848930007298</v>
      </c>
      <c r="AB114" s="171">
        <f>('General Liability'!BK$90*$BI114)/Assumptions!$B$7</f>
        <v>135.49848930007298</v>
      </c>
      <c r="AC114" s="171">
        <f>('General Liability'!BL$90*$BI114)/Assumptions!$B$7</f>
        <v>135.49848930007298</v>
      </c>
      <c r="AD114" s="171">
        <f>('General Liability'!BM$90*$BI114)/Assumptions!$B$7</f>
        <v>135.49848930007298</v>
      </c>
      <c r="AE114" s="171">
        <f>('General Liability'!BN$90*$BI114)/Assumptions!$B$7</f>
        <v>135.49848930007298</v>
      </c>
      <c r="AF114" s="171">
        <f>('General Liability'!BO$90*$BI114)/Assumptions!$B$7</f>
        <v>135.49848930007298</v>
      </c>
      <c r="AG114" s="171">
        <f>('General Liability'!BP$90*$BI114)/Assumptions!$B$7</f>
        <v>135.49848930007298</v>
      </c>
      <c r="AH114" s="171">
        <f>('General Liability'!BQ$90*$BI114)/Assumptions!$B$7</f>
        <v>135.49848930007298</v>
      </c>
      <c r="AI114" s="171">
        <f>('General Liability'!BR$90*$BI114)/Assumptions!$B$7</f>
        <v>145.66087599757844</v>
      </c>
      <c r="AJ114" s="171">
        <f>('General Liability'!BS$90*$BI114)/Assumptions!$B$7</f>
        <v>145.66087599757844</v>
      </c>
      <c r="AK114" s="171">
        <f>('General Liability'!BT$90*$BI114)/Assumptions!$B$7</f>
        <v>145.66087599757844</v>
      </c>
      <c r="AL114" s="171">
        <f>('General Liability'!BU$90*$BI114)/Assumptions!$B$7</f>
        <v>145.66087599757844</v>
      </c>
      <c r="AM114" s="171">
        <f>('General Liability'!BV$90*$BI114)/Assumptions!$B$7</f>
        <v>145.66087599757844</v>
      </c>
      <c r="AN114" s="171">
        <f>('General Liability'!BW$90*$BI114)/Assumptions!$B$7</f>
        <v>145.66087599757844</v>
      </c>
      <c r="AO114" s="171">
        <f>('General Liability'!BX$90*$BI114)/Assumptions!$B$7</f>
        <v>145.66087599757844</v>
      </c>
      <c r="AP114" s="171">
        <f>('General Liability'!BY$90*$BI114)/Assumptions!$B$7</f>
        <v>145.66087599757844</v>
      </c>
      <c r="AQ114" s="171">
        <f>('General Liability'!BZ$90*$BI114)/Assumptions!$B$7</f>
        <v>145.66087599757844</v>
      </c>
      <c r="AR114" s="171">
        <f>('General Liability'!CA$90*$BI114)/Assumptions!$B$7</f>
        <v>145.66087599757844</v>
      </c>
      <c r="AS114" s="171">
        <f>('General Liability'!CB$90*$BI114)/Assumptions!$B$7</f>
        <v>145.66087599757844</v>
      </c>
      <c r="AT114" s="171">
        <f>('General Liability'!CC$90*$BI114)/Assumptions!$B$7</f>
        <v>145.66087599757844</v>
      </c>
      <c r="AU114" s="171">
        <f>('General Liability'!CD$90*$BI114)/Assumptions!$B$7</f>
        <v>150.03070227750578</v>
      </c>
      <c r="AV114" s="171">
        <f>('General Liability'!CE$90*$BI114)/Assumptions!$B$7</f>
        <v>150.03070227750578</v>
      </c>
      <c r="AW114" s="171">
        <f>('General Liability'!CF$90*$BI114)/Assumptions!$B$7</f>
        <v>150.03070227750578</v>
      </c>
      <c r="AX114" s="171">
        <f>('General Liability'!CG$90*$BI114)/Assumptions!$B$7</f>
        <v>150.03070227750578</v>
      </c>
      <c r="AY114" s="171">
        <f>('General Liability'!CH$90*$BI114)/Assumptions!$B$7</f>
        <v>150.03070227750578</v>
      </c>
      <c r="AZ114" s="171">
        <f>('General Liability'!CI$90*$BI114)/Assumptions!$B$7</f>
        <v>150.03070227750578</v>
      </c>
      <c r="BA114" s="171">
        <f>('General Liability'!CJ$90*$BI114)/Assumptions!$B$7</f>
        <v>150.03070227750578</v>
      </c>
      <c r="BB114" s="171">
        <f>('General Liability'!CK$90*$BI114)/Assumptions!$B$7</f>
        <v>150.03070227750578</v>
      </c>
      <c r="BC114" s="171">
        <f>('General Liability'!CL$90*$BI114)/Assumptions!$B$7</f>
        <v>150.03070227750578</v>
      </c>
      <c r="BD114" s="171">
        <f>('General Liability'!CM$90*$BI114)/Assumptions!$B$7</f>
        <v>150.03070227750578</v>
      </c>
      <c r="BE114" s="171">
        <f>('General Liability'!CN$90*$BI114)/Assumptions!$B$7</f>
        <v>150.03070227750578</v>
      </c>
      <c r="BF114" s="171">
        <f>('General Liability'!CO$90*$BI114)/Assumptions!$B$7</f>
        <v>150.03070227750578</v>
      </c>
      <c r="BG114" s="171">
        <f>('General Liability'!CP$90*$BI114)/Assumptions!$B$7</f>
        <v>154.53162334583098</v>
      </c>
      <c r="BI114" s="174">
        <f>SUMIF(Revenue!$P:$P,'GL - Import (CA)'!$F114,Revenue!$F:$F)</f>
        <v>6.8783154401024192E-3</v>
      </c>
    </row>
    <row r="115" spans="1:61" s="173" customFormat="1" ht="12.75" customHeight="1">
      <c r="A115" s="179" t="s">
        <v>472</v>
      </c>
      <c r="B115" s="179"/>
      <c r="C115" s="170" t="str" cm="1">
        <f t="array" ref="C115">IFERROR(INDEX('Legal Entity'!B:B,MATCH('GL - Import (CA)'!F115,'Legal Entity'!A:A,0),0),0)</f>
        <v>1315 - Corix Multi-Utility Services Inc.</v>
      </c>
      <c r="D115" s="170" t="str" cm="1">
        <f t="array" ref="D115">IFERROR(INDEX('Legal Entity'!C:C,MATCH(F115,'Legal Entity'!A:A,0),0),0)</f>
        <v>CA</v>
      </c>
      <c r="E115" s="170" t="s">
        <v>631</v>
      </c>
      <c r="F115" s="170" t="s">
        <v>146</v>
      </c>
      <c r="G115" s="170"/>
      <c r="H115" s="171">
        <f>('General Liability'!AQ$90*$BI115)/Assumptions!$B$7</f>
        <v>15.996944323226886</v>
      </c>
      <c r="I115" s="171">
        <f>('General Liability'!AR$90*$BI115)/Assumptions!$B$7</f>
        <v>15.996944323226886</v>
      </c>
      <c r="J115" s="171">
        <f>('General Liability'!AS$90*$BI115)/Assumptions!$B$7</f>
        <v>15.996944323226886</v>
      </c>
      <c r="K115" s="171">
        <f>('General Liability'!AT$90*$BI115)/Assumptions!$B$7</f>
        <v>18.723881474500178</v>
      </c>
      <c r="L115" s="171">
        <f>('General Liability'!AU$90*$BI115)/Assumptions!$B$7</f>
        <v>18.723881474500178</v>
      </c>
      <c r="M115" s="171">
        <f>('General Liability'!AV$90*$BI115)/Assumptions!$B$7</f>
        <v>18.723881474500178</v>
      </c>
      <c r="N115" s="171">
        <f>('General Liability'!AW$90*$BI115)/Assumptions!$B$7</f>
        <v>18.723881474500178</v>
      </c>
      <c r="O115" s="171">
        <f>('General Liability'!AX$90*$BI115)/Assumptions!$B$7</f>
        <v>18.723881474500178</v>
      </c>
      <c r="P115" s="171">
        <f>('General Liability'!AY$90*$BI115)/Assumptions!$B$7</f>
        <v>18.723881474500178</v>
      </c>
      <c r="Q115" s="171">
        <f>('General Liability'!AZ$90*$BI115)/Assumptions!$B$7</f>
        <v>18.723881474500178</v>
      </c>
      <c r="R115" s="171">
        <f>('General Liability'!BA$90*$BI115)/Assumptions!$B$7</f>
        <v>18.723881474500178</v>
      </c>
      <c r="S115" s="171">
        <f>('General Liability'!BB$90*$BI115)/Assumptions!$B$7</f>
        <v>18.723881474500178</v>
      </c>
      <c r="T115" s="171">
        <f>('General Liability'!BC$90*$BI115)/Assumptions!$B$7</f>
        <v>18.723881474500178</v>
      </c>
      <c r="U115" s="171">
        <f>('General Liability'!BD$90*$BI115)/Assumptions!$B$7</f>
        <v>18.723881474500178</v>
      </c>
      <c r="V115" s="171">
        <f>('General Liability'!BE$90*$BI115)/Assumptions!$B$7</f>
        <v>18.723881474500178</v>
      </c>
      <c r="W115" s="171">
        <f>('General Liability'!BF$90*$BI115)/Assumptions!$B$7</f>
        <v>20.128172585087693</v>
      </c>
      <c r="X115" s="171">
        <f>('General Liability'!BG$90*$BI115)/Assumptions!$B$7</f>
        <v>20.128172585087693</v>
      </c>
      <c r="Y115" s="171">
        <f>('General Liability'!BH$90*$BI115)/Assumptions!$B$7</f>
        <v>20.128172585087693</v>
      </c>
      <c r="Z115" s="171">
        <f>('General Liability'!BI$90*$BI115)/Assumptions!$B$7</f>
        <v>20.128172585087693</v>
      </c>
      <c r="AA115" s="171">
        <f>('General Liability'!BJ$90*$BI115)/Assumptions!$B$7</f>
        <v>20.128172585087693</v>
      </c>
      <c r="AB115" s="171">
        <f>('General Liability'!BK$90*$BI115)/Assumptions!$B$7</f>
        <v>20.128172585087693</v>
      </c>
      <c r="AC115" s="171">
        <f>('General Liability'!BL$90*$BI115)/Assumptions!$B$7</f>
        <v>20.128172585087693</v>
      </c>
      <c r="AD115" s="171">
        <f>('General Liability'!BM$90*$BI115)/Assumptions!$B$7</f>
        <v>20.128172585087693</v>
      </c>
      <c r="AE115" s="171">
        <f>('General Liability'!BN$90*$BI115)/Assumptions!$B$7</f>
        <v>20.128172585087693</v>
      </c>
      <c r="AF115" s="171">
        <f>('General Liability'!BO$90*$BI115)/Assumptions!$B$7</f>
        <v>20.128172585087693</v>
      </c>
      <c r="AG115" s="171">
        <f>('General Liability'!BP$90*$BI115)/Assumptions!$B$7</f>
        <v>20.128172585087693</v>
      </c>
      <c r="AH115" s="171">
        <f>('General Liability'!BQ$90*$BI115)/Assumptions!$B$7</f>
        <v>20.128172585087693</v>
      </c>
      <c r="AI115" s="171">
        <f>('General Liability'!BR$90*$BI115)/Assumptions!$B$7</f>
        <v>21.637785528969271</v>
      </c>
      <c r="AJ115" s="171">
        <f>('General Liability'!BS$90*$BI115)/Assumptions!$B$7</f>
        <v>21.637785528969271</v>
      </c>
      <c r="AK115" s="171">
        <f>('General Liability'!BT$90*$BI115)/Assumptions!$B$7</f>
        <v>21.637785528969271</v>
      </c>
      <c r="AL115" s="171">
        <f>('General Liability'!BU$90*$BI115)/Assumptions!$B$7</f>
        <v>21.637785528969271</v>
      </c>
      <c r="AM115" s="171">
        <f>('General Liability'!BV$90*$BI115)/Assumptions!$B$7</f>
        <v>21.637785528969271</v>
      </c>
      <c r="AN115" s="171">
        <f>('General Liability'!BW$90*$BI115)/Assumptions!$B$7</f>
        <v>21.637785528969271</v>
      </c>
      <c r="AO115" s="171">
        <f>('General Liability'!BX$90*$BI115)/Assumptions!$B$7</f>
        <v>21.637785528969271</v>
      </c>
      <c r="AP115" s="171">
        <f>('General Liability'!BY$90*$BI115)/Assumptions!$B$7</f>
        <v>21.637785528969271</v>
      </c>
      <c r="AQ115" s="171">
        <f>('General Liability'!BZ$90*$BI115)/Assumptions!$B$7</f>
        <v>21.637785528969271</v>
      </c>
      <c r="AR115" s="171">
        <f>('General Liability'!CA$90*$BI115)/Assumptions!$B$7</f>
        <v>21.637785528969271</v>
      </c>
      <c r="AS115" s="171">
        <f>('General Liability'!CB$90*$BI115)/Assumptions!$B$7</f>
        <v>21.637785528969271</v>
      </c>
      <c r="AT115" s="171">
        <f>('General Liability'!CC$90*$BI115)/Assumptions!$B$7</f>
        <v>21.637785528969271</v>
      </c>
      <c r="AU115" s="171">
        <f>('General Liability'!CD$90*$BI115)/Assumptions!$B$7</f>
        <v>22.286919094838343</v>
      </c>
      <c r="AV115" s="171">
        <f>('General Liability'!CE$90*$BI115)/Assumptions!$B$7</f>
        <v>22.286919094838343</v>
      </c>
      <c r="AW115" s="171">
        <f>('General Liability'!CF$90*$BI115)/Assumptions!$B$7</f>
        <v>22.286919094838343</v>
      </c>
      <c r="AX115" s="171">
        <f>('General Liability'!CG$90*$BI115)/Assumptions!$B$7</f>
        <v>22.286919094838343</v>
      </c>
      <c r="AY115" s="171">
        <f>('General Liability'!CH$90*$BI115)/Assumptions!$B$7</f>
        <v>22.286919094838343</v>
      </c>
      <c r="AZ115" s="171">
        <f>('General Liability'!CI$90*$BI115)/Assumptions!$B$7</f>
        <v>22.286919094838343</v>
      </c>
      <c r="BA115" s="171">
        <f>('General Liability'!CJ$90*$BI115)/Assumptions!$B$7</f>
        <v>22.286919094838343</v>
      </c>
      <c r="BB115" s="171">
        <f>('General Liability'!CK$90*$BI115)/Assumptions!$B$7</f>
        <v>22.286919094838343</v>
      </c>
      <c r="BC115" s="171">
        <f>('General Liability'!CL$90*$BI115)/Assumptions!$B$7</f>
        <v>22.286919094838343</v>
      </c>
      <c r="BD115" s="171">
        <f>('General Liability'!CM$90*$BI115)/Assumptions!$B$7</f>
        <v>22.286919094838343</v>
      </c>
      <c r="BE115" s="171">
        <f>('General Liability'!CN$90*$BI115)/Assumptions!$B$7</f>
        <v>22.286919094838343</v>
      </c>
      <c r="BF115" s="171">
        <f>('General Liability'!CO$90*$BI115)/Assumptions!$B$7</f>
        <v>22.286919094838343</v>
      </c>
      <c r="BG115" s="171">
        <f>('General Liability'!CP$90*$BI115)/Assumptions!$B$7</f>
        <v>22.9555266676835</v>
      </c>
      <c r="BI115" s="174">
        <f>SUMIF(Revenue!$P:$P,'GL - Import (CA)'!$F115,Revenue!$F:$F)</f>
        <v>1.0217672609356564E-3</v>
      </c>
    </row>
    <row r="116" spans="1:61" s="173" customFormat="1" ht="12.75" customHeight="1">
      <c r="A116" s="179" t="s">
        <v>472</v>
      </c>
      <c r="B116" s="179"/>
      <c r="C116" s="170" t="str" cm="1">
        <f t="array" ref="C116">IFERROR(INDEX('Legal Entity'!B:B,MATCH('GL - Import (CA)'!F116,'Legal Entity'!A:A,0),0),0)</f>
        <v>1315 - Corix Multi-Utility Services Inc.</v>
      </c>
      <c r="D116" s="170" t="str" cm="1">
        <f t="array" ref="D116">IFERROR(INDEX('Legal Entity'!C:C,MATCH(F116,'Legal Entity'!A:A,0),0),0)</f>
        <v>CA</v>
      </c>
      <c r="E116" s="170" t="s">
        <v>631</v>
      </c>
      <c r="F116" s="170" t="s">
        <v>160</v>
      </c>
      <c r="G116" s="170"/>
      <c r="H116" s="171">
        <f>('General Liability'!AQ$90*$BI116)/Assumptions!$B$7</f>
        <v>83.446000429687544</v>
      </c>
      <c r="I116" s="171">
        <f>('General Liability'!AR$90*$BI116)/Assumptions!$B$7</f>
        <v>83.446000429687544</v>
      </c>
      <c r="J116" s="171">
        <f>('General Liability'!AS$90*$BI116)/Assumptions!$B$7</f>
        <v>83.446000429687544</v>
      </c>
      <c r="K116" s="171">
        <f>('General Liability'!AT$90*$BI116)/Assumptions!$B$7</f>
        <v>97.670716981740938</v>
      </c>
      <c r="L116" s="171">
        <f>('General Liability'!AU$90*$BI116)/Assumptions!$B$7</f>
        <v>97.670716981740938</v>
      </c>
      <c r="M116" s="171">
        <f>('General Liability'!AV$90*$BI116)/Assumptions!$B$7</f>
        <v>97.670716981740938</v>
      </c>
      <c r="N116" s="171">
        <f>('General Liability'!AW$90*$BI116)/Assumptions!$B$7</f>
        <v>97.670716981740938</v>
      </c>
      <c r="O116" s="171">
        <f>('General Liability'!AX$90*$BI116)/Assumptions!$B$7</f>
        <v>97.670716981740938</v>
      </c>
      <c r="P116" s="171">
        <f>('General Liability'!AY$90*$BI116)/Assumptions!$B$7</f>
        <v>97.670716981740938</v>
      </c>
      <c r="Q116" s="171">
        <f>('General Liability'!AZ$90*$BI116)/Assumptions!$B$7</f>
        <v>97.670716981740938</v>
      </c>
      <c r="R116" s="171">
        <f>('General Liability'!BA$90*$BI116)/Assumptions!$B$7</f>
        <v>97.670716981740938</v>
      </c>
      <c r="S116" s="171">
        <f>('General Liability'!BB$90*$BI116)/Assumptions!$B$7</f>
        <v>97.670716981740938</v>
      </c>
      <c r="T116" s="171">
        <f>('General Liability'!BC$90*$BI116)/Assumptions!$B$7</f>
        <v>97.670716981740938</v>
      </c>
      <c r="U116" s="171">
        <f>('General Liability'!BD$90*$BI116)/Assumptions!$B$7</f>
        <v>97.670716981740938</v>
      </c>
      <c r="V116" s="171">
        <f>('General Liability'!BE$90*$BI116)/Assumptions!$B$7</f>
        <v>97.670716981740938</v>
      </c>
      <c r="W116" s="171">
        <f>('General Liability'!BF$90*$BI116)/Assumptions!$B$7</f>
        <v>104.9960207553715</v>
      </c>
      <c r="X116" s="171">
        <f>('General Liability'!BG$90*$BI116)/Assumptions!$B$7</f>
        <v>104.9960207553715</v>
      </c>
      <c r="Y116" s="171">
        <f>('General Liability'!BH$90*$BI116)/Assumptions!$B$7</f>
        <v>104.9960207553715</v>
      </c>
      <c r="Z116" s="171">
        <f>('General Liability'!BI$90*$BI116)/Assumptions!$B$7</f>
        <v>104.9960207553715</v>
      </c>
      <c r="AA116" s="171">
        <f>('General Liability'!BJ$90*$BI116)/Assumptions!$B$7</f>
        <v>104.9960207553715</v>
      </c>
      <c r="AB116" s="171">
        <f>('General Liability'!BK$90*$BI116)/Assumptions!$B$7</f>
        <v>104.9960207553715</v>
      </c>
      <c r="AC116" s="171">
        <f>('General Liability'!BL$90*$BI116)/Assumptions!$B$7</f>
        <v>104.9960207553715</v>
      </c>
      <c r="AD116" s="171">
        <f>('General Liability'!BM$90*$BI116)/Assumptions!$B$7</f>
        <v>104.9960207553715</v>
      </c>
      <c r="AE116" s="171">
        <f>('General Liability'!BN$90*$BI116)/Assumptions!$B$7</f>
        <v>104.9960207553715</v>
      </c>
      <c r="AF116" s="171">
        <f>('General Liability'!BO$90*$BI116)/Assumptions!$B$7</f>
        <v>104.9960207553715</v>
      </c>
      <c r="AG116" s="171">
        <f>('General Liability'!BP$90*$BI116)/Assumptions!$B$7</f>
        <v>104.9960207553715</v>
      </c>
      <c r="AH116" s="171">
        <f>('General Liability'!BQ$90*$BI116)/Assumptions!$B$7</f>
        <v>104.9960207553715</v>
      </c>
      <c r="AI116" s="171">
        <f>('General Liability'!BR$90*$BI116)/Assumptions!$B$7</f>
        <v>112.87072231202437</v>
      </c>
      <c r="AJ116" s="171">
        <f>('General Liability'!BS$90*$BI116)/Assumptions!$B$7</f>
        <v>112.87072231202437</v>
      </c>
      <c r="AK116" s="171">
        <f>('General Liability'!BT$90*$BI116)/Assumptions!$B$7</f>
        <v>112.87072231202437</v>
      </c>
      <c r="AL116" s="171">
        <f>('General Liability'!BU$90*$BI116)/Assumptions!$B$7</f>
        <v>112.87072231202437</v>
      </c>
      <c r="AM116" s="171">
        <f>('General Liability'!BV$90*$BI116)/Assumptions!$B$7</f>
        <v>112.87072231202437</v>
      </c>
      <c r="AN116" s="171">
        <f>('General Liability'!BW$90*$BI116)/Assumptions!$B$7</f>
        <v>112.87072231202437</v>
      </c>
      <c r="AO116" s="171">
        <f>('General Liability'!BX$90*$BI116)/Assumptions!$B$7</f>
        <v>112.87072231202437</v>
      </c>
      <c r="AP116" s="171">
        <f>('General Liability'!BY$90*$BI116)/Assumptions!$B$7</f>
        <v>112.87072231202437</v>
      </c>
      <c r="AQ116" s="171">
        <f>('General Liability'!BZ$90*$BI116)/Assumptions!$B$7</f>
        <v>112.87072231202437</v>
      </c>
      <c r="AR116" s="171">
        <f>('General Liability'!CA$90*$BI116)/Assumptions!$B$7</f>
        <v>112.87072231202437</v>
      </c>
      <c r="AS116" s="171">
        <f>('General Liability'!CB$90*$BI116)/Assumptions!$B$7</f>
        <v>112.87072231202437</v>
      </c>
      <c r="AT116" s="171">
        <f>('General Liability'!CC$90*$BI116)/Assumptions!$B$7</f>
        <v>112.87072231202437</v>
      </c>
      <c r="AU116" s="171">
        <f>('General Liability'!CD$90*$BI116)/Assumptions!$B$7</f>
        <v>116.25684398138509</v>
      </c>
      <c r="AV116" s="171">
        <f>('General Liability'!CE$90*$BI116)/Assumptions!$B$7</f>
        <v>116.25684398138509</v>
      </c>
      <c r="AW116" s="171">
        <f>('General Liability'!CF$90*$BI116)/Assumptions!$B$7</f>
        <v>116.25684398138509</v>
      </c>
      <c r="AX116" s="171">
        <f>('General Liability'!CG$90*$BI116)/Assumptions!$B$7</f>
        <v>116.25684398138509</v>
      </c>
      <c r="AY116" s="171">
        <f>('General Liability'!CH$90*$BI116)/Assumptions!$B$7</f>
        <v>116.25684398138509</v>
      </c>
      <c r="AZ116" s="171">
        <f>('General Liability'!CI$90*$BI116)/Assumptions!$B$7</f>
        <v>116.25684398138509</v>
      </c>
      <c r="BA116" s="171">
        <f>('General Liability'!CJ$90*$BI116)/Assumptions!$B$7</f>
        <v>116.25684398138509</v>
      </c>
      <c r="BB116" s="171">
        <f>('General Liability'!CK$90*$BI116)/Assumptions!$B$7</f>
        <v>116.25684398138509</v>
      </c>
      <c r="BC116" s="171">
        <f>('General Liability'!CL$90*$BI116)/Assumptions!$B$7</f>
        <v>116.25684398138509</v>
      </c>
      <c r="BD116" s="171">
        <f>('General Liability'!CM$90*$BI116)/Assumptions!$B$7</f>
        <v>116.25684398138509</v>
      </c>
      <c r="BE116" s="171">
        <f>('General Liability'!CN$90*$BI116)/Assumptions!$B$7</f>
        <v>116.25684398138509</v>
      </c>
      <c r="BF116" s="171">
        <f>('General Liability'!CO$90*$BI116)/Assumptions!$B$7</f>
        <v>116.25684398138509</v>
      </c>
      <c r="BG116" s="171">
        <f>('General Liability'!CP$90*$BI116)/Assumptions!$B$7</f>
        <v>119.74454930082665</v>
      </c>
      <c r="BI116" s="174">
        <f>SUMIF(Revenue!$P:$P,'GL - Import (CA)'!$F116,Revenue!$F:$F)</f>
        <v>5.3299173624852874E-3</v>
      </c>
    </row>
    <row r="117" spans="1:61" s="173" customFormat="1" ht="12.75" customHeight="1">
      <c r="A117" s="179" t="s">
        <v>472</v>
      </c>
      <c r="B117" s="179"/>
      <c r="C117" s="170" t="str" cm="1">
        <f t="array" ref="C117">IFERROR(INDEX('Legal Entity'!B:B,MATCH('GL - Import (CA)'!F117,'Legal Entity'!A:A,0),0),0)</f>
        <v>1315 - Corix Multi-Utility Services Inc.</v>
      </c>
      <c r="D117" s="170" t="str" cm="1">
        <f t="array" ref="D117">IFERROR(INDEX('Legal Entity'!C:C,MATCH(F117,'Legal Entity'!A:A,0),0),0)</f>
        <v>CA</v>
      </c>
      <c r="E117" s="170" t="s">
        <v>631</v>
      </c>
      <c r="F117" s="170" t="s">
        <v>136</v>
      </c>
      <c r="G117" s="170"/>
      <c r="H117" s="171">
        <f>('General Liability'!AQ$90*$BI117)/Assumptions!$B$7</f>
        <v>0</v>
      </c>
      <c r="I117" s="171">
        <f>('General Liability'!AR$90*$BI117)/Assumptions!$B$7</f>
        <v>0</v>
      </c>
      <c r="J117" s="171">
        <f>('General Liability'!AS$90*$BI117)/Assumptions!$B$7</f>
        <v>0</v>
      </c>
      <c r="K117" s="171">
        <f>('General Liability'!AT$90*$BI117)/Assumptions!$B$7</f>
        <v>0</v>
      </c>
      <c r="L117" s="171">
        <f>('General Liability'!AU$90*$BI117)/Assumptions!$B$7</f>
        <v>0</v>
      </c>
      <c r="M117" s="171">
        <f>('General Liability'!AV$90*$BI117)/Assumptions!$B$7</f>
        <v>0</v>
      </c>
      <c r="N117" s="171">
        <f>('General Liability'!AW$90*$BI117)/Assumptions!$B$7</f>
        <v>0</v>
      </c>
      <c r="O117" s="171">
        <f>('General Liability'!AX$90*$BI117)/Assumptions!$B$7</f>
        <v>0</v>
      </c>
      <c r="P117" s="171">
        <f>('General Liability'!AY$90*$BI117)/Assumptions!$B$7</f>
        <v>0</v>
      </c>
      <c r="Q117" s="171">
        <f>('General Liability'!AZ$90*$BI117)/Assumptions!$B$7</f>
        <v>0</v>
      </c>
      <c r="R117" s="171">
        <f>('General Liability'!BA$90*$BI117)/Assumptions!$B$7</f>
        <v>0</v>
      </c>
      <c r="S117" s="171">
        <f>('General Liability'!BB$90*$BI117)/Assumptions!$B$7</f>
        <v>0</v>
      </c>
      <c r="T117" s="171">
        <f>('General Liability'!BC$90*$BI117)/Assumptions!$B$7</f>
        <v>0</v>
      </c>
      <c r="U117" s="171">
        <f>('General Liability'!BD$90*$BI117)/Assumptions!$B$7</f>
        <v>0</v>
      </c>
      <c r="V117" s="171">
        <f>('General Liability'!BE$90*$BI117)/Assumptions!$B$7</f>
        <v>0</v>
      </c>
      <c r="W117" s="171">
        <f>('General Liability'!BF$90*$BI117)/Assumptions!$B$7</f>
        <v>0</v>
      </c>
      <c r="X117" s="171">
        <f>('General Liability'!BG$90*$BI117)/Assumptions!$B$7</f>
        <v>0</v>
      </c>
      <c r="Y117" s="171">
        <f>('General Liability'!BH$90*$BI117)/Assumptions!$B$7</f>
        <v>0</v>
      </c>
      <c r="Z117" s="171">
        <f>('General Liability'!BI$90*$BI117)/Assumptions!$B$7</f>
        <v>0</v>
      </c>
      <c r="AA117" s="171">
        <f>('General Liability'!BJ$90*$BI117)/Assumptions!$B$7</f>
        <v>0</v>
      </c>
      <c r="AB117" s="171">
        <f>('General Liability'!BK$90*$BI117)/Assumptions!$B$7</f>
        <v>0</v>
      </c>
      <c r="AC117" s="171">
        <f>('General Liability'!BL$90*$BI117)/Assumptions!$B$7</f>
        <v>0</v>
      </c>
      <c r="AD117" s="171">
        <f>('General Liability'!BM$90*$BI117)/Assumptions!$B$7</f>
        <v>0</v>
      </c>
      <c r="AE117" s="171">
        <f>('General Liability'!BN$90*$BI117)/Assumptions!$B$7</f>
        <v>0</v>
      </c>
      <c r="AF117" s="171">
        <f>('General Liability'!BO$90*$BI117)/Assumptions!$B$7</f>
        <v>0</v>
      </c>
      <c r="AG117" s="171">
        <f>('General Liability'!BP$90*$BI117)/Assumptions!$B$7</f>
        <v>0</v>
      </c>
      <c r="AH117" s="171">
        <f>('General Liability'!BQ$90*$BI117)/Assumptions!$B$7</f>
        <v>0</v>
      </c>
      <c r="AI117" s="171">
        <f>('General Liability'!BR$90*$BI117)/Assumptions!$B$7</f>
        <v>0</v>
      </c>
      <c r="AJ117" s="171">
        <f>('General Liability'!BS$90*$BI117)/Assumptions!$B$7</f>
        <v>0</v>
      </c>
      <c r="AK117" s="171">
        <f>('General Liability'!BT$90*$BI117)/Assumptions!$B$7</f>
        <v>0</v>
      </c>
      <c r="AL117" s="171">
        <f>('General Liability'!BU$90*$BI117)/Assumptions!$B$7</f>
        <v>0</v>
      </c>
      <c r="AM117" s="171">
        <f>('General Liability'!BV$90*$BI117)/Assumptions!$B$7</f>
        <v>0</v>
      </c>
      <c r="AN117" s="171">
        <f>('General Liability'!BW$90*$BI117)/Assumptions!$B$7</f>
        <v>0</v>
      </c>
      <c r="AO117" s="171">
        <f>('General Liability'!BX$90*$BI117)/Assumptions!$B$7</f>
        <v>0</v>
      </c>
      <c r="AP117" s="171">
        <f>('General Liability'!BY$90*$BI117)/Assumptions!$B$7</f>
        <v>0</v>
      </c>
      <c r="AQ117" s="171">
        <f>('General Liability'!BZ$90*$BI117)/Assumptions!$B$7</f>
        <v>0</v>
      </c>
      <c r="AR117" s="171">
        <f>('General Liability'!CA$90*$BI117)/Assumptions!$B$7</f>
        <v>0</v>
      </c>
      <c r="AS117" s="171">
        <f>('General Liability'!CB$90*$BI117)/Assumptions!$B$7</f>
        <v>0</v>
      </c>
      <c r="AT117" s="171">
        <f>('General Liability'!CC$90*$BI117)/Assumptions!$B$7</f>
        <v>0</v>
      </c>
      <c r="AU117" s="171">
        <f>('General Liability'!CD$90*$BI117)/Assumptions!$B$7</f>
        <v>0</v>
      </c>
      <c r="AV117" s="171">
        <f>('General Liability'!CE$90*$BI117)/Assumptions!$B$7</f>
        <v>0</v>
      </c>
      <c r="AW117" s="171">
        <f>('General Liability'!CF$90*$BI117)/Assumptions!$B$7</f>
        <v>0</v>
      </c>
      <c r="AX117" s="171">
        <f>('General Liability'!CG$90*$BI117)/Assumptions!$B$7</f>
        <v>0</v>
      </c>
      <c r="AY117" s="171">
        <f>('General Liability'!CH$90*$BI117)/Assumptions!$B$7</f>
        <v>0</v>
      </c>
      <c r="AZ117" s="171">
        <f>('General Liability'!CI$90*$BI117)/Assumptions!$B$7</f>
        <v>0</v>
      </c>
      <c r="BA117" s="171">
        <f>('General Liability'!CJ$90*$BI117)/Assumptions!$B$7</f>
        <v>0</v>
      </c>
      <c r="BB117" s="171">
        <f>('General Liability'!CK$90*$BI117)/Assumptions!$B$7</f>
        <v>0</v>
      </c>
      <c r="BC117" s="171">
        <f>('General Liability'!CL$90*$BI117)/Assumptions!$B$7</f>
        <v>0</v>
      </c>
      <c r="BD117" s="171">
        <f>('General Liability'!CM$90*$BI117)/Assumptions!$B$7</f>
        <v>0</v>
      </c>
      <c r="BE117" s="171">
        <f>('General Liability'!CN$90*$BI117)/Assumptions!$B$7</f>
        <v>0</v>
      </c>
      <c r="BF117" s="171">
        <f>('General Liability'!CO$90*$BI117)/Assumptions!$B$7</f>
        <v>0</v>
      </c>
      <c r="BG117" s="171">
        <f>('General Liability'!CP$90*$BI117)/Assumptions!$B$7</f>
        <v>0</v>
      </c>
      <c r="BI117" s="174">
        <f>SUMIF(Revenue!$P:$P,'GL - Import (CA)'!$F117,Revenue!$F:$F)</f>
        <v>0</v>
      </c>
    </row>
    <row r="118" spans="1:61" s="173" customFormat="1" ht="12.75" customHeight="1">
      <c r="A118" s="179" t="s">
        <v>472</v>
      </c>
      <c r="B118" s="179"/>
      <c r="C118" s="170" t="str" cm="1">
        <f t="array" ref="C118">IFERROR(INDEX('Legal Entity'!B:B,MATCH('GL - Import (CA)'!F118,'Legal Entity'!A:A,0),0),0)</f>
        <v>1310 - Corix Utilities Inc.</v>
      </c>
      <c r="D118" s="170" t="str" cm="1">
        <f t="array" ref="D118">IFERROR(INDEX('Legal Entity'!C:C,MATCH(F118,'Legal Entity'!A:A,0),0),0)</f>
        <v>CA</v>
      </c>
      <c r="E118" s="170" t="s">
        <v>631</v>
      </c>
      <c r="F118" s="170" t="s">
        <v>104</v>
      </c>
      <c r="G118" s="170"/>
      <c r="H118" s="171">
        <f>('General Liability'!AQ$90*$BI118)/Assumptions!$B$7</f>
        <v>0</v>
      </c>
      <c r="I118" s="171">
        <f>('General Liability'!AR$90*$BI118)/Assumptions!$B$7</f>
        <v>0</v>
      </c>
      <c r="J118" s="171">
        <f>('General Liability'!AS$90*$BI118)/Assumptions!$B$7</f>
        <v>0</v>
      </c>
      <c r="K118" s="171">
        <f>('General Liability'!AT$90*$BI118)/Assumptions!$B$7</f>
        <v>0</v>
      </c>
      <c r="L118" s="171">
        <f>('General Liability'!AU$90*$BI118)/Assumptions!$B$7</f>
        <v>0</v>
      </c>
      <c r="M118" s="171">
        <f>('General Liability'!AV$90*$BI118)/Assumptions!$B$7</f>
        <v>0</v>
      </c>
      <c r="N118" s="171">
        <f>('General Liability'!AW$90*$BI118)/Assumptions!$B$7</f>
        <v>0</v>
      </c>
      <c r="O118" s="171">
        <f>('General Liability'!AX$90*$BI118)/Assumptions!$B$7</f>
        <v>0</v>
      </c>
      <c r="P118" s="171">
        <f>('General Liability'!AY$90*$BI118)/Assumptions!$B$7</f>
        <v>0</v>
      </c>
      <c r="Q118" s="171">
        <f>('General Liability'!AZ$90*$BI118)/Assumptions!$B$7</f>
        <v>0</v>
      </c>
      <c r="R118" s="171">
        <f>('General Liability'!BA$90*$BI118)/Assumptions!$B$7</f>
        <v>0</v>
      </c>
      <c r="S118" s="171">
        <f>('General Liability'!BB$90*$BI118)/Assumptions!$B$7</f>
        <v>0</v>
      </c>
      <c r="T118" s="171">
        <f>('General Liability'!BC$90*$BI118)/Assumptions!$B$7</f>
        <v>0</v>
      </c>
      <c r="U118" s="171">
        <f>('General Liability'!BD$90*$BI118)/Assumptions!$B$7</f>
        <v>0</v>
      </c>
      <c r="V118" s="171">
        <f>('General Liability'!BE$90*$BI118)/Assumptions!$B$7</f>
        <v>0</v>
      </c>
      <c r="W118" s="171">
        <f>('General Liability'!BF$90*$BI118)/Assumptions!$B$7</f>
        <v>0</v>
      </c>
      <c r="X118" s="171">
        <f>('General Liability'!BG$90*$BI118)/Assumptions!$B$7</f>
        <v>0</v>
      </c>
      <c r="Y118" s="171">
        <f>('General Liability'!BH$90*$BI118)/Assumptions!$B$7</f>
        <v>0</v>
      </c>
      <c r="Z118" s="171">
        <f>('General Liability'!BI$90*$BI118)/Assumptions!$B$7</f>
        <v>0</v>
      </c>
      <c r="AA118" s="171">
        <f>('General Liability'!BJ$90*$BI118)/Assumptions!$B$7</f>
        <v>0</v>
      </c>
      <c r="AB118" s="171">
        <f>('General Liability'!BK$90*$BI118)/Assumptions!$B$7</f>
        <v>0</v>
      </c>
      <c r="AC118" s="171">
        <f>('General Liability'!BL$90*$BI118)/Assumptions!$B$7</f>
        <v>0</v>
      </c>
      <c r="AD118" s="171">
        <f>('General Liability'!BM$90*$BI118)/Assumptions!$B$7</f>
        <v>0</v>
      </c>
      <c r="AE118" s="171">
        <f>('General Liability'!BN$90*$BI118)/Assumptions!$B$7</f>
        <v>0</v>
      </c>
      <c r="AF118" s="171">
        <f>('General Liability'!BO$90*$BI118)/Assumptions!$B$7</f>
        <v>0</v>
      </c>
      <c r="AG118" s="171">
        <f>('General Liability'!BP$90*$BI118)/Assumptions!$B$7</f>
        <v>0</v>
      </c>
      <c r="AH118" s="171">
        <f>('General Liability'!BQ$90*$BI118)/Assumptions!$B$7</f>
        <v>0</v>
      </c>
      <c r="AI118" s="171">
        <f>('General Liability'!BR$90*$BI118)/Assumptions!$B$7</f>
        <v>0</v>
      </c>
      <c r="AJ118" s="171">
        <f>('General Liability'!BS$90*$BI118)/Assumptions!$B$7</f>
        <v>0</v>
      </c>
      <c r="AK118" s="171">
        <f>('General Liability'!BT$90*$BI118)/Assumptions!$B$7</f>
        <v>0</v>
      </c>
      <c r="AL118" s="171">
        <f>('General Liability'!BU$90*$BI118)/Assumptions!$B$7</f>
        <v>0</v>
      </c>
      <c r="AM118" s="171">
        <f>('General Liability'!BV$90*$BI118)/Assumptions!$B$7</f>
        <v>0</v>
      </c>
      <c r="AN118" s="171">
        <f>('General Liability'!BW$90*$BI118)/Assumptions!$B$7</f>
        <v>0</v>
      </c>
      <c r="AO118" s="171">
        <f>('General Liability'!BX$90*$BI118)/Assumptions!$B$7</f>
        <v>0</v>
      </c>
      <c r="AP118" s="171">
        <f>('General Liability'!BY$90*$BI118)/Assumptions!$B$7</f>
        <v>0</v>
      </c>
      <c r="AQ118" s="171">
        <f>('General Liability'!BZ$90*$BI118)/Assumptions!$B$7</f>
        <v>0</v>
      </c>
      <c r="AR118" s="171">
        <f>('General Liability'!CA$90*$BI118)/Assumptions!$B$7</f>
        <v>0</v>
      </c>
      <c r="AS118" s="171">
        <f>('General Liability'!CB$90*$BI118)/Assumptions!$B$7</f>
        <v>0</v>
      </c>
      <c r="AT118" s="171">
        <f>('General Liability'!CC$90*$BI118)/Assumptions!$B$7</f>
        <v>0</v>
      </c>
      <c r="AU118" s="171">
        <f>('General Liability'!CD$90*$BI118)/Assumptions!$B$7</f>
        <v>0</v>
      </c>
      <c r="AV118" s="171">
        <f>('General Liability'!CE$90*$BI118)/Assumptions!$B$7</f>
        <v>0</v>
      </c>
      <c r="AW118" s="171">
        <f>('General Liability'!CF$90*$BI118)/Assumptions!$B$7</f>
        <v>0</v>
      </c>
      <c r="AX118" s="171">
        <f>('General Liability'!CG$90*$BI118)/Assumptions!$B$7</f>
        <v>0</v>
      </c>
      <c r="AY118" s="171">
        <f>('General Liability'!CH$90*$BI118)/Assumptions!$B$7</f>
        <v>0</v>
      </c>
      <c r="AZ118" s="171">
        <f>('General Liability'!CI$90*$BI118)/Assumptions!$B$7</f>
        <v>0</v>
      </c>
      <c r="BA118" s="171">
        <f>('General Liability'!CJ$90*$BI118)/Assumptions!$B$7</f>
        <v>0</v>
      </c>
      <c r="BB118" s="171">
        <f>('General Liability'!CK$90*$BI118)/Assumptions!$B$7</f>
        <v>0</v>
      </c>
      <c r="BC118" s="171">
        <f>('General Liability'!CL$90*$BI118)/Assumptions!$B$7</f>
        <v>0</v>
      </c>
      <c r="BD118" s="171">
        <f>('General Liability'!CM$90*$BI118)/Assumptions!$B$7</f>
        <v>0</v>
      </c>
      <c r="BE118" s="171">
        <f>('General Liability'!CN$90*$BI118)/Assumptions!$B$7</f>
        <v>0</v>
      </c>
      <c r="BF118" s="171">
        <f>('General Liability'!CO$90*$BI118)/Assumptions!$B$7</f>
        <v>0</v>
      </c>
      <c r="BG118" s="171">
        <f>('General Liability'!CP$90*$BI118)/Assumptions!$B$7</f>
        <v>0</v>
      </c>
      <c r="BI118" s="174">
        <f>SUMIF(Revenue!$P:$P,'GL - Import (CA)'!$F118,Revenue!$F:$F)</f>
        <v>0</v>
      </c>
    </row>
    <row r="119" spans="1:61" s="173" customFormat="1" ht="12.75" customHeight="1">
      <c r="A119" s="179" t="s">
        <v>472</v>
      </c>
      <c r="B119" s="179"/>
      <c r="C119" s="170" t="str" cm="1">
        <f t="array" ref="C119">IFERROR(INDEX('Legal Entity'!B:B,MATCH('GL - Import (CA)'!F119,'Legal Entity'!A:A,0),0),0)</f>
        <v>1310 - Corix Utilities Inc.</v>
      </c>
      <c r="D119" s="170" t="str" cm="1">
        <f t="array" ref="D119">IFERROR(INDEX('Legal Entity'!C:C,MATCH(F119,'Legal Entity'!A:A,0),0),0)</f>
        <v>CA</v>
      </c>
      <c r="E119" s="170" t="s">
        <v>631</v>
      </c>
      <c r="F119" s="170" t="s">
        <v>114</v>
      </c>
      <c r="G119" s="170"/>
      <c r="H119" s="171">
        <f>('General Liability'!AQ$90*$BI119)/Assumptions!$B$7</f>
        <v>77.638767122658905</v>
      </c>
      <c r="I119" s="171">
        <f>('General Liability'!AR$90*$BI119)/Assumptions!$B$7</f>
        <v>77.638767122658905</v>
      </c>
      <c r="J119" s="171">
        <f>('General Liability'!AS$90*$BI119)/Assumptions!$B$7</f>
        <v>77.638767122658905</v>
      </c>
      <c r="K119" s="171">
        <f>('General Liability'!AT$90*$BI119)/Assumptions!$B$7</f>
        <v>90.873547101134633</v>
      </c>
      <c r="L119" s="171">
        <f>('General Liability'!AU$90*$BI119)/Assumptions!$B$7</f>
        <v>90.873547101134633</v>
      </c>
      <c r="M119" s="171">
        <f>('General Liability'!AV$90*$BI119)/Assumptions!$B$7</f>
        <v>90.873547101134633</v>
      </c>
      <c r="N119" s="171">
        <f>('General Liability'!AW$90*$BI119)/Assumptions!$B$7</f>
        <v>90.873547101134633</v>
      </c>
      <c r="O119" s="171">
        <f>('General Liability'!AX$90*$BI119)/Assumptions!$B$7</f>
        <v>90.873547101134633</v>
      </c>
      <c r="P119" s="171">
        <f>('General Liability'!AY$90*$BI119)/Assumptions!$B$7</f>
        <v>90.873547101134633</v>
      </c>
      <c r="Q119" s="171">
        <f>('General Liability'!AZ$90*$BI119)/Assumptions!$B$7</f>
        <v>90.873547101134633</v>
      </c>
      <c r="R119" s="171">
        <f>('General Liability'!BA$90*$BI119)/Assumptions!$B$7</f>
        <v>90.873547101134633</v>
      </c>
      <c r="S119" s="171">
        <f>('General Liability'!BB$90*$BI119)/Assumptions!$B$7</f>
        <v>90.873547101134633</v>
      </c>
      <c r="T119" s="171">
        <f>('General Liability'!BC$90*$BI119)/Assumptions!$B$7</f>
        <v>90.873547101134633</v>
      </c>
      <c r="U119" s="171">
        <f>('General Liability'!BD$90*$BI119)/Assumptions!$B$7</f>
        <v>90.873547101134633</v>
      </c>
      <c r="V119" s="171">
        <f>('General Liability'!BE$90*$BI119)/Assumptions!$B$7</f>
        <v>90.873547101134633</v>
      </c>
      <c r="W119" s="171">
        <f>('General Liability'!BF$90*$BI119)/Assumptions!$B$7</f>
        <v>97.689063133719728</v>
      </c>
      <c r="X119" s="171">
        <f>('General Liability'!BG$90*$BI119)/Assumptions!$B$7</f>
        <v>97.689063133719728</v>
      </c>
      <c r="Y119" s="171">
        <f>('General Liability'!BH$90*$BI119)/Assumptions!$B$7</f>
        <v>97.689063133719728</v>
      </c>
      <c r="Z119" s="171">
        <f>('General Liability'!BI$90*$BI119)/Assumptions!$B$7</f>
        <v>97.689063133719728</v>
      </c>
      <c r="AA119" s="171">
        <f>('General Liability'!BJ$90*$BI119)/Assumptions!$B$7</f>
        <v>97.689063133719728</v>
      </c>
      <c r="AB119" s="171">
        <f>('General Liability'!BK$90*$BI119)/Assumptions!$B$7</f>
        <v>97.689063133719728</v>
      </c>
      <c r="AC119" s="171">
        <f>('General Liability'!BL$90*$BI119)/Assumptions!$B$7</f>
        <v>97.689063133719728</v>
      </c>
      <c r="AD119" s="171">
        <f>('General Liability'!BM$90*$BI119)/Assumptions!$B$7</f>
        <v>97.689063133719728</v>
      </c>
      <c r="AE119" s="171">
        <f>('General Liability'!BN$90*$BI119)/Assumptions!$B$7</f>
        <v>97.689063133719728</v>
      </c>
      <c r="AF119" s="171">
        <f>('General Liability'!BO$90*$BI119)/Assumptions!$B$7</f>
        <v>97.689063133719728</v>
      </c>
      <c r="AG119" s="171">
        <f>('General Liability'!BP$90*$BI119)/Assumptions!$B$7</f>
        <v>97.689063133719728</v>
      </c>
      <c r="AH119" s="171">
        <f>('General Liability'!BQ$90*$BI119)/Assumptions!$B$7</f>
        <v>97.689063133719728</v>
      </c>
      <c r="AI119" s="171">
        <f>('General Liability'!BR$90*$BI119)/Assumptions!$B$7</f>
        <v>105.01574286874869</v>
      </c>
      <c r="AJ119" s="171">
        <f>('General Liability'!BS$90*$BI119)/Assumptions!$B$7</f>
        <v>105.01574286874869</v>
      </c>
      <c r="AK119" s="171">
        <f>('General Liability'!BT$90*$BI119)/Assumptions!$B$7</f>
        <v>105.01574286874869</v>
      </c>
      <c r="AL119" s="171">
        <f>('General Liability'!BU$90*$BI119)/Assumptions!$B$7</f>
        <v>105.01574286874869</v>
      </c>
      <c r="AM119" s="171">
        <f>('General Liability'!BV$90*$BI119)/Assumptions!$B$7</f>
        <v>105.01574286874869</v>
      </c>
      <c r="AN119" s="171">
        <f>('General Liability'!BW$90*$BI119)/Assumptions!$B$7</f>
        <v>105.01574286874869</v>
      </c>
      <c r="AO119" s="171">
        <f>('General Liability'!BX$90*$BI119)/Assumptions!$B$7</f>
        <v>105.01574286874869</v>
      </c>
      <c r="AP119" s="171">
        <f>('General Liability'!BY$90*$BI119)/Assumptions!$B$7</f>
        <v>105.01574286874869</v>
      </c>
      <c r="AQ119" s="171">
        <f>('General Liability'!BZ$90*$BI119)/Assumptions!$B$7</f>
        <v>105.01574286874869</v>
      </c>
      <c r="AR119" s="171">
        <f>('General Liability'!CA$90*$BI119)/Assumptions!$B$7</f>
        <v>105.01574286874869</v>
      </c>
      <c r="AS119" s="171">
        <f>('General Liability'!CB$90*$BI119)/Assumptions!$B$7</f>
        <v>105.01574286874869</v>
      </c>
      <c r="AT119" s="171">
        <f>('General Liability'!CC$90*$BI119)/Assumptions!$B$7</f>
        <v>105.01574286874869</v>
      </c>
      <c r="AU119" s="171">
        <f>('General Liability'!CD$90*$BI119)/Assumptions!$B$7</f>
        <v>108.16621515481116</v>
      </c>
      <c r="AV119" s="171">
        <f>('General Liability'!CE$90*$BI119)/Assumptions!$B$7</f>
        <v>108.16621515481116</v>
      </c>
      <c r="AW119" s="171">
        <f>('General Liability'!CF$90*$BI119)/Assumptions!$B$7</f>
        <v>108.16621515481116</v>
      </c>
      <c r="AX119" s="171">
        <f>('General Liability'!CG$90*$BI119)/Assumptions!$B$7</f>
        <v>108.16621515481116</v>
      </c>
      <c r="AY119" s="171">
        <f>('General Liability'!CH$90*$BI119)/Assumptions!$B$7</f>
        <v>108.16621515481116</v>
      </c>
      <c r="AZ119" s="171">
        <f>('General Liability'!CI$90*$BI119)/Assumptions!$B$7</f>
        <v>108.16621515481116</v>
      </c>
      <c r="BA119" s="171">
        <f>('General Liability'!CJ$90*$BI119)/Assumptions!$B$7</f>
        <v>108.16621515481116</v>
      </c>
      <c r="BB119" s="171">
        <f>('General Liability'!CK$90*$BI119)/Assumptions!$B$7</f>
        <v>108.16621515481116</v>
      </c>
      <c r="BC119" s="171">
        <f>('General Liability'!CL$90*$BI119)/Assumptions!$B$7</f>
        <v>108.16621515481116</v>
      </c>
      <c r="BD119" s="171">
        <f>('General Liability'!CM$90*$BI119)/Assumptions!$B$7</f>
        <v>108.16621515481116</v>
      </c>
      <c r="BE119" s="171">
        <f>('General Liability'!CN$90*$BI119)/Assumptions!$B$7</f>
        <v>108.16621515481116</v>
      </c>
      <c r="BF119" s="171">
        <f>('General Liability'!CO$90*$BI119)/Assumptions!$B$7</f>
        <v>108.16621515481116</v>
      </c>
      <c r="BG119" s="171">
        <f>('General Liability'!CP$90*$BI119)/Assumptions!$B$7</f>
        <v>111.4112016094555</v>
      </c>
      <c r="BI119" s="174">
        <f>SUMIF(Revenue!$P:$P,'GL - Import (CA)'!$F119,Revenue!$F:$F)</f>
        <v>4.9589939692518958E-3</v>
      </c>
    </row>
    <row r="120" spans="1:61" s="173" customFormat="1" ht="12.75" customHeight="1">
      <c r="A120" s="179" t="s">
        <v>472</v>
      </c>
      <c r="B120" s="179"/>
      <c r="C120" s="170" t="str" cm="1">
        <f t="array" ref="C120">IFERROR(INDEX('Legal Entity'!B:B,MATCH('GL - Import (CA)'!F120,'Legal Entity'!A:A,0),0),0)</f>
        <v>1310 - Corix Utilities Inc.</v>
      </c>
      <c r="D120" s="170" t="str" cm="1">
        <f t="array" ref="D120">IFERROR(INDEX('Legal Entity'!C:C,MATCH(F120,'Legal Entity'!A:A,0),0),0)</f>
        <v>CA</v>
      </c>
      <c r="E120" s="170" t="s">
        <v>631</v>
      </c>
      <c r="F120" s="170" t="s">
        <v>123</v>
      </c>
      <c r="G120" s="170"/>
      <c r="H120" s="171">
        <f>('General Liability'!AQ$90*$BI120)/Assumptions!$B$7</f>
        <v>0</v>
      </c>
      <c r="I120" s="171">
        <f>('General Liability'!AR$90*$BI120)/Assumptions!$B$7</f>
        <v>0</v>
      </c>
      <c r="J120" s="171">
        <f>('General Liability'!AS$90*$BI120)/Assumptions!$B$7</f>
        <v>0</v>
      </c>
      <c r="K120" s="171">
        <f>('General Liability'!AT$90*$BI120)/Assumptions!$B$7</f>
        <v>0</v>
      </c>
      <c r="L120" s="171">
        <f>('General Liability'!AU$90*$BI120)/Assumptions!$B$7</f>
        <v>0</v>
      </c>
      <c r="M120" s="171">
        <f>('General Liability'!AV$90*$BI120)/Assumptions!$B$7</f>
        <v>0</v>
      </c>
      <c r="N120" s="171">
        <f>('General Liability'!AW$90*$BI120)/Assumptions!$B$7</f>
        <v>0</v>
      </c>
      <c r="O120" s="171">
        <f>('General Liability'!AX$90*$BI120)/Assumptions!$B$7</f>
        <v>0</v>
      </c>
      <c r="P120" s="171">
        <f>('General Liability'!AY$90*$BI120)/Assumptions!$B$7</f>
        <v>0</v>
      </c>
      <c r="Q120" s="171">
        <f>('General Liability'!AZ$90*$BI120)/Assumptions!$B$7</f>
        <v>0</v>
      </c>
      <c r="R120" s="171">
        <f>('General Liability'!BA$90*$BI120)/Assumptions!$B$7</f>
        <v>0</v>
      </c>
      <c r="S120" s="171">
        <f>('General Liability'!BB$90*$BI120)/Assumptions!$B$7</f>
        <v>0</v>
      </c>
      <c r="T120" s="171">
        <f>('General Liability'!BC$90*$BI120)/Assumptions!$B$7</f>
        <v>0</v>
      </c>
      <c r="U120" s="171">
        <f>('General Liability'!BD$90*$BI120)/Assumptions!$B$7</f>
        <v>0</v>
      </c>
      <c r="V120" s="171">
        <f>('General Liability'!BE$90*$BI120)/Assumptions!$B$7</f>
        <v>0</v>
      </c>
      <c r="W120" s="171">
        <f>('General Liability'!BF$90*$BI120)/Assumptions!$B$7</f>
        <v>0</v>
      </c>
      <c r="X120" s="171">
        <f>('General Liability'!BG$90*$BI120)/Assumptions!$B$7</f>
        <v>0</v>
      </c>
      <c r="Y120" s="171">
        <f>('General Liability'!BH$90*$BI120)/Assumptions!$B$7</f>
        <v>0</v>
      </c>
      <c r="Z120" s="171">
        <f>('General Liability'!BI$90*$BI120)/Assumptions!$B$7</f>
        <v>0</v>
      </c>
      <c r="AA120" s="171">
        <f>('General Liability'!BJ$90*$BI120)/Assumptions!$B$7</f>
        <v>0</v>
      </c>
      <c r="AB120" s="171">
        <f>('General Liability'!BK$90*$BI120)/Assumptions!$B$7</f>
        <v>0</v>
      </c>
      <c r="AC120" s="171">
        <f>('General Liability'!BL$90*$BI120)/Assumptions!$B$7</f>
        <v>0</v>
      </c>
      <c r="AD120" s="171">
        <f>('General Liability'!BM$90*$BI120)/Assumptions!$B$7</f>
        <v>0</v>
      </c>
      <c r="AE120" s="171">
        <f>('General Liability'!BN$90*$BI120)/Assumptions!$B$7</f>
        <v>0</v>
      </c>
      <c r="AF120" s="171">
        <f>('General Liability'!BO$90*$BI120)/Assumptions!$B$7</f>
        <v>0</v>
      </c>
      <c r="AG120" s="171">
        <f>('General Liability'!BP$90*$BI120)/Assumptions!$B$7</f>
        <v>0</v>
      </c>
      <c r="AH120" s="171">
        <f>('General Liability'!BQ$90*$BI120)/Assumptions!$B$7</f>
        <v>0</v>
      </c>
      <c r="AI120" s="171">
        <f>('General Liability'!BR$90*$BI120)/Assumptions!$B$7</f>
        <v>0</v>
      </c>
      <c r="AJ120" s="171">
        <f>('General Liability'!BS$90*$BI120)/Assumptions!$B$7</f>
        <v>0</v>
      </c>
      <c r="AK120" s="171">
        <f>('General Liability'!BT$90*$BI120)/Assumptions!$B$7</f>
        <v>0</v>
      </c>
      <c r="AL120" s="171">
        <f>('General Liability'!BU$90*$BI120)/Assumptions!$B$7</f>
        <v>0</v>
      </c>
      <c r="AM120" s="171">
        <f>('General Liability'!BV$90*$BI120)/Assumptions!$B$7</f>
        <v>0</v>
      </c>
      <c r="AN120" s="171">
        <f>('General Liability'!BW$90*$BI120)/Assumptions!$B$7</f>
        <v>0</v>
      </c>
      <c r="AO120" s="171">
        <f>('General Liability'!BX$90*$BI120)/Assumptions!$B$7</f>
        <v>0</v>
      </c>
      <c r="AP120" s="171">
        <f>('General Liability'!BY$90*$BI120)/Assumptions!$B$7</f>
        <v>0</v>
      </c>
      <c r="AQ120" s="171">
        <f>('General Liability'!BZ$90*$BI120)/Assumptions!$B$7</f>
        <v>0</v>
      </c>
      <c r="AR120" s="171">
        <f>('General Liability'!CA$90*$BI120)/Assumptions!$B$7</f>
        <v>0</v>
      </c>
      <c r="AS120" s="171">
        <f>('General Liability'!CB$90*$BI120)/Assumptions!$B$7</f>
        <v>0</v>
      </c>
      <c r="AT120" s="171">
        <f>('General Liability'!CC$90*$BI120)/Assumptions!$B$7</f>
        <v>0</v>
      </c>
      <c r="AU120" s="171">
        <f>('General Liability'!CD$90*$BI120)/Assumptions!$B$7</f>
        <v>0</v>
      </c>
      <c r="AV120" s="171">
        <f>('General Liability'!CE$90*$BI120)/Assumptions!$B$7</f>
        <v>0</v>
      </c>
      <c r="AW120" s="171">
        <f>('General Liability'!CF$90*$BI120)/Assumptions!$B$7</f>
        <v>0</v>
      </c>
      <c r="AX120" s="171">
        <f>('General Liability'!CG$90*$BI120)/Assumptions!$B$7</f>
        <v>0</v>
      </c>
      <c r="AY120" s="171">
        <f>('General Liability'!CH$90*$BI120)/Assumptions!$B$7</f>
        <v>0</v>
      </c>
      <c r="AZ120" s="171">
        <f>('General Liability'!CI$90*$BI120)/Assumptions!$B$7</f>
        <v>0</v>
      </c>
      <c r="BA120" s="171">
        <f>('General Liability'!CJ$90*$BI120)/Assumptions!$B$7</f>
        <v>0</v>
      </c>
      <c r="BB120" s="171">
        <f>('General Liability'!CK$90*$BI120)/Assumptions!$B$7</f>
        <v>0</v>
      </c>
      <c r="BC120" s="171">
        <f>('General Liability'!CL$90*$BI120)/Assumptions!$B$7</f>
        <v>0</v>
      </c>
      <c r="BD120" s="171">
        <f>('General Liability'!CM$90*$BI120)/Assumptions!$B$7</f>
        <v>0</v>
      </c>
      <c r="BE120" s="171">
        <f>('General Liability'!CN$90*$BI120)/Assumptions!$B$7</f>
        <v>0</v>
      </c>
      <c r="BF120" s="171">
        <f>('General Liability'!CO$90*$BI120)/Assumptions!$B$7</f>
        <v>0</v>
      </c>
      <c r="BG120" s="171">
        <f>('General Liability'!CP$90*$BI120)/Assumptions!$B$7</f>
        <v>0</v>
      </c>
      <c r="BI120" s="174">
        <f>SUMIF(Revenue!$P:$P,'GL - Import (CA)'!$F120,Revenue!$F:$F)</f>
        <v>0</v>
      </c>
    </row>
    <row r="121" spans="1:61" s="173" customFormat="1" ht="12.75" customHeight="1">
      <c r="A121" s="179" t="s">
        <v>472</v>
      </c>
      <c r="B121" s="179"/>
      <c r="C121" s="170" t="str" cm="1">
        <f t="array" ref="C121">IFERROR(INDEX('Legal Entity'!B:B,MATCH('GL - Import (CA)'!F121,'Legal Entity'!A:A,0),0),0)</f>
        <v>1310 - Corix Utilities Inc.</v>
      </c>
      <c r="D121" s="170" t="str" cm="1">
        <f t="array" ref="D121">IFERROR(INDEX('Legal Entity'!C:C,MATCH(F121,'Legal Entity'!A:A,0),0),0)</f>
        <v>CA</v>
      </c>
      <c r="E121" s="170" t="s">
        <v>631</v>
      </c>
      <c r="F121" s="170" t="s">
        <v>127</v>
      </c>
      <c r="G121" s="170"/>
      <c r="H121" s="171">
        <f>('General Liability'!AQ$90*$BI121)/Assumptions!$B$7</f>
        <v>14.619456058851313</v>
      </c>
      <c r="I121" s="171">
        <f>('General Liability'!AR$90*$BI121)/Assumptions!$B$7</f>
        <v>14.619456058851313</v>
      </c>
      <c r="J121" s="171">
        <f>('General Liability'!AS$90*$BI121)/Assumptions!$B$7</f>
        <v>14.619456058851313</v>
      </c>
      <c r="K121" s="171">
        <f>('General Liability'!AT$90*$BI121)/Assumptions!$B$7</f>
        <v>17.111578119962996</v>
      </c>
      <c r="L121" s="171">
        <f>('General Liability'!AU$90*$BI121)/Assumptions!$B$7</f>
        <v>17.111578119962996</v>
      </c>
      <c r="M121" s="171">
        <f>('General Liability'!AV$90*$BI121)/Assumptions!$B$7</f>
        <v>17.111578119962996</v>
      </c>
      <c r="N121" s="171">
        <f>('General Liability'!AW$90*$BI121)/Assumptions!$B$7</f>
        <v>17.111578119962996</v>
      </c>
      <c r="O121" s="171">
        <f>('General Liability'!AX$90*$BI121)/Assumptions!$B$7</f>
        <v>17.111578119962996</v>
      </c>
      <c r="P121" s="171">
        <f>('General Liability'!AY$90*$BI121)/Assumptions!$B$7</f>
        <v>17.111578119962996</v>
      </c>
      <c r="Q121" s="171">
        <f>('General Liability'!AZ$90*$BI121)/Assumptions!$B$7</f>
        <v>17.111578119962996</v>
      </c>
      <c r="R121" s="171">
        <f>('General Liability'!BA$90*$BI121)/Assumptions!$B$7</f>
        <v>17.111578119962996</v>
      </c>
      <c r="S121" s="171">
        <f>('General Liability'!BB$90*$BI121)/Assumptions!$B$7</f>
        <v>17.111578119962996</v>
      </c>
      <c r="T121" s="171">
        <f>('General Liability'!BC$90*$BI121)/Assumptions!$B$7</f>
        <v>17.111578119962996</v>
      </c>
      <c r="U121" s="171">
        <f>('General Liability'!BD$90*$BI121)/Assumptions!$B$7</f>
        <v>17.111578119962996</v>
      </c>
      <c r="V121" s="171">
        <f>('General Liability'!BE$90*$BI121)/Assumptions!$B$7</f>
        <v>17.111578119962996</v>
      </c>
      <c r="W121" s="171">
        <f>('General Liability'!BF$90*$BI121)/Assumptions!$B$7</f>
        <v>18.394946478960222</v>
      </c>
      <c r="X121" s="171">
        <f>('General Liability'!BG$90*$BI121)/Assumptions!$B$7</f>
        <v>18.394946478960222</v>
      </c>
      <c r="Y121" s="171">
        <f>('General Liability'!BH$90*$BI121)/Assumptions!$B$7</f>
        <v>18.394946478960222</v>
      </c>
      <c r="Z121" s="171">
        <f>('General Liability'!BI$90*$BI121)/Assumptions!$B$7</f>
        <v>18.394946478960222</v>
      </c>
      <c r="AA121" s="171">
        <f>('General Liability'!BJ$90*$BI121)/Assumptions!$B$7</f>
        <v>18.394946478960222</v>
      </c>
      <c r="AB121" s="171">
        <f>('General Liability'!BK$90*$BI121)/Assumptions!$B$7</f>
        <v>18.394946478960222</v>
      </c>
      <c r="AC121" s="171">
        <f>('General Liability'!BL$90*$BI121)/Assumptions!$B$7</f>
        <v>18.394946478960222</v>
      </c>
      <c r="AD121" s="171">
        <f>('General Liability'!BM$90*$BI121)/Assumptions!$B$7</f>
        <v>18.394946478960222</v>
      </c>
      <c r="AE121" s="171">
        <f>('General Liability'!BN$90*$BI121)/Assumptions!$B$7</f>
        <v>18.394946478960222</v>
      </c>
      <c r="AF121" s="171">
        <f>('General Liability'!BO$90*$BI121)/Assumptions!$B$7</f>
        <v>18.394946478960222</v>
      </c>
      <c r="AG121" s="171">
        <f>('General Liability'!BP$90*$BI121)/Assumptions!$B$7</f>
        <v>18.394946478960222</v>
      </c>
      <c r="AH121" s="171">
        <f>('General Liability'!BQ$90*$BI121)/Assumptions!$B$7</f>
        <v>18.394946478960222</v>
      </c>
      <c r="AI121" s="171">
        <f>('General Liability'!BR$90*$BI121)/Assumptions!$B$7</f>
        <v>19.774567464882239</v>
      </c>
      <c r="AJ121" s="171">
        <f>('General Liability'!BS$90*$BI121)/Assumptions!$B$7</f>
        <v>19.774567464882239</v>
      </c>
      <c r="AK121" s="171">
        <f>('General Liability'!BT$90*$BI121)/Assumptions!$B$7</f>
        <v>19.774567464882239</v>
      </c>
      <c r="AL121" s="171">
        <f>('General Liability'!BU$90*$BI121)/Assumptions!$B$7</f>
        <v>19.774567464882239</v>
      </c>
      <c r="AM121" s="171">
        <f>('General Liability'!BV$90*$BI121)/Assumptions!$B$7</f>
        <v>19.774567464882239</v>
      </c>
      <c r="AN121" s="171">
        <f>('General Liability'!BW$90*$BI121)/Assumptions!$B$7</f>
        <v>19.774567464882239</v>
      </c>
      <c r="AO121" s="171">
        <f>('General Liability'!BX$90*$BI121)/Assumptions!$B$7</f>
        <v>19.774567464882239</v>
      </c>
      <c r="AP121" s="171">
        <f>('General Liability'!BY$90*$BI121)/Assumptions!$B$7</f>
        <v>19.774567464882239</v>
      </c>
      <c r="AQ121" s="171">
        <f>('General Liability'!BZ$90*$BI121)/Assumptions!$B$7</f>
        <v>19.774567464882239</v>
      </c>
      <c r="AR121" s="171">
        <f>('General Liability'!CA$90*$BI121)/Assumptions!$B$7</f>
        <v>19.774567464882239</v>
      </c>
      <c r="AS121" s="171">
        <f>('General Liability'!CB$90*$BI121)/Assumptions!$B$7</f>
        <v>19.774567464882239</v>
      </c>
      <c r="AT121" s="171">
        <f>('General Liability'!CC$90*$BI121)/Assumptions!$B$7</f>
        <v>19.774567464882239</v>
      </c>
      <c r="AU121" s="171">
        <f>('General Liability'!CD$90*$BI121)/Assumptions!$B$7</f>
        <v>20.367804488828703</v>
      </c>
      <c r="AV121" s="171">
        <f>('General Liability'!CE$90*$BI121)/Assumptions!$B$7</f>
        <v>20.367804488828703</v>
      </c>
      <c r="AW121" s="171">
        <f>('General Liability'!CF$90*$BI121)/Assumptions!$B$7</f>
        <v>20.367804488828703</v>
      </c>
      <c r="AX121" s="171">
        <f>('General Liability'!CG$90*$BI121)/Assumptions!$B$7</f>
        <v>20.367804488828703</v>
      </c>
      <c r="AY121" s="171">
        <f>('General Liability'!CH$90*$BI121)/Assumptions!$B$7</f>
        <v>20.367804488828703</v>
      </c>
      <c r="AZ121" s="171">
        <f>('General Liability'!CI$90*$BI121)/Assumptions!$B$7</f>
        <v>20.367804488828703</v>
      </c>
      <c r="BA121" s="171">
        <f>('General Liability'!CJ$90*$BI121)/Assumptions!$B$7</f>
        <v>20.367804488828703</v>
      </c>
      <c r="BB121" s="171">
        <f>('General Liability'!CK$90*$BI121)/Assumptions!$B$7</f>
        <v>20.367804488828703</v>
      </c>
      <c r="BC121" s="171">
        <f>('General Liability'!CL$90*$BI121)/Assumptions!$B$7</f>
        <v>20.367804488828703</v>
      </c>
      <c r="BD121" s="171">
        <f>('General Liability'!CM$90*$BI121)/Assumptions!$B$7</f>
        <v>20.367804488828703</v>
      </c>
      <c r="BE121" s="171">
        <f>('General Liability'!CN$90*$BI121)/Assumptions!$B$7</f>
        <v>20.367804488828703</v>
      </c>
      <c r="BF121" s="171">
        <f>('General Liability'!CO$90*$BI121)/Assumptions!$B$7</f>
        <v>20.367804488828703</v>
      </c>
      <c r="BG121" s="171">
        <f>('General Liability'!CP$90*$BI121)/Assumptions!$B$7</f>
        <v>20.978838623493566</v>
      </c>
      <c r="BI121" s="174">
        <f>SUMIF(Revenue!$P:$P,'GL - Import (CA)'!$F121,Revenue!$F:$F)</f>
        <v>9.3378343212289659E-4</v>
      </c>
    </row>
    <row r="122" spans="1:61" s="173" customFormat="1" ht="12.75" customHeight="1">
      <c r="A122" s="179" t="s">
        <v>472</v>
      </c>
      <c r="B122" s="179"/>
      <c r="C122" s="170" t="str" cm="1">
        <f t="array" ref="C122">IFERROR(INDEX('Legal Entity'!B:B,MATCH('GL - Import (CA)'!F122,'Legal Entity'!A:A,0),0),0)</f>
        <v>1310 - Corix Utilities Inc.</v>
      </c>
      <c r="D122" s="170" t="str" cm="1">
        <f t="array" ref="D122">IFERROR(INDEX('Legal Entity'!C:C,MATCH(F122,'Legal Entity'!A:A,0),0),0)</f>
        <v>CA</v>
      </c>
      <c r="E122" s="170" t="s">
        <v>631</v>
      </c>
      <c r="F122" s="170" t="s">
        <v>131</v>
      </c>
      <c r="G122" s="170"/>
      <c r="H122" s="171">
        <f>('General Liability'!AQ$90*$BI122)/Assumptions!$B$7</f>
        <v>1.3440408768576342</v>
      </c>
      <c r="I122" s="171">
        <f>('General Liability'!AR$90*$BI122)/Assumptions!$B$7</f>
        <v>1.3440408768576342</v>
      </c>
      <c r="J122" s="171">
        <f>('General Liability'!AS$90*$BI122)/Assumptions!$B$7</f>
        <v>1.3440408768576342</v>
      </c>
      <c r="K122" s="171">
        <f>('General Liability'!AT$90*$BI122)/Assumptions!$B$7</f>
        <v>1.5731543203926861</v>
      </c>
      <c r="L122" s="171">
        <f>('General Liability'!AU$90*$BI122)/Assumptions!$B$7</f>
        <v>1.5731543203926861</v>
      </c>
      <c r="M122" s="171">
        <f>('General Liability'!AV$90*$BI122)/Assumptions!$B$7</f>
        <v>1.5731543203926861</v>
      </c>
      <c r="N122" s="171">
        <f>('General Liability'!AW$90*$BI122)/Assumptions!$B$7</f>
        <v>1.5731543203926861</v>
      </c>
      <c r="O122" s="171">
        <f>('General Liability'!AX$90*$BI122)/Assumptions!$B$7</f>
        <v>1.5731543203926861</v>
      </c>
      <c r="P122" s="171">
        <f>('General Liability'!AY$90*$BI122)/Assumptions!$B$7</f>
        <v>1.5731543203926861</v>
      </c>
      <c r="Q122" s="171">
        <f>('General Liability'!AZ$90*$BI122)/Assumptions!$B$7</f>
        <v>1.5731543203926861</v>
      </c>
      <c r="R122" s="171">
        <f>('General Liability'!BA$90*$BI122)/Assumptions!$B$7</f>
        <v>1.5731543203926861</v>
      </c>
      <c r="S122" s="171">
        <f>('General Liability'!BB$90*$BI122)/Assumptions!$B$7</f>
        <v>1.5731543203926861</v>
      </c>
      <c r="T122" s="171">
        <f>('General Liability'!BC$90*$BI122)/Assumptions!$B$7</f>
        <v>1.5731543203926861</v>
      </c>
      <c r="U122" s="171">
        <f>('General Liability'!BD$90*$BI122)/Assumptions!$B$7</f>
        <v>1.5731543203926861</v>
      </c>
      <c r="V122" s="171">
        <f>('General Liability'!BE$90*$BI122)/Assumptions!$B$7</f>
        <v>1.5731543203926861</v>
      </c>
      <c r="W122" s="171">
        <f>('General Liability'!BF$90*$BI122)/Assumptions!$B$7</f>
        <v>1.6911408944221378</v>
      </c>
      <c r="X122" s="171">
        <f>('General Liability'!BG$90*$BI122)/Assumptions!$B$7</f>
        <v>1.6911408944221378</v>
      </c>
      <c r="Y122" s="171">
        <f>('General Liability'!BH$90*$BI122)/Assumptions!$B$7</f>
        <v>1.6911408944221378</v>
      </c>
      <c r="Z122" s="171">
        <f>('General Liability'!BI$90*$BI122)/Assumptions!$B$7</f>
        <v>1.6911408944221378</v>
      </c>
      <c r="AA122" s="171">
        <f>('General Liability'!BJ$90*$BI122)/Assumptions!$B$7</f>
        <v>1.6911408944221378</v>
      </c>
      <c r="AB122" s="171">
        <f>('General Liability'!BK$90*$BI122)/Assumptions!$B$7</f>
        <v>1.6911408944221378</v>
      </c>
      <c r="AC122" s="171">
        <f>('General Liability'!BL$90*$BI122)/Assumptions!$B$7</f>
        <v>1.6911408944221378</v>
      </c>
      <c r="AD122" s="171">
        <f>('General Liability'!BM$90*$BI122)/Assumptions!$B$7</f>
        <v>1.6911408944221378</v>
      </c>
      <c r="AE122" s="171">
        <f>('General Liability'!BN$90*$BI122)/Assumptions!$B$7</f>
        <v>1.6911408944221378</v>
      </c>
      <c r="AF122" s="171">
        <f>('General Liability'!BO$90*$BI122)/Assumptions!$B$7</f>
        <v>1.6911408944221378</v>
      </c>
      <c r="AG122" s="171">
        <f>('General Liability'!BP$90*$BI122)/Assumptions!$B$7</f>
        <v>1.6911408944221378</v>
      </c>
      <c r="AH122" s="171">
        <f>('General Liability'!BQ$90*$BI122)/Assumptions!$B$7</f>
        <v>1.6911408944221378</v>
      </c>
      <c r="AI122" s="171">
        <f>('General Liability'!BR$90*$BI122)/Assumptions!$B$7</f>
        <v>1.8179764615037979</v>
      </c>
      <c r="AJ122" s="171">
        <f>('General Liability'!BS$90*$BI122)/Assumptions!$B$7</f>
        <v>1.8179764615037979</v>
      </c>
      <c r="AK122" s="171">
        <f>('General Liability'!BT$90*$BI122)/Assumptions!$B$7</f>
        <v>1.8179764615037979</v>
      </c>
      <c r="AL122" s="171">
        <f>('General Liability'!BU$90*$BI122)/Assumptions!$B$7</f>
        <v>1.8179764615037979</v>
      </c>
      <c r="AM122" s="171">
        <f>('General Liability'!BV$90*$BI122)/Assumptions!$B$7</f>
        <v>1.8179764615037979</v>
      </c>
      <c r="AN122" s="171">
        <f>('General Liability'!BW$90*$BI122)/Assumptions!$B$7</f>
        <v>1.8179764615037979</v>
      </c>
      <c r="AO122" s="171">
        <f>('General Liability'!BX$90*$BI122)/Assumptions!$B$7</f>
        <v>1.8179764615037979</v>
      </c>
      <c r="AP122" s="171">
        <f>('General Liability'!BY$90*$BI122)/Assumptions!$B$7</f>
        <v>1.8179764615037979</v>
      </c>
      <c r="AQ122" s="171">
        <f>('General Liability'!BZ$90*$BI122)/Assumptions!$B$7</f>
        <v>1.8179764615037979</v>
      </c>
      <c r="AR122" s="171">
        <f>('General Liability'!CA$90*$BI122)/Assumptions!$B$7</f>
        <v>1.8179764615037979</v>
      </c>
      <c r="AS122" s="171">
        <f>('General Liability'!CB$90*$BI122)/Assumptions!$B$7</f>
        <v>1.8179764615037979</v>
      </c>
      <c r="AT122" s="171">
        <f>('General Liability'!CC$90*$BI122)/Assumptions!$B$7</f>
        <v>1.8179764615037979</v>
      </c>
      <c r="AU122" s="171">
        <f>('General Liability'!CD$90*$BI122)/Assumptions!$B$7</f>
        <v>1.872515755348912</v>
      </c>
      <c r="AV122" s="171">
        <f>('General Liability'!CE$90*$BI122)/Assumptions!$B$7</f>
        <v>1.872515755348912</v>
      </c>
      <c r="AW122" s="171">
        <f>('General Liability'!CF$90*$BI122)/Assumptions!$B$7</f>
        <v>1.872515755348912</v>
      </c>
      <c r="AX122" s="171">
        <f>('General Liability'!CG$90*$BI122)/Assumptions!$B$7</f>
        <v>1.872515755348912</v>
      </c>
      <c r="AY122" s="171">
        <f>('General Liability'!CH$90*$BI122)/Assumptions!$B$7</f>
        <v>1.872515755348912</v>
      </c>
      <c r="AZ122" s="171">
        <f>('General Liability'!CI$90*$BI122)/Assumptions!$B$7</f>
        <v>1.872515755348912</v>
      </c>
      <c r="BA122" s="171">
        <f>('General Liability'!CJ$90*$BI122)/Assumptions!$B$7</f>
        <v>1.872515755348912</v>
      </c>
      <c r="BB122" s="171">
        <f>('General Liability'!CK$90*$BI122)/Assumptions!$B$7</f>
        <v>1.872515755348912</v>
      </c>
      <c r="BC122" s="171">
        <f>('General Liability'!CL$90*$BI122)/Assumptions!$B$7</f>
        <v>1.872515755348912</v>
      </c>
      <c r="BD122" s="171">
        <f>('General Liability'!CM$90*$BI122)/Assumptions!$B$7</f>
        <v>1.872515755348912</v>
      </c>
      <c r="BE122" s="171">
        <f>('General Liability'!CN$90*$BI122)/Assumptions!$B$7</f>
        <v>1.872515755348912</v>
      </c>
      <c r="BF122" s="171">
        <f>('General Liability'!CO$90*$BI122)/Assumptions!$B$7</f>
        <v>1.872515755348912</v>
      </c>
      <c r="BG122" s="171">
        <f>('General Liability'!CP$90*$BI122)/Assumptions!$B$7</f>
        <v>1.9286912280093793</v>
      </c>
      <c r="BI122" s="174">
        <f>SUMIF(Revenue!$P:$P,'GL - Import (CA)'!$F122,Revenue!$F:$F)</f>
        <v>8.584745546300449E-5</v>
      </c>
    </row>
    <row r="123" spans="1:61" s="173" customFormat="1" ht="12.75" customHeight="1">
      <c r="A123" s="179" t="s">
        <v>472</v>
      </c>
      <c r="B123" s="179"/>
      <c r="C123" s="170" t="str" cm="1">
        <f t="array" ref="C123">IFERROR(INDEX('Legal Entity'!B:B,MATCH('GL - Import (CA)'!F123,'Legal Entity'!A:A,0),0),0)</f>
        <v>1310 - Corix Utilities Inc.</v>
      </c>
      <c r="D123" s="170" t="str" cm="1">
        <f t="array" ref="D123">IFERROR(INDEX('Legal Entity'!C:C,MATCH(F123,'Legal Entity'!A:A,0),0),0)</f>
        <v>CA</v>
      </c>
      <c r="E123" s="170" t="s">
        <v>631</v>
      </c>
      <c r="F123" s="170" t="s">
        <v>132</v>
      </c>
      <c r="G123" s="170"/>
      <c r="H123" s="171">
        <f>('General Liability'!AQ$90*$BI123)/Assumptions!$B$7</f>
        <v>1.7406894000585129</v>
      </c>
      <c r="I123" s="171">
        <f>('General Liability'!AR$90*$BI123)/Assumptions!$B$7</f>
        <v>1.7406894000585129</v>
      </c>
      <c r="J123" s="171">
        <f>('General Liability'!AS$90*$BI123)/Assumptions!$B$7</f>
        <v>1.7406894000585129</v>
      </c>
      <c r="K123" s="171">
        <f>('General Liability'!AT$90*$BI123)/Assumptions!$B$7</f>
        <v>2.0374179813385696</v>
      </c>
      <c r="L123" s="171">
        <f>('General Liability'!AU$90*$BI123)/Assumptions!$B$7</f>
        <v>2.0374179813385696</v>
      </c>
      <c r="M123" s="171">
        <f>('General Liability'!AV$90*$BI123)/Assumptions!$B$7</f>
        <v>2.0374179813385696</v>
      </c>
      <c r="N123" s="171">
        <f>('General Liability'!AW$90*$BI123)/Assumptions!$B$7</f>
        <v>2.0374179813385696</v>
      </c>
      <c r="O123" s="171">
        <f>('General Liability'!AX$90*$BI123)/Assumptions!$B$7</f>
        <v>2.0374179813385696</v>
      </c>
      <c r="P123" s="171">
        <f>('General Liability'!AY$90*$BI123)/Assumptions!$B$7</f>
        <v>2.0374179813385696</v>
      </c>
      <c r="Q123" s="171">
        <f>('General Liability'!AZ$90*$BI123)/Assumptions!$B$7</f>
        <v>2.0374179813385696</v>
      </c>
      <c r="R123" s="171">
        <f>('General Liability'!BA$90*$BI123)/Assumptions!$B$7</f>
        <v>2.0374179813385696</v>
      </c>
      <c r="S123" s="171">
        <f>('General Liability'!BB$90*$BI123)/Assumptions!$B$7</f>
        <v>2.0374179813385696</v>
      </c>
      <c r="T123" s="171">
        <f>('General Liability'!BC$90*$BI123)/Assumptions!$B$7</f>
        <v>2.0374179813385696</v>
      </c>
      <c r="U123" s="171">
        <f>('General Liability'!BD$90*$BI123)/Assumptions!$B$7</f>
        <v>2.0374179813385696</v>
      </c>
      <c r="V123" s="171">
        <f>('General Liability'!BE$90*$BI123)/Assumptions!$B$7</f>
        <v>2.0374179813385696</v>
      </c>
      <c r="W123" s="171">
        <f>('General Liability'!BF$90*$BI123)/Assumptions!$B$7</f>
        <v>2.1902243299389625</v>
      </c>
      <c r="X123" s="171">
        <f>('General Liability'!BG$90*$BI123)/Assumptions!$B$7</f>
        <v>2.1902243299389625</v>
      </c>
      <c r="Y123" s="171">
        <f>('General Liability'!BH$90*$BI123)/Assumptions!$B$7</f>
        <v>2.1902243299389625</v>
      </c>
      <c r="Z123" s="171">
        <f>('General Liability'!BI$90*$BI123)/Assumptions!$B$7</f>
        <v>2.1902243299389625</v>
      </c>
      <c r="AA123" s="171">
        <f>('General Liability'!BJ$90*$BI123)/Assumptions!$B$7</f>
        <v>2.1902243299389625</v>
      </c>
      <c r="AB123" s="171">
        <f>('General Liability'!BK$90*$BI123)/Assumptions!$B$7</f>
        <v>2.1902243299389625</v>
      </c>
      <c r="AC123" s="171">
        <f>('General Liability'!BL$90*$BI123)/Assumptions!$B$7</f>
        <v>2.1902243299389625</v>
      </c>
      <c r="AD123" s="171">
        <f>('General Liability'!BM$90*$BI123)/Assumptions!$B$7</f>
        <v>2.1902243299389625</v>
      </c>
      <c r="AE123" s="171">
        <f>('General Liability'!BN$90*$BI123)/Assumptions!$B$7</f>
        <v>2.1902243299389625</v>
      </c>
      <c r="AF123" s="171">
        <f>('General Liability'!BO$90*$BI123)/Assumptions!$B$7</f>
        <v>2.1902243299389625</v>
      </c>
      <c r="AG123" s="171">
        <f>('General Liability'!BP$90*$BI123)/Assumptions!$B$7</f>
        <v>2.1902243299389625</v>
      </c>
      <c r="AH123" s="171">
        <f>('General Liability'!BQ$90*$BI123)/Assumptions!$B$7</f>
        <v>2.1902243299389625</v>
      </c>
      <c r="AI123" s="171">
        <f>('General Liability'!BR$90*$BI123)/Assumptions!$B$7</f>
        <v>2.3544911546843847</v>
      </c>
      <c r="AJ123" s="171">
        <f>('General Liability'!BS$90*$BI123)/Assumptions!$B$7</f>
        <v>2.3544911546843847</v>
      </c>
      <c r="AK123" s="171">
        <f>('General Liability'!BT$90*$BI123)/Assumptions!$B$7</f>
        <v>2.3544911546843847</v>
      </c>
      <c r="AL123" s="171">
        <f>('General Liability'!BU$90*$BI123)/Assumptions!$B$7</f>
        <v>2.3544911546843847</v>
      </c>
      <c r="AM123" s="171">
        <f>('General Liability'!BV$90*$BI123)/Assumptions!$B$7</f>
        <v>2.3544911546843847</v>
      </c>
      <c r="AN123" s="171">
        <f>('General Liability'!BW$90*$BI123)/Assumptions!$B$7</f>
        <v>2.3544911546843847</v>
      </c>
      <c r="AO123" s="171">
        <f>('General Liability'!BX$90*$BI123)/Assumptions!$B$7</f>
        <v>2.3544911546843847</v>
      </c>
      <c r="AP123" s="171">
        <f>('General Liability'!BY$90*$BI123)/Assumptions!$B$7</f>
        <v>2.3544911546843847</v>
      </c>
      <c r="AQ123" s="171">
        <f>('General Liability'!BZ$90*$BI123)/Assumptions!$B$7</f>
        <v>2.3544911546843847</v>
      </c>
      <c r="AR123" s="171">
        <f>('General Liability'!CA$90*$BI123)/Assumptions!$B$7</f>
        <v>2.3544911546843847</v>
      </c>
      <c r="AS123" s="171">
        <f>('General Liability'!CB$90*$BI123)/Assumptions!$B$7</f>
        <v>2.3544911546843847</v>
      </c>
      <c r="AT123" s="171">
        <f>('General Liability'!CC$90*$BI123)/Assumptions!$B$7</f>
        <v>2.3544911546843847</v>
      </c>
      <c r="AU123" s="171">
        <f>('General Liability'!CD$90*$BI123)/Assumptions!$B$7</f>
        <v>2.4251258893249164</v>
      </c>
      <c r="AV123" s="171">
        <f>('General Liability'!CE$90*$BI123)/Assumptions!$B$7</f>
        <v>2.4251258893249164</v>
      </c>
      <c r="AW123" s="171">
        <f>('General Liability'!CF$90*$BI123)/Assumptions!$B$7</f>
        <v>2.4251258893249164</v>
      </c>
      <c r="AX123" s="171">
        <f>('General Liability'!CG$90*$BI123)/Assumptions!$B$7</f>
        <v>2.4251258893249164</v>
      </c>
      <c r="AY123" s="171">
        <f>('General Liability'!CH$90*$BI123)/Assumptions!$B$7</f>
        <v>2.4251258893249164</v>
      </c>
      <c r="AZ123" s="171">
        <f>('General Liability'!CI$90*$BI123)/Assumptions!$B$7</f>
        <v>2.4251258893249164</v>
      </c>
      <c r="BA123" s="171">
        <f>('General Liability'!CJ$90*$BI123)/Assumptions!$B$7</f>
        <v>2.4251258893249164</v>
      </c>
      <c r="BB123" s="171">
        <f>('General Liability'!CK$90*$BI123)/Assumptions!$B$7</f>
        <v>2.4251258893249164</v>
      </c>
      <c r="BC123" s="171">
        <f>('General Liability'!CL$90*$BI123)/Assumptions!$B$7</f>
        <v>2.4251258893249164</v>
      </c>
      <c r="BD123" s="171">
        <f>('General Liability'!CM$90*$BI123)/Assumptions!$B$7</f>
        <v>2.4251258893249164</v>
      </c>
      <c r="BE123" s="171">
        <f>('General Liability'!CN$90*$BI123)/Assumptions!$B$7</f>
        <v>2.4251258893249164</v>
      </c>
      <c r="BF123" s="171">
        <f>('General Liability'!CO$90*$BI123)/Assumptions!$B$7</f>
        <v>2.4251258893249164</v>
      </c>
      <c r="BG123" s="171">
        <f>('General Liability'!CP$90*$BI123)/Assumptions!$B$7</f>
        <v>2.497879666004664</v>
      </c>
      <c r="BI123" s="174">
        <f>SUMIF(Revenue!$P:$P,'GL - Import (CA)'!$F123,Revenue!$F:$F)</f>
        <v>1.1118244862896068E-4</v>
      </c>
    </row>
    <row r="124" spans="1:61" s="173" customFormat="1" ht="12.75" customHeight="1">
      <c r="A124" s="179" t="s">
        <v>472</v>
      </c>
      <c r="B124" s="179"/>
      <c r="C124" s="170" t="str" cm="1">
        <f t="array" ref="C124">IFERROR(INDEX('Legal Entity'!B:B,MATCH('GL - Import (CA)'!F124,'Legal Entity'!A:A,0),0),0)</f>
        <v>1310 - Corix Utilities Inc.</v>
      </c>
      <c r="D124" s="170" t="str" cm="1">
        <f t="array" ref="D124">IFERROR(INDEX('Legal Entity'!C:C,MATCH(F124,'Legal Entity'!A:A,0),0),0)</f>
        <v>CA</v>
      </c>
      <c r="E124" s="170" t="s">
        <v>631</v>
      </c>
      <c r="F124" s="170" t="s">
        <v>133</v>
      </c>
      <c r="G124" s="170"/>
      <c r="H124" s="171">
        <f>('General Liability'!AQ$90*$BI124)/Assumptions!$B$7</f>
        <v>1.977946611893874</v>
      </c>
      <c r="I124" s="171">
        <f>('General Liability'!AR$90*$BI124)/Assumptions!$B$7</f>
        <v>1.977946611893874</v>
      </c>
      <c r="J124" s="171">
        <f>('General Liability'!AS$90*$BI124)/Assumptions!$B$7</f>
        <v>1.977946611893874</v>
      </c>
      <c r="K124" s="171">
        <f>('General Liability'!AT$90*$BI124)/Assumptions!$B$7</f>
        <v>2.3151195113067362</v>
      </c>
      <c r="L124" s="171">
        <f>('General Liability'!AU$90*$BI124)/Assumptions!$B$7</f>
        <v>2.3151195113067362</v>
      </c>
      <c r="M124" s="171">
        <f>('General Liability'!AV$90*$BI124)/Assumptions!$B$7</f>
        <v>2.3151195113067362</v>
      </c>
      <c r="N124" s="171">
        <f>('General Liability'!AW$90*$BI124)/Assumptions!$B$7</f>
        <v>2.3151195113067362</v>
      </c>
      <c r="O124" s="171">
        <f>('General Liability'!AX$90*$BI124)/Assumptions!$B$7</f>
        <v>2.3151195113067362</v>
      </c>
      <c r="P124" s="171">
        <f>('General Liability'!AY$90*$BI124)/Assumptions!$B$7</f>
        <v>2.3151195113067362</v>
      </c>
      <c r="Q124" s="171">
        <f>('General Liability'!AZ$90*$BI124)/Assumptions!$B$7</f>
        <v>2.3151195113067362</v>
      </c>
      <c r="R124" s="171">
        <f>('General Liability'!BA$90*$BI124)/Assumptions!$B$7</f>
        <v>2.3151195113067362</v>
      </c>
      <c r="S124" s="171">
        <f>('General Liability'!BB$90*$BI124)/Assumptions!$B$7</f>
        <v>2.3151195113067362</v>
      </c>
      <c r="T124" s="171">
        <f>('General Liability'!BC$90*$BI124)/Assumptions!$B$7</f>
        <v>2.3151195113067362</v>
      </c>
      <c r="U124" s="171">
        <f>('General Liability'!BD$90*$BI124)/Assumptions!$B$7</f>
        <v>2.3151195113067362</v>
      </c>
      <c r="V124" s="171">
        <f>('General Liability'!BE$90*$BI124)/Assumptions!$B$7</f>
        <v>2.3151195113067362</v>
      </c>
      <c r="W124" s="171">
        <f>('General Liability'!BF$90*$BI124)/Assumptions!$B$7</f>
        <v>2.4887534746547417</v>
      </c>
      <c r="X124" s="171">
        <f>('General Liability'!BG$90*$BI124)/Assumptions!$B$7</f>
        <v>2.4887534746547417</v>
      </c>
      <c r="Y124" s="171">
        <f>('General Liability'!BH$90*$BI124)/Assumptions!$B$7</f>
        <v>2.4887534746547417</v>
      </c>
      <c r="Z124" s="171">
        <f>('General Liability'!BI$90*$BI124)/Assumptions!$B$7</f>
        <v>2.4887534746547417</v>
      </c>
      <c r="AA124" s="171">
        <f>('General Liability'!BJ$90*$BI124)/Assumptions!$B$7</f>
        <v>2.4887534746547417</v>
      </c>
      <c r="AB124" s="171">
        <f>('General Liability'!BK$90*$BI124)/Assumptions!$B$7</f>
        <v>2.4887534746547417</v>
      </c>
      <c r="AC124" s="171">
        <f>('General Liability'!BL$90*$BI124)/Assumptions!$B$7</f>
        <v>2.4887534746547417</v>
      </c>
      <c r="AD124" s="171">
        <f>('General Liability'!BM$90*$BI124)/Assumptions!$B$7</f>
        <v>2.4887534746547417</v>
      </c>
      <c r="AE124" s="171">
        <f>('General Liability'!BN$90*$BI124)/Assumptions!$B$7</f>
        <v>2.4887534746547417</v>
      </c>
      <c r="AF124" s="171">
        <f>('General Liability'!BO$90*$BI124)/Assumptions!$B$7</f>
        <v>2.4887534746547417</v>
      </c>
      <c r="AG124" s="171">
        <f>('General Liability'!BP$90*$BI124)/Assumptions!$B$7</f>
        <v>2.4887534746547417</v>
      </c>
      <c r="AH124" s="171">
        <f>('General Liability'!BQ$90*$BI124)/Assumptions!$B$7</f>
        <v>2.4887534746547417</v>
      </c>
      <c r="AI124" s="171">
        <f>('General Liability'!BR$90*$BI124)/Assumptions!$B$7</f>
        <v>2.6754099852538475</v>
      </c>
      <c r="AJ124" s="171">
        <f>('General Liability'!BS$90*$BI124)/Assumptions!$B$7</f>
        <v>2.6754099852538475</v>
      </c>
      <c r="AK124" s="171">
        <f>('General Liability'!BT$90*$BI124)/Assumptions!$B$7</f>
        <v>2.6754099852538475</v>
      </c>
      <c r="AL124" s="171">
        <f>('General Liability'!BU$90*$BI124)/Assumptions!$B$7</f>
        <v>2.6754099852538475</v>
      </c>
      <c r="AM124" s="171">
        <f>('General Liability'!BV$90*$BI124)/Assumptions!$B$7</f>
        <v>2.6754099852538475</v>
      </c>
      <c r="AN124" s="171">
        <f>('General Liability'!BW$90*$BI124)/Assumptions!$B$7</f>
        <v>2.6754099852538475</v>
      </c>
      <c r="AO124" s="171">
        <f>('General Liability'!BX$90*$BI124)/Assumptions!$B$7</f>
        <v>2.6754099852538475</v>
      </c>
      <c r="AP124" s="171">
        <f>('General Liability'!BY$90*$BI124)/Assumptions!$B$7</f>
        <v>2.6754099852538475</v>
      </c>
      <c r="AQ124" s="171">
        <f>('General Liability'!BZ$90*$BI124)/Assumptions!$B$7</f>
        <v>2.6754099852538475</v>
      </c>
      <c r="AR124" s="171">
        <f>('General Liability'!CA$90*$BI124)/Assumptions!$B$7</f>
        <v>2.6754099852538475</v>
      </c>
      <c r="AS124" s="171">
        <f>('General Liability'!CB$90*$BI124)/Assumptions!$B$7</f>
        <v>2.6754099852538475</v>
      </c>
      <c r="AT124" s="171">
        <f>('General Liability'!CC$90*$BI124)/Assumptions!$B$7</f>
        <v>2.6754099852538475</v>
      </c>
      <c r="AU124" s="171">
        <f>('General Liability'!CD$90*$BI124)/Assumptions!$B$7</f>
        <v>2.7556722848114625</v>
      </c>
      <c r="AV124" s="171">
        <f>('General Liability'!CE$90*$BI124)/Assumptions!$B$7</f>
        <v>2.7556722848114625</v>
      </c>
      <c r="AW124" s="171">
        <f>('General Liability'!CF$90*$BI124)/Assumptions!$B$7</f>
        <v>2.7556722848114625</v>
      </c>
      <c r="AX124" s="171">
        <f>('General Liability'!CG$90*$BI124)/Assumptions!$B$7</f>
        <v>2.7556722848114625</v>
      </c>
      <c r="AY124" s="171">
        <f>('General Liability'!CH$90*$BI124)/Assumptions!$B$7</f>
        <v>2.7556722848114625</v>
      </c>
      <c r="AZ124" s="171">
        <f>('General Liability'!CI$90*$BI124)/Assumptions!$B$7</f>
        <v>2.7556722848114625</v>
      </c>
      <c r="BA124" s="171">
        <f>('General Liability'!CJ$90*$BI124)/Assumptions!$B$7</f>
        <v>2.7556722848114625</v>
      </c>
      <c r="BB124" s="171">
        <f>('General Liability'!CK$90*$BI124)/Assumptions!$B$7</f>
        <v>2.7556722848114625</v>
      </c>
      <c r="BC124" s="171">
        <f>('General Liability'!CL$90*$BI124)/Assumptions!$B$7</f>
        <v>2.7556722848114625</v>
      </c>
      <c r="BD124" s="171">
        <f>('General Liability'!CM$90*$BI124)/Assumptions!$B$7</f>
        <v>2.7556722848114625</v>
      </c>
      <c r="BE124" s="171">
        <f>('General Liability'!CN$90*$BI124)/Assumptions!$B$7</f>
        <v>2.7556722848114625</v>
      </c>
      <c r="BF124" s="171">
        <f>('General Liability'!CO$90*$BI124)/Assumptions!$B$7</f>
        <v>2.7556722848114625</v>
      </c>
      <c r="BG124" s="171">
        <f>('General Liability'!CP$90*$BI124)/Assumptions!$B$7</f>
        <v>2.8383424533558066</v>
      </c>
      <c r="BI124" s="174">
        <f>SUMIF(Revenue!$P:$P,'GL - Import (CA)'!$F124,Revenue!$F:$F)</f>
        <v>1.2633669600120801E-4</v>
      </c>
    </row>
    <row r="125" spans="1:61" s="173" customFormat="1" ht="12.75" customHeight="1">
      <c r="A125" s="179" t="s">
        <v>472</v>
      </c>
      <c r="B125" s="179"/>
      <c r="C125" s="170" t="str" cm="1">
        <f t="array" ref="C125">IFERROR(INDEX('Legal Entity'!B:B,MATCH('GL - Import (CA)'!F125,'Legal Entity'!A:A,0),0),0)</f>
        <v>1310 - Corix Utilities Inc.</v>
      </c>
      <c r="D125" s="170" t="str" cm="1">
        <f t="array" ref="D125">IFERROR(INDEX('Legal Entity'!C:C,MATCH(F125,'Legal Entity'!A:A,0),0),0)</f>
        <v>CA</v>
      </c>
      <c r="E125" s="170" t="s">
        <v>631</v>
      </c>
      <c r="F125" s="170" t="s">
        <v>110</v>
      </c>
      <c r="G125" s="170"/>
      <c r="H125" s="171">
        <f>('General Liability'!AQ$90*$BI125)/Assumptions!$B$7</f>
        <v>10.167498913001557</v>
      </c>
      <c r="I125" s="171">
        <f>('General Liability'!AR$90*$BI125)/Assumptions!$B$7</f>
        <v>10.167498913001557</v>
      </c>
      <c r="J125" s="171">
        <f>('General Liability'!AS$90*$BI125)/Assumptions!$B$7</f>
        <v>10.167498913001557</v>
      </c>
      <c r="K125" s="171">
        <f>('General Liability'!AT$90*$BI125)/Assumptions!$B$7</f>
        <v>11.900713079480688</v>
      </c>
      <c r="L125" s="171">
        <f>('General Liability'!AU$90*$BI125)/Assumptions!$B$7</f>
        <v>11.900713079480688</v>
      </c>
      <c r="M125" s="171">
        <f>('General Liability'!AV$90*$BI125)/Assumptions!$B$7</f>
        <v>11.900713079480688</v>
      </c>
      <c r="N125" s="171">
        <f>('General Liability'!AW$90*$BI125)/Assumptions!$B$7</f>
        <v>11.900713079480688</v>
      </c>
      <c r="O125" s="171">
        <f>('General Liability'!AX$90*$BI125)/Assumptions!$B$7</f>
        <v>11.900713079480688</v>
      </c>
      <c r="P125" s="171">
        <f>('General Liability'!AY$90*$BI125)/Assumptions!$B$7</f>
        <v>11.900713079480688</v>
      </c>
      <c r="Q125" s="171">
        <f>('General Liability'!AZ$90*$BI125)/Assumptions!$B$7</f>
        <v>11.900713079480688</v>
      </c>
      <c r="R125" s="171">
        <f>('General Liability'!BA$90*$BI125)/Assumptions!$B$7</f>
        <v>11.900713079480688</v>
      </c>
      <c r="S125" s="171">
        <f>('General Liability'!BB$90*$BI125)/Assumptions!$B$7</f>
        <v>11.900713079480688</v>
      </c>
      <c r="T125" s="171">
        <f>('General Liability'!BC$90*$BI125)/Assumptions!$B$7</f>
        <v>11.900713079480688</v>
      </c>
      <c r="U125" s="171">
        <f>('General Liability'!BD$90*$BI125)/Assumptions!$B$7</f>
        <v>11.900713079480688</v>
      </c>
      <c r="V125" s="171">
        <f>('General Liability'!BE$90*$BI125)/Assumptions!$B$7</f>
        <v>11.900713079480688</v>
      </c>
      <c r="W125" s="171">
        <f>('General Liability'!BF$90*$BI125)/Assumptions!$B$7</f>
        <v>12.793266560441738</v>
      </c>
      <c r="X125" s="171">
        <f>('General Liability'!BG$90*$BI125)/Assumptions!$B$7</f>
        <v>12.793266560441738</v>
      </c>
      <c r="Y125" s="171">
        <f>('General Liability'!BH$90*$BI125)/Assumptions!$B$7</f>
        <v>12.793266560441738</v>
      </c>
      <c r="Z125" s="171">
        <f>('General Liability'!BI$90*$BI125)/Assumptions!$B$7</f>
        <v>12.793266560441738</v>
      </c>
      <c r="AA125" s="171">
        <f>('General Liability'!BJ$90*$BI125)/Assumptions!$B$7</f>
        <v>12.793266560441738</v>
      </c>
      <c r="AB125" s="171">
        <f>('General Liability'!BK$90*$BI125)/Assumptions!$B$7</f>
        <v>12.793266560441738</v>
      </c>
      <c r="AC125" s="171">
        <f>('General Liability'!BL$90*$BI125)/Assumptions!$B$7</f>
        <v>12.793266560441738</v>
      </c>
      <c r="AD125" s="171">
        <f>('General Liability'!BM$90*$BI125)/Assumptions!$B$7</f>
        <v>12.793266560441738</v>
      </c>
      <c r="AE125" s="171">
        <f>('General Liability'!BN$90*$BI125)/Assumptions!$B$7</f>
        <v>12.793266560441738</v>
      </c>
      <c r="AF125" s="171">
        <f>('General Liability'!BO$90*$BI125)/Assumptions!$B$7</f>
        <v>12.793266560441738</v>
      </c>
      <c r="AG125" s="171">
        <f>('General Liability'!BP$90*$BI125)/Assumptions!$B$7</f>
        <v>12.793266560441738</v>
      </c>
      <c r="AH125" s="171">
        <f>('General Liability'!BQ$90*$BI125)/Assumptions!$B$7</f>
        <v>12.793266560441738</v>
      </c>
      <c r="AI125" s="171">
        <f>('General Liability'!BR$90*$BI125)/Assumptions!$B$7</f>
        <v>13.752761552474869</v>
      </c>
      <c r="AJ125" s="171">
        <f>('General Liability'!BS$90*$BI125)/Assumptions!$B$7</f>
        <v>13.752761552474869</v>
      </c>
      <c r="AK125" s="171">
        <f>('General Liability'!BT$90*$BI125)/Assumptions!$B$7</f>
        <v>13.752761552474869</v>
      </c>
      <c r="AL125" s="171">
        <f>('General Liability'!BU$90*$BI125)/Assumptions!$B$7</f>
        <v>13.752761552474869</v>
      </c>
      <c r="AM125" s="171">
        <f>('General Liability'!BV$90*$BI125)/Assumptions!$B$7</f>
        <v>13.752761552474869</v>
      </c>
      <c r="AN125" s="171">
        <f>('General Liability'!BW$90*$BI125)/Assumptions!$B$7</f>
        <v>13.752761552474869</v>
      </c>
      <c r="AO125" s="171">
        <f>('General Liability'!BX$90*$BI125)/Assumptions!$B$7</f>
        <v>13.752761552474869</v>
      </c>
      <c r="AP125" s="171">
        <f>('General Liability'!BY$90*$BI125)/Assumptions!$B$7</f>
        <v>13.752761552474869</v>
      </c>
      <c r="AQ125" s="171">
        <f>('General Liability'!BZ$90*$BI125)/Assumptions!$B$7</f>
        <v>13.752761552474869</v>
      </c>
      <c r="AR125" s="171">
        <f>('General Liability'!CA$90*$BI125)/Assumptions!$B$7</f>
        <v>13.752761552474869</v>
      </c>
      <c r="AS125" s="171">
        <f>('General Liability'!CB$90*$BI125)/Assumptions!$B$7</f>
        <v>13.752761552474869</v>
      </c>
      <c r="AT125" s="171">
        <f>('General Liability'!CC$90*$BI125)/Assumptions!$B$7</f>
        <v>13.752761552474869</v>
      </c>
      <c r="AU125" s="171">
        <f>('General Liability'!CD$90*$BI125)/Assumptions!$B$7</f>
        <v>14.165344399049115</v>
      </c>
      <c r="AV125" s="171">
        <f>('General Liability'!CE$90*$BI125)/Assumptions!$B$7</f>
        <v>14.165344399049115</v>
      </c>
      <c r="AW125" s="171">
        <f>('General Liability'!CF$90*$BI125)/Assumptions!$B$7</f>
        <v>14.165344399049115</v>
      </c>
      <c r="AX125" s="171">
        <f>('General Liability'!CG$90*$BI125)/Assumptions!$B$7</f>
        <v>14.165344399049115</v>
      </c>
      <c r="AY125" s="171">
        <f>('General Liability'!CH$90*$BI125)/Assumptions!$B$7</f>
        <v>14.165344399049115</v>
      </c>
      <c r="AZ125" s="171">
        <f>('General Liability'!CI$90*$BI125)/Assumptions!$B$7</f>
        <v>14.165344399049115</v>
      </c>
      <c r="BA125" s="171">
        <f>('General Liability'!CJ$90*$BI125)/Assumptions!$B$7</f>
        <v>14.165344399049115</v>
      </c>
      <c r="BB125" s="171">
        <f>('General Liability'!CK$90*$BI125)/Assumptions!$B$7</f>
        <v>14.165344399049115</v>
      </c>
      <c r="BC125" s="171">
        <f>('General Liability'!CL$90*$BI125)/Assumptions!$B$7</f>
        <v>14.165344399049115</v>
      </c>
      <c r="BD125" s="171">
        <f>('General Liability'!CM$90*$BI125)/Assumptions!$B$7</f>
        <v>14.165344399049115</v>
      </c>
      <c r="BE125" s="171">
        <f>('General Liability'!CN$90*$BI125)/Assumptions!$B$7</f>
        <v>14.165344399049115</v>
      </c>
      <c r="BF125" s="171">
        <f>('General Liability'!CO$90*$BI125)/Assumptions!$B$7</f>
        <v>14.165344399049115</v>
      </c>
      <c r="BG125" s="171">
        <f>('General Liability'!CP$90*$BI125)/Assumptions!$B$7</f>
        <v>14.590304731020588</v>
      </c>
      <c r="BI125" s="174">
        <f>SUMIF(Revenue!$P:$P,'GL - Import (CA)'!$F125,Revenue!$F:$F)</f>
        <v>6.4942512176026888E-4</v>
      </c>
    </row>
    <row r="126" spans="1:61" s="173" customFormat="1" ht="12.75" customHeight="1">
      <c r="A126" s="179" t="s">
        <v>472</v>
      </c>
      <c r="B126" s="179"/>
      <c r="C126" s="170" t="str" cm="1">
        <f t="array" ref="C126">IFERROR(INDEX('Legal Entity'!B:B,MATCH('GL - Import (CA)'!F126,'Legal Entity'!A:A,0),0),0)</f>
        <v>1310 - Corix Utilities Inc.</v>
      </c>
      <c r="D126" s="170" t="str" cm="1">
        <f t="array" ref="D126">IFERROR(INDEX('Legal Entity'!C:C,MATCH(F126,'Legal Entity'!A:A,0),0),0)</f>
        <v>CA</v>
      </c>
      <c r="E126" s="170" t="s">
        <v>631</v>
      </c>
      <c r="F126" s="170" t="s">
        <v>100</v>
      </c>
      <c r="G126" s="170"/>
      <c r="H126" s="171">
        <f>('General Liability'!AQ$90*$BI126)/Assumptions!$B$7</f>
        <v>0</v>
      </c>
      <c r="I126" s="171">
        <f>('General Liability'!AR$90*$BI126)/Assumptions!$B$7</f>
        <v>0</v>
      </c>
      <c r="J126" s="171">
        <f>('General Liability'!AS$90*$BI126)/Assumptions!$B$7</f>
        <v>0</v>
      </c>
      <c r="K126" s="171">
        <f>('General Liability'!AT$90*$BI126)/Assumptions!$B$7</f>
        <v>0</v>
      </c>
      <c r="L126" s="171">
        <f>('General Liability'!AU$90*$BI126)/Assumptions!$B$7</f>
        <v>0</v>
      </c>
      <c r="M126" s="171">
        <f>('General Liability'!AV$90*$BI126)/Assumptions!$B$7</f>
        <v>0</v>
      </c>
      <c r="N126" s="171">
        <f>('General Liability'!AW$90*$BI126)/Assumptions!$B$7</f>
        <v>0</v>
      </c>
      <c r="O126" s="171">
        <f>('General Liability'!AX$90*$BI126)/Assumptions!$B$7</f>
        <v>0</v>
      </c>
      <c r="P126" s="171">
        <f>('General Liability'!AY$90*$BI126)/Assumptions!$B$7</f>
        <v>0</v>
      </c>
      <c r="Q126" s="171">
        <f>('General Liability'!AZ$90*$BI126)/Assumptions!$B$7</f>
        <v>0</v>
      </c>
      <c r="R126" s="171">
        <f>('General Liability'!BA$90*$BI126)/Assumptions!$B$7</f>
        <v>0</v>
      </c>
      <c r="S126" s="171">
        <f>('General Liability'!BB$90*$BI126)/Assumptions!$B$7</f>
        <v>0</v>
      </c>
      <c r="T126" s="171">
        <f>('General Liability'!BC$90*$BI126)/Assumptions!$B$7</f>
        <v>0</v>
      </c>
      <c r="U126" s="171">
        <f>('General Liability'!BD$90*$BI126)/Assumptions!$B$7</f>
        <v>0</v>
      </c>
      <c r="V126" s="171">
        <f>('General Liability'!BE$90*$BI126)/Assumptions!$B$7</f>
        <v>0</v>
      </c>
      <c r="W126" s="171">
        <f>('General Liability'!BF$90*$BI126)/Assumptions!$B$7</f>
        <v>0</v>
      </c>
      <c r="X126" s="171">
        <f>('General Liability'!BG$90*$BI126)/Assumptions!$B$7</f>
        <v>0</v>
      </c>
      <c r="Y126" s="171">
        <f>('General Liability'!BH$90*$BI126)/Assumptions!$B$7</f>
        <v>0</v>
      </c>
      <c r="Z126" s="171">
        <f>('General Liability'!BI$90*$BI126)/Assumptions!$B$7</f>
        <v>0</v>
      </c>
      <c r="AA126" s="171">
        <f>('General Liability'!BJ$90*$BI126)/Assumptions!$B$7</f>
        <v>0</v>
      </c>
      <c r="AB126" s="171">
        <f>('General Liability'!BK$90*$BI126)/Assumptions!$B$7</f>
        <v>0</v>
      </c>
      <c r="AC126" s="171">
        <f>('General Liability'!BL$90*$BI126)/Assumptions!$B$7</f>
        <v>0</v>
      </c>
      <c r="AD126" s="171">
        <f>('General Liability'!BM$90*$BI126)/Assumptions!$B$7</f>
        <v>0</v>
      </c>
      <c r="AE126" s="171">
        <f>('General Liability'!BN$90*$BI126)/Assumptions!$B$7</f>
        <v>0</v>
      </c>
      <c r="AF126" s="171">
        <f>('General Liability'!BO$90*$BI126)/Assumptions!$B$7</f>
        <v>0</v>
      </c>
      <c r="AG126" s="171">
        <f>('General Liability'!BP$90*$BI126)/Assumptions!$B$7</f>
        <v>0</v>
      </c>
      <c r="AH126" s="171">
        <f>('General Liability'!BQ$90*$BI126)/Assumptions!$B$7</f>
        <v>0</v>
      </c>
      <c r="AI126" s="171">
        <f>('General Liability'!BR$90*$BI126)/Assumptions!$B$7</f>
        <v>0</v>
      </c>
      <c r="AJ126" s="171">
        <f>('General Liability'!BS$90*$BI126)/Assumptions!$B$7</f>
        <v>0</v>
      </c>
      <c r="AK126" s="171">
        <f>('General Liability'!BT$90*$BI126)/Assumptions!$B$7</f>
        <v>0</v>
      </c>
      <c r="AL126" s="171">
        <f>('General Liability'!BU$90*$BI126)/Assumptions!$B$7</f>
        <v>0</v>
      </c>
      <c r="AM126" s="171">
        <f>('General Liability'!BV$90*$BI126)/Assumptions!$B$7</f>
        <v>0</v>
      </c>
      <c r="AN126" s="171">
        <f>('General Liability'!BW$90*$BI126)/Assumptions!$B$7</f>
        <v>0</v>
      </c>
      <c r="AO126" s="171">
        <f>('General Liability'!BX$90*$BI126)/Assumptions!$B$7</f>
        <v>0</v>
      </c>
      <c r="AP126" s="171">
        <f>('General Liability'!BY$90*$BI126)/Assumptions!$B$7</f>
        <v>0</v>
      </c>
      <c r="AQ126" s="171">
        <f>('General Liability'!BZ$90*$BI126)/Assumptions!$B$7</f>
        <v>0</v>
      </c>
      <c r="AR126" s="171">
        <f>('General Liability'!CA$90*$BI126)/Assumptions!$B$7</f>
        <v>0</v>
      </c>
      <c r="AS126" s="171">
        <f>('General Liability'!CB$90*$BI126)/Assumptions!$B$7</f>
        <v>0</v>
      </c>
      <c r="AT126" s="171">
        <f>('General Liability'!CC$90*$BI126)/Assumptions!$B$7</f>
        <v>0</v>
      </c>
      <c r="AU126" s="171">
        <f>('General Liability'!CD$90*$BI126)/Assumptions!$B$7</f>
        <v>0</v>
      </c>
      <c r="AV126" s="171">
        <f>('General Liability'!CE$90*$BI126)/Assumptions!$B$7</f>
        <v>0</v>
      </c>
      <c r="AW126" s="171">
        <f>('General Liability'!CF$90*$BI126)/Assumptions!$B$7</f>
        <v>0</v>
      </c>
      <c r="AX126" s="171">
        <f>('General Liability'!CG$90*$BI126)/Assumptions!$B$7</f>
        <v>0</v>
      </c>
      <c r="AY126" s="171">
        <f>('General Liability'!CH$90*$BI126)/Assumptions!$B$7</f>
        <v>0</v>
      </c>
      <c r="AZ126" s="171">
        <f>('General Liability'!CI$90*$BI126)/Assumptions!$B$7</f>
        <v>0</v>
      </c>
      <c r="BA126" s="171">
        <f>('General Liability'!CJ$90*$BI126)/Assumptions!$B$7</f>
        <v>0</v>
      </c>
      <c r="BB126" s="171">
        <f>('General Liability'!CK$90*$BI126)/Assumptions!$B$7</f>
        <v>0</v>
      </c>
      <c r="BC126" s="171">
        <f>('General Liability'!CL$90*$BI126)/Assumptions!$B$7</f>
        <v>0</v>
      </c>
      <c r="BD126" s="171">
        <f>('General Liability'!CM$90*$BI126)/Assumptions!$B$7</f>
        <v>0</v>
      </c>
      <c r="BE126" s="171">
        <f>('General Liability'!CN$90*$BI126)/Assumptions!$B$7</f>
        <v>0</v>
      </c>
      <c r="BF126" s="171">
        <f>('General Liability'!CO$90*$BI126)/Assumptions!$B$7</f>
        <v>0</v>
      </c>
      <c r="BG126" s="171">
        <f>('General Liability'!CP$90*$BI126)/Assumptions!$B$7</f>
        <v>0</v>
      </c>
      <c r="BI126" s="174">
        <f>SUMIF(Revenue!$P:$P,'GL - Import (CA)'!$F126,Revenue!$F:$F)</f>
        <v>0</v>
      </c>
    </row>
    <row r="127" spans="1:61" s="173" customFormat="1" ht="12.75" customHeight="1">
      <c r="A127" s="179" t="s">
        <v>472</v>
      </c>
      <c r="B127" s="179"/>
      <c r="C127" s="170" t="str" cm="1">
        <f t="array" ref="C127">IFERROR(INDEX('Legal Entity'!B:B,MATCH('GL - Import (CA)'!F127,'Legal Entity'!A:A,0),0),0)</f>
        <v>1345 - Corix Water Services Inc.</v>
      </c>
      <c r="D127" s="170" t="str" cm="1">
        <f t="array" ref="D127">IFERROR(INDEX('Legal Entity'!C:C,MATCH(F127,'Legal Entity'!A:A,0),0),0)</f>
        <v>CA</v>
      </c>
      <c r="E127" s="170" t="s">
        <v>631</v>
      </c>
      <c r="F127" s="170" t="s">
        <v>174</v>
      </c>
      <c r="G127" s="170"/>
      <c r="H127" s="171">
        <f>('General Liability'!AQ$90*$BI127)/Assumptions!$B$7</f>
        <v>125.26439271168317</v>
      </c>
      <c r="I127" s="171">
        <f>('General Liability'!AR$90*$BI127)/Assumptions!$B$7</f>
        <v>125.26439271168317</v>
      </c>
      <c r="J127" s="171">
        <f>('General Liability'!AS$90*$BI127)/Assumptions!$B$7</f>
        <v>125.26439271168317</v>
      </c>
      <c r="K127" s="171">
        <f>('General Liability'!AT$90*$BI127)/Assumptions!$B$7</f>
        <v>146.61772865604877</v>
      </c>
      <c r="L127" s="171">
        <f>('General Liability'!AU$90*$BI127)/Assumptions!$B$7</f>
        <v>146.61772865604877</v>
      </c>
      <c r="M127" s="171">
        <f>('General Liability'!AV$90*$BI127)/Assumptions!$B$7</f>
        <v>146.61772865604877</v>
      </c>
      <c r="N127" s="171">
        <f>('General Liability'!AW$90*$BI127)/Assumptions!$B$7</f>
        <v>146.61772865604877</v>
      </c>
      <c r="O127" s="171">
        <f>('General Liability'!AX$90*$BI127)/Assumptions!$B$7</f>
        <v>146.61772865604877</v>
      </c>
      <c r="P127" s="171">
        <f>('General Liability'!AY$90*$BI127)/Assumptions!$B$7</f>
        <v>146.61772865604877</v>
      </c>
      <c r="Q127" s="171">
        <f>('General Liability'!AZ$90*$BI127)/Assumptions!$B$7</f>
        <v>146.61772865604877</v>
      </c>
      <c r="R127" s="171">
        <f>('General Liability'!BA$90*$BI127)/Assumptions!$B$7</f>
        <v>146.61772865604877</v>
      </c>
      <c r="S127" s="171">
        <f>('General Liability'!BB$90*$BI127)/Assumptions!$B$7</f>
        <v>146.61772865604877</v>
      </c>
      <c r="T127" s="171">
        <f>('General Liability'!BC$90*$BI127)/Assumptions!$B$7</f>
        <v>146.61772865604877</v>
      </c>
      <c r="U127" s="171">
        <f>('General Liability'!BD$90*$BI127)/Assumptions!$B$7</f>
        <v>146.61772865604877</v>
      </c>
      <c r="V127" s="171">
        <f>('General Liability'!BE$90*$BI127)/Assumptions!$B$7</f>
        <v>146.61772865604877</v>
      </c>
      <c r="W127" s="171">
        <f>('General Liability'!BF$90*$BI127)/Assumptions!$B$7</f>
        <v>157.61405830525246</v>
      </c>
      <c r="X127" s="171">
        <f>('General Liability'!BG$90*$BI127)/Assumptions!$B$7</f>
        <v>157.61405830525246</v>
      </c>
      <c r="Y127" s="171">
        <f>('General Liability'!BH$90*$BI127)/Assumptions!$B$7</f>
        <v>157.61405830525246</v>
      </c>
      <c r="Z127" s="171">
        <f>('General Liability'!BI$90*$BI127)/Assumptions!$B$7</f>
        <v>157.61405830525246</v>
      </c>
      <c r="AA127" s="171">
        <f>('General Liability'!BJ$90*$BI127)/Assumptions!$B$7</f>
        <v>157.61405830525246</v>
      </c>
      <c r="AB127" s="171">
        <f>('General Liability'!BK$90*$BI127)/Assumptions!$B$7</f>
        <v>157.61405830525246</v>
      </c>
      <c r="AC127" s="171">
        <f>('General Liability'!BL$90*$BI127)/Assumptions!$B$7</f>
        <v>157.61405830525246</v>
      </c>
      <c r="AD127" s="171">
        <f>('General Liability'!BM$90*$BI127)/Assumptions!$B$7</f>
        <v>157.61405830525246</v>
      </c>
      <c r="AE127" s="171">
        <f>('General Liability'!BN$90*$BI127)/Assumptions!$B$7</f>
        <v>157.61405830525246</v>
      </c>
      <c r="AF127" s="171">
        <f>('General Liability'!BO$90*$BI127)/Assumptions!$B$7</f>
        <v>157.61405830525246</v>
      </c>
      <c r="AG127" s="171">
        <f>('General Liability'!BP$90*$BI127)/Assumptions!$B$7</f>
        <v>157.61405830525246</v>
      </c>
      <c r="AH127" s="171">
        <f>('General Liability'!BQ$90*$BI127)/Assumptions!$B$7</f>
        <v>157.61405830525246</v>
      </c>
      <c r="AI127" s="171">
        <f>('General Liability'!BR$90*$BI127)/Assumptions!$B$7</f>
        <v>169.43511267814637</v>
      </c>
      <c r="AJ127" s="171">
        <f>('General Liability'!BS$90*$BI127)/Assumptions!$B$7</f>
        <v>169.43511267814637</v>
      </c>
      <c r="AK127" s="171">
        <f>('General Liability'!BT$90*$BI127)/Assumptions!$B$7</f>
        <v>169.43511267814637</v>
      </c>
      <c r="AL127" s="171">
        <f>('General Liability'!BU$90*$BI127)/Assumptions!$B$7</f>
        <v>169.43511267814637</v>
      </c>
      <c r="AM127" s="171">
        <f>('General Liability'!BV$90*$BI127)/Assumptions!$B$7</f>
        <v>169.43511267814637</v>
      </c>
      <c r="AN127" s="171">
        <f>('General Liability'!BW$90*$BI127)/Assumptions!$B$7</f>
        <v>169.43511267814637</v>
      </c>
      <c r="AO127" s="171">
        <f>('General Liability'!BX$90*$BI127)/Assumptions!$B$7</f>
        <v>169.43511267814637</v>
      </c>
      <c r="AP127" s="171">
        <f>('General Liability'!BY$90*$BI127)/Assumptions!$B$7</f>
        <v>169.43511267814637</v>
      </c>
      <c r="AQ127" s="171">
        <f>('General Liability'!BZ$90*$BI127)/Assumptions!$B$7</f>
        <v>169.43511267814637</v>
      </c>
      <c r="AR127" s="171">
        <f>('General Liability'!CA$90*$BI127)/Assumptions!$B$7</f>
        <v>169.43511267814637</v>
      </c>
      <c r="AS127" s="171">
        <f>('General Liability'!CB$90*$BI127)/Assumptions!$B$7</f>
        <v>169.43511267814637</v>
      </c>
      <c r="AT127" s="171">
        <f>('General Liability'!CC$90*$BI127)/Assumptions!$B$7</f>
        <v>169.43511267814637</v>
      </c>
      <c r="AU127" s="171">
        <f>('General Liability'!CD$90*$BI127)/Assumptions!$B$7</f>
        <v>174.51816605849078</v>
      </c>
      <c r="AV127" s="171">
        <f>('General Liability'!CE$90*$BI127)/Assumptions!$B$7</f>
        <v>174.51816605849078</v>
      </c>
      <c r="AW127" s="171">
        <f>('General Liability'!CF$90*$BI127)/Assumptions!$B$7</f>
        <v>174.51816605849078</v>
      </c>
      <c r="AX127" s="171">
        <f>('General Liability'!CG$90*$BI127)/Assumptions!$B$7</f>
        <v>174.51816605849078</v>
      </c>
      <c r="AY127" s="171">
        <f>('General Liability'!CH$90*$BI127)/Assumptions!$B$7</f>
        <v>174.51816605849078</v>
      </c>
      <c r="AZ127" s="171">
        <f>('General Liability'!CI$90*$BI127)/Assumptions!$B$7</f>
        <v>174.51816605849078</v>
      </c>
      <c r="BA127" s="171">
        <f>('General Liability'!CJ$90*$BI127)/Assumptions!$B$7</f>
        <v>174.51816605849078</v>
      </c>
      <c r="BB127" s="171">
        <f>('General Liability'!CK$90*$BI127)/Assumptions!$B$7</f>
        <v>174.51816605849078</v>
      </c>
      <c r="BC127" s="171">
        <f>('General Liability'!CL$90*$BI127)/Assumptions!$B$7</f>
        <v>174.51816605849078</v>
      </c>
      <c r="BD127" s="171">
        <f>('General Liability'!CM$90*$BI127)/Assumptions!$B$7</f>
        <v>174.51816605849078</v>
      </c>
      <c r="BE127" s="171">
        <f>('General Liability'!CN$90*$BI127)/Assumptions!$B$7</f>
        <v>174.51816605849078</v>
      </c>
      <c r="BF127" s="171">
        <f>('General Liability'!CO$90*$BI127)/Assumptions!$B$7</f>
        <v>174.51816605849078</v>
      </c>
      <c r="BG127" s="171">
        <f>('General Liability'!CP$90*$BI127)/Assumptions!$B$7</f>
        <v>179.75371104024549</v>
      </c>
      <c r="BI127" s="174">
        <f>SUMIF(Revenue!$P:$P,'GL - Import (CA)'!$F127,Revenue!$F:$F)</f>
        <v>8.0009689880552563E-3</v>
      </c>
    </row>
    <row r="128" spans="1:61" s="173" customFormat="1" ht="12.75" customHeight="1">
      <c r="A128" s="179" t="s">
        <v>472</v>
      </c>
      <c r="B128" s="179"/>
      <c r="C128" s="170" t="str" cm="1">
        <f t="array" ref="C128">IFERROR(INDEX('Legal Entity'!B:B,MATCH('GL - Import (CA)'!F128,'Legal Entity'!A:A,0),0),0)</f>
        <v>1345 - Corix Water Services Inc.</v>
      </c>
      <c r="D128" s="170" t="str" cm="1">
        <f t="array" ref="D128">IFERROR(INDEX('Legal Entity'!C:C,MATCH(F128,'Legal Entity'!A:A,0),0),0)</f>
        <v>CA</v>
      </c>
      <c r="E128" s="170" t="s">
        <v>631</v>
      </c>
      <c r="F128" s="170" t="s">
        <v>172</v>
      </c>
      <c r="G128" s="170"/>
      <c r="H128" s="171">
        <f>('General Liability'!AQ$90*$BI128)/Assumptions!$B$7</f>
        <v>0</v>
      </c>
      <c r="I128" s="171">
        <f>('General Liability'!AR$90*$BI128)/Assumptions!$B$7</f>
        <v>0</v>
      </c>
      <c r="J128" s="171">
        <f>('General Liability'!AS$90*$BI128)/Assumptions!$B$7</f>
        <v>0</v>
      </c>
      <c r="K128" s="171">
        <f>('General Liability'!AT$90*$BI128)/Assumptions!$B$7</f>
        <v>0</v>
      </c>
      <c r="L128" s="171">
        <f>('General Liability'!AU$90*$BI128)/Assumptions!$B$7</f>
        <v>0</v>
      </c>
      <c r="M128" s="171">
        <f>('General Liability'!AV$90*$BI128)/Assumptions!$B$7</f>
        <v>0</v>
      </c>
      <c r="N128" s="171">
        <f>('General Liability'!AW$90*$BI128)/Assumptions!$B$7</f>
        <v>0</v>
      </c>
      <c r="O128" s="171">
        <f>('General Liability'!AX$90*$BI128)/Assumptions!$B$7</f>
        <v>0</v>
      </c>
      <c r="P128" s="171">
        <f>('General Liability'!AY$90*$BI128)/Assumptions!$B$7</f>
        <v>0</v>
      </c>
      <c r="Q128" s="171">
        <f>('General Liability'!AZ$90*$BI128)/Assumptions!$B$7</f>
        <v>0</v>
      </c>
      <c r="R128" s="171">
        <f>('General Liability'!BA$90*$BI128)/Assumptions!$B$7</f>
        <v>0</v>
      </c>
      <c r="S128" s="171">
        <f>('General Liability'!BB$90*$BI128)/Assumptions!$B$7</f>
        <v>0</v>
      </c>
      <c r="T128" s="171">
        <f>('General Liability'!BC$90*$BI128)/Assumptions!$B$7</f>
        <v>0</v>
      </c>
      <c r="U128" s="171">
        <f>('General Liability'!BD$90*$BI128)/Assumptions!$B$7</f>
        <v>0</v>
      </c>
      <c r="V128" s="171">
        <f>('General Liability'!BE$90*$BI128)/Assumptions!$B$7</f>
        <v>0</v>
      </c>
      <c r="W128" s="171">
        <f>('General Liability'!BF$90*$BI128)/Assumptions!$B$7</f>
        <v>0</v>
      </c>
      <c r="X128" s="171">
        <f>('General Liability'!BG$90*$BI128)/Assumptions!$B$7</f>
        <v>0</v>
      </c>
      <c r="Y128" s="171">
        <f>('General Liability'!BH$90*$BI128)/Assumptions!$B$7</f>
        <v>0</v>
      </c>
      <c r="Z128" s="171">
        <f>('General Liability'!BI$90*$BI128)/Assumptions!$B$7</f>
        <v>0</v>
      </c>
      <c r="AA128" s="171">
        <f>('General Liability'!BJ$90*$BI128)/Assumptions!$B$7</f>
        <v>0</v>
      </c>
      <c r="AB128" s="171">
        <f>('General Liability'!BK$90*$BI128)/Assumptions!$B$7</f>
        <v>0</v>
      </c>
      <c r="AC128" s="171">
        <f>('General Liability'!BL$90*$BI128)/Assumptions!$B$7</f>
        <v>0</v>
      </c>
      <c r="AD128" s="171">
        <f>('General Liability'!BM$90*$BI128)/Assumptions!$B$7</f>
        <v>0</v>
      </c>
      <c r="AE128" s="171">
        <f>('General Liability'!BN$90*$BI128)/Assumptions!$B$7</f>
        <v>0</v>
      </c>
      <c r="AF128" s="171">
        <f>('General Liability'!BO$90*$BI128)/Assumptions!$B$7</f>
        <v>0</v>
      </c>
      <c r="AG128" s="171">
        <f>('General Liability'!BP$90*$BI128)/Assumptions!$B$7</f>
        <v>0</v>
      </c>
      <c r="AH128" s="171">
        <f>('General Liability'!BQ$90*$BI128)/Assumptions!$B$7</f>
        <v>0</v>
      </c>
      <c r="AI128" s="171">
        <f>('General Liability'!BR$90*$BI128)/Assumptions!$B$7</f>
        <v>0</v>
      </c>
      <c r="AJ128" s="171">
        <f>('General Liability'!BS$90*$BI128)/Assumptions!$B$7</f>
        <v>0</v>
      </c>
      <c r="AK128" s="171">
        <f>('General Liability'!BT$90*$BI128)/Assumptions!$B$7</f>
        <v>0</v>
      </c>
      <c r="AL128" s="171">
        <f>('General Liability'!BU$90*$BI128)/Assumptions!$B$7</f>
        <v>0</v>
      </c>
      <c r="AM128" s="171">
        <f>('General Liability'!BV$90*$BI128)/Assumptions!$B$7</f>
        <v>0</v>
      </c>
      <c r="AN128" s="171">
        <f>('General Liability'!BW$90*$BI128)/Assumptions!$B$7</f>
        <v>0</v>
      </c>
      <c r="AO128" s="171">
        <f>('General Liability'!BX$90*$BI128)/Assumptions!$B$7</f>
        <v>0</v>
      </c>
      <c r="AP128" s="171">
        <f>('General Liability'!BY$90*$BI128)/Assumptions!$B$7</f>
        <v>0</v>
      </c>
      <c r="AQ128" s="171">
        <f>('General Liability'!BZ$90*$BI128)/Assumptions!$B$7</f>
        <v>0</v>
      </c>
      <c r="AR128" s="171">
        <f>('General Liability'!CA$90*$BI128)/Assumptions!$B$7</f>
        <v>0</v>
      </c>
      <c r="AS128" s="171">
        <f>('General Liability'!CB$90*$BI128)/Assumptions!$B$7</f>
        <v>0</v>
      </c>
      <c r="AT128" s="171">
        <f>('General Liability'!CC$90*$BI128)/Assumptions!$B$7</f>
        <v>0</v>
      </c>
      <c r="AU128" s="171">
        <f>('General Liability'!CD$90*$BI128)/Assumptions!$B$7</f>
        <v>0</v>
      </c>
      <c r="AV128" s="171">
        <f>('General Liability'!CE$90*$BI128)/Assumptions!$B$7</f>
        <v>0</v>
      </c>
      <c r="AW128" s="171">
        <f>('General Liability'!CF$90*$BI128)/Assumptions!$B$7</f>
        <v>0</v>
      </c>
      <c r="AX128" s="171">
        <f>('General Liability'!CG$90*$BI128)/Assumptions!$B$7</f>
        <v>0</v>
      </c>
      <c r="AY128" s="171">
        <f>('General Liability'!CH$90*$BI128)/Assumptions!$B$7</f>
        <v>0</v>
      </c>
      <c r="AZ128" s="171">
        <f>('General Liability'!CI$90*$BI128)/Assumptions!$B$7</f>
        <v>0</v>
      </c>
      <c r="BA128" s="171">
        <f>('General Liability'!CJ$90*$BI128)/Assumptions!$B$7</f>
        <v>0</v>
      </c>
      <c r="BB128" s="171">
        <f>('General Liability'!CK$90*$BI128)/Assumptions!$B$7</f>
        <v>0</v>
      </c>
      <c r="BC128" s="171">
        <f>('General Liability'!CL$90*$BI128)/Assumptions!$B$7</f>
        <v>0</v>
      </c>
      <c r="BD128" s="171">
        <f>('General Liability'!CM$90*$BI128)/Assumptions!$B$7</f>
        <v>0</v>
      </c>
      <c r="BE128" s="171">
        <f>('General Liability'!CN$90*$BI128)/Assumptions!$B$7</f>
        <v>0</v>
      </c>
      <c r="BF128" s="171">
        <f>('General Liability'!CO$90*$BI128)/Assumptions!$B$7</f>
        <v>0</v>
      </c>
      <c r="BG128" s="171">
        <f>('General Liability'!CP$90*$BI128)/Assumptions!$B$7</f>
        <v>0</v>
      </c>
      <c r="BI128" s="174">
        <f>SUMIF(Revenue!$P:$P,'GL - Import (CA)'!$F128,Revenue!$F:$F)</f>
        <v>0</v>
      </c>
    </row>
    <row r="129" spans="1:61" s="173" customFormat="1" ht="12.75" customHeight="1">
      <c r="A129" s="179" t="s">
        <v>472</v>
      </c>
      <c r="B129" s="179"/>
      <c r="C129" s="170" t="str" cm="1">
        <f t="array" ref="C129">IFERROR(INDEX('Legal Entity'!B:B,MATCH('GL - Import (CA)'!F129,'Legal Entity'!A:A,0),0),0)</f>
        <v>1310 - Corix Utilities Inc.</v>
      </c>
      <c r="D129" s="170" t="str" cm="1">
        <f t="array" ref="D129">IFERROR(INDEX('Legal Entity'!C:C,MATCH(F129,'Legal Entity'!A:A,0),0),0)</f>
        <v>CA</v>
      </c>
      <c r="E129" s="170" t="s">
        <v>631</v>
      </c>
      <c r="F129" s="170" t="s">
        <v>658</v>
      </c>
      <c r="G129" s="170"/>
      <c r="H129" s="171">
        <f>('General Liability'!AQ$90*$BI129)/Assumptions!$B$7</f>
        <v>0</v>
      </c>
      <c r="I129" s="171">
        <f>('General Liability'!AR$90*$BI129)/Assumptions!$B$7</f>
        <v>0</v>
      </c>
      <c r="J129" s="171">
        <f>('General Liability'!AS$90*$BI129)/Assumptions!$B$7</f>
        <v>0</v>
      </c>
      <c r="K129" s="171">
        <f>('General Liability'!AT$90*$BI129)/Assumptions!$B$7</f>
        <v>0</v>
      </c>
      <c r="L129" s="171">
        <f>('General Liability'!AU$90*$BI129)/Assumptions!$B$7</f>
        <v>0</v>
      </c>
      <c r="M129" s="171">
        <f>('General Liability'!AV$90*$BI129)/Assumptions!$B$7</f>
        <v>0</v>
      </c>
      <c r="N129" s="171">
        <f>('General Liability'!AW$90*$BI129)/Assumptions!$B$7</f>
        <v>0</v>
      </c>
      <c r="O129" s="171">
        <f>('General Liability'!AX$90*$BI129)/Assumptions!$B$7</f>
        <v>0</v>
      </c>
      <c r="P129" s="171">
        <f>('General Liability'!AY$90*$BI129)/Assumptions!$B$7</f>
        <v>0</v>
      </c>
      <c r="Q129" s="171">
        <f>('General Liability'!AZ$90*$BI129)/Assumptions!$B$7</f>
        <v>0</v>
      </c>
      <c r="R129" s="171">
        <f>('General Liability'!BA$90*$BI129)/Assumptions!$B$7</f>
        <v>0</v>
      </c>
      <c r="S129" s="171">
        <f>('General Liability'!BB$90*$BI129)/Assumptions!$B$7</f>
        <v>0</v>
      </c>
      <c r="T129" s="171">
        <f>('General Liability'!BC$90*$BI129)/Assumptions!$B$7</f>
        <v>0</v>
      </c>
      <c r="U129" s="171">
        <f>('General Liability'!BD$90*$BI129)/Assumptions!$B$7</f>
        <v>0</v>
      </c>
      <c r="V129" s="171">
        <f>('General Liability'!BE$90*$BI129)/Assumptions!$B$7</f>
        <v>0</v>
      </c>
      <c r="W129" s="171">
        <f>('General Liability'!BF$90*$BI129)/Assumptions!$B$7</f>
        <v>0</v>
      </c>
      <c r="X129" s="171">
        <f>('General Liability'!BG$90*$BI129)/Assumptions!$B$7</f>
        <v>0</v>
      </c>
      <c r="Y129" s="171">
        <f>('General Liability'!BH$90*$BI129)/Assumptions!$B$7</f>
        <v>0</v>
      </c>
      <c r="Z129" s="171">
        <f>('General Liability'!BI$90*$BI129)/Assumptions!$B$7</f>
        <v>0</v>
      </c>
      <c r="AA129" s="171">
        <f>('General Liability'!BJ$90*$BI129)/Assumptions!$B$7</f>
        <v>0</v>
      </c>
      <c r="AB129" s="171">
        <f>('General Liability'!BK$90*$BI129)/Assumptions!$B$7</f>
        <v>0</v>
      </c>
      <c r="AC129" s="171">
        <f>('General Liability'!BL$90*$BI129)/Assumptions!$B$7</f>
        <v>0</v>
      </c>
      <c r="AD129" s="171">
        <f>('General Liability'!BM$90*$BI129)/Assumptions!$B$7</f>
        <v>0</v>
      </c>
      <c r="AE129" s="171">
        <f>('General Liability'!BN$90*$BI129)/Assumptions!$B$7</f>
        <v>0</v>
      </c>
      <c r="AF129" s="171">
        <f>('General Liability'!BO$90*$BI129)/Assumptions!$B$7</f>
        <v>0</v>
      </c>
      <c r="AG129" s="171">
        <f>('General Liability'!BP$90*$BI129)/Assumptions!$B$7</f>
        <v>0</v>
      </c>
      <c r="AH129" s="171">
        <f>('General Liability'!BQ$90*$BI129)/Assumptions!$B$7</f>
        <v>0</v>
      </c>
      <c r="AI129" s="171">
        <f>('General Liability'!BR$90*$BI129)/Assumptions!$B$7</f>
        <v>0</v>
      </c>
      <c r="AJ129" s="171">
        <f>('General Liability'!BS$90*$BI129)/Assumptions!$B$7</f>
        <v>0</v>
      </c>
      <c r="AK129" s="171">
        <f>('General Liability'!BT$90*$BI129)/Assumptions!$B$7</f>
        <v>0</v>
      </c>
      <c r="AL129" s="171">
        <f>('General Liability'!BU$90*$BI129)/Assumptions!$B$7</f>
        <v>0</v>
      </c>
      <c r="AM129" s="171">
        <f>('General Liability'!BV$90*$BI129)/Assumptions!$B$7</f>
        <v>0</v>
      </c>
      <c r="AN129" s="171">
        <f>('General Liability'!BW$90*$BI129)/Assumptions!$B$7</f>
        <v>0</v>
      </c>
      <c r="AO129" s="171">
        <f>('General Liability'!BX$90*$BI129)/Assumptions!$B$7</f>
        <v>0</v>
      </c>
      <c r="AP129" s="171">
        <f>('General Liability'!BY$90*$BI129)/Assumptions!$B$7</f>
        <v>0</v>
      </c>
      <c r="AQ129" s="171">
        <f>('General Liability'!BZ$90*$BI129)/Assumptions!$B$7</f>
        <v>0</v>
      </c>
      <c r="AR129" s="171">
        <f>('General Liability'!CA$90*$BI129)/Assumptions!$B$7</f>
        <v>0</v>
      </c>
      <c r="AS129" s="171">
        <f>('General Liability'!CB$90*$BI129)/Assumptions!$B$7</f>
        <v>0</v>
      </c>
      <c r="AT129" s="171">
        <f>('General Liability'!CC$90*$BI129)/Assumptions!$B$7</f>
        <v>0</v>
      </c>
      <c r="AU129" s="171">
        <f>('General Liability'!CD$90*$BI129)/Assumptions!$B$7</f>
        <v>0</v>
      </c>
      <c r="AV129" s="171">
        <f>('General Liability'!CE$90*$BI129)/Assumptions!$B$7</f>
        <v>0</v>
      </c>
      <c r="AW129" s="171">
        <f>('General Liability'!CF$90*$BI129)/Assumptions!$B$7</f>
        <v>0</v>
      </c>
      <c r="AX129" s="171">
        <f>('General Liability'!CG$90*$BI129)/Assumptions!$B$7</f>
        <v>0</v>
      </c>
      <c r="AY129" s="171">
        <f>('General Liability'!CH$90*$BI129)/Assumptions!$B$7</f>
        <v>0</v>
      </c>
      <c r="AZ129" s="171">
        <f>('General Liability'!CI$90*$BI129)/Assumptions!$B$7</f>
        <v>0</v>
      </c>
      <c r="BA129" s="171">
        <f>('General Liability'!CJ$90*$BI129)/Assumptions!$B$7</f>
        <v>0</v>
      </c>
      <c r="BB129" s="171">
        <f>('General Liability'!CK$90*$BI129)/Assumptions!$B$7</f>
        <v>0</v>
      </c>
      <c r="BC129" s="171">
        <f>('General Liability'!CL$90*$BI129)/Assumptions!$B$7</f>
        <v>0</v>
      </c>
      <c r="BD129" s="171">
        <f>('General Liability'!CM$90*$BI129)/Assumptions!$B$7</f>
        <v>0</v>
      </c>
      <c r="BE129" s="171">
        <f>('General Liability'!CN$90*$BI129)/Assumptions!$B$7</f>
        <v>0</v>
      </c>
      <c r="BF129" s="171">
        <f>('General Liability'!CO$90*$BI129)/Assumptions!$B$7</f>
        <v>0</v>
      </c>
      <c r="BG129" s="171">
        <f>('General Liability'!CP$90*$BI129)/Assumptions!$B$7</f>
        <v>0</v>
      </c>
      <c r="BI129" s="174">
        <f>SUMIF(Revenue!$P:$P,'GL - Import (CA)'!$F129,Revenue!$F:$F)</f>
        <v>0</v>
      </c>
    </row>
    <row r="130" spans="1:61" s="173" customFormat="1" ht="12.75" customHeight="1">
      <c r="A130" s="179" t="s">
        <v>472</v>
      </c>
      <c r="B130" s="179"/>
      <c r="C130" s="170" t="str" cm="1">
        <f t="array" ref="C130">IFERROR(INDEX('Legal Entity'!B:B,MATCH('GL - Import (CA)'!F130,'Legal Entity'!A:A,0),0),0)</f>
        <v>1335 - Corix Water Systems</v>
      </c>
      <c r="D130" s="170" t="str" cm="1">
        <f t="array" ref="D130">IFERROR(INDEX('Legal Entity'!C:C,MATCH(F130,'Legal Entity'!A:A,0),0),0)</f>
        <v>CA</v>
      </c>
      <c r="E130" s="170" t="s">
        <v>631</v>
      </c>
      <c r="F130" s="170" t="s">
        <v>659</v>
      </c>
      <c r="G130" s="170"/>
      <c r="H130" s="171">
        <f>('General Liability'!AQ$90*$BI130)/Assumptions!$B$7</f>
        <v>0</v>
      </c>
      <c r="I130" s="171">
        <f>('General Liability'!AR$90*$BI130)/Assumptions!$B$7</f>
        <v>0</v>
      </c>
      <c r="J130" s="171">
        <f>('General Liability'!AS$90*$BI130)/Assumptions!$B$7</f>
        <v>0</v>
      </c>
      <c r="K130" s="171">
        <f>('General Liability'!AT$90*$BI130)/Assumptions!$B$7</f>
        <v>0</v>
      </c>
      <c r="L130" s="171">
        <f>('General Liability'!AU$90*$BI130)/Assumptions!$B$7</f>
        <v>0</v>
      </c>
      <c r="M130" s="171">
        <f>('General Liability'!AV$90*$BI130)/Assumptions!$B$7</f>
        <v>0</v>
      </c>
      <c r="N130" s="171">
        <f>('General Liability'!AW$90*$BI130)/Assumptions!$B$7</f>
        <v>0</v>
      </c>
      <c r="O130" s="171">
        <f>('General Liability'!AX$90*$BI130)/Assumptions!$B$7</f>
        <v>0</v>
      </c>
      <c r="P130" s="171">
        <f>('General Liability'!AY$90*$BI130)/Assumptions!$B$7</f>
        <v>0</v>
      </c>
      <c r="Q130" s="171">
        <f>('General Liability'!AZ$90*$BI130)/Assumptions!$B$7</f>
        <v>0</v>
      </c>
      <c r="R130" s="171">
        <f>('General Liability'!BA$90*$BI130)/Assumptions!$B$7</f>
        <v>0</v>
      </c>
      <c r="S130" s="171">
        <f>('General Liability'!BB$90*$BI130)/Assumptions!$B$7</f>
        <v>0</v>
      </c>
      <c r="T130" s="171">
        <f>('General Liability'!BC$90*$BI130)/Assumptions!$B$7</f>
        <v>0</v>
      </c>
      <c r="U130" s="171">
        <f>('General Liability'!BD$90*$BI130)/Assumptions!$B$7</f>
        <v>0</v>
      </c>
      <c r="V130" s="171">
        <f>('General Liability'!BE$90*$BI130)/Assumptions!$B$7</f>
        <v>0</v>
      </c>
      <c r="W130" s="171">
        <f>('General Liability'!BF$90*$BI130)/Assumptions!$B$7</f>
        <v>0</v>
      </c>
      <c r="X130" s="171">
        <f>('General Liability'!BG$90*$BI130)/Assumptions!$B$7</f>
        <v>0</v>
      </c>
      <c r="Y130" s="171">
        <f>('General Liability'!BH$90*$BI130)/Assumptions!$B$7</f>
        <v>0</v>
      </c>
      <c r="Z130" s="171">
        <f>('General Liability'!BI$90*$BI130)/Assumptions!$B$7</f>
        <v>0</v>
      </c>
      <c r="AA130" s="171">
        <f>('General Liability'!BJ$90*$BI130)/Assumptions!$B$7</f>
        <v>0</v>
      </c>
      <c r="AB130" s="171">
        <f>('General Liability'!BK$90*$BI130)/Assumptions!$B$7</f>
        <v>0</v>
      </c>
      <c r="AC130" s="171">
        <f>('General Liability'!BL$90*$BI130)/Assumptions!$B$7</f>
        <v>0</v>
      </c>
      <c r="AD130" s="171">
        <f>('General Liability'!BM$90*$BI130)/Assumptions!$B$7</f>
        <v>0</v>
      </c>
      <c r="AE130" s="171">
        <f>('General Liability'!BN$90*$BI130)/Assumptions!$B$7</f>
        <v>0</v>
      </c>
      <c r="AF130" s="171">
        <f>('General Liability'!BO$90*$BI130)/Assumptions!$B$7</f>
        <v>0</v>
      </c>
      <c r="AG130" s="171">
        <f>('General Liability'!BP$90*$BI130)/Assumptions!$B$7</f>
        <v>0</v>
      </c>
      <c r="AH130" s="171">
        <f>('General Liability'!BQ$90*$BI130)/Assumptions!$B$7</f>
        <v>0</v>
      </c>
      <c r="AI130" s="171">
        <f>('General Liability'!BR$90*$BI130)/Assumptions!$B$7</f>
        <v>0</v>
      </c>
      <c r="AJ130" s="171">
        <f>('General Liability'!BS$90*$BI130)/Assumptions!$B$7</f>
        <v>0</v>
      </c>
      <c r="AK130" s="171">
        <f>('General Liability'!BT$90*$BI130)/Assumptions!$B$7</f>
        <v>0</v>
      </c>
      <c r="AL130" s="171">
        <f>('General Liability'!BU$90*$BI130)/Assumptions!$B$7</f>
        <v>0</v>
      </c>
      <c r="AM130" s="171">
        <f>('General Liability'!BV$90*$BI130)/Assumptions!$B$7</f>
        <v>0</v>
      </c>
      <c r="AN130" s="171">
        <f>('General Liability'!BW$90*$BI130)/Assumptions!$B$7</f>
        <v>0</v>
      </c>
      <c r="AO130" s="171">
        <f>('General Liability'!BX$90*$BI130)/Assumptions!$B$7</f>
        <v>0</v>
      </c>
      <c r="AP130" s="171">
        <f>('General Liability'!BY$90*$BI130)/Assumptions!$B$7</f>
        <v>0</v>
      </c>
      <c r="AQ130" s="171">
        <f>('General Liability'!BZ$90*$BI130)/Assumptions!$B$7</f>
        <v>0</v>
      </c>
      <c r="AR130" s="171">
        <f>('General Liability'!CA$90*$BI130)/Assumptions!$B$7</f>
        <v>0</v>
      </c>
      <c r="AS130" s="171">
        <f>('General Liability'!CB$90*$BI130)/Assumptions!$B$7</f>
        <v>0</v>
      </c>
      <c r="AT130" s="171">
        <f>('General Liability'!CC$90*$BI130)/Assumptions!$B$7</f>
        <v>0</v>
      </c>
      <c r="AU130" s="171">
        <f>('General Liability'!CD$90*$BI130)/Assumptions!$B$7</f>
        <v>0</v>
      </c>
      <c r="AV130" s="171">
        <f>('General Liability'!CE$90*$BI130)/Assumptions!$B$7</f>
        <v>0</v>
      </c>
      <c r="AW130" s="171">
        <f>('General Liability'!CF$90*$BI130)/Assumptions!$B$7</f>
        <v>0</v>
      </c>
      <c r="AX130" s="171">
        <f>('General Liability'!CG$90*$BI130)/Assumptions!$B$7</f>
        <v>0</v>
      </c>
      <c r="AY130" s="171">
        <f>('General Liability'!CH$90*$BI130)/Assumptions!$B$7</f>
        <v>0</v>
      </c>
      <c r="AZ130" s="171">
        <f>('General Liability'!CI$90*$BI130)/Assumptions!$B$7</f>
        <v>0</v>
      </c>
      <c r="BA130" s="171">
        <f>('General Liability'!CJ$90*$BI130)/Assumptions!$B$7</f>
        <v>0</v>
      </c>
      <c r="BB130" s="171">
        <f>('General Liability'!CK$90*$BI130)/Assumptions!$B$7</f>
        <v>0</v>
      </c>
      <c r="BC130" s="171">
        <f>('General Liability'!CL$90*$BI130)/Assumptions!$B$7</f>
        <v>0</v>
      </c>
      <c r="BD130" s="171">
        <f>('General Liability'!CM$90*$BI130)/Assumptions!$B$7</f>
        <v>0</v>
      </c>
      <c r="BE130" s="171">
        <f>('General Liability'!CN$90*$BI130)/Assumptions!$B$7</f>
        <v>0</v>
      </c>
      <c r="BF130" s="171">
        <f>('General Liability'!CO$90*$BI130)/Assumptions!$B$7</f>
        <v>0</v>
      </c>
      <c r="BG130" s="171">
        <f>('General Liability'!CP$90*$BI130)/Assumptions!$B$7</f>
        <v>0</v>
      </c>
      <c r="BI130" s="174">
        <f>SUMIF(Revenue!$P:$P,'GL - Import (CA)'!$F130,Revenue!$F:$F)</f>
        <v>0</v>
      </c>
    </row>
    <row r="131" spans="1:61" s="173" customFormat="1" ht="12.75" customHeight="1">
      <c r="A131" s="179" t="s">
        <v>472</v>
      </c>
      <c r="B131" s="179"/>
      <c r="C131" s="170" t="str" cm="1">
        <f t="array" ref="C131">IFERROR(INDEX('Legal Entity'!B:B,MATCH('GL - Import (CA)'!F131,'Legal Entity'!A:A,0),0),0)</f>
        <v>1010 - Corix Infrastructures Inc.</v>
      </c>
      <c r="D131" s="170" t="str" cm="1">
        <f t="array" ref="D131">IFERROR(INDEX('Legal Entity'!C:C,MATCH(F131,'Legal Entity'!A:A,0),0),0)</f>
        <v>CA</v>
      </c>
      <c r="E131" s="170" t="s">
        <v>631</v>
      </c>
      <c r="F131" s="170" t="s">
        <v>660</v>
      </c>
      <c r="G131" s="170"/>
      <c r="H131" s="171">
        <f>('General Liability'!AQ$90*$BI131)/Assumptions!$B$7</f>
        <v>0.11313707711287682</v>
      </c>
      <c r="I131" s="171">
        <f>('General Liability'!AR$90*$BI131)/Assumptions!$B$7</f>
        <v>0.11313707711287682</v>
      </c>
      <c r="J131" s="171">
        <f>('General Liability'!AS$90*$BI131)/Assumptions!$B$7</f>
        <v>0.11313707711287682</v>
      </c>
      <c r="K131" s="171">
        <f>('General Liability'!AT$90*$BI131)/Assumptions!$B$7</f>
        <v>0.13242311652964345</v>
      </c>
      <c r="L131" s="171">
        <f>('General Liability'!AU$90*$BI131)/Assumptions!$B$7</f>
        <v>0.13242311652964345</v>
      </c>
      <c r="M131" s="171">
        <f>('General Liability'!AV$90*$BI131)/Assumptions!$B$7</f>
        <v>0.13242311652964345</v>
      </c>
      <c r="N131" s="171">
        <f>('General Liability'!AW$90*$BI131)/Assumptions!$B$7</f>
        <v>0.13242311652964345</v>
      </c>
      <c r="O131" s="171">
        <f>('General Liability'!AX$90*$BI131)/Assumptions!$B$7</f>
        <v>0.13242311652964345</v>
      </c>
      <c r="P131" s="171">
        <f>('General Liability'!AY$90*$BI131)/Assumptions!$B$7</f>
        <v>0.13242311652964345</v>
      </c>
      <c r="Q131" s="171">
        <f>('General Liability'!AZ$90*$BI131)/Assumptions!$B$7</f>
        <v>0.13242311652964345</v>
      </c>
      <c r="R131" s="171">
        <f>('General Liability'!BA$90*$BI131)/Assumptions!$B$7</f>
        <v>0.13242311652964345</v>
      </c>
      <c r="S131" s="171">
        <f>('General Liability'!BB$90*$BI131)/Assumptions!$B$7</f>
        <v>0.13242311652964345</v>
      </c>
      <c r="T131" s="171">
        <f>('General Liability'!BC$90*$BI131)/Assumptions!$B$7</f>
        <v>0.13242311652964345</v>
      </c>
      <c r="U131" s="171">
        <f>('General Liability'!BD$90*$BI131)/Assumptions!$B$7</f>
        <v>0.13242311652964345</v>
      </c>
      <c r="V131" s="171">
        <f>('General Liability'!BE$90*$BI131)/Assumptions!$B$7</f>
        <v>0.13242311652964345</v>
      </c>
      <c r="W131" s="171">
        <f>('General Liability'!BF$90*$BI131)/Assumptions!$B$7</f>
        <v>0.1423548502693667</v>
      </c>
      <c r="X131" s="171">
        <f>('General Liability'!BG$90*$BI131)/Assumptions!$B$7</f>
        <v>0.1423548502693667</v>
      </c>
      <c r="Y131" s="171">
        <f>('General Liability'!BH$90*$BI131)/Assumptions!$B$7</f>
        <v>0.1423548502693667</v>
      </c>
      <c r="Z131" s="171">
        <f>('General Liability'!BI$90*$BI131)/Assumptions!$B$7</f>
        <v>0.1423548502693667</v>
      </c>
      <c r="AA131" s="171">
        <f>('General Liability'!BJ$90*$BI131)/Assumptions!$B$7</f>
        <v>0.1423548502693667</v>
      </c>
      <c r="AB131" s="171">
        <f>('General Liability'!BK$90*$BI131)/Assumptions!$B$7</f>
        <v>0.1423548502693667</v>
      </c>
      <c r="AC131" s="171">
        <f>('General Liability'!BL$90*$BI131)/Assumptions!$B$7</f>
        <v>0.1423548502693667</v>
      </c>
      <c r="AD131" s="171">
        <f>('General Liability'!BM$90*$BI131)/Assumptions!$B$7</f>
        <v>0.1423548502693667</v>
      </c>
      <c r="AE131" s="171">
        <f>('General Liability'!BN$90*$BI131)/Assumptions!$B$7</f>
        <v>0.1423548502693667</v>
      </c>
      <c r="AF131" s="171">
        <f>('General Liability'!BO$90*$BI131)/Assumptions!$B$7</f>
        <v>0.1423548502693667</v>
      </c>
      <c r="AG131" s="171">
        <f>('General Liability'!BP$90*$BI131)/Assumptions!$B$7</f>
        <v>0.1423548502693667</v>
      </c>
      <c r="AH131" s="171">
        <f>('General Liability'!BQ$90*$BI131)/Assumptions!$B$7</f>
        <v>0.1423548502693667</v>
      </c>
      <c r="AI131" s="171">
        <f>('General Liability'!BR$90*$BI131)/Assumptions!$B$7</f>
        <v>0.15303146403956919</v>
      </c>
      <c r="AJ131" s="171">
        <f>('General Liability'!BS$90*$BI131)/Assumptions!$B$7</f>
        <v>0.15303146403956919</v>
      </c>
      <c r="AK131" s="171">
        <f>('General Liability'!BT$90*$BI131)/Assumptions!$B$7</f>
        <v>0.15303146403956919</v>
      </c>
      <c r="AL131" s="171">
        <f>('General Liability'!BU$90*$BI131)/Assumptions!$B$7</f>
        <v>0.15303146403956919</v>
      </c>
      <c r="AM131" s="171">
        <f>('General Liability'!BV$90*$BI131)/Assumptions!$B$7</f>
        <v>0.15303146403956919</v>
      </c>
      <c r="AN131" s="171">
        <f>('General Liability'!BW$90*$BI131)/Assumptions!$B$7</f>
        <v>0.15303146403956919</v>
      </c>
      <c r="AO131" s="171">
        <f>('General Liability'!BX$90*$BI131)/Assumptions!$B$7</f>
        <v>0.15303146403956919</v>
      </c>
      <c r="AP131" s="171">
        <f>('General Liability'!BY$90*$BI131)/Assumptions!$B$7</f>
        <v>0.15303146403956919</v>
      </c>
      <c r="AQ131" s="171">
        <f>('General Liability'!BZ$90*$BI131)/Assumptions!$B$7</f>
        <v>0.15303146403956919</v>
      </c>
      <c r="AR131" s="171">
        <f>('General Liability'!CA$90*$BI131)/Assumptions!$B$7</f>
        <v>0.15303146403956919</v>
      </c>
      <c r="AS131" s="171">
        <f>('General Liability'!CB$90*$BI131)/Assumptions!$B$7</f>
        <v>0.15303146403956919</v>
      </c>
      <c r="AT131" s="171">
        <f>('General Liability'!CC$90*$BI131)/Assumptions!$B$7</f>
        <v>0.15303146403956919</v>
      </c>
      <c r="AU131" s="171">
        <f>('General Liability'!CD$90*$BI131)/Assumptions!$B$7</f>
        <v>0.15762240796075627</v>
      </c>
      <c r="AV131" s="171">
        <f>('General Liability'!CE$90*$BI131)/Assumptions!$B$7</f>
        <v>0.15762240796075627</v>
      </c>
      <c r="AW131" s="171">
        <f>('General Liability'!CF$90*$BI131)/Assumptions!$B$7</f>
        <v>0.15762240796075627</v>
      </c>
      <c r="AX131" s="171">
        <f>('General Liability'!CG$90*$BI131)/Assumptions!$B$7</f>
        <v>0.15762240796075627</v>
      </c>
      <c r="AY131" s="171">
        <f>('General Liability'!CH$90*$BI131)/Assumptions!$B$7</f>
        <v>0.15762240796075627</v>
      </c>
      <c r="AZ131" s="171">
        <f>('General Liability'!CI$90*$BI131)/Assumptions!$B$7</f>
        <v>0.15762240796075627</v>
      </c>
      <c r="BA131" s="171">
        <f>('General Liability'!CJ$90*$BI131)/Assumptions!$B$7</f>
        <v>0.15762240796075627</v>
      </c>
      <c r="BB131" s="171">
        <f>('General Liability'!CK$90*$BI131)/Assumptions!$B$7</f>
        <v>0.15762240796075627</v>
      </c>
      <c r="BC131" s="171">
        <f>('General Liability'!CL$90*$BI131)/Assumptions!$B$7</f>
        <v>0.15762240796075627</v>
      </c>
      <c r="BD131" s="171">
        <f>('General Liability'!CM$90*$BI131)/Assumptions!$B$7</f>
        <v>0.15762240796075627</v>
      </c>
      <c r="BE131" s="171">
        <f>('General Liability'!CN$90*$BI131)/Assumptions!$B$7</f>
        <v>0.15762240796075627</v>
      </c>
      <c r="BF131" s="171">
        <f>('General Liability'!CO$90*$BI131)/Assumptions!$B$7</f>
        <v>0.15762240796075627</v>
      </c>
      <c r="BG131" s="171">
        <f>('General Liability'!CP$90*$BI131)/Assumptions!$B$7</f>
        <v>0.162351080199579</v>
      </c>
      <c r="BI131" s="174">
        <f>SUMIF(Revenue!$P:$P,'GL - Import (CA)'!$F131,Revenue!$F:$F)</f>
        <v>7.2263651767571829E-6</v>
      </c>
    </row>
    <row r="132" spans="1:61" s="173" customFormat="1" ht="12.75" customHeight="1">
      <c r="A132" s="179" t="s">
        <v>472</v>
      </c>
      <c r="B132" s="179"/>
      <c r="C132" s="170" t="str" cm="1">
        <f t="array" ref="C132">IFERROR(INDEX('Legal Entity'!B:B,MATCH('GL - Import (CA)'!F132,'Legal Entity'!A:A,0),0),0)</f>
        <v>1010 - Corix Infrastructures Inc.</v>
      </c>
      <c r="D132" s="170" t="str" cm="1">
        <f t="array" ref="D132">IFERROR(INDEX('Legal Entity'!C:C,MATCH(F132,'Legal Entity'!A:A,0),0),0)</f>
        <v>CA</v>
      </c>
      <c r="E132" s="170" t="s">
        <v>631</v>
      </c>
      <c r="F132" s="170" t="s">
        <v>661</v>
      </c>
      <c r="G132" s="170"/>
      <c r="H132" s="171">
        <f>('General Liability'!AQ$90*$BI132)/Assumptions!$B$7</f>
        <v>0.40386529593676584</v>
      </c>
      <c r="I132" s="171">
        <f>('General Liability'!AR$90*$BI132)/Assumptions!$B$7</f>
        <v>0.40386529593676584</v>
      </c>
      <c r="J132" s="171">
        <f>('General Liability'!AS$90*$BI132)/Assumptions!$B$7</f>
        <v>0.40386529593676584</v>
      </c>
      <c r="K132" s="171">
        <f>('General Liability'!AT$90*$BI132)/Assumptions!$B$7</f>
        <v>0.4727106489834027</v>
      </c>
      <c r="L132" s="171">
        <f>('General Liability'!AU$90*$BI132)/Assumptions!$B$7</f>
        <v>0.4727106489834027</v>
      </c>
      <c r="M132" s="171">
        <f>('General Liability'!AV$90*$BI132)/Assumptions!$B$7</f>
        <v>0.4727106489834027</v>
      </c>
      <c r="N132" s="171">
        <f>('General Liability'!AW$90*$BI132)/Assumptions!$B$7</f>
        <v>0.4727106489834027</v>
      </c>
      <c r="O132" s="171">
        <f>('General Liability'!AX$90*$BI132)/Assumptions!$B$7</f>
        <v>0.4727106489834027</v>
      </c>
      <c r="P132" s="171">
        <f>('General Liability'!AY$90*$BI132)/Assumptions!$B$7</f>
        <v>0.4727106489834027</v>
      </c>
      <c r="Q132" s="171">
        <f>('General Liability'!AZ$90*$BI132)/Assumptions!$B$7</f>
        <v>0.4727106489834027</v>
      </c>
      <c r="R132" s="171">
        <f>('General Liability'!BA$90*$BI132)/Assumptions!$B$7</f>
        <v>0.4727106489834027</v>
      </c>
      <c r="S132" s="171">
        <f>('General Liability'!BB$90*$BI132)/Assumptions!$B$7</f>
        <v>0.4727106489834027</v>
      </c>
      <c r="T132" s="171">
        <f>('General Liability'!BC$90*$BI132)/Assumptions!$B$7</f>
        <v>0.4727106489834027</v>
      </c>
      <c r="U132" s="171">
        <f>('General Liability'!BD$90*$BI132)/Assumptions!$B$7</f>
        <v>0.4727106489834027</v>
      </c>
      <c r="V132" s="171">
        <f>('General Liability'!BE$90*$BI132)/Assumptions!$B$7</f>
        <v>0.4727106489834027</v>
      </c>
      <c r="W132" s="171">
        <f>('General Liability'!BF$90*$BI132)/Assumptions!$B$7</f>
        <v>0.50816394765715789</v>
      </c>
      <c r="X132" s="171">
        <f>('General Liability'!BG$90*$BI132)/Assumptions!$B$7</f>
        <v>0.50816394765715789</v>
      </c>
      <c r="Y132" s="171">
        <f>('General Liability'!BH$90*$BI132)/Assumptions!$B$7</f>
        <v>0.50816394765715789</v>
      </c>
      <c r="Z132" s="171">
        <f>('General Liability'!BI$90*$BI132)/Assumptions!$B$7</f>
        <v>0.50816394765715789</v>
      </c>
      <c r="AA132" s="171">
        <f>('General Liability'!BJ$90*$BI132)/Assumptions!$B$7</f>
        <v>0.50816394765715789</v>
      </c>
      <c r="AB132" s="171">
        <f>('General Liability'!BK$90*$BI132)/Assumptions!$B$7</f>
        <v>0.50816394765715789</v>
      </c>
      <c r="AC132" s="171">
        <f>('General Liability'!BL$90*$BI132)/Assumptions!$B$7</f>
        <v>0.50816394765715789</v>
      </c>
      <c r="AD132" s="171">
        <f>('General Liability'!BM$90*$BI132)/Assumptions!$B$7</f>
        <v>0.50816394765715789</v>
      </c>
      <c r="AE132" s="171">
        <f>('General Liability'!BN$90*$BI132)/Assumptions!$B$7</f>
        <v>0.50816394765715789</v>
      </c>
      <c r="AF132" s="171">
        <f>('General Liability'!BO$90*$BI132)/Assumptions!$B$7</f>
        <v>0.50816394765715789</v>
      </c>
      <c r="AG132" s="171">
        <f>('General Liability'!BP$90*$BI132)/Assumptions!$B$7</f>
        <v>0.50816394765715789</v>
      </c>
      <c r="AH132" s="171">
        <f>('General Liability'!BQ$90*$BI132)/Assumptions!$B$7</f>
        <v>0.50816394765715789</v>
      </c>
      <c r="AI132" s="171">
        <f>('General Liability'!BR$90*$BI132)/Assumptions!$B$7</f>
        <v>0.54627624373144479</v>
      </c>
      <c r="AJ132" s="171">
        <f>('General Liability'!BS$90*$BI132)/Assumptions!$B$7</f>
        <v>0.54627624373144479</v>
      </c>
      <c r="AK132" s="171">
        <f>('General Liability'!BT$90*$BI132)/Assumptions!$B$7</f>
        <v>0.54627624373144479</v>
      </c>
      <c r="AL132" s="171">
        <f>('General Liability'!BU$90*$BI132)/Assumptions!$B$7</f>
        <v>0.54627624373144479</v>
      </c>
      <c r="AM132" s="171">
        <f>('General Liability'!BV$90*$BI132)/Assumptions!$B$7</f>
        <v>0.54627624373144479</v>
      </c>
      <c r="AN132" s="171">
        <f>('General Liability'!BW$90*$BI132)/Assumptions!$B$7</f>
        <v>0.54627624373144479</v>
      </c>
      <c r="AO132" s="171">
        <f>('General Liability'!BX$90*$BI132)/Assumptions!$B$7</f>
        <v>0.54627624373144479</v>
      </c>
      <c r="AP132" s="171">
        <f>('General Liability'!BY$90*$BI132)/Assumptions!$B$7</f>
        <v>0.54627624373144479</v>
      </c>
      <c r="AQ132" s="171">
        <f>('General Liability'!BZ$90*$BI132)/Assumptions!$B$7</f>
        <v>0.54627624373144479</v>
      </c>
      <c r="AR132" s="171">
        <f>('General Liability'!CA$90*$BI132)/Assumptions!$B$7</f>
        <v>0.54627624373144479</v>
      </c>
      <c r="AS132" s="171">
        <f>('General Liability'!CB$90*$BI132)/Assumptions!$B$7</f>
        <v>0.54627624373144479</v>
      </c>
      <c r="AT132" s="171">
        <f>('General Liability'!CC$90*$BI132)/Assumptions!$B$7</f>
        <v>0.54627624373144479</v>
      </c>
      <c r="AU132" s="171">
        <f>('General Liability'!CD$90*$BI132)/Assumptions!$B$7</f>
        <v>0.56266453104338809</v>
      </c>
      <c r="AV132" s="171">
        <f>('General Liability'!CE$90*$BI132)/Assumptions!$B$7</f>
        <v>0.56266453104338809</v>
      </c>
      <c r="AW132" s="171">
        <f>('General Liability'!CF$90*$BI132)/Assumptions!$B$7</f>
        <v>0.56266453104338809</v>
      </c>
      <c r="AX132" s="171">
        <f>('General Liability'!CG$90*$BI132)/Assumptions!$B$7</f>
        <v>0.56266453104338809</v>
      </c>
      <c r="AY132" s="171">
        <f>('General Liability'!CH$90*$BI132)/Assumptions!$B$7</f>
        <v>0.56266453104338809</v>
      </c>
      <c r="AZ132" s="171">
        <f>('General Liability'!CI$90*$BI132)/Assumptions!$B$7</f>
        <v>0.56266453104338809</v>
      </c>
      <c r="BA132" s="171">
        <f>('General Liability'!CJ$90*$BI132)/Assumptions!$B$7</f>
        <v>0.56266453104338809</v>
      </c>
      <c r="BB132" s="171">
        <f>('General Liability'!CK$90*$BI132)/Assumptions!$B$7</f>
        <v>0.56266453104338809</v>
      </c>
      <c r="BC132" s="171">
        <f>('General Liability'!CL$90*$BI132)/Assumptions!$B$7</f>
        <v>0.56266453104338809</v>
      </c>
      <c r="BD132" s="171">
        <f>('General Liability'!CM$90*$BI132)/Assumptions!$B$7</f>
        <v>0.56266453104338809</v>
      </c>
      <c r="BE132" s="171">
        <f>('General Liability'!CN$90*$BI132)/Assumptions!$B$7</f>
        <v>0.56266453104338809</v>
      </c>
      <c r="BF132" s="171">
        <f>('General Liability'!CO$90*$BI132)/Assumptions!$B$7</f>
        <v>0.56266453104338809</v>
      </c>
      <c r="BG132" s="171">
        <f>('General Liability'!CP$90*$BI132)/Assumptions!$B$7</f>
        <v>0.57954446697468975</v>
      </c>
      <c r="BI132" s="174">
        <f>SUMIF(Revenue!$P:$P,'GL - Import (CA)'!$F132,Revenue!$F:$F)</f>
        <v>2.5795947580883801E-5</v>
      </c>
    </row>
    <row r="133" spans="1:61" hidden="1">
      <c r="A133" s="178"/>
      <c r="B133" s="178"/>
    </row>
    <row r="134" spans="1:61" hidden="1">
      <c r="A134" s="178"/>
      <c r="B134" s="178"/>
    </row>
    <row r="135" spans="1:61" s="173" customFormat="1" ht="12.75" customHeight="1">
      <c r="A135" t="s">
        <v>470</v>
      </c>
      <c r="B135" s="179"/>
      <c r="C135" s="170" cm="1">
        <f t="array" ref="C135">IFERROR(INDEX('Legal Entity'!B:B,MATCH('GL - Import (CA)'!F135,'Legal Entity'!A:A,0),0),0)</f>
        <v>0</v>
      </c>
      <c r="D135" s="170" t="str" cm="1">
        <f t="array" ref="D135">IFERROR(INDEX('Legal Entity'!C:C,MATCH(F135,'Legal Entity'!A:A,0),0),0)</f>
        <v>CA</v>
      </c>
      <c r="E135" s="170" t="s">
        <v>631</v>
      </c>
      <c r="F135" s="170" t="s">
        <v>655</v>
      </c>
      <c r="G135" s="170"/>
      <c r="H135" s="171">
        <f>('General Liability'!AQ$61*$BI135)/Assumptions!$B$7</f>
        <v>228.6879339272796</v>
      </c>
      <c r="I135" s="171">
        <f>('General Liability'!AR$61*$BI135)/Assumptions!$B$7</f>
        <v>218.57885710676416</v>
      </c>
      <c r="J135" s="171">
        <f>('General Liability'!AS$61*$BI135)/Assumptions!$B$7</f>
        <v>218.57885710676416</v>
      </c>
      <c r="K135" s="171">
        <f>('General Liability'!AT$61*$BI135)/Assumptions!$B$7</f>
        <v>218.57885710676416</v>
      </c>
      <c r="L135" s="171">
        <f>('General Liability'!AU$61*$BI135)/Assumptions!$B$7</f>
        <v>218.57885710676416</v>
      </c>
      <c r="M135" s="171">
        <f>('General Liability'!AV$61*$BI135)/Assumptions!$B$7</f>
        <v>218.57885710676416</v>
      </c>
      <c r="N135" s="171">
        <f>('General Liability'!AW$61*$BI135)/Assumptions!$B$7</f>
        <v>218.57885710676416</v>
      </c>
      <c r="O135" s="171">
        <f>('General Liability'!AX$61*$BI135)/Assumptions!$B$7</f>
        <v>218.57885710676416</v>
      </c>
      <c r="P135" s="171">
        <f>('General Liability'!AY$61*$BI135)/Assumptions!$B$7</f>
        <v>218.57885710676416</v>
      </c>
      <c r="Q135" s="171">
        <f>('General Liability'!AZ$61*$BI135)/Assumptions!$B$7</f>
        <v>218.57885710676416</v>
      </c>
      <c r="R135" s="171">
        <f>('General Liability'!BA$61*$BI135)/Assumptions!$B$7</f>
        <v>218.57885710676416</v>
      </c>
      <c r="S135" s="171">
        <f>('General Liability'!BB$61*$BI135)/Assumptions!$B$7</f>
        <v>218.57885710676416</v>
      </c>
      <c r="T135" s="171">
        <f>('General Liability'!BC$61*$BI135)/Assumptions!$B$7</f>
        <v>218.57885710676416</v>
      </c>
      <c r="U135" s="171">
        <f>('General Liability'!BD$61*$BI135)/Assumptions!$B$7</f>
        <v>234.97227138977149</v>
      </c>
      <c r="V135" s="171">
        <f>('General Liability'!BE$61*$BI135)/Assumptions!$B$7</f>
        <v>234.97227138977149</v>
      </c>
      <c r="W135" s="171">
        <f>('General Liability'!BF$61*$BI135)/Assumptions!$B$7</f>
        <v>234.97227138977149</v>
      </c>
      <c r="X135" s="171">
        <f>('General Liability'!BG$61*$BI135)/Assumptions!$B$7</f>
        <v>234.97227138977149</v>
      </c>
      <c r="Y135" s="171">
        <f>('General Liability'!BH$61*$BI135)/Assumptions!$B$7</f>
        <v>234.97227138977149</v>
      </c>
      <c r="Z135" s="171">
        <f>('General Liability'!BI$61*$BI135)/Assumptions!$B$7</f>
        <v>234.97227138977149</v>
      </c>
      <c r="AA135" s="171">
        <f>('General Liability'!BJ$61*$BI135)/Assumptions!$B$7</f>
        <v>234.97227138977149</v>
      </c>
      <c r="AB135" s="171">
        <f>('General Liability'!BK$61*$BI135)/Assumptions!$B$7</f>
        <v>234.97227138977149</v>
      </c>
      <c r="AC135" s="171">
        <f>('General Liability'!BL$61*$BI135)/Assumptions!$B$7</f>
        <v>234.97227138977149</v>
      </c>
      <c r="AD135" s="171">
        <f>('General Liability'!BM$61*$BI135)/Assumptions!$B$7</f>
        <v>234.97227138977149</v>
      </c>
      <c r="AE135" s="171">
        <f>('General Liability'!BN$61*$BI135)/Assumptions!$B$7</f>
        <v>234.97227138977149</v>
      </c>
      <c r="AF135" s="171">
        <f>('General Liability'!BO$61*$BI135)/Assumptions!$B$7</f>
        <v>234.97227138977149</v>
      </c>
      <c r="AG135" s="171">
        <f>('General Liability'!BP$61*$BI135)/Assumptions!$B$7</f>
        <v>252.59519174400435</v>
      </c>
      <c r="AH135" s="171">
        <f>('General Liability'!BQ$61*$BI135)/Assumptions!$B$7</f>
        <v>252.59519174400435</v>
      </c>
      <c r="AI135" s="171">
        <f>('General Liability'!BR$61*$BI135)/Assumptions!$B$7</f>
        <v>252.59519174400435</v>
      </c>
      <c r="AJ135" s="171">
        <f>('General Liability'!BS$61*$BI135)/Assumptions!$B$7</f>
        <v>252.59519174400435</v>
      </c>
      <c r="AK135" s="171">
        <f>('General Liability'!BT$61*$BI135)/Assumptions!$B$7</f>
        <v>252.59519174400435</v>
      </c>
      <c r="AL135" s="171">
        <f>('General Liability'!BU$61*$BI135)/Assumptions!$B$7</f>
        <v>252.59519174400435</v>
      </c>
      <c r="AM135" s="171">
        <f>('General Liability'!BV$61*$BI135)/Assumptions!$B$7</f>
        <v>252.59519174400435</v>
      </c>
      <c r="AN135" s="171">
        <f>('General Liability'!BW$61*$BI135)/Assumptions!$B$7</f>
        <v>252.59519174400435</v>
      </c>
      <c r="AO135" s="171">
        <f>('General Liability'!BX$61*$BI135)/Assumptions!$B$7</f>
        <v>252.59519174400435</v>
      </c>
      <c r="AP135" s="171">
        <f>('General Liability'!BY$61*$BI135)/Assumptions!$B$7</f>
        <v>252.59519174400435</v>
      </c>
      <c r="AQ135" s="171">
        <f>('General Liability'!BZ$61*$BI135)/Assumptions!$B$7</f>
        <v>252.59519174400435</v>
      </c>
      <c r="AR135" s="171">
        <f>('General Liability'!CA$61*$BI135)/Assumptions!$B$7</f>
        <v>252.59519174400435</v>
      </c>
      <c r="AS135" s="171">
        <f>('General Liability'!CB$61*$BI135)/Assumptions!$B$7</f>
        <v>260.1730474963245</v>
      </c>
      <c r="AT135" s="171">
        <f>('General Liability'!CC$61*$BI135)/Assumptions!$B$7</f>
        <v>260.1730474963245</v>
      </c>
      <c r="AU135" s="171">
        <f>('General Liability'!CD$61*$BI135)/Assumptions!$B$7</f>
        <v>260.1730474963245</v>
      </c>
      <c r="AV135" s="171">
        <f>('General Liability'!CE$61*$BI135)/Assumptions!$B$7</f>
        <v>260.1730474963245</v>
      </c>
      <c r="AW135" s="171">
        <f>('General Liability'!CF$61*$BI135)/Assumptions!$B$7</f>
        <v>260.1730474963245</v>
      </c>
      <c r="AX135" s="171">
        <f>('General Liability'!CG$61*$BI135)/Assumptions!$B$7</f>
        <v>260.1730474963245</v>
      </c>
      <c r="AY135" s="171">
        <f>('General Liability'!CH$61*$BI135)/Assumptions!$B$7</f>
        <v>260.1730474963245</v>
      </c>
      <c r="AZ135" s="171">
        <f>('General Liability'!CI$61*$BI135)/Assumptions!$B$7</f>
        <v>260.1730474963245</v>
      </c>
      <c r="BA135" s="171">
        <f>('General Liability'!CJ$61*$BI135)/Assumptions!$B$7</f>
        <v>260.1730474963245</v>
      </c>
      <c r="BB135" s="171">
        <f>('General Liability'!CK$61*$BI135)/Assumptions!$B$7</f>
        <v>260.1730474963245</v>
      </c>
      <c r="BC135" s="171">
        <f>('General Liability'!CL$61*$BI135)/Assumptions!$B$7</f>
        <v>260.1730474963245</v>
      </c>
      <c r="BD135" s="171">
        <f>('General Liability'!CM$61*$BI135)/Assumptions!$B$7</f>
        <v>260.1730474963245</v>
      </c>
      <c r="BE135" s="171">
        <f>('General Liability'!CN$61*$BI135)/Assumptions!$B$7</f>
        <v>267.9782389212142</v>
      </c>
      <c r="BF135" s="171">
        <f>('General Liability'!CO$61*$BI135)/Assumptions!$B$7</f>
        <v>267.9782389212142</v>
      </c>
      <c r="BG135" s="171">
        <f>('General Liability'!CP$61*$BI135)/Assumptions!$B$7</f>
        <v>267.9782389212142</v>
      </c>
      <c r="BI135" s="174">
        <f>SUMIF(Revenue!$P:$P,'GL - Import (CA)'!$F135,Revenue!$G:$G)</f>
        <v>2.1640930870175646E-2</v>
      </c>
    </row>
    <row r="136" spans="1:61" s="173" customFormat="1" ht="12.75" customHeight="1">
      <c r="A136" t="s">
        <v>470</v>
      </c>
      <c r="B136" s="179"/>
      <c r="C136" s="170" cm="1">
        <f t="array" ref="C136">IFERROR(INDEX('Legal Entity'!B:B,MATCH('GL - Import (CA)'!F136,'Legal Entity'!A:A,0),0),0)</f>
        <v>0</v>
      </c>
      <c r="D136" s="170" t="str" cm="1">
        <f t="array" ref="D136">IFERROR(INDEX('Legal Entity'!C:C,MATCH(F136,'Legal Entity'!A:A,0),0),0)</f>
        <v>CA</v>
      </c>
      <c r="E136" s="170" t="s">
        <v>631</v>
      </c>
      <c r="F136" s="170" t="s">
        <v>177</v>
      </c>
      <c r="G136" s="170"/>
      <c r="H136" s="171">
        <f>('General Liability'!AQ$61*$BI136)/Assumptions!$B$7</f>
        <v>58.777135751733468</v>
      </c>
      <c r="I136" s="171">
        <f>('General Liability'!AR$61*$BI136)/Assumptions!$B$7</f>
        <v>56.178911304994273</v>
      </c>
      <c r="J136" s="171">
        <f>('General Liability'!AS$61*$BI136)/Assumptions!$B$7</f>
        <v>56.178911304994273</v>
      </c>
      <c r="K136" s="171">
        <f>('General Liability'!AT$61*$BI136)/Assumptions!$B$7</f>
        <v>56.178911304994273</v>
      </c>
      <c r="L136" s="171">
        <f>('General Liability'!AU$61*$BI136)/Assumptions!$B$7</f>
        <v>56.178911304994273</v>
      </c>
      <c r="M136" s="171">
        <f>('General Liability'!AV$61*$BI136)/Assumptions!$B$7</f>
        <v>56.178911304994273</v>
      </c>
      <c r="N136" s="171">
        <f>('General Liability'!AW$61*$BI136)/Assumptions!$B$7</f>
        <v>56.178911304994273</v>
      </c>
      <c r="O136" s="171">
        <f>('General Liability'!AX$61*$BI136)/Assumptions!$B$7</f>
        <v>56.178911304994273</v>
      </c>
      <c r="P136" s="171">
        <f>('General Liability'!AY$61*$BI136)/Assumptions!$B$7</f>
        <v>56.178911304994273</v>
      </c>
      <c r="Q136" s="171">
        <f>('General Liability'!AZ$61*$BI136)/Assumptions!$B$7</f>
        <v>56.178911304994273</v>
      </c>
      <c r="R136" s="171">
        <f>('General Liability'!BA$61*$BI136)/Assumptions!$B$7</f>
        <v>56.178911304994273</v>
      </c>
      <c r="S136" s="171">
        <f>('General Liability'!BB$61*$BI136)/Assumptions!$B$7</f>
        <v>56.178911304994273</v>
      </c>
      <c r="T136" s="171">
        <f>('General Liability'!BC$61*$BI136)/Assumptions!$B$7</f>
        <v>56.178911304994273</v>
      </c>
      <c r="U136" s="171">
        <f>('General Liability'!BD$61*$BI136)/Assumptions!$B$7</f>
        <v>60.392329652868831</v>
      </c>
      <c r="V136" s="171">
        <f>('General Liability'!BE$61*$BI136)/Assumptions!$B$7</f>
        <v>60.392329652868831</v>
      </c>
      <c r="W136" s="171">
        <f>('General Liability'!BF$61*$BI136)/Assumptions!$B$7</f>
        <v>60.392329652868831</v>
      </c>
      <c r="X136" s="171">
        <f>('General Liability'!BG$61*$BI136)/Assumptions!$B$7</f>
        <v>60.392329652868831</v>
      </c>
      <c r="Y136" s="171">
        <f>('General Liability'!BH$61*$BI136)/Assumptions!$B$7</f>
        <v>60.392329652868831</v>
      </c>
      <c r="Z136" s="171">
        <f>('General Liability'!BI$61*$BI136)/Assumptions!$B$7</f>
        <v>60.392329652868831</v>
      </c>
      <c r="AA136" s="171">
        <f>('General Liability'!BJ$61*$BI136)/Assumptions!$B$7</f>
        <v>60.392329652868831</v>
      </c>
      <c r="AB136" s="171">
        <f>('General Liability'!BK$61*$BI136)/Assumptions!$B$7</f>
        <v>60.392329652868831</v>
      </c>
      <c r="AC136" s="171">
        <f>('General Liability'!BL$61*$BI136)/Assumptions!$B$7</f>
        <v>60.392329652868831</v>
      </c>
      <c r="AD136" s="171">
        <f>('General Liability'!BM$61*$BI136)/Assumptions!$B$7</f>
        <v>60.392329652868831</v>
      </c>
      <c r="AE136" s="171">
        <f>('General Liability'!BN$61*$BI136)/Assumptions!$B$7</f>
        <v>60.392329652868831</v>
      </c>
      <c r="AF136" s="171">
        <f>('General Liability'!BO$61*$BI136)/Assumptions!$B$7</f>
        <v>60.392329652868831</v>
      </c>
      <c r="AG136" s="171">
        <f>('General Liability'!BP$61*$BI136)/Assumptions!$B$7</f>
        <v>64.921754376833988</v>
      </c>
      <c r="AH136" s="171">
        <f>('General Liability'!BQ$61*$BI136)/Assumptions!$B$7</f>
        <v>64.921754376833988</v>
      </c>
      <c r="AI136" s="171">
        <f>('General Liability'!BR$61*$BI136)/Assumptions!$B$7</f>
        <v>64.921754376833988</v>
      </c>
      <c r="AJ136" s="171">
        <f>('General Liability'!BS$61*$BI136)/Assumptions!$B$7</f>
        <v>64.921754376833988</v>
      </c>
      <c r="AK136" s="171">
        <f>('General Liability'!BT$61*$BI136)/Assumptions!$B$7</f>
        <v>64.921754376833988</v>
      </c>
      <c r="AL136" s="171">
        <f>('General Liability'!BU$61*$BI136)/Assumptions!$B$7</f>
        <v>64.921754376833988</v>
      </c>
      <c r="AM136" s="171">
        <f>('General Liability'!BV$61*$BI136)/Assumptions!$B$7</f>
        <v>64.921754376833988</v>
      </c>
      <c r="AN136" s="171">
        <f>('General Liability'!BW$61*$BI136)/Assumptions!$B$7</f>
        <v>64.921754376833988</v>
      </c>
      <c r="AO136" s="171">
        <f>('General Liability'!BX$61*$BI136)/Assumptions!$B$7</f>
        <v>64.921754376833988</v>
      </c>
      <c r="AP136" s="171">
        <f>('General Liability'!BY$61*$BI136)/Assumptions!$B$7</f>
        <v>64.921754376833988</v>
      </c>
      <c r="AQ136" s="171">
        <f>('General Liability'!BZ$61*$BI136)/Assumptions!$B$7</f>
        <v>64.921754376833988</v>
      </c>
      <c r="AR136" s="171">
        <f>('General Liability'!CA$61*$BI136)/Assumptions!$B$7</f>
        <v>64.921754376833988</v>
      </c>
      <c r="AS136" s="171">
        <f>('General Liability'!CB$61*$BI136)/Assumptions!$B$7</f>
        <v>66.869407008139007</v>
      </c>
      <c r="AT136" s="171">
        <f>('General Liability'!CC$61*$BI136)/Assumptions!$B$7</f>
        <v>66.869407008139007</v>
      </c>
      <c r="AU136" s="171">
        <f>('General Liability'!CD$61*$BI136)/Assumptions!$B$7</f>
        <v>66.869407008139007</v>
      </c>
      <c r="AV136" s="171">
        <f>('General Liability'!CE$61*$BI136)/Assumptions!$B$7</f>
        <v>66.869407008139007</v>
      </c>
      <c r="AW136" s="171">
        <f>('General Liability'!CF$61*$BI136)/Assumptions!$B$7</f>
        <v>66.869407008139007</v>
      </c>
      <c r="AX136" s="171">
        <f>('General Liability'!CG$61*$BI136)/Assumptions!$B$7</f>
        <v>66.869407008139007</v>
      </c>
      <c r="AY136" s="171">
        <f>('General Liability'!CH$61*$BI136)/Assumptions!$B$7</f>
        <v>66.869407008139007</v>
      </c>
      <c r="AZ136" s="171">
        <f>('General Liability'!CI$61*$BI136)/Assumptions!$B$7</f>
        <v>66.869407008139007</v>
      </c>
      <c r="BA136" s="171">
        <f>('General Liability'!CJ$61*$BI136)/Assumptions!$B$7</f>
        <v>66.869407008139007</v>
      </c>
      <c r="BB136" s="171">
        <f>('General Liability'!CK$61*$BI136)/Assumptions!$B$7</f>
        <v>66.869407008139007</v>
      </c>
      <c r="BC136" s="171">
        <f>('General Liability'!CL$61*$BI136)/Assumptions!$B$7</f>
        <v>66.869407008139007</v>
      </c>
      <c r="BD136" s="171">
        <f>('General Liability'!CM$61*$BI136)/Assumptions!$B$7</f>
        <v>66.869407008139007</v>
      </c>
      <c r="BE136" s="171">
        <f>('General Liability'!CN$61*$BI136)/Assumptions!$B$7</f>
        <v>68.875489218383194</v>
      </c>
      <c r="BF136" s="171">
        <f>('General Liability'!CO$61*$BI136)/Assumptions!$B$7</f>
        <v>68.875489218383194</v>
      </c>
      <c r="BG136" s="171">
        <f>('General Liability'!CP$61*$BI136)/Assumptions!$B$7</f>
        <v>68.875489218383194</v>
      </c>
      <c r="BI136" s="174">
        <f>SUMIF(Revenue!$P:$P,'GL - Import (CA)'!$F136,Revenue!$G:$G)</f>
        <v>5.5621296222592735E-3</v>
      </c>
    </row>
    <row r="137" spans="1:61" s="173" customFormat="1" ht="12.75" customHeight="1">
      <c r="A137" t="s">
        <v>470</v>
      </c>
      <c r="B137" s="179"/>
      <c r="C137" s="170" t="str" cm="1">
        <f t="array" ref="C137">IFERROR(INDEX('Legal Entity'!B:B,MATCH('GL - Import (CA)'!F137,'Legal Entity'!A:A,0),0),0)</f>
        <v>1365 - Corix Utilities (Foothills Wastewater) Inc.</v>
      </c>
      <c r="D137" s="170" t="str" cm="1">
        <f t="array" ref="D137">IFERROR(INDEX('Legal Entity'!C:C,MATCH(F137,'Legal Entity'!A:A,0),0),0)</f>
        <v>CA</v>
      </c>
      <c r="E137" s="170" t="s">
        <v>631</v>
      </c>
      <c r="F137" s="170" t="s">
        <v>182</v>
      </c>
      <c r="G137" s="170"/>
      <c r="H137" s="171">
        <f>('General Liability'!AQ$61*$BI137)/Assumptions!$B$7</f>
        <v>161.36514332233585</v>
      </c>
      <c r="I137" s="171">
        <f>('General Liability'!AR$61*$BI137)/Assumptions!$B$7</f>
        <v>154.2320488823043</v>
      </c>
      <c r="J137" s="171">
        <f>('General Liability'!AS$61*$BI137)/Assumptions!$B$7</f>
        <v>154.2320488823043</v>
      </c>
      <c r="K137" s="171">
        <f>('General Liability'!AT$61*$BI137)/Assumptions!$B$7</f>
        <v>154.2320488823043</v>
      </c>
      <c r="L137" s="171">
        <f>('General Liability'!AU$61*$BI137)/Assumptions!$B$7</f>
        <v>154.2320488823043</v>
      </c>
      <c r="M137" s="171">
        <f>('General Liability'!AV$61*$BI137)/Assumptions!$B$7</f>
        <v>154.2320488823043</v>
      </c>
      <c r="N137" s="171">
        <f>('General Liability'!AW$61*$BI137)/Assumptions!$B$7</f>
        <v>154.2320488823043</v>
      </c>
      <c r="O137" s="171">
        <f>('General Liability'!AX$61*$BI137)/Assumptions!$B$7</f>
        <v>154.2320488823043</v>
      </c>
      <c r="P137" s="171">
        <f>('General Liability'!AY$61*$BI137)/Assumptions!$B$7</f>
        <v>154.2320488823043</v>
      </c>
      <c r="Q137" s="171">
        <f>('General Liability'!AZ$61*$BI137)/Assumptions!$B$7</f>
        <v>154.2320488823043</v>
      </c>
      <c r="R137" s="171">
        <f>('General Liability'!BA$61*$BI137)/Assumptions!$B$7</f>
        <v>154.2320488823043</v>
      </c>
      <c r="S137" s="171">
        <f>('General Liability'!BB$61*$BI137)/Assumptions!$B$7</f>
        <v>154.2320488823043</v>
      </c>
      <c r="T137" s="171">
        <f>('General Liability'!BC$61*$BI137)/Assumptions!$B$7</f>
        <v>154.2320488823043</v>
      </c>
      <c r="U137" s="171">
        <f>('General Liability'!BD$61*$BI137)/Assumptions!$B$7</f>
        <v>165.79945254847715</v>
      </c>
      <c r="V137" s="171">
        <f>('General Liability'!BE$61*$BI137)/Assumptions!$B$7</f>
        <v>165.79945254847715</v>
      </c>
      <c r="W137" s="171">
        <f>('General Liability'!BF$61*$BI137)/Assumptions!$B$7</f>
        <v>165.79945254847715</v>
      </c>
      <c r="X137" s="171">
        <f>('General Liability'!BG$61*$BI137)/Assumptions!$B$7</f>
        <v>165.79945254847715</v>
      </c>
      <c r="Y137" s="171">
        <f>('General Liability'!BH$61*$BI137)/Assumptions!$B$7</f>
        <v>165.79945254847715</v>
      </c>
      <c r="Z137" s="171">
        <f>('General Liability'!BI$61*$BI137)/Assumptions!$B$7</f>
        <v>165.79945254847715</v>
      </c>
      <c r="AA137" s="171">
        <f>('General Liability'!BJ$61*$BI137)/Assumptions!$B$7</f>
        <v>165.79945254847715</v>
      </c>
      <c r="AB137" s="171">
        <f>('General Liability'!BK$61*$BI137)/Assumptions!$B$7</f>
        <v>165.79945254847715</v>
      </c>
      <c r="AC137" s="171">
        <f>('General Liability'!BL$61*$BI137)/Assumptions!$B$7</f>
        <v>165.79945254847715</v>
      </c>
      <c r="AD137" s="171">
        <f>('General Liability'!BM$61*$BI137)/Assumptions!$B$7</f>
        <v>165.79945254847715</v>
      </c>
      <c r="AE137" s="171">
        <f>('General Liability'!BN$61*$BI137)/Assumptions!$B$7</f>
        <v>165.79945254847715</v>
      </c>
      <c r="AF137" s="171">
        <f>('General Liability'!BO$61*$BI137)/Assumptions!$B$7</f>
        <v>165.79945254847715</v>
      </c>
      <c r="AG137" s="171">
        <f>('General Liability'!BP$61*$BI137)/Assumptions!$B$7</f>
        <v>178.23441148961291</v>
      </c>
      <c r="AH137" s="171">
        <f>('General Liability'!BQ$61*$BI137)/Assumptions!$B$7</f>
        <v>178.23441148961291</v>
      </c>
      <c r="AI137" s="171">
        <f>('General Liability'!BR$61*$BI137)/Assumptions!$B$7</f>
        <v>178.23441148961291</v>
      </c>
      <c r="AJ137" s="171">
        <f>('General Liability'!BS$61*$BI137)/Assumptions!$B$7</f>
        <v>178.23441148961291</v>
      </c>
      <c r="AK137" s="171">
        <f>('General Liability'!BT$61*$BI137)/Assumptions!$B$7</f>
        <v>178.23441148961291</v>
      </c>
      <c r="AL137" s="171">
        <f>('General Liability'!BU$61*$BI137)/Assumptions!$B$7</f>
        <v>178.23441148961291</v>
      </c>
      <c r="AM137" s="171">
        <f>('General Liability'!BV$61*$BI137)/Assumptions!$B$7</f>
        <v>178.23441148961291</v>
      </c>
      <c r="AN137" s="171">
        <f>('General Liability'!BW$61*$BI137)/Assumptions!$B$7</f>
        <v>178.23441148961291</v>
      </c>
      <c r="AO137" s="171">
        <f>('General Liability'!BX$61*$BI137)/Assumptions!$B$7</f>
        <v>178.23441148961291</v>
      </c>
      <c r="AP137" s="171">
        <f>('General Liability'!BY$61*$BI137)/Assumptions!$B$7</f>
        <v>178.23441148961291</v>
      </c>
      <c r="AQ137" s="171">
        <f>('General Liability'!BZ$61*$BI137)/Assumptions!$B$7</f>
        <v>178.23441148961291</v>
      </c>
      <c r="AR137" s="171">
        <f>('General Liability'!CA$61*$BI137)/Assumptions!$B$7</f>
        <v>178.23441148961291</v>
      </c>
      <c r="AS137" s="171">
        <f>('General Liability'!CB$61*$BI137)/Assumptions!$B$7</f>
        <v>183.5814438343013</v>
      </c>
      <c r="AT137" s="171">
        <f>('General Liability'!CC$61*$BI137)/Assumptions!$B$7</f>
        <v>183.5814438343013</v>
      </c>
      <c r="AU137" s="171">
        <f>('General Liability'!CD$61*$BI137)/Assumptions!$B$7</f>
        <v>183.5814438343013</v>
      </c>
      <c r="AV137" s="171">
        <f>('General Liability'!CE$61*$BI137)/Assumptions!$B$7</f>
        <v>183.5814438343013</v>
      </c>
      <c r="AW137" s="171">
        <f>('General Liability'!CF$61*$BI137)/Assumptions!$B$7</f>
        <v>183.5814438343013</v>
      </c>
      <c r="AX137" s="171">
        <f>('General Liability'!CG$61*$BI137)/Assumptions!$B$7</f>
        <v>183.5814438343013</v>
      </c>
      <c r="AY137" s="171">
        <f>('General Liability'!CH$61*$BI137)/Assumptions!$B$7</f>
        <v>183.5814438343013</v>
      </c>
      <c r="AZ137" s="171">
        <f>('General Liability'!CI$61*$BI137)/Assumptions!$B$7</f>
        <v>183.5814438343013</v>
      </c>
      <c r="BA137" s="171">
        <f>('General Liability'!CJ$61*$BI137)/Assumptions!$B$7</f>
        <v>183.5814438343013</v>
      </c>
      <c r="BB137" s="171">
        <f>('General Liability'!CK$61*$BI137)/Assumptions!$B$7</f>
        <v>183.5814438343013</v>
      </c>
      <c r="BC137" s="171">
        <f>('General Liability'!CL$61*$BI137)/Assumptions!$B$7</f>
        <v>183.5814438343013</v>
      </c>
      <c r="BD137" s="171">
        <f>('General Liability'!CM$61*$BI137)/Assumptions!$B$7</f>
        <v>183.5814438343013</v>
      </c>
      <c r="BE137" s="171">
        <f>('General Liability'!CN$61*$BI137)/Assumptions!$B$7</f>
        <v>189.08888714933036</v>
      </c>
      <c r="BF137" s="171">
        <f>('General Liability'!CO$61*$BI137)/Assumptions!$B$7</f>
        <v>189.08888714933036</v>
      </c>
      <c r="BG137" s="171">
        <f>('General Liability'!CP$61*$BI137)/Assumptions!$B$7</f>
        <v>189.08888714933036</v>
      </c>
      <c r="BI137" s="174">
        <f>SUMIF(Revenue!$P:$P,'GL - Import (CA)'!$F137,Revenue!$G:$G)</f>
        <v>1.5270118766323299E-2</v>
      </c>
    </row>
    <row r="138" spans="1:61" s="173" customFormat="1" ht="12.75" customHeight="1">
      <c r="A138" t="s">
        <v>470</v>
      </c>
      <c r="B138" s="179"/>
      <c r="C138" s="170" cm="1">
        <f t="array" ref="C138">IFERROR(INDEX('Legal Entity'!B:B,MATCH('GL - Import (CA)'!F138,'Legal Entity'!A:A,0),0),0)</f>
        <v>0</v>
      </c>
      <c r="D138" s="170" t="str" cm="1">
        <f t="array" ref="D138">IFERROR(INDEX('Legal Entity'!C:C,MATCH(F138,'Legal Entity'!A:A,0),0),0)</f>
        <v>CA</v>
      </c>
      <c r="E138" s="170" t="s">
        <v>631</v>
      </c>
      <c r="F138" s="170" t="s">
        <v>181</v>
      </c>
      <c r="G138" s="170"/>
      <c r="H138" s="171">
        <f>('General Liability'!AQ$61*$BI138)/Assumptions!$B$7</f>
        <v>29.994600558572152</v>
      </c>
      <c r="I138" s="171">
        <f>('General Liability'!AR$61*$BI138)/Assumptions!$B$7</f>
        <v>28.66869885470831</v>
      </c>
      <c r="J138" s="171">
        <f>('General Liability'!AS$61*$BI138)/Assumptions!$B$7</f>
        <v>28.66869885470831</v>
      </c>
      <c r="K138" s="171">
        <f>('General Liability'!AT$61*$BI138)/Assumptions!$B$7</f>
        <v>28.66869885470831</v>
      </c>
      <c r="L138" s="171">
        <f>('General Liability'!AU$61*$BI138)/Assumptions!$B$7</f>
        <v>28.66869885470831</v>
      </c>
      <c r="M138" s="171">
        <f>('General Liability'!AV$61*$BI138)/Assumptions!$B$7</f>
        <v>28.66869885470831</v>
      </c>
      <c r="N138" s="171">
        <f>('General Liability'!AW$61*$BI138)/Assumptions!$B$7</f>
        <v>28.66869885470831</v>
      </c>
      <c r="O138" s="171">
        <f>('General Liability'!AX$61*$BI138)/Assumptions!$B$7</f>
        <v>28.66869885470831</v>
      </c>
      <c r="P138" s="171">
        <f>('General Liability'!AY$61*$BI138)/Assumptions!$B$7</f>
        <v>28.66869885470831</v>
      </c>
      <c r="Q138" s="171">
        <f>('General Liability'!AZ$61*$BI138)/Assumptions!$B$7</f>
        <v>28.66869885470831</v>
      </c>
      <c r="R138" s="171">
        <f>('General Liability'!BA$61*$BI138)/Assumptions!$B$7</f>
        <v>28.66869885470831</v>
      </c>
      <c r="S138" s="171">
        <f>('General Liability'!BB$61*$BI138)/Assumptions!$B$7</f>
        <v>28.66869885470831</v>
      </c>
      <c r="T138" s="171">
        <f>('General Liability'!BC$61*$BI138)/Assumptions!$B$7</f>
        <v>28.66869885470831</v>
      </c>
      <c r="U138" s="171">
        <f>('General Liability'!BD$61*$BI138)/Assumptions!$B$7</f>
        <v>30.818851268811436</v>
      </c>
      <c r="V138" s="171">
        <f>('General Liability'!BE$61*$BI138)/Assumptions!$B$7</f>
        <v>30.818851268811436</v>
      </c>
      <c r="W138" s="171">
        <f>('General Liability'!BF$61*$BI138)/Assumptions!$B$7</f>
        <v>30.818851268811436</v>
      </c>
      <c r="X138" s="171">
        <f>('General Liability'!BG$61*$BI138)/Assumptions!$B$7</f>
        <v>30.818851268811436</v>
      </c>
      <c r="Y138" s="171">
        <f>('General Liability'!BH$61*$BI138)/Assumptions!$B$7</f>
        <v>30.818851268811436</v>
      </c>
      <c r="Z138" s="171">
        <f>('General Liability'!BI$61*$BI138)/Assumptions!$B$7</f>
        <v>30.818851268811436</v>
      </c>
      <c r="AA138" s="171">
        <f>('General Liability'!BJ$61*$BI138)/Assumptions!$B$7</f>
        <v>30.818851268811436</v>
      </c>
      <c r="AB138" s="171">
        <f>('General Liability'!BK$61*$BI138)/Assumptions!$B$7</f>
        <v>30.818851268811436</v>
      </c>
      <c r="AC138" s="171">
        <f>('General Liability'!BL$61*$BI138)/Assumptions!$B$7</f>
        <v>30.818851268811436</v>
      </c>
      <c r="AD138" s="171">
        <f>('General Liability'!BM$61*$BI138)/Assumptions!$B$7</f>
        <v>30.818851268811436</v>
      </c>
      <c r="AE138" s="171">
        <f>('General Liability'!BN$61*$BI138)/Assumptions!$B$7</f>
        <v>30.818851268811436</v>
      </c>
      <c r="AF138" s="171">
        <f>('General Liability'!BO$61*$BI138)/Assumptions!$B$7</f>
        <v>30.818851268811436</v>
      </c>
      <c r="AG138" s="171">
        <f>('General Liability'!BP$61*$BI138)/Assumptions!$B$7</f>
        <v>33.130265113972293</v>
      </c>
      <c r="AH138" s="171">
        <f>('General Liability'!BQ$61*$BI138)/Assumptions!$B$7</f>
        <v>33.130265113972293</v>
      </c>
      <c r="AI138" s="171">
        <f>('General Liability'!BR$61*$BI138)/Assumptions!$B$7</f>
        <v>33.130265113972293</v>
      </c>
      <c r="AJ138" s="171">
        <f>('General Liability'!BS$61*$BI138)/Assumptions!$B$7</f>
        <v>33.130265113972293</v>
      </c>
      <c r="AK138" s="171">
        <f>('General Liability'!BT$61*$BI138)/Assumptions!$B$7</f>
        <v>33.130265113972293</v>
      </c>
      <c r="AL138" s="171">
        <f>('General Liability'!BU$61*$BI138)/Assumptions!$B$7</f>
        <v>33.130265113972293</v>
      </c>
      <c r="AM138" s="171">
        <f>('General Liability'!BV$61*$BI138)/Assumptions!$B$7</f>
        <v>33.130265113972293</v>
      </c>
      <c r="AN138" s="171">
        <f>('General Liability'!BW$61*$BI138)/Assumptions!$B$7</f>
        <v>33.130265113972293</v>
      </c>
      <c r="AO138" s="171">
        <f>('General Liability'!BX$61*$BI138)/Assumptions!$B$7</f>
        <v>33.130265113972293</v>
      </c>
      <c r="AP138" s="171">
        <f>('General Liability'!BY$61*$BI138)/Assumptions!$B$7</f>
        <v>33.130265113972293</v>
      </c>
      <c r="AQ138" s="171">
        <f>('General Liability'!BZ$61*$BI138)/Assumptions!$B$7</f>
        <v>33.130265113972293</v>
      </c>
      <c r="AR138" s="171">
        <f>('General Liability'!CA$61*$BI138)/Assumptions!$B$7</f>
        <v>33.130265113972293</v>
      </c>
      <c r="AS138" s="171">
        <f>('General Liability'!CB$61*$BI138)/Assumptions!$B$7</f>
        <v>34.12417306739146</v>
      </c>
      <c r="AT138" s="171">
        <f>('General Liability'!CC$61*$BI138)/Assumptions!$B$7</f>
        <v>34.12417306739146</v>
      </c>
      <c r="AU138" s="171">
        <f>('General Liability'!CD$61*$BI138)/Assumptions!$B$7</f>
        <v>34.12417306739146</v>
      </c>
      <c r="AV138" s="171">
        <f>('General Liability'!CE$61*$BI138)/Assumptions!$B$7</f>
        <v>34.12417306739146</v>
      </c>
      <c r="AW138" s="171">
        <f>('General Liability'!CF$61*$BI138)/Assumptions!$B$7</f>
        <v>34.12417306739146</v>
      </c>
      <c r="AX138" s="171">
        <f>('General Liability'!CG$61*$BI138)/Assumptions!$B$7</f>
        <v>34.12417306739146</v>
      </c>
      <c r="AY138" s="171">
        <f>('General Liability'!CH$61*$BI138)/Assumptions!$B$7</f>
        <v>34.12417306739146</v>
      </c>
      <c r="AZ138" s="171">
        <f>('General Liability'!CI$61*$BI138)/Assumptions!$B$7</f>
        <v>34.12417306739146</v>
      </c>
      <c r="BA138" s="171">
        <f>('General Liability'!CJ$61*$BI138)/Assumptions!$B$7</f>
        <v>34.12417306739146</v>
      </c>
      <c r="BB138" s="171">
        <f>('General Liability'!CK$61*$BI138)/Assumptions!$B$7</f>
        <v>34.12417306739146</v>
      </c>
      <c r="BC138" s="171">
        <f>('General Liability'!CL$61*$BI138)/Assumptions!$B$7</f>
        <v>34.12417306739146</v>
      </c>
      <c r="BD138" s="171">
        <f>('General Liability'!CM$61*$BI138)/Assumptions!$B$7</f>
        <v>34.12417306739146</v>
      </c>
      <c r="BE138" s="171">
        <f>('General Liability'!CN$61*$BI138)/Assumptions!$B$7</f>
        <v>35.147898259413203</v>
      </c>
      <c r="BF138" s="171">
        <f>('General Liability'!CO$61*$BI138)/Assumptions!$B$7</f>
        <v>35.147898259413203</v>
      </c>
      <c r="BG138" s="171">
        <f>('General Liability'!CP$61*$BI138)/Assumptions!$B$7</f>
        <v>35.147898259413203</v>
      </c>
      <c r="BI138" s="174">
        <f>SUMIF(Revenue!$P:$P,'GL - Import (CA)'!$F138,Revenue!$G:$G)</f>
        <v>2.8384141918611338E-3</v>
      </c>
    </row>
    <row r="139" spans="1:61" s="173" customFormat="1" ht="12.75" customHeight="1">
      <c r="A139" t="s">
        <v>470</v>
      </c>
      <c r="B139" s="179"/>
      <c r="C139" s="170" cm="1">
        <f t="array" ref="C139">IFERROR(INDEX('Legal Entity'!B:B,MATCH('GL - Import (CA)'!F139,'Legal Entity'!A:A,0),0),0)</f>
        <v>0</v>
      </c>
      <c r="D139" s="170" t="str" cm="1">
        <f t="array" ref="D139">IFERROR(INDEX('Legal Entity'!C:C,MATCH(F139,'Legal Entity'!A:A,0),0),0)</f>
        <v>CA</v>
      </c>
      <c r="E139" s="170" t="s">
        <v>631</v>
      </c>
      <c r="F139" s="170" t="s">
        <v>125</v>
      </c>
      <c r="G139" s="170"/>
      <c r="H139" s="171">
        <f>('General Liability'!AQ$61*$BI139)/Assumptions!$B$7</f>
        <v>477.56154933369641</v>
      </c>
      <c r="I139" s="171">
        <f>('General Liability'!AR$61*$BI139)/Assumptions!$B$7</f>
        <v>456.45109411276695</v>
      </c>
      <c r="J139" s="171">
        <f>('General Liability'!AS$61*$BI139)/Assumptions!$B$7</f>
        <v>456.45109411276695</v>
      </c>
      <c r="K139" s="171">
        <f>('General Liability'!AT$61*$BI139)/Assumptions!$B$7</f>
        <v>456.45109411276695</v>
      </c>
      <c r="L139" s="171">
        <f>('General Liability'!AU$61*$BI139)/Assumptions!$B$7</f>
        <v>456.45109411276695</v>
      </c>
      <c r="M139" s="171">
        <f>('General Liability'!AV$61*$BI139)/Assumptions!$B$7</f>
        <v>456.45109411276695</v>
      </c>
      <c r="N139" s="171">
        <f>('General Liability'!AW$61*$BI139)/Assumptions!$B$7</f>
        <v>456.45109411276695</v>
      </c>
      <c r="O139" s="171">
        <f>('General Liability'!AX$61*$BI139)/Assumptions!$B$7</f>
        <v>456.45109411276695</v>
      </c>
      <c r="P139" s="171">
        <f>('General Liability'!AY$61*$BI139)/Assumptions!$B$7</f>
        <v>456.45109411276695</v>
      </c>
      <c r="Q139" s="171">
        <f>('General Liability'!AZ$61*$BI139)/Assumptions!$B$7</f>
        <v>456.45109411276695</v>
      </c>
      <c r="R139" s="171">
        <f>('General Liability'!BA$61*$BI139)/Assumptions!$B$7</f>
        <v>456.45109411276695</v>
      </c>
      <c r="S139" s="171">
        <f>('General Liability'!BB$61*$BI139)/Assumptions!$B$7</f>
        <v>456.45109411276695</v>
      </c>
      <c r="T139" s="171">
        <f>('General Liability'!BC$61*$BI139)/Assumptions!$B$7</f>
        <v>456.45109411276695</v>
      </c>
      <c r="U139" s="171">
        <f>('General Liability'!BD$61*$BI139)/Assumptions!$B$7</f>
        <v>490.6849261712245</v>
      </c>
      <c r="V139" s="171">
        <f>('General Liability'!BE$61*$BI139)/Assumptions!$B$7</f>
        <v>490.6849261712245</v>
      </c>
      <c r="W139" s="171">
        <f>('General Liability'!BF$61*$BI139)/Assumptions!$B$7</f>
        <v>490.6849261712245</v>
      </c>
      <c r="X139" s="171">
        <f>('General Liability'!BG$61*$BI139)/Assumptions!$B$7</f>
        <v>490.6849261712245</v>
      </c>
      <c r="Y139" s="171">
        <f>('General Liability'!BH$61*$BI139)/Assumptions!$B$7</f>
        <v>490.6849261712245</v>
      </c>
      <c r="Z139" s="171">
        <f>('General Liability'!BI$61*$BI139)/Assumptions!$B$7</f>
        <v>490.6849261712245</v>
      </c>
      <c r="AA139" s="171">
        <f>('General Liability'!BJ$61*$BI139)/Assumptions!$B$7</f>
        <v>490.6849261712245</v>
      </c>
      <c r="AB139" s="171">
        <f>('General Liability'!BK$61*$BI139)/Assumptions!$B$7</f>
        <v>490.6849261712245</v>
      </c>
      <c r="AC139" s="171">
        <f>('General Liability'!BL$61*$BI139)/Assumptions!$B$7</f>
        <v>490.6849261712245</v>
      </c>
      <c r="AD139" s="171">
        <f>('General Liability'!BM$61*$BI139)/Assumptions!$B$7</f>
        <v>490.6849261712245</v>
      </c>
      <c r="AE139" s="171">
        <f>('General Liability'!BN$61*$BI139)/Assumptions!$B$7</f>
        <v>490.6849261712245</v>
      </c>
      <c r="AF139" s="171">
        <f>('General Liability'!BO$61*$BI139)/Assumptions!$B$7</f>
        <v>490.6849261712245</v>
      </c>
      <c r="AG139" s="171">
        <f>('General Liability'!BP$61*$BI139)/Assumptions!$B$7</f>
        <v>527.48629563406621</v>
      </c>
      <c r="AH139" s="171">
        <f>('General Liability'!BQ$61*$BI139)/Assumptions!$B$7</f>
        <v>527.48629563406621</v>
      </c>
      <c r="AI139" s="171">
        <f>('General Liability'!BR$61*$BI139)/Assumptions!$B$7</f>
        <v>527.48629563406621</v>
      </c>
      <c r="AJ139" s="171">
        <f>('General Liability'!BS$61*$BI139)/Assumptions!$B$7</f>
        <v>527.48629563406621</v>
      </c>
      <c r="AK139" s="171">
        <f>('General Liability'!BT$61*$BI139)/Assumptions!$B$7</f>
        <v>527.48629563406621</v>
      </c>
      <c r="AL139" s="171">
        <f>('General Liability'!BU$61*$BI139)/Assumptions!$B$7</f>
        <v>527.48629563406621</v>
      </c>
      <c r="AM139" s="171">
        <f>('General Liability'!BV$61*$BI139)/Assumptions!$B$7</f>
        <v>527.48629563406621</v>
      </c>
      <c r="AN139" s="171">
        <f>('General Liability'!BW$61*$BI139)/Assumptions!$B$7</f>
        <v>527.48629563406621</v>
      </c>
      <c r="AO139" s="171">
        <f>('General Liability'!BX$61*$BI139)/Assumptions!$B$7</f>
        <v>527.48629563406621</v>
      </c>
      <c r="AP139" s="171">
        <f>('General Liability'!BY$61*$BI139)/Assumptions!$B$7</f>
        <v>527.48629563406621</v>
      </c>
      <c r="AQ139" s="171">
        <f>('General Liability'!BZ$61*$BI139)/Assumptions!$B$7</f>
        <v>527.48629563406621</v>
      </c>
      <c r="AR139" s="171">
        <f>('General Liability'!CA$61*$BI139)/Assumptions!$B$7</f>
        <v>527.48629563406621</v>
      </c>
      <c r="AS139" s="171">
        <f>('General Liability'!CB$61*$BI139)/Assumptions!$B$7</f>
        <v>543.31088450308823</v>
      </c>
      <c r="AT139" s="171">
        <f>('General Liability'!CC$61*$BI139)/Assumptions!$B$7</f>
        <v>543.31088450308823</v>
      </c>
      <c r="AU139" s="171">
        <f>('General Liability'!CD$61*$BI139)/Assumptions!$B$7</f>
        <v>543.31088450308823</v>
      </c>
      <c r="AV139" s="171">
        <f>('General Liability'!CE$61*$BI139)/Assumptions!$B$7</f>
        <v>543.31088450308823</v>
      </c>
      <c r="AW139" s="171">
        <f>('General Liability'!CF$61*$BI139)/Assumptions!$B$7</f>
        <v>543.31088450308823</v>
      </c>
      <c r="AX139" s="171">
        <f>('General Liability'!CG$61*$BI139)/Assumptions!$B$7</f>
        <v>543.31088450308823</v>
      </c>
      <c r="AY139" s="171">
        <f>('General Liability'!CH$61*$BI139)/Assumptions!$B$7</f>
        <v>543.31088450308823</v>
      </c>
      <c r="AZ139" s="171">
        <f>('General Liability'!CI$61*$BI139)/Assumptions!$B$7</f>
        <v>543.31088450308823</v>
      </c>
      <c r="BA139" s="171">
        <f>('General Liability'!CJ$61*$BI139)/Assumptions!$B$7</f>
        <v>543.31088450308823</v>
      </c>
      <c r="BB139" s="171">
        <f>('General Liability'!CK$61*$BI139)/Assumptions!$B$7</f>
        <v>543.31088450308823</v>
      </c>
      <c r="BC139" s="171">
        <f>('General Liability'!CL$61*$BI139)/Assumptions!$B$7</f>
        <v>543.31088450308823</v>
      </c>
      <c r="BD139" s="171">
        <f>('General Liability'!CM$61*$BI139)/Assumptions!$B$7</f>
        <v>543.31088450308823</v>
      </c>
      <c r="BE139" s="171">
        <f>('General Liability'!CN$61*$BI139)/Assumptions!$B$7</f>
        <v>559.61021103818098</v>
      </c>
      <c r="BF139" s="171">
        <f>('General Liability'!CO$61*$BI139)/Assumptions!$B$7</f>
        <v>559.61021103818098</v>
      </c>
      <c r="BG139" s="171">
        <f>('General Liability'!CP$61*$BI139)/Assumptions!$B$7</f>
        <v>559.61021103818098</v>
      </c>
      <c r="BI139" s="174">
        <f>SUMIF(Revenue!$P:$P,'GL - Import (CA)'!$F139,Revenue!$G:$G)</f>
        <v>4.5192049698043461E-2</v>
      </c>
    </row>
    <row r="140" spans="1:61" s="173" customFormat="1" ht="12.75" customHeight="1">
      <c r="A140" t="s">
        <v>470</v>
      </c>
      <c r="B140" s="179"/>
      <c r="C140" s="170" t="str" cm="1">
        <f t="array" ref="C140">IFERROR(INDEX('Legal Entity'!B:B,MATCH('GL - Import (CA)'!F140,'Legal Entity'!A:A,0),0),0)</f>
        <v>1310 - Corix Utilities Inc.</v>
      </c>
      <c r="D140" s="170" t="str" cm="1">
        <f t="array" ref="D140">IFERROR(INDEX('Legal Entity'!C:C,MATCH(F140,'Legal Entity'!A:A,0),0),0)</f>
        <v>CA</v>
      </c>
      <c r="E140" s="170" t="s">
        <v>631</v>
      </c>
      <c r="F140" s="170" t="s">
        <v>122</v>
      </c>
      <c r="G140" s="170"/>
      <c r="H140" s="171">
        <f>('General Liability'!AQ$61*$BI140)/Assumptions!$B$7</f>
        <v>168.5717998774013</v>
      </c>
      <c r="I140" s="171">
        <f>('General Liability'!AR$61*$BI140)/Assumptions!$B$7</f>
        <v>161.12013749422067</v>
      </c>
      <c r="J140" s="171">
        <f>('General Liability'!AS$61*$BI140)/Assumptions!$B$7</f>
        <v>161.12013749422067</v>
      </c>
      <c r="K140" s="171">
        <f>('General Liability'!AT$61*$BI140)/Assumptions!$B$7</f>
        <v>161.12013749422067</v>
      </c>
      <c r="L140" s="171">
        <f>('General Liability'!AU$61*$BI140)/Assumptions!$B$7</f>
        <v>161.12013749422067</v>
      </c>
      <c r="M140" s="171">
        <f>('General Liability'!AV$61*$BI140)/Assumptions!$B$7</f>
        <v>161.12013749422067</v>
      </c>
      <c r="N140" s="171">
        <f>('General Liability'!AW$61*$BI140)/Assumptions!$B$7</f>
        <v>161.12013749422067</v>
      </c>
      <c r="O140" s="171">
        <f>('General Liability'!AX$61*$BI140)/Assumptions!$B$7</f>
        <v>161.12013749422067</v>
      </c>
      <c r="P140" s="171">
        <f>('General Liability'!AY$61*$BI140)/Assumptions!$B$7</f>
        <v>161.12013749422067</v>
      </c>
      <c r="Q140" s="171">
        <f>('General Liability'!AZ$61*$BI140)/Assumptions!$B$7</f>
        <v>161.12013749422067</v>
      </c>
      <c r="R140" s="171">
        <f>('General Liability'!BA$61*$BI140)/Assumptions!$B$7</f>
        <v>161.12013749422067</v>
      </c>
      <c r="S140" s="171">
        <f>('General Liability'!BB$61*$BI140)/Assumptions!$B$7</f>
        <v>161.12013749422067</v>
      </c>
      <c r="T140" s="171">
        <f>('General Liability'!BC$61*$BI140)/Assumptions!$B$7</f>
        <v>161.12013749422067</v>
      </c>
      <c r="U140" s="171">
        <f>('General Liability'!BD$61*$BI140)/Assumptions!$B$7</f>
        <v>173.20414780628724</v>
      </c>
      <c r="V140" s="171">
        <f>('General Liability'!BE$61*$BI140)/Assumptions!$B$7</f>
        <v>173.20414780628724</v>
      </c>
      <c r="W140" s="171">
        <f>('General Liability'!BF$61*$BI140)/Assumptions!$B$7</f>
        <v>173.20414780628724</v>
      </c>
      <c r="X140" s="171">
        <f>('General Liability'!BG$61*$BI140)/Assumptions!$B$7</f>
        <v>173.20414780628724</v>
      </c>
      <c r="Y140" s="171">
        <f>('General Liability'!BH$61*$BI140)/Assumptions!$B$7</f>
        <v>173.20414780628724</v>
      </c>
      <c r="Z140" s="171">
        <f>('General Liability'!BI$61*$BI140)/Assumptions!$B$7</f>
        <v>173.20414780628724</v>
      </c>
      <c r="AA140" s="171">
        <f>('General Liability'!BJ$61*$BI140)/Assumptions!$B$7</f>
        <v>173.20414780628724</v>
      </c>
      <c r="AB140" s="171">
        <f>('General Liability'!BK$61*$BI140)/Assumptions!$B$7</f>
        <v>173.20414780628724</v>
      </c>
      <c r="AC140" s="171">
        <f>('General Liability'!BL$61*$BI140)/Assumptions!$B$7</f>
        <v>173.20414780628724</v>
      </c>
      <c r="AD140" s="171">
        <f>('General Liability'!BM$61*$BI140)/Assumptions!$B$7</f>
        <v>173.20414780628724</v>
      </c>
      <c r="AE140" s="171">
        <f>('General Liability'!BN$61*$BI140)/Assumptions!$B$7</f>
        <v>173.20414780628724</v>
      </c>
      <c r="AF140" s="171">
        <f>('General Liability'!BO$61*$BI140)/Assumptions!$B$7</f>
        <v>173.20414780628724</v>
      </c>
      <c r="AG140" s="171">
        <f>('General Liability'!BP$61*$BI140)/Assumptions!$B$7</f>
        <v>186.19445889175876</v>
      </c>
      <c r="AH140" s="171">
        <f>('General Liability'!BQ$61*$BI140)/Assumptions!$B$7</f>
        <v>186.19445889175876</v>
      </c>
      <c r="AI140" s="171">
        <f>('General Liability'!BR$61*$BI140)/Assumptions!$B$7</f>
        <v>186.19445889175876</v>
      </c>
      <c r="AJ140" s="171">
        <f>('General Liability'!BS$61*$BI140)/Assumptions!$B$7</f>
        <v>186.19445889175876</v>
      </c>
      <c r="AK140" s="171">
        <f>('General Liability'!BT$61*$BI140)/Assumptions!$B$7</f>
        <v>186.19445889175876</v>
      </c>
      <c r="AL140" s="171">
        <f>('General Liability'!BU$61*$BI140)/Assumptions!$B$7</f>
        <v>186.19445889175876</v>
      </c>
      <c r="AM140" s="171">
        <f>('General Liability'!BV$61*$BI140)/Assumptions!$B$7</f>
        <v>186.19445889175876</v>
      </c>
      <c r="AN140" s="171">
        <f>('General Liability'!BW$61*$BI140)/Assumptions!$B$7</f>
        <v>186.19445889175876</v>
      </c>
      <c r="AO140" s="171">
        <f>('General Liability'!BX$61*$BI140)/Assumptions!$B$7</f>
        <v>186.19445889175876</v>
      </c>
      <c r="AP140" s="171">
        <f>('General Liability'!BY$61*$BI140)/Assumptions!$B$7</f>
        <v>186.19445889175876</v>
      </c>
      <c r="AQ140" s="171">
        <f>('General Liability'!BZ$61*$BI140)/Assumptions!$B$7</f>
        <v>186.19445889175876</v>
      </c>
      <c r="AR140" s="171">
        <f>('General Liability'!CA$61*$BI140)/Assumptions!$B$7</f>
        <v>186.19445889175876</v>
      </c>
      <c r="AS140" s="171">
        <f>('General Liability'!CB$61*$BI140)/Assumptions!$B$7</f>
        <v>191.78029265851151</v>
      </c>
      <c r="AT140" s="171">
        <f>('General Liability'!CC$61*$BI140)/Assumptions!$B$7</f>
        <v>191.78029265851151</v>
      </c>
      <c r="AU140" s="171">
        <f>('General Liability'!CD$61*$BI140)/Assumptions!$B$7</f>
        <v>191.78029265851151</v>
      </c>
      <c r="AV140" s="171">
        <f>('General Liability'!CE$61*$BI140)/Assumptions!$B$7</f>
        <v>191.78029265851151</v>
      </c>
      <c r="AW140" s="171">
        <f>('General Liability'!CF$61*$BI140)/Assumptions!$B$7</f>
        <v>191.78029265851151</v>
      </c>
      <c r="AX140" s="171">
        <f>('General Liability'!CG$61*$BI140)/Assumptions!$B$7</f>
        <v>191.78029265851151</v>
      </c>
      <c r="AY140" s="171">
        <f>('General Liability'!CH$61*$BI140)/Assumptions!$B$7</f>
        <v>191.78029265851151</v>
      </c>
      <c r="AZ140" s="171">
        <f>('General Liability'!CI$61*$BI140)/Assumptions!$B$7</f>
        <v>191.78029265851151</v>
      </c>
      <c r="BA140" s="171">
        <f>('General Liability'!CJ$61*$BI140)/Assumptions!$B$7</f>
        <v>191.78029265851151</v>
      </c>
      <c r="BB140" s="171">
        <f>('General Liability'!CK$61*$BI140)/Assumptions!$B$7</f>
        <v>191.78029265851151</v>
      </c>
      <c r="BC140" s="171">
        <f>('General Liability'!CL$61*$BI140)/Assumptions!$B$7</f>
        <v>191.78029265851151</v>
      </c>
      <c r="BD140" s="171">
        <f>('General Liability'!CM$61*$BI140)/Assumptions!$B$7</f>
        <v>191.78029265851151</v>
      </c>
      <c r="BE140" s="171">
        <f>('General Liability'!CN$61*$BI140)/Assumptions!$B$7</f>
        <v>197.53370143826686</v>
      </c>
      <c r="BF140" s="171">
        <f>('General Liability'!CO$61*$BI140)/Assumptions!$B$7</f>
        <v>197.53370143826686</v>
      </c>
      <c r="BG140" s="171">
        <f>('General Liability'!CP$61*$BI140)/Assumptions!$B$7</f>
        <v>197.53370143826686</v>
      </c>
      <c r="BI140" s="174">
        <f>SUMIF(Revenue!$P:$P,'GL - Import (CA)'!$F140,Revenue!$G:$G)</f>
        <v>1.5952090716635565E-2</v>
      </c>
    </row>
    <row r="141" spans="1:61" s="173" customFormat="1" ht="12.75" customHeight="1">
      <c r="A141" t="s">
        <v>470</v>
      </c>
      <c r="B141" s="179"/>
      <c r="C141" s="170" t="str" cm="1">
        <f t="array" ref="C141">IFERROR(INDEX('Legal Entity'!B:B,MATCH('GL - Import (CA)'!F141,'Legal Entity'!A:A,0),0),0)</f>
        <v>1330 - West Shore Environmental Services Limited Partnership</v>
      </c>
      <c r="D141" s="170" t="str" cm="1">
        <f t="array" ref="D141">IFERROR(INDEX('Legal Entity'!C:C,MATCH(F141,'Legal Entity'!A:A,0),0),0)</f>
        <v>CA</v>
      </c>
      <c r="E141" s="170" t="s">
        <v>631</v>
      </c>
      <c r="F141" s="170" t="s">
        <v>168</v>
      </c>
      <c r="G141" s="170"/>
      <c r="H141" s="171">
        <f>('General Liability'!AQ$61*$BI141)/Assumptions!$B$7</f>
        <v>315.16309764701714</v>
      </c>
      <c r="I141" s="171">
        <f>('General Liability'!AR$61*$BI141)/Assumptions!$B$7</f>
        <v>301.23141393117049</v>
      </c>
      <c r="J141" s="171">
        <f>('General Liability'!AS$61*$BI141)/Assumptions!$B$7</f>
        <v>301.23141393117049</v>
      </c>
      <c r="K141" s="171">
        <f>('General Liability'!AT$61*$BI141)/Assumptions!$B$7</f>
        <v>301.23141393117049</v>
      </c>
      <c r="L141" s="171">
        <f>('General Liability'!AU$61*$BI141)/Assumptions!$B$7</f>
        <v>301.23141393117049</v>
      </c>
      <c r="M141" s="171">
        <f>('General Liability'!AV$61*$BI141)/Assumptions!$B$7</f>
        <v>301.23141393117049</v>
      </c>
      <c r="N141" s="171">
        <f>('General Liability'!AW$61*$BI141)/Assumptions!$B$7</f>
        <v>301.23141393117049</v>
      </c>
      <c r="O141" s="171">
        <f>('General Liability'!AX$61*$BI141)/Assumptions!$B$7</f>
        <v>301.23141393117049</v>
      </c>
      <c r="P141" s="171">
        <f>('General Liability'!AY$61*$BI141)/Assumptions!$B$7</f>
        <v>301.23141393117049</v>
      </c>
      <c r="Q141" s="171">
        <f>('General Liability'!AZ$61*$BI141)/Assumptions!$B$7</f>
        <v>301.23141393117049</v>
      </c>
      <c r="R141" s="171">
        <f>('General Liability'!BA$61*$BI141)/Assumptions!$B$7</f>
        <v>301.23141393117049</v>
      </c>
      <c r="S141" s="171">
        <f>('General Liability'!BB$61*$BI141)/Assumptions!$B$7</f>
        <v>301.23141393117049</v>
      </c>
      <c r="T141" s="171">
        <f>('General Liability'!BC$61*$BI141)/Assumptions!$B$7</f>
        <v>301.23141393117049</v>
      </c>
      <c r="U141" s="171">
        <f>('General Liability'!BD$61*$BI141)/Assumptions!$B$7</f>
        <v>323.82376997600824</v>
      </c>
      <c r="V141" s="171">
        <f>('General Liability'!BE$61*$BI141)/Assumptions!$B$7</f>
        <v>323.82376997600824</v>
      </c>
      <c r="W141" s="171">
        <f>('General Liability'!BF$61*$BI141)/Assumptions!$B$7</f>
        <v>323.82376997600824</v>
      </c>
      <c r="X141" s="171">
        <f>('General Liability'!BG$61*$BI141)/Assumptions!$B$7</f>
        <v>323.82376997600824</v>
      </c>
      <c r="Y141" s="171">
        <f>('General Liability'!BH$61*$BI141)/Assumptions!$B$7</f>
        <v>323.82376997600824</v>
      </c>
      <c r="Z141" s="171">
        <f>('General Liability'!BI$61*$BI141)/Assumptions!$B$7</f>
        <v>323.82376997600824</v>
      </c>
      <c r="AA141" s="171">
        <f>('General Liability'!BJ$61*$BI141)/Assumptions!$B$7</f>
        <v>323.82376997600824</v>
      </c>
      <c r="AB141" s="171">
        <f>('General Liability'!BK$61*$BI141)/Assumptions!$B$7</f>
        <v>323.82376997600824</v>
      </c>
      <c r="AC141" s="171">
        <f>('General Liability'!BL$61*$BI141)/Assumptions!$B$7</f>
        <v>323.82376997600824</v>
      </c>
      <c r="AD141" s="171">
        <f>('General Liability'!BM$61*$BI141)/Assumptions!$B$7</f>
        <v>323.82376997600824</v>
      </c>
      <c r="AE141" s="171">
        <f>('General Liability'!BN$61*$BI141)/Assumptions!$B$7</f>
        <v>323.82376997600824</v>
      </c>
      <c r="AF141" s="171">
        <f>('General Liability'!BO$61*$BI141)/Assumptions!$B$7</f>
        <v>323.82376997600824</v>
      </c>
      <c r="AG141" s="171">
        <f>('General Liability'!BP$61*$BI141)/Assumptions!$B$7</f>
        <v>348.11055272420884</v>
      </c>
      <c r="AH141" s="171">
        <f>('General Liability'!BQ$61*$BI141)/Assumptions!$B$7</f>
        <v>348.11055272420884</v>
      </c>
      <c r="AI141" s="171">
        <f>('General Liability'!BR$61*$BI141)/Assumptions!$B$7</f>
        <v>348.11055272420884</v>
      </c>
      <c r="AJ141" s="171">
        <f>('General Liability'!BS$61*$BI141)/Assumptions!$B$7</f>
        <v>348.11055272420884</v>
      </c>
      <c r="AK141" s="171">
        <f>('General Liability'!BT$61*$BI141)/Assumptions!$B$7</f>
        <v>348.11055272420884</v>
      </c>
      <c r="AL141" s="171">
        <f>('General Liability'!BU$61*$BI141)/Assumptions!$B$7</f>
        <v>348.11055272420884</v>
      </c>
      <c r="AM141" s="171">
        <f>('General Liability'!BV$61*$BI141)/Assumptions!$B$7</f>
        <v>348.11055272420884</v>
      </c>
      <c r="AN141" s="171">
        <f>('General Liability'!BW$61*$BI141)/Assumptions!$B$7</f>
        <v>348.11055272420884</v>
      </c>
      <c r="AO141" s="171">
        <f>('General Liability'!BX$61*$BI141)/Assumptions!$B$7</f>
        <v>348.11055272420884</v>
      </c>
      <c r="AP141" s="171">
        <f>('General Liability'!BY$61*$BI141)/Assumptions!$B$7</f>
        <v>348.11055272420884</v>
      </c>
      <c r="AQ141" s="171">
        <f>('General Liability'!BZ$61*$BI141)/Assumptions!$B$7</f>
        <v>348.11055272420884</v>
      </c>
      <c r="AR141" s="171">
        <f>('General Liability'!CA$61*$BI141)/Assumptions!$B$7</f>
        <v>348.11055272420884</v>
      </c>
      <c r="AS141" s="171">
        <f>('General Liability'!CB$61*$BI141)/Assumptions!$B$7</f>
        <v>358.55386930593505</v>
      </c>
      <c r="AT141" s="171">
        <f>('General Liability'!CC$61*$BI141)/Assumptions!$B$7</f>
        <v>358.55386930593505</v>
      </c>
      <c r="AU141" s="171">
        <f>('General Liability'!CD$61*$BI141)/Assumptions!$B$7</f>
        <v>358.55386930593505</v>
      </c>
      <c r="AV141" s="171">
        <f>('General Liability'!CE$61*$BI141)/Assumptions!$B$7</f>
        <v>358.55386930593505</v>
      </c>
      <c r="AW141" s="171">
        <f>('General Liability'!CF$61*$BI141)/Assumptions!$B$7</f>
        <v>358.55386930593505</v>
      </c>
      <c r="AX141" s="171">
        <f>('General Liability'!CG$61*$BI141)/Assumptions!$B$7</f>
        <v>358.55386930593505</v>
      </c>
      <c r="AY141" s="171">
        <f>('General Liability'!CH$61*$BI141)/Assumptions!$B$7</f>
        <v>358.55386930593505</v>
      </c>
      <c r="AZ141" s="171">
        <f>('General Liability'!CI$61*$BI141)/Assumptions!$B$7</f>
        <v>358.55386930593505</v>
      </c>
      <c r="BA141" s="171">
        <f>('General Liability'!CJ$61*$BI141)/Assumptions!$B$7</f>
        <v>358.55386930593505</v>
      </c>
      <c r="BB141" s="171">
        <f>('General Liability'!CK$61*$BI141)/Assumptions!$B$7</f>
        <v>358.55386930593505</v>
      </c>
      <c r="BC141" s="171">
        <f>('General Liability'!CL$61*$BI141)/Assumptions!$B$7</f>
        <v>358.55386930593505</v>
      </c>
      <c r="BD141" s="171">
        <f>('General Liability'!CM$61*$BI141)/Assumptions!$B$7</f>
        <v>358.55386930593505</v>
      </c>
      <c r="BE141" s="171">
        <f>('General Liability'!CN$61*$BI141)/Assumptions!$B$7</f>
        <v>369.31048538511322</v>
      </c>
      <c r="BF141" s="171">
        <f>('General Liability'!CO$61*$BI141)/Assumptions!$B$7</f>
        <v>369.31048538511322</v>
      </c>
      <c r="BG141" s="171">
        <f>('General Liability'!CP$61*$BI141)/Assumptions!$B$7</f>
        <v>369.31048538511322</v>
      </c>
      <c r="BI141" s="174">
        <f>SUMIF(Revenue!$P:$P,'GL - Import (CA)'!$F141,Revenue!$G:$G)</f>
        <v>2.9824148095099492E-2</v>
      </c>
    </row>
    <row r="142" spans="1:61" s="173" customFormat="1" ht="12.75" customHeight="1">
      <c r="A142" t="s">
        <v>470</v>
      </c>
      <c r="B142" s="179"/>
      <c r="C142" s="170" t="str" cm="1">
        <f t="array" ref="C142">IFERROR(INDEX('Legal Entity'!B:B,MATCH('GL - Import (CA)'!F142,'Legal Entity'!A:A,0),0),0)</f>
        <v>1330 - West Shore Environmental Services Limited Partnership</v>
      </c>
      <c r="D142" s="170" t="str" cm="1">
        <f t="array" ref="D142">IFERROR(INDEX('Legal Entity'!C:C,MATCH(F142,'Legal Entity'!A:A,0),0),0)</f>
        <v>CA</v>
      </c>
      <c r="E142" s="170" t="s">
        <v>631</v>
      </c>
      <c r="F142" s="170" t="s">
        <v>169</v>
      </c>
      <c r="G142" s="170"/>
      <c r="H142" s="171">
        <f>('General Liability'!AQ$61*$BI142)/Assumptions!$B$7</f>
        <v>2995.2372724279717</v>
      </c>
      <c r="I142" s="171">
        <f>('General Liability'!AR$61*$BI142)/Assumptions!$B$7</f>
        <v>2862.8337688295974</v>
      </c>
      <c r="J142" s="171">
        <f>('General Liability'!AS$61*$BI142)/Assumptions!$B$7</f>
        <v>2862.8337688295974</v>
      </c>
      <c r="K142" s="171">
        <f>('General Liability'!AT$61*$BI142)/Assumptions!$B$7</f>
        <v>2862.8337688295974</v>
      </c>
      <c r="L142" s="171">
        <f>('General Liability'!AU$61*$BI142)/Assumptions!$B$7</f>
        <v>2862.8337688295974</v>
      </c>
      <c r="M142" s="171">
        <f>('General Liability'!AV$61*$BI142)/Assumptions!$B$7</f>
        <v>2862.8337688295974</v>
      </c>
      <c r="N142" s="171">
        <f>('General Liability'!AW$61*$BI142)/Assumptions!$B$7</f>
        <v>2862.8337688295974</v>
      </c>
      <c r="O142" s="171">
        <f>('General Liability'!AX$61*$BI142)/Assumptions!$B$7</f>
        <v>2862.8337688295974</v>
      </c>
      <c r="P142" s="171">
        <f>('General Liability'!AY$61*$BI142)/Assumptions!$B$7</f>
        <v>2862.8337688295974</v>
      </c>
      <c r="Q142" s="171">
        <f>('General Liability'!AZ$61*$BI142)/Assumptions!$B$7</f>
        <v>2862.8337688295974</v>
      </c>
      <c r="R142" s="171">
        <f>('General Liability'!BA$61*$BI142)/Assumptions!$B$7</f>
        <v>2862.8337688295974</v>
      </c>
      <c r="S142" s="171">
        <f>('General Liability'!BB$61*$BI142)/Assumptions!$B$7</f>
        <v>2862.8337688295974</v>
      </c>
      <c r="T142" s="171">
        <f>('General Liability'!BC$61*$BI142)/Assumptions!$B$7</f>
        <v>2862.8337688295974</v>
      </c>
      <c r="U142" s="171">
        <f>('General Liability'!BD$61*$BI142)/Assumptions!$B$7</f>
        <v>3077.5463014918168</v>
      </c>
      <c r="V142" s="171">
        <f>('General Liability'!BE$61*$BI142)/Assumptions!$B$7</f>
        <v>3077.5463014918168</v>
      </c>
      <c r="W142" s="171">
        <f>('General Liability'!BF$61*$BI142)/Assumptions!$B$7</f>
        <v>3077.5463014918168</v>
      </c>
      <c r="X142" s="171">
        <f>('General Liability'!BG$61*$BI142)/Assumptions!$B$7</f>
        <v>3077.5463014918168</v>
      </c>
      <c r="Y142" s="171">
        <f>('General Liability'!BH$61*$BI142)/Assumptions!$B$7</f>
        <v>3077.5463014918168</v>
      </c>
      <c r="Z142" s="171">
        <f>('General Liability'!BI$61*$BI142)/Assumptions!$B$7</f>
        <v>3077.5463014918168</v>
      </c>
      <c r="AA142" s="171">
        <f>('General Liability'!BJ$61*$BI142)/Assumptions!$B$7</f>
        <v>3077.5463014918168</v>
      </c>
      <c r="AB142" s="171">
        <f>('General Liability'!BK$61*$BI142)/Assumptions!$B$7</f>
        <v>3077.5463014918168</v>
      </c>
      <c r="AC142" s="171">
        <f>('General Liability'!BL$61*$BI142)/Assumptions!$B$7</f>
        <v>3077.5463014918168</v>
      </c>
      <c r="AD142" s="171">
        <f>('General Liability'!BM$61*$BI142)/Assumptions!$B$7</f>
        <v>3077.5463014918168</v>
      </c>
      <c r="AE142" s="171">
        <f>('General Liability'!BN$61*$BI142)/Assumptions!$B$7</f>
        <v>3077.5463014918168</v>
      </c>
      <c r="AF142" s="171">
        <f>('General Liability'!BO$61*$BI142)/Assumptions!$B$7</f>
        <v>3077.5463014918168</v>
      </c>
      <c r="AG142" s="171">
        <f>('General Liability'!BP$61*$BI142)/Assumptions!$B$7</f>
        <v>3308.3622741037025</v>
      </c>
      <c r="AH142" s="171">
        <f>('General Liability'!BQ$61*$BI142)/Assumptions!$B$7</f>
        <v>3308.3622741037025</v>
      </c>
      <c r="AI142" s="171">
        <f>('General Liability'!BR$61*$BI142)/Assumptions!$B$7</f>
        <v>3308.3622741037025</v>
      </c>
      <c r="AJ142" s="171">
        <f>('General Liability'!BS$61*$BI142)/Assumptions!$B$7</f>
        <v>3308.3622741037025</v>
      </c>
      <c r="AK142" s="171">
        <f>('General Liability'!BT$61*$BI142)/Assumptions!$B$7</f>
        <v>3308.3622741037025</v>
      </c>
      <c r="AL142" s="171">
        <f>('General Liability'!BU$61*$BI142)/Assumptions!$B$7</f>
        <v>3308.3622741037025</v>
      </c>
      <c r="AM142" s="171">
        <f>('General Liability'!BV$61*$BI142)/Assumptions!$B$7</f>
        <v>3308.3622741037025</v>
      </c>
      <c r="AN142" s="171">
        <f>('General Liability'!BW$61*$BI142)/Assumptions!$B$7</f>
        <v>3308.3622741037025</v>
      </c>
      <c r="AO142" s="171">
        <f>('General Liability'!BX$61*$BI142)/Assumptions!$B$7</f>
        <v>3308.3622741037025</v>
      </c>
      <c r="AP142" s="171">
        <f>('General Liability'!BY$61*$BI142)/Assumptions!$B$7</f>
        <v>3308.3622741037025</v>
      </c>
      <c r="AQ142" s="171">
        <f>('General Liability'!BZ$61*$BI142)/Assumptions!$B$7</f>
        <v>3308.3622741037025</v>
      </c>
      <c r="AR142" s="171">
        <f>('General Liability'!CA$61*$BI142)/Assumptions!$B$7</f>
        <v>3308.3622741037025</v>
      </c>
      <c r="AS142" s="171">
        <f>('General Liability'!CB$61*$BI142)/Assumptions!$B$7</f>
        <v>3407.6131423268134</v>
      </c>
      <c r="AT142" s="171">
        <f>('General Liability'!CC$61*$BI142)/Assumptions!$B$7</f>
        <v>3407.6131423268134</v>
      </c>
      <c r="AU142" s="171">
        <f>('General Liability'!CD$61*$BI142)/Assumptions!$B$7</f>
        <v>3407.6131423268134</v>
      </c>
      <c r="AV142" s="171">
        <f>('General Liability'!CE$61*$BI142)/Assumptions!$B$7</f>
        <v>3407.6131423268134</v>
      </c>
      <c r="AW142" s="171">
        <f>('General Liability'!CF$61*$BI142)/Assumptions!$B$7</f>
        <v>3407.6131423268134</v>
      </c>
      <c r="AX142" s="171">
        <f>('General Liability'!CG$61*$BI142)/Assumptions!$B$7</f>
        <v>3407.6131423268134</v>
      </c>
      <c r="AY142" s="171">
        <f>('General Liability'!CH$61*$BI142)/Assumptions!$B$7</f>
        <v>3407.6131423268134</v>
      </c>
      <c r="AZ142" s="171">
        <f>('General Liability'!CI$61*$BI142)/Assumptions!$B$7</f>
        <v>3407.6131423268134</v>
      </c>
      <c r="BA142" s="171">
        <f>('General Liability'!CJ$61*$BI142)/Assumptions!$B$7</f>
        <v>3407.6131423268134</v>
      </c>
      <c r="BB142" s="171">
        <f>('General Liability'!CK$61*$BI142)/Assumptions!$B$7</f>
        <v>3407.6131423268134</v>
      </c>
      <c r="BC142" s="171">
        <f>('General Liability'!CL$61*$BI142)/Assumptions!$B$7</f>
        <v>3407.6131423268134</v>
      </c>
      <c r="BD142" s="171">
        <f>('General Liability'!CM$61*$BI142)/Assumptions!$B$7</f>
        <v>3407.6131423268134</v>
      </c>
      <c r="BE142" s="171">
        <f>('General Liability'!CN$61*$BI142)/Assumptions!$B$7</f>
        <v>3509.841536596618</v>
      </c>
      <c r="BF142" s="171">
        <f>('General Liability'!CO$61*$BI142)/Assumptions!$B$7</f>
        <v>3509.841536596618</v>
      </c>
      <c r="BG142" s="171">
        <f>('General Liability'!CP$61*$BI142)/Assumptions!$B$7</f>
        <v>3509.841536596618</v>
      </c>
      <c r="BI142" s="174">
        <f>SUMIF(Revenue!$P:$P,'GL - Import (CA)'!$F142,Revenue!$G:$G)</f>
        <v>0.28344181365073329</v>
      </c>
    </row>
    <row r="143" spans="1:61" s="173" customFormat="1" ht="12.75" customHeight="1">
      <c r="A143" t="s">
        <v>470</v>
      </c>
      <c r="B143" s="179"/>
      <c r="C143" s="170" t="str" cm="1">
        <f t="array" ref="C143">IFERROR(INDEX('Legal Entity'!B:B,MATCH('GL - Import (CA)'!F143,'Legal Entity'!A:A,0),0),0)</f>
        <v/>
      </c>
      <c r="D143" s="170" t="str" cm="1">
        <f t="array" ref="D143">IFERROR(INDEX('Legal Entity'!C:C,MATCH(F143,'Legal Entity'!A:A,0),0),0)</f>
        <v>CA</v>
      </c>
      <c r="E143" s="170" t="s">
        <v>631</v>
      </c>
      <c r="F143" s="170" t="s">
        <v>170</v>
      </c>
      <c r="G143" s="170"/>
      <c r="H143" s="171">
        <f>('General Liability'!AQ$61*$BI143)/Assumptions!$B$7</f>
        <v>597.43085712357936</v>
      </c>
      <c r="I143" s="171">
        <f>('General Liability'!AR$61*$BI143)/Assumptions!$B$7</f>
        <v>571.02161757214265</v>
      </c>
      <c r="J143" s="171">
        <f>('General Liability'!AS$61*$BI143)/Assumptions!$B$7</f>
        <v>571.02161757214265</v>
      </c>
      <c r="K143" s="171">
        <f>('General Liability'!AT$61*$BI143)/Assumptions!$B$7</f>
        <v>571.02161757214265</v>
      </c>
      <c r="L143" s="171">
        <f>('General Liability'!AU$61*$BI143)/Assumptions!$B$7</f>
        <v>571.02161757214265</v>
      </c>
      <c r="M143" s="171">
        <f>('General Liability'!AV$61*$BI143)/Assumptions!$B$7</f>
        <v>571.02161757214265</v>
      </c>
      <c r="N143" s="171">
        <f>('General Liability'!AW$61*$BI143)/Assumptions!$B$7</f>
        <v>571.02161757214265</v>
      </c>
      <c r="O143" s="171">
        <f>('General Liability'!AX$61*$BI143)/Assumptions!$B$7</f>
        <v>571.02161757214265</v>
      </c>
      <c r="P143" s="171">
        <f>('General Liability'!AY$61*$BI143)/Assumptions!$B$7</f>
        <v>571.02161757214265</v>
      </c>
      <c r="Q143" s="171">
        <f>('General Liability'!AZ$61*$BI143)/Assumptions!$B$7</f>
        <v>571.02161757214265</v>
      </c>
      <c r="R143" s="171">
        <f>('General Liability'!BA$61*$BI143)/Assumptions!$B$7</f>
        <v>571.02161757214265</v>
      </c>
      <c r="S143" s="171">
        <f>('General Liability'!BB$61*$BI143)/Assumptions!$B$7</f>
        <v>571.02161757214265</v>
      </c>
      <c r="T143" s="171">
        <f>('General Liability'!BC$61*$BI143)/Assumptions!$B$7</f>
        <v>571.02161757214265</v>
      </c>
      <c r="U143" s="171">
        <f>('General Liability'!BD$61*$BI143)/Assumptions!$B$7</f>
        <v>613.84823889005338</v>
      </c>
      <c r="V143" s="171">
        <f>('General Liability'!BE$61*$BI143)/Assumptions!$B$7</f>
        <v>613.84823889005338</v>
      </c>
      <c r="W143" s="171">
        <f>('General Liability'!BF$61*$BI143)/Assumptions!$B$7</f>
        <v>613.84823889005338</v>
      </c>
      <c r="X143" s="171">
        <f>('General Liability'!BG$61*$BI143)/Assumptions!$B$7</f>
        <v>613.84823889005338</v>
      </c>
      <c r="Y143" s="171">
        <f>('General Liability'!BH$61*$BI143)/Assumptions!$B$7</f>
        <v>613.84823889005338</v>
      </c>
      <c r="Z143" s="171">
        <f>('General Liability'!BI$61*$BI143)/Assumptions!$B$7</f>
        <v>613.84823889005338</v>
      </c>
      <c r="AA143" s="171">
        <f>('General Liability'!BJ$61*$BI143)/Assumptions!$B$7</f>
        <v>613.84823889005338</v>
      </c>
      <c r="AB143" s="171">
        <f>('General Liability'!BK$61*$BI143)/Assumptions!$B$7</f>
        <v>613.84823889005338</v>
      </c>
      <c r="AC143" s="171">
        <f>('General Liability'!BL$61*$BI143)/Assumptions!$B$7</f>
        <v>613.84823889005338</v>
      </c>
      <c r="AD143" s="171">
        <f>('General Liability'!BM$61*$BI143)/Assumptions!$B$7</f>
        <v>613.84823889005338</v>
      </c>
      <c r="AE143" s="171">
        <f>('General Liability'!BN$61*$BI143)/Assumptions!$B$7</f>
        <v>613.84823889005338</v>
      </c>
      <c r="AF143" s="171">
        <f>('General Liability'!BO$61*$BI143)/Assumptions!$B$7</f>
        <v>613.84823889005338</v>
      </c>
      <c r="AG143" s="171">
        <f>('General Liability'!BP$61*$BI143)/Assumptions!$B$7</f>
        <v>659.88685680680726</v>
      </c>
      <c r="AH143" s="171">
        <f>('General Liability'!BQ$61*$BI143)/Assumptions!$B$7</f>
        <v>659.88685680680726</v>
      </c>
      <c r="AI143" s="171">
        <f>('General Liability'!BR$61*$BI143)/Assumptions!$B$7</f>
        <v>659.88685680680726</v>
      </c>
      <c r="AJ143" s="171">
        <f>('General Liability'!BS$61*$BI143)/Assumptions!$B$7</f>
        <v>659.88685680680726</v>
      </c>
      <c r="AK143" s="171">
        <f>('General Liability'!BT$61*$BI143)/Assumptions!$B$7</f>
        <v>659.88685680680726</v>
      </c>
      <c r="AL143" s="171">
        <f>('General Liability'!BU$61*$BI143)/Assumptions!$B$7</f>
        <v>659.88685680680726</v>
      </c>
      <c r="AM143" s="171">
        <f>('General Liability'!BV$61*$BI143)/Assumptions!$B$7</f>
        <v>659.88685680680726</v>
      </c>
      <c r="AN143" s="171">
        <f>('General Liability'!BW$61*$BI143)/Assumptions!$B$7</f>
        <v>659.88685680680726</v>
      </c>
      <c r="AO143" s="171">
        <f>('General Liability'!BX$61*$BI143)/Assumptions!$B$7</f>
        <v>659.88685680680726</v>
      </c>
      <c r="AP143" s="171">
        <f>('General Liability'!BY$61*$BI143)/Assumptions!$B$7</f>
        <v>659.88685680680726</v>
      </c>
      <c r="AQ143" s="171">
        <f>('General Liability'!BZ$61*$BI143)/Assumptions!$B$7</f>
        <v>659.88685680680726</v>
      </c>
      <c r="AR143" s="171">
        <f>('General Liability'!CA$61*$BI143)/Assumptions!$B$7</f>
        <v>659.88685680680726</v>
      </c>
      <c r="AS143" s="171">
        <f>('General Liability'!CB$61*$BI143)/Assumptions!$B$7</f>
        <v>679.6834625110115</v>
      </c>
      <c r="AT143" s="171">
        <f>('General Liability'!CC$61*$BI143)/Assumptions!$B$7</f>
        <v>679.6834625110115</v>
      </c>
      <c r="AU143" s="171">
        <f>('General Liability'!CD$61*$BI143)/Assumptions!$B$7</f>
        <v>679.6834625110115</v>
      </c>
      <c r="AV143" s="171">
        <f>('General Liability'!CE$61*$BI143)/Assumptions!$B$7</f>
        <v>679.6834625110115</v>
      </c>
      <c r="AW143" s="171">
        <f>('General Liability'!CF$61*$BI143)/Assumptions!$B$7</f>
        <v>679.6834625110115</v>
      </c>
      <c r="AX143" s="171">
        <f>('General Liability'!CG$61*$BI143)/Assumptions!$B$7</f>
        <v>679.6834625110115</v>
      </c>
      <c r="AY143" s="171">
        <f>('General Liability'!CH$61*$BI143)/Assumptions!$B$7</f>
        <v>679.6834625110115</v>
      </c>
      <c r="AZ143" s="171">
        <f>('General Liability'!CI$61*$BI143)/Assumptions!$B$7</f>
        <v>679.6834625110115</v>
      </c>
      <c r="BA143" s="171">
        <f>('General Liability'!CJ$61*$BI143)/Assumptions!$B$7</f>
        <v>679.6834625110115</v>
      </c>
      <c r="BB143" s="171">
        <f>('General Liability'!CK$61*$BI143)/Assumptions!$B$7</f>
        <v>679.6834625110115</v>
      </c>
      <c r="BC143" s="171">
        <f>('General Liability'!CL$61*$BI143)/Assumptions!$B$7</f>
        <v>679.6834625110115</v>
      </c>
      <c r="BD143" s="171">
        <f>('General Liability'!CM$61*$BI143)/Assumptions!$B$7</f>
        <v>679.6834625110115</v>
      </c>
      <c r="BE143" s="171">
        <f>('General Liability'!CN$61*$BI143)/Assumptions!$B$7</f>
        <v>700.07396638634191</v>
      </c>
      <c r="BF143" s="171">
        <f>('General Liability'!CO$61*$BI143)/Assumptions!$B$7</f>
        <v>700.07396638634191</v>
      </c>
      <c r="BG143" s="171">
        <f>('General Liability'!CP$61*$BI143)/Assumptions!$B$7</f>
        <v>700.07396638634191</v>
      </c>
      <c r="BI143" s="174">
        <f>SUMIF(Revenue!$P:$P,'GL - Import (CA)'!$F143,Revenue!$G:$G)</f>
        <v>5.6535382766772634E-2</v>
      </c>
    </row>
    <row r="144" spans="1:61" s="173" customFormat="1" ht="12.75" customHeight="1">
      <c r="A144" t="s">
        <v>470</v>
      </c>
      <c r="B144" s="179"/>
      <c r="C144" s="170" t="str" cm="1">
        <f t="array" ref="C144">IFERROR(INDEX('Legal Entity'!B:B,MATCH('GL - Import (CA)'!F144,'Legal Entity'!A:A,0),0),0)</f>
        <v>1310 - Corix Utilities Inc.</v>
      </c>
      <c r="D144" s="170" t="str" cm="1">
        <f t="array" ref="D144">IFERROR(INDEX('Legal Entity'!C:C,MATCH(F144,'Legal Entity'!A:A,0),0),0)</f>
        <v>CA</v>
      </c>
      <c r="E144" s="170" t="s">
        <v>631</v>
      </c>
      <c r="F144" s="170" t="s">
        <v>116</v>
      </c>
      <c r="G144" s="170"/>
      <c r="H144" s="171">
        <f>('General Liability'!AQ$61*$BI144)/Assumptions!$B$7</f>
        <v>72.534156923076424</v>
      </c>
      <c r="I144" s="171">
        <f>('General Liability'!AR$61*$BI144)/Assumptions!$B$7</f>
        <v>69.327807764839392</v>
      </c>
      <c r="J144" s="171">
        <f>('General Liability'!AS$61*$BI144)/Assumptions!$B$7</f>
        <v>69.327807764839392</v>
      </c>
      <c r="K144" s="171">
        <f>('General Liability'!AT$61*$BI144)/Assumptions!$B$7</f>
        <v>69.327807764839392</v>
      </c>
      <c r="L144" s="171">
        <f>('General Liability'!AU$61*$BI144)/Assumptions!$B$7</f>
        <v>69.327807764839392</v>
      </c>
      <c r="M144" s="171">
        <f>('General Liability'!AV$61*$BI144)/Assumptions!$B$7</f>
        <v>69.327807764839392</v>
      </c>
      <c r="N144" s="171">
        <f>('General Liability'!AW$61*$BI144)/Assumptions!$B$7</f>
        <v>69.327807764839392</v>
      </c>
      <c r="O144" s="171">
        <f>('General Liability'!AX$61*$BI144)/Assumptions!$B$7</f>
        <v>69.327807764839392</v>
      </c>
      <c r="P144" s="171">
        <f>('General Liability'!AY$61*$BI144)/Assumptions!$B$7</f>
        <v>69.327807764839392</v>
      </c>
      <c r="Q144" s="171">
        <f>('General Liability'!AZ$61*$BI144)/Assumptions!$B$7</f>
        <v>69.327807764839392</v>
      </c>
      <c r="R144" s="171">
        <f>('General Liability'!BA$61*$BI144)/Assumptions!$B$7</f>
        <v>69.327807764839392</v>
      </c>
      <c r="S144" s="171">
        <f>('General Liability'!BB$61*$BI144)/Assumptions!$B$7</f>
        <v>69.327807764839392</v>
      </c>
      <c r="T144" s="171">
        <f>('General Liability'!BC$61*$BI144)/Assumptions!$B$7</f>
        <v>69.327807764839392</v>
      </c>
      <c r="U144" s="171">
        <f>('General Liability'!BD$61*$BI144)/Assumptions!$B$7</f>
        <v>74.527393347202349</v>
      </c>
      <c r="V144" s="171">
        <f>('General Liability'!BE$61*$BI144)/Assumptions!$B$7</f>
        <v>74.527393347202349</v>
      </c>
      <c r="W144" s="171">
        <f>('General Liability'!BF$61*$BI144)/Assumptions!$B$7</f>
        <v>74.527393347202349</v>
      </c>
      <c r="X144" s="171">
        <f>('General Liability'!BG$61*$BI144)/Assumptions!$B$7</f>
        <v>74.527393347202349</v>
      </c>
      <c r="Y144" s="171">
        <f>('General Liability'!BH$61*$BI144)/Assumptions!$B$7</f>
        <v>74.527393347202349</v>
      </c>
      <c r="Z144" s="171">
        <f>('General Liability'!BI$61*$BI144)/Assumptions!$B$7</f>
        <v>74.527393347202349</v>
      </c>
      <c r="AA144" s="171">
        <f>('General Liability'!BJ$61*$BI144)/Assumptions!$B$7</f>
        <v>74.527393347202349</v>
      </c>
      <c r="AB144" s="171">
        <f>('General Liability'!BK$61*$BI144)/Assumptions!$B$7</f>
        <v>74.527393347202349</v>
      </c>
      <c r="AC144" s="171">
        <f>('General Liability'!BL$61*$BI144)/Assumptions!$B$7</f>
        <v>74.527393347202349</v>
      </c>
      <c r="AD144" s="171">
        <f>('General Liability'!BM$61*$BI144)/Assumptions!$B$7</f>
        <v>74.527393347202349</v>
      </c>
      <c r="AE144" s="171">
        <f>('General Liability'!BN$61*$BI144)/Assumptions!$B$7</f>
        <v>74.527393347202349</v>
      </c>
      <c r="AF144" s="171">
        <f>('General Liability'!BO$61*$BI144)/Assumptions!$B$7</f>
        <v>74.527393347202349</v>
      </c>
      <c r="AG144" s="171">
        <f>('General Liability'!BP$61*$BI144)/Assumptions!$B$7</f>
        <v>80.116947848242518</v>
      </c>
      <c r="AH144" s="171">
        <f>('General Liability'!BQ$61*$BI144)/Assumptions!$B$7</f>
        <v>80.116947848242518</v>
      </c>
      <c r="AI144" s="171">
        <f>('General Liability'!BR$61*$BI144)/Assumptions!$B$7</f>
        <v>80.116947848242518</v>
      </c>
      <c r="AJ144" s="171">
        <f>('General Liability'!BS$61*$BI144)/Assumptions!$B$7</f>
        <v>80.116947848242518</v>
      </c>
      <c r="AK144" s="171">
        <f>('General Liability'!BT$61*$BI144)/Assumptions!$B$7</f>
        <v>80.116947848242518</v>
      </c>
      <c r="AL144" s="171">
        <f>('General Liability'!BU$61*$BI144)/Assumptions!$B$7</f>
        <v>80.116947848242518</v>
      </c>
      <c r="AM144" s="171">
        <f>('General Liability'!BV$61*$BI144)/Assumptions!$B$7</f>
        <v>80.116947848242518</v>
      </c>
      <c r="AN144" s="171">
        <f>('General Liability'!BW$61*$BI144)/Assumptions!$B$7</f>
        <v>80.116947848242518</v>
      </c>
      <c r="AO144" s="171">
        <f>('General Liability'!BX$61*$BI144)/Assumptions!$B$7</f>
        <v>80.116947848242518</v>
      </c>
      <c r="AP144" s="171">
        <f>('General Liability'!BY$61*$BI144)/Assumptions!$B$7</f>
        <v>80.116947848242518</v>
      </c>
      <c r="AQ144" s="171">
        <f>('General Liability'!BZ$61*$BI144)/Assumptions!$B$7</f>
        <v>80.116947848242518</v>
      </c>
      <c r="AR144" s="171">
        <f>('General Liability'!CA$61*$BI144)/Assumptions!$B$7</f>
        <v>80.116947848242518</v>
      </c>
      <c r="AS144" s="171">
        <f>('General Liability'!CB$61*$BI144)/Assumptions!$B$7</f>
        <v>82.520456283689782</v>
      </c>
      <c r="AT144" s="171">
        <f>('General Liability'!CC$61*$BI144)/Assumptions!$B$7</f>
        <v>82.520456283689782</v>
      </c>
      <c r="AU144" s="171">
        <f>('General Liability'!CD$61*$BI144)/Assumptions!$B$7</f>
        <v>82.520456283689782</v>
      </c>
      <c r="AV144" s="171">
        <f>('General Liability'!CE$61*$BI144)/Assumptions!$B$7</f>
        <v>82.520456283689782</v>
      </c>
      <c r="AW144" s="171">
        <f>('General Liability'!CF$61*$BI144)/Assumptions!$B$7</f>
        <v>82.520456283689782</v>
      </c>
      <c r="AX144" s="171">
        <f>('General Liability'!CG$61*$BI144)/Assumptions!$B$7</f>
        <v>82.520456283689782</v>
      </c>
      <c r="AY144" s="171">
        <f>('General Liability'!CH$61*$BI144)/Assumptions!$B$7</f>
        <v>82.520456283689782</v>
      </c>
      <c r="AZ144" s="171">
        <f>('General Liability'!CI$61*$BI144)/Assumptions!$B$7</f>
        <v>82.520456283689782</v>
      </c>
      <c r="BA144" s="171">
        <f>('General Liability'!CJ$61*$BI144)/Assumptions!$B$7</f>
        <v>82.520456283689782</v>
      </c>
      <c r="BB144" s="171">
        <f>('General Liability'!CK$61*$BI144)/Assumptions!$B$7</f>
        <v>82.520456283689782</v>
      </c>
      <c r="BC144" s="171">
        <f>('General Liability'!CL$61*$BI144)/Assumptions!$B$7</f>
        <v>82.520456283689782</v>
      </c>
      <c r="BD144" s="171">
        <f>('General Liability'!CM$61*$BI144)/Assumptions!$B$7</f>
        <v>82.520456283689782</v>
      </c>
      <c r="BE144" s="171">
        <f>('General Liability'!CN$61*$BI144)/Assumptions!$B$7</f>
        <v>84.996069972200488</v>
      </c>
      <c r="BF144" s="171">
        <f>('General Liability'!CO$61*$BI144)/Assumptions!$B$7</f>
        <v>84.996069972200488</v>
      </c>
      <c r="BG144" s="171">
        <f>('General Liability'!CP$61*$BI144)/Assumptions!$B$7</f>
        <v>84.996069972200488</v>
      </c>
      <c r="BI144" s="174">
        <f>SUMIF(Revenue!$P:$P,'GL - Import (CA)'!$F144,Revenue!$G:$G)</f>
        <v>6.8639680666227002E-3</v>
      </c>
    </row>
    <row r="145" spans="1:61" s="173" customFormat="1" ht="12.75" customHeight="1">
      <c r="A145" t="s">
        <v>470</v>
      </c>
      <c r="B145" s="179"/>
      <c r="C145" s="170" cm="1">
        <f t="array" ref="C145">IFERROR(INDEX('Legal Entity'!B:B,MATCH('GL - Import (CA)'!F145,'Legal Entity'!A:A,0),0),0)</f>
        <v>0</v>
      </c>
      <c r="D145" s="170" t="str" cm="1">
        <f t="array" ref="D145">IFERROR(INDEX('Legal Entity'!C:C,MATCH(F145,'Legal Entity'!A:A,0),0),0)</f>
        <v>CA</v>
      </c>
      <c r="E145" s="170" t="s">
        <v>631</v>
      </c>
      <c r="F145" s="170" t="s">
        <v>112</v>
      </c>
      <c r="G145" s="170"/>
      <c r="H145" s="171">
        <f>('General Liability'!AQ$61*$BI145)/Assumptions!$B$7</f>
        <v>339.13583832375519</v>
      </c>
      <c r="I145" s="171">
        <f>('General Liability'!AR$61*$BI145)/Assumptions!$B$7</f>
        <v>324.14444729000292</v>
      </c>
      <c r="J145" s="171">
        <f>('General Liability'!AS$61*$BI145)/Assumptions!$B$7</f>
        <v>324.14444729000292</v>
      </c>
      <c r="K145" s="171">
        <f>('General Liability'!AT$61*$BI145)/Assumptions!$B$7</f>
        <v>324.14444729000292</v>
      </c>
      <c r="L145" s="171">
        <f>('General Liability'!AU$61*$BI145)/Assumptions!$B$7</f>
        <v>324.14444729000292</v>
      </c>
      <c r="M145" s="171">
        <f>('General Liability'!AV$61*$BI145)/Assumptions!$B$7</f>
        <v>324.14444729000292</v>
      </c>
      <c r="N145" s="171">
        <f>('General Liability'!AW$61*$BI145)/Assumptions!$B$7</f>
        <v>324.14444729000292</v>
      </c>
      <c r="O145" s="171">
        <f>('General Liability'!AX$61*$BI145)/Assumptions!$B$7</f>
        <v>324.14444729000292</v>
      </c>
      <c r="P145" s="171">
        <f>('General Liability'!AY$61*$BI145)/Assumptions!$B$7</f>
        <v>324.14444729000292</v>
      </c>
      <c r="Q145" s="171">
        <f>('General Liability'!AZ$61*$BI145)/Assumptions!$B$7</f>
        <v>324.14444729000292</v>
      </c>
      <c r="R145" s="171">
        <f>('General Liability'!BA$61*$BI145)/Assumptions!$B$7</f>
        <v>324.14444729000292</v>
      </c>
      <c r="S145" s="171">
        <f>('General Liability'!BB$61*$BI145)/Assumptions!$B$7</f>
        <v>324.14444729000292</v>
      </c>
      <c r="T145" s="171">
        <f>('General Liability'!BC$61*$BI145)/Assumptions!$B$7</f>
        <v>324.14444729000292</v>
      </c>
      <c r="U145" s="171">
        <f>('General Liability'!BD$61*$BI145)/Assumptions!$B$7</f>
        <v>348.45528083675316</v>
      </c>
      <c r="V145" s="171">
        <f>('General Liability'!BE$61*$BI145)/Assumptions!$B$7</f>
        <v>348.45528083675316</v>
      </c>
      <c r="W145" s="171">
        <f>('General Liability'!BF$61*$BI145)/Assumptions!$B$7</f>
        <v>348.45528083675316</v>
      </c>
      <c r="X145" s="171">
        <f>('General Liability'!BG$61*$BI145)/Assumptions!$B$7</f>
        <v>348.45528083675316</v>
      </c>
      <c r="Y145" s="171">
        <f>('General Liability'!BH$61*$BI145)/Assumptions!$B$7</f>
        <v>348.45528083675316</v>
      </c>
      <c r="Z145" s="171">
        <f>('General Liability'!BI$61*$BI145)/Assumptions!$B$7</f>
        <v>348.45528083675316</v>
      </c>
      <c r="AA145" s="171">
        <f>('General Liability'!BJ$61*$BI145)/Assumptions!$B$7</f>
        <v>348.45528083675316</v>
      </c>
      <c r="AB145" s="171">
        <f>('General Liability'!BK$61*$BI145)/Assumptions!$B$7</f>
        <v>348.45528083675316</v>
      </c>
      <c r="AC145" s="171">
        <f>('General Liability'!BL$61*$BI145)/Assumptions!$B$7</f>
        <v>348.45528083675316</v>
      </c>
      <c r="AD145" s="171">
        <f>('General Liability'!BM$61*$BI145)/Assumptions!$B$7</f>
        <v>348.45528083675316</v>
      </c>
      <c r="AE145" s="171">
        <f>('General Liability'!BN$61*$BI145)/Assumptions!$B$7</f>
        <v>348.45528083675316</v>
      </c>
      <c r="AF145" s="171">
        <f>('General Liability'!BO$61*$BI145)/Assumptions!$B$7</f>
        <v>348.45528083675316</v>
      </c>
      <c r="AG145" s="171">
        <f>('General Liability'!BP$61*$BI145)/Assumptions!$B$7</f>
        <v>374.58942689950965</v>
      </c>
      <c r="AH145" s="171">
        <f>('General Liability'!BQ$61*$BI145)/Assumptions!$B$7</f>
        <v>374.58942689950965</v>
      </c>
      <c r="AI145" s="171">
        <f>('General Liability'!BR$61*$BI145)/Assumptions!$B$7</f>
        <v>374.58942689950965</v>
      </c>
      <c r="AJ145" s="171">
        <f>('General Liability'!BS$61*$BI145)/Assumptions!$B$7</f>
        <v>374.58942689950965</v>
      </c>
      <c r="AK145" s="171">
        <f>('General Liability'!BT$61*$BI145)/Assumptions!$B$7</f>
        <v>374.58942689950965</v>
      </c>
      <c r="AL145" s="171">
        <f>('General Liability'!BU$61*$BI145)/Assumptions!$B$7</f>
        <v>374.58942689950965</v>
      </c>
      <c r="AM145" s="171">
        <f>('General Liability'!BV$61*$BI145)/Assumptions!$B$7</f>
        <v>374.58942689950965</v>
      </c>
      <c r="AN145" s="171">
        <f>('General Liability'!BW$61*$BI145)/Assumptions!$B$7</f>
        <v>374.58942689950965</v>
      </c>
      <c r="AO145" s="171">
        <f>('General Liability'!BX$61*$BI145)/Assumptions!$B$7</f>
        <v>374.58942689950965</v>
      </c>
      <c r="AP145" s="171">
        <f>('General Liability'!BY$61*$BI145)/Assumptions!$B$7</f>
        <v>374.58942689950965</v>
      </c>
      <c r="AQ145" s="171">
        <f>('General Liability'!BZ$61*$BI145)/Assumptions!$B$7</f>
        <v>374.58942689950965</v>
      </c>
      <c r="AR145" s="171">
        <f>('General Liability'!CA$61*$BI145)/Assumptions!$B$7</f>
        <v>374.58942689950965</v>
      </c>
      <c r="AS145" s="171">
        <f>('General Liability'!CB$61*$BI145)/Assumptions!$B$7</f>
        <v>385.82710970649492</v>
      </c>
      <c r="AT145" s="171">
        <f>('General Liability'!CC$61*$BI145)/Assumptions!$B$7</f>
        <v>385.82710970649492</v>
      </c>
      <c r="AU145" s="171">
        <f>('General Liability'!CD$61*$BI145)/Assumptions!$B$7</f>
        <v>385.82710970649492</v>
      </c>
      <c r="AV145" s="171">
        <f>('General Liability'!CE$61*$BI145)/Assumptions!$B$7</f>
        <v>385.82710970649492</v>
      </c>
      <c r="AW145" s="171">
        <f>('General Liability'!CF$61*$BI145)/Assumptions!$B$7</f>
        <v>385.82710970649492</v>
      </c>
      <c r="AX145" s="171">
        <f>('General Liability'!CG$61*$BI145)/Assumptions!$B$7</f>
        <v>385.82710970649492</v>
      </c>
      <c r="AY145" s="171">
        <f>('General Liability'!CH$61*$BI145)/Assumptions!$B$7</f>
        <v>385.82710970649492</v>
      </c>
      <c r="AZ145" s="171">
        <f>('General Liability'!CI$61*$BI145)/Assumptions!$B$7</f>
        <v>385.82710970649492</v>
      </c>
      <c r="BA145" s="171">
        <f>('General Liability'!CJ$61*$BI145)/Assumptions!$B$7</f>
        <v>385.82710970649492</v>
      </c>
      <c r="BB145" s="171">
        <f>('General Liability'!CK$61*$BI145)/Assumptions!$B$7</f>
        <v>385.82710970649492</v>
      </c>
      <c r="BC145" s="171">
        <f>('General Liability'!CL$61*$BI145)/Assumptions!$B$7</f>
        <v>385.82710970649492</v>
      </c>
      <c r="BD145" s="171">
        <f>('General Liability'!CM$61*$BI145)/Assumptions!$B$7</f>
        <v>385.82710970649492</v>
      </c>
      <c r="BE145" s="171">
        <f>('General Liability'!CN$61*$BI145)/Assumptions!$B$7</f>
        <v>397.40192299768984</v>
      </c>
      <c r="BF145" s="171">
        <f>('General Liability'!CO$61*$BI145)/Assumptions!$B$7</f>
        <v>397.40192299768984</v>
      </c>
      <c r="BG145" s="171">
        <f>('General Liability'!CP$61*$BI145)/Assumptions!$B$7</f>
        <v>397.40192299768984</v>
      </c>
      <c r="BI145" s="174">
        <f>SUMIF(Revenue!$P:$P,'GL - Import (CA)'!$F145,Revenue!$G:$G)</f>
        <v>3.2092708638914218E-2</v>
      </c>
    </row>
    <row r="146" spans="1:61" s="173" customFormat="1" ht="12.75" customHeight="1">
      <c r="A146" t="s">
        <v>470</v>
      </c>
      <c r="B146" s="179"/>
      <c r="C146" s="170" cm="1">
        <f t="array" ref="C146">IFERROR(INDEX('Legal Entity'!B:B,MATCH('GL - Import (CA)'!F146,'Legal Entity'!A:A,0),0),0)</f>
        <v>0</v>
      </c>
      <c r="D146" s="170" t="str" cm="1">
        <f t="array" ref="D146">IFERROR(INDEX('Legal Entity'!C:C,MATCH(F146,'Legal Entity'!A:A,0),0),0)</f>
        <v>CA</v>
      </c>
      <c r="E146" s="170" t="s">
        <v>631</v>
      </c>
      <c r="F146" s="170" t="s">
        <v>108</v>
      </c>
      <c r="G146" s="170"/>
      <c r="H146" s="171">
        <f>('General Liability'!AQ$61*$BI146)/Assumptions!$B$7</f>
        <v>61.596053970936772</v>
      </c>
      <c r="I146" s="171">
        <f>('General Liability'!AR$61*$BI146)/Assumptions!$B$7</f>
        <v>58.87322014783345</v>
      </c>
      <c r="J146" s="171">
        <f>('General Liability'!AS$61*$BI146)/Assumptions!$B$7</f>
        <v>58.87322014783345</v>
      </c>
      <c r="K146" s="171">
        <f>('General Liability'!AT$61*$BI146)/Assumptions!$B$7</f>
        <v>58.87322014783345</v>
      </c>
      <c r="L146" s="171">
        <f>('General Liability'!AU$61*$BI146)/Assumptions!$B$7</f>
        <v>58.87322014783345</v>
      </c>
      <c r="M146" s="171">
        <f>('General Liability'!AV$61*$BI146)/Assumptions!$B$7</f>
        <v>58.87322014783345</v>
      </c>
      <c r="N146" s="171">
        <f>('General Liability'!AW$61*$BI146)/Assumptions!$B$7</f>
        <v>58.87322014783345</v>
      </c>
      <c r="O146" s="171">
        <f>('General Liability'!AX$61*$BI146)/Assumptions!$B$7</f>
        <v>58.87322014783345</v>
      </c>
      <c r="P146" s="171">
        <f>('General Liability'!AY$61*$BI146)/Assumptions!$B$7</f>
        <v>58.87322014783345</v>
      </c>
      <c r="Q146" s="171">
        <f>('General Liability'!AZ$61*$BI146)/Assumptions!$B$7</f>
        <v>58.87322014783345</v>
      </c>
      <c r="R146" s="171">
        <f>('General Liability'!BA$61*$BI146)/Assumptions!$B$7</f>
        <v>58.87322014783345</v>
      </c>
      <c r="S146" s="171">
        <f>('General Liability'!BB$61*$BI146)/Assumptions!$B$7</f>
        <v>58.87322014783345</v>
      </c>
      <c r="T146" s="171">
        <f>('General Liability'!BC$61*$BI146)/Assumptions!$B$7</f>
        <v>58.87322014783345</v>
      </c>
      <c r="U146" s="171">
        <f>('General Liability'!BD$61*$BI146)/Assumptions!$B$7</f>
        <v>63.288711658920953</v>
      </c>
      <c r="V146" s="171">
        <f>('General Liability'!BE$61*$BI146)/Assumptions!$B$7</f>
        <v>63.288711658920953</v>
      </c>
      <c r="W146" s="171">
        <f>('General Liability'!BF$61*$BI146)/Assumptions!$B$7</f>
        <v>63.288711658920953</v>
      </c>
      <c r="X146" s="171">
        <f>('General Liability'!BG$61*$BI146)/Assumptions!$B$7</f>
        <v>63.288711658920953</v>
      </c>
      <c r="Y146" s="171">
        <f>('General Liability'!BH$61*$BI146)/Assumptions!$B$7</f>
        <v>63.288711658920953</v>
      </c>
      <c r="Z146" s="171">
        <f>('General Liability'!BI$61*$BI146)/Assumptions!$B$7</f>
        <v>63.288711658920953</v>
      </c>
      <c r="AA146" s="171">
        <f>('General Liability'!BJ$61*$BI146)/Assumptions!$B$7</f>
        <v>63.288711658920953</v>
      </c>
      <c r="AB146" s="171">
        <f>('General Liability'!BK$61*$BI146)/Assumptions!$B$7</f>
        <v>63.288711658920953</v>
      </c>
      <c r="AC146" s="171">
        <f>('General Liability'!BL$61*$BI146)/Assumptions!$B$7</f>
        <v>63.288711658920953</v>
      </c>
      <c r="AD146" s="171">
        <f>('General Liability'!BM$61*$BI146)/Assumptions!$B$7</f>
        <v>63.288711658920953</v>
      </c>
      <c r="AE146" s="171">
        <f>('General Liability'!BN$61*$BI146)/Assumptions!$B$7</f>
        <v>63.288711658920953</v>
      </c>
      <c r="AF146" s="171">
        <f>('General Liability'!BO$61*$BI146)/Assumptions!$B$7</f>
        <v>63.288711658920953</v>
      </c>
      <c r="AG146" s="171">
        <f>('General Liability'!BP$61*$BI146)/Assumptions!$B$7</f>
        <v>68.035365033340028</v>
      </c>
      <c r="AH146" s="171">
        <f>('General Liability'!BQ$61*$BI146)/Assumptions!$B$7</f>
        <v>68.035365033340028</v>
      </c>
      <c r="AI146" s="171">
        <f>('General Liability'!BR$61*$BI146)/Assumptions!$B$7</f>
        <v>68.035365033340028</v>
      </c>
      <c r="AJ146" s="171">
        <f>('General Liability'!BS$61*$BI146)/Assumptions!$B$7</f>
        <v>68.035365033340028</v>
      </c>
      <c r="AK146" s="171">
        <f>('General Liability'!BT$61*$BI146)/Assumptions!$B$7</f>
        <v>68.035365033340028</v>
      </c>
      <c r="AL146" s="171">
        <f>('General Liability'!BU$61*$BI146)/Assumptions!$B$7</f>
        <v>68.035365033340028</v>
      </c>
      <c r="AM146" s="171">
        <f>('General Liability'!BV$61*$BI146)/Assumptions!$B$7</f>
        <v>68.035365033340028</v>
      </c>
      <c r="AN146" s="171">
        <f>('General Liability'!BW$61*$BI146)/Assumptions!$B$7</f>
        <v>68.035365033340028</v>
      </c>
      <c r="AO146" s="171">
        <f>('General Liability'!BX$61*$BI146)/Assumptions!$B$7</f>
        <v>68.035365033340028</v>
      </c>
      <c r="AP146" s="171">
        <f>('General Liability'!BY$61*$BI146)/Assumptions!$B$7</f>
        <v>68.035365033340028</v>
      </c>
      <c r="AQ146" s="171">
        <f>('General Liability'!BZ$61*$BI146)/Assumptions!$B$7</f>
        <v>68.035365033340028</v>
      </c>
      <c r="AR146" s="171">
        <f>('General Liability'!CA$61*$BI146)/Assumptions!$B$7</f>
        <v>68.035365033340028</v>
      </c>
      <c r="AS146" s="171">
        <f>('General Liability'!CB$61*$BI146)/Assumptions!$B$7</f>
        <v>70.076425984340219</v>
      </c>
      <c r="AT146" s="171">
        <f>('General Liability'!CC$61*$BI146)/Assumptions!$B$7</f>
        <v>70.076425984340219</v>
      </c>
      <c r="AU146" s="171">
        <f>('General Liability'!CD$61*$BI146)/Assumptions!$B$7</f>
        <v>70.076425984340219</v>
      </c>
      <c r="AV146" s="171">
        <f>('General Liability'!CE$61*$BI146)/Assumptions!$B$7</f>
        <v>70.076425984340219</v>
      </c>
      <c r="AW146" s="171">
        <f>('General Liability'!CF$61*$BI146)/Assumptions!$B$7</f>
        <v>70.076425984340219</v>
      </c>
      <c r="AX146" s="171">
        <f>('General Liability'!CG$61*$BI146)/Assumptions!$B$7</f>
        <v>70.076425984340219</v>
      </c>
      <c r="AY146" s="171">
        <f>('General Liability'!CH$61*$BI146)/Assumptions!$B$7</f>
        <v>70.076425984340219</v>
      </c>
      <c r="AZ146" s="171">
        <f>('General Liability'!CI$61*$BI146)/Assumptions!$B$7</f>
        <v>70.076425984340219</v>
      </c>
      <c r="BA146" s="171">
        <f>('General Liability'!CJ$61*$BI146)/Assumptions!$B$7</f>
        <v>70.076425984340219</v>
      </c>
      <c r="BB146" s="171">
        <f>('General Liability'!CK$61*$BI146)/Assumptions!$B$7</f>
        <v>70.076425984340219</v>
      </c>
      <c r="BC146" s="171">
        <f>('General Liability'!CL$61*$BI146)/Assumptions!$B$7</f>
        <v>70.076425984340219</v>
      </c>
      <c r="BD146" s="171">
        <f>('General Liability'!CM$61*$BI146)/Assumptions!$B$7</f>
        <v>70.076425984340219</v>
      </c>
      <c r="BE146" s="171">
        <f>('General Liability'!CN$61*$BI146)/Assumptions!$B$7</f>
        <v>72.178718763870435</v>
      </c>
      <c r="BF146" s="171">
        <f>('General Liability'!CO$61*$BI146)/Assumptions!$B$7</f>
        <v>72.178718763870435</v>
      </c>
      <c r="BG146" s="171">
        <f>('General Liability'!CP$61*$BI146)/Assumptions!$B$7</f>
        <v>72.178718763870435</v>
      </c>
      <c r="BI146" s="174">
        <f>SUMIF(Revenue!$P:$P,'GL - Import (CA)'!$F146,Revenue!$G:$G)</f>
        <v>5.8288862161154928E-3</v>
      </c>
    </row>
    <row r="147" spans="1:61" s="173" customFormat="1" ht="12.75" customHeight="1">
      <c r="A147" t="s">
        <v>470</v>
      </c>
      <c r="B147" s="179"/>
      <c r="C147" s="170" cm="1">
        <f t="array" ref="C147">IFERROR(INDEX('Legal Entity'!B:B,MATCH('GL - Import (CA)'!F147,'Legal Entity'!A:A,0),0),0)</f>
        <v>0</v>
      </c>
      <c r="D147" s="170" t="str" cm="1">
        <f t="array" ref="D147">IFERROR(INDEX('Legal Entity'!C:C,MATCH(F147,'Legal Entity'!A:A,0),0),0)</f>
        <v>CA</v>
      </c>
      <c r="E147" s="170" t="s">
        <v>631</v>
      </c>
      <c r="F147" s="170" t="s">
        <v>130</v>
      </c>
      <c r="G147" s="170"/>
      <c r="H147" s="171">
        <f>('General Liability'!AQ$61*$BI147)/Assumptions!$B$7</f>
        <v>74.44897610144406</v>
      </c>
      <c r="I147" s="171">
        <f>('General Liability'!AR$61*$BI147)/Assumptions!$B$7</f>
        <v>71.157982975162483</v>
      </c>
      <c r="J147" s="171">
        <f>('General Liability'!AS$61*$BI147)/Assumptions!$B$7</f>
        <v>71.157982975162483</v>
      </c>
      <c r="K147" s="171">
        <f>('General Liability'!AT$61*$BI147)/Assumptions!$B$7</f>
        <v>71.157982975162483</v>
      </c>
      <c r="L147" s="171">
        <f>('General Liability'!AU$61*$BI147)/Assumptions!$B$7</f>
        <v>71.157982975162483</v>
      </c>
      <c r="M147" s="171">
        <f>('General Liability'!AV$61*$BI147)/Assumptions!$B$7</f>
        <v>71.157982975162483</v>
      </c>
      <c r="N147" s="171">
        <f>('General Liability'!AW$61*$BI147)/Assumptions!$B$7</f>
        <v>71.157982975162483</v>
      </c>
      <c r="O147" s="171">
        <f>('General Liability'!AX$61*$BI147)/Assumptions!$B$7</f>
        <v>71.157982975162483</v>
      </c>
      <c r="P147" s="171">
        <f>('General Liability'!AY$61*$BI147)/Assumptions!$B$7</f>
        <v>71.157982975162483</v>
      </c>
      <c r="Q147" s="171">
        <f>('General Liability'!AZ$61*$BI147)/Assumptions!$B$7</f>
        <v>71.157982975162483</v>
      </c>
      <c r="R147" s="171">
        <f>('General Liability'!BA$61*$BI147)/Assumptions!$B$7</f>
        <v>71.157982975162483</v>
      </c>
      <c r="S147" s="171">
        <f>('General Liability'!BB$61*$BI147)/Assumptions!$B$7</f>
        <v>71.157982975162483</v>
      </c>
      <c r="T147" s="171">
        <f>('General Liability'!BC$61*$BI147)/Assumptions!$B$7</f>
        <v>71.157982975162483</v>
      </c>
      <c r="U147" s="171">
        <f>('General Liability'!BD$61*$BI147)/Assumptions!$B$7</f>
        <v>76.494831698299663</v>
      </c>
      <c r="V147" s="171">
        <f>('General Liability'!BE$61*$BI147)/Assumptions!$B$7</f>
        <v>76.494831698299663</v>
      </c>
      <c r="W147" s="171">
        <f>('General Liability'!BF$61*$BI147)/Assumptions!$B$7</f>
        <v>76.494831698299663</v>
      </c>
      <c r="X147" s="171">
        <f>('General Liability'!BG$61*$BI147)/Assumptions!$B$7</f>
        <v>76.494831698299663</v>
      </c>
      <c r="Y147" s="171">
        <f>('General Liability'!BH$61*$BI147)/Assumptions!$B$7</f>
        <v>76.494831698299663</v>
      </c>
      <c r="Z147" s="171">
        <f>('General Liability'!BI$61*$BI147)/Assumptions!$B$7</f>
        <v>76.494831698299663</v>
      </c>
      <c r="AA147" s="171">
        <f>('General Liability'!BJ$61*$BI147)/Assumptions!$B$7</f>
        <v>76.494831698299663</v>
      </c>
      <c r="AB147" s="171">
        <f>('General Liability'!BK$61*$BI147)/Assumptions!$B$7</f>
        <v>76.494831698299663</v>
      </c>
      <c r="AC147" s="171">
        <f>('General Liability'!BL$61*$BI147)/Assumptions!$B$7</f>
        <v>76.494831698299663</v>
      </c>
      <c r="AD147" s="171">
        <f>('General Liability'!BM$61*$BI147)/Assumptions!$B$7</f>
        <v>76.494831698299663</v>
      </c>
      <c r="AE147" s="171">
        <f>('General Liability'!BN$61*$BI147)/Assumptions!$B$7</f>
        <v>76.494831698299663</v>
      </c>
      <c r="AF147" s="171">
        <f>('General Liability'!BO$61*$BI147)/Assumptions!$B$7</f>
        <v>76.494831698299663</v>
      </c>
      <c r="AG147" s="171">
        <f>('General Liability'!BP$61*$BI147)/Assumptions!$B$7</f>
        <v>82.231944075672132</v>
      </c>
      <c r="AH147" s="171">
        <f>('General Liability'!BQ$61*$BI147)/Assumptions!$B$7</f>
        <v>82.231944075672132</v>
      </c>
      <c r="AI147" s="171">
        <f>('General Liability'!BR$61*$BI147)/Assumptions!$B$7</f>
        <v>82.231944075672132</v>
      </c>
      <c r="AJ147" s="171">
        <f>('General Liability'!BS$61*$BI147)/Assumptions!$B$7</f>
        <v>82.231944075672132</v>
      </c>
      <c r="AK147" s="171">
        <f>('General Liability'!BT$61*$BI147)/Assumptions!$B$7</f>
        <v>82.231944075672132</v>
      </c>
      <c r="AL147" s="171">
        <f>('General Liability'!BU$61*$BI147)/Assumptions!$B$7</f>
        <v>82.231944075672132</v>
      </c>
      <c r="AM147" s="171">
        <f>('General Liability'!BV$61*$BI147)/Assumptions!$B$7</f>
        <v>82.231944075672132</v>
      </c>
      <c r="AN147" s="171">
        <f>('General Liability'!BW$61*$BI147)/Assumptions!$B$7</f>
        <v>82.231944075672132</v>
      </c>
      <c r="AO147" s="171">
        <f>('General Liability'!BX$61*$BI147)/Assumptions!$B$7</f>
        <v>82.231944075672132</v>
      </c>
      <c r="AP147" s="171">
        <f>('General Liability'!BY$61*$BI147)/Assumptions!$B$7</f>
        <v>82.231944075672132</v>
      </c>
      <c r="AQ147" s="171">
        <f>('General Liability'!BZ$61*$BI147)/Assumptions!$B$7</f>
        <v>82.231944075672132</v>
      </c>
      <c r="AR147" s="171">
        <f>('General Liability'!CA$61*$BI147)/Assumptions!$B$7</f>
        <v>82.231944075672132</v>
      </c>
      <c r="AS147" s="171">
        <f>('General Liability'!CB$61*$BI147)/Assumptions!$B$7</f>
        <v>84.698902397942291</v>
      </c>
      <c r="AT147" s="171">
        <f>('General Liability'!CC$61*$BI147)/Assumptions!$B$7</f>
        <v>84.698902397942291</v>
      </c>
      <c r="AU147" s="171">
        <f>('General Liability'!CD$61*$BI147)/Assumptions!$B$7</f>
        <v>84.698902397942291</v>
      </c>
      <c r="AV147" s="171">
        <f>('General Liability'!CE$61*$BI147)/Assumptions!$B$7</f>
        <v>84.698902397942291</v>
      </c>
      <c r="AW147" s="171">
        <f>('General Liability'!CF$61*$BI147)/Assumptions!$B$7</f>
        <v>84.698902397942291</v>
      </c>
      <c r="AX147" s="171">
        <f>('General Liability'!CG$61*$BI147)/Assumptions!$B$7</f>
        <v>84.698902397942291</v>
      </c>
      <c r="AY147" s="171">
        <f>('General Liability'!CH$61*$BI147)/Assumptions!$B$7</f>
        <v>84.698902397942291</v>
      </c>
      <c r="AZ147" s="171">
        <f>('General Liability'!CI$61*$BI147)/Assumptions!$B$7</f>
        <v>84.698902397942291</v>
      </c>
      <c r="BA147" s="171">
        <f>('General Liability'!CJ$61*$BI147)/Assumptions!$B$7</f>
        <v>84.698902397942291</v>
      </c>
      <c r="BB147" s="171">
        <f>('General Liability'!CK$61*$BI147)/Assumptions!$B$7</f>
        <v>84.698902397942291</v>
      </c>
      <c r="BC147" s="171">
        <f>('General Liability'!CL$61*$BI147)/Assumptions!$B$7</f>
        <v>84.698902397942291</v>
      </c>
      <c r="BD147" s="171">
        <f>('General Liability'!CM$61*$BI147)/Assumptions!$B$7</f>
        <v>84.698902397942291</v>
      </c>
      <c r="BE147" s="171">
        <f>('General Liability'!CN$61*$BI147)/Assumptions!$B$7</f>
        <v>87.23986946988056</v>
      </c>
      <c r="BF147" s="171">
        <f>('General Liability'!CO$61*$BI147)/Assumptions!$B$7</f>
        <v>87.23986946988056</v>
      </c>
      <c r="BG147" s="171">
        <f>('General Liability'!CP$61*$BI147)/Assumptions!$B$7</f>
        <v>87.23986946988056</v>
      </c>
      <c r="BI147" s="174">
        <f>SUMIF(Revenue!$P:$P,'GL - Import (CA)'!$F147,Revenue!$G:$G)</f>
        <v>7.0451690104430132E-3</v>
      </c>
    </row>
    <row r="148" spans="1:61" s="173" customFormat="1" ht="12.75" customHeight="1">
      <c r="A148" t="s">
        <v>470</v>
      </c>
      <c r="B148" s="179"/>
      <c r="C148" s="170" cm="1">
        <f t="array" ref="C148">IFERROR(INDEX('Legal Entity'!B:B,MATCH('GL - Import (CA)'!F148,'Legal Entity'!A:A,0),0),0)</f>
        <v>0</v>
      </c>
      <c r="D148" s="170" t="str" cm="1">
        <f t="array" ref="D148">IFERROR(INDEX('Legal Entity'!C:C,MATCH(F148,'Legal Entity'!A:A,0),0),0)</f>
        <v>CA</v>
      </c>
      <c r="E148" s="170" t="s">
        <v>631</v>
      </c>
      <c r="F148" s="170" t="s">
        <v>113</v>
      </c>
      <c r="G148" s="170"/>
      <c r="H148" s="171">
        <f>('General Liability'!AQ$61*$BI148)/Assumptions!$B$7</f>
        <v>135.31461711695897</v>
      </c>
      <c r="I148" s="171">
        <f>('General Liability'!AR$61*$BI148)/Assumptions!$B$7</f>
        <v>129.33307783815755</v>
      </c>
      <c r="J148" s="171">
        <f>('General Liability'!AS$61*$BI148)/Assumptions!$B$7</f>
        <v>129.33307783815755</v>
      </c>
      <c r="K148" s="171">
        <f>('General Liability'!AT$61*$BI148)/Assumptions!$B$7</f>
        <v>129.33307783815755</v>
      </c>
      <c r="L148" s="171">
        <f>('General Liability'!AU$61*$BI148)/Assumptions!$B$7</f>
        <v>129.33307783815755</v>
      </c>
      <c r="M148" s="171">
        <f>('General Liability'!AV$61*$BI148)/Assumptions!$B$7</f>
        <v>129.33307783815755</v>
      </c>
      <c r="N148" s="171">
        <f>('General Liability'!AW$61*$BI148)/Assumptions!$B$7</f>
        <v>129.33307783815755</v>
      </c>
      <c r="O148" s="171">
        <f>('General Liability'!AX$61*$BI148)/Assumptions!$B$7</f>
        <v>129.33307783815755</v>
      </c>
      <c r="P148" s="171">
        <f>('General Liability'!AY$61*$BI148)/Assumptions!$B$7</f>
        <v>129.33307783815755</v>
      </c>
      <c r="Q148" s="171">
        <f>('General Liability'!AZ$61*$BI148)/Assumptions!$B$7</f>
        <v>129.33307783815755</v>
      </c>
      <c r="R148" s="171">
        <f>('General Liability'!BA$61*$BI148)/Assumptions!$B$7</f>
        <v>129.33307783815755</v>
      </c>
      <c r="S148" s="171">
        <f>('General Liability'!BB$61*$BI148)/Assumptions!$B$7</f>
        <v>129.33307783815755</v>
      </c>
      <c r="T148" s="171">
        <f>('General Liability'!BC$61*$BI148)/Assumptions!$B$7</f>
        <v>129.33307783815755</v>
      </c>
      <c r="U148" s="171">
        <f>('General Liability'!BD$61*$BI148)/Assumptions!$B$7</f>
        <v>139.03305867601935</v>
      </c>
      <c r="V148" s="171">
        <f>('General Liability'!BE$61*$BI148)/Assumptions!$B$7</f>
        <v>139.03305867601935</v>
      </c>
      <c r="W148" s="171">
        <f>('General Liability'!BF$61*$BI148)/Assumptions!$B$7</f>
        <v>139.03305867601935</v>
      </c>
      <c r="X148" s="171">
        <f>('General Liability'!BG$61*$BI148)/Assumptions!$B$7</f>
        <v>139.03305867601935</v>
      </c>
      <c r="Y148" s="171">
        <f>('General Liability'!BH$61*$BI148)/Assumptions!$B$7</f>
        <v>139.03305867601935</v>
      </c>
      <c r="Z148" s="171">
        <f>('General Liability'!BI$61*$BI148)/Assumptions!$B$7</f>
        <v>139.03305867601935</v>
      </c>
      <c r="AA148" s="171">
        <f>('General Liability'!BJ$61*$BI148)/Assumptions!$B$7</f>
        <v>139.03305867601935</v>
      </c>
      <c r="AB148" s="171">
        <f>('General Liability'!BK$61*$BI148)/Assumptions!$B$7</f>
        <v>139.03305867601935</v>
      </c>
      <c r="AC148" s="171">
        <f>('General Liability'!BL$61*$BI148)/Assumptions!$B$7</f>
        <v>139.03305867601935</v>
      </c>
      <c r="AD148" s="171">
        <f>('General Liability'!BM$61*$BI148)/Assumptions!$B$7</f>
        <v>139.03305867601935</v>
      </c>
      <c r="AE148" s="171">
        <f>('General Liability'!BN$61*$BI148)/Assumptions!$B$7</f>
        <v>139.03305867601935</v>
      </c>
      <c r="AF148" s="171">
        <f>('General Liability'!BO$61*$BI148)/Assumptions!$B$7</f>
        <v>139.03305867601935</v>
      </c>
      <c r="AG148" s="171">
        <f>('General Liability'!BP$61*$BI148)/Assumptions!$B$7</f>
        <v>149.46053807672081</v>
      </c>
      <c r="AH148" s="171">
        <f>('General Liability'!BQ$61*$BI148)/Assumptions!$B$7</f>
        <v>149.46053807672081</v>
      </c>
      <c r="AI148" s="171">
        <f>('General Liability'!BR$61*$BI148)/Assumptions!$B$7</f>
        <v>149.46053807672081</v>
      </c>
      <c r="AJ148" s="171">
        <f>('General Liability'!BS$61*$BI148)/Assumptions!$B$7</f>
        <v>149.46053807672081</v>
      </c>
      <c r="AK148" s="171">
        <f>('General Liability'!BT$61*$BI148)/Assumptions!$B$7</f>
        <v>149.46053807672081</v>
      </c>
      <c r="AL148" s="171">
        <f>('General Liability'!BU$61*$BI148)/Assumptions!$B$7</f>
        <v>149.46053807672081</v>
      </c>
      <c r="AM148" s="171">
        <f>('General Liability'!BV$61*$BI148)/Assumptions!$B$7</f>
        <v>149.46053807672081</v>
      </c>
      <c r="AN148" s="171">
        <f>('General Liability'!BW$61*$BI148)/Assumptions!$B$7</f>
        <v>149.46053807672081</v>
      </c>
      <c r="AO148" s="171">
        <f>('General Liability'!BX$61*$BI148)/Assumptions!$B$7</f>
        <v>149.46053807672081</v>
      </c>
      <c r="AP148" s="171">
        <f>('General Liability'!BY$61*$BI148)/Assumptions!$B$7</f>
        <v>149.46053807672081</v>
      </c>
      <c r="AQ148" s="171">
        <f>('General Liability'!BZ$61*$BI148)/Assumptions!$B$7</f>
        <v>149.46053807672081</v>
      </c>
      <c r="AR148" s="171">
        <f>('General Liability'!CA$61*$BI148)/Assumptions!$B$7</f>
        <v>149.46053807672081</v>
      </c>
      <c r="AS148" s="171">
        <f>('General Liability'!CB$61*$BI148)/Assumptions!$B$7</f>
        <v>153.94435421902242</v>
      </c>
      <c r="AT148" s="171">
        <f>('General Liability'!CC$61*$BI148)/Assumptions!$B$7</f>
        <v>153.94435421902242</v>
      </c>
      <c r="AU148" s="171">
        <f>('General Liability'!CD$61*$BI148)/Assumptions!$B$7</f>
        <v>153.94435421902242</v>
      </c>
      <c r="AV148" s="171">
        <f>('General Liability'!CE$61*$BI148)/Assumptions!$B$7</f>
        <v>153.94435421902242</v>
      </c>
      <c r="AW148" s="171">
        <f>('General Liability'!CF$61*$BI148)/Assumptions!$B$7</f>
        <v>153.94435421902242</v>
      </c>
      <c r="AX148" s="171">
        <f>('General Liability'!CG$61*$BI148)/Assumptions!$B$7</f>
        <v>153.94435421902242</v>
      </c>
      <c r="AY148" s="171">
        <f>('General Liability'!CH$61*$BI148)/Assumptions!$B$7</f>
        <v>153.94435421902242</v>
      </c>
      <c r="AZ148" s="171">
        <f>('General Liability'!CI$61*$BI148)/Assumptions!$B$7</f>
        <v>153.94435421902242</v>
      </c>
      <c r="BA148" s="171">
        <f>('General Liability'!CJ$61*$BI148)/Assumptions!$B$7</f>
        <v>153.94435421902242</v>
      </c>
      <c r="BB148" s="171">
        <f>('General Liability'!CK$61*$BI148)/Assumptions!$B$7</f>
        <v>153.94435421902242</v>
      </c>
      <c r="BC148" s="171">
        <f>('General Liability'!CL$61*$BI148)/Assumptions!$B$7</f>
        <v>153.94435421902242</v>
      </c>
      <c r="BD148" s="171">
        <f>('General Liability'!CM$61*$BI148)/Assumptions!$B$7</f>
        <v>153.94435421902242</v>
      </c>
      <c r="BE148" s="171">
        <f>('General Liability'!CN$61*$BI148)/Assumptions!$B$7</f>
        <v>158.56268484559311</v>
      </c>
      <c r="BF148" s="171">
        <f>('General Liability'!CO$61*$BI148)/Assumptions!$B$7</f>
        <v>158.56268484559311</v>
      </c>
      <c r="BG148" s="171">
        <f>('General Liability'!CP$61*$BI148)/Assumptions!$B$7</f>
        <v>158.56268484559311</v>
      </c>
      <c r="BI148" s="174">
        <f>SUMIF(Revenue!$P:$P,'GL - Import (CA)'!$F148,Revenue!$G:$G)</f>
        <v>1.280493563636626E-2</v>
      </c>
    </row>
    <row r="149" spans="1:61" s="173" customFormat="1" ht="12.75" customHeight="1">
      <c r="A149" t="s">
        <v>470</v>
      </c>
      <c r="B149" s="179"/>
      <c r="C149" s="170" t="str" cm="1">
        <f t="array" ref="C149">IFERROR(INDEX('Legal Entity'!B:B,MATCH('GL - Import (CA)'!F149,'Legal Entity'!A:A,0),0),0)</f>
        <v>1315 - Corix Multi-Utility Services Inc.</v>
      </c>
      <c r="D149" s="170" t="str" cm="1">
        <f t="array" ref="D149">IFERROR(INDEX('Legal Entity'!C:C,MATCH(F149,'Legal Entity'!A:A,0),0),0)</f>
        <v>CA</v>
      </c>
      <c r="E149" s="170" t="s">
        <v>631</v>
      </c>
      <c r="F149" s="170" t="s">
        <v>144</v>
      </c>
      <c r="G149" s="170"/>
      <c r="H149" s="171">
        <f>('General Liability'!AQ$61*$BI149)/Assumptions!$B$7</f>
        <v>43.446681631846744</v>
      </c>
      <c r="I149" s="171">
        <f>('General Liability'!AR$61*$BI149)/Assumptions!$B$7</f>
        <v>41.526134995781206</v>
      </c>
      <c r="J149" s="171">
        <f>('General Liability'!AS$61*$BI149)/Assumptions!$B$7</f>
        <v>41.526134995781206</v>
      </c>
      <c r="K149" s="171">
        <f>('General Liability'!AT$61*$BI149)/Assumptions!$B$7</f>
        <v>41.526134995781206</v>
      </c>
      <c r="L149" s="171">
        <f>('General Liability'!AU$61*$BI149)/Assumptions!$B$7</f>
        <v>41.526134995781206</v>
      </c>
      <c r="M149" s="171">
        <f>('General Liability'!AV$61*$BI149)/Assumptions!$B$7</f>
        <v>41.526134995781206</v>
      </c>
      <c r="N149" s="171">
        <f>('General Liability'!AW$61*$BI149)/Assumptions!$B$7</f>
        <v>41.526134995781206</v>
      </c>
      <c r="O149" s="171">
        <f>('General Liability'!AX$61*$BI149)/Assumptions!$B$7</f>
        <v>41.526134995781206</v>
      </c>
      <c r="P149" s="171">
        <f>('General Liability'!AY$61*$BI149)/Assumptions!$B$7</f>
        <v>41.526134995781206</v>
      </c>
      <c r="Q149" s="171">
        <f>('General Liability'!AZ$61*$BI149)/Assumptions!$B$7</f>
        <v>41.526134995781206</v>
      </c>
      <c r="R149" s="171">
        <f>('General Liability'!BA$61*$BI149)/Assumptions!$B$7</f>
        <v>41.526134995781206</v>
      </c>
      <c r="S149" s="171">
        <f>('General Liability'!BB$61*$BI149)/Assumptions!$B$7</f>
        <v>41.526134995781206</v>
      </c>
      <c r="T149" s="171">
        <f>('General Liability'!BC$61*$BI149)/Assumptions!$B$7</f>
        <v>41.526134995781206</v>
      </c>
      <c r="U149" s="171">
        <f>('General Liability'!BD$61*$BI149)/Assumptions!$B$7</f>
        <v>44.640595120464795</v>
      </c>
      <c r="V149" s="171">
        <f>('General Liability'!BE$61*$BI149)/Assumptions!$B$7</f>
        <v>44.640595120464795</v>
      </c>
      <c r="W149" s="171">
        <f>('General Liability'!BF$61*$BI149)/Assumptions!$B$7</f>
        <v>44.640595120464795</v>
      </c>
      <c r="X149" s="171">
        <f>('General Liability'!BG$61*$BI149)/Assumptions!$B$7</f>
        <v>44.640595120464795</v>
      </c>
      <c r="Y149" s="171">
        <f>('General Liability'!BH$61*$BI149)/Assumptions!$B$7</f>
        <v>44.640595120464795</v>
      </c>
      <c r="Z149" s="171">
        <f>('General Liability'!BI$61*$BI149)/Assumptions!$B$7</f>
        <v>44.640595120464795</v>
      </c>
      <c r="AA149" s="171">
        <f>('General Liability'!BJ$61*$BI149)/Assumptions!$B$7</f>
        <v>44.640595120464795</v>
      </c>
      <c r="AB149" s="171">
        <f>('General Liability'!BK$61*$BI149)/Assumptions!$B$7</f>
        <v>44.640595120464795</v>
      </c>
      <c r="AC149" s="171">
        <f>('General Liability'!BL$61*$BI149)/Assumptions!$B$7</f>
        <v>44.640595120464795</v>
      </c>
      <c r="AD149" s="171">
        <f>('General Liability'!BM$61*$BI149)/Assumptions!$B$7</f>
        <v>44.640595120464795</v>
      </c>
      <c r="AE149" s="171">
        <f>('General Liability'!BN$61*$BI149)/Assumptions!$B$7</f>
        <v>44.640595120464795</v>
      </c>
      <c r="AF149" s="171">
        <f>('General Liability'!BO$61*$BI149)/Assumptions!$B$7</f>
        <v>44.640595120464795</v>
      </c>
      <c r="AG149" s="171">
        <f>('General Liability'!BP$61*$BI149)/Assumptions!$B$7</f>
        <v>47.988639754499651</v>
      </c>
      <c r="AH149" s="171">
        <f>('General Liability'!BQ$61*$BI149)/Assumptions!$B$7</f>
        <v>47.988639754499651</v>
      </c>
      <c r="AI149" s="171">
        <f>('General Liability'!BR$61*$BI149)/Assumptions!$B$7</f>
        <v>47.988639754499651</v>
      </c>
      <c r="AJ149" s="171">
        <f>('General Liability'!BS$61*$BI149)/Assumptions!$B$7</f>
        <v>47.988639754499651</v>
      </c>
      <c r="AK149" s="171">
        <f>('General Liability'!BT$61*$BI149)/Assumptions!$B$7</f>
        <v>47.988639754499651</v>
      </c>
      <c r="AL149" s="171">
        <f>('General Liability'!BU$61*$BI149)/Assumptions!$B$7</f>
        <v>47.988639754499651</v>
      </c>
      <c r="AM149" s="171">
        <f>('General Liability'!BV$61*$BI149)/Assumptions!$B$7</f>
        <v>47.988639754499651</v>
      </c>
      <c r="AN149" s="171">
        <f>('General Liability'!BW$61*$BI149)/Assumptions!$B$7</f>
        <v>47.988639754499651</v>
      </c>
      <c r="AO149" s="171">
        <f>('General Liability'!BX$61*$BI149)/Assumptions!$B$7</f>
        <v>47.988639754499651</v>
      </c>
      <c r="AP149" s="171">
        <f>('General Liability'!BY$61*$BI149)/Assumptions!$B$7</f>
        <v>47.988639754499651</v>
      </c>
      <c r="AQ149" s="171">
        <f>('General Liability'!BZ$61*$BI149)/Assumptions!$B$7</f>
        <v>47.988639754499651</v>
      </c>
      <c r="AR149" s="171">
        <f>('General Liability'!CA$61*$BI149)/Assumptions!$B$7</f>
        <v>47.988639754499651</v>
      </c>
      <c r="AS149" s="171">
        <f>('General Liability'!CB$61*$BI149)/Assumptions!$B$7</f>
        <v>49.428298947134635</v>
      </c>
      <c r="AT149" s="171">
        <f>('General Liability'!CC$61*$BI149)/Assumptions!$B$7</f>
        <v>49.428298947134635</v>
      </c>
      <c r="AU149" s="171">
        <f>('General Liability'!CD$61*$BI149)/Assumptions!$B$7</f>
        <v>49.428298947134635</v>
      </c>
      <c r="AV149" s="171">
        <f>('General Liability'!CE$61*$BI149)/Assumptions!$B$7</f>
        <v>49.428298947134635</v>
      </c>
      <c r="AW149" s="171">
        <f>('General Liability'!CF$61*$BI149)/Assumptions!$B$7</f>
        <v>49.428298947134635</v>
      </c>
      <c r="AX149" s="171">
        <f>('General Liability'!CG$61*$BI149)/Assumptions!$B$7</f>
        <v>49.428298947134635</v>
      </c>
      <c r="AY149" s="171">
        <f>('General Liability'!CH$61*$BI149)/Assumptions!$B$7</f>
        <v>49.428298947134635</v>
      </c>
      <c r="AZ149" s="171">
        <f>('General Liability'!CI$61*$BI149)/Assumptions!$B$7</f>
        <v>49.428298947134635</v>
      </c>
      <c r="BA149" s="171">
        <f>('General Liability'!CJ$61*$BI149)/Assumptions!$B$7</f>
        <v>49.428298947134635</v>
      </c>
      <c r="BB149" s="171">
        <f>('General Liability'!CK$61*$BI149)/Assumptions!$B$7</f>
        <v>49.428298947134635</v>
      </c>
      <c r="BC149" s="171">
        <f>('General Liability'!CL$61*$BI149)/Assumptions!$B$7</f>
        <v>49.428298947134635</v>
      </c>
      <c r="BD149" s="171">
        <f>('General Liability'!CM$61*$BI149)/Assumptions!$B$7</f>
        <v>49.428298947134635</v>
      </c>
      <c r="BE149" s="171">
        <f>('General Liability'!CN$61*$BI149)/Assumptions!$B$7</f>
        <v>50.911147915548682</v>
      </c>
      <c r="BF149" s="171">
        <f>('General Liability'!CO$61*$BI149)/Assumptions!$B$7</f>
        <v>50.911147915548682</v>
      </c>
      <c r="BG149" s="171">
        <f>('General Liability'!CP$61*$BI149)/Assumptions!$B$7</f>
        <v>50.911147915548682</v>
      </c>
      <c r="BI149" s="174">
        <f>SUMIF(Revenue!$P:$P,'GL - Import (CA)'!$F149,Revenue!$G:$G)</f>
        <v>4.1113958991483464E-3</v>
      </c>
    </row>
    <row r="150" spans="1:61" s="173" customFormat="1" ht="12.75" customHeight="1">
      <c r="A150" t="s">
        <v>470</v>
      </c>
      <c r="B150" s="179"/>
      <c r="C150" s="170" t="str" cm="1">
        <f t="array" ref="C150">IFERROR(INDEX('Legal Entity'!B:B,MATCH('GL - Import (CA)'!F150,'Legal Entity'!A:A,0),0),0)</f>
        <v>1315 - Corix Multi-Utility Services Inc.</v>
      </c>
      <c r="D150" s="170" t="str" cm="1">
        <f t="array" ref="D150">IFERROR(INDEX('Legal Entity'!C:C,MATCH(F150,'Legal Entity'!A:A,0),0),0)</f>
        <v>CA</v>
      </c>
      <c r="E150" s="170" t="s">
        <v>631</v>
      </c>
      <c r="F150" s="170" t="s">
        <v>145</v>
      </c>
      <c r="G150" s="170"/>
      <c r="H150" s="171">
        <f>('General Liability'!AQ$61*$BI150)/Assumptions!$B$7</f>
        <v>61.638827286975292</v>
      </c>
      <c r="I150" s="171">
        <f>('General Liability'!AR$61*$BI150)/Assumptions!$B$7</f>
        <v>58.914102683146133</v>
      </c>
      <c r="J150" s="171">
        <f>('General Liability'!AS$61*$BI150)/Assumptions!$B$7</f>
        <v>58.914102683146133</v>
      </c>
      <c r="K150" s="171">
        <f>('General Liability'!AT$61*$BI150)/Assumptions!$B$7</f>
        <v>58.914102683146133</v>
      </c>
      <c r="L150" s="171">
        <f>('General Liability'!AU$61*$BI150)/Assumptions!$B$7</f>
        <v>58.914102683146133</v>
      </c>
      <c r="M150" s="171">
        <f>('General Liability'!AV$61*$BI150)/Assumptions!$B$7</f>
        <v>58.914102683146133</v>
      </c>
      <c r="N150" s="171">
        <f>('General Liability'!AW$61*$BI150)/Assumptions!$B$7</f>
        <v>58.914102683146133</v>
      </c>
      <c r="O150" s="171">
        <f>('General Liability'!AX$61*$BI150)/Assumptions!$B$7</f>
        <v>58.914102683146133</v>
      </c>
      <c r="P150" s="171">
        <f>('General Liability'!AY$61*$BI150)/Assumptions!$B$7</f>
        <v>58.914102683146133</v>
      </c>
      <c r="Q150" s="171">
        <f>('General Liability'!AZ$61*$BI150)/Assumptions!$B$7</f>
        <v>58.914102683146133</v>
      </c>
      <c r="R150" s="171">
        <f>('General Liability'!BA$61*$BI150)/Assumptions!$B$7</f>
        <v>58.914102683146133</v>
      </c>
      <c r="S150" s="171">
        <f>('General Liability'!BB$61*$BI150)/Assumptions!$B$7</f>
        <v>58.914102683146133</v>
      </c>
      <c r="T150" s="171">
        <f>('General Liability'!BC$61*$BI150)/Assumptions!$B$7</f>
        <v>58.914102683146133</v>
      </c>
      <c r="U150" s="171">
        <f>('General Liability'!BD$61*$BI150)/Assumptions!$B$7</f>
        <v>63.332660384382088</v>
      </c>
      <c r="V150" s="171">
        <f>('General Liability'!BE$61*$BI150)/Assumptions!$B$7</f>
        <v>63.332660384382088</v>
      </c>
      <c r="W150" s="171">
        <f>('General Liability'!BF$61*$BI150)/Assumptions!$B$7</f>
        <v>63.332660384382088</v>
      </c>
      <c r="X150" s="171">
        <f>('General Liability'!BG$61*$BI150)/Assumptions!$B$7</f>
        <v>63.332660384382088</v>
      </c>
      <c r="Y150" s="171">
        <f>('General Liability'!BH$61*$BI150)/Assumptions!$B$7</f>
        <v>63.332660384382088</v>
      </c>
      <c r="Z150" s="171">
        <f>('General Liability'!BI$61*$BI150)/Assumptions!$B$7</f>
        <v>63.332660384382088</v>
      </c>
      <c r="AA150" s="171">
        <f>('General Liability'!BJ$61*$BI150)/Assumptions!$B$7</f>
        <v>63.332660384382088</v>
      </c>
      <c r="AB150" s="171">
        <f>('General Liability'!BK$61*$BI150)/Assumptions!$B$7</f>
        <v>63.332660384382088</v>
      </c>
      <c r="AC150" s="171">
        <f>('General Liability'!BL$61*$BI150)/Assumptions!$B$7</f>
        <v>63.332660384382088</v>
      </c>
      <c r="AD150" s="171">
        <f>('General Liability'!BM$61*$BI150)/Assumptions!$B$7</f>
        <v>63.332660384382088</v>
      </c>
      <c r="AE150" s="171">
        <f>('General Liability'!BN$61*$BI150)/Assumptions!$B$7</f>
        <v>63.332660384382088</v>
      </c>
      <c r="AF150" s="171">
        <f>('General Liability'!BO$61*$BI150)/Assumptions!$B$7</f>
        <v>63.332660384382088</v>
      </c>
      <c r="AG150" s="171">
        <f>('General Liability'!BP$61*$BI150)/Assumptions!$B$7</f>
        <v>68.082609913210746</v>
      </c>
      <c r="AH150" s="171">
        <f>('General Liability'!BQ$61*$BI150)/Assumptions!$B$7</f>
        <v>68.082609913210746</v>
      </c>
      <c r="AI150" s="171">
        <f>('General Liability'!BR$61*$BI150)/Assumptions!$B$7</f>
        <v>68.082609913210746</v>
      </c>
      <c r="AJ150" s="171">
        <f>('General Liability'!BS$61*$BI150)/Assumptions!$B$7</f>
        <v>68.082609913210746</v>
      </c>
      <c r="AK150" s="171">
        <f>('General Liability'!BT$61*$BI150)/Assumptions!$B$7</f>
        <v>68.082609913210746</v>
      </c>
      <c r="AL150" s="171">
        <f>('General Liability'!BU$61*$BI150)/Assumptions!$B$7</f>
        <v>68.082609913210746</v>
      </c>
      <c r="AM150" s="171">
        <f>('General Liability'!BV$61*$BI150)/Assumptions!$B$7</f>
        <v>68.082609913210746</v>
      </c>
      <c r="AN150" s="171">
        <f>('General Liability'!BW$61*$BI150)/Assumptions!$B$7</f>
        <v>68.082609913210746</v>
      </c>
      <c r="AO150" s="171">
        <f>('General Liability'!BX$61*$BI150)/Assumptions!$B$7</f>
        <v>68.082609913210746</v>
      </c>
      <c r="AP150" s="171">
        <f>('General Liability'!BY$61*$BI150)/Assumptions!$B$7</f>
        <v>68.082609913210746</v>
      </c>
      <c r="AQ150" s="171">
        <f>('General Liability'!BZ$61*$BI150)/Assumptions!$B$7</f>
        <v>68.082609913210746</v>
      </c>
      <c r="AR150" s="171">
        <f>('General Liability'!CA$61*$BI150)/Assumptions!$B$7</f>
        <v>68.082609913210746</v>
      </c>
      <c r="AS150" s="171">
        <f>('General Liability'!CB$61*$BI150)/Assumptions!$B$7</f>
        <v>70.125088210607061</v>
      </c>
      <c r="AT150" s="171">
        <f>('General Liability'!CC$61*$BI150)/Assumptions!$B$7</f>
        <v>70.125088210607061</v>
      </c>
      <c r="AU150" s="171">
        <f>('General Liability'!CD$61*$BI150)/Assumptions!$B$7</f>
        <v>70.125088210607061</v>
      </c>
      <c r="AV150" s="171">
        <f>('General Liability'!CE$61*$BI150)/Assumptions!$B$7</f>
        <v>70.125088210607061</v>
      </c>
      <c r="AW150" s="171">
        <f>('General Liability'!CF$61*$BI150)/Assumptions!$B$7</f>
        <v>70.125088210607061</v>
      </c>
      <c r="AX150" s="171">
        <f>('General Liability'!CG$61*$BI150)/Assumptions!$B$7</f>
        <v>70.125088210607061</v>
      </c>
      <c r="AY150" s="171">
        <f>('General Liability'!CH$61*$BI150)/Assumptions!$B$7</f>
        <v>70.125088210607061</v>
      </c>
      <c r="AZ150" s="171">
        <f>('General Liability'!CI$61*$BI150)/Assumptions!$B$7</f>
        <v>70.125088210607061</v>
      </c>
      <c r="BA150" s="171">
        <f>('General Liability'!CJ$61*$BI150)/Assumptions!$B$7</f>
        <v>70.125088210607061</v>
      </c>
      <c r="BB150" s="171">
        <f>('General Liability'!CK$61*$BI150)/Assumptions!$B$7</f>
        <v>70.125088210607061</v>
      </c>
      <c r="BC150" s="171">
        <f>('General Liability'!CL$61*$BI150)/Assumptions!$B$7</f>
        <v>70.125088210607061</v>
      </c>
      <c r="BD150" s="171">
        <f>('General Liability'!CM$61*$BI150)/Assumptions!$B$7</f>
        <v>70.125088210607061</v>
      </c>
      <c r="BE150" s="171">
        <f>('General Liability'!CN$61*$BI150)/Assumptions!$B$7</f>
        <v>72.228840856925288</v>
      </c>
      <c r="BF150" s="171">
        <f>('General Liability'!CO$61*$BI150)/Assumptions!$B$7</f>
        <v>72.228840856925288</v>
      </c>
      <c r="BG150" s="171">
        <f>('General Liability'!CP$61*$BI150)/Assumptions!$B$7</f>
        <v>72.228840856925288</v>
      </c>
      <c r="BI150" s="174">
        <f>SUMIF(Revenue!$P:$P,'GL - Import (CA)'!$F150,Revenue!$G:$G)</f>
        <v>5.8329338908641405E-3</v>
      </c>
    </row>
    <row r="151" spans="1:61" s="173" customFormat="1" ht="12.75" customHeight="1">
      <c r="A151" t="s">
        <v>470</v>
      </c>
      <c r="B151" s="179"/>
      <c r="C151" s="170" t="str" cm="1">
        <f t="array" ref="C151">IFERROR(INDEX('Legal Entity'!B:B,MATCH('GL - Import (CA)'!F151,'Legal Entity'!A:A,0),0),0)</f>
        <v>1315 - Corix Multi-Utility Services Inc.</v>
      </c>
      <c r="D151" s="170" t="str" cm="1">
        <f t="array" ref="D151">IFERROR(INDEX('Legal Entity'!C:C,MATCH(F151,'Legal Entity'!A:A,0),0),0)</f>
        <v>CA</v>
      </c>
      <c r="E151" s="170" t="s">
        <v>631</v>
      </c>
      <c r="F151" s="170" t="s">
        <v>147</v>
      </c>
      <c r="G151" s="170"/>
      <c r="H151" s="171">
        <f>('General Liability'!AQ$61*$BI151)/Assumptions!$B$7</f>
        <v>144.16804061118577</v>
      </c>
      <c r="I151" s="171">
        <f>('General Liability'!AR$61*$BI151)/Assumptions!$B$7</f>
        <v>137.79513858450909</v>
      </c>
      <c r="J151" s="171">
        <f>('General Liability'!AS$61*$BI151)/Assumptions!$B$7</f>
        <v>137.79513858450909</v>
      </c>
      <c r="K151" s="171">
        <f>('General Liability'!AT$61*$BI151)/Assumptions!$B$7</f>
        <v>137.79513858450909</v>
      </c>
      <c r="L151" s="171">
        <f>('General Liability'!AU$61*$BI151)/Assumptions!$B$7</f>
        <v>137.79513858450909</v>
      </c>
      <c r="M151" s="171">
        <f>('General Liability'!AV$61*$BI151)/Assumptions!$B$7</f>
        <v>137.79513858450909</v>
      </c>
      <c r="N151" s="171">
        <f>('General Liability'!AW$61*$BI151)/Assumptions!$B$7</f>
        <v>137.79513858450909</v>
      </c>
      <c r="O151" s="171">
        <f>('General Liability'!AX$61*$BI151)/Assumptions!$B$7</f>
        <v>137.79513858450909</v>
      </c>
      <c r="P151" s="171">
        <f>('General Liability'!AY$61*$BI151)/Assumptions!$B$7</f>
        <v>137.79513858450909</v>
      </c>
      <c r="Q151" s="171">
        <f>('General Liability'!AZ$61*$BI151)/Assumptions!$B$7</f>
        <v>137.79513858450909</v>
      </c>
      <c r="R151" s="171">
        <f>('General Liability'!BA$61*$BI151)/Assumptions!$B$7</f>
        <v>137.79513858450909</v>
      </c>
      <c r="S151" s="171">
        <f>('General Liability'!BB$61*$BI151)/Assumptions!$B$7</f>
        <v>137.79513858450909</v>
      </c>
      <c r="T151" s="171">
        <f>('General Liability'!BC$61*$BI151)/Assumptions!$B$7</f>
        <v>137.79513858450909</v>
      </c>
      <c r="U151" s="171">
        <f>('General Liability'!BD$61*$BI151)/Assumptions!$B$7</f>
        <v>148.12977397834729</v>
      </c>
      <c r="V151" s="171">
        <f>('General Liability'!BE$61*$BI151)/Assumptions!$B$7</f>
        <v>148.12977397834729</v>
      </c>
      <c r="W151" s="171">
        <f>('General Liability'!BF$61*$BI151)/Assumptions!$B$7</f>
        <v>148.12977397834729</v>
      </c>
      <c r="X151" s="171">
        <f>('General Liability'!BG$61*$BI151)/Assumptions!$B$7</f>
        <v>148.12977397834729</v>
      </c>
      <c r="Y151" s="171">
        <f>('General Liability'!BH$61*$BI151)/Assumptions!$B$7</f>
        <v>148.12977397834729</v>
      </c>
      <c r="Z151" s="171">
        <f>('General Liability'!BI$61*$BI151)/Assumptions!$B$7</f>
        <v>148.12977397834729</v>
      </c>
      <c r="AA151" s="171">
        <f>('General Liability'!BJ$61*$BI151)/Assumptions!$B$7</f>
        <v>148.12977397834729</v>
      </c>
      <c r="AB151" s="171">
        <f>('General Liability'!BK$61*$BI151)/Assumptions!$B$7</f>
        <v>148.12977397834729</v>
      </c>
      <c r="AC151" s="171">
        <f>('General Liability'!BL$61*$BI151)/Assumptions!$B$7</f>
        <v>148.12977397834729</v>
      </c>
      <c r="AD151" s="171">
        <f>('General Liability'!BM$61*$BI151)/Assumptions!$B$7</f>
        <v>148.12977397834729</v>
      </c>
      <c r="AE151" s="171">
        <f>('General Liability'!BN$61*$BI151)/Assumptions!$B$7</f>
        <v>148.12977397834729</v>
      </c>
      <c r="AF151" s="171">
        <f>('General Liability'!BO$61*$BI151)/Assumptions!$B$7</f>
        <v>148.12977397834729</v>
      </c>
      <c r="AG151" s="171">
        <f>('General Liability'!BP$61*$BI151)/Assumptions!$B$7</f>
        <v>159.23950702672332</v>
      </c>
      <c r="AH151" s="171">
        <f>('General Liability'!BQ$61*$BI151)/Assumptions!$B$7</f>
        <v>159.23950702672332</v>
      </c>
      <c r="AI151" s="171">
        <f>('General Liability'!BR$61*$BI151)/Assumptions!$B$7</f>
        <v>159.23950702672332</v>
      </c>
      <c r="AJ151" s="171">
        <f>('General Liability'!BS$61*$BI151)/Assumptions!$B$7</f>
        <v>159.23950702672332</v>
      </c>
      <c r="AK151" s="171">
        <f>('General Liability'!BT$61*$BI151)/Assumptions!$B$7</f>
        <v>159.23950702672332</v>
      </c>
      <c r="AL151" s="171">
        <f>('General Liability'!BU$61*$BI151)/Assumptions!$B$7</f>
        <v>159.23950702672332</v>
      </c>
      <c r="AM151" s="171">
        <f>('General Liability'!BV$61*$BI151)/Assumptions!$B$7</f>
        <v>159.23950702672332</v>
      </c>
      <c r="AN151" s="171">
        <f>('General Liability'!BW$61*$BI151)/Assumptions!$B$7</f>
        <v>159.23950702672332</v>
      </c>
      <c r="AO151" s="171">
        <f>('General Liability'!BX$61*$BI151)/Assumptions!$B$7</f>
        <v>159.23950702672332</v>
      </c>
      <c r="AP151" s="171">
        <f>('General Liability'!BY$61*$BI151)/Assumptions!$B$7</f>
        <v>159.23950702672332</v>
      </c>
      <c r="AQ151" s="171">
        <f>('General Liability'!BZ$61*$BI151)/Assumptions!$B$7</f>
        <v>159.23950702672332</v>
      </c>
      <c r="AR151" s="171">
        <f>('General Liability'!CA$61*$BI151)/Assumptions!$B$7</f>
        <v>159.23950702672332</v>
      </c>
      <c r="AS151" s="171">
        <f>('General Liability'!CB$61*$BI151)/Assumptions!$B$7</f>
        <v>164.01669223752501</v>
      </c>
      <c r="AT151" s="171">
        <f>('General Liability'!CC$61*$BI151)/Assumptions!$B$7</f>
        <v>164.01669223752501</v>
      </c>
      <c r="AU151" s="171">
        <f>('General Liability'!CD$61*$BI151)/Assumptions!$B$7</f>
        <v>164.01669223752501</v>
      </c>
      <c r="AV151" s="171">
        <f>('General Liability'!CE$61*$BI151)/Assumptions!$B$7</f>
        <v>164.01669223752501</v>
      </c>
      <c r="AW151" s="171">
        <f>('General Liability'!CF$61*$BI151)/Assumptions!$B$7</f>
        <v>164.01669223752501</v>
      </c>
      <c r="AX151" s="171">
        <f>('General Liability'!CG$61*$BI151)/Assumptions!$B$7</f>
        <v>164.01669223752501</v>
      </c>
      <c r="AY151" s="171">
        <f>('General Liability'!CH$61*$BI151)/Assumptions!$B$7</f>
        <v>164.01669223752501</v>
      </c>
      <c r="AZ151" s="171">
        <f>('General Liability'!CI$61*$BI151)/Assumptions!$B$7</f>
        <v>164.01669223752501</v>
      </c>
      <c r="BA151" s="171">
        <f>('General Liability'!CJ$61*$BI151)/Assumptions!$B$7</f>
        <v>164.01669223752501</v>
      </c>
      <c r="BB151" s="171">
        <f>('General Liability'!CK$61*$BI151)/Assumptions!$B$7</f>
        <v>164.01669223752501</v>
      </c>
      <c r="BC151" s="171">
        <f>('General Liability'!CL$61*$BI151)/Assumptions!$B$7</f>
        <v>164.01669223752501</v>
      </c>
      <c r="BD151" s="171">
        <f>('General Liability'!CM$61*$BI151)/Assumptions!$B$7</f>
        <v>164.01669223752501</v>
      </c>
      <c r="BE151" s="171">
        <f>('General Liability'!CN$61*$BI151)/Assumptions!$B$7</f>
        <v>168.93719300465077</v>
      </c>
      <c r="BF151" s="171">
        <f>('General Liability'!CO$61*$BI151)/Assumptions!$B$7</f>
        <v>168.93719300465077</v>
      </c>
      <c r="BG151" s="171">
        <f>('General Liability'!CP$61*$BI151)/Assumptions!$B$7</f>
        <v>168.93719300465077</v>
      </c>
      <c r="BI151" s="174">
        <f>SUMIF(Revenue!$P:$P,'GL - Import (CA)'!$F151,Revenue!$G:$G)</f>
        <v>1.3642742522425569E-2</v>
      </c>
    </row>
    <row r="152" spans="1:61" s="173" customFormat="1" ht="12.75" customHeight="1">
      <c r="A152" t="s">
        <v>470</v>
      </c>
      <c r="B152" s="179"/>
      <c r="C152" s="170" t="str" cm="1">
        <f t="array" ref="C152">IFERROR(INDEX('Legal Entity'!B:B,MATCH('GL - Import (CA)'!F152,'Legal Entity'!A:A,0),0),0)</f>
        <v>1315 - Corix Multi-Utility Services Inc.</v>
      </c>
      <c r="D152" s="170" t="str" cm="1">
        <f t="array" ref="D152">IFERROR(INDEX('Legal Entity'!C:C,MATCH(F152,'Legal Entity'!A:A,0),0),0)</f>
        <v>CA</v>
      </c>
      <c r="E152" s="170" t="s">
        <v>631</v>
      </c>
      <c r="F152" s="170" t="s">
        <v>148</v>
      </c>
      <c r="G152" s="170"/>
      <c r="H152" s="171">
        <f>('General Liability'!AQ$61*$BI152)/Assumptions!$B$7</f>
        <v>190.01111256639268</v>
      </c>
      <c r="I152" s="171">
        <f>('General Liability'!AR$61*$BI152)/Assumptions!$B$7</f>
        <v>181.61173223749401</v>
      </c>
      <c r="J152" s="171">
        <f>('General Liability'!AS$61*$BI152)/Assumptions!$B$7</f>
        <v>181.61173223749401</v>
      </c>
      <c r="K152" s="171">
        <f>('General Liability'!AT$61*$BI152)/Assumptions!$B$7</f>
        <v>181.61173223749401</v>
      </c>
      <c r="L152" s="171">
        <f>('General Liability'!AU$61*$BI152)/Assumptions!$B$7</f>
        <v>181.61173223749401</v>
      </c>
      <c r="M152" s="171">
        <f>('General Liability'!AV$61*$BI152)/Assumptions!$B$7</f>
        <v>181.61173223749401</v>
      </c>
      <c r="N152" s="171">
        <f>('General Liability'!AW$61*$BI152)/Assumptions!$B$7</f>
        <v>181.61173223749401</v>
      </c>
      <c r="O152" s="171">
        <f>('General Liability'!AX$61*$BI152)/Assumptions!$B$7</f>
        <v>181.61173223749401</v>
      </c>
      <c r="P152" s="171">
        <f>('General Liability'!AY$61*$BI152)/Assumptions!$B$7</f>
        <v>181.61173223749401</v>
      </c>
      <c r="Q152" s="171">
        <f>('General Liability'!AZ$61*$BI152)/Assumptions!$B$7</f>
        <v>181.61173223749401</v>
      </c>
      <c r="R152" s="171">
        <f>('General Liability'!BA$61*$BI152)/Assumptions!$B$7</f>
        <v>181.61173223749401</v>
      </c>
      <c r="S152" s="171">
        <f>('General Liability'!BB$61*$BI152)/Assumptions!$B$7</f>
        <v>181.61173223749401</v>
      </c>
      <c r="T152" s="171">
        <f>('General Liability'!BC$61*$BI152)/Assumptions!$B$7</f>
        <v>181.61173223749401</v>
      </c>
      <c r="U152" s="171">
        <f>('General Liability'!BD$61*$BI152)/Assumptions!$B$7</f>
        <v>195.23261215530604</v>
      </c>
      <c r="V152" s="171">
        <f>('General Liability'!BE$61*$BI152)/Assumptions!$B$7</f>
        <v>195.23261215530604</v>
      </c>
      <c r="W152" s="171">
        <f>('General Liability'!BF$61*$BI152)/Assumptions!$B$7</f>
        <v>195.23261215530604</v>
      </c>
      <c r="X152" s="171">
        <f>('General Liability'!BG$61*$BI152)/Assumptions!$B$7</f>
        <v>195.23261215530604</v>
      </c>
      <c r="Y152" s="171">
        <f>('General Liability'!BH$61*$BI152)/Assumptions!$B$7</f>
        <v>195.23261215530604</v>
      </c>
      <c r="Z152" s="171">
        <f>('General Liability'!BI$61*$BI152)/Assumptions!$B$7</f>
        <v>195.23261215530604</v>
      </c>
      <c r="AA152" s="171">
        <f>('General Liability'!BJ$61*$BI152)/Assumptions!$B$7</f>
        <v>195.23261215530604</v>
      </c>
      <c r="AB152" s="171">
        <f>('General Liability'!BK$61*$BI152)/Assumptions!$B$7</f>
        <v>195.23261215530604</v>
      </c>
      <c r="AC152" s="171">
        <f>('General Liability'!BL$61*$BI152)/Assumptions!$B$7</f>
        <v>195.23261215530604</v>
      </c>
      <c r="AD152" s="171">
        <f>('General Liability'!BM$61*$BI152)/Assumptions!$B$7</f>
        <v>195.23261215530604</v>
      </c>
      <c r="AE152" s="171">
        <f>('General Liability'!BN$61*$BI152)/Assumptions!$B$7</f>
        <v>195.23261215530604</v>
      </c>
      <c r="AF152" s="171">
        <f>('General Liability'!BO$61*$BI152)/Assumptions!$B$7</f>
        <v>195.23261215530604</v>
      </c>
      <c r="AG152" s="171">
        <f>('General Liability'!BP$61*$BI152)/Assumptions!$B$7</f>
        <v>209.87505806695398</v>
      </c>
      <c r="AH152" s="171">
        <f>('General Liability'!BQ$61*$BI152)/Assumptions!$B$7</f>
        <v>209.87505806695398</v>
      </c>
      <c r="AI152" s="171">
        <f>('General Liability'!BR$61*$BI152)/Assumptions!$B$7</f>
        <v>209.87505806695398</v>
      </c>
      <c r="AJ152" s="171">
        <f>('General Liability'!BS$61*$BI152)/Assumptions!$B$7</f>
        <v>209.87505806695398</v>
      </c>
      <c r="AK152" s="171">
        <f>('General Liability'!BT$61*$BI152)/Assumptions!$B$7</f>
        <v>209.87505806695398</v>
      </c>
      <c r="AL152" s="171">
        <f>('General Liability'!BU$61*$BI152)/Assumptions!$B$7</f>
        <v>209.87505806695398</v>
      </c>
      <c r="AM152" s="171">
        <f>('General Liability'!BV$61*$BI152)/Assumptions!$B$7</f>
        <v>209.87505806695398</v>
      </c>
      <c r="AN152" s="171">
        <f>('General Liability'!BW$61*$BI152)/Assumptions!$B$7</f>
        <v>209.87505806695398</v>
      </c>
      <c r="AO152" s="171">
        <f>('General Liability'!BX$61*$BI152)/Assumptions!$B$7</f>
        <v>209.87505806695398</v>
      </c>
      <c r="AP152" s="171">
        <f>('General Liability'!BY$61*$BI152)/Assumptions!$B$7</f>
        <v>209.87505806695398</v>
      </c>
      <c r="AQ152" s="171">
        <f>('General Liability'!BZ$61*$BI152)/Assumptions!$B$7</f>
        <v>209.87505806695398</v>
      </c>
      <c r="AR152" s="171">
        <f>('General Liability'!CA$61*$BI152)/Assumptions!$B$7</f>
        <v>209.87505806695398</v>
      </c>
      <c r="AS152" s="171">
        <f>('General Liability'!CB$61*$BI152)/Assumptions!$B$7</f>
        <v>216.1713098089626</v>
      </c>
      <c r="AT152" s="171">
        <f>('General Liability'!CC$61*$BI152)/Assumptions!$B$7</f>
        <v>216.1713098089626</v>
      </c>
      <c r="AU152" s="171">
        <f>('General Liability'!CD$61*$BI152)/Assumptions!$B$7</f>
        <v>216.1713098089626</v>
      </c>
      <c r="AV152" s="171">
        <f>('General Liability'!CE$61*$BI152)/Assumptions!$B$7</f>
        <v>216.1713098089626</v>
      </c>
      <c r="AW152" s="171">
        <f>('General Liability'!CF$61*$BI152)/Assumptions!$B$7</f>
        <v>216.1713098089626</v>
      </c>
      <c r="AX152" s="171">
        <f>('General Liability'!CG$61*$BI152)/Assumptions!$B$7</f>
        <v>216.1713098089626</v>
      </c>
      <c r="AY152" s="171">
        <f>('General Liability'!CH$61*$BI152)/Assumptions!$B$7</f>
        <v>216.1713098089626</v>
      </c>
      <c r="AZ152" s="171">
        <f>('General Liability'!CI$61*$BI152)/Assumptions!$B$7</f>
        <v>216.1713098089626</v>
      </c>
      <c r="BA152" s="171">
        <f>('General Liability'!CJ$61*$BI152)/Assumptions!$B$7</f>
        <v>216.1713098089626</v>
      </c>
      <c r="BB152" s="171">
        <f>('General Liability'!CK$61*$BI152)/Assumptions!$B$7</f>
        <v>216.1713098089626</v>
      </c>
      <c r="BC152" s="171">
        <f>('General Liability'!CL$61*$BI152)/Assumptions!$B$7</f>
        <v>216.1713098089626</v>
      </c>
      <c r="BD152" s="171">
        <f>('General Liability'!CM$61*$BI152)/Assumptions!$B$7</f>
        <v>216.1713098089626</v>
      </c>
      <c r="BE152" s="171">
        <f>('General Liability'!CN$61*$BI152)/Assumptions!$B$7</f>
        <v>222.65644910323149</v>
      </c>
      <c r="BF152" s="171">
        <f>('General Liability'!CO$61*$BI152)/Assumptions!$B$7</f>
        <v>222.65644910323149</v>
      </c>
      <c r="BG152" s="171">
        <f>('General Liability'!CP$61*$BI152)/Assumptions!$B$7</f>
        <v>222.65644910323149</v>
      </c>
      <c r="BI152" s="174">
        <f>SUMIF(Revenue!$P:$P,'GL - Import (CA)'!$F152,Revenue!$G:$G)</f>
        <v>1.7980910846490245E-2</v>
      </c>
    </row>
    <row r="153" spans="1:61" s="173" customFormat="1" ht="12.75" customHeight="1">
      <c r="A153" t="s">
        <v>470</v>
      </c>
      <c r="B153" s="179"/>
      <c r="C153" s="170" t="str" cm="1">
        <f t="array" ref="C153">IFERROR(INDEX('Legal Entity'!B:B,MATCH('GL - Import (CA)'!F153,'Legal Entity'!A:A,0),0),0)</f>
        <v>1315 - Corix Multi-Utility Services Inc.</v>
      </c>
      <c r="D153" s="170" t="str" cm="1">
        <f t="array" ref="D153">IFERROR(INDEX('Legal Entity'!C:C,MATCH(F153,'Legal Entity'!A:A,0),0),0)</f>
        <v>CA</v>
      </c>
      <c r="E153" s="170" t="s">
        <v>631</v>
      </c>
      <c r="F153" s="170" t="s">
        <v>149</v>
      </c>
      <c r="G153" s="170"/>
      <c r="H153" s="171">
        <f>('General Liability'!AQ$61*$BI153)/Assumptions!$B$7</f>
        <v>165.83817826751869</v>
      </c>
      <c r="I153" s="171">
        <f>('General Liability'!AR$61*$BI153)/Assumptions!$B$7</f>
        <v>158.50735475142633</v>
      </c>
      <c r="J153" s="171">
        <f>('General Liability'!AS$61*$BI153)/Assumptions!$B$7</f>
        <v>158.50735475142633</v>
      </c>
      <c r="K153" s="171">
        <f>('General Liability'!AT$61*$BI153)/Assumptions!$B$7</f>
        <v>158.50735475142633</v>
      </c>
      <c r="L153" s="171">
        <f>('General Liability'!AU$61*$BI153)/Assumptions!$B$7</f>
        <v>158.50735475142633</v>
      </c>
      <c r="M153" s="171">
        <f>('General Liability'!AV$61*$BI153)/Assumptions!$B$7</f>
        <v>158.50735475142633</v>
      </c>
      <c r="N153" s="171">
        <f>('General Liability'!AW$61*$BI153)/Assumptions!$B$7</f>
        <v>158.50735475142633</v>
      </c>
      <c r="O153" s="171">
        <f>('General Liability'!AX$61*$BI153)/Assumptions!$B$7</f>
        <v>158.50735475142633</v>
      </c>
      <c r="P153" s="171">
        <f>('General Liability'!AY$61*$BI153)/Assumptions!$B$7</f>
        <v>158.50735475142633</v>
      </c>
      <c r="Q153" s="171">
        <f>('General Liability'!AZ$61*$BI153)/Assumptions!$B$7</f>
        <v>158.50735475142633</v>
      </c>
      <c r="R153" s="171">
        <f>('General Liability'!BA$61*$BI153)/Assumptions!$B$7</f>
        <v>158.50735475142633</v>
      </c>
      <c r="S153" s="171">
        <f>('General Liability'!BB$61*$BI153)/Assumptions!$B$7</f>
        <v>158.50735475142633</v>
      </c>
      <c r="T153" s="171">
        <f>('General Liability'!BC$61*$BI153)/Assumptions!$B$7</f>
        <v>158.50735475142633</v>
      </c>
      <c r="U153" s="171">
        <f>('General Liability'!BD$61*$BI153)/Assumptions!$B$7</f>
        <v>170.39540635778332</v>
      </c>
      <c r="V153" s="171">
        <f>('General Liability'!BE$61*$BI153)/Assumptions!$B$7</f>
        <v>170.39540635778332</v>
      </c>
      <c r="W153" s="171">
        <f>('General Liability'!BF$61*$BI153)/Assumptions!$B$7</f>
        <v>170.39540635778332</v>
      </c>
      <c r="X153" s="171">
        <f>('General Liability'!BG$61*$BI153)/Assumptions!$B$7</f>
        <v>170.39540635778332</v>
      </c>
      <c r="Y153" s="171">
        <f>('General Liability'!BH$61*$BI153)/Assumptions!$B$7</f>
        <v>170.39540635778332</v>
      </c>
      <c r="Z153" s="171">
        <f>('General Liability'!BI$61*$BI153)/Assumptions!$B$7</f>
        <v>170.39540635778332</v>
      </c>
      <c r="AA153" s="171">
        <f>('General Liability'!BJ$61*$BI153)/Assumptions!$B$7</f>
        <v>170.39540635778332</v>
      </c>
      <c r="AB153" s="171">
        <f>('General Liability'!BK$61*$BI153)/Assumptions!$B$7</f>
        <v>170.39540635778332</v>
      </c>
      <c r="AC153" s="171">
        <f>('General Liability'!BL$61*$BI153)/Assumptions!$B$7</f>
        <v>170.39540635778332</v>
      </c>
      <c r="AD153" s="171">
        <f>('General Liability'!BM$61*$BI153)/Assumptions!$B$7</f>
        <v>170.39540635778332</v>
      </c>
      <c r="AE153" s="171">
        <f>('General Liability'!BN$61*$BI153)/Assumptions!$B$7</f>
        <v>170.39540635778332</v>
      </c>
      <c r="AF153" s="171">
        <f>('General Liability'!BO$61*$BI153)/Assumptions!$B$7</f>
        <v>170.39540635778332</v>
      </c>
      <c r="AG153" s="171">
        <f>('General Liability'!BP$61*$BI153)/Assumptions!$B$7</f>
        <v>183.17506183461703</v>
      </c>
      <c r="AH153" s="171">
        <f>('General Liability'!BQ$61*$BI153)/Assumptions!$B$7</f>
        <v>183.17506183461703</v>
      </c>
      <c r="AI153" s="171">
        <f>('General Liability'!BR$61*$BI153)/Assumptions!$B$7</f>
        <v>183.17506183461703</v>
      </c>
      <c r="AJ153" s="171">
        <f>('General Liability'!BS$61*$BI153)/Assumptions!$B$7</f>
        <v>183.17506183461703</v>
      </c>
      <c r="AK153" s="171">
        <f>('General Liability'!BT$61*$BI153)/Assumptions!$B$7</f>
        <v>183.17506183461703</v>
      </c>
      <c r="AL153" s="171">
        <f>('General Liability'!BU$61*$BI153)/Assumptions!$B$7</f>
        <v>183.17506183461703</v>
      </c>
      <c r="AM153" s="171">
        <f>('General Liability'!BV$61*$BI153)/Assumptions!$B$7</f>
        <v>183.17506183461703</v>
      </c>
      <c r="AN153" s="171">
        <f>('General Liability'!BW$61*$BI153)/Assumptions!$B$7</f>
        <v>183.17506183461703</v>
      </c>
      <c r="AO153" s="171">
        <f>('General Liability'!BX$61*$BI153)/Assumptions!$B$7</f>
        <v>183.17506183461703</v>
      </c>
      <c r="AP153" s="171">
        <f>('General Liability'!BY$61*$BI153)/Assumptions!$B$7</f>
        <v>183.17506183461703</v>
      </c>
      <c r="AQ153" s="171">
        <f>('General Liability'!BZ$61*$BI153)/Assumptions!$B$7</f>
        <v>183.17506183461703</v>
      </c>
      <c r="AR153" s="171">
        <f>('General Liability'!CA$61*$BI153)/Assumptions!$B$7</f>
        <v>183.17506183461703</v>
      </c>
      <c r="AS153" s="171">
        <f>('General Liability'!CB$61*$BI153)/Assumptions!$B$7</f>
        <v>188.67031368965556</v>
      </c>
      <c r="AT153" s="171">
        <f>('General Liability'!CC$61*$BI153)/Assumptions!$B$7</f>
        <v>188.67031368965556</v>
      </c>
      <c r="AU153" s="171">
        <f>('General Liability'!CD$61*$BI153)/Assumptions!$B$7</f>
        <v>188.67031368965556</v>
      </c>
      <c r="AV153" s="171">
        <f>('General Liability'!CE$61*$BI153)/Assumptions!$B$7</f>
        <v>188.67031368965556</v>
      </c>
      <c r="AW153" s="171">
        <f>('General Liability'!CF$61*$BI153)/Assumptions!$B$7</f>
        <v>188.67031368965556</v>
      </c>
      <c r="AX153" s="171">
        <f>('General Liability'!CG$61*$BI153)/Assumptions!$B$7</f>
        <v>188.67031368965556</v>
      </c>
      <c r="AY153" s="171">
        <f>('General Liability'!CH$61*$BI153)/Assumptions!$B$7</f>
        <v>188.67031368965556</v>
      </c>
      <c r="AZ153" s="171">
        <f>('General Liability'!CI$61*$BI153)/Assumptions!$B$7</f>
        <v>188.67031368965556</v>
      </c>
      <c r="BA153" s="171">
        <f>('General Liability'!CJ$61*$BI153)/Assumptions!$B$7</f>
        <v>188.67031368965556</v>
      </c>
      <c r="BB153" s="171">
        <f>('General Liability'!CK$61*$BI153)/Assumptions!$B$7</f>
        <v>188.67031368965556</v>
      </c>
      <c r="BC153" s="171">
        <f>('General Liability'!CL$61*$BI153)/Assumptions!$B$7</f>
        <v>188.67031368965556</v>
      </c>
      <c r="BD153" s="171">
        <f>('General Liability'!CM$61*$BI153)/Assumptions!$B$7</f>
        <v>188.67031368965556</v>
      </c>
      <c r="BE153" s="171">
        <f>('General Liability'!CN$61*$BI153)/Assumptions!$B$7</f>
        <v>194.3304231003452</v>
      </c>
      <c r="BF153" s="171">
        <f>('General Liability'!CO$61*$BI153)/Assumptions!$B$7</f>
        <v>194.3304231003452</v>
      </c>
      <c r="BG153" s="171">
        <f>('General Liability'!CP$61*$BI153)/Assumptions!$B$7</f>
        <v>194.3304231003452</v>
      </c>
      <c r="BI153" s="174">
        <f>SUMIF(Revenue!$P:$P,'GL - Import (CA)'!$F153,Revenue!$G:$G)</f>
        <v>1.5693405812413644E-2</v>
      </c>
    </row>
    <row r="154" spans="1:61" s="173" customFormat="1" ht="12.75" customHeight="1">
      <c r="A154" t="s">
        <v>470</v>
      </c>
      <c r="B154" s="179"/>
      <c r="C154" s="170" t="str" cm="1">
        <f t="array" ref="C154">IFERROR(INDEX('Legal Entity'!B:B,MATCH('GL - Import (CA)'!F154,'Legal Entity'!A:A,0),0),0)</f>
        <v>1315 - Corix Multi-Utility Services Inc.</v>
      </c>
      <c r="D154" s="170" t="str" cm="1">
        <f t="array" ref="D154">IFERROR(INDEX('Legal Entity'!C:C,MATCH(F154,'Legal Entity'!A:A,0),0),0)</f>
        <v>CA</v>
      </c>
      <c r="E154" s="170" t="s">
        <v>631</v>
      </c>
      <c r="F154" s="170" t="s">
        <v>138</v>
      </c>
      <c r="G154" s="170"/>
      <c r="H154" s="171">
        <f>('General Liability'!AQ$61*$BI154)/Assumptions!$B$7</f>
        <v>0</v>
      </c>
      <c r="I154" s="171">
        <f>('General Liability'!AR$61*$BI154)/Assumptions!$B$7</f>
        <v>0</v>
      </c>
      <c r="J154" s="171">
        <f>('General Liability'!AS$61*$BI154)/Assumptions!$B$7</f>
        <v>0</v>
      </c>
      <c r="K154" s="171">
        <f>('General Liability'!AT$61*$BI154)/Assumptions!$B$7</f>
        <v>0</v>
      </c>
      <c r="L154" s="171">
        <f>('General Liability'!AU$61*$BI154)/Assumptions!$B$7</f>
        <v>0</v>
      </c>
      <c r="M154" s="171">
        <f>('General Liability'!AV$61*$BI154)/Assumptions!$B$7</f>
        <v>0</v>
      </c>
      <c r="N154" s="171">
        <f>('General Liability'!AW$61*$BI154)/Assumptions!$B$7</f>
        <v>0</v>
      </c>
      <c r="O154" s="171">
        <f>('General Liability'!AX$61*$BI154)/Assumptions!$B$7</f>
        <v>0</v>
      </c>
      <c r="P154" s="171">
        <f>('General Liability'!AY$61*$BI154)/Assumptions!$B$7</f>
        <v>0</v>
      </c>
      <c r="Q154" s="171">
        <f>('General Liability'!AZ$61*$BI154)/Assumptions!$B$7</f>
        <v>0</v>
      </c>
      <c r="R154" s="171">
        <f>('General Liability'!BA$61*$BI154)/Assumptions!$B$7</f>
        <v>0</v>
      </c>
      <c r="S154" s="171">
        <f>('General Liability'!BB$61*$BI154)/Assumptions!$B$7</f>
        <v>0</v>
      </c>
      <c r="T154" s="171">
        <f>('General Liability'!BC$61*$BI154)/Assumptions!$B$7</f>
        <v>0</v>
      </c>
      <c r="U154" s="171">
        <f>('General Liability'!BD$61*$BI154)/Assumptions!$B$7</f>
        <v>0</v>
      </c>
      <c r="V154" s="171">
        <f>('General Liability'!BE$61*$BI154)/Assumptions!$B$7</f>
        <v>0</v>
      </c>
      <c r="W154" s="171">
        <f>('General Liability'!BF$61*$BI154)/Assumptions!$B$7</f>
        <v>0</v>
      </c>
      <c r="X154" s="171">
        <f>('General Liability'!BG$61*$BI154)/Assumptions!$B$7</f>
        <v>0</v>
      </c>
      <c r="Y154" s="171">
        <f>('General Liability'!BH$61*$BI154)/Assumptions!$B$7</f>
        <v>0</v>
      </c>
      <c r="Z154" s="171">
        <f>('General Liability'!BI$61*$BI154)/Assumptions!$B$7</f>
        <v>0</v>
      </c>
      <c r="AA154" s="171">
        <f>('General Liability'!BJ$61*$BI154)/Assumptions!$B$7</f>
        <v>0</v>
      </c>
      <c r="AB154" s="171">
        <f>('General Liability'!BK$61*$BI154)/Assumptions!$B$7</f>
        <v>0</v>
      </c>
      <c r="AC154" s="171">
        <f>('General Liability'!BL$61*$BI154)/Assumptions!$B$7</f>
        <v>0</v>
      </c>
      <c r="AD154" s="171">
        <f>('General Liability'!BM$61*$BI154)/Assumptions!$B$7</f>
        <v>0</v>
      </c>
      <c r="AE154" s="171">
        <f>('General Liability'!BN$61*$BI154)/Assumptions!$B$7</f>
        <v>0</v>
      </c>
      <c r="AF154" s="171">
        <f>('General Liability'!BO$61*$BI154)/Assumptions!$B$7</f>
        <v>0</v>
      </c>
      <c r="AG154" s="171">
        <f>('General Liability'!BP$61*$BI154)/Assumptions!$B$7</f>
        <v>0</v>
      </c>
      <c r="AH154" s="171">
        <f>('General Liability'!BQ$61*$BI154)/Assumptions!$B$7</f>
        <v>0</v>
      </c>
      <c r="AI154" s="171">
        <f>('General Liability'!BR$61*$BI154)/Assumptions!$B$7</f>
        <v>0</v>
      </c>
      <c r="AJ154" s="171">
        <f>('General Liability'!BS$61*$BI154)/Assumptions!$B$7</f>
        <v>0</v>
      </c>
      <c r="AK154" s="171">
        <f>('General Liability'!BT$61*$BI154)/Assumptions!$B$7</f>
        <v>0</v>
      </c>
      <c r="AL154" s="171">
        <f>('General Liability'!BU$61*$BI154)/Assumptions!$B$7</f>
        <v>0</v>
      </c>
      <c r="AM154" s="171">
        <f>('General Liability'!BV$61*$BI154)/Assumptions!$B$7</f>
        <v>0</v>
      </c>
      <c r="AN154" s="171">
        <f>('General Liability'!BW$61*$BI154)/Assumptions!$B$7</f>
        <v>0</v>
      </c>
      <c r="AO154" s="171">
        <f>('General Liability'!BX$61*$BI154)/Assumptions!$B$7</f>
        <v>0</v>
      </c>
      <c r="AP154" s="171">
        <f>('General Liability'!BY$61*$BI154)/Assumptions!$B$7</f>
        <v>0</v>
      </c>
      <c r="AQ154" s="171">
        <f>('General Liability'!BZ$61*$BI154)/Assumptions!$B$7</f>
        <v>0</v>
      </c>
      <c r="AR154" s="171">
        <f>('General Liability'!CA$61*$BI154)/Assumptions!$B$7</f>
        <v>0</v>
      </c>
      <c r="AS154" s="171">
        <f>('General Liability'!CB$61*$BI154)/Assumptions!$B$7</f>
        <v>0</v>
      </c>
      <c r="AT154" s="171">
        <f>('General Liability'!CC$61*$BI154)/Assumptions!$B$7</f>
        <v>0</v>
      </c>
      <c r="AU154" s="171">
        <f>('General Liability'!CD$61*$BI154)/Assumptions!$B$7</f>
        <v>0</v>
      </c>
      <c r="AV154" s="171">
        <f>('General Liability'!CE$61*$BI154)/Assumptions!$B$7</f>
        <v>0</v>
      </c>
      <c r="AW154" s="171">
        <f>('General Liability'!CF$61*$BI154)/Assumptions!$B$7</f>
        <v>0</v>
      </c>
      <c r="AX154" s="171">
        <f>('General Liability'!CG$61*$BI154)/Assumptions!$B$7</f>
        <v>0</v>
      </c>
      <c r="AY154" s="171">
        <f>('General Liability'!CH$61*$BI154)/Assumptions!$B$7</f>
        <v>0</v>
      </c>
      <c r="AZ154" s="171">
        <f>('General Liability'!CI$61*$BI154)/Assumptions!$B$7</f>
        <v>0</v>
      </c>
      <c r="BA154" s="171">
        <f>('General Liability'!CJ$61*$BI154)/Assumptions!$B$7</f>
        <v>0</v>
      </c>
      <c r="BB154" s="171">
        <f>('General Liability'!CK$61*$BI154)/Assumptions!$B$7</f>
        <v>0</v>
      </c>
      <c r="BC154" s="171">
        <f>('General Liability'!CL$61*$BI154)/Assumptions!$B$7</f>
        <v>0</v>
      </c>
      <c r="BD154" s="171">
        <f>('General Liability'!CM$61*$BI154)/Assumptions!$B$7</f>
        <v>0</v>
      </c>
      <c r="BE154" s="171">
        <f>('General Liability'!CN$61*$BI154)/Assumptions!$B$7</f>
        <v>0</v>
      </c>
      <c r="BF154" s="171">
        <f>('General Liability'!CO$61*$BI154)/Assumptions!$B$7</f>
        <v>0</v>
      </c>
      <c r="BG154" s="171">
        <f>('General Liability'!CP$61*$BI154)/Assumptions!$B$7</f>
        <v>0</v>
      </c>
      <c r="BI154" s="174">
        <f>SUMIF(Revenue!$P:$P,'GL - Import (CA)'!$F154,Revenue!$G:$G)</f>
        <v>0</v>
      </c>
    </row>
    <row r="155" spans="1:61" s="173" customFormat="1" ht="12.75" customHeight="1">
      <c r="A155" t="s">
        <v>470</v>
      </c>
      <c r="B155" s="179"/>
      <c r="C155" s="170" t="str" cm="1">
        <f t="array" ref="C155">IFERROR(INDEX('Legal Entity'!B:B,MATCH('GL - Import (CA)'!F155,'Legal Entity'!A:A,0),0),0)</f>
        <v>1315 - Corix Multi-Utility Services Inc.</v>
      </c>
      <c r="D155" s="170" t="str" cm="1">
        <f t="array" ref="D155">IFERROR(INDEX('Legal Entity'!C:C,MATCH(F155,'Legal Entity'!A:A,0),0),0)</f>
        <v>CA</v>
      </c>
      <c r="E155" s="170" t="s">
        <v>631</v>
      </c>
      <c r="F155" s="170" t="s">
        <v>164</v>
      </c>
      <c r="G155" s="170"/>
      <c r="H155" s="171">
        <f>('General Liability'!AQ$61*$BI155)/Assumptions!$B$7</f>
        <v>8.8215811211427742</v>
      </c>
      <c r="I155" s="171">
        <f>('General Liability'!AR$61*$BI155)/Assumptions!$B$7</f>
        <v>8.4316259551636268</v>
      </c>
      <c r="J155" s="171">
        <f>('General Liability'!AS$61*$BI155)/Assumptions!$B$7</f>
        <v>8.4316259551636268</v>
      </c>
      <c r="K155" s="171">
        <f>('General Liability'!AT$61*$BI155)/Assumptions!$B$7</f>
        <v>8.4316259551636268</v>
      </c>
      <c r="L155" s="171">
        <f>('General Liability'!AU$61*$BI155)/Assumptions!$B$7</f>
        <v>8.4316259551636268</v>
      </c>
      <c r="M155" s="171">
        <f>('General Liability'!AV$61*$BI155)/Assumptions!$B$7</f>
        <v>8.4316259551636268</v>
      </c>
      <c r="N155" s="171">
        <f>('General Liability'!AW$61*$BI155)/Assumptions!$B$7</f>
        <v>8.4316259551636268</v>
      </c>
      <c r="O155" s="171">
        <f>('General Liability'!AX$61*$BI155)/Assumptions!$B$7</f>
        <v>8.4316259551636268</v>
      </c>
      <c r="P155" s="171">
        <f>('General Liability'!AY$61*$BI155)/Assumptions!$B$7</f>
        <v>8.4316259551636268</v>
      </c>
      <c r="Q155" s="171">
        <f>('General Liability'!AZ$61*$BI155)/Assumptions!$B$7</f>
        <v>8.4316259551636268</v>
      </c>
      <c r="R155" s="171">
        <f>('General Liability'!BA$61*$BI155)/Assumptions!$B$7</f>
        <v>8.4316259551636268</v>
      </c>
      <c r="S155" s="171">
        <f>('General Liability'!BB$61*$BI155)/Assumptions!$B$7</f>
        <v>8.4316259551636268</v>
      </c>
      <c r="T155" s="171">
        <f>('General Liability'!BC$61*$BI155)/Assumptions!$B$7</f>
        <v>8.4316259551636268</v>
      </c>
      <c r="U155" s="171">
        <f>('General Liability'!BD$61*$BI155)/Assumptions!$B$7</f>
        <v>9.0639979018008976</v>
      </c>
      <c r="V155" s="171">
        <f>('General Liability'!BE$61*$BI155)/Assumptions!$B$7</f>
        <v>9.0639979018008976</v>
      </c>
      <c r="W155" s="171">
        <f>('General Liability'!BF$61*$BI155)/Assumptions!$B$7</f>
        <v>9.0639979018008976</v>
      </c>
      <c r="X155" s="171">
        <f>('General Liability'!BG$61*$BI155)/Assumptions!$B$7</f>
        <v>9.0639979018008976</v>
      </c>
      <c r="Y155" s="171">
        <f>('General Liability'!BH$61*$BI155)/Assumptions!$B$7</f>
        <v>9.0639979018008976</v>
      </c>
      <c r="Z155" s="171">
        <f>('General Liability'!BI$61*$BI155)/Assumptions!$B$7</f>
        <v>9.0639979018008976</v>
      </c>
      <c r="AA155" s="171">
        <f>('General Liability'!BJ$61*$BI155)/Assumptions!$B$7</f>
        <v>9.0639979018008976</v>
      </c>
      <c r="AB155" s="171">
        <f>('General Liability'!BK$61*$BI155)/Assumptions!$B$7</f>
        <v>9.0639979018008976</v>
      </c>
      <c r="AC155" s="171">
        <f>('General Liability'!BL$61*$BI155)/Assumptions!$B$7</f>
        <v>9.0639979018008976</v>
      </c>
      <c r="AD155" s="171">
        <f>('General Liability'!BM$61*$BI155)/Assumptions!$B$7</f>
        <v>9.0639979018008976</v>
      </c>
      <c r="AE155" s="171">
        <f>('General Liability'!BN$61*$BI155)/Assumptions!$B$7</f>
        <v>9.0639979018008976</v>
      </c>
      <c r="AF155" s="171">
        <f>('General Liability'!BO$61*$BI155)/Assumptions!$B$7</f>
        <v>9.0639979018008976</v>
      </c>
      <c r="AG155" s="171">
        <f>('General Liability'!BP$61*$BI155)/Assumptions!$B$7</f>
        <v>9.7437977444359642</v>
      </c>
      <c r="AH155" s="171">
        <f>('General Liability'!BQ$61*$BI155)/Assumptions!$B$7</f>
        <v>9.7437977444359642</v>
      </c>
      <c r="AI155" s="171">
        <f>('General Liability'!BR$61*$BI155)/Assumptions!$B$7</f>
        <v>9.7437977444359642</v>
      </c>
      <c r="AJ155" s="171">
        <f>('General Liability'!BS$61*$BI155)/Assumptions!$B$7</f>
        <v>9.7437977444359642</v>
      </c>
      <c r="AK155" s="171">
        <f>('General Liability'!BT$61*$BI155)/Assumptions!$B$7</f>
        <v>9.7437977444359642</v>
      </c>
      <c r="AL155" s="171">
        <f>('General Liability'!BU$61*$BI155)/Assumptions!$B$7</f>
        <v>9.7437977444359642</v>
      </c>
      <c r="AM155" s="171">
        <f>('General Liability'!BV$61*$BI155)/Assumptions!$B$7</f>
        <v>9.7437977444359642</v>
      </c>
      <c r="AN155" s="171">
        <f>('General Liability'!BW$61*$BI155)/Assumptions!$B$7</f>
        <v>9.7437977444359642</v>
      </c>
      <c r="AO155" s="171">
        <f>('General Liability'!BX$61*$BI155)/Assumptions!$B$7</f>
        <v>9.7437977444359642</v>
      </c>
      <c r="AP155" s="171">
        <f>('General Liability'!BY$61*$BI155)/Assumptions!$B$7</f>
        <v>9.7437977444359642</v>
      </c>
      <c r="AQ155" s="171">
        <f>('General Liability'!BZ$61*$BI155)/Assumptions!$B$7</f>
        <v>9.7437977444359642</v>
      </c>
      <c r="AR155" s="171">
        <f>('General Liability'!CA$61*$BI155)/Assumptions!$B$7</f>
        <v>9.7437977444359642</v>
      </c>
      <c r="AS155" s="171">
        <f>('General Liability'!CB$61*$BI155)/Assumptions!$B$7</f>
        <v>10.036111676769043</v>
      </c>
      <c r="AT155" s="171">
        <f>('General Liability'!CC$61*$BI155)/Assumptions!$B$7</f>
        <v>10.036111676769043</v>
      </c>
      <c r="AU155" s="171">
        <f>('General Liability'!CD$61*$BI155)/Assumptions!$B$7</f>
        <v>10.036111676769043</v>
      </c>
      <c r="AV155" s="171">
        <f>('General Liability'!CE$61*$BI155)/Assumptions!$B$7</f>
        <v>10.036111676769043</v>
      </c>
      <c r="AW155" s="171">
        <f>('General Liability'!CF$61*$BI155)/Assumptions!$B$7</f>
        <v>10.036111676769043</v>
      </c>
      <c r="AX155" s="171">
        <f>('General Liability'!CG$61*$BI155)/Assumptions!$B$7</f>
        <v>10.036111676769043</v>
      </c>
      <c r="AY155" s="171">
        <f>('General Liability'!CH$61*$BI155)/Assumptions!$B$7</f>
        <v>10.036111676769043</v>
      </c>
      <c r="AZ155" s="171">
        <f>('General Liability'!CI$61*$BI155)/Assumptions!$B$7</f>
        <v>10.036111676769043</v>
      </c>
      <c r="BA155" s="171">
        <f>('General Liability'!CJ$61*$BI155)/Assumptions!$B$7</f>
        <v>10.036111676769043</v>
      </c>
      <c r="BB155" s="171">
        <f>('General Liability'!CK$61*$BI155)/Assumptions!$B$7</f>
        <v>10.036111676769043</v>
      </c>
      <c r="BC155" s="171">
        <f>('General Liability'!CL$61*$BI155)/Assumptions!$B$7</f>
        <v>10.036111676769043</v>
      </c>
      <c r="BD155" s="171">
        <f>('General Liability'!CM$61*$BI155)/Assumptions!$B$7</f>
        <v>10.036111676769043</v>
      </c>
      <c r="BE155" s="171">
        <f>('General Liability'!CN$61*$BI155)/Assumptions!$B$7</f>
        <v>10.337195027072115</v>
      </c>
      <c r="BF155" s="171">
        <f>('General Liability'!CO$61*$BI155)/Assumptions!$B$7</f>
        <v>10.337195027072115</v>
      </c>
      <c r="BG155" s="171">
        <f>('General Liability'!CP$61*$BI155)/Assumptions!$B$7</f>
        <v>10.337195027072115</v>
      </c>
      <c r="BI155" s="174">
        <f>SUMIF(Revenue!$P:$P,'GL - Import (CA)'!$F155,Revenue!$G:$G)</f>
        <v>8.3479361560459011E-4</v>
      </c>
    </row>
    <row r="156" spans="1:61" s="173" customFormat="1" ht="12.75" customHeight="1">
      <c r="A156" t="s">
        <v>470</v>
      </c>
      <c r="B156" s="179"/>
      <c r="C156" s="170" t="str" cm="1">
        <f t="array" ref="C156">IFERROR(INDEX('Legal Entity'!B:B,MATCH('GL - Import (CA)'!F156,'Legal Entity'!A:A,0),0),0)</f>
        <v>1315 - Corix Multi-Utility Services Inc.</v>
      </c>
      <c r="D156" s="170" t="str" cm="1">
        <f t="array" ref="D156">IFERROR(INDEX('Legal Entity'!C:C,MATCH(F156,'Legal Entity'!A:A,0),0),0)</f>
        <v>CA</v>
      </c>
      <c r="E156" s="170" t="s">
        <v>631</v>
      </c>
      <c r="F156" s="170" t="s">
        <v>152</v>
      </c>
      <c r="G156" s="170"/>
      <c r="H156" s="171">
        <f>('General Liability'!AQ$61*$BI156)/Assumptions!$B$7</f>
        <v>102.11517531310317</v>
      </c>
      <c r="I156" s="171">
        <f>('General Liability'!AR$61*$BI156)/Assumptions!$B$7</f>
        <v>97.601206718202064</v>
      </c>
      <c r="J156" s="171">
        <f>('General Liability'!AS$61*$BI156)/Assumptions!$B$7</f>
        <v>97.601206718202064</v>
      </c>
      <c r="K156" s="171">
        <f>('General Liability'!AT$61*$BI156)/Assumptions!$B$7</f>
        <v>97.601206718202064</v>
      </c>
      <c r="L156" s="171">
        <f>('General Liability'!AU$61*$BI156)/Assumptions!$B$7</f>
        <v>97.601206718202064</v>
      </c>
      <c r="M156" s="171">
        <f>('General Liability'!AV$61*$BI156)/Assumptions!$B$7</f>
        <v>97.601206718202064</v>
      </c>
      <c r="N156" s="171">
        <f>('General Liability'!AW$61*$BI156)/Assumptions!$B$7</f>
        <v>97.601206718202064</v>
      </c>
      <c r="O156" s="171">
        <f>('General Liability'!AX$61*$BI156)/Assumptions!$B$7</f>
        <v>97.601206718202064</v>
      </c>
      <c r="P156" s="171">
        <f>('General Liability'!AY$61*$BI156)/Assumptions!$B$7</f>
        <v>97.601206718202064</v>
      </c>
      <c r="Q156" s="171">
        <f>('General Liability'!AZ$61*$BI156)/Assumptions!$B$7</f>
        <v>97.601206718202064</v>
      </c>
      <c r="R156" s="171">
        <f>('General Liability'!BA$61*$BI156)/Assumptions!$B$7</f>
        <v>97.601206718202064</v>
      </c>
      <c r="S156" s="171">
        <f>('General Liability'!BB$61*$BI156)/Assumptions!$B$7</f>
        <v>97.601206718202064</v>
      </c>
      <c r="T156" s="171">
        <f>('General Liability'!BC$61*$BI156)/Assumptions!$B$7</f>
        <v>97.601206718202064</v>
      </c>
      <c r="U156" s="171">
        <f>('General Liability'!BD$61*$BI156)/Assumptions!$B$7</f>
        <v>104.92129722206722</v>
      </c>
      <c r="V156" s="171">
        <f>('General Liability'!BE$61*$BI156)/Assumptions!$B$7</f>
        <v>104.92129722206722</v>
      </c>
      <c r="W156" s="171">
        <f>('General Liability'!BF$61*$BI156)/Assumptions!$B$7</f>
        <v>104.92129722206722</v>
      </c>
      <c r="X156" s="171">
        <f>('General Liability'!BG$61*$BI156)/Assumptions!$B$7</f>
        <v>104.92129722206722</v>
      </c>
      <c r="Y156" s="171">
        <f>('General Liability'!BH$61*$BI156)/Assumptions!$B$7</f>
        <v>104.92129722206722</v>
      </c>
      <c r="Z156" s="171">
        <f>('General Liability'!BI$61*$BI156)/Assumptions!$B$7</f>
        <v>104.92129722206722</v>
      </c>
      <c r="AA156" s="171">
        <f>('General Liability'!BJ$61*$BI156)/Assumptions!$B$7</f>
        <v>104.92129722206722</v>
      </c>
      <c r="AB156" s="171">
        <f>('General Liability'!BK$61*$BI156)/Assumptions!$B$7</f>
        <v>104.92129722206722</v>
      </c>
      <c r="AC156" s="171">
        <f>('General Liability'!BL$61*$BI156)/Assumptions!$B$7</f>
        <v>104.92129722206722</v>
      </c>
      <c r="AD156" s="171">
        <f>('General Liability'!BM$61*$BI156)/Assumptions!$B$7</f>
        <v>104.92129722206722</v>
      </c>
      <c r="AE156" s="171">
        <f>('General Liability'!BN$61*$BI156)/Assumptions!$B$7</f>
        <v>104.92129722206722</v>
      </c>
      <c r="AF156" s="171">
        <f>('General Liability'!BO$61*$BI156)/Assumptions!$B$7</f>
        <v>104.92129722206722</v>
      </c>
      <c r="AG156" s="171">
        <f>('General Liability'!BP$61*$BI156)/Assumptions!$B$7</f>
        <v>112.79039451372225</v>
      </c>
      <c r="AH156" s="171">
        <f>('General Liability'!BQ$61*$BI156)/Assumptions!$B$7</f>
        <v>112.79039451372225</v>
      </c>
      <c r="AI156" s="171">
        <f>('General Liability'!BR$61*$BI156)/Assumptions!$B$7</f>
        <v>112.79039451372225</v>
      </c>
      <c r="AJ156" s="171">
        <f>('General Liability'!BS$61*$BI156)/Assumptions!$B$7</f>
        <v>112.79039451372225</v>
      </c>
      <c r="AK156" s="171">
        <f>('General Liability'!BT$61*$BI156)/Assumptions!$B$7</f>
        <v>112.79039451372225</v>
      </c>
      <c r="AL156" s="171">
        <f>('General Liability'!BU$61*$BI156)/Assumptions!$B$7</f>
        <v>112.79039451372225</v>
      </c>
      <c r="AM156" s="171">
        <f>('General Liability'!BV$61*$BI156)/Assumptions!$B$7</f>
        <v>112.79039451372225</v>
      </c>
      <c r="AN156" s="171">
        <f>('General Liability'!BW$61*$BI156)/Assumptions!$B$7</f>
        <v>112.79039451372225</v>
      </c>
      <c r="AO156" s="171">
        <f>('General Liability'!BX$61*$BI156)/Assumptions!$B$7</f>
        <v>112.79039451372225</v>
      </c>
      <c r="AP156" s="171">
        <f>('General Liability'!BY$61*$BI156)/Assumptions!$B$7</f>
        <v>112.79039451372225</v>
      </c>
      <c r="AQ156" s="171">
        <f>('General Liability'!BZ$61*$BI156)/Assumptions!$B$7</f>
        <v>112.79039451372225</v>
      </c>
      <c r="AR156" s="171">
        <f>('General Liability'!CA$61*$BI156)/Assumptions!$B$7</f>
        <v>112.79039451372225</v>
      </c>
      <c r="AS156" s="171">
        <f>('General Liability'!CB$61*$BI156)/Assumptions!$B$7</f>
        <v>116.17410634913392</v>
      </c>
      <c r="AT156" s="171">
        <f>('General Liability'!CC$61*$BI156)/Assumptions!$B$7</f>
        <v>116.17410634913392</v>
      </c>
      <c r="AU156" s="171">
        <f>('General Liability'!CD$61*$BI156)/Assumptions!$B$7</f>
        <v>116.17410634913392</v>
      </c>
      <c r="AV156" s="171">
        <f>('General Liability'!CE$61*$BI156)/Assumptions!$B$7</f>
        <v>116.17410634913392</v>
      </c>
      <c r="AW156" s="171">
        <f>('General Liability'!CF$61*$BI156)/Assumptions!$B$7</f>
        <v>116.17410634913392</v>
      </c>
      <c r="AX156" s="171">
        <f>('General Liability'!CG$61*$BI156)/Assumptions!$B$7</f>
        <v>116.17410634913392</v>
      </c>
      <c r="AY156" s="171">
        <f>('General Liability'!CH$61*$BI156)/Assumptions!$B$7</f>
        <v>116.17410634913392</v>
      </c>
      <c r="AZ156" s="171">
        <f>('General Liability'!CI$61*$BI156)/Assumptions!$B$7</f>
        <v>116.17410634913392</v>
      </c>
      <c r="BA156" s="171">
        <f>('General Liability'!CJ$61*$BI156)/Assumptions!$B$7</f>
        <v>116.17410634913392</v>
      </c>
      <c r="BB156" s="171">
        <f>('General Liability'!CK$61*$BI156)/Assumptions!$B$7</f>
        <v>116.17410634913392</v>
      </c>
      <c r="BC156" s="171">
        <f>('General Liability'!CL$61*$BI156)/Assumptions!$B$7</f>
        <v>116.17410634913392</v>
      </c>
      <c r="BD156" s="171">
        <f>('General Liability'!CM$61*$BI156)/Assumptions!$B$7</f>
        <v>116.17410634913392</v>
      </c>
      <c r="BE156" s="171">
        <f>('General Liability'!CN$61*$BI156)/Assumptions!$B$7</f>
        <v>119.65932953960794</v>
      </c>
      <c r="BF156" s="171">
        <f>('General Liability'!CO$61*$BI156)/Assumptions!$B$7</f>
        <v>119.65932953960794</v>
      </c>
      <c r="BG156" s="171">
        <f>('General Liability'!CP$61*$BI156)/Assumptions!$B$7</f>
        <v>119.65932953960794</v>
      </c>
      <c r="BI156" s="174">
        <f>SUMIF(Revenue!$P:$P,'GL - Import (CA)'!$F156,Revenue!$G:$G)</f>
        <v>9.6632446312162994E-3</v>
      </c>
    </row>
    <row r="157" spans="1:61" s="173" customFormat="1" ht="12.75" customHeight="1">
      <c r="A157" t="s">
        <v>470</v>
      </c>
      <c r="B157" s="179"/>
      <c r="C157" s="170" t="str" cm="1">
        <f t="array" ref="C157">IFERROR(INDEX('Legal Entity'!B:B,MATCH('GL - Import (CA)'!F157,'Legal Entity'!A:A,0),0),0)</f>
        <v>1315 - Corix Multi-Utility Services Inc.</v>
      </c>
      <c r="D157" s="170" t="str" cm="1">
        <f t="array" ref="D157">IFERROR(INDEX('Legal Entity'!C:C,MATCH(F157,'Legal Entity'!A:A,0),0),0)</f>
        <v>CA</v>
      </c>
      <c r="E157" s="170" t="s">
        <v>631</v>
      </c>
      <c r="F157" s="170" t="s">
        <v>153</v>
      </c>
      <c r="G157" s="170"/>
      <c r="H157" s="171">
        <f>('General Liability'!AQ$61*$BI157)/Assumptions!$B$7</f>
        <v>62.630782137761273</v>
      </c>
      <c r="I157" s="171">
        <f>('General Liability'!AR$61*$BI157)/Assumptions!$B$7</f>
        <v>59.86220848769311</v>
      </c>
      <c r="J157" s="171">
        <f>('General Liability'!AS$61*$BI157)/Assumptions!$B$7</f>
        <v>59.86220848769311</v>
      </c>
      <c r="K157" s="171">
        <f>('General Liability'!AT$61*$BI157)/Assumptions!$B$7</f>
        <v>59.86220848769311</v>
      </c>
      <c r="L157" s="171">
        <f>('General Liability'!AU$61*$BI157)/Assumptions!$B$7</f>
        <v>59.86220848769311</v>
      </c>
      <c r="M157" s="171">
        <f>('General Liability'!AV$61*$BI157)/Assumptions!$B$7</f>
        <v>59.86220848769311</v>
      </c>
      <c r="N157" s="171">
        <f>('General Liability'!AW$61*$BI157)/Assumptions!$B$7</f>
        <v>59.86220848769311</v>
      </c>
      <c r="O157" s="171">
        <f>('General Liability'!AX$61*$BI157)/Assumptions!$B$7</f>
        <v>59.86220848769311</v>
      </c>
      <c r="P157" s="171">
        <f>('General Liability'!AY$61*$BI157)/Assumptions!$B$7</f>
        <v>59.86220848769311</v>
      </c>
      <c r="Q157" s="171">
        <f>('General Liability'!AZ$61*$BI157)/Assumptions!$B$7</f>
        <v>59.86220848769311</v>
      </c>
      <c r="R157" s="171">
        <f>('General Liability'!BA$61*$BI157)/Assumptions!$B$7</f>
        <v>59.86220848769311</v>
      </c>
      <c r="S157" s="171">
        <f>('General Liability'!BB$61*$BI157)/Assumptions!$B$7</f>
        <v>59.86220848769311</v>
      </c>
      <c r="T157" s="171">
        <f>('General Liability'!BC$61*$BI157)/Assumptions!$B$7</f>
        <v>59.86220848769311</v>
      </c>
      <c r="U157" s="171">
        <f>('General Liability'!BD$61*$BI157)/Assumptions!$B$7</f>
        <v>64.351874124270097</v>
      </c>
      <c r="V157" s="171">
        <f>('General Liability'!BE$61*$BI157)/Assumptions!$B$7</f>
        <v>64.351874124270097</v>
      </c>
      <c r="W157" s="171">
        <f>('General Liability'!BF$61*$BI157)/Assumptions!$B$7</f>
        <v>64.351874124270097</v>
      </c>
      <c r="X157" s="171">
        <f>('General Liability'!BG$61*$BI157)/Assumptions!$B$7</f>
        <v>64.351874124270097</v>
      </c>
      <c r="Y157" s="171">
        <f>('General Liability'!BH$61*$BI157)/Assumptions!$B$7</f>
        <v>64.351874124270097</v>
      </c>
      <c r="Z157" s="171">
        <f>('General Liability'!BI$61*$BI157)/Assumptions!$B$7</f>
        <v>64.351874124270097</v>
      </c>
      <c r="AA157" s="171">
        <f>('General Liability'!BJ$61*$BI157)/Assumptions!$B$7</f>
        <v>64.351874124270097</v>
      </c>
      <c r="AB157" s="171">
        <f>('General Liability'!BK$61*$BI157)/Assumptions!$B$7</f>
        <v>64.351874124270097</v>
      </c>
      <c r="AC157" s="171">
        <f>('General Liability'!BL$61*$BI157)/Assumptions!$B$7</f>
        <v>64.351874124270097</v>
      </c>
      <c r="AD157" s="171">
        <f>('General Liability'!BM$61*$BI157)/Assumptions!$B$7</f>
        <v>64.351874124270097</v>
      </c>
      <c r="AE157" s="171">
        <f>('General Liability'!BN$61*$BI157)/Assumptions!$B$7</f>
        <v>64.351874124270097</v>
      </c>
      <c r="AF157" s="171">
        <f>('General Liability'!BO$61*$BI157)/Assumptions!$B$7</f>
        <v>64.351874124270097</v>
      </c>
      <c r="AG157" s="171">
        <f>('General Liability'!BP$61*$BI157)/Assumptions!$B$7</f>
        <v>69.178264683590356</v>
      </c>
      <c r="AH157" s="171">
        <f>('General Liability'!BQ$61*$BI157)/Assumptions!$B$7</f>
        <v>69.178264683590356</v>
      </c>
      <c r="AI157" s="171">
        <f>('General Liability'!BR$61*$BI157)/Assumptions!$B$7</f>
        <v>69.178264683590356</v>
      </c>
      <c r="AJ157" s="171">
        <f>('General Liability'!BS$61*$BI157)/Assumptions!$B$7</f>
        <v>69.178264683590356</v>
      </c>
      <c r="AK157" s="171">
        <f>('General Liability'!BT$61*$BI157)/Assumptions!$B$7</f>
        <v>69.178264683590356</v>
      </c>
      <c r="AL157" s="171">
        <f>('General Liability'!BU$61*$BI157)/Assumptions!$B$7</f>
        <v>69.178264683590356</v>
      </c>
      <c r="AM157" s="171">
        <f>('General Liability'!BV$61*$BI157)/Assumptions!$B$7</f>
        <v>69.178264683590356</v>
      </c>
      <c r="AN157" s="171">
        <f>('General Liability'!BW$61*$BI157)/Assumptions!$B$7</f>
        <v>69.178264683590356</v>
      </c>
      <c r="AO157" s="171">
        <f>('General Liability'!BX$61*$BI157)/Assumptions!$B$7</f>
        <v>69.178264683590356</v>
      </c>
      <c r="AP157" s="171">
        <f>('General Liability'!BY$61*$BI157)/Assumptions!$B$7</f>
        <v>69.178264683590356</v>
      </c>
      <c r="AQ157" s="171">
        <f>('General Liability'!BZ$61*$BI157)/Assumptions!$B$7</f>
        <v>69.178264683590356</v>
      </c>
      <c r="AR157" s="171">
        <f>('General Liability'!CA$61*$BI157)/Assumptions!$B$7</f>
        <v>69.178264683590356</v>
      </c>
      <c r="AS157" s="171">
        <f>('General Liability'!CB$61*$BI157)/Assumptions!$B$7</f>
        <v>71.253612624098054</v>
      </c>
      <c r="AT157" s="171">
        <f>('General Liability'!CC$61*$BI157)/Assumptions!$B$7</f>
        <v>71.253612624098054</v>
      </c>
      <c r="AU157" s="171">
        <f>('General Liability'!CD$61*$BI157)/Assumptions!$B$7</f>
        <v>71.253612624098054</v>
      </c>
      <c r="AV157" s="171">
        <f>('General Liability'!CE$61*$BI157)/Assumptions!$B$7</f>
        <v>71.253612624098054</v>
      </c>
      <c r="AW157" s="171">
        <f>('General Liability'!CF$61*$BI157)/Assumptions!$B$7</f>
        <v>71.253612624098054</v>
      </c>
      <c r="AX157" s="171">
        <f>('General Liability'!CG$61*$BI157)/Assumptions!$B$7</f>
        <v>71.253612624098054</v>
      </c>
      <c r="AY157" s="171">
        <f>('General Liability'!CH$61*$BI157)/Assumptions!$B$7</f>
        <v>71.253612624098054</v>
      </c>
      <c r="AZ157" s="171">
        <f>('General Liability'!CI$61*$BI157)/Assumptions!$B$7</f>
        <v>71.253612624098054</v>
      </c>
      <c r="BA157" s="171">
        <f>('General Liability'!CJ$61*$BI157)/Assumptions!$B$7</f>
        <v>71.253612624098054</v>
      </c>
      <c r="BB157" s="171">
        <f>('General Liability'!CK$61*$BI157)/Assumptions!$B$7</f>
        <v>71.253612624098054</v>
      </c>
      <c r="BC157" s="171">
        <f>('General Liability'!CL$61*$BI157)/Assumptions!$B$7</f>
        <v>71.253612624098054</v>
      </c>
      <c r="BD157" s="171">
        <f>('General Liability'!CM$61*$BI157)/Assumptions!$B$7</f>
        <v>71.253612624098054</v>
      </c>
      <c r="BE157" s="171">
        <f>('General Liability'!CN$61*$BI157)/Assumptions!$B$7</f>
        <v>73.391221002820998</v>
      </c>
      <c r="BF157" s="171">
        <f>('General Liability'!CO$61*$BI157)/Assumptions!$B$7</f>
        <v>73.391221002820998</v>
      </c>
      <c r="BG157" s="171">
        <f>('General Liability'!CP$61*$BI157)/Assumptions!$B$7</f>
        <v>73.391221002820998</v>
      </c>
      <c r="BI157" s="174">
        <f>SUMIF(Revenue!$P:$P,'GL - Import (CA)'!$F157,Revenue!$G:$G)</f>
        <v>5.9268034098350058E-3</v>
      </c>
    </row>
    <row r="158" spans="1:61" s="173" customFormat="1" ht="12.75" customHeight="1">
      <c r="A158" t="s">
        <v>470</v>
      </c>
      <c r="B158" s="179"/>
      <c r="C158" s="170" t="str" cm="1">
        <f t="array" ref="C158">IFERROR(INDEX('Legal Entity'!B:B,MATCH('GL - Import (CA)'!F158,'Legal Entity'!A:A,0),0),0)</f>
        <v>1315 - Corix Multi-Utility Services Inc.</v>
      </c>
      <c r="D158" s="170" t="str" cm="1">
        <f t="array" ref="D158">IFERROR(INDEX('Legal Entity'!C:C,MATCH(F158,'Legal Entity'!A:A,0),0),0)</f>
        <v>CA</v>
      </c>
      <c r="E158" s="170" t="s">
        <v>631</v>
      </c>
      <c r="F158" s="170" t="s">
        <v>140</v>
      </c>
      <c r="G158" s="170"/>
      <c r="H158" s="171">
        <f>('General Liability'!AQ$61*$BI158)/Assumptions!$B$7</f>
        <v>0</v>
      </c>
      <c r="I158" s="171">
        <f>('General Liability'!AR$61*$BI158)/Assumptions!$B$7</f>
        <v>0</v>
      </c>
      <c r="J158" s="171">
        <f>('General Liability'!AS$61*$BI158)/Assumptions!$B$7</f>
        <v>0</v>
      </c>
      <c r="K158" s="171">
        <f>('General Liability'!AT$61*$BI158)/Assumptions!$B$7</f>
        <v>0</v>
      </c>
      <c r="L158" s="171">
        <f>('General Liability'!AU$61*$BI158)/Assumptions!$B$7</f>
        <v>0</v>
      </c>
      <c r="M158" s="171">
        <f>('General Liability'!AV$61*$BI158)/Assumptions!$B$7</f>
        <v>0</v>
      </c>
      <c r="N158" s="171">
        <f>('General Liability'!AW$61*$BI158)/Assumptions!$B$7</f>
        <v>0</v>
      </c>
      <c r="O158" s="171">
        <f>('General Liability'!AX$61*$BI158)/Assumptions!$B$7</f>
        <v>0</v>
      </c>
      <c r="P158" s="171">
        <f>('General Liability'!AY$61*$BI158)/Assumptions!$B$7</f>
        <v>0</v>
      </c>
      <c r="Q158" s="171">
        <f>('General Liability'!AZ$61*$BI158)/Assumptions!$B$7</f>
        <v>0</v>
      </c>
      <c r="R158" s="171">
        <f>('General Liability'!BA$61*$BI158)/Assumptions!$B$7</f>
        <v>0</v>
      </c>
      <c r="S158" s="171">
        <f>('General Liability'!BB$61*$BI158)/Assumptions!$B$7</f>
        <v>0</v>
      </c>
      <c r="T158" s="171">
        <f>('General Liability'!BC$61*$BI158)/Assumptions!$B$7</f>
        <v>0</v>
      </c>
      <c r="U158" s="171">
        <f>('General Liability'!BD$61*$BI158)/Assumptions!$B$7</f>
        <v>0</v>
      </c>
      <c r="V158" s="171">
        <f>('General Liability'!BE$61*$BI158)/Assumptions!$B$7</f>
        <v>0</v>
      </c>
      <c r="W158" s="171">
        <f>('General Liability'!BF$61*$BI158)/Assumptions!$B$7</f>
        <v>0</v>
      </c>
      <c r="X158" s="171">
        <f>('General Liability'!BG$61*$BI158)/Assumptions!$B$7</f>
        <v>0</v>
      </c>
      <c r="Y158" s="171">
        <f>('General Liability'!BH$61*$BI158)/Assumptions!$B$7</f>
        <v>0</v>
      </c>
      <c r="Z158" s="171">
        <f>('General Liability'!BI$61*$BI158)/Assumptions!$B$7</f>
        <v>0</v>
      </c>
      <c r="AA158" s="171">
        <f>('General Liability'!BJ$61*$BI158)/Assumptions!$B$7</f>
        <v>0</v>
      </c>
      <c r="AB158" s="171">
        <f>('General Liability'!BK$61*$BI158)/Assumptions!$B$7</f>
        <v>0</v>
      </c>
      <c r="AC158" s="171">
        <f>('General Liability'!BL$61*$BI158)/Assumptions!$B$7</f>
        <v>0</v>
      </c>
      <c r="AD158" s="171">
        <f>('General Liability'!BM$61*$BI158)/Assumptions!$B$7</f>
        <v>0</v>
      </c>
      <c r="AE158" s="171">
        <f>('General Liability'!BN$61*$BI158)/Assumptions!$B$7</f>
        <v>0</v>
      </c>
      <c r="AF158" s="171">
        <f>('General Liability'!BO$61*$BI158)/Assumptions!$B$7</f>
        <v>0</v>
      </c>
      <c r="AG158" s="171">
        <f>('General Liability'!BP$61*$BI158)/Assumptions!$B$7</f>
        <v>0</v>
      </c>
      <c r="AH158" s="171">
        <f>('General Liability'!BQ$61*$BI158)/Assumptions!$B$7</f>
        <v>0</v>
      </c>
      <c r="AI158" s="171">
        <f>('General Liability'!BR$61*$BI158)/Assumptions!$B$7</f>
        <v>0</v>
      </c>
      <c r="AJ158" s="171">
        <f>('General Liability'!BS$61*$BI158)/Assumptions!$B$7</f>
        <v>0</v>
      </c>
      <c r="AK158" s="171">
        <f>('General Liability'!BT$61*$BI158)/Assumptions!$B$7</f>
        <v>0</v>
      </c>
      <c r="AL158" s="171">
        <f>('General Liability'!BU$61*$BI158)/Assumptions!$B$7</f>
        <v>0</v>
      </c>
      <c r="AM158" s="171">
        <f>('General Liability'!BV$61*$BI158)/Assumptions!$B$7</f>
        <v>0</v>
      </c>
      <c r="AN158" s="171">
        <f>('General Liability'!BW$61*$BI158)/Assumptions!$B$7</f>
        <v>0</v>
      </c>
      <c r="AO158" s="171">
        <f>('General Liability'!BX$61*$BI158)/Assumptions!$B$7</f>
        <v>0</v>
      </c>
      <c r="AP158" s="171">
        <f>('General Liability'!BY$61*$BI158)/Assumptions!$B$7</f>
        <v>0</v>
      </c>
      <c r="AQ158" s="171">
        <f>('General Liability'!BZ$61*$BI158)/Assumptions!$B$7</f>
        <v>0</v>
      </c>
      <c r="AR158" s="171">
        <f>('General Liability'!CA$61*$BI158)/Assumptions!$B$7</f>
        <v>0</v>
      </c>
      <c r="AS158" s="171">
        <f>('General Liability'!CB$61*$BI158)/Assumptions!$B$7</f>
        <v>0</v>
      </c>
      <c r="AT158" s="171">
        <f>('General Liability'!CC$61*$BI158)/Assumptions!$B$7</f>
        <v>0</v>
      </c>
      <c r="AU158" s="171">
        <f>('General Liability'!CD$61*$BI158)/Assumptions!$B$7</f>
        <v>0</v>
      </c>
      <c r="AV158" s="171">
        <f>('General Liability'!CE$61*$BI158)/Assumptions!$B$7</f>
        <v>0</v>
      </c>
      <c r="AW158" s="171">
        <f>('General Liability'!CF$61*$BI158)/Assumptions!$B$7</f>
        <v>0</v>
      </c>
      <c r="AX158" s="171">
        <f>('General Liability'!CG$61*$BI158)/Assumptions!$B$7</f>
        <v>0</v>
      </c>
      <c r="AY158" s="171">
        <f>('General Liability'!CH$61*$BI158)/Assumptions!$B$7</f>
        <v>0</v>
      </c>
      <c r="AZ158" s="171">
        <f>('General Liability'!CI$61*$BI158)/Assumptions!$B$7</f>
        <v>0</v>
      </c>
      <c r="BA158" s="171">
        <f>('General Liability'!CJ$61*$BI158)/Assumptions!$B$7</f>
        <v>0</v>
      </c>
      <c r="BB158" s="171">
        <f>('General Liability'!CK$61*$BI158)/Assumptions!$B$7</f>
        <v>0</v>
      </c>
      <c r="BC158" s="171">
        <f>('General Liability'!CL$61*$BI158)/Assumptions!$B$7</f>
        <v>0</v>
      </c>
      <c r="BD158" s="171">
        <f>('General Liability'!CM$61*$BI158)/Assumptions!$B$7</f>
        <v>0</v>
      </c>
      <c r="BE158" s="171">
        <f>('General Liability'!CN$61*$BI158)/Assumptions!$B$7</f>
        <v>0</v>
      </c>
      <c r="BF158" s="171">
        <f>('General Liability'!CO$61*$BI158)/Assumptions!$B$7</f>
        <v>0</v>
      </c>
      <c r="BG158" s="171">
        <f>('General Liability'!CP$61*$BI158)/Assumptions!$B$7</f>
        <v>0</v>
      </c>
      <c r="BI158" s="174">
        <f>SUMIF(Revenue!$P:$P,'GL - Import (CA)'!$F158,Revenue!$G:$G)</f>
        <v>0</v>
      </c>
    </row>
    <row r="159" spans="1:61" s="173" customFormat="1" ht="12.75" customHeight="1">
      <c r="A159" t="s">
        <v>470</v>
      </c>
      <c r="B159" s="179"/>
      <c r="C159" s="170" t="str" cm="1">
        <f t="array" ref="C159">IFERROR(INDEX('Legal Entity'!B:B,MATCH('GL - Import (CA)'!F159,'Legal Entity'!A:A,0),0),0)</f>
        <v>1315 - Corix Multi-Utility Services Inc.</v>
      </c>
      <c r="D159" s="170" t="str" cm="1">
        <f t="array" ref="D159">IFERROR(INDEX('Legal Entity'!C:C,MATCH(F159,'Legal Entity'!A:A,0),0),0)</f>
        <v>CA</v>
      </c>
      <c r="E159" s="170" t="s">
        <v>631</v>
      </c>
      <c r="F159" s="170" t="s">
        <v>154</v>
      </c>
      <c r="G159" s="170"/>
      <c r="H159" s="171">
        <f>('General Liability'!AQ$61*$BI159)/Assumptions!$B$7</f>
        <v>378.50014517711804</v>
      </c>
      <c r="I159" s="171">
        <f>('General Liability'!AR$61*$BI159)/Assumptions!$B$7</f>
        <v>361.76866757590608</v>
      </c>
      <c r="J159" s="171">
        <f>('General Liability'!AS$61*$BI159)/Assumptions!$B$7</f>
        <v>361.76866757590608</v>
      </c>
      <c r="K159" s="171">
        <f>('General Liability'!AT$61*$BI159)/Assumptions!$B$7</f>
        <v>361.76866757590608</v>
      </c>
      <c r="L159" s="171">
        <f>('General Liability'!AU$61*$BI159)/Assumptions!$B$7</f>
        <v>361.76866757590608</v>
      </c>
      <c r="M159" s="171">
        <f>('General Liability'!AV$61*$BI159)/Assumptions!$B$7</f>
        <v>361.76866757590608</v>
      </c>
      <c r="N159" s="171">
        <f>('General Liability'!AW$61*$BI159)/Assumptions!$B$7</f>
        <v>361.76866757590608</v>
      </c>
      <c r="O159" s="171">
        <f>('General Liability'!AX$61*$BI159)/Assumptions!$B$7</f>
        <v>361.76866757590608</v>
      </c>
      <c r="P159" s="171">
        <f>('General Liability'!AY$61*$BI159)/Assumptions!$B$7</f>
        <v>361.76866757590608</v>
      </c>
      <c r="Q159" s="171">
        <f>('General Liability'!AZ$61*$BI159)/Assumptions!$B$7</f>
        <v>361.76866757590608</v>
      </c>
      <c r="R159" s="171">
        <f>('General Liability'!BA$61*$BI159)/Assumptions!$B$7</f>
        <v>361.76866757590608</v>
      </c>
      <c r="S159" s="171">
        <f>('General Liability'!BB$61*$BI159)/Assumptions!$B$7</f>
        <v>361.76866757590608</v>
      </c>
      <c r="T159" s="171">
        <f>('General Liability'!BC$61*$BI159)/Assumptions!$B$7</f>
        <v>361.76866757590608</v>
      </c>
      <c r="U159" s="171">
        <f>('General Liability'!BD$61*$BI159)/Assumptions!$B$7</f>
        <v>388.90131764409904</v>
      </c>
      <c r="V159" s="171">
        <f>('General Liability'!BE$61*$BI159)/Assumptions!$B$7</f>
        <v>388.90131764409904</v>
      </c>
      <c r="W159" s="171">
        <f>('General Liability'!BF$61*$BI159)/Assumptions!$B$7</f>
        <v>388.90131764409904</v>
      </c>
      <c r="X159" s="171">
        <f>('General Liability'!BG$61*$BI159)/Assumptions!$B$7</f>
        <v>388.90131764409904</v>
      </c>
      <c r="Y159" s="171">
        <f>('General Liability'!BH$61*$BI159)/Assumptions!$B$7</f>
        <v>388.90131764409904</v>
      </c>
      <c r="Z159" s="171">
        <f>('General Liability'!BI$61*$BI159)/Assumptions!$B$7</f>
        <v>388.90131764409904</v>
      </c>
      <c r="AA159" s="171">
        <f>('General Liability'!BJ$61*$BI159)/Assumptions!$B$7</f>
        <v>388.90131764409904</v>
      </c>
      <c r="AB159" s="171">
        <f>('General Liability'!BK$61*$BI159)/Assumptions!$B$7</f>
        <v>388.90131764409904</v>
      </c>
      <c r="AC159" s="171">
        <f>('General Liability'!BL$61*$BI159)/Assumptions!$B$7</f>
        <v>388.90131764409904</v>
      </c>
      <c r="AD159" s="171">
        <f>('General Liability'!BM$61*$BI159)/Assumptions!$B$7</f>
        <v>388.90131764409904</v>
      </c>
      <c r="AE159" s="171">
        <f>('General Liability'!BN$61*$BI159)/Assumptions!$B$7</f>
        <v>388.90131764409904</v>
      </c>
      <c r="AF159" s="171">
        <f>('General Liability'!BO$61*$BI159)/Assumptions!$B$7</f>
        <v>388.90131764409904</v>
      </c>
      <c r="AG159" s="171">
        <f>('General Liability'!BP$61*$BI159)/Assumptions!$B$7</f>
        <v>418.06891646740644</v>
      </c>
      <c r="AH159" s="171">
        <f>('General Liability'!BQ$61*$BI159)/Assumptions!$B$7</f>
        <v>418.06891646740644</v>
      </c>
      <c r="AI159" s="171">
        <f>('General Liability'!BR$61*$BI159)/Assumptions!$B$7</f>
        <v>418.06891646740644</v>
      </c>
      <c r="AJ159" s="171">
        <f>('General Liability'!BS$61*$BI159)/Assumptions!$B$7</f>
        <v>418.06891646740644</v>
      </c>
      <c r="AK159" s="171">
        <f>('General Liability'!BT$61*$BI159)/Assumptions!$B$7</f>
        <v>418.06891646740644</v>
      </c>
      <c r="AL159" s="171">
        <f>('General Liability'!BU$61*$BI159)/Assumptions!$B$7</f>
        <v>418.06891646740644</v>
      </c>
      <c r="AM159" s="171">
        <f>('General Liability'!BV$61*$BI159)/Assumptions!$B$7</f>
        <v>418.06891646740644</v>
      </c>
      <c r="AN159" s="171">
        <f>('General Liability'!BW$61*$BI159)/Assumptions!$B$7</f>
        <v>418.06891646740644</v>
      </c>
      <c r="AO159" s="171">
        <f>('General Liability'!BX$61*$BI159)/Assumptions!$B$7</f>
        <v>418.06891646740644</v>
      </c>
      <c r="AP159" s="171">
        <f>('General Liability'!BY$61*$BI159)/Assumptions!$B$7</f>
        <v>418.06891646740644</v>
      </c>
      <c r="AQ159" s="171">
        <f>('General Liability'!BZ$61*$BI159)/Assumptions!$B$7</f>
        <v>418.06891646740644</v>
      </c>
      <c r="AR159" s="171">
        <f>('General Liability'!CA$61*$BI159)/Assumptions!$B$7</f>
        <v>418.06891646740644</v>
      </c>
      <c r="AS159" s="171">
        <f>('General Liability'!CB$61*$BI159)/Assumptions!$B$7</f>
        <v>430.61098396142859</v>
      </c>
      <c r="AT159" s="171">
        <f>('General Liability'!CC$61*$BI159)/Assumptions!$B$7</f>
        <v>430.61098396142859</v>
      </c>
      <c r="AU159" s="171">
        <f>('General Liability'!CD$61*$BI159)/Assumptions!$B$7</f>
        <v>430.61098396142859</v>
      </c>
      <c r="AV159" s="171">
        <f>('General Liability'!CE$61*$BI159)/Assumptions!$B$7</f>
        <v>430.61098396142859</v>
      </c>
      <c r="AW159" s="171">
        <f>('General Liability'!CF$61*$BI159)/Assumptions!$B$7</f>
        <v>430.61098396142859</v>
      </c>
      <c r="AX159" s="171">
        <f>('General Liability'!CG$61*$BI159)/Assumptions!$B$7</f>
        <v>430.61098396142859</v>
      </c>
      <c r="AY159" s="171">
        <f>('General Liability'!CH$61*$BI159)/Assumptions!$B$7</f>
        <v>430.61098396142859</v>
      </c>
      <c r="AZ159" s="171">
        <f>('General Liability'!CI$61*$BI159)/Assumptions!$B$7</f>
        <v>430.61098396142859</v>
      </c>
      <c r="BA159" s="171">
        <f>('General Liability'!CJ$61*$BI159)/Assumptions!$B$7</f>
        <v>430.61098396142859</v>
      </c>
      <c r="BB159" s="171">
        <f>('General Liability'!CK$61*$BI159)/Assumptions!$B$7</f>
        <v>430.61098396142859</v>
      </c>
      <c r="BC159" s="171">
        <f>('General Liability'!CL$61*$BI159)/Assumptions!$B$7</f>
        <v>430.61098396142859</v>
      </c>
      <c r="BD159" s="171">
        <f>('General Liability'!CM$61*$BI159)/Assumptions!$B$7</f>
        <v>430.61098396142859</v>
      </c>
      <c r="BE159" s="171">
        <f>('General Liability'!CN$61*$BI159)/Assumptions!$B$7</f>
        <v>443.52931348027153</v>
      </c>
      <c r="BF159" s="171">
        <f>('General Liability'!CO$61*$BI159)/Assumptions!$B$7</f>
        <v>443.52931348027153</v>
      </c>
      <c r="BG159" s="171">
        <f>('General Liability'!CP$61*$BI159)/Assumptions!$B$7</f>
        <v>443.52931348027153</v>
      </c>
      <c r="BI159" s="174">
        <f>SUMIF(Revenue!$P:$P,'GL - Import (CA)'!$F159,Revenue!$G:$G)</f>
        <v>3.5817785990992168E-2</v>
      </c>
    </row>
    <row r="160" spans="1:61" s="173" customFormat="1" ht="12.75" customHeight="1">
      <c r="A160" t="s">
        <v>470</v>
      </c>
      <c r="B160" s="179"/>
      <c r="C160" s="170" t="str" cm="1">
        <f t="array" ref="C160">IFERROR(INDEX('Legal Entity'!B:B,MATCH('GL - Import (CA)'!F160,'Legal Entity'!A:A,0),0),0)</f>
        <v>1315 - Corix Multi-Utility Services Inc.</v>
      </c>
      <c r="D160" s="170" t="str" cm="1">
        <f t="array" ref="D160">IFERROR(INDEX('Legal Entity'!C:C,MATCH(F160,'Legal Entity'!A:A,0),0),0)</f>
        <v>CA</v>
      </c>
      <c r="E160" s="170" t="s">
        <v>631</v>
      </c>
      <c r="F160" s="170" t="s">
        <v>155</v>
      </c>
      <c r="G160" s="170"/>
      <c r="H160" s="171">
        <f>('General Liability'!AQ$61*$BI160)/Assumptions!$B$7</f>
        <v>52.265208544832078</v>
      </c>
      <c r="I160" s="171">
        <f>('General Liability'!AR$61*$BI160)/Assumptions!$B$7</f>
        <v>49.954841753080053</v>
      </c>
      <c r="J160" s="171">
        <f>('General Liability'!AS$61*$BI160)/Assumptions!$B$7</f>
        <v>49.954841753080053</v>
      </c>
      <c r="K160" s="171">
        <f>('General Liability'!AT$61*$BI160)/Assumptions!$B$7</f>
        <v>49.954841753080053</v>
      </c>
      <c r="L160" s="171">
        <f>('General Liability'!AU$61*$BI160)/Assumptions!$B$7</f>
        <v>49.954841753080053</v>
      </c>
      <c r="M160" s="171">
        <f>('General Liability'!AV$61*$BI160)/Assumptions!$B$7</f>
        <v>49.954841753080053</v>
      </c>
      <c r="N160" s="171">
        <f>('General Liability'!AW$61*$BI160)/Assumptions!$B$7</f>
        <v>49.954841753080053</v>
      </c>
      <c r="O160" s="171">
        <f>('General Liability'!AX$61*$BI160)/Assumptions!$B$7</f>
        <v>49.954841753080053</v>
      </c>
      <c r="P160" s="171">
        <f>('General Liability'!AY$61*$BI160)/Assumptions!$B$7</f>
        <v>49.954841753080053</v>
      </c>
      <c r="Q160" s="171">
        <f>('General Liability'!AZ$61*$BI160)/Assumptions!$B$7</f>
        <v>49.954841753080053</v>
      </c>
      <c r="R160" s="171">
        <f>('General Liability'!BA$61*$BI160)/Assumptions!$B$7</f>
        <v>49.954841753080053</v>
      </c>
      <c r="S160" s="171">
        <f>('General Liability'!BB$61*$BI160)/Assumptions!$B$7</f>
        <v>49.954841753080053</v>
      </c>
      <c r="T160" s="171">
        <f>('General Liability'!BC$61*$BI160)/Assumptions!$B$7</f>
        <v>49.954841753080053</v>
      </c>
      <c r="U160" s="171">
        <f>('General Liability'!BD$61*$BI160)/Assumptions!$B$7</f>
        <v>53.701454884561066</v>
      </c>
      <c r="V160" s="171">
        <f>('General Liability'!BE$61*$BI160)/Assumptions!$B$7</f>
        <v>53.701454884561066</v>
      </c>
      <c r="W160" s="171">
        <f>('General Liability'!BF$61*$BI160)/Assumptions!$B$7</f>
        <v>53.701454884561066</v>
      </c>
      <c r="X160" s="171">
        <f>('General Liability'!BG$61*$BI160)/Assumptions!$B$7</f>
        <v>53.701454884561066</v>
      </c>
      <c r="Y160" s="171">
        <f>('General Liability'!BH$61*$BI160)/Assumptions!$B$7</f>
        <v>53.701454884561066</v>
      </c>
      <c r="Z160" s="171">
        <f>('General Liability'!BI$61*$BI160)/Assumptions!$B$7</f>
        <v>53.701454884561066</v>
      </c>
      <c r="AA160" s="171">
        <f>('General Liability'!BJ$61*$BI160)/Assumptions!$B$7</f>
        <v>53.701454884561066</v>
      </c>
      <c r="AB160" s="171">
        <f>('General Liability'!BK$61*$BI160)/Assumptions!$B$7</f>
        <v>53.701454884561066</v>
      </c>
      <c r="AC160" s="171">
        <f>('General Liability'!BL$61*$BI160)/Assumptions!$B$7</f>
        <v>53.701454884561066</v>
      </c>
      <c r="AD160" s="171">
        <f>('General Liability'!BM$61*$BI160)/Assumptions!$B$7</f>
        <v>53.701454884561066</v>
      </c>
      <c r="AE160" s="171">
        <f>('General Liability'!BN$61*$BI160)/Assumptions!$B$7</f>
        <v>53.701454884561066</v>
      </c>
      <c r="AF160" s="171">
        <f>('General Liability'!BO$61*$BI160)/Assumptions!$B$7</f>
        <v>53.701454884561066</v>
      </c>
      <c r="AG160" s="171">
        <f>('General Liability'!BP$61*$BI160)/Assumptions!$B$7</f>
        <v>57.729064000903136</v>
      </c>
      <c r="AH160" s="171">
        <f>('General Liability'!BQ$61*$BI160)/Assumptions!$B$7</f>
        <v>57.729064000903136</v>
      </c>
      <c r="AI160" s="171">
        <f>('General Liability'!BR$61*$BI160)/Assumptions!$B$7</f>
        <v>57.729064000903136</v>
      </c>
      <c r="AJ160" s="171">
        <f>('General Liability'!BS$61*$BI160)/Assumptions!$B$7</f>
        <v>57.729064000903136</v>
      </c>
      <c r="AK160" s="171">
        <f>('General Liability'!BT$61*$BI160)/Assumptions!$B$7</f>
        <v>57.729064000903136</v>
      </c>
      <c r="AL160" s="171">
        <f>('General Liability'!BU$61*$BI160)/Assumptions!$B$7</f>
        <v>57.729064000903136</v>
      </c>
      <c r="AM160" s="171">
        <f>('General Liability'!BV$61*$BI160)/Assumptions!$B$7</f>
        <v>57.729064000903136</v>
      </c>
      <c r="AN160" s="171">
        <f>('General Liability'!BW$61*$BI160)/Assumptions!$B$7</f>
        <v>57.729064000903136</v>
      </c>
      <c r="AO160" s="171">
        <f>('General Liability'!BX$61*$BI160)/Assumptions!$B$7</f>
        <v>57.729064000903136</v>
      </c>
      <c r="AP160" s="171">
        <f>('General Liability'!BY$61*$BI160)/Assumptions!$B$7</f>
        <v>57.729064000903136</v>
      </c>
      <c r="AQ160" s="171">
        <f>('General Liability'!BZ$61*$BI160)/Assumptions!$B$7</f>
        <v>57.729064000903136</v>
      </c>
      <c r="AR160" s="171">
        <f>('General Liability'!CA$61*$BI160)/Assumptions!$B$7</f>
        <v>57.729064000903136</v>
      </c>
      <c r="AS160" s="171">
        <f>('General Liability'!CB$61*$BI160)/Assumptions!$B$7</f>
        <v>59.460935920930226</v>
      </c>
      <c r="AT160" s="171">
        <f>('General Liability'!CC$61*$BI160)/Assumptions!$B$7</f>
        <v>59.460935920930226</v>
      </c>
      <c r="AU160" s="171">
        <f>('General Liability'!CD$61*$BI160)/Assumptions!$B$7</f>
        <v>59.460935920930226</v>
      </c>
      <c r="AV160" s="171">
        <f>('General Liability'!CE$61*$BI160)/Assumptions!$B$7</f>
        <v>59.460935920930226</v>
      </c>
      <c r="AW160" s="171">
        <f>('General Liability'!CF$61*$BI160)/Assumptions!$B$7</f>
        <v>59.460935920930226</v>
      </c>
      <c r="AX160" s="171">
        <f>('General Liability'!CG$61*$BI160)/Assumptions!$B$7</f>
        <v>59.460935920930226</v>
      </c>
      <c r="AY160" s="171">
        <f>('General Liability'!CH$61*$BI160)/Assumptions!$B$7</f>
        <v>59.460935920930226</v>
      </c>
      <c r="AZ160" s="171">
        <f>('General Liability'!CI$61*$BI160)/Assumptions!$B$7</f>
        <v>59.460935920930226</v>
      </c>
      <c r="BA160" s="171">
        <f>('General Liability'!CJ$61*$BI160)/Assumptions!$B$7</f>
        <v>59.460935920930226</v>
      </c>
      <c r="BB160" s="171">
        <f>('General Liability'!CK$61*$BI160)/Assumptions!$B$7</f>
        <v>59.460935920930226</v>
      </c>
      <c r="BC160" s="171">
        <f>('General Liability'!CL$61*$BI160)/Assumptions!$B$7</f>
        <v>59.460935920930226</v>
      </c>
      <c r="BD160" s="171">
        <f>('General Liability'!CM$61*$BI160)/Assumptions!$B$7</f>
        <v>59.460935920930226</v>
      </c>
      <c r="BE160" s="171">
        <f>('General Liability'!CN$61*$BI160)/Assumptions!$B$7</f>
        <v>61.244763998558142</v>
      </c>
      <c r="BF160" s="171">
        <f>('General Liability'!CO$61*$BI160)/Assumptions!$B$7</f>
        <v>61.244763998558142</v>
      </c>
      <c r="BG160" s="171">
        <f>('General Liability'!CP$61*$BI160)/Assumptions!$B$7</f>
        <v>61.244763998558142</v>
      </c>
      <c r="BI160" s="174">
        <f>SUMIF(Revenue!$P:$P,'GL - Import (CA)'!$F160,Revenue!$G:$G)</f>
        <v>4.9459004924750083E-3</v>
      </c>
    </row>
    <row r="161" spans="1:61" s="173" customFormat="1" ht="12.75" customHeight="1">
      <c r="A161" t="s">
        <v>470</v>
      </c>
      <c r="B161" s="179"/>
      <c r="C161" s="170" t="str" cm="1">
        <f t="array" ref="C161">IFERROR(INDEX('Legal Entity'!B:B,MATCH('GL - Import (CA)'!F161,'Legal Entity'!A:A,0),0),0)</f>
        <v>1315 - Corix Multi-Utility Services Inc.</v>
      </c>
      <c r="D161" s="170" t="str" cm="1">
        <f t="array" ref="D161">IFERROR(INDEX('Legal Entity'!C:C,MATCH(F161,'Legal Entity'!A:A,0),0),0)</f>
        <v>CA</v>
      </c>
      <c r="E161" s="170" t="s">
        <v>631</v>
      </c>
      <c r="F161" s="170" t="s">
        <v>156</v>
      </c>
      <c r="G161" s="170"/>
      <c r="H161" s="171">
        <f>('General Liability'!AQ$61*$BI161)/Assumptions!$B$7</f>
        <v>114.88174979988671</v>
      </c>
      <c r="I161" s="171">
        <f>('General Liability'!AR$61*$BI161)/Assumptions!$B$7</f>
        <v>109.80343887172211</v>
      </c>
      <c r="J161" s="171">
        <f>('General Liability'!AS$61*$BI161)/Assumptions!$B$7</f>
        <v>109.80343887172211</v>
      </c>
      <c r="K161" s="171">
        <f>('General Liability'!AT$61*$BI161)/Assumptions!$B$7</f>
        <v>109.80343887172211</v>
      </c>
      <c r="L161" s="171">
        <f>('General Liability'!AU$61*$BI161)/Assumptions!$B$7</f>
        <v>109.80343887172211</v>
      </c>
      <c r="M161" s="171">
        <f>('General Liability'!AV$61*$BI161)/Assumptions!$B$7</f>
        <v>109.80343887172211</v>
      </c>
      <c r="N161" s="171">
        <f>('General Liability'!AW$61*$BI161)/Assumptions!$B$7</f>
        <v>109.80343887172211</v>
      </c>
      <c r="O161" s="171">
        <f>('General Liability'!AX$61*$BI161)/Assumptions!$B$7</f>
        <v>109.80343887172211</v>
      </c>
      <c r="P161" s="171">
        <f>('General Liability'!AY$61*$BI161)/Assumptions!$B$7</f>
        <v>109.80343887172211</v>
      </c>
      <c r="Q161" s="171">
        <f>('General Liability'!AZ$61*$BI161)/Assumptions!$B$7</f>
        <v>109.80343887172211</v>
      </c>
      <c r="R161" s="171">
        <f>('General Liability'!BA$61*$BI161)/Assumptions!$B$7</f>
        <v>109.80343887172211</v>
      </c>
      <c r="S161" s="171">
        <f>('General Liability'!BB$61*$BI161)/Assumptions!$B$7</f>
        <v>109.80343887172211</v>
      </c>
      <c r="T161" s="171">
        <f>('General Liability'!BC$61*$BI161)/Assumptions!$B$7</f>
        <v>109.80343887172211</v>
      </c>
      <c r="U161" s="171">
        <f>('General Liability'!BD$61*$BI161)/Assumptions!$B$7</f>
        <v>118.03869678710127</v>
      </c>
      <c r="V161" s="171">
        <f>('General Liability'!BE$61*$BI161)/Assumptions!$B$7</f>
        <v>118.03869678710127</v>
      </c>
      <c r="W161" s="171">
        <f>('General Liability'!BF$61*$BI161)/Assumptions!$B$7</f>
        <v>118.03869678710127</v>
      </c>
      <c r="X161" s="171">
        <f>('General Liability'!BG$61*$BI161)/Assumptions!$B$7</f>
        <v>118.03869678710127</v>
      </c>
      <c r="Y161" s="171">
        <f>('General Liability'!BH$61*$BI161)/Assumptions!$B$7</f>
        <v>118.03869678710127</v>
      </c>
      <c r="Z161" s="171">
        <f>('General Liability'!BI$61*$BI161)/Assumptions!$B$7</f>
        <v>118.03869678710127</v>
      </c>
      <c r="AA161" s="171">
        <f>('General Liability'!BJ$61*$BI161)/Assumptions!$B$7</f>
        <v>118.03869678710127</v>
      </c>
      <c r="AB161" s="171">
        <f>('General Liability'!BK$61*$BI161)/Assumptions!$B$7</f>
        <v>118.03869678710127</v>
      </c>
      <c r="AC161" s="171">
        <f>('General Liability'!BL$61*$BI161)/Assumptions!$B$7</f>
        <v>118.03869678710127</v>
      </c>
      <c r="AD161" s="171">
        <f>('General Liability'!BM$61*$BI161)/Assumptions!$B$7</f>
        <v>118.03869678710127</v>
      </c>
      <c r="AE161" s="171">
        <f>('General Liability'!BN$61*$BI161)/Assumptions!$B$7</f>
        <v>118.03869678710127</v>
      </c>
      <c r="AF161" s="171">
        <f>('General Liability'!BO$61*$BI161)/Assumptions!$B$7</f>
        <v>118.03869678710127</v>
      </c>
      <c r="AG161" s="171">
        <f>('General Liability'!BP$61*$BI161)/Assumptions!$B$7</f>
        <v>126.89159904613385</v>
      </c>
      <c r="AH161" s="171">
        <f>('General Liability'!BQ$61*$BI161)/Assumptions!$B$7</f>
        <v>126.89159904613385</v>
      </c>
      <c r="AI161" s="171">
        <f>('General Liability'!BR$61*$BI161)/Assumptions!$B$7</f>
        <v>126.89159904613385</v>
      </c>
      <c r="AJ161" s="171">
        <f>('General Liability'!BS$61*$BI161)/Assumptions!$B$7</f>
        <v>126.89159904613385</v>
      </c>
      <c r="AK161" s="171">
        <f>('General Liability'!BT$61*$BI161)/Assumptions!$B$7</f>
        <v>126.89159904613385</v>
      </c>
      <c r="AL161" s="171">
        <f>('General Liability'!BU$61*$BI161)/Assumptions!$B$7</f>
        <v>126.89159904613385</v>
      </c>
      <c r="AM161" s="171">
        <f>('General Liability'!BV$61*$BI161)/Assumptions!$B$7</f>
        <v>126.89159904613385</v>
      </c>
      <c r="AN161" s="171">
        <f>('General Liability'!BW$61*$BI161)/Assumptions!$B$7</f>
        <v>126.89159904613385</v>
      </c>
      <c r="AO161" s="171">
        <f>('General Liability'!BX$61*$BI161)/Assumptions!$B$7</f>
        <v>126.89159904613385</v>
      </c>
      <c r="AP161" s="171">
        <f>('General Liability'!BY$61*$BI161)/Assumptions!$B$7</f>
        <v>126.89159904613385</v>
      </c>
      <c r="AQ161" s="171">
        <f>('General Liability'!BZ$61*$BI161)/Assumptions!$B$7</f>
        <v>126.89159904613385</v>
      </c>
      <c r="AR161" s="171">
        <f>('General Liability'!CA$61*$BI161)/Assumptions!$B$7</f>
        <v>126.89159904613385</v>
      </c>
      <c r="AS161" s="171">
        <f>('General Liability'!CB$61*$BI161)/Assumptions!$B$7</f>
        <v>130.69834701751785</v>
      </c>
      <c r="AT161" s="171">
        <f>('General Liability'!CC$61*$BI161)/Assumptions!$B$7</f>
        <v>130.69834701751785</v>
      </c>
      <c r="AU161" s="171">
        <f>('General Liability'!CD$61*$BI161)/Assumptions!$B$7</f>
        <v>130.69834701751785</v>
      </c>
      <c r="AV161" s="171">
        <f>('General Liability'!CE$61*$BI161)/Assumptions!$B$7</f>
        <v>130.69834701751785</v>
      </c>
      <c r="AW161" s="171">
        <f>('General Liability'!CF$61*$BI161)/Assumptions!$B$7</f>
        <v>130.69834701751785</v>
      </c>
      <c r="AX161" s="171">
        <f>('General Liability'!CG$61*$BI161)/Assumptions!$B$7</f>
        <v>130.69834701751785</v>
      </c>
      <c r="AY161" s="171">
        <f>('General Liability'!CH$61*$BI161)/Assumptions!$B$7</f>
        <v>130.69834701751785</v>
      </c>
      <c r="AZ161" s="171">
        <f>('General Liability'!CI$61*$BI161)/Assumptions!$B$7</f>
        <v>130.69834701751785</v>
      </c>
      <c r="BA161" s="171">
        <f>('General Liability'!CJ$61*$BI161)/Assumptions!$B$7</f>
        <v>130.69834701751785</v>
      </c>
      <c r="BB161" s="171">
        <f>('General Liability'!CK$61*$BI161)/Assumptions!$B$7</f>
        <v>130.69834701751785</v>
      </c>
      <c r="BC161" s="171">
        <f>('General Liability'!CL$61*$BI161)/Assumptions!$B$7</f>
        <v>130.69834701751785</v>
      </c>
      <c r="BD161" s="171">
        <f>('General Liability'!CM$61*$BI161)/Assumptions!$B$7</f>
        <v>130.69834701751785</v>
      </c>
      <c r="BE161" s="171">
        <f>('General Liability'!CN$61*$BI161)/Assumptions!$B$7</f>
        <v>134.61929742804341</v>
      </c>
      <c r="BF161" s="171">
        <f>('General Liability'!CO$61*$BI161)/Assumptions!$B$7</f>
        <v>134.61929742804341</v>
      </c>
      <c r="BG161" s="171">
        <f>('General Liability'!CP$61*$BI161)/Assumptions!$B$7</f>
        <v>134.61929742804341</v>
      </c>
      <c r="BI161" s="174">
        <f>SUMIF(Revenue!$P:$P,'GL - Import (CA)'!$F161,Revenue!$G:$G)</f>
        <v>1.0871356275643E-2</v>
      </c>
    </row>
    <row r="162" spans="1:61" s="173" customFormat="1" ht="12.75" customHeight="1">
      <c r="A162" t="s">
        <v>470</v>
      </c>
      <c r="B162" s="179"/>
      <c r="C162" s="170" t="str" cm="1">
        <f t="array" ref="C162">IFERROR(INDEX('Legal Entity'!B:B,MATCH('GL - Import (CA)'!F162,'Legal Entity'!A:A,0),0),0)</f>
        <v>1315 - Corix Multi-Utility Services Inc.</v>
      </c>
      <c r="D162" s="170" t="str" cm="1">
        <f t="array" ref="D162">IFERROR(INDEX('Legal Entity'!C:C,MATCH(F162,'Legal Entity'!A:A,0),0),0)</f>
        <v>CA</v>
      </c>
      <c r="E162" s="170" t="s">
        <v>631</v>
      </c>
      <c r="F162" s="170" t="s">
        <v>157</v>
      </c>
      <c r="G162" s="170"/>
      <c r="H162" s="171">
        <f>('General Liability'!AQ$61*$BI162)/Assumptions!$B$7</f>
        <v>59.193564018143071</v>
      </c>
      <c r="I162" s="171">
        <f>('General Liability'!AR$61*$BI162)/Assumptions!$B$7</f>
        <v>56.576931493360249</v>
      </c>
      <c r="J162" s="171">
        <f>('General Liability'!AS$61*$BI162)/Assumptions!$B$7</f>
        <v>56.576931493360249</v>
      </c>
      <c r="K162" s="171">
        <f>('General Liability'!AT$61*$BI162)/Assumptions!$B$7</f>
        <v>56.576931493360249</v>
      </c>
      <c r="L162" s="171">
        <f>('General Liability'!AU$61*$BI162)/Assumptions!$B$7</f>
        <v>56.576931493360249</v>
      </c>
      <c r="M162" s="171">
        <f>('General Liability'!AV$61*$BI162)/Assumptions!$B$7</f>
        <v>56.576931493360249</v>
      </c>
      <c r="N162" s="171">
        <f>('General Liability'!AW$61*$BI162)/Assumptions!$B$7</f>
        <v>56.576931493360249</v>
      </c>
      <c r="O162" s="171">
        <f>('General Liability'!AX$61*$BI162)/Assumptions!$B$7</f>
        <v>56.576931493360249</v>
      </c>
      <c r="P162" s="171">
        <f>('General Liability'!AY$61*$BI162)/Assumptions!$B$7</f>
        <v>56.576931493360249</v>
      </c>
      <c r="Q162" s="171">
        <f>('General Liability'!AZ$61*$BI162)/Assumptions!$B$7</f>
        <v>56.576931493360249</v>
      </c>
      <c r="R162" s="171">
        <f>('General Liability'!BA$61*$BI162)/Assumptions!$B$7</f>
        <v>56.576931493360249</v>
      </c>
      <c r="S162" s="171">
        <f>('General Liability'!BB$61*$BI162)/Assumptions!$B$7</f>
        <v>56.576931493360249</v>
      </c>
      <c r="T162" s="171">
        <f>('General Liability'!BC$61*$BI162)/Assumptions!$B$7</f>
        <v>56.576931493360249</v>
      </c>
      <c r="U162" s="171">
        <f>('General Liability'!BD$61*$BI162)/Assumptions!$B$7</f>
        <v>60.820201355362265</v>
      </c>
      <c r="V162" s="171">
        <f>('General Liability'!BE$61*$BI162)/Assumptions!$B$7</f>
        <v>60.820201355362265</v>
      </c>
      <c r="W162" s="171">
        <f>('General Liability'!BF$61*$BI162)/Assumptions!$B$7</f>
        <v>60.820201355362265</v>
      </c>
      <c r="X162" s="171">
        <f>('General Liability'!BG$61*$BI162)/Assumptions!$B$7</f>
        <v>60.820201355362265</v>
      </c>
      <c r="Y162" s="171">
        <f>('General Liability'!BH$61*$BI162)/Assumptions!$B$7</f>
        <v>60.820201355362265</v>
      </c>
      <c r="Z162" s="171">
        <f>('General Liability'!BI$61*$BI162)/Assumptions!$B$7</f>
        <v>60.820201355362265</v>
      </c>
      <c r="AA162" s="171">
        <f>('General Liability'!BJ$61*$BI162)/Assumptions!$B$7</f>
        <v>60.820201355362265</v>
      </c>
      <c r="AB162" s="171">
        <f>('General Liability'!BK$61*$BI162)/Assumptions!$B$7</f>
        <v>60.820201355362265</v>
      </c>
      <c r="AC162" s="171">
        <f>('General Liability'!BL$61*$BI162)/Assumptions!$B$7</f>
        <v>60.820201355362265</v>
      </c>
      <c r="AD162" s="171">
        <f>('General Liability'!BM$61*$BI162)/Assumptions!$B$7</f>
        <v>60.820201355362265</v>
      </c>
      <c r="AE162" s="171">
        <f>('General Liability'!BN$61*$BI162)/Assumptions!$B$7</f>
        <v>60.820201355362265</v>
      </c>
      <c r="AF162" s="171">
        <f>('General Liability'!BO$61*$BI162)/Assumptions!$B$7</f>
        <v>60.820201355362265</v>
      </c>
      <c r="AG162" s="171">
        <f>('General Liability'!BP$61*$BI162)/Assumptions!$B$7</f>
        <v>65.381716457014434</v>
      </c>
      <c r="AH162" s="171">
        <f>('General Liability'!BQ$61*$BI162)/Assumptions!$B$7</f>
        <v>65.381716457014434</v>
      </c>
      <c r="AI162" s="171">
        <f>('General Liability'!BR$61*$BI162)/Assumptions!$B$7</f>
        <v>65.381716457014434</v>
      </c>
      <c r="AJ162" s="171">
        <f>('General Liability'!BS$61*$BI162)/Assumptions!$B$7</f>
        <v>65.381716457014434</v>
      </c>
      <c r="AK162" s="171">
        <f>('General Liability'!BT$61*$BI162)/Assumptions!$B$7</f>
        <v>65.381716457014434</v>
      </c>
      <c r="AL162" s="171">
        <f>('General Liability'!BU$61*$BI162)/Assumptions!$B$7</f>
        <v>65.381716457014434</v>
      </c>
      <c r="AM162" s="171">
        <f>('General Liability'!BV$61*$BI162)/Assumptions!$B$7</f>
        <v>65.381716457014434</v>
      </c>
      <c r="AN162" s="171">
        <f>('General Liability'!BW$61*$BI162)/Assumptions!$B$7</f>
        <v>65.381716457014434</v>
      </c>
      <c r="AO162" s="171">
        <f>('General Liability'!BX$61*$BI162)/Assumptions!$B$7</f>
        <v>65.381716457014434</v>
      </c>
      <c r="AP162" s="171">
        <f>('General Liability'!BY$61*$BI162)/Assumptions!$B$7</f>
        <v>65.381716457014434</v>
      </c>
      <c r="AQ162" s="171">
        <f>('General Liability'!BZ$61*$BI162)/Assumptions!$B$7</f>
        <v>65.381716457014434</v>
      </c>
      <c r="AR162" s="171">
        <f>('General Liability'!CA$61*$BI162)/Assumptions!$B$7</f>
        <v>65.381716457014434</v>
      </c>
      <c r="AS162" s="171">
        <f>('General Liability'!CB$61*$BI162)/Assumptions!$B$7</f>
        <v>67.343167950724862</v>
      </c>
      <c r="AT162" s="171">
        <f>('General Liability'!CC$61*$BI162)/Assumptions!$B$7</f>
        <v>67.343167950724862</v>
      </c>
      <c r="AU162" s="171">
        <f>('General Liability'!CD$61*$BI162)/Assumptions!$B$7</f>
        <v>67.343167950724862</v>
      </c>
      <c r="AV162" s="171">
        <f>('General Liability'!CE$61*$BI162)/Assumptions!$B$7</f>
        <v>67.343167950724862</v>
      </c>
      <c r="AW162" s="171">
        <f>('General Liability'!CF$61*$BI162)/Assumptions!$B$7</f>
        <v>67.343167950724862</v>
      </c>
      <c r="AX162" s="171">
        <f>('General Liability'!CG$61*$BI162)/Assumptions!$B$7</f>
        <v>67.343167950724862</v>
      </c>
      <c r="AY162" s="171">
        <f>('General Liability'!CH$61*$BI162)/Assumptions!$B$7</f>
        <v>67.343167950724862</v>
      </c>
      <c r="AZ162" s="171">
        <f>('General Liability'!CI$61*$BI162)/Assumptions!$B$7</f>
        <v>67.343167950724862</v>
      </c>
      <c r="BA162" s="171">
        <f>('General Liability'!CJ$61*$BI162)/Assumptions!$B$7</f>
        <v>67.343167950724862</v>
      </c>
      <c r="BB162" s="171">
        <f>('General Liability'!CK$61*$BI162)/Assumptions!$B$7</f>
        <v>67.343167950724862</v>
      </c>
      <c r="BC162" s="171">
        <f>('General Liability'!CL$61*$BI162)/Assumptions!$B$7</f>
        <v>67.343167950724862</v>
      </c>
      <c r="BD162" s="171">
        <f>('General Liability'!CM$61*$BI162)/Assumptions!$B$7</f>
        <v>67.343167950724862</v>
      </c>
      <c r="BE162" s="171">
        <f>('General Liability'!CN$61*$BI162)/Assumptions!$B$7</f>
        <v>69.363462989246614</v>
      </c>
      <c r="BF162" s="171">
        <f>('General Liability'!CO$61*$BI162)/Assumptions!$B$7</f>
        <v>69.363462989246614</v>
      </c>
      <c r="BG162" s="171">
        <f>('General Liability'!CP$61*$BI162)/Assumptions!$B$7</f>
        <v>69.363462989246614</v>
      </c>
      <c r="BI162" s="174">
        <f>SUMIF(Revenue!$P:$P,'GL - Import (CA)'!$F162,Revenue!$G:$G)</f>
        <v>5.6015365781532517E-3</v>
      </c>
    </row>
    <row r="163" spans="1:61" s="173" customFormat="1" ht="12.75" customHeight="1">
      <c r="A163" t="s">
        <v>470</v>
      </c>
      <c r="B163" s="179"/>
      <c r="C163" s="170" t="str" cm="1">
        <f t="array" ref="C163">IFERROR(INDEX('Legal Entity'!B:B,MATCH('GL - Import (CA)'!F163,'Legal Entity'!A:A,0),0),0)</f>
        <v>1315 - Corix Multi-Utility Services Inc.</v>
      </c>
      <c r="D163" s="170" t="str" cm="1">
        <f t="array" ref="D163">IFERROR(INDEX('Legal Entity'!C:C,MATCH(F163,'Legal Entity'!A:A,0),0),0)</f>
        <v>CA</v>
      </c>
      <c r="E163" s="170" t="s">
        <v>631</v>
      </c>
      <c r="F163" s="170" t="s">
        <v>158</v>
      </c>
      <c r="G163" s="170"/>
      <c r="H163" s="171">
        <f>('General Liability'!AQ$61*$BI163)/Assumptions!$B$7</f>
        <v>232.28011676888272</v>
      </c>
      <c r="I163" s="171">
        <f>('General Liability'!AR$61*$BI163)/Assumptions!$B$7</f>
        <v>222.01224865721568</v>
      </c>
      <c r="J163" s="171">
        <f>('General Liability'!AS$61*$BI163)/Assumptions!$B$7</f>
        <v>222.01224865721568</v>
      </c>
      <c r="K163" s="171">
        <f>('General Liability'!AT$61*$BI163)/Assumptions!$B$7</f>
        <v>222.01224865721568</v>
      </c>
      <c r="L163" s="171">
        <f>('General Liability'!AU$61*$BI163)/Assumptions!$B$7</f>
        <v>222.01224865721568</v>
      </c>
      <c r="M163" s="171">
        <f>('General Liability'!AV$61*$BI163)/Assumptions!$B$7</f>
        <v>222.01224865721568</v>
      </c>
      <c r="N163" s="171">
        <f>('General Liability'!AW$61*$BI163)/Assumptions!$B$7</f>
        <v>222.01224865721568</v>
      </c>
      <c r="O163" s="171">
        <f>('General Liability'!AX$61*$BI163)/Assumptions!$B$7</f>
        <v>222.01224865721568</v>
      </c>
      <c r="P163" s="171">
        <f>('General Liability'!AY$61*$BI163)/Assumptions!$B$7</f>
        <v>222.01224865721568</v>
      </c>
      <c r="Q163" s="171">
        <f>('General Liability'!AZ$61*$BI163)/Assumptions!$B$7</f>
        <v>222.01224865721568</v>
      </c>
      <c r="R163" s="171">
        <f>('General Liability'!BA$61*$BI163)/Assumptions!$B$7</f>
        <v>222.01224865721568</v>
      </c>
      <c r="S163" s="171">
        <f>('General Liability'!BB$61*$BI163)/Assumptions!$B$7</f>
        <v>222.01224865721568</v>
      </c>
      <c r="T163" s="171">
        <f>('General Liability'!BC$61*$BI163)/Assumptions!$B$7</f>
        <v>222.01224865721568</v>
      </c>
      <c r="U163" s="171">
        <f>('General Liability'!BD$61*$BI163)/Assumptions!$B$7</f>
        <v>238.66316730650686</v>
      </c>
      <c r="V163" s="171">
        <f>('General Liability'!BE$61*$BI163)/Assumptions!$B$7</f>
        <v>238.66316730650686</v>
      </c>
      <c r="W163" s="171">
        <f>('General Liability'!BF$61*$BI163)/Assumptions!$B$7</f>
        <v>238.66316730650686</v>
      </c>
      <c r="X163" s="171">
        <f>('General Liability'!BG$61*$BI163)/Assumptions!$B$7</f>
        <v>238.66316730650686</v>
      </c>
      <c r="Y163" s="171">
        <f>('General Liability'!BH$61*$BI163)/Assumptions!$B$7</f>
        <v>238.66316730650686</v>
      </c>
      <c r="Z163" s="171">
        <f>('General Liability'!BI$61*$BI163)/Assumptions!$B$7</f>
        <v>238.66316730650686</v>
      </c>
      <c r="AA163" s="171">
        <f>('General Liability'!BJ$61*$BI163)/Assumptions!$B$7</f>
        <v>238.66316730650686</v>
      </c>
      <c r="AB163" s="171">
        <f>('General Liability'!BK$61*$BI163)/Assumptions!$B$7</f>
        <v>238.66316730650686</v>
      </c>
      <c r="AC163" s="171">
        <f>('General Liability'!BL$61*$BI163)/Assumptions!$B$7</f>
        <v>238.66316730650686</v>
      </c>
      <c r="AD163" s="171">
        <f>('General Liability'!BM$61*$BI163)/Assumptions!$B$7</f>
        <v>238.66316730650686</v>
      </c>
      <c r="AE163" s="171">
        <f>('General Liability'!BN$61*$BI163)/Assumptions!$B$7</f>
        <v>238.66316730650686</v>
      </c>
      <c r="AF163" s="171">
        <f>('General Liability'!BO$61*$BI163)/Assumptions!$B$7</f>
        <v>238.66316730650686</v>
      </c>
      <c r="AG163" s="171">
        <f>('General Liability'!BP$61*$BI163)/Assumptions!$B$7</f>
        <v>256.56290485449489</v>
      </c>
      <c r="AH163" s="171">
        <f>('General Liability'!BQ$61*$BI163)/Assumptions!$B$7</f>
        <v>256.56290485449489</v>
      </c>
      <c r="AI163" s="171">
        <f>('General Liability'!BR$61*$BI163)/Assumptions!$B$7</f>
        <v>256.56290485449489</v>
      </c>
      <c r="AJ163" s="171">
        <f>('General Liability'!BS$61*$BI163)/Assumptions!$B$7</f>
        <v>256.56290485449489</v>
      </c>
      <c r="AK163" s="171">
        <f>('General Liability'!BT$61*$BI163)/Assumptions!$B$7</f>
        <v>256.56290485449489</v>
      </c>
      <c r="AL163" s="171">
        <f>('General Liability'!BU$61*$BI163)/Assumptions!$B$7</f>
        <v>256.56290485449489</v>
      </c>
      <c r="AM163" s="171">
        <f>('General Liability'!BV$61*$BI163)/Assumptions!$B$7</f>
        <v>256.56290485449489</v>
      </c>
      <c r="AN163" s="171">
        <f>('General Liability'!BW$61*$BI163)/Assumptions!$B$7</f>
        <v>256.56290485449489</v>
      </c>
      <c r="AO163" s="171">
        <f>('General Liability'!BX$61*$BI163)/Assumptions!$B$7</f>
        <v>256.56290485449489</v>
      </c>
      <c r="AP163" s="171">
        <f>('General Liability'!BY$61*$BI163)/Assumptions!$B$7</f>
        <v>256.56290485449489</v>
      </c>
      <c r="AQ163" s="171">
        <f>('General Liability'!BZ$61*$BI163)/Assumptions!$B$7</f>
        <v>256.56290485449489</v>
      </c>
      <c r="AR163" s="171">
        <f>('General Liability'!CA$61*$BI163)/Assumptions!$B$7</f>
        <v>256.56290485449489</v>
      </c>
      <c r="AS163" s="171">
        <f>('General Liability'!CB$61*$BI163)/Assumptions!$B$7</f>
        <v>264.25979200012966</v>
      </c>
      <c r="AT163" s="171">
        <f>('General Liability'!CC$61*$BI163)/Assumptions!$B$7</f>
        <v>264.25979200012966</v>
      </c>
      <c r="AU163" s="171">
        <f>('General Liability'!CD$61*$BI163)/Assumptions!$B$7</f>
        <v>264.25979200012966</v>
      </c>
      <c r="AV163" s="171">
        <f>('General Liability'!CE$61*$BI163)/Assumptions!$B$7</f>
        <v>264.25979200012966</v>
      </c>
      <c r="AW163" s="171">
        <f>('General Liability'!CF$61*$BI163)/Assumptions!$B$7</f>
        <v>264.25979200012966</v>
      </c>
      <c r="AX163" s="171">
        <f>('General Liability'!CG$61*$BI163)/Assumptions!$B$7</f>
        <v>264.25979200012966</v>
      </c>
      <c r="AY163" s="171">
        <f>('General Liability'!CH$61*$BI163)/Assumptions!$B$7</f>
        <v>264.25979200012966</v>
      </c>
      <c r="AZ163" s="171">
        <f>('General Liability'!CI$61*$BI163)/Assumptions!$B$7</f>
        <v>264.25979200012966</v>
      </c>
      <c r="BA163" s="171">
        <f>('General Liability'!CJ$61*$BI163)/Assumptions!$B$7</f>
        <v>264.25979200012966</v>
      </c>
      <c r="BB163" s="171">
        <f>('General Liability'!CK$61*$BI163)/Assumptions!$B$7</f>
        <v>264.25979200012966</v>
      </c>
      <c r="BC163" s="171">
        <f>('General Liability'!CL$61*$BI163)/Assumptions!$B$7</f>
        <v>264.25979200012966</v>
      </c>
      <c r="BD163" s="171">
        <f>('General Liability'!CM$61*$BI163)/Assumptions!$B$7</f>
        <v>264.25979200012966</v>
      </c>
      <c r="BE163" s="171">
        <f>('General Liability'!CN$61*$BI163)/Assumptions!$B$7</f>
        <v>272.18758576013363</v>
      </c>
      <c r="BF163" s="171">
        <f>('General Liability'!CO$61*$BI163)/Assumptions!$B$7</f>
        <v>272.18758576013363</v>
      </c>
      <c r="BG163" s="171">
        <f>('General Liability'!CP$61*$BI163)/Assumptions!$B$7</f>
        <v>272.18758576013363</v>
      </c>
      <c r="BI163" s="174">
        <f>SUMIF(Revenue!$P:$P,'GL - Import (CA)'!$F163,Revenue!$G:$G)</f>
        <v>2.198086214338783E-2</v>
      </c>
    </row>
    <row r="164" spans="1:61" s="173" customFormat="1" ht="12.75" customHeight="1">
      <c r="A164" t="s">
        <v>470</v>
      </c>
      <c r="B164" s="179"/>
      <c r="C164" s="170" t="str" cm="1">
        <f t="array" ref="C164">IFERROR(INDEX('Legal Entity'!B:B,MATCH('GL - Import (CA)'!F164,'Legal Entity'!A:A,0),0),0)</f>
        <v>1315 - Corix Multi-Utility Services Inc.</v>
      </c>
      <c r="D164" s="170" t="str" cm="1">
        <f t="array" ref="D164">IFERROR(INDEX('Legal Entity'!C:C,MATCH(F164,'Legal Entity'!A:A,0),0),0)</f>
        <v>CA</v>
      </c>
      <c r="E164" s="170" t="s">
        <v>631</v>
      </c>
      <c r="F164" s="170" t="s">
        <v>159</v>
      </c>
      <c r="G164" s="170"/>
      <c r="H164" s="171">
        <f>('General Liability'!AQ$61*$BI164)/Assumptions!$B$7</f>
        <v>170.92196240835722</v>
      </c>
      <c r="I164" s="171">
        <f>('General Liability'!AR$61*$BI164)/Assumptions!$B$7</f>
        <v>163.36641184376654</v>
      </c>
      <c r="J164" s="171">
        <f>('General Liability'!AS$61*$BI164)/Assumptions!$B$7</f>
        <v>163.36641184376654</v>
      </c>
      <c r="K164" s="171">
        <f>('General Liability'!AT$61*$BI164)/Assumptions!$B$7</f>
        <v>163.36641184376654</v>
      </c>
      <c r="L164" s="171">
        <f>('General Liability'!AU$61*$BI164)/Assumptions!$B$7</f>
        <v>163.36641184376654</v>
      </c>
      <c r="M164" s="171">
        <f>('General Liability'!AV$61*$BI164)/Assumptions!$B$7</f>
        <v>163.36641184376654</v>
      </c>
      <c r="N164" s="171">
        <f>('General Liability'!AW$61*$BI164)/Assumptions!$B$7</f>
        <v>163.36641184376654</v>
      </c>
      <c r="O164" s="171">
        <f>('General Liability'!AX$61*$BI164)/Assumptions!$B$7</f>
        <v>163.36641184376654</v>
      </c>
      <c r="P164" s="171">
        <f>('General Liability'!AY$61*$BI164)/Assumptions!$B$7</f>
        <v>163.36641184376654</v>
      </c>
      <c r="Q164" s="171">
        <f>('General Liability'!AZ$61*$BI164)/Assumptions!$B$7</f>
        <v>163.36641184376654</v>
      </c>
      <c r="R164" s="171">
        <f>('General Liability'!BA$61*$BI164)/Assumptions!$B$7</f>
        <v>163.36641184376654</v>
      </c>
      <c r="S164" s="171">
        <f>('General Liability'!BB$61*$BI164)/Assumptions!$B$7</f>
        <v>163.36641184376654</v>
      </c>
      <c r="T164" s="171">
        <f>('General Liability'!BC$61*$BI164)/Assumptions!$B$7</f>
        <v>163.36641184376654</v>
      </c>
      <c r="U164" s="171">
        <f>('General Liability'!BD$61*$BI164)/Assumptions!$B$7</f>
        <v>175.61889273204901</v>
      </c>
      <c r="V164" s="171">
        <f>('General Liability'!BE$61*$BI164)/Assumptions!$B$7</f>
        <v>175.61889273204901</v>
      </c>
      <c r="W164" s="171">
        <f>('General Liability'!BF$61*$BI164)/Assumptions!$B$7</f>
        <v>175.61889273204901</v>
      </c>
      <c r="X164" s="171">
        <f>('General Liability'!BG$61*$BI164)/Assumptions!$B$7</f>
        <v>175.61889273204901</v>
      </c>
      <c r="Y164" s="171">
        <f>('General Liability'!BH$61*$BI164)/Assumptions!$B$7</f>
        <v>175.61889273204901</v>
      </c>
      <c r="Z164" s="171">
        <f>('General Liability'!BI$61*$BI164)/Assumptions!$B$7</f>
        <v>175.61889273204901</v>
      </c>
      <c r="AA164" s="171">
        <f>('General Liability'!BJ$61*$BI164)/Assumptions!$B$7</f>
        <v>175.61889273204901</v>
      </c>
      <c r="AB164" s="171">
        <f>('General Liability'!BK$61*$BI164)/Assumptions!$B$7</f>
        <v>175.61889273204901</v>
      </c>
      <c r="AC164" s="171">
        <f>('General Liability'!BL$61*$BI164)/Assumptions!$B$7</f>
        <v>175.61889273204901</v>
      </c>
      <c r="AD164" s="171">
        <f>('General Liability'!BM$61*$BI164)/Assumptions!$B$7</f>
        <v>175.61889273204901</v>
      </c>
      <c r="AE164" s="171">
        <f>('General Liability'!BN$61*$BI164)/Assumptions!$B$7</f>
        <v>175.61889273204901</v>
      </c>
      <c r="AF164" s="171">
        <f>('General Liability'!BO$61*$BI164)/Assumptions!$B$7</f>
        <v>175.61889273204901</v>
      </c>
      <c r="AG164" s="171">
        <f>('General Liability'!BP$61*$BI164)/Assumptions!$B$7</f>
        <v>188.79030968695267</v>
      </c>
      <c r="AH164" s="171">
        <f>('General Liability'!BQ$61*$BI164)/Assumptions!$B$7</f>
        <v>188.79030968695267</v>
      </c>
      <c r="AI164" s="171">
        <f>('General Liability'!BR$61*$BI164)/Assumptions!$B$7</f>
        <v>188.79030968695267</v>
      </c>
      <c r="AJ164" s="171">
        <f>('General Liability'!BS$61*$BI164)/Assumptions!$B$7</f>
        <v>188.79030968695267</v>
      </c>
      <c r="AK164" s="171">
        <f>('General Liability'!BT$61*$BI164)/Assumptions!$B$7</f>
        <v>188.79030968695267</v>
      </c>
      <c r="AL164" s="171">
        <f>('General Liability'!BU$61*$BI164)/Assumptions!$B$7</f>
        <v>188.79030968695267</v>
      </c>
      <c r="AM164" s="171">
        <f>('General Liability'!BV$61*$BI164)/Assumptions!$B$7</f>
        <v>188.79030968695267</v>
      </c>
      <c r="AN164" s="171">
        <f>('General Liability'!BW$61*$BI164)/Assumptions!$B$7</f>
        <v>188.79030968695267</v>
      </c>
      <c r="AO164" s="171">
        <f>('General Liability'!BX$61*$BI164)/Assumptions!$B$7</f>
        <v>188.79030968695267</v>
      </c>
      <c r="AP164" s="171">
        <f>('General Liability'!BY$61*$BI164)/Assumptions!$B$7</f>
        <v>188.79030968695267</v>
      </c>
      <c r="AQ164" s="171">
        <f>('General Liability'!BZ$61*$BI164)/Assumptions!$B$7</f>
        <v>188.79030968695267</v>
      </c>
      <c r="AR164" s="171">
        <f>('General Liability'!CA$61*$BI164)/Assumptions!$B$7</f>
        <v>188.79030968695267</v>
      </c>
      <c r="AS164" s="171">
        <f>('General Liability'!CB$61*$BI164)/Assumptions!$B$7</f>
        <v>194.45401897756128</v>
      </c>
      <c r="AT164" s="171">
        <f>('General Liability'!CC$61*$BI164)/Assumptions!$B$7</f>
        <v>194.45401897756128</v>
      </c>
      <c r="AU164" s="171">
        <f>('General Liability'!CD$61*$BI164)/Assumptions!$B$7</f>
        <v>194.45401897756128</v>
      </c>
      <c r="AV164" s="171">
        <f>('General Liability'!CE$61*$BI164)/Assumptions!$B$7</f>
        <v>194.45401897756128</v>
      </c>
      <c r="AW164" s="171">
        <f>('General Liability'!CF$61*$BI164)/Assumptions!$B$7</f>
        <v>194.45401897756128</v>
      </c>
      <c r="AX164" s="171">
        <f>('General Liability'!CG$61*$BI164)/Assumptions!$B$7</f>
        <v>194.45401897756128</v>
      </c>
      <c r="AY164" s="171">
        <f>('General Liability'!CH$61*$BI164)/Assumptions!$B$7</f>
        <v>194.45401897756128</v>
      </c>
      <c r="AZ164" s="171">
        <f>('General Liability'!CI$61*$BI164)/Assumptions!$B$7</f>
        <v>194.45401897756128</v>
      </c>
      <c r="BA164" s="171">
        <f>('General Liability'!CJ$61*$BI164)/Assumptions!$B$7</f>
        <v>194.45401897756128</v>
      </c>
      <c r="BB164" s="171">
        <f>('General Liability'!CK$61*$BI164)/Assumptions!$B$7</f>
        <v>194.45401897756128</v>
      </c>
      <c r="BC164" s="171">
        <f>('General Liability'!CL$61*$BI164)/Assumptions!$B$7</f>
        <v>194.45401897756128</v>
      </c>
      <c r="BD164" s="171">
        <f>('General Liability'!CM$61*$BI164)/Assumptions!$B$7</f>
        <v>194.45401897756128</v>
      </c>
      <c r="BE164" s="171">
        <f>('General Liability'!CN$61*$BI164)/Assumptions!$B$7</f>
        <v>200.2876395468881</v>
      </c>
      <c r="BF164" s="171">
        <f>('General Liability'!CO$61*$BI164)/Assumptions!$B$7</f>
        <v>200.2876395468881</v>
      </c>
      <c r="BG164" s="171">
        <f>('General Liability'!CP$61*$BI164)/Assumptions!$B$7</f>
        <v>200.2876395468881</v>
      </c>
      <c r="BI164" s="174">
        <f>SUMIF(Revenue!$P:$P,'GL - Import (CA)'!$F164,Revenue!$G:$G)</f>
        <v>1.6174488566809274E-2</v>
      </c>
    </row>
    <row r="165" spans="1:61" s="173" customFormat="1" ht="12.75" customHeight="1">
      <c r="A165" t="s">
        <v>470</v>
      </c>
      <c r="B165" s="179"/>
      <c r="C165" s="170" t="str" cm="1">
        <f t="array" ref="C165">IFERROR(INDEX('Legal Entity'!B:B,MATCH('GL - Import (CA)'!F165,'Legal Entity'!A:A,0),0),0)</f>
        <v>1315 - Corix Multi-Utility Services Inc.</v>
      </c>
      <c r="D165" s="170" t="str" cm="1">
        <f t="array" ref="D165">IFERROR(INDEX('Legal Entity'!C:C,MATCH(F165,'Legal Entity'!A:A,0),0),0)</f>
        <v>CA</v>
      </c>
      <c r="E165" s="170" t="s">
        <v>631</v>
      </c>
      <c r="F165" s="170" t="s">
        <v>161</v>
      </c>
      <c r="G165" s="170"/>
      <c r="H165" s="171">
        <f>('General Liability'!AQ$61*$BI165)/Assumptions!$B$7</f>
        <v>74.70473582737182</v>
      </c>
      <c r="I165" s="171">
        <f>('General Liability'!AR$61*$BI165)/Assumptions!$B$7</f>
        <v>71.402436924381348</v>
      </c>
      <c r="J165" s="171">
        <f>('General Liability'!AS$61*$BI165)/Assumptions!$B$7</f>
        <v>71.402436924381348</v>
      </c>
      <c r="K165" s="171">
        <f>('General Liability'!AT$61*$BI165)/Assumptions!$B$7</f>
        <v>71.402436924381348</v>
      </c>
      <c r="L165" s="171">
        <f>('General Liability'!AU$61*$BI165)/Assumptions!$B$7</f>
        <v>71.402436924381348</v>
      </c>
      <c r="M165" s="171">
        <f>('General Liability'!AV$61*$BI165)/Assumptions!$B$7</f>
        <v>71.402436924381348</v>
      </c>
      <c r="N165" s="171">
        <f>('General Liability'!AW$61*$BI165)/Assumptions!$B$7</f>
        <v>71.402436924381348</v>
      </c>
      <c r="O165" s="171">
        <f>('General Liability'!AX$61*$BI165)/Assumptions!$B$7</f>
        <v>71.402436924381348</v>
      </c>
      <c r="P165" s="171">
        <f>('General Liability'!AY$61*$BI165)/Assumptions!$B$7</f>
        <v>71.402436924381348</v>
      </c>
      <c r="Q165" s="171">
        <f>('General Liability'!AZ$61*$BI165)/Assumptions!$B$7</f>
        <v>71.402436924381348</v>
      </c>
      <c r="R165" s="171">
        <f>('General Liability'!BA$61*$BI165)/Assumptions!$B$7</f>
        <v>71.402436924381348</v>
      </c>
      <c r="S165" s="171">
        <f>('General Liability'!BB$61*$BI165)/Assumptions!$B$7</f>
        <v>71.402436924381348</v>
      </c>
      <c r="T165" s="171">
        <f>('General Liability'!BC$61*$BI165)/Assumptions!$B$7</f>
        <v>71.402436924381348</v>
      </c>
      <c r="U165" s="171">
        <f>('General Liability'!BD$61*$BI165)/Assumptions!$B$7</f>
        <v>76.757619693709941</v>
      </c>
      <c r="V165" s="171">
        <f>('General Liability'!BE$61*$BI165)/Assumptions!$B$7</f>
        <v>76.757619693709941</v>
      </c>
      <c r="W165" s="171">
        <f>('General Liability'!BF$61*$BI165)/Assumptions!$B$7</f>
        <v>76.757619693709941</v>
      </c>
      <c r="X165" s="171">
        <f>('General Liability'!BG$61*$BI165)/Assumptions!$B$7</f>
        <v>76.757619693709941</v>
      </c>
      <c r="Y165" s="171">
        <f>('General Liability'!BH$61*$BI165)/Assumptions!$B$7</f>
        <v>76.757619693709941</v>
      </c>
      <c r="Z165" s="171">
        <f>('General Liability'!BI$61*$BI165)/Assumptions!$B$7</f>
        <v>76.757619693709941</v>
      </c>
      <c r="AA165" s="171">
        <f>('General Liability'!BJ$61*$BI165)/Assumptions!$B$7</f>
        <v>76.757619693709941</v>
      </c>
      <c r="AB165" s="171">
        <f>('General Liability'!BK$61*$BI165)/Assumptions!$B$7</f>
        <v>76.757619693709941</v>
      </c>
      <c r="AC165" s="171">
        <f>('General Liability'!BL$61*$BI165)/Assumptions!$B$7</f>
        <v>76.757619693709941</v>
      </c>
      <c r="AD165" s="171">
        <f>('General Liability'!BM$61*$BI165)/Assumptions!$B$7</f>
        <v>76.757619693709941</v>
      </c>
      <c r="AE165" s="171">
        <f>('General Liability'!BN$61*$BI165)/Assumptions!$B$7</f>
        <v>76.757619693709941</v>
      </c>
      <c r="AF165" s="171">
        <f>('General Liability'!BO$61*$BI165)/Assumptions!$B$7</f>
        <v>76.757619693709941</v>
      </c>
      <c r="AG165" s="171">
        <f>('General Liability'!BP$61*$BI165)/Assumptions!$B$7</f>
        <v>82.514441170738181</v>
      </c>
      <c r="AH165" s="171">
        <f>('General Liability'!BQ$61*$BI165)/Assumptions!$B$7</f>
        <v>82.514441170738181</v>
      </c>
      <c r="AI165" s="171">
        <f>('General Liability'!BR$61*$BI165)/Assumptions!$B$7</f>
        <v>82.514441170738181</v>
      </c>
      <c r="AJ165" s="171">
        <f>('General Liability'!BS$61*$BI165)/Assumptions!$B$7</f>
        <v>82.514441170738181</v>
      </c>
      <c r="AK165" s="171">
        <f>('General Liability'!BT$61*$BI165)/Assumptions!$B$7</f>
        <v>82.514441170738181</v>
      </c>
      <c r="AL165" s="171">
        <f>('General Liability'!BU$61*$BI165)/Assumptions!$B$7</f>
        <v>82.514441170738181</v>
      </c>
      <c r="AM165" s="171">
        <f>('General Liability'!BV$61*$BI165)/Assumptions!$B$7</f>
        <v>82.514441170738181</v>
      </c>
      <c r="AN165" s="171">
        <f>('General Liability'!BW$61*$BI165)/Assumptions!$B$7</f>
        <v>82.514441170738181</v>
      </c>
      <c r="AO165" s="171">
        <f>('General Liability'!BX$61*$BI165)/Assumptions!$B$7</f>
        <v>82.514441170738181</v>
      </c>
      <c r="AP165" s="171">
        <f>('General Liability'!BY$61*$BI165)/Assumptions!$B$7</f>
        <v>82.514441170738181</v>
      </c>
      <c r="AQ165" s="171">
        <f>('General Liability'!BZ$61*$BI165)/Assumptions!$B$7</f>
        <v>82.514441170738181</v>
      </c>
      <c r="AR165" s="171">
        <f>('General Liability'!CA$61*$BI165)/Assumptions!$B$7</f>
        <v>82.514441170738181</v>
      </c>
      <c r="AS165" s="171">
        <f>('General Liability'!CB$61*$BI165)/Assumptions!$B$7</f>
        <v>84.98987440586032</v>
      </c>
      <c r="AT165" s="171">
        <f>('General Liability'!CC$61*$BI165)/Assumptions!$B$7</f>
        <v>84.98987440586032</v>
      </c>
      <c r="AU165" s="171">
        <f>('General Liability'!CD$61*$BI165)/Assumptions!$B$7</f>
        <v>84.98987440586032</v>
      </c>
      <c r="AV165" s="171">
        <f>('General Liability'!CE$61*$BI165)/Assumptions!$B$7</f>
        <v>84.98987440586032</v>
      </c>
      <c r="AW165" s="171">
        <f>('General Liability'!CF$61*$BI165)/Assumptions!$B$7</f>
        <v>84.98987440586032</v>
      </c>
      <c r="AX165" s="171">
        <f>('General Liability'!CG$61*$BI165)/Assumptions!$B$7</f>
        <v>84.98987440586032</v>
      </c>
      <c r="AY165" s="171">
        <f>('General Liability'!CH$61*$BI165)/Assumptions!$B$7</f>
        <v>84.98987440586032</v>
      </c>
      <c r="AZ165" s="171">
        <f>('General Liability'!CI$61*$BI165)/Assumptions!$B$7</f>
        <v>84.98987440586032</v>
      </c>
      <c r="BA165" s="171">
        <f>('General Liability'!CJ$61*$BI165)/Assumptions!$B$7</f>
        <v>84.98987440586032</v>
      </c>
      <c r="BB165" s="171">
        <f>('General Liability'!CK$61*$BI165)/Assumptions!$B$7</f>
        <v>84.98987440586032</v>
      </c>
      <c r="BC165" s="171">
        <f>('General Liability'!CL$61*$BI165)/Assumptions!$B$7</f>
        <v>84.98987440586032</v>
      </c>
      <c r="BD165" s="171">
        <f>('General Liability'!CM$61*$BI165)/Assumptions!$B$7</f>
        <v>84.98987440586032</v>
      </c>
      <c r="BE165" s="171">
        <f>('General Liability'!CN$61*$BI165)/Assumptions!$B$7</f>
        <v>87.539570638036139</v>
      </c>
      <c r="BF165" s="171">
        <f>('General Liability'!CO$61*$BI165)/Assumptions!$B$7</f>
        <v>87.539570638036139</v>
      </c>
      <c r="BG165" s="171">
        <f>('General Liability'!CP$61*$BI165)/Assumptions!$B$7</f>
        <v>87.539570638036139</v>
      </c>
      <c r="BI165" s="174">
        <f>SUMIF(Revenue!$P:$P,'GL - Import (CA)'!$F165,Revenue!$G:$G)</f>
        <v>7.0693717676813443E-3</v>
      </c>
    </row>
    <row r="166" spans="1:61" s="173" customFormat="1" ht="12.75" customHeight="1">
      <c r="A166" t="s">
        <v>470</v>
      </c>
      <c r="B166" s="179"/>
      <c r="C166" s="170" t="str" cm="1">
        <f t="array" ref="C166">IFERROR(INDEX('Legal Entity'!B:B,MATCH('GL - Import (CA)'!F166,'Legal Entity'!A:A,0),0),0)</f>
        <v>1315 - Corix Multi-Utility Services Inc.</v>
      </c>
      <c r="D166" s="170" t="str" cm="1">
        <f t="array" ref="D166">IFERROR(INDEX('Legal Entity'!C:C,MATCH(F166,'Legal Entity'!A:A,0),0),0)</f>
        <v>CA</v>
      </c>
      <c r="E166" s="170" t="s">
        <v>631</v>
      </c>
      <c r="F166" s="170" t="s">
        <v>162</v>
      </c>
      <c r="G166" s="170"/>
      <c r="H166" s="171">
        <f>('General Liability'!AQ$61*$BI166)/Assumptions!$B$7</f>
        <v>52.367120797378639</v>
      </c>
      <c r="I166" s="171">
        <f>('General Liability'!AR$61*$BI166)/Assumptions!$B$7</f>
        <v>50.052249007167568</v>
      </c>
      <c r="J166" s="171">
        <f>('General Liability'!AS$61*$BI166)/Assumptions!$B$7</f>
        <v>50.052249007167568</v>
      </c>
      <c r="K166" s="171">
        <f>('General Liability'!AT$61*$BI166)/Assumptions!$B$7</f>
        <v>50.052249007167568</v>
      </c>
      <c r="L166" s="171">
        <f>('General Liability'!AU$61*$BI166)/Assumptions!$B$7</f>
        <v>50.052249007167568</v>
      </c>
      <c r="M166" s="171">
        <f>('General Liability'!AV$61*$BI166)/Assumptions!$B$7</f>
        <v>50.052249007167568</v>
      </c>
      <c r="N166" s="171">
        <f>('General Liability'!AW$61*$BI166)/Assumptions!$B$7</f>
        <v>50.052249007167568</v>
      </c>
      <c r="O166" s="171">
        <f>('General Liability'!AX$61*$BI166)/Assumptions!$B$7</f>
        <v>50.052249007167568</v>
      </c>
      <c r="P166" s="171">
        <f>('General Liability'!AY$61*$BI166)/Assumptions!$B$7</f>
        <v>50.052249007167568</v>
      </c>
      <c r="Q166" s="171">
        <f>('General Liability'!AZ$61*$BI166)/Assumptions!$B$7</f>
        <v>50.052249007167568</v>
      </c>
      <c r="R166" s="171">
        <f>('General Liability'!BA$61*$BI166)/Assumptions!$B$7</f>
        <v>50.052249007167568</v>
      </c>
      <c r="S166" s="171">
        <f>('General Liability'!BB$61*$BI166)/Assumptions!$B$7</f>
        <v>50.052249007167568</v>
      </c>
      <c r="T166" s="171">
        <f>('General Liability'!BC$61*$BI166)/Assumptions!$B$7</f>
        <v>50.052249007167568</v>
      </c>
      <c r="U166" s="171">
        <f>('General Liability'!BD$61*$BI166)/Assumptions!$B$7</f>
        <v>53.806167682705144</v>
      </c>
      <c r="V166" s="171">
        <f>('General Liability'!BE$61*$BI166)/Assumptions!$B$7</f>
        <v>53.806167682705144</v>
      </c>
      <c r="W166" s="171">
        <f>('General Liability'!BF$61*$BI166)/Assumptions!$B$7</f>
        <v>53.806167682705144</v>
      </c>
      <c r="X166" s="171">
        <f>('General Liability'!BG$61*$BI166)/Assumptions!$B$7</f>
        <v>53.806167682705144</v>
      </c>
      <c r="Y166" s="171">
        <f>('General Liability'!BH$61*$BI166)/Assumptions!$B$7</f>
        <v>53.806167682705144</v>
      </c>
      <c r="Z166" s="171">
        <f>('General Liability'!BI$61*$BI166)/Assumptions!$B$7</f>
        <v>53.806167682705144</v>
      </c>
      <c r="AA166" s="171">
        <f>('General Liability'!BJ$61*$BI166)/Assumptions!$B$7</f>
        <v>53.806167682705144</v>
      </c>
      <c r="AB166" s="171">
        <f>('General Liability'!BK$61*$BI166)/Assumptions!$B$7</f>
        <v>53.806167682705144</v>
      </c>
      <c r="AC166" s="171">
        <f>('General Liability'!BL$61*$BI166)/Assumptions!$B$7</f>
        <v>53.806167682705144</v>
      </c>
      <c r="AD166" s="171">
        <f>('General Liability'!BM$61*$BI166)/Assumptions!$B$7</f>
        <v>53.806167682705144</v>
      </c>
      <c r="AE166" s="171">
        <f>('General Liability'!BN$61*$BI166)/Assumptions!$B$7</f>
        <v>53.806167682705144</v>
      </c>
      <c r="AF166" s="171">
        <f>('General Liability'!BO$61*$BI166)/Assumptions!$B$7</f>
        <v>53.806167682705144</v>
      </c>
      <c r="AG166" s="171">
        <f>('General Liability'!BP$61*$BI166)/Assumptions!$B$7</f>
        <v>57.841630258908019</v>
      </c>
      <c r="AH166" s="171">
        <f>('General Liability'!BQ$61*$BI166)/Assumptions!$B$7</f>
        <v>57.841630258908019</v>
      </c>
      <c r="AI166" s="171">
        <f>('General Liability'!BR$61*$BI166)/Assumptions!$B$7</f>
        <v>57.841630258908019</v>
      </c>
      <c r="AJ166" s="171">
        <f>('General Liability'!BS$61*$BI166)/Assumptions!$B$7</f>
        <v>57.841630258908019</v>
      </c>
      <c r="AK166" s="171">
        <f>('General Liability'!BT$61*$BI166)/Assumptions!$B$7</f>
        <v>57.841630258908019</v>
      </c>
      <c r="AL166" s="171">
        <f>('General Liability'!BU$61*$BI166)/Assumptions!$B$7</f>
        <v>57.841630258908019</v>
      </c>
      <c r="AM166" s="171">
        <f>('General Liability'!BV$61*$BI166)/Assumptions!$B$7</f>
        <v>57.841630258908019</v>
      </c>
      <c r="AN166" s="171">
        <f>('General Liability'!BW$61*$BI166)/Assumptions!$B$7</f>
        <v>57.841630258908019</v>
      </c>
      <c r="AO166" s="171">
        <f>('General Liability'!BX$61*$BI166)/Assumptions!$B$7</f>
        <v>57.841630258908019</v>
      </c>
      <c r="AP166" s="171">
        <f>('General Liability'!BY$61*$BI166)/Assumptions!$B$7</f>
        <v>57.841630258908019</v>
      </c>
      <c r="AQ166" s="171">
        <f>('General Liability'!BZ$61*$BI166)/Assumptions!$B$7</f>
        <v>57.841630258908019</v>
      </c>
      <c r="AR166" s="171">
        <f>('General Liability'!CA$61*$BI166)/Assumptions!$B$7</f>
        <v>57.841630258908019</v>
      </c>
      <c r="AS166" s="171">
        <f>('General Liability'!CB$61*$BI166)/Assumptions!$B$7</f>
        <v>59.576879166675255</v>
      </c>
      <c r="AT166" s="171">
        <f>('General Liability'!CC$61*$BI166)/Assumptions!$B$7</f>
        <v>59.576879166675255</v>
      </c>
      <c r="AU166" s="171">
        <f>('General Liability'!CD$61*$BI166)/Assumptions!$B$7</f>
        <v>59.576879166675255</v>
      </c>
      <c r="AV166" s="171">
        <f>('General Liability'!CE$61*$BI166)/Assumptions!$B$7</f>
        <v>59.576879166675255</v>
      </c>
      <c r="AW166" s="171">
        <f>('General Liability'!CF$61*$BI166)/Assumptions!$B$7</f>
        <v>59.576879166675255</v>
      </c>
      <c r="AX166" s="171">
        <f>('General Liability'!CG$61*$BI166)/Assumptions!$B$7</f>
        <v>59.576879166675255</v>
      </c>
      <c r="AY166" s="171">
        <f>('General Liability'!CH$61*$BI166)/Assumptions!$B$7</f>
        <v>59.576879166675255</v>
      </c>
      <c r="AZ166" s="171">
        <f>('General Liability'!CI$61*$BI166)/Assumptions!$B$7</f>
        <v>59.576879166675255</v>
      </c>
      <c r="BA166" s="171">
        <f>('General Liability'!CJ$61*$BI166)/Assumptions!$B$7</f>
        <v>59.576879166675255</v>
      </c>
      <c r="BB166" s="171">
        <f>('General Liability'!CK$61*$BI166)/Assumptions!$B$7</f>
        <v>59.576879166675255</v>
      </c>
      <c r="BC166" s="171">
        <f>('General Liability'!CL$61*$BI166)/Assumptions!$B$7</f>
        <v>59.576879166675255</v>
      </c>
      <c r="BD166" s="171">
        <f>('General Liability'!CM$61*$BI166)/Assumptions!$B$7</f>
        <v>59.576879166675255</v>
      </c>
      <c r="BE166" s="171">
        <f>('General Liability'!CN$61*$BI166)/Assumptions!$B$7</f>
        <v>61.364185541675525</v>
      </c>
      <c r="BF166" s="171">
        <f>('General Liability'!CO$61*$BI166)/Assumptions!$B$7</f>
        <v>61.364185541675525</v>
      </c>
      <c r="BG166" s="171">
        <f>('General Liability'!CP$61*$BI166)/Assumptions!$B$7</f>
        <v>61.364185541675525</v>
      </c>
      <c r="BI166" s="174">
        <f>SUMIF(Revenue!$P:$P,'GL - Import (CA)'!$F166,Revenue!$G:$G)</f>
        <v>4.9555445343547402E-3</v>
      </c>
    </row>
    <row r="167" spans="1:61" s="173" customFormat="1" ht="12.75" customHeight="1">
      <c r="A167" t="s">
        <v>470</v>
      </c>
      <c r="B167" s="179"/>
      <c r="C167" s="170" t="str" cm="1">
        <f t="array" ref="C167">IFERROR(INDEX('Legal Entity'!B:B,MATCH('GL - Import (CA)'!F167,'Legal Entity'!A:A,0),0),0)</f>
        <v>1315 - Corix Multi-Utility Services Inc.</v>
      </c>
      <c r="D167" s="170" t="str" cm="1">
        <f t="array" ref="D167">IFERROR(INDEX('Legal Entity'!C:C,MATCH(F167,'Legal Entity'!A:A,0),0),0)</f>
        <v>CA</v>
      </c>
      <c r="E167" s="170" t="s">
        <v>631</v>
      </c>
      <c r="F167" s="170" t="s">
        <v>163</v>
      </c>
      <c r="G167" s="170"/>
      <c r="H167" s="171">
        <f>('General Liability'!AQ$61*$BI167)/Assumptions!$B$7</f>
        <v>59.248224160973969</v>
      </c>
      <c r="I167" s="171">
        <f>('General Liability'!AR$61*$BI167)/Assumptions!$B$7</f>
        <v>56.629175402096891</v>
      </c>
      <c r="J167" s="171">
        <f>('General Liability'!AS$61*$BI167)/Assumptions!$B$7</f>
        <v>56.629175402096891</v>
      </c>
      <c r="K167" s="171">
        <f>('General Liability'!AT$61*$BI167)/Assumptions!$B$7</f>
        <v>56.629175402096891</v>
      </c>
      <c r="L167" s="171">
        <f>('General Liability'!AU$61*$BI167)/Assumptions!$B$7</f>
        <v>56.629175402096891</v>
      </c>
      <c r="M167" s="171">
        <f>('General Liability'!AV$61*$BI167)/Assumptions!$B$7</f>
        <v>56.629175402096891</v>
      </c>
      <c r="N167" s="171">
        <f>('General Liability'!AW$61*$BI167)/Assumptions!$B$7</f>
        <v>56.629175402096891</v>
      </c>
      <c r="O167" s="171">
        <f>('General Liability'!AX$61*$BI167)/Assumptions!$B$7</f>
        <v>56.629175402096891</v>
      </c>
      <c r="P167" s="171">
        <f>('General Liability'!AY$61*$BI167)/Assumptions!$B$7</f>
        <v>56.629175402096891</v>
      </c>
      <c r="Q167" s="171">
        <f>('General Liability'!AZ$61*$BI167)/Assumptions!$B$7</f>
        <v>56.629175402096891</v>
      </c>
      <c r="R167" s="171">
        <f>('General Liability'!BA$61*$BI167)/Assumptions!$B$7</f>
        <v>56.629175402096891</v>
      </c>
      <c r="S167" s="171">
        <f>('General Liability'!BB$61*$BI167)/Assumptions!$B$7</f>
        <v>56.629175402096891</v>
      </c>
      <c r="T167" s="171">
        <f>('General Liability'!BC$61*$BI167)/Assumptions!$B$7</f>
        <v>56.629175402096891</v>
      </c>
      <c r="U167" s="171">
        <f>('General Liability'!BD$61*$BI167)/Assumptions!$B$7</f>
        <v>60.876363557254159</v>
      </c>
      <c r="V167" s="171">
        <f>('General Liability'!BE$61*$BI167)/Assumptions!$B$7</f>
        <v>60.876363557254159</v>
      </c>
      <c r="W167" s="171">
        <f>('General Liability'!BF$61*$BI167)/Assumptions!$B$7</f>
        <v>60.876363557254159</v>
      </c>
      <c r="X167" s="171">
        <f>('General Liability'!BG$61*$BI167)/Assumptions!$B$7</f>
        <v>60.876363557254159</v>
      </c>
      <c r="Y167" s="171">
        <f>('General Liability'!BH$61*$BI167)/Assumptions!$B$7</f>
        <v>60.876363557254159</v>
      </c>
      <c r="Z167" s="171">
        <f>('General Liability'!BI$61*$BI167)/Assumptions!$B$7</f>
        <v>60.876363557254159</v>
      </c>
      <c r="AA167" s="171">
        <f>('General Liability'!BJ$61*$BI167)/Assumptions!$B$7</f>
        <v>60.876363557254159</v>
      </c>
      <c r="AB167" s="171">
        <f>('General Liability'!BK$61*$BI167)/Assumptions!$B$7</f>
        <v>60.876363557254159</v>
      </c>
      <c r="AC167" s="171">
        <f>('General Liability'!BL$61*$BI167)/Assumptions!$B$7</f>
        <v>60.876363557254159</v>
      </c>
      <c r="AD167" s="171">
        <f>('General Liability'!BM$61*$BI167)/Assumptions!$B$7</f>
        <v>60.876363557254159</v>
      </c>
      <c r="AE167" s="171">
        <f>('General Liability'!BN$61*$BI167)/Assumptions!$B$7</f>
        <v>60.876363557254159</v>
      </c>
      <c r="AF167" s="171">
        <f>('General Liability'!BO$61*$BI167)/Assumptions!$B$7</f>
        <v>60.876363557254159</v>
      </c>
      <c r="AG167" s="171">
        <f>('General Liability'!BP$61*$BI167)/Assumptions!$B$7</f>
        <v>65.442090824048222</v>
      </c>
      <c r="AH167" s="171">
        <f>('General Liability'!BQ$61*$BI167)/Assumptions!$B$7</f>
        <v>65.442090824048222</v>
      </c>
      <c r="AI167" s="171">
        <f>('General Liability'!BR$61*$BI167)/Assumptions!$B$7</f>
        <v>65.442090824048222</v>
      </c>
      <c r="AJ167" s="171">
        <f>('General Liability'!BS$61*$BI167)/Assumptions!$B$7</f>
        <v>65.442090824048222</v>
      </c>
      <c r="AK167" s="171">
        <f>('General Liability'!BT$61*$BI167)/Assumptions!$B$7</f>
        <v>65.442090824048222</v>
      </c>
      <c r="AL167" s="171">
        <f>('General Liability'!BU$61*$BI167)/Assumptions!$B$7</f>
        <v>65.442090824048222</v>
      </c>
      <c r="AM167" s="171">
        <f>('General Liability'!BV$61*$BI167)/Assumptions!$B$7</f>
        <v>65.442090824048222</v>
      </c>
      <c r="AN167" s="171">
        <f>('General Liability'!BW$61*$BI167)/Assumptions!$B$7</f>
        <v>65.442090824048222</v>
      </c>
      <c r="AO167" s="171">
        <f>('General Liability'!BX$61*$BI167)/Assumptions!$B$7</f>
        <v>65.442090824048222</v>
      </c>
      <c r="AP167" s="171">
        <f>('General Liability'!BY$61*$BI167)/Assumptions!$B$7</f>
        <v>65.442090824048222</v>
      </c>
      <c r="AQ167" s="171">
        <f>('General Liability'!BZ$61*$BI167)/Assumptions!$B$7</f>
        <v>65.442090824048222</v>
      </c>
      <c r="AR167" s="171">
        <f>('General Liability'!CA$61*$BI167)/Assumptions!$B$7</f>
        <v>65.442090824048222</v>
      </c>
      <c r="AS167" s="171">
        <f>('General Liability'!CB$61*$BI167)/Assumptions!$B$7</f>
        <v>67.405353548769668</v>
      </c>
      <c r="AT167" s="171">
        <f>('General Liability'!CC$61*$BI167)/Assumptions!$B$7</f>
        <v>67.405353548769668</v>
      </c>
      <c r="AU167" s="171">
        <f>('General Liability'!CD$61*$BI167)/Assumptions!$B$7</f>
        <v>67.405353548769668</v>
      </c>
      <c r="AV167" s="171">
        <f>('General Liability'!CE$61*$BI167)/Assumptions!$B$7</f>
        <v>67.405353548769668</v>
      </c>
      <c r="AW167" s="171">
        <f>('General Liability'!CF$61*$BI167)/Assumptions!$B$7</f>
        <v>67.405353548769668</v>
      </c>
      <c r="AX167" s="171">
        <f>('General Liability'!CG$61*$BI167)/Assumptions!$B$7</f>
        <v>67.405353548769668</v>
      </c>
      <c r="AY167" s="171">
        <f>('General Liability'!CH$61*$BI167)/Assumptions!$B$7</f>
        <v>67.405353548769668</v>
      </c>
      <c r="AZ167" s="171">
        <f>('General Liability'!CI$61*$BI167)/Assumptions!$B$7</f>
        <v>67.405353548769668</v>
      </c>
      <c r="BA167" s="171">
        <f>('General Liability'!CJ$61*$BI167)/Assumptions!$B$7</f>
        <v>67.405353548769668</v>
      </c>
      <c r="BB167" s="171">
        <f>('General Liability'!CK$61*$BI167)/Assumptions!$B$7</f>
        <v>67.405353548769668</v>
      </c>
      <c r="BC167" s="171">
        <f>('General Liability'!CL$61*$BI167)/Assumptions!$B$7</f>
        <v>67.405353548769668</v>
      </c>
      <c r="BD167" s="171">
        <f>('General Liability'!CM$61*$BI167)/Assumptions!$B$7</f>
        <v>67.405353548769668</v>
      </c>
      <c r="BE167" s="171">
        <f>('General Liability'!CN$61*$BI167)/Assumptions!$B$7</f>
        <v>69.427514155232757</v>
      </c>
      <c r="BF167" s="171">
        <f>('General Liability'!CO$61*$BI167)/Assumptions!$B$7</f>
        <v>69.427514155232757</v>
      </c>
      <c r="BG167" s="171">
        <f>('General Liability'!CP$61*$BI167)/Assumptions!$B$7</f>
        <v>69.427514155232757</v>
      </c>
      <c r="BI167" s="174">
        <f>SUMIF(Revenue!$P:$P,'GL - Import (CA)'!$F167,Revenue!$G:$G)</f>
        <v>5.6067091132846131E-3</v>
      </c>
    </row>
    <row r="168" spans="1:61" s="173" customFormat="1" ht="12.75" customHeight="1">
      <c r="A168" t="s">
        <v>470</v>
      </c>
      <c r="B168" s="179"/>
      <c r="C168" s="170" t="str" cm="1">
        <f t="array" ref="C168">IFERROR(INDEX('Legal Entity'!B:B,MATCH('GL - Import (CA)'!F168,'Legal Entity'!A:A,0),0),0)</f>
        <v>1310 - Corix Utilities Inc.</v>
      </c>
      <c r="D168" s="170" t="str" cm="1">
        <f t="array" ref="D168">IFERROR(INDEX('Legal Entity'!C:C,MATCH(F168,'Legal Entity'!A:A,0),0),0)</f>
        <v>CA</v>
      </c>
      <c r="E168" s="170" t="s">
        <v>631</v>
      </c>
      <c r="F168" s="170" t="s">
        <v>117</v>
      </c>
      <c r="G168" s="170"/>
      <c r="H168" s="171">
        <f>('General Liability'!AQ$61*$BI168)/Assumptions!$B$7</f>
        <v>10.788186472261067</v>
      </c>
      <c r="I168" s="171">
        <f>('General Liability'!AR$61*$BI168)/Assumptions!$B$7</f>
        <v>10.31129814706936</v>
      </c>
      <c r="J168" s="171">
        <f>('General Liability'!AS$61*$BI168)/Assumptions!$B$7</f>
        <v>10.31129814706936</v>
      </c>
      <c r="K168" s="171">
        <f>('General Liability'!AT$61*$BI168)/Assumptions!$B$7</f>
        <v>10.31129814706936</v>
      </c>
      <c r="L168" s="171">
        <f>('General Liability'!AU$61*$BI168)/Assumptions!$B$7</f>
        <v>10.31129814706936</v>
      </c>
      <c r="M168" s="171">
        <f>('General Liability'!AV$61*$BI168)/Assumptions!$B$7</f>
        <v>10.31129814706936</v>
      </c>
      <c r="N168" s="171">
        <f>('General Liability'!AW$61*$BI168)/Assumptions!$B$7</f>
        <v>10.31129814706936</v>
      </c>
      <c r="O168" s="171">
        <f>('General Liability'!AX$61*$BI168)/Assumptions!$B$7</f>
        <v>10.31129814706936</v>
      </c>
      <c r="P168" s="171">
        <f>('General Liability'!AY$61*$BI168)/Assumptions!$B$7</f>
        <v>10.31129814706936</v>
      </c>
      <c r="Q168" s="171">
        <f>('General Liability'!AZ$61*$BI168)/Assumptions!$B$7</f>
        <v>10.31129814706936</v>
      </c>
      <c r="R168" s="171">
        <f>('General Liability'!BA$61*$BI168)/Assumptions!$B$7</f>
        <v>10.31129814706936</v>
      </c>
      <c r="S168" s="171">
        <f>('General Liability'!BB$61*$BI168)/Assumptions!$B$7</f>
        <v>10.31129814706936</v>
      </c>
      <c r="T168" s="171">
        <f>('General Liability'!BC$61*$BI168)/Assumptions!$B$7</f>
        <v>10.31129814706936</v>
      </c>
      <c r="U168" s="171">
        <f>('General Liability'!BD$61*$BI168)/Assumptions!$B$7</f>
        <v>11.084645508099563</v>
      </c>
      <c r="V168" s="171">
        <f>('General Liability'!BE$61*$BI168)/Assumptions!$B$7</f>
        <v>11.084645508099563</v>
      </c>
      <c r="W168" s="171">
        <f>('General Liability'!BF$61*$BI168)/Assumptions!$B$7</f>
        <v>11.084645508099563</v>
      </c>
      <c r="X168" s="171">
        <f>('General Liability'!BG$61*$BI168)/Assumptions!$B$7</f>
        <v>11.084645508099563</v>
      </c>
      <c r="Y168" s="171">
        <f>('General Liability'!BH$61*$BI168)/Assumptions!$B$7</f>
        <v>11.084645508099563</v>
      </c>
      <c r="Z168" s="171">
        <f>('General Liability'!BI$61*$BI168)/Assumptions!$B$7</f>
        <v>11.084645508099563</v>
      </c>
      <c r="AA168" s="171">
        <f>('General Liability'!BJ$61*$BI168)/Assumptions!$B$7</f>
        <v>11.084645508099563</v>
      </c>
      <c r="AB168" s="171">
        <f>('General Liability'!BK$61*$BI168)/Assumptions!$B$7</f>
        <v>11.084645508099563</v>
      </c>
      <c r="AC168" s="171">
        <f>('General Liability'!BL$61*$BI168)/Assumptions!$B$7</f>
        <v>11.084645508099563</v>
      </c>
      <c r="AD168" s="171">
        <f>('General Liability'!BM$61*$BI168)/Assumptions!$B$7</f>
        <v>11.084645508099563</v>
      </c>
      <c r="AE168" s="171">
        <f>('General Liability'!BN$61*$BI168)/Assumptions!$B$7</f>
        <v>11.084645508099563</v>
      </c>
      <c r="AF168" s="171">
        <f>('General Liability'!BO$61*$BI168)/Assumptions!$B$7</f>
        <v>11.084645508099563</v>
      </c>
      <c r="AG168" s="171">
        <f>('General Liability'!BP$61*$BI168)/Assumptions!$B$7</f>
        <v>11.915993921207026</v>
      </c>
      <c r="AH168" s="171">
        <f>('General Liability'!BQ$61*$BI168)/Assumptions!$B$7</f>
        <v>11.915993921207026</v>
      </c>
      <c r="AI168" s="171">
        <f>('General Liability'!BR$61*$BI168)/Assumptions!$B$7</f>
        <v>11.915993921207026</v>
      </c>
      <c r="AJ168" s="171">
        <f>('General Liability'!BS$61*$BI168)/Assumptions!$B$7</f>
        <v>11.915993921207026</v>
      </c>
      <c r="AK168" s="171">
        <f>('General Liability'!BT$61*$BI168)/Assumptions!$B$7</f>
        <v>11.915993921207026</v>
      </c>
      <c r="AL168" s="171">
        <f>('General Liability'!BU$61*$BI168)/Assumptions!$B$7</f>
        <v>11.915993921207026</v>
      </c>
      <c r="AM168" s="171">
        <f>('General Liability'!BV$61*$BI168)/Assumptions!$B$7</f>
        <v>11.915993921207026</v>
      </c>
      <c r="AN168" s="171">
        <f>('General Liability'!BW$61*$BI168)/Assumptions!$B$7</f>
        <v>11.915993921207026</v>
      </c>
      <c r="AO168" s="171">
        <f>('General Liability'!BX$61*$BI168)/Assumptions!$B$7</f>
        <v>11.915993921207026</v>
      </c>
      <c r="AP168" s="171">
        <f>('General Liability'!BY$61*$BI168)/Assumptions!$B$7</f>
        <v>11.915993921207026</v>
      </c>
      <c r="AQ168" s="171">
        <f>('General Liability'!BZ$61*$BI168)/Assumptions!$B$7</f>
        <v>11.915993921207026</v>
      </c>
      <c r="AR168" s="171">
        <f>('General Liability'!CA$61*$BI168)/Assumptions!$B$7</f>
        <v>11.915993921207026</v>
      </c>
      <c r="AS168" s="171">
        <f>('General Liability'!CB$61*$BI168)/Assumptions!$B$7</f>
        <v>12.273473738843236</v>
      </c>
      <c r="AT168" s="171">
        <f>('General Liability'!CC$61*$BI168)/Assumptions!$B$7</f>
        <v>12.273473738843236</v>
      </c>
      <c r="AU168" s="171">
        <f>('General Liability'!CD$61*$BI168)/Assumptions!$B$7</f>
        <v>12.273473738843236</v>
      </c>
      <c r="AV168" s="171">
        <f>('General Liability'!CE$61*$BI168)/Assumptions!$B$7</f>
        <v>12.273473738843236</v>
      </c>
      <c r="AW168" s="171">
        <f>('General Liability'!CF$61*$BI168)/Assumptions!$B$7</f>
        <v>12.273473738843236</v>
      </c>
      <c r="AX168" s="171">
        <f>('General Liability'!CG$61*$BI168)/Assumptions!$B$7</f>
        <v>12.273473738843236</v>
      </c>
      <c r="AY168" s="171">
        <f>('General Liability'!CH$61*$BI168)/Assumptions!$B$7</f>
        <v>12.273473738843236</v>
      </c>
      <c r="AZ168" s="171">
        <f>('General Liability'!CI$61*$BI168)/Assumptions!$B$7</f>
        <v>12.273473738843236</v>
      </c>
      <c r="BA168" s="171">
        <f>('General Liability'!CJ$61*$BI168)/Assumptions!$B$7</f>
        <v>12.273473738843236</v>
      </c>
      <c r="BB168" s="171">
        <f>('General Liability'!CK$61*$BI168)/Assumptions!$B$7</f>
        <v>12.273473738843236</v>
      </c>
      <c r="BC168" s="171">
        <f>('General Liability'!CL$61*$BI168)/Assumptions!$B$7</f>
        <v>12.273473738843236</v>
      </c>
      <c r="BD168" s="171">
        <f>('General Liability'!CM$61*$BI168)/Assumptions!$B$7</f>
        <v>12.273473738843236</v>
      </c>
      <c r="BE168" s="171">
        <f>('General Liability'!CN$61*$BI168)/Assumptions!$B$7</f>
        <v>12.641677951008536</v>
      </c>
      <c r="BF168" s="171">
        <f>('General Liability'!CO$61*$BI168)/Assumptions!$B$7</f>
        <v>12.641677951008536</v>
      </c>
      <c r="BG168" s="171">
        <f>('General Liability'!CP$61*$BI168)/Assumptions!$B$7</f>
        <v>12.641677951008536</v>
      </c>
      <c r="BI168" s="174">
        <f>SUMIF(Revenue!$P:$P,'GL - Import (CA)'!$F168,Revenue!$G:$G)</f>
        <v>1.0208951283586555E-3</v>
      </c>
    </row>
    <row r="169" spans="1:61" s="173" customFormat="1" ht="12.75" customHeight="1">
      <c r="A169" t="s">
        <v>470</v>
      </c>
      <c r="B169" s="179"/>
      <c r="C169" s="170" t="str" cm="1">
        <f t="array" ref="C169">IFERROR(INDEX('Legal Entity'!B:B,MATCH('GL - Import (CA)'!F169,'Legal Entity'!A:A,0),0),0)</f>
        <v>1310 - Corix Utilities Inc.</v>
      </c>
      <c r="D169" s="170" t="str" cm="1">
        <f t="array" ref="D169">IFERROR(INDEX('Legal Entity'!C:C,MATCH(F169,'Legal Entity'!A:A,0),0),0)</f>
        <v>CA</v>
      </c>
      <c r="E169" s="170" t="s">
        <v>631</v>
      </c>
      <c r="F169" s="170" t="s">
        <v>118</v>
      </c>
      <c r="G169" s="170"/>
      <c r="H169" s="171">
        <f>('General Liability'!AQ$61*$BI169)/Assumptions!$B$7</f>
        <v>9.0243741759357352</v>
      </c>
      <c r="I169" s="171">
        <f>('General Liability'!AR$61*$BI169)/Assumptions!$B$7</f>
        <v>8.6254546079684147</v>
      </c>
      <c r="J169" s="171">
        <f>('General Liability'!AS$61*$BI169)/Assumptions!$B$7</f>
        <v>8.6254546079684147</v>
      </c>
      <c r="K169" s="171">
        <f>('General Liability'!AT$61*$BI169)/Assumptions!$B$7</f>
        <v>8.6254546079684147</v>
      </c>
      <c r="L169" s="171">
        <f>('General Liability'!AU$61*$BI169)/Assumptions!$B$7</f>
        <v>8.6254546079684147</v>
      </c>
      <c r="M169" s="171">
        <f>('General Liability'!AV$61*$BI169)/Assumptions!$B$7</f>
        <v>8.6254546079684147</v>
      </c>
      <c r="N169" s="171">
        <f>('General Liability'!AW$61*$BI169)/Assumptions!$B$7</f>
        <v>8.6254546079684147</v>
      </c>
      <c r="O169" s="171">
        <f>('General Liability'!AX$61*$BI169)/Assumptions!$B$7</f>
        <v>8.6254546079684147</v>
      </c>
      <c r="P169" s="171">
        <f>('General Liability'!AY$61*$BI169)/Assumptions!$B$7</f>
        <v>8.6254546079684147</v>
      </c>
      <c r="Q169" s="171">
        <f>('General Liability'!AZ$61*$BI169)/Assumptions!$B$7</f>
        <v>8.6254546079684147</v>
      </c>
      <c r="R169" s="171">
        <f>('General Liability'!BA$61*$BI169)/Assumptions!$B$7</f>
        <v>8.6254546079684147</v>
      </c>
      <c r="S169" s="171">
        <f>('General Liability'!BB$61*$BI169)/Assumptions!$B$7</f>
        <v>8.6254546079684147</v>
      </c>
      <c r="T169" s="171">
        <f>('General Liability'!BC$61*$BI169)/Assumptions!$B$7</f>
        <v>8.6254546079684147</v>
      </c>
      <c r="U169" s="171">
        <f>('General Liability'!BD$61*$BI169)/Assumptions!$B$7</f>
        <v>9.2723637035660449</v>
      </c>
      <c r="V169" s="171">
        <f>('General Liability'!BE$61*$BI169)/Assumptions!$B$7</f>
        <v>9.2723637035660449</v>
      </c>
      <c r="W169" s="171">
        <f>('General Liability'!BF$61*$BI169)/Assumptions!$B$7</f>
        <v>9.2723637035660449</v>
      </c>
      <c r="X169" s="171">
        <f>('General Liability'!BG$61*$BI169)/Assumptions!$B$7</f>
        <v>9.2723637035660449</v>
      </c>
      <c r="Y169" s="171">
        <f>('General Liability'!BH$61*$BI169)/Assumptions!$B$7</f>
        <v>9.2723637035660449</v>
      </c>
      <c r="Z169" s="171">
        <f>('General Liability'!BI$61*$BI169)/Assumptions!$B$7</f>
        <v>9.2723637035660449</v>
      </c>
      <c r="AA169" s="171">
        <f>('General Liability'!BJ$61*$BI169)/Assumptions!$B$7</f>
        <v>9.2723637035660449</v>
      </c>
      <c r="AB169" s="171">
        <f>('General Liability'!BK$61*$BI169)/Assumptions!$B$7</f>
        <v>9.2723637035660449</v>
      </c>
      <c r="AC169" s="171">
        <f>('General Liability'!BL$61*$BI169)/Assumptions!$B$7</f>
        <v>9.2723637035660449</v>
      </c>
      <c r="AD169" s="171">
        <f>('General Liability'!BM$61*$BI169)/Assumptions!$B$7</f>
        <v>9.2723637035660449</v>
      </c>
      <c r="AE169" s="171">
        <f>('General Liability'!BN$61*$BI169)/Assumptions!$B$7</f>
        <v>9.2723637035660449</v>
      </c>
      <c r="AF169" s="171">
        <f>('General Liability'!BO$61*$BI169)/Assumptions!$B$7</f>
        <v>9.2723637035660449</v>
      </c>
      <c r="AG169" s="171">
        <f>('General Liability'!BP$61*$BI169)/Assumptions!$B$7</f>
        <v>9.9677909813334971</v>
      </c>
      <c r="AH169" s="171">
        <f>('General Liability'!BQ$61*$BI169)/Assumptions!$B$7</f>
        <v>9.9677909813334971</v>
      </c>
      <c r="AI169" s="171">
        <f>('General Liability'!BR$61*$BI169)/Assumptions!$B$7</f>
        <v>9.9677909813334971</v>
      </c>
      <c r="AJ169" s="171">
        <f>('General Liability'!BS$61*$BI169)/Assumptions!$B$7</f>
        <v>9.9677909813334971</v>
      </c>
      <c r="AK169" s="171">
        <f>('General Liability'!BT$61*$BI169)/Assumptions!$B$7</f>
        <v>9.9677909813334971</v>
      </c>
      <c r="AL169" s="171">
        <f>('General Liability'!BU$61*$BI169)/Assumptions!$B$7</f>
        <v>9.9677909813334971</v>
      </c>
      <c r="AM169" s="171">
        <f>('General Liability'!BV$61*$BI169)/Assumptions!$B$7</f>
        <v>9.9677909813334971</v>
      </c>
      <c r="AN169" s="171">
        <f>('General Liability'!BW$61*$BI169)/Assumptions!$B$7</f>
        <v>9.9677909813334971</v>
      </c>
      <c r="AO169" s="171">
        <f>('General Liability'!BX$61*$BI169)/Assumptions!$B$7</f>
        <v>9.9677909813334971</v>
      </c>
      <c r="AP169" s="171">
        <f>('General Liability'!BY$61*$BI169)/Assumptions!$B$7</f>
        <v>9.9677909813334971</v>
      </c>
      <c r="AQ169" s="171">
        <f>('General Liability'!BZ$61*$BI169)/Assumptions!$B$7</f>
        <v>9.9677909813334971</v>
      </c>
      <c r="AR169" s="171">
        <f>('General Liability'!CA$61*$BI169)/Assumptions!$B$7</f>
        <v>9.9677909813334971</v>
      </c>
      <c r="AS169" s="171">
        <f>('General Liability'!CB$61*$BI169)/Assumptions!$B$7</f>
        <v>10.266824710773502</v>
      </c>
      <c r="AT169" s="171">
        <f>('General Liability'!CC$61*$BI169)/Assumptions!$B$7</f>
        <v>10.266824710773502</v>
      </c>
      <c r="AU169" s="171">
        <f>('General Liability'!CD$61*$BI169)/Assumptions!$B$7</f>
        <v>10.266824710773502</v>
      </c>
      <c r="AV169" s="171">
        <f>('General Liability'!CE$61*$BI169)/Assumptions!$B$7</f>
        <v>10.266824710773502</v>
      </c>
      <c r="AW169" s="171">
        <f>('General Liability'!CF$61*$BI169)/Assumptions!$B$7</f>
        <v>10.266824710773502</v>
      </c>
      <c r="AX169" s="171">
        <f>('General Liability'!CG$61*$BI169)/Assumptions!$B$7</f>
        <v>10.266824710773502</v>
      </c>
      <c r="AY169" s="171">
        <f>('General Liability'!CH$61*$BI169)/Assumptions!$B$7</f>
        <v>10.266824710773502</v>
      </c>
      <c r="AZ169" s="171">
        <f>('General Liability'!CI$61*$BI169)/Assumptions!$B$7</f>
        <v>10.266824710773502</v>
      </c>
      <c r="BA169" s="171">
        <f>('General Liability'!CJ$61*$BI169)/Assumptions!$B$7</f>
        <v>10.266824710773502</v>
      </c>
      <c r="BB169" s="171">
        <f>('General Liability'!CK$61*$BI169)/Assumptions!$B$7</f>
        <v>10.266824710773502</v>
      </c>
      <c r="BC169" s="171">
        <f>('General Liability'!CL$61*$BI169)/Assumptions!$B$7</f>
        <v>10.266824710773502</v>
      </c>
      <c r="BD169" s="171">
        <f>('General Liability'!CM$61*$BI169)/Assumptions!$B$7</f>
        <v>10.266824710773502</v>
      </c>
      <c r="BE169" s="171">
        <f>('General Liability'!CN$61*$BI169)/Assumptions!$B$7</f>
        <v>10.574829452096708</v>
      </c>
      <c r="BF169" s="171">
        <f>('General Liability'!CO$61*$BI169)/Assumptions!$B$7</f>
        <v>10.574829452096708</v>
      </c>
      <c r="BG169" s="171">
        <f>('General Liability'!CP$61*$BI169)/Assumptions!$B$7</f>
        <v>10.574829452096708</v>
      </c>
      <c r="BI169" s="174">
        <f>SUMIF(Revenue!$P:$P,'GL - Import (CA)'!$F169,Revenue!$G:$G)</f>
        <v>8.5398409235760389E-4</v>
      </c>
    </row>
    <row r="170" spans="1:61" s="173" customFormat="1" ht="12.75" customHeight="1">
      <c r="A170" t="s">
        <v>470</v>
      </c>
      <c r="B170" s="179"/>
      <c r="C170" s="170" t="str" cm="1">
        <f t="array" ref="C170">IFERROR(INDEX('Legal Entity'!B:B,MATCH('GL - Import (CA)'!F170,'Legal Entity'!A:A,0),0),0)</f>
        <v>1310 - Corix Utilities Inc.</v>
      </c>
      <c r="D170" s="170" t="str" cm="1">
        <f t="array" ref="D170">IFERROR(INDEX('Legal Entity'!C:C,MATCH(F170,'Legal Entity'!A:A,0),0),0)</f>
        <v>CA</v>
      </c>
      <c r="E170" s="170" t="s">
        <v>631</v>
      </c>
      <c r="F170" s="170" t="s">
        <v>115</v>
      </c>
      <c r="G170" s="170"/>
      <c r="H170" s="171">
        <f>('General Liability'!AQ$61*$BI170)/Assumptions!$B$7</f>
        <v>18.575545075432274</v>
      </c>
      <c r="I170" s="171">
        <f>('General Liability'!AR$61*$BI170)/Assumptions!$B$7</f>
        <v>17.754419059180783</v>
      </c>
      <c r="J170" s="171">
        <f>('General Liability'!AS$61*$BI170)/Assumptions!$B$7</f>
        <v>17.754419059180783</v>
      </c>
      <c r="K170" s="171">
        <f>('General Liability'!AT$61*$BI170)/Assumptions!$B$7</f>
        <v>17.754419059180783</v>
      </c>
      <c r="L170" s="171">
        <f>('General Liability'!AU$61*$BI170)/Assumptions!$B$7</f>
        <v>17.754419059180783</v>
      </c>
      <c r="M170" s="171">
        <f>('General Liability'!AV$61*$BI170)/Assumptions!$B$7</f>
        <v>17.754419059180783</v>
      </c>
      <c r="N170" s="171">
        <f>('General Liability'!AW$61*$BI170)/Assumptions!$B$7</f>
        <v>17.754419059180783</v>
      </c>
      <c r="O170" s="171">
        <f>('General Liability'!AX$61*$BI170)/Assumptions!$B$7</f>
        <v>17.754419059180783</v>
      </c>
      <c r="P170" s="171">
        <f>('General Liability'!AY$61*$BI170)/Assumptions!$B$7</f>
        <v>17.754419059180783</v>
      </c>
      <c r="Q170" s="171">
        <f>('General Liability'!AZ$61*$BI170)/Assumptions!$B$7</f>
        <v>17.754419059180783</v>
      </c>
      <c r="R170" s="171">
        <f>('General Liability'!BA$61*$BI170)/Assumptions!$B$7</f>
        <v>17.754419059180783</v>
      </c>
      <c r="S170" s="171">
        <f>('General Liability'!BB$61*$BI170)/Assumptions!$B$7</f>
        <v>17.754419059180783</v>
      </c>
      <c r="T170" s="171">
        <f>('General Liability'!BC$61*$BI170)/Assumptions!$B$7</f>
        <v>17.754419059180783</v>
      </c>
      <c r="U170" s="171">
        <f>('General Liability'!BD$61*$BI170)/Assumptions!$B$7</f>
        <v>19.086000488619341</v>
      </c>
      <c r="V170" s="171">
        <f>('General Liability'!BE$61*$BI170)/Assumptions!$B$7</f>
        <v>19.086000488619341</v>
      </c>
      <c r="W170" s="171">
        <f>('General Liability'!BF$61*$BI170)/Assumptions!$B$7</f>
        <v>19.086000488619341</v>
      </c>
      <c r="X170" s="171">
        <f>('General Liability'!BG$61*$BI170)/Assumptions!$B$7</f>
        <v>19.086000488619341</v>
      </c>
      <c r="Y170" s="171">
        <f>('General Liability'!BH$61*$BI170)/Assumptions!$B$7</f>
        <v>19.086000488619341</v>
      </c>
      <c r="Z170" s="171">
        <f>('General Liability'!BI$61*$BI170)/Assumptions!$B$7</f>
        <v>19.086000488619341</v>
      </c>
      <c r="AA170" s="171">
        <f>('General Liability'!BJ$61*$BI170)/Assumptions!$B$7</f>
        <v>19.086000488619341</v>
      </c>
      <c r="AB170" s="171">
        <f>('General Liability'!BK$61*$BI170)/Assumptions!$B$7</f>
        <v>19.086000488619341</v>
      </c>
      <c r="AC170" s="171">
        <f>('General Liability'!BL$61*$BI170)/Assumptions!$B$7</f>
        <v>19.086000488619341</v>
      </c>
      <c r="AD170" s="171">
        <f>('General Liability'!BM$61*$BI170)/Assumptions!$B$7</f>
        <v>19.086000488619341</v>
      </c>
      <c r="AE170" s="171">
        <f>('General Liability'!BN$61*$BI170)/Assumptions!$B$7</f>
        <v>19.086000488619341</v>
      </c>
      <c r="AF170" s="171">
        <f>('General Liability'!BO$61*$BI170)/Assumptions!$B$7</f>
        <v>19.086000488619341</v>
      </c>
      <c r="AG170" s="171">
        <f>('General Liability'!BP$61*$BI170)/Assumptions!$B$7</f>
        <v>20.51745052526579</v>
      </c>
      <c r="AH170" s="171">
        <f>('General Liability'!BQ$61*$BI170)/Assumptions!$B$7</f>
        <v>20.51745052526579</v>
      </c>
      <c r="AI170" s="171">
        <f>('General Liability'!BR$61*$BI170)/Assumptions!$B$7</f>
        <v>20.51745052526579</v>
      </c>
      <c r="AJ170" s="171">
        <f>('General Liability'!BS$61*$BI170)/Assumptions!$B$7</f>
        <v>20.51745052526579</v>
      </c>
      <c r="AK170" s="171">
        <f>('General Liability'!BT$61*$BI170)/Assumptions!$B$7</f>
        <v>20.51745052526579</v>
      </c>
      <c r="AL170" s="171">
        <f>('General Liability'!BU$61*$BI170)/Assumptions!$B$7</f>
        <v>20.51745052526579</v>
      </c>
      <c r="AM170" s="171">
        <f>('General Liability'!BV$61*$BI170)/Assumptions!$B$7</f>
        <v>20.51745052526579</v>
      </c>
      <c r="AN170" s="171">
        <f>('General Liability'!BW$61*$BI170)/Assumptions!$B$7</f>
        <v>20.51745052526579</v>
      </c>
      <c r="AO170" s="171">
        <f>('General Liability'!BX$61*$BI170)/Assumptions!$B$7</f>
        <v>20.51745052526579</v>
      </c>
      <c r="AP170" s="171">
        <f>('General Liability'!BY$61*$BI170)/Assumptions!$B$7</f>
        <v>20.51745052526579</v>
      </c>
      <c r="AQ170" s="171">
        <f>('General Liability'!BZ$61*$BI170)/Assumptions!$B$7</f>
        <v>20.51745052526579</v>
      </c>
      <c r="AR170" s="171">
        <f>('General Liability'!CA$61*$BI170)/Assumptions!$B$7</f>
        <v>20.51745052526579</v>
      </c>
      <c r="AS170" s="171">
        <f>('General Liability'!CB$61*$BI170)/Assumptions!$B$7</f>
        <v>21.132974041023761</v>
      </c>
      <c r="AT170" s="171">
        <f>('General Liability'!CC$61*$BI170)/Assumptions!$B$7</f>
        <v>21.132974041023761</v>
      </c>
      <c r="AU170" s="171">
        <f>('General Liability'!CD$61*$BI170)/Assumptions!$B$7</f>
        <v>21.132974041023761</v>
      </c>
      <c r="AV170" s="171">
        <f>('General Liability'!CE$61*$BI170)/Assumptions!$B$7</f>
        <v>21.132974041023761</v>
      </c>
      <c r="AW170" s="171">
        <f>('General Liability'!CF$61*$BI170)/Assumptions!$B$7</f>
        <v>21.132974041023761</v>
      </c>
      <c r="AX170" s="171">
        <f>('General Liability'!CG$61*$BI170)/Assumptions!$B$7</f>
        <v>21.132974041023761</v>
      </c>
      <c r="AY170" s="171">
        <f>('General Liability'!CH$61*$BI170)/Assumptions!$B$7</f>
        <v>21.132974041023761</v>
      </c>
      <c r="AZ170" s="171">
        <f>('General Liability'!CI$61*$BI170)/Assumptions!$B$7</f>
        <v>21.132974041023761</v>
      </c>
      <c r="BA170" s="171">
        <f>('General Liability'!CJ$61*$BI170)/Assumptions!$B$7</f>
        <v>21.132974041023761</v>
      </c>
      <c r="BB170" s="171">
        <f>('General Liability'!CK$61*$BI170)/Assumptions!$B$7</f>
        <v>21.132974041023761</v>
      </c>
      <c r="BC170" s="171">
        <f>('General Liability'!CL$61*$BI170)/Assumptions!$B$7</f>
        <v>21.132974041023761</v>
      </c>
      <c r="BD170" s="171">
        <f>('General Liability'!CM$61*$BI170)/Assumptions!$B$7</f>
        <v>21.132974041023761</v>
      </c>
      <c r="BE170" s="171">
        <f>('General Liability'!CN$61*$BI170)/Assumptions!$B$7</f>
        <v>21.766963262254475</v>
      </c>
      <c r="BF170" s="171">
        <f>('General Liability'!CO$61*$BI170)/Assumptions!$B$7</f>
        <v>21.766963262254475</v>
      </c>
      <c r="BG170" s="171">
        <f>('General Liability'!CP$61*$BI170)/Assumptions!$B$7</f>
        <v>21.766963262254475</v>
      </c>
      <c r="BI170" s="174">
        <f>SUMIF(Revenue!$P:$P,'GL - Import (CA)'!$F170,Revenue!$G:$G)</f>
        <v>1.7578194002185127E-3</v>
      </c>
    </row>
    <row r="171" spans="1:61" s="173" customFormat="1" ht="12.75" customHeight="1">
      <c r="A171" t="s">
        <v>470</v>
      </c>
      <c r="B171" s="179"/>
      <c r="C171" s="170" t="str" cm="1">
        <f t="array" ref="C171">IFERROR(INDEX('Legal Entity'!B:B,MATCH('GL - Import (CA)'!F171,'Legal Entity'!A:A,0),0),0)</f>
        <v>1310 - Corix Utilities Inc.</v>
      </c>
      <c r="D171" s="170" t="str" cm="1">
        <f t="array" ref="D171">IFERROR(INDEX('Legal Entity'!C:C,MATCH(F171,'Legal Entity'!A:A,0),0),0)</f>
        <v>CA</v>
      </c>
      <c r="E171" s="170" t="s">
        <v>631</v>
      </c>
      <c r="F171" s="170" t="s">
        <v>126</v>
      </c>
      <c r="G171" s="170"/>
      <c r="H171" s="171">
        <f>('General Liability'!AQ$61*$BI171)/Assumptions!$B$7</f>
        <v>121.9468067089885</v>
      </c>
      <c r="I171" s="171">
        <f>('General Liability'!AR$61*$BI171)/Assumptions!$B$7</f>
        <v>116.55618720463933</v>
      </c>
      <c r="J171" s="171">
        <f>('General Liability'!AS$61*$BI171)/Assumptions!$B$7</f>
        <v>116.55618720463933</v>
      </c>
      <c r="K171" s="171">
        <f>('General Liability'!AT$61*$BI171)/Assumptions!$B$7</f>
        <v>116.55618720463933</v>
      </c>
      <c r="L171" s="171">
        <f>('General Liability'!AU$61*$BI171)/Assumptions!$B$7</f>
        <v>116.55618720463933</v>
      </c>
      <c r="M171" s="171">
        <f>('General Liability'!AV$61*$BI171)/Assumptions!$B$7</f>
        <v>116.55618720463933</v>
      </c>
      <c r="N171" s="171">
        <f>('General Liability'!AW$61*$BI171)/Assumptions!$B$7</f>
        <v>116.55618720463933</v>
      </c>
      <c r="O171" s="171">
        <f>('General Liability'!AX$61*$BI171)/Assumptions!$B$7</f>
        <v>116.55618720463933</v>
      </c>
      <c r="P171" s="171">
        <f>('General Liability'!AY$61*$BI171)/Assumptions!$B$7</f>
        <v>116.55618720463933</v>
      </c>
      <c r="Q171" s="171">
        <f>('General Liability'!AZ$61*$BI171)/Assumptions!$B$7</f>
        <v>116.55618720463933</v>
      </c>
      <c r="R171" s="171">
        <f>('General Liability'!BA$61*$BI171)/Assumptions!$B$7</f>
        <v>116.55618720463933</v>
      </c>
      <c r="S171" s="171">
        <f>('General Liability'!BB$61*$BI171)/Assumptions!$B$7</f>
        <v>116.55618720463933</v>
      </c>
      <c r="T171" s="171">
        <f>('General Liability'!BC$61*$BI171)/Assumptions!$B$7</f>
        <v>116.55618720463933</v>
      </c>
      <c r="U171" s="171">
        <f>('General Liability'!BD$61*$BI171)/Assumptions!$B$7</f>
        <v>125.29790124498729</v>
      </c>
      <c r="V171" s="171">
        <f>('General Liability'!BE$61*$BI171)/Assumptions!$B$7</f>
        <v>125.29790124498729</v>
      </c>
      <c r="W171" s="171">
        <f>('General Liability'!BF$61*$BI171)/Assumptions!$B$7</f>
        <v>125.29790124498729</v>
      </c>
      <c r="X171" s="171">
        <f>('General Liability'!BG$61*$BI171)/Assumptions!$B$7</f>
        <v>125.29790124498729</v>
      </c>
      <c r="Y171" s="171">
        <f>('General Liability'!BH$61*$BI171)/Assumptions!$B$7</f>
        <v>125.29790124498729</v>
      </c>
      <c r="Z171" s="171">
        <f>('General Liability'!BI$61*$BI171)/Assumptions!$B$7</f>
        <v>125.29790124498729</v>
      </c>
      <c r="AA171" s="171">
        <f>('General Liability'!BJ$61*$BI171)/Assumptions!$B$7</f>
        <v>125.29790124498729</v>
      </c>
      <c r="AB171" s="171">
        <f>('General Liability'!BK$61*$BI171)/Assumptions!$B$7</f>
        <v>125.29790124498729</v>
      </c>
      <c r="AC171" s="171">
        <f>('General Liability'!BL$61*$BI171)/Assumptions!$B$7</f>
        <v>125.29790124498729</v>
      </c>
      <c r="AD171" s="171">
        <f>('General Liability'!BM$61*$BI171)/Assumptions!$B$7</f>
        <v>125.29790124498729</v>
      </c>
      <c r="AE171" s="171">
        <f>('General Liability'!BN$61*$BI171)/Assumptions!$B$7</f>
        <v>125.29790124498729</v>
      </c>
      <c r="AF171" s="171">
        <f>('General Liability'!BO$61*$BI171)/Assumptions!$B$7</f>
        <v>125.29790124498729</v>
      </c>
      <c r="AG171" s="171">
        <f>('General Liability'!BP$61*$BI171)/Assumptions!$B$7</f>
        <v>134.69524383836131</v>
      </c>
      <c r="AH171" s="171">
        <f>('General Liability'!BQ$61*$BI171)/Assumptions!$B$7</f>
        <v>134.69524383836131</v>
      </c>
      <c r="AI171" s="171">
        <f>('General Liability'!BR$61*$BI171)/Assumptions!$B$7</f>
        <v>134.69524383836131</v>
      </c>
      <c r="AJ171" s="171">
        <f>('General Liability'!BS$61*$BI171)/Assumptions!$B$7</f>
        <v>134.69524383836131</v>
      </c>
      <c r="AK171" s="171">
        <f>('General Liability'!BT$61*$BI171)/Assumptions!$B$7</f>
        <v>134.69524383836131</v>
      </c>
      <c r="AL171" s="171">
        <f>('General Liability'!BU$61*$BI171)/Assumptions!$B$7</f>
        <v>134.69524383836131</v>
      </c>
      <c r="AM171" s="171">
        <f>('General Liability'!BV$61*$BI171)/Assumptions!$B$7</f>
        <v>134.69524383836131</v>
      </c>
      <c r="AN171" s="171">
        <f>('General Liability'!BW$61*$BI171)/Assumptions!$B$7</f>
        <v>134.69524383836131</v>
      </c>
      <c r="AO171" s="171">
        <f>('General Liability'!BX$61*$BI171)/Assumptions!$B$7</f>
        <v>134.69524383836131</v>
      </c>
      <c r="AP171" s="171">
        <f>('General Liability'!BY$61*$BI171)/Assumptions!$B$7</f>
        <v>134.69524383836131</v>
      </c>
      <c r="AQ171" s="171">
        <f>('General Liability'!BZ$61*$BI171)/Assumptions!$B$7</f>
        <v>134.69524383836131</v>
      </c>
      <c r="AR171" s="171">
        <f>('General Liability'!CA$61*$BI171)/Assumptions!$B$7</f>
        <v>134.69524383836131</v>
      </c>
      <c r="AS171" s="171">
        <f>('General Liability'!CB$61*$BI171)/Assumptions!$B$7</f>
        <v>138.73610115351212</v>
      </c>
      <c r="AT171" s="171">
        <f>('General Liability'!CC$61*$BI171)/Assumptions!$B$7</f>
        <v>138.73610115351212</v>
      </c>
      <c r="AU171" s="171">
        <f>('General Liability'!CD$61*$BI171)/Assumptions!$B$7</f>
        <v>138.73610115351212</v>
      </c>
      <c r="AV171" s="171">
        <f>('General Liability'!CE$61*$BI171)/Assumptions!$B$7</f>
        <v>138.73610115351212</v>
      </c>
      <c r="AW171" s="171">
        <f>('General Liability'!CF$61*$BI171)/Assumptions!$B$7</f>
        <v>138.73610115351212</v>
      </c>
      <c r="AX171" s="171">
        <f>('General Liability'!CG$61*$BI171)/Assumptions!$B$7</f>
        <v>138.73610115351212</v>
      </c>
      <c r="AY171" s="171">
        <f>('General Liability'!CH$61*$BI171)/Assumptions!$B$7</f>
        <v>138.73610115351212</v>
      </c>
      <c r="AZ171" s="171">
        <f>('General Liability'!CI$61*$BI171)/Assumptions!$B$7</f>
        <v>138.73610115351212</v>
      </c>
      <c r="BA171" s="171">
        <f>('General Liability'!CJ$61*$BI171)/Assumptions!$B$7</f>
        <v>138.73610115351212</v>
      </c>
      <c r="BB171" s="171">
        <f>('General Liability'!CK$61*$BI171)/Assumptions!$B$7</f>
        <v>138.73610115351212</v>
      </c>
      <c r="BC171" s="171">
        <f>('General Liability'!CL$61*$BI171)/Assumptions!$B$7</f>
        <v>138.73610115351212</v>
      </c>
      <c r="BD171" s="171">
        <f>('General Liability'!CM$61*$BI171)/Assumptions!$B$7</f>
        <v>138.73610115351212</v>
      </c>
      <c r="BE171" s="171">
        <f>('General Liability'!CN$61*$BI171)/Assumptions!$B$7</f>
        <v>142.89818418811751</v>
      </c>
      <c r="BF171" s="171">
        <f>('General Liability'!CO$61*$BI171)/Assumptions!$B$7</f>
        <v>142.89818418811751</v>
      </c>
      <c r="BG171" s="171">
        <f>('General Liability'!CP$61*$BI171)/Assumptions!$B$7</f>
        <v>142.89818418811751</v>
      </c>
      <c r="BI171" s="174">
        <f>SUMIF(Revenue!$P:$P,'GL - Import (CA)'!$F171,Revenue!$G:$G)</f>
        <v>1.1539928532771125E-2</v>
      </c>
    </row>
    <row r="172" spans="1:61" s="173" customFormat="1" ht="12.75" customHeight="1">
      <c r="A172" t="s">
        <v>470</v>
      </c>
      <c r="B172" s="179"/>
      <c r="C172" s="170" t="str" cm="1">
        <f t="array" ref="C172">IFERROR(INDEX('Legal Entity'!B:B,MATCH('GL - Import (CA)'!F172,'Legal Entity'!A:A,0),0),0)</f>
        <v>1310 - Corix Utilities Inc.</v>
      </c>
      <c r="D172" s="170" t="str" cm="1">
        <f t="array" ref="D172">IFERROR(INDEX('Legal Entity'!C:C,MATCH(F172,'Legal Entity'!A:A,0),0),0)</f>
        <v>CA</v>
      </c>
      <c r="E172" s="170" t="s">
        <v>631</v>
      </c>
      <c r="F172" s="170" t="s">
        <v>120</v>
      </c>
      <c r="G172" s="170"/>
      <c r="H172" s="171">
        <f>('General Liability'!AQ$61*$BI172)/Assumptions!$B$7</f>
        <v>61.70391156460029</v>
      </c>
      <c r="I172" s="171">
        <f>('General Liability'!AR$61*$BI172)/Assumptions!$B$7</f>
        <v>58.97630993113944</v>
      </c>
      <c r="J172" s="171">
        <f>('General Liability'!AS$61*$BI172)/Assumptions!$B$7</f>
        <v>58.97630993113944</v>
      </c>
      <c r="K172" s="171">
        <f>('General Liability'!AT$61*$BI172)/Assumptions!$B$7</f>
        <v>58.97630993113944</v>
      </c>
      <c r="L172" s="171">
        <f>('General Liability'!AU$61*$BI172)/Assumptions!$B$7</f>
        <v>58.97630993113944</v>
      </c>
      <c r="M172" s="171">
        <f>('General Liability'!AV$61*$BI172)/Assumptions!$B$7</f>
        <v>58.97630993113944</v>
      </c>
      <c r="N172" s="171">
        <f>('General Liability'!AW$61*$BI172)/Assumptions!$B$7</f>
        <v>58.97630993113944</v>
      </c>
      <c r="O172" s="171">
        <f>('General Liability'!AX$61*$BI172)/Assumptions!$B$7</f>
        <v>58.97630993113944</v>
      </c>
      <c r="P172" s="171">
        <f>('General Liability'!AY$61*$BI172)/Assumptions!$B$7</f>
        <v>58.97630993113944</v>
      </c>
      <c r="Q172" s="171">
        <f>('General Liability'!AZ$61*$BI172)/Assumptions!$B$7</f>
        <v>58.97630993113944</v>
      </c>
      <c r="R172" s="171">
        <f>('General Liability'!BA$61*$BI172)/Assumptions!$B$7</f>
        <v>58.97630993113944</v>
      </c>
      <c r="S172" s="171">
        <f>('General Liability'!BB$61*$BI172)/Assumptions!$B$7</f>
        <v>58.97630993113944</v>
      </c>
      <c r="T172" s="171">
        <f>('General Liability'!BC$61*$BI172)/Assumptions!$B$7</f>
        <v>58.97630993113944</v>
      </c>
      <c r="U172" s="171">
        <f>('General Liability'!BD$61*$BI172)/Assumptions!$B$7</f>
        <v>63.399533175974895</v>
      </c>
      <c r="V172" s="171">
        <f>('General Liability'!BE$61*$BI172)/Assumptions!$B$7</f>
        <v>63.399533175974895</v>
      </c>
      <c r="W172" s="171">
        <f>('General Liability'!BF$61*$BI172)/Assumptions!$B$7</f>
        <v>63.399533175974895</v>
      </c>
      <c r="X172" s="171">
        <f>('General Liability'!BG$61*$BI172)/Assumptions!$B$7</f>
        <v>63.399533175974895</v>
      </c>
      <c r="Y172" s="171">
        <f>('General Liability'!BH$61*$BI172)/Assumptions!$B$7</f>
        <v>63.399533175974895</v>
      </c>
      <c r="Z172" s="171">
        <f>('General Liability'!BI$61*$BI172)/Assumptions!$B$7</f>
        <v>63.399533175974895</v>
      </c>
      <c r="AA172" s="171">
        <f>('General Liability'!BJ$61*$BI172)/Assumptions!$B$7</f>
        <v>63.399533175974895</v>
      </c>
      <c r="AB172" s="171">
        <f>('General Liability'!BK$61*$BI172)/Assumptions!$B$7</f>
        <v>63.399533175974895</v>
      </c>
      <c r="AC172" s="171">
        <f>('General Liability'!BL$61*$BI172)/Assumptions!$B$7</f>
        <v>63.399533175974895</v>
      </c>
      <c r="AD172" s="171">
        <f>('General Liability'!BM$61*$BI172)/Assumptions!$B$7</f>
        <v>63.399533175974895</v>
      </c>
      <c r="AE172" s="171">
        <f>('General Liability'!BN$61*$BI172)/Assumptions!$B$7</f>
        <v>63.399533175974895</v>
      </c>
      <c r="AF172" s="171">
        <f>('General Liability'!BO$61*$BI172)/Assumptions!$B$7</f>
        <v>63.399533175974895</v>
      </c>
      <c r="AG172" s="171">
        <f>('General Liability'!BP$61*$BI172)/Assumptions!$B$7</f>
        <v>68.154498164173006</v>
      </c>
      <c r="AH172" s="171">
        <f>('General Liability'!BQ$61*$BI172)/Assumptions!$B$7</f>
        <v>68.154498164173006</v>
      </c>
      <c r="AI172" s="171">
        <f>('General Liability'!BR$61*$BI172)/Assumptions!$B$7</f>
        <v>68.154498164173006</v>
      </c>
      <c r="AJ172" s="171">
        <f>('General Liability'!BS$61*$BI172)/Assumptions!$B$7</f>
        <v>68.154498164173006</v>
      </c>
      <c r="AK172" s="171">
        <f>('General Liability'!BT$61*$BI172)/Assumptions!$B$7</f>
        <v>68.154498164173006</v>
      </c>
      <c r="AL172" s="171">
        <f>('General Liability'!BU$61*$BI172)/Assumptions!$B$7</f>
        <v>68.154498164173006</v>
      </c>
      <c r="AM172" s="171">
        <f>('General Liability'!BV$61*$BI172)/Assumptions!$B$7</f>
        <v>68.154498164173006</v>
      </c>
      <c r="AN172" s="171">
        <f>('General Liability'!BW$61*$BI172)/Assumptions!$B$7</f>
        <v>68.154498164173006</v>
      </c>
      <c r="AO172" s="171">
        <f>('General Liability'!BX$61*$BI172)/Assumptions!$B$7</f>
        <v>68.154498164173006</v>
      </c>
      <c r="AP172" s="171">
        <f>('General Liability'!BY$61*$BI172)/Assumptions!$B$7</f>
        <v>68.154498164173006</v>
      </c>
      <c r="AQ172" s="171">
        <f>('General Liability'!BZ$61*$BI172)/Assumptions!$B$7</f>
        <v>68.154498164173006</v>
      </c>
      <c r="AR172" s="171">
        <f>('General Liability'!CA$61*$BI172)/Assumptions!$B$7</f>
        <v>68.154498164173006</v>
      </c>
      <c r="AS172" s="171">
        <f>('General Liability'!CB$61*$BI172)/Assumptions!$B$7</f>
        <v>70.199133109098199</v>
      </c>
      <c r="AT172" s="171">
        <f>('General Liability'!CC$61*$BI172)/Assumptions!$B$7</f>
        <v>70.199133109098199</v>
      </c>
      <c r="AU172" s="171">
        <f>('General Liability'!CD$61*$BI172)/Assumptions!$B$7</f>
        <v>70.199133109098199</v>
      </c>
      <c r="AV172" s="171">
        <f>('General Liability'!CE$61*$BI172)/Assumptions!$B$7</f>
        <v>70.199133109098199</v>
      </c>
      <c r="AW172" s="171">
        <f>('General Liability'!CF$61*$BI172)/Assumptions!$B$7</f>
        <v>70.199133109098199</v>
      </c>
      <c r="AX172" s="171">
        <f>('General Liability'!CG$61*$BI172)/Assumptions!$B$7</f>
        <v>70.199133109098199</v>
      </c>
      <c r="AY172" s="171">
        <f>('General Liability'!CH$61*$BI172)/Assumptions!$B$7</f>
        <v>70.199133109098199</v>
      </c>
      <c r="AZ172" s="171">
        <f>('General Liability'!CI$61*$BI172)/Assumptions!$B$7</f>
        <v>70.199133109098199</v>
      </c>
      <c r="BA172" s="171">
        <f>('General Liability'!CJ$61*$BI172)/Assumptions!$B$7</f>
        <v>70.199133109098199</v>
      </c>
      <c r="BB172" s="171">
        <f>('General Liability'!CK$61*$BI172)/Assumptions!$B$7</f>
        <v>70.199133109098199</v>
      </c>
      <c r="BC172" s="171">
        <f>('General Liability'!CL$61*$BI172)/Assumptions!$B$7</f>
        <v>70.199133109098199</v>
      </c>
      <c r="BD172" s="171">
        <f>('General Liability'!CM$61*$BI172)/Assumptions!$B$7</f>
        <v>70.199133109098199</v>
      </c>
      <c r="BE172" s="171">
        <f>('General Liability'!CN$61*$BI172)/Assumptions!$B$7</f>
        <v>72.305107102371153</v>
      </c>
      <c r="BF172" s="171">
        <f>('General Liability'!CO$61*$BI172)/Assumptions!$B$7</f>
        <v>72.305107102371153</v>
      </c>
      <c r="BG172" s="171">
        <f>('General Liability'!CP$61*$BI172)/Assumptions!$B$7</f>
        <v>72.305107102371153</v>
      </c>
      <c r="BI172" s="174">
        <f>SUMIF(Revenue!$P:$P,'GL - Import (CA)'!$F172,Revenue!$G:$G)</f>
        <v>5.8390928706084141E-3</v>
      </c>
    </row>
    <row r="173" spans="1:61" s="173" customFormat="1" ht="12.75" customHeight="1">
      <c r="A173" t="s">
        <v>470</v>
      </c>
      <c r="B173" s="179"/>
      <c r="C173" s="170" t="str" cm="1">
        <f t="array" ref="C173">IFERROR(INDEX('Legal Entity'!B:B,MATCH('GL - Import (CA)'!F173,'Legal Entity'!A:A,0),0),0)</f>
        <v>1310 - Corix Utilities Inc.</v>
      </c>
      <c r="D173" s="170" t="str" cm="1">
        <f t="array" ref="D173">IFERROR(INDEX('Legal Entity'!C:C,MATCH(F173,'Legal Entity'!A:A,0),0),0)</f>
        <v>CA</v>
      </c>
      <c r="E173" s="170" t="s">
        <v>631</v>
      </c>
      <c r="F173" s="170" t="s">
        <v>101</v>
      </c>
      <c r="G173" s="170"/>
      <c r="H173" s="171">
        <f>('General Liability'!AQ$61*$BI173)/Assumptions!$B$7</f>
        <v>0</v>
      </c>
      <c r="I173" s="171">
        <f>('General Liability'!AR$61*$BI173)/Assumptions!$B$7</f>
        <v>0</v>
      </c>
      <c r="J173" s="171">
        <f>('General Liability'!AS$61*$BI173)/Assumptions!$B$7</f>
        <v>0</v>
      </c>
      <c r="K173" s="171">
        <f>('General Liability'!AT$61*$BI173)/Assumptions!$B$7</f>
        <v>0</v>
      </c>
      <c r="L173" s="171">
        <f>('General Liability'!AU$61*$BI173)/Assumptions!$B$7</f>
        <v>0</v>
      </c>
      <c r="M173" s="171">
        <f>('General Liability'!AV$61*$BI173)/Assumptions!$B$7</f>
        <v>0</v>
      </c>
      <c r="N173" s="171">
        <f>('General Liability'!AW$61*$BI173)/Assumptions!$B$7</f>
        <v>0</v>
      </c>
      <c r="O173" s="171">
        <f>('General Liability'!AX$61*$BI173)/Assumptions!$B$7</f>
        <v>0</v>
      </c>
      <c r="P173" s="171">
        <f>('General Liability'!AY$61*$BI173)/Assumptions!$B$7</f>
        <v>0</v>
      </c>
      <c r="Q173" s="171">
        <f>('General Liability'!AZ$61*$BI173)/Assumptions!$B$7</f>
        <v>0</v>
      </c>
      <c r="R173" s="171">
        <f>('General Liability'!BA$61*$BI173)/Assumptions!$B$7</f>
        <v>0</v>
      </c>
      <c r="S173" s="171">
        <f>('General Liability'!BB$61*$BI173)/Assumptions!$B$7</f>
        <v>0</v>
      </c>
      <c r="T173" s="171">
        <f>('General Liability'!BC$61*$BI173)/Assumptions!$B$7</f>
        <v>0</v>
      </c>
      <c r="U173" s="171">
        <f>('General Liability'!BD$61*$BI173)/Assumptions!$B$7</f>
        <v>0</v>
      </c>
      <c r="V173" s="171">
        <f>('General Liability'!BE$61*$BI173)/Assumptions!$B$7</f>
        <v>0</v>
      </c>
      <c r="W173" s="171">
        <f>('General Liability'!BF$61*$BI173)/Assumptions!$B$7</f>
        <v>0</v>
      </c>
      <c r="X173" s="171">
        <f>('General Liability'!BG$61*$BI173)/Assumptions!$B$7</f>
        <v>0</v>
      </c>
      <c r="Y173" s="171">
        <f>('General Liability'!BH$61*$BI173)/Assumptions!$B$7</f>
        <v>0</v>
      </c>
      <c r="Z173" s="171">
        <f>('General Liability'!BI$61*$BI173)/Assumptions!$B$7</f>
        <v>0</v>
      </c>
      <c r="AA173" s="171">
        <f>('General Liability'!BJ$61*$BI173)/Assumptions!$B$7</f>
        <v>0</v>
      </c>
      <c r="AB173" s="171">
        <f>('General Liability'!BK$61*$BI173)/Assumptions!$B$7</f>
        <v>0</v>
      </c>
      <c r="AC173" s="171">
        <f>('General Liability'!BL$61*$BI173)/Assumptions!$B$7</f>
        <v>0</v>
      </c>
      <c r="AD173" s="171">
        <f>('General Liability'!BM$61*$BI173)/Assumptions!$B$7</f>
        <v>0</v>
      </c>
      <c r="AE173" s="171">
        <f>('General Liability'!BN$61*$BI173)/Assumptions!$B$7</f>
        <v>0</v>
      </c>
      <c r="AF173" s="171">
        <f>('General Liability'!BO$61*$BI173)/Assumptions!$B$7</f>
        <v>0</v>
      </c>
      <c r="AG173" s="171">
        <f>('General Liability'!BP$61*$BI173)/Assumptions!$B$7</f>
        <v>0</v>
      </c>
      <c r="AH173" s="171">
        <f>('General Liability'!BQ$61*$BI173)/Assumptions!$B$7</f>
        <v>0</v>
      </c>
      <c r="AI173" s="171">
        <f>('General Liability'!BR$61*$BI173)/Assumptions!$B$7</f>
        <v>0</v>
      </c>
      <c r="AJ173" s="171">
        <f>('General Liability'!BS$61*$BI173)/Assumptions!$B$7</f>
        <v>0</v>
      </c>
      <c r="AK173" s="171">
        <f>('General Liability'!BT$61*$BI173)/Assumptions!$B$7</f>
        <v>0</v>
      </c>
      <c r="AL173" s="171">
        <f>('General Liability'!BU$61*$BI173)/Assumptions!$B$7</f>
        <v>0</v>
      </c>
      <c r="AM173" s="171">
        <f>('General Liability'!BV$61*$BI173)/Assumptions!$B$7</f>
        <v>0</v>
      </c>
      <c r="AN173" s="171">
        <f>('General Liability'!BW$61*$BI173)/Assumptions!$B$7</f>
        <v>0</v>
      </c>
      <c r="AO173" s="171">
        <f>('General Liability'!BX$61*$BI173)/Assumptions!$B$7</f>
        <v>0</v>
      </c>
      <c r="AP173" s="171">
        <f>('General Liability'!BY$61*$BI173)/Assumptions!$B$7</f>
        <v>0</v>
      </c>
      <c r="AQ173" s="171">
        <f>('General Liability'!BZ$61*$BI173)/Assumptions!$B$7</f>
        <v>0</v>
      </c>
      <c r="AR173" s="171">
        <f>('General Liability'!CA$61*$BI173)/Assumptions!$B$7</f>
        <v>0</v>
      </c>
      <c r="AS173" s="171">
        <f>('General Liability'!CB$61*$BI173)/Assumptions!$B$7</f>
        <v>0</v>
      </c>
      <c r="AT173" s="171">
        <f>('General Liability'!CC$61*$BI173)/Assumptions!$B$7</f>
        <v>0</v>
      </c>
      <c r="AU173" s="171">
        <f>('General Liability'!CD$61*$BI173)/Assumptions!$B$7</f>
        <v>0</v>
      </c>
      <c r="AV173" s="171">
        <f>('General Liability'!CE$61*$BI173)/Assumptions!$B$7</f>
        <v>0</v>
      </c>
      <c r="AW173" s="171">
        <f>('General Liability'!CF$61*$BI173)/Assumptions!$B$7</f>
        <v>0</v>
      </c>
      <c r="AX173" s="171">
        <f>('General Liability'!CG$61*$BI173)/Assumptions!$B$7</f>
        <v>0</v>
      </c>
      <c r="AY173" s="171">
        <f>('General Liability'!CH$61*$BI173)/Assumptions!$B$7</f>
        <v>0</v>
      </c>
      <c r="AZ173" s="171">
        <f>('General Liability'!CI$61*$BI173)/Assumptions!$B$7</f>
        <v>0</v>
      </c>
      <c r="BA173" s="171">
        <f>('General Liability'!CJ$61*$BI173)/Assumptions!$B$7</f>
        <v>0</v>
      </c>
      <c r="BB173" s="171">
        <f>('General Liability'!CK$61*$BI173)/Assumptions!$B$7</f>
        <v>0</v>
      </c>
      <c r="BC173" s="171">
        <f>('General Liability'!CL$61*$BI173)/Assumptions!$B$7</f>
        <v>0</v>
      </c>
      <c r="BD173" s="171">
        <f>('General Liability'!CM$61*$BI173)/Assumptions!$B$7</f>
        <v>0</v>
      </c>
      <c r="BE173" s="171">
        <f>('General Liability'!CN$61*$BI173)/Assumptions!$B$7</f>
        <v>0</v>
      </c>
      <c r="BF173" s="171">
        <f>('General Liability'!CO$61*$BI173)/Assumptions!$B$7</f>
        <v>0</v>
      </c>
      <c r="BG173" s="171">
        <f>('General Liability'!CP$61*$BI173)/Assumptions!$B$7</f>
        <v>0</v>
      </c>
      <c r="BI173" s="174">
        <f>SUMIF(Revenue!$P:$P,'GL - Import (CA)'!$F173,Revenue!$G:$G)</f>
        <v>0</v>
      </c>
    </row>
    <row r="174" spans="1:61" s="173" customFormat="1" ht="12.75" customHeight="1">
      <c r="A174" t="s">
        <v>470</v>
      </c>
      <c r="B174" s="179"/>
      <c r="C174" s="170" t="str" cm="1">
        <f t="array" ref="C174">IFERROR(INDEX('Legal Entity'!B:B,MATCH('GL - Import (CA)'!F174,'Legal Entity'!A:A,0),0),0)</f>
        <v>1340 - Corix Customer Care Inc.</v>
      </c>
      <c r="D174" s="170" t="str" cm="1">
        <f t="array" ref="D174">IFERROR(INDEX('Legal Entity'!C:C,MATCH(F174,'Legal Entity'!A:A,0),0),0)</f>
        <v>CA</v>
      </c>
      <c r="E174" s="170" t="s">
        <v>631</v>
      </c>
      <c r="F174" s="170" t="s">
        <v>171</v>
      </c>
      <c r="G174" s="170"/>
      <c r="H174" s="171">
        <f>('General Liability'!AQ$61*$BI174)/Assumptions!$B$7</f>
        <v>27.243630808983809</v>
      </c>
      <c r="I174" s="171">
        <f>('General Liability'!AR$61*$BI174)/Assumptions!$B$7</f>
        <v>26.039334841163512</v>
      </c>
      <c r="J174" s="171">
        <f>('General Liability'!AS$61*$BI174)/Assumptions!$B$7</f>
        <v>26.039334841163512</v>
      </c>
      <c r="K174" s="171">
        <f>('General Liability'!AT$61*$BI174)/Assumptions!$B$7</f>
        <v>26.039334841163512</v>
      </c>
      <c r="L174" s="171">
        <f>('General Liability'!AU$61*$BI174)/Assumptions!$B$7</f>
        <v>26.039334841163512</v>
      </c>
      <c r="M174" s="171">
        <f>('General Liability'!AV$61*$BI174)/Assumptions!$B$7</f>
        <v>26.039334841163512</v>
      </c>
      <c r="N174" s="171">
        <f>('General Liability'!AW$61*$BI174)/Assumptions!$B$7</f>
        <v>26.039334841163512</v>
      </c>
      <c r="O174" s="171">
        <f>('General Liability'!AX$61*$BI174)/Assumptions!$B$7</f>
        <v>26.039334841163512</v>
      </c>
      <c r="P174" s="171">
        <f>('General Liability'!AY$61*$BI174)/Assumptions!$B$7</f>
        <v>26.039334841163512</v>
      </c>
      <c r="Q174" s="171">
        <f>('General Liability'!AZ$61*$BI174)/Assumptions!$B$7</f>
        <v>26.039334841163512</v>
      </c>
      <c r="R174" s="171">
        <f>('General Liability'!BA$61*$BI174)/Assumptions!$B$7</f>
        <v>26.039334841163512</v>
      </c>
      <c r="S174" s="171">
        <f>('General Liability'!BB$61*$BI174)/Assumptions!$B$7</f>
        <v>26.039334841163512</v>
      </c>
      <c r="T174" s="171">
        <f>('General Liability'!BC$61*$BI174)/Assumptions!$B$7</f>
        <v>26.039334841163512</v>
      </c>
      <c r="U174" s="171">
        <f>('General Liability'!BD$61*$BI174)/Assumptions!$B$7</f>
        <v>27.992284954250774</v>
      </c>
      <c r="V174" s="171">
        <f>('General Liability'!BE$61*$BI174)/Assumptions!$B$7</f>
        <v>27.992284954250774</v>
      </c>
      <c r="W174" s="171">
        <f>('General Liability'!BF$61*$BI174)/Assumptions!$B$7</f>
        <v>27.992284954250774</v>
      </c>
      <c r="X174" s="171">
        <f>('General Liability'!BG$61*$BI174)/Assumptions!$B$7</f>
        <v>27.992284954250774</v>
      </c>
      <c r="Y174" s="171">
        <f>('General Liability'!BH$61*$BI174)/Assumptions!$B$7</f>
        <v>27.992284954250774</v>
      </c>
      <c r="Z174" s="171">
        <f>('General Liability'!BI$61*$BI174)/Assumptions!$B$7</f>
        <v>27.992284954250774</v>
      </c>
      <c r="AA174" s="171">
        <f>('General Liability'!BJ$61*$BI174)/Assumptions!$B$7</f>
        <v>27.992284954250774</v>
      </c>
      <c r="AB174" s="171">
        <f>('General Liability'!BK$61*$BI174)/Assumptions!$B$7</f>
        <v>27.992284954250774</v>
      </c>
      <c r="AC174" s="171">
        <f>('General Liability'!BL$61*$BI174)/Assumptions!$B$7</f>
        <v>27.992284954250774</v>
      </c>
      <c r="AD174" s="171">
        <f>('General Liability'!BM$61*$BI174)/Assumptions!$B$7</f>
        <v>27.992284954250774</v>
      </c>
      <c r="AE174" s="171">
        <f>('General Liability'!BN$61*$BI174)/Assumptions!$B$7</f>
        <v>27.992284954250774</v>
      </c>
      <c r="AF174" s="171">
        <f>('General Liability'!BO$61*$BI174)/Assumptions!$B$7</f>
        <v>27.992284954250774</v>
      </c>
      <c r="AG174" s="171">
        <f>('General Liability'!BP$61*$BI174)/Assumptions!$B$7</f>
        <v>30.091706325819576</v>
      </c>
      <c r="AH174" s="171">
        <f>('General Liability'!BQ$61*$BI174)/Assumptions!$B$7</f>
        <v>30.091706325819576</v>
      </c>
      <c r="AI174" s="171">
        <f>('General Liability'!BR$61*$BI174)/Assumptions!$B$7</f>
        <v>30.091706325819576</v>
      </c>
      <c r="AJ174" s="171">
        <f>('General Liability'!BS$61*$BI174)/Assumptions!$B$7</f>
        <v>30.091706325819576</v>
      </c>
      <c r="AK174" s="171">
        <f>('General Liability'!BT$61*$BI174)/Assumptions!$B$7</f>
        <v>30.091706325819576</v>
      </c>
      <c r="AL174" s="171">
        <f>('General Liability'!BU$61*$BI174)/Assumptions!$B$7</f>
        <v>30.091706325819576</v>
      </c>
      <c r="AM174" s="171">
        <f>('General Liability'!BV$61*$BI174)/Assumptions!$B$7</f>
        <v>30.091706325819576</v>
      </c>
      <c r="AN174" s="171">
        <f>('General Liability'!BW$61*$BI174)/Assumptions!$B$7</f>
        <v>30.091706325819576</v>
      </c>
      <c r="AO174" s="171">
        <f>('General Liability'!BX$61*$BI174)/Assumptions!$B$7</f>
        <v>30.091706325819576</v>
      </c>
      <c r="AP174" s="171">
        <f>('General Liability'!BY$61*$BI174)/Assumptions!$B$7</f>
        <v>30.091706325819576</v>
      </c>
      <c r="AQ174" s="171">
        <f>('General Liability'!BZ$61*$BI174)/Assumptions!$B$7</f>
        <v>30.091706325819576</v>
      </c>
      <c r="AR174" s="171">
        <f>('General Liability'!CA$61*$BI174)/Assumptions!$B$7</f>
        <v>30.091706325819576</v>
      </c>
      <c r="AS174" s="171">
        <f>('General Liability'!CB$61*$BI174)/Assumptions!$B$7</f>
        <v>30.994457515594164</v>
      </c>
      <c r="AT174" s="171">
        <f>('General Liability'!CC$61*$BI174)/Assumptions!$B$7</f>
        <v>30.994457515594164</v>
      </c>
      <c r="AU174" s="171">
        <f>('General Liability'!CD$61*$BI174)/Assumptions!$B$7</f>
        <v>30.994457515594164</v>
      </c>
      <c r="AV174" s="171">
        <f>('General Liability'!CE$61*$BI174)/Assumptions!$B$7</f>
        <v>30.994457515594164</v>
      </c>
      <c r="AW174" s="171">
        <f>('General Liability'!CF$61*$BI174)/Assumptions!$B$7</f>
        <v>30.994457515594164</v>
      </c>
      <c r="AX174" s="171">
        <f>('General Liability'!CG$61*$BI174)/Assumptions!$B$7</f>
        <v>30.994457515594164</v>
      </c>
      <c r="AY174" s="171">
        <f>('General Liability'!CH$61*$BI174)/Assumptions!$B$7</f>
        <v>30.994457515594164</v>
      </c>
      <c r="AZ174" s="171">
        <f>('General Liability'!CI$61*$BI174)/Assumptions!$B$7</f>
        <v>30.994457515594164</v>
      </c>
      <c r="BA174" s="171">
        <f>('General Liability'!CJ$61*$BI174)/Assumptions!$B$7</f>
        <v>30.994457515594164</v>
      </c>
      <c r="BB174" s="171">
        <f>('General Liability'!CK$61*$BI174)/Assumptions!$B$7</f>
        <v>30.994457515594164</v>
      </c>
      <c r="BC174" s="171">
        <f>('General Liability'!CL$61*$BI174)/Assumptions!$B$7</f>
        <v>30.994457515594164</v>
      </c>
      <c r="BD174" s="171">
        <f>('General Liability'!CM$61*$BI174)/Assumptions!$B$7</f>
        <v>30.994457515594164</v>
      </c>
      <c r="BE174" s="171">
        <f>('General Liability'!CN$61*$BI174)/Assumptions!$B$7</f>
        <v>31.92429124106199</v>
      </c>
      <c r="BF174" s="171">
        <f>('General Liability'!CO$61*$BI174)/Assumptions!$B$7</f>
        <v>31.92429124106199</v>
      </c>
      <c r="BG174" s="171">
        <f>('General Liability'!CP$61*$BI174)/Assumptions!$B$7</f>
        <v>31.92429124106199</v>
      </c>
      <c r="BI174" s="174">
        <f>SUMIF(Revenue!$P:$P,'GL - Import (CA)'!$F174,Revenue!$G:$G)</f>
        <v>2.5780876186379188E-3</v>
      </c>
    </row>
    <row r="175" spans="1:61" s="173" customFormat="1" ht="12.75" customHeight="1">
      <c r="A175" t="s">
        <v>470</v>
      </c>
      <c r="B175" s="179"/>
      <c r="C175" s="170" t="str" cm="1">
        <f t="array" ref="C175">IFERROR(INDEX('Legal Entity'!B:B,MATCH('GL - Import (CA)'!F175,'Legal Entity'!A:A,0),0),0)</f>
        <v>1315 - Corix Multi-Utility Services Inc.</v>
      </c>
      <c r="D175" s="170" t="str" cm="1">
        <f t="array" ref="D175">IFERROR(INDEX('Legal Entity'!C:C,MATCH(F175,'Legal Entity'!A:A,0),0),0)</f>
        <v>CA</v>
      </c>
      <c r="E175" s="170" t="s">
        <v>631</v>
      </c>
      <c r="F175" s="170" t="s">
        <v>656</v>
      </c>
      <c r="G175" s="170"/>
      <c r="H175" s="171">
        <f>('General Liability'!AQ$61*$BI175)/Assumptions!$B$7</f>
        <v>7.2202478548053044</v>
      </c>
      <c r="I175" s="171">
        <f>('General Liability'!AR$61*$BI175)/Assumptions!$B$7</f>
        <v>6.9010791126074817</v>
      </c>
      <c r="J175" s="171">
        <f>('General Liability'!AS$61*$BI175)/Assumptions!$B$7</f>
        <v>6.9010791126074817</v>
      </c>
      <c r="K175" s="171">
        <f>('General Liability'!AT$61*$BI175)/Assumptions!$B$7</f>
        <v>6.9010791126074817</v>
      </c>
      <c r="L175" s="171">
        <f>('General Liability'!AU$61*$BI175)/Assumptions!$B$7</f>
        <v>6.9010791126074817</v>
      </c>
      <c r="M175" s="171">
        <f>('General Liability'!AV$61*$BI175)/Assumptions!$B$7</f>
        <v>6.9010791126074817</v>
      </c>
      <c r="N175" s="171">
        <f>('General Liability'!AW$61*$BI175)/Assumptions!$B$7</f>
        <v>6.9010791126074817</v>
      </c>
      <c r="O175" s="171">
        <f>('General Liability'!AX$61*$BI175)/Assumptions!$B$7</f>
        <v>6.9010791126074817</v>
      </c>
      <c r="P175" s="171">
        <f>('General Liability'!AY$61*$BI175)/Assumptions!$B$7</f>
        <v>6.9010791126074817</v>
      </c>
      <c r="Q175" s="171">
        <f>('General Liability'!AZ$61*$BI175)/Assumptions!$B$7</f>
        <v>6.9010791126074817</v>
      </c>
      <c r="R175" s="171">
        <f>('General Liability'!BA$61*$BI175)/Assumptions!$B$7</f>
        <v>6.9010791126074817</v>
      </c>
      <c r="S175" s="171">
        <f>('General Liability'!BB$61*$BI175)/Assumptions!$B$7</f>
        <v>6.9010791126074817</v>
      </c>
      <c r="T175" s="171">
        <f>('General Liability'!BC$61*$BI175)/Assumptions!$B$7</f>
        <v>6.9010791126074817</v>
      </c>
      <c r="U175" s="171">
        <f>('General Liability'!BD$61*$BI175)/Assumptions!$B$7</f>
        <v>7.4186600460530432</v>
      </c>
      <c r="V175" s="171">
        <f>('General Liability'!BE$61*$BI175)/Assumptions!$B$7</f>
        <v>7.4186600460530432</v>
      </c>
      <c r="W175" s="171">
        <f>('General Liability'!BF$61*$BI175)/Assumptions!$B$7</f>
        <v>7.4186600460530432</v>
      </c>
      <c r="X175" s="171">
        <f>('General Liability'!BG$61*$BI175)/Assumptions!$B$7</f>
        <v>7.4186600460530432</v>
      </c>
      <c r="Y175" s="171">
        <f>('General Liability'!BH$61*$BI175)/Assumptions!$B$7</f>
        <v>7.4186600460530432</v>
      </c>
      <c r="Z175" s="171">
        <f>('General Liability'!BI$61*$BI175)/Assumptions!$B$7</f>
        <v>7.4186600460530432</v>
      </c>
      <c r="AA175" s="171">
        <f>('General Liability'!BJ$61*$BI175)/Assumptions!$B$7</f>
        <v>7.4186600460530432</v>
      </c>
      <c r="AB175" s="171">
        <f>('General Liability'!BK$61*$BI175)/Assumptions!$B$7</f>
        <v>7.4186600460530432</v>
      </c>
      <c r="AC175" s="171">
        <f>('General Liability'!BL$61*$BI175)/Assumptions!$B$7</f>
        <v>7.4186600460530432</v>
      </c>
      <c r="AD175" s="171">
        <f>('General Liability'!BM$61*$BI175)/Assumptions!$B$7</f>
        <v>7.4186600460530432</v>
      </c>
      <c r="AE175" s="171">
        <f>('General Liability'!BN$61*$BI175)/Assumptions!$B$7</f>
        <v>7.4186600460530432</v>
      </c>
      <c r="AF175" s="171">
        <f>('General Liability'!BO$61*$BI175)/Assumptions!$B$7</f>
        <v>7.4186600460530432</v>
      </c>
      <c r="AG175" s="171">
        <f>('General Liability'!BP$61*$BI175)/Assumptions!$B$7</f>
        <v>7.9750595495070202</v>
      </c>
      <c r="AH175" s="171">
        <f>('General Liability'!BQ$61*$BI175)/Assumptions!$B$7</f>
        <v>7.9750595495070202</v>
      </c>
      <c r="AI175" s="171">
        <f>('General Liability'!BR$61*$BI175)/Assumptions!$B$7</f>
        <v>7.9750595495070202</v>
      </c>
      <c r="AJ175" s="171">
        <f>('General Liability'!BS$61*$BI175)/Assumptions!$B$7</f>
        <v>7.9750595495070202</v>
      </c>
      <c r="AK175" s="171">
        <f>('General Liability'!BT$61*$BI175)/Assumptions!$B$7</f>
        <v>7.9750595495070202</v>
      </c>
      <c r="AL175" s="171">
        <f>('General Liability'!BU$61*$BI175)/Assumptions!$B$7</f>
        <v>7.9750595495070202</v>
      </c>
      <c r="AM175" s="171">
        <f>('General Liability'!BV$61*$BI175)/Assumptions!$B$7</f>
        <v>7.9750595495070202</v>
      </c>
      <c r="AN175" s="171">
        <f>('General Liability'!BW$61*$BI175)/Assumptions!$B$7</f>
        <v>7.9750595495070202</v>
      </c>
      <c r="AO175" s="171">
        <f>('General Liability'!BX$61*$BI175)/Assumptions!$B$7</f>
        <v>7.9750595495070202</v>
      </c>
      <c r="AP175" s="171">
        <f>('General Liability'!BY$61*$BI175)/Assumptions!$B$7</f>
        <v>7.9750595495070202</v>
      </c>
      <c r="AQ175" s="171">
        <f>('General Liability'!BZ$61*$BI175)/Assumptions!$B$7</f>
        <v>7.9750595495070202</v>
      </c>
      <c r="AR175" s="171">
        <f>('General Liability'!CA$61*$BI175)/Assumptions!$B$7</f>
        <v>7.9750595495070202</v>
      </c>
      <c r="AS175" s="171">
        <f>('General Liability'!CB$61*$BI175)/Assumptions!$B$7</f>
        <v>8.2143113359922317</v>
      </c>
      <c r="AT175" s="171">
        <f>('General Liability'!CC$61*$BI175)/Assumptions!$B$7</f>
        <v>8.2143113359922317</v>
      </c>
      <c r="AU175" s="171">
        <f>('General Liability'!CD$61*$BI175)/Assumptions!$B$7</f>
        <v>8.2143113359922317</v>
      </c>
      <c r="AV175" s="171">
        <f>('General Liability'!CE$61*$BI175)/Assumptions!$B$7</f>
        <v>8.2143113359922317</v>
      </c>
      <c r="AW175" s="171">
        <f>('General Liability'!CF$61*$BI175)/Assumptions!$B$7</f>
        <v>8.2143113359922317</v>
      </c>
      <c r="AX175" s="171">
        <f>('General Liability'!CG$61*$BI175)/Assumptions!$B$7</f>
        <v>8.2143113359922317</v>
      </c>
      <c r="AY175" s="171">
        <f>('General Liability'!CH$61*$BI175)/Assumptions!$B$7</f>
        <v>8.2143113359922317</v>
      </c>
      <c r="AZ175" s="171">
        <f>('General Liability'!CI$61*$BI175)/Assumptions!$B$7</f>
        <v>8.2143113359922317</v>
      </c>
      <c r="BA175" s="171">
        <f>('General Liability'!CJ$61*$BI175)/Assumptions!$B$7</f>
        <v>8.2143113359922317</v>
      </c>
      <c r="BB175" s="171">
        <f>('General Liability'!CK$61*$BI175)/Assumptions!$B$7</f>
        <v>8.2143113359922317</v>
      </c>
      <c r="BC175" s="171">
        <f>('General Liability'!CL$61*$BI175)/Assumptions!$B$7</f>
        <v>8.2143113359922317</v>
      </c>
      <c r="BD175" s="171">
        <f>('General Liability'!CM$61*$BI175)/Assumptions!$B$7</f>
        <v>8.2143113359922317</v>
      </c>
      <c r="BE175" s="171">
        <f>('General Liability'!CN$61*$BI175)/Assumptions!$B$7</f>
        <v>8.4607406760719979</v>
      </c>
      <c r="BF175" s="171">
        <f>('General Liability'!CO$61*$BI175)/Assumptions!$B$7</f>
        <v>8.4607406760719979</v>
      </c>
      <c r="BG175" s="171">
        <f>('General Liability'!CP$61*$BI175)/Assumptions!$B$7</f>
        <v>8.4607406760719979</v>
      </c>
      <c r="BI175" s="174">
        <f>SUMIF(Revenue!$P:$P,'GL - Import (CA)'!$F175,Revenue!$G:$G)</f>
        <v>6.8325810639866284E-4</v>
      </c>
    </row>
    <row r="176" spans="1:61" s="173" customFormat="1" ht="12.75" customHeight="1">
      <c r="A176" t="s">
        <v>470</v>
      </c>
      <c r="B176" s="179"/>
      <c r="C176" s="170" t="str" cm="1">
        <f t="array" ref="C176">IFERROR(INDEX('Legal Entity'!B:B,MATCH('GL - Import (CA)'!F176,'Legal Entity'!A:A,0),0),0)</f>
        <v>1315 - Corix Multi-Utility Services Inc.</v>
      </c>
      <c r="D176" s="170" t="str" cm="1">
        <f t="array" ref="D176">IFERROR(INDEX('Legal Entity'!C:C,MATCH(F176,'Legal Entity'!A:A,0),0),0)</f>
        <v>CA</v>
      </c>
      <c r="E176" s="170" t="s">
        <v>631</v>
      </c>
      <c r="F176" s="170" t="s">
        <v>657</v>
      </c>
      <c r="G176" s="170"/>
      <c r="H176" s="171">
        <f>('General Liability'!AQ$61*$BI176)/Assumptions!$B$7</f>
        <v>10.43255001928817</v>
      </c>
      <c r="I176" s="171">
        <f>('General Liability'!AR$61*$BI176)/Assumptions!$B$7</f>
        <v>9.971382489512024</v>
      </c>
      <c r="J176" s="171">
        <f>('General Liability'!AS$61*$BI176)/Assumptions!$B$7</f>
        <v>9.971382489512024</v>
      </c>
      <c r="K176" s="171">
        <f>('General Liability'!AT$61*$BI176)/Assumptions!$B$7</f>
        <v>9.971382489512024</v>
      </c>
      <c r="L176" s="171">
        <f>('General Liability'!AU$61*$BI176)/Assumptions!$B$7</f>
        <v>9.971382489512024</v>
      </c>
      <c r="M176" s="171">
        <f>('General Liability'!AV$61*$BI176)/Assumptions!$B$7</f>
        <v>9.971382489512024</v>
      </c>
      <c r="N176" s="171">
        <f>('General Liability'!AW$61*$BI176)/Assumptions!$B$7</f>
        <v>9.971382489512024</v>
      </c>
      <c r="O176" s="171">
        <f>('General Liability'!AX$61*$BI176)/Assumptions!$B$7</f>
        <v>9.971382489512024</v>
      </c>
      <c r="P176" s="171">
        <f>('General Liability'!AY$61*$BI176)/Assumptions!$B$7</f>
        <v>9.971382489512024</v>
      </c>
      <c r="Q176" s="171">
        <f>('General Liability'!AZ$61*$BI176)/Assumptions!$B$7</f>
        <v>9.971382489512024</v>
      </c>
      <c r="R176" s="171">
        <f>('General Liability'!BA$61*$BI176)/Assumptions!$B$7</f>
        <v>9.971382489512024</v>
      </c>
      <c r="S176" s="171">
        <f>('General Liability'!BB$61*$BI176)/Assumptions!$B$7</f>
        <v>9.971382489512024</v>
      </c>
      <c r="T176" s="171">
        <f>('General Liability'!BC$61*$BI176)/Assumptions!$B$7</f>
        <v>9.971382489512024</v>
      </c>
      <c r="U176" s="171">
        <f>('General Liability'!BD$61*$BI176)/Assumptions!$B$7</f>
        <v>10.719236176225426</v>
      </c>
      <c r="V176" s="171">
        <f>('General Liability'!BE$61*$BI176)/Assumptions!$B$7</f>
        <v>10.719236176225426</v>
      </c>
      <c r="W176" s="171">
        <f>('General Liability'!BF$61*$BI176)/Assumptions!$B$7</f>
        <v>10.719236176225426</v>
      </c>
      <c r="X176" s="171">
        <f>('General Liability'!BG$61*$BI176)/Assumptions!$B$7</f>
        <v>10.719236176225426</v>
      </c>
      <c r="Y176" s="171">
        <f>('General Liability'!BH$61*$BI176)/Assumptions!$B$7</f>
        <v>10.719236176225426</v>
      </c>
      <c r="Z176" s="171">
        <f>('General Liability'!BI$61*$BI176)/Assumptions!$B$7</f>
        <v>10.719236176225426</v>
      </c>
      <c r="AA176" s="171">
        <f>('General Liability'!BJ$61*$BI176)/Assumptions!$B$7</f>
        <v>10.719236176225426</v>
      </c>
      <c r="AB176" s="171">
        <f>('General Liability'!BK$61*$BI176)/Assumptions!$B$7</f>
        <v>10.719236176225426</v>
      </c>
      <c r="AC176" s="171">
        <f>('General Liability'!BL$61*$BI176)/Assumptions!$B$7</f>
        <v>10.719236176225426</v>
      </c>
      <c r="AD176" s="171">
        <f>('General Liability'!BM$61*$BI176)/Assumptions!$B$7</f>
        <v>10.719236176225426</v>
      </c>
      <c r="AE176" s="171">
        <f>('General Liability'!BN$61*$BI176)/Assumptions!$B$7</f>
        <v>10.719236176225426</v>
      </c>
      <c r="AF176" s="171">
        <f>('General Liability'!BO$61*$BI176)/Assumptions!$B$7</f>
        <v>10.719236176225426</v>
      </c>
      <c r="AG176" s="171">
        <f>('General Liability'!BP$61*$BI176)/Assumptions!$B$7</f>
        <v>11.523178889442333</v>
      </c>
      <c r="AH176" s="171">
        <f>('General Liability'!BQ$61*$BI176)/Assumptions!$B$7</f>
        <v>11.523178889442333</v>
      </c>
      <c r="AI176" s="171">
        <f>('General Liability'!BR$61*$BI176)/Assumptions!$B$7</f>
        <v>11.523178889442333</v>
      </c>
      <c r="AJ176" s="171">
        <f>('General Liability'!BS$61*$BI176)/Assumptions!$B$7</f>
        <v>11.523178889442333</v>
      </c>
      <c r="AK176" s="171">
        <f>('General Liability'!BT$61*$BI176)/Assumptions!$B$7</f>
        <v>11.523178889442333</v>
      </c>
      <c r="AL176" s="171">
        <f>('General Liability'!BU$61*$BI176)/Assumptions!$B$7</f>
        <v>11.523178889442333</v>
      </c>
      <c r="AM176" s="171">
        <f>('General Liability'!BV$61*$BI176)/Assumptions!$B$7</f>
        <v>11.523178889442333</v>
      </c>
      <c r="AN176" s="171">
        <f>('General Liability'!BW$61*$BI176)/Assumptions!$B$7</f>
        <v>11.523178889442333</v>
      </c>
      <c r="AO176" s="171">
        <f>('General Liability'!BX$61*$BI176)/Assumptions!$B$7</f>
        <v>11.523178889442333</v>
      </c>
      <c r="AP176" s="171">
        <f>('General Liability'!BY$61*$BI176)/Assumptions!$B$7</f>
        <v>11.523178889442333</v>
      </c>
      <c r="AQ176" s="171">
        <f>('General Liability'!BZ$61*$BI176)/Assumptions!$B$7</f>
        <v>11.523178889442333</v>
      </c>
      <c r="AR176" s="171">
        <f>('General Liability'!CA$61*$BI176)/Assumptions!$B$7</f>
        <v>11.523178889442333</v>
      </c>
      <c r="AS176" s="171">
        <f>('General Liability'!CB$61*$BI176)/Assumptions!$B$7</f>
        <v>11.868874256125602</v>
      </c>
      <c r="AT176" s="171">
        <f>('General Liability'!CC$61*$BI176)/Assumptions!$B$7</f>
        <v>11.868874256125602</v>
      </c>
      <c r="AU176" s="171">
        <f>('General Liability'!CD$61*$BI176)/Assumptions!$B$7</f>
        <v>11.868874256125602</v>
      </c>
      <c r="AV176" s="171">
        <f>('General Liability'!CE$61*$BI176)/Assumptions!$B$7</f>
        <v>11.868874256125602</v>
      </c>
      <c r="AW176" s="171">
        <f>('General Liability'!CF$61*$BI176)/Assumptions!$B$7</f>
        <v>11.868874256125602</v>
      </c>
      <c r="AX176" s="171">
        <f>('General Liability'!CG$61*$BI176)/Assumptions!$B$7</f>
        <v>11.868874256125602</v>
      </c>
      <c r="AY176" s="171">
        <f>('General Liability'!CH$61*$BI176)/Assumptions!$B$7</f>
        <v>11.868874256125602</v>
      </c>
      <c r="AZ176" s="171">
        <f>('General Liability'!CI$61*$BI176)/Assumptions!$B$7</f>
        <v>11.868874256125602</v>
      </c>
      <c r="BA176" s="171">
        <f>('General Liability'!CJ$61*$BI176)/Assumptions!$B$7</f>
        <v>11.868874256125602</v>
      </c>
      <c r="BB176" s="171">
        <f>('General Liability'!CK$61*$BI176)/Assumptions!$B$7</f>
        <v>11.868874256125602</v>
      </c>
      <c r="BC176" s="171">
        <f>('General Liability'!CL$61*$BI176)/Assumptions!$B$7</f>
        <v>11.868874256125602</v>
      </c>
      <c r="BD176" s="171">
        <f>('General Liability'!CM$61*$BI176)/Assumptions!$B$7</f>
        <v>11.868874256125602</v>
      </c>
      <c r="BE176" s="171">
        <f>('General Liability'!CN$61*$BI176)/Assumptions!$B$7</f>
        <v>12.22494048380937</v>
      </c>
      <c r="BF176" s="171">
        <f>('General Liability'!CO$61*$BI176)/Assumptions!$B$7</f>
        <v>12.22494048380937</v>
      </c>
      <c r="BG176" s="171">
        <f>('General Liability'!CP$61*$BI176)/Assumptions!$B$7</f>
        <v>12.22494048380937</v>
      </c>
      <c r="BI176" s="174">
        <f>SUMIF(Revenue!$P:$P,'GL - Import (CA)'!$F176,Revenue!$G:$G)</f>
        <v>9.8724095272493661E-4</v>
      </c>
    </row>
    <row r="177" spans="1:61" s="173" customFormat="1" ht="12.75" customHeight="1">
      <c r="A177" t="s">
        <v>470</v>
      </c>
      <c r="B177" s="179"/>
      <c r="C177" s="170" t="str" cm="1">
        <f t="array" ref="C177">IFERROR(INDEX('Legal Entity'!B:B,MATCH('GL - Import (CA)'!F177,'Legal Entity'!A:A,0),0),0)</f>
        <v>1315 - Corix Multi-Utility Services Inc.</v>
      </c>
      <c r="D177" s="170" t="str" cm="1">
        <f t="array" ref="D177">IFERROR(INDEX('Legal Entity'!C:C,MATCH(F177,'Legal Entity'!A:A,0),0),0)</f>
        <v>CA</v>
      </c>
      <c r="E177" s="170" t="s">
        <v>631</v>
      </c>
      <c r="F177" s="170" t="s">
        <v>150</v>
      </c>
      <c r="G177" s="170"/>
      <c r="H177" s="171">
        <f>('General Liability'!AQ$61*$BI177)/Assumptions!$B$7</f>
        <v>378.03974997491724</v>
      </c>
      <c r="I177" s="171">
        <f>('General Liability'!AR$61*$BI177)/Assumptions!$B$7</f>
        <v>361.3286239960533</v>
      </c>
      <c r="J177" s="171">
        <f>('General Liability'!AS$61*$BI177)/Assumptions!$B$7</f>
        <v>361.3286239960533</v>
      </c>
      <c r="K177" s="171">
        <f>('General Liability'!AT$61*$BI177)/Assumptions!$B$7</f>
        <v>361.3286239960533</v>
      </c>
      <c r="L177" s="171">
        <f>('General Liability'!AU$61*$BI177)/Assumptions!$B$7</f>
        <v>361.3286239960533</v>
      </c>
      <c r="M177" s="171">
        <f>('General Liability'!AV$61*$BI177)/Assumptions!$B$7</f>
        <v>361.3286239960533</v>
      </c>
      <c r="N177" s="171">
        <f>('General Liability'!AW$61*$BI177)/Assumptions!$B$7</f>
        <v>361.3286239960533</v>
      </c>
      <c r="O177" s="171">
        <f>('General Liability'!AX$61*$BI177)/Assumptions!$B$7</f>
        <v>361.3286239960533</v>
      </c>
      <c r="P177" s="171">
        <f>('General Liability'!AY$61*$BI177)/Assumptions!$B$7</f>
        <v>361.3286239960533</v>
      </c>
      <c r="Q177" s="171">
        <f>('General Liability'!AZ$61*$BI177)/Assumptions!$B$7</f>
        <v>361.3286239960533</v>
      </c>
      <c r="R177" s="171">
        <f>('General Liability'!BA$61*$BI177)/Assumptions!$B$7</f>
        <v>361.3286239960533</v>
      </c>
      <c r="S177" s="171">
        <f>('General Liability'!BB$61*$BI177)/Assumptions!$B$7</f>
        <v>361.3286239960533</v>
      </c>
      <c r="T177" s="171">
        <f>('General Liability'!BC$61*$BI177)/Assumptions!$B$7</f>
        <v>361.3286239960533</v>
      </c>
      <c r="U177" s="171">
        <f>('General Liability'!BD$61*$BI177)/Assumptions!$B$7</f>
        <v>388.42827079575727</v>
      </c>
      <c r="V177" s="171">
        <f>('General Liability'!BE$61*$BI177)/Assumptions!$B$7</f>
        <v>388.42827079575727</v>
      </c>
      <c r="W177" s="171">
        <f>('General Liability'!BF$61*$BI177)/Assumptions!$B$7</f>
        <v>388.42827079575727</v>
      </c>
      <c r="X177" s="171">
        <f>('General Liability'!BG$61*$BI177)/Assumptions!$B$7</f>
        <v>388.42827079575727</v>
      </c>
      <c r="Y177" s="171">
        <f>('General Liability'!BH$61*$BI177)/Assumptions!$B$7</f>
        <v>388.42827079575727</v>
      </c>
      <c r="Z177" s="171">
        <f>('General Liability'!BI$61*$BI177)/Assumptions!$B$7</f>
        <v>388.42827079575727</v>
      </c>
      <c r="AA177" s="171">
        <f>('General Liability'!BJ$61*$BI177)/Assumptions!$B$7</f>
        <v>388.42827079575727</v>
      </c>
      <c r="AB177" s="171">
        <f>('General Liability'!BK$61*$BI177)/Assumptions!$B$7</f>
        <v>388.42827079575727</v>
      </c>
      <c r="AC177" s="171">
        <f>('General Liability'!BL$61*$BI177)/Assumptions!$B$7</f>
        <v>388.42827079575727</v>
      </c>
      <c r="AD177" s="171">
        <f>('General Liability'!BM$61*$BI177)/Assumptions!$B$7</f>
        <v>388.42827079575727</v>
      </c>
      <c r="AE177" s="171">
        <f>('General Liability'!BN$61*$BI177)/Assumptions!$B$7</f>
        <v>388.42827079575727</v>
      </c>
      <c r="AF177" s="171">
        <f>('General Liability'!BO$61*$BI177)/Assumptions!$B$7</f>
        <v>388.42827079575727</v>
      </c>
      <c r="AG177" s="171">
        <f>('General Liability'!BP$61*$BI177)/Assumptions!$B$7</f>
        <v>417.56039110543907</v>
      </c>
      <c r="AH177" s="171">
        <f>('General Liability'!BQ$61*$BI177)/Assumptions!$B$7</f>
        <v>417.56039110543907</v>
      </c>
      <c r="AI177" s="171">
        <f>('General Liability'!BR$61*$BI177)/Assumptions!$B$7</f>
        <v>417.56039110543907</v>
      </c>
      <c r="AJ177" s="171">
        <f>('General Liability'!BS$61*$BI177)/Assumptions!$B$7</f>
        <v>417.56039110543907</v>
      </c>
      <c r="AK177" s="171">
        <f>('General Liability'!BT$61*$BI177)/Assumptions!$B$7</f>
        <v>417.56039110543907</v>
      </c>
      <c r="AL177" s="171">
        <f>('General Liability'!BU$61*$BI177)/Assumptions!$B$7</f>
        <v>417.56039110543907</v>
      </c>
      <c r="AM177" s="171">
        <f>('General Liability'!BV$61*$BI177)/Assumptions!$B$7</f>
        <v>417.56039110543907</v>
      </c>
      <c r="AN177" s="171">
        <f>('General Liability'!BW$61*$BI177)/Assumptions!$B$7</f>
        <v>417.56039110543907</v>
      </c>
      <c r="AO177" s="171">
        <f>('General Liability'!BX$61*$BI177)/Assumptions!$B$7</f>
        <v>417.56039110543907</v>
      </c>
      <c r="AP177" s="171">
        <f>('General Liability'!BY$61*$BI177)/Assumptions!$B$7</f>
        <v>417.56039110543907</v>
      </c>
      <c r="AQ177" s="171">
        <f>('General Liability'!BZ$61*$BI177)/Assumptions!$B$7</f>
        <v>417.56039110543907</v>
      </c>
      <c r="AR177" s="171">
        <f>('General Liability'!CA$61*$BI177)/Assumptions!$B$7</f>
        <v>417.56039110543907</v>
      </c>
      <c r="AS177" s="171">
        <f>('General Liability'!CB$61*$BI177)/Assumptions!$B$7</f>
        <v>430.08720283860214</v>
      </c>
      <c r="AT177" s="171">
        <f>('General Liability'!CC$61*$BI177)/Assumptions!$B$7</f>
        <v>430.08720283860214</v>
      </c>
      <c r="AU177" s="171">
        <f>('General Liability'!CD$61*$BI177)/Assumptions!$B$7</f>
        <v>430.08720283860214</v>
      </c>
      <c r="AV177" s="171">
        <f>('General Liability'!CE$61*$BI177)/Assumptions!$B$7</f>
        <v>430.08720283860214</v>
      </c>
      <c r="AW177" s="171">
        <f>('General Liability'!CF$61*$BI177)/Assumptions!$B$7</f>
        <v>430.08720283860214</v>
      </c>
      <c r="AX177" s="171">
        <f>('General Liability'!CG$61*$BI177)/Assumptions!$B$7</f>
        <v>430.08720283860214</v>
      </c>
      <c r="AY177" s="171">
        <f>('General Liability'!CH$61*$BI177)/Assumptions!$B$7</f>
        <v>430.08720283860214</v>
      </c>
      <c r="AZ177" s="171">
        <f>('General Liability'!CI$61*$BI177)/Assumptions!$B$7</f>
        <v>430.08720283860214</v>
      </c>
      <c r="BA177" s="171">
        <f>('General Liability'!CJ$61*$BI177)/Assumptions!$B$7</f>
        <v>430.08720283860214</v>
      </c>
      <c r="BB177" s="171">
        <f>('General Liability'!CK$61*$BI177)/Assumptions!$B$7</f>
        <v>430.08720283860214</v>
      </c>
      <c r="BC177" s="171">
        <f>('General Liability'!CL$61*$BI177)/Assumptions!$B$7</f>
        <v>430.08720283860214</v>
      </c>
      <c r="BD177" s="171">
        <f>('General Liability'!CM$61*$BI177)/Assumptions!$B$7</f>
        <v>430.08720283860214</v>
      </c>
      <c r="BE177" s="171">
        <f>('General Liability'!CN$61*$BI177)/Assumptions!$B$7</f>
        <v>442.98981892376025</v>
      </c>
      <c r="BF177" s="171">
        <f>('General Liability'!CO$61*$BI177)/Assumptions!$B$7</f>
        <v>442.98981892376025</v>
      </c>
      <c r="BG177" s="171">
        <f>('General Liability'!CP$61*$BI177)/Assumptions!$B$7</f>
        <v>442.98981892376025</v>
      </c>
      <c r="BI177" s="174">
        <f>SUMIF(Revenue!$P:$P,'GL - Import (CA)'!$F177,Revenue!$G:$G)</f>
        <v>3.5774218407111869E-2</v>
      </c>
    </row>
    <row r="178" spans="1:61" s="173" customFormat="1" ht="12.75" customHeight="1">
      <c r="A178" t="s">
        <v>470</v>
      </c>
      <c r="B178" s="179"/>
      <c r="C178" s="170" t="str" cm="1">
        <f t="array" ref="C178">IFERROR(INDEX('Legal Entity'!B:B,MATCH('GL - Import (CA)'!F178,'Legal Entity'!A:A,0),0),0)</f>
        <v>1315 - Corix Multi-Utility Services Inc.</v>
      </c>
      <c r="D178" s="170" t="str" cm="1">
        <f t="array" ref="D178">IFERROR(INDEX('Legal Entity'!C:C,MATCH(F178,'Legal Entity'!A:A,0),0),0)</f>
        <v>CA</v>
      </c>
      <c r="E178" s="170" t="s">
        <v>631</v>
      </c>
      <c r="F178" s="170" t="s">
        <v>151</v>
      </c>
      <c r="G178" s="170"/>
      <c r="H178" s="171">
        <f>('General Liability'!AQ$61*$BI178)/Assumptions!$B$7</f>
        <v>546.7961348346621</v>
      </c>
      <c r="I178" s="171">
        <f>('General Liability'!AR$61*$BI178)/Assumptions!$B$7</f>
        <v>522.62518695263589</v>
      </c>
      <c r="J178" s="171">
        <f>('General Liability'!AS$61*$BI178)/Assumptions!$B$7</f>
        <v>522.62518695263589</v>
      </c>
      <c r="K178" s="171">
        <f>('General Liability'!AT$61*$BI178)/Assumptions!$B$7</f>
        <v>522.62518695263589</v>
      </c>
      <c r="L178" s="171">
        <f>('General Liability'!AU$61*$BI178)/Assumptions!$B$7</f>
        <v>522.62518695263589</v>
      </c>
      <c r="M178" s="171">
        <f>('General Liability'!AV$61*$BI178)/Assumptions!$B$7</f>
        <v>522.62518695263589</v>
      </c>
      <c r="N178" s="171">
        <f>('General Liability'!AW$61*$BI178)/Assumptions!$B$7</f>
        <v>522.62518695263589</v>
      </c>
      <c r="O178" s="171">
        <f>('General Liability'!AX$61*$BI178)/Assumptions!$B$7</f>
        <v>522.62518695263589</v>
      </c>
      <c r="P178" s="171">
        <f>('General Liability'!AY$61*$BI178)/Assumptions!$B$7</f>
        <v>522.62518695263589</v>
      </c>
      <c r="Q178" s="171">
        <f>('General Liability'!AZ$61*$BI178)/Assumptions!$B$7</f>
        <v>522.62518695263589</v>
      </c>
      <c r="R178" s="171">
        <f>('General Liability'!BA$61*$BI178)/Assumptions!$B$7</f>
        <v>522.62518695263589</v>
      </c>
      <c r="S178" s="171">
        <f>('General Liability'!BB$61*$BI178)/Assumptions!$B$7</f>
        <v>522.62518695263589</v>
      </c>
      <c r="T178" s="171">
        <f>('General Liability'!BC$61*$BI178)/Assumptions!$B$7</f>
        <v>522.62518695263589</v>
      </c>
      <c r="U178" s="171">
        <f>('General Liability'!BD$61*$BI178)/Assumptions!$B$7</f>
        <v>561.82207597408365</v>
      </c>
      <c r="V178" s="171">
        <f>('General Liability'!BE$61*$BI178)/Assumptions!$B$7</f>
        <v>561.82207597408365</v>
      </c>
      <c r="W178" s="171">
        <f>('General Liability'!BF$61*$BI178)/Assumptions!$B$7</f>
        <v>561.82207597408365</v>
      </c>
      <c r="X178" s="171">
        <f>('General Liability'!BG$61*$BI178)/Assumptions!$B$7</f>
        <v>561.82207597408365</v>
      </c>
      <c r="Y178" s="171">
        <f>('General Liability'!BH$61*$BI178)/Assumptions!$B$7</f>
        <v>561.82207597408365</v>
      </c>
      <c r="Z178" s="171">
        <f>('General Liability'!BI$61*$BI178)/Assumptions!$B$7</f>
        <v>561.82207597408365</v>
      </c>
      <c r="AA178" s="171">
        <f>('General Liability'!BJ$61*$BI178)/Assumptions!$B$7</f>
        <v>561.82207597408365</v>
      </c>
      <c r="AB178" s="171">
        <f>('General Liability'!BK$61*$BI178)/Assumptions!$B$7</f>
        <v>561.82207597408365</v>
      </c>
      <c r="AC178" s="171">
        <f>('General Liability'!BL$61*$BI178)/Assumptions!$B$7</f>
        <v>561.82207597408365</v>
      </c>
      <c r="AD178" s="171">
        <f>('General Liability'!BM$61*$BI178)/Assumptions!$B$7</f>
        <v>561.82207597408365</v>
      </c>
      <c r="AE178" s="171">
        <f>('General Liability'!BN$61*$BI178)/Assumptions!$B$7</f>
        <v>561.82207597408365</v>
      </c>
      <c r="AF178" s="171">
        <f>('General Liability'!BO$61*$BI178)/Assumptions!$B$7</f>
        <v>561.82207597408365</v>
      </c>
      <c r="AG178" s="171">
        <f>('General Liability'!BP$61*$BI178)/Assumptions!$B$7</f>
        <v>603.95873167213983</v>
      </c>
      <c r="AH178" s="171">
        <f>('General Liability'!BQ$61*$BI178)/Assumptions!$B$7</f>
        <v>603.95873167213983</v>
      </c>
      <c r="AI178" s="171">
        <f>('General Liability'!BR$61*$BI178)/Assumptions!$B$7</f>
        <v>603.95873167213983</v>
      </c>
      <c r="AJ178" s="171">
        <f>('General Liability'!BS$61*$BI178)/Assumptions!$B$7</f>
        <v>603.95873167213983</v>
      </c>
      <c r="AK178" s="171">
        <f>('General Liability'!BT$61*$BI178)/Assumptions!$B$7</f>
        <v>603.95873167213983</v>
      </c>
      <c r="AL178" s="171">
        <f>('General Liability'!BU$61*$BI178)/Assumptions!$B$7</f>
        <v>603.95873167213983</v>
      </c>
      <c r="AM178" s="171">
        <f>('General Liability'!BV$61*$BI178)/Assumptions!$B$7</f>
        <v>603.95873167213983</v>
      </c>
      <c r="AN178" s="171">
        <f>('General Liability'!BW$61*$BI178)/Assumptions!$B$7</f>
        <v>603.95873167213983</v>
      </c>
      <c r="AO178" s="171">
        <f>('General Liability'!BX$61*$BI178)/Assumptions!$B$7</f>
        <v>603.95873167213983</v>
      </c>
      <c r="AP178" s="171">
        <f>('General Liability'!BY$61*$BI178)/Assumptions!$B$7</f>
        <v>603.95873167213983</v>
      </c>
      <c r="AQ178" s="171">
        <f>('General Liability'!BZ$61*$BI178)/Assumptions!$B$7</f>
        <v>603.95873167213983</v>
      </c>
      <c r="AR178" s="171">
        <f>('General Liability'!CA$61*$BI178)/Assumptions!$B$7</f>
        <v>603.95873167213983</v>
      </c>
      <c r="AS178" s="171">
        <f>('General Liability'!CB$61*$BI178)/Assumptions!$B$7</f>
        <v>622.07749362230402</v>
      </c>
      <c r="AT178" s="171">
        <f>('General Liability'!CC$61*$BI178)/Assumptions!$B$7</f>
        <v>622.07749362230402</v>
      </c>
      <c r="AU178" s="171">
        <f>('General Liability'!CD$61*$BI178)/Assumptions!$B$7</f>
        <v>622.07749362230402</v>
      </c>
      <c r="AV178" s="171">
        <f>('General Liability'!CE$61*$BI178)/Assumptions!$B$7</f>
        <v>622.07749362230402</v>
      </c>
      <c r="AW178" s="171">
        <f>('General Liability'!CF$61*$BI178)/Assumptions!$B$7</f>
        <v>622.07749362230402</v>
      </c>
      <c r="AX178" s="171">
        <f>('General Liability'!CG$61*$BI178)/Assumptions!$B$7</f>
        <v>622.07749362230402</v>
      </c>
      <c r="AY178" s="171">
        <f>('General Liability'!CH$61*$BI178)/Assumptions!$B$7</f>
        <v>622.07749362230402</v>
      </c>
      <c r="AZ178" s="171">
        <f>('General Liability'!CI$61*$BI178)/Assumptions!$B$7</f>
        <v>622.07749362230402</v>
      </c>
      <c r="BA178" s="171">
        <f>('General Liability'!CJ$61*$BI178)/Assumptions!$B$7</f>
        <v>622.07749362230402</v>
      </c>
      <c r="BB178" s="171">
        <f>('General Liability'!CK$61*$BI178)/Assumptions!$B$7</f>
        <v>622.07749362230402</v>
      </c>
      <c r="BC178" s="171">
        <f>('General Liability'!CL$61*$BI178)/Assumptions!$B$7</f>
        <v>622.07749362230402</v>
      </c>
      <c r="BD178" s="171">
        <f>('General Liability'!CM$61*$BI178)/Assumptions!$B$7</f>
        <v>622.07749362230402</v>
      </c>
      <c r="BE178" s="171">
        <f>('General Liability'!CN$61*$BI178)/Assumptions!$B$7</f>
        <v>640.73981843097317</v>
      </c>
      <c r="BF178" s="171">
        <f>('General Liability'!CO$61*$BI178)/Assumptions!$B$7</f>
        <v>640.73981843097317</v>
      </c>
      <c r="BG178" s="171">
        <f>('General Liability'!CP$61*$BI178)/Assumptions!$B$7</f>
        <v>640.73981843097317</v>
      </c>
      <c r="BI178" s="174">
        <f>SUMIF(Revenue!$P:$P,'GL - Import (CA)'!$F178,Revenue!$G:$G)</f>
        <v>5.1743776555342839E-2</v>
      </c>
    </row>
    <row r="179" spans="1:61" s="173" customFormat="1" ht="12.75" customHeight="1">
      <c r="A179" t="s">
        <v>470</v>
      </c>
      <c r="B179" s="179"/>
      <c r="C179" s="170" t="str" cm="1">
        <f t="array" ref="C179">IFERROR(INDEX('Legal Entity'!B:B,MATCH('GL - Import (CA)'!F179,'Legal Entity'!A:A,0),0),0)</f>
        <v>1315 - Corix Multi-Utility Services Inc.</v>
      </c>
      <c r="D179" s="170" t="str" cm="1">
        <f t="array" ref="D179">IFERROR(INDEX('Legal Entity'!C:C,MATCH(F179,'Legal Entity'!A:A,0),0),0)</f>
        <v>CA</v>
      </c>
      <c r="E179" s="170" t="s">
        <v>631</v>
      </c>
      <c r="F179" s="170" t="s">
        <v>146</v>
      </c>
      <c r="G179" s="170"/>
      <c r="H179" s="171">
        <f>('General Liability'!AQ$61*$BI179)/Assumptions!$B$7</f>
        <v>81.226049291495912</v>
      </c>
      <c r="I179" s="171">
        <f>('General Liability'!AR$61*$BI179)/Assumptions!$B$7</f>
        <v>77.635477817026199</v>
      </c>
      <c r="J179" s="171">
        <f>('General Liability'!AS$61*$BI179)/Assumptions!$B$7</f>
        <v>77.635477817026199</v>
      </c>
      <c r="K179" s="171">
        <f>('General Liability'!AT$61*$BI179)/Assumptions!$B$7</f>
        <v>77.635477817026199</v>
      </c>
      <c r="L179" s="171">
        <f>('General Liability'!AU$61*$BI179)/Assumptions!$B$7</f>
        <v>77.635477817026199</v>
      </c>
      <c r="M179" s="171">
        <f>('General Liability'!AV$61*$BI179)/Assumptions!$B$7</f>
        <v>77.635477817026199</v>
      </c>
      <c r="N179" s="171">
        <f>('General Liability'!AW$61*$BI179)/Assumptions!$B$7</f>
        <v>77.635477817026199</v>
      </c>
      <c r="O179" s="171">
        <f>('General Liability'!AX$61*$BI179)/Assumptions!$B$7</f>
        <v>77.635477817026199</v>
      </c>
      <c r="P179" s="171">
        <f>('General Liability'!AY$61*$BI179)/Assumptions!$B$7</f>
        <v>77.635477817026199</v>
      </c>
      <c r="Q179" s="171">
        <f>('General Liability'!AZ$61*$BI179)/Assumptions!$B$7</f>
        <v>77.635477817026199</v>
      </c>
      <c r="R179" s="171">
        <f>('General Liability'!BA$61*$BI179)/Assumptions!$B$7</f>
        <v>77.635477817026199</v>
      </c>
      <c r="S179" s="171">
        <f>('General Liability'!BB$61*$BI179)/Assumptions!$B$7</f>
        <v>77.635477817026199</v>
      </c>
      <c r="T179" s="171">
        <f>('General Liability'!BC$61*$BI179)/Assumptions!$B$7</f>
        <v>77.635477817026199</v>
      </c>
      <c r="U179" s="171">
        <f>('General Liability'!BD$61*$BI179)/Assumptions!$B$7</f>
        <v>83.458138653303166</v>
      </c>
      <c r="V179" s="171">
        <f>('General Liability'!BE$61*$BI179)/Assumptions!$B$7</f>
        <v>83.458138653303166</v>
      </c>
      <c r="W179" s="171">
        <f>('General Liability'!BF$61*$BI179)/Assumptions!$B$7</f>
        <v>83.458138653303166</v>
      </c>
      <c r="X179" s="171">
        <f>('General Liability'!BG$61*$BI179)/Assumptions!$B$7</f>
        <v>83.458138653303166</v>
      </c>
      <c r="Y179" s="171">
        <f>('General Liability'!BH$61*$BI179)/Assumptions!$B$7</f>
        <v>83.458138653303166</v>
      </c>
      <c r="Z179" s="171">
        <f>('General Liability'!BI$61*$BI179)/Assumptions!$B$7</f>
        <v>83.458138653303166</v>
      </c>
      <c r="AA179" s="171">
        <f>('General Liability'!BJ$61*$BI179)/Assumptions!$B$7</f>
        <v>83.458138653303166</v>
      </c>
      <c r="AB179" s="171">
        <f>('General Liability'!BK$61*$BI179)/Assumptions!$B$7</f>
        <v>83.458138653303166</v>
      </c>
      <c r="AC179" s="171">
        <f>('General Liability'!BL$61*$BI179)/Assumptions!$B$7</f>
        <v>83.458138653303166</v>
      </c>
      <c r="AD179" s="171">
        <f>('General Liability'!BM$61*$BI179)/Assumptions!$B$7</f>
        <v>83.458138653303166</v>
      </c>
      <c r="AE179" s="171">
        <f>('General Liability'!BN$61*$BI179)/Assumptions!$B$7</f>
        <v>83.458138653303166</v>
      </c>
      <c r="AF179" s="171">
        <f>('General Liability'!BO$61*$BI179)/Assumptions!$B$7</f>
        <v>83.458138653303166</v>
      </c>
      <c r="AG179" s="171">
        <f>('General Liability'!BP$61*$BI179)/Assumptions!$B$7</f>
        <v>89.71749905230088</v>
      </c>
      <c r="AH179" s="171">
        <f>('General Liability'!BQ$61*$BI179)/Assumptions!$B$7</f>
        <v>89.71749905230088</v>
      </c>
      <c r="AI179" s="171">
        <f>('General Liability'!BR$61*$BI179)/Assumptions!$B$7</f>
        <v>89.71749905230088</v>
      </c>
      <c r="AJ179" s="171">
        <f>('General Liability'!BS$61*$BI179)/Assumptions!$B$7</f>
        <v>89.71749905230088</v>
      </c>
      <c r="AK179" s="171">
        <f>('General Liability'!BT$61*$BI179)/Assumptions!$B$7</f>
        <v>89.71749905230088</v>
      </c>
      <c r="AL179" s="171">
        <f>('General Liability'!BU$61*$BI179)/Assumptions!$B$7</f>
        <v>89.71749905230088</v>
      </c>
      <c r="AM179" s="171">
        <f>('General Liability'!BV$61*$BI179)/Assumptions!$B$7</f>
        <v>89.71749905230088</v>
      </c>
      <c r="AN179" s="171">
        <f>('General Liability'!BW$61*$BI179)/Assumptions!$B$7</f>
        <v>89.71749905230088</v>
      </c>
      <c r="AO179" s="171">
        <f>('General Liability'!BX$61*$BI179)/Assumptions!$B$7</f>
        <v>89.71749905230088</v>
      </c>
      <c r="AP179" s="171">
        <f>('General Liability'!BY$61*$BI179)/Assumptions!$B$7</f>
        <v>89.71749905230088</v>
      </c>
      <c r="AQ179" s="171">
        <f>('General Liability'!BZ$61*$BI179)/Assumptions!$B$7</f>
        <v>89.71749905230088</v>
      </c>
      <c r="AR179" s="171">
        <f>('General Liability'!CA$61*$BI179)/Assumptions!$B$7</f>
        <v>89.71749905230088</v>
      </c>
      <c r="AS179" s="171">
        <f>('General Liability'!CB$61*$BI179)/Assumptions!$B$7</f>
        <v>92.409024023869918</v>
      </c>
      <c r="AT179" s="171">
        <f>('General Liability'!CC$61*$BI179)/Assumptions!$B$7</f>
        <v>92.409024023869918</v>
      </c>
      <c r="AU179" s="171">
        <f>('General Liability'!CD$61*$BI179)/Assumptions!$B$7</f>
        <v>92.409024023869918</v>
      </c>
      <c r="AV179" s="171">
        <f>('General Liability'!CE$61*$BI179)/Assumptions!$B$7</f>
        <v>92.409024023869918</v>
      </c>
      <c r="AW179" s="171">
        <f>('General Liability'!CF$61*$BI179)/Assumptions!$B$7</f>
        <v>92.409024023869918</v>
      </c>
      <c r="AX179" s="171">
        <f>('General Liability'!CG$61*$BI179)/Assumptions!$B$7</f>
        <v>92.409024023869918</v>
      </c>
      <c r="AY179" s="171">
        <f>('General Liability'!CH$61*$BI179)/Assumptions!$B$7</f>
        <v>92.409024023869918</v>
      </c>
      <c r="AZ179" s="171">
        <f>('General Liability'!CI$61*$BI179)/Assumptions!$B$7</f>
        <v>92.409024023869918</v>
      </c>
      <c r="BA179" s="171">
        <f>('General Liability'!CJ$61*$BI179)/Assumptions!$B$7</f>
        <v>92.409024023869918</v>
      </c>
      <c r="BB179" s="171">
        <f>('General Liability'!CK$61*$BI179)/Assumptions!$B$7</f>
        <v>92.409024023869918</v>
      </c>
      <c r="BC179" s="171">
        <f>('General Liability'!CL$61*$BI179)/Assumptions!$B$7</f>
        <v>92.409024023869918</v>
      </c>
      <c r="BD179" s="171">
        <f>('General Liability'!CM$61*$BI179)/Assumptions!$B$7</f>
        <v>92.409024023869918</v>
      </c>
      <c r="BE179" s="171">
        <f>('General Liability'!CN$61*$BI179)/Assumptions!$B$7</f>
        <v>95.181294744586012</v>
      </c>
      <c r="BF179" s="171">
        <f>('General Liability'!CO$61*$BI179)/Assumptions!$B$7</f>
        <v>95.181294744586012</v>
      </c>
      <c r="BG179" s="171">
        <f>('General Liability'!CP$61*$BI179)/Assumptions!$B$7</f>
        <v>95.181294744586012</v>
      </c>
      <c r="BI179" s="174">
        <f>SUMIF(Revenue!$P:$P,'GL - Import (CA)'!$F179,Revenue!$G:$G)</f>
        <v>7.6864891268540077E-3</v>
      </c>
    </row>
    <row r="180" spans="1:61" s="173" customFormat="1" ht="12.75" customHeight="1">
      <c r="A180" t="s">
        <v>470</v>
      </c>
      <c r="B180" s="179"/>
      <c r="C180" s="170" t="str" cm="1">
        <f t="array" ref="C180">IFERROR(INDEX('Legal Entity'!B:B,MATCH('GL - Import (CA)'!F180,'Legal Entity'!A:A,0),0),0)</f>
        <v>1315 - Corix Multi-Utility Services Inc.</v>
      </c>
      <c r="D180" s="170" t="str" cm="1">
        <f t="array" ref="D180">IFERROR(INDEX('Legal Entity'!C:C,MATCH(F180,'Legal Entity'!A:A,0),0),0)</f>
        <v>CA</v>
      </c>
      <c r="E180" s="170" t="s">
        <v>631</v>
      </c>
      <c r="F180" s="170" t="s">
        <v>160</v>
      </c>
      <c r="G180" s="170"/>
      <c r="H180" s="171">
        <f>('General Liability'!AQ$61*$BI180)/Assumptions!$B$7</f>
        <v>423.70522814401716</v>
      </c>
      <c r="I180" s="171">
        <f>('General Liability'!AR$61*$BI180)/Assumptions!$B$7</f>
        <v>404.97547433932402</v>
      </c>
      <c r="J180" s="171">
        <f>('General Liability'!AS$61*$BI180)/Assumptions!$B$7</f>
        <v>404.97547433932402</v>
      </c>
      <c r="K180" s="171">
        <f>('General Liability'!AT$61*$BI180)/Assumptions!$B$7</f>
        <v>404.97547433932402</v>
      </c>
      <c r="L180" s="171">
        <f>('General Liability'!AU$61*$BI180)/Assumptions!$B$7</f>
        <v>404.97547433932402</v>
      </c>
      <c r="M180" s="171">
        <f>('General Liability'!AV$61*$BI180)/Assumptions!$B$7</f>
        <v>404.97547433932402</v>
      </c>
      <c r="N180" s="171">
        <f>('General Liability'!AW$61*$BI180)/Assumptions!$B$7</f>
        <v>404.97547433932402</v>
      </c>
      <c r="O180" s="171">
        <f>('General Liability'!AX$61*$BI180)/Assumptions!$B$7</f>
        <v>404.97547433932402</v>
      </c>
      <c r="P180" s="171">
        <f>('General Liability'!AY$61*$BI180)/Assumptions!$B$7</f>
        <v>404.97547433932402</v>
      </c>
      <c r="Q180" s="171">
        <f>('General Liability'!AZ$61*$BI180)/Assumptions!$B$7</f>
        <v>404.97547433932402</v>
      </c>
      <c r="R180" s="171">
        <f>('General Liability'!BA$61*$BI180)/Assumptions!$B$7</f>
        <v>404.97547433932402</v>
      </c>
      <c r="S180" s="171">
        <f>('General Liability'!BB$61*$BI180)/Assumptions!$B$7</f>
        <v>404.97547433932402</v>
      </c>
      <c r="T180" s="171">
        <f>('General Liability'!BC$61*$BI180)/Assumptions!$B$7</f>
        <v>404.97547433932402</v>
      </c>
      <c r="U180" s="171">
        <f>('General Liability'!BD$61*$BI180)/Assumptions!$B$7</f>
        <v>435.3486349147733</v>
      </c>
      <c r="V180" s="171">
        <f>('General Liability'!BE$61*$BI180)/Assumptions!$B$7</f>
        <v>435.3486349147733</v>
      </c>
      <c r="W180" s="171">
        <f>('General Liability'!BF$61*$BI180)/Assumptions!$B$7</f>
        <v>435.3486349147733</v>
      </c>
      <c r="X180" s="171">
        <f>('General Liability'!BG$61*$BI180)/Assumptions!$B$7</f>
        <v>435.3486349147733</v>
      </c>
      <c r="Y180" s="171">
        <f>('General Liability'!BH$61*$BI180)/Assumptions!$B$7</f>
        <v>435.3486349147733</v>
      </c>
      <c r="Z180" s="171">
        <f>('General Liability'!BI$61*$BI180)/Assumptions!$B$7</f>
        <v>435.3486349147733</v>
      </c>
      <c r="AA180" s="171">
        <f>('General Liability'!BJ$61*$BI180)/Assumptions!$B$7</f>
        <v>435.3486349147733</v>
      </c>
      <c r="AB180" s="171">
        <f>('General Liability'!BK$61*$BI180)/Assumptions!$B$7</f>
        <v>435.3486349147733</v>
      </c>
      <c r="AC180" s="171">
        <f>('General Liability'!BL$61*$BI180)/Assumptions!$B$7</f>
        <v>435.3486349147733</v>
      </c>
      <c r="AD180" s="171">
        <f>('General Liability'!BM$61*$BI180)/Assumptions!$B$7</f>
        <v>435.3486349147733</v>
      </c>
      <c r="AE180" s="171">
        <f>('General Liability'!BN$61*$BI180)/Assumptions!$B$7</f>
        <v>435.3486349147733</v>
      </c>
      <c r="AF180" s="171">
        <f>('General Liability'!BO$61*$BI180)/Assumptions!$B$7</f>
        <v>435.3486349147733</v>
      </c>
      <c r="AG180" s="171">
        <f>('General Liability'!BP$61*$BI180)/Assumptions!$B$7</f>
        <v>467.99978253338128</v>
      </c>
      <c r="AH180" s="171">
        <f>('General Liability'!BQ$61*$BI180)/Assumptions!$B$7</f>
        <v>467.99978253338128</v>
      </c>
      <c r="AI180" s="171">
        <f>('General Liability'!BR$61*$BI180)/Assumptions!$B$7</f>
        <v>467.99978253338128</v>
      </c>
      <c r="AJ180" s="171">
        <f>('General Liability'!BS$61*$BI180)/Assumptions!$B$7</f>
        <v>467.99978253338128</v>
      </c>
      <c r="AK180" s="171">
        <f>('General Liability'!BT$61*$BI180)/Assumptions!$B$7</f>
        <v>467.99978253338128</v>
      </c>
      <c r="AL180" s="171">
        <f>('General Liability'!BU$61*$BI180)/Assumptions!$B$7</f>
        <v>467.99978253338128</v>
      </c>
      <c r="AM180" s="171">
        <f>('General Liability'!BV$61*$BI180)/Assumptions!$B$7</f>
        <v>467.99978253338128</v>
      </c>
      <c r="AN180" s="171">
        <f>('General Liability'!BW$61*$BI180)/Assumptions!$B$7</f>
        <v>467.99978253338128</v>
      </c>
      <c r="AO180" s="171">
        <f>('General Liability'!BX$61*$BI180)/Assumptions!$B$7</f>
        <v>467.99978253338128</v>
      </c>
      <c r="AP180" s="171">
        <f>('General Liability'!BY$61*$BI180)/Assumptions!$B$7</f>
        <v>467.99978253338128</v>
      </c>
      <c r="AQ180" s="171">
        <f>('General Liability'!BZ$61*$BI180)/Assumptions!$B$7</f>
        <v>467.99978253338128</v>
      </c>
      <c r="AR180" s="171">
        <f>('General Liability'!CA$61*$BI180)/Assumptions!$B$7</f>
        <v>467.99978253338128</v>
      </c>
      <c r="AS180" s="171">
        <f>('General Liability'!CB$61*$BI180)/Assumptions!$B$7</f>
        <v>482.03977600938271</v>
      </c>
      <c r="AT180" s="171">
        <f>('General Liability'!CC$61*$BI180)/Assumptions!$B$7</f>
        <v>482.03977600938271</v>
      </c>
      <c r="AU180" s="171">
        <f>('General Liability'!CD$61*$BI180)/Assumptions!$B$7</f>
        <v>482.03977600938271</v>
      </c>
      <c r="AV180" s="171">
        <f>('General Liability'!CE$61*$BI180)/Assumptions!$B$7</f>
        <v>482.03977600938271</v>
      </c>
      <c r="AW180" s="171">
        <f>('General Liability'!CF$61*$BI180)/Assumptions!$B$7</f>
        <v>482.03977600938271</v>
      </c>
      <c r="AX180" s="171">
        <f>('General Liability'!CG$61*$BI180)/Assumptions!$B$7</f>
        <v>482.03977600938271</v>
      </c>
      <c r="AY180" s="171">
        <f>('General Liability'!CH$61*$BI180)/Assumptions!$B$7</f>
        <v>482.03977600938271</v>
      </c>
      <c r="AZ180" s="171">
        <f>('General Liability'!CI$61*$BI180)/Assumptions!$B$7</f>
        <v>482.03977600938271</v>
      </c>
      <c r="BA180" s="171">
        <f>('General Liability'!CJ$61*$BI180)/Assumptions!$B$7</f>
        <v>482.03977600938271</v>
      </c>
      <c r="BB180" s="171">
        <f>('General Liability'!CK$61*$BI180)/Assumptions!$B$7</f>
        <v>482.03977600938271</v>
      </c>
      <c r="BC180" s="171">
        <f>('General Liability'!CL$61*$BI180)/Assumptions!$B$7</f>
        <v>482.03977600938271</v>
      </c>
      <c r="BD180" s="171">
        <f>('General Liability'!CM$61*$BI180)/Assumptions!$B$7</f>
        <v>482.03977600938271</v>
      </c>
      <c r="BE180" s="171">
        <f>('General Liability'!CN$61*$BI180)/Assumptions!$B$7</f>
        <v>496.50096928966423</v>
      </c>
      <c r="BF180" s="171">
        <f>('General Liability'!CO$61*$BI180)/Assumptions!$B$7</f>
        <v>496.50096928966423</v>
      </c>
      <c r="BG180" s="171">
        <f>('General Liability'!CP$61*$BI180)/Assumptions!$B$7</f>
        <v>496.50096928966423</v>
      </c>
      <c r="BI180" s="174">
        <f>SUMIF(Revenue!$P:$P,'GL - Import (CA)'!$F180,Revenue!$G:$G)</f>
        <v>4.0095580882340921E-2</v>
      </c>
    </row>
    <row r="181" spans="1:61" s="173" customFormat="1" ht="12.75" customHeight="1">
      <c r="A181" t="s">
        <v>470</v>
      </c>
      <c r="B181" s="179"/>
      <c r="C181" s="170" t="str" cm="1">
        <f t="array" ref="C181">IFERROR(INDEX('Legal Entity'!B:B,MATCH('GL - Import (CA)'!F181,'Legal Entity'!A:A,0),0),0)</f>
        <v>1315 - Corix Multi-Utility Services Inc.</v>
      </c>
      <c r="D181" s="170" t="str" cm="1">
        <f t="array" ref="D181">IFERROR(INDEX('Legal Entity'!C:C,MATCH(F181,'Legal Entity'!A:A,0),0),0)</f>
        <v>CA</v>
      </c>
      <c r="E181" s="170" t="s">
        <v>631</v>
      </c>
      <c r="F181" s="170" t="s">
        <v>136</v>
      </c>
      <c r="G181" s="170"/>
      <c r="H181" s="171">
        <f>('General Liability'!AQ$61*$BI181)/Assumptions!$B$7</f>
        <v>0</v>
      </c>
      <c r="I181" s="171">
        <f>('General Liability'!AR$61*$BI181)/Assumptions!$B$7</f>
        <v>0</v>
      </c>
      <c r="J181" s="171">
        <f>('General Liability'!AS$61*$BI181)/Assumptions!$B$7</f>
        <v>0</v>
      </c>
      <c r="K181" s="171">
        <f>('General Liability'!AT$61*$BI181)/Assumptions!$B$7</f>
        <v>0</v>
      </c>
      <c r="L181" s="171">
        <f>('General Liability'!AU$61*$BI181)/Assumptions!$B$7</f>
        <v>0</v>
      </c>
      <c r="M181" s="171">
        <f>('General Liability'!AV$61*$BI181)/Assumptions!$B$7</f>
        <v>0</v>
      </c>
      <c r="N181" s="171">
        <f>('General Liability'!AW$61*$BI181)/Assumptions!$B$7</f>
        <v>0</v>
      </c>
      <c r="O181" s="171">
        <f>('General Liability'!AX$61*$BI181)/Assumptions!$B$7</f>
        <v>0</v>
      </c>
      <c r="P181" s="171">
        <f>('General Liability'!AY$61*$BI181)/Assumptions!$B$7</f>
        <v>0</v>
      </c>
      <c r="Q181" s="171">
        <f>('General Liability'!AZ$61*$BI181)/Assumptions!$B$7</f>
        <v>0</v>
      </c>
      <c r="R181" s="171">
        <f>('General Liability'!BA$61*$BI181)/Assumptions!$B$7</f>
        <v>0</v>
      </c>
      <c r="S181" s="171">
        <f>('General Liability'!BB$61*$BI181)/Assumptions!$B$7</f>
        <v>0</v>
      </c>
      <c r="T181" s="171">
        <f>('General Liability'!BC$61*$BI181)/Assumptions!$B$7</f>
        <v>0</v>
      </c>
      <c r="U181" s="171">
        <f>('General Liability'!BD$61*$BI181)/Assumptions!$B$7</f>
        <v>0</v>
      </c>
      <c r="V181" s="171">
        <f>('General Liability'!BE$61*$BI181)/Assumptions!$B$7</f>
        <v>0</v>
      </c>
      <c r="W181" s="171">
        <f>('General Liability'!BF$61*$BI181)/Assumptions!$B$7</f>
        <v>0</v>
      </c>
      <c r="X181" s="171">
        <f>('General Liability'!BG$61*$BI181)/Assumptions!$B$7</f>
        <v>0</v>
      </c>
      <c r="Y181" s="171">
        <f>('General Liability'!BH$61*$BI181)/Assumptions!$B$7</f>
        <v>0</v>
      </c>
      <c r="Z181" s="171">
        <f>('General Liability'!BI$61*$BI181)/Assumptions!$B$7</f>
        <v>0</v>
      </c>
      <c r="AA181" s="171">
        <f>('General Liability'!BJ$61*$BI181)/Assumptions!$B$7</f>
        <v>0</v>
      </c>
      <c r="AB181" s="171">
        <f>('General Liability'!BK$61*$BI181)/Assumptions!$B$7</f>
        <v>0</v>
      </c>
      <c r="AC181" s="171">
        <f>('General Liability'!BL$61*$BI181)/Assumptions!$B$7</f>
        <v>0</v>
      </c>
      <c r="AD181" s="171">
        <f>('General Liability'!BM$61*$BI181)/Assumptions!$B$7</f>
        <v>0</v>
      </c>
      <c r="AE181" s="171">
        <f>('General Liability'!BN$61*$BI181)/Assumptions!$B$7</f>
        <v>0</v>
      </c>
      <c r="AF181" s="171">
        <f>('General Liability'!BO$61*$BI181)/Assumptions!$B$7</f>
        <v>0</v>
      </c>
      <c r="AG181" s="171">
        <f>('General Liability'!BP$61*$BI181)/Assumptions!$B$7</f>
        <v>0</v>
      </c>
      <c r="AH181" s="171">
        <f>('General Liability'!BQ$61*$BI181)/Assumptions!$B$7</f>
        <v>0</v>
      </c>
      <c r="AI181" s="171">
        <f>('General Liability'!BR$61*$BI181)/Assumptions!$B$7</f>
        <v>0</v>
      </c>
      <c r="AJ181" s="171">
        <f>('General Liability'!BS$61*$BI181)/Assumptions!$B$7</f>
        <v>0</v>
      </c>
      <c r="AK181" s="171">
        <f>('General Liability'!BT$61*$BI181)/Assumptions!$B$7</f>
        <v>0</v>
      </c>
      <c r="AL181" s="171">
        <f>('General Liability'!BU$61*$BI181)/Assumptions!$B$7</f>
        <v>0</v>
      </c>
      <c r="AM181" s="171">
        <f>('General Liability'!BV$61*$BI181)/Assumptions!$B$7</f>
        <v>0</v>
      </c>
      <c r="AN181" s="171">
        <f>('General Liability'!BW$61*$BI181)/Assumptions!$B$7</f>
        <v>0</v>
      </c>
      <c r="AO181" s="171">
        <f>('General Liability'!BX$61*$BI181)/Assumptions!$B$7</f>
        <v>0</v>
      </c>
      <c r="AP181" s="171">
        <f>('General Liability'!BY$61*$BI181)/Assumptions!$B$7</f>
        <v>0</v>
      </c>
      <c r="AQ181" s="171">
        <f>('General Liability'!BZ$61*$BI181)/Assumptions!$B$7</f>
        <v>0</v>
      </c>
      <c r="AR181" s="171">
        <f>('General Liability'!CA$61*$BI181)/Assumptions!$B$7</f>
        <v>0</v>
      </c>
      <c r="AS181" s="171">
        <f>('General Liability'!CB$61*$BI181)/Assumptions!$B$7</f>
        <v>0</v>
      </c>
      <c r="AT181" s="171">
        <f>('General Liability'!CC$61*$BI181)/Assumptions!$B$7</f>
        <v>0</v>
      </c>
      <c r="AU181" s="171">
        <f>('General Liability'!CD$61*$BI181)/Assumptions!$B$7</f>
        <v>0</v>
      </c>
      <c r="AV181" s="171">
        <f>('General Liability'!CE$61*$BI181)/Assumptions!$B$7</f>
        <v>0</v>
      </c>
      <c r="AW181" s="171">
        <f>('General Liability'!CF$61*$BI181)/Assumptions!$B$7</f>
        <v>0</v>
      </c>
      <c r="AX181" s="171">
        <f>('General Liability'!CG$61*$BI181)/Assumptions!$B$7</f>
        <v>0</v>
      </c>
      <c r="AY181" s="171">
        <f>('General Liability'!CH$61*$BI181)/Assumptions!$B$7</f>
        <v>0</v>
      </c>
      <c r="AZ181" s="171">
        <f>('General Liability'!CI$61*$BI181)/Assumptions!$B$7</f>
        <v>0</v>
      </c>
      <c r="BA181" s="171">
        <f>('General Liability'!CJ$61*$BI181)/Assumptions!$B$7</f>
        <v>0</v>
      </c>
      <c r="BB181" s="171">
        <f>('General Liability'!CK$61*$BI181)/Assumptions!$B$7</f>
        <v>0</v>
      </c>
      <c r="BC181" s="171">
        <f>('General Liability'!CL$61*$BI181)/Assumptions!$B$7</f>
        <v>0</v>
      </c>
      <c r="BD181" s="171">
        <f>('General Liability'!CM$61*$BI181)/Assumptions!$B$7</f>
        <v>0</v>
      </c>
      <c r="BE181" s="171">
        <f>('General Liability'!CN$61*$BI181)/Assumptions!$B$7</f>
        <v>0</v>
      </c>
      <c r="BF181" s="171">
        <f>('General Liability'!CO$61*$BI181)/Assumptions!$B$7</f>
        <v>0</v>
      </c>
      <c r="BG181" s="171">
        <f>('General Liability'!CP$61*$BI181)/Assumptions!$B$7</f>
        <v>0</v>
      </c>
      <c r="BI181" s="174">
        <f>SUMIF(Revenue!$P:$P,'GL - Import (CA)'!$F181,Revenue!$G:$G)</f>
        <v>0</v>
      </c>
    </row>
    <row r="182" spans="1:61" s="173" customFormat="1" ht="12.75" customHeight="1">
      <c r="A182" t="s">
        <v>470</v>
      </c>
      <c r="B182" s="179"/>
      <c r="C182" s="170" t="str" cm="1">
        <f t="array" ref="C182">IFERROR(INDEX('Legal Entity'!B:B,MATCH('GL - Import (CA)'!F182,'Legal Entity'!A:A,0),0),0)</f>
        <v>1310 - Corix Utilities Inc.</v>
      </c>
      <c r="D182" s="170" t="str" cm="1">
        <f t="array" ref="D182">IFERROR(INDEX('Legal Entity'!C:C,MATCH(F182,'Legal Entity'!A:A,0),0),0)</f>
        <v>CA</v>
      </c>
      <c r="E182" s="170" t="s">
        <v>631</v>
      </c>
      <c r="F182" s="170" t="s">
        <v>104</v>
      </c>
      <c r="G182" s="170"/>
      <c r="H182" s="171">
        <f>('General Liability'!AQ$61*$BI182)/Assumptions!$B$7</f>
        <v>0</v>
      </c>
      <c r="I182" s="171">
        <f>('General Liability'!AR$61*$BI182)/Assumptions!$B$7</f>
        <v>0</v>
      </c>
      <c r="J182" s="171">
        <f>('General Liability'!AS$61*$BI182)/Assumptions!$B$7</f>
        <v>0</v>
      </c>
      <c r="K182" s="171">
        <f>('General Liability'!AT$61*$BI182)/Assumptions!$B$7</f>
        <v>0</v>
      </c>
      <c r="L182" s="171">
        <f>('General Liability'!AU$61*$BI182)/Assumptions!$B$7</f>
        <v>0</v>
      </c>
      <c r="M182" s="171">
        <f>('General Liability'!AV$61*$BI182)/Assumptions!$B$7</f>
        <v>0</v>
      </c>
      <c r="N182" s="171">
        <f>('General Liability'!AW$61*$BI182)/Assumptions!$B$7</f>
        <v>0</v>
      </c>
      <c r="O182" s="171">
        <f>('General Liability'!AX$61*$BI182)/Assumptions!$B$7</f>
        <v>0</v>
      </c>
      <c r="P182" s="171">
        <f>('General Liability'!AY$61*$BI182)/Assumptions!$B$7</f>
        <v>0</v>
      </c>
      <c r="Q182" s="171">
        <f>('General Liability'!AZ$61*$BI182)/Assumptions!$B$7</f>
        <v>0</v>
      </c>
      <c r="R182" s="171">
        <f>('General Liability'!BA$61*$BI182)/Assumptions!$B$7</f>
        <v>0</v>
      </c>
      <c r="S182" s="171">
        <f>('General Liability'!BB$61*$BI182)/Assumptions!$B$7</f>
        <v>0</v>
      </c>
      <c r="T182" s="171">
        <f>('General Liability'!BC$61*$BI182)/Assumptions!$B$7</f>
        <v>0</v>
      </c>
      <c r="U182" s="171">
        <f>('General Liability'!BD$61*$BI182)/Assumptions!$B$7</f>
        <v>0</v>
      </c>
      <c r="V182" s="171">
        <f>('General Liability'!BE$61*$BI182)/Assumptions!$B$7</f>
        <v>0</v>
      </c>
      <c r="W182" s="171">
        <f>('General Liability'!BF$61*$BI182)/Assumptions!$B$7</f>
        <v>0</v>
      </c>
      <c r="X182" s="171">
        <f>('General Liability'!BG$61*$BI182)/Assumptions!$B$7</f>
        <v>0</v>
      </c>
      <c r="Y182" s="171">
        <f>('General Liability'!BH$61*$BI182)/Assumptions!$B$7</f>
        <v>0</v>
      </c>
      <c r="Z182" s="171">
        <f>('General Liability'!BI$61*$BI182)/Assumptions!$B$7</f>
        <v>0</v>
      </c>
      <c r="AA182" s="171">
        <f>('General Liability'!BJ$61*$BI182)/Assumptions!$B$7</f>
        <v>0</v>
      </c>
      <c r="AB182" s="171">
        <f>('General Liability'!BK$61*$BI182)/Assumptions!$B$7</f>
        <v>0</v>
      </c>
      <c r="AC182" s="171">
        <f>('General Liability'!BL$61*$BI182)/Assumptions!$B$7</f>
        <v>0</v>
      </c>
      <c r="AD182" s="171">
        <f>('General Liability'!BM$61*$BI182)/Assumptions!$B$7</f>
        <v>0</v>
      </c>
      <c r="AE182" s="171">
        <f>('General Liability'!BN$61*$BI182)/Assumptions!$B$7</f>
        <v>0</v>
      </c>
      <c r="AF182" s="171">
        <f>('General Liability'!BO$61*$BI182)/Assumptions!$B$7</f>
        <v>0</v>
      </c>
      <c r="AG182" s="171">
        <f>('General Liability'!BP$61*$BI182)/Assumptions!$B$7</f>
        <v>0</v>
      </c>
      <c r="AH182" s="171">
        <f>('General Liability'!BQ$61*$BI182)/Assumptions!$B$7</f>
        <v>0</v>
      </c>
      <c r="AI182" s="171">
        <f>('General Liability'!BR$61*$BI182)/Assumptions!$B$7</f>
        <v>0</v>
      </c>
      <c r="AJ182" s="171">
        <f>('General Liability'!BS$61*$BI182)/Assumptions!$B$7</f>
        <v>0</v>
      </c>
      <c r="AK182" s="171">
        <f>('General Liability'!BT$61*$BI182)/Assumptions!$B$7</f>
        <v>0</v>
      </c>
      <c r="AL182" s="171">
        <f>('General Liability'!BU$61*$BI182)/Assumptions!$B$7</f>
        <v>0</v>
      </c>
      <c r="AM182" s="171">
        <f>('General Liability'!BV$61*$BI182)/Assumptions!$B$7</f>
        <v>0</v>
      </c>
      <c r="AN182" s="171">
        <f>('General Liability'!BW$61*$BI182)/Assumptions!$B$7</f>
        <v>0</v>
      </c>
      <c r="AO182" s="171">
        <f>('General Liability'!BX$61*$BI182)/Assumptions!$B$7</f>
        <v>0</v>
      </c>
      <c r="AP182" s="171">
        <f>('General Liability'!BY$61*$BI182)/Assumptions!$B$7</f>
        <v>0</v>
      </c>
      <c r="AQ182" s="171">
        <f>('General Liability'!BZ$61*$BI182)/Assumptions!$B$7</f>
        <v>0</v>
      </c>
      <c r="AR182" s="171">
        <f>('General Liability'!CA$61*$BI182)/Assumptions!$B$7</f>
        <v>0</v>
      </c>
      <c r="AS182" s="171">
        <f>('General Liability'!CB$61*$BI182)/Assumptions!$B$7</f>
        <v>0</v>
      </c>
      <c r="AT182" s="171">
        <f>('General Liability'!CC$61*$BI182)/Assumptions!$B$7</f>
        <v>0</v>
      </c>
      <c r="AU182" s="171">
        <f>('General Liability'!CD$61*$BI182)/Assumptions!$B$7</f>
        <v>0</v>
      </c>
      <c r="AV182" s="171">
        <f>('General Liability'!CE$61*$BI182)/Assumptions!$B$7</f>
        <v>0</v>
      </c>
      <c r="AW182" s="171">
        <f>('General Liability'!CF$61*$BI182)/Assumptions!$B$7</f>
        <v>0</v>
      </c>
      <c r="AX182" s="171">
        <f>('General Liability'!CG$61*$BI182)/Assumptions!$B$7</f>
        <v>0</v>
      </c>
      <c r="AY182" s="171">
        <f>('General Liability'!CH$61*$BI182)/Assumptions!$B$7</f>
        <v>0</v>
      </c>
      <c r="AZ182" s="171">
        <f>('General Liability'!CI$61*$BI182)/Assumptions!$B$7</f>
        <v>0</v>
      </c>
      <c r="BA182" s="171">
        <f>('General Liability'!CJ$61*$BI182)/Assumptions!$B$7</f>
        <v>0</v>
      </c>
      <c r="BB182" s="171">
        <f>('General Liability'!CK$61*$BI182)/Assumptions!$B$7</f>
        <v>0</v>
      </c>
      <c r="BC182" s="171">
        <f>('General Liability'!CL$61*$BI182)/Assumptions!$B$7</f>
        <v>0</v>
      </c>
      <c r="BD182" s="171">
        <f>('General Liability'!CM$61*$BI182)/Assumptions!$B$7</f>
        <v>0</v>
      </c>
      <c r="BE182" s="171">
        <f>('General Liability'!CN$61*$BI182)/Assumptions!$B$7</f>
        <v>0</v>
      </c>
      <c r="BF182" s="171">
        <f>('General Liability'!CO$61*$BI182)/Assumptions!$B$7</f>
        <v>0</v>
      </c>
      <c r="BG182" s="171">
        <f>('General Liability'!CP$61*$BI182)/Assumptions!$B$7</f>
        <v>0</v>
      </c>
      <c r="BI182" s="174">
        <f>SUMIF(Revenue!$P:$P,'GL - Import (CA)'!$F182,Revenue!$G:$G)</f>
        <v>0</v>
      </c>
    </row>
    <row r="183" spans="1:61" s="173" customFormat="1" ht="12.75" customHeight="1">
      <c r="A183" t="s">
        <v>470</v>
      </c>
      <c r="B183" s="179"/>
      <c r="C183" s="170" t="str" cm="1">
        <f t="array" ref="C183">IFERROR(INDEX('Legal Entity'!B:B,MATCH('GL - Import (CA)'!F183,'Legal Entity'!A:A,0),0),0)</f>
        <v>1310 - Corix Utilities Inc.</v>
      </c>
      <c r="D183" s="170" t="str" cm="1">
        <f t="array" ref="D183">IFERROR(INDEX('Legal Entity'!C:C,MATCH(F183,'Legal Entity'!A:A,0),0),0)</f>
        <v>CA</v>
      </c>
      <c r="E183" s="170" t="s">
        <v>631</v>
      </c>
      <c r="F183" s="170" t="s">
        <v>114</v>
      </c>
      <c r="G183" s="170"/>
      <c r="H183" s="171">
        <f>('General Liability'!AQ$61*$BI183)/Assumptions!$B$7</f>
        <v>394.21843308409836</v>
      </c>
      <c r="I183" s="171">
        <f>('General Liability'!AR$61*$BI183)/Assumptions!$B$7</f>
        <v>376.79213360396216</v>
      </c>
      <c r="J183" s="171">
        <f>('General Liability'!AS$61*$BI183)/Assumptions!$B$7</f>
        <v>376.79213360396216</v>
      </c>
      <c r="K183" s="171">
        <f>('General Liability'!AT$61*$BI183)/Assumptions!$B$7</f>
        <v>376.79213360396216</v>
      </c>
      <c r="L183" s="171">
        <f>('General Liability'!AU$61*$BI183)/Assumptions!$B$7</f>
        <v>376.79213360396216</v>
      </c>
      <c r="M183" s="171">
        <f>('General Liability'!AV$61*$BI183)/Assumptions!$B$7</f>
        <v>376.79213360396216</v>
      </c>
      <c r="N183" s="171">
        <f>('General Liability'!AW$61*$BI183)/Assumptions!$B$7</f>
        <v>376.79213360396216</v>
      </c>
      <c r="O183" s="171">
        <f>('General Liability'!AX$61*$BI183)/Assumptions!$B$7</f>
        <v>376.79213360396216</v>
      </c>
      <c r="P183" s="171">
        <f>('General Liability'!AY$61*$BI183)/Assumptions!$B$7</f>
        <v>376.79213360396216</v>
      </c>
      <c r="Q183" s="171">
        <f>('General Liability'!AZ$61*$BI183)/Assumptions!$B$7</f>
        <v>376.79213360396216</v>
      </c>
      <c r="R183" s="171">
        <f>('General Liability'!BA$61*$BI183)/Assumptions!$B$7</f>
        <v>376.79213360396216</v>
      </c>
      <c r="S183" s="171">
        <f>('General Liability'!BB$61*$BI183)/Assumptions!$B$7</f>
        <v>376.79213360396216</v>
      </c>
      <c r="T183" s="171">
        <f>('General Liability'!BC$61*$BI183)/Assumptions!$B$7</f>
        <v>376.79213360396216</v>
      </c>
      <c r="U183" s="171">
        <f>('General Liability'!BD$61*$BI183)/Assumptions!$B$7</f>
        <v>405.0515436242593</v>
      </c>
      <c r="V183" s="171">
        <f>('General Liability'!BE$61*$BI183)/Assumptions!$B$7</f>
        <v>405.0515436242593</v>
      </c>
      <c r="W183" s="171">
        <f>('General Liability'!BF$61*$BI183)/Assumptions!$B$7</f>
        <v>405.0515436242593</v>
      </c>
      <c r="X183" s="171">
        <f>('General Liability'!BG$61*$BI183)/Assumptions!$B$7</f>
        <v>405.0515436242593</v>
      </c>
      <c r="Y183" s="171">
        <f>('General Liability'!BH$61*$BI183)/Assumptions!$B$7</f>
        <v>405.0515436242593</v>
      </c>
      <c r="Z183" s="171">
        <f>('General Liability'!BI$61*$BI183)/Assumptions!$B$7</f>
        <v>405.0515436242593</v>
      </c>
      <c r="AA183" s="171">
        <f>('General Liability'!BJ$61*$BI183)/Assumptions!$B$7</f>
        <v>405.0515436242593</v>
      </c>
      <c r="AB183" s="171">
        <f>('General Liability'!BK$61*$BI183)/Assumptions!$B$7</f>
        <v>405.0515436242593</v>
      </c>
      <c r="AC183" s="171">
        <f>('General Liability'!BL$61*$BI183)/Assumptions!$B$7</f>
        <v>405.0515436242593</v>
      </c>
      <c r="AD183" s="171">
        <f>('General Liability'!BM$61*$BI183)/Assumptions!$B$7</f>
        <v>405.0515436242593</v>
      </c>
      <c r="AE183" s="171">
        <f>('General Liability'!BN$61*$BI183)/Assumptions!$B$7</f>
        <v>405.0515436242593</v>
      </c>
      <c r="AF183" s="171">
        <f>('General Liability'!BO$61*$BI183)/Assumptions!$B$7</f>
        <v>405.0515436242593</v>
      </c>
      <c r="AG183" s="171">
        <f>('General Liability'!BP$61*$BI183)/Assumptions!$B$7</f>
        <v>435.43040939607869</v>
      </c>
      <c r="AH183" s="171">
        <f>('General Liability'!BQ$61*$BI183)/Assumptions!$B$7</f>
        <v>435.43040939607869</v>
      </c>
      <c r="AI183" s="171">
        <f>('General Liability'!BR$61*$BI183)/Assumptions!$B$7</f>
        <v>435.43040939607869</v>
      </c>
      <c r="AJ183" s="171">
        <f>('General Liability'!BS$61*$BI183)/Assumptions!$B$7</f>
        <v>435.43040939607869</v>
      </c>
      <c r="AK183" s="171">
        <f>('General Liability'!BT$61*$BI183)/Assumptions!$B$7</f>
        <v>435.43040939607869</v>
      </c>
      <c r="AL183" s="171">
        <f>('General Liability'!BU$61*$BI183)/Assumptions!$B$7</f>
        <v>435.43040939607869</v>
      </c>
      <c r="AM183" s="171">
        <f>('General Liability'!BV$61*$BI183)/Assumptions!$B$7</f>
        <v>435.43040939607869</v>
      </c>
      <c r="AN183" s="171">
        <f>('General Liability'!BW$61*$BI183)/Assumptions!$B$7</f>
        <v>435.43040939607869</v>
      </c>
      <c r="AO183" s="171">
        <f>('General Liability'!BX$61*$BI183)/Assumptions!$B$7</f>
        <v>435.43040939607869</v>
      </c>
      <c r="AP183" s="171">
        <f>('General Liability'!BY$61*$BI183)/Assumptions!$B$7</f>
        <v>435.43040939607869</v>
      </c>
      <c r="AQ183" s="171">
        <f>('General Liability'!BZ$61*$BI183)/Assumptions!$B$7</f>
        <v>435.43040939607869</v>
      </c>
      <c r="AR183" s="171">
        <f>('General Liability'!CA$61*$BI183)/Assumptions!$B$7</f>
        <v>435.43040939607869</v>
      </c>
      <c r="AS183" s="171">
        <f>('General Liability'!CB$61*$BI183)/Assumptions!$B$7</f>
        <v>448.49332167796103</v>
      </c>
      <c r="AT183" s="171">
        <f>('General Liability'!CC$61*$BI183)/Assumptions!$B$7</f>
        <v>448.49332167796103</v>
      </c>
      <c r="AU183" s="171">
        <f>('General Liability'!CD$61*$BI183)/Assumptions!$B$7</f>
        <v>448.49332167796103</v>
      </c>
      <c r="AV183" s="171">
        <f>('General Liability'!CE$61*$BI183)/Assumptions!$B$7</f>
        <v>448.49332167796103</v>
      </c>
      <c r="AW183" s="171">
        <f>('General Liability'!CF$61*$BI183)/Assumptions!$B$7</f>
        <v>448.49332167796103</v>
      </c>
      <c r="AX183" s="171">
        <f>('General Liability'!CG$61*$BI183)/Assumptions!$B$7</f>
        <v>448.49332167796103</v>
      </c>
      <c r="AY183" s="171">
        <f>('General Liability'!CH$61*$BI183)/Assumptions!$B$7</f>
        <v>448.49332167796103</v>
      </c>
      <c r="AZ183" s="171">
        <f>('General Liability'!CI$61*$BI183)/Assumptions!$B$7</f>
        <v>448.49332167796103</v>
      </c>
      <c r="BA183" s="171">
        <f>('General Liability'!CJ$61*$BI183)/Assumptions!$B$7</f>
        <v>448.49332167796103</v>
      </c>
      <c r="BB183" s="171">
        <f>('General Liability'!CK$61*$BI183)/Assumptions!$B$7</f>
        <v>448.49332167796103</v>
      </c>
      <c r="BC183" s="171">
        <f>('General Liability'!CL$61*$BI183)/Assumptions!$B$7</f>
        <v>448.49332167796103</v>
      </c>
      <c r="BD183" s="171">
        <f>('General Liability'!CM$61*$BI183)/Assumptions!$B$7</f>
        <v>448.49332167796103</v>
      </c>
      <c r="BE183" s="171">
        <f>('General Liability'!CN$61*$BI183)/Assumptions!$B$7</f>
        <v>461.94812132829998</v>
      </c>
      <c r="BF183" s="171">
        <f>('General Liability'!CO$61*$BI183)/Assumptions!$B$7</f>
        <v>461.94812132829998</v>
      </c>
      <c r="BG183" s="171">
        <f>('General Liability'!CP$61*$BI183)/Assumptions!$B$7</f>
        <v>461.94812132829998</v>
      </c>
      <c r="BI183" s="174">
        <f>SUMIF(Revenue!$P:$P,'GL - Import (CA)'!$F183,Revenue!$G:$G)</f>
        <v>3.7305220750451951E-2</v>
      </c>
    </row>
    <row r="184" spans="1:61" s="173" customFormat="1" ht="12.75" customHeight="1">
      <c r="A184" t="s">
        <v>470</v>
      </c>
      <c r="B184" s="179"/>
      <c r="C184" s="170" t="str" cm="1">
        <f t="array" ref="C184">IFERROR(INDEX('Legal Entity'!B:B,MATCH('GL - Import (CA)'!F184,'Legal Entity'!A:A,0),0),0)</f>
        <v>1310 - Corix Utilities Inc.</v>
      </c>
      <c r="D184" s="170" t="str" cm="1">
        <f t="array" ref="D184">IFERROR(INDEX('Legal Entity'!C:C,MATCH(F184,'Legal Entity'!A:A,0),0),0)</f>
        <v>CA</v>
      </c>
      <c r="E184" s="170" t="s">
        <v>631</v>
      </c>
      <c r="F184" s="170" t="s">
        <v>123</v>
      </c>
      <c r="G184" s="170"/>
      <c r="H184" s="171">
        <f>('General Liability'!AQ$61*$BI184)/Assumptions!$B$7</f>
        <v>0</v>
      </c>
      <c r="I184" s="171">
        <f>('General Liability'!AR$61*$BI184)/Assumptions!$B$7</f>
        <v>0</v>
      </c>
      <c r="J184" s="171">
        <f>('General Liability'!AS$61*$BI184)/Assumptions!$B$7</f>
        <v>0</v>
      </c>
      <c r="K184" s="171">
        <f>('General Liability'!AT$61*$BI184)/Assumptions!$B$7</f>
        <v>0</v>
      </c>
      <c r="L184" s="171">
        <f>('General Liability'!AU$61*$BI184)/Assumptions!$B$7</f>
        <v>0</v>
      </c>
      <c r="M184" s="171">
        <f>('General Liability'!AV$61*$BI184)/Assumptions!$B$7</f>
        <v>0</v>
      </c>
      <c r="N184" s="171">
        <f>('General Liability'!AW$61*$BI184)/Assumptions!$B$7</f>
        <v>0</v>
      </c>
      <c r="O184" s="171">
        <f>('General Liability'!AX$61*$BI184)/Assumptions!$B$7</f>
        <v>0</v>
      </c>
      <c r="P184" s="171">
        <f>('General Liability'!AY$61*$BI184)/Assumptions!$B$7</f>
        <v>0</v>
      </c>
      <c r="Q184" s="171">
        <f>('General Liability'!AZ$61*$BI184)/Assumptions!$B$7</f>
        <v>0</v>
      </c>
      <c r="R184" s="171">
        <f>('General Liability'!BA$61*$BI184)/Assumptions!$B$7</f>
        <v>0</v>
      </c>
      <c r="S184" s="171">
        <f>('General Liability'!BB$61*$BI184)/Assumptions!$B$7</f>
        <v>0</v>
      </c>
      <c r="T184" s="171">
        <f>('General Liability'!BC$61*$BI184)/Assumptions!$B$7</f>
        <v>0</v>
      </c>
      <c r="U184" s="171">
        <f>('General Liability'!BD$61*$BI184)/Assumptions!$B$7</f>
        <v>0</v>
      </c>
      <c r="V184" s="171">
        <f>('General Liability'!BE$61*$BI184)/Assumptions!$B$7</f>
        <v>0</v>
      </c>
      <c r="W184" s="171">
        <f>('General Liability'!BF$61*$BI184)/Assumptions!$B$7</f>
        <v>0</v>
      </c>
      <c r="X184" s="171">
        <f>('General Liability'!BG$61*$BI184)/Assumptions!$B$7</f>
        <v>0</v>
      </c>
      <c r="Y184" s="171">
        <f>('General Liability'!BH$61*$BI184)/Assumptions!$B$7</f>
        <v>0</v>
      </c>
      <c r="Z184" s="171">
        <f>('General Liability'!BI$61*$BI184)/Assumptions!$B$7</f>
        <v>0</v>
      </c>
      <c r="AA184" s="171">
        <f>('General Liability'!BJ$61*$BI184)/Assumptions!$B$7</f>
        <v>0</v>
      </c>
      <c r="AB184" s="171">
        <f>('General Liability'!BK$61*$BI184)/Assumptions!$B$7</f>
        <v>0</v>
      </c>
      <c r="AC184" s="171">
        <f>('General Liability'!BL$61*$BI184)/Assumptions!$B$7</f>
        <v>0</v>
      </c>
      <c r="AD184" s="171">
        <f>('General Liability'!BM$61*$BI184)/Assumptions!$B$7</f>
        <v>0</v>
      </c>
      <c r="AE184" s="171">
        <f>('General Liability'!BN$61*$BI184)/Assumptions!$B$7</f>
        <v>0</v>
      </c>
      <c r="AF184" s="171">
        <f>('General Liability'!BO$61*$BI184)/Assumptions!$B$7</f>
        <v>0</v>
      </c>
      <c r="AG184" s="171">
        <f>('General Liability'!BP$61*$BI184)/Assumptions!$B$7</f>
        <v>0</v>
      </c>
      <c r="AH184" s="171">
        <f>('General Liability'!BQ$61*$BI184)/Assumptions!$B$7</f>
        <v>0</v>
      </c>
      <c r="AI184" s="171">
        <f>('General Liability'!BR$61*$BI184)/Assumptions!$B$7</f>
        <v>0</v>
      </c>
      <c r="AJ184" s="171">
        <f>('General Liability'!BS$61*$BI184)/Assumptions!$B$7</f>
        <v>0</v>
      </c>
      <c r="AK184" s="171">
        <f>('General Liability'!BT$61*$BI184)/Assumptions!$B$7</f>
        <v>0</v>
      </c>
      <c r="AL184" s="171">
        <f>('General Liability'!BU$61*$BI184)/Assumptions!$B$7</f>
        <v>0</v>
      </c>
      <c r="AM184" s="171">
        <f>('General Liability'!BV$61*$BI184)/Assumptions!$B$7</f>
        <v>0</v>
      </c>
      <c r="AN184" s="171">
        <f>('General Liability'!BW$61*$BI184)/Assumptions!$B$7</f>
        <v>0</v>
      </c>
      <c r="AO184" s="171">
        <f>('General Liability'!BX$61*$BI184)/Assumptions!$B$7</f>
        <v>0</v>
      </c>
      <c r="AP184" s="171">
        <f>('General Liability'!BY$61*$BI184)/Assumptions!$B$7</f>
        <v>0</v>
      </c>
      <c r="AQ184" s="171">
        <f>('General Liability'!BZ$61*$BI184)/Assumptions!$B$7</f>
        <v>0</v>
      </c>
      <c r="AR184" s="171">
        <f>('General Liability'!CA$61*$BI184)/Assumptions!$B$7</f>
        <v>0</v>
      </c>
      <c r="AS184" s="171">
        <f>('General Liability'!CB$61*$BI184)/Assumptions!$B$7</f>
        <v>0</v>
      </c>
      <c r="AT184" s="171">
        <f>('General Liability'!CC$61*$BI184)/Assumptions!$B$7</f>
        <v>0</v>
      </c>
      <c r="AU184" s="171">
        <f>('General Liability'!CD$61*$BI184)/Assumptions!$B$7</f>
        <v>0</v>
      </c>
      <c r="AV184" s="171">
        <f>('General Liability'!CE$61*$BI184)/Assumptions!$B$7</f>
        <v>0</v>
      </c>
      <c r="AW184" s="171">
        <f>('General Liability'!CF$61*$BI184)/Assumptions!$B$7</f>
        <v>0</v>
      </c>
      <c r="AX184" s="171">
        <f>('General Liability'!CG$61*$BI184)/Assumptions!$B$7</f>
        <v>0</v>
      </c>
      <c r="AY184" s="171">
        <f>('General Liability'!CH$61*$BI184)/Assumptions!$B$7</f>
        <v>0</v>
      </c>
      <c r="AZ184" s="171">
        <f>('General Liability'!CI$61*$BI184)/Assumptions!$B$7</f>
        <v>0</v>
      </c>
      <c r="BA184" s="171">
        <f>('General Liability'!CJ$61*$BI184)/Assumptions!$B$7</f>
        <v>0</v>
      </c>
      <c r="BB184" s="171">
        <f>('General Liability'!CK$61*$BI184)/Assumptions!$B$7</f>
        <v>0</v>
      </c>
      <c r="BC184" s="171">
        <f>('General Liability'!CL$61*$BI184)/Assumptions!$B$7</f>
        <v>0</v>
      </c>
      <c r="BD184" s="171">
        <f>('General Liability'!CM$61*$BI184)/Assumptions!$B$7</f>
        <v>0</v>
      </c>
      <c r="BE184" s="171">
        <f>('General Liability'!CN$61*$BI184)/Assumptions!$B$7</f>
        <v>0</v>
      </c>
      <c r="BF184" s="171">
        <f>('General Liability'!CO$61*$BI184)/Assumptions!$B$7</f>
        <v>0</v>
      </c>
      <c r="BG184" s="171">
        <f>('General Liability'!CP$61*$BI184)/Assumptions!$B$7</f>
        <v>0</v>
      </c>
      <c r="BI184" s="174">
        <f>SUMIF(Revenue!$P:$P,'GL - Import (CA)'!$F184,Revenue!$G:$G)</f>
        <v>0</v>
      </c>
    </row>
    <row r="185" spans="1:61" s="173" customFormat="1" ht="12.75" customHeight="1">
      <c r="A185" t="s">
        <v>470</v>
      </c>
      <c r="B185" s="179"/>
      <c r="C185" s="170" t="str" cm="1">
        <f t="array" ref="C185">IFERROR(INDEX('Legal Entity'!B:B,MATCH('GL - Import (CA)'!F185,'Legal Entity'!A:A,0),0),0)</f>
        <v>1310 - Corix Utilities Inc.</v>
      </c>
      <c r="D185" s="170" t="str" cm="1">
        <f t="array" ref="D185">IFERROR(INDEX('Legal Entity'!C:C,MATCH(F185,'Legal Entity'!A:A,0),0),0)</f>
        <v>CA</v>
      </c>
      <c r="E185" s="170" t="s">
        <v>631</v>
      </c>
      <c r="F185" s="170" t="s">
        <v>127</v>
      </c>
      <c r="G185" s="170"/>
      <c r="H185" s="171">
        <f>('General Liability'!AQ$61*$BI185)/Assumptions!$B$7</f>
        <v>74.23171791171039</v>
      </c>
      <c r="I185" s="171">
        <f>('General Liability'!AR$61*$BI185)/Assumptions!$B$7</f>
        <v>70.950328614070685</v>
      </c>
      <c r="J185" s="171">
        <f>('General Liability'!AS$61*$BI185)/Assumptions!$B$7</f>
        <v>70.950328614070685</v>
      </c>
      <c r="K185" s="171">
        <f>('General Liability'!AT$61*$BI185)/Assumptions!$B$7</f>
        <v>70.950328614070685</v>
      </c>
      <c r="L185" s="171">
        <f>('General Liability'!AU$61*$BI185)/Assumptions!$B$7</f>
        <v>70.950328614070685</v>
      </c>
      <c r="M185" s="171">
        <f>('General Liability'!AV$61*$BI185)/Assumptions!$B$7</f>
        <v>70.950328614070685</v>
      </c>
      <c r="N185" s="171">
        <f>('General Liability'!AW$61*$BI185)/Assumptions!$B$7</f>
        <v>70.950328614070685</v>
      </c>
      <c r="O185" s="171">
        <f>('General Liability'!AX$61*$BI185)/Assumptions!$B$7</f>
        <v>70.950328614070685</v>
      </c>
      <c r="P185" s="171">
        <f>('General Liability'!AY$61*$BI185)/Assumptions!$B$7</f>
        <v>70.950328614070685</v>
      </c>
      <c r="Q185" s="171">
        <f>('General Liability'!AZ$61*$BI185)/Assumptions!$B$7</f>
        <v>70.950328614070685</v>
      </c>
      <c r="R185" s="171">
        <f>('General Liability'!BA$61*$BI185)/Assumptions!$B$7</f>
        <v>70.950328614070685</v>
      </c>
      <c r="S185" s="171">
        <f>('General Liability'!BB$61*$BI185)/Assumptions!$B$7</f>
        <v>70.950328614070685</v>
      </c>
      <c r="T185" s="171">
        <f>('General Liability'!BC$61*$BI185)/Assumptions!$B$7</f>
        <v>70.950328614070685</v>
      </c>
      <c r="U185" s="171">
        <f>('General Liability'!BD$61*$BI185)/Assumptions!$B$7</f>
        <v>76.271603260125971</v>
      </c>
      <c r="V185" s="171">
        <f>('General Liability'!BE$61*$BI185)/Assumptions!$B$7</f>
        <v>76.271603260125971</v>
      </c>
      <c r="W185" s="171">
        <f>('General Liability'!BF$61*$BI185)/Assumptions!$B$7</f>
        <v>76.271603260125971</v>
      </c>
      <c r="X185" s="171">
        <f>('General Liability'!BG$61*$BI185)/Assumptions!$B$7</f>
        <v>76.271603260125971</v>
      </c>
      <c r="Y185" s="171">
        <f>('General Liability'!BH$61*$BI185)/Assumptions!$B$7</f>
        <v>76.271603260125971</v>
      </c>
      <c r="Z185" s="171">
        <f>('General Liability'!BI$61*$BI185)/Assumptions!$B$7</f>
        <v>76.271603260125971</v>
      </c>
      <c r="AA185" s="171">
        <f>('General Liability'!BJ$61*$BI185)/Assumptions!$B$7</f>
        <v>76.271603260125971</v>
      </c>
      <c r="AB185" s="171">
        <f>('General Liability'!BK$61*$BI185)/Assumptions!$B$7</f>
        <v>76.271603260125971</v>
      </c>
      <c r="AC185" s="171">
        <f>('General Liability'!BL$61*$BI185)/Assumptions!$B$7</f>
        <v>76.271603260125971</v>
      </c>
      <c r="AD185" s="171">
        <f>('General Liability'!BM$61*$BI185)/Assumptions!$B$7</f>
        <v>76.271603260125971</v>
      </c>
      <c r="AE185" s="171">
        <f>('General Liability'!BN$61*$BI185)/Assumptions!$B$7</f>
        <v>76.271603260125971</v>
      </c>
      <c r="AF185" s="171">
        <f>('General Liability'!BO$61*$BI185)/Assumptions!$B$7</f>
        <v>76.271603260125971</v>
      </c>
      <c r="AG185" s="171">
        <f>('General Liability'!BP$61*$BI185)/Assumptions!$B$7</f>
        <v>81.991973504635425</v>
      </c>
      <c r="AH185" s="171">
        <f>('General Liability'!BQ$61*$BI185)/Assumptions!$B$7</f>
        <v>81.991973504635425</v>
      </c>
      <c r="AI185" s="171">
        <f>('General Liability'!BR$61*$BI185)/Assumptions!$B$7</f>
        <v>81.991973504635425</v>
      </c>
      <c r="AJ185" s="171">
        <f>('General Liability'!BS$61*$BI185)/Assumptions!$B$7</f>
        <v>81.991973504635425</v>
      </c>
      <c r="AK185" s="171">
        <f>('General Liability'!BT$61*$BI185)/Assumptions!$B$7</f>
        <v>81.991973504635425</v>
      </c>
      <c r="AL185" s="171">
        <f>('General Liability'!BU$61*$BI185)/Assumptions!$B$7</f>
        <v>81.991973504635425</v>
      </c>
      <c r="AM185" s="171">
        <f>('General Liability'!BV$61*$BI185)/Assumptions!$B$7</f>
        <v>81.991973504635425</v>
      </c>
      <c r="AN185" s="171">
        <f>('General Liability'!BW$61*$BI185)/Assumptions!$B$7</f>
        <v>81.991973504635425</v>
      </c>
      <c r="AO185" s="171">
        <f>('General Liability'!BX$61*$BI185)/Assumptions!$B$7</f>
        <v>81.991973504635425</v>
      </c>
      <c r="AP185" s="171">
        <f>('General Liability'!BY$61*$BI185)/Assumptions!$B$7</f>
        <v>81.991973504635425</v>
      </c>
      <c r="AQ185" s="171">
        <f>('General Liability'!BZ$61*$BI185)/Assumptions!$B$7</f>
        <v>81.991973504635425</v>
      </c>
      <c r="AR185" s="171">
        <f>('General Liability'!CA$61*$BI185)/Assumptions!$B$7</f>
        <v>81.991973504635425</v>
      </c>
      <c r="AS185" s="171">
        <f>('General Liability'!CB$61*$BI185)/Assumptions!$B$7</f>
        <v>84.451732709774475</v>
      </c>
      <c r="AT185" s="171">
        <f>('General Liability'!CC$61*$BI185)/Assumptions!$B$7</f>
        <v>84.451732709774475</v>
      </c>
      <c r="AU185" s="171">
        <f>('General Liability'!CD$61*$BI185)/Assumptions!$B$7</f>
        <v>84.451732709774475</v>
      </c>
      <c r="AV185" s="171">
        <f>('General Liability'!CE$61*$BI185)/Assumptions!$B$7</f>
        <v>84.451732709774475</v>
      </c>
      <c r="AW185" s="171">
        <f>('General Liability'!CF$61*$BI185)/Assumptions!$B$7</f>
        <v>84.451732709774475</v>
      </c>
      <c r="AX185" s="171">
        <f>('General Liability'!CG$61*$BI185)/Assumptions!$B$7</f>
        <v>84.451732709774475</v>
      </c>
      <c r="AY185" s="171">
        <f>('General Liability'!CH$61*$BI185)/Assumptions!$B$7</f>
        <v>84.451732709774475</v>
      </c>
      <c r="AZ185" s="171">
        <f>('General Liability'!CI$61*$BI185)/Assumptions!$B$7</f>
        <v>84.451732709774475</v>
      </c>
      <c r="BA185" s="171">
        <f>('General Liability'!CJ$61*$BI185)/Assumptions!$B$7</f>
        <v>84.451732709774475</v>
      </c>
      <c r="BB185" s="171">
        <f>('General Liability'!CK$61*$BI185)/Assumptions!$B$7</f>
        <v>84.451732709774475</v>
      </c>
      <c r="BC185" s="171">
        <f>('General Liability'!CL$61*$BI185)/Assumptions!$B$7</f>
        <v>84.451732709774475</v>
      </c>
      <c r="BD185" s="171">
        <f>('General Liability'!CM$61*$BI185)/Assumptions!$B$7</f>
        <v>84.451732709774475</v>
      </c>
      <c r="BE185" s="171">
        <f>('General Liability'!CN$61*$BI185)/Assumptions!$B$7</f>
        <v>86.985284691067719</v>
      </c>
      <c r="BF185" s="171">
        <f>('General Liability'!CO$61*$BI185)/Assumptions!$B$7</f>
        <v>86.985284691067719</v>
      </c>
      <c r="BG185" s="171">
        <f>('General Liability'!CP$61*$BI185)/Assumptions!$B$7</f>
        <v>86.985284691067719</v>
      </c>
      <c r="BI185" s="174">
        <f>SUMIF(Revenue!$P:$P,'GL - Import (CA)'!$F185,Revenue!$G:$G)</f>
        <v>7.0246096858461102E-3</v>
      </c>
    </row>
    <row r="186" spans="1:61" s="173" customFormat="1" ht="12.75" customHeight="1">
      <c r="A186" t="s">
        <v>470</v>
      </c>
      <c r="B186" s="179"/>
      <c r="C186" s="170" t="str" cm="1">
        <f t="array" ref="C186">IFERROR(INDEX('Legal Entity'!B:B,MATCH('GL - Import (CA)'!F186,'Legal Entity'!A:A,0),0),0)</f>
        <v>1310 - Corix Utilities Inc.</v>
      </c>
      <c r="D186" s="170" t="str" cm="1">
        <f t="array" ref="D186">IFERROR(INDEX('Legal Entity'!C:C,MATCH(F186,'Legal Entity'!A:A,0),0),0)</f>
        <v>CA</v>
      </c>
      <c r="E186" s="170" t="s">
        <v>631</v>
      </c>
      <c r="F186" s="170" t="s">
        <v>131</v>
      </c>
      <c r="G186" s="170"/>
      <c r="H186" s="171">
        <f>('General Liability'!AQ$61*$BI186)/Assumptions!$B$7</f>
        <v>6.8244989985313449</v>
      </c>
      <c r="I186" s="171">
        <f>('General Liability'!AR$61*$BI186)/Assumptions!$B$7</f>
        <v>6.5228242076802374</v>
      </c>
      <c r="J186" s="171">
        <f>('General Liability'!AS$61*$BI186)/Assumptions!$B$7</f>
        <v>6.5228242076802374</v>
      </c>
      <c r="K186" s="171">
        <f>('General Liability'!AT$61*$BI186)/Assumptions!$B$7</f>
        <v>6.5228242076802374</v>
      </c>
      <c r="L186" s="171">
        <f>('General Liability'!AU$61*$BI186)/Assumptions!$B$7</f>
        <v>6.5228242076802374</v>
      </c>
      <c r="M186" s="171">
        <f>('General Liability'!AV$61*$BI186)/Assumptions!$B$7</f>
        <v>6.5228242076802374</v>
      </c>
      <c r="N186" s="171">
        <f>('General Liability'!AW$61*$BI186)/Assumptions!$B$7</f>
        <v>6.5228242076802374</v>
      </c>
      <c r="O186" s="171">
        <f>('General Liability'!AX$61*$BI186)/Assumptions!$B$7</f>
        <v>6.5228242076802374</v>
      </c>
      <c r="P186" s="171">
        <f>('General Liability'!AY$61*$BI186)/Assumptions!$B$7</f>
        <v>6.5228242076802374</v>
      </c>
      <c r="Q186" s="171">
        <f>('General Liability'!AZ$61*$BI186)/Assumptions!$B$7</f>
        <v>6.5228242076802374</v>
      </c>
      <c r="R186" s="171">
        <f>('General Liability'!BA$61*$BI186)/Assumptions!$B$7</f>
        <v>6.5228242076802374</v>
      </c>
      <c r="S186" s="171">
        <f>('General Liability'!BB$61*$BI186)/Assumptions!$B$7</f>
        <v>6.5228242076802374</v>
      </c>
      <c r="T186" s="171">
        <f>('General Liability'!BC$61*$BI186)/Assumptions!$B$7</f>
        <v>6.5228242076802374</v>
      </c>
      <c r="U186" s="171">
        <f>('General Liability'!BD$61*$BI186)/Assumptions!$B$7</f>
        <v>7.0120360232562557</v>
      </c>
      <c r="V186" s="171">
        <f>('General Liability'!BE$61*$BI186)/Assumptions!$B$7</f>
        <v>7.0120360232562557</v>
      </c>
      <c r="W186" s="171">
        <f>('General Liability'!BF$61*$BI186)/Assumptions!$B$7</f>
        <v>7.0120360232562557</v>
      </c>
      <c r="X186" s="171">
        <f>('General Liability'!BG$61*$BI186)/Assumptions!$B$7</f>
        <v>7.0120360232562557</v>
      </c>
      <c r="Y186" s="171">
        <f>('General Liability'!BH$61*$BI186)/Assumptions!$B$7</f>
        <v>7.0120360232562557</v>
      </c>
      <c r="Z186" s="171">
        <f>('General Liability'!BI$61*$BI186)/Assumptions!$B$7</f>
        <v>7.0120360232562557</v>
      </c>
      <c r="AA186" s="171">
        <f>('General Liability'!BJ$61*$BI186)/Assumptions!$B$7</f>
        <v>7.0120360232562557</v>
      </c>
      <c r="AB186" s="171">
        <f>('General Liability'!BK$61*$BI186)/Assumptions!$B$7</f>
        <v>7.0120360232562557</v>
      </c>
      <c r="AC186" s="171">
        <f>('General Liability'!BL$61*$BI186)/Assumptions!$B$7</f>
        <v>7.0120360232562557</v>
      </c>
      <c r="AD186" s="171">
        <f>('General Liability'!BM$61*$BI186)/Assumptions!$B$7</f>
        <v>7.0120360232562557</v>
      </c>
      <c r="AE186" s="171">
        <f>('General Liability'!BN$61*$BI186)/Assumptions!$B$7</f>
        <v>7.0120360232562557</v>
      </c>
      <c r="AF186" s="171">
        <f>('General Liability'!BO$61*$BI186)/Assumptions!$B$7</f>
        <v>7.0120360232562557</v>
      </c>
      <c r="AG186" s="171">
        <f>('General Liability'!BP$61*$BI186)/Assumptions!$B$7</f>
        <v>7.5379387250004743</v>
      </c>
      <c r="AH186" s="171">
        <f>('General Liability'!BQ$61*$BI186)/Assumptions!$B$7</f>
        <v>7.5379387250004743</v>
      </c>
      <c r="AI186" s="171">
        <f>('General Liability'!BR$61*$BI186)/Assumptions!$B$7</f>
        <v>7.5379387250004743</v>
      </c>
      <c r="AJ186" s="171">
        <f>('General Liability'!BS$61*$BI186)/Assumptions!$B$7</f>
        <v>7.5379387250004743</v>
      </c>
      <c r="AK186" s="171">
        <f>('General Liability'!BT$61*$BI186)/Assumptions!$B$7</f>
        <v>7.5379387250004743</v>
      </c>
      <c r="AL186" s="171">
        <f>('General Liability'!BU$61*$BI186)/Assumptions!$B$7</f>
        <v>7.5379387250004743</v>
      </c>
      <c r="AM186" s="171">
        <f>('General Liability'!BV$61*$BI186)/Assumptions!$B$7</f>
        <v>7.5379387250004743</v>
      </c>
      <c r="AN186" s="171">
        <f>('General Liability'!BW$61*$BI186)/Assumptions!$B$7</f>
        <v>7.5379387250004743</v>
      </c>
      <c r="AO186" s="171">
        <f>('General Liability'!BX$61*$BI186)/Assumptions!$B$7</f>
        <v>7.5379387250004743</v>
      </c>
      <c r="AP186" s="171">
        <f>('General Liability'!BY$61*$BI186)/Assumptions!$B$7</f>
        <v>7.5379387250004743</v>
      </c>
      <c r="AQ186" s="171">
        <f>('General Liability'!BZ$61*$BI186)/Assumptions!$B$7</f>
        <v>7.5379387250004743</v>
      </c>
      <c r="AR186" s="171">
        <f>('General Liability'!CA$61*$BI186)/Assumptions!$B$7</f>
        <v>7.5379387250004743</v>
      </c>
      <c r="AS186" s="171">
        <f>('General Liability'!CB$61*$BI186)/Assumptions!$B$7</f>
        <v>7.7640768867504875</v>
      </c>
      <c r="AT186" s="171">
        <f>('General Liability'!CC$61*$BI186)/Assumptions!$B$7</f>
        <v>7.7640768867504875</v>
      </c>
      <c r="AU186" s="171">
        <f>('General Liability'!CD$61*$BI186)/Assumptions!$B$7</f>
        <v>7.7640768867504875</v>
      </c>
      <c r="AV186" s="171">
        <f>('General Liability'!CE$61*$BI186)/Assumptions!$B$7</f>
        <v>7.7640768867504875</v>
      </c>
      <c r="AW186" s="171">
        <f>('General Liability'!CF$61*$BI186)/Assumptions!$B$7</f>
        <v>7.7640768867504875</v>
      </c>
      <c r="AX186" s="171">
        <f>('General Liability'!CG$61*$BI186)/Assumptions!$B$7</f>
        <v>7.7640768867504875</v>
      </c>
      <c r="AY186" s="171">
        <f>('General Liability'!CH$61*$BI186)/Assumptions!$B$7</f>
        <v>7.7640768867504875</v>
      </c>
      <c r="AZ186" s="171">
        <f>('General Liability'!CI$61*$BI186)/Assumptions!$B$7</f>
        <v>7.7640768867504875</v>
      </c>
      <c r="BA186" s="171">
        <f>('General Liability'!CJ$61*$BI186)/Assumptions!$B$7</f>
        <v>7.7640768867504875</v>
      </c>
      <c r="BB186" s="171">
        <f>('General Liability'!CK$61*$BI186)/Assumptions!$B$7</f>
        <v>7.7640768867504875</v>
      </c>
      <c r="BC186" s="171">
        <f>('General Liability'!CL$61*$BI186)/Assumptions!$B$7</f>
        <v>7.7640768867504875</v>
      </c>
      <c r="BD186" s="171">
        <f>('General Liability'!CM$61*$BI186)/Assumptions!$B$7</f>
        <v>7.7640768867504875</v>
      </c>
      <c r="BE186" s="171">
        <f>('General Liability'!CN$61*$BI186)/Assumptions!$B$7</f>
        <v>7.9969991933530027</v>
      </c>
      <c r="BF186" s="171">
        <f>('General Liability'!CO$61*$BI186)/Assumptions!$B$7</f>
        <v>7.9969991933530027</v>
      </c>
      <c r="BG186" s="171">
        <f>('General Liability'!CP$61*$BI186)/Assumptions!$B$7</f>
        <v>7.9969991933530027</v>
      </c>
      <c r="BI186" s="174">
        <f>SUMIF(Revenue!$P:$P,'GL - Import (CA)'!$F186,Revenue!$G:$G)</f>
        <v>6.4580806041897765E-4</v>
      </c>
    </row>
    <row r="187" spans="1:61" s="173" customFormat="1" ht="12.75" customHeight="1">
      <c r="A187" t="s">
        <v>470</v>
      </c>
      <c r="B187" s="179"/>
      <c r="C187" s="170" t="str" cm="1">
        <f t="array" ref="C187">IFERROR(INDEX('Legal Entity'!B:B,MATCH('GL - Import (CA)'!F187,'Legal Entity'!A:A,0),0),0)</f>
        <v>1310 - Corix Utilities Inc.</v>
      </c>
      <c r="D187" s="170" t="str" cm="1">
        <f t="array" ref="D187">IFERROR(INDEX('Legal Entity'!C:C,MATCH(F187,'Legal Entity'!A:A,0),0),0)</f>
        <v>CA</v>
      </c>
      <c r="E187" s="170" t="s">
        <v>631</v>
      </c>
      <c r="F187" s="170" t="s">
        <v>132</v>
      </c>
      <c r="G187" s="170"/>
      <c r="H187" s="171">
        <f>('General Liability'!AQ$61*$BI187)/Assumptions!$B$7</f>
        <v>8.8385206670405108</v>
      </c>
      <c r="I187" s="171">
        <f>('General Liability'!AR$61*$BI187)/Assumptions!$B$7</f>
        <v>8.4478166938643913</v>
      </c>
      <c r="J187" s="171">
        <f>('General Liability'!AS$61*$BI187)/Assumptions!$B$7</f>
        <v>8.4478166938643913</v>
      </c>
      <c r="K187" s="171">
        <f>('General Liability'!AT$61*$BI187)/Assumptions!$B$7</f>
        <v>8.4478166938643913</v>
      </c>
      <c r="L187" s="171">
        <f>('General Liability'!AU$61*$BI187)/Assumptions!$B$7</f>
        <v>8.4478166938643913</v>
      </c>
      <c r="M187" s="171">
        <f>('General Liability'!AV$61*$BI187)/Assumptions!$B$7</f>
        <v>8.4478166938643913</v>
      </c>
      <c r="N187" s="171">
        <f>('General Liability'!AW$61*$BI187)/Assumptions!$B$7</f>
        <v>8.4478166938643913</v>
      </c>
      <c r="O187" s="171">
        <f>('General Liability'!AX$61*$BI187)/Assumptions!$B$7</f>
        <v>8.4478166938643913</v>
      </c>
      <c r="P187" s="171">
        <f>('General Liability'!AY$61*$BI187)/Assumptions!$B$7</f>
        <v>8.4478166938643913</v>
      </c>
      <c r="Q187" s="171">
        <f>('General Liability'!AZ$61*$BI187)/Assumptions!$B$7</f>
        <v>8.4478166938643913</v>
      </c>
      <c r="R187" s="171">
        <f>('General Liability'!BA$61*$BI187)/Assumptions!$B$7</f>
        <v>8.4478166938643913</v>
      </c>
      <c r="S187" s="171">
        <f>('General Liability'!BB$61*$BI187)/Assumptions!$B$7</f>
        <v>8.4478166938643913</v>
      </c>
      <c r="T187" s="171">
        <f>('General Liability'!BC$61*$BI187)/Assumptions!$B$7</f>
        <v>8.4478166938643913</v>
      </c>
      <c r="U187" s="171">
        <f>('General Liability'!BD$61*$BI187)/Assumptions!$B$7</f>
        <v>9.0814029459042214</v>
      </c>
      <c r="V187" s="171">
        <f>('General Liability'!BE$61*$BI187)/Assumptions!$B$7</f>
        <v>9.0814029459042214</v>
      </c>
      <c r="W187" s="171">
        <f>('General Liability'!BF$61*$BI187)/Assumptions!$B$7</f>
        <v>9.0814029459042214</v>
      </c>
      <c r="X187" s="171">
        <f>('General Liability'!BG$61*$BI187)/Assumptions!$B$7</f>
        <v>9.0814029459042214</v>
      </c>
      <c r="Y187" s="171">
        <f>('General Liability'!BH$61*$BI187)/Assumptions!$B$7</f>
        <v>9.0814029459042214</v>
      </c>
      <c r="Z187" s="171">
        <f>('General Liability'!BI$61*$BI187)/Assumptions!$B$7</f>
        <v>9.0814029459042214</v>
      </c>
      <c r="AA187" s="171">
        <f>('General Liability'!BJ$61*$BI187)/Assumptions!$B$7</f>
        <v>9.0814029459042214</v>
      </c>
      <c r="AB187" s="171">
        <f>('General Liability'!BK$61*$BI187)/Assumptions!$B$7</f>
        <v>9.0814029459042214</v>
      </c>
      <c r="AC187" s="171">
        <f>('General Liability'!BL$61*$BI187)/Assumptions!$B$7</f>
        <v>9.0814029459042214</v>
      </c>
      <c r="AD187" s="171">
        <f>('General Liability'!BM$61*$BI187)/Assumptions!$B$7</f>
        <v>9.0814029459042214</v>
      </c>
      <c r="AE187" s="171">
        <f>('General Liability'!BN$61*$BI187)/Assumptions!$B$7</f>
        <v>9.0814029459042214</v>
      </c>
      <c r="AF187" s="171">
        <f>('General Liability'!BO$61*$BI187)/Assumptions!$B$7</f>
        <v>9.0814029459042214</v>
      </c>
      <c r="AG187" s="171">
        <f>('General Liability'!BP$61*$BI187)/Assumptions!$B$7</f>
        <v>9.7625081668470362</v>
      </c>
      <c r="AH187" s="171">
        <f>('General Liability'!BQ$61*$BI187)/Assumptions!$B$7</f>
        <v>9.7625081668470362</v>
      </c>
      <c r="AI187" s="171">
        <f>('General Liability'!BR$61*$BI187)/Assumptions!$B$7</f>
        <v>9.7625081668470362</v>
      </c>
      <c r="AJ187" s="171">
        <f>('General Liability'!BS$61*$BI187)/Assumptions!$B$7</f>
        <v>9.7625081668470362</v>
      </c>
      <c r="AK187" s="171">
        <f>('General Liability'!BT$61*$BI187)/Assumptions!$B$7</f>
        <v>9.7625081668470362</v>
      </c>
      <c r="AL187" s="171">
        <f>('General Liability'!BU$61*$BI187)/Assumptions!$B$7</f>
        <v>9.7625081668470362</v>
      </c>
      <c r="AM187" s="171">
        <f>('General Liability'!BV$61*$BI187)/Assumptions!$B$7</f>
        <v>9.7625081668470362</v>
      </c>
      <c r="AN187" s="171">
        <f>('General Liability'!BW$61*$BI187)/Assumptions!$B$7</f>
        <v>9.7625081668470362</v>
      </c>
      <c r="AO187" s="171">
        <f>('General Liability'!BX$61*$BI187)/Assumptions!$B$7</f>
        <v>9.7625081668470362</v>
      </c>
      <c r="AP187" s="171">
        <f>('General Liability'!BY$61*$BI187)/Assumptions!$B$7</f>
        <v>9.7625081668470362</v>
      </c>
      <c r="AQ187" s="171">
        <f>('General Liability'!BZ$61*$BI187)/Assumptions!$B$7</f>
        <v>9.7625081668470362</v>
      </c>
      <c r="AR187" s="171">
        <f>('General Liability'!CA$61*$BI187)/Assumptions!$B$7</f>
        <v>9.7625081668470362</v>
      </c>
      <c r="AS187" s="171">
        <f>('General Liability'!CB$61*$BI187)/Assumptions!$B$7</f>
        <v>10.055383411852448</v>
      </c>
      <c r="AT187" s="171">
        <f>('General Liability'!CC$61*$BI187)/Assumptions!$B$7</f>
        <v>10.055383411852448</v>
      </c>
      <c r="AU187" s="171">
        <f>('General Liability'!CD$61*$BI187)/Assumptions!$B$7</f>
        <v>10.055383411852448</v>
      </c>
      <c r="AV187" s="171">
        <f>('General Liability'!CE$61*$BI187)/Assumptions!$B$7</f>
        <v>10.055383411852448</v>
      </c>
      <c r="AW187" s="171">
        <f>('General Liability'!CF$61*$BI187)/Assumptions!$B$7</f>
        <v>10.055383411852448</v>
      </c>
      <c r="AX187" s="171">
        <f>('General Liability'!CG$61*$BI187)/Assumptions!$B$7</f>
        <v>10.055383411852448</v>
      </c>
      <c r="AY187" s="171">
        <f>('General Liability'!CH$61*$BI187)/Assumptions!$B$7</f>
        <v>10.055383411852448</v>
      </c>
      <c r="AZ187" s="171">
        <f>('General Liability'!CI$61*$BI187)/Assumptions!$B$7</f>
        <v>10.055383411852448</v>
      </c>
      <c r="BA187" s="171">
        <f>('General Liability'!CJ$61*$BI187)/Assumptions!$B$7</f>
        <v>10.055383411852448</v>
      </c>
      <c r="BB187" s="171">
        <f>('General Liability'!CK$61*$BI187)/Assumptions!$B$7</f>
        <v>10.055383411852448</v>
      </c>
      <c r="BC187" s="171">
        <f>('General Liability'!CL$61*$BI187)/Assumptions!$B$7</f>
        <v>10.055383411852448</v>
      </c>
      <c r="BD187" s="171">
        <f>('General Liability'!CM$61*$BI187)/Assumptions!$B$7</f>
        <v>10.055383411852448</v>
      </c>
      <c r="BE187" s="171">
        <f>('General Liability'!CN$61*$BI187)/Assumptions!$B$7</f>
        <v>10.357044914208021</v>
      </c>
      <c r="BF187" s="171">
        <f>('General Liability'!CO$61*$BI187)/Assumptions!$B$7</f>
        <v>10.357044914208021</v>
      </c>
      <c r="BG187" s="171">
        <f>('General Liability'!CP$61*$BI187)/Assumptions!$B$7</f>
        <v>10.357044914208021</v>
      </c>
      <c r="BI187" s="174">
        <f>SUMIF(Revenue!$P:$P,'GL - Import (CA)'!$F187,Revenue!$G:$G)</f>
        <v>8.3639661903135427E-4</v>
      </c>
    </row>
    <row r="188" spans="1:61" s="173" customFormat="1" ht="12.75" customHeight="1">
      <c r="A188" t="s">
        <v>470</v>
      </c>
      <c r="B188" s="179"/>
      <c r="C188" s="170" t="str" cm="1">
        <f t="array" ref="C188">IFERROR(INDEX('Legal Entity'!B:B,MATCH('GL - Import (CA)'!F188,'Legal Entity'!A:A,0),0),0)</f>
        <v>1310 - Corix Utilities Inc.</v>
      </c>
      <c r="D188" s="170" t="str" cm="1">
        <f t="array" ref="D188">IFERROR(INDEX('Legal Entity'!C:C,MATCH(F188,'Legal Entity'!A:A,0),0),0)</f>
        <v>CA</v>
      </c>
      <c r="E188" s="170" t="s">
        <v>631</v>
      </c>
      <c r="F188" s="170" t="s">
        <v>133</v>
      </c>
      <c r="G188" s="170"/>
      <c r="H188" s="171">
        <f>('General Liability'!AQ$61*$BI188)/Assumptions!$B$7</f>
        <v>10.043217363729051</v>
      </c>
      <c r="I188" s="171">
        <f>('General Liability'!AR$61*$BI188)/Assumptions!$B$7</f>
        <v>9.5992601592035331</v>
      </c>
      <c r="J188" s="171">
        <f>('General Liability'!AS$61*$BI188)/Assumptions!$B$7</f>
        <v>9.5992601592035331</v>
      </c>
      <c r="K188" s="171">
        <f>('General Liability'!AT$61*$BI188)/Assumptions!$B$7</f>
        <v>9.5992601592035331</v>
      </c>
      <c r="L188" s="171">
        <f>('General Liability'!AU$61*$BI188)/Assumptions!$B$7</f>
        <v>9.5992601592035331</v>
      </c>
      <c r="M188" s="171">
        <f>('General Liability'!AV$61*$BI188)/Assumptions!$B$7</f>
        <v>9.5992601592035331</v>
      </c>
      <c r="N188" s="171">
        <f>('General Liability'!AW$61*$BI188)/Assumptions!$B$7</f>
        <v>9.5992601592035331</v>
      </c>
      <c r="O188" s="171">
        <f>('General Liability'!AX$61*$BI188)/Assumptions!$B$7</f>
        <v>9.5992601592035331</v>
      </c>
      <c r="P188" s="171">
        <f>('General Liability'!AY$61*$BI188)/Assumptions!$B$7</f>
        <v>9.5992601592035331</v>
      </c>
      <c r="Q188" s="171">
        <f>('General Liability'!AZ$61*$BI188)/Assumptions!$B$7</f>
        <v>9.5992601592035331</v>
      </c>
      <c r="R188" s="171">
        <f>('General Liability'!BA$61*$BI188)/Assumptions!$B$7</f>
        <v>9.5992601592035331</v>
      </c>
      <c r="S188" s="171">
        <f>('General Liability'!BB$61*$BI188)/Assumptions!$B$7</f>
        <v>9.5992601592035331</v>
      </c>
      <c r="T188" s="171">
        <f>('General Liability'!BC$61*$BI188)/Assumptions!$B$7</f>
        <v>9.5992601592035331</v>
      </c>
      <c r="U188" s="171">
        <f>('General Liability'!BD$61*$BI188)/Assumptions!$B$7</f>
        <v>10.319204671143799</v>
      </c>
      <c r="V188" s="171">
        <f>('General Liability'!BE$61*$BI188)/Assumptions!$B$7</f>
        <v>10.319204671143799</v>
      </c>
      <c r="W188" s="171">
        <f>('General Liability'!BF$61*$BI188)/Assumptions!$B$7</f>
        <v>10.319204671143799</v>
      </c>
      <c r="X188" s="171">
        <f>('General Liability'!BG$61*$BI188)/Assumptions!$B$7</f>
        <v>10.319204671143799</v>
      </c>
      <c r="Y188" s="171">
        <f>('General Liability'!BH$61*$BI188)/Assumptions!$B$7</f>
        <v>10.319204671143799</v>
      </c>
      <c r="Z188" s="171">
        <f>('General Liability'!BI$61*$BI188)/Assumptions!$B$7</f>
        <v>10.319204671143799</v>
      </c>
      <c r="AA188" s="171">
        <f>('General Liability'!BJ$61*$BI188)/Assumptions!$B$7</f>
        <v>10.319204671143799</v>
      </c>
      <c r="AB188" s="171">
        <f>('General Liability'!BK$61*$BI188)/Assumptions!$B$7</f>
        <v>10.319204671143799</v>
      </c>
      <c r="AC188" s="171">
        <f>('General Liability'!BL$61*$BI188)/Assumptions!$B$7</f>
        <v>10.319204671143799</v>
      </c>
      <c r="AD188" s="171">
        <f>('General Liability'!BM$61*$BI188)/Assumptions!$B$7</f>
        <v>10.319204671143799</v>
      </c>
      <c r="AE188" s="171">
        <f>('General Liability'!BN$61*$BI188)/Assumptions!$B$7</f>
        <v>10.319204671143799</v>
      </c>
      <c r="AF188" s="171">
        <f>('General Liability'!BO$61*$BI188)/Assumptions!$B$7</f>
        <v>10.319204671143799</v>
      </c>
      <c r="AG188" s="171">
        <f>('General Liability'!BP$61*$BI188)/Assumptions!$B$7</f>
        <v>11.093145021479582</v>
      </c>
      <c r="AH188" s="171">
        <f>('General Liability'!BQ$61*$BI188)/Assumptions!$B$7</f>
        <v>11.093145021479582</v>
      </c>
      <c r="AI188" s="171">
        <f>('General Liability'!BR$61*$BI188)/Assumptions!$B$7</f>
        <v>11.093145021479582</v>
      </c>
      <c r="AJ188" s="171">
        <f>('General Liability'!BS$61*$BI188)/Assumptions!$B$7</f>
        <v>11.093145021479582</v>
      </c>
      <c r="AK188" s="171">
        <f>('General Liability'!BT$61*$BI188)/Assumptions!$B$7</f>
        <v>11.093145021479582</v>
      </c>
      <c r="AL188" s="171">
        <f>('General Liability'!BU$61*$BI188)/Assumptions!$B$7</f>
        <v>11.093145021479582</v>
      </c>
      <c r="AM188" s="171">
        <f>('General Liability'!BV$61*$BI188)/Assumptions!$B$7</f>
        <v>11.093145021479582</v>
      </c>
      <c r="AN188" s="171">
        <f>('General Liability'!BW$61*$BI188)/Assumptions!$B$7</f>
        <v>11.093145021479582</v>
      </c>
      <c r="AO188" s="171">
        <f>('General Liability'!BX$61*$BI188)/Assumptions!$B$7</f>
        <v>11.093145021479582</v>
      </c>
      <c r="AP188" s="171">
        <f>('General Liability'!BY$61*$BI188)/Assumptions!$B$7</f>
        <v>11.093145021479582</v>
      </c>
      <c r="AQ188" s="171">
        <f>('General Liability'!BZ$61*$BI188)/Assumptions!$B$7</f>
        <v>11.093145021479582</v>
      </c>
      <c r="AR188" s="171">
        <f>('General Liability'!CA$61*$BI188)/Assumptions!$B$7</f>
        <v>11.093145021479582</v>
      </c>
      <c r="AS188" s="171">
        <f>('General Liability'!CB$61*$BI188)/Assumptions!$B$7</f>
        <v>11.425939372123969</v>
      </c>
      <c r="AT188" s="171">
        <f>('General Liability'!CC$61*$BI188)/Assumptions!$B$7</f>
        <v>11.425939372123969</v>
      </c>
      <c r="AU188" s="171">
        <f>('General Liability'!CD$61*$BI188)/Assumptions!$B$7</f>
        <v>11.425939372123969</v>
      </c>
      <c r="AV188" s="171">
        <f>('General Liability'!CE$61*$BI188)/Assumptions!$B$7</f>
        <v>11.425939372123969</v>
      </c>
      <c r="AW188" s="171">
        <f>('General Liability'!CF$61*$BI188)/Assumptions!$B$7</f>
        <v>11.425939372123969</v>
      </c>
      <c r="AX188" s="171">
        <f>('General Liability'!CG$61*$BI188)/Assumptions!$B$7</f>
        <v>11.425939372123969</v>
      </c>
      <c r="AY188" s="171">
        <f>('General Liability'!CH$61*$BI188)/Assumptions!$B$7</f>
        <v>11.425939372123969</v>
      </c>
      <c r="AZ188" s="171">
        <f>('General Liability'!CI$61*$BI188)/Assumptions!$B$7</f>
        <v>11.425939372123969</v>
      </c>
      <c r="BA188" s="171">
        <f>('General Liability'!CJ$61*$BI188)/Assumptions!$B$7</f>
        <v>11.425939372123969</v>
      </c>
      <c r="BB188" s="171">
        <f>('General Liability'!CK$61*$BI188)/Assumptions!$B$7</f>
        <v>11.425939372123969</v>
      </c>
      <c r="BC188" s="171">
        <f>('General Liability'!CL$61*$BI188)/Assumptions!$B$7</f>
        <v>11.425939372123969</v>
      </c>
      <c r="BD188" s="171">
        <f>('General Liability'!CM$61*$BI188)/Assumptions!$B$7</f>
        <v>11.425939372123969</v>
      </c>
      <c r="BE188" s="171">
        <f>('General Liability'!CN$61*$BI188)/Assumptions!$B$7</f>
        <v>11.76871755328769</v>
      </c>
      <c r="BF188" s="171">
        <f>('General Liability'!CO$61*$BI188)/Assumptions!$B$7</f>
        <v>11.76871755328769</v>
      </c>
      <c r="BG188" s="171">
        <f>('General Liability'!CP$61*$BI188)/Assumptions!$B$7</f>
        <v>11.76871755328769</v>
      </c>
      <c r="BI188" s="174">
        <f>SUMIF(Revenue!$P:$P,'GL - Import (CA)'!$F188,Revenue!$G:$G)</f>
        <v>9.5039807719685555E-4</v>
      </c>
    </row>
    <row r="189" spans="1:61" s="173" customFormat="1" ht="12.75" customHeight="1">
      <c r="A189" t="s">
        <v>470</v>
      </c>
      <c r="B189" s="179"/>
      <c r="C189" s="170" t="str" cm="1">
        <f t="array" ref="C189">IFERROR(INDEX('Legal Entity'!B:B,MATCH('GL - Import (CA)'!F189,'Legal Entity'!A:A,0),0),0)</f>
        <v>1310 - Corix Utilities Inc.</v>
      </c>
      <c r="D189" s="170" t="str" cm="1">
        <f t="array" ref="D189">IFERROR(INDEX('Legal Entity'!C:C,MATCH(F189,'Legal Entity'!A:A,0),0),0)</f>
        <v>CA</v>
      </c>
      <c r="E189" s="170" t="s">
        <v>631</v>
      </c>
      <c r="F189" s="170" t="s">
        <v>110</v>
      </c>
      <c r="G189" s="170"/>
      <c r="H189" s="171">
        <f>('General Liability'!AQ$61*$BI189)/Assumptions!$B$7</f>
        <v>51.626470105267117</v>
      </c>
      <c r="I189" s="171">
        <f>('General Liability'!AR$61*$BI189)/Assumptions!$B$7</f>
        <v>49.344338541508506</v>
      </c>
      <c r="J189" s="171">
        <f>('General Liability'!AS$61*$BI189)/Assumptions!$B$7</f>
        <v>49.344338541508506</v>
      </c>
      <c r="K189" s="171">
        <f>('General Liability'!AT$61*$BI189)/Assumptions!$B$7</f>
        <v>49.344338541508506</v>
      </c>
      <c r="L189" s="171">
        <f>('General Liability'!AU$61*$BI189)/Assumptions!$B$7</f>
        <v>49.344338541508506</v>
      </c>
      <c r="M189" s="171">
        <f>('General Liability'!AV$61*$BI189)/Assumptions!$B$7</f>
        <v>49.344338541508506</v>
      </c>
      <c r="N189" s="171">
        <f>('General Liability'!AW$61*$BI189)/Assumptions!$B$7</f>
        <v>49.344338541508506</v>
      </c>
      <c r="O189" s="171">
        <f>('General Liability'!AX$61*$BI189)/Assumptions!$B$7</f>
        <v>49.344338541508506</v>
      </c>
      <c r="P189" s="171">
        <f>('General Liability'!AY$61*$BI189)/Assumptions!$B$7</f>
        <v>49.344338541508506</v>
      </c>
      <c r="Q189" s="171">
        <f>('General Liability'!AZ$61*$BI189)/Assumptions!$B$7</f>
        <v>49.344338541508506</v>
      </c>
      <c r="R189" s="171">
        <f>('General Liability'!BA$61*$BI189)/Assumptions!$B$7</f>
        <v>49.344338541508506</v>
      </c>
      <c r="S189" s="171">
        <f>('General Liability'!BB$61*$BI189)/Assumptions!$B$7</f>
        <v>49.344338541508506</v>
      </c>
      <c r="T189" s="171">
        <f>('General Liability'!BC$61*$BI189)/Assumptions!$B$7</f>
        <v>49.344338541508506</v>
      </c>
      <c r="U189" s="171">
        <f>('General Liability'!BD$61*$BI189)/Assumptions!$B$7</f>
        <v>53.045163932121646</v>
      </c>
      <c r="V189" s="171">
        <f>('General Liability'!BE$61*$BI189)/Assumptions!$B$7</f>
        <v>53.045163932121646</v>
      </c>
      <c r="W189" s="171">
        <f>('General Liability'!BF$61*$BI189)/Assumptions!$B$7</f>
        <v>53.045163932121646</v>
      </c>
      <c r="X189" s="171">
        <f>('General Liability'!BG$61*$BI189)/Assumptions!$B$7</f>
        <v>53.045163932121646</v>
      </c>
      <c r="Y189" s="171">
        <f>('General Liability'!BH$61*$BI189)/Assumptions!$B$7</f>
        <v>53.045163932121646</v>
      </c>
      <c r="Z189" s="171">
        <f>('General Liability'!BI$61*$BI189)/Assumptions!$B$7</f>
        <v>53.045163932121646</v>
      </c>
      <c r="AA189" s="171">
        <f>('General Liability'!BJ$61*$BI189)/Assumptions!$B$7</f>
        <v>53.045163932121646</v>
      </c>
      <c r="AB189" s="171">
        <f>('General Liability'!BK$61*$BI189)/Assumptions!$B$7</f>
        <v>53.045163932121646</v>
      </c>
      <c r="AC189" s="171">
        <f>('General Liability'!BL$61*$BI189)/Assumptions!$B$7</f>
        <v>53.045163932121646</v>
      </c>
      <c r="AD189" s="171">
        <f>('General Liability'!BM$61*$BI189)/Assumptions!$B$7</f>
        <v>53.045163932121646</v>
      </c>
      <c r="AE189" s="171">
        <f>('General Liability'!BN$61*$BI189)/Assumptions!$B$7</f>
        <v>53.045163932121646</v>
      </c>
      <c r="AF189" s="171">
        <f>('General Liability'!BO$61*$BI189)/Assumptions!$B$7</f>
        <v>53.045163932121646</v>
      </c>
      <c r="AG189" s="171">
        <f>('General Liability'!BP$61*$BI189)/Assumptions!$B$7</f>
        <v>57.023551227030758</v>
      </c>
      <c r="AH189" s="171">
        <f>('General Liability'!BQ$61*$BI189)/Assumptions!$B$7</f>
        <v>57.023551227030758</v>
      </c>
      <c r="AI189" s="171">
        <f>('General Liability'!BR$61*$BI189)/Assumptions!$B$7</f>
        <v>57.023551227030758</v>
      </c>
      <c r="AJ189" s="171">
        <f>('General Liability'!BS$61*$BI189)/Assumptions!$B$7</f>
        <v>57.023551227030758</v>
      </c>
      <c r="AK189" s="171">
        <f>('General Liability'!BT$61*$BI189)/Assumptions!$B$7</f>
        <v>57.023551227030758</v>
      </c>
      <c r="AL189" s="171">
        <f>('General Liability'!BU$61*$BI189)/Assumptions!$B$7</f>
        <v>57.023551227030758</v>
      </c>
      <c r="AM189" s="171">
        <f>('General Liability'!BV$61*$BI189)/Assumptions!$B$7</f>
        <v>57.023551227030758</v>
      </c>
      <c r="AN189" s="171">
        <f>('General Liability'!BW$61*$BI189)/Assumptions!$B$7</f>
        <v>57.023551227030758</v>
      </c>
      <c r="AO189" s="171">
        <f>('General Liability'!BX$61*$BI189)/Assumptions!$B$7</f>
        <v>57.023551227030758</v>
      </c>
      <c r="AP189" s="171">
        <f>('General Liability'!BY$61*$BI189)/Assumptions!$B$7</f>
        <v>57.023551227030758</v>
      </c>
      <c r="AQ189" s="171">
        <f>('General Liability'!BZ$61*$BI189)/Assumptions!$B$7</f>
        <v>57.023551227030758</v>
      </c>
      <c r="AR189" s="171">
        <f>('General Liability'!CA$61*$BI189)/Assumptions!$B$7</f>
        <v>57.023551227030758</v>
      </c>
      <c r="AS189" s="171">
        <f>('General Liability'!CB$61*$BI189)/Assumptions!$B$7</f>
        <v>58.734257763841683</v>
      </c>
      <c r="AT189" s="171">
        <f>('General Liability'!CC$61*$BI189)/Assumptions!$B$7</f>
        <v>58.734257763841683</v>
      </c>
      <c r="AU189" s="171">
        <f>('General Liability'!CD$61*$BI189)/Assumptions!$B$7</f>
        <v>58.734257763841683</v>
      </c>
      <c r="AV189" s="171">
        <f>('General Liability'!CE$61*$BI189)/Assumptions!$B$7</f>
        <v>58.734257763841683</v>
      </c>
      <c r="AW189" s="171">
        <f>('General Liability'!CF$61*$BI189)/Assumptions!$B$7</f>
        <v>58.734257763841683</v>
      </c>
      <c r="AX189" s="171">
        <f>('General Liability'!CG$61*$BI189)/Assumptions!$B$7</f>
        <v>58.734257763841683</v>
      </c>
      <c r="AY189" s="171">
        <f>('General Liability'!CH$61*$BI189)/Assumptions!$B$7</f>
        <v>58.734257763841683</v>
      </c>
      <c r="AZ189" s="171">
        <f>('General Liability'!CI$61*$BI189)/Assumptions!$B$7</f>
        <v>58.734257763841683</v>
      </c>
      <c r="BA189" s="171">
        <f>('General Liability'!CJ$61*$BI189)/Assumptions!$B$7</f>
        <v>58.734257763841683</v>
      </c>
      <c r="BB189" s="171">
        <f>('General Liability'!CK$61*$BI189)/Assumptions!$B$7</f>
        <v>58.734257763841683</v>
      </c>
      <c r="BC189" s="171">
        <f>('General Liability'!CL$61*$BI189)/Assumptions!$B$7</f>
        <v>58.734257763841683</v>
      </c>
      <c r="BD189" s="171">
        <f>('General Liability'!CM$61*$BI189)/Assumptions!$B$7</f>
        <v>58.734257763841683</v>
      </c>
      <c r="BE189" s="171">
        <f>('General Liability'!CN$61*$BI189)/Assumptions!$B$7</f>
        <v>60.496285496756933</v>
      </c>
      <c r="BF189" s="171">
        <f>('General Liability'!CO$61*$BI189)/Assumptions!$B$7</f>
        <v>60.496285496756933</v>
      </c>
      <c r="BG189" s="171">
        <f>('General Liability'!CP$61*$BI189)/Assumptions!$B$7</f>
        <v>60.496285496756933</v>
      </c>
      <c r="BI189" s="174">
        <f>SUMIF(Revenue!$P:$P,'GL - Import (CA)'!$F189,Revenue!$G:$G)</f>
        <v>4.8854561385584406E-3</v>
      </c>
    </row>
    <row r="190" spans="1:61" s="173" customFormat="1" ht="12.75" customHeight="1">
      <c r="A190" t="s">
        <v>470</v>
      </c>
      <c r="B190" s="179"/>
      <c r="C190" s="170" t="str" cm="1">
        <f t="array" ref="C190">IFERROR(INDEX('Legal Entity'!B:B,MATCH('GL - Import (CA)'!F190,'Legal Entity'!A:A,0),0),0)</f>
        <v>1310 - Corix Utilities Inc.</v>
      </c>
      <c r="D190" s="170" t="str" cm="1">
        <f t="array" ref="D190">IFERROR(INDEX('Legal Entity'!C:C,MATCH(F190,'Legal Entity'!A:A,0),0),0)</f>
        <v>CA</v>
      </c>
      <c r="E190" s="170" t="s">
        <v>631</v>
      </c>
      <c r="F190" s="170" t="s">
        <v>100</v>
      </c>
      <c r="G190" s="170"/>
      <c r="H190" s="171">
        <f>('General Liability'!AQ$61*$BI190)/Assumptions!$B$7</f>
        <v>0</v>
      </c>
      <c r="I190" s="171">
        <f>('General Liability'!AR$61*$BI190)/Assumptions!$B$7</f>
        <v>0</v>
      </c>
      <c r="J190" s="171">
        <f>('General Liability'!AS$61*$BI190)/Assumptions!$B$7</f>
        <v>0</v>
      </c>
      <c r="K190" s="171">
        <f>('General Liability'!AT$61*$BI190)/Assumptions!$B$7</f>
        <v>0</v>
      </c>
      <c r="L190" s="171">
        <f>('General Liability'!AU$61*$BI190)/Assumptions!$B$7</f>
        <v>0</v>
      </c>
      <c r="M190" s="171">
        <f>('General Liability'!AV$61*$BI190)/Assumptions!$B$7</f>
        <v>0</v>
      </c>
      <c r="N190" s="171">
        <f>('General Liability'!AW$61*$BI190)/Assumptions!$B$7</f>
        <v>0</v>
      </c>
      <c r="O190" s="171">
        <f>('General Liability'!AX$61*$BI190)/Assumptions!$B$7</f>
        <v>0</v>
      </c>
      <c r="P190" s="171">
        <f>('General Liability'!AY$61*$BI190)/Assumptions!$B$7</f>
        <v>0</v>
      </c>
      <c r="Q190" s="171">
        <f>('General Liability'!AZ$61*$BI190)/Assumptions!$B$7</f>
        <v>0</v>
      </c>
      <c r="R190" s="171">
        <f>('General Liability'!BA$61*$BI190)/Assumptions!$B$7</f>
        <v>0</v>
      </c>
      <c r="S190" s="171">
        <f>('General Liability'!BB$61*$BI190)/Assumptions!$B$7</f>
        <v>0</v>
      </c>
      <c r="T190" s="171">
        <f>('General Liability'!BC$61*$BI190)/Assumptions!$B$7</f>
        <v>0</v>
      </c>
      <c r="U190" s="171">
        <f>('General Liability'!BD$61*$BI190)/Assumptions!$B$7</f>
        <v>0</v>
      </c>
      <c r="V190" s="171">
        <f>('General Liability'!BE$61*$BI190)/Assumptions!$B$7</f>
        <v>0</v>
      </c>
      <c r="W190" s="171">
        <f>('General Liability'!BF$61*$BI190)/Assumptions!$B$7</f>
        <v>0</v>
      </c>
      <c r="X190" s="171">
        <f>('General Liability'!BG$61*$BI190)/Assumptions!$B$7</f>
        <v>0</v>
      </c>
      <c r="Y190" s="171">
        <f>('General Liability'!BH$61*$BI190)/Assumptions!$B$7</f>
        <v>0</v>
      </c>
      <c r="Z190" s="171">
        <f>('General Liability'!BI$61*$BI190)/Assumptions!$B$7</f>
        <v>0</v>
      </c>
      <c r="AA190" s="171">
        <f>('General Liability'!BJ$61*$BI190)/Assumptions!$B$7</f>
        <v>0</v>
      </c>
      <c r="AB190" s="171">
        <f>('General Liability'!BK$61*$BI190)/Assumptions!$B$7</f>
        <v>0</v>
      </c>
      <c r="AC190" s="171">
        <f>('General Liability'!BL$61*$BI190)/Assumptions!$B$7</f>
        <v>0</v>
      </c>
      <c r="AD190" s="171">
        <f>('General Liability'!BM$61*$BI190)/Assumptions!$B$7</f>
        <v>0</v>
      </c>
      <c r="AE190" s="171">
        <f>('General Liability'!BN$61*$BI190)/Assumptions!$B$7</f>
        <v>0</v>
      </c>
      <c r="AF190" s="171">
        <f>('General Liability'!BO$61*$BI190)/Assumptions!$B$7</f>
        <v>0</v>
      </c>
      <c r="AG190" s="171">
        <f>('General Liability'!BP$61*$BI190)/Assumptions!$B$7</f>
        <v>0</v>
      </c>
      <c r="AH190" s="171">
        <f>('General Liability'!BQ$61*$BI190)/Assumptions!$B$7</f>
        <v>0</v>
      </c>
      <c r="AI190" s="171">
        <f>('General Liability'!BR$61*$BI190)/Assumptions!$B$7</f>
        <v>0</v>
      </c>
      <c r="AJ190" s="171">
        <f>('General Liability'!BS$61*$BI190)/Assumptions!$B$7</f>
        <v>0</v>
      </c>
      <c r="AK190" s="171">
        <f>('General Liability'!BT$61*$BI190)/Assumptions!$B$7</f>
        <v>0</v>
      </c>
      <c r="AL190" s="171">
        <f>('General Liability'!BU$61*$BI190)/Assumptions!$B$7</f>
        <v>0</v>
      </c>
      <c r="AM190" s="171">
        <f>('General Liability'!BV$61*$BI190)/Assumptions!$B$7</f>
        <v>0</v>
      </c>
      <c r="AN190" s="171">
        <f>('General Liability'!BW$61*$BI190)/Assumptions!$B$7</f>
        <v>0</v>
      </c>
      <c r="AO190" s="171">
        <f>('General Liability'!BX$61*$BI190)/Assumptions!$B$7</f>
        <v>0</v>
      </c>
      <c r="AP190" s="171">
        <f>('General Liability'!BY$61*$BI190)/Assumptions!$B$7</f>
        <v>0</v>
      </c>
      <c r="AQ190" s="171">
        <f>('General Liability'!BZ$61*$BI190)/Assumptions!$B$7</f>
        <v>0</v>
      </c>
      <c r="AR190" s="171">
        <f>('General Liability'!CA$61*$BI190)/Assumptions!$B$7</f>
        <v>0</v>
      </c>
      <c r="AS190" s="171">
        <f>('General Liability'!CB$61*$BI190)/Assumptions!$B$7</f>
        <v>0</v>
      </c>
      <c r="AT190" s="171">
        <f>('General Liability'!CC$61*$BI190)/Assumptions!$B$7</f>
        <v>0</v>
      </c>
      <c r="AU190" s="171">
        <f>('General Liability'!CD$61*$BI190)/Assumptions!$B$7</f>
        <v>0</v>
      </c>
      <c r="AV190" s="171">
        <f>('General Liability'!CE$61*$BI190)/Assumptions!$B$7</f>
        <v>0</v>
      </c>
      <c r="AW190" s="171">
        <f>('General Liability'!CF$61*$BI190)/Assumptions!$B$7</f>
        <v>0</v>
      </c>
      <c r="AX190" s="171">
        <f>('General Liability'!CG$61*$BI190)/Assumptions!$B$7</f>
        <v>0</v>
      </c>
      <c r="AY190" s="171">
        <f>('General Liability'!CH$61*$BI190)/Assumptions!$B$7</f>
        <v>0</v>
      </c>
      <c r="AZ190" s="171">
        <f>('General Liability'!CI$61*$BI190)/Assumptions!$B$7</f>
        <v>0</v>
      </c>
      <c r="BA190" s="171">
        <f>('General Liability'!CJ$61*$BI190)/Assumptions!$B$7</f>
        <v>0</v>
      </c>
      <c r="BB190" s="171">
        <f>('General Liability'!CK$61*$BI190)/Assumptions!$B$7</f>
        <v>0</v>
      </c>
      <c r="BC190" s="171">
        <f>('General Liability'!CL$61*$BI190)/Assumptions!$B$7</f>
        <v>0</v>
      </c>
      <c r="BD190" s="171">
        <f>('General Liability'!CM$61*$BI190)/Assumptions!$B$7</f>
        <v>0</v>
      </c>
      <c r="BE190" s="171">
        <f>('General Liability'!CN$61*$BI190)/Assumptions!$B$7</f>
        <v>0</v>
      </c>
      <c r="BF190" s="171">
        <f>('General Liability'!CO$61*$BI190)/Assumptions!$B$7</f>
        <v>0</v>
      </c>
      <c r="BG190" s="171">
        <f>('General Liability'!CP$61*$BI190)/Assumptions!$B$7</f>
        <v>0</v>
      </c>
      <c r="BI190" s="174">
        <f>SUMIF(Revenue!$P:$P,'GL - Import (CA)'!$F190,Revenue!$G:$G)</f>
        <v>0</v>
      </c>
    </row>
    <row r="191" spans="1:61" s="173" customFormat="1" ht="12.75" customHeight="1">
      <c r="A191" t="s">
        <v>470</v>
      </c>
      <c r="B191" s="179"/>
      <c r="C191" s="170" t="str" cm="1">
        <f t="array" ref="C191">IFERROR(INDEX('Legal Entity'!B:B,MATCH('GL - Import (CA)'!F191,'Legal Entity'!A:A,0),0),0)</f>
        <v>1345 - Corix Water Services Inc.</v>
      </c>
      <c r="D191" s="170" t="str" cm="1">
        <f t="array" ref="D191">IFERROR(INDEX('Legal Entity'!C:C,MATCH(F191,'Legal Entity'!A:A,0),0),0)</f>
        <v>CA</v>
      </c>
      <c r="E191" s="170" t="s">
        <v>631</v>
      </c>
      <c r="F191" s="170" t="s">
        <v>174</v>
      </c>
      <c r="G191" s="170"/>
      <c r="H191" s="171">
        <f>('General Liability'!AQ$61*$BI191)/Assumptions!$B$7</f>
        <v>636.04220476626881</v>
      </c>
      <c r="I191" s="171">
        <f>('General Liability'!AR$61*$BI191)/Assumptions!$B$7</f>
        <v>607.92616296794267</v>
      </c>
      <c r="J191" s="171">
        <f>('General Liability'!AS$61*$BI191)/Assumptions!$B$7</f>
        <v>607.92616296794267</v>
      </c>
      <c r="K191" s="171">
        <f>('General Liability'!AT$61*$BI191)/Assumptions!$B$7</f>
        <v>607.92616296794267</v>
      </c>
      <c r="L191" s="171">
        <f>('General Liability'!AU$61*$BI191)/Assumptions!$B$7</f>
        <v>607.92616296794267</v>
      </c>
      <c r="M191" s="171">
        <f>('General Liability'!AV$61*$BI191)/Assumptions!$B$7</f>
        <v>607.92616296794267</v>
      </c>
      <c r="N191" s="171">
        <f>('General Liability'!AW$61*$BI191)/Assumptions!$B$7</f>
        <v>607.92616296794267</v>
      </c>
      <c r="O191" s="171">
        <f>('General Liability'!AX$61*$BI191)/Assumptions!$B$7</f>
        <v>607.92616296794267</v>
      </c>
      <c r="P191" s="171">
        <f>('General Liability'!AY$61*$BI191)/Assumptions!$B$7</f>
        <v>607.92616296794267</v>
      </c>
      <c r="Q191" s="171">
        <f>('General Liability'!AZ$61*$BI191)/Assumptions!$B$7</f>
        <v>607.92616296794267</v>
      </c>
      <c r="R191" s="171">
        <f>('General Liability'!BA$61*$BI191)/Assumptions!$B$7</f>
        <v>607.92616296794267</v>
      </c>
      <c r="S191" s="171">
        <f>('General Liability'!BB$61*$BI191)/Assumptions!$B$7</f>
        <v>607.92616296794267</v>
      </c>
      <c r="T191" s="171">
        <f>('General Liability'!BC$61*$BI191)/Assumptions!$B$7</f>
        <v>607.92616296794267</v>
      </c>
      <c r="U191" s="171">
        <f>('General Liability'!BD$61*$BI191)/Assumptions!$B$7</f>
        <v>653.52062519053845</v>
      </c>
      <c r="V191" s="171">
        <f>('General Liability'!BE$61*$BI191)/Assumptions!$B$7</f>
        <v>653.52062519053845</v>
      </c>
      <c r="W191" s="171">
        <f>('General Liability'!BF$61*$BI191)/Assumptions!$B$7</f>
        <v>653.52062519053845</v>
      </c>
      <c r="X191" s="171">
        <f>('General Liability'!BG$61*$BI191)/Assumptions!$B$7</f>
        <v>653.52062519053845</v>
      </c>
      <c r="Y191" s="171">
        <f>('General Liability'!BH$61*$BI191)/Assumptions!$B$7</f>
        <v>653.52062519053845</v>
      </c>
      <c r="Z191" s="171">
        <f>('General Liability'!BI$61*$BI191)/Assumptions!$B$7</f>
        <v>653.52062519053845</v>
      </c>
      <c r="AA191" s="171">
        <f>('General Liability'!BJ$61*$BI191)/Assumptions!$B$7</f>
        <v>653.52062519053845</v>
      </c>
      <c r="AB191" s="171">
        <f>('General Liability'!BK$61*$BI191)/Assumptions!$B$7</f>
        <v>653.52062519053845</v>
      </c>
      <c r="AC191" s="171">
        <f>('General Liability'!BL$61*$BI191)/Assumptions!$B$7</f>
        <v>653.52062519053845</v>
      </c>
      <c r="AD191" s="171">
        <f>('General Liability'!BM$61*$BI191)/Assumptions!$B$7</f>
        <v>653.52062519053845</v>
      </c>
      <c r="AE191" s="171">
        <f>('General Liability'!BN$61*$BI191)/Assumptions!$B$7</f>
        <v>653.52062519053845</v>
      </c>
      <c r="AF191" s="171">
        <f>('General Liability'!BO$61*$BI191)/Assumptions!$B$7</f>
        <v>653.52062519053845</v>
      </c>
      <c r="AG191" s="171">
        <f>('General Liability'!BP$61*$BI191)/Assumptions!$B$7</f>
        <v>702.53467207982874</v>
      </c>
      <c r="AH191" s="171">
        <f>('General Liability'!BQ$61*$BI191)/Assumptions!$B$7</f>
        <v>702.53467207982874</v>
      </c>
      <c r="AI191" s="171">
        <f>('General Liability'!BR$61*$BI191)/Assumptions!$B$7</f>
        <v>702.53467207982874</v>
      </c>
      <c r="AJ191" s="171">
        <f>('General Liability'!BS$61*$BI191)/Assumptions!$B$7</f>
        <v>702.53467207982874</v>
      </c>
      <c r="AK191" s="171">
        <f>('General Liability'!BT$61*$BI191)/Assumptions!$B$7</f>
        <v>702.53467207982874</v>
      </c>
      <c r="AL191" s="171">
        <f>('General Liability'!BU$61*$BI191)/Assumptions!$B$7</f>
        <v>702.53467207982874</v>
      </c>
      <c r="AM191" s="171">
        <f>('General Liability'!BV$61*$BI191)/Assumptions!$B$7</f>
        <v>702.53467207982874</v>
      </c>
      <c r="AN191" s="171">
        <f>('General Liability'!BW$61*$BI191)/Assumptions!$B$7</f>
        <v>702.53467207982874</v>
      </c>
      <c r="AO191" s="171">
        <f>('General Liability'!BX$61*$BI191)/Assumptions!$B$7</f>
        <v>702.53467207982874</v>
      </c>
      <c r="AP191" s="171">
        <f>('General Liability'!BY$61*$BI191)/Assumptions!$B$7</f>
        <v>702.53467207982874</v>
      </c>
      <c r="AQ191" s="171">
        <f>('General Liability'!BZ$61*$BI191)/Assumptions!$B$7</f>
        <v>702.53467207982874</v>
      </c>
      <c r="AR191" s="171">
        <f>('General Liability'!CA$61*$BI191)/Assumptions!$B$7</f>
        <v>702.53467207982874</v>
      </c>
      <c r="AS191" s="171">
        <f>('General Liability'!CB$61*$BI191)/Assumptions!$B$7</f>
        <v>723.6107122422236</v>
      </c>
      <c r="AT191" s="171">
        <f>('General Liability'!CC$61*$BI191)/Assumptions!$B$7</f>
        <v>723.6107122422236</v>
      </c>
      <c r="AU191" s="171">
        <f>('General Liability'!CD$61*$BI191)/Assumptions!$B$7</f>
        <v>723.6107122422236</v>
      </c>
      <c r="AV191" s="171">
        <f>('General Liability'!CE$61*$BI191)/Assumptions!$B$7</f>
        <v>723.6107122422236</v>
      </c>
      <c r="AW191" s="171">
        <f>('General Liability'!CF$61*$BI191)/Assumptions!$B$7</f>
        <v>723.6107122422236</v>
      </c>
      <c r="AX191" s="171">
        <f>('General Liability'!CG$61*$BI191)/Assumptions!$B$7</f>
        <v>723.6107122422236</v>
      </c>
      <c r="AY191" s="171">
        <f>('General Liability'!CH$61*$BI191)/Assumptions!$B$7</f>
        <v>723.6107122422236</v>
      </c>
      <c r="AZ191" s="171">
        <f>('General Liability'!CI$61*$BI191)/Assumptions!$B$7</f>
        <v>723.6107122422236</v>
      </c>
      <c r="BA191" s="171">
        <f>('General Liability'!CJ$61*$BI191)/Assumptions!$B$7</f>
        <v>723.6107122422236</v>
      </c>
      <c r="BB191" s="171">
        <f>('General Liability'!CK$61*$BI191)/Assumptions!$B$7</f>
        <v>723.6107122422236</v>
      </c>
      <c r="BC191" s="171">
        <f>('General Liability'!CL$61*$BI191)/Assumptions!$B$7</f>
        <v>723.6107122422236</v>
      </c>
      <c r="BD191" s="171">
        <f>('General Liability'!CM$61*$BI191)/Assumptions!$B$7</f>
        <v>723.6107122422236</v>
      </c>
      <c r="BE191" s="171">
        <f>('General Liability'!CN$61*$BI191)/Assumptions!$B$7</f>
        <v>745.31903360949036</v>
      </c>
      <c r="BF191" s="171">
        <f>('General Liability'!CO$61*$BI191)/Assumptions!$B$7</f>
        <v>745.31903360949036</v>
      </c>
      <c r="BG191" s="171">
        <f>('General Liability'!CP$61*$BI191)/Assumptions!$B$7</f>
        <v>745.31903360949036</v>
      </c>
      <c r="BI191" s="174">
        <f>SUMIF(Revenue!$P:$P,'GL - Import (CA)'!$F191,Revenue!$G:$G)</f>
        <v>6.0189206957625967E-2</v>
      </c>
    </row>
    <row r="192" spans="1:61" s="173" customFormat="1" ht="12.75" customHeight="1">
      <c r="A192" t="s">
        <v>470</v>
      </c>
      <c r="B192" s="179"/>
      <c r="C192" s="170" t="str" cm="1">
        <f t="array" ref="C192">IFERROR(INDEX('Legal Entity'!B:B,MATCH('GL - Import (CA)'!F192,'Legal Entity'!A:A,0),0),0)</f>
        <v>1345 - Corix Water Services Inc.</v>
      </c>
      <c r="D192" s="170" t="str" cm="1">
        <f t="array" ref="D192">IFERROR(INDEX('Legal Entity'!C:C,MATCH(F192,'Legal Entity'!A:A,0),0),0)</f>
        <v>CA</v>
      </c>
      <c r="E192" s="170" t="s">
        <v>631</v>
      </c>
      <c r="F192" s="170" t="s">
        <v>172</v>
      </c>
      <c r="G192" s="170"/>
      <c r="H192" s="171">
        <f>('General Liability'!AQ$61*$BI192)/Assumptions!$B$7</f>
        <v>0</v>
      </c>
      <c r="I192" s="171">
        <f>('General Liability'!AR$61*$BI192)/Assumptions!$B$7</f>
        <v>0</v>
      </c>
      <c r="J192" s="171">
        <f>('General Liability'!AS$61*$BI192)/Assumptions!$B$7</f>
        <v>0</v>
      </c>
      <c r="K192" s="171">
        <f>('General Liability'!AT$61*$BI192)/Assumptions!$B$7</f>
        <v>0</v>
      </c>
      <c r="L192" s="171">
        <f>('General Liability'!AU$61*$BI192)/Assumptions!$B$7</f>
        <v>0</v>
      </c>
      <c r="M192" s="171">
        <f>('General Liability'!AV$61*$BI192)/Assumptions!$B$7</f>
        <v>0</v>
      </c>
      <c r="N192" s="171">
        <f>('General Liability'!AW$61*$BI192)/Assumptions!$B$7</f>
        <v>0</v>
      </c>
      <c r="O192" s="171">
        <f>('General Liability'!AX$61*$BI192)/Assumptions!$B$7</f>
        <v>0</v>
      </c>
      <c r="P192" s="171">
        <f>('General Liability'!AY$61*$BI192)/Assumptions!$B$7</f>
        <v>0</v>
      </c>
      <c r="Q192" s="171">
        <f>('General Liability'!AZ$61*$BI192)/Assumptions!$B$7</f>
        <v>0</v>
      </c>
      <c r="R192" s="171">
        <f>('General Liability'!BA$61*$BI192)/Assumptions!$B$7</f>
        <v>0</v>
      </c>
      <c r="S192" s="171">
        <f>('General Liability'!BB$61*$BI192)/Assumptions!$B$7</f>
        <v>0</v>
      </c>
      <c r="T192" s="171">
        <f>('General Liability'!BC$61*$BI192)/Assumptions!$B$7</f>
        <v>0</v>
      </c>
      <c r="U192" s="171">
        <f>('General Liability'!BD$61*$BI192)/Assumptions!$B$7</f>
        <v>0</v>
      </c>
      <c r="V192" s="171">
        <f>('General Liability'!BE$61*$BI192)/Assumptions!$B$7</f>
        <v>0</v>
      </c>
      <c r="W192" s="171">
        <f>('General Liability'!BF$61*$BI192)/Assumptions!$B$7</f>
        <v>0</v>
      </c>
      <c r="X192" s="171">
        <f>('General Liability'!BG$61*$BI192)/Assumptions!$B$7</f>
        <v>0</v>
      </c>
      <c r="Y192" s="171">
        <f>('General Liability'!BH$61*$BI192)/Assumptions!$B$7</f>
        <v>0</v>
      </c>
      <c r="Z192" s="171">
        <f>('General Liability'!BI$61*$BI192)/Assumptions!$B$7</f>
        <v>0</v>
      </c>
      <c r="AA192" s="171">
        <f>('General Liability'!BJ$61*$BI192)/Assumptions!$B$7</f>
        <v>0</v>
      </c>
      <c r="AB192" s="171">
        <f>('General Liability'!BK$61*$BI192)/Assumptions!$B$7</f>
        <v>0</v>
      </c>
      <c r="AC192" s="171">
        <f>('General Liability'!BL$61*$BI192)/Assumptions!$B$7</f>
        <v>0</v>
      </c>
      <c r="AD192" s="171">
        <f>('General Liability'!BM$61*$BI192)/Assumptions!$B$7</f>
        <v>0</v>
      </c>
      <c r="AE192" s="171">
        <f>('General Liability'!BN$61*$BI192)/Assumptions!$B$7</f>
        <v>0</v>
      </c>
      <c r="AF192" s="171">
        <f>('General Liability'!BO$61*$BI192)/Assumptions!$B$7</f>
        <v>0</v>
      </c>
      <c r="AG192" s="171">
        <f>('General Liability'!BP$61*$BI192)/Assumptions!$B$7</f>
        <v>0</v>
      </c>
      <c r="AH192" s="171">
        <f>('General Liability'!BQ$61*$BI192)/Assumptions!$B$7</f>
        <v>0</v>
      </c>
      <c r="AI192" s="171">
        <f>('General Liability'!BR$61*$BI192)/Assumptions!$B$7</f>
        <v>0</v>
      </c>
      <c r="AJ192" s="171">
        <f>('General Liability'!BS$61*$BI192)/Assumptions!$B$7</f>
        <v>0</v>
      </c>
      <c r="AK192" s="171">
        <f>('General Liability'!BT$61*$BI192)/Assumptions!$B$7</f>
        <v>0</v>
      </c>
      <c r="AL192" s="171">
        <f>('General Liability'!BU$61*$BI192)/Assumptions!$B$7</f>
        <v>0</v>
      </c>
      <c r="AM192" s="171">
        <f>('General Liability'!BV$61*$BI192)/Assumptions!$B$7</f>
        <v>0</v>
      </c>
      <c r="AN192" s="171">
        <f>('General Liability'!BW$61*$BI192)/Assumptions!$B$7</f>
        <v>0</v>
      </c>
      <c r="AO192" s="171">
        <f>('General Liability'!BX$61*$BI192)/Assumptions!$B$7</f>
        <v>0</v>
      </c>
      <c r="AP192" s="171">
        <f>('General Liability'!BY$61*$BI192)/Assumptions!$B$7</f>
        <v>0</v>
      </c>
      <c r="AQ192" s="171">
        <f>('General Liability'!BZ$61*$BI192)/Assumptions!$B$7</f>
        <v>0</v>
      </c>
      <c r="AR192" s="171">
        <f>('General Liability'!CA$61*$BI192)/Assumptions!$B$7</f>
        <v>0</v>
      </c>
      <c r="AS192" s="171">
        <f>('General Liability'!CB$61*$BI192)/Assumptions!$B$7</f>
        <v>0</v>
      </c>
      <c r="AT192" s="171">
        <f>('General Liability'!CC$61*$BI192)/Assumptions!$B$7</f>
        <v>0</v>
      </c>
      <c r="AU192" s="171">
        <f>('General Liability'!CD$61*$BI192)/Assumptions!$B$7</f>
        <v>0</v>
      </c>
      <c r="AV192" s="171">
        <f>('General Liability'!CE$61*$BI192)/Assumptions!$B$7</f>
        <v>0</v>
      </c>
      <c r="AW192" s="171">
        <f>('General Liability'!CF$61*$BI192)/Assumptions!$B$7</f>
        <v>0</v>
      </c>
      <c r="AX192" s="171">
        <f>('General Liability'!CG$61*$BI192)/Assumptions!$B$7</f>
        <v>0</v>
      </c>
      <c r="AY192" s="171">
        <f>('General Liability'!CH$61*$BI192)/Assumptions!$B$7</f>
        <v>0</v>
      </c>
      <c r="AZ192" s="171">
        <f>('General Liability'!CI$61*$BI192)/Assumptions!$B$7</f>
        <v>0</v>
      </c>
      <c r="BA192" s="171">
        <f>('General Liability'!CJ$61*$BI192)/Assumptions!$B$7</f>
        <v>0</v>
      </c>
      <c r="BB192" s="171">
        <f>('General Liability'!CK$61*$BI192)/Assumptions!$B$7</f>
        <v>0</v>
      </c>
      <c r="BC192" s="171">
        <f>('General Liability'!CL$61*$BI192)/Assumptions!$B$7</f>
        <v>0</v>
      </c>
      <c r="BD192" s="171">
        <f>('General Liability'!CM$61*$BI192)/Assumptions!$B$7</f>
        <v>0</v>
      </c>
      <c r="BE192" s="171">
        <f>('General Liability'!CN$61*$BI192)/Assumptions!$B$7</f>
        <v>0</v>
      </c>
      <c r="BF192" s="171">
        <f>('General Liability'!CO$61*$BI192)/Assumptions!$B$7</f>
        <v>0</v>
      </c>
      <c r="BG192" s="171">
        <f>('General Liability'!CP$61*$BI192)/Assumptions!$B$7</f>
        <v>0</v>
      </c>
      <c r="BI192" s="174">
        <f>SUMIF(Revenue!$P:$P,'GL - Import (CA)'!$F192,Revenue!$G:$G)</f>
        <v>0</v>
      </c>
    </row>
    <row r="193" spans="1:61" s="173" customFormat="1" ht="12.75" customHeight="1">
      <c r="A193" t="s">
        <v>470</v>
      </c>
      <c r="B193" s="179"/>
      <c r="C193" s="170" t="str" cm="1">
        <f t="array" ref="C193">IFERROR(INDEX('Legal Entity'!B:B,MATCH('GL - Import (CA)'!F193,'Legal Entity'!A:A,0),0),0)</f>
        <v>1310 - Corix Utilities Inc.</v>
      </c>
      <c r="D193" s="170" t="str" cm="1">
        <f t="array" ref="D193">IFERROR(INDEX('Legal Entity'!C:C,MATCH(F193,'Legal Entity'!A:A,0),0),0)</f>
        <v>CA</v>
      </c>
      <c r="E193" s="170" t="s">
        <v>631</v>
      </c>
      <c r="F193" s="170" t="s">
        <v>658</v>
      </c>
      <c r="G193" s="170"/>
      <c r="H193" s="171">
        <f>('General Liability'!AQ$61*$BI193)/Assumptions!$B$7</f>
        <v>0</v>
      </c>
      <c r="I193" s="171">
        <f>('General Liability'!AR$61*$BI193)/Assumptions!$B$7</f>
        <v>0</v>
      </c>
      <c r="J193" s="171">
        <f>('General Liability'!AS$61*$BI193)/Assumptions!$B$7</f>
        <v>0</v>
      </c>
      <c r="K193" s="171">
        <f>('General Liability'!AT$61*$BI193)/Assumptions!$B$7</f>
        <v>0</v>
      </c>
      <c r="L193" s="171">
        <f>('General Liability'!AU$61*$BI193)/Assumptions!$B$7</f>
        <v>0</v>
      </c>
      <c r="M193" s="171">
        <f>('General Liability'!AV$61*$BI193)/Assumptions!$B$7</f>
        <v>0</v>
      </c>
      <c r="N193" s="171">
        <f>('General Liability'!AW$61*$BI193)/Assumptions!$B$7</f>
        <v>0</v>
      </c>
      <c r="O193" s="171">
        <f>('General Liability'!AX$61*$BI193)/Assumptions!$B$7</f>
        <v>0</v>
      </c>
      <c r="P193" s="171">
        <f>('General Liability'!AY$61*$BI193)/Assumptions!$B$7</f>
        <v>0</v>
      </c>
      <c r="Q193" s="171">
        <f>('General Liability'!AZ$61*$BI193)/Assumptions!$B$7</f>
        <v>0</v>
      </c>
      <c r="R193" s="171">
        <f>('General Liability'!BA$61*$BI193)/Assumptions!$B$7</f>
        <v>0</v>
      </c>
      <c r="S193" s="171">
        <f>('General Liability'!BB$61*$BI193)/Assumptions!$B$7</f>
        <v>0</v>
      </c>
      <c r="T193" s="171">
        <f>('General Liability'!BC$61*$BI193)/Assumptions!$B$7</f>
        <v>0</v>
      </c>
      <c r="U193" s="171">
        <f>('General Liability'!BD$61*$BI193)/Assumptions!$B$7</f>
        <v>0</v>
      </c>
      <c r="V193" s="171">
        <f>('General Liability'!BE$61*$BI193)/Assumptions!$B$7</f>
        <v>0</v>
      </c>
      <c r="W193" s="171">
        <f>('General Liability'!BF$61*$BI193)/Assumptions!$B$7</f>
        <v>0</v>
      </c>
      <c r="X193" s="171">
        <f>('General Liability'!BG$61*$BI193)/Assumptions!$B$7</f>
        <v>0</v>
      </c>
      <c r="Y193" s="171">
        <f>('General Liability'!BH$61*$BI193)/Assumptions!$B$7</f>
        <v>0</v>
      </c>
      <c r="Z193" s="171">
        <f>('General Liability'!BI$61*$BI193)/Assumptions!$B$7</f>
        <v>0</v>
      </c>
      <c r="AA193" s="171">
        <f>('General Liability'!BJ$61*$BI193)/Assumptions!$B$7</f>
        <v>0</v>
      </c>
      <c r="AB193" s="171">
        <f>('General Liability'!BK$61*$BI193)/Assumptions!$B$7</f>
        <v>0</v>
      </c>
      <c r="AC193" s="171">
        <f>('General Liability'!BL$61*$BI193)/Assumptions!$B$7</f>
        <v>0</v>
      </c>
      <c r="AD193" s="171">
        <f>('General Liability'!BM$61*$BI193)/Assumptions!$B$7</f>
        <v>0</v>
      </c>
      <c r="AE193" s="171">
        <f>('General Liability'!BN$61*$BI193)/Assumptions!$B$7</f>
        <v>0</v>
      </c>
      <c r="AF193" s="171">
        <f>('General Liability'!BO$61*$BI193)/Assumptions!$B$7</f>
        <v>0</v>
      </c>
      <c r="AG193" s="171">
        <f>('General Liability'!BP$61*$BI193)/Assumptions!$B$7</f>
        <v>0</v>
      </c>
      <c r="AH193" s="171">
        <f>('General Liability'!BQ$61*$BI193)/Assumptions!$B$7</f>
        <v>0</v>
      </c>
      <c r="AI193" s="171">
        <f>('General Liability'!BR$61*$BI193)/Assumptions!$B$7</f>
        <v>0</v>
      </c>
      <c r="AJ193" s="171">
        <f>('General Liability'!BS$61*$BI193)/Assumptions!$B$7</f>
        <v>0</v>
      </c>
      <c r="AK193" s="171">
        <f>('General Liability'!BT$61*$BI193)/Assumptions!$B$7</f>
        <v>0</v>
      </c>
      <c r="AL193" s="171">
        <f>('General Liability'!BU$61*$BI193)/Assumptions!$B$7</f>
        <v>0</v>
      </c>
      <c r="AM193" s="171">
        <f>('General Liability'!BV$61*$BI193)/Assumptions!$B$7</f>
        <v>0</v>
      </c>
      <c r="AN193" s="171">
        <f>('General Liability'!BW$61*$BI193)/Assumptions!$B$7</f>
        <v>0</v>
      </c>
      <c r="AO193" s="171">
        <f>('General Liability'!BX$61*$BI193)/Assumptions!$B$7</f>
        <v>0</v>
      </c>
      <c r="AP193" s="171">
        <f>('General Liability'!BY$61*$BI193)/Assumptions!$B$7</f>
        <v>0</v>
      </c>
      <c r="AQ193" s="171">
        <f>('General Liability'!BZ$61*$BI193)/Assumptions!$B$7</f>
        <v>0</v>
      </c>
      <c r="AR193" s="171">
        <f>('General Liability'!CA$61*$BI193)/Assumptions!$B$7</f>
        <v>0</v>
      </c>
      <c r="AS193" s="171">
        <f>('General Liability'!CB$61*$BI193)/Assumptions!$B$7</f>
        <v>0</v>
      </c>
      <c r="AT193" s="171">
        <f>('General Liability'!CC$61*$BI193)/Assumptions!$B$7</f>
        <v>0</v>
      </c>
      <c r="AU193" s="171">
        <f>('General Liability'!CD$61*$BI193)/Assumptions!$B$7</f>
        <v>0</v>
      </c>
      <c r="AV193" s="171">
        <f>('General Liability'!CE$61*$BI193)/Assumptions!$B$7</f>
        <v>0</v>
      </c>
      <c r="AW193" s="171">
        <f>('General Liability'!CF$61*$BI193)/Assumptions!$B$7</f>
        <v>0</v>
      </c>
      <c r="AX193" s="171">
        <f>('General Liability'!CG$61*$BI193)/Assumptions!$B$7</f>
        <v>0</v>
      </c>
      <c r="AY193" s="171">
        <f>('General Liability'!CH$61*$BI193)/Assumptions!$B$7</f>
        <v>0</v>
      </c>
      <c r="AZ193" s="171">
        <f>('General Liability'!CI$61*$BI193)/Assumptions!$B$7</f>
        <v>0</v>
      </c>
      <c r="BA193" s="171">
        <f>('General Liability'!CJ$61*$BI193)/Assumptions!$B$7</f>
        <v>0</v>
      </c>
      <c r="BB193" s="171">
        <f>('General Liability'!CK$61*$BI193)/Assumptions!$B$7</f>
        <v>0</v>
      </c>
      <c r="BC193" s="171">
        <f>('General Liability'!CL$61*$BI193)/Assumptions!$B$7</f>
        <v>0</v>
      </c>
      <c r="BD193" s="171">
        <f>('General Liability'!CM$61*$BI193)/Assumptions!$B$7</f>
        <v>0</v>
      </c>
      <c r="BE193" s="171">
        <f>('General Liability'!CN$61*$BI193)/Assumptions!$B$7</f>
        <v>0</v>
      </c>
      <c r="BF193" s="171">
        <f>('General Liability'!CO$61*$BI193)/Assumptions!$B$7</f>
        <v>0</v>
      </c>
      <c r="BG193" s="171">
        <f>('General Liability'!CP$61*$BI193)/Assumptions!$B$7</f>
        <v>0</v>
      </c>
      <c r="BI193" s="174">
        <f>SUMIF(Revenue!$P:$P,'GL - Import (CA)'!$F193,Revenue!$G:$G)</f>
        <v>0</v>
      </c>
    </row>
    <row r="194" spans="1:61" s="173" customFormat="1" ht="12.75" customHeight="1">
      <c r="A194" t="s">
        <v>470</v>
      </c>
      <c r="B194" s="179"/>
      <c r="C194" s="170" t="str" cm="1">
        <f t="array" ref="C194">IFERROR(INDEX('Legal Entity'!B:B,MATCH('GL - Import (CA)'!F194,'Legal Entity'!A:A,0),0),0)</f>
        <v>1335 - Corix Water Systems</v>
      </c>
      <c r="D194" s="170" t="str" cm="1">
        <f t="array" ref="D194">IFERROR(INDEX('Legal Entity'!C:C,MATCH(F194,'Legal Entity'!A:A,0),0),0)</f>
        <v>CA</v>
      </c>
      <c r="E194" s="170" t="s">
        <v>631</v>
      </c>
      <c r="F194" s="170" t="s">
        <v>659</v>
      </c>
      <c r="G194" s="170"/>
      <c r="H194" s="171">
        <f>('General Liability'!AQ$61*$BI194)/Assumptions!$B$7</f>
        <v>0</v>
      </c>
      <c r="I194" s="171">
        <f>('General Liability'!AR$61*$BI194)/Assumptions!$B$7</f>
        <v>0</v>
      </c>
      <c r="J194" s="171">
        <f>('General Liability'!AS$61*$BI194)/Assumptions!$B$7</f>
        <v>0</v>
      </c>
      <c r="K194" s="171">
        <f>('General Liability'!AT$61*$BI194)/Assumptions!$B$7</f>
        <v>0</v>
      </c>
      <c r="L194" s="171">
        <f>('General Liability'!AU$61*$BI194)/Assumptions!$B$7</f>
        <v>0</v>
      </c>
      <c r="M194" s="171">
        <f>('General Liability'!AV$61*$BI194)/Assumptions!$B$7</f>
        <v>0</v>
      </c>
      <c r="N194" s="171">
        <f>('General Liability'!AW$61*$BI194)/Assumptions!$B$7</f>
        <v>0</v>
      </c>
      <c r="O194" s="171">
        <f>('General Liability'!AX$61*$BI194)/Assumptions!$B$7</f>
        <v>0</v>
      </c>
      <c r="P194" s="171">
        <f>('General Liability'!AY$61*$BI194)/Assumptions!$B$7</f>
        <v>0</v>
      </c>
      <c r="Q194" s="171">
        <f>('General Liability'!AZ$61*$BI194)/Assumptions!$B$7</f>
        <v>0</v>
      </c>
      <c r="R194" s="171">
        <f>('General Liability'!BA$61*$BI194)/Assumptions!$B$7</f>
        <v>0</v>
      </c>
      <c r="S194" s="171">
        <f>('General Liability'!BB$61*$BI194)/Assumptions!$B$7</f>
        <v>0</v>
      </c>
      <c r="T194" s="171">
        <f>('General Liability'!BC$61*$BI194)/Assumptions!$B$7</f>
        <v>0</v>
      </c>
      <c r="U194" s="171">
        <f>('General Liability'!BD$61*$BI194)/Assumptions!$B$7</f>
        <v>0</v>
      </c>
      <c r="V194" s="171">
        <f>('General Liability'!BE$61*$BI194)/Assumptions!$B$7</f>
        <v>0</v>
      </c>
      <c r="W194" s="171">
        <f>('General Liability'!BF$61*$BI194)/Assumptions!$B$7</f>
        <v>0</v>
      </c>
      <c r="X194" s="171">
        <f>('General Liability'!BG$61*$BI194)/Assumptions!$B$7</f>
        <v>0</v>
      </c>
      <c r="Y194" s="171">
        <f>('General Liability'!BH$61*$BI194)/Assumptions!$B$7</f>
        <v>0</v>
      </c>
      <c r="Z194" s="171">
        <f>('General Liability'!BI$61*$BI194)/Assumptions!$B$7</f>
        <v>0</v>
      </c>
      <c r="AA194" s="171">
        <f>('General Liability'!BJ$61*$BI194)/Assumptions!$B$7</f>
        <v>0</v>
      </c>
      <c r="AB194" s="171">
        <f>('General Liability'!BK$61*$BI194)/Assumptions!$B$7</f>
        <v>0</v>
      </c>
      <c r="AC194" s="171">
        <f>('General Liability'!BL$61*$BI194)/Assumptions!$B$7</f>
        <v>0</v>
      </c>
      <c r="AD194" s="171">
        <f>('General Liability'!BM$61*$BI194)/Assumptions!$B$7</f>
        <v>0</v>
      </c>
      <c r="AE194" s="171">
        <f>('General Liability'!BN$61*$BI194)/Assumptions!$B$7</f>
        <v>0</v>
      </c>
      <c r="AF194" s="171">
        <f>('General Liability'!BO$61*$BI194)/Assumptions!$B$7</f>
        <v>0</v>
      </c>
      <c r="AG194" s="171">
        <f>('General Liability'!BP$61*$BI194)/Assumptions!$B$7</f>
        <v>0</v>
      </c>
      <c r="AH194" s="171">
        <f>('General Liability'!BQ$61*$BI194)/Assumptions!$B$7</f>
        <v>0</v>
      </c>
      <c r="AI194" s="171">
        <f>('General Liability'!BR$61*$BI194)/Assumptions!$B$7</f>
        <v>0</v>
      </c>
      <c r="AJ194" s="171">
        <f>('General Liability'!BS$61*$BI194)/Assumptions!$B$7</f>
        <v>0</v>
      </c>
      <c r="AK194" s="171">
        <f>('General Liability'!BT$61*$BI194)/Assumptions!$B$7</f>
        <v>0</v>
      </c>
      <c r="AL194" s="171">
        <f>('General Liability'!BU$61*$BI194)/Assumptions!$B$7</f>
        <v>0</v>
      </c>
      <c r="AM194" s="171">
        <f>('General Liability'!BV$61*$BI194)/Assumptions!$B$7</f>
        <v>0</v>
      </c>
      <c r="AN194" s="171">
        <f>('General Liability'!BW$61*$BI194)/Assumptions!$B$7</f>
        <v>0</v>
      </c>
      <c r="AO194" s="171">
        <f>('General Liability'!BX$61*$BI194)/Assumptions!$B$7</f>
        <v>0</v>
      </c>
      <c r="AP194" s="171">
        <f>('General Liability'!BY$61*$BI194)/Assumptions!$B$7</f>
        <v>0</v>
      </c>
      <c r="AQ194" s="171">
        <f>('General Liability'!BZ$61*$BI194)/Assumptions!$B$7</f>
        <v>0</v>
      </c>
      <c r="AR194" s="171">
        <f>('General Liability'!CA$61*$BI194)/Assumptions!$B$7</f>
        <v>0</v>
      </c>
      <c r="AS194" s="171">
        <f>('General Liability'!CB$61*$BI194)/Assumptions!$B$7</f>
        <v>0</v>
      </c>
      <c r="AT194" s="171">
        <f>('General Liability'!CC$61*$BI194)/Assumptions!$B$7</f>
        <v>0</v>
      </c>
      <c r="AU194" s="171">
        <f>('General Liability'!CD$61*$BI194)/Assumptions!$B$7</f>
        <v>0</v>
      </c>
      <c r="AV194" s="171">
        <f>('General Liability'!CE$61*$BI194)/Assumptions!$B$7</f>
        <v>0</v>
      </c>
      <c r="AW194" s="171">
        <f>('General Liability'!CF$61*$BI194)/Assumptions!$B$7</f>
        <v>0</v>
      </c>
      <c r="AX194" s="171">
        <f>('General Liability'!CG$61*$BI194)/Assumptions!$B$7</f>
        <v>0</v>
      </c>
      <c r="AY194" s="171">
        <f>('General Liability'!CH$61*$BI194)/Assumptions!$B$7</f>
        <v>0</v>
      </c>
      <c r="AZ194" s="171">
        <f>('General Liability'!CI$61*$BI194)/Assumptions!$B$7</f>
        <v>0</v>
      </c>
      <c r="BA194" s="171">
        <f>('General Liability'!CJ$61*$BI194)/Assumptions!$B$7</f>
        <v>0</v>
      </c>
      <c r="BB194" s="171">
        <f>('General Liability'!CK$61*$BI194)/Assumptions!$B$7</f>
        <v>0</v>
      </c>
      <c r="BC194" s="171">
        <f>('General Liability'!CL$61*$BI194)/Assumptions!$B$7</f>
        <v>0</v>
      </c>
      <c r="BD194" s="171">
        <f>('General Liability'!CM$61*$BI194)/Assumptions!$B$7</f>
        <v>0</v>
      </c>
      <c r="BE194" s="171">
        <f>('General Liability'!CN$61*$BI194)/Assumptions!$B$7</f>
        <v>0</v>
      </c>
      <c r="BF194" s="171">
        <f>('General Liability'!CO$61*$BI194)/Assumptions!$B$7</f>
        <v>0</v>
      </c>
      <c r="BG194" s="171">
        <f>('General Liability'!CP$61*$BI194)/Assumptions!$B$7</f>
        <v>0</v>
      </c>
      <c r="BI194" s="174">
        <f>SUMIF(Revenue!$P:$P,'GL - Import (CA)'!$F194,Revenue!$G:$G)</f>
        <v>0</v>
      </c>
    </row>
    <row r="195" spans="1:61" s="173" customFormat="1" ht="12.75" customHeight="1">
      <c r="A195" t="s">
        <v>470</v>
      </c>
      <c r="B195" s="179"/>
      <c r="C195" s="170" t="str" cm="1">
        <f t="array" ref="C195">IFERROR(INDEX('Legal Entity'!B:B,MATCH('GL - Import (CA)'!F195,'Legal Entity'!A:A,0),0),0)</f>
        <v>1010 - Corix Infrastructures Inc.</v>
      </c>
      <c r="D195" s="170" t="str" cm="1">
        <f t="array" ref="D195">IFERROR(INDEX('Legal Entity'!C:C,MATCH(F195,'Legal Entity'!A:A,0),0),0)</f>
        <v>CA</v>
      </c>
      <c r="E195" s="170" t="s">
        <v>631</v>
      </c>
      <c r="F195" s="170" t="s">
        <v>660</v>
      </c>
      <c r="G195" s="170"/>
      <c r="H195" s="171">
        <f>('General Liability'!AQ$61*$BI195)/Assumptions!$B$7</f>
        <v>0</v>
      </c>
      <c r="I195" s="171">
        <f>('General Liability'!AR$61*$BI195)/Assumptions!$B$7</f>
        <v>0</v>
      </c>
      <c r="J195" s="171">
        <f>('General Liability'!AS$61*$BI195)/Assumptions!$B$7</f>
        <v>0</v>
      </c>
      <c r="K195" s="171">
        <f>('General Liability'!AT$61*$BI195)/Assumptions!$B$7</f>
        <v>0</v>
      </c>
      <c r="L195" s="171">
        <f>('General Liability'!AU$61*$BI195)/Assumptions!$B$7</f>
        <v>0</v>
      </c>
      <c r="M195" s="171">
        <f>('General Liability'!AV$61*$BI195)/Assumptions!$B$7</f>
        <v>0</v>
      </c>
      <c r="N195" s="171">
        <f>('General Liability'!AW$61*$BI195)/Assumptions!$B$7</f>
        <v>0</v>
      </c>
      <c r="O195" s="171">
        <f>('General Liability'!AX$61*$BI195)/Assumptions!$B$7</f>
        <v>0</v>
      </c>
      <c r="P195" s="171">
        <f>('General Liability'!AY$61*$BI195)/Assumptions!$B$7</f>
        <v>0</v>
      </c>
      <c r="Q195" s="171">
        <f>('General Liability'!AZ$61*$BI195)/Assumptions!$B$7</f>
        <v>0</v>
      </c>
      <c r="R195" s="171">
        <f>('General Liability'!BA$61*$BI195)/Assumptions!$B$7</f>
        <v>0</v>
      </c>
      <c r="S195" s="171">
        <f>('General Liability'!BB$61*$BI195)/Assumptions!$B$7</f>
        <v>0</v>
      </c>
      <c r="T195" s="171">
        <f>('General Liability'!BC$61*$BI195)/Assumptions!$B$7</f>
        <v>0</v>
      </c>
      <c r="U195" s="171">
        <f>('General Liability'!BD$61*$BI195)/Assumptions!$B$7</f>
        <v>0</v>
      </c>
      <c r="V195" s="171">
        <f>('General Liability'!BE$61*$BI195)/Assumptions!$B$7</f>
        <v>0</v>
      </c>
      <c r="W195" s="171">
        <f>('General Liability'!BF$61*$BI195)/Assumptions!$B$7</f>
        <v>0</v>
      </c>
      <c r="X195" s="171">
        <f>('General Liability'!BG$61*$BI195)/Assumptions!$B$7</f>
        <v>0</v>
      </c>
      <c r="Y195" s="171">
        <f>('General Liability'!BH$61*$BI195)/Assumptions!$B$7</f>
        <v>0</v>
      </c>
      <c r="Z195" s="171">
        <f>('General Liability'!BI$61*$BI195)/Assumptions!$B$7</f>
        <v>0</v>
      </c>
      <c r="AA195" s="171">
        <f>('General Liability'!BJ$61*$BI195)/Assumptions!$B$7</f>
        <v>0</v>
      </c>
      <c r="AB195" s="171">
        <f>('General Liability'!BK$61*$BI195)/Assumptions!$B$7</f>
        <v>0</v>
      </c>
      <c r="AC195" s="171">
        <f>('General Liability'!BL$61*$BI195)/Assumptions!$B$7</f>
        <v>0</v>
      </c>
      <c r="AD195" s="171">
        <f>('General Liability'!BM$61*$BI195)/Assumptions!$B$7</f>
        <v>0</v>
      </c>
      <c r="AE195" s="171">
        <f>('General Liability'!BN$61*$BI195)/Assumptions!$B$7</f>
        <v>0</v>
      </c>
      <c r="AF195" s="171">
        <f>('General Liability'!BO$61*$BI195)/Assumptions!$B$7</f>
        <v>0</v>
      </c>
      <c r="AG195" s="171">
        <f>('General Liability'!BP$61*$BI195)/Assumptions!$B$7</f>
        <v>0</v>
      </c>
      <c r="AH195" s="171">
        <f>('General Liability'!BQ$61*$BI195)/Assumptions!$B$7</f>
        <v>0</v>
      </c>
      <c r="AI195" s="171">
        <f>('General Liability'!BR$61*$BI195)/Assumptions!$B$7</f>
        <v>0</v>
      </c>
      <c r="AJ195" s="171">
        <f>('General Liability'!BS$61*$BI195)/Assumptions!$B$7</f>
        <v>0</v>
      </c>
      <c r="AK195" s="171">
        <f>('General Liability'!BT$61*$BI195)/Assumptions!$B$7</f>
        <v>0</v>
      </c>
      <c r="AL195" s="171">
        <f>('General Liability'!BU$61*$BI195)/Assumptions!$B$7</f>
        <v>0</v>
      </c>
      <c r="AM195" s="171">
        <f>('General Liability'!BV$61*$BI195)/Assumptions!$B$7</f>
        <v>0</v>
      </c>
      <c r="AN195" s="171">
        <f>('General Liability'!BW$61*$BI195)/Assumptions!$B$7</f>
        <v>0</v>
      </c>
      <c r="AO195" s="171">
        <f>('General Liability'!BX$61*$BI195)/Assumptions!$B$7</f>
        <v>0</v>
      </c>
      <c r="AP195" s="171">
        <f>('General Liability'!BY$61*$BI195)/Assumptions!$B$7</f>
        <v>0</v>
      </c>
      <c r="AQ195" s="171">
        <f>('General Liability'!BZ$61*$BI195)/Assumptions!$B$7</f>
        <v>0</v>
      </c>
      <c r="AR195" s="171">
        <f>('General Liability'!CA$61*$BI195)/Assumptions!$B$7</f>
        <v>0</v>
      </c>
      <c r="AS195" s="171">
        <f>('General Liability'!CB$61*$BI195)/Assumptions!$B$7</f>
        <v>0</v>
      </c>
      <c r="AT195" s="171">
        <f>('General Liability'!CC$61*$BI195)/Assumptions!$B$7</f>
        <v>0</v>
      </c>
      <c r="AU195" s="171">
        <f>('General Liability'!CD$61*$BI195)/Assumptions!$B$7</f>
        <v>0</v>
      </c>
      <c r="AV195" s="171">
        <f>('General Liability'!CE$61*$BI195)/Assumptions!$B$7</f>
        <v>0</v>
      </c>
      <c r="AW195" s="171">
        <f>('General Liability'!CF$61*$BI195)/Assumptions!$B$7</f>
        <v>0</v>
      </c>
      <c r="AX195" s="171">
        <f>('General Liability'!CG$61*$BI195)/Assumptions!$B$7</f>
        <v>0</v>
      </c>
      <c r="AY195" s="171">
        <f>('General Liability'!CH$61*$BI195)/Assumptions!$B$7</f>
        <v>0</v>
      </c>
      <c r="AZ195" s="171">
        <f>('General Liability'!CI$61*$BI195)/Assumptions!$B$7</f>
        <v>0</v>
      </c>
      <c r="BA195" s="171">
        <f>('General Liability'!CJ$61*$BI195)/Assumptions!$B$7</f>
        <v>0</v>
      </c>
      <c r="BB195" s="171">
        <f>('General Liability'!CK$61*$BI195)/Assumptions!$B$7</f>
        <v>0</v>
      </c>
      <c r="BC195" s="171">
        <f>('General Liability'!CL$61*$BI195)/Assumptions!$B$7</f>
        <v>0</v>
      </c>
      <c r="BD195" s="171">
        <f>('General Liability'!CM$61*$BI195)/Assumptions!$B$7</f>
        <v>0</v>
      </c>
      <c r="BE195" s="171">
        <f>('General Liability'!CN$61*$BI195)/Assumptions!$B$7</f>
        <v>0</v>
      </c>
      <c r="BF195" s="171">
        <f>('General Liability'!CO$61*$BI195)/Assumptions!$B$7</f>
        <v>0</v>
      </c>
      <c r="BG195" s="171">
        <f>('General Liability'!CP$61*$BI195)/Assumptions!$B$7</f>
        <v>0</v>
      </c>
      <c r="BI195" s="174">
        <f>SUMIF(Revenue!$P:$P,'GL - Import (CA)'!$F195,Revenue!$G:$G)</f>
        <v>0</v>
      </c>
    </row>
    <row r="196" spans="1:61" s="173" customFormat="1" ht="12.75" customHeight="1">
      <c r="A196" t="s">
        <v>470</v>
      </c>
      <c r="B196" s="179"/>
      <c r="C196" s="170" t="str" cm="1">
        <f t="array" ref="C196">IFERROR(INDEX('Legal Entity'!B:B,MATCH('GL - Import (CA)'!F196,'Legal Entity'!A:A,0),0),0)</f>
        <v>1010 - Corix Infrastructures Inc.</v>
      </c>
      <c r="D196" s="170" t="str" cm="1">
        <f t="array" ref="D196">IFERROR(INDEX('Legal Entity'!C:C,MATCH(F196,'Legal Entity'!A:A,0),0),0)</f>
        <v>CA</v>
      </c>
      <c r="E196" s="170" t="s">
        <v>631</v>
      </c>
      <c r="F196" s="170" t="s">
        <v>661</v>
      </c>
      <c r="G196" s="170"/>
      <c r="H196" s="171">
        <f>('General Liability'!AQ$61*$BI196)/Assumptions!$B$7</f>
        <v>0</v>
      </c>
      <c r="I196" s="171">
        <f>('General Liability'!AR$61*$BI196)/Assumptions!$B$7</f>
        <v>0</v>
      </c>
      <c r="J196" s="171">
        <f>('General Liability'!AS$61*$BI196)/Assumptions!$B$7</f>
        <v>0</v>
      </c>
      <c r="K196" s="171">
        <f>('General Liability'!AT$61*$BI196)/Assumptions!$B$7</f>
        <v>0</v>
      </c>
      <c r="L196" s="171">
        <f>('General Liability'!AU$61*$BI196)/Assumptions!$B$7</f>
        <v>0</v>
      </c>
      <c r="M196" s="171">
        <f>('General Liability'!AV$61*$BI196)/Assumptions!$B$7</f>
        <v>0</v>
      </c>
      <c r="N196" s="171">
        <f>('General Liability'!AW$61*$BI196)/Assumptions!$B$7</f>
        <v>0</v>
      </c>
      <c r="O196" s="171">
        <f>('General Liability'!AX$61*$BI196)/Assumptions!$B$7</f>
        <v>0</v>
      </c>
      <c r="P196" s="171">
        <f>('General Liability'!AY$61*$BI196)/Assumptions!$B$7</f>
        <v>0</v>
      </c>
      <c r="Q196" s="171">
        <f>('General Liability'!AZ$61*$BI196)/Assumptions!$B$7</f>
        <v>0</v>
      </c>
      <c r="R196" s="171">
        <f>('General Liability'!BA$61*$BI196)/Assumptions!$B$7</f>
        <v>0</v>
      </c>
      <c r="S196" s="171">
        <f>('General Liability'!BB$61*$BI196)/Assumptions!$B$7</f>
        <v>0</v>
      </c>
      <c r="T196" s="171">
        <f>('General Liability'!BC$61*$BI196)/Assumptions!$B$7</f>
        <v>0</v>
      </c>
      <c r="U196" s="171">
        <f>('General Liability'!BD$61*$BI196)/Assumptions!$B$7</f>
        <v>0</v>
      </c>
      <c r="V196" s="171">
        <f>('General Liability'!BE$61*$BI196)/Assumptions!$B$7</f>
        <v>0</v>
      </c>
      <c r="W196" s="171">
        <f>('General Liability'!BF$61*$BI196)/Assumptions!$B$7</f>
        <v>0</v>
      </c>
      <c r="X196" s="171">
        <f>('General Liability'!BG$61*$BI196)/Assumptions!$B$7</f>
        <v>0</v>
      </c>
      <c r="Y196" s="171">
        <f>('General Liability'!BH$61*$BI196)/Assumptions!$B$7</f>
        <v>0</v>
      </c>
      <c r="Z196" s="171">
        <f>('General Liability'!BI$61*$BI196)/Assumptions!$B$7</f>
        <v>0</v>
      </c>
      <c r="AA196" s="171">
        <f>('General Liability'!BJ$61*$BI196)/Assumptions!$B$7</f>
        <v>0</v>
      </c>
      <c r="AB196" s="171">
        <f>('General Liability'!BK$61*$BI196)/Assumptions!$B$7</f>
        <v>0</v>
      </c>
      <c r="AC196" s="171">
        <f>('General Liability'!BL$61*$BI196)/Assumptions!$B$7</f>
        <v>0</v>
      </c>
      <c r="AD196" s="171">
        <f>('General Liability'!BM$61*$BI196)/Assumptions!$B$7</f>
        <v>0</v>
      </c>
      <c r="AE196" s="171">
        <f>('General Liability'!BN$61*$BI196)/Assumptions!$B$7</f>
        <v>0</v>
      </c>
      <c r="AF196" s="171">
        <f>('General Liability'!BO$61*$BI196)/Assumptions!$B$7</f>
        <v>0</v>
      </c>
      <c r="AG196" s="171">
        <f>('General Liability'!BP$61*$BI196)/Assumptions!$B$7</f>
        <v>0</v>
      </c>
      <c r="AH196" s="171">
        <f>('General Liability'!BQ$61*$BI196)/Assumptions!$B$7</f>
        <v>0</v>
      </c>
      <c r="AI196" s="171">
        <f>('General Liability'!BR$61*$BI196)/Assumptions!$B$7</f>
        <v>0</v>
      </c>
      <c r="AJ196" s="171">
        <f>('General Liability'!BS$61*$BI196)/Assumptions!$B$7</f>
        <v>0</v>
      </c>
      <c r="AK196" s="171">
        <f>('General Liability'!BT$61*$BI196)/Assumptions!$B$7</f>
        <v>0</v>
      </c>
      <c r="AL196" s="171">
        <f>('General Liability'!BU$61*$BI196)/Assumptions!$B$7</f>
        <v>0</v>
      </c>
      <c r="AM196" s="171">
        <f>('General Liability'!BV$61*$BI196)/Assumptions!$B$7</f>
        <v>0</v>
      </c>
      <c r="AN196" s="171">
        <f>('General Liability'!BW$61*$BI196)/Assumptions!$B$7</f>
        <v>0</v>
      </c>
      <c r="AO196" s="171">
        <f>('General Liability'!BX$61*$BI196)/Assumptions!$B$7</f>
        <v>0</v>
      </c>
      <c r="AP196" s="171">
        <f>('General Liability'!BY$61*$BI196)/Assumptions!$B$7</f>
        <v>0</v>
      </c>
      <c r="AQ196" s="171">
        <f>('General Liability'!BZ$61*$BI196)/Assumptions!$B$7</f>
        <v>0</v>
      </c>
      <c r="AR196" s="171">
        <f>('General Liability'!CA$61*$BI196)/Assumptions!$B$7</f>
        <v>0</v>
      </c>
      <c r="AS196" s="171">
        <f>('General Liability'!CB$61*$BI196)/Assumptions!$B$7</f>
        <v>0</v>
      </c>
      <c r="AT196" s="171">
        <f>('General Liability'!CC$61*$BI196)/Assumptions!$B$7</f>
        <v>0</v>
      </c>
      <c r="AU196" s="171">
        <f>('General Liability'!CD$61*$BI196)/Assumptions!$B$7</f>
        <v>0</v>
      </c>
      <c r="AV196" s="171">
        <f>('General Liability'!CE$61*$BI196)/Assumptions!$B$7</f>
        <v>0</v>
      </c>
      <c r="AW196" s="171">
        <f>('General Liability'!CF$61*$BI196)/Assumptions!$B$7</f>
        <v>0</v>
      </c>
      <c r="AX196" s="171">
        <f>('General Liability'!CG$61*$BI196)/Assumptions!$B$7</f>
        <v>0</v>
      </c>
      <c r="AY196" s="171">
        <f>('General Liability'!CH$61*$BI196)/Assumptions!$B$7</f>
        <v>0</v>
      </c>
      <c r="AZ196" s="171">
        <f>('General Liability'!CI$61*$BI196)/Assumptions!$B$7</f>
        <v>0</v>
      </c>
      <c r="BA196" s="171">
        <f>('General Liability'!CJ$61*$BI196)/Assumptions!$B$7</f>
        <v>0</v>
      </c>
      <c r="BB196" s="171">
        <f>('General Liability'!CK$61*$BI196)/Assumptions!$B$7</f>
        <v>0</v>
      </c>
      <c r="BC196" s="171">
        <f>('General Liability'!CL$61*$BI196)/Assumptions!$B$7</f>
        <v>0</v>
      </c>
      <c r="BD196" s="171">
        <f>('General Liability'!CM$61*$BI196)/Assumptions!$B$7</f>
        <v>0</v>
      </c>
      <c r="BE196" s="171">
        <f>('General Liability'!CN$61*$BI196)/Assumptions!$B$7</f>
        <v>0</v>
      </c>
      <c r="BF196" s="171">
        <f>('General Liability'!CO$61*$BI196)/Assumptions!$B$7</f>
        <v>0</v>
      </c>
      <c r="BG196" s="171">
        <f>('General Liability'!CP$61*$BI196)/Assumptions!$B$7</f>
        <v>0</v>
      </c>
      <c r="BI196" s="174">
        <f>SUMIF(Revenue!$P:$P,'GL - Import (CA)'!$F196,Revenue!$G:$G)</f>
        <v>0</v>
      </c>
    </row>
    <row r="197" spans="1:61" hidden="1">
      <c r="A197" s="178"/>
      <c r="B197" s="178"/>
    </row>
    <row r="198" spans="1:61" s="173" customFormat="1" ht="12.75" customHeight="1">
      <c r="A198" s="177" t="s">
        <v>471</v>
      </c>
      <c r="B198" s="178"/>
      <c r="C198" s="170" cm="1">
        <f t="array" ref="C198">IFERROR(INDEX('Legal Entity'!B:B,MATCH('GL - Import (CA)'!F198,'Legal Entity'!A:A,0),0),0)</f>
        <v>0</v>
      </c>
      <c r="D198" s="170" t="str" cm="1">
        <f t="array" ref="D198">IFERROR(INDEX('Legal Entity'!C:C,MATCH(F198,'Legal Entity'!A:A,0),0),0)</f>
        <v>CA</v>
      </c>
      <c r="E198" s="170" t="s">
        <v>631</v>
      </c>
      <c r="F198" s="170" t="s">
        <v>655</v>
      </c>
      <c r="G198" s="170"/>
      <c r="H198" s="171">
        <f>('General Liability'!AQ$80*$BI198)/Assumptions!$B$7</f>
        <v>113.31303440526494</v>
      </c>
      <c r="I198" s="171">
        <f>('General Liability'!AR$80*$BI198)/Assumptions!$B$7</f>
        <v>112.02391796728305</v>
      </c>
      <c r="J198" s="171">
        <f>('General Liability'!AS$80*$BI198)/Assumptions!$B$7</f>
        <v>112.02391796728305</v>
      </c>
      <c r="K198" s="171">
        <f>('General Liability'!AT$80*$BI198)/Assumptions!$B$7</f>
        <v>112.02391796728305</v>
      </c>
      <c r="L198" s="171">
        <f>('General Liability'!AU$80*$BI198)/Assumptions!$B$7</f>
        <v>112.02391796728305</v>
      </c>
      <c r="M198" s="171">
        <f>('General Liability'!AV$80*$BI198)/Assumptions!$B$7</f>
        <v>112.02391796728305</v>
      </c>
      <c r="N198" s="171">
        <f>('General Liability'!AW$80*$BI198)/Assumptions!$B$7</f>
        <v>112.02391796728305</v>
      </c>
      <c r="O198" s="171">
        <f>('General Liability'!AX$80*$BI198)/Assumptions!$B$7</f>
        <v>112.02391796728305</v>
      </c>
      <c r="P198" s="171">
        <f>('General Liability'!AY$80*$BI198)/Assumptions!$B$7</f>
        <v>112.02391796728305</v>
      </c>
      <c r="Q198" s="171">
        <f>('General Liability'!AZ$80*$BI198)/Assumptions!$B$7</f>
        <v>112.02391796728305</v>
      </c>
      <c r="R198" s="171">
        <f>('General Liability'!BA$80*$BI198)/Assumptions!$B$7</f>
        <v>112.02391796728305</v>
      </c>
      <c r="S198" s="171">
        <f>('General Liability'!BB$80*$BI198)/Assumptions!$B$7</f>
        <v>112.02391796728305</v>
      </c>
      <c r="T198" s="171">
        <f>('General Liability'!BC$80*$BI198)/Assumptions!$B$7</f>
        <v>112.02391796728305</v>
      </c>
      <c r="U198" s="171">
        <f>('General Liability'!BD$80*$BI198)/Assumptions!$B$7</f>
        <v>120.42571181482928</v>
      </c>
      <c r="V198" s="171">
        <f>('General Liability'!BE$80*$BI198)/Assumptions!$B$7</f>
        <v>120.42571181482928</v>
      </c>
      <c r="W198" s="171">
        <f>('General Liability'!BF$80*$BI198)/Assumptions!$B$7</f>
        <v>120.42571181482928</v>
      </c>
      <c r="X198" s="171">
        <f>('General Liability'!BG$80*$BI198)/Assumptions!$B$7</f>
        <v>120.42571181482928</v>
      </c>
      <c r="Y198" s="171">
        <f>('General Liability'!BH$80*$BI198)/Assumptions!$B$7</f>
        <v>120.42571181482928</v>
      </c>
      <c r="Z198" s="171">
        <f>('General Liability'!BI$80*$BI198)/Assumptions!$B$7</f>
        <v>120.42571181482928</v>
      </c>
      <c r="AA198" s="171">
        <f>('General Liability'!BJ$80*$BI198)/Assumptions!$B$7</f>
        <v>120.42571181482928</v>
      </c>
      <c r="AB198" s="171">
        <f>('General Liability'!BK$80*$BI198)/Assumptions!$B$7</f>
        <v>120.42571181482928</v>
      </c>
      <c r="AC198" s="171">
        <f>('General Liability'!BL$80*$BI198)/Assumptions!$B$7</f>
        <v>120.42571181482928</v>
      </c>
      <c r="AD198" s="171">
        <f>('General Liability'!BM$80*$BI198)/Assumptions!$B$7</f>
        <v>120.42571181482928</v>
      </c>
      <c r="AE198" s="171">
        <f>('General Liability'!BN$80*$BI198)/Assumptions!$B$7</f>
        <v>120.42571181482928</v>
      </c>
      <c r="AF198" s="171">
        <f>('General Liability'!BO$80*$BI198)/Assumptions!$B$7</f>
        <v>120.42571181482928</v>
      </c>
      <c r="AG198" s="171">
        <f>('General Liability'!BP$80*$BI198)/Assumptions!$B$7</f>
        <v>129.45764020094148</v>
      </c>
      <c r="AH198" s="171">
        <f>('General Liability'!BQ$80*$BI198)/Assumptions!$B$7</f>
        <v>129.45764020094148</v>
      </c>
      <c r="AI198" s="171">
        <f>('General Liability'!BR$80*$BI198)/Assumptions!$B$7</f>
        <v>129.45764020094148</v>
      </c>
      <c r="AJ198" s="171">
        <f>('General Liability'!BS$80*$BI198)/Assumptions!$B$7</f>
        <v>129.45764020094148</v>
      </c>
      <c r="AK198" s="171">
        <f>('General Liability'!BT$80*$BI198)/Assumptions!$B$7</f>
        <v>129.45764020094148</v>
      </c>
      <c r="AL198" s="171">
        <f>('General Liability'!BU$80*$BI198)/Assumptions!$B$7</f>
        <v>129.45764020094148</v>
      </c>
      <c r="AM198" s="171">
        <f>('General Liability'!BV$80*$BI198)/Assumptions!$B$7</f>
        <v>129.45764020094148</v>
      </c>
      <c r="AN198" s="171">
        <f>('General Liability'!BW$80*$BI198)/Assumptions!$B$7</f>
        <v>129.45764020094148</v>
      </c>
      <c r="AO198" s="171">
        <f>('General Liability'!BX$80*$BI198)/Assumptions!$B$7</f>
        <v>129.45764020094148</v>
      </c>
      <c r="AP198" s="171">
        <f>('General Liability'!BY$80*$BI198)/Assumptions!$B$7</f>
        <v>129.45764020094148</v>
      </c>
      <c r="AQ198" s="171">
        <f>('General Liability'!BZ$80*$BI198)/Assumptions!$B$7</f>
        <v>129.45764020094148</v>
      </c>
      <c r="AR198" s="171">
        <f>('General Liability'!CA$80*$BI198)/Assumptions!$B$7</f>
        <v>129.45764020094148</v>
      </c>
      <c r="AS198" s="171">
        <f>('General Liability'!CB$80*$BI198)/Assumptions!$B$7</f>
        <v>133.34136940696973</v>
      </c>
      <c r="AT198" s="171">
        <f>('General Liability'!CC$80*$BI198)/Assumptions!$B$7</f>
        <v>133.34136940696973</v>
      </c>
      <c r="AU198" s="171">
        <f>('General Liability'!CD$80*$BI198)/Assumptions!$B$7</f>
        <v>133.34136940696973</v>
      </c>
      <c r="AV198" s="171">
        <f>('General Liability'!CE$80*$BI198)/Assumptions!$B$7</f>
        <v>133.34136940696973</v>
      </c>
      <c r="AW198" s="171">
        <f>('General Liability'!CF$80*$BI198)/Assumptions!$B$7</f>
        <v>133.34136940696973</v>
      </c>
      <c r="AX198" s="171">
        <f>('General Liability'!CG$80*$BI198)/Assumptions!$B$7</f>
        <v>133.34136940696973</v>
      </c>
      <c r="AY198" s="171">
        <f>('General Liability'!CH$80*$BI198)/Assumptions!$B$7</f>
        <v>133.34136940696973</v>
      </c>
      <c r="AZ198" s="171">
        <f>('General Liability'!CI$80*$BI198)/Assumptions!$B$7</f>
        <v>133.34136940696973</v>
      </c>
      <c r="BA198" s="171">
        <f>('General Liability'!CJ$80*$BI198)/Assumptions!$B$7</f>
        <v>133.34136940696973</v>
      </c>
      <c r="BB198" s="171">
        <f>('General Liability'!CK$80*$BI198)/Assumptions!$B$7</f>
        <v>133.34136940696973</v>
      </c>
      <c r="BC198" s="171">
        <f>('General Liability'!CL$80*$BI198)/Assumptions!$B$7</f>
        <v>133.34136940696973</v>
      </c>
      <c r="BD198" s="171">
        <f>('General Liability'!CM$80*$BI198)/Assumptions!$B$7</f>
        <v>133.34136940696973</v>
      </c>
      <c r="BE198" s="171">
        <f>('General Liability'!CN$80*$BI198)/Assumptions!$B$7</f>
        <v>137.34161048917883</v>
      </c>
      <c r="BF198" s="171">
        <f>('General Liability'!CO$80*$BI198)/Assumptions!$B$7</f>
        <v>137.34161048917883</v>
      </c>
      <c r="BG198" s="171">
        <f>('General Liability'!CP$80*$BI198)/Assumptions!$B$7</f>
        <v>137.34161048917883</v>
      </c>
      <c r="BI198" s="174">
        <f>SUMIF(Revenue!$P:$P,'GL - Import (CA)'!$F198,Revenue!$G:$G)</f>
        <v>2.1640930870175646E-2</v>
      </c>
    </row>
    <row r="199" spans="1:61" s="173" customFormat="1" ht="12.75" customHeight="1">
      <c r="A199" s="177" t="s">
        <v>471</v>
      </c>
      <c r="B199" s="178"/>
      <c r="C199" s="170" cm="1">
        <f t="array" ref="C199">IFERROR(INDEX('Legal Entity'!B:B,MATCH('GL - Import (CA)'!F199,'Legal Entity'!A:A,0),0),0)</f>
        <v>0</v>
      </c>
      <c r="D199" s="170" t="str" cm="1">
        <f t="array" ref="D199">IFERROR(INDEX('Legal Entity'!C:C,MATCH(F199,'Legal Entity'!A:A,0),0),0)</f>
        <v>CA</v>
      </c>
      <c r="E199" s="170" t="s">
        <v>631</v>
      </c>
      <c r="F199" s="170" t="s">
        <v>177</v>
      </c>
      <c r="G199" s="170"/>
      <c r="H199" s="171">
        <f>('General Liability'!AQ$80*$BI199)/Assumptions!$B$7</f>
        <v>29.123598658235206</v>
      </c>
      <c r="I199" s="171">
        <f>('General Liability'!AR$80*$BI199)/Assumptions!$B$7</f>
        <v>28.792271287464754</v>
      </c>
      <c r="J199" s="171">
        <f>('General Liability'!AS$80*$BI199)/Assumptions!$B$7</f>
        <v>28.792271287464754</v>
      </c>
      <c r="K199" s="171">
        <f>('General Liability'!AT$80*$BI199)/Assumptions!$B$7</f>
        <v>28.792271287464754</v>
      </c>
      <c r="L199" s="171">
        <f>('General Liability'!AU$80*$BI199)/Assumptions!$B$7</f>
        <v>28.792271287464754</v>
      </c>
      <c r="M199" s="171">
        <f>('General Liability'!AV$80*$BI199)/Assumptions!$B$7</f>
        <v>28.792271287464754</v>
      </c>
      <c r="N199" s="171">
        <f>('General Liability'!AW$80*$BI199)/Assumptions!$B$7</f>
        <v>28.792271287464754</v>
      </c>
      <c r="O199" s="171">
        <f>('General Liability'!AX$80*$BI199)/Assumptions!$B$7</f>
        <v>28.792271287464754</v>
      </c>
      <c r="P199" s="171">
        <f>('General Liability'!AY$80*$BI199)/Assumptions!$B$7</f>
        <v>28.792271287464754</v>
      </c>
      <c r="Q199" s="171">
        <f>('General Liability'!AZ$80*$BI199)/Assumptions!$B$7</f>
        <v>28.792271287464754</v>
      </c>
      <c r="R199" s="171">
        <f>('General Liability'!BA$80*$BI199)/Assumptions!$B$7</f>
        <v>28.792271287464754</v>
      </c>
      <c r="S199" s="171">
        <f>('General Liability'!BB$80*$BI199)/Assumptions!$B$7</f>
        <v>28.792271287464754</v>
      </c>
      <c r="T199" s="171">
        <f>('General Liability'!BC$80*$BI199)/Assumptions!$B$7</f>
        <v>28.792271287464754</v>
      </c>
      <c r="U199" s="171">
        <f>('General Liability'!BD$80*$BI199)/Assumptions!$B$7</f>
        <v>30.951691634024609</v>
      </c>
      <c r="V199" s="171">
        <f>('General Liability'!BE$80*$BI199)/Assumptions!$B$7</f>
        <v>30.951691634024609</v>
      </c>
      <c r="W199" s="171">
        <f>('General Liability'!BF$80*$BI199)/Assumptions!$B$7</f>
        <v>30.951691634024609</v>
      </c>
      <c r="X199" s="171">
        <f>('General Liability'!BG$80*$BI199)/Assumptions!$B$7</f>
        <v>30.951691634024609</v>
      </c>
      <c r="Y199" s="171">
        <f>('General Liability'!BH$80*$BI199)/Assumptions!$B$7</f>
        <v>30.951691634024609</v>
      </c>
      <c r="Z199" s="171">
        <f>('General Liability'!BI$80*$BI199)/Assumptions!$B$7</f>
        <v>30.951691634024609</v>
      </c>
      <c r="AA199" s="171">
        <f>('General Liability'!BJ$80*$BI199)/Assumptions!$B$7</f>
        <v>30.951691634024609</v>
      </c>
      <c r="AB199" s="171">
        <f>('General Liability'!BK$80*$BI199)/Assumptions!$B$7</f>
        <v>30.951691634024609</v>
      </c>
      <c r="AC199" s="171">
        <f>('General Liability'!BL$80*$BI199)/Assumptions!$B$7</f>
        <v>30.951691634024609</v>
      </c>
      <c r="AD199" s="171">
        <f>('General Liability'!BM$80*$BI199)/Assumptions!$B$7</f>
        <v>30.951691634024609</v>
      </c>
      <c r="AE199" s="171">
        <f>('General Liability'!BN$80*$BI199)/Assumptions!$B$7</f>
        <v>30.951691634024609</v>
      </c>
      <c r="AF199" s="171">
        <f>('General Liability'!BO$80*$BI199)/Assumptions!$B$7</f>
        <v>30.951691634024609</v>
      </c>
      <c r="AG199" s="171">
        <f>('General Liability'!BP$80*$BI199)/Assumptions!$B$7</f>
        <v>33.273068506576458</v>
      </c>
      <c r="AH199" s="171">
        <f>('General Liability'!BQ$80*$BI199)/Assumptions!$B$7</f>
        <v>33.273068506576458</v>
      </c>
      <c r="AI199" s="171">
        <f>('General Liability'!BR$80*$BI199)/Assumptions!$B$7</f>
        <v>33.273068506576458</v>
      </c>
      <c r="AJ199" s="171">
        <f>('General Liability'!BS$80*$BI199)/Assumptions!$B$7</f>
        <v>33.273068506576458</v>
      </c>
      <c r="AK199" s="171">
        <f>('General Liability'!BT$80*$BI199)/Assumptions!$B$7</f>
        <v>33.273068506576458</v>
      </c>
      <c r="AL199" s="171">
        <f>('General Liability'!BU$80*$BI199)/Assumptions!$B$7</f>
        <v>33.273068506576458</v>
      </c>
      <c r="AM199" s="171">
        <f>('General Liability'!BV$80*$BI199)/Assumptions!$B$7</f>
        <v>33.273068506576458</v>
      </c>
      <c r="AN199" s="171">
        <f>('General Liability'!BW$80*$BI199)/Assumptions!$B$7</f>
        <v>33.273068506576458</v>
      </c>
      <c r="AO199" s="171">
        <f>('General Liability'!BX$80*$BI199)/Assumptions!$B$7</f>
        <v>33.273068506576458</v>
      </c>
      <c r="AP199" s="171">
        <f>('General Liability'!BY$80*$BI199)/Assumptions!$B$7</f>
        <v>33.273068506576458</v>
      </c>
      <c r="AQ199" s="171">
        <f>('General Liability'!BZ$80*$BI199)/Assumptions!$B$7</f>
        <v>33.273068506576458</v>
      </c>
      <c r="AR199" s="171">
        <f>('General Liability'!CA$80*$BI199)/Assumptions!$B$7</f>
        <v>33.273068506576458</v>
      </c>
      <c r="AS199" s="171">
        <f>('General Liability'!CB$80*$BI199)/Assumptions!$B$7</f>
        <v>34.271260561773758</v>
      </c>
      <c r="AT199" s="171">
        <f>('General Liability'!CC$80*$BI199)/Assumptions!$B$7</f>
        <v>34.271260561773758</v>
      </c>
      <c r="AU199" s="171">
        <f>('General Liability'!CD$80*$BI199)/Assumptions!$B$7</f>
        <v>34.271260561773758</v>
      </c>
      <c r="AV199" s="171">
        <f>('General Liability'!CE$80*$BI199)/Assumptions!$B$7</f>
        <v>34.271260561773758</v>
      </c>
      <c r="AW199" s="171">
        <f>('General Liability'!CF$80*$BI199)/Assumptions!$B$7</f>
        <v>34.271260561773758</v>
      </c>
      <c r="AX199" s="171">
        <f>('General Liability'!CG$80*$BI199)/Assumptions!$B$7</f>
        <v>34.271260561773758</v>
      </c>
      <c r="AY199" s="171">
        <f>('General Liability'!CH$80*$BI199)/Assumptions!$B$7</f>
        <v>34.271260561773758</v>
      </c>
      <c r="AZ199" s="171">
        <f>('General Liability'!CI$80*$BI199)/Assumptions!$B$7</f>
        <v>34.271260561773758</v>
      </c>
      <c r="BA199" s="171">
        <f>('General Liability'!CJ$80*$BI199)/Assumptions!$B$7</f>
        <v>34.271260561773758</v>
      </c>
      <c r="BB199" s="171">
        <f>('General Liability'!CK$80*$BI199)/Assumptions!$B$7</f>
        <v>34.271260561773758</v>
      </c>
      <c r="BC199" s="171">
        <f>('General Liability'!CL$80*$BI199)/Assumptions!$B$7</f>
        <v>34.271260561773758</v>
      </c>
      <c r="BD199" s="171">
        <f>('General Liability'!CM$80*$BI199)/Assumptions!$B$7</f>
        <v>34.271260561773758</v>
      </c>
      <c r="BE199" s="171">
        <f>('General Liability'!CN$80*$BI199)/Assumptions!$B$7</f>
        <v>35.299398378626968</v>
      </c>
      <c r="BF199" s="171">
        <f>('General Liability'!CO$80*$BI199)/Assumptions!$B$7</f>
        <v>35.299398378626968</v>
      </c>
      <c r="BG199" s="171">
        <f>('General Liability'!CP$80*$BI199)/Assumptions!$B$7</f>
        <v>35.299398378626968</v>
      </c>
      <c r="BI199" s="174">
        <f>SUMIF(Revenue!$P:$P,'GL - Import (CA)'!$F199,Revenue!$G:$G)</f>
        <v>5.5621296222592735E-3</v>
      </c>
    </row>
    <row r="200" spans="1:61" s="173" customFormat="1" ht="12.75" customHeight="1">
      <c r="A200" s="177" t="s">
        <v>471</v>
      </c>
      <c r="B200" s="178"/>
      <c r="C200" s="170" t="str" cm="1">
        <f t="array" ref="C200">IFERROR(INDEX('Legal Entity'!B:B,MATCH('GL - Import (CA)'!F200,'Legal Entity'!A:A,0),0),0)</f>
        <v>1365 - Corix Utilities (Foothills Wastewater) Inc.</v>
      </c>
      <c r="D200" s="170" t="str" cm="1">
        <f t="array" ref="D200">IFERROR(INDEX('Legal Entity'!C:C,MATCH(F200,'Legal Entity'!A:A,0),0),0)</f>
        <v>CA</v>
      </c>
      <c r="E200" s="170" t="s">
        <v>631</v>
      </c>
      <c r="F200" s="170" t="s">
        <v>182</v>
      </c>
      <c r="G200" s="170"/>
      <c r="H200" s="171">
        <f>('General Liability'!AQ$80*$BI200)/Assumptions!$B$7</f>
        <v>79.955132407242431</v>
      </c>
      <c r="I200" s="171">
        <f>('General Liability'!AR$80*$BI200)/Assumptions!$B$7</f>
        <v>79.045515291893125</v>
      </c>
      <c r="J200" s="171">
        <f>('General Liability'!AS$80*$BI200)/Assumptions!$B$7</f>
        <v>79.045515291893125</v>
      </c>
      <c r="K200" s="171">
        <f>('General Liability'!AT$80*$BI200)/Assumptions!$B$7</f>
        <v>79.045515291893125</v>
      </c>
      <c r="L200" s="171">
        <f>('General Liability'!AU$80*$BI200)/Assumptions!$B$7</f>
        <v>79.045515291893125</v>
      </c>
      <c r="M200" s="171">
        <f>('General Liability'!AV$80*$BI200)/Assumptions!$B$7</f>
        <v>79.045515291893125</v>
      </c>
      <c r="N200" s="171">
        <f>('General Liability'!AW$80*$BI200)/Assumptions!$B$7</f>
        <v>79.045515291893125</v>
      </c>
      <c r="O200" s="171">
        <f>('General Liability'!AX$80*$BI200)/Assumptions!$B$7</f>
        <v>79.045515291893125</v>
      </c>
      <c r="P200" s="171">
        <f>('General Liability'!AY$80*$BI200)/Assumptions!$B$7</f>
        <v>79.045515291893125</v>
      </c>
      <c r="Q200" s="171">
        <f>('General Liability'!AZ$80*$BI200)/Assumptions!$B$7</f>
        <v>79.045515291893125</v>
      </c>
      <c r="R200" s="171">
        <f>('General Liability'!BA$80*$BI200)/Assumptions!$B$7</f>
        <v>79.045515291893125</v>
      </c>
      <c r="S200" s="171">
        <f>('General Liability'!BB$80*$BI200)/Assumptions!$B$7</f>
        <v>79.045515291893125</v>
      </c>
      <c r="T200" s="171">
        <f>('General Liability'!BC$80*$BI200)/Assumptions!$B$7</f>
        <v>79.045515291893125</v>
      </c>
      <c r="U200" s="171">
        <f>('General Liability'!BD$80*$BI200)/Assumptions!$B$7</f>
        <v>84.973928938785093</v>
      </c>
      <c r="V200" s="171">
        <f>('General Liability'!BE$80*$BI200)/Assumptions!$B$7</f>
        <v>84.973928938785093</v>
      </c>
      <c r="W200" s="171">
        <f>('General Liability'!BF$80*$BI200)/Assumptions!$B$7</f>
        <v>84.973928938785093</v>
      </c>
      <c r="X200" s="171">
        <f>('General Liability'!BG$80*$BI200)/Assumptions!$B$7</f>
        <v>84.973928938785093</v>
      </c>
      <c r="Y200" s="171">
        <f>('General Liability'!BH$80*$BI200)/Assumptions!$B$7</f>
        <v>84.973928938785093</v>
      </c>
      <c r="Z200" s="171">
        <f>('General Liability'!BI$80*$BI200)/Assumptions!$B$7</f>
        <v>84.973928938785093</v>
      </c>
      <c r="AA200" s="171">
        <f>('General Liability'!BJ$80*$BI200)/Assumptions!$B$7</f>
        <v>84.973928938785093</v>
      </c>
      <c r="AB200" s="171">
        <f>('General Liability'!BK$80*$BI200)/Assumptions!$B$7</f>
        <v>84.973928938785093</v>
      </c>
      <c r="AC200" s="171">
        <f>('General Liability'!BL$80*$BI200)/Assumptions!$B$7</f>
        <v>84.973928938785093</v>
      </c>
      <c r="AD200" s="171">
        <f>('General Liability'!BM$80*$BI200)/Assumptions!$B$7</f>
        <v>84.973928938785093</v>
      </c>
      <c r="AE200" s="171">
        <f>('General Liability'!BN$80*$BI200)/Assumptions!$B$7</f>
        <v>84.973928938785093</v>
      </c>
      <c r="AF200" s="171">
        <f>('General Liability'!BO$80*$BI200)/Assumptions!$B$7</f>
        <v>84.973928938785093</v>
      </c>
      <c r="AG200" s="171">
        <f>('General Liability'!BP$80*$BI200)/Assumptions!$B$7</f>
        <v>91.346973609193967</v>
      </c>
      <c r="AH200" s="171">
        <f>('General Liability'!BQ$80*$BI200)/Assumptions!$B$7</f>
        <v>91.346973609193967</v>
      </c>
      <c r="AI200" s="171">
        <f>('General Liability'!BR$80*$BI200)/Assumptions!$B$7</f>
        <v>91.346973609193967</v>
      </c>
      <c r="AJ200" s="171">
        <f>('General Liability'!BS$80*$BI200)/Assumptions!$B$7</f>
        <v>91.346973609193967</v>
      </c>
      <c r="AK200" s="171">
        <f>('General Liability'!BT$80*$BI200)/Assumptions!$B$7</f>
        <v>91.346973609193967</v>
      </c>
      <c r="AL200" s="171">
        <f>('General Liability'!BU$80*$BI200)/Assumptions!$B$7</f>
        <v>91.346973609193967</v>
      </c>
      <c r="AM200" s="171">
        <f>('General Liability'!BV$80*$BI200)/Assumptions!$B$7</f>
        <v>91.346973609193967</v>
      </c>
      <c r="AN200" s="171">
        <f>('General Liability'!BW$80*$BI200)/Assumptions!$B$7</f>
        <v>91.346973609193967</v>
      </c>
      <c r="AO200" s="171">
        <f>('General Liability'!BX$80*$BI200)/Assumptions!$B$7</f>
        <v>91.346973609193967</v>
      </c>
      <c r="AP200" s="171">
        <f>('General Liability'!BY$80*$BI200)/Assumptions!$B$7</f>
        <v>91.346973609193967</v>
      </c>
      <c r="AQ200" s="171">
        <f>('General Liability'!BZ$80*$BI200)/Assumptions!$B$7</f>
        <v>91.346973609193967</v>
      </c>
      <c r="AR200" s="171">
        <f>('General Liability'!CA$80*$BI200)/Assumptions!$B$7</f>
        <v>91.346973609193967</v>
      </c>
      <c r="AS200" s="171">
        <f>('General Liability'!CB$80*$BI200)/Assumptions!$B$7</f>
        <v>94.087382817469788</v>
      </c>
      <c r="AT200" s="171">
        <f>('General Liability'!CC$80*$BI200)/Assumptions!$B$7</f>
        <v>94.087382817469788</v>
      </c>
      <c r="AU200" s="171">
        <f>('General Liability'!CD$80*$BI200)/Assumptions!$B$7</f>
        <v>94.087382817469788</v>
      </c>
      <c r="AV200" s="171">
        <f>('General Liability'!CE$80*$BI200)/Assumptions!$B$7</f>
        <v>94.087382817469788</v>
      </c>
      <c r="AW200" s="171">
        <f>('General Liability'!CF$80*$BI200)/Assumptions!$B$7</f>
        <v>94.087382817469788</v>
      </c>
      <c r="AX200" s="171">
        <f>('General Liability'!CG$80*$BI200)/Assumptions!$B$7</f>
        <v>94.087382817469788</v>
      </c>
      <c r="AY200" s="171">
        <f>('General Liability'!CH$80*$BI200)/Assumptions!$B$7</f>
        <v>94.087382817469788</v>
      </c>
      <c r="AZ200" s="171">
        <f>('General Liability'!CI$80*$BI200)/Assumptions!$B$7</f>
        <v>94.087382817469788</v>
      </c>
      <c r="BA200" s="171">
        <f>('General Liability'!CJ$80*$BI200)/Assumptions!$B$7</f>
        <v>94.087382817469788</v>
      </c>
      <c r="BB200" s="171">
        <f>('General Liability'!CK$80*$BI200)/Assumptions!$B$7</f>
        <v>94.087382817469788</v>
      </c>
      <c r="BC200" s="171">
        <f>('General Liability'!CL$80*$BI200)/Assumptions!$B$7</f>
        <v>94.087382817469788</v>
      </c>
      <c r="BD200" s="171">
        <f>('General Liability'!CM$80*$BI200)/Assumptions!$B$7</f>
        <v>94.087382817469788</v>
      </c>
      <c r="BE200" s="171">
        <f>('General Liability'!CN$80*$BI200)/Assumptions!$B$7</f>
        <v>96.910004301993908</v>
      </c>
      <c r="BF200" s="171">
        <f>('General Liability'!CO$80*$BI200)/Assumptions!$B$7</f>
        <v>96.910004301993908</v>
      </c>
      <c r="BG200" s="171">
        <f>('General Liability'!CP$80*$BI200)/Assumptions!$B$7</f>
        <v>96.910004301993908</v>
      </c>
      <c r="BI200" s="174">
        <f>SUMIF(Revenue!$P:$P,'GL - Import (CA)'!$F200,Revenue!$G:$G)</f>
        <v>1.5270118766323299E-2</v>
      </c>
    </row>
    <row r="201" spans="1:61" s="173" customFormat="1" ht="12.75" customHeight="1">
      <c r="A201" s="177" t="s">
        <v>471</v>
      </c>
      <c r="B201" s="178"/>
      <c r="C201" s="170" cm="1">
        <f t="array" ref="C201">IFERROR(INDEX('Legal Entity'!B:B,MATCH('GL - Import (CA)'!F201,'Legal Entity'!A:A,0),0),0)</f>
        <v>0</v>
      </c>
      <c r="D201" s="170" t="str" cm="1">
        <f t="array" ref="D201">IFERROR(INDEX('Legal Entity'!C:C,MATCH(F201,'Legal Entity'!A:A,0),0),0)</f>
        <v>CA</v>
      </c>
      <c r="E201" s="170" t="s">
        <v>631</v>
      </c>
      <c r="F201" s="170" t="s">
        <v>181</v>
      </c>
      <c r="G201" s="170"/>
      <c r="H201" s="171">
        <f>('General Liability'!AQ$80*$BI201)/Assumptions!$B$7</f>
        <v>14.862083655652953</v>
      </c>
      <c r="I201" s="171">
        <f>('General Liability'!AR$80*$BI201)/Assumptions!$B$7</f>
        <v>14.693003757265961</v>
      </c>
      <c r="J201" s="171">
        <f>('General Liability'!AS$80*$BI201)/Assumptions!$B$7</f>
        <v>14.693003757265961</v>
      </c>
      <c r="K201" s="171">
        <f>('General Liability'!AT$80*$BI201)/Assumptions!$B$7</f>
        <v>14.693003757265961</v>
      </c>
      <c r="L201" s="171">
        <f>('General Liability'!AU$80*$BI201)/Assumptions!$B$7</f>
        <v>14.693003757265961</v>
      </c>
      <c r="M201" s="171">
        <f>('General Liability'!AV$80*$BI201)/Assumptions!$B$7</f>
        <v>14.693003757265961</v>
      </c>
      <c r="N201" s="171">
        <f>('General Liability'!AW$80*$BI201)/Assumptions!$B$7</f>
        <v>14.693003757265961</v>
      </c>
      <c r="O201" s="171">
        <f>('General Liability'!AX$80*$BI201)/Assumptions!$B$7</f>
        <v>14.693003757265961</v>
      </c>
      <c r="P201" s="171">
        <f>('General Liability'!AY$80*$BI201)/Assumptions!$B$7</f>
        <v>14.693003757265961</v>
      </c>
      <c r="Q201" s="171">
        <f>('General Liability'!AZ$80*$BI201)/Assumptions!$B$7</f>
        <v>14.693003757265961</v>
      </c>
      <c r="R201" s="171">
        <f>('General Liability'!BA$80*$BI201)/Assumptions!$B$7</f>
        <v>14.693003757265961</v>
      </c>
      <c r="S201" s="171">
        <f>('General Liability'!BB$80*$BI201)/Assumptions!$B$7</f>
        <v>14.693003757265961</v>
      </c>
      <c r="T201" s="171">
        <f>('General Liability'!BC$80*$BI201)/Assumptions!$B$7</f>
        <v>14.693003757265961</v>
      </c>
      <c r="U201" s="171">
        <f>('General Liability'!BD$80*$BI201)/Assumptions!$B$7</f>
        <v>15.794979039060905</v>
      </c>
      <c r="V201" s="171">
        <f>('General Liability'!BE$80*$BI201)/Assumptions!$B$7</f>
        <v>15.794979039060905</v>
      </c>
      <c r="W201" s="171">
        <f>('General Liability'!BF$80*$BI201)/Assumptions!$B$7</f>
        <v>15.794979039060905</v>
      </c>
      <c r="X201" s="171">
        <f>('General Liability'!BG$80*$BI201)/Assumptions!$B$7</f>
        <v>15.794979039060905</v>
      </c>
      <c r="Y201" s="171">
        <f>('General Liability'!BH$80*$BI201)/Assumptions!$B$7</f>
        <v>15.794979039060905</v>
      </c>
      <c r="Z201" s="171">
        <f>('General Liability'!BI$80*$BI201)/Assumptions!$B$7</f>
        <v>15.794979039060905</v>
      </c>
      <c r="AA201" s="171">
        <f>('General Liability'!BJ$80*$BI201)/Assumptions!$B$7</f>
        <v>15.794979039060905</v>
      </c>
      <c r="AB201" s="171">
        <f>('General Liability'!BK$80*$BI201)/Assumptions!$B$7</f>
        <v>15.794979039060905</v>
      </c>
      <c r="AC201" s="171">
        <f>('General Liability'!BL$80*$BI201)/Assumptions!$B$7</f>
        <v>15.794979039060905</v>
      </c>
      <c r="AD201" s="171">
        <f>('General Liability'!BM$80*$BI201)/Assumptions!$B$7</f>
        <v>15.794979039060905</v>
      </c>
      <c r="AE201" s="171">
        <f>('General Liability'!BN$80*$BI201)/Assumptions!$B$7</f>
        <v>15.794979039060905</v>
      </c>
      <c r="AF201" s="171">
        <f>('General Liability'!BO$80*$BI201)/Assumptions!$B$7</f>
        <v>15.794979039060905</v>
      </c>
      <c r="AG201" s="171">
        <f>('General Liability'!BP$80*$BI201)/Assumptions!$B$7</f>
        <v>16.979602466990475</v>
      </c>
      <c r="AH201" s="171">
        <f>('General Liability'!BQ$80*$BI201)/Assumptions!$B$7</f>
        <v>16.979602466990475</v>
      </c>
      <c r="AI201" s="171">
        <f>('General Liability'!BR$80*$BI201)/Assumptions!$B$7</f>
        <v>16.979602466990475</v>
      </c>
      <c r="AJ201" s="171">
        <f>('General Liability'!BS$80*$BI201)/Assumptions!$B$7</f>
        <v>16.979602466990475</v>
      </c>
      <c r="AK201" s="171">
        <f>('General Liability'!BT$80*$BI201)/Assumptions!$B$7</f>
        <v>16.979602466990475</v>
      </c>
      <c r="AL201" s="171">
        <f>('General Liability'!BU$80*$BI201)/Assumptions!$B$7</f>
        <v>16.979602466990475</v>
      </c>
      <c r="AM201" s="171">
        <f>('General Liability'!BV$80*$BI201)/Assumptions!$B$7</f>
        <v>16.979602466990475</v>
      </c>
      <c r="AN201" s="171">
        <f>('General Liability'!BW$80*$BI201)/Assumptions!$B$7</f>
        <v>16.979602466990475</v>
      </c>
      <c r="AO201" s="171">
        <f>('General Liability'!BX$80*$BI201)/Assumptions!$B$7</f>
        <v>16.979602466990475</v>
      </c>
      <c r="AP201" s="171">
        <f>('General Liability'!BY$80*$BI201)/Assumptions!$B$7</f>
        <v>16.979602466990475</v>
      </c>
      <c r="AQ201" s="171">
        <f>('General Liability'!BZ$80*$BI201)/Assumptions!$B$7</f>
        <v>16.979602466990475</v>
      </c>
      <c r="AR201" s="171">
        <f>('General Liability'!CA$80*$BI201)/Assumptions!$B$7</f>
        <v>16.979602466990475</v>
      </c>
      <c r="AS201" s="171">
        <f>('General Liability'!CB$80*$BI201)/Assumptions!$B$7</f>
        <v>17.488990541000192</v>
      </c>
      <c r="AT201" s="171">
        <f>('General Liability'!CC$80*$BI201)/Assumptions!$B$7</f>
        <v>17.488990541000192</v>
      </c>
      <c r="AU201" s="171">
        <f>('General Liability'!CD$80*$BI201)/Assumptions!$B$7</f>
        <v>17.488990541000192</v>
      </c>
      <c r="AV201" s="171">
        <f>('General Liability'!CE$80*$BI201)/Assumptions!$B$7</f>
        <v>17.488990541000192</v>
      </c>
      <c r="AW201" s="171">
        <f>('General Liability'!CF$80*$BI201)/Assumptions!$B$7</f>
        <v>17.488990541000192</v>
      </c>
      <c r="AX201" s="171">
        <f>('General Liability'!CG$80*$BI201)/Assumptions!$B$7</f>
        <v>17.488990541000192</v>
      </c>
      <c r="AY201" s="171">
        <f>('General Liability'!CH$80*$BI201)/Assumptions!$B$7</f>
        <v>17.488990541000192</v>
      </c>
      <c r="AZ201" s="171">
        <f>('General Liability'!CI$80*$BI201)/Assumptions!$B$7</f>
        <v>17.488990541000192</v>
      </c>
      <c r="BA201" s="171">
        <f>('General Liability'!CJ$80*$BI201)/Assumptions!$B$7</f>
        <v>17.488990541000192</v>
      </c>
      <c r="BB201" s="171">
        <f>('General Liability'!CK$80*$BI201)/Assumptions!$B$7</f>
        <v>17.488990541000192</v>
      </c>
      <c r="BC201" s="171">
        <f>('General Liability'!CL$80*$BI201)/Assumptions!$B$7</f>
        <v>17.488990541000192</v>
      </c>
      <c r="BD201" s="171">
        <f>('General Liability'!CM$80*$BI201)/Assumptions!$B$7</f>
        <v>17.488990541000192</v>
      </c>
      <c r="BE201" s="171">
        <f>('General Liability'!CN$80*$BI201)/Assumptions!$B$7</f>
        <v>18.013660257230196</v>
      </c>
      <c r="BF201" s="171">
        <f>('General Liability'!CO$80*$BI201)/Assumptions!$B$7</f>
        <v>18.013660257230196</v>
      </c>
      <c r="BG201" s="171">
        <f>('General Liability'!CP$80*$BI201)/Assumptions!$B$7</f>
        <v>18.013660257230196</v>
      </c>
      <c r="BI201" s="174">
        <f>SUMIF(Revenue!$P:$P,'GL - Import (CA)'!$F201,Revenue!$G:$G)</f>
        <v>2.8384141918611338E-3</v>
      </c>
    </row>
    <row r="202" spans="1:61" s="173" customFormat="1" ht="12.75" customHeight="1">
      <c r="A202" s="177" t="s">
        <v>471</v>
      </c>
      <c r="B202" s="178"/>
      <c r="C202" s="170" cm="1">
        <f t="array" ref="C202">IFERROR(INDEX('Legal Entity'!B:B,MATCH('GL - Import (CA)'!F202,'Legal Entity'!A:A,0),0),0)</f>
        <v>0</v>
      </c>
      <c r="D202" s="170" t="str" cm="1">
        <f t="array" ref="D202">IFERROR(INDEX('Legal Entity'!C:C,MATCH(F202,'Legal Entity'!A:A,0),0),0)</f>
        <v>CA</v>
      </c>
      <c r="E202" s="170" t="s">
        <v>631</v>
      </c>
      <c r="F202" s="170" t="s">
        <v>125</v>
      </c>
      <c r="G202" s="170"/>
      <c r="H202" s="171">
        <f>('General Liability'!AQ$80*$BI202)/Assumptions!$B$7</f>
        <v>236.62791184902844</v>
      </c>
      <c r="I202" s="171">
        <f>('General Liability'!AR$80*$BI202)/Assumptions!$B$7</f>
        <v>233.93589206109365</v>
      </c>
      <c r="J202" s="171">
        <f>('General Liability'!AS$80*$BI202)/Assumptions!$B$7</f>
        <v>233.93589206109365</v>
      </c>
      <c r="K202" s="171">
        <f>('General Liability'!AT$80*$BI202)/Assumptions!$B$7</f>
        <v>233.93589206109365</v>
      </c>
      <c r="L202" s="171">
        <f>('General Liability'!AU$80*$BI202)/Assumptions!$B$7</f>
        <v>233.93589206109365</v>
      </c>
      <c r="M202" s="171">
        <f>('General Liability'!AV$80*$BI202)/Assumptions!$B$7</f>
        <v>233.93589206109365</v>
      </c>
      <c r="N202" s="171">
        <f>('General Liability'!AW$80*$BI202)/Assumptions!$B$7</f>
        <v>233.93589206109365</v>
      </c>
      <c r="O202" s="171">
        <f>('General Liability'!AX$80*$BI202)/Assumptions!$B$7</f>
        <v>233.93589206109365</v>
      </c>
      <c r="P202" s="171">
        <f>('General Liability'!AY$80*$BI202)/Assumptions!$B$7</f>
        <v>233.93589206109365</v>
      </c>
      <c r="Q202" s="171">
        <f>('General Liability'!AZ$80*$BI202)/Assumptions!$B$7</f>
        <v>233.93589206109365</v>
      </c>
      <c r="R202" s="171">
        <f>('General Liability'!BA$80*$BI202)/Assumptions!$B$7</f>
        <v>233.93589206109365</v>
      </c>
      <c r="S202" s="171">
        <f>('General Liability'!BB$80*$BI202)/Assumptions!$B$7</f>
        <v>233.93589206109365</v>
      </c>
      <c r="T202" s="171">
        <f>('General Liability'!BC$80*$BI202)/Assumptions!$B$7</f>
        <v>233.93589206109365</v>
      </c>
      <c r="U202" s="171">
        <f>('General Liability'!BD$80*$BI202)/Assumptions!$B$7</f>
        <v>251.48108396567568</v>
      </c>
      <c r="V202" s="171">
        <f>('General Liability'!BE$80*$BI202)/Assumptions!$B$7</f>
        <v>251.48108396567568</v>
      </c>
      <c r="W202" s="171">
        <f>('General Liability'!BF$80*$BI202)/Assumptions!$B$7</f>
        <v>251.48108396567568</v>
      </c>
      <c r="X202" s="171">
        <f>('General Liability'!BG$80*$BI202)/Assumptions!$B$7</f>
        <v>251.48108396567568</v>
      </c>
      <c r="Y202" s="171">
        <f>('General Liability'!BH$80*$BI202)/Assumptions!$B$7</f>
        <v>251.48108396567568</v>
      </c>
      <c r="Z202" s="171">
        <f>('General Liability'!BI$80*$BI202)/Assumptions!$B$7</f>
        <v>251.48108396567568</v>
      </c>
      <c r="AA202" s="171">
        <f>('General Liability'!BJ$80*$BI202)/Assumptions!$B$7</f>
        <v>251.48108396567568</v>
      </c>
      <c r="AB202" s="171">
        <f>('General Liability'!BK$80*$BI202)/Assumptions!$B$7</f>
        <v>251.48108396567568</v>
      </c>
      <c r="AC202" s="171">
        <f>('General Liability'!BL$80*$BI202)/Assumptions!$B$7</f>
        <v>251.48108396567568</v>
      </c>
      <c r="AD202" s="171">
        <f>('General Liability'!BM$80*$BI202)/Assumptions!$B$7</f>
        <v>251.48108396567568</v>
      </c>
      <c r="AE202" s="171">
        <f>('General Liability'!BN$80*$BI202)/Assumptions!$B$7</f>
        <v>251.48108396567568</v>
      </c>
      <c r="AF202" s="171">
        <f>('General Liability'!BO$80*$BI202)/Assumptions!$B$7</f>
        <v>251.48108396567568</v>
      </c>
      <c r="AG202" s="171">
        <f>('General Liability'!BP$80*$BI202)/Assumptions!$B$7</f>
        <v>270.34216526310132</v>
      </c>
      <c r="AH202" s="171">
        <f>('General Liability'!BQ$80*$BI202)/Assumptions!$B$7</f>
        <v>270.34216526310132</v>
      </c>
      <c r="AI202" s="171">
        <f>('General Liability'!BR$80*$BI202)/Assumptions!$B$7</f>
        <v>270.34216526310132</v>
      </c>
      <c r="AJ202" s="171">
        <f>('General Liability'!BS$80*$BI202)/Assumptions!$B$7</f>
        <v>270.34216526310132</v>
      </c>
      <c r="AK202" s="171">
        <f>('General Liability'!BT$80*$BI202)/Assumptions!$B$7</f>
        <v>270.34216526310132</v>
      </c>
      <c r="AL202" s="171">
        <f>('General Liability'!BU$80*$BI202)/Assumptions!$B$7</f>
        <v>270.34216526310132</v>
      </c>
      <c r="AM202" s="171">
        <f>('General Liability'!BV$80*$BI202)/Assumptions!$B$7</f>
        <v>270.34216526310132</v>
      </c>
      <c r="AN202" s="171">
        <f>('General Liability'!BW$80*$BI202)/Assumptions!$B$7</f>
        <v>270.34216526310132</v>
      </c>
      <c r="AO202" s="171">
        <f>('General Liability'!BX$80*$BI202)/Assumptions!$B$7</f>
        <v>270.34216526310132</v>
      </c>
      <c r="AP202" s="171">
        <f>('General Liability'!BY$80*$BI202)/Assumptions!$B$7</f>
        <v>270.34216526310132</v>
      </c>
      <c r="AQ202" s="171">
        <f>('General Liability'!BZ$80*$BI202)/Assumptions!$B$7</f>
        <v>270.34216526310132</v>
      </c>
      <c r="AR202" s="171">
        <f>('General Liability'!CA$80*$BI202)/Assumptions!$B$7</f>
        <v>270.34216526310132</v>
      </c>
      <c r="AS202" s="171">
        <f>('General Liability'!CB$80*$BI202)/Assumptions!$B$7</f>
        <v>278.45243022099442</v>
      </c>
      <c r="AT202" s="171">
        <f>('General Liability'!CC$80*$BI202)/Assumptions!$B$7</f>
        <v>278.45243022099442</v>
      </c>
      <c r="AU202" s="171">
        <f>('General Liability'!CD$80*$BI202)/Assumptions!$B$7</f>
        <v>278.45243022099442</v>
      </c>
      <c r="AV202" s="171">
        <f>('General Liability'!CE$80*$BI202)/Assumptions!$B$7</f>
        <v>278.45243022099442</v>
      </c>
      <c r="AW202" s="171">
        <f>('General Liability'!CF$80*$BI202)/Assumptions!$B$7</f>
        <v>278.45243022099442</v>
      </c>
      <c r="AX202" s="171">
        <f>('General Liability'!CG$80*$BI202)/Assumptions!$B$7</f>
        <v>278.45243022099442</v>
      </c>
      <c r="AY202" s="171">
        <f>('General Liability'!CH$80*$BI202)/Assumptions!$B$7</f>
        <v>278.45243022099442</v>
      </c>
      <c r="AZ202" s="171">
        <f>('General Liability'!CI$80*$BI202)/Assumptions!$B$7</f>
        <v>278.45243022099442</v>
      </c>
      <c r="BA202" s="171">
        <f>('General Liability'!CJ$80*$BI202)/Assumptions!$B$7</f>
        <v>278.45243022099442</v>
      </c>
      <c r="BB202" s="171">
        <f>('General Liability'!CK$80*$BI202)/Assumptions!$B$7</f>
        <v>278.45243022099442</v>
      </c>
      <c r="BC202" s="171">
        <f>('General Liability'!CL$80*$BI202)/Assumptions!$B$7</f>
        <v>278.45243022099442</v>
      </c>
      <c r="BD202" s="171">
        <f>('General Liability'!CM$80*$BI202)/Assumptions!$B$7</f>
        <v>278.45243022099442</v>
      </c>
      <c r="BE202" s="171">
        <f>('General Liability'!CN$80*$BI202)/Assumptions!$B$7</f>
        <v>286.80600312762425</v>
      </c>
      <c r="BF202" s="171">
        <f>('General Liability'!CO$80*$BI202)/Assumptions!$B$7</f>
        <v>286.80600312762425</v>
      </c>
      <c r="BG202" s="171">
        <f>('General Liability'!CP$80*$BI202)/Assumptions!$B$7</f>
        <v>286.80600312762425</v>
      </c>
      <c r="BI202" s="174">
        <f>SUMIF(Revenue!$P:$P,'GL - Import (CA)'!$F202,Revenue!$G:$G)</f>
        <v>4.5192049698043461E-2</v>
      </c>
    </row>
    <row r="203" spans="1:61" s="173" customFormat="1" ht="12.75" customHeight="1">
      <c r="A203" s="177" t="s">
        <v>471</v>
      </c>
      <c r="B203" s="178"/>
      <c r="C203" s="170" t="str" cm="1">
        <f t="array" ref="C203">IFERROR(INDEX('Legal Entity'!B:B,MATCH('GL - Import (CA)'!F203,'Legal Entity'!A:A,0),0),0)</f>
        <v>1310 - Corix Utilities Inc.</v>
      </c>
      <c r="D203" s="170" t="str" cm="1">
        <f t="array" ref="D203">IFERROR(INDEX('Legal Entity'!C:C,MATCH(F203,'Legal Entity'!A:A,0),0),0)</f>
        <v>CA</v>
      </c>
      <c r="E203" s="170" t="s">
        <v>631</v>
      </c>
      <c r="F203" s="170" t="s">
        <v>122</v>
      </c>
      <c r="G203" s="170"/>
      <c r="H203" s="171">
        <f>('General Liability'!AQ$80*$BI203)/Assumptions!$B$7</f>
        <v>83.525972845333627</v>
      </c>
      <c r="I203" s="171">
        <f>('General Liability'!AR$80*$BI203)/Assumptions!$B$7</f>
        <v>82.575731726485401</v>
      </c>
      <c r="J203" s="171">
        <f>('General Liability'!AS$80*$BI203)/Assumptions!$B$7</f>
        <v>82.575731726485401</v>
      </c>
      <c r="K203" s="171">
        <f>('General Liability'!AT$80*$BI203)/Assumptions!$B$7</f>
        <v>82.575731726485401</v>
      </c>
      <c r="L203" s="171">
        <f>('General Liability'!AU$80*$BI203)/Assumptions!$B$7</f>
        <v>82.575731726485401</v>
      </c>
      <c r="M203" s="171">
        <f>('General Liability'!AV$80*$BI203)/Assumptions!$B$7</f>
        <v>82.575731726485401</v>
      </c>
      <c r="N203" s="171">
        <f>('General Liability'!AW$80*$BI203)/Assumptions!$B$7</f>
        <v>82.575731726485401</v>
      </c>
      <c r="O203" s="171">
        <f>('General Liability'!AX$80*$BI203)/Assumptions!$B$7</f>
        <v>82.575731726485401</v>
      </c>
      <c r="P203" s="171">
        <f>('General Liability'!AY$80*$BI203)/Assumptions!$B$7</f>
        <v>82.575731726485401</v>
      </c>
      <c r="Q203" s="171">
        <f>('General Liability'!AZ$80*$BI203)/Assumptions!$B$7</f>
        <v>82.575731726485401</v>
      </c>
      <c r="R203" s="171">
        <f>('General Liability'!BA$80*$BI203)/Assumptions!$B$7</f>
        <v>82.575731726485401</v>
      </c>
      <c r="S203" s="171">
        <f>('General Liability'!BB$80*$BI203)/Assumptions!$B$7</f>
        <v>82.575731726485401</v>
      </c>
      <c r="T203" s="171">
        <f>('General Liability'!BC$80*$BI203)/Assumptions!$B$7</f>
        <v>82.575731726485401</v>
      </c>
      <c r="U203" s="171">
        <f>('General Liability'!BD$80*$BI203)/Assumptions!$B$7</f>
        <v>88.76891160597178</v>
      </c>
      <c r="V203" s="171">
        <f>('General Liability'!BE$80*$BI203)/Assumptions!$B$7</f>
        <v>88.76891160597178</v>
      </c>
      <c r="W203" s="171">
        <f>('General Liability'!BF$80*$BI203)/Assumptions!$B$7</f>
        <v>88.76891160597178</v>
      </c>
      <c r="X203" s="171">
        <f>('General Liability'!BG$80*$BI203)/Assumptions!$B$7</f>
        <v>88.76891160597178</v>
      </c>
      <c r="Y203" s="171">
        <f>('General Liability'!BH$80*$BI203)/Assumptions!$B$7</f>
        <v>88.76891160597178</v>
      </c>
      <c r="Z203" s="171">
        <f>('General Liability'!BI$80*$BI203)/Assumptions!$B$7</f>
        <v>88.76891160597178</v>
      </c>
      <c r="AA203" s="171">
        <f>('General Liability'!BJ$80*$BI203)/Assumptions!$B$7</f>
        <v>88.76891160597178</v>
      </c>
      <c r="AB203" s="171">
        <f>('General Liability'!BK$80*$BI203)/Assumptions!$B$7</f>
        <v>88.76891160597178</v>
      </c>
      <c r="AC203" s="171">
        <f>('General Liability'!BL$80*$BI203)/Assumptions!$B$7</f>
        <v>88.76891160597178</v>
      </c>
      <c r="AD203" s="171">
        <f>('General Liability'!BM$80*$BI203)/Assumptions!$B$7</f>
        <v>88.76891160597178</v>
      </c>
      <c r="AE203" s="171">
        <f>('General Liability'!BN$80*$BI203)/Assumptions!$B$7</f>
        <v>88.76891160597178</v>
      </c>
      <c r="AF203" s="171">
        <f>('General Liability'!BO$80*$BI203)/Assumptions!$B$7</f>
        <v>88.76891160597178</v>
      </c>
      <c r="AG203" s="171">
        <f>('General Liability'!BP$80*$BI203)/Assumptions!$B$7</f>
        <v>95.426579976419674</v>
      </c>
      <c r="AH203" s="171">
        <f>('General Liability'!BQ$80*$BI203)/Assumptions!$B$7</f>
        <v>95.426579976419674</v>
      </c>
      <c r="AI203" s="171">
        <f>('General Liability'!BR$80*$BI203)/Assumptions!$B$7</f>
        <v>95.426579976419674</v>
      </c>
      <c r="AJ203" s="171">
        <f>('General Liability'!BS$80*$BI203)/Assumptions!$B$7</f>
        <v>95.426579976419674</v>
      </c>
      <c r="AK203" s="171">
        <f>('General Liability'!BT$80*$BI203)/Assumptions!$B$7</f>
        <v>95.426579976419674</v>
      </c>
      <c r="AL203" s="171">
        <f>('General Liability'!BU$80*$BI203)/Assumptions!$B$7</f>
        <v>95.426579976419674</v>
      </c>
      <c r="AM203" s="171">
        <f>('General Liability'!BV$80*$BI203)/Assumptions!$B$7</f>
        <v>95.426579976419674</v>
      </c>
      <c r="AN203" s="171">
        <f>('General Liability'!BW$80*$BI203)/Assumptions!$B$7</f>
        <v>95.426579976419674</v>
      </c>
      <c r="AO203" s="171">
        <f>('General Liability'!BX$80*$BI203)/Assumptions!$B$7</f>
        <v>95.426579976419674</v>
      </c>
      <c r="AP203" s="171">
        <f>('General Liability'!BY$80*$BI203)/Assumptions!$B$7</f>
        <v>95.426579976419674</v>
      </c>
      <c r="AQ203" s="171">
        <f>('General Liability'!BZ$80*$BI203)/Assumptions!$B$7</f>
        <v>95.426579976419674</v>
      </c>
      <c r="AR203" s="171">
        <f>('General Liability'!CA$80*$BI203)/Assumptions!$B$7</f>
        <v>95.426579976419674</v>
      </c>
      <c r="AS203" s="171">
        <f>('General Liability'!CB$80*$BI203)/Assumptions!$B$7</f>
        <v>98.289377375712263</v>
      </c>
      <c r="AT203" s="171">
        <f>('General Liability'!CC$80*$BI203)/Assumptions!$B$7</f>
        <v>98.289377375712263</v>
      </c>
      <c r="AU203" s="171">
        <f>('General Liability'!CD$80*$BI203)/Assumptions!$B$7</f>
        <v>98.289377375712263</v>
      </c>
      <c r="AV203" s="171">
        <f>('General Liability'!CE$80*$BI203)/Assumptions!$B$7</f>
        <v>98.289377375712263</v>
      </c>
      <c r="AW203" s="171">
        <f>('General Liability'!CF$80*$BI203)/Assumptions!$B$7</f>
        <v>98.289377375712263</v>
      </c>
      <c r="AX203" s="171">
        <f>('General Liability'!CG$80*$BI203)/Assumptions!$B$7</f>
        <v>98.289377375712263</v>
      </c>
      <c r="AY203" s="171">
        <f>('General Liability'!CH$80*$BI203)/Assumptions!$B$7</f>
        <v>98.289377375712263</v>
      </c>
      <c r="AZ203" s="171">
        <f>('General Liability'!CI$80*$BI203)/Assumptions!$B$7</f>
        <v>98.289377375712263</v>
      </c>
      <c r="BA203" s="171">
        <f>('General Liability'!CJ$80*$BI203)/Assumptions!$B$7</f>
        <v>98.289377375712263</v>
      </c>
      <c r="BB203" s="171">
        <f>('General Liability'!CK$80*$BI203)/Assumptions!$B$7</f>
        <v>98.289377375712263</v>
      </c>
      <c r="BC203" s="171">
        <f>('General Liability'!CL$80*$BI203)/Assumptions!$B$7</f>
        <v>98.289377375712263</v>
      </c>
      <c r="BD203" s="171">
        <f>('General Liability'!CM$80*$BI203)/Assumptions!$B$7</f>
        <v>98.289377375712263</v>
      </c>
      <c r="BE203" s="171">
        <f>('General Liability'!CN$80*$BI203)/Assumptions!$B$7</f>
        <v>101.23805869698364</v>
      </c>
      <c r="BF203" s="171">
        <f>('General Liability'!CO$80*$BI203)/Assumptions!$B$7</f>
        <v>101.23805869698364</v>
      </c>
      <c r="BG203" s="171">
        <f>('General Liability'!CP$80*$BI203)/Assumptions!$B$7</f>
        <v>101.23805869698364</v>
      </c>
      <c r="BI203" s="174">
        <f>SUMIF(Revenue!$P:$P,'GL - Import (CA)'!$F203,Revenue!$G:$G)</f>
        <v>1.5952090716635565E-2</v>
      </c>
    </row>
    <row r="204" spans="1:61" s="173" customFormat="1" ht="12.75" customHeight="1">
      <c r="A204" s="177" t="s">
        <v>471</v>
      </c>
      <c r="B204" s="178"/>
      <c r="C204" s="170" t="str" cm="1">
        <f t="array" ref="C204">IFERROR(INDEX('Legal Entity'!B:B,MATCH('GL - Import (CA)'!F204,'Legal Entity'!A:A,0),0),0)</f>
        <v>1330 - West Shore Environmental Services Limited Partnership</v>
      </c>
      <c r="D204" s="170" t="str" cm="1">
        <f t="array" ref="D204">IFERROR(INDEX('Legal Entity'!C:C,MATCH(F204,'Legal Entity'!A:A,0),0),0)</f>
        <v>CA</v>
      </c>
      <c r="E204" s="170" t="s">
        <v>631</v>
      </c>
      <c r="F204" s="170" t="s">
        <v>168</v>
      </c>
      <c r="G204" s="170"/>
      <c r="H204" s="171">
        <f>('General Liability'!AQ$80*$BI204)/Assumptions!$B$7</f>
        <v>156.16078344694128</v>
      </c>
      <c r="I204" s="171">
        <f>('General Liability'!AR$80*$BI204)/Assumptions!$B$7</f>
        <v>154.38420554514761</v>
      </c>
      <c r="J204" s="171">
        <f>('General Liability'!AS$80*$BI204)/Assumptions!$B$7</f>
        <v>154.38420554514761</v>
      </c>
      <c r="K204" s="171">
        <f>('General Liability'!AT$80*$BI204)/Assumptions!$B$7</f>
        <v>154.38420554514761</v>
      </c>
      <c r="L204" s="171">
        <f>('General Liability'!AU$80*$BI204)/Assumptions!$B$7</f>
        <v>154.38420554514761</v>
      </c>
      <c r="M204" s="171">
        <f>('General Liability'!AV$80*$BI204)/Assumptions!$B$7</f>
        <v>154.38420554514761</v>
      </c>
      <c r="N204" s="171">
        <f>('General Liability'!AW$80*$BI204)/Assumptions!$B$7</f>
        <v>154.38420554514761</v>
      </c>
      <c r="O204" s="171">
        <f>('General Liability'!AX$80*$BI204)/Assumptions!$B$7</f>
        <v>154.38420554514761</v>
      </c>
      <c r="P204" s="171">
        <f>('General Liability'!AY$80*$BI204)/Assumptions!$B$7</f>
        <v>154.38420554514761</v>
      </c>
      <c r="Q204" s="171">
        <f>('General Liability'!AZ$80*$BI204)/Assumptions!$B$7</f>
        <v>154.38420554514761</v>
      </c>
      <c r="R204" s="171">
        <f>('General Liability'!BA$80*$BI204)/Assumptions!$B$7</f>
        <v>154.38420554514761</v>
      </c>
      <c r="S204" s="171">
        <f>('General Liability'!BB$80*$BI204)/Assumptions!$B$7</f>
        <v>154.38420554514761</v>
      </c>
      <c r="T204" s="171">
        <f>('General Liability'!BC$80*$BI204)/Assumptions!$B$7</f>
        <v>154.38420554514761</v>
      </c>
      <c r="U204" s="171">
        <f>('General Liability'!BD$80*$BI204)/Assumptions!$B$7</f>
        <v>165.96302096103364</v>
      </c>
      <c r="V204" s="171">
        <f>('General Liability'!BE$80*$BI204)/Assumptions!$B$7</f>
        <v>165.96302096103364</v>
      </c>
      <c r="W204" s="171">
        <f>('General Liability'!BF$80*$BI204)/Assumptions!$B$7</f>
        <v>165.96302096103364</v>
      </c>
      <c r="X204" s="171">
        <f>('General Liability'!BG$80*$BI204)/Assumptions!$B$7</f>
        <v>165.96302096103364</v>
      </c>
      <c r="Y204" s="171">
        <f>('General Liability'!BH$80*$BI204)/Assumptions!$B$7</f>
        <v>165.96302096103364</v>
      </c>
      <c r="Z204" s="171">
        <f>('General Liability'!BI$80*$BI204)/Assumptions!$B$7</f>
        <v>165.96302096103364</v>
      </c>
      <c r="AA204" s="171">
        <f>('General Liability'!BJ$80*$BI204)/Assumptions!$B$7</f>
        <v>165.96302096103364</v>
      </c>
      <c r="AB204" s="171">
        <f>('General Liability'!BK$80*$BI204)/Assumptions!$B$7</f>
        <v>165.96302096103364</v>
      </c>
      <c r="AC204" s="171">
        <f>('General Liability'!BL$80*$BI204)/Assumptions!$B$7</f>
        <v>165.96302096103364</v>
      </c>
      <c r="AD204" s="171">
        <f>('General Liability'!BM$80*$BI204)/Assumptions!$B$7</f>
        <v>165.96302096103364</v>
      </c>
      <c r="AE204" s="171">
        <f>('General Liability'!BN$80*$BI204)/Assumptions!$B$7</f>
        <v>165.96302096103364</v>
      </c>
      <c r="AF204" s="171">
        <f>('General Liability'!BO$80*$BI204)/Assumptions!$B$7</f>
        <v>165.96302096103364</v>
      </c>
      <c r="AG204" s="171">
        <f>('General Liability'!BP$80*$BI204)/Assumptions!$B$7</f>
        <v>178.41024753311117</v>
      </c>
      <c r="AH204" s="171">
        <f>('General Liability'!BQ$80*$BI204)/Assumptions!$B$7</f>
        <v>178.41024753311117</v>
      </c>
      <c r="AI204" s="171">
        <f>('General Liability'!BR$80*$BI204)/Assumptions!$B$7</f>
        <v>178.41024753311117</v>
      </c>
      <c r="AJ204" s="171">
        <f>('General Liability'!BS$80*$BI204)/Assumptions!$B$7</f>
        <v>178.41024753311117</v>
      </c>
      <c r="AK204" s="171">
        <f>('General Liability'!BT$80*$BI204)/Assumptions!$B$7</f>
        <v>178.41024753311117</v>
      </c>
      <c r="AL204" s="171">
        <f>('General Liability'!BU$80*$BI204)/Assumptions!$B$7</f>
        <v>178.41024753311117</v>
      </c>
      <c r="AM204" s="171">
        <f>('General Liability'!BV$80*$BI204)/Assumptions!$B$7</f>
        <v>178.41024753311117</v>
      </c>
      <c r="AN204" s="171">
        <f>('General Liability'!BW$80*$BI204)/Assumptions!$B$7</f>
        <v>178.41024753311117</v>
      </c>
      <c r="AO204" s="171">
        <f>('General Liability'!BX$80*$BI204)/Assumptions!$B$7</f>
        <v>178.41024753311117</v>
      </c>
      <c r="AP204" s="171">
        <f>('General Liability'!BY$80*$BI204)/Assumptions!$B$7</f>
        <v>178.41024753311117</v>
      </c>
      <c r="AQ204" s="171">
        <f>('General Liability'!BZ$80*$BI204)/Assumptions!$B$7</f>
        <v>178.41024753311117</v>
      </c>
      <c r="AR204" s="171">
        <f>('General Liability'!CA$80*$BI204)/Assumptions!$B$7</f>
        <v>178.41024753311117</v>
      </c>
      <c r="AS204" s="171">
        <f>('General Liability'!CB$80*$BI204)/Assumptions!$B$7</f>
        <v>183.76255495910453</v>
      </c>
      <c r="AT204" s="171">
        <f>('General Liability'!CC$80*$BI204)/Assumptions!$B$7</f>
        <v>183.76255495910453</v>
      </c>
      <c r="AU204" s="171">
        <f>('General Liability'!CD$80*$BI204)/Assumptions!$B$7</f>
        <v>183.76255495910453</v>
      </c>
      <c r="AV204" s="171">
        <f>('General Liability'!CE$80*$BI204)/Assumptions!$B$7</f>
        <v>183.76255495910453</v>
      </c>
      <c r="AW204" s="171">
        <f>('General Liability'!CF$80*$BI204)/Assumptions!$B$7</f>
        <v>183.76255495910453</v>
      </c>
      <c r="AX204" s="171">
        <f>('General Liability'!CG$80*$BI204)/Assumptions!$B$7</f>
        <v>183.76255495910453</v>
      </c>
      <c r="AY204" s="171">
        <f>('General Liability'!CH$80*$BI204)/Assumptions!$B$7</f>
        <v>183.76255495910453</v>
      </c>
      <c r="AZ204" s="171">
        <f>('General Liability'!CI$80*$BI204)/Assumptions!$B$7</f>
        <v>183.76255495910453</v>
      </c>
      <c r="BA204" s="171">
        <f>('General Liability'!CJ$80*$BI204)/Assumptions!$B$7</f>
        <v>183.76255495910453</v>
      </c>
      <c r="BB204" s="171">
        <f>('General Liability'!CK$80*$BI204)/Assumptions!$B$7</f>
        <v>183.76255495910453</v>
      </c>
      <c r="BC204" s="171">
        <f>('General Liability'!CL$80*$BI204)/Assumptions!$B$7</f>
        <v>183.76255495910453</v>
      </c>
      <c r="BD204" s="171">
        <f>('General Liability'!CM$80*$BI204)/Assumptions!$B$7</f>
        <v>183.76255495910453</v>
      </c>
      <c r="BE204" s="171">
        <f>('General Liability'!CN$80*$BI204)/Assumptions!$B$7</f>
        <v>189.27543160787766</v>
      </c>
      <c r="BF204" s="171">
        <f>('General Liability'!CO$80*$BI204)/Assumptions!$B$7</f>
        <v>189.27543160787766</v>
      </c>
      <c r="BG204" s="171">
        <f>('General Liability'!CP$80*$BI204)/Assumptions!$B$7</f>
        <v>189.27543160787766</v>
      </c>
      <c r="BI204" s="174">
        <f>SUMIF(Revenue!$P:$P,'GL - Import (CA)'!$F204,Revenue!$G:$G)</f>
        <v>2.9824148095099492E-2</v>
      </c>
    </row>
    <row r="205" spans="1:61" s="173" customFormat="1" ht="12.75" customHeight="1">
      <c r="A205" s="177" t="s">
        <v>471</v>
      </c>
      <c r="B205" s="178"/>
      <c r="C205" s="170" t="str" cm="1">
        <f t="array" ref="C205">IFERROR(INDEX('Legal Entity'!B:B,MATCH('GL - Import (CA)'!F205,'Legal Entity'!A:A,0),0),0)</f>
        <v>1330 - West Shore Environmental Services Limited Partnership</v>
      </c>
      <c r="D205" s="170" t="str" cm="1">
        <f t="array" ref="D205">IFERROR(INDEX('Legal Entity'!C:C,MATCH(F205,'Legal Entity'!A:A,0),0),0)</f>
        <v>CA</v>
      </c>
      <c r="E205" s="170" t="s">
        <v>631</v>
      </c>
      <c r="F205" s="170" t="s">
        <v>169</v>
      </c>
      <c r="G205" s="170"/>
      <c r="H205" s="171">
        <f>('General Liability'!AQ$80*$BI205)/Assumptions!$B$7</f>
        <v>1484.1160102941335</v>
      </c>
      <c r="I205" s="171">
        <f>('General Liability'!AR$80*$BI205)/Assumptions!$B$7</f>
        <v>1467.2318243327932</v>
      </c>
      <c r="J205" s="171">
        <f>('General Liability'!AS$80*$BI205)/Assumptions!$B$7</f>
        <v>1467.2318243327932</v>
      </c>
      <c r="K205" s="171">
        <f>('General Liability'!AT$80*$BI205)/Assumptions!$B$7</f>
        <v>1467.2318243327932</v>
      </c>
      <c r="L205" s="171">
        <f>('General Liability'!AU$80*$BI205)/Assumptions!$B$7</f>
        <v>1467.2318243327932</v>
      </c>
      <c r="M205" s="171">
        <f>('General Liability'!AV$80*$BI205)/Assumptions!$B$7</f>
        <v>1467.2318243327932</v>
      </c>
      <c r="N205" s="171">
        <f>('General Liability'!AW$80*$BI205)/Assumptions!$B$7</f>
        <v>1467.2318243327932</v>
      </c>
      <c r="O205" s="171">
        <f>('General Liability'!AX$80*$BI205)/Assumptions!$B$7</f>
        <v>1467.2318243327932</v>
      </c>
      <c r="P205" s="171">
        <f>('General Liability'!AY$80*$BI205)/Assumptions!$B$7</f>
        <v>1467.2318243327932</v>
      </c>
      <c r="Q205" s="171">
        <f>('General Liability'!AZ$80*$BI205)/Assumptions!$B$7</f>
        <v>1467.2318243327932</v>
      </c>
      <c r="R205" s="171">
        <f>('General Liability'!BA$80*$BI205)/Assumptions!$B$7</f>
        <v>1467.2318243327932</v>
      </c>
      <c r="S205" s="171">
        <f>('General Liability'!BB$80*$BI205)/Assumptions!$B$7</f>
        <v>1467.2318243327932</v>
      </c>
      <c r="T205" s="171">
        <f>('General Liability'!BC$80*$BI205)/Assumptions!$B$7</f>
        <v>1467.2318243327932</v>
      </c>
      <c r="U205" s="171">
        <f>('General Liability'!BD$80*$BI205)/Assumptions!$B$7</f>
        <v>1577.2742111577525</v>
      </c>
      <c r="V205" s="171">
        <f>('General Liability'!BE$80*$BI205)/Assumptions!$B$7</f>
        <v>1577.2742111577525</v>
      </c>
      <c r="W205" s="171">
        <f>('General Liability'!BF$80*$BI205)/Assumptions!$B$7</f>
        <v>1577.2742111577525</v>
      </c>
      <c r="X205" s="171">
        <f>('General Liability'!BG$80*$BI205)/Assumptions!$B$7</f>
        <v>1577.2742111577525</v>
      </c>
      <c r="Y205" s="171">
        <f>('General Liability'!BH$80*$BI205)/Assumptions!$B$7</f>
        <v>1577.2742111577525</v>
      </c>
      <c r="Z205" s="171">
        <f>('General Liability'!BI$80*$BI205)/Assumptions!$B$7</f>
        <v>1577.2742111577525</v>
      </c>
      <c r="AA205" s="171">
        <f>('General Liability'!BJ$80*$BI205)/Assumptions!$B$7</f>
        <v>1577.2742111577525</v>
      </c>
      <c r="AB205" s="171">
        <f>('General Liability'!BK$80*$BI205)/Assumptions!$B$7</f>
        <v>1577.2742111577525</v>
      </c>
      <c r="AC205" s="171">
        <f>('General Liability'!BL$80*$BI205)/Assumptions!$B$7</f>
        <v>1577.2742111577525</v>
      </c>
      <c r="AD205" s="171">
        <f>('General Liability'!BM$80*$BI205)/Assumptions!$B$7</f>
        <v>1577.2742111577525</v>
      </c>
      <c r="AE205" s="171">
        <f>('General Liability'!BN$80*$BI205)/Assumptions!$B$7</f>
        <v>1577.2742111577525</v>
      </c>
      <c r="AF205" s="171">
        <f>('General Liability'!BO$80*$BI205)/Assumptions!$B$7</f>
        <v>1577.2742111577525</v>
      </c>
      <c r="AG205" s="171">
        <f>('General Liability'!BP$80*$BI205)/Assumptions!$B$7</f>
        <v>1695.5697769945839</v>
      </c>
      <c r="AH205" s="171">
        <f>('General Liability'!BQ$80*$BI205)/Assumptions!$B$7</f>
        <v>1695.5697769945839</v>
      </c>
      <c r="AI205" s="171">
        <f>('General Liability'!BR$80*$BI205)/Assumptions!$B$7</f>
        <v>1695.5697769945839</v>
      </c>
      <c r="AJ205" s="171">
        <f>('General Liability'!BS$80*$BI205)/Assumptions!$B$7</f>
        <v>1695.5697769945839</v>
      </c>
      <c r="AK205" s="171">
        <f>('General Liability'!BT$80*$BI205)/Assumptions!$B$7</f>
        <v>1695.5697769945839</v>
      </c>
      <c r="AL205" s="171">
        <f>('General Liability'!BU$80*$BI205)/Assumptions!$B$7</f>
        <v>1695.5697769945839</v>
      </c>
      <c r="AM205" s="171">
        <f>('General Liability'!BV$80*$BI205)/Assumptions!$B$7</f>
        <v>1695.5697769945839</v>
      </c>
      <c r="AN205" s="171">
        <f>('General Liability'!BW$80*$BI205)/Assumptions!$B$7</f>
        <v>1695.5697769945839</v>
      </c>
      <c r="AO205" s="171">
        <f>('General Liability'!BX$80*$BI205)/Assumptions!$B$7</f>
        <v>1695.5697769945839</v>
      </c>
      <c r="AP205" s="171">
        <f>('General Liability'!BY$80*$BI205)/Assumptions!$B$7</f>
        <v>1695.5697769945839</v>
      </c>
      <c r="AQ205" s="171">
        <f>('General Liability'!BZ$80*$BI205)/Assumptions!$B$7</f>
        <v>1695.5697769945839</v>
      </c>
      <c r="AR205" s="171">
        <f>('General Liability'!CA$80*$BI205)/Assumptions!$B$7</f>
        <v>1695.5697769945839</v>
      </c>
      <c r="AS205" s="171">
        <f>('General Liability'!CB$80*$BI205)/Assumptions!$B$7</f>
        <v>1746.4368703044217</v>
      </c>
      <c r="AT205" s="171">
        <f>('General Liability'!CC$80*$BI205)/Assumptions!$B$7</f>
        <v>1746.4368703044217</v>
      </c>
      <c r="AU205" s="171">
        <f>('General Liability'!CD$80*$BI205)/Assumptions!$B$7</f>
        <v>1746.4368703044217</v>
      </c>
      <c r="AV205" s="171">
        <f>('General Liability'!CE$80*$BI205)/Assumptions!$B$7</f>
        <v>1746.4368703044217</v>
      </c>
      <c r="AW205" s="171">
        <f>('General Liability'!CF$80*$BI205)/Assumptions!$B$7</f>
        <v>1746.4368703044217</v>
      </c>
      <c r="AX205" s="171">
        <f>('General Liability'!CG$80*$BI205)/Assumptions!$B$7</f>
        <v>1746.4368703044217</v>
      </c>
      <c r="AY205" s="171">
        <f>('General Liability'!CH$80*$BI205)/Assumptions!$B$7</f>
        <v>1746.4368703044217</v>
      </c>
      <c r="AZ205" s="171">
        <f>('General Liability'!CI$80*$BI205)/Assumptions!$B$7</f>
        <v>1746.4368703044217</v>
      </c>
      <c r="BA205" s="171">
        <f>('General Liability'!CJ$80*$BI205)/Assumptions!$B$7</f>
        <v>1746.4368703044217</v>
      </c>
      <c r="BB205" s="171">
        <f>('General Liability'!CK$80*$BI205)/Assumptions!$B$7</f>
        <v>1746.4368703044217</v>
      </c>
      <c r="BC205" s="171">
        <f>('General Liability'!CL$80*$BI205)/Assumptions!$B$7</f>
        <v>1746.4368703044217</v>
      </c>
      <c r="BD205" s="171">
        <f>('General Liability'!CM$80*$BI205)/Assumptions!$B$7</f>
        <v>1746.4368703044217</v>
      </c>
      <c r="BE205" s="171">
        <f>('General Liability'!CN$80*$BI205)/Assumptions!$B$7</f>
        <v>1798.8299764135545</v>
      </c>
      <c r="BF205" s="171">
        <f>('General Liability'!CO$80*$BI205)/Assumptions!$B$7</f>
        <v>1798.8299764135545</v>
      </c>
      <c r="BG205" s="171">
        <f>('General Liability'!CP$80*$BI205)/Assumptions!$B$7</f>
        <v>1798.8299764135545</v>
      </c>
      <c r="BI205" s="174">
        <f>SUMIF(Revenue!$P:$P,'GL - Import (CA)'!$F205,Revenue!$G:$G)</f>
        <v>0.28344181365073329</v>
      </c>
    </row>
    <row r="206" spans="1:61" s="173" customFormat="1" ht="12.75" customHeight="1">
      <c r="A206" s="177" t="s">
        <v>471</v>
      </c>
      <c r="B206" s="178"/>
      <c r="C206" s="170" t="str" cm="1">
        <f t="array" ref="C206">IFERROR(INDEX('Legal Entity'!B:B,MATCH('GL - Import (CA)'!F206,'Legal Entity'!A:A,0),0),0)</f>
        <v/>
      </c>
      <c r="D206" s="170" t="str" cm="1">
        <f t="array" ref="D206">IFERROR(INDEX('Legal Entity'!C:C,MATCH(F206,'Legal Entity'!A:A,0),0),0)</f>
        <v>CA</v>
      </c>
      <c r="E206" s="170" t="s">
        <v>631</v>
      </c>
      <c r="F206" s="170" t="s">
        <v>170</v>
      </c>
      <c r="G206" s="170"/>
      <c r="H206" s="171">
        <f>('General Liability'!AQ$80*$BI206)/Assumptions!$B$7</f>
        <v>296.02219105070014</v>
      </c>
      <c r="I206" s="171">
        <f>('General Liability'!AR$80*$BI206)/Assumptions!$B$7</f>
        <v>292.65446663581906</v>
      </c>
      <c r="J206" s="171">
        <f>('General Liability'!AS$80*$BI206)/Assumptions!$B$7</f>
        <v>292.65446663581906</v>
      </c>
      <c r="K206" s="171">
        <f>('General Liability'!AT$80*$BI206)/Assumptions!$B$7</f>
        <v>292.65446663581906</v>
      </c>
      <c r="L206" s="171">
        <f>('General Liability'!AU$80*$BI206)/Assumptions!$B$7</f>
        <v>292.65446663581906</v>
      </c>
      <c r="M206" s="171">
        <f>('General Liability'!AV$80*$BI206)/Assumptions!$B$7</f>
        <v>292.65446663581906</v>
      </c>
      <c r="N206" s="171">
        <f>('General Liability'!AW$80*$BI206)/Assumptions!$B$7</f>
        <v>292.65446663581906</v>
      </c>
      <c r="O206" s="171">
        <f>('General Liability'!AX$80*$BI206)/Assumptions!$B$7</f>
        <v>292.65446663581906</v>
      </c>
      <c r="P206" s="171">
        <f>('General Liability'!AY$80*$BI206)/Assumptions!$B$7</f>
        <v>292.65446663581906</v>
      </c>
      <c r="Q206" s="171">
        <f>('General Liability'!AZ$80*$BI206)/Assumptions!$B$7</f>
        <v>292.65446663581906</v>
      </c>
      <c r="R206" s="171">
        <f>('General Liability'!BA$80*$BI206)/Assumptions!$B$7</f>
        <v>292.65446663581906</v>
      </c>
      <c r="S206" s="171">
        <f>('General Liability'!BB$80*$BI206)/Assumptions!$B$7</f>
        <v>292.65446663581906</v>
      </c>
      <c r="T206" s="171">
        <f>('General Liability'!BC$80*$BI206)/Assumptions!$B$7</f>
        <v>292.65446663581906</v>
      </c>
      <c r="U206" s="171">
        <f>('General Liability'!BD$80*$BI206)/Assumptions!$B$7</f>
        <v>314.60355163350545</v>
      </c>
      <c r="V206" s="171">
        <f>('General Liability'!BE$80*$BI206)/Assumptions!$B$7</f>
        <v>314.60355163350545</v>
      </c>
      <c r="W206" s="171">
        <f>('General Liability'!BF$80*$BI206)/Assumptions!$B$7</f>
        <v>314.60355163350545</v>
      </c>
      <c r="X206" s="171">
        <f>('General Liability'!BG$80*$BI206)/Assumptions!$B$7</f>
        <v>314.60355163350545</v>
      </c>
      <c r="Y206" s="171">
        <f>('General Liability'!BH$80*$BI206)/Assumptions!$B$7</f>
        <v>314.60355163350545</v>
      </c>
      <c r="Z206" s="171">
        <f>('General Liability'!BI$80*$BI206)/Assumptions!$B$7</f>
        <v>314.60355163350545</v>
      </c>
      <c r="AA206" s="171">
        <f>('General Liability'!BJ$80*$BI206)/Assumptions!$B$7</f>
        <v>314.60355163350545</v>
      </c>
      <c r="AB206" s="171">
        <f>('General Liability'!BK$80*$BI206)/Assumptions!$B$7</f>
        <v>314.60355163350545</v>
      </c>
      <c r="AC206" s="171">
        <f>('General Liability'!BL$80*$BI206)/Assumptions!$B$7</f>
        <v>314.60355163350545</v>
      </c>
      <c r="AD206" s="171">
        <f>('General Liability'!BM$80*$BI206)/Assumptions!$B$7</f>
        <v>314.60355163350545</v>
      </c>
      <c r="AE206" s="171">
        <f>('General Liability'!BN$80*$BI206)/Assumptions!$B$7</f>
        <v>314.60355163350545</v>
      </c>
      <c r="AF206" s="171">
        <f>('General Liability'!BO$80*$BI206)/Assumptions!$B$7</f>
        <v>314.60355163350545</v>
      </c>
      <c r="AG206" s="171">
        <f>('General Liability'!BP$80*$BI206)/Assumptions!$B$7</f>
        <v>338.19881800601837</v>
      </c>
      <c r="AH206" s="171">
        <f>('General Liability'!BQ$80*$BI206)/Assumptions!$B$7</f>
        <v>338.19881800601837</v>
      </c>
      <c r="AI206" s="171">
        <f>('General Liability'!BR$80*$BI206)/Assumptions!$B$7</f>
        <v>338.19881800601837</v>
      </c>
      <c r="AJ206" s="171">
        <f>('General Liability'!BS$80*$BI206)/Assumptions!$B$7</f>
        <v>338.19881800601837</v>
      </c>
      <c r="AK206" s="171">
        <f>('General Liability'!BT$80*$BI206)/Assumptions!$B$7</f>
        <v>338.19881800601837</v>
      </c>
      <c r="AL206" s="171">
        <f>('General Liability'!BU$80*$BI206)/Assumptions!$B$7</f>
        <v>338.19881800601837</v>
      </c>
      <c r="AM206" s="171">
        <f>('General Liability'!BV$80*$BI206)/Assumptions!$B$7</f>
        <v>338.19881800601837</v>
      </c>
      <c r="AN206" s="171">
        <f>('General Liability'!BW$80*$BI206)/Assumptions!$B$7</f>
        <v>338.19881800601837</v>
      </c>
      <c r="AO206" s="171">
        <f>('General Liability'!BX$80*$BI206)/Assumptions!$B$7</f>
        <v>338.19881800601837</v>
      </c>
      <c r="AP206" s="171">
        <f>('General Liability'!BY$80*$BI206)/Assumptions!$B$7</f>
        <v>338.19881800601837</v>
      </c>
      <c r="AQ206" s="171">
        <f>('General Liability'!BZ$80*$BI206)/Assumptions!$B$7</f>
        <v>338.19881800601837</v>
      </c>
      <c r="AR206" s="171">
        <f>('General Liability'!CA$80*$BI206)/Assumptions!$B$7</f>
        <v>338.19881800601837</v>
      </c>
      <c r="AS206" s="171">
        <f>('General Liability'!CB$80*$BI206)/Assumptions!$B$7</f>
        <v>348.34478254619893</v>
      </c>
      <c r="AT206" s="171">
        <f>('General Liability'!CC$80*$BI206)/Assumptions!$B$7</f>
        <v>348.34478254619893</v>
      </c>
      <c r="AU206" s="171">
        <f>('General Liability'!CD$80*$BI206)/Assumptions!$B$7</f>
        <v>348.34478254619893</v>
      </c>
      <c r="AV206" s="171">
        <f>('General Liability'!CE$80*$BI206)/Assumptions!$B$7</f>
        <v>348.34478254619893</v>
      </c>
      <c r="AW206" s="171">
        <f>('General Liability'!CF$80*$BI206)/Assumptions!$B$7</f>
        <v>348.34478254619893</v>
      </c>
      <c r="AX206" s="171">
        <f>('General Liability'!CG$80*$BI206)/Assumptions!$B$7</f>
        <v>348.34478254619893</v>
      </c>
      <c r="AY206" s="171">
        <f>('General Liability'!CH$80*$BI206)/Assumptions!$B$7</f>
        <v>348.34478254619893</v>
      </c>
      <c r="AZ206" s="171">
        <f>('General Liability'!CI$80*$BI206)/Assumptions!$B$7</f>
        <v>348.34478254619893</v>
      </c>
      <c r="BA206" s="171">
        <f>('General Liability'!CJ$80*$BI206)/Assumptions!$B$7</f>
        <v>348.34478254619893</v>
      </c>
      <c r="BB206" s="171">
        <f>('General Liability'!CK$80*$BI206)/Assumptions!$B$7</f>
        <v>348.34478254619893</v>
      </c>
      <c r="BC206" s="171">
        <f>('General Liability'!CL$80*$BI206)/Assumptions!$B$7</f>
        <v>348.34478254619893</v>
      </c>
      <c r="BD206" s="171">
        <f>('General Liability'!CM$80*$BI206)/Assumptions!$B$7</f>
        <v>348.34478254619893</v>
      </c>
      <c r="BE206" s="171">
        <f>('General Liability'!CN$80*$BI206)/Assumptions!$B$7</f>
        <v>358.79512602258495</v>
      </c>
      <c r="BF206" s="171">
        <f>('General Liability'!CO$80*$BI206)/Assumptions!$B$7</f>
        <v>358.79512602258495</v>
      </c>
      <c r="BG206" s="171">
        <f>('General Liability'!CP$80*$BI206)/Assumptions!$B$7</f>
        <v>358.79512602258495</v>
      </c>
      <c r="BI206" s="174">
        <f>SUMIF(Revenue!$P:$P,'GL - Import (CA)'!$F206,Revenue!$G:$G)</f>
        <v>5.6535382766772634E-2</v>
      </c>
    </row>
    <row r="207" spans="1:61" s="173" customFormat="1" ht="12.75" customHeight="1">
      <c r="A207" s="177" t="s">
        <v>471</v>
      </c>
      <c r="B207" s="178"/>
      <c r="C207" s="170" t="str" cm="1">
        <f t="array" ref="C207">IFERROR(INDEX('Legal Entity'!B:B,MATCH('GL - Import (CA)'!F207,'Legal Entity'!A:A,0),0),0)</f>
        <v>1310 - Corix Utilities Inc.</v>
      </c>
      <c r="D207" s="170" t="str" cm="1">
        <f t="array" ref="D207">IFERROR(INDEX('Legal Entity'!C:C,MATCH(F207,'Legal Entity'!A:A,0),0),0)</f>
        <v>CA</v>
      </c>
      <c r="E207" s="170" t="s">
        <v>631</v>
      </c>
      <c r="F207" s="170" t="s">
        <v>116</v>
      </c>
      <c r="G207" s="170"/>
      <c r="H207" s="171">
        <f>('General Liability'!AQ$80*$BI207)/Assumptions!$B$7</f>
        <v>35.94009215018324</v>
      </c>
      <c r="I207" s="171">
        <f>('General Liability'!AR$80*$BI207)/Assumptions!$B$7</f>
        <v>35.531216297404626</v>
      </c>
      <c r="J207" s="171">
        <f>('General Liability'!AS$80*$BI207)/Assumptions!$B$7</f>
        <v>35.531216297404626</v>
      </c>
      <c r="K207" s="171">
        <f>('General Liability'!AT$80*$BI207)/Assumptions!$B$7</f>
        <v>35.531216297404626</v>
      </c>
      <c r="L207" s="171">
        <f>('General Liability'!AU$80*$BI207)/Assumptions!$B$7</f>
        <v>35.531216297404626</v>
      </c>
      <c r="M207" s="171">
        <f>('General Liability'!AV$80*$BI207)/Assumptions!$B$7</f>
        <v>35.531216297404626</v>
      </c>
      <c r="N207" s="171">
        <f>('General Liability'!AW$80*$BI207)/Assumptions!$B$7</f>
        <v>35.531216297404626</v>
      </c>
      <c r="O207" s="171">
        <f>('General Liability'!AX$80*$BI207)/Assumptions!$B$7</f>
        <v>35.531216297404626</v>
      </c>
      <c r="P207" s="171">
        <f>('General Liability'!AY$80*$BI207)/Assumptions!$B$7</f>
        <v>35.531216297404626</v>
      </c>
      <c r="Q207" s="171">
        <f>('General Liability'!AZ$80*$BI207)/Assumptions!$B$7</f>
        <v>35.531216297404626</v>
      </c>
      <c r="R207" s="171">
        <f>('General Liability'!BA$80*$BI207)/Assumptions!$B$7</f>
        <v>35.531216297404626</v>
      </c>
      <c r="S207" s="171">
        <f>('General Liability'!BB$80*$BI207)/Assumptions!$B$7</f>
        <v>35.531216297404626</v>
      </c>
      <c r="T207" s="171">
        <f>('General Liability'!BC$80*$BI207)/Assumptions!$B$7</f>
        <v>35.531216297404626</v>
      </c>
      <c r="U207" s="171">
        <f>('General Liability'!BD$80*$BI207)/Assumptions!$B$7</f>
        <v>38.196057519709974</v>
      </c>
      <c r="V207" s="171">
        <f>('General Liability'!BE$80*$BI207)/Assumptions!$B$7</f>
        <v>38.196057519709974</v>
      </c>
      <c r="W207" s="171">
        <f>('General Liability'!BF$80*$BI207)/Assumptions!$B$7</f>
        <v>38.196057519709974</v>
      </c>
      <c r="X207" s="171">
        <f>('General Liability'!BG$80*$BI207)/Assumptions!$B$7</f>
        <v>38.196057519709974</v>
      </c>
      <c r="Y207" s="171">
        <f>('General Liability'!BH$80*$BI207)/Assumptions!$B$7</f>
        <v>38.196057519709974</v>
      </c>
      <c r="Z207" s="171">
        <f>('General Liability'!BI$80*$BI207)/Assumptions!$B$7</f>
        <v>38.196057519709974</v>
      </c>
      <c r="AA207" s="171">
        <f>('General Liability'!BJ$80*$BI207)/Assumptions!$B$7</f>
        <v>38.196057519709974</v>
      </c>
      <c r="AB207" s="171">
        <f>('General Liability'!BK$80*$BI207)/Assumptions!$B$7</f>
        <v>38.196057519709974</v>
      </c>
      <c r="AC207" s="171">
        <f>('General Liability'!BL$80*$BI207)/Assumptions!$B$7</f>
        <v>38.196057519709974</v>
      </c>
      <c r="AD207" s="171">
        <f>('General Liability'!BM$80*$BI207)/Assumptions!$B$7</f>
        <v>38.196057519709974</v>
      </c>
      <c r="AE207" s="171">
        <f>('General Liability'!BN$80*$BI207)/Assumptions!$B$7</f>
        <v>38.196057519709974</v>
      </c>
      <c r="AF207" s="171">
        <f>('General Liability'!BO$80*$BI207)/Assumptions!$B$7</f>
        <v>38.196057519709974</v>
      </c>
      <c r="AG207" s="171">
        <f>('General Liability'!BP$80*$BI207)/Assumptions!$B$7</f>
        <v>41.060761833688218</v>
      </c>
      <c r="AH207" s="171">
        <f>('General Liability'!BQ$80*$BI207)/Assumptions!$B$7</f>
        <v>41.060761833688218</v>
      </c>
      <c r="AI207" s="171">
        <f>('General Liability'!BR$80*$BI207)/Assumptions!$B$7</f>
        <v>41.060761833688218</v>
      </c>
      <c r="AJ207" s="171">
        <f>('General Liability'!BS$80*$BI207)/Assumptions!$B$7</f>
        <v>41.060761833688218</v>
      </c>
      <c r="AK207" s="171">
        <f>('General Liability'!BT$80*$BI207)/Assumptions!$B$7</f>
        <v>41.060761833688218</v>
      </c>
      <c r="AL207" s="171">
        <f>('General Liability'!BU$80*$BI207)/Assumptions!$B$7</f>
        <v>41.060761833688218</v>
      </c>
      <c r="AM207" s="171">
        <f>('General Liability'!BV$80*$BI207)/Assumptions!$B$7</f>
        <v>41.060761833688218</v>
      </c>
      <c r="AN207" s="171">
        <f>('General Liability'!BW$80*$BI207)/Assumptions!$B$7</f>
        <v>41.060761833688218</v>
      </c>
      <c r="AO207" s="171">
        <f>('General Liability'!BX$80*$BI207)/Assumptions!$B$7</f>
        <v>41.060761833688218</v>
      </c>
      <c r="AP207" s="171">
        <f>('General Liability'!BY$80*$BI207)/Assumptions!$B$7</f>
        <v>41.060761833688218</v>
      </c>
      <c r="AQ207" s="171">
        <f>('General Liability'!BZ$80*$BI207)/Assumptions!$B$7</f>
        <v>41.060761833688218</v>
      </c>
      <c r="AR207" s="171">
        <f>('General Liability'!CA$80*$BI207)/Assumptions!$B$7</f>
        <v>41.060761833688218</v>
      </c>
      <c r="AS207" s="171">
        <f>('General Liability'!CB$80*$BI207)/Assumptions!$B$7</f>
        <v>42.292584688698874</v>
      </c>
      <c r="AT207" s="171">
        <f>('General Liability'!CC$80*$BI207)/Assumptions!$B$7</f>
        <v>42.292584688698874</v>
      </c>
      <c r="AU207" s="171">
        <f>('General Liability'!CD$80*$BI207)/Assumptions!$B$7</f>
        <v>42.292584688698874</v>
      </c>
      <c r="AV207" s="171">
        <f>('General Liability'!CE$80*$BI207)/Assumptions!$B$7</f>
        <v>42.292584688698874</v>
      </c>
      <c r="AW207" s="171">
        <f>('General Liability'!CF$80*$BI207)/Assumptions!$B$7</f>
        <v>42.292584688698874</v>
      </c>
      <c r="AX207" s="171">
        <f>('General Liability'!CG$80*$BI207)/Assumptions!$B$7</f>
        <v>42.292584688698874</v>
      </c>
      <c r="AY207" s="171">
        <f>('General Liability'!CH$80*$BI207)/Assumptions!$B$7</f>
        <v>42.292584688698874</v>
      </c>
      <c r="AZ207" s="171">
        <f>('General Liability'!CI$80*$BI207)/Assumptions!$B$7</f>
        <v>42.292584688698874</v>
      </c>
      <c r="BA207" s="171">
        <f>('General Liability'!CJ$80*$BI207)/Assumptions!$B$7</f>
        <v>42.292584688698874</v>
      </c>
      <c r="BB207" s="171">
        <f>('General Liability'!CK$80*$BI207)/Assumptions!$B$7</f>
        <v>42.292584688698874</v>
      </c>
      <c r="BC207" s="171">
        <f>('General Liability'!CL$80*$BI207)/Assumptions!$B$7</f>
        <v>42.292584688698874</v>
      </c>
      <c r="BD207" s="171">
        <f>('General Liability'!CM$80*$BI207)/Assumptions!$B$7</f>
        <v>42.292584688698874</v>
      </c>
      <c r="BE207" s="171">
        <f>('General Liability'!CN$80*$BI207)/Assumptions!$B$7</f>
        <v>43.561362229359844</v>
      </c>
      <c r="BF207" s="171">
        <f>('General Liability'!CO$80*$BI207)/Assumptions!$B$7</f>
        <v>43.561362229359844</v>
      </c>
      <c r="BG207" s="171">
        <f>('General Liability'!CP$80*$BI207)/Assumptions!$B$7</f>
        <v>43.561362229359844</v>
      </c>
      <c r="BI207" s="174">
        <f>SUMIF(Revenue!$P:$P,'GL - Import (CA)'!$F207,Revenue!$G:$G)</f>
        <v>6.8639680666227002E-3</v>
      </c>
    </row>
    <row r="208" spans="1:61" s="173" customFormat="1" ht="12.75" customHeight="1">
      <c r="A208" s="177" t="s">
        <v>471</v>
      </c>
      <c r="B208" s="178"/>
      <c r="C208" s="170" cm="1">
        <f t="array" ref="C208">IFERROR(INDEX('Legal Entity'!B:B,MATCH('GL - Import (CA)'!F208,'Legal Entity'!A:A,0),0),0)</f>
        <v>0</v>
      </c>
      <c r="D208" s="170" t="str" cm="1">
        <f t="array" ref="D208">IFERROR(INDEX('Legal Entity'!C:C,MATCH(F208,'Legal Entity'!A:A,0),0),0)</f>
        <v>CA</v>
      </c>
      <c r="E208" s="170" t="s">
        <v>631</v>
      </c>
      <c r="F208" s="170" t="s">
        <v>112</v>
      </c>
      <c r="G208" s="170"/>
      <c r="H208" s="171">
        <f>('General Liability'!AQ$80*$BI208)/Assumptions!$B$7</f>
        <v>168.03908389962498</v>
      </c>
      <c r="I208" s="171">
        <f>('General Liability'!AR$80*$BI208)/Assumptions!$B$7</f>
        <v>166.12737139086212</v>
      </c>
      <c r="J208" s="171">
        <f>('General Liability'!AS$80*$BI208)/Assumptions!$B$7</f>
        <v>166.12737139086212</v>
      </c>
      <c r="K208" s="171">
        <f>('General Liability'!AT$80*$BI208)/Assumptions!$B$7</f>
        <v>166.12737139086212</v>
      </c>
      <c r="L208" s="171">
        <f>('General Liability'!AU$80*$BI208)/Assumptions!$B$7</f>
        <v>166.12737139086212</v>
      </c>
      <c r="M208" s="171">
        <f>('General Liability'!AV$80*$BI208)/Assumptions!$B$7</f>
        <v>166.12737139086212</v>
      </c>
      <c r="N208" s="171">
        <f>('General Liability'!AW$80*$BI208)/Assumptions!$B$7</f>
        <v>166.12737139086212</v>
      </c>
      <c r="O208" s="171">
        <f>('General Liability'!AX$80*$BI208)/Assumptions!$B$7</f>
        <v>166.12737139086212</v>
      </c>
      <c r="P208" s="171">
        <f>('General Liability'!AY$80*$BI208)/Assumptions!$B$7</f>
        <v>166.12737139086212</v>
      </c>
      <c r="Q208" s="171">
        <f>('General Liability'!AZ$80*$BI208)/Assumptions!$B$7</f>
        <v>166.12737139086212</v>
      </c>
      <c r="R208" s="171">
        <f>('General Liability'!BA$80*$BI208)/Assumptions!$B$7</f>
        <v>166.12737139086212</v>
      </c>
      <c r="S208" s="171">
        <f>('General Liability'!BB$80*$BI208)/Assumptions!$B$7</f>
        <v>166.12737139086212</v>
      </c>
      <c r="T208" s="171">
        <f>('General Liability'!BC$80*$BI208)/Assumptions!$B$7</f>
        <v>166.12737139086212</v>
      </c>
      <c r="U208" s="171">
        <f>('General Liability'!BD$80*$BI208)/Assumptions!$B$7</f>
        <v>178.58692424517676</v>
      </c>
      <c r="V208" s="171">
        <f>('General Liability'!BE$80*$BI208)/Assumptions!$B$7</f>
        <v>178.58692424517676</v>
      </c>
      <c r="W208" s="171">
        <f>('General Liability'!BF$80*$BI208)/Assumptions!$B$7</f>
        <v>178.58692424517676</v>
      </c>
      <c r="X208" s="171">
        <f>('General Liability'!BG$80*$BI208)/Assumptions!$B$7</f>
        <v>178.58692424517676</v>
      </c>
      <c r="Y208" s="171">
        <f>('General Liability'!BH$80*$BI208)/Assumptions!$B$7</f>
        <v>178.58692424517676</v>
      </c>
      <c r="Z208" s="171">
        <f>('General Liability'!BI$80*$BI208)/Assumptions!$B$7</f>
        <v>178.58692424517676</v>
      </c>
      <c r="AA208" s="171">
        <f>('General Liability'!BJ$80*$BI208)/Assumptions!$B$7</f>
        <v>178.58692424517676</v>
      </c>
      <c r="AB208" s="171">
        <f>('General Liability'!BK$80*$BI208)/Assumptions!$B$7</f>
        <v>178.58692424517676</v>
      </c>
      <c r="AC208" s="171">
        <f>('General Liability'!BL$80*$BI208)/Assumptions!$B$7</f>
        <v>178.58692424517676</v>
      </c>
      <c r="AD208" s="171">
        <f>('General Liability'!BM$80*$BI208)/Assumptions!$B$7</f>
        <v>178.58692424517676</v>
      </c>
      <c r="AE208" s="171">
        <f>('General Liability'!BN$80*$BI208)/Assumptions!$B$7</f>
        <v>178.58692424517676</v>
      </c>
      <c r="AF208" s="171">
        <f>('General Liability'!BO$80*$BI208)/Assumptions!$B$7</f>
        <v>178.58692424517676</v>
      </c>
      <c r="AG208" s="171">
        <f>('General Liability'!BP$80*$BI208)/Assumptions!$B$7</f>
        <v>191.98094356356503</v>
      </c>
      <c r="AH208" s="171">
        <f>('General Liability'!BQ$80*$BI208)/Assumptions!$B$7</f>
        <v>191.98094356356503</v>
      </c>
      <c r="AI208" s="171">
        <f>('General Liability'!BR$80*$BI208)/Assumptions!$B$7</f>
        <v>191.98094356356503</v>
      </c>
      <c r="AJ208" s="171">
        <f>('General Liability'!BS$80*$BI208)/Assumptions!$B$7</f>
        <v>191.98094356356503</v>
      </c>
      <c r="AK208" s="171">
        <f>('General Liability'!BT$80*$BI208)/Assumptions!$B$7</f>
        <v>191.98094356356503</v>
      </c>
      <c r="AL208" s="171">
        <f>('General Liability'!BU$80*$BI208)/Assumptions!$B$7</f>
        <v>191.98094356356503</v>
      </c>
      <c r="AM208" s="171">
        <f>('General Liability'!BV$80*$BI208)/Assumptions!$B$7</f>
        <v>191.98094356356503</v>
      </c>
      <c r="AN208" s="171">
        <f>('General Liability'!BW$80*$BI208)/Assumptions!$B$7</f>
        <v>191.98094356356503</v>
      </c>
      <c r="AO208" s="171">
        <f>('General Liability'!BX$80*$BI208)/Assumptions!$B$7</f>
        <v>191.98094356356503</v>
      </c>
      <c r="AP208" s="171">
        <f>('General Liability'!BY$80*$BI208)/Assumptions!$B$7</f>
        <v>191.98094356356503</v>
      </c>
      <c r="AQ208" s="171">
        <f>('General Liability'!BZ$80*$BI208)/Assumptions!$B$7</f>
        <v>191.98094356356503</v>
      </c>
      <c r="AR208" s="171">
        <f>('General Liability'!CA$80*$BI208)/Assumptions!$B$7</f>
        <v>191.98094356356503</v>
      </c>
      <c r="AS208" s="171">
        <f>('General Liability'!CB$80*$BI208)/Assumptions!$B$7</f>
        <v>197.74037187047199</v>
      </c>
      <c r="AT208" s="171">
        <f>('General Liability'!CC$80*$BI208)/Assumptions!$B$7</f>
        <v>197.74037187047199</v>
      </c>
      <c r="AU208" s="171">
        <f>('General Liability'!CD$80*$BI208)/Assumptions!$B$7</f>
        <v>197.74037187047199</v>
      </c>
      <c r="AV208" s="171">
        <f>('General Liability'!CE$80*$BI208)/Assumptions!$B$7</f>
        <v>197.74037187047199</v>
      </c>
      <c r="AW208" s="171">
        <f>('General Liability'!CF$80*$BI208)/Assumptions!$B$7</f>
        <v>197.74037187047199</v>
      </c>
      <c r="AX208" s="171">
        <f>('General Liability'!CG$80*$BI208)/Assumptions!$B$7</f>
        <v>197.74037187047199</v>
      </c>
      <c r="AY208" s="171">
        <f>('General Liability'!CH$80*$BI208)/Assumptions!$B$7</f>
        <v>197.74037187047199</v>
      </c>
      <c r="AZ208" s="171">
        <f>('General Liability'!CI$80*$BI208)/Assumptions!$B$7</f>
        <v>197.74037187047199</v>
      </c>
      <c r="BA208" s="171">
        <f>('General Liability'!CJ$80*$BI208)/Assumptions!$B$7</f>
        <v>197.74037187047199</v>
      </c>
      <c r="BB208" s="171">
        <f>('General Liability'!CK$80*$BI208)/Assumptions!$B$7</f>
        <v>197.74037187047199</v>
      </c>
      <c r="BC208" s="171">
        <f>('General Liability'!CL$80*$BI208)/Assumptions!$B$7</f>
        <v>197.74037187047199</v>
      </c>
      <c r="BD208" s="171">
        <f>('General Liability'!CM$80*$BI208)/Assumptions!$B$7</f>
        <v>197.74037187047199</v>
      </c>
      <c r="BE208" s="171">
        <f>('General Liability'!CN$80*$BI208)/Assumptions!$B$7</f>
        <v>203.67258302658618</v>
      </c>
      <c r="BF208" s="171">
        <f>('General Liability'!CO$80*$BI208)/Assumptions!$B$7</f>
        <v>203.67258302658618</v>
      </c>
      <c r="BG208" s="171">
        <f>('General Liability'!CP$80*$BI208)/Assumptions!$B$7</f>
        <v>203.67258302658618</v>
      </c>
      <c r="BI208" s="174">
        <f>SUMIF(Revenue!$P:$P,'GL - Import (CA)'!$F208,Revenue!$G:$G)</f>
        <v>3.2092708638914218E-2</v>
      </c>
    </row>
    <row r="209" spans="1:61" s="173" customFormat="1" ht="12.75" customHeight="1">
      <c r="A209" s="177" t="s">
        <v>471</v>
      </c>
      <c r="B209" s="178"/>
      <c r="C209" s="170" cm="1">
        <f t="array" ref="C209">IFERROR(INDEX('Legal Entity'!B:B,MATCH('GL - Import (CA)'!F209,'Legal Entity'!A:A,0),0),0)</f>
        <v>0</v>
      </c>
      <c r="D209" s="170" t="str" cm="1">
        <f t="array" ref="D209">IFERROR(INDEX('Legal Entity'!C:C,MATCH(F209,'Legal Entity'!A:A,0),0),0)</f>
        <v>CA</v>
      </c>
      <c r="E209" s="170" t="s">
        <v>631</v>
      </c>
      <c r="F209" s="170" t="s">
        <v>108</v>
      </c>
      <c r="G209" s="170"/>
      <c r="H209" s="171">
        <f>('General Liability'!AQ$80*$BI209)/Assumptions!$B$7</f>
        <v>30.520349993877534</v>
      </c>
      <c r="I209" s="171">
        <f>('General Liability'!AR$80*$BI209)/Assumptions!$B$7</f>
        <v>30.173132349618243</v>
      </c>
      <c r="J209" s="171">
        <f>('General Liability'!AS$80*$BI209)/Assumptions!$B$7</f>
        <v>30.173132349618243</v>
      </c>
      <c r="K209" s="171">
        <f>('General Liability'!AT$80*$BI209)/Assumptions!$B$7</f>
        <v>30.173132349618243</v>
      </c>
      <c r="L209" s="171">
        <f>('General Liability'!AU$80*$BI209)/Assumptions!$B$7</f>
        <v>30.173132349618243</v>
      </c>
      <c r="M209" s="171">
        <f>('General Liability'!AV$80*$BI209)/Assumptions!$B$7</f>
        <v>30.173132349618243</v>
      </c>
      <c r="N209" s="171">
        <f>('General Liability'!AW$80*$BI209)/Assumptions!$B$7</f>
        <v>30.173132349618243</v>
      </c>
      <c r="O209" s="171">
        <f>('General Liability'!AX$80*$BI209)/Assumptions!$B$7</f>
        <v>30.173132349618243</v>
      </c>
      <c r="P209" s="171">
        <f>('General Liability'!AY$80*$BI209)/Assumptions!$B$7</f>
        <v>30.173132349618243</v>
      </c>
      <c r="Q209" s="171">
        <f>('General Liability'!AZ$80*$BI209)/Assumptions!$B$7</f>
        <v>30.173132349618243</v>
      </c>
      <c r="R209" s="171">
        <f>('General Liability'!BA$80*$BI209)/Assumptions!$B$7</f>
        <v>30.173132349618243</v>
      </c>
      <c r="S209" s="171">
        <f>('General Liability'!BB$80*$BI209)/Assumptions!$B$7</f>
        <v>30.173132349618243</v>
      </c>
      <c r="T209" s="171">
        <f>('General Liability'!BC$80*$BI209)/Assumptions!$B$7</f>
        <v>30.173132349618243</v>
      </c>
      <c r="U209" s="171">
        <f>('General Liability'!BD$80*$BI209)/Assumptions!$B$7</f>
        <v>32.436117275839607</v>
      </c>
      <c r="V209" s="171">
        <f>('General Liability'!BE$80*$BI209)/Assumptions!$B$7</f>
        <v>32.436117275839607</v>
      </c>
      <c r="W209" s="171">
        <f>('General Liability'!BF$80*$BI209)/Assumptions!$B$7</f>
        <v>32.436117275839607</v>
      </c>
      <c r="X209" s="171">
        <f>('General Liability'!BG$80*$BI209)/Assumptions!$B$7</f>
        <v>32.436117275839607</v>
      </c>
      <c r="Y209" s="171">
        <f>('General Liability'!BH$80*$BI209)/Assumptions!$B$7</f>
        <v>32.436117275839607</v>
      </c>
      <c r="Z209" s="171">
        <f>('General Liability'!BI$80*$BI209)/Assumptions!$B$7</f>
        <v>32.436117275839607</v>
      </c>
      <c r="AA209" s="171">
        <f>('General Liability'!BJ$80*$BI209)/Assumptions!$B$7</f>
        <v>32.436117275839607</v>
      </c>
      <c r="AB209" s="171">
        <f>('General Liability'!BK$80*$BI209)/Assumptions!$B$7</f>
        <v>32.436117275839607</v>
      </c>
      <c r="AC209" s="171">
        <f>('General Liability'!BL$80*$BI209)/Assumptions!$B$7</f>
        <v>32.436117275839607</v>
      </c>
      <c r="AD209" s="171">
        <f>('General Liability'!BM$80*$BI209)/Assumptions!$B$7</f>
        <v>32.436117275839607</v>
      </c>
      <c r="AE209" s="171">
        <f>('General Liability'!BN$80*$BI209)/Assumptions!$B$7</f>
        <v>32.436117275839607</v>
      </c>
      <c r="AF209" s="171">
        <f>('General Liability'!BO$80*$BI209)/Assumptions!$B$7</f>
        <v>32.436117275839607</v>
      </c>
      <c r="AG209" s="171">
        <f>('General Liability'!BP$80*$BI209)/Assumptions!$B$7</f>
        <v>34.868826071527586</v>
      </c>
      <c r="AH209" s="171">
        <f>('General Liability'!BQ$80*$BI209)/Assumptions!$B$7</f>
        <v>34.868826071527586</v>
      </c>
      <c r="AI209" s="171">
        <f>('General Liability'!BR$80*$BI209)/Assumptions!$B$7</f>
        <v>34.868826071527586</v>
      </c>
      <c r="AJ209" s="171">
        <f>('General Liability'!BS$80*$BI209)/Assumptions!$B$7</f>
        <v>34.868826071527586</v>
      </c>
      <c r="AK209" s="171">
        <f>('General Liability'!BT$80*$BI209)/Assumptions!$B$7</f>
        <v>34.868826071527586</v>
      </c>
      <c r="AL209" s="171">
        <f>('General Liability'!BU$80*$BI209)/Assumptions!$B$7</f>
        <v>34.868826071527586</v>
      </c>
      <c r="AM209" s="171">
        <f>('General Liability'!BV$80*$BI209)/Assumptions!$B$7</f>
        <v>34.868826071527586</v>
      </c>
      <c r="AN209" s="171">
        <f>('General Liability'!BW$80*$BI209)/Assumptions!$B$7</f>
        <v>34.868826071527586</v>
      </c>
      <c r="AO209" s="171">
        <f>('General Liability'!BX$80*$BI209)/Assumptions!$B$7</f>
        <v>34.868826071527586</v>
      </c>
      <c r="AP209" s="171">
        <f>('General Liability'!BY$80*$BI209)/Assumptions!$B$7</f>
        <v>34.868826071527586</v>
      </c>
      <c r="AQ209" s="171">
        <f>('General Liability'!BZ$80*$BI209)/Assumptions!$B$7</f>
        <v>34.868826071527586</v>
      </c>
      <c r="AR209" s="171">
        <f>('General Liability'!CA$80*$BI209)/Assumptions!$B$7</f>
        <v>34.868826071527586</v>
      </c>
      <c r="AS209" s="171">
        <f>('General Liability'!CB$80*$BI209)/Assumptions!$B$7</f>
        <v>35.914890853673413</v>
      </c>
      <c r="AT209" s="171">
        <f>('General Liability'!CC$80*$BI209)/Assumptions!$B$7</f>
        <v>35.914890853673413</v>
      </c>
      <c r="AU209" s="171">
        <f>('General Liability'!CD$80*$BI209)/Assumptions!$B$7</f>
        <v>35.914890853673413</v>
      </c>
      <c r="AV209" s="171">
        <f>('General Liability'!CE$80*$BI209)/Assumptions!$B$7</f>
        <v>35.914890853673413</v>
      </c>
      <c r="AW209" s="171">
        <f>('General Liability'!CF$80*$BI209)/Assumptions!$B$7</f>
        <v>35.914890853673413</v>
      </c>
      <c r="AX209" s="171">
        <f>('General Liability'!CG$80*$BI209)/Assumptions!$B$7</f>
        <v>35.914890853673413</v>
      </c>
      <c r="AY209" s="171">
        <f>('General Liability'!CH$80*$BI209)/Assumptions!$B$7</f>
        <v>35.914890853673413</v>
      </c>
      <c r="AZ209" s="171">
        <f>('General Liability'!CI$80*$BI209)/Assumptions!$B$7</f>
        <v>35.914890853673413</v>
      </c>
      <c r="BA209" s="171">
        <f>('General Liability'!CJ$80*$BI209)/Assumptions!$B$7</f>
        <v>35.914890853673413</v>
      </c>
      <c r="BB209" s="171">
        <f>('General Liability'!CK$80*$BI209)/Assumptions!$B$7</f>
        <v>35.914890853673413</v>
      </c>
      <c r="BC209" s="171">
        <f>('General Liability'!CL$80*$BI209)/Assumptions!$B$7</f>
        <v>35.914890853673413</v>
      </c>
      <c r="BD209" s="171">
        <f>('General Liability'!CM$80*$BI209)/Assumptions!$B$7</f>
        <v>35.914890853673413</v>
      </c>
      <c r="BE209" s="171">
        <f>('General Liability'!CN$80*$BI209)/Assumptions!$B$7</f>
        <v>36.992337579283621</v>
      </c>
      <c r="BF209" s="171">
        <f>('General Liability'!CO$80*$BI209)/Assumptions!$B$7</f>
        <v>36.992337579283621</v>
      </c>
      <c r="BG209" s="171">
        <f>('General Liability'!CP$80*$BI209)/Assumptions!$B$7</f>
        <v>36.992337579283621</v>
      </c>
      <c r="BI209" s="174">
        <f>SUMIF(Revenue!$P:$P,'GL - Import (CA)'!$F209,Revenue!$G:$G)</f>
        <v>5.8288862161154928E-3</v>
      </c>
    </row>
    <row r="210" spans="1:61" s="173" customFormat="1" ht="12.75" customHeight="1">
      <c r="A210" s="177" t="s">
        <v>471</v>
      </c>
      <c r="B210" s="178"/>
      <c r="C210" s="170" cm="1">
        <f t="array" ref="C210">IFERROR(INDEX('Legal Entity'!B:B,MATCH('GL - Import (CA)'!F210,'Legal Entity'!A:A,0),0),0)</f>
        <v>0</v>
      </c>
      <c r="D210" s="170" t="str" cm="1">
        <f t="array" ref="D210">IFERROR(INDEX('Legal Entity'!C:C,MATCH(F210,'Legal Entity'!A:A,0),0),0)</f>
        <v>CA</v>
      </c>
      <c r="E210" s="170" t="s">
        <v>631</v>
      </c>
      <c r="F210" s="170" t="s">
        <v>130</v>
      </c>
      <c r="G210" s="170"/>
      <c r="H210" s="171">
        <f>('General Liability'!AQ$80*$BI210)/Assumptions!$B$7</f>
        <v>36.888869672950257</v>
      </c>
      <c r="I210" s="171">
        <f>('General Liability'!AR$80*$BI210)/Assumptions!$B$7</f>
        <v>36.46919996307475</v>
      </c>
      <c r="J210" s="171">
        <f>('General Liability'!AS$80*$BI210)/Assumptions!$B$7</f>
        <v>36.46919996307475</v>
      </c>
      <c r="K210" s="171">
        <f>('General Liability'!AT$80*$BI210)/Assumptions!$B$7</f>
        <v>36.46919996307475</v>
      </c>
      <c r="L210" s="171">
        <f>('General Liability'!AU$80*$BI210)/Assumptions!$B$7</f>
        <v>36.46919996307475</v>
      </c>
      <c r="M210" s="171">
        <f>('General Liability'!AV$80*$BI210)/Assumptions!$B$7</f>
        <v>36.46919996307475</v>
      </c>
      <c r="N210" s="171">
        <f>('General Liability'!AW$80*$BI210)/Assumptions!$B$7</f>
        <v>36.46919996307475</v>
      </c>
      <c r="O210" s="171">
        <f>('General Liability'!AX$80*$BI210)/Assumptions!$B$7</f>
        <v>36.46919996307475</v>
      </c>
      <c r="P210" s="171">
        <f>('General Liability'!AY$80*$BI210)/Assumptions!$B$7</f>
        <v>36.46919996307475</v>
      </c>
      <c r="Q210" s="171">
        <f>('General Liability'!AZ$80*$BI210)/Assumptions!$B$7</f>
        <v>36.46919996307475</v>
      </c>
      <c r="R210" s="171">
        <f>('General Liability'!BA$80*$BI210)/Assumptions!$B$7</f>
        <v>36.46919996307475</v>
      </c>
      <c r="S210" s="171">
        <f>('General Liability'!BB$80*$BI210)/Assumptions!$B$7</f>
        <v>36.46919996307475</v>
      </c>
      <c r="T210" s="171">
        <f>('General Liability'!BC$80*$BI210)/Assumptions!$B$7</f>
        <v>36.46919996307475</v>
      </c>
      <c r="U210" s="171">
        <f>('General Liability'!BD$80*$BI210)/Assumptions!$B$7</f>
        <v>39.204389960305349</v>
      </c>
      <c r="V210" s="171">
        <f>('General Liability'!BE$80*$BI210)/Assumptions!$B$7</f>
        <v>39.204389960305349</v>
      </c>
      <c r="W210" s="171">
        <f>('General Liability'!BF$80*$BI210)/Assumptions!$B$7</f>
        <v>39.204389960305349</v>
      </c>
      <c r="X210" s="171">
        <f>('General Liability'!BG$80*$BI210)/Assumptions!$B$7</f>
        <v>39.204389960305349</v>
      </c>
      <c r="Y210" s="171">
        <f>('General Liability'!BH$80*$BI210)/Assumptions!$B$7</f>
        <v>39.204389960305349</v>
      </c>
      <c r="Z210" s="171">
        <f>('General Liability'!BI$80*$BI210)/Assumptions!$B$7</f>
        <v>39.204389960305349</v>
      </c>
      <c r="AA210" s="171">
        <f>('General Liability'!BJ$80*$BI210)/Assumptions!$B$7</f>
        <v>39.204389960305349</v>
      </c>
      <c r="AB210" s="171">
        <f>('General Liability'!BK$80*$BI210)/Assumptions!$B$7</f>
        <v>39.204389960305349</v>
      </c>
      <c r="AC210" s="171">
        <f>('General Liability'!BL$80*$BI210)/Assumptions!$B$7</f>
        <v>39.204389960305349</v>
      </c>
      <c r="AD210" s="171">
        <f>('General Liability'!BM$80*$BI210)/Assumptions!$B$7</f>
        <v>39.204389960305349</v>
      </c>
      <c r="AE210" s="171">
        <f>('General Liability'!BN$80*$BI210)/Assumptions!$B$7</f>
        <v>39.204389960305349</v>
      </c>
      <c r="AF210" s="171">
        <f>('General Liability'!BO$80*$BI210)/Assumptions!$B$7</f>
        <v>39.204389960305349</v>
      </c>
      <c r="AG210" s="171">
        <f>('General Liability'!BP$80*$BI210)/Assumptions!$B$7</f>
        <v>42.144719207328251</v>
      </c>
      <c r="AH210" s="171">
        <f>('General Liability'!BQ$80*$BI210)/Assumptions!$B$7</f>
        <v>42.144719207328251</v>
      </c>
      <c r="AI210" s="171">
        <f>('General Liability'!BR$80*$BI210)/Assumptions!$B$7</f>
        <v>42.144719207328251</v>
      </c>
      <c r="AJ210" s="171">
        <f>('General Liability'!BS$80*$BI210)/Assumptions!$B$7</f>
        <v>42.144719207328251</v>
      </c>
      <c r="AK210" s="171">
        <f>('General Liability'!BT$80*$BI210)/Assumptions!$B$7</f>
        <v>42.144719207328251</v>
      </c>
      <c r="AL210" s="171">
        <f>('General Liability'!BU$80*$BI210)/Assumptions!$B$7</f>
        <v>42.144719207328251</v>
      </c>
      <c r="AM210" s="171">
        <f>('General Liability'!BV$80*$BI210)/Assumptions!$B$7</f>
        <v>42.144719207328251</v>
      </c>
      <c r="AN210" s="171">
        <f>('General Liability'!BW$80*$BI210)/Assumptions!$B$7</f>
        <v>42.144719207328251</v>
      </c>
      <c r="AO210" s="171">
        <f>('General Liability'!BX$80*$BI210)/Assumptions!$B$7</f>
        <v>42.144719207328251</v>
      </c>
      <c r="AP210" s="171">
        <f>('General Liability'!BY$80*$BI210)/Assumptions!$B$7</f>
        <v>42.144719207328251</v>
      </c>
      <c r="AQ210" s="171">
        <f>('General Liability'!BZ$80*$BI210)/Assumptions!$B$7</f>
        <v>42.144719207328251</v>
      </c>
      <c r="AR210" s="171">
        <f>('General Liability'!CA$80*$BI210)/Assumptions!$B$7</f>
        <v>42.144719207328251</v>
      </c>
      <c r="AS210" s="171">
        <f>('General Liability'!CB$80*$BI210)/Assumptions!$B$7</f>
        <v>43.409060783548099</v>
      </c>
      <c r="AT210" s="171">
        <f>('General Liability'!CC$80*$BI210)/Assumptions!$B$7</f>
        <v>43.409060783548099</v>
      </c>
      <c r="AU210" s="171">
        <f>('General Liability'!CD$80*$BI210)/Assumptions!$B$7</f>
        <v>43.409060783548099</v>
      </c>
      <c r="AV210" s="171">
        <f>('General Liability'!CE$80*$BI210)/Assumptions!$B$7</f>
        <v>43.409060783548099</v>
      </c>
      <c r="AW210" s="171">
        <f>('General Liability'!CF$80*$BI210)/Assumptions!$B$7</f>
        <v>43.409060783548099</v>
      </c>
      <c r="AX210" s="171">
        <f>('General Liability'!CG$80*$BI210)/Assumptions!$B$7</f>
        <v>43.409060783548099</v>
      </c>
      <c r="AY210" s="171">
        <f>('General Liability'!CH$80*$BI210)/Assumptions!$B$7</f>
        <v>43.409060783548099</v>
      </c>
      <c r="AZ210" s="171">
        <f>('General Liability'!CI$80*$BI210)/Assumptions!$B$7</f>
        <v>43.409060783548099</v>
      </c>
      <c r="BA210" s="171">
        <f>('General Liability'!CJ$80*$BI210)/Assumptions!$B$7</f>
        <v>43.409060783548099</v>
      </c>
      <c r="BB210" s="171">
        <f>('General Liability'!CK$80*$BI210)/Assumptions!$B$7</f>
        <v>43.409060783548099</v>
      </c>
      <c r="BC210" s="171">
        <f>('General Liability'!CL$80*$BI210)/Assumptions!$B$7</f>
        <v>43.409060783548099</v>
      </c>
      <c r="BD210" s="171">
        <f>('General Liability'!CM$80*$BI210)/Assumptions!$B$7</f>
        <v>43.409060783548099</v>
      </c>
      <c r="BE210" s="171">
        <f>('General Liability'!CN$80*$BI210)/Assumptions!$B$7</f>
        <v>44.711332607054551</v>
      </c>
      <c r="BF210" s="171">
        <f>('General Liability'!CO$80*$BI210)/Assumptions!$B$7</f>
        <v>44.711332607054551</v>
      </c>
      <c r="BG210" s="171">
        <f>('General Liability'!CP$80*$BI210)/Assumptions!$B$7</f>
        <v>44.711332607054551</v>
      </c>
      <c r="BI210" s="174">
        <f>SUMIF(Revenue!$P:$P,'GL - Import (CA)'!$F210,Revenue!$G:$G)</f>
        <v>7.0451690104430132E-3</v>
      </c>
    </row>
    <row r="211" spans="1:61" s="173" customFormat="1" ht="12.75" customHeight="1">
      <c r="A211" s="177" t="s">
        <v>471</v>
      </c>
      <c r="B211" s="178"/>
      <c r="C211" s="170" cm="1">
        <f t="array" ref="C211">IFERROR(INDEX('Legal Entity'!B:B,MATCH('GL - Import (CA)'!F211,'Legal Entity'!A:A,0),0),0)</f>
        <v>0</v>
      </c>
      <c r="D211" s="170" t="str" cm="1">
        <f t="array" ref="D211">IFERROR(INDEX('Legal Entity'!C:C,MATCH(F211,'Legal Entity'!A:A,0),0),0)</f>
        <v>CA</v>
      </c>
      <c r="E211" s="170" t="s">
        <v>631</v>
      </c>
      <c r="F211" s="170" t="s">
        <v>113</v>
      </c>
      <c r="G211" s="170"/>
      <c r="H211" s="171">
        <f>('General Liability'!AQ$80*$BI211)/Assumptions!$B$7</f>
        <v>67.047305914202411</v>
      </c>
      <c r="I211" s="171">
        <f>('General Liability'!AR$80*$BI211)/Assumptions!$B$7</f>
        <v>66.284535906055993</v>
      </c>
      <c r="J211" s="171">
        <f>('General Liability'!AS$80*$BI211)/Assumptions!$B$7</f>
        <v>66.284535906055993</v>
      </c>
      <c r="K211" s="171">
        <f>('General Liability'!AT$80*$BI211)/Assumptions!$B$7</f>
        <v>66.284535906055993</v>
      </c>
      <c r="L211" s="171">
        <f>('General Liability'!AU$80*$BI211)/Assumptions!$B$7</f>
        <v>66.284535906055993</v>
      </c>
      <c r="M211" s="171">
        <f>('General Liability'!AV$80*$BI211)/Assumptions!$B$7</f>
        <v>66.284535906055993</v>
      </c>
      <c r="N211" s="171">
        <f>('General Liability'!AW$80*$BI211)/Assumptions!$B$7</f>
        <v>66.284535906055993</v>
      </c>
      <c r="O211" s="171">
        <f>('General Liability'!AX$80*$BI211)/Assumptions!$B$7</f>
        <v>66.284535906055993</v>
      </c>
      <c r="P211" s="171">
        <f>('General Liability'!AY$80*$BI211)/Assumptions!$B$7</f>
        <v>66.284535906055993</v>
      </c>
      <c r="Q211" s="171">
        <f>('General Liability'!AZ$80*$BI211)/Assumptions!$B$7</f>
        <v>66.284535906055993</v>
      </c>
      <c r="R211" s="171">
        <f>('General Liability'!BA$80*$BI211)/Assumptions!$B$7</f>
        <v>66.284535906055993</v>
      </c>
      <c r="S211" s="171">
        <f>('General Liability'!BB$80*$BI211)/Assumptions!$B$7</f>
        <v>66.284535906055993</v>
      </c>
      <c r="T211" s="171">
        <f>('General Liability'!BC$80*$BI211)/Assumptions!$B$7</f>
        <v>66.284535906055993</v>
      </c>
      <c r="U211" s="171">
        <f>('General Liability'!BD$80*$BI211)/Assumptions!$B$7</f>
        <v>71.255876099010194</v>
      </c>
      <c r="V211" s="171">
        <f>('General Liability'!BE$80*$BI211)/Assumptions!$B$7</f>
        <v>71.255876099010194</v>
      </c>
      <c r="W211" s="171">
        <f>('General Liability'!BF$80*$BI211)/Assumptions!$B$7</f>
        <v>71.255876099010194</v>
      </c>
      <c r="X211" s="171">
        <f>('General Liability'!BG$80*$BI211)/Assumptions!$B$7</f>
        <v>71.255876099010194</v>
      </c>
      <c r="Y211" s="171">
        <f>('General Liability'!BH$80*$BI211)/Assumptions!$B$7</f>
        <v>71.255876099010194</v>
      </c>
      <c r="Z211" s="171">
        <f>('General Liability'!BI$80*$BI211)/Assumptions!$B$7</f>
        <v>71.255876099010194</v>
      </c>
      <c r="AA211" s="171">
        <f>('General Liability'!BJ$80*$BI211)/Assumptions!$B$7</f>
        <v>71.255876099010194</v>
      </c>
      <c r="AB211" s="171">
        <f>('General Liability'!BK$80*$BI211)/Assumptions!$B$7</f>
        <v>71.255876099010194</v>
      </c>
      <c r="AC211" s="171">
        <f>('General Liability'!BL$80*$BI211)/Assumptions!$B$7</f>
        <v>71.255876099010194</v>
      </c>
      <c r="AD211" s="171">
        <f>('General Liability'!BM$80*$BI211)/Assumptions!$B$7</f>
        <v>71.255876099010194</v>
      </c>
      <c r="AE211" s="171">
        <f>('General Liability'!BN$80*$BI211)/Assumptions!$B$7</f>
        <v>71.255876099010194</v>
      </c>
      <c r="AF211" s="171">
        <f>('General Liability'!BO$80*$BI211)/Assumptions!$B$7</f>
        <v>71.255876099010194</v>
      </c>
      <c r="AG211" s="171">
        <f>('General Liability'!BP$80*$BI211)/Assumptions!$B$7</f>
        <v>76.600066806435962</v>
      </c>
      <c r="AH211" s="171">
        <f>('General Liability'!BQ$80*$BI211)/Assumptions!$B$7</f>
        <v>76.600066806435962</v>
      </c>
      <c r="AI211" s="171">
        <f>('General Liability'!BR$80*$BI211)/Assumptions!$B$7</f>
        <v>76.600066806435962</v>
      </c>
      <c r="AJ211" s="171">
        <f>('General Liability'!BS$80*$BI211)/Assumptions!$B$7</f>
        <v>76.600066806435962</v>
      </c>
      <c r="AK211" s="171">
        <f>('General Liability'!BT$80*$BI211)/Assumptions!$B$7</f>
        <v>76.600066806435962</v>
      </c>
      <c r="AL211" s="171">
        <f>('General Liability'!BU$80*$BI211)/Assumptions!$B$7</f>
        <v>76.600066806435962</v>
      </c>
      <c r="AM211" s="171">
        <f>('General Liability'!BV$80*$BI211)/Assumptions!$B$7</f>
        <v>76.600066806435962</v>
      </c>
      <c r="AN211" s="171">
        <f>('General Liability'!BW$80*$BI211)/Assumptions!$B$7</f>
        <v>76.600066806435962</v>
      </c>
      <c r="AO211" s="171">
        <f>('General Liability'!BX$80*$BI211)/Assumptions!$B$7</f>
        <v>76.600066806435962</v>
      </c>
      <c r="AP211" s="171">
        <f>('General Liability'!BY$80*$BI211)/Assumptions!$B$7</f>
        <v>76.600066806435962</v>
      </c>
      <c r="AQ211" s="171">
        <f>('General Liability'!BZ$80*$BI211)/Assumptions!$B$7</f>
        <v>76.600066806435962</v>
      </c>
      <c r="AR211" s="171">
        <f>('General Liability'!CA$80*$BI211)/Assumptions!$B$7</f>
        <v>76.600066806435962</v>
      </c>
      <c r="AS211" s="171">
        <f>('General Liability'!CB$80*$BI211)/Assumptions!$B$7</f>
        <v>78.898068810629056</v>
      </c>
      <c r="AT211" s="171">
        <f>('General Liability'!CC$80*$BI211)/Assumptions!$B$7</f>
        <v>78.898068810629056</v>
      </c>
      <c r="AU211" s="171">
        <f>('General Liability'!CD$80*$BI211)/Assumptions!$B$7</f>
        <v>78.898068810629056</v>
      </c>
      <c r="AV211" s="171">
        <f>('General Liability'!CE$80*$BI211)/Assumptions!$B$7</f>
        <v>78.898068810629056</v>
      </c>
      <c r="AW211" s="171">
        <f>('General Liability'!CF$80*$BI211)/Assumptions!$B$7</f>
        <v>78.898068810629056</v>
      </c>
      <c r="AX211" s="171">
        <f>('General Liability'!CG$80*$BI211)/Assumptions!$B$7</f>
        <v>78.898068810629056</v>
      </c>
      <c r="AY211" s="171">
        <f>('General Liability'!CH$80*$BI211)/Assumptions!$B$7</f>
        <v>78.898068810629056</v>
      </c>
      <c r="AZ211" s="171">
        <f>('General Liability'!CI$80*$BI211)/Assumptions!$B$7</f>
        <v>78.898068810629056</v>
      </c>
      <c r="BA211" s="171">
        <f>('General Liability'!CJ$80*$BI211)/Assumptions!$B$7</f>
        <v>78.898068810629056</v>
      </c>
      <c r="BB211" s="171">
        <f>('General Liability'!CK$80*$BI211)/Assumptions!$B$7</f>
        <v>78.898068810629056</v>
      </c>
      <c r="BC211" s="171">
        <f>('General Liability'!CL$80*$BI211)/Assumptions!$B$7</f>
        <v>78.898068810629056</v>
      </c>
      <c r="BD211" s="171">
        <f>('General Liability'!CM$80*$BI211)/Assumptions!$B$7</f>
        <v>78.898068810629056</v>
      </c>
      <c r="BE211" s="171">
        <f>('General Liability'!CN$80*$BI211)/Assumptions!$B$7</f>
        <v>81.265010874947933</v>
      </c>
      <c r="BF211" s="171">
        <f>('General Liability'!CO$80*$BI211)/Assumptions!$B$7</f>
        <v>81.265010874947933</v>
      </c>
      <c r="BG211" s="171">
        <f>('General Liability'!CP$80*$BI211)/Assumptions!$B$7</f>
        <v>81.265010874947933</v>
      </c>
      <c r="BI211" s="174">
        <f>SUMIF(Revenue!$P:$P,'GL - Import (CA)'!$F211,Revenue!$G:$G)</f>
        <v>1.280493563636626E-2</v>
      </c>
    </row>
    <row r="212" spans="1:61" s="173" customFormat="1" ht="12.75" customHeight="1">
      <c r="A212" s="177" t="s">
        <v>471</v>
      </c>
      <c r="B212" s="178"/>
      <c r="C212" s="170" t="str" cm="1">
        <f t="array" ref="C212">IFERROR(INDEX('Legal Entity'!B:B,MATCH('GL - Import (CA)'!F212,'Legal Entity'!A:A,0),0),0)</f>
        <v>1315 - Corix Multi-Utility Services Inc.</v>
      </c>
      <c r="D212" s="170" t="str" cm="1">
        <f t="array" ref="D212">IFERROR(INDEX('Legal Entity'!C:C,MATCH(F212,'Legal Entity'!A:A,0),0),0)</f>
        <v>CA</v>
      </c>
      <c r="E212" s="170" t="s">
        <v>631</v>
      </c>
      <c r="F212" s="170" t="s">
        <v>144</v>
      </c>
      <c r="G212" s="170"/>
      <c r="H212" s="171">
        <f>('General Liability'!AQ$80*$BI212)/Assumptions!$B$7</f>
        <v>21.527481778332604</v>
      </c>
      <c r="I212" s="171">
        <f>('General Liability'!AR$80*$BI212)/Assumptions!$B$7</f>
        <v>21.282572348676428</v>
      </c>
      <c r="J212" s="171">
        <f>('General Liability'!AS$80*$BI212)/Assumptions!$B$7</f>
        <v>21.282572348676428</v>
      </c>
      <c r="K212" s="171">
        <f>('General Liability'!AT$80*$BI212)/Assumptions!$B$7</f>
        <v>21.282572348676428</v>
      </c>
      <c r="L212" s="171">
        <f>('General Liability'!AU$80*$BI212)/Assumptions!$B$7</f>
        <v>21.282572348676428</v>
      </c>
      <c r="M212" s="171">
        <f>('General Liability'!AV$80*$BI212)/Assumptions!$B$7</f>
        <v>21.282572348676428</v>
      </c>
      <c r="N212" s="171">
        <f>('General Liability'!AW$80*$BI212)/Assumptions!$B$7</f>
        <v>21.282572348676428</v>
      </c>
      <c r="O212" s="171">
        <f>('General Liability'!AX$80*$BI212)/Assumptions!$B$7</f>
        <v>21.282572348676428</v>
      </c>
      <c r="P212" s="171">
        <f>('General Liability'!AY$80*$BI212)/Assumptions!$B$7</f>
        <v>21.282572348676428</v>
      </c>
      <c r="Q212" s="171">
        <f>('General Liability'!AZ$80*$BI212)/Assumptions!$B$7</f>
        <v>21.282572348676428</v>
      </c>
      <c r="R212" s="171">
        <f>('General Liability'!BA$80*$BI212)/Assumptions!$B$7</f>
        <v>21.282572348676428</v>
      </c>
      <c r="S212" s="171">
        <f>('General Liability'!BB$80*$BI212)/Assumptions!$B$7</f>
        <v>21.282572348676428</v>
      </c>
      <c r="T212" s="171">
        <f>('General Liability'!BC$80*$BI212)/Assumptions!$B$7</f>
        <v>21.282572348676428</v>
      </c>
      <c r="U212" s="171">
        <f>('General Liability'!BD$80*$BI212)/Assumptions!$B$7</f>
        <v>22.87876527482716</v>
      </c>
      <c r="V212" s="171">
        <f>('General Liability'!BE$80*$BI212)/Assumptions!$B$7</f>
        <v>22.87876527482716</v>
      </c>
      <c r="W212" s="171">
        <f>('General Liability'!BF$80*$BI212)/Assumptions!$B$7</f>
        <v>22.87876527482716</v>
      </c>
      <c r="X212" s="171">
        <f>('General Liability'!BG$80*$BI212)/Assumptions!$B$7</f>
        <v>22.87876527482716</v>
      </c>
      <c r="Y212" s="171">
        <f>('General Liability'!BH$80*$BI212)/Assumptions!$B$7</f>
        <v>22.87876527482716</v>
      </c>
      <c r="Z212" s="171">
        <f>('General Liability'!BI$80*$BI212)/Assumptions!$B$7</f>
        <v>22.87876527482716</v>
      </c>
      <c r="AA212" s="171">
        <f>('General Liability'!BJ$80*$BI212)/Assumptions!$B$7</f>
        <v>22.87876527482716</v>
      </c>
      <c r="AB212" s="171">
        <f>('General Liability'!BK$80*$BI212)/Assumptions!$B$7</f>
        <v>22.87876527482716</v>
      </c>
      <c r="AC212" s="171">
        <f>('General Liability'!BL$80*$BI212)/Assumptions!$B$7</f>
        <v>22.87876527482716</v>
      </c>
      <c r="AD212" s="171">
        <f>('General Liability'!BM$80*$BI212)/Assumptions!$B$7</f>
        <v>22.87876527482716</v>
      </c>
      <c r="AE212" s="171">
        <f>('General Liability'!BN$80*$BI212)/Assumptions!$B$7</f>
        <v>22.87876527482716</v>
      </c>
      <c r="AF212" s="171">
        <f>('General Liability'!BO$80*$BI212)/Assumptions!$B$7</f>
        <v>22.87876527482716</v>
      </c>
      <c r="AG212" s="171">
        <f>('General Liability'!BP$80*$BI212)/Assumptions!$B$7</f>
        <v>24.594672670439195</v>
      </c>
      <c r="AH212" s="171">
        <f>('General Liability'!BQ$80*$BI212)/Assumptions!$B$7</f>
        <v>24.594672670439195</v>
      </c>
      <c r="AI212" s="171">
        <f>('General Liability'!BR$80*$BI212)/Assumptions!$B$7</f>
        <v>24.594672670439195</v>
      </c>
      <c r="AJ212" s="171">
        <f>('General Liability'!BS$80*$BI212)/Assumptions!$B$7</f>
        <v>24.594672670439195</v>
      </c>
      <c r="AK212" s="171">
        <f>('General Liability'!BT$80*$BI212)/Assumptions!$B$7</f>
        <v>24.594672670439195</v>
      </c>
      <c r="AL212" s="171">
        <f>('General Liability'!BU$80*$BI212)/Assumptions!$B$7</f>
        <v>24.594672670439195</v>
      </c>
      <c r="AM212" s="171">
        <f>('General Liability'!BV$80*$BI212)/Assumptions!$B$7</f>
        <v>24.594672670439195</v>
      </c>
      <c r="AN212" s="171">
        <f>('General Liability'!BW$80*$BI212)/Assumptions!$B$7</f>
        <v>24.594672670439195</v>
      </c>
      <c r="AO212" s="171">
        <f>('General Liability'!BX$80*$BI212)/Assumptions!$B$7</f>
        <v>24.594672670439195</v>
      </c>
      <c r="AP212" s="171">
        <f>('General Liability'!BY$80*$BI212)/Assumptions!$B$7</f>
        <v>24.594672670439195</v>
      </c>
      <c r="AQ212" s="171">
        <f>('General Liability'!BZ$80*$BI212)/Assumptions!$B$7</f>
        <v>24.594672670439195</v>
      </c>
      <c r="AR212" s="171">
        <f>('General Liability'!CA$80*$BI212)/Assumptions!$B$7</f>
        <v>24.594672670439195</v>
      </c>
      <c r="AS212" s="171">
        <f>('General Liability'!CB$80*$BI212)/Assumptions!$B$7</f>
        <v>25.332512850552369</v>
      </c>
      <c r="AT212" s="171">
        <f>('General Liability'!CC$80*$BI212)/Assumptions!$B$7</f>
        <v>25.332512850552369</v>
      </c>
      <c r="AU212" s="171">
        <f>('General Liability'!CD$80*$BI212)/Assumptions!$B$7</f>
        <v>25.332512850552369</v>
      </c>
      <c r="AV212" s="171">
        <f>('General Liability'!CE$80*$BI212)/Assumptions!$B$7</f>
        <v>25.332512850552369</v>
      </c>
      <c r="AW212" s="171">
        <f>('General Liability'!CF$80*$BI212)/Assumptions!$B$7</f>
        <v>25.332512850552369</v>
      </c>
      <c r="AX212" s="171">
        <f>('General Liability'!CG$80*$BI212)/Assumptions!$B$7</f>
        <v>25.332512850552369</v>
      </c>
      <c r="AY212" s="171">
        <f>('General Liability'!CH$80*$BI212)/Assumptions!$B$7</f>
        <v>25.332512850552369</v>
      </c>
      <c r="AZ212" s="171">
        <f>('General Liability'!CI$80*$BI212)/Assumptions!$B$7</f>
        <v>25.332512850552369</v>
      </c>
      <c r="BA212" s="171">
        <f>('General Liability'!CJ$80*$BI212)/Assumptions!$B$7</f>
        <v>25.332512850552369</v>
      </c>
      <c r="BB212" s="171">
        <f>('General Liability'!CK$80*$BI212)/Assumptions!$B$7</f>
        <v>25.332512850552369</v>
      </c>
      <c r="BC212" s="171">
        <f>('General Liability'!CL$80*$BI212)/Assumptions!$B$7</f>
        <v>25.332512850552369</v>
      </c>
      <c r="BD212" s="171">
        <f>('General Liability'!CM$80*$BI212)/Assumptions!$B$7</f>
        <v>25.332512850552369</v>
      </c>
      <c r="BE212" s="171">
        <f>('General Liability'!CN$80*$BI212)/Assumptions!$B$7</f>
        <v>26.092488236068949</v>
      </c>
      <c r="BF212" s="171">
        <f>('General Liability'!CO$80*$BI212)/Assumptions!$B$7</f>
        <v>26.092488236068949</v>
      </c>
      <c r="BG212" s="171">
        <f>('General Liability'!CP$80*$BI212)/Assumptions!$B$7</f>
        <v>26.092488236068949</v>
      </c>
      <c r="BI212" s="174">
        <f>SUMIF(Revenue!$P:$P,'GL - Import (CA)'!$F212,Revenue!$G:$G)</f>
        <v>4.1113958991483464E-3</v>
      </c>
    </row>
    <row r="213" spans="1:61" s="173" customFormat="1" ht="12.75" customHeight="1">
      <c r="A213" s="177" t="s">
        <v>471</v>
      </c>
      <c r="B213" s="178"/>
      <c r="C213" s="170" t="str" cm="1">
        <f t="array" ref="C213">IFERROR(INDEX('Legal Entity'!B:B,MATCH('GL - Import (CA)'!F213,'Legal Entity'!A:A,0),0),0)</f>
        <v>1315 - Corix Multi-Utility Services Inc.</v>
      </c>
      <c r="D213" s="170" t="str" cm="1">
        <f t="array" ref="D213">IFERROR(INDEX('Legal Entity'!C:C,MATCH(F213,'Legal Entity'!A:A,0),0),0)</f>
        <v>CA</v>
      </c>
      <c r="E213" s="170" t="s">
        <v>631</v>
      </c>
      <c r="F213" s="170" t="s">
        <v>145</v>
      </c>
      <c r="G213" s="170"/>
      <c r="H213" s="171">
        <f>('General Liability'!AQ$80*$BI213)/Assumptions!$B$7</f>
        <v>30.541543828412944</v>
      </c>
      <c r="I213" s="171">
        <f>('General Liability'!AR$80*$BI213)/Assumptions!$B$7</f>
        <v>30.194085070493376</v>
      </c>
      <c r="J213" s="171">
        <f>('General Liability'!AS$80*$BI213)/Assumptions!$B$7</f>
        <v>30.194085070493376</v>
      </c>
      <c r="K213" s="171">
        <f>('General Liability'!AT$80*$BI213)/Assumptions!$B$7</f>
        <v>30.194085070493376</v>
      </c>
      <c r="L213" s="171">
        <f>('General Liability'!AU$80*$BI213)/Assumptions!$B$7</f>
        <v>30.194085070493376</v>
      </c>
      <c r="M213" s="171">
        <f>('General Liability'!AV$80*$BI213)/Assumptions!$B$7</f>
        <v>30.194085070493376</v>
      </c>
      <c r="N213" s="171">
        <f>('General Liability'!AW$80*$BI213)/Assumptions!$B$7</f>
        <v>30.194085070493376</v>
      </c>
      <c r="O213" s="171">
        <f>('General Liability'!AX$80*$BI213)/Assumptions!$B$7</f>
        <v>30.194085070493376</v>
      </c>
      <c r="P213" s="171">
        <f>('General Liability'!AY$80*$BI213)/Assumptions!$B$7</f>
        <v>30.194085070493376</v>
      </c>
      <c r="Q213" s="171">
        <f>('General Liability'!AZ$80*$BI213)/Assumptions!$B$7</f>
        <v>30.194085070493376</v>
      </c>
      <c r="R213" s="171">
        <f>('General Liability'!BA$80*$BI213)/Assumptions!$B$7</f>
        <v>30.194085070493376</v>
      </c>
      <c r="S213" s="171">
        <f>('General Liability'!BB$80*$BI213)/Assumptions!$B$7</f>
        <v>30.194085070493376</v>
      </c>
      <c r="T213" s="171">
        <f>('General Liability'!BC$80*$BI213)/Assumptions!$B$7</f>
        <v>30.194085070493376</v>
      </c>
      <c r="U213" s="171">
        <f>('General Liability'!BD$80*$BI213)/Assumptions!$B$7</f>
        <v>32.45864145078037</v>
      </c>
      <c r="V213" s="171">
        <f>('General Liability'!BE$80*$BI213)/Assumptions!$B$7</f>
        <v>32.45864145078037</v>
      </c>
      <c r="W213" s="171">
        <f>('General Liability'!BF$80*$BI213)/Assumptions!$B$7</f>
        <v>32.45864145078037</v>
      </c>
      <c r="X213" s="171">
        <f>('General Liability'!BG$80*$BI213)/Assumptions!$B$7</f>
        <v>32.45864145078037</v>
      </c>
      <c r="Y213" s="171">
        <f>('General Liability'!BH$80*$BI213)/Assumptions!$B$7</f>
        <v>32.45864145078037</v>
      </c>
      <c r="Z213" s="171">
        <f>('General Liability'!BI$80*$BI213)/Assumptions!$B$7</f>
        <v>32.45864145078037</v>
      </c>
      <c r="AA213" s="171">
        <f>('General Liability'!BJ$80*$BI213)/Assumptions!$B$7</f>
        <v>32.45864145078037</v>
      </c>
      <c r="AB213" s="171">
        <f>('General Liability'!BK$80*$BI213)/Assumptions!$B$7</f>
        <v>32.45864145078037</v>
      </c>
      <c r="AC213" s="171">
        <f>('General Liability'!BL$80*$BI213)/Assumptions!$B$7</f>
        <v>32.45864145078037</v>
      </c>
      <c r="AD213" s="171">
        <f>('General Liability'!BM$80*$BI213)/Assumptions!$B$7</f>
        <v>32.45864145078037</v>
      </c>
      <c r="AE213" s="171">
        <f>('General Liability'!BN$80*$BI213)/Assumptions!$B$7</f>
        <v>32.45864145078037</v>
      </c>
      <c r="AF213" s="171">
        <f>('General Liability'!BO$80*$BI213)/Assumptions!$B$7</f>
        <v>32.45864145078037</v>
      </c>
      <c r="AG213" s="171">
        <f>('General Liability'!BP$80*$BI213)/Assumptions!$B$7</f>
        <v>34.8930395595889</v>
      </c>
      <c r="AH213" s="171">
        <f>('General Liability'!BQ$80*$BI213)/Assumptions!$B$7</f>
        <v>34.8930395595889</v>
      </c>
      <c r="AI213" s="171">
        <f>('General Liability'!BR$80*$BI213)/Assumptions!$B$7</f>
        <v>34.8930395595889</v>
      </c>
      <c r="AJ213" s="171">
        <f>('General Liability'!BS$80*$BI213)/Assumptions!$B$7</f>
        <v>34.8930395595889</v>
      </c>
      <c r="AK213" s="171">
        <f>('General Liability'!BT$80*$BI213)/Assumptions!$B$7</f>
        <v>34.8930395595889</v>
      </c>
      <c r="AL213" s="171">
        <f>('General Liability'!BU$80*$BI213)/Assumptions!$B$7</f>
        <v>34.8930395595889</v>
      </c>
      <c r="AM213" s="171">
        <f>('General Liability'!BV$80*$BI213)/Assumptions!$B$7</f>
        <v>34.8930395595889</v>
      </c>
      <c r="AN213" s="171">
        <f>('General Liability'!BW$80*$BI213)/Assumptions!$B$7</f>
        <v>34.8930395595889</v>
      </c>
      <c r="AO213" s="171">
        <f>('General Liability'!BX$80*$BI213)/Assumptions!$B$7</f>
        <v>34.8930395595889</v>
      </c>
      <c r="AP213" s="171">
        <f>('General Liability'!BY$80*$BI213)/Assumptions!$B$7</f>
        <v>34.8930395595889</v>
      </c>
      <c r="AQ213" s="171">
        <f>('General Liability'!BZ$80*$BI213)/Assumptions!$B$7</f>
        <v>34.8930395595889</v>
      </c>
      <c r="AR213" s="171">
        <f>('General Liability'!CA$80*$BI213)/Assumptions!$B$7</f>
        <v>34.8930395595889</v>
      </c>
      <c r="AS213" s="171">
        <f>('General Liability'!CB$80*$BI213)/Assumptions!$B$7</f>
        <v>35.939830746376572</v>
      </c>
      <c r="AT213" s="171">
        <f>('General Liability'!CC$80*$BI213)/Assumptions!$B$7</f>
        <v>35.939830746376572</v>
      </c>
      <c r="AU213" s="171">
        <f>('General Liability'!CD$80*$BI213)/Assumptions!$B$7</f>
        <v>35.939830746376572</v>
      </c>
      <c r="AV213" s="171">
        <f>('General Liability'!CE$80*$BI213)/Assumptions!$B$7</f>
        <v>35.939830746376572</v>
      </c>
      <c r="AW213" s="171">
        <f>('General Liability'!CF$80*$BI213)/Assumptions!$B$7</f>
        <v>35.939830746376572</v>
      </c>
      <c r="AX213" s="171">
        <f>('General Liability'!CG$80*$BI213)/Assumptions!$B$7</f>
        <v>35.939830746376572</v>
      </c>
      <c r="AY213" s="171">
        <f>('General Liability'!CH$80*$BI213)/Assumptions!$B$7</f>
        <v>35.939830746376572</v>
      </c>
      <c r="AZ213" s="171">
        <f>('General Liability'!CI$80*$BI213)/Assumptions!$B$7</f>
        <v>35.939830746376572</v>
      </c>
      <c r="BA213" s="171">
        <f>('General Liability'!CJ$80*$BI213)/Assumptions!$B$7</f>
        <v>35.939830746376572</v>
      </c>
      <c r="BB213" s="171">
        <f>('General Liability'!CK$80*$BI213)/Assumptions!$B$7</f>
        <v>35.939830746376572</v>
      </c>
      <c r="BC213" s="171">
        <f>('General Liability'!CL$80*$BI213)/Assumptions!$B$7</f>
        <v>35.939830746376572</v>
      </c>
      <c r="BD213" s="171">
        <f>('General Liability'!CM$80*$BI213)/Assumptions!$B$7</f>
        <v>35.939830746376572</v>
      </c>
      <c r="BE213" s="171">
        <f>('General Liability'!CN$80*$BI213)/Assumptions!$B$7</f>
        <v>37.018025668767869</v>
      </c>
      <c r="BF213" s="171">
        <f>('General Liability'!CO$80*$BI213)/Assumptions!$B$7</f>
        <v>37.018025668767869</v>
      </c>
      <c r="BG213" s="171">
        <f>('General Liability'!CP$80*$BI213)/Assumptions!$B$7</f>
        <v>37.018025668767869</v>
      </c>
      <c r="BI213" s="174">
        <f>SUMIF(Revenue!$P:$P,'GL - Import (CA)'!$F213,Revenue!$G:$G)</f>
        <v>5.8329338908641405E-3</v>
      </c>
    </row>
    <row r="214" spans="1:61" s="173" customFormat="1" ht="12.75" customHeight="1">
      <c r="A214" s="177" t="s">
        <v>471</v>
      </c>
      <c r="B214" s="178"/>
      <c r="C214" s="170" t="str" cm="1">
        <f t="array" ref="C214">IFERROR(INDEX('Legal Entity'!B:B,MATCH('GL - Import (CA)'!F214,'Legal Entity'!A:A,0),0),0)</f>
        <v>1315 - Corix Multi-Utility Services Inc.</v>
      </c>
      <c r="D214" s="170" t="str" cm="1">
        <f t="array" ref="D214">IFERROR(INDEX('Legal Entity'!C:C,MATCH(F214,'Legal Entity'!A:A,0),0),0)</f>
        <v>CA</v>
      </c>
      <c r="E214" s="170" t="s">
        <v>631</v>
      </c>
      <c r="F214" s="170" t="s">
        <v>147</v>
      </c>
      <c r="G214" s="170"/>
      <c r="H214" s="171">
        <f>('General Liability'!AQ$80*$BI214)/Assumptions!$B$7</f>
        <v>71.434106143569608</v>
      </c>
      <c r="I214" s="171">
        <f>('General Liability'!AR$80*$BI214)/Assumptions!$B$7</f>
        <v>70.621429288293911</v>
      </c>
      <c r="J214" s="171">
        <f>('General Liability'!AS$80*$BI214)/Assumptions!$B$7</f>
        <v>70.621429288293911</v>
      </c>
      <c r="K214" s="171">
        <f>('General Liability'!AT$80*$BI214)/Assumptions!$B$7</f>
        <v>70.621429288293911</v>
      </c>
      <c r="L214" s="171">
        <f>('General Liability'!AU$80*$BI214)/Assumptions!$B$7</f>
        <v>70.621429288293911</v>
      </c>
      <c r="M214" s="171">
        <f>('General Liability'!AV$80*$BI214)/Assumptions!$B$7</f>
        <v>70.621429288293911</v>
      </c>
      <c r="N214" s="171">
        <f>('General Liability'!AW$80*$BI214)/Assumptions!$B$7</f>
        <v>70.621429288293911</v>
      </c>
      <c r="O214" s="171">
        <f>('General Liability'!AX$80*$BI214)/Assumptions!$B$7</f>
        <v>70.621429288293911</v>
      </c>
      <c r="P214" s="171">
        <f>('General Liability'!AY$80*$BI214)/Assumptions!$B$7</f>
        <v>70.621429288293911</v>
      </c>
      <c r="Q214" s="171">
        <f>('General Liability'!AZ$80*$BI214)/Assumptions!$B$7</f>
        <v>70.621429288293911</v>
      </c>
      <c r="R214" s="171">
        <f>('General Liability'!BA$80*$BI214)/Assumptions!$B$7</f>
        <v>70.621429288293911</v>
      </c>
      <c r="S214" s="171">
        <f>('General Liability'!BB$80*$BI214)/Assumptions!$B$7</f>
        <v>70.621429288293911</v>
      </c>
      <c r="T214" s="171">
        <f>('General Liability'!BC$80*$BI214)/Assumptions!$B$7</f>
        <v>70.621429288293911</v>
      </c>
      <c r="U214" s="171">
        <f>('General Liability'!BD$80*$BI214)/Assumptions!$B$7</f>
        <v>75.918036484915945</v>
      </c>
      <c r="V214" s="171">
        <f>('General Liability'!BE$80*$BI214)/Assumptions!$B$7</f>
        <v>75.918036484915945</v>
      </c>
      <c r="W214" s="171">
        <f>('General Liability'!BF$80*$BI214)/Assumptions!$B$7</f>
        <v>75.918036484915945</v>
      </c>
      <c r="X214" s="171">
        <f>('General Liability'!BG$80*$BI214)/Assumptions!$B$7</f>
        <v>75.918036484915945</v>
      </c>
      <c r="Y214" s="171">
        <f>('General Liability'!BH$80*$BI214)/Assumptions!$B$7</f>
        <v>75.918036484915945</v>
      </c>
      <c r="Z214" s="171">
        <f>('General Liability'!BI$80*$BI214)/Assumptions!$B$7</f>
        <v>75.918036484915945</v>
      </c>
      <c r="AA214" s="171">
        <f>('General Liability'!BJ$80*$BI214)/Assumptions!$B$7</f>
        <v>75.918036484915945</v>
      </c>
      <c r="AB214" s="171">
        <f>('General Liability'!BK$80*$BI214)/Assumptions!$B$7</f>
        <v>75.918036484915945</v>
      </c>
      <c r="AC214" s="171">
        <f>('General Liability'!BL$80*$BI214)/Assumptions!$B$7</f>
        <v>75.918036484915945</v>
      </c>
      <c r="AD214" s="171">
        <f>('General Liability'!BM$80*$BI214)/Assumptions!$B$7</f>
        <v>75.918036484915945</v>
      </c>
      <c r="AE214" s="171">
        <f>('General Liability'!BN$80*$BI214)/Assumptions!$B$7</f>
        <v>75.918036484915945</v>
      </c>
      <c r="AF214" s="171">
        <f>('General Liability'!BO$80*$BI214)/Assumptions!$B$7</f>
        <v>75.918036484915945</v>
      </c>
      <c r="AG214" s="171">
        <f>('General Liability'!BP$80*$BI214)/Assumptions!$B$7</f>
        <v>81.611889221284642</v>
      </c>
      <c r="AH214" s="171">
        <f>('General Liability'!BQ$80*$BI214)/Assumptions!$B$7</f>
        <v>81.611889221284642</v>
      </c>
      <c r="AI214" s="171">
        <f>('General Liability'!BR$80*$BI214)/Assumptions!$B$7</f>
        <v>81.611889221284642</v>
      </c>
      <c r="AJ214" s="171">
        <f>('General Liability'!BS$80*$BI214)/Assumptions!$B$7</f>
        <v>81.611889221284642</v>
      </c>
      <c r="AK214" s="171">
        <f>('General Liability'!BT$80*$BI214)/Assumptions!$B$7</f>
        <v>81.611889221284642</v>
      </c>
      <c r="AL214" s="171">
        <f>('General Liability'!BU$80*$BI214)/Assumptions!$B$7</f>
        <v>81.611889221284642</v>
      </c>
      <c r="AM214" s="171">
        <f>('General Liability'!BV$80*$BI214)/Assumptions!$B$7</f>
        <v>81.611889221284642</v>
      </c>
      <c r="AN214" s="171">
        <f>('General Liability'!BW$80*$BI214)/Assumptions!$B$7</f>
        <v>81.611889221284642</v>
      </c>
      <c r="AO214" s="171">
        <f>('General Liability'!BX$80*$BI214)/Assumptions!$B$7</f>
        <v>81.611889221284642</v>
      </c>
      <c r="AP214" s="171">
        <f>('General Liability'!BY$80*$BI214)/Assumptions!$B$7</f>
        <v>81.611889221284642</v>
      </c>
      <c r="AQ214" s="171">
        <f>('General Liability'!BZ$80*$BI214)/Assumptions!$B$7</f>
        <v>81.611889221284642</v>
      </c>
      <c r="AR214" s="171">
        <f>('General Liability'!CA$80*$BI214)/Assumptions!$B$7</f>
        <v>81.611889221284642</v>
      </c>
      <c r="AS214" s="171">
        <f>('General Liability'!CB$80*$BI214)/Assumptions!$B$7</f>
        <v>84.060245897923195</v>
      </c>
      <c r="AT214" s="171">
        <f>('General Liability'!CC$80*$BI214)/Assumptions!$B$7</f>
        <v>84.060245897923195</v>
      </c>
      <c r="AU214" s="171">
        <f>('General Liability'!CD$80*$BI214)/Assumptions!$B$7</f>
        <v>84.060245897923195</v>
      </c>
      <c r="AV214" s="171">
        <f>('General Liability'!CE$80*$BI214)/Assumptions!$B$7</f>
        <v>84.060245897923195</v>
      </c>
      <c r="AW214" s="171">
        <f>('General Liability'!CF$80*$BI214)/Assumptions!$B$7</f>
        <v>84.060245897923195</v>
      </c>
      <c r="AX214" s="171">
        <f>('General Liability'!CG$80*$BI214)/Assumptions!$B$7</f>
        <v>84.060245897923195</v>
      </c>
      <c r="AY214" s="171">
        <f>('General Liability'!CH$80*$BI214)/Assumptions!$B$7</f>
        <v>84.060245897923195</v>
      </c>
      <c r="AZ214" s="171">
        <f>('General Liability'!CI$80*$BI214)/Assumptions!$B$7</f>
        <v>84.060245897923195</v>
      </c>
      <c r="BA214" s="171">
        <f>('General Liability'!CJ$80*$BI214)/Assumptions!$B$7</f>
        <v>84.060245897923195</v>
      </c>
      <c r="BB214" s="171">
        <f>('General Liability'!CK$80*$BI214)/Assumptions!$B$7</f>
        <v>84.060245897923195</v>
      </c>
      <c r="BC214" s="171">
        <f>('General Liability'!CL$80*$BI214)/Assumptions!$B$7</f>
        <v>84.060245897923195</v>
      </c>
      <c r="BD214" s="171">
        <f>('General Liability'!CM$80*$BI214)/Assumptions!$B$7</f>
        <v>84.060245897923195</v>
      </c>
      <c r="BE214" s="171">
        <f>('General Liability'!CN$80*$BI214)/Assumptions!$B$7</f>
        <v>86.582053274860897</v>
      </c>
      <c r="BF214" s="171">
        <f>('General Liability'!CO$80*$BI214)/Assumptions!$B$7</f>
        <v>86.582053274860897</v>
      </c>
      <c r="BG214" s="171">
        <f>('General Liability'!CP$80*$BI214)/Assumptions!$B$7</f>
        <v>86.582053274860897</v>
      </c>
      <c r="BI214" s="174">
        <f>SUMIF(Revenue!$P:$P,'GL - Import (CA)'!$F214,Revenue!$G:$G)</f>
        <v>1.3642742522425569E-2</v>
      </c>
    </row>
    <row r="215" spans="1:61" s="173" customFormat="1" ht="12.75" customHeight="1">
      <c r="A215" s="177" t="s">
        <v>471</v>
      </c>
      <c r="B215" s="178"/>
      <c r="C215" s="170" t="str" cm="1">
        <f t="array" ref="C215">IFERROR(INDEX('Legal Entity'!B:B,MATCH('GL - Import (CA)'!F215,'Legal Entity'!A:A,0),0),0)</f>
        <v>1315 - Corix Multi-Utility Services Inc.</v>
      </c>
      <c r="D215" s="170" t="str" cm="1">
        <f t="array" ref="D215">IFERROR(INDEX('Legal Entity'!C:C,MATCH(F215,'Legal Entity'!A:A,0),0),0)</f>
        <v>CA</v>
      </c>
      <c r="E215" s="170" t="s">
        <v>631</v>
      </c>
      <c r="F215" s="170" t="s">
        <v>148</v>
      </c>
      <c r="G215" s="170"/>
      <c r="H215" s="171">
        <f>('General Liability'!AQ$80*$BI215)/Assumptions!$B$7</f>
        <v>94.148980078961529</v>
      </c>
      <c r="I215" s="171">
        <f>('General Liability'!AR$80*$BI215)/Assumptions!$B$7</f>
        <v>93.077885315009297</v>
      </c>
      <c r="J215" s="171">
        <f>('General Liability'!AS$80*$BI215)/Assumptions!$B$7</f>
        <v>93.077885315009297</v>
      </c>
      <c r="K215" s="171">
        <f>('General Liability'!AT$80*$BI215)/Assumptions!$B$7</f>
        <v>93.077885315009297</v>
      </c>
      <c r="L215" s="171">
        <f>('General Liability'!AU$80*$BI215)/Assumptions!$B$7</f>
        <v>93.077885315009297</v>
      </c>
      <c r="M215" s="171">
        <f>('General Liability'!AV$80*$BI215)/Assumptions!$B$7</f>
        <v>93.077885315009297</v>
      </c>
      <c r="N215" s="171">
        <f>('General Liability'!AW$80*$BI215)/Assumptions!$B$7</f>
        <v>93.077885315009297</v>
      </c>
      <c r="O215" s="171">
        <f>('General Liability'!AX$80*$BI215)/Assumptions!$B$7</f>
        <v>93.077885315009297</v>
      </c>
      <c r="P215" s="171">
        <f>('General Liability'!AY$80*$BI215)/Assumptions!$B$7</f>
        <v>93.077885315009297</v>
      </c>
      <c r="Q215" s="171">
        <f>('General Liability'!AZ$80*$BI215)/Assumptions!$B$7</f>
        <v>93.077885315009297</v>
      </c>
      <c r="R215" s="171">
        <f>('General Liability'!BA$80*$BI215)/Assumptions!$B$7</f>
        <v>93.077885315009297</v>
      </c>
      <c r="S215" s="171">
        <f>('General Liability'!BB$80*$BI215)/Assumptions!$B$7</f>
        <v>93.077885315009297</v>
      </c>
      <c r="T215" s="171">
        <f>('General Liability'!BC$80*$BI215)/Assumptions!$B$7</f>
        <v>93.077885315009297</v>
      </c>
      <c r="U215" s="171">
        <f>('General Liability'!BD$80*$BI215)/Assumptions!$B$7</f>
        <v>100.05872671363501</v>
      </c>
      <c r="V215" s="171">
        <f>('General Liability'!BE$80*$BI215)/Assumptions!$B$7</f>
        <v>100.05872671363501</v>
      </c>
      <c r="W215" s="171">
        <f>('General Liability'!BF$80*$BI215)/Assumptions!$B$7</f>
        <v>100.05872671363501</v>
      </c>
      <c r="X215" s="171">
        <f>('General Liability'!BG$80*$BI215)/Assumptions!$B$7</f>
        <v>100.05872671363501</v>
      </c>
      <c r="Y215" s="171">
        <f>('General Liability'!BH$80*$BI215)/Assumptions!$B$7</f>
        <v>100.05872671363501</v>
      </c>
      <c r="Z215" s="171">
        <f>('General Liability'!BI$80*$BI215)/Assumptions!$B$7</f>
        <v>100.05872671363501</v>
      </c>
      <c r="AA215" s="171">
        <f>('General Liability'!BJ$80*$BI215)/Assumptions!$B$7</f>
        <v>100.05872671363501</v>
      </c>
      <c r="AB215" s="171">
        <f>('General Liability'!BK$80*$BI215)/Assumptions!$B$7</f>
        <v>100.05872671363501</v>
      </c>
      <c r="AC215" s="171">
        <f>('General Liability'!BL$80*$BI215)/Assumptions!$B$7</f>
        <v>100.05872671363501</v>
      </c>
      <c r="AD215" s="171">
        <f>('General Liability'!BM$80*$BI215)/Assumptions!$B$7</f>
        <v>100.05872671363501</v>
      </c>
      <c r="AE215" s="171">
        <f>('General Liability'!BN$80*$BI215)/Assumptions!$B$7</f>
        <v>100.05872671363501</v>
      </c>
      <c r="AF215" s="171">
        <f>('General Liability'!BO$80*$BI215)/Assumptions!$B$7</f>
        <v>100.05872671363501</v>
      </c>
      <c r="AG215" s="171">
        <f>('General Liability'!BP$80*$BI215)/Assumptions!$B$7</f>
        <v>107.56313121715762</v>
      </c>
      <c r="AH215" s="171">
        <f>('General Liability'!BQ$80*$BI215)/Assumptions!$B$7</f>
        <v>107.56313121715762</v>
      </c>
      <c r="AI215" s="171">
        <f>('General Liability'!BR$80*$BI215)/Assumptions!$B$7</f>
        <v>107.56313121715762</v>
      </c>
      <c r="AJ215" s="171">
        <f>('General Liability'!BS$80*$BI215)/Assumptions!$B$7</f>
        <v>107.56313121715762</v>
      </c>
      <c r="AK215" s="171">
        <f>('General Liability'!BT$80*$BI215)/Assumptions!$B$7</f>
        <v>107.56313121715762</v>
      </c>
      <c r="AL215" s="171">
        <f>('General Liability'!BU$80*$BI215)/Assumptions!$B$7</f>
        <v>107.56313121715762</v>
      </c>
      <c r="AM215" s="171">
        <f>('General Liability'!BV$80*$BI215)/Assumptions!$B$7</f>
        <v>107.56313121715762</v>
      </c>
      <c r="AN215" s="171">
        <f>('General Liability'!BW$80*$BI215)/Assumptions!$B$7</f>
        <v>107.56313121715762</v>
      </c>
      <c r="AO215" s="171">
        <f>('General Liability'!BX$80*$BI215)/Assumptions!$B$7</f>
        <v>107.56313121715762</v>
      </c>
      <c r="AP215" s="171">
        <f>('General Liability'!BY$80*$BI215)/Assumptions!$B$7</f>
        <v>107.56313121715762</v>
      </c>
      <c r="AQ215" s="171">
        <f>('General Liability'!BZ$80*$BI215)/Assumptions!$B$7</f>
        <v>107.56313121715762</v>
      </c>
      <c r="AR215" s="171">
        <f>('General Liability'!CA$80*$BI215)/Assumptions!$B$7</f>
        <v>107.56313121715762</v>
      </c>
      <c r="AS215" s="171">
        <f>('General Liability'!CB$80*$BI215)/Assumptions!$B$7</f>
        <v>110.79002515367236</v>
      </c>
      <c r="AT215" s="171">
        <f>('General Liability'!CC$80*$BI215)/Assumptions!$B$7</f>
        <v>110.79002515367236</v>
      </c>
      <c r="AU215" s="171">
        <f>('General Liability'!CD$80*$BI215)/Assumptions!$B$7</f>
        <v>110.79002515367236</v>
      </c>
      <c r="AV215" s="171">
        <f>('General Liability'!CE$80*$BI215)/Assumptions!$B$7</f>
        <v>110.79002515367236</v>
      </c>
      <c r="AW215" s="171">
        <f>('General Liability'!CF$80*$BI215)/Assumptions!$B$7</f>
        <v>110.79002515367236</v>
      </c>
      <c r="AX215" s="171">
        <f>('General Liability'!CG$80*$BI215)/Assumptions!$B$7</f>
        <v>110.79002515367236</v>
      </c>
      <c r="AY215" s="171">
        <f>('General Liability'!CH$80*$BI215)/Assumptions!$B$7</f>
        <v>110.79002515367236</v>
      </c>
      <c r="AZ215" s="171">
        <f>('General Liability'!CI$80*$BI215)/Assumptions!$B$7</f>
        <v>110.79002515367236</v>
      </c>
      <c r="BA215" s="171">
        <f>('General Liability'!CJ$80*$BI215)/Assumptions!$B$7</f>
        <v>110.79002515367236</v>
      </c>
      <c r="BB215" s="171">
        <f>('General Liability'!CK$80*$BI215)/Assumptions!$B$7</f>
        <v>110.79002515367236</v>
      </c>
      <c r="BC215" s="171">
        <f>('General Liability'!CL$80*$BI215)/Assumptions!$B$7</f>
        <v>110.79002515367236</v>
      </c>
      <c r="BD215" s="171">
        <f>('General Liability'!CM$80*$BI215)/Assumptions!$B$7</f>
        <v>110.79002515367236</v>
      </c>
      <c r="BE215" s="171">
        <f>('General Liability'!CN$80*$BI215)/Assumptions!$B$7</f>
        <v>114.11372590828255</v>
      </c>
      <c r="BF215" s="171">
        <f>('General Liability'!CO$80*$BI215)/Assumptions!$B$7</f>
        <v>114.11372590828255</v>
      </c>
      <c r="BG215" s="171">
        <f>('General Liability'!CP$80*$BI215)/Assumptions!$B$7</f>
        <v>114.11372590828255</v>
      </c>
      <c r="BI215" s="174">
        <f>SUMIF(Revenue!$P:$P,'GL - Import (CA)'!$F215,Revenue!$G:$G)</f>
        <v>1.7980910846490245E-2</v>
      </c>
    </row>
    <row r="216" spans="1:61" s="173" customFormat="1" ht="12.75" customHeight="1">
      <c r="A216" s="177" t="s">
        <v>471</v>
      </c>
      <c r="B216" s="178"/>
      <c r="C216" s="170" t="str" cm="1">
        <f t="array" ref="C216">IFERROR(INDEX('Legal Entity'!B:B,MATCH('GL - Import (CA)'!F216,'Legal Entity'!A:A,0),0),0)</f>
        <v>1315 - Corix Multi-Utility Services Inc.</v>
      </c>
      <c r="D216" s="170" t="str" cm="1">
        <f t="array" ref="D216">IFERROR(INDEX('Legal Entity'!C:C,MATCH(F216,'Legal Entity'!A:A,0),0),0)</f>
        <v>CA</v>
      </c>
      <c r="E216" s="170" t="s">
        <v>631</v>
      </c>
      <c r="F216" s="170" t="s">
        <v>149</v>
      </c>
      <c r="G216" s="170"/>
      <c r="H216" s="171">
        <f>('General Liability'!AQ$80*$BI216)/Assumptions!$B$7</f>
        <v>82.171485294494587</v>
      </c>
      <c r="I216" s="171">
        <f>('General Liability'!AR$80*$BI216)/Assumptions!$B$7</f>
        <v>81.236653631195679</v>
      </c>
      <c r="J216" s="171">
        <f>('General Liability'!AS$80*$BI216)/Assumptions!$B$7</f>
        <v>81.236653631195679</v>
      </c>
      <c r="K216" s="171">
        <f>('General Liability'!AT$80*$BI216)/Assumptions!$B$7</f>
        <v>81.236653631195679</v>
      </c>
      <c r="L216" s="171">
        <f>('General Liability'!AU$80*$BI216)/Assumptions!$B$7</f>
        <v>81.236653631195679</v>
      </c>
      <c r="M216" s="171">
        <f>('General Liability'!AV$80*$BI216)/Assumptions!$B$7</f>
        <v>81.236653631195679</v>
      </c>
      <c r="N216" s="171">
        <f>('General Liability'!AW$80*$BI216)/Assumptions!$B$7</f>
        <v>81.236653631195679</v>
      </c>
      <c r="O216" s="171">
        <f>('General Liability'!AX$80*$BI216)/Assumptions!$B$7</f>
        <v>81.236653631195679</v>
      </c>
      <c r="P216" s="171">
        <f>('General Liability'!AY$80*$BI216)/Assumptions!$B$7</f>
        <v>81.236653631195679</v>
      </c>
      <c r="Q216" s="171">
        <f>('General Liability'!AZ$80*$BI216)/Assumptions!$B$7</f>
        <v>81.236653631195679</v>
      </c>
      <c r="R216" s="171">
        <f>('General Liability'!BA$80*$BI216)/Assumptions!$B$7</f>
        <v>81.236653631195679</v>
      </c>
      <c r="S216" s="171">
        <f>('General Liability'!BB$80*$BI216)/Assumptions!$B$7</f>
        <v>81.236653631195679</v>
      </c>
      <c r="T216" s="171">
        <f>('General Liability'!BC$80*$BI216)/Assumptions!$B$7</f>
        <v>81.236653631195679</v>
      </c>
      <c r="U216" s="171">
        <f>('General Liability'!BD$80*$BI216)/Assumptions!$B$7</f>
        <v>87.32940265353534</v>
      </c>
      <c r="V216" s="171">
        <f>('General Liability'!BE$80*$BI216)/Assumptions!$B$7</f>
        <v>87.32940265353534</v>
      </c>
      <c r="W216" s="171">
        <f>('General Liability'!BF$80*$BI216)/Assumptions!$B$7</f>
        <v>87.32940265353534</v>
      </c>
      <c r="X216" s="171">
        <f>('General Liability'!BG$80*$BI216)/Assumptions!$B$7</f>
        <v>87.32940265353534</v>
      </c>
      <c r="Y216" s="171">
        <f>('General Liability'!BH$80*$BI216)/Assumptions!$B$7</f>
        <v>87.32940265353534</v>
      </c>
      <c r="Z216" s="171">
        <f>('General Liability'!BI$80*$BI216)/Assumptions!$B$7</f>
        <v>87.32940265353534</v>
      </c>
      <c r="AA216" s="171">
        <f>('General Liability'!BJ$80*$BI216)/Assumptions!$B$7</f>
        <v>87.32940265353534</v>
      </c>
      <c r="AB216" s="171">
        <f>('General Liability'!BK$80*$BI216)/Assumptions!$B$7</f>
        <v>87.32940265353534</v>
      </c>
      <c r="AC216" s="171">
        <f>('General Liability'!BL$80*$BI216)/Assumptions!$B$7</f>
        <v>87.32940265353534</v>
      </c>
      <c r="AD216" s="171">
        <f>('General Liability'!BM$80*$BI216)/Assumptions!$B$7</f>
        <v>87.32940265353534</v>
      </c>
      <c r="AE216" s="171">
        <f>('General Liability'!BN$80*$BI216)/Assumptions!$B$7</f>
        <v>87.32940265353534</v>
      </c>
      <c r="AF216" s="171">
        <f>('General Liability'!BO$80*$BI216)/Assumptions!$B$7</f>
        <v>87.32940265353534</v>
      </c>
      <c r="AG216" s="171">
        <f>('General Liability'!BP$80*$BI216)/Assumptions!$B$7</f>
        <v>93.87910785255049</v>
      </c>
      <c r="AH216" s="171">
        <f>('General Liability'!BQ$80*$BI216)/Assumptions!$B$7</f>
        <v>93.87910785255049</v>
      </c>
      <c r="AI216" s="171">
        <f>('General Liability'!BR$80*$BI216)/Assumptions!$B$7</f>
        <v>93.87910785255049</v>
      </c>
      <c r="AJ216" s="171">
        <f>('General Liability'!BS$80*$BI216)/Assumptions!$B$7</f>
        <v>93.87910785255049</v>
      </c>
      <c r="AK216" s="171">
        <f>('General Liability'!BT$80*$BI216)/Assumptions!$B$7</f>
        <v>93.87910785255049</v>
      </c>
      <c r="AL216" s="171">
        <f>('General Liability'!BU$80*$BI216)/Assumptions!$B$7</f>
        <v>93.87910785255049</v>
      </c>
      <c r="AM216" s="171">
        <f>('General Liability'!BV$80*$BI216)/Assumptions!$B$7</f>
        <v>93.87910785255049</v>
      </c>
      <c r="AN216" s="171">
        <f>('General Liability'!BW$80*$BI216)/Assumptions!$B$7</f>
        <v>93.87910785255049</v>
      </c>
      <c r="AO216" s="171">
        <f>('General Liability'!BX$80*$BI216)/Assumptions!$B$7</f>
        <v>93.87910785255049</v>
      </c>
      <c r="AP216" s="171">
        <f>('General Liability'!BY$80*$BI216)/Assumptions!$B$7</f>
        <v>93.87910785255049</v>
      </c>
      <c r="AQ216" s="171">
        <f>('General Liability'!BZ$80*$BI216)/Assumptions!$B$7</f>
        <v>93.87910785255049</v>
      </c>
      <c r="AR216" s="171">
        <f>('General Liability'!CA$80*$BI216)/Assumptions!$B$7</f>
        <v>93.87910785255049</v>
      </c>
      <c r="AS216" s="171">
        <f>('General Liability'!CB$80*$BI216)/Assumptions!$B$7</f>
        <v>96.695481088127025</v>
      </c>
      <c r="AT216" s="171">
        <f>('General Liability'!CC$80*$BI216)/Assumptions!$B$7</f>
        <v>96.695481088127025</v>
      </c>
      <c r="AU216" s="171">
        <f>('General Liability'!CD$80*$BI216)/Assumptions!$B$7</f>
        <v>96.695481088127025</v>
      </c>
      <c r="AV216" s="171">
        <f>('General Liability'!CE$80*$BI216)/Assumptions!$B$7</f>
        <v>96.695481088127025</v>
      </c>
      <c r="AW216" s="171">
        <f>('General Liability'!CF$80*$BI216)/Assumptions!$B$7</f>
        <v>96.695481088127025</v>
      </c>
      <c r="AX216" s="171">
        <f>('General Liability'!CG$80*$BI216)/Assumptions!$B$7</f>
        <v>96.695481088127025</v>
      </c>
      <c r="AY216" s="171">
        <f>('General Liability'!CH$80*$BI216)/Assumptions!$B$7</f>
        <v>96.695481088127025</v>
      </c>
      <c r="AZ216" s="171">
        <f>('General Liability'!CI$80*$BI216)/Assumptions!$B$7</f>
        <v>96.695481088127025</v>
      </c>
      <c r="BA216" s="171">
        <f>('General Liability'!CJ$80*$BI216)/Assumptions!$B$7</f>
        <v>96.695481088127025</v>
      </c>
      <c r="BB216" s="171">
        <f>('General Liability'!CK$80*$BI216)/Assumptions!$B$7</f>
        <v>96.695481088127025</v>
      </c>
      <c r="BC216" s="171">
        <f>('General Liability'!CL$80*$BI216)/Assumptions!$B$7</f>
        <v>96.695481088127025</v>
      </c>
      <c r="BD216" s="171">
        <f>('General Liability'!CM$80*$BI216)/Assumptions!$B$7</f>
        <v>96.695481088127025</v>
      </c>
      <c r="BE216" s="171">
        <f>('General Liability'!CN$80*$BI216)/Assumptions!$B$7</f>
        <v>99.596345520770839</v>
      </c>
      <c r="BF216" s="171">
        <f>('General Liability'!CO$80*$BI216)/Assumptions!$B$7</f>
        <v>99.596345520770839</v>
      </c>
      <c r="BG216" s="171">
        <f>('General Liability'!CP$80*$BI216)/Assumptions!$B$7</f>
        <v>99.596345520770839</v>
      </c>
      <c r="BI216" s="174">
        <f>SUMIF(Revenue!$P:$P,'GL - Import (CA)'!$F216,Revenue!$G:$G)</f>
        <v>1.5693405812413644E-2</v>
      </c>
    </row>
    <row r="217" spans="1:61" s="173" customFormat="1" ht="12.75" customHeight="1">
      <c r="A217" s="177" t="s">
        <v>471</v>
      </c>
      <c r="B217" s="178"/>
      <c r="C217" s="170" t="str" cm="1">
        <f t="array" ref="C217">IFERROR(INDEX('Legal Entity'!B:B,MATCH('GL - Import (CA)'!F217,'Legal Entity'!A:A,0),0),0)</f>
        <v>1315 - Corix Multi-Utility Services Inc.</v>
      </c>
      <c r="D217" s="170" t="str" cm="1">
        <f t="array" ref="D217">IFERROR(INDEX('Legal Entity'!C:C,MATCH(F217,'Legal Entity'!A:A,0),0),0)</f>
        <v>CA</v>
      </c>
      <c r="E217" s="170" t="s">
        <v>631</v>
      </c>
      <c r="F217" s="170" t="s">
        <v>138</v>
      </c>
      <c r="G217" s="170"/>
      <c r="H217" s="171">
        <f>('General Liability'!AQ$80*$BI217)/Assumptions!$B$7</f>
        <v>0</v>
      </c>
      <c r="I217" s="171">
        <f>('General Liability'!AR$80*$BI217)/Assumptions!$B$7</f>
        <v>0</v>
      </c>
      <c r="J217" s="171">
        <f>('General Liability'!AS$80*$BI217)/Assumptions!$B$7</f>
        <v>0</v>
      </c>
      <c r="K217" s="171">
        <f>('General Liability'!AT$80*$BI217)/Assumptions!$B$7</f>
        <v>0</v>
      </c>
      <c r="L217" s="171">
        <f>('General Liability'!AU$80*$BI217)/Assumptions!$B$7</f>
        <v>0</v>
      </c>
      <c r="M217" s="171">
        <f>('General Liability'!AV$80*$BI217)/Assumptions!$B$7</f>
        <v>0</v>
      </c>
      <c r="N217" s="171">
        <f>('General Liability'!AW$80*$BI217)/Assumptions!$B$7</f>
        <v>0</v>
      </c>
      <c r="O217" s="171">
        <f>('General Liability'!AX$80*$BI217)/Assumptions!$B$7</f>
        <v>0</v>
      </c>
      <c r="P217" s="171">
        <f>('General Liability'!AY$80*$BI217)/Assumptions!$B$7</f>
        <v>0</v>
      </c>
      <c r="Q217" s="171">
        <f>('General Liability'!AZ$80*$BI217)/Assumptions!$B$7</f>
        <v>0</v>
      </c>
      <c r="R217" s="171">
        <f>('General Liability'!BA$80*$BI217)/Assumptions!$B$7</f>
        <v>0</v>
      </c>
      <c r="S217" s="171">
        <f>('General Liability'!BB$80*$BI217)/Assumptions!$B$7</f>
        <v>0</v>
      </c>
      <c r="T217" s="171">
        <f>('General Liability'!BC$80*$BI217)/Assumptions!$B$7</f>
        <v>0</v>
      </c>
      <c r="U217" s="171">
        <f>('General Liability'!BD$80*$BI217)/Assumptions!$B$7</f>
        <v>0</v>
      </c>
      <c r="V217" s="171">
        <f>('General Liability'!BE$80*$BI217)/Assumptions!$B$7</f>
        <v>0</v>
      </c>
      <c r="W217" s="171">
        <f>('General Liability'!BF$80*$BI217)/Assumptions!$B$7</f>
        <v>0</v>
      </c>
      <c r="X217" s="171">
        <f>('General Liability'!BG$80*$BI217)/Assumptions!$B$7</f>
        <v>0</v>
      </c>
      <c r="Y217" s="171">
        <f>('General Liability'!BH$80*$BI217)/Assumptions!$B$7</f>
        <v>0</v>
      </c>
      <c r="Z217" s="171">
        <f>('General Liability'!BI$80*$BI217)/Assumptions!$B$7</f>
        <v>0</v>
      </c>
      <c r="AA217" s="171">
        <f>('General Liability'!BJ$80*$BI217)/Assumptions!$B$7</f>
        <v>0</v>
      </c>
      <c r="AB217" s="171">
        <f>('General Liability'!BK$80*$BI217)/Assumptions!$B$7</f>
        <v>0</v>
      </c>
      <c r="AC217" s="171">
        <f>('General Liability'!BL$80*$BI217)/Assumptions!$B$7</f>
        <v>0</v>
      </c>
      <c r="AD217" s="171">
        <f>('General Liability'!BM$80*$BI217)/Assumptions!$B$7</f>
        <v>0</v>
      </c>
      <c r="AE217" s="171">
        <f>('General Liability'!BN$80*$BI217)/Assumptions!$B$7</f>
        <v>0</v>
      </c>
      <c r="AF217" s="171">
        <f>('General Liability'!BO$80*$BI217)/Assumptions!$B$7</f>
        <v>0</v>
      </c>
      <c r="AG217" s="171">
        <f>('General Liability'!BP$80*$BI217)/Assumptions!$B$7</f>
        <v>0</v>
      </c>
      <c r="AH217" s="171">
        <f>('General Liability'!BQ$80*$BI217)/Assumptions!$B$7</f>
        <v>0</v>
      </c>
      <c r="AI217" s="171">
        <f>('General Liability'!BR$80*$BI217)/Assumptions!$B$7</f>
        <v>0</v>
      </c>
      <c r="AJ217" s="171">
        <f>('General Liability'!BS$80*$BI217)/Assumptions!$B$7</f>
        <v>0</v>
      </c>
      <c r="AK217" s="171">
        <f>('General Liability'!BT$80*$BI217)/Assumptions!$B$7</f>
        <v>0</v>
      </c>
      <c r="AL217" s="171">
        <f>('General Liability'!BU$80*$BI217)/Assumptions!$B$7</f>
        <v>0</v>
      </c>
      <c r="AM217" s="171">
        <f>('General Liability'!BV$80*$BI217)/Assumptions!$B$7</f>
        <v>0</v>
      </c>
      <c r="AN217" s="171">
        <f>('General Liability'!BW$80*$BI217)/Assumptions!$B$7</f>
        <v>0</v>
      </c>
      <c r="AO217" s="171">
        <f>('General Liability'!BX$80*$BI217)/Assumptions!$B$7</f>
        <v>0</v>
      </c>
      <c r="AP217" s="171">
        <f>('General Liability'!BY$80*$BI217)/Assumptions!$B$7</f>
        <v>0</v>
      </c>
      <c r="AQ217" s="171">
        <f>('General Liability'!BZ$80*$BI217)/Assumptions!$B$7</f>
        <v>0</v>
      </c>
      <c r="AR217" s="171">
        <f>('General Liability'!CA$80*$BI217)/Assumptions!$B$7</f>
        <v>0</v>
      </c>
      <c r="AS217" s="171">
        <f>('General Liability'!CB$80*$BI217)/Assumptions!$B$7</f>
        <v>0</v>
      </c>
      <c r="AT217" s="171">
        <f>('General Liability'!CC$80*$BI217)/Assumptions!$B$7</f>
        <v>0</v>
      </c>
      <c r="AU217" s="171">
        <f>('General Liability'!CD$80*$BI217)/Assumptions!$B$7</f>
        <v>0</v>
      </c>
      <c r="AV217" s="171">
        <f>('General Liability'!CE$80*$BI217)/Assumptions!$B$7</f>
        <v>0</v>
      </c>
      <c r="AW217" s="171">
        <f>('General Liability'!CF$80*$BI217)/Assumptions!$B$7</f>
        <v>0</v>
      </c>
      <c r="AX217" s="171">
        <f>('General Liability'!CG$80*$BI217)/Assumptions!$B$7</f>
        <v>0</v>
      </c>
      <c r="AY217" s="171">
        <f>('General Liability'!CH$80*$BI217)/Assumptions!$B$7</f>
        <v>0</v>
      </c>
      <c r="AZ217" s="171">
        <f>('General Liability'!CI$80*$BI217)/Assumptions!$B$7</f>
        <v>0</v>
      </c>
      <c r="BA217" s="171">
        <f>('General Liability'!CJ$80*$BI217)/Assumptions!$B$7</f>
        <v>0</v>
      </c>
      <c r="BB217" s="171">
        <f>('General Liability'!CK$80*$BI217)/Assumptions!$B$7</f>
        <v>0</v>
      </c>
      <c r="BC217" s="171">
        <f>('General Liability'!CL$80*$BI217)/Assumptions!$B$7</f>
        <v>0</v>
      </c>
      <c r="BD217" s="171">
        <f>('General Liability'!CM$80*$BI217)/Assumptions!$B$7</f>
        <v>0</v>
      </c>
      <c r="BE217" s="171">
        <f>('General Liability'!CN$80*$BI217)/Assumptions!$B$7</f>
        <v>0</v>
      </c>
      <c r="BF217" s="171">
        <f>('General Liability'!CO$80*$BI217)/Assumptions!$B$7</f>
        <v>0</v>
      </c>
      <c r="BG217" s="171">
        <f>('General Liability'!CP$80*$BI217)/Assumptions!$B$7</f>
        <v>0</v>
      </c>
      <c r="BI217" s="174">
        <f>SUMIF(Revenue!$P:$P,'GL - Import (CA)'!$F217,Revenue!$G:$G)</f>
        <v>0</v>
      </c>
    </row>
    <row r="218" spans="1:61" s="173" customFormat="1" ht="12.75" customHeight="1">
      <c r="A218" s="177" t="s">
        <v>471</v>
      </c>
      <c r="B218" s="178"/>
      <c r="C218" s="170" t="str" cm="1">
        <f t="array" ref="C218">IFERROR(INDEX('Legal Entity'!B:B,MATCH('GL - Import (CA)'!F218,'Legal Entity'!A:A,0),0),0)</f>
        <v>1315 - Corix Multi-Utility Services Inc.</v>
      </c>
      <c r="D218" s="170" t="str" cm="1">
        <f t="array" ref="D218">IFERROR(INDEX('Legal Entity'!C:C,MATCH(F218,'Legal Entity'!A:A,0),0),0)</f>
        <v>CA</v>
      </c>
      <c r="E218" s="170" t="s">
        <v>631</v>
      </c>
      <c r="F218" s="170" t="s">
        <v>164</v>
      </c>
      <c r="G218" s="170"/>
      <c r="H218" s="171">
        <f>('General Liability'!AQ$80*$BI218)/Assumptions!$B$7</f>
        <v>4.3710225892667749</v>
      </c>
      <c r="I218" s="171">
        <f>('General Liability'!AR$80*$BI218)/Assumptions!$B$7</f>
        <v>4.3212952379502338</v>
      </c>
      <c r="J218" s="171">
        <f>('General Liability'!AS$80*$BI218)/Assumptions!$B$7</f>
        <v>4.3212952379502338</v>
      </c>
      <c r="K218" s="171">
        <f>('General Liability'!AT$80*$BI218)/Assumptions!$B$7</f>
        <v>4.3212952379502338</v>
      </c>
      <c r="L218" s="171">
        <f>('General Liability'!AU$80*$BI218)/Assumptions!$B$7</f>
        <v>4.3212952379502338</v>
      </c>
      <c r="M218" s="171">
        <f>('General Liability'!AV$80*$BI218)/Assumptions!$B$7</f>
        <v>4.3212952379502338</v>
      </c>
      <c r="N218" s="171">
        <f>('General Liability'!AW$80*$BI218)/Assumptions!$B$7</f>
        <v>4.3212952379502338</v>
      </c>
      <c r="O218" s="171">
        <f>('General Liability'!AX$80*$BI218)/Assumptions!$B$7</f>
        <v>4.3212952379502338</v>
      </c>
      <c r="P218" s="171">
        <f>('General Liability'!AY$80*$BI218)/Assumptions!$B$7</f>
        <v>4.3212952379502338</v>
      </c>
      <c r="Q218" s="171">
        <f>('General Liability'!AZ$80*$BI218)/Assumptions!$B$7</f>
        <v>4.3212952379502338</v>
      </c>
      <c r="R218" s="171">
        <f>('General Liability'!BA$80*$BI218)/Assumptions!$B$7</f>
        <v>4.3212952379502338</v>
      </c>
      <c r="S218" s="171">
        <f>('General Liability'!BB$80*$BI218)/Assumptions!$B$7</f>
        <v>4.3212952379502338</v>
      </c>
      <c r="T218" s="171">
        <f>('General Liability'!BC$80*$BI218)/Assumptions!$B$7</f>
        <v>4.3212952379502338</v>
      </c>
      <c r="U218" s="171">
        <f>('General Liability'!BD$80*$BI218)/Assumptions!$B$7</f>
        <v>4.6453923807965003</v>
      </c>
      <c r="V218" s="171">
        <f>('General Liability'!BE$80*$BI218)/Assumptions!$B$7</f>
        <v>4.6453923807965003</v>
      </c>
      <c r="W218" s="171">
        <f>('General Liability'!BF$80*$BI218)/Assumptions!$B$7</f>
        <v>4.6453923807965003</v>
      </c>
      <c r="X218" s="171">
        <f>('General Liability'!BG$80*$BI218)/Assumptions!$B$7</f>
        <v>4.6453923807965003</v>
      </c>
      <c r="Y218" s="171">
        <f>('General Liability'!BH$80*$BI218)/Assumptions!$B$7</f>
        <v>4.6453923807965003</v>
      </c>
      <c r="Z218" s="171">
        <f>('General Liability'!BI$80*$BI218)/Assumptions!$B$7</f>
        <v>4.6453923807965003</v>
      </c>
      <c r="AA218" s="171">
        <f>('General Liability'!BJ$80*$BI218)/Assumptions!$B$7</f>
        <v>4.6453923807965003</v>
      </c>
      <c r="AB218" s="171">
        <f>('General Liability'!BK$80*$BI218)/Assumptions!$B$7</f>
        <v>4.6453923807965003</v>
      </c>
      <c r="AC218" s="171">
        <f>('General Liability'!BL$80*$BI218)/Assumptions!$B$7</f>
        <v>4.6453923807965003</v>
      </c>
      <c r="AD218" s="171">
        <f>('General Liability'!BM$80*$BI218)/Assumptions!$B$7</f>
        <v>4.6453923807965003</v>
      </c>
      <c r="AE218" s="171">
        <f>('General Liability'!BN$80*$BI218)/Assumptions!$B$7</f>
        <v>4.6453923807965003</v>
      </c>
      <c r="AF218" s="171">
        <f>('General Liability'!BO$80*$BI218)/Assumptions!$B$7</f>
        <v>4.6453923807965003</v>
      </c>
      <c r="AG218" s="171">
        <f>('General Liability'!BP$80*$BI218)/Assumptions!$B$7</f>
        <v>4.9937968093562386</v>
      </c>
      <c r="AH218" s="171">
        <f>('General Liability'!BQ$80*$BI218)/Assumptions!$B$7</f>
        <v>4.9937968093562386</v>
      </c>
      <c r="AI218" s="171">
        <f>('General Liability'!BR$80*$BI218)/Assumptions!$B$7</f>
        <v>4.9937968093562386</v>
      </c>
      <c r="AJ218" s="171">
        <f>('General Liability'!BS$80*$BI218)/Assumptions!$B$7</f>
        <v>4.9937968093562386</v>
      </c>
      <c r="AK218" s="171">
        <f>('General Liability'!BT$80*$BI218)/Assumptions!$B$7</f>
        <v>4.9937968093562386</v>
      </c>
      <c r="AL218" s="171">
        <f>('General Liability'!BU$80*$BI218)/Assumptions!$B$7</f>
        <v>4.9937968093562386</v>
      </c>
      <c r="AM218" s="171">
        <f>('General Liability'!BV$80*$BI218)/Assumptions!$B$7</f>
        <v>4.9937968093562386</v>
      </c>
      <c r="AN218" s="171">
        <f>('General Liability'!BW$80*$BI218)/Assumptions!$B$7</f>
        <v>4.9937968093562386</v>
      </c>
      <c r="AO218" s="171">
        <f>('General Liability'!BX$80*$BI218)/Assumptions!$B$7</f>
        <v>4.9937968093562386</v>
      </c>
      <c r="AP218" s="171">
        <f>('General Liability'!BY$80*$BI218)/Assumptions!$B$7</f>
        <v>4.9937968093562386</v>
      </c>
      <c r="AQ218" s="171">
        <f>('General Liability'!BZ$80*$BI218)/Assumptions!$B$7</f>
        <v>4.9937968093562386</v>
      </c>
      <c r="AR218" s="171">
        <f>('General Liability'!CA$80*$BI218)/Assumptions!$B$7</f>
        <v>4.9937968093562386</v>
      </c>
      <c r="AS218" s="171">
        <f>('General Liability'!CB$80*$BI218)/Assumptions!$B$7</f>
        <v>5.1436107136369262</v>
      </c>
      <c r="AT218" s="171">
        <f>('General Liability'!CC$80*$BI218)/Assumptions!$B$7</f>
        <v>5.1436107136369262</v>
      </c>
      <c r="AU218" s="171">
        <f>('General Liability'!CD$80*$BI218)/Assumptions!$B$7</f>
        <v>5.1436107136369262</v>
      </c>
      <c r="AV218" s="171">
        <f>('General Liability'!CE$80*$BI218)/Assumptions!$B$7</f>
        <v>5.1436107136369262</v>
      </c>
      <c r="AW218" s="171">
        <f>('General Liability'!CF$80*$BI218)/Assumptions!$B$7</f>
        <v>5.1436107136369262</v>
      </c>
      <c r="AX218" s="171">
        <f>('General Liability'!CG$80*$BI218)/Assumptions!$B$7</f>
        <v>5.1436107136369262</v>
      </c>
      <c r="AY218" s="171">
        <f>('General Liability'!CH$80*$BI218)/Assumptions!$B$7</f>
        <v>5.1436107136369262</v>
      </c>
      <c r="AZ218" s="171">
        <f>('General Liability'!CI$80*$BI218)/Assumptions!$B$7</f>
        <v>5.1436107136369262</v>
      </c>
      <c r="BA218" s="171">
        <f>('General Liability'!CJ$80*$BI218)/Assumptions!$B$7</f>
        <v>5.1436107136369262</v>
      </c>
      <c r="BB218" s="171">
        <f>('General Liability'!CK$80*$BI218)/Assumptions!$B$7</f>
        <v>5.1436107136369262</v>
      </c>
      <c r="BC218" s="171">
        <f>('General Liability'!CL$80*$BI218)/Assumptions!$B$7</f>
        <v>5.1436107136369262</v>
      </c>
      <c r="BD218" s="171">
        <f>('General Liability'!CM$80*$BI218)/Assumptions!$B$7</f>
        <v>5.1436107136369262</v>
      </c>
      <c r="BE218" s="171">
        <f>('General Liability'!CN$80*$BI218)/Assumptions!$B$7</f>
        <v>5.2979190350460348</v>
      </c>
      <c r="BF218" s="171">
        <f>('General Liability'!CO$80*$BI218)/Assumptions!$B$7</f>
        <v>5.2979190350460348</v>
      </c>
      <c r="BG218" s="171">
        <f>('General Liability'!CP$80*$BI218)/Assumptions!$B$7</f>
        <v>5.2979190350460348</v>
      </c>
      <c r="BI218" s="174">
        <f>SUMIF(Revenue!$P:$P,'GL - Import (CA)'!$F218,Revenue!$G:$G)</f>
        <v>8.3479361560459011E-4</v>
      </c>
    </row>
    <row r="219" spans="1:61" s="173" customFormat="1" ht="12.75" customHeight="1">
      <c r="A219" s="177" t="s">
        <v>471</v>
      </c>
      <c r="B219" s="178"/>
      <c r="C219" s="170" t="str" cm="1">
        <f t="array" ref="C219">IFERROR(INDEX('Legal Entity'!B:B,MATCH('GL - Import (CA)'!F219,'Legal Entity'!A:A,0),0),0)</f>
        <v>1315 - Corix Multi-Utility Services Inc.</v>
      </c>
      <c r="D219" s="170" t="str" cm="1">
        <f t="array" ref="D219">IFERROR(INDEX('Legal Entity'!C:C,MATCH(F219,'Legal Entity'!A:A,0),0),0)</f>
        <v>CA</v>
      </c>
      <c r="E219" s="170" t="s">
        <v>631</v>
      </c>
      <c r="F219" s="170" t="s">
        <v>152</v>
      </c>
      <c r="G219" s="170"/>
      <c r="H219" s="171">
        <f>('General Liability'!AQ$80*$BI219)/Assumptions!$B$7</f>
        <v>50.597249163275805</v>
      </c>
      <c r="I219" s="171">
        <f>('General Liability'!AR$80*$BI219)/Assumptions!$B$7</f>
        <v>50.021624779413983</v>
      </c>
      <c r="J219" s="171">
        <f>('General Liability'!AS$80*$BI219)/Assumptions!$B$7</f>
        <v>50.021624779413983</v>
      </c>
      <c r="K219" s="171">
        <f>('General Liability'!AT$80*$BI219)/Assumptions!$B$7</f>
        <v>50.021624779413983</v>
      </c>
      <c r="L219" s="171">
        <f>('General Liability'!AU$80*$BI219)/Assumptions!$B$7</f>
        <v>50.021624779413983</v>
      </c>
      <c r="M219" s="171">
        <f>('General Liability'!AV$80*$BI219)/Assumptions!$B$7</f>
        <v>50.021624779413983</v>
      </c>
      <c r="N219" s="171">
        <f>('General Liability'!AW$80*$BI219)/Assumptions!$B$7</f>
        <v>50.021624779413983</v>
      </c>
      <c r="O219" s="171">
        <f>('General Liability'!AX$80*$BI219)/Assumptions!$B$7</f>
        <v>50.021624779413983</v>
      </c>
      <c r="P219" s="171">
        <f>('General Liability'!AY$80*$BI219)/Assumptions!$B$7</f>
        <v>50.021624779413983</v>
      </c>
      <c r="Q219" s="171">
        <f>('General Liability'!AZ$80*$BI219)/Assumptions!$B$7</f>
        <v>50.021624779413983</v>
      </c>
      <c r="R219" s="171">
        <f>('General Liability'!BA$80*$BI219)/Assumptions!$B$7</f>
        <v>50.021624779413983</v>
      </c>
      <c r="S219" s="171">
        <f>('General Liability'!BB$80*$BI219)/Assumptions!$B$7</f>
        <v>50.021624779413983</v>
      </c>
      <c r="T219" s="171">
        <f>('General Liability'!BC$80*$BI219)/Assumptions!$B$7</f>
        <v>50.021624779413983</v>
      </c>
      <c r="U219" s="171">
        <f>('General Liability'!BD$80*$BI219)/Assumptions!$B$7</f>
        <v>53.773246637870024</v>
      </c>
      <c r="V219" s="171">
        <f>('General Liability'!BE$80*$BI219)/Assumptions!$B$7</f>
        <v>53.773246637870024</v>
      </c>
      <c r="W219" s="171">
        <f>('General Liability'!BF$80*$BI219)/Assumptions!$B$7</f>
        <v>53.773246637870024</v>
      </c>
      <c r="X219" s="171">
        <f>('General Liability'!BG$80*$BI219)/Assumptions!$B$7</f>
        <v>53.773246637870024</v>
      </c>
      <c r="Y219" s="171">
        <f>('General Liability'!BH$80*$BI219)/Assumptions!$B$7</f>
        <v>53.773246637870024</v>
      </c>
      <c r="Z219" s="171">
        <f>('General Liability'!BI$80*$BI219)/Assumptions!$B$7</f>
        <v>53.773246637870024</v>
      </c>
      <c r="AA219" s="171">
        <f>('General Liability'!BJ$80*$BI219)/Assumptions!$B$7</f>
        <v>53.773246637870024</v>
      </c>
      <c r="AB219" s="171">
        <f>('General Liability'!BK$80*$BI219)/Assumptions!$B$7</f>
        <v>53.773246637870024</v>
      </c>
      <c r="AC219" s="171">
        <f>('General Liability'!BL$80*$BI219)/Assumptions!$B$7</f>
        <v>53.773246637870024</v>
      </c>
      <c r="AD219" s="171">
        <f>('General Liability'!BM$80*$BI219)/Assumptions!$B$7</f>
        <v>53.773246637870024</v>
      </c>
      <c r="AE219" s="171">
        <f>('General Liability'!BN$80*$BI219)/Assumptions!$B$7</f>
        <v>53.773246637870024</v>
      </c>
      <c r="AF219" s="171">
        <f>('General Liability'!BO$80*$BI219)/Assumptions!$B$7</f>
        <v>53.773246637870024</v>
      </c>
      <c r="AG219" s="171">
        <f>('General Liability'!BP$80*$BI219)/Assumptions!$B$7</f>
        <v>57.806240135710276</v>
      </c>
      <c r="AH219" s="171">
        <f>('General Liability'!BQ$80*$BI219)/Assumptions!$B$7</f>
        <v>57.806240135710276</v>
      </c>
      <c r="AI219" s="171">
        <f>('General Liability'!BR$80*$BI219)/Assumptions!$B$7</f>
        <v>57.806240135710276</v>
      </c>
      <c r="AJ219" s="171">
        <f>('General Liability'!BS$80*$BI219)/Assumptions!$B$7</f>
        <v>57.806240135710276</v>
      </c>
      <c r="AK219" s="171">
        <f>('General Liability'!BT$80*$BI219)/Assumptions!$B$7</f>
        <v>57.806240135710276</v>
      </c>
      <c r="AL219" s="171">
        <f>('General Liability'!BU$80*$BI219)/Assumptions!$B$7</f>
        <v>57.806240135710276</v>
      </c>
      <c r="AM219" s="171">
        <f>('General Liability'!BV$80*$BI219)/Assumptions!$B$7</f>
        <v>57.806240135710276</v>
      </c>
      <c r="AN219" s="171">
        <f>('General Liability'!BW$80*$BI219)/Assumptions!$B$7</f>
        <v>57.806240135710276</v>
      </c>
      <c r="AO219" s="171">
        <f>('General Liability'!BX$80*$BI219)/Assumptions!$B$7</f>
        <v>57.806240135710276</v>
      </c>
      <c r="AP219" s="171">
        <f>('General Liability'!BY$80*$BI219)/Assumptions!$B$7</f>
        <v>57.806240135710276</v>
      </c>
      <c r="AQ219" s="171">
        <f>('General Liability'!BZ$80*$BI219)/Assumptions!$B$7</f>
        <v>57.806240135710276</v>
      </c>
      <c r="AR219" s="171">
        <f>('General Liability'!CA$80*$BI219)/Assumptions!$B$7</f>
        <v>57.806240135710276</v>
      </c>
      <c r="AS219" s="171">
        <f>('General Liability'!CB$80*$BI219)/Assumptions!$B$7</f>
        <v>59.540427339781594</v>
      </c>
      <c r="AT219" s="171">
        <f>('General Liability'!CC$80*$BI219)/Assumptions!$B$7</f>
        <v>59.540427339781594</v>
      </c>
      <c r="AU219" s="171">
        <f>('General Liability'!CD$80*$BI219)/Assumptions!$B$7</f>
        <v>59.540427339781594</v>
      </c>
      <c r="AV219" s="171">
        <f>('General Liability'!CE$80*$BI219)/Assumptions!$B$7</f>
        <v>59.540427339781594</v>
      </c>
      <c r="AW219" s="171">
        <f>('General Liability'!CF$80*$BI219)/Assumptions!$B$7</f>
        <v>59.540427339781594</v>
      </c>
      <c r="AX219" s="171">
        <f>('General Liability'!CG$80*$BI219)/Assumptions!$B$7</f>
        <v>59.540427339781594</v>
      </c>
      <c r="AY219" s="171">
        <f>('General Liability'!CH$80*$BI219)/Assumptions!$B$7</f>
        <v>59.540427339781594</v>
      </c>
      <c r="AZ219" s="171">
        <f>('General Liability'!CI$80*$BI219)/Assumptions!$B$7</f>
        <v>59.540427339781594</v>
      </c>
      <c r="BA219" s="171">
        <f>('General Liability'!CJ$80*$BI219)/Assumptions!$B$7</f>
        <v>59.540427339781594</v>
      </c>
      <c r="BB219" s="171">
        <f>('General Liability'!CK$80*$BI219)/Assumptions!$B$7</f>
        <v>59.540427339781594</v>
      </c>
      <c r="BC219" s="171">
        <f>('General Liability'!CL$80*$BI219)/Assumptions!$B$7</f>
        <v>59.540427339781594</v>
      </c>
      <c r="BD219" s="171">
        <f>('General Liability'!CM$80*$BI219)/Assumptions!$B$7</f>
        <v>59.540427339781594</v>
      </c>
      <c r="BE219" s="171">
        <f>('General Liability'!CN$80*$BI219)/Assumptions!$B$7</f>
        <v>61.326640159975042</v>
      </c>
      <c r="BF219" s="171">
        <f>('General Liability'!CO$80*$BI219)/Assumptions!$B$7</f>
        <v>61.326640159975042</v>
      </c>
      <c r="BG219" s="171">
        <f>('General Liability'!CP$80*$BI219)/Assumptions!$B$7</f>
        <v>61.326640159975042</v>
      </c>
      <c r="BI219" s="174">
        <f>SUMIF(Revenue!$P:$P,'GL - Import (CA)'!$F219,Revenue!$G:$G)</f>
        <v>9.6632446312162994E-3</v>
      </c>
    </row>
    <row r="220" spans="1:61" s="173" customFormat="1" ht="12.75" customHeight="1">
      <c r="A220" s="177" t="s">
        <v>471</v>
      </c>
      <c r="B220" s="178"/>
      <c r="C220" s="170" t="str" cm="1">
        <f t="array" ref="C220">IFERROR(INDEX('Legal Entity'!B:B,MATCH('GL - Import (CA)'!F220,'Legal Entity'!A:A,0),0),0)</f>
        <v>1315 - Corix Multi-Utility Services Inc.</v>
      </c>
      <c r="D220" s="170" t="str" cm="1">
        <f t="array" ref="D220">IFERROR(INDEX('Legal Entity'!C:C,MATCH(F220,'Legal Entity'!A:A,0),0),0)</f>
        <v>CA</v>
      </c>
      <c r="E220" s="170" t="s">
        <v>631</v>
      </c>
      <c r="F220" s="170" t="s">
        <v>153</v>
      </c>
      <c r="G220" s="170"/>
      <c r="H220" s="171">
        <f>('General Liability'!AQ$80*$BI220)/Assumptions!$B$7</f>
        <v>31.033049489447617</v>
      </c>
      <c r="I220" s="171">
        <f>('General Liability'!AR$80*$BI220)/Assumptions!$B$7</f>
        <v>30.679999070954075</v>
      </c>
      <c r="J220" s="171">
        <f>('General Liability'!AS$80*$BI220)/Assumptions!$B$7</f>
        <v>30.679999070954075</v>
      </c>
      <c r="K220" s="171">
        <f>('General Liability'!AT$80*$BI220)/Assumptions!$B$7</f>
        <v>30.679999070954075</v>
      </c>
      <c r="L220" s="171">
        <f>('General Liability'!AU$80*$BI220)/Assumptions!$B$7</f>
        <v>30.679999070954075</v>
      </c>
      <c r="M220" s="171">
        <f>('General Liability'!AV$80*$BI220)/Assumptions!$B$7</f>
        <v>30.679999070954075</v>
      </c>
      <c r="N220" s="171">
        <f>('General Liability'!AW$80*$BI220)/Assumptions!$B$7</f>
        <v>30.679999070954075</v>
      </c>
      <c r="O220" s="171">
        <f>('General Liability'!AX$80*$BI220)/Assumptions!$B$7</f>
        <v>30.679999070954075</v>
      </c>
      <c r="P220" s="171">
        <f>('General Liability'!AY$80*$BI220)/Assumptions!$B$7</f>
        <v>30.679999070954075</v>
      </c>
      <c r="Q220" s="171">
        <f>('General Liability'!AZ$80*$BI220)/Assumptions!$B$7</f>
        <v>30.679999070954075</v>
      </c>
      <c r="R220" s="171">
        <f>('General Liability'!BA$80*$BI220)/Assumptions!$B$7</f>
        <v>30.679999070954075</v>
      </c>
      <c r="S220" s="171">
        <f>('General Liability'!BB$80*$BI220)/Assumptions!$B$7</f>
        <v>30.679999070954075</v>
      </c>
      <c r="T220" s="171">
        <f>('General Liability'!BC$80*$BI220)/Assumptions!$B$7</f>
        <v>30.679999070954075</v>
      </c>
      <c r="U220" s="171">
        <f>('General Liability'!BD$80*$BI220)/Assumptions!$B$7</f>
        <v>32.980999001275627</v>
      </c>
      <c r="V220" s="171">
        <f>('General Liability'!BE$80*$BI220)/Assumptions!$B$7</f>
        <v>32.980999001275627</v>
      </c>
      <c r="W220" s="171">
        <f>('General Liability'!BF$80*$BI220)/Assumptions!$B$7</f>
        <v>32.980999001275627</v>
      </c>
      <c r="X220" s="171">
        <f>('General Liability'!BG$80*$BI220)/Assumptions!$B$7</f>
        <v>32.980999001275627</v>
      </c>
      <c r="Y220" s="171">
        <f>('General Liability'!BH$80*$BI220)/Assumptions!$B$7</f>
        <v>32.980999001275627</v>
      </c>
      <c r="Z220" s="171">
        <f>('General Liability'!BI$80*$BI220)/Assumptions!$B$7</f>
        <v>32.980999001275627</v>
      </c>
      <c r="AA220" s="171">
        <f>('General Liability'!BJ$80*$BI220)/Assumptions!$B$7</f>
        <v>32.980999001275627</v>
      </c>
      <c r="AB220" s="171">
        <f>('General Liability'!BK$80*$BI220)/Assumptions!$B$7</f>
        <v>32.980999001275627</v>
      </c>
      <c r="AC220" s="171">
        <f>('General Liability'!BL$80*$BI220)/Assumptions!$B$7</f>
        <v>32.980999001275627</v>
      </c>
      <c r="AD220" s="171">
        <f>('General Liability'!BM$80*$BI220)/Assumptions!$B$7</f>
        <v>32.980999001275627</v>
      </c>
      <c r="AE220" s="171">
        <f>('General Liability'!BN$80*$BI220)/Assumptions!$B$7</f>
        <v>32.980999001275627</v>
      </c>
      <c r="AF220" s="171">
        <f>('General Liability'!BO$80*$BI220)/Assumptions!$B$7</f>
        <v>32.980999001275627</v>
      </c>
      <c r="AG220" s="171">
        <f>('General Liability'!BP$80*$BI220)/Assumptions!$B$7</f>
        <v>35.454573926371303</v>
      </c>
      <c r="AH220" s="171">
        <f>('General Liability'!BQ$80*$BI220)/Assumptions!$B$7</f>
        <v>35.454573926371303</v>
      </c>
      <c r="AI220" s="171">
        <f>('General Liability'!BR$80*$BI220)/Assumptions!$B$7</f>
        <v>35.454573926371303</v>
      </c>
      <c r="AJ220" s="171">
        <f>('General Liability'!BS$80*$BI220)/Assumptions!$B$7</f>
        <v>35.454573926371303</v>
      </c>
      <c r="AK220" s="171">
        <f>('General Liability'!BT$80*$BI220)/Assumptions!$B$7</f>
        <v>35.454573926371303</v>
      </c>
      <c r="AL220" s="171">
        <f>('General Liability'!BU$80*$BI220)/Assumptions!$B$7</f>
        <v>35.454573926371303</v>
      </c>
      <c r="AM220" s="171">
        <f>('General Liability'!BV$80*$BI220)/Assumptions!$B$7</f>
        <v>35.454573926371303</v>
      </c>
      <c r="AN220" s="171">
        <f>('General Liability'!BW$80*$BI220)/Assumptions!$B$7</f>
        <v>35.454573926371303</v>
      </c>
      <c r="AO220" s="171">
        <f>('General Liability'!BX$80*$BI220)/Assumptions!$B$7</f>
        <v>35.454573926371303</v>
      </c>
      <c r="AP220" s="171">
        <f>('General Liability'!BY$80*$BI220)/Assumptions!$B$7</f>
        <v>35.454573926371303</v>
      </c>
      <c r="AQ220" s="171">
        <f>('General Liability'!BZ$80*$BI220)/Assumptions!$B$7</f>
        <v>35.454573926371303</v>
      </c>
      <c r="AR220" s="171">
        <f>('General Liability'!CA$80*$BI220)/Assumptions!$B$7</f>
        <v>35.454573926371303</v>
      </c>
      <c r="AS220" s="171">
        <f>('General Liability'!CB$80*$BI220)/Assumptions!$B$7</f>
        <v>36.518211144162443</v>
      </c>
      <c r="AT220" s="171">
        <f>('General Liability'!CC$80*$BI220)/Assumptions!$B$7</f>
        <v>36.518211144162443</v>
      </c>
      <c r="AU220" s="171">
        <f>('General Liability'!CD$80*$BI220)/Assumptions!$B$7</f>
        <v>36.518211144162443</v>
      </c>
      <c r="AV220" s="171">
        <f>('General Liability'!CE$80*$BI220)/Assumptions!$B$7</f>
        <v>36.518211144162443</v>
      </c>
      <c r="AW220" s="171">
        <f>('General Liability'!CF$80*$BI220)/Assumptions!$B$7</f>
        <v>36.518211144162443</v>
      </c>
      <c r="AX220" s="171">
        <f>('General Liability'!CG$80*$BI220)/Assumptions!$B$7</f>
        <v>36.518211144162443</v>
      </c>
      <c r="AY220" s="171">
        <f>('General Liability'!CH$80*$BI220)/Assumptions!$B$7</f>
        <v>36.518211144162443</v>
      </c>
      <c r="AZ220" s="171">
        <f>('General Liability'!CI$80*$BI220)/Assumptions!$B$7</f>
        <v>36.518211144162443</v>
      </c>
      <c r="BA220" s="171">
        <f>('General Liability'!CJ$80*$BI220)/Assumptions!$B$7</f>
        <v>36.518211144162443</v>
      </c>
      <c r="BB220" s="171">
        <f>('General Liability'!CK$80*$BI220)/Assumptions!$B$7</f>
        <v>36.518211144162443</v>
      </c>
      <c r="BC220" s="171">
        <f>('General Liability'!CL$80*$BI220)/Assumptions!$B$7</f>
        <v>36.518211144162443</v>
      </c>
      <c r="BD220" s="171">
        <f>('General Liability'!CM$80*$BI220)/Assumptions!$B$7</f>
        <v>36.518211144162443</v>
      </c>
      <c r="BE220" s="171">
        <f>('General Liability'!CN$80*$BI220)/Assumptions!$B$7</f>
        <v>37.613757478487315</v>
      </c>
      <c r="BF220" s="171">
        <f>('General Liability'!CO$80*$BI220)/Assumptions!$B$7</f>
        <v>37.613757478487315</v>
      </c>
      <c r="BG220" s="171">
        <f>('General Liability'!CP$80*$BI220)/Assumptions!$B$7</f>
        <v>37.613757478487315</v>
      </c>
      <c r="BI220" s="174">
        <f>SUMIF(Revenue!$P:$P,'GL - Import (CA)'!$F220,Revenue!$G:$G)</f>
        <v>5.9268034098350058E-3</v>
      </c>
    </row>
    <row r="221" spans="1:61" s="173" customFormat="1" ht="12.75" customHeight="1">
      <c r="A221" s="177" t="s">
        <v>471</v>
      </c>
      <c r="B221" s="178"/>
      <c r="C221" s="170" t="str" cm="1">
        <f t="array" ref="C221">IFERROR(INDEX('Legal Entity'!B:B,MATCH('GL - Import (CA)'!F221,'Legal Entity'!A:A,0),0),0)</f>
        <v>1315 - Corix Multi-Utility Services Inc.</v>
      </c>
      <c r="D221" s="170" t="str" cm="1">
        <f t="array" ref="D221">IFERROR(INDEX('Legal Entity'!C:C,MATCH(F221,'Legal Entity'!A:A,0),0),0)</f>
        <v>CA</v>
      </c>
      <c r="E221" s="170" t="s">
        <v>631</v>
      </c>
      <c r="F221" s="170" t="s">
        <v>140</v>
      </c>
      <c r="G221" s="170"/>
      <c r="H221" s="171">
        <f>('General Liability'!AQ$80*$BI221)/Assumptions!$B$7</f>
        <v>0</v>
      </c>
      <c r="I221" s="171">
        <f>('General Liability'!AR$80*$BI221)/Assumptions!$B$7</f>
        <v>0</v>
      </c>
      <c r="J221" s="171">
        <f>('General Liability'!AS$80*$BI221)/Assumptions!$B$7</f>
        <v>0</v>
      </c>
      <c r="K221" s="171">
        <f>('General Liability'!AT$80*$BI221)/Assumptions!$B$7</f>
        <v>0</v>
      </c>
      <c r="L221" s="171">
        <f>('General Liability'!AU$80*$BI221)/Assumptions!$B$7</f>
        <v>0</v>
      </c>
      <c r="M221" s="171">
        <f>('General Liability'!AV$80*$BI221)/Assumptions!$B$7</f>
        <v>0</v>
      </c>
      <c r="N221" s="171">
        <f>('General Liability'!AW$80*$BI221)/Assumptions!$B$7</f>
        <v>0</v>
      </c>
      <c r="O221" s="171">
        <f>('General Liability'!AX$80*$BI221)/Assumptions!$B$7</f>
        <v>0</v>
      </c>
      <c r="P221" s="171">
        <f>('General Liability'!AY$80*$BI221)/Assumptions!$B$7</f>
        <v>0</v>
      </c>
      <c r="Q221" s="171">
        <f>('General Liability'!AZ$80*$BI221)/Assumptions!$B$7</f>
        <v>0</v>
      </c>
      <c r="R221" s="171">
        <f>('General Liability'!BA$80*$BI221)/Assumptions!$B$7</f>
        <v>0</v>
      </c>
      <c r="S221" s="171">
        <f>('General Liability'!BB$80*$BI221)/Assumptions!$B$7</f>
        <v>0</v>
      </c>
      <c r="T221" s="171">
        <f>('General Liability'!BC$80*$BI221)/Assumptions!$B$7</f>
        <v>0</v>
      </c>
      <c r="U221" s="171">
        <f>('General Liability'!BD$80*$BI221)/Assumptions!$B$7</f>
        <v>0</v>
      </c>
      <c r="V221" s="171">
        <f>('General Liability'!BE$80*$BI221)/Assumptions!$B$7</f>
        <v>0</v>
      </c>
      <c r="W221" s="171">
        <f>('General Liability'!BF$80*$BI221)/Assumptions!$B$7</f>
        <v>0</v>
      </c>
      <c r="X221" s="171">
        <f>('General Liability'!BG$80*$BI221)/Assumptions!$B$7</f>
        <v>0</v>
      </c>
      <c r="Y221" s="171">
        <f>('General Liability'!BH$80*$BI221)/Assumptions!$B$7</f>
        <v>0</v>
      </c>
      <c r="Z221" s="171">
        <f>('General Liability'!BI$80*$BI221)/Assumptions!$B$7</f>
        <v>0</v>
      </c>
      <c r="AA221" s="171">
        <f>('General Liability'!BJ$80*$BI221)/Assumptions!$B$7</f>
        <v>0</v>
      </c>
      <c r="AB221" s="171">
        <f>('General Liability'!BK$80*$BI221)/Assumptions!$B$7</f>
        <v>0</v>
      </c>
      <c r="AC221" s="171">
        <f>('General Liability'!BL$80*$BI221)/Assumptions!$B$7</f>
        <v>0</v>
      </c>
      <c r="AD221" s="171">
        <f>('General Liability'!BM$80*$BI221)/Assumptions!$B$7</f>
        <v>0</v>
      </c>
      <c r="AE221" s="171">
        <f>('General Liability'!BN$80*$BI221)/Assumptions!$B$7</f>
        <v>0</v>
      </c>
      <c r="AF221" s="171">
        <f>('General Liability'!BO$80*$BI221)/Assumptions!$B$7</f>
        <v>0</v>
      </c>
      <c r="AG221" s="171">
        <f>('General Liability'!BP$80*$BI221)/Assumptions!$B$7</f>
        <v>0</v>
      </c>
      <c r="AH221" s="171">
        <f>('General Liability'!BQ$80*$BI221)/Assumptions!$B$7</f>
        <v>0</v>
      </c>
      <c r="AI221" s="171">
        <f>('General Liability'!BR$80*$BI221)/Assumptions!$B$7</f>
        <v>0</v>
      </c>
      <c r="AJ221" s="171">
        <f>('General Liability'!BS$80*$BI221)/Assumptions!$B$7</f>
        <v>0</v>
      </c>
      <c r="AK221" s="171">
        <f>('General Liability'!BT$80*$BI221)/Assumptions!$B$7</f>
        <v>0</v>
      </c>
      <c r="AL221" s="171">
        <f>('General Liability'!BU$80*$BI221)/Assumptions!$B$7</f>
        <v>0</v>
      </c>
      <c r="AM221" s="171">
        <f>('General Liability'!BV$80*$BI221)/Assumptions!$B$7</f>
        <v>0</v>
      </c>
      <c r="AN221" s="171">
        <f>('General Liability'!BW$80*$BI221)/Assumptions!$B$7</f>
        <v>0</v>
      </c>
      <c r="AO221" s="171">
        <f>('General Liability'!BX$80*$BI221)/Assumptions!$B$7</f>
        <v>0</v>
      </c>
      <c r="AP221" s="171">
        <f>('General Liability'!BY$80*$BI221)/Assumptions!$B$7</f>
        <v>0</v>
      </c>
      <c r="AQ221" s="171">
        <f>('General Liability'!BZ$80*$BI221)/Assumptions!$B$7</f>
        <v>0</v>
      </c>
      <c r="AR221" s="171">
        <f>('General Liability'!CA$80*$BI221)/Assumptions!$B$7</f>
        <v>0</v>
      </c>
      <c r="AS221" s="171">
        <f>('General Liability'!CB$80*$BI221)/Assumptions!$B$7</f>
        <v>0</v>
      </c>
      <c r="AT221" s="171">
        <f>('General Liability'!CC$80*$BI221)/Assumptions!$B$7</f>
        <v>0</v>
      </c>
      <c r="AU221" s="171">
        <f>('General Liability'!CD$80*$BI221)/Assumptions!$B$7</f>
        <v>0</v>
      </c>
      <c r="AV221" s="171">
        <f>('General Liability'!CE$80*$BI221)/Assumptions!$B$7</f>
        <v>0</v>
      </c>
      <c r="AW221" s="171">
        <f>('General Liability'!CF$80*$BI221)/Assumptions!$B$7</f>
        <v>0</v>
      </c>
      <c r="AX221" s="171">
        <f>('General Liability'!CG$80*$BI221)/Assumptions!$B$7</f>
        <v>0</v>
      </c>
      <c r="AY221" s="171">
        <f>('General Liability'!CH$80*$BI221)/Assumptions!$B$7</f>
        <v>0</v>
      </c>
      <c r="AZ221" s="171">
        <f>('General Liability'!CI$80*$BI221)/Assumptions!$B$7</f>
        <v>0</v>
      </c>
      <c r="BA221" s="171">
        <f>('General Liability'!CJ$80*$BI221)/Assumptions!$B$7</f>
        <v>0</v>
      </c>
      <c r="BB221" s="171">
        <f>('General Liability'!CK$80*$BI221)/Assumptions!$B$7</f>
        <v>0</v>
      </c>
      <c r="BC221" s="171">
        <f>('General Liability'!CL$80*$BI221)/Assumptions!$B$7</f>
        <v>0</v>
      </c>
      <c r="BD221" s="171">
        <f>('General Liability'!CM$80*$BI221)/Assumptions!$B$7</f>
        <v>0</v>
      </c>
      <c r="BE221" s="171">
        <f>('General Liability'!CN$80*$BI221)/Assumptions!$B$7</f>
        <v>0</v>
      </c>
      <c r="BF221" s="171">
        <f>('General Liability'!CO$80*$BI221)/Assumptions!$B$7</f>
        <v>0</v>
      </c>
      <c r="BG221" s="171">
        <f>('General Liability'!CP$80*$BI221)/Assumptions!$B$7</f>
        <v>0</v>
      </c>
      <c r="BI221" s="174">
        <f>SUMIF(Revenue!$P:$P,'GL - Import (CA)'!$F221,Revenue!$G:$G)</f>
        <v>0</v>
      </c>
    </row>
    <row r="222" spans="1:61" s="173" customFormat="1" ht="12.75" customHeight="1">
      <c r="A222" s="177" t="s">
        <v>471</v>
      </c>
      <c r="B222" s="178"/>
      <c r="C222" s="170" t="str" cm="1">
        <f t="array" ref="C222">IFERROR(INDEX('Legal Entity'!B:B,MATCH('GL - Import (CA)'!F222,'Legal Entity'!A:A,0),0),0)</f>
        <v>1315 - Corix Multi-Utility Services Inc.</v>
      </c>
      <c r="D222" s="170" t="str" cm="1">
        <f t="array" ref="D222">IFERROR(INDEX('Legal Entity'!C:C,MATCH(F222,'Legal Entity'!A:A,0),0),0)</f>
        <v>CA</v>
      </c>
      <c r="E222" s="170" t="s">
        <v>631</v>
      </c>
      <c r="F222" s="170" t="s">
        <v>154</v>
      </c>
      <c r="G222" s="170"/>
      <c r="H222" s="171">
        <f>('General Liability'!AQ$80*$BI222)/Assumptions!$B$7</f>
        <v>187.54378176546388</v>
      </c>
      <c r="I222" s="171">
        <f>('General Liability'!AR$80*$BI222)/Assumptions!$B$7</f>
        <v>185.41017221927109</v>
      </c>
      <c r="J222" s="171">
        <f>('General Liability'!AS$80*$BI222)/Assumptions!$B$7</f>
        <v>185.41017221927109</v>
      </c>
      <c r="K222" s="171">
        <f>('General Liability'!AT$80*$BI222)/Assumptions!$B$7</f>
        <v>185.41017221927109</v>
      </c>
      <c r="L222" s="171">
        <f>('General Liability'!AU$80*$BI222)/Assumptions!$B$7</f>
        <v>185.41017221927109</v>
      </c>
      <c r="M222" s="171">
        <f>('General Liability'!AV$80*$BI222)/Assumptions!$B$7</f>
        <v>185.41017221927109</v>
      </c>
      <c r="N222" s="171">
        <f>('General Liability'!AW$80*$BI222)/Assumptions!$B$7</f>
        <v>185.41017221927109</v>
      </c>
      <c r="O222" s="171">
        <f>('General Liability'!AX$80*$BI222)/Assumptions!$B$7</f>
        <v>185.41017221927109</v>
      </c>
      <c r="P222" s="171">
        <f>('General Liability'!AY$80*$BI222)/Assumptions!$B$7</f>
        <v>185.41017221927109</v>
      </c>
      <c r="Q222" s="171">
        <f>('General Liability'!AZ$80*$BI222)/Assumptions!$B$7</f>
        <v>185.41017221927109</v>
      </c>
      <c r="R222" s="171">
        <f>('General Liability'!BA$80*$BI222)/Assumptions!$B$7</f>
        <v>185.41017221927109</v>
      </c>
      <c r="S222" s="171">
        <f>('General Liability'!BB$80*$BI222)/Assumptions!$B$7</f>
        <v>185.41017221927109</v>
      </c>
      <c r="T222" s="171">
        <f>('General Liability'!BC$80*$BI222)/Assumptions!$B$7</f>
        <v>185.41017221927109</v>
      </c>
      <c r="U222" s="171">
        <f>('General Liability'!BD$80*$BI222)/Assumptions!$B$7</f>
        <v>199.31593513571642</v>
      </c>
      <c r="V222" s="171">
        <f>('General Liability'!BE$80*$BI222)/Assumptions!$B$7</f>
        <v>199.31593513571642</v>
      </c>
      <c r="W222" s="171">
        <f>('General Liability'!BF$80*$BI222)/Assumptions!$B$7</f>
        <v>199.31593513571642</v>
      </c>
      <c r="X222" s="171">
        <f>('General Liability'!BG$80*$BI222)/Assumptions!$B$7</f>
        <v>199.31593513571642</v>
      </c>
      <c r="Y222" s="171">
        <f>('General Liability'!BH$80*$BI222)/Assumptions!$B$7</f>
        <v>199.31593513571642</v>
      </c>
      <c r="Z222" s="171">
        <f>('General Liability'!BI$80*$BI222)/Assumptions!$B$7</f>
        <v>199.31593513571642</v>
      </c>
      <c r="AA222" s="171">
        <f>('General Liability'!BJ$80*$BI222)/Assumptions!$B$7</f>
        <v>199.31593513571642</v>
      </c>
      <c r="AB222" s="171">
        <f>('General Liability'!BK$80*$BI222)/Assumptions!$B$7</f>
        <v>199.31593513571642</v>
      </c>
      <c r="AC222" s="171">
        <f>('General Liability'!BL$80*$BI222)/Assumptions!$B$7</f>
        <v>199.31593513571642</v>
      </c>
      <c r="AD222" s="171">
        <f>('General Liability'!BM$80*$BI222)/Assumptions!$B$7</f>
        <v>199.31593513571642</v>
      </c>
      <c r="AE222" s="171">
        <f>('General Liability'!BN$80*$BI222)/Assumptions!$B$7</f>
        <v>199.31593513571642</v>
      </c>
      <c r="AF222" s="171">
        <f>('General Liability'!BO$80*$BI222)/Assumptions!$B$7</f>
        <v>199.31593513571642</v>
      </c>
      <c r="AG222" s="171">
        <f>('General Liability'!BP$80*$BI222)/Assumptions!$B$7</f>
        <v>214.26463027089514</v>
      </c>
      <c r="AH222" s="171">
        <f>('General Liability'!BQ$80*$BI222)/Assumptions!$B$7</f>
        <v>214.26463027089514</v>
      </c>
      <c r="AI222" s="171">
        <f>('General Liability'!BR$80*$BI222)/Assumptions!$B$7</f>
        <v>214.26463027089514</v>
      </c>
      <c r="AJ222" s="171">
        <f>('General Liability'!BS$80*$BI222)/Assumptions!$B$7</f>
        <v>214.26463027089514</v>
      </c>
      <c r="AK222" s="171">
        <f>('General Liability'!BT$80*$BI222)/Assumptions!$B$7</f>
        <v>214.26463027089514</v>
      </c>
      <c r="AL222" s="171">
        <f>('General Liability'!BU$80*$BI222)/Assumptions!$B$7</f>
        <v>214.26463027089514</v>
      </c>
      <c r="AM222" s="171">
        <f>('General Liability'!BV$80*$BI222)/Assumptions!$B$7</f>
        <v>214.26463027089514</v>
      </c>
      <c r="AN222" s="171">
        <f>('General Liability'!BW$80*$BI222)/Assumptions!$B$7</f>
        <v>214.26463027089514</v>
      </c>
      <c r="AO222" s="171">
        <f>('General Liability'!BX$80*$BI222)/Assumptions!$B$7</f>
        <v>214.26463027089514</v>
      </c>
      <c r="AP222" s="171">
        <f>('General Liability'!BY$80*$BI222)/Assumptions!$B$7</f>
        <v>214.26463027089514</v>
      </c>
      <c r="AQ222" s="171">
        <f>('General Liability'!BZ$80*$BI222)/Assumptions!$B$7</f>
        <v>214.26463027089514</v>
      </c>
      <c r="AR222" s="171">
        <f>('General Liability'!CA$80*$BI222)/Assumptions!$B$7</f>
        <v>214.26463027089514</v>
      </c>
      <c r="AS222" s="171">
        <f>('General Liability'!CB$80*$BI222)/Assumptions!$B$7</f>
        <v>220.69256917902203</v>
      </c>
      <c r="AT222" s="171">
        <f>('General Liability'!CC$80*$BI222)/Assumptions!$B$7</f>
        <v>220.69256917902203</v>
      </c>
      <c r="AU222" s="171">
        <f>('General Liability'!CD$80*$BI222)/Assumptions!$B$7</f>
        <v>220.69256917902203</v>
      </c>
      <c r="AV222" s="171">
        <f>('General Liability'!CE$80*$BI222)/Assumptions!$B$7</f>
        <v>220.69256917902203</v>
      </c>
      <c r="AW222" s="171">
        <f>('General Liability'!CF$80*$BI222)/Assumptions!$B$7</f>
        <v>220.69256917902203</v>
      </c>
      <c r="AX222" s="171">
        <f>('General Liability'!CG$80*$BI222)/Assumptions!$B$7</f>
        <v>220.69256917902203</v>
      </c>
      <c r="AY222" s="171">
        <f>('General Liability'!CH$80*$BI222)/Assumptions!$B$7</f>
        <v>220.69256917902203</v>
      </c>
      <c r="AZ222" s="171">
        <f>('General Liability'!CI$80*$BI222)/Assumptions!$B$7</f>
        <v>220.69256917902203</v>
      </c>
      <c r="BA222" s="171">
        <f>('General Liability'!CJ$80*$BI222)/Assumptions!$B$7</f>
        <v>220.69256917902203</v>
      </c>
      <c r="BB222" s="171">
        <f>('General Liability'!CK$80*$BI222)/Assumptions!$B$7</f>
        <v>220.69256917902203</v>
      </c>
      <c r="BC222" s="171">
        <f>('General Liability'!CL$80*$BI222)/Assumptions!$B$7</f>
        <v>220.69256917902203</v>
      </c>
      <c r="BD222" s="171">
        <f>('General Liability'!CM$80*$BI222)/Assumptions!$B$7</f>
        <v>220.69256917902203</v>
      </c>
      <c r="BE222" s="171">
        <f>('General Liability'!CN$80*$BI222)/Assumptions!$B$7</f>
        <v>227.31334625439268</v>
      </c>
      <c r="BF222" s="171">
        <f>('General Liability'!CO$80*$BI222)/Assumptions!$B$7</f>
        <v>227.31334625439268</v>
      </c>
      <c r="BG222" s="171">
        <f>('General Liability'!CP$80*$BI222)/Assumptions!$B$7</f>
        <v>227.31334625439268</v>
      </c>
      <c r="BI222" s="174">
        <f>SUMIF(Revenue!$P:$P,'GL - Import (CA)'!$F222,Revenue!$G:$G)</f>
        <v>3.5817785990992168E-2</v>
      </c>
    </row>
    <row r="223" spans="1:61" s="173" customFormat="1" ht="12.75" customHeight="1">
      <c r="A223" s="177" t="s">
        <v>471</v>
      </c>
      <c r="B223" s="178"/>
      <c r="C223" s="170" t="str" cm="1">
        <f t="array" ref="C223">IFERROR(INDEX('Legal Entity'!B:B,MATCH('GL - Import (CA)'!F223,'Legal Entity'!A:A,0),0),0)</f>
        <v>1315 - Corix Multi-Utility Services Inc.</v>
      </c>
      <c r="D223" s="170" t="str" cm="1">
        <f t="array" ref="D223">IFERROR(INDEX('Legal Entity'!C:C,MATCH(F223,'Legal Entity'!A:A,0),0),0)</f>
        <v>CA</v>
      </c>
      <c r="E223" s="170" t="s">
        <v>631</v>
      </c>
      <c r="F223" s="170" t="s">
        <v>155</v>
      </c>
      <c r="G223" s="170"/>
      <c r="H223" s="171">
        <f>('General Liability'!AQ$80*$BI223)/Assumptions!$B$7</f>
        <v>25.89699103198922</v>
      </c>
      <c r="I223" s="171">
        <f>('General Liability'!AR$80*$BI223)/Assumptions!$B$7</f>
        <v>25.602371467622007</v>
      </c>
      <c r="J223" s="171">
        <f>('General Liability'!AS$80*$BI223)/Assumptions!$B$7</f>
        <v>25.602371467622007</v>
      </c>
      <c r="K223" s="171">
        <f>('General Liability'!AT$80*$BI223)/Assumptions!$B$7</f>
        <v>25.602371467622007</v>
      </c>
      <c r="L223" s="171">
        <f>('General Liability'!AU$80*$BI223)/Assumptions!$B$7</f>
        <v>25.602371467622007</v>
      </c>
      <c r="M223" s="171">
        <f>('General Liability'!AV$80*$BI223)/Assumptions!$B$7</f>
        <v>25.602371467622007</v>
      </c>
      <c r="N223" s="171">
        <f>('General Liability'!AW$80*$BI223)/Assumptions!$B$7</f>
        <v>25.602371467622007</v>
      </c>
      <c r="O223" s="171">
        <f>('General Liability'!AX$80*$BI223)/Assumptions!$B$7</f>
        <v>25.602371467622007</v>
      </c>
      <c r="P223" s="171">
        <f>('General Liability'!AY$80*$BI223)/Assumptions!$B$7</f>
        <v>25.602371467622007</v>
      </c>
      <c r="Q223" s="171">
        <f>('General Liability'!AZ$80*$BI223)/Assumptions!$B$7</f>
        <v>25.602371467622007</v>
      </c>
      <c r="R223" s="171">
        <f>('General Liability'!BA$80*$BI223)/Assumptions!$B$7</f>
        <v>25.602371467622007</v>
      </c>
      <c r="S223" s="171">
        <f>('General Liability'!BB$80*$BI223)/Assumptions!$B$7</f>
        <v>25.602371467622007</v>
      </c>
      <c r="T223" s="171">
        <f>('General Liability'!BC$80*$BI223)/Assumptions!$B$7</f>
        <v>25.602371467622007</v>
      </c>
      <c r="U223" s="171">
        <f>('General Liability'!BD$80*$BI223)/Assumptions!$B$7</f>
        <v>27.52254932769365</v>
      </c>
      <c r="V223" s="171">
        <f>('General Liability'!BE$80*$BI223)/Assumptions!$B$7</f>
        <v>27.52254932769365</v>
      </c>
      <c r="W223" s="171">
        <f>('General Liability'!BF$80*$BI223)/Assumptions!$B$7</f>
        <v>27.52254932769365</v>
      </c>
      <c r="X223" s="171">
        <f>('General Liability'!BG$80*$BI223)/Assumptions!$B$7</f>
        <v>27.52254932769365</v>
      </c>
      <c r="Y223" s="171">
        <f>('General Liability'!BH$80*$BI223)/Assumptions!$B$7</f>
        <v>27.52254932769365</v>
      </c>
      <c r="Z223" s="171">
        <f>('General Liability'!BI$80*$BI223)/Assumptions!$B$7</f>
        <v>27.52254932769365</v>
      </c>
      <c r="AA223" s="171">
        <f>('General Liability'!BJ$80*$BI223)/Assumptions!$B$7</f>
        <v>27.52254932769365</v>
      </c>
      <c r="AB223" s="171">
        <f>('General Liability'!BK$80*$BI223)/Assumptions!$B$7</f>
        <v>27.52254932769365</v>
      </c>
      <c r="AC223" s="171">
        <f>('General Liability'!BL$80*$BI223)/Assumptions!$B$7</f>
        <v>27.52254932769365</v>
      </c>
      <c r="AD223" s="171">
        <f>('General Liability'!BM$80*$BI223)/Assumptions!$B$7</f>
        <v>27.52254932769365</v>
      </c>
      <c r="AE223" s="171">
        <f>('General Liability'!BN$80*$BI223)/Assumptions!$B$7</f>
        <v>27.52254932769365</v>
      </c>
      <c r="AF223" s="171">
        <f>('General Liability'!BO$80*$BI223)/Assumptions!$B$7</f>
        <v>27.52254932769365</v>
      </c>
      <c r="AG223" s="171">
        <f>('General Liability'!BP$80*$BI223)/Assumptions!$B$7</f>
        <v>29.586740527270674</v>
      </c>
      <c r="AH223" s="171">
        <f>('General Liability'!BQ$80*$BI223)/Assumptions!$B$7</f>
        <v>29.586740527270674</v>
      </c>
      <c r="AI223" s="171">
        <f>('General Liability'!BR$80*$BI223)/Assumptions!$B$7</f>
        <v>29.586740527270674</v>
      </c>
      <c r="AJ223" s="171">
        <f>('General Liability'!BS$80*$BI223)/Assumptions!$B$7</f>
        <v>29.586740527270674</v>
      </c>
      <c r="AK223" s="171">
        <f>('General Liability'!BT$80*$BI223)/Assumptions!$B$7</f>
        <v>29.586740527270674</v>
      </c>
      <c r="AL223" s="171">
        <f>('General Liability'!BU$80*$BI223)/Assumptions!$B$7</f>
        <v>29.586740527270674</v>
      </c>
      <c r="AM223" s="171">
        <f>('General Liability'!BV$80*$BI223)/Assumptions!$B$7</f>
        <v>29.586740527270674</v>
      </c>
      <c r="AN223" s="171">
        <f>('General Liability'!BW$80*$BI223)/Assumptions!$B$7</f>
        <v>29.586740527270674</v>
      </c>
      <c r="AO223" s="171">
        <f>('General Liability'!BX$80*$BI223)/Assumptions!$B$7</f>
        <v>29.586740527270674</v>
      </c>
      <c r="AP223" s="171">
        <f>('General Liability'!BY$80*$BI223)/Assumptions!$B$7</f>
        <v>29.586740527270674</v>
      </c>
      <c r="AQ223" s="171">
        <f>('General Liability'!BZ$80*$BI223)/Assumptions!$B$7</f>
        <v>29.586740527270674</v>
      </c>
      <c r="AR223" s="171">
        <f>('General Liability'!CA$80*$BI223)/Assumptions!$B$7</f>
        <v>29.586740527270674</v>
      </c>
      <c r="AS223" s="171">
        <f>('General Liability'!CB$80*$BI223)/Assumptions!$B$7</f>
        <v>30.474342743088798</v>
      </c>
      <c r="AT223" s="171">
        <f>('General Liability'!CC$80*$BI223)/Assumptions!$B$7</f>
        <v>30.474342743088798</v>
      </c>
      <c r="AU223" s="171">
        <f>('General Liability'!CD$80*$BI223)/Assumptions!$B$7</f>
        <v>30.474342743088798</v>
      </c>
      <c r="AV223" s="171">
        <f>('General Liability'!CE$80*$BI223)/Assumptions!$B$7</f>
        <v>30.474342743088798</v>
      </c>
      <c r="AW223" s="171">
        <f>('General Liability'!CF$80*$BI223)/Assumptions!$B$7</f>
        <v>30.474342743088798</v>
      </c>
      <c r="AX223" s="171">
        <f>('General Liability'!CG$80*$BI223)/Assumptions!$B$7</f>
        <v>30.474342743088798</v>
      </c>
      <c r="AY223" s="171">
        <f>('General Liability'!CH$80*$BI223)/Assumptions!$B$7</f>
        <v>30.474342743088798</v>
      </c>
      <c r="AZ223" s="171">
        <f>('General Liability'!CI$80*$BI223)/Assumptions!$B$7</f>
        <v>30.474342743088798</v>
      </c>
      <c r="BA223" s="171">
        <f>('General Liability'!CJ$80*$BI223)/Assumptions!$B$7</f>
        <v>30.474342743088798</v>
      </c>
      <c r="BB223" s="171">
        <f>('General Liability'!CK$80*$BI223)/Assumptions!$B$7</f>
        <v>30.474342743088798</v>
      </c>
      <c r="BC223" s="171">
        <f>('General Liability'!CL$80*$BI223)/Assumptions!$B$7</f>
        <v>30.474342743088798</v>
      </c>
      <c r="BD223" s="171">
        <f>('General Liability'!CM$80*$BI223)/Assumptions!$B$7</f>
        <v>30.474342743088798</v>
      </c>
      <c r="BE223" s="171">
        <f>('General Liability'!CN$80*$BI223)/Assumptions!$B$7</f>
        <v>31.388573025381469</v>
      </c>
      <c r="BF223" s="171">
        <f>('General Liability'!CO$80*$BI223)/Assumptions!$B$7</f>
        <v>31.388573025381469</v>
      </c>
      <c r="BG223" s="171">
        <f>('General Liability'!CP$80*$BI223)/Assumptions!$B$7</f>
        <v>31.388573025381469</v>
      </c>
      <c r="BI223" s="174">
        <f>SUMIF(Revenue!$P:$P,'GL - Import (CA)'!$F223,Revenue!$G:$G)</f>
        <v>4.9459004924750083E-3</v>
      </c>
    </row>
    <row r="224" spans="1:61" s="173" customFormat="1" ht="12.75" customHeight="1">
      <c r="A224" s="177" t="s">
        <v>471</v>
      </c>
      <c r="B224" s="178"/>
      <c r="C224" s="170" t="str" cm="1">
        <f t="array" ref="C224">IFERROR(INDEX('Legal Entity'!B:B,MATCH('GL - Import (CA)'!F224,'Legal Entity'!A:A,0),0),0)</f>
        <v>1315 - Corix Multi-Utility Services Inc.</v>
      </c>
      <c r="D224" s="170" t="str" cm="1">
        <f t="array" ref="D224">IFERROR(INDEX('Legal Entity'!C:C,MATCH(F224,'Legal Entity'!A:A,0),0),0)</f>
        <v>CA</v>
      </c>
      <c r="E224" s="170" t="s">
        <v>631</v>
      </c>
      <c r="F224" s="170" t="s">
        <v>156</v>
      </c>
      <c r="G224" s="170"/>
      <c r="H224" s="171">
        <f>('General Liability'!AQ$80*$BI224)/Assumptions!$B$7</f>
        <v>56.922984278440602</v>
      </c>
      <c r="I224" s="171">
        <f>('General Liability'!AR$80*$BI224)/Assumptions!$B$7</f>
        <v>56.275394571594731</v>
      </c>
      <c r="J224" s="171">
        <f>('General Liability'!AS$80*$BI224)/Assumptions!$B$7</f>
        <v>56.275394571594731</v>
      </c>
      <c r="K224" s="171">
        <f>('General Liability'!AT$80*$BI224)/Assumptions!$B$7</f>
        <v>56.275394571594731</v>
      </c>
      <c r="L224" s="171">
        <f>('General Liability'!AU$80*$BI224)/Assumptions!$B$7</f>
        <v>56.275394571594731</v>
      </c>
      <c r="M224" s="171">
        <f>('General Liability'!AV$80*$BI224)/Assumptions!$B$7</f>
        <v>56.275394571594731</v>
      </c>
      <c r="N224" s="171">
        <f>('General Liability'!AW$80*$BI224)/Assumptions!$B$7</f>
        <v>56.275394571594731</v>
      </c>
      <c r="O224" s="171">
        <f>('General Liability'!AX$80*$BI224)/Assumptions!$B$7</f>
        <v>56.275394571594731</v>
      </c>
      <c r="P224" s="171">
        <f>('General Liability'!AY$80*$BI224)/Assumptions!$B$7</f>
        <v>56.275394571594731</v>
      </c>
      <c r="Q224" s="171">
        <f>('General Liability'!AZ$80*$BI224)/Assumptions!$B$7</f>
        <v>56.275394571594731</v>
      </c>
      <c r="R224" s="171">
        <f>('General Liability'!BA$80*$BI224)/Assumptions!$B$7</f>
        <v>56.275394571594731</v>
      </c>
      <c r="S224" s="171">
        <f>('General Liability'!BB$80*$BI224)/Assumptions!$B$7</f>
        <v>56.275394571594731</v>
      </c>
      <c r="T224" s="171">
        <f>('General Liability'!BC$80*$BI224)/Assumptions!$B$7</f>
        <v>56.275394571594731</v>
      </c>
      <c r="U224" s="171">
        <f>('General Liability'!BD$80*$BI224)/Assumptions!$B$7</f>
        <v>60.496049164464331</v>
      </c>
      <c r="V224" s="171">
        <f>('General Liability'!BE$80*$BI224)/Assumptions!$B$7</f>
        <v>60.496049164464331</v>
      </c>
      <c r="W224" s="171">
        <f>('General Liability'!BF$80*$BI224)/Assumptions!$B$7</f>
        <v>60.496049164464331</v>
      </c>
      <c r="X224" s="171">
        <f>('General Liability'!BG$80*$BI224)/Assumptions!$B$7</f>
        <v>60.496049164464331</v>
      </c>
      <c r="Y224" s="171">
        <f>('General Liability'!BH$80*$BI224)/Assumptions!$B$7</f>
        <v>60.496049164464331</v>
      </c>
      <c r="Z224" s="171">
        <f>('General Liability'!BI$80*$BI224)/Assumptions!$B$7</f>
        <v>60.496049164464331</v>
      </c>
      <c r="AA224" s="171">
        <f>('General Liability'!BJ$80*$BI224)/Assumptions!$B$7</f>
        <v>60.496049164464331</v>
      </c>
      <c r="AB224" s="171">
        <f>('General Liability'!BK$80*$BI224)/Assumptions!$B$7</f>
        <v>60.496049164464331</v>
      </c>
      <c r="AC224" s="171">
        <f>('General Liability'!BL$80*$BI224)/Assumptions!$B$7</f>
        <v>60.496049164464331</v>
      </c>
      <c r="AD224" s="171">
        <f>('General Liability'!BM$80*$BI224)/Assumptions!$B$7</f>
        <v>60.496049164464331</v>
      </c>
      <c r="AE224" s="171">
        <f>('General Liability'!BN$80*$BI224)/Assumptions!$B$7</f>
        <v>60.496049164464331</v>
      </c>
      <c r="AF224" s="171">
        <f>('General Liability'!BO$80*$BI224)/Assumptions!$B$7</f>
        <v>60.496049164464331</v>
      </c>
      <c r="AG224" s="171">
        <f>('General Liability'!BP$80*$BI224)/Assumptions!$B$7</f>
        <v>65.033252851799148</v>
      </c>
      <c r="AH224" s="171">
        <f>('General Liability'!BQ$80*$BI224)/Assumptions!$B$7</f>
        <v>65.033252851799148</v>
      </c>
      <c r="AI224" s="171">
        <f>('General Liability'!BR$80*$BI224)/Assumptions!$B$7</f>
        <v>65.033252851799148</v>
      </c>
      <c r="AJ224" s="171">
        <f>('General Liability'!BS$80*$BI224)/Assumptions!$B$7</f>
        <v>65.033252851799148</v>
      </c>
      <c r="AK224" s="171">
        <f>('General Liability'!BT$80*$BI224)/Assumptions!$B$7</f>
        <v>65.033252851799148</v>
      </c>
      <c r="AL224" s="171">
        <f>('General Liability'!BU$80*$BI224)/Assumptions!$B$7</f>
        <v>65.033252851799148</v>
      </c>
      <c r="AM224" s="171">
        <f>('General Liability'!BV$80*$BI224)/Assumptions!$B$7</f>
        <v>65.033252851799148</v>
      </c>
      <c r="AN224" s="171">
        <f>('General Liability'!BW$80*$BI224)/Assumptions!$B$7</f>
        <v>65.033252851799148</v>
      </c>
      <c r="AO224" s="171">
        <f>('General Liability'!BX$80*$BI224)/Assumptions!$B$7</f>
        <v>65.033252851799148</v>
      </c>
      <c r="AP224" s="171">
        <f>('General Liability'!BY$80*$BI224)/Assumptions!$B$7</f>
        <v>65.033252851799148</v>
      </c>
      <c r="AQ224" s="171">
        <f>('General Liability'!BZ$80*$BI224)/Assumptions!$B$7</f>
        <v>65.033252851799148</v>
      </c>
      <c r="AR224" s="171">
        <f>('General Liability'!CA$80*$BI224)/Assumptions!$B$7</f>
        <v>65.033252851799148</v>
      </c>
      <c r="AS224" s="171">
        <f>('General Liability'!CB$80*$BI224)/Assumptions!$B$7</f>
        <v>66.98425043735314</v>
      </c>
      <c r="AT224" s="171">
        <f>('General Liability'!CC$80*$BI224)/Assumptions!$B$7</f>
        <v>66.98425043735314</v>
      </c>
      <c r="AU224" s="171">
        <f>('General Liability'!CD$80*$BI224)/Assumptions!$B$7</f>
        <v>66.98425043735314</v>
      </c>
      <c r="AV224" s="171">
        <f>('General Liability'!CE$80*$BI224)/Assumptions!$B$7</f>
        <v>66.98425043735314</v>
      </c>
      <c r="AW224" s="171">
        <f>('General Liability'!CF$80*$BI224)/Assumptions!$B$7</f>
        <v>66.98425043735314</v>
      </c>
      <c r="AX224" s="171">
        <f>('General Liability'!CG$80*$BI224)/Assumptions!$B$7</f>
        <v>66.98425043735314</v>
      </c>
      <c r="AY224" s="171">
        <f>('General Liability'!CH$80*$BI224)/Assumptions!$B$7</f>
        <v>66.98425043735314</v>
      </c>
      <c r="AZ224" s="171">
        <f>('General Liability'!CI$80*$BI224)/Assumptions!$B$7</f>
        <v>66.98425043735314</v>
      </c>
      <c r="BA224" s="171">
        <f>('General Liability'!CJ$80*$BI224)/Assumptions!$B$7</f>
        <v>66.98425043735314</v>
      </c>
      <c r="BB224" s="171">
        <f>('General Liability'!CK$80*$BI224)/Assumptions!$B$7</f>
        <v>66.98425043735314</v>
      </c>
      <c r="BC224" s="171">
        <f>('General Liability'!CL$80*$BI224)/Assumptions!$B$7</f>
        <v>66.98425043735314</v>
      </c>
      <c r="BD224" s="171">
        <f>('General Liability'!CM$80*$BI224)/Assumptions!$B$7</f>
        <v>66.98425043735314</v>
      </c>
      <c r="BE224" s="171">
        <f>('General Liability'!CN$80*$BI224)/Assumptions!$B$7</f>
        <v>68.993777950473728</v>
      </c>
      <c r="BF224" s="171">
        <f>('General Liability'!CO$80*$BI224)/Assumptions!$B$7</f>
        <v>68.993777950473728</v>
      </c>
      <c r="BG224" s="171">
        <f>('General Liability'!CP$80*$BI224)/Assumptions!$B$7</f>
        <v>68.993777950473728</v>
      </c>
      <c r="BI224" s="174">
        <f>SUMIF(Revenue!$P:$P,'GL - Import (CA)'!$F224,Revenue!$G:$G)</f>
        <v>1.0871356275643E-2</v>
      </c>
    </row>
    <row r="225" spans="1:61" s="173" customFormat="1" ht="12.75" customHeight="1">
      <c r="A225" s="177" t="s">
        <v>471</v>
      </c>
      <c r="B225" s="178"/>
      <c r="C225" s="170" t="str" cm="1">
        <f t="array" ref="C225">IFERROR(INDEX('Legal Entity'!B:B,MATCH('GL - Import (CA)'!F225,'Legal Entity'!A:A,0),0),0)</f>
        <v>1315 - Corix Multi-Utility Services Inc.</v>
      </c>
      <c r="D225" s="170" t="str" cm="1">
        <f t="array" ref="D225">IFERROR(INDEX('Legal Entity'!C:C,MATCH(F225,'Legal Entity'!A:A,0),0),0)</f>
        <v>CA</v>
      </c>
      <c r="E225" s="170" t="s">
        <v>631</v>
      </c>
      <c r="F225" s="170" t="s">
        <v>157</v>
      </c>
      <c r="G225" s="170"/>
      <c r="H225" s="171">
        <f>('General Liability'!AQ$80*$BI225)/Assumptions!$B$7</f>
        <v>29.329935519427021</v>
      </c>
      <c r="I225" s="171">
        <f>('General Liability'!AR$80*$BI225)/Assumptions!$B$7</f>
        <v>28.996260737867338</v>
      </c>
      <c r="J225" s="171">
        <f>('General Liability'!AS$80*$BI225)/Assumptions!$B$7</f>
        <v>28.996260737867338</v>
      </c>
      <c r="K225" s="171">
        <f>('General Liability'!AT$80*$BI225)/Assumptions!$B$7</f>
        <v>28.996260737867338</v>
      </c>
      <c r="L225" s="171">
        <f>('General Liability'!AU$80*$BI225)/Assumptions!$B$7</f>
        <v>28.996260737867338</v>
      </c>
      <c r="M225" s="171">
        <f>('General Liability'!AV$80*$BI225)/Assumptions!$B$7</f>
        <v>28.996260737867338</v>
      </c>
      <c r="N225" s="171">
        <f>('General Liability'!AW$80*$BI225)/Assumptions!$B$7</f>
        <v>28.996260737867338</v>
      </c>
      <c r="O225" s="171">
        <f>('General Liability'!AX$80*$BI225)/Assumptions!$B$7</f>
        <v>28.996260737867338</v>
      </c>
      <c r="P225" s="171">
        <f>('General Liability'!AY$80*$BI225)/Assumptions!$B$7</f>
        <v>28.996260737867338</v>
      </c>
      <c r="Q225" s="171">
        <f>('General Liability'!AZ$80*$BI225)/Assumptions!$B$7</f>
        <v>28.996260737867338</v>
      </c>
      <c r="R225" s="171">
        <f>('General Liability'!BA$80*$BI225)/Assumptions!$B$7</f>
        <v>28.996260737867338</v>
      </c>
      <c r="S225" s="171">
        <f>('General Liability'!BB$80*$BI225)/Assumptions!$B$7</f>
        <v>28.996260737867338</v>
      </c>
      <c r="T225" s="171">
        <f>('General Liability'!BC$80*$BI225)/Assumptions!$B$7</f>
        <v>28.996260737867338</v>
      </c>
      <c r="U225" s="171">
        <f>('General Liability'!BD$80*$BI225)/Assumptions!$B$7</f>
        <v>31.170980293207382</v>
      </c>
      <c r="V225" s="171">
        <f>('General Liability'!BE$80*$BI225)/Assumptions!$B$7</f>
        <v>31.170980293207382</v>
      </c>
      <c r="W225" s="171">
        <f>('General Liability'!BF$80*$BI225)/Assumptions!$B$7</f>
        <v>31.170980293207382</v>
      </c>
      <c r="X225" s="171">
        <f>('General Liability'!BG$80*$BI225)/Assumptions!$B$7</f>
        <v>31.170980293207382</v>
      </c>
      <c r="Y225" s="171">
        <f>('General Liability'!BH$80*$BI225)/Assumptions!$B$7</f>
        <v>31.170980293207382</v>
      </c>
      <c r="Z225" s="171">
        <f>('General Liability'!BI$80*$BI225)/Assumptions!$B$7</f>
        <v>31.170980293207382</v>
      </c>
      <c r="AA225" s="171">
        <f>('General Liability'!BJ$80*$BI225)/Assumptions!$B$7</f>
        <v>31.170980293207382</v>
      </c>
      <c r="AB225" s="171">
        <f>('General Liability'!BK$80*$BI225)/Assumptions!$B$7</f>
        <v>31.170980293207382</v>
      </c>
      <c r="AC225" s="171">
        <f>('General Liability'!BL$80*$BI225)/Assumptions!$B$7</f>
        <v>31.170980293207382</v>
      </c>
      <c r="AD225" s="171">
        <f>('General Liability'!BM$80*$BI225)/Assumptions!$B$7</f>
        <v>31.170980293207382</v>
      </c>
      <c r="AE225" s="171">
        <f>('General Liability'!BN$80*$BI225)/Assumptions!$B$7</f>
        <v>31.170980293207382</v>
      </c>
      <c r="AF225" s="171">
        <f>('General Liability'!BO$80*$BI225)/Assumptions!$B$7</f>
        <v>31.170980293207382</v>
      </c>
      <c r="AG225" s="171">
        <f>('General Liability'!BP$80*$BI225)/Assumptions!$B$7</f>
        <v>33.508803815197936</v>
      </c>
      <c r="AH225" s="171">
        <f>('General Liability'!BQ$80*$BI225)/Assumptions!$B$7</f>
        <v>33.508803815197936</v>
      </c>
      <c r="AI225" s="171">
        <f>('General Liability'!BR$80*$BI225)/Assumptions!$B$7</f>
        <v>33.508803815197936</v>
      </c>
      <c r="AJ225" s="171">
        <f>('General Liability'!BS$80*$BI225)/Assumptions!$B$7</f>
        <v>33.508803815197936</v>
      </c>
      <c r="AK225" s="171">
        <f>('General Liability'!BT$80*$BI225)/Assumptions!$B$7</f>
        <v>33.508803815197936</v>
      </c>
      <c r="AL225" s="171">
        <f>('General Liability'!BU$80*$BI225)/Assumptions!$B$7</f>
        <v>33.508803815197936</v>
      </c>
      <c r="AM225" s="171">
        <f>('General Liability'!BV$80*$BI225)/Assumptions!$B$7</f>
        <v>33.508803815197936</v>
      </c>
      <c r="AN225" s="171">
        <f>('General Liability'!BW$80*$BI225)/Assumptions!$B$7</f>
        <v>33.508803815197936</v>
      </c>
      <c r="AO225" s="171">
        <f>('General Liability'!BX$80*$BI225)/Assumptions!$B$7</f>
        <v>33.508803815197936</v>
      </c>
      <c r="AP225" s="171">
        <f>('General Liability'!BY$80*$BI225)/Assumptions!$B$7</f>
        <v>33.508803815197936</v>
      </c>
      <c r="AQ225" s="171">
        <f>('General Liability'!BZ$80*$BI225)/Assumptions!$B$7</f>
        <v>33.508803815197936</v>
      </c>
      <c r="AR225" s="171">
        <f>('General Liability'!CA$80*$BI225)/Assumptions!$B$7</f>
        <v>33.508803815197936</v>
      </c>
      <c r="AS225" s="171">
        <f>('General Liability'!CB$80*$BI225)/Assumptions!$B$7</f>
        <v>34.514067929653883</v>
      </c>
      <c r="AT225" s="171">
        <f>('General Liability'!CC$80*$BI225)/Assumptions!$B$7</f>
        <v>34.514067929653883</v>
      </c>
      <c r="AU225" s="171">
        <f>('General Liability'!CD$80*$BI225)/Assumptions!$B$7</f>
        <v>34.514067929653883</v>
      </c>
      <c r="AV225" s="171">
        <f>('General Liability'!CE$80*$BI225)/Assumptions!$B$7</f>
        <v>34.514067929653883</v>
      </c>
      <c r="AW225" s="171">
        <f>('General Liability'!CF$80*$BI225)/Assumptions!$B$7</f>
        <v>34.514067929653883</v>
      </c>
      <c r="AX225" s="171">
        <f>('General Liability'!CG$80*$BI225)/Assumptions!$B$7</f>
        <v>34.514067929653883</v>
      </c>
      <c r="AY225" s="171">
        <f>('General Liability'!CH$80*$BI225)/Assumptions!$B$7</f>
        <v>34.514067929653883</v>
      </c>
      <c r="AZ225" s="171">
        <f>('General Liability'!CI$80*$BI225)/Assumptions!$B$7</f>
        <v>34.514067929653883</v>
      </c>
      <c r="BA225" s="171">
        <f>('General Liability'!CJ$80*$BI225)/Assumptions!$B$7</f>
        <v>34.514067929653883</v>
      </c>
      <c r="BB225" s="171">
        <f>('General Liability'!CK$80*$BI225)/Assumptions!$B$7</f>
        <v>34.514067929653883</v>
      </c>
      <c r="BC225" s="171">
        <f>('General Liability'!CL$80*$BI225)/Assumptions!$B$7</f>
        <v>34.514067929653883</v>
      </c>
      <c r="BD225" s="171">
        <f>('General Liability'!CM$80*$BI225)/Assumptions!$B$7</f>
        <v>34.514067929653883</v>
      </c>
      <c r="BE225" s="171">
        <f>('General Liability'!CN$80*$BI225)/Assumptions!$B$7</f>
        <v>35.549489967543494</v>
      </c>
      <c r="BF225" s="171">
        <f>('General Liability'!CO$80*$BI225)/Assumptions!$B$7</f>
        <v>35.549489967543494</v>
      </c>
      <c r="BG225" s="171">
        <f>('General Liability'!CP$80*$BI225)/Assumptions!$B$7</f>
        <v>35.549489967543494</v>
      </c>
      <c r="BI225" s="174">
        <f>SUMIF(Revenue!$P:$P,'GL - Import (CA)'!$F225,Revenue!$G:$G)</f>
        <v>5.6015365781532517E-3</v>
      </c>
    </row>
    <row r="226" spans="1:61" s="173" customFormat="1" ht="12.75" customHeight="1">
      <c r="A226" s="177" t="s">
        <v>471</v>
      </c>
      <c r="B226" s="178"/>
      <c r="C226" s="170" t="str" cm="1">
        <f t="array" ref="C226">IFERROR(INDEX('Legal Entity'!B:B,MATCH('GL - Import (CA)'!F226,'Legal Entity'!A:A,0),0),0)</f>
        <v>1315 - Corix Multi-Utility Services Inc.</v>
      </c>
      <c r="D226" s="170" t="str" cm="1">
        <f t="array" ref="D226">IFERROR(INDEX('Legal Entity'!C:C,MATCH(F226,'Legal Entity'!A:A,0),0),0)</f>
        <v>CA</v>
      </c>
      <c r="E226" s="170" t="s">
        <v>631</v>
      </c>
      <c r="F226" s="170" t="s">
        <v>158</v>
      </c>
      <c r="G226" s="170"/>
      <c r="H226" s="171">
        <f>('General Liability'!AQ$80*$BI226)/Assumptions!$B$7</f>
        <v>115.09293215032923</v>
      </c>
      <c r="I226" s="171">
        <f>('General Liability'!AR$80*$BI226)/Assumptions!$B$7</f>
        <v>113.7835665375447</v>
      </c>
      <c r="J226" s="171">
        <f>('General Liability'!AS$80*$BI226)/Assumptions!$B$7</f>
        <v>113.7835665375447</v>
      </c>
      <c r="K226" s="171">
        <f>('General Liability'!AT$80*$BI226)/Assumptions!$B$7</f>
        <v>113.7835665375447</v>
      </c>
      <c r="L226" s="171">
        <f>('General Liability'!AU$80*$BI226)/Assumptions!$B$7</f>
        <v>113.7835665375447</v>
      </c>
      <c r="M226" s="171">
        <f>('General Liability'!AV$80*$BI226)/Assumptions!$B$7</f>
        <v>113.7835665375447</v>
      </c>
      <c r="N226" s="171">
        <f>('General Liability'!AW$80*$BI226)/Assumptions!$B$7</f>
        <v>113.7835665375447</v>
      </c>
      <c r="O226" s="171">
        <f>('General Liability'!AX$80*$BI226)/Assumptions!$B$7</f>
        <v>113.7835665375447</v>
      </c>
      <c r="P226" s="171">
        <f>('General Liability'!AY$80*$BI226)/Assumptions!$B$7</f>
        <v>113.7835665375447</v>
      </c>
      <c r="Q226" s="171">
        <f>('General Liability'!AZ$80*$BI226)/Assumptions!$B$7</f>
        <v>113.7835665375447</v>
      </c>
      <c r="R226" s="171">
        <f>('General Liability'!BA$80*$BI226)/Assumptions!$B$7</f>
        <v>113.7835665375447</v>
      </c>
      <c r="S226" s="171">
        <f>('General Liability'!BB$80*$BI226)/Assumptions!$B$7</f>
        <v>113.7835665375447</v>
      </c>
      <c r="T226" s="171">
        <f>('General Liability'!BC$80*$BI226)/Assumptions!$B$7</f>
        <v>113.7835665375447</v>
      </c>
      <c r="U226" s="171">
        <f>('General Liability'!BD$80*$BI226)/Assumptions!$B$7</f>
        <v>122.31733402786054</v>
      </c>
      <c r="V226" s="171">
        <f>('General Liability'!BE$80*$BI226)/Assumptions!$B$7</f>
        <v>122.31733402786054</v>
      </c>
      <c r="W226" s="171">
        <f>('General Liability'!BF$80*$BI226)/Assumptions!$B$7</f>
        <v>122.31733402786054</v>
      </c>
      <c r="X226" s="171">
        <f>('General Liability'!BG$80*$BI226)/Assumptions!$B$7</f>
        <v>122.31733402786054</v>
      </c>
      <c r="Y226" s="171">
        <f>('General Liability'!BH$80*$BI226)/Assumptions!$B$7</f>
        <v>122.31733402786054</v>
      </c>
      <c r="Z226" s="171">
        <f>('General Liability'!BI$80*$BI226)/Assumptions!$B$7</f>
        <v>122.31733402786054</v>
      </c>
      <c r="AA226" s="171">
        <f>('General Liability'!BJ$80*$BI226)/Assumptions!$B$7</f>
        <v>122.31733402786054</v>
      </c>
      <c r="AB226" s="171">
        <f>('General Liability'!BK$80*$BI226)/Assumptions!$B$7</f>
        <v>122.31733402786054</v>
      </c>
      <c r="AC226" s="171">
        <f>('General Liability'!BL$80*$BI226)/Assumptions!$B$7</f>
        <v>122.31733402786054</v>
      </c>
      <c r="AD226" s="171">
        <f>('General Liability'!BM$80*$BI226)/Assumptions!$B$7</f>
        <v>122.31733402786054</v>
      </c>
      <c r="AE226" s="171">
        <f>('General Liability'!BN$80*$BI226)/Assumptions!$B$7</f>
        <v>122.31733402786054</v>
      </c>
      <c r="AF226" s="171">
        <f>('General Liability'!BO$80*$BI226)/Assumptions!$B$7</f>
        <v>122.31733402786054</v>
      </c>
      <c r="AG226" s="171">
        <f>('General Liability'!BP$80*$BI226)/Assumptions!$B$7</f>
        <v>131.49113407995009</v>
      </c>
      <c r="AH226" s="171">
        <f>('General Liability'!BQ$80*$BI226)/Assumptions!$B$7</f>
        <v>131.49113407995009</v>
      </c>
      <c r="AI226" s="171">
        <f>('General Liability'!BR$80*$BI226)/Assumptions!$B$7</f>
        <v>131.49113407995009</v>
      </c>
      <c r="AJ226" s="171">
        <f>('General Liability'!BS$80*$BI226)/Assumptions!$B$7</f>
        <v>131.49113407995009</v>
      </c>
      <c r="AK226" s="171">
        <f>('General Liability'!BT$80*$BI226)/Assumptions!$B$7</f>
        <v>131.49113407995009</v>
      </c>
      <c r="AL226" s="171">
        <f>('General Liability'!BU$80*$BI226)/Assumptions!$B$7</f>
        <v>131.49113407995009</v>
      </c>
      <c r="AM226" s="171">
        <f>('General Liability'!BV$80*$BI226)/Assumptions!$B$7</f>
        <v>131.49113407995009</v>
      </c>
      <c r="AN226" s="171">
        <f>('General Liability'!BW$80*$BI226)/Assumptions!$B$7</f>
        <v>131.49113407995009</v>
      </c>
      <c r="AO226" s="171">
        <f>('General Liability'!BX$80*$BI226)/Assumptions!$B$7</f>
        <v>131.49113407995009</v>
      </c>
      <c r="AP226" s="171">
        <f>('General Liability'!BY$80*$BI226)/Assumptions!$B$7</f>
        <v>131.49113407995009</v>
      </c>
      <c r="AQ226" s="171">
        <f>('General Liability'!BZ$80*$BI226)/Assumptions!$B$7</f>
        <v>131.49113407995009</v>
      </c>
      <c r="AR226" s="171">
        <f>('General Liability'!CA$80*$BI226)/Assumptions!$B$7</f>
        <v>131.49113407995009</v>
      </c>
      <c r="AS226" s="171">
        <f>('General Liability'!CB$80*$BI226)/Assumptions!$B$7</f>
        <v>135.43586810234859</v>
      </c>
      <c r="AT226" s="171">
        <f>('General Liability'!CC$80*$BI226)/Assumptions!$B$7</f>
        <v>135.43586810234859</v>
      </c>
      <c r="AU226" s="171">
        <f>('General Liability'!CD$80*$BI226)/Assumptions!$B$7</f>
        <v>135.43586810234859</v>
      </c>
      <c r="AV226" s="171">
        <f>('General Liability'!CE$80*$BI226)/Assumptions!$B$7</f>
        <v>135.43586810234859</v>
      </c>
      <c r="AW226" s="171">
        <f>('General Liability'!CF$80*$BI226)/Assumptions!$B$7</f>
        <v>135.43586810234859</v>
      </c>
      <c r="AX226" s="171">
        <f>('General Liability'!CG$80*$BI226)/Assumptions!$B$7</f>
        <v>135.43586810234859</v>
      </c>
      <c r="AY226" s="171">
        <f>('General Liability'!CH$80*$BI226)/Assumptions!$B$7</f>
        <v>135.43586810234859</v>
      </c>
      <c r="AZ226" s="171">
        <f>('General Liability'!CI$80*$BI226)/Assumptions!$B$7</f>
        <v>135.43586810234859</v>
      </c>
      <c r="BA226" s="171">
        <f>('General Liability'!CJ$80*$BI226)/Assumptions!$B$7</f>
        <v>135.43586810234859</v>
      </c>
      <c r="BB226" s="171">
        <f>('General Liability'!CK$80*$BI226)/Assumptions!$B$7</f>
        <v>135.43586810234859</v>
      </c>
      <c r="BC226" s="171">
        <f>('General Liability'!CL$80*$BI226)/Assumptions!$B$7</f>
        <v>135.43586810234859</v>
      </c>
      <c r="BD226" s="171">
        <f>('General Liability'!CM$80*$BI226)/Assumptions!$B$7</f>
        <v>135.43586810234859</v>
      </c>
      <c r="BE226" s="171">
        <f>('General Liability'!CN$80*$BI226)/Assumptions!$B$7</f>
        <v>139.49894414541907</v>
      </c>
      <c r="BF226" s="171">
        <f>('General Liability'!CO$80*$BI226)/Assumptions!$B$7</f>
        <v>139.49894414541907</v>
      </c>
      <c r="BG226" s="171">
        <f>('General Liability'!CP$80*$BI226)/Assumptions!$B$7</f>
        <v>139.49894414541907</v>
      </c>
      <c r="BI226" s="174">
        <f>SUMIF(Revenue!$P:$P,'GL - Import (CA)'!$F226,Revenue!$G:$G)</f>
        <v>2.198086214338783E-2</v>
      </c>
    </row>
    <row r="227" spans="1:61" s="173" customFormat="1" ht="12.75" customHeight="1">
      <c r="A227" s="177" t="s">
        <v>471</v>
      </c>
      <c r="B227" s="178"/>
      <c r="C227" s="170" t="str" cm="1">
        <f t="array" ref="C227">IFERROR(INDEX('Legal Entity'!B:B,MATCH('GL - Import (CA)'!F227,'Legal Entity'!A:A,0),0),0)</f>
        <v>1315 - Corix Multi-Utility Services Inc.</v>
      </c>
      <c r="D227" s="170" t="str" cm="1">
        <f t="array" ref="D227">IFERROR(INDEX('Legal Entity'!C:C,MATCH(F227,'Legal Entity'!A:A,0),0),0)</f>
        <v>CA</v>
      </c>
      <c r="E227" s="170" t="s">
        <v>631</v>
      </c>
      <c r="F227" s="170" t="s">
        <v>159</v>
      </c>
      <c r="G227" s="170"/>
      <c r="H227" s="171">
        <f>('General Liability'!AQ$80*$BI227)/Assumptions!$B$7</f>
        <v>84.69045950256519</v>
      </c>
      <c r="I227" s="171">
        <f>('General Liability'!AR$80*$BI227)/Assumptions!$B$7</f>
        <v>83.726970491278749</v>
      </c>
      <c r="J227" s="171">
        <f>('General Liability'!AS$80*$BI227)/Assumptions!$B$7</f>
        <v>83.726970491278749</v>
      </c>
      <c r="K227" s="171">
        <f>('General Liability'!AT$80*$BI227)/Assumptions!$B$7</f>
        <v>83.726970491278749</v>
      </c>
      <c r="L227" s="171">
        <f>('General Liability'!AU$80*$BI227)/Assumptions!$B$7</f>
        <v>83.726970491278749</v>
      </c>
      <c r="M227" s="171">
        <f>('General Liability'!AV$80*$BI227)/Assumptions!$B$7</f>
        <v>83.726970491278749</v>
      </c>
      <c r="N227" s="171">
        <f>('General Liability'!AW$80*$BI227)/Assumptions!$B$7</f>
        <v>83.726970491278749</v>
      </c>
      <c r="O227" s="171">
        <f>('General Liability'!AX$80*$BI227)/Assumptions!$B$7</f>
        <v>83.726970491278749</v>
      </c>
      <c r="P227" s="171">
        <f>('General Liability'!AY$80*$BI227)/Assumptions!$B$7</f>
        <v>83.726970491278749</v>
      </c>
      <c r="Q227" s="171">
        <f>('General Liability'!AZ$80*$BI227)/Assumptions!$B$7</f>
        <v>83.726970491278749</v>
      </c>
      <c r="R227" s="171">
        <f>('General Liability'!BA$80*$BI227)/Assumptions!$B$7</f>
        <v>83.726970491278749</v>
      </c>
      <c r="S227" s="171">
        <f>('General Liability'!BB$80*$BI227)/Assumptions!$B$7</f>
        <v>83.726970491278749</v>
      </c>
      <c r="T227" s="171">
        <f>('General Liability'!BC$80*$BI227)/Assumptions!$B$7</f>
        <v>83.726970491278749</v>
      </c>
      <c r="U227" s="171">
        <f>('General Liability'!BD$80*$BI227)/Assumptions!$B$7</f>
        <v>90.006493278124651</v>
      </c>
      <c r="V227" s="171">
        <f>('General Liability'!BE$80*$BI227)/Assumptions!$B$7</f>
        <v>90.006493278124651</v>
      </c>
      <c r="W227" s="171">
        <f>('General Liability'!BF$80*$BI227)/Assumptions!$B$7</f>
        <v>90.006493278124651</v>
      </c>
      <c r="X227" s="171">
        <f>('General Liability'!BG$80*$BI227)/Assumptions!$B$7</f>
        <v>90.006493278124651</v>
      </c>
      <c r="Y227" s="171">
        <f>('General Liability'!BH$80*$BI227)/Assumptions!$B$7</f>
        <v>90.006493278124651</v>
      </c>
      <c r="Z227" s="171">
        <f>('General Liability'!BI$80*$BI227)/Assumptions!$B$7</f>
        <v>90.006493278124651</v>
      </c>
      <c r="AA227" s="171">
        <f>('General Liability'!BJ$80*$BI227)/Assumptions!$B$7</f>
        <v>90.006493278124651</v>
      </c>
      <c r="AB227" s="171">
        <f>('General Liability'!BK$80*$BI227)/Assumptions!$B$7</f>
        <v>90.006493278124651</v>
      </c>
      <c r="AC227" s="171">
        <f>('General Liability'!BL$80*$BI227)/Assumptions!$B$7</f>
        <v>90.006493278124651</v>
      </c>
      <c r="AD227" s="171">
        <f>('General Liability'!BM$80*$BI227)/Assumptions!$B$7</f>
        <v>90.006493278124651</v>
      </c>
      <c r="AE227" s="171">
        <f>('General Liability'!BN$80*$BI227)/Assumptions!$B$7</f>
        <v>90.006493278124651</v>
      </c>
      <c r="AF227" s="171">
        <f>('General Liability'!BO$80*$BI227)/Assumptions!$B$7</f>
        <v>90.006493278124651</v>
      </c>
      <c r="AG227" s="171">
        <f>('General Liability'!BP$80*$BI227)/Assumptions!$B$7</f>
        <v>96.756980273984013</v>
      </c>
      <c r="AH227" s="171">
        <f>('General Liability'!BQ$80*$BI227)/Assumptions!$B$7</f>
        <v>96.756980273984013</v>
      </c>
      <c r="AI227" s="171">
        <f>('General Liability'!BR$80*$BI227)/Assumptions!$B$7</f>
        <v>96.756980273984013</v>
      </c>
      <c r="AJ227" s="171">
        <f>('General Liability'!BS$80*$BI227)/Assumptions!$B$7</f>
        <v>96.756980273984013</v>
      </c>
      <c r="AK227" s="171">
        <f>('General Liability'!BT$80*$BI227)/Assumptions!$B$7</f>
        <v>96.756980273984013</v>
      </c>
      <c r="AL227" s="171">
        <f>('General Liability'!BU$80*$BI227)/Assumptions!$B$7</f>
        <v>96.756980273984013</v>
      </c>
      <c r="AM227" s="171">
        <f>('General Liability'!BV$80*$BI227)/Assumptions!$B$7</f>
        <v>96.756980273984013</v>
      </c>
      <c r="AN227" s="171">
        <f>('General Liability'!BW$80*$BI227)/Assumptions!$B$7</f>
        <v>96.756980273984013</v>
      </c>
      <c r="AO227" s="171">
        <f>('General Liability'!BX$80*$BI227)/Assumptions!$B$7</f>
        <v>96.756980273984013</v>
      </c>
      <c r="AP227" s="171">
        <f>('General Liability'!BY$80*$BI227)/Assumptions!$B$7</f>
        <v>96.756980273984013</v>
      </c>
      <c r="AQ227" s="171">
        <f>('General Liability'!BZ$80*$BI227)/Assumptions!$B$7</f>
        <v>96.756980273984013</v>
      </c>
      <c r="AR227" s="171">
        <f>('General Liability'!CA$80*$BI227)/Assumptions!$B$7</f>
        <v>96.756980273984013</v>
      </c>
      <c r="AS227" s="171">
        <f>('General Liability'!CB$80*$BI227)/Assumptions!$B$7</f>
        <v>99.659689682203535</v>
      </c>
      <c r="AT227" s="171">
        <f>('General Liability'!CC$80*$BI227)/Assumptions!$B$7</f>
        <v>99.659689682203535</v>
      </c>
      <c r="AU227" s="171">
        <f>('General Liability'!CD$80*$BI227)/Assumptions!$B$7</f>
        <v>99.659689682203535</v>
      </c>
      <c r="AV227" s="171">
        <f>('General Liability'!CE$80*$BI227)/Assumptions!$B$7</f>
        <v>99.659689682203535</v>
      </c>
      <c r="AW227" s="171">
        <f>('General Liability'!CF$80*$BI227)/Assumptions!$B$7</f>
        <v>99.659689682203535</v>
      </c>
      <c r="AX227" s="171">
        <f>('General Liability'!CG$80*$BI227)/Assumptions!$B$7</f>
        <v>99.659689682203535</v>
      </c>
      <c r="AY227" s="171">
        <f>('General Liability'!CH$80*$BI227)/Assumptions!$B$7</f>
        <v>99.659689682203535</v>
      </c>
      <c r="AZ227" s="171">
        <f>('General Liability'!CI$80*$BI227)/Assumptions!$B$7</f>
        <v>99.659689682203535</v>
      </c>
      <c r="BA227" s="171">
        <f>('General Liability'!CJ$80*$BI227)/Assumptions!$B$7</f>
        <v>99.659689682203535</v>
      </c>
      <c r="BB227" s="171">
        <f>('General Liability'!CK$80*$BI227)/Assumptions!$B$7</f>
        <v>99.659689682203535</v>
      </c>
      <c r="BC227" s="171">
        <f>('General Liability'!CL$80*$BI227)/Assumptions!$B$7</f>
        <v>99.659689682203535</v>
      </c>
      <c r="BD227" s="171">
        <f>('General Liability'!CM$80*$BI227)/Assumptions!$B$7</f>
        <v>99.659689682203535</v>
      </c>
      <c r="BE227" s="171">
        <f>('General Liability'!CN$80*$BI227)/Assumptions!$B$7</f>
        <v>102.64948037266966</v>
      </c>
      <c r="BF227" s="171">
        <f>('General Liability'!CO$80*$BI227)/Assumptions!$B$7</f>
        <v>102.64948037266966</v>
      </c>
      <c r="BG227" s="171">
        <f>('General Liability'!CP$80*$BI227)/Assumptions!$B$7</f>
        <v>102.64948037266966</v>
      </c>
      <c r="BI227" s="174">
        <f>SUMIF(Revenue!$P:$P,'GL - Import (CA)'!$F227,Revenue!$G:$G)</f>
        <v>1.6174488566809274E-2</v>
      </c>
    </row>
    <row r="228" spans="1:61" s="173" customFormat="1" ht="12.75" customHeight="1">
      <c r="A228" s="177" t="s">
        <v>471</v>
      </c>
      <c r="B228" s="178"/>
      <c r="C228" s="170" t="str" cm="1">
        <f t="array" ref="C228">IFERROR(INDEX('Legal Entity'!B:B,MATCH('GL - Import (CA)'!F228,'Legal Entity'!A:A,0),0),0)</f>
        <v>1315 - Corix Multi-Utility Services Inc.</v>
      </c>
      <c r="D228" s="170" t="str" cm="1">
        <f t="array" ref="D228">IFERROR(INDEX('Legal Entity'!C:C,MATCH(F228,'Legal Entity'!A:A,0),0),0)</f>
        <v>CA</v>
      </c>
      <c r="E228" s="170" t="s">
        <v>631</v>
      </c>
      <c r="F228" s="170" t="s">
        <v>161</v>
      </c>
      <c r="G228" s="170"/>
      <c r="H228" s="171">
        <f>('General Liability'!AQ$80*$BI228)/Assumptions!$B$7</f>
        <v>37.015596562847072</v>
      </c>
      <c r="I228" s="171">
        <f>('General Liability'!AR$80*$BI228)/Assumptions!$B$7</f>
        <v>36.594485132539688</v>
      </c>
      <c r="J228" s="171">
        <f>('General Liability'!AS$80*$BI228)/Assumptions!$B$7</f>
        <v>36.594485132539688</v>
      </c>
      <c r="K228" s="171">
        <f>('General Liability'!AT$80*$BI228)/Assumptions!$B$7</f>
        <v>36.594485132539688</v>
      </c>
      <c r="L228" s="171">
        <f>('General Liability'!AU$80*$BI228)/Assumptions!$B$7</f>
        <v>36.594485132539688</v>
      </c>
      <c r="M228" s="171">
        <f>('General Liability'!AV$80*$BI228)/Assumptions!$B$7</f>
        <v>36.594485132539688</v>
      </c>
      <c r="N228" s="171">
        <f>('General Liability'!AW$80*$BI228)/Assumptions!$B$7</f>
        <v>36.594485132539688</v>
      </c>
      <c r="O228" s="171">
        <f>('General Liability'!AX$80*$BI228)/Assumptions!$B$7</f>
        <v>36.594485132539688</v>
      </c>
      <c r="P228" s="171">
        <f>('General Liability'!AY$80*$BI228)/Assumptions!$B$7</f>
        <v>36.594485132539688</v>
      </c>
      <c r="Q228" s="171">
        <f>('General Liability'!AZ$80*$BI228)/Assumptions!$B$7</f>
        <v>36.594485132539688</v>
      </c>
      <c r="R228" s="171">
        <f>('General Liability'!BA$80*$BI228)/Assumptions!$B$7</f>
        <v>36.594485132539688</v>
      </c>
      <c r="S228" s="171">
        <f>('General Liability'!BB$80*$BI228)/Assumptions!$B$7</f>
        <v>36.594485132539688</v>
      </c>
      <c r="T228" s="171">
        <f>('General Liability'!BC$80*$BI228)/Assumptions!$B$7</f>
        <v>36.594485132539688</v>
      </c>
      <c r="U228" s="171">
        <f>('General Liability'!BD$80*$BI228)/Assumptions!$B$7</f>
        <v>39.33907151748015</v>
      </c>
      <c r="V228" s="171">
        <f>('General Liability'!BE$80*$BI228)/Assumptions!$B$7</f>
        <v>39.33907151748015</v>
      </c>
      <c r="W228" s="171">
        <f>('General Liability'!BF$80*$BI228)/Assumptions!$B$7</f>
        <v>39.33907151748015</v>
      </c>
      <c r="X228" s="171">
        <f>('General Liability'!BG$80*$BI228)/Assumptions!$B$7</f>
        <v>39.33907151748015</v>
      </c>
      <c r="Y228" s="171">
        <f>('General Liability'!BH$80*$BI228)/Assumptions!$B$7</f>
        <v>39.33907151748015</v>
      </c>
      <c r="Z228" s="171">
        <f>('General Liability'!BI$80*$BI228)/Assumptions!$B$7</f>
        <v>39.33907151748015</v>
      </c>
      <c r="AA228" s="171">
        <f>('General Liability'!BJ$80*$BI228)/Assumptions!$B$7</f>
        <v>39.33907151748015</v>
      </c>
      <c r="AB228" s="171">
        <f>('General Liability'!BK$80*$BI228)/Assumptions!$B$7</f>
        <v>39.33907151748015</v>
      </c>
      <c r="AC228" s="171">
        <f>('General Liability'!BL$80*$BI228)/Assumptions!$B$7</f>
        <v>39.33907151748015</v>
      </c>
      <c r="AD228" s="171">
        <f>('General Liability'!BM$80*$BI228)/Assumptions!$B$7</f>
        <v>39.33907151748015</v>
      </c>
      <c r="AE228" s="171">
        <f>('General Liability'!BN$80*$BI228)/Assumptions!$B$7</f>
        <v>39.33907151748015</v>
      </c>
      <c r="AF228" s="171">
        <f>('General Liability'!BO$80*$BI228)/Assumptions!$B$7</f>
        <v>39.33907151748015</v>
      </c>
      <c r="AG228" s="171">
        <f>('General Liability'!BP$80*$BI228)/Assumptions!$B$7</f>
        <v>42.289501881291166</v>
      </c>
      <c r="AH228" s="171">
        <f>('General Liability'!BQ$80*$BI228)/Assumptions!$B$7</f>
        <v>42.289501881291166</v>
      </c>
      <c r="AI228" s="171">
        <f>('General Liability'!BR$80*$BI228)/Assumptions!$B$7</f>
        <v>42.289501881291166</v>
      </c>
      <c r="AJ228" s="171">
        <f>('General Liability'!BS$80*$BI228)/Assumptions!$B$7</f>
        <v>42.289501881291166</v>
      </c>
      <c r="AK228" s="171">
        <f>('General Liability'!BT$80*$BI228)/Assumptions!$B$7</f>
        <v>42.289501881291166</v>
      </c>
      <c r="AL228" s="171">
        <f>('General Liability'!BU$80*$BI228)/Assumptions!$B$7</f>
        <v>42.289501881291166</v>
      </c>
      <c r="AM228" s="171">
        <f>('General Liability'!BV$80*$BI228)/Assumptions!$B$7</f>
        <v>42.289501881291166</v>
      </c>
      <c r="AN228" s="171">
        <f>('General Liability'!BW$80*$BI228)/Assumptions!$B$7</f>
        <v>42.289501881291166</v>
      </c>
      <c r="AO228" s="171">
        <f>('General Liability'!BX$80*$BI228)/Assumptions!$B$7</f>
        <v>42.289501881291166</v>
      </c>
      <c r="AP228" s="171">
        <f>('General Liability'!BY$80*$BI228)/Assumptions!$B$7</f>
        <v>42.289501881291166</v>
      </c>
      <c r="AQ228" s="171">
        <f>('General Liability'!BZ$80*$BI228)/Assumptions!$B$7</f>
        <v>42.289501881291166</v>
      </c>
      <c r="AR228" s="171">
        <f>('General Liability'!CA$80*$BI228)/Assumptions!$B$7</f>
        <v>42.289501881291166</v>
      </c>
      <c r="AS228" s="171">
        <f>('General Liability'!CB$80*$BI228)/Assumptions!$B$7</f>
        <v>43.558186937729907</v>
      </c>
      <c r="AT228" s="171">
        <f>('General Liability'!CC$80*$BI228)/Assumptions!$B$7</f>
        <v>43.558186937729907</v>
      </c>
      <c r="AU228" s="171">
        <f>('General Liability'!CD$80*$BI228)/Assumptions!$B$7</f>
        <v>43.558186937729907</v>
      </c>
      <c r="AV228" s="171">
        <f>('General Liability'!CE$80*$BI228)/Assumptions!$B$7</f>
        <v>43.558186937729907</v>
      </c>
      <c r="AW228" s="171">
        <f>('General Liability'!CF$80*$BI228)/Assumptions!$B$7</f>
        <v>43.558186937729907</v>
      </c>
      <c r="AX228" s="171">
        <f>('General Liability'!CG$80*$BI228)/Assumptions!$B$7</f>
        <v>43.558186937729907</v>
      </c>
      <c r="AY228" s="171">
        <f>('General Liability'!CH$80*$BI228)/Assumptions!$B$7</f>
        <v>43.558186937729907</v>
      </c>
      <c r="AZ228" s="171">
        <f>('General Liability'!CI$80*$BI228)/Assumptions!$B$7</f>
        <v>43.558186937729907</v>
      </c>
      <c r="BA228" s="171">
        <f>('General Liability'!CJ$80*$BI228)/Assumptions!$B$7</f>
        <v>43.558186937729907</v>
      </c>
      <c r="BB228" s="171">
        <f>('General Liability'!CK$80*$BI228)/Assumptions!$B$7</f>
        <v>43.558186937729907</v>
      </c>
      <c r="BC228" s="171">
        <f>('General Liability'!CL$80*$BI228)/Assumptions!$B$7</f>
        <v>43.558186937729907</v>
      </c>
      <c r="BD228" s="171">
        <f>('General Liability'!CM$80*$BI228)/Assumptions!$B$7</f>
        <v>43.558186937729907</v>
      </c>
      <c r="BE228" s="171">
        <f>('General Liability'!CN$80*$BI228)/Assumptions!$B$7</f>
        <v>44.864932545861805</v>
      </c>
      <c r="BF228" s="171">
        <f>('General Liability'!CO$80*$BI228)/Assumptions!$B$7</f>
        <v>44.864932545861805</v>
      </c>
      <c r="BG228" s="171">
        <f>('General Liability'!CP$80*$BI228)/Assumptions!$B$7</f>
        <v>44.864932545861805</v>
      </c>
      <c r="BI228" s="174">
        <f>SUMIF(Revenue!$P:$P,'GL - Import (CA)'!$F228,Revenue!$G:$G)</f>
        <v>7.0693717676813443E-3</v>
      </c>
    </row>
    <row r="229" spans="1:61" s="173" customFormat="1" ht="12.75" customHeight="1">
      <c r="A229" s="177" t="s">
        <v>471</v>
      </c>
      <c r="B229" s="178"/>
      <c r="C229" s="170" t="str" cm="1">
        <f t="array" ref="C229">IFERROR(INDEX('Legal Entity'!B:B,MATCH('GL - Import (CA)'!F229,'Legal Entity'!A:A,0),0),0)</f>
        <v>1315 - Corix Multi-Utility Services Inc.</v>
      </c>
      <c r="D229" s="170" t="str" cm="1">
        <f t="array" ref="D229">IFERROR(INDEX('Legal Entity'!C:C,MATCH(F229,'Legal Entity'!A:A,0),0),0)</f>
        <v>CA</v>
      </c>
      <c r="E229" s="170" t="s">
        <v>631</v>
      </c>
      <c r="F229" s="170" t="s">
        <v>162</v>
      </c>
      <c r="G229" s="170"/>
      <c r="H229" s="171">
        <f>('General Liability'!AQ$80*$BI229)/Assumptions!$B$7</f>
        <v>25.947487734551583</v>
      </c>
      <c r="I229" s="171">
        <f>('General Liability'!AR$80*$BI229)/Assumptions!$B$7</f>
        <v>25.652293689678405</v>
      </c>
      <c r="J229" s="171">
        <f>('General Liability'!AS$80*$BI229)/Assumptions!$B$7</f>
        <v>25.652293689678405</v>
      </c>
      <c r="K229" s="171">
        <f>('General Liability'!AT$80*$BI229)/Assumptions!$B$7</f>
        <v>25.652293689678405</v>
      </c>
      <c r="L229" s="171">
        <f>('General Liability'!AU$80*$BI229)/Assumptions!$B$7</f>
        <v>25.652293689678405</v>
      </c>
      <c r="M229" s="171">
        <f>('General Liability'!AV$80*$BI229)/Assumptions!$B$7</f>
        <v>25.652293689678405</v>
      </c>
      <c r="N229" s="171">
        <f>('General Liability'!AW$80*$BI229)/Assumptions!$B$7</f>
        <v>25.652293689678405</v>
      </c>
      <c r="O229" s="171">
        <f>('General Liability'!AX$80*$BI229)/Assumptions!$B$7</f>
        <v>25.652293689678405</v>
      </c>
      <c r="P229" s="171">
        <f>('General Liability'!AY$80*$BI229)/Assumptions!$B$7</f>
        <v>25.652293689678405</v>
      </c>
      <c r="Q229" s="171">
        <f>('General Liability'!AZ$80*$BI229)/Assumptions!$B$7</f>
        <v>25.652293689678405</v>
      </c>
      <c r="R229" s="171">
        <f>('General Liability'!BA$80*$BI229)/Assumptions!$B$7</f>
        <v>25.652293689678405</v>
      </c>
      <c r="S229" s="171">
        <f>('General Liability'!BB$80*$BI229)/Assumptions!$B$7</f>
        <v>25.652293689678405</v>
      </c>
      <c r="T229" s="171">
        <f>('General Liability'!BC$80*$BI229)/Assumptions!$B$7</f>
        <v>25.652293689678405</v>
      </c>
      <c r="U229" s="171">
        <f>('General Liability'!BD$80*$BI229)/Assumptions!$B$7</f>
        <v>27.576215716404281</v>
      </c>
      <c r="V229" s="171">
        <f>('General Liability'!BE$80*$BI229)/Assumptions!$B$7</f>
        <v>27.576215716404281</v>
      </c>
      <c r="W229" s="171">
        <f>('General Liability'!BF$80*$BI229)/Assumptions!$B$7</f>
        <v>27.576215716404281</v>
      </c>
      <c r="X229" s="171">
        <f>('General Liability'!BG$80*$BI229)/Assumptions!$B$7</f>
        <v>27.576215716404281</v>
      </c>
      <c r="Y229" s="171">
        <f>('General Liability'!BH$80*$BI229)/Assumptions!$B$7</f>
        <v>27.576215716404281</v>
      </c>
      <c r="Z229" s="171">
        <f>('General Liability'!BI$80*$BI229)/Assumptions!$B$7</f>
        <v>27.576215716404281</v>
      </c>
      <c r="AA229" s="171">
        <f>('General Liability'!BJ$80*$BI229)/Assumptions!$B$7</f>
        <v>27.576215716404281</v>
      </c>
      <c r="AB229" s="171">
        <f>('General Liability'!BK$80*$BI229)/Assumptions!$B$7</f>
        <v>27.576215716404281</v>
      </c>
      <c r="AC229" s="171">
        <f>('General Liability'!BL$80*$BI229)/Assumptions!$B$7</f>
        <v>27.576215716404281</v>
      </c>
      <c r="AD229" s="171">
        <f>('General Liability'!BM$80*$BI229)/Assumptions!$B$7</f>
        <v>27.576215716404281</v>
      </c>
      <c r="AE229" s="171">
        <f>('General Liability'!BN$80*$BI229)/Assumptions!$B$7</f>
        <v>27.576215716404281</v>
      </c>
      <c r="AF229" s="171">
        <f>('General Liability'!BO$80*$BI229)/Assumptions!$B$7</f>
        <v>27.576215716404281</v>
      </c>
      <c r="AG229" s="171">
        <f>('General Liability'!BP$80*$BI229)/Assumptions!$B$7</f>
        <v>29.644431895134606</v>
      </c>
      <c r="AH229" s="171">
        <f>('General Liability'!BQ$80*$BI229)/Assumptions!$B$7</f>
        <v>29.644431895134606</v>
      </c>
      <c r="AI229" s="171">
        <f>('General Liability'!BR$80*$BI229)/Assumptions!$B$7</f>
        <v>29.644431895134606</v>
      </c>
      <c r="AJ229" s="171">
        <f>('General Liability'!BS$80*$BI229)/Assumptions!$B$7</f>
        <v>29.644431895134606</v>
      </c>
      <c r="AK229" s="171">
        <f>('General Liability'!BT$80*$BI229)/Assumptions!$B$7</f>
        <v>29.644431895134606</v>
      </c>
      <c r="AL229" s="171">
        <f>('General Liability'!BU$80*$BI229)/Assumptions!$B$7</f>
        <v>29.644431895134606</v>
      </c>
      <c r="AM229" s="171">
        <f>('General Liability'!BV$80*$BI229)/Assumptions!$B$7</f>
        <v>29.644431895134606</v>
      </c>
      <c r="AN229" s="171">
        <f>('General Liability'!BW$80*$BI229)/Assumptions!$B$7</f>
        <v>29.644431895134606</v>
      </c>
      <c r="AO229" s="171">
        <f>('General Liability'!BX$80*$BI229)/Assumptions!$B$7</f>
        <v>29.644431895134606</v>
      </c>
      <c r="AP229" s="171">
        <f>('General Liability'!BY$80*$BI229)/Assumptions!$B$7</f>
        <v>29.644431895134606</v>
      </c>
      <c r="AQ229" s="171">
        <f>('General Liability'!BZ$80*$BI229)/Assumptions!$B$7</f>
        <v>29.644431895134606</v>
      </c>
      <c r="AR229" s="171">
        <f>('General Liability'!CA$80*$BI229)/Assumptions!$B$7</f>
        <v>29.644431895134606</v>
      </c>
      <c r="AS229" s="171">
        <f>('General Liability'!CB$80*$BI229)/Assumptions!$B$7</f>
        <v>30.533764851988643</v>
      </c>
      <c r="AT229" s="171">
        <f>('General Liability'!CC$80*$BI229)/Assumptions!$B$7</f>
        <v>30.533764851988643</v>
      </c>
      <c r="AU229" s="171">
        <f>('General Liability'!CD$80*$BI229)/Assumptions!$B$7</f>
        <v>30.533764851988643</v>
      </c>
      <c r="AV229" s="171">
        <f>('General Liability'!CE$80*$BI229)/Assumptions!$B$7</f>
        <v>30.533764851988643</v>
      </c>
      <c r="AW229" s="171">
        <f>('General Liability'!CF$80*$BI229)/Assumptions!$B$7</f>
        <v>30.533764851988643</v>
      </c>
      <c r="AX229" s="171">
        <f>('General Liability'!CG$80*$BI229)/Assumptions!$B$7</f>
        <v>30.533764851988643</v>
      </c>
      <c r="AY229" s="171">
        <f>('General Liability'!CH$80*$BI229)/Assumptions!$B$7</f>
        <v>30.533764851988643</v>
      </c>
      <c r="AZ229" s="171">
        <f>('General Liability'!CI$80*$BI229)/Assumptions!$B$7</f>
        <v>30.533764851988643</v>
      </c>
      <c r="BA229" s="171">
        <f>('General Liability'!CJ$80*$BI229)/Assumptions!$B$7</f>
        <v>30.533764851988643</v>
      </c>
      <c r="BB229" s="171">
        <f>('General Liability'!CK$80*$BI229)/Assumptions!$B$7</f>
        <v>30.533764851988643</v>
      </c>
      <c r="BC229" s="171">
        <f>('General Liability'!CL$80*$BI229)/Assumptions!$B$7</f>
        <v>30.533764851988643</v>
      </c>
      <c r="BD229" s="171">
        <f>('General Liability'!CM$80*$BI229)/Assumptions!$B$7</f>
        <v>30.533764851988643</v>
      </c>
      <c r="BE229" s="171">
        <f>('General Liability'!CN$80*$BI229)/Assumptions!$B$7</f>
        <v>31.449777797548307</v>
      </c>
      <c r="BF229" s="171">
        <f>('General Liability'!CO$80*$BI229)/Assumptions!$B$7</f>
        <v>31.449777797548307</v>
      </c>
      <c r="BG229" s="171">
        <f>('General Liability'!CP$80*$BI229)/Assumptions!$B$7</f>
        <v>31.449777797548307</v>
      </c>
      <c r="BI229" s="174">
        <f>SUMIF(Revenue!$P:$P,'GL - Import (CA)'!$F229,Revenue!$G:$G)</f>
        <v>4.9555445343547402E-3</v>
      </c>
    </row>
    <row r="230" spans="1:61" s="173" customFormat="1" ht="12.75" customHeight="1">
      <c r="A230" s="177" t="s">
        <v>471</v>
      </c>
      <c r="B230" s="178"/>
      <c r="C230" s="170" t="str" cm="1">
        <f t="array" ref="C230">IFERROR(INDEX('Legal Entity'!B:B,MATCH('GL - Import (CA)'!F230,'Legal Entity'!A:A,0),0),0)</f>
        <v>1315 - Corix Multi-Utility Services Inc.</v>
      </c>
      <c r="D230" s="170" t="str" cm="1">
        <f t="array" ref="D230">IFERROR(INDEX('Legal Entity'!C:C,MATCH(F230,'Legal Entity'!A:A,0),0),0)</f>
        <v>CA</v>
      </c>
      <c r="E230" s="170" t="s">
        <v>631</v>
      </c>
      <c r="F230" s="170" t="s">
        <v>163</v>
      </c>
      <c r="G230" s="170"/>
      <c r="H230" s="171">
        <f>('General Liability'!AQ$80*$BI230)/Assumptions!$B$7</f>
        <v>29.357019181161284</v>
      </c>
      <c r="I230" s="171">
        <f>('General Liability'!AR$80*$BI230)/Assumptions!$B$7</f>
        <v>29.023036279765911</v>
      </c>
      <c r="J230" s="171">
        <f>('General Liability'!AS$80*$BI230)/Assumptions!$B$7</f>
        <v>29.023036279765911</v>
      </c>
      <c r="K230" s="171">
        <f>('General Liability'!AT$80*$BI230)/Assumptions!$B$7</f>
        <v>29.023036279765911</v>
      </c>
      <c r="L230" s="171">
        <f>('General Liability'!AU$80*$BI230)/Assumptions!$B$7</f>
        <v>29.023036279765911</v>
      </c>
      <c r="M230" s="171">
        <f>('General Liability'!AV$80*$BI230)/Assumptions!$B$7</f>
        <v>29.023036279765911</v>
      </c>
      <c r="N230" s="171">
        <f>('General Liability'!AW$80*$BI230)/Assumptions!$B$7</f>
        <v>29.023036279765911</v>
      </c>
      <c r="O230" s="171">
        <f>('General Liability'!AX$80*$BI230)/Assumptions!$B$7</f>
        <v>29.023036279765911</v>
      </c>
      <c r="P230" s="171">
        <f>('General Liability'!AY$80*$BI230)/Assumptions!$B$7</f>
        <v>29.023036279765911</v>
      </c>
      <c r="Q230" s="171">
        <f>('General Liability'!AZ$80*$BI230)/Assumptions!$B$7</f>
        <v>29.023036279765911</v>
      </c>
      <c r="R230" s="171">
        <f>('General Liability'!BA$80*$BI230)/Assumptions!$B$7</f>
        <v>29.023036279765911</v>
      </c>
      <c r="S230" s="171">
        <f>('General Liability'!BB$80*$BI230)/Assumptions!$B$7</f>
        <v>29.023036279765911</v>
      </c>
      <c r="T230" s="171">
        <f>('General Liability'!BC$80*$BI230)/Assumptions!$B$7</f>
        <v>29.023036279765911</v>
      </c>
      <c r="U230" s="171">
        <f>('General Liability'!BD$80*$BI230)/Assumptions!$B$7</f>
        <v>31.199764000748353</v>
      </c>
      <c r="V230" s="171">
        <f>('General Liability'!BE$80*$BI230)/Assumptions!$B$7</f>
        <v>31.199764000748353</v>
      </c>
      <c r="W230" s="171">
        <f>('General Liability'!BF$80*$BI230)/Assumptions!$B$7</f>
        <v>31.199764000748353</v>
      </c>
      <c r="X230" s="171">
        <f>('General Liability'!BG$80*$BI230)/Assumptions!$B$7</f>
        <v>31.199764000748353</v>
      </c>
      <c r="Y230" s="171">
        <f>('General Liability'!BH$80*$BI230)/Assumptions!$B$7</f>
        <v>31.199764000748353</v>
      </c>
      <c r="Z230" s="171">
        <f>('General Liability'!BI$80*$BI230)/Assumptions!$B$7</f>
        <v>31.199764000748353</v>
      </c>
      <c r="AA230" s="171">
        <f>('General Liability'!BJ$80*$BI230)/Assumptions!$B$7</f>
        <v>31.199764000748353</v>
      </c>
      <c r="AB230" s="171">
        <f>('General Liability'!BK$80*$BI230)/Assumptions!$B$7</f>
        <v>31.199764000748353</v>
      </c>
      <c r="AC230" s="171">
        <f>('General Liability'!BL$80*$BI230)/Assumptions!$B$7</f>
        <v>31.199764000748353</v>
      </c>
      <c r="AD230" s="171">
        <f>('General Liability'!BM$80*$BI230)/Assumptions!$B$7</f>
        <v>31.199764000748353</v>
      </c>
      <c r="AE230" s="171">
        <f>('General Liability'!BN$80*$BI230)/Assumptions!$B$7</f>
        <v>31.199764000748353</v>
      </c>
      <c r="AF230" s="171">
        <f>('General Liability'!BO$80*$BI230)/Assumptions!$B$7</f>
        <v>31.199764000748353</v>
      </c>
      <c r="AG230" s="171">
        <f>('General Liability'!BP$80*$BI230)/Assumptions!$B$7</f>
        <v>33.539746300804481</v>
      </c>
      <c r="AH230" s="171">
        <f>('General Liability'!BQ$80*$BI230)/Assumptions!$B$7</f>
        <v>33.539746300804481</v>
      </c>
      <c r="AI230" s="171">
        <f>('General Liability'!BR$80*$BI230)/Assumptions!$B$7</f>
        <v>33.539746300804481</v>
      </c>
      <c r="AJ230" s="171">
        <f>('General Liability'!BS$80*$BI230)/Assumptions!$B$7</f>
        <v>33.539746300804481</v>
      </c>
      <c r="AK230" s="171">
        <f>('General Liability'!BT$80*$BI230)/Assumptions!$B$7</f>
        <v>33.539746300804481</v>
      </c>
      <c r="AL230" s="171">
        <f>('General Liability'!BU$80*$BI230)/Assumptions!$B$7</f>
        <v>33.539746300804481</v>
      </c>
      <c r="AM230" s="171">
        <f>('General Liability'!BV$80*$BI230)/Assumptions!$B$7</f>
        <v>33.539746300804481</v>
      </c>
      <c r="AN230" s="171">
        <f>('General Liability'!BW$80*$BI230)/Assumptions!$B$7</f>
        <v>33.539746300804481</v>
      </c>
      <c r="AO230" s="171">
        <f>('General Liability'!BX$80*$BI230)/Assumptions!$B$7</f>
        <v>33.539746300804481</v>
      </c>
      <c r="AP230" s="171">
        <f>('General Liability'!BY$80*$BI230)/Assumptions!$B$7</f>
        <v>33.539746300804481</v>
      </c>
      <c r="AQ230" s="171">
        <f>('General Liability'!BZ$80*$BI230)/Assumptions!$B$7</f>
        <v>33.539746300804481</v>
      </c>
      <c r="AR230" s="171">
        <f>('General Liability'!CA$80*$BI230)/Assumptions!$B$7</f>
        <v>33.539746300804481</v>
      </c>
      <c r="AS230" s="171">
        <f>('General Liability'!CB$80*$BI230)/Assumptions!$B$7</f>
        <v>34.545938689828617</v>
      </c>
      <c r="AT230" s="171">
        <f>('General Liability'!CC$80*$BI230)/Assumptions!$B$7</f>
        <v>34.545938689828617</v>
      </c>
      <c r="AU230" s="171">
        <f>('General Liability'!CD$80*$BI230)/Assumptions!$B$7</f>
        <v>34.545938689828617</v>
      </c>
      <c r="AV230" s="171">
        <f>('General Liability'!CE$80*$BI230)/Assumptions!$B$7</f>
        <v>34.545938689828617</v>
      </c>
      <c r="AW230" s="171">
        <f>('General Liability'!CF$80*$BI230)/Assumptions!$B$7</f>
        <v>34.545938689828617</v>
      </c>
      <c r="AX230" s="171">
        <f>('General Liability'!CG$80*$BI230)/Assumptions!$B$7</f>
        <v>34.545938689828617</v>
      </c>
      <c r="AY230" s="171">
        <f>('General Liability'!CH$80*$BI230)/Assumptions!$B$7</f>
        <v>34.545938689828617</v>
      </c>
      <c r="AZ230" s="171">
        <f>('General Liability'!CI$80*$BI230)/Assumptions!$B$7</f>
        <v>34.545938689828617</v>
      </c>
      <c r="BA230" s="171">
        <f>('General Liability'!CJ$80*$BI230)/Assumptions!$B$7</f>
        <v>34.545938689828617</v>
      </c>
      <c r="BB230" s="171">
        <f>('General Liability'!CK$80*$BI230)/Assumptions!$B$7</f>
        <v>34.545938689828617</v>
      </c>
      <c r="BC230" s="171">
        <f>('General Liability'!CL$80*$BI230)/Assumptions!$B$7</f>
        <v>34.545938689828617</v>
      </c>
      <c r="BD230" s="171">
        <f>('General Liability'!CM$80*$BI230)/Assumptions!$B$7</f>
        <v>34.545938689828617</v>
      </c>
      <c r="BE230" s="171">
        <f>('General Liability'!CN$80*$BI230)/Assumptions!$B$7</f>
        <v>35.582316850523476</v>
      </c>
      <c r="BF230" s="171">
        <f>('General Liability'!CO$80*$BI230)/Assumptions!$B$7</f>
        <v>35.582316850523476</v>
      </c>
      <c r="BG230" s="171">
        <f>('General Liability'!CP$80*$BI230)/Assumptions!$B$7</f>
        <v>35.582316850523476</v>
      </c>
      <c r="BI230" s="174">
        <f>SUMIF(Revenue!$P:$P,'GL - Import (CA)'!$F230,Revenue!$G:$G)</f>
        <v>5.6067091132846131E-3</v>
      </c>
    </row>
    <row r="231" spans="1:61" s="173" customFormat="1" ht="12.75" customHeight="1">
      <c r="A231" s="177" t="s">
        <v>471</v>
      </c>
      <c r="B231" s="178"/>
      <c r="C231" s="170" t="str" cm="1">
        <f t="array" ref="C231">IFERROR(INDEX('Legal Entity'!B:B,MATCH('GL - Import (CA)'!F231,'Legal Entity'!A:A,0),0),0)</f>
        <v>1310 - Corix Utilities Inc.</v>
      </c>
      <c r="D231" s="170" t="str" cm="1">
        <f t="array" ref="D231">IFERROR(INDEX('Legal Entity'!C:C,MATCH(F231,'Legal Entity'!A:A,0),0),0)</f>
        <v>CA</v>
      </c>
      <c r="E231" s="170" t="s">
        <v>631</v>
      </c>
      <c r="F231" s="170" t="s">
        <v>117</v>
      </c>
      <c r="G231" s="170"/>
      <c r="H231" s="171">
        <f>('General Liability'!AQ$80*$BI231)/Assumptions!$B$7</f>
        <v>5.345459744677461</v>
      </c>
      <c r="I231" s="171">
        <f>('General Liability'!AR$80*$BI231)/Assumptions!$B$7</f>
        <v>5.2846466170297743</v>
      </c>
      <c r="J231" s="171">
        <f>('General Liability'!AS$80*$BI231)/Assumptions!$B$7</f>
        <v>5.2846466170297743</v>
      </c>
      <c r="K231" s="171">
        <f>('General Liability'!AT$80*$BI231)/Assumptions!$B$7</f>
        <v>5.2846466170297743</v>
      </c>
      <c r="L231" s="171">
        <f>('General Liability'!AU$80*$BI231)/Assumptions!$B$7</f>
        <v>5.2846466170297743</v>
      </c>
      <c r="M231" s="171">
        <f>('General Liability'!AV$80*$BI231)/Assumptions!$B$7</f>
        <v>5.2846466170297743</v>
      </c>
      <c r="N231" s="171">
        <f>('General Liability'!AW$80*$BI231)/Assumptions!$B$7</f>
        <v>5.2846466170297743</v>
      </c>
      <c r="O231" s="171">
        <f>('General Liability'!AX$80*$BI231)/Assumptions!$B$7</f>
        <v>5.2846466170297743</v>
      </c>
      <c r="P231" s="171">
        <f>('General Liability'!AY$80*$BI231)/Assumptions!$B$7</f>
        <v>5.2846466170297743</v>
      </c>
      <c r="Q231" s="171">
        <f>('General Liability'!AZ$80*$BI231)/Assumptions!$B$7</f>
        <v>5.2846466170297743</v>
      </c>
      <c r="R231" s="171">
        <f>('General Liability'!BA$80*$BI231)/Assumptions!$B$7</f>
        <v>5.2846466170297743</v>
      </c>
      <c r="S231" s="171">
        <f>('General Liability'!BB$80*$BI231)/Assumptions!$B$7</f>
        <v>5.2846466170297743</v>
      </c>
      <c r="T231" s="171">
        <f>('General Liability'!BC$80*$BI231)/Assumptions!$B$7</f>
        <v>5.2846466170297743</v>
      </c>
      <c r="U231" s="171">
        <f>('General Liability'!BD$80*$BI231)/Assumptions!$B$7</f>
        <v>5.6809951133070067</v>
      </c>
      <c r="V231" s="171">
        <f>('General Liability'!BE$80*$BI231)/Assumptions!$B$7</f>
        <v>5.6809951133070067</v>
      </c>
      <c r="W231" s="171">
        <f>('General Liability'!BF$80*$BI231)/Assumptions!$B$7</f>
        <v>5.6809951133070067</v>
      </c>
      <c r="X231" s="171">
        <f>('General Liability'!BG$80*$BI231)/Assumptions!$B$7</f>
        <v>5.6809951133070067</v>
      </c>
      <c r="Y231" s="171">
        <f>('General Liability'!BH$80*$BI231)/Assumptions!$B$7</f>
        <v>5.6809951133070067</v>
      </c>
      <c r="Z231" s="171">
        <f>('General Liability'!BI$80*$BI231)/Assumptions!$B$7</f>
        <v>5.6809951133070067</v>
      </c>
      <c r="AA231" s="171">
        <f>('General Liability'!BJ$80*$BI231)/Assumptions!$B$7</f>
        <v>5.6809951133070067</v>
      </c>
      <c r="AB231" s="171">
        <f>('General Liability'!BK$80*$BI231)/Assumptions!$B$7</f>
        <v>5.6809951133070067</v>
      </c>
      <c r="AC231" s="171">
        <f>('General Liability'!BL$80*$BI231)/Assumptions!$B$7</f>
        <v>5.6809951133070067</v>
      </c>
      <c r="AD231" s="171">
        <f>('General Liability'!BM$80*$BI231)/Assumptions!$B$7</f>
        <v>5.6809951133070067</v>
      </c>
      <c r="AE231" s="171">
        <f>('General Liability'!BN$80*$BI231)/Assumptions!$B$7</f>
        <v>5.6809951133070067</v>
      </c>
      <c r="AF231" s="171">
        <f>('General Liability'!BO$80*$BI231)/Assumptions!$B$7</f>
        <v>5.6809951133070067</v>
      </c>
      <c r="AG231" s="171">
        <f>('General Liability'!BP$80*$BI231)/Assumptions!$B$7</f>
        <v>6.1070697468050312</v>
      </c>
      <c r="AH231" s="171">
        <f>('General Liability'!BQ$80*$BI231)/Assumptions!$B$7</f>
        <v>6.1070697468050312</v>
      </c>
      <c r="AI231" s="171">
        <f>('General Liability'!BR$80*$BI231)/Assumptions!$B$7</f>
        <v>6.1070697468050312</v>
      </c>
      <c r="AJ231" s="171">
        <f>('General Liability'!BS$80*$BI231)/Assumptions!$B$7</f>
        <v>6.1070697468050312</v>
      </c>
      <c r="AK231" s="171">
        <f>('General Liability'!BT$80*$BI231)/Assumptions!$B$7</f>
        <v>6.1070697468050312</v>
      </c>
      <c r="AL231" s="171">
        <f>('General Liability'!BU$80*$BI231)/Assumptions!$B$7</f>
        <v>6.1070697468050312</v>
      </c>
      <c r="AM231" s="171">
        <f>('General Liability'!BV$80*$BI231)/Assumptions!$B$7</f>
        <v>6.1070697468050312</v>
      </c>
      <c r="AN231" s="171">
        <f>('General Liability'!BW$80*$BI231)/Assumptions!$B$7</f>
        <v>6.1070697468050312</v>
      </c>
      <c r="AO231" s="171">
        <f>('General Liability'!BX$80*$BI231)/Assumptions!$B$7</f>
        <v>6.1070697468050312</v>
      </c>
      <c r="AP231" s="171">
        <f>('General Liability'!BY$80*$BI231)/Assumptions!$B$7</f>
        <v>6.1070697468050312</v>
      </c>
      <c r="AQ231" s="171">
        <f>('General Liability'!BZ$80*$BI231)/Assumptions!$B$7</f>
        <v>6.1070697468050312</v>
      </c>
      <c r="AR231" s="171">
        <f>('General Liability'!CA$80*$BI231)/Assumptions!$B$7</f>
        <v>6.1070697468050312</v>
      </c>
      <c r="AS231" s="171">
        <f>('General Liability'!CB$80*$BI231)/Assumptions!$B$7</f>
        <v>6.2902818392091833</v>
      </c>
      <c r="AT231" s="171">
        <f>('General Liability'!CC$80*$BI231)/Assumptions!$B$7</f>
        <v>6.2902818392091833</v>
      </c>
      <c r="AU231" s="171">
        <f>('General Liability'!CD$80*$BI231)/Assumptions!$B$7</f>
        <v>6.2902818392091833</v>
      </c>
      <c r="AV231" s="171">
        <f>('General Liability'!CE$80*$BI231)/Assumptions!$B$7</f>
        <v>6.2902818392091833</v>
      </c>
      <c r="AW231" s="171">
        <f>('General Liability'!CF$80*$BI231)/Assumptions!$B$7</f>
        <v>6.2902818392091833</v>
      </c>
      <c r="AX231" s="171">
        <f>('General Liability'!CG$80*$BI231)/Assumptions!$B$7</f>
        <v>6.2902818392091833</v>
      </c>
      <c r="AY231" s="171">
        <f>('General Liability'!CH$80*$BI231)/Assumptions!$B$7</f>
        <v>6.2902818392091833</v>
      </c>
      <c r="AZ231" s="171">
        <f>('General Liability'!CI$80*$BI231)/Assumptions!$B$7</f>
        <v>6.2902818392091833</v>
      </c>
      <c r="BA231" s="171">
        <f>('General Liability'!CJ$80*$BI231)/Assumptions!$B$7</f>
        <v>6.2902818392091833</v>
      </c>
      <c r="BB231" s="171">
        <f>('General Liability'!CK$80*$BI231)/Assumptions!$B$7</f>
        <v>6.2902818392091833</v>
      </c>
      <c r="BC231" s="171">
        <f>('General Liability'!CL$80*$BI231)/Assumptions!$B$7</f>
        <v>6.2902818392091833</v>
      </c>
      <c r="BD231" s="171">
        <f>('General Liability'!CM$80*$BI231)/Assumptions!$B$7</f>
        <v>6.2902818392091833</v>
      </c>
      <c r="BE231" s="171">
        <f>('General Liability'!CN$80*$BI231)/Assumptions!$B$7</f>
        <v>6.4789902943854587</v>
      </c>
      <c r="BF231" s="171">
        <f>('General Liability'!CO$80*$BI231)/Assumptions!$B$7</f>
        <v>6.4789902943854587</v>
      </c>
      <c r="BG231" s="171">
        <f>('General Liability'!CP$80*$BI231)/Assumptions!$B$7</f>
        <v>6.4789902943854587</v>
      </c>
      <c r="BI231" s="174">
        <f>SUMIF(Revenue!$P:$P,'GL - Import (CA)'!$F231,Revenue!$G:$G)</f>
        <v>1.0208951283586555E-3</v>
      </c>
    </row>
    <row r="232" spans="1:61" s="173" customFormat="1" ht="12.75" customHeight="1">
      <c r="A232" s="177" t="s">
        <v>471</v>
      </c>
      <c r="B232" s="178"/>
      <c r="C232" s="170" t="str" cm="1">
        <f t="array" ref="C232">IFERROR(INDEX('Legal Entity'!B:B,MATCH('GL - Import (CA)'!F232,'Legal Entity'!A:A,0),0),0)</f>
        <v>1310 - Corix Utilities Inc.</v>
      </c>
      <c r="D232" s="170" t="str" cm="1">
        <f t="array" ref="D232">IFERROR(INDEX('Legal Entity'!C:C,MATCH(F232,'Legal Entity'!A:A,0),0),0)</f>
        <v>CA</v>
      </c>
      <c r="E232" s="170" t="s">
        <v>631</v>
      </c>
      <c r="F232" s="170" t="s">
        <v>118</v>
      </c>
      <c r="G232" s="170"/>
      <c r="H232" s="171">
        <f>('General Liability'!AQ$80*$BI232)/Assumptions!$B$7</f>
        <v>4.4715049190525287</v>
      </c>
      <c r="I232" s="171">
        <f>('General Liability'!AR$80*$BI232)/Assumptions!$B$7</f>
        <v>4.4206344210209298</v>
      </c>
      <c r="J232" s="171">
        <f>('General Liability'!AS$80*$BI232)/Assumptions!$B$7</f>
        <v>4.4206344210209298</v>
      </c>
      <c r="K232" s="171">
        <f>('General Liability'!AT$80*$BI232)/Assumptions!$B$7</f>
        <v>4.4206344210209298</v>
      </c>
      <c r="L232" s="171">
        <f>('General Liability'!AU$80*$BI232)/Assumptions!$B$7</f>
        <v>4.4206344210209298</v>
      </c>
      <c r="M232" s="171">
        <f>('General Liability'!AV$80*$BI232)/Assumptions!$B$7</f>
        <v>4.4206344210209298</v>
      </c>
      <c r="N232" s="171">
        <f>('General Liability'!AW$80*$BI232)/Assumptions!$B$7</f>
        <v>4.4206344210209298</v>
      </c>
      <c r="O232" s="171">
        <f>('General Liability'!AX$80*$BI232)/Assumptions!$B$7</f>
        <v>4.4206344210209298</v>
      </c>
      <c r="P232" s="171">
        <f>('General Liability'!AY$80*$BI232)/Assumptions!$B$7</f>
        <v>4.4206344210209298</v>
      </c>
      <c r="Q232" s="171">
        <f>('General Liability'!AZ$80*$BI232)/Assumptions!$B$7</f>
        <v>4.4206344210209298</v>
      </c>
      <c r="R232" s="171">
        <f>('General Liability'!BA$80*$BI232)/Assumptions!$B$7</f>
        <v>4.4206344210209298</v>
      </c>
      <c r="S232" s="171">
        <f>('General Liability'!BB$80*$BI232)/Assumptions!$B$7</f>
        <v>4.4206344210209298</v>
      </c>
      <c r="T232" s="171">
        <f>('General Liability'!BC$80*$BI232)/Assumptions!$B$7</f>
        <v>4.4206344210209298</v>
      </c>
      <c r="U232" s="171">
        <f>('General Liability'!BD$80*$BI232)/Assumptions!$B$7</f>
        <v>4.7521820025974995</v>
      </c>
      <c r="V232" s="171">
        <f>('General Liability'!BE$80*$BI232)/Assumptions!$B$7</f>
        <v>4.7521820025974995</v>
      </c>
      <c r="W232" s="171">
        <f>('General Liability'!BF$80*$BI232)/Assumptions!$B$7</f>
        <v>4.7521820025974995</v>
      </c>
      <c r="X232" s="171">
        <f>('General Liability'!BG$80*$BI232)/Assumptions!$B$7</f>
        <v>4.7521820025974995</v>
      </c>
      <c r="Y232" s="171">
        <f>('General Liability'!BH$80*$BI232)/Assumptions!$B$7</f>
        <v>4.7521820025974995</v>
      </c>
      <c r="Z232" s="171">
        <f>('General Liability'!BI$80*$BI232)/Assumptions!$B$7</f>
        <v>4.7521820025974995</v>
      </c>
      <c r="AA232" s="171">
        <f>('General Liability'!BJ$80*$BI232)/Assumptions!$B$7</f>
        <v>4.7521820025974995</v>
      </c>
      <c r="AB232" s="171">
        <f>('General Liability'!BK$80*$BI232)/Assumptions!$B$7</f>
        <v>4.7521820025974995</v>
      </c>
      <c r="AC232" s="171">
        <f>('General Liability'!BL$80*$BI232)/Assumptions!$B$7</f>
        <v>4.7521820025974995</v>
      </c>
      <c r="AD232" s="171">
        <f>('General Liability'!BM$80*$BI232)/Assumptions!$B$7</f>
        <v>4.7521820025974995</v>
      </c>
      <c r="AE232" s="171">
        <f>('General Liability'!BN$80*$BI232)/Assumptions!$B$7</f>
        <v>4.7521820025974995</v>
      </c>
      <c r="AF232" s="171">
        <f>('General Liability'!BO$80*$BI232)/Assumptions!$B$7</f>
        <v>4.7521820025974995</v>
      </c>
      <c r="AG232" s="171">
        <f>('General Liability'!BP$80*$BI232)/Assumptions!$B$7</f>
        <v>5.108595652792312</v>
      </c>
      <c r="AH232" s="171">
        <f>('General Liability'!BQ$80*$BI232)/Assumptions!$B$7</f>
        <v>5.108595652792312</v>
      </c>
      <c r="AI232" s="171">
        <f>('General Liability'!BR$80*$BI232)/Assumptions!$B$7</f>
        <v>5.108595652792312</v>
      </c>
      <c r="AJ232" s="171">
        <f>('General Liability'!BS$80*$BI232)/Assumptions!$B$7</f>
        <v>5.108595652792312</v>
      </c>
      <c r="AK232" s="171">
        <f>('General Liability'!BT$80*$BI232)/Assumptions!$B$7</f>
        <v>5.108595652792312</v>
      </c>
      <c r="AL232" s="171">
        <f>('General Liability'!BU$80*$BI232)/Assumptions!$B$7</f>
        <v>5.108595652792312</v>
      </c>
      <c r="AM232" s="171">
        <f>('General Liability'!BV$80*$BI232)/Assumptions!$B$7</f>
        <v>5.108595652792312</v>
      </c>
      <c r="AN232" s="171">
        <f>('General Liability'!BW$80*$BI232)/Assumptions!$B$7</f>
        <v>5.108595652792312</v>
      </c>
      <c r="AO232" s="171">
        <f>('General Liability'!BX$80*$BI232)/Assumptions!$B$7</f>
        <v>5.108595652792312</v>
      </c>
      <c r="AP232" s="171">
        <f>('General Liability'!BY$80*$BI232)/Assumptions!$B$7</f>
        <v>5.108595652792312</v>
      </c>
      <c r="AQ232" s="171">
        <f>('General Liability'!BZ$80*$BI232)/Assumptions!$B$7</f>
        <v>5.108595652792312</v>
      </c>
      <c r="AR232" s="171">
        <f>('General Liability'!CA$80*$BI232)/Assumptions!$B$7</f>
        <v>5.108595652792312</v>
      </c>
      <c r="AS232" s="171">
        <f>('General Liability'!CB$80*$BI232)/Assumptions!$B$7</f>
        <v>5.2618535223760814</v>
      </c>
      <c r="AT232" s="171">
        <f>('General Liability'!CC$80*$BI232)/Assumptions!$B$7</f>
        <v>5.2618535223760814</v>
      </c>
      <c r="AU232" s="171">
        <f>('General Liability'!CD$80*$BI232)/Assumptions!$B$7</f>
        <v>5.2618535223760814</v>
      </c>
      <c r="AV232" s="171">
        <f>('General Liability'!CE$80*$BI232)/Assumptions!$B$7</f>
        <v>5.2618535223760814</v>
      </c>
      <c r="AW232" s="171">
        <f>('General Liability'!CF$80*$BI232)/Assumptions!$B$7</f>
        <v>5.2618535223760814</v>
      </c>
      <c r="AX232" s="171">
        <f>('General Liability'!CG$80*$BI232)/Assumptions!$B$7</f>
        <v>5.2618535223760814</v>
      </c>
      <c r="AY232" s="171">
        <f>('General Liability'!CH$80*$BI232)/Assumptions!$B$7</f>
        <v>5.2618535223760814</v>
      </c>
      <c r="AZ232" s="171">
        <f>('General Liability'!CI$80*$BI232)/Assumptions!$B$7</f>
        <v>5.2618535223760814</v>
      </c>
      <c r="BA232" s="171">
        <f>('General Liability'!CJ$80*$BI232)/Assumptions!$B$7</f>
        <v>5.2618535223760814</v>
      </c>
      <c r="BB232" s="171">
        <f>('General Liability'!CK$80*$BI232)/Assumptions!$B$7</f>
        <v>5.2618535223760814</v>
      </c>
      <c r="BC232" s="171">
        <f>('General Liability'!CL$80*$BI232)/Assumptions!$B$7</f>
        <v>5.2618535223760814</v>
      </c>
      <c r="BD232" s="171">
        <f>('General Liability'!CM$80*$BI232)/Assumptions!$B$7</f>
        <v>5.2618535223760814</v>
      </c>
      <c r="BE232" s="171">
        <f>('General Liability'!CN$80*$BI232)/Assumptions!$B$7</f>
        <v>5.4197091280473657</v>
      </c>
      <c r="BF232" s="171">
        <f>('General Liability'!CO$80*$BI232)/Assumptions!$B$7</f>
        <v>5.4197091280473657</v>
      </c>
      <c r="BG232" s="171">
        <f>('General Liability'!CP$80*$BI232)/Assumptions!$B$7</f>
        <v>5.4197091280473657</v>
      </c>
      <c r="BI232" s="174">
        <f>SUMIF(Revenue!$P:$P,'GL - Import (CA)'!$F232,Revenue!$G:$G)</f>
        <v>8.5398409235760389E-4</v>
      </c>
    </row>
    <row r="233" spans="1:61" s="173" customFormat="1" ht="12.75" customHeight="1">
      <c r="A233" s="177" t="s">
        <v>471</v>
      </c>
      <c r="B233" s="178"/>
      <c r="C233" s="170" t="str" cm="1">
        <f t="array" ref="C233">IFERROR(INDEX('Legal Entity'!B:B,MATCH('GL - Import (CA)'!F233,'Legal Entity'!A:A,0),0),0)</f>
        <v>1310 - Corix Utilities Inc.</v>
      </c>
      <c r="D233" s="170" t="str" cm="1">
        <f t="array" ref="D233">IFERROR(INDEX('Legal Entity'!C:C,MATCH(F233,'Legal Entity'!A:A,0),0),0)</f>
        <v>CA</v>
      </c>
      <c r="E233" s="170" t="s">
        <v>631</v>
      </c>
      <c r="F233" s="170" t="s">
        <v>115</v>
      </c>
      <c r="G233" s="170"/>
      <c r="H233" s="171">
        <f>('General Liability'!AQ$80*$BI233)/Assumptions!$B$7</f>
        <v>9.2040333833193309</v>
      </c>
      <c r="I233" s="171">
        <f>('General Liability'!AR$80*$BI233)/Assumptions!$B$7</f>
        <v>9.0993228282411263</v>
      </c>
      <c r="J233" s="171">
        <f>('General Liability'!AS$80*$BI233)/Assumptions!$B$7</f>
        <v>9.0993228282411263</v>
      </c>
      <c r="K233" s="171">
        <f>('General Liability'!AT$80*$BI233)/Assumptions!$B$7</f>
        <v>9.0993228282411263</v>
      </c>
      <c r="L233" s="171">
        <f>('General Liability'!AU$80*$BI233)/Assumptions!$B$7</f>
        <v>9.0993228282411263</v>
      </c>
      <c r="M233" s="171">
        <f>('General Liability'!AV$80*$BI233)/Assumptions!$B$7</f>
        <v>9.0993228282411263</v>
      </c>
      <c r="N233" s="171">
        <f>('General Liability'!AW$80*$BI233)/Assumptions!$B$7</f>
        <v>9.0993228282411263</v>
      </c>
      <c r="O233" s="171">
        <f>('General Liability'!AX$80*$BI233)/Assumptions!$B$7</f>
        <v>9.0993228282411263</v>
      </c>
      <c r="P233" s="171">
        <f>('General Liability'!AY$80*$BI233)/Assumptions!$B$7</f>
        <v>9.0993228282411263</v>
      </c>
      <c r="Q233" s="171">
        <f>('General Liability'!AZ$80*$BI233)/Assumptions!$B$7</f>
        <v>9.0993228282411263</v>
      </c>
      <c r="R233" s="171">
        <f>('General Liability'!BA$80*$BI233)/Assumptions!$B$7</f>
        <v>9.0993228282411263</v>
      </c>
      <c r="S233" s="171">
        <f>('General Liability'!BB$80*$BI233)/Assumptions!$B$7</f>
        <v>9.0993228282411263</v>
      </c>
      <c r="T233" s="171">
        <f>('General Liability'!BC$80*$BI233)/Assumptions!$B$7</f>
        <v>9.0993228282411263</v>
      </c>
      <c r="U233" s="171">
        <f>('General Liability'!BD$80*$BI233)/Assumptions!$B$7</f>
        <v>9.7817720403592112</v>
      </c>
      <c r="V233" s="171">
        <f>('General Liability'!BE$80*$BI233)/Assumptions!$B$7</f>
        <v>9.7817720403592112</v>
      </c>
      <c r="W233" s="171">
        <f>('General Liability'!BF$80*$BI233)/Assumptions!$B$7</f>
        <v>9.7817720403592112</v>
      </c>
      <c r="X233" s="171">
        <f>('General Liability'!BG$80*$BI233)/Assumptions!$B$7</f>
        <v>9.7817720403592112</v>
      </c>
      <c r="Y233" s="171">
        <f>('General Liability'!BH$80*$BI233)/Assumptions!$B$7</f>
        <v>9.7817720403592112</v>
      </c>
      <c r="Z233" s="171">
        <f>('General Liability'!BI$80*$BI233)/Assumptions!$B$7</f>
        <v>9.7817720403592112</v>
      </c>
      <c r="AA233" s="171">
        <f>('General Liability'!BJ$80*$BI233)/Assumptions!$B$7</f>
        <v>9.7817720403592112</v>
      </c>
      <c r="AB233" s="171">
        <f>('General Liability'!BK$80*$BI233)/Assumptions!$B$7</f>
        <v>9.7817720403592112</v>
      </c>
      <c r="AC233" s="171">
        <f>('General Liability'!BL$80*$BI233)/Assumptions!$B$7</f>
        <v>9.7817720403592112</v>
      </c>
      <c r="AD233" s="171">
        <f>('General Liability'!BM$80*$BI233)/Assumptions!$B$7</f>
        <v>9.7817720403592112</v>
      </c>
      <c r="AE233" s="171">
        <f>('General Liability'!BN$80*$BI233)/Assumptions!$B$7</f>
        <v>9.7817720403592112</v>
      </c>
      <c r="AF233" s="171">
        <f>('General Liability'!BO$80*$BI233)/Assumptions!$B$7</f>
        <v>9.7817720403592112</v>
      </c>
      <c r="AG233" s="171">
        <f>('General Liability'!BP$80*$BI233)/Assumptions!$B$7</f>
        <v>10.515404943386152</v>
      </c>
      <c r="AH233" s="171">
        <f>('General Liability'!BQ$80*$BI233)/Assumptions!$B$7</f>
        <v>10.515404943386152</v>
      </c>
      <c r="AI233" s="171">
        <f>('General Liability'!BR$80*$BI233)/Assumptions!$B$7</f>
        <v>10.515404943386152</v>
      </c>
      <c r="AJ233" s="171">
        <f>('General Liability'!BS$80*$BI233)/Assumptions!$B$7</f>
        <v>10.515404943386152</v>
      </c>
      <c r="AK233" s="171">
        <f>('General Liability'!BT$80*$BI233)/Assumptions!$B$7</f>
        <v>10.515404943386152</v>
      </c>
      <c r="AL233" s="171">
        <f>('General Liability'!BU$80*$BI233)/Assumptions!$B$7</f>
        <v>10.515404943386152</v>
      </c>
      <c r="AM233" s="171">
        <f>('General Liability'!BV$80*$BI233)/Assumptions!$B$7</f>
        <v>10.515404943386152</v>
      </c>
      <c r="AN233" s="171">
        <f>('General Liability'!BW$80*$BI233)/Assumptions!$B$7</f>
        <v>10.515404943386152</v>
      </c>
      <c r="AO233" s="171">
        <f>('General Liability'!BX$80*$BI233)/Assumptions!$B$7</f>
        <v>10.515404943386152</v>
      </c>
      <c r="AP233" s="171">
        <f>('General Liability'!BY$80*$BI233)/Assumptions!$B$7</f>
        <v>10.515404943386152</v>
      </c>
      <c r="AQ233" s="171">
        <f>('General Liability'!BZ$80*$BI233)/Assumptions!$B$7</f>
        <v>10.515404943386152</v>
      </c>
      <c r="AR233" s="171">
        <f>('General Liability'!CA$80*$BI233)/Assumptions!$B$7</f>
        <v>10.515404943386152</v>
      </c>
      <c r="AS233" s="171">
        <f>('General Liability'!CB$80*$BI233)/Assumptions!$B$7</f>
        <v>10.830867091687738</v>
      </c>
      <c r="AT233" s="171">
        <f>('General Liability'!CC$80*$BI233)/Assumptions!$B$7</f>
        <v>10.830867091687738</v>
      </c>
      <c r="AU233" s="171">
        <f>('General Liability'!CD$80*$BI233)/Assumptions!$B$7</f>
        <v>10.830867091687738</v>
      </c>
      <c r="AV233" s="171">
        <f>('General Liability'!CE$80*$BI233)/Assumptions!$B$7</f>
        <v>10.830867091687738</v>
      </c>
      <c r="AW233" s="171">
        <f>('General Liability'!CF$80*$BI233)/Assumptions!$B$7</f>
        <v>10.830867091687738</v>
      </c>
      <c r="AX233" s="171">
        <f>('General Liability'!CG$80*$BI233)/Assumptions!$B$7</f>
        <v>10.830867091687738</v>
      </c>
      <c r="AY233" s="171">
        <f>('General Liability'!CH$80*$BI233)/Assumptions!$B$7</f>
        <v>10.830867091687738</v>
      </c>
      <c r="AZ233" s="171">
        <f>('General Liability'!CI$80*$BI233)/Assumptions!$B$7</f>
        <v>10.830867091687738</v>
      </c>
      <c r="BA233" s="171">
        <f>('General Liability'!CJ$80*$BI233)/Assumptions!$B$7</f>
        <v>10.830867091687738</v>
      </c>
      <c r="BB233" s="171">
        <f>('General Liability'!CK$80*$BI233)/Assumptions!$B$7</f>
        <v>10.830867091687738</v>
      </c>
      <c r="BC233" s="171">
        <f>('General Liability'!CL$80*$BI233)/Assumptions!$B$7</f>
        <v>10.830867091687738</v>
      </c>
      <c r="BD233" s="171">
        <f>('General Liability'!CM$80*$BI233)/Assumptions!$B$7</f>
        <v>10.830867091687738</v>
      </c>
      <c r="BE233" s="171">
        <f>('General Liability'!CN$80*$BI233)/Assumptions!$B$7</f>
        <v>11.15579310443837</v>
      </c>
      <c r="BF233" s="171">
        <f>('General Liability'!CO$80*$BI233)/Assumptions!$B$7</f>
        <v>11.15579310443837</v>
      </c>
      <c r="BG233" s="171">
        <f>('General Liability'!CP$80*$BI233)/Assumptions!$B$7</f>
        <v>11.15579310443837</v>
      </c>
      <c r="BI233" s="174">
        <f>SUMIF(Revenue!$P:$P,'GL - Import (CA)'!$F233,Revenue!$G:$G)</f>
        <v>1.7578194002185127E-3</v>
      </c>
    </row>
    <row r="234" spans="1:61" s="173" customFormat="1" ht="12.75" customHeight="1">
      <c r="A234" s="177" t="s">
        <v>471</v>
      </c>
      <c r="B234" s="178"/>
      <c r="C234" s="170" t="str" cm="1">
        <f t="array" ref="C234">IFERROR(INDEX('Legal Entity'!B:B,MATCH('GL - Import (CA)'!F234,'Legal Entity'!A:A,0),0),0)</f>
        <v>1310 - Corix Utilities Inc.</v>
      </c>
      <c r="D234" s="170" t="str" cm="1">
        <f t="array" ref="D234">IFERROR(INDEX('Legal Entity'!C:C,MATCH(F234,'Legal Entity'!A:A,0),0),0)</f>
        <v>CA</v>
      </c>
      <c r="E234" s="170" t="s">
        <v>631</v>
      </c>
      <c r="F234" s="170" t="s">
        <v>126</v>
      </c>
      <c r="G234" s="170"/>
      <c r="H234" s="171">
        <f>('General Liability'!AQ$80*$BI234)/Assumptions!$B$7</f>
        <v>60.423663229306356</v>
      </c>
      <c r="I234" s="171">
        <f>('General Liability'!AR$80*$BI234)/Assumptions!$B$7</f>
        <v>59.736247717747517</v>
      </c>
      <c r="J234" s="171">
        <f>('General Liability'!AS$80*$BI234)/Assumptions!$B$7</f>
        <v>59.736247717747517</v>
      </c>
      <c r="K234" s="171">
        <f>('General Liability'!AT$80*$BI234)/Assumptions!$B$7</f>
        <v>59.736247717747517</v>
      </c>
      <c r="L234" s="171">
        <f>('General Liability'!AU$80*$BI234)/Assumptions!$B$7</f>
        <v>59.736247717747517</v>
      </c>
      <c r="M234" s="171">
        <f>('General Liability'!AV$80*$BI234)/Assumptions!$B$7</f>
        <v>59.736247717747517</v>
      </c>
      <c r="N234" s="171">
        <f>('General Liability'!AW$80*$BI234)/Assumptions!$B$7</f>
        <v>59.736247717747517</v>
      </c>
      <c r="O234" s="171">
        <f>('General Liability'!AX$80*$BI234)/Assumptions!$B$7</f>
        <v>59.736247717747517</v>
      </c>
      <c r="P234" s="171">
        <f>('General Liability'!AY$80*$BI234)/Assumptions!$B$7</f>
        <v>59.736247717747517</v>
      </c>
      <c r="Q234" s="171">
        <f>('General Liability'!AZ$80*$BI234)/Assumptions!$B$7</f>
        <v>59.736247717747517</v>
      </c>
      <c r="R234" s="171">
        <f>('General Liability'!BA$80*$BI234)/Assumptions!$B$7</f>
        <v>59.736247717747517</v>
      </c>
      <c r="S234" s="171">
        <f>('General Liability'!BB$80*$BI234)/Assumptions!$B$7</f>
        <v>59.736247717747517</v>
      </c>
      <c r="T234" s="171">
        <f>('General Liability'!BC$80*$BI234)/Assumptions!$B$7</f>
        <v>59.736247717747517</v>
      </c>
      <c r="U234" s="171">
        <f>('General Liability'!BD$80*$BI234)/Assumptions!$B$7</f>
        <v>64.216466296578574</v>
      </c>
      <c r="V234" s="171">
        <f>('General Liability'!BE$80*$BI234)/Assumptions!$B$7</f>
        <v>64.216466296578574</v>
      </c>
      <c r="W234" s="171">
        <f>('General Liability'!BF$80*$BI234)/Assumptions!$B$7</f>
        <v>64.216466296578574</v>
      </c>
      <c r="X234" s="171">
        <f>('General Liability'!BG$80*$BI234)/Assumptions!$B$7</f>
        <v>64.216466296578574</v>
      </c>
      <c r="Y234" s="171">
        <f>('General Liability'!BH$80*$BI234)/Assumptions!$B$7</f>
        <v>64.216466296578574</v>
      </c>
      <c r="Z234" s="171">
        <f>('General Liability'!BI$80*$BI234)/Assumptions!$B$7</f>
        <v>64.216466296578574</v>
      </c>
      <c r="AA234" s="171">
        <f>('General Liability'!BJ$80*$BI234)/Assumptions!$B$7</f>
        <v>64.216466296578574</v>
      </c>
      <c r="AB234" s="171">
        <f>('General Liability'!BK$80*$BI234)/Assumptions!$B$7</f>
        <v>64.216466296578574</v>
      </c>
      <c r="AC234" s="171">
        <f>('General Liability'!BL$80*$BI234)/Assumptions!$B$7</f>
        <v>64.216466296578574</v>
      </c>
      <c r="AD234" s="171">
        <f>('General Liability'!BM$80*$BI234)/Assumptions!$B$7</f>
        <v>64.216466296578574</v>
      </c>
      <c r="AE234" s="171">
        <f>('General Liability'!BN$80*$BI234)/Assumptions!$B$7</f>
        <v>64.216466296578574</v>
      </c>
      <c r="AF234" s="171">
        <f>('General Liability'!BO$80*$BI234)/Assumptions!$B$7</f>
        <v>64.216466296578574</v>
      </c>
      <c r="AG234" s="171">
        <f>('General Liability'!BP$80*$BI234)/Assumptions!$B$7</f>
        <v>69.032701268821967</v>
      </c>
      <c r="AH234" s="171">
        <f>('General Liability'!BQ$80*$BI234)/Assumptions!$B$7</f>
        <v>69.032701268821967</v>
      </c>
      <c r="AI234" s="171">
        <f>('General Liability'!BR$80*$BI234)/Assumptions!$B$7</f>
        <v>69.032701268821967</v>
      </c>
      <c r="AJ234" s="171">
        <f>('General Liability'!BS$80*$BI234)/Assumptions!$B$7</f>
        <v>69.032701268821967</v>
      </c>
      <c r="AK234" s="171">
        <f>('General Liability'!BT$80*$BI234)/Assumptions!$B$7</f>
        <v>69.032701268821967</v>
      </c>
      <c r="AL234" s="171">
        <f>('General Liability'!BU$80*$BI234)/Assumptions!$B$7</f>
        <v>69.032701268821967</v>
      </c>
      <c r="AM234" s="171">
        <f>('General Liability'!BV$80*$BI234)/Assumptions!$B$7</f>
        <v>69.032701268821967</v>
      </c>
      <c r="AN234" s="171">
        <f>('General Liability'!BW$80*$BI234)/Assumptions!$B$7</f>
        <v>69.032701268821967</v>
      </c>
      <c r="AO234" s="171">
        <f>('General Liability'!BX$80*$BI234)/Assumptions!$B$7</f>
        <v>69.032701268821967</v>
      </c>
      <c r="AP234" s="171">
        <f>('General Liability'!BY$80*$BI234)/Assumptions!$B$7</f>
        <v>69.032701268821967</v>
      </c>
      <c r="AQ234" s="171">
        <f>('General Liability'!BZ$80*$BI234)/Assumptions!$B$7</f>
        <v>69.032701268821967</v>
      </c>
      <c r="AR234" s="171">
        <f>('General Liability'!CA$80*$BI234)/Assumptions!$B$7</f>
        <v>69.032701268821967</v>
      </c>
      <c r="AS234" s="171">
        <f>('General Liability'!CB$80*$BI234)/Assumptions!$B$7</f>
        <v>71.10368230688664</v>
      </c>
      <c r="AT234" s="171">
        <f>('General Liability'!CC$80*$BI234)/Assumptions!$B$7</f>
        <v>71.10368230688664</v>
      </c>
      <c r="AU234" s="171">
        <f>('General Liability'!CD$80*$BI234)/Assumptions!$B$7</f>
        <v>71.10368230688664</v>
      </c>
      <c r="AV234" s="171">
        <f>('General Liability'!CE$80*$BI234)/Assumptions!$B$7</f>
        <v>71.10368230688664</v>
      </c>
      <c r="AW234" s="171">
        <f>('General Liability'!CF$80*$BI234)/Assumptions!$B$7</f>
        <v>71.10368230688664</v>
      </c>
      <c r="AX234" s="171">
        <f>('General Liability'!CG$80*$BI234)/Assumptions!$B$7</f>
        <v>71.10368230688664</v>
      </c>
      <c r="AY234" s="171">
        <f>('General Liability'!CH$80*$BI234)/Assumptions!$B$7</f>
        <v>71.10368230688664</v>
      </c>
      <c r="AZ234" s="171">
        <f>('General Liability'!CI$80*$BI234)/Assumptions!$B$7</f>
        <v>71.10368230688664</v>
      </c>
      <c r="BA234" s="171">
        <f>('General Liability'!CJ$80*$BI234)/Assumptions!$B$7</f>
        <v>71.10368230688664</v>
      </c>
      <c r="BB234" s="171">
        <f>('General Liability'!CK$80*$BI234)/Assumptions!$B$7</f>
        <v>71.10368230688664</v>
      </c>
      <c r="BC234" s="171">
        <f>('General Liability'!CL$80*$BI234)/Assumptions!$B$7</f>
        <v>71.10368230688664</v>
      </c>
      <c r="BD234" s="171">
        <f>('General Liability'!CM$80*$BI234)/Assumptions!$B$7</f>
        <v>71.10368230688664</v>
      </c>
      <c r="BE234" s="171">
        <f>('General Liability'!CN$80*$BI234)/Assumptions!$B$7</f>
        <v>73.236792776093239</v>
      </c>
      <c r="BF234" s="171">
        <f>('General Liability'!CO$80*$BI234)/Assumptions!$B$7</f>
        <v>73.236792776093239</v>
      </c>
      <c r="BG234" s="171">
        <f>('General Liability'!CP$80*$BI234)/Assumptions!$B$7</f>
        <v>73.236792776093239</v>
      </c>
      <c r="BI234" s="174">
        <f>SUMIF(Revenue!$P:$P,'GL - Import (CA)'!$F234,Revenue!$G:$G)</f>
        <v>1.1539928532771125E-2</v>
      </c>
    </row>
    <row r="235" spans="1:61" s="173" customFormat="1" ht="12.75" customHeight="1">
      <c r="A235" s="177" t="s">
        <v>471</v>
      </c>
      <c r="B235" s="178"/>
      <c r="C235" s="170" t="str" cm="1">
        <f t="array" ref="C235">IFERROR(INDEX('Legal Entity'!B:B,MATCH('GL - Import (CA)'!F235,'Legal Entity'!A:A,0),0),0)</f>
        <v>1310 - Corix Utilities Inc.</v>
      </c>
      <c r="D235" s="170" t="str" cm="1">
        <f t="array" ref="D235">IFERROR(INDEX('Legal Entity'!C:C,MATCH(F235,'Legal Entity'!A:A,0),0),0)</f>
        <v>CA</v>
      </c>
      <c r="E235" s="170" t="s">
        <v>631</v>
      </c>
      <c r="F235" s="170" t="s">
        <v>120</v>
      </c>
      <c r="G235" s="170"/>
      <c r="H235" s="171">
        <f>('General Liability'!AQ$80*$BI235)/Assumptions!$B$7</f>
        <v>30.573792565209477</v>
      </c>
      <c r="I235" s="171">
        <f>('General Liability'!AR$80*$BI235)/Assumptions!$B$7</f>
        <v>30.225966926489942</v>
      </c>
      <c r="J235" s="171">
        <f>('General Liability'!AS$80*$BI235)/Assumptions!$B$7</f>
        <v>30.225966926489942</v>
      </c>
      <c r="K235" s="171">
        <f>('General Liability'!AT$80*$BI235)/Assumptions!$B$7</f>
        <v>30.225966926489942</v>
      </c>
      <c r="L235" s="171">
        <f>('General Liability'!AU$80*$BI235)/Assumptions!$B$7</f>
        <v>30.225966926489942</v>
      </c>
      <c r="M235" s="171">
        <f>('General Liability'!AV$80*$BI235)/Assumptions!$B$7</f>
        <v>30.225966926489942</v>
      </c>
      <c r="N235" s="171">
        <f>('General Liability'!AW$80*$BI235)/Assumptions!$B$7</f>
        <v>30.225966926489942</v>
      </c>
      <c r="O235" s="171">
        <f>('General Liability'!AX$80*$BI235)/Assumptions!$B$7</f>
        <v>30.225966926489942</v>
      </c>
      <c r="P235" s="171">
        <f>('General Liability'!AY$80*$BI235)/Assumptions!$B$7</f>
        <v>30.225966926489942</v>
      </c>
      <c r="Q235" s="171">
        <f>('General Liability'!AZ$80*$BI235)/Assumptions!$B$7</f>
        <v>30.225966926489942</v>
      </c>
      <c r="R235" s="171">
        <f>('General Liability'!BA$80*$BI235)/Assumptions!$B$7</f>
        <v>30.225966926489942</v>
      </c>
      <c r="S235" s="171">
        <f>('General Liability'!BB$80*$BI235)/Assumptions!$B$7</f>
        <v>30.225966926489942</v>
      </c>
      <c r="T235" s="171">
        <f>('General Liability'!BC$80*$BI235)/Assumptions!$B$7</f>
        <v>30.225966926489942</v>
      </c>
      <c r="U235" s="171">
        <f>('General Liability'!BD$80*$BI235)/Assumptions!$B$7</f>
        <v>32.492914445976687</v>
      </c>
      <c r="V235" s="171">
        <f>('General Liability'!BE$80*$BI235)/Assumptions!$B$7</f>
        <v>32.492914445976687</v>
      </c>
      <c r="W235" s="171">
        <f>('General Liability'!BF$80*$BI235)/Assumptions!$B$7</f>
        <v>32.492914445976687</v>
      </c>
      <c r="X235" s="171">
        <f>('General Liability'!BG$80*$BI235)/Assumptions!$B$7</f>
        <v>32.492914445976687</v>
      </c>
      <c r="Y235" s="171">
        <f>('General Liability'!BH$80*$BI235)/Assumptions!$B$7</f>
        <v>32.492914445976687</v>
      </c>
      <c r="Z235" s="171">
        <f>('General Liability'!BI$80*$BI235)/Assumptions!$B$7</f>
        <v>32.492914445976687</v>
      </c>
      <c r="AA235" s="171">
        <f>('General Liability'!BJ$80*$BI235)/Assumptions!$B$7</f>
        <v>32.492914445976687</v>
      </c>
      <c r="AB235" s="171">
        <f>('General Liability'!BK$80*$BI235)/Assumptions!$B$7</f>
        <v>32.492914445976687</v>
      </c>
      <c r="AC235" s="171">
        <f>('General Liability'!BL$80*$BI235)/Assumptions!$B$7</f>
        <v>32.492914445976687</v>
      </c>
      <c r="AD235" s="171">
        <f>('General Liability'!BM$80*$BI235)/Assumptions!$B$7</f>
        <v>32.492914445976687</v>
      </c>
      <c r="AE235" s="171">
        <f>('General Liability'!BN$80*$BI235)/Assumptions!$B$7</f>
        <v>32.492914445976687</v>
      </c>
      <c r="AF235" s="171">
        <f>('General Liability'!BO$80*$BI235)/Assumptions!$B$7</f>
        <v>32.492914445976687</v>
      </c>
      <c r="AG235" s="171">
        <f>('General Liability'!BP$80*$BI235)/Assumptions!$B$7</f>
        <v>34.929883029424936</v>
      </c>
      <c r="AH235" s="171">
        <f>('General Liability'!BQ$80*$BI235)/Assumptions!$B$7</f>
        <v>34.929883029424936</v>
      </c>
      <c r="AI235" s="171">
        <f>('General Liability'!BR$80*$BI235)/Assumptions!$B$7</f>
        <v>34.929883029424936</v>
      </c>
      <c r="AJ235" s="171">
        <f>('General Liability'!BS$80*$BI235)/Assumptions!$B$7</f>
        <v>34.929883029424936</v>
      </c>
      <c r="AK235" s="171">
        <f>('General Liability'!BT$80*$BI235)/Assumptions!$B$7</f>
        <v>34.929883029424936</v>
      </c>
      <c r="AL235" s="171">
        <f>('General Liability'!BU$80*$BI235)/Assumptions!$B$7</f>
        <v>34.929883029424936</v>
      </c>
      <c r="AM235" s="171">
        <f>('General Liability'!BV$80*$BI235)/Assumptions!$B$7</f>
        <v>34.929883029424936</v>
      </c>
      <c r="AN235" s="171">
        <f>('General Liability'!BW$80*$BI235)/Assumptions!$B$7</f>
        <v>34.929883029424936</v>
      </c>
      <c r="AO235" s="171">
        <f>('General Liability'!BX$80*$BI235)/Assumptions!$B$7</f>
        <v>34.929883029424936</v>
      </c>
      <c r="AP235" s="171">
        <f>('General Liability'!BY$80*$BI235)/Assumptions!$B$7</f>
        <v>34.929883029424936</v>
      </c>
      <c r="AQ235" s="171">
        <f>('General Liability'!BZ$80*$BI235)/Assumptions!$B$7</f>
        <v>34.929883029424936</v>
      </c>
      <c r="AR235" s="171">
        <f>('General Liability'!CA$80*$BI235)/Assumptions!$B$7</f>
        <v>34.929883029424936</v>
      </c>
      <c r="AS235" s="171">
        <f>('General Liability'!CB$80*$BI235)/Assumptions!$B$7</f>
        <v>35.977779520307685</v>
      </c>
      <c r="AT235" s="171">
        <f>('General Liability'!CC$80*$BI235)/Assumptions!$B$7</f>
        <v>35.977779520307685</v>
      </c>
      <c r="AU235" s="171">
        <f>('General Liability'!CD$80*$BI235)/Assumptions!$B$7</f>
        <v>35.977779520307685</v>
      </c>
      <c r="AV235" s="171">
        <f>('General Liability'!CE$80*$BI235)/Assumptions!$B$7</f>
        <v>35.977779520307685</v>
      </c>
      <c r="AW235" s="171">
        <f>('General Liability'!CF$80*$BI235)/Assumptions!$B$7</f>
        <v>35.977779520307685</v>
      </c>
      <c r="AX235" s="171">
        <f>('General Liability'!CG$80*$BI235)/Assumptions!$B$7</f>
        <v>35.977779520307685</v>
      </c>
      <c r="AY235" s="171">
        <f>('General Liability'!CH$80*$BI235)/Assumptions!$B$7</f>
        <v>35.977779520307685</v>
      </c>
      <c r="AZ235" s="171">
        <f>('General Liability'!CI$80*$BI235)/Assumptions!$B$7</f>
        <v>35.977779520307685</v>
      </c>
      <c r="BA235" s="171">
        <f>('General Liability'!CJ$80*$BI235)/Assumptions!$B$7</f>
        <v>35.977779520307685</v>
      </c>
      <c r="BB235" s="171">
        <f>('General Liability'!CK$80*$BI235)/Assumptions!$B$7</f>
        <v>35.977779520307685</v>
      </c>
      <c r="BC235" s="171">
        <f>('General Liability'!CL$80*$BI235)/Assumptions!$B$7</f>
        <v>35.977779520307685</v>
      </c>
      <c r="BD235" s="171">
        <f>('General Liability'!CM$80*$BI235)/Assumptions!$B$7</f>
        <v>35.977779520307685</v>
      </c>
      <c r="BE235" s="171">
        <f>('General Liability'!CN$80*$BI235)/Assumptions!$B$7</f>
        <v>37.057112905916924</v>
      </c>
      <c r="BF235" s="171">
        <f>('General Liability'!CO$80*$BI235)/Assumptions!$B$7</f>
        <v>37.057112905916924</v>
      </c>
      <c r="BG235" s="171">
        <f>('General Liability'!CP$80*$BI235)/Assumptions!$B$7</f>
        <v>37.057112905916924</v>
      </c>
      <c r="BI235" s="174">
        <f>SUMIF(Revenue!$P:$P,'GL - Import (CA)'!$F235,Revenue!$G:$G)</f>
        <v>5.8390928706084141E-3</v>
      </c>
    </row>
    <row r="236" spans="1:61" s="173" customFormat="1" ht="12.75" customHeight="1">
      <c r="A236" s="177" t="s">
        <v>471</v>
      </c>
      <c r="B236" s="178"/>
      <c r="C236" s="170" t="str" cm="1">
        <f t="array" ref="C236">IFERROR(INDEX('Legal Entity'!B:B,MATCH('GL - Import (CA)'!F236,'Legal Entity'!A:A,0),0),0)</f>
        <v>1310 - Corix Utilities Inc.</v>
      </c>
      <c r="D236" s="170" t="str" cm="1">
        <f t="array" ref="D236">IFERROR(INDEX('Legal Entity'!C:C,MATCH(F236,'Legal Entity'!A:A,0),0),0)</f>
        <v>CA</v>
      </c>
      <c r="E236" s="170" t="s">
        <v>631</v>
      </c>
      <c r="F236" s="170" t="s">
        <v>101</v>
      </c>
      <c r="G236" s="170"/>
      <c r="H236" s="171">
        <f>('General Liability'!AQ$80*$BI236)/Assumptions!$B$7</f>
        <v>0</v>
      </c>
      <c r="I236" s="171">
        <f>('General Liability'!AR$80*$BI236)/Assumptions!$B$7</f>
        <v>0</v>
      </c>
      <c r="J236" s="171">
        <f>('General Liability'!AS$80*$BI236)/Assumptions!$B$7</f>
        <v>0</v>
      </c>
      <c r="K236" s="171">
        <f>('General Liability'!AT$80*$BI236)/Assumptions!$B$7</f>
        <v>0</v>
      </c>
      <c r="L236" s="171">
        <f>('General Liability'!AU$80*$BI236)/Assumptions!$B$7</f>
        <v>0</v>
      </c>
      <c r="M236" s="171">
        <f>('General Liability'!AV$80*$BI236)/Assumptions!$B$7</f>
        <v>0</v>
      </c>
      <c r="N236" s="171">
        <f>('General Liability'!AW$80*$BI236)/Assumptions!$B$7</f>
        <v>0</v>
      </c>
      <c r="O236" s="171">
        <f>('General Liability'!AX$80*$BI236)/Assumptions!$B$7</f>
        <v>0</v>
      </c>
      <c r="P236" s="171">
        <f>('General Liability'!AY$80*$BI236)/Assumptions!$B$7</f>
        <v>0</v>
      </c>
      <c r="Q236" s="171">
        <f>('General Liability'!AZ$80*$BI236)/Assumptions!$B$7</f>
        <v>0</v>
      </c>
      <c r="R236" s="171">
        <f>('General Liability'!BA$80*$BI236)/Assumptions!$B$7</f>
        <v>0</v>
      </c>
      <c r="S236" s="171">
        <f>('General Liability'!BB$80*$BI236)/Assumptions!$B$7</f>
        <v>0</v>
      </c>
      <c r="T236" s="171">
        <f>('General Liability'!BC$80*$BI236)/Assumptions!$B$7</f>
        <v>0</v>
      </c>
      <c r="U236" s="171">
        <f>('General Liability'!BD$80*$BI236)/Assumptions!$B$7</f>
        <v>0</v>
      </c>
      <c r="V236" s="171">
        <f>('General Liability'!BE$80*$BI236)/Assumptions!$B$7</f>
        <v>0</v>
      </c>
      <c r="W236" s="171">
        <f>('General Liability'!BF$80*$BI236)/Assumptions!$B$7</f>
        <v>0</v>
      </c>
      <c r="X236" s="171">
        <f>('General Liability'!BG$80*$BI236)/Assumptions!$B$7</f>
        <v>0</v>
      </c>
      <c r="Y236" s="171">
        <f>('General Liability'!BH$80*$BI236)/Assumptions!$B$7</f>
        <v>0</v>
      </c>
      <c r="Z236" s="171">
        <f>('General Liability'!BI$80*$BI236)/Assumptions!$B$7</f>
        <v>0</v>
      </c>
      <c r="AA236" s="171">
        <f>('General Liability'!BJ$80*$BI236)/Assumptions!$B$7</f>
        <v>0</v>
      </c>
      <c r="AB236" s="171">
        <f>('General Liability'!BK$80*$BI236)/Assumptions!$B$7</f>
        <v>0</v>
      </c>
      <c r="AC236" s="171">
        <f>('General Liability'!BL$80*$BI236)/Assumptions!$B$7</f>
        <v>0</v>
      </c>
      <c r="AD236" s="171">
        <f>('General Liability'!BM$80*$BI236)/Assumptions!$B$7</f>
        <v>0</v>
      </c>
      <c r="AE236" s="171">
        <f>('General Liability'!BN$80*$BI236)/Assumptions!$B$7</f>
        <v>0</v>
      </c>
      <c r="AF236" s="171">
        <f>('General Liability'!BO$80*$BI236)/Assumptions!$B$7</f>
        <v>0</v>
      </c>
      <c r="AG236" s="171">
        <f>('General Liability'!BP$80*$BI236)/Assumptions!$B$7</f>
        <v>0</v>
      </c>
      <c r="AH236" s="171">
        <f>('General Liability'!BQ$80*$BI236)/Assumptions!$B$7</f>
        <v>0</v>
      </c>
      <c r="AI236" s="171">
        <f>('General Liability'!BR$80*$BI236)/Assumptions!$B$7</f>
        <v>0</v>
      </c>
      <c r="AJ236" s="171">
        <f>('General Liability'!BS$80*$BI236)/Assumptions!$B$7</f>
        <v>0</v>
      </c>
      <c r="AK236" s="171">
        <f>('General Liability'!BT$80*$BI236)/Assumptions!$B$7</f>
        <v>0</v>
      </c>
      <c r="AL236" s="171">
        <f>('General Liability'!BU$80*$BI236)/Assumptions!$B$7</f>
        <v>0</v>
      </c>
      <c r="AM236" s="171">
        <f>('General Liability'!BV$80*$BI236)/Assumptions!$B$7</f>
        <v>0</v>
      </c>
      <c r="AN236" s="171">
        <f>('General Liability'!BW$80*$BI236)/Assumptions!$B$7</f>
        <v>0</v>
      </c>
      <c r="AO236" s="171">
        <f>('General Liability'!BX$80*$BI236)/Assumptions!$B$7</f>
        <v>0</v>
      </c>
      <c r="AP236" s="171">
        <f>('General Liability'!BY$80*$BI236)/Assumptions!$B$7</f>
        <v>0</v>
      </c>
      <c r="AQ236" s="171">
        <f>('General Liability'!BZ$80*$BI236)/Assumptions!$B$7</f>
        <v>0</v>
      </c>
      <c r="AR236" s="171">
        <f>('General Liability'!CA$80*$BI236)/Assumptions!$B$7</f>
        <v>0</v>
      </c>
      <c r="AS236" s="171">
        <f>('General Liability'!CB$80*$BI236)/Assumptions!$B$7</f>
        <v>0</v>
      </c>
      <c r="AT236" s="171">
        <f>('General Liability'!CC$80*$BI236)/Assumptions!$B$7</f>
        <v>0</v>
      </c>
      <c r="AU236" s="171">
        <f>('General Liability'!CD$80*$BI236)/Assumptions!$B$7</f>
        <v>0</v>
      </c>
      <c r="AV236" s="171">
        <f>('General Liability'!CE$80*$BI236)/Assumptions!$B$7</f>
        <v>0</v>
      </c>
      <c r="AW236" s="171">
        <f>('General Liability'!CF$80*$BI236)/Assumptions!$B$7</f>
        <v>0</v>
      </c>
      <c r="AX236" s="171">
        <f>('General Liability'!CG$80*$BI236)/Assumptions!$B$7</f>
        <v>0</v>
      </c>
      <c r="AY236" s="171">
        <f>('General Liability'!CH$80*$BI236)/Assumptions!$B$7</f>
        <v>0</v>
      </c>
      <c r="AZ236" s="171">
        <f>('General Liability'!CI$80*$BI236)/Assumptions!$B$7</f>
        <v>0</v>
      </c>
      <c r="BA236" s="171">
        <f>('General Liability'!CJ$80*$BI236)/Assumptions!$B$7</f>
        <v>0</v>
      </c>
      <c r="BB236" s="171">
        <f>('General Liability'!CK$80*$BI236)/Assumptions!$B$7</f>
        <v>0</v>
      </c>
      <c r="BC236" s="171">
        <f>('General Liability'!CL$80*$BI236)/Assumptions!$B$7</f>
        <v>0</v>
      </c>
      <c r="BD236" s="171">
        <f>('General Liability'!CM$80*$BI236)/Assumptions!$B$7</f>
        <v>0</v>
      </c>
      <c r="BE236" s="171">
        <f>('General Liability'!CN$80*$BI236)/Assumptions!$B$7</f>
        <v>0</v>
      </c>
      <c r="BF236" s="171">
        <f>('General Liability'!CO$80*$BI236)/Assumptions!$B$7</f>
        <v>0</v>
      </c>
      <c r="BG236" s="171">
        <f>('General Liability'!CP$80*$BI236)/Assumptions!$B$7</f>
        <v>0</v>
      </c>
      <c r="BI236" s="174">
        <f>SUMIF(Revenue!$P:$P,'GL - Import (CA)'!$F236,Revenue!$G:$G)</f>
        <v>0</v>
      </c>
    </row>
    <row r="237" spans="1:61" s="173" customFormat="1" ht="12.75" customHeight="1">
      <c r="A237" s="177" t="s">
        <v>471</v>
      </c>
      <c r="B237" s="178"/>
      <c r="C237" s="170" t="str" cm="1">
        <f t="array" ref="C237">IFERROR(INDEX('Legal Entity'!B:B,MATCH('GL - Import (CA)'!F237,'Legal Entity'!A:A,0),0),0)</f>
        <v>1340 - Corix Customer Care Inc.</v>
      </c>
      <c r="D237" s="170" t="str" cm="1">
        <f t="array" ref="D237">IFERROR(INDEX('Legal Entity'!C:C,MATCH(F237,'Legal Entity'!A:A,0),0),0)</f>
        <v>CA</v>
      </c>
      <c r="E237" s="170" t="s">
        <v>631</v>
      </c>
      <c r="F237" s="170" t="s">
        <v>171</v>
      </c>
      <c r="G237" s="170"/>
      <c r="H237" s="171">
        <f>('General Liability'!AQ$80*$BI237)/Assumptions!$B$7</f>
        <v>13.499000240932565</v>
      </c>
      <c r="I237" s="171">
        <f>('General Liability'!AR$80*$BI237)/Assumptions!$B$7</f>
        <v>13.345427589752211</v>
      </c>
      <c r="J237" s="171">
        <f>('General Liability'!AS$80*$BI237)/Assumptions!$B$7</f>
        <v>13.345427589752211</v>
      </c>
      <c r="K237" s="171">
        <f>('General Liability'!AT$80*$BI237)/Assumptions!$B$7</f>
        <v>13.345427589752211</v>
      </c>
      <c r="L237" s="171">
        <f>('General Liability'!AU$80*$BI237)/Assumptions!$B$7</f>
        <v>13.345427589752211</v>
      </c>
      <c r="M237" s="171">
        <f>('General Liability'!AV$80*$BI237)/Assumptions!$B$7</f>
        <v>13.345427589752211</v>
      </c>
      <c r="N237" s="171">
        <f>('General Liability'!AW$80*$BI237)/Assumptions!$B$7</f>
        <v>13.345427589752211</v>
      </c>
      <c r="O237" s="171">
        <f>('General Liability'!AX$80*$BI237)/Assumptions!$B$7</f>
        <v>13.345427589752211</v>
      </c>
      <c r="P237" s="171">
        <f>('General Liability'!AY$80*$BI237)/Assumptions!$B$7</f>
        <v>13.345427589752211</v>
      </c>
      <c r="Q237" s="171">
        <f>('General Liability'!AZ$80*$BI237)/Assumptions!$B$7</f>
        <v>13.345427589752211</v>
      </c>
      <c r="R237" s="171">
        <f>('General Liability'!BA$80*$BI237)/Assumptions!$B$7</f>
        <v>13.345427589752211</v>
      </c>
      <c r="S237" s="171">
        <f>('General Liability'!BB$80*$BI237)/Assumptions!$B$7</f>
        <v>13.345427589752211</v>
      </c>
      <c r="T237" s="171">
        <f>('General Liability'!BC$80*$BI237)/Assumptions!$B$7</f>
        <v>13.345427589752211</v>
      </c>
      <c r="U237" s="171">
        <f>('General Liability'!BD$80*$BI237)/Assumptions!$B$7</f>
        <v>14.346334658983624</v>
      </c>
      <c r="V237" s="171">
        <f>('General Liability'!BE$80*$BI237)/Assumptions!$B$7</f>
        <v>14.346334658983624</v>
      </c>
      <c r="W237" s="171">
        <f>('General Liability'!BF$80*$BI237)/Assumptions!$B$7</f>
        <v>14.346334658983624</v>
      </c>
      <c r="X237" s="171">
        <f>('General Liability'!BG$80*$BI237)/Assumptions!$B$7</f>
        <v>14.346334658983624</v>
      </c>
      <c r="Y237" s="171">
        <f>('General Liability'!BH$80*$BI237)/Assumptions!$B$7</f>
        <v>14.346334658983624</v>
      </c>
      <c r="Z237" s="171">
        <f>('General Liability'!BI$80*$BI237)/Assumptions!$B$7</f>
        <v>14.346334658983624</v>
      </c>
      <c r="AA237" s="171">
        <f>('General Liability'!BJ$80*$BI237)/Assumptions!$B$7</f>
        <v>14.346334658983624</v>
      </c>
      <c r="AB237" s="171">
        <f>('General Liability'!BK$80*$BI237)/Assumptions!$B$7</f>
        <v>14.346334658983624</v>
      </c>
      <c r="AC237" s="171">
        <f>('General Liability'!BL$80*$BI237)/Assumptions!$B$7</f>
        <v>14.346334658983624</v>
      </c>
      <c r="AD237" s="171">
        <f>('General Liability'!BM$80*$BI237)/Assumptions!$B$7</f>
        <v>14.346334658983624</v>
      </c>
      <c r="AE237" s="171">
        <f>('General Liability'!BN$80*$BI237)/Assumptions!$B$7</f>
        <v>14.346334658983624</v>
      </c>
      <c r="AF237" s="171">
        <f>('General Liability'!BO$80*$BI237)/Assumptions!$B$7</f>
        <v>14.346334658983624</v>
      </c>
      <c r="AG237" s="171">
        <f>('General Liability'!BP$80*$BI237)/Assumptions!$B$7</f>
        <v>15.422309758407394</v>
      </c>
      <c r="AH237" s="171">
        <f>('General Liability'!BQ$80*$BI237)/Assumptions!$B$7</f>
        <v>15.422309758407394</v>
      </c>
      <c r="AI237" s="171">
        <f>('General Liability'!BR$80*$BI237)/Assumptions!$B$7</f>
        <v>15.422309758407394</v>
      </c>
      <c r="AJ237" s="171">
        <f>('General Liability'!BS$80*$BI237)/Assumptions!$B$7</f>
        <v>15.422309758407394</v>
      </c>
      <c r="AK237" s="171">
        <f>('General Liability'!BT$80*$BI237)/Assumptions!$B$7</f>
        <v>15.422309758407394</v>
      </c>
      <c r="AL237" s="171">
        <f>('General Liability'!BU$80*$BI237)/Assumptions!$B$7</f>
        <v>15.422309758407394</v>
      </c>
      <c r="AM237" s="171">
        <f>('General Liability'!BV$80*$BI237)/Assumptions!$B$7</f>
        <v>15.422309758407394</v>
      </c>
      <c r="AN237" s="171">
        <f>('General Liability'!BW$80*$BI237)/Assumptions!$B$7</f>
        <v>15.422309758407394</v>
      </c>
      <c r="AO237" s="171">
        <f>('General Liability'!BX$80*$BI237)/Assumptions!$B$7</f>
        <v>15.422309758407394</v>
      </c>
      <c r="AP237" s="171">
        <f>('General Liability'!BY$80*$BI237)/Assumptions!$B$7</f>
        <v>15.422309758407394</v>
      </c>
      <c r="AQ237" s="171">
        <f>('General Liability'!BZ$80*$BI237)/Assumptions!$B$7</f>
        <v>15.422309758407394</v>
      </c>
      <c r="AR237" s="171">
        <f>('General Liability'!CA$80*$BI237)/Assumptions!$B$7</f>
        <v>15.422309758407394</v>
      </c>
      <c r="AS237" s="171">
        <f>('General Liability'!CB$80*$BI237)/Assumptions!$B$7</f>
        <v>15.884979051159618</v>
      </c>
      <c r="AT237" s="171">
        <f>('General Liability'!CC$80*$BI237)/Assumptions!$B$7</f>
        <v>15.884979051159618</v>
      </c>
      <c r="AU237" s="171">
        <f>('General Liability'!CD$80*$BI237)/Assumptions!$B$7</f>
        <v>15.884979051159618</v>
      </c>
      <c r="AV237" s="171">
        <f>('General Liability'!CE$80*$BI237)/Assumptions!$B$7</f>
        <v>15.884979051159618</v>
      </c>
      <c r="AW237" s="171">
        <f>('General Liability'!CF$80*$BI237)/Assumptions!$B$7</f>
        <v>15.884979051159618</v>
      </c>
      <c r="AX237" s="171">
        <f>('General Liability'!CG$80*$BI237)/Assumptions!$B$7</f>
        <v>15.884979051159618</v>
      </c>
      <c r="AY237" s="171">
        <f>('General Liability'!CH$80*$BI237)/Assumptions!$B$7</f>
        <v>15.884979051159618</v>
      </c>
      <c r="AZ237" s="171">
        <f>('General Liability'!CI$80*$BI237)/Assumptions!$B$7</f>
        <v>15.884979051159618</v>
      </c>
      <c r="BA237" s="171">
        <f>('General Liability'!CJ$80*$BI237)/Assumptions!$B$7</f>
        <v>15.884979051159618</v>
      </c>
      <c r="BB237" s="171">
        <f>('General Liability'!CK$80*$BI237)/Assumptions!$B$7</f>
        <v>15.884979051159618</v>
      </c>
      <c r="BC237" s="171">
        <f>('General Liability'!CL$80*$BI237)/Assumptions!$B$7</f>
        <v>15.884979051159618</v>
      </c>
      <c r="BD237" s="171">
        <f>('General Liability'!CM$80*$BI237)/Assumptions!$B$7</f>
        <v>15.884979051159618</v>
      </c>
      <c r="BE237" s="171">
        <f>('General Liability'!CN$80*$BI237)/Assumptions!$B$7</f>
        <v>16.361528422694409</v>
      </c>
      <c r="BF237" s="171">
        <f>('General Liability'!CO$80*$BI237)/Assumptions!$B$7</f>
        <v>16.361528422694409</v>
      </c>
      <c r="BG237" s="171">
        <f>('General Liability'!CP$80*$BI237)/Assumptions!$B$7</f>
        <v>16.361528422694409</v>
      </c>
      <c r="BI237" s="174">
        <f>SUMIF(Revenue!$P:$P,'GL - Import (CA)'!$F237,Revenue!$G:$G)</f>
        <v>2.5780876186379188E-3</v>
      </c>
    </row>
    <row r="238" spans="1:61" s="173" customFormat="1" ht="12.75" customHeight="1">
      <c r="A238" s="177" t="s">
        <v>471</v>
      </c>
      <c r="B238" s="178"/>
      <c r="C238" s="170" t="str" cm="1">
        <f t="array" ref="C238">IFERROR(INDEX('Legal Entity'!B:B,MATCH('GL - Import (CA)'!F238,'Legal Entity'!A:A,0),0),0)</f>
        <v>1315 - Corix Multi-Utility Services Inc.</v>
      </c>
      <c r="D238" s="170" t="str" cm="1">
        <f t="array" ref="D238">IFERROR(INDEX('Legal Entity'!C:C,MATCH(F238,'Legal Entity'!A:A,0),0),0)</f>
        <v>CA</v>
      </c>
      <c r="E238" s="170" t="s">
        <v>631</v>
      </c>
      <c r="F238" s="170" t="s">
        <v>656</v>
      </c>
      <c r="G238" s="170"/>
      <c r="H238" s="171">
        <f>('General Liability'!AQ$80*$BI238)/Assumptions!$B$7</f>
        <v>3.5775748179449485</v>
      </c>
      <c r="I238" s="171">
        <f>('General Liability'!AR$80*$BI238)/Assumptions!$B$7</f>
        <v>3.5368742001375715</v>
      </c>
      <c r="J238" s="171">
        <f>('General Liability'!AS$80*$BI238)/Assumptions!$B$7</f>
        <v>3.5368742001375715</v>
      </c>
      <c r="K238" s="171">
        <f>('General Liability'!AT$80*$BI238)/Assumptions!$B$7</f>
        <v>3.5368742001375715</v>
      </c>
      <c r="L238" s="171">
        <f>('General Liability'!AU$80*$BI238)/Assumptions!$B$7</f>
        <v>3.5368742001375715</v>
      </c>
      <c r="M238" s="171">
        <f>('General Liability'!AV$80*$BI238)/Assumptions!$B$7</f>
        <v>3.5368742001375715</v>
      </c>
      <c r="N238" s="171">
        <f>('General Liability'!AW$80*$BI238)/Assumptions!$B$7</f>
        <v>3.5368742001375715</v>
      </c>
      <c r="O238" s="171">
        <f>('General Liability'!AX$80*$BI238)/Assumptions!$B$7</f>
        <v>3.5368742001375715</v>
      </c>
      <c r="P238" s="171">
        <f>('General Liability'!AY$80*$BI238)/Assumptions!$B$7</f>
        <v>3.5368742001375715</v>
      </c>
      <c r="Q238" s="171">
        <f>('General Liability'!AZ$80*$BI238)/Assumptions!$B$7</f>
        <v>3.5368742001375715</v>
      </c>
      <c r="R238" s="171">
        <f>('General Liability'!BA$80*$BI238)/Assumptions!$B$7</f>
        <v>3.5368742001375715</v>
      </c>
      <c r="S238" s="171">
        <f>('General Liability'!BB$80*$BI238)/Assumptions!$B$7</f>
        <v>3.5368742001375715</v>
      </c>
      <c r="T238" s="171">
        <f>('General Liability'!BC$80*$BI238)/Assumptions!$B$7</f>
        <v>3.5368742001375715</v>
      </c>
      <c r="U238" s="171">
        <f>('General Liability'!BD$80*$BI238)/Assumptions!$B$7</f>
        <v>3.8021397651478885</v>
      </c>
      <c r="V238" s="171">
        <f>('General Liability'!BE$80*$BI238)/Assumptions!$B$7</f>
        <v>3.8021397651478885</v>
      </c>
      <c r="W238" s="171">
        <f>('General Liability'!BF$80*$BI238)/Assumptions!$B$7</f>
        <v>3.8021397651478885</v>
      </c>
      <c r="X238" s="171">
        <f>('General Liability'!BG$80*$BI238)/Assumptions!$B$7</f>
        <v>3.8021397651478885</v>
      </c>
      <c r="Y238" s="171">
        <f>('General Liability'!BH$80*$BI238)/Assumptions!$B$7</f>
        <v>3.8021397651478885</v>
      </c>
      <c r="Z238" s="171">
        <f>('General Liability'!BI$80*$BI238)/Assumptions!$B$7</f>
        <v>3.8021397651478885</v>
      </c>
      <c r="AA238" s="171">
        <f>('General Liability'!BJ$80*$BI238)/Assumptions!$B$7</f>
        <v>3.8021397651478885</v>
      </c>
      <c r="AB238" s="171">
        <f>('General Liability'!BK$80*$BI238)/Assumptions!$B$7</f>
        <v>3.8021397651478885</v>
      </c>
      <c r="AC238" s="171">
        <f>('General Liability'!BL$80*$BI238)/Assumptions!$B$7</f>
        <v>3.8021397651478885</v>
      </c>
      <c r="AD238" s="171">
        <f>('General Liability'!BM$80*$BI238)/Assumptions!$B$7</f>
        <v>3.8021397651478885</v>
      </c>
      <c r="AE238" s="171">
        <f>('General Liability'!BN$80*$BI238)/Assumptions!$B$7</f>
        <v>3.8021397651478885</v>
      </c>
      <c r="AF238" s="171">
        <f>('General Liability'!BO$80*$BI238)/Assumptions!$B$7</f>
        <v>3.8021397651478885</v>
      </c>
      <c r="AG238" s="171">
        <f>('General Liability'!BP$80*$BI238)/Assumptions!$B$7</f>
        <v>4.0873002475339808</v>
      </c>
      <c r="AH238" s="171">
        <f>('General Liability'!BQ$80*$BI238)/Assumptions!$B$7</f>
        <v>4.0873002475339808</v>
      </c>
      <c r="AI238" s="171">
        <f>('General Liability'!BR$80*$BI238)/Assumptions!$B$7</f>
        <v>4.0873002475339808</v>
      </c>
      <c r="AJ238" s="171">
        <f>('General Liability'!BS$80*$BI238)/Assumptions!$B$7</f>
        <v>4.0873002475339808</v>
      </c>
      <c r="AK238" s="171">
        <f>('General Liability'!BT$80*$BI238)/Assumptions!$B$7</f>
        <v>4.0873002475339808</v>
      </c>
      <c r="AL238" s="171">
        <f>('General Liability'!BU$80*$BI238)/Assumptions!$B$7</f>
        <v>4.0873002475339808</v>
      </c>
      <c r="AM238" s="171">
        <f>('General Liability'!BV$80*$BI238)/Assumptions!$B$7</f>
        <v>4.0873002475339808</v>
      </c>
      <c r="AN238" s="171">
        <f>('General Liability'!BW$80*$BI238)/Assumptions!$B$7</f>
        <v>4.0873002475339808</v>
      </c>
      <c r="AO238" s="171">
        <f>('General Liability'!BX$80*$BI238)/Assumptions!$B$7</f>
        <v>4.0873002475339808</v>
      </c>
      <c r="AP238" s="171">
        <f>('General Liability'!BY$80*$BI238)/Assumptions!$B$7</f>
        <v>4.0873002475339808</v>
      </c>
      <c r="AQ238" s="171">
        <f>('General Liability'!BZ$80*$BI238)/Assumptions!$B$7</f>
        <v>4.0873002475339808</v>
      </c>
      <c r="AR238" s="171">
        <f>('General Liability'!CA$80*$BI238)/Assumptions!$B$7</f>
        <v>4.0873002475339808</v>
      </c>
      <c r="AS238" s="171">
        <f>('General Liability'!CB$80*$BI238)/Assumptions!$B$7</f>
        <v>4.20991925496</v>
      </c>
      <c r="AT238" s="171">
        <f>('General Liability'!CC$80*$BI238)/Assumptions!$B$7</f>
        <v>4.20991925496</v>
      </c>
      <c r="AU238" s="171">
        <f>('General Liability'!CD$80*$BI238)/Assumptions!$B$7</f>
        <v>4.20991925496</v>
      </c>
      <c r="AV238" s="171">
        <f>('General Liability'!CE$80*$BI238)/Assumptions!$B$7</f>
        <v>4.20991925496</v>
      </c>
      <c r="AW238" s="171">
        <f>('General Liability'!CF$80*$BI238)/Assumptions!$B$7</f>
        <v>4.20991925496</v>
      </c>
      <c r="AX238" s="171">
        <f>('General Liability'!CG$80*$BI238)/Assumptions!$B$7</f>
        <v>4.20991925496</v>
      </c>
      <c r="AY238" s="171">
        <f>('General Liability'!CH$80*$BI238)/Assumptions!$B$7</f>
        <v>4.20991925496</v>
      </c>
      <c r="AZ238" s="171">
        <f>('General Liability'!CI$80*$BI238)/Assumptions!$B$7</f>
        <v>4.20991925496</v>
      </c>
      <c r="BA238" s="171">
        <f>('General Liability'!CJ$80*$BI238)/Assumptions!$B$7</f>
        <v>4.20991925496</v>
      </c>
      <c r="BB238" s="171">
        <f>('General Liability'!CK$80*$BI238)/Assumptions!$B$7</f>
        <v>4.20991925496</v>
      </c>
      <c r="BC238" s="171">
        <f>('General Liability'!CL$80*$BI238)/Assumptions!$B$7</f>
        <v>4.20991925496</v>
      </c>
      <c r="BD238" s="171">
        <f>('General Liability'!CM$80*$BI238)/Assumptions!$B$7</f>
        <v>4.20991925496</v>
      </c>
      <c r="BE238" s="171">
        <f>('General Liability'!CN$80*$BI238)/Assumptions!$B$7</f>
        <v>4.3362168326088009</v>
      </c>
      <c r="BF238" s="171">
        <f>('General Liability'!CO$80*$BI238)/Assumptions!$B$7</f>
        <v>4.3362168326088009</v>
      </c>
      <c r="BG238" s="171">
        <f>('General Liability'!CP$80*$BI238)/Assumptions!$B$7</f>
        <v>4.3362168326088009</v>
      </c>
      <c r="BI238" s="174">
        <f>SUMIF(Revenue!$P:$P,'GL - Import (CA)'!$F238,Revenue!$G:$G)</f>
        <v>6.8325810639866284E-4</v>
      </c>
    </row>
    <row r="239" spans="1:61" s="173" customFormat="1" ht="12.75" customHeight="1">
      <c r="A239" s="177" t="s">
        <v>471</v>
      </c>
      <c r="B239" s="178"/>
      <c r="C239" s="170" t="str" cm="1">
        <f t="array" ref="C239">IFERROR(INDEX('Legal Entity'!B:B,MATCH('GL - Import (CA)'!F239,'Legal Entity'!A:A,0),0),0)</f>
        <v>1315 - Corix Multi-Utility Services Inc.</v>
      </c>
      <c r="D239" s="170" t="str" cm="1">
        <f t="array" ref="D239">IFERROR(INDEX('Legal Entity'!C:C,MATCH(F239,'Legal Entity'!A:A,0),0),0)</f>
        <v>CA</v>
      </c>
      <c r="E239" s="170" t="s">
        <v>631</v>
      </c>
      <c r="F239" s="170" t="s">
        <v>657</v>
      </c>
      <c r="G239" s="170"/>
      <c r="H239" s="171">
        <f>('General Liability'!AQ$80*$BI239)/Assumptions!$B$7</f>
        <v>5.1692447387545917</v>
      </c>
      <c r="I239" s="171">
        <f>('General Liability'!AR$80*$BI239)/Assumptions!$B$7</f>
        <v>5.1104363377647548</v>
      </c>
      <c r="J239" s="171">
        <f>('General Liability'!AS$80*$BI239)/Assumptions!$B$7</f>
        <v>5.1104363377647548</v>
      </c>
      <c r="K239" s="171">
        <f>('General Liability'!AT$80*$BI239)/Assumptions!$B$7</f>
        <v>5.1104363377647548</v>
      </c>
      <c r="L239" s="171">
        <f>('General Liability'!AU$80*$BI239)/Assumptions!$B$7</f>
        <v>5.1104363377647548</v>
      </c>
      <c r="M239" s="171">
        <f>('General Liability'!AV$80*$BI239)/Assumptions!$B$7</f>
        <v>5.1104363377647548</v>
      </c>
      <c r="N239" s="171">
        <f>('General Liability'!AW$80*$BI239)/Assumptions!$B$7</f>
        <v>5.1104363377647548</v>
      </c>
      <c r="O239" s="171">
        <f>('General Liability'!AX$80*$BI239)/Assumptions!$B$7</f>
        <v>5.1104363377647548</v>
      </c>
      <c r="P239" s="171">
        <f>('General Liability'!AY$80*$BI239)/Assumptions!$B$7</f>
        <v>5.1104363377647548</v>
      </c>
      <c r="Q239" s="171">
        <f>('General Liability'!AZ$80*$BI239)/Assumptions!$B$7</f>
        <v>5.1104363377647548</v>
      </c>
      <c r="R239" s="171">
        <f>('General Liability'!BA$80*$BI239)/Assumptions!$B$7</f>
        <v>5.1104363377647548</v>
      </c>
      <c r="S239" s="171">
        <f>('General Liability'!BB$80*$BI239)/Assumptions!$B$7</f>
        <v>5.1104363377647548</v>
      </c>
      <c r="T239" s="171">
        <f>('General Liability'!BC$80*$BI239)/Assumptions!$B$7</f>
        <v>5.1104363377647548</v>
      </c>
      <c r="U239" s="171">
        <f>('General Liability'!BD$80*$BI239)/Assumptions!$B$7</f>
        <v>5.4937190630971111</v>
      </c>
      <c r="V239" s="171">
        <f>('General Liability'!BE$80*$BI239)/Assumptions!$B$7</f>
        <v>5.4937190630971111</v>
      </c>
      <c r="W239" s="171">
        <f>('General Liability'!BF$80*$BI239)/Assumptions!$B$7</f>
        <v>5.4937190630971111</v>
      </c>
      <c r="X239" s="171">
        <f>('General Liability'!BG$80*$BI239)/Assumptions!$B$7</f>
        <v>5.4937190630971111</v>
      </c>
      <c r="Y239" s="171">
        <f>('General Liability'!BH$80*$BI239)/Assumptions!$B$7</f>
        <v>5.4937190630971111</v>
      </c>
      <c r="Z239" s="171">
        <f>('General Liability'!BI$80*$BI239)/Assumptions!$B$7</f>
        <v>5.4937190630971111</v>
      </c>
      <c r="AA239" s="171">
        <f>('General Liability'!BJ$80*$BI239)/Assumptions!$B$7</f>
        <v>5.4937190630971111</v>
      </c>
      <c r="AB239" s="171">
        <f>('General Liability'!BK$80*$BI239)/Assumptions!$B$7</f>
        <v>5.4937190630971111</v>
      </c>
      <c r="AC239" s="171">
        <f>('General Liability'!BL$80*$BI239)/Assumptions!$B$7</f>
        <v>5.4937190630971111</v>
      </c>
      <c r="AD239" s="171">
        <f>('General Liability'!BM$80*$BI239)/Assumptions!$B$7</f>
        <v>5.4937190630971111</v>
      </c>
      <c r="AE239" s="171">
        <f>('General Liability'!BN$80*$BI239)/Assumptions!$B$7</f>
        <v>5.4937190630971111</v>
      </c>
      <c r="AF239" s="171">
        <f>('General Liability'!BO$80*$BI239)/Assumptions!$B$7</f>
        <v>5.4937190630971111</v>
      </c>
      <c r="AG239" s="171">
        <f>('General Liability'!BP$80*$BI239)/Assumptions!$B$7</f>
        <v>5.9057479928293954</v>
      </c>
      <c r="AH239" s="171">
        <f>('General Liability'!BQ$80*$BI239)/Assumptions!$B$7</f>
        <v>5.9057479928293954</v>
      </c>
      <c r="AI239" s="171">
        <f>('General Liability'!BR$80*$BI239)/Assumptions!$B$7</f>
        <v>5.9057479928293954</v>
      </c>
      <c r="AJ239" s="171">
        <f>('General Liability'!BS$80*$BI239)/Assumptions!$B$7</f>
        <v>5.9057479928293954</v>
      </c>
      <c r="AK239" s="171">
        <f>('General Liability'!BT$80*$BI239)/Assumptions!$B$7</f>
        <v>5.9057479928293954</v>
      </c>
      <c r="AL239" s="171">
        <f>('General Liability'!BU$80*$BI239)/Assumptions!$B$7</f>
        <v>5.9057479928293954</v>
      </c>
      <c r="AM239" s="171">
        <f>('General Liability'!BV$80*$BI239)/Assumptions!$B$7</f>
        <v>5.9057479928293954</v>
      </c>
      <c r="AN239" s="171">
        <f>('General Liability'!BW$80*$BI239)/Assumptions!$B$7</f>
        <v>5.9057479928293954</v>
      </c>
      <c r="AO239" s="171">
        <f>('General Liability'!BX$80*$BI239)/Assumptions!$B$7</f>
        <v>5.9057479928293954</v>
      </c>
      <c r="AP239" s="171">
        <f>('General Liability'!BY$80*$BI239)/Assumptions!$B$7</f>
        <v>5.9057479928293954</v>
      </c>
      <c r="AQ239" s="171">
        <f>('General Liability'!BZ$80*$BI239)/Assumptions!$B$7</f>
        <v>5.9057479928293954</v>
      </c>
      <c r="AR239" s="171">
        <f>('General Liability'!CA$80*$BI239)/Assumptions!$B$7</f>
        <v>5.9057479928293954</v>
      </c>
      <c r="AS239" s="171">
        <f>('General Liability'!CB$80*$BI239)/Assumptions!$B$7</f>
        <v>6.0829204326142774</v>
      </c>
      <c r="AT239" s="171">
        <f>('General Liability'!CC$80*$BI239)/Assumptions!$B$7</f>
        <v>6.0829204326142774</v>
      </c>
      <c r="AU239" s="171">
        <f>('General Liability'!CD$80*$BI239)/Assumptions!$B$7</f>
        <v>6.0829204326142774</v>
      </c>
      <c r="AV239" s="171">
        <f>('General Liability'!CE$80*$BI239)/Assumptions!$B$7</f>
        <v>6.0829204326142774</v>
      </c>
      <c r="AW239" s="171">
        <f>('General Liability'!CF$80*$BI239)/Assumptions!$B$7</f>
        <v>6.0829204326142774</v>
      </c>
      <c r="AX239" s="171">
        <f>('General Liability'!CG$80*$BI239)/Assumptions!$B$7</f>
        <v>6.0829204326142774</v>
      </c>
      <c r="AY239" s="171">
        <f>('General Liability'!CH$80*$BI239)/Assumptions!$B$7</f>
        <v>6.0829204326142774</v>
      </c>
      <c r="AZ239" s="171">
        <f>('General Liability'!CI$80*$BI239)/Assumptions!$B$7</f>
        <v>6.0829204326142774</v>
      </c>
      <c r="BA239" s="171">
        <f>('General Liability'!CJ$80*$BI239)/Assumptions!$B$7</f>
        <v>6.0829204326142774</v>
      </c>
      <c r="BB239" s="171">
        <f>('General Liability'!CK$80*$BI239)/Assumptions!$B$7</f>
        <v>6.0829204326142774</v>
      </c>
      <c r="BC239" s="171">
        <f>('General Liability'!CL$80*$BI239)/Assumptions!$B$7</f>
        <v>6.0829204326142774</v>
      </c>
      <c r="BD239" s="171">
        <f>('General Liability'!CM$80*$BI239)/Assumptions!$B$7</f>
        <v>6.0829204326142774</v>
      </c>
      <c r="BE239" s="171">
        <f>('General Liability'!CN$80*$BI239)/Assumptions!$B$7</f>
        <v>6.2654080455927064</v>
      </c>
      <c r="BF239" s="171">
        <f>('General Liability'!CO$80*$BI239)/Assumptions!$B$7</f>
        <v>6.2654080455927064</v>
      </c>
      <c r="BG239" s="171">
        <f>('General Liability'!CP$80*$BI239)/Assumptions!$B$7</f>
        <v>6.2654080455927064</v>
      </c>
      <c r="BI239" s="174">
        <f>SUMIF(Revenue!$P:$P,'GL - Import (CA)'!$F239,Revenue!$G:$G)</f>
        <v>9.8724095272493661E-4</v>
      </c>
    </row>
    <row r="240" spans="1:61" s="173" customFormat="1" ht="12.75" customHeight="1">
      <c r="A240" s="177" t="s">
        <v>471</v>
      </c>
      <c r="B240" s="178"/>
      <c r="C240" s="170" t="str" cm="1">
        <f t="array" ref="C240">IFERROR(INDEX('Legal Entity'!B:B,MATCH('GL - Import (CA)'!F240,'Legal Entity'!A:A,0),0),0)</f>
        <v>1315 - Corix Multi-Utility Services Inc.</v>
      </c>
      <c r="D240" s="170" t="str" cm="1">
        <f t="array" ref="D240">IFERROR(INDEX('Legal Entity'!C:C,MATCH(F240,'Legal Entity'!A:A,0),0),0)</f>
        <v>CA</v>
      </c>
      <c r="E240" s="170" t="s">
        <v>631</v>
      </c>
      <c r="F240" s="170" t="s">
        <v>150</v>
      </c>
      <c r="G240" s="170"/>
      <c r="H240" s="171">
        <f>('General Liability'!AQ$80*$BI240)/Assumptions!$B$7</f>
        <v>187.31565964073653</v>
      </c>
      <c r="I240" s="171">
        <f>('General Liability'!AR$80*$BI240)/Assumptions!$B$7</f>
        <v>185.18464534744112</v>
      </c>
      <c r="J240" s="171">
        <f>('General Liability'!AS$80*$BI240)/Assumptions!$B$7</f>
        <v>185.18464534744112</v>
      </c>
      <c r="K240" s="171">
        <f>('General Liability'!AT$80*$BI240)/Assumptions!$B$7</f>
        <v>185.18464534744112</v>
      </c>
      <c r="L240" s="171">
        <f>('General Liability'!AU$80*$BI240)/Assumptions!$B$7</f>
        <v>185.18464534744112</v>
      </c>
      <c r="M240" s="171">
        <f>('General Liability'!AV$80*$BI240)/Assumptions!$B$7</f>
        <v>185.18464534744112</v>
      </c>
      <c r="N240" s="171">
        <f>('General Liability'!AW$80*$BI240)/Assumptions!$B$7</f>
        <v>185.18464534744112</v>
      </c>
      <c r="O240" s="171">
        <f>('General Liability'!AX$80*$BI240)/Assumptions!$B$7</f>
        <v>185.18464534744112</v>
      </c>
      <c r="P240" s="171">
        <f>('General Liability'!AY$80*$BI240)/Assumptions!$B$7</f>
        <v>185.18464534744112</v>
      </c>
      <c r="Q240" s="171">
        <f>('General Liability'!AZ$80*$BI240)/Assumptions!$B$7</f>
        <v>185.18464534744112</v>
      </c>
      <c r="R240" s="171">
        <f>('General Liability'!BA$80*$BI240)/Assumptions!$B$7</f>
        <v>185.18464534744112</v>
      </c>
      <c r="S240" s="171">
        <f>('General Liability'!BB$80*$BI240)/Assumptions!$B$7</f>
        <v>185.18464534744112</v>
      </c>
      <c r="T240" s="171">
        <f>('General Liability'!BC$80*$BI240)/Assumptions!$B$7</f>
        <v>185.18464534744112</v>
      </c>
      <c r="U240" s="171">
        <f>('General Liability'!BD$80*$BI240)/Assumptions!$B$7</f>
        <v>199.0734937484992</v>
      </c>
      <c r="V240" s="171">
        <f>('General Liability'!BE$80*$BI240)/Assumptions!$B$7</f>
        <v>199.0734937484992</v>
      </c>
      <c r="W240" s="171">
        <f>('General Liability'!BF$80*$BI240)/Assumptions!$B$7</f>
        <v>199.0734937484992</v>
      </c>
      <c r="X240" s="171">
        <f>('General Liability'!BG$80*$BI240)/Assumptions!$B$7</f>
        <v>199.0734937484992</v>
      </c>
      <c r="Y240" s="171">
        <f>('General Liability'!BH$80*$BI240)/Assumptions!$B$7</f>
        <v>199.0734937484992</v>
      </c>
      <c r="Z240" s="171">
        <f>('General Liability'!BI$80*$BI240)/Assumptions!$B$7</f>
        <v>199.0734937484992</v>
      </c>
      <c r="AA240" s="171">
        <f>('General Liability'!BJ$80*$BI240)/Assumptions!$B$7</f>
        <v>199.0734937484992</v>
      </c>
      <c r="AB240" s="171">
        <f>('General Liability'!BK$80*$BI240)/Assumptions!$B$7</f>
        <v>199.0734937484992</v>
      </c>
      <c r="AC240" s="171">
        <f>('General Liability'!BL$80*$BI240)/Assumptions!$B$7</f>
        <v>199.0734937484992</v>
      </c>
      <c r="AD240" s="171">
        <f>('General Liability'!BM$80*$BI240)/Assumptions!$B$7</f>
        <v>199.0734937484992</v>
      </c>
      <c r="AE240" s="171">
        <f>('General Liability'!BN$80*$BI240)/Assumptions!$B$7</f>
        <v>199.0734937484992</v>
      </c>
      <c r="AF240" s="171">
        <f>('General Liability'!BO$80*$BI240)/Assumptions!$B$7</f>
        <v>199.0734937484992</v>
      </c>
      <c r="AG240" s="171">
        <f>('General Liability'!BP$80*$BI240)/Assumptions!$B$7</f>
        <v>214.00400577963663</v>
      </c>
      <c r="AH240" s="171">
        <f>('General Liability'!BQ$80*$BI240)/Assumptions!$B$7</f>
        <v>214.00400577963663</v>
      </c>
      <c r="AI240" s="171">
        <f>('General Liability'!BR$80*$BI240)/Assumptions!$B$7</f>
        <v>214.00400577963663</v>
      </c>
      <c r="AJ240" s="171">
        <f>('General Liability'!BS$80*$BI240)/Assumptions!$B$7</f>
        <v>214.00400577963663</v>
      </c>
      <c r="AK240" s="171">
        <f>('General Liability'!BT$80*$BI240)/Assumptions!$B$7</f>
        <v>214.00400577963663</v>
      </c>
      <c r="AL240" s="171">
        <f>('General Liability'!BU$80*$BI240)/Assumptions!$B$7</f>
        <v>214.00400577963663</v>
      </c>
      <c r="AM240" s="171">
        <f>('General Liability'!BV$80*$BI240)/Assumptions!$B$7</f>
        <v>214.00400577963663</v>
      </c>
      <c r="AN240" s="171">
        <f>('General Liability'!BW$80*$BI240)/Assumptions!$B$7</f>
        <v>214.00400577963663</v>
      </c>
      <c r="AO240" s="171">
        <f>('General Liability'!BX$80*$BI240)/Assumptions!$B$7</f>
        <v>214.00400577963663</v>
      </c>
      <c r="AP240" s="171">
        <f>('General Liability'!BY$80*$BI240)/Assumptions!$B$7</f>
        <v>214.00400577963663</v>
      </c>
      <c r="AQ240" s="171">
        <f>('General Liability'!BZ$80*$BI240)/Assumptions!$B$7</f>
        <v>214.00400577963663</v>
      </c>
      <c r="AR240" s="171">
        <f>('General Liability'!CA$80*$BI240)/Assumptions!$B$7</f>
        <v>214.00400577963663</v>
      </c>
      <c r="AS240" s="171">
        <f>('General Liability'!CB$80*$BI240)/Assumptions!$B$7</f>
        <v>220.42412595302577</v>
      </c>
      <c r="AT240" s="171">
        <f>('General Liability'!CC$80*$BI240)/Assumptions!$B$7</f>
        <v>220.42412595302577</v>
      </c>
      <c r="AU240" s="171">
        <f>('General Liability'!CD$80*$BI240)/Assumptions!$B$7</f>
        <v>220.42412595302577</v>
      </c>
      <c r="AV240" s="171">
        <f>('General Liability'!CE$80*$BI240)/Assumptions!$B$7</f>
        <v>220.42412595302577</v>
      </c>
      <c r="AW240" s="171">
        <f>('General Liability'!CF$80*$BI240)/Assumptions!$B$7</f>
        <v>220.42412595302577</v>
      </c>
      <c r="AX240" s="171">
        <f>('General Liability'!CG$80*$BI240)/Assumptions!$B$7</f>
        <v>220.42412595302577</v>
      </c>
      <c r="AY240" s="171">
        <f>('General Liability'!CH$80*$BI240)/Assumptions!$B$7</f>
        <v>220.42412595302577</v>
      </c>
      <c r="AZ240" s="171">
        <f>('General Liability'!CI$80*$BI240)/Assumptions!$B$7</f>
        <v>220.42412595302577</v>
      </c>
      <c r="BA240" s="171">
        <f>('General Liability'!CJ$80*$BI240)/Assumptions!$B$7</f>
        <v>220.42412595302577</v>
      </c>
      <c r="BB240" s="171">
        <f>('General Liability'!CK$80*$BI240)/Assumptions!$B$7</f>
        <v>220.42412595302577</v>
      </c>
      <c r="BC240" s="171">
        <f>('General Liability'!CL$80*$BI240)/Assumptions!$B$7</f>
        <v>220.42412595302577</v>
      </c>
      <c r="BD240" s="171">
        <f>('General Liability'!CM$80*$BI240)/Assumptions!$B$7</f>
        <v>220.42412595302577</v>
      </c>
      <c r="BE240" s="171">
        <f>('General Liability'!CN$80*$BI240)/Assumptions!$B$7</f>
        <v>227.03684973161654</v>
      </c>
      <c r="BF240" s="171">
        <f>('General Liability'!CO$80*$BI240)/Assumptions!$B$7</f>
        <v>227.03684973161654</v>
      </c>
      <c r="BG240" s="171">
        <f>('General Liability'!CP$80*$BI240)/Assumptions!$B$7</f>
        <v>227.03684973161654</v>
      </c>
      <c r="BI240" s="174">
        <f>SUMIF(Revenue!$P:$P,'GL - Import (CA)'!$F240,Revenue!$G:$G)</f>
        <v>3.5774218407111869E-2</v>
      </c>
    </row>
    <row r="241" spans="1:61" s="173" customFormat="1" ht="12.75" customHeight="1">
      <c r="A241" s="177" t="s">
        <v>471</v>
      </c>
      <c r="B241" s="178"/>
      <c r="C241" s="170" t="str" cm="1">
        <f t="array" ref="C241">IFERROR(INDEX('Legal Entity'!B:B,MATCH('GL - Import (CA)'!F241,'Legal Entity'!A:A,0),0),0)</f>
        <v>1315 - Corix Multi-Utility Services Inc.</v>
      </c>
      <c r="D241" s="170" t="str" cm="1">
        <f t="array" ref="D241">IFERROR(INDEX('Legal Entity'!C:C,MATCH(F241,'Legal Entity'!A:A,0),0),0)</f>
        <v>CA</v>
      </c>
      <c r="E241" s="170" t="s">
        <v>631</v>
      </c>
      <c r="F241" s="170" t="s">
        <v>151</v>
      </c>
      <c r="G241" s="170"/>
      <c r="H241" s="171">
        <f>('General Liability'!AQ$80*$BI241)/Assumptions!$B$7</f>
        <v>270.93309286220722</v>
      </c>
      <c r="I241" s="171">
        <f>('General Liability'!AR$80*$BI241)/Assumptions!$B$7</f>
        <v>267.85079694245627</v>
      </c>
      <c r="J241" s="171">
        <f>('General Liability'!AS$80*$BI241)/Assumptions!$B$7</f>
        <v>267.85079694245627</v>
      </c>
      <c r="K241" s="171">
        <f>('General Liability'!AT$80*$BI241)/Assumptions!$B$7</f>
        <v>267.85079694245627</v>
      </c>
      <c r="L241" s="171">
        <f>('General Liability'!AU$80*$BI241)/Assumptions!$B$7</f>
        <v>267.85079694245627</v>
      </c>
      <c r="M241" s="171">
        <f>('General Liability'!AV$80*$BI241)/Assumptions!$B$7</f>
        <v>267.85079694245627</v>
      </c>
      <c r="N241" s="171">
        <f>('General Liability'!AW$80*$BI241)/Assumptions!$B$7</f>
        <v>267.85079694245627</v>
      </c>
      <c r="O241" s="171">
        <f>('General Liability'!AX$80*$BI241)/Assumptions!$B$7</f>
        <v>267.85079694245627</v>
      </c>
      <c r="P241" s="171">
        <f>('General Liability'!AY$80*$BI241)/Assumptions!$B$7</f>
        <v>267.85079694245627</v>
      </c>
      <c r="Q241" s="171">
        <f>('General Liability'!AZ$80*$BI241)/Assumptions!$B$7</f>
        <v>267.85079694245627</v>
      </c>
      <c r="R241" s="171">
        <f>('General Liability'!BA$80*$BI241)/Assumptions!$B$7</f>
        <v>267.85079694245627</v>
      </c>
      <c r="S241" s="171">
        <f>('General Liability'!BB$80*$BI241)/Assumptions!$B$7</f>
        <v>267.85079694245627</v>
      </c>
      <c r="T241" s="171">
        <f>('General Liability'!BC$80*$BI241)/Assumptions!$B$7</f>
        <v>267.85079694245627</v>
      </c>
      <c r="U241" s="171">
        <f>('General Liability'!BD$80*$BI241)/Assumptions!$B$7</f>
        <v>287.93960671314045</v>
      </c>
      <c r="V241" s="171">
        <f>('General Liability'!BE$80*$BI241)/Assumptions!$B$7</f>
        <v>287.93960671314045</v>
      </c>
      <c r="W241" s="171">
        <f>('General Liability'!BF$80*$BI241)/Assumptions!$B$7</f>
        <v>287.93960671314045</v>
      </c>
      <c r="X241" s="171">
        <f>('General Liability'!BG$80*$BI241)/Assumptions!$B$7</f>
        <v>287.93960671314045</v>
      </c>
      <c r="Y241" s="171">
        <f>('General Liability'!BH$80*$BI241)/Assumptions!$B$7</f>
        <v>287.93960671314045</v>
      </c>
      <c r="Z241" s="171">
        <f>('General Liability'!BI$80*$BI241)/Assumptions!$B$7</f>
        <v>287.93960671314045</v>
      </c>
      <c r="AA241" s="171">
        <f>('General Liability'!BJ$80*$BI241)/Assumptions!$B$7</f>
        <v>287.93960671314045</v>
      </c>
      <c r="AB241" s="171">
        <f>('General Liability'!BK$80*$BI241)/Assumptions!$B$7</f>
        <v>287.93960671314045</v>
      </c>
      <c r="AC241" s="171">
        <f>('General Liability'!BL$80*$BI241)/Assumptions!$B$7</f>
        <v>287.93960671314045</v>
      </c>
      <c r="AD241" s="171">
        <f>('General Liability'!BM$80*$BI241)/Assumptions!$B$7</f>
        <v>287.93960671314045</v>
      </c>
      <c r="AE241" s="171">
        <f>('General Liability'!BN$80*$BI241)/Assumptions!$B$7</f>
        <v>287.93960671314045</v>
      </c>
      <c r="AF241" s="171">
        <f>('General Liability'!BO$80*$BI241)/Assumptions!$B$7</f>
        <v>287.93960671314045</v>
      </c>
      <c r="AG241" s="171">
        <f>('General Liability'!BP$80*$BI241)/Assumptions!$B$7</f>
        <v>309.53507721662601</v>
      </c>
      <c r="AH241" s="171">
        <f>('General Liability'!BQ$80*$BI241)/Assumptions!$B$7</f>
        <v>309.53507721662601</v>
      </c>
      <c r="AI241" s="171">
        <f>('General Liability'!BR$80*$BI241)/Assumptions!$B$7</f>
        <v>309.53507721662601</v>
      </c>
      <c r="AJ241" s="171">
        <f>('General Liability'!BS$80*$BI241)/Assumptions!$B$7</f>
        <v>309.53507721662601</v>
      </c>
      <c r="AK241" s="171">
        <f>('General Liability'!BT$80*$BI241)/Assumptions!$B$7</f>
        <v>309.53507721662601</v>
      </c>
      <c r="AL241" s="171">
        <f>('General Liability'!BU$80*$BI241)/Assumptions!$B$7</f>
        <v>309.53507721662601</v>
      </c>
      <c r="AM241" s="171">
        <f>('General Liability'!BV$80*$BI241)/Assumptions!$B$7</f>
        <v>309.53507721662601</v>
      </c>
      <c r="AN241" s="171">
        <f>('General Liability'!BW$80*$BI241)/Assumptions!$B$7</f>
        <v>309.53507721662601</v>
      </c>
      <c r="AO241" s="171">
        <f>('General Liability'!BX$80*$BI241)/Assumptions!$B$7</f>
        <v>309.53507721662601</v>
      </c>
      <c r="AP241" s="171">
        <f>('General Liability'!BY$80*$BI241)/Assumptions!$B$7</f>
        <v>309.53507721662601</v>
      </c>
      <c r="AQ241" s="171">
        <f>('General Liability'!BZ$80*$BI241)/Assumptions!$B$7</f>
        <v>309.53507721662601</v>
      </c>
      <c r="AR241" s="171">
        <f>('General Liability'!CA$80*$BI241)/Assumptions!$B$7</f>
        <v>309.53507721662601</v>
      </c>
      <c r="AS241" s="171">
        <f>('General Liability'!CB$80*$BI241)/Assumptions!$B$7</f>
        <v>318.8211295331248</v>
      </c>
      <c r="AT241" s="171">
        <f>('General Liability'!CC$80*$BI241)/Assumptions!$B$7</f>
        <v>318.8211295331248</v>
      </c>
      <c r="AU241" s="171">
        <f>('General Liability'!CD$80*$BI241)/Assumptions!$B$7</f>
        <v>318.8211295331248</v>
      </c>
      <c r="AV241" s="171">
        <f>('General Liability'!CE$80*$BI241)/Assumptions!$B$7</f>
        <v>318.8211295331248</v>
      </c>
      <c r="AW241" s="171">
        <f>('General Liability'!CF$80*$BI241)/Assumptions!$B$7</f>
        <v>318.8211295331248</v>
      </c>
      <c r="AX241" s="171">
        <f>('General Liability'!CG$80*$BI241)/Assumptions!$B$7</f>
        <v>318.8211295331248</v>
      </c>
      <c r="AY241" s="171">
        <f>('General Liability'!CH$80*$BI241)/Assumptions!$B$7</f>
        <v>318.8211295331248</v>
      </c>
      <c r="AZ241" s="171">
        <f>('General Liability'!CI$80*$BI241)/Assumptions!$B$7</f>
        <v>318.8211295331248</v>
      </c>
      <c r="BA241" s="171">
        <f>('General Liability'!CJ$80*$BI241)/Assumptions!$B$7</f>
        <v>318.8211295331248</v>
      </c>
      <c r="BB241" s="171">
        <f>('General Liability'!CK$80*$BI241)/Assumptions!$B$7</f>
        <v>318.8211295331248</v>
      </c>
      <c r="BC241" s="171">
        <f>('General Liability'!CL$80*$BI241)/Assumptions!$B$7</f>
        <v>318.8211295331248</v>
      </c>
      <c r="BD241" s="171">
        <f>('General Liability'!CM$80*$BI241)/Assumptions!$B$7</f>
        <v>318.8211295331248</v>
      </c>
      <c r="BE241" s="171">
        <f>('General Liability'!CN$80*$BI241)/Assumptions!$B$7</f>
        <v>328.38576341911858</v>
      </c>
      <c r="BF241" s="171">
        <f>('General Liability'!CO$80*$BI241)/Assumptions!$B$7</f>
        <v>328.38576341911858</v>
      </c>
      <c r="BG241" s="171">
        <f>('General Liability'!CP$80*$BI241)/Assumptions!$B$7</f>
        <v>328.38576341911858</v>
      </c>
      <c r="BI241" s="174">
        <f>SUMIF(Revenue!$P:$P,'GL - Import (CA)'!$F241,Revenue!$G:$G)</f>
        <v>5.1743776555342839E-2</v>
      </c>
    </row>
    <row r="242" spans="1:61" s="173" customFormat="1" ht="12.75" customHeight="1">
      <c r="A242" s="177" t="s">
        <v>471</v>
      </c>
      <c r="B242" s="178"/>
      <c r="C242" s="170" t="str" cm="1">
        <f t="array" ref="C242">IFERROR(INDEX('Legal Entity'!B:B,MATCH('GL - Import (CA)'!F242,'Legal Entity'!A:A,0),0),0)</f>
        <v>1315 - Corix Multi-Utility Services Inc.</v>
      </c>
      <c r="D242" s="170" t="str" cm="1">
        <f t="array" ref="D242">IFERROR(INDEX('Legal Entity'!C:C,MATCH(F242,'Legal Entity'!A:A,0),0),0)</f>
        <v>CA</v>
      </c>
      <c r="E242" s="170" t="s">
        <v>631</v>
      </c>
      <c r="F242" s="170" t="s">
        <v>146</v>
      </c>
      <c r="G242" s="170"/>
      <c r="H242" s="171">
        <f>('General Liability'!AQ$80*$BI242)/Assumptions!$B$7</f>
        <v>40.246855004155087</v>
      </c>
      <c r="I242" s="171">
        <f>('General Liability'!AR$80*$BI242)/Assumptions!$B$7</f>
        <v>39.78898285700766</v>
      </c>
      <c r="J242" s="171">
        <f>('General Liability'!AS$80*$BI242)/Assumptions!$B$7</f>
        <v>39.78898285700766</v>
      </c>
      <c r="K242" s="171">
        <f>('General Liability'!AT$80*$BI242)/Assumptions!$B$7</f>
        <v>39.78898285700766</v>
      </c>
      <c r="L242" s="171">
        <f>('General Liability'!AU$80*$BI242)/Assumptions!$B$7</f>
        <v>39.78898285700766</v>
      </c>
      <c r="M242" s="171">
        <f>('General Liability'!AV$80*$BI242)/Assumptions!$B$7</f>
        <v>39.78898285700766</v>
      </c>
      <c r="N242" s="171">
        <f>('General Liability'!AW$80*$BI242)/Assumptions!$B$7</f>
        <v>39.78898285700766</v>
      </c>
      <c r="O242" s="171">
        <f>('General Liability'!AX$80*$BI242)/Assumptions!$B$7</f>
        <v>39.78898285700766</v>
      </c>
      <c r="P242" s="171">
        <f>('General Liability'!AY$80*$BI242)/Assumptions!$B$7</f>
        <v>39.78898285700766</v>
      </c>
      <c r="Q242" s="171">
        <f>('General Liability'!AZ$80*$BI242)/Assumptions!$B$7</f>
        <v>39.78898285700766</v>
      </c>
      <c r="R242" s="171">
        <f>('General Liability'!BA$80*$BI242)/Assumptions!$B$7</f>
        <v>39.78898285700766</v>
      </c>
      <c r="S242" s="171">
        <f>('General Liability'!BB$80*$BI242)/Assumptions!$B$7</f>
        <v>39.78898285700766</v>
      </c>
      <c r="T242" s="171">
        <f>('General Liability'!BC$80*$BI242)/Assumptions!$B$7</f>
        <v>39.78898285700766</v>
      </c>
      <c r="U242" s="171">
        <f>('General Liability'!BD$80*$BI242)/Assumptions!$B$7</f>
        <v>42.773156571283224</v>
      </c>
      <c r="V242" s="171">
        <f>('General Liability'!BE$80*$BI242)/Assumptions!$B$7</f>
        <v>42.773156571283224</v>
      </c>
      <c r="W242" s="171">
        <f>('General Liability'!BF$80*$BI242)/Assumptions!$B$7</f>
        <v>42.773156571283224</v>
      </c>
      <c r="X242" s="171">
        <f>('General Liability'!BG$80*$BI242)/Assumptions!$B$7</f>
        <v>42.773156571283224</v>
      </c>
      <c r="Y242" s="171">
        <f>('General Liability'!BH$80*$BI242)/Assumptions!$B$7</f>
        <v>42.773156571283224</v>
      </c>
      <c r="Z242" s="171">
        <f>('General Liability'!BI$80*$BI242)/Assumptions!$B$7</f>
        <v>42.773156571283224</v>
      </c>
      <c r="AA242" s="171">
        <f>('General Liability'!BJ$80*$BI242)/Assumptions!$B$7</f>
        <v>42.773156571283224</v>
      </c>
      <c r="AB242" s="171">
        <f>('General Liability'!BK$80*$BI242)/Assumptions!$B$7</f>
        <v>42.773156571283224</v>
      </c>
      <c r="AC242" s="171">
        <f>('General Liability'!BL$80*$BI242)/Assumptions!$B$7</f>
        <v>42.773156571283224</v>
      </c>
      <c r="AD242" s="171">
        <f>('General Liability'!BM$80*$BI242)/Assumptions!$B$7</f>
        <v>42.773156571283224</v>
      </c>
      <c r="AE242" s="171">
        <f>('General Liability'!BN$80*$BI242)/Assumptions!$B$7</f>
        <v>42.773156571283224</v>
      </c>
      <c r="AF242" s="171">
        <f>('General Liability'!BO$80*$BI242)/Assumptions!$B$7</f>
        <v>42.773156571283224</v>
      </c>
      <c r="AG242" s="171">
        <f>('General Liability'!BP$80*$BI242)/Assumptions!$B$7</f>
        <v>45.981143314129461</v>
      </c>
      <c r="AH242" s="171">
        <f>('General Liability'!BQ$80*$BI242)/Assumptions!$B$7</f>
        <v>45.981143314129461</v>
      </c>
      <c r="AI242" s="171">
        <f>('General Liability'!BR$80*$BI242)/Assumptions!$B$7</f>
        <v>45.981143314129461</v>
      </c>
      <c r="AJ242" s="171">
        <f>('General Liability'!BS$80*$BI242)/Assumptions!$B$7</f>
        <v>45.981143314129461</v>
      </c>
      <c r="AK242" s="171">
        <f>('General Liability'!BT$80*$BI242)/Assumptions!$B$7</f>
        <v>45.981143314129461</v>
      </c>
      <c r="AL242" s="171">
        <f>('General Liability'!BU$80*$BI242)/Assumptions!$B$7</f>
        <v>45.981143314129461</v>
      </c>
      <c r="AM242" s="171">
        <f>('General Liability'!BV$80*$BI242)/Assumptions!$B$7</f>
        <v>45.981143314129461</v>
      </c>
      <c r="AN242" s="171">
        <f>('General Liability'!BW$80*$BI242)/Assumptions!$B$7</f>
        <v>45.981143314129461</v>
      </c>
      <c r="AO242" s="171">
        <f>('General Liability'!BX$80*$BI242)/Assumptions!$B$7</f>
        <v>45.981143314129461</v>
      </c>
      <c r="AP242" s="171">
        <f>('General Liability'!BY$80*$BI242)/Assumptions!$B$7</f>
        <v>45.981143314129461</v>
      </c>
      <c r="AQ242" s="171">
        <f>('General Liability'!BZ$80*$BI242)/Assumptions!$B$7</f>
        <v>45.981143314129461</v>
      </c>
      <c r="AR242" s="171">
        <f>('General Liability'!CA$80*$BI242)/Assumptions!$B$7</f>
        <v>45.981143314129461</v>
      </c>
      <c r="AS242" s="171">
        <f>('General Liability'!CB$80*$BI242)/Assumptions!$B$7</f>
        <v>47.36057761355336</v>
      </c>
      <c r="AT242" s="171">
        <f>('General Liability'!CC$80*$BI242)/Assumptions!$B$7</f>
        <v>47.36057761355336</v>
      </c>
      <c r="AU242" s="171">
        <f>('General Liability'!CD$80*$BI242)/Assumptions!$B$7</f>
        <v>47.36057761355336</v>
      </c>
      <c r="AV242" s="171">
        <f>('General Liability'!CE$80*$BI242)/Assumptions!$B$7</f>
        <v>47.36057761355336</v>
      </c>
      <c r="AW242" s="171">
        <f>('General Liability'!CF$80*$BI242)/Assumptions!$B$7</f>
        <v>47.36057761355336</v>
      </c>
      <c r="AX242" s="171">
        <f>('General Liability'!CG$80*$BI242)/Assumptions!$B$7</f>
        <v>47.36057761355336</v>
      </c>
      <c r="AY242" s="171">
        <f>('General Liability'!CH$80*$BI242)/Assumptions!$B$7</f>
        <v>47.36057761355336</v>
      </c>
      <c r="AZ242" s="171">
        <f>('General Liability'!CI$80*$BI242)/Assumptions!$B$7</f>
        <v>47.36057761355336</v>
      </c>
      <c r="BA242" s="171">
        <f>('General Liability'!CJ$80*$BI242)/Assumptions!$B$7</f>
        <v>47.36057761355336</v>
      </c>
      <c r="BB242" s="171">
        <f>('General Liability'!CK$80*$BI242)/Assumptions!$B$7</f>
        <v>47.36057761355336</v>
      </c>
      <c r="BC242" s="171">
        <f>('General Liability'!CL$80*$BI242)/Assumptions!$B$7</f>
        <v>47.36057761355336</v>
      </c>
      <c r="BD242" s="171">
        <f>('General Liability'!CM$80*$BI242)/Assumptions!$B$7</f>
        <v>47.36057761355336</v>
      </c>
      <c r="BE242" s="171">
        <f>('General Liability'!CN$80*$BI242)/Assumptions!$B$7</f>
        <v>48.78139494195996</v>
      </c>
      <c r="BF242" s="171">
        <f>('General Liability'!CO$80*$BI242)/Assumptions!$B$7</f>
        <v>48.78139494195996</v>
      </c>
      <c r="BG242" s="171">
        <f>('General Liability'!CP$80*$BI242)/Assumptions!$B$7</f>
        <v>48.78139494195996</v>
      </c>
      <c r="BI242" s="174">
        <f>SUMIF(Revenue!$P:$P,'GL - Import (CA)'!$F242,Revenue!$G:$G)</f>
        <v>7.6864891268540077E-3</v>
      </c>
    </row>
    <row r="243" spans="1:61" s="173" customFormat="1" ht="12.75" customHeight="1">
      <c r="A243" s="177" t="s">
        <v>471</v>
      </c>
      <c r="B243" s="178"/>
      <c r="C243" s="170" t="str" cm="1">
        <f t="array" ref="C243">IFERROR(INDEX('Legal Entity'!B:B,MATCH('GL - Import (CA)'!F243,'Legal Entity'!A:A,0),0),0)</f>
        <v>1315 - Corix Multi-Utility Services Inc.</v>
      </c>
      <c r="D243" s="170" t="str" cm="1">
        <f t="array" ref="D243">IFERROR(INDEX('Legal Entity'!C:C,MATCH(F243,'Legal Entity'!A:A,0),0),0)</f>
        <v>CA</v>
      </c>
      <c r="E243" s="170" t="s">
        <v>631</v>
      </c>
      <c r="F243" s="170" t="s">
        <v>160</v>
      </c>
      <c r="G243" s="170"/>
      <c r="H243" s="171">
        <f>('General Liability'!AQ$80*$BI243)/Assumptions!$B$7</f>
        <v>209.94253728157233</v>
      </c>
      <c r="I243" s="171">
        <f>('General Liability'!AR$80*$BI243)/Assumptions!$B$7</f>
        <v>207.55410617775638</v>
      </c>
      <c r="J243" s="171">
        <f>('General Liability'!AS$80*$BI243)/Assumptions!$B$7</f>
        <v>207.55410617775638</v>
      </c>
      <c r="K243" s="171">
        <f>('General Liability'!AT$80*$BI243)/Assumptions!$B$7</f>
        <v>207.55410617775638</v>
      </c>
      <c r="L243" s="171">
        <f>('General Liability'!AU$80*$BI243)/Assumptions!$B$7</f>
        <v>207.55410617775638</v>
      </c>
      <c r="M243" s="171">
        <f>('General Liability'!AV$80*$BI243)/Assumptions!$B$7</f>
        <v>207.55410617775638</v>
      </c>
      <c r="N243" s="171">
        <f>('General Liability'!AW$80*$BI243)/Assumptions!$B$7</f>
        <v>207.55410617775638</v>
      </c>
      <c r="O243" s="171">
        <f>('General Liability'!AX$80*$BI243)/Assumptions!$B$7</f>
        <v>207.55410617775638</v>
      </c>
      <c r="P243" s="171">
        <f>('General Liability'!AY$80*$BI243)/Assumptions!$B$7</f>
        <v>207.55410617775638</v>
      </c>
      <c r="Q243" s="171">
        <f>('General Liability'!AZ$80*$BI243)/Assumptions!$B$7</f>
        <v>207.55410617775638</v>
      </c>
      <c r="R243" s="171">
        <f>('General Liability'!BA$80*$BI243)/Assumptions!$B$7</f>
        <v>207.55410617775638</v>
      </c>
      <c r="S243" s="171">
        <f>('General Liability'!BB$80*$BI243)/Assumptions!$B$7</f>
        <v>207.55410617775638</v>
      </c>
      <c r="T243" s="171">
        <f>('General Liability'!BC$80*$BI243)/Assumptions!$B$7</f>
        <v>207.55410617775638</v>
      </c>
      <c r="U243" s="171">
        <f>('General Liability'!BD$80*$BI243)/Assumptions!$B$7</f>
        <v>223.12066414108813</v>
      </c>
      <c r="V243" s="171">
        <f>('General Liability'!BE$80*$BI243)/Assumptions!$B$7</f>
        <v>223.12066414108813</v>
      </c>
      <c r="W243" s="171">
        <f>('General Liability'!BF$80*$BI243)/Assumptions!$B$7</f>
        <v>223.12066414108813</v>
      </c>
      <c r="X243" s="171">
        <f>('General Liability'!BG$80*$BI243)/Assumptions!$B$7</f>
        <v>223.12066414108813</v>
      </c>
      <c r="Y243" s="171">
        <f>('General Liability'!BH$80*$BI243)/Assumptions!$B$7</f>
        <v>223.12066414108813</v>
      </c>
      <c r="Z243" s="171">
        <f>('General Liability'!BI$80*$BI243)/Assumptions!$B$7</f>
        <v>223.12066414108813</v>
      </c>
      <c r="AA243" s="171">
        <f>('General Liability'!BJ$80*$BI243)/Assumptions!$B$7</f>
        <v>223.12066414108813</v>
      </c>
      <c r="AB243" s="171">
        <f>('General Liability'!BK$80*$BI243)/Assumptions!$B$7</f>
        <v>223.12066414108813</v>
      </c>
      <c r="AC243" s="171">
        <f>('General Liability'!BL$80*$BI243)/Assumptions!$B$7</f>
        <v>223.12066414108813</v>
      </c>
      <c r="AD243" s="171">
        <f>('General Liability'!BM$80*$BI243)/Assumptions!$B$7</f>
        <v>223.12066414108813</v>
      </c>
      <c r="AE243" s="171">
        <f>('General Liability'!BN$80*$BI243)/Assumptions!$B$7</f>
        <v>223.12066414108813</v>
      </c>
      <c r="AF243" s="171">
        <f>('General Liability'!BO$80*$BI243)/Assumptions!$B$7</f>
        <v>223.12066414108813</v>
      </c>
      <c r="AG243" s="171">
        <f>('General Liability'!BP$80*$BI243)/Assumptions!$B$7</f>
        <v>239.85471395166974</v>
      </c>
      <c r="AH243" s="171">
        <f>('General Liability'!BQ$80*$BI243)/Assumptions!$B$7</f>
        <v>239.85471395166974</v>
      </c>
      <c r="AI243" s="171">
        <f>('General Liability'!BR$80*$BI243)/Assumptions!$B$7</f>
        <v>239.85471395166974</v>
      </c>
      <c r="AJ243" s="171">
        <f>('General Liability'!BS$80*$BI243)/Assumptions!$B$7</f>
        <v>239.85471395166974</v>
      </c>
      <c r="AK243" s="171">
        <f>('General Liability'!BT$80*$BI243)/Assumptions!$B$7</f>
        <v>239.85471395166974</v>
      </c>
      <c r="AL243" s="171">
        <f>('General Liability'!BU$80*$BI243)/Assumptions!$B$7</f>
        <v>239.85471395166974</v>
      </c>
      <c r="AM243" s="171">
        <f>('General Liability'!BV$80*$BI243)/Assumptions!$B$7</f>
        <v>239.85471395166974</v>
      </c>
      <c r="AN243" s="171">
        <f>('General Liability'!BW$80*$BI243)/Assumptions!$B$7</f>
        <v>239.85471395166974</v>
      </c>
      <c r="AO243" s="171">
        <f>('General Liability'!BX$80*$BI243)/Assumptions!$B$7</f>
        <v>239.85471395166974</v>
      </c>
      <c r="AP243" s="171">
        <f>('General Liability'!BY$80*$BI243)/Assumptions!$B$7</f>
        <v>239.85471395166974</v>
      </c>
      <c r="AQ243" s="171">
        <f>('General Liability'!BZ$80*$BI243)/Assumptions!$B$7</f>
        <v>239.85471395166974</v>
      </c>
      <c r="AR243" s="171">
        <f>('General Liability'!CA$80*$BI243)/Assumptions!$B$7</f>
        <v>239.85471395166974</v>
      </c>
      <c r="AS243" s="171">
        <f>('General Liability'!CB$80*$BI243)/Assumptions!$B$7</f>
        <v>247.05035537021982</v>
      </c>
      <c r="AT243" s="171">
        <f>('General Liability'!CC$80*$BI243)/Assumptions!$B$7</f>
        <v>247.05035537021982</v>
      </c>
      <c r="AU243" s="171">
        <f>('General Liability'!CD$80*$BI243)/Assumptions!$B$7</f>
        <v>247.05035537021982</v>
      </c>
      <c r="AV243" s="171">
        <f>('General Liability'!CE$80*$BI243)/Assumptions!$B$7</f>
        <v>247.05035537021982</v>
      </c>
      <c r="AW243" s="171">
        <f>('General Liability'!CF$80*$BI243)/Assumptions!$B$7</f>
        <v>247.05035537021982</v>
      </c>
      <c r="AX243" s="171">
        <f>('General Liability'!CG$80*$BI243)/Assumptions!$B$7</f>
        <v>247.05035537021982</v>
      </c>
      <c r="AY243" s="171">
        <f>('General Liability'!CH$80*$BI243)/Assumptions!$B$7</f>
        <v>247.05035537021982</v>
      </c>
      <c r="AZ243" s="171">
        <f>('General Liability'!CI$80*$BI243)/Assumptions!$B$7</f>
        <v>247.05035537021982</v>
      </c>
      <c r="BA243" s="171">
        <f>('General Liability'!CJ$80*$BI243)/Assumptions!$B$7</f>
        <v>247.05035537021982</v>
      </c>
      <c r="BB243" s="171">
        <f>('General Liability'!CK$80*$BI243)/Assumptions!$B$7</f>
        <v>247.05035537021982</v>
      </c>
      <c r="BC243" s="171">
        <f>('General Liability'!CL$80*$BI243)/Assumptions!$B$7</f>
        <v>247.05035537021982</v>
      </c>
      <c r="BD243" s="171">
        <f>('General Liability'!CM$80*$BI243)/Assumptions!$B$7</f>
        <v>247.05035537021982</v>
      </c>
      <c r="BE243" s="171">
        <f>('General Liability'!CN$80*$BI243)/Assumptions!$B$7</f>
        <v>254.46186603132645</v>
      </c>
      <c r="BF243" s="171">
        <f>('General Liability'!CO$80*$BI243)/Assumptions!$B$7</f>
        <v>254.46186603132645</v>
      </c>
      <c r="BG243" s="171">
        <f>('General Liability'!CP$80*$BI243)/Assumptions!$B$7</f>
        <v>254.46186603132645</v>
      </c>
      <c r="BI243" s="174">
        <f>SUMIF(Revenue!$P:$P,'GL - Import (CA)'!$F243,Revenue!$G:$G)</f>
        <v>4.0095580882340921E-2</v>
      </c>
    </row>
    <row r="244" spans="1:61" s="173" customFormat="1" ht="12.75" customHeight="1">
      <c r="A244" s="177" t="s">
        <v>471</v>
      </c>
      <c r="B244" s="178"/>
      <c r="C244" s="170" t="str" cm="1">
        <f t="array" ref="C244">IFERROR(INDEX('Legal Entity'!B:B,MATCH('GL - Import (CA)'!F244,'Legal Entity'!A:A,0),0),0)</f>
        <v>1315 - Corix Multi-Utility Services Inc.</v>
      </c>
      <c r="D244" s="170" t="str" cm="1">
        <f t="array" ref="D244">IFERROR(INDEX('Legal Entity'!C:C,MATCH(F244,'Legal Entity'!A:A,0),0),0)</f>
        <v>CA</v>
      </c>
      <c r="E244" s="170" t="s">
        <v>631</v>
      </c>
      <c r="F244" s="170" t="s">
        <v>136</v>
      </c>
      <c r="G244" s="170"/>
      <c r="H244" s="171">
        <f>('General Liability'!AQ$80*$BI244)/Assumptions!$B$7</f>
        <v>0</v>
      </c>
      <c r="I244" s="171">
        <f>('General Liability'!AR$80*$BI244)/Assumptions!$B$7</f>
        <v>0</v>
      </c>
      <c r="J244" s="171">
        <f>('General Liability'!AS$80*$BI244)/Assumptions!$B$7</f>
        <v>0</v>
      </c>
      <c r="K244" s="171">
        <f>('General Liability'!AT$80*$BI244)/Assumptions!$B$7</f>
        <v>0</v>
      </c>
      <c r="L244" s="171">
        <f>('General Liability'!AU$80*$BI244)/Assumptions!$B$7</f>
        <v>0</v>
      </c>
      <c r="M244" s="171">
        <f>('General Liability'!AV$80*$BI244)/Assumptions!$B$7</f>
        <v>0</v>
      </c>
      <c r="N244" s="171">
        <f>('General Liability'!AW$80*$BI244)/Assumptions!$B$7</f>
        <v>0</v>
      </c>
      <c r="O244" s="171">
        <f>('General Liability'!AX$80*$BI244)/Assumptions!$B$7</f>
        <v>0</v>
      </c>
      <c r="P244" s="171">
        <f>('General Liability'!AY$80*$BI244)/Assumptions!$B$7</f>
        <v>0</v>
      </c>
      <c r="Q244" s="171">
        <f>('General Liability'!AZ$80*$BI244)/Assumptions!$B$7</f>
        <v>0</v>
      </c>
      <c r="R244" s="171">
        <f>('General Liability'!BA$80*$BI244)/Assumptions!$B$7</f>
        <v>0</v>
      </c>
      <c r="S244" s="171">
        <f>('General Liability'!BB$80*$BI244)/Assumptions!$B$7</f>
        <v>0</v>
      </c>
      <c r="T244" s="171">
        <f>('General Liability'!BC$80*$BI244)/Assumptions!$B$7</f>
        <v>0</v>
      </c>
      <c r="U244" s="171">
        <f>('General Liability'!BD$80*$BI244)/Assumptions!$B$7</f>
        <v>0</v>
      </c>
      <c r="V244" s="171">
        <f>('General Liability'!BE$80*$BI244)/Assumptions!$B$7</f>
        <v>0</v>
      </c>
      <c r="W244" s="171">
        <f>('General Liability'!BF$80*$BI244)/Assumptions!$B$7</f>
        <v>0</v>
      </c>
      <c r="X244" s="171">
        <f>('General Liability'!BG$80*$BI244)/Assumptions!$B$7</f>
        <v>0</v>
      </c>
      <c r="Y244" s="171">
        <f>('General Liability'!BH$80*$BI244)/Assumptions!$B$7</f>
        <v>0</v>
      </c>
      <c r="Z244" s="171">
        <f>('General Liability'!BI$80*$BI244)/Assumptions!$B$7</f>
        <v>0</v>
      </c>
      <c r="AA244" s="171">
        <f>('General Liability'!BJ$80*$BI244)/Assumptions!$B$7</f>
        <v>0</v>
      </c>
      <c r="AB244" s="171">
        <f>('General Liability'!BK$80*$BI244)/Assumptions!$B$7</f>
        <v>0</v>
      </c>
      <c r="AC244" s="171">
        <f>('General Liability'!BL$80*$BI244)/Assumptions!$B$7</f>
        <v>0</v>
      </c>
      <c r="AD244" s="171">
        <f>('General Liability'!BM$80*$BI244)/Assumptions!$B$7</f>
        <v>0</v>
      </c>
      <c r="AE244" s="171">
        <f>('General Liability'!BN$80*$BI244)/Assumptions!$B$7</f>
        <v>0</v>
      </c>
      <c r="AF244" s="171">
        <f>('General Liability'!BO$80*$BI244)/Assumptions!$B$7</f>
        <v>0</v>
      </c>
      <c r="AG244" s="171">
        <f>('General Liability'!BP$80*$BI244)/Assumptions!$B$7</f>
        <v>0</v>
      </c>
      <c r="AH244" s="171">
        <f>('General Liability'!BQ$80*$BI244)/Assumptions!$B$7</f>
        <v>0</v>
      </c>
      <c r="AI244" s="171">
        <f>('General Liability'!BR$80*$BI244)/Assumptions!$B$7</f>
        <v>0</v>
      </c>
      <c r="AJ244" s="171">
        <f>('General Liability'!BS$80*$BI244)/Assumptions!$B$7</f>
        <v>0</v>
      </c>
      <c r="AK244" s="171">
        <f>('General Liability'!BT$80*$BI244)/Assumptions!$B$7</f>
        <v>0</v>
      </c>
      <c r="AL244" s="171">
        <f>('General Liability'!BU$80*$BI244)/Assumptions!$B$7</f>
        <v>0</v>
      </c>
      <c r="AM244" s="171">
        <f>('General Liability'!BV$80*$BI244)/Assumptions!$B$7</f>
        <v>0</v>
      </c>
      <c r="AN244" s="171">
        <f>('General Liability'!BW$80*$BI244)/Assumptions!$B$7</f>
        <v>0</v>
      </c>
      <c r="AO244" s="171">
        <f>('General Liability'!BX$80*$BI244)/Assumptions!$B$7</f>
        <v>0</v>
      </c>
      <c r="AP244" s="171">
        <f>('General Liability'!BY$80*$BI244)/Assumptions!$B$7</f>
        <v>0</v>
      </c>
      <c r="AQ244" s="171">
        <f>('General Liability'!BZ$80*$BI244)/Assumptions!$B$7</f>
        <v>0</v>
      </c>
      <c r="AR244" s="171">
        <f>('General Liability'!CA$80*$BI244)/Assumptions!$B$7</f>
        <v>0</v>
      </c>
      <c r="AS244" s="171">
        <f>('General Liability'!CB$80*$BI244)/Assumptions!$B$7</f>
        <v>0</v>
      </c>
      <c r="AT244" s="171">
        <f>('General Liability'!CC$80*$BI244)/Assumptions!$B$7</f>
        <v>0</v>
      </c>
      <c r="AU244" s="171">
        <f>('General Liability'!CD$80*$BI244)/Assumptions!$B$7</f>
        <v>0</v>
      </c>
      <c r="AV244" s="171">
        <f>('General Liability'!CE$80*$BI244)/Assumptions!$B$7</f>
        <v>0</v>
      </c>
      <c r="AW244" s="171">
        <f>('General Liability'!CF$80*$BI244)/Assumptions!$B$7</f>
        <v>0</v>
      </c>
      <c r="AX244" s="171">
        <f>('General Liability'!CG$80*$BI244)/Assumptions!$B$7</f>
        <v>0</v>
      </c>
      <c r="AY244" s="171">
        <f>('General Liability'!CH$80*$BI244)/Assumptions!$B$7</f>
        <v>0</v>
      </c>
      <c r="AZ244" s="171">
        <f>('General Liability'!CI$80*$BI244)/Assumptions!$B$7</f>
        <v>0</v>
      </c>
      <c r="BA244" s="171">
        <f>('General Liability'!CJ$80*$BI244)/Assumptions!$B$7</f>
        <v>0</v>
      </c>
      <c r="BB244" s="171">
        <f>('General Liability'!CK$80*$BI244)/Assumptions!$B$7</f>
        <v>0</v>
      </c>
      <c r="BC244" s="171">
        <f>('General Liability'!CL$80*$BI244)/Assumptions!$B$7</f>
        <v>0</v>
      </c>
      <c r="BD244" s="171">
        <f>('General Liability'!CM$80*$BI244)/Assumptions!$B$7</f>
        <v>0</v>
      </c>
      <c r="BE244" s="171">
        <f>('General Liability'!CN$80*$BI244)/Assumptions!$B$7</f>
        <v>0</v>
      </c>
      <c r="BF244" s="171">
        <f>('General Liability'!CO$80*$BI244)/Assumptions!$B$7</f>
        <v>0</v>
      </c>
      <c r="BG244" s="171">
        <f>('General Liability'!CP$80*$BI244)/Assumptions!$B$7</f>
        <v>0</v>
      </c>
      <c r="BI244" s="174">
        <f>SUMIF(Revenue!$P:$P,'GL - Import (CA)'!$F244,Revenue!$G:$G)</f>
        <v>0</v>
      </c>
    </row>
    <row r="245" spans="1:61" s="173" customFormat="1" ht="12.75" customHeight="1">
      <c r="A245" s="177" t="s">
        <v>471</v>
      </c>
      <c r="B245" s="178"/>
      <c r="C245" s="170" t="str" cm="1">
        <f t="array" ref="C245">IFERROR(INDEX('Legal Entity'!B:B,MATCH('GL - Import (CA)'!F245,'Legal Entity'!A:A,0),0),0)</f>
        <v>1310 - Corix Utilities Inc.</v>
      </c>
      <c r="D245" s="170" t="str" cm="1">
        <f t="array" ref="D245">IFERROR(INDEX('Legal Entity'!C:C,MATCH(F245,'Legal Entity'!A:A,0),0),0)</f>
        <v>CA</v>
      </c>
      <c r="E245" s="170" t="s">
        <v>631</v>
      </c>
      <c r="F245" s="170" t="s">
        <v>104</v>
      </c>
      <c r="G245" s="170"/>
      <c r="H245" s="171">
        <f>('General Liability'!AQ$80*$BI245)/Assumptions!$B$7</f>
        <v>0</v>
      </c>
      <c r="I245" s="171">
        <f>('General Liability'!AR$80*$BI245)/Assumptions!$B$7</f>
        <v>0</v>
      </c>
      <c r="J245" s="171">
        <f>('General Liability'!AS$80*$BI245)/Assumptions!$B$7</f>
        <v>0</v>
      </c>
      <c r="K245" s="171">
        <f>('General Liability'!AT$80*$BI245)/Assumptions!$B$7</f>
        <v>0</v>
      </c>
      <c r="L245" s="171">
        <f>('General Liability'!AU$80*$BI245)/Assumptions!$B$7</f>
        <v>0</v>
      </c>
      <c r="M245" s="171">
        <f>('General Liability'!AV$80*$BI245)/Assumptions!$B$7</f>
        <v>0</v>
      </c>
      <c r="N245" s="171">
        <f>('General Liability'!AW$80*$BI245)/Assumptions!$B$7</f>
        <v>0</v>
      </c>
      <c r="O245" s="171">
        <f>('General Liability'!AX$80*$BI245)/Assumptions!$B$7</f>
        <v>0</v>
      </c>
      <c r="P245" s="171">
        <f>('General Liability'!AY$80*$BI245)/Assumptions!$B$7</f>
        <v>0</v>
      </c>
      <c r="Q245" s="171">
        <f>('General Liability'!AZ$80*$BI245)/Assumptions!$B$7</f>
        <v>0</v>
      </c>
      <c r="R245" s="171">
        <f>('General Liability'!BA$80*$BI245)/Assumptions!$B$7</f>
        <v>0</v>
      </c>
      <c r="S245" s="171">
        <f>('General Liability'!BB$80*$BI245)/Assumptions!$B$7</f>
        <v>0</v>
      </c>
      <c r="T245" s="171">
        <f>('General Liability'!BC$80*$BI245)/Assumptions!$B$7</f>
        <v>0</v>
      </c>
      <c r="U245" s="171">
        <f>('General Liability'!BD$80*$BI245)/Assumptions!$B$7</f>
        <v>0</v>
      </c>
      <c r="V245" s="171">
        <f>('General Liability'!BE$80*$BI245)/Assumptions!$B$7</f>
        <v>0</v>
      </c>
      <c r="W245" s="171">
        <f>('General Liability'!BF$80*$BI245)/Assumptions!$B$7</f>
        <v>0</v>
      </c>
      <c r="X245" s="171">
        <f>('General Liability'!BG$80*$BI245)/Assumptions!$B$7</f>
        <v>0</v>
      </c>
      <c r="Y245" s="171">
        <f>('General Liability'!BH$80*$BI245)/Assumptions!$B$7</f>
        <v>0</v>
      </c>
      <c r="Z245" s="171">
        <f>('General Liability'!BI$80*$BI245)/Assumptions!$B$7</f>
        <v>0</v>
      </c>
      <c r="AA245" s="171">
        <f>('General Liability'!BJ$80*$BI245)/Assumptions!$B$7</f>
        <v>0</v>
      </c>
      <c r="AB245" s="171">
        <f>('General Liability'!BK$80*$BI245)/Assumptions!$B$7</f>
        <v>0</v>
      </c>
      <c r="AC245" s="171">
        <f>('General Liability'!BL$80*$BI245)/Assumptions!$B$7</f>
        <v>0</v>
      </c>
      <c r="AD245" s="171">
        <f>('General Liability'!BM$80*$BI245)/Assumptions!$B$7</f>
        <v>0</v>
      </c>
      <c r="AE245" s="171">
        <f>('General Liability'!BN$80*$BI245)/Assumptions!$B$7</f>
        <v>0</v>
      </c>
      <c r="AF245" s="171">
        <f>('General Liability'!BO$80*$BI245)/Assumptions!$B$7</f>
        <v>0</v>
      </c>
      <c r="AG245" s="171">
        <f>('General Liability'!BP$80*$BI245)/Assumptions!$B$7</f>
        <v>0</v>
      </c>
      <c r="AH245" s="171">
        <f>('General Liability'!BQ$80*$BI245)/Assumptions!$B$7</f>
        <v>0</v>
      </c>
      <c r="AI245" s="171">
        <f>('General Liability'!BR$80*$BI245)/Assumptions!$B$7</f>
        <v>0</v>
      </c>
      <c r="AJ245" s="171">
        <f>('General Liability'!BS$80*$BI245)/Assumptions!$B$7</f>
        <v>0</v>
      </c>
      <c r="AK245" s="171">
        <f>('General Liability'!BT$80*$BI245)/Assumptions!$B$7</f>
        <v>0</v>
      </c>
      <c r="AL245" s="171">
        <f>('General Liability'!BU$80*$BI245)/Assumptions!$B$7</f>
        <v>0</v>
      </c>
      <c r="AM245" s="171">
        <f>('General Liability'!BV$80*$BI245)/Assumptions!$B$7</f>
        <v>0</v>
      </c>
      <c r="AN245" s="171">
        <f>('General Liability'!BW$80*$BI245)/Assumptions!$B$7</f>
        <v>0</v>
      </c>
      <c r="AO245" s="171">
        <f>('General Liability'!BX$80*$BI245)/Assumptions!$B$7</f>
        <v>0</v>
      </c>
      <c r="AP245" s="171">
        <f>('General Liability'!BY$80*$BI245)/Assumptions!$B$7</f>
        <v>0</v>
      </c>
      <c r="AQ245" s="171">
        <f>('General Liability'!BZ$80*$BI245)/Assumptions!$B$7</f>
        <v>0</v>
      </c>
      <c r="AR245" s="171">
        <f>('General Liability'!CA$80*$BI245)/Assumptions!$B$7</f>
        <v>0</v>
      </c>
      <c r="AS245" s="171">
        <f>('General Liability'!CB$80*$BI245)/Assumptions!$B$7</f>
        <v>0</v>
      </c>
      <c r="AT245" s="171">
        <f>('General Liability'!CC$80*$BI245)/Assumptions!$B$7</f>
        <v>0</v>
      </c>
      <c r="AU245" s="171">
        <f>('General Liability'!CD$80*$BI245)/Assumptions!$B$7</f>
        <v>0</v>
      </c>
      <c r="AV245" s="171">
        <f>('General Liability'!CE$80*$BI245)/Assumptions!$B$7</f>
        <v>0</v>
      </c>
      <c r="AW245" s="171">
        <f>('General Liability'!CF$80*$BI245)/Assumptions!$B$7</f>
        <v>0</v>
      </c>
      <c r="AX245" s="171">
        <f>('General Liability'!CG$80*$BI245)/Assumptions!$B$7</f>
        <v>0</v>
      </c>
      <c r="AY245" s="171">
        <f>('General Liability'!CH$80*$BI245)/Assumptions!$B$7</f>
        <v>0</v>
      </c>
      <c r="AZ245" s="171">
        <f>('General Liability'!CI$80*$BI245)/Assumptions!$B$7</f>
        <v>0</v>
      </c>
      <c r="BA245" s="171">
        <f>('General Liability'!CJ$80*$BI245)/Assumptions!$B$7</f>
        <v>0</v>
      </c>
      <c r="BB245" s="171">
        <f>('General Liability'!CK$80*$BI245)/Assumptions!$B$7</f>
        <v>0</v>
      </c>
      <c r="BC245" s="171">
        <f>('General Liability'!CL$80*$BI245)/Assumptions!$B$7</f>
        <v>0</v>
      </c>
      <c r="BD245" s="171">
        <f>('General Liability'!CM$80*$BI245)/Assumptions!$B$7</f>
        <v>0</v>
      </c>
      <c r="BE245" s="171">
        <f>('General Liability'!CN$80*$BI245)/Assumptions!$B$7</f>
        <v>0</v>
      </c>
      <c r="BF245" s="171">
        <f>('General Liability'!CO$80*$BI245)/Assumptions!$B$7</f>
        <v>0</v>
      </c>
      <c r="BG245" s="171">
        <f>('General Liability'!CP$80*$BI245)/Assumptions!$B$7</f>
        <v>0</v>
      </c>
      <c r="BI245" s="174">
        <f>SUMIF(Revenue!$P:$P,'GL - Import (CA)'!$F245,Revenue!$G:$G)</f>
        <v>0</v>
      </c>
    </row>
    <row r="246" spans="1:61" s="173" customFormat="1" ht="12.75" customHeight="1">
      <c r="A246" s="177" t="s">
        <v>471</v>
      </c>
      <c r="B246" s="178"/>
      <c r="C246" s="170" t="str" cm="1">
        <f t="array" ref="C246">IFERROR(INDEX('Legal Entity'!B:B,MATCH('GL - Import (CA)'!F246,'Legal Entity'!A:A,0),0),0)</f>
        <v>1310 - Corix Utilities Inc.</v>
      </c>
      <c r="D246" s="170" t="str" cm="1">
        <f t="array" ref="D246">IFERROR(INDEX('Legal Entity'!C:C,MATCH(F246,'Legal Entity'!A:A,0),0),0)</f>
        <v>CA</v>
      </c>
      <c r="E246" s="170" t="s">
        <v>631</v>
      </c>
      <c r="F246" s="170" t="s">
        <v>114</v>
      </c>
      <c r="G246" s="170"/>
      <c r="H246" s="171">
        <f>('General Liability'!AQ$80*$BI246)/Assumptions!$B$7</f>
        <v>195.33206717173235</v>
      </c>
      <c r="I246" s="171">
        <f>('General Liability'!AR$80*$BI246)/Assumptions!$B$7</f>
        <v>193.10985346103536</v>
      </c>
      <c r="J246" s="171">
        <f>('General Liability'!AS$80*$BI246)/Assumptions!$B$7</f>
        <v>193.10985346103536</v>
      </c>
      <c r="K246" s="171">
        <f>('General Liability'!AT$80*$BI246)/Assumptions!$B$7</f>
        <v>193.10985346103536</v>
      </c>
      <c r="L246" s="171">
        <f>('General Liability'!AU$80*$BI246)/Assumptions!$B$7</f>
        <v>193.10985346103536</v>
      </c>
      <c r="M246" s="171">
        <f>('General Liability'!AV$80*$BI246)/Assumptions!$B$7</f>
        <v>193.10985346103536</v>
      </c>
      <c r="N246" s="171">
        <f>('General Liability'!AW$80*$BI246)/Assumptions!$B$7</f>
        <v>193.10985346103536</v>
      </c>
      <c r="O246" s="171">
        <f>('General Liability'!AX$80*$BI246)/Assumptions!$B$7</f>
        <v>193.10985346103536</v>
      </c>
      <c r="P246" s="171">
        <f>('General Liability'!AY$80*$BI246)/Assumptions!$B$7</f>
        <v>193.10985346103536</v>
      </c>
      <c r="Q246" s="171">
        <f>('General Liability'!AZ$80*$BI246)/Assumptions!$B$7</f>
        <v>193.10985346103536</v>
      </c>
      <c r="R246" s="171">
        <f>('General Liability'!BA$80*$BI246)/Assumptions!$B$7</f>
        <v>193.10985346103536</v>
      </c>
      <c r="S246" s="171">
        <f>('General Liability'!BB$80*$BI246)/Assumptions!$B$7</f>
        <v>193.10985346103536</v>
      </c>
      <c r="T246" s="171">
        <f>('General Liability'!BC$80*$BI246)/Assumptions!$B$7</f>
        <v>193.10985346103536</v>
      </c>
      <c r="U246" s="171">
        <f>('General Liability'!BD$80*$BI246)/Assumptions!$B$7</f>
        <v>207.59309247061296</v>
      </c>
      <c r="V246" s="171">
        <f>('General Liability'!BE$80*$BI246)/Assumptions!$B$7</f>
        <v>207.59309247061296</v>
      </c>
      <c r="W246" s="171">
        <f>('General Liability'!BF$80*$BI246)/Assumptions!$B$7</f>
        <v>207.59309247061296</v>
      </c>
      <c r="X246" s="171">
        <f>('General Liability'!BG$80*$BI246)/Assumptions!$B$7</f>
        <v>207.59309247061296</v>
      </c>
      <c r="Y246" s="171">
        <f>('General Liability'!BH$80*$BI246)/Assumptions!$B$7</f>
        <v>207.59309247061296</v>
      </c>
      <c r="Z246" s="171">
        <f>('General Liability'!BI$80*$BI246)/Assumptions!$B$7</f>
        <v>207.59309247061296</v>
      </c>
      <c r="AA246" s="171">
        <f>('General Liability'!BJ$80*$BI246)/Assumptions!$B$7</f>
        <v>207.59309247061296</v>
      </c>
      <c r="AB246" s="171">
        <f>('General Liability'!BK$80*$BI246)/Assumptions!$B$7</f>
        <v>207.59309247061296</v>
      </c>
      <c r="AC246" s="171">
        <f>('General Liability'!BL$80*$BI246)/Assumptions!$B$7</f>
        <v>207.59309247061296</v>
      </c>
      <c r="AD246" s="171">
        <f>('General Liability'!BM$80*$BI246)/Assumptions!$B$7</f>
        <v>207.59309247061296</v>
      </c>
      <c r="AE246" s="171">
        <f>('General Liability'!BN$80*$BI246)/Assumptions!$B$7</f>
        <v>207.59309247061296</v>
      </c>
      <c r="AF246" s="171">
        <f>('General Liability'!BO$80*$BI246)/Assumptions!$B$7</f>
        <v>207.59309247061296</v>
      </c>
      <c r="AG246" s="171">
        <f>('General Liability'!BP$80*$BI246)/Assumptions!$B$7</f>
        <v>223.16257440590891</v>
      </c>
      <c r="AH246" s="171">
        <f>('General Liability'!BQ$80*$BI246)/Assumptions!$B$7</f>
        <v>223.16257440590891</v>
      </c>
      <c r="AI246" s="171">
        <f>('General Liability'!BR$80*$BI246)/Assumptions!$B$7</f>
        <v>223.16257440590891</v>
      </c>
      <c r="AJ246" s="171">
        <f>('General Liability'!BS$80*$BI246)/Assumptions!$B$7</f>
        <v>223.16257440590891</v>
      </c>
      <c r="AK246" s="171">
        <f>('General Liability'!BT$80*$BI246)/Assumptions!$B$7</f>
        <v>223.16257440590891</v>
      </c>
      <c r="AL246" s="171">
        <f>('General Liability'!BU$80*$BI246)/Assumptions!$B$7</f>
        <v>223.16257440590891</v>
      </c>
      <c r="AM246" s="171">
        <f>('General Liability'!BV$80*$BI246)/Assumptions!$B$7</f>
        <v>223.16257440590891</v>
      </c>
      <c r="AN246" s="171">
        <f>('General Liability'!BW$80*$BI246)/Assumptions!$B$7</f>
        <v>223.16257440590891</v>
      </c>
      <c r="AO246" s="171">
        <f>('General Liability'!BX$80*$BI246)/Assumptions!$B$7</f>
        <v>223.16257440590891</v>
      </c>
      <c r="AP246" s="171">
        <f>('General Liability'!BY$80*$BI246)/Assumptions!$B$7</f>
        <v>223.16257440590891</v>
      </c>
      <c r="AQ246" s="171">
        <f>('General Liability'!BZ$80*$BI246)/Assumptions!$B$7</f>
        <v>223.16257440590891</v>
      </c>
      <c r="AR246" s="171">
        <f>('General Liability'!CA$80*$BI246)/Assumptions!$B$7</f>
        <v>223.16257440590891</v>
      </c>
      <c r="AS246" s="171">
        <f>('General Liability'!CB$80*$BI246)/Assumptions!$B$7</f>
        <v>229.85745163808622</v>
      </c>
      <c r="AT246" s="171">
        <f>('General Liability'!CC$80*$BI246)/Assumptions!$B$7</f>
        <v>229.85745163808622</v>
      </c>
      <c r="AU246" s="171">
        <f>('General Liability'!CD$80*$BI246)/Assumptions!$B$7</f>
        <v>229.85745163808622</v>
      </c>
      <c r="AV246" s="171">
        <f>('General Liability'!CE$80*$BI246)/Assumptions!$B$7</f>
        <v>229.85745163808622</v>
      </c>
      <c r="AW246" s="171">
        <f>('General Liability'!CF$80*$BI246)/Assumptions!$B$7</f>
        <v>229.85745163808622</v>
      </c>
      <c r="AX246" s="171">
        <f>('General Liability'!CG$80*$BI246)/Assumptions!$B$7</f>
        <v>229.85745163808622</v>
      </c>
      <c r="AY246" s="171">
        <f>('General Liability'!CH$80*$BI246)/Assumptions!$B$7</f>
        <v>229.85745163808622</v>
      </c>
      <c r="AZ246" s="171">
        <f>('General Liability'!CI$80*$BI246)/Assumptions!$B$7</f>
        <v>229.85745163808622</v>
      </c>
      <c r="BA246" s="171">
        <f>('General Liability'!CJ$80*$BI246)/Assumptions!$B$7</f>
        <v>229.85745163808622</v>
      </c>
      <c r="BB246" s="171">
        <f>('General Liability'!CK$80*$BI246)/Assumptions!$B$7</f>
        <v>229.85745163808622</v>
      </c>
      <c r="BC246" s="171">
        <f>('General Liability'!CL$80*$BI246)/Assumptions!$B$7</f>
        <v>229.85745163808622</v>
      </c>
      <c r="BD246" s="171">
        <f>('General Liability'!CM$80*$BI246)/Assumptions!$B$7</f>
        <v>229.85745163808622</v>
      </c>
      <c r="BE246" s="171">
        <f>('General Liability'!CN$80*$BI246)/Assumptions!$B$7</f>
        <v>236.75317518722886</v>
      </c>
      <c r="BF246" s="171">
        <f>('General Liability'!CO$80*$BI246)/Assumptions!$B$7</f>
        <v>236.75317518722886</v>
      </c>
      <c r="BG246" s="171">
        <f>('General Liability'!CP$80*$BI246)/Assumptions!$B$7</f>
        <v>236.75317518722886</v>
      </c>
      <c r="BI246" s="174">
        <f>SUMIF(Revenue!$P:$P,'GL - Import (CA)'!$F246,Revenue!$G:$G)</f>
        <v>3.7305220750451951E-2</v>
      </c>
    </row>
    <row r="247" spans="1:61" s="173" customFormat="1" ht="12.75" customHeight="1">
      <c r="A247" s="177" t="s">
        <v>471</v>
      </c>
      <c r="B247" s="178"/>
      <c r="C247" s="170" t="str" cm="1">
        <f t="array" ref="C247">IFERROR(INDEX('Legal Entity'!B:B,MATCH('GL - Import (CA)'!F247,'Legal Entity'!A:A,0),0),0)</f>
        <v>1310 - Corix Utilities Inc.</v>
      </c>
      <c r="D247" s="170" t="str" cm="1">
        <f t="array" ref="D247">IFERROR(INDEX('Legal Entity'!C:C,MATCH(F247,'Legal Entity'!A:A,0),0),0)</f>
        <v>CA</v>
      </c>
      <c r="E247" s="170" t="s">
        <v>631</v>
      </c>
      <c r="F247" s="170" t="s">
        <v>123</v>
      </c>
      <c r="G247" s="170"/>
      <c r="H247" s="171">
        <f>('General Liability'!AQ$80*$BI247)/Assumptions!$B$7</f>
        <v>0</v>
      </c>
      <c r="I247" s="171">
        <f>('General Liability'!AR$80*$BI247)/Assumptions!$B$7</f>
        <v>0</v>
      </c>
      <c r="J247" s="171">
        <f>('General Liability'!AS$80*$BI247)/Assumptions!$B$7</f>
        <v>0</v>
      </c>
      <c r="K247" s="171">
        <f>('General Liability'!AT$80*$BI247)/Assumptions!$B$7</f>
        <v>0</v>
      </c>
      <c r="L247" s="171">
        <f>('General Liability'!AU$80*$BI247)/Assumptions!$B$7</f>
        <v>0</v>
      </c>
      <c r="M247" s="171">
        <f>('General Liability'!AV$80*$BI247)/Assumptions!$B$7</f>
        <v>0</v>
      </c>
      <c r="N247" s="171">
        <f>('General Liability'!AW$80*$BI247)/Assumptions!$B$7</f>
        <v>0</v>
      </c>
      <c r="O247" s="171">
        <f>('General Liability'!AX$80*$BI247)/Assumptions!$B$7</f>
        <v>0</v>
      </c>
      <c r="P247" s="171">
        <f>('General Liability'!AY$80*$BI247)/Assumptions!$B$7</f>
        <v>0</v>
      </c>
      <c r="Q247" s="171">
        <f>('General Liability'!AZ$80*$BI247)/Assumptions!$B$7</f>
        <v>0</v>
      </c>
      <c r="R247" s="171">
        <f>('General Liability'!BA$80*$BI247)/Assumptions!$B$7</f>
        <v>0</v>
      </c>
      <c r="S247" s="171">
        <f>('General Liability'!BB$80*$BI247)/Assumptions!$B$7</f>
        <v>0</v>
      </c>
      <c r="T247" s="171">
        <f>('General Liability'!BC$80*$BI247)/Assumptions!$B$7</f>
        <v>0</v>
      </c>
      <c r="U247" s="171">
        <f>('General Liability'!BD$80*$BI247)/Assumptions!$B$7</f>
        <v>0</v>
      </c>
      <c r="V247" s="171">
        <f>('General Liability'!BE$80*$BI247)/Assumptions!$B$7</f>
        <v>0</v>
      </c>
      <c r="W247" s="171">
        <f>('General Liability'!BF$80*$BI247)/Assumptions!$B$7</f>
        <v>0</v>
      </c>
      <c r="X247" s="171">
        <f>('General Liability'!BG$80*$BI247)/Assumptions!$B$7</f>
        <v>0</v>
      </c>
      <c r="Y247" s="171">
        <f>('General Liability'!BH$80*$BI247)/Assumptions!$B$7</f>
        <v>0</v>
      </c>
      <c r="Z247" s="171">
        <f>('General Liability'!BI$80*$BI247)/Assumptions!$B$7</f>
        <v>0</v>
      </c>
      <c r="AA247" s="171">
        <f>('General Liability'!BJ$80*$BI247)/Assumptions!$B$7</f>
        <v>0</v>
      </c>
      <c r="AB247" s="171">
        <f>('General Liability'!BK$80*$BI247)/Assumptions!$B$7</f>
        <v>0</v>
      </c>
      <c r="AC247" s="171">
        <f>('General Liability'!BL$80*$BI247)/Assumptions!$B$7</f>
        <v>0</v>
      </c>
      <c r="AD247" s="171">
        <f>('General Liability'!BM$80*$BI247)/Assumptions!$B$7</f>
        <v>0</v>
      </c>
      <c r="AE247" s="171">
        <f>('General Liability'!BN$80*$BI247)/Assumptions!$B$7</f>
        <v>0</v>
      </c>
      <c r="AF247" s="171">
        <f>('General Liability'!BO$80*$BI247)/Assumptions!$B$7</f>
        <v>0</v>
      </c>
      <c r="AG247" s="171">
        <f>('General Liability'!BP$80*$BI247)/Assumptions!$B$7</f>
        <v>0</v>
      </c>
      <c r="AH247" s="171">
        <f>('General Liability'!BQ$80*$BI247)/Assumptions!$B$7</f>
        <v>0</v>
      </c>
      <c r="AI247" s="171">
        <f>('General Liability'!BR$80*$BI247)/Assumptions!$B$7</f>
        <v>0</v>
      </c>
      <c r="AJ247" s="171">
        <f>('General Liability'!BS$80*$BI247)/Assumptions!$B$7</f>
        <v>0</v>
      </c>
      <c r="AK247" s="171">
        <f>('General Liability'!BT$80*$BI247)/Assumptions!$B$7</f>
        <v>0</v>
      </c>
      <c r="AL247" s="171">
        <f>('General Liability'!BU$80*$BI247)/Assumptions!$B$7</f>
        <v>0</v>
      </c>
      <c r="AM247" s="171">
        <f>('General Liability'!BV$80*$BI247)/Assumptions!$B$7</f>
        <v>0</v>
      </c>
      <c r="AN247" s="171">
        <f>('General Liability'!BW$80*$BI247)/Assumptions!$B$7</f>
        <v>0</v>
      </c>
      <c r="AO247" s="171">
        <f>('General Liability'!BX$80*$BI247)/Assumptions!$B$7</f>
        <v>0</v>
      </c>
      <c r="AP247" s="171">
        <f>('General Liability'!BY$80*$BI247)/Assumptions!$B$7</f>
        <v>0</v>
      </c>
      <c r="AQ247" s="171">
        <f>('General Liability'!BZ$80*$BI247)/Assumptions!$B$7</f>
        <v>0</v>
      </c>
      <c r="AR247" s="171">
        <f>('General Liability'!CA$80*$BI247)/Assumptions!$B$7</f>
        <v>0</v>
      </c>
      <c r="AS247" s="171">
        <f>('General Liability'!CB$80*$BI247)/Assumptions!$B$7</f>
        <v>0</v>
      </c>
      <c r="AT247" s="171">
        <f>('General Liability'!CC$80*$BI247)/Assumptions!$B$7</f>
        <v>0</v>
      </c>
      <c r="AU247" s="171">
        <f>('General Liability'!CD$80*$BI247)/Assumptions!$B$7</f>
        <v>0</v>
      </c>
      <c r="AV247" s="171">
        <f>('General Liability'!CE$80*$BI247)/Assumptions!$B$7</f>
        <v>0</v>
      </c>
      <c r="AW247" s="171">
        <f>('General Liability'!CF$80*$BI247)/Assumptions!$B$7</f>
        <v>0</v>
      </c>
      <c r="AX247" s="171">
        <f>('General Liability'!CG$80*$BI247)/Assumptions!$B$7</f>
        <v>0</v>
      </c>
      <c r="AY247" s="171">
        <f>('General Liability'!CH$80*$BI247)/Assumptions!$B$7</f>
        <v>0</v>
      </c>
      <c r="AZ247" s="171">
        <f>('General Liability'!CI$80*$BI247)/Assumptions!$B$7</f>
        <v>0</v>
      </c>
      <c r="BA247" s="171">
        <f>('General Liability'!CJ$80*$BI247)/Assumptions!$B$7</f>
        <v>0</v>
      </c>
      <c r="BB247" s="171">
        <f>('General Liability'!CK$80*$BI247)/Assumptions!$B$7</f>
        <v>0</v>
      </c>
      <c r="BC247" s="171">
        <f>('General Liability'!CL$80*$BI247)/Assumptions!$B$7</f>
        <v>0</v>
      </c>
      <c r="BD247" s="171">
        <f>('General Liability'!CM$80*$BI247)/Assumptions!$B$7</f>
        <v>0</v>
      </c>
      <c r="BE247" s="171">
        <f>('General Liability'!CN$80*$BI247)/Assumptions!$B$7</f>
        <v>0</v>
      </c>
      <c r="BF247" s="171">
        <f>('General Liability'!CO$80*$BI247)/Assumptions!$B$7</f>
        <v>0</v>
      </c>
      <c r="BG247" s="171">
        <f>('General Liability'!CP$80*$BI247)/Assumptions!$B$7</f>
        <v>0</v>
      </c>
      <c r="BI247" s="174">
        <f>SUMIF(Revenue!$P:$P,'GL - Import (CA)'!$F247,Revenue!$G:$G)</f>
        <v>0</v>
      </c>
    </row>
    <row r="248" spans="1:61" s="173" customFormat="1" ht="12.75" customHeight="1">
      <c r="A248" s="177" t="s">
        <v>471</v>
      </c>
      <c r="B248" s="178"/>
      <c r="C248" s="170" t="str" cm="1">
        <f t="array" ref="C248">IFERROR(INDEX('Legal Entity'!B:B,MATCH('GL - Import (CA)'!F248,'Legal Entity'!A:A,0),0),0)</f>
        <v>1310 - Corix Utilities Inc.</v>
      </c>
      <c r="D248" s="170" t="str" cm="1">
        <f t="array" ref="D248">IFERROR(INDEX('Legal Entity'!C:C,MATCH(F248,'Legal Entity'!A:A,0),0),0)</f>
        <v>CA</v>
      </c>
      <c r="E248" s="170" t="s">
        <v>631</v>
      </c>
      <c r="F248" s="170" t="s">
        <v>127</v>
      </c>
      <c r="G248" s="170"/>
      <c r="H248" s="171">
        <f>('General Liability'!AQ$80*$BI248)/Assumptions!$B$7</f>
        <v>36.781219984987509</v>
      </c>
      <c r="I248" s="171">
        <f>('General Liability'!AR$80*$BI248)/Assumptions!$B$7</f>
        <v>36.362774961954294</v>
      </c>
      <c r="J248" s="171">
        <f>('General Liability'!AS$80*$BI248)/Assumptions!$B$7</f>
        <v>36.362774961954294</v>
      </c>
      <c r="K248" s="171">
        <f>('General Liability'!AT$80*$BI248)/Assumptions!$B$7</f>
        <v>36.362774961954294</v>
      </c>
      <c r="L248" s="171">
        <f>('General Liability'!AU$80*$BI248)/Assumptions!$B$7</f>
        <v>36.362774961954294</v>
      </c>
      <c r="M248" s="171">
        <f>('General Liability'!AV$80*$BI248)/Assumptions!$B$7</f>
        <v>36.362774961954294</v>
      </c>
      <c r="N248" s="171">
        <f>('General Liability'!AW$80*$BI248)/Assumptions!$B$7</f>
        <v>36.362774961954294</v>
      </c>
      <c r="O248" s="171">
        <f>('General Liability'!AX$80*$BI248)/Assumptions!$B$7</f>
        <v>36.362774961954294</v>
      </c>
      <c r="P248" s="171">
        <f>('General Liability'!AY$80*$BI248)/Assumptions!$B$7</f>
        <v>36.362774961954294</v>
      </c>
      <c r="Q248" s="171">
        <f>('General Liability'!AZ$80*$BI248)/Assumptions!$B$7</f>
        <v>36.362774961954294</v>
      </c>
      <c r="R248" s="171">
        <f>('General Liability'!BA$80*$BI248)/Assumptions!$B$7</f>
        <v>36.362774961954294</v>
      </c>
      <c r="S248" s="171">
        <f>('General Liability'!BB$80*$BI248)/Assumptions!$B$7</f>
        <v>36.362774961954294</v>
      </c>
      <c r="T248" s="171">
        <f>('General Liability'!BC$80*$BI248)/Assumptions!$B$7</f>
        <v>36.362774961954294</v>
      </c>
      <c r="U248" s="171">
        <f>('General Liability'!BD$80*$BI248)/Assumptions!$B$7</f>
        <v>39.089983084100858</v>
      </c>
      <c r="V248" s="171">
        <f>('General Liability'!BE$80*$BI248)/Assumptions!$B$7</f>
        <v>39.089983084100858</v>
      </c>
      <c r="W248" s="171">
        <f>('General Liability'!BF$80*$BI248)/Assumptions!$B$7</f>
        <v>39.089983084100858</v>
      </c>
      <c r="X248" s="171">
        <f>('General Liability'!BG$80*$BI248)/Assumptions!$B$7</f>
        <v>39.089983084100858</v>
      </c>
      <c r="Y248" s="171">
        <f>('General Liability'!BH$80*$BI248)/Assumptions!$B$7</f>
        <v>39.089983084100858</v>
      </c>
      <c r="Z248" s="171">
        <f>('General Liability'!BI$80*$BI248)/Assumptions!$B$7</f>
        <v>39.089983084100858</v>
      </c>
      <c r="AA248" s="171">
        <f>('General Liability'!BJ$80*$BI248)/Assumptions!$B$7</f>
        <v>39.089983084100858</v>
      </c>
      <c r="AB248" s="171">
        <f>('General Liability'!BK$80*$BI248)/Assumptions!$B$7</f>
        <v>39.089983084100858</v>
      </c>
      <c r="AC248" s="171">
        <f>('General Liability'!BL$80*$BI248)/Assumptions!$B$7</f>
        <v>39.089983084100858</v>
      </c>
      <c r="AD248" s="171">
        <f>('General Liability'!BM$80*$BI248)/Assumptions!$B$7</f>
        <v>39.089983084100858</v>
      </c>
      <c r="AE248" s="171">
        <f>('General Liability'!BN$80*$BI248)/Assumptions!$B$7</f>
        <v>39.089983084100858</v>
      </c>
      <c r="AF248" s="171">
        <f>('General Liability'!BO$80*$BI248)/Assumptions!$B$7</f>
        <v>39.089983084100858</v>
      </c>
      <c r="AG248" s="171">
        <f>('General Liability'!BP$80*$BI248)/Assumptions!$B$7</f>
        <v>42.021731815408423</v>
      </c>
      <c r="AH248" s="171">
        <f>('General Liability'!BQ$80*$BI248)/Assumptions!$B$7</f>
        <v>42.021731815408423</v>
      </c>
      <c r="AI248" s="171">
        <f>('General Liability'!BR$80*$BI248)/Assumptions!$B$7</f>
        <v>42.021731815408423</v>
      </c>
      <c r="AJ248" s="171">
        <f>('General Liability'!BS$80*$BI248)/Assumptions!$B$7</f>
        <v>42.021731815408423</v>
      </c>
      <c r="AK248" s="171">
        <f>('General Liability'!BT$80*$BI248)/Assumptions!$B$7</f>
        <v>42.021731815408423</v>
      </c>
      <c r="AL248" s="171">
        <f>('General Liability'!BU$80*$BI248)/Assumptions!$B$7</f>
        <v>42.021731815408423</v>
      </c>
      <c r="AM248" s="171">
        <f>('General Liability'!BV$80*$BI248)/Assumptions!$B$7</f>
        <v>42.021731815408423</v>
      </c>
      <c r="AN248" s="171">
        <f>('General Liability'!BW$80*$BI248)/Assumptions!$B$7</f>
        <v>42.021731815408423</v>
      </c>
      <c r="AO248" s="171">
        <f>('General Liability'!BX$80*$BI248)/Assumptions!$B$7</f>
        <v>42.021731815408423</v>
      </c>
      <c r="AP248" s="171">
        <f>('General Liability'!BY$80*$BI248)/Assumptions!$B$7</f>
        <v>42.021731815408423</v>
      </c>
      <c r="AQ248" s="171">
        <f>('General Liability'!BZ$80*$BI248)/Assumptions!$B$7</f>
        <v>42.021731815408423</v>
      </c>
      <c r="AR248" s="171">
        <f>('General Liability'!CA$80*$BI248)/Assumptions!$B$7</f>
        <v>42.021731815408423</v>
      </c>
      <c r="AS248" s="171">
        <f>('General Liability'!CB$80*$BI248)/Assumptions!$B$7</f>
        <v>43.282383769870677</v>
      </c>
      <c r="AT248" s="171">
        <f>('General Liability'!CC$80*$BI248)/Assumptions!$B$7</f>
        <v>43.282383769870677</v>
      </c>
      <c r="AU248" s="171">
        <f>('General Liability'!CD$80*$BI248)/Assumptions!$B$7</f>
        <v>43.282383769870677</v>
      </c>
      <c r="AV248" s="171">
        <f>('General Liability'!CE$80*$BI248)/Assumptions!$B$7</f>
        <v>43.282383769870677</v>
      </c>
      <c r="AW248" s="171">
        <f>('General Liability'!CF$80*$BI248)/Assumptions!$B$7</f>
        <v>43.282383769870677</v>
      </c>
      <c r="AX248" s="171">
        <f>('General Liability'!CG$80*$BI248)/Assumptions!$B$7</f>
        <v>43.282383769870677</v>
      </c>
      <c r="AY248" s="171">
        <f>('General Liability'!CH$80*$BI248)/Assumptions!$B$7</f>
        <v>43.282383769870677</v>
      </c>
      <c r="AZ248" s="171">
        <f>('General Liability'!CI$80*$BI248)/Assumptions!$B$7</f>
        <v>43.282383769870677</v>
      </c>
      <c r="BA248" s="171">
        <f>('General Liability'!CJ$80*$BI248)/Assumptions!$B$7</f>
        <v>43.282383769870677</v>
      </c>
      <c r="BB248" s="171">
        <f>('General Liability'!CK$80*$BI248)/Assumptions!$B$7</f>
        <v>43.282383769870677</v>
      </c>
      <c r="BC248" s="171">
        <f>('General Liability'!CL$80*$BI248)/Assumptions!$B$7</f>
        <v>43.282383769870677</v>
      </c>
      <c r="BD248" s="171">
        <f>('General Liability'!CM$80*$BI248)/Assumptions!$B$7</f>
        <v>43.282383769870677</v>
      </c>
      <c r="BE248" s="171">
        <f>('General Liability'!CN$80*$BI248)/Assumptions!$B$7</f>
        <v>44.580855282966802</v>
      </c>
      <c r="BF248" s="171">
        <f>('General Liability'!CO$80*$BI248)/Assumptions!$B$7</f>
        <v>44.580855282966802</v>
      </c>
      <c r="BG248" s="171">
        <f>('General Liability'!CP$80*$BI248)/Assumptions!$B$7</f>
        <v>44.580855282966802</v>
      </c>
      <c r="BI248" s="174">
        <f>SUMIF(Revenue!$P:$P,'GL - Import (CA)'!$F248,Revenue!$G:$G)</f>
        <v>7.0246096858461102E-3</v>
      </c>
    </row>
    <row r="249" spans="1:61" s="173" customFormat="1" ht="12.75" customHeight="1">
      <c r="A249" s="177" t="s">
        <v>471</v>
      </c>
      <c r="B249" s="178"/>
      <c r="C249" s="170" t="str" cm="1">
        <f t="array" ref="C249">IFERROR(INDEX('Legal Entity'!B:B,MATCH('GL - Import (CA)'!F249,'Legal Entity'!A:A,0),0),0)</f>
        <v>1310 - Corix Utilities Inc.</v>
      </c>
      <c r="D249" s="170" t="str" cm="1">
        <f t="array" ref="D249">IFERROR(INDEX('Legal Entity'!C:C,MATCH(F249,'Legal Entity'!A:A,0),0),0)</f>
        <v>CA</v>
      </c>
      <c r="E249" s="170" t="s">
        <v>631</v>
      </c>
      <c r="F249" s="170" t="s">
        <v>131</v>
      </c>
      <c r="G249" s="170"/>
      <c r="H249" s="171">
        <f>('General Liability'!AQ$80*$BI249)/Assumptions!$B$7</f>
        <v>3.3814844383752281</v>
      </c>
      <c r="I249" s="171">
        <f>('General Liability'!AR$80*$BI249)/Assumptions!$B$7</f>
        <v>3.3430146612911638</v>
      </c>
      <c r="J249" s="171">
        <f>('General Liability'!AS$80*$BI249)/Assumptions!$B$7</f>
        <v>3.3430146612911638</v>
      </c>
      <c r="K249" s="171">
        <f>('General Liability'!AT$80*$BI249)/Assumptions!$B$7</f>
        <v>3.3430146612911638</v>
      </c>
      <c r="L249" s="171">
        <f>('General Liability'!AU$80*$BI249)/Assumptions!$B$7</f>
        <v>3.3430146612911638</v>
      </c>
      <c r="M249" s="171">
        <f>('General Liability'!AV$80*$BI249)/Assumptions!$B$7</f>
        <v>3.3430146612911638</v>
      </c>
      <c r="N249" s="171">
        <f>('General Liability'!AW$80*$BI249)/Assumptions!$B$7</f>
        <v>3.3430146612911638</v>
      </c>
      <c r="O249" s="171">
        <f>('General Liability'!AX$80*$BI249)/Assumptions!$B$7</f>
        <v>3.3430146612911638</v>
      </c>
      <c r="P249" s="171">
        <f>('General Liability'!AY$80*$BI249)/Assumptions!$B$7</f>
        <v>3.3430146612911638</v>
      </c>
      <c r="Q249" s="171">
        <f>('General Liability'!AZ$80*$BI249)/Assumptions!$B$7</f>
        <v>3.3430146612911638</v>
      </c>
      <c r="R249" s="171">
        <f>('General Liability'!BA$80*$BI249)/Assumptions!$B$7</f>
        <v>3.3430146612911638</v>
      </c>
      <c r="S249" s="171">
        <f>('General Liability'!BB$80*$BI249)/Assumptions!$B$7</f>
        <v>3.3430146612911638</v>
      </c>
      <c r="T249" s="171">
        <f>('General Liability'!BC$80*$BI249)/Assumptions!$B$7</f>
        <v>3.3430146612911638</v>
      </c>
      <c r="U249" s="171">
        <f>('General Liability'!BD$80*$BI249)/Assumptions!$B$7</f>
        <v>3.593740760888001</v>
      </c>
      <c r="V249" s="171">
        <f>('General Liability'!BE$80*$BI249)/Assumptions!$B$7</f>
        <v>3.593740760888001</v>
      </c>
      <c r="W249" s="171">
        <f>('General Liability'!BF$80*$BI249)/Assumptions!$B$7</f>
        <v>3.593740760888001</v>
      </c>
      <c r="X249" s="171">
        <f>('General Liability'!BG$80*$BI249)/Assumptions!$B$7</f>
        <v>3.593740760888001</v>
      </c>
      <c r="Y249" s="171">
        <f>('General Liability'!BH$80*$BI249)/Assumptions!$B$7</f>
        <v>3.593740760888001</v>
      </c>
      <c r="Z249" s="171">
        <f>('General Liability'!BI$80*$BI249)/Assumptions!$B$7</f>
        <v>3.593740760888001</v>
      </c>
      <c r="AA249" s="171">
        <f>('General Liability'!BJ$80*$BI249)/Assumptions!$B$7</f>
        <v>3.593740760888001</v>
      </c>
      <c r="AB249" s="171">
        <f>('General Liability'!BK$80*$BI249)/Assumptions!$B$7</f>
        <v>3.593740760888001</v>
      </c>
      <c r="AC249" s="171">
        <f>('General Liability'!BL$80*$BI249)/Assumptions!$B$7</f>
        <v>3.593740760888001</v>
      </c>
      <c r="AD249" s="171">
        <f>('General Liability'!BM$80*$BI249)/Assumptions!$B$7</f>
        <v>3.593740760888001</v>
      </c>
      <c r="AE249" s="171">
        <f>('General Liability'!BN$80*$BI249)/Assumptions!$B$7</f>
        <v>3.593740760888001</v>
      </c>
      <c r="AF249" s="171">
        <f>('General Liability'!BO$80*$BI249)/Assumptions!$B$7</f>
        <v>3.593740760888001</v>
      </c>
      <c r="AG249" s="171">
        <f>('General Liability'!BP$80*$BI249)/Assumptions!$B$7</f>
        <v>3.863271317954601</v>
      </c>
      <c r="AH249" s="171">
        <f>('General Liability'!BQ$80*$BI249)/Assumptions!$B$7</f>
        <v>3.863271317954601</v>
      </c>
      <c r="AI249" s="171">
        <f>('General Liability'!BR$80*$BI249)/Assumptions!$B$7</f>
        <v>3.863271317954601</v>
      </c>
      <c r="AJ249" s="171">
        <f>('General Liability'!BS$80*$BI249)/Assumptions!$B$7</f>
        <v>3.863271317954601</v>
      </c>
      <c r="AK249" s="171">
        <f>('General Liability'!BT$80*$BI249)/Assumptions!$B$7</f>
        <v>3.863271317954601</v>
      </c>
      <c r="AL249" s="171">
        <f>('General Liability'!BU$80*$BI249)/Assumptions!$B$7</f>
        <v>3.863271317954601</v>
      </c>
      <c r="AM249" s="171">
        <f>('General Liability'!BV$80*$BI249)/Assumptions!$B$7</f>
        <v>3.863271317954601</v>
      </c>
      <c r="AN249" s="171">
        <f>('General Liability'!BW$80*$BI249)/Assumptions!$B$7</f>
        <v>3.863271317954601</v>
      </c>
      <c r="AO249" s="171">
        <f>('General Liability'!BX$80*$BI249)/Assumptions!$B$7</f>
        <v>3.863271317954601</v>
      </c>
      <c r="AP249" s="171">
        <f>('General Liability'!BY$80*$BI249)/Assumptions!$B$7</f>
        <v>3.863271317954601</v>
      </c>
      <c r="AQ249" s="171">
        <f>('General Liability'!BZ$80*$BI249)/Assumptions!$B$7</f>
        <v>3.863271317954601</v>
      </c>
      <c r="AR249" s="171">
        <f>('General Liability'!CA$80*$BI249)/Assumptions!$B$7</f>
        <v>3.863271317954601</v>
      </c>
      <c r="AS249" s="171">
        <f>('General Liability'!CB$80*$BI249)/Assumptions!$B$7</f>
        <v>3.979169457493239</v>
      </c>
      <c r="AT249" s="171">
        <f>('General Liability'!CC$80*$BI249)/Assumptions!$B$7</f>
        <v>3.979169457493239</v>
      </c>
      <c r="AU249" s="171">
        <f>('General Liability'!CD$80*$BI249)/Assumptions!$B$7</f>
        <v>3.979169457493239</v>
      </c>
      <c r="AV249" s="171">
        <f>('General Liability'!CE$80*$BI249)/Assumptions!$B$7</f>
        <v>3.979169457493239</v>
      </c>
      <c r="AW249" s="171">
        <f>('General Liability'!CF$80*$BI249)/Assumptions!$B$7</f>
        <v>3.979169457493239</v>
      </c>
      <c r="AX249" s="171">
        <f>('General Liability'!CG$80*$BI249)/Assumptions!$B$7</f>
        <v>3.979169457493239</v>
      </c>
      <c r="AY249" s="171">
        <f>('General Liability'!CH$80*$BI249)/Assumptions!$B$7</f>
        <v>3.979169457493239</v>
      </c>
      <c r="AZ249" s="171">
        <f>('General Liability'!CI$80*$BI249)/Assumptions!$B$7</f>
        <v>3.979169457493239</v>
      </c>
      <c r="BA249" s="171">
        <f>('General Liability'!CJ$80*$BI249)/Assumptions!$B$7</f>
        <v>3.979169457493239</v>
      </c>
      <c r="BB249" s="171">
        <f>('General Liability'!CK$80*$BI249)/Assumptions!$B$7</f>
        <v>3.979169457493239</v>
      </c>
      <c r="BC249" s="171">
        <f>('General Liability'!CL$80*$BI249)/Assumptions!$B$7</f>
        <v>3.979169457493239</v>
      </c>
      <c r="BD249" s="171">
        <f>('General Liability'!CM$80*$BI249)/Assumptions!$B$7</f>
        <v>3.979169457493239</v>
      </c>
      <c r="BE249" s="171">
        <f>('General Liability'!CN$80*$BI249)/Assumptions!$B$7</f>
        <v>4.098544541218037</v>
      </c>
      <c r="BF249" s="171">
        <f>('General Liability'!CO$80*$BI249)/Assumptions!$B$7</f>
        <v>4.098544541218037</v>
      </c>
      <c r="BG249" s="171">
        <f>('General Liability'!CP$80*$BI249)/Assumptions!$B$7</f>
        <v>4.098544541218037</v>
      </c>
      <c r="BI249" s="174">
        <f>SUMIF(Revenue!$P:$P,'GL - Import (CA)'!$F249,Revenue!$G:$G)</f>
        <v>6.4580806041897765E-4</v>
      </c>
    </row>
    <row r="250" spans="1:61" s="173" customFormat="1" ht="12.75" customHeight="1">
      <c r="A250" s="177" t="s">
        <v>471</v>
      </c>
      <c r="B250" s="178"/>
      <c r="C250" s="170" t="str" cm="1">
        <f t="array" ref="C250">IFERROR(INDEX('Legal Entity'!B:B,MATCH('GL - Import (CA)'!F250,'Legal Entity'!A:A,0),0),0)</f>
        <v>1310 - Corix Utilities Inc.</v>
      </c>
      <c r="D250" s="170" t="str" cm="1">
        <f t="array" ref="D250">IFERROR(INDEX('Legal Entity'!C:C,MATCH(F250,'Legal Entity'!A:A,0),0),0)</f>
        <v>CA</v>
      </c>
      <c r="E250" s="170" t="s">
        <v>631</v>
      </c>
      <c r="F250" s="170" t="s">
        <v>132</v>
      </c>
      <c r="G250" s="170"/>
      <c r="H250" s="171">
        <f>('General Liability'!AQ$80*$BI250)/Assumptions!$B$7</f>
        <v>4.3794159981981355</v>
      </c>
      <c r="I250" s="171">
        <f>('General Liability'!AR$80*$BI250)/Assumptions!$B$7</f>
        <v>4.3295931584721545</v>
      </c>
      <c r="J250" s="171">
        <f>('General Liability'!AS$80*$BI250)/Assumptions!$B$7</f>
        <v>4.3295931584721545</v>
      </c>
      <c r="K250" s="171">
        <f>('General Liability'!AT$80*$BI250)/Assumptions!$B$7</f>
        <v>4.3295931584721545</v>
      </c>
      <c r="L250" s="171">
        <f>('General Liability'!AU$80*$BI250)/Assumptions!$B$7</f>
        <v>4.3295931584721545</v>
      </c>
      <c r="M250" s="171">
        <f>('General Liability'!AV$80*$BI250)/Assumptions!$B$7</f>
        <v>4.3295931584721545</v>
      </c>
      <c r="N250" s="171">
        <f>('General Liability'!AW$80*$BI250)/Assumptions!$B$7</f>
        <v>4.3295931584721545</v>
      </c>
      <c r="O250" s="171">
        <f>('General Liability'!AX$80*$BI250)/Assumptions!$B$7</f>
        <v>4.3295931584721545</v>
      </c>
      <c r="P250" s="171">
        <f>('General Liability'!AY$80*$BI250)/Assumptions!$B$7</f>
        <v>4.3295931584721545</v>
      </c>
      <c r="Q250" s="171">
        <f>('General Liability'!AZ$80*$BI250)/Assumptions!$B$7</f>
        <v>4.3295931584721545</v>
      </c>
      <c r="R250" s="171">
        <f>('General Liability'!BA$80*$BI250)/Assumptions!$B$7</f>
        <v>4.3295931584721545</v>
      </c>
      <c r="S250" s="171">
        <f>('General Liability'!BB$80*$BI250)/Assumptions!$B$7</f>
        <v>4.3295931584721545</v>
      </c>
      <c r="T250" s="171">
        <f>('General Liability'!BC$80*$BI250)/Assumptions!$B$7</f>
        <v>4.3295931584721545</v>
      </c>
      <c r="U250" s="171">
        <f>('General Liability'!BD$80*$BI250)/Assumptions!$B$7</f>
        <v>4.6543126453575656</v>
      </c>
      <c r="V250" s="171">
        <f>('General Liability'!BE$80*$BI250)/Assumptions!$B$7</f>
        <v>4.6543126453575656</v>
      </c>
      <c r="W250" s="171">
        <f>('General Liability'!BF$80*$BI250)/Assumptions!$B$7</f>
        <v>4.6543126453575656</v>
      </c>
      <c r="X250" s="171">
        <f>('General Liability'!BG$80*$BI250)/Assumptions!$B$7</f>
        <v>4.6543126453575656</v>
      </c>
      <c r="Y250" s="171">
        <f>('General Liability'!BH$80*$BI250)/Assumptions!$B$7</f>
        <v>4.6543126453575656</v>
      </c>
      <c r="Z250" s="171">
        <f>('General Liability'!BI$80*$BI250)/Assumptions!$B$7</f>
        <v>4.6543126453575656</v>
      </c>
      <c r="AA250" s="171">
        <f>('General Liability'!BJ$80*$BI250)/Assumptions!$B$7</f>
        <v>4.6543126453575656</v>
      </c>
      <c r="AB250" s="171">
        <f>('General Liability'!BK$80*$BI250)/Assumptions!$B$7</f>
        <v>4.6543126453575656</v>
      </c>
      <c r="AC250" s="171">
        <f>('General Liability'!BL$80*$BI250)/Assumptions!$B$7</f>
        <v>4.6543126453575656</v>
      </c>
      <c r="AD250" s="171">
        <f>('General Liability'!BM$80*$BI250)/Assumptions!$B$7</f>
        <v>4.6543126453575656</v>
      </c>
      <c r="AE250" s="171">
        <f>('General Liability'!BN$80*$BI250)/Assumptions!$B$7</f>
        <v>4.6543126453575656</v>
      </c>
      <c r="AF250" s="171">
        <f>('General Liability'!BO$80*$BI250)/Assumptions!$B$7</f>
        <v>4.6543126453575656</v>
      </c>
      <c r="AG250" s="171">
        <f>('General Liability'!BP$80*$BI250)/Assumptions!$B$7</f>
        <v>5.0033860937593833</v>
      </c>
      <c r="AH250" s="171">
        <f>('General Liability'!BQ$80*$BI250)/Assumptions!$B$7</f>
        <v>5.0033860937593833</v>
      </c>
      <c r="AI250" s="171">
        <f>('General Liability'!BR$80*$BI250)/Assumptions!$B$7</f>
        <v>5.0033860937593833</v>
      </c>
      <c r="AJ250" s="171">
        <f>('General Liability'!BS$80*$BI250)/Assumptions!$B$7</f>
        <v>5.0033860937593833</v>
      </c>
      <c r="AK250" s="171">
        <f>('General Liability'!BT$80*$BI250)/Assumptions!$B$7</f>
        <v>5.0033860937593833</v>
      </c>
      <c r="AL250" s="171">
        <f>('General Liability'!BU$80*$BI250)/Assumptions!$B$7</f>
        <v>5.0033860937593833</v>
      </c>
      <c r="AM250" s="171">
        <f>('General Liability'!BV$80*$BI250)/Assumptions!$B$7</f>
        <v>5.0033860937593833</v>
      </c>
      <c r="AN250" s="171">
        <f>('General Liability'!BW$80*$BI250)/Assumptions!$B$7</f>
        <v>5.0033860937593833</v>
      </c>
      <c r="AO250" s="171">
        <f>('General Liability'!BX$80*$BI250)/Assumptions!$B$7</f>
        <v>5.0033860937593833</v>
      </c>
      <c r="AP250" s="171">
        <f>('General Liability'!BY$80*$BI250)/Assumptions!$B$7</f>
        <v>5.0033860937593833</v>
      </c>
      <c r="AQ250" s="171">
        <f>('General Liability'!BZ$80*$BI250)/Assumptions!$B$7</f>
        <v>5.0033860937593833</v>
      </c>
      <c r="AR250" s="171">
        <f>('General Liability'!CA$80*$BI250)/Assumptions!$B$7</f>
        <v>5.0033860937593833</v>
      </c>
      <c r="AS250" s="171">
        <f>('General Liability'!CB$80*$BI250)/Assumptions!$B$7</f>
        <v>5.1534876765721647</v>
      </c>
      <c r="AT250" s="171">
        <f>('General Liability'!CC$80*$BI250)/Assumptions!$B$7</f>
        <v>5.1534876765721647</v>
      </c>
      <c r="AU250" s="171">
        <f>('General Liability'!CD$80*$BI250)/Assumptions!$B$7</f>
        <v>5.1534876765721647</v>
      </c>
      <c r="AV250" s="171">
        <f>('General Liability'!CE$80*$BI250)/Assumptions!$B$7</f>
        <v>5.1534876765721647</v>
      </c>
      <c r="AW250" s="171">
        <f>('General Liability'!CF$80*$BI250)/Assumptions!$B$7</f>
        <v>5.1534876765721647</v>
      </c>
      <c r="AX250" s="171">
        <f>('General Liability'!CG$80*$BI250)/Assumptions!$B$7</f>
        <v>5.1534876765721647</v>
      </c>
      <c r="AY250" s="171">
        <f>('General Liability'!CH$80*$BI250)/Assumptions!$B$7</f>
        <v>5.1534876765721647</v>
      </c>
      <c r="AZ250" s="171">
        <f>('General Liability'!CI$80*$BI250)/Assumptions!$B$7</f>
        <v>5.1534876765721647</v>
      </c>
      <c r="BA250" s="171">
        <f>('General Liability'!CJ$80*$BI250)/Assumptions!$B$7</f>
        <v>5.1534876765721647</v>
      </c>
      <c r="BB250" s="171">
        <f>('General Liability'!CK$80*$BI250)/Assumptions!$B$7</f>
        <v>5.1534876765721647</v>
      </c>
      <c r="BC250" s="171">
        <f>('General Liability'!CL$80*$BI250)/Assumptions!$B$7</f>
        <v>5.1534876765721647</v>
      </c>
      <c r="BD250" s="171">
        <f>('General Liability'!CM$80*$BI250)/Assumptions!$B$7</f>
        <v>5.1534876765721647</v>
      </c>
      <c r="BE250" s="171">
        <f>('General Liability'!CN$80*$BI250)/Assumptions!$B$7</f>
        <v>5.3080923068693302</v>
      </c>
      <c r="BF250" s="171">
        <f>('General Liability'!CO$80*$BI250)/Assumptions!$B$7</f>
        <v>5.3080923068693302</v>
      </c>
      <c r="BG250" s="171">
        <f>('General Liability'!CP$80*$BI250)/Assumptions!$B$7</f>
        <v>5.3080923068693302</v>
      </c>
      <c r="BI250" s="174">
        <f>SUMIF(Revenue!$P:$P,'GL - Import (CA)'!$F250,Revenue!$G:$G)</f>
        <v>8.3639661903135427E-4</v>
      </c>
    </row>
    <row r="251" spans="1:61" s="173" customFormat="1" ht="12.75" customHeight="1">
      <c r="A251" s="177" t="s">
        <v>471</v>
      </c>
      <c r="B251" s="178"/>
      <c r="C251" s="170" t="str" cm="1">
        <f t="array" ref="C251">IFERROR(INDEX('Legal Entity'!B:B,MATCH('GL - Import (CA)'!F251,'Legal Entity'!A:A,0),0),0)</f>
        <v>1310 - Corix Utilities Inc.</v>
      </c>
      <c r="D251" s="170" t="str" cm="1">
        <f t="array" ref="D251">IFERROR(INDEX('Legal Entity'!C:C,MATCH(F251,'Legal Entity'!A:A,0),0),0)</f>
        <v>CA</v>
      </c>
      <c r="E251" s="170" t="s">
        <v>631</v>
      </c>
      <c r="F251" s="170" t="s">
        <v>133</v>
      </c>
      <c r="G251" s="170"/>
      <c r="H251" s="171">
        <f>('General Liability'!AQ$80*$BI251)/Assumptions!$B$7</f>
        <v>4.9763335351031905</v>
      </c>
      <c r="I251" s="171">
        <f>('General Liability'!AR$80*$BI251)/Assumptions!$B$7</f>
        <v>4.9197198066415693</v>
      </c>
      <c r="J251" s="171">
        <f>('General Liability'!AS$80*$BI251)/Assumptions!$B$7</f>
        <v>4.9197198066415693</v>
      </c>
      <c r="K251" s="171">
        <f>('General Liability'!AT$80*$BI251)/Assumptions!$B$7</f>
        <v>4.9197198066415693</v>
      </c>
      <c r="L251" s="171">
        <f>('General Liability'!AU$80*$BI251)/Assumptions!$B$7</f>
        <v>4.9197198066415693</v>
      </c>
      <c r="M251" s="171">
        <f>('General Liability'!AV$80*$BI251)/Assumptions!$B$7</f>
        <v>4.9197198066415693</v>
      </c>
      <c r="N251" s="171">
        <f>('General Liability'!AW$80*$BI251)/Assumptions!$B$7</f>
        <v>4.9197198066415693</v>
      </c>
      <c r="O251" s="171">
        <f>('General Liability'!AX$80*$BI251)/Assumptions!$B$7</f>
        <v>4.9197198066415693</v>
      </c>
      <c r="P251" s="171">
        <f>('General Liability'!AY$80*$BI251)/Assumptions!$B$7</f>
        <v>4.9197198066415693</v>
      </c>
      <c r="Q251" s="171">
        <f>('General Liability'!AZ$80*$BI251)/Assumptions!$B$7</f>
        <v>4.9197198066415693</v>
      </c>
      <c r="R251" s="171">
        <f>('General Liability'!BA$80*$BI251)/Assumptions!$B$7</f>
        <v>4.9197198066415693</v>
      </c>
      <c r="S251" s="171">
        <f>('General Liability'!BB$80*$BI251)/Assumptions!$B$7</f>
        <v>4.9197198066415693</v>
      </c>
      <c r="T251" s="171">
        <f>('General Liability'!BC$80*$BI251)/Assumptions!$B$7</f>
        <v>4.9197198066415693</v>
      </c>
      <c r="U251" s="171">
        <f>('General Liability'!BD$80*$BI251)/Assumptions!$B$7</f>
        <v>5.2886987921396864</v>
      </c>
      <c r="V251" s="171">
        <f>('General Liability'!BE$80*$BI251)/Assumptions!$B$7</f>
        <v>5.2886987921396864</v>
      </c>
      <c r="W251" s="171">
        <f>('General Liability'!BF$80*$BI251)/Assumptions!$B$7</f>
        <v>5.2886987921396864</v>
      </c>
      <c r="X251" s="171">
        <f>('General Liability'!BG$80*$BI251)/Assumptions!$B$7</f>
        <v>5.2886987921396864</v>
      </c>
      <c r="Y251" s="171">
        <f>('General Liability'!BH$80*$BI251)/Assumptions!$B$7</f>
        <v>5.2886987921396864</v>
      </c>
      <c r="Z251" s="171">
        <f>('General Liability'!BI$80*$BI251)/Assumptions!$B$7</f>
        <v>5.2886987921396864</v>
      </c>
      <c r="AA251" s="171">
        <f>('General Liability'!BJ$80*$BI251)/Assumptions!$B$7</f>
        <v>5.2886987921396864</v>
      </c>
      <c r="AB251" s="171">
        <f>('General Liability'!BK$80*$BI251)/Assumptions!$B$7</f>
        <v>5.2886987921396864</v>
      </c>
      <c r="AC251" s="171">
        <f>('General Liability'!BL$80*$BI251)/Assumptions!$B$7</f>
        <v>5.2886987921396864</v>
      </c>
      <c r="AD251" s="171">
        <f>('General Liability'!BM$80*$BI251)/Assumptions!$B$7</f>
        <v>5.2886987921396864</v>
      </c>
      <c r="AE251" s="171">
        <f>('General Liability'!BN$80*$BI251)/Assumptions!$B$7</f>
        <v>5.2886987921396864</v>
      </c>
      <c r="AF251" s="171">
        <f>('General Liability'!BO$80*$BI251)/Assumptions!$B$7</f>
        <v>5.2886987921396864</v>
      </c>
      <c r="AG251" s="171">
        <f>('General Liability'!BP$80*$BI251)/Assumptions!$B$7</f>
        <v>5.6853512015501622</v>
      </c>
      <c r="AH251" s="171">
        <f>('General Liability'!BQ$80*$BI251)/Assumptions!$B$7</f>
        <v>5.6853512015501622</v>
      </c>
      <c r="AI251" s="171">
        <f>('General Liability'!BR$80*$BI251)/Assumptions!$B$7</f>
        <v>5.6853512015501622</v>
      </c>
      <c r="AJ251" s="171">
        <f>('General Liability'!BS$80*$BI251)/Assumptions!$B$7</f>
        <v>5.6853512015501622</v>
      </c>
      <c r="AK251" s="171">
        <f>('General Liability'!BT$80*$BI251)/Assumptions!$B$7</f>
        <v>5.6853512015501622</v>
      </c>
      <c r="AL251" s="171">
        <f>('General Liability'!BU$80*$BI251)/Assumptions!$B$7</f>
        <v>5.6853512015501622</v>
      </c>
      <c r="AM251" s="171">
        <f>('General Liability'!BV$80*$BI251)/Assumptions!$B$7</f>
        <v>5.6853512015501622</v>
      </c>
      <c r="AN251" s="171">
        <f>('General Liability'!BW$80*$BI251)/Assumptions!$B$7</f>
        <v>5.6853512015501622</v>
      </c>
      <c r="AO251" s="171">
        <f>('General Liability'!BX$80*$BI251)/Assumptions!$B$7</f>
        <v>5.6853512015501622</v>
      </c>
      <c r="AP251" s="171">
        <f>('General Liability'!BY$80*$BI251)/Assumptions!$B$7</f>
        <v>5.6853512015501622</v>
      </c>
      <c r="AQ251" s="171">
        <f>('General Liability'!BZ$80*$BI251)/Assumptions!$B$7</f>
        <v>5.6853512015501622</v>
      </c>
      <c r="AR251" s="171">
        <f>('General Liability'!CA$80*$BI251)/Assumptions!$B$7</f>
        <v>5.6853512015501622</v>
      </c>
      <c r="AS251" s="171">
        <f>('General Liability'!CB$80*$BI251)/Assumptions!$B$7</f>
        <v>5.8559117375966681</v>
      </c>
      <c r="AT251" s="171">
        <f>('General Liability'!CC$80*$BI251)/Assumptions!$B$7</f>
        <v>5.8559117375966681</v>
      </c>
      <c r="AU251" s="171">
        <f>('General Liability'!CD$80*$BI251)/Assumptions!$B$7</f>
        <v>5.8559117375966681</v>
      </c>
      <c r="AV251" s="171">
        <f>('General Liability'!CE$80*$BI251)/Assumptions!$B$7</f>
        <v>5.8559117375966681</v>
      </c>
      <c r="AW251" s="171">
        <f>('General Liability'!CF$80*$BI251)/Assumptions!$B$7</f>
        <v>5.8559117375966681</v>
      </c>
      <c r="AX251" s="171">
        <f>('General Liability'!CG$80*$BI251)/Assumptions!$B$7</f>
        <v>5.8559117375966681</v>
      </c>
      <c r="AY251" s="171">
        <f>('General Liability'!CH$80*$BI251)/Assumptions!$B$7</f>
        <v>5.8559117375966681</v>
      </c>
      <c r="AZ251" s="171">
        <f>('General Liability'!CI$80*$BI251)/Assumptions!$B$7</f>
        <v>5.8559117375966681</v>
      </c>
      <c r="BA251" s="171">
        <f>('General Liability'!CJ$80*$BI251)/Assumptions!$B$7</f>
        <v>5.8559117375966681</v>
      </c>
      <c r="BB251" s="171">
        <f>('General Liability'!CK$80*$BI251)/Assumptions!$B$7</f>
        <v>5.8559117375966681</v>
      </c>
      <c r="BC251" s="171">
        <f>('General Liability'!CL$80*$BI251)/Assumptions!$B$7</f>
        <v>5.8559117375966681</v>
      </c>
      <c r="BD251" s="171">
        <f>('General Liability'!CM$80*$BI251)/Assumptions!$B$7</f>
        <v>5.8559117375966681</v>
      </c>
      <c r="BE251" s="171">
        <f>('General Liability'!CN$80*$BI251)/Assumptions!$B$7</f>
        <v>6.0315890897245694</v>
      </c>
      <c r="BF251" s="171">
        <f>('General Liability'!CO$80*$BI251)/Assumptions!$B$7</f>
        <v>6.0315890897245694</v>
      </c>
      <c r="BG251" s="171">
        <f>('General Liability'!CP$80*$BI251)/Assumptions!$B$7</f>
        <v>6.0315890897245694</v>
      </c>
      <c r="BI251" s="174">
        <f>SUMIF(Revenue!$P:$P,'GL - Import (CA)'!$F251,Revenue!$G:$G)</f>
        <v>9.5039807719685555E-4</v>
      </c>
    </row>
    <row r="252" spans="1:61" s="173" customFormat="1" ht="12.75" customHeight="1">
      <c r="A252" s="177" t="s">
        <v>471</v>
      </c>
      <c r="B252" s="178"/>
      <c r="C252" s="170" t="str" cm="1">
        <f t="array" ref="C252">IFERROR(INDEX('Legal Entity'!B:B,MATCH('GL - Import (CA)'!F252,'Legal Entity'!A:A,0),0),0)</f>
        <v>1310 - Corix Utilities Inc.</v>
      </c>
      <c r="D252" s="170" t="str" cm="1">
        <f t="array" ref="D252">IFERROR(INDEX('Legal Entity'!C:C,MATCH(F252,'Legal Entity'!A:A,0),0),0)</f>
        <v>CA</v>
      </c>
      <c r="E252" s="170" t="s">
        <v>631</v>
      </c>
      <c r="F252" s="170" t="s">
        <v>110</v>
      </c>
      <c r="G252" s="170"/>
      <c r="H252" s="171">
        <f>('General Liability'!AQ$80*$BI252)/Assumptions!$B$7</f>
        <v>25.5805012656275</v>
      </c>
      <c r="I252" s="171">
        <f>('General Liability'!AR$80*$BI252)/Assumptions!$B$7</f>
        <v>25.289482276978791</v>
      </c>
      <c r="J252" s="171">
        <f>('General Liability'!AS$80*$BI252)/Assumptions!$B$7</f>
        <v>25.289482276978791</v>
      </c>
      <c r="K252" s="171">
        <f>('General Liability'!AT$80*$BI252)/Assumptions!$B$7</f>
        <v>25.289482276978791</v>
      </c>
      <c r="L252" s="171">
        <f>('General Liability'!AU$80*$BI252)/Assumptions!$B$7</f>
        <v>25.289482276978791</v>
      </c>
      <c r="M252" s="171">
        <f>('General Liability'!AV$80*$BI252)/Assumptions!$B$7</f>
        <v>25.289482276978791</v>
      </c>
      <c r="N252" s="171">
        <f>('General Liability'!AW$80*$BI252)/Assumptions!$B$7</f>
        <v>25.289482276978791</v>
      </c>
      <c r="O252" s="171">
        <f>('General Liability'!AX$80*$BI252)/Assumptions!$B$7</f>
        <v>25.289482276978791</v>
      </c>
      <c r="P252" s="171">
        <f>('General Liability'!AY$80*$BI252)/Assumptions!$B$7</f>
        <v>25.289482276978791</v>
      </c>
      <c r="Q252" s="171">
        <f>('General Liability'!AZ$80*$BI252)/Assumptions!$B$7</f>
        <v>25.289482276978791</v>
      </c>
      <c r="R252" s="171">
        <f>('General Liability'!BA$80*$BI252)/Assumptions!$B$7</f>
        <v>25.289482276978791</v>
      </c>
      <c r="S252" s="171">
        <f>('General Liability'!BB$80*$BI252)/Assumptions!$B$7</f>
        <v>25.289482276978791</v>
      </c>
      <c r="T252" s="171">
        <f>('General Liability'!BC$80*$BI252)/Assumptions!$B$7</f>
        <v>25.289482276978791</v>
      </c>
      <c r="U252" s="171">
        <f>('General Liability'!BD$80*$BI252)/Assumptions!$B$7</f>
        <v>27.186193447752196</v>
      </c>
      <c r="V252" s="171">
        <f>('General Liability'!BE$80*$BI252)/Assumptions!$B$7</f>
        <v>27.186193447752196</v>
      </c>
      <c r="W252" s="171">
        <f>('General Liability'!BF$80*$BI252)/Assumptions!$B$7</f>
        <v>27.186193447752196</v>
      </c>
      <c r="X252" s="171">
        <f>('General Liability'!BG$80*$BI252)/Assumptions!$B$7</f>
        <v>27.186193447752196</v>
      </c>
      <c r="Y252" s="171">
        <f>('General Liability'!BH$80*$BI252)/Assumptions!$B$7</f>
        <v>27.186193447752196</v>
      </c>
      <c r="Z252" s="171">
        <f>('General Liability'!BI$80*$BI252)/Assumptions!$B$7</f>
        <v>27.186193447752196</v>
      </c>
      <c r="AA252" s="171">
        <f>('General Liability'!BJ$80*$BI252)/Assumptions!$B$7</f>
        <v>27.186193447752196</v>
      </c>
      <c r="AB252" s="171">
        <f>('General Liability'!BK$80*$BI252)/Assumptions!$B$7</f>
        <v>27.186193447752196</v>
      </c>
      <c r="AC252" s="171">
        <f>('General Liability'!BL$80*$BI252)/Assumptions!$B$7</f>
        <v>27.186193447752196</v>
      </c>
      <c r="AD252" s="171">
        <f>('General Liability'!BM$80*$BI252)/Assumptions!$B$7</f>
        <v>27.186193447752196</v>
      </c>
      <c r="AE252" s="171">
        <f>('General Liability'!BN$80*$BI252)/Assumptions!$B$7</f>
        <v>27.186193447752196</v>
      </c>
      <c r="AF252" s="171">
        <f>('General Liability'!BO$80*$BI252)/Assumptions!$B$7</f>
        <v>27.186193447752196</v>
      </c>
      <c r="AG252" s="171">
        <f>('General Liability'!BP$80*$BI252)/Assumptions!$B$7</f>
        <v>29.225157956333611</v>
      </c>
      <c r="AH252" s="171">
        <f>('General Liability'!BQ$80*$BI252)/Assumptions!$B$7</f>
        <v>29.225157956333611</v>
      </c>
      <c r="AI252" s="171">
        <f>('General Liability'!BR$80*$BI252)/Assumptions!$B$7</f>
        <v>29.225157956333611</v>
      </c>
      <c r="AJ252" s="171">
        <f>('General Liability'!BS$80*$BI252)/Assumptions!$B$7</f>
        <v>29.225157956333611</v>
      </c>
      <c r="AK252" s="171">
        <f>('General Liability'!BT$80*$BI252)/Assumptions!$B$7</f>
        <v>29.225157956333611</v>
      </c>
      <c r="AL252" s="171">
        <f>('General Liability'!BU$80*$BI252)/Assumptions!$B$7</f>
        <v>29.225157956333611</v>
      </c>
      <c r="AM252" s="171">
        <f>('General Liability'!BV$80*$BI252)/Assumptions!$B$7</f>
        <v>29.225157956333611</v>
      </c>
      <c r="AN252" s="171">
        <f>('General Liability'!BW$80*$BI252)/Assumptions!$B$7</f>
        <v>29.225157956333611</v>
      </c>
      <c r="AO252" s="171">
        <f>('General Liability'!BX$80*$BI252)/Assumptions!$B$7</f>
        <v>29.225157956333611</v>
      </c>
      <c r="AP252" s="171">
        <f>('General Liability'!BY$80*$BI252)/Assumptions!$B$7</f>
        <v>29.225157956333611</v>
      </c>
      <c r="AQ252" s="171">
        <f>('General Liability'!BZ$80*$BI252)/Assumptions!$B$7</f>
        <v>29.225157956333611</v>
      </c>
      <c r="AR252" s="171">
        <f>('General Liability'!CA$80*$BI252)/Assumptions!$B$7</f>
        <v>29.225157956333611</v>
      </c>
      <c r="AS252" s="171">
        <f>('General Liability'!CB$80*$BI252)/Assumptions!$B$7</f>
        <v>30.101912695023625</v>
      </c>
      <c r="AT252" s="171">
        <f>('General Liability'!CC$80*$BI252)/Assumptions!$B$7</f>
        <v>30.101912695023625</v>
      </c>
      <c r="AU252" s="171">
        <f>('General Liability'!CD$80*$BI252)/Assumptions!$B$7</f>
        <v>30.101912695023625</v>
      </c>
      <c r="AV252" s="171">
        <f>('General Liability'!CE$80*$BI252)/Assumptions!$B$7</f>
        <v>30.101912695023625</v>
      </c>
      <c r="AW252" s="171">
        <f>('General Liability'!CF$80*$BI252)/Assumptions!$B$7</f>
        <v>30.101912695023625</v>
      </c>
      <c r="AX252" s="171">
        <f>('General Liability'!CG$80*$BI252)/Assumptions!$B$7</f>
        <v>30.101912695023625</v>
      </c>
      <c r="AY252" s="171">
        <f>('General Liability'!CH$80*$BI252)/Assumptions!$B$7</f>
        <v>30.101912695023625</v>
      </c>
      <c r="AZ252" s="171">
        <f>('General Liability'!CI$80*$BI252)/Assumptions!$B$7</f>
        <v>30.101912695023625</v>
      </c>
      <c r="BA252" s="171">
        <f>('General Liability'!CJ$80*$BI252)/Assumptions!$B$7</f>
        <v>30.101912695023625</v>
      </c>
      <c r="BB252" s="171">
        <f>('General Liability'!CK$80*$BI252)/Assumptions!$B$7</f>
        <v>30.101912695023625</v>
      </c>
      <c r="BC252" s="171">
        <f>('General Liability'!CL$80*$BI252)/Assumptions!$B$7</f>
        <v>30.101912695023625</v>
      </c>
      <c r="BD252" s="171">
        <f>('General Liability'!CM$80*$BI252)/Assumptions!$B$7</f>
        <v>30.101912695023625</v>
      </c>
      <c r="BE252" s="171">
        <f>('General Liability'!CN$80*$BI252)/Assumptions!$B$7</f>
        <v>31.004970075874333</v>
      </c>
      <c r="BF252" s="171">
        <f>('General Liability'!CO$80*$BI252)/Assumptions!$B$7</f>
        <v>31.004970075874333</v>
      </c>
      <c r="BG252" s="171">
        <f>('General Liability'!CP$80*$BI252)/Assumptions!$B$7</f>
        <v>31.004970075874333</v>
      </c>
      <c r="BI252" s="174">
        <f>SUMIF(Revenue!$P:$P,'GL - Import (CA)'!$F252,Revenue!$G:$G)</f>
        <v>4.8854561385584406E-3</v>
      </c>
    </row>
    <row r="253" spans="1:61" s="173" customFormat="1" ht="12.75" customHeight="1">
      <c r="A253" s="177" t="s">
        <v>471</v>
      </c>
      <c r="B253" s="178"/>
      <c r="C253" s="170" t="str" cm="1">
        <f t="array" ref="C253">IFERROR(INDEX('Legal Entity'!B:B,MATCH('GL - Import (CA)'!F253,'Legal Entity'!A:A,0),0),0)</f>
        <v>1310 - Corix Utilities Inc.</v>
      </c>
      <c r="D253" s="170" t="str" cm="1">
        <f t="array" ref="D253">IFERROR(INDEX('Legal Entity'!C:C,MATCH(F253,'Legal Entity'!A:A,0),0),0)</f>
        <v>CA</v>
      </c>
      <c r="E253" s="170" t="s">
        <v>631</v>
      </c>
      <c r="F253" s="170" t="s">
        <v>100</v>
      </c>
      <c r="G253" s="170"/>
      <c r="H253" s="171">
        <f>('General Liability'!AQ$80*$BI253)/Assumptions!$B$7</f>
        <v>0</v>
      </c>
      <c r="I253" s="171">
        <f>('General Liability'!AR$80*$BI253)/Assumptions!$B$7</f>
        <v>0</v>
      </c>
      <c r="J253" s="171">
        <f>('General Liability'!AS$80*$BI253)/Assumptions!$B$7</f>
        <v>0</v>
      </c>
      <c r="K253" s="171">
        <f>('General Liability'!AT$80*$BI253)/Assumptions!$B$7</f>
        <v>0</v>
      </c>
      <c r="L253" s="171">
        <f>('General Liability'!AU$80*$BI253)/Assumptions!$B$7</f>
        <v>0</v>
      </c>
      <c r="M253" s="171">
        <f>('General Liability'!AV$80*$BI253)/Assumptions!$B$7</f>
        <v>0</v>
      </c>
      <c r="N253" s="171">
        <f>('General Liability'!AW$80*$BI253)/Assumptions!$B$7</f>
        <v>0</v>
      </c>
      <c r="O253" s="171">
        <f>('General Liability'!AX$80*$BI253)/Assumptions!$B$7</f>
        <v>0</v>
      </c>
      <c r="P253" s="171">
        <f>('General Liability'!AY$80*$BI253)/Assumptions!$B$7</f>
        <v>0</v>
      </c>
      <c r="Q253" s="171">
        <f>('General Liability'!AZ$80*$BI253)/Assumptions!$B$7</f>
        <v>0</v>
      </c>
      <c r="R253" s="171">
        <f>('General Liability'!BA$80*$BI253)/Assumptions!$B$7</f>
        <v>0</v>
      </c>
      <c r="S253" s="171">
        <f>('General Liability'!BB$80*$BI253)/Assumptions!$B$7</f>
        <v>0</v>
      </c>
      <c r="T253" s="171">
        <f>('General Liability'!BC$80*$BI253)/Assumptions!$B$7</f>
        <v>0</v>
      </c>
      <c r="U253" s="171">
        <f>('General Liability'!BD$80*$BI253)/Assumptions!$B$7</f>
        <v>0</v>
      </c>
      <c r="V253" s="171">
        <f>('General Liability'!BE$80*$BI253)/Assumptions!$B$7</f>
        <v>0</v>
      </c>
      <c r="W253" s="171">
        <f>('General Liability'!BF$80*$BI253)/Assumptions!$B$7</f>
        <v>0</v>
      </c>
      <c r="X253" s="171">
        <f>('General Liability'!BG$80*$BI253)/Assumptions!$B$7</f>
        <v>0</v>
      </c>
      <c r="Y253" s="171">
        <f>('General Liability'!BH$80*$BI253)/Assumptions!$B$7</f>
        <v>0</v>
      </c>
      <c r="Z253" s="171">
        <f>('General Liability'!BI$80*$BI253)/Assumptions!$B$7</f>
        <v>0</v>
      </c>
      <c r="AA253" s="171">
        <f>('General Liability'!BJ$80*$BI253)/Assumptions!$B$7</f>
        <v>0</v>
      </c>
      <c r="AB253" s="171">
        <f>('General Liability'!BK$80*$BI253)/Assumptions!$B$7</f>
        <v>0</v>
      </c>
      <c r="AC253" s="171">
        <f>('General Liability'!BL$80*$BI253)/Assumptions!$B$7</f>
        <v>0</v>
      </c>
      <c r="AD253" s="171">
        <f>('General Liability'!BM$80*$BI253)/Assumptions!$B$7</f>
        <v>0</v>
      </c>
      <c r="AE253" s="171">
        <f>('General Liability'!BN$80*$BI253)/Assumptions!$B$7</f>
        <v>0</v>
      </c>
      <c r="AF253" s="171">
        <f>('General Liability'!BO$80*$BI253)/Assumptions!$B$7</f>
        <v>0</v>
      </c>
      <c r="AG253" s="171">
        <f>('General Liability'!BP$80*$BI253)/Assumptions!$B$7</f>
        <v>0</v>
      </c>
      <c r="AH253" s="171">
        <f>('General Liability'!BQ$80*$BI253)/Assumptions!$B$7</f>
        <v>0</v>
      </c>
      <c r="AI253" s="171">
        <f>('General Liability'!BR$80*$BI253)/Assumptions!$B$7</f>
        <v>0</v>
      </c>
      <c r="AJ253" s="171">
        <f>('General Liability'!BS$80*$BI253)/Assumptions!$B$7</f>
        <v>0</v>
      </c>
      <c r="AK253" s="171">
        <f>('General Liability'!BT$80*$BI253)/Assumptions!$B$7</f>
        <v>0</v>
      </c>
      <c r="AL253" s="171">
        <f>('General Liability'!BU$80*$BI253)/Assumptions!$B$7</f>
        <v>0</v>
      </c>
      <c r="AM253" s="171">
        <f>('General Liability'!BV$80*$BI253)/Assumptions!$B$7</f>
        <v>0</v>
      </c>
      <c r="AN253" s="171">
        <f>('General Liability'!BW$80*$BI253)/Assumptions!$B$7</f>
        <v>0</v>
      </c>
      <c r="AO253" s="171">
        <f>('General Liability'!BX$80*$BI253)/Assumptions!$B$7</f>
        <v>0</v>
      </c>
      <c r="AP253" s="171">
        <f>('General Liability'!BY$80*$BI253)/Assumptions!$B$7</f>
        <v>0</v>
      </c>
      <c r="AQ253" s="171">
        <f>('General Liability'!BZ$80*$BI253)/Assumptions!$B$7</f>
        <v>0</v>
      </c>
      <c r="AR253" s="171">
        <f>('General Liability'!CA$80*$BI253)/Assumptions!$B$7</f>
        <v>0</v>
      </c>
      <c r="AS253" s="171">
        <f>('General Liability'!CB$80*$BI253)/Assumptions!$B$7</f>
        <v>0</v>
      </c>
      <c r="AT253" s="171">
        <f>('General Liability'!CC$80*$BI253)/Assumptions!$B$7</f>
        <v>0</v>
      </c>
      <c r="AU253" s="171">
        <f>('General Liability'!CD$80*$BI253)/Assumptions!$B$7</f>
        <v>0</v>
      </c>
      <c r="AV253" s="171">
        <f>('General Liability'!CE$80*$BI253)/Assumptions!$B$7</f>
        <v>0</v>
      </c>
      <c r="AW253" s="171">
        <f>('General Liability'!CF$80*$BI253)/Assumptions!$B$7</f>
        <v>0</v>
      </c>
      <c r="AX253" s="171">
        <f>('General Liability'!CG$80*$BI253)/Assumptions!$B$7</f>
        <v>0</v>
      </c>
      <c r="AY253" s="171">
        <f>('General Liability'!CH$80*$BI253)/Assumptions!$B$7</f>
        <v>0</v>
      </c>
      <c r="AZ253" s="171">
        <f>('General Liability'!CI$80*$BI253)/Assumptions!$B$7</f>
        <v>0</v>
      </c>
      <c r="BA253" s="171">
        <f>('General Liability'!CJ$80*$BI253)/Assumptions!$B$7</f>
        <v>0</v>
      </c>
      <c r="BB253" s="171">
        <f>('General Liability'!CK$80*$BI253)/Assumptions!$B$7</f>
        <v>0</v>
      </c>
      <c r="BC253" s="171">
        <f>('General Liability'!CL$80*$BI253)/Assumptions!$B$7</f>
        <v>0</v>
      </c>
      <c r="BD253" s="171">
        <f>('General Liability'!CM$80*$BI253)/Assumptions!$B$7</f>
        <v>0</v>
      </c>
      <c r="BE253" s="171">
        <f>('General Liability'!CN$80*$BI253)/Assumptions!$B$7</f>
        <v>0</v>
      </c>
      <c r="BF253" s="171">
        <f>('General Liability'!CO$80*$BI253)/Assumptions!$B$7</f>
        <v>0</v>
      </c>
      <c r="BG253" s="171">
        <f>('General Liability'!CP$80*$BI253)/Assumptions!$B$7</f>
        <v>0</v>
      </c>
      <c r="BI253" s="174">
        <f>SUMIF(Revenue!$P:$P,'GL - Import (CA)'!$F253,Revenue!$G:$G)</f>
        <v>0</v>
      </c>
    </row>
    <row r="254" spans="1:61" s="173" customFormat="1" ht="12.75" customHeight="1">
      <c r="A254" s="177" t="s">
        <v>471</v>
      </c>
      <c r="B254" s="178"/>
      <c r="C254" s="170" t="str" cm="1">
        <f t="array" ref="C254">IFERROR(INDEX('Legal Entity'!B:B,MATCH('GL - Import (CA)'!F254,'Legal Entity'!A:A,0),0),0)</f>
        <v>1345 - Corix Water Services Inc.</v>
      </c>
      <c r="D254" s="170" t="str" cm="1">
        <f t="array" ref="D254">IFERROR(INDEX('Legal Entity'!C:C,MATCH(F254,'Legal Entity'!A:A,0),0),0)</f>
        <v>CA</v>
      </c>
      <c r="E254" s="170" t="s">
        <v>631</v>
      </c>
      <c r="F254" s="170" t="s">
        <v>174</v>
      </c>
      <c r="G254" s="170"/>
      <c r="H254" s="171">
        <f>('General Liability'!AQ$80*$BI254)/Assumptions!$B$7</f>
        <v>315.15380367553144</v>
      </c>
      <c r="I254" s="171">
        <f>('General Liability'!AR$80*$BI254)/Assumptions!$B$7</f>
        <v>311.56842666270154</v>
      </c>
      <c r="J254" s="171">
        <f>('General Liability'!AS$80*$BI254)/Assumptions!$B$7</f>
        <v>311.56842666270154</v>
      </c>
      <c r="K254" s="171">
        <f>('General Liability'!AT$80*$BI254)/Assumptions!$B$7</f>
        <v>311.56842666270154</v>
      </c>
      <c r="L254" s="171">
        <f>('General Liability'!AU$80*$BI254)/Assumptions!$B$7</f>
        <v>311.56842666270154</v>
      </c>
      <c r="M254" s="171">
        <f>('General Liability'!AV$80*$BI254)/Assumptions!$B$7</f>
        <v>311.56842666270154</v>
      </c>
      <c r="N254" s="171">
        <f>('General Liability'!AW$80*$BI254)/Assumptions!$B$7</f>
        <v>311.56842666270154</v>
      </c>
      <c r="O254" s="171">
        <f>('General Liability'!AX$80*$BI254)/Assumptions!$B$7</f>
        <v>311.56842666270154</v>
      </c>
      <c r="P254" s="171">
        <f>('General Liability'!AY$80*$BI254)/Assumptions!$B$7</f>
        <v>311.56842666270154</v>
      </c>
      <c r="Q254" s="171">
        <f>('General Liability'!AZ$80*$BI254)/Assumptions!$B$7</f>
        <v>311.56842666270154</v>
      </c>
      <c r="R254" s="171">
        <f>('General Liability'!BA$80*$BI254)/Assumptions!$B$7</f>
        <v>311.56842666270154</v>
      </c>
      <c r="S254" s="171">
        <f>('General Liability'!BB$80*$BI254)/Assumptions!$B$7</f>
        <v>311.56842666270154</v>
      </c>
      <c r="T254" s="171">
        <f>('General Liability'!BC$80*$BI254)/Assumptions!$B$7</f>
        <v>311.56842666270154</v>
      </c>
      <c r="U254" s="171">
        <f>('General Liability'!BD$80*$BI254)/Assumptions!$B$7</f>
        <v>334.93605866240409</v>
      </c>
      <c r="V254" s="171">
        <f>('General Liability'!BE$80*$BI254)/Assumptions!$B$7</f>
        <v>334.93605866240409</v>
      </c>
      <c r="W254" s="171">
        <f>('General Liability'!BF$80*$BI254)/Assumptions!$B$7</f>
        <v>334.93605866240409</v>
      </c>
      <c r="X254" s="171">
        <f>('General Liability'!BG$80*$BI254)/Assumptions!$B$7</f>
        <v>334.93605866240409</v>
      </c>
      <c r="Y254" s="171">
        <f>('General Liability'!BH$80*$BI254)/Assumptions!$B$7</f>
        <v>334.93605866240409</v>
      </c>
      <c r="Z254" s="171">
        <f>('General Liability'!BI$80*$BI254)/Assumptions!$B$7</f>
        <v>334.93605866240409</v>
      </c>
      <c r="AA254" s="171">
        <f>('General Liability'!BJ$80*$BI254)/Assumptions!$B$7</f>
        <v>334.93605866240409</v>
      </c>
      <c r="AB254" s="171">
        <f>('General Liability'!BK$80*$BI254)/Assumptions!$B$7</f>
        <v>334.93605866240409</v>
      </c>
      <c r="AC254" s="171">
        <f>('General Liability'!BL$80*$BI254)/Assumptions!$B$7</f>
        <v>334.93605866240409</v>
      </c>
      <c r="AD254" s="171">
        <f>('General Liability'!BM$80*$BI254)/Assumptions!$B$7</f>
        <v>334.93605866240409</v>
      </c>
      <c r="AE254" s="171">
        <f>('General Liability'!BN$80*$BI254)/Assumptions!$B$7</f>
        <v>334.93605866240409</v>
      </c>
      <c r="AF254" s="171">
        <f>('General Liability'!BO$80*$BI254)/Assumptions!$B$7</f>
        <v>334.93605866240409</v>
      </c>
      <c r="AG254" s="171">
        <f>('General Liability'!BP$80*$BI254)/Assumptions!$B$7</f>
        <v>360.05626306208438</v>
      </c>
      <c r="AH254" s="171">
        <f>('General Liability'!BQ$80*$BI254)/Assumptions!$B$7</f>
        <v>360.05626306208438</v>
      </c>
      <c r="AI254" s="171">
        <f>('General Liability'!BR$80*$BI254)/Assumptions!$B$7</f>
        <v>360.05626306208438</v>
      </c>
      <c r="AJ254" s="171">
        <f>('General Liability'!BS$80*$BI254)/Assumptions!$B$7</f>
        <v>360.05626306208438</v>
      </c>
      <c r="AK254" s="171">
        <f>('General Liability'!BT$80*$BI254)/Assumptions!$B$7</f>
        <v>360.05626306208438</v>
      </c>
      <c r="AL254" s="171">
        <f>('General Liability'!BU$80*$BI254)/Assumptions!$B$7</f>
        <v>360.05626306208438</v>
      </c>
      <c r="AM254" s="171">
        <f>('General Liability'!BV$80*$BI254)/Assumptions!$B$7</f>
        <v>360.05626306208438</v>
      </c>
      <c r="AN254" s="171">
        <f>('General Liability'!BW$80*$BI254)/Assumptions!$B$7</f>
        <v>360.05626306208438</v>
      </c>
      <c r="AO254" s="171">
        <f>('General Liability'!BX$80*$BI254)/Assumptions!$B$7</f>
        <v>360.05626306208438</v>
      </c>
      <c r="AP254" s="171">
        <f>('General Liability'!BY$80*$BI254)/Assumptions!$B$7</f>
        <v>360.05626306208438</v>
      </c>
      <c r="AQ254" s="171">
        <f>('General Liability'!BZ$80*$BI254)/Assumptions!$B$7</f>
        <v>360.05626306208438</v>
      </c>
      <c r="AR254" s="171">
        <f>('General Liability'!CA$80*$BI254)/Assumptions!$B$7</f>
        <v>360.05626306208438</v>
      </c>
      <c r="AS254" s="171">
        <f>('General Liability'!CB$80*$BI254)/Assumptions!$B$7</f>
        <v>370.85795095394695</v>
      </c>
      <c r="AT254" s="171">
        <f>('General Liability'!CC$80*$BI254)/Assumptions!$B$7</f>
        <v>370.85795095394695</v>
      </c>
      <c r="AU254" s="171">
        <f>('General Liability'!CD$80*$BI254)/Assumptions!$B$7</f>
        <v>370.85795095394695</v>
      </c>
      <c r="AV254" s="171">
        <f>('General Liability'!CE$80*$BI254)/Assumptions!$B$7</f>
        <v>370.85795095394695</v>
      </c>
      <c r="AW254" s="171">
        <f>('General Liability'!CF$80*$BI254)/Assumptions!$B$7</f>
        <v>370.85795095394695</v>
      </c>
      <c r="AX254" s="171">
        <f>('General Liability'!CG$80*$BI254)/Assumptions!$B$7</f>
        <v>370.85795095394695</v>
      </c>
      <c r="AY254" s="171">
        <f>('General Liability'!CH$80*$BI254)/Assumptions!$B$7</f>
        <v>370.85795095394695</v>
      </c>
      <c r="AZ254" s="171">
        <f>('General Liability'!CI$80*$BI254)/Assumptions!$B$7</f>
        <v>370.85795095394695</v>
      </c>
      <c r="BA254" s="171">
        <f>('General Liability'!CJ$80*$BI254)/Assumptions!$B$7</f>
        <v>370.85795095394695</v>
      </c>
      <c r="BB254" s="171">
        <f>('General Liability'!CK$80*$BI254)/Assumptions!$B$7</f>
        <v>370.85795095394695</v>
      </c>
      <c r="BC254" s="171">
        <f>('General Liability'!CL$80*$BI254)/Assumptions!$B$7</f>
        <v>370.85795095394695</v>
      </c>
      <c r="BD254" s="171">
        <f>('General Liability'!CM$80*$BI254)/Assumptions!$B$7</f>
        <v>370.85795095394695</v>
      </c>
      <c r="BE254" s="171">
        <f>('General Liability'!CN$80*$BI254)/Assumptions!$B$7</f>
        <v>381.98368948256535</v>
      </c>
      <c r="BF254" s="171">
        <f>('General Liability'!CO$80*$BI254)/Assumptions!$B$7</f>
        <v>381.98368948256535</v>
      </c>
      <c r="BG254" s="171">
        <f>('General Liability'!CP$80*$BI254)/Assumptions!$B$7</f>
        <v>381.98368948256535</v>
      </c>
      <c r="BI254" s="174">
        <f>SUMIF(Revenue!$P:$P,'GL - Import (CA)'!$F254,Revenue!$G:$G)</f>
        <v>6.0189206957625967E-2</v>
      </c>
    </row>
    <row r="255" spans="1:61" s="173" customFormat="1" ht="12.75" customHeight="1">
      <c r="A255" s="177" t="s">
        <v>471</v>
      </c>
      <c r="B255" s="178"/>
      <c r="C255" s="170" t="str" cm="1">
        <f t="array" ref="C255">IFERROR(INDEX('Legal Entity'!B:B,MATCH('GL - Import (CA)'!F255,'Legal Entity'!A:A,0),0),0)</f>
        <v>1345 - Corix Water Services Inc.</v>
      </c>
      <c r="D255" s="170" t="str" cm="1">
        <f t="array" ref="D255">IFERROR(INDEX('Legal Entity'!C:C,MATCH(F255,'Legal Entity'!A:A,0),0),0)</f>
        <v>CA</v>
      </c>
      <c r="E255" s="170" t="s">
        <v>631</v>
      </c>
      <c r="F255" s="170" t="s">
        <v>172</v>
      </c>
      <c r="G255" s="170"/>
      <c r="H255" s="171">
        <f>('General Liability'!AQ$80*$BI255)/Assumptions!$B$7</f>
        <v>0</v>
      </c>
      <c r="I255" s="171">
        <f>('General Liability'!AR$80*$BI255)/Assumptions!$B$7</f>
        <v>0</v>
      </c>
      <c r="J255" s="171">
        <f>('General Liability'!AS$80*$BI255)/Assumptions!$B$7</f>
        <v>0</v>
      </c>
      <c r="K255" s="171">
        <f>('General Liability'!AT$80*$BI255)/Assumptions!$B$7</f>
        <v>0</v>
      </c>
      <c r="L255" s="171">
        <f>('General Liability'!AU$80*$BI255)/Assumptions!$B$7</f>
        <v>0</v>
      </c>
      <c r="M255" s="171">
        <f>('General Liability'!AV$80*$BI255)/Assumptions!$B$7</f>
        <v>0</v>
      </c>
      <c r="N255" s="171">
        <f>('General Liability'!AW$80*$BI255)/Assumptions!$B$7</f>
        <v>0</v>
      </c>
      <c r="O255" s="171">
        <f>('General Liability'!AX$80*$BI255)/Assumptions!$B$7</f>
        <v>0</v>
      </c>
      <c r="P255" s="171">
        <f>('General Liability'!AY$80*$BI255)/Assumptions!$B$7</f>
        <v>0</v>
      </c>
      <c r="Q255" s="171">
        <f>('General Liability'!AZ$80*$BI255)/Assumptions!$B$7</f>
        <v>0</v>
      </c>
      <c r="R255" s="171">
        <f>('General Liability'!BA$80*$BI255)/Assumptions!$B$7</f>
        <v>0</v>
      </c>
      <c r="S255" s="171">
        <f>('General Liability'!BB$80*$BI255)/Assumptions!$B$7</f>
        <v>0</v>
      </c>
      <c r="T255" s="171">
        <f>('General Liability'!BC$80*$BI255)/Assumptions!$B$7</f>
        <v>0</v>
      </c>
      <c r="U255" s="171">
        <f>('General Liability'!BD$80*$BI255)/Assumptions!$B$7</f>
        <v>0</v>
      </c>
      <c r="V255" s="171">
        <f>('General Liability'!BE$80*$BI255)/Assumptions!$B$7</f>
        <v>0</v>
      </c>
      <c r="W255" s="171">
        <f>('General Liability'!BF$80*$BI255)/Assumptions!$B$7</f>
        <v>0</v>
      </c>
      <c r="X255" s="171">
        <f>('General Liability'!BG$80*$BI255)/Assumptions!$B$7</f>
        <v>0</v>
      </c>
      <c r="Y255" s="171">
        <f>('General Liability'!BH$80*$BI255)/Assumptions!$B$7</f>
        <v>0</v>
      </c>
      <c r="Z255" s="171">
        <f>('General Liability'!BI$80*$BI255)/Assumptions!$B$7</f>
        <v>0</v>
      </c>
      <c r="AA255" s="171">
        <f>('General Liability'!BJ$80*$BI255)/Assumptions!$B$7</f>
        <v>0</v>
      </c>
      <c r="AB255" s="171">
        <f>('General Liability'!BK$80*$BI255)/Assumptions!$B$7</f>
        <v>0</v>
      </c>
      <c r="AC255" s="171">
        <f>('General Liability'!BL$80*$BI255)/Assumptions!$B$7</f>
        <v>0</v>
      </c>
      <c r="AD255" s="171">
        <f>('General Liability'!BM$80*$BI255)/Assumptions!$B$7</f>
        <v>0</v>
      </c>
      <c r="AE255" s="171">
        <f>('General Liability'!BN$80*$BI255)/Assumptions!$B$7</f>
        <v>0</v>
      </c>
      <c r="AF255" s="171">
        <f>('General Liability'!BO$80*$BI255)/Assumptions!$B$7</f>
        <v>0</v>
      </c>
      <c r="AG255" s="171">
        <f>('General Liability'!BP$80*$BI255)/Assumptions!$B$7</f>
        <v>0</v>
      </c>
      <c r="AH255" s="171">
        <f>('General Liability'!BQ$80*$BI255)/Assumptions!$B$7</f>
        <v>0</v>
      </c>
      <c r="AI255" s="171">
        <f>('General Liability'!BR$80*$BI255)/Assumptions!$B$7</f>
        <v>0</v>
      </c>
      <c r="AJ255" s="171">
        <f>('General Liability'!BS$80*$BI255)/Assumptions!$B$7</f>
        <v>0</v>
      </c>
      <c r="AK255" s="171">
        <f>('General Liability'!BT$80*$BI255)/Assumptions!$B$7</f>
        <v>0</v>
      </c>
      <c r="AL255" s="171">
        <f>('General Liability'!BU$80*$BI255)/Assumptions!$B$7</f>
        <v>0</v>
      </c>
      <c r="AM255" s="171">
        <f>('General Liability'!BV$80*$BI255)/Assumptions!$B$7</f>
        <v>0</v>
      </c>
      <c r="AN255" s="171">
        <f>('General Liability'!BW$80*$BI255)/Assumptions!$B$7</f>
        <v>0</v>
      </c>
      <c r="AO255" s="171">
        <f>('General Liability'!BX$80*$BI255)/Assumptions!$B$7</f>
        <v>0</v>
      </c>
      <c r="AP255" s="171">
        <f>('General Liability'!BY$80*$BI255)/Assumptions!$B$7</f>
        <v>0</v>
      </c>
      <c r="AQ255" s="171">
        <f>('General Liability'!BZ$80*$BI255)/Assumptions!$B$7</f>
        <v>0</v>
      </c>
      <c r="AR255" s="171">
        <f>('General Liability'!CA$80*$BI255)/Assumptions!$B$7</f>
        <v>0</v>
      </c>
      <c r="AS255" s="171">
        <f>('General Liability'!CB$80*$BI255)/Assumptions!$B$7</f>
        <v>0</v>
      </c>
      <c r="AT255" s="171">
        <f>('General Liability'!CC$80*$BI255)/Assumptions!$B$7</f>
        <v>0</v>
      </c>
      <c r="AU255" s="171">
        <f>('General Liability'!CD$80*$BI255)/Assumptions!$B$7</f>
        <v>0</v>
      </c>
      <c r="AV255" s="171">
        <f>('General Liability'!CE$80*$BI255)/Assumptions!$B$7</f>
        <v>0</v>
      </c>
      <c r="AW255" s="171">
        <f>('General Liability'!CF$80*$BI255)/Assumptions!$B$7</f>
        <v>0</v>
      </c>
      <c r="AX255" s="171">
        <f>('General Liability'!CG$80*$BI255)/Assumptions!$B$7</f>
        <v>0</v>
      </c>
      <c r="AY255" s="171">
        <f>('General Liability'!CH$80*$BI255)/Assumptions!$B$7</f>
        <v>0</v>
      </c>
      <c r="AZ255" s="171">
        <f>('General Liability'!CI$80*$BI255)/Assumptions!$B$7</f>
        <v>0</v>
      </c>
      <c r="BA255" s="171">
        <f>('General Liability'!CJ$80*$BI255)/Assumptions!$B$7</f>
        <v>0</v>
      </c>
      <c r="BB255" s="171">
        <f>('General Liability'!CK$80*$BI255)/Assumptions!$B$7</f>
        <v>0</v>
      </c>
      <c r="BC255" s="171">
        <f>('General Liability'!CL$80*$BI255)/Assumptions!$B$7</f>
        <v>0</v>
      </c>
      <c r="BD255" s="171">
        <f>('General Liability'!CM$80*$BI255)/Assumptions!$B$7</f>
        <v>0</v>
      </c>
      <c r="BE255" s="171">
        <f>('General Liability'!CN$80*$BI255)/Assumptions!$B$7</f>
        <v>0</v>
      </c>
      <c r="BF255" s="171">
        <f>('General Liability'!CO$80*$BI255)/Assumptions!$B$7</f>
        <v>0</v>
      </c>
      <c r="BG255" s="171">
        <f>('General Liability'!CP$80*$BI255)/Assumptions!$B$7</f>
        <v>0</v>
      </c>
      <c r="BI255" s="174">
        <f>SUMIF(Revenue!$P:$P,'GL - Import (CA)'!$F255,Revenue!$G:$G)</f>
        <v>0</v>
      </c>
    </row>
    <row r="256" spans="1:61" s="173" customFormat="1" ht="12.75" customHeight="1">
      <c r="A256" s="177" t="s">
        <v>471</v>
      </c>
      <c r="B256" s="178"/>
      <c r="C256" s="170" t="str" cm="1">
        <f t="array" ref="C256">IFERROR(INDEX('Legal Entity'!B:B,MATCH('GL - Import (CA)'!F256,'Legal Entity'!A:A,0),0),0)</f>
        <v>1310 - Corix Utilities Inc.</v>
      </c>
      <c r="D256" s="170" t="str" cm="1">
        <f t="array" ref="D256">IFERROR(INDEX('Legal Entity'!C:C,MATCH(F256,'Legal Entity'!A:A,0),0),0)</f>
        <v>CA</v>
      </c>
      <c r="E256" s="170" t="s">
        <v>631</v>
      </c>
      <c r="F256" s="170" t="s">
        <v>658</v>
      </c>
      <c r="G256" s="170"/>
      <c r="H256" s="171">
        <f>('General Liability'!AQ$80*$BI256)/Assumptions!$B$7</f>
        <v>0</v>
      </c>
      <c r="I256" s="171">
        <f>('General Liability'!AR$80*$BI256)/Assumptions!$B$7</f>
        <v>0</v>
      </c>
      <c r="J256" s="171">
        <f>('General Liability'!AS$80*$BI256)/Assumptions!$B$7</f>
        <v>0</v>
      </c>
      <c r="K256" s="171">
        <f>('General Liability'!AT$80*$BI256)/Assumptions!$B$7</f>
        <v>0</v>
      </c>
      <c r="L256" s="171">
        <f>('General Liability'!AU$80*$BI256)/Assumptions!$B$7</f>
        <v>0</v>
      </c>
      <c r="M256" s="171">
        <f>('General Liability'!AV$80*$BI256)/Assumptions!$B$7</f>
        <v>0</v>
      </c>
      <c r="N256" s="171">
        <f>('General Liability'!AW$80*$BI256)/Assumptions!$B$7</f>
        <v>0</v>
      </c>
      <c r="O256" s="171">
        <f>('General Liability'!AX$80*$BI256)/Assumptions!$B$7</f>
        <v>0</v>
      </c>
      <c r="P256" s="171">
        <f>('General Liability'!AY$80*$BI256)/Assumptions!$B$7</f>
        <v>0</v>
      </c>
      <c r="Q256" s="171">
        <f>('General Liability'!AZ$80*$BI256)/Assumptions!$B$7</f>
        <v>0</v>
      </c>
      <c r="R256" s="171">
        <f>('General Liability'!BA$80*$BI256)/Assumptions!$B$7</f>
        <v>0</v>
      </c>
      <c r="S256" s="171">
        <f>('General Liability'!BB$80*$BI256)/Assumptions!$B$7</f>
        <v>0</v>
      </c>
      <c r="T256" s="171">
        <f>('General Liability'!BC$80*$BI256)/Assumptions!$B$7</f>
        <v>0</v>
      </c>
      <c r="U256" s="171">
        <f>('General Liability'!BD$80*$BI256)/Assumptions!$B$7</f>
        <v>0</v>
      </c>
      <c r="V256" s="171">
        <f>('General Liability'!BE$80*$BI256)/Assumptions!$B$7</f>
        <v>0</v>
      </c>
      <c r="W256" s="171">
        <f>('General Liability'!BF$80*$BI256)/Assumptions!$B$7</f>
        <v>0</v>
      </c>
      <c r="X256" s="171">
        <f>('General Liability'!BG$80*$BI256)/Assumptions!$B$7</f>
        <v>0</v>
      </c>
      <c r="Y256" s="171">
        <f>('General Liability'!BH$80*$BI256)/Assumptions!$B$7</f>
        <v>0</v>
      </c>
      <c r="Z256" s="171">
        <f>('General Liability'!BI$80*$BI256)/Assumptions!$B$7</f>
        <v>0</v>
      </c>
      <c r="AA256" s="171">
        <f>('General Liability'!BJ$80*$BI256)/Assumptions!$B$7</f>
        <v>0</v>
      </c>
      <c r="AB256" s="171">
        <f>('General Liability'!BK$80*$BI256)/Assumptions!$B$7</f>
        <v>0</v>
      </c>
      <c r="AC256" s="171">
        <f>('General Liability'!BL$80*$BI256)/Assumptions!$B$7</f>
        <v>0</v>
      </c>
      <c r="AD256" s="171">
        <f>('General Liability'!BM$80*$BI256)/Assumptions!$B$7</f>
        <v>0</v>
      </c>
      <c r="AE256" s="171">
        <f>('General Liability'!BN$80*$BI256)/Assumptions!$B$7</f>
        <v>0</v>
      </c>
      <c r="AF256" s="171">
        <f>('General Liability'!BO$80*$BI256)/Assumptions!$B$7</f>
        <v>0</v>
      </c>
      <c r="AG256" s="171">
        <f>('General Liability'!BP$80*$BI256)/Assumptions!$B$7</f>
        <v>0</v>
      </c>
      <c r="AH256" s="171">
        <f>('General Liability'!BQ$80*$BI256)/Assumptions!$B$7</f>
        <v>0</v>
      </c>
      <c r="AI256" s="171">
        <f>('General Liability'!BR$80*$BI256)/Assumptions!$B$7</f>
        <v>0</v>
      </c>
      <c r="AJ256" s="171">
        <f>('General Liability'!BS$80*$BI256)/Assumptions!$B$7</f>
        <v>0</v>
      </c>
      <c r="AK256" s="171">
        <f>('General Liability'!BT$80*$BI256)/Assumptions!$B$7</f>
        <v>0</v>
      </c>
      <c r="AL256" s="171">
        <f>('General Liability'!BU$80*$BI256)/Assumptions!$B$7</f>
        <v>0</v>
      </c>
      <c r="AM256" s="171">
        <f>('General Liability'!BV$80*$BI256)/Assumptions!$B$7</f>
        <v>0</v>
      </c>
      <c r="AN256" s="171">
        <f>('General Liability'!BW$80*$BI256)/Assumptions!$B$7</f>
        <v>0</v>
      </c>
      <c r="AO256" s="171">
        <f>('General Liability'!BX$80*$BI256)/Assumptions!$B$7</f>
        <v>0</v>
      </c>
      <c r="AP256" s="171">
        <f>('General Liability'!BY$80*$BI256)/Assumptions!$B$7</f>
        <v>0</v>
      </c>
      <c r="AQ256" s="171">
        <f>('General Liability'!BZ$80*$BI256)/Assumptions!$B$7</f>
        <v>0</v>
      </c>
      <c r="AR256" s="171">
        <f>('General Liability'!CA$80*$BI256)/Assumptions!$B$7</f>
        <v>0</v>
      </c>
      <c r="AS256" s="171">
        <f>('General Liability'!CB$80*$BI256)/Assumptions!$B$7</f>
        <v>0</v>
      </c>
      <c r="AT256" s="171">
        <f>('General Liability'!CC$80*$BI256)/Assumptions!$B$7</f>
        <v>0</v>
      </c>
      <c r="AU256" s="171">
        <f>('General Liability'!CD$80*$BI256)/Assumptions!$B$7</f>
        <v>0</v>
      </c>
      <c r="AV256" s="171">
        <f>('General Liability'!CE$80*$BI256)/Assumptions!$B$7</f>
        <v>0</v>
      </c>
      <c r="AW256" s="171">
        <f>('General Liability'!CF$80*$BI256)/Assumptions!$B$7</f>
        <v>0</v>
      </c>
      <c r="AX256" s="171">
        <f>('General Liability'!CG$80*$BI256)/Assumptions!$B$7</f>
        <v>0</v>
      </c>
      <c r="AY256" s="171">
        <f>('General Liability'!CH$80*$BI256)/Assumptions!$B$7</f>
        <v>0</v>
      </c>
      <c r="AZ256" s="171">
        <f>('General Liability'!CI$80*$BI256)/Assumptions!$B$7</f>
        <v>0</v>
      </c>
      <c r="BA256" s="171">
        <f>('General Liability'!CJ$80*$BI256)/Assumptions!$B$7</f>
        <v>0</v>
      </c>
      <c r="BB256" s="171">
        <f>('General Liability'!CK$80*$BI256)/Assumptions!$B$7</f>
        <v>0</v>
      </c>
      <c r="BC256" s="171">
        <f>('General Liability'!CL$80*$BI256)/Assumptions!$B$7</f>
        <v>0</v>
      </c>
      <c r="BD256" s="171">
        <f>('General Liability'!CM$80*$BI256)/Assumptions!$B$7</f>
        <v>0</v>
      </c>
      <c r="BE256" s="171">
        <f>('General Liability'!CN$80*$BI256)/Assumptions!$B$7</f>
        <v>0</v>
      </c>
      <c r="BF256" s="171">
        <f>('General Liability'!CO$80*$BI256)/Assumptions!$B$7</f>
        <v>0</v>
      </c>
      <c r="BG256" s="171">
        <f>('General Liability'!CP$80*$BI256)/Assumptions!$B$7</f>
        <v>0</v>
      </c>
      <c r="BI256" s="174">
        <f>SUMIF(Revenue!$P:$P,'GL - Import (CA)'!$F256,Revenue!$G:$G)</f>
        <v>0</v>
      </c>
    </row>
    <row r="257" spans="1:61" s="173" customFormat="1" ht="12.75" customHeight="1">
      <c r="A257" s="177" t="s">
        <v>471</v>
      </c>
      <c r="B257" s="178"/>
      <c r="C257" s="170" t="str" cm="1">
        <f t="array" ref="C257">IFERROR(INDEX('Legal Entity'!B:B,MATCH('GL - Import (CA)'!F257,'Legal Entity'!A:A,0),0),0)</f>
        <v>1335 - Corix Water Systems</v>
      </c>
      <c r="D257" s="170" t="str" cm="1">
        <f t="array" ref="D257">IFERROR(INDEX('Legal Entity'!C:C,MATCH(F257,'Legal Entity'!A:A,0),0),0)</f>
        <v>CA</v>
      </c>
      <c r="E257" s="170" t="s">
        <v>631</v>
      </c>
      <c r="F257" s="170" t="s">
        <v>659</v>
      </c>
      <c r="G257" s="170"/>
      <c r="H257" s="171">
        <f>('General Liability'!AQ$80*$BI257)/Assumptions!$B$7</f>
        <v>0</v>
      </c>
      <c r="I257" s="171">
        <f>('General Liability'!AR$80*$BI257)/Assumptions!$B$7</f>
        <v>0</v>
      </c>
      <c r="J257" s="171">
        <f>('General Liability'!AS$80*$BI257)/Assumptions!$B$7</f>
        <v>0</v>
      </c>
      <c r="K257" s="171">
        <f>('General Liability'!AT$80*$BI257)/Assumptions!$B$7</f>
        <v>0</v>
      </c>
      <c r="L257" s="171">
        <f>('General Liability'!AU$80*$BI257)/Assumptions!$B$7</f>
        <v>0</v>
      </c>
      <c r="M257" s="171">
        <f>('General Liability'!AV$80*$BI257)/Assumptions!$B$7</f>
        <v>0</v>
      </c>
      <c r="N257" s="171">
        <f>('General Liability'!AW$80*$BI257)/Assumptions!$B$7</f>
        <v>0</v>
      </c>
      <c r="O257" s="171">
        <f>('General Liability'!AX$80*$BI257)/Assumptions!$B$7</f>
        <v>0</v>
      </c>
      <c r="P257" s="171">
        <f>('General Liability'!AY$80*$BI257)/Assumptions!$B$7</f>
        <v>0</v>
      </c>
      <c r="Q257" s="171">
        <f>('General Liability'!AZ$80*$BI257)/Assumptions!$B$7</f>
        <v>0</v>
      </c>
      <c r="R257" s="171">
        <f>('General Liability'!BA$80*$BI257)/Assumptions!$B$7</f>
        <v>0</v>
      </c>
      <c r="S257" s="171">
        <f>('General Liability'!BB$80*$BI257)/Assumptions!$B$7</f>
        <v>0</v>
      </c>
      <c r="T257" s="171">
        <f>('General Liability'!BC$80*$BI257)/Assumptions!$B$7</f>
        <v>0</v>
      </c>
      <c r="U257" s="171">
        <f>('General Liability'!BD$80*$BI257)/Assumptions!$B$7</f>
        <v>0</v>
      </c>
      <c r="V257" s="171">
        <f>('General Liability'!BE$80*$BI257)/Assumptions!$B$7</f>
        <v>0</v>
      </c>
      <c r="W257" s="171">
        <f>('General Liability'!BF$80*$BI257)/Assumptions!$B$7</f>
        <v>0</v>
      </c>
      <c r="X257" s="171">
        <f>('General Liability'!BG$80*$BI257)/Assumptions!$B$7</f>
        <v>0</v>
      </c>
      <c r="Y257" s="171">
        <f>('General Liability'!BH$80*$BI257)/Assumptions!$B$7</f>
        <v>0</v>
      </c>
      <c r="Z257" s="171">
        <f>('General Liability'!BI$80*$BI257)/Assumptions!$B$7</f>
        <v>0</v>
      </c>
      <c r="AA257" s="171">
        <f>('General Liability'!BJ$80*$BI257)/Assumptions!$B$7</f>
        <v>0</v>
      </c>
      <c r="AB257" s="171">
        <f>('General Liability'!BK$80*$BI257)/Assumptions!$B$7</f>
        <v>0</v>
      </c>
      <c r="AC257" s="171">
        <f>('General Liability'!BL$80*$BI257)/Assumptions!$B$7</f>
        <v>0</v>
      </c>
      <c r="AD257" s="171">
        <f>('General Liability'!BM$80*$BI257)/Assumptions!$B$7</f>
        <v>0</v>
      </c>
      <c r="AE257" s="171">
        <f>('General Liability'!BN$80*$BI257)/Assumptions!$B$7</f>
        <v>0</v>
      </c>
      <c r="AF257" s="171">
        <f>('General Liability'!BO$80*$BI257)/Assumptions!$B$7</f>
        <v>0</v>
      </c>
      <c r="AG257" s="171">
        <f>('General Liability'!BP$80*$BI257)/Assumptions!$B$7</f>
        <v>0</v>
      </c>
      <c r="AH257" s="171">
        <f>('General Liability'!BQ$80*$BI257)/Assumptions!$B$7</f>
        <v>0</v>
      </c>
      <c r="AI257" s="171">
        <f>('General Liability'!BR$80*$BI257)/Assumptions!$B$7</f>
        <v>0</v>
      </c>
      <c r="AJ257" s="171">
        <f>('General Liability'!BS$80*$BI257)/Assumptions!$B$7</f>
        <v>0</v>
      </c>
      <c r="AK257" s="171">
        <f>('General Liability'!BT$80*$BI257)/Assumptions!$B$7</f>
        <v>0</v>
      </c>
      <c r="AL257" s="171">
        <f>('General Liability'!BU$80*$BI257)/Assumptions!$B$7</f>
        <v>0</v>
      </c>
      <c r="AM257" s="171">
        <f>('General Liability'!BV$80*$BI257)/Assumptions!$B$7</f>
        <v>0</v>
      </c>
      <c r="AN257" s="171">
        <f>('General Liability'!BW$80*$BI257)/Assumptions!$B$7</f>
        <v>0</v>
      </c>
      <c r="AO257" s="171">
        <f>('General Liability'!BX$80*$BI257)/Assumptions!$B$7</f>
        <v>0</v>
      </c>
      <c r="AP257" s="171">
        <f>('General Liability'!BY$80*$BI257)/Assumptions!$B$7</f>
        <v>0</v>
      </c>
      <c r="AQ257" s="171">
        <f>('General Liability'!BZ$80*$BI257)/Assumptions!$B$7</f>
        <v>0</v>
      </c>
      <c r="AR257" s="171">
        <f>('General Liability'!CA$80*$BI257)/Assumptions!$B$7</f>
        <v>0</v>
      </c>
      <c r="AS257" s="171">
        <f>('General Liability'!CB$80*$BI257)/Assumptions!$B$7</f>
        <v>0</v>
      </c>
      <c r="AT257" s="171">
        <f>('General Liability'!CC$80*$BI257)/Assumptions!$B$7</f>
        <v>0</v>
      </c>
      <c r="AU257" s="171">
        <f>('General Liability'!CD$80*$BI257)/Assumptions!$B$7</f>
        <v>0</v>
      </c>
      <c r="AV257" s="171">
        <f>('General Liability'!CE$80*$BI257)/Assumptions!$B$7</f>
        <v>0</v>
      </c>
      <c r="AW257" s="171">
        <f>('General Liability'!CF$80*$BI257)/Assumptions!$B$7</f>
        <v>0</v>
      </c>
      <c r="AX257" s="171">
        <f>('General Liability'!CG$80*$BI257)/Assumptions!$B$7</f>
        <v>0</v>
      </c>
      <c r="AY257" s="171">
        <f>('General Liability'!CH$80*$BI257)/Assumptions!$B$7</f>
        <v>0</v>
      </c>
      <c r="AZ257" s="171">
        <f>('General Liability'!CI$80*$BI257)/Assumptions!$B$7</f>
        <v>0</v>
      </c>
      <c r="BA257" s="171">
        <f>('General Liability'!CJ$80*$BI257)/Assumptions!$B$7</f>
        <v>0</v>
      </c>
      <c r="BB257" s="171">
        <f>('General Liability'!CK$80*$BI257)/Assumptions!$B$7</f>
        <v>0</v>
      </c>
      <c r="BC257" s="171">
        <f>('General Liability'!CL$80*$BI257)/Assumptions!$B$7</f>
        <v>0</v>
      </c>
      <c r="BD257" s="171">
        <f>('General Liability'!CM$80*$BI257)/Assumptions!$B$7</f>
        <v>0</v>
      </c>
      <c r="BE257" s="171">
        <f>('General Liability'!CN$80*$BI257)/Assumptions!$B$7</f>
        <v>0</v>
      </c>
      <c r="BF257" s="171">
        <f>('General Liability'!CO$80*$BI257)/Assumptions!$B$7</f>
        <v>0</v>
      </c>
      <c r="BG257" s="171">
        <f>('General Liability'!CP$80*$BI257)/Assumptions!$B$7</f>
        <v>0</v>
      </c>
      <c r="BI257" s="174">
        <f>SUMIF(Revenue!$P:$P,'GL - Import (CA)'!$F257,Revenue!$G:$G)</f>
        <v>0</v>
      </c>
    </row>
    <row r="258" spans="1:61" s="173" customFormat="1" ht="12.75" customHeight="1">
      <c r="A258" s="177" t="s">
        <v>471</v>
      </c>
      <c r="B258" s="178"/>
      <c r="C258" s="170" t="str" cm="1">
        <f t="array" ref="C258">IFERROR(INDEX('Legal Entity'!B:B,MATCH('GL - Import (CA)'!F258,'Legal Entity'!A:A,0),0),0)</f>
        <v>1010 - Corix Infrastructures Inc.</v>
      </c>
      <c r="D258" s="170" t="str" cm="1">
        <f t="array" ref="D258">IFERROR(INDEX('Legal Entity'!C:C,MATCH(F258,'Legal Entity'!A:A,0),0),0)</f>
        <v>CA</v>
      </c>
      <c r="E258" s="170" t="s">
        <v>631</v>
      </c>
      <c r="F258" s="170" t="s">
        <v>660</v>
      </c>
      <c r="G258" s="170"/>
      <c r="H258" s="171">
        <f>('General Liability'!AQ$80*$BI258)/Assumptions!$B$7</f>
        <v>0</v>
      </c>
      <c r="I258" s="171">
        <f>('General Liability'!AR$80*$BI258)/Assumptions!$B$7</f>
        <v>0</v>
      </c>
      <c r="J258" s="171">
        <f>('General Liability'!AS$80*$BI258)/Assumptions!$B$7</f>
        <v>0</v>
      </c>
      <c r="K258" s="171">
        <f>('General Liability'!AT$80*$BI258)/Assumptions!$B$7</f>
        <v>0</v>
      </c>
      <c r="L258" s="171">
        <f>('General Liability'!AU$80*$BI258)/Assumptions!$B$7</f>
        <v>0</v>
      </c>
      <c r="M258" s="171">
        <f>('General Liability'!AV$80*$BI258)/Assumptions!$B$7</f>
        <v>0</v>
      </c>
      <c r="N258" s="171">
        <f>('General Liability'!AW$80*$BI258)/Assumptions!$B$7</f>
        <v>0</v>
      </c>
      <c r="O258" s="171">
        <f>('General Liability'!AX$80*$BI258)/Assumptions!$B$7</f>
        <v>0</v>
      </c>
      <c r="P258" s="171">
        <f>('General Liability'!AY$80*$BI258)/Assumptions!$B$7</f>
        <v>0</v>
      </c>
      <c r="Q258" s="171">
        <f>('General Liability'!AZ$80*$BI258)/Assumptions!$B$7</f>
        <v>0</v>
      </c>
      <c r="R258" s="171">
        <f>('General Liability'!BA$80*$BI258)/Assumptions!$B$7</f>
        <v>0</v>
      </c>
      <c r="S258" s="171">
        <f>('General Liability'!BB$80*$BI258)/Assumptions!$B$7</f>
        <v>0</v>
      </c>
      <c r="T258" s="171">
        <f>('General Liability'!BC$80*$BI258)/Assumptions!$B$7</f>
        <v>0</v>
      </c>
      <c r="U258" s="171">
        <f>('General Liability'!BD$80*$BI258)/Assumptions!$B$7</f>
        <v>0</v>
      </c>
      <c r="V258" s="171">
        <f>('General Liability'!BE$80*$BI258)/Assumptions!$B$7</f>
        <v>0</v>
      </c>
      <c r="W258" s="171">
        <f>('General Liability'!BF$80*$BI258)/Assumptions!$B$7</f>
        <v>0</v>
      </c>
      <c r="X258" s="171">
        <f>('General Liability'!BG$80*$BI258)/Assumptions!$B$7</f>
        <v>0</v>
      </c>
      <c r="Y258" s="171">
        <f>('General Liability'!BH$80*$BI258)/Assumptions!$B$7</f>
        <v>0</v>
      </c>
      <c r="Z258" s="171">
        <f>('General Liability'!BI$80*$BI258)/Assumptions!$B$7</f>
        <v>0</v>
      </c>
      <c r="AA258" s="171">
        <f>('General Liability'!BJ$80*$BI258)/Assumptions!$B$7</f>
        <v>0</v>
      </c>
      <c r="AB258" s="171">
        <f>('General Liability'!BK$80*$BI258)/Assumptions!$B$7</f>
        <v>0</v>
      </c>
      <c r="AC258" s="171">
        <f>('General Liability'!BL$80*$BI258)/Assumptions!$B$7</f>
        <v>0</v>
      </c>
      <c r="AD258" s="171">
        <f>('General Liability'!BM$80*$BI258)/Assumptions!$B$7</f>
        <v>0</v>
      </c>
      <c r="AE258" s="171">
        <f>('General Liability'!BN$80*$BI258)/Assumptions!$B$7</f>
        <v>0</v>
      </c>
      <c r="AF258" s="171">
        <f>('General Liability'!BO$80*$BI258)/Assumptions!$B$7</f>
        <v>0</v>
      </c>
      <c r="AG258" s="171">
        <f>('General Liability'!BP$80*$BI258)/Assumptions!$B$7</f>
        <v>0</v>
      </c>
      <c r="AH258" s="171">
        <f>('General Liability'!BQ$80*$BI258)/Assumptions!$B$7</f>
        <v>0</v>
      </c>
      <c r="AI258" s="171">
        <f>('General Liability'!BR$80*$BI258)/Assumptions!$B$7</f>
        <v>0</v>
      </c>
      <c r="AJ258" s="171">
        <f>('General Liability'!BS$80*$BI258)/Assumptions!$B$7</f>
        <v>0</v>
      </c>
      <c r="AK258" s="171">
        <f>('General Liability'!BT$80*$BI258)/Assumptions!$B$7</f>
        <v>0</v>
      </c>
      <c r="AL258" s="171">
        <f>('General Liability'!BU$80*$BI258)/Assumptions!$B$7</f>
        <v>0</v>
      </c>
      <c r="AM258" s="171">
        <f>('General Liability'!BV$80*$BI258)/Assumptions!$B$7</f>
        <v>0</v>
      </c>
      <c r="AN258" s="171">
        <f>('General Liability'!BW$80*$BI258)/Assumptions!$B$7</f>
        <v>0</v>
      </c>
      <c r="AO258" s="171">
        <f>('General Liability'!BX$80*$BI258)/Assumptions!$B$7</f>
        <v>0</v>
      </c>
      <c r="AP258" s="171">
        <f>('General Liability'!BY$80*$BI258)/Assumptions!$B$7</f>
        <v>0</v>
      </c>
      <c r="AQ258" s="171">
        <f>('General Liability'!BZ$80*$BI258)/Assumptions!$B$7</f>
        <v>0</v>
      </c>
      <c r="AR258" s="171">
        <f>('General Liability'!CA$80*$BI258)/Assumptions!$B$7</f>
        <v>0</v>
      </c>
      <c r="AS258" s="171">
        <f>('General Liability'!CB$80*$BI258)/Assumptions!$B$7</f>
        <v>0</v>
      </c>
      <c r="AT258" s="171">
        <f>('General Liability'!CC$80*$BI258)/Assumptions!$B$7</f>
        <v>0</v>
      </c>
      <c r="AU258" s="171">
        <f>('General Liability'!CD$80*$BI258)/Assumptions!$B$7</f>
        <v>0</v>
      </c>
      <c r="AV258" s="171">
        <f>('General Liability'!CE$80*$BI258)/Assumptions!$B$7</f>
        <v>0</v>
      </c>
      <c r="AW258" s="171">
        <f>('General Liability'!CF$80*$BI258)/Assumptions!$B$7</f>
        <v>0</v>
      </c>
      <c r="AX258" s="171">
        <f>('General Liability'!CG$80*$BI258)/Assumptions!$B$7</f>
        <v>0</v>
      </c>
      <c r="AY258" s="171">
        <f>('General Liability'!CH$80*$BI258)/Assumptions!$B$7</f>
        <v>0</v>
      </c>
      <c r="AZ258" s="171">
        <f>('General Liability'!CI$80*$BI258)/Assumptions!$B$7</f>
        <v>0</v>
      </c>
      <c r="BA258" s="171">
        <f>('General Liability'!CJ$80*$BI258)/Assumptions!$B$7</f>
        <v>0</v>
      </c>
      <c r="BB258" s="171">
        <f>('General Liability'!CK$80*$BI258)/Assumptions!$B$7</f>
        <v>0</v>
      </c>
      <c r="BC258" s="171">
        <f>('General Liability'!CL$80*$BI258)/Assumptions!$B$7</f>
        <v>0</v>
      </c>
      <c r="BD258" s="171">
        <f>('General Liability'!CM$80*$BI258)/Assumptions!$B$7</f>
        <v>0</v>
      </c>
      <c r="BE258" s="171">
        <f>('General Liability'!CN$80*$BI258)/Assumptions!$B$7</f>
        <v>0</v>
      </c>
      <c r="BF258" s="171">
        <f>('General Liability'!CO$80*$BI258)/Assumptions!$B$7</f>
        <v>0</v>
      </c>
      <c r="BG258" s="171">
        <f>('General Liability'!CP$80*$BI258)/Assumptions!$B$7</f>
        <v>0</v>
      </c>
      <c r="BI258" s="174">
        <f>SUMIF(Revenue!$P:$P,'GL - Import (CA)'!$F258,Revenue!$G:$G)</f>
        <v>0</v>
      </c>
    </row>
    <row r="259" spans="1:61" s="173" customFormat="1" ht="12.75" customHeight="1">
      <c r="A259" s="177" t="s">
        <v>471</v>
      </c>
      <c r="B259" s="178"/>
      <c r="C259" s="170" t="str" cm="1">
        <f t="array" ref="C259">IFERROR(INDEX('Legal Entity'!B:B,MATCH('GL - Import (CA)'!F259,'Legal Entity'!A:A,0),0),0)</f>
        <v>1010 - Corix Infrastructures Inc.</v>
      </c>
      <c r="D259" s="170" t="str" cm="1">
        <f t="array" ref="D259">IFERROR(INDEX('Legal Entity'!C:C,MATCH(F259,'Legal Entity'!A:A,0),0),0)</f>
        <v>CA</v>
      </c>
      <c r="E259" s="170" t="s">
        <v>631</v>
      </c>
      <c r="F259" s="170" t="s">
        <v>661</v>
      </c>
      <c r="G259" s="170"/>
      <c r="H259" s="171">
        <f>('General Liability'!AQ$80*$BI259)/Assumptions!$B$7</f>
        <v>0</v>
      </c>
      <c r="I259" s="171">
        <f>('General Liability'!AR$80*$BI259)/Assumptions!$B$7</f>
        <v>0</v>
      </c>
      <c r="J259" s="171">
        <f>('General Liability'!AS$80*$BI259)/Assumptions!$B$7</f>
        <v>0</v>
      </c>
      <c r="K259" s="171">
        <f>('General Liability'!AT$80*$BI259)/Assumptions!$B$7</f>
        <v>0</v>
      </c>
      <c r="L259" s="171">
        <f>('General Liability'!AU$80*$BI259)/Assumptions!$B$7</f>
        <v>0</v>
      </c>
      <c r="M259" s="171">
        <f>('General Liability'!AV$80*$BI259)/Assumptions!$B$7</f>
        <v>0</v>
      </c>
      <c r="N259" s="171">
        <f>('General Liability'!AW$80*$BI259)/Assumptions!$B$7</f>
        <v>0</v>
      </c>
      <c r="O259" s="171">
        <f>('General Liability'!AX$80*$BI259)/Assumptions!$B$7</f>
        <v>0</v>
      </c>
      <c r="P259" s="171">
        <f>('General Liability'!AY$80*$BI259)/Assumptions!$B$7</f>
        <v>0</v>
      </c>
      <c r="Q259" s="171">
        <f>('General Liability'!AZ$80*$BI259)/Assumptions!$B$7</f>
        <v>0</v>
      </c>
      <c r="R259" s="171">
        <f>('General Liability'!BA$80*$BI259)/Assumptions!$B$7</f>
        <v>0</v>
      </c>
      <c r="S259" s="171">
        <f>('General Liability'!BB$80*$BI259)/Assumptions!$B$7</f>
        <v>0</v>
      </c>
      <c r="T259" s="171">
        <f>('General Liability'!BC$80*$BI259)/Assumptions!$B$7</f>
        <v>0</v>
      </c>
      <c r="U259" s="171">
        <f>('General Liability'!BD$80*$BI259)/Assumptions!$B$7</f>
        <v>0</v>
      </c>
      <c r="V259" s="171">
        <f>('General Liability'!BE$80*$BI259)/Assumptions!$B$7</f>
        <v>0</v>
      </c>
      <c r="W259" s="171">
        <f>('General Liability'!BF$80*$BI259)/Assumptions!$B$7</f>
        <v>0</v>
      </c>
      <c r="X259" s="171">
        <f>('General Liability'!BG$80*$BI259)/Assumptions!$B$7</f>
        <v>0</v>
      </c>
      <c r="Y259" s="171">
        <f>('General Liability'!BH$80*$BI259)/Assumptions!$B$7</f>
        <v>0</v>
      </c>
      <c r="Z259" s="171">
        <f>('General Liability'!BI$80*$BI259)/Assumptions!$B$7</f>
        <v>0</v>
      </c>
      <c r="AA259" s="171">
        <f>('General Liability'!BJ$80*$BI259)/Assumptions!$B$7</f>
        <v>0</v>
      </c>
      <c r="AB259" s="171">
        <f>('General Liability'!BK$80*$BI259)/Assumptions!$B$7</f>
        <v>0</v>
      </c>
      <c r="AC259" s="171">
        <f>('General Liability'!BL$80*$BI259)/Assumptions!$B$7</f>
        <v>0</v>
      </c>
      <c r="AD259" s="171">
        <f>('General Liability'!BM$80*$BI259)/Assumptions!$B$7</f>
        <v>0</v>
      </c>
      <c r="AE259" s="171">
        <f>('General Liability'!BN$80*$BI259)/Assumptions!$B$7</f>
        <v>0</v>
      </c>
      <c r="AF259" s="171">
        <f>('General Liability'!BO$80*$BI259)/Assumptions!$B$7</f>
        <v>0</v>
      </c>
      <c r="AG259" s="171">
        <f>('General Liability'!BP$80*$BI259)/Assumptions!$B$7</f>
        <v>0</v>
      </c>
      <c r="AH259" s="171">
        <f>('General Liability'!BQ$80*$BI259)/Assumptions!$B$7</f>
        <v>0</v>
      </c>
      <c r="AI259" s="171">
        <f>('General Liability'!BR$80*$BI259)/Assumptions!$B$7</f>
        <v>0</v>
      </c>
      <c r="AJ259" s="171">
        <f>('General Liability'!BS$80*$BI259)/Assumptions!$B$7</f>
        <v>0</v>
      </c>
      <c r="AK259" s="171">
        <f>('General Liability'!BT$80*$BI259)/Assumptions!$B$7</f>
        <v>0</v>
      </c>
      <c r="AL259" s="171">
        <f>('General Liability'!BU$80*$BI259)/Assumptions!$B$7</f>
        <v>0</v>
      </c>
      <c r="AM259" s="171">
        <f>('General Liability'!BV$80*$BI259)/Assumptions!$B$7</f>
        <v>0</v>
      </c>
      <c r="AN259" s="171">
        <f>('General Liability'!BW$80*$BI259)/Assumptions!$B$7</f>
        <v>0</v>
      </c>
      <c r="AO259" s="171">
        <f>('General Liability'!BX$80*$BI259)/Assumptions!$B$7</f>
        <v>0</v>
      </c>
      <c r="AP259" s="171">
        <f>('General Liability'!BY$80*$BI259)/Assumptions!$B$7</f>
        <v>0</v>
      </c>
      <c r="AQ259" s="171">
        <f>('General Liability'!BZ$80*$BI259)/Assumptions!$B$7</f>
        <v>0</v>
      </c>
      <c r="AR259" s="171">
        <f>('General Liability'!CA$80*$BI259)/Assumptions!$B$7</f>
        <v>0</v>
      </c>
      <c r="AS259" s="171">
        <f>('General Liability'!CB$80*$BI259)/Assumptions!$B$7</f>
        <v>0</v>
      </c>
      <c r="AT259" s="171">
        <f>('General Liability'!CC$80*$BI259)/Assumptions!$B$7</f>
        <v>0</v>
      </c>
      <c r="AU259" s="171">
        <f>('General Liability'!CD$80*$BI259)/Assumptions!$B$7</f>
        <v>0</v>
      </c>
      <c r="AV259" s="171">
        <f>('General Liability'!CE$80*$BI259)/Assumptions!$B$7</f>
        <v>0</v>
      </c>
      <c r="AW259" s="171">
        <f>('General Liability'!CF$80*$BI259)/Assumptions!$B$7</f>
        <v>0</v>
      </c>
      <c r="AX259" s="171">
        <f>('General Liability'!CG$80*$BI259)/Assumptions!$B$7</f>
        <v>0</v>
      </c>
      <c r="AY259" s="171">
        <f>('General Liability'!CH$80*$BI259)/Assumptions!$B$7</f>
        <v>0</v>
      </c>
      <c r="AZ259" s="171">
        <f>('General Liability'!CI$80*$BI259)/Assumptions!$B$7</f>
        <v>0</v>
      </c>
      <c r="BA259" s="171">
        <f>('General Liability'!CJ$80*$BI259)/Assumptions!$B$7</f>
        <v>0</v>
      </c>
      <c r="BB259" s="171">
        <f>('General Liability'!CK$80*$BI259)/Assumptions!$B$7</f>
        <v>0</v>
      </c>
      <c r="BC259" s="171">
        <f>('General Liability'!CL$80*$BI259)/Assumptions!$B$7</f>
        <v>0</v>
      </c>
      <c r="BD259" s="171">
        <f>('General Liability'!CM$80*$BI259)/Assumptions!$B$7</f>
        <v>0</v>
      </c>
      <c r="BE259" s="171">
        <f>('General Liability'!CN$80*$BI259)/Assumptions!$B$7</f>
        <v>0</v>
      </c>
      <c r="BF259" s="171">
        <f>('General Liability'!CO$80*$BI259)/Assumptions!$B$7</f>
        <v>0</v>
      </c>
      <c r="BG259" s="171">
        <f>('General Liability'!CP$80*$BI259)/Assumptions!$B$7</f>
        <v>0</v>
      </c>
      <c r="BI259" s="174">
        <f>SUMIF(Revenue!$P:$P,'GL - Import (CA)'!$F259,Revenue!$G:$G)</f>
        <v>0</v>
      </c>
    </row>
    <row r="260" spans="1:61" hidden="1">
      <c r="A260" s="178"/>
      <c r="B260" s="178"/>
    </row>
    <row r="261" spans="1:61" s="173" customFormat="1" ht="12.75" customHeight="1">
      <c r="A261" s="179" t="s">
        <v>662</v>
      </c>
      <c r="B261" s="179"/>
      <c r="C261" s="170" cm="1">
        <f t="array" ref="C261">IFERROR(INDEX('Legal Entity'!B:B,MATCH('GL - Import (CA)'!F261,'Legal Entity'!A:A,0),0),0)</f>
        <v>0</v>
      </c>
      <c r="D261" s="170" t="str" cm="1">
        <f t="array" ref="D261">IFERROR(INDEX('Legal Entity'!C:C,MATCH(F261,'Legal Entity'!A:A,0),0),0)</f>
        <v>CA</v>
      </c>
      <c r="E261" s="170" t="s">
        <v>631</v>
      </c>
      <c r="F261" s="170" t="s">
        <v>655</v>
      </c>
      <c r="G261" s="170"/>
      <c r="H261" s="171">
        <f>('General Liability'!AQ$43*$BI261)/Assumptions!$B$7</f>
        <v>217.70230600787127</v>
      </c>
      <c r="I261" s="171">
        <f>('General Liability'!AR$43*$BI261)/Assumptions!$B$7</f>
        <v>209.03278461217022</v>
      </c>
      <c r="J261" s="171">
        <f>('General Liability'!AS$43*$BI261)/Assumptions!$B$7</f>
        <v>209.03278461217022</v>
      </c>
      <c r="K261" s="171">
        <f>('General Liability'!AT$43*$BI261)/Assumptions!$B$7</f>
        <v>209.03278461217022</v>
      </c>
      <c r="L261" s="171">
        <f>('General Liability'!AU$43*$BI261)/Assumptions!$B$7</f>
        <v>209.03278461217022</v>
      </c>
      <c r="M261" s="171">
        <f>('General Liability'!AV$43*$BI261)/Assumptions!$B$7</f>
        <v>209.03278461217022</v>
      </c>
      <c r="N261" s="171">
        <f>('General Liability'!AW$43*$BI261)/Assumptions!$B$7</f>
        <v>209.03278461217022</v>
      </c>
      <c r="O261" s="171">
        <f>('General Liability'!AX$43*$BI261)/Assumptions!$B$7</f>
        <v>209.03278461217022</v>
      </c>
      <c r="P261" s="171">
        <f>('General Liability'!AY$43*$BI261)/Assumptions!$B$7</f>
        <v>209.03278461217022</v>
      </c>
      <c r="Q261" s="171">
        <f>('General Liability'!AZ$43*$BI261)/Assumptions!$B$7</f>
        <v>209.03278461217022</v>
      </c>
      <c r="R261" s="171">
        <f>('General Liability'!BA$43*$BI261)/Assumptions!$B$7</f>
        <v>209.03278461217022</v>
      </c>
      <c r="S261" s="171">
        <f>('General Liability'!BB$43*$BI261)/Assumptions!$B$7</f>
        <v>209.03278461217022</v>
      </c>
      <c r="T261" s="171">
        <f>('General Liability'!BC$43*$BI261)/Assumptions!$B$7</f>
        <v>209.03278461217022</v>
      </c>
      <c r="U261" s="171">
        <f>('General Liability'!BD$43*$BI261)/Assumptions!$B$7</f>
        <v>224.71024345808294</v>
      </c>
      <c r="V261" s="171">
        <f>('General Liability'!BE$43*$BI261)/Assumptions!$B$7</f>
        <v>224.71024345808294</v>
      </c>
      <c r="W261" s="171">
        <f>('General Liability'!BF$43*$BI261)/Assumptions!$B$7</f>
        <v>224.71024345808294</v>
      </c>
      <c r="X261" s="171">
        <f>('General Liability'!BG$43*$BI261)/Assumptions!$B$7</f>
        <v>224.71024345808294</v>
      </c>
      <c r="Y261" s="171">
        <f>('General Liability'!BH$43*$BI261)/Assumptions!$B$7</f>
        <v>224.71024345808294</v>
      </c>
      <c r="Z261" s="171">
        <f>('General Liability'!BI$43*$BI261)/Assumptions!$B$7</f>
        <v>224.71024345808294</v>
      </c>
      <c r="AA261" s="171">
        <f>('General Liability'!BJ$43*$BI261)/Assumptions!$B$7</f>
        <v>224.71024345808294</v>
      </c>
      <c r="AB261" s="171">
        <f>('General Liability'!BK$43*$BI261)/Assumptions!$B$7</f>
        <v>224.71024345808294</v>
      </c>
      <c r="AC261" s="171">
        <f>('General Liability'!BL$43*$BI261)/Assumptions!$B$7</f>
        <v>224.71024345808294</v>
      </c>
      <c r="AD261" s="171">
        <f>('General Liability'!BM$43*$BI261)/Assumptions!$B$7</f>
        <v>224.71024345808294</v>
      </c>
      <c r="AE261" s="171">
        <f>('General Liability'!BN$43*$BI261)/Assumptions!$B$7</f>
        <v>224.71024345808294</v>
      </c>
      <c r="AF261" s="171">
        <f>('General Liability'!BO$43*$BI261)/Assumptions!$B$7</f>
        <v>224.71024345808294</v>
      </c>
      <c r="AG261" s="171">
        <f>('General Liability'!BP$43*$BI261)/Assumptions!$B$7</f>
        <v>241.56351171743918</v>
      </c>
      <c r="AH261" s="171">
        <f>('General Liability'!BQ$43*$BI261)/Assumptions!$B$7</f>
        <v>241.56351171743918</v>
      </c>
      <c r="AI261" s="171">
        <f>('General Liability'!BR$43*$BI261)/Assumptions!$B$7</f>
        <v>241.56351171743918</v>
      </c>
      <c r="AJ261" s="171">
        <f>('General Liability'!BS$43*$BI261)/Assumptions!$B$7</f>
        <v>241.56351171743918</v>
      </c>
      <c r="AK261" s="171">
        <f>('General Liability'!BT$43*$BI261)/Assumptions!$B$7</f>
        <v>241.56351171743918</v>
      </c>
      <c r="AL261" s="171">
        <f>('General Liability'!BU$43*$BI261)/Assumptions!$B$7</f>
        <v>241.56351171743918</v>
      </c>
      <c r="AM261" s="171">
        <f>('General Liability'!BV$43*$BI261)/Assumptions!$B$7</f>
        <v>241.56351171743918</v>
      </c>
      <c r="AN261" s="171">
        <f>('General Liability'!BW$43*$BI261)/Assumptions!$B$7</f>
        <v>241.56351171743918</v>
      </c>
      <c r="AO261" s="171">
        <f>('General Liability'!BX$43*$BI261)/Assumptions!$B$7</f>
        <v>241.56351171743918</v>
      </c>
      <c r="AP261" s="171">
        <f>('General Liability'!BY$43*$BI261)/Assumptions!$B$7</f>
        <v>241.56351171743918</v>
      </c>
      <c r="AQ261" s="171">
        <f>('General Liability'!BZ$43*$BI261)/Assumptions!$B$7</f>
        <v>241.56351171743918</v>
      </c>
      <c r="AR261" s="171">
        <f>('General Liability'!CA$43*$BI261)/Assumptions!$B$7</f>
        <v>241.56351171743918</v>
      </c>
      <c r="AS261" s="171">
        <f>('General Liability'!CB$43*$BI261)/Assumptions!$B$7</f>
        <v>248.81041706896238</v>
      </c>
      <c r="AT261" s="171">
        <f>('General Liability'!CC$43*$BI261)/Assumptions!$B$7</f>
        <v>248.81041706896238</v>
      </c>
      <c r="AU261" s="171">
        <f>('General Liability'!CD$43*$BI261)/Assumptions!$B$7</f>
        <v>248.81041706896238</v>
      </c>
      <c r="AV261" s="171">
        <f>('General Liability'!CE$43*$BI261)/Assumptions!$B$7</f>
        <v>248.81041706896238</v>
      </c>
      <c r="AW261" s="171">
        <f>('General Liability'!CF$43*$BI261)/Assumptions!$B$7</f>
        <v>248.81041706896238</v>
      </c>
      <c r="AX261" s="171">
        <f>('General Liability'!CG$43*$BI261)/Assumptions!$B$7</f>
        <v>248.81041706896238</v>
      </c>
      <c r="AY261" s="171">
        <f>('General Liability'!CH$43*$BI261)/Assumptions!$B$7</f>
        <v>248.81041706896238</v>
      </c>
      <c r="AZ261" s="171">
        <f>('General Liability'!CI$43*$BI261)/Assumptions!$B$7</f>
        <v>248.81041706896238</v>
      </c>
      <c r="BA261" s="171">
        <f>('General Liability'!CJ$43*$BI261)/Assumptions!$B$7</f>
        <v>248.81041706896238</v>
      </c>
      <c r="BB261" s="171">
        <f>('General Liability'!CK$43*$BI261)/Assumptions!$B$7</f>
        <v>248.81041706896238</v>
      </c>
      <c r="BC261" s="171">
        <f>('General Liability'!CL$43*$BI261)/Assumptions!$B$7</f>
        <v>248.81041706896238</v>
      </c>
      <c r="BD261" s="171">
        <f>('General Liability'!CM$43*$BI261)/Assumptions!$B$7</f>
        <v>248.81041706896238</v>
      </c>
      <c r="BE261" s="171">
        <f>('General Liability'!CN$43*$BI261)/Assumptions!$B$7</f>
        <v>256.27472958103124</v>
      </c>
      <c r="BF261" s="171">
        <f>('General Liability'!CO$43*$BI261)/Assumptions!$B$7</f>
        <v>256.27472958103124</v>
      </c>
      <c r="BG261" s="171">
        <f>('General Liability'!CP$43*$BI261)/Assumptions!$B$7</f>
        <v>256.27472958103124</v>
      </c>
      <c r="BI261" s="174">
        <f>SUMIF(Revenue!$P:$P,'GL - Import (CA)'!$F261,Revenue!$G:$G)</f>
        <v>2.1640930870175646E-2</v>
      </c>
    </row>
    <row r="262" spans="1:61" s="173" customFormat="1" ht="12.75" customHeight="1">
      <c r="A262" s="179" t="s">
        <v>662</v>
      </c>
      <c r="B262" s="179"/>
      <c r="C262" s="170" cm="1">
        <f t="array" ref="C262">IFERROR(INDEX('Legal Entity'!B:B,MATCH('GL - Import (CA)'!F262,'Legal Entity'!A:A,0),0),0)</f>
        <v>0</v>
      </c>
      <c r="D262" s="170" t="str" cm="1">
        <f t="array" ref="D262">IFERROR(INDEX('Legal Entity'!C:C,MATCH(F262,'Legal Entity'!A:A,0),0),0)</f>
        <v>CA</v>
      </c>
      <c r="E262" s="170" t="s">
        <v>631</v>
      </c>
      <c r="F262" s="170" t="s">
        <v>177</v>
      </c>
      <c r="G262" s="170"/>
      <c r="H262" s="171">
        <f>('General Liability'!AQ$43*$BI262)/Assumptions!$B$7</f>
        <v>55.953621050068335</v>
      </c>
      <c r="I262" s="171">
        <f>('General Liability'!AR$43*$BI262)/Assumptions!$B$7</f>
        <v>53.725389646571038</v>
      </c>
      <c r="J262" s="171">
        <f>('General Liability'!AS$43*$BI262)/Assumptions!$B$7</f>
        <v>53.725389646571038</v>
      </c>
      <c r="K262" s="171">
        <f>('General Liability'!AT$43*$BI262)/Assumptions!$B$7</f>
        <v>53.725389646571038</v>
      </c>
      <c r="L262" s="171">
        <f>('General Liability'!AU$43*$BI262)/Assumptions!$B$7</f>
        <v>53.725389646571038</v>
      </c>
      <c r="M262" s="171">
        <f>('General Liability'!AV$43*$BI262)/Assumptions!$B$7</f>
        <v>53.725389646571038</v>
      </c>
      <c r="N262" s="171">
        <f>('General Liability'!AW$43*$BI262)/Assumptions!$B$7</f>
        <v>53.725389646571038</v>
      </c>
      <c r="O262" s="171">
        <f>('General Liability'!AX$43*$BI262)/Assumptions!$B$7</f>
        <v>53.725389646571038</v>
      </c>
      <c r="P262" s="171">
        <f>('General Liability'!AY$43*$BI262)/Assumptions!$B$7</f>
        <v>53.725389646571038</v>
      </c>
      <c r="Q262" s="171">
        <f>('General Liability'!AZ$43*$BI262)/Assumptions!$B$7</f>
        <v>53.725389646571038</v>
      </c>
      <c r="R262" s="171">
        <f>('General Liability'!BA$43*$BI262)/Assumptions!$B$7</f>
        <v>53.725389646571038</v>
      </c>
      <c r="S262" s="171">
        <f>('General Liability'!BB$43*$BI262)/Assumptions!$B$7</f>
        <v>53.725389646571038</v>
      </c>
      <c r="T262" s="171">
        <f>('General Liability'!BC$43*$BI262)/Assumptions!$B$7</f>
        <v>53.725389646571038</v>
      </c>
      <c r="U262" s="171">
        <f>('General Liability'!BD$43*$BI262)/Assumptions!$B$7</f>
        <v>57.754793870063864</v>
      </c>
      <c r="V262" s="171">
        <f>('General Liability'!BE$43*$BI262)/Assumptions!$B$7</f>
        <v>57.754793870063864</v>
      </c>
      <c r="W262" s="171">
        <f>('General Liability'!BF$43*$BI262)/Assumptions!$B$7</f>
        <v>57.754793870063864</v>
      </c>
      <c r="X262" s="171">
        <f>('General Liability'!BG$43*$BI262)/Assumptions!$B$7</f>
        <v>57.754793870063864</v>
      </c>
      <c r="Y262" s="171">
        <f>('General Liability'!BH$43*$BI262)/Assumptions!$B$7</f>
        <v>57.754793870063864</v>
      </c>
      <c r="Z262" s="171">
        <f>('General Liability'!BI$43*$BI262)/Assumptions!$B$7</f>
        <v>57.754793870063864</v>
      </c>
      <c r="AA262" s="171">
        <f>('General Liability'!BJ$43*$BI262)/Assumptions!$B$7</f>
        <v>57.754793870063864</v>
      </c>
      <c r="AB262" s="171">
        <f>('General Liability'!BK$43*$BI262)/Assumptions!$B$7</f>
        <v>57.754793870063864</v>
      </c>
      <c r="AC262" s="171">
        <f>('General Liability'!BL$43*$BI262)/Assumptions!$B$7</f>
        <v>57.754793870063864</v>
      </c>
      <c r="AD262" s="171">
        <f>('General Liability'!BM$43*$BI262)/Assumptions!$B$7</f>
        <v>57.754793870063864</v>
      </c>
      <c r="AE262" s="171">
        <f>('General Liability'!BN$43*$BI262)/Assumptions!$B$7</f>
        <v>57.754793870063864</v>
      </c>
      <c r="AF262" s="171">
        <f>('General Liability'!BO$43*$BI262)/Assumptions!$B$7</f>
        <v>57.754793870063864</v>
      </c>
      <c r="AG262" s="171">
        <f>('General Liability'!BP$43*$BI262)/Assumptions!$B$7</f>
        <v>62.08640341031866</v>
      </c>
      <c r="AH262" s="171">
        <f>('General Liability'!BQ$43*$BI262)/Assumptions!$B$7</f>
        <v>62.08640341031866</v>
      </c>
      <c r="AI262" s="171">
        <f>('General Liability'!BR$43*$BI262)/Assumptions!$B$7</f>
        <v>62.08640341031866</v>
      </c>
      <c r="AJ262" s="171">
        <f>('General Liability'!BS$43*$BI262)/Assumptions!$B$7</f>
        <v>62.08640341031866</v>
      </c>
      <c r="AK262" s="171">
        <f>('General Liability'!BT$43*$BI262)/Assumptions!$B$7</f>
        <v>62.08640341031866</v>
      </c>
      <c r="AL262" s="171">
        <f>('General Liability'!BU$43*$BI262)/Assumptions!$B$7</f>
        <v>62.08640341031866</v>
      </c>
      <c r="AM262" s="171">
        <f>('General Liability'!BV$43*$BI262)/Assumptions!$B$7</f>
        <v>62.08640341031866</v>
      </c>
      <c r="AN262" s="171">
        <f>('General Liability'!BW$43*$BI262)/Assumptions!$B$7</f>
        <v>62.08640341031866</v>
      </c>
      <c r="AO262" s="171">
        <f>('General Liability'!BX$43*$BI262)/Assumptions!$B$7</f>
        <v>62.08640341031866</v>
      </c>
      <c r="AP262" s="171">
        <f>('General Liability'!BY$43*$BI262)/Assumptions!$B$7</f>
        <v>62.08640341031866</v>
      </c>
      <c r="AQ262" s="171">
        <f>('General Liability'!BZ$43*$BI262)/Assumptions!$B$7</f>
        <v>62.08640341031866</v>
      </c>
      <c r="AR262" s="171">
        <f>('General Liability'!CA$43*$BI262)/Assumptions!$B$7</f>
        <v>62.08640341031866</v>
      </c>
      <c r="AS262" s="171">
        <f>('General Liability'!CB$43*$BI262)/Assumptions!$B$7</f>
        <v>63.948995512628223</v>
      </c>
      <c r="AT262" s="171">
        <f>('General Liability'!CC$43*$BI262)/Assumptions!$B$7</f>
        <v>63.948995512628223</v>
      </c>
      <c r="AU262" s="171">
        <f>('General Liability'!CD$43*$BI262)/Assumptions!$B$7</f>
        <v>63.948995512628223</v>
      </c>
      <c r="AV262" s="171">
        <f>('General Liability'!CE$43*$BI262)/Assumptions!$B$7</f>
        <v>63.948995512628223</v>
      </c>
      <c r="AW262" s="171">
        <f>('General Liability'!CF$43*$BI262)/Assumptions!$B$7</f>
        <v>63.948995512628223</v>
      </c>
      <c r="AX262" s="171">
        <f>('General Liability'!CG$43*$BI262)/Assumptions!$B$7</f>
        <v>63.948995512628223</v>
      </c>
      <c r="AY262" s="171">
        <f>('General Liability'!CH$43*$BI262)/Assumptions!$B$7</f>
        <v>63.948995512628223</v>
      </c>
      <c r="AZ262" s="171">
        <f>('General Liability'!CI$43*$BI262)/Assumptions!$B$7</f>
        <v>63.948995512628223</v>
      </c>
      <c r="BA262" s="171">
        <f>('General Liability'!CJ$43*$BI262)/Assumptions!$B$7</f>
        <v>63.948995512628223</v>
      </c>
      <c r="BB262" s="171">
        <f>('General Liability'!CK$43*$BI262)/Assumptions!$B$7</f>
        <v>63.948995512628223</v>
      </c>
      <c r="BC262" s="171">
        <f>('General Liability'!CL$43*$BI262)/Assumptions!$B$7</f>
        <v>63.948995512628223</v>
      </c>
      <c r="BD262" s="171">
        <f>('General Liability'!CM$43*$BI262)/Assumptions!$B$7</f>
        <v>63.948995512628223</v>
      </c>
      <c r="BE262" s="171">
        <f>('General Liability'!CN$43*$BI262)/Assumptions!$B$7</f>
        <v>65.867465378007068</v>
      </c>
      <c r="BF262" s="171">
        <f>('General Liability'!CO$43*$BI262)/Assumptions!$B$7</f>
        <v>65.867465378007068</v>
      </c>
      <c r="BG262" s="171">
        <f>('General Liability'!CP$43*$BI262)/Assumptions!$B$7</f>
        <v>65.867465378007068</v>
      </c>
      <c r="BI262" s="174">
        <f>SUMIF(Revenue!$P:$P,'GL - Import (CA)'!$F262,Revenue!$G:$G)</f>
        <v>5.5621296222592735E-3</v>
      </c>
    </row>
    <row r="263" spans="1:61" s="173" customFormat="1" ht="12.75" customHeight="1">
      <c r="A263" s="179" t="s">
        <v>662</v>
      </c>
      <c r="B263" s="179"/>
      <c r="C263" s="170" t="str" cm="1">
        <f t="array" ref="C263">IFERROR(INDEX('Legal Entity'!B:B,MATCH('GL - Import (CA)'!F263,'Legal Entity'!A:A,0),0),0)</f>
        <v>1365 - Corix Utilities (Foothills Wastewater) Inc.</v>
      </c>
      <c r="D263" s="170" t="str" cm="1">
        <f t="array" ref="D263">IFERROR(INDEX('Legal Entity'!C:C,MATCH(F263,'Legal Entity'!A:A,0),0),0)</f>
        <v>CA</v>
      </c>
      <c r="E263" s="170" t="s">
        <v>631</v>
      </c>
      <c r="F263" s="170" t="s">
        <v>182</v>
      </c>
      <c r="G263" s="170"/>
      <c r="H263" s="171">
        <f>('General Liability'!AQ$43*$BI263)/Assumptions!$B$7</f>
        <v>153.61354316898064</v>
      </c>
      <c r="I263" s="171">
        <f>('General Liability'!AR$43*$BI263)/Assumptions!$B$7</f>
        <v>147.49621752556382</v>
      </c>
      <c r="J263" s="171">
        <f>('General Liability'!AS$43*$BI263)/Assumptions!$B$7</f>
        <v>147.49621752556382</v>
      </c>
      <c r="K263" s="171">
        <f>('General Liability'!AT$43*$BI263)/Assumptions!$B$7</f>
        <v>147.49621752556382</v>
      </c>
      <c r="L263" s="171">
        <f>('General Liability'!AU$43*$BI263)/Assumptions!$B$7</f>
        <v>147.49621752556382</v>
      </c>
      <c r="M263" s="171">
        <f>('General Liability'!AV$43*$BI263)/Assumptions!$B$7</f>
        <v>147.49621752556382</v>
      </c>
      <c r="N263" s="171">
        <f>('General Liability'!AW$43*$BI263)/Assumptions!$B$7</f>
        <v>147.49621752556382</v>
      </c>
      <c r="O263" s="171">
        <f>('General Liability'!AX$43*$BI263)/Assumptions!$B$7</f>
        <v>147.49621752556382</v>
      </c>
      <c r="P263" s="171">
        <f>('General Liability'!AY$43*$BI263)/Assumptions!$B$7</f>
        <v>147.49621752556382</v>
      </c>
      <c r="Q263" s="171">
        <f>('General Liability'!AZ$43*$BI263)/Assumptions!$B$7</f>
        <v>147.49621752556382</v>
      </c>
      <c r="R263" s="171">
        <f>('General Liability'!BA$43*$BI263)/Assumptions!$B$7</f>
        <v>147.49621752556382</v>
      </c>
      <c r="S263" s="171">
        <f>('General Liability'!BB$43*$BI263)/Assumptions!$B$7</f>
        <v>147.49621752556382</v>
      </c>
      <c r="T263" s="171">
        <f>('General Liability'!BC$43*$BI263)/Assumptions!$B$7</f>
        <v>147.49621752556382</v>
      </c>
      <c r="U263" s="171">
        <f>('General Liability'!BD$43*$BI263)/Assumptions!$B$7</f>
        <v>158.55843383998112</v>
      </c>
      <c r="V263" s="171">
        <f>('General Liability'!BE$43*$BI263)/Assumptions!$B$7</f>
        <v>158.55843383998112</v>
      </c>
      <c r="W263" s="171">
        <f>('General Liability'!BF$43*$BI263)/Assumptions!$B$7</f>
        <v>158.55843383998112</v>
      </c>
      <c r="X263" s="171">
        <f>('General Liability'!BG$43*$BI263)/Assumptions!$B$7</f>
        <v>158.55843383998112</v>
      </c>
      <c r="Y263" s="171">
        <f>('General Liability'!BH$43*$BI263)/Assumptions!$B$7</f>
        <v>158.55843383998112</v>
      </c>
      <c r="Z263" s="171">
        <f>('General Liability'!BI$43*$BI263)/Assumptions!$B$7</f>
        <v>158.55843383998112</v>
      </c>
      <c r="AA263" s="171">
        <f>('General Liability'!BJ$43*$BI263)/Assumptions!$B$7</f>
        <v>158.55843383998112</v>
      </c>
      <c r="AB263" s="171">
        <f>('General Liability'!BK$43*$BI263)/Assumptions!$B$7</f>
        <v>158.55843383998112</v>
      </c>
      <c r="AC263" s="171">
        <f>('General Liability'!BL$43*$BI263)/Assumptions!$B$7</f>
        <v>158.55843383998112</v>
      </c>
      <c r="AD263" s="171">
        <f>('General Liability'!BM$43*$BI263)/Assumptions!$B$7</f>
        <v>158.55843383998112</v>
      </c>
      <c r="AE263" s="171">
        <f>('General Liability'!BN$43*$BI263)/Assumptions!$B$7</f>
        <v>158.55843383998112</v>
      </c>
      <c r="AF263" s="171">
        <f>('General Liability'!BO$43*$BI263)/Assumptions!$B$7</f>
        <v>158.55843383998112</v>
      </c>
      <c r="AG263" s="171">
        <f>('General Liability'!BP$43*$BI263)/Assumptions!$B$7</f>
        <v>170.45031637797968</v>
      </c>
      <c r="AH263" s="171">
        <f>('General Liability'!BQ$43*$BI263)/Assumptions!$B$7</f>
        <v>170.45031637797968</v>
      </c>
      <c r="AI263" s="171">
        <f>('General Liability'!BR$43*$BI263)/Assumptions!$B$7</f>
        <v>170.45031637797968</v>
      </c>
      <c r="AJ263" s="171">
        <f>('General Liability'!BS$43*$BI263)/Assumptions!$B$7</f>
        <v>170.45031637797968</v>
      </c>
      <c r="AK263" s="171">
        <f>('General Liability'!BT$43*$BI263)/Assumptions!$B$7</f>
        <v>170.45031637797968</v>
      </c>
      <c r="AL263" s="171">
        <f>('General Liability'!BU$43*$BI263)/Assumptions!$B$7</f>
        <v>170.45031637797968</v>
      </c>
      <c r="AM263" s="171">
        <f>('General Liability'!BV$43*$BI263)/Assumptions!$B$7</f>
        <v>170.45031637797968</v>
      </c>
      <c r="AN263" s="171">
        <f>('General Liability'!BW$43*$BI263)/Assumptions!$B$7</f>
        <v>170.45031637797968</v>
      </c>
      <c r="AO263" s="171">
        <f>('General Liability'!BX$43*$BI263)/Assumptions!$B$7</f>
        <v>170.45031637797968</v>
      </c>
      <c r="AP263" s="171">
        <f>('General Liability'!BY$43*$BI263)/Assumptions!$B$7</f>
        <v>170.45031637797968</v>
      </c>
      <c r="AQ263" s="171">
        <f>('General Liability'!BZ$43*$BI263)/Assumptions!$B$7</f>
        <v>170.45031637797968</v>
      </c>
      <c r="AR263" s="171">
        <f>('General Liability'!CA$43*$BI263)/Assumptions!$B$7</f>
        <v>170.45031637797968</v>
      </c>
      <c r="AS263" s="171">
        <f>('General Liability'!CB$43*$BI263)/Assumptions!$B$7</f>
        <v>175.56382586931909</v>
      </c>
      <c r="AT263" s="171">
        <f>('General Liability'!CC$43*$BI263)/Assumptions!$B$7</f>
        <v>175.56382586931909</v>
      </c>
      <c r="AU263" s="171">
        <f>('General Liability'!CD$43*$BI263)/Assumptions!$B$7</f>
        <v>175.56382586931909</v>
      </c>
      <c r="AV263" s="171">
        <f>('General Liability'!CE$43*$BI263)/Assumptions!$B$7</f>
        <v>175.56382586931909</v>
      </c>
      <c r="AW263" s="171">
        <f>('General Liability'!CF$43*$BI263)/Assumptions!$B$7</f>
        <v>175.56382586931909</v>
      </c>
      <c r="AX263" s="171">
        <f>('General Liability'!CG$43*$BI263)/Assumptions!$B$7</f>
        <v>175.56382586931909</v>
      </c>
      <c r="AY263" s="171">
        <f>('General Liability'!CH$43*$BI263)/Assumptions!$B$7</f>
        <v>175.56382586931909</v>
      </c>
      <c r="AZ263" s="171">
        <f>('General Liability'!CI$43*$BI263)/Assumptions!$B$7</f>
        <v>175.56382586931909</v>
      </c>
      <c r="BA263" s="171">
        <f>('General Liability'!CJ$43*$BI263)/Assumptions!$B$7</f>
        <v>175.56382586931909</v>
      </c>
      <c r="BB263" s="171">
        <f>('General Liability'!CK$43*$BI263)/Assumptions!$B$7</f>
        <v>175.56382586931909</v>
      </c>
      <c r="BC263" s="171">
        <f>('General Liability'!CL$43*$BI263)/Assumptions!$B$7</f>
        <v>175.56382586931909</v>
      </c>
      <c r="BD263" s="171">
        <f>('General Liability'!CM$43*$BI263)/Assumptions!$B$7</f>
        <v>175.56382586931909</v>
      </c>
      <c r="BE263" s="171">
        <f>('General Liability'!CN$43*$BI263)/Assumptions!$B$7</f>
        <v>180.83074064539863</v>
      </c>
      <c r="BF263" s="171">
        <f>('General Liability'!CO$43*$BI263)/Assumptions!$B$7</f>
        <v>180.83074064539863</v>
      </c>
      <c r="BG263" s="171">
        <f>('General Liability'!CP$43*$BI263)/Assumptions!$B$7</f>
        <v>180.83074064539863</v>
      </c>
      <c r="BI263" s="174">
        <f>SUMIF(Revenue!$P:$P,'GL - Import (CA)'!$F263,Revenue!$G:$G)</f>
        <v>1.5270118766323299E-2</v>
      </c>
    </row>
    <row r="264" spans="1:61" s="173" customFormat="1" ht="12.75" customHeight="1">
      <c r="A264" s="179" t="s">
        <v>662</v>
      </c>
      <c r="B264" s="179"/>
      <c r="C264" s="170" cm="1">
        <f t="array" ref="C264">IFERROR(INDEX('Legal Entity'!B:B,MATCH('GL - Import (CA)'!F264,'Legal Entity'!A:A,0),0),0)</f>
        <v>0</v>
      </c>
      <c r="D264" s="170" t="str" cm="1">
        <f t="array" ref="D264">IFERROR(INDEX('Legal Entity'!C:C,MATCH(F264,'Legal Entity'!A:A,0),0),0)</f>
        <v>CA</v>
      </c>
      <c r="E264" s="170" t="s">
        <v>631</v>
      </c>
      <c r="F264" s="170" t="s">
        <v>181</v>
      </c>
      <c r="G264" s="170"/>
      <c r="H264" s="171">
        <f>('General Liability'!AQ$43*$BI264)/Assumptions!$B$7</f>
        <v>28.553730829815354</v>
      </c>
      <c r="I264" s="171">
        <f>('General Liability'!AR$43*$BI264)/Assumptions!$B$7</f>
        <v>27.416640530242582</v>
      </c>
      <c r="J264" s="171">
        <f>('General Liability'!AS$43*$BI264)/Assumptions!$B$7</f>
        <v>27.416640530242582</v>
      </c>
      <c r="K264" s="171">
        <f>('General Liability'!AT$43*$BI264)/Assumptions!$B$7</f>
        <v>27.416640530242582</v>
      </c>
      <c r="L264" s="171">
        <f>('General Liability'!AU$43*$BI264)/Assumptions!$B$7</f>
        <v>27.416640530242582</v>
      </c>
      <c r="M264" s="171">
        <f>('General Liability'!AV$43*$BI264)/Assumptions!$B$7</f>
        <v>27.416640530242582</v>
      </c>
      <c r="N264" s="171">
        <f>('General Liability'!AW$43*$BI264)/Assumptions!$B$7</f>
        <v>27.416640530242582</v>
      </c>
      <c r="O264" s="171">
        <f>('General Liability'!AX$43*$BI264)/Assumptions!$B$7</f>
        <v>27.416640530242582</v>
      </c>
      <c r="P264" s="171">
        <f>('General Liability'!AY$43*$BI264)/Assumptions!$B$7</f>
        <v>27.416640530242582</v>
      </c>
      <c r="Q264" s="171">
        <f>('General Liability'!AZ$43*$BI264)/Assumptions!$B$7</f>
        <v>27.416640530242582</v>
      </c>
      <c r="R264" s="171">
        <f>('General Liability'!BA$43*$BI264)/Assumptions!$B$7</f>
        <v>27.416640530242582</v>
      </c>
      <c r="S264" s="171">
        <f>('General Liability'!BB$43*$BI264)/Assumptions!$B$7</f>
        <v>27.416640530242582</v>
      </c>
      <c r="T264" s="171">
        <f>('General Liability'!BC$43*$BI264)/Assumptions!$B$7</f>
        <v>27.416640530242582</v>
      </c>
      <c r="U264" s="171">
        <f>('General Liability'!BD$43*$BI264)/Assumptions!$B$7</f>
        <v>29.472888570010774</v>
      </c>
      <c r="V264" s="171">
        <f>('General Liability'!BE$43*$BI264)/Assumptions!$B$7</f>
        <v>29.472888570010774</v>
      </c>
      <c r="W264" s="171">
        <f>('General Liability'!BF$43*$BI264)/Assumptions!$B$7</f>
        <v>29.472888570010774</v>
      </c>
      <c r="X264" s="171">
        <f>('General Liability'!BG$43*$BI264)/Assumptions!$B$7</f>
        <v>29.472888570010774</v>
      </c>
      <c r="Y264" s="171">
        <f>('General Liability'!BH$43*$BI264)/Assumptions!$B$7</f>
        <v>29.472888570010774</v>
      </c>
      <c r="Z264" s="171">
        <f>('General Liability'!BI$43*$BI264)/Assumptions!$B$7</f>
        <v>29.472888570010774</v>
      </c>
      <c r="AA264" s="171">
        <f>('General Liability'!BJ$43*$BI264)/Assumptions!$B$7</f>
        <v>29.472888570010774</v>
      </c>
      <c r="AB264" s="171">
        <f>('General Liability'!BK$43*$BI264)/Assumptions!$B$7</f>
        <v>29.472888570010774</v>
      </c>
      <c r="AC264" s="171">
        <f>('General Liability'!BL$43*$BI264)/Assumptions!$B$7</f>
        <v>29.472888570010774</v>
      </c>
      <c r="AD264" s="171">
        <f>('General Liability'!BM$43*$BI264)/Assumptions!$B$7</f>
        <v>29.472888570010774</v>
      </c>
      <c r="AE264" s="171">
        <f>('General Liability'!BN$43*$BI264)/Assumptions!$B$7</f>
        <v>29.472888570010774</v>
      </c>
      <c r="AF264" s="171">
        <f>('General Liability'!BO$43*$BI264)/Assumptions!$B$7</f>
        <v>29.472888570010774</v>
      </c>
      <c r="AG264" s="171">
        <f>('General Liability'!BP$43*$BI264)/Assumptions!$B$7</f>
        <v>31.683355212761587</v>
      </c>
      <c r="AH264" s="171">
        <f>('General Liability'!BQ$43*$BI264)/Assumptions!$B$7</f>
        <v>31.683355212761587</v>
      </c>
      <c r="AI264" s="171">
        <f>('General Liability'!BR$43*$BI264)/Assumptions!$B$7</f>
        <v>31.683355212761587</v>
      </c>
      <c r="AJ264" s="171">
        <f>('General Liability'!BS$43*$BI264)/Assumptions!$B$7</f>
        <v>31.683355212761587</v>
      </c>
      <c r="AK264" s="171">
        <f>('General Liability'!BT$43*$BI264)/Assumptions!$B$7</f>
        <v>31.683355212761587</v>
      </c>
      <c r="AL264" s="171">
        <f>('General Liability'!BU$43*$BI264)/Assumptions!$B$7</f>
        <v>31.683355212761587</v>
      </c>
      <c r="AM264" s="171">
        <f>('General Liability'!BV$43*$BI264)/Assumptions!$B$7</f>
        <v>31.683355212761587</v>
      </c>
      <c r="AN264" s="171">
        <f>('General Liability'!BW$43*$BI264)/Assumptions!$B$7</f>
        <v>31.683355212761587</v>
      </c>
      <c r="AO264" s="171">
        <f>('General Liability'!BX$43*$BI264)/Assumptions!$B$7</f>
        <v>31.683355212761587</v>
      </c>
      <c r="AP264" s="171">
        <f>('General Liability'!BY$43*$BI264)/Assumptions!$B$7</f>
        <v>31.683355212761587</v>
      </c>
      <c r="AQ264" s="171">
        <f>('General Liability'!BZ$43*$BI264)/Assumptions!$B$7</f>
        <v>31.683355212761587</v>
      </c>
      <c r="AR264" s="171">
        <f>('General Liability'!CA$43*$BI264)/Assumptions!$B$7</f>
        <v>31.683355212761587</v>
      </c>
      <c r="AS264" s="171">
        <f>('General Liability'!CB$43*$BI264)/Assumptions!$B$7</f>
        <v>32.633855869144433</v>
      </c>
      <c r="AT264" s="171">
        <f>('General Liability'!CC$43*$BI264)/Assumptions!$B$7</f>
        <v>32.633855869144433</v>
      </c>
      <c r="AU264" s="171">
        <f>('General Liability'!CD$43*$BI264)/Assumptions!$B$7</f>
        <v>32.633855869144433</v>
      </c>
      <c r="AV264" s="171">
        <f>('General Liability'!CE$43*$BI264)/Assumptions!$B$7</f>
        <v>32.633855869144433</v>
      </c>
      <c r="AW264" s="171">
        <f>('General Liability'!CF$43*$BI264)/Assumptions!$B$7</f>
        <v>32.633855869144433</v>
      </c>
      <c r="AX264" s="171">
        <f>('General Liability'!CG$43*$BI264)/Assumptions!$B$7</f>
        <v>32.633855869144433</v>
      </c>
      <c r="AY264" s="171">
        <f>('General Liability'!CH$43*$BI264)/Assumptions!$B$7</f>
        <v>32.633855869144433</v>
      </c>
      <c r="AZ264" s="171">
        <f>('General Liability'!CI$43*$BI264)/Assumptions!$B$7</f>
        <v>32.633855869144433</v>
      </c>
      <c r="BA264" s="171">
        <f>('General Liability'!CJ$43*$BI264)/Assumptions!$B$7</f>
        <v>32.633855869144433</v>
      </c>
      <c r="BB264" s="171">
        <f>('General Liability'!CK$43*$BI264)/Assumptions!$B$7</f>
        <v>32.633855869144433</v>
      </c>
      <c r="BC264" s="171">
        <f>('General Liability'!CL$43*$BI264)/Assumptions!$B$7</f>
        <v>32.633855869144433</v>
      </c>
      <c r="BD264" s="171">
        <f>('General Liability'!CM$43*$BI264)/Assumptions!$B$7</f>
        <v>32.633855869144433</v>
      </c>
      <c r="BE264" s="171">
        <f>('General Liability'!CN$43*$BI264)/Assumptions!$B$7</f>
        <v>33.612871545218766</v>
      </c>
      <c r="BF264" s="171">
        <f>('General Liability'!CO$43*$BI264)/Assumptions!$B$7</f>
        <v>33.612871545218766</v>
      </c>
      <c r="BG264" s="171">
        <f>('General Liability'!CP$43*$BI264)/Assumptions!$B$7</f>
        <v>33.612871545218766</v>
      </c>
      <c r="BI264" s="174">
        <f>SUMIF(Revenue!$P:$P,'GL - Import (CA)'!$F264,Revenue!$G:$G)</f>
        <v>2.8384141918611338E-3</v>
      </c>
    </row>
    <row r="265" spans="1:61" s="173" customFormat="1" ht="12.75" customHeight="1">
      <c r="A265" s="179" t="s">
        <v>662</v>
      </c>
      <c r="B265" s="179"/>
      <c r="C265" s="170" cm="1">
        <f t="array" ref="C265">IFERROR(INDEX('Legal Entity'!B:B,MATCH('GL - Import (CA)'!F265,'Legal Entity'!A:A,0),0),0)</f>
        <v>0</v>
      </c>
      <c r="D265" s="170" t="str" cm="1">
        <f t="array" ref="D265">IFERROR(INDEX('Legal Entity'!C:C,MATCH(F265,'Legal Entity'!A:A,0),0),0)</f>
        <v>CA</v>
      </c>
      <c r="E265" s="170" t="s">
        <v>631</v>
      </c>
      <c r="F265" s="170" t="s">
        <v>125</v>
      </c>
      <c r="G265" s="170"/>
      <c r="H265" s="171">
        <f>('General Liability'!AQ$43*$BI265)/Assumptions!$B$7</f>
        <v>454.62062105864163</v>
      </c>
      <c r="I265" s="171">
        <f>('General Liability'!AR$43*$BI265)/Assumptions!$B$7</f>
        <v>436.51634245236778</v>
      </c>
      <c r="J265" s="171">
        <f>('General Liability'!AS$43*$BI265)/Assumptions!$B$7</f>
        <v>436.51634245236778</v>
      </c>
      <c r="K265" s="171">
        <f>('General Liability'!AT$43*$BI265)/Assumptions!$B$7</f>
        <v>436.51634245236778</v>
      </c>
      <c r="L265" s="171">
        <f>('General Liability'!AU$43*$BI265)/Assumptions!$B$7</f>
        <v>436.51634245236778</v>
      </c>
      <c r="M265" s="171">
        <f>('General Liability'!AV$43*$BI265)/Assumptions!$B$7</f>
        <v>436.51634245236778</v>
      </c>
      <c r="N265" s="171">
        <f>('General Liability'!AW$43*$BI265)/Assumptions!$B$7</f>
        <v>436.51634245236778</v>
      </c>
      <c r="O265" s="171">
        <f>('General Liability'!AX$43*$BI265)/Assumptions!$B$7</f>
        <v>436.51634245236778</v>
      </c>
      <c r="P265" s="171">
        <f>('General Liability'!AY$43*$BI265)/Assumptions!$B$7</f>
        <v>436.51634245236778</v>
      </c>
      <c r="Q265" s="171">
        <f>('General Liability'!AZ$43*$BI265)/Assumptions!$B$7</f>
        <v>436.51634245236778</v>
      </c>
      <c r="R265" s="171">
        <f>('General Liability'!BA$43*$BI265)/Assumptions!$B$7</f>
        <v>436.51634245236778</v>
      </c>
      <c r="S265" s="171">
        <f>('General Liability'!BB$43*$BI265)/Assumptions!$B$7</f>
        <v>436.51634245236778</v>
      </c>
      <c r="T265" s="171">
        <f>('General Liability'!BC$43*$BI265)/Assumptions!$B$7</f>
        <v>436.51634245236778</v>
      </c>
      <c r="U265" s="171">
        <f>('General Liability'!BD$43*$BI265)/Assumptions!$B$7</f>
        <v>469.25506813629534</v>
      </c>
      <c r="V265" s="171">
        <f>('General Liability'!BE$43*$BI265)/Assumptions!$B$7</f>
        <v>469.25506813629534</v>
      </c>
      <c r="W265" s="171">
        <f>('General Liability'!BF$43*$BI265)/Assumptions!$B$7</f>
        <v>469.25506813629534</v>
      </c>
      <c r="X265" s="171">
        <f>('General Liability'!BG$43*$BI265)/Assumptions!$B$7</f>
        <v>469.25506813629534</v>
      </c>
      <c r="Y265" s="171">
        <f>('General Liability'!BH$43*$BI265)/Assumptions!$B$7</f>
        <v>469.25506813629534</v>
      </c>
      <c r="Z265" s="171">
        <f>('General Liability'!BI$43*$BI265)/Assumptions!$B$7</f>
        <v>469.25506813629534</v>
      </c>
      <c r="AA265" s="171">
        <f>('General Liability'!BJ$43*$BI265)/Assumptions!$B$7</f>
        <v>469.25506813629534</v>
      </c>
      <c r="AB265" s="171">
        <f>('General Liability'!BK$43*$BI265)/Assumptions!$B$7</f>
        <v>469.25506813629534</v>
      </c>
      <c r="AC265" s="171">
        <f>('General Liability'!BL$43*$BI265)/Assumptions!$B$7</f>
        <v>469.25506813629534</v>
      </c>
      <c r="AD265" s="171">
        <f>('General Liability'!BM$43*$BI265)/Assumptions!$B$7</f>
        <v>469.25506813629534</v>
      </c>
      <c r="AE265" s="171">
        <f>('General Liability'!BN$43*$BI265)/Assumptions!$B$7</f>
        <v>469.25506813629534</v>
      </c>
      <c r="AF265" s="171">
        <f>('General Liability'!BO$43*$BI265)/Assumptions!$B$7</f>
        <v>469.25506813629534</v>
      </c>
      <c r="AG265" s="171">
        <f>('General Liability'!BP$43*$BI265)/Assumptions!$B$7</f>
        <v>504.44919824651754</v>
      </c>
      <c r="AH265" s="171">
        <f>('General Liability'!BQ$43*$BI265)/Assumptions!$B$7</f>
        <v>504.44919824651754</v>
      </c>
      <c r="AI265" s="171">
        <f>('General Liability'!BR$43*$BI265)/Assumptions!$B$7</f>
        <v>504.44919824651754</v>
      </c>
      <c r="AJ265" s="171">
        <f>('General Liability'!BS$43*$BI265)/Assumptions!$B$7</f>
        <v>504.44919824651754</v>
      </c>
      <c r="AK265" s="171">
        <f>('General Liability'!BT$43*$BI265)/Assumptions!$B$7</f>
        <v>504.44919824651754</v>
      </c>
      <c r="AL265" s="171">
        <f>('General Liability'!BU$43*$BI265)/Assumptions!$B$7</f>
        <v>504.44919824651754</v>
      </c>
      <c r="AM265" s="171">
        <f>('General Liability'!BV$43*$BI265)/Assumptions!$B$7</f>
        <v>504.44919824651754</v>
      </c>
      <c r="AN265" s="171">
        <f>('General Liability'!BW$43*$BI265)/Assumptions!$B$7</f>
        <v>504.44919824651754</v>
      </c>
      <c r="AO265" s="171">
        <f>('General Liability'!BX$43*$BI265)/Assumptions!$B$7</f>
        <v>504.44919824651754</v>
      </c>
      <c r="AP265" s="171">
        <f>('General Liability'!BY$43*$BI265)/Assumptions!$B$7</f>
        <v>504.44919824651754</v>
      </c>
      <c r="AQ265" s="171">
        <f>('General Liability'!BZ$43*$BI265)/Assumptions!$B$7</f>
        <v>504.44919824651754</v>
      </c>
      <c r="AR265" s="171">
        <f>('General Liability'!CA$43*$BI265)/Assumptions!$B$7</f>
        <v>504.44919824651754</v>
      </c>
      <c r="AS265" s="171">
        <f>('General Liability'!CB$43*$BI265)/Assumptions!$B$7</f>
        <v>519.58267419391302</v>
      </c>
      <c r="AT265" s="171">
        <f>('General Liability'!CC$43*$BI265)/Assumptions!$B$7</f>
        <v>519.58267419391302</v>
      </c>
      <c r="AU265" s="171">
        <f>('General Liability'!CD$43*$BI265)/Assumptions!$B$7</f>
        <v>519.58267419391302</v>
      </c>
      <c r="AV265" s="171">
        <f>('General Liability'!CE$43*$BI265)/Assumptions!$B$7</f>
        <v>519.58267419391302</v>
      </c>
      <c r="AW265" s="171">
        <f>('General Liability'!CF$43*$BI265)/Assumptions!$B$7</f>
        <v>519.58267419391302</v>
      </c>
      <c r="AX265" s="171">
        <f>('General Liability'!CG$43*$BI265)/Assumptions!$B$7</f>
        <v>519.58267419391302</v>
      </c>
      <c r="AY265" s="171">
        <f>('General Liability'!CH$43*$BI265)/Assumptions!$B$7</f>
        <v>519.58267419391302</v>
      </c>
      <c r="AZ265" s="171">
        <f>('General Liability'!CI$43*$BI265)/Assumptions!$B$7</f>
        <v>519.58267419391302</v>
      </c>
      <c r="BA265" s="171">
        <f>('General Liability'!CJ$43*$BI265)/Assumptions!$B$7</f>
        <v>519.58267419391302</v>
      </c>
      <c r="BB265" s="171">
        <f>('General Liability'!CK$43*$BI265)/Assumptions!$B$7</f>
        <v>519.58267419391302</v>
      </c>
      <c r="BC265" s="171">
        <f>('General Liability'!CL$43*$BI265)/Assumptions!$B$7</f>
        <v>519.58267419391302</v>
      </c>
      <c r="BD265" s="171">
        <f>('General Liability'!CM$43*$BI265)/Assumptions!$B$7</f>
        <v>519.58267419391302</v>
      </c>
      <c r="BE265" s="171">
        <f>('General Liability'!CN$43*$BI265)/Assumptions!$B$7</f>
        <v>535.17015441973047</v>
      </c>
      <c r="BF265" s="171">
        <f>('General Liability'!CO$43*$BI265)/Assumptions!$B$7</f>
        <v>535.17015441973047</v>
      </c>
      <c r="BG265" s="171">
        <f>('General Liability'!CP$43*$BI265)/Assumptions!$B$7</f>
        <v>535.17015441973047</v>
      </c>
      <c r="BI265" s="174">
        <f>SUMIF(Revenue!$P:$P,'GL - Import (CA)'!$F265,Revenue!$G:$G)</f>
        <v>4.5192049698043461E-2</v>
      </c>
    </row>
    <row r="266" spans="1:61" s="173" customFormat="1" ht="12.75" customHeight="1">
      <c r="A266" s="179" t="s">
        <v>662</v>
      </c>
      <c r="B266" s="179"/>
      <c r="C266" s="170" t="str" cm="1">
        <f t="array" ref="C266">IFERROR(INDEX('Legal Entity'!B:B,MATCH('GL - Import (CA)'!F266,'Legal Entity'!A:A,0),0),0)</f>
        <v>1310 - Corix Utilities Inc.</v>
      </c>
      <c r="D266" s="170" t="str" cm="1">
        <f t="array" ref="D266">IFERROR(INDEX('Legal Entity'!C:C,MATCH(F266,'Legal Entity'!A:A,0),0),0)</f>
        <v>CA</v>
      </c>
      <c r="E266" s="170" t="s">
        <v>631</v>
      </c>
      <c r="F266" s="170" t="s">
        <v>122</v>
      </c>
      <c r="G266" s="170"/>
      <c r="H266" s="171">
        <f>('General Liability'!AQ$43*$BI266)/Assumptions!$B$7</f>
        <v>160.47400897363207</v>
      </c>
      <c r="I266" s="171">
        <f>('General Liability'!AR$43*$BI266)/Assumptions!$B$7</f>
        <v>154.08348018336503</v>
      </c>
      <c r="J266" s="171">
        <f>('General Liability'!AS$43*$BI266)/Assumptions!$B$7</f>
        <v>154.08348018336503</v>
      </c>
      <c r="K266" s="171">
        <f>('General Liability'!AT$43*$BI266)/Assumptions!$B$7</f>
        <v>154.08348018336503</v>
      </c>
      <c r="L266" s="171">
        <f>('General Liability'!AU$43*$BI266)/Assumptions!$B$7</f>
        <v>154.08348018336503</v>
      </c>
      <c r="M266" s="171">
        <f>('General Liability'!AV$43*$BI266)/Assumptions!$B$7</f>
        <v>154.08348018336503</v>
      </c>
      <c r="N266" s="171">
        <f>('General Liability'!AW$43*$BI266)/Assumptions!$B$7</f>
        <v>154.08348018336503</v>
      </c>
      <c r="O266" s="171">
        <f>('General Liability'!AX$43*$BI266)/Assumptions!$B$7</f>
        <v>154.08348018336503</v>
      </c>
      <c r="P266" s="171">
        <f>('General Liability'!AY$43*$BI266)/Assumptions!$B$7</f>
        <v>154.08348018336503</v>
      </c>
      <c r="Q266" s="171">
        <f>('General Liability'!AZ$43*$BI266)/Assumptions!$B$7</f>
        <v>154.08348018336503</v>
      </c>
      <c r="R266" s="171">
        <f>('General Liability'!BA$43*$BI266)/Assumptions!$B$7</f>
        <v>154.08348018336503</v>
      </c>
      <c r="S266" s="171">
        <f>('General Liability'!BB$43*$BI266)/Assumptions!$B$7</f>
        <v>154.08348018336503</v>
      </c>
      <c r="T266" s="171">
        <f>('General Liability'!BC$43*$BI266)/Assumptions!$B$7</f>
        <v>154.08348018336503</v>
      </c>
      <c r="U266" s="171">
        <f>('General Liability'!BD$43*$BI266)/Assumptions!$B$7</f>
        <v>165.63974119711739</v>
      </c>
      <c r="V266" s="171">
        <f>('General Liability'!BE$43*$BI266)/Assumptions!$B$7</f>
        <v>165.63974119711739</v>
      </c>
      <c r="W266" s="171">
        <f>('General Liability'!BF$43*$BI266)/Assumptions!$B$7</f>
        <v>165.63974119711739</v>
      </c>
      <c r="X266" s="171">
        <f>('General Liability'!BG$43*$BI266)/Assumptions!$B$7</f>
        <v>165.63974119711739</v>
      </c>
      <c r="Y266" s="171">
        <f>('General Liability'!BH$43*$BI266)/Assumptions!$B$7</f>
        <v>165.63974119711739</v>
      </c>
      <c r="Z266" s="171">
        <f>('General Liability'!BI$43*$BI266)/Assumptions!$B$7</f>
        <v>165.63974119711739</v>
      </c>
      <c r="AA266" s="171">
        <f>('General Liability'!BJ$43*$BI266)/Assumptions!$B$7</f>
        <v>165.63974119711739</v>
      </c>
      <c r="AB266" s="171">
        <f>('General Liability'!BK$43*$BI266)/Assumptions!$B$7</f>
        <v>165.63974119711739</v>
      </c>
      <c r="AC266" s="171">
        <f>('General Liability'!BL$43*$BI266)/Assumptions!$B$7</f>
        <v>165.63974119711739</v>
      </c>
      <c r="AD266" s="171">
        <f>('General Liability'!BM$43*$BI266)/Assumptions!$B$7</f>
        <v>165.63974119711739</v>
      </c>
      <c r="AE266" s="171">
        <f>('General Liability'!BN$43*$BI266)/Assumptions!$B$7</f>
        <v>165.63974119711739</v>
      </c>
      <c r="AF266" s="171">
        <f>('General Liability'!BO$43*$BI266)/Assumptions!$B$7</f>
        <v>165.63974119711739</v>
      </c>
      <c r="AG266" s="171">
        <f>('General Liability'!BP$43*$BI266)/Assumptions!$B$7</f>
        <v>178.06272178690122</v>
      </c>
      <c r="AH266" s="171">
        <f>('General Liability'!BQ$43*$BI266)/Assumptions!$B$7</f>
        <v>178.06272178690122</v>
      </c>
      <c r="AI266" s="171">
        <f>('General Liability'!BR$43*$BI266)/Assumptions!$B$7</f>
        <v>178.06272178690122</v>
      </c>
      <c r="AJ266" s="171">
        <f>('General Liability'!BS$43*$BI266)/Assumptions!$B$7</f>
        <v>178.06272178690122</v>
      </c>
      <c r="AK266" s="171">
        <f>('General Liability'!BT$43*$BI266)/Assumptions!$B$7</f>
        <v>178.06272178690122</v>
      </c>
      <c r="AL266" s="171">
        <f>('General Liability'!BU$43*$BI266)/Assumptions!$B$7</f>
        <v>178.06272178690122</v>
      </c>
      <c r="AM266" s="171">
        <f>('General Liability'!BV$43*$BI266)/Assumptions!$B$7</f>
        <v>178.06272178690122</v>
      </c>
      <c r="AN266" s="171">
        <f>('General Liability'!BW$43*$BI266)/Assumptions!$B$7</f>
        <v>178.06272178690122</v>
      </c>
      <c r="AO266" s="171">
        <f>('General Liability'!BX$43*$BI266)/Assumptions!$B$7</f>
        <v>178.06272178690122</v>
      </c>
      <c r="AP266" s="171">
        <f>('General Liability'!BY$43*$BI266)/Assumptions!$B$7</f>
        <v>178.06272178690122</v>
      </c>
      <c r="AQ266" s="171">
        <f>('General Liability'!BZ$43*$BI266)/Assumptions!$B$7</f>
        <v>178.06272178690122</v>
      </c>
      <c r="AR266" s="171">
        <f>('General Liability'!CA$43*$BI266)/Assumptions!$B$7</f>
        <v>178.06272178690122</v>
      </c>
      <c r="AS266" s="171">
        <f>('General Liability'!CB$43*$BI266)/Assumptions!$B$7</f>
        <v>183.40460344050825</v>
      </c>
      <c r="AT266" s="171">
        <f>('General Liability'!CC$43*$BI266)/Assumptions!$B$7</f>
        <v>183.40460344050825</v>
      </c>
      <c r="AU266" s="171">
        <f>('General Liability'!CD$43*$BI266)/Assumptions!$B$7</f>
        <v>183.40460344050825</v>
      </c>
      <c r="AV266" s="171">
        <f>('General Liability'!CE$43*$BI266)/Assumptions!$B$7</f>
        <v>183.40460344050825</v>
      </c>
      <c r="AW266" s="171">
        <f>('General Liability'!CF$43*$BI266)/Assumptions!$B$7</f>
        <v>183.40460344050825</v>
      </c>
      <c r="AX266" s="171">
        <f>('General Liability'!CG$43*$BI266)/Assumptions!$B$7</f>
        <v>183.40460344050825</v>
      </c>
      <c r="AY266" s="171">
        <f>('General Liability'!CH$43*$BI266)/Assumptions!$B$7</f>
        <v>183.40460344050825</v>
      </c>
      <c r="AZ266" s="171">
        <f>('General Liability'!CI$43*$BI266)/Assumptions!$B$7</f>
        <v>183.40460344050825</v>
      </c>
      <c r="BA266" s="171">
        <f>('General Liability'!CJ$43*$BI266)/Assumptions!$B$7</f>
        <v>183.40460344050825</v>
      </c>
      <c r="BB266" s="171">
        <f>('General Liability'!CK$43*$BI266)/Assumptions!$B$7</f>
        <v>183.40460344050825</v>
      </c>
      <c r="BC266" s="171">
        <f>('General Liability'!CL$43*$BI266)/Assumptions!$B$7</f>
        <v>183.40460344050825</v>
      </c>
      <c r="BD266" s="171">
        <f>('General Liability'!CM$43*$BI266)/Assumptions!$B$7</f>
        <v>183.40460344050825</v>
      </c>
      <c r="BE266" s="171">
        <f>('General Liability'!CN$43*$BI266)/Assumptions!$B$7</f>
        <v>188.90674154372351</v>
      </c>
      <c r="BF266" s="171">
        <f>('General Liability'!CO$43*$BI266)/Assumptions!$B$7</f>
        <v>188.90674154372351</v>
      </c>
      <c r="BG266" s="171">
        <f>('General Liability'!CP$43*$BI266)/Assumptions!$B$7</f>
        <v>188.90674154372351</v>
      </c>
      <c r="BI266" s="174">
        <f>SUMIF(Revenue!$P:$P,'GL - Import (CA)'!$F266,Revenue!$G:$G)</f>
        <v>1.5952090716635565E-2</v>
      </c>
    </row>
    <row r="267" spans="1:61" s="173" customFormat="1" ht="12.75" customHeight="1">
      <c r="A267" s="179" t="s">
        <v>662</v>
      </c>
      <c r="B267" s="179"/>
      <c r="C267" s="170" t="str" cm="1">
        <f t="array" ref="C267">IFERROR(INDEX('Legal Entity'!B:B,MATCH('GL - Import (CA)'!F267,'Legal Entity'!A:A,0),0),0)</f>
        <v>1330 - West Shore Environmental Services Limited Partnership</v>
      </c>
      <c r="D267" s="170" t="str" cm="1">
        <f t="array" ref="D267">IFERROR(INDEX('Legal Entity'!C:C,MATCH(F267,'Legal Entity'!A:A,0),0),0)</f>
        <v>CA</v>
      </c>
      <c r="E267" s="170" t="s">
        <v>631</v>
      </c>
      <c r="F267" s="170" t="s">
        <v>168</v>
      </c>
      <c r="G267" s="170"/>
      <c r="H267" s="171">
        <f>('General Liability'!AQ$43*$BI267)/Assumptions!$B$7</f>
        <v>300.02340721726648</v>
      </c>
      <c r="I267" s="171">
        <f>('General Liability'!AR$43*$BI267)/Assumptions!$B$7</f>
        <v>288.07562680199067</v>
      </c>
      <c r="J267" s="171">
        <f>('General Liability'!AS$43*$BI267)/Assumptions!$B$7</f>
        <v>288.07562680199067</v>
      </c>
      <c r="K267" s="171">
        <f>('General Liability'!AT$43*$BI267)/Assumptions!$B$7</f>
        <v>288.07562680199067</v>
      </c>
      <c r="L267" s="171">
        <f>('General Liability'!AU$43*$BI267)/Assumptions!$B$7</f>
        <v>288.07562680199067</v>
      </c>
      <c r="M267" s="171">
        <f>('General Liability'!AV$43*$BI267)/Assumptions!$B$7</f>
        <v>288.07562680199067</v>
      </c>
      <c r="N267" s="171">
        <f>('General Liability'!AW$43*$BI267)/Assumptions!$B$7</f>
        <v>288.07562680199067</v>
      </c>
      <c r="O267" s="171">
        <f>('General Liability'!AX$43*$BI267)/Assumptions!$B$7</f>
        <v>288.07562680199067</v>
      </c>
      <c r="P267" s="171">
        <f>('General Liability'!AY$43*$BI267)/Assumptions!$B$7</f>
        <v>288.07562680199067</v>
      </c>
      <c r="Q267" s="171">
        <f>('General Liability'!AZ$43*$BI267)/Assumptions!$B$7</f>
        <v>288.07562680199067</v>
      </c>
      <c r="R267" s="171">
        <f>('General Liability'!BA$43*$BI267)/Assumptions!$B$7</f>
        <v>288.07562680199067</v>
      </c>
      <c r="S267" s="171">
        <f>('General Liability'!BB$43*$BI267)/Assumptions!$B$7</f>
        <v>288.07562680199067</v>
      </c>
      <c r="T267" s="171">
        <f>('General Liability'!BC$43*$BI267)/Assumptions!$B$7</f>
        <v>288.07562680199067</v>
      </c>
      <c r="U267" s="171">
        <f>('General Liability'!BD$43*$BI267)/Assumptions!$B$7</f>
        <v>309.68129881213991</v>
      </c>
      <c r="V267" s="171">
        <f>('General Liability'!BE$43*$BI267)/Assumptions!$B$7</f>
        <v>309.68129881213991</v>
      </c>
      <c r="W267" s="171">
        <f>('General Liability'!BF$43*$BI267)/Assumptions!$B$7</f>
        <v>309.68129881213991</v>
      </c>
      <c r="X267" s="171">
        <f>('General Liability'!BG$43*$BI267)/Assumptions!$B$7</f>
        <v>309.68129881213991</v>
      </c>
      <c r="Y267" s="171">
        <f>('General Liability'!BH$43*$BI267)/Assumptions!$B$7</f>
        <v>309.68129881213991</v>
      </c>
      <c r="Z267" s="171">
        <f>('General Liability'!BI$43*$BI267)/Assumptions!$B$7</f>
        <v>309.68129881213991</v>
      </c>
      <c r="AA267" s="171">
        <f>('General Liability'!BJ$43*$BI267)/Assumptions!$B$7</f>
        <v>309.68129881213991</v>
      </c>
      <c r="AB267" s="171">
        <f>('General Liability'!BK$43*$BI267)/Assumptions!$B$7</f>
        <v>309.68129881213991</v>
      </c>
      <c r="AC267" s="171">
        <f>('General Liability'!BL$43*$BI267)/Assumptions!$B$7</f>
        <v>309.68129881213991</v>
      </c>
      <c r="AD267" s="171">
        <f>('General Liability'!BM$43*$BI267)/Assumptions!$B$7</f>
        <v>309.68129881213991</v>
      </c>
      <c r="AE267" s="171">
        <f>('General Liability'!BN$43*$BI267)/Assumptions!$B$7</f>
        <v>309.68129881213991</v>
      </c>
      <c r="AF267" s="171">
        <f>('General Liability'!BO$43*$BI267)/Assumptions!$B$7</f>
        <v>309.68129881213991</v>
      </c>
      <c r="AG267" s="171">
        <f>('General Liability'!BP$43*$BI267)/Assumptions!$B$7</f>
        <v>332.90739622305045</v>
      </c>
      <c r="AH267" s="171">
        <f>('General Liability'!BQ$43*$BI267)/Assumptions!$B$7</f>
        <v>332.90739622305045</v>
      </c>
      <c r="AI267" s="171">
        <f>('General Liability'!BR$43*$BI267)/Assumptions!$B$7</f>
        <v>332.90739622305045</v>
      </c>
      <c r="AJ267" s="171">
        <f>('General Liability'!BS$43*$BI267)/Assumptions!$B$7</f>
        <v>332.90739622305045</v>
      </c>
      <c r="AK267" s="171">
        <f>('General Liability'!BT$43*$BI267)/Assumptions!$B$7</f>
        <v>332.90739622305045</v>
      </c>
      <c r="AL267" s="171">
        <f>('General Liability'!BU$43*$BI267)/Assumptions!$B$7</f>
        <v>332.90739622305045</v>
      </c>
      <c r="AM267" s="171">
        <f>('General Liability'!BV$43*$BI267)/Assumptions!$B$7</f>
        <v>332.90739622305045</v>
      </c>
      <c r="AN267" s="171">
        <f>('General Liability'!BW$43*$BI267)/Assumptions!$B$7</f>
        <v>332.90739622305045</v>
      </c>
      <c r="AO267" s="171">
        <f>('General Liability'!BX$43*$BI267)/Assumptions!$B$7</f>
        <v>332.90739622305045</v>
      </c>
      <c r="AP267" s="171">
        <f>('General Liability'!BY$43*$BI267)/Assumptions!$B$7</f>
        <v>332.90739622305045</v>
      </c>
      <c r="AQ267" s="171">
        <f>('General Liability'!BZ$43*$BI267)/Assumptions!$B$7</f>
        <v>332.90739622305045</v>
      </c>
      <c r="AR267" s="171">
        <f>('General Liability'!CA$43*$BI267)/Assumptions!$B$7</f>
        <v>332.90739622305045</v>
      </c>
      <c r="AS267" s="171">
        <f>('General Liability'!CB$43*$BI267)/Assumptions!$B$7</f>
        <v>342.89461810974194</v>
      </c>
      <c r="AT267" s="171">
        <f>('General Liability'!CC$43*$BI267)/Assumptions!$B$7</f>
        <v>342.89461810974194</v>
      </c>
      <c r="AU267" s="171">
        <f>('General Liability'!CD$43*$BI267)/Assumptions!$B$7</f>
        <v>342.89461810974194</v>
      </c>
      <c r="AV267" s="171">
        <f>('General Liability'!CE$43*$BI267)/Assumptions!$B$7</f>
        <v>342.89461810974194</v>
      </c>
      <c r="AW267" s="171">
        <f>('General Liability'!CF$43*$BI267)/Assumptions!$B$7</f>
        <v>342.89461810974194</v>
      </c>
      <c r="AX267" s="171">
        <f>('General Liability'!CG$43*$BI267)/Assumptions!$B$7</f>
        <v>342.89461810974194</v>
      </c>
      <c r="AY267" s="171">
        <f>('General Liability'!CH$43*$BI267)/Assumptions!$B$7</f>
        <v>342.89461810974194</v>
      </c>
      <c r="AZ267" s="171">
        <f>('General Liability'!CI$43*$BI267)/Assumptions!$B$7</f>
        <v>342.89461810974194</v>
      </c>
      <c r="BA267" s="171">
        <f>('General Liability'!CJ$43*$BI267)/Assumptions!$B$7</f>
        <v>342.89461810974194</v>
      </c>
      <c r="BB267" s="171">
        <f>('General Liability'!CK$43*$BI267)/Assumptions!$B$7</f>
        <v>342.89461810974194</v>
      </c>
      <c r="BC267" s="171">
        <f>('General Liability'!CL$43*$BI267)/Assumptions!$B$7</f>
        <v>342.89461810974194</v>
      </c>
      <c r="BD267" s="171">
        <f>('General Liability'!CM$43*$BI267)/Assumptions!$B$7</f>
        <v>342.89461810974194</v>
      </c>
      <c r="BE267" s="171">
        <f>('General Liability'!CN$43*$BI267)/Assumptions!$B$7</f>
        <v>353.18145665303427</v>
      </c>
      <c r="BF267" s="171">
        <f>('General Liability'!CO$43*$BI267)/Assumptions!$B$7</f>
        <v>353.18145665303427</v>
      </c>
      <c r="BG267" s="171">
        <f>('General Liability'!CP$43*$BI267)/Assumptions!$B$7</f>
        <v>353.18145665303427</v>
      </c>
      <c r="BI267" s="174">
        <f>SUMIF(Revenue!$P:$P,'GL - Import (CA)'!$F267,Revenue!$G:$G)</f>
        <v>2.9824148095099492E-2</v>
      </c>
    </row>
    <row r="268" spans="1:61" s="173" customFormat="1" ht="12.75" customHeight="1">
      <c r="A268" s="179" t="s">
        <v>662</v>
      </c>
      <c r="B268" s="179"/>
      <c r="C268" s="170" t="str" cm="1">
        <f t="array" ref="C268">IFERROR(INDEX('Legal Entity'!B:B,MATCH('GL - Import (CA)'!F268,'Legal Entity'!A:A,0),0),0)</f>
        <v>1330 - West Shore Environmental Services Limited Partnership</v>
      </c>
      <c r="D268" s="170" t="str" cm="1">
        <f t="array" ref="D268">IFERROR(INDEX('Legal Entity'!C:C,MATCH(F268,'Legal Entity'!A:A,0),0),0)</f>
        <v>CA</v>
      </c>
      <c r="E268" s="170" t="s">
        <v>631</v>
      </c>
      <c r="F268" s="170" t="s">
        <v>169</v>
      </c>
      <c r="G268" s="170"/>
      <c r="H268" s="171">
        <f>('General Liability'!AQ$43*$BI268)/Assumptions!$B$7</f>
        <v>2851.3531520891152</v>
      </c>
      <c r="I268" s="171">
        <f>('General Liability'!AR$43*$BI268)/Assumptions!$B$7</f>
        <v>2737.8042071466461</v>
      </c>
      <c r="J268" s="171">
        <f>('General Liability'!AS$43*$BI268)/Assumptions!$B$7</f>
        <v>2737.8042071466461</v>
      </c>
      <c r="K268" s="171">
        <f>('General Liability'!AT$43*$BI268)/Assumptions!$B$7</f>
        <v>2737.8042071466461</v>
      </c>
      <c r="L268" s="171">
        <f>('General Liability'!AU$43*$BI268)/Assumptions!$B$7</f>
        <v>2737.8042071466461</v>
      </c>
      <c r="M268" s="171">
        <f>('General Liability'!AV$43*$BI268)/Assumptions!$B$7</f>
        <v>2737.8042071466461</v>
      </c>
      <c r="N268" s="171">
        <f>('General Liability'!AW$43*$BI268)/Assumptions!$B$7</f>
        <v>2737.8042071466461</v>
      </c>
      <c r="O268" s="171">
        <f>('General Liability'!AX$43*$BI268)/Assumptions!$B$7</f>
        <v>2737.8042071466461</v>
      </c>
      <c r="P268" s="171">
        <f>('General Liability'!AY$43*$BI268)/Assumptions!$B$7</f>
        <v>2737.8042071466461</v>
      </c>
      <c r="Q268" s="171">
        <f>('General Liability'!AZ$43*$BI268)/Assumptions!$B$7</f>
        <v>2737.8042071466461</v>
      </c>
      <c r="R268" s="171">
        <f>('General Liability'!BA$43*$BI268)/Assumptions!$B$7</f>
        <v>2737.8042071466461</v>
      </c>
      <c r="S268" s="171">
        <f>('General Liability'!BB$43*$BI268)/Assumptions!$B$7</f>
        <v>2737.8042071466461</v>
      </c>
      <c r="T268" s="171">
        <f>('General Liability'!BC$43*$BI268)/Assumptions!$B$7</f>
        <v>2737.8042071466461</v>
      </c>
      <c r="U268" s="171">
        <f>('General Liability'!BD$43*$BI268)/Assumptions!$B$7</f>
        <v>2943.1395226826444</v>
      </c>
      <c r="V268" s="171">
        <f>('General Liability'!BE$43*$BI268)/Assumptions!$B$7</f>
        <v>2943.1395226826444</v>
      </c>
      <c r="W268" s="171">
        <f>('General Liability'!BF$43*$BI268)/Assumptions!$B$7</f>
        <v>2943.1395226826444</v>
      </c>
      <c r="X268" s="171">
        <f>('General Liability'!BG$43*$BI268)/Assumptions!$B$7</f>
        <v>2943.1395226826444</v>
      </c>
      <c r="Y268" s="171">
        <f>('General Liability'!BH$43*$BI268)/Assumptions!$B$7</f>
        <v>2943.1395226826444</v>
      </c>
      <c r="Z268" s="171">
        <f>('General Liability'!BI$43*$BI268)/Assumptions!$B$7</f>
        <v>2943.1395226826444</v>
      </c>
      <c r="AA268" s="171">
        <f>('General Liability'!BJ$43*$BI268)/Assumptions!$B$7</f>
        <v>2943.1395226826444</v>
      </c>
      <c r="AB268" s="171">
        <f>('General Liability'!BK$43*$BI268)/Assumptions!$B$7</f>
        <v>2943.1395226826444</v>
      </c>
      <c r="AC268" s="171">
        <f>('General Liability'!BL$43*$BI268)/Assumptions!$B$7</f>
        <v>2943.1395226826444</v>
      </c>
      <c r="AD268" s="171">
        <f>('General Liability'!BM$43*$BI268)/Assumptions!$B$7</f>
        <v>2943.1395226826444</v>
      </c>
      <c r="AE268" s="171">
        <f>('General Liability'!BN$43*$BI268)/Assumptions!$B$7</f>
        <v>2943.1395226826444</v>
      </c>
      <c r="AF268" s="171">
        <f>('General Liability'!BO$43*$BI268)/Assumptions!$B$7</f>
        <v>2943.1395226826444</v>
      </c>
      <c r="AG268" s="171">
        <f>('General Liability'!BP$43*$BI268)/Assumptions!$B$7</f>
        <v>3163.8749868838427</v>
      </c>
      <c r="AH268" s="171">
        <f>('General Liability'!BQ$43*$BI268)/Assumptions!$B$7</f>
        <v>3163.8749868838427</v>
      </c>
      <c r="AI268" s="171">
        <f>('General Liability'!BR$43*$BI268)/Assumptions!$B$7</f>
        <v>3163.8749868838427</v>
      </c>
      <c r="AJ268" s="171">
        <f>('General Liability'!BS$43*$BI268)/Assumptions!$B$7</f>
        <v>3163.8749868838427</v>
      </c>
      <c r="AK268" s="171">
        <f>('General Liability'!BT$43*$BI268)/Assumptions!$B$7</f>
        <v>3163.8749868838427</v>
      </c>
      <c r="AL268" s="171">
        <f>('General Liability'!BU$43*$BI268)/Assumptions!$B$7</f>
        <v>3163.8749868838427</v>
      </c>
      <c r="AM268" s="171">
        <f>('General Liability'!BV$43*$BI268)/Assumptions!$B$7</f>
        <v>3163.8749868838427</v>
      </c>
      <c r="AN268" s="171">
        <f>('General Liability'!BW$43*$BI268)/Assumptions!$B$7</f>
        <v>3163.8749868838427</v>
      </c>
      <c r="AO268" s="171">
        <f>('General Liability'!BX$43*$BI268)/Assumptions!$B$7</f>
        <v>3163.8749868838427</v>
      </c>
      <c r="AP268" s="171">
        <f>('General Liability'!BY$43*$BI268)/Assumptions!$B$7</f>
        <v>3163.8749868838427</v>
      </c>
      <c r="AQ268" s="171">
        <f>('General Liability'!BZ$43*$BI268)/Assumptions!$B$7</f>
        <v>3163.8749868838427</v>
      </c>
      <c r="AR268" s="171">
        <f>('General Liability'!CA$43*$BI268)/Assumptions!$B$7</f>
        <v>3163.8749868838427</v>
      </c>
      <c r="AS268" s="171">
        <f>('General Liability'!CB$43*$BI268)/Assumptions!$B$7</f>
        <v>3258.7912364903582</v>
      </c>
      <c r="AT268" s="171">
        <f>('General Liability'!CC$43*$BI268)/Assumptions!$B$7</f>
        <v>3258.7912364903582</v>
      </c>
      <c r="AU268" s="171">
        <f>('General Liability'!CD$43*$BI268)/Assumptions!$B$7</f>
        <v>3258.7912364903582</v>
      </c>
      <c r="AV268" s="171">
        <f>('General Liability'!CE$43*$BI268)/Assumptions!$B$7</f>
        <v>3258.7912364903582</v>
      </c>
      <c r="AW268" s="171">
        <f>('General Liability'!CF$43*$BI268)/Assumptions!$B$7</f>
        <v>3258.7912364903582</v>
      </c>
      <c r="AX268" s="171">
        <f>('General Liability'!CG$43*$BI268)/Assumptions!$B$7</f>
        <v>3258.7912364903582</v>
      </c>
      <c r="AY268" s="171">
        <f>('General Liability'!CH$43*$BI268)/Assumptions!$B$7</f>
        <v>3258.7912364903582</v>
      </c>
      <c r="AZ268" s="171">
        <f>('General Liability'!CI$43*$BI268)/Assumptions!$B$7</f>
        <v>3258.7912364903582</v>
      </c>
      <c r="BA268" s="171">
        <f>('General Liability'!CJ$43*$BI268)/Assumptions!$B$7</f>
        <v>3258.7912364903582</v>
      </c>
      <c r="BB268" s="171">
        <f>('General Liability'!CK$43*$BI268)/Assumptions!$B$7</f>
        <v>3258.7912364903582</v>
      </c>
      <c r="BC268" s="171">
        <f>('General Liability'!CL$43*$BI268)/Assumptions!$B$7</f>
        <v>3258.7912364903582</v>
      </c>
      <c r="BD268" s="171">
        <f>('General Liability'!CM$43*$BI268)/Assumptions!$B$7</f>
        <v>3258.7912364903582</v>
      </c>
      <c r="BE268" s="171">
        <f>('General Liability'!CN$43*$BI268)/Assumptions!$B$7</f>
        <v>3356.5549735850691</v>
      </c>
      <c r="BF268" s="171">
        <f>('General Liability'!CO$43*$BI268)/Assumptions!$B$7</f>
        <v>3356.5549735850691</v>
      </c>
      <c r="BG268" s="171">
        <f>('General Liability'!CP$43*$BI268)/Assumptions!$B$7</f>
        <v>3356.5549735850691</v>
      </c>
      <c r="BI268" s="174">
        <f>SUMIF(Revenue!$P:$P,'GL - Import (CA)'!$F268,Revenue!$G:$G)</f>
        <v>0.28344181365073329</v>
      </c>
    </row>
    <row r="269" spans="1:61" s="173" customFormat="1" ht="12.75" customHeight="1">
      <c r="A269" s="179" t="s">
        <v>662</v>
      </c>
      <c r="B269" s="179"/>
      <c r="C269" s="170" t="str" cm="1">
        <f t="array" ref="C269">IFERROR(INDEX('Legal Entity'!B:B,MATCH('GL - Import (CA)'!F269,'Legal Entity'!A:A,0),0),0)</f>
        <v/>
      </c>
      <c r="D269" s="170" t="str" cm="1">
        <f t="array" ref="D269">IFERROR(INDEX('Legal Entity'!C:C,MATCH(F269,'Legal Entity'!A:A,0),0),0)</f>
        <v>CA</v>
      </c>
      <c r="E269" s="170" t="s">
        <v>631</v>
      </c>
      <c r="F269" s="170" t="s">
        <v>170</v>
      </c>
      <c r="G269" s="170"/>
      <c r="H269" s="171">
        <f>('General Liability'!AQ$43*$BI269)/Assumptions!$B$7</f>
        <v>568.73169057279893</v>
      </c>
      <c r="I269" s="171">
        <f>('General Liability'!AR$43*$BI269)/Assumptions!$B$7</f>
        <v>546.08318652040805</v>
      </c>
      <c r="J269" s="171">
        <f>('General Liability'!AS$43*$BI269)/Assumptions!$B$7</f>
        <v>546.08318652040805</v>
      </c>
      <c r="K269" s="171">
        <f>('General Liability'!AT$43*$BI269)/Assumptions!$B$7</f>
        <v>546.08318652040805</v>
      </c>
      <c r="L269" s="171">
        <f>('General Liability'!AU$43*$BI269)/Assumptions!$B$7</f>
        <v>546.08318652040805</v>
      </c>
      <c r="M269" s="171">
        <f>('General Liability'!AV$43*$BI269)/Assumptions!$B$7</f>
        <v>546.08318652040805</v>
      </c>
      <c r="N269" s="171">
        <f>('General Liability'!AW$43*$BI269)/Assumptions!$B$7</f>
        <v>546.08318652040805</v>
      </c>
      <c r="O269" s="171">
        <f>('General Liability'!AX$43*$BI269)/Assumptions!$B$7</f>
        <v>546.08318652040805</v>
      </c>
      <c r="P269" s="171">
        <f>('General Liability'!AY$43*$BI269)/Assumptions!$B$7</f>
        <v>546.08318652040805</v>
      </c>
      <c r="Q269" s="171">
        <f>('General Liability'!AZ$43*$BI269)/Assumptions!$B$7</f>
        <v>546.08318652040805</v>
      </c>
      <c r="R269" s="171">
        <f>('General Liability'!BA$43*$BI269)/Assumptions!$B$7</f>
        <v>546.08318652040805</v>
      </c>
      <c r="S269" s="171">
        <f>('General Liability'!BB$43*$BI269)/Assumptions!$B$7</f>
        <v>546.08318652040805</v>
      </c>
      <c r="T269" s="171">
        <f>('General Liability'!BC$43*$BI269)/Assumptions!$B$7</f>
        <v>546.08318652040805</v>
      </c>
      <c r="U269" s="171">
        <f>('General Liability'!BD$43*$BI269)/Assumptions!$B$7</f>
        <v>587.03942550943862</v>
      </c>
      <c r="V269" s="171">
        <f>('General Liability'!BE$43*$BI269)/Assumptions!$B$7</f>
        <v>587.03942550943862</v>
      </c>
      <c r="W269" s="171">
        <f>('General Liability'!BF$43*$BI269)/Assumptions!$B$7</f>
        <v>587.03942550943862</v>
      </c>
      <c r="X269" s="171">
        <f>('General Liability'!BG$43*$BI269)/Assumptions!$B$7</f>
        <v>587.03942550943862</v>
      </c>
      <c r="Y269" s="171">
        <f>('General Liability'!BH$43*$BI269)/Assumptions!$B$7</f>
        <v>587.03942550943862</v>
      </c>
      <c r="Z269" s="171">
        <f>('General Liability'!BI$43*$BI269)/Assumptions!$B$7</f>
        <v>587.03942550943862</v>
      </c>
      <c r="AA269" s="171">
        <f>('General Liability'!BJ$43*$BI269)/Assumptions!$B$7</f>
        <v>587.03942550943862</v>
      </c>
      <c r="AB269" s="171">
        <f>('General Liability'!BK$43*$BI269)/Assumptions!$B$7</f>
        <v>587.03942550943862</v>
      </c>
      <c r="AC269" s="171">
        <f>('General Liability'!BL$43*$BI269)/Assumptions!$B$7</f>
        <v>587.03942550943862</v>
      </c>
      <c r="AD269" s="171">
        <f>('General Liability'!BM$43*$BI269)/Assumptions!$B$7</f>
        <v>587.03942550943862</v>
      </c>
      <c r="AE269" s="171">
        <f>('General Liability'!BN$43*$BI269)/Assumptions!$B$7</f>
        <v>587.03942550943862</v>
      </c>
      <c r="AF269" s="171">
        <f>('General Liability'!BO$43*$BI269)/Assumptions!$B$7</f>
        <v>587.03942550943862</v>
      </c>
      <c r="AG269" s="171">
        <f>('General Liability'!BP$43*$BI269)/Assumptions!$B$7</f>
        <v>631.06738242264657</v>
      </c>
      <c r="AH269" s="171">
        <f>('General Liability'!BQ$43*$BI269)/Assumptions!$B$7</f>
        <v>631.06738242264657</v>
      </c>
      <c r="AI269" s="171">
        <f>('General Liability'!BR$43*$BI269)/Assumptions!$B$7</f>
        <v>631.06738242264657</v>
      </c>
      <c r="AJ269" s="171">
        <f>('General Liability'!BS$43*$BI269)/Assumptions!$B$7</f>
        <v>631.06738242264657</v>
      </c>
      <c r="AK269" s="171">
        <f>('General Liability'!BT$43*$BI269)/Assumptions!$B$7</f>
        <v>631.06738242264657</v>
      </c>
      <c r="AL269" s="171">
        <f>('General Liability'!BU$43*$BI269)/Assumptions!$B$7</f>
        <v>631.06738242264657</v>
      </c>
      <c r="AM269" s="171">
        <f>('General Liability'!BV$43*$BI269)/Assumptions!$B$7</f>
        <v>631.06738242264657</v>
      </c>
      <c r="AN269" s="171">
        <f>('General Liability'!BW$43*$BI269)/Assumptions!$B$7</f>
        <v>631.06738242264657</v>
      </c>
      <c r="AO269" s="171">
        <f>('General Liability'!BX$43*$BI269)/Assumptions!$B$7</f>
        <v>631.06738242264657</v>
      </c>
      <c r="AP269" s="171">
        <f>('General Liability'!BY$43*$BI269)/Assumptions!$B$7</f>
        <v>631.06738242264657</v>
      </c>
      <c r="AQ269" s="171">
        <f>('General Liability'!BZ$43*$BI269)/Assumptions!$B$7</f>
        <v>631.06738242264657</v>
      </c>
      <c r="AR269" s="171">
        <f>('General Liability'!CA$43*$BI269)/Assumptions!$B$7</f>
        <v>631.06738242264657</v>
      </c>
      <c r="AS269" s="171">
        <f>('General Liability'!CB$43*$BI269)/Assumptions!$B$7</f>
        <v>649.99940389532594</v>
      </c>
      <c r="AT269" s="171">
        <f>('General Liability'!CC$43*$BI269)/Assumptions!$B$7</f>
        <v>649.99940389532594</v>
      </c>
      <c r="AU269" s="171">
        <f>('General Liability'!CD$43*$BI269)/Assumptions!$B$7</f>
        <v>649.99940389532594</v>
      </c>
      <c r="AV269" s="171">
        <f>('General Liability'!CE$43*$BI269)/Assumptions!$B$7</f>
        <v>649.99940389532594</v>
      </c>
      <c r="AW269" s="171">
        <f>('General Liability'!CF$43*$BI269)/Assumptions!$B$7</f>
        <v>649.99940389532594</v>
      </c>
      <c r="AX269" s="171">
        <f>('General Liability'!CG$43*$BI269)/Assumptions!$B$7</f>
        <v>649.99940389532594</v>
      </c>
      <c r="AY269" s="171">
        <f>('General Liability'!CH$43*$BI269)/Assumptions!$B$7</f>
        <v>649.99940389532594</v>
      </c>
      <c r="AZ269" s="171">
        <f>('General Liability'!CI$43*$BI269)/Assumptions!$B$7</f>
        <v>649.99940389532594</v>
      </c>
      <c r="BA269" s="171">
        <f>('General Liability'!CJ$43*$BI269)/Assumptions!$B$7</f>
        <v>649.99940389532594</v>
      </c>
      <c r="BB269" s="171">
        <f>('General Liability'!CK$43*$BI269)/Assumptions!$B$7</f>
        <v>649.99940389532594</v>
      </c>
      <c r="BC269" s="171">
        <f>('General Liability'!CL$43*$BI269)/Assumptions!$B$7</f>
        <v>649.99940389532594</v>
      </c>
      <c r="BD269" s="171">
        <f>('General Liability'!CM$43*$BI269)/Assumptions!$B$7</f>
        <v>649.99940389532594</v>
      </c>
      <c r="BE269" s="171">
        <f>('General Liability'!CN$43*$BI269)/Assumptions!$B$7</f>
        <v>669.49938601218571</v>
      </c>
      <c r="BF269" s="171">
        <f>('General Liability'!CO$43*$BI269)/Assumptions!$B$7</f>
        <v>669.49938601218571</v>
      </c>
      <c r="BG269" s="171">
        <f>('General Liability'!CP$43*$BI269)/Assumptions!$B$7</f>
        <v>669.49938601218571</v>
      </c>
      <c r="BI269" s="174">
        <f>SUMIF(Revenue!$P:$P,'GL - Import (CA)'!$F269,Revenue!$G:$G)</f>
        <v>5.6535382766772634E-2</v>
      </c>
    </row>
    <row r="270" spans="1:61" s="173" customFormat="1" ht="12.75" customHeight="1">
      <c r="A270" s="179" t="s">
        <v>662</v>
      </c>
      <c r="B270" s="179"/>
      <c r="C270" s="170" t="str" cm="1">
        <f t="array" ref="C270">IFERROR(INDEX('Legal Entity'!B:B,MATCH('GL - Import (CA)'!F270,'Legal Entity'!A:A,0),0),0)</f>
        <v>1310 - Corix Utilities Inc.</v>
      </c>
      <c r="D270" s="170" t="str" cm="1">
        <f t="array" ref="D270">IFERROR(INDEX('Legal Entity'!C:C,MATCH(F270,'Legal Entity'!A:A,0),0),0)</f>
        <v>CA</v>
      </c>
      <c r="E270" s="170" t="s">
        <v>631</v>
      </c>
      <c r="F270" s="170" t="s">
        <v>116</v>
      </c>
      <c r="G270" s="170"/>
      <c r="H270" s="171">
        <f>('General Liability'!AQ$43*$BI270)/Assumptions!$B$7</f>
        <v>69.049787434398993</v>
      </c>
      <c r="I270" s="171">
        <f>('General Liability'!AR$43*$BI270)/Assumptions!$B$7</f>
        <v>66.30002965503266</v>
      </c>
      <c r="J270" s="171">
        <f>('General Liability'!AS$43*$BI270)/Assumptions!$B$7</f>
        <v>66.30002965503266</v>
      </c>
      <c r="K270" s="171">
        <f>('General Liability'!AT$43*$BI270)/Assumptions!$B$7</f>
        <v>66.30002965503266</v>
      </c>
      <c r="L270" s="171">
        <f>('General Liability'!AU$43*$BI270)/Assumptions!$B$7</f>
        <v>66.30002965503266</v>
      </c>
      <c r="M270" s="171">
        <f>('General Liability'!AV$43*$BI270)/Assumptions!$B$7</f>
        <v>66.30002965503266</v>
      </c>
      <c r="N270" s="171">
        <f>('General Liability'!AW$43*$BI270)/Assumptions!$B$7</f>
        <v>66.30002965503266</v>
      </c>
      <c r="O270" s="171">
        <f>('General Liability'!AX$43*$BI270)/Assumptions!$B$7</f>
        <v>66.30002965503266</v>
      </c>
      <c r="P270" s="171">
        <f>('General Liability'!AY$43*$BI270)/Assumptions!$B$7</f>
        <v>66.30002965503266</v>
      </c>
      <c r="Q270" s="171">
        <f>('General Liability'!AZ$43*$BI270)/Assumptions!$B$7</f>
        <v>66.30002965503266</v>
      </c>
      <c r="R270" s="171">
        <f>('General Liability'!BA$43*$BI270)/Assumptions!$B$7</f>
        <v>66.30002965503266</v>
      </c>
      <c r="S270" s="171">
        <f>('General Liability'!BB$43*$BI270)/Assumptions!$B$7</f>
        <v>66.30002965503266</v>
      </c>
      <c r="T270" s="171">
        <f>('General Liability'!BC$43*$BI270)/Assumptions!$B$7</f>
        <v>66.30002965503266</v>
      </c>
      <c r="U270" s="171">
        <f>('General Liability'!BD$43*$BI270)/Assumptions!$B$7</f>
        <v>71.272531879160113</v>
      </c>
      <c r="V270" s="171">
        <f>('General Liability'!BE$43*$BI270)/Assumptions!$B$7</f>
        <v>71.272531879160113</v>
      </c>
      <c r="W270" s="171">
        <f>('General Liability'!BF$43*$BI270)/Assumptions!$B$7</f>
        <v>71.272531879160113</v>
      </c>
      <c r="X270" s="171">
        <f>('General Liability'!BG$43*$BI270)/Assumptions!$B$7</f>
        <v>71.272531879160113</v>
      </c>
      <c r="Y270" s="171">
        <f>('General Liability'!BH$43*$BI270)/Assumptions!$B$7</f>
        <v>71.272531879160113</v>
      </c>
      <c r="Z270" s="171">
        <f>('General Liability'!BI$43*$BI270)/Assumptions!$B$7</f>
        <v>71.272531879160113</v>
      </c>
      <c r="AA270" s="171">
        <f>('General Liability'!BJ$43*$BI270)/Assumptions!$B$7</f>
        <v>71.272531879160113</v>
      </c>
      <c r="AB270" s="171">
        <f>('General Liability'!BK$43*$BI270)/Assumptions!$B$7</f>
        <v>71.272531879160113</v>
      </c>
      <c r="AC270" s="171">
        <f>('General Liability'!BL$43*$BI270)/Assumptions!$B$7</f>
        <v>71.272531879160113</v>
      </c>
      <c r="AD270" s="171">
        <f>('General Liability'!BM$43*$BI270)/Assumptions!$B$7</f>
        <v>71.272531879160113</v>
      </c>
      <c r="AE270" s="171">
        <f>('General Liability'!BN$43*$BI270)/Assumptions!$B$7</f>
        <v>71.272531879160113</v>
      </c>
      <c r="AF270" s="171">
        <f>('General Liability'!BO$43*$BI270)/Assumptions!$B$7</f>
        <v>71.272531879160113</v>
      </c>
      <c r="AG270" s="171">
        <f>('General Liability'!BP$43*$BI270)/Assumptions!$B$7</f>
        <v>76.617971770097128</v>
      </c>
      <c r="AH270" s="171">
        <f>('General Liability'!BQ$43*$BI270)/Assumptions!$B$7</f>
        <v>76.617971770097128</v>
      </c>
      <c r="AI270" s="171">
        <f>('General Liability'!BR$43*$BI270)/Assumptions!$B$7</f>
        <v>76.617971770097128</v>
      </c>
      <c r="AJ270" s="171">
        <f>('General Liability'!BS$43*$BI270)/Assumptions!$B$7</f>
        <v>76.617971770097128</v>
      </c>
      <c r="AK270" s="171">
        <f>('General Liability'!BT$43*$BI270)/Assumptions!$B$7</f>
        <v>76.617971770097128</v>
      </c>
      <c r="AL270" s="171">
        <f>('General Liability'!BU$43*$BI270)/Assumptions!$B$7</f>
        <v>76.617971770097128</v>
      </c>
      <c r="AM270" s="171">
        <f>('General Liability'!BV$43*$BI270)/Assumptions!$B$7</f>
        <v>76.617971770097128</v>
      </c>
      <c r="AN270" s="171">
        <f>('General Liability'!BW$43*$BI270)/Assumptions!$B$7</f>
        <v>76.617971770097128</v>
      </c>
      <c r="AO270" s="171">
        <f>('General Liability'!BX$43*$BI270)/Assumptions!$B$7</f>
        <v>76.617971770097128</v>
      </c>
      <c r="AP270" s="171">
        <f>('General Liability'!BY$43*$BI270)/Assumptions!$B$7</f>
        <v>76.617971770097128</v>
      </c>
      <c r="AQ270" s="171">
        <f>('General Liability'!BZ$43*$BI270)/Assumptions!$B$7</f>
        <v>76.617971770097128</v>
      </c>
      <c r="AR270" s="171">
        <f>('General Liability'!CA$43*$BI270)/Assumptions!$B$7</f>
        <v>76.617971770097128</v>
      </c>
      <c r="AS270" s="171">
        <f>('General Liability'!CB$43*$BI270)/Assumptions!$B$7</f>
        <v>78.916510923200036</v>
      </c>
      <c r="AT270" s="171">
        <f>('General Liability'!CC$43*$BI270)/Assumptions!$B$7</f>
        <v>78.916510923200036</v>
      </c>
      <c r="AU270" s="171">
        <f>('General Liability'!CD$43*$BI270)/Assumptions!$B$7</f>
        <v>78.916510923200036</v>
      </c>
      <c r="AV270" s="171">
        <f>('General Liability'!CE$43*$BI270)/Assumptions!$B$7</f>
        <v>78.916510923200036</v>
      </c>
      <c r="AW270" s="171">
        <f>('General Liability'!CF$43*$BI270)/Assumptions!$B$7</f>
        <v>78.916510923200036</v>
      </c>
      <c r="AX270" s="171">
        <f>('General Liability'!CG$43*$BI270)/Assumptions!$B$7</f>
        <v>78.916510923200036</v>
      </c>
      <c r="AY270" s="171">
        <f>('General Liability'!CH$43*$BI270)/Assumptions!$B$7</f>
        <v>78.916510923200036</v>
      </c>
      <c r="AZ270" s="171">
        <f>('General Liability'!CI$43*$BI270)/Assumptions!$B$7</f>
        <v>78.916510923200036</v>
      </c>
      <c r="BA270" s="171">
        <f>('General Liability'!CJ$43*$BI270)/Assumptions!$B$7</f>
        <v>78.916510923200036</v>
      </c>
      <c r="BB270" s="171">
        <f>('General Liability'!CK$43*$BI270)/Assumptions!$B$7</f>
        <v>78.916510923200036</v>
      </c>
      <c r="BC270" s="171">
        <f>('General Liability'!CL$43*$BI270)/Assumptions!$B$7</f>
        <v>78.916510923200036</v>
      </c>
      <c r="BD270" s="171">
        <f>('General Liability'!CM$43*$BI270)/Assumptions!$B$7</f>
        <v>78.916510923200036</v>
      </c>
      <c r="BE270" s="171">
        <f>('General Liability'!CN$43*$BI270)/Assumptions!$B$7</f>
        <v>81.284006250896041</v>
      </c>
      <c r="BF270" s="171">
        <f>('General Liability'!CO$43*$BI270)/Assumptions!$B$7</f>
        <v>81.284006250896041</v>
      </c>
      <c r="BG270" s="171">
        <f>('General Liability'!CP$43*$BI270)/Assumptions!$B$7</f>
        <v>81.284006250896041</v>
      </c>
      <c r="BI270" s="174">
        <f>SUMIF(Revenue!$P:$P,'GL - Import (CA)'!$F270,Revenue!$G:$G)</f>
        <v>6.8639680666227002E-3</v>
      </c>
    </row>
    <row r="271" spans="1:61" s="173" customFormat="1" ht="12.75" customHeight="1">
      <c r="A271" s="179" t="s">
        <v>662</v>
      </c>
      <c r="B271" s="179"/>
      <c r="C271" s="170" cm="1">
        <f t="array" ref="C271">IFERROR(INDEX('Legal Entity'!B:B,MATCH('GL - Import (CA)'!F271,'Legal Entity'!A:A,0),0),0)</f>
        <v>0</v>
      </c>
      <c r="D271" s="170" t="str" cm="1">
        <f t="array" ref="D271">IFERROR(INDEX('Legal Entity'!C:C,MATCH(F271,'Legal Entity'!A:A,0),0),0)</f>
        <v>CA</v>
      </c>
      <c r="E271" s="170" t="s">
        <v>631</v>
      </c>
      <c r="F271" s="170" t="s">
        <v>112</v>
      </c>
      <c r="G271" s="170"/>
      <c r="H271" s="171">
        <f>('General Liability'!AQ$43*$BI271)/Assumptions!$B$7</f>
        <v>322.8445540833452</v>
      </c>
      <c r="I271" s="171">
        <f>('General Liability'!AR$43*$BI271)/Assumptions!$B$7</f>
        <v>309.98797107126666</v>
      </c>
      <c r="J271" s="171">
        <f>('General Liability'!AS$43*$BI271)/Assumptions!$B$7</f>
        <v>309.98797107126666</v>
      </c>
      <c r="K271" s="171">
        <f>('General Liability'!AT$43*$BI271)/Assumptions!$B$7</f>
        <v>309.98797107126666</v>
      </c>
      <c r="L271" s="171">
        <f>('General Liability'!AU$43*$BI271)/Assumptions!$B$7</f>
        <v>309.98797107126666</v>
      </c>
      <c r="M271" s="171">
        <f>('General Liability'!AV$43*$BI271)/Assumptions!$B$7</f>
        <v>309.98797107126666</v>
      </c>
      <c r="N271" s="171">
        <f>('General Liability'!AW$43*$BI271)/Assumptions!$B$7</f>
        <v>309.98797107126666</v>
      </c>
      <c r="O271" s="171">
        <f>('General Liability'!AX$43*$BI271)/Assumptions!$B$7</f>
        <v>309.98797107126666</v>
      </c>
      <c r="P271" s="171">
        <f>('General Liability'!AY$43*$BI271)/Assumptions!$B$7</f>
        <v>309.98797107126666</v>
      </c>
      <c r="Q271" s="171">
        <f>('General Liability'!AZ$43*$BI271)/Assumptions!$B$7</f>
        <v>309.98797107126666</v>
      </c>
      <c r="R271" s="171">
        <f>('General Liability'!BA$43*$BI271)/Assumptions!$B$7</f>
        <v>309.98797107126666</v>
      </c>
      <c r="S271" s="171">
        <f>('General Liability'!BB$43*$BI271)/Assumptions!$B$7</f>
        <v>309.98797107126666</v>
      </c>
      <c r="T271" s="171">
        <f>('General Liability'!BC$43*$BI271)/Assumptions!$B$7</f>
        <v>309.98797107126666</v>
      </c>
      <c r="U271" s="171">
        <f>('General Liability'!BD$43*$BI271)/Assumptions!$B$7</f>
        <v>333.23706890161162</v>
      </c>
      <c r="V271" s="171">
        <f>('General Liability'!BE$43*$BI271)/Assumptions!$B$7</f>
        <v>333.23706890161162</v>
      </c>
      <c r="W271" s="171">
        <f>('General Liability'!BF$43*$BI271)/Assumptions!$B$7</f>
        <v>333.23706890161162</v>
      </c>
      <c r="X271" s="171">
        <f>('General Liability'!BG$43*$BI271)/Assumptions!$B$7</f>
        <v>333.23706890161162</v>
      </c>
      <c r="Y271" s="171">
        <f>('General Liability'!BH$43*$BI271)/Assumptions!$B$7</f>
        <v>333.23706890161162</v>
      </c>
      <c r="Z271" s="171">
        <f>('General Liability'!BI$43*$BI271)/Assumptions!$B$7</f>
        <v>333.23706890161162</v>
      </c>
      <c r="AA271" s="171">
        <f>('General Liability'!BJ$43*$BI271)/Assumptions!$B$7</f>
        <v>333.23706890161162</v>
      </c>
      <c r="AB271" s="171">
        <f>('General Liability'!BK$43*$BI271)/Assumptions!$B$7</f>
        <v>333.23706890161162</v>
      </c>
      <c r="AC271" s="171">
        <f>('General Liability'!BL$43*$BI271)/Assumptions!$B$7</f>
        <v>333.23706890161162</v>
      </c>
      <c r="AD271" s="171">
        <f>('General Liability'!BM$43*$BI271)/Assumptions!$B$7</f>
        <v>333.23706890161162</v>
      </c>
      <c r="AE271" s="171">
        <f>('General Liability'!BN$43*$BI271)/Assumptions!$B$7</f>
        <v>333.23706890161162</v>
      </c>
      <c r="AF271" s="171">
        <f>('General Liability'!BO$43*$BI271)/Assumptions!$B$7</f>
        <v>333.23706890161162</v>
      </c>
      <c r="AG271" s="171">
        <f>('General Liability'!BP$43*$BI271)/Assumptions!$B$7</f>
        <v>358.2298490692325</v>
      </c>
      <c r="AH271" s="171">
        <f>('General Liability'!BQ$43*$BI271)/Assumptions!$B$7</f>
        <v>358.2298490692325</v>
      </c>
      <c r="AI271" s="171">
        <f>('General Liability'!BR$43*$BI271)/Assumptions!$B$7</f>
        <v>358.2298490692325</v>
      </c>
      <c r="AJ271" s="171">
        <f>('General Liability'!BS$43*$BI271)/Assumptions!$B$7</f>
        <v>358.2298490692325</v>
      </c>
      <c r="AK271" s="171">
        <f>('General Liability'!BT$43*$BI271)/Assumptions!$B$7</f>
        <v>358.2298490692325</v>
      </c>
      <c r="AL271" s="171">
        <f>('General Liability'!BU$43*$BI271)/Assumptions!$B$7</f>
        <v>358.2298490692325</v>
      </c>
      <c r="AM271" s="171">
        <f>('General Liability'!BV$43*$BI271)/Assumptions!$B$7</f>
        <v>358.2298490692325</v>
      </c>
      <c r="AN271" s="171">
        <f>('General Liability'!BW$43*$BI271)/Assumptions!$B$7</f>
        <v>358.2298490692325</v>
      </c>
      <c r="AO271" s="171">
        <f>('General Liability'!BX$43*$BI271)/Assumptions!$B$7</f>
        <v>358.2298490692325</v>
      </c>
      <c r="AP271" s="171">
        <f>('General Liability'!BY$43*$BI271)/Assumptions!$B$7</f>
        <v>358.2298490692325</v>
      </c>
      <c r="AQ271" s="171">
        <f>('General Liability'!BZ$43*$BI271)/Assumptions!$B$7</f>
        <v>358.2298490692325</v>
      </c>
      <c r="AR271" s="171">
        <f>('General Liability'!CA$43*$BI271)/Assumptions!$B$7</f>
        <v>358.2298490692325</v>
      </c>
      <c r="AS271" s="171">
        <f>('General Liability'!CB$43*$BI271)/Assumptions!$B$7</f>
        <v>368.97674454130953</v>
      </c>
      <c r="AT271" s="171">
        <f>('General Liability'!CC$43*$BI271)/Assumptions!$B$7</f>
        <v>368.97674454130953</v>
      </c>
      <c r="AU271" s="171">
        <f>('General Liability'!CD$43*$BI271)/Assumptions!$B$7</f>
        <v>368.97674454130953</v>
      </c>
      <c r="AV271" s="171">
        <f>('General Liability'!CE$43*$BI271)/Assumptions!$B$7</f>
        <v>368.97674454130953</v>
      </c>
      <c r="AW271" s="171">
        <f>('General Liability'!CF$43*$BI271)/Assumptions!$B$7</f>
        <v>368.97674454130953</v>
      </c>
      <c r="AX271" s="171">
        <f>('General Liability'!CG$43*$BI271)/Assumptions!$B$7</f>
        <v>368.97674454130953</v>
      </c>
      <c r="AY271" s="171">
        <f>('General Liability'!CH$43*$BI271)/Assumptions!$B$7</f>
        <v>368.97674454130953</v>
      </c>
      <c r="AZ271" s="171">
        <f>('General Liability'!CI$43*$BI271)/Assumptions!$B$7</f>
        <v>368.97674454130953</v>
      </c>
      <c r="BA271" s="171">
        <f>('General Liability'!CJ$43*$BI271)/Assumptions!$B$7</f>
        <v>368.97674454130953</v>
      </c>
      <c r="BB271" s="171">
        <f>('General Liability'!CK$43*$BI271)/Assumptions!$B$7</f>
        <v>368.97674454130953</v>
      </c>
      <c r="BC271" s="171">
        <f>('General Liability'!CL$43*$BI271)/Assumptions!$B$7</f>
        <v>368.97674454130953</v>
      </c>
      <c r="BD271" s="171">
        <f>('General Liability'!CM$43*$BI271)/Assumptions!$B$7</f>
        <v>368.97674454130953</v>
      </c>
      <c r="BE271" s="171">
        <f>('General Liability'!CN$43*$BI271)/Assumptions!$B$7</f>
        <v>380.0460468775488</v>
      </c>
      <c r="BF271" s="171">
        <f>('General Liability'!CO$43*$BI271)/Assumptions!$B$7</f>
        <v>380.0460468775488</v>
      </c>
      <c r="BG271" s="171">
        <f>('General Liability'!CP$43*$BI271)/Assumptions!$B$7</f>
        <v>380.0460468775488</v>
      </c>
      <c r="BI271" s="174">
        <f>SUMIF(Revenue!$P:$P,'GL - Import (CA)'!$F271,Revenue!$G:$G)</f>
        <v>3.2092708638914218E-2</v>
      </c>
    </row>
    <row r="272" spans="1:61" s="173" customFormat="1" ht="12.75" customHeight="1">
      <c r="A272" s="179" t="s">
        <v>662</v>
      </c>
      <c r="B272" s="179"/>
      <c r="C272" s="170" cm="1">
        <f t="array" ref="C272">IFERROR(INDEX('Legal Entity'!B:B,MATCH('GL - Import (CA)'!F272,'Legal Entity'!A:A,0),0),0)</f>
        <v>0</v>
      </c>
      <c r="D272" s="170" t="str" cm="1">
        <f t="array" ref="D272">IFERROR(INDEX('Legal Entity'!C:C,MATCH(F272,'Legal Entity'!A:A,0),0),0)</f>
        <v>CA</v>
      </c>
      <c r="E272" s="170" t="s">
        <v>631</v>
      </c>
      <c r="F272" s="170" t="s">
        <v>108</v>
      </c>
      <c r="G272" s="170"/>
      <c r="H272" s="171">
        <f>('General Liability'!AQ$43*$BI272)/Assumptions!$B$7</f>
        <v>58.637125099579336</v>
      </c>
      <c r="I272" s="171">
        <f>('General Liability'!AR$43*$BI272)/Assumptions!$B$7</f>
        <v>56.302028977010835</v>
      </c>
      <c r="J272" s="171">
        <f>('General Liability'!AS$43*$BI272)/Assumptions!$B$7</f>
        <v>56.302028977010835</v>
      </c>
      <c r="K272" s="171">
        <f>('General Liability'!AT$43*$BI272)/Assumptions!$B$7</f>
        <v>56.302028977010835</v>
      </c>
      <c r="L272" s="171">
        <f>('General Liability'!AU$43*$BI272)/Assumptions!$B$7</f>
        <v>56.302028977010835</v>
      </c>
      <c r="M272" s="171">
        <f>('General Liability'!AV$43*$BI272)/Assumptions!$B$7</f>
        <v>56.302028977010835</v>
      </c>
      <c r="N272" s="171">
        <f>('General Liability'!AW$43*$BI272)/Assumptions!$B$7</f>
        <v>56.302028977010835</v>
      </c>
      <c r="O272" s="171">
        <f>('General Liability'!AX$43*$BI272)/Assumptions!$B$7</f>
        <v>56.302028977010835</v>
      </c>
      <c r="P272" s="171">
        <f>('General Liability'!AY$43*$BI272)/Assumptions!$B$7</f>
        <v>56.302028977010835</v>
      </c>
      <c r="Q272" s="171">
        <f>('General Liability'!AZ$43*$BI272)/Assumptions!$B$7</f>
        <v>56.302028977010835</v>
      </c>
      <c r="R272" s="171">
        <f>('General Liability'!BA$43*$BI272)/Assumptions!$B$7</f>
        <v>56.302028977010835</v>
      </c>
      <c r="S272" s="171">
        <f>('General Liability'!BB$43*$BI272)/Assumptions!$B$7</f>
        <v>56.302028977010835</v>
      </c>
      <c r="T272" s="171">
        <f>('General Liability'!BC$43*$BI272)/Assumptions!$B$7</f>
        <v>56.302028977010835</v>
      </c>
      <c r="U272" s="171">
        <f>('General Liability'!BD$43*$BI272)/Assumptions!$B$7</f>
        <v>60.524681150286639</v>
      </c>
      <c r="V272" s="171">
        <f>('General Liability'!BE$43*$BI272)/Assumptions!$B$7</f>
        <v>60.524681150286639</v>
      </c>
      <c r="W272" s="171">
        <f>('General Liability'!BF$43*$BI272)/Assumptions!$B$7</f>
        <v>60.524681150286639</v>
      </c>
      <c r="X272" s="171">
        <f>('General Liability'!BG$43*$BI272)/Assumptions!$B$7</f>
        <v>60.524681150286639</v>
      </c>
      <c r="Y272" s="171">
        <f>('General Liability'!BH$43*$BI272)/Assumptions!$B$7</f>
        <v>60.524681150286639</v>
      </c>
      <c r="Z272" s="171">
        <f>('General Liability'!BI$43*$BI272)/Assumptions!$B$7</f>
        <v>60.524681150286639</v>
      </c>
      <c r="AA272" s="171">
        <f>('General Liability'!BJ$43*$BI272)/Assumptions!$B$7</f>
        <v>60.524681150286639</v>
      </c>
      <c r="AB272" s="171">
        <f>('General Liability'!BK$43*$BI272)/Assumptions!$B$7</f>
        <v>60.524681150286639</v>
      </c>
      <c r="AC272" s="171">
        <f>('General Liability'!BL$43*$BI272)/Assumptions!$B$7</f>
        <v>60.524681150286639</v>
      </c>
      <c r="AD272" s="171">
        <f>('General Liability'!BM$43*$BI272)/Assumptions!$B$7</f>
        <v>60.524681150286639</v>
      </c>
      <c r="AE272" s="171">
        <f>('General Liability'!BN$43*$BI272)/Assumptions!$B$7</f>
        <v>60.524681150286639</v>
      </c>
      <c r="AF272" s="171">
        <f>('General Liability'!BO$43*$BI272)/Assumptions!$B$7</f>
        <v>60.524681150286639</v>
      </c>
      <c r="AG272" s="171">
        <f>('General Liability'!BP$43*$BI272)/Assumptions!$B$7</f>
        <v>65.064032236558148</v>
      </c>
      <c r="AH272" s="171">
        <f>('General Liability'!BQ$43*$BI272)/Assumptions!$B$7</f>
        <v>65.064032236558148</v>
      </c>
      <c r="AI272" s="171">
        <f>('General Liability'!BR$43*$BI272)/Assumptions!$B$7</f>
        <v>65.064032236558148</v>
      </c>
      <c r="AJ272" s="171">
        <f>('General Liability'!BS$43*$BI272)/Assumptions!$B$7</f>
        <v>65.064032236558148</v>
      </c>
      <c r="AK272" s="171">
        <f>('General Liability'!BT$43*$BI272)/Assumptions!$B$7</f>
        <v>65.064032236558148</v>
      </c>
      <c r="AL272" s="171">
        <f>('General Liability'!BU$43*$BI272)/Assumptions!$B$7</f>
        <v>65.064032236558148</v>
      </c>
      <c r="AM272" s="171">
        <f>('General Liability'!BV$43*$BI272)/Assumptions!$B$7</f>
        <v>65.064032236558148</v>
      </c>
      <c r="AN272" s="171">
        <f>('General Liability'!BW$43*$BI272)/Assumptions!$B$7</f>
        <v>65.064032236558148</v>
      </c>
      <c r="AO272" s="171">
        <f>('General Liability'!BX$43*$BI272)/Assumptions!$B$7</f>
        <v>65.064032236558148</v>
      </c>
      <c r="AP272" s="171">
        <f>('General Liability'!BY$43*$BI272)/Assumptions!$B$7</f>
        <v>65.064032236558148</v>
      </c>
      <c r="AQ272" s="171">
        <f>('General Liability'!BZ$43*$BI272)/Assumptions!$B$7</f>
        <v>65.064032236558148</v>
      </c>
      <c r="AR272" s="171">
        <f>('General Liability'!CA$43*$BI272)/Assumptions!$B$7</f>
        <v>65.064032236558148</v>
      </c>
      <c r="AS272" s="171">
        <f>('General Liability'!CB$43*$BI272)/Assumptions!$B$7</f>
        <v>67.015953203654888</v>
      </c>
      <c r="AT272" s="171">
        <f>('General Liability'!CC$43*$BI272)/Assumptions!$B$7</f>
        <v>67.015953203654888</v>
      </c>
      <c r="AU272" s="171">
        <f>('General Liability'!CD$43*$BI272)/Assumptions!$B$7</f>
        <v>67.015953203654888</v>
      </c>
      <c r="AV272" s="171">
        <f>('General Liability'!CE$43*$BI272)/Assumptions!$B$7</f>
        <v>67.015953203654888</v>
      </c>
      <c r="AW272" s="171">
        <f>('General Liability'!CF$43*$BI272)/Assumptions!$B$7</f>
        <v>67.015953203654888</v>
      </c>
      <c r="AX272" s="171">
        <f>('General Liability'!CG$43*$BI272)/Assumptions!$B$7</f>
        <v>67.015953203654888</v>
      </c>
      <c r="AY272" s="171">
        <f>('General Liability'!CH$43*$BI272)/Assumptions!$B$7</f>
        <v>67.015953203654888</v>
      </c>
      <c r="AZ272" s="171">
        <f>('General Liability'!CI$43*$BI272)/Assumptions!$B$7</f>
        <v>67.015953203654888</v>
      </c>
      <c r="BA272" s="171">
        <f>('General Liability'!CJ$43*$BI272)/Assumptions!$B$7</f>
        <v>67.015953203654888</v>
      </c>
      <c r="BB272" s="171">
        <f>('General Liability'!CK$43*$BI272)/Assumptions!$B$7</f>
        <v>67.015953203654888</v>
      </c>
      <c r="BC272" s="171">
        <f>('General Liability'!CL$43*$BI272)/Assumptions!$B$7</f>
        <v>67.015953203654888</v>
      </c>
      <c r="BD272" s="171">
        <f>('General Liability'!CM$43*$BI272)/Assumptions!$B$7</f>
        <v>67.015953203654888</v>
      </c>
      <c r="BE272" s="171">
        <f>('General Liability'!CN$43*$BI272)/Assumptions!$B$7</f>
        <v>69.026431799764538</v>
      </c>
      <c r="BF272" s="171">
        <f>('General Liability'!CO$43*$BI272)/Assumptions!$B$7</f>
        <v>69.026431799764538</v>
      </c>
      <c r="BG272" s="171">
        <f>('General Liability'!CP$43*$BI272)/Assumptions!$B$7</f>
        <v>69.026431799764538</v>
      </c>
      <c r="BI272" s="174">
        <f>SUMIF(Revenue!$P:$P,'GL - Import (CA)'!$F272,Revenue!$G:$G)</f>
        <v>5.8288862161154928E-3</v>
      </c>
    </row>
    <row r="273" spans="1:61" s="173" customFormat="1" ht="12.75" customHeight="1">
      <c r="A273" s="179" t="s">
        <v>662</v>
      </c>
      <c r="B273" s="179"/>
      <c r="C273" s="170" cm="1">
        <f t="array" ref="C273">IFERROR(INDEX('Legal Entity'!B:B,MATCH('GL - Import (CA)'!F273,'Legal Entity'!A:A,0),0),0)</f>
        <v>0</v>
      </c>
      <c r="D273" s="170" t="str" cm="1">
        <f t="array" ref="D273">IFERROR(INDEX('Legal Entity'!C:C,MATCH(F273,'Legal Entity'!A:A,0),0),0)</f>
        <v>CA</v>
      </c>
      <c r="E273" s="170" t="s">
        <v>631</v>
      </c>
      <c r="F273" s="170" t="s">
        <v>130</v>
      </c>
      <c r="G273" s="170"/>
      <c r="H273" s="171">
        <f>('General Liability'!AQ$43*$BI273)/Assumptions!$B$7</f>
        <v>70.872623224464277</v>
      </c>
      <c r="I273" s="171">
        <f>('General Liability'!AR$43*$BI273)/Assumptions!$B$7</f>
        <v>68.050274969725351</v>
      </c>
      <c r="J273" s="171">
        <f>('General Liability'!AS$43*$BI273)/Assumptions!$B$7</f>
        <v>68.050274969725351</v>
      </c>
      <c r="K273" s="171">
        <f>('General Liability'!AT$43*$BI273)/Assumptions!$B$7</f>
        <v>68.050274969725351</v>
      </c>
      <c r="L273" s="171">
        <f>('General Liability'!AU$43*$BI273)/Assumptions!$B$7</f>
        <v>68.050274969725351</v>
      </c>
      <c r="M273" s="171">
        <f>('General Liability'!AV$43*$BI273)/Assumptions!$B$7</f>
        <v>68.050274969725351</v>
      </c>
      <c r="N273" s="171">
        <f>('General Liability'!AW$43*$BI273)/Assumptions!$B$7</f>
        <v>68.050274969725351</v>
      </c>
      <c r="O273" s="171">
        <f>('General Liability'!AX$43*$BI273)/Assumptions!$B$7</f>
        <v>68.050274969725351</v>
      </c>
      <c r="P273" s="171">
        <f>('General Liability'!AY$43*$BI273)/Assumptions!$B$7</f>
        <v>68.050274969725351</v>
      </c>
      <c r="Q273" s="171">
        <f>('General Liability'!AZ$43*$BI273)/Assumptions!$B$7</f>
        <v>68.050274969725351</v>
      </c>
      <c r="R273" s="171">
        <f>('General Liability'!BA$43*$BI273)/Assumptions!$B$7</f>
        <v>68.050274969725351</v>
      </c>
      <c r="S273" s="171">
        <f>('General Liability'!BB$43*$BI273)/Assumptions!$B$7</f>
        <v>68.050274969725351</v>
      </c>
      <c r="T273" s="171">
        <f>('General Liability'!BC$43*$BI273)/Assumptions!$B$7</f>
        <v>68.050274969725351</v>
      </c>
      <c r="U273" s="171">
        <f>('General Liability'!BD$43*$BI273)/Assumptions!$B$7</f>
        <v>73.15404559245475</v>
      </c>
      <c r="V273" s="171">
        <f>('General Liability'!BE$43*$BI273)/Assumptions!$B$7</f>
        <v>73.15404559245475</v>
      </c>
      <c r="W273" s="171">
        <f>('General Liability'!BF$43*$BI273)/Assumptions!$B$7</f>
        <v>73.15404559245475</v>
      </c>
      <c r="X273" s="171">
        <f>('General Liability'!BG$43*$BI273)/Assumptions!$B$7</f>
        <v>73.15404559245475</v>
      </c>
      <c r="Y273" s="171">
        <f>('General Liability'!BH$43*$BI273)/Assumptions!$B$7</f>
        <v>73.15404559245475</v>
      </c>
      <c r="Z273" s="171">
        <f>('General Liability'!BI$43*$BI273)/Assumptions!$B$7</f>
        <v>73.15404559245475</v>
      </c>
      <c r="AA273" s="171">
        <f>('General Liability'!BJ$43*$BI273)/Assumptions!$B$7</f>
        <v>73.15404559245475</v>
      </c>
      <c r="AB273" s="171">
        <f>('General Liability'!BK$43*$BI273)/Assumptions!$B$7</f>
        <v>73.15404559245475</v>
      </c>
      <c r="AC273" s="171">
        <f>('General Liability'!BL$43*$BI273)/Assumptions!$B$7</f>
        <v>73.15404559245475</v>
      </c>
      <c r="AD273" s="171">
        <f>('General Liability'!BM$43*$BI273)/Assumptions!$B$7</f>
        <v>73.15404559245475</v>
      </c>
      <c r="AE273" s="171">
        <f>('General Liability'!BN$43*$BI273)/Assumptions!$B$7</f>
        <v>73.15404559245475</v>
      </c>
      <c r="AF273" s="171">
        <f>('General Liability'!BO$43*$BI273)/Assumptions!$B$7</f>
        <v>73.15404559245475</v>
      </c>
      <c r="AG273" s="171">
        <f>('General Liability'!BP$43*$BI273)/Assumptions!$B$7</f>
        <v>78.640599011888867</v>
      </c>
      <c r="AH273" s="171">
        <f>('General Liability'!BQ$43*$BI273)/Assumptions!$B$7</f>
        <v>78.640599011888867</v>
      </c>
      <c r="AI273" s="171">
        <f>('General Liability'!BR$43*$BI273)/Assumptions!$B$7</f>
        <v>78.640599011888867</v>
      </c>
      <c r="AJ273" s="171">
        <f>('General Liability'!BS$43*$BI273)/Assumptions!$B$7</f>
        <v>78.640599011888867</v>
      </c>
      <c r="AK273" s="171">
        <f>('General Liability'!BT$43*$BI273)/Assumptions!$B$7</f>
        <v>78.640599011888867</v>
      </c>
      <c r="AL273" s="171">
        <f>('General Liability'!BU$43*$BI273)/Assumptions!$B$7</f>
        <v>78.640599011888867</v>
      </c>
      <c r="AM273" s="171">
        <f>('General Liability'!BV$43*$BI273)/Assumptions!$B$7</f>
        <v>78.640599011888867</v>
      </c>
      <c r="AN273" s="171">
        <f>('General Liability'!BW$43*$BI273)/Assumptions!$B$7</f>
        <v>78.640599011888867</v>
      </c>
      <c r="AO273" s="171">
        <f>('General Liability'!BX$43*$BI273)/Assumptions!$B$7</f>
        <v>78.640599011888867</v>
      </c>
      <c r="AP273" s="171">
        <f>('General Liability'!BY$43*$BI273)/Assumptions!$B$7</f>
        <v>78.640599011888867</v>
      </c>
      <c r="AQ273" s="171">
        <f>('General Liability'!BZ$43*$BI273)/Assumptions!$B$7</f>
        <v>78.640599011888867</v>
      </c>
      <c r="AR273" s="171">
        <f>('General Liability'!CA$43*$BI273)/Assumptions!$B$7</f>
        <v>78.640599011888867</v>
      </c>
      <c r="AS273" s="171">
        <f>('General Liability'!CB$43*$BI273)/Assumptions!$B$7</f>
        <v>80.999816982245548</v>
      </c>
      <c r="AT273" s="171">
        <f>('General Liability'!CC$43*$BI273)/Assumptions!$B$7</f>
        <v>80.999816982245548</v>
      </c>
      <c r="AU273" s="171">
        <f>('General Liability'!CD$43*$BI273)/Assumptions!$B$7</f>
        <v>80.999816982245548</v>
      </c>
      <c r="AV273" s="171">
        <f>('General Liability'!CE$43*$BI273)/Assumptions!$B$7</f>
        <v>80.999816982245548</v>
      </c>
      <c r="AW273" s="171">
        <f>('General Liability'!CF$43*$BI273)/Assumptions!$B$7</f>
        <v>80.999816982245548</v>
      </c>
      <c r="AX273" s="171">
        <f>('General Liability'!CG$43*$BI273)/Assumptions!$B$7</f>
        <v>80.999816982245548</v>
      </c>
      <c r="AY273" s="171">
        <f>('General Liability'!CH$43*$BI273)/Assumptions!$B$7</f>
        <v>80.999816982245548</v>
      </c>
      <c r="AZ273" s="171">
        <f>('General Liability'!CI$43*$BI273)/Assumptions!$B$7</f>
        <v>80.999816982245548</v>
      </c>
      <c r="BA273" s="171">
        <f>('General Liability'!CJ$43*$BI273)/Assumptions!$B$7</f>
        <v>80.999816982245548</v>
      </c>
      <c r="BB273" s="171">
        <f>('General Liability'!CK$43*$BI273)/Assumptions!$B$7</f>
        <v>80.999816982245548</v>
      </c>
      <c r="BC273" s="171">
        <f>('General Liability'!CL$43*$BI273)/Assumptions!$B$7</f>
        <v>80.999816982245548</v>
      </c>
      <c r="BD273" s="171">
        <f>('General Liability'!CM$43*$BI273)/Assumptions!$B$7</f>
        <v>80.999816982245548</v>
      </c>
      <c r="BE273" s="171">
        <f>('General Liability'!CN$43*$BI273)/Assumptions!$B$7</f>
        <v>83.429811491712897</v>
      </c>
      <c r="BF273" s="171">
        <f>('General Liability'!CO$43*$BI273)/Assumptions!$B$7</f>
        <v>83.429811491712897</v>
      </c>
      <c r="BG273" s="171">
        <f>('General Liability'!CP$43*$BI273)/Assumptions!$B$7</f>
        <v>83.429811491712897</v>
      </c>
      <c r="BI273" s="174">
        <f>SUMIF(Revenue!$P:$P,'GL - Import (CA)'!$F273,Revenue!$G:$G)</f>
        <v>7.0451690104430132E-3</v>
      </c>
    </row>
    <row r="274" spans="1:61" s="173" customFormat="1" ht="12.75" customHeight="1">
      <c r="A274" s="179" t="s">
        <v>662</v>
      </c>
      <c r="B274" s="179"/>
      <c r="C274" s="170" cm="1">
        <f t="array" ref="C274">IFERROR(INDEX('Legal Entity'!B:B,MATCH('GL - Import (CA)'!F274,'Legal Entity'!A:A,0),0),0)</f>
        <v>0</v>
      </c>
      <c r="D274" s="170" t="str" cm="1">
        <f t="array" ref="D274">IFERROR(INDEX('Legal Entity'!C:C,MATCH(F274,'Legal Entity'!A:A,0),0),0)</f>
        <v>CA</v>
      </c>
      <c r="E274" s="170" t="s">
        <v>631</v>
      </c>
      <c r="F274" s="170" t="s">
        <v>113</v>
      </c>
      <c r="G274" s="170"/>
      <c r="H274" s="171">
        <f>('General Liability'!AQ$43*$BI274)/Assumptions!$B$7</f>
        <v>128.81442268091666</v>
      </c>
      <c r="I274" s="171">
        <f>('General Liability'!AR$43*$BI274)/Assumptions!$B$7</f>
        <v>123.68466813680672</v>
      </c>
      <c r="J274" s="171">
        <f>('General Liability'!AS$43*$BI274)/Assumptions!$B$7</f>
        <v>123.68466813680672</v>
      </c>
      <c r="K274" s="171">
        <f>('General Liability'!AT$43*$BI274)/Assumptions!$B$7</f>
        <v>123.68466813680672</v>
      </c>
      <c r="L274" s="171">
        <f>('General Liability'!AU$43*$BI274)/Assumptions!$B$7</f>
        <v>123.68466813680672</v>
      </c>
      <c r="M274" s="171">
        <f>('General Liability'!AV$43*$BI274)/Assumptions!$B$7</f>
        <v>123.68466813680672</v>
      </c>
      <c r="N274" s="171">
        <f>('General Liability'!AW$43*$BI274)/Assumptions!$B$7</f>
        <v>123.68466813680672</v>
      </c>
      <c r="O274" s="171">
        <f>('General Liability'!AX$43*$BI274)/Assumptions!$B$7</f>
        <v>123.68466813680672</v>
      </c>
      <c r="P274" s="171">
        <f>('General Liability'!AY$43*$BI274)/Assumptions!$B$7</f>
        <v>123.68466813680672</v>
      </c>
      <c r="Q274" s="171">
        <f>('General Liability'!AZ$43*$BI274)/Assumptions!$B$7</f>
        <v>123.68466813680672</v>
      </c>
      <c r="R274" s="171">
        <f>('General Liability'!BA$43*$BI274)/Assumptions!$B$7</f>
        <v>123.68466813680672</v>
      </c>
      <c r="S274" s="171">
        <f>('General Liability'!BB$43*$BI274)/Assumptions!$B$7</f>
        <v>123.68466813680672</v>
      </c>
      <c r="T274" s="171">
        <f>('General Liability'!BC$43*$BI274)/Assumptions!$B$7</f>
        <v>123.68466813680672</v>
      </c>
      <c r="U274" s="171">
        <f>('General Liability'!BD$43*$BI274)/Assumptions!$B$7</f>
        <v>132.96101824706724</v>
      </c>
      <c r="V274" s="171">
        <f>('General Liability'!BE$43*$BI274)/Assumptions!$B$7</f>
        <v>132.96101824706724</v>
      </c>
      <c r="W274" s="171">
        <f>('General Liability'!BF$43*$BI274)/Assumptions!$B$7</f>
        <v>132.96101824706724</v>
      </c>
      <c r="X274" s="171">
        <f>('General Liability'!BG$43*$BI274)/Assumptions!$B$7</f>
        <v>132.96101824706724</v>
      </c>
      <c r="Y274" s="171">
        <f>('General Liability'!BH$43*$BI274)/Assumptions!$B$7</f>
        <v>132.96101824706724</v>
      </c>
      <c r="Z274" s="171">
        <f>('General Liability'!BI$43*$BI274)/Assumptions!$B$7</f>
        <v>132.96101824706724</v>
      </c>
      <c r="AA274" s="171">
        <f>('General Liability'!BJ$43*$BI274)/Assumptions!$B$7</f>
        <v>132.96101824706724</v>
      </c>
      <c r="AB274" s="171">
        <f>('General Liability'!BK$43*$BI274)/Assumptions!$B$7</f>
        <v>132.96101824706724</v>
      </c>
      <c r="AC274" s="171">
        <f>('General Liability'!BL$43*$BI274)/Assumptions!$B$7</f>
        <v>132.96101824706724</v>
      </c>
      <c r="AD274" s="171">
        <f>('General Liability'!BM$43*$BI274)/Assumptions!$B$7</f>
        <v>132.96101824706724</v>
      </c>
      <c r="AE274" s="171">
        <f>('General Liability'!BN$43*$BI274)/Assumptions!$B$7</f>
        <v>132.96101824706724</v>
      </c>
      <c r="AF274" s="171">
        <f>('General Liability'!BO$43*$BI274)/Assumptions!$B$7</f>
        <v>132.96101824706724</v>
      </c>
      <c r="AG274" s="171">
        <f>('General Liability'!BP$43*$BI274)/Assumptions!$B$7</f>
        <v>142.93309461559727</v>
      </c>
      <c r="AH274" s="171">
        <f>('General Liability'!BQ$43*$BI274)/Assumptions!$B$7</f>
        <v>142.93309461559727</v>
      </c>
      <c r="AI274" s="171">
        <f>('General Liability'!BR$43*$BI274)/Assumptions!$B$7</f>
        <v>142.93309461559727</v>
      </c>
      <c r="AJ274" s="171">
        <f>('General Liability'!BS$43*$BI274)/Assumptions!$B$7</f>
        <v>142.93309461559727</v>
      </c>
      <c r="AK274" s="171">
        <f>('General Liability'!BT$43*$BI274)/Assumptions!$B$7</f>
        <v>142.93309461559727</v>
      </c>
      <c r="AL274" s="171">
        <f>('General Liability'!BU$43*$BI274)/Assumptions!$B$7</f>
        <v>142.93309461559727</v>
      </c>
      <c r="AM274" s="171">
        <f>('General Liability'!BV$43*$BI274)/Assumptions!$B$7</f>
        <v>142.93309461559727</v>
      </c>
      <c r="AN274" s="171">
        <f>('General Liability'!BW$43*$BI274)/Assumptions!$B$7</f>
        <v>142.93309461559727</v>
      </c>
      <c r="AO274" s="171">
        <f>('General Liability'!BX$43*$BI274)/Assumptions!$B$7</f>
        <v>142.93309461559727</v>
      </c>
      <c r="AP274" s="171">
        <f>('General Liability'!BY$43*$BI274)/Assumptions!$B$7</f>
        <v>142.93309461559727</v>
      </c>
      <c r="AQ274" s="171">
        <f>('General Liability'!BZ$43*$BI274)/Assumptions!$B$7</f>
        <v>142.93309461559727</v>
      </c>
      <c r="AR274" s="171">
        <f>('General Liability'!CA$43*$BI274)/Assumptions!$B$7</f>
        <v>142.93309461559727</v>
      </c>
      <c r="AS274" s="171">
        <f>('General Liability'!CB$43*$BI274)/Assumptions!$B$7</f>
        <v>147.22108745406521</v>
      </c>
      <c r="AT274" s="171">
        <f>('General Liability'!CC$43*$BI274)/Assumptions!$B$7</f>
        <v>147.22108745406521</v>
      </c>
      <c r="AU274" s="171">
        <f>('General Liability'!CD$43*$BI274)/Assumptions!$B$7</f>
        <v>147.22108745406521</v>
      </c>
      <c r="AV274" s="171">
        <f>('General Liability'!CE$43*$BI274)/Assumptions!$B$7</f>
        <v>147.22108745406521</v>
      </c>
      <c r="AW274" s="171">
        <f>('General Liability'!CF$43*$BI274)/Assumptions!$B$7</f>
        <v>147.22108745406521</v>
      </c>
      <c r="AX274" s="171">
        <f>('General Liability'!CG$43*$BI274)/Assumptions!$B$7</f>
        <v>147.22108745406521</v>
      </c>
      <c r="AY274" s="171">
        <f>('General Liability'!CH$43*$BI274)/Assumptions!$B$7</f>
        <v>147.22108745406521</v>
      </c>
      <c r="AZ274" s="171">
        <f>('General Liability'!CI$43*$BI274)/Assumptions!$B$7</f>
        <v>147.22108745406521</v>
      </c>
      <c r="BA274" s="171">
        <f>('General Liability'!CJ$43*$BI274)/Assumptions!$B$7</f>
        <v>147.22108745406521</v>
      </c>
      <c r="BB274" s="171">
        <f>('General Liability'!CK$43*$BI274)/Assumptions!$B$7</f>
        <v>147.22108745406521</v>
      </c>
      <c r="BC274" s="171">
        <f>('General Liability'!CL$43*$BI274)/Assumptions!$B$7</f>
        <v>147.22108745406521</v>
      </c>
      <c r="BD274" s="171">
        <f>('General Liability'!CM$43*$BI274)/Assumptions!$B$7</f>
        <v>147.22108745406521</v>
      </c>
      <c r="BE274" s="171">
        <f>('General Liability'!CN$43*$BI274)/Assumptions!$B$7</f>
        <v>151.63772007768716</v>
      </c>
      <c r="BF274" s="171">
        <f>('General Liability'!CO$43*$BI274)/Assumptions!$B$7</f>
        <v>151.63772007768716</v>
      </c>
      <c r="BG274" s="171">
        <f>('General Liability'!CP$43*$BI274)/Assumptions!$B$7</f>
        <v>151.63772007768716</v>
      </c>
      <c r="BI274" s="174">
        <f>SUMIF(Revenue!$P:$P,'GL - Import (CA)'!$F274,Revenue!$G:$G)</f>
        <v>1.280493563636626E-2</v>
      </c>
    </row>
    <row r="275" spans="1:61" s="173" customFormat="1" ht="12.75" customHeight="1">
      <c r="A275" s="179" t="s">
        <v>662</v>
      </c>
      <c r="B275" s="179"/>
      <c r="C275" s="170" t="str" cm="1">
        <f t="array" ref="C275">IFERROR(INDEX('Legal Entity'!B:B,MATCH('GL - Import (CA)'!F275,'Legal Entity'!A:A,0),0),0)</f>
        <v>1315 - Corix Multi-Utility Services Inc.</v>
      </c>
      <c r="D275" s="170" t="str" cm="1">
        <f t="array" ref="D275">IFERROR(INDEX('Legal Entity'!C:C,MATCH(F275,'Legal Entity'!A:A,0),0),0)</f>
        <v>CA</v>
      </c>
      <c r="E275" s="170" t="s">
        <v>631</v>
      </c>
      <c r="F275" s="170" t="s">
        <v>144</v>
      </c>
      <c r="G275" s="170"/>
      <c r="H275" s="171">
        <f>('General Liability'!AQ$43*$BI275)/Assumptions!$B$7</f>
        <v>41.359605717766229</v>
      </c>
      <c r="I275" s="171">
        <f>('General Liability'!AR$43*$BI275)/Assumptions!$B$7</f>
        <v>39.712549270532406</v>
      </c>
      <c r="J275" s="171">
        <f>('General Liability'!AS$43*$BI275)/Assumptions!$B$7</f>
        <v>39.712549270532406</v>
      </c>
      <c r="K275" s="171">
        <f>('General Liability'!AT$43*$BI275)/Assumptions!$B$7</f>
        <v>39.712549270532406</v>
      </c>
      <c r="L275" s="171">
        <f>('General Liability'!AU$43*$BI275)/Assumptions!$B$7</f>
        <v>39.712549270532406</v>
      </c>
      <c r="M275" s="171">
        <f>('General Liability'!AV$43*$BI275)/Assumptions!$B$7</f>
        <v>39.712549270532406</v>
      </c>
      <c r="N275" s="171">
        <f>('General Liability'!AW$43*$BI275)/Assumptions!$B$7</f>
        <v>39.712549270532406</v>
      </c>
      <c r="O275" s="171">
        <f>('General Liability'!AX$43*$BI275)/Assumptions!$B$7</f>
        <v>39.712549270532406</v>
      </c>
      <c r="P275" s="171">
        <f>('General Liability'!AY$43*$BI275)/Assumptions!$B$7</f>
        <v>39.712549270532406</v>
      </c>
      <c r="Q275" s="171">
        <f>('General Liability'!AZ$43*$BI275)/Assumptions!$B$7</f>
        <v>39.712549270532406</v>
      </c>
      <c r="R275" s="171">
        <f>('General Liability'!BA$43*$BI275)/Assumptions!$B$7</f>
        <v>39.712549270532406</v>
      </c>
      <c r="S275" s="171">
        <f>('General Liability'!BB$43*$BI275)/Assumptions!$B$7</f>
        <v>39.712549270532406</v>
      </c>
      <c r="T275" s="171">
        <f>('General Liability'!BC$43*$BI275)/Assumptions!$B$7</f>
        <v>39.712549270532406</v>
      </c>
      <c r="U275" s="171">
        <f>('General Liability'!BD$43*$BI275)/Assumptions!$B$7</f>
        <v>42.690990465822331</v>
      </c>
      <c r="V275" s="171">
        <f>('General Liability'!BE$43*$BI275)/Assumptions!$B$7</f>
        <v>42.690990465822331</v>
      </c>
      <c r="W275" s="171">
        <f>('General Liability'!BF$43*$BI275)/Assumptions!$B$7</f>
        <v>42.690990465822331</v>
      </c>
      <c r="X275" s="171">
        <f>('General Liability'!BG$43*$BI275)/Assumptions!$B$7</f>
        <v>42.690990465822331</v>
      </c>
      <c r="Y275" s="171">
        <f>('General Liability'!BH$43*$BI275)/Assumptions!$B$7</f>
        <v>42.690990465822331</v>
      </c>
      <c r="Z275" s="171">
        <f>('General Liability'!BI$43*$BI275)/Assumptions!$B$7</f>
        <v>42.690990465822331</v>
      </c>
      <c r="AA275" s="171">
        <f>('General Liability'!BJ$43*$BI275)/Assumptions!$B$7</f>
        <v>42.690990465822331</v>
      </c>
      <c r="AB275" s="171">
        <f>('General Liability'!BK$43*$BI275)/Assumptions!$B$7</f>
        <v>42.690990465822331</v>
      </c>
      <c r="AC275" s="171">
        <f>('General Liability'!BL$43*$BI275)/Assumptions!$B$7</f>
        <v>42.690990465822331</v>
      </c>
      <c r="AD275" s="171">
        <f>('General Liability'!BM$43*$BI275)/Assumptions!$B$7</f>
        <v>42.690990465822331</v>
      </c>
      <c r="AE275" s="171">
        <f>('General Liability'!BN$43*$BI275)/Assumptions!$B$7</f>
        <v>42.690990465822331</v>
      </c>
      <c r="AF275" s="171">
        <f>('General Liability'!BO$43*$BI275)/Assumptions!$B$7</f>
        <v>42.690990465822331</v>
      </c>
      <c r="AG275" s="171">
        <f>('General Liability'!BP$43*$BI275)/Assumptions!$B$7</f>
        <v>45.892814750759008</v>
      </c>
      <c r="AH275" s="171">
        <f>('General Liability'!BQ$43*$BI275)/Assumptions!$B$7</f>
        <v>45.892814750759008</v>
      </c>
      <c r="AI275" s="171">
        <f>('General Liability'!BR$43*$BI275)/Assumptions!$B$7</f>
        <v>45.892814750759008</v>
      </c>
      <c r="AJ275" s="171">
        <f>('General Liability'!BS$43*$BI275)/Assumptions!$B$7</f>
        <v>45.892814750759008</v>
      </c>
      <c r="AK275" s="171">
        <f>('General Liability'!BT$43*$BI275)/Assumptions!$B$7</f>
        <v>45.892814750759008</v>
      </c>
      <c r="AL275" s="171">
        <f>('General Liability'!BU$43*$BI275)/Assumptions!$B$7</f>
        <v>45.892814750759008</v>
      </c>
      <c r="AM275" s="171">
        <f>('General Liability'!BV$43*$BI275)/Assumptions!$B$7</f>
        <v>45.892814750759008</v>
      </c>
      <c r="AN275" s="171">
        <f>('General Liability'!BW$43*$BI275)/Assumptions!$B$7</f>
        <v>45.892814750759008</v>
      </c>
      <c r="AO275" s="171">
        <f>('General Liability'!BX$43*$BI275)/Assumptions!$B$7</f>
        <v>45.892814750759008</v>
      </c>
      <c r="AP275" s="171">
        <f>('General Liability'!BY$43*$BI275)/Assumptions!$B$7</f>
        <v>45.892814750759008</v>
      </c>
      <c r="AQ275" s="171">
        <f>('General Liability'!BZ$43*$BI275)/Assumptions!$B$7</f>
        <v>45.892814750759008</v>
      </c>
      <c r="AR275" s="171">
        <f>('General Liability'!CA$43*$BI275)/Assumptions!$B$7</f>
        <v>45.892814750759008</v>
      </c>
      <c r="AS275" s="171">
        <f>('General Liability'!CB$43*$BI275)/Assumptions!$B$7</f>
        <v>47.269599193281785</v>
      </c>
      <c r="AT275" s="171">
        <f>('General Liability'!CC$43*$BI275)/Assumptions!$B$7</f>
        <v>47.269599193281785</v>
      </c>
      <c r="AU275" s="171">
        <f>('General Liability'!CD$43*$BI275)/Assumptions!$B$7</f>
        <v>47.269599193281785</v>
      </c>
      <c r="AV275" s="171">
        <f>('General Liability'!CE$43*$BI275)/Assumptions!$B$7</f>
        <v>47.269599193281785</v>
      </c>
      <c r="AW275" s="171">
        <f>('General Liability'!CF$43*$BI275)/Assumptions!$B$7</f>
        <v>47.269599193281785</v>
      </c>
      <c r="AX275" s="171">
        <f>('General Liability'!CG$43*$BI275)/Assumptions!$B$7</f>
        <v>47.269599193281785</v>
      </c>
      <c r="AY275" s="171">
        <f>('General Liability'!CH$43*$BI275)/Assumptions!$B$7</f>
        <v>47.269599193281785</v>
      </c>
      <c r="AZ275" s="171">
        <f>('General Liability'!CI$43*$BI275)/Assumptions!$B$7</f>
        <v>47.269599193281785</v>
      </c>
      <c r="BA275" s="171">
        <f>('General Liability'!CJ$43*$BI275)/Assumptions!$B$7</f>
        <v>47.269599193281785</v>
      </c>
      <c r="BB275" s="171">
        <f>('General Liability'!CK$43*$BI275)/Assumptions!$B$7</f>
        <v>47.269599193281785</v>
      </c>
      <c r="BC275" s="171">
        <f>('General Liability'!CL$43*$BI275)/Assumptions!$B$7</f>
        <v>47.269599193281785</v>
      </c>
      <c r="BD275" s="171">
        <f>('General Liability'!CM$43*$BI275)/Assumptions!$B$7</f>
        <v>47.269599193281785</v>
      </c>
      <c r="BE275" s="171">
        <f>('General Liability'!CN$43*$BI275)/Assumptions!$B$7</f>
        <v>48.687687169080242</v>
      </c>
      <c r="BF275" s="171">
        <f>('General Liability'!CO$43*$BI275)/Assumptions!$B$7</f>
        <v>48.687687169080242</v>
      </c>
      <c r="BG275" s="171">
        <f>('General Liability'!CP$43*$BI275)/Assumptions!$B$7</f>
        <v>48.687687169080242</v>
      </c>
      <c r="BI275" s="174">
        <f>SUMIF(Revenue!$P:$P,'GL - Import (CA)'!$F275,Revenue!$G:$G)</f>
        <v>4.1113958991483464E-3</v>
      </c>
    </row>
    <row r="276" spans="1:61" s="173" customFormat="1" ht="12.75" customHeight="1">
      <c r="A276" s="179" t="s">
        <v>662</v>
      </c>
      <c r="B276" s="179"/>
      <c r="C276" s="170" t="str" cm="1">
        <f t="array" ref="C276">IFERROR(INDEX('Legal Entity'!B:B,MATCH('GL - Import (CA)'!F276,'Legal Entity'!A:A,0),0),0)</f>
        <v>1315 - Corix Multi-Utility Services Inc.</v>
      </c>
      <c r="D276" s="170" t="str" cm="1">
        <f t="array" ref="D276">IFERROR(INDEX('Legal Entity'!C:C,MATCH(F276,'Legal Entity'!A:A,0),0),0)</f>
        <v>CA</v>
      </c>
      <c r="E276" s="170" t="s">
        <v>631</v>
      </c>
      <c r="F276" s="170" t="s">
        <v>145</v>
      </c>
      <c r="G276" s="170"/>
      <c r="H276" s="171">
        <f>('General Liability'!AQ$43*$BI276)/Assumptions!$B$7</f>
        <v>58.677843686595622</v>
      </c>
      <c r="I276" s="171">
        <f>('General Liability'!AR$43*$BI276)/Assumptions!$B$7</f>
        <v>56.341126034757096</v>
      </c>
      <c r="J276" s="171">
        <f>('General Liability'!AS$43*$BI276)/Assumptions!$B$7</f>
        <v>56.341126034757096</v>
      </c>
      <c r="K276" s="171">
        <f>('General Liability'!AT$43*$BI276)/Assumptions!$B$7</f>
        <v>56.341126034757096</v>
      </c>
      <c r="L276" s="171">
        <f>('General Liability'!AU$43*$BI276)/Assumptions!$B$7</f>
        <v>56.341126034757096</v>
      </c>
      <c r="M276" s="171">
        <f>('General Liability'!AV$43*$BI276)/Assumptions!$B$7</f>
        <v>56.341126034757096</v>
      </c>
      <c r="N276" s="171">
        <f>('General Liability'!AW$43*$BI276)/Assumptions!$B$7</f>
        <v>56.341126034757096</v>
      </c>
      <c r="O276" s="171">
        <f>('General Liability'!AX$43*$BI276)/Assumptions!$B$7</f>
        <v>56.341126034757096</v>
      </c>
      <c r="P276" s="171">
        <f>('General Liability'!AY$43*$BI276)/Assumptions!$B$7</f>
        <v>56.341126034757096</v>
      </c>
      <c r="Q276" s="171">
        <f>('General Liability'!AZ$43*$BI276)/Assumptions!$B$7</f>
        <v>56.341126034757096</v>
      </c>
      <c r="R276" s="171">
        <f>('General Liability'!BA$43*$BI276)/Assumptions!$B$7</f>
        <v>56.341126034757096</v>
      </c>
      <c r="S276" s="171">
        <f>('General Liability'!BB$43*$BI276)/Assumptions!$B$7</f>
        <v>56.341126034757096</v>
      </c>
      <c r="T276" s="171">
        <f>('General Liability'!BC$43*$BI276)/Assumptions!$B$7</f>
        <v>56.341126034757096</v>
      </c>
      <c r="U276" s="171">
        <f>('General Liability'!BD$43*$BI276)/Assumptions!$B$7</f>
        <v>60.566710487363878</v>
      </c>
      <c r="V276" s="171">
        <f>('General Liability'!BE$43*$BI276)/Assumptions!$B$7</f>
        <v>60.566710487363878</v>
      </c>
      <c r="W276" s="171">
        <f>('General Liability'!BF$43*$BI276)/Assumptions!$B$7</f>
        <v>60.566710487363878</v>
      </c>
      <c r="X276" s="171">
        <f>('General Liability'!BG$43*$BI276)/Assumptions!$B$7</f>
        <v>60.566710487363878</v>
      </c>
      <c r="Y276" s="171">
        <f>('General Liability'!BH$43*$BI276)/Assumptions!$B$7</f>
        <v>60.566710487363878</v>
      </c>
      <c r="Z276" s="171">
        <f>('General Liability'!BI$43*$BI276)/Assumptions!$B$7</f>
        <v>60.566710487363878</v>
      </c>
      <c r="AA276" s="171">
        <f>('General Liability'!BJ$43*$BI276)/Assumptions!$B$7</f>
        <v>60.566710487363878</v>
      </c>
      <c r="AB276" s="171">
        <f>('General Liability'!BK$43*$BI276)/Assumptions!$B$7</f>
        <v>60.566710487363878</v>
      </c>
      <c r="AC276" s="171">
        <f>('General Liability'!BL$43*$BI276)/Assumptions!$B$7</f>
        <v>60.566710487363878</v>
      </c>
      <c r="AD276" s="171">
        <f>('General Liability'!BM$43*$BI276)/Assumptions!$B$7</f>
        <v>60.566710487363878</v>
      </c>
      <c r="AE276" s="171">
        <f>('General Liability'!BN$43*$BI276)/Assumptions!$B$7</f>
        <v>60.566710487363878</v>
      </c>
      <c r="AF276" s="171">
        <f>('General Liability'!BO$43*$BI276)/Assumptions!$B$7</f>
        <v>60.566710487363878</v>
      </c>
      <c r="AG276" s="171">
        <f>('General Liability'!BP$43*$BI276)/Assumptions!$B$7</f>
        <v>65.109213773916181</v>
      </c>
      <c r="AH276" s="171">
        <f>('General Liability'!BQ$43*$BI276)/Assumptions!$B$7</f>
        <v>65.109213773916181</v>
      </c>
      <c r="AI276" s="171">
        <f>('General Liability'!BR$43*$BI276)/Assumptions!$B$7</f>
        <v>65.109213773916181</v>
      </c>
      <c r="AJ276" s="171">
        <f>('General Liability'!BS$43*$BI276)/Assumptions!$B$7</f>
        <v>65.109213773916181</v>
      </c>
      <c r="AK276" s="171">
        <f>('General Liability'!BT$43*$BI276)/Assumptions!$B$7</f>
        <v>65.109213773916181</v>
      </c>
      <c r="AL276" s="171">
        <f>('General Liability'!BU$43*$BI276)/Assumptions!$B$7</f>
        <v>65.109213773916181</v>
      </c>
      <c r="AM276" s="171">
        <f>('General Liability'!BV$43*$BI276)/Assumptions!$B$7</f>
        <v>65.109213773916181</v>
      </c>
      <c r="AN276" s="171">
        <f>('General Liability'!BW$43*$BI276)/Assumptions!$B$7</f>
        <v>65.109213773916181</v>
      </c>
      <c r="AO276" s="171">
        <f>('General Liability'!BX$43*$BI276)/Assumptions!$B$7</f>
        <v>65.109213773916181</v>
      </c>
      <c r="AP276" s="171">
        <f>('General Liability'!BY$43*$BI276)/Assumptions!$B$7</f>
        <v>65.109213773916181</v>
      </c>
      <c r="AQ276" s="171">
        <f>('General Liability'!BZ$43*$BI276)/Assumptions!$B$7</f>
        <v>65.109213773916181</v>
      </c>
      <c r="AR276" s="171">
        <f>('General Liability'!CA$43*$BI276)/Assumptions!$B$7</f>
        <v>65.109213773916181</v>
      </c>
      <c r="AS276" s="171">
        <f>('General Liability'!CB$43*$BI276)/Assumptions!$B$7</f>
        <v>67.062490187133662</v>
      </c>
      <c r="AT276" s="171">
        <f>('General Liability'!CC$43*$BI276)/Assumptions!$B$7</f>
        <v>67.062490187133662</v>
      </c>
      <c r="AU276" s="171">
        <f>('General Liability'!CD$43*$BI276)/Assumptions!$B$7</f>
        <v>67.062490187133662</v>
      </c>
      <c r="AV276" s="171">
        <f>('General Liability'!CE$43*$BI276)/Assumptions!$B$7</f>
        <v>67.062490187133662</v>
      </c>
      <c r="AW276" s="171">
        <f>('General Liability'!CF$43*$BI276)/Assumptions!$B$7</f>
        <v>67.062490187133662</v>
      </c>
      <c r="AX276" s="171">
        <f>('General Liability'!CG$43*$BI276)/Assumptions!$B$7</f>
        <v>67.062490187133662</v>
      </c>
      <c r="AY276" s="171">
        <f>('General Liability'!CH$43*$BI276)/Assumptions!$B$7</f>
        <v>67.062490187133662</v>
      </c>
      <c r="AZ276" s="171">
        <f>('General Liability'!CI$43*$BI276)/Assumptions!$B$7</f>
        <v>67.062490187133662</v>
      </c>
      <c r="BA276" s="171">
        <f>('General Liability'!CJ$43*$BI276)/Assumptions!$B$7</f>
        <v>67.062490187133662</v>
      </c>
      <c r="BB276" s="171">
        <f>('General Liability'!CK$43*$BI276)/Assumptions!$B$7</f>
        <v>67.062490187133662</v>
      </c>
      <c r="BC276" s="171">
        <f>('General Liability'!CL$43*$BI276)/Assumptions!$B$7</f>
        <v>67.062490187133662</v>
      </c>
      <c r="BD276" s="171">
        <f>('General Liability'!CM$43*$BI276)/Assumptions!$B$7</f>
        <v>67.062490187133662</v>
      </c>
      <c r="BE276" s="171">
        <f>('General Liability'!CN$43*$BI276)/Assumptions!$B$7</f>
        <v>69.074364892747667</v>
      </c>
      <c r="BF276" s="171">
        <f>('General Liability'!CO$43*$BI276)/Assumptions!$B$7</f>
        <v>69.074364892747667</v>
      </c>
      <c r="BG276" s="171">
        <f>('General Liability'!CP$43*$BI276)/Assumptions!$B$7</f>
        <v>69.074364892747667</v>
      </c>
      <c r="BI276" s="174">
        <f>SUMIF(Revenue!$P:$P,'GL - Import (CA)'!$F276,Revenue!$G:$G)</f>
        <v>5.8329338908641405E-3</v>
      </c>
    </row>
    <row r="277" spans="1:61" s="173" customFormat="1" ht="12.75" customHeight="1">
      <c r="A277" s="179" t="s">
        <v>662</v>
      </c>
      <c r="B277" s="179"/>
      <c r="C277" s="170" t="str" cm="1">
        <f t="array" ref="C277">IFERROR(INDEX('Legal Entity'!B:B,MATCH('GL - Import (CA)'!F277,'Legal Entity'!A:A,0),0),0)</f>
        <v>1315 - Corix Multi-Utility Services Inc.</v>
      </c>
      <c r="D277" s="170" t="str" cm="1">
        <f t="array" ref="D277">IFERROR(INDEX('Legal Entity'!C:C,MATCH(F277,'Legal Entity'!A:A,0),0),0)</f>
        <v>CA</v>
      </c>
      <c r="E277" s="170" t="s">
        <v>631</v>
      </c>
      <c r="F277" s="170" t="s">
        <v>147</v>
      </c>
      <c r="G277" s="170"/>
      <c r="H277" s="171">
        <f>('General Liability'!AQ$43*$BI277)/Assumptions!$B$7</f>
        <v>137.24254863254791</v>
      </c>
      <c r="I277" s="171">
        <f>('General Liability'!AR$43*$BI277)/Assumptions!$B$7</f>
        <v>131.77716228185213</v>
      </c>
      <c r="J277" s="171">
        <f>('General Liability'!AS$43*$BI277)/Assumptions!$B$7</f>
        <v>131.77716228185213</v>
      </c>
      <c r="K277" s="171">
        <f>('General Liability'!AT$43*$BI277)/Assumptions!$B$7</f>
        <v>131.77716228185213</v>
      </c>
      <c r="L277" s="171">
        <f>('General Liability'!AU$43*$BI277)/Assumptions!$B$7</f>
        <v>131.77716228185213</v>
      </c>
      <c r="M277" s="171">
        <f>('General Liability'!AV$43*$BI277)/Assumptions!$B$7</f>
        <v>131.77716228185213</v>
      </c>
      <c r="N277" s="171">
        <f>('General Liability'!AW$43*$BI277)/Assumptions!$B$7</f>
        <v>131.77716228185213</v>
      </c>
      <c r="O277" s="171">
        <f>('General Liability'!AX$43*$BI277)/Assumptions!$B$7</f>
        <v>131.77716228185213</v>
      </c>
      <c r="P277" s="171">
        <f>('General Liability'!AY$43*$BI277)/Assumptions!$B$7</f>
        <v>131.77716228185213</v>
      </c>
      <c r="Q277" s="171">
        <f>('General Liability'!AZ$43*$BI277)/Assumptions!$B$7</f>
        <v>131.77716228185213</v>
      </c>
      <c r="R277" s="171">
        <f>('General Liability'!BA$43*$BI277)/Assumptions!$B$7</f>
        <v>131.77716228185213</v>
      </c>
      <c r="S277" s="171">
        <f>('General Liability'!BB$43*$BI277)/Assumptions!$B$7</f>
        <v>131.77716228185213</v>
      </c>
      <c r="T277" s="171">
        <f>('General Liability'!BC$43*$BI277)/Assumptions!$B$7</f>
        <v>131.77716228185213</v>
      </c>
      <c r="U277" s="171">
        <f>('General Liability'!BD$43*$BI277)/Assumptions!$B$7</f>
        <v>141.66044945299103</v>
      </c>
      <c r="V277" s="171">
        <f>('General Liability'!BE$43*$BI277)/Assumptions!$B$7</f>
        <v>141.66044945299103</v>
      </c>
      <c r="W277" s="171">
        <f>('General Liability'!BF$43*$BI277)/Assumptions!$B$7</f>
        <v>141.66044945299103</v>
      </c>
      <c r="X277" s="171">
        <f>('General Liability'!BG$43*$BI277)/Assumptions!$B$7</f>
        <v>141.66044945299103</v>
      </c>
      <c r="Y277" s="171">
        <f>('General Liability'!BH$43*$BI277)/Assumptions!$B$7</f>
        <v>141.66044945299103</v>
      </c>
      <c r="Z277" s="171">
        <f>('General Liability'!BI$43*$BI277)/Assumptions!$B$7</f>
        <v>141.66044945299103</v>
      </c>
      <c r="AA277" s="171">
        <f>('General Liability'!BJ$43*$BI277)/Assumptions!$B$7</f>
        <v>141.66044945299103</v>
      </c>
      <c r="AB277" s="171">
        <f>('General Liability'!BK$43*$BI277)/Assumptions!$B$7</f>
        <v>141.66044945299103</v>
      </c>
      <c r="AC277" s="171">
        <f>('General Liability'!BL$43*$BI277)/Assumptions!$B$7</f>
        <v>141.66044945299103</v>
      </c>
      <c r="AD277" s="171">
        <f>('General Liability'!BM$43*$BI277)/Assumptions!$B$7</f>
        <v>141.66044945299103</v>
      </c>
      <c r="AE277" s="171">
        <f>('General Liability'!BN$43*$BI277)/Assumptions!$B$7</f>
        <v>141.66044945299103</v>
      </c>
      <c r="AF277" s="171">
        <f>('General Liability'!BO$43*$BI277)/Assumptions!$B$7</f>
        <v>141.66044945299103</v>
      </c>
      <c r="AG277" s="171">
        <f>('General Liability'!BP$43*$BI277)/Assumptions!$B$7</f>
        <v>152.28498316196539</v>
      </c>
      <c r="AH277" s="171">
        <f>('General Liability'!BQ$43*$BI277)/Assumptions!$B$7</f>
        <v>152.28498316196539</v>
      </c>
      <c r="AI277" s="171">
        <f>('General Liability'!BR$43*$BI277)/Assumptions!$B$7</f>
        <v>152.28498316196539</v>
      </c>
      <c r="AJ277" s="171">
        <f>('General Liability'!BS$43*$BI277)/Assumptions!$B$7</f>
        <v>152.28498316196539</v>
      </c>
      <c r="AK277" s="171">
        <f>('General Liability'!BT$43*$BI277)/Assumptions!$B$7</f>
        <v>152.28498316196539</v>
      </c>
      <c r="AL277" s="171">
        <f>('General Liability'!BU$43*$BI277)/Assumptions!$B$7</f>
        <v>152.28498316196539</v>
      </c>
      <c r="AM277" s="171">
        <f>('General Liability'!BV$43*$BI277)/Assumptions!$B$7</f>
        <v>152.28498316196539</v>
      </c>
      <c r="AN277" s="171">
        <f>('General Liability'!BW$43*$BI277)/Assumptions!$B$7</f>
        <v>152.28498316196539</v>
      </c>
      <c r="AO277" s="171">
        <f>('General Liability'!BX$43*$BI277)/Assumptions!$B$7</f>
        <v>152.28498316196539</v>
      </c>
      <c r="AP277" s="171">
        <f>('General Liability'!BY$43*$BI277)/Assumptions!$B$7</f>
        <v>152.28498316196539</v>
      </c>
      <c r="AQ277" s="171">
        <f>('General Liability'!BZ$43*$BI277)/Assumptions!$B$7</f>
        <v>152.28498316196539</v>
      </c>
      <c r="AR277" s="171">
        <f>('General Liability'!CA$43*$BI277)/Assumptions!$B$7</f>
        <v>152.28498316196539</v>
      </c>
      <c r="AS277" s="171">
        <f>('General Liability'!CB$43*$BI277)/Assumptions!$B$7</f>
        <v>156.85353265682434</v>
      </c>
      <c r="AT277" s="171">
        <f>('General Liability'!CC$43*$BI277)/Assumptions!$B$7</f>
        <v>156.85353265682434</v>
      </c>
      <c r="AU277" s="171">
        <f>('General Liability'!CD$43*$BI277)/Assumptions!$B$7</f>
        <v>156.85353265682434</v>
      </c>
      <c r="AV277" s="171">
        <f>('General Liability'!CE$43*$BI277)/Assumptions!$B$7</f>
        <v>156.85353265682434</v>
      </c>
      <c r="AW277" s="171">
        <f>('General Liability'!CF$43*$BI277)/Assumptions!$B$7</f>
        <v>156.85353265682434</v>
      </c>
      <c r="AX277" s="171">
        <f>('General Liability'!CG$43*$BI277)/Assumptions!$B$7</f>
        <v>156.85353265682434</v>
      </c>
      <c r="AY277" s="171">
        <f>('General Liability'!CH$43*$BI277)/Assumptions!$B$7</f>
        <v>156.85353265682434</v>
      </c>
      <c r="AZ277" s="171">
        <f>('General Liability'!CI$43*$BI277)/Assumptions!$B$7</f>
        <v>156.85353265682434</v>
      </c>
      <c r="BA277" s="171">
        <f>('General Liability'!CJ$43*$BI277)/Assumptions!$B$7</f>
        <v>156.85353265682434</v>
      </c>
      <c r="BB277" s="171">
        <f>('General Liability'!CK$43*$BI277)/Assumptions!$B$7</f>
        <v>156.85353265682434</v>
      </c>
      <c r="BC277" s="171">
        <f>('General Liability'!CL$43*$BI277)/Assumptions!$B$7</f>
        <v>156.85353265682434</v>
      </c>
      <c r="BD277" s="171">
        <f>('General Liability'!CM$43*$BI277)/Assumptions!$B$7</f>
        <v>156.85353265682434</v>
      </c>
      <c r="BE277" s="171">
        <f>('General Liability'!CN$43*$BI277)/Assumptions!$B$7</f>
        <v>161.55913863652907</v>
      </c>
      <c r="BF277" s="171">
        <f>('General Liability'!CO$43*$BI277)/Assumptions!$B$7</f>
        <v>161.55913863652907</v>
      </c>
      <c r="BG277" s="171">
        <f>('General Liability'!CP$43*$BI277)/Assumptions!$B$7</f>
        <v>161.55913863652907</v>
      </c>
      <c r="BI277" s="174">
        <f>SUMIF(Revenue!$P:$P,'GL - Import (CA)'!$F277,Revenue!$G:$G)</f>
        <v>1.3642742522425569E-2</v>
      </c>
    </row>
    <row r="278" spans="1:61" s="173" customFormat="1" ht="12.75" customHeight="1">
      <c r="A278" s="179" t="s">
        <v>662</v>
      </c>
      <c r="B278" s="179"/>
      <c r="C278" s="170" t="str" cm="1">
        <f t="array" ref="C278">IFERROR(INDEX('Legal Entity'!B:B,MATCH('GL - Import (CA)'!F278,'Legal Entity'!A:A,0),0),0)</f>
        <v>1315 - Corix Multi-Utility Services Inc.</v>
      </c>
      <c r="D278" s="170" t="str" cm="1">
        <f t="array" ref="D278">IFERROR(INDEX('Legal Entity'!C:C,MATCH(F278,'Legal Entity'!A:A,0),0),0)</f>
        <v>CA</v>
      </c>
      <c r="E278" s="170" t="s">
        <v>631</v>
      </c>
      <c r="F278" s="170" t="s">
        <v>148</v>
      </c>
      <c r="G278" s="170"/>
      <c r="H278" s="171">
        <f>('General Liability'!AQ$43*$BI278)/Assumptions!$B$7</f>
        <v>180.88342774559678</v>
      </c>
      <c r="I278" s="171">
        <f>('General Liability'!AR$43*$BI278)/Assumptions!$B$7</f>
        <v>173.68013819058623</v>
      </c>
      <c r="J278" s="171">
        <f>('General Liability'!AS$43*$BI278)/Assumptions!$B$7</f>
        <v>173.68013819058623</v>
      </c>
      <c r="K278" s="171">
        <f>('General Liability'!AT$43*$BI278)/Assumptions!$B$7</f>
        <v>173.68013819058623</v>
      </c>
      <c r="L278" s="171">
        <f>('General Liability'!AU$43*$BI278)/Assumptions!$B$7</f>
        <v>173.68013819058623</v>
      </c>
      <c r="M278" s="171">
        <f>('General Liability'!AV$43*$BI278)/Assumptions!$B$7</f>
        <v>173.68013819058623</v>
      </c>
      <c r="N278" s="171">
        <f>('General Liability'!AW$43*$BI278)/Assumptions!$B$7</f>
        <v>173.68013819058623</v>
      </c>
      <c r="O278" s="171">
        <f>('General Liability'!AX$43*$BI278)/Assumptions!$B$7</f>
        <v>173.68013819058623</v>
      </c>
      <c r="P278" s="171">
        <f>('General Liability'!AY$43*$BI278)/Assumptions!$B$7</f>
        <v>173.68013819058623</v>
      </c>
      <c r="Q278" s="171">
        <f>('General Liability'!AZ$43*$BI278)/Assumptions!$B$7</f>
        <v>173.68013819058623</v>
      </c>
      <c r="R278" s="171">
        <f>('General Liability'!BA$43*$BI278)/Assumptions!$B$7</f>
        <v>173.68013819058623</v>
      </c>
      <c r="S278" s="171">
        <f>('General Liability'!BB$43*$BI278)/Assumptions!$B$7</f>
        <v>173.68013819058623</v>
      </c>
      <c r="T278" s="171">
        <f>('General Liability'!BC$43*$BI278)/Assumptions!$B$7</f>
        <v>173.68013819058623</v>
      </c>
      <c r="U278" s="171">
        <f>('General Liability'!BD$43*$BI278)/Assumptions!$B$7</f>
        <v>186.7061485548802</v>
      </c>
      <c r="V278" s="171">
        <f>('General Liability'!BE$43*$BI278)/Assumptions!$B$7</f>
        <v>186.7061485548802</v>
      </c>
      <c r="W278" s="171">
        <f>('General Liability'!BF$43*$BI278)/Assumptions!$B$7</f>
        <v>186.7061485548802</v>
      </c>
      <c r="X278" s="171">
        <f>('General Liability'!BG$43*$BI278)/Assumptions!$B$7</f>
        <v>186.7061485548802</v>
      </c>
      <c r="Y278" s="171">
        <f>('General Liability'!BH$43*$BI278)/Assumptions!$B$7</f>
        <v>186.7061485548802</v>
      </c>
      <c r="Z278" s="171">
        <f>('General Liability'!BI$43*$BI278)/Assumptions!$B$7</f>
        <v>186.7061485548802</v>
      </c>
      <c r="AA278" s="171">
        <f>('General Liability'!BJ$43*$BI278)/Assumptions!$B$7</f>
        <v>186.7061485548802</v>
      </c>
      <c r="AB278" s="171">
        <f>('General Liability'!BK$43*$BI278)/Assumptions!$B$7</f>
        <v>186.7061485548802</v>
      </c>
      <c r="AC278" s="171">
        <f>('General Liability'!BL$43*$BI278)/Assumptions!$B$7</f>
        <v>186.7061485548802</v>
      </c>
      <c r="AD278" s="171">
        <f>('General Liability'!BM$43*$BI278)/Assumptions!$B$7</f>
        <v>186.7061485548802</v>
      </c>
      <c r="AE278" s="171">
        <f>('General Liability'!BN$43*$BI278)/Assumptions!$B$7</f>
        <v>186.7061485548802</v>
      </c>
      <c r="AF278" s="171">
        <f>('General Liability'!BO$43*$BI278)/Assumptions!$B$7</f>
        <v>186.7061485548802</v>
      </c>
      <c r="AG278" s="171">
        <f>('General Liability'!BP$43*$BI278)/Assumptions!$B$7</f>
        <v>200.70910969649626</v>
      </c>
      <c r="AH278" s="171">
        <f>('General Liability'!BQ$43*$BI278)/Assumptions!$B$7</f>
        <v>200.70910969649626</v>
      </c>
      <c r="AI278" s="171">
        <f>('General Liability'!BR$43*$BI278)/Assumptions!$B$7</f>
        <v>200.70910969649626</v>
      </c>
      <c r="AJ278" s="171">
        <f>('General Liability'!BS$43*$BI278)/Assumptions!$B$7</f>
        <v>200.70910969649626</v>
      </c>
      <c r="AK278" s="171">
        <f>('General Liability'!BT$43*$BI278)/Assumptions!$B$7</f>
        <v>200.70910969649626</v>
      </c>
      <c r="AL278" s="171">
        <f>('General Liability'!BU$43*$BI278)/Assumptions!$B$7</f>
        <v>200.70910969649626</v>
      </c>
      <c r="AM278" s="171">
        <f>('General Liability'!BV$43*$BI278)/Assumptions!$B$7</f>
        <v>200.70910969649626</v>
      </c>
      <c r="AN278" s="171">
        <f>('General Liability'!BW$43*$BI278)/Assumptions!$B$7</f>
        <v>200.70910969649626</v>
      </c>
      <c r="AO278" s="171">
        <f>('General Liability'!BX$43*$BI278)/Assumptions!$B$7</f>
        <v>200.70910969649626</v>
      </c>
      <c r="AP278" s="171">
        <f>('General Liability'!BY$43*$BI278)/Assumptions!$B$7</f>
        <v>200.70910969649626</v>
      </c>
      <c r="AQ278" s="171">
        <f>('General Liability'!BZ$43*$BI278)/Assumptions!$B$7</f>
        <v>200.70910969649626</v>
      </c>
      <c r="AR278" s="171">
        <f>('General Liability'!CA$43*$BI278)/Assumptions!$B$7</f>
        <v>200.70910969649626</v>
      </c>
      <c r="AS278" s="171">
        <f>('General Liability'!CB$43*$BI278)/Assumptions!$B$7</f>
        <v>206.73038298739112</v>
      </c>
      <c r="AT278" s="171">
        <f>('General Liability'!CC$43*$BI278)/Assumptions!$B$7</f>
        <v>206.73038298739112</v>
      </c>
      <c r="AU278" s="171">
        <f>('General Liability'!CD$43*$BI278)/Assumptions!$B$7</f>
        <v>206.73038298739112</v>
      </c>
      <c r="AV278" s="171">
        <f>('General Liability'!CE$43*$BI278)/Assumptions!$B$7</f>
        <v>206.73038298739112</v>
      </c>
      <c r="AW278" s="171">
        <f>('General Liability'!CF$43*$BI278)/Assumptions!$B$7</f>
        <v>206.73038298739112</v>
      </c>
      <c r="AX278" s="171">
        <f>('General Liability'!CG$43*$BI278)/Assumptions!$B$7</f>
        <v>206.73038298739112</v>
      </c>
      <c r="AY278" s="171">
        <f>('General Liability'!CH$43*$BI278)/Assumptions!$B$7</f>
        <v>206.73038298739112</v>
      </c>
      <c r="AZ278" s="171">
        <f>('General Liability'!CI$43*$BI278)/Assumptions!$B$7</f>
        <v>206.73038298739112</v>
      </c>
      <c r="BA278" s="171">
        <f>('General Liability'!CJ$43*$BI278)/Assumptions!$B$7</f>
        <v>206.73038298739112</v>
      </c>
      <c r="BB278" s="171">
        <f>('General Liability'!CK$43*$BI278)/Assumptions!$B$7</f>
        <v>206.73038298739112</v>
      </c>
      <c r="BC278" s="171">
        <f>('General Liability'!CL$43*$BI278)/Assumptions!$B$7</f>
        <v>206.73038298739112</v>
      </c>
      <c r="BD278" s="171">
        <f>('General Liability'!CM$43*$BI278)/Assumptions!$B$7</f>
        <v>206.73038298739112</v>
      </c>
      <c r="BE278" s="171">
        <f>('General Liability'!CN$43*$BI278)/Assumptions!$B$7</f>
        <v>212.93229447701285</v>
      </c>
      <c r="BF278" s="171">
        <f>('General Liability'!CO$43*$BI278)/Assumptions!$B$7</f>
        <v>212.93229447701285</v>
      </c>
      <c r="BG278" s="171">
        <f>('General Liability'!CP$43*$BI278)/Assumptions!$B$7</f>
        <v>212.93229447701285</v>
      </c>
      <c r="BI278" s="174">
        <f>SUMIF(Revenue!$P:$P,'GL - Import (CA)'!$F278,Revenue!$G:$G)</f>
        <v>1.7980910846490245E-2</v>
      </c>
    </row>
    <row r="279" spans="1:61" s="173" customFormat="1" ht="12.75" customHeight="1">
      <c r="A279" s="179" t="s">
        <v>662</v>
      </c>
      <c r="B279" s="179"/>
      <c r="C279" s="170" t="str" cm="1">
        <f t="array" ref="C279">IFERROR(INDEX('Legal Entity'!B:B,MATCH('GL - Import (CA)'!F279,'Legal Entity'!A:A,0),0),0)</f>
        <v>1315 - Corix Multi-Utility Services Inc.</v>
      </c>
      <c r="D279" s="170" t="str" cm="1">
        <f t="array" ref="D279">IFERROR(INDEX('Legal Entity'!C:C,MATCH(F279,'Legal Entity'!A:A,0),0),0)</f>
        <v>CA</v>
      </c>
      <c r="E279" s="170" t="s">
        <v>631</v>
      </c>
      <c r="F279" s="170" t="s">
        <v>149</v>
      </c>
      <c r="G279" s="170"/>
      <c r="H279" s="171">
        <f>('General Liability'!AQ$43*$BI279)/Assumptions!$B$7</f>
        <v>157.87170408589964</v>
      </c>
      <c r="I279" s="171">
        <f>('General Liability'!AR$43*$BI279)/Assumptions!$B$7</f>
        <v>151.58480643448473</v>
      </c>
      <c r="J279" s="171">
        <f>('General Liability'!AS$43*$BI279)/Assumptions!$B$7</f>
        <v>151.58480643448473</v>
      </c>
      <c r="K279" s="171">
        <f>('General Liability'!AT$43*$BI279)/Assumptions!$B$7</f>
        <v>151.58480643448473</v>
      </c>
      <c r="L279" s="171">
        <f>('General Liability'!AU$43*$BI279)/Assumptions!$B$7</f>
        <v>151.58480643448473</v>
      </c>
      <c r="M279" s="171">
        <f>('General Liability'!AV$43*$BI279)/Assumptions!$B$7</f>
        <v>151.58480643448473</v>
      </c>
      <c r="N279" s="171">
        <f>('General Liability'!AW$43*$BI279)/Assumptions!$B$7</f>
        <v>151.58480643448473</v>
      </c>
      <c r="O279" s="171">
        <f>('General Liability'!AX$43*$BI279)/Assumptions!$B$7</f>
        <v>151.58480643448473</v>
      </c>
      <c r="P279" s="171">
        <f>('General Liability'!AY$43*$BI279)/Assumptions!$B$7</f>
        <v>151.58480643448473</v>
      </c>
      <c r="Q279" s="171">
        <f>('General Liability'!AZ$43*$BI279)/Assumptions!$B$7</f>
        <v>151.58480643448473</v>
      </c>
      <c r="R279" s="171">
        <f>('General Liability'!BA$43*$BI279)/Assumptions!$B$7</f>
        <v>151.58480643448473</v>
      </c>
      <c r="S279" s="171">
        <f>('General Liability'!BB$43*$BI279)/Assumptions!$B$7</f>
        <v>151.58480643448473</v>
      </c>
      <c r="T279" s="171">
        <f>('General Liability'!BC$43*$BI279)/Assumptions!$B$7</f>
        <v>151.58480643448473</v>
      </c>
      <c r="U279" s="171">
        <f>('General Liability'!BD$43*$BI279)/Assumptions!$B$7</f>
        <v>162.9536669170711</v>
      </c>
      <c r="V279" s="171">
        <f>('General Liability'!BE$43*$BI279)/Assumptions!$B$7</f>
        <v>162.9536669170711</v>
      </c>
      <c r="W279" s="171">
        <f>('General Liability'!BF$43*$BI279)/Assumptions!$B$7</f>
        <v>162.9536669170711</v>
      </c>
      <c r="X279" s="171">
        <f>('General Liability'!BG$43*$BI279)/Assumptions!$B$7</f>
        <v>162.9536669170711</v>
      </c>
      <c r="Y279" s="171">
        <f>('General Liability'!BH$43*$BI279)/Assumptions!$B$7</f>
        <v>162.9536669170711</v>
      </c>
      <c r="Z279" s="171">
        <f>('General Liability'!BI$43*$BI279)/Assumptions!$B$7</f>
        <v>162.9536669170711</v>
      </c>
      <c r="AA279" s="171">
        <f>('General Liability'!BJ$43*$BI279)/Assumptions!$B$7</f>
        <v>162.9536669170711</v>
      </c>
      <c r="AB279" s="171">
        <f>('General Liability'!BK$43*$BI279)/Assumptions!$B$7</f>
        <v>162.9536669170711</v>
      </c>
      <c r="AC279" s="171">
        <f>('General Liability'!BL$43*$BI279)/Assumptions!$B$7</f>
        <v>162.9536669170711</v>
      </c>
      <c r="AD279" s="171">
        <f>('General Liability'!BM$43*$BI279)/Assumptions!$B$7</f>
        <v>162.9536669170711</v>
      </c>
      <c r="AE279" s="171">
        <f>('General Liability'!BN$43*$BI279)/Assumptions!$B$7</f>
        <v>162.9536669170711</v>
      </c>
      <c r="AF279" s="171">
        <f>('General Liability'!BO$43*$BI279)/Assumptions!$B$7</f>
        <v>162.9536669170711</v>
      </c>
      <c r="AG279" s="171">
        <f>('General Liability'!BP$43*$BI279)/Assumptions!$B$7</f>
        <v>175.17519193585144</v>
      </c>
      <c r="AH279" s="171">
        <f>('General Liability'!BQ$43*$BI279)/Assumptions!$B$7</f>
        <v>175.17519193585144</v>
      </c>
      <c r="AI279" s="171">
        <f>('General Liability'!BR$43*$BI279)/Assumptions!$B$7</f>
        <v>175.17519193585144</v>
      </c>
      <c r="AJ279" s="171">
        <f>('General Liability'!BS$43*$BI279)/Assumptions!$B$7</f>
        <v>175.17519193585144</v>
      </c>
      <c r="AK279" s="171">
        <f>('General Liability'!BT$43*$BI279)/Assumptions!$B$7</f>
        <v>175.17519193585144</v>
      </c>
      <c r="AL279" s="171">
        <f>('General Liability'!BU$43*$BI279)/Assumptions!$B$7</f>
        <v>175.17519193585144</v>
      </c>
      <c r="AM279" s="171">
        <f>('General Liability'!BV$43*$BI279)/Assumptions!$B$7</f>
        <v>175.17519193585144</v>
      </c>
      <c r="AN279" s="171">
        <f>('General Liability'!BW$43*$BI279)/Assumptions!$B$7</f>
        <v>175.17519193585144</v>
      </c>
      <c r="AO279" s="171">
        <f>('General Liability'!BX$43*$BI279)/Assumptions!$B$7</f>
        <v>175.17519193585144</v>
      </c>
      <c r="AP279" s="171">
        <f>('General Liability'!BY$43*$BI279)/Assumptions!$B$7</f>
        <v>175.17519193585144</v>
      </c>
      <c r="AQ279" s="171">
        <f>('General Liability'!BZ$43*$BI279)/Assumptions!$B$7</f>
        <v>175.17519193585144</v>
      </c>
      <c r="AR279" s="171">
        <f>('General Liability'!CA$43*$BI279)/Assumptions!$B$7</f>
        <v>175.17519193585144</v>
      </c>
      <c r="AS279" s="171">
        <f>('General Liability'!CB$43*$BI279)/Assumptions!$B$7</f>
        <v>180.43044769392696</v>
      </c>
      <c r="AT279" s="171">
        <f>('General Liability'!CC$43*$BI279)/Assumptions!$B$7</f>
        <v>180.43044769392696</v>
      </c>
      <c r="AU279" s="171">
        <f>('General Liability'!CD$43*$BI279)/Assumptions!$B$7</f>
        <v>180.43044769392696</v>
      </c>
      <c r="AV279" s="171">
        <f>('General Liability'!CE$43*$BI279)/Assumptions!$B$7</f>
        <v>180.43044769392696</v>
      </c>
      <c r="AW279" s="171">
        <f>('General Liability'!CF$43*$BI279)/Assumptions!$B$7</f>
        <v>180.43044769392696</v>
      </c>
      <c r="AX279" s="171">
        <f>('General Liability'!CG$43*$BI279)/Assumptions!$B$7</f>
        <v>180.43044769392696</v>
      </c>
      <c r="AY279" s="171">
        <f>('General Liability'!CH$43*$BI279)/Assumptions!$B$7</f>
        <v>180.43044769392696</v>
      </c>
      <c r="AZ279" s="171">
        <f>('General Liability'!CI$43*$BI279)/Assumptions!$B$7</f>
        <v>180.43044769392696</v>
      </c>
      <c r="BA279" s="171">
        <f>('General Liability'!CJ$43*$BI279)/Assumptions!$B$7</f>
        <v>180.43044769392696</v>
      </c>
      <c r="BB279" s="171">
        <f>('General Liability'!CK$43*$BI279)/Assumptions!$B$7</f>
        <v>180.43044769392696</v>
      </c>
      <c r="BC279" s="171">
        <f>('General Liability'!CL$43*$BI279)/Assumptions!$B$7</f>
        <v>180.43044769392696</v>
      </c>
      <c r="BD279" s="171">
        <f>('General Liability'!CM$43*$BI279)/Assumptions!$B$7</f>
        <v>180.43044769392696</v>
      </c>
      <c r="BE279" s="171">
        <f>('General Liability'!CN$43*$BI279)/Assumptions!$B$7</f>
        <v>185.8433611247448</v>
      </c>
      <c r="BF279" s="171">
        <f>('General Liability'!CO$43*$BI279)/Assumptions!$B$7</f>
        <v>185.8433611247448</v>
      </c>
      <c r="BG279" s="171">
        <f>('General Liability'!CP$43*$BI279)/Assumptions!$B$7</f>
        <v>185.8433611247448</v>
      </c>
      <c r="BI279" s="174">
        <f>SUMIF(Revenue!$P:$P,'GL - Import (CA)'!$F279,Revenue!$G:$G)</f>
        <v>1.5693405812413644E-2</v>
      </c>
    </row>
    <row r="280" spans="1:61" s="173" customFormat="1" ht="12.75" customHeight="1">
      <c r="A280" s="179" t="s">
        <v>662</v>
      </c>
      <c r="B280" s="179"/>
      <c r="C280" s="170" t="str" cm="1">
        <f t="array" ref="C280">IFERROR(INDEX('Legal Entity'!B:B,MATCH('GL - Import (CA)'!F280,'Legal Entity'!A:A,0),0),0)</f>
        <v>1315 - Corix Multi-Utility Services Inc.</v>
      </c>
      <c r="D280" s="170" t="str" cm="1">
        <f t="array" ref="D280">IFERROR(INDEX('Legal Entity'!C:C,MATCH(F280,'Legal Entity'!A:A,0),0),0)</f>
        <v>CA</v>
      </c>
      <c r="E280" s="170" t="s">
        <v>631</v>
      </c>
      <c r="F280" s="170" t="s">
        <v>138</v>
      </c>
      <c r="G280" s="170"/>
      <c r="H280" s="171">
        <f>('General Liability'!AQ$43*$BI280)/Assumptions!$B$7</f>
        <v>0</v>
      </c>
      <c r="I280" s="171">
        <f>('General Liability'!AR$43*$BI280)/Assumptions!$B$7</f>
        <v>0</v>
      </c>
      <c r="J280" s="171">
        <f>('General Liability'!AS$43*$BI280)/Assumptions!$B$7</f>
        <v>0</v>
      </c>
      <c r="K280" s="171">
        <f>('General Liability'!AT$43*$BI280)/Assumptions!$B$7</f>
        <v>0</v>
      </c>
      <c r="L280" s="171">
        <f>('General Liability'!AU$43*$BI280)/Assumptions!$B$7</f>
        <v>0</v>
      </c>
      <c r="M280" s="171">
        <f>('General Liability'!AV$43*$BI280)/Assumptions!$B$7</f>
        <v>0</v>
      </c>
      <c r="N280" s="171">
        <f>('General Liability'!AW$43*$BI280)/Assumptions!$B$7</f>
        <v>0</v>
      </c>
      <c r="O280" s="171">
        <f>('General Liability'!AX$43*$BI280)/Assumptions!$B$7</f>
        <v>0</v>
      </c>
      <c r="P280" s="171">
        <f>('General Liability'!AY$43*$BI280)/Assumptions!$B$7</f>
        <v>0</v>
      </c>
      <c r="Q280" s="171">
        <f>('General Liability'!AZ$43*$BI280)/Assumptions!$B$7</f>
        <v>0</v>
      </c>
      <c r="R280" s="171">
        <f>('General Liability'!BA$43*$BI280)/Assumptions!$B$7</f>
        <v>0</v>
      </c>
      <c r="S280" s="171">
        <f>('General Liability'!BB$43*$BI280)/Assumptions!$B$7</f>
        <v>0</v>
      </c>
      <c r="T280" s="171">
        <f>('General Liability'!BC$43*$BI280)/Assumptions!$B$7</f>
        <v>0</v>
      </c>
      <c r="U280" s="171">
        <f>('General Liability'!BD$43*$BI280)/Assumptions!$B$7</f>
        <v>0</v>
      </c>
      <c r="V280" s="171">
        <f>('General Liability'!BE$43*$BI280)/Assumptions!$B$7</f>
        <v>0</v>
      </c>
      <c r="W280" s="171">
        <f>('General Liability'!BF$43*$BI280)/Assumptions!$B$7</f>
        <v>0</v>
      </c>
      <c r="X280" s="171">
        <f>('General Liability'!BG$43*$BI280)/Assumptions!$B$7</f>
        <v>0</v>
      </c>
      <c r="Y280" s="171">
        <f>('General Liability'!BH$43*$BI280)/Assumptions!$B$7</f>
        <v>0</v>
      </c>
      <c r="Z280" s="171">
        <f>('General Liability'!BI$43*$BI280)/Assumptions!$B$7</f>
        <v>0</v>
      </c>
      <c r="AA280" s="171">
        <f>('General Liability'!BJ$43*$BI280)/Assumptions!$B$7</f>
        <v>0</v>
      </c>
      <c r="AB280" s="171">
        <f>('General Liability'!BK$43*$BI280)/Assumptions!$B$7</f>
        <v>0</v>
      </c>
      <c r="AC280" s="171">
        <f>('General Liability'!BL$43*$BI280)/Assumptions!$B$7</f>
        <v>0</v>
      </c>
      <c r="AD280" s="171">
        <f>('General Liability'!BM$43*$BI280)/Assumptions!$B$7</f>
        <v>0</v>
      </c>
      <c r="AE280" s="171">
        <f>('General Liability'!BN$43*$BI280)/Assumptions!$B$7</f>
        <v>0</v>
      </c>
      <c r="AF280" s="171">
        <f>('General Liability'!BO$43*$BI280)/Assumptions!$B$7</f>
        <v>0</v>
      </c>
      <c r="AG280" s="171">
        <f>('General Liability'!BP$43*$BI280)/Assumptions!$B$7</f>
        <v>0</v>
      </c>
      <c r="AH280" s="171">
        <f>('General Liability'!BQ$43*$BI280)/Assumptions!$B$7</f>
        <v>0</v>
      </c>
      <c r="AI280" s="171">
        <f>('General Liability'!BR$43*$BI280)/Assumptions!$B$7</f>
        <v>0</v>
      </c>
      <c r="AJ280" s="171">
        <f>('General Liability'!BS$43*$BI280)/Assumptions!$B$7</f>
        <v>0</v>
      </c>
      <c r="AK280" s="171">
        <f>('General Liability'!BT$43*$BI280)/Assumptions!$B$7</f>
        <v>0</v>
      </c>
      <c r="AL280" s="171">
        <f>('General Liability'!BU$43*$BI280)/Assumptions!$B$7</f>
        <v>0</v>
      </c>
      <c r="AM280" s="171">
        <f>('General Liability'!BV$43*$BI280)/Assumptions!$B$7</f>
        <v>0</v>
      </c>
      <c r="AN280" s="171">
        <f>('General Liability'!BW$43*$BI280)/Assumptions!$B$7</f>
        <v>0</v>
      </c>
      <c r="AO280" s="171">
        <f>('General Liability'!BX$43*$BI280)/Assumptions!$B$7</f>
        <v>0</v>
      </c>
      <c r="AP280" s="171">
        <f>('General Liability'!BY$43*$BI280)/Assumptions!$B$7</f>
        <v>0</v>
      </c>
      <c r="AQ280" s="171">
        <f>('General Liability'!BZ$43*$BI280)/Assumptions!$B$7</f>
        <v>0</v>
      </c>
      <c r="AR280" s="171">
        <f>('General Liability'!CA$43*$BI280)/Assumptions!$B$7</f>
        <v>0</v>
      </c>
      <c r="AS280" s="171">
        <f>('General Liability'!CB$43*$BI280)/Assumptions!$B$7</f>
        <v>0</v>
      </c>
      <c r="AT280" s="171">
        <f>('General Liability'!CC$43*$BI280)/Assumptions!$B$7</f>
        <v>0</v>
      </c>
      <c r="AU280" s="171">
        <f>('General Liability'!CD$43*$BI280)/Assumptions!$B$7</f>
        <v>0</v>
      </c>
      <c r="AV280" s="171">
        <f>('General Liability'!CE$43*$BI280)/Assumptions!$B$7</f>
        <v>0</v>
      </c>
      <c r="AW280" s="171">
        <f>('General Liability'!CF$43*$BI280)/Assumptions!$B$7</f>
        <v>0</v>
      </c>
      <c r="AX280" s="171">
        <f>('General Liability'!CG$43*$BI280)/Assumptions!$B$7</f>
        <v>0</v>
      </c>
      <c r="AY280" s="171">
        <f>('General Liability'!CH$43*$BI280)/Assumptions!$B$7</f>
        <v>0</v>
      </c>
      <c r="AZ280" s="171">
        <f>('General Liability'!CI$43*$BI280)/Assumptions!$B$7</f>
        <v>0</v>
      </c>
      <c r="BA280" s="171">
        <f>('General Liability'!CJ$43*$BI280)/Assumptions!$B$7</f>
        <v>0</v>
      </c>
      <c r="BB280" s="171">
        <f>('General Liability'!CK$43*$BI280)/Assumptions!$B$7</f>
        <v>0</v>
      </c>
      <c r="BC280" s="171">
        <f>('General Liability'!CL$43*$BI280)/Assumptions!$B$7</f>
        <v>0</v>
      </c>
      <c r="BD280" s="171">
        <f>('General Liability'!CM$43*$BI280)/Assumptions!$B$7</f>
        <v>0</v>
      </c>
      <c r="BE280" s="171">
        <f>('General Liability'!CN$43*$BI280)/Assumptions!$B$7</f>
        <v>0</v>
      </c>
      <c r="BF280" s="171">
        <f>('General Liability'!CO$43*$BI280)/Assumptions!$B$7</f>
        <v>0</v>
      </c>
      <c r="BG280" s="171">
        <f>('General Liability'!CP$43*$BI280)/Assumptions!$B$7</f>
        <v>0</v>
      </c>
      <c r="BI280" s="174">
        <f>SUMIF(Revenue!$P:$P,'GL - Import (CA)'!$F280,Revenue!$G:$G)</f>
        <v>0</v>
      </c>
    </row>
    <row r="281" spans="1:61" s="173" customFormat="1" ht="12.75" customHeight="1">
      <c r="A281" s="179" t="s">
        <v>662</v>
      </c>
      <c r="B281" s="179"/>
      <c r="C281" s="170" t="str" cm="1">
        <f t="array" ref="C281">IFERROR(INDEX('Legal Entity'!B:B,MATCH('GL - Import (CA)'!F281,'Legal Entity'!A:A,0),0),0)</f>
        <v>1315 - Corix Multi-Utility Services Inc.</v>
      </c>
      <c r="D281" s="170" t="str" cm="1">
        <f t="array" ref="D281">IFERROR(INDEX('Legal Entity'!C:C,MATCH(F281,'Legal Entity'!A:A,0),0),0)</f>
        <v>CA</v>
      </c>
      <c r="E281" s="170" t="s">
        <v>631</v>
      </c>
      <c r="F281" s="170" t="s">
        <v>164</v>
      </c>
      <c r="G281" s="170"/>
      <c r="H281" s="171">
        <f>('General Liability'!AQ$43*$BI281)/Assumptions!$B$7</f>
        <v>8.3978132109015267</v>
      </c>
      <c r="I281" s="171">
        <f>('General Liability'!AR$43*$BI281)/Assumptions!$B$7</f>
        <v>8.0633885433631889</v>
      </c>
      <c r="J281" s="171">
        <f>('General Liability'!AS$43*$BI281)/Assumptions!$B$7</f>
        <v>8.0633885433631889</v>
      </c>
      <c r="K281" s="171">
        <f>('General Liability'!AT$43*$BI281)/Assumptions!$B$7</f>
        <v>8.0633885433631889</v>
      </c>
      <c r="L281" s="171">
        <f>('General Liability'!AU$43*$BI281)/Assumptions!$B$7</f>
        <v>8.0633885433631889</v>
      </c>
      <c r="M281" s="171">
        <f>('General Liability'!AV$43*$BI281)/Assumptions!$B$7</f>
        <v>8.0633885433631889</v>
      </c>
      <c r="N281" s="171">
        <f>('General Liability'!AW$43*$BI281)/Assumptions!$B$7</f>
        <v>8.0633885433631889</v>
      </c>
      <c r="O281" s="171">
        <f>('General Liability'!AX$43*$BI281)/Assumptions!$B$7</f>
        <v>8.0633885433631889</v>
      </c>
      <c r="P281" s="171">
        <f>('General Liability'!AY$43*$BI281)/Assumptions!$B$7</f>
        <v>8.0633885433631889</v>
      </c>
      <c r="Q281" s="171">
        <f>('General Liability'!AZ$43*$BI281)/Assumptions!$B$7</f>
        <v>8.0633885433631889</v>
      </c>
      <c r="R281" s="171">
        <f>('General Liability'!BA$43*$BI281)/Assumptions!$B$7</f>
        <v>8.0633885433631889</v>
      </c>
      <c r="S281" s="171">
        <f>('General Liability'!BB$43*$BI281)/Assumptions!$B$7</f>
        <v>8.0633885433631889</v>
      </c>
      <c r="T281" s="171">
        <f>('General Liability'!BC$43*$BI281)/Assumptions!$B$7</f>
        <v>8.0633885433631889</v>
      </c>
      <c r="U281" s="171">
        <f>('General Liability'!BD$43*$BI281)/Assumptions!$B$7</f>
        <v>8.6681426841154288</v>
      </c>
      <c r="V281" s="171">
        <f>('General Liability'!BE$43*$BI281)/Assumptions!$B$7</f>
        <v>8.6681426841154288</v>
      </c>
      <c r="W281" s="171">
        <f>('General Liability'!BF$43*$BI281)/Assumptions!$B$7</f>
        <v>8.6681426841154288</v>
      </c>
      <c r="X281" s="171">
        <f>('General Liability'!BG$43*$BI281)/Assumptions!$B$7</f>
        <v>8.6681426841154288</v>
      </c>
      <c r="Y281" s="171">
        <f>('General Liability'!BH$43*$BI281)/Assumptions!$B$7</f>
        <v>8.6681426841154288</v>
      </c>
      <c r="Z281" s="171">
        <f>('General Liability'!BI$43*$BI281)/Assumptions!$B$7</f>
        <v>8.6681426841154288</v>
      </c>
      <c r="AA281" s="171">
        <f>('General Liability'!BJ$43*$BI281)/Assumptions!$B$7</f>
        <v>8.6681426841154288</v>
      </c>
      <c r="AB281" s="171">
        <f>('General Liability'!BK$43*$BI281)/Assumptions!$B$7</f>
        <v>8.6681426841154288</v>
      </c>
      <c r="AC281" s="171">
        <f>('General Liability'!BL$43*$BI281)/Assumptions!$B$7</f>
        <v>8.6681426841154288</v>
      </c>
      <c r="AD281" s="171">
        <f>('General Liability'!BM$43*$BI281)/Assumptions!$B$7</f>
        <v>8.6681426841154288</v>
      </c>
      <c r="AE281" s="171">
        <f>('General Liability'!BN$43*$BI281)/Assumptions!$B$7</f>
        <v>8.6681426841154288</v>
      </c>
      <c r="AF281" s="171">
        <f>('General Liability'!BO$43*$BI281)/Assumptions!$B$7</f>
        <v>8.6681426841154288</v>
      </c>
      <c r="AG281" s="171">
        <f>('General Liability'!BP$43*$BI281)/Assumptions!$B$7</f>
        <v>9.3182533854240859</v>
      </c>
      <c r="AH281" s="171">
        <f>('General Liability'!BQ$43*$BI281)/Assumptions!$B$7</f>
        <v>9.3182533854240859</v>
      </c>
      <c r="AI281" s="171">
        <f>('General Liability'!BR$43*$BI281)/Assumptions!$B$7</f>
        <v>9.3182533854240859</v>
      </c>
      <c r="AJ281" s="171">
        <f>('General Liability'!BS$43*$BI281)/Assumptions!$B$7</f>
        <v>9.3182533854240859</v>
      </c>
      <c r="AK281" s="171">
        <f>('General Liability'!BT$43*$BI281)/Assumptions!$B$7</f>
        <v>9.3182533854240859</v>
      </c>
      <c r="AL281" s="171">
        <f>('General Liability'!BU$43*$BI281)/Assumptions!$B$7</f>
        <v>9.3182533854240859</v>
      </c>
      <c r="AM281" s="171">
        <f>('General Liability'!BV$43*$BI281)/Assumptions!$B$7</f>
        <v>9.3182533854240859</v>
      </c>
      <c r="AN281" s="171">
        <f>('General Liability'!BW$43*$BI281)/Assumptions!$B$7</f>
        <v>9.3182533854240859</v>
      </c>
      <c r="AO281" s="171">
        <f>('General Liability'!BX$43*$BI281)/Assumptions!$B$7</f>
        <v>9.3182533854240859</v>
      </c>
      <c r="AP281" s="171">
        <f>('General Liability'!BY$43*$BI281)/Assumptions!$B$7</f>
        <v>9.3182533854240859</v>
      </c>
      <c r="AQ281" s="171">
        <f>('General Liability'!BZ$43*$BI281)/Assumptions!$B$7</f>
        <v>9.3182533854240859</v>
      </c>
      <c r="AR281" s="171">
        <f>('General Liability'!CA$43*$BI281)/Assumptions!$B$7</f>
        <v>9.3182533854240859</v>
      </c>
      <c r="AS281" s="171">
        <f>('General Liability'!CB$43*$BI281)/Assumptions!$B$7</f>
        <v>9.5978009869868099</v>
      </c>
      <c r="AT281" s="171">
        <f>('General Liability'!CC$43*$BI281)/Assumptions!$B$7</f>
        <v>9.5978009869868099</v>
      </c>
      <c r="AU281" s="171">
        <f>('General Liability'!CD$43*$BI281)/Assumptions!$B$7</f>
        <v>9.5978009869868099</v>
      </c>
      <c r="AV281" s="171">
        <f>('General Liability'!CE$43*$BI281)/Assumptions!$B$7</f>
        <v>9.5978009869868099</v>
      </c>
      <c r="AW281" s="171">
        <f>('General Liability'!CF$43*$BI281)/Assumptions!$B$7</f>
        <v>9.5978009869868099</v>
      </c>
      <c r="AX281" s="171">
        <f>('General Liability'!CG$43*$BI281)/Assumptions!$B$7</f>
        <v>9.5978009869868099</v>
      </c>
      <c r="AY281" s="171">
        <f>('General Liability'!CH$43*$BI281)/Assumptions!$B$7</f>
        <v>9.5978009869868099</v>
      </c>
      <c r="AZ281" s="171">
        <f>('General Liability'!CI$43*$BI281)/Assumptions!$B$7</f>
        <v>9.5978009869868099</v>
      </c>
      <c r="BA281" s="171">
        <f>('General Liability'!CJ$43*$BI281)/Assumptions!$B$7</f>
        <v>9.5978009869868099</v>
      </c>
      <c r="BB281" s="171">
        <f>('General Liability'!CK$43*$BI281)/Assumptions!$B$7</f>
        <v>9.5978009869868099</v>
      </c>
      <c r="BC281" s="171">
        <f>('General Liability'!CL$43*$BI281)/Assumptions!$B$7</f>
        <v>9.5978009869868099</v>
      </c>
      <c r="BD281" s="171">
        <f>('General Liability'!CM$43*$BI281)/Assumptions!$B$7</f>
        <v>9.5978009869868099</v>
      </c>
      <c r="BE281" s="171">
        <f>('General Liability'!CN$43*$BI281)/Assumptions!$B$7</f>
        <v>9.8857350165964117</v>
      </c>
      <c r="BF281" s="171">
        <f>('General Liability'!CO$43*$BI281)/Assumptions!$B$7</f>
        <v>9.8857350165964117</v>
      </c>
      <c r="BG281" s="171">
        <f>('General Liability'!CP$43*$BI281)/Assumptions!$B$7</f>
        <v>9.8857350165964117</v>
      </c>
      <c r="BI281" s="174">
        <f>SUMIF(Revenue!$P:$P,'GL - Import (CA)'!$F281,Revenue!$G:$G)</f>
        <v>8.3479361560459011E-4</v>
      </c>
    </row>
    <row r="282" spans="1:61" s="173" customFormat="1" ht="12.75" customHeight="1">
      <c r="A282" s="179" t="s">
        <v>662</v>
      </c>
      <c r="B282" s="179"/>
      <c r="C282" s="170" t="str" cm="1">
        <f t="array" ref="C282">IFERROR(INDEX('Legal Entity'!B:B,MATCH('GL - Import (CA)'!F282,'Legal Entity'!A:A,0),0),0)</f>
        <v>1315 - Corix Multi-Utility Services Inc.</v>
      </c>
      <c r="D282" s="170" t="str" cm="1">
        <f t="array" ref="D282">IFERROR(INDEX('Legal Entity'!C:C,MATCH(F282,'Legal Entity'!A:A,0),0),0)</f>
        <v>CA</v>
      </c>
      <c r="E282" s="170" t="s">
        <v>631</v>
      </c>
      <c r="F282" s="170" t="s">
        <v>152</v>
      </c>
      <c r="G282" s="170"/>
      <c r="H282" s="171">
        <f>('General Liability'!AQ$43*$BI282)/Assumptions!$B$7</f>
        <v>97.209803605684513</v>
      </c>
      <c r="I282" s="171">
        <f>('General Liability'!AR$43*$BI282)/Assumptions!$B$7</f>
        <v>93.338634357707377</v>
      </c>
      <c r="J282" s="171">
        <f>('General Liability'!AS$43*$BI282)/Assumptions!$B$7</f>
        <v>93.338634357707377</v>
      </c>
      <c r="K282" s="171">
        <f>('General Liability'!AT$43*$BI282)/Assumptions!$B$7</f>
        <v>93.338634357707377</v>
      </c>
      <c r="L282" s="171">
        <f>('General Liability'!AU$43*$BI282)/Assumptions!$B$7</f>
        <v>93.338634357707377</v>
      </c>
      <c r="M282" s="171">
        <f>('General Liability'!AV$43*$BI282)/Assumptions!$B$7</f>
        <v>93.338634357707377</v>
      </c>
      <c r="N282" s="171">
        <f>('General Liability'!AW$43*$BI282)/Assumptions!$B$7</f>
        <v>93.338634357707377</v>
      </c>
      <c r="O282" s="171">
        <f>('General Liability'!AX$43*$BI282)/Assumptions!$B$7</f>
        <v>93.338634357707377</v>
      </c>
      <c r="P282" s="171">
        <f>('General Liability'!AY$43*$BI282)/Assumptions!$B$7</f>
        <v>93.338634357707377</v>
      </c>
      <c r="Q282" s="171">
        <f>('General Liability'!AZ$43*$BI282)/Assumptions!$B$7</f>
        <v>93.338634357707377</v>
      </c>
      <c r="R282" s="171">
        <f>('General Liability'!BA$43*$BI282)/Assumptions!$B$7</f>
        <v>93.338634357707377</v>
      </c>
      <c r="S282" s="171">
        <f>('General Liability'!BB$43*$BI282)/Assumptions!$B$7</f>
        <v>93.338634357707377</v>
      </c>
      <c r="T282" s="171">
        <f>('General Liability'!BC$43*$BI282)/Assumptions!$B$7</f>
        <v>93.338634357707377</v>
      </c>
      <c r="U282" s="171">
        <f>('General Liability'!BD$43*$BI282)/Assumptions!$B$7</f>
        <v>100.33903193453543</v>
      </c>
      <c r="V282" s="171">
        <f>('General Liability'!BE$43*$BI282)/Assumptions!$B$7</f>
        <v>100.33903193453543</v>
      </c>
      <c r="W282" s="171">
        <f>('General Liability'!BF$43*$BI282)/Assumptions!$B$7</f>
        <v>100.33903193453543</v>
      </c>
      <c r="X282" s="171">
        <f>('General Liability'!BG$43*$BI282)/Assumptions!$B$7</f>
        <v>100.33903193453543</v>
      </c>
      <c r="Y282" s="171">
        <f>('General Liability'!BH$43*$BI282)/Assumptions!$B$7</f>
        <v>100.33903193453543</v>
      </c>
      <c r="Z282" s="171">
        <f>('General Liability'!BI$43*$BI282)/Assumptions!$B$7</f>
        <v>100.33903193453543</v>
      </c>
      <c r="AA282" s="171">
        <f>('General Liability'!BJ$43*$BI282)/Assumptions!$B$7</f>
        <v>100.33903193453543</v>
      </c>
      <c r="AB282" s="171">
        <f>('General Liability'!BK$43*$BI282)/Assumptions!$B$7</f>
        <v>100.33903193453543</v>
      </c>
      <c r="AC282" s="171">
        <f>('General Liability'!BL$43*$BI282)/Assumptions!$B$7</f>
        <v>100.33903193453543</v>
      </c>
      <c r="AD282" s="171">
        <f>('General Liability'!BM$43*$BI282)/Assumptions!$B$7</f>
        <v>100.33903193453543</v>
      </c>
      <c r="AE282" s="171">
        <f>('General Liability'!BN$43*$BI282)/Assumptions!$B$7</f>
        <v>100.33903193453543</v>
      </c>
      <c r="AF282" s="171">
        <f>('General Liability'!BO$43*$BI282)/Assumptions!$B$7</f>
        <v>100.33903193453543</v>
      </c>
      <c r="AG282" s="171">
        <f>('General Liability'!BP$43*$BI282)/Assumptions!$B$7</f>
        <v>107.86445932962559</v>
      </c>
      <c r="AH282" s="171">
        <f>('General Liability'!BQ$43*$BI282)/Assumptions!$B$7</f>
        <v>107.86445932962559</v>
      </c>
      <c r="AI282" s="171">
        <f>('General Liability'!BR$43*$BI282)/Assumptions!$B$7</f>
        <v>107.86445932962559</v>
      </c>
      <c r="AJ282" s="171">
        <f>('General Liability'!BS$43*$BI282)/Assumptions!$B$7</f>
        <v>107.86445932962559</v>
      </c>
      <c r="AK282" s="171">
        <f>('General Liability'!BT$43*$BI282)/Assumptions!$B$7</f>
        <v>107.86445932962559</v>
      </c>
      <c r="AL282" s="171">
        <f>('General Liability'!BU$43*$BI282)/Assumptions!$B$7</f>
        <v>107.86445932962559</v>
      </c>
      <c r="AM282" s="171">
        <f>('General Liability'!BV$43*$BI282)/Assumptions!$B$7</f>
        <v>107.86445932962559</v>
      </c>
      <c r="AN282" s="171">
        <f>('General Liability'!BW$43*$BI282)/Assumptions!$B$7</f>
        <v>107.86445932962559</v>
      </c>
      <c r="AO282" s="171">
        <f>('General Liability'!BX$43*$BI282)/Assumptions!$B$7</f>
        <v>107.86445932962559</v>
      </c>
      <c r="AP282" s="171">
        <f>('General Liability'!BY$43*$BI282)/Assumptions!$B$7</f>
        <v>107.86445932962559</v>
      </c>
      <c r="AQ282" s="171">
        <f>('General Liability'!BZ$43*$BI282)/Assumptions!$B$7</f>
        <v>107.86445932962559</v>
      </c>
      <c r="AR282" s="171">
        <f>('General Liability'!CA$43*$BI282)/Assumptions!$B$7</f>
        <v>107.86445932962559</v>
      </c>
      <c r="AS282" s="171">
        <f>('General Liability'!CB$43*$BI282)/Assumptions!$B$7</f>
        <v>111.10039310951434</v>
      </c>
      <c r="AT282" s="171">
        <f>('General Liability'!CC$43*$BI282)/Assumptions!$B$7</f>
        <v>111.10039310951434</v>
      </c>
      <c r="AU282" s="171">
        <f>('General Liability'!CD$43*$BI282)/Assumptions!$B$7</f>
        <v>111.10039310951434</v>
      </c>
      <c r="AV282" s="171">
        <f>('General Liability'!CE$43*$BI282)/Assumptions!$B$7</f>
        <v>111.10039310951434</v>
      </c>
      <c r="AW282" s="171">
        <f>('General Liability'!CF$43*$BI282)/Assumptions!$B$7</f>
        <v>111.10039310951434</v>
      </c>
      <c r="AX282" s="171">
        <f>('General Liability'!CG$43*$BI282)/Assumptions!$B$7</f>
        <v>111.10039310951434</v>
      </c>
      <c r="AY282" s="171">
        <f>('General Liability'!CH$43*$BI282)/Assumptions!$B$7</f>
        <v>111.10039310951434</v>
      </c>
      <c r="AZ282" s="171">
        <f>('General Liability'!CI$43*$BI282)/Assumptions!$B$7</f>
        <v>111.10039310951434</v>
      </c>
      <c r="BA282" s="171">
        <f>('General Liability'!CJ$43*$BI282)/Assumptions!$B$7</f>
        <v>111.10039310951434</v>
      </c>
      <c r="BB282" s="171">
        <f>('General Liability'!CK$43*$BI282)/Assumptions!$B$7</f>
        <v>111.10039310951434</v>
      </c>
      <c r="BC282" s="171">
        <f>('General Liability'!CL$43*$BI282)/Assumptions!$B$7</f>
        <v>111.10039310951434</v>
      </c>
      <c r="BD282" s="171">
        <f>('General Liability'!CM$43*$BI282)/Assumptions!$B$7</f>
        <v>111.10039310951434</v>
      </c>
      <c r="BE282" s="171">
        <f>('General Liability'!CN$43*$BI282)/Assumptions!$B$7</f>
        <v>114.43340490279979</v>
      </c>
      <c r="BF282" s="171">
        <f>('General Liability'!CO$43*$BI282)/Assumptions!$B$7</f>
        <v>114.43340490279979</v>
      </c>
      <c r="BG282" s="171">
        <f>('General Liability'!CP$43*$BI282)/Assumptions!$B$7</f>
        <v>114.43340490279979</v>
      </c>
      <c r="BI282" s="174">
        <f>SUMIF(Revenue!$P:$P,'GL - Import (CA)'!$F282,Revenue!$G:$G)</f>
        <v>9.6632446312162994E-3</v>
      </c>
    </row>
    <row r="283" spans="1:61" s="173" customFormat="1" ht="12.75" customHeight="1">
      <c r="A283" s="179" t="s">
        <v>662</v>
      </c>
      <c r="B283" s="179"/>
      <c r="C283" s="170" t="str" cm="1">
        <f t="array" ref="C283">IFERROR(INDEX('Legal Entity'!B:B,MATCH('GL - Import (CA)'!F283,'Legal Entity'!A:A,0),0),0)</f>
        <v>1315 - Corix Multi-Utility Services Inc.</v>
      </c>
      <c r="D283" s="170" t="str" cm="1">
        <f t="array" ref="D283">IFERROR(INDEX('Legal Entity'!C:C,MATCH(F283,'Legal Entity'!A:A,0),0),0)</f>
        <v>CA</v>
      </c>
      <c r="E283" s="170" t="s">
        <v>631</v>
      </c>
      <c r="F283" s="170" t="s">
        <v>153</v>
      </c>
      <c r="G283" s="170"/>
      <c r="H283" s="171">
        <f>('General Liability'!AQ$43*$BI283)/Assumptions!$B$7</f>
        <v>59.622147370499079</v>
      </c>
      <c r="I283" s="171">
        <f>('General Liability'!AR$43*$BI283)/Assumptions!$B$7</f>
        <v>57.247824875874265</v>
      </c>
      <c r="J283" s="171">
        <f>('General Liability'!AS$43*$BI283)/Assumptions!$B$7</f>
        <v>57.247824875874265</v>
      </c>
      <c r="K283" s="171">
        <f>('General Liability'!AT$43*$BI283)/Assumptions!$B$7</f>
        <v>57.247824875874265</v>
      </c>
      <c r="L283" s="171">
        <f>('General Liability'!AU$43*$BI283)/Assumptions!$B$7</f>
        <v>57.247824875874265</v>
      </c>
      <c r="M283" s="171">
        <f>('General Liability'!AV$43*$BI283)/Assumptions!$B$7</f>
        <v>57.247824875874265</v>
      </c>
      <c r="N283" s="171">
        <f>('General Liability'!AW$43*$BI283)/Assumptions!$B$7</f>
        <v>57.247824875874265</v>
      </c>
      <c r="O283" s="171">
        <f>('General Liability'!AX$43*$BI283)/Assumptions!$B$7</f>
        <v>57.247824875874265</v>
      </c>
      <c r="P283" s="171">
        <f>('General Liability'!AY$43*$BI283)/Assumptions!$B$7</f>
        <v>57.247824875874265</v>
      </c>
      <c r="Q283" s="171">
        <f>('General Liability'!AZ$43*$BI283)/Assumptions!$B$7</f>
        <v>57.247824875874265</v>
      </c>
      <c r="R283" s="171">
        <f>('General Liability'!BA$43*$BI283)/Assumptions!$B$7</f>
        <v>57.247824875874265</v>
      </c>
      <c r="S283" s="171">
        <f>('General Liability'!BB$43*$BI283)/Assumptions!$B$7</f>
        <v>57.247824875874265</v>
      </c>
      <c r="T283" s="171">
        <f>('General Liability'!BC$43*$BI283)/Assumptions!$B$7</f>
        <v>57.247824875874265</v>
      </c>
      <c r="U283" s="171">
        <f>('General Liability'!BD$43*$BI283)/Assumptions!$B$7</f>
        <v>61.541411741564829</v>
      </c>
      <c r="V283" s="171">
        <f>('General Liability'!BE$43*$BI283)/Assumptions!$B$7</f>
        <v>61.541411741564829</v>
      </c>
      <c r="W283" s="171">
        <f>('General Liability'!BF$43*$BI283)/Assumptions!$B$7</f>
        <v>61.541411741564829</v>
      </c>
      <c r="X283" s="171">
        <f>('General Liability'!BG$43*$BI283)/Assumptions!$B$7</f>
        <v>61.541411741564829</v>
      </c>
      <c r="Y283" s="171">
        <f>('General Liability'!BH$43*$BI283)/Assumptions!$B$7</f>
        <v>61.541411741564829</v>
      </c>
      <c r="Z283" s="171">
        <f>('General Liability'!BI$43*$BI283)/Assumptions!$B$7</f>
        <v>61.541411741564829</v>
      </c>
      <c r="AA283" s="171">
        <f>('General Liability'!BJ$43*$BI283)/Assumptions!$B$7</f>
        <v>61.541411741564829</v>
      </c>
      <c r="AB283" s="171">
        <f>('General Liability'!BK$43*$BI283)/Assumptions!$B$7</f>
        <v>61.541411741564829</v>
      </c>
      <c r="AC283" s="171">
        <f>('General Liability'!BL$43*$BI283)/Assumptions!$B$7</f>
        <v>61.541411741564829</v>
      </c>
      <c r="AD283" s="171">
        <f>('General Liability'!BM$43*$BI283)/Assumptions!$B$7</f>
        <v>61.541411741564829</v>
      </c>
      <c r="AE283" s="171">
        <f>('General Liability'!BN$43*$BI283)/Assumptions!$B$7</f>
        <v>61.541411741564829</v>
      </c>
      <c r="AF283" s="171">
        <f>('General Liability'!BO$43*$BI283)/Assumptions!$B$7</f>
        <v>61.541411741564829</v>
      </c>
      <c r="AG283" s="171">
        <f>('General Liability'!BP$43*$BI283)/Assumptions!$B$7</f>
        <v>66.157017622182195</v>
      </c>
      <c r="AH283" s="171">
        <f>('General Liability'!BQ$43*$BI283)/Assumptions!$B$7</f>
        <v>66.157017622182195</v>
      </c>
      <c r="AI283" s="171">
        <f>('General Liability'!BR$43*$BI283)/Assumptions!$B$7</f>
        <v>66.157017622182195</v>
      </c>
      <c r="AJ283" s="171">
        <f>('General Liability'!BS$43*$BI283)/Assumptions!$B$7</f>
        <v>66.157017622182195</v>
      </c>
      <c r="AK283" s="171">
        <f>('General Liability'!BT$43*$BI283)/Assumptions!$B$7</f>
        <v>66.157017622182195</v>
      </c>
      <c r="AL283" s="171">
        <f>('General Liability'!BU$43*$BI283)/Assumptions!$B$7</f>
        <v>66.157017622182195</v>
      </c>
      <c r="AM283" s="171">
        <f>('General Liability'!BV$43*$BI283)/Assumptions!$B$7</f>
        <v>66.157017622182195</v>
      </c>
      <c r="AN283" s="171">
        <f>('General Liability'!BW$43*$BI283)/Assumptions!$B$7</f>
        <v>66.157017622182195</v>
      </c>
      <c r="AO283" s="171">
        <f>('General Liability'!BX$43*$BI283)/Assumptions!$B$7</f>
        <v>66.157017622182195</v>
      </c>
      <c r="AP283" s="171">
        <f>('General Liability'!BY$43*$BI283)/Assumptions!$B$7</f>
        <v>66.157017622182195</v>
      </c>
      <c r="AQ283" s="171">
        <f>('General Liability'!BZ$43*$BI283)/Assumptions!$B$7</f>
        <v>66.157017622182195</v>
      </c>
      <c r="AR283" s="171">
        <f>('General Liability'!CA$43*$BI283)/Assumptions!$B$7</f>
        <v>66.157017622182195</v>
      </c>
      <c r="AS283" s="171">
        <f>('General Liability'!CB$43*$BI283)/Assumptions!$B$7</f>
        <v>68.141728150847669</v>
      </c>
      <c r="AT283" s="171">
        <f>('General Liability'!CC$43*$BI283)/Assumptions!$B$7</f>
        <v>68.141728150847669</v>
      </c>
      <c r="AU283" s="171">
        <f>('General Liability'!CD$43*$BI283)/Assumptions!$B$7</f>
        <v>68.141728150847669</v>
      </c>
      <c r="AV283" s="171">
        <f>('General Liability'!CE$43*$BI283)/Assumptions!$B$7</f>
        <v>68.141728150847669</v>
      </c>
      <c r="AW283" s="171">
        <f>('General Liability'!CF$43*$BI283)/Assumptions!$B$7</f>
        <v>68.141728150847669</v>
      </c>
      <c r="AX283" s="171">
        <f>('General Liability'!CG$43*$BI283)/Assumptions!$B$7</f>
        <v>68.141728150847669</v>
      </c>
      <c r="AY283" s="171">
        <f>('General Liability'!CH$43*$BI283)/Assumptions!$B$7</f>
        <v>68.141728150847669</v>
      </c>
      <c r="AZ283" s="171">
        <f>('General Liability'!CI$43*$BI283)/Assumptions!$B$7</f>
        <v>68.141728150847669</v>
      </c>
      <c r="BA283" s="171">
        <f>('General Liability'!CJ$43*$BI283)/Assumptions!$B$7</f>
        <v>68.141728150847669</v>
      </c>
      <c r="BB283" s="171">
        <f>('General Liability'!CK$43*$BI283)/Assumptions!$B$7</f>
        <v>68.141728150847669</v>
      </c>
      <c r="BC283" s="171">
        <f>('General Liability'!CL$43*$BI283)/Assumptions!$B$7</f>
        <v>68.141728150847669</v>
      </c>
      <c r="BD283" s="171">
        <f>('General Liability'!CM$43*$BI283)/Assumptions!$B$7</f>
        <v>68.141728150847669</v>
      </c>
      <c r="BE283" s="171">
        <f>('General Liability'!CN$43*$BI283)/Assumptions!$B$7</f>
        <v>70.185979995373103</v>
      </c>
      <c r="BF283" s="171">
        <f>('General Liability'!CO$43*$BI283)/Assumptions!$B$7</f>
        <v>70.185979995373103</v>
      </c>
      <c r="BG283" s="171">
        <f>('General Liability'!CP$43*$BI283)/Assumptions!$B$7</f>
        <v>70.185979995373103</v>
      </c>
      <c r="BI283" s="174">
        <f>SUMIF(Revenue!$P:$P,'GL - Import (CA)'!$F283,Revenue!$G:$G)</f>
        <v>5.9268034098350058E-3</v>
      </c>
    </row>
    <row r="284" spans="1:61" s="173" customFormat="1" ht="12.75" customHeight="1">
      <c r="A284" s="179" t="s">
        <v>662</v>
      </c>
      <c r="B284" s="179"/>
      <c r="C284" s="170" t="str" cm="1">
        <f t="array" ref="C284">IFERROR(INDEX('Legal Entity'!B:B,MATCH('GL - Import (CA)'!F284,'Legal Entity'!A:A,0),0),0)</f>
        <v>1315 - Corix Multi-Utility Services Inc.</v>
      </c>
      <c r="D284" s="170" t="str" cm="1">
        <f t="array" ref="D284">IFERROR(INDEX('Legal Entity'!C:C,MATCH(F284,'Legal Entity'!A:A,0),0),0)</f>
        <v>CA</v>
      </c>
      <c r="E284" s="170" t="s">
        <v>631</v>
      </c>
      <c r="F284" s="170" t="s">
        <v>140</v>
      </c>
      <c r="G284" s="170"/>
      <c r="H284" s="171">
        <f>('General Liability'!AQ$43*$BI284)/Assumptions!$B$7</f>
        <v>0</v>
      </c>
      <c r="I284" s="171">
        <f>('General Liability'!AR$43*$BI284)/Assumptions!$B$7</f>
        <v>0</v>
      </c>
      <c r="J284" s="171">
        <f>('General Liability'!AS$43*$BI284)/Assumptions!$B$7</f>
        <v>0</v>
      </c>
      <c r="K284" s="171">
        <f>('General Liability'!AT$43*$BI284)/Assumptions!$B$7</f>
        <v>0</v>
      </c>
      <c r="L284" s="171">
        <f>('General Liability'!AU$43*$BI284)/Assumptions!$B$7</f>
        <v>0</v>
      </c>
      <c r="M284" s="171">
        <f>('General Liability'!AV$43*$BI284)/Assumptions!$B$7</f>
        <v>0</v>
      </c>
      <c r="N284" s="171">
        <f>('General Liability'!AW$43*$BI284)/Assumptions!$B$7</f>
        <v>0</v>
      </c>
      <c r="O284" s="171">
        <f>('General Liability'!AX$43*$BI284)/Assumptions!$B$7</f>
        <v>0</v>
      </c>
      <c r="P284" s="171">
        <f>('General Liability'!AY$43*$BI284)/Assumptions!$B$7</f>
        <v>0</v>
      </c>
      <c r="Q284" s="171">
        <f>('General Liability'!AZ$43*$BI284)/Assumptions!$B$7</f>
        <v>0</v>
      </c>
      <c r="R284" s="171">
        <f>('General Liability'!BA$43*$BI284)/Assumptions!$B$7</f>
        <v>0</v>
      </c>
      <c r="S284" s="171">
        <f>('General Liability'!BB$43*$BI284)/Assumptions!$B$7</f>
        <v>0</v>
      </c>
      <c r="T284" s="171">
        <f>('General Liability'!BC$43*$BI284)/Assumptions!$B$7</f>
        <v>0</v>
      </c>
      <c r="U284" s="171">
        <f>('General Liability'!BD$43*$BI284)/Assumptions!$B$7</f>
        <v>0</v>
      </c>
      <c r="V284" s="171">
        <f>('General Liability'!BE$43*$BI284)/Assumptions!$B$7</f>
        <v>0</v>
      </c>
      <c r="W284" s="171">
        <f>('General Liability'!BF$43*$BI284)/Assumptions!$B$7</f>
        <v>0</v>
      </c>
      <c r="X284" s="171">
        <f>('General Liability'!BG$43*$BI284)/Assumptions!$B$7</f>
        <v>0</v>
      </c>
      <c r="Y284" s="171">
        <f>('General Liability'!BH$43*$BI284)/Assumptions!$B$7</f>
        <v>0</v>
      </c>
      <c r="Z284" s="171">
        <f>('General Liability'!BI$43*$BI284)/Assumptions!$B$7</f>
        <v>0</v>
      </c>
      <c r="AA284" s="171">
        <f>('General Liability'!BJ$43*$BI284)/Assumptions!$B$7</f>
        <v>0</v>
      </c>
      <c r="AB284" s="171">
        <f>('General Liability'!BK$43*$BI284)/Assumptions!$B$7</f>
        <v>0</v>
      </c>
      <c r="AC284" s="171">
        <f>('General Liability'!BL$43*$BI284)/Assumptions!$B$7</f>
        <v>0</v>
      </c>
      <c r="AD284" s="171">
        <f>('General Liability'!BM$43*$BI284)/Assumptions!$B$7</f>
        <v>0</v>
      </c>
      <c r="AE284" s="171">
        <f>('General Liability'!BN$43*$BI284)/Assumptions!$B$7</f>
        <v>0</v>
      </c>
      <c r="AF284" s="171">
        <f>('General Liability'!BO$43*$BI284)/Assumptions!$B$7</f>
        <v>0</v>
      </c>
      <c r="AG284" s="171">
        <f>('General Liability'!BP$43*$BI284)/Assumptions!$B$7</f>
        <v>0</v>
      </c>
      <c r="AH284" s="171">
        <f>('General Liability'!BQ$43*$BI284)/Assumptions!$B$7</f>
        <v>0</v>
      </c>
      <c r="AI284" s="171">
        <f>('General Liability'!BR$43*$BI284)/Assumptions!$B$7</f>
        <v>0</v>
      </c>
      <c r="AJ284" s="171">
        <f>('General Liability'!BS$43*$BI284)/Assumptions!$B$7</f>
        <v>0</v>
      </c>
      <c r="AK284" s="171">
        <f>('General Liability'!BT$43*$BI284)/Assumptions!$B$7</f>
        <v>0</v>
      </c>
      <c r="AL284" s="171">
        <f>('General Liability'!BU$43*$BI284)/Assumptions!$B$7</f>
        <v>0</v>
      </c>
      <c r="AM284" s="171">
        <f>('General Liability'!BV$43*$BI284)/Assumptions!$B$7</f>
        <v>0</v>
      </c>
      <c r="AN284" s="171">
        <f>('General Liability'!BW$43*$BI284)/Assumptions!$B$7</f>
        <v>0</v>
      </c>
      <c r="AO284" s="171">
        <f>('General Liability'!BX$43*$BI284)/Assumptions!$B$7</f>
        <v>0</v>
      </c>
      <c r="AP284" s="171">
        <f>('General Liability'!BY$43*$BI284)/Assumptions!$B$7</f>
        <v>0</v>
      </c>
      <c r="AQ284" s="171">
        <f>('General Liability'!BZ$43*$BI284)/Assumptions!$B$7</f>
        <v>0</v>
      </c>
      <c r="AR284" s="171">
        <f>('General Liability'!CA$43*$BI284)/Assumptions!$B$7</f>
        <v>0</v>
      </c>
      <c r="AS284" s="171">
        <f>('General Liability'!CB$43*$BI284)/Assumptions!$B$7</f>
        <v>0</v>
      </c>
      <c r="AT284" s="171">
        <f>('General Liability'!CC$43*$BI284)/Assumptions!$B$7</f>
        <v>0</v>
      </c>
      <c r="AU284" s="171">
        <f>('General Liability'!CD$43*$BI284)/Assumptions!$B$7</f>
        <v>0</v>
      </c>
      <c r="AV284" s="171">
        <f>('General Liability'!CE$43*$BI284)/Assumptions!$B$7</f>
        <v>0</v>
      </c>
      <c r="AW284" s="171">
        <f>('General Liability'!CF$43*$BI284)/Assumptions!$B$7</f>
        <v>0</v>
      </c>
      <c r="AX284" s="171">
        <f>('General Liability'!CG$43*$BI284)/Assumptions!$B$7</f>
        <v>0</v>
      </c>
      <c r="AY284" s="171">
        <f>('General Liability'!CH$43*$BI284)/Assumptions!$B$7</f>
        <v>0</v>
      </c>
      <c r="AZ284" s="171">
        <f>('General Liability'!CI$43*$BI284)/Assumptions!$B$7</f>
        <v>0</v>
      </c>
      <c r="BA284" s="171">
        <f>('General Liability'!CJ$43*$BI284)/Assumptions!$B$7</f>
        <v>0</v>
      </c>
      <c r="BB284" s="171">
        <f>('General Liability'!CK$43*$BI284)/Assumptions!$B$7</f>
        <v>0</v>
      </c>
      <c r="BC284" s="171">
        <f>('General Liability'!CL$43*$BI284)/Assumptions!$B$7</f>
        <v>0</v>
      </c>
      <c r="BD284" s="171">
        <f>('General Liability'!CM$43*$BI284)/Assumptions!$B$7</f>
        <v>0</v>
      </c>
      <c r="BE284" s="171">
        <f>('General Liability'!CN$43*$BI284)/Assumptions!$B$7</f>
        <v>0</v>
      </c>
      <c r="BF284" s="171">
        <f>('General Liability'!CO$43*$BI284)/Assumptions!$B$7</f>
        <v>0</v>
      </c>
      <c r="BG284" s="171">
        <f>('General Liability'!CP$43*$BI284)/Assumptions!$B$7</f>
        <v>0</v>
      </c>
      <c r="BI284" s="174">
        <f>SUMIF(Revenue!$P:$P,'GL - Import (CA)'!$F284,Revenue!$G:$G)</f>
        <v>0</v>
      </c>
    </row>
    <row r="285" spans="1:61" s="173" customFormat="1" ht="12.75" customHeight="1">
      <c r="A285" s="179" t="s">
        <v>662</v>
      </c>
      <c r="B285" s="179"/>
      <c r="C285" s="170" t="str" cm="1">
        <f t="array" ref="C285">IFERROR(INDEX('Legal Entity'!B:B,MATCH('GL - Import (CA)'!F285,'Legal Entity'!A:A,0),0),0)</f>
        <v>1315 - Corix Multi-Utility Services Inc.</v>
      </c>
      <c r="D285" s="170" t="str" cm="1">
        <f t="array" ref="D285">IFERROR(INDEX('Legal Entity'!C:C,MATCH(F285,'Legal Entity'!A:A,0),0),0)</f>
        <v>CA</v>
      </c>
      <c r="E285" s="170" t="s">
        <v>631</v>
      </c>
      <c r="F285" s="170" t="s">
        <v>154</v>
      </c>
      <c r="G285" s="170"/>
      <c r="H285" s="171">
        <f>('General Liability'!AQ$43*$BI285)/Assumptions!$B$7</f>
        <v>360.31789265967615</v>
      </c>
      <c r="I285" s="171">
        <f>('General Liability'!AR$43*$BI285)/Assumptions!$B$7</f>
        <v>345.96901534666307</v>
      </c>
      <c r="J285" s="171">
        <f>('General Liability'!AS$43*$BI285)/Assumptions!$B$7</f>
        <v>345.96901534666307</v>
      </c>
      <c r="K285" s="171">
        <f>('General Liability'!AT$43*$BI285)/Assumptions!$B$7</f>
        <v>345.96901534666307</v>
      </c>
      <c r="L285" s="171">
        <f>('General Liability'!AU$43*$BI285)/Assumptions!$B$7</f>
        <v>345.96901534666307</v>
      </c>
      <c r="M285" s="171">
        <f>('General Liability'!AV$43*$BI285)/Assumptions!$B$7</f>
        <v>345.96901534666307</v>
      </c>
      <c r="N285" s="171">
        <f>('General Liability'!AW$43*$BI285)/Assumptions!$B$7</f>
        <v>345.96901534666307</v>
      </c>
      <c r="O285" s="171">
        <f>('General Liability'!AX$43*$BI285)/Assumptions!$B$7</f>
        <v>345.96901534666307</v>
      </c>
      <c r="P285" s="171">
        <f>('General Liability'!AY$43*$BI285)/Assumptions!$B$7</f>
        <v>345.96901534666307</v>
      </c>
      <c r="Q285" s="171">
        <f>('General Liability'!AZ$43*$BI285)/Assumptions!$B$7</f>
        <v>345.96901534666307</v>
      </c>
      <c r="R285" s="171">
        <f>('General Liability'!BA$43*$BI285)/Assumptions!$B$7</f>
        <v>345.96901534666307</v>
      </c>
      <c r="S285" s="171">
        <f>('General Liability'!BB$43*$BI285)/Assumptions!$B$7</f>
        <v>345.96901534666307</v>
      </c>
      <c r="T285" s="171">
        <f>('General Liability'!BC$43*$BI285)/Assumptions!$B$7</f>
        <v>345.96901534666307</v>
      </c>
      <c r="U285" s="171">
        <f>('General Liability'!BD$43*$BI285)/Assumptions!$B$7</f>
        <v>371.91669149766278</v>
      </c>
      <c r="V285" s="171">
        <f>('General Liability'!BE$43*$BI285)/Assumptions!$B$7</f>
        <v>371.91669149766278</v>
      </c>
      <c r="W285" s="171">
        <f>('General Liability'!BF$43*$BI285)/Assumptions!$B$7</f>
        <v>371.91669149766278</v>
      </c>
      <c r="X285" s="171">
        <f>('General Liability'!BG$43*$BI285)/Assumptions!$B$7</f>
        <v>371.91669149766278</v>
      </c>
      <c r="Y285" s="171">
        <f>('General Liability'!BH$43*$BI285)/Assumptions!$B$7</f>
        <v>371.91669149766278</v>
      </c>
      <c r="Z285" s="171">
        <f>('General Liability'!BI$43*$BI285)/Assumptions!$B$7</f>
        <v>371.91669149766278</v>
      </c>
      <c r="AA285" s="171">
        <f>('General Liability'!BJ$43*$BI285)/Assumptions!$B$7</f>
        <v>371.91669149766278</v>
      </c>
      <c r="AB285" s="171">
        <f>('General Liability'!BK$43*$BI285)/Assumptions!$B$7</f>
        <v>371.91669149766278</v>
      </c>
      <c r="AC285" s="171">
        <f>('General Liability'!BL$43*$BI285)/Assumptions!$B$7</f>
        <v>371.91669149766278</v>
      </c>
      <c r="AD285" s="171">
        <f>('General Liability'!BM$43*$BI285)/Assumptions!$B$7</f>
        <v>371.91669149766278</v>
      </c>
      <c r="AE285" s="171">
        <f>('General Liability'!BN$43*$BI285)/Assumptions!$B$7</f>
        <v>371.91669149766278</v>
      </c>
      <c r="AF285" s="171">
        <f>('General Liability'!BO$43*$BI285)/Assumptions!$B$7</f>
        <v>371.91669149766278</v>
      </c>
      <c r="AG285" s="171">
        <f>('General Liability'!BP$43*$BI285)/Assumptions!$B$7</f>
        <v>399.81044335998752</v>
      </c>
      <c r="AH285" s="171">
        <f>('General Liability'!BQ$43*$BI285)/Assumptions!$B$7</f>
        <v>399.81044335998752</v>
      </c>
      <c r="AI285" s="171">
        <f>('General Liability'!BR$43*$BI285)/Assumptions!$B$7</f>
        <v>399.81044335998752</v>
      </c>
      <c r="AJ285" s="171">
        <f>('General Liability'!BS$43*$BI285)/Assumptions!$B$7</f>
        <v>399.81044335998752</v>
      </c>
      <c r="AK285" s="171">
        <f>('General Liability'!BT$43*$BI285)/Assumptions!$B$7</f>
        <v>399.81044335998752</v>
      </c>
      <c r="AL285" s="171">
        <f>('General Liability'!BU$43*$BI285)/Assumptions!$B$7</f>
        <v>399.81044335998752</v>
      </c>
      <c r="AM285" s="171">
        <f>('General Liability'!BV$43*$BI285)/Assumptions!$B$7</f>
        <v>399.81044335998752</v>
      </c>
      <c r="AN285" s="171">
        <f>('General Liability'!BW$43*$BI285)/Assumptions!$B$7</f>
        <v>399.81044335998752</v>
      </c>
      <c r="AO285" s="171">
        <f>('General Liability'!BX$43*$BI285)/Assumptions!$B$7</f>
        <v>399.81044335998752</v>
      </c>
      <c r="AP285" s="171">
        <f>('General Liability'!BY$43*$BI285)/Assumptions!$B$7</f>
        <v>399.81044335998752</v>
      </c>
      <c r="AQ285" s="171">
        <f>('General Liability'!BZ$43*$BI285)/Assumptions!$B$7</f>
        <v>399.81044335998752</v>
      </c>
      <c r="AR285" s="171">
        <f>('General Liability'!CA$43*$BI285)/Assumptions!$B$7</f>
        <v>399.81044335998752</v>
      </c>
      <c r="AS285" s="171">
        <f>('General Liability'!CB$43*$BI285)/Assumptions!$B$7</f>
        <v>411.80475666078712</v>
      </c>
      <c r="AT285" s="171">
        <f>('General Liability'!CC$43*$BI285)/Assumptions!$B$7</f>
        <v>411.80475666078712</v>
      </c>
      <c r="AU285" s="171">
        <f>('General Liability'!CD$43*$BI285)/Assumptions!$B$7</f>
        <v>411.80475666078712</v>
      </c>
      <c r="AV285" s="171">
        <f>('General Liability'!CE$43*$BI285)/Assumptions!$B$7</f>
        <v>411.80475666078712</v>
      </c>
      <c r="AW285" s="171">
        <f>('General Liability'!CF$43*$BI285)/Assumptions!$B$7</f>
        <v>411.80475666078712</v>
      </c>
      <c r="AX285" s="171">
        <f>('General Liability'!CG$43*$BI285)/Assumptions!$B$7</f>
        <v>411.80475666078712</v>
      </c>
      <c r="AY285" s="171">
        <f>('General Liability'!CH$43*$BI285)/Assumptions!$B$7</f>
        <v>411.80475666078712</v>
      </c>
      <c r="AZ285" s="171">
        <f>('General Liability'!CI$43*$BI285)/Assumptions!$B$7</f>
        <v>411.80475666078712</v>
      </c>
      <c r="BA285" s="171">
        <f>('General Liability'!CJ$43*$BI285)/Assumptions!$B$7</f>
        <v>411.80475666078712</v>
      </c>
      <c r="BB285" s="171">
        <f>('General Liability'!CK$43*$BI285)/Assumptions!$B$7</f>
        <v>411.80475666078712</v>
      </c>
      <c r="BC285" s="171">
        <f>('General Liability'!CL$43*$BI285)/Assumptions!$B$7</f>
        <v>411.80475666078712</v>
      </c>
      <c r="BD285" s="171">
        <f>('General Liability'!CM$43*$BI285)/Assumptions!$B$7</f>
        <v>411.80475666078712</v>
      </c>
      <c r="BE285" s="171">
        <f>('General Liability'!CN$43*$BI285)/Assumptions!$B$7</f>
        <v>424.15889936061075</v>
      </c>
      <c r="BF285" s="171">
        <f>('General Liability'!CO$43*$BI285)/Assumptions!$B$7</f>
        <v>424.15889936061075</v>
      </c>
      <c r="BG285" s="171">
        <f>('General Liability'!CP$43*$BI285)/Assumptions!$B$7</f>
        <v>424.15889936061075</v>
      </c>
      <c r="BI285" s="174">
        <f>SUMIF(Revenue!$P:$P,'GL - Import (CA)'!$F285,Revenue!$G:$G)</f>
        <v>3.5817785990992168E-2</v>
      </c>
    </row>
    <row r="286" spans="1:61" s="173" customFormat="1" ht="12.75" customHeight="1">
      <c r="A286" s="179" t="s">
        <v>662</v>
      </c>
      <c r="B286" s="179"/>
      <c r="C286" s="170" t="str" cm="1">
        <f t="array" ref="C286">IFERROR(INDEX('Legal Entity'!B:B,MATCH('GL - Import (CA)'!F286,'Legal Entity'!A:A,0),0),0)</f>
        <v>1315 - Corix Multi-Utility Services Inc.</v>
      </c>
      <c r="D286" s="170" t="str" cm="1">
        <f t="array" ref="D286">IFERROR(INDEX('Legal Entity'!C:C,MATCH(F286,'Legal Entity'!A:A,0),0),0)</f>
        <v>CA</v>
      </c>
      <c r="E286" s="170" t="s">
        <v>631</v>
      </c>
      <c r="F286" s="170" t="s">
        <v>155</v>
      </c>
      <c r="G286" s="170"/>
      <c r="H286" s="171">
        <f>('General Liability'!AQ$43*$BI286)/Assumptions!$B$7</f>
        <v>49.754511437452614</v>
      </c>
      <c r="I286" s="171">
        <f>('General Liability'!AR$43*$BI286)/Assumptions!$B$7</f>
        <v>47.773146107201796</v>
      </c>
      <c r="J286" s="171">
        <f>('General Liability'!AS$43*$BI286)/Assumptions!$B$7</f>
        <v>47.773146107201796</v>
      </c>
      <c r="K286" s="171">
        <f>('General Liability'!AT$43*$BI286)/Assumptions!$B$7</f>
        <v>47.773146107201796</v>
      </c>
      <c r="L286" s="171">
        <f>('General Liability'!AU$43*$BI286)/Assumptions!$B$7</f>
        <v>47.773146107201796</v>
      </c>
      <c r="M286" s="171">
        <f>('General Liability'!AV$43*$BI286)/Assumptions!$B$7</f>
        <v>47.773146107201796</v>
      </c>
      <c r="N286" s="171">
        <f>('General Liability'!AW$43*$BI286)/Assumptions!$B$7</f>
        <v>47.773146107201796</v>
      </c>
      <c r="O286" s="171">
        <f>('General Liability'!AX$43*$BI286)/Assumptions!$B$7</f>
        <v>47.773146107201796</v>
      </c>
      <c r="P286" s="171">
        <f>('General Liability'!AY$43*$BI286)/Assumptions!$B$7</f>
        <v>47.773146107201796</v>
      </c>
      <c r="Q286" s="171">
        <f>('General Liability'!AZ$43*$BI286)/Assumptions!$B$7</f>
        <v>47.773146107201796</v>
      </c>
      <c r="R286" s="171">
        <f>('General Liability'!BA$43*$BI286)/Assumptions!$B$7</f>
        <v>47.773146107201796</v>
      </c>
      <c r="S286" s="171">
        <f>('General Liability'!BB$43*$BI286)/Assumptions!$B$7</f>
        <v>47.773146107201796</v>
      </c>
      <c r="T286" s="171">
        <f>('General Liability'!BC$43*$BI286)/Assumptions!$B$7</f>
        <v>47.773146107201796</v>
      </c>
      <c r="U286" s="171">
        <f>('General Liability'!BD$43*$BI286)/Assumptions!$B$7</f>
        <v>51.356132065241937</v>
      </c>
      <c r="V286" s="171">
        <f>('General Liability'!BE$43*$BI286)/Assumptions!$B$7</f>
        <v>51.356132065241937</v>
      </c>
      <c r="W286" s="171">
        <f>('General Liability'!BF$43*$BI286)/Assumptions!$B$7</f>
        <v>51.356132065241937</v>
      </c>
      <c r="X286" s="171">
        <f>('General Liability'!BG$43*$BI286)/Assumptions!$B$7</f>
        <v>51.356132065241937</v>
      </c>
      <c r="Y286" s="171">
        <f>('General Liability'!BH$43*$BI286)/Assumptions!$B$7</f>
        <v>51.356132065241937</v>
      </c>
      <c r="Z286" s="171">
        <f>('General Liability'!BI$43*$BI286)/Assumptions!$B$7</f>
        <v>51.356132065241937</v>
      </c>
      <c r="AA286" s="171">
        <f>('General Liability'!BJ$43*$BI286)/Assumptions!$B$7</f>
        <v>51.356132065241937</v>
      </c>
      <c r="AB286" s="171">
        <f>('General Liability'!BK$43*$BI286)/Assumptions!$B$7</f>
        <v>51.356132065241937</v>
      </c>
      <c r="AC286" s="171">
        <f>('General Liability'!BL$43*$BI286)/Assumptions!$B$7</f>
        <v>51.356132065241937</v>
      </c>
      <c r="AD286" s="171">
        <f>('General Liability'!BM$43*$BI286)/Assumptions!$B$7</f>
        <v>51.356132065241937</v>
      </c>
      <c r="AE286" s="171">
        <f>('General Liability'!BN$43*$BI286)/Assumptions!$B$7</f>
        <v>51.356132065241937</v>
      </c>
      <c r="AF286" s="171">
        <f>('General Liability'!BO$43*$BI286)/Assumptions!$B$7</f>
        <v>51.356132065241937</v>
      </c>
      <c r="AG286" s="171">
        <f>('General Liability'!BP$43*$BI286)/Assumptions!$B$7</f>
        <v>55.207841970135078</v>
      </c>
      <c r="AH286" s="171">
        <f>('General Liability'!BQ$43*$BI286)/Assumptions!$B$7</f>
        <v>55.207841970135078</v>
      </c>
      <c r="AI286" s="171">
        <f>('General Liability'!BR$43*$BI286)/Assumptions!$B$7</f>
        <v>55.207841970135078</v>
      </c>
      <c r="AJ286" s="171">
        <f>('General Liability'!BS$43*$BI286)/Assumptions!$B$7</f>
        <v>55.207841970135078</v>
      </c>
      <c r="AK286" s="171">
        <f>('General Liability'!BT$43*$BI286)/Assumptions!$B$7</f>
        <v>55.207841970135078</v>
      </c>
      <c r="AL286" s="171">
        <f>('General Liability'!BU$43*$BI286)/Assumptions!$B$7</f>
        <v>55.207841970135078</v>
      </c>
      <c r="AM286" s="171">
        <f>('General Liability'!BV$43*$BI286)/Assumptions!$B$7</f>
        <v>55.207841970135078</v>
      </c>
      <c r="AN286" s="171">
        <f>('General Liability'!BW$43*$BI286)/Assumptions!$B$7</f>
        <v>55.207841970135078</v>
      </c>
      <c r="AO286" s="171">
        <f>('General Liability'!BX$43*$BI286)/Assumptions!$B$7</f>
        <v>55.207841970135078</v>
      </c>
      <c r="AP286" s="171">
        <f>('General Liability'!BY$43*$BI286)/Assumptions!$B$7</f>
        <v>55.207841970135078</v>
      </c>
      <c r="AQ286" s="171">
        <f>('General Liability'!BZ$43*$BI286)/Assumptions!$B$7</f>
        <v>55.207841970135078</v>
      </c>
      <c r="AR286" s="171">
        <f>('General Liability'!CA$43*$BI286)/Assumptions!$B$7</f>
        <v>55.207841970135078</v>
      </c>
      <c r="AS286" s="171">
        <f>('General Liability'!CB$43*$BI286)/Assumptions!$B$7</f>
        <v>56.864077229239136</v>
      </c>
      <c r="AT286" s="171">
        <f>('General Liability'!CC$43*$BI286)/Assumptions!$B$7</f>
        <v>56.864077229239136</v>
      </c>
      <c r="AU286" s="171">
        <f>('General Liability'!CD$43*$BI286)/Assumptions!$B$7</f>
        <v>56.864077229239136</v>
      </c>
      <c r="AV286" s="171">
        <f>('General Liability'!CE$43*$BI286)/Assumptions!$B$7</f>
        <v>56.864077229239136</v>
      </c>
      <c r="AW286" s="171">
        <f>('General Liability'!CF$43*$BI286)/Assumptions!$B$7</f>
        <v>56.864077229239136</v>
      </c>
      <c r="AX286" s="171">
        <f>('General Liability'!CG$43*$BI286)/Assumptions!$B$7</f>
        <v>56.864077229239136</v>
      </c>
      <c r="AY286" s="171">
        <f>('General Liability'!CH$43*$BI286)/Assumptions!$B$7</f>
        <v>56.864077229239136</v>
      </c>
      <c r="AZ286" s="171">
        <f>('General Liability'!CI$43*$BI286)/Assumptions!$B$7</f>
        <v>56.864077229239136</v>
      </c>
      <c r="BA286" s="171">
        <f>('General Liability'!CJ$43*$BI286)/Assumptions!$B$7</f>
        <v>56.864077229239136</v>
      </c>
      <c r="BB286" s="171">
        <f>('General Liability'!CK$43*$BI286)/Assumptions!$B$7</f>
        <v>56.864077229239136</v>
      </c>
      <c r="BC286" s="171">
        <f>('General Liability'!CL$43*$BI286)/Assumptions!$B$7</f>
        <v>56.864077229239136</v>
      </c>
      <c r="BD286" s="171">
        <f>('General Liability'!CM$43*$BI286)/Assumptions!$B$7</f>
        <v>56.864077229239136</v>
      </c>
      <c r="BE286" s="171">
        <f>('General Liability'!CN$43*$BI286)/Assumptions!$B$7</f>
        <v>58.569999546116307</v>
      </c>
      <c r="BF286" s="171">
        <f>('General Liability'!CO$43*$BI286)/Assumptions!$B$7</f>
        <v>58.569999546116307</v>
      </c>
      <c r="BG286" s="171">
        <f>('General Liability'!CP$43*$BI286)/Assumptions!$B$7</f>
        <v>58.569999546116307</v>
      </c>
      <c r="BI286" s="174">
        <f>SUMIF(Revenue!$P:$P,'GL - Import (CA)'!$F286,Revenue!$G:$G)</f>
        <v>4.9459004924750083E-3</v>
      </c>
    </row>
    <row r="287" spans="1:61" s="173" customFormat="1" ht="12.75" customHeight="1">
      <c r="A287" s="179" t="s">
        <v>662</v>
      </c>
      <c r="B287" s="179"/>
      <c r="C287" s="170" t="str" cm="1">
        <f t="array" ref="C287">IFERROR(INDEX('Legal Entity'!B:B,MATCH('GL - Import (CA)'!F287,'Legal Entity'!A:A,0),0),0)</f>
        <v>1315 - Corix Multi-Utility Services Inc.</v>
      </c>
      <c r="D287" s="170" t="str" cm="1">
        <f t="array" ref="D287">IFERROR(INDEX('Legal Entity'!C:C,MATCH(F287,'Legal Entity'!A:A,0),0),0)</f>
        <v>CA</v>
      </c>
      <c r="E287" s="170" t="s">
        <v>631</v>
      </c>
      <c r="F287" s="170" t="s">
        <v>156</v>
      </c>
      <c r="G287" s="170"/>
      <c r="H287" s="171">
        <f>('General Liability'!AQ$43*$BI287)/Assumptions!$B$7</f>
        <v>109.36310202359677</v>
      </c>
      <c r="I287" s="171">
        <f>('General Liability'!AR$43*$BI287)/Assumptions!$B$7</f>
        <v>105.00795406820704</v>
      </c>
      <c r="J287" s="171">
        <f>('General Liability'!AS$43*$BI287)/Assumptions!$B$7</f>
        <v>105.00795406820704</v>
      </c>
      <c r="K287" s="171">
        <f>('General Liability'!AT$43*$BI287)/Assumptions!$B$7</f>
        <v>105.00795406820704</v>
      </c>
      <c r="L287" s="171">
        <f>('General Liability'!AU$43*$BI287)/Assumptions!$B$7</f>
        <v>105.00795406820704</v>
      </c>
      <c r="M287" s="171">
        <f>('General Liability'!AV$43*$BI287)/Assumptions!$B$7</f>
        <v>105.00795406820704</v>
      </c>
      <c r="N287" s="171">
        <f>('General Liability'!AW$43*$BI287)/Assumptions!$B$7</f>
        <v>105.00795406820704</v>
      </c>
      <c r="O287" s="171">
        <f>('General Liability'!AX$43*$BI287)/Assumptions!$B$7</f>
        <v>105.00795406820704</v>
      </c>
      <c r="P287" s="171">
        <f>('General Liability'!AY$43*$BI287)/Assumptions!$B$7</f>
        <v>105.00795406820704</v>
      </c>
      <c r="Q287" s="171">
        <f>('General Liability'!AZ$43*$BI287)/Assumptions!$B$7</f>
        <v>105.00795406820704</v>
      </c>
      <c r="R287" s="171">
        <f>('General Liability'!BA$43*$BI287)/Assumptions!$B$7</f>
        <v>105.00795406820704</v>
      </c>
      <c r="S287" s="171">
        <f>('General Liability'!BB$43*$BI287)/Assumptions!$B$7</f>
        <v>105.00795406820704</v>
      </c>
      <c r="T287" s="171">
        <f>('General Liability'!BC$43*$BI287)/Assumptions!$B$7</f>
        <v>105.00795406820704</v>
      </c>
      <c r="U287" s="171">
        <f>('General Liability'!BD$43*$BI287)/Assumptions!$B$7</f>
        <v>112.88355062332256</v>
      </c>
      <c r="V287" s="171">
        <f>('General Liability'!BE$43*$BI287)/Assumptions!$B$7</f>
        <v>112.88355062332256</v>
      </c>
      <c r="W287" s="171">
        <f>('General Liability'!BF$43*$BI287)/Assumptions!$B$7</f>
        <v>112.88355062332256</v>
      </c>
      <c r="X287" s="171">
        <f>('General Liability'!BG$43*$BI287)/Assumptions!$B$7</f>
        <v>112.88355062332256</v>
      </c>
      <c r="Y287" s="171">
        <f>('General Liability'!BH$43*$BI287)/Assumptions!$B$7</f>
        <v>112.88355062332256</v>
      </c>
      <c r="Z287" s="171">
        <f>('General Liability'!BI$43*$BI287)/Assumptions!$B$7</f>
        <v>112.88355062332256</v>
      </c>
      <c r="AA287" s="171">
        <f>('General Liability'!BJ$43*$BI287)/Assumptions!$B$7</f>
        <v>112.88355062332256</v>
      </c>
      <c r="AB287" s="171">
        <f>('General Liability'!BK$43*$BI287)/Assumptions!$B$7</f>
        <v>112.88355062332256</v>
      </c>
      <c r="AC287" s="171">
        <f>('General Liability'!BL$43*$BI287)/Assumptions!$B$7</f>
        <v>112.88355062332256</v>
      </c>
      <c r="AD287" s="171">
        <f>('General Liability'!BM$43*$BI287)/Assumptions!$B$7</f>
        <v>112.88355062332256</v>
      </c>
      <c r="AE287" s="171">
        <f>('General Liability'!BN$43*$BI287)/Assumptions!$B$7</f>
        <v>112.88355062332256</v>
      </c>
      <c r="AF287" s="171">
        <f>('General Liability'!BO$43*$BI287)/Assumptions!$B$7</f>
        <v>112.88355062332256</v>
      </c>
      <c r="AG287" s="171">
        <f>('General Liability'!BP$43*$BI287)/Assumptions!$B$7</f>
        <v>121.34981692007176</v>
      </c>
      <c r="AH287" s="171">
        <f>('General Liability'!BQ$43*$BI287)/Assumptions!$B$7</f>
        <v>121.34981692007176</v>
      </c>
      <c r="AI287" s="171">
        <f>('General Liability'!BR$43*$BI287)/Assumptions!$B$7</f>
        <v>121.34981692007176</v>
      </c>
      <c r="AJ287" s="171">
        <f>('General Liability'!BS$43*$BI287)/Assumptions!$B$7</f>
        <v>121.34981692007176</v>
      </c>
      <c r="AK287" s="171">
        <f>('General Liability'!BT$43*$BI287)/Assumptions!$B$7</f>
        <v>121.34981692007176</v>
      </c>
      <c r="AL287" s="171">
        <f>('General Liability'!BU$43*$BI287)/Assumptions!$B$7</f>
        <v>121.34981692007176</v>
      </c>
      <c r="AM287" s="171">
        <f>('General Liability'!BV$43*$BI287)/Assumptions!$B$7</f>
        <v>121.34981692007176</v>
      </c>
      <c r="AN287" s="171">
        <f>('General Liability'!BW$43*$BI287)/Assumptions!$B$7</f>
        <v>121.34981692007176</v>
      </c>
      <c r="AO287" s="171">
        <f>('General Liability'!BX$43*$BI287)/Assumptions!$B$7</f>
        <v>121.34981692007176</v>
      </c>
      <c r="AP287" s="171">
        <f>('General Liability'!BY$43*$BI287)/Assumptions!$B$7</f>
        <v>121.34981692007176</v>
      </c>
      <c r="AQ287" s="171">
        <f>('General Liability'!BZ$43*$BI287)/Assumptions!$B$7</f>
        <v>121.34981692007176</v>
      </c>
      <c r="AR287" s="171">
        <f>('General Liability'!CA$43*$BI287)/Assumptions!$B$7</f>
        <v>121.34981692007176</v>
      </c>
      <c r="AS287" s="171">
        <f>('General Liability'!CB$43*$BI287)/Assumptions!$B$7</f>
        <v>124.99031142767392</v>
      </c>
      <c r="AT287" s="171">
        <f>('General Liability'!CC$43*$BI287)/Assumptions!$B$7</f>
        <v>124.99031142767392</v>
      </c>
      <c r="AU287" s="171">
        <f>('General Liability'!CD$43*$BI287)/Assumptions!$B$7</f>
        <v>124.99031142767392</v>
      </c>
      <c r="AV287" s="171">
        <f>('General Liability'!CE$43*$BI287)/Assumptions!$B$7</f>
        <v>124.99031142767392</v>
      </c>
      <c r="AW287" s="171">
        <f>('General Liability'!CF$43*$BI287)/Assumptions!$B$7</f>
        <v>124.99031142767392</v>
      </c>
      <c r="AX287" s="171">
        <f>('General Liability'!CG$43*$BI287)/Assumptions!$B$7</f>
        <v>124.99031142767392</v>
      </c>
      <c r="AY287" s="171">
        <f>('General Liability'!CH$43*$BI287)/Assumptions!$B$7</f>
        <v>124.99031142767392</v>
      </c>
      <c r="AZ287" s="171">
        <f>('General Liability'!CI$43*$BI287)/Assumptions!$B$7</f>
        <v>124.99031142767392</v>
      </c>
      <c r="BA287" s="171">
        <f>('General Liability'!CJ$43*$BI287)/Assumptions!$B$7</f>
        <v>124.99031142767392</v>
      </c>
      <c r="BB287" s="171">
        <f>('General Liability'!CK$43*$BI287)/Assumptions!$B$7</f>
        <v>124.99031142767392</v>
      </c>
      <c r="BC287" s="171">
        <f>('General Liability'!CL$43*$BI287)/Assumptions!$B$7</f>
        <v>124.99031142767392</v>
      </c>
      <c r="BD287" s="171">
        <f>('General Liability'!CM$43*$BI287)/Assumptions!$B$7</f>
        <v>124.99031142767392</v>
      </c>
      <c r="BE287" s="171">
        <f>('General Liability'!CN$43*$BI287)/Assumptions!$B$7</f>
        <v>128.74002077050415</v>
      </c>
      <c r="BF287" s="171">
        <f>('General Liability'!CO$43*$BI287)/Assumptions!$B$7</f>
        <v>128.74002077050415</v>
      </c>
      <c r="BG287" s="171">
        <f>('General Liability'!CP$43*$BI287)/Assumptions!$B$7</f>
        <v>128.74002077050415</v>
      </c>
      <c r="BI287" s="174">
        <f>SUMIF(Revenue!$P:$P,'GL - Import (CA)'!$F287,Revenue!$G:$G)</f>
        <v>1.0871356275643E-2</v>
      </c>
    </row>
    <row r="288" spans="1:61" s="173" customFormat="1" ht="12.75" customHeight="1">
      <c r="A288" s="179" t="s">
        <v>662</v>
      </c>
      <c r="B288" s="179"/>
      <c r="C288" s="170" t="str" cm="1">
        <f t="array" ref="C288">IFERROR(INDEX('Legal Entity'!B:B,MATCH('GL - Import (CA)'!F288,'Legal Entity'!A:A,0),0),0)</f>
        <v>1315 - Corix Multi-Utility Services Inc.</v>
      </c>
      <c r="D288" s="170" t="str" cm="1">
        <f t="array" ref="D288">IFERROR(INDEX('Legal Entity'!C:C,MATCH(F288,'Legal Entity'!A:A,0),0),0)</f>
        <v>CA</v>
      </c>
      <c r="E288" s="170" t="s">
        <v>631</v>
      </c>
      <c r="F288" s="170" t="s">
        <v>157</v>
      </c>
      <c r="G288" s="170"/>
      <c r="H288" s="171">
        <f>('General Liability'!AQ$43*$BI288)/Assumptions!$B$7</f>
        <v>56.350045086646752</v>
      </c>
      <c r="I288" s="171">
        <f>('General Liability'!AR$43*$BI288)/Assumptions!$B$7</f>
        <v>54.106026957092631</v>
      </c>
      <c r="J288" s="171">
        <f>('General Liability'!AS$43*$BI288)/Assumptions!$B$7</f>
        <v>54.106026957092631</v>
      </c>
      <c r="K288" s="171">
        <f>('General Liability'!AT$43*$BI288)/Assumptions!$B$7</f>
        <v>54.106026957092631</v>
      </c>
      <c r="L288" s="171">
        <f>('General Liability'!AU$43*$BI288)/Assumptions!$B$7</f>
        <v>54.106026957092631</v>
      </c>
      <c r="M288" s="171">
        <f>('General Liability'!AV$43*$BI288)/Assumptions!$B$7</f>
        <v>54.106026957092631</v>
      </c>
      <c r="N288" s="171">
        <f>('General Liability'!AW$43*$BI288)/Assumptions!$B$7</f>
        <v>54.106026957092631</v>
      </c>
      <c r="O288" s="171">
        <f>('General Liability'!AX$43*$BI288)/Assumptions!$B$7</f>
        <v>54.106026957092631</v>
      </c>
      <c r="P288" s="171">
        <f>('General Liability'!AY$43*$BI288)/Assumptions!$B$7</f>
        <v>54.106026957092631</v>
      </c>
      <c r="Q288" s="171">
        <f>('General Liability'!AZ$43*$BI288)/Assumptions!$B$7</f>
        <v>54.106026957092631</v>
      </c>
      <c r="R288" s="171">
        <f>('General Liability'!BA$43*$BI288)/Assumptions!$B$7</f>
        <v>54.106026957092631</v>
      </c>
      <c r="S288" s="171">
        <f>('General Liability'!BB$43*$BI288)/Assumptions!$B$7</f>
        <v>54.106026957092631</v>
      </c>
      <c r="T288" s="171">
        <f>('General Liability'!BC$43*$BI288)/Assumptions!$B$7</f>
        <v>54.106026957092631</v>
      </c>
      <c r="U288" s="171">
        <f>('General Liability'!BD$43*$BI288)/Assumptions!$B$7</f>
        <v>58.163978978874567</v>
      </c>
      <c r="V288" s="171">
        <f>('General Liability'!BE$43*$BI288)/Assumptions!$B$7</f>
        <v>58.163978978874567</v>
      </c>
      <c r="W288" s="171">
        <f>('General Liability'!BF$43*$BI288)/Assumptions!$B$7</f>
        <v>58.163978978874567</v>
      </c>
      <c r="X288" s="171">
        <f>('General Liability'!BG$43*$BI288)/Assumptions!$B$7</f>
        <v>58.163978978874567</v>
      </c>
      <c r="Y288" s="171">
        <f>('General Liability'!BH$43*$BI288)/Assumptions!$B$7</f>
        <v>58.163978978874567</v>
      </c>
      <c r="Z288" s="171">
        <f>('General Liability'!BI$43*$BI288)/Assumptions!$B$7</f>
        <v>58.163978978874567</v>
      </c>
      <c r="AA288" s="171">
        <f>('General Liability'!BJ$43*$BI288)/Assumptions!$B$7</f>
        <v>58.163978978874567</v>
      </c>
      <c r="AB288" s="171">
        <f>('General Liability'!BK$43*$BI288)/Assumptions!$B$7</f>
        <v>58.163978978874567</v>
      </c>
      <c r="AC288" s="171">
        <f>('General Liability'!BL$43*$BI288)/Assumptions!$B$7</f>
        <v>58.163978978874567</v>
      </c>
      <c r="AD288" s="171">
        <f>('General Liability'!BM$43*$BI288)/Assumptions!$B$7</f>
        <v>58.163978978874567</v>
      </c>
      <c r="AE288" s="171">
        <f>('General Liability'!BN$43*$BI288)/Assumptions!$B$7</f>
        <v>58.163978978874567</v>
      </c>
      <c r="AF288" s="171">
        <f>('General Liability'!BO$43*$BI288)/Assumptions!$B$7</f>
        <v>58.163978978874567</v>
      </c>
      <c r="AG288" s="171">
        <f>('General Liability'!BP$43*$BI288)/Assumptions!$B$7</f>
        <v>62.526277402290162</v>
      </c>
      <c r="AH288" s="171">
        <f>('General Liability'!BQ$43*$BI288)/Assumptions!$B$7</f>
        <v>62.526277402290162</v>
      </c>
      <c r="AI288" s="171">
        <f>('General Liability'!BR$43*$BI288)/Assumptions!$B$7</f>
        <v>62.526277402290162</v>
      </c>
      <c r="AJ288" s="171">
        <f>('General Liability'!BS$43*$BI288)/Assumptions!$B$7</f>
        <v>62.526277402290162</v>
      </c>
      <c r="AK288" s="171">
        <f>('General Liability'!BT$43*$BI288)/Assumptions!$B$7</f>
        <v>62.526277402290162</v>
      </c>
      <c r="AL288" s="171">
        <f>('General Liability'!BU$43*$BI288)/Assumptions!$B$7</f>
        <v>62.526277402290162</v>
      </c>
      <c r="AM288" s="171">
        <f>('General Liability'!BV$43*$BI288)/Assumptions!$B$7</f>
        <v>62.526277402290162</v>
      </c>
      <c r="AN288" s="171">
        <f>('General Liability'!BW$43*$BI288)/Assumptions!$B$7</f>
        <v>62.526277402290162</v>
      </c>
      <c r="AO288" s="171">
        <f>('General Liability'!BX$43*$BI288)/Assumptions!$B$7</f>
        <v>62.526277402290162</v>
      </c>
      <c r="AP288" s="171">
        <f>('General Liability'!BY$43*$BI288)/Assumptions!$B$7</f>
        <v>62.526277402290162</v>
      </c>
      <c r="AQ288" s="171">
        <f>('General Liability'!BZ$43*$BI288)/Assumptions!$B$7</f>
        <v>62.526277402290162</v>
      </c>
      <c r="AR288" s="171">
        <f>('General Liability'!CA$43*$BI288)/Assumptions!$B$7</f>
        <v>62.526277402290162</v>
      </c>
      <c r="AS288" s="171">
        <f>('General Liability'!CB$43*$BI288)/Assumptions!$B$7</f>
        <v>64.402065724358877</v>
      </c>
      <c r="AT288" s="171">
        <f>('General Liability'!CC$43*$BI288)/Assumptions!$B$7</f>
        <v>64.402065724358877</v>
      </c>
      <c r="AU288" s="171">
        <f>('General Liability'!CD$43*$BI288)/Assumptions!$B$7</f>
        <v>64.402065724358877</v>
      </c>
      <c r="AV288" s="171">
        <f>('General Liability'!CE$43*$BI288)/Assumptions!$B$7</f>
        <v>64.402065724358877</v>
      </c>
      <c r="AW288" s="171">
        <f>('General Liability'!CF$43*$BI288)/Assumptions!$B$7</f>
        <v>64.402065724358877</v>
      </c>
      <c r="AX288" s="171">
        <f>('General Liability'!CG$43*$BI288)/Assumptions!$B$7</f>
        <v>64.402065724358877</v>
      </c>
      <c r="AY288" s="171">
        <f>('General Liability'!CH$43*$BI288)/Assumptions!$B$7</f>
        <v>64.402065724358877</v>
      </c>
      <c r="AZ288" s="171">
        <f>('General Liability'!CI$43*$BI288)/Assumptions!$B$7</f>
        <v>64.402065724358877</v>
      </c>
      <c r="BA288" s="171">
        <f>('General Liability'!CJ$43*$BI288)/Assumptions!$B$7</f>
        <v>64.402065724358877</v>
      </c>
      <c r="BB288" s="171">
        <f>('General Liability'!CK$43*$BI288)/Assumptions!$B$7</f>
        <v>64.402065724358877</v>
      </c>
      <c r="BC288" s="171">
        <f>('General Liability'!CL$43*$BI288)/Assumptions!$B$7</f>
        <v>64.402065724358877</v>
      </c>
      <c r="BD288" s="171">
        <f>('General Liability'!CM$43*$BI288)/Assumptions!$B$7</f>
        <v>64.402065724358877</v>
      </c>
      <c r="BE288" s="171">
        <f>('General Liability'!CN$43*$BI288)/Assumptions!$B$7</f>
        <v>66.334127696089638</v>
      </c>
      <c r="BF288" s="171">
        <f>('General Liability'!CO$43*$BI288)/Assumptions!$B$7</f>
        <v>66.334127696089638</v>
      </c>
      <c r="BG288" s="171">
        <f>('General Liability'!CP$43*$BI288)/Assumptions!$B$7</f>
        <v>66.334127696089638</v>
      </c>
      <c r="BI288" s="174">
        <f>SUMIF(Revenue!$P:$P,'GL - Import (CA)'!$F288,Revenue!$G:$G)</f>
        <v>5.6015365781532517E-3</v>
      </c>
    </row>
    <row r="289" spans="1:61" s="173" customFormat="1" ht="12.75" customHeight="1">
      <c r="A289" s="179" t="s">
        <v>662</v>
      </c>
      <c r="B289" s="179"/>
      <c r="C289" s="170" t="str" cm="1">
        <f t="array" ref="C289">IFERROR(INDEX('Legal Entity'!B:B,MATCH('GL - Import (CA)'!F289,'Legal Entity'!A:A,0),0),0)</f>
        <v>1315 - Corix Multi-Utility Services Inc.</v>
      </c>
      <c r="D289" s="170" t="str" cm="1">
        <f t="array" ref="D289">IFERROR(INDEX('Legal Entity'!C:C,MATCH(F289,'Legal Entity'!A:A,0),0),0)</f>
        <v>CA</v>
      </c>
      <c r="E289" s="170" t="s">
        <v>631</v>
      </c>
      <c r="F289" s="170" t="s">
        <v>158</v>
      </c>
      <c r="G289" s="170"/>
      <c r="H289" s="171">
        <f>('General Liability'!AQ$43*$BI289)/Assumptions!$B$7</f>
        <v>221.12192887467097</v>
      </c>
      <c r="I289" s="171">
        <f>('General Liability'!AR$43*$BI289)/Assumptions!$B$7</f>
        <v>212.31622842716013</v>
      </c>
      <c r="J289" s="171">
        <f>('General Liability'!AS$43*$BI289)/Assumptions!$B$7</f>
        <v>212.31622842716013</v>
      </c>
      <c r="K289" s="171">
        <f>('General Liability'!AT$43*$BI289)/Assumptions!$B$7</f>
        <v>212.31622842716013</v>
      </c>
      <c r="L289" s="171">
        <f>('General Liability'!AU$43*$BI289)/Assumptions!$B$7</f>
        <v>212.31622842716013</v>
      </c>
      <c r="M289" s="171">
        <f>('General Liability'!AV$43*$BI289)/Assumptions!$B$7</f>
        <v>212.31622842716013</v>
      </c>
      <c r="N289" s="171">
        <f>('General Liability'!AW$43*$BI289)/Assumptions!$B$7</f>
        <v>212.31622842716013</v>
      </c>
      <c r="O289" s="171">
        <f>('General Liability'!AX$43*$BI289)/Assumptions!$B$7</f>
        <v>212.31622842716013</v>
      </c>
      <c r="P289" s="171">
        <f>('General Liability'!AY$43*$BI289)/Assumptions!$B$7</f>
        <v>212.31622842716013</v>
      </c>
      <c r="Q289" s="171">
        <f>('General Liability'!AZ$43*$BI289)/Assumptions!$B$7</f>
        <v>212.31622842716013</v>
      </c>
      <c r="R289" s="171">
        <f>('General Liability'!BA$43*$BI289)/Assumptions!$B$7</f>
        <v>212.31622842716013</v>
      </c>
      <c r="S289" s="171">
        <f>('General Liability'!BB$43*$BI289)/Assumptions!$B$7</f>
        <v>212.31622842716013</v>
      </c>
      <c r="T289" s="171">
        <f>('General Liability'!BC$43*$BI289)/Assumptions!$B$7</f>
        <v>212.31622842716013</v>
      </c>
      <c r="U289" s="171">
        <f>('General Liability'!BD$43*$BI289)/Assumptions!$B$7</f>
        <v>228.23994555919714</v>
      </c>
      <c r="V289" s="171">
        <f>('General Liability'!BE$43*$BI289)/Assumptions!$B$7</f>
        <v>228.23994555919714</v>
      </c>
      <c r="W289" s="171">
        <f>('General Liability'!BF$43*$BI289)/Assumptions!$B$7</f>
        <v>228.23994555919714</v>
      </c>
      <c r="X289" s="171">
        <f>('General Liability'!BG$43*$BI289)/Assumptions!$B$7</f>
        <v>228.23994555919714</v>
      </c>
      <c r="Y289" s="171">
        <f>('General Liability'!BH$43*$BI289)/Assumptions!$B$7</f>
        <v>228.23994555919714</v>
      </c>
      <c r="Z289" s="171">
        <f>('General Liability'!BI$43*$BI289)/Assumptions!$B$7</f>
        <v>228.23994555919714</v>
      </c>
      <c r="AA289" s="171">
        <f>('General Liability'!BJ$43*$BI289)/Assumptions!$B$7</f>
        <v>228.23994555919714</v>
      </c>
      <c r="AB289" s="171">
        <f>('General Liability'!BK$43*$BI289)/Assumptions!$B$7</f>
        <v>228.23994555919714</v>
      </c>
      <c r="AC289" s="171">
        <f>('General Liability'!BL$43*$BI289)/Assumptions!$B$7</f>
        <v>228.23994555919714</v>
      </c>
      <c r="AD289" s="171">
        <f>('General Liability'!BM$43*$BI289)/Assumptions!$B$7</f>
        <v>228.23994555919714</v>
      </c>
      <c r="AE289" s="171">
        <f>('General Liability'!BN$43*$BI289)/Assumptions!$B$7</f>
        <v>228.23994555919714</v>
      </c>
      <c r="AF289" s="171">
        <f>('General Liability'!BO$43*$BI289)/Assumptions!$B$7</f>
        <v>228.23994555919714</v>
      </c>
      <c r="AG289" s="171">
        <f>('General Liability'!BP$43*$BI289)/Assumptions!$B$7</f>
        <v>245.35794147613692</v>
      </c>
      <c r="AH289" s="171">
        <f>('General Liability'!BQ$43*$BI289)/Assumptions!$B$7</f>
        <v>245.35794147613692</v>
      </c>
      <c r="AI289" s="171">
        <f>('General Liability'!BR$43*$BI289)/Assumptions!$B$7</f>
        <v>245.35794147613692</v>
      </c>
      <c r="AJ289" s="171">
        <f>('General Liability'!BS$43*$BI289)/Assumptions!$B$7</f>
        <v>245.35794147613692</v>
      </c>
      <c r="AK289" s="171">
        <f>('General Liability'!BT$43*$BI289)/Assumptions!$B$7</f>
        <v>245.35794147613692</v>
      </c>
      <c r="AL289" s="171">
        <f>('General Liability'!BU$43*$BI289)/Assumptions!$B$7</f>
        <v>245.35794147613692</v>
      </c>
      <c r="AM289" s="171">
        <f>('General Liability'!BV$43*$BI289)/Assumptions!$B$7</f>
        <v>245.35794147613692</v>
      </c>
      <c r="AN289" s="171">
        <f>('General Liability'!BW$43*$BI289)/Assumptions!$B$7</f>
        <v>245.35794147613692</v>
      </c>
      <c r="AO289" s="171">
        <f>('General Liability'!BX$43*$BI289)/Assumptions!$B$7</f>
        <v>245.35794147613692</v>
      </c>
      <c r="AP289" s="171">
        <f>('General Liability'!BY$43*$BI289)/Assumptions!$B$7</f>
        <v>245.35794147613692</v>
      </c>
      <c r="AQ289" s="171">
        <f>('General Liability'!BZ$43*$BI289)/Assumptions!$B$7</f>
        <v>245.35794147613692</v>
      </c>
      <c r="AR289" s="171">
        <f>('General Liability'!CA$43*$BI289)/Assumptions!$B$7</f>
        <v>245.35794147613692</v>
      </c>
      <c r="AS289" s="171">
        <f>('General Liability'!CB$43*$BI289)/Assumptions!$B$7</f>
        <v>252.71867972042105</v>
      </c>
      <c r="AT289" s="171">
        <f>('General Liability'!CC$43*$BI289)/Assumptions!$B$7</f>
        <v>252.71867972042105</v>
      </c>
      <c r="AU289" s="171">
        <f>('General Liability'!CD$43*$BI289)/Assumptions!$B$7</f>
        <v>252.71867972042105</v>
      </c>
      <c r="AV289" s="171">
        <f>('General Liability'!CE$43*$BI289)/Assumptions!$B$7</f>
        <v>252.71867972042105</v>
      </c>
      <c r="AW289" s="171">
        <f>('General Liability'!CF$43*$BI289)/Assumptions!$B$7</f>
        <v>252.71867972042105</v>
      </c>
      <c r="AX289" s="171">
        <f>('General Liability'!CG$43*$BI289)/Assumptions!$B$7</f>
        <v>252.71867972042105</v>
      </c>
      <c r="AY289" s="171">
        <f>('General Liability'!CH$43*$BI289)/Assumptions!$B$7</f>
        <v>252.71867972042105</v>
      </c>
      <c r="AZ289" s="171">
        <f>('General Liability'!CI$43*$BI289)/Assumptions!$B$7</f>
        <v>252.71867972042105</v>
      </c>
      <c r="BA289" s="171">
        <f>('General Liability'!CJ$43*$BI289)/Assumptions!$B$7</f>
        <v>252.71867972042105</v>
      </c>
      <c r="BB289" s="171">
        <f>('General Liability'!CK$43*$BI289)/Assumptions!$B$7</f>
        <v>252.71867972042105</v>
      </c>
      <c r="BC289" s="171">
        <f>('General Liability'!CL$43*$BI289)/Assumptions!$B$7</f>
        <v>252.71867972042105</v>
      </c>
      <c r="BD289" s="171">
        <f>('General Liability'!CM$43*$BI289)/Assumptions!$B$7</f>
        <v>252.71867972042105</v>
      </c>
      <c r="BE289" s="171">
        <f>('General Liability'!CN$43*$BI289)/Assumptions!$B$7</f>
        <v>260.30024011203369</v>
      </c>
      <c r="BF289" s="171">
        <f>('General Liability'!CO$43*$BI289)/Assumptions!$B$7</f>
        <v>260.30024011203369</v>
      </c>
      <c r="BG289" s="171">
        <f>('General Liability'!CP$43*$BI289)/Assumptions!$B$7</f>
        <v>260.30024011203369</v>
      </c>
      <c r="BI289" s="174">
        <f>SUMIF(Revenue!$P:$P,'GL - Import (CA)'!$F289,Revenue!$G:$G)</f>
        <v>2.198086214338783E-2</v>
      </c>
    </row>
    <row r="290" spans="1:61" s="173" customFormat="1" ht="12.75" customHeight="1">
      <c r="A290" s="179" t="s">
        <v>662</v>
      </c>
      <c r="B290" s="179"/>
      <c r="C290" s="170" t="str" cm="1">
        <f t="array" ref="C290">IFERROR(INDEX('Legal Entity'!B:B,MATCH('GL - Import (CA)'!F290,'Legal Entity'!A:A,0),0),0)</f>
        <v>1315 - Corix Multi-Utility Services Inc.</v>
      </c>
      <c r="D290" s="170" t="str" cm="1">
        <f t="array" ref="D290">IFERROR(INDEX('Legal Entity'!C:C,MATCH(F290,'Legal Entity'!A:A,0),0),0)</f>
        <v>CA</v>
      </c>
      <c r="E290" s="170" t="s">
        <v>631</v>
      </c>
      <c r="F290" s="170" t="s">
        <v>159</v>
      </c>
      <c r="G290" s="170"/>
      <c r="H290" s="171">
        <f>('General Liability'!AQ$43*$BI290)/Assumptions!$B$7</f>
        <v>162.71127525041382</v>
      </c>
      <c r="I290" s="171">
        <f>('General Liability'!AR$43*$BI290)/Assumptions!$B$7</f>
        <v>156.23165219095821</v>
      </c>
      <c r="J290" s="171">
        <f>('General Liability'!AS$43*$BI290)/Assumptions!$B$7</f>
        <v>156.23165219095821</v>
      </c>
      <c r="K290" s="171">
        <f>('General Liability'!AT$43*$BI290)/Assumptions!$B$7</f>
        <v>156.23165219095821</v>
      </c>
      <c r="L290" s="171">
        <f>('General Liability'!AU$43*$BI290)/Assumptions!$B$7</f>
        <v>156.23165219095821</v>
      </c>
      <c r="M290" s="171">
        <f>('General Liability'!AV$43*$BI290)/Assumptions!$B$7</f>
        <v>156.23165219095821</v>
      </c>
      <c r="N290" s="171">
        <f>('General Liability'!AW$43*$BI290)/Assumptions!$B$7</f>
        <v>156.23165219095821</v>
      </c>
      <c r="O290" s="171">
        <f>('General Liability'!AX$43*$BI290)/Assumptions!$B$7</f>
        <v>156.23165219095821</v>
      </c>
      <c r="P290" s="171">
        <f>('General Liability'!AY$43*$BI290)/Assumptions!$B$7</f>
        <v>156.23165219095821</v>
      </c>
      <c r="Q290" s="171">
        <f>('General Liability'!AZ$43*$BI290)/Assumptions!$B$7</f>
        <v>156.23165219095821</v>
      </c>
      <c r="R290" s="171">
        <f>('General Liability'!BA$43*$BI290)/Assumptions!$B$7</f>
        <v>156.23165219095821</v>
      </c>
      <c r="S290" s="171">
        <f>('General Liability'!BB$43*$BI290)/Assumptions!$B$7</f>
        <v>156.23165219095821</v>
      </c>
      <c r="T290" s="171">
        <f>('General Liability'!BC$43*$BI290)/Assumptions!$B$7</f>
        <v>156.23165219095821</v>
      </c>
      <c r="U290" s="171">
        <f>('General Liability'!BD$43*$BI290)/Assumptions!$B$7</f>
        <v>167.94902610528007</v>
      </c>
      <c r="V290" s="171">
        <f>('General Liability'!BE$43*$BI290)/Assumptions!$B$7</f>
        <v>167.94902610528007</v>
      </c>
      <c r="W290" s="171">
        <f>('General Liability'!BF$43*$BI290)/Assumptions!$B$7</f>
        <v>167.94902610528007</v>
      </c>
      <c r="X290" s="171">
        <f>('General Liability'!BG$43*$BI290)/Assumptions!$B$7</f>
        <v>167.94902610528007</v>
      </c>
      <c r="Y290" s="171">
        <f>('General Liability'!BH$43*$BI290)/Assumptions!$B$7</f>
        <v>167.94902610528007</v>
      </c>
      <c r="Z290" s="171">
        <f>('General Liability'!BI$43*$BI290)/Assumptions!$B$7</f>
        <v>167.94902610528007</v>
      </c>
      <c r="AA290" s="171">
        <f>('General Liability'!BJ$43*$BI290)/Assumptions!$B$7</f>
        <v>167.94902610528007</v>
      </c>
      <c r="AB290" s="171">
        <f>('General Liability'!BK$43*$BI290)/Assumptions!$B$7</f>
        <v>167.94902610528007</v>
      </c>
      <c r="AC290" s="171">
        <f>('General Liability'!BL$43*$BI290)/Assumptions!$B$7</f>
        <v>167.94902610528007</v>
      </c>
      <c r="AD290" s="171">
        <f>('General Liability'!BM$43*$BI290)/Assumptions!$B$7</f>
        <v>167.94902610528007</v>
      </c>
      <c r="AE290" s="171">
        <f>('General Liability'!BN$43*$BI290)/Assumptions!$B$7</f>
        <v>167.94902610528007</v>
      </c>
      <c r="AF290" s="171">
        <f>('General Liability'!BO$43*$BI290)/Assumptions!$B$7</f>
        <v>167.94902610528007</v>
      </c>
      <c r="AG290" s="171">
        <f>('General Liability'!BP$43*$BI290)/Assumptions!$B$7</f>
        <v>180.5452030631761</v>
      </c>
      <c r="AH290" s="171">
        <f>('General Liability'!BQ$43*$BI290)/Assumptions!$B$7</f>
        <v>180.5452030631761</v>
      </c>
      <c r="AI290" s="171">
        <f>('General Liability'!BR$43*$BI290)/Assumptions!$B$7</f>
        <v>180.5452030631761</v>
      </c>
      <c r="AJ290" s="171">
        <f>('General Liability'!BS$43*$BI290)/Assumptions!$B$7</f>
        <v>180.5452030631761</v>
      </c>
      <c r="AK290" s="171">
        <f>('General Liability'!BT$43*$BI290)/Assumptions!$B$7</f>
        <v>180.5452030631761</v>
      </c>
      <c r="AL290" s="171">
        <f>('General Liability'!BU$43*$BI290)/Assumptions!$B$7</f>
        <v>180.5452030631761</v>
      </c>
      <c r="AM290" s="171">
        <f>('General Liability'!BV$43*$BI290)/Assumptions!$B$7</f>
        <v>180.5452030631761</v>
      </c>
      <c r="AN290" s="171">
        <f>('General Liability'!BW$43*$BI290)/Assumptions!$B$7</f>
        <v>180.5452030631761</v>
      </c>
      <c r="AO290" s="171">
        <f>('General Liability'!BX$43*$BI290)/Assumptions!$B$7</f>
        <v>180.5452030631761</v>
      </c>
      <c r="AP290" s="171">
        <f>('General Liability'!BY$43*$BI290)/Assumptions!$B$7</f>
        <v>180.5452030631761</v>
      </c>
      <c r="AQ290" s="171">
        <f>('General Liability'!BZ$43*$BI290)/Assumptions!$B$7</f>
        <v>180.5452030631761</v>
      </c>
      <c r="AR290" s="171">
        <f>('General Liability'!CA$43*$BI290)/Assumptions!$B$7</f>
        <v>180.5452030631761</v>
      </c>
      <c r="AS290" s="171">
        <f>('General Liability'!CB$43*$BI290)/Assumptions!$B$7</f>
        <v>185.9615591550714</v>
      </c>
      <c r="AT290" s="171">
        <f>('General Liability'!CC$43*$BI290)/Assumptions!$B$7</f>
        <v>185.9615591550714</v>
      </c>
      <c r="AU290" s="171">
        <f>('General Liability'!CD$43*$BI290)/Assumptions!$B$7</f>
        <v>185.9615591550714</v>
      </c>
      <c r="AV290" s="171">
        <f>('General Liability'!CE$43*$BI290)/Assumptions!$B$7</f>
        <v>185.9615591550714</v>
      </c>
      <c r="AW290" s="171">
        <f>('General Liability'!CF$43*$BI290)/Assumptions!$B$7</f>
        <v>185.9615591550714</v>
      </c>
      <c r="AX290" s="171">
        <f>('General Liability'!CG$43*$BI290)/Assumptions!$B$7</f>
        <v>185.9615591550714</v>
      </c>
      <c r="AY290" s="171">
        <f>('General Liability'!CH$43*$BI290)/Assumptions!$B$7</f>
        <v>185.9615591550714</v>
      </c>
      <c r="AZ290" s="171">
        <f>('General Liability'!CI$43*$BI290)/Assumptions!$B$7</f>
        <v>185.9615591550714</v>
      </c>
      <c r="BA290" s="171">
        <f>('General Liability'!CJ$43*$BI290)/Assumptions!$B$7</f>
        <v>185.9615591550714</v>
      </c>
      <c r="BB290" s="171">
        <f>('General Liability'!CK$43*$BI290)/Assumptions!$B$7</f>
        <v>185.9615591550714</v>
      </c>
      <c r="BC290" s="171">
        <f>('General Liability'!CL$43*$BI290)/Assumptions!$B$7</f>
        <v>185.9615591550714</v>
      </c>
      <c r="BD290" s="171">
        <f>('General Liability'!CM$43*$BI290)/Assumptions!$B$7</f>
        <v>185.9615591550714</v>
      </c>
      <c r="BE290" s="171">
        <f>('General Liability'!CN$43*$BI290)/Assumptions!$B$7</f>
        <v>191.54040592972351</v>
      </c>
      <c r="BF290" s="171">
        <f>('General Liability'!CO$43*$BI290)/Assumptions!$B$7</f>
        <v>191.54040592972351</v>
      </c>
      <c r="BG290" s="171">
        <f>('General Liability'!CP$43*$BI290)/Assumptions!$B$7</f>
        <v>191.54040592972351</v>
      </c>
      <c r="BI290" s="174">
        <f>SUMIF(Revenue!$P:$P,'GL - Import (CA)'!$F290,Revenue!$G:$G)</f>
        <v>1.6174488566809274E-2</v>
      </c>
    </row>
    <row r="291" spans="1:61" s="173" customFormat="1" ht="12.75" customHeight="1">
      <c r="A291" s="179" t="s">
        <v>662</v>
      </c>
      <c r="B291" s="179"/>
      <c r="C291" s="170" t="str" cm="1">
        <f t="array" ref="C291">IFERROR(INDEX('Legal Entity'!B:B,MATCH('GL - Import (CA)'!F291,'Legal Entity'!A:A,0),0),0)</f>
        <v>1315 - Corix Multi-Utility Services Inc.</v>
      </c>
      <c r="D291" s="170" t="str" cm="1">
        <f t="array" ref="D291">IFERROR(INDEX('Legal Entity'!C:C,MATCH(F291,'Legal Entity'!A:A,0),0),0)</f>
        <v>CA</v>
      </c>
      <c r="E291" s="170" t="s">
        <v>631</v>
      </c>
      <c r="F291" s="170" t="s">
        <v>161</v>
      </c>
      <c r="G291" s="170"/>
      <c r="H291" s="171">
        <f>('General Liability'!AQ$43*$BI291)/Assumptions!$B$7</f>
        <v>71.116096857559924</v>
      </c>
      <c r="I291" s="171">
        <f>('General Liability'!AR$43*$BI291)/Assumptions!$B$7</f>
        <v>68.284052794310199</v>
      </c>
      <c r="J291" s="171">
        <f>('General Liability'!AS$43*$BI291)/Assumptions!$B$7</f>
        <v>68.284052794310199</v>
      </c>
      <c r="K291" s="171">
        <f>('General Liability'!AT$43*$BI291)/Assumptions!$B$7</f>
        <v>68.284052794310199</v>
      </c>
      <c r="L291" s="171">
        <f>('General Liability'!AU$43*$BI291)/Assumptions!$B$7</f>
        <v>68.284052794310199</v>
      </c>
      <c r="M291" s="171">
        <f>('General Liability'!AV$43*$BI291)/Assumptions!$B$7</f>
        <v>68.284052794310199</v>
      </c>
      <c r="N291" s="171">
        <f>('General Liability'!AW$43*$BI291)/Assumptions!$B$7</f>
        <v>68.284052794310199</v>
      </c>
      <c r="O291" s="171">
        <f>('General Liability'!AX$43*$BI291)/Assumptions!$B$7</f>
        <v>68.284052794310199</v>
      </c>
      <c r="P291" s="171">
        <f>('General Liability'!AY$43*$BI291)/Assumptions!$B$7</f>
        <v>68.284052794310199</v>
      </c>
      <c r="Q291" s="171">
        <f>('General Liability'!AZ$43*$BI291)/Assumptions!$B$7</f>
        <v>68.284052794310199</v>
      </c>
      <c r="R291" s="171">
        <f>('General Liability'!BA$43*$BI291)/Assumptions!$B$7</f>
        <v>68.284052794310199</v>
      </c>
      <c r="S291" s="171">
        <f>('General Liability'!BB$43*$BI291)/Assumptions!$B$7</f>
        <v>68.284052794310199</v>
      </c>
      <c r="T291" s="171">
        <f>('General Liability'!BC$43*$BI291)/Assumptions!$B$7</f>
        <v>68.284052794310199</v>
      </c>
      <c r="U291" s="171">
        <f>('General Liability'!BD$43*$BI291)/Assumptions!$B$7</f>
        <v>73.405356753883467</v>
      </c>
      <c r="V291" s="171">
        <f>('General Liability'!BE$43*$BI291)/Assumptions!$B$7</f>
        <v>73.405356753883467</v>
      </c>
      <c r="W291" s="171">
        <f>('General Liability'!BF$43*$BI291)/Assumptions!$B$7</f>
        <v>73.405356753883467</v>
      </c>
      <c r="X291" s="171">
        <f>('General Liability'!BG$43*$BI291)/Assumptions!$B$7</f>
        <v>73.405356753883467</v>
      </c>
      <c r="Y291" s="171">
        <f>('General Liability'!BH$43*$BI291)/Assumptions!$B$7</f>
        <v>73.405356753883467</v>
      </c>
      <c r="Z291" s="171">
        <f>('General Liability'!BI$43*$BI291)/Assumptions!$B$7</f>
        <v>73.405356753883467</v>
      </c>
      <c r="AA291" s="171">
        <f>('General Liability'!BJ$43*$BI291)/Assumptions!$B$7</f>
        <v>73.405356753883467</v>
      </c>
      <c r="AB291" s="171">
        <f>('General Liability'!BK$43*$BI291)/Assumptions!$B$7</f>
        <v>73.405356753883467</v>
      </c>
      <c r="AC291" s="171">
        <f>('General Liability'!BL$43*$BI291)/Assumptions!$B$7</f>
        <v>73.405356753883467</v>
      </c>
      <c r="AD291" s="171">
        <f>('General Liability'!BM$43*$BI291)/Assumptions!$B$7</f>
        <v>73.405356753883467</v>
      </c>
      <c r="AE291" s="171">
        <f>('General Liability'!BN$43*$BI291)/Assumptions!$B$7</f>
        <v>73.405356753883467</v>
      </c>
      <c r="AF291" s="171">
        <f>('General Liability'!BO$43*$BI291)/Assumptions!$B$7</f>
        <v>73.405356753883467</v>
      </c>
      <c r="AG291" s="171">
        <f>('General Liability'!BP$43*$BI291)/Assumptions!$B$7</f>
        <v>78.910758510424728</v>
      </c>
      <c r="AH291" s="171">
        <f>('General Liability'!BQ$43*$BI291)/Assumptions!$B$7</f>
        <v>78.910758510424728</v>
      </c>
      <c r="AI291" s="171">
        <f>('General Liability'!BR$43*$BI291)/Assumptions!$B$7</f>
        <v>78.910758510424728</v>
      </c>
      <c r="AJ291" s="171">
        <f>('General Liability'!BS$43*$BI291)/Assumptions!$B$7</f>
        <v>78.910758510424728</v>
      </c>
      <c r="AK291" s="171">
        <f>('General Liability'!BT$43*$BI291)/Assumptions!$B$7</f>
        <v>78.910758510424728</v>
      </c>
      <c r="AL291" s="171">
        <f>('General Liability'!BU$43*$BI291)/Assumptions!$B$7</f>
        <v>78.910758510424728</v>
      </c>
      <c r="AM291" s="171">
        <f>('General Liability'!BV$43*$BI291)/Assumptions!$B$7</f>
        <v>78.910758510424728</v>
      </c>
      <c r="AN291" s="171">
        <f>('General Liability'!BW$43*$BI291)/Assumptions!$B$7</f>
        <v>78.910758510424728</v>
      </c>
      <c r="AO291" s="171">
        <f>('General Liability'!BX$43*$BI291)/Assumptions!$B$7</f>
        <v>78.910758510424728</v>
      </c>
      <c r="AP291" s="171">
        <f>('General Liability'!BY$43*$BI291)/Assumptions!$B$7</f>
        <v>78.910758510424728</v>
      </c>
      <c r="AQ291" s="171">
        <f>('General Liability'!BZ$43*$BI291)/Assumptions!$B$7</f>
        <v>78.910758510424728</v>
      </c>
      <c r="AR291" s="171">
        <f>('General Liability'!CA$43*$BI291)/Assumptions!$B$7</f>
        <v>78.910758510424728</v>
      </c>
      <c r="AS291" s="171">
        <f>('General Liability'!CB$43*$BI291)/Assumptions!$B$7</f>
        <v>81.27808126573747</v>
      </c>
      <c r="AT291" s="171">
        <f>('General Liability'!CC$43*$BI291)/Assumptions!$B$7</f>
        <v>81.27808126573747</v>
      </c>
      <c r="AU291" s="171">
        <f>('General Liability'!CD$43*$BI291)/Assumptions!$B$7</f>
        <v>81.27808126573747</v>
      </c>
      <c r="AV291" s="171">
        <f>('General Liability'!CE$43*$BI291)/Assumptions!$B$7</f>
        <v>81.27808126573747</v>
      </c>
      <c r="AW291" s="171">
        <f>('General Liability'!CF$43*$BI291)/Assumptions!$B$7</f>
        <v>81.27808126573747</v>
      </c>
      <c r="AX291" s="171">
        <f>('General Liability'!CG$43*$BI291)/Assumptions!$B$7</f>
        <v>81.27808126573747</v>
      </c>
      <c r="AY291" s="171">
        <f>('General Liability'!CH$43*$BI291)/Assumptions!$B$7</f>
        <v>81.27808126573747</v>
      </c>
      <c r="AZ291" s="171">
        <f>('General Liability'!CI$43*$BI291)/Assumptions!$B$7</f>
        <v>81.27808126573747</v>
      </c>
      <c r="BA291" s="171">
        <f>('General Liability'!CJ$43*$BI291)/Assumptions!$B$7</f>
        <v>81.27808126573747</v>
      </c>
      <c r="BB291" s="171">
        <f>('General Liability'!CK$43*$BI291)/Assumptions!$B$7</f>
        <v>81.27808126573747</v>
      </c>
      <c r="BC291" s="171">
        <f>('General Liability'!CL$43*$BI291)/Assumptions!$B$7</f>
        <v>81.27808126573747</v>
      </c>
      <c r="BD291" s="171">
        <f>('General Liability'!CM$43*$BI291)/Assumptions!$B$7</f>
        <v>81.27808126573747</v>
      </c>
      <c r="BE291" s="171">
        <f>('General Liability'!CN$43*$BI291)/Assumptions!$B$7</f>
        <v>83.716423703709594</v>
      </c>
      <c r="BF291" s="171">
        <f>('General Liability'!CO$43*$BI291)/Assumptions!$B$7</f>
        <v>83.716423703709594</v>
      </c>
      <c r="BG291" s="171">
        <f>('General Liability'!CP$43*$BI291)/Assumptions!$B$7</f>
        <v>83.716423703709594</v>
      </c>
      <c r="BI291" s="174">
        <f>SUMIF(Revenue!$P:$P,'GL - Import (CA)'!$F291,Revenue!$G:$G)</f>
        <v>7.0693717676813443E-3</v>
      </c>
    </row>
    <row r="292" spans="1:61" s="173" customFormat="1" ht="12.75" customHeight="1">
      <c r="A292" s="179" t="s">
        <v>662</v>
      </c>
      <c r="B292" s="179"/>
      <c r="C292" s="170" t="str" cm="1">
        <f t="array" ref="C292">IFERROR(INDEX('Legal Entity'!B:B,MATCH('GL - Import (CA)'!F292,'Legal Entity'!A:A,0),0),0)</f>
        <v>1315 - Corix Multi-Utility Services Inc.</v>
      </c>
      <c r="D292" s="170" t="str" cm="1">
        <f t="array" ref="D292">IFERROR(INDEX('Legal Entity'!C:C,MATCH(F292,'Legal Entity'!A:A,0),0),0)</f>
        <v>CA</v>
      </c>
      <c r="E292" s="170" t="s">
        <v>631</v>
      </c>
      <c r="F292" s="170" t="s">
        <v>162</v>
      </c>
      <c r="G292" s="170"/>
      <c r="H292" s="171">
        <f>('General Liability'!AQ$43*$BI292)/Assumptions!$B$7</f>
        <v>49.851528066221917</v>
      </c>
      <c r="I292" s="171">
        <f>('General Liability'!AR$43*$BI292)/Assumptions!$B$7</f>
        <v>47.866299259491335</v>
      </c>
      <c r="J292" s="171">
        <f>('General Liability'!AS$43*$BI292)/Assumptions!$B$7</f>
        <v>47.866299259491335</v>
      </c>
      <c r="K292" s="171">
        <f>('General Liability'!AT$43*$BI292)/Assumptions!$B$7</f>
        <v>47.866299259491335</v>
      </c>
      <c r="L292" s="171">
        <f>('General Liability'!AU$43*$BI292)/Assumptions!$B$7</f>
        <v>47.866299259491335</v>
      </c>
      <c r="M292" s="171">
        <f>('General Liability'!AV$43*$BI292)/Assumptions!$B$7</f>
        <v>47.866299259491335</v>
      </c>
      <c r="N292" s="171">
        <f>('General Liability'!AW$43*$BI292)/Assumptions!$B$7</f>
        <v>47.866299259491335</v>
      </c>
      <c r="O292" s="171">
        <f>('General Liability'!AX$43*$BI292)/Assumptions!$B$7</f>
        <v>47.866299259491335</v>
      </c>
      <c r="P292" s="171">
        <f>('General Liability'!AY$43*$BI292)/Assumptions!$B$7</f>
        <v>47.866299259491335</v>
      </c>
      <c r="Q292" s="171">
        <f>('General Liability'!AZ$43*$BI292)/Assumptions!$B$7</f>
        <v>47.866299259491335</v>
      </c>
      <c r="R292" s="171">
        <f>('General Liability'!BA$43*$BI292)/Assumptions!$B$7</f>
        <v>47.866299259491335</v>
      </c>
      <c r="S292" s="171">
        <f>('General Liability'!BB$43*$BI292)/Assumptions!$B$7</f>
        <v>47.866299259491335</v>
      </c>
      <c r="T292" s="171">
        <f>('General Liability'!BC$43*$BI292)/Assumptions!$B$7</f>
        <v>47.866299259491335</v>
      </c>
      <c r="U292" s="171">
        <f>('General Liability'!BD$43*$BI292)/Assumptions!$B$7</f>
        <v>51.456271703953178</v>
      </c>
      <c r="V292" s="171">
        <f>('General Liability'!BE$43*$BI292)/Assumptions!$B$7</f>
        <v>51.456271703953178</v>
      </c>
      <c r="W292" s="171">
        <f>('General Liability'!BF$43*$BI292)/Assumptions!$B$7</f>
        <v>51.456271703953178</v>
      </c>
      <c r="X292" s="171">
        <f>('General Liability'!BG$43*$BI292)/Assumptions!$B$7</f>
        <v>51.456271703953178</v>
      </c>
      <c r="Y292" s="171">
        <f>('General Liability'!BH$43*$BI292)/Assumptions!$B$7</f>
        <v>51.456271703953178</v>
      </c>
      <c r="Z292" s="171">
        <f>('General Liability'!BI$43*$BI292)/Assumptions!$B$7</f>
        <v>51.456271703953178</v>
      </c>
      <c r="AA292" s="171">
        <f>('General Liability'!BJ$43*$BI292)/Assumptions!$B$7</f>
        <v>51.456271703953178</v>
      </c>
      <c r="AB292" s="171">
        <f>('General Liability'!BK$43*$BI292)/Assumptions!$B$7</f>
        <v>51.456271703953178</v>
      </c>
      <c r="AC292" s="171">
        <f>('General Liability'!BL$43*$BI292)/Assumptions!$B$7</f>
        <v>51.456271703953178</v>
      </c>
      <c r="AD292" s="171">
        <f>('General Liability'!BM$43*$BI292)/Assumptions!$B$7</f>
        <v>51.456271703953178</v>
      </c>
      <c r="AE292" s="171">
        <f>('General Liability'!BN$43*$BI292)/Assumptions!$B$7</f>
        <v>51.456271703953178</v>
      </c>
      <c r="AF292" s="171">
        <f>('General Liability'!BO$43*$BI292)/Assumptions!$B$7</f>
        <v>51.456271703953178</v>
      </c>
      <c r="AG292" s="171">
        <f>('General Liability'!BP$43*$BI292)/Assumptions!$B$7</f>
        <v>55.315492081749674</v>
      </c>
      <c r="AH292" s="171">
        <f>('General Liability'!BQ$43*$BI292)/Assumptions!$B$7</f>
        <v>55.315492081749674</v>
      </c>
      <c r="AI292" s="171">
        <f>('General Liability'!BR$43*$BI292)/Assumptions!$B$7</f>
        <v>55.315492081749674</v>
      </c>
      <c r="AJ292" s="171">
        <f>('General Liability'!BS$43*$BI292)/Assumptions!$B$7</f>
        <v>55.315492081749674</v>
      </c>
      <c r="AK292" s="171">
        <f>('General Liability'!BT$43*$BI292)/Assumptions!$B$7</f>
        <v>55.315492081749674</v>
      </c>
      <c r="AL292" s="171">
        <f>('General Liability'!BU$43*$BI292)/Assumptions!$B$7</f>
        <v>55.315492081749674</v>
      </c>
      <c r="AM292" s="171">
        <f>('General Liability'!BV$43*$BI292)/Assumptions!$B$7</f>
        <v>55.315492081749674</v>
      </c>
      <c r="AN292" s="171">
        <f>('General Liability'!BW$43*$BI292)/Assumptions!$B$7</f>
        <v>55.315492081749674</v>
      </c>
      <c r="AO292" s="171">
        <f>('General Liability'!BX$43*$BI292)/Assumptions!$B$7</f>
        <v>55.315492081749674</v>
      </c>
      <c r="AP292" s="171">
        <f>('General Liability'!BY$43*$BI292)/Assumptions!$B$7</f>
        <v>55.315492081749674</v>
      </c>
      <c r="AQ292" s="171">
        <f>('General Liability'!BZ$43*$BI292)/Assumptions!$B$7</f>
        <v>55.315492081749674</v>
      </c>
      <c r="AR292" s="171">
        <f>('General Liability'!CA$43*$BI292)/Assumptions!$B$7</f>
        <v>55.315492081749674</v>
      </c>
      <c r="AS292" s="171">
        <f>('General Liability'!CB$43*$BI292)/Assumptions!$B$7</f>
        <v>56.974956844202168</v>
      </c>
      <c r="AT292" s="171">
        <f>('General Liability'!CC$43*$BI292)/Assumptions!$B$7</f>
        <v>56.974956844202168</v>
      </c>
      <c r="AU292" s="171">
        <f>('General Liability'!CD$43*$BI292)/Assumptions!$B$7</f>
        <v>56.974956844202168</v>
      </c>
      <c r="AV292" s="171">
        <f>('General Liability'!CE$43*$BI292)/Assumptions!$B$7</f>
        <v>56.974956844202168</v>
      </c>
      <c r="AW292" s="171">
        <f>('General Liability'!CF$43*$BI292)/Assumptions!$B$7</f>
        <v>56.974956844202168</v>
      </c>
      <c r="AX292" s="171">
        <f>('General Liability'!CG$43*$BI292)/Assumptions!$B$7</f>
        <v>56.974956844202168</v>
      </c>
      <c r="AY292" s="171">
        <f>('General Liability'!CH$43*$BI292)/Assumptions!$B$7</f>
        <v>56.974956844202168</v>
      </c>
      <c r="AZ292" s="171">
        <f>('General Liability'!CI$43*$BI292)/Assumptions!$B$7</f>
        <v>56.974956844202168</v>
      </c>
      <c r="BA292" s="171">
        <f>('General Liability'!CJ$43*$BI292)/Assumptions!$B$7</f>
        <v>56.974956844202168</v>
      </c>
      <c r="BB292" s="171">
        <f>('General Liability'!CK$43*$BI292)/Assumptions!$B$7</f>
        <v>56.974956844202168</v>
      </c>
      <c r="BC292" s="171">
        <f>('General Liability'!CL$43*$BI292)/Assumptions!$B$7</f>
        <v>56.974956844202168</v>
      </c>
      <c r="BD292" s="171">
        <f>('General Liability'!CM$43*$BI292)/Assumptions!$B$7</f>
        <v>56.974956844202168</v>
      </c>
      <c r="BE292" s="171">
        <f>('General Liability'!CN$43*$BI292)/Assumptions!$B$7</f>
        <v>58.68420554952823</v>
      </c>
      <c r="BF292" s="171">
        <f>('General Liability'!CO$43*$BI292)/Assumptions!$B$7</f>
        <v>58.68420554952823</v>
      </c>
      <c r="BG292" s="171">
        <f>('General Liability'!CP$43*$BI292)/Assumptions!$B$7</f>
        <v>58.68420554952823</v>
      </c>
      <c r="BI292" s="174">
        <f>SUMIF(Revenue!$P:$P,'GL - Import (CA)'!$F292,Revenue!$G:$G)</f>
        <v>4.9555445343547402E-3</v>
      </c>
    </row>
    <row r="293" spans="1:61" s="173" customFormat="1" ht="12.75" customHeight="1">
      <c r="A293" s="179" t="s">
        <v>662</v>
      </c>
      <c r="B293" s="179"/>
      <c r="C293" s="170" t="str" cm="1">
        <f t="array" ref="C293">IFERROR(INDEX('Legal Entity'!B:B,MATCH('GL - Import (CA)'!F293,'Legal Entity'!A:A,0),0),0)</f>
        <v>1315 - Corix Multi-Utility Services Inc.</v>
      </c>
      <c r="D293" s="170" t="str" cm="1">
        <f t="array" ref="D293">IFERROR(INDEX('Legal Entity'!C:C,MATCH(F293,'Legal Entity'!A:A,0),0),0)</f>
        <v>CA</v>
      </c>
      <c r="E293" s="170" t="s">
        <v>631</v>
      </c>
      <c r="F293" s="170" t="s">
        <v>163</v>
      </c>
      <c r="G293" s="170"/>
      <c r="H293" s="171">
        <f>('General Liability'!AQ$43*$BI293)/Assumptions!$B$7</f>
        <v>56.402079485386778</v>
      </c>
      <c r="I293" s="171">
        <f>('General Liability'!AR$43*$BI293)/Assumptions!$B$7</f>
        <v>54.155989198943452</v>
      </c>
      <c r="J293" s="171">
        <f>('General Liability'!AS$43*$BI293)/Assumptions!$B$7</f>
        <v>54.155989198943452</v>
      </c>
      <c r="K293" s="171">
        <f>('General Liability'!AT$43*$BI293)/Assumptions!$B$7</f>
        <v>54.155989198943452</v>
      </c>
      <c r="L293" s="171">
        <f>('General Liability'!AU$43*$BI293)/Assumptions!$B$7</f>
        <v>54.155989198943452</v>
      </c>
      <c r="M293" s="171">
        <f>('General Liability'!AV$43*$BI293)/Assumptions!$B$7</f>
        <v>54.155989198943452</v>
      </c>
      <c r="N293" s="171">
        <f>('General Liability'!AW$43*$BI293)/Assumptions!$B$7</f>
        <v>54.155989198943452</v>
      </c>
      <c r="O293" s="171">
        <f>('General Liability'!AX$43*$BI293)/Assumptions!$B$7</f>
        <v>54.155989198943452</v>
      </c>
      <c r="P293" s="171">
        <f>('General Liability'!AY$43*$BI293)/Assumptions!$B$7</f>
        <v>54.155989198943452</v>
      </c>
      <c r="Q293" s="171">
        <f>('General Liability'!AZ$43*$BI293)/Assumptions!$B$7</f>
        <v>54.155989198943452</v>
      </c>
      <c r="R293" s="171">
        <f>('General Liability'!BA$43*$BI293)/Assumptions!$B$7</f>
        <v>54.155989198943452</v>
      </c>
      <c r="S293" s="171">
        <f>('General Liability'!BB$43*$BI293)/Assumptions!$B$7</f>
        <v>54.155989198943452</v>
      </c>
      <c r="T293" s="171">
        <f>('General Liability'!BC$43*$BI293)/Assumptions!$B$7</f>
        <v>54.155989198943452</v>
      </c>
      <c r="U293" s="171">
        <f>('General Liability'!BD$43*$BI293)/Assumptions!$B$7</f>
        <v>58.217688388864211</v>
      </c>
      <c r="V293" s="171">
        <f>('General Liability'!BE$43*$BI293)/Assumptions!$B$7</f>
        <v>58.217688388864211</v>
      </c>
      <c r="W293" s="171">
        <f>('General Liability'!BF$43*$BI293)/Assumptions!$B$7</f>
        <v>58.217688388864211</v>
      </c>
      <c r="X293" s="171">
        <f>('General Liability'!BG$43*$BI293)/Assumptions!$B$7</f>
        <v>58.217688388864211</v>
      </c>
      <c r="Y293" s="171">
        <f>('General Liability'!BH$43*$BI293)/Assumptions!$B$7</f>
        <v>58.217688388864211</v>
      </c>
      <c r="Z293" s="171">
        <f>('General Liability'!BI$43*$BI293)/Assumptions!$B$7</f>
        <v>58.217688388864211</v>
      </c>
      <c r="AA293" s="171">
        <f>('General Liability'!BJ$43*$BI293)/Assumptions!$B$7</f>
        <v>58.217688388864211</v>
      </c>
      <c r="AB293" s="171">
        <f>('General Liability'!BK$43*$BI293)/Assumptions!$B$7</f>
        <v>58.217688388864211</v>
      </c>
      <c r="AC293" s="171">
        <f>('General Liability'!BL$43*$BI293)/Assumptions!$B$7</f>
        <v>58.217688388864211</v>
      </c>
      <c r="AD293" s="171">
        <f>('General Liability'!BM$43*$BI293)/Assumptions!$B$7</f>
        <v>58.217688388864211</v>
      </c>
      <c r="AE293" s="171">
        <f>('General Liability'!BN$43*$BI293)/Assumptions!$B$7</f>
        <v>58.217688388864211</v>
      </c>
      <c r="AF293" s="171">
        <f>('General Liability'!BO$43*$BI293)/Assumptions!$B$7</f>
        <v>58.217688388864211</v>
      </c>
      <c r="AG293" s="171">
        <f>('General Liability'!BP$43*$BI293)/Assumptions!$B$7</f>
        <v>62.584015018029028</v>
      </c>
      <c r="AH293" s="171">
        <f>('General Liability'!BQ$43*$BI293)/Assumptions!$B$7</f>
        <v>62.584015018029028</v>
      </c>
      <c r="AI293" s="171">
        <f>('General Liability'!BR$43*$BI293)/Assumptions!$B$7</f>
        <v>62.584015018029028</v>
      </c>
      <c r="AJ293" s="171">
        <f>('General Liability'!BS$43*$BI293)/Assumptions!$B$7</f>
        <v>62.584015018029028</v>
      </c>
      <c r="AK293" s="171">
        <f>('General Liability'!BT$43*$BI293)/Assumptions!$B$7</f>
        <v>62.584015018029028</v>
      </c>
      <c r="AL293" s="171">
        <f>('General Liability'!BU$43*$BI293)/Assumptions!$B$7</f>
        <v>62.584015018029028</v>
      </c>
      <c r="AM293" s="171">
        <f>('General Liability'!BV$43*$BI293)/Assumptions!$B$7</f>
        <v>62.584015018029028</v>
      </c>
      <c r="AN293" s="171">
        <f>('General Liability'!BW$43*$BI293)/Assumptions!$B$7</f>
        <v>62.584015018029028</v>
      </c>
      <c r="AO293" s="171">
        <f>('General Liability'!BX$43*$BI293)/Assumptions!$B$7</f>
        <v>62.584015018029028</v>
      </c>
      <c r="AP293" s="171">
        <f>('General Liability'!BY$43*$BI293)/Assumptions!$B$7</f>
        <v>62.584015018029028</v>
      </c>
      <c r="AQ293" s="171">
        <f>('General Liability'!BZ$43*$BI293)/Assumptions!$B$7</f>
        <v>62.584015018029028</v>
      </c>
      <c r="AR293" s="171">
        <f>('General Liability'!CA$43*$BI293)/Assumptions!$B$7</f>
        <v>62.584015018029028</v>
      </c>
      <c r="AS293" s="171">
        <f>('General Liability'!CB$43*$BI293)/Assumptions!$B$7</f>
        <v>64.461535468569906</v>
      </c>
      <c r="AT293" s="171">
        <f>('General Liability'!CC$43*$BI293)/Assumptions!$B$7</f>
        <v>64.461535468569906</v>
      </c>
      <c r="AU293" s="171">
        <f>('General Liability'!CD$43*$BI293)/Assumptions!$B$7</f>
        <v>64.461535468569906</v>
      </c>
      <c r="AV293" s="171">
        <f>('General Liability'!CE$43*$BI293)/Assumptions!$B$7</f>
        <v>64.461535468569906</v>
      </c>
      <c r="AW293" s="171">
        <f>('General Liability'!CF$43*$BI293)/Assumptions!$B$7</f>
        <v>64.461535468569906</v>
      </c>
      <c r="AX293" s="171">
        <f>('General Liability'!CG$43*$BI293)/Assumptions!$B$7</f>
        <v>64.461535468569906</v>
      </c>
      <c r="AY293" s="171">
        <f>('General Liability'!CH$43*$BI293)/Assumptions!$B$7</f>
        <v>64.461535468569906</v>
      </c>
      <c r="AZ293" s="171">
        <f>('General Liability'!CI$43*$BI293)/Assumptions!$B$7</f>
        <v>64.461535468569906</v>
      </c>
      <c r="BA293" s="171">
        <f>('General Liability'!CJ$43*$BI293)/Assumptions!$B$7</f>
        <v>64.461535468569906</v>
      </c>
      <c r="BB293" s="171">
        <f>('General Liability'!CK$43*$BI293)/Assumptions!$B$7</f>
        <v>64.461535468569906</v>
      </c>
      <c r="BC293" s="171">
        <f>('General Liability'!CL$43*$BI293)/Assumptions!$B$7</f>
        <v>64.461535468569906</v>
      </c>
      <c r="BD293" s="171">
        <f>('General Liability'!CM$43*$BI293)/Assumptions!$B$7</f>
        <v>64.461535468569906</v>
      </c>
      <c r="BE293" s="171">
        <f>('General Liability'!CN$43*$BI293)/Assumptions!$B$7</f>
        <v>66.395381532626999</v>
      </c>
      <c r="BF293" s="171">
        <f>('General Liability'!CO$43*$BI293)/Assumptions!$B$7</f>
        <v>66.395381532626999</v>
      </c>
      <c r="BG293" s="171">
        <f>('General Liability'!CP$43*$BI293)/Assumptions!$B$7</f>
        <v>66.395381532626999</v>
      </c>
      <c r="BI293" s="174">
        <f>SUMIF(Revenue!$P:$P,'GL - Import (CA)'!$F293,Revenue!$G:$G)</f>
        <v>5.6067091132846131E-3</v>
      </c>
    </row>
    <row r="294" spans="1:61" s="173" customFormat="1" ht="12.75" customHeight="1">
      <c r="A294" s="179" t="s">
        <v>662</v>
      </c>
      <c r="B294" s="179"/>
      <c r="C294" s="170" t="str" cm="1">
        <f t="array" ref="C294">IFERROR(INDEX('Legal Entity'!B:B,MATCH('GL - Import (CA)'!F294,'Legal Entity'!A:A,0),0),0)</f>
        <v>1310 - Corix Utilities Inc.</v>
      </c>
      <c r="D294" s="170" t="str" cm="1">
        <f t="array" ref="D294">IFERROR(INDEX('Legal Entity'!C:C,MATCH(F294,'Legal Entity'!A:A,0),0),0)</f>
        <v>CA</v>
      </c>
      <c r="E294" s="170" t="s">
        <v>631</v>
      </c>
      <c r="F294" s="170" t="s">
        <v>117</v>
      </c>
      <c r="G294" s="170"/>
      <c r="H294" s="171">
        <f>('General Liability'!AQ$43*$BI294)/Assumptions!$B$7</f>
        <v>10.269947488357609</v>
      </c>
      <c r="I294" s="171">
        <f>('General Liability'!AR$43*$BI294)/Assumptions!$B$7</f>
        <v>9.8609691402834123</v>
      </c>
      <c r="J294" s="171">
        <f>('General Liability'!AS$43*$BI294)/Assumptions!$B$7</f>
        <v>9.8609691402834123</v>
      </c>
      <c r="K294" s="171">
        <f>('General Liability'!AT$43*$BI294)/Assumptions!$B$7</f>
        <v>9.8609691402834123</v>
      </c>
      <c r="L294" s="171">
        <f>('General Liability'!AU$43*$BI294)/Assumptions!$B$7</f>
        <v>9.8609691402834123</v>
      </c>
      <c r="M294" s="171">
        <f>('General Liability'!AV$43*$BI294)/Assumptions!$B$7</f>
        <v>9.8609691402834123</v>
      </c>
      <c r="N294" s="171">
        <f>('General Liability'!AW$43*$BI294)/Assumptions!$B$7</f>
        <v>9.8609691402834123</v>
      </c>
      <c r="O294" s="171">
        <f>('General Liability'!AX$43*$BI294)/Assumptions!$B$7</f>
        <v>9.8609691402834123</v>
      </c>
      <c r="P294" s="171">
        <f>('General Liability'!AY$43*$BI294)/Assumptions!$B$7</f>
        <v>9.8609691402834123</v>
      </c>
      <c r="Q294" s="171">
        <f>('General Liability'!AZ$43*$BI294)/Assumptions!$B$7</f>
        <v>9.8609691402834123</v>
      </c>
      <c r="R294" s="171">
        <f>('General Liability'!BA$43*$BI294)/Assumptions!$B$7</f>
        <v>9.8609691402834123</v>
      </c>
      <c r="S294" s="171">
        <f>('General Liability'!BB$43*$BI294)/Assumptions!$B$7</f>
        <v>9.8609691402834123</v>
      </c>
      <c r="T294" s="171">
        <f>('General Liability'!BC$43*$BI294)/Assumptions!$B$7</f>
        <v>9.8609691402834123</v>
      </c>
      <c r="U294" s="171">
        <f>('General Liability'!BD$43*$BI294)/Assumptions!$B$7</f>
        <v>10.600541825804667</v>
      </c>
      <c r="V294" s="171">
        <f>('General Liability'!BE$43*$BI294)/Assumptions!$B$7</f>
        <v>10.600541825804667</v>
      </c>
      <c r="W294" s="171">
        <f>('General Liability'!BF$43*$BI294)/Assumptions!$B$7</f>
        <v>10.600541825804667</v>
      </c>
      <c r="X294" s="171">
        <f>('General Liability'!BG$43*$BI294)/Assumptions!$B$7</f>
        <v>10.600541825804667</v>
      </c>
      <c r="Y294" s="171">
        <f>('General Liability'!BH$43*$BI294)/Assumptions!$B$7</f>
        <v>10.600541825804667</v>
      </c>
      <c r="Z294" s="171">
        <f>('General Liability'!BI$43*$BI294)/Assumptions!$B$7</f>
        <v>10.600541825804667</v>
      </c>
      <c r="AA294" s="171">
        <f>('General Liability'!BJ$43*$BI294)/Assumptions!$B$7</f>
        <v>10.600541825804667</v>
      </c>
      <c r="AB294" s="171">
        <f>('General Liability'!BK$43*$BI294)/Assumptions!$B$7</f>
        <v>10.600541825804667</v>
      </c>
      <c r="AC294" s="171">
        <f>('General Liability'!BL$43*$BI294)/Assumptions!$B$7</f>
        <v>10.600541825804667</v>
      </c>
      <c r="AD294" s="171">
        <f>('General Liability'!BM$43*$BI294)/Assumptions!$B$7</f>
        <v>10.600541825804667</v>
      </c>
      <c r="AE294" s="171">
        <f>('General Liability'!BN$43*$BI294)/Assumptions!$B$7</f>
        <v>10.600541825804667</v>
      </c>
      <c r="AF294" s="171">
        <f>('General Liability'!BO$43*$BI294)/Assumptions!$B$7</f>
        <v>10.600541825804667</v>
      </c>
      <c r="AG294" s="171">
        <f>('General Liability'!BP$43*$BI294)/Assumptions!$B$7</f>
        <v>11.395582462740016</v>
      </c>
      <c r="AH294" s="171">
        <f>('General Liability'!BQ$43*$BI294)/Assumptions!$B$7</f>
        <v>11.395582462740016</v>
      </c>
      <c r="AI294" s="171">
        <f>('General Liability'!BR$43*$BI294)/Assumptions!$B$7</f>
        <v>11.395582462740016</v>
      </c>
      <c r="AJ294" s="171">
        <f>('General Liability'!BS$43*$BI294)/Assumptions!$B$7</f>
        <v>11.395582462740016</v>
      </c>
      <c r="AK294" s="171">
        <f>('General Liability'!BT$43*$BI294)/Assumptions!$B$7</f>
        <v>11.395582462740016</v>
      </c>
      <c r="AL294" s="171">
        <f>('General Liability'!BU$43*$BI294)/Assumptions!$B$7</f>
        <v>11.395582462740016</v>
      </c>
      <c r="AM294" s="171">
        <f>('General Liability'!BV$43*$BI294)/Assumptions!$B$7</f>
        <v>11.395582462740016</v>
      </c>
      <c r="AN294" s="171">
        <f>('General Liability'!BW$43*$BI294)/Assumptions!$B$7</f>
        <v>11.395582462740016</v>
      </c>
      <c r="AO294" s="171">
        <f>('General Liability'!BX$43*$BI294)/Assumptions!$B$7</f>
        <v>11.395582462740016</v>
      </c>
      <c r="AP294" s="171">
        <f>('General Liability'!BY$43*$BI294)/Assumptions!$B$7</f>
        <v>11.395582462740016</v>
      </c>
      <c r="AQ294" s="171">
        <f>('General Liability'!BZ$43*$BI294)/Assumptions!$B$7</f>
        <v>11.395582462740016</v>
      </c>
      <c r="AR294" s="171">
        <f>('General Liability'!CA$43*$BI294)/Assumptions!$B$7</f>
        <v>11.395582462740016</v>
      </c>
      <c r="AS294" s="171">
        <f>('General Liability'!CB$43*$BI294)/Assumptions!$B$7</f>
        <v>11.737449936622218</v>
      </c>
      <c r="AT294" s="171">
        <f>('General Liability'!CC$43*$BI294)/Assumptions!$B$7</f>
        <v>11.737449936622218</v>
      </c>
      <c r="AU294" s="171">
        <f>('General Liability'!CD$43*$BI294)/Assumptions!$B$7</f>
        <v>11.737449936622218</v>
      </c>
      <c r="AV294" s="171">
        <f>('General Liability'!CE$43*$BI294)/Assumptions!$B$7</f>
        <v>11.737449936622218</v>
      </c>
      <c r="AW294" s="171">
        <f>('General Liability'!CF$43*$BI294)/Assumptions!$B$7</f>
        <v>11.737449936622218</v>
      </c>
      <c r="AX294" s="171">
        <f>('General Liability'!CG$43*$BI294)/Assumptions!$B$7</f>
        <v>11.737449936622218</v>
      </c>
      <c r="AY294" s="171">
        <f>('General Liability'!CH$43*$BI294)/Assumptions!$B$7</f>
        <v>11.737449936622218</v>
      </c>
      <c r="AZ294" s="171">
        <f>('General Liability'!CI$43*$BI294)/Assumptions!$B$7</f>
        <v>11.737449936622218</v>
      </c>
      <c r="BA294" s="171">
        <f>('General Liability'!CJ$43*$BI294)/Assumptions!$B$7</f>
        <v>11.737449936622218</v>
      </c>
      <c r="BB294" s="171">
        <f>('General Liability'!CK$43*$BI294)/Assumptions!$B$7</f>
        <v>11.737449936622218</v>
      </c>
      <c r="BC294" s="171">
        <f>('General Liability'!CL$43*$BI294)/Assumptions!$B$7</f>
        <v>11.737449936622218</v>
      </c>
      <c r="BD294" s="171">
        <f>('General Liability'!CM$43*$BI294)/Assumptions!$B$7</f>
        <v>11.737449936622218</v>
      </c>
      <c r="BE294" s="171">
        <f>('General Liability'!CN$43*$BI294)/Assumptions!$B$7</f>
        <v>12.089573434720885</v>
      </c>
      <c r="BF294" s="171">
        <f>('General Liability'!CO$43*$BI294)/Assumptions!$B$7</f>
        <v>12.089573434720885</v>
      </c>
      <c r="BG294" s="171">
        <f>('General Liability'!CP$43*$BI294)/Assumptions!$B$7</f>
        <v>12.089573434720885</v>
      </c>
      <c r="BI294" s="174">
        <f>SUMIF(Revenue!$P:$P,'GL - Import (CA)'!$F294,Revenue!$G:$G)</f>
        <v>1.0208951283586555E-3</v>
      </c>
    </row>
    <row r="295" spans="1:61" s="173" customFormat="1" ht="12.75" customHeight="1">
      <c r="A295" s="179" t="s">
        <v>662</v>
      </c>
      <c r="B295" s="179"/>
      <c r="C295" s="170" t="str" cm="1">
        <f t="array" ref="C295">IFERROR(INDEX('Legal Entity'!B:B,MATCH('GL - Import (CA)'!F295,'Legal Entity'!A:A,0),0),0)</f>
        <v>1310 - Corix Utilities Inc.</v>
      </c>
      <c r="D295" s="170" t="str" cm="1">
        <f t="array" ref="D295">IFERROR(INDEX('Legal Entity'!C:C,MATCH(F295,'Legal Entity'!A:A,0),0),0)</f>
        <v>CA</v>
      </c>
      <c r="E295" s="170" t="s">
        <v>631</v>
      </c>
      <c r="F295" s="170" t="s">
        <v>118</v>
      </c>
      <c r="G295" s="170"/>
      <c r="H295" s="171">
        <f>('General Liability'!AQ$43*$BI295)/Assumptions!$B$7</f>
        <v>8.5908645665749184</v>
      </c>
      <c r="I295" s="171">
        <f>('General Liability'!AR$43*$BI295)/Assumptions!$B$7</f>
        <v>8.2487520481857075</v>
      </c>
      <c r="J295" s="171">
        <f>('General Liability'!AS$43*$BI295)/Assumptions!$B$7</f>
        <v>8.2487520481857075</v>
      </c>
      <c r="K295" s="171">
        <f>('General Liability'!AT$43*$BI295)/Assumptions!$B$7</f>
        <v>8.2487520481857075</v>
      </c>
      <c r="L295" s="171">
        <f>('General Liability'!AU$43*$BI295)/Assumptions!$B$7</f>
        <v>8.2487520481857075</v>
      </c>
      <c r="M295" s="171">
        <f>('General Liability'!AV$43*$BI295)/Assumptions!$B$7</f>
        <v>8.2487520481857075</v>
      </c>
      <c r="N295" s="171">
        <f>('General Liability'!AW$43*$BI295)/Assumptions!$B$7</f>
        <v>8.2487520481857075</v>
      </c>
      <c r="O295" s="171">
        <f>('General Liability'!AX$43*$BI295)/Assumptions!$B$7</f>
        <v>8.2487520481857075</v>
      </c>
      <c r="P295" s="171">
        <f>('General Liability'!AY$43*$BI295)/Assumptions!$B$7</f>
        <v>8.2487520481857075</v>
      </c>
      <c r="Q295" s="171">
        <f>('General Liability'!AZ$43*$BI295)/Assumptions!$B$7</f>
        <v>8.2487520481857075</v>
      </c>
      <c r="R295" s="171">
        <f>('General Liability'!BA$43*$BI295)/Assumptions!$B$7</f>
        <v>8.2487520481857075</v>
      </c>
      <c r="S295" s="171">
        <f>('General Liability'!BB$43*$BI295)/Assumptions!$B$7</f>
        <v>8.2487520481857075</v>
      </c>
      <c r="T295" s="171">
        <f>('General Liability'!BC$43*$BI295)/Assumptions!$B$7</f>
        <v>8.2487520481857075</v>
      </c>
      <c r="U295" s="171">
        <f>('General Liability'!BD$43*$BI295)/Assumptions!$B$7</f>
        <v>8.8674084517996352</v>
      </c>
      <c r="V295" s="171">
        <f>('General Liability'!BE$43*$BI295)/Assumptions!$B$7</f>
        <v>8.8674084517996352</v>
      </c>
      <c r="W295" s="171">
        <f>('General Liability'!BF$43*$BI295)/Assumptions!$B$7</f>
        <v>8.8674084517996352</v>
      </c>
      <c r="X295" s="171">
        <f>('General Liability'!BG$43*$BI295)/Assumptions!$B$7</f>
        <v>8.8674084517996352</v>
      </c>
      <c r="Y295" s="171">
        <f>('General Liability'!BH$43*$BI295)/Assumptions!$B$7</f>
        <v>8.8674084517996352</v>
      </c>
      <c r="Z295" s="171">
        <f>('General Liability'!BI$43*$BI295)/Assumptions!$B$7</f>
        <v>8.8674084517996352</v>
      </c>
      <c r="AA295" s="171">
        <f>('General Liability'!BJ$43*$BI295)/Assumptions!$B$7</f>
        <v>8.8674084517996352</v>
      </c>
      <c r="AB295" s="171">
        <f>('General Liability'!BK$43*$BI295)/Assumptions!$B$7</f>
        <v>8.8674084517996352</v>
      </c>
      <c r="AC295" s="171">
        <f>('General Liability'!BL$43*$BI295)/Assumptions!$B$7</f>
        <v>8.8674084517996352</v>
      </c>
      <c r="AD295" s="171">
        <f>('General Liability'!BM$43*$BI295)/Assumptions!$B$7</f>
        <v>8.8674084517996352</v>
      </c>
      <c r="AE295" s="171">
        <f>('General Liability'!BN$43*$BI295)/Assumptions!$B$7</f>
        <v>8.8674084517996352</v>
      </c>
      <c r="AF295" s="171">
        <f>('General Liability'!BO$43*$BI295)/Assumptions!$B$7</f>
        <v>8.8674084517996352</v>
      </c>
      <c r="AG295" s="171">
        <f>('General Liability'!BP$43*$BI295)/Assumptions!$B$7</f>
        <v>9.5324640856846088</v>
      </c>
      <c r="AH295" s="171">
        <f>('General Liability'!BQ$43*$BI295)/Assumptions!$B$7</f>
        <v>9.5324640856846088</v>
      </c>
      <c r="AI295" s="171">
        <f>('General Liability'!BR$43*$BI295)/Assumptions!$B$7</f>
        <v>9.5324640856846088</v>
      </c>
      <c r="AJ295" s="171">
        <f>('General Liability'!BS$43*$BI295)/Assumptions!$B$7</f>
        <v>9.5324640856846088</v>
      </c>
      <c r="AK295" s="171">
        <f>('General Liability'!BT$43*$BI295)/Assumptions!$B$7</f>
        <v>9.5324640856846088</v>
      </c>
      <c r="AL295" s="171">
        <f>('General Liability'!BU$43*$BI295)/Assumptions!$B$7</f>
        <v>9.5324640856846088</v>
      </c>
      <c r="AM295" s="171">
        <f>('General Liability'!BV$43*$BI295)/Assumptions!$B$7</f>
        <v>9.5324640856846088</v>
      </c>
      <c r="AN295" s="171">
        <f>('General Liability'!BW$43*$BI295)/Assumptions!$B$7</f>
        <v>9.5324640856846088</v>
      </c>
      <c r="AO295" s="171">
        <f>('General Liability'!BX$43*$BI295)/Assumptions!$B$7</f>
        <v>9.5324640856846088</v>
      </c>
      <c r="AP295" s="171">
        <f>('General Liability'!BY$43*$BI295)/Assumptions!$B$7</f>
        <v>9.5324640856846088</v>
      </c>
      <c r="AQ295" s="171">
        <f>('General Liability'!BZ$43*$BI295)/Assumptions!$B$7</f>
        <v>9.5324640856846088</v>
      </c>
      <c r="AR295" s="171">
        <f>('General Liability'!CA$43*$BI295)/Assumptions!$B$7</f>
        <v>9.5324640856846088</v>
      </c>
      <c r="AS295" s="171">
        <f>('General Liability'!CB$43*$BI295)/Assumptions!$B$7</f>
        <v>9.8184380082551481</v>
      </c>
      <c r="AT295" s="171">
        <f>('General Liability'!CC$43*$BI295)/Assumptions!$B$7</f>
        <v>9.8184380082551481</v>
      </c>
      <c r="AU295" s="171">
        <f>('General Liability'!CD$43*$BI295)/Assumptions!$B$7</f>
        <v>9.8184380082551481</v>
      </c>
      <c r="AV295" s="171">
        <f>('General Liability'!CE$43*$BI295)/Assumptions!$B$7</f>
        <v>9.8184380082551481</v>
      </c>
      <c r="AW295" s="171">
        <f>('General Liability'!CF$43*$BI295)/Assumptions!$B$7</f>
        <v>9.8184380082551481</v>
      </c>
      <c r="AX295" s="171">
        <f>('General Liability'!CG$43*$BI295)/Assumptions!$B$7</f>
        <v>9.8184380082551481</v>
      </c>
      <c r="AY295" s="171">
        <f>('General Liability'!CH$43*$BI295)/Assumptions!$B$7</f>
        <v>9.8184380082551481</v>
      </c>
      <c r="AZ295" s="171">
        <f>('General Liability'!CI$43*$BI295)/Assumptions!$B$7</f>
        <v>9.8184380082551481</v>
      </c>
      <c r="BA295" s="171">
        <f>('General Liability'!CJ$43*$BI295)/Assumptions!$B$7</f>
        <v>9.8184380082551481</v>
      </c>
      <c r="BB295" s="171">
        <f>('General Liability'!CK$43*$BI295)/Assumptions!$B$7</f>
        <v>9.8184380082551481</v>
      </c>
      <c r="BC295" s="171">
        <f>('General Liability'!CL$43*$BI295)/Assumptions!$B$7</f>
        <v>9.8184380082551481</v>
      </c>
      <c r="BD295" s="171">
        <f>('General Liability'!CM$43*$BI295)/Assumptions!$B$7</f>
        <v>9.8184380082551481</v>
      </c>
      <c r="BE295" s="171">
        <f>('General Liability'!CN$43*$BI295)/Assumptions!$B$7</f>
        <v>10.1129911485028</v>
      </c>
      <c r="BF295" s="171">
        <f>('General Liability'!CO$43*$BI295)/Assumptions!$B$7</f>
        <v>10.1129911485028</v>
      </c>
      <c r="BG295" s="171">
        <f>('General Liability'!CP$43*$BI295)/Assumptions!$B$7</f>
        <v>10.1129911485028</v>
      </c>
      <c r="BI295" s="174">
        <f>SUMIF(Revenue!$P:$P,'GL - Import (CA)'!$F295,Revenue!$G:$G)</f>
        <v>8.5398409235760389E-4</v>
      </c>
    </row>
    <row r="296" spans="1:61" s="173" customFormat="1" ht="12.75" customHeight="1">
      <c r="A296" s="179" t="s">
        <v>662</v>
      </c>
      <c r="B296" s="179"/>
      <c r="C296" s="170" t="str" cm="1">
        <f t="array" ref="C296">IFERROR(INDEX('Legal Entity'!B:B,MATCH('GL - Import (CA)'!F296,'Legal Entity'!A:A,0),0),0)</f>
        <v>1310 - Corix Utilities Inc.</v>
      </c>
      <c r="D296" s="170" t="str" cm="1">
        <f t="array" ref="D296">IFERROR(INDEX('Legal Entity'!C:C,MATCH(F296,'Legal Entity'!A:A,0),0),0)</f>
        <v>CA</v>
      </c>
      <c r="E296" s="170" t="s">
        <v>631</v>
      </c>
      <c r="F296" s="170" t="s">
        <v>115</v>
      </c>
      <c r="G296" s="170"/>
      <c r="H296" s="171">
        <f>('General Liability'!AQ$43*$BI296)/Assumptions!$B$7</f>
        <v>17.68321978701637</v>
      </c>
      <c r="I296" s="171">
        <f>('General Liability'!AR$43*$BI296)/Assumptions!$B$7</f>
        <v>16.979023974396544</v>
      </c>
      <c r="J296" s="171">
        <f>('General Liability'!AS$43*$BI296)/Assumptions!$B$7</f>
        <v>16.979023974396544</v>
      </c>
      <c r="K296" s="171">
        <f>('General Liability'!AT$43*$BI296)/Assumptions!$B$7</f>
        <v>16.979023974396544</v>
      </c>
      <c r="L296" s="171">
        <f>('General Liability'!AU$43*$BI296)/Assumptions!$B$7</f>
        <v>16.979023974396544</v>
      </c>
      <c r="M296" s="171">
        <f>('General Liability'!AV$43*$BI296)/Assumptions!$B$7</f>
        <v>16.979023974396544</v>
      </c>
      <c r="N296" s="171">
        <f>('General Liability'!AW$43*$BI296)/Assumptions!$B$7</f>
        <v>16.979023974396544</v>
      </c>
      <c r="O296" s="171">
        <f>('General Liability'!AX$43*$BI296)/Assumptions!$B$7</f>
        <v>16.979023974396544</v>
      </c>
      <c r="P296" s="171">
        <f>('General Liability'!AY$43*$BI296)/Assumptions!$B$7</f>
        <v>16.979023974396544</v>
      </c>
      <c r="Q296" s="171">
        <f>('General Liability'!AZ$43*$BI296)/Assumptions!$B$7</f>
        <v>16.979023974396544</v>
      </c>
      <c r="R296" s="171">
        <f>('General Liability'!BA$43*$BI296)/Assumptions!$B$7</f>
        <v>16.979023974396544</v>
      </c>
      <c r="S296" s="171">
        <f>('General Liability'!BB$43*$BI296)/Assumptions!$B$7</f>
        <v>16.979023974396544</v>
      </c>
      <c r="T296" s="171">
        <f>('General Liability'!BC$43*$BI296)/Assumptions!$B$7</f>
        <v>16.979023974396544</v>
      </c>
      <c r="U296" s="171">
        <f>('General Liability'!BD$43*$BI296)/Assumptions!$B$7</f>
        <v>18.252450772476287</v>
      </c>
      <c r="V296" s="171">
        <f>('General Liability'!BE$43*$BI296)/Assumptions!$B$7</f>
        <v>18.252450772476287</v>
      </c>
      <c r="W296" s="171">
        <f>('General Liability'!BF$43*$BI296)/Assumptions!$B$7</f>
        <v>18.252450772476287</v>
      </c>
      <c r="X296" s="171">
        <f>('General Liability'!BG$43*$BI296)/Assumptions!$B$7</f>
        <v>18.252450772476287</v>
      </c>
      <c r="Y296" s="171">
        <f>('General Liability'!BH$43*$BI296)/Assumptions!$B$7</f>
        <v>18.252450772476287</v>
      </c>
      <c r="Z296" s="171">
        <f>('General Liability'!BI$43*$BI296)/Assumptions!$B$7</f>
        <v>18.252450772476287</v>
      </c>
      <c r="AA296" s="171">
        <f>('General Liability'!BJ$43*$BI296)/Assumptions!$B$7</f>
        <v>18.252450772476287</v>
      </c>
      <c r="AB296" s="171">
        <f>('General Liability'!BK$43*$BI296)/Assumptions!$B$7</f>
        <v>18.252450772476287</v>
      </c>
      <c r="AC296" s="171">
        <f>('General Liability'!BL$43*$BI296)/Assumptions!$B$7</f>
        <v>18.252450772476287</v>
      </c>
      <c r="AD296" s="171">
        <f>('General Liability'!BM$43*$BI296)/Assumptions!$B$7</f>
        <v>18.252450772476287</v>
      </c>
      <c r="AE296" s="171">
        <f>('General Liability'!BN$43*$BI296)/Assumptions!$B$7</f>
        <v>18.252450772476287</v>
      </c>
      <c r="AF296" s="171">
        <f>('General Liability'!BO$43*$BI296)/Assumptions!$B$7</f>
        <v>18.252450772476287</v>
      </c>
      <c r="AG296" s="171">
        <f>('General Liability'!BP$43*$BI296)/Assumptions!$B$7</f>
        <v>19.621384580412006</v>
      </c>
      <c r="AH296" s="171">
        <f>('General Liability'!BQ$43*$BI296)/Assumptions!$B$7</f>
        <v>19.621384580412006</v>
      </c>
      <c r="AI296" s="171">
        <f>('General Liability'!BR$43*$BI296)/Assumptions!$B$7</f>
        <v>19.621384580412006</v>
      </c>
      <c r="AJ296" s="171">
        <f>('General Liability'!BS$43*$BI296)/Assumptions!$B$7</f>
        <v>19.621384580412006</v>
      </c>
      <c r="AK296" s="171">
        <f>('General Liability'!BT$43*$BI296)/Assumptions!$B$7</f>
        <v>19.621384580412006</v>
      </c>
      <c r="AL296" s="171">
        <f>('General Liability'!BU$43*$BI296)/Assumptions!$B$7</f>
        <v>19.621384580412006</v>
      </c>
      <c r="AM296" s="171">
        <f>('General Liability'!BV$43*$BI296)/Assumptions!$B$7</f>
        <v>19.621384580412006</v>
      </c>
      <c r="AN296" s="171">
        <f>('General Liability'!BW$43*$BI296)/Assumptions!$B$7</f>
        <v>19.621384580412006</v>
      </c>
      <c r="AO296" s="171">
        <f>('General Liability'!BX$43*$BI296)/Assumptions!$B$7</f>
        <v>19.621384580412006</v>
      </c>
      <c r="AP296" s="171">
        <f>('General Liability'!BY$43*$BI296)/Assumptions!$B$7</f>
        <v>19.621384580412006</v>
      </c>
      <c r="AQ296" s="171">
        <f>('General Liability'!BZ$43*$BI296)/Assumptions!$B$7</f>
        <v>19.621384580412006</v>
      </c>
      <c r="AR296" s="171">
        <f>('General Liability'!CA$43*$BI296)/Assumptions!$B$7</f>
        <v>19.621384580412006</v>
      </c>
      <c r="AS296" s="171">
        <f>('General Liability'!CB$43*$BI296)/Assumptions!$B$7</f>
        <v>20.21002611782437</v>
      </c>
      <c r="AT296" s="171">
        <f>('General Liability'!CC$43*$BI296)/Assumptions!$B$7</f>
        <v>20.21002611782437</v>
      </c>
      <c r="AU296" s="171">
        <f>('General Liability'!CD$43*$BI296)/Assumptions!$B$7</f>
        <v>20.21002611782437</v>
      </c>
      <c r="AV296" s="171">
        <f>('General Liability'!CE$43*$BI296)/Assumptions!$B$7</f>
        <v>20.21002611782437</v>
      </c>
      <c r="AW296" s="171">
        <f>('General Liability'!CF$43*$BI296)/Assumptions!$B$7</f>
        <v>20.21002611782437</v>
      </c>
      <c r="AX296" s="171">
        <f>('General Liability'!CG$43*$BI296)/Assumptions!$B$7</f>
        <v>20.21002611782437</v>
      </c>
      <c r="AY296" s="171">
        <f>('General Liability'!CH$43*$BI296)/Assumptions!$B$7</f>
        <v>20.21002611782437</v>
      </c>
      <c r="AZ296" s="171">
        <f>('General Liability'!CI$43*$BI296)/Assumptions!$B$7</f>
        <v>20.21002611782437</v>
      </c>
      <c r="BA296" s="171">
        <f>('General Liability'!CJ$43*$BI296)/Assumptions!$B$7</f>
        <v>20.21002611782437</v>
      </c>
      <c r="BB296" s="171">
        <f>('General Liability'!CK$43*$BI296)/Assumptions!$B$7</f>
        <v>20.21002611782437</v>
      </c>
      <c r="BC296" s="171">
        <f>('General Liability'!CL$43*$BI296)/Assumptions!$B$7</f>
        <v>20.21002611782437</v>
      </c>
      <c r="BD296" s="171">
        <f>('General Liability'!CM$43*$BI296)/Assumptions!$B$7</f>
        <v>20.21002611782437</v>
      </c>
      <c r="BE296" s="171">
        <f>('General Liability'!CN$43*$BI296)/Assumptions!$B$7</f>
        <v>20.816326901359098</v>
      </c>
      <c r="BF296" s="171">
        <f>('General Liability'!CO$43*$BI296)/Assumptions!$B$7</f>
        <v>20.816326901359098</v>
      </c>
      <c r="BG296" s="171">
        <f>('General Liability'!CP$43*$BI296)/Assumptions!$B$7</f>
        <v>20.816326901359098</v>
      </c>
      <c r="BI296" s="174">
        <f>SUMIF(Revenue!$P:$P,'GL - Import (CA)'!$F296,Revenue!$G:$G)</f>
        <v>1.7578194002185127E-3</v>
      </c>
    </row>
    <row r="297" spans="1:61" s="173" customFormat="1" ht="12.75" customHeight="1">
      <c r="A297" s="179" t="s">
        <v>662</v>
      </c>
      <c r="B297" s="179"/>
      <c r="C297" s="170" t="str" cm="1">
        <f t="array" ref="C297">IFERROR(INDEX('Legal Entity'!B:B,MATCH('GL - Import (CA)'!F297,'Legal Entity'!A:A,0),0),0)</f>
        <v>1310 - Corix Utilities Inc.</v>
      </c>
      <c r="D297" s="170" t="str" cm="1">
        <f t="array" ref="D297">IFERROR(INDEX('Legal Entity'!C:C,MATCH(F297,'Legal Entity'!A:A,0),0),0)</f>
        <v>CA</v>
      </c>
      <c r="E297" s="170" t="s">
        <v>631</v>
      </c>
      <c r="F297" s="170" t="s">
        <v>126</v>
      </c>
      <c r="G297" s="170"/>
      <c r="H297" s="171">
        <f>('General Liability'!AQ$43*$BI297)/Assumptions!$B$7</f>
        <v>116.08877029465387</v>
      </c>
      <c r="I297" s="171">
        <f>('General Liability'!AR$43*$BI297)/Assumptions!$B$7</f>
        <v>111.46578721135231</v>
      </c>
      <c r="J297" s="171">
        <f>('General Liability'!AS$43*$BI297)/Assumptions!$B$7</f>
        <v>111.46578721135231</v>
      </c>
      <c r="K297" s="171">
        <f>('General Liability'!AT$43*$BI297)/Assumptions!$B$7</f>
        <v>111.46578721135231</v>
      </c>
      <c r="L297" s="171">
        <f>('General Liability'!AU$43*$BI297)/Assumptions!$B$7</f>
        <v>111.46578721135231</v>
      </c>
      <c r="M297" s="171">
        <f>('General Liability'!AV$43*$BI297)/Assumptions!$B$7</f>
        <v>111.46578721135231</v>
      </c>
      <c r="N297" s="171">
        <f>('General Liability'!AW$43*$BI297)/Assumptions!$B$7</f>
        <v>111.46578721135231</v>
      </c>
      <c r="O297" s="171">
        <f>('General Liability'!AX$43*$BI297)/Assumptions!$B$7</f>
        <v>111.46578721135231</v>
      </c>
      <c r="P297" s="171">
        <f>('General Liability'!AY$43*$BI297)/Assumptions!$B$7</f>
        <v>111.46578721135231</v>
      </c>
      <c r="Q297" s="171">
        <f>('General Liability'!AZ$43*$BI297)/Assumptions!$B$7</f>
        <v>111.46578721135231</v>
      </c>
      <c r="R297" s="171">
        <f>('General Liability'!BA$43*$BI297)/Assumptions!$B$7</f>
        <v>111.46578721135231</v>
      </c>
      <c r="S297" s="171">
        <f>('General Liability'!BB$43*$BI297)/Assumptions!$B$7</f>
        <v>111.46578721135231</v>
      </c>
      <c r="T297" s="171">
        <f>('General Liability'!BC$43*$BI297)/Assumptions!$B$7</f>
        <v>111.46578721135231</v>
      </c>
      <c r="U297" s="171">
        <f>('General Liability'!BD$43*$BI297)/Assumptions!$B$7</f>
        <v>119.82572125220373</v>
      </c>
      <c r="V297" s="171">
        <f>('General Liability'!BE$43*$BI297)/Assumptions!$B$7</f>
        <v>119.82572125220373</v>
      </c>
      <c r="W297" s="171">
        <f>('General Liability'!BF$43*$BI297)/Assumptions!$B$7</f>
        <v>119.82572125220373</v>
      </c>
      <c r="X297" s="171">
        <f>('General Liability'!BG$43*$BI297)/Assumptions!$B$7</f>
        <v>119.82572125220373</v>
      </c>
      <c r="Y297" s="171">
        <f>('General Liability'!BH$43*$BI297)/Assumptions!$B$7</f>
        <v>119.82572125220373</v>
      </c>
      <c r="Z297" s="171">
        <f>('General Liability'!BI$43*$BI297)/Assumptions!$B$7</f>
        <v>119.82572125220373</v>
      </c>
      <c r="AA297" s="171">
        <f>('General Liability'!BJ$43*$BI297)/Assumptions!$B$7</f>
        <v>119.82572125220373</v>
      </c>
      <c r="AB297" s="171">
        <f>('General Liability'!BK$43*$BI297)/Assumptions!$B$7</f>
        <v>119.82572125220373</v>
      </c>
      <c r="AC297" s="171">
        <f>('General Liability'!BL$43*$BI297)/Assumptions!$B$7</f>
        <v>119.82572125220373</v>
      </c>
      <c r="AD297" s="171">
        <f>('General Liability'!BM$43*$BI297)/Assumptions!$B$7</f>
        <v>119.82572125220373</v>
      </c>
      <c r="AE297" s="171">
        <f>('General Liability'!BN$43*$BI297)/Assumptions!$B$7</f>
        <v>119.82572125220373</v>
      </c>
      <c r="AF297" s="171">
        <f>('General Liability'!BO$43*$BI297)/Assumptions!$B$7</f>
        <v>119.82572125220373</v>
      </c>
      <c r="AG297" s="171">
        <f>('General Liability'!BP$43*$BI297)/Assumptions!$B$7</f>
        <v>128.812650346119</v>
      </c>
      <c r="AH297" s="171">
        <f>('General Liability'!BQ$43*$BI297)/Assumptions!$B$7</f>
        <v>128.812650346119</v>
      </c>
      <c r="AI297" s="171">
        <f>('General Liability'!BR$43*$BI297)/Assumptions!$B$7</f>
        <v>128.812650346119</v>
      </c>
      <c r="AJ297" s="171">
        <f>('General Liability'!BS$43*$BI297)/Assumptions!$B$7</f>
        <v>128.812650346119</v>
      </c>
      <c r="AK297" s="171">
        <f>('General Liability'!BT$43*$BI297)/Assumptions!$B$7</f>
        <v>128.812650346119</v>
      </c>
      <c r="AL297" s="171">
        <f>('General Liability'!BU$43*$BI297)/Assumptions!$B$7</f>
        <v>128.812650346119</v>
      </c>
      <c r="AM297" s="171">
        <f>('General Liability'!BV$43*$BI297)/Assumptions!$B$7</f>
        <v>128.812650346119</v>
      </c>
      <c r="AN297" s="171">
        <f>('General Liability'!BW$43*$BI297)/Assumptions!$B$7</f>
        <v>128.812650346119</v>
      </c>
      <c r="AO297" s="171">
        <f>('General Liability'!BX$43*$BI297)/Assumptions!$B$7</f>
        <v>128.812650346119</v>
      </c>
      <c r="AP297" s="171">
        <f>('General Liability'!BY$43*$BI297)/Assumptions!$B$7</f>
        <v>128.812650346119</v>
      </c>
      <c r="AQ297" s="171">
        <f>('General Liability'!BZ$43*$BI297)/Assumptions!$B$7</f>
        <v>128.812650346119</v>
      </c>
      <c r="AR297" s="171">
        <f>('General Liability'!CA$43*$BI297)/Assumptions!$B$7</f>
        <v>128.812650346119</v>
      </c>
      <c r="AS297" s="171">
        <f>('General Liability'!CB$43*$BI297)/Assumptions!$B$7</f>
        <v>132.67702985650257</v>
      </c>
      <c r="AT297" s="171">
        <f>('General Liability'!CC$43*$BI297)/Assumptions!$B$7</f>
        <v>132.67702985650257</v>
      </c>
      <c r="AU297" s="171">
        <f>('General Liability'!CD$43*$BI297)/Assumptions!$B$7</f>
        <v>132.67702985650257</v>
      </c>
      <c r="AV297" s="171">
        <f>('General Liability'!CE$43*$BI297)/Assumptions!$B$7</f>
        <v>132.67702985650257</v>
      </c>
      <c r="AW297" s="171">
        <f>('General Liability'!CF$43*$BI297)/Assumptions!$B$7</f>
        <v>132.67702985650257</v>
      </c>
      <c r="AX297" s="171">
        <f>('General Liability'!CG$43*$BI297)/Assumptions!$B$7</f>
        <v>132.67702985650257</v>
      </c>
      <c r="AY297" s="171">
        <f>('General Liability'!CH$43*$BI297)/Assumptions!$B$7</f>
        <v>132.67702985650257</v>
      </c>
      <c r="AZ297" s="171">
        <f>('General Liability'!CI$43*$BI297)/Assumptions!$B$7</f>
        <v>132.67702985650257</v>
      </c>
      <c r="BA297" s="171">
        <f>('General Liability'!CJ$43*$BI297)/Assumptions!$B$7</f>
        <v>132.67702985650257</v>
      </c>
      <c r="BB297" s="171">
        <f>('General Liability'!CK$43*$BI297)/Assumptions!$B$7</f>
        <v>132.67702985650257</v>
      </c>
      <c r="BC297" s="171">
        <f>('General Liability'!CL$43*$BI297)/Assumptions!$B$7</f>
        <v>132.67702985650257</v>
      </c>
      <c r="BD297" s="171">
        <f>('General Liability'!CM$43*$BI297)/Assumptions!$B$7</f>
        <v>132.67702985650257</v>
      </c>
      <c r="BE297" s="171">
        <f>('General Liability'!CN$43*$BI297)/Assumptions!$B$7</f>
        <v>136.65734075219765</v>
      </c>
      <c r="BF297" s="171">
        <f>('General Liability'!CO$43*$BI297)/Assumptions!$B$7</f>
        <v>136.65734075219765</v>
      </c>
      <c r="BG297" s="171">
        <f>('General Liability'!CP$43*$BI297)/Assumptions!$B$7</f>
        <v>136.65734075219765</v>
      </c>
      <c r="BI297" s="174">
        <f>SUMIF(Revenue!$P:$P,'GL - Import (CA)'!$F297,Revenue!$G:$G)</f>
        <v>1.1539928532771125E-2</v>
      </c>
    </row>
    <row r="298" spans="1:61" s="173" customFormat="1" ht="12.75" customHeight="1">
      <c r="A298" s="179" t="s">
        <v>662</v>
      </c>
      <c r="B298" s="179"/>
      <c r="C298" s="170" t="str" cm="1">
        <f t="array" ref="C298">IFERROR(INDEX('Legal Entity'!B:B,MATCH('GL - Import (CA)'!F298,'Legal Entity'!A:A,0),0),0)</f>
        <v>1310 - Corix Utilities Inc.</v>
      </c>
      <c r="D298" s="170" t="str" cm="1">
        <f t="array" ref="D298">IFERROR(INDEX('Legal Entity'!C:C,MATCH(F298,'Legal Entity'!A:A,0),0),0)</f>
        <v>CA</v>
      </c>
      <c r="E298" s="170" t="s">
        <v>631</v>
      </c>
      <c r="F298" s="170" t="s">
        <v>120</v>
      </c>
      <c r="G298" s="170"/>
      <c r="H298" s="171">
        <f>('General Liability'!AQ$43*$BI298)/Assumptions!$B$7</f>
        <v>58.73980146932815</v>
      </c>
      <c r="I298" s="171">
        <f>('General Liability'!AR$43*$BI298)/Assumptions!$B$7</f>
        <v>56.400616483390699</v>
      </c>
      <c r="J298" s="171">
        <f>('General Liability'!AS$43*$BI298)/Assumptions!$B$7</f>
        <v>56.400616483390699</v>
      </c>
      <c r="K298" s="171">
        <f>('General Liability'!AT$43*$BI298)/Assumptions!$B$7</f>
        <v>56.400616483390699</v>
      </c>
      <c r="L298" s="171">
        <f>('General Liability'!AU$43*$BI298)/Assumptions!$B$7</f>
        <v>56.400616483390699</v>
      </c>
      <c r="M298" s="171">
        <f>('General Liability'!AV$43*$BI298)/Assumptions!$B$7</f>
        <v>56.400616483390699</v>
      </c>
      <c r="N298" s="171">
        <f>('General Liability'!AW$43*$BI298)/Assumptions!$B$7</f>
        <v>56.400616483390699</v>
      </c>
      <c r="O298" s="171">
        <f>('General Liability'!AX$43*$BI298)/Assumptions!$B$7</f>
        <v>56.400616483390699</v>
      </c>
      <c r="P298" s="171">
        <f>('General Liability'!AY$43*$BI298)/Assumptions!$B$7</f>
        <v>56.400616483390699</v>
      </c>
      <c r="Q298" s="171">
        <f>('General Liability'!AZ$43*$BI298)/Assumptions!$B$7</f>
        <v>56.400616483390699</v>
      </c>
      <c r="R298" s="171">
        <f>('General Liability'!BA$43*$BI298)/Assumptions!$B$7</f>
        <v>56.400616483390699</v>
      </c>
      <c r="S298" s="171">
        <f>('General Liability'!BB$43*$BI298)/Assumptions!$B$7</f>
        <v>56.400616483390699</v>
      </c>
      <c r="T298" s="171">
        <f>('General Liability'!BC$43*$BI298)/Assumptions!$B$7</f>
        <v>56.400616483390699</v>
      </c>
      <c r="U298" s="171">
        <f>('General Liability'!BD$43*$BI298)/Assumptions!$B$7</f>
        <v>60.630662719644995</v>
      </c>
      <c r="V298" s="171">
        <f>('General Liability'!BE$43*$BI298)/Assumptions!$B$7</f>
        <v>60.630662719644995</v>
      </c>
      <c r="W298" s="171">
        <f>('General Liability'!BF$43*$BI298)/Assumptions!$B$7</f>
        <v>60.630662719644995</v>
      </c>
      <c r="X298" s="171">
        <f>('General Liability'!BG$43*$BI298)/Assumptions!$B$7</f>
        <v>60.630662719644995</v>
      </c>
      <c r="Y298" s="171">
        <f>('General Liability'!BH$43*$BI298)/Assumptions!$B$7</f>
        <v>60.630662719644995</v>
      </c>
      <c r="Z298" s="171">
        <f>('General Liability'!BI$43*$BI298)/Assumptions!$B$7</f>
        <v>60.630662719644995</v>
      </c>
      <c r="AA298" s="171">
        <f>('General Liability'!BJ$43*$BI298)/Assumptions!$B$7</f>
        <v>60.630662719644995</v>
      </c>
      <c r="AB298" s="171">
        <f>('General Liability'!BK$43*$BI298)/Assumptions!$B$7</f>
        <v>60.630662719644995</v>
      </c>
      <c r="AC298" s="171">
        <f>('General Liability'!BL$43*$BI298)/Assumptions!$B$7</f>
        <v>60.630662719644995</v>
      </c>
      <c r="AD298" s="171">
        <f>('General Liability'!BM$43*$BI298)/Assumptions!$B$7</f>
        <v>60.630662719644995</v>
      </c>
      <c r="AE298" s="171">
        <f>('General Liability'!BN$43*$BI298)/Assumptions!$B$7</f>
        <v>60.630662719644995</v>
      </c>
      <c r="AF298" s="171">
        <f>('General Liability'!BO$43*$BI298)/Assumptions!$B$7</f>
        <v>60.630662719644995</v>
      </c>
      <c r="AG298" s="171">
        <f>('General Liability'!BP$43*$BI298)/Assumptions!$B$7</f>
        <v>65.177962423618382</v>
      </c>
      <c r="AH298" s="171">
        <f>('General Liability'!BQ$43*$BI298)/Assumptions!$B$7</f>
        <v>65.177962423618382</v>
      </c>
      <c r="AI298" s="171">
        <f>('General Liability'!BR$43*$BI298)/Assumptions!$B$7</f>
        <v>65.177962423618382</v>
      </c>
      <c r="AJ298" s="171">
        <f>('General Liability'!BS$43*$BI298)/Assumptions!$B$7</f>
        <v>65.177962423618382</v>
      </c>
      <c r="AK298" s="171">
        <f>('General Liability'!BT$43*$BI298)/Assumptions!$B$7</f>
        <v>65.177962423618382</v>
      </c>
      <c r="AL298" s="171">
        <f>('General Liability'!BU$43*$BI298)/Assumptions!$B$7</f>
        <v>65.177962423618382</v>
      </c>
      <c r="AM298" s="171">
        <f>('General Liability'!BV$43*$BI298)/Assumptions!$B$7</f>
        <v>65.177962423618382</v>
      </c>
      <c r="AN298" s="171">
        <f>('General Liability'!BW$43*$BI298)/Assumptions!$B$7</f>
        <v>65.177962423618382</v>
      </c>
      <c r="AO298" s="171">
        <f>('General Liability'!BX$43*$BI298)/Assumptions!$B$7</f>
        <v>65.177962423618382</v>
      </c>
      <c r="AP298" s="171">
        <f>('General Liability'!BY$43*$BI298)/Assumptions!$B$7</f>
        <v>65.177962423618382</v>
      </c>
      <c r="AQ298" s="171">
        <f>('General Liability'!BZ$43*$BI298)/Assumptions!$B$7</f>
        <v>65.177962423618382</v>
      </c>
      <c r="AR298" s="171">
        <f>('General Liability'!CA$43*$BI298)/Assumptions!$B$7</f>
        <v>65.177962423618382</v>
      </c>
      <c r="AS298" s="171">
        <f>('General Liability'!CB$43*$BI298)/Assumptions!$B$7</f>
        <v>67.133301296326934</v>
      </c>
      <c r="AT298" s="171">
        <f>('General Liability'!CC$43*$BI298)/Assumptions!$B$7</f>
        <v>67.133301296326934</v>
      </c>
      <c r="AU298" s="171">
        <f>('General Liability'!CD$43*$BI298)/Assumptions!$B$7</f>
        <v>67.133301296326934</v>
      </c>
      <c r="AV298" s="171">
        <f>('General Liability'!CE$43*$BI298)/Assumptions!$B$7</f>
        <v>67.133301296326934</v>
      </c>
      <c r="AW298" s="171">
        <f>('General Liability'!CF$43*$BI298)/Assumptions!$B$7</f>
        <v>67.133301296326934</v>
      </c>
      <c r="AX298" s="171">
        <f>('General Liability'!CG$43*$BI298)/Assumptions!$B$7</f>
        <v>67.133301296326934</v>
      </c>
      <c r="AY298" s="171">
        <f>('General Liability'!CH$43*$BI298)/Assumptions!$B$7</f>
        <v>67.133301296326934</v>
      </c>
      <c r="AZ298" s="171">
        <f>('General Liability'!CI$43*$BI298)/Assumptions!$B$7</f>
        <v>67.133301296326934</v>
      </c>
      <c r="BA298" s="171">
        <f>('General Liability'!CJ$43*$BI298)/Assumptions!$B$7</f>
        <v>67.133301296326934</v>
      </c>
      <c r="BB298" s="171">
        <f>('General Liability'!CK$43*$BI298)/Assumptions!$B$7</f>
        <v>67.133301296326934</v>
      </c>
      <c r="BC298" s="171">
        <f>('General Liability'!CL$43*$BI298)/Assumptions!$B$7</f>
        <v>67.133301296326934</v>
      </c>
      <c r="BD298" s="171">
        <f>('General Liability'!CM$43*$BI298)/Assumptions!$B$7</f>
        <v>67.133301296326934</v>
      </c>
      <c r="BE298" s="171">
        <f>('General Liability'!CN$43*$BI298)/Assumptions!$B$7</f>
        <v>69.147300335216741</v>
      </c>
      <c r="BF298" s="171">
        <f>('General Liability'!CO$43*$BI298)/Assumptions!$B$7</f>
        <v>69.147300335216741</v>
      </c>
      <c r="BG298" s="171">
        <f>('General Liability'!CP$43*$BI298)/Assumptions!$B$7</f>
        <v>69.147300335216741</v>
      </c>
      <c r="BI298" s="174">
        <f>SUMIF(Revenue!$P:$P,'GL - Import (CA)'!$F298,Revenue!$G:$G)</f>
        <v>5.8390928706084141E-3</v>
      </c>
    </row>
    <row r="299" spans="1:61" s="173" customFormat="1" ht="12.75" customHeight="1">
      <c r="A299" s="179" t="s">
        <v>662</v>
      </c>
      <c r="B299" s="179"/>
      <c r="C299" s="170" t="str" cm="1">
        <f t="array" ref="C299">IFERROR(INDEX('Legal Entity'!B:B,MATCH('GL - Import (CA)'!F299,'Legal Entity'!A:A,0),0),0)</f>
        <v>1310 - Corix Utilities Inc.</v>
      </c>
      <c r="D299" s="170" t="str" cm="1">
        <f t="array" ref="D299">IFERROR(INDEX('Legal Entity'!C:C,MATCH(F299,'Legal Entity'!A:A,0),0),0)</f>
        <v>CA</v>
      </c>
      <c r="E299" s="170" t="s">
        <v>631</v>
      </c>
      <c r="F299" s="170" t="s">
        <v>101</v>
      </c>
      <c r="G299" s="170"/>
      <c r="H299" s="171">
        <f>('General Liability'!AQ$43*$BI299)/Assumptions!$B$7</f>
        <v>0</v>
      </c>
      <c r="I299" s="171">
        <f>('General Liability'!AR$43*$BI299)/Assumptions!$B$7</f>
        <v>0</v>
      </c>
      <c r="J299" s="171">
        <f>('General Liability'!AS$43*$BI299)/Assumptions!$B$7</f>
        <v>0</v>
      </c>
      <c r="K299" s="171">
        <f>('General Liability'!AT$43*$BI299)/Assumptions!$B$7</f>
        <v>0</v>
      </c>
      <c r="L299" s="171">
        <f>('General Liability'!AU$43*$BI299)/Assumptions!$B$7</f>
        <v>0</v>
      </c>
      <c r="M299" s="171">
        <f>('General Liability'!AV$43*$BI299)/Assumptions!$B$7</f>
        <v>0</v>
      </c>
      <c r="N299" s="171">
        <f>('General Liability'!AW$43*$BI299)/Assumptions!$B$7</f>
        <v>0</v>
      </c>
      <c r="O299" s="171">
        <f>('General Liability'!AX$43*$BI299)/Assumptions!$B$7</f>
        <v>0</v>
      </c>
      <c r="P299" s="171">
        <f>('General Liability'!AY$43*$BI299)/Assumptions!$B$7</f>
        <v>0</v>
      </c>
      <c r="Q299" s="171">
        <f>('General Liability'!AZ$43*$BI299)/Assumptions!$B$7</f>
        <v>0</v>
      </c>
      <c r="R299" s="171">
        <f>('General Liability'!BA$43*$BI299)/Assumptions!$B$7</f>
        <v>0</v>
      </c>
      <c r="S299" s="171">
        <f>('General Liability'!BB$43*$BI299)/Assumptions!$B$7</f>
        <v>0</v>
      </c>
      <c r="T299" s="171">
        <f>('General Liability'!BC$43*$BI299)/Assumptions!$B$7</f>
        <v>0</v>
      </c>
      <c r="U299" s="171">
        <f>('General Liability'!BD$43*$BI299)/Assumptions!$B$7</f>
        <v>0</v>
      </c>
      <c r="V299" s="171">
        <f>('General Liability'!BE$43*$BI299)/Assumptions!$B$7</f>
        <v>0</v>
      </c>
      <c r="W299" s="171">
        <f>('General Liability'!BF$43*$BI299)/Assumptions!$B$7</f>
        <v>0</v>
      </c>
      <c r="X299" s="171">
        <f>('General Liability'!BG$43*$BI299)/Assumptions!$B$7</f>
        <v>0</v>
      </c>
      <c r="Y299" s="171">
        <f>('General Liability'!BH$43*$BI299)/Assumptions!$B$7</f>
        <v>0</v>
      </c>
      <c r="Z299" s="171">
        <f>('General Liability'!BI$43*$BI299)/Assumptions!$B$7</f>
        <v>0</v>
      </c>
      <c r="AA299" s="171">
        <f>('General Liability'!BJ$43*$BI299)/Assumptions!$B$7</f>
        <v>0</v>
      </c>
      <c r="AB299" s="171">
        <f>('General Liability'!BK$43*$BI299)/Assumptions!$B$7</f>
        <v>0</v>
      </c>
      <c r="AC299" s="171">
        <f>('General Liability'!BL$43*$BI299)/Assumptions!$B$7</f>
        <v>0</v>
      </c>
      <c r="AD299" s="171">
        <f>('General Liability'!BM$43*$BI299)/Assumptions!$B$7</f>
        <v>0</v>
      </c>
      <c r="AE299" s="171">
        <f>('General Liability'!BN$43*$BI299)/Assumptions!$B$7</f>
        <v>0</v>
      </c>
      <c r="AF299" s="171">
        <f>('General Liability'!BO$43*$BI299)/Assumptions!$B$7</f>
        <v>0</v>
      </c>
      <c r="AG299" s="171">
        <f>('General Liability'!BP$43*$BI299)/Assumptions!$B$7</f>
        <v>0</v>
      </c>
      <c r="AH299" s="171">
        <f>('General Liability'!BQ$43*$BI299)/Assumptions!$B$7</f>
        <v>0</v>
      </c>
      <c r="AI299" s="171">
        <f>('General Liability'!BR$43*$BI299)/Assumptions!$B$7</f>
        <v>0</v>
      </c>
      <c r="AJ299" s="171">
        <f>('General Liability'!BS$43*$BI299)/Assumptions!$B$7</f>
        <v>0</v>
      </c>
      <c r="AK299" s="171">
        <f>('General Liability'!BT$43*$BI299)/Assumptions!$B$7</f>
        <v>0</v>
      </c>
      <c r="AL299" s="171">
        <f>('General Liability'!BU$43*$BI299)/Assumptions!$B$7</f>
        <v>0</v>
      </c>
      <c r="AM299" s="171">
        <f>('General Liability'!BV$43*$BI299)/Assumptions!$B$7</f>
        <v>0</v>
      </c>
      <c r="AN299" s="171">
        <f>('General Liability'!BW$43*$BI299)/Assumptions!$B$7</f>
        <v>0</v>
      </c>
      <c r="AO299" s="171">
        <f>('General Liability'!BX$43*$BI299)/Assumptions!$B$7</f>
        <v>0</v>
      </c>
      <c r="AP299" s="171">
        <f>('General Liability'!BY$43*$BI299)/Assumptions!$B$7</f>
        <v>0</v>
      </c>
      <c r="AQ299" s="171">
        <f>('General Liability'!BZ$43*$BI299)/Assumptions!$B$7</f>
        <v>0</v>
      </c>
      <c r="AR299" s="171">
        <f>('General Liability'!CA$43*$BI299)/Assumptions!$B$7</f>
        <v>0</v>
      </c>
      <c r="AS299" s="171">
        <f>('General Liability'!CB$43*$BI299)/Assumptions!$B$7</f>
        <v>0</v>
      </c>
      <c r="AT299" s="171">
        <f>('General Liability'!CC$43*$BI299)/Assumptions!$B$7</f>
        <v>0</v>
      </c>
      <c r="AU299" s="171">
        <f>('General Liability'!CD$43*$BI299)/Assumptions!$B$7</f>
        <v>0</v>
      </c>
      <c r="AV299" s="171">
        <f>('General Liability'!CE$43*$BI299)/Assumptions!$B$7</f>
        <v>0</v>
      </c>
      <c r="AW299" s="171">
        <f>('General Liability'!CF$43*$BI299)/Assumptions!$B$7</f>
        <v>0</v>
      </c>
      <c r="AX299" s="171">
        <f>('General Liability'!CG$43*$BI299)/Assumptions!$B$7</f>
        <v>0</v>
      </c>
      <c r="AY299" s="171">
        <f>('General Liability'!CH$43*$BI299)/Assumptions!$B$7</f>
        <v>0</v>
      </c>
      <c r="AZ299" s="171">
        <f>('General Liability'!CI$43*$BI299)/Assumptions!$B$7</f>
        <v>0</v>
      </c>
      <c r="BA299" s="171">
        <f>('General Liability'!CJ$43*$BI299)/Assumptions!$B$7</f>
        <v>0</v>
      </c>
      <c r="BB299" s="171">
        <f>('General Liability'!CK$43*$BI299)/Assumptions!$B$7</f>
        <v>0</v>
      </c>
      <c r="BC299" s="171">
        <f>('General Liability'!CL$43*$BI299)/Assumptions!$B$7</f>
        <v>0</v>
      </c>
      <c r="BD299" s="171">
        <f>('General Liability'!CM$43*$BI299)/Assumptions!$B$7</f>
        <v>0</v>
      </c>
      <c r="BE299" s="171">
        <f>('General Liability'!CN$43*$BI299)/Assumptions!$B$7</f>
        <v>0</v>
      </c>
      <c r="BF299" s="171">
        <f>('General Liability'!CO$43*$BI299)/Assumptions!$B$7</f>
        <v>0</v>
      </c>
      <c r="BG299" s="171">
        <f>('General Liability'!CP$43*$BI299)/Assumptions!$B$7</f>
        <v>0</v>
      </c>
      <c r="BI299" s="174">
        <f>SUMIF(Revenue!$P:$P,'GL - Import (CA)'!$F299,Revenue!$G:$G)</f>
        <v>0</v>
      </c>
    </row>
    <row r="300" spans="1:61" s="173" customFormat="1" ht="12.75" customHeight="1">
      <c r="A300" s="179" t="s">
        <v>662</v>
      </c>
      <c r="B300" s="179"/>
      <c r="C300" s="170" t="str" cm="1">
        <f t="array" ref="C300">IFERROR(INDEX('Legal Entity'!B:B,MATCH('GL - Import (CA)'!F300,'Legal Entity'!A:A,0),0),0)</f>
        <v>1340 - Corix Customer Care Inc.</v>
      </c>
      <c r="D300" s="170" t="str" cm="1">
        <f t="array" ref="D300">IFERROR(INDEX('Legal Entity'!C:C,MATCH(F300,'Legal Entity'!A:A,0),0),0)</f>
        <v>CA</v>
      </c>
      <c r="E300" s="170" t="s">
        <v>631</v>
      </c>
      <c r="F300" s="170" t="s">
        <v>171</v>
      </c>
      <c r="G300" s="170"/>
      <c r="H300" s="171">
        <f>('General Liability'!AQ$43*$BI300)/Assumptions!$B$7</f>
        <v>25.934911166012192</v>
      </c>
      <c r="I300" s="171">
        <f>('General Liability'!AR$43*$BI300)/Assumptions!$B$7</f>
        <v>24.902109670371534</v>
      </c>
      <c r="J300" s="171">
        <f>('General Liability'!AS$43*$BI300)/Assumptions!$B$7</f>
        <v>24.902109670371534</v>
      </c>
      <c r="K300" s="171">
        <f>('General Liability'!AT$43*$BI300)/Assumptions!$B$7</f>
        <v>24.902109670371534</v>
      </c>
      <c r="L300" s="171">
        <f>('General Liability'!AU$43*$BI300)/Assumptions!$B$7</f>
        <v>24.902109670371534</v>
      </c>
      <c r="M300" s="171">
        <f>('General Liability'!AV$43*$BI300)/Assumptions!$B$7</f>
        <v>24.902109670371534</v>
      </c>
      <c r="N300" s="171">
        <f>('General Liability'!AW$43*$BI300)/Assumptions!$B$7</f>
        <v>24.902109670371534</v>
      </c>
      <c r="O300" s="171">
        <f>('General Liability'!AX$43*$BI300)/Assumptions!$B$7</f>
        <v>24.902109670371534</v>
      </c>
      <c r="P300" s="171">
        <f>('General Liability'!AY$43*$BI300)/Assumptions!$B$7</f>
        <v>24.902109670371534</v>
      </c>
      <c r="Q300" s="171">
        <f>('General Liability'!AZ$43*$BI300)/Assumptions!$B$7</f>
        <v>24.902109670371534</v>
      </c>
      <c r="R300" s="171">
        <f>('General Liability'!BA$43*$BI300)/Assumptions!$B$7</f>
        <v>24.902109670371534</v>
      </c>
      <c r="S300" s="171">
        <f>('General Liability'!BB$43*$BI300)/Assumptions!$B$7</f>
        <v>24.902109670371534</v>
      </c>
      <c r="T300" s="171">
        <f>('General Liability'!BC$43*$BI300)/Assumptions!$B$7</f>
        <v>24.902109670371534</v>
      </c>
      <c r="U300" s="171">
        <f>('General Liability'!BD$43*$BI300)/Assumptions!$B$7</f>
        <v>26.769767895649402</v>
      </c>
      <c r="V300" s="171">
        <f>('General Liability'!BE$43*$BI300)/Assumptions!$B$7</f>
        <v>26.769767895649402</v>
      </c>
      <c r="W300" s="171">
        <f>('General Liability'!BF$43*$BI300)/Assumptions!$B$7</f>
        <v>26.769767895649402</v>
      </c>
      <c r="X300" s="171">
        <f>('General Liability'!BG$43*$BI300)/Assumptions!$B$7</f>
        <v>26.769767895649402</v>
      </c>
      <c r="Y300" s="171">
        <f>('General Liability'!BH$43*$BI300)/Assumptions!$B$7</f>
        <v>26.769767895649402</v>
      </c>
      <c r="Z300" s="171">
        <f>('General Liability'!BI$43*$BI300)/Assumptions!$B$7</f>
        <v>26.769767895649402</v>
      </c>
      <c r="AA300" s="171">
        <f>('General Liability'!BJ$43*$BI300)/Assumptions!$B$7</f>
        <v>26.769767895649402</v>
      </c>
      <c r="AB300" s="171">
        <f>('General Liability'!BK$43*$BI300)/Assumptions!$B$7</f>
        <v>26.769767895649402</v>
      </c>
      <c r="AC300" s="171">
        <f>('General Liability'!BL$43*$BI300)/Assumptions!$B$7</f>
        <v>26.769767895649402</v>
      </c>
      <c r="AD300" s="171">
        <f>('General Liability'!BM$43*$BI300)/Assumptions!$B$7</f>
        <v>26.769767895649402</v>
      </c>
      <c r="AE300" s="171">
        <f>('General Liability'!BN$43*$BI300)/Assumptions!$B$7</f>
        <v>26.769767895649402</v>
      </c>
      <c r="AF300" s="171">
        <f>('General Liability'!BO$43*$BI300)/Assumptions!$B$7</f>
        <v>26.769767895649402</v>
      </c>
      <c r="AG300" s="171">
        <f>('General Liability'!BP$43*$BI300)/Assumptions!$B$7</f>
        <v>28.777500487823104</v>
      </c>
      <c r="AH300" s="171">
        <f>('General Liability'!BQ$43*$BI300)/Assumptions!$B$7</f>
        <v>28.777500487823104</v>
      </c>
      <c r="AI300" s="171">
        <f>('General Liability'!BR$43*$BI300)/Assumptions!$B$7</f>
        <v>28.777500487823104</v>
      </c>
      <c r="AJ300" s="171">
        <f>('General Liability'!BS$43*$BI300)/Assumptions!$B$7</f>
        <v>28.777500487823104</v>
      </c>
      <c r="AK300" s="171">
        <f>('General Liability'!BT$43*$BI300)/Assumptions!$B$7</f>
        <v>28.777500487823104</v>
      </c>
      <c r="AL300" s="171">
        <f>('General Liability'!BU$43*$BI300)/Assumptions!$B$7</f>
        <v>28.777500487823104</v>
      </c>
      <c r="AM300" s="171">
        <f>('General Liability'!BV$43*$BI300)/Assumptions!$B$7</f>
        <v>28.777500487823104</v>
      </c>
      <c r="AN300" s="171">
        <f>('General Liability'!BW$43*$BI300)/Assumptions!$B$7</f>
        <v>28.777500487823104</v>
      </c>
      <c r="AO300" s="171">
        <f>('General Liability'!BX$43*$BI300)/Assumptions!$B$7</f>
        <v>28.777500487823104</v>
      </c>
      <c r="AP300" s="171">
        <f>('General Liability'!BY$43*$BI300)/Assumptions!$B$7</f>
        <v>28.777500487823104</v>
      </c>
      <c r="AQ300" s="171">
        <f>('General Liability'!BZ$43*$BI300)/Assumptions!$B$7</f>
        <v>28.777500487823104</v>
      </c>
      <c r="AR300" s="171">
        <f>('General Liability'!CA$43*$BI300)/Assumptions!$B$7</f>
        <v>28.777500487823104</v>
      </c>
      <c r="AS300" s="171">
        <f>('General Liability'!CB$43*$BI300)/Assumptions!$B$7</f>
        <v>29.640825502457801</v>
      </c>
      <c r="AT300" s="171">
        <f>('General Liability'!CC$43*$BI300)/Assumptions!$B$7</f>
        <v>29.640825502457801</v>
      </c>
      <c r="AU300" s="171">
        <f>('General Liability'!CD$43*$BI300)/Assumptions!$B$7</f>
        <v>29.640825502457801</v>
      </c>
      <c r="AV300" s="171">
        <f>('General Liability'!CE$43*$BI300)/Assumptions!$B$7</f>
        <v>29.640825502457801</v>
      </c>
      <c r="AW300" s="171">
        <f>('General Liability'!CF$43*$BI300)/Assumptions!$B$7</f>
        <v>29.640825502457801</v>
      </c>
      <c r="AX300" s="171">
        <f>('General Liability'!CG$43*$BI300)/Assumptions!$B$7</f>
        <v>29.640825502457801</v>
      </c>
      <c r="AY300" s="171">
        <f>('General Liability'!CH$43*$BI300)/Assumptions!$B$7</f>
        <v>29.640825502457801</v>
      </c>
      <c r="AZ300" s="171">
        <f>('General Liability'!CI$43*$BI300)/Assumptions!$B$7</f>
        <v>29.640825502457801</v>
      </c>
      <c r="BA300" s="171">
        <f>('General Liability'!CJ$43*$BI300)/Assumptions!$B$7</f>
        <v>29.640825502457801</v>
      </c>
      <c r="BB300" s="171">
        <f>('General Liability'!CK$43*$BI300)/Assumptions!$B$7</f>
        <v>29.640825502457801</v>
      </c>
      <c r="BC300" s="171">
        <f>('General Liability'!CL$43*$BI300)/Assumptions!$B$7</f>
        <v>29.640825502457801</v>
      </c>
      <c r="BD300" s="171">
        <f>('General Liability'!CM$43*$BI300)/Assumptions!$B$7</f>
        <v>29.640825502457801</v>
      </c>
      <c r="BE300" s="171">
        <f>('General Liability'!CN$43*$BI300)/Assumptions!$B$7</f>
        <v>30.530050267531532</v>
      </c>
      <c r="BF300" s="171">
        <f>('General Liability'!CO$43*$BI300)/Assumptions!$B$7</f>
        <v>30.530050267531532</v>
      </c>
      <c r="BG300" s="171">
        <f>('General Liability'!CP$43*$BI300)/Assumptions!$B$7</f>
        <v>30.530050267531532</v>
      </c>
      <c r="BI300" s="174">
        <f>SUMIF(Revenue!$P:$P,'GL - Import (CA)'!$F300,Revenue!$G:$G)</f>
        <v>2.5780876186379188E-3</v>
      </c>
    </row>
    <row r="301" spans="1:61" s="173" customFormat="1" ht="12.75" customHeight="1">
      <c r="A301" s="179" t="s">
        <v>662</v>
      </c>
      <c r="B301" s="179"/>
      <c r="C301" s="170" t="str" cm="1">
        <f t="array" ref="C301">IFERROR(INDEX('Legal Entity'!B:B,MATCH('GL - Import (CA)'!F301,'Legal Entity'!A:A,0),0),0)</f>
        <v>1315 - Corix Multi-Utility Services Inc.</v>
      </c>
      <c r="D301" s="170" t="str" cm="1">
        <f t="array" ref="D301">IFERROR(INDEX('Legal Entity'!C:C,MATCH(F301,'Legal Entity'!A:A,0),0),0)</f>
        <v>CA</v>
      </c>
      <c r="E301" s="170" t="s">
        <v>631</v>
      </c>
      <c r="F301" s="170" t="s">
        <v>656</v>
      </c>
      <c r="G301" s="170"/>
      <c r="H301" s="171">
        <f>('General Liability'!AQ$43*$BI301)/Assumptions!$B$7</f>
        <v>6.8734042104702251</v>
      </c>
      <c r="I301" s="171">
        <f>('General Liability'!AR$43*$BI301)/Assumptions!$B$7</f>
        <v>6.5996858197159307</v>
      </c>
      <c r="J301" s="171">
        <f>('General Liability'!AS$43*$BI301)/Assumptions!$B$7</f>
        <v>6.5996858197159307</v>
      </c>
      <c r="K301" s="171">
        <f>('General Liability'!AT$43*$BI301)/Assumptions!$B$7</f>
        <v>6.5996858197159307</v>
      </c>
      <c r="L301" s="171">
        <f>('General Liability'!AU$43*$BI301)/Assumptions!$B$7</f>
        <v>6.5996858197159307</v>
      </c>
      <c r="M301" s="171">
        <f>('General Liability'!AV$43*$BI301)/Assumptions!$B$7</f>
        <v>6.5996858197159307</v>
      </c>
      <c r="N301" s="171">
        <f>('General Liability'!AW$43*$BI301)/Assumptions!$B$7</f>
        <v>6.5996858197159307</v>
      </c>
      <c r="O301" s="171">
        <f>('General Liability'!AX$43*$BI301)/Assumptions!$B$7</f>
        <v>6.5996858197159307</v>
      </c>
      <c r="P301" s="171">
        <f>('General Liability'!AY$43*$BI301)/Assumptions!$B$7</f>
        <v>6.5996858197159307</v>
      </c>
      <c r="Q301" s="171">
        <f>('General Liability'!AZ$43*$BI301)/Assumptions!$B$7</f>
        <v>6.5996858197159307</v>
      </c>
      <c r="R301" s="171">
        <f>('General Liability'!BA$43*$BI301)/Assumptions!$B$7</f>
        <v>6.5996858197159307</v>
      </c>
      <c r="S301" s="171">
        <f>('General Liability'!BB$43*$BI301)/Assumptions!$B$7</f>
        <v>6.5996858197159307</v>
      </c>
      <c r="T301" s="171">
        <f>('General Liability'!BC$43*$BI301)/Assumptions!$B$7</f>
        <v>6.5996858197159307</v>
      </c>
      <c r="U301" s="171">
        <f>('General Liability'!BD$43*$BI301)/Assumptions!$B$7</f>
        <v>7.0946622561946251</v>
      </c>
      <c r="V301" s="171">
        <f>('General Liability'!BE$43*$BI301)/Assumptions!$B$7</f>
        <v>7.0946622561946251</v>
      </c>
      <c r="W301" s="171">
        <f>('General Liability'!BF$43*$BI301)/Assumptions!$B$7</f>
        <v>7.0946622561946251</v>
      </c>
      <c r="X301" s="171">
        <f>('General Liability'!BG$43*$BI301)/Assumptions!$B$7</f>
        <v>7.0946622561946251</v>
      </c>
      <c r="Y301" s="171">
        <f>('General Liability'!BH$43*$BI301)/Assumptions!$B$7</f>
        <v>7.0946622561946251</v>
      </c>
      <c r="Z301" s="171">
        <f>('General Liability'!BI$43*$BI301)/Assumptions!$B$7</f>
        <v>7.0946622561946251</v>
      </c>
      <c r="AA301" s="171">
        <f>('General Liability'!BJ$43*$BI301)/Assumptions!$B$7</f>
        <v>7.0946622561946251</v>
      </c>
      <c r="AB301" s="171">
        <f>('General Liability'!BK$43*$BI301)/Assumptions!$B$7</f>
        <v>7.0946622561946251</v>
      </c>
      <c r="AC301" s="171">
        <f>('General Liability'!BL$43*$BI301)/Assumptions!$B$7</f>
        <v>7.0946622561946251</v>
      </c>
      <c r="AD301" s="171">
        <f>('General Liability'!BM$43*$BI301)/Assumptions!$B$7</f>
        <v>7.0946622561946251</v>
      </c>
      <c r="AE301" s="171">
        <f>('General Liability'!BN$43*$BI301)/Assumptions!$B$7</f>
        <v>7.0946622561946251</v>
      </c>
      <c r="AF301" s="171">
        <f>('General Liability'!BO$43*$BI301)/Assumptions!$B$7</f>
        <v>7.0946622561946251</v>
      </c>
      <c r="AG301" s="171">
        <f>('General Liability'!BP$43*$BI301)/Assumptions!$B$7</f>
        <v>7.6267619254092223</v>
      </c>
      <c r="AH301" s="171">
        <f>('General Liability'!BQ$43*$BI301)/Assumptions!$B$7</f>
        <v>7.6267619254092223</v>
      </c>
      <c r="AI301" s="171">
        <f>('General Liability'!BR$43*$BI301)/Assumptions!$B$7</f>
        <v>7.6267619254092223</v>
      </c>
      <c r="AJ301" s="171">
        <f>('General Liability'!BS$43*$BI301)/Assumptions!$B$7</f>
        <v>7.6267619254092223</v>
      </c>
      <c r="AK301" s="171">
        <f>('General Liability'!BT$43*$BI301)/Assumptions!$B$7</f>
        <v>7.6267619254092223</v>
      </c>
      <c r="AL301" s="171">
        <f>('General Liability'!BU$43*$BI301)/Assumptions!$B$7</f>
        <v>7.6267619254092223</v>
      </c>
      <c r="AM301" s="171">
        <f>('General Liability'!BV$43*$BI301)/Assumptions!$B$7</f>
        <v>7.6267619254092223</v>
      </c>
      <c r="AN301" s="171">
        <f>('General Liability'!BW$43*$BI301)/Assumptions!$B$7</f>
        <v>7.6267619254092223</v>
      </c>
      <c r="AO301" s="171">
        <f>('General Liability'!BX$43*$BI301)/Assumptions!$B$7</f>
        <v>7.6267619254092223</v>
      </c>
      <c r="AP301" s="171">
        <f>('General Liability'!BY$43*$BI301)/Assumptions!$B$7</f>
        <v>7.6267619254092223</v>
      </c>
      <c r="AQ301" s="171">
        <f>('General Liability'!BZ$43*$BI301)/Assumptions!$B$7</f>
        <v>7.6267619254092223</v>
      </c>
      <c r="AR301" s="171">
        <f>('General Liability'!CA$43*$BI301)/Assumptions!$B$7</f>
        <v>7.6267619254092223</v>
      </c>
      <c r="AS301" s="171">
        <f>('General Liability'!CB$43*$BI301)/Assumptions!$B$7</f>
        <v>7.8555647831715003</v>
      </c>
      <c r="AT301" s="171">
        <f>('General Liability'!CC$43*$BI301)/Assumptions!$B$7</f>
        <v>7.8555647831715003</v>
      </c>
      <c r="AU301" s="171">
        <f>('General Liability'!CD$43*$BI301)/Assumptions!$B$7</f>
        <v>7.8555647831715003</v>
      </c>
      <c r="AV301" s="171">
        <f>('General Liability'!CE$43*$BI301)/Assumptions!$B$7</f>
        <v>7.8555647831715003</v>
      </c>
      <c r="AW301" s="171">
        <f>('General Liability'!CF$43*$BI301)/Assumptions!$B$7</f>
        <v>7.8555647831715003</v>
      </c>
      <c r="AX301" s="171">
        <f>('General Liability'!CG$43*$BI301)/Assumptions!$B$7</f>
        <v>7.8555647831715003</v>
      </c>
      <c r="AY301" s="171">
        <f>('General Liability'!CH$43*$BI301)/Assumptions!$B$7</f>
        <v>7.8555647831715003</v>
      </c>
      <c r="AZ301" s="171">
        <f>('General Liability'!CI$43*$BI301)/Assumptions!$B$7</f>
        <v>7.8555647831715003</v>
      </c>
      <c r="BA301" s="171">
        <f>('General Liability'!CJ$43*$BI301)/Assumptions!$B$7</f>
        <v>7.8555647831715003</v>
      </c>
      <c r="BB301" s="171">
        <f>('General Liability'!CK$43*$BI301)/Assumptions!$B$7</f>
        <v>7.8555647831715003</v>
      </c>
      <c r="BC301" s="171">
        <f>('General Liability'!CL$43*$BI301)/Assumptions!$B$7</f>
        <v>7.8555647831715003</v>
      </c>
      <c r="BD301" s="171">
        <f>('General Liability'!CM$43*$BI301)/Assumptions!$B$7</f>
        <v>7.8555647831715003</v>
      </c>
      <c r="BE301" s="171">
        <f>('General Liability'!CN$43*$BI301)/Assumptions!$B$7</f>
        <v>8.0912317266666456</v>
      </c>
      <c r="BF301" s="171">
        <f>('General Liability'!CO$43*$BI301)/Assumptions!$B$7</f>
        <v>8.0912317266666456</v>
      </c>
      <c r="BG301" s="171">
        <f>('General Liability'!CP$43*$BI301)/Assumptions!$B$7</f>
        <v>8.0912317266666456</v>
      </c>
      <c r="BI301" s="174">
        <f>SUMIF(Revenue!$P:$P,'GL - Import (CA)'!$F301,Revenue!$G:$G)</f>
        <v>6.8325810639866284E-4</v>
      </c>
    </row>
    <row r="302" spans="1:61" s="173" customFormat="1" ht="12.75" customHeight="1">
      <c r="A302" s="179" t="s">
        <v>662</v>
      </c>
      <c r="B302" s="179"/>
      <c r="C302" s="170" t="str" cm="1">
        <f t="array" ref="C302">IFERROR(INDEX('Legal Entity'!B:B,MATCH('GL - Import (CA)'!F302,'Legal Entity'!A:A,0),0),0)</f>
        <v>1315 - Corix Multi-Utility Services Inc.</v>
      </c>
      <c r="D302" s="170" t="str" cm="1">
        <f t="array" ref="D302">IFERROR(INDEX('Legal Entity'!C:C,MATCH(F302,'Legal Entity'!A:A,0),0),0)</f>
        <v>CA</v>
      </c>
      <c r="E302" s="170" t="s">
        <v>631</v>
      </c>
      <c r="F302" s="170" t="s">
        <v>657</v>
      </c>
      <c r="G302" s="170"/>
      <c r="H302" s="171">
        <f>('General Liability'!AQ$43*$BI302)/Assumptions!$B$7</f>
        <v>9.9313949701592517</v>
      </c>
      <c r="I302" s="171">
        <f>('General Liability'!AR$43*$BI302)/Assumptions!$B$7</f>
        <v>9.5358987406437024</v>
      </c>
      <c r="J302" s="171">
        <f>('General Liability'!AS$43*$BI302)/Assumptions!$B$7</f>
        <v>9.5358987406437024</v>
      </c>
      <c r="K302" s="171">
        <f>('General Liability'!AT$43*$BI302)/Assumptions!$B$7</f>
        <v>9.5358987406437024</v>
      </c>
      <c r="L302" s="171">
        <f>('General Liability'!AU$43*$BI302)/Assumptions!$B$7</f>
        <v>9.5358987406437024</v>
      </c>
      <c r="M302" s="171">
        <f>('General Liability'!AV$43*$BI302)/Assumptions!$B$7</f>
        <v>9.5358987406437024</v>
      </c>
      <c r="N302" s="171">
        <f>('General Liability'!AW$43*$BI302)/Assumptions!$B$7</f>
        <v>9.5358987406437024</v>
      </c>
      <c r="O302" s="171">
        <f>('General Liability'!AX$43*$BI302)/Assumptions!$B$7</f>
        <v>9.5358987406437024</v>
      </c>
      <c r="P302" s="171">
        <f>('General Liability'!AY$43*$BI302)/Assumptions!$B$7</f>
        <v>9.5358987406437024</v>
      </c>
      <c r="Q302" s="171">
        <f>('General Liability'!AZ$43*$BI302)/Assumptions!$B$7</f>
        <v>9.5358987406437024</v>
      </c>
      <c r="R302" s="171">
        <f>('General Liability'!BA$43*$BI302)/Assumptions!$B$7</f>
        <v>9.5358987406437024</v>
      </c>
      <c r="S302" s="171">
        <f>('General Liability'!BB$43*$BI302)/Assumptions!$B$7</f>
        <v>9.5358987406437024</v>
      </c>
      <c r="T302" s="171">
        <f>('General Liability'!BC$43*$BI302)/Assumptions!$B$7</f>
        <v>9.5358987406437024</v>
      </c>
      <c r="U302" s="171">
        <f>('General Liability'!BD$43*$BI302)/Assumptions!$B$7</f>
        <v>10.25109114619198</v>
      </c>
      <c r="V302" s="171">
        <f>('General Liability'!BE$43*$BI302)/Assumptions!$B$7</f>
        <v>10.25109114619198</v>
      </c>
      <c r="W302" s="171">
        <f>('General Liability'!BF$43*$BI302)/Assumptions!$B$7</f>
        <v>10.25109114619198</v>
      </c>
      <c r="X302" s="171">
        <f>('General Liability'!BG$43*$BI302)/Assumptions!$B$7</f>
        <v>10.25109114619198</v>
      </c>
      <c r="Y302" s="171">
        <f>('General Liability'!BH$43*$BI302)/Assumptions!$B$7</f>
        <v>10.25109114619198</v>
      </c>
      <c r="Z302" s="171">
        <f>('General Liability'!BI$43*$BI302)/Assumptions!$B$7</f>
        <v>10.25109114619198</v>
      </c>
      <c r="AA302" s="171">
        <f>('General Liability'!BJ$43*$BI302)/Assumptions!$B$7</f>
        <v>10.25109114619198</v>
      </c>
      <c r="AB302" s="171">
        <f>('General Liability'!BK$43*$BI302)/Assumptions!$B$7</f>
        <v>10.25109114619198</v>
      </c>
      <c r="AC302" s="171">
        <f>('General Liability'!BL$43*$BI302)/Assumptions!$B$7</f>
        <v>10.25109114619198</v>
      </c>
      <c r="AD302" s="171">
        <f>('General Liability'!BM$43*$BI302)/Assumptions!$B$7</f>
        <v>10.25109114619198</v>
      </c>
      <c r="AE302" s="171">
        <f>('General Liability'!BN$43*$BI302)/Assumptions!$B$7</f>
        <v>10.25109114619198</v>
      </c>
      <c r="AF302" s="171">
        <f>('General Liability'!BO$43*$BI302)/Assumptions!$B$7</f>
        <v>10.25109114619198</v>
      </c>
      <c r="AG302" s="171">
        <f>('General Liability'!BP$43*$BI302)/Assumptions!$B$7</f>
        <v>11.019922982156379</v>
      </c>
      <c r="AH302" s="171">
        <f>('General Liability'!BQ$43*$BI302)/Assumptions!$B$7</f>
        <v>11.019922982156379</v>
      </c>
      <c r="AI302" s="171">
        <f>('General Liability'!BR$43*$BI302)/Assumptions!$B$7</f>
        <v>11.019922982156379</v>
      </c>
      <c r="AJ302" s="171">
        <f>('General Liability'!BS$43*$BI302)/Assumptions!$B$7</f>
        <v>11.019922982156379</v>
      </c>
      <c r="AK302" s="171">
        <f>('General Liability'!BT$43*$BI302)/Assumptions!$B$7</f>
        <v>11.019922982156379</v>
      </c>
      <c r="AL302" s="171">
        <f>('General Liability'!BU$43*$BI302)/Assumptions!$B$7</f>
        <v>11.019922982156379</v>
      </c>
      <c r="AM302" s="171">
        <f>('General Liability'!BV$43*$BI302)/Assumptions!$B$7</f>
        <v>11.019922982156379</v>
      </c>
      <c r="AN302" s="171">
        <f>('General Liability'!BW$43*$BI302)/Assumptions!$B$7</f>
        <v>11.019922982156379</v>
      </c>
      <c r="AO302" s="171">
        <f>('General Liability'!BX$43*$BI302)/Assumptions!$B$7</f>
        <v>11.019922982156379</v>
      </c>
      <c r="AP302" s="171">
        <f>('General Liability'!BY$43*$BI302)/Assumptions!$B$7</f>
        <v>11.019922982156379</v>
      </c>
      <c r="AQ302" s="171">
        <f>('General Liability'!BZ$43*$BI302)/Assumptions!$B$7</f>
        <v>11.019922982156379</v>
      </c>
      <c r="AR302" s="171">
        <f>('General Liability'!CA$43*$BI302)/Assumptions!$B$7</f>
        <v>11.019922982156379</v>
      </c>
      <c r="AS302" s="171">
        <f>('General Liability'!CB$43*$BI302)/Assumptions!$B$7</f>
        <v>11.350520671621071</v>
      </c>
      <c r="AT302" s="171">
        <f>('General Liability'!CC$43*$BI302)/Assumptions!$B$7</f>
        <v>11.350520671621071</v>
      </c>
      <c r="AU302" s="171">
        <f>('General Liability'!CD$43*$BI302)/Assumptions!$B$7</f>
        <v>11.350520671621071</v>
      </c>
      <c r="AV302" s="171">
        <f>('General Liability'!CE$43*$BI302)/Assumptions!$B$7</f>
        <v>11.350520671621071</v>
      </c>
      <c r="AW302" s="171">
        <f>('General Liability'!CF$43*$BI302)/Assumptions!$B$7</f>
        <v>11.350520671621071</v>
      </c>
      <c r="AX302" s="171">
        <f>('General Liability'!CG$43*$BI302)/Assumptions!$B$7</f>
        <v>11.350520671621071</v>
      </c>
      <c r="AY302" s="171">
        <f>('General Liability'!CH$43*$BI302)/Assumptions!$B$7</f>
        <v>11.350520671621071</v>
      </c>
      <c r="AZ302" s="171">
        <f>('General Liability'!CI$43*$BI302)/Assumptions!$B$7</f>
        <v>11.350520671621071</v>
      </c>
      <c r="BA302" s="171">
        <f>('General Liability'!CJ$43*$BI302)/Assumptions!$B$7</f>
        <v>11.350520671621071</v>
      </c>
      <c r="BB302" s="171">
        <f>('General Liability'!CK$43*$BI302)/Assumptions!$B$7</f>
        <v>11.350520671621071</v>
      </c>
      <c r="BC302" s="171">
        <f>('General Liability'!CL$43*$BI302)/Assumptions!$B$7</f>
        <v>11.350520671621071</v>
      </c>
      <c r="BD302" s="171">
        <f>('General Liability'!CM$43*$BI302)/Assumptions!$B$7</f>
        <v>11.350520671621071</v>
      </c>
      <c r="BE302" s="171">
        <f>('General Liability'!CN$43*$BI302)/Assumptions!$B$7</f>
        <v>11.691036291769702</v>
      </c>
      <c r="BF302" s="171">
        <f>('General Liability'!CO$43*$BI302)/Assumptions!$B$7</f>
        <v>11.691036291769702</v>
      </c>
      <c r="BG302" s="171">
        <f>('General Liability'!CP$43*$BI302)/Assumptions!$B$7</f>
        <v>11.691036291769702</v>
      </c>
      <c r="BI302" s="174">
        <f>SUMIF(Revenue!$P:$P,'GL - Import (CA)'!$F302,Revenue!$G:$G)</f>
        <v>9.8724095272493661E-4</v>
      </c>
    </row>
    <row r="303" spans="1:61" s="173" customFormat="1" ht="12.75" customHeight="1">
      <c r="A303" s="179" t="s">
        <v>662</v>
      </c>
      <c r="B303" s="179"/>
      <c r="C303" s="170" t="str" cm="1">
        <f t="array" ref="C303">IFERROR(INDEX('Legal Entity'!B:B,MATCH('GL - Import (CA)'!F303,'Legal Entity'!A:A,0),0),0)</f>
        <v>1315 - Corix Multi-Utility Services Inc.</v>
      </c>
      <c r="D303" s="170" t="str" cm="1">
        <f t="array" ref="D303">IFERROR(INDEX('Legal Entity'!C:C,MATCH(F303,'Legal Entity'!A:A,0),0),0)</f>
        <v>CA</v>
      </c>
      <c r="E303" s="170" t="s">
        <v>631</v>
      </c>
      <c r="F303" s="170" t="s">
        <v>150</v>
      </c>
      <c r="G303" s="170"/>
      <c r="H303" s="171">
        <f>('General Liability'!AQ$43*$BI303)/Assumptions!$B$7</f>
        <v>359.879613755001</v>
      </c>
      <c r="I303" s="171">
        <f>('General Liability'!AR$43*$BI303)/Assumptions!$B$7</f>
        <v>345.54818994724025</v>
      </c>
      <c r="J303" s="171">
        <f>('General Liability'!AS$43*$BI303)/Assumptions!$B$7</f>
        <v>345.54818994724025</v>
      </c>
      <c r="K303" s="171">
        <f>('General Liability'!AT$43*$BI303)/Assumptions!$B$7</f>
        <v>345.54818994724025</v>
      </c>
      <c r="L303" s="171">
        <f>('General Liability'!AU$43*$BI303)/Assumptions!$B$7</f>
        <v>345.54818994724025</v>
      </c>
      <c r="M303" s="171">
        <f>('General Liability'!AV$43*$BI303)/Assumptions!$B$7</f>
        <v>345.54818994724025</v>
      </c>
      <c r="N303" s="171">
        <f>('General Liability'!AW$43*$BI303)/Assumptions!$B$7</f>
        <v>345.54818994724025</v>
      </c>
      <c r="O303" s="171">
        <f>('General Liability'!AX$43*$BI303)/Assumptions!$B$7</f>
        <v>345.54818994724025</v>
      </c>
      <c r="P303" s="171">
        <f>('General Liability'!AY$43*$BI303)/Assumptions!$B$7</f>
        <v>345.54818994724025</v>
      </c>
      <c r="Q303" s="171">
        <f>('General Liability'!AZ$43*$BI303)/Assumptions!$B$7</f>
        <v>345.54818994724025</v>
      </c>
      <c r="R303" s="171">
        <f>('General Liability'!BA$43*$BI303)/Assumptions!$B$7</f>
        <v>345.54818994724025</v>
      </c>
      <c r="S303" s="171">
        <f>('General Liability'!BB$43*$BI303)/Assumptions!$B$7</f>
        <v>345.54818994724025</v>
      </c>
      <c r="T303" s="171">
        <f>('General Liability'!BC$43*$BI303)/Assumptions!$B$7</f>
        <v>345.54818994724025</v>
      </c>
      <c r="U303" s="171">
        <f>('General Liability'!BD$43*$BI303)/Assumptions!$B$7</f>
        <v>371.46430419328323</v>
      </c>
      <c r="V303" s="171">
        <f>('General Liability'!BE$43*$BI303)/Assumptions!$B$7</f>
        <v>371.46430419328323</v>
      </c>
      <c r="W303" s="171">
        <f>('General Liability'!BF$43*$BI303)/Assumptions!$B$7</f>
        <v>371.46430419328323</v>
      </c>
      <c r="X303" s="171">
        <f>('General Liability'!BG$43*$BI303)/Assumptions!$B$7</f>
        <v>371.46430419328323</v>
      </c>
      <c r="Y303" s="171">
        <f>('General Liability'!BH$43*$BI303)/Assumptions!$B$7</f>
        <v>371.46430419328323</v>
      </c>
      <c r="Z303" s="171">
        <f>('General Liability'!BI$43*$BI303)/Assumptions!$B$7</f>
        <v>371.46430419328323</v>
      </c>
      <c r="AA303" s="171">
        <f>('General Liability'!BJ$43*$BI303)/Assumptions!$B$7</f>
        <v>371.46430419328323</v>
      </c>
      <c r="AB303" s="171">
        <f>('General Liability'!BK$43*$BI303)/Assumptions!$B$7</f>
        <v>371.46430419328323</v>
      </c>
      <c r="AC303" s="171">
        <f>('General Liability'!BL$43*$BI303)/Assumptions!$B$7</f>
        <v>371.46430419328323</v>
      </c>
      <c r="AD303" s="171">
        <f>('General Liability'!BM$43*$BI303)/Assumptions!$B$7</f>
        <v>371.46430419328323</v>
      </c>
      <c r="AE303" s="171">
        <f>('General Liability'!BN$43*$BI303)/Assumptions!$B$7</f>
        <v>371.46430419328323</v>
      </c>
      <c r="AF303" s="171">
        <f>('General Liability'!BO$43*$BI303)/Assumptions!$B$7</f>
        <v>371.46430419328323</v>
      </c>
      <c r="AG303" s="171">
        <f>('General Liability'!BP$43*$BI303)/Assumptions!$B$7</f>
        <v>399.32412700777951</v>
      </c>
      <c r="AH303" s="171">
        <f>('General Liability'!BQ$43*$BI303)/Assumptions!$B$7</f>
        <v>399.32412700777951</v>
      </c>
      <c r="AI303" s="171">
        <f>('General Liability'!BR$43*$BI303)/Assumptions!$B$7</f>
        <v>399.32412700777951</v>
      </c>
      <c r="AJ303" s="171">
        <f>('General Liability'!BS$43*$BI303)/Assumptions!$B$7</f>
        <v>399.32412700777951</v>
      </c>
      <c r="AK303" s="171">
        <f>('General Liability'!BT$43*$BI303)/Assumptions!$B$7</f>
        <v>399.32412700777951</v>
      </c>
      <c r="AL303" s="171">
        <f>('General Liability'!BU$43*$BI303)/Assumptions!$B$7</f>
        <v>399.32412700777951</v>
      </c>
      <c r="AM303" s="171">
        <f>('General Liability'!BV$43*$BI303)/Assumptions!$B$7</f>
        <v>399.32412700777951</v>
      </c>
      <c r="AN303" s="171">
        <f>('General Liability'!BW$43*$BI303)/Assumptions!$B$7</f>
        <v>399.32412700777951</v>
      </c>
      <c r="AO303" s="171">
        <f>('General Liability'!BX$43*$BI303)/Assumptions!$B$7</f>
        <v>399.32412700777951</v>
      </c>
      <c r="AP303" s="171">
        <f>('General Liability'!BY$43*$BI303)/Assumptions!$B$7</f>
        <v>399.32412700777951</v>
      </c>
      <c r="AQ303" s="171">
        <f>('General Liability'!BZ$43*$BI303)/Assumptions!$B$7</f>
        <v>399.32412700777951</v>
      </c>
      <c r="AR303" s="171">
        <f>('General Liability'!CA$43*$BI303)/Assumptions!$B$7</f>
        <v>399.32412700777951</v>
      </c>
      <c r="AS303" s="171">
        <f>('General Liability'!CB$43*$BI303)/Assumptions!$B$7</f>
        <v>411.3038508180129</v>
      </c>
      <c r="AT303" s="171">
        <f>('General Liability'!CC$43*$BI303)/Assumptions!$B$7</f>
        <v>411.3038508180129</v>
      </c>
      <c r="AU303" s="171">
        <f>('General Liability'!CD$43*$BI303)/Assumptions!$B$7</f>
        <v>411.3038508180129</v>
      </c>
      <c r="AV303" s="171">
        <f>('General Liability'!CE$43*$BI303)/Assumptions!$B$7</f>
        <v>411.3038508180129</v>
      </c>
      <c r="AW303" s="171">
        <f>('General Liability'!CF$43*$BI303)/Assumptions!$B$7</f>
        <v>411.3038508180129</v>
      </c>
      <c r="AX303" s="171">
        <f>('General Liability'!CG$43*$BI303)/Assumptions!$B$7</f>
        <v>411.3038508180129</v>
      </c>
      <c r="AY303" s="171">
        <f>('General Liability'!CH$43*$BI303)/Assumptions!$B$7</f>
        <v>411.3038508180129</v>
      </c>
      <c r="AZ303" s="171">
        <f>('General Liability'!CI$43*$BI303)/Assumptions!$B$7</f>
        <v>411.3038508180129</v>
      </c>
      <c r="BA303" s="171">
        <f>('General Liability'!CJ$43*$BI303)/Assumptions!$B$7</f>
        <v>411.3038508180129</v>
      </c>
      <c r="BB303" s="171">
        <f>('General Liability'!CK$43*$BI303)/Assumptions!$B$7</f>
        <v>411.3038508180129</v>
      </c>
      <c r="BC303" s="171">
        <f>('General Liability'!CL$43*$BI303)/Assumptions!$B$7</f>
        <v>411.3038508180129</v>
      </c>
      <c r="BD303" s="171">
        <f>('General Liability'!CM$43*$BI303)/Assumptions!$B$7</f>
        <v>411.3038508180129</v>
      </c>
      <c r="BE303" s="171">
        <f>('General Liability'!CN$43*$BI303)/Assumptions!$B$7</f>
        <v>423.64296634255328</v>
      </c>
      <c r="BF303" s="171">
        <f>('General Liability'!CO$43*$BI303)/Assumptions!$B$7</f>
        <v>423.64296634255328</v>
      </c>
      <c r="BG303" s="171">
        <f>('General Liability'!CP$43*$BI303)/Assumptions!$B$7</f>
        <v>423.64296634255328</v>
      </c>
      <c r="BI303" s="174">
        <f>SUMIF(Revenue!$P:$P,'GL - Import (CA)'!$F303,Revenue!$G:$G)</f>
        <v>3.5774218407111869E-2</v>
      </c>
    </row>
    <row r="304" spans="1:61" s="173" customFormat="1" ht="12.75" customHeight="1">
      <c r="A304" s="179" t="s">
        <v>662</v>
      </c>
      <c r="B304" s="179"/>
      <c r="C304" s="170" t="str" cm="1">
        <f t="array" ref="C304">IFERROR(INDEX('Legal Entity'!B:B,MATCH('GL - Import (CA)'!F304,'Legal Entity'!A:A,0),0),0)</f>
        <v>1315 - Corix Multi-Utility Services Inc.</v>
      </c>
      <c r="D304" s="170" t="str" cm="1">
        <f t="array" ref="D304">IFERROR(INDEX('Legal Entity'!C:C,MATCH(F304,'Legal Entity'!A:A,0),0),0)</f>
        <v>CA</v>
      </c>
      <c r="E304" s="170" t="s">
        <v>631</v>
      </c>
      <c r="F304" s="170" t="s">
        <v>151</v>
      </c>
      <c r="G304" s="170"/>
      <c r="H304" s="171">
        <f>('General Liability'!AQ$43*$BI304)/Assumptions!$B$7</f>
        <v>520.52934068462889</v>
      </c>
      <c r="I304" s="171">
        <f>('General Liability'!AR$43*$BI304)/Assumptions!$B$7</f>
        <v>499.80039050073697</v>
      </c>
      <c r="J304" s="171">
        <f>('General Liability'!AS$43*$BI304)/Assumptions!$B$7</f>
        <v>499.80039050073697</v>
      </c>
      <c r="K304" s="171">
        <f>('General Liability'!AT$43*$BI304)/Assumptions!$B$7</f>
        <v>499.80039050073697</v>
      </c>
      <c r="L304" s="171">
        <f>('General Liability'!AU$43*$BI304)/Assumptions!$B$7</f>
        <v>499.80039050073697</v>
      </c>
      <c r="M304" s="171">
        <f>('General Liability'!AV$43*$BI304)/Assumptions!$B$7</f>
        <v>499.80039050073697</v>
      </c>
      <c r="N304" s="171">
        <f>('General Liability'!AW$43*$BI304)/Assumptions!$B$7</f>
        <v>499.80039050073697</v>
      </c>
      <c r="O304" s="171">
        <f>('General Liability'!AX$43*$BI304)/Assumptions!$B$7</f>
        <v>499.80039050073697</v>
      </c>
      <c r="P304" s="171">
        <f>('General Liability'!AY$43*$BI304)/Assumptions!$B$7</f>
        <v>499.80039050073697</v>
      </c>
      <c r="Q304" s="171">
        <f>('General Liability'!AZ$43*$BI304)/Assumptions!$B$7</f>
        <v>499.80039050073697</v>
      </c>
      <c r="R304" s="171">
        <f>('General Liability'!BA$43*$BI304)/Assumptions!$B$7</f>
        <v>499.80039050073697</v>
      </c>
      <c r="S304" s="171">
        <f>('General Liability'!BB$43*$BI304)/Assumptions!$B$7</f>
        <v>499.80039050073697</v>
      </c>
      <c r="T304" s="171">
        <f>('General Liability'!BC$43*$BI304)/Assumptions!$B$7</f>
        <v>499.80039050073697</v>
      </c>
      <c r="U304" s="171">
        <f>('General Liability'!BD$43*$BI304)/Assumptions!$B$7</f>
        <v>537.28541978829219</v>
      </c>
      <c r="V304" s="171">
        <f>('General Liability'!BE$43*$BI304)/Assumptions!$B$7</f>
        <v>537.28541978829219</v>
      </c>
      <c r="W304" s="171">
        <f>('General Liability'!BF$43*$BI304)/Assumptions!$B$7</f>
        <v>537.28541978829219</v>
      </c>
      <c r="X304" s="171">
        <f>('General Liability'!BG$43*$BI304)/Assumptions!$B$7</f>
        <v>537.28541978829219</v>
      </c>
      <c r="Y304" s="171">
        <f>('General Liability'!BH$43*$BI304)/Assumptions!$B$7</f>
        <v>537.28541978829219</v>
      </c>
      <c r="Z304" s="171">
        <f>('General Liability'!BI$43*$BI304)/Assumptions!$B$7</f>
        <v>537.28541978829219</v>
      </c>
      <c r="AA304" s="171">
        <f>('General Liability'!BJ$43*$BI304)/Assumptions!$B$7</f>
        <v>537.28541978829219</v>
      </c>
      <c r="AB304" s="171">
        <f>('General Liability'!BK$43*$BI304)/Assumptions!$B$7</f>
        <v>537.28541978829219</v>
      </c>
      <c r="AC304" s="171">
        <f>('General Liability'!BL$43*$BI304)/Assumptions!$B$7</f>
        <v>537.28541978829219</v>
      </c>
      <c r="AD304" s="171">
        <f>('General Liability'!BM$43*$BI304)/Assumptions!$B$7</f>
        <v>537.28541978829219</v>
      </c>
      <c r="AE304" s="171">
        <f>('General Liability'!BN$43*$BI304)/Assumptions!$B$7</f>
        <v>537.28541978829219</v>
      </c>
      <c r="AF304" s="171">
        <f>('General Liability'!BO$43*$BI304)/Assumptions!$B$7</f>
        <v>537.28541978829219</v>
      </c>
      <c r="AG304" s="171">
        <f>('General Liability'!BP$43*$BI304)/Assumptions!$B$7</f>
        <v>577.58182627241411</v>
      </c>
      <c r="AH304" s="171">
        <f>('General Liability'!BQ$43*$BI304)/Assumptions!$B$7</f>
        <v>577.58182627241411</v>
      </c>
      <c r="AI304" s="171">
        <f>('General Liability'!BR$43*$BI304)/Assumptions!$B$7</f>
        <v>577.58182627241411</v>
      </c>
      <c r="AJ304" s="171">
        <f>('General Liability'!BS$43*$BI304)/Assumptions!$B$7</f>
        <v>577.58182627241411</v>
      </c>
      <c r="AK304" s="171">
        <f>('General Liability'!BT$43*$BI304)/Assumptions!$B$7</f>
        <v>577.58182627241411</v>
      </c>
      <c r="AL304" s="171">
        <f>('General Liability'!BU$43*$BI304)/Assumptions!$B$7</f>
        <v>577.58182627241411</v>
      </c>
      <c r="AM304" s="171">
        <f>('General Liability'!BV$43*$BI304)/Assumptions!$B$7</f>
        <v>577.58182627241411</v>
      </c>
      <c r="AN304" s="171">
        <f>('General Liability'!BW$43*$BI304)/Assumptions!$B$7</f>
        <v>577.58182627241411</v>
      </c>
      <c r="AO304" s="171">
        <f>('General Liability'!BX$43*$BI304)/Assumptions!$B$7</f>
        <v>577.58182627241411</v>
      </c>
      <c r="AP304" s="171">
        <f>('General Liability'!BY$43*$BI304)/Assumptions!$B$7</f>
        <v>577.58182627241411</v>
      </c>
      <c r="AQ304" s="171">
        <f>('General Liability'!BZ$43*$BI304)/Assumptions!$B$7</f>
        <v>577.58182627241411</v>
      </c>
      <c r="AR304" s="171">
        <f>('General Liability'!CA$43*$BI304)/Assumptions!$B$7</f>
        <v>577.58182627241411</v>
      </c>
      <c r="AS304" s="171">
        <f>('General Liability'!CB$43*$BI304)/Assumptions!$B$7</f>
        <v>594.90928106058664</v>
      </c>
      <c r="AT304" s="171">
        <f>('General Liability'!CC$43*$BI304)/Assumptions!$B$7</f>
        <v>594.90928106058664</v>
      </c>
      <c r="AU304" s="171">
        <f>('General Liability'!CD$43*$BI304)/Assumptions!$B$7</f>
        <v>594.90928106058664</v>
      </c>
      <c r="AV304" s="171">
        <f>('General Liability'!CE$43*$BI304)/Assumptions!$B$7</f>
        <v>594.90928106058664</v>
      </c>
      <c r="AW304" s="171">
        <f>('General Liability'!CF$43*$BI304)/Assumptions!$B$7</f>
        <v>594.90928106058664</v>
      </c>
      <c r="AX304" s="171">
        <f>('General Liability'!CG$43*$BI304)/Assumptions!$B$7</f>
        <v>594.90928106058664</v>
      </c>
      <c r="AY304" s="171">
        <f>('General Liability'!CH$43*$BI304)/Assumptions!$B$7</f>
        <v>594.90928106058664</v>
      </c>
      <c r="AZ304" s="171">
        <f>('General Liability'!CI$43*$BI304)/Assumptions!$B$7</f>
        <v>594.90928106058664</v>
      </c>
      <c r="BA304" s="171">
        <f>('General Liability'!CJ$43*$BI304)/Assumptions!$B$7</f>
        <v>594.90928106058664</v>
      </c>
      <c r="BB304" s="171">
        <f>('General Liability'!CK$43*$BI304)/Assumptions!$B$7</f>
        <v>594.90928106058664</v>
      </c>
      <c r="BC304" s="171">
        <f>('General Liability'!CL$43*$BI304)/Assumptions!$B$7</f>
        <v>594.90928106058664</v>
      </c>
      <c r="BD304" s="171">
        <f>('General Liability'!CM$43*$BI304)/Assumptions!$B$7</f>
        <v>594.90928106058664</v>
      </c>
      <c r="BE304" s="171">
        <f>('General Liability'!CN$43*$BI304)/Assumptions!$B$7</f>
        <v>612.75655949240422</v>
      </c>
      <c r="BF304" s="171">
        <f>('General Liability'!CO$43*$BI304)/Assumptions!$B$7</f>
        <v>612.75655949240422</v>
      </c>
      <c r="BG304" s="171">
        <f>('General Liability'!CP$43*$BI304)/Assumptions!$B$7</f>
        <v>612.75655949240422</v>
      </c>
      <c r="BI304" s="174">
        <f>SUMIF(Revenue!$P:$P,'GL - Import (CA)'!$F304,Revenue!$G:$G)</f>
        <v>5.1743776555342839E-2</v>
      </c>
    </row>
    <row r="305" spans="1:61" s="173" customFormat="1" ht="12.75" customHeight="1">
      <c r="A305" s="179" t="s">
        <v>662</v>
      </c>
      <c r="B305" s="179"/>
      <c r="C305" s="170" t="str" cm="1">
        <f t="array" ref="C305">IFERROR(INDEX('Legal Entity'!B:B,MATCH('GL - Import (CA)'!F305,'Legal Entity'!A:A,0),0),0)</f>
        <v>1315 - Corix Multi-Utility Services Inc.</v>
      </c>
      <c r="D305" s="170" t="str" cm="1">
        <f t="array" ref="D305">IFERROR(INDEX('Legal Entity'!C:C,MATCH(F305,'Legal Entity'!A:A,0),0),0)</f>
        <v>CA</v>
      </c>
      <c r="E305" s="170" t="s">
        <v>631</v>
      </c>
      <c r="F305" s="170" t="s">
        <v>146</v>
      </c>
      <c r="G305" s="170"/>
      <c r="H305" s="171">
        <f>('General Liability'!AQ$43*$BI305)/Assumptions!$B$7</f>
        <v>77.324141833782619</v>
      </c>
      <c r="I305" s="171">
        <f>('General Liability'!AR$43*$BI305)/Assumptions!$B$7</f>
        <v>74.244875865842147</v>
      </c>
      <c r="J305" s="171">
        <f>('General Liability'!AS$43*$BI305)/Assumptions!$B$7</f>
        <v>74.244875865842147</v>
      </c>
      <c r="K305" s="171">
        <f>('General Liability'!AT$43*$BI305)/Assumptions!$B$7</f>
        <v>74.244875865842147</v>
      </c>
      <c r="L305" s="171">
        <f>('General Liability'!AU$43*$BI305)/Assumptions!$B$7</f>
        <v>74.244875865842147</v>
      </c>
      <c r="M305" s="171">
        <f>('General Liability'!AV$43*$BI305)/Assumptions!$B$7</f>
        <v>74.244875865842147</v>
      </c>
      <c r="N305" s="171">
        <f>('General Liability'!AW$43*$BI305)/Assumptions!$B$7</f>
        <v>74.244875865842147</v>
      </c>
      <c r="O305" s="171">
        <f>('General Liability'!AX$43*$BI305)/Assumptions!$B$7</f>
        <v>74.244875865842147</v>
      </c>
      <c r="P305" s="171">
        <f>('General Liability'!AY$43*$BI305)/Assumptions!$B$7</f>
        <v>74.244875865842147</v>
      </c>
      <c r="Q305" s="171">
        <f>('General Liability'!AZ$43*$BI305)/Assumptions!$B$7</f>
        <v>74.244875865842147</v>
      </c>
      <c r="R305" s="171">
        <f>('General Liability'!BA$43*$BI305)/Assumptions!$B$7</f>
        <v>74.244875865842147</v>
      </c>
      <c r="S305" s="171">
        <f>('General Liability'!BB$43*$BI305)/Assumptions!$B$7</f>
        <v>74.244875865842147</v>
      </c>
      <c r="T305" s="171">
        <f>('General Liability'!BC$43*$BI305)/Assumptions!$B$7</f>
        <v>74.244875865842147</v>
      </c>
      <c r="U305" s="171">
        <f>('General Liability'!BD$43*$BI305)/Assumptions!$B$7</f>
        <v>79.813241555780294</v>
      </c>
      <c r="V305" s="171">
        <f>('General Liability'!BE$43*$BI305)/Assumptions!$B$7</f>
        <v>79.813241555780294</v>
      </c>
      <c r="W305" s="171">
        <f>('General Liability'!BF$43*$BI305)/Assumptions!$B$7</f>
        <v>79.813241555780294</v>
      </c>
      <c r="X305" s="171">
        <f>('General Liability'!BG$43*$BI305)/Assumptions!$B$7</f>
        <v>79.813241555780294</v>
      </c>
      <c r="Y305" s="171">
        <f>('General Liability'!BH$43*$BI305)/Assumptions!$B$7</f>
        <v>79.813241555780294</v>
      </c>
      <c r="Z305" s="171">
        <f>('General Liability'!BI$43*$BI305)/Assumptions!$B$7</f>
        <v>79.813241555780294</v>
      </c>
      <c r="AA305" s="171">
        <f>('General Liability'!BJ$43*$BI305)/Assumptions!$B$7</f>
        <v>79.813241555780294</v>
      </c>
      <c r="AB305" s="171">
        <f>('General Liability'!BK$43*$BI305)/Assumptions!$B$7</f>
        <v>79.813241555780294</v>
      </c>
      <c r="AC305" s="171">
        <f>('General Liability'!BL$43*$BI305)/Assumptions!$B$7</f>
        <v>79.813241555780294</v>
      </c>
      <c r="AD305" s="171">
        <f>('General Liability'!BM$43*$BI305)/Assumptions!$B$7</f>
        <v>79.813241555780294</v>
      </c>
      <c r="AE305" s="171">
        <f>('General Liability'!BN$43*$BI305)/Assumptions!$B$7</f>
        <v>79.813241555780294</v>
      </c>
      <c r="AF305" s="171">
        <f>('General Liability'!BO$43*$BI305)/Assumptions!$B$7</f>
        <v>79.813241555780294</v>
      </c>
      <c r="AG305" s="171">
        <f>('General Liability'!BP$43*$BI305)/Assumptions!$B$7</f>
        <v>85.799234672463825</v>
      </c>
      <c r="AH305" s="171">
        <f>('General Liability'!BQ$43*$BI305)/Assumptions!$B$7</f>
        <v>85.799234672463825</v>
      </c>
      <c r="AI305" s="171">
        <f>('General Liability'!BR$43*$BI305)/Assumptions!$B$7</f>
        <v>85.799234672463825</v>
      </c>
      <c r="AJ305" s="171">
        <f>('General Liability'!BS$43*$BI305)/Assumptions!$B$7</f>
        <v>85.799234672463825</v>
      </c>
      <c r="AK305" s="171">
        <f>('General Liability'!BT$43*$BI305)/Assumptions!$B$7</f>
        <v>85.799234672463825</v>
      </c>
      <c r="AL305" s="171">
        <f>('General Liability'!BU$43*$BI305)/Assumptions!$B$7</f>
        <v>85.799234672463825</v>
      </c>
      <c r="AM305" s="171">
        <f>('General Liability'!BV$43*$BI305)/Assumptions!$B$7</f>
        <v>85.799234672463825</v>
      </c>
      <c r="AN305" s="171">
        <f>('General Liability'!BW$43*$BI305)/Assumptions!$B$7</f>
        <v>85.799234672463825</v>
      </c>
      <c r="AO305" s="171">
        <f>('General Liability'!BX$43*$BI305)/Assumptions!$B$7</f>
        <v>85.799234672463825</v>
      </c>
      <c r="AP305" s="171">
        <f>('General Liability'!BY$43*$BI305)/Assumptions!$B$7</f>
        <v>85.799234672463825</v>
      </c>
      <c r="AQ305" s="171">
        <f>('General Liability'!BZ$43*$BI305)/Assumptions!$B$7</f>
        <v>85.799234672463825</v>
      </c>
      <c r="AR305" s="171">
        <f>('General Liability'!CA$43*$BI305)/Assumptions!$B$7</f>
        <v>85.799234672463825</v>
      </c>
      <c r="AS305" s="171">
        <f>('General Liability'!CB$43*$BI305)/Assumptions!$B$7</f>
        <v>88.37321171263774</v>
      </c>
      <c r="AT305" s="171">
        <f>('General Liability'!CC$43*$BI305)/Assumptions!$B$7</f>
        <v>88.37321171263774</v>
      </c>
      <c r="AU305" s="171">
        <f>('General Liability'!CD$43*$BI305)/Assumptions!$B$7</f>
        <v>88.37321171263774</v>
      </c>
      <c r="AV305" s="171">
        <f>('General Liability'!CE$43*$BI305)/Assumptions!$B$7</f>
        <v>88.37321171263774</v>
      </c>
      <c r="AW305" s="171">
        <f>('General Liability'!CF$43*$BI305)/Assumptions!$B$7</f>
        <v>88.37321171263774</v>
      </c>
      <c r="AX305" s="171">
        <f>('General Liability'!CG$43*$BI305)/Assumptions!$B$7</f>
        <v>88.37321171263774</v>
      </c>
      <c r="AY305" s="171">
        <f>('General Liability'!CH$43*$BI305)/Assumptions!$B$7</f>
        <v>88.37321171263774</v>
      </c>
      <c r="AZ305" s="171">
        <f>('General Liability'!CI$43*$BI305)/Assumptions!$B$7</f>
        <v>88.37321171263774</v>
      </c>
      <c r="BA305" s="171">
        <f>('General Liability'!CJ$43*$BI305)/Assumptions!$B$7</f>
        <v>88.37321171263774</v>
      </c>
      <c r="BB305" s="171">
        <f>('General Liability'!CK$43*$BI305)/Assumptions!$B$7</f>
        <v>88.37321171263774</v>
      </c>
      <c r="BC305" s="171">
        <f>('General Liability'!CL$43*$BI305)/Assumptions!$B$7</f>
        <v>88.37321171263774</v>
      </c>
      <c r="BD305" s="171">
        <f>('General Liability'!CM$43*$BI305)/Assumptions!$B$7</f>
        <v>88.37321171263774</v>
      </c>
      <c r="BE305" s="171">
        <f>('General Liability'!CN$43*$BI305)/Assumptions!$B$7</f>
        <v>91.024408064016868</v>
      </c>
      <c r="BF305" s="171">
        <f>('General Liability'!CO$43*$BI305)/Assumptions!$B$7</f>
        <v>91.024408064016868</v>
      </c>
      <c r="BG305" s="171">
        <f>('General Liability'!CP$43*$BI305)/Assumptions!$B$7</f>
        <v>91.024408064016868</v>
      </c>
      <c r="BI305" s="174">
        <f>SUMIF(Revenue!$P:$P,'GL - Import (CA)'!$F305,Revenue!$G:$G)</f>
        <v>7.6864891268540077E-3</v>
      </c>
    </row>
    <row r="306" spans="1:61" s="173" customFormat="1" ht="12.75" customHeight="1">
      <c r="A306" s="179" t="s">
        <v>662</v>
      </c>
      <c r="B306" s="179"/>
      <c r="C306" s="170" t="str" cm="1">
        <f t="array" ref="C306">IFERROR(INDEX('Legal Entity'!B:B,MATCH('GL - Import (CA)'!F306,'Legal Entity'!A:A,0),0),0)</f>
        <v>1315 - Corix Multi-Utility Services Inc.</v>
      </c>
      <c r="D306" s="170" t="str" cm="1">
        <f t="array" ref="D306">IFERROR(INDEX('Legal Entity'!C:C,MATCH(F306,'Legal Entity'!A:A,0),0),0)</f>
        <v>CA</v>
      </c>
      <c r="E306" s="170" t="s">
        <v>631</v>
      </c>
      <c r="F306" s="170" t="s">
        <v>160</v>
      </c>
      <c r="G306" s="170"/>
      <c r="H306" s="171">
        <f>('General Liability'!AQ$43*$BI306)/Assumptions!$B$7</f>
        <v>403.35143026774466</v>
      </c>
      <c r="I306" s="171">
        <f>('General Liability'!AR$43*$BI306)/Assumptions!$B$7</f>
        <v>387.28883580645129</v>
      </c>
      <c r="J306" s="171">
        <f>('General Liability'!AS$43*$BI306)/Assumptions!$B$7</f>
        <v>387.28883580645129</v>
      </c>
      <c r="K306" s="171">
        <f>('General Liability'!AT$43*$BI306)/Assumptions!$B$7</f>
        <v>387.28883580645129</v>
      </c>
      <c r="L306" s="171">
        <f>('General Liability'!AU$43*$BI306)/Assumptions!$B$7</f>
        <v>387.28883580645129</v>
      </c>
      <c r="M306" s="171">
        <f>('General Liability'!AV$43*$BI306)/Assumptions!$B$7</f>
        <v>387.28883580645129</v>
      </c>
      <c r="N306" s="171">
        <f>('General Liability'!AW$43*$BI306)/Assumptions!$B$7</f>
        <v>387.28883580645129</v>
      </c>
      <c r="O306" s="171">
        <f>('General Liability'!AX$43*$BI306)/Assumptions!$B$7</f>
        <v>387.28883580645129</v>
      </c>
      <c r="P306" s="171">
        <f>('General Liability'!AY$43*$BI306)/Assumptions!$B$7</f>
        <v>387.28883580645129</v>
      </c>
      <c r="Q306" s="171">
        <f>('General Liability'!AZ$43*$BI306)/Assumptions!$B$7</f>
        <v>387.28883580645129</v>
      </c>
      <c r="R306" s="171">
        <f>('General Liability'!BA$43*$BI306)/Assumptions!$B$7</f>
        <v>387.28883580645129</v>
      </c>
      <c r="S306" s="171">
        <f>('General Liability'!BB$43*$BI306)/Assumptions!$B$7</f>
        <v>387.28883580645129</v>
      </c>
      <c r="T306" s="171">
        <f>('General Liability'!BC$43*$BI306)/Assumptions!$B$7</f>
        <v>387.28883580645129</v>
      </c>
      <c r="U306" s="171">
        <f>('General Liability'!BD$43*$BI306)/Assumptions!$B$7</f>
        <v>416.33549849193508</v>
      </c>
      <c r="V306" s="171">
        <f>('General Liability'!BE$43*$BI306)/Assumptions!$B$7</f>
        <v>416.33549849193508</v>
      </c>
      <c r="W306" s="171">
        <f>('General Liability'!BF$43*$BI306)/Assumptions!$B$7</f>
        <v>416.33549849193508</v>
      </c>
      <c r="X306" s="171">
        <f>('General Liability'!BG$43*$BI306)/Assumptions!$B$7</f>
        <v>416.33549849193508</v>
      </c>
      <c r="Y306" s="171">
        <f>('General Liability'!BH$43*$BI306)/Assumptions!$B$7</f>
        <v>416.33549849193508</v>
      </c>
      <c r="Z306" s="171">
        <f>('General Liability'!BI$43*$BI306)/Assumptions!$B$7</f>
        <v>416.33549849193508</v>
      </c>
      <c r="AA306" s="171">
        <f>('General Liability'!BJ$43*$BI306)/Assumptions!$B$7</f>
        <v>416.33549849193508</v>
      </c>
      <c r="AB306" s="171">
        <f>('General Liability'!BK$43*$BI306)/Assumptions!$B$7</f>
        <v>416.33549849193508</v>
      </c>
      <c r="AC306" s="171">
        <f>('General Liability'!BL$43*$BI306)/Assumptions!$B$7</f>
        <v>416.33549849193508</v>
      </c>
      <c r="AD306" s="171">
        <f>('General Liability'!BM$43*$BI306)/Assumptions!$B$7</f>
        <v>416.33549849193508</v>
      </c>
      <c r="AE306" s="171">
        <f>('General Liability'!BN$43*$BI306)/Assumptions!$B$7</f>
        <v>416.33549849193508</v>
      </c>
      <c r="AF306" s="171">
        <f>('General Liability'!BO$43*$BI306)/Assumptions!$B$7</f>
        <v>416.33549849193508</v>
      </c>
      <c r="AG306" s="171">
        <f>('General Liability'!BP$43*$BI306)/Assumptions!$B$7</f>
        <v>447.56066087883028</v>
      </c>
      <c r="AH306" s="171">
        <f>('General Liability'!BQ$43*$BI306)/Assumptions!$B$7</f>
        <v>447.56066087883028</v>
      </c>
      <c r="AI306" s="171">
        <f>('General Liability'!BR$43*$BI306)/Assumptions!$B$7</f>
        <v>447.56066087883028</v>
      </c>
      <c r="AJ306" s="171">
        <f>('General Liability'!BS$43*$BI306)/Assumptions!$B$7</f>
        <v>447.56066087883028</v>
      </c>
      <c r="AK306" s="171">
        <f>('General Liability'!BT$43*$BI306)/Assumptions!$B$7</f>
        <v>447.56066087883028</v>
      </c>
      <c r="AL306" s="171">
        <f>('General Liability'!BU$43*$BI306)/Assumptions!$B$7</f>
        <v>447.56066087883028</v>
      </c>
      <c r="AM306" s="171">
        <f>('General Liability'!BV$43*$BI306)/Assumptions!$B$7</f>
        <v>447.56066087883028</v>
      </c>
      <c r="AN306" s="171">
        <f>('General Liability'!BW$43*$BI306)/Assumptions!$B$7</f>
        <v>447.56066087883028</v>
      </c>
      <c r="AO306" s="171">
        <f>('General Liability'!BX$43*$BI306)/Assumptions!$B$7</f>
        <v>447.56066087883028</v>
      </c>
      <c r="AP306" s="171">
        <f>('General Liability'!BY$43*$BI306)/Assumptions!$B$7</f>
        <v>447.56066087883028</v>
      </c>
      <c r="AQ306" s="171">
        <f>('General Liability'!BZ$43*$BI306)/Assumptions!$B$7</f>
        <v>447.56066087883028</v>
      </c>
      <c r="AR306" s="171">
        <f>('General Liability'!CA$43*$BI306)/Assumptions!$B$7</f>
        <v>447.56066087883028</v>
      </c>
      <c r="AS306" s="171">
        <f>('General Liability'!CB$43*$BI306)/Assumptions!$B$7</f>
        <v>460.98748070519525</v>
      </c>
      <c r="AT306" s="171">
        <f>('General Liability'!CC$43*$BI306)/Assumptions!$B$7</f>
        <v>460.98748070519525</v>
      </c>
      <c r="AU306" s="171">
        <f>('General Liability'!CD$43*$BI306)/Assumptions!$B$7</f>
        <v>460.98748070519525</v>
      </c>
      <c r="AV306" s="171">
        <f>('General Liability'!CE$43*$BI306)/Assumptions!$B$7</f>
        <v>460.98748070519525</v>
      </c>
      <c r="AW306" s="171">
        <f>('General Liability'!CF$43*$BI306)/Assumptions!$B$7</f>
        <v>460.98748070519525</v>
      </c>
      <c r="AX306" s="171">
        <f>('General Liability'!CG$43*$BI306)/Assumptions!$B$7</f>
        <v>460.98748070519525</v>
      </c>
      <c r="AY306" s="171">
        <f>('General Liability'!CH$43*$BI306)/Assumptions!$B$7</f>
        <v>460.98748070519525</v>
      </c>
      <c r="AZ306" s="171">
        <f>('General Liability'!CI$43*$BI306)/Assumptions!$B$7</f>
        <v>460.98748070519525</v>
      </c>
      <c r="BA306" s="171">
        <f>('General Liability'!CJ$43*$BI306)/Assumptions!$B$7</f>
        <v>460.98748070519525</v>
      </c>
      <c r="BB306" s="171">
        <f>('General Liability'!CK$43*$BI306)/Assumptions!$B$7</f>
        <v>460.98748070519525</v>
      </c>
      <c r="BC306" s="171">
        <f>('General Liability'!CL$43*$BI306)/Assumptions!$B$7</f>
        <v>460.98748070519525</v>
      </c>
      <c r="BD306" s="171">
        <f>('General Liability'!CM$43*$BI306)/Assumptions!$B$7</f>
        <v>460.98748070519525</v>
      </c>
      <c r="BE306" s="171">
        <f>('General Liability'!CN$43*$BI306)/Assumptions!$B$7</f>
        <v>474.81710512635107</v>
      </c>
      <c r="BF306" s="171">
        <f>('General Liability'!CO$43*$BI306)/Assumptions!$B$7</f>
        <v>474.81710512635107</v>
      </c>
      <c r="BG306" s="171">
        <f>('General Liability'!CP$43*$BI306)/Assumptions!$B$7</f>
        <v>474.81710512635107</v>
      </c>
      <c r="BI306" s="174">
        <f>SUMIF(Revenue!$P:$P,'GL - Import (CA)'!$F306,Revenue!$G:$G)</f>
        <v>4.0095580882340921E-2</v>
      </c>
    </row>
    <row r="307" spans="1:61" s="173" customFormat="1" ht="12.75" customHeight="1">
      <c r="A307" s="179" t="s">
        <v>662</v>
      </c>
      <c r="B307" s="179"/>
      <c r="C307" s="170" t="str" cm="1">
        <f t="array" ref="C307">IFERROR(INDEX('Legal Entity'!B:B,MATCH('GL - Import (CA)'!F307,'Legal Entity'!A:A,0),0),0)</f>
        <v>1315 - Corix Multi-Utility Services Inc.</v>
      </c>
      <c r="D307" s="170" t="str" cm="1">
        <f t="array" ref="D307">IFERROR(INDEX('Legal Entity'!C:C,MATCH(F307,'Legal Entity'!A:A,0),0),0)</f>
        <v>CA</v>
      </c>
      <c r="E307" s="170" t="s">
        <v>631</v>
      </c>
      <c r="F307" s="170" t="s">
        <v>136</v>
      </c>
      <c r="G307" s="170"/>
      <c r="H307" s="171">
        <f>('General Liability'!AQ$43*$BI307)/Assumptions!$B$7</f>
        <v>0</v>
      </c>
      <c r="I307" s="171">
        <f>('General Liability'!AR$43*$BI307)/Assumptions!$B$7</f>
        <v>0</v>
      </c>
      <c r="J307" s="171">
        <f>('General Liability'!AS$43*$BI307)/Assumptions!$B$7</f>
        <v>0</v>
      </c>
      <c r="K307" s="171">
        <f>('General Liability'!AT$43*$BI307)/Assumptions!$B$7</f>
        <v>0</v>
      </c>
      <c r="L307" s="171">
        <f>('General Liability'!AU$43*$BI307)/Assumptions!$B$7</f>
        <v>0</v>
      </c>
      <c r="M307" s="171">
        <f>('General Liability'!AV$43*$BI307)/Assumptions!$B$7</f>
        <v>0</v>
      </c>
      <c r="N307" s="171">
        <f>('General Liability'!AW$43*$BI307)/Assumptions!$B$7</f>
        <v>0</v>
      </c>
      <c r="O307" s="171">
        <f>('General Liability'!AX$43*$BI307)/Assumptions!$B$7</f>
        <v>0</v>
      </c>
      <c r="P307" s="171">
        <f>('General Liability'!AY$43*$BI307)/Assumptions!$B$7</f>
        <v>0</v>
      </c>
      <c r="Q307" s="171">
        <f>('General Liability'!AZ$43*$BI307)/Assumptions!$B$7</f>
        <v>0</v>
      </c>
      <c r="R307" s="171">
        <f>('General Liability'!BA$43*$BI307)/Assumptions!$B$7</f>
        <v>0</v>
      </c>
      <c r="S307" s="171">
        <f>('General Liability'!BB$43*$BI307)/Assumptions!$B$7</f>
        <v>0</v>
      </c>
      <c r="T307" s="171">
        <f>('General Liability'!BC$43*$BI307)/Assumptions!$B$7</f>
        <v>0</v>
      </c>
      <c r="U307" s="171">
        <f>('General Liability'!BD$43*$BI307)/Assumptions!$B$7</f>
        <v>0</v>
      </c>
      <c r="V307" s="171">
        <f>('General Liability'!BE$43*$BI307)/Assumptions!$B$7</f>
        <v>0</v>
      </c>
      <c r="W307" s="171">
        <f>('General Liability'!BF$43*$BI307)/Assumptions!$B$7</f>
        <v>0</v>
      </c>
      <c r="X307" s="171">
        <f>('General Liability'!BG$43*$BI307)/Assumptions!$B$7</f>
        <v>0</v>
      </c>
      <c r="Y307" s="171">
        <f>('General Liability'!BH$43*$BI307)/Assumptions!$B$7</f>
        <v>0</v>
      </c>
      <c r="Z307" s="171">
        <f>('General Liability'!BI$43*$BI307)/Assumptions!$B$7</f>
        <v>0</v>
      </c>
      <c r="AA307" s="171">
        <f>('General Liability'!BJ$43*$BI307)/Assumptions!$B$7</f>
        <v>0</v>
      </c>
      <c r="AB307" s="171">
        <f>('General Liability'!BK$43*$BI307)/Assumptions!$B$7</f>
        <v>0</v>
      </c>
      <c r="AC307" s="171">
        <f>('General Liability'!BL$43*$BI307)/Assumptions!$B$7</f>
        <v>0</v>
      </c>
      <c r="AD307" s="171">
        <f>('General Liability'!BM$43*$BI307)/Assumptions!$B$7</f>
        <v>0</v>
      </c>
      <c r="AE307" s="171">
        <f>('General Liability'!BN$43*$BI307)/Assumptions!$B$7</f>
        <v>0</v>
      </c>
      <c r="AF307" s="171">
        <f>('General Liability'!BO$43*$BI307)/Assumptions!$B$7</f>
        <v>0</v>
      </c>
      <c r="AG307" s="171">
        <f>('General Liability'!BP$43*$BI307)/Assumptions!$B$7</f>
        <v>0</v>
      </c>
      <c r="AH307" s="171">
        <f>('General Liability'!BQ$43*$BI307)/Assumptions!$B$7</f>
        <v>0</v>
      </c>
      <c r="AI307" s="171">
        <f>('General Liability'!BR$43*$BI307)/Assumptions!$B$7</f>
        <v>0</v>
      </c>
      <c r="AJ307" s="171">
        <f>('General Liability'!BS$43*$BI307)/Assumptions!$B$7</f>
        <v>0</v>
      </c>
      <c r="AK307" s="171">
        <f>('General Liability'!BT$43*$BI307)/Assumptions!$B$7</f>
        <v>0</v>
      </c>
      <c r="AL307" s="171">
        <f>('General Liability'!BU$43*$BI307)/Assumptions!$B$7</f>
        <v>0</v>
      </c>
      <c r="AM307" s="171">
        <f>('General Liability'!BV$43*$BI307)/Assumptions!$B$7</f>
        <v>0</v>
      </c>
      <c r="AN307" s="171">
        <f>('General Liability'!BW$43*$BI307)/Assumptions!$B$7</f>
        <v>0</v>
      </c>
      <c r="AO307" s="171">
        <f>('General Liability'!BX$43*$BI307)/Assumptions!$B$7</f>
        <v>0</v>
      </c>
      <c r="AP307" s="171">
        <f>('General Liability'!BY$43*$BI307)/Assumptions!$B$7</f>
        <v>0</v>
      </c>
      <c r="AQ307" s="171">
        <f>('General Liability'!BZ$43*$BI307)/Assumptions!$B$7</f>
        <v>0</v>
      </c>
      <c r="AR307" s="171">
        <f>('General Liability'!CA$43*$BI307)/Assumptions!$B$7</f>
        <v>0</v>
      </c>
      <c r="AS307" s="171">
        <f>('General Liability'!CB$43*$BI307)/Assumptions!$B$7</f>
        <v>0</v>
      </c>
      <c r="AT307" s="171">
        <f>('General Liability'!CC$43*$BI307)/Assumptions!$B$7</f>
        <v>0</v>
      </c>
      <c r="AU307" s="171">
        <f>('General Liability'!CD$43*$BI307)/Assumptions!$B$7</f>
        <v>0</v>
      </c>
      <c r="AV307" s="171">
        <f>('General Liability'!CE$43*$BI307)/Assumptions!$B$7</f>
        <v>0</v>
      </c>
      <c r="AW307" s="171">
        <f>('General Liability'!CF$43*$BI307)/Assumptions!$B$7</f>
        <v>0</v>
      </c>
      <c r="AX307" s="171">
        <f>('General Liability'!CG$43*$BI307)/Assumptions!$B$7</f>
        <v>0</v>
      </c>
      <c r="AY307" s="171">
        <f>('General Liability'!CH$43*$BI307)/Assumptions!$B$7</f>
        <v>0</v>
      </c>
      <c r="AZ307" s="171">
        <f>('General Liability'!CI$43*$BI307)/Assumptions!$B$7</f>
        <v>0</v>
      </c>
      <c r="BA307" s="171">
        <f>('General Liability'!CJ$43*$BI307)/Assumptions!$B$7</f>
        <v>0</v>
      </c>
      <c r="BB307" s="171">
        <f>('General Liability'!CK$43*$BI307)/Assumptions!$B$7</f>
        <v>0</v>
      </c>
      <c r="BC307" s="171">
        <f>('General Liability'!CL$43*$BI307)/Assumptions!$B$7</f>
        <v>0</v>
      </c>
      <c r="BD307" s="171">
        <f>('General Liability'!CM$43*$BI307)/Assumptions!$B$7</f>
        <v>0</v>
      </c>
      <c r="BE307" s="171">
        <f>('General Liability'!CN$43*$BI307)/Assumptions!$B$7</f>
        <v>0</v>
      </c>
      <c r="BF307" s="171">
        <f>('General Liability'!CO$43*$BI307)/Assumptions!$B$7</f>
        <v>0</v>
      </c>
      <c r="BG307" s="171">
        <f>('General Liability'!CP$43*$BI307)/Assumptions!$B$7</f>
        <v>0</v>
      </c>
      <c r="BI307" s="174">
        <f>SUMIF(Revenue!$P:$P,'GL - Import (CA)'!$F307,Revenue!$G:$G)</f>
        <v>0</v>
      </c>
    </row>
    <row r="308" spans="1:61" s="173" customFormat="1" ht="12.75" customHeight="1">
      <c r="A308" s="179" t="s">
        <v>662</v>
      </c>
      <c r="B308" s="179"/>
      <c r="C308" s="170" t="str" cm="1">
        <f t="array" ref="C308">IFERROR(INDEX('Legal Entity'!B:B,MATCH('GL - Import (CA)'!F308,'Legal Entity'!A:A,0),0),0)</f>
        <v>1310 - Corix Utilities Inc.</v>
      </c>
      <c r="D308" s="170" t="str" cm="1">
        <f t="array" ref="D308">IFERROR(INDEX('Legal Entity'!C:C,MATCH(F308,'Legal Entity'!A:A,0),0),0)</f>
        <v>CA</v>
      </c>
      <c r="E308" s="170" t="s">
        <v>631</v>
      </c>
      <c r="F308" s="170" t="s">
        <v>104</v>
      </c>
      <c r="G308" s="170"/>
      <c r="H308" s="171">
        <f>('General Liability'!AQ$43*$BI308)/Assumptions!$B$7</f>
        <v>0</v>
      </c>
      <c r="I308" s="171">
        <f>('General Liability'!AR$43*$BI308)/Assumptions!$B$7</f>
        <v>0</v>
      </c>
      <c r="J308" s="171">
        <f>('General Liability'!AS$43*$BI308)/Assumptions!$B$7</f>
        <v>0</v>
      </c>
      <c r="K308" s="171">
        <f>('General Liability'!AT$43*$BI308)/Assumptions!$B$7</f>
        <v>0</v>
      </c>
      <c r="L308" s="171">
        <f>('General Liability'!AU$43*$BI308)/Assumptions!$B$7</f>
        <v>0</v>
      </c>
      <c r="M308" s="171">
        <f>('General Liability'!AV$43*$BI308)/Assumptions!$B$7</f>
        <v>0</v>
      </c>
      <c r="N308" s="171">
        <f>('General Liability'!AW$43*$BI308)/Assumptions!$B$7</f>
        <v>0</v>
      </c>
      <c r="O308" s="171">
        <f>('General Liability'!AX$43*$BI308)/Assumptions!$B$7</f>
        <v>0</v>
      </c>
      <c r="P308" s="171">
        <f>('General Liability'!AY$43*$BI308)/Assumptions!$B$7</f>
        <v>0</v>
      </c>
      <c r="Q308" s="171">
        <f>('General Liability'!AZ$43*$BI308)/Assumptions!$B$7</f>
        <v>0</v>
      </c>
      <c r="R308" s="171">
        <f>('General Liability'!BA$43*$BI308)/Assumptions!$B$7</f>
        <v>0</v>
      </c>
      <c r="S308" s="171">
        <f>('General Liability'!BB$43*$BI308)/Assumptions!$B$7</f>
        <v>0</v>
      </c>
      <c r="T308" s="171">
        <f>('General Liability'!BC$43*$BI308)/Assumptions!$B$7</f>
        <v>0</v>
      </c>
      <c r="U308" s="171">
        <f>('General Liability'!BD$43*$BI308)/Assumptions!$B$7</f>
        <v>0</v>
      </c>
      <c r="V308" s="171">
        <f>('General Liability'!BE$43*$BI308)/Assumptions!$B$7</f>
        <v>0</v>
      </c>
      <c r="W308" s="171">
        <f>('General Liability'!BF$43*$BI308)/Assumptions!$B$7</f>
        <v>0</v>
      </c>
      <c r="X308" s="171">
        <f>('General Liability'!BG$43*$BI308)/Assumptions!$B$7</f>
        <v>0</v>
      </c>
      <c r="Y308" s="171">
        <f>('General Liability'!BH$43*$BI308)/Assumptions!$B$7</f>
        <v>0</v>
      </c>
      <c r="Z308" s="171">
        <f>('General Liability'!BI$43*$BI308)/Assumptions!$B$7</f>
        <v>0</v>
      </c>
      <c r="AA308" s="171">
        <f>('General Liability'!BJ$43*$BI308)/Assumptions!$B$7</f>
        <v>0</v>
      </c>
      <c r="AB308" s="171">
        <f>('General Liability'!BK$43*$BI308)/Assumptions!$B$7</f>
        <v>0</v>
      </c>
      <c r="AC308" s="171">
        <f>('General Liability'!BL$43*$BI308)/Assumptions!$B$7</f>
        <v>0</v>
      </c>
      <c r="AD308" s="171">
        <f>('General Liability'!BM$43*$BI308)/Assumptions!$B$7</f>
        <v>0</v>
      </c>
      <c r="AE308" s="171">
        <f>('General Liability'!BN$43*$BI308)/Assumptions!$B$7</f>
        <v>0</v>
      </c>
      <c r="AF308" s="171">
        <f>('General Liability'!BO$43*$BI308)/Assumptions!$B$7</f>
        <v>0</v>
      </c>
      <c r="AG308" s="171">
        <f>('General Liability'!BP$43*$BI308)/Assumptions!$B$7</f>
        <v>0</v>
      </c>
      <c r="AH308" s="171">
        <f>('General Liability'!BQ$43*$BI308)/Assumptions!$B$7</f>
        <v>0</v>
      </c>
      <c r="AI308" s="171">
        <f>('General Liability'!BR$43*$BI308)/Assumptions!$B$7</f>
        <v>0</v>
      </c>
      <c r="AJ308" s="171">
        <f>('General Liability'!BS$43*$BI308)/Assumptions!$B$7</f>
        <v>0</v>
      </c>
      <c r="AK308" s="171">
        <f>('General Liability'!BT$43*$BI308)/Assumptions!$B$7</f>
        <v>0</v>
      </c>
      <c r="AL308" s="171">
        <f>('General Liability'!BU$43*$BI308)/Assumptions!$B$7</f>
        <v>0</v>
      </c>
      <c r="AM308" s="171">
        <f>('General Liability'!BV$43*$BI308)/Assumptions!$B$7</f>
        <v>0</v>
      </c>
      <c r="AN308" s="171">
        <f>('General Liability'!BW$43*$BI308)/Assumptions!$B$7</f>
        <v>0</v>
      </c>
      <c r="AO308" s="171">
        <f>('General Liability'!BX$43*$BI308)/Assumptions!$B$7</f>
        <v>0</v>
      </c>
      <c r="AP308" s="171">
        <f>('General Liability'!BY$43*$BI308)/Assumptions!$B$7</f>
        <v>0</v>
      </c>
      <c r="AQ308" s="171">
        <f>('General Liability'!BZ$43*$BI308)/Assumptions!$B$7</f>
        <v>0</v>
      </c>
      <c r="AR308" s="171">
        <f>('General Liability'!CA$43*$BI308)/Assumptions!$B$7</f>
        <v>0</v>
      </c>
      <c r="AS308" s="171">
        <f>('General Liability'!CB$43*$BI308)/Assumptions!$B$7</f>
        <v>0</v>
      </c>
      <c r="AT308" s="171">
        <f>('General Liability'!CC$43*$BI308)/Assumptions!$B$7</f>
        <v>0</v>
      </c>
      <c r="AU308" s="171">
        <f>('General Liability'!CD$43*$BI308)/Assumptions!$B$7</f>
        <v>0</v>
      </c>
      <c r="AV308" s="171">
        <f>('General Liability'!CE$43*$BI308)/Assumptions!$B$7</f>
        <v>0</v>
      </c>
      <c r="AW308" s="171">
        <f>('General Liability'!CF$43*$BI308)/Assumptions!$B$7</f>
        <v>0</v>
      </c>
      <c r="AX308" s="171">
        <f>('General Liability'!CG$43*$BI308)/Assumptions!$B$7</f>
        <v>0</v>
      </c>
      <c r="AY308" s="171">
        <f>('General Liability'!CH$43*$BI308)/Assumptions!$B$7</f>
        <v>0</v>
      </c>
      <c r="AZ308" s="171">
        <f>('General Liability'!CI$43*$BI308)/Assumptions!$B$7</f>
        <v>0</v>
      </c>
      <c r="BA308" s="171">
        <f>('General Liability'!CJ$43*$BI308)/Assumptions!$B$7</f>
        <v>0</v>
      </c>
      <c r="BB308" s="171">
        <f>('General Liability'!CK$43*$BI308)/Assumptions!$B$7</f>
        <v>0</v>
      </c>
      <c r="BC308" s="171">
        <f>('General Liability'!CL$43*$BI308)/Assumptions!$B$7</f>
        <v>0</v>
      </c>
      <c r="BD308" s="171">
        <f>('General Liability'!CM$43*$BI308)/Assumptions!$B$7</f>
        <v>0</v>
      </c>
      <c r="BE308" s="171">
        <f>('General Liability'!CN$43*$BI308)/Assumptions!$B$7</f>
        <v>0</v>
      </c>
      <c r="BF308" s="171">
        <f>('General Liability'!CO$43*$BI308)/Assumptions!$B$7</f>
        <v>0</v>
      </c>
      <c r="BG308" s="171">
        <f>('General Liability'!CP$43*$BI308)/Assumptions!$B$7</f>
        <v>0</v>
      </c>
      <c r="BI308" s="174">
        <f>SUMIF(Revenue!$P:$P,'GL - Import (CA)'!$F308,Revenue!$G:$G)</f>
        <v>0</v>
      </c>
    </row>
    <row r="309" spans="1:61" s="173" customFormat="1" ht="12.75" customHeight="1">
      <c r="A309" s="179" t="s">
        <v>662</v>
      </c>
      <c r="B309" s="179"/>
      <c r="C309" s="170" t="str" cm="1">
        <f t="array" ref="C309">IFERROR(INDEX('Legal Entity'!B:B,MATCH('GL - Import (CA)'!F309,'Legal Entity'!A:A,0),0),0)</f>
        <v>1310 - Corix Utilities Inc.</v>
      </c>
      <c r="D309" s="170" t="str" cm="1">
        <f t="array" ref="D309">IFERROR(INDEX('Legal Entity'!C:C,MATCH(F309,'Legal Entity'!A:A,0),0),0)</f>
        <v>CA</v>
      </c>
      <c r="E309" s="170" t="s">
        <v>631</v>
      </c>
      <c r="F309" s="170" t="s">
        <v>114</v>
      </c>
      <c r="G309" s="170"/>
      <c r="H309" s="171">
        <f>('General Liability'!AQ$43*$BI309)/Assumptions!$B$7</f>
        <v>375.28111116045358</v>
      </c>
      <c r="I309" s="171">
        <f>('General Liability'!AR$43*$BI309)/Assumptions!$B$7</f>
        <v>360.33635617705721</v>
      </c>
      <c r="J309" s="171">
        <f>('General Liability'!AS$43*$BI309)/Assumptions!$B$7</f>
        <v>360.33635617705721</v>
      </c>
      <c r="K309" s="171">
        <f>('General Liability'!AT$43*$BI309)/Assumptions!$B$7</f>
        <v>360.33635617705721</v>
      </c>
      <c r="L309" s="171">
        <f>('General Liability'!AU$43*$BI309)/Assumptions!$B$7</f>
        <v>360.33635617705721</v>
      </c>
      <c r="M309" s="171">
        <f>('General Liability'!AV$43*$BI309)/Assumptions!$B$7</f>
        <v>360.33635617705721</v>
      </c>
      <c r="N309" s="171">
        <f>('General Liability'!AW$43*$BI309)/Assumptions!$B$7</f>
        <v>360.33635617705721</v>
      </c>
      <c r="O309" s="171">
        <f>('General Liability'!AX$43*$BI309)/Assumptions!$B$7</f>
        <v>360.33635617705721</v>
      </c>
      <c r="P309" s="171">
        <f>('General Liability'!AY$43*$BI309)/Assumptions!$B$7</f>
        <v>360.33635617705721</v>
      </c>
      <c r="Q309" s="171">
        <f>('General Liability'!AZ$43*$BI309)/Assumptions!$B$7</f>
        <v>360.33635617705721</v>
      </c>
      <c r="R309" s="171">
        <f>('General Liability'!BA$43*$BI309)/Assumptions!$B$7</f>
        <v>360.33635617705721</v>
      </c>
      <c r="S309" s="171">
        <f>('General Liability'!BB$43*$BI309)/Assumptions!$B$7</f>
        <v>360.33635617705721</v>
      </c>
      <c r="T309" s="171">
        <f>('General Liability'!BC$43*$BI309)/Assumptions!$B$7</f>
        <v>360.33635617705721</v>
      </c>
      <c r="U309" s="171">
        <f>('General Liability'!BD$43*$BI309)/Assumptions!$B$7</f>
        <v>387.36158289033654</v>
      </c>
      <c r="V309" s="171">
        <f>('General Liability'!BE$43*$BI309)/Assumptions!$B$7</f>
        <v>387.36158289033654</v>
      </c>
      <c r="W309" s="171">
        <f>('General Liability'!BF$43*$BI309)/Assumptions!$B$7</f>
        <v>387.36158289033654</v>
      </c>
      <c r="X309" s="171">
        <f>('General Liability'!BG$43*$BI309)/Assumptions!$B$7</f>
        <v>387.36158289033654</v>
      </c>
      <c r="Y309" s="171">
        <f>('General Liability'!BH$43*$BI309)/Assumptions!$B$7</f>
        <v>387.36158289033654</v>
      </c>
      <c r="Z309" s="171">
        <f>('General Liability'!BI$43*$BI309)/Assumptions!$B$7</f>
        <v>387.36158289033654</v>
      </c>
      <c r="AA309" s="171">
        <f>('General Liability'!BJ$43*$BI309)/Assumptions!$B$7</f>
        <v>387.36158289033654</v>
      </c>
      <c r="AB309" s="171">
        <f>('General Liability'!BK$43*$BI309)/Assumptions!$B$7</f>
        <v>387.36158289033654</v>
      </c>
      <c r="AC309" s="171">
        <f>('General Liability'!BL$43*$BI309)/Assumptions!$B$7</f>
        <v>387.36158289033654</v>
      </c>
      <c r="AD309" s="171">
        <f>('General Liability'!BM$43*$BI309)/Assumptions!$B$7</f>
        <v>387.36158289033654</v>
      </c>
      <c r="AE309" s="171">
        <f>('General Liability'!BN$43*$BI309)/Assumptions!$B$7</f>
        <v>387.36158289033654</v>
      </c>
      <c r="AF309" s="171">
        <f>('General Liability'!BO$43*$BI309)/Assumptions!$B$7</f>
        <v>387.36158289033654</v>
      </c>
      <c r="AG309" s="171">
        <f>('General Liability'!BP$43*$BI309)/Assumptions!$B$7</f>
        <v>416.41370160711176</v>
      </c>
      <c r="AH309" s="171">
        <f>('General Liability'!BQ$43*$BI309)/Assumptions!$B$7</f>
        <v>416.41370160711176</v>
      </c>
      <c r="AI309" s="171">
        <f>('General Liability'!BR$43*$BI309)/Assumptions!$B$7</f>
        <v>416.41370160711176</v>
      </c>
      <c r="AJ309" s="171">
        <f>('General Liability'!BS$43*$BI309)/Assumptions!$B$7</f>
        <v>416.41370160711176</v>
      </c>
      <c r="AK309" s="171">
        <f>('General Liability'!BT$43*$BI309)/Assumptions!$B$7</f>
        <v>416.41370160711176</v>
      </c>
      <c r="AL309" s="171">
        <f>('General Liability'!BU$43*$BI309)/Assumptions!$B$7</f>
        <v>416.41370160711176</v>
      </c>
      <c r="AM309" s="171">
        <f>('General Liability'!BV$43*$BI309)/Assumptions!$B$7</f>
        <v>416.41370160711176</v>
      </c>
      <c r="AN309" s="171">
        <f>('General Liability'!BW$43*$BI309)/Assumptions!$B$7</f>
        <v>416.41370160711176</v>
      </c>
      <c r="AO309" s="171">
        <f>('General Liability'!BX$43*$BI309)/Assumptions!$B$7</f>
        <v>416.41370160711176</v>
      </c>
      <c r="AP309" s="171">
        <f>('General Liability'!BY$43*$BI309)/Assumptions!$B$7</f>
        <v>416.41370160711176</v>
      </c>
      <c r="AQ309" s="171">
        <f>('General Liability'!BZ$43*$BI309)/Assumptions!$B$7</f>
        <v>416.41370160711176</v>
      </c>
      <c r="AR309" s="171">
        <f>('General Liability'!CA$43*$BI309)/Assumptions!$B$7</f>
        <v>416.41370160711176</v>
      </c>
      <c r="AS309" s="171">
        <f>('General Liability'!CB$43*$BI309)/Assumptions!$B$7</f>
        <v>428.90611265532516</v>
      </c>
      <c r="AT309" s="171">
        <f>('General Liability'!CC$43*$BI309)/Assumptions!$B$7</f>
        <v>428.90611265532516</v>
      </c>
      <c r="AU309" s="171">
        <f>('General Liability'!CD$43*$BI309)/Assumptions!$B$7</f>
        <v>428.90611265532516</v>
      </c>
      <c r="AV309" s="171">
        <f>('General Liability'!CE$43*$BI309)/Assumptions!$B$7</f>
        <v>428.90611265532516</v>
      </c>
      <c r="AW309" s="171">
        <f>('General Liability'!CF$43*$BI309)/Assumptions!$B$7</f>
        <v>428.90611265532516</v>
      </c>
      <c r="AX309" s="171">
        <f>('General Liability'!CG$43*$BI309)/Assumptions!$B$7</f>
        <v>428.90611265532516</v>
      </c>
      <c r="AY309" s="171">
        <f>('General Liability'!CH$43*$BI309)/Assumptions!$B$7</f>
        <v>428.90611265532516</v>
      </c>
      <c r="AZ309" s="171">
        <f>('General Liability'!CI$43*$BI309)/Assumptions!$B$7</f>
        <v>428.90611265532516</v>
      </c>
      <c r="BA309" s="171">
        <f>('General Liability'!CJ$43*$BI309)/Assumptions!$B$7</f>
        <v>428.90611265532516</v>
      </c>
      <c r="BB309" s="171">
        <f>('General Liability'!CK$43*$BI309)/Assumptions!$B$7</f>
        <v>428.90611265532516</v>
      </c>
      <c r="BC309" s="171">
        <f>('General Liability'!CL$43*$BI309)/Assumptions!$B$7</f>
        <v>428.90611265532516</v>
      </c>
      <c r="BD309" s="171">
        <f>('General Liability'!CM$43*$BI309)/Assumptions!$B$7</f>
        <v>428.90611265532516</v>
      </c>
      <c r="BE309" s="171">
        <f>('General Liability'!CN$43*$BI309)/Assumptions!$B$7</f>
        <v>441.77329603498487</v>
      </c>
      <c r="BF309" s="171">
        <f>('General Liability'!CO$43*$BI309)/Assumptions!$B$7</f>
        <v>441.77329603498487</v>
      </c>
      <c r="BG309" s="171">
        <f>('General Liability'!CP$43*$BI309)/Assumptions!$B$7</f>
        <v>441.77329603498487</v>
      </c>
      <c r="BI309" s="174">
        <f>SUMIF(Revenue!$P:$P,'GL - Import (CA)'!$F309,Revenue!$G:$G)</f>
        <v>3.7305220750451951E-2</v>
      </c>
    </row>
    <row r="310" spans="1:61" s="173" customFormat="1" ht="12.75" customHeight="1">
      <c r="A310" s="179" t="s">
        <v>662</v>
      </c>
      <c r="B310" s="179"/>
      <c r="C310" s="170" t="str" cm="1">
        <f t="array" ref="C310">IFERROR(INDEX('Legal Entity'!B:B,MATCH('GL - Import (CA)'!F310,'Legal Entity'!A:A,0),0),0)</f>
        <v>1310 - Corix Utilities Inc.</v>
      </c>
      <c r="D310" s="170" t="str" cm="1">
        <f t="array" ref="D310">IFERROR(INDEX('Legal Entity'!C:C,MATCH(F310,'Legal Entity'!A:A,0),0),0)</f>
        <v>CA</v>
      </c>
      <c r="E310" s="170" t="s">
        <v>631</v>
      </c>
      <c r="F310" s="170" t="s">
        <v>123</v>
      </c>
      <c r="G310" s="170"/>
      <c r="H310" s="171">
        <f>('General Liability'!AQ$43*$BI310)/Assumptions!$B$7</f>
        <v>0</v>
      </c>
      <c r="I310" s="171">
        <f>('General Liability'!AR$43*$BI310)/Assumptions!$B$7</f>
        <v>0</v>
      </c>
      <c r="J310" s="171">
        <f>('General Liability'!AS$43*$BI310)/Assumptions!$B$7</f>
        <v>0</v>
      </c>
      <c r="K310" s="171">
        <f>('General Liability'!AT$43*$BI310)/Assumptions!$B$7</f>
        <v>0</v>
      </c>
      <c r="L310" s="171">
        <f>('General Liability'!AU$43*$BI310)/Assumptions!$B$7</f>
        <v>0</v>
      </c>
      <c r="M310" s="171">
        <f>('General Liability'!AV$43*$BI310)/Assumptions!$B$7</f>
        <v>0</v>
      </c>
      <c r="N310" s="171">
        <f>('General Liability'!AW$43*$BI310)/Assumptions!$B$7</f>
        <v>0</v>
      </c>
      <c r="O310" s="171">
        <f>('General Liability'!AX$43*$BI310)/Assumptions!$B$7</f>
        <v>0</v>
      </c>
      <c r="P310" s="171">
        <f>('General Liability'!AY$43*$BI310)/Assumptions!$B$7</f>
        <v>0</v>
      </c>
      <c r="Q310" s="171">
        <f>('General Liability'!AZ$43*$BI310)/Assumptions!$B$7</f>
        <v>0</v>
      </c>
      <c r="R310" s="171">
        <f>('General Liability'!BA$43*$BI310)/Assumptions!$B$7</f>
        <v>0</v>
      </c>
      <c r="S310" s="171">
        <f>('General Liability'!BB$43*$BI310)/Assumptions!$B$7</f>
        <v>0</v>
      </c>
      <c r="T310" s="171">
        <f>('General Liability'!BC$43*$BI310)/Assumptions!$B$7</f>
        <v>0</v>
      </c>
      <c r="U310" s="171">
        <f>('General Liability'!BD$43*$BI310)/Assumptions!$B$7</f>
        <v>0</v>
      </c>
      <c r="V310" s="171">
        <f>('General Liability'!BE$43*$BI310)/Assumptions!$B$7</f>
        <v>0</v>
      </c>
      <c r="W310" s="171">
        <f>('General Liability'!BF$43*$BI310)/Assumptions!$B$7</f>
        <v>0</v>
      </c>
      <c r="X310" s="171">
        <f>('General Liability'!BG$43*$BI310)/Assumptions!$B$7</f>
        <v>0</v>
      </c>
      <c r="Y310" s="171">
        <f>('General Liability'!BH$43*$BI310)/Assumptions!$B$7</f>
        <v>0</v>
      </c>
      <c r="Z310" s="171">
        <f>('General Liability'!BI$43*$BI310)/Assumptions!$B$7</f>
        <v>0</v>
      </c>
      <c r="AA310" s="171">
        <f>('General Liability'!BJ$43*$BI310)/Assumptions!$B$7</f>
        <v>0</v>
      </c>
      <c r="AB310" s="171">
        <f>('General Liability'!BK$43*$BI310)/Assumptions!$B$7</f>
        <v>0</v>
      </c>
      <c r="AC310" s="171">
        <f>('General Liability'!BL$43*$BI310)/Assumptions!$B$7</f>
        <v>0</v>
      </c>
      <c r="AD310" s="171">
        <f>('General Liability'!BM$43*$BI310)/Assumptions!$B$7</f>
        <v>0</v>
      </c>
      <c r="AE310" s="171">
        <f>('General Liability'!BN$43*$BI310)/Assumptions!$B$7</f>
        <v>0</v>
      </c>
      <c r="AF310" s="171">
        <f>('General Liability'!BO$43*$BI310)/Assumptions!$B$7</f>
        <v>0</v>
      </c>
      <c r="AG310" s="171">
        <f>('General Liability'!BP$43*$BI310)/Assumptions!$B$7</f>
        <v>0</v>
      </c>
      <c r="AH310" s="171">
        <f>('General Liability'!BQ$43*$BI310)/Assumptions!$B$7</f>
        <v>0</v>
      </c>
      <c r="AI310" s="171">
        <f>('General Liability'!BR$43*$BI310)/Assumptions!$B$7</f>
        <v>0</v>
      </c>
      <c r="AJ310" s="171">
        <f>('General Liability'!BS$43*$BI310)/Assumptions!$B$7</f>
        <v>0</v>
      </c>
      <c r="AK310" s="171">
        <f>('General Liability'!BT$43*$BI310)/Assumptions!$B$7</f>
        <v>0</v>
      </c>
      <c r="AL310" s="171">
        <f>('General Liability'!BU$43*$BI310)/Assumptions!$B$7</f>
        <v>0</v>
      </c>
      <c r="AM310" s="171">
        <f>('General Liability'!BV$43*$BI310)/Assumptions!$B$7</f>
        <v>0</v>
      </c>
      <c r="AN310" s="171">
        <f>('General Liability'!BW$43*$BI310)/Assumptions!$B$7</f>
        <v>0</v>
      </c>
      <c r="AO310" s="171">
        <f>('General Liability'!BX$43*$BI310)/Assumptions!$B$7</f>
        <v>0</v>
      </c>
      <c r="AP310" s="171">
        <f>('General Liability'!BY$43*$BI310)/Assumptions!$B$7</f>
        <v>0</v>
      </c>
      <c r="AQ310" s="171">
        <f>('General Liability'!BZ$43*$BI310)/Assumptions!$B$7</f>
        <v>0</v>
      </c>
      <c r="AR310" s="171">
        <f>('General Liability'!CA$43*$BI310)/Assumptions!$B$7</f>
        <v>0</v>
      </c>
      <c r="AS310" s="171">
        <f>('General Liability'!CB$43*$BI310)/Assumptions!$B$7</f>
        <v>0</v>
      </c>
      <c r="AT310" s="171">
        <f>('General Liability'!CC$43*$BI310)/Assumptions!$B$7</f>
        <v>0</v>
      </c>
      <c r="AU310" s="171">
        <f>('General Liability'!CD$43*$BI310)/Assumptions!$B$7</f>
        <v>0</v>
      </c>
      <c r="AV310" s="171">
        <f>('General Liability'!CE$43*$BI310)/Assumptions!$B$7</f>
        <v>0</v>
      </c>
      <c r="AW310" s="171">
        <f>('General Liability'!CF$43*$BI310)/Assumptions!$B$7</f>
        <v>0</v>
      </c>
      <c r="AX310" s="171">
        <f>('General Liability'!CG$43*$BI310)/Assumptions!$B$7</f>
        <v>0</v>
      </c>
      <c r="AY310" s="171">
        <f>('General Liability'!CH$43*$BI310)/Assumptions!$B$7</f>
        <v>0</v>
      </c>
      <c r="AZ310" s="171">
        <f>('General Liability'!CI$43*$BI310)/Assumptions!$B$7</f>
        <v>0</v>
      </c>
      <c r="BA310" s="171">
        <f>('General Liability'!CJ$43*$BI310)/Assumptions!$B$7</f>
        <v>0</v>
      </c>
      <c r="BB310" s="171">
        <f>('General Liability'!CK$43*$BI310)/Assumptions!$B$7</f>
        <v>0</v>
      </c>
      <c r="BC310" s="171">
        <f>('General Liability'!CL$43*$BI310)/Assumptions!$B$7</f>
        <v>0</v>
      </c>
      <c r="BD310" s="171">
        <f>('General Liability'!CM$43*$BI310)/Assumptions!$B$7</f>
        <v>0</v>
      </c>
      <c r="BE310" s="171">
        <f>('General Liability'!CN$43*$BI310)/Assumptions!$B$7</f>
        <v>0</v>
      </c>
      <c r="BF310" s="171">
        <f>('General Liability'!CO$43*$BI310)/Assumptions!$B$7</f>
        <v>0</v>
      </c>
      <c r="BG310" s="171">
        <f>('General Liability'!CP$43*$BI310)/Assumptions!$B$7</f>
        <v>0</v>
      </c>
      <c r="BI310" s="174">
        <f>SUMIF(Revenue!$P:$P,'GL - Import (CA)'!$F310,Revenue!$G:$G)</f>
        <v>0</v>
      </c>
    </row>
    <row r="311" spans="1:61" s="173" customFormat="1" ht="12.75" customHeight="1">
      <c r="A311" s="179" t="s">
        <v>662</v>
      </c>
      <c r="B311" s="179"/>
      <c r="C311" s="170" t="str" cm="1">
        <f t="array" ref="C311">IFERROR(INDEX('Legal Entity'!B:B,MATCH('GL - Import (CA)'!F311,'Legal Entity'!A:A,0),0),0)</f>
        <v>1310 - Corix Utilities Inc.</v>
      </c>
      <c r="D311" s="170" t="str" cm="1">
        <f t="array" ref="D311">IFERROR(INDEX('Legal Entity'!C:C,MATCH(F311,'Legal Entity'!A:A,0),0),0)</f>
        <v>CA</v>
      </c>
      <c r="E311" s="170" t="s">
        <v>631</v>
      </c>
      <c r="F311" s="170" t="s">
        <v>127</v>
      </c>
      <c r="G311" s="170"/>
      <c r="H311" s="171">
        <f>('General Liability'!AQ$43*$BI311)/Assumptions!$B$7</f>
        <v>70.665801604749277</v>
      </c>
      <c r="I311" s="171">
        <f>('General Liability'!AR$43*$BI311)/Assumptions!$B$7</f>
        <v>67.851689571711873</v>
      </c>
      <c r="J311" s="171">
        <f>('General Liability'!AS$43*$BI311)/Assumptions!$B$7</f>
        <v>67.851689571711873</v>
      </c>
      <c r="K311" s="171">
        <f>('General Liability'!AT$43*$BI311)/Assumptions!$B$7</f>
        <v>67.851689571711873</v>
      </c>
      <c r="L311" s="171">
        <f>('General Liability'!AU$43*$BI311)/Assumptions!$B$7</f>
        <v>67.851689571711873</v>
      </c>
      <c r="M311" s="171">
        <f>('General Liability'!AV$43*$BI311)/Assumptions!$B$7</f>
        <v>67.851689571711873</v>
      </c>
      <c r="N311" s="171">
        <f>('General Liability'!AW$43*$BI311)/Assumptions!$B$7</f>
        <v>67.851689571711873</v>
      </c>
      <c r="O311" s="171">
        <f>('General Liability'!AX$43*$BI311)/Assumptions!$B$7</f>
        <v>67.851689571711873</v>
      </c>
      <c r="P311" s="171">
        <f>('General Liability'!AY$43*$BI311)/Assumptions!$B$7</f>
        <v>67.851689571711873</v>
      </c>
      <c r="Q311" s="171">
        <f>('General Liability'!AZ$43*$BI311)/Assumptions!$B$7</f>
        <v>67.851689571711873</v>
      </c>
      <c r="R311" s="171">
        <f>('General Liability'!BA$43*$BI311)/Assumptions!$B$7</f>
        <v>67.851689571711873</v>
      </c>
      <c r="S311" s="171">
        <f>('General Liability'!BB$43*$BI311)/Assumptions!$B$7</f>
        <v>67.851689571711873</v>
      </c>
      <c r="T311" s="171">
        <f>('General Liability'!BC$43*$BI311)/Assumptions!$B$7</f>
        <v>67.851689571711873</v>
      </c>
      <c r="U311" s="171">
        <f>('General Liability'!BD$43*$BI311)/Assumptions!$B$7</f>
        <v>72.940566289590265</v>
      </c>
      <c r="V311" s="171">
        <f>('General Liability'!BE$43*$BI311)/Assumptions!$B$7</f>
        <v>72.940566289590265</v>
      </c>
      <c r="W311" s="171">
        <f>('General Liability'!BF$43*$BI311)/Assumptions!$B$7</f>
        <v>72.940566289590265</v>
      </c>
      <c r="X311" s="171">
        <f>('General Liability'!BG$43*$BI311)/Assumptions!$B$7</f>
        <v>72.940566289590265</v>
      </c>
      <c r="Y311" s="171">
        <f>('General Liability'!BH$43*$BI311)/Assumptions!$B$7</f>
        <v>72.940566289590265</v>
      </c>
      <c r="Z311" s="171">
        <f>('General Liability'!BI$43*$BI311)/Assumptions!$B$7</f>
        <v>72.940566289590265</v>
      </c>
      <c r="AA311" s="171">
        <f>('General Liability'!BJ$43*$BI311)/Assumptions!$B$7</f>
        <v>72.940566289590265</v>
      </c>
      <c r="AB311" s="171">
        <f>('General Liability'!BK$43*$BI311)/Assumptions!$B$7</f>
        <v>72.940566289590265</v>
      </c>
      <c r="AC311" s="171">
        <f>('General Liability'!BL$43*$BI311)/Assumptions!$B$7</f>
        <v>72.940566289590265</v>
      </c>
      <c r="AD311" s="171">
        <f>('General Liability'!BM$43*$BI311)/Assumptions!$B$7</f>
        <v>72.940566289590265</v>
      </c>
      <c r="AE311" s="171">
        <f>('General Liability'!BN$43*$BI311)/Assumptions!$B$7</f>
        <v>72.940566289590265</v>
      </c>
      <c r="AF311" s="171">
        <f>('General Liability'!BO$43*$BI311)/Assumptions!$B$7</f>
        <v>72.940566289590265</v>
      </c>
      <c r="AG311" s="171">
        <f>('General Liability'!BP$43*$BI311)/Assumptions!$B$7</f>
        <v>78.411108761309535</v>
      </c>
      <c r="AH311" s="171">
        <f>('General Liability'!BQ$43*$BI311)/Assumptions!$B$7</f>
        <v>78.411108761309535</v>
      </c>
      <c r="AI311" s="171">
        <f>('General Liability'!BR$43*$BI311)/Assumptions!$B$7</f>
        <v>78.411108761309535</v>
      </c>
      <c r="AJ311" s="171">
        <f>('General Liability'!BS$43*$BI311)/Assumptions!$B$7</f>
        <v>78.411108761309535</v>
      </c>
      <c r="AK311" s="171">
        <f>('General Liability'!BT$43*$BI311)/Assumptions!$B$7</f>
        <v>78.411108761309535</v>
      </c>
      <c r="AL311" s="171">
        <f>('General Liability'!BU$43*$BI311)/Assumptions!$B$7</f>
        <v>78.411108761309535</v>
      </c>
      <c r="AM311" s="171">
        <f>('General Liability'!BV$43*$BI311)/Assumptions!$B$7</f>
        <v>78.411108761309535</v>
      </c>
      <c r="AN311" s="171">
        <f>('General Liability'!BW$43*$BI311)/Assumptions!$B$7</f>
        <v>78.411108761309535</v>
      </c>
      <c r="AO311" s="171">
        <f>('General Liability'!BX$43*$BI311)/Assumptions!$B$7</f>
        <v>78.411108761309535</v>
      </c>
      <c r="AP311" s="171">
        <f>('General Liability'!BY$43*$BI311)/Assumptions!$B$7</f>
        <v>78.411108761309535</v>
      </c>
      <c r="AQ311" s="171">
        <f>('General Liability'!BZ$43*$BI311)/Assumptions!$B$7</f>
        <v>78.411108761309535</v>
      </c>
      <c r="AR311" s="171">
        <f>('General Liability'!CA$43*$BI311)/Assumptions!$B$7</f>
        <v>78.411108761309535</v>
      </c>
      <c r="AS311" s="171">
        <f>('General Liability'!CB$43*$BI311)/Assumptions!$B$7</f>
        <v>80.76344202414883</v>
      </c>
      <c r="AT311" s="171">
        <f>('General Liability'!CC$43*$BI311)/Assumptions!$B$7</f>
        <v>80.76344202414883</v>
      </c>
      <c r="AU311" s="171">
        <f>('General Liability'!CD$43*$BI311)/Assumptions!$B$7</f>
        <v>80.76344202414883</v>
      </c>
      <c r="AV311" s="171">
        <f>('General Liability'!CE$43*$BI311)/Assumptions!$B$7</f>
        <v>80.76344202414883</v>
      </c>
      <c r="AW311" s="171">
        <f>('General Liability'!CF$43*$BI311)/Assumptions!$B$7</f>
        <v>80.76344202414883</v>
      </c>
      <c r="AX311" s="171">
        <f>('General Liability'!CG$43*$BI311)/Assumptions!$B$7</f>
        <v>80.76344202414883</v>
      </c>
      <c r="AY311" s="171">
        <f>('General Liability'!CH$43*$BI311)/Assumptions!$B$7</f>
        <v>80.76344202414883</v>
      </c>
      <c r="AZ311" s="171">
        <f>('General Liability'!CI$43*$BI311)/Assumptions!$B$7</f>
        <v>80.76344202414883</v>
      </c>
      <c r="BA311" s="171">
        <f>('General Liability'!CJ$43*$BI311)/Assumptions!$B$7</f>
        <v>80.76344202414883</v>
      </c>
      <c r="BB311" s="171">
        <f>('General Liability'!CK$43*$BI311)/Assumptions!$B$7</f>
        <v>80.76344202414883</v>
      </c>
      <c r="BC311" s="171">
        <f>('General Liability'!CL$43*$BI311)/Assumptions!$B$7</f>
        <v>80.76344202414883</v>
      </c>
      <c r="BD311" s="171">
        <f>('General Liability'!CM$43*$BI311)/Assumptions!$B$7</f>
        <v>80.76344202414883</v>
      </c>
      <c r="BE311" s="171">
        <f>('General Liability'!CN$43*$BI311)/Assumptions!$B$7</f>
        <v>83.186345284873283</v>
      </c>
      <c r="BF311" s="171">
        <f>('General Liability'!CO$43*$BI311)/Assumptions!$B$7</f>
        <v>83.186345284873283</v>
      </c>
      <c r="BG311" s="171">
        <f>('General Liability'!CP$43*$BI311)/Assumptions!$B$7</f>
        <v>83.186345284873283</v>
      </c>
      <c r="BI311" s="174">
        <f>SUMIF(Revenue!$P:$P,'GL - Import (CA)'!$F311,Revenue!$G:$G)</f>
        <v>7.0246096858461102E-3</v>
      </c>
    </row>
    <row r="312" spans="1:61" s="173" customFormat="1" ht="12.75" customHeight="1">
      <c r="A312" s="179" t="s">
        <v>662</v>
      </c>
      <c r="B312" s="179"/>
      <c r="C312" s="170" t="str" cm="1">
        <f t="array" ref="C312">IFERROR(INDEX('Legal Entity'!B:B,MATCH('GL - Import (CA)'!F312,'Legal Entity'!A:A,0),0),0)</f>
        <v>1310 - Corix Utilities Inc.</v>
      </c>
      <c r="D312" s="170" t="str" cm="1">
        <f t="array" ref="D312">IFERROR(INDEX('Legal Entity'!C:C,MATCH(F312,'Legal Entity'!A:A,0),0),0)</f>
        <v>CA</v>
      </c>
      <c r="E312" s="170" t="s">
        <v>631</v>
      </c>
      <c r="F312" s="170" t="s">
        <v>131</v>
      </c>
      <c r="G312" s="170"/>
      <c r="H312" s="171">
        <f>('General Liability'!AQ$43*$BI312)/Assumptions!$B$7</f>
        <v>6.496666194033315</v>
      </c>
      <c r="I312" s="171">
        <f>('General Liability'!AR$43*$BI312)/Assumptions!$B$7</f>
        <v>6.2379505763500402</v>
      </c>
      <c r="J312" s="171">
        <f>('General Liability'!AS$43*$BI312)/Assumptions!$B$7</f>
        <v>6.2379505763500402</v>
      </c>
      <c r="K312" s="171">
        <f>('General Liability'!AT$43*$BI312)/Assumptions!$B$7</f>
        <v>6.2379505763500402</v>
      </c>
      <c r="L312" s="171">
        <f>('General Liability'!AU$43*$BI312)/Assumptions!$B$7</f>
        <v>6.2379505763500402</v>
      </c>
      <c r="M312" s="171">
        <f>('General Liability'!AV$43*$BI312)/Assumptions!$B$7</f>
        <v>6.2379505763500402</v>
      </c>
      <c r="N312" s="171">
        <f>('General Liability'!AW$43*$BI312)/Assumptions!$B$7</f>
        <v>6.2379505763500402</v>
      </c>
      <c r="O312" s="171">
        <f>('General Liability'!AX$43*$BI312)/Assumptions!$B$7</f>
        <v>6.2379505763500402</v>
      </c>
      <c r="P312" s="171">
        <f>('General Liability'!AY$43*$BI312)/Assumptions!$B$7</f>
        <v>6.2379505763500402</v>
      </c>
      <c r="Q312" s="171">
        <f>('General Liability'!AZ$43*$BI312)/Assumptions!$B$7</f>
        <v>6.2379505763500402</v>
      </c>
      <c r="R312" s="171">
        <f>('General Liability'!BA$43*$BI312)/Assumptions!$B$7</f>
        <v>6.2379505763500402</v>
      </c>
      <c r="S312" s="171">
        <f>('General Liability'!BB$43*$BI312)/Assumptions!$B$7</f>
        <v>6.2379505763500402</v>
      </c>
      <c r="T312" s="171">
        <f>('General Liability'!BC$43*$BI312)/Assumptions!$B$7</f>
        <v>6.2379505763500402</v>
      </c>
      <c r="U312" s="171">
        <f>('General Liability'!BD$43*$BI312)/Assumptions!$B$7</f>
        <v>6.7057968695762931</v>
      </c>
      <c r="V312" s="171">
        <f>('General Liability'!BE$43*$BI312)/Assumptions!$B$7</f>
        <v>6.7057968695762931</v>
      </c>
      <c r="W312" s="171">
        <f>('General Liability'!BF$43*$BI312)/Assumptions!$B$7</f>
        <v>6.7057968695762931</v>
      </c>
      <c r="X312" s="171">
        <f>('General Liability'!BG$43*$BI312)/Assumptions!$B$7</f>
        <v>6.7057968695762931</v>
      </c>
      <c r="Y312" s="171">
        <f>('General Liability'!BH$43*$BI312)/Assumptions!$B$7</f>
        <v>6.7057968695762931</v>
      </c>
      <c r="Z312" s="171">
        <f>('General Liability'!BI$43*$BI312)/Assumptions!$B$7</f>
        <v>6.7057968695762931</v>
      </c>
      <c r="AA312" s="171">
        <f>('General Liability'!BJ$43*$BI312)/Assumptions!$B$7</f>
        <v>6.7057968695762931</v>
      </c>
      <c r="AB312" s="171">
        <f>('General Liability'!BK$43*$BI312)/Assumptions!$B$7</f>
        <v>6.7057968695762931</v>
      </c>
      <c r="AC312" s="171">
        <f>('General Liability'!BL$43*$BI312)/Assumptions!$B$7</f>
        <v>6.7057968695762931</v>
      </c>
      <c r="AD312" s="171">
        <f>('General Liability'!BM$43*$BI312)/Assumptions!$B$7</f>
        <v>6.7057968695762931</v>
      </c>
      <c r="AE312" s="171">
        <f>('General Liability'!BN$43*$BI312)/Assumptions!$B$7</f>
        <v>6.7057968695762931</v>
      </c>
      <c r="AF312" s="171">
        <f>('General Liability'!BO$43*$BI312)/Assumptions!$B$7</f>
        <v>6.7057968695762931</v>
      </c>
      <c r="AG312" s="171">
        <f>('General Liability'!BP$43*$BI312)/Assumptions!$B$7</f>
        <v>7.208731634794515</v>
      </c>
      <c r="AH312" s="171">
        <f>('General Liability'!BQ$43*$BI312)/Assumptions!$B$7</f>
        <v>7.208731634794515</v>
      </c>
      <c r="AI312" s="171">
        <f>('General Liability'!BR$43*$BI312)/Assumptions!$B$7</f>
        <v>7.208731634794515</v>
      </c>
      <c r="AJ312" s="171">
        <f>('General Liability'!BS$43*$BI312)/Assumptions!$B$7</f>
        <v>7.208731634794515</v>
      </c>
      <c r="AK312" s="171">
        <f>('General Liability'!BT$43*$BI312)/Assumptions!$B$7</f>
        <v>7.208731634794515</v>
      </c>
      <c r="AL312" s="171">
        <f>('General Liability'!BU$43*$BI312)/Assumptions!$B$7</f>
        <v>7.208731634794515</v>
      </c>
      <c r="AM312" s="171">
        <f>('General Liability'!BV$43*$BI312)/Assumptions!$B$7</f>
        <v>7.208731634794515</v>
      </c>
      <c r="AN312" s="171">
        <f>('General Liability'!BW$43*$BI312)/Assumptions!$B$7</f>
        <v>7.208731634794515</v>
      </c>
      <c r="AO312" s="171">
        <f>('General Liability'!BX$43*$BI312)/Assumptions!$B$7</f>
        <v>7.208731634794515</v>
      </c>
      <c r="AP312" s="171">
        <f>('General Liability'!BY$43*$BI312)/Assumptions!$B$7</f>
        <v>7.208731634794515</v>
      </c>
      <c r="AQ312" s="171">
        <f>('General Liability'!BZ$43*$BI312)/Assumptions!$B$7</f>
        <v>7.208731634794515</v>
      </c>
      <c r="AR312" s="171">
        <f>('General Liability'!CA$43*$BI312)/Assumptions!$B$7</f>
        <v>7.208731634794515</v>
      </c>
      <c r="AS312" s="171">
        <f>('General Liability'!CB$43*$BI312)/Assumptions!$B$7</f>
        <v>7.4249935838383516</v>
      </c>
      <c r="AT312" s="171">
        <f>('General Liability'!CC$43*$BI312)/Assumptions!$B$7</f>
        <v>7.4249935838383516</v>
      </c>
      <c r="AU312" s="171">
        <f>('General Liability'!CD$43*$BI312)/Assumptions!$B$7</f>
        <v>7.4249935838383516</v>
      </c>
      <c r="AV312" s="171">
        <f>('General Liability'!CE$43*$BI312)/Assumptions!$B$7</f>
        <v>7.4249935838383516</v>
      </c>
      <c r="AW312" s="171">
        <f>('General Liability'!CF$43*$BI312)/Assumptions!$B$7</f>
        <v>7.4249935838383516</v>
      </c>
      <c r="AX312" s="171">
        <f>('General Liability'!CG$43*$BI312)/Assumptions!$B$7</f>
        <v>7.4249935838383516</v>
      </c>
      <c r="AY312" s="171">
        <f>('General Liability'!CH$43*$BI312)/Assumptions!$B$7</f>
        <v>7.4249935838383516</v>
      </c>
      <c r="AZ312" s="171">
        <f>('General Liability'!CI$43*$BI312)/Assumptions!$B$7</f>
        <v>7.4249935838383516</v>
      </c>
      <c r="BA312" s="171">
        <f>('General Liability'!CJ$43*$BI312)/Assumptions!$B$7</f>
        <v>7.4249935838383516</v>
      </c>
      <c r="BB312" s="171">
        <f>('General Liability'!CK$43*$BI312)/Assumptions!$B$7</f>
        <v>7.4249935838383516</v>
      </c>
      <c r="BC312" s="171">
        <f>('General Liability'!CL$43*$BI312)/Assumptions!$B$7</f>
        <v>7.4249935838383516</v>
      </c>
      <c r="BD312" s="171">
        <f>('General Liability'!CM$43*$BI312)/Assumptions!$B$7</f>
        <v>7.4249935838383516</v>
      </c>
      <c r="BE312" s="171">
        <f>('General Liability'!CN$43*$BI312)/Assumptions!$B$7</f>
        <v>7.6477433913535018</v>
      </c>
      <c r="BF312" s="171">
        <f>('General Liability'!CO$43*$BI312)/Assumptions!$B$7</f>
        <v>7.6477433913535018</v>
      </c>
      <c r="BG312" s="171">
        <f>('General Liability'!CP$43*$BI312)/Assumptions!$B$7</f>
        <v>7.6477433913535018</v>
      </c>
      <c r="BI312" s="174">
        <f>SUMIF(Revenue!$P:$P,'GL - Import (CA)'!$F312,Revenue!$G:$G)</f>
        <v>6.4580806041897765E-4</v>
      </c>
    </row>
    <row r="313" spans="1:61" s="173" customFormat="1" ht="12.75" customHeight="1">
      <c r="A313" s="179" t="s">
        <v>662</v>
      </c>
      <c r="B313" s="179"/>
      <c r="C313" s="170" t="str" cm="1">
        <f t="array" ref="C313">IFERROR(INDEX('Legal Entity'!B:B,MATCH('GL - Import (CA)'!F313,'Legal Entity'!A:A,0),0),0)</f>
        <v>1310 - Corix Utilities Inc.</v>
      </c>
      <c r="D313" s="170" t="str" cm="1">
        <f t="array" ref="D313">IFERROR(INDEX('Legal Entity'!C:C,MATCH(F313,'Legal Entity'!A:A,0),0),0)</f>
        <v>CA</v>
      </c>
      <c r="E313" s="170" t="s">
        <v>631</v>
      </c>
      <c r="F313" s="170" t="s">
        <v>132</v>
      </c>
      <c r="G313" s="170"/>
      <c r="H313" s="171">
        <f>('General Liability'!AQ$43*$BI313)/Assumptions!$B$7</f>
        <v>8.4139390210452127</v>
      </c>
      <c r="I313" s="171">
        <f>('General Liability'!AR$43*$BI313)/Assumptions!$B$7</f>
        <v>8.0788721781499522</v>
      </c>
      <c r="J313" s="171">
        <f>('General Liability'!AS$43*$BI313)/Assumptions!$B$7</f>
        <v>8.0788721781499522</v>
      </c>
      <c r="K313" s="171">
        <f>('General Liability'!AT$43*$BI313)/Assumptions!$B$7</f>
        <v>8.0788721781499522</v>
      </c>
      <c r="L313" s="171">
        <f>('General Liability'!AU$43*$BI313)/Assumptions!$B$7</f>
        <v>8.0788721781499522</v>
      </c>
      <c r="M313" s="171">
        <f>('General Liability'!AV$43*$BI313)/Assumptions!$B$7</f>
        <v>8.0788721781499522</v>
      </c>
      <c r="N313" s="171">
        <f>('General Liability'!AW$43*$BI313)/Assumptions!$B$7</f>
        <v>8.0788721781499522</v>
      </c>
      <c r="O313" s="171">
        <f>('General Liability'!AX$43*$BI313)/Assumptions!$B$7</f>
        <v>8.0788721781499522</v>
      </c>
      <c r="P313" s="171">
        <f>('General Liability'!AY$43*$BI313)/Assumptions!$B$7</f>
        <v>8.0788721781499522</v>
      </c>
      <c r="Q313" s="171">
        <f>('General Liability'!AZ$43*$BI313)/Assumptions!$B$7</f>
        <v>8.0788721781499522</v>
      </c>
      <c r="R313" s="171">
        <f>('General Liability'!BA$43*$BI313)/Assumptions!$B$7</f>
        <v>8.0788721781499522</v>
      </c>
      <c r="S313" s="171">
        <f>('General Liability'!BB$43*$BI313)/Assumptions!$B$7</f>
        <v>8.0788721781499522</v>
      </c>
      <c r="T313" s="171">
        <f>('General Liability'!BC$43*$BI313)/Assumptions!$B$7</f>
        <v>8.0788721781499522</v>
      </c>
      <c r="U313" s="171">
        <f>('General Liability'!BD$43*$BI313)/Assumptions!$B$7</f>
        <v>8.6847875915111974</v>
      </c>
      <c r="V313" s="171">
        <f>('General Liability'!BE$43*$BI313)/Assumptions!$B$7</f>
        <v>8.6847875915111974</v>
      </c>
      <c r="W313" s="171">
        <f>('General Liability'!BF$43*$BI313)/Assumptions!$B$7</f>
        <v>8.6847875915111974</v>
      </c>
      <c r="X313" s="171">
        <f>('General Liability'!BG$43*$BI313)/Assumptions!$B$7</f>
        <v>8.6847875915111974</v>
      </c>
      <c r="Y313" s="171">
        <f>('General Liability'!BH$43*$BI313)/Assumptions!$B$7</f>
        <v>8.6847875915111974</v>
      </c>
      <c r="Z313" s="171">
        <f>('General Liability'!BI$43*$BI313)/Assumptions!$B$7</f>
        <v>8.6847875915111974</v>
      </c>
      <c r="AA313" s="171">
        <f>('General Liability'!BJ$43*$BI313)/Assumptions!$B$7</f>
        <v>8.6847875915111974</v>
      </c>
      <c r="AB313" s="171">
        <f>('General Liability'!BK$43*$BI313)/Assumptions!$B$7</f>
        <v>8.6847875915111974</v>
      </c>
      <c r="AC313" s="171">
        <f>('General Liability'!BL$43*$BI313)/Assumptions!$B$7</f>
        <v>8.6847875915111974</v>
      </c>
      <c r="AD313" s="171">
        <f>('General Liability'!BM$43*$BI313)/Assumptions!$B$7</f>
        <v>8.6847875915111974</v>
      </c>
      <c r="AE313" s="171">
        <f>('General Liability'!BN$43*$BI313)/Assumptions!$B$7</f>
        <v>8.6847875915111974</v>
      </c>
      <c r="AF313" s="171">
        <f>('General Liability'!BO$43*$BI313)/Assumptions!$B$7</f>
        <v>8.6847875915111974</v>
      </c>
      <c r="AG313" s="171">
        <f>('General Liability'!BP$43*$BI313)/Assumptions!$B$7</f>
        <v>9.3361466608745367</v>
      </c>
      <c r="AH313" s="171">
        <f>('General Liability'!BQ$43*$BI313)/Assumptions!$B$7</f>
        <v>9.3361466608745367</v>
      </c>
      <c r="AI313" s="171">
        <f>('General Liability'!BR$43*$BI313)/Assumptions!$B$7</f>
        <v>9.3361466608745367</v>
      </c>
      <c r="AJ313" s="171">
        <f>('General Liability'!BS$43*$BI313)/Assumptions!$B$7</f>
        <v>9.3361466608745367</v>
      </c>
      <c r="AK313" s="171">
        <f>('General Liability'!BT$43*$BI313)/Assumptions!$B$7</f>
        <v>9.3361466608745367</v>
      </c>
      <c r="AL313" s="171">
        <f>('General Liability'!BU$43*$BI313)/Assumptions!$B$7</f>
        <v>9.3361466608745367</v>
      </c>
      <c r="AM313" s="171">
        <f>('General Liability'!BV$43*$BI313)/Assumptions!$B$7</f>
        <v>9.3361466608745367</v>
      </c>
      <c r="AN313" s="171">
        <f>('General Liability'!BW$43*$BI313)/Assumptions!$B$7</f>
        <v>9.3361466608745367</v>
      </c>
      <c r="AO313" s="171">
        <f>('General Liability'!BX$43*$BI313)/Assumptions!$B$7</f>
        <v>9.3361466608745367</v>
      </c>
      <c r="AP313" s="171">
        <f>('General Liability'!BY$43*$BI313)/Assumptions!$B$7</f>
        <v>9.3361466608745367</v>
      </c>
      <c r="AQ313" s="171">
        <f>('General Liability'!BZ$43*$BI313)/Assumptions!$B$7</f>
        <v>9.3361466608745367</v>
      </c>
      <c r="AR313" s="171">
        <f>('General Liability'!CA$43*$BI313)/Assumptions!$B$7</f>
        <v>9.3361466608745367</v>
      </c>
      <c r="AS313" s="171">
        <f>('General Liability'!CB$43*$BI313)/Assumptions!$B$7</f>
        <v>9.616231060700775</v>
      </c>
      <c r="AT313" s="171">
        <f>('General Liability'!CC$43*$BI313)/Assumptions!$B$7</f>
        <v>9.616231060700775</v>
      </c>
      <c r="AU313" s="171">
        <f>('General Liability'!CD$43*$BI313)/Assumptions!$B$7</f>
        <v>9.616231060700775</v>
      </c>
      <c r="AV313" s="171">
        <f>('General Liability'!CE$43*$BI313)/Assumptions!$B$7</f>
        <v>9.616231060700775</v>
      </c>
      <c r="AW313" s="171">
        <f>('General Liability'!CF$43*$BI313)/Assumptions!$B$7</f>
        <v>9.616231060700775</v>
      </c>
      <c r="AX313" s="171">
        <f>('General Liability'!CG$43*$BI313)/Assumptions!$B$7</f>
        <v>9.616231060700775</v>
      </c>
      <c r="AY313" s="171">
        <f>('General Liability'!CH$43*$BI313)/Assumptions!$B$7</f>
        <v>9.616231060700775</v>
      </c>
      <c r="AZ313" s="171">
        <f>('General Liability'!CI$43*$BI313)/Assumptions!$B$7</f>
        <v>9.616231060700775</v>
      </c>
      <c r="BA313" s="171">
        <f>('General Liability'!CJ$43*$BI313)/Assumptions!$B$7</f>
        <v>9.616231060700775</v>
      </c>
      <c r="BB313" s="171">
        <f>('General Liability'!CK$43*$BI313)/Assumptions!$B$7</f>
        <v>9.616231060700775</v>
      </c>
      <c r="BC313" s="171">
        <f>('General Liability'!CL$43*$BI313)/Assumptions!$B$7</f>
        <v>9.616231060700775</v>
      </c>
      <c r="BD313" s="171">
        <f>('General Liability'!CM$43*$BI313)/Assumptions!$B$7</f>
        <v>9.616231060700775</v>
      </c>
      <c r="BE313" s="171">
        <f>('General Liability'!CN$43*$BI313)/Assumptions!$B$7</f>
        <v>9.9047179925217979</v>
      </c>
      <c r="BF313" s="171">
        <f>('General Liability'!CO$43*$BI313)/Assumptions!$B$7</f>
        <v>9.9047179925217979</v>
      </c>
      <c r="BG313" s="171">
        <f>('General Liability'!CP$43*$BI313)/Assumptions!$B$7</f>
        <v>9.9047179925217979</v>
      </c>
      <c r="BI313" s="174">
        <f>SUMIF(Revenue!$P:$P,'GL - Import (CA)'!$F313,Revenue!$G:$G)</f>
        <v>8.3639661903135427E-4</v>
      </c>
    </row>
    <row r="314" spans="1:61" s="173" customFormat="1" ht="12.75" customHeight="1">
      <c r="A314" s="179" t="s">
        <v>662</v>
      </c>
      <c r="B314" s="179"/>
      <c r="C314" s="170" t="str" cm="1">
        <f t="array" ref="C314">IFERROR(INDEX('Legal Entity'!B:B,MATCH('GL - Import (CA)'!F314,'Legal Entity'!A:A,0),0),0)</f>
        <v>1310 - Corix Utilities Inc.</v>
      </c>
      <c r="D314" s="170" t="str" cm="1">
        <f t="array" ref="D314">IFERROR(INDEX('Legal Entity'!C:C,MATCH(F314,'Legal Entity'!A:A,0),0),0)</f>
        <v>CA</v>
      </c>
      <c r="E314" s="170" t="s">
        <v>631</v>
      </c>
      <c r="F314" s="170" t="s">
        <v>133</v>
      </c>
      <c r="G314" s="170"/>
      <c r="H314" s="171">
        <f>('General Liability'!AQ$43*$BI314)/Assumptions!$B$7</f>
        <v>9.5607649353173585</v>
      </c>
      <c r="I314" s="171">
        <f>('General Liability'!AR$43*$BI314)/Assumptions!$B$7</f>
        <v>9.1800282417749148</v>
      </c>
      <c r="J314" s="171">
        <f>('General Liability'!AS$43*$BI314)/Assumptions!$B$7</f>
        <v>9.1800282417749148</v>
      </c>
      <c r="K314" s="171">
        <f>('General Liability'!AT$43*$BI314)/Assumptions!$B$7</f>
        <v>9.1800282417749148</v>
      </c>
      <c r="L314" s="171">
        <f>('General Liability'!AU$43*$BI314)/Assumptions!$B$7</f>
        <v>9.1800282417749148</v>
      </c>
      <c r="M314" s="171">
        <f>('General Liability'!AV$43*$BI314)/Assumptions!$B$7</f>
        <v>9.1800282417749148</v>
      </c>
      <c r="N314" s="171">
        <f>('General Liability'!AW$43*$BI314)/Assumptions!$B$7</f>
        <v>9.1800282417749148</v>
      </c>
      <c r="O314" s="171">
        <f>('General Liability'!AX$43*$BI314)/Assumptions!$B$7</f>
        <v>9.1800282417749148</v>
      </c>
      <c r="P314" s="171">
        <f>('General Liability'!AY$43*$BI314)/Assumptions!$B$7</f>
        <v>9.1800282417749148</v>
      </c>
      <c r="Q314" s="171">
        <f>('General Liability'!AZ$43*$BI314)/Assumptions!$B$7</f>
        <v>9.1800282417749148</v>
      </c>
      <c r="R314" s="171">
        <f>('General Liability'!BA$43*$BI314)/Assumptions!$B$7</f>
        <v>9.1800282417749148</v>
      </c>
      <c r="S314" s="171">
        <f>('General Liability'!BB$43*$BI314)/Assumptions!$B$7</f>
        <v>9.1800282417749148</v>
      </c>
      <c r="T314" s="171">
        <f>('General Liability'!BC$43*$BI314)/Assumptions!$B$7</f>
        <v>9.1800282417749148</v>
      </c>
      <c r="U314" s="171">
        <f>('General Liability'!BD$43*$BI314)/Assumptions!$B$7</f>
        <v>9.8685303599080321</v>
      </c>
      <c r="V314" s="171">
        <f>('General Liability'!BE$43*$BI314)/Assumptions!$B$7</f>
        <v>9.8685303599080321</v>
      </c>
      <c r="W314" s="171">
        <f>('General Liability'!BF$43*$BI314)/Assumptions!$B$7</f>
        <v>9.8685303599080321</v>
      </c>
      <c r="X314" s="171">
        <f>('General Liability'!BG$43*$BI314)/Assumptions!$B$7</f>
        <v>9.8685303599080321</v>
      </c>
      <c r="Y314" s="171">
        <f>('General Liability'!BH$43*$BI314)/Assumptions!$B$7</f>
        <v>9.8685303599080321</v>
      </c>
      <c r="Z314" s="171">
        <f>('General Liability'!BI$43*$BI314)/Assumptions!$B$7</f>
        <v>9.8685303599080321</v>
      </c>
      <c r="AA314" s="171">
        <f>('General Liability'!BJ$43*$BI314)/Assumptions!$B$7</f>
        <v>9.8685303599080321</v>
      </c>
      <c r="AB314" s="171">
        <f>('General Liability'!BK$43*$BI314)/Assumptions!$B$7</f>
        <v>9.8685303599080321</v>
      </c>
      <c r="AC314" s="171">
        <f>('General Liability'!BL$43*$BI314)/Assumptions!$B$7</f>
        <v>9.8685303599080321</v>
      </c>
      <c r="AD314" s="171">
        <f>('General Liability'!BM$43*$BI314)/Assumptions!$B$7</f>
        <v>9.8685303599080321</v>
      </c>
      <c r="AE314" s="171">
        <f>('General Liability'!BN$43*$BI314)/Assumptions!$B$7</f>
        <v>9.8685303599080321</v>
      </c>
      <c r="AF314" s="171">
        <f>('General Liability'!BO$43*$BI314)/Assumptions!$B$7</f>
        <v>9.8685303599080321</v>
      </c>
      <c r="AG314" s="171">
        <f>('General Liability'!BP$43*$BI314)/Assumptions!$B$7</f>
        <v>10.608670136901136</v>
      </c>
      <c r="AH314" s="171">
        <f>('General Liability'!BQ$43*$BI314)/Assumptions!$B$7</f>
        <v>10.608670136901136</v>
      </c>
      <c r="AI314" s="171">
        <f>('General Liability'!BR$43*$BI314)/Assumptions!$B$7</f>
        <v>10.608670136901136</v>
      </c>
      <c r="AJ314" s="171">
        <f>('General Liability'!BS$43*$BI314)/Assumptions!$B$7</f>
        <v>10.608670136901136</v>
      </c>
      <c r="AK314" s="171">
        <f>('General Liability'!BT$43*$BI314)/Assumptions!$B$7</f>
        <v>10.608670136901136</v>
      </c>
      <c r="AL314" s="171">
        <f>('General Liability'!BU$43*$BI314)/Assumptions!$B$7</f>
        <v>10.608670136901136</v>
      </c>
      <c r="AM314" s="171">
        <f>('General Liability'!BV$43*$BI314)/Assumptions!$B$7</f>
        <v>10.608670136901136</v>
      </c>
      <c r="AN314" s="171">
        <f>('General Liability'!BW$43*$BI314)/Assumptions!$B$7</f>
        <v>10.608670136901136</v>
      </c>
      <c r="AO314" s="171">
        <f>('General Liability'!BX$43*$BI314)/Assumptions!$B$7</f>
        <v>10.608670136901136</v>
      </c>
      <c r="AP314" s="171">
        <f>('General Liability'!BY$43*$BI314)/Assumptions!$B$7</f>
        <v>10.608670136901136</v>
      </c>
      <c r="AQ314" s="171">
        <f>('General Liability'!BZ$43*$BI314)/Assumptions!$B$7</f>
        <v>10.608670136901136</v>
      </c>
      <c r="AR314" s="171">
        <f>('General Liability'!CA$43*$BI314)/Assumptions!$B$7</f>
        <v>10.608670136901136</v>
      </c>
      <c r="AS314" s="171">
        <f>('General Liability'!CB$43*$BI314)/Assumptions!$B$7</f>
        <v>10.92693024100817</v>
      </c>
      <c r="AT314" s="171">
        <f>('General Liability'!CC$43*$BI314)/Assumptions!$B$7</f>
        <v>10.92693024100817</v>
      </c>
      <c r="AU314" s="171">
        <f>('General Liability'!CD$43*$BI314)/Assumptions!$B$7</f>
        <v>10.92693024100817</v>
      </c>
      <c r="AV314" s="171">
        <f>('General Liability'!CE$43*$BI314)/Assumptions!$B$7</f>
        <v>10.92693024100817</v>
      </c>
      <c r="AW314" s="171">
        <f>('General Liability'!CF$43*$BI314)/Assumptions!$B$7</f>
        <v>10.92693024100817</v>
      </c>
      <c r="AX314" s="171">
        <f>('General Liability'!CG$43*$BI314)/Assumptions!$B$7</f>
        <v>10.92693024100817</v>
      </c>
      <c r="AY314" s="171">
        <f>('General Liability'!CH$43*$BI314)/Assumptions!$B$7</f>
        <v>10.92693024100817</v>
      </c>
      <c r="AZ314" s="171">
        <f>('General Liability'!CI$43*$BI314)/Assumptions!$B$7</f>
        <v>10.92693024100817</v>
      </c>
      <c r="BA314" s="171">
        <f>('General Liability'!CJ$43*$BI314)/Assumptions!$B$7</f>
        <v>10.92693024100817</v>
      </c>
      <c r="BB314" s="171">
        <f>('General Liability'!CK$43*$BI314)/Assumptions!$B$7</f>
        <v>10.92693024100817</v>
      </c>
      <c r="BC314" s="171">
        <f>('General Liability'!CL$43*$BI314)/Assumptions!$B$7</f>
        <v>10.92693024100817</v>
      </c>
      <c r="BD314" s="171">
        <f>('General Liability'!CM$43*$BI314)/Assumptions!$B$7</f>
        <v>10.92693024100817</v>
      </c>
      <c r="BE314" s="171">
        <f>('General Liability'!CN$43*$BI314)/Assumptions!$B$7</f>
        <v>11.254738148238413</v>
      </c>
      <c r="BF314" s="171">
        <f>('General Liability'!CO$43*$BI314)/Assumptions!$B$7</f>
        <v>11.254738148238413</v>
      </c>
      <c r="BG314" s="171">
        <f>('General Liability'!CP$43*$BI314)/Assumptions!$B$7</f>
        <v>11.254738148238413</v>
      </c>
      <c r="BI314" s="174">
        <f>SUMIF(Revenue!$P:$P,'GL - Import (CA)'!$F314,Revenue!$G:$G)</f>
        <v>9.5039807719685555E-4</v>
      </c>
    </row>
    <row r="315" spans="1:61" s="173" customFormat="1" ht="12.75" customHeight="1">
      <c r="A315" s="179" t="s">
        <v>662</v>
      </c>
      <c r="B315" s="179"/>
      <c r="C315" s="170" t="str" cm="1">
        <f t="array" ref="C315">IFERROR(INDEX('Legal Entity'!B:B,MATCH('GL - Import (CA)'!F315,'Legal Entity'!A:A,0),0),0)</f>
        <v>1310 - Corix Utilities Inc.</v>
      </c>
      <c r="D315" s="170" t="str" cm="1">
        <f t="array" ref="D315">IFERROR(INDEX('Legal Entity'!C:C,MATCH(F315,'Legal Entity'!A:A,0),0),0)</f>
        <v>CA</v>
      </c>
      <c r="E315" s="170" t="s">
        <v>631</v>
      </c>
      <c r="F315" s="170" t="s">
        <v>110</v>
      </c>
      <c r="G315" s="170"/>
      <c r="H315" s="171">
        <f>('General Liability'!AQ$43*$BI315)/Assumptions!$B$7</f>
        <v>49.146456483082432</v>
      </c>
      <c r="I315" s="171">
        <f>('General Liability'!AR$43*$BI315)/Assumptions!$B$7</f>
        <v>47.18930562043807</v>
      </c>
      <c r="J315" s="171">
        <f>('General Liability'!AS$43*$BI315)/Assumptions!$B$7</f>
        <v>47.18930562043807</v>
      </c>
      <c r="K315" s="171">
        <f>('General Liability'!AT$43*$BI315)/Assumptions!$B$7</f>
        <v>47.18930562043807</v>
      </c>
      <c r="L315" s="171">
        <f>('General Liability'!AU$43*$BI315)/Assumptions!$B$7</f>
        <v>47.18930562043807</v>
      </c>
      <c r="M315" s="171">
        <f>('General Liability'!AV$43*$BI315)/Assumptions!$B$7</f>
        <v>47.18930562043807</v>
      </c>
      <c r="N315" s="171">
        <f>('General Liability'!AW$43*$BI315)/Assumptions!$B$7</f>
        <v>47.18930562043807</v>
      </c>
      <c r="O315" s="171">
        <f>('General Liability'!AX$43*$BI315)/Assumptions!$B$7</f>
        <v>47.18930562043807</v>
      </c>
      <c r="P315" s="171">
        <f>('General Liability'!AY$43*$BI315)/Assumptions!$B$7</f>
        <v>47.18930562043807</v>
      </c>
      <c r="Q315" s="171">
        <f>('General Liability'!AZ$43*$BI315)/Assumptions!$B$7</f>
        <v>47.18930562043807</v>
      </c>
      <c r="R315" s="171">
        <f>('General Liability'!BA$43*$BI315)/Assumptions!$B$7</f>
        <v>47.18930562043807</v>
      </c>
      <c r="S315" s="171">
        <f>('General Liability'!BB$43*$BI315)/Assumptions!$B$7</f>
        <v>47.18930562043807</v>
      </c>
      <c r="T315" s="171">
        <f>('General Liability'!BC$43*$BI315)/Assumptions!$B$7</f>
        <v>47.18930562043807</v>
      </c>
      <c r="U315" s="171">
        <f>('General Liability'!BD$43*$BI315)/Assumptions!$B$7</f>
        <v>50.728503541970916</v>
      </c>
      <c r="V315" s="171">
        <f>('General Liability'!BE$43*$BI315)/Assumptions!$B$7</f>
        <v>50.728503541970916</v>
      </c>
      <c r="W315" s="171">
        <f>('General Liability'!BF$43*$BI315)/Assumptions!$B$7</f>
        <v>50.728503541970916</v>
      </c>
      <c r="X315" s="171">
        <f>('General Liability'!BG$43*$BI315)/Assumptions!$B$7</f>
        <v>50.728503541970916</v>
      </c>
      <c r="Y315" s="171">
        <f>('General Liability'!BH$43*$BI315)/Assumptions!$B$7</f>
        <v>50.728503541970916</v>
      </c>
      <c r="Z315" s="171">
        <f>('General Liability'!BI$43*$BI315)/Assumptions!$B$7</f>
        <v>50.728503541970916</v>
      </c>
      <c r="AA315" s="171">
        <f>('General Liability'!BJ$43*$BI315)/Assumptions!$B$7</f>
        <v>50.728503541970916</v>
      </c>
      <c r="AB315" s="171">
        <f>('General Liability'!BK$43*$BI315)/Assumptions!$B$7</f>
        <v>50.728503541970916</v>
      </c>
      <c r="AC315" s="171">
        <f>('General Liability'!BL$43*$BI315)/Assumptions!$B$7</f>
        <v>50.728503541970916</v>
      </c>
      <c r="AD315" s="171">
        <f>('General Liability'!BM$43*$BI315)/Assumptions!$B$7</f>
        <v>50.728503541970916</v>
      </c>
      <c r="AE315" s="171">
        <f>('General Liability'!BN$43*$BI315)/Assumptions!$B$7</f>
        <v>50.728503541970916</v>
      </c>
      <c r="AF315" s="171">
        <f>('General Liability'!BO$43*$BI315)/Assumptions!$B$7</f>
        <v>50.728503541970916</v>
      </c>
      <c r="AG315" s="171">
        <f>('General Liability'!BP$43*$BI315)/Assumptions!$B$7</f>
        <v>54.533141307618742</v>
      </c>
      <c r="AH315" s="171">
        <f>('General Liability'!BQ$43*$BI315)/Assumptions!$B$7</f>
        <v>54.533141307618742</v>
      </c>
      <c r="AI315" s="171">
        <f>('General Liability'!BR$43*$BI315)/Assumptions!$B$7</f>
        <v>54.533141307618742</v>
      </c>
      <c r="AJ315" s="171">
        <f>('General Liability'!BS$43*$BI315)/Assumptions!$B$7</f>
        <v>54.533141307618742</v>
      </c>
      <c r="AK315" s="171">
        <f>('General Liability'!BT$43*$BI315)/Assumptions!$B$7</f>
        <v>54.533141307618742</v>
      </c>
      <c r="AL315" s="171">
        <f>('General Liability'!BU$43*$BI315)/Assumptions!$B$7</f>
        <v>54.533141307618742</v>
      </c>
      <c r="AM315" s="171">
        <f>('General Liability'!BV$43*$BI315)/Assumptions!$B$7</f>
        <v>54.533141307618742</v>
      </c>
      <c r="AN315" s="171">
        <f>('General Liability'!BW$43*$BI315)/Assumptions!$B$7</f>
        <v>54.533141307618742</v>
      </c>
      <c r="AO315" s="171">
        <f>('General Liability'!BX$43*$BI315)/Assumptions!$B$7</f>
        <v>54.533141307618742</v>
      </c>
      <c r="AP315" s="171">
        <f>('General Liability'!BY$43*$BI315)/Assumptions!$B$7</f>
        <v>54.533141307618742</v>
      </c>
      <c r="AQ315" s="171">
        <f>('General Liability'!BZ$43*$BI315)/Assumptions!$B$7</f>
        <v>54.533141307618742</v>
      </c>
      <c r="AR315" s="171">
        <f>('General Liability'!CA$43*$BI315)/Assumptions!$B$7</f>
        <v>54.533141307618742</v>
      </c>
      <c r="AS315" s="171">
        <f>('General Liability'!CB$43*$BI315)/Assumptions!$B$7</f>
        <v>56.169135546847301</v>
      </c>
      <c r="AT315" s="171">
        <f>('General Liability'!CC$43*$BI315)/Assumptions!$B$7</f>
        <v>56.169135546847301</v>
      </c>
      <c r="AU315" s="171">
        <f>('General Liability'!CD$43*$BI315)/Assumptions!$B$7</f>
        <v>56.169135546847301</v>
      </c>
      <c r="AV315" s="171">
        <f>('General Liability'!CE$43*$BI315)/Assumptions!$B$7</f>
        <v>56.169135546847301</v>
      </c>
      <c r="AW315" s="171">
        <f>('General Liability'!CF$43*$BI315)/Assumptions!$B$7</f>
        <v>56.169135546847301</v>
      </c>
      <c r="AX315" s="171">
        <f>('General Liability'!CG$43*$BI315)/Assumptions!$B$7</f>
        <v>56.169135546847301</v>
      </c>
      <c r="AY315" s="171">
        <f>('General Liability'!CH$43*$BI315)/Assumptions!$B$7</f>
        <v>56.169135546847301</v>
      </c>
      <c r="AZ315" s="171">
        <f>('General Liability'!CI$43*$BI315)/Assumptions!$B$7</f>
        <v>56.169135546847301</v>
      </c>
      <c r="BA315" s="171">
        <f>('General Liability'!CJ$43*$BI315)/Assumptions!$B$7</f>
        <v>56.169135546847301</v>
      </c>
      <c r="BB315" s="171">
        <f>('General Liability'!CK$43*$BI315)/Assumptions!$B$7</f>
        <v>56.169135546847301</v>
      </c>
      <c r="BC315" s="171">
        <f>('General Liability'!CL$43*$BI315)/Assumptions!$B$7</f>
        <v>56.169135546847301</v>
      </c>
      <c r="BD315" s="171">
        <f>('General Liability'!CM$43*$BI315)/Assumptions!$B$7</f>
        <v>56.169135546847301</v>
      </c>
      <c r="BE315" s="171">
        <f>('General Liability'!CN$43*$BI315)/Assumptions!$B$7</f>
        <v>57.854209613252721</v>
      </c>
      <c r="BF315" s="171">
        <f>('General Liability'!CO$43*$BI315)/Assumptions!$B$7</f>
        <v>57.854209613252721</v>
      </c>
      <c r="BG315" s="171">
        <f>('General Liability'!CP$43*$BI315)/Assumptions!$B$7</f>
        <v>57.854209613252721</v>
      </c>
      <c r="BI315" s="174">
        <f>SUMIF(Revenue!$P:$P,'GL - Import (CA)'!$F315,Revenue!$G:$G)</f>
        <v>4.8854561385584406E-3</v>
      </c>
    </row>
    <row r="316" spans="1:61" s="173" customFormat="1" ht="12.75" customHeight="1">
      <c r="A316" s="179" t="s">
        <v>662</v>
      </c>
      <c r="B316" s="179"/>
      <c r="C316" s="170" t="str" cm="1">
        <f t="array" ref="C316">IFERROR(INDEX('Legal Entity'!B:B,MATCH('GL - Import (CA)'!F316,'Legal Entity'!A:A,0),0),0)</f>
        <v>1310 - Corix Utilities Inc.</v>
      </c>
      <c r="D316" s="170" t="str" cm="1">
        <f t="array" ref="D316">IFERROR(INDEX('Legal Entity'!C:C,MATCH(F316,'Legal Entity'!A:A,0),0),0)</f>
        <v>CA</v>
      </c>
      <c r="E316" s="170" t="s">
        <v>631</v>
      </c>
      <c r="F316" s="170" t="s">
        <v>100</v>
      </c>
      <c r="G316" s="170"/>
      <c r="H316" s="171">
        <f>('General Liability'!AQ$43*$BI316)/Assumptions!$B$7</f>
        <v>0</v>
      </c>
      <c r="I316" s="171">
        <f>('General Liability'!AR$43*$BI316)/Assumptions!$B$7</f>
        <v>0</v>
      </c>
      <c r="J316" s="171">
        <f>('General Liability'!AS$43*$BI316)/Assumptions!$B$7</f>
        <v>0</v>
      </c>
      <c r="K316" s="171">
        <f>('General Liability'!AT$43*$BI316)/Assumptions!$B$7</f>
        <v>0</v>
      </c>
      <c r="L316" s="171">
        <f>('General Liability'!AU$43*$BI316)/Assumptions!$B$7</f>
        <v>0</v>
      </c>
      <c r="M316" s="171">
        <f>('General Liability'!AV$43*$BI316)/Assumptions!$B$7</f>
        <v>0</v>
      </c>
      <c r="N316" s="171">
        <f>('General Liability'!AW$43*$BI316)/Assumptions!$B$7</f>
        <v>0</v>
      </c>
      <c r="O316" s="171">
        <f>('General Liability'!AX$43*$BI316)/Assumptions!$B$7</f>
        <v>0</v>
      </c>
      <c r="P316" s="171">
        <f>('General Liability'!AY$43*$BI316)/Assumptions!$B$7</f>
        <v>0</v>
      </c>
      <c r="Q316" s="171">
        <f>('General Liability'!AZ$43*$BI316)/Assumptions!$B$7</f>
        <v>0</v>
      </c>
      <c r="R316" s="171">
        <f>('General Liability'!BA$43*$BI316)/Assumptions!$B$7</f>
        <v>0</v>
      </c>
      <c r="S316" s="171">
        <f>('General Liability'!BB$43*$BI316)/Assumptions!$B$7</f>
        <v>0</v>
      </c>
      <c r="T316" s="171">
        <f>('General Liability'!BC$43*$BI316)/Assumptions!$B$7</f>
        <v>0</v>
      </c>
      <c r="U316" s="171">
        <f>('General Liability'!BD$43*$BI316)/Assumptions!$B$7</f>
        <v>0</v>
      </c>
      <c r="V316" s="171">
        <f>('General Liability'!BE$43*$BI316)/Assumptions!$B$7</f>
        <v>0</v>
      </c>
      <c r="W316" s="171">
        <f>('General Liability'!BF$43*$BI316)/Assumptions!$B$7</f>
        <v>0</v>
      </c>
      <c r="X316" s="171">
        <f>('General Liability'!BG$43*$BI316)/Assumptions!$B$7</f>
        <v>0</v>
      </c>
      <c r="Y316" s="171">
        <f>('General Liability'!BH$43*$BI316)/Assumptions!$B$7</f>
        <v>0</v>
      </c>
      <c r="Z316" s="171">
        <f>('General Liability'!BI$43*$BI316)/Assumptions!$B$7</f>
        <v>0</v>
      </c>
      <c r="AA316" s="171">
        <f>('General Liability'!BJ$43*$BI316)/Assumptions!$B$7</f>
        <v>0</v>
      </c>
      <c r="AB316" s="171">
        <f>('General Liability'!BK$43*$BI316)/Assumptions!$B$7</f>
        <v>0</v>
      </c>
      <c r="AC316" s="171">
        <f>('General Liability'!BL$43*$BI316)/Assumptions!$B$7</f>
        <v>0</v>
      </c>
      <c r="AD316" s="171">
        <f>('General Liability'!BM$43*$BI316)/Assumptions!$B$7</f>
        <v>0</v>
      </c>
      <c r="AE316" s="171">
        <f>('General Liability'!BN$43*$BI316)/Assumptions!$B$7</f>
        <v>0</v>
      </c>
      <c r="AF316" s="171">
        <f>('General Liability'!BO$43*$BI316)/Assumptions!$B$7</f>
        <v>0</v>
      </c>
      <c r="AG316" s="171">
        <f>('General Liability'!BP$43*$BI316)/Assumptions!$B$7</f>
        <v>0</v>
      </c>
      <c r="AH316" s="171">
        <f>('General Liability'!BQ$43*$BI316)/Assumptions!$B$7</f>
        <v>0</v>
      </c>
      <c r="AI316" s="171">
        <f>('General Liability'!BR$43*$BI316)/Assumptions!$B$7</f>
        <v>0</v>
      </c>
      <c r="AJ316" s="171">
        <f>('General Liability'!BS$43*$BI316)/Assumptions!$B$7</f>
        <v>0</v>
      </c>
      <c r="AK316" s="171">
        <f>('General Liability'!BT$43*$BI316)/Assumptions!$B$7</f>
        <v>0</v>
      </c>
      <c r="AL316" s="171">
        <f>('General Liability'!BU$43*$BI316)/Assumptions!$B$7</f>
        <v>0</v>
      </c>
      <c r="AM316" s="171">
        <f>('General Liability'!BV$43*$BI316)/Assumptions!$B$7</f>
        <v>0</v>
      </c>
      <c r="AN316" s="171">
        <f>('General Liability'!BW$43*$BI316)/Assumptions!$B$7</f>
        <v>0</v>
      </c>
      <c r="AO316" s="171">
        <f>('General Liability'!BX$43*$BI316)/Assumptions!$B$7</f>
        <v>0</v>
      </c>
      <c r="AP316" s="171">
        <f>('General Liability'!BY$43*$BI316)/Assumptions!$B$7</f>
        <v>0</v>
      </c>
      <c r="AQ316" s="171">
        <f>('General Liability'!BZ$43*$BI316)/Assumptions!$B$7</f>
        <v>0</v>
      </c>
      <c r="AR316" s="171">
        <f>('General Liability'!CA$43*$BI316)/Assumptions!$B$7</f>
        <v>0</v>
      </c>
      <c r="AS316" s="171">
        <f>('General Liability'!CB$43*$BI316)/Assumptions!$B$7</f>
        <v>0</v>
      </c>
      <c r="AT316" s="171">
        <f>('General Liability'!CC$43*$BI316)/Assumptions!$B$7</f>
        <v>0</v>
      </c>
      <c r="AU316" s="171">
        <f>('General Liability'!CD$43*$BI316)/Assumptions!$B$7</f>
        <v>0</v>
      </c>
      <c r="AV316" s="171">
        <f>('General Liability'!CE$43*$BI316)/Assumptions!$B$7</f>
        <v>0</v>
      </c>
      <c r="AW316" s="171">
        <f>('General Liability'!CF$43*$BI316)/Assumptions!$B$7</f>
        <v>0</v>
      </c>
      <c r="AX316" s="171">
        <f>('General Liability'!CG$43*$BI316)/Assumptions!$B$7</f>
        <v>0</v>
      </c>
      <c r="AY316" s="171">
        <f>('General Liability'!CH$43*$BI316)/Assumptions!$B$7</f>
        <v>0</v>
      </c>
      <c r="AZ316" s="171">
        <f>('General Liability'!CI$43*$BI316)/Assumptions!$B$7</f>
        <v>0</v>
      </c>
      <c r="BA316" s="171">
        <f>('General Liability'!CJ$43*$BI316)/Assumptions!$B$7</f>
        <v>0</v>
      </c>
      <c r="BB316" s="171">
        <f>('General Liability'!CK$43*$BI316)/Assumptions!$B$7</f>
        <v>0</v>
      </c>
      <c r="BC316" s="171">
        <f>('General Liability'!CL$43*$BI316)/Assumptions!$B$7</f>
        <v>0</v>
      </c>
      <c r="BD316" s="171">
        <f>('General Liability'!CM$43*$BI316)/Assumptions!$B$7</f>
        <v>0</v>
      </c>
      <c r="BE316" s="171">
        <f>('General Liability'!CN$43*$BI316)/Assumptions!$B$7</f>
        <v>0</v>
      </c>
      <c r="BF316" s="171">
        <f>('General Liability'!CO$43*$BI316)/Assumptions!$B$7</f>
        <v>0</v>
      </c>
      <c r="BG316" s="171">
        <f>('General Liability'!CP$43*$BI316)/Assumptions!$B$7</f>
        <v>0</v>
      </c>
      <c r="BI316" s="174">
        <f>SUMIF(Revenue!$P:$P,'GL - Import (CA)'!$F316,Revenue!$G:$G)</f>
        <v>0</v>
      </c>
    </row>
    <row r="317" spans="1:61" s="173" customFormat="1" ht="12.75" customHeight="1">
      <c r="A317" s="179" t="s">
        <v>662</v>
      </c>
      <c r="B317" s="179"/>
      <c r="C317" s="170" t="str" cm="1">
        <f t="array" ref="C317">IFERROR(INDEX('Legal Entity'!B:B,MATCH('GL - Import (CA)'!F317,'Legal Entity'!A:A,0),0),0)</f>
        <v>1345 - Corix Water Services Inc.</v>
      </c>
      <c r="D317" s="170" t="str" cm="1">
        <f t="array" ref="D317">IFERROR(INDEX('Legal Entity'!C:C,MATCH(F317,'Legal Entity'!A:A,0),0),0)</f>
        <v>CA</v>
      </c>
      <c r="E317" s="170" t="s">
        <v>631</v>
      </c>
      <c r="F317" s="170" t="s">
        <v>174</v>
      </c>
      <c r="G317" s="170"/>
      <c r="H317" s="171">
        <f>('General Liability'!AQ$43*$BI317)/Assumptions!$B$7</f>
        <v>605.48824031957315</v>
      </c>
      <c r="I317" s="171">
        <f>('General Liability'!AR$43*$BI317)/Assumptions!$B$7</f>
        <v>581.37598652421775</v>
      </c>
      <c r="J317" s="171">
        <f>('General Liability'!AS$43*$BI317)/Assumptions!$B$7</f>
        <v>581.37598652421775</v>
      </c>
      <c r="K317" s="171">
        <f>('General Liability'!AT$43*$BI317)/Assumptions!$B$7</f>
        <v>581.37598652421775</v>
      </c>
      <c r="L317" s="171">
        <f>('General Liability'!AU$43*$BI317)/Assumptions!$B$7</f>
        <v>581.37598652421775</v>
      </c>
      <c r="M317" s="171">
        <f>('General Liability'!AV$43*$BI317)/Assumptions!$B$7</f>
        <v>581.37598652421775</v>
      </c>
      <c r="N317" s="171">
        <f>('General Liability'!AW$43*$BI317)/Assumptions!$B$7</f>
        <v>581.37598652421775</v>
      </c>
      <c r="O317" s="171">
        <f>('General Liability'!AX$43*$BI317)/Assumptions!$B$7</f>
        <v>581.37598652421775</v>
      </c>
      <c r="P317" s="171">
        <f>('General Liability'!AY$43*$BI317)/Assumptions!$B$7</f>
        <v>581.37598652421775</v>
      </c>
      <c r="Q317" s="171">
        <f>('General Liability'!AZ$43*$BI317)/Assumptions!$B$7</f>
        <v>581.37598652421775</v>
      </c>
      <c r="R317" s="171">
        <f>('General Liability'!BA$43*$BI317)/Assumptions!$B$7</f>
        <v>581.37598652421775</v>
      </c>
      <c r="S317" s="171">
        <f>('General Liability'!BB$43*$BI317)/Assumptions!$B$7</f>
        <v>581.37598652421775</v>
      </c>
      <c r="T317" s="171">
        <f>('General Liability'!BC$43*$BI317)/Assumptions!$B$7</f>
        <v>581.37598652421775</v>
      </c>
      <c r="U317" s="171">
        <f>('General Liability'!BD$43*$BI317)/Assumptions!$B$7</f>
        <v>624.97918551353405</v>
      </c>
      <c r="V317" s="171">
        <f>('General Liability'!BE$43*$BI317)/Assumptions!$B$7</f>
        <v>624.97918551353405</v>
      </c>
      <c r="W317" s="171">
        <f>('General Liability'!BF$43*$BI317)/Assumptions!$B$7</f>
        <v>624.97918551353405</v>
      </c>
      <c r="X317" s="171">
        <f>('General Liability'!BG$43*$BI317)/Assumptions!$B$7</f>
        <v>624.97918551353405</v>
      </c>
      <c r="Y317" s="171">
        <f>('General Liability'!BH$43*$BI317)/Assumptions!$B$7</f>
        <v>624.97918551353405</v>
      </c>
      <c r="Z317" s="171">
        <f>('General Liability'!BI$43*$BI317)/Assumptions!$B$7</f>
        <v>624.97918551353405</v>
      </c>
      <c r="AA317" s="171">
        <f>('General Liability'!BJ$43*$BI317)/Assumptions!$B$7</f>
        <v>624.97918551353405</v>
      </c>
      <c r="AB317" s="171">
        <f>('General Liability'!BK$43*$BI317)/Assumptions!$B$7</f>
        <v>624.97918551353405</v>
      </c>
      <c r="AC317" s="171">
        <f>('General Liability'!BL$43*$BI317)/Assumptions!$B$7</f>
        <v>624.97918551353405</v>
      </c>
      <c r="AD317" s="171">
        <f>('General Liability'!BM$43*$BI317)/Assumptions!$B$7</f>
        <v>624.97918551353405</v>
      </c>
      <c r="AE317" s="171">
        <f>('General Liability'!BN$43*$BI317)/Assumptions!$B$7</f>
        <v>624.97918551353405</v>
      </c>
      <c r="AF317" s="171">
        <f>('General Liability'!BO$43*$BI317)/Assumptions!$B$7</f>
        <v>624.97918551353405</v>
      </c>
      <c r="AG317" s="171">
        <f>('General Liability'!BP$43*$BI317)/Assumptions!$B$7</f>
        <v>671.85262442704914</v>
      </c>
      <c r="AH317" s="171">
        <f>('General Liability'!BQ$43*$BI317)/Assumptions!$B$7</f>
        <v>671.85262442704914</v>
      </c>
      <c r="AI317" s="171">
        <f>('General Liability'!BR$43*$BI317)/Assumptions!$B$7</f>
        <v>671.85262442704914</v>
      </c>
      <c r="AJ317" s="171">
        <f>('General Liability'!BS$43*$BI317)/Assumptions!$B$7</f>
        <v>671.85262442704914</v>
      </c>
      <c r="AK317" s="171">
        <f>('General Liability'!BT$43*$BI317)/Assumptions!$B$7</f>
        <v>671.85262442704914</v>
      </c>
      <c r="AL317" s="171">
        <f>('General Liability'!BU$43*$BI317)/Assumptions!$B$7</f>
        <v>671.85262442704914</v>
      </c>
      <c r="AM317" s="171">
        <f>('General Liability'!BV$43*$BI317)/Assumptions!$B$7</f>
        <v>671.85262442704914</v>
      </c>
      <c r="AN317" s="171">
        <f>('General Liability'!BW$43*$BI317)/Assumptions!$B$7</f>
        <v>671.85262442704914</v>
      </c>
      <c r="AO317" s="171">
        <f>('General Liability'!BX$43*$BI317)/Assumptions!$B$7</f>
        <v>671.85262442704914</v>
      </c>
      <c r="AP317" s="171">
        <f>('General Liability'!BY$43*$BI317)/Assumptions!$B$7</f>
        <v>671.85262442704914</v>
      </c>
      <c r="AQ317" s="171">
        <f>('General Liability'!BZ$43*$BI317)/Assumptions!$B$7</f>
        <v>671.85262442704914</v>
      </c>
      <c r="AR317" s="171">
        <f>('General Liability'!CA$43*$BI317)/Assumptions!$B$7</f>
        <v>671.85262442704914</v>
      </c>
      <c r="AS317" s="171">
        <f>('General Liability'!CB$43*$BI317)/Assumptions!$B$7</f>
        <v>692.00820315986061</v>
      </c>
      <c r="AT317" s="171">
        <f>('General Liability'!CC$43*$BI317)/Assumptions!$B$7</f>
        <v>692.00820315986061</v>
      </c>
      <c r="AU317" s="171">
        <f>('General Liability'!CD$43*$BI317)/Assumptions!$B$7</f>
        <v>692.00820315986061</v>
      </c>
      <c r="AV317" s="171">
        <f>('General Liability'!CE$43*$BI317)/Assumptions!$B$7</f>
        <v>692.00820315986061</v>
      </c>
      <c r="AW317" s="171">
        <f>('General Liability'!CF$43*$BI317)/Assumptions!$B$7</f>
        <v>692.00820315986061</v>
      </c>
      <c r="AX317" s="171">
        <f>('General Liability'!CG$43*$BI317)/Assumptions!$B$7</f>
        <v>692.00820315986061</v>
      </c>
      <c r="AY317" s="171">
        <f>('General Liability'!CH$43*$BI317)/Assumptions!$B$7</f>
        <v>692.00820315986061</v>
      </c>
      <c r="AZ317" s="171">
        <f>('General Liability'!CI$43*$BI317)/Assumptions!$B$7</f>
        <v>692.00820315986061</v>
      </c>
      <c r="BA317" s="171">
        <f>('General Liability'!CJ$43*$BI317)/Assumptions!$B$7</f>
        <v>692.00820315986061</v>
      </c>
      <c r="BB317" s="171">
        <f>('General Liability'!CK$43*$BI317)/Assumptions!$B$7</f>
        <v>692.00820315986061</v>
      </c>
      <c r="BC317" s="171">
        <f>('General Liability'!CL$43*$BI317)/Assumptions!$B$7</f>
        <v>692.00820315986061</v>
      </c>
      <c r="BD317" s="171">
        <f>('General Liability'!CM$43*$BI317)/Assumptions!$B$7</f>
        <v>692.00820315986061</v>
      </c>
      <c r="BE317" s="171">
        <f>('General Liability'!CN$43*$BI317)/Assumptions!$B$7</f>
        <v>712.7684492546565</v>
      </c>
      <c r="BF317" s="171">
        <f>('General Liability'!CO$43*$BI317)/Assumptions!$B$7</f>
        <v>712.7684492546565</v>
      </c>
      <c r="BG317" s="171">
        <f>('General Liability'!CP$43*$BI317)/Assumptions!$B$7</f>
        <v>712.7684492546565</v>
      </c>
      <c r="BI317" s="174">
        <f>SUMIF(Revenue!$P:$P,'GL - Import (CA)'!$F317,Revenue!$G:$G)</f>
        <v>6.0189206957625967E-2</v>
      </c>
    </row>
    <row r="318" spans="1:61" s="173" customFormat="1" ht="12.75" customHeight="1">
      <c r="A318" s="179" t="s">
        <v>662</v>
      </c>
      <c r="B318" s="179"/>
      <c r="C318" s="170" t="str" cm="1">
        <f t="array" ref="C318">IFERROR(INDEX('Legal Entity'!B:B,MATCH('GL - Import (CA)'!F318,'Legal Entity'!A:A,0),0),0)</f>
        <v>1345 - Corix Water Services Inc.</v>
      </c>
      <c r="D318" s="170" t="str" cm="1">
        <f t="array" ref="D318">IFERROR(INDEX('Legal Entity'!C:C,MATCH(F318,'Legal Entity'!A:A,0),0),0)</f>
        <v>CA</v>
      </c>
      <c r="E318" s="170" t="s">
        <v>631</v>
      </c>
      <c r="F318" s="170" t="s">
        <v>172</v>
      </c>
      <c r="G318" s="170"/>
      <c r="H318" s="171">
        <f>('General Liability'!AQ$43*$BI318)/Assumptions!$B$7</f>
        <v>0</v>
      </c>
      <c r="I318" s="171">
        <f>('General Liability'!AR$43*$BI318)/Assumptions!$B$7</f>
        <v>0</v>
      </c>
      <c r="J318" s="171">
        <f>('General Liability'!AS$43*$BI318)/Assumptions!$B$7</f>
        <v>0</v>
      </c>
      <c r="K318" s="171">
        <f>('General Liability'!AT$43*$BI318)/Assumptions!$B$7</f>
        <v>0</v>
      </c>
      <c r="L318" s="171">
        <f>('General Liability'!AU$43*$BI318)/Assumptions!$B$7</f>
        <v>0</v>
      </c>
      <c r="M318" s="171">
        <f>('General Liability'!AV$43*$BI318)/Assumptions!$B$7</f>
        <v>0</v>
      </c>
      <c r="N318" s="171">
        <f>('General Liability'!AW$43*$BI318)/Assumptions!$B$7</f>
        <v>0</v>
      </c>
      <c r="O318" s="171">
        <f>('General Liability'!AX$43*$BI318)/Assumptions!$B$7</f>
        <v>0</v>
      </c>
      <c r="P318" s="171">
        <f>('General Liability'!AY$43*$BI318)/Assumptions!$B$7</f>
        <v>0</v>
      </c>
      <c r="Q318" s="171">
        <f>('General Liability'!AZ$43*$BI318)/Assumptions!$B$7</f>
        <v>0</v>
      </c>
      <c r="R318" s="171">
        <f>('General Liability'!BA$43*$BI318)/Assumptions!$B$7</f>
        <v>0</v>
      </c>
      <c r="S318" s="171">
        <f>('General Liability'!BB$43*$BI318)/Assumptions!$B$7</f>
        <v>0</v>
      </c>
      <c r="T318" s="171">
        <f>('General Liability'!BC$43*$BI318)/Assumptions!$B$7</f>
        <v>0</v>
      </c>
      <c r="U318" s="171">
        <f>('General Liability'!BD$43*$BI318)/Assumptions!$B$7</f>
        <v>0</v>
      </c>
      <c r="V318" s="171">
        <f>('General Liability'!BE$43*$BI318)/Assumptions!$B$7</f>
        <v>0</v>
      </c>
      <c r="W318" s="171">
        <f>('General Liability'!BF$43*$BI318)/Assumptions!$B$7</f>
        <v>0</v>
      </c>
      <c r="X318" s="171">
        <f>('General Liability'!BG$43*$BI318)/Assumptions!$B$7</f>
        <v>0</v>
      </c>
      <c r="Y318" s="171">
        <f>('General Liability'!BH$43*$BI318)/Assumptions!$B$7</f>
        <v>0</v>
      </c>
      <c r="Z318" s="171">
        <f>('General Liability'!BI$43*$BI318)/Assumptions!$B$7</f>
        <v>0</v>
      </c>
      <c r="AA318" s="171">
        <f>('General Liability'!BJ$43*$BI318)/Assumptions!$B$7</f>
        <v>0</v>
      </c>
      <c r="AB318" s="171">
        <f>('General Liability'!BK$43*$BI318)/Assumptions!$B$7</f>
        <v>0</v>
      </c>
      <c r="AC318" s="171">
        <f>('General Liability'!BL$43*$BI318)/Assumptions!$B$7</f>
        <v>0</v>
      </c>
      <c r="AD318" s="171">
        <f>('General Liability'!BM$43*$BI318)/Assumptions!$B$7</f>
        <v>0</v>
      </c>
      <c r="AE318" s="171">
        <f>('General Liability'!BN$43*$BI318)/Assumptions!$B$7</f>
        <v>0</v>
      </c>
      <c r="AF318" s="171">
        <f>('General Liability'!BO$43*$BI318)/Assumptions!$B$7</f>
        <v>0</v>
      </c>
      <c r="AG318" s="171">
        <f>('General Liability'!BP$43*$BI318)/Assumptions!$B$7</f>
        <v>0</v>
      </c>
      <c r="AH318" s="171">
        <f>('General Liability'!BQ$43*$BI318)/Assumptions!$B$7</f>
        <v>0</v>
      </c>
      <c r="AI318" s="171">
        <f>('General Liability'!BR$43*$BI318)/Assumptions!$B$7</f>
        <v>0</v>
      </c>
      <c r="AJ318" s="171">
        <f>('General Liability'!BS$43*$BI318)/Assumptions!$B$7</f>
        <v>0</v>
      </c>
      <c r="AK318" s="171">
        <f>('General Liability'!BT$43*$BI318)/Assumptions!$B$7</f>
        <v>0</v>
      </c>
      <c r="AL318" s="171">
        <f>('General Liability'!BU$43*$BI318)/Assumptions!$B$7</f>
        <v>0</v>
      </c>
      <c r="AM318" s="171">
        <f>('General Liability'!BV$43*$BI318)/Assumptions!$B$7</f>
        <v>0</v>
      </c>
      <c r="AN318" s="171">
        <f>('General Liability'!BW$43*$BI318)/Assumptions!$B$7</f>
        <v>0</v>
      </c>
      <c r="AO318" s="171">
        <f>('General Liability'!BX$43*$BI318)/Assumptions!$B$7</f>
        <v>0</v>
      </c>
      <c r="AP318" s="171">
        <f>('General Liability'!BY$43*$BI318)/Assumptions!$B$7</f>
        <v>0</v>
      </c>
      <c r="AQ318" s="171">
        <f>('General Liability'!BZ$43*$BI318)/Assumptions!$B$7</f>
        <v>0</v>
      </c>
      <c r="AR318" s="171">
        <f>('General Liability'!CA$43*$BI318)/Assumptions!$B$7</f>
        <v>0</v>
      </c>
      <c r="AS318" s="171">
        <f>('General Liability'!CB$43*$BI318)/Assumptions!$B$7</f>
        <v>0</v>
      </c>
      <c r="AT318" s="171">
        <f>('General Liability'!CC$43*$BI318)/Assumptions!$B$7</f>
        <v>0</v>
      </c>
      <c r="AU318" s="171">
        <f>('General Liability'!CD$43*$BI318)/Assumptions!$B$7</f>
        <v>0</v>
      </c>
      <c r="AV318" s="171">
        <f>('General Liability'!CE$43*$BI318)/Assumptions!$B$7</f>
        <v>0</v>
      </c>
      <c r="AW318" s="171">
        <f>('General Liability'!CF$43*$BI318)/Assumptions!$B$7</f>
        <v>0</v>
      </c>
      <c r="AX318" s="171">
        <f>('General Liability'!CG$43*$BI318)/Assumptions!$B$7</f>
        <v>0</v>
      </c>
      <c r="AY318" s="171">
        <f>('General Liability'!CH$43*$BI318)/Assumptions!$B$7</f>
        <v>0</v>
      </c>
      <c r="AZ318" s="171">
        <f>('General Liability'!CI$43*$BI318)/Assumptions!$B$7</f>
        <v>0</v>
      </c>
      <c r="BA318" s="171">
        <f>('General Liability'!CJ$43*$BI318)/Assumptions!$B$7</f>
        <v>0</v>
      </c>
      <c r="BB318" s="171">
        <f>('General Liability'!CK$43*$BI318)/Assumptions!$B$7</f>
        <v>0</v>
      </c>
      <c r="BC318" s="171">
        <f>('General Liability'!CL$43*$BI318)/Assumptions!$B$7</f>
        <v>0</v>
      </c>
      <c r="BD318" s="171">
        <f>('General Liability'!CM$43*$BI318)/Assumptions!$B$7</f>
        <v>0</v>
      </c>
      <c r="BE318" s="171">
        <f>('General Liability'!CN$43*$BI318)/Assumptions!$B$7</f>
        <v>0</v>
      </c>
      <c r="BF318" s="171">
        <f>('General Liability'!CO$43*$BI318)/Assumptions!$B$7</f>
        <v>0</v>
      </c>
      <c r="BG318" s="171">
        <f>('General Liability'!CP$43*$BI318)/Assumptions!$B$7</f>
        <v>0</v>
      </c>
      <c r="BI318" s="174">
        <f>SUMIF(Revenue!$P:$P,'GL - Import (CA)'!$F318,Revenue!$G:$G)</f>
        <v>0</v>
      </c>
    </row>
    <row r="319" spans="1:61" s="173" customFormat="1" ht="12.75" customHeight="1">
      <c r="A319" s="179" t="s">
        <v>662</v>
      </c>
      <c r="B319" s="179"/>
      <c r="C319" s="170" t="str" cm="1">
        <f t="array" ref="C319">IFERROR(INDEX('Legal Entity'!B:B,MATCH('GL - Import (CA)'!F319,'Legal Entity'!A:A,0),0),0)</f>
        <v>1310 - Corix Utilities Inc.</v>
      </c>
      <c r="D319" s="170" t="str" cm="1">
        <f t="array" ref="D319">IFERROR(INDEX('Legal Entity'!C:C,MATCH(F319,'Legal Entity'!A:A,0),0),0)</f>
        <v>CA</v>
      </c>
      <c r="E319" s="170" t="s">
        <v>631</v>
      </c>
      <c r="F319" s="170" t="s">
        <v>658</v>
      </c>
      <c r="G319" s="170"/>
      <c r="H319" s="171">
        <f>('General Liability'!AQ$43*$BI319)/Assumptions!$B$7</f>
        <v>0</v>
      </c>
      <c r="I319" s="171">
        <f>('General Liability'!AR$43*$BI319)/Assumptions!$B$7</f>
        <v>0</v>
      </c>
      <c r="J319" s="171">
        <f>('General Liability'!AS$43*$BI319)/Assumptions!$B$7</f>
        <v>0</v>
      </c>
      <c r="K319" s="171">
        <f>('General Liability'!AT$43*$BI319)/Assumptions!$B$7</f>
        <v>0</v>
      </c>
      <c r="L319" s="171">
        <f>('General Liability'!AU$43*$BI319)/Assumptions!$B$7</f>
        <v>0</v>
      </c>
      <c r="M319" s="171">
        <f>('General Liability'!AV$43*$BI319)/Assumptions!$B$7</f>
        <v>0</v>
      </c>
      <c r="N319" s="171">
        <f>('General Liability'!AW$43*$BI319)/Assumptions!$B$7</f>
        <v>0</v>
      </c>
      <c r="O319" s="171">
        <f>('General Liability'!AX$43*$BI319)/Assumptions!$B$7</f>
        <v>0</v>
      </c>
      <c r="P319" s="171">
        <f>('General Liability'!AY$43*$BI319)/Assumptions!$B$7</f>
        <v>0</v>
      </c>
      <c r="Q319" s="171">
        <f>('General Liability'!AZ$43*$BI319)/Assumptions!$B$7</f>
        <v>0</v>
      </c>
      <c r="R319" s="171">
        <f>('General Liability'!BA$43*$BI319)/Assumptions!$B$7</f>
        <v>0</v>
      </c>
      <c r="S319" s="171">
        <f>('General Liability'!BB$43*$BI319)/Assumptions!$B$7</f>
        <v>0</v>
      </c>
      <c r="T319" s="171">
        <f>('General Liability'!BC$43*$BI319)/Assumptions!$B$7</f>
        <v>0</v>
      </c>
      <c r="U319" s="171">
        <f>('General Liability'!BD$43*$BI319)/Assumptions!$B$7</f>
        <v>0</v>
      </c>
      <c r="V319" s="171">
        <f>('General Liability'!BE$43*$BI319)/Assumptions!$B$7</f>
        <v>0</v>
      </c>
      <c r="W319" s="171">
        <f>('General Liability'!BF$43*$BI319)/Assumptions!$B$7</f>
        <v>0</v>
      </c>
      <c r="X319" s="171">
        <f>('General Liability'!BG$43*$BI319)/Assumptions!$B$7</f>
        <v>0</v>
      </c>
      <c r="Y319" s="171">
        <f>('General Liability'!BH$43*$BI319)/Assumptions!$B$7</f>
        <v>0</v>
      </c>
      <c r="Z319" s="171">
        <f>('General Liability'!BI$43*$BI319)/Assumptions!$B$7</f>
        <v>0</v>
      </c>
      <c r="AA319" s="171">
        <f>('General Liability'!BJ$43*$BI319)/Assumptions!$B$7</f>
        <v>0</v>
      </c>
      <c r="AB319" s="171">
        <f>('General Liability'!BK$43*$BI319)/Assumptions!$B$7</f>
        <v>0</v>
      </c>
      <c r="AC319" s="171">
        <f>('General Liability'!BL$43*$BI319)/Assumptions!$B$7</f>
        <v>0</v>
      </c>
      <c r="AD319" s="171">
        <f>('General Liability'!BM$43*$BI319)/Assumptions!$B$7</f>
        <v>0</v>
      </c>
      <c r="AE319" s="171">
        <f>('General Liability'!BN$43*$BI319)/Assumptions!$B$7</f>
        <v>0</v>
      </c>
      <c r="AF319" s="171">
        <f>('General Liability'!BO$43*$BI319)/Assumptions!$B$7</f>
        <v>0</v>
      </c>
      <c r="AG319" s="171">
        <f>('General Liability'!BP$43*$BI319)/Assumptions!$B$7</f>
        <v>0</v>
      </c>
      <c r="AH319" s="171">
        <f>('General Liability'!BQ$43*$BI319)/Assumptions!$B$7</f>
        <v>0</v>
      </c>
      <c r="AI319" s="171">
        <f>('General Liability'!BR$43*$BI319)/Assumptions!$B$7</f>
        <v>0</v>
      </c>
      <c r="AJ319" s="171">
        <f>('General Liability'!BS$43*$BI319)/Assumptions!$B$7</f>
        <v>0</v>
      </c>
      <c r="AK319" s="171">
        <f>('General Liability'!BT$43*$BI319)/Assumptions!$B$7</f>
        <v>0</v>
      </c>
      <c r="AL319" s="171">
        <f>('General Liability'!BU$43*$BI319)/Assumptions!$B$7</f>
        <v>0</v>
      </c>
      <c r="AM319" s="171">
        <f>('General Liability'!BV$43*$BI319)/Assumptions!$B$7</f>
        <v>0</v>
      </c>
      <c r="AN319" s="171">
        <f>('General Liability'!BW$43*$BI319)/Assumptions!$B$7</f>
        <v>0</v>
      </c>
      <c r="AO319" s="171">
        <f>('General Liability'!BX$43*$BI319)/Assumptions!$B$7</f>
        <v>0</v>
      </c>
      <c r="AP319" s="171">
        <f>('General Liability'!BY$43*$BI319)/Assumptions!$B$7</f>
        <v>0</v>
      </c>
      <c r="AQ319" s="171">
        <f>('General Liability'!BZ$43*$BI319)/Assumptions!$B$7</f>
        <v>0</v>
      </c>
      <c r="AR319" s="171">
        <f>('General Liability'!CA$43*$BI319)/Assumptions!$B$7</f>
        <v>0</v>
      </c>
      <c r="AS319" s="171">
        <f>('General Liability'!CB$43*$BI319)/Assumptions!$B$7</f>
        <v>0</v>
      </c>
      <c r="AT319" s="171">
        <f>('General Liability'!CC$43*$BI319)/Assumptions!$B$7</f>
        <v>0</v>
      </c>
      <c r="AU319" s="171">
        <f>('General Liability'!CD$43*$BI319)/Assumptions!$B$7</f>
        <v>0</v>
      </c>
      <c r="AV319" s="171">
        <f>('General Liability'!CE$43*$BI319)/Assumptions!$B$7</f>
        <v>0</v>
      </c>
      <c r="AW319" s="171">
        <f>('General Liability'!CF$43*$BI319)/Assumptions!$B$7</f>
        <v>0</v>
      </c>
      <c r="AX319" s="171">
        <f>('General Liability'!CG$43*$BI319)/Assumptions!$B$7</f>
        <v>0</v>
      </c>
      <c r="AY319" s="171">
        <f>('General Liability'!CH$43*$BI319)/Assumptions!$B$7</f>
        <v>0</v>
      </c>
      <c r="AZ319" s="171">
        <f>('General Liability'!CI$43*$BI319)/Assumptions!$B$7</f>
        <v>0</v>
      </c>
      <c r="BA319" s="171">
        <f>('General Liability'!CJ$43*$BI319)/Assumptions!$B$7</f>
        <v>0</v>
      </c>
      <c r="BB319" s="171">
        <f>('General Liability'!CK$43*$BI319)/Assumptions!$B$7</f>
        <v>0</v>
      </c>
      <c r="BC319" s="171">
        <f>('General Liability'!CL$43*$BI319)/Assumptions!$B$7</f>
        <v>0</v>
      </c>
      <c r="BD319" s="171">
        <f>('General Liability'!CM$43*$BI319)/Assumptions!$B$7</f>
        <v>0</v>
      </c>
      <c r="BE319" s="171">
        <f>('General Liability'!CN$43*$BI319)/Assumptions!$B$7</f>
        <v>0</v>
      </c>
      <c r="BF319" s="171">
        <f>('General Liability'!CO$43*$BI319)/Assumptions!$B$7</f>
        <v>0</v>
      </c>
      <c r="BG319" s="171">
        <f>('General Liability'!CP$43*$BI319)/Assumptions!$B$7</f>
        <v>0</v>
      </c>
      <c r="BI319" s="174">
        <f>SUMIF(Revenue!$P:$P,'GL - Import (CA)'!$F319,Revenue!$G:$G)</f>
        <v>0</v>
      </c>
    </row>
    <row r="320" spans="1:61" s="173" customFormat="1" ht="12.75" customHeight="1">
      <c r="A320" s="179" t="s">
        <v>662</v>
      </c>
      <c r="B320" s="179"/>
      <c r="C320" s="170" t="str" cm="1">
        <f t="array" ref="C320">IFERROR(INDEX('Legal Entity'!B:B,MATCH('GL - Import (CA)'!F320,'Legal Entity'!A:A,0),0),0)</f>
        <v>1335 - Corix Water Systems</v>
      </c>
      <c r="D320" s="170" t="str" cm="1">
        <f t="array" ref="D320">IFERROR(INDEX('Legal Entity'!C:C,MATCH(F320,'Legal Entity'!A:A,0),0),0)</f>
        <v>CA</v>
      </c>
      <c r="E320" s="170" t="s">
        <v>631</v>
      </c>
      <c r="F320" s="170" t="s">
        <v>659</v>
      </c>
      <c r="G320" s="170"/>
      <c r="H320" s="171">
        <f>('General Liability'!AQ$43*$BI320)/Assumptions!$B$7</f>
        <v>0</v>
      </c>
      <c r="I320" s="171">
        <f>('General Liability'!AR$43*$BI320)/Assumptions!$B$7</f>
        <v>0</v>
      </c>
      <c r="J320" s="171">
        <f>('General Liability'!AS$43*$BI320)/Assumptions!$B$7</f>
        <v>0</v>
      </c>
      <c r="K320" s="171">
        <f>('General Liability'!AT$43*$BI320)/Assumptions!$B$7</f>
        <v>0</v>
      </c>
      <c r="L320" s="171">
        <f>('General Liability'!AU$43*$BI320)/Assumptions!$B$7</f>
        <v>0</v>
      </c>
      <c r="M320" s="171">
        <f>('General Liability'!AV$43*$BI320)/Assumptions!$B$7</f>
        <v>0</v>
      </c>
      <c r="N320" s="171">
        <f>('General Liability'!AW$43*$BI320)/Assumptions!$B$7</f>
        <v>0</v>
      </c>
      <c r="O320" s="171">
        <f>('General Liability'!AX$43*$BI320)/Assumptions!$B$7</f>
        <v>0</v>
      </c>
      <c r="P320" s="171">
        <f>('General Liability'!AY$43*$BI320)/Assumptions!$B$7</f>
        <v>0</v>
      </c>
      <c r="Q320" s="171">
        <f>('General Liability'!AZ$43*$BI320)/Assumptions!$B$7</f>
        <v>0</v>
      </c>
      <c r="R320" s="171">
        <f>('General Liability'!BA$43*$BI320)/Assumptions!$B$7</f>
        <v>0</v>
      </c>
      <c r="S320" s="171">
        <f>('General Liability'!BB$43*$BI320)/Assumptions!$B$7</f>
        <v>0</v>
      </c>
      <c r="T320" s="171">
        <f>('General Liability'!BC$43*$BI320)/Assumptions!$B$7</f>
        <v>0</v>
      </c>
      <c r="U320" s="171">
        <f>('General Liability'!BD$43*$BI320)/Assumptions!$B$7</f>
        <v>0</v>
      </c>
      <c r="V320" s="171">
        <f>('General Liability'!BE$43*$BI320)/Assumptions!$B$7</f>
        <v>0</v>
      </c>
      <c r="W320" s="171">
        <f>('General Liability'!BF$43*$BI320)/Assumptions!$B$7</f>
        <v>0</v>
      </c>
      <c r="X320" s="171">
        <f>('General Liability'!BG$43*$BI320)/Assumptions!$B$7</f>
        <v>0</v>
      </c>
      <c r="Y320" s="171">
        <f>('General Liability'!BH$43*$BI320)/Assumptions!$B$7</f>
        <v>0</v>
      </c>
      <c r="Z320" s="171">
        <f>('General Liability'!BI$43*$BI320)/Assumptions!$B$7</f>
        <v>0</v>
      </c>
      <c r="AA320" s="171">
        <f>('General Liability'!BJ$43*$BI320)/Assumptions!$B$7</f>
        <v>0</v>
      </c>
      <c r="AB320" s="171">
        <f>('General Liability'!BK$43*$BI320)/Assumptions!$B$7</f>
        <v>0</v>
      </c>
      <c r="AC320" s="171">
        <f>('General Liability'!BL$43*$BI320)/Assumptions!$B$7</f>
        <v>0</v>
      </c>
      <c r="AD320" s="171">
        <f>('General Liability'!BM$43*$BI320)/Assumptions!$B$7</f>
        <v>0</v>
      </c>
      <c r="AE320" s="171">
        <f>('General Liability'!BN$43*$BI320)/Assumptions!$B$7</f>
        <v>0</v>
      </c>
      <c r="AF320" s="171">
        <f>('General Liability'!BO$43*$BI320)/Assumptions!$B$7</f>
        <v>0</v>
      </c>
      <c r="AG320" s="171">
        <f>('General Liability'!BP$43*$BI320)/Assumptions!$B$7</f>
        <v>0</v>
      </c>
      <c r="AH320" s="171">
        <f>('General Liability'!BQ$43*$BI320)/Assumptions!$B$7</f>
        <v>0</v>
      </c>
      <c r="AI320" s="171">
        <f>('General Liability'!BR$43*$BI320)/Assumptions!$B$7</f>
        <v>0</v>
      </c>
      <c r="AJ320" s="171">
        <f>('General Liability'!BS$43*$BI320)/Assumptions!$B$7</f>
        <v>0</v>
      </c>
      <c r="AK320" s="171">
        <f>('General Liability'!BT$43*$BI320)/Assumptions!$B$7</f>
        <v>0</v>
      </c>
      <c r="AL320" s="171">
        <f>('General Liability'!BU$43*$BI320)/Assumptions!$B$7</f>
        <v>0</v>
      </c>
      <c r="AM320" s="171">
        <f>('General Liability'!BV$43*$BI320)/Assumptions!$B$7</f>
        <v>0</v>
      </c>
      <c r="AN320" s="171">
        <f>('General Liability'!BW$43*$BI320)/Assumptions!$B$7</f>
        <v>0</v>
      </c>
      <c r="AO320" s="171">
        <f>('General Liability'!BX$43*$BI320)/Assumptions!$B$7</f>
        <v>0</v>
      </c>
      <c r="AP320" s="171">
        <f>('General Liability'!BY$43*$BI320)/Assumptions!$B$7</f>
        <v>0</v>
      </c>
      <c r="AQ320" s="171">
        <f>('General Liability'!BZ$43*$BI320)/Assumptions!$B$7</f>
        <v>0</v>
      </c>
      <c r="AR320" s="171">
        <f>('General Liability'!CA$43*$BI320)/Assumptions!$B$7</f>
        <v>0</v>
      </c>
      <c r="AS320" s="171">
        <f>('General Liability'!CB$43*$BI320)/Assumptions!$B$7</f>
        <v>0</v>
      </c>
      <c r="AT320" s="171">
        <f>('General Liability'!CC$43*$BI320)/Assumptions!$B$7</f>
        <v>0</v>
      </c>
      <c r="AU320" s="171">
        <f>('General Liability'!CD$43*$BI320)/Assumptions!$B$7</f>
        <v>0</v>
      </c>
      <c r="AV320" s="171">
        <f>('General Liability'!CE$43*$BI320)/Assumptions!$B$7</f>
        <v>0</v>
      </c>
      <c r="AW320" s="171">
        <f>('General Liability'!CF$43*$BI320)/Assumptions!$B$7</f>
        <v>0</v>
      </c>
      <c r="AX320" s="171">
        <f>('General Liability'!CG$43*$BI320)/Assumptions!$B$7</f>
        <v>0</v>
      </c>
      <c r="AY320" s="171">
        <f>('General Liability'!CH$43*$BI320)/Assumptions!$B$7</f>
        <v>0</v>
      </c>
      <c r="AZ320" s="171">
        <f>('General Liability'!CI$43*$BI320)/Assumptions!$B$7</f>
        <v>0</v>
      </c>
      <c r="BA320" s="171">
        <f>('General Liability'!CJ$43*$BI320)/Assumptions!$B$7</f>
        <v>0</v>
      </c>
      <c r="BB320" s="171">
        <f>('General Liability'!CK$43*$BI320)/Assumptions!$B$7</f>
        <v>0</v>
      </c>
      <c r="BC320" s="171">
        <f>('General Liability'!CL$43*$BI320)/Assumptions!$B$7</f>
        <v>0</v>
      </c>
      <c r="BD320" s="171">
        <f>('General Liability'!CM$43*$BI320)/Assumptions!$B$7</f>
        <v>0</v>
      </c>
      <c r="BE320" s="171">
        <f>('General Liability'!CN$43*$BI320)/Assumptions!$B$7</f>
        <v>0</v>
      </c>
      <c r="BF320" s="171">
        <f>('General Liability'!CO$43*$BI320)/Assumptions!$B$7</f>
        <v>0</v>
      </c>
      <c r="BG320" s="171">
        <f>('General Liability'!CP$43*$BI320)/Assumptions!$B$7</f>
        <v>0</v>
      </c>
      <c r="BI320" s="174">
        <f>SUMIF(Revenue!$P:$P,'GL - Import (CA)'!$F320,Revenue!$G:$G)</f>
        <v>0</v>
      </c>
    </row>
    <row r="321" spans="1:61" s="173" customFormat="1" ht="12.75" customHeight="1">
      <c r="A321" s="179" t="s">
        <v>662</v>
      </c>
      <c r="B321" s="179"/>
      <c r="C321" s="170" t="str" cm="1">
        <f t="array" ref="C321">IFERROR(INDEX('Legal Entity'!B:B,MATCH('GL - Import (CA)'!F321,'Legal Entity'!A:A,0),0),0)</f>
        <v>1010 - Corix Infrastructures Inc.</v>
      </c>
      <c r="D321" s="170" t="str" cm="1">
        <f t="array" ref="D321">IFERROR(INDEX('Legal Entity'!C:C,MATCH(F321,'Legal Entity'!A:A,0),0),0)</f>
        <v>CA</v>
      </c>
      <c r="E321" s="170" t="s">
        <v>631</v>
      </c>
      <c r="F321" s="170" t="s">
        <v>660</v>
      </c>
      <c r="G321" s="170"/>
      <c r="H321" s="171">
        <f>('General Liability'!AQ$43*$BI321)/Assumptions!$B$7</f>
        <v>0</v>
      </c>
      <c r="I321" s="171">
        <f>('General Liability'!AR$43*$BI321)/Assumptions!$B$7</f>
        <v>0</v>
      </c>
      <c r="J321" s="171">
        <f>('General Liability'!AS$43*$BI321)/Assumptions!$B$7</f>
        <v>0</v>
      </c>
      <c r="K321" s="171">
        <f>('General Liability'!AT$43*$BI321)/Assumptions!$B$7</f>
        <v>0</v>
      </c>
      <c r="L321" s="171">
        <f>('General Liability'!AU$43*$BI321)/Assumptions!$B$7</f>
        <v>0</v>
      </c>
      <c r="M321" s="171">
        <f>('General Liability'!AV$43*$BI321)/Assumptions!$B$7</f>
        <v>0</v>
      </c>
      <c r="N321" s="171">
        <f>('General Liability'!AW$43*$BI321)/Assumptions!$B$7</f>
        <v>0</v>
      </c>
      <c r="O321" s="171">
        <f>('General Liability'!AX$43*$BI321)/Assumptions!$B$7</f>
        <v>0</v>
      </c>
      <c r="P321" s="171">
        <f>('General Liability'!AY$43*$BI321)/Assumptions!$B$7</f>
        <v>0</v>
      </c>
      <c r="Q321" s="171">
        <f>('General Liability'!AZ$43*$BI321)/Assumptions!$B$7</f>
        <v>0</v>
      </c>
      <c r="R321" s="171">
        <f>('General Liability'!BA$43*$BI321)/Assumptions!$B$7</f>
        <v>0</v>
      </c>
      <c r="S321" s="171">
        <f>('General Liability'!BB$43*$BI321)/Assumptions!$B$7</f>
        <v>0</v>
      </c>
      <c r="T321" s="171">
        <f>('General Liability'!BC$43*$BI321)/Assumptions!$B$7</f>
        <v>0</v>
      </c>
      <c r="U321" s="171">
        <f>('General Liability'!BD$43*$BI321)/Assumptions!$B$7</f>
        <v>0</v>
      </c>
      <c r="V321" s="171">
        <f>('General Liability'!BE$43*$BI321)/Assumptions!$B$7</f>
        <v>0</v>
      </c>
      <c r="W321" s="171">
        <f>('General Liability'!BF$43*$BI321)/Assumptions!$B$7</f>
        <v>0</v>
      </c>
      <c r="X321" s="171">
        <f>('General Liability'!BG$43*$BI321)/Assumptions!$B$7</f>
        <v>0</v>
      </c>
      <c r="Y321" s="171">
        <f>('General Liability'!BH$43*$BI321)/Assumptions!$B$7</f>
        <v>0</v>
      </c>
      <c r="Z321" s="171">
        <f>('General Liability'!BI$43*$BI321)/Assumptions!$B$7</f>
        <v>0</v>
      </c>
      <c r="AA321" s="171">
        <f>('General Liability'!BJ$43*$BI321)/Assumptions!$B$7</f>
        <v>0</v>
      </c>
      <c r="AB321" s="171">
        <f>('General Liability'!BK$43*$BI321)/Assumptions!$B$7</f>
        <v>0</v>
      </c>
      <c r="AC321" s="171">
        <f>('General Liability'!BL$43*$BI321)/Assumptions!$B$7</f>
        <v>0</v>
      </c>
      <c r="AD321" s="171">
        <f>('General Liability'!BM$43*$BI321)/Assumptions!$B$7</f>
        <v>0</v>
      </c>
      <c r="AE321" s="171">
        <f>('General Liability'!BN$43*$BI321)/Assumptions!$B$7</f>
        <v>0</v>
      </c>
      <c r="AF321" s="171">
        <f>('General Liability'!BO$43*$BI321)/Assumptions!$B$7</f>
        <v>0</v>
      </c>
      <c r="AG321" s="171">
        <f>('General Liability'!BP$43*$BI321)/Assumptions!$B$7</f>
        <v>0</v>
      </c>
      <c r="AH321" s="171">
        <f>('General Liability'!BQ$43*$BI321)/Assumptions!$B$7</f>
        <v>0</v>
      </c>
      <c r="AI321" s="171">
        <f>('General Liability'!BR$43*$BI321)/Assumptions!$B$7</f>
        <v>0</v>
      </c>
      <c r="AJ321" s="171">
        <f>('General Liability'!BS$43*$BI321)/Assumptions!$B$7</f>
        <v>0</v>
      </c>
      <c r="AK321" s="171">
        <f>('General Liability'!BT$43*$BI321)/Assumptions!$B$7</f>
        <v>0</v>
      </c>
      <c r="AL321" s="171">
        <f>('General Liability'!BU$43*$BI321)/Assumptions!$B$7</f>
        <v>0</v>
      </c>
      <c r="AM321" s="171">
        <f>('General Liability'!BV$43*$BI321)/Assumptions!$B$7</f>
        <v>0</v>
      </c>
      <c r="AN321" s="171">
        <f>('General Liability'!BW$43*$BI321)/Assumptions!$B$7</f>
        <v>0</v>
      </c>
      <c r="AO321" s="171">
        <f>('General Liability'!BX$43*$BI321)/Assumptions!$B$7</f>
        <v>0</v>
      </c>
      <c r="AP321" s="171">
        <f>('General Liability'!BY$43*$BI321)/Assumptions!$B$7</f>
        <v>0</v>
      </c>
      <c r="AQ321" s="171">
        <f>('General Liability'!BZ$43*$BI321)/Assumptions!$B$7</f>
        <v>0</v>
      </c>
      <c r="AR321" s="171">
        <f>('General Liability'!CA$43*$BI321)/Assumptions!$B$7</f>
        <v>0</v>
      </c>
      <c r="AS321" s="171">
        <f>('General Liability'!CB$43*$BI321)/Assumptions!$B$7</f>
        <v>0</v>
      </c>
      <c r="AT321" s="171">
        <f>('General Liability'!CC$43*$BI321)/Assumptions!$B$7</f>
        <v>0</v>
      </c>
      <c r="AU321" s="171">
        <f>('General Liability'!CD$43*$BI321)/Assumptions!$B$7</f>
        <v>0</v>
      </c>
      <c r="AV321" s="171">
        <f>('General Liability'!CE$43*$BI321)/Assumptions!$B$7</f>
        <v>0</v>
      </c>
      <c r="AW321" s="171">
        <f>('General Liability'!CF$43*$BI321)/Assumptions!$B$7</f>
        <v>0</v>
      </c>
      <c r="AX321" s="171">
        <f>('General Liability'!CG$43*$BI321)/Assumptions!$B$7</f>
        <v>0</v>
      </c>
      <c r="AY321" s="171">
        <f>('General Liability'!CH$43*$BI321)/Assumptions!$B$7</f>
        <v>0</v>
      </c>
      <c r="AZ321" s="171">
        <f>('General Liability'!CI$43*$BI321)/Assumptions!$B$7</f>
        <v>0</v>
      </c>
      <c r="BA321" s="171">
        <f>('General Liability'!CJ$43*$BI321)/Assumptions!$B$7</f>
        <v>0</v>
      </c>
      <c r="BB321" s="171">
        <f>('General Liability'!CK$43*$BI321)/Assumptions!$B$7</f>
        <v>0</v>
      </c>
      <c r="BC321" s="171">
        <f>('General Liability'!CL$43*$BI321)/Assumptions!$B$7</f>
        <v>0</v>
      </c>
      <c r="BD321" s="171">
        <f>('General Liability'!CM$43*$BI321)/Assumptions!$B$7</f>
        <v>0</v>
      </c>
      <c r="BE321" s="171">
        <f>('General Liability'!CN$43*$BI321)/Assumptions!$B$7</f>
        <v>0</v>
      </c>
      <c r="BF321" s="171">
        <f>('General Liability'!CO$43*$BI321)/Assumptions!$B$7</f>
        <v>0</v>
      </c>
      <c r="BG321" s="171">
        <f>('General Liability'!CP$43*$BI321)/Assumptions!$B$7</f>
        <v>0</v>
      </c>
      <c r="BI321" s="174">
        <f>SUMIF(Revenue!$P:$P,'GL - Import (CA)'!$F321,Revenue!$G:$G)</f>
        <v>0</v>
      </c>
    </row>
    <row r="322" spans="1:61" s="173" customFormat="1" ht="12.75" customHeight="1">
      <c r="A322" s="179" t="s">
        <v>662</v>
      </c>
      <c r="B322" s="179"/>
      <c r="C322" s="170" t="str" cm="1">
        <f t="array" ref="C322">IFERROR(INDEX('Legal Entity'!B:B,MATCH('GL - Import (CA)'!F322,'Legal Entity'!A:A,0),0),0)</f>
        <v>1010 - Corix Infrastructures Inc.</v>
      </c>
      <c r="D322" s="170" t="str" cm="1">
        <f t="array" ref="D322">IFERROR(INDEX('Legal Entity'!C:C,MATCH(F322,'Legal Entity'!A:A,0),0),0)</f>
        <v>CA</v>
      </c>
      <c r="E322" s="170" t="s">
        <v>631</v>
      </c>
      <c r="F322" s="170" t="s">
        <v>661</v>
      </c>
      <c r="G322" s="170"/>
      <c r="H322" s="171">
        <f>('General Liability'!AQ$43*$BI322)/Assumptions!$B$7</f>
        <v>0</v>
      </c>
      <c r="I322" s="171">
        <f>('General Liability'!AR$43*$BI322)/Assumptions!$B$7</f>
        <v>0</v>
      </c>
      <c r="J322" s="171">
        <f>('General Liability'!AS$43*$BI322)/Assumptions!$B$7</f>
        <v>0</v>
      </c>
      <c r="K322" s="171">
        <f>('General Liability'!AT$43*$BI322)/Assumptions!$B$7</f>
        <v>0</v>
      </c>
      <c r="L322" s="171">
        <f>('General Liability'!AU$43*$BI322)/Assumptions!$B$7</f>
        <v>0</v>
      </c>
      <c r="M322" s="171">
        <f>('General Liability'!AV$43*$BI322)/Assumptions!$B$7</f>
        <v>0</v>
      </c>
      <c r="N322" s="171">
        <f>('General Liability'!AW$43*$BI322)/Assumptions!$B$7</f>
        <v>0</v>
      </c>
      <c r="O322" s="171">
        <f>('General Liability'!AX$43*$BI322)/Assumptions!$B$7</f>
        <v>0</v>
      </c>
      <c r="P322" s="171">
        <f>('General Liability'!AY$43*$BI322)/Assumptions!$B$7</f>
        <v>0</v>
      </c>
      <c r="Q322" s="171">
        <f>('General Liability'!AZ$43*$BI322)/Assumptions!$B$7</f>
        <v>0</v>
      </c>
      <c r="R322" s="171">
        <f>('General Liability'!BA$43*$BI322)/Assumptions!$B$7</f>
        <v>0</v>
      </c>
      <c r="S322" s="171">
        <f>('General Liability'!BB$43*$BI322)/Assumptions!$B$7</f>
        <v>0</v>
      </c>
      <c r="T322" s="171">
        <f>('General Liability'!BC$43*$BI322)/Assumptions!$B$7</f>
        <v>0</v>
      </c>
      <c r="U322" s="171">
        <f>('General Liability'!BD$43*$BI322)/Assumptions!$B$7</f>
        <v>0</v>
      </c>
      <c r="V322" s="171">
        <f>('General Liability'!BE$43*$BI322)/Assumptions!$B$7</f>
        <v>0</v>
      </c>
      <c r="W322" s="171">
        <f>('General Liability'!BF$43*$BI322)/Assumptions!$B$7</f>
        <v>0</v>
      </c>
      <c r="X322" s="171">
        <f>('General Liability'!BG$43*$BI322)/Assumptions!$B$7</f>
        <v>0</v>
      </c>
      <c r="Y322" s="171">
        <f>('General Liability'!BH$43*$BI322)/Assumptions!$B$7</f>
        <v>0</v>
      </c>
      <c r="Z322" s="171">
        <f>('General Liability'!BI$43*$BI322)/Assumptions!$B$7</f>
        <v>0</v>
      </c>
      <c r="AA322" s="171">
        <f>('General Liability'!BJ$43*$BI322)/Assumptions!$B$7</f>
        <v>0</v>
      </c>
      <c r="AB322" s="171">
        <f>('General Liability'!BK$43*$BI322)/Assumptions!$B$7</f>
        <v>0</v>
      </c>
      <c r="AC322" s="171">
        <f>('General Liability'!BL$43*$BI322)/Assumptions!$B$7</f>
        <v>0</v>
      </c>
      <c r="AD322" s="171">
        <f>('General Liability'!BM$43*$BI322)/Assumptions!$B$7</f>
        <v>0</v>
      </c>
      <c r="AE322" s="171">
        <f>('General Liability'!BN$43*$BI322)/Assumptions!$B$7</f>
        <v>0</v>
      </c>
      <c r="AF322" s="171">
        <f>('General Liability'!BO$43*$BI322)/Assumptions!$B$7</f>
        <v>0</v>
      </c>
      <c r="AG322" s="171">
        <f>('General Liability'!BP$43*$BI322)/Assumptions!$B$7</f>
        <v>0</v>
      </c>
      <c r="AH322" s="171">
        <f>('General Liability'!BQ$43*$BI322)/Assumptions!$B$7</f>
        <v>0</v>
      </c>
      <c r="AI322" s="171">
        <f>('General Liability'!BR$43*$BI322)/Assumptions!$B$7</f>
        <v>0</v>
      </c>
      <c r="AJ322" s="171">
        <f>('General Liability'!BS$43*$BI322)/Assumptions!$B$7</f>
        <v>0</v>
      </c>
      <c r="AK322" s="171">
        <f>('General Liability'!BT$43*$BI322)/Assumptions!$B$7</f>
        <v>0</v>
      </c>
      <c r="AL322" s="171">
        <f>('General Liability'!BU$43*$BI322)/Assumptions!$B$7</f>
        <v>0</v>
      </c>
      <c r="AM322" s="171">
        <f>('General Liability'!BV$43*$BI322)/Assumptions!$B$7</f>
        <v>0</v>
      </c>
      <c r="AN322" s="171">
        <f>('General Liability'!BW$43*$BI322)/Assumptions!$B$7</f>
        <v>0</v>
      </c>
      <c r="AO322" s="171">
        <f>('General Liability'!BX$43*$BI322)/Assumptions!$B$7</f>
        <v>0</v>
      </c>
      <c r="AP322" s="171">
        <f>('General Liability'!BY$43*$BI322)/Assumptions!$B$7</f>
        <v>0</v>
      </c>
      <c r="AQ322" s="171">
        <f>('General Liability'!BZ$43*$BI322)/Assumptions!$B$7</f>
        <v>0</v>
      </c>
      <c r="AR322" s="171">
        <f>('General Liability'!CA$43*$BI322)/Assumptions!$B$7</f>
        <v>0</v>
      </c>
      <c r="AS322" s="171">
        <f>('General Liability'!CB$43*$BI322)/Assumptions!$B$7</f>
        <v>0</v>
      </c>
      <c r="AT322" s="171">
        <f>('General Liability'!CC$43*$BI322)/Assumptions!$B$7</f>
        <v>0</v>
      </c>
      <c r="AU322" s="171">
        <f>('General Liability'!CD$43*$BI322)/Assumptions!$B$7</f>
        <v>0</v>
      </c>
      <c r="AV322" s="171">
        <f>('General Liability'!CE$43*$BI322)/Assumptions!$B$7</f>
        <v>0</v>
      </c>
      <c r="AW322" s="171">
        <f>('General Liability'!CF$43*$BI322)/Assumptions!$B$7</f>
        <v>0</v>
      </c>
      <c r="AX322" s="171">
        <f>('General Liability'!CG$43*$BI322)/Assumptions!$B$7</f>
        <v>0</v>
      </c>
      <c r="AY322" s="171">
        <f>('General Liability'!CH$43*$BI322)/Assumptions!$B$7</f>
        <v>0</v>
      </c>
      <c r="AZ322" s="171">
        <f>('General Liability'!CI$43*$BI322)/Assumptions!$B$7</f>
        <v>0</v>
      </c>
      <c r="BA322" s="171">
        <f>('General Liability'!CJ$43*$BI322)/Assumptions!$B$7</f>
        <v>0</v>
      </c>
      <c r="BB322" s="171">
        <f>('General Liability'!CK$43*$BI322)/Assumptions!$B$7</f>
        <v>0</v>
      </c>
      <c r="BC322" s="171">
        <f>('General Liability'!CL$43*$BI322)/Assumptions!$B$7</f>
        <v>0</v>
      </c>
      <c r="BD322" s="171">
        <f>('General Liability'!CM$43*$BI322)/Assumptions!$B$7</f>
        <v>0</v>
      </c>
      <c r="BE322" s="171">
        <f>('General Liability'!CN$43*$BI322)/Assumptions!$B$7</f>
        <v>0</v>
      </c>
      <c r="BF322" s="171">
        <f>('General Liability'!CO$43*$BI322)/Assumptions!$B$7</f>
        <v>0</v>
      </c>
      <c r="BG322" s="171">
        <f>('General Liability'!CP$43*$BI322)/Assumptions!$B$7</f>
        <v>0</v>
      </c>
      <c r="BI322" s="174">
        <f>SUMIF(Revenue!$P:$P,'GL - Import (CA)'!$F322,Revenue!$G:$G)</f>
        <v>0</v>
      </c>
    </row>
    <row r="323" spans="1:61">
      <c r="A323" s="178"/>
      <c r="B323" s="178"/>
    </row>
  </sheetData>
  <autoFilter ref="A6:BI322" xr:uid="{CFB6E64F-58F6-4DA8-898F-5F3ED2C93834}">
    <filterColumn colId="0">
      <customFilters>
        <customFilter operator="notEqual" val=" "/>
      </customFilters>
    </filterColumn>
  </autoFilter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55E18-98B9-4542-B4E5-BA4AEEA7A34F}">
  <sheetPr filterMode="1"/>
  <dimension ref="A1:BF32"/>
  <sheetViews>
    <sheetView topLeftCell="AG1" workbookViewId="0">
      <selection activeCell="G23" sqref="G23:BF23"/>
    </sheetView>
  </sheetViews>
  <sheetFormatPr defaultColWidth="8.7109375" defaultRowHeight="12.75"/>
  <cols>
    <col min="1" max="1" width="15" style="170" bestFit="1" customWidth="1"/>
    <col min="2" max="2" width="65" style="170" customWidth="1"/>
    <col min="3" max="3" width="7.5703125" style="170" bestFit="1" customWidth="1"/>
    <col min="4" max="4" width="30.28515625" style="170" bestFit="1" customWidth="1"/>
    <col min="5" max="5" width="44.85546875" style="170" bestFit="1" customWidth="1"/>
    <col min="6" max="6" width="10.85546875" style="170" bestFit="1" customWidth="1"/>
    <col min="7" max="8" width="10.85546875" style="170" customWidth="1"/>
    <col min="9" max="18" width="11.140625" style="170" bestFit="1" customWidth="1"/>
    <col min="19" max="25" width="10.140625" style="170" bestFit="1" customWidth="1"/>
    <col min="26" max="26" width="10.7109375" style="170" bestFit="1" customWidth="1"/>
    <col min="27" max="27" width="10.140625" style="170" bestFit="1" customWidth="1"/>
    <col min="28" max="28" width="10.7109375" style="170" bestFit="1" customWidth="1"/>
    <col min="29" max="37" width="10.140625" style="170" bestFit="1" customWidth="1"/>
    <col min="38" max="38" width="10.7109375" style="170" bestFit="1" customWidth="1"/>
    <col min="39" max="39" width="10.140625" style="170" bestFit="1" customWidth="1"/>
    <col min="40" max="40" width="10.7109375" style="170" bestFit="1" customWidth="1"/>
    <col min="41" max="49" width="10.140625" style="170" bestFit="1" customWidth="1"/>
    <col min="50" max="50" width="10.7109375" style="170" bestFit="1" customWidth="1"/>
    <col min="51" max="51" width="10.140625" style="170" bestFit="1" customWidth="1"/>
    <col min="52" max="52" width="10.7109375" style="170" bestFit="1" customWidth="1"/>
    <col min="53" max="58" width="10.140625" style="170" bestFit="1" customWidth="1"/>
    <col min="59" max="16384" width="8.7109375" style="170"/>
  </cols>
  <sheetData>
    <row r="1" spans="1:58" ht="12.6" customHeight="1">
      <c r="A1" s="168" t="s">
        <v>581</v>
      </c>
      <c r="B1" s="168" t="s">
        <v>639</v>
      </c>
      <c r="C1" s="168" t="s">
        <v>640</v>
      </c>
      <c r="D1" s="168" t="s">
        <v>641</v>
      </c>
      <c r="E1" s="168" t="s">
        <v>642</v>
      </c>
      <c r="F1" s="168" t="s">
        <v>643</v>
      </c>
      <c r="G1" s="169">
        <v>44440</v>
      </c>
      <c r="H1" s="169">
        <v>44470</v>
      </c>
      <c r="I1" s="169">
        <v>44501</v>
      </c>
      <c r="J1" s="169">
        <v>44531</v>
      </c>
      <c r="K1" s="169">
        <v>44562</v>
      </c>
      <c r="L1" s="169">
        <v>44593</v>
      </c>
      <c r="M1" s="169">
        <v>44621</v>
      </c>
      <c r="N1" s="169">
        <v>44652</v>
      </c>
      <c r="O1" s="169">
        <v>44682</v>
      </c>
      <c r="P1" s="169">
        <v>44713</v>
      </c>
      <c r="Q1" s="169">
        <v>44743</v>
      </c>
      <c r="R1" s="169">
        <v>44774</v>
      </c>
      <c r="S1" s="169">
        <v>44805</v>
      </c>
      <c r="T1" s="169">
        <v>44835</v>
      </c>
      <c r="U1" s="169">
        <v>44866</v>
      </c>
      <c r="V1" s="169">
        <v>44896</v>
      </c>
      <c r="W1" s="169">
        <v>44927</v>
      </c>
      <c r="X1" s="169">
        <v>44958</v>
      </c>
      <c r="Y1" s="169">
        <v>44986</v>
      </c>
      <c r="Z1" s="169">
        <v>45017</v>
      </c>
      <c r="AA1" s="169">
        <v>45047</v>
      </c>
      <c r="AB1" s="169">
        <v>45078</v>
      </c>
      <c r="AC1" s="169">
        <v>45108</v>
      </c>
      <c r="AD1" s="169">
        <v>45139</v>
      </c>
      <c r="AE1" s="169">
        <v>45170</v>
      </c>
      <c r="AF1" s="169">
        <v>45200</v>
      </c>
      <c r="AG1" s="169">
        <v>45231</v>
      </c>
      <c r="AH1" s="169">
        <v>45261</v>
      </c>
      <c r="AI1" s="169">
        <v>45292</v>
      </c>
      <c r="AJ1" s="169">
        <v>45323</v>
      </c>
      <c r="AK1" s="169">
        <v>45352</v>
      </c>
      <c r="AL1" s="169">
        <v>45383</v>
      </c>
      <c r="AM1" s="169">
        <v>45413</v>
      </c>
      <c r="AN1" s="169">
        <v>45444</v>
      </c>
      <c r="AO1" s="169">
        <v>45474</v>
      </c>
      <c r="AP1" s="169">
        <v>45505</v>
      </c>
      <c r="AQ1" s="169">
        <v>45536</v>
      </c>
      <c r="AR1" s="169">
        <v>45566</v>
      </c>
      <c r="AS1" s="169">
        <v>45597</v>
      </c>
      <c r="AT1" s="169">
        <v>45627</v>
      </c>
      <c r="AU1" s="169">
        <v>45658</v>
      </c>
      <c r="AV1" s="169">
        <v>45689</v>
      </c>
      <c r="AW1" s="169">
        <v>45717</v>
      </c>
      <c r="AX1" s="169">
        <v>45748</v>
      </c>
      <c r="AY1" s="169">
        <v>45778</v>
      </c>
      <c r="AZ1" s="169">
        <v>45809</v>
      </c>
      <c r="BA1" s="169">
        <v>45839</v>
      </c>
      <c r="BB1" s="169">
        <v>45870</v>
      </c>
      <c r="BC1" s="169">
        <v>45901</v>
      </c>
      <c r="BD1" s="169">
        <v>45931</v>
      </c>
      <c r="BE1" s="169">
        <v>45962</v>
      </c>
      <c r="BF1" s="169">
        <v>45992</v>
      </c>
    </row>
    <row r="2" spans="1:58" hidden="1">
      <c r="A2" s="170" t="s">
        <v>495</v>
      </c>
      <c r="B2" s="170" t="str" cm="1">
        <f t="array" ref="B2">IFERROR(INDEX('Legal Entity'!$B:$B,MATCH('Property - Import (US)'!$E2,'Legal Entity'!$A:$A,0),0),0)</f>
        <v>1715 - Cleveland Thermal Generation Inc.</v>
      </c>
      <c r="C2" s="170" t="s">
        <v>609</v>
      </c>
      <c r="D2" s="170" t="s">
        <v>632</v>
      </c>
      <c r="E2" s="170" t="s">
        <v>317</v>
      </c>
      <c r="G2" s="171">
        <f>SUM(Property!AQ$16,Property!AQ$25)*'Schedule of Values'!$G49</f>
        <v>8967.5695245499628</v>
      </c>
      <c r="H2" s="171">
        <f>SUM(Property!AR$16,Property!AR$25)*'Schedule of Values'!$G49</f>
        <v>11824.367711542931</v>
      </c>
      <c r="I2" s="171">
        <f>SUM(Property!AS$16,Property!AS$25)*'Schedule of Values'!$G49</f>
        <v>11824.367711542931</v>
      </c>
      <c r="J2" s="171">
        <f>SUM(Property!AT$16,Property!AT$25)*'Schedule of Values'!$G49</f>
        <v>11824.367711542931</v>
      </c>
      <c r="K2" s="171">
        <f>SUM(Property!AU$16,Property!AU$25)*'Schedule of Values'!$G49</f>
        <v>11824.367711542931</v>
      </c>
      <c r="L2" s="171">
        <f>SUM(Property!AV$16,Property!AV$25)*'Schedule of Values'!$G49</f>
        <v>11824.367711542931</v>
      </c>
      <c r="M2" s="171">
        <f>SUM(Property!AW$16,Property!AW$25)*'Schedule of Values'!$G49</f>
        <v>11824.367711542931</v>
      </c>
      <c r="N2" s="171">
        <f>SUM(Property!AX$16,Property!AX$25)*'Schedule of Values'!$G49</f>
        <v>11824.367711542931</v>
      </c>
      <c r="O2" s="171">
        <f>SUM(Property!AY$16,Property!AY$25)*'Schedule of Values'!$G49</f>
        <v>11824.367711542931</v>
      </c>
      <c r="P2" s="171">
        <f>SUM(Property!AZ$16,Property!AZ$25)*'Schedule of Values'!$G49</f>
        <v>11824.367711542931</v>
      </c>
      <c r="Q2" s="171">
        <f>SUM(Property!BA$16,Property!BA$25)*'Schedule of Values'!$G49</f>
        <v>11824.367711542931</v>
      </c>
      <c r="R2" s="171">
        <f>SUM(Property!BB$16,Property!BB$25)*'Schedule of Values'!$G49</f>
        <v>11824.367711542931</v>
      </c>
      <c r="S2" s="171">
        <f>SUM(Property!BC$16,Property!BC$25)*'Schedule of Values'!$G49</f>
        <v>11824.367711542931</v>
      </c>
      <c r="T2" s="171">
        <f>SUM(Property!BD$16,Property!BD$25)*'Schedule of Values'!$G49</f>
        <v>12711.19528990865</v>
      </c>
      <c r="U2" s="171">
        <f>SUM(Property!BE$16,Property!BE$25)*'Schedule of Values'!$G49</f>
        <v>12711.19528990865</v>
      </c>
      <c r="V2" s="171">
        <f>SUM(Property!BF$16,Property!BF$25)*'Schedule of Values'!$G49</f>
        <v>12711.19528990865</v>
      </c>
      <c r="W2" s="171">
        <f>SUM(Property!BG$16,Property!BG$25)*'Schedule of Values'!$G49</f>
        <v>12711.19528990865</v>
      </c>
      <c r="X2" s="171">
        <f>SUM(Property!BH$16,Property!BH$25)*'Schedule of Values'!$G49</f>
        <v>12711.19528990865</v>
      </c>
      <c r="Y2" s="171">
        <f>SUM(Property!BI$16,Property!BI$25)*'Schedule of Values'!$G49</f>
        <v>12711.19528990865</v>
      </c>
      <c r="Z2" s="171">
        <f>SUM(Property!BJ$16,Property!BJ$25)*'Schedule of Values'!$G49</f>
        <v>12711.19528990865</v>
      </c>
      <c r="AA2" s="171">
        <f>SUM(Property!BK$16,Property!BK$25)*'Schedule of Values'!$G49</f>
        <v>12711.19528990865</v>
      </c>
      <c r="AB2" s="171">
        <f>SUM(Property!BL$16,Property!BL$25)*'Schedule of Values'!$G49</f>
        <v>12711.19528990865</v>
      </c>
      <c r="AC2" s="171">
        <f>SUM(Property!BM$16,Property!BM$25)*'Schedule of Values'!$G49</f>
        <v>12711.19528990865</v>
      </c>
      <c r="AD2" s="171">
        <f>SUM(Property!BN$16,Property!BN$25)*'Schedule of Values'!$G49</f>
        <v>12711.19528990865</v>
      </c>
      <c r="AE2" s="171">
        <f>SUM(Property!BO$16,Property!BO$25)*'Schedule of Values'!$G49</f>
        <v>12711.19528990865</v>
      </c>
      <c r="AF2" s="171">
        <f>SUM(Property!BP$16,Property!BP$25)*'Schedule of Values'!$G49</f>
        <v>13664.534936651798</v>
      </c>
      <c r="AG2" s="171">
        <f>SUM(Property!BQ$16,Property!BQ$25)*'Schedule of Values'!$G49</f>
        <v>13664.534936651798</v>
      </c>
      <c r="AH2" s="171">
        <f>SUM(Property!BR$16,Property!BR$25)*'Schedule of Values'!$G49</f>
        <v>13664.534936651798</v>
      </c>
      <c r="AI2" s="171">
        <f>SUM(Property!BS$16,Property!BS$25)*'Schedule of Values'!$G49</f>
        <v>13664.534936651798</v>
      </c>
      <c r="AJ2" s="171">
        <f>SUM(Property!BT$16,Property!BT$25)*'Schedule of Values'!$G49</f>
        <v>13664.534936651798</v>
      </c>
      <c r="AK2" s="171">
        <f>SUM(Property!BU$16,Property!BU$25)*'Schedule of Values'!$G49</f>
        <v>13664.534936651798</v>
      </c>
      <c r="AL2" s="171">
        <f>SUM(Property!BV$16,Property!BV$25)*'Schedule of Values'!$G49</f>
        <v>13664.534936651798</v>
      </c>
      <c r="AM2" s="171">
        <f>SUM(Property!BW$16,Property!BW$25)*'Schedule of Values'!$G49</f>
        <v>13664.534936651798</v>
      </c>
      <c r="AN2" s="171">
        <f>SUM(Property!BX$16,Property!BX$25)*'Schedule of Values'!$G49</f>
        <v>13664.534936651798</v>
      </c>
      <c r="AO2" s="171">
        <f>SUM(Property!BY$16,Property!BY$25)*'Schedule of Values'!$G49</f>
        <v>13664.534936651798</v>
      </c>
      <c r="AP2" s="171">
        <f>SUM(Property!BZ$16,Property!BZ$25)*'Schedule of Values'!$G49</f>
        <v>13664.534936651798</v>
      </c>
      <c r="AQ2" s="171">
        <f>SUM(Property!CA$16,Property!CA$25)*'Schedule of Values'!$G49</f>
        <v>13664.534936651798</v>
      </c>
      <c r="AR2" s="171">
        <f>SUM(Property!CB$16,Property!CB$25)*'Schedule of Values'!$G49</f>
        <v>14074.470984751353</v>
      </c>
      <c r="AS2" s="171">
        <f>SUM(Property!CC$16,Property!CC$25)*'Schedule of Values'!$G49</f>
        <v>14074.470984751353</v>
      </c>
      <c r="AT2" s="171">
        <f>SUM(Property!CD$16,Property!CD$25)*'Schedule of Values'!$G49</f>
        <v>14074.470984751353</v>
      </c>
      <c r="AU2" s="171">
        <f>SUM(Property!CE$16,Property!CE$25)*'Schedule of Values'!$G49</f>
        <v>14074.470984751353</v>
      </c>
      <c r="AV2" s="171">
        <f>SUM(Property!CF$16,Property!CF$25)*'Schedule of Values'!$G49</f>
        <v>14074.470984751353</v>
      </c>
      <c r="AW2" s="171">
        <f>SUM(Property!CG$16,Property!CG$25)*'Schedule of Values'!$G49</f>
        <v>14074.470984751353</v>
      </c>
      <c r="AX2" s="171">
        <f>SUM(Property!CH$16,Property!CH$25)*'Schedule of Values'!$G49</f>
        <v>14074.470984751353</v>
      </c>
      <c r="AY2" s="171">
        <f>SUM(Property!CI$16,Property!CI$25)*'Schedule of Values'!$G49</f>
        <v>14074.470984751353</v>
      </c>
      <c r="AZ2" s="171">
        <f>SUM(Property!CJ$16,Property!CJ$25)*'Schedule of Values'!$G49</f>
        <v>14074.470984751353</v>
      </c>
      <c r="BA2" s="171">
        <f>SUM(Property!CK$16,Property!CK$25)*'Schedule of Values'!$G49</f>
        <v>14074.470984751353</v>
      </c>
      <c r="BB2" s="171">
        <f>SUM(Property!CL$16,Property!CL$25)*'Schedule of Values'!$G49</f>
        <v>14074.470984751353</v>
      </c>
      <c r="BC2" s="171">
        <f>SUM(Property!CM$16,Property!CM$25)*'Schedule of Values'!$G49</f>
        <v>14074.470984751353</v>
      </c>
      <c r="BD2" s="171">
        <f>SUM(Property!CN$16,Property!CN$25)*'Schedule of Values'!$G49</f>
        <v>14496.705114293893</v>
      </c>
      <c r="BE2" s="171">
        <f>SUM(Property!CO$16,Property!CO$25)*'Schedule of Values'!$G49</f>
        <v>14496.705114293893</v>
      </c>
      <c r="BF2" s="171">
        <f>SUM(Property!CP$16,Property!CP$25)*'Schedule of Values'!$G49</f>
        <v>14496.705114293893</v>
      </c>
    </row>
    <row r="3" spans="1:58" hidden="1">
      <c r="A3" s="170" t="s">
        <v>495</v>
      </c>
      <c r="B3" s="170" t="str" cm="1">
        <f t="array" ref="B3">IFERROR(INDEX('Legal Entity'!$B:$B,MATCH('Property - Import (US)'!$E3,'Legal Entity'!$A:$A,0),0),0)</f>
        <v>1410 - Corix Utilities (Oklahoma) Inc.</v>
      </c>
      <c r="C3" s="170" t="s">
        <v>609</v>
      </c>
      <c r="D3" s="170" t="s">
        <v>632</v>
      </c>
      <c r="E3" s="170" t="s">
        <v>242</v>
      </c>
      <c r="G3" s="171">
        <f>SUM(Property!AQ$16,Property!AQ$25)*'Schedule of Values'!$G50</f>
        <v>0</v>
      </c>
      <c r="H3" s="171">
        <f>SUM(Property!AR$16,Property!AR$25)*'Schedule of Values'!$G50</f>
        <v>0</v>
      </c>
      <c r="I3" s="171">
        <f>SUM(Property!AS$16,Property!AS$25)*'Schedule of Values'!$G50</f>
        <v>0</v>
      </c>
      <c r="J3" s="171">
        <f>SUM(Property!AT$16,Property!AT$25)*'Schedule of Values'!$G50</f>
        <v>0</v>
      </c>
      <c r="K3" s="171">
        <f>SUM(Property!AU$16,Property!AU$25)*'Schedule of Values'!$G50</f>
        <v>0</v>
      </c>
      <c r="L3" s="171">
        <f>SUM(Property!AV$16,Property!AV$25)*'Schedule of Values'!$G50</f>
        <v>0</v>
      </c>
      <c r="M3" s="171">
        <f>SUM(Property!AW$16,Property!AW$25)*'Schedule of Values'!$G50</f>
        <v>0</v>
      </c>
      <c r="N3" s="171">
        <f>SUM(Property!AX$16,Property!AX$25)*'Schedule of Values'!$G50</f>
        <v>0</v>
      </c>
      <c r="O3" s="171">
        <f>SUM(Property!AY$16,Property!AY$25)*'Schedule of Values'!$G50</f>
        <v>0</v>
      </c>
      <c r="P3" s="171">
        <f>SUM(Property!AZ$16,Property!AZ$25)*'Schedule of Values'!$G50</f>
        <v>0</v>
      </c>
      <c r="Q3" s="171">
        <f>SUM(Property!BA$16,Property!BA$25)*'Schedule of Values'!$G50</f>
        <v>0</v>
      </c>
      <c r="R3" s="171">
        <f>SUM(Property!BB$16,Property!BB$25)*'Schedule of Values'!$G50</f>
        <v>0</v>
      </c>
      <c r="S3" s="171">
        <f>SUM(Property!BC$16,Property!BC$25)*'Schedule of Values'!$G50</f>
        <v>0</v>
      </c>
      <c r="T3" s="171">
        <f>SUM(Property!BD$16,Property!BD$25)*'Schedule of Values'!$G50</f>
        <v>0</v>
      </c>
      <c r="U3" s="171">
        <f>SUM(Property!BE$16,Property!BE$25)*'Schedule of Values'!$G50</f>
        <v>0</v>
      </c>
      <c r="V3" s="171">
        <f>SUM(Property!BF$16,Property!BF$25)*'Schedule of Values'!$G50</f>
        <v>0</v>
      </c>
      <c r="W3" s="171">
        <f>SUM(Property!BG$16,Property!BG$25)*'Schedule of Values'!$G50</f>
        <v>0</v>
      </c>
      <c r="X3" s="171">
        <f>SUM(Property!BH$16,Property!BH$25)*'Schedule of Values'!$G50</f>
        <v>0</v>
      </c>
      <c r="Y3" s="171">
        <f>SUM(Property!BI$16,Property!BI$25)*'Schedule of Values'!$G50</f>
        <v>0</v>
      </c>
      <c r="Z3" s="171">
        <f>SUM(Property!BJ$16,Property!BJ$25)*'Schedule of Values'!$G50</f>
        <v>0</v>
      </c>
      <c r="AA3" s="171">
        <f>SUM(Property!BK$16,Property!BK$25)*'Schedule of Values'!$G50</f>
        <v>0</v>
      </c>
      <c r="AB3" s="171">
        <f>SUM(Property!BL$16,Property!BL$25)*'Schedule of Values'!$G50</f>
        <v>0</v>
      </c>
      <c r="AC3" s="171">
        <f>SUM(Property!BM$16,Property!BM$25)*'Schedule of Values'!$G50</f>
        <v>0</v>
      </c>
      <c r="AD3" s="171">
        <f>SUM(Property!BN$16,Property!BN$25)*'Schedule of Values'!$G50</f>
        <v>0</v>
      </c>
      <c r="AE3" s="171">
        <f>SUM(Property!BO$16,Property!BO$25)*'Schedule of Values'!$G50</f>
        <v>0</v>
      </c>
      <c r="AF3" s="171">
        <f>SUM(Property!BP$16,Property!BP$25)*'Schedule of Values'!$G50</f>
        <v>0</v>
      </c>
      <c r="AG3" s="171">
        <f>SUM(Property!BQ$16,Property!BQ$25)*'Schedule of Values'!$G50</f>
        <v>0</v>
      </c>
      <c r="AH3" s="171">
        <f>SUM(Property!BR$16,Property!BR$25)*'Schedule of Values'!$G50</f>
        <v>0</v>
      </c>
      <c r="AI3" s="171">
        <f>SUM(Property!BS$16,Property!BS$25)*'Schedule of Values'!$G50</f>
        <v>0</v>
      </c>
      <c r="AJ3" s="171">
        <f>SUM(Property!BT$16,Property!BT$25)*'Schedule of Values'!$G50</f>
        <v>0</v>
      </c>
      <c r="AK3" s="171">
        <f>SUM(Property!BU$16,Property!BU$25)*'Schedule of Values'!$G50</f>
        <v>0</v>
      </c>
      <c r="AL3" s="171">
        <f>SUM(Property!BV$16,Property!BV$25)*'Schedule of Values'!$G50</f>
        <v>0</v>
      </c>
      <c r="AM3" s="171">
        <f>SUM(Property!BW$16,Property!BW$25)*'Schedule of Values'!$G50</f>
        <v>0</v>
      </c>
      <c r="AN3" s="171">
        <f>SUM(Property!BX$16,Property!BX$25)*'Schedule of Values'!$G50</f>
        <v>0</v>
      </c>
      <c r="AO3" s="171">
        <f>SUM(Property!BY$16,Property!BY$25)*'Schedule of Values'!$G50</f>
        <v>0</v>
      </c>
      <c r="AP3" s="171">
        <f>SUM(Property!BZ$16,Property!BZ$25)*'Schedule of Values'!$G50</f>
        <v>0</v>
      </c>
      <c r="AQ3" s="171">
        <f>SUM(Property!CA$16,Property!CA$25)*'Schedule of Values'!$G50</f>
        <v>0</v>
      </c>
      <c r="AR3" s="171">
        <f>SUM(Property!CB$16,Property!CB$25)*'Schedule of Values'!$G50</f>
        <v>0</v>
      </c>
      <c r="AS3" s="171">
        <f>SUM(Property!CC$16,Property!CC$25)*'Schedule of Values'!$G50</f>
        <v>0</v>
      </c>
      <c r="AT3" s="171">
        <f>SUM(Property!CD$16,Property!CD$25)*'Schedule of Values'!$G50</f>
        <v>0</v>
      </c>
      <c r="AU3" s="171">
        <f>SUM(Property!CE$16,Property!CE$25)*'Schedule of Values'!$G50</f>
        <v>0</v>
      </c>
      <c r="AV3" s="171">
        <f>SUM(Property!CF$16,Property!CF$25)*'Schedule of Values'!$G50</f>
        <v>0</v>
      </c>
      <c r="AW3" s="171">
        <f>SUM(Property!CG$16,Property!CG$25)*'Schedule of Values'!$G50</f>
        <v>0</v>
      </c>
      <c r="AX3" s="171">
        <f>SUM(Property!CH$16,Property!CH$25)*'Schedule of Values'!$G50</f>
        <v>0</v>
      </c>
      <c r="AY3" s="171">
        <f>SUM(Property!CI$16,Property!CI$25)*'Schedule of Values'!$G50</f>
        <v>0</v>
      </c>
      <c r="AZ3" s="171">
        <f>SUM(Property!CJ$16,Property!CJ$25)*'Schedule of Values'!$G50</f>
        <v>0</v>
      </c>
      <c r="BA3" s="171">
        <f>SUM(Property!CK$16,Property!CK$25)*'Schedule of Values'!$G50</f>
        <v>0</v>
      </c>
      <c r="BB3" s="171">
        <f>SUM(Property!CL$16,Property!CL$25)*'Schedule of Values'!$G50</f>
        <v>0</v>
      </c>
      <c r="BC3" s="171">
        <f>SUM(Property!CM$16,Property!CM$25)*'Schedule of Values'!$G50</f>
        <v>0</v>
      </c>
      <c r="BD3" s="171">
        <f>SUM(Property!CN$16,Property!CN$25)*'Schedule of Values'!$G50</f>
        <v>0</v>
      </c>
      <c r="BE3" s="171">
        <f>SUM(Property!CO$16,Property!CO$25)*'Schedule of Values'!$G50</f>
        <v>0</v>
      </c>
      <c r="BF3" s="171">
        <f>SUM(Property!CP$16,Property!CP$25)*'Schedule of Values'!$G50</f>
        <v>0</v>
      </c>
    </row>
    <row r="4" spans="1:58" hidden="1">
      <c r="A4" s="170" t="s">
        <v>495</v>
      </c>
      <c r="B4" s="170" t="str" cm="1">
        <f t="array" ref="B4">IFERROR(INDEX('Legal Entity'!$B:$B,MATCH('Property - Import (US)'!$E4,'Legal Entity'!$A:$A,0),0),0)</f>
        <v>1610 - Corix Utilities Systems (Georgia) Inc.</v>
      </c>
      <c r="C4" s="170" t="s">
        <v>609</v>
      </c>
      <c r="D4" s="170" t="s">
        <v>632</v>
      </c>
      <c r="E4" s="170" t="s">
        <v>261</v>
      </c>
      <c r="G4" s="171">
        <f>SUM(Property!AQ$16,Property!AQ$25)*'Schedule of Values'!$G51</f>
        <v>332.47700031946465</v>
      </c>
      <c r="H4" s="171">
        <f>SUM(Property!AR$16,Property!AR$25)*'Schedule of Values'!$G51</f>
        <v>438.3941821299033</v>
      </c>
      <c r="I4" s="171">
        <f>SUM(Property!AS$16,Property!AS$25)*'Schedule of Values'!$G51</f>
        <v>438.3941821299033</v>
      </c>
      <c r="J4" s="171">
        <f>SUM(Property!AT$16,Property!AT$25)*'Schedule of Values'!$G51</f>
        <v>438.3941821299033</v>
      </c>
      <c r="K4" s="171">
        <f>SUM(Property!AU$16,Property!AU$25)*'Schedule of Values'!$G51</f>
        <v>438.3941821299033</v>
      </c>
      <c r="L4" s="171">
        <f>SUM(Property!AV$16,Property!AV$25)*'Schedule of Values'!$G51</f>
        <v>438.3941821299033</v>
      </c>
      <c r="M4" s="171">
        <f>SUM(Property!AW$16,Property!AW$25)*'Schedule of Values'!$G51</f>
        <v>438.3941821299033</v>
      </c>
      <c r="N4" s="171">
        <f>SUM(Property!AX$16,Property!AX$25)*'Schedule of Values'!$G51</f>
        <v>438.3941821299033</v>
      </c>
      <c r="O4" s="171">
        <f>SUM(Property!AY$16,Property!AY$25)*'Schedule of Values'!$G51</f>
        <v>438.3941821299033</v>
      </c>
      <c r="P4" s="171">
        <f>SUM(Property!AZ$16,Property!AZ$25)*'Schedule of Values'!$G51</f>
        <v>438.3941821299033</v>
      </c>
      <c r="Q4" s="171">
        <f>SUM(Property!BA$16,Property!BA$25)*'Schedule of Values'!$G51</f>
        <v>438.3941821299033</v>
      </c>
      <c r="R4" s="171">
        <f>SUM(Property!BB$16,Property!BB$25)*'Schedule of Values'!$G51</f>
        <v>438.3941821299033</v>
      </c>
      <c r="S4" s="171">
        <f>SUM(Property!BC$16,Property!BC$25)*'Schedule of Values'!$G51</f>
        <v>438.3941821299033</v>
      </c>
      <c r="T4" s="171">
        <f>SUM(Property!BD$16,Property!BD$25)*'Schedule of Values'!$G51</f>
        <v>471.273745789646</v>
      </c>
      <c r="U4" s="171">
        <f>SUM(Property!BE$16,Property!BE$25)*'Schedule of Values'!$G51</f>
        <v>471.273745789646</v>
      </c>
      <c r="V4" s="171">
        <f>SUM(Property!BF$16,Property!BF$25)*'Schedule of Values'!$G51</f>
        <v>471.273745789646</v>
      </c>
      <c r="W4" s="171">
        <f>SUM(Property!BG$16,Property!BG$25)*'Schedule of Values'!$G51</f>
        <v>471.273745789646</v>
      </c>
      <c r="X4" s="171">
        <f>SUM(Property!BH$16,Property!BH$25)*'Schedule of Values'!$G51</f>
        <v>471.273745789646</v>
      </c>
      <c r="Y4" s="171">
        <f>SUM(Property!BI$16,Property!BI$25)*'Schedule of Values'!$G51</f>
        <v>471.273745789646</v>
      </c>
      <c r="Z4" s="171">
        <f>SUM(Property!BJ$16,Property!BJ$25)*'Schedule of Values'!$G51</f>
        <v>471.273745789646</v>
      </c>
      <c r="AA4" s="171">
        <f>SUM(Property!BK$16,Property!BK$25)*'Schedule of Values'!$G51</f>
        <v>471.273745789646</v>
      </c>
      <c r="AB4" s="171">
        <f>SUM(Property!BL$16,Property!BL$25)*'Schedule of Values'!$G51</f>
        <v>471.273745789646</v>
      </c>
      <c r="AC4" s="171">
        <f>SUM(Property!BM$16,Property!BM$25)*'Schedule of Values'!$G51</f>
        <v>471.273745789646</v>
      </c>
      <c r="AD4" s="171">
        <f>SUM(Property!BN$16,Property!BN$25)*'Schedule of Values'!$G51</f>
        <v>471.273745789646</v>
      </c>
      <c r="AE4" s="171">
        <f>SUM(Property!BO$16,Property!BO$25)*'Schedule of Values'!$G51</f>
        <v>471.273745789646</v>
      </c>
      <c r="AF4" s="171">
        <f>SUM(Property!BP$16,Property!BP$25)*'Schedule of Values'!$G51</f>
        <v>506.61927672386946</v>
      </c>
      <c r="AG4" s="171">
        <f>SUM(Property!BQ$16,Property!BQ$25)*'Schedule of Values'!$G51</f>
        <v>506.61927672386946</v>
      </c>
      <c r="AH4" s="171">
        <f>SUM(Property!BR$16,Property!BR$25)*'Schedule of Values'!$G51</f>
        <v>506.61927672386946</v>
      </c>
      <c r="AI4" s="171">
        <f>SUM(Property!BS$16,Property!BS$25)*'Schedule of Values'!$G51</f>
        <v>506.61927672386946</v>
      </c>
      <c r="AJ4" s="171">
        <f>SUM(Property!BT$16,Property!BT$25)*'Schedule of Values'!$G51</f>
        <v>506.61927672386946</v>
      </c>
      <c r="AK4" s="171">
        <f>SUM(Property!BU$16,Property!BU$25)*'Schedule of Values'!$G51</f>
        <v>506.61927672386946</v>
      </c>
      <c r="AL4" s="171">
        <f>SUM(Property!BV$16,Property!BV$25)*'Schedule of Values'!$G51</f>
        <v>506.61927672386946</v>
      </c>
      <c r="AM4" s="171">
        <f>SUM(Property!BW$16,Property!BW$25)*'Schedule of Values'!$G51</f>
        <v>506.61927672386946</v>
      </c>
      <c r="AN4" s="171">
        <f>SUM(Property!BX$16,Property!BX$25)*'Schedule of Values'!$G51</f>
        <v>506.61927672386946</v>
      </c>
      <c r="AO4" s="171">
        <f>SUM(Property!BY$16,Property!BY$25)*'Schedule of Values'!$G51</f>
        <v>506.61927672386946</v>
      </c>
      <c r="AP4" s="171">
        <f>SUM(Property!BZ$16,Property!BZ$25)*'Schedule of Values'!$G51</f>
        <v>506.61927672386946</v>
      </c>
      <c r="AQ4" s="171">
        <f>SUM(Property!CA$16,Property!CA$25)*'Schedule of Values'!$G51</f>
        <v>506.61927672386946</v>
      </c>
      <c r="AR4" s="171">
        <f>SUM(Property!CB$16,Property!CB$25)*'Schedule of Values'!$G51</f>
        <v>521.81785502558557</v>
      </c>
      <c r="AS4" s="171">
        <f>SUM(Property!CC$16,Property!CC$25)*'Schedule of Values'!$G51</f>
        <v>521.81785502558557</v>
      </c>
      <c r="AT4" s="171">
        <f>SUM(Property!CD$16,Property!CD$25)*'Schedule of Values'!$G51</f>
        <v>521.81785502558557</v>
      </c>
      <c r="AU4" s="171">
        <f>SUM(Property!CE$16,Property!CE$25)*'Schedule of Values'!$G51</f>
        <v>521.81785502558557</v>
      </c>
      <c r="AV4" s="171">
        <f>SUM(Property!CF$16,Property!CF$25)*'Schedule of Values'!$G51</f>
        <v>521.81785502558557</v>
      </c>
      <c r="AW4" s="171">
        <f>SUM(Property!CG$16,Property!CG$25)*'Schedule of Values'!$G51</f>
        <v>521.81785502558557</v>
      </c>
      <c r="AX4" s="171">
        <f>SUM(Property!CH$16,Property!CH$25)*'Schedule of Values'!$G51</f>
        <v>521.81785502558557</v>
      </c>
      <c r="AY4" s="171">
        <f>SUM(Property!CI$16,Property!CI$25)*'Schedule of Values'!$G51</f>
        <v>521.81785502558557</v>
      </c>
      <c r="AZ4" s="171">
        <f>SUM(Property!CJ$16,Property!CJ$25)*'Schedule of Values'!$G51</f>
        <v>521.81785502558557</v>
      </c>
      <c r="BA4" s="171">
        <f>SUM(Property!CK$16,Property!CK$25)*'Schedule of Values'!$G51</f>
        <v>521.81785502558557</v>
      </c>
      <c r="BB4" s="171">
        <f>SUM(Property!CL$16,Property!CL$25)*'Schedule of Values'!$G51</f>
        <v>521.81785502558557</v>
      </c>
      <c r="BC4" s="171">
        <f>SUM(Property!CM$16,Property!CM$25)*'Schedule of Values'!$G51</f>
        <v>521.81785502558557</v>
      </c>
      <c r="BD4" s="171">
        <f>SUM(Property!CN$16,Property!CN$25)*'Schedule of Values'!$G51</f>
        <v>537.47239067635314</v>
      </c>
      <c r="BE4" s="171">
        <f>SUM(Property!CO$16,Property!CO$25)*'Schedule of Values'!$G51</f>
        <v>537.47239067635314</v>
      </c>
      <c r="BF4" s="171">
        <f>SUM(Property!CP$16,Property!CP$25)*'Schedule of Values'!$G51</f>
        <v>537.47239067635314</v>
      </c>
    </row>
    <row r="5" spans="1:58" hidden="1">
      <c r="A5" s="170" t="s">
        <v>495</v>
      </c>
      <c r="B5" s="170" cm="1">
        <f t="array" ref="B5">IFERROR(INDEX('Legal Entity'!$B:$B,MATCH('Property - Import (US)'!$E5,'Legal Entity'!$A:$A,0),0),0)</f>
        <v>0</v>
      </c>
      <c r="C5" s="170" t="s">
        <v>609</v>
      </c>
      <c r="D5" s="170" t="s">
        <v>632</v>
      </c>
      <c r="E5" s="170" t="s">
        <v>69</v>
      </c>
      <c r="G5" s="171">
        <f>SUM(Property!AQ$16,Property!AQ$25)*'Schedule of Values'!$G52</f>
        <v>302.90961529418411</v>
      </c>
      <c r="H5" s="171">
        <f>SUM(Property!AR$16,Property!AR$25)*'Schedule of Values'!$G52</f>
        <v>399.40751669613508</v>
      </c>
      <c r="I5" s="171">
        <f>SUM(Property!AS$16,Property!AS$25)*'Schedule of Values'!$G52</f>
        <v>399.40751669613508</v>
      </c>
      <c r="J5" s="171">
        <f>SUM(Property!AT$16,Property!AT$25)*'Schedule of Values'!$G52</f>
        <v>399.40751669613508</v>
      </c>
      <c r="K5" s="171">
        <f>SUM(Property!AU$16,Property!AU$25)*'Schedule of Values'!$G52</f>
        <v>399.40751669613508</v>
      </c>
      <c r="L5" s="171">
        <f>SUM(Property!AV$16,Property!AV$25)*'Schedule of Values'!$G52</f>
        <v>399.40751669613508</v>
      </c>
      <c r="M5" s="171">
        <f>SUM(Property!AW$16,Property!AW$25)*'Schedule of Values'!$G52</f>
        <v>399.40751669613508</v>
      </c>
      <c r="N5" s="171">
        <f>SUM(Property!AX$16,Property!AX$25)*'Schedule of Values'!$G52</f>
        <v>399.40751669613508</v>
      </c>
      <c r="O5" s="171">
        <f>SUM(Property!AY$16,Property!AY$25)*'Schedule of Values'!$G52</f>
        <v>399.40751669613508</v>
      </c>
      <c r="P5" s="171">
        <f>SUM(Property!AZ$16,Property!AZ$25)*'Schedule of Values'!$G52</f>
        <v>399.40751669613508</v>
      </c>
      <c r="Q5" s="171">
        <f>SUM(Property!BA$16,Property!BA$25)*'Schedule of Values'!$G52</f>
        <v>399.40751669613508</v>
      </c>
      <c r="R5" s="171">
        <f>SUM(Property!BB$16,Property!BB$25)*'Schedule of Values'!$G52</f>
        <v>399.40751669613508</v>
      </c>
      <c r="S5" s="171">
        <f>SUM(Property!BC$16,Property!BC$25)*'Schedule of Values'!$G52</f>
        <v>399.40751669613508</v>
      </c>
      <c r="T5" s="171">
        <f>SUM(Property!BD$16,Property!BD$25)*'Schedule of Values'!$G52</f>
        <v>429.36308044834516</v>
      </c>
      <c r="U5" s="171">
        <f>SUM(Property!BE$16,Property!BE$25)*'Schedule of Values'!$G52</f>
        <v>429.36308044834516</v>
      </c>
      <c r="V5" s="171">
        <f>SUM(Property!BF$16,Property!BF$25)*'Schedule of Values'!$G52</f>
        <v>429.36308044834516</v>
      </c>
      <c r="W5" s="171">
        <f>SUM(Property!BG$16,Property!BG$25)*'Schedule of Values'!$G52</f>
        <v>429.36308044834516</v>
      </c>
      <c r="X5" s="171">
        <f>SUM(Property!BH$16,Property!BH$25)*'Schedule of Values'!$G52</f>
        <v>429.36308044834516</v>
      </c>
      <c r="Y5" s="171">
        <f>SUM(Property!BI$16,Property!BI$25)*'Schedule of Values'!$G52</f>
        <v>429.36308044834516</v>
      </c>
      <c r="Z5" s="171">
        <f>SUM(Property!BJ$16,Property!BJ$25)*'Schedule of Values'!$G52</f>
        <v>429.36308044834516</v>
      </c>
      <c r="AA5" s="171">
        <f>SUM(Property!BK$16,Property!BK$25)*'Schedule of Values'!$G52</f>
        <v>429.36308044834516</v>
      </c>
      <c r="AB5" s="171">
        <f>SUM(Property!BL$16,Property!BL$25)*'Schedule of Values'!$G52</f>
        <v>429.36308044834516</v>
      </c>
      <c r="AC5" s="171">
        <f>SUM(Property!BM$16,Property!BM$25)*'Schedule of Values'!$G52</f>
        <v>429.36308044834516</v>
      </c>
      <c r="AD5" s="171">
        <f>SUM(Property!BN$16,Property!BN$25)*'Schedule of Values'!$G52</f>
        <v>429.36308044834516</v>
      </c>
      <c r="AE5" s="171">
        <f>SUM(Property!BO$16,Property!BO$25)*'Schedule of Values'!$G52</f>
        <v>429.36308044834516</v>
      </c>
      <c r="AF5" s="171">
        <f>SUM(Property!BP$16,Property!BP$25)*'Schedule of Values'!$G52</f>
        <v>461.56531148197109</v>
      </c>
      <c r="AG5" s="171">
        <f>SUM(Property!BQ$16,Property!BQ$25)*'Schedule of Values'!$G52</f>
        <v>461.56531148197109</v>
      </c>
      <c r="AH5" s="171">
        <f>SUM(Property!BR$16,Property!BR$25)*'Schedule of Values'!$G52</f>
        <v>461.56531148197109</v>
      </c>
      <c r="AI5" s="171">
        <f>SUM(Property!BS$16,Property!BS$25)*'Schedule of Values'!$G52</f>
        <v>461.56531148197109</v>
      </c>
      <c r="AJ5" s="171">
        <f>SUM(Property!BT$16,Property!BT$25)*'Schedule of Values'!$G52</f>
        <v>461.56531148197109</v>
      </c>
      <c r="AK5" s="171">
        <f>SUM(Property!BU$16,Property!BU$25)*'Schedule of Values'!$G52</f>
        <v>461.56531148197109</v>
      </c>
      <c r="AL5" s="171">
        <f>SUM(Property!BV$16,Property!BV$25)*'Schedule of Values'!$G52</f>
        <v>461.56531148197109</v>
      </c>
      <c r="AM5" s="171">
        <f>SUM(Property!BW$16,Property!BW$25)*'Schedule of Values'!$G52</f>
        <v>461.56531148197109</v>
      </c>
      <c r="AN5" s="171">
        <f>SUM(Property!BX$16,Property!BX$25)*'Schedule of Values'!$G52</f>
        <v>461.56531148197109</v>
      </c>
      <c r="AO5" s="171">
        <f>SUM(Property!BY$16,Property!BY$25)*'Schedule of Values'!$G52</f>
        <v>461.56531148197109</v>
      </c>
      <c r="AP5" s="171">
        <f>SUM(Property!BZ$16,Property!BZ$25)*'Schedule of Values'!$G52</f>
        <v>461.56531148197109</v>
      </c>
      <c r="AQ5" s="171">
        <f>SUM(Property!CA$16,Property!CA$25)*'Schedule of Values'!$G52</f>
        <v>461.56531148197109</v>
      </c>
      <c r="AR5" s="171">
        <f>SUM(Property!CB$16,Property!CB$25)*'Schedule of Values'!$G52</f>
        <v>475.41227082643024</v>
      </c>
      <c r="AS5" s="171">
        <f>SUM(Property!CC$16,Property!CC$25)*'Schedule of Values'!$G52</f>
        <v>475.41227082643024</v>
      </c>
      <c r="AT5" s="171">
        <f>SUM(Property!CD$16,Property!CD$25)*'Schedule of Values'!$G52</f>
        <v>475.41227082643024</v>
      </c>
      <c r="AU5" s="171">
        <f>SUM(Property!CE$16,Property!CE$25)*'Schedule of Values'!$G52</f>
        <v>475.41227082643024</v>
      </c>
      <c r="AV5" s="171">
        <f>SUM(Property!CF$16,Property!CF$25)*'Schedule of Values'!$G52</f>
        <v>475.41227082643024</v>
      </c>
      <c r="AW5" s="171">
        <f>SUM(Property!CG$16,Property!CG$25)*'Schedule of Values'!$G52</f>
        <v>475.41227082643024</v>
      </c>
      <c r="AX5" s="171">
        <f>SUM(Property!CH$16,Property!CH$25)*'Schedule of Values'!$G52</f>
        <v>475.41227082643024</v>
      </c>
      <c r="AY5" s="171">
        <f>SUM(Property!CI$16,Property!CI$25)*'Schedule of Values'!$G52</f>
        <v>475.41227082643024</v>
      </c>
      <c r="AZ5" s="171">
        <f>SUM(Property!CJ$16,Property!CJ$25)*'Schedule of Values'!$G52</f>
        <v>475.41227082643024</v>
      </c>
      <c r="BA5" s="171">
        <f>SUM(Property!CK$16,Property!CK$25)*'Schedule of Values'!$G52</f>
        <v>475.41227082643024</v>
      </c>
      <c r="BB5" s="171">
        <f>SUM(Property!CL$16,Property!CL$25)*'Schedule of Values'!$G52</f>
        <v>475.41227082643024</v>
      </c>
      <c r="BC5" s="171">
        <f>SUM(Property!CM$16,Property!CM$25)*'Schedule of Values'!$G52</f>
        <v>475.41227082643024</v>
      </c>
      <c r="BD5" s="171">
        <f>SUM(Property!CN$16,Property!CN$25)*'Schedule of Values'!$G52</f>
        <v>489.67463895122307</v>
      </c>
      <c r="BE5" s="171">
        <f>SUM(Property!CO$16,Property!CO$25)*'Schedule of Values'!$G52</f>
        <v>489.67463895122307</v>
      </c>
      <c r="BF5" s="171">
        <f>SUM(Property!CP$16,Property!CP$25)*'Schedule of Values'!$G52</f>
        <v>489.67463895122307</v>
      </c>
    </row>
    <row r="6" spans="1:58" hidden="1">
      <c r="A6" s="170" t="s">
        <v>495</v>
      </c>
      <c r="B6" s="170" cm="1">
        <f t="array" ref="B6">IFERROR(INDEX('Legal Entity'!$B:$B,MATCH('Property - Import (US)'!$E6,'Legal Entity'!$A:$A,0),0),0)</f>
        <v>0</v>
      </c>
      <c r="C6" s="170" t="s">
        <v>609</v>
      </c>
      <c r="D6" s="170" t="s">
        <v>632</v>
      </c>
      <c r="E6" s="170" t="s">
        <v>60</v>
      </c>
      <c r="G6" s="171">
        <f>SUM(Property!AQ$16,Property!AQ$25)*'Schedule of Values'!$G53</f>
        <v>2125.1877353098644</v>
      </c>
      <c r="H6" s="171">
        <f>SUM(Property!AR$16,Property!AR$25)*'Schedule of Values'!$G53</f>
        <v>2802.2086887167011</v>
      </c>
      <c r="I6" s="171">
        <f>SUM(Property!AS$16,Property!AS$25)*'Schedule of Values'!$G53</f>
        <v>2802.2086887167011</v>
      </c>
      <c r="J6" s="171">
        <f>SUM(Property!AT$16,Property!AT$25)*'Schedule of Values'!$G53</f>
        <v>2802.2086887167011</v>
      </c>
      <c r="K6" s="171">
        <f>SUM(Property!AU$16,Property!AU$25)*'Schedule of Values'!$G53</f>
        <v>2802.2086887167011</v>
      </c>
      <c r="L6" s="171">
        <f>SUM(Property!AV$16,Property!AV$25)*'Schedule of Values'!$G53</f>
        <v>2802.2086887167011</v>
      </c>
      <c r="M6" s="171">
        <f>SUM(Property!AW$16,Property!AW$25)*'Schedule of Values'!$G53</f>
        <v>2802.2086887167011</v>
      </c>
      <c r="N6" s="171">
        <f>SUM(Property!AX$16,Property!AX$25)*'Schedule of Values'!$G53</f>
        <v>2802.2086887167011</v>
      </c>
      <c r="O6" s="171">
        <f>SUM(Property!AY$16,Property!AY$25)*'Schedule of Values'!$G53</f>
        <v>2802.2086887167011</v>
      </c>
      <c r="P6" s="171">
        <f>SUM(Property!AZ$16,Property!AZ$25)*'Schedule of Values'!$G53</f>
        <v>2802.2086887167011</v>
      </c>
      <c r="Q6" s="171">
        <f>SUM(Property!BA$16,Property!BA$25)*'Schedule of Values'!$G53</f>
        <v>2802.2086887167011</v>
      </c>
      <c r="R6" s="171">
        <f>SUM(Property!BB$16,Property!BB$25)*'Schedule of Values'!$G53</f>
        <v>2802.2086887167011</v>
      </c>
      <c r="S6" s="171">
        <f>SUM(Property!BC$16,Property!BC$25)*'Schedule of Values'!$G53</f>
        <v>2802.2086887167011</v>
      </c>
      <c r="T6" s="171">
        <f>SUM(Property!BD$16,Property!BD$25)*'Schedule of Values'!$G53</f>
        <v>3012.3743403704534</v>
      </c>
      <c r="U6" s="171">
        <f>SUM(Property!BE$16,Property!BE$25)*'Schedule of Values'!$G53</f>
        <v>3012.3743403704534</v>
      </c>
      <c r="V6" s="171">
        <f>SUM(Property!BF$16,Property!BF$25)*'Schedule of Values'!$G53</f>
        <v>3012.3743403704534</v>
      </c>
      <c r="W6" s="171">
        <f>SUM(Property!BG$16,Property!BG$25)*'Schedule of Values'!$G53</f>
        <v>3012.3743403704534</v>
      </c>
      <c r="X6" s="171">
        <f>SUM(Property!BH$16,Property!BH$25)*'Schedule of Values'!$G53</f>
        <v>3012.3743403704534</v>
      </c>
      <c r="Y6" s="171">
        <f>SUM(Property!BI$16,Property!BI$25)*'Schedule of Values'!$G53</f>
        <v>3012.3743403704534</v>
      </c>
      <c r="Z6" s="171">
        <f>SUM(Property!BJ$16,Property!BJ$25)*'Schedule of Values'!$G53</f>
        <v>3012.3743403704534</v>
      </c>
      <c r="AA6" s="171">
        <f>SUM(Property!BK$16,Property!BK$25)*'Schedule of Values'!$G53</f>
        <v>3012.3743403704534</v>
      </c>
      <c r="AB6" s="171">
        <f>SUM(Property!BL$16,Property!BL$25)*'Schedule of Values'!$G53</f>
        <v>3012.3743403704534</v>
      </c>
      <c r="AC6" s="171">
        <f>SUM(Property!BM$16,Property!BM$25)*'Schedule of Values'!$G53</f>
        <v>3012.3743403704534</v>
      </c>
      <c r="AD6" s="171">
        <f>SUM(Property!BN$16,Property!BN$25)*'Schedule of Values'!$G53</f>
        <v>3012.3743403704534</v>
      </c>
      <c r="AE6" s="171">
        <f>SUM(Property!BO$16,Property!BO$25)*'Schedule of Values'!$G53</f>
        <v>3012.3743403704534</v>
      </c>
      <c r="AF6" s="171">
        <f>SUM(Property!BP$16,Property!BP$25)*'Schedule of Values'!$G53</f>
        <v>3238.3024158982375</v>
      </c>
      <c r="AG6" s="171">
        <f>SUM(Property!BQ$16,Property!BQ$25)*'Schedule of Values'!$G53</f>
        <v>3238.3024158982375</v>
      </c>
      <c r="AH6" s="171">
        <f>SUM(Property!BR$16,Property!BR$25)*'Schedule of Values'!$G53</f>
        <v>3238.3024158982375</v>
      </c>
      <c r="AI6" s="171">
        <f>SUM(Property!BS$16,Property!BS$25)*'Schedule of Values'!$G53</f>
        <v>3238.3024158982375</v>
      </c>
      <c r="AJ6" s="171">
        <f>SUM(Property!BT$16,Property!BT$25)*'Schedule of Values'!$G53</f>
        <v>3238.3024158982375</v>
      </c>
      <c r="AK6" s="171">
        <f>SUM(Property!BU$16,Property!BU$25)*'Schedule of Values'!$G53</f>
        <v>3238.3024158982375</v>
      </c>
      <c r="AL6" s="171">
        <f>SUM(Property!BV$16,Property!BV$25)*'Schedule of Values'!$G53</f>
        <v>3238.3024158982375</v>
      </c>
      <c r="AM6" s="171">
        <f>SUM(Property!BW$16,Property!BW$25)*'Schedule of Values'!$G53</f>
        <v>3238.3024158982375</v>
      </c>
      <c r="AN6" s="171">
        <f>SUM(Property!BX$16,Property!BX$25)*'Schedule of Values'!$G53</f>
        <v>3238.3024158982375</v>
      </c>
      <c r="AO6" s="171">
        <f>SUM(Property!BY$16,Property!BY$25)*'Schedule of Values'!$G53</f>
        <v>3238.3024158982375</v>
      </c>
      <c r="AP6" s="171">
        <f>SUM(Property!BZ$16,Property!BZ$25)*'Schedule of Values'!$G53</f>
        <v>3238.3024158982375</v>
      </c>
      <c r="AQ6" s="171">
        <f>SUM(Property!CA$16,Property!CA$25)*'Schedule of Values'!$G53</f>
        <v>3238.3024158982375</v>
      </c>
      <c r="AR6" s="171">
        <f>SUM(Property!CB$16,Property!CB$25)*'Schedule of Values'!$G53</f>
        <v>3335.4514883751849</v>
      </c>
      <c r="AS6" s="171">
        <f>SUM(Property!CC$16,Property!CC$25)*'Schedule of Values'!$G53</f>
        <v>3335.4514883751849</v>
      </c>
      <c r="AT6" s="171">
        <f>SUM(Property!CD$16,Property!CD$25)*'Schedule of Values'!$G53</f>
        <v>3335.4514883751849</v>
      </c>
      <c r="AU6" s="171">
        <f>SUM(Property!CE$16,Property!CE$25)*'Schedule of Values'!$G53</f>
        <v>3335.4514883751849</v>
      </c>
      <c r="AV6" s="171">
        <f>SUM(Property!CF$16,Property!CF$25)*'Schedule of Values'!$G53</f>
        <v>3335.4514883751849</v>
      </c>
      <c r="AW6" s="171">
        <f>SUM(Property!CG$16,Property!CG$25)*'Schedule of Values'!$G53</f>
        <v>3335.4514883751849</v>
      </c>
      <c r="AX6" s="171">
        <f>SUM(Property!CH$16,Property!CH$25)*'Schedule of Values'!$G53</f>
        <v>3335.4514883751849</v>
      </c>
      <c r="AY6" s="171">
        <f>SUM(Property!CI$16,Property!CI$25)*'Schedule of Values'!$G53</f>
        <v>3335.4514883751849</v>
      </c>
      <c r="AZ6" s="171">
        <f>SUM(Property!CJ$16,Property!CJ$25)*'Schedule of Values'!$G53</f>
        <v>3335.4514883751849</v>
      </c>
      <c r="BA6" s="171">
        <f>SUM(Property!CK$16,Property!CK$25)*'Schedule of Values'!$G53</f>
        <v>3335.4514883751849</v>
      </c>
      <c r="BB6" s="171">
        <f>SUM(Property!CL$16,Property!CL$25)*'Schedule of Values'!$G53</f>
        <v>3335.4514883751849</v>
      </c>
      <c r="BC6" s="171">
        <f>SUM(Property!CM$16,Property!CM$25)*'Schedule of Values'!$G53</f>
        <v>3335.4514883751849</v>
      </c>
      <c r="BD6" s="171">
        <f>SUM(Property!CN$16,Property!CN$25)*'Schedule of Values'!$G53</f>
        <v>3435.5150330264401</v>
      </c>
      <c r="BE6" s="171">
        <f>SUM(Property!CO$16,Property!CO$25)*'Schedule of Values'!$G53</f>
        <v>3435.5150330264401</v>
      </c>
      <c r="BF6" s="171">
        <f>SUM(Property!CP$16,Property!CP$25)*'Schedule of Values'!$G53</f>
        <v>3435.5150330264401</v>
      </c>
    </row>
    <row r="7" spans="1:58" hidden="1">
      <c r="A7" s="170" t="s">
        <v>495</v>
      </c>
      <c r="B7" s="170" t="str" cm="1">
        <f t="array" ref="B7">IFERROR(INDEX('Legal Entity'!$B:$B,MATCH('Property - Import (US)'!$E7,'Legal Entity'!$A:$A,0),0),0)</f>
        <v>1215 - Golden Heart Utilities, Inc.</v>
      </c>
      <c r="C7" s="170" t="s">
        <v>609</v>
      </c>
      <c r="D7" s="170" t="s">
        <v>632</v>
      </c>
      <c r="E7" s="170" t="s">
        <v>50</v>
      </c>
      <c r="G7" s="171">
        <f>SUM(Property!AQ$16,Property!AQ$25)*'Schedule of Values'!$G54</f>
        <v>5982.6313886894068</v>
      </c>
      <c r="H7" s="171">
        <f>SUM(Property!AR$16,Property!AR$25)*'Schedule of Values'!$G54</f>
        <v>7888.5179790153225</v>
      </c>
      <c r="I7" s="171">
        <f>SUM(Property!AS$16,Property!AS$25)*'Schedule of Values'!$G54</f>
        <v>7888.5179790153225</v>
      </c>
      <c r="J7" s="171">
        <f>SUM(Property!AT$16,Property!AT$25)*'Schedule of Values'!$G54</f>
        <v>7888.5179790153225</v>
      </c>
      <c r="K7" s="171">
        <f>SUM(Property!AU$16,Property!AU$25)*'Schedule of Values'!$G54</f>
        <v>7888.5179790153225</v>
      </c>
      <c r="L7" s="171">
        <f>SUM(Property!AV$16,Property!AV$25)*'Schedule of Values'!$G54</f>
        <v>7888.5179790153225</v>
      </c>
      <c r="M7" s="171">
        <f>SUM(Property!AW$16,Property!AW$25)*'Schedule of Values'!$G54</f>
        <v>7888.5179790153225</v>
      </c>
      <c r="N7" s="171">
        <f>SUM(Property!AX$16,Property!AX$25)*'Schedule of Values'!$G54</f>
        <v>7888.5179790153225</v>
      </c>
      <c r="O7" s="171">
        <f>SUM(Property!AY$16,Property!AY$25)*'Schedule of Values'!$G54</f>
        <v>7888.5179790153225</v>
      </c>
      <c r="P7" s="171">
        <f>SUM(Property!AZ$16,Property!AZ$25)*'Schedule of Values'!$G54</f>
        <v>7888.5179790153225</v>
      </c>
      <c r="Q7" s="171">
        <f>SUM(Property!BA$16,Property!BA$25)*'Schedule of Values'!$G54</f>
        <v>7888.5179790153225</v>
      </c>
      <c r="R7" s="171">
        <f>SUM(Property!BB$16,Property!BB$25)*'Schedule of Values'!$G54</f>
        <v>7888.5179790153225</v>
      </c>
      <c r="S7" s="171">
        <f>SUM(Property!BC$16,Property!BC$25)*'Schedule of Values'!$G54</f>
        <v>7888.5179790153225</v>
      </c>
      <c r="T7" s="171">
        <f>SUM(Property!BD$16,Property!BD$25)*'Schedule of Values'!$G54</f>
        <v>8480.1568274414713</v>
      </c>
      <c r="U7" s="171">
        <f>SUM(Property!BE$16,Property!BE$25)*'Schedule of Values'!$G54</f>
        <v>8480.1568274414713</v>
      </c>
      <c r="V7" s="171">
        <f>SUM(Property!BF$16,Property!BF$25)*'Schedule of Values'!$G54</f>
        <v>8480.1568274414713</v>
      </c>
      <c r="W7" s="171">
        <f>SUM(Property!BG$16,Property!BG$25)*'Schedule of Values'!$G54</f>
        <v>8480.1568274414713</v>
      </c>
      <c r="X7" s="171">
        <f>SUM(Property!BH$16,Property!BH$25)*'Schedule of Values'!$G54</f>
        <v>8480.1568274414713</v>
      </c>
      <c r="Y7" s="171">
        <f>SUM(Property!BI$16,Property!BI$25)*'Schedule of Values'!$G54</f>
        <v>8480.1568274414713</v>
      </c>
      <c r="Z7" s="171">
        <f>SUM(Property!BJ$16,Property!BJ$25)*'Schedule of Values'!$G54</f>
        <v>8480.1568274414713</v>
      </c>
      <c r="AA7" s="171">
        <f>SUM(Property!BK$16,Property!BK$25)*'Schedule of Values'!$G54</f>
        <v>8480.1568274414713</v>
      </c>
      <c r="AB7" s="171">
        <f>SUM(Property!BL$16,Property!BL$25)*'Schedule of Values'!$G54</f>
        <v>8480.1568274414713</v>
      </c>
      <c r="AC7" s="171">
        <f>SUM(Property!BM$16,Property!BM$25)*'Schedule of Values'!$G54</f>
        <v>8480.1568274414713</v>
      </c>
      <c r="AD7" s="171">
        <f>SUM(Property!BN$16,Property!BN$25)*'Schedule of Values'!$G54</f>
        <v>8480.1568274414713</v>
      </c>
      <c r="AE7" s="171">
        <f>SUM(Property!BO$16,Property!BO$25)*'Schedule of Values'!$G54</f>
        <v>8480.1568274414713</v>
      </c>
      <c r="AF7" s="171">
        <f>SUM(Property!BP$16,Property!BP$25)*'Schedule of Values'!$G54</f>
        <v>9116.1685894995808</v>
      </c>
      <c r="AG7" s="171">
        <f>SUM(Property!BQ$16,Property!BQ$25)*'Schedule of Values'!$G54</f>
        <v>9116.1685894995808</v>
      </c>
      <c r="AH7" s="171">
        <f>SUM(Property!BR$16,Property!BR$25)*'Schedule of Values'!$G54</f>
        <v>9116.1685894995808</v>
      </c>
      <c r="AI7" s="171">
        <f>SUM(Property!BS$16,Property!BS$25)*'Schedule of Values'!$G54</f>
        <v>9116.1685894995808</v>
      </c>
      <c r="AJ7" s="171">
        <f>SUM(Property!BT$16,Property!BT$25)*'Schedule of Values'!$G54</f>
        <v>9116.1685894995808</v>
      </c>
      <c r="AK7" s="171">
        <f>SUM(Property!BU$16,Property!BU$25)*'Schedule of Values'!$G54</f>
        <v>9116.1685894995808</v>
      </c>
      <c r="AL7" s="171">
        <f>SUM(Property!BV$16,Property!BV$25)*'Schedule of Values'!$G54</f>
        <v>9116.1685894995808</v>
      </c>
      <c r="AM7" s="171">
        <f>SUM(Property!BW$16,Property!BW$25)*'Schedule of Values'!$G54</f>
        <v>9116.1685894995808</v>
      </c>
      <c r="AN7" s="171">
        <f>SUM(Property!BX$16,Property!BX$25)*'Schedule of Values'!$G54</f>
        <v>9116.1685894995808</v>
      </c>
      <c r="AO7" s="171">
        <f>SUM(Property!BY$16,Property!BY$25)*'Schedule of Values'!$G54</f>
        <v>9116.1685894995808</v>
      </c>
      <c r="AP7" s="171">
        <f>SUM(Property!BZ$16,Property!BZ$25)*'Schedule of Values'!$G54</f>
        <v>9116.1685894995808</v>
      </c>
      <c r="AQ7" s="171">
        <f>SUM(Property!CA$16,Property!CA$25)*'Schedule of Values'!$G54</f>
        <v>9116.1685894995808</v>
      </c>
      <c r="AR7" s="171">
        <f>SUM(Property!CB$16,Property!CB$25)*'Schedule of Values'!$G54</f>
        <v>9389.6536471845684</v>
      </c>
      <c r="AS7" s="171">
        <f>SUM(Property!CC$16,Property!CC$25)*'Schedule of Values'!$G54</f>
        <v>9389.6536471845684</v>
      </c>
      <c r="AT7" s="171">
        <f>SUM(Property!CD$16,Property!CD$25)*'Schedule of Values'!$G54</f>
        <v>9389.6536471845684</v>
      </c>
      <c r="AU7" s="171">
        <f>SUM(Property!CE$16,Property!CE$25)*'Schedule of Values'!$G54</f>
        <v>9389.6536471845684</v>
      </c>
      <c r="AV7" s="171">
        <f>SUM(Property!CF$16,Property!CF$25)*'Schedule of Values'!$G54</f>
        <v>9389.6536471845684</v>
      </c>
      <c r="AW7" s="171">
        <f>SUM(Property!CG$16,Property!CG$25)*'Schedule of Values'!$G54</f>
        <v>9389.6536471845684</v>
      </c>
      <c r="AX7" s="171">
        <f>SUM(Property!CH$16,Property!CH$25)*'Schedule of Values'!$G54</f>
        <v>9389.6536471845684</v>
      </c>
      <c r="AY7" s="171">
        <f>SUM(Property!CI$16,Property!CI$25)*'Schedule of Values'!$G54</f>
        <v>9389.6536471845684</v>
      </c>
      <c r="AZ7" s="171">
        <f>SUM(Property!CJ$16,Property!CJ$25)*'Schedule of Values'!$G54</f>
        <v>9389.6536471845684</v>
      </c>
      <c r="BA7" s="171">
        <f>SUM(Property!CK$16,Property!CK$25)*'Schedule of Values'!$G54</f>
        <v>9389.6536471845684</v>
      </c>
      <c r="BB7" s="171">
        <f>SUM(Property!CL$16,Property!CL$25)*'Schedule of Values'!$G54</f>
        <v>9389.6536471845684</v>
      </c>
      <c r="BC7" s="171">
        <f>SUM(Property!CM$16,Property!CM$25)*'Schedule of Values'!$G54</f>
        <v>9389.6536471845684</v>
      </c>
      <c r="BD7" s="171">
        <f>SUM(Property!CN$16,Property!CN$25)*'Schedule of Values'!$G54</f>
        <v>9671.3432566001047</v>
      </c>
      <c r="BE7" s="171">
        <f>SUM(Property!CO$16,Property!CO$25)*'Schedule of Values'!$G54</f>
        <v>9671.3432566001047</v>
      </c>
      <c r="BF7" s="171">
        <f>SUM(Property!CP$16,Property!CP$25)*'Schedule of Values'!$G54</f>
        <v>9671.3432566001047</v>
      </c>
    </row>
    <row r="8" spans="1:58" hidden="1">
      <c r="A8" s="170" t="s">
        <v>495</v>
      </c>
      <c r="B8" s="170" t="str" cm="1">
        <f t="array" ref="B8">IFERROR(INDEX('Legal Entity'!$B:$B,MATCH('Property - Import (US)'!$E8,'Legal Entity'!$A:$A,0),0),0)</f>
        <v>1215 - Golden Heart Utilities, Inc.</v>
      </c>
      <c r="C8" s="170" t="s">
        <v>609</v>
      </c>
      <c r="D8" s="170" t="s">
        <v>632</v>
      </c>
      <c r="E8" s="170" t="s">
        <v>49</v>
      </c>
      <c r="G8" s="171">
        <f>SUM(Property!AQ$16,Property!AQ$25)*'Schedule of Values'!$G55</f>
        <v>522.83204922883704</v>
      </c>
      <c r="H8" s="171">
        <f>SUM(Property!AR$16,Property!AR$25)*'Schedule of Values'!$G55</f>
        <v>689.39062970593875</v>
      </c>
      <c r="I8" s="171">
        <f>SUM(Property!AS$16,Property!AS$25)*'Schedule of Values'!$G55</f>
        <v>689.39062970593875</v>
      </c>
      <c r="J8" s="171">
        <f>SUM(Property!AT$16,Property!AT$25)*'Schedule of Values'!$G55</f>
        <v>689.39062970593875</v>
      </c>
      <c r="K8" s="171">
        <f>SUM(Property!AU$16,Property!AU$25)*'Schedule of Values'!$G55</f>
        <v>689.39062970593875</v>
      </c>
      <c r="L8" s="171">
        <f>SUM(Property!AV$16,Property!AV$25)*'Schedule of Values'!$G55</f>
        <v>689.39062970593875</v>
      </c>
      <c r="M8" s="171">
        <f>SUM(Property!AW$16,Property!AW$25)*'Schedule of Values'!$G55</f>
        <v>689.39062970593875</v>
      </c>
      <c r="N8" s="171">
        <f>SUM(Property!AX$16,Property!AX$25)*'Schedule of Values'!$G55</f>
        <v>689.39062970593875</v>
      </c>
      <c r="O8" s="171">
        <f>SUM(Property!AY$16,Property!AY$25)*'Schedule of Values'!$G55</f>
        <v>689.39062970593875</v>
      </c>
      <c r="P8" s="171">
        <f>SUM(Property!AZ$16,Property!AZ$25)*'Schedule of Values'!$G55</f>
        <v>689.39062970593875</v>
      </c>
      <c r="Q8" s="171">
        <f>SUM(Property!BA$16,Property!BA$25)*'Schedule of Values'!$G55</f>
        <v>689.39062970593875</v>
      </c>
      <c r="R8" s="171">
        <f>SUM(Property!BB$16,Property!BB$25)*'Schedule of Values'!$G55</f>
        <v>689.39062970593875</v>
      </c>
      <c r="S8" s="171">
        <f>SUM(Property!BC$16,Property!BC$25)*'Schedule of Values'!$G55</f>
        <v>689.39062970593875</v>
      </c>
      <c r="T8" s="171">
        <f>SUM(Property!BD$16,Property!BD$25)*'Schedule of Values'!$G55</f>
        <v>741.09492693388415</v>
      </c>
      <c r="U8" s="171">
        <f>SUM(Property!BE$16,Property!BE$25)*'Schedule of Values'!$G55</f>
        <v>741.09492693388415</v>
      </c>
      <c r="V8" s="171">
        <f>SUM(Property!BF$16,Property!BF$25)*'Schedule of Values'!$G55</f>
        <v>741.09492693388415</v>
      </c>
      <c r="W8" s="171">
        <f>SUM(Property!BG$16,Property!BG$25)*'Schedule of Values'!$G55</f>
        <v>741.09492693388415</v>
      </c>
      <c r="X8" s="171">
        <f>SUM(Property!BH$16,Property!BH$25)*'Schedule of Values'!$G55</f>
        <v>741.09492693388415</v>
      </c>
      <c r="Y8" s="171">
        <f>SUM(Property!BI$16,Property!BI$25)*'Schedule of Values'!$G55</f>
        <v>741.09492693388415</v>
      </c>
      <c r="Z8" s="171">
        <f>SUM(Property!BJ$16,Property!BJ$25)*'Schedule of Values'!$G55</f>
        <v>741.09492693388415</v>
      </c>
      <c r="AA8" s="171">
        <f>SUM(Property!BK$16,Property!BK$25)*'Schedule of Values'!$G55</f>
        <v>741.09492693388415</v>
      </c>
      <c r="AB8" s="171">
        <f>SUM(Property!BL$16,Property!BL$25)*'Schedule of Values'!$G55</f>
        <v>741.09492693388415</v>
      </c>
      <c r="AC8" s="171">
        <f>SUM(Property!BM$16,Property!BM$25)*'Schedule of Values'!$G55</f>
        <v>741.09492693388415</v>
      </c>
      <c r="AD8" s="171">
        <f>SUM(Property!BN$16,Property!BN$25)*'Schedule of Values'!$G55</f>
        <v>741.09492693388415</v>
      </c>
      <c r="AE8" s="171">
        <f>SUM(Property!BO$16,Property!BO$25)*'Schedule of Values'!$G55</f>
        <v>741.09492693388415</v>
      </c>
      <c r="AF8" s="171">
        <f>SUM(Property!BP$16,Property!BP$25)*'Schedule of Values'!$G55</f>
        <v>796.67704645392541</v>
      </c>
      <c r="AG8" s="171">
        <f>SUM(Property!BQ$16,Property!BQ$25)*'Schedule of Values'!$G55</f>
        <v>796.67704645392541</v>
      </c>
      <c r="AH8" s="171">
        <f>SUM(Property!BR$16,Property!BR$25)*'Schedule of Values'!$G55</f>
        <v>796.67704645392541</v>
      </c>
      <c r="AI8" s="171">
        <f>SUM(Property!BS$16,Property!BS$25)*'Schedule of Values'!$G55</f>
        <v>796.67704645392541</v>
      </c>
      <c r="AJ8" s="171">
        <f>SUM(Property!BT$16,Property!BT$25)*'Schedule of Values'!$G55</f>
        <v>796.67704645392541</v>
      </c>
      <c r="AK8" s="171">
        <f>SUM(Property!BU$16,Property!BU$25)*'Schedule of Values'!$G55</f>
        <v>796.67704645392541</v>
      </c>
      <c r="AL8" s="171">
        <f>SUM(Property!BV$16,Property!BV$25)*'Schedule of Values'!$G55</f>
        <v>796.67704645392541</v>
      </c>
      <c r="AM8" s="171">
        <f>SUM(Property!BW$16,Property!BW$25)*'Schedule of Values'!$G55</f>
        <v>796.67704645392541</v>
      </c>
      <c r="AN8" s="171">
        <f>SUM(Property!BX$16,Property!BX$25)*'Schedule of Values'!$G55</f>
        <v>796.67704645392541</v>
      </c>
      <c r="AO8" s="171">
        <f>SUM(Property!BY$16,Property!BY$25)*'Schedule of Values'!$G55</f>
        <v>796.67704645392541</v>
      </c>
      <c r="AP8" s="171">
        <f>SUM(Property!BZ$16,Property!BZ$25)*'Schedule of Values'!$G55</f>
        <v>796.67704645392541</v>
      </c>
      <c r="AQ8" s="171">
        <f>SUM(Property!CA$16,Property!CA$25)*'Schedule of Values'!$G55</f>
        <v>796.67704645392541</v>
      </c>
      <c r="AR8" s="171">
        <f>SUM(Property!CB$16,Property!CB$25)*'Schedule of Values'!$G55</f>
        <v>820.57735784754323</v>
      </c>
      <c r="AS8" s="171">
        <f>SUM(Property!CC$16,Property!CC$25)*'Schedule of Values'!$G55</f>
        <v>820.57735784754323</v>
      </c>
      <c r="AT8" s="171">
        <f>SUM(Property!CD$16,Property!CD$25)*'Schedule of Values'!$G55</f>
        <v>820.57735784754323</v>
      </c>
      <c r="AU8" s="171">
        <f>SUM(Property!CE$16,Property!CE$25)*'Schedule of Values'!$G55</f>
        <v>820.57735784754323</v>
      </c>
      <c r="AV8" s="171">
        <f>SUM(Property!CF$16,Property!CF$25)*'Schedule of Values'!$G55</f>
        <v>820.57735784754323</v>
      </c>
      <c r="AW8" s="171">
        <f>SUM(Property!CG$16,Property!CG$25)*'Schedule of Values'!$G55</f>
        <v>820.57735784754323</v>
      </c>
      <c r="AX8" s="171">
        <f>SUM(Property!CH$16,Property!CH$25)*'Schedule of Values'!$G55</f>
        <v>820.57735784754323</v>
      </c>
      <c r="AY8" s="171">
        <f>SUM(Property!CI$16,Property!CI$25)*'Schedule of Values'!$G55</f>
        <v>820.57735784754323</v>
      </c>
      <c r="AZ8" s="171">
        <f>SUM(Property!CJ$16,Property!CJ$25)*'Schedule of Values'!$G55</f>
        <v>820.57735784754323</v>
      </c>
      <c r="BA8" s="171">
        <f>SUM(Property!CK$16,Property!CK$25)*'Schedule of Values'!$G55</f>
        <v>820.57735784754323</v>
      </c>
      <c r="BB8" s="171">
        <f>SUM(Property!CL$16,Property!CL$25)*'Schedule of Values'!$G55</f>
        <v>820.57735784754323</v>
      </c>
      <c r="BC8" s="171">
        <f>SUM(Property!CM$16,Property!CM$25)*'Schedule of Values'!$G55</f>
        <v>820.57735784754323</v>
      </c>
      <c r="BD8" s="171">
        <f>SUM(Property!CN$16,Property!CN$25)*'Schedule of Values'!$G55</f>
        <v>845.19467858296946</v>
      </c>
      <c r="BE8" s="171">
        <f>SUM(Property!CO$16,Property!CO$25)*'Schedule of Values'!$G55</f>
        <v>845.19467858296946</v>
      </c>
      <c r="BF8" s="171">
        <f>SUM(Property!CP$16,Property!CP$25)*'Schedule of Values'!$G55</f>
        <v>845.19467858296946</v>
      </c>
    </row>
    <row r="9" spans="1:58" hidden="1">
      <c r="A9" s="170" t="s">
        <v>495</v>
      </c>
      <c r="B9" s="170" t="str" cm="1">
        <f t="array" ref="B9">IFERROR(INDEX('Legal Entity'!$B:$B,MATCH('Property - Import (US)'!$E9,'Legal Entity'!$A:$A,0),0),0)</f>
        <v>1215 - Golden Heart Utilities, Inc.</v>
      </c>
      <c r="C9" s="170" t="s">
        <v>609</v>
      </c>
      <c r="D9" s="170" t="s">
        <v>632</v>
      </c>
      <c r="E9" s="170" t="s">
        <v>663</v>
      </c>
      <c r="G9" s="171">
        <f>SUM(Property!AQ$16,Property!AQ$25)*'Schedule of Values'!$G56</f>
        <v>2025.7339057323825</v>
      </c>
      <c r="H9" s="171">
        <f>SUM(Property!AR$16,Property!AR$25)*'Schedule of Values'!$G56</f>
        <v>2671.0718574910425</v>
      </c>
      <c r="I9" s="171">
        <f>SUM(Property!AS$16,Property!AS$25)*'Schedule of Values'!$G56</f>
        <v>2671.0718574910425</v>
      </c>
      <c r="J9" s="171">
        <f>SUM(Property!AT$16,Property!AT$25)*'Schedule of Values'!$G56</f>
        <v>2671.0718574910425</v>
      </c>
      <c r="K9" s="171">
        <f>SUM(Property!AU$16,Property!AU$25)*'Schedule of Values'!$G56</f>
        <v>2671.0718574910425</v>
      </c>
      <c r="L9" s="171">
        <f>SUM(Property!AV$16,Property!AV$25)*'Schedule of Values'!$G56</f>
        <v>2671.0718574910425</v>
      </c>
      <c r="M9" s="171">
        <f>SUM(Property!AW$16,Property!AW$25)*'Schedule of Values'!$G56</f>
        <v>2671.0718574910425</v>
      </c>
      <c r="N9" s="171">
        <f>SUM(Property!AX$16,Property!AX$25)*'Schedule of Values'!$G56</f>
        <v>2671.0718574910425</v>
      </c>
      <c r="O9" s="171">
        <f>SUM(Property!AY$16,Property!AY$25)*'Schedule of Values'!$G56</f>
        <v>2671.0718574910425</v>
      </c>
      <c r="P9" s="171">
        <f>SUM(Property!AZ$16,Property!AZ$25)*'Schedule of Values'!$G56</f>
        <v>2671.0718574910425</v>
      </c>
      <c r="Q9" s="171">
        <f>SUM(Property!BA$16,Property!BA$25)*'Schedule of Values'!$G56</f>
        <v>2671.0718574910425</v>
      </c>
      <c r="R9" s="171">
        <f>SUM(Property!BB$16,Property!BB$25)*'Schedule of Values'!$G56</f>
        <v>2671.0718574910425</v>
      </c>
      <c r="S9" s="171">
        <f>SUM(Property!BC$16,Property!BC$25)*'Schedule of Values'!$G56</f>
        <v>2671.0718574910425</v>
      </c>
      <c r="T9" s="171">
        <f>SUM(Property!BD$16,Property!BD$25)*'Schedule of Values'!$G56</f>
        <v>2871.4022468028706</v>
      </c>
      <c r="U9" s="171">
        <f>SUM(Property!BE$16,Property!BE$25)*'Schedule of Values'!$G56</f>
        <v>2871.4022468028706</v>
      </c>
      <c r="V9" s="171">
        <f>SUM(Property!BF$16,Property!BF$25)*'Schedule of Values'!$G56</f>
        <v>2871.4022468028706</v>
      </c>
      <c r="W9" s="171">
        <f>SUM(Property!BG$16,Property!BG$25)*'Schedule of Values'!$G56</f>
        <v>2871.4022468028706</v>
      </c>
      <c r="X9" s="171">
        <f>SUM(Property!BH$16,Property!BH$25)*'Schedule of Values'!$G56</f>
        <v>2871.4022468028706</v>
      </c>
      <c r="Y9" s="171">
        <f>SUM(Property!BI$16,Property!BI$25)*'Schedule of Values'!$G56</f>
        <v>2871.4022468028706</v>
      </c>
      <c r="Z9" s="171">
        <f>SUM(Property!BJ$16,Property!BJ$25)*'Schedule of Values'!$G56</f>
        <v>2871.4022468028706</v>
      </c>
      <c r="AA9" s="171">
        <f>SUM(Property!BK$16,Property!BK$25)*'Schedule of Values'!$G56</f>
        <v>2871.4022468028706</v>
      </c>
      <c r="AB9" s="171">
        <f>SUM(Property!BL$16,Property!BL$25)*'Schedule of Values'!$G56</f>
        <v>2871.4022468028706</v>
      </c>
      <c r="AC9" s="171">
        <f>SUM(Property!BM$16,Property!BM$25)*'Schedule of Values'!$G56</f>
        <v>2871.4022468028706</v>
      </c>
      <c r="AD9" s="171">
        <f>SUM(Property!BN$16,Property!BN$25)*'Schedule of Values'!$G56</f>
        <v>2871.4022468028706</v>
      </c>
      <c r="AE9" s="171">
        <f>SUM(Property!BO$16,Property!BO$25)*'Schedule of Values'!$G56</f>
        <v>2871.4022468028706</v>
      </c>
      <c r="AF9" s="171">
        <f>SUM(Property!BP$16,Property!BP$25)*'Schedule of Values'!$G56</f>
        <v>3086.7574153130863</v>
      </c>
      <c r="AG9" s="171">
        <f>SUM(Property!BQ$16,Property!BQ$25)*'Schedule of Values'!$G56</f>
        <v>3086.7574153130863</v>
      </c>
      <c r="AH9" s="171">
        <f>SUM(Property!BR$16,Property!BR$25)*'Schedule of Values'!$G56</f>
        <v>3086.7574153130863</v>
      </c>
      <c r="AI9" s="171">
        <f>SUM(Property!BS$16,Property!BS$25)*'Schedule of Values'!$G56</f>
        <v>3086.7574153130863</v>
      </c>
      <c r="AJ9" s="171">
        <f>SUM(Property!BT$16,Property!BT$25)*'Schedule of Values'!$G56</f>
        <v>3086.7574153130863</v>
      </c>
      <c r="AK9" s="171">
        <f>SUM(Property!BU$16,Property!BU$25)*'Schedule of Values'!$G56</f>
        <v>3086.7574153130863</v>
      </c>
      <c r="AL9" s="171">
        <f>SUM(Property!BV$16,Property!BV$25)*'Schedule of Values'!$G56</f>
        <v>3086.7574153130863</v>
      </c>
      <c r="AM9" s="171">
        <f>SUM(Property!BW$16,Property!BW$25)*'Schedule of Values'!$G56</f>
        <v>3086.7574153130863</v>
      </c>
      <c r="AN9" s="171">
        <f>SUM(Property!BX$16,Property!BX$25)*'Schedule of Values'!$G56</f>
        <v>3086.7574153130863</v>
      </c>
      <c r="AO9" s="171">
        <f>SUM(Property!BY$16,Property!BY$25)*'Schedule of Values'!$G56</f>
        <v>3086.7574153130863</v>
      </c>
      <c r="AP9" s="171">
        <f>SUM(Property!BZ$16,Property!BZ$25)*'Schedule of Values'!$G56</f>
        <v>3086.7574153130863</v>
      </c>
      <c r="AQ9" s="171">
        <f>SUM(Property!CA$16,Property!CA$25)*'Schedule of Values'!$G56</f>
        <v>3086.7574153130863</v>
      </c>
      <c r="AR9" s="171">
        <f>SUM(Property!CB$16,Property!CB$25)*'Schedule of Values'!$G56</f>
        <v>3179.3601377724785</v>
      </c>
      <c r="AS9" s="171">
        <f>SUM(Property!CC$16,Property!CC$25)*'Schedule of Values'!$G56</f>
        <v>3179.3601377724785</v>
      </c>
      <c r="AT9" s="171">
        <f>SUM(Property!CD$16,Property!CD$25)*'Schedule of Values'!$G56</f>
        <v>3179.3601377724785</v>
      </c>
      <c r="AU9" s="171">
        <f>SUM(Property!CE$16,Property!CE$25)*'Schedule of Values'!$G56</f>
        <v>3179.3601377724785</v>
      </c>
      <c r="AV9" s="171">
        <f>SUM(Property!CF$16,Property!CF$25)*'Schedule of Values'!$G56</f>
        <v>3179.3601377724785</v>
      </c>
      <c r="AW9" s="171">
        <f>SUM(Property!CG$16,Property!CG$25)*'Schedule of Values'!$G56</f>
        <v>3179.3601377724785</v>
      </c>
      <c r="AX9" s="171">
        <f>SUM(Property!CH$16,Property!CH$25)*'Schedule of Values'!$G56</f>
        <v>3179.3601377724785</v>
      </c>
      <c r="AY9" s="171">
        <f>SUM(Property!CI$16,Property!CI$25)*'Schedule of Values'!$G56</f>
        <v>3179.3601377724785</v>
      </c>
      <c r="AZ9" s="171">
        <f>SUM(Property!CJ$16,Property!CJ$25)*'Schedule of Values'!$G56</f>
        <v>3179.3601377724785</v>
      </c>
      <c r="BA9" s="171">
        <f>SUM(Property!CK$16,Property!CK$25)*'Schedule of Values'!$G56</f>
        <v>3179.3601377724785</v>
      </c>
      <c r="BB9" s="171">
        <f>SUM(Property!CL$16,Property!CL$25)*'Schedule of Values'!$G56</f>
        <v>3179.3601377724785</v>
      </c>
      <c r="BC9" s="171">
        <f>SUM(Property!CM$16,Property!CM$25)*'Schedule of Values'!$G56</f>
        <v>3179.3601377724785</v>
      </c>
      <c r="BD9" s="171">
        <f>SUM(Property!CN$16,Property!CN$25)*'Schedule of Values'!$G56</f>
        <v>3274.740941905653</v>
      </c>
      <c r="BE9" s="171">
        <f>SUM(Property!CO$16,Property!CO$25)*'Schedule of Values'!$G56</f>
        <v>3274.740941905653</v>
      </c>
      <c r="BF9" s="171">
        <f>SUM(Property!CP$16,Property!CP$25)*'Schedule of Values'!$G56</f>
        <v>3274.740941905653</v>
      </c>
    </row>
    <row r="10" spans="1:58" hidden="1">
      <c r="A10" s="170" t="s">
        <v>495</v>
      </c>
      <c r="B10" s="170" t="str" cm="1">
        <f t="array" ref="B10">IFERROR(INDEX('Legal Entity'!$B:$B,MATCH('Property - Import (US)'!$E10,'Legal Entity'!$A:$A,0),0),0)</f>
        <v>1215 - Golden Heart Utilities, Inc.</v>
      </c>
      <c r="C10" s="170" t="s">
        <v>609</v>
      </c>
      <c r="D10" s="170" t="s">
        <v>632</v>
      </c>
      <c r="E10" s="170" t="s">
        <v>664</v>
      </c>
      <c r="G10" s="171">
        <f>SUM(Property!AQ$16,Property!AQ$25)*'Schedule of Values'!$G57</f>
        <v>0.32016659475127801</v>
      </c>
      <c r="H10" s="171">
        <f>SUM(Property!AR$16,Property!AR$25)*'Schedule of Values'!$G57</f>
        <v>0.42216205125899492</v>
      </c>
      <c r="I10" s="171">
        <f>SUM(Property!AS$16,Property!AS$25)*'Schedule of Values'!$G57</f>
        <v>0.42216205125899492</v>
      </c>
      <c r="J10" s="171">
        <f>SUM(Property!AT$16,Property!AT$25)*'Schedule of Values'!$G57</f>
        <v>0.42216205125899492</v>
      </c>
      <c r="K10" s="171">
        <f>SUM(Property!AU$16,Property!AU$25)*'Schedule of Values'!$G57</f>
        <v>0.42216205125899492</v>
      </c>
      <c r="L10" s="171">
        <f>SUM(Property!AV$16,Property!AV$25)*'Schedule of Values'!$G57</f>
        <v>0.42216205125899492</v>
      </c>
      <c r="M10" s="171">
        <f>SUM(Property!AW$16,Property!AW$25)*'Schedule of Values'!$G57</f>
        <v>0.42216205125899492</v>
      </c>
      <c r="N10" s="171">
        <f>SUM(Property!AX$16,Property!AX$25)*'Schedule of Values'!$G57</f>
        <v>0.42216205125899492</v>
      </c>
      <c r="O10" s="171">
        <f>SUM(Property!AY$16,Property!AY$25)*'Schedule of Values'!$G57</f>
        <v>0.42216205125899492</v>
      </c>
      <c r="P10" s="171">
        <f>SUM(Property!AZ$16,Property!AZ$25)*'Schedule of Values'!$G57</f>
        <v>0.42216205125899492</v>
      </c>
      <c r="Q10" s="171">
        <f>SUM(Property!BA$16,Property!BA$25)*'Schedule of Values'!$G57</f>
        <v>0.42216205125899492</v>
      </c>
      <c r="R10" s="171">
        <f>SUM(Property!BB$16,Property!BB$25)*'Schedule of Values'!$G57</f>
        <v>0.42216205125899492</v>
      </c>
      <c r="S10" s="171">
        <f>SUM(Property!BC$16,Property!BC$25)*'Schedule of Values'!$G57</f>
        <v>0.42216205125899492</v>
      </c>
      <c r="T10" s="171">
        <f>SUM(Property!BD$16,Property!BD$25)*'Schedule of Values'!$G57</f>
        <v>0.45382420510341953</v>
      </c>
      <c r="U10" s="171">
        <f>SUM(Property!BE$16,Property!BE$25)*'Schedule of Values'!$G57</f>
        <v>0.45382420510341953</v>
      </c>
      <c r="V10" s="171">
        <f>SUM(Property!BF$16,Property!BF$25)*'Schedule of Values'!$G57</f>
        <v>0.45382420510341953</v>
      </c>
      <c r="W10" s="171">
        <f>SUM(Property!BG$16,Property!BG$25)*'Schedule of Values'!$G57</f>
        <v>0.45382420510341953</v>
      </c>
      <c r="X10" s="171">
        <f>SUM(Property!BH$16,Property!BH$25)*'Schedule of Values'!$G57</f>
        <v>0.45382420510341953</v>
      </c>
      <c r="Y10" s="171">
        <f>SUM(Property!BI$16,Property!BI$25)*'Schedule of Values'!$G57</f>
        <v>0.45382420510341953</v>
      </c>
      <c r="Z10" s="171">
        <f>SUM(Property!BJ$16,Property!BJ$25)*'Schedule of Values'!$G57</f>
        <v>0.45382420510341953</v>
      </c>
      <c r="AA10" s="171">
        <f>SUM(Property!BK$16,Property!BK$25)*'Schedule of Values'!$G57</f>
        <v>0.45382420510341953</v>
      </c>
      <c r="AB10" s="171">
        <f>SUM(Property!BL$16,Property!BL$25)*'Schedule of Values'!$G57</f>
        <v>0.45382420510341953</v>
      </c>
      <c r="AC10" s="171">
        <f>SUM(Property!BM$16,Property!BM$25)*'Schedule of Values'!$G57</f>
        <v>0.45382420510341953</v>
      </c>
      <c r="AD10" s="171">
        <f>SUM(Property!BN$16,Property!BN$25)*'Schedule of Values'!$G57</f>
        <v>0.45382420510341953</v>
      </c>
      <c r="AE10" s="171">
        <f>SUM(Property!BO$16,Property!BO$25)*'Schedule of Values'!$G57</f>
        <v>0.45382420510341953</v>
      </c>
      <c r="AF10" s="171">
        <f>SUM(Property!BP$16,Property!BP$25)*'Schedule of Values'!$G57</f>
        <v>0.48786102048617602</v>
      </c>
      <c r="AG10" s="171">
        <f>SUM(Property!BQ$16,Property!BQ$25)*'Schedule of Values'!$G57</f>
        <v>0.48786102048617602</v>
      </c>
      <c r="AH10" s="171">
        <f>SUM(Property!BR$16,Property!BR$25)*'Schedule of Values'!$G57</f>
        <v>0.48786102048617602</v>
      </c>
      <c r="AI10" s="171">
        <f>SUM(Property!BS$16,Property!BS$25)*'Schedule of Values'!$G57</f>
        <v>0.48786102048617602</v>
      </c>
      <c r="AJ10" s="171">
        <f>SUM(Property!BT$16,Property!BT$25)*'Schedule of Values'!$G57</f>
        <v>0.48786102048617602</v>
      </c>
      <c r="AK10" s="171">
        <f>SUM(Property!BU$16,Property!BU$25)*'Schedule of Values'!$G57</f>
        <v>0.48786102048617602</v>
      </c>
      <c r="AL10" s="171">
        <f>SUM(Property!BV$16,Property!BV$25)*'Schedule of Values'!$G57</f>
        <v>0.48786102048617602</v>
      </c>
      <c r="AM10" s="171">
        <f>SUM(Property!BW$16,Property!BW$25)*'Schedule of Values'!$G57</f>
        <v>0.48786102048617602</v>
      </c>
      <c r="AN10" s="171">
        <f>SUM(Property!BX$16,Property!BX$25)*'Schedule of Values'!$G57</f>
        <v>0.48786102048617602</v>
      </c>
      <c r="AO10" s="171">
        <f>SUM(Property!BY$16,Property!BY$25)*'Schedule of Values'!$G57</f>
        <v>0.48786102048617602</v>
      </c>
      <c r="AP10" s="171">
        <f>SUM(Property!BZ$16,Property!BZ$25)*'Schedule of Values'!$G57</f>
        <v>0.48786102048617602</v>
      </c>
      <c r="AQ10" s="171">
        <f>SUM(Property!CA$16,Property!CA$25)*'Schedule of Values'!$G57</f>
        <v>0.48786102048617602</v>
      </c>
      <c r="AR10" s="171">
        <f>SUM(Property!CB$16,Property!CB$25)*'Schedule of Values'!$G57</f>
        <v>0.50249685110076125</v>
      </c>
      <c r="AS10" s="171">
        <f>SUM(Property!CC$16,Property!CC$25)*'Schedule of Values'!$G57</f>
        <v>0.50249685110076125</v>
      </c>
      <c r="AT10" s="171">
        <f>SUM(Property!CD$16,Property!CD$25)*'Schedule of Values'!$G57</f>
        <v>0.50249685110076125</v>
      </c>
      <c r="AU10" s="171">
        <f>SUM(Property!CE$16,Property!CE$25)*'Schedule of Values'!$G57</f>
        <v>0.50249685110076125</v>
      </c>
      <c r="AV10" s="171">
        <f>SUM(Property!CF$16,Property!CF$25)*'Schedule of Values'!$G57</f>
        <v>0.50249685110076125</v>
      </c>
      <c r="AW10" s="171">
        <f>SUM(Property!CG$16,Property!CG$25)*'Schedule of Values'!$G57</f>
        <v>0.50249685110076125</v>
      </c>
      <c r="AX10" s="171">
        <f>SUM(Property!CH$16,Property!CH$25)*'Schedule of Values'!$G57</f>
        <v>0.50249685110076125</v>
      </c>
      <c r="AY10" s="171">
        <f>SUM(Property!CI$16,Property!CI$25)*'Schedule of Values'!$G57</f>
        <v>0.50249685110076125</v>
      </c>
      <c r="AZ10" s="171">
        <f>SUM(Property!CJ$16,Property!CJ$25)*'Schedule of Values'!$G57</f>
        <v>0.50249685110076125</v>
      </c>
      <c r="BA10" s="171">
        <f>SUM(Property!CK$16,Property!CK$25)*'Schedule of Values'!$G57</f>
        <v>0.50249685110076125</v>
      </c>
      <c r="BB10" s="171">
        <f>SUM(Property!CL$16,Property!CL$25)*'Schedule of Values'!$G57</f>
        <v>0.50249685110076125</v>
      </c>
      <c r="BC10" s="171">
        <f>SUM(Property!CM$16,Property!CM$25)*'Schedule of Values'!$G57</f>
        <v>0.50249685110076125</v>
      </c>
      <c r="BD10" s="171">
        <f>SUM(Property!CN$16,Property!CN$25)*'Schedule of Values'!$G57</f>
        <v>0.51757175663378407</v>
      </c>
      <c r="BE10" s="171">
        <f>SUM(Property!CO$16,Property!CO$25)*'Schedule of Values'!$G57</f>
        <v>0.51757175663378407</v>
      </c>
      <c r="BF10" s="171">
        <f>SUM(Property!CP$16,Property!CP$25)*'Schedule of Values'!$G57</f>
        <v>0.51757175663378407</v>
      </c>
    </row>
    <row r="11" spans="1:58" hidden="1">
      <c r="A11" s="170" t="s">
        <v>495</v>
      </c>
      <c r="B11" s="170" cm="1">
        <f t="array" ref="B11">IFERROR(INDEX('Legal Entity'!$B:$B,MATCH('Property - Import (US)'!$E11,'Legal Entity'!$A:$A,0),0),0)</f>
        <v>0</v>
      </c>
      <c r="C11" s="170" t="s">
        <v>609</v>
      </c>
      <c r="D11" s="170" t="s">
        <v>632</v>
      </c>
      <c r="E11" s="170" t="s">
        <v>87</v>
      </c>
      <c r="G11" s="171">
        <f>SUM(Property!AQ$16,Property!AQ$25)*'Schedule of Values'!$G58</f>
        <v>460.66129944354697</v>
      </c>
      <c r="H11" s="171">
        <f>SUM(Property!AR$16,Property!AR$25)*'Schedule of Values'!$G58</f>
        <v>607.41414718733893</v>
      </c>
      <c r="I11" s="171">
        <f>SUM(Property!AS$16,Property!AS$25)*'Schedule of Values'!$G58</f>
        <v>607.41414718733893</v>
      </c>
      <c r="J11" s="171">
        <f>SUM(Property!AT$16,Property!AT$25)*'Schedule of Values'!$G58</f>
        <v>607.41414718733893</v>
      </c>
      <c r="K11" s="171">
        <f>SUM(Property!AU$16,Property!AU$25)*'Schedule of Values'!$G58</f>
        <v>607.41414718733893</v>
      </c>
      <c r="L11" s="171">
        <f>SUM(Property!AV$16,Property!AV$25)*'Schedule of Values'!$G58</f>
        <v>607.41414718733893</v>
      </c>
      <c r="M11" s="171">
        <f>SUM(Property!AW$16,Property!AW$25)*'Schedule of Values'!$G58</f>
        <v>607.41414718733893</v>
      </c>
      <c r="N11" s="171">
        <f>SUM(Property!AX$16,Property!AX$25)*'Schedule of Values'!$G58</f>
        <v>607.41414718733893</v>
      </c>
      <c r="O11" s="171">
        <f>SUM(Property!AY$16,Property!AY$25)*'Schedule of Values'!$G58</f>
        <v>607.41414718733893</v>
      </c>
      <c r="P11" s="171">
        <f>SUM(Property!AZ$16,Property!AZ$25)*'Schedule of Values'!$G58</f>
        <v>607.41414718733893</v>
      </c>
      <c r="Q11" s="171">
        <f>SUM(Property!BA$16,Property!BA$25)*'Schedule of Values'!$G58</f>
        <v>607.41414718733893</v>
      </c>
      <c r="R11" s="171">
        <f>SUM(Property!BB$16,Property!BB$25)*'Schedule of Values'!$G58</f>
        <v>607.41414718733893</v>
      </c>
      <c r="S11" s="171">
        <f>SUM(Property!BC$16,Property!BC$25)*'Schedule of Values'!$G58</f>
        <v>607.41414718733893</v>
      </c>
      <c r="T11" s="171">
        <f>SUM(Property!BD$16,Property!BD$25)*'Schedule of Values'!$G58</f>
        <v>652.97020822638933</v>
      </c>
      <c r="U11" s="171">
        <f>SUM(Property!BE$16,Property!BE$25)*'Schedule of Values'!$G58</f>
        <v>652.97020822638933</v>
      </c>
      <c r="V11" s="171">
        <f>SUM(Property!BF$16,Property!BF$25)*'Schedule of Values'!$G58</f>
        <v>652.97020822638933</v>
      </c>
      <c r="W11" s="171">
        <f>SUM(Property!BG$16,Property!BG$25)*'Schedule of Values'!$G58</f>
        <v>652.97020822638933</v>
      </c>
      <c r="X11" s="171">
        <f>SUM(Property!BH$16,Property!BH$25)*'Schedule of Values'!$G58</f>
        <v>652.97020822638933</v>
      </c>
      <c r="Y11" s="171">
        <f>SUM(Property!BI$16,Property!BI$25)*'Schedule of Values'!$G58</f>
        <v>652.97020822638933</v>
      </c>
      <c r="Z11" s="171">
        <f>SUM(Property!BJ$16,Property!BJ$25)*'Schedule of Values'!$G58</f>
        <v>652.97020822638933</v>
      </c>
      <c r="AA11" s="171">
        <f>SUM(Property!BK$16,Property!BK$25)*'Schedule of Values'!$G58</f>
        <v>652.97020822638933</v>
      </c>
      <c r="AB11" s="171">
        <f>SUM(Property!BL$16,Property!BL$25)*'Schedule of Values'!$G58</f>
        <v>652.97020822638933</v>
      </c>
      <c r="AC11" s="171">
        <f>SUM(Property!BM$16,Property!BM$25)*'Schedule of Values'!$G58</f>
        <v>652.97020822638933</v>
      </c>
      <c r="AD11" s="171">
        <f>SUM(Property!BN$16,Property!BN$25)*'Schedule of Values'!$G58</f>
        <v>652.97020822638933</v>
      </c>
      <c r="AE11" s="171">
        <f>SUM(Property!BO$16,Property!BO$25)*'Schedule of Values'!$G58</f>
        <v>652.97020822638933</v>
      </c>
      <c r="AF11" s="171">
        <f>SUM(Property!BP$16,Property!BP$25)*'Schedule of Values'!$G58</f>
        <v>701.94297384336846</v>
      </c>
      <c r="AG11" s="171">
        <f>SUM(Property!BQ$16,Property!BQ$25)*'Schedule of Values'!$G58</f>
        <v>701.94297384336846</v>
      </c>
      <c r="AH11" s="171">
        <f>SUM(Property!BR$16,Property!BR$25)*'Schedule of Values'!$G58</f>
        <v>701.94297384336846</v>
      </c>
      <c r="AI11" s="171">
        <f>SUM(Property!BS$16,Property!BS$25)*'Schedule of Values'!$G58</f>
        <v>701.94297384336846</v>
      </c>
      <c r="AJ11" s="171">
        <f>SUM(Property!BT$16,Property!BT$25)*'Schedule of Values'!$G58</f>
        <v>701.94297384336846</v>
      </c>
      <c r="AK11" s="171">
        <f>SUM(Property!BU$16,Property!BU$25)*'Schedule of Values'!$G58</f>
        <v>701.94297384336846</v>
      </c>
      <c r="AL11" s="171">
        <f>SUM(Property!BV$16,Property!BV$25)*'Schedule of Values'!$G58</f>
        <v>701.94297384336846</v>
      </c>
      <c r="AM11" s="171">
        <f>SUM(Property!BW$16,Property!BW$25)*'Schedule of Values'!$G58</f>
        <v>701.94297384336846</v>
      </c>
      <c r="AN11" s="171">
        <f>SUM(Property!BX$16,Property!BX$25)*'Schedule of Values'!$G58</f>
        <v>701.94297384336846</v>
      </c>
      <c r="AO11" s="171">
        <f>SUM(Property!BY$16,Property!BY$25)*'Schedule of Values'!$G58</f>
        <v>701.94297384336846</v>
      </c>
      <c r="AP11" s="171">
        <f>SUM(Property!BZ$16,Property!BZ$25)*'Schedule of Values'!$G58</f>
        <v>701.94297384336846</v>
      </c>
      <c r="AQ11" s="171">
        <f>SUM(Property!CA$16,Property!CA$25)*'Schedule of Values'!$G58</f>
        <v>701.94297384336846</v>
      </c>
      <c r="AR11" s="171">
        <f>SUM(Property!CB$16,Property!CB$25)*'Schedule of Values'!$G58</f>
        <v>723.00126305866956</v>
      </c>
      <c r="AS11" s="171">
        <f>SUM(Property!CC$16,Property!CC$25)*'Schedule of Values'!$G58</f>
        <v>723.00126305866956</v>
      </c>
      <c r="AT11" s="171">
        <f>SUM(Property!CD$16,Property!CD$25)*'Schedule of Values'!$G58</f>
        <v>723.00126305866956</v>
      </c>
      <c r="AU11" s="171">
        <f>SUM(Property!CE$16,Property!CE$25)*'Schedule of Values'!$G58</f>
        <v>723.00126305866956</v>
      </c>
      <c r="AV11" s="171">
        <f>SUM(Property!CF$16,Property!CF$25)*'Schedule of Values'!$G58</f>
        <v>723.00126305866956</v>
      </c>
      <c r="AW11" s="171">
        <f>SUM(Property!CG$16,Property!CG$25)*'Schedule of Values'!$G58</f>
        <v>723.00126305866956</v>
      </c>
      <c r="AX11" s="171">
        <f>SUM(Property!CH$16,Property!CH$25)*'Schedule of Values'!$G58</f>
        <v>723.00126305866956</v>
      </c>
      <c r="AY11" s="171">
        <f>SUM(Property!CI$16,Property!CI$25)*'Schedule of Values'!$G58</f>
        <v>723.00126305866956</v>
      </c>
      <c r="AZ11" s="171">
        <f>SUM(Property!CJ$16,Property!CJ$25)*'Schedule of Values'!$G58</f>
        <v>723.00126305866956</v>
      </c>
      <c r="BA11" s="171">
        <f>SUM(Property!CK$16,Property!CK$25)*'Schedule of Values'!$G58</f>
        <v>723.00126305866956</v>
      </c>
      <c r="BB11" s="171">
        <f>SUM(Property!CL$16,Property!CL$25)*'Schedule of Values'!$G58</f>
        <v>723.00126305866956</v>
      </c>
      <c r="BC11" s="171">
        <f>SUM(Property!CM$16,Property!CM$25)*'Schedule of Values'!$G58</f>
        <v>723.00126305866956</v>
      </c>
      <c r="BD11" s="171">
        <f>SUM(Property!CN$16,Property!CN$25)*'Schedule of Values'!$G58</f>
        <v>744.69130095042965</v>
      </c>
      <c r="BE11" s="171">
        <f>SUM(Property!CO$16,Property!CO$25)*'Schedule of Values'!$G58</f>
        <v>744.69130095042965</v>
      </c>
      <c r="BF11" s="171">
        <f>SUM(Property!CP$16,Property!CP$25)*'Schedule of Values'!$G58</f>
        <v>744.69130095042965</v>
      </c>
    </row>
    <row r="12" spans="1:58" hidden="1">
      <c r="A12" s="170" t="s">
        <v>495</v>
      </c>
      <c r="B12" s="170" t="str" cm="1">
        <f t="array" ref="B12">IFERROR(INDEX('Legal Entity'!$B:$B,MATCH('Property - Import (US)'!$E12,'Legal Entity'!$A:$A,0),0),0)</f>
        <v>1114 - WATER SERVICE CORPORATION</v>
      </c>
      <c r="C12" s="170" t="s">
        <v>609</v>
      </c>
      <c r="D12" s="170" t="s">
        <v>632</v>
      </c>
      <c r="E12" s="170" t="s">
        <v>28</v>
      </c>
      <c r="G12" s="171">
        <f>SUM(Property!AQ$16,Property!AQ$25)*'Schedule of Values'!$G59</f>
        <v>878.69721929488253</v>
      </c>
      <c r="H12" s="171">
        <f>SUM(Property!AR$16,Property!AR$25)*'Schedule of Values'!$G59</f>
        <v>1158.6237496803117</v>
      </c>
      <c r="I12" s="171">
        <f>SUM(Property!AS$16,Property!AS$25)*'Schedule of Values'!$G59</f>
        <v>1158.6237496803117</v>
      </c>
      <c r="J12" s="171">
        <f>SUM(Property!AT$16,Property!AT$25)*'Schedule of Values'!$G59</f>
        <v>1158.6237496803117</v>
      </c>
      <c r="K12" s="171">
        <f>SUM(Property!AU$16,Property!AU$25)*'Schedule of Values'!$G59</f>
        <v>1158.6237496803117</v>
      </c>
      <c r="L12" s="171">
        <f>SUM(Property!AV$16,Property!AV$25)*'Schedule of Values'!$G59</f>
        <v>1158.6237496803117</v>
      </c>
      <c r="M12" s="171">
        <f>SUM(Property!AW$16,Property!AW$25)*'Schedule of Values'!$G59</f>
        <v>1158.6237496803117</v>
      </c>
      <c r="N12" s="171">
        <f>SUM(Property!AX$16,Property!AX$25)*'Schedule of Values'!$G59</f>
        <v>1158.6237496803117</v>
      </c>
      <c r="O12" s="171">
        <f>SUM(Property!AY$16,Property!AY$25)*'Schedule of Values'!$G59</f>
        <v>1158.6237496803117</v>
      </c>
      <c r="P12" s="171">
        <f>SUM(Property!AZ$16,Property!AZ$25)*'Schedule of Values'!$G59</f>
        <v>1158.6237496803117</v>
      </c>
      <c r="Q12" s="171">
        <f>SUM(Property!BA$16,Property!BA$25)*'Schedule of Values'!$G59</f>
        <v>1158.6237496803117</v>
      </c>
      <c r="R12" s="171">
        <f>SUM(Property!BB$16,Property!BB$25)*'Schedule of Values'!$G59</f>
        <v>1158.6237496803117</v>
      </c>
      <c r="S12" s="171">
        <f>SUM(Property!BC$16,Property!BC$25)*'Schedule of Values'!$G59</f>
        <v>1158.6237496803117</v>
      </c>
      <c r="T12" s="171">
        <f>SUM(Property!BD$16,Property!BD$25)*'Schedule of Values'!$G59</f>
        <v>1245.5205309063349</v>
      </c>
      <c r="U12" s="171">
        <f>SUM(Property!BE$16,Property!BE$25)*'Schedule of Values'!$G59</f>
        <v>1245.5205309063349</v>
      </c>
      <c r="V12" s="171">
        <f>SUM(Property!BF$16,Property!BF$25)*'Schedule of Values'!$G59</f>
        <v>1245.5205309063349</v>
      </c>
      <c r="W12" s="171">
        <f>SUM(Property!BG$16,Property!BG$25)*'Schedule of Values'!$G59</f>
        <v>1245.5205309063349</v>
      </c>
      <c r="X12" s="171">
        <f>SUM(Property!BH$16,Property!BH$25)*'Schedule of Values'!$G59</f>
        <v>1245.5205309063349</v>
      </c>
      <c r="Y12" s="171">
        <f>SUM(Property!BI$16,Property!BI$25)*'Schedule of Values'!$G59</f>
        <v>1245.5205309063349</v>
      </c>
      <c r="Z12" s="171">
        <f>SUM(Property!BJ$16,Property!BJ$25)*'Schedule of Values'!$G59</f>
        <v>1245.5205309063349</v>
      </c>
      <c r="AA12" s="171">
        <f>SUM(Property!BK$16,Property!BK$25)*'Schedule of Values'!$G59</f>
        <v>1245.5205309063349</v>
      </c>
      <c r="AB12" s="171">
        <f>SUM(Property!BL$16,Property!BL$25)*'Schedule of Values'!$G59</f>
        <v>1245.5205309063349</v>
      </c>
      <c r="AC12" s="171">
        <f>SUM(Property!BM$16,Property!BM$25)*'Schedule of Values'!$G59</f>
        <v>1245.5205309063349</v>
      </c>
      <c r="AD12" s="171">
        <f>SUM(Property!BN$16,Property!BN$25)*'Schedule of Values'!$G59</f>
        <v>1245.5205309063349</v>
      </c>
      <c r="AE12" s="171">
        <f>SUM(Property!BO$16,Property!BO$25)*'Schedule of Values'!$G59</f>
        <v>1245.5205309063349</v>
      </c>
      <c r="AF12" s="171">
        <f>SUM(Property!BP$16,Property!BP$25)*'Schedule of Values'!$G59</f>
        <v>1338.9345707243101</v>
      </c>
      <c r="AG12" s="171">
        <f>SUM(Property!BQ$16,Property!BQ$25)*'Schedule of Values'!$G59</f>
        <v>1338.9345707243101</v>
      </c>
      <c r="AH12" s="171">
        <f>SUM(Property!BR$16,Property!BR$25)*'Schedule of Values'!$G59</f>
        <v>1338.9345707243101</v>
      </c>
      <c r="AI12" s="171">
        <f>SUM(Property!BS$16,Property!BS$25)*'Schedule of Values'!$G59</f>
        <v>1338.9345707243101</v>
      </c>
      <c r="AJ12" s="171">
        <f>SUM(Property!BT$16,Property!BT$25)*'Schedule of Values'!$G59</f>
        <v>1338.9345707243101</v>
      </c>
      <c r="AK12" s="171">
        <f>SUM(Property!BU$16,Property!BU$25)*'Schedule of Values'!$G59</f>
        <v>1338.9345707243101</v>
      </c>
      <c r="AL12" s="171">
        <f>SUM(Property!BV$16,Property!BV$25)*'Schedule of Values'!$G59</f>
        <v>1338.9345707243101</v>
      </c>
      <c r="AM12" s="171">
        <f>SUM(Property!BW$16,Property!BW$25)*'Schedule of Values'!$G59</f>
        <v>1338.9345707243101</v>
      </c>
      <c r="AN12" s="171">
        <f>SUM(Property!BX$16,Property!BX$25)*'Schedule of Values'!$G59</f>
        <v>1338.9345707243101</v>
      </c>
      <c r="AO12" s="171">
        <f>SUM(Property!BY$16,Property!BY$25)*'Schedule of Values'!$G59</f>
        <v>1338.9345707243101</v>
      </c>
      <c r="AP12" s="171">
        <f>SUM(Property!BZ$16,Property!BZ$25)*'Schedule of Values'!$G59</f>
        <v>1338.9345707243101</v>
      </c>
      <c r="AQ12" s="171">
        <f>SUM(Property!CA$16,Property!CA$25)*'Schedule of Values'!$G59</f>
        <v>1338.9345707243101</v>
      </c>
      <c r="AR12" s="171">
        <f>SUM(Property!CB$16,Property!CB$25)*'Schedule of Values'!$G59</f>
        <v>1379.1026078460395</v>
      </c>
      <c r="AS12" s="171">
        <f>SUM(Property!CC$16,Property!CC$25)*'Schedule of Values'!$G59</f>
        <v>1379.1026078460395</v>
      </c>
      <c r="AT12" s="171">
        <f>SUM(Property!CD$16,Property!CD$25)*'Schedule of Values'!$G59</f>
        <v>1379.1026078460395</v>
      </c>
      <c r="AU12" s="171">
        <f>SUM(Property!CE$16,Property!CE$25)*'Schedule of Values'!$G59</f>
        <v>1379.1026078460395</v>
      </c>
      <c r="AV12" s="171">
        <f>SUM(Property!CF$16,Property!CF$25)*'Schedule of Values'!$G59</f>
        <v>1379.1026078460395</v>
      </c>
      <c r="AW12" s="171">
        <f>SUM(Property!CG$16,Property!CG$25)*'Schedule of Values'!$G59</f>
        <v>1379.1026078460395</v>
      </c>
      <c r="AX12" s="171">
        <f>SUM(Property!CH$16,Property!CH$25)*'Schedule of Values'!$G59</f>
        <v>1379.1026078460395</v>
      </c>
      <c r="AY12" s="171">
        <f>SUM(Property!CI$16,Property!CI$25)*'Schedule of Values'!$G59</f>
        <v>1379.1026078460395</v>
      </c>
      <c r="AZ12" s="171">
        <f>SUM(Property!CJ$16,Property!CJ$25)*'Schedule of Values'!$G59</f>
        <v>1379.1026078460395</v>
      </c>
      <c r="BA12" s="171">
        <f>SUM(Property!CK$16,Property!CK$25)*'Schedule of Values'!$G59</f>
        <v>1379.1026078460395</v>
      </c>
      <c r="BB12" s="171">
        <f>SUM(Property!CL$16,Property!CL$25)*'Schedule of Values'!$G59</f>
        <v>1379.1026078460395</v>
      </c>
      <c r="BC12" s="171">
        <f>SUM(Property!CM$16,Property!CM$25)*'Schedule of Values'!$G59</f>
        <v>1379.1026078460395</v>
      </c>
      <c r="BD12" s="171">
        <f>SUM(Property!CN$16,Property!CN$25)*'Schedule of Values'!$G59</f>
        <v>1420.4756860814205</v>
      </c>
      <c r="BE12" s="171">
        <f>SUM(Property!CO$16,Property!CO$25)*'Schedule of Values'!$G59</f>
        <v>1420.4756860814205</v>
      </c>
      <c r="BF12" s="171">
        <f>SUM(Property!CP$16,Property!CP$25)*'Schedule of Values'!$G59</f>
        <v>1420.4756860814205</v>
      </c>
    </row>
    <row r="13" spans="1:58" hidden="1">
      <c r="A13" s="170" t="s">
        <v>495</v>
      </c>
      <c r="B13" s="170" t="str" cm="1">
        <f t="array" ref="B13">IFERROR(INDEX('Legal Entity'!$B:$B,MATCH('Property - Import (US)'!$E13,'Legal Entity'!$A:$A,0),0),0)</f>
        <v>1146 - Blue Granite Water Company, Inc.</v>
      </c>
      <c r="C13" s="170" t="s">
        <v>609</v>
      </c>
      <c r="D13" s="170" t="s">
        <v>632</v>
      </c>
      <c r="E13" s="170" t="s">
        <v>23</v>
      </c>
      <c r="G13" s="171">
        <f>SUM(Property!AQ$16,Property!AQ$25)*'Schedule of Values'!$G60</f>
        <v>9781.0068581876349</v>
      </c>
      <c r="H13" s="171">
        <f>SUM(Property!AR$16,Property!AR$25)*'Schedule of Values'!$G60</f>
        <v>12896.941736968351</v>
      </c>
      <c r="I13" s="171">
        <f>SUM(Property!AS$16,Property!AS$25)*'Schedule of Values'!$G60</f>
        <v>12896.941736968351</v>
      </c>
      <c r="J13" s="171">
        <f>SUM(Property!AT$16,Property!AT$25)*'Schedule of Values'!$G60</f>
        <v>12896.941736968351</v>
      </c>
      <c r="K13" s="171">
        <f>SUM(Property!AU$16,Property!AU$25)*'Schedule of Values'!$G60</f>
        <v>12896.941736968351</v>
      </c>
      <c r="L13" s="171">
        <f>SUM(Property!AV$16,Property!AV$25)*'Schedule of Values'!$G60</f>
        <v>12896.941736968351</v>
      </c>
      <c r="M13" s="171">
        <f>SUM(Property!AW$16,Property!AW$25)*'Schedule of Values'!$G60</f>
        <v>12896.941736968351</v>
      </c>
      <c r="N13" s="171">
        <f>SUM(Property!AX$16,Property!AX$25)*'Schedule of Values'!$G60</f>
        <v>12896.941736968351</v>
      </c>
      <c r="O13" s="171">
        <f>SUM(Property!AY$16,Property!AY$25)*'Schedule of Values'!$G60</f>
        <v>12896.941736968351</v>
      </c>
      <c r="P13" s="171">
        <f>SUM(Property!AZ$16,Property!AZ$25)*'Schedule of Values'!$G60</f>
        <v>12896.941736968351</v>
      </c>
      <c r="Q13" s="171">
        <f>SUM(Property!BA$16,Property!BA$25)*'Schedule of Values'!$G60</f>
        <v>12896.941736968351</v>
      </c>
      <c r="R13" s="171">
        <f>SUM(Property!BB$16,Property!BB$25)*'Schedule of Values'!$G60</f>
        <v>12896.941736968351</v>
      </c>
      <c r="S13" s="171">
        <f>SUM(Property!BC$16,Property!BC$25)*'Schedule of Values'!$G60</f>
        <v>12896.941736968351</v>
      </c>
      <c r="T13" s="171">
        <f>SUM(Property!BD$16,Property!BD$25)*'Schedule of Values'!$G60</f>
        <v>13864.212367240976</v>
      </c>
      <c r="U13" s="171">
        <f>SUM(Property!BE$16,Property!BE$25)*'Schedule of Values'!$G60</f>
        <v>13864.212367240976</v>
      </c>
      <c r="V13" s="171">
        <f>SUM(Property!BF$16,Property!BF$25)*'Schedule of Values'!$G60</f>
        <v>13864.212367240976</v>
      </c>
      <c r="W13" s="171">
        <f>SUM(Property!BG$16,Property!BG$25)*'Schedule of Values'!$G60</f>
        <v>13864.212367240976</v>
      </c>
      <c r="X13" s="171">
        <f>SUM(Property!BH$16,Property!BH$25)*'Schedule of Values'!$G60</f>
        <v>13864.212367240976</v>
      </c>
      <c r="Y13" s="171">
        <f>SUM(Property!BI$16,Property!BI$25)*'Schedule of Values'!$G60</f>
        <v>13864.212367240976</v>
      </c>
      <c r="Z13" s="171">
        <f>SUM(Property!BJ$16,Property!BJ$25)*'Schedule of Values'!$G60</f>
        <v>13864.212367240976</v>
      </c>
      <c r="AA13" s="171">
        <f>SUM(Property!BK$16,Property!BK$25)*'Schedule of Values'!$G60</f>
        <v>13864.212367240976</v>
      </c>
      <c r="AB13" s="171">
        <f>SUM(Property!BL$16,Property!BL$25)*'Schedule of Values'!$G60</f>
        <v>13864.212367240976</v>
      </c>
      <c r="AC13" s="171">
        <f>SUM(Property!BM$16,Property!BM$25)*'Schedule of Values'!$G60</f>
        <v>13864.212367240976</v>
      </c>
      <c r="AD13" s="171">
        <f>SUM(Property!BN$16,Property!BN$25)*'Schedule of Values'!$G60</f>
        <v>13864.212367240976</v>
      </c>
      <c r="AE13" s="171">
        <f>SUM(Property!BO$16,Property!BO$25)*'Schedule of Values'!$G60</f>
        <v>13864.212367240976</v>
      </c>
      <c r="AF13" s="171">
        <f>SUM(Property!BP$16,Property!BP$25)*'Schedule of Values'!$G60</f>
        <v>14904.02829478405</v>
      </c>
      <c r="AG13" s="171">
        <f>SUM(Property!BQ$16,Property!BQ$25)*'Schedule of Values'!$G60</f>
        <v>14904.02829478405</v>
      </c>
      <c r="AH13" s="171">
        <f>SUM(Property!BR$16,Property!BR$25)*'Schedule of Values'!$G60</f>
        <v>14904.02829478405</v>
      </c>
      <c r="AI13" s="171">
        <f>SUM(Property!BS$16,Property!BS$25)*'Schedule of Values'!$G60</f>
        <v>14904.02829478405</v>
      </c>
      <c r="AJ13" s="171">
        <f>SUM(Property!BT$16,Property!BT$25)*'Schedule of Values'!$G60</f>
        <v>14904.02829478405</v>
      </c>
      <c r="AK13" s="171">
        <f>SUM(Property!BU$16,Property!BU$25)*'Schedule of Values'!$G60</f>
        <v>14904.02829478405</v>
      </c>
      <c r="AL13" s="171">
        <f>SUM(Property!BV$16,Property!BV$25)*'Schedule of Values'!$G60</f>
        <v>14904.02829478405</v>
      </c>
      <c r="AM13" s="171">
        <f>SUM(Property!BW$16,Property!BW$25)*'Schedule of Values'!$G60</f>
        <v>14904.02829478405</v>
      </c>
      <c r="AN13" s="171">
        <f>SUM(Property!BX$16,Property!BX$25)*'Schedule of Values'!$G60</f>
        <v>14904.02829478405</v>
      </c>
      <c r="AO13" s="171">
        <f>SUM(Property!BY$16,Property!BY$25)*'Schedule of Values'!$G60</f>
        <v>14904.02829478405</v>
      </c>
      <c r="AP13" s="171">
        <f>SUM(Property!BZ$16,Property!BZ$25)*'Schedule of Values'!$G60</f>
        <v>14904.02829478405</v>
      </c>
      <c r="AQ13" s="171">
        <f>SUM(Property!CA$16,Property!CA$25)*'Schedule of Values'!$G60</f>
        <v>14904.02829478405</v>
      </c>
      <c r="AR13" s="171">
        <f>SUM(Property!CB$16,Property!CB$25)*'Schedule of Values'!$G60</f>
        <v>15351.14914362757</v>
      </c>
      <c r="AS13" s="171">
        <f>SUM(Property!CC$16,Property!CC$25)*'Schedule of Values'!$G60</f>
        <v>15351.14914362757</v>
      </c>
      <c r="AT13" s="171">
        <f>SUM(Property!CD$16,Property!CD$25)*'Schedule of Values'!$G60</f>
        <v>15351.14914362757</v>
      </c>
      <c r="AU13" s="171">
        <f>SUM(Property!CE$16,Property!CE$25)*'Schedule of Values'!$G60</f>
        <v>15351.14914362757</v>
      </c>
      <c r="AV13" s="171">
        <f>SUM(Property!CF$16,Property!CF$25)*'Schedule of Values'!$G60</f>
        <v>15351.14914362757</v>
      </c>
      <c r="AW13" s="171">
        <f>SUM(Property!CG$16,Property!CG$25)*'Schedule of Values'!$G60</f>
        <v>15351.14914362757</v>
      </c>
      <c r="AX13" s="171">
        <f>SUM(Property!CH$16,Property!CH$25)*'Schedule of Values'!$G60</f>
        <v>15351.14914362757</v>
      </c>
      <c r="AY13" s="171">
        <f>SUM(Property!CI$16,Property!CI$25)*'Schedule of Values'!$G60</f>
        <v>15351.14914362757</v>
      </c>
      <c r="AZ13" s="171">
        <f>SUM(Property!CJ$16,Property!CJ$25)*'Schedule of Values'!$G60</f>
        <v>15351.14914362757</v>
      </c>
      <c r="BA13" s="171">
        <f>SUM(Property!CK$16,Property!CK$25)*'Schedule of Values'!$G60</f>
        <v>15351.14914362757</v>
      </c>
      <c r="BB13" s="171">
        <f>SUM(Property!CL$16,Property!CL$25)*'Schedule of Values'!$G60</f>
        <v>15351.14914362757</v>
      </c>
      <c r="BC13" s="171">
        <f>SUM(Property!CM$16,Property!CM$25)*'Schedule of Values'!$G60</f>
        <v>15351.14914362757</v>
      </c>
      <c r="BD13" s="171">
        <f>SUM(Property!CN$16,Property!CN$25)*'Schedule of Values'!$G60</f>
        <v>15811.683617936396</v>
      </c>
      <c r="BE13" s="171">
        <f>SUM(Property!CO$16,Property!CO$25)*'Schedule of Values'!$G60</f>
        <v>15811.683617936396</v>
      </c>
      <c r="BF13" s="171">
        <f>SUM(Property!CP$16,Property!CP$25)*'Schedule of Values'!$G60</f>
        <v>15811.683617936396</v>
      </c>
    </row>
    <row r="14" spans="1:58" hidden="1">
      <c r="A14" s="170" t="s">
        <v>495</v>
      </c>
      <c r="B14" s="170" t="str" cm="1">
        <f t="array" ref="B14">IFERROR(INDEX('Legal Entity'!$B:$B,MATCH('Property - Import (US)'!$E14,'Legal Entity'!$A:$A,0),0),0)</f>
        <v>1116 - CAROLINA WATER SERVICE, INC. OF NORTH CAROLINA</v>
      </c>
      <c r="C14" s="170" t="s">
        <v>609</v>
      </c>
      <c r="D14" s="170" t="s">
        <v>632</v>
      </c>
      <c r="E14" s="170" t="s">
        <v>14</v>
      </c>
      <c r="G14" s="171">
        <f>SUM(Property!AQ$16,Property!AQ$25)*'Schedule of Values'!$G61</f>
        <v>34660.151719125104</v>
      </c>
      <c r="H14" s="171">
        <f>SUM(Property!AR$16,Property!AR$25)*'Schedule of Values'!$G61</f>
        <v>45701.834565410813</v>
      </c>
      <c r="I14" s="171">
        <f>SUM(Property!AS$16,Property!AS$25)*'Schedule of Values'!$G61</f>
        <v>45701.834565410813</v>
      </c>
      <c r="J14" s="171">
        <f>SUM(Property!AT$16,Property!AT$25)*'Schedule of Values'!$G61</f>
        <v>45701.834565410813</v>
      </c>
      <c r="K14" s="171">
        <f>SUM(Property!AU$16,Property!AU$25)*'Schedule of Values'!$G61</f>
        <v>45701.834565410813</v>
      </c>
      <c r="L14" s="171">
        <f>SUM(Property!AV$16,Property!AV$25)*'Schedule of Values'!$G61</f>
        <v>45701.834565410813</v>
      </c>
      <c r="M14" s="171">
        <f>SUM(Property!AW$16,Property!AW$25)*'Schedule of Values'!$G61</f>
        <v>45701.834565410813</v>
      </c>
      <c r="N14" s="171">
        <f>SUM(Property!AX$16,Property!AX$25)*'Schedule of Values'!$G61</f>
        <v>45701.834565410813</v>
      </c>
      <c r="O14" s="171">
        <f>SUM(Property!AY$16,Property!AY$25)*'Schedule of Values'!$G61</f>
        <v>45701.834565410813</v>
      </c>
      <c r="P14" s="171">
        <f>SUM(Property!AZ$16,Property!AZ$25)*'Schedule of Values'!$G61</f>
        <v>45701.834565410813</v>
      </c>
      <c r="Q14" s="171">
        <f>SUM(Property!BA$16,Property!BA$25)*'Schedule of Values'!$G61</f>
        <v>45701.834565410813</v>
      </c>
      <c r="R14" s="171">
        <f>SUM(Property!BB$16,Property!BB$25)*'Schedule of Values'!$G61</f>
        <v>45701.834565410813</v>
      </c>
      <c r="S14" s="171">
        <f>SUM(Property!BC$16,Property!BC$25)*'Schedule of Values'!$G61</f>
        <v>45701.834565410813</v>
      </c>
      <c r="T14" s="171">
        <f>SUM(Property!BD$16,Property!BD$25)*'Schedule of Values'!$G61</f>
        <v>49129.472157816621</v>
      </c>
      <c r="U14" s="171">
        <f>SUM(Property!BE$16,Property!BE$25)*'Schedule of Values'!$G61</f>
        <v>49129.472157816621</v>
      </c>
      <c r="V14" s="171">
        <f>SUM(Property!BF$16,Property!BF$25)*'Schedule of Values'!$G61</f>
        <v>49129.472157816621</v>
      </c>
      <c r="W14" s="171">
        <f>SUM(Property!BG$16,Property!BG$25)*'Schedule of Values'!$G61</f>
        <v>49129.472157816621</v>
      </c>
      <c r="X14" s="171">
        <f>SUM(Property!BH$16,Property!BH$25)*'Schedule of Values'!$G61</f>
        <v>49129.472157816621</v>
      </c>
      <c r="Y14" s="171">
        <f>SUM(Property!BI$16,Property!BI$25)*'Schedule of Values'!$G61</f>
        <v>49129.472157816621</v>
      </c>
      <c r="Z14" s="171">
        <f>SUM(Property!BJ$16,Property!BJ$25)*'Schedule of Values'!$G61</f>
        <v>49129.472157816621</v>
      </c>
      <c r="AA14" s="171">
        <f>SUM(Property!BK$16,Property!BK$25)*'Schedule of Values'!$G61</f>
        <v>49129.472157816621</v>
      </c>
      <c r="AB14" s="171">
        <f>SUM(Property!BL$16,Property!BL$25)*'Schedule of Values'!$G61</f>
        <v>49129.472157816621</v>
      </c>
      <c r="AC14" s="171">
        <f>SUM(Property!BM$16,Property!BM$25)*'Schedule of Values'!$G61</f>
        <v>49129.472157816621</v>
      </c>
      <c r="AD14" s="171">
        <f>SUM(Property!BN$16,Property!BN$25)*'Schedule of Values'!$G61</f>
        <v>49129.472157816621</v>
      </c>
      <c r="AE14" s="171">
        <f>SUM(Property!BO$16,Property!BO$25)*'Schedule of Values'!$G61</f>
        <v>49129.472157816621</v>
      </c>
      <c r="AF14" s="171">
        <f>SUM(Property!BP$16,Property!BP$25)*'Schedule of Values'!$G61</f>
        <v>52814.182569652869</v>
      </c>
      <c r="AG14" s="171">
        <f>SUM(Property!BQ$16,Property!BQ$25)*'Schedule of Values'!$G61</f>
        <v>52814.182569652869</v>
      </c>
      <c r="AH14" s="171">
        <f>SUM(Property!BR$16,Property!BR$25)*'Schedule of Values'!$G61</f>
        <v>52814.182569652869</v>
      </c>
      <c r="AI14" s="171">
        <f>SUM(Property!BS$16,Property!BS$25)*'Schedule of Values'!$G61</f>
        <v>52814.182569652869</v>
      </c>
      <c r="AJ14" s="171">
        <f>SUM(Property!BT$16,Property!BT$25)*'Schedule of Values'!$G61</f>
        <v>52814.182569652869</v>
      </c>
      <c r="AK14" s="171">
        <f>SUM(Property!BU$16,Property!BU$25)*'Schedule of Values'!$G61</f>
        <v>52814.182569652869</v>
      </c>
      <c r="AL14" s="171">
        <f>SUM(Property!BV$16,Property!BV$25)*'Schedule of Values'!$G61</f>
        <v>52814.182569652869</v>
      </c>
      <c r="AM14" s="171">
        <f>SUM(Property!BW$16,Property!BW$25)*'Schedule of Values'!$G61</f>
        <v>52814.182569652869</v>
      </c>
      <c r="AN14" s="171">
        <f>SUM(Property!BX$16,Property!BX$25)*'Schedule of Values'!$G61</f>
        <v>52814.182569652869</v>
      </c>
      <c r="AO14" s="171">
        <f>SUM(Property!BY$16,Property!BY$25)*'Schedule of Values'!$G61</f>
        <v>52814.182569652869</v>
      </c>
      <c r="AP14" s="171">
        <f>SUM(Property!BZ$16,Property!BZ$25)*'Schedule of Values'!$G61</f>
        <v>52814.182569652869</v>
      </c>
      <c r="AQ14" s="171">
        <f>SUM(Property!CA$16,Property!CA$25)*'Schedule of Values'!$G61</f>
        <v>52814.182569652869</v>
      </c>
      <c r="AR14" s="171">
        <f>SUM(Property!CB$16,Property!CB$25)*'Schedule of Values'!$G61</f>
        <v>54398.608046742454</v>
      </c>
      <c r="AS14" s="171">
        <f>SUM(Property!CC$16,Property!CC$25)*'Schedule of Values'!$G61</f>
        <v>54398.608046742454</v>
      </c>
      <c r="AT14" s="171">
        <f>SUM(Property!CD$16,Property!CD$25)*'Schedule of Values'!$G61</f>
        <v>54398.608046742454</v>
      </c>
      <c r="AU14" s="171">
        <f>SUM(Property!CE$16,Property!CE$25)*'Schedule of Values'!$G61</f>
        <v>54398.608046742454</v>
      </c>
      <c r="AV14" s="171">
        <f>SUM(Property!CF$16,Property!CF$25)*'Schedule of Values'!$G61</f>
        <v>54398.608046742454</v>
      </c>
      <c r="AW14" s="171">
        <f>SUM(Property!CG$16,Property!CG$25)*'Schedule of Values'!$G61</f>
        <v>54398.608046742454</v>
      </c>
      <c r="AX14" s="171">
        <f>SUM(Property!CH$16,Property!CH$25)*'Schedule of Values'!$G61</f>
        <v>54398.608046742454</v>
      </c>
      <c r="AY14" s="171">
        <f>SUM(Property!CI$16,Property!CI$25)*'Schedule of Values'!$G61</f>
        <v>54398.608046742454</v>
      </c>
      <c r="AZ14" s="171">
        <f>SUM(Property!CJ$16,Property!CJ$25)*'Schedule of Values'!$G61</f>
        <v>54398.608046742454</v>
      </c>
      <c r="BA14" s="171">
        <f>SUM(Property!CK$16,Property!CK$25)*'Schedule of Values'!$G61</f>
        <v>54398.608046742454</v>
      </c>
      <c r="BB14" s="171">
        <f>SUM(Property!CL$16,Property!CL$25)*'Schedule of Values'!$G61</f>
        <v>54398.608046742454</v>
      </c>
      <c r="BC14" s="171">
        <f>SUM(Property!CM$16,Property!CM$25)*'Schedule of Values'!$G61</f>
        <v>54398.608046742454</v>
      </c>
      <c r="BD14" s="171">
        <f>SUM(Property!CN$16,Property!CN$25)*'Schedule of Values'!$G61</f>
        <v>56030.566288144721</v>
      </c>
      <c r="BE14" s="171">
        <f>SUM(Property!CO$16,Property!CO$25)*'Schedule of Values'!$G61</f>
        <v>56030.566288144721</v>
      </c>
      <c r="BF14" s="171">
        <f>SUM(Property!CP$16,Property!CP$25)*'Schedule of Values'!$G61</f>
        <v>56030.566288144721</v>
      </c>
    </row>
    <row r="15" spans="1:58" hidden="1">
      <c r="A15" s="170" t="s">
        <v>495</v>
      </c>
      <c r="B15" s="170" t="str" cm="1">
        <f t="array" ref="B15">IFERROR(INDEX('Legal Entity'!$B:$B,MATCH('Property - Import (US)'!$E15,'Legal Entity'!$A:$A,0),0),0)</f>
        <v>1118 - TENNESSEE WATER SERVICE, INC.</v>
      </c>
      <c r="C15" s="170" t="s">
        <v>609</v>
      </c>
      <c r="D15" s="170" t="s">
        <v>632</v>
      </c>
      <c r="E15" s="170" t="s">
        <v>15</v>
      </c>
      <c r="G15" s="171">
        <f>SUM(Property!AQ$16,Property!AQ$25)*'Schedule of Values'!$G62</f>
        <v>140.39305179843541</v>
      </c>
      <c r="H15" s="171">
        <f>SUM(Property!AR$16,Property!AR$25)*'Schedule of Values'!$G62</f>
        <v>185.11805947706929</v>
      </c>
      <c r="I15" s="171">
        <f>SUM(Property!AS$16,Property!AS$25)*'Schedule of Values'!$G62</f>
        <v>185.11805947706929</v>
      </c>
      <c r="J15" s="171">
        <f>SUM(Property!AT$16,Property!AT$25)*'Schedule of Values'!$G62</f>
        <v>185.11805947706929</v>
      </c>
      <c r="K15" s="171">
        <f>SUM(Property!AU$16,Property!AU$25)*'Schedule of Values'!$G62</f>
        <v>185.11805947706929</v>
      </c>
      <c r="L15" s="171">
        <f>SUM(Property!AV$16,Property!AV$25)*'Schedule of Values'!$G62</f>
        <v>185.11805947706929</v>
      </c>
      <c r="M15" s="171">
        <f>SUM(Property!AW$16,Property!AW$25)*'Schedule of Values'!$G62</f>
        <v>185.11805947706929</v>
      </c>
      <c r="N15" s="171">
        <f>SUM(Property!AX$16,Property!AX$25)*'Schedule of Values'!$G62</f>
        <v>185.11805947706929</v>
      </c>
      <c r="O15" s="171">
        <f>SUM(Property!AY$16,Property!AY$25)*'Schedule of Values'!$G62</f>
        <v>185.11805947706929</v>
      </c>
      <c r="P15" s="171">
        <f>SUM(Property!AZ$16,Property!AZ$25)*'Schedule of Values'!$G62</f>
        <v>185.11805947706929</v>
      </c>
      <c r="Q15" s="171">
        <f>SUM(Property!BA$16,Property!BA$25)*'Schedule of Values'!$G62</f>
        <v>185.11805947706929</v>
      </c>
      <c r="R15" s="171">
        <f>SUM(Property!BB$16,Property!BB$25)*'Schedule of Values'!$G62</f>
        <v>185.11805947706929</v>
      </c>
      <c r="S15" s="171">
        <f>SUM(Property!BC$16,Property!BC$25)*'Schedule of Values'!$G62</f>
        <v>185.11805947706929</v>
      </c>
      <c r="T15" s="171">
        <f>SUM(Property!BD$16,Property!BD$25)*'Schedule of Values'!$G62</f>
        <v>199.00191393784948</v>
      </c>
      <c r="U15" s="171">
        <f>SUM(Property!BE$16,Property!BE$25)*'Schedule of Values'!$G62</f>
        <v>199.00191393784948</v>
      </c>
      <c r="V15" s="171">
        <f>SUM(Property!BF$16,Property!BF$25)*'Schedule of Values'!$G62</f>
        <v>199.00191393784948</v>
      </c>
      <c r="W15" s="171">
        <f>SUM(Property!BG$16,Property!BG$25)*'Schedule of Values'!$G62</f>
        <v>199.00191393784948</v>
      </c>
      <c r="X15" s="171">
        <f>SUM(Property!BH$16,Property!BH$25)*'Schedule of Values'!$G62</f>
        <v>199.00191393784948</v>
      </c>
      <c r="Y15" s="171">
        <f>SUM(Property!BI$16,Property!BI$25)*'Schedule of Values'!$G62</f>
        <v>199.00191393784948</v>
      </c>
      <c r="Z15" s="171">
        <f>SUM(Property!BJ$16,Property!BJ$25)*'Schedule of Values'!$G62</f>
        <v>199.00191393784948</v>
      </c>
      <c r="AA15" s="171">
        <f>SUM(Property!BK$16,Property!BK$25)*'Schedule of Values'!$G62</f>
        <v>199.00191393784948</v>
      </c>
      <c r="AB15" s="171">
        <f>SUM(Property!BL$16,Property!BL$25)*'Schedule of Values'!$G62</f>
        <v>199.00191393784948</v>
      </c>
      <c r="AC15" s="171">
        <f>SUM(Property!BM$16,Property!BM$25)*'Schedule of Values'!$G62</f>
        <v>199.00191393784948</v>
      </c>
      <c r="AD15" s="171">
        <f>SUM(Property!BN$16,Property!BN$25)*'Schedule of Values'!$G62</f>
        <v>199.00191393784948</v>
      </c>
      <c r="AE15" s="171">
        <f>SUM(Property!BO$16,Property!BO$25)*'Schedule of Values'!$G62</f>
        <v>199.00191393784948</v>
      </c>
      <c r="AF15" s="171">
        <f>SUM(Property!BP$16,Property!BP$25)*'Schedule of Values'!$G62</f>
        <v>213.92705748318818</v>
      </c>
      <c r="AG15" s="171">
        <f>SUM(Property!BQ$16,Property!BQ$25)*'Schedule of Values'!$G62</f>
        <v>213.92705748318818</v>
      </c>
      <c r="AH15" s="171">
        <f>SUM(Property!BR$16,Property!BR$25)*'Schedule of Values'!$G62</f>
        <v>213.92705748318818</v>
      </c>
      <c r="AI15" s="171">
        <f>SUM(Property!BS$16,Property!BS$25)*'Schedule of Values'!$G62</f>
        <v>213.92705748318818</v>
      </c>
      <c r="AJ15" s="171">
        <f>SUM(Property!BT$16,Property!BT$25)*'Schedule of Values'!$G62</f>
        <v>213.92705748318818</v>
      </c>
      <c r="AK15" s="171">
        <f>SUM(Property!BU$16,Property!BU$25)*'Schedule of Values'!$G62</f>
        <v>213.92705748318818</v>
      </c>
      <c r="AL15" s="171">
        <f>SUM(Property!BV$16,Property!BV$25)*'Schedule of Values'!$G62</f>
        <v>213.92705748318818</v>
      </c>
      <c r="AM15" s="171">
        <f>SUM(Property!BW$16,Property!BW$25)*'Schedule of Values'!$G62</f>
        <v>213.92705748318818</v>
      </c>
      <c r="AN15" s="171">
        <f>SUM(Property!BX$16,Property!BX$25)*'Schedule of Values'!$G62</f>
        <v>213.92705748318818</v>
      </c>
      <c r="AO15" s="171">
        <f>SUM(Property!BY$16,Property!BY$25)*'Schedule of Values'!$G62</f>
        <v>213.92705748318818</v>
      </c>
      <c r="AP15" s="171">
        <f>SUM(Property!BZ$16,Property!BZ$25)*'Schedule of Values'!$G62</f>
        <v>213.92705748318818</v>
      </c>
      <c r="AQ15" s="171">
        <f>SUM(Property!CA$16,Property!CA$25)*'Schedule of Values'!$G62</f>
        <v>213.92705748318818</v>
      </c>
      <c r="AR15" s="171">
        <f>SUM(Property!CB$16,Property!CB$25)*'Schedule of Values'!$G62</f>
        <v>220.34486920768384</v>
      </c>
      <c r="AS15" s="171">
        <f>SUM(Property!CC$16,Property!CC$25)*'Schedule of Values'!$G62</f>
        <v>220.34486920768384</v>
      </c>
      <c r="AT15" s="171">
        <f>SUM(Property!CD$16,Property!CD$25)*'Schedule of Values'!$G62</f>
        <v>220.34486920768384</v>
      </c>
      <c r="AU15" s="171">
        <f>SUM(Property!CE$16,Property!CE$25)*'Schedule of Values'!$G62</f>
        <v>220.34486920768384</v>
      </c>
      <c r="AV15" s="171">
        <f>SUM(Property!CF$16,Property!CF$25)*'Schedule of Values'!$G62</f>
        <v>220.34486920768384</v>
      </c>
      <c r="AW15" s="171">
        <f>SUM(Property!CG$16,Property!CG$25)*'Schedule of Values'!$G62</f>
        <v>220.34486920768384</v>
      </c>
      <c r="AX15" s="171">
        <f>SUM(Property!CH$16,Property!CH$25)*'Schedule of Values'!$G62</f>
        <v>220.34486920768384</v>
      </c>
      <c r="AY15" s="171">
        <f>SUM(Property!CI$16,Property!CI$25)*'Schedule of Values'!$G62</f>
        <v>220.34486920768384</v>
      </c>
      <c r="AZ15" s="171">
        <f>SUM(Property!CJ$16,Property!CJ$25)*'Schedule of Values'!$G62</f>
        <v>220.34486920768384</v>
      </c>
      <c r="BA15" s="171">
        <f>SUM(Property!CK$16,Property!CK$25)*'Schedule of Values'!$G62</f>
        <v>220.34486920768384</v>
      </c>
      <c r="BB15" s="171">
        <f>SUM(Property!CL$16,Property!CL$25)*'Schedule of Values'!$G62</f>
        <v>220.34486920768384</v>
      </c>
      <c r="BC15" s="171">
        <f>SUM(Property!CM$16,Property!CM$25)*'Schedule of Values'!$G62</f>
        <v>220.34486920768384</v>
      </c>
      <c r="BD15" s="171">
        <f>SUM(Property!CN$16,Property!CN$25)*'Schedule of Values'!$G62</f>
        <v>226.95521528391433</v>
      </c>
      <c r="BE15" s="171">
        <f>SUM(Property!CO$16,Property!CO$25)*'Schedule of Values'!$G62</f>
        <v>226.95521528391433</v>
      </c>
      <c r="BF15" s="171">
        <f>SUM(Property!CP$16,Property!CP$25)*'Schedule of Values'!$G62</f>
        <v>226.95521528391433</v>
      </c>
    </row>
    <row r="16" spans="1:58" hidden="1">
      <c r="A16" s="170" t="s">
        <v>495</v>
      </c>
      <c r="B16" s="170" t="str" cm="1">
        <f t="array" ref="B16">IFERROR(INDEX('Legal Entity'!$B:$B,MATCH('Property - Import (US)'!$E16,'Legal Entity'!$A:$A,0),0),0)</f>
        <v>1148 - BERMUDA WATER COMPANY, INC.</v>
      </c>
      <c r="C16" s="170" t="s">
        <v>609</v>
      </c>
      <c r="D16" s="170" t="s">
        <v>632</v>
      </c>
      <c r="E16" s="170" t="s">
        <v>24</v>
      </c>
      <c r="G16" s="171">
        <f>SUM(Property!AQ$16,Property!AQ$25)*'Schedule of Values'!$G63</f>
        <v>3845.3608862602246</v>
      </c>
      <c r="H16" s="171">
        <f>SUM(Property!AR$16,Property!AR$25)*'Schedule of Values'!$G63</f>
        <v>5070.3773166461588</v>
      </c>
      <c r="I16" s="171">
        <f>SUM(Property!AS$16,Property!AS$25)*'Schedule of Values'!$G63</f>
        <v>5070.3773166461588</v>
      </c>
      <c r="J16" s="171">
        <f>SUM(Property!AT$16,Property!AT$25)*'Schedule of Values'!$G63</f>
        <v>5070.3773166461588</v>
      </c>
      <c r="K16" s="171">
        <f>SUM(Property!AU$16,Property!AU$25)*'Schedule of Values'!$G63</f>
        <v>5070.3773166461588</v>
      </c>
      <c r="L16" s="171">
        <f>SUM(Property!AV$16,Property!AV$25)*'Schedule of Values'!$G63</f>
        <v>5070.3773166461588</v>
      </c>
      <c r="M16" s="171">
        <f>SUM(Property!AW$16,Property!AW$25)*'Schedule of Values'!$G63</f>
        <v>5070.3773166461588</v>
      </c>
      <c r="N16" s="171">
        <f>SUM(Property!AX$16,Property!AX$25)*'Schedule of Values'!$G63</f>
        <v>5070.3773166461588</v>
      </c>
      <c r="O16" s="171">
        <f>SUM(Property!AY$16,Property!AY$25)*'Schedule of Values'!$G63</f>
        <v>5070.3773166461588</v>
      </c>
      <c r="P16" s="171">
        <f>SUM(Property!AZ$16,Property!AZ$25)*'Schedule of Values'!$G63</f>
        <v>5070.3773166461588</v>
      </c>
      <c r="Q16" s="171">
        <f>SUM(Property!BA$16,Property!BA$25)*'Schedule of Values'!$G63</f>
        <v>5070.3773166461588</v>
      </c>
      <c r="R16" s="171">
        <f>SUM(Property!BB$16,Property!BB$25)*'Schedule of Values'!$G63</f>
        <v>5070.3773166461588</v>
      </c>
      <c r="S16" s="171">
        <f>SUM(Property!BC$16,Property!BC$25)*'Schedule of Values'!$G63</f>
        <v>5070.3773166461588</v>
      </c>
      <c r="T16" s="171">
        <f>SUM(Property!BD$16,Property!BD$25)*'Schedule of Values'!$G63</f>
        <v>5450.6556153946203</v>
      </c>
      <c r="U16" s="171">
        <f>SUM(Property!BE$16,Property!BE$25)*'Schedule of Values'!$G63</f>
        <v>5450.6556153946203</v>
      </c>
      <c r="V16" s="171">
        <f>SUM(Property!BF$16,Property!BF$25)*'Schedule of Values'!$G63</f>
        <v>5450.6556153946203</v>
      </c>
      <c r="W16" s="171">
        <f>SUM(Property!BG$16,Property!BG$25)*'Schedule of Values'!$G63</f>
        <v>5450.6556153946203</v>
      </c>
      <c r="X16" s="171">
        <f>SUM(Property!BH$16,Property!BH$25)*'Schedule of Values'!$G63</f>
        <v>5450.6556153946203</v>
      </c>
      <c r="Y16" s="171">
        <f>SUM(Property!BI$16,Property!BI$25)*'Schedule of Values'!$G63</f>
        <v>5450.6556153946203</v>
      </c>
      <c r="Z16" s="171">
        <f>SUM(Property!BJ$16,Property!BJ$25)*'Schedule of Values'!$G63</f>
        <v>5450.6556153946203</v>
      </c>
      <c r="AA16" s="171">
        <f>SUM(Property!BK$16,Property!BK$25)*'Schedule of Values'!$G63</f>
        <v>5450.6556153946203</v>
      </c>
      <c r="AB16" s="171">
        <f>SUM(Property!BL$16,Property!BL$25)*'Schedule of Values'!$G63</f>
        <v>5450.6556153946203</v>
      </c>
      <c r="AC16" s="171">
        <f>SUM(Property!BM$16,Property!BM$25)*'Schedule of Values'!$G63</f>
        <v>5450.6556153946203</v>
      </c>
      <c r="AD16" s="171">
        <f>SUM(Property!BN$16,Property!BN$25)*'Schedule of Values'!$G63</f>
        <v>5450.6556153946203</v>
      </c>
      <c r="AE16" s="171">
        <f>SUM(Property!BO$16,Property!BO$25)*'Schedule of Values'!$G63</f>
        <v>5450.6556153946203</v>
      </c>
      <c r="AF16" s="171">
        <f>SUM(Property!BP$16,Property!BP$25)*'Schedule of Values'!$G63</f>
        <v>5859.4547865492168</v>
      </c>
      <c r="AG16" s="171">
        <f>SUM(Property!BQ$16,Property!BQ$25)*'Schedule of Values'!$G63</f>
        <v>5859.4547865492168</v>
      </c>
      <c r="AH16" s="171">
        <f>SUM(Property!BR$16,Property!BR$25)*'Schedule of Values'!$G63</f>
        <v>5859.4547865492168</v>
      </c>
      <c r="AI16" s="171">
        <f>SUM(Property!BS$16,Property!BS$25)*'Schedule of Values'!$G63</f>
        <v>5859.4547865492168</v>
      </c>
      <c r="AJ16" s="171">
        <f>SUM(Property!BT$16,Property!BT$25)*'Schedule of Values'!$G63</f>
        <v>5859.4547865492168</v>
      </c>
      <c r="AK16" s="171">
        <f>SUM(Property!BU$16,Property!BU$25)*'Schedule of Values'!$G63</f>
        <v>5859.4547865492168</v>
      </c>
      <c r="AL16" s="171">
        <f>SUM(Property!BV$16,Property!BV$25)*'Schedule of Values'!$G63</f>
        <v>5859.4547865492168</v>
      </c>
      <c r="AM16" s="171">
        <f>SUM(Property!BW$16,Property!BW$25)*'Schedule of Values'!$G63</f>
        <v>5859.4547865492168</v>
      </c>
      <c r="AN16" s="171">
        <f>SUM(Property!BX$16,Property!BX$25)*'Schedule of Values'!$G63</f>
        <v>5859.4547865492168</v>
      </c>
      <c r="AO16" s="171">
        <f>SUM(Property!BY$16,Property!BY$25)*'Schedule of Values'!$G63</f>
        <v>5859.4547865492168</v>
      </c>
      <c r="AP16" s="171">
        <f>SUM(Property!BZ$16,Property!BZ$25)*'Schedule of Values'!$G63</f>
        <v>5859.4547865492168</v>
      </c>
      <c r="AQ16" s="171">
        <f>SUM(Property!CA$16,Property!CA$25)*'Schedule of Values'!$G63</f>
        <v>5859.4547865492168</v>
      </c>
      <c r="AR16" s="171">
        <f>SUM(Property!CB$16,Property!CB$25)*'Schedule of Values'!$G63</f>
        <v>6035.2384301456932</v>
      </c>
      <c r="AS16" s="171">
        <f>SUM(Property!CC$16,Property!CC$25)*'Schedule of Values'!$G63</f>
        <v>6035.2384301456932</v>
      </c>
      <c r="AT16" s="171">
        <f>SUM(Property!CD$16,Property!CD$25)*'Schedule of Values'!$G63</f>
        <v>6035.2384301456932</v>
      </c>
      <c r="AU16" s="171">
        <f>SUM(Property!CE$16,Property!CE$25)*'Schedule of Values'!$G63</f>
        <v>6035.2384301456932</v>
      </c>
      <c r="AV16" s="171">
        <f>SUM(Property!CF$16,Property!CF$25)*'Schedule of Values'!$G63</f>
        <v>6035.2384301456932</v>
      </c>
      <c r="AW16" s="171">
        <f>SUM(Property!CG$16,Property!CG$25)*'Schedule of Values'!$G63</f>
        <v>6035.2384301456932</v>
      </c>
      <c r="AX16" s="171">
        <f>SUM(Property!CH$16,Property!CH$25)*'Schedule of Values'!$G63</f>
        <v>6035.2384301456932</v>
      </c>
      <c r="AY16" s="171">
        <f>SUM(Property!CI$16,Property!CI$25)*'Schedule of Values'!$G63</f>
        <v>6035.2384301456932</v>
      </c>
      <c r="AZ16" s="171">
        <f>SUM(Property!CJ$16,Property!CJ$25)*'Schedule of Values'!$G63</f>
        <v>6035.2384301456932</v>
      </c>
      <c r="BA16" s="171">
        <f>SUM(Property!CK$16,Property!CK$25)*'Schedule of Values'!$G63</f>
        <v>6035.2384301456932</v>
      </c>
      <c r="BB16" s="171">
        <f>SUM(Property!CL$16,Property!CL$25)*'Schedule of Values'!$G63</f>
        <v>6035.2384301456932</v>
      </c>
      <c r="BC16" s="171">
        <f>SUM(Property!CM$16,Property!CM$25)*'Schedule of Values'!$G63</f>
        <v>6035.2384301456932</v>
      </c>
      <c r="BD16" s="171">
        <f>SUM(Property!CN$16,Property!CN$25)*'Schedule of Values'!$G63</f>
        <v>6216.2955830500632</v>
      </c>
      <c r="BE16" s="171">
        <f>SUM(Property!CO$16,Property!CO$25)*'Schedule of Values'!$G63</f>
        <v>6216.2955830500632</v>
      </c>
      <c r="BF16" s="171">
        <f>SUM(Property!CP$16,Property!CP$25)*'Schedule of Values'!$G63</f>
        <v>6216.2955830500632</v>
      </c>
    </row>
    <row r="17" spans="1:58" hidden="1">
      <c r="A17" s="170" t="s">
        <v>495</v>
      </c>
      <c r="B17" s="170" t="str" cm="1">
        <f t="array" ref="B17">IFERROR(INDEX('Legal Entity'!$B:$B,MATCH('Property - Import (US)'!$E17,'Legal Entity'!$A:$A,0),0),0)</f>
        <v>1154 - GREAT BASIN WATER CO. F/K/A UTILITIES, INC. OF CENTRAL NEVADA</v>
      </c>
      <c r="C17" s="170" t="s">
        <v>609</v>
      </c>
      <c r="D17" s="170" t="s">
        <v>632</v>
      </c>
      <c r="E17" s="170" t="s">
        <v>25</v>
      </c>
      <c r="G17" s="171">
        <f>SUM(Property!AQ$16,Property!AQ$25)*'Schedule of Values'!$G64</f>
        <v>27205.81477123325</v>
      </c>
      <c r="H17" s="171">
        <f>SUM(Property!AR$16,Property!AR$25)*'Schedule of Values'!$G64</f>
        <v>35872.769858824402</v>
      </c>
      <c r="I17" s="171">
        <f>SUM(Property!AS$16,Property!AS$25)*'Schedule of Values'!$G64</f>
        <v>35872.769858824402</v>
      </c>
      <c r="J17" s="171">
        <f>SUM(Property!AT$16,Property!AT$25)*'Schedule of Values'!$G64</f>
        <v>35872.769858824402</v>
      </c>
      <c r="K17" s="171">
        <f>SUM(Property!AU$16,Property!AU$25)*'Schedule of Values'!$G64</f>
        <v>35872.769858824402</v>
      </c>
      <c r="L17" s="171">
        <f>SUM(Property!AV$16,Property!AV$25)*'Schedule of Values'!$G64</f>
        <v>35872.769858824402</v>
      </c>
      <c r="M17" s="171">
        <f>SUM(Property!AW$16,Property!AW$25)*'Schedule of Values'!$G64</f>
        <v>35872.769858824402</v>
      </c>
      <c r="N17" s="171">
        <f>SUM(Property!AX$16,Property!AX$25)*'Schedule of Values'!$G64</f>
        <v>35872.769858824402</v>
      </c>
      <c r="O17" s="171">
        <f>SUM(Property!AY$16,Property!AY$25)*'Schedule of Values'!$G64</f>
        <v>35872.769858824402</v>
      </c>
      <c r="P17" s="171">
        <f>SUM(Property!AZ$16,Property!AZ$25)*'Schedule of Values'!$G64</f>
        <v>35872.769858824402</v>
      </c>
      <c r="Q17" s="171">
        <f>SUM(Property!BA$16,Property!BA$25)*'Schedule of Values'!$G64</f>
        <v>35872.769858824402</v>
      </c>
      <c r="R17" s="171">
        <f>SUM(Property!BB$16,Property!BB$25)*'Schedule of Values'!$G64</f>
        <v>35872.769858824402</v>
      </c>
      <c r="S17" s="171">
        <f>SUM(Property!BC$16,Property!BC$25)*'Schedule of Values'!$G64</f>
        <v>35872.769858824402</v>
      </c>
      <c r="T17" s="171">
        <f>SUM(Property!BD$16,Property!BD$25)*'Schedule of Values'!$G64</f>
        <v>38563.227598236226</v>
      </c>
      <c r="U17" s="171">
        <f>SUM(Property!BE$16,Property!BE$25)*'Schedule of Values'!$G64</f>
        <v>38563.227598236226</v>
      </c>
      <c r="V17" s="171">
        <f>SUM(Property!BF$16,Property!BF$25)*'Schedule of Values'!$G64</f>
        <v>38563.227598236226</v>
      </c>
      <c r="W17" s="171">
        <f>SUM(Property!BG$16,Property!BG$25)*'Schedule of Values'!$G64</f>
        <v>38563.227598236226</v>
      </c>
      <c r="X17" s="171">
        <f>SUM(Property!BH$16,Property!BH$25)*'Schedule of Values'!$G64</f>
        <v>38563.227598236226</v>
      </c>
      <c r="Y17" s="171">
        <f>SUM(Property!BI$16,Property!BI$25)*'Schedule of Values'!$G64</f>
        <v>38563.227598236226</v>
      </c>
      <c r="Z17" s="171">
        <f>SUM(Property!BJ$16,Property!BJ$25)*'Schedule of Values'!$G64</f>
        <v>38563.227598236226</v>
      </c>
      <c r="AA17" s="171">
        <f>SUM(Property!BK$16,Property!BK$25)*'Schedule of Values'!$G64</f>
        <v>38563.227598236226</v>
      </c>
      <c r="AB17" s="171">
        <f>SUM(Property!BL$16,Property!BL$25)*'Schedule of Values'!$G64</f>
        <v>38563.227598236226</v>
      </c>
      <c r="AC17" s="171">
        <f>SUM(Property!BM$16,Property!BM$25)*'Schedule of Values'!$G64</f>
        <v>38563.227598236226</v>
      </c>
      <c r="AD17" s="171">
        <f>SUM(Property!BN$16,Property!BN$25)*'Schedule of Values'!$G64</f>
        <v>38563.227598236226</v>
      </c>
      <c r="AE17" s="171">
        <f>SUM(Property!BO$16,Property!BO$25)*'Schedule of Values'!$G64</f>
        <v>38563.227598236226</v>
      </c>
      <c r="AF17" s="171">
        <f>SUM(Property!BP$16,Property!BP$25)*'Schedule of Values'!$G64</f>
        <v>41455.46966810395</v>
      </c>
      <c r="AG17" s="171">
        <f>SUM(Property!BQ$16,Property!BQ$25)*'Schedule of Values'!$G64</f>
        <v>41455.46966810395</v>
      </c>
      <c r="AH17" s="171">
        <f>SUM(Property!BR$16,Property!BR$25)*'Schedule of Values'!$G64</f>
        <v>41455.46966810395</v>
      </c>
      <c r="AI17" s="171">
        <f>SUM(Property!BS$16,Property!BS$25)*'Schedule of Values'!$G64</f>
        <v>41455.46966810395</v>
      </c>
      <c r="AJ17" s="171">
        <f>SUM(Property!BT$16,Property!BT$25)*'Schedule of Values'!$G64</f>
        <v>41455.46966810395</v>
      </c>
      <c r="AK17" s="171">
        <f>SUM(Property!BU$16,Property!BU$25)*'Schedule of Values'!$G64</f>
        <v>41455.46966810395</v>
      </c>
      <c r="AL17" s="171">
        <f>SUM(Property!BV$16,Property!BV$25)*'Schedule of Values'!$G64</f>
        <v>41455.46966810395</v>
      </c>
      <c r="AM17" s="171">
        <f>SUM(Property!BW$16,Property!BW$25)*'Schedule of Values'!$G64</f>
        <v>41455.46966810395</v>
      </c>
      <c r="AN17" s="171">
        <f>SUM(Property!BX$16,Property!BX$25)*'Schedule of Values'!$G64</f>
        <v>41455.46966810395</v>
      </c>
      <c r="AO17" s="171">
        <f>SUM(Property!BY$16,Property!BY$25)*'Schedule of Values'!$G64</f>
        <v>41455.46966810395</v>
      </c>
      <c r="AP17" s="171">
        <f>SUM(Property!BZ$16,Property!BZ$25)*'Schedule of Values'!$G64</f>
        <v>41455.46966810395</v>
      </c>
      <c r="AQ17" s="171">
        <f>SUM(Property!CA$16,Property!CA$25)*'Schedule of Values'!$G64</f>
        <v>41455.46966810395</v>
      </c>
      <c r="AR17" s="171">
        <f>SUM(Property!CB$16,Property!CB$25)*'Schedule of Values'!$G64</f>
        <v>42699.133758147065</v>
      </c>
      <c r="AS17" s="171">
        <f>SUM(Property!CC$16,Property!CC$25)*'Schedule of Values'!$G64</f>
        <v>42699.133758147065</v>
      </c>
      <c r="AT17" s="171">
        <f>SUM(Property!CD$16,Property!CD$25)*'Schedule of Values'!$G64</f>
        <v>42699.133758147065</v>
      </c>
      <c r="AU17" s="171">
        <f>SUM(Property!CE$16,Property!CE$25)*'Schedule of Values'!$G64</f>
        <v>42699.133758147065</v>
      </c>
      <c r="AV17" s="171">
        <f>SUM(Property!CF$16,Property!CF$25)*'Schedule of Values'!$G64</f>
        <v>42699.133758147065</v>
      </c>
      <c r="AW17" s="171">
        <f>SUM(Property!CG$16,Property!CG$25)*'Schedule of Values'!$G64</f>
        <v>42699.133758147065</v>
      </c>
      <c r="AX17" s="171">
        <f>SUM(Property!CH$16,Property!CH$25)*'Schedule of Values'!$G64</f>
        <v>42699.133758147065</v>
      </c>
      <c r="AY17" s="171">
        <f>SUM(Property!CI$16,Property!CI$25)*'Schedule of Values'!$G64</f>
        <v>42699.133758147065</v>
      </c>
      <c r="AZ17" s="171">
        <f>SUM(Property!CJ$16,Property!CJ$25)*'Schedule of Values'!$G64</f>
        <v>42699.133758147065</v>
      </c>
      <c r="BA17" s="171">
        <f>SUM(Property!CK$16,Property!CK$25)*'Schedule of Values'!$G64</f>
        <v>42699.133758147065</v>
      </c>
      <c r="BB17" s="171">
        <f>SUM(Property!CL$16,Property!CL$25)*'Schedule of Values'!$G64</f>
        <v>42699.133758147065</v>
      </c>
      <c r="BC17" s="171">
        <f>SUM(Property!CM$16,Property!CM$25)*'Schedule of Values'!$G64</f>
        <v>42699.133758147065</v>
      </c>
      <c r="BD17" s="171">
        <f>SUM(Property!CN$16,Property!CN$25)*'Schedule of Values'!$G64</f>
        <v>43980.107770891475</v>
      </c>
      <c r="BE17" s="171">
        <f>SUM(Property!CO$16,Property!CO$25)*'Schedule of Values'!$G64</f>
        <v>43980.107770891475</v>
      </c>
      <c r="BF17" s="171">
        <f>SUM(Property!CP$16,Property!CP$25)*'Schedule of Values'!$G64</f>
        <v>43980.107770891475</v>
      </c>
    </row>
    <row r="18" spans="1:58" hidden="1">
      <c r="A18" s="170" t="s">
        <v>495</v>
      </c>
      <c r="B18" s="170" t="str" cm="1">
        <f t="array" ref="B18">IFERROR(INDEX('Legal Entity'!$B:$B,MATCH('Property - Import (US)'!$E18,'Legal Entity'!$A:$A,0),0),0)</f>
        <v>1188 - Corix Utilities (Texas) Inc.</v>
      </c>
      <c r="C18" s="170" t="s">
        <v>609</v>
      </c>
      <c r="D18" s="170" t="s">
        <v>632</v>
      </c>
      <c r="E18" s="170" t="s">
        <v>26</v>
      </c>
      <c r="G18" s="171">
        <f>SUM(Property!AQ$16,Property!AQ$25)*'Schedule of Values'!$G65</f>
        <v>9684.6885886383116</v>
      </c>
      <c r="H18" s="171">
        <f>SUM(Property!AR$16,Property!AR$25)*'Schedule of Values'!$G65</f>
        <v>12769.939360976416</v>
      </c>
      <c r="I18" s="171">
        <f>SUM(Property!AS$16,Property!AS$25)*'Schedule of Values'!$G65</f>
        <v>12769.939360976416</v>
      </c>
      <c r="J18" s="171">
        <f>SUM(Property!AT$16,Property!AT$25)*'Schedule of Values'!$G65</f>
        <v>12769.939360976416</v>
      </c>
      <c r="K18" s="171">
        <f>SUM(Property!AU$16,Property!AU$25)*'Schedule of Values'!$G65</f>
        <v>12769.939360976416</v>
      </c>
      <c r="L18" s="171">
        <f>SUM(Property!AV$16,Property!AV$25)*'Schedule of Values'!$G65</f>
        <v>12769.939360976416</v>
      </c>
      <c r="M18" s="171">
        <f>SUM(Property!AW$16,Property!AW$25)*'Schedule of Values'!$G65</f>
        <v>12769.939360976416</v>
      </c>
      <c r="N18" s="171">
        <f>SUM(Property!AX$16,Property!AX$25)*'Schedule of Values'!$G65</f>
        <v>12769.939360976416</v>
      </c>
      <c r="O18" s="171">
        <f>SUM(Property!AY$16,Property!AY$25)*'Schedule of Values'!$G65</f>
        <v>12769.939360976416</v>
      </c>
      <c r="P18" s="171">
        <f>SUM(Property!AZ$16,Property!AZ$25)*'Schedule of Values'!$G65</f>
        <v>12769.939360976416</v>
      </c>
      <c r="Q18" s="171">
        <f>SUM(Property!BA$16,Property!BA$25)*'Schedule of Values'!$G65</f>
        <v>12769.939360976416</v>
      </c>
      <c r="R18" s="171">
        <f>SUM(Property!BB$16,Property!BB$25)*'Schedule of Values'!$G65</f>
        <v>12769.939360976416</v>
      </c>
      <c r="S18" s="171">
        <f>SUM(Property!BC$16,Property!BC$25)*'Schedule of Values'!$G65</f>
        <v>12769.939360976416</v>
      </c>
      <c r="T18" s="171">
        <f>SUM(Property!BD$16,Property!BD$25)*'Schedule of Values'!$G65</f>
        <v>13727.684813049647</v>
      </c>
      <c r="U18" s="171">
        <f>SUM(Property!BE$16,Property!BE$25)*'Schedule of Values'!$G65</f>
        <v>13727.684813049647</v>
      </c>
      <c r="V18" s="171">
        <f>SUM(Property!BF$16,Property!BF$25)*'Schedule of Values'!$G65</f>
        <v>13727.684813049647</v>
      </c>
      <c r="W18" s="171">
        <f>SUM(Property!BG$16,Property!BG$25)*'Schedule of Values'!$G65</f>
        <v>13727.684813049647</v>
      </c>
      <c r="X18" s="171">
        <f>SUM(Property!BH$16,Property!BH$25)*'Schedule of Values'!$G65</f>
        <v>13727.684813049647</v>
      </c>
      <c r="Y18" s="171">
        <f>SUM(Property!BI$16,Property!BI$25)*'Schedule of Values'!$G65</f>
        <v>13727.684813049647</v>
      </c>
      <c r="Z18" s="171">
        <f>SUM(Property!BJ$16,Property!BJ$25)*'Schedule of Values'!$G65</f>
        <v>13727.684813049647</v>
      </c>
      <c r="AA18" s="171">
        <f>SUM(Property!BK$16,Property!BK$25)*'Schedule of Values'!$G65</f>
        <v>13727.684813049647</v>
      </c>
      <c r="AB18" s="171">
        <f>SUM(Property!BL$16,Property!BL$25)*'Schedule of Values'!$G65</f>
        <v>13727.684813049647</v>
      </c>
      <c r="AC18" s="171">
        <f>SUM(Property!BM$16,Property!BM$25)*'Schedule of Values'!$G65</f>
        <v>13727.684813049647</v>
      </c>
      <c r="AD18" s="171">
        <f>SUM(Property!BN$16,Property!BN$25)*'Schedule of Values'!$G65</f>
        <v>13727.684813049647</v>
      </c>
      <c r="AE18" s="171">
        <f>SUM(Property!BO$16,Property!BO$25)*'Schedule of Values'!$G65</f>
        <v>13727.684813049647</v>
      </c>
      <c r="AF18" s="171">
        <f>SUM(Property!BP$16,Property!BP$25)*'Schedule of Values'!$G65</f>
        <v>14757.26117402837</v>
      </c>
      <c r="AG18" s="171">
        <f>SUM(Property!BQ$16,Property!BQ$25)*'Schedule of Values'!$G65</f>
        <v>14757.26117402837</v>
      </c>
      <c r="AH18" s="171">
        <f>SUM(Property!BR$16,Property!BR$25)*'Schedule of Values'!$G65</f>
        <v>14757.26117402837</v>
      </c>
      <c r="AI18" s="171">
        <f>SUM(Property!BS$16,Property!BS$25)*'Schedule of Values'!$G65</f>
        <v>14757.26117402837</v>
      </c>
      <c r="AJ18" s="171">
        <f>SUM(Property!BT$16,Property!BT$25)*'Schedule of Values'!$G65</f>
        <v>14757.26117402837</v>
      </c>
      <c r="AK18" s="171">
        <f>SUM(Property!BU$16,Property!BU$25)*'Schedule of Values'!$G65</f>
        <v>14757.26117402837</v>
      </c>
      <c r="AL18" s="171">
        <f>SUM(Property!BV$16,Property!BV$25)*'Schedule of Values'!$G65</f>
        <v>14757.26117402837</v>
      </c>
      <c r="AM18" s="171">
        <f>SUM(Property!BW$16,Property!BW$25)*'Schedule of Values'!$G65</f>
        <v>14757.26117402837</v>
      </c>
      <c r="AN18" s="171">
        <f>SUM(Property!BX$16,Property!BX$25)*'Schedule of Values'!$G65</f>
        <v>14757.26117402837</v>
      </c>
      <c r="AO18" s="171">
        <f>SUM(Property!BY$16,Property!BY$25)*'Schedule of Values'!$G65</f>
        <v>14757.26117402837</v>
      </c>
      <c r="AP18" s="171">
        <f>SUM(Property!BZ$16,Property!BZ$25)*'Schedule of Values'!$G65</f>
        <v>14757.26117402837</v>
      </c>
      <c r="AQ18" s="171">
        <f>SUM(Property!CA$16,Property!CA$25)*'Schedule of Values'!$G65</f>
        <v>14757.26117402837</v>
      </c>
      <c r="AR18" s="171">
        <f>SUM(Property!CB$16,Property!CB$25)*'Schedule of Values'!$G65</f>
        <v>15199.979009249222</v>
      </c>
      <c r="AS18" s="171">
        <f>SUM(Property!CC$16,Property!CC$25)*'Schedule of Values'!$G65</f>
        <v>15199.979009249222</v>
      </c>
      <c r="AT18" s="171">
        <f>SUM(Property!CD$16,Property!CD$25)*'Schedule of Values'!$G65</f>
        <v>15199.979009249222</v>
      </c>
      <c r="AU18" s="171">
        <f>SUM(Property!CE$16,Property!CE$25)*'Schedule of Values'!$G65</f>
        <v>15199.979009249222</v>
      </c>
      <c r="AV18" s="171">
        <f>SUM(Property!CF$16,Property!CF$25)*'Schedule of Values'!$G65</f>
        <v>15199.979009249222</v>
      </c>
      <c r="AW18" s="171">
        <f>SUM(Property!CG$16,Property!CG$25)*'Schedule of Values'!$G65</f>
        <v>15199.979009249222</v>
      </c>
      <c r="AX18" s="171">
        <f>SUM(Property!CH$16,Property!CH$25)*'Schedule of Values'!$G65</f>
        <v>15199.979009249222</v>
      </c>
      <c r="AY18" s="171">
        <f>SUM(Property!CI$16,Property!CI$25)*'Schedule of Values'!$G65</f>
        <v>15199.979009249222</v>
      </c>
      <c r="AZ18" s="171">
        <f>SUM(Property!CJ$16,Property!CJ$25)*'Schedule of Values'!$G65</f>
        <v>15199.979009249222</v>
      </c>
      <c r="BA18" s="171">
        <f>SUM(Property!CK$16,Property!CK$25)*'Schedule of Values'!$G65</f>
        <v>15199.979009249222</v>
      </c>
      <c r="BB18" s="171">
        <f>SUM(Property!CL$16,Property!CL$25)*'Schedule of Values'!$G65</f>
        <v>15199.979009249222</v>
      </c>
      <c r="BC18" s="171">
        <f>SUM(Property!CM$16,Property!CM$25)*'Schedule of Values'!$G65</f>
        <v>15199.979009249222</v>
      </c>
      <c r="BD18" s="171">
        <f>SUM(Property!CN$16,Property!CN$25)*'Schedule of Values'!$G65</f>
        <v>15655.978379526698</v>
      </c>
      <c r="BE18" s="171">
        <f>SUM(Property!CO$16,Property!CO$25)*'Schedule of Values'!$G65</f>
        <v>15655.978379526698</v>
      </c>
      <c r="BF18" s="171">
        <f>SUM(Property!CP$16,Property!CP$25)*'Schedule of Values'!$G65</f>
        <v>15655.978379526698</v>
      </c>
    </row>
    <row r="19" spans="1:58" hidden="1">
      <c r="A19" s="170" t="s">
        <v>495</v>
      </c>
      <c r="B19" s="170" t="str" cm="1">
        <f t="array" ref="B19">IFERROR(INDEX('Legal Entity'!$B:$B,MATCH('Property - Import (US)'!$E19,'Legal Entity'!$A:$A,0),0),0)</f>
        <v>1140 - UTILITIES, INC. OF LOUISIANA</v>
      </c>
      <c r="C19" s="170" t="s">
        <v>609</v>
      </c>
      <c r="D19" s="170" t="s">
        <v>632</v>
      </c>
      <c r="E19" s="170" t="s">
        <v>21</v>
      </c>
      <c r="G19" s="171">
        <f>SUM(Property!AQ$16,Property!AQ$25)*'Schedule of Values'!$G66</f>
        <v>9472.0726765624786</v>
      </c>
      <c r="H19" s="171">
        <f>SUM(Property!AR$16,Property!AR$25)*'Schedule of Values'!$G66</f>
        <v>12489.590408138394</v>
      </c>
      <c r="I19" s="171">
        <f>SUM(Property!AS$16,Property!AS$25)*'Schedule of Values'!$G66</f>
        <v>12489.590408138394</v>
      </c>
      <c r="J19" s="171">
        <f>SUM(Property!AT$16,Property!AT$25)*'Schedule of Values'!$G66</f>
        <v>12489.590408138394</v>
      </c>
      <c r="K19" s="171">
        <f>SUM(Property!AU$16,Property!AU$25)*'Schedule of Values'!$G66</f>
        <v>12489.590408138394</v>
      </c>
      <c r="L19" s="171">
        <f>SUM(Property!AV$16,Property!AV$25)*'Schedule of Values'!$G66</f>
        <v>12489.590408138394</v>
      </c>
      <c r="M19" s="171">
        <f>SUM(Property!AW$16,Property!AW$25)*'Schedule of Values'!$G66</f>
        <v>12489.590408138394</v>
      </c>
      <c r="N19" s="171">
        <f>SUM(Property!AX$16,Property!AX$25)*'Schedule of Values'!$G66</f>
        <v>12489.590408138394</v>
      </c>
      <c r="O19" s="171">
        <f>SUM(Property!AY$16,Property!AY$25)*'Schedule of Values'!$G66</f>
        <v>12489.590408138394</v>
      </c>
      <c r="P19" s="171">
        <f>SUM(Property!AZ$16,Property!AZ$25)*'Schedule of Values'!$G66</f>
        <v>12489.590408138394</v>
      </c>
      <c r="Q19" s="171">
        <f>SUM(Property!BA$16,Property!BA$25)*'Schedule of Values'!$G66</f>
        <v>12489.590408138394</v>
      </c>
      <c r="R19" s="171">
        <f>SUM(Property!BB$16,Property!BB$25)*'Schedule of Values'!$G66</f>
        <v>12489.590408138394</v>
      </c>
      <c r="S19" s="171">
        <f>SUM(Property!BC$16,Property!BC$25)*'Schedule of Values'!$G66</f>
        <v>12489.590408138394</v>
      </c>
      <c r="T19" s="171">
        <f>SUM(Property!BD$16,Property!BD$25)*'Schedule of Values'!$G66</f>
        <v>13426.309688748774</v>
      </c>
      <c r="U19" s="171">
        <f>SUM(Property!BE$16,Property!BE$25)*'Schedule of Values'!$G66</f>
        <v>13426.309688748774</v>
      </c>
      <c r="V19" s="171">
        <f>SUM(Property!BF$16,Property!BF$25)*'Schedule of Values'!$G66</f>
        <v>13426.309688748774</v>
      </c>
      <c r="W19" s="171">
        <f>SUM(Property!BG$16,Property!BG$25)*'Schedule of Values'!$G66</f>
        <v>13426.309688748774</v>
      </c>
      <c r="X19" s="171">
        <f>SUM(Property!BH$16,Property!BH$25)*'Schedule of Values'!$G66</f>
        <v>13426.309688748774</v>
      </c>
      <c r="Y19" s="171">
        <f>SUM(Property!BI$16,Property!BI$25)*'Schedule of Values'!$G66</f>
        <v>13426.309688748774</v>
      </c>
      <c r="Z19" s="171">
        <f>SUM(Property!BJ$16,Property!BJ$25)*'Schedule of Values'!$G66</f>
        <v>13426.309688748774</v>
      </c>
      <c r="AA19" s="171">
        <f>SUM(Property!BK$16,Property!BK$25)*'Schedule of Values'!$G66</f>
        <v>13426.309688748774</v>
      </c>
      <c r="AB19" s="171">
        <f>SUM(Property!BL$16,Property!BL$25)*'Schedule of Values'!$G66</f>
        <v>13426.309688748774</v>
      </c>
      <c r="AC19" s="171">
        <f>SUM(Property!BM$16,Property!BM$25)*'Schedule of Values'!$G66</f>
        <v>13426.309688748774</v>
      </c>
      <c r="AD19" s="171">
        <f>SUM(Property!BN$16,Property!BN$25)*'Schedule of Values'!$G66</f>
        <v>13426.309688748774</v>
      </c>
      <c r="AE19" s="171">
        <f>SUM(Property!BO$16,Property!BO$25)*'Schedule of Values'!$G66</f>
        <v>13426.309688748774</v>
      </c>
      <c r="AF19" s="171">
        <f>SUM(Property!BP$16,Property!BP$25)*'Schedule of Values'!$G66</f>
        <v>14433.28291540493</v>
      </c>
      <c r="AG19" s="171">
        <f>SUM(Property!BQ$16,Property!BQ$25)*'Schedule of Values'!$G66</f>
        <v>14433.28291540493</v>
      </c>
      <c r="AH19" s="171">
        <f>SUM(Property!BR$16,Property!BR$25)*'Schedule of Values'!$G66</f>
        <v>14433.28291540493</v>
      </c>
      <c r="AI19" s="171">
        <f>SUM(Property!BS$16,Property!BS$25)*'Schedule of Values'!$G66</f>
        <v>14433.28291540493</v>
      </c>
      <c r="AJ19" s="171">
        <f>SUM(Property!BT$16,Property!BT$25)*'Schedule of Values'!$G66</f>
        <v>14433.28291540493</v>
      </c>
      <c r="AK19" s="171">
        <f>SUM(Property!BU$16,Property!BU$25)*'Schedule of Values'!$G66</f>
        <v>14433.28291540493</v>
      </c>
      <c r="AL19" s="171">
        <f>SUM(Property!BV$16,Property!BV$25)*'Schedule of Values'!$G66</f>
        <v>14433.28291540493</v>
      </c>
      <c r="AM19" s="171">
        <f>SUM(Property!BW$16,Property!BW$25)*'Schedule of Values'!$G66</f>
        <v>14433.28291540493</v>
      </c>
      <c r="AN19" s="171">
        <f>SUM(Property!BX$16,Property!BX$25)*'Schedule of Values'!$G66</f>
        <v>14433.28291540493</v>
      </c>
      <c r="AO19" s="171">
        <f>SUM(Property!BY$16,Property!BY$25)*'Schedule of Values'!$G66</f>
        <v>14433.28291540493</v>
      </c>
      <c r="AP19" s="171">
        <f>SUM(Property!BZ$16,Property!BZ$25)*'Schedule of Values'!$G66</f>
        <v>14433.28291540493</v>
      </c>
      <c r="AQ19" s="171">
        <f>SUM(Property!CA$16,Property!CA$25)*'Schedule of Values'!$G66</f>
        <v>14433.28291540493</v>
      </c>
      <c r="AR19" s="171">
        <f>SUM(Property!CB$16,Property!CB$25)*'Schedule of Values'!$G66</f>
        <v>14866.28140286708</v>
      </c>
      <c r="AS19" s="171">
        <f>SUM(Property!CC$16,Property!CC$25)*'Schedule of Values'!$G66</f>
        <v>14866.28140286708</v>
      </c>
      <c r="AT19" s="171">
        <f>SUM(Property!CD$16,Property!CD$25)*'Schedule of Values'!$G66</f>
        <v>14866.28140286708</v>
      </c>
      <c r="AU19" s="171">
        <f>SUM(Property!CE$16,Property!CE$25)*'Schedule of Values'!$G66</f>
        <v>14866.28140286708</v>
      </c>
      <c r="AV19" s="171">
        <f>SUM(Property!CF$16,Property!CF$25)*'Schedule of Values'!$G66</f>
        <v>14866.28140286708</v>
      </c>
      <c r="AW19" s="171">
        <f>SUM(Property!CG$16,Property!CG$25)*'Schedule of Values'!$G66</f>
        <v>14866.28140286708</v>
      </c>
      <c r="AX19" s="171">
        <f>SUM(Property!CH$16,Property!CH$25)*'Schedule of Values'!$G66</f>
        <v>14866.28140286708</v>
      </c>
      <c r="AY19" s="171">
        <f>SUM(Property!CI$16,Property!CI$25)*'Schedule of Values'!$G66</f>
        <v>14866.28140286708</v>
      </c>
      <c r="AZ19" s="171">
        <f>SUM(Property!CJ$16,Property!CJ$25)*'Schedule of Values'!$G66</f>
        <v>14866.28140286708</v>
      </c>
      <c r="BA19" s="171">
        <f>SUM(Property!CK$16,Property!CK$25)*'Schedule of Values'!$G66</f>
        <v>14866.28140286708</v>
      </c>
      <c r="BB19" s="171">
        <f>SUM(Property!CL$16,Property!CL$25)*'Schedule of Values'!$G66</f>
        <v>14866.28140286708</v>
      </c>
      <c r="BC19" s="171">
        <f>SUM(Property!CM$16,Property!CM$25)*'Schedule of Values'!$G66</f>
        <v>14866.28140286708</v>
      </c>
      <c r="BD19" s="171">
        <f>SUM(Property!CN$16,Property!CN$25)*'Schedule of Values'!$G66</f>
        <v>15312.269844953091</v>
      </c>
      <c r="BE19" s="171">
        <f>SUM(Property!CO$16,Property!CO$25)*'Schedule of Values'!$G66</f>
        <v>15312.269844953091</v>
      </c>
      <c r="BF19" s="171">
        <f>SUM(Property!CP$16,Property!CP$25)*'Schedule of Values'!$G66</f>
        <v>15312.269844953091</v>
      </c>
    </row>
    <row r="20" spans="1:58" hidden="1">
      <c r="A20" s="170" t="s">
        <v>495</v>
      </c>
      <c r="B20" s="170" t="str" cm="1">
        <f t="array" ref="B20">IFERROR(INDEX('Legal Entity'!$B:$B,MATCH('Property - Import (US)'!$E20,'Legal Entity'!$A:$A,0),0),0)</f>
        <v>1172 - COMMUNITY UTILITIES OF ALABAMA, INC.       </v>
      </c>
      <c r="C20" s="170" t="s">
        <v>609</v>
      </c>
      <c r="D20" s="170" t="s">
        <v>632</v>
      </c>
      <c r="E20" s="170" t="s">
        <v>29</v>
      </c>
      <c r="G20" s="171">
        <f>SUM(Property!AQ$16,Property!AQ$25)*'Schedule of Values'!$G67</f>
        <v>108.15227570698171</v>
      </c>
      <c r="H20" s="171">
        <f>SUM(Property!AR$16,Property!AR$25)*'Schedule of Values'!$G67</f>
        <v>142.60634091528848</v>
      </c>
      <c r="I20" s="171">
        <f>SUM(Property!AS$16,Property!AS$25)*'Schedule of Values'!$G67</f>
        <v>142.60634091528848</v>
      </c>
      <c r="J20" s="171">
        <f>SUM(Property!AT$16,Property!AT$25)*'Schedule of Values'!$G67</f>
        <v>142.60634091528848</v>
      </c>
      <c r="K20" s="171">
        <f>SUM(Property!AU$16,Property!AU$25)*'Schedule of Values'!$G67</f>
        <v>142.60634091528848</v>
      </c>
      <c r="L20" s="171">
        <f>SUM(Property!AV$16,Property!AV$25)*'Schedule of Values'!$G67</f>
        <v>142.60634091528848</v>
      </c>
      <c r="M20" s="171">
        <f>SUM(Property!AW$16,Property!AW$25)*'Schedule of Values'!$G67</f>
        <v>142.60634091528848</v>
      </c>
      <c r="N20" s="171">
        <f>SUM(Property!AX$16,Property!AX$25)*'Schedule of Values'!$G67</f>
        <v>142.60634091528848</v>
      </c>
      <c r="O20" s="171">
        <f>SUM(Property!AY$16,Property!AY$25)*'Schedule of Values'!$G67</f>
        <v>142.60634091528848</v>
      </c>
      <c r="P20" s="171">
        <f>SUM(Property!AZ$16,Property!AZ$25)*'Schedule of Values'!$G67</f>
        <v>142.60634091528848</v>
      </c>
      <c r="Q20" s="171">
        <f>SUM(Property!BA$16,Property!BA$25)*'Schedule of Values'!$G67</f>
        <v>142.60634091528848</v>
      </c>
      <c r="R20" s="171">
        <f>SUM(Property!BB$16,Property!BB$25)*'Schedule of Values'!$G67</f>
        <v>142.60634091528848</v>
      </c>
      <c r="S20" s="171">
        <f>SUM(Property!BC$16,Property!BC$25)*'Schedule of Values'!$G67</f>
        <v>142.60634091528848</v>
      </c>
      <c r="T20" s="171">
        <f>SUM(Property!BD$16,Property!BD$25)*'Schedule of Values'!$G67</f>
        <v>153.30181648393511</v>
      </c>
      <c r="U20" s="171">
        <f>SUM(Property!BE$16,Property!BE$25)*'Schedule of Values'!$G67</f>
        <v>153.30181648393511</v>
      </c>
      <c r="V20" s="171">
        <f>SUM(Property!BF$16,Property!BF$25)*'Schedule of Values'!$G67</f>
        <v>153.30181648393511</v>
      </c>
      <c r="W20" s="171">
        <f>SUM(Property!BG$16,Property!BG$25)*'Schedule of Values'!$G67</f>
        <v>153.30181648393511</v>
      </c>
      <c r="X20" s="171">
        <f>SUM(Property!BH$16,Property!BH$25)*'Schedule of Values'!$G67</f>
        <v>153.30181648393511</v>
      </c>
      <c r="Y20" s="171">
        <f>SUM(Property!BI$16,Property!BI$25)*'Schedule of Values'!$G67</f>
        <v>153.30181648393511</v>
      </c>
      <c r="Z20" s="171">
        <f>SUM(Property!BJ$16,Property!BJ$25)*'Schedule of Values'!$G67</f>
        <v>153.30181648393511</v>
      </c>
      <c r="AA20" s="171">
        <f>SUM(Property!BK$16,Property!BK$25)*'Schedule of Values'!$G67</f>
        <v>153.30181648393511</v>
      </c>
      <c r="AB20" s="171">
        <f>SUM(Property!BL$16,Property!BL$25)*'Schedule of Values'!$G67</f>
        <v>153.30181648393511</v>
      </c>
      <c r="AC20" s="171">
        <f>SUM(Property!BM$16,Property!BM$25)*'Schedule of Values'!$G67</f>
        <v>153.30181648393511</v>
      </c>
      <c r="AD20" s="171">
        <f>SUM(Property!BN$16,Property!BN$25)*'Schedule of Values'!$G67</f>
        <v>153.30181648393511</v>
      </c>
      <c r="AE20" s="171">
        <f>SUM(Property!BO$16,Property!BO$25)*'Schedule of Values'!$G67</f>
        <v>153.30181648393511</v>
      </c>
      <c r="AF20" s="171">
        <f>SUM(Property!BP$16,Property!BP$25)*'Schedule of Values'!$G67</f>
        <v>164.79945272023025</v>
      </c>
      <c r="AG20" s="171">
        <f>SUM(Property!BQ$16,Property!BQ$25)*'Schedule of Values'!$G67</f>
        <v>164.79945272023025</v>
      </c>
      <c r="AH20" s="171">
        <f>SUM(Property!BR$16,Property!BR$25)*'Schedule of Values'!$G67</f>
        <v>164.79945272023025</v>
      </c>
      <c r="AI20" s="171">
        <f>SUM(Property!BS$16,Property!BS$25)*'Schedule of Values'!$G67</f>
        <v>164.79945272023025</v>
      </c>
      <c r="AJ20" s="171">
        <f>SUM(Property!BT$16,Property!BT$25)*'Schedule of Values'!$G67</f>
        <v>164.79945272023025</v>
      </c>
      <c r="AK20" s="171">
        <f>SUM(Property!BU$16,Property!BU$25)*'Schedule of Values'!$G67</f>
        <v>164.79945272023025</v>
      </c>
      <c r="AL20" s="171">
        <f>SUM(Property!BV$16,Property!BV$25)*'Schedule of Values'!$G67</f>
        <v>164.79945272023025</v>
      </c>
      <c r="AM20" s="171">
        <f>SUM(Property!BW$16,Property!BW$25)*'Schedule of Values'!$G67</f>
        <v>164.79945272023025</v>
      </c>
      <c r="AN20" s="171">
        <f>SUM(Property!BX$16,Property!BX$25)*'Schedule of Values'!$G67</f>
        <v>164.79945272023025</v>
      </c>
      <c r="AO20" s="171">
        <f>SUM(Property!BY$16,Property!BY$25)*'Schedule of Values'!$G67</f>
        <v>164.79945272023025</v>
      </c>
      <c r="AP20" s="171">
        <f>SUM(Property!BZ$16,Property!BZ$25)*'Schedule of Values'!$G67</f>
        <v>164.79945272023025</v>
      </c>
      <c r="AQ20" s="171">
        <f>SUM(Property!CA$16,Property!CA$25)*'Schedule of Values'!$G67</f>
        <v>164.79945272023025</v>
      </c>
      <c r="AR20" s="171">
        <f>SUM(Property!CB$16,Property!CB$25)*'Schedule of Values'!$G67</f>
        <v>169.74343630183716</v>
      </c>
      <c r="AS20" s="171">
        <f>SUM(Property!CC$16,Property!CC$25)*'Schedule of Values'!$G67</f>
        <v>169.74343630183716</v>
      </c>
      <c r="AT20" s="171">
        <f>SUM(Property!CD$16,Property!CD$25)*'Schedule of Values'!$G67</f>
        <v>169.74343630183716</v>
      </c>
      <c r="AU20" s="171">
        <f>SUM(Property!CE$16,Property!CE$25)*'Schedule of Values'!$G67</f>
        <v>169.74343630183716</v>
      </c>
      <c r="AV20" s="171">
        <f>SUM(Property!CF$16,Property!CF$25)*'Schedule of Values'!$G67</f>
        <v>169.74343630183716</v>
      </c>
      <c r="AW20" s="171">
        <f>SUM(Property!CG$16,Property!CG$25)*'Schedule of Values'!$G67</f>
        <v>169.74343630183716</v>
      </c>
      <c r="AX20" s="171">
        <f>SUM(Property!CH$16,Property!CH$25)*'Schedule of Values'!$G67</f>
        <v>169.74343630183716</v>
      </c>
      <c r="AY20" s="171">
        <f>SUM(Property!CI$16,Property!CI$25)*'Schedule of Values'!$G67</f>
        <v>169.74343630183716</v>
      </c>
      <c r="AZ20" s="171">
        <f>SUM(Property!CJ$16,Property!CJ$25)*'Schedule of Values'!$G67</f>
        <v>169.74343630183716</v>
      </c>
      <c r="BA20" s="171">
        <f>SUM(Property!CK$16,Property!CK$25)*'Schedule of Values'!$G67</f>
        <v>169.74343630183716</v>
      </c>
      <c r="BB20" s="171">
        <f>SUM(Property!CL$16,Property!CL$25)*'Schedule of Values'!$G67</f>
        <v>169.74343630183716</v>
      </c>
      <c r="BC20" s="171">
        <f>SUM(Property!CM$16,Property!CM$25)*'Schedule of Values'!$G67</f>
        <v>169.74343630183716</v>
      </c>
      <c r="BD20" s="171">
        <f>SUM(Property!CN$16,Property!CN$25)*'Schedule of Values'!$G67</f>
        <v>174.83573939089226</v>
      </c>
      <c r="BE20" s="171">
        <f>SUM(Property!CO$16,Property!CO$25)*'Schedule of Values'!$G67</f>
        <v>174.83573939089226</v>
      </c>
      <c r="BF20" s="171">
        <f>SUM(Property!CP$16,Property!CP$25)*'Schedule of Values'!$G67</f>
        <v>174.83573939089226</v>
      </c>
    </row>
    <row r="21" spans="1:58" hidden="1">
      <c r="A21" s="170" t="s">
        <v>495</v>
      </c>
      <c r="B21" s="170" t="str" cm="1">
        <f t="array" ref="B21">IFERROR(INDEX('Legal Entity'!$B:$B,MATCH('Property - Import (US)'!$E21,'Legal Entity'!$A:$A,0),0),0)</f>
        <v>1144 - WATER SERVICE COMPANY OF GEORGIA, INC.</v>
      </c>
      <c r="C21" s="170" t="s">
        <v>609</v>
      </c>
      <c r="D21" s="170" t="s">
        <v>632</v>
      </c>
      <c r="E21" s="170" t="s">
        <v>22</v>
      </c>
      <c r="G21" s="171">
        <f>SUM(Property!AQ$16,Property!AQ$25)*'Schedule of Values'!$G68</f>
        <v>4047.9270890934108</v>
      </c>
      <c r="H21" s="171">
        <f>SUM(Property!AR$16,Property!AR$25)*'Schedule of Values'!$G68</f>
        <v>5337.4750248572118</v>
      </c>
      <c r="I21" s="171">
        <f>SUM(Property!AS$16,Property!AS$25)*'Schedule of Values'!$G68</f>
        <v>5337.4750248572118</v>
      </c>
      <c r="J21" s="171">
        <f>SUM(Property!AT$16,Property!AT$25)*'Schedule of Values'!$G68</f>
        <v>5337.4750248572118</v>
      </c>
      <c r="K21" s="171">
        <f>SUM(Property!AU$16,Property!AU$25)*'Schedule of Values'!$G68</f>
        <v>5337.4750248572118</v>
      </c>
      <c r="L21" s="171">
        <f>SUM(Property!AV$16,Property!AV$25)*'Schedule of Values'!$G68</f>
        <v>5337.4750248572118</v>
      </c>
      <c r="M21" s="171">
        <f>SUM(Property!AW$16,Property!AW$25)*'Schedule of Values'!$G68</f>
        <v>5337.4750248572118</v>
      </c>
      <c r="N21" s="171">
        <f>SUM(Property!AX$16,Property!AX$25)*'Schedule of Values'!$G68</f>
        <v>5337.4750248572118</v>
      </c>
      <c r="O21" s="171">
        <f>SUM(Property!AY$16,Property!AY$25)*'Schedule of Values'!$G68</f>
        <v>5337.4750248572118</v>
      </c>
      <c r="P21" s="171">
        <f>SUM(Property!AZ$16,Property!AZ$25)*'Schedule of Values'!$G68</f>
        <v>5337.4750248572118</v>
      </c>
      <c r="Q21" s="171">
        <f>SUM(Property!BA$16,Property!BA$25)*'Schedule of Values'!$G68</f>
        <v>5337.4750248572118</v>
      </c>
      <c r="R21" s="171">
        <f>SUM(Property!BB$16,Property!BB$25)*'Schedule of Values'!$G68</f>
        <v>5337.4750248572118</v>
      </c>
      <c r="S21" s="171">
        <f>SUM(Property!BC$16,Property!BC$25)*'Schedule of Values'!$G68</f>
        <v>5337.4750248572118</v>
      </c>
      <c r="T21" s="171">
        <f>SUM(Property!BD$16,Property!BD$25)*'Schedule of Values'!$G68</f>
        <v>5737.7856517215023</v>
      </c>
      <c r="U21" s="171">
        <f>SUM(Property!BE$16,Property!BE$25)*'Schedule of Values'!$G68</f>
        <v>5737.7856517215023</v>
      </c>
      <c r="V21" s="171">
        <f>SUM(Property!BF$16,Property!BF$25)*'Schedule of Values'!$G68</f>
        <v>5737.7856517215023</v>
      </c>
      <c r="W21" s="171">
        <f>SUM(Property!BG$16,Property!BG$25)*'Schedule of Values'!$G68</f>
        <v>5737.7856517215023</v>
      </c>
      <c r="X21" s="171">
        <f>SUM(Property!BH$16,Property!BH$25)*'Schedule of Values'!$G68</f>
        <v>5737.7856517215023</v>
      </c>
      <c r="Y21" s="171">
        <f>SUM(Property!BI$16,Property!BI$25)*'Schedule of Values'!$G68</f>
        <v>5737.7856517215023</v>
      </c>
      <c r="Z21" s="171">
        <f>SUM(Property!BJ$16,Property!BJ$25)*'Schedule of Values'!$G68</f>
        <v>5737.7856517215023</v>
      </c>
      <c r="AA21" s="171">
        <f>SUM(Property!BK$16,Property!BK$25)*'Schedule of Values'!$G68</f>
        <v>5737.7856517215023</v>
      </c>
      <c r="AB21" s="171">
        <f>SUM(Property!BL$16,Property!BL$25)*'Schedule of Values'!$G68</f>
        <v>5737.7856517215023</v>
      </c>
      <c r="AC21" s="171">
        <f>SUM(Property!BM$16,Property!BM$25)*'Schedule of Values'!$G68</f>
        <v>5737.7856517215023</v>
      </c>
      <c r="AD21" s="171">
        <f>SUM(Property!BN$16,Property!BN$25)*'Schedule of Values'!$G68</f>
        <v>5737.7856517215023</v>
      </c>
      <c r="AE21" s="171">
        <f>SUM(Property!BO$16,Property!BO$25)*'Schedule of Values'!$G68</f>
        <v>5737.7856517215023</v>
      </c>
      <c r="AF21" s="171">
        <f>SUM(Property!BP$16,Property!BP$25)*'Schedule of Values'!$G68</f>
        <v>6168.1195756006155</v>
      </c>
      <c r="AG21" s="171">
        <f>SUM(Property!BQ$16,Property!BQ$25)*'Schedule of Values'!$G68</f>
        <v>6168.1195756006155</v>
      </c>
      <c r="AH21" s="171">
        <f>SUM(Property!BR$16,Property!BR$25)*'Schedule of Values'!$G68</f>
        <v>6168.1195756006155</v>
      </c>
      <c r="AI21" s="171">
        <f>SUM(Property!BS$16,Property!BS$25)*'Schedule of Values'!$G68</f>
        <v>6168.1195756006155</v>
      </c>
      <c r="AJ21" s="171">
        <f>SUM(Property!BT$16,Property!BT$25)*'Schedule of Values'!$G68</f>
        <v>6168.1195756006155</v>
      </c>
      <c r="AK21" s="171">
        <f>SUM(Property!BU$16,Property!BU$25)*'Schedule of Values'!$G68</f>
        <v>6168.1195756006155</v>
      </c>
      <c r="AL21" s="171">
        <f>SUM(Property!BV$16,Property!BV$25)*'Schedule of Values'!$G68</f>
        <v>6168.1195756006155</v>
      </c>
      <c r="AM21" s="171">
        <f>SUM(Property!BW$16,Property!BW$25)*'Schedule of Values'!$G68</f>
        <v>6168.1195756006155</v>
      </c>
      <c r="AN21" s="171">
        <f>SUM(Property!BX$16,Property!BX$25)*'Schedule of Values'!$G68</f>
        <v>6168.1195756006155</v>
      </c>
      <c r="AO21" s="171">
        <f>SUM(Property!BY$16,Property!BY$25)*'Schedule of Values'!$G68</f>
        <v>6168.1195756006155</v>
      </c>
      <c r="AP21" s="171">
        <f>SUM(Property!BZ$16,Property!BZ$25)*'Schedule of Values'!$G68</f>
        <v>6168.1195756006155</v>
      </c>
      <c r="AQ21" s="171">
        <f>SUM(Property!CA$16,Property!CA$25)*'Schedule of Values'!$G68</f>
        <v>6168.1195756006155</v>
      </c>
      <c r="AR21" s="171">
        <f>SUM(Property!CB$16,Property!CB$25)*'Schedule of Values'!$G68</f>
        <v>6353.1631628686337</v>
      </c>
      <c r="AS21" s="171">
        <f>SUM(Property!CC$16,Property!CC$25)*'Schedule of Values'!$G68</f>
        <v>6353.1631628686337</v>
      </c>
      <c r="AT21" s="171">
        <f>SUM(Property!CD$16,Property!CD$25)*'Schedule of Values'!$G68</f>
        <v>6353.1631628686337</v>
      </c>
      <c r="AU21" s="171">
        <f>SUM(Property!CE$16,Property!CE$25)*'Schedule of Values'!$G68</f>
        <v>6353.1631628686337</v>
      </c>
      <c r="AV21" s="171">
        <f>SUM(Property!CF$16,Property!CF$25)*'Schedule of Values'!$G68</f>
        <v>6353.1631628686337</v>
      </c>
      <c r="AW21" s="171">
        <f>SUM(Property!CG$16,Property!CG$25)*'Schedule of Values'!$G68</f>
        <v>6353.1631628686337</v>
      </c>
      <c r="AX21" s="171">
        <f>SUM(Property!CH$16,Property!CH$25)*'Schedule of Values'!$G68</f>
        <v>6353.1631628686337</v>
      </c>
      <c r="AY21" s="171">
        <f>SUM(Property!CI$16,Property!CI$25)*'Schedule of Values'!$G68</f>
        <v>6353.1631628686337</v>
      </c>
      <c r="AZ21" s="171">
        <f>SUM(Property!CJ$16,Property!CJ$25)*'Schedule of Values'!$G68</f>
        <v>6353.1631628686337</v>
      </c>
      <c r="BA21" s="171">
        <f>SUM(Property!CK$16,Property!CK$25)*'Schedule of Values'!$G68</f>
        <v>6353.1631628686337</v>
      </c>
      <c r="BB21" s="171">
        <f>SUM(Property!CL$16,Property!CL$25)*'Schedule of Values'!$G68</f>
        <v>6353.1631628686337</v>
      </c>
      <c r="BC21" s="171">
        <f>SUM(Property!CM$16,Property!CM$25)*'Schedule of Values'!$G68</f>
        <v>6353.1631628686337</v>
      </c>
      <c r="BD21" s="171">
        <f>SUM(Property!CN$16,Property!CN$25)*'Schedule of Values'!$G68</f>
        <v>6543.7580577546923</v>
      </c>
      <c r="BE21" s="171">
        <f>SUM(Property!CO$16,Property!CO$25)*'Schedule of Values'!$G68</f>
        <v>6543.7580577546923</v>
      </c>
      <c r="BF21" s="171">
        <f>SUM(Property!CP$16,Property!CP$25)*'Schedule of Values'!$G68</f>
        <v>6543.7580577546923</v>
      </c>
    </row>
    <row r="22" spans="1:58" hidden="1">
      <c r="A22" s="170" t="s">
        <v>495</v>
      </c>
      <c r="B22" s="170" t="str" cm="1">
        <f t="array" ref="B22">IFERROR(INDEX('Legal Entity'!$B:$B,MATCH('Property - Import (US)'!$E22,'Legal Entity'!$A:$A,0),0),0)</f>
        <v>1170 - COMMUNITY UTILITIES OF INDIANA, INC.       </v>
      </c>
      <c r="C22" s="170" t="s">
        <v>609</v>
      </c>
      <c r="D22" s="170" t="s">
        <v>632</v>
      </c>
      <c r="E22" s="170" t="s">
        <v>13</v>
      </c>
      <c r="G22" s="171">
        <f>SUM(Property!AQ$16,Property!AQ$25)*'Schedule of Values'!$G69</f>
        <v>3470.4458038064777</v>
      </c>
      <c r="H22" s="171">
        <f>SUM(Property!AR$16,Property!AR$25)*'Schedule of Values'!$G69</f>
        <v>4576.025554621875</v>
      </c>
      <c r="I22" s="171">
        <f>SUM(Property!AS$16,Property!AS$25)*'Schedule of Values'!$G69</f>
        <v>4576.025554621875</v>
      </c>
      <c r="J22" s="171">
        <f>SUM(Property!AT$16,Property!AT$25)*'Schedule of Values'!$G69</f>
        <v>4576.025554621875</v>
      </c>
      <c r="K22" s="171">
        <f>SUM(Property!AU$16,Property!AU$25)*'Schedule of Values'!$G69</f>
        <v>4576.025554621875</v>
      </c>
      <c r="L22" s="171">
        <f>SUM(Property!AV$16,Property!AV$25)*'Schedule of Values'!$G69</f>
        <v>4576.025554621875</v>
      </c>
      <c r="M22" s="171">
        <f>SUM(Property!AW$16,Property!AW$25)*'Schedule of Values'!$G69</f>
        <v>4576.025554621875</v>
      </c>
      <c r="N22" s="171">
        <f>SUM(Property!AX$16,Property!AX$25)*'Schedule of Values'!$G69</f>
        <v>4576.025554621875</v>
      </c>
      <c r="O22" s="171">
        <f>SUM(Property!AY$16,Property!AY$25)*'Schedule of Values'!$G69</f>
        <v>4576.025554621875</v>
      </c>
      <c r="P22" s="171">
        <f>SUM(Property!AZ$16,Property!AZ$25)*'Schedule of Values'!$G69</f>
        <v>4576.025554621875</v>
      </c>
      <c r="Q22" s="171">
        <f>SUM(Property!BA$16,Property!BA$25)*'Schedule of Values'!$G69</f>
        <v>4576.025554621875</v>
      </c>
      <c r="R22" s="171">
        <f>SUM(Property!BB$16,Property!BB$25)*'Schedule of Values'!$G69</f>
        <v>4576.025554621875</v>
      </c>
      <c r="S22" s="171">
        <f>SUM(Property!BC$16,Property!BC$25)*'Schedule of Values'!$G69</f>
        <v>4576.025554621875</v>
      </c>
      <c r="T22" s="171">
        <f>SUM(Property!BD$16,Property!BD$25)*'Schedule of Values'!$G69</f>
        <v>4919.2274712185153</v>
      </c>
      <c r="U22" s="171">
        <f>SUM(Property!BE$16,Property!BE$25)*'Schedule of Values'!$G69</f>
        <v>4919.2274712185153</v>
      </c>
      <c r="V22" s="171">
        <f>SUM(Property!BF$16,Property!BF$25)*'Schedule of Values'!$G69</f>
        <v>4919.2274712185153</v>
      </c>
      <c r="W22" s="171">
        <f>SUM(Property!BG$16,Property!BG$25)*'Schedule of Values'!$G69</f>
        <v>4919.2274712185153</v>
      </c>
      <c r="X22" s="171">
        <f>SUM(Property!BH$16,Property!BH$25)*'Schedule of Values'!$G69</f>
        <v>4919.2274712185153</v>
      </c>
      <c r="Y22" s="171">
        <f>SUM(Property!BI$16,Property!BI$25)*'Schedule of Values'!$G69</f>
        <v>4919.2274712185153</v>
      </c>
      <c r="Z22" s="171">
        <f>SUM(Property!BJ$16,Property!BJ$25)*'Schedule of Values'!$G69</f>
        <v>4919.2274712185153</v>
      </c>
      <c r="AA22" s="171">
        <f>SUM(Property!BK$16,Property!BK$25)*'Schedule of Values'!$G69</f>
        <v>4919.2274712185153</v>
      </c>
      <c r="AB22" s="171">
        <f>SUM(Property!BL$16,Property!BL$25)*'Schedule of Values'!$G69</f>
        <v>4919.2274712185153</v>
      </c>
      <c r="AC22" s="171">
        <f>SUM(Property!BM$16,Property!BM$25)*'Schedule of Values'!$G69</f>
        <v>4919.2274712185153</v>
      </c>
      <c r="AD22" s="171">
        <f>SUM(Property!BN$16,Property!BN$25)*'Schedule of Values'!$G69</f>
        <v>4919.2274712185153</v>
      </c>
      <c r="AE22" s="171">
        <f>SUM(Property!BO$16,Property!BO$25)*'Schedule of Values'!$G69</f>
        <v>4919.2274712185153</v>
      </c>
      <c r="AF22" s="171">
        <f>SUM(Property!BP$16,Property!BP$25)*'Schedule of Values'!$G69</f>
        <v>5288.1695315599045</v>
      </c>
      <c r="AG22" s="171">
        <f>SUM(Property!BQ$16,Property!BQ$25)*'Schedule of Values'!$G69</f>
        <v>5288.1695315599045</v>
      </c>
      <c r="AH22" s="171">
        <f>SUM(Property!BR$16,Property!BR$25)*'Schedule of Values'!$G69</f>
        <v>5288.1695315599045</v>
      </c>
      <c r="AI22" s="171">
        <f>SUM(Property!BS$16,Property!BS$25)*'Schedule of Values'!$G69</f>
        <v>5288.1695315599045</v>
      </c>
      <c r="AJ22" s="171">
        <f>SUM(Property!BT$16,Property!BT$25)*'Schedule of Values'!$G69</f>
        <v>5288.1695315599045</v>
      </c>
      <c r="AK22" s="171">
        <f>SUM(Property!BU$16,Property!BU$25)*'Schedule of Values'!$G69</f>
        <v>5288.1695315599045</v>
      </c>
      <c r="AL22" s="171">
        <f>SUM(Property!BV$16,Property!BV$25)*'Schedule of Values'!$G69</f>
        <v>5288.1695315599045</v>
      </c>
      <c r="AM22" s="171">
        <f>SUM(Property!BW$16,Property!BW$25)*'Schedule of Values'!$G69</f>
        <v>5288.1695315599045</v>
      </c>
      <c r="AN22" s="171">
        <f>SUM(Property!BX$16,Property!BX$25)*'Schedule of Values'!$G69</f>
        <v>5288.1695315599045</v>
      </c>
      <c r="AO22" s="171">
        <f>SUM(Property!BY$16,Property!BY$25)*'Schedule of Values'!$G69</f>
        <v>5288.1695315599045</v>
      </c>
      <c r="AP22" s="171">
        <f>SUM(Property!BZ$16,Property!BZ$25)*'Schedule of Values'!$G69</f>
        <v>5288.1695315599045</v>
      </c>
      <c r="AQ22" s="171">
        <f>SUM(Property!CA$16,Property!CA$25)*'Schedule of Values'!$G69</f>
        <v>5288.1695315599045</v>
      </c>
      <c r="AR22" s="171">
        <f>SUM(Property!CB$16,Property!CB$25)*'Schedule of Values'!$G69</f>
        <v>5446.8146175067013</v>
      </c>
      <c r="AS22" s="171">
        <f>SUM(Property!CC$16,Property!CC$25)*'Schedule of Values'!$G69</f>
        <v>5446.8146175067013</v>
      </c>
      <c r="AT22" s="171">
        <f>SUM(Property!CD$16,Property!CD$25)*'Schedule of Values'!$G69</f>
        <v>5446.8146175067013</v>
      </c>
      <c r="AU22" s="171">
        <f>SUM(Property!CE$16,Property!CE$25)*'Schedule of Values'!$G69</f>
        <v>5446.8146175067013</v>
      </c>
      <c r="AV22" s="171">
        <f>SUM(Property!CF$16,Property!CF$25)*'Schedule of Values'!$G69</f>
        <v>5446.8146175067013</v>
      </c>
      <c r="AW22" s="171">
        <f>SUM(Property!CG$16,Property!CG$25)*'Schedule of Values'!$G69</f>
        <v>5446.8146175067013</v>
      </c>
      <c r="AX22" s="171">
        <f>SUM(Property!CH$16,Property!CH$25)*'Schedule of Values'!$G69</f>
        <v>5446.8146175067013</v>
      </c>
      <c r="AY22" s="171">
        <f>SUM(Property!CI$16,Property!CI$25)*'Schedule of Values'!$G69</f>
        <v>5446.8146175067013</v>
      </c>
      <c r="AZ22" s="171">
        <f>SUM(Property!CJ$16,Property!CJ$25)*'Schedule of Values'!$G69</f>
        <v>5446.8146175067013</v>
      </c>
      <c r="BA22" s="171">
        <f>SUM(Property!CK$16,Property!CK$25)*'Schedule of Values'!$G69</f>
        <v>5446.8146175067013</v>
      </c>
      <c r="BB22" s="171">
        <f>SUM(Property!CL$16,Property!CL$25)*'Schedule of Values'!$G69</f>
        <v>5446.8146175067013</v>
      </c>
      <c r="BC22" s="171">
        <f>SUM(Property!CM$16,Property!CM$25)*'Schedule of Values'!$G69</f>
        <v>5446.8146175067013</v>
      </c>
      <c r="BD22" s="171">
        <f>SUM(Property!CN$16,Property!CN$25)*'Schedule of Values'!$G69</f>
        <v>5610.2190560319023</v>
      </c>
      <c r="BE22" s="171">
        <f>SUM(Property!CO$16,Property!CO$25)*'Schedule of Values'!$G69</f>
        <v>5610.2190560319023</v>
      </c>
      <c r="BF22" s="171">
        <f>SUM(Property!CP$16,Property!CP$25)*'Schedule of Values'!$G69</f>
        <v>5610.2190560319023</v>
      </c>
    </row>
    <row r="23" spans="1:58">
      <c r="A23" s="170" t="s">
        <v>495</v>
      </c>
      <c r="B23" s="170" t="str" cm="1">
        <f t="array" ref="B23">IFERROR(INDEX('Legal Entity'!$B:$B,MATCH('Property - Import (US)'!$E23,'Legal Entity'!$A:$A,0),0),0)</f>
        <v>1138 - WATER SERVICE CORPORATION OF KENTUCKY</v>
      </c>
      <c r="C23" s="170" t="s">
        <v>609</v>
      </c>
      <c r="D23" s="170" t="s">
        <v>632</v>
      </c>
      <c r="E23" s="170" t="s">
        <v>20</v>
      </c>
      <c r="G23" s="171">
        <f>SUM(Property!AQ$16,Property!AQ$25)*'Schedule of Values'!$G70</f>
        <v>2206.9754911563559</v>
      </c>
      <c r="H23" s="171">
        <f>SUM(Property!AR$16,Property!AR$25)*'Schedule of Values'!$G70</f>
        <v>2910.051565962679</v>
      </c>
      <c r="I23" s="171">
        <f>SUM(Property!AS$16,Property!AS$25)*'Schedule of Values'!$G70</f>
        <v>2910.051565962679</v>
      </c>
      <c r="J23" s="171">
        <f>SUM(Property!AT$16,Property!AT$25)*'Schedule of Values'!$G70</f>
        <v>2910.051565962679</v>
      </c>
      <c r="K23" s="171">
        <f>SUM(Property!AU$16,Property!AU$25)*'Schedule of Values'!$G70</f>
        <v>2910.051565962679</v>
      </c>
      <c r="L23" s="171">
        <f>SUM(Property!AV$16,Property!AV$25)*'Schedule of Values'!$G70</f>
        <v>2910.051565962679</v>
      </c>
      <c r="M23" s="171">
        <f>SUM(Property!AW$16,Property!AW$25)*'Schedule of Values'!$G70</f>
        <v>2910.051565962679</v>
      </c>
      <c r="N23" s="171">
        <f>SUM(Property!AX$16,Property!AX$25)*'Schedule of Values'!$G70</f>
        <v>2910.051565962679</v>
      </c>
      <c r="O23" s="171">
        <f>SUM(Property!AY$16,Property!AY$25)*'Schedule of Values'!$G70</f>
        <v>2910.051565962679</v>
      </c>
      <c r="P23" s="171">
        <f>SUM(Property!AZ$16,Property!AZ$25)*'Schedule of Values'!$G70</f>
        <v>2910.051565962679</v>
      </c>
      <c r="Q23" s="171">
        <f>SUM(Property!BA$16,Property!BA$25)*'Schedule of Values'!$G70</f>
        <v>2910.051565962679</v>
      </c>
      <c r="R23" s="171">
        <f>SUM(Property!BB$16,Property!BB$25)*'Schedule of Values'!$G70</f>
        <v>2910.051565962679</v>
      </c>
      <c r="S23" s="171">
        <f>SUM(Property!BC$16,Property!BC$25)*'Schedule of Values'!$G70</f>
        <v>2910.051565962679</v>
      </c>
      <c r="T23" s="171">
        <f>SUM(Property!BD$16,Property!BD$25)*'Schedule of Values'!$G70</f>
        <v>3128.3054334098797</v>
      </c>
      <c r="U23" s="171">
        <f>SUM(Property!BE$16,Property!BE$25)*'Schedule of Values'!$G70</f>
        <v>3128.3054334098797</v>
      </c>
      <c r="V23" s="171">
        <f>SUM(Property!BF$16,Property!BF$25)*'Schedule of Values'!$G70</f>
        <v>3128.3054334098797</v>
      </c>
      <c r="W23" s="171">
        <f>SUM(Property!BG$16,Property!BG$25)*'Schedule of Values'!$G70</f>
        <v>3128.3054334098797</v>
      </c>
      <c r="X23" s="171">
        <f>SUM(Property!BH$16,Property!BH$25)*'Schedule of Values'!$G70</f>
        <v>3128.3054334098797</v>
      </c>
      <c r="Y23" s="171">
        <f>SUM(Property!BI$16,Property!BI$25)*'Schedule of Values'!$G70</f>
        <v>3128.3054334098797</v>
      </c>
      <c r="Z23" s="171">
        <f>SUM(Property!BJ$16,Property!BJ$25)*'Schedule of Values'!$G70</f>
        <v>3128.3054334098797</v>
      </c>
      <c r="AA23" s="171">
        <f>SUM(Property!BK$16,Property!BK$25)*'Schedule of Values'!$G70</f>
        <v>3128.3054334098797</v>
      </c>
      <c r="AB23" s="171">
        <f>SUM(Property!BL$16,Property!BL$25)*'Schedule of Values'!$G70</f>
        <v>3128.3054334098797</v>
      </c>
      <c r="AC23" s="171">
        <f>SUM(Property!BM$16,Property!BM$25)*'Schedule of Values'!$G70</f>
        <v>3128.3054334098797</v>
      </c>
      <c r="AD23" s="171">
        <f>SUM(Property!BN$16,Property!BN$25)*'Schedule of Values'!$G70</f>
        <v>3128.3054334098797</v>
      </c>
      <c r="AE23" s="171">
        <f>SUM(Property!BO$16,Property!BO$25)*'Schedule of Values'!$G70</f>
        <v>3128.3054334098797</v>
      </c>
      <c r="AF23" s="171">
        <f>SUM(Property!BP$16,Property!BP$25)*'Schedule of Values'!$G70</f>
        <v>3362.928340915621</v>
      </c>
      <c r="AG23" s="171">
        <f>SUM(Property!BQ$16,Property!BQ$25)*'Schedule of Values'!$G70</f>
        <v>3362.928340915621</v>
      </c>
      <c r="AH23" s="171">
        <f>SUM(Property!BR$16,Property!BR$25)*'Schedule of Values'!$G70</f>
        <v>3362.928340915621</v>
      </c>
      <c r="AI23" s="171">
        <f>SUM(Property!BS$16,Property!BS$25)*'Schedule of Values'!$G70</f>
        <v>3362.928340915621</v>
      </c>
      <c r="AJ23" s="171">
        <f>SUM(Property!BT$16,Property!BT$25)*'Schedule of Values'!$G70</f>
        <v>3362.928340915621</v>
      </c>
      <c r="AK23" s="171">
        <f>SUM(Property!BU$16,Property!BU$25)*'Schedule of Values'!$G70</f>
        <v>3362.928340915621</v>
      </c>
      <c r="AL23" s="171">
        <f>SUM(Property!BV$16,Property!BV$25)*'Schedule of Values'!$G70</f>
        <v>3362.928340915621</v>
      </c>
      <c r="AM23" s="171">
        <f>SUM(Property!BW$16,Property!BW$25)*'Schedule of Values'!$G70</f>
        <v>3362.928340915621</v>
      </c>
      <c r="AN23" s="171">
        <f>SUM(Property!BX$16,Property!BX$25)*'Schedule of Values'!$G70</f>
        <v>3362.928340915621</v>
      </c>
      <c r="AO23" s="171">
        <f>SUM(Property!BY$16,Property!BY$25)*'Schedule of Values'!$G70</f>
        <v>3362.928340915621</v>
      </c>
      <c r="AP23" s="171">
        <f>SUM(Property!BZ$16,Property!BZ$25)*'Schedule of Values'!$G70</f>
        <v>3362.928340915621</v>
      </c>
      <c r="AQ23" s="171">
        <f>SUM(Property!CA$16,Property!CA$25)*'Schedule of Values'!$G70</f>
        <v>3362.928340915621</v>
      </c>
      <c r="AR23" s="171">
        <f>SUM(Property!CB$16,Property!CB$25)*'Schedule of Values'!$G70</f>
        <v>3463.8161911430893</v>
      </c>
      <c r="AS23" s="171">
        <f>SUM(Property!CC$16,Property!CC$25)*'Schedule of Values'!$G70</f>
        <v>3463.8161911430893</v>
      </c>
      <c r="AT23" s="171">
        <f>SUM(Property!CD$16,Property!CD$25)*'Schedule of Values'!$G70</f>
        <v>3463.8161911430893</v>
      </c>
      <c r="AU23" s="171">
        <f>SUM(Property!CE$16,Property!CE$25)*'Schedule of Values'!$G70</f>
        <v>3463.8161911430893</v>
      </c>
      <c r="AV23" s="171">
        <f>SUM(Property!CF$16,Property!CF$25)*'Schedule of Values'!$G70</f>
        <v>3463.8161911430893</v>
      </c>
      <c r="AW23" s="171">
        <f>SUM(Property!CG$16,Property!CG$25)*'Schedule of Values'!$G70</f>
        <v>3463.8161911430893</v>
      </c>
      <c r="AX23" s="171">
        <f>SUM(Property!CH$16,Property!CH$25)*'Schedule of Values'!$G70</f>
        <v>3463.8161911430893</v>
      </c>
      <c r="AY23" s="171">
        <f>SUM(Property!CI$16,Property!CI$25)*'Schedule of Values'!$G70</f>
        <v>3463.8161911430893</v>
      </c>
      <c r="AZ23" s="171">
        <f>SUM(Property!CJ$16,Property!CJ$25)*'Schedule of Values'!$G70</f>
        <v>3463.8161911430893</v>
      </c>
      <c r="BA23" s="171">
        <f>SUM(Property!CK$16,Property!CK$25)*'Schedule of Values'!$G70</f>
        <v>3463.8161911430893</v>
      </c>
      <c r="BB23" s="171">
        <f>SUM(Property!CL$16,Property!CL$25)*'Schedule of Values'!$G70</f>
        <v>3463.8161911430893</v>
      </c>
      <c r="BC23" s="171">
        <f>SUM(Property!CM$16,Property!CM$25)*'Schedule of Values'!$G70</f>
        <v>3463.8161911430893</v>
      </c>
      <c r="BD23" s="171">
        <f>SUM(Property!CN$16,Property!CN$25)*'Schedule of Values'!$G70</f>
        <v>3567.7306768773819</v>
      </c>
      <c r="BE23" s="171">
        <f>SUM(Property!CO$16,Property!CO$25)*'Schedule of Values'!$G70</f>
        <v>3567.7306768773819</v>
      </c>
      <c r="BF23" s="171">
        <f>SUM(Property!CP$16,Property!CP$25)*'Schedule of Values'!$G70</f>
        <v>3567.7306768773819</v>
      </c>
    </row>
    <row r="24" spans="1:58" hidden="1">
      <c r="A24" s="170" t="s">
        <v>495</v>
      </c>
      <c r="B24" s="170" t="str" cm="1">
        <f t="array" ref="B24">IFERROR(INDEX('Legal Entity'!$B:$B,MATCH('Property - Import (US)'!$E24,'Legal Entity'!$A:$A,0),0),0)</f>
        <v>1158 - UTILITY SERVICES OF ILLINOIS, INC.        </v>
      </c>
      <c r="C24" s="170" t="s">
        <v>609</v>
      </c>
      <c r="D24" s="170" t="s">
        <v>632</v>
      </c>
      <c r="E24" s="170" t="s">
        <v>12</v>
      </c>
      <c r="G24" s="171">
        <f>SUM(Property!AQ$16,Property!AQ$25)*'Schedule of Values'!$G71</f>
        <v>4508.2009869573085</v>
      </c>
      <c r="H24" s="171">
        <f>SUM(Property!AR$16,Property!AR$25)*'Schedule of Values'!$G71</f>
        <v>5944.3783559625281</v>
      </c>
      <c r="I24" s="171">
        <f>SUM(Property!AS$16,Property!AS$25)*'Schedule of Values'!$G71</f>
        <v>5944.3783559625281</v>
      </c>
      <c r="J24" s="171">
        <f>SUM(Property!AT$16,Property!AT$25)*'Schedule of Values'!$G71</f>
        <v>5944.3783559625281</v>
      </c>
      <c r="K24" s="171">
        <f>SUM(Property!AU$16,Property!AU$25)*'Schedule of Values'!$G71</f>
        <v>5944.3783559625281</v>
      </c>
      <c r="L24" s="171">
        <f>SUM(Property!AV$16,Property!AV$25)*'Schedule of Values'!$G71</f>
        <v>5944.3783559625281</v>
      </c>
      <c r="M24" s="171">
        <f>SUM(Property!AW$16,Property!AW$25)*'Schedule of Values'!$G71</f>
        <v>5944.3783559625281</v>
      </c>
      <c r="N24" s="171">
        <f>SUM(Property!AX$16,Property!AX$25)*'Schedule of Values'!$G71</f>
        <v>5944.3783559625281</v>
      </c>
      <c r="O24" s="171">
        <f>SUM(Property!AY$16,Property!AY$25)*'Schedule of Values'!$G71</f>
        <v>5944.3783559625281</v>
      </c>
      <c r="P24" s="171">
        <f>SUM(Property!AZ$16,Property!AZ$25)*'Schedule of Values'!$G71</f>
        <v>5944.3783559625281</v>
      </c>
      <c r="Q24" s="171">
        <f>SUM(Property!BA$16,Property!BA$25)*'Schedule of Values'!$G71</f>
        <v>5944.3783559625281</v>
      </c>
      <c r="R24" s="171">
        <f>SUM(Property!BB$16,Property!BB$25)*'Schedule of Values'!$G71</f>
        <v>5944.3783559625281</v>
      </c>
      <c r="S24" s="171">
        <f>SUM(Property!BC$16,Property!BC$25)*'Schedule of Values'!$G71</f>
        <v>5944.3783559625281</v>
      </c>
      <c r="T24" s="171">
        <f>SUM(Property!BD$16,Property!BD$25)*'Schedule of Values'!$G71</f>
        <v>6390.2067326597171</v>
      </c>
      <c r="U24" s="171">
        <f>SUM(Property!BE$16,Property!BE$25)*'Schedule of Values'!$G71</f>
        <v>6390.2067326597171</v>
      </c>
      <c r="V24" s="171">
        <f>SUM(Property!BF$16,Property!BF$25)*'Schedule of Values'!$G71</f>
        <v>6390.2067326597171</v>
      </c>
      <c r="W24" s="171">
        <f>SUM(Property!BG$16,Property!BG$25)*'Schedule of Values'!$G71</f>
        <v>6390.2067326597171</v>
      </c>
      <c r="X24" s="171">
        <f>SUM(Property!BH$16,Property!BH$25)*'Schedule of Values'!$G71</f>
        <v>6390.2067326597171</v>
      </c>
      <c r="Y24" s="171">
        <f>SUM(Property!BI$16,Property!BI$25)*'Schedule of Values'!$G71</f>
        <v>6390.2067326597171</v>
      </c>
      <c r="Z24" s="171">
        <f>SUM(Property!BJ$16,Property!BJ$25)*'Schedule of Values'!$G71</f>
        <v>6390.2067326597171</v>
      </c>
      <c r="AA24" s="171">
        <f>SUM(Property!BK$16,Property!BK$25)*'Schedule of Values'!$G71</f>
        <v>6390.2067326597171</v>
      </c>
      <c r="AB24" s="171">
        <f>SUM(Property!BL$16,Property!BL$25)*'Schedule of Values'!$G71</f>
        <v>6390.2067326597171</v>
      </c>
      <c r="AC24" s="171">
        <f>SUM(Property!BM$16,Property!BM$25)*'Schedule of Values'!$G71</f>
        <v>6390.2067326597171</v>
      </c>
      <c r="AD24" s="171">
        <f>SUM(Property!BN$16,Property!BN$25)*'Schedule of Values'!$G71</f>
        <v>6390.2067326597171</v>
      </c>
      <c r="AE24" s="171">
        <f>SUM(Property!BO$16,Property!BO$25)*'Schedule of Values'!$G71</f>
        <v>6390.2067326597171</v>
      </c>
      <c r="AF24" s="171">
        <f>SUM(Property!BP$16,Property!BP$25)*'Schedule of Values'!$G71</f>
        <v>6869.4722376091959</v>
      </c>
      <c r="AG24" s="171">
        <f>SUM(Property!BQ$16,Property!BQ$25)*'Schedule of Values'!$G71</f>
        <v>6869.4722376091959</v>
      </c>
      <c r="AH24" s="171">
        <f>SUM(Property!BR$16,Property!BR$25)*'Schedule of Values'!$G71</f>
        <v>6869.4722376091959</v>
      </c>
      <c r="AI24" s="171">
        <f>SUM(Property!BS$16,Property!BS$25)*'Schedule of Values'!$G71</f>
        <v>6869.4722376091959</v>
      </c>
      <c r="AJ24" s="171">
        <f>SUM(Property!BT$16,Property!BT$25)*'Schedule of Values'!$G71</f>
        <v>6869.4722376091959</v>
      </c>
      <c r="AK24" s="171">
        <f>SUM(Property!BU$16,Property!BU$25)*'Schedule of Values'!$G71</f>
        <v>6869.4722376091959</v>
      </c>
      <c r="AL24" s="171">
        <f>SUM(Property!BV$16,Property!BV$25)*'Schedule of Values'!$G71</f>
        <v>6869.4722376091959</v>
      </c>
      <c r="AM24" s="171">
        <f>SUM(Property!BW$16,Property!BW$25)*'Schedule of Values'!$G71</f>
        <v>6869.4722376091959</v>
      </c>
      <c r="AN24" s="171">
        <f>SUM(Property!BX$16,Property!BX$25)*'Schedule of Values'!$G71</f>
        <v>6869.4722376091959</v>
      </c>
      <c r="AO24" s="171">
        <f>SUM(Property!BY$16,Property!BY$25)*'Schedule of Values'!$G71</f>
        <v>6869.4722376091959</v>
      </c>
      <c r="AP24" s="171">
        <f>SUM(Property!BZ$16,Property!BZ$25)*'Schedule of Values'!$G71</f>
        <v>6869.4722376091959</v>
      </c>
      <c r="AQ24" s="171">
        <f>SUM(Property!CA$16,Property!CA$25)*'Schedule of Values'!$G71</f>
        <v>6869.4722376091959</v>
      </c>
      <c r="AR24" s="171">
        <f>SUM(Property!CB$16,Property!CB$25)*'Schedule of Values'!$G71</f>
        <v>7075.5564047374719</v>
      </c>
      <c r="AS24" s="171">
        <f>SUM(Property!CC$16,Property!CC$25)*'Schedule of Values'!$G71</f>
        <v>7075.5564047374719</v>
      </c>
      <c r="AT24" s="171">
        <f>SUM(Property!CD$16,Property!CD$25)*'Schedule of Values'!$G71</f>
        <v>7075.5564047374719</v>
      </c>
      <c r="AU24" s="171">
        <f>SUM(Property!CE$16,Property!CE$25)*'Schedule of Values'!$G71</f>
        <v>7075.5564047374719</v>
      </c>
      <c r="AV24" s="171">
        <f>SUM(Property!CF$16,Property!CF$25)*'Schedule of Values'!$G71</f>
        <v>7075.5564047374719</v>
      </c>
      <c r="AW24" s="171">
        <f>SUM(Property!CG$16,Property!CG$25)*'Schedule of Values'!$G71</f>
        <v>7075.5564047374719</v>
      </c>
      <c r="AX24" s="171">
        <f>SUM(Property!CH$16,Property!CH$25)*'Schedule of Values'!$G71</f>
        <v>7075.5564047374719</v>
      </c>
      <c r="AY24" s="171">
        <f>SUM(Property!CI$16,Property!CI$25)*'Schedule of Values'!$G71</f>
        <v>7075.5564047374719</v>
      </c>
      <c r="AZ24" s="171">
        <f>SUM(Property!CJ$16,Property!CJ$25)*'Schedule of Values'!$G71</f>
        <v>7075.5564047374719</v>
      </c>
      <c r="BA24" s="171">
        <f>SUM(Property!CK$16,Property!CK$25)*'Schedule of Values'!$G71</f>
        <v>7075.5564047374719</v>
      </c>
      <c r="BB24" s="171">
        <f>SUM(Property!CL$16,Property!CL$25)*'Schedule of Values'!$G71</f>
        <v>7075.5564047374719</v>
      </c>
      <c r="BC24" s="171">
        <f>SUM(Property!CM$16,Property!CM$25)*'Schedule of Values'!$G71</f>
        <v>7075.5564047374719</v>
      </c>
      <c r="BD24" s="171">
        <f>SUM(Property!CN$16,Property!CN$25)*'Schedule of Values'!$G71</f>
        <v>7287.8230968795961</v>
      </c>
      <c r="BE24" s="171">
        <f>SUM(Property!CO$16,Property!CO$25)*'Schedule of Values'!$G71</f>
        <v>7287.8230968795961</v>
      </c>
      <c r="BF24" s="171">
        <f>SUM(Property!CP$16,Property!CP$25)*'Schedule of Values'!$G71</f>
        <v>7287.8230968795961</v>
      </c>
    </row>
    <row r="25" spans="1:58" hidden="1">
      <c r="A25" s="170" t="s">
        <v>495</v>
      </c>
      <c r="B25" s="170" t="str" cm="1">
        <f t="array" ref="B25">IFERROR(INDEX('Legal Entity'!$B:$B,MATCH('Property - Import (US)'!$E25,'Legal Entity'!$A:$A,0),0),0)</f>
        <v>1130 - MONTAGUE WATER COMPANY, INC.</v>
      </c>
      <c r="C25" s="170" t="s">
        <v>609</v>
      </c>
      <c r="D25" s="170" t="s">
        <v>632</v>
      </c>
      <c r="E25" s="170" t="s">
        <v>27</v>
      </c>
      <c r="G25" s="171">
        <f>SUM(Property!AQ$16,Property!AQ$25)*'Schedule of Values'!$G72</f>
        <v>639.01250229920697</v>
      </c>
      <c r="H25" s="171">
        <f>SUM(Property!AR$16,Property!AR$25)*'Schedule of Values'!$G72</f>
        <v>842.58268405654644</v>
      </c>
      <c r="I25" s="171">
        <f>SUM(Property!AS$16,Property!AS$25)*'Schedule of Values'!$G72</f>
        <v>842.58268405654644</v>
      </c>
      <c r="J25" s="171">
        <f>SUM(Property!AT$16,Property!AT$25)*'Schedule of Values'!$G72</f>
        <v>842.58268405654644</v>
      </c>
      <c r="K25" s="171">
        <f>SUM(Property!AU$16,Property!AU$25)*'Schedule of Values'!$G72</f>
        <v>842.58268405654644</v>
      </c>
      <c r="L25" s="171">
        <f>SUM(Property!AV$16,Property!AV$25)*'Schedule of Values'!$G72</f>
        <v>842.58268405654644</v>
      </c>
      <c r="M25" s="171">
        <f>SUM(Property!AW$16,Property!AW$25)*'Schedule of Values'!$G72</f>
        <v>842.58268405654644</v>
      </c>
      <c r="N25" s="171">
        <f>SUM(Property!AX$16,Property!AX$25)*'Schedule of Values'!$G72</f>
        <v>842.58268405654644</v>
      </c>
      <c r="O25" s="171">
        <f>SUM(Property!AY$16,Property!AY$25)*'Schedule of Values'!$G72</f>
        <v>842.58268405654644</v>
      </c>
      <c r="P25" s="171">
        <f>SUM(Property!AZ$16,Property!AZ$25)*'Schedule of Values'!$G72</f>
        <v>842.58268405654644</v>
      </c>
      <c r="Q25" s="171">
        <f>SUM(Property!BA$16,Property!BA$25)*'Schedule of Values'!$G72</f>
        <v>842.58268405654644</v>
      </c>
      <c r="R25" s="171">
        <f>SUM(Property!BB$16,Property!BB$25)*'Schedule of Values'!$G72</f>
        <v>842.58268405654644</v>
      </c>
      <c r="S25" s="171">
        <f>SUM(Property!BC$16,Property!BC$25)*'Schedule of Values'!$G72</f>
        <v>842.58268405654644</v>
      </c>
      <c r="T25" s="171">
        <f>SUM(Property!BD$16,Property!BD$25)*'Schedule of Values'!$G72</f>
        <v>905.77638536078746</v>
      </c>
      <c r="U25" s="171">
        <f>SUM(Property!BE$16,Property!BE$25)*'Schedule of Values'!$G72</f>
        <v>905.77638536078746</v>
      </c>
      <c r="V25" s="171">
        <f>SUM(Property!BF$16,Property!BF$25)*'Schedule of Values'!$G72</f>
        <v>905.77638536078746</v>
      </c>
      <c r="W25" s="171">
        <f>SUM(Property!BG$16,Property!BG$25)*'Schedule of Values'!$G72</f>
        <v>905.77638536078746</v>
      </c>
      <c r="X25" s="171">
        <f>SUM(Property!BH$16,Property!BH$25)*'Schedule of Values'!$G72</f>
        <v>905.77638536078746</v>
      </c>
      <c r="Y25" s="171">
        <f>SUM(Property!BI$16,Property!BI$25)*'Schedule of Values'!$G72</f>
        <v>905.77638536078746</v>
      </c>
      <c r="Z25" s="171">
        <f>SUM(Property!BJ$16,Property!BJ$25)*'Schedule of Values'!$G72</f>
        <v>905.77638536078746</v>
      </c>
      <c r="AA25" s="171">
        <f>SUM(Property!BK$16,Property!BK$25)*'Schedule of Values'!$G72</f>
        <v>905.77638536078746</v>
      </c>
      <c r="AB25" s="171">
        <f>SUM(Property!BL$16,Property!BL$25)*'Schedule of Values'!$G72</f>
        <v>905.77638536078746</v>
      </c>
      <c r="AC25" s="171">
        <f>SUM(Property!BM$16,Property!BM$25)*'Schedule of Values'!$G72</f>
        <v>905.77638536078746</v>
      </c>
      <c r="AD25" s="171">
        <f>SUM(Property!BN$16,Property!BN$25)*'Schedule of Values'!$G72</f>
        <v>905.77638536078746</v>
      </c>
      <c r="AE25" s="171">
        <f>SUM(Property!BO$16,Property!BO$25)*'Schedule of Values'!$G72</f>
        <v>905.77638536078746</v>
      </c>
      <c r="AF25" s="171">
        <f>SUM(Property!BP$16,Property!BP$25)*'Schedule of Values'!$G72</f>
        <v>973.70961426284646</v>
      </c>
      <c r="AG25" s="171">
        <f>SUM(Property!BQ$16,Property!BQ$25)*'Schedule of Values'!$G72</f>
        <v>973.70961426284646</v>
      </c>
      <c r="AH25" s="171">
        <f>SUM(Property!BR$16,Property!BR$25)*'Schedule of Values'!$G72</f>
        <v>973.70961426284646</v>
      </c>
      <c r="AI25" s="171">
        <f>SUM(Property!BS$16,Property!BS$25)*'Schedule of Values'!$G72</f>
        <v>973.70961426284646</v>
      </c>
      <c r="AJ25" s="171">
        <f>SUM(Property!BT$16,Property!BT$25)*'Schedule of Values'!$G72</f>
        <v>973.70961426284646</v>
      </c>
      <c r="AK25" s="171">
        <f>SUM(Property!BU$16,Property!BU$25)*'Schedule of Values'!$G72</f>
        <v>973.70961426284646</v>
      </c>
      <c r="AL25" s="171">
        <f>SUM(Property!BV$16,Property!BV$25)*'Schedule of Values'!$G72</f>
        <v>973.70961426284646</v>
      </c>
      <c r="AM25" s="171">
        <f>SUM(Property!BW$16,Property!BW$25)*'Schedule of Values'!$G72</f>
        <v>973.70961426284646</v>
      </c>
      <c r="AN25" s="171">
        <f>SUM(Property!BX$16,Property!BX$25)*'Schedule of Values'!$G72</f>
        <v>973.70961426284646</v>
      </c>
      <c r="AO25" s="171">
        <f>SUM(Property!BY$16,Property!BY$25)*'Schedule of Values'!$G72</f>
        <v>973.70961426284646</v>
      </c>
      <c r="AP25" s="171">
        <f>SUM(Property!BZ$16,Property!BZ$25)*'Schedule of Values'!$G72</f>
        <v>973.70961426284646</v>
      </c>
      <c r="AQ25" s="171">
        <f>SUM(Property!CA$16,Property!CA$25)*'Schedule of Values'!$G72</f>
        <v>973.70961426284646</v>
      </c>
      <c r="AR25" s="171">
        <f>SUM(Property!CB$16,Property!CB$25)*'Schedule of Values'!$G72</f>
        <v>1002.920902690732</v>
      </c>
      <c r="AS25" s="171">
        <f>SUM(Property!CC$16,Property!CC$25)*'Schedule of Values'!$G72</f>
        <v>1002.920902690732</v>
      </c>
      <c r="AT25" s="171">
        <f>SUM(Property!CD$16,Property!CD$25)*'Schedule of Values'!$G72</f>
        <v>1002.920902690732</v>
      </c>
      <c r="AU25" s="171">
        <f>SUM(Property!CE$16,Property!CE$25)*'Schedule of Values'!$G72</f>
        <v>1002.920902690732</v>
      </c>
      <c r="AV25" s="171">
        <f>SUM(Property!CF$16,Property!CF$25)*'Schedule of Values'!$G72</f>
        <v>1002.920902690732</v>
      </c>
      <c r="AW25" s="171">
        <f>SUM(Property!CG$16,Property!CG$25)*'Schedule of Values'!$G72</f>
        <v>1002.920902690732</v>
      </c>
      <c r="AX25" s="171">
        <f>SUM(Property!CH$16,Property!CH$25)*'Schedule of Values'!$G72</f>
        <v>1002.920902690732</v>
      </c>
      <c r="AY25" s="171">
        <f>SUM(Property!CI$16,Property!CI$25)*'Schedule of Values'!$G72</f>
        <v>1002.920902690732</v>
      </c>
      <c r="AZ25" s="171">
        <f>SUM(Property!CJ$16,Property!CJ$25)*'Schedule of Values'!$G72</f>
        <v>1002.920902690732</v>
      </c>
      <c r="BA25" s="171">
        <f>SUM(Property!CK$16,Property!CK$25)*'Schedule of Values'!$G72</f>
        <v>1002.920902690732</v>
      </c>
      <c r="BB25" s="171">
        <f>SUM(Property!CL$16,Property!CL$25)*'Schedule of Values'!$G72</f>
        <v>1002.920902690732</v>
      </c>
      <c r="BC25" s="171">
        <f>SUM(Property!CM$16,Property!CM$25)*'Schedule of Values'!$G72</f>
        <v>1002.920902690732</v>
      </c>
      <c r="BD25" s="171">
        <f>SUM(Property!CN$16,Property!CN$25)*'Schedule of Values'!$G72</f>
        <v>1033.0085297714538</v>
      </c>
      <c r="BE25" s="171">
        <f>SUM(Property!CO$16,Property!CO$25)*'Schedule of Values'!$G72</f>
        <v>1033.0085297714538</v>
      </c>
      <c r="BF25" s="171">
        <f>SUM(Property!CP$16,Property!CP$25)*'Schedule of Values'!$G72</f>
        <v>1033.0085297714538</v>
      </c>
    </row>
    <row r="26" spans="1:58" hidden="1">
      <c r="A26" s="170" t="s">
        <v>495</v>
      </c>
      <c r="B26" s="170" t="str" cm="1">
        <f t="array" ref="B26">IFERROR(INDEX('Legal Entity'!$B:$B,MATCH('Property - Import (US)'!$E26,'Legal Entity'!$A:$A,0),0),0)</f>
        <v>1174 - COMMUNITY UTILITIES OF PENNSYLVANIA INC.     </v>
      </c>
      <c r="C26" s="170" t="s">
        <v>609</v>
      </c>
      <c r="D26" s="170" t="s">
        <v>632</v>
      </c>
      <c r="E26" s="170" t="s">
        <v>18</v>
      </c>
      <c r="G26" s="171">
        <f>SUM(Property!AQ$16,Property!AQ$25)*'Schedule of Values'!$G73</f>
        <v>4637.4290291802799</v>
      </c>
      <c r="H26" s="171">
        <f>SUM(Property!AR$16,Property!AR$25)*'Schedule of Values'!$G73</f>
        <v>6114.7745693070674</v>
      </c>
      <c r="I26" s="171">
        <f>SUM(Property!AS$16,Property!AS$25)*'Schedule of Values'!$G73</f>
        <v>6114.7745693070674</v>
      </c>
      <c r="J26" s="171">
        <f>SUM(Property!AT$16,Property!AT$25)*'Schedule of Values'!$G73</f>
        <v>6114.7745693070674</v>
      </c>
      <c r="K26" s="171">
        <f>SUM(Property!AU$16,Property!AU$25)*'Schedule of Values'!$G73</f>
        <v>6114.7745693070674</v>
      </c>
      <c r="L26" s="171">
        <f>SUM(Property!AV$16,Property!AV$25)*'Schedule of Values'!$G73</f>
        <v>6114.7745693070674</v>
      </c>
      <c r="M26" s="171">
        <f>SUM(Property!AW$16,Property!AW$25)*'Schedule of Values'!$G73</f>
        <v>6114.7745693070674</v>
      </c>
      <c r="N26" s="171">
        <f>SUM(Property!AX$16,Property!AX$25)*'Schedule of Values'!$G73</f>
        <v>6114.7745693070674</v>
      </c>
      <c r="O26" s="171">
        <f>SUM(Property!AY$16,Property!AY$25)*'Schedule of Values'!$G73</f>
        <v>6114.7745693070674</v>
      </c>
      <c r="P26" s="171">
        <f>SUM(Property!AZ$16,Property!AZ$25)*'Schedule of Values'!$G73</f>
        <v>6114.7745693070674</v>
      </c>
      <c r="Q26" s="171">
        <f>SUM(Property!BA$16,Property!BA$25)*'Schedule of Values'!$G73</f>
        <v>6114.7745693070674</v>
      </c>
      <c r="R26" s="171">
        <f>SUM(Property!BB$16,Property!BB$25)*'Schedule of Values'!$G73</f>
        <v>6114.7745693070674</v>
      </c>
      <c r="S26" s="171">
        <f>SUM(Property!BC$16,Property!BC$25)*'Schedule of Values'!$G73</f>
        <v>6114.7745693070674</v>
      </c>
      <c r="T26" s="171">
        <f>SUM(Property!BD$16,Property!BD$25)*'Schedule of Values'!$G73</f>
        <v>6573.3826620050977</v>
      </c>
      <c r="U26" s="171">
        <f>SUM(Property!BE$16,Property!BE$25)*'Schedule of Values'!$G73</f>
        <v>6573.3826620050977</v>
      </c>
      <c r="V26" s="171">
        <f>SUM(Property!BF$16,Property!BF$25)*'Schedule of Values'!$G73</f>
        <v>6573.3826620050977</v>
      </c>
      <c r="W26" s="171">
        <f>SUM(Property!BG$16,Property!BG$25)*'Schedule of Values'!$G73</f>
        <v>6573.3826620050977</v>
      </c>
      <c r="X26" s="171">
        <f>SUM(Property!BH$16,Property!BH$25)*'Schedule of Values'!$G73</f>
        <v>6573.3826620050977</v>
      </c>
      <c r="Y26" s="171">
        <f>SUM(Property!BI$16,Property!BI$25)*'Schedule of Values'!$G73</f>
        <v>6573.3826620050977</v>
      </c>
      <c r="Z26" s="171">
        <f>SUM(Property!BJ$16,Property!BJ$25)*'Schedule of Values'!$G73</f>
        <v>6573.3826620050977</v>
      </c>
      <c r="AA26" s="171">
        <f>SUM(Property!BK$16,Property!BK$25)*'Schedule of Values'!$G73</f>
        <v>6573.3826620050977</v>
      </c>
      <c r="AB26" s="171">
        <f>SUM(Property!BL$16,Property!BL$25)*'Schedule of Values'!$G73</f>
        <v>6573.3826620050977</v>
      </c>
      <c r="AC26" s="171">
        <f>SUM(Property!BM$16,Property!BM$25)*'Schedule of Values'!$G73</f>
        <v>6573.3826620050977</v>
      </c>
      <c r="AD26" s="171">
        <f>SUM(Property!BN$16,Property!BN$25)*'Schedule of Values'!$G73</f>
        <v>6573.3826620050977</v>
      </c>
      <c r="AE26" s="171">
        <f>SUM(Property!BO$16,Property!BO$25)*'Schedule of Values'!$G73</f>
        <v>6573.3826620050977</v>
      </c>
      <c r="AF26" s="171">
        <f>SUM(Property!BP$16,Property!BP$25)*'Schedule of Values'!$G73</f>
        <v>7066.38636165548</v>
      </c>
      <c r="AG26" s="171">
        <f>SUM(Property!BQ$16,Property!BQ$25)*'Schedule of Values'!$G73</f>
        <v>7066.38636165548</v>
      </c>
      <c r="AH26" s="171">
        <f>SUM(Property!BR$16,Property!BR$25)*'Schedule of Values'!$G73</f>
        <v>7066.38636165548</v>
      </c>
      <c r="AI26" s="171">
        <f>SUM(Property!BS$16,Property!BS$25)*'Schedule of Values'!$G73</f>
        <v>7066.38636165548</v>
      </c>
      <c r="AJ26" s="171">
        <f>SUM(Property!BT$16,Property!BT$25)*'Schedule of Values'!$G73</f>
        <v>7066.38636165548</v>
      </c>
      <c r="AK26" s="171">
        <f>SUM(Property!BU$16,Property!BU$25)*'Schedule of Values'!$G73</f>
        <v>7066.38636165548</v>
      </c>
      <c r="AL26" s="171">
        <f>SUM(Property!BV$16,Property!BV$25)*'Schedule of Values'!$G73</f>
        <v>7066.38636165548</v>
      </c>
      <c r="AM26" s="171">
        <f>SUM(Property!BW$16,Property!BW$25)*'Schedule of Values'!$G73</f>
        <v>7066.38636165548</v>
      </c>
      <c r="AN26" s="171">
        <f>SUM(Property!BX$16,Property!BX$25)*'Schedule of Values'!$G73</f>
        <v>7066.38636165548</v>
      </c>
      <c r="AO26" s="171">
        <f>SUM(Property!BY$16,Property!BY$25)*'Schedule of Values'!$G73</f>
        <v>7066.38636165548</v>
      </c>
      <c r="AP26" s="171">
        <f>SUM(Property!BZ$16,Property!BZ$25)*'Schedule of Values'!$G73</f>
        <v>7066.38636165548</v>
      </c>
      <c r="AQ26" s="171">
        <f>SUM(Property!CA$16,Property!CA$25)*'Schedule of Values'!$G73</f>
        <v>7066.38636165548</v>
      </c>
      <c r="AR26" s="171">
        <f>SUM(Property!CB$16,Property!CB$25)*'Schedule of Values'!$G73</f>
        <v>7278.3779525051441</v>
      </c>
      <c r="AS26" s="171">
        <f>SUM(Property!CC$16,Property!CC$25)*'Schedule of Values'!$G73</f>
        <v>7278.3779525051441</v>
      </c>
      <c r="AT26" s="171">
        <f>SUM(Property!CD$16,Property!CD$25)*'Schedule of Values'!$G73</f>
        <v>7278.3779525051441</v>
      </c>
      <c r="AU26" s="171">
        <f>SUM(Property!CE$16,Property!CE$25)*'Schedule of Values'!$G73</f>
        <v>7278.3779525051441</v>
      </c>
      <c r="AV26" s="171">
        <f>SUM(Property!CF$16,Property!CF$25)*'Schedule of Values'!$G73</f>
        <v>7278.3779525051441</v>
      </c>
      <c r="AW26" s="171">
        <f>SUM(Property!CG$16,Property!CG$25)*'Schedule of Values'!$G73</f>
        <v>7278.3779525051441</v>
      </c>
      <c r="AX26" s="171">
        <f>SUM(Property!CH$16,Property!CH$25)*'Schedule of Values'!$G73</f>
        <v>7278.3779525051441</v>
      </c>
      <c r="AY26" s="171">
        <f>SUM(Property!CI$16,Property!CI$25)*'Schedule of Values'!$G73</f>
        <v>7278.3779525051441</v>
      </c>
      <c r="AZ26" s="171">
        <f>SUM(Property!CJ$16,Property!CJ$25)*'Schedule of Values'!$G73</f>
        <v>7278.3779525051441</v>
      </c>
      <c r="BA26" s="171">
        <f>SUM(Property!CK$16,Property!CK$25)*'Schedule of Values'!$G73</f>
        <v>7278.3779525051441</v>
      </c>
      <c r="BB26" s="171">
        <f>SUM(Property!CL$16,Property!CL$25)*'Schedule of Values'!$G73</f>
        <v>7278.3779525051441</v>
      </c>
      <c r="BC26" s="171">
        <f>SUM(Property!CM$16,Property!CM$25)*'Schedule of Values'!$G73</f>
        <v>7278.3779525051441</v>
      </c>
      <c r="BD26" s="171">
        <f>SUM(Property!CN$16,Property!CN$25)*'Schedule of Values'!$G73</f>
        <v>7496.729291080298</v>
      </c>
      <c r="BE26" s="171">
        <f>SUM(Property!CO$16,Property!CO$25)*'Schedule of Values'!$G73</f>
        <v>7496.729291080298</v>
      </c>
      <c r="BF26" s="171">
        <f>SUM(Property!CP$16,Property!CP$25)*'Schedule of Values'!$G73</f>
        <v>7496.729291080298</v>
      </c>
    </row>
    <row r="27" spans="1:58" hidden="1">
      <c r="A27" s="170" t="s">
        <v>495</v>
      </c>
      <c r="B27" s="170" t="str" cm="1">
        <f t="array" ref="B27">IFERROR(INDEX('Legal Entity'!$B:$B,MATCH('Property - Import (US)'!$E27,'Legal Entity'!$A:$A,0),0),0)</f>
        <v>1128 - MARYLAND WATER SERVICE, INC.</v>
      </c>
      <c r="C27" s="170" t="s">
        <v>609</v>
      </c>
      <c r="D27" s="170" t="s">
        <v>632</v>
      </c>
      <c r="E27" s="170" t="s">
        <v>17</v>
      </c>
      <c r="G27" s="171">
        <f>SUM(Property!AQ$16,Property!AQ$25)*'Schedule of Values'!$G74</f>
        <v>2099.3803867733427</v>
      </c>
      <c r="H27" s="171">
        <f>SUM(Property!AR$16,Property!AR$25)*'Schedule of Values'!$G74</f>
        <v>2768.1798944129187</v>
      </c>
      <c r="I27" s="171">
        <f>SUM(Property!AS$16,Property!AS$25)*'Schedule of Values'!$G74</f>
        <v>2768.1798944129187</v>
      </c>
      <c r="J27" s="171">
        <f>SUM(Property!AT$16,Property!AT$25)*'Schedule of Values'!$G74</f>
        <v>2768.1798944129187</v>
      </c>
      <c r="K27" s="171">
        <f>SUM(Property!AU$16,Property!AU$25)*'Schedule of Values'!$G74</f>
        <v>2768.1798944129187</v>
      </c>
      <c r="L27" s="171">
        <f>SUM(Property!AV$16,Property!AV$25)*'Schedule of Values'!$G74</f>
        <v>2768.1798944129187</v>
      </c>
      <c r="M27" s="171">
        <f>SUM(Property!AW$16,Property!AW$25)*'Schedule of Values'!$G74</f>
        <v>2768.1798944129187</v>
      </c>
      <c r="N27" s="171">
        <f>SUM(Property!AX$16,Property!AX$25)*'Schedule of Values'!$G74</f>
        <v>2768.1798944129187</v>
      </c>
      <c r="O27" s="171">
        <f>SUM(Property!AY$16,Property!AY$25)*'Schedule of Values'!$G74</f>
        <v>2768.1798944129187</v>
      </c>
      <c r="P27" s="171">
        <f>SUM(Property!AZ$16,Property!AZ$25)*'Schedule of Values'!$G74</f>
        <v>2768.1798944129187</v>
      </c>
      <c r="Q27" s="171">
        <f>SUM(Property!BA$16,Property!BA$25)*'Schedule of Values'!$G74</f>
        <v>2768.1798944129187</v>
      </c>
      <c r="R27" s="171">
        <f>SUM(Property!BB$16,Property!BB$25)*'Schedule of Values'!$G74</f>
        <v>2768.1798944129187</v>
      </c>
      <c r="S27" s="171">
        <f>SUM(Property!BC$16,Property!BC$25)*'Schedule of Values'!$G74</f>
        <v>2768.1798944129187</v>
      </c>
      <c r="T27" s="171">
        <f>SUM(Property!BD$16,Property!BD$25)*'Schedule of Values'!$G74</f>
        <v>2975.7933864938873</v>
      </c>
      <c r="U27" s="171">
        <f>SUM(Property!BE$16,Property!BE$25)*'Schedule of Values'!$G74</f>
        <v>2975.7933864938873</v>
      </c>
      <c r="V27" s="171">
        <f>SUM(Property!BF$16,Property!BF$25)*'Schedule of Values'!$G74</f>
        <v>2975.7933864938873</v>
      </c>
      <c r="W27" s="171">
        <f>SUM(Property!BG$16,Property!BG$25)*'Schedule of Values'!$G74</f>
        <v>2975.7933864938873</v>
      </c>
      <c r="X27" s="171">
        <f>SUM(Property!BH$16,Property!BH$25)*'Schedule of Values'!$G74</f>
        <v>2975.7933864938873</v>
      </c>
      <c r="Y27" s="171">
        <f>SUM(Property!BI$16,Property!BI$25)*'Schedule of Values'!$G74</f>
        <v>2975.7933864938873</v>
      </c>
      <c r="Z27" s="171">
        <f>SUM(Property!BJ$16,Property!BJ$25)*'Schedule of Values'!$G74</f>
        <v>2975.7933864938873</v>
      </c>
      <c r="AA27" s="171">
        <f>SUM(Property!BK$16,Property!BK$25)*'Schedule of Values'!$G74</f>
        <v>2975.7933864938873</v>
      </c>
      <c r="AB27" s="171">
        <f>SUM(Property!BL$16,Property!BL$25)*'Schedule of Values'!$G74</f>
        <v>2975.7933864938873</v>
      </c>
      <c r="AC27" s="171">
        <f>SUM(Property!BM$16,Property!BM$25)*'Schedule of Values'!$G74</f>
        <v>2975.7933864938873</v>
      </c>
      <c r="AD27" s="171">
        <f>SUM(Property!BN$16,Property!BN$25)*'Schedule of Values'!$G74</f>
        <v>2975.7933864938873</v>
      </c>
      <c r="AE27" s="171">
        <f>SUM(Property!BO$16,Property!BO$25)*'Schedule of Values'!$G74</f>
        <v>2975.7933864938873</v>
      </c>
      <c r="AF27" s="171">
        <f>SUM(Property!BP$16,Property!BP$25)*'Schedule of Values'!$G74</f>
        <v>3198.9778904809291</v>
      </c>
      <c r="AG27" s="171">
        <f>SUM(Property!BQ$16,Property!BQ$25)*'Schedule of Values'!$G74</f>
        <v>3198.9778904809291</v>
      </c>
      <c r="AH27" s="171">
        <f>SUM(Property!BR$16,Property!BR$25)*'Schedule of Values'!$G74</f>
        <v>3198.9778904809291</v>
      </c>
      <c r="AI27" s="171">
        <f>SUM(Property!BS$16,Property!BS$25)*'Schedule of Values'!$G74</f>
        <v>3198.9778904809291</v>
      </c>
      <c r="AJ27" s="171">
        <f>SUM(Property!BT$16,Property!BT$25)*'Schedule of Values'!$G74</f>
        <v>3198.9778904809291</v>
      </c>
      <c r="AK27" s="171">
        <f>SUM(Property!BU$16,Property!BU$25)*'Schedule of Values'!$G74</f>
        <v>3198.9778904809291</v>
      </c>
      <c r="AL27" s="171">
        <f>SUM(Property!BV$16,Property!BV$25)*'Schedule of Values'!$G74</f>
        <v>3198.9778904809291</v>
      </c>
      <c r="AM27" s="171">
        <f>SUM(Property!BW$16,Property!BW$25)*'Schedule of Values'!$G74</f>
        <v>3198.9778904809291</v>
      </c>
      <c r="AN27" s="171">
        <f>SUM(Property!BX$16,Property!BX$25)*'Schedule of Values'!$G74</f>
        <v>3198.9778904809291</v>
      </c>
      <c r="AO27" s="171">
        <f>SUM(Property!BY$16,Property!BY$25)*'Schedule of Values'!$G74</f>
        <v>3198.9778904809291</v>
      </c>
      <c r="AP27" s="171">
        <f>SUM(Property!BZ$16,Property!BZ$25)*'Schedule of Values'!$G74</f>
        <v>3198.9778904809291</v>
      </c>
      <c r="AQ27" s="171">
        <f>SUM(Property!CA$16,Property!CA$25)*'Schedule of Values'!$G74</f>
        <v>3198.9778904809291</v>
      </c>
      <c r="AR27" s="171">
        <f>SUM(Property!CB$16,Property!CB$25)*'Schedule of Values'!$G74</f>
        <v>3294.9472271953568</v>
      </c>
      <c r="AS27" s="171">
        <f>SUM(Property!CC$16,Property!CC$25)*'Schedule of Values'!$G74</f>
        <v>3294.9472271953568</v>
      </c>
      <c r="AT27" s="171">
        <f>SUM(Property!CD$16,Property!CD$25)*'Schedule of Values'!$G74</f>
        <v>3294.9472271953568</v>
      </c>
      <c r="AU27" s="171">
        <f>SUM(Property!CE$16,Property!CE$25)*'Schedule of Values'!$G74</f>
        <v>3294.9472271953568</v>
      </c>
      <c r="AV27" s="171">
        <f>SUM(Property!CF$16,Property!CF$25)*'Schedule of Values'!$G74</f>
        <v>3294.9472271953568</v>
      </c>
      <c r="AW27" s="171">
        <f>SUM(Property!CG$16,Property!CG$25)*'Schedule of Values'!$G74</f>
        <v>3294.9472271953568</v>
      </c>
      <c r="AX27" s="171">
        <f>SUM(Property!CH$16,Property!CH$25)*'Schedule of Values'!$G74</f>
        <v>3294.9472271953568</v>
      </c>
      <c r="AY27" s="171">
        <f>SUM(Property!CI$16,Property!CI$25)*'Schedule of Values'!$G74</f>
        <v>3294.9472271953568</v>
      </c>
      <c r="AZ27" s="171">
        <f>SUM(Property!CJ$16,Property!CJ$25)*'Schedule of Values'!$G74</f>
        <v>3294.9472271953568</v>
      </c>
      <c r="BA27" s="171">
        <f>SUM(Property!CK$16,Property!CK$25)*'Schedule of Values'!$G74</f>
        <v>3294.9472271953568</v>
      </c>
      <c r="BB27" s="171">
        <f>SUM(Property!CL$16,Property!CL$25)*'Schedule of Values'!$G74</f>
        <v>3294.9472271953568</v>
      </c>
      <c r="BC27" s="171">
        <f>SUM(Property!CM$16,Property!CM$25)*'Schedule of Values'!$G74</f>
        <v>3294.9472271953568</v>
      </c>
      <c r="BD27" s="171">
        <f>SUM(Property!CN$16,Property!CN$25)*'Schedule of Values'!$G74</f>
        <v>3393.7956440112175</v>
      </c>
      <c r="BE27" s="171">
        <f>SUM(Property!CO$16,Property!CO$25)*'Schedule of Values'!$G74</f>
        <v>3393.7956440112175</v>
      </c>
      <c r="BF27" s="171">
        <f>SUM(Property!CP$16,Property!CP$25)*'Schedule of Values'!$G74</f>
        <v>3393.7956440112175</v>
      </c>
    </row>
    <row r="28" spans="1:58" hidden="1">
      <c r="A28" s="170" t="s">
        <v>495</v>
      </c>
      <c r="B28" s="170" t="str" cm="1">
        <f t="array" ref="B28">IFERROR(INDEX('Legal Entity'!$B:$B,MATCH('Property - Import (US)'!$E28,'Legal Entity'!$A:$A,0),0),0)</f>
        <v>1136 - MASSANUTTEN PUBLIC SERVICE CORPORATION</v>
      </c>
      <c r="C28" s="170" t="s">
        <v>609</v>
      </c>
      <c r="D28" s="170" t="s">
        <v>632</v>
      </c>
      <c r="E28" s="170" t="s">
        <v>19</v>
      </c>
      <c r="G28" s="171">
        <f>SUM(Property!AQ$16,Property!AQ$25)*'Schedule of Values'!$G75</f>
        <v>3729.5086039494745</v>
      </c>
      <c r="H28" s="171">
        <f>SUM(Property!AR$16,Property!AR$25)*'Schedule of Values'!$G75</f>
        <v>4917.6179783980906</v>
      </c>
      <c r="I28" s="171">
        <f>SUM(Property!AS$16,Property!AS$25)*'Schedule of Values'!$G75</f>
        <v>4917.6179783980906</v>
      </c>
      <c r="J28" s="171">
        <f>SUM(Property!AT$16,Property!AT$25)*'Schedule of Values'!$G75</f>
        <v>4917.6179783980906</v>
      </c>
      <c r="K28" s="171">
        <f>SUM(Property!AU$16,Property!AU$25)*'Schedule of Values'!$G75</f>
        <v>4917.6179783980906</v>
      </c>
      <c r="L28" s="171">
        <f>SUM(Property!AV$16,Property!AV$25)*'Schedule of Values'!$G75</f>
        <v>4917.6179783980906</v>
      </c>
      <c r="M28" s="171">
        <f>SUM(Property!AW$16,Property!AW$25)*'Schedule of Values'!$G75</f>
        <v>4917.6179783980906</v>
      </c>
      <c r="N28" s="171">
        <f>SUM(Property!AX$16,Property!AX$25)*'Schedule of Values'!$G75</f>
        <v>4917.6179783980906</v>
      </c>
      <c r="O28" s="171">
        <f>SUM(Property!AY$16,Property!AY$25)*'Schedule of Values'!$G75</f>
        <v>4917.6179783980906</v>
      </c>
      <c r="P28" s="171">
        <f>SUM(Property!AZ$16,Property!AZ$25)*'Schedule of Values'!$G75</f>
        <v>4917.6179783980906</v>
      </c>
      <c r="Q28" s="171">
        <f>SUM(Property!BA$16,Property!BA$25)*'Schedule of Values'!$G75</f>
        <v>4917.6179783980906</v>
      </c>
      <c r="R28" s="171">
        <f>SUM(Property!BB$16,Property!BB$25)*'Schedule of Values'!$G75</f>
        <v>4917.6179783980906</v>
      </c>
      <c r="S28" s="171">
        <f>SUM(Property!BC$16,Property!BC$25)*'Schedule of Values'!$G75</f>
        <v>4917.6179783980906</v>
      </c>
      <c r="T28" s="171">
        <f>SUM(Property!BD$16,Property!BD$25)*'Schedule of Values'!$G75</f>
        <v>5286.4393267779478</v>
      </c>
      <c r="U28" s="171">
        <f>SUM(Property!BE$16,Property!BE$25)*'Schedule of Values'!$G75</f>
        <v>5286.4393267779478</v>
      </c>
      <c r="V28" s="171">
        <f>SUM(Property!BF$16,Property!BF$25)*'Schedule of Values'!$G75</f>
        <v>5286.4393267779478</v>
      </c>
      <c r="W28" s="171">
        <f>SUM(Property!BG$16,Property!BG$25)*'Schedule of Values'!$G75</f>
        <v>5286.4393267779478</v>
      </c>
      <c r="X28" s="171">
        <f>SUM(Property!BH$16,Property!BH$25)*'Schedule of Values'!$G75</f>
        <v>5286.4393267779478</v>
      </c>
      <c r="Y28" s="171">
        <f>SUM(Property!BI$16,Property!BI$25)*'Schedule of Values'!$G75</f>
        <v>5286.4393267779478</v>
      </c>
      <c r="Z28" s="171">
        <f>SUM(Property!BJ$16,Property!BJ$25)*'Schedule of Values'!$G75</f>
        <v>5286.4393267779478</v>
      </c>
      <c r="AA28" s="171">
        <f>SUM(Property!BK$16,Property!BK$25)*'Schedule of Values'!$G75</f>
        <v>5286.4393267779478</v>
      </c>
      <c r="AB28" s="171">
        <f>SUM(Property!BL$16,Property!BL$25)*'Schedule of Values'!$G75</f>
        <v>5286.4393267779478</v>
      </c>
      <c r="AC28" s="171">
        <f>SUM(Property!BM$16,Property!BM$25)*'Schedule of Values'!$G75</f>
        <v>5286.4393267779478</v>
      </c>
      <c r="AD28" s="171">
        <f>SUM(Property!BN$16,Property!BN$25)*'Schedule of Values'!$G75</f>
        <v>5286.4393267779478</v>
      </c>
      <c r="AE28" s="171">
        <f>SUM(Property!BO$16,Property!BO$25)*'Schedule of Values'!$G75</f>
        <v>5286.4393267779478</v>
      </c>
      <c r="AF28" s="171">
        <f>SUM(Property!BP$16,Property!BP$25)*'Schedule of Values'!$G75</f>
        <v>5682.9222762862937</v>
      </c>
      <c r="AG28" s="171">
        <f>SUM(Property!BQ$16,Property!BQ$25)*'Schedule of Values'!$G75</f>
        <v>5682.9222762862937</v>
      </c>
      <c r="AH28" s="171">
        <f>SUM(Property!BR$16,Property!BR$25)*'Schedule of Values'!$G75</f>
        <v>5682.9222762862937</v>
      </c>
      <c r="AI28" s="171">
        <f>SUM(Property!BS$16,Property!BS$25)*'Schedule of Values'!$G75</f>
        <v>5682.9222762862937</v>
      </c>
      <c r="AJ28" s="171">
        <f>SUM(Property!BT$16,Property!BT$25)*'Schedule of Values'!$G75</f>
        <v>5682.9222762862937</v>
      </c>
      <c r="AK28" s="171">
        <f>SUM(Property!BU$16,Property!BU$25)*'Schedule of Values'!$G75</f>
        <v>5682.9222762862937</v>
      </c>
      <c r="AL28" s="171">
        <f>SUM(Property!BV$16,Property!BV$25)*'Schedule of Values'!$G75</f>
        <v>5682.9222762862937</v>
      </c>
      <c r="AM28" s="171">
        <f>SUM(Property!BW$16,Property!BW$25)*'Schedule of Values'!$G75</f>
        <v>5682.9222762862937</v>
      </c>
      <c r="AN28" s="171">
        <f>SUM(Property!BX$16,Property!BX$25)*'Schedule of Values'!$G75</f>
        <v>5682.9222762862937</v>
      </c>
      <c r="AO28" s="171">
        <f>SUM(Property!BY$16,Property!BY$25)*'Schedule of Values'!$G75</f>
        <v>5682.9222762862937</v>
      </c>
      <c r="AP28" s="171">
        <f>SUM(Property!BZ$16,Property!BZ$25)*'Schedule of Values'!$G75</f>
        <v>5682.9222762862937</v>
      </c>
      <c r="AQ28" s="171">
        <f>SUM(Property!CA$16,Property!CA$25)*'Schedule of Values'!$G75</f>
        <v>5682.9222762862937</v>
      </c>
      <c r="AR28" s="171">
        <f>SUM(Property!CB$16,Property!CB$25)*'Schedule of Values'!$G75</f>
        <v>5853.4099445748825</v>
      </c>
      <c r="AS28" s="171">
        <f>SUM(Property!CC$16,Property!CC$25)*'Schedule of Values'!$G75</f>
        <v>5853.4099445748825</v>
      </c>
      <c r="AT28" s="171">
        <f>SUM(Property!CD$16,Property!CD$25)*'Schedule of Values'!$G75</f>
        <v>5853.4099445748825</v>
      </c>
      <c r="AU28" s="171">
        <f>SUM(Property!CE$16,Property!CE$25)*'Schedule of Values'!$G75</f>
        <v>5853.4099445748825</v>
      </c>
      <c r="AV28" s="171">
        <f>SUM(Property!CF$16,Property!CF$25)*'Schedule of Values'!$G75</f>
        <v>5853.4099445748825</v>
      </c>
      <c r="AW28" s="171">
        <f>SUM(Property!CG$16,Property!CG$25)*'Schedule of Values'!$G75</f>
        <v>5853.4099445748825</v>
      </c>
      <c r="AX28" s="171">
        <f>SUM(Property!CH$16,Property!CH$25)*'Schedule of Values'!$G75</f>
        <v>5853.4099445748825</v>
      </c>
      <c r="AY28" s="171">
        <f>SUM(Property!CI$16,Property!CI$25)*'Schedule of Values'!$G75</f>
        <v>5853.4099445748825</v>
      </c>
      <c r="AZ28" s="171">
        <f>SUM(Property!CJ$16,Property!CJ$25)*'Schedule of Values'!$G75</f>
        <v>5853.4099445748825</v>
      </c>
      <c r="BA28" s="171">
        <f>SUM(Property!CK$16,Property!CK$25)*'Schedule of Values'!$G75</f>
        <v>5853.4099445748825</v>
      </c>
      <c r="BB28" s="171">
        <f>SUM(Property!CL$16,Property!CL$25)*'Schedule of Values'!$G75</f>
        <v>5853.4099445748825</v>
      </c>
      <c r="BC28" s="171">
        <f>SUM(Property!CM$16,Property!CM$25)*'Schedule of Values'!$G75</f>
        <v>5853.4099445748825</v>
      </c>
      <c r="BD28" s="171">
        <f>SUM(Property!CN$16,Property!CN$25)*'Schedule of Values'!$G75</f>
        <v>6029.0122429121284</v>
      </c>
      <c r="BE28" s="171">
        <f>SUM(Property!CO$16,Property!CO$25)*'Schedule of Values'!$G75</f>
        <v>6029.0122429121284</v>
      </c>
      <c r="BF28" s="171">
        <f>SUM(Property!CP$16,Property!CP$25)*'Schedule of Values'!$G75</f>
        <v>6029.0122429121284</v>
      </c>
    </row>
    <row r="29" spans="1:58" hidden="1">
      <c r="A29" s="170" t="s">
        <v>495</v>
      </c>
      <c r="B29" s="170" t="str" cm="1">
        <f t="array" ref="B29">IFERROR(INDEX('Legal Entity'!$B:$B,MATCH('Property - Import (US)'!$E29,'Legal Entity'!$A:$A,0),0),0)</f>
        <v>1120 - UTILITIES, INC. OF FLORIDA</v>
      </c>
      <c r="C29" s="170" t="s">
        <v>609</v>
      </c>
      <c r="D29" s="170" t="s">
        <v>632</v>
      </c>
      <c r="E29" s="170" t="s">
        <v>16</v>
      </c>
      <c r="G29" s="171">
        <f>SUM(Property!AQ$16,Property!AQ$25)*'Schedule of Values'!$G76</f>
        <v>29797.219374814442</v>
      </c>
      <c r="H29" s="171">
        <f>SUM(Property!AR$16,Property!AR$25)*'Schedule of Values'!$G76</f>
        <v>39289.718100847305</v>
      </c>
      <c r="I29" s="171">
        <f>SUM(Property!AS$16,Property!AS$25)*'Schedule of Values'!$G76</f>
        <v>39289.718100847305</v>
      </c>
      <c r="J29" s="171">
        <f>SUM(Property!AT$16,Property!AT$25)*'Schedule of Values'!$G76</f>
        <v>39289.718100847305</v>
      </c>
      <c r="K29" s="171">
        <f>SUM(Property!AU$16,Property!AU$25)*'Schedule of Values'!$G76</f>
        <v>39289.718100847305</v>
      </c>
      <c r="L29" s="171">
        <f>SUM(Property!AV$16,Property!AV$25)*'Schedule of Values'!$G76</f>
        <v>39289.718100847305</v>
      </c>
      <c r="M29" s="171">
        <f>SUM(Property!AW$16,Property!AW$25)*'Schedule of Values'!$G76</f>
        <v>39289.718100847305</v>
      </c>
      <c r="N29" s="171">
        <f>SUM(Property!AX$16,Property!AX$25)*'Schedule of Values'!$G76</f>
        <v>39289.718100847305</v>
      </c>
      <c r="O29" s="171">
        <f>SUM(Property!AY$16,Property!AY$25)*'Schedule of Values'!$G76</f>
        <v>39289.718100847305</v>
      </c>
      <c r="P29" s="171">
        <f>SUM(Property!AZ$16,Property!AZ$25)*'Schedule of Values'!$G76</f>
        <v>39289.718100847305</v>
      </c>
      <c r="Q29" s="171">
        <f>SUM(Property!BA$16,Property!BA$25)*'Schedule of Values'!$G76</f>
        <v>39289.718100847305</v>
      </c>
      <c r="R29" s="171">
        <f>SUM(Property!BB$16,Property!BB$25)*'Schedule of Values'!$G76</f>
        <v>39289.718100847305</v>
      </c>
      <c r="S29" s="171">
        <f>SUM(Property!BC$16,Property!BC$25)*'Schedule of Values'!$G76</f>
        <v>39289.718100847305</v>
      </c>
      <c r="T29" s="171">
        <f>SUM(Property!BD$16,Property!BD$25)*'Schedule of Values'!$G76</f>
        <v>42236.446958410852</v>
      </c>
      <c r="U29" s="171">
        <f>SUM(Property!BE$16,Property!BE$25)*'Schedule of Values'!$G76</f>
        <v>42236.446958410852</v>
      </c>
      <c r="V29" s="171">
        <f>SUM(Property!BF$16,Property!BF$25)*'Schedule of Values'!$G76</f>
        <v>42236.446958410852</v>
      </c>
      <c r="W29" s="171">
        <f>SUM(Property!BG$16,Property!BG$25)*'Schedule of Values'!$G76</f>
        <v>42236.446958410852</v>
      </c>
      <c r="X29" s="171">
        <f>SUM(Property!BH$16,Property!BH$25)*'Schedule of Values'!$G76</f>
        <v>42236.446958410852</v>
      </c>
      <c r="Y29" s="171">
        <f>SUM(Property!BI$16,Property!BI$25)*'Schedule of Values'!$G76</f>
        <v>42236.446958410852</v>
      </c>
      <c r="Z29" s="171">
        <f>SUM(Property!BJ$16,Property!BJ$25)*'Schedule of Values'!$G76</f>
        <v>42236.446958410852</v>
      </c>
      <c r="AA29" s="171">
        <f>SUM(Property!BK$16,Property!BK$25)*'Schedule of Values'!$G76</f>
        <v>42236.446958410852</v>
      </c>
      <c r="AB29" s="171">
        <f>SUM(Property!BL$16,Property!BL$25)*'Schedule of Values'!$G76</f>
        <v>42236.446958410852</v>
      </c>
      <c r="AC29" s="171">
        <f>SUM(Property!BM$16,Property!BM$25)*'Schedule of Values'!$G76</f>
        <v>42236.446958410852</v>
      </c>
      <c r="AD29" s="171">
        <f>SUM(Property!BN$16,Property!BN$25)*'Schedule of Values'!$G76</f>
        <v>42236.446958410852</v>
      </c>
      <c r="AE29" s="171">
        <f>SUM(Property!BO$16,Property!BO$25)*'Schedule of Values'!$G76</f>
        <v>42236.446958410852</v>
      </c>
      <c r="AF29" s="171">
        <f>SUM(Property!BP$16,Property!BP$25)*'Schedule of Values'!$G76</f>
        <v>45404.180480291659</v>
      </c>
      <c r="AG29" s="171">
        <f>SUM(Property!BQ$16,Property!BQ$25)*'Schedule of Values'!$G76</f>
        <v>45404.180480291659</v>
      </c>
      <c r="AH29" s="171">
        <f>SUM(Property!BR$16,Property!BR$25)*'Schedule of Values'!$G76</f>
        <v>45404.180480291659</v>
      </c>
      <c r="AI29" s="171">
        <f>SUM(Property!BS$16,Property!BS$25)*'Schedule of Values'!$G76</f>
        <v>45404.180480291659</v>
      </c>
      <c r="AJ29" s="171">
        <f>SUM(Property!BT$16,Property!BT$25)*'Schedule of Values'!$G76</f>
        <v>45404.180480291659</v>
      </c>
      <c r="AK29" s="171">
        <f>SUM(Property!BU$16,Property!BU$25)*'Schedule of Values'!$G76</f>
        <v>45404.180480291659</v>
      </c>
      <c r="AL29" s="171">
        <f>SUM(Property!BV$16,Property!BV$25)*'Schedule of Values'!$G76</f>
        <v>45404.180480291659</v>
      </c>
      <c r="AM29" s="171">
        <f>SUM(Property!BW$16,Property!BW$25)*'Schedule of Values'!$G76</f>
        <v>45404.180480291659</v>
      </c>
      <c r="AN29" s="171">
        <f>SUM(Property!BX$16,Property!BX$25)*'Schedule of Values'!$G76</f>
        <v>45404.180480291659</v>
      </c>
      <c r="AO29" s="171">
        <f>SUM(Property!BY$16,Property!BY$25)*'Schedule of Values'!$G76</f>
        <v>45404.180480291659</v>
      </c>
      <c r="AP29" s="171">
        <f>SUM(Property!BZ$16,Property!BZ$25)*'Schedule of Values'!$G76</f>
        <v>45404.180480291659</v>
      </c>
      <c r="AQ29" s="171">
        <f>SUM(Property!CA$16,Property!CA$25)*'Schedule of Values'!$G76</f>
        <v>45404.180480291659</v>
      </c>
      <c r="AR29" s="171">
        <f>SUM(Property!CB$16,Property!CB$25)*'Schedule of Values'!$G76</f>
        <v>46766.305894700417</v>
      </c>
      <c r="AS29" s="171">
        <f>SUM(Property!CC$16,Property!CC$25)*'Schedule of Values'!$G76</f>
        <v>46766.305894700417</v>
      </c>
      <c r="AT29" s="171">
        <f>SUM(Property!CD$16,Property!CD$25)*'Schedule of Values'!$G76</f>
        <v>46766.305894700417</v>
      </c>
      <c r="AU29" s="171">
        <f>SUM(Property!CE$16,Property!CE$25)*'Schedule of Values'!$G76</f>
        <v>46766.305894700417</v>
      </c>
      <c r="AV29" s="171">
        <f>SUM(Property!CF$16,Property!CF$25)*'Schedule of Values'!$G76</f>
        <v>46766.305894700417</v>
      </c>
      <c r="AW29" s="171">
        <f>SUM(Property!CG$16,Property!CG$25)*'Schedule of Values'!$G76</f>
        <v>46766.305894700417</v>
      </c>
      <c r="AX29" s="171">
        <f>SUM(Property!CH$16,Property!CH$25)*'Schedule of Values'!$G76</f>
        <v>46766.305894700417</v>
      </c>
      <c r="AY29" s="171">
        <f>SUM(Property!CI$16,Property!CI$25)*'Schedule of Values'!$G76</f>
        <v>46766.305894700417</v>
      </c>
      <c r="AZ29" s="171">
        <f>SUM(Property!CJ$16,Property!CJ$25)*'Schedule of Values'!$G76</f>
        <v>46766.305894700417</v>
      </c>
      <c r="BA29" s="171">
        <f>SUM(Property!CK$16,Property!CK$25)*'Schedule of Values'!$G76</f>
        <v>46766.305894700417</v>
      </c>
      <c r="BB29" s="171">
        <f>SUM(Property!CL$16,Property!CL$25)*'Schedule of Values'!$G76</f>
        <v>46766.305894700417</v>
      </c>
      <c r="BC29" s="171">
        <f>SUM(Property!CM$16,Property!CM$25)*'Schedule of Values'!$G76</f>
        <v>46766.305894700417</v>
      </c>
      <c r="BD29" s="171">
        <f>SUM(Property!CN$16,Property!CN$25)*'Schedule of Values'!$G76</f>
        <v>48169.295071541426</v>
      </c>
      <c r="BE29" s="171">
        <f>SUM(Property!CO$16,Property!CO$25)*'Schedule of Values'!$G76</f>
        <v>48169.295071541426</v>
      </c>
      <c r="BF29" s="171">
        <f>SUM(Property!CP$16,Property!CP$25)*'Schedule of Values'!$G76</f>
        <v>48169.295071541426</v>
      </c>
    </row>
    <row r="32" spans="1:58">
      <c r="F32" s="170" t="s">
        <v>665</v>
      </c>
      <c r="G32" s="172">
        <f>SUM(G2:G29)-SUM(Property!AQ16,Property!AQ25)</f>
        <v>0</v>
      </c>
      <c r="H32" s="172">
        <f>SUM(H2:H29)-SUM(Property!AR16,Property!AR25)</f>
        <v>0</v>
      </c>
      <c r="I32" s="172">
        <f>SUM(I2:I29)-SUM(Property!AS16,Property!AS25)</f>
        <v>0</v>
      </c>
      <c r="J32" s="172">
        <f>SUM(J2:J29)-SUM(Property!AT16,Property!AT25)</f>
        <v>0</v>
      </c>
      <c r="K32" s="172">
        <f>SUM(K2:K29)-SUM(Property!AU16,Property!AU25)</f>
        <v>0</v>
      </c>
      <c r="L32" s="172">
        <f>SUM(L2:L29)-SUM(Property!AV16,Property!AV25)</f>
        <v>0</v>
      </c>
      <c r="M32" s="172">
        <f>SUM(M2:M29)-SUM(Property!AW16,Property!AW25)</f>
        <v>0</v>
      </c>
      <c r="N32" s="172">
        <f>SUM(N2:N29)-SUM(Property!AX16,Property!AX25)</f>
        <v>0</v>
      </c>
      <c r="O32" s="172">
        <f>SUM(O2:O29)-SUM(Property!AY16,Property!AY25)</f>
        <v>0</v>
      </c>
      <c r="P32" s="172">
        <f>SUM(P2:P29)-SUM(Property!AZ16,Property!AZ25)</f>
        <v>0</v>
      </c>
      <c r="Q32" s="172">
        <f>SUM(Q2:Q29)-SUM(Property!BA16,Property!BA25)</f>
        <v>0</v>
      </c>
      <c r="R32" s="172">
        <f>SUM(R2:R29)-SUM(Property!BB16,Property!BB25)</f>
        <v>0</v>
      </c>
      <c r="S32" s="172">
        <f>SUM(S2:S29)-SUM(Property!BC16,Property!BC25)</f>
        <v>0</v>
      </c>
      <c r="T32" s="172">
        <f>SUM(T2:T29)-SUM(Property!BD16,Property!BD25)</f>
        <v>0</v>
      </c>
      <c r="U32" s="172">
        <f>SUM(U2:U29)-SUM(Property!BE16,Property!BE25)</f>
        <v>0</v>
      </c>
      <c r="V32" s="172">
        <f>SUM(V2:V29)-SUM(Property!BF16,Property!BF25)</f>
        <v>0</v>
      </c>
      <c r="W32" s="172">
        <f>SUM(W2:W29)-SUM(Property!BG16,Property!BG25)</f>
        <v>0</v>
      </c>
      <c r="X32" s="172">
        <f>SUM(X2:X29)-SUM(Property!BH16,Property!BH25)</f>
        <v>0</v>
      </c>
      <c r="Y32" s="172">
        <f>SUM(Y2:Y29)-SUM(Property!BI16,Property!BI25)</f>
        <v>0</v>
      </c>
      <c r="Z32" s="172">
        <f>SUM(Z2:Z29)-SUM(Property!BJ16,Property!BJ25)</f>
        <v>0</v>
      </c>
      <c r="AA32" s="172">
        <f>SUM(AA2:AA29)-SUM(Property!BK16,Property!BK25)</f>
        <v>0</v>
      </c>
      <c r="AB32" s="172">
        <f>SUM(AB2:AB29)-SUM(Property!BL16,Property!BL25)</f>
        <v>0</v>
      </c>
      <c r="AC32" s="172">
        <f>SUM(AC2:AC29)-SUM(Property!BM16,Property!BM25)</f>
        <v>0</v>
      </c>
      <c r="AD32" s="172">
        <f>SUM(AD2:AD29)-SUM(Property!BN16,Property!BN25)</f>
        <v>0</v>
      </c>
      <c r="AE32" s="172">
        <f>SUM(AE2:AE29)-SUM(Property!BO16,Property!BO25)</f>
        <v>0</v>
      </c>
      <c r="AF32" s="172">
        <f>SUM(AF2:AF29)-SUM(Property!BP16,Property!BP25)</f>
        <v>0</v>
      </c>
      <c r="AG32" s="172">
        <f>SUM(AG2:AG29)-SUM(Property!BQ16,Property!BQ25)</f>
        <v>0</v>
      </c>
      <c r="AH32" s="172">
        <f>SUM(AH2:AH29)-SUM(Property!BR16,Property!BR25)</f>
        <v>0</v>
      </c>
      <c r="AI32" s="172">
        <f>SUM(AI2:AI29)-SUM(Property!BS16,Property!BS25)</f>
        <v>0</v>
      </c>
      <c r="AJ32" s="172">
        <f>SUM(AJ2:AJ29)-SUM(Property!BT16,Property!BT25)</f>
        <v>0</v>
      </c>
      <c r="AK32" s="172">
        <f>SUM(AK2:AK29)-SUM(Property!BU16,Property!BU25)</f>
        <v>0</v>
      </c>
      <c r="AL32" s="172">
        <f>SUM(AL2:AL29)-SUM(Property!BV16,Property!BV25)</f>
        <v>0</v>
      </c>
      <c r="AM32" s="172">
        <f>SUM(AM2:AM29)-SUM(Property!BW16,Property!BW25)</f>
        <v>0</v>
      </c>
      <c r="AN32" s="172">
        <f>SUM(AN2:AN29)-SUM(Property!BX16,Property!BX25)</f>
        <v>0</v>
      </c>
      <c r="AO32" s="172">
        <f>SUM(AO2:AO29)-SUM(Property!BY16,Property!BY25)</f>
        <v>0</v>
      </c>
      <c r="AP32" s="172">
        <f>SUM(AP2:AP29)-SUM(Property!BZ16,Property!BZ25)</f>
        <v>0</v>
      </c>
      <c r="AQ32" s="172">
        <f>SUM(AQ2:AQ29)-SUM(Property!CA16,Property!CA25)</f>
        <v>0</v>
      </c>
      <c r="AR32" s="172">
        <f>SUM(AR2:AR29)-SUM(Property!CB16,Property!CB25)</f>
        <v>0</v>
      </c>
      <c r="AS32" s="172">
        <f>SUM(AS2:AS29)-SUM(Property!CC16,Property!CC25)</f>
        <v>0</v>
      </c>
      <c r="AT32" s="172">
        <f>SUM(AT2:AT29)-SUM(Property!CD16,Property!CD25)</f>
        <v>0</v>
      </c>
      <c r="AU32" s="172">
        <f>SUM(AU2:AU29)-SUM(Property!CE16,Property!CE25)</f>
        <v>0</v>
      </c>
      <c r="AV32" s="172">
        <f>SUM(AV2:AV29)-SUM(Property!CF16,Property!CF25)</f>
        <v>0</v>
      </c>
      <c r="AW32" s="172">
        <f>SUM(AW2:AW29)-SUM(Property!CG16,Property!CG25)</f>
        <v>0</v>
      </c>
      <c r="AX32" s="172">
        <f>SUM(AX2:AX29)-SUM(Property!CH16,Property!CH25)</f>
        <v>0</v>
      </c>
      <c r="AY32" s="172">
        <f>SUM(AY2:AY29)-SUM(Property!CI16,Property!CI25)</f>
        <v>0</v>
      </c>
      <c r="AZ32" s="172">
        <f>SUM(AZ2:AZ29)-SUM(Property!CJ16,Property!CJ25)</f>
        <v>0</v>
      </c>
      <c r="BA32" s="172">
        <f>SUM(BA2:BA29)-SUM(Property!CK16,Property!CK25)</f>
        <v>0</v>
      </c>
      <c r="BB32" s="172">
        <f>SUM(BB2:BB29)-SUM(Property!CL16,Property!CL25)</f>
        <v>0</v>
      </c>
      <c r="BC32" s="172">
        <f>SUM(BC2:BC29)-SUM(Property!CM16,Property!CM25)</f>
        <v>0</v>
      </c>
      <c r="BD32" s="172">
        <f>SUM(BD2:BD29)-SUM(Property!CN16,Property!CN25)</f>
        <v>0</v>
      </c>
      <c r="BE32" s="172">
        <f>SUM(BE2:BE29)-SUM(Property!CO16,Property!CO25)</f>
        <v>0</v>
      </c>
      <c r="BF32" s="172">
        <f>SUM(BF2:BF29)-SUM(Property!CP16,Property!CP25)</f>
        <v>0</v>
      </c>
    </row>
  </sheetData>
  <autoFilter ref="A1:BF29" xr:uid="{40455E18-98B9-4542-B4E5-BA4AEEA7A34F}">
    <filterColumn colId="4">
      <filters>
        <filter val="001080 - State of KY Cost Center"/>
      </filters>
    </filterColumn>
  </autoFilter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BA831-04FC-49FD-A3CC-5C6D896C39EA}">
  <dimension ref="A1:M26"/>
  <sheetViews>
    <sheetView tabSelected="1" zoomScaleNormal="100" workbookViewId="0">
      <selection activeCell="G27" sqref="G27"/>
    </sheetView>
  </sheetViews>
  <sheetFormatPr defaultColWidth="9.140625" defaultRowHeight="12"/>
  <cols>
    <col min="1" max="2" width="9.140625" style="209"/>
    <col min="3" max="3" width="1.7109375" style="209" customWidth="1"/>
    <col min="4" max="4" width="38.5703125" style="209" bestFit="1" customWidth="1"/>
    <col min="5" max="5" width="14.28515625" style="209" customWidth="1"/>
    <col min="6" max="6" width="1.7109375" style="209" customWidth="1"/>
    <col min="7" max="7" width="16.85546875" style="209" customWidth="1"/>
    <col min="8" max="8" width="1.7109375" style="209" customWidth="1"/>
    <col min="9" max="9" width="16.85546875" style="209" customWidth="1"/>
    <col min="10" max="16384" width="9.140625" style="209"/>
  </cols>
  <sheetData>
    <row r="1" spans="1:13" ht="15">
      <c r="A1" s="208" t="s">
        <v>2194</v>
      </c>
      <c r="I1" s="240" t="s">
        <v>2198</v>
      </c>
    </row>
    <row r="2" spans="1:13" ht="15">
      <c r="A2" s="208" t="s">
        <v>2195</v>
      </c>
    </row>
    <row r="3" spans="1:13" ht="15">
      <c r="A3" s="210" t="s">
        <v>2199</v>
      </c>
    </row>
    <row r="4" spans="1:13" ht="15">
      <c r="A4" s="210" t="s">
        <v>2196</v>
      </c>
    </row>
    <row r="5" spans="1:13" ht="15">
      <c r="A5" s="211" t="s">
        <v>2197</v>
      </c>
    </row>
    <row r="6" spans="1:13" ht="15">
      <c r="A6" s="211"/>
    </row>
    <row r="8" spans="1:13" ht="45">
      <c r="A8" s="212" t="s">
        <v>2175</v>
      </c>
      <c r="B8" s="213" t="s">
        <v>2176</v>
      </c>
      <c r="C8" s="214"/>
      <c r="D8" s="213" t="s">
        <v>2177</v>
      </c>
      <c r="E8" s="238" t="s">
        <v>2191</v>
      </c>
      <c r="F8" s="239"/>
      <c r="G8" s="238" t="s">
        <v>2192</v>
      </c>
      <c r="H8" s="239"/>
      <c r="I8" s="238" t="s">
        <v>2193</v>
      </c>
    </row>
    <row r="9" spans="1:13" ht="15">
      <c r="A9" s="208"/>
      <c r="B9" s="215"/>
      <c r="C9" s="216"/>
      <c r="D9" s="215"/>
      <c r="E9" s="216"/>
      <c r="F9" s="216"/>
      <c r="G9" s="216"/>
      <c r="H9" s="216"/>
      <c r="I9" s="216"/>
      <c r="M9" s="217"/>
    </row>
    <row r="10" spans="1:13" ht="15">
      <c r="A10" s="218">
        <v>1</v>
      </c>
      <c r="B10" s="218">
        <v>532009</v>
      </c>
      <c r="C10" s="216"/>
      <c r="D10" s="219" t="s">
        <v>2178</v>
      </c>
      <c r="E10" s="242">
        <f>+SUMIF('KY summary'!$E$23:$E$28,'Pro-Froma Adjustment'!$B10,'KY summary'!$F$23:$F$28)</f>
        <v>9230.978464245889</v>
      </c>
      <c r="F10" s="243"/>
      <c r="G10" s="242">
        <f>+I10-E10</f>
        <v>878.38529448839654</v>
      </c>
      <c r="H10" s="243"/>
      <c r="I10" s="242">
        <f>+SUMIF('KY summary'!$E$23:$E$28,'Pro-Froma Adjustment'!$B10,'KY summary'!$G$23:$G$28)</f>
        <v>10109.363758734286</v>
      </c>
      <c r="M10" s="217"/>
    </row>
    <row r="11" spans="1:13" ht="13.5">
      <c r="A11" s="218">
        <f t="shared" ref="A11:A16" si="0">A10+1</f>
        <v>2</v>
      </c>
      <c r="B11" s="218">
        <v>560100</v>
      </c>
      <c r="C11" s="221"/>
      <c r="D11" s="219" t="str" cm="1">
        <f t="array" ref="D11">IFERROR(INDEX('[30]Linked TB'!B:B,MATCH(B11,'[30]Linked TB'!A:A,0),0),0)</f>
        <v>General Liability Insurance</v>
      </c>
      <c r="E11" s="242">
        <f>+SUMIF('KY summary'!$E$23:$E$28,'Pro-Froma Adjustment'!$B11,'KY summary'!$F$23:$F$28)</f>
        <v>22851.538562011548</v>
      </c>
      <c r="F11" s="244"/>
      <c r="G11" s="242">
        <f t="shared" ref="G11:G15" si="1">+I11-E11</f>
        <v>2197.0092361234747</v>
      </c>
      <c r="H11" s="244"/>
      <c r="I11" s="242">
        <f>+SUMIF('KY summary'!$E$23:$E$28,'Pro-Froma Adjustment'!$B11,'KY summary'!$G$23:$G$28)</f>
        <v>25048.547798135023</v>
      </c>
    </row>
    <row r="12" spans="1:13" ht="13.5">
      <c r="A12" s="218">
        <f t="shared" si="0"/>
        <v>3</v>
      </c>
      <c r="B12" s="218">
        <v>560200</v>
      </c>
      <c r="C12" s="221"/>
      <c r="D12" s="219" t="str" cm="1">
        <f t="array" ref="D12">IFERROR(INDEX('[30]Linked TB'!B:B,MATCH(B12,'[30]Linked TB'!A:A,0),0),0)</f>
        <v>Property Insurance</v>
      </c>
      <c r="E12" s="242">
        <f>+SUMIF('KY summary'!$E$23:$E$28,'Pro-Froma Adjustment'!$B12,'KY summary'!$F$23:$F$28)</f>
        <v>34920.618791552151</v>
      </c>
      <c r="F12" s="244"/>
      <c r="G12" s="242">
        <f t="shared" si="1"/>
        <v>3322.915131883623</v>
      </c>
      <c r="H12" s="244"/>
      <c r="I12" s="242">
        <f>+SUMIF('KY summary'!$E$23:$E$28,'Pro-Froma Adjustment'!$B12,'KY summary'!$G$23:$G$28)</f>
        <v>38243.533923435774</v>
      </c>
    </row>
    <row r="13" spans="1:13" ht="13.5">
      <c r="A13" s="218">
        <f t="shared" si="0"/>
        <v>4</v>
      </c>
      <c r="B13" s="218">
        <v>560300</v>
      </c>
      <c r="C13" s="221"/>
      <c r="D13" s="219" t="str" cm="1">
        <f t="array" ref="D13">IFERROR(INDEX('[30]Linked TB'!B:B,MATCH(B13,'[30]Linked TB'!A:A,0),0),0)</f>
        <v>Vehicle Insurance</v>
      </c>
      <c r="E13" s="242">
        <f>+SUMIF('KY summary'!$E$23:$E$28,'Pro-Froma Adjustment'!$B13,'KY summary'!$F$23:$F$28)</f>
        <v>19445.153550863728</v>
      </c>
      <c r="F13" s="244"/>
      <c r="G13" s="242">
        <f t="shared" si="1"/>
        <v>1850.3278925743725</v>
      </c>
      <c r="H13" s="244"/>
      <c r="I13" s="242">
        <f>+SUMIF('KY summary'!$E$23:$E$28,'Pro-Froma Adjustment'!$B13,'KY summary'!$G$23:$G$28)</f>
        <v>21295.481443438101</v>
      </c>
    </row>
    <row r="14" spans="1:13" ht="13.5">
      <c r="A14" s="218">
        <f t="shared" si="0"/>
        <v>5</v>
      </c>
      <c r="B14" s="218">
        <v>560400</v>
      </c>
      <c r="C14" s="221"/>
      <c r="D14" s="219" t="str" cm="1">
        <f t="array" ref="D14">IFERROR(INDEX('[30]Linked TB'!B:B,MATCH(B14,'[30]Linked TB'!A:A,0),0),0)</f>
        <v>Uninsured Losses</v>
      </c>
      <c r="E14" s="242">
        <f>+SUMIF('KY summary'!$E$23:$E$28,'Pro-Froma Adjustment'!$B14,'KY summary'!$F$23:$F$28)</f>
        <v>14152.177310987188</v>
      </c>
      <c r="F14" s="244"/>
      <c r="G14" s="242">
        <f t="shared" si="1"/>
        <v>699.59819914690706</v>
      </c>
      <c r="H14" s="244"/>
      <c r="I14" s="242">
        <f>+SUMIF('KY summary'!$E$23:$E$28,'Pro-Froma Adjustment'!$B14,'KY summary'!$G$23:$G$28)</f>
        <v>14851.775510134095</v>
      </c>
    </row>
    <row r="15" spans="1:13" ht="13.5">
      <c r="A15" s="218">
        <f t="shared" si="0"/>
        <v>6</v>
      </c>
      <c r="B15" s="218">
        <v>560500</v>
      </c>
      <c r="C15" s="221"/>
      <c r="D15" s="219" t="str" cm="1">
        <f t="array" ref="D15">IFERROR(INDEX('[30]Linked TB'!B:B,MATCH(B15,'[30]Linked TB'!A:A,0),0),0)</f>
        <v>Other Insurance</v>
      </c>
      <c r="E15" s="242">
        <f>+SUMIF('KY summary'!$E$23:$E$28,'Pro-Froma Adjustment'!$B15,'KY summary'!$F$23:$F$28)</f>
        <v>12895.016912067236</v>
      </c>
      <c r="F15" s="244"/>
      <c r="G15" s="242">
        <f t="shared" si="1"/>
        <v>1066.5563267197522</v>
      </c>
      <c r="H15" s="244"/>
      <c r="I15" s="242">
        <f>+SUMIF('KY summary'!$E$23:$E$28,'Pro-Froma Adjustment'!$B15,'KY summary'!$G$23:$G$28)</f>
        <v>13961.573238786988</v>
      </c>
    </row>
    <row r="16" spans="1:13" ht="15.75" thickBot="1">
      <c r="A16" s="218">
        <f t="shared" si="0"/>
        <v>7</v>
      </c>
      <c r="B16" s="222"/>
      <c r="C16" s="223"/>
      <c r="D16" s="208" t="s">
        <v>2179</v>
      </c>
      <c r="E16" s="245">
        <f>SUM(E10:E15)</f>
        <v>113495.48359172774</v>
      </c>
      <c r="F16" s="242"/>
      <c r="G16" s="245">
        <f>SUM(G10:G15)</f>
        <v>10014.792080936526</v>
      </c>
      <c r="H16" s="242"/>
      <c r="I16" s="245">
        <f>SUM(I10:I15)</f>
        <v>123510.27567266427</v>
      </c>
    </row>
    <row r="17" spans="1:9" ht="14.25" thickTop="1">
      <c r="A17" s="218"/>
      <c r="B17" s="222"/>
      <c r="C17" s="222"/>
      <c r="D17" s="222"/>
      <c r="E17" s="220"/>
      <c r="F17" s="220"/>
      <c r="G17" s="220"/>
      <c r="H17" s="220"/>
      <c r="I17" s="220"/>
    </row>
    <row r="18" spans="1:9" ht="13.5">
      <c r="A18" s="218"/>
      <c r="B18" s="222"/>
      <c r="C18" s="222"/>
      <c r="D18" s="222"/>
      <c r="E18" s="220"/>
      <c r="F18" s="220"/>
      <c r="G18" s="220"/>
      <c r="H18" s="220"/>
      <c r="I18" s="220"/>
    </row>
    <row r="19" spans="1:9" ht="15">
      <c r="E19" s="224"/>
      <c r="F19" s="224"/>
      <c r="G19" s="224"/>
      <c r="H19" s="224"/>
      <c r="I19" s="224"/>
    </row>
    <row r="20" spans="1:9" ht="15">
      <c r="E20" s="224"/>
      <c r="F20" s="224"/>
      <c r="G20" s="224"/>
      <c r="H20" s="224"/>
      <c r="I20" s="224"/>
    </row>
    <row r="21" spans="1:9" ht="15">
      <c r="A21" s="218">
        <f>+A16+1</f>
        <v>8</v>
      </c>
      <c r="D21" s="208" t="s">
        <v>590</v>
      </c>
      <c r="E21" s="225">
        <f>SUM(E16)</f>
        <v>113495.48359172774</v>
      </c>
      <c r="F21" s="225"/>
      <c r="G21" s="225">
        <f>SUM(G16)</f>
        <v>10014.792080936526</v>
      </c>
      <c r="H21" s="225"/>
      <c r="I21" s="225">
        <f>SUM(I16)</f>
        <v>123510.27567266427</v>
      </c>
    </row>
    <row r="22" spans="1:9" ht="15">
      <c r="E22" s="224"/>
      <c r="F22" s="224"/>
      <c r="G22" s="224"/>
      <c r="H22" s="224"/>
      <c r="I22" s="224"/>
    </row>
    <row r="23" spans="1:9">
      <c r="E23" s="248">
        <v>113495.48359172774</v>
      </c>
      <c r="F23" s="248"/>
      <c r="G23" s="248">
        <v>10014.792080936526</v>
      </c>
      <c r="H23" s="248"/>
      <c r="I23" s="248">
        <v>123510.27567266427</v>
      </c>
    </row>
    <row r="26" spans="1:9">
      <c r="E26" s="249">
        <f>+E21-E23</f>
        <v>0</v>
      </c>
      <c r="G26" s="249">
        <f>+G21-G23</f>
        <v>0</v>
      </c>
      <c r="I26" s="249">
        <f>+I21-I23</f>
        <v>0</v>
      </c>
    </row>
  </sheetData>
  <pageMargins left="0.7" right="0.7" top="0.75" bottom="0.75" header="0.3" footer="0.3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89556-DDC7-400A-A48F-7B4B9EAC04A0}">
  <dimension ref="A1:BF47"/>
  <sheetViews>
    <sheetView topLeftCell="AI5" workbookViewId="0">
      <selection activeCell="H35" sqref="H35"/>
    </sheetView>
  </sheetViews>
  <sheetFormatPr defaultColWidth="8.7109375" defaultRowHeight="12.75"/>
  <cols>
    <col min="1" max="1" width="15" style="170" bestFit="1" customWidth="1"/>
    <col min="2" max="2" width="58.7109375" style="170" bestFit="1" customWidth="1"/>
    <col min="3" max="3" width="7.5703125" style="170" bestFit="1" customWidth="1"/>
    <col min="4" max="4" width="22.7109375" style="170" bestFit="1" customWidth="1"/>
    <col min="5" max="5" width="44.85546875" style="170" customWidth="1"/>
    <col min="6" max="6" width="10.85546875" style="170" bestFit="1" customWidth="1"/>
    <col min="7" max="8" width="10.85546875" style="170" customWidth="1"/>
    <col min="9" max="18" width="11.140625" style="170" bestFit="1" customWidth="1"/>
    <col min="19" max="25" width="10.140625" style="170" bestFit="1" customWidth="1"/>
    <col min="26" max="26" width="10.7109375" style="170" bestFit="1" customWidth="1"/>
    <col min="27" max="27" width="10.140625" style="170" bestFit="1" customWidth="1"/>
    <col min="28" max="28" width="10.7109375" style="170" bestFit="1" customWidth="1"/>
    <col min="29" max="37" width="10.140625" style="170" bestFit="1" customWidth="1"/>
    <col min="38" max="38" width="10.7109375" style="170" bestFit="1" customWidth="1"/>
    <col min="39" max="39" width="10.140625" style="170" bestFit="1" customWidth="1"/>
    <col min="40" max="40" width="10.7109375" style="170" bestFit="1" customWidth="1"/>
    <col min="41" max="49" width="10.140625" style="170" bestFit="1" customWidth="1"/>
    <col min="50" max="50" width="10.7109375" style="170" bestFit="1" customWidth="1"/>
    <col min="51" max="51" width="10.140625" style="170" bestFit="1" customWidth="1"/>
    <col min="52" max="52" width="10.7109375" style="170" bestFit="1" customWidth="1"/>
    <col min="53" max="58" width="10.140625" style="170" bestFit="1" customWidth="1"/>
    <col min="59" max="16384" width="8.7109375" style="170"/>
  </cols>
  <sheetData>
    <row r="1" spans="1:58" ht="12.75" customHeight="1">
      <c r="A1" s="168" t="s">
        <v>581</v>
      </c>
      <c r="B1" s="168" t="s">
        <v>639</v>
      </c>
      <c r="C1" s="168" t="s">
        <v>640</v>
      </c>
      <c r="D1" s="168" t="s">
        <v>641</v>
      </c>
      <c r="E1" s="168" t="s">
        <v>642</v>
      </c>
      <c r="F1" s="168" t="s">
        <v>643</v>
      </c>
      <c r="G1" s="169">
        <v>44440</v>
      </c>
      <c r="H1" s="169">
        <v>44470</v>
      </c>
      <c r="I1" s="169">
        <v>44501</v>
      </c>
      <c r="J1" s="169">
        <v>44531</v>
      </c>
      <c r="K1" s="169">
        <v>44562</v>
      </c>
      <c r="L1" s="169">
        <v>44593</v>
      </c>
      <c r="M1" s="169">
        <v>44621</v>
      </c>
      <c r="N1" s="169">
        <v>44652</v>
      </c>
      <c r="O1" s="169">
        <v>44682</v>
      </c>
      <c r="P1" s="169">
        <v>44713</v>
      </c>
      <c r="Q1" s="169">
        <v>44743</v>
      </c>
      <c r="R1" s="169">
        <v>44774</v>
      </c>
      <c r="S1" s="169">
        <v>44805</v>
      </c>
      <c r="T1" s="169">
        <v>44835</v>
      </c>
      <c r="U1" s="169">
        <v>44866</v>
      </c>
      <c r="V1" s="169">
        <v>44896</v>
      </c>
      <c r="W1" s="169">
        <v>44927</v>
      </c>
      <c r="X1" s="169">
        <v>44958</v>
      </c>
      <c r="Y1" s="169">
        <v>44986</v>
      </c>
      <c r="Z1" s="169">
        <v>45017</v>
      </c>
      <c r="AA1" s="169">
        <v>45047</v>
      </c>
      <c r="AB1" s="169">
        <v>45078</v>
      </c>
      <c r="AC1" s="169">
        <v>45108</v>
      </c>
      <c r="AD1" s="169">
        <v>45139</v>
      </c>
      <c r="AE1" s="169">
        <v>45170</v>
      </c>
      <c r="AF1" s="169">
        <v>45200</v>
      </c>
      <c r="AG1" s="169">
        <v>45231</v>
      </c>
      <c r="AH1" s="169">
        <v>45261</v>
      </c>
      <c r="AI1" s="169">
        <v>45292</v>
      </c>
      <c r="AJ1" s="169">
        <v>45323</v>
      </c>
      <c r="AK1" s="169">
        <v>45352</v>
      </c>
      <c r="AL1" s="169">
        <v>45383</v>
      </c>
      <c r="AM1" s="169">
        <v>45413</v>
      </c>
      <c r="AN1" s="169">
        <v>45444</v>
      </c>
      <c r="AO1" s="169">
        <v>45474</v>
      </c>
      <c r="AP1" s="169">
        <v>45505</v>
      </c>
      <c r="AQ1" s="169">
        <v>45536</v>
      </c>
      <c r="AR1" s="169">
        <v>45566</v>
      </c>
      <c r="AS1" s="169">
        <v>45597</v>
      </c>
      <c r="AT1" s="169">
        <v>45627</v>
      </c>
      <c r="AU1" s="169">
        <v>45658</v>
      </c>
      <c r="AV1" s="169">
        <v>45689</v>
      </c>
      <c r="AW1" s="169">
        <v>45717</v>
      </c>
      <c r="AX1" s="169">
        <v>45748</v>
      </c>
      <c r="AY1" s="169">
        <v>45778</v>
      </c>
      <c r="AZ1" s="169">
        <v>45809</v>
      </c>
      <c r="BA1" s="169">
        <v>45839</v>
      </c>
      <c r="BB1" s="169">
        <v>45870</v>
      </c>
      <c r="BC1" s="169">
        <v>45901</v>
      </c>
      <c r="BD1" s="169">
        <v>45931</v>
      </c>
      <c r="BE1" s="169">
        <v>45962</v>
      </c>
      <c r="BF1" s="169">
        <v>45992</v>
      </c>
    </row>
    <row r="2" spans="1:58" ht="12.75" customHeight="1">
      <c r="A2" s="170" t="s">
        <v>495</v>
      </c>
      <c r="B2" s="170" cm="1">
        <f t="array" ref="B2">IFERROR(INDEX('Legal Entity'!$B:$B,MATCH('Property - Import (CA)'!$E2,'Legal Entity'!$A:$A,0),0),0)</f>
        <v>0</v>
      </c>
      <c r="C2" s="170" t="s">
        <v>666</v>
      </c>
      <c r="D2" s="170" t="s">
        <v>632</v>
      </c>
      <c r="E2" s="170" t="s">
        <v>96</v>
      </c>
      <c r="G2" s="171">
        <f>(SUM(Property!AQ$34,Property!AQ$43)*'Schedule of Values'!$F6)/Assumptions!$B$7</f>
        <v>274.67354282169265</v>
      </c>
      <c r="H2" s="171">
        <f>(SUM(Property!AR$34,Property!AR$43)*'Schedule of Values'!$F6)/Assumptions!$B$7</f>
        <v>322.06034378565414</v>
      </c>
      <c r="I2" s="171">
        <f>(SUM(Property!AS$34,Property!AS$43)*'Schedule of Values'!$F6)/Assumptions!$B$7</f>
        <v>322.06034378565414</v>
      </c>
      <c r="J2" s="171">
        <f>(SUM(Property!AT$34,Property!AT$43)*'Schedule of Values'!$F6)/Assumptions!$B$7</f>
        <v>322.06034378565414</v>
      </c>
      <c r="K2" s="171">
        <f>(SUM(Property!AU$34,Property!AU$43)*'Schedule of Values'!$F6)/Assumptions!$B$7</f>
        <v>322.06034378565414</v>
      </c>
      <c r="L2" s="171">
        <f>(SUM(Property!AV$34,Property!AV$43)*'Schedule of Values'!$F6)/Assumptions!$B$7</f>
        <v>322.06034378565414</v>
      </c>
      <c r="M2" s="171">
        <f>(SUM(Property!AW$34,Property!AW$43)*'Schedule of Values'!$F6)/Assumptions!$B$7</f>
        <v>322.06034378565414</v>
      </c>
      <c r="N2" s="171">
        <f>(SUM(Property!AX$34,Property!AX$43)*'Schedule of Values'!$F6)/Assumptions!$B$7</f>
        <v>322.06034378565414</v>
      </c>
      <c r="O2" s="171">
        <f>(SUM(Property!AY$34,Property!AY$43)*'Schedule of Values'!$F6)/Assumptions!$B$7</f>
        <v>322.06034378565414</v>
      </c>
      <c r="P2" s="171">
        <f>(SUM(Property!AZ$34,Property!AZ$43)*'Schedule of Values'!$F6)/Assumptions!$B$7</f>
        <v>322.06034378565414</v>
      </c>
      <c r="Q2" s="171">
        <f>(SUM(Property!BA$34,Property!BA$43)*'Schedule of Values'!$F6)/Assumptions!$B$7</f>
        <v>322.06034378565414</v>
      </c>
      <c r="R2" s="171">
        <f>(SUM(Property!BB$34,Property!BB$43)*'Schedule of Values'!$F6)/Assumptions!$B$7</f>
        <v>322.06034378565414</v>
      </c>
      <c r="S2" s="171">
        <f>(SUM(Property!BC$34,Property!BC$43)*'Schedule of Values'!$F6)/Assumptions!$B$7</f>
        <v>322.06034378565414</v>
      </c>
      <c r="T2" s="171">
        <f>(SUM(Property!BD$34,Property!BD$43)*'Schedule of Values'!$F6)/Assumptions!$B$7</f>
        <v>346.21486956957813</v>
      </c>
      <c r="U2" s="171">
        <f>(SUM(Property!BE$34,Property!BE$43)*'Schedule of Values'!$F6)/Assumptions!$B$7</f>
        <v>346.21486956957813</v>
      </c>
      <c r="V2" s="171">
        <f>(SUM(Property!BF$34,Property!BF$43)*'Schedule of Values'!$F6)/Assumptions!$B$7</f>
        <v>346.21486956957813</v>
      </c>
      <c r="W2" s="171">
        <f>(SUM(Property!BG$34,Property!BG$43)*'Schedule of Values'!$F6)/Assumptions!$B$7</f>
        <v>346.21486956957813</v>
      </c>
      <c r="X2" s="171">
        <f>(SUM(Property!BH$34,Property!BH$43)*'Schedule of Values'!$F6)/Assumptions!$B$7</f>
        <v>346.21486956957813</v>
      </c>
      <c r="Y2" s="171">
        <f>(SUM(Property!BI$34,Property!BI$43)*'Schedule of Values'!$F6)/Assumptions!$B$7</f>
        <v>346.21486956957813</v>
      </c>
      <c r="Z2" s="171">
        <f>(SUM(Property!BJ$34,Property!BJ$43)*'Schedule of Values'!$F6)/Assumptions!$B$7</f>
        <v>346.21486956957813</v>
      </c>
      <c r="AA2" s="171">
        <f>(SUM(Property!BK$34,Property!BK$43)*'Schedule of Values'!$F6)/Assumptions!$B$7</f>
        <v>346.21486956957813</v>
      </c>
      <c r="AB2" s="171">
        <f>(SUM(Property!BL$34,Property!BL$43)*'Schedule of Values'!$F6)/Assumptions!$B$7</f>
        <v>346.21486956957813</v>
      </c>
      <c r="AC2" s="171">
        <f>(SUM(Property!BM$34,Property!BM$43)*'Schedule of Values'!$F6)/Assumptions!$B$7</f>
        <v>346.21486956957813</v>
      </c>
      <c r="AD2" s="171">
        <f>(SUM(Property!BN$34,Property!BN$43)*'Schedule of Values'!$F6)/Assumptions!$B$7</f>
        <v>346.21486956957813</v>
      </c>
      <c r="AE2" s="171">
        <f>(SUM(Property!BO$34,Property!BO$43)*'Schedule of Values'!$F6)/Assumptions!$B$7</f>
        <v>346.21486956957813</v>
      </c>
      <c r="AF2" s="171">
        <f>(SUM(Property!BP$34,Property!BP$43)*'Schedule of Values'!$F6)/Assumptions!$B$7</f>
        <v>372.1809847872965</v>
      </c>
      <c r="AG2" s="171">
        <f>(SUM(Property!BQ$34,Property!BQ$43)*'Schedule of Values'!$F6)/Assumptions!$B$7</f>
        <v>372.1809847872965</v>
      </c>
      <c r="AH2" s="171">
        <f>(SUM(Property!BR$34,Property!BR$43)*'Schedule of Values'!$F6)/Assumptions!$B$7</f>
        <v>372.1809847872965</v>
      </c>
      <c r="AI2" s="171">
        <f>(SUM(Property!BS$34,Property!BS$43)*'Schedule of Values'!$F6)/Assumptions!$B$7</f>
        <v>372.1809847872965</v>
      </c>
      <c r="AJ2" s="171">
        <f>(SUM(Property!BT$34,Property!BT$43)*'Schedule of Values'!$F6)/Assumptions!$B$7</f>
        <v>372.1809847872965</v>
      </c>
      <c r="AK2" s="171">
        <f>(SUM(Property!BU$34,Property!BU$43)*'Schedule of Values'!$F6)/Assumptions!$B$7</f>
        <v>372.1809847872965</v>
      </c>
      <c r="AL2" s="171">
        <f>(SUM(Property!BV$34,Property!BV$43)*'Schedule of Values'!$F6)/Assumptions!$B$7</f>
        <v>372.1809847872965</v>
      </c>
      <c r="AM2" s="171">
        <f>(SUM(Property!BW$34,Property!BW$43)*'Schedule of Values'!$F6)/Assumptions!$B$7</f>
        <v>372.1809847872965</v>
      </c>
      <c r="AN2" s="171">
        <f>(SUM(Property!BX$34,Property!BX$43)*'Schedule of Values'!$F6)/Assumptions!$B$7</f>
        <v>372.1809847872965</v>
      </c>
      <c r="AO2" s="171">
        <f>(SUM(Property!BY$34,Property!BY$43)*'Schedule of Values'!$F6)/Assumptions!$B$7</f>
        <v>372.1809847872965</v>
      </c>
      <c r="AP2" s="171">
        <f>(SUM(Property!BZ$34,Property!BZ$43)*'Schedule of Values'!$F6)/Assumptions!$B$7</f>
        <v>372.1809847872965</v>
      </c>
      <c r="AQ2" s="171">
        <f>(SUM(Property!CA$34,Property!CA$43)*'Schedule of Values'!$F6)/Assumptions!$B$7</f>
        <v>372.1809847872965</v>
      </c>
      <c r="AR2" s="171">
        <f>(SUM(Property!CB$34,Property!CB$43)*'Schedule of Values'!$F6)/Assumptions!$B$7</f>
        <v>383.34641433091537</v>
      </c>
      <c r="AS2" s="171">
        <f>(SUM(Property!CC$34,Property!CC$43)*'Schedule of Values'!$F6)/Assumptions!$B$7</f>
        <v>383.34641433091537</v>
      </c>
      <c r="AT2" s="171">
        <f>(SUM(Property!CD$34,Property!CD$43)*'Schedule of Values'!$F6)/Assumptions!$B$7</f>
        <v>383.34641433091537</v>
      </c>
      <c r="AU2" s="171">
        <f>(SUM(Property!CE$34,Property!CE$43)*'Schedule of Values'!$F6)/Assumptions!$B$7</f>
        <v>383.34641433091537</v>
      </c>
      <c r="AV2" s="171">
        <f>(SUM(Property!CF$34,Property!CF$43)*'Schedule of Values'!$F6)/Assumptions!$B$7</f>
        <v>383.34641433091537</v>
      </c>
      <c r="AW2" s="171">
        <f>(SUM(Property!CG$34,Property!CG$43)*'Schedule of Values'!$F6)/Assumptions!$B$7</f>
        <v>383.34641433091537</v>
      </c>
      <c r="AX2" s="171">
        <f>(SUM(Property!CH$34,Property!CH$43)*'Schedule of Values'!$F6)/Assumptions!$B$7</f>
        <v>383.34641433091537</v>
      </c>
      <c r="AY2" s="171">
        <f>(SUM(Property!CI$34,Property!CI$43)*'Schedule of Values'!$F6)/Assumptions!$B$7</f>
        <v>383.34641433091537</v>
      </c>
      <c r="AZ2" s="171">
        <f>(SUM(Property!CJ$34,Property!CJ$43)*'Schedule of Values'!$F6)/Assumptions!$B$7</f>
        <v>383.34641433091537</v>
      </c>
      <c r="BA2" s="171">
        <f>(SUM(Property!CK$34,Property!CK$43)*'Schedule of Values'!$F6)/Assumptions!$B$7</f>
        <v>383.34641433091537</v>
      </c>
      <c r="BB2" s="171">
        <f>(SUM(Property!CL$34,Property!CL$43)*'Schedule of Values'!$F6)/Assumptions!$B$7</f>
        <v>383.34641433091537</v>
      </c>
      <c r="BC2" s="171">
        <f>(SUM(Property!CM$34,Property!CM$43)*'Schedule of Values'!$F6)/Assumptions!$B$7</f>
        <v>383.34641433091537</v>
      </c>
      <c r="BD2" s="171">
        <f>(SUM(Property!CN$34,Property!CN$43)*'Schedule of Values'!$F6)/Assumptions!$B$7</f>
        <v>394.84680676084292</v>
      </c>
      <c r="BE2" s="171">
        <f>(SUM(Property!CO$34,Property!CO$43)*'Schedule of Values'!$F6)/Assumptions!$B$7</f>
        <v>394.84680676084292</v>
      </c>
      <c r="BF2" s="171">
        <f>(SUM(Property!CP$34,Property!CP$43)*'Schedule of Values'!$F6)/Assumptions!$B$7</f>
        <v>394.84680676084292</v>
      </c>
    </row>
    <row r="3" spans="1:58">
      <c r="A3" s="170" t="s">
        <v>495</v>
      </c>
      <c r="B3" s="170" t="str" cm="1">
        <f t="array" ref="B3">IFERROR(INDEX('Legal Entity'!$B:$B,MATCH('Property - Import (CA)'!$E3,'Legal Entity'!$A:$A,0),0),0)</f>
        <v>1310 - Corix Utilities Inc.</v>
      </c>
      <c r="C3" s="170" t="s">
        <v>666</v>
      </c>
      <c r="D3" s="170" t="s">
        <v>632</v>
      </c>
      <c r="E3" s="170" t="s">
        <v>116</v>
      </c>
      <c r="G3" s="171">
        <f>(SUM(Property!AQ$34,Property!AQ$43)*'Schedule of Values'!$F7)/Assumptions!$B$7</f>
        <v>123.47792156741664</v>
      </c>
      <c r="H3" s="171">
        <f>(SUM(Property!AR$34,Property!AR$43)*'Schedule of Values'!$F7)/Assumptions!$B$7</f>
        <v>144.7803871512869</v>
      </c>
      <c r="I3" s="171">
        <f>(SUM(Property!AS$34,Property!AS$43)*'Schedule of Values'!$F7)/Assumptions!$B$7</f>
        <v>144.7803871512869</v>
      </c>
      <c r="J3" s="171">
        <f>(SUM(Property!AT$34,Property!AT$43)*'Schedule of Values'!$F7)/Assumptions!$B$7</f>
        <v>144.7803871512869</v>
      </c>
      <c r="K3" s="171">
        <f>(SUM(Property!AU$34,Property!AU$43)*'Schedule of Values'!$F7)/Assumptions!$B$7</f>
        <v>144.7803871512869</v>
      </c>
      <c r="L3" s="171">
        <f>(SUM(Property!AV$34,Property!AV$43)*'Schedule of Values'!$F7)/Assumptions!$B$7</f>
        <v>144.7803871512869</v>
      </c>
      <c r="M3" s="171">
        <f>(SUM(Property!AW$34,Property!AW$43)*'Schedule of Values'!$F7)/Assumptions!$B$7</f>
        <v>144.7803871512869</v>
      </c>
      <c r="N3" s="171">
        <f>(SUM(Property!AX$34,Property!AX$43)*'Schedule of Values'!$F7)/Assumptions!$B$7</f>
        <v>144.7803871512869</v>
      </c>
      <c r="O3" s="171">
        <f>(SUM(Property!AY$34,Property!AY$43)*'Schedule of Values'!$F7)/Assumptions!$B$7</f>
        <v>144.7803871512869</v>
      </c>
      <c r="P3" s="171">
        <f>(SUM(Property!AZ$34,Property!AZ$43)*'Schedule of Values'!$F7)/Assumptions!$B$7</f>
        <v>144.7803871512869</v>
      </c>
      <c r="Q3" s="171">
        <f>(SUM(Property!BA$34,Property!BA$43)*'Schedule of Values'!$F7)/Assumptions!$B$7</f>
        <v>144.7803871512869</v>
      </c>
      <c r="R3" s="171">
        <f>(SUM(Property!BB$34,Property!BB$43)*'Schedule of Values'!$F7)/Assumptions!$B$7</f>
        <v>144.7803871512869</v>
      </c>
      <c r="S3" s="171">
        <f>(SUM(Property!BC$34,Property!BC$43)*'Schedule of Values'!$F7)/Assumptions!$B$7</f>
        <v>144.7803871512869</v>
      </c>
      <c r="T3" s="171">
        <f>(SUM(Property!BD$34,Property!BD$43)*'Schedule of Values'!$F7)/Assumptions!$B$7</f>
        <v>155.63891618763338</v>
      </c>
      <c r="U3" s="171">
        <f>(SUM(Property!BE$34,Property!BE$43)*'Schedule of Values'!$F7)/Assumptions!$B$7</f>
        <v>155.63891618763338</v>
      </c>
      <c r="V3" s="171">
        <f>(SUM(Property!BF$34,Property!BF$43)*'Schedule of Values'!$F7)/Assumptions!$B$7</f>
        <v>155.63891618763338</v>
      </c>
      <c r="W3" s="171">
        <f>(SUM(Property!BG$34,Property!BG$43)*'Schedule of Values'!$F7)/Assumptions!$B$7</f>
        <v>155.63891618763338</v>
      </c>
      <c r="X3" s="171">
        <f>(SUM(Property!BH$34,Property!BH$43)*'Schedule of Values'!$F7)/Assumptions!$B$7</f>
        <v>155.63891618763338</v>
      </c>
      <c r="Y3" s="171">
        <f>(SUM(Property!BI$34,Property!BI$43)*'Schedule of Values'!$F7)/Assumptions!$B$7</f>
        <v>155.63891618763338</v>
      </c>
      <c r="Z3" s="171">
        <f>(SUM(Property!BJ$34,Property!BJ$43)*'Schedule of Values'!$F7)/Assumptions!$B$7</f>
        <v>155.63891618763338</v>
      </c>
      <c r="AA3" s="171">
        <f>(SUM(Property!BK$34,Property!BK$43)*'Schedule of Values'!$F7)/Assumptions!$B$7</f>
        <v>155.63891618763338</v>
      </c>
      <c r="AB3" s="171">
        <f>(SUM(Property!BL$34,Property!BL$43)*'Schedule of Values'!$F7)/Assumptions!$B$7</f>
        <v>155.63891618763338</v>
      </c>
      <c r="AC3" s="171">
        <f>(SUM(Property!BM$34,Property!BM$43)*'Schedule of Values'!$F7)/Assumptions!$B$7</f>
        <v>155.63891618763338</v>
      </c>
      <c r="AD3" s="171">
        <f>(SUM(Property!BN$34,Property!BN$43)*'Schedule of Values'!$F7)/Assumptions!$B$7</f>
        <v>155.63891618763338</v>
      </c>
      <c r="AE3" s="171">
        <f>(SUM(Property!BO$34,Property!BO$43)*'Schedule of Values'!$F7)/Assumptions!$B$7</f>
        <v>155.63891618763338</v>
      </c>
      <c r="AF3" s="171">
        <f>(SUM(Property!BP$34,Property!BP$43)*'Schedule of Values'!$F7)/Assumptions!$B$7</f>
        <v>167.31183490170588</v>
      </c>
      <c r="AG3" s="171">
        <f>(SUM(Property!BQ$34,Property!BQ$43)*'Schedule of Values'!$F7)/Assumptions!$B$7</f>
        <v>167.31183490170588</v>
      </c>
      <c r="AH3" s="171">
        <f>(SUM(Property!BR$34,Property!BR$43)*'Schedule of Values'!$F7)/Assumptions!$B$7</f>
        <v>167.31183490170588</v>
      </c>
      <c r="AI3" s="171">
        <f>(SUM(Property!BS$34,Property!BS$43)*'Schedule of Values'!$F7)/Assumptions!$B$7</f>
        <v>167.31183490170588</v>
      </c>
      <c r="AJ3" s="171">
        <f>(SUM(Property!BT$34,Property!BT$43)*'Schedule of Values'!$F7)/Assumptions!$B$7</f>
        <v>167.31183490170588</v>
      </c>
      <c r="AK3" s="171">
        <f>(SUM(Property!BU$34,Property!BU$43)*'Schedule of Values'!$F7)/Assumptions!$B$7</f>
        <v>167.31183490170588</v>
      </c>
      <c r="AL3" s="171">
        <f>(SUM(Property!BV$34,Property!BV$43)*'Schedule of Values'!$F7)/Assumptions!$B$7</f>
        <v>167.31183490170588</v>
      </c>
      <c r="AM3" s="171">
        <f>(SUM(Property!BW$34,Property!BW$43)*'Schedule of Values'!$F7)/Assumptions!$B$7</f>
        <v>167.31183490170588</v>
      </c>
      <c r="AN3" s="171">
        <f>(SUM(Property!BX$34,Property!BX$43)*'Schedule of Values'!$F7)/Assumptions!$B$7</f>
        <v>167.31183490170588</v>
      </c>
      <c r="AO3" s="171">
        <f>(SUM(Property!BY$34,Property!BY$43)*'Schedule of Values'!$F7)/Assumptions!$B$7</f>
        <v>167.31183490170588</v>
      </c>
      <c r="AP3" s="171">
        <f>(SUM(Property!BZ$34,Property!BZ$43)*'Schedule of Values'!$F7)/Assumptions!$B$7</f>
        <v>167.31183490170588</v>
      </c>
      <c r="AQ3" s="171">
        <f>(SUM(Property!CA$34,Property!CA$43)*'Schedule of Values'!$F7)/Assumptions!$B$7</f>
        <v>167.31183490170588</v>
      </c>
      <c r="AR3" s="171">
        <f>(SUM(Property!CB$34,Property!CB$43)*'Schedule of Values'!$F7)/Assumptions!$B$7</f>
        <v>172.33118994875707</v>
      </c>
      <c r="AS3" s="171">
        <f>(SUM(Property!CC$34,Property!CC$43)*'Schedule of Values'!$F7)/Assumptions!$B$7</f>
        <v>172.33118994875707</v>
      </c>
      <c r="AT3" s="171">
        <f>(SUM(Property!CD$34,Property!CD$43)*'Schedule of Values'!$F7)/Assumptions!$B$7</f>
        <v>172.33118994875707</v>
      </c>
      <c r="AU3" s="171">
        <f>(SUM(Property!CE$34,Property!CE$43)*'Schedule of Values'!$F7)/Assumptions!$B$7</f>
        <v>172.33118994875707</v>
      </c>
      <c r="AV3" s="171">
        <f>(SUM(Property!CF$34,Property!CF$43)*'Schedule of Values'!$F7)/Assumptions!$B$7</f>
        <v>172.33118994875707</v>
      </c>
      <c r="AW3" s="171">
        <f>(SUM(Property!CG$34,Property!CG$43)*'Schedule of Values'!$F7)/Assumptions!$B$7</f>
        <v>172.33118994875707</v>
      </c>
      <c r="AX3" s="171">
        <f>(SUM(Property!CH$34,Property!CH$43)*'Schedule of Values'!$F7)/Assumptions!$B$7</f>
        <v>172.33118994875707</v>
      </c>
      <c r="AY3" s="171">
        <f>(SUM(Property!CI$34,Property!CI$43)*'Schedule of Values'!$F7)/Assumptions!$B$7</f>
        <v>172.33118994875707</v>
      </c>
      <c r="AZ3" s="171">
        <f>(SUM(Property!CJ$34,Property!CJ$43)*'Schedule of Values'!$F7)/Assumptions!$B$7</f>
        <v>172.33118994875707</v>
      </c>
      <c r="BA3" s="171">
        <f>(SUM(Property!CK$34,Property!CK$43)*'Schedule of Values'!$F7)/Assumptions!$B$7</f>
        <v>172.33118994875707</v>
      </c>
      <c r="BB3" s="171">
        <f>(SUM(Property!CL$34,Property!CL$43)*'Schedule of Values'!$F7)/Assumptions!$B$7</f>
        <v>172.33118994875707</v>
      </c>
      <c r="BC3" s="171">
        <f>(SUM(Property!CM$34,Property!CM$43)*'Schedule of Values'!$F7)/Assumptions!$B$7</f>
        <v>172.33118994875707</v>
      </c>
      <c r="BD3" s="171">
        <f>(SUM(Property!CN$34,Property!CN$43)*'Schedule of Values'!$F7)/Assumptions!$B$7</f>
        <v>177.50112564721979</v>
      </c>
      <c r="BE3" s="171">
        <f>(SUM(Property!CO$34,Property!CO$43)*'Schedule of Values'!$F7)/Assumptions!$B$7</f>
        <v>177.50112564721979</v>
      </c>
      <c r="BF3" s="171">
        <f>(SUM(Property!CP$34,Property!CP$43)*'Schedule of Values'!$F7)/Assumptions!$B$7</f>
        <v>177.50112564721979</v>
      </c>
    </row>
    <row r="4" spans="1:58">
      <c r="A4" s="170" t="s">
        <v>495</v>
      </c>
      <c r="B4" s="170" cm="1">
        <f t="array" ref="B4">IFERROR(INDEX('Legal Entity'!$B:$B,MATCH('Property - Import (CA)'!$E4,'Legal Entity'!$A:$A,0),0),0)</f>
        <v>0</v>
      </c>
      <c r="C4" s="170" t="s">
        <v>666</v>
      </c>
      <c r="D4" s="170" t="s">
        <v>632</v>
      </c>
      <c r="E4" s="170" t="s">
        <v>108</v>
      </c>
      <c r="G4" s="171">
        <f>(SUM(Property!AQ$34,Property!AQ$43)*'Schedule of Values'!$F8)/Assumptions!$B$7</f>
        <v>1.1794634652524212</v>
      </c>
      <c r="H4" s="171">
        <f>(SUM(Property!AR$34,Property!AR$43)*'Schedule of Values'!$F8)/Assumptions!$B$7</f>
        <v>1.3829450233887397</v>
      </c>
      <c r="I4" s="171">
        <f>(SUM(Property!AS$34,Property!AS$43)*'Schedule of Values'!$F8)/Assumptions!$B$7</f>
        <v>1.3829450233887397</v>
      </c>
      <c r="J4" s="171">
        <f>(SUM(Property!AT$34,Property!AT$43)*'Schedule of Values'!$F8)/Assumptions!$B$7</f>
        <v>1.3829450233887397</v>
      </c>
      <c r="K4" s="171">
        <f>(SUM(Property!AU$34,Property!AU$43)*'Schedule of Values'!$F8)/Assumptions!$B$7</f>
        <v>1.3829450233887397</v>
      </c>
      <c r="L4" s="171">
        <f>(SUM(Property!AV$34,Property!AV$43)*'Schedule of Values'!$F8)/Assumptions!$B$7</f>
        <v>1.3829450233887397</v>
      </c>
      <c r="M4" s="171">
        <f>(SUM(Property!AW$34,Property!AW$43)*'Schedule of Values'!$F8)/Assumptions!$B$7</f>
        <v>1.3829450233887397</v>
      </c>
      <c r="N4" s="171">
        <f>(SUM(Property!AX$34,Property!AX$43)*'Schedule of Values'!$F8)/Assumptions!$B$7</f>
        <v>1.3829450233887397</v>
      </c>
      <c r="O4" s="171">
        <f>(SUM(Property!AY$34,Property!AY$43)*'Schedule of Values'!$F8)/Assumptions!$B$7</f>
        <v>1.3829450233887397</v>
      </c>
      <c r="P4" s="171">
        <f>(SUM(Property!AZ$34,Property!AZ$43)*'Schedule of Values'!$F8)/Assumptions!$B$7</f>
        <v>1.3829450233887397</v>
      </c>
      <c r="Q4" s="171">
        <f>(SUM(Property!BA$34,Property!BA$43)*'Schedule of Values'!$F8)/Assumptions!$B$7</f>
        <v>1.3829450233887397</v>
      </c>
      <c r="R4" s="171">
        <f>(SUM(Property!BB$34,Property!BB$43)*'Schedule of Values'!$F8)/Assumptions!$B$7</f>
        <v>1.3829450233887397</v>
      </c>
      <c r="S4" s="171">
        <f>(SUM(Property!BC$34,Property!BC$43)*'Schedule of Values'!$F8)/Assumptions!$B$7</f>
        <v>1.3829450233887397</v>
      </c>
      <c r="T4" s="171">
        <f>(SUM(Property!BD$34,Property!BD$43)*'Schedule of Values'!$F8)/Assumptions!$B$7</f>
        <v>1.4866659001428948</v>
      </c>
      <c r="U4" s="171">
        <f>(SUM(Property!BE$34,Property!BE$43)*'Schedule of Values'!$F8)/Assumptions!$B$7</f>
        <v>1.4866659001428948</v>
      </c>
      <c r="V4" s="171">
        <f>(SUM(Property!BF$34,Property!BF$43)*'Schedule of Values'!$F8)/Assumptions!$B$7</f>
        <v>1.4866659001428948</v>
      </c>
      <c r="W4" s="171">
        <f>(SUM(Property!BG$34,Property!BG$43)*'Schedule of Values'!$F8)/Assumptions!$B$7</f>
        <v>1.4866659001428948</v>
      </c>
      <c r="X4" s="171">
        <f>(SUM(Property!BH$34,Property!BH$43)*'Schedule of Values'!$F8)/Assumptions!$B$7</f>
        <v>1.4866659001428948</v>
      </c>
      <c r="Y4" s="171">
        <f>(SUM(Property!BI$34,Property!BI$43)*'Schedule of Values'!$F8)/Assumptions!$B$7</f>
        <v>1.4866659001428948</v>
      </c>
      <c r="Z4" s="171">
        <f>(SUM(Property!BJ$34,Property!BJ$43)*'Schedule of Values'!$F8)/Assumptions!$B$7</f>
        <v>1.4866659001428948</v>
      </c>
      <c r="AA4" s="171">
        <f>(SUM(Property!BK$34,Property!BK$43)*'Schedule of Values'!$F8)/Assumptions!$B$7</f>
        <v>1.4866659001428948</v>
      </c>
      <c r="AB4" s="171">
        <f>(SUM(Property!BL$34,Property!BL$43)*'Schedule of Values'!$F8)/Assumptions!$B$7</f>
        <v>1.4866659001428948</v>
      </c>
      <c r="AC4" s="171">
        <f>(SUM(Property!BM$34,Property!BM$43)*'Schedule of Values'!$F8)/Assumptions!$B$7</f>
        <v>1.4866659001428948</v>
      </c>
      <c r="AD4" s="171">
        <f>(SUM(Property!BN$34,Property!BN$43)*'Schedule of Values'!$F8)/Assumptions!$B$7</f>
        <v>1.4866659001428948</v>
      </c>
      <c r="AE4" s="171">
        <f>(SUM(Property!BO$34,Property!BO$43)*'Schedule of Values'!$F8)/Assumptions!$B$7</f>
        <v>1.4866659001428948</v>
      </c>
      <c r="AF4" s="171">
        <f>(SUM(Property!BP$34,Property!BP$43)*'Schedule of Values'!$F8)/Assumptions!$B$7</f>
        <v>1.5981658426536118</v>
      </c>
      <c r="AG4" s="171">
        <f>(SUM(Property!BQ$34,Property!BQ$43)*'Schedule of Values'!$F8)/Assumptions!$B$7</f>
        <v>1.5981658426536118</v>
      </c>
      <c r="AH4" s="171">
        <f>(SUM(Property!BR$34,Property!BR$43)*'Schedule of Values'!$F8)/Assumptions!$B$7</f>
        <v>1.5981658426536118</v>
      </c>
      <c r="AI4" s="171">
        <f>(SUM(Property!BS$34,Property!BS$43)*'Schedule of Values'!$F8)/Assumptions!$B$7</f>
        <v>1.5981658426536118</v>
      </c>
      <c r="AJ4" s="171">
        <f>(SUM(Property!BT$34,Property!BT$43)*'Schedule of Values'!$F8)/Assumptions!$B$7</f>
        <v>1.5981658426536118</v>
      </c>
      <c r="AK4" s="171">
        <f>(SUM(Property!BU$34,Property!BU$43)*'Schedule of Values'!$F8)/Assumptions!$B$7</f>
        <v>1.5981658426536118</v>
      </c>
      <c r="AL4" s="171">
        <f>(SUM(Property!BV$34,Property!BV$43)*'Schedule of Values'!$F8)/Assumptions!$B$7</f>
        <v>1.5981658426536118</v>
      </c>
      <c r="AM4" s="171">
        <f>(SUM(Property!BW$34,Property!BW$43)*'Schedule of Values'!$F8)/Assumptions!$B$7</f>
        <v>1.5981658426536118</v>
      </c>
      <c r="AN4" s="171">
        <f>(SUM(Property!BX$34,Property!BX$43)*'Schedule of Values'!$F8)/Assumptions!$B$7</f>
        <v>1.5981658426536118</v>
      </c>
      <c r="AO4" s="171">
        <f>(SUM(Property!BY$34,Property!BY$43)*'Schedule of Values'!$F8)/Assumptions!$B$7</f>
        <v>1.5981658426536118</v>
      </c>
      <c r="AP4" s="171">
        <f>(SUM(Property!BZ$34,Property!BZ$43)*'Schedule of Values'!$F8)/Assumptions!$B$7</f>
        <v>1.5981658426536118</v>
      </c>
      <c r="AQ4" s="171">
        <f>(SUM(Property!CA$34,Property!CA$43)*'Schedule of Values'!$F8)/Assumptions!$B$7</f>
        <v>1.5981658426536118</v>
      </c>
      <c r="AR4" s="171">
        <f>(SUM(Property!CB$34,Property!CB$43)*'Schedule of Values'!$F8)/Assumptions!$B$7</f>
        <v>1.6461108179332202</v>
      </c>
      <c r="AS4" s="171">
        <f>(SUM(Property!CC$34,Property!CC$43)*'Schedule of Values'!$F8)/Assumptions!$B$7</f>
        <v>1.6461108179332202</v>
      </c>
      <c r="AT4" s="171">
        <f>(SUM(Property!CD$34,Property!CD$43)*'Schedule of Values'!$F8)/Assumptions!$B$7</f>
        <v>1.6461108179332202</v>
      </c>
      <c r="AU4" s="171">
        <f>(SUM(Property!CE$34,Property!CE$43)*'Schedule of Values'!$F8)/Assumptions!$B$7</f>
        <v>1.6461108179332202</v>
      </c>
      <c r="AV4" s="171">
        <f>(SUM(Property!CF$34,Property!CF$43)*'Schedule of Values'!$F8)/Assumptions!$B$7</f>
        <v>1.6461108179332202</v>
      </c>
      <c r="AW4" s="171">
        <f>(SUM(Property!CG$34,Property!CG$43)*'Schedule of Values'!$F8)/Assumptions!$B$7</f>
        <v>1.6461108179332202</v>
      </c>
      <c r="AX4" s="171">
        <f>(SUM(Property!CH$34,Property!CH$43)*'Schedule of Values'!$F8)/Assumptions!$B$7</f>
        <v>1.6461108179332202</v>
      </c>
      <c r="AY4" s="171">
        <f>(SUM(Property!CI$34,Property!CI$43)*'Schedule of Values'!$F8)/Assumptions!$B$7</f>
        <v>1.6461108179332202</v>
      </c>
      <c r="AZ4" s="171">
        <f>(SUM(Property!CJ$34,Property!CJ$43)*'Schedule of Values'!$F8)/Assumptions!$B$7</f>
        <v>1.6461108179332202</v>
      </c>
      <c r="BA4" s="171">
        <f>(SUM(Property!CK$34,Property!CK$43)*'Schedule of Values'!$F8)/Assumptions!$B$7</f>
        <v>1.6461108179332202</v>
      </c>
      <c r="BB4" s="171">
        <f>(SUM(Property!CL$34,Property!CL$43)*'Schedule of Values'!$F8)/Assumptions!$B$7</f>
        <v>1.6461108179332202</v>
      </c>
      <c r="BC4" s="171">
        <f>(SUM(Property!CM$34,Property!CM$43)*'Schedule of Values'!$F8)/Assumptions!$B$7</f>
        <v>1.6461108179332202</v>
      </c>
      <c r="BD4" s="171">
        <f>(SUM(Property!CN$34,Property!CN$43)*'Schedule of Values'!$F8)/Assumptions!$B$7</f>
        <v>1.6954941424712171</v>
      </c>
      <c r="BE4" s="171">
        <f>(SUM(Property!CO$34,Property!CO$43)*'Schedule of Values'!$F8)/Assumptions!$B$7</f>
        <v>1.6954941424712171</v>
      </c>
      <c r="BF4" s="171">
        <f>(SUM(Property!CP$34,Property!CP$43)*'Schedule of Values'!$F8)/Assumptions!$B$7</f>
        <v>1.6954941424712171</v>
      </c>
    </row>
    <row r="5" spans="1:58">
      <c r="A5" s="170" t="s">
        <v>495</v>
      </c>
      <c r="B5" s="170" t="str" cm="1">
        <f t="array" ref="B5">IFERROR(INDEX('Legal Entity'!$B:$B,MATCH('Property - Import (CA)'!$E5,'Legal Entity'!$A:$A,0),0),0)</f>
        <v>1315 - Corix Multi-Utility Services Inc.</v>
      </c>
      <c r="C5" s="170" t="s">
        <v>666</v>
      </c>
      <c r="D5" s="170" t="s">
        <v>632</v>
      </c>
      <c r="E5" s="170" t="s">
        <v>144</v>
      </c>
      <c r="G5" s="171">
        <f>(SUM(Property!AQ$34,Property!AQ$43)*'Schedule of Values'!$F9)/Assumptions!$B$7</f>
        <v>65.749845324165634</v>
      </c>
      <c r="H5" s="171">
        <f>(SUM(Property!AR$34,Property!AR$43)*'Schedule of Values'!$F9)/Assumptions!$B$7</f>
        <v>77.093037689110901</v>
      </c>
      <c r="I5" s="171">
        <f>(SUM(Property!AS$34,Property!AS$43)*'Schedule of Values'!$F9)/Assumptions!$B$7</f>
        <v>77.093037689110901</v>
      </c>
      <c r="J5" s="171">
        <f>(SUM(Property!AT$34,Property!AT$43)*'Schedule of Values'!$F9)/Assumptions!$B$7</f>
        <v>77.093037689110901</v>
      </c>
      <c r="K5" s="171">
        <f>(SUM(Property!AU$34,Property!AU$43)*'Schedule of Values'!$F9)/Assumptions!$B$7</f>
        <v>77.093037689110901</v>
      </c>
      <c r="L5" s="171">
        <f>(SUM(Property!AV$34,Property!AV$43)*'Schedule of Values'!$F9)/Assumptions!$B$7</f>
        <v>77.093037689110901</v>
      </c>
      <c r="M5" s="171">
        <f>(SUM(Property!AW$34,Property!AW$43)*'Schedule of Values'!$F9)/Assumptions!$B$7</f>
        <v>77.093037689110901</v>
      </c>
      <c r="N5" s="171">
        <f>(SUM(Property!AX$34,Property!AX$43)*'Schedule of Values'!$F9)/Assumptions!$B$7</f>
        <v>77.093037689110901</v>
      </c>
      <c r="O5" s="171">
        <f>(SUM(Property!AY$34,Property!AY$43)*'Schedule of Values'!$F9)/Assumptions!$B$7</f>
        <v>77.093037689110901</v>
      </c>
      <c r="P5" s="171">
        <f>(SUM(Property!AZ$34,Property!AZ$43)*'Schedule of Values'!$F9)/Assumptions!$B$7</f>
        <v>77.093037689110901</v>
      </c>
      <c r="Q5" s="171">
        <f>(SUM(Property!BA$34,Property!BA$43)*'Schedule of Values'!$F9)/Assumptions!$B$7</f>
        <v>77.093037689110901</v>
      </c>
      <c r="R5" s="171">
        <f>(SUM(Property!BB$34,Property!BB$43)*'Schedule of Values'!$F9)/Assumptions!$B$7</f>
        <v>77.093037689110901</v>
      </c>
      <c r="S5" s="171">
        <f>(SUM(Property!BC$34,Property!BC$43)*'Schedule of Values'!$F9)/Assumptions!$B$7</f>
        <v>77.093037689110901</v>
      </c>
      <c r="T5" s="171">
        <f>(SUM(Property!BD$34,Property!BD$43)*'Schedule of Values'!$F9)/Assumptions!$B$7</f>
        <v>82.875015515794203</v>
      </c>
      <c r="U5" s="171">
        <f>(SUM(Property!BE$34,Property!BE$43)*'Schedule of Values'!$F9)/Assumptions!$B$7</f>
        <v>82.875015515794203</v>
      </c>
      <c r="V5" s="171">
        <f>(SUM(Property!BF$34,Property!BF$43)*'Schedule of Values'!$F9)/Assumptions!$B$7</f>
        <v>82.875015515794203</v>
      </c>
      <c r="W5" s="171">
        <f>(SUM(Property!BG$34,Property!BG$43)*'Schedule of Values'!$F9)/Assumptions!$B$7</f>
        <v>82.875015515794203</v>
      </c>
      <c r="X5" s="171">
        <f>(SUM(Property!BH$34,Property!BH$43)*'Schedule of Values'!$F9)/Assumptions!$B$7</f>
        <v>82.875015515794203</v>
      </c>
      <c r="Y5" s="171">
        <f>(SUM(Property!BI$34,Property!BI$43)*'Schedule of Values'!$F9)/Assumptions!$B$7</f>
        <v>82.875015515794203</v>
      </c>
      <c r="Z5" s="171">
        <f>(SUM(Property!BJ$34,Property!BJ$43)*'Schedule of Values'!$F9)/Assumptions!$B$7</f>
        <v>82.875015515794203</v>
      </c>
      <c r="AA5" s="171">
        <f>(SUM(Property!BK$34,Property!BK$43)*'Schedule of Values'!$F9)/Assumptions!$B$7</f>
        <v>82.875015515794203</v>
      </c>
      <c r="AB5" s="171">
        <f>(SUM(Property!BL$34,Property!BL$43)*'Schedule of Values'!$F9)/Assumptions!$B$7</f>
        <v>82.875015515794203</v>
      </c>
      <c r="AC5" s="171">
        <f>(SUM(Property!BM$34,Property!BM$43)*'Schedule of Values'!$F9)/Assumptions!$B$7</f>
        <v>82.875015515794203</v>
      </c>
      <c r="AD5" s="171">
        <f>(SUM(Property!BN$34,Property!BN$43)*'Schedule of Values'!$F9)/Assumptions!$B$7</f>
        <v>82.875015515794203</v>
      </c>
      <c r="AE5" s="171">
        <f>(SUM(Property!BO$34,Property!BO$43)*'Schedule of Values'!$F9)/Assumptions!$B$7</f>
        <v>82.875015515794203</v>
      </c>
      <c r="AF5" s="171">
        <f>(SUM(Property!BP$34,Property!BP$43)*'Schedule of Values'!$F9)/Assumptions!$B$7</f>
        <v>89.090641679478765</v>
      </c>
      <c r="AG5" s="171">
        <f>(SUM(Property!BQ$34,Property!BQ$43)*'Schedule of Values'!$F9)/Assumptions!$B$7</f>
        <v>89.090641679478765</v>
      </c>
      <c r="AH5" s="171">
        <f>(SUM(Property!BR$34,Property!BR$43)*'Schedule of Values'!$F9)/Assumptions!$B$7</f>
        <v>89.090641679478765</v>
      </c>
      <c r="AI5" s="171">
        <f>(SUM(Property!BS$34,Property!BS$43)*'Schedule of Values'!$F9)/Assumptions!$B$7</f>
        <v>89.090641679478765</v>
      </c>
      <c r="AJ5" s="171">
        <f>(SUM(Property!BT$34,Property!BT$43)*'Schedule of Values'!$F9)/Assumptions!$B$7</f>
        <v>89.090641679478765</v>
      </c>
      <c r="AK5" s="171">
        <f>(SUM(Property!BU$34,Property!BU$43)*'Schedule of Values'!$F9)/Assumptions!$B$7</f>
        <v>89.090641679478765</v>
      </c>
      <c r="AL5" s="171">
        <f>(SUM(Property!BV$34,Property!BV$43)*'Schedule of Values'!$F9)/Assumptions!$B$7</f>
        <v>89.090641679478765</v>
      </c>
      <c r="AM5" s="171">
        <f>(SUM(Property!BW$34,Property!BW$43)*'Schedule of Values'!$F9)/Assumptions!$B$7</f>
        <v>89.090641679478765</v>
      </c>
      <c r="AN5" s="171">
        <f>(SUM(Property!BX$34,Property!BX$43)*'Schedule of Values'!$F9)/Assumptions!$B$7</f>
        <v>89.090641679478765</v>
      </c>
      <c r="AO5" s="171">
        <f>(SUM(Property!BY$34,Property!BY$43)*'Schedule of Values'!$F9)/Assumptions!$B$7</f>
        <v>89.090641679478765</v>
      </c>
      <c r="AP5" s="171">
        <f>(SUM(Property!BZ$34,Property!BZ$43)*'Schedule of Values'!$F9)/Assumptions!$B$7</f>
        <v>89.090641679478765</v>
      </c>
      <c r="AQ5" s="171">
        <f>(SUM(Property!CA$34,Property!CA$43)*'Schedule of Values'!$F9)/Assumptions!$B$7</f>
        <v>89.090641679478765</v>
      </c>
      <c r="AR5" s="171">
        <f>(SUM(Property!CB$34,Property!CB$43)*'Schedule of Values'!$F9)/Assumptions!$B$7</f>
        <v>91.76336092986314</v>
      </c>
      <c r="AS5" s="171">
        <f>(SUM(Property!CC$34,Property!CC$43)*'Schedule of Values'!$F9)/Assumptions!$B$7</f>
        <v>91.76336092986314</v>
      </c>
      <c r="AT5" s="171">
        <f>(SUM(Property!CD$34,Property!CD$43)*'Schedule of Values'!$F9)/Assumptions!$B$7</f>
        <v>91.76336092986314</v>
      </c>
      <c r="AU5" s="171">
        <f>(SUM(Property!CE$34,Property!CE$43)*'Schedule of Values'!$F9)/Assumptions!$B$7</f>
        <v>91.76336092986314</v>
      </c>
      <c r="AV5" s="171">
        <f>(SUM(Property!CF$34,Property!CF$43)*'Schedule of Values'!$F9)/Assumptions!$B$7</f>
        <v>91.76336092986314</v>
      </c>
      <c r="AW5" s="171">
        <f>(SUM(Property!CG$34,Property!CG$43)*'Schedule of Values'!$F9)/Assumptions!$B$7</f>
        <v>91.76336092986314</v>
      </c>
      <c r="AX5" s="171">
        <f>(SUM(Property!CH$34,Property!CH$43)*'Schedule of Values'!$F9)/Assumptions!$B$7</f>
        <v>91.76336092986314</v>
      </c>
      <c r="AY5" s="171">
        <f>(SUM(Property!CI$34,Property!CI$43)*'Schedule of Values'!$F9)/Assumptions!$B$7</f>
        <v>91.76336092986314</v>
      </c>
      <c r="AZ5" s="171">
        <f>(SUM(Property!CJ$34,Property!CJ$43)*'Schedule of Values'!$F9)/Assumptions!$B$7</f>
        <v>91.76336092986314</v>
      </c>
      <c r="BA5" s="171">
        <f>(SUM(Property!CK$34,Property!CK$43)*'Schedule of Values'!$F9)/Assumptions!$B$7</f>
        <v>91.76336092986314</v>
      </c>
      <c r="BB5" s="171">
        <f>(SUM(Property!CL$34,Property!CL$43)*'Schedule of Values'!$F9)/Assumptions!$B$7</f>
        <v>91.76336092986314</v>
      </c>
      <c r="BC5" s="171">
        <f>(SUM(Property!CM$34,Property!CM$43)*'Schedule of Values'!$F9)/Assumptions!$B$7</f>
        <v>91.76336092986314</v>
      </c>
      <c r="BD5" s="171">
        <f>(SUM(Property!CN$34,Property!CN$43)*'Schedule of Values'!$F9)/Assumptions!$B$7</f>
        <v>94.51626175775904</v>
      </c>
      <c r="BE5" s="171">
        <f>(SUM(Property!CO$34,Property!CO$43)*'Schedule of Values'!$F9)/Assumptions!$B$7</f>
        <v>94.51626175775904</v>
      </c>
      <c r="BF5" s="171">
        <f>(SUM(Property!CP$34,Property!CP$43)*'Schedule of Values'!$F9)/Assumptions!$B$7</f>
        <v>94.51626175775904</v>
      </c>
    </row>
    <row r="6" spans="1:58">
      <c r="A6" s="170" t="s">
        <v>495</v>
      </c>
      <c r="B6" s="170" t="str" cm="1">
        <f t="array" ref="B6">IFERROR(INDEX('Legal Entity'!$B:$B,MATCH('Property - Import (CA)'!$E6,'Legal Entity'!$A:$A,0),0),0)</f>
        <v>1315 - Corix Multi-Utility Services Inc.</v>
      </c>
      <c r="C6" s="170" t="s">
        <v>666</v>
      </c>
      <c r="D6" s="170" t="s">
        <v>632</v>
      </c>
      <c r="E6" s="170" t="s">
        <v>145</v>
      </c>
      <c r="G6" s="171">
        <f>(SUM(Property!AQ$34,Property!AQ$43)*'Schedule of Values'!$F10)/Assumptions!$B$7</f>
        <v>57.094074320735523</v>
      </c>
      <c r="H6" s="171">
        <f>(SUM(Property!AR$34,Property!AR$43)*'Schedule of Values'!$F10)/Assumptions!$B$7</f>
        <v>66.943969247873184</v>
      </c>
      <c r="I6" s="171">
        <f>(SUM(Property!AS$34,Property!AS$43)*'Schedule of Values'!$F10)/Assumptions!$B$7</f>
        <v>66.943969247873184</v>
      </c>
      <c r="J6" s="171">
        <f>(SUM(Property!AT$34,Property!AT$43)*'Schedule of Values'!$F10)/Assumptions!$B$7</f>
        <v>66.943969247873184</v>
      </c>
      <c r="K6" s="171">
        <f>(SUM(Property!AU$34,Property!AU$43)*'Schedule of Values'!$F10)/Assumptions!$B$7</f>
        <v>66.943969247873184</v>
      </c>
      <c r="L6" s="171">
        <f>(SUM(Property!AV$34,Property!AV$43)*'Schedule of Values'!$F10)/Assumptions!$B$7</f>
        <v>66.943969247873184</v>
      </c>
      <c r="M6" s="171">
        <f>(SUM(Property!AW$34,Property!AW$43)*'Schedule of Values'!$F10)/Assumptions!$B$7</f>
        <v>66.943969247873184</v>
      </c>
      <c r="N6" s="171">
        <f>(SUM(Property!AX$34,Property!AX$43)*'Schedule of Values'!$F10)/Assumptions!$B$7</f>
        <v>66.943969247873184</v>
      </c>
      <c r="O6" s="171">
        <f>(SUM(Property!AY$34,Property!AY$43)*'Schedule of Values'!$F10)/Assumptions!$B$7</f>
        <v>66.943969247873184</v>
      </c>
      <c r="P6" s="171">
        <f>(SUM(Property!AZ$34,Property!AZ$43)*'Schedule of Values'!$F10)/Assumptions!$B$7</f>
        <v>66.943969247873184</v>
      </c>
      <c r="Q6" s="171">
        <f>(SUM(Property!BA$34,Property!BA$43)*'Schedule of Values'!$F10)/Assumptions!$B$7</f>
        <v>66.943969247873184</v>
      </c>
      <c r="R6" s="171">
        <f>(SUM(Property!BB$34,Property!BB$43)*'Schedule of Values'!$F10)/Assumptions!$B$7</f>
        <v>66.943969247873184</v>
      </c>
      <c r="S6" s="171">
        <f>(SUM(Property!BC$34,Property!BC$43)*'Schedule of Values'!$F10)/Assumptions!$B$7</f>
        <v>66.943969247873184</v>
      </c>
      <c r="T6" s="171">
        <f>(SUM(Property!BD$34,Property!BD$43)*'Schedule of Values'!$F10)/Assumptions!$B$7</f>
        <v>71.964766941463665</v>
      </c>
      <c r="U6" s="171">
        <f>(SUM(Property!BE$34,Property!BE$43)*'Schedule of Values'!$F10)/Assumptions!$B$7</f>
        <v>71.964766941463665</v>
      </c>
      <c r="V6" s="171">
        <f>(SUM(Property!BF$34,Property!BF$43)*'Schedule of Values'!$F10)/Assumptions!$B$7</f>
        <v>71.964766941463665</v>
      </c>
      <c r="W6" s="171">
        <f>(SUM(Property!BG$34,Property!BG$43)*'Schedule of Values'!$F10)/Assumptions!$B$7</f>
        <v>71.964766941463665</v>
      </c>
      <c r="X6" s="171">
        <f>(SUM(Property!BH$34,Property!BH$43)*'Schedule of Values'!$F10)/Assumptions!$B$7</f>
        <v>71.964766941463665</v>
      </c>
      <c r="Y6" s="171">
        <f>(SUM(Property!BI$34,Property!BI$43)*'Schedule of Values'!$F10)/Assumptions!$B$7</f>
        <v>71.964766941463665</v>
      </c>
      <c r="Z6" s="171">
        <f>(SUM(Property!BJ$34,Property!BJ$43)*'Schedule of Values'!$F10)/Assumptions!$B$7</f>
        <v>71.964766941463665</v>
      </c>
      <c r="AA6" s="171">
        <f>(SUM(Property!BK$34,Property!BK$43)*'Schedule of Values'!$F10)/Assumptions!$B$7</f>
        <v>71.964766941463665</v>
      </c>
      <c r="AB6" s="171">
        <f>(SUM(Property!BL$34,Property!BL$43)*'Schedule of Values'!$F10)/Assumptions!$B$7</f>
        <v>71.964766941463665</v>
      </c>
      <c r="AC6" s="171">
        <f>(SUM(Property!BM$34,Property!BM$43)*'Schedule of Values'!$F10)/Assumptions!$B$7</f>
        <v>71.964766941463665</v>
      </c>
      <c r="AD6" s="171">
        <f>(SUM(Property!BN$34,Property!BN$43)*'Schedule of Values'!$F10)/Assumptions!$B$7</f>
        <v>71.964766941463665</v>
      </c>
      <c r="AE6" s="171">
        <f>(SUM(Property!BO$34,Property!BO$43)*'Schedule of Values'!$F10)/Assumptions!$B$7</f>
        <v>71.964766941463665</v>
      </c>
      <c r="AF6" s="171">
        <f>(SUM(Property!BP$34,Property!BP$43)*'Schedule of Values'!$F10)/Assumptions!$B$7</f>
        <v>77.362124462073425</v>
      </c>
      <c r="AG6" s="171">
        <f>(SUM(Property!BQ$34,Property!BQ$43)*'Schedule of Values'!$F10)/Assumptions!$B$7</f>
        <v>77.362124462073425</v>
      </c>
      <c r="AH6" s="171">
        <f>(SUM(Property!BR$34,Property!BR$43)*'Schedule of Values'!$F10)/Assumptions!$B$7</f>
        <v>77.362124462073425</v>
      </c>
      <c r="AI6" s="171">
        <f>(SUM(Property!BS$34,Property!BS$43)*'Schedule of Values'!$F10)/Assumptions!$B$7</f>
        <v>77.362124462073425</v>
      </c>
      <c r="AJ6" s="171">
        <f>(SUM(Property!BT$34,Property!BT$43)*'Schedule of Values'!$F10)/Assumptions!$B$7</f>
        <v>77.362124462073425</v>
      </c>
      <c r="AK6" s="171">
        <f>(SUM(Property!BU$34,Property!BU$43)*'Schedule of Values'!$F10)/Assumptions!$B$7</f>
        <v>77.362124462073425</v>
      </c>
      <c r="AL6" s="171">
        <f>(SUM(Property!BV$34,Property!BV$43)*'Schedule of Values'!$F10)/Assumptions!$B$7</f>
        <v>77.362124462073425</v>
      </c>
      <c r="AM6" s="171">
        <f>(SUM(Property!BW$34,Property!BW$43)*'Schedule of Values'!$F10)/Assumptions!$B$7</f>
        <v>77.362124462073425</v>
      </c>
      <c r="AN6" s="171">
        <f>(SUM(Property!BX$34,Property!BX$43)*'Schedule of Values'!$F10)/Assumptions!$B$7</f>
        <v>77.362124462073425</v>
      </c>
      <c r="AO6" s="171">
        <f>(SUM(Property!BY$34,Property!BY$43)*'Schedule of Values'!$F10)/Assumptions!$B$7</f>
        <v>77.362124462073425</v>
      </c>
      <c r="AP6" s="171">
        <f>(SUM(Property!BZ$34,Property!BZ$43)*'Schedule of Values'!$F10)/Assumptions!$B$7</f>
        <v>77.362124462073425</v>
      </c>
      <c r="AQ6" s="171">
        <f>(SUM(Property!CA$34,Property!CA$43)*'Schedule of Values'!$F10)/Assumptions!$B$7</f>
        <v>77.362124462073425</v>
      </c>
      <c r="AR6" s="171">
        <f>(SUM(Property!CB$34,Property!CB$43)*'Schedule of Values'!$F10)/Assumptions!$B$7</f>
        <v>79.682988195935636</v>
      </c>
      <c r="AS6" s="171">
        <f>(SUM(Property!CC$34,Property!CC$43)*'Schedule of Values'!$F10)/Assumptions!$B$7</f>
        <v>79.682988195935636</v>
      </c>
      <c r="AT6" s="171">
        <f>(SUM(Property!CD$34,Property!CD$43)*'Schedule of Values'!$F10)/Assumptions!$B$7</f>
        <v>79.682988195935636</v>
      </c>
      <c r="AU6" s="171">
        <f>(SUM(Property!CE$34,Property!CE$43)*'Schedule of Values'!$F10)/Assumptions!$B$7</f>
        <v>79.682988195935636</v>
      </c>
      <c r="AV6" s="171">
        <f>(SUM(Property!CF$34,Property!CF$43)*'Schedule of Values'!$F10)/Assumptions!$B$7</f>
        <v>79.682988195935636</v>
      </c>
      <c r="AW6" s="171">
        <f>(SUM(Property!CG$34,Property!CG$43)*'Schedule of Values'!$F10)/Assumptions!$B$7</f>
        <v>79.682988195935636</v>
      </c>
      <c r="AX6" s="171">
        <f>(SUM(Property!CH$34,Property!CH$43)*'Schedule of Values'!$F10)/Assumptions!$B$7</f>
        <v>79.682988195935636</v>
      </c>
      <c r="AY6" s="171">
        <f>(SUM(Property!CI$34,Property!CI$43)*'Schedule of Values'!$F10)/Assumptions!$B$7</f>
        <v>79.682988195935636</v>
      </c>
      <c r="AZ6" s="171">
        <f>(SUM(Property!CJ$34,Property!CJ$43)*'Schedule of Values'!$F10)/Assumptions!$B$7</f>
        <v>79.682988195935636</v>
      </c>
      <c r="BA6" s="171">
        <f>(SUM(Property!CK$34,Property!CK$43)*'Schedule of Values'!$F10)/Assumptions!$B$7</f>
        <v>79.682988195935636</v>
      </c>
      <c r="BB6" s="171">
        <f>(SUM(Property!CL$34,Property!CL$43)*'Schedule of Values'!$F10)/Assumptions!$B$7</f>
        <v>79.682988195935636</v>
      </c>
      <c r="BC6" s="171">
        <f>(SUM(Property!CM$34,Property!CM$43)*'Schedule of Values'!$F10)/Assumptions!$B$7</f>
        <v>79.682988195935636</v>
      </c>
      <c r="BD6" s="171">
        <f>(SUM(Property!CN$34,Property!CN$43)*'Schedule of Values'!$F10)/Assumptions!$B$7</f>
        <v>82.073477841813727</v>
      </c>
      <c r="BE6" s="171">
        <f>(SUM(Property!CO$34,Property!CO$43)*'Schedule of Values'!$F10)/Assumptions!$B$7</f>
        <v>82.073477841813727</v>
      </c>
      <c r="BF6" s="171">
        <f>(SUM(Property!CP$34,Property!CP$43)*'Schedule of Values'!$F10)/Assumptions!$B$7</f>
        <v>82.073477841813727</v>
      </c>
    </row>
    <row r="7" spans="1:58">
      <c r="A7" s="170" t="s">
        <v>495</v>
      </c>
      <c r="B7" s="170" t="str" cm="1">
        <f t="array" ref="B7">IFERROR(INDEX('Legal Entity'!$B:$B,MATCH('Property - Import (CA)'!$E7,'Legal Entity'!$A:$A,0),0),0)</f>
        <v>1315 - Corix Multi-Utility Services Inc.</v>
      </c>
      <c r="C7" s="170" t="s">
        <v>666</v>
      </c>
      <c r="D7" s="170" t="s">
        <v>632</v>
      </c>
      <c r="E7" s="170" t="s">
        <v>147</v>
      </c>
      <c r="G7" s="171">
        <f>(SUM(Property!AQ$34,Property!AQ$43)*'Schedule of Values'!$F11)/Assumptions!$B$7</f>
        <v>651.27882895112305</v>
      </c>
      <c r="H7" s="171">
        <f>(SUM(Property!AR$34,Property!AR$43)*'Schedule of Values'!$F11)/Assumptions!$B$7</f>
        <v>763.63774027001637</v>
      </c>
      <c r="I7" s="171">
        <f>(SUM(Property!AS$34,Property!AS$43)*'Schedule of Values'!$F11)/Assumptions!$B$7</f>
        <v>763.63774027001637</v>
      </c>
      <c r="J7" s="171">
        <f>(SUM(Property!AT$34,Property!AT$43)*'Schedule of Values'!$F11)/Assumptions!$B$7</f>
        <v>763.63774027001637</v>
      </c>
      <c r="K7" s="171">
        <f>(SUM(Property!AU$34,Property!AU$43)*'Schedule of Values'!$F11)/Assumptions!$B$7</f>
        <v>763.63774027001637</v>
      </c>
      <c r="L7" s="171">
        <f>(SUM(Property!AV$34,Property!AV$43)*'Schedule of Values'!$F11)/Assumptions!$B$7</f>
        <v>763.63774027001637</v>
      </c>
      <c r="M7" s="171">
        <f>(SUM(Property!AW$34,Property!AW$43)*'Schedule of Values'!$F11)/Assumptions!$B$7</f>
        <v>763.63774027001637</v>
      </c>
      <c r="N7" s="171">
        <f>(SUM(Property!AX$34,Property!AX$43)*'Schedule of Values'!$F11)/Assumptions!$B$7</f>
        <v>763.63774027001637</v>
      </c>
      <c r="O7" s="171">
        <f>(SUM(Property!AY$34,Property!AY$43)*'Schedule of Values'!$F11)/Assumptions!$B$7</f>
        <v>763.63774027001637</v>
      </c>
      <c r="P7" s="171">
        <f>(SUM(Property!AZ$34,Property!AZ$43)*'Schedule of Values'!$F11)/Assumptions!$B$7</f>
        <v>763.63774027001637</v>
      </c>
      <c r="Q7" s="171">
        <f>(SUM(Property!BA$34,Property!BA$43)*'Schedule of Values'!$F11)/Assumptions!$B$7</f>
        <v>763.63774027001637</v>
      </c>
      <c r="R7" s="171">
        <f>(SUM(Property!BB$34,Property!BB$43)*'Schedule of Values'!$F11)/Assumptions!$B$7</f>
        <v>763.63774027001637</v>
      </c>
      <c r="S7" s="171">
        <f>(SUM(Property!BC$34,Property!BC$43)*'Schedule of Values'!$F11)/Assumptions!$B$7</f>
        <v>763.63774027001637</v>
      </c>
      <c r="T7" s="171">
        <f>(SUM(Property!BD$34,Property!BD$43)*'Schedule of Values'!$F11)/Assumptions!$B$7</f>
        <v>820.91057079026746</v>
      </c>
      <c r="U7" s="171">
        <f>(SUM(Property!BE$34,Property!BE$43)*'Schedule of Values'!$F11)/Assumptions!$B$7</f>
        <v>820.91057079026746</v>
      </c>
      <c r="V7" s="171">
        <f>(SUM(Property!BF$34,Property!BF$43)*'Schedule of Values'!$F11)/Assumptions!$B$7</f>
        <v>820.91057079026746</v>
      </c>
      <c r="W7" s="171">
        <f>(SUM(Property!BG$34,Property!BG$43)*'Schedule of Values'!$F11)/Assumptions!$B$7</f>
        <v>820.91057079026746</v>
      </c>
      <c r="X7" s="171">
        <f>(SUM(Property!BH$34,Property!BH$43)*'Schedule of Values'!$F11)/Assumptions!$B$7</f>
        <v>820.91057079026746</v>
      </c>
      <c r="Y7" s="171">
        <f>(SUM(Property!BI$34,Property!BI$43)*'Schedule of Values'!$F11)/Assumptions!$B$7</f>
        <v>820.91057079026746</v>
      </c>
      <c r="Z7" s="171">
        <f>(SUM(Property!BJ$34,Property!BJ$43)*'Schedule of Values'!$F11)/Assumptions!$B$7</f>
        <v>820.91057079026746</v>
      </c>
      <c r="AA7" s="171">
        <f>(SUM(Property!BK$34,Property!BK$43)*'Schedule of Values'!$F11)/Assumptions!$B$7</f>
        <v>820.91057079026746</v>
      </c>
      <c r="AB7" s="171">
        <f>(SUM(Property!BL$34,Property!BL$43)*'Schedule of Values'!$F11)/Assumptions!$B$7</f>
        <v>820.91057079026746</v>
      </c>
      <c r="AC7" s="171">
        <f>(SUM(Property!BM$34,Property!BM$43)*'Schedule of Values'!$F11)/Assumptions!$B$7</f>
        <v>820.91057079026746</v>
      </c>
      <c r="AD7" s="171">
        <f>(SUM(Property!BN$34,Property!BN$43)*'Schedule of Values'!$F11)/Assumptions!$B$7</f>
        <v>820.91057079026746</v>
      </c>
      <c r="AE7" s="171">
        <f>(SUM(Property!BO$34,Property!BO$43)*'Schedule of Values'!$F11)/Assumptions!$B$7</f>
        <v>820.91057079026746</v>
      </c>
      <c r="AF7" s="171">
        <f>(SUM(Property!BP$34,Property!BP$43)*'Schedule of Values'!$F11)/Assumptions!$B$7</f>
        <v>882.47886359953748</v>
      </c>
      <c r="AG7" s="171">
        <f>(SUM(Property!BQ$34,Property!BQ$43)*'Schedule of Values'!$F11)/Assumptions!$B$7</f>
        <v>882.47886359953748</v>
      </c>
      <c r="AH7" s="171">
        <f>(SUM(Property!BR$34,Property!BR$43)*'Schedule of Values'!$F11)/Assumptions!$B$7</f>
        <v>882.47886359953748</v>
      </c>
      <c r="AI7" s="171">
        <f>(SUM(Property!BS$34,Property!BS$43)*'Schedule of Values'!$F11)/Assumptions!$B$7</f>
        <v>882.47886359953748</v>
      </c>
      <c r="AJ7" s="171">
        <f>(SUM(Property!BT$34,Property!BT$43)*'Schedule of Values'!$F11)/Assumptions!$B$7</f>
        <v>882.47886359953748</v>
      </c>
      <c r="AK7" s="171">
        <f>(SUM(Property!BU$34,Property!BU$43)*'Schedule of Values'!$F11)/Assumptions!$B$7</f>
        <v>882.47886359953748</v>
      </c>
      <c r="AL7" s="171">
        <f>(SUM(Property!BV$34,Property!BV$43)*'Schedule of Values'!$F11)/Assumptions!$B$7</f>
        <v>882.47886359953748</v>
      </c>
      <c r="AM7" s="171">
        <f>(SUM(Property!BW$34,Property!BW$43)*'Schedule of Values'!$F11)/Assumptions!$B$7</f>
        <v>882.47886359953748</v>
      </c>
      <c r="AN7" s="171">
        <f>(SUM(Property!BX$34,Property!BX$43)*'Schedule of Values'!$F11)/Assumptions!$B$7</f>
        <v>882.47886359953748</v>
      </c>
      <c r="AO7" s="171">
        <f>(SUM(Property!BY$34,Property!BY$43)*'Schedule of Values'!$F11)/Assumptions!$B$7</f>
        <v>882.47886359953748</v>
      </c>
      <c r="AP7" s="171">
        <f>(SUM(Property!BZ$34,Property!BZ$43)*'Schedule of Values'!$F11)/Assumptions!$B$7</f>
        <v>882.47886359953748</v>
      </c>
      <c r="AQ7" s="171">
        <f>(SUM(Property!CA$34,Property!CA$43)*'Schedule of Values'!$F11)/Assumptions!$B$7</f>
        <v>882.47886359953748</v>
      </c>
      <c r="AR7" s="171">
        <f>(SUM(Property!CB$34,Property!CB$43)*'Schedule of Values'!$F11)/Assumptions!$B$7</f>
        <v>908.9532295075237</v>
      </c>
      <c r="AS7" s="171">
        <f>(SUM(Property!CC$34,Property!CC$43)*'Schedule of Values'!$F11)/Assumptions!$B$7</f>
        <v>908.9532295075237</v>
      </c>
      <c r="AT7" s="171">
        <f>(SUM(Property!CD$34,Property!CD$43)*'Schedule of Values'!$F11)/Assumptions!$B$7</f>
        <v>908.9532295075237</v>
      </c>
      <c r="AU7" s="171">
        <f>(SUM(Property!CE$34,Property!CE$43)*'Schedule of Values'!$F11)/Assumptions!$B$7</f>
        <v>908.9532295075237</v>
      </c>
      <c r="AV7" s="171">
        <f>(SUM(Property!CF$34,Property!CF$43)*'Schedule of Values'!$F11)/Assumptions!$B$7</f>
        <v>908.9532295075237</v>
      </c>
      <c r="AW7" s="171">
        <f>(SUM(Property!CG$34,Property!CG$43)*'Schedule of Values'!$F11)/Assumptions!$B$7</f>
        <v>908.9532295075237</v>
      </c>
      <c r="AX7" s="171">
        <f>(SUM(Property!CH$34,Property!CH$43)*'Schedule of Values'!$F11)/Assumptions!$B$7</f>
        <v>908.9532295075237</v>
      </c>
      <c r="AY7" s="171">
        <f>(SUM(Property!CI$34,Property!CI$43)*'Schedule of Values'!$F11)/Assumptions!$B$7</f>
        <v>908.9532295075237</v>
      </c>
      <c r="AZ7" s="171">
        <f>(SUM(Property!CJ$34,Property!CJ$43)*'Schedule of Values'!$F11)/Assumptions!$B$7</f>
        <v>908.9532295075237</v>
      </c>
      <c r="BA7" s="171">
        <f>(SUM(Property!CK$34,Property!CK$43)*'Schedule of Values'!$F11)/Assumptions!$B$7</f>
        <v>908.9532295075237</v>
      </c>
      <c r="BB7" s="171">
        <f>(SUM(Property!CL$34,Property!CL$43)*'Schedule of Values'!$F11)/Assumptions!$B$7</f>
        <v>908.9532295075237</v>
      </c>
      <c r="BC7" s="171">
        <f>(SUM(Property!CM$34,Property!CM$43)*'Schedule of Values'!$F11)/Assumptions!$B$7</f>
        <v>908.9532295075237</v>
      </c>
      <c r="BD7" s="171">
        <f>(SUM(Property!CN$34,Property!CN$43)*'Schedule of Values'!$F11)/Assumptions!$B$7</f>
        <v>936.22182639274945</v>
      </c>
      <c r="BE7" s="171">
        <f>(SUM(Property!CO$34,Property!CO$43)*'Schedule of Values'!$F11)/Assumptions!$B$7</f>
        <v>936.22182639274945</v>
      </c>
      <c r="BF7" s="171">
        <f>(SUM(Property!CP$34,Property!CP$43)*'Schedule of Values'!$F11)/Assumptions!$B$7</f>
        <v>936.22182639274945</v>
      </c>
    </row>
    <row r="8" spans="1:58">
      <c r="A8" s="170" t="s">
        <v>495</v>
      </c>
      <c r="B8" s="170" t="str" cm="1">
        <f t="array" ref="B8">IFERROR(INDEX('Legal Entity'!$B:$B,MATCH('Property - Import (CA)'!$E8,'Legal Entity'!$A:$A,0),0),0)</f>
        <v>1315 - Corix Multi-Utility Services Inc.</v>
      </c>
      <c r="C8" s="170" t="s">
        <v>666</v>
      </c>
      <c r="D8" s="170" t="s">
        <v>632</v>
      </c>
      <c r="E8" s="170" t="s">
        <v>148</v>
      </c>
      <c r="G8" s="171">
        <f>(SUM(Property!AQ$34,Property!AQ$43)*'Schedule of Values'!$F12)/Assumptions!$B$7</f>
        <v>806.49447866554885</v>
      </c>
      <c r="H8" s="171">
        <f>(SUM(Property!AR$34,Property!AR$43)*'Schedule of Values'!$F12)/Assumptions!$B$7</f>
        <v>945.6312624506088</v>
      </c>
      <c r="I8" s="171">
        <f>(SUM(Property!AS$34,Property!AS$43)*'Schedule of Values'!$F12)/Assumptions!$B$7</f>
        <v>945.6312624506088</v>
      </c>
      <c r="J8" s="171">
        <f>(SUM(Property!AT$34,Property!AT$43)*'Schedule of Values'!$F12)/Assumptions!$B$7</f>
        <v>945.6312624506088</v>
      </c>
      <c r="K8" s="171">
        <f>(SUM(Property!AU$34,Property!AU$43)*'Schedule of Values'!$F12)/Assumptions!$B$7</f>
        <v>945.6312624506088</v>
      </c>
      <c r="L8" s="171">
        <f>(SUM(Property!AV$34,Property!AV$43)*'Schedule of Values'!$F12)/Assumptions!$B$7</f>
        <v>945.6312624506088</v>
      </c>
      <c r="M8" s="171">
        <f>(SUM(Property!AW$34,Property!AW$43)*'Schedule of Values'!$F12)/Assumptions!$B$7</f>
        <v>945.6312624506088</v>
      </c>
      <c r="N8" s="171">
        <f>(SUM(Property!AX$34,Property!AX$43)*'Schedule of Values'!$F12)/Assumptions!$B$7</f>
        <v>945.6312624506088</v>
      </c>
      <c r="O8" s="171">
        <f>(SUM(Property!AY$34,Property!AY$43)*'Schedule of Values'!$F12)/Assumptions!$B$7</f>
        <v>945.6312624506088</v>
      </c>
      <c r="P8" s="171">
        <f>(SUM(Property!AZ$34,Property!AZ$43)*'Schedule of Values'!$F12)/Assumptions!$B$7</f>
        <v>945.6312624506088</v>
      </c>
      <c r="Q8" s="171">
        <f>(SUM(Property!BA$34,Property!BA$43)*'Schedule of Values'!$F12)/Assumptions!$B$7</f>
        <v>945.6312624506088</v>
      </c>
      <c r="R8" s="171">
        <f>(SUM(Property!BB$34,Property!BB$43)*'Schedule of Values'!$F12)/Assumptions!$B$7</f>
        <v>945.6312624506088</v>
      </c>
      <c r="S8" s="171">
        <f>(SUM(Property!BC$34,Property!BC$43)*'Schedule of Values'!$F12)/Assumptions!$B$7</f>
        <v>945.6312624506088</v>
      </c>
      <c r="T8" s="171">
        <f>(SUM(Property!BD$34,Property!BD$43)*'Schedule of Values'!$F12)/Assumptions!$B$7</f>
        <v>1016.5536071344044</v>
      </c>
      <c r="U8" s="171">
        <f>(SUM(Property!BE$34,Property!BE$43)*'Schedule of Values'!$F12)/Assumptions!$B$7</f>
        <v>1016.5536071344044</v>
      </c>
      <c r="V8" s="171">
        <f>(SUM(Property!BF$34,Property!BF$43)*'Schedule of Values'!$F12)/Assumptions!$B$7</f>
        <v>1016.5536071344044</v>
      </c>
      <c r="W8" s="171">
        <f>(SUM(Property!BG$34,Property!BG$43)*'Schedule of Values'!$F12)/Assumptions!$B$7</f>
        <v>1016.5536071344044</v>
      </c>
      <c r="X8" s="171">
        <f>(SUM(Property!BH$34,Property!BH$43)*'Schedule of Values'!$F12)/Assumptions!$B$7</f>
        <v>1016.5536071344044</v>
      </c>
      <c r="Y8" s="171">
        <f>(SUM(Property!BI$34,Property!BI$43)*'Schedule of Values'!$F12)/Assumptions!$B$7</f>
        <v>1016.5536071344044</v>
      </c>
      <c r="Z8" s="171">
        <f>(SUM(Property!BJ$34,Property!BJ$43)*'Schedule of Values'!$F12)/Assumptions!$B$7</f>
        <v>1016.5536071344044</v>
      </c>
      <c r="AA8" s="171">
        <f>(SUM(Property!BK$34,Property!BK$43)*'Schedule of Values'!$F12)/Assumptions!$B$7</f>
        <v>1016.5536071344044</v>
      </c>
      <c r="AB8" s="171">
        <f>(SUM(Property!BL$34,Property!BL$43)*'Schedule of Values'!$F12)/Assumptions!$B$7</f>
        <v>1016.5536071344044</v>
      </c>
      <c r="AC8" s="171">
        <f>(SUM(Property!BM$34,Property!BM$43)*'Schedule of Values'!$F12)/Assumptions!$B$7</f>
        <v>1016.5536071344044</v>
      </c>
      <c r="AD8" s="171">
        <f>(SUM(Property!BN$34,Property!BN$43)*'Schedule of Values'!$F12)/Assumptions!$B$7</f>
        <v>1016.5536071344044</v>
      </c>
      <c r="AE8" s="171">
        <f>(SUM(Property!BO$34,Property!BO$43)*'Schedule of Values'!$F12)/Assumptions!$B$7</f>
        <v>1016.5536071344044</v>
      </c>
      <c r="AF8" s="171">
        <f>(SUM(Property!BP$34,Property!BP$43)*'Schedule of Values'!$F12)/Assumptions!$B$7</f>
        <v>1092.7951276694846</v>
      </c>
      <c r="AG8" s="171">
        <f>(SUM(Property!BQ$34,Property!BQ$43)*'Schedule of Values'!$F12)/Assumptions!$B$7</f>
        <v>1092.7951276694846</v>
      </c>
      <c r="AH8" s="171">
        <f>(SUM(Property!BR$34,Property!BR$43)*'Schedule of Values'!$F12)/Assumptions!$B$7</f>
        <v>1092.7951276694846</v>
      </c>
      <c r="AI8" s="171">
        <f>(SUM(Property!BS$34,Property!BS$43)*'Schedule of Values'!$F12)/Assumptions!$B$7</f>
        <v>1092.7951276694846</v>
      </c>
      <c r="AJ8" s="171">
        <f>(SUM(Property!BT$34,Property!BT$43)*'Schedule of Values'!$F12)/Assumptions!$B$7</f>
        <v>1092.7951276694846</v>
      </c>
      <c r="AK8" s="171">
        <f>(SUM(Property!BU$34,Property!BU$43)*'Schedule of Values'!$F12)/Assumptions!$B$7</f>
        <v>1092.7951276694846</v>
      </c>
      <c r="AL8" s="171">
        <f>(SUM(Property!BV$34,Property!BV$43)*'Schedule of Values'!$F12)/Assumptions!$B$7</f>
        <v>1092.7951276694846</v>
      </c>
      <c r="AM8" s="171">
        <f>(SUM(Property!BW$34,Property!BW$43)*'Schedule of Values'!$F12)/Assumptions!$B$7</f>
        <v>1092.7951276694846</v>
      </c>
      <c r="AN8" s="171">
        <f>(SUM(Property!BX$34,Property!BX$43)*'Schedule of Values'!$F12)/Assumptions!$B$7</f>
        <v>1092.7951276694846</v>
      </c>
      <c r="AO8" s="171">
        <f>(SUM(Property!BY$34,Property!BY$43)*'Schedule of Values'!$F12)/Assumptions!$B$7</f>
        <v>1092.7951276694846</v>
      </c>
      <c r="AP8" s="171">
        <f>(SUM(Property!BZ$34,Property!BZ$43)*'Schedule of Values'!$F12)/Assumptions!$B$7</f>
        <v>1092.7951276694846</v>
      </c>
      <c r="AQ8" s="171">
        <f>(SUM(Property!CA$34,Property!CA$43)*'Schedule of Values'!$F12)/Assumptions!$B$7</f>
        <v>1092.7951276694846</v>
      </c>
      <c r="AR8" s="171">
        <f>(SUM(Property!CB$34,Property!CB$43)*'Schedule of Values'!$F12)/Assumptions!$B$7</f>
        <v>1125.5789814995694</v>
      </c>
      <c r="AS8" s="171">
        <f>(SUM(Property!CC$34,Property!CC$43)*'Schedule of Values'!$F12)/Assumptions!$B$7</f>
        <v>1125.5789814995694</v>
      </c>
      <c r="AT8" s="171">
        <f>(SUM(Property!CD$34,Property!CD$43)*'Schedule of Values'!$F12)/Assumptions!$B$7</f>
        <v>1125.5789814995694</v>
      </c>
      <c r="AU8" s="171">
        <f>(SUM(Property!CE$34,Property!CE$43)*'Schedule of Values'!$F12)/Assumptions!$B$7</f>
        <v>1125.5789814995694</v>
      </c>
      <c r="AV8" s="171">
        <f>(SUM(Property!CF$34,Property!CF$43)*'Schedule of Values'!$F12)/Assumptions!$B$7</f>
        <v>1125.5789814995694</v>
      </c>
      <c r="AW8" s="171">
        <f>(SUM(Property!CG$34,Property!CG$43)*'Schedule of Values'!$F12)/Assumptions!$B$7</f>
        <v>1125.5789814995694</v>
      </c>
      <c r="AX8" s="171">
        <f>(SUM(Property!CH$34,Property!CH$43)*'Schedule of Values'!$F12)/Assumptions!$B$7</f>
        <v>1125.5789814995694</v>
      </c>
      <c r="AY8" s="171">
        <f>(SUM(Property!CI$34,Property!CI$43)*'Schedule of Values'!$F12)/Assumptions!$B$7</f>
        <v>1125.5789814995694</v>
      </c>
      <c r="AZ8" s="171">
        <f>(SUM(Property!CJ$34,Property!CJ$43)*'Schedule of Values'!$F12)/Assumptions!$B$7</f>
        <v>1125.5789814995694</v>
      </c>
      <c r="BA8" s="171">
        <f>(SUM(Property!CK$34,Property!CK$43)*'Schedule of Values'!$F12)/Assumptions!$B$7</f>
        <v>1125.5789814995694</v>
      </c>
      <c r="BB8" s="171">
        <f>(SUM(Property!CL$34,Property!CL$43)*'Schedule of Values'!$F12)/Assumptions!$B$7</f>
        <v>1125.5789814995694</v>
      </c>
      <c r="BC8" s="171">
        <f>(SUM(Property!CM$34,Property!CM$43)*'Schedule of Values'!$F12)/Assumptions!$B$7</f>
        <v>1125.5789814995694</v>
      </c>
      <c r="BD8" s="171">
        <f>(SUM(Property!CN$34,Property!CN$43)*'Schedule of Values'!$F12)/Assumptions!$B$7</f>
        <v>1159.3463509445564</v>
      </c>
      <c r="BE8" s="171">
        <f>(SUM(Property!CO$34,Property!CO$43)*'Schedule of Values'!$F12)/Assumptions!$B$7</f>
        <v>1159.3463509445564</v>
      </c>
      <c r="BF8" s="171">
        <f>(SUM(Property!CP$34,Property!CP$43)*'Schedule of Values'!$F12)/Assumptions!$B$7</f>
        <v>1159.3463509445564</v>
      </c>
    </row>
    <row r="9" spans="1:58">
      <c r="A9" s="170" t="s">
        <v>495</v>
      </c>
      <c r="B9" s="170" t="str" cm="1">
        <f t="array" ref="B9">IFERROR(INDEX('Legal Entity'!$B:$B,MATCH('Property - Import (CA)'!$E9,'Legal Entity'!$A:$A,0),0),0)</f>
        <v>1310 - Corix Utilities Inc.</v>
      </c>
      <c r="C9" s="170" t="s">
        <v>666</v>
      </c>
      <c r="D9" s="170" t="s">
        <v>632</v>
      </c>
      <c r="E9" s="170" t="s">
        <v>126</v>
      </c>
      <c r="G9" s="171">
        <f>(SUM(Property!AQ$34,Property!AQ$43)*'Schedule of Values'!$F13)/Assumptions!$B$7</f>
        <v>96.708631900686484</v>
      </c>
      <c r="H9" s="171">
        <f>(SUM(Property!AR$34,Property!AR$43)*'Schedule of Values'!$F13)/Assumptions!$B$7</f>
        <v>113.39284780403531</v>
      </c>
      <c r="I9" s="171">
        <f>(SUM(Property!AS$34,Property!AS$43)*'Schedule of Values'!$F13)/Assumptions!$B$7</f>
        <v>113.39284780403531</v>
      </c>
      <c r="J9" s="171">
        <f>(SUM(Property!AT$34,Property!AT$43)*'Schedule of Values'!$F13)/Assumptions!$B$7</f>
        <v>113.39284780403531</v>
      </c>
      <c r="K9" s="171">
        <f>(SUM(Property!AU$34,Property!AU$43)*'Schedule of Values'!$F13)/Assumptions!$B$7</f>
        <v>113.39284780403531</v>
      </c>
      <c r="L9" s="171">
        <f>(SUM(Property!AV$34,Property!AV$43)*'Schedule of Values'!$F13)/Assumptions!$B$7</f>
        <v>113.39284780403531</v>
      </c>
      <c r="M9" s="171">
        <f>(SUM(Property!AW$34,Property!AW$43)*'Schedule of Values'!$F13)/Assumptions!$B$7</f>
        <v>113.39284780403531</v>
      </c>
      <c r="N9" s="171">
        <f>(SUM(Property!AX$34,Property!AX$43)*'Schedule of Values'!$F13)/Assumptions!$B$7</f>
        <v>113.39284780403531</v>
      </c>
      <c r="O9" s="171">
        <f>(SUM(Property!AY$34,Property!AY$43)*'Schedule of Values'!$F13)/Assumptions!$B$7</f>
        <v>113.39284780403531</v>
      </c>
      <c r="P9" s="171">
        <f>(SUM(Property!AZ$34,Property!AZ$43)*'Schedule of Values'!$F13)/Assumptions!$B$7</f>
        <v>113.39284780403531</v>
      </c>
      <c r="Q9" s="171">
        <f>(SUM(Property!BA$34,Property!BA$43)*'Schedule of Values'!$F13)/Assumptions!$B$7</f>
        <v>113.39284780403531</v>
      </c>
      <c r="R9" s="171">
        <f>(SUM(Property!BB$34,Property!BB$43)*'Schedule of Values'!$F13)/Assumptions!$B$7</f>
        <v>113.39284780403531</v>
      </c>
      <c r="S9" s="171">
        <f>(SUM(Property!BC$34,Property!BC$43)*'Schedule of Values'!$F13)/Assumptions!$B$7</f>
        <v>113.39284780403531</v>
      </c>
      <c r="T9" s="171">
        <f>(SUM(Property!BD$34,Property!BD$43)*'Schedule of Values'!$F13)/Assumptions!$B$7</f>
        <v>121.89731138933794</v>
      </c>
      <c r="U9" s="171">
        <f>(SUM(Property!BE$34,Property!BE$43)*'Schedule of Values'!$F13)/Assumptions!$B$7</f>
        <v>121.89731138933794</v>
      </c>
      <c r="V9" s="171">
        <f>(SUM(Property!BF$34,Property!BF$43)*'Schedule of Values'!$F13)/Assumptions!$B$7</f>
        <v>121.89731138933794</v>
      </c>
      <c r="W9" s="171">
        <f>(SUM(Property!BG$34,Property!BG$43)*'Schedule of Values'!$F13)/Assumptions!$B$7</f>
        <v>121.89731138933794</v>
      </c>
      <c r="X9" s="171">
        <f>(SUM(Property!BH$34,Property!BH$43)*'Schedule of Values'!$F13)/Assumptions!$B$7</f>
        <v>121.89731138933794</v>
      </c>
      <c r="Y9" s="171">
        <f>(SUM(Property!BI$34,Property!BI$43)*'Schedule of Values'!$F13)/Assumptions!$B$7</f>
        <v>121.89731138933794</v>
      </c>
      <c r="Z9" s="171">
        <f>(SUM(Property!BJ$34,Property!BJ$43)*'Schedule of Values'!$F13)/Assumptions!$B$7</f>
        <v>121.89731138933794</v>
      </c>
      <c r="AA9" s="171">
        <f>(SUM(Property!BK$34,Property!BK$43)*'Schedule of Values'!$F13)/Assumptions!$B$7</f>
        <v>121.89731138933794</v>
      </c>
      <c r="AB9" s="171">
        <f>(SUM(Property!BL$34,Property!BL$43)*'Schedule of Values'!$F13)/Assumptions!$B$7</f>
        <v>121.89731138933794</v>
      </c>
      <c r="AC9" s="171">
        <f>(SUM(Property!BM$34,Property!BM$43)*'Schedule of Values'!$F13)/Assumptions!$B$7</f>
        <v>121.89731138933794</v>
      </c>
      <c r="AD9" s="171">
        <f>(SUM(Property!BN$34,Property!BN$43)*'Schedule of Values'!$F13)/Assumptions!$B$7</f>
        <v>121.89731138933794</v>
      </c>
      <c r="AE9" s="171">
        <f>(SUM(Property!BO$34,Property!BO$43)*'Schedule of Values'!$F13)/Assumptions!$B$7</f>
        <v>121.89731138933794</v>
      </c>
      <c r="AF9" s="171">
        <f>(SUM(Property!BP$34,Property!BP$43)*'Schedule of Values'!$F13)/Assumptions!$B$7</f>
        <v>131.03960974353828</v>
      </c>
      <c r="AG9" s="171">
        <f>(SUM(Property!BQ$34,Property!BQ$43)*'Schedule of Values'!$F13)/Assumptions!$B$7</f>
        <v>131.03960974353828</v>
      </c>
      <c r="AH9" s="171">
        <f>(SUM(Property!BR$34,Property!BR$43)*'Schedule of Values'!$F13)/Assumptions!$B$7</f>
        <v>131.03960974353828</v>
      </c>
      <c r="AI9" s="171">
        <f>(SUM(Property!BS$34,Property!BS$43)*'Schedule of Values'!$F13)/Assumptions!$B$7</f>
        <v>131.03960974353828</v>
      </c>
      <c r="AJ9" s="171">
        <f>(SUM(Property!BT$34,Property!BT$43)*'Schedule of Values'!$F13)/Assumptions!$B$7</f>
        <v>131.03960974353828</v>
      </c>
      <c r="AK9" s="171">
        <f>(SUM(Property!BU$34,Property!BU$43)*'Schedule of Values'!$F13)/Assumptions!$B$7</f>
        <v>131.03960974353828</v>
      </c>
      <c r="AL9" s="171">
        <f>(SUM(Property!BV$34,Property!BV$43)*'Schedule of Values'!$F13)/Assumptions!$B$7</f>
        <v>131.03960974353828</v>
      </c>
      <c r="AM9" s="171">
        <f>(SUM(Property!BW$34,Property!BW$43)*'Schedule of Values'!$F13)/Assumptions!$B$7</f>
        <v>131.03960974353828</v>
      </c>
      <c r="AN9" s="171">
        <f>(SUM(Property!BX$34,Property!BX$43)*'Schedule of Values'!$F13)/Assumptions!$B$7</f>
        <v>131.03960974353828</v>
      </c>
      <c r="AO9" s="171">
        <f>(SUM(Property!BY$34,Property!BY$43)*'Schedule of Values'!$F13)/Assumptions!$B$7</f>
        <v>131.03960974353828</v>
      </c>
      <c r="AP9" s="171">
        <f>(SUM(Property!BZ$34,Property!BZ$43)*'Schedule of Values'!$F13)/Assumptions!$B$7</f>
        <v>131.03960974353828</v>
      </c>
      <c r="AQ9" s="171">
        <f>(SUM(Property!CA$34,Property!CA$43)*'Schedule of Values'!$F13)/Assumptions!$B$7</f>
        <v>131.03960974353828</v>
      </c>
      <c r="AR9" s="171">
        <f>(SUM(Property!CB$34,Property!CB$43)*'Schedule of Values'!$F13)/Assumptions!$B$7</f>
        <v>134.97079803584444</v>
      </c>
      <c r="AS9" s="171">
        <f>(SUM(Property!CC$34,Property!CC$43)*'Schedule of Values'!$F13)/Assumptions!$B$7</f>
        <v>134.97079803584444</v>
      </c>
      <c r="AT9" s="171">
        <f>(SUM(Property!CD$34,Property!CD$43)*'Schedule of Values'!$F13)/Assumptions!$B$7</f>
        <v>134.97079803584444</v>
      </c>
      <c r="AU9" s="171">
        <f>(SUM(Property!CE$34,Property!CE$43)*'Schedule of Values'!$F13)/Assumptions!$B$7</f>
        <v>134.97079803584444</v>
      </c>
      <c r="AV9" s="171">
        <f>(SUM(Property!CF$34,Property!CF$43)*'Schedule of Values'!$F13)/Assumptions!$B$7</f>
        <v>134.97079803584444</v>
      </c>
      <c r="AW9" s="171">
        <f>(SUM(Property!CG$34,Property!CG$43)*'Schedule of Values'!$F13)/Assumptions!$B$7</f>
        <v>134.97079803584444</v>
      </c>
      <c r="AX9" s="171">
        <f>(SUM(Property!CH$34,Property!CH$43)*'Schedule of Values'!$F13)/Assumptions!$B$7</f>
        <v>134.97079803584444</v>
      </c>
      <c r="AY9" s="171">
        <f>(SUM(Property!CI$34,Property!CI$43)*'Schedule of Values'!$F13)/Assumptions!$B$7</f>
        <v>134.97079803584444</v>
      </c>
      <c r="AZ9" s="171">
        <f>(SUM(Property!CJ$34,Property!CJ$43)*'Schedule of Values'!$F13)/Assumptions!$B$7</f>
        <v>134.97079803584444</v>
      </c>
      <c r="BA9" s="171">
        <f>(SUM(Property!CK$34,Property!CK$43)*'Schedule of Values'!$F13)/Assumptions!$B$7</f>
        <v>134.97079803584444</v>
      </c>
      <c r="BB9" s="171">
        <f>(SUM(Property!CL$34,Property!CL$43)*'Schedule of Values'!$F13)/Assumptions!$B$7</f>
        <v>134.97079803584444</v>
      </c>
      <c r="BC9" s="171">
        <f>(SUM(Property!CM$34,Property!CM$43)*'Schedule of Values'!$F13)/Assumptions!$B$7</f>
        <v>134.97079803584444</v>
      </c>
      <c r="BD9" s="171">
        <f>(SUM(Property!CN$34,Property!CN$43)*'Schedule of Values'!$F13)/Assumptions!$B$7</f>
        <v>139.01992197691979</v>
      </c>
      <c r="BE9" s="171">
        <f>(SUM(Property!CO$34,Property!CO$43)*'Schedule of Values'!$F13)/Assumptions!$B$7</f>
        <v>139.01992197691979</v>
      </c>
      <c r="BF9" s="171">
        <f>(SUM(Property!CP$34,Property!CP$43)*'Schedule of Values'!$F13)/Assumptions!$B$7</f>
        <v>139.01992197691979</v>
      </c>
    </row>
    <row r="10" spans="1:58">
      <c r="A10" s="170" t="s">
        <v>495</v>
      </c>
      <c r="B10" s="170" t="str" cm="1">
        <f t="array" ref="B10">IFERROR(INDEX('Legal Entity'!$B:$B,MATCH('Property - Import (CA)'!$E10,'Legal Entity'!$A:$A,0),0),0)</f>
        <v>1315 - Corix Multi-Utility Services Inc.</v>
      </c>
      <c r="C10" s="170" t="s">
        <v>666</v>
      </c>
      <c r="D10" s="170" t="s">
        <v>632</v>
      </c>
      <c r="E10" s="170" t="s">
        <v>149</v>
      </c>
      <c r="G10" s="171">
        <f>(SUM(Property!AQ$34,Property!AQ$43)*'Schedule of Values'!$F14)/Assumptions!$B$7</f>
        <v>2.3981818013220724</v>
      </c>
      <c r="H10" s="171">
        <f>(SUM(Property!AR$34,Property!AR$43)*'Schedule of Values'!$F14)/Assumptions!$B$7</f>
        <v>2.8119171852516986</v>
      </c>
      <c r="I10" s="171">
        <f>(SUM(Property!AS$34,Property!AS$43)*'Schedule of Values'!$F14)/Assumptions!$B$7</f>
        <v>2.8119171852516986</v>
      </c>
      <c r="J10" s="171">
        <f>(SUM(Property!AT$34,Property!AT$43)*'Schedule of Values'!$F14)/Assumptions!$B$7</f>
        <v>2.8119171852516986</v>
      </c>
      <c r="K10" s="171">
        <f>(SUM(Property!AU$34,Property!AU$43)*'Schedule of Values'!$F14)/Assumptions!$B$7</f>
        <v>2.8119171852516986</v>
      </c>
      <c r="L10" s="171">
        <f>(SUM(Property!AV$34,Property!AV$43)*'Schedule of Values'!$F14)/Assumptions!$B$7</f>
        <v>2.8119171852516986</v>
      </c>
      <c r="M10" s="171">
        <f>(SUM(Property!AW$34,Property!AW$43)*'Schedule of Values'!$F14)/Assumptions!$B$7</f>
        <v>2.8119171852516986</v>
      </c>
      <c r="N10" s="171">
        <f>(SUM(Property!AX$34,Property!AX$43)*'Schedule of Values'!$F14)/Assumptions!$B$7</f>
        <v>2.8119171852516986</v>
      </c>
      <c r="O10" s="171">
        <f>(SUM(Property!AY$34,Property!AY$43)*'Schedule of Values'!$F14)/Assumptions!$B$7</f>
        <v>2.8119171852516986</v>
      </c>
      <c r="P10" s="171">
        <f>(SUM(Property!AZ$34,Property!AZ$43)*'Schedule of Values'!$F14)/Assumptions!$B$7</f>
        <v>2.8119171852516986</v>
      </c>
      <c r="Q10" s="171">
        <f>(SUM(Property!BA$34,Property!BA$43)*'Schedule of Values'!$F14)/Assumptions!$B$7</f>
        <v>2.8119171852516986</v>
      </c>
      <c r="R10" s="171">
        <f>(SUM(Property!BB$34,Property!BB$43)*'Schedule of Values'!$F14)/Assumptions!$B$7</f>
        <v>2.8119171852516986</v>
      </c>
      <c r="S10" s="171">
        <f>(SUM(Property!BC$34,Property!BC$43)*'Schedule of Values'!$F14)/Assumptions!$B$7</f>
        <v>2.8119171852516986</v>
      </c>
      <c r="T10" s="171">
        <f>(SUM(Property!BD$34,Property!BD$43)*'Schedule of Values'!$F14)/Assumptions!$B$7</f>
        <v>3.0228109741455755</v>
      </c>
      <c r="U10" s="171">
        <f>(SUM(Property!BE$34,Property!BE$43)*'Schedule of Values'!$F14)/Assumptions!$B$7</f>
        <v>3.0228109741455755</v>
      </c>
      <c r="V10" s="171">
        <f>(SUM(Property!BF$34,Property!BF$43)*'Schedule of Values'!$F14)/Assumptions!$B$7</f>
        <v>3.0228109741455755</v>
      </c>
      <c r="W10" s="171">
        <f>(SUM(Property!BG$34,Property!BG$43)*'Schedule of Values'!$F14)/Assumptions!$B$7</f>
        <v>3.0228109741455755</v>
      </c>
      <c r="X10" s="171">
        <f>(SUM(Property!BH$34,Property!BH$43)*'Schedule of Values'!$F14)/Assumptions!$B$7</f>
        <v>3.0228109741455755</v>
      </c>
      <c r="Y10" s="171">
        <f>(SUM(Property!BI$34,Property!BI$43)*'Schedule of Values'!$F14)/Assumptions!$B$7</f>
        <v>3.0228109741455755</v>
      </c>
      <c r="Z10" s="171">
        <f>(SUM(Property!BJ$34,Property!BJ$43)*'Schedule of Values'!$F14)/Assumptions!$B$7</f>
        <v>3.0228109741455755</v>
      </c>
      <c r="AA10" s="171">
        <f>(SUM(Property!BK$34,Property!BK$43)*'Schedule of Values'!$F14)/Assumptions!$B$7</f>
        <v>3.0228109741455755</v>
      </c>
      <c r="AB10" s="171">
        <f>(SUM(Property!BL$34,Property!BL$43)*'Schedule of Values'!$F14)/Assumptions!$B$7</f>
        <v>3.0228109741455755</v>
      </c>
      <c r="AC10" s="171">
        <f>(SUM(Property!BM$34,Property!BM$43)*'Schedule of Values'!$F14)/Assumptions!$B$7</f>
        <v>3.0228109741455755</v>
      </c>
      <c r="AD10" s="171">
        <f>(SUM(Property!BN$34,Property!BN$43)*'Schedule of Values'!$F14)/Assumptions!$B$7</f>
        <v>3.0228109741455755</v>
      </c>
      <c r="AE10" s="171">
        <f>(SUM(Property!BO$34,Property!BO$43)*'Schedule of Values'!$F14)/Assumptions!$B$7</f>
        <v>3.0228109741455755</v>
      </c>
      <c r="AF10" s="171">
        <f>(SUM(Property!BP$34,Property!BP$43)*'Schedule of Values'!$F14)/Assumptions!$B$7</f>
        <v>3.2495217972064934</v>
      </c>
      <c r="AG10" s="171">
        <f>(SUM(Property!BQ$34,Property!BQ$43)*'Schedule of Values'!$F14)/Assumptions!$B$7</f>
        <v>3.2495217972064934</v>
      </c>
      <c r="AH10" s="171">
        <f>(SUM(Property!BR$34,Property!BR$43)*'Schedule of Values'!$F14)/Assumptions!$B$7</f>
        <v>3.2495217972064934</v>
      </c>
      <c r="AI10" s="171">
        <f>(SUM(Property!BS$34,Property!BS$43)*'Schedule of Values'!$F14)/Assumptions!$B$7</f>
        <v>3.2495217972064934</v>
      </c>
      <c r="AJ10" s="171">
        <f>(SUM(Property!BT$34,Property!BT$43)*'Schedule of Values'!$F14)/Assumptions!$B$7</f>
        <v>3.2495217972064934</v>
      </c>
      <c r="AK10" s="171">
        <f>(SUM(Property!BU$34,Property!BU$43)*'Schedule of Values'!$F14)/Assumptions!$B$7</f>
        <v>3.2495217972064934</v>
      </c>
      <c r="AL10" s="171">
        <f>(SUM(Property!BV$34,Property!BV$43)*'Schedule of Values'!$F14)/Assumptions!$B$7</f>
        <v>3.2495217972064934</v>
      </c>
      <c r="AM10" s="171">
        <f>(SUM(Property!BW$34,Property!BW$43)*'Schedule of Values'!$F14)/Assumptions!$B$7</f>
        <v>3.2495217972064934</v>
      </c>
      <c r="AN10" s="171">
        <f>(SUM(Property!BX$34,Property!BX$43)*'Schedule of Values'!$F14)/Assumptions!$B$7</f>
        <v>3.2495217972064934</v>
      </c>
      <c r="AO10" s="171">
        <f>(SUM(Property!BY$34,Property!BY$43)*'Schedule of Values'!$F14)/Assumptions!$B$7</f>
        <v>3.2495217972064934</v>
      </c>
      <c r="AP10" s="171">
        <f>(SUM(Property!BZ$34,Property!BZ$43)*'Schedule of Values'!$F14)/Assumptions!$B$7</f>
        <v>3.2495217972064934</v>
      </c>
      <c r="AQ10" s="171">
        <f>(SUM(Property!CA$34,Property!CA$43)*'Schedule of Values'!$F14)/Assumptions!$B$7</f>
        <v>3.2495217972064934</v>
      </c>
      <c r="AR10" s="171">
        <f>(SUM(Property!CB$34,Property!CB$43)*'Schedule of Values'!$F14)/Assumptions!$B$7</f>
        <v>3.3470074511226886</v>
      </c>
      <c r="AS10" s="171">
        <f>(SUM(Property!CC$34,Property!CC$43)*'Schedule of Values'!$F14)/Assumptions!$B$7</f>
        <v>3.3470074511226886</v>
      </c>
      <c r="AT10" s="171">
        <f>(SUM(Property!CD$34,Property!CD$43)*'Schedule of Values'!$F14)/Assumptions!$B$7</f>
        <v>3.3470074511226886</v>
      </c>
      <c r="AU10" s="171">
        <f>(SUM(Property!CE$34,Property!CE$43)*'Schedule of Values'!$F14)/Assumptions!$B$7</f>
        <v>3.3470074511226886</v>
      </c>
      <c r="AV10" s="171">
        <f>(SUM(Property!CF$34,Property!CF$43)*'Schedule of Values'!$F14)/Assumptions!$B$7</f>
        <v>3.3470074511226886</v>
      </c>
      <c r="AW10" s="171">
        <f>(SUM(Property!CG$34,Property!CG$43)*'Schedule of Values'!$F14)/Assumptions!$B$7</f>
        <v>3.3470074511226886</v>
      </c>
      <c r="AX10" s="171">
        <f>(SUM(Property!CH$34,Property!CH$43)*'Schedule of Values'!$F14)/Assumptions!$B$7</f>
        <v>3.3470074511226886</v>
      </c>
      <c r="AY10" s="171">
        <f>(SUM(Property!CI$34,Property!CI$43)*'Schedule of Values'!$F14)/Assumptions!$B$7</f>
        <v>3.3470074511226886</v>
      </c>
      <c r="AZ10" s="171">
        <f>(SUM(Property!CJ$34,Property!CJ$43)*'Schedule of Values'!$F14)/Assumptions!$B$7</f>
        <v>3.3470074511226886</v>
      </c>
      <c r="BA10" s="171">
        <f>(SUM(Property!CK$34,Property!CK$43)*'Schedule of Values'!$F14)/Assumptions!$B$7</f>
        <v>3.3470074511226886</v>
      </c>
      <c r="BB10" s="171">
        <f>(SUM(Property!CL$34,Property!CL$43)*'Schedule of Values'!$F14)/Assumptions!$B$7</f>
        <v>3.3470074511226886</v>
      </c>
      <c r="BC10" s="171">
        <f>(SUM(Property!CM$34,Property!CM$43)*'Schedule of Values'!$F14)/Assumptions!$B$7</f>
        <v>3.3470074511226886</v>
      </c>
      <c r="BD10" s="171">
        <f>(SUM(Property!CN$34,Property!CN$43)*'Schedule of Values'!$F14)/Assumptions!$B$7</f>
        <v>3.4474176746563696</v>
      </c>
      <c r="BE10" s="171">
        <f>(SUM(Property!CO$34,Property!CO$43)*'Schedule of Values'!$F14)/Assumptions!$B$7</f>
        <v>3.4474176746563696</v>
      </c>
      <c r="BF10" s="171">
        <f>(SUM(Property!CP$34,Property!CP$43)*'Schedule of Values'!$F14)/Assumptions!$B$7</f>
        <v>3.4474176746563696</v>
      </c>
    </row>
    <row r="11" spans="1:58">
      <c r="A11" s="170" t="s">
        <v>495</v>
      </c>
      <c r="B11" s="170" cm="1">
        <f t="array" ref="B11">IFERROR(INDEX('Legal Entity'!$B:$B,MATCH('Property - Import (CA)'!$E11,'Legal Entity'!$A:$A,0),0),0)</f>
        <v>0</v>
      </c>
      <c r="C11" s="170" t="s">
        <v>666</v>
      </c>
      <c r="D11" s="170" t="s">
        <v>632</v>
      </c>
      <c r="E11" s="170" t="s">
        <v>113</v>
      </c>
      <c r="G11" s="171">
        <f>(SUM(Property!AQ$34,Property!AQ$43)*'Schedule of Values'!$F15)/Assumptions!$B$7</f>
        <v>43.729285420019266</v>
      </c>
      <c r="H11" s="171">
        <f>(SUM(Property!AR$34,Property!AR$43)*'Schedule of Values'!$F15)/Assumptions!$B$7</f>
        <v>51.273481061169534</v>
      </c>
      <c r="I11" s="171">
        <f>(SUM(Property!AS$34,Property!AS$43)*'Schedule of Values'!$F15)/Assumptions!$B$7</f>
        <v>51.273481061169534</v>
      </c>
      <c r="J11" s="171">
        <f>(SUM(Property!AT$34,Property!AT$43)*'Schedule of Values'!$F15)/Assumptions!$B$7</f>
        <v>51.273481061169534</v>
      </c>
      <c r="K11" s="171">
        <f>(SUM(Property!AU$34,Property!AU$43)*'Schedule of Values'!$F15)/Assumptions!$B$7</f>
        <v>51.273481061169534</v>
      </c>
      <c r="L11" s="171">
        <f>(SUM(Property!AV$34,Property!AV$43)*'Schedule of Values'!$F15)/Assumptions!$B$7</f>
        <v>51.273481061169534</v>
      </c>
      <c r="M11" s="171">
        <f>(SUM(Property!AW$34,Property!AW$43)*'Schedule of Values'!$F15)/Assumptions!$B$7</f>
        <v>51.273481061169534</v>
      </c>
      <c r="N11" s="171">
        <f>(SUM(Property!AX$34,Property!AX$43)*'Schedule of Values'!$F15)/Assumptions!$B$7</f>
        <v>51.273481061169534</v>
      </c>
      <c r="O11" s="171">
        <f>(SUM(Property!AY$34,Property!AY$43)*'Schedule of Values'!$F15)/Assumptions!$B$7</f>
        <v>51.273481061169534</v>
      </c>
      <c r="P11" s="171">
        <f>(SUM(Property!AZ$34,Property!AZ$43)*'Schedule of Values'!$F15)/Assumptions!$B$7</f>
        <v>51.273481061169534</v>
      </c>
      <c r="Q11" s="171">
        <f>(SUM(Property!BA$34,Property!BA$43)*'Schedule of Values'!$F15)/Assumptions!$B$7</f>
        <v>51.273481061169534</v>
      </c>
      <c r="R11" s="171">
        <f>(SUM(Property!BB$34,Property!BB$43)*'Schedule of Values'!$F15)/Assumptions!$B$7</f>
        <v>51.273481061169534</v>
      </c>
      <c r="S11" s="171">
        <f>(SUM(Property!BC$34,Property!BC$43)*'Schedule of Values'!$F15)/Assumptions!$B$7</f>
        <v>51.273481061169534</v>
      </c>
      <c r="T11" s="171">
        <f>(SUM(Property!BD$34,Property!BD$43)*'Schedule of Values'!$F15)/Assumptions!$B$7</f>
        <v>55.118992140757236</v>
      </c>
      <c r="U11" s="171">
        <f>(SUM(Property!BE$34,Property!BE$43)*'Schedule of Values'!$F15)/Assumptions!$B$7</f>
        <v>55.118992140757236</v>
      </c>
      <c r="V11" s="171">
        <f>(SUM(Property!BF$34,Property!BF$43)*'Schedule of Values'!$F15)/Assumptions!$B$7</f>
        <v>55.118992140757236</v>
      </c>
      <c r="W11" s="171">
        <f>(SUM(Property!BG$34,Property!BG$43)*'Schedule of Values'!$F15)/Assumptions!$B$7</f>
        <v>55.118992140757236</v>
      </c>
      <c r="X11" s="171">
        <f>(SUM(Property!BH$34,Property!BH$43)*'Schedule of Values'!$F15)/Assumptions!$B$7</f>
        <v>55.118992140757236</v>
      </c>
      <c r="Y11" s="171">
        <f>(SUM(Property!BI$34,Property!BI$43)*'Schedule of Values'!$F15)/Assumptions!$B$7</f>
        <v>55.118992140757236</v>
      </c>
      <c r="Z11" s="171">
        <f>(SUM(Property!BJ$34,Property!BJ$43)*'Schedule of Values'!$F15)/Assumptions!$B$7</f>
        <v>55.118992140757236</v>
      </c>
      <c r="AA11" s="171">
        <f>(SUM(Property!BK$34,Property!BK$43)*'Schedule of Values'!$F15)/Assumptions!$B$7</f>
        <v>55.118992140757236</v>
      </c>
      <c r="AB11" s="171">
        <f>(SUM(Property!BL$34,Property!BL$43)*'Schedule of Values'!$F15)/Assumptions!$B$7</f>
        <v>55.118992140757236</v>
      </c>
      <c r="AC11" s="171">
        <f>(SUM(Property!BM$34,Property!BM$43)*'Schedule of Values'!$F15)/Assumptions!$B$7</f>
        <v>55.118992140757236</v>
      </c>
      <c r="AD11" s="171">
        <f>(SUM(Property!BN$34,Property!BN$43)*'Schedule of Values'!$F15)/Assumptions!$B$7</f>
        <v>55.118992140757236</v>
      </c>
      <c r="AE11" s="171">
        <f>(SUM(Property!BO$34,Property!BO$43)*'Schedule of Values'!$F15)/Assumptions!$B$7</f>
        <v>55.118992140757236</v>
      </c>
      <c r="AF11" s="171">
        <f>(SUM(Property!BP$34,Property!BP$43)*'Schedule of Values'!$F15)/Assumptions!$B$7</f>
        <v>59.252916551314037</v>
      </c>
      <c r="AG11" s="171">
        <f>(SUM(Property!BQ$34,Property!BQ$43)*'Schedule of Values'!$F15)/Assumptions!$B$7</f>
        <v>59.252916551314037</v>
      </c>
      <c r="AH11" s="171">
        <f>(SUM(Property!BR$34,Property!BR$43)*'Schedule of Values'!$F15)/Assumptions!$B$7</f>
        <v>59.252916551314037</v>
      </c>
      <c r="AI11" s="171">
        <f>(SUM(Property!BS$34,Property!BS$43)*'Schedule of Values'!$F15)/Assumptions!$B$7</f>
        <v>59.252916551314037</v>
      </c>
      <c r="AJ11" s="171">
        <f>(SUM(Property!BT$34,Property!BT$43)*'Schedule of Values'!$F15)/Assumptions!$B$7</f>
        <v>59.252916551314037</v>
      </c>
      <c r="AK11" s="171">
        <f>(SUM(Property!BU$34,Property!BU$43)*'Schedule of Values'!$F15)/Assumptions!$B$7</f>
        <v>59.252916551314037</v>
      </c>
      <c r="AL11" s="171">
        <f>(SUM(Property!BV$34,Property!BV$43)*'Schedule of Values'!$F15)/Assumptions!$B$7</f>
        <v>59.252916551314037</v>
      </c>
      <c r="AM11" s="171">
        <f>(SUM(Property!BW$34,Property!BW$43)*'Schedule of Values'!$F15)/Assumptions!$B$7</f>
        <v>59.252916551314037</v>
      </c>
      <c r="AN11" s="171">
        <f>(SUM(Property!BX$34,Property!BX$43)*'Schedule of Values'!$F15)/Assumptions!$B$7</f>
        <v>59.252916551314037</v>
      </c>
      <c r="AO11" s="171">
        <f>(SUM(Property!BY$34,Property!BY$43)*'Schedule of Values'!$F15)/Assumptions!$B$7</f>
        <v>59.252916551314037</v>
      </c>
      <c r="AP11" s="171">
        <f>(SUM(Property!BZ$34,Property!BZ$43)*'Schedule of Values'!$F15)/Assumptions!$B$7</f>
        <v>59.252916551314037</v>
      </c>
      <c r="AQ11" s="171">
        <f>(SUM(Property!CA$34,Property!CA$43)*'Schedule of Values'!$F15)/Assumptions!$B$7</f>
        <v>59.252916551314037</v>
      </c>
      <c r="AR11" s="171">
        <f>(SUM(Property!CB$34,Property!CB$43)*'Schedule of Values'!$F15)/Assumptions!$B$7</f>
        <v>61.030504047853462</v>
      </c>
      <c r="AS11" s="171">
        <f>(SUM(Property!CC$34,Property!CC$43)*'Schedule of Values'!$F15)/Assumptions!$B$7</f>
        <v>61.030504047853462</v>
      </c>
      <c r="AT11" s="171">
        <f>(SUM(Property!CD$34,Property!CD$43)*'Schedule of Values'!$F15)/Assumptions!$B$7</f>
        <v>61.030504047853462</v>
      </c>
      <c r="AU11" s="171">
        <f>(SUM(Property!CE$34,Property!CE$43)*'Schedule of Values'!$F15)/Assumptions!$B$7</f>
        <v>61.030504047853462</v>
      </c>
      <c r="AV11" s="171">
        <f>(SUM(Property!CF$34,Property!CF$43)*'Schedule of Values'!$F15)/Assumptions!$B$7</f>
        <v>61.030504047853462</v>
      </c>
      <c r="AW11" s="171">
        <f>(SUM(Property!CG$34,Property!CG$43)*'Schedule of Values'!$F15)/Assumptions!$B$7</f>
        <v>61.030504047853462</v>
      </c>
      <c r="AX11" s="171">
        <f>(SUM(Property!CH$34,Property!CH$43)*'Schedule of Values'!$F15)/Assumptions!$B$7</f>
        <v>61.030504047853462</v>
      </c>
      <c r="AY11" s="171">
        <f>(SUM(Property!CI$34,Property!CI$43)*'Schedule of Values'!$F15)/Assumptions!$B$7</f>
        <v>61.030504047853462</v>
      </c>
      <c r="AZ11" s="171">
        <f>(SUM(Property!CJ$34,Property!CJ$43)*'Schedule of Values'!$F15)/Assumptions!$B$7</f>
        <v>61.030504047853462</v>
      </c>
      <c r="BA11" s="171">
        <f>(SUM(Property!CK$34,Property!CK$43)*'Schedule of Values'!$F15)/Assumptions!$B$7</f>
        <v>61.030504047853462</v>
      </c>
      <c r="BB11" s="171">
        <f>(SUM(Property!CL$34,Property!CL$43)*'Schedule of Values'!$F15)/Assumptions!$B$7</f>
        <v>61.030504047853462</v>
      </c>
      <c r="BC11" s="171">
        <f>(SUM(Property!CM$34,Property!CM$43)*'Schedule of Values'!$F15)/Assumptions!$B$7</f>
        <v>61.030504047853462</v>
      </c>
      <c r="BD11" s="171">
        <f>(SUM(Property!CN$34,Property!CN$43)*'Schedule of Values'!$F15)/Assumptions!$B$7</f>
        <v>62.861419169289064</v>
      </c>
      <c r="BE11" s="171">
        <f>(SUM(Property!CO$34,Property!CO$43)*'Schedule of Values'!$F15)/Assumptions!$B$7</f>
        <v>62.861419169289064</v>
      </c>
      <c r="BF11" s="171">
        <f>(SUM(Property!CP$34,Property!CP$43)*'Schedule of Values'!$F15)/Assumptions!$B$7</f>
        <v>62.861419169289064</v>
      </c>
    </row>
    <row r="12" spans="1:58">
      <c r="A12" s="170" t="s">
        <v>495</v>
      </c>
      <c r="B12" s="170" cm="1">
        <f t="array" ref="B12">IFERROR(INDEX('Legal Entity'!$B:$B,MATCH('Property - Import (CA)'!$E12,'Legal Entity'!$A:$A,0),0),0)</f>
        <v>0</v>
      </c>
      <c r="C12" s="170" t="s">
        <v>666</v>
      </c>
      <c r="D12" s="170" t="s">
        <v>632</v>
      </c>
      <c r="E12" s="170" t="s">
        <v>112</v>
      </c>
      <c r="G12" s="171">
        <f>(SUM(Property!AQ$34,Property!AQ$43)*'Schedule of Values'!$F16)/Assumptions!$B$7</f>
        <v>1.4472738200501611</v>
      </c>
      <c r="H12" s="171">
        <f>(SUM(Property!AR$34,Property!AR$43)*'Schedule of Values'!$F16)/Assumptions!$B$7</f>
        <v>1.6969581389202524</v>
      </c>
      <c r="I12" s="171">
        <f>(SUM(Property!AS$34,Property!AS$43)*'Schedule of Values'!$F16)/Assumptions!$B$7</f>
        <v>1.6969581389202524</v>
      </c>
      <c r="J12" s="171">
        <f>(SUM(Property!AT$34,Property!AT$43)*'Schedule of Values'!$F16)/Assumptions!$B$7</f>
        <v>1.6969581389202524</v>
      </c>
      <c r="K12" s="171">
        <f>(SUM(Property!AU$34,Property!AU$43)*'Schedule of Values'!$F16)/Assumptions!$B$7</f>
        <v>1.6969581389202524</v>
      </c>
      <c r="L12" s="171">
        <f>(SUM(Property!AV$34,Property!AV$43)*'Schedule of Values'!$F16)/Assumptions!$B$7</f>
        <v>1.6969581389202524</v>
      </c>
      <c r="M12" s="171">
        <f>(SUM(Property!AW$34,Property!AW$43)*'Schedule of Values'!$F16)/Assumptions!$B$7</f>
        <v>1.6969581389202524</v>
      </c>
      <c r="N12" s="171">
        <f>(SUM(Property!AX$34,Property!AX$43)*'Schedule of Values'!$F16)/Assumptions!$B$7</f>
        <v>1.6969581389202524</v>
      </c>
      <c r="O12" s="171">
        <f>(SUM(Property!AY$34,Property!AY$43)*'Schedule of Values'!$F16)/Assumptions!$B$7</f>
        <v>1.6969581389202524</v>
      </c>
      <c r="P12" s="171">
        <f>(SUM(Property!AZ$34,Property!AZ$43)*'Schedule of Values'!$F16)/Assumptions!$B$7</f>
        <v>1.6969581389202524</v>
      </c>
      <c r="Q12" s="171">
        <f>(SUM(Property!BA$34,Property!BA$43)*'Schedule of Values'!$F16)/Assumptions!$B$7</f>
        <v>1.6969581389202524</v>
      </c>
      <c r="R12" s="171">
        <f>(SUM(Property!BB$34,Property!BB$43)*'Schedule of Values'!$F16)/Assumptions!$B$7</f>
        <v>1.6969581389202524</v>
      </c>
      <c r="S12" s="171">
        <f>(SUM(Property!BC$34,Property!BC$43)*'Schedule of Values'!$F16)/Assumptions!$B$7</f>
        <v>1.6969581389202524</v>
      </c>
      <c r="T12" s="171">
        <f>(SUM(Property!BD$34,Property!BD$43)*'Schedule of Values'!$F16)/Assumptions!$B$7</f>
        <v>1.824229999339271</v>
      </c>
      <c r="U12" s="171">
        <f>(SUM(Property!BE$34,Property!BE$43)*'Schedule of Values'!$F16)/Assumptions!$B$7</f>
        <v>1.824229999339271</v>
      </c>
      <c r="V12" s="171">
        <f>(SUM(Property!BF$34,Property!BF$43)*'Schedule of Values'!$F16)/Assumptions!$B$7</f>
        <v>1.824229999339271</v>
      </c>
      <c r="W12" s="171">
        <f>(SUM(Property!BG$34,Property!BG$43)*'Schedule of Values'!$F16)/Assumptions!$B$7</f>
        <v>1.824229999339271</v>
      </c>
      <c r="X12" s="171">
        <f>(SUM(Property!BH$34,Property!BH$43)*'Schedule of Values'!$F16)/Assumptions!$B$7</f>
        <v>1.824229999339271</v>
      </c>
      <c r="Y12" s="171">
        <f>(SUM(Property!BI$34,Property!BI$43)*'Schedule of Values'!$F16)/Assumptions!$B$7</f>
        <v>1.824229999339271</v>
      </c>
      <c r="Z12" s="171">
        <f>(SUM(Property!BJ$34,Property!BJ$43)*'Schedule of Values'!$F16)/Assumptions!$B$7</f>
        <v>1.824229999339271</v>
      </c>
      <c r="AA12" s="171">
        <f>(SUM(Property!BK$34,Property!BK$43)*'Schedule of Values'!$F16)/Assumptions!$B$7</f>
        <v>1.824229999339271</v>
      </c>
      <c r="AB12" s="171">
        <f>(SUM(Property!BL$34,Property!BL$43)*'Schedule of Values'!$F16)/Assumptions!$B$7</f>
        <v>1.824229999339271</v>
      </c>
      <c r="AC12" s="171">
        <f>(SUM(Property!BM$34,Property!BM$43)*'Schedule of Values'!$F16)/Assumptions!$B$7</f>
        <v>1.824229999339271</v>
      </c>
      <c r="AD12" s="171">
        <f>(SUM(Property!BN$34,Property!BN$43)*'Schedule of Values'!$F16)/Assumptions!$B$7</f>
        <v>1.824229999339271</v>
      </c>
      <c r="AE12" s="171">
        <f>(SUM(Property!BO$34,Property!BO$43)*'Schedule of Values'!$F16)/Assumptions!$B$7</f>
        <v>1.824229999339271</v>
      </c>
      <c r="AF12" s="171">
        <f>(SUM(Property!BP$34,Property!BP$43)*'Schedule of Values'!$F16)/Assumptions!$B$7</f>
        <v>1.9610472492897162</v>
      </c>
      <c r="AG12" s="171">
        <f>(SUM(Property!BQ$34,Property!BQ$43)*'Schedule of Values'!$F16)/Assumptions!$B$7</f>
        <v>1.9610472492897162</v>
      </c>
      <c r="AH12" s="171">
        <f>(SUM(Property!BR$34,Property!BR$43)*'Schedule of Values'!$F16)/Assumptions!$B$7</f>
        <v>1.9610472492897162</v>
      </c>
      <c r="AI12" s="171">
        <f>(SUM(Property!BS$34,Property!BS$43)*'Schedule of Values'!$F16)/Assumptions!$B$7</f>
        <v>1.9610472492897162</v>
      </c>
      <c r="AJ12" s="171">
        <f>(SUM(Property!BT$34,Property!BT$43)*'Schedule of Values'!$F16)/Assumptions!$B$7</f>
        <v>1.9610472492897162</v>
      </c>
      <c r="AK12" s="171">
        <f>(SUM(Property!BU$34,Property!BU$43)*'Schedule of Values'!$F16)/Assumptions!$B$7</f>
        <v>1.9610472492897162</v>
      </c>
      <c r="AL12" s="171">
        <f>(SUM(Property!BV$34,Property!BV$43)*'Schedule of Values'!$F16)/Assumptions!$B$7</f>
        <v>1.9610472492897162</v>
      </c>
      <c r="AM12" s="171">
        <f>(SUM(Property!BW$34,Property!BW$43)*'Schedule of Values'!$F16)/Assumptions!$B$7</f>
        <v>1.9610472492897162</v>
      </c>
      <c r="AN12" s="171">
        <f>(SUM(Property!BX$34,Property!BX$43)*'Schedule of Values'!$F16)/Assumptions!$B$7</f>
        <v>1.9610472492897162</v>
      </c>
      <c r="AO12" s="171">
        <f>(SUM(Property!BY$34,Property!BY$43)*'Schedule of Values'!$F16)/Assumptions!$B$7</f>
        <v>1.9610472492897162</v>
      </c>
      <c r="AP12" s="171">
        <f>(SUM(Property!BZ$34,Property!BZ$43)*'Schedule of Values'!$F16)/Assumptions!$B$7</f>
        <v>1.9610472492897162</v>
      </c>
      <c r="AQ12" s="171">
        <f>(SUM(Property!CA$34,Property!CA$43)*'Schedule of Values'!$F16)/Assumptions!$B$7</f>
        <v>1.9610472492897162</v>
      </c>
      <c r="AR12" s="171">
        <f>(SUM(Property!CB$34,Property!CB$43)*'Schedule of Values'!$F16)/Assumptions!$B$7</f>
        <v>2.0198786667684079</v>
      </c>
      <c r="AS12" s="171">
        <f>(SUM(Property!CC$34,Property!CC$43)*'Schedule of Values'!$F16)/Assumptions!$B$7</f>
        <v>2.0198786667684079</v>
      </c>
      <c r="AT12" s="171">
        <f>(SUM(Property!CD$34,Property!CD$43)*'Schedule of Values'!$F16)/Assumptions!$B$7</f>
        <v>2.0198786667684079</v>
      </c>
      <c r="AU12" s="171">
        <f>(SUM(Property!CE$34,Property!CE$43)*'Schedule of Values'!$F16)/Assumptions!$B$7</f>
        <v>2.0198786667684079</v>
      </c>
      <c r="AV12" s="171">
        <f>(SUM(Property!CF$34,Property!CF$43)*'Schedule of Values'!$F16)/Assumptions!$B$7</f>
        <v>2.0198786667684079</v>
      </c>
      <c r="AW12" s="171">
        <f>(SUM(Property!CG$34,Property!CG$43)*'Schedule of Values'!$F16)/Assumptions!$B$7</f>
        <v>2.0198786667684079</v>
      </c>
      <c r="AX12" s="171">
        <f>(SUM(Property!CH$34,Property!CH$43)*'Schedule of Values'!$F16)/Assumptions!$B$7</f>
        <v>2.0198786667684079</v>
      </c>
      <c r="AY12" s="171">
        <f>(SUM(Property!CI$34,Property!CI$43)*'Schedule of Values'!$F16)/Assumptions!$B$7</f>
        <v>2.0198786667684079</v>
      </c>
      <c r="AZ12" s="171">
        <f>(SUM(Property!CJ$34,Property!CJ$43)*'Schedule of Values'!$F16)/Assumptions!$B$7</f>
        <v>2.0198786667684079</v>
      </c>
      <c r="BA12" s="171">
        <f>(SUM(Property!CK$34,Property!CK$43)*'Schedule of Values'!$F16)/Assumptions!$B$7</f>
        <v>2.0198786667684079</v>
      </c>
      <c r="BB12" s="171">
        <f>(SUM(Property!CL$34,Property!CL$43)*'Schedule of Values'!$F16)/Assumptions!$B$7</f>
        <v>2.0198786667684079</v>
      </c>
      <c r="BC12" s="171">
        <f>(SUM(Property!CM$34,Property!CM$43)*'Schedule of Values'!$F16)/Assumptions!$B$7</f>
        <v>2.0198786667684079</v>
      </c>
      <c r="BD12" s="171">
        <f>(SUM(Property!CN$34,Property!CN$43)*'Schedule of Values'!$F16)/Assumptions!$B$7</f>
        <v>2.0804750267714605</v>
      </c>
      <c r="BE12" s="171">
        <f>(SUM(Property!CO$34,Property!CO$43)*'Schedule of Values'!$F16)/Assumptions!$B$7</f>
        <v>2.0804750267714605</v>
      </c>
      <c r="BF12" s="171">
        <f>(SUM(Property!CP$34,Property!CP$43)*'Schedule of Values'!$F16)/Assumptions!$B$7</f>
        <v>2.0804750267714605</v>
      </c>
    </row>
    <row r="13" spans="1:58">
      <c r="A13" s="170" t="s">
        <v>495</v>
      </c>
      <c r="B13" s="170" t="str" cm="1">
        <f t="array" ref="B13">IFERROR(INDEX('Legal Entity'!$B:$B,MATCH('Property - Import (CA)'!$E13,'Legal Entity'!$A:$A,0),0),0)</f>
        <v>1310 - Corix Utilities Inc.</v>
      </c>
      <c r="C13" s="170" t="s">
        <v>666</v>
      </c>
      <c r="D13" s="170" t="s">
        <v>632</v>
      </c>
      <c r="E13" s="170" t="s">
        <v>106</v>
      </c>
      <c r="G13" s="171">
        <f>(SUM(Property!AQ$34,Property!AQ$43)*'Schedule of Values'!$F17)/Assumptions!$B$7</f>
        <v>0.22738175080105738</v>
      </c>
      <c r="H13" s="171">
        <f>(SUM(Property!AR$34,Property!AR$43)*'Schedule of Values'!$F17)/Assumptions!$B$7</f>
        <v>0.26660975091114236</v>
      </c>
      <c r="I13" s="171">
        <f>(SUM(Property!AS$34,Property!AS$43)*'Schedule of Values'!$F17)/Assumptions!$B$7</f>
        <v>0.26660975091114236</v>
      </c>
      <c r="J13" s="171">
        <f>(SUM(Property!AT$34,Property!AT$43)*'Schedule of Values'!$F17)/Assumptions!$B$7</f>
        <v>0.26660975091114236</v>
      </c>
      <c r="K13" s="171">
        <f>(SUM(Property!AU$34,Property!AU$43)*'Schedule of Values'!$F17)/Assumptions!$B$7</f>
        <v>0.26660975091114236</v>
      </c>
      <c r="L13" s="171">
        <f>(SUM(Property!AV$34,Property!AV$43)*'Schedule of Values'!$F17)/Assumptions!$B$7</f>
        <v>0.26660975091114236</v>
      </c>
      <c r="M13" s="171">
        <f>(SUM(Property!AW$34,Property!AW$43)*'Schedule of Values'!$F17)/Assumptions!$B$7</f>
        <v>0.26660975091114236</v>
      </c>
      <c r="N13" s="171">
        <f>(SUM(Property!AX$34,Property!AX$43)*'Schedule of Values'!$F17)/Assumptions!$B$7</f>
        <v>0.26660975091114236</v>
      </c>
      <c r="O13" s="171">
        <f>(SUM(Property!AY$34,Property!AY$43)*'Schedule of Values'!$F17)/Assumptions!$B$7</f>
        <v>0.26660975091114236</v>
      </c>
      <c r="P13" s="171">
        <f>(SUM(Property!AZ$34,Property!AZ$43)*'Schedule of Values'!$F17)/Assumptions!$B$7</f>
        <v>0.26660975091114236</v>
      </c>
      <c r="Q13" s="171">
        <f>(SUM(Property!BA$34,Property!BA$43)*'Schedule of Values'!$F17)/Assumptions!$B$7</f>
        <v>0.26660975091114236</v>
      </c>
      <c r="R13" s="171">
        <f>(SUM(Property!BB$34,Property!BB$43)*'Schedule of Values'!$F17)/Assumptions!$B$7</f>
        <v>0.26660975091114236</v>
      </c>
      <c r="S13" s="171">
        <f>(SUM(Property!BC$34,Property!BC$43)*'Schedule of Values'!$F17)/Assumptions!$B$7</f>
        <v>0.26660975091114236</v>
      </c>
      <c r="T13" s="171">
        <f>(SUM(Property!BD$34,Property!BD$43)*'Schedule of Values'!$F17)/Assumptions!$B$7</f>
        <v>0.28660548222947801</v>
      </c>
      <c r="U13" s="171">
        <f>(SUM(Property!BE$34,Property!BE$43)*'Schedule of Values'!$F17)/Assumptions!$B$7</f>
        <v>0.28660548222947801</v>
      </c>
      <c r="V13" s="171">
        <f>(SUM(Property!BF$34,Property!BF$43)*'Schedule of Values'!$F17)/Assumptions!$B$7</f>
        <v>0.28660548222947801</v>
      </c>
      <c r="W13" s="171">
        <f>(SUM(Property!BG$34,Property!BG$43)*'Schedule of Values'!$F17)/Assumptions!$B$7</f>
        <v>0.28660548222947801</v>
      </c>
      <c r="X13" s="171">
        <f>(SUM(Property!BH$34,Property!BH$43)*'Schedule of Values'!$F17)/Assumptions!$B$7</f>
        <v>0.28660548222947801</v>
      </c>
      <c r="Y13" s="171">
        <f>(SUM(Property!BI$34,Property!BI$43)*'Schedule of Values'!$F17)/Assumptions!$B$7</f>
        <v>0.28660548222947801</v>
      </c>
      <c r="Z13" s="171">
        <f>(SUM(Property!BJ$34,Property!BJ$43)*'Schedule of Values'!$F17)/Assumptions!$B$7</f>
        <v>0.28660548222947801</v>
      </c>
      <c r="AA13" s="171">
        <f>(SUM(Property!BK$34,Property!BK$43)*'Schedule of Values'!$F17)/Assumptions!$B$7</f>
        <v>0.28660548222947801</v>
      </c>
      <c r="AB13" s="171">
        <f>(SUM(Property!BL$34,Property!BL$43)*'Schedule of Values'!$F17)/Assumptions!$B$7</f>
        <v>0.28660548222947801</v>
      </c>
      <c r="AC13" s="171">
        <f>(SUM(Property!BM$34,Property!BM$43)*'Schedule of Values'!$F17)/Assumptions!$B$7</f>
        <v>0.28660548222947801</v>
      </c>
      <c r="AD13" s="171">
        <f>(SUM(Property!BN$34,Property!BN$43)*'Schedule of Values'!$F17)/Assumptions!$B$7</f>
        <v>0.28660548222947801</v>
      </c>
      <c r="AE13" s="171">
        <f>(SUM(Property!BO$34,Property!BO$43)*'Schedule of Values'!$F17)/Assumptions!$B$7</f>
        <v>0.28660548222947801</v>
      </c>
      <c r="AF13" s="171">
        <f>(SUM(Property!BP$34,Property!BP$43)*'Schedule of Values'!$F17)/Assumptions!$B$7</f>
        <v>0.30810089339668889</v>
      </c>
      <c r="AG13" s="171">
        <f>(SUM(Property!BQ$34,Property!BQ$43)*'Schedule of Values'!$F17)/Assumptions!$B$7</f>
        <v>0.30810089339668889</v>
      </c>
      <c r="AH13" s="171">
        <f>(SUM(Property!BR$34,Property!BR$43)*'Schedule of Values'!$F17)/Assumptions!$B$7</f>
        <v>0.30810089339668889</v>
      </c>
      <c r="AI13" s="171">
        <f>(SUM(Property!BS$34,Property!BS$43)*'Schedule of Values'!$F17)/Assumptions!$B$7</f>
        <v>0.30810089339668889</v>
      </c>
      <c r="AJ13" s="171">
        <f>(SUM(Property!BT$34,Property!BT$43)*'Schedule of Values'!$F17)/Assumptions!$B$7</f>
        <v>0.30810089339668889</v>
      </c>
      <c r="AK13" s="171">
        <f>(SUM(Property!BU$34,Property!BU$43)*'Schedule of Values'!$F17)/Assumptions!$B$7</f>
        <v>0.30810089339668889</v>
      </c>
      <c r="AL13" s="171">
        <f>(SUM(Property!BV$34,Property!BV$43)*'Schedule of Values'!$F17)/Assumptions!$B$7</f>
        <v>0.30810089339668889</v>
      </c>
      <c r="AM13" s="171">
        <f>(SUM(Property!BW$34,Property!BW$43)*'Schedule of Values'!$F17)/Assumptions!$B$7</f>
        <v>0.30810089339668889</v>
      </c>
      <c r="AN13" s="171">
        <f>(SUM(Property!BX$34,Property!BX$43)*'Schedule of Values'!$F17)/Assumptions!$B$7</f>
        <v>0.30810089339668889</v>
      </c>
      <c r="AO13" s="171">
        <f>(SUM(Property!BY$34,Property!BY$43)*'Schedule of Values'!$F17)/Assumptions!$B$7</f>
        <v>0.30810089339668889</v>
      </c>
      <c r="AP13" s="171">
        <f>(SUM(Property!BZ$34,Property!BZ$43)*'Schedule of Values'!$F17)/Assumptions!$B$7</f>
        <v>0.30810089339668889</v>
      </c>
      <c r="AQ13" s="171">
        <f>(SUM(Property!CA$34,Property!CA$43)*'Schedule of Values'!$F17)/Assumptions!$B$7</f>
        <v>0.30810089339668889</v>
      </c>
      <c r="AR13" s="171">
        <f>(SUM(Property!CB$34,Property!CB$43)*'Schedule of Values'!$F17)/Assumptions!$B$7</f>
        <v>0.31734392019858954</v>
      </c>
      <c r="AS13" s="171">
        <f>(SUM(Property!CC$34,Property!CC$43)*'Schedule of Values'!$F17)/Assumptions!$B$7</f>
        <v>0.31734392019858954</v>
      </c>
      <c r="AT13" s="171">
        <f>(SUM(Property!CD$34,Property!CD$43)*'Schedule of Values'!$F17)/Assumptions!$B$7</f>
        <v>0.31734392019858954</v>
      </c>
      <c r="AU13" s="171">
        <f>(SUM(Property!CE$34,Property!CE$43)*'Schedule of Values'!$F17)/Assumptions!$B$7</f>
        <v>0.31734392019858954</v>
      </c>
      <c r="AV13" s="171">
        <f>(SUM(Property!CF$34,Property!CF$43)*'Schedule of Values'!$F17)/Assumptions!$B$7</f>
        <v>0.31734392019858954</v>
      </c>
      <c r="AW13" s="171">
        <f>(SUM(Property!CG$34,Property!CG$43)*'Schedule of Values'!$F17)/Assumptions!$B$7</f>
        <v>0.31734392019858954</v>
      </c>
      <c r="AX13" s="171">
        <f>(SUM(Property!CH$34,Property!CH$43)*'Schedule of Values'!$F17)/Assumptions!$B$7</f>
        <v>0.31734392019858954</v>
      </c>
      <c r="AY13" s="171">
        <f>(SUM(Property!CI$34,Property!CI$43)*'Schedule of Values'!$F17)/Assumptions!$B$7</f>
        <v>0.31734392019858954</v>
      </c>
      <c r="AZ13" s="171">
        <f>(SUM(Property!CJ$34,Property!CJ$43)*'Schedule of Values'!$F17)/Assumptions!$B$7</f>
        <v>0.31734392019858954</v>
      </c>
      <c r="BA13" s="171">
        <f>(SUM(Property!CK$34,Property!CK$43)*'Schedule of Values'!$F17)/Assumptions!$B$7</f>
        <v>0.31734392019858954</v>
      </c>
      <c r="BB13" s="171">
        <f>(SUM(Property!CL$34,Property!CL$43)*'Schedule of Values'!$F17)/Assumptions!$B$7</f>
        <v>0.31734392019858954</v>
      </c>
      <c r="BC13" s="171">
        <f>(SUM(Property!CM$34,Property!CM$43)*'Schedule of Values'!$F17)/Assumptions!$B$7</f>
        <v>0.31734392019858954</v>
      </c>
      <c r="BD13" s="171">
        <f>(SUM(Property!CN$34,Property!CN$43)*'Schedule of Values'!$F17)/Assumptions!$B$7</f>
        <v>0.32686423780454726</v>
      </c>
      <c r="BE13" s="171">
        <f>(SUM(Property!CO$34,Property!CO$43)*'Schedule of Values'!$F17)/Assumptions!$B$7</f>
        <v>0.32686423780454726</v>
      </c>
      <c r="BF13" s="171">
        <f>(SUM(Property!CP$34,Property!CP$43)*'Schedule of Values'!$F17)/Assumptions!$B$7</f>
        <v>0.32686423780454726</v>
      </c>
    </row>
    <row r="14" spans="1:58">
      <c r="A14" s="170" t="s">
        <v>495</v>
      </c>
      <c r="B14" s="170" cm="1">
        <f t="array" ref="B14">IFERROR(INDEX('Legal Entity'!$B:$B,MATCH('Property - Import (CA)'!$E14,'Legal Entity'!$A:$A,0),0),0)</f>
        <v>0</v>
      </c>
      <c r="C14" s="170" t="s">
        <v>666</v>
      </c>
      <c r="D14" s="170" t="s">
        <v>632</v>
      </c>
      <c r="E14" s="170" t="s">
        <v>130</v>
      </c>
      <c r="G14" s="171">
        <f>(SUM(Property!AQ$34,Property!AQ$43)*'Schedule of Values'!$F18)/Assumptions!$B$7</f>
        <v>13.646205295046395</v>
      </c>
      <c r="H14" s="171">
        <f>(SUM(Property!AR$34,Property!AR$43)*'Schedule of Values'!$F18)/Assumptions!$B$7</f>
        <v>16.000454661719111</v>
      </c>
      <c r="I14" s="171">
        <f>(SUM(Property!AS$34,Property!AS$43)*'Schedule of Values'!$F18)/Assumptions!$B$7</f>
        <v>16.000454661719111</v>
      </c>
      <c r="J14" s="171">
        <f>(SUM(Property!AT$34,Property!AT$43)*'Schedule of Values'!$F18)/Assumptions!$B$7</f>
        <v>16.000454661719111</v>
      </c>
      <c r="K14" s="171">
        <f>(SUM(Property!AU$34,Property!AU$43)*'Schedule of Values'!$F18)/Assumptions!$B$7</f>
        <v>16.000454661719111</v>
      </c>
      <c r="L14" s="171">
        <f>(SUM(Property!AV$34,Property!AV$43)*'Schedule of Values'!$F18)/Assumptions!$B$7</f>
        <v>16.000454661719111</v>
      </c>
      <c r="M14" s="171">
        <f>(SUM(Property!AW$34,Property!AW$43)*'Schedule of Values'!$F18)/Assumptions!$B$7</f>
        <v>16.000454661719111</v>
      </c>
      <c r="N14" s="171">
        <f>(SUM(Property!AX$34,Property!AX$43)*'Schedule of Values'!$F18)/Assumptions!$B$7</f>
        <v>16.000454661719111</v>
      </c>
      <c r="O14" s="171">
        <f>(SUM(Property!AY$34,Property!AY$43)*'Schedule of Values'!$F18)/Assumptions!$B$7</f>
        <v>16.000454661719111</v>
      </c>
      <c r="P14" s="171">
        <f>(SUM(Property!AZ$34,Property!AZ$43)*'Schedule of Values'!$F18)/Assumptions!$B$7</f>
        <v>16.000454661719111</v>
      </c>
      <c r="Q14" s="171">
        <f>(SUM(Property!BA$34,Property!BA$43)*'Schedule of Values'!$F18)/Assumptions!$B$7</f>
        <v>16.000454661719111</v>
      </c>
      <c r="R14" s="171">
        <f>(SUM(Property!BB$34,Property!BB$43)*'Schedule of Values'!$F18)/Assumptions!$B$7</f>
        <v>16.000454661719111</v>
      </c>
      <c r="S14" s="171">
        <f>(SUM(Property!BC$34,Property!BC$43)*'Schedule of Values'!$F18)/Assumptions!$B$7</f>
        <v>16.000454661719111</v>
      </c>
      <c r="T14" s="171">
        <f>(SUM(Property!BD$34,Property!BD$43)*'Schedule of Values'!$F18)/Assumptions!$B$7</f>
        <v>17.200488761348041</v>
      </c>
      <c r="U14" s="171">
        <f>(SUM(Property!BE$34,Property!BE$43)*'Schedule of Values'!$F18)/Assumptions!$B$7</f>
        <v>17.200488761348041</v>
      </c>
      <c r="V14" s="171">
        <f>(SUM(Property!BF$34,Property!BF$43)*'Schedule of Values'!$F18)/Assumptions!$B$7</f>
        <v>17.200488761348041</v>
      </c>
      <c r="W14" s="171">
        <f>(SUM(Property!BG$34,Property!BG$43)*'Schedule of Values'!$F18)/Assumptions!$B$7</f>
        <v>17.200488761348041</v>
      </c>
      <c r="X14" s="171">
        <f>(SUM(Property!BH$34,Property!BH$43)*'Schedule of Values'!$F18)/Assumptions!$B$7</f>
        <v>17.200488761348041</v>
      </c>
      <c r="Y14" s="171">
        <f>(SUM(Property!BI$34,Property!BI$43)*'Schedule of Values'!$F18)/Assumptions!$B$7</f>
        <v>17.200488761348041</v>
      </c>
      <c r="Z14" s="171">
        <f>(SUM(Property!BJ$34,Property!BJ$43)*'Schedule of Values'!$F18)/Assumptions!$B$7</f>
        <v>17.200488761348041</v>
      </c>
      <c r="AA14" s="171">
        <f>(SUM(Property!BK$34,Property!BK$43)*'Schedule of Values'!$F18)/Assumptions!$B$7</f>
        <v>17.200488761348041</v>
      </c>
      <c r="AB14" s="171">
        <f>(SUM(Property!BL$34,Property!BL$43)*'Schedule of Values'!$F18)/Assumptions!$B$7</f>
        <v>17.200488761348041</v>
      </c>
      <c r="AC14" s="171">
        <f>(SUM(Property!BM$34,Property!BM$43)*'Schedule of Values'!$F18)/Assumptions!$B$7</f>
        <v>17.200488761348041</v>
      </c>
      <c r="AD14" s="171">
        <f>(SUM(Property!BN$34,Property!BN$43)*'Schedule of Values'!$F18)/Assumptions!$B$7</f>
        <v>17.200488761348041</v>
      </c>
      <c r="AE14" s="171">
        <f>(SUM(Property!BO$34,Property!BO$43)*'Schedule of Values'!$F18)/Assumptions!$B$7</f>
        <v>17.200488761348041</v>
      </c>
      <c r="AF14" s="171">
        <f>(SUM(Property!BP$34,Property!BP$43)*'Schedule of Values'!$F18)/Assumptions!$B$7</f>
        <v>18.490525418449142</v>
      </c>
      <c r="AG14" s="171">
        <f>(SUM(Property!BQ$34,Property!BQ$43)*'Schedule of Values'!$F18)/Assumptions!$B$7</f>
        <v>18.490525418449142</v>
      </c>
      <c r="AH14" s="171">
        <f>(SUM(Property!BR$34,Property!BR$43)*'Schedule of Values'!$F18)/Assumptions!$B$7</f>
        <v>18.490525418449142</v>
      </c>
      <c r="AI14" s="171">
        <f>(SUM(Property!BS$34,Property!BS$43)*'Schedule of Values'!$F18)/Assumptions!$B$7</f>
        <v>18.490525418449142</v>
      </c>
      <c r="AJ14" s="171">
        <f>(SUM(Property!BT$34,Property!BT$43)*'Schedule of Values'!$F18)/Assumptions!$B$7</f>
        <v>18.490525418449142</v>
      </c>
      <c r="AK14" s="171">
        <f>(SUM(Property!BU$34,Property!BU$43)*'Schedule of Values'!$F18)/Assumptions!$B$7</f>
        <v>18.490525418449142</v>
      </c>
      <c r="AL14" s="171">
        <f>(SUM(Property!BV$34,Property!BV$43)*'Schedule of Values'!$F18)/Assumptions!$B$7</f>
        <v>18.490525418449142</v>
      </c>
      <c r="AM14" s="171">
        <f>(SUM(Property!BW$34,Property!BW$43)*'Schedule of Values'!$F18)/Assumptions!$B$7</f>
        <v>18.490525418449142</v>
      </c>
      <c r="AN14" s="171">
        <f>(SUM(Property!BX$34,Property!BX$43)*'Schedule of Values'!$F18)/Assumptions!$B$7</f>
        <v>18.490525418449142</v>
      </c>
      <c r="AO14" s="171">
        <f>(SUM(Property!BY$34,Property!BY$43)*'Schedule of Values'!$F18)/Assumptions!$B$7</f>
        <v>18.490525418449142</v>
      </c>
      <c r="AP14" s="171">
        <f>(SUM(Property!BZ$34,Property!BZ$43)*'Schedule of Values'!$F18)/Assumptions!$B$7</f>
        <v>18.490525418449142</v>
      </c>
      <c r="AQ14" s="171">
        <f>(SUM(Property!CA$34,Property!CA$43)*'Schedule of Values'!$F18)/Assumptions!$B$7</f>
        <v>18.490525418449142</v>
      </c>
      <c r="AR14" s="171">
        <f>(SUM(Property!CB$34,Property!CB$43)*'Schedule of Values'!$F18)/Assumptions!$B$7</f>
        <v>19.04524118100262</v>
      </c>
      <c r="AS14" s="171">
        <f>(SUM(Property!CC$34,Property!CC$43)*'Schedule of Values'!$F18)/Assumptions!$B$7</f>
        <v>19.04524118100262</v>
      </c>
      <c r="AT14" s="171">
        <f>(SUM(Property!CD$34,Property!CD$43)*'Schedule of Values'!$F18)/Assumptions!$B$7</f>
        <v>19.04524118100262</v>
      </c>
      <c r="AU14" s="171">
        <f>(SUM(Property!CE$34,Property!CE$43)*'Schedule of Values'!$F18)/Assumptions!$B$7</f>
        <v>19.04524118100262</v>
      </c>
      <c r="AV14" s="171">
        <f>(SUM(Property!CF$34,Property!CF$43)*'Schedule of Values'!$F18)/Assumptions!$B$7</f>
        <v>19.04524118100262</v>
      </c>
      <c r="AW14" s="171">
        <f>(SUM(Property!CG$34,Property!CG$43)*'Schedule of Values'!$F18)/Assumptions!$B$7</f>
        <v>19.04524118100262</v>
      </c>
      <c r="AX14" s="171">
        <f>(SUM(Property!CH$34,Property!CH$43)*'Schedule of Values'!$F18)/Assumptions!$B$7</f>
        <v>19.04524118100262</v>
      </c>
      <c r="AY14" s="171">
        <f>(SUM(Property!CI$34,Property!CI$43)*'Schedule of Values'!$F18)/Assumptions!$B$7</f>
        <v>19.04524118100262</v>
      </c>
      <c r="AZ14" s="171">
        <f>(SUM(Property!CJ$34,Property!CJ$43)*'Schedule of Values'!$F18)/Assumptions!$B$7</f>
        <v>19.04524118100262</v>
      </c>
      <c r="BA14" s="171">
        <f>(SUM(Property!CK$34,Property!CK$43)*'Schedule of Values'!$F18)/Assumptions!$B$7</f>
        <v>19.04524118100262</v>
      </c>
      <c r="BB14" s="171">
        <f>(SUM(Property!CL$34,Property!CL$43)*'Schedule of Values'!$F18)/Assumptions!$B$7</f>
        <v>19.04524118100262</v>
      </c>
      <c r="BC14" s="171">
        <f>(SUM(Property!CM$34,Property!CM$43)*'Schedule of Values'!$F18)/Assumptions!$B$7</f>
        <v>19.04524118100262</v>
      </c>
      <c r="BD14" s="171">
        <f>(SUM(Property!CN$34,Property!CN$43)*'Schedule of Values'!$F18)/Assumptions!$B$7</f>
        <v>19.616598416432701</v>
      </c>
      <c r="BE14" s="171">
        <f>(SUM(Property!CO$34,Property!CO$43)*'Schedule of Values'!$F18)/Assumptions!$B$7</f>
        <v>19.616598416432701</v>
      </c>
      <c r="BF14" s="171">
        <f>(SUM(Property!CP$34,Property!CP$43)*'Schedule of Values'!$F18)/Assumptions!$B$7</f>
        <v>19.616598416432701</v>
      </c>
    </row>
    <row r="15" spans="1:58">
      <c r="A15" s="170" t="s">
        <v>495</v>
      </c>
      <c r="B15" s="170" t="str" cm="1">
        <f t="array" ref="B15">IFERROR(INDEX('Legal Entity'!$B:$B,MATCH('Property - Import (CA)'!$E15,'Legal Entity'!$A:$A,0),0),0)</f>
        <v>1330 - West Shore Environmental Services Limited Partnership</v>
      </c>
      <c r="C15" s="170" t="s">
        <v>666</v>
      </c>
      <c r="D15" s="170" t="s">
        <v>632</v>
      </c>
      <c r="E15" s="170" t="s">
        <v>168</v>
      </c>
      <c r="G15" s="171">
        <f>(SUM(Property!AQ$34,Property!AQ$43)*'Schedule of Values'!$F19)/Assumptions!$B$7</f>
        <v>1508.2573763336081</v>
      </c>
      <c r="H15" s="171">
        <f>(SUM(Property!AR$34,Property!AR$43)*'Schedule of Values'!$F19)/Assumptions!$B$7</f>
        <v>1768.4626052774966</v>
      </c>
      <c r="I15" s="171">
        <f>(SUM(Property!AS$34,Property!AS$43)*'Schedule of Values'!$F19)/Assumptions!$B$7</f>
        <v>1768.4626052774966</v>
      </c>
      <c r="J15" s="171">
        <f>(SUM(Property!AT$34,Property!AT$43)*'Schedule of Values'!$F19)/Assumptions!$B$7</f>
        <v>1768.4626052774966</v>
      </c>
      <c r="K15" s="171">
        <f>(SUM(Property!AU$34,Property!AU$43)*'Schedule of Values'!$F19)/Assumptions!$B$7</f>
        <v>1768.4626052774966</v>
      </c>
      <c r="L15" s="171">
        <f>(SUM(Property!AV$34,Property!AV$43)*'Schedule of Values'!$F19)/Assumptions!$B$7</f>
        <v>1768.4626052774966</v>
      </c>
      <c r="M15" s="171">
        <f>(SUM(Property!AW$34,Property!AW$43)*'Schedule of Values'!$F19)/Assumptions!$B$7</f>
        <v>1768.4626052774966</v>
      </c>
      <c r="N15" s="171">
        <f>(SUM(Property!AX$34,Property!AX$43)*'Schedule of Values'!$F19)/Assumptions!$B$7</f>
        <v>1768.4626052774966</v>
      </c>
      <c r="O15" s="171">
        <f>(SUM(Property!AY$34,Property!AY$43)*'Schedule of Values'!$F19)/Assumptions!$B$7</f>
        <v>1768.4626052774966</v>
      </c>
      <c r="P15" s="171">
        <f>(SUM(Property!AZ$34,Property!AZ$43)*'Schedule of Values'!$F19)/Assumptions!$B$7</f>
        <v>1768.4626052774966</v>
      </c>
      <c r="Q15" s="171">
        <f>(SUM(Property!BA$34,Property!BA$43)*'Schedule of Values'!$F19)/Assumptions!$B$7</f>
        <v>1768.4626052774966</v>
      </c>
      <c r="R15" s="171">
        <f>(SUM(Property!BB$34,Property!BB$43)*'Schedule of Values'!$F19)/Assumptions!$B$7</f>
        <v>1768.4626052774966</v>
      </c>
      <c r="S15" s="171">
        <f>(SUM(Property!BC$34,Property!BC$43)*'Schedule of Values'!$F19)/Assumptions!$B$7</f>
        <v>1768.4626052774966</v>
      </c>
      <c r="T15" s="171">
        <f>(SUM(Property!BD$34,Property!BD$43)*'Schedule of Values'!$F19)/Assumptions!$B$7</f>
        <v>1901.0973006733088</v>
      </c>
      <c r="U15" s="171">
        <f>(SUM(Property!BE$34,Property!BE$43)*'Schedule of Values'!$F19)/Assumptions!$B$7</f>
        <v>1901.0973006733088</v>
      </c>
      <c r="V15" s="171">
        <f>(SUM(Property!BF$34,Property!BF$43)*'Schedule of Values'!$F19)/Assumptions!$B$7</f>
        <v>1901.0973006733088</v>
      </c>
      <c r="W15" s="171">
        <f>(SUM(Property!BG$34,Property!BG$43)*'Schedule of Values'!$F19)/Assumptions!$B$7</f>
        <v>1901.0973006733088</v>
      </c>
      <c r="X15" s="171">
        <f>(SUM(Property!BH$34,Property!BH$43)*'Schedule of Values'!$F19)/Assumptions!$B$7</f>
        <v>1901.0973006733088</v>
      </c>
      <c r="Y15" s="171">
        <f>(SUM(Property!BI$34,Property!BI$43)*'Schedule of Values'!$F19)/Assumptions!$B$7</f>
        <v>1901.0973006733088</v>
      </c>
      <c r="Z15" s="171">
        <f>(SUM(Property!BJ$34,Property!BJ$43)*'Schedule of Values'!$F19)/Assumptions!$B$7</f>
        <v>1901.0973006733088</v>
      </c>
      <c r="AA15" s="171">
        <f>(SUM(Property!BK$34,Property!BK$43)*'Schedule of Values'!$F19)/Assumptions!$B$7</f>
        <v>1901.0973006733088</v>
      </c>
      <c r="AB15" s="171">
        <f>(SUM(Property!BL$34,Property!BL$43)*'Schedule of Values'!$F19)/Assumptions!$B$7</f>
        <v>1901.0973006733088</v>
      </c>
      <c r="AC15" s="171">
        <f>(SUM(Property!BM$34,Property!BM$43)*'Schedule of Values'!$F19)/Assumptions!$B$7</f>
        <v>1901.0973006733088</v>
      </c>
      <c r="AD15" s="171">
        <f>(SUM(Property!BN$34,Property!BN$43)*'Schedule of Values'!$F19)/Assumptions!$B$7</f>
        <v>1901.0973006733088</v>
      </c>
      <c r="AE15" s="171">
        <f>(SUM(Property!BO$34,Property!BO$43)*'Schedule of Values'!$F19)/Assumptions!$B$7</f>
        <v>1901.0973006733088</v>
      </c>
      <c r="AF15" s="171">
        <f>(SUM(Property!BP$34,Property!BP$43)*'Schedule of Values'!$F19)/Assumptions!$B$7</f>
        <v>2043.6795982238068</v>
      </c>
      <c r="AG15" s="171">
        <f>(SUM(Property!BQ$34,Property!BQ$43)*'Schedule of Values'!$F19)/Assumptions!$B$7</f>
        <v>2043.6795982238068</v>
      </c>
      <c r="AH15" s="171">
        <f>(SUM(Property!BR$34,Property!BR$43)*'Schedule of Values'!$F19)/Assumptions!$B$7</f>
        <v>2043.6795982238068</v>
      </c>
      <c r="AI15" s="171">
        <f>(SUM(Property!BS$34,Property!BS$43)*'Schedule of Values'!$F19)/Assumptions!$B$7</f>
        <v>2043.6795982238068</v>
      </c>
      <c r="AJ15" s="171">
        <f>(SUM(Property!BT$34,Property!BT$43)*'Schedule of Values'!$F19)/Assumptions!$B$7</f>
        <v>2043.6795982238068</v>
      </c>
      <c r="AK15" s="171">
        <f>(SUM(Property!BU$34,Property!BU$43)*'Schedule of Values'!$F19)/Assumptions!$B$7</f>
        <v>2043.6795982238068</v>
      </c>
      <c r="AL15" s="171">
        <f>(SUM(Property!BV$34,Property!BV$43)*'Schedule of Values'!$F19)/Assumptions!$B$7</f>
        <v>2043.6795982238068</v>
      </c>
      <c r="AM15" s="171">
        <f>(SUM(Property!BW$34,Property!BW$43)*'Schedule of Values'!$F19)/Assumptions!$B$7</f>
        <v>2043.6795982238068</v>
      </c>
      <c r="AN15" s="171">
        <f>(SUM(Property!BX$34,Property!BX$43)*'Schedule of Values'!$F19)/Assumptions!$B$7</f>
        <v>2043.6795982238068</v>
      </c>
      <c r="AO15" s="171">
        <f>(SUM(Property!BY$34,Property!BY$43)*'Schedule of Values'!$F19)/Assumptions!$B$7</f>
        <v>2043.6795982238068</v>
      </c>
      <c r="AP15" s="171">
        <f>(SUM(Property!BZ$34,Property!BZ$43)*'Schedule of Values'!$F19)/Assumptions!$B$7</f>
        <v>2043.6795982238068</v>
      </c>
      <c r="AQ15" s="171">
        <f>(SUM(Property!CA$34,Property!CA$43)*'Schedule of Values'!$F19)/Assumptions!$B$7</f>
        <v>2043.6795982238068</v>
      </c>
      <c r="AR15" s="171">
        <f>(SUM(Property!CB$34,Property!CB$43)*'Schedule of Values'!$F19)/Assumptions!$B$7</f>
        <v>2104.9899861705212</v>
      </c>
      <c r="AS15" s="171">
        <f>(SUM(Property!CC$34,Property!CC$43)*'Schedule of Values'!$F19)/Assumptions!$B$7</f>
        <v>2104.9899861705212</v>
      </c>
      <c r="AT15" s="171">
        <f>(SUM(Property!CD$34,Property!CD$43)*'Schedule of Values'!$F19)/Assumptions!$B$7</f>
        <v>2104.9899861705212</v>
      </c>
      <c r="AU15" s="171">
        <f>(SUM(Property!CE$34,Property!CE$43)*'Schedule of Values'!$F19)/Assumptions!$B$7</f>
        <v>2104.9899861705212</v>
      </c>
      <c r="AV15" s="171">
        <f>(SUM(Property!CF$34,Property!CF$43)*'Schedule of Values'!$F19)/Assumptions!$B$7</f>
        <v>2104.9899861705212</v>
      </c>
      <c r="AW15" s="171">
        <f>(SUM(Property!CG$34,Property!CG$43)*'Schedule of Values'!$F19)/Assumptions!$B$7</f>
        <v>2104.9899861705212</v>
      </c>
      <c r="AX15" s="171">
        <f>(SUM(Property!CH$34,Property!CH$43)*'Schedule of Values'!$F19)/Assumptions!$B$7</f>
        <v>2104.9899861705212</v>
      </c>
      <c r="AY15" s="171">
        <f>(SUM(Property!CI$34,Property!CI$43)*'Schedule of Values'!$F19)/Assumptions!$B$7</f>
        <v>2104.9899861705212</v>
      </c>
      <c r="AZ15" s="171">
        <f>(SUM(Property!CJ$34,Property!CJ$43)*'Schedule of Values'!$F19)/Assumptions!$B$7</f>
        <v>2104.9899861705212</v>
      </c>
      <c r="BA15" s="171">
        <f>(SUM(Property!CK$34,Property!CK$43)*'Schedule of Values'!$F19)/Assumptions!$B$7</f>
        <v>2104.9899861705212</v>
      </c>
      <c r="BB15" s="171">
        <f>(SUM(Property!CL$34,Property!CL$43)*'Schedule of Values'!$F19)/Assumptions!$B$7</f>
        <v>2104.9899861705212</v>
      </c>
      <c r="BC15" s="171">
        <f>(SUM(Property!CM$34,Property!CM$43)*'Schedule of Values'!$F19)/Assumptions!$B$7</f>
        <v>2104.9899861705212</v>
      </c>
      <c r="BD15" s="171">
        <f>(SUM(Property!CN$34,Property!CN$43)*'Schedule of Values'!$F19)/Assumptions!$B$7</f>
        <v>2168.1396857556369</v>
      </c>
      <c r="BE15" s="171">
        <f>(SUM(Property!CO$34,Property!CO$43)*'Schedule of Values'!$F19)/Assumptions!$B$7</f>
        <v>2168.1396857556369</v>
      </c>
      <c r="BF15" s="171">
        <f>(SUM(Property!CP$34,Property!CP$43)*'Schedule of Values'!$F19)/Assumptions!$B$7</f>
        <v>2168.1396857556369</v>
      </c>
    </row>
    <row r="16" spans="1:58">
      <c r="A16" s="170" t="s">
        <v>495</v>
      </c>
      <c r="B16" s="170" t="str" cm="1">
        <f t="array" ref="B16">IFERROR(INDEX('Legal Entity'!$B:$B,MATCH('Property - Import (CA)'!$E16,'Legal Entity'!$A:$A,0),0),0)</f>
        <v>1310 - Corix Utilities Inc.</v>
      </c>
      <c r="C16" s="170" t="s">
        <v>666</v>
      </c>
      <c r="D16" s="170" t="s">
        <v>632</v>
      </c>
      <c r="E16" s="170" t="s">
        <v>117</v>
      </c>
      <c r="G16" s="171">
        <f>(SUM(Property!AQ$34,Property!AQ$43)*'Schedule of Values'!$F20)/Assumptions!$B$7</f>
        <v>21.833753082749176</v>
      </c>
      <c r="H16" s="171">
        <f>(SUM(Property!AR$34,Property!AR$43)*'Schedule of Values'!$F20)/Assumptions!$B$7</f>
        <v>25.600521811181675</v>
      </c>
      <c r="I16" s="171">
        <f>(SUM(Property!AS$34,Property!AS$43)*'Schedule of Values'!$F20)/Assumptions!$B$7</f>
        <v>25.600521811181675</v>
      </c>
      <c r="J16" s="171">
        <f>(SUM(Property!AT$34,Property!AT$43)*'Schedule of Values'!$F20)/Assumptions!$B$7</f>
        <v>25.600521811181675</v>
      </c>
      <c r="K16" s="171">
        <f>(SUM(Property!AU$34,Property!AU$43)*'Schedule of Values'!$F20)/Assumptions!$B$7</f>
        <v>25.600521811181675</v>
      </c>
      <c r="L16" s="171">
        <f>(SUM(Property!AV$34,Property!AV$43)*'Schedule of Values'!$F20)/Assumptions!$B$7</f>
        <v>25.600521811181675</v>
      </c>
      <c r="M16" s="171">
        <f>(SUM(Property!AW$34,Property!AW$43)*'Schedule of Values'!$F20)/Assumptions!$B$7</f>
        <v>25.600521811181675</v>
      </c>
      <c r="N16" s="171">
        <f>(SUM(Property!AX$34,Property!AX$43)*'Schedule of Values'!$F20)/Assumptions!$B$7</f>
        <v>25.600521811181675</v>
      </c>
      <c r="O16" s="171">
        <f>(SUM(Property!AY$34,Property!AY$43)*'Schedule of Values'!$F20)/Assumptions!$B$7</f>
        <v>25.600521811181675</v>
      </c>
      <c r="P16" s="171">
        <f>(SUM(Property!AZ$34,Property!AZ$43)*'Schedule of Values'!$F20)/Assumptions!$B$7</f>
        <v>25.600521811181675</v>
      </c>
      <c r="Q16" s="171">
        <f>(SUM(Property!BA$34,Property!BA$43)*'Schedule of Values'!$F20)/Assumptions!$B$7</f>
        <v>25.600521811181675</v>
      </c>
      <c r="R16" s="171">
        <f>(SUM(Property!BB$34,Property!BB$43)*'Schedule of Values'!$F20)/Assumptions!$B$7</f>
        <v>25.600521811181675</v>
      </c>
      <c r="S16" s="171">
        <f>(SUM(Property!BC$34,Property!BC$43)*'Schedule of Values'!$F20)/Assumptions!$B$7</f>
        <v>25.600521811181675</v>
      </c>
      <c r="T16" s="171">
        <f>(SUM(Property!BD$34,Property!BD$43)*'Schedule of Values'!$F20)/Assumptions!$B$7</f>
        <v>27.520560947020297</v>
      </c>
      <c r="U16" s="171">
        <f>(SUM(Property!BE$34,Property!BE$43)*'Schedule of Values'!$F20)/Assumptions!$B$7</f>
        <v>27.520560947020297</v>
      </c>
      <c r="V16" s="171">
        <f>(SUM(Property!BF$34,Property!BF$43)*'Schedule of Values'!$F20)/Assumptions!$B$7</f>
        <v>27.520560947020297</v>
      </c>
      <c r="W16" s="171">
        <f>(SUM(Property!BG$34,Property!BG$43)*'Schedule of Values'!$F20)/Assumptions!$B$7</f>
        <v>27.520560947020297</v>
      </c>
      <c r="X16" s="171">
        <f>(SUM(Property!BH$34,Property!BH$43)*'Schedule of Values'!$F20)/Assumptions!$B$7</f>
        <v>27.520560947020297</v>
      </c>
      <c r="Y16" s="171">
        <f>(SUM(Property!BI$34,Property!BI$43)*'Schedule of Values'!$F20)/Assumptions!$B$7</f>
        <v>27.520560947020297</v>
      </c>
      <c r="Z16" s="171">
        <f>(SUM(Property!BJ$34,Property!BJ$43)*'Schedule of Values'!$F20)/Assumptions!$B$7</f>
        <v>27.520560947020297</v>
      </c>
      <c r="AA16" s="171">
        <f>(SUM(Property!BK$34,Property!BK$43)*'Schedule of Values'!$F20)/Assumptions!$B$7</f>
        <v>27.520560947020297</v>
      </c>
      <c r="AB16" s="171">
        <f>(SUM(Property!BL$34,Property!BL$43)*'Schedule of Values'!$F20)/Assumptions!$B$7</f>
        <v>27.520560947020297</v>
      </c>
      <c r="AC16" s="171">
        <f>(SUM(Property!BM$34,Property!BM$43)*'Schedule of Values'!$F20)/Assumptions!$B$7</f>
        <v>27.520560947020297</v>
      </c>
      <c r="AD16" s="171">
        <f>(SUM(Property!BN$34,Property!BN$43)*'Schedule of Values'!$F20)/Assumptions!$B$7</f>
        <v>27.520560947020297</v>
      </c>
      <c r="AE16" s="171">
        <f>(SUM(Property!BO$34,Property!BO$43)*'Schedule of Values'!$F20)/Assumptions!$B$7</f>
        <v>27.520560947020297</v>
      </c>
      <c r="AF16" s="171">
        <f>(SUM(Property!BP$34,Property!BP$43)*'Schedule of Values'!$F20)/Assumptions!$B$7</f>
        <v>29.584603018046817</v>
      </c>
      <c r="AG16" s="171">
        <f>(SUM(Property!BQ$34,Property!BQ$43)*'Schedule of Values'!$F20)/Assumptions!$B$7</f>
        <v>29.584603018046817</v>
      </c>
      <c r="AH16" s="171">
        <f>(SUM(Property!BR$34,Property!BR$43)*'Schedule of Values'!$F20)/Assumptions!$B$7</f>
        <v>29.584603018046817</v>
      </c>
      <c r="AI16" s="171">
        <f>(SUM(Property!BS$34,Property!BS$43)*'Schedule of Values'!$F20)/Assumptions!$B$7</f>
        <v>29.584603018046817</v>
      </c>
      <c r="AJ16" s="171">
        <f>(SUM(Property!BT$34,Property!BT$43)*'Schedule of Values'!$F20)/Assumptions!$B$7</f>
        <v>29.584603018046817</v>
      </c>
      <c r="AK16" s="171">
        <f>(SUM(Property!BU$34,Property!BU$43)*'Schedule of Values'!$F20)/Assumptions!$B$7</f>
        <v>29.584603018046817</v>
      </c>
      <c r="AL16" s="171">
        <f>(SUM(Property!BV$34,Property!BV$43)*'Schedule of Values'!$F20)/Assumptions!$B$7</f>
        <v>29.584603018046817</v>
      </c>
      <c r="AM16" s="171">
        <f>(SUM(Property!BW$34,Property!BW$43)*'Schedule of Values'!$F20)/Assumptions!$B$7</f>
        <v>29.584603018046817</v>
      </c>
      <c r="AN16" s="171">
        <f>(SUM(Property!BX$34,Property!BX$43)*'Schedule of Values'!$F20)/Assumptions!$B$7</f>
        <v>29.584603018046817</v>
      </c>
      <c r="AO16" s="171">
        <f>(SUM(Property!BY$34,Property!BY$43)*'Schedule of Values'!$F20)/Assumptions!$B$7</f>
        <v>29.584603018046817</v>
      </c>
      <c r="AP16" s="171">
        <f>(SUM(Property!BZ$34,Property!BZ$43)*'Schedule of Values'!$F20)/Assumptions!$B$7</f>
        <v>29.584603018046817</v>
      </c>
      <c r="AQ16" s="171">
        <f>(SUM(Property!CA$34,Property!CA$43)*'Schedule of Values'!$F20)/Assumptions!$B$7</f>
        <v>29.584603018046817</v>
      </c>
      <c r="AR16" s="171">
        <f>(SUM(Property!CB$34,Property!CB$43)*'Schedule of Values'!$F20)/Assumptions!$B$7</f>
        <v>30.472141108588225</v>
      </c>
      <c r="AS16" s="171">
        <f>(SUM(Property!CC$34,Property!CC$43)*'Schedule of Values'!$F20)/Assumptions!$B$7</f>
        <v>30.472141108588225</v>
      </c>
      <c r="AT16" s="171">
        <f>(SUM(Property!CD$34,Property!CD$43)*'Schedule of Values'!$F20)/Assumptions!$B$7</f>
        <v>30.472141108588225</v>
      </c>
      <c r="AU16" s="171">
        <f>(SUM(Property!CE$34,Property!CE$43)*'Schedule of Values'!$F20)/Assumptions!$B$7</f>
        <v>30.472141108588225</v>
      </c>
      <c r="AV16" s="171">
        <f>(SUM(Property!CF$34,Property!CF$43)*'Schedule of Values'!$F20)/Assumptions!$B$7</f>
        <v>30.472141108588225</v>
      </c>
      <c r="AW16" s="171">
        <f>(SUM(Property!CG$34,Property!CG$43)*'Schedule of Values'!$F20)/Assumptions!$B$7</f>
        <v>30.472141108588225</v>
      </c>
      <c r="AX16" s="171">
        <f>(SUM(Property!CH$34,Property!CH$43)*'Schedule of Values'!$F20)/Assumptions!$B$7</f>
        <v>30.472141108588225</v>
      </c>
      <c r="AY16" s="171">
        <f>(SUM(Property!CI$34,Property!CI$43)*'Schedule of Values'!$F20)/Assumptions!$B$7</f>
        <v>30.472141108588225</v>
      </c>
      <c r="AZ16" s="171">
        <f>(SUM(Property!CJ$34,Property!CJ$43)*'Schedule of Values'!$F20)/Assumptions!$B$7</f>
        <v>30.472141108588225</v>
      </c>
      <c r="BA16" s="171">
        <f>(SUM(Property!CK$34,Property!CK$43)*'Schedule of Values'!$F20)/Assumptions!$B$7</f>
        <v>30.472141108588225</v>
      </c>
      <c r="BB16" s="171">
        <f>(SUM(Property!CL$34,Property!CL$43)*'Schedule of Values'!$F20)/Assumptions!$B$7</f>
        <v>30.472141108588225</v>
      </c>
      <c r="BC16" s="171">
        <f>(SUM(Property!CM$34,Property!CM$43)*'Schedule of Values'!$F20)/Assumptions!$B$7</f>
        <v>30.472141108588225</v>
      </c>
      <c r="BD16" s="171">
        <f>(SUM(Property!CN$34,Property!CN$43)*'Schedule of Values'!$F20)/Assumptions!$B$7</f>
        <v>31.386305341845873</v>
      </c>
      <c r="BE16" s="171">
        <f>(SUM(Property!CO$34,Property!CO$43)*'Schedule of Values'!$F20)/Assumptions!$B$7</f>
        <v>31.386305341845873</v>
      </c>
      <c r="BF16" s="171">
        <f>(SUM(Property!CP$34,Property!CP$43)*'Schedule of Values'!$F20)/Assumptions!$B$7</f>
        <v>31.386305341845873</v>
      </c>
    </row>
    <row r="17" spans="1:58">
      <c r="A17" s="170" t="s">
        <v>495</v>
      </c>
      <c r="B17" s="170" t="str" cm="1">
        <f t="array" ref="B17">IFERROR(INDEX('Legal Entity'!$B:$B,MATCH('Property - Import (CA)'!$E17,'Legal Entity'!$A:$A,0),0),0)</f>
        <v>1310 - Corix Utilities Inc.</v>
      </c>
      <c r="C17" s="170" t="s">
        <v>666</v>
      </c>
      <c r="D17" s="170" t="s">
        <v>632</v>
      </c>
      <c r="E17" s="170" t="s">
        <v>118</v>
      </c>
      <c r="G17" s="171">
        <f>(SUM(Property!AQ$34,Property!AQ$43)*'Schedule of Values'!$F21)/Assumptions!$B$7</f>
        <v>42.803653573955216</v>
      </c>
      <c r="H17" s="171">
        <f>(SUM(Property!AR$34,Property!AR$43)*'Schedule of Values'!$F21)/Assumptions!$B$7</f>
        <v>50.188158800059526</v>
      </c>
      <c r="I17" s="171">
        <f>(SUM(Property!AS$34,Property!AS$43)*'Schedule of Values'!$F21)/Assumptions!$B$7</f>
        <v>50.188158800059526</v>
      </c>
      <c r="J17" s="171">
        <f>(SUM(Property!AT$34,Property!AT$43)*'Schedule of Values'!$F21)/Assumptions!$B$7</f>
        <v>50.188158800059526</v>
      </c>
      <c r="K17" s="171">
        <f>(SUM(Property!AU$34,Property!AU$43)*'Schedule of Values'!$F21)/Assumptions!$B$7</f>
        <v>50.188158800059526</v>
      </c>
      <c r="L17" s="171">
        <f>(SUM(Property!AV$34,Property!AV$43)*'Schedule of Values'!$F21)/Assumptions!$B$7</f>
        <v>50.188158800059526</v>
      </c>
      <c r="M17" s="171">
        <f>(SUM(Property!AW$34,Property!AW$43)*'Schedule of Values'!$F21)/Assumptions!$B$7</f>
        <v>50.188158800059526</v>
      </c>
      <c r="N17" s="171">
        <f>(SUM(Property!AX$34,Property!AX$43)*'Schedule of Values'!$F21)/Assumptions!$B$7</f>
        <v>50.188158800059526</v>
      </c>
      <c r="O17" s="171">
        <f>(SUM(Property!AY$34,Property!AY$43)*'Schedule of Values'!$F21)/Assumptions!$B$7</f>
        <v>50.188158800059526</v>
      </c>
      <c r="P17" s="171">
        <f>(SUM(Property!AZ$34,Property!AZ$43)*'Schedule of Values'!$F21)/Assumptions!$B$7</f>
        <v>50.188158800059526</v>
      </c>
      <c r="Q17" s="171">
        <f>(SUM(Property!BA$34,Property!BA$43)*'Schedule of Values'!$F21)/Assumptions!$B$7</f>
        <v>50.188158800059526</v>
      </c>
      <c r="R17" s="171">
        <f>(SUM(Property!BB$34,Property!BB$43)*'Schedule of Values'!$F21)/Assumptions!$B$7</f>
        <v>50.188158800059526</v>
      </c>
      <c r="S17" s="171">
        <f>(SUM(Property!BC$34,Property!BC$43)*'Schedule of Values'!$F21)/Assumptions!$B$7</f>
        <v>50.188158800059526</v>
      </c>
      <c r="T17" s="171">
        <f>(SUM(Property!BD$34,Property!BD$43)*'Schedule of Values'!$F21)/Assumptions!$B$7</f>
        <v>53.952270710063978</v>
      </c>
      <c r="U17" s="171">
        <f>(SUM(Property!BE$34,Property!BE$43)*'Schedule of Values'!$F21)/Assumptions!$B$7</f>
        <v>53.952270710063978</v>
      </c>
      <c r="V17" s="171">
        <f>(SUM(Property!BF$34,Property!BF$43)*'Schedule of Values'!$F21)/Assumptions!$B$7</f>
        <v>53.952270710063978</v>
      </c>
      <c r="W17" s="171">
        <f>(SUM(Property!BG$34,Property!BG$43)*'Schedule of Values'!$F21)/Assumptions!$B$7</f>
        <v>53.952270710063978</v>
      </c>
      <c r="X17" s="171">
        <f>(SUM(Property!BH$34,Property!BH$43)*'Schedule of Values'!$F21)/Assumptions!$B$7</f>
        <v>53.952270710063978</v>
      </c>
      <c r="Y17" s="171">
        <f>(SUM(Property!BI$34,Property!BI$43)*'Schedule of Values'!$F21)/Assumptions!$B$7</f>
        <v>53.952270710063978</v>
      </c>
      <c r="Z17" s="171">
        <f>(SUM(Property!BJ$34,Property!BJ$43)*'Schedule of Values'!$F21)/Assumptions!$B$7</f>
        <v>53.952270710063978</v>
      </c>
      <c r="AA17" s="171">
        <f>(SUM(Property!BK$34,Property!BK$43)*'Schedule of Values'!$F21)/Assumptions!$B$7</f>
        <v>53.952270710063978</v>
      </c>
      <c r="AB17" s="171">
        <f>(SUM(Property!BL$34,Property!BL$43)*'Schedule of Values'!$F21)/Assumptions!$B$7</f>
        <v>53.952270710063978</v>
      </c>
      <c r="AC17" s="171">
        <f>(SUM(Property!BM$34,Property!BM$43)*'Schedule of Values'!$F21)/Assumptions!$B$7</f>
        <v>53.952270710063978</v>
      </c>
      <c r="AD17" s="171">
        <f>(SUM(Property!BN$34,Property!BN$43)*'Schedule of Values'!$F21)/Assumptions!$B$7</f>
        <v>53.952270710063978</v>
      </c>
      <c r="AE17" s="171">
        <f>(SUM(Property!BO$34,Property!BO$43)*'Schedule of Values'!$F21)/Assumptions!$B$7</f>
        <v>53.952270710063978</v>
      </c>
      <c r="AF17" s="171">
        <f>(SUM(Property!BP$34,Property!BP$43)*'Schedule of Values'!$F21)/Assumptions!$B$7</f>
        <v>57.998691013318769</v>
      </c>
      <c r="AG17" s="171">
        <f>(SUM(Property!BQ$34,Property!BQ$43)*'Schedule of Values'!$F21)/Assumptions!$B$7</f>
        <v>57.998691013318769</v>
      </c>
      <c r="AH17" s="171">
        <f>(SUM(Property!BR$34,Property!BR$43)*'Schedule of Values'!$F21)/Assumptions!$B$7</f>
        <v>57.998691013318769</v>
      </c>
      <c r="AI17" s="171">
        <f>(SUM(Property!BS$34,Property!BS$43)*'Schedule of Values'!$F21)/Assumptions!$B$7</f>
        <v>57.998691013318769</v>
      </c>
      <c r="AJ17" s="171">
        <f>(SUM(Property!BT$34,Property!BT$43)*'Schedule of Values'!$F21)/Assumptions!$B$7</f>
        <v>57.998691013318769</v>
      </c>
      <c r="AK17" s="171">
        <f>(SUM(Property!BU$34,Property!BU$43)*'Schedule of Values'!$F21)/Assumptions!$B$7</f>
        <v>57.998691013318769</v>
      </c>
      <c r="AL17" s="171">
        <f>(SUM(Property!BV$34,Property!BV$43)*'Schedule of Values'!$F21)/Assumptions!$B$7</f>
        <v>57.998691013318769</v>
      </c>
      <c r="AM17" s="171">
        <f>(SUM(Property!BW$34,Property!BW$43)*'Schedule of Values'!$F21)/Assumptions!$B$7</f>
        <v>57.998691013318769</v>
      </c>
      <c r="AN17" s="171">
        <f>(SUM(Property!BX$34,Property!BX$43)*'Schedule of Values'!$F21)/Assumptions!$B$7</f>
        <v>57.998691013318769</v>
      </c>
      <c r="AO17" s="171">
        <f>(SUM(Property!BY$34,Property!BY$43)*'Schedule of Values'!$F21)/Assumptions!$B$7</f>
        <v>57.998691013318769</v>
      </c>
      <c r="AP17" s="171">
        <f>(SUM(Property!BZ$34,Property!BZ$43)*'Schedule of Values'!$F21)/Assumptions!$B$7</f>
        <v>57.998691013318769</v>
      </c>
      <c r="AQ17" s="171">
        <f>(SUM(Property!CA$34,Property!CA$43)*'Schedule of Values'!$F21)/Assumptions!$B$7</f>
        <v>57.998691013318769</v>
      </c>
      <c r="AR17" s="171">
        <f>(SUM(Property!CB$34,Property!CB$43)*'Schedule of Values'!$F21)/Assumptions!$B$7</f>
        <v>59.738651743718336</v>
      </c>
      <c r="AS17" s="171">
        <f>(SUM(Property!CC$34,Property!CC$43)*'Schedule of Values'!$F21)/Assumptions!$B$7</f>
        <v>59.738651743718336</v>
      </c>
      <c r="AT17" s="171">
        <f>(SUM(Property!CD$34,Property!CD$43)*'Schedule of Values'!$F21)/Assumptions!$B$7</f>
        <v>59.738651743718336</v>
      </c>
      <c r="AU17" s="171">
        <f>(SUM(Property!CE$34,Property!CE$43)*'Schedule of Values'!$F21)/Assumptions!$B$7</f>
        <v>59.738651743718336</v>
      </c>
      <c r="AV17" s="171">
        <f>(SUM(Property!CF$34,Property!CF$43)*'Schedule of Values'!$F21)/Assumptions!$B$7</f>
        <v>59.738651743718336</v>
      </c>
      <c r="AW17" s="171">
        <f>(SUM(Property!CG$34,Property!CG$43)*'Schedule of Values'!$F21)/Assumptions!$B$7</f>
        <v>59.738651743718336</v>
      </c>
      <c r="AX17" s="171">
        <f>(SUM(Property!CH$34,Property!CH$43)*'Schedule of Values'!$F21)/Assumptions!$B$7</f>
        <v>59.738651743718336</v>
      </c>
      <c r="AY17" s="171">
        <f>(SUM(Property!CI$34,Property!CI$43)*'Schedule of Values'!$F21)/Assumptions!$B$7</f>
        <v>59.738651743718336</v>
      </c>
      <c r="AZ17" s="171">
        <f>(SUM(Property!CJ$34,Property!CJ$43)*'Schedule of Values'!$F21)/Assumptions!$B$7</f>
        <v>59.738651743718336</v>
      </c>
      <c r="BA17" s="171">
        <f>(SUM(Property!CK$34,Property!CK$43)*'Schedule of Values'!$F21)/Assumptions!$B$7</f>
        <v>59.738651743718336</v>
      </c>
      <c r="BB17" s="171">
        <f>(SUM(Property!CL$34,Property!CL$43)*'Schedule of Values'!$F21)/Assumptions!$B$7</f>
        <v>59.738651743718336</v>
      </c>
      <c r="BC17" s="171">
        <f>(SUM(Property!CM$34,Property!CM$43)*'Schedule of Values'!$F21)/Assumptions!$B$7</f>
        <v>59.738651743718336</v>
      </c>
      <c r="BD17" s="171">
        <f>(SUM(Property!CN$34,Property!CN$43)*'Schedule of Values'!$F21)/Assumptions!$B$7</f>
        <v>61.530811296029896</v>
      </c>
      <c r="BE17" s="171">
        <f>(SUM(Property!CO$34,Property!CO$43)*'Schedule of Values'!$F21)/Assumptions!$B$7</f>
        <v>61.530811296029896</v>
      </c>
      <c r="BF17" s="171">
        <f>(SUM(Property!CP$34,Property!CP$43)*'Schedule of Values'!$F21)/Assumptions!$B$7</f>
        <v>61.530811296029896</v>
      </c>
    </row>
    <row r="18" spans="1:58">
      <c r="A18" s="170" t="s">
        <v>495</v>
      </c>
      <c r="B18" s="170" cm="1">
        <f t="array" ref="B18">IFERROR(INDEX('Legal Entity'!$B:$B,MATCH('Property - Import (CA)'!$E18,'Legal Entity'!$A:$A,0),0),0)</f>
        <v>0</v>
      </c>
      <c r="C18" s="170" t="s">
        <v>666</v>
      </c>
      <c r="D18" s="170" t="s">
        <v>632</v>
      </c>
      <c r="E18" s="170" t="s">
        <v>125</v>
      </c>
      <c r="G18" s="171">
        <f>(SUM(Property!AQ$34,Property!AQ$43)*'Schedule of Values'!$F22)/Assumptions!$B$7</f>
        <v>93.537032241201345</v>
      </c>
      <c r="H18" s="171">
        <f>(SUM(Property!AR$34,Property!AR$43)*'Schedule of Values'!$F22)/Assumptions!$B$7</f>
        <v>109.6740823700185</v>
      </c>
      <c r="I18" s="171">
        <f>(SUM(Property!AS$34,Property!AS$43)*'Schedule of Values'!$F22)/Assumptions!$B$7</f>
        <v>109.6740823700185</v>
      </c>
      <c r="J18" s="171">
        <f>(SUM(Property!AT$34,Property!AT$43)*'Schedule of Values'!$F22)/Assumptions!$B$7</f>
        <v>109.6740823700185</v>
      </c>
      <c r="K18" s="171">
        <f>(SUM(Property!AU$34,Property!AU$43)*'Schedule of Values'!$F22)/Assumptions!$B$7</f>
        <v>109.6740823700185</v>
      </c>
      <c r="L18" s="171">
        <f>(SUM(Property!AV$34,Property!AV$43)*'Schedule of Values'!$F22)/Assumptions!$B$7</f>
        <v>109.6740823700185</v>
      </c>
      <c r="M18" s="171">
        <f>(SUM(Property!AW$34,Property!AW$43)*'Schedule of Values'!$F22)/Assumptions!$B$7</f>
        <v>109.6740823700185</v>
      </c>
      <c r="N18" s="171">
        <f>(SUM(Property!AX$34,Property!AX$43)*'Schedule of Values'!$F22)/Assumptions!$B$7</f>
        <v>109.6740823700185</v>
      </c>
      <c r="O18" s="171">
        <f>(SUM(Property!AY$34,Property!AY$43)*'Schedule of Values'!$F22)/Assumptions!$B$7</f>
        <v>109.6740823700185</v>
      </c>
      <c r="P18" s="171">
        <f>(SUM(Property!AZ$34,Property!AZ$43)*'Schedule of Values'!$F22)/Assumptions!$B$7</f>
        <v>109.6740823700185</v>
      </c>
      <c r="Q18" s="171">
        <f>(SUM(Property!BA$34,Property!BA$43)*'Schedule of Values'!$F22)/Assumptions!$B$7</f>
        <v>109.6740823700185</v>
      </c>
      <c r="R18" s="171">
        <f>(SUM(Property!BB$34,Property!BB$43)*'Schedule of Values'!$F22)/Assumptions!$B$7</f>
        <v>109.6740823700185</v>
      </c>
      <c r="S18" s="171">
        <f>(SUM(Property!BC$34,Property!BC$43)*'Schedule of Values'!$F22)/Assumptions!$B$7</f>
        <v>109.6740823700185</v>
      </c>
      <c r="T18" s="171">
        <f>(SUM(Property!BD$34,Property!BD$43)*'Schedule of Values'!$F22)/Assumptions!$B$7</f>
        <v>117.89963854776987</v>
      </c>
      <c r="U18" s="171">
        <f>(SUM(Property!BE$34,Property!BE$43)*'Schedule of Values'!$F22)/Assumptions!$B$7</f>
        <v>117.89963854776987</v>
      </c>
      <c r="V18" s="171">
        <f>(SUM(Property!BF$34,Property!BF$43)*'Schedule of Values'!$F22)/Assumptions!$B$7</f>
        <v>117.89963854776987</v>
      </c>
      <c r="W18" s="171">
        <f>(SUM(Property!BG$34,Property!BG$43)*'Schedule of Values'!$F22)/Assumptions!$B$7</f>
        <v>117.89963854776987</v>
      </c>
      <c r="X18" s="171">
        <f>(SUM(Property!BH$34,Property!BH$43)*'Schedule of Values'!$F22)/Assumptions!$B$7</f>
        <v>117.89963854776987</v>
      </c>
      <c r="Y18" s="171">
        <f>(SUM(Property!BI$34,Property!BI$43)*'Schedule of Values'!$F22)/Assumptions!$B$7</f>
        <v>117.89963854776987</v>
      </c>
      <c r="Z18" s="171">
        <f>(SUM(Property!BJ$34,Property!BJ$43)*'Schedule of Values'!$F22)/Assumptions!$B$7</f>
        <v>117.89963854776987</v>
      </c>
      <c r="AA18" s="171">
        <f>(SUM(Property!BK$34,Property!BK$43)*'Schedule of Values'!$F22)/Assumptions!$B$7</f>
        <v>117.89963854776987</v>
      </c>
      <c r="AB18" s="171">
        <f>(SUM(Property!BL$34,Property!BL$43)*'Schedule of Values'!$F22)/Assumptions!$B$7</f>
        <v>117.89963854776987</v>
      </c>
      <c r="AC18" s="171">
        <f>(SUM(Property!BM$34,Property!BM$43)*'Schedule of Values'!$F22)/Assumptions!$B$7</f>
        <v>117.89963854776987</v>
      </c>
      <c r="AD18" s="171">
        <f>(SUM(Property!BN$34,Property!BN$43)*'Schedule of Values'!$F22)/Assumptions!$B$7</f>
        <v>117.89963854776987</v>
      </c>
      <c r="AE18" s="171">
        <f>(SUM(Property!BO$34,Property!BO$43)*'Schedule of Values'!$F22)/Assumptions!$B$7</f>
        <v>117.89963854776987</v>
      </c>
      <c r="AF18" s="171">
        <f>(SUM(Property!BP$34,Property!BP$43)*'Schedule of Values'!$F22)/Assumptions!$B$7</f>
        <v>126.7421114388526</v>
      </c>
      <c r="AG18" s="171">
        <f>(SUM(Property!BQ$34,Property!BQ$43)*'Schedule of Values'!$F22)/Assumptions!$B$7</f>
        <v>126.7421114388526</v>
      </c>
      <c r="AH18" s="171">
        <f>(SUM(Property!BR$34,Property!BR$43)*'Schedule of Values'!$F22)/Assumptions!$B$7</f>
        <v>126.7421114388526</v>
      </c>
      <c r="AI18" s="171">
        <f>(SUM(Property!BS$34,Property!BS$43)*'Schedule of Values'!$F22)/Assumptions!$B$7</f>
        <v>126.7421114388526</v>
      </c>
      <c r="AJ18" s="171">
        <f>(SUM(Property!BT$34,Property!BT$43)*'Schedule of Values'!$F22)/Assumptions!$B$7</f>
        <v>126.7421114388526</v>
      </c>
      <c r="AK18" s="171">
        <f>(SUM(Property!BU$34,Property!BU$43)*'Schedule of Values'!$F22)/Assumptions!$B$7</f>
        <v>126.7421114388526</v>
      </c>
      <c r="AL18" s="171">
        <f>(SUM(Property!BV$34,Property!BV$43)*'Schedule of Values'!$F22)/Assumptions!$B$7</f>
        <v>126.7421114388526</v>
      </c>
      <c r="AM18" s="171">
        <f>(SUM(Property!BW$34,Property!BW$43)*'Schedule of Values'!$F22)/Assumptions!$B$7</f>
        <v>126.7421114388526</v>
      </c>
      <c r="AN18" s="171">
        <f>(SUM(Property!BX$34,Property!BX$43)*'Schedule of Values'!$F22)/Assumptions!$B$7</f>
        <v>126.7421114388526</v>
      </c>
      <c r="AO18" s="171">
        <f>(SUM(Property!BY$34,Property!BY$43)*'Schedule of Values'!$F22)/Assumptions!$B$7</f>
        <v>126.7421114388526</v>
      </c>
      <c r="AP18" s="171">
        <f>(SUM(Property!BZ$34,Property!BZ$43)*'Schedule of Values'!$F22)/Assumptions!$B$7</f>
        <v>126.7421114388526</v>
      </c>
      <c r="AQ18" s="171">
        <f>(SUM(Property!CA$34,Property!CA$43)*'Schedule of Values'!$F22)/Assumptions!$B$7</f>
        <v>126.7421114388526</v>
      </c>
      <c r="AR18" s="171">
        <f>(SUM(Property!CB$34,Property!CB$43)*'Schedule of Values'!$F22)/Assumptions!$B$7</f>
        <v>130.5443747820182</v>
      </c>
      <c r="AS18" s="171">
        <f>(SUM(Property!CC$34,Property!CC$43)*'Schedule of Values'!$F22)/Assumptions!$B$7</f>
        <v>130.5443747820182</v>
      </c>
      <c r="AT18" s="171">
        <f>(SUM(Property!CD$34,Property!CD$43)*'Schedule of Values'!$F22)/Assumptions!$B$7</f>
        <v>130.5443747820182</v>
      </c>
      <c r="AU18" s="171">
        <f>(SUM(Property!CE$34,Property!CE$43)*'Schedule of Values'!$F22)/Assumptions!$B$7</f>
        <v>130.5443747820182</v>
      </c>
      <c r="AV18" s="171">
        <f>(SUM(Property!CF$34,Property!CF$43)*'Schedule of Values'!$F22)/Assumptions!$B$7</f>
        <v>130.5443747820182</v>
      </c>
      <c r="AW18" s="171">
        <f>(SUM(Property!CG$34,Property!CG$43)*'Schedule of Values'!$F22)/Assumptions!$B$7</f>
        <v>130.5443747820182</v>
      </c>
      <c r="AX18" s="171">
        <f>(SUM(Property!CH$34,Property!CH$43)*'Schedule of Values'!$F22)/Assumptions!$B$7</f>
        <v>130.5443747820182</v>
      </c>
      <c r="AY18" s="171">
        <f>(SUM(Property!CI$34,Property!CI$43)*'Schedule of Values'!$F22)/Assumptions!$B$7</f>
        <v>130.5443747820182</v>
      </c>
      <c r="AZ18" s="171">
        <f>(SUM(Property!CJ$34,Property!CJ$43)*'Schedule of Values'!$F22)/Assumptions!$B$7</f>
        <v>130.5443747820182</v>
      </c>
      <c r="BA18" s="171">
        <f>(SUM(Property!CK$34,Property!CK$43)*'Schedule of Values'!$F22)/Assumptions!$B$7</f>
        <v>130.5443747820182</v>
      </c>
      <c r="BB18" s="171">
        <f>(SUM(Property!CL$34,Property!CL$43)*'Schedule of Values'!$F22)/Assumptions!$B$7</f>
        <v>130.5443747820182</v>
      </c>
      <c r="BC18" s="171">
        <f>(SUM(Property!CM$34,Property!CM$43)*'Schedule of Values'!$F22)/Assumptions!$B$7</f>
        <v>130.5443747820182</v>
      </c>
      <c r="BD18" s="171">
        <f>(SUM(Property!CN$34,Property!CN$43)*'Schedule of Values'!$F22)/Assumptions!$B$7</f>
        <v>134.46070602547874</v>
      </c>
      <c r="BE18" s="171">
        <f>(SUM(Property!CO$34,Property!CO$43)*'Schedule of Values'!$F22)/Assumptions!$B$7</f>
        <v>134.46070602547874</v>
      </c>
      <c r="BF18" s="171">
        <f>(SUM(Property!CP$34,Property!CP$43)*'Schedule of Values'!$F22)/Assumptions!$B$7</f>
        <v>134.46070602547874</v>
      </c>
    </row>
    <row r="19" spans="1:58">
      <c r="A19" s="170" t="s">
        <v>495</v>
      </c>
      <c r="B19" s="170" t="str" cm="1">
        <f t="array" ref="B19">IFERROR(INDEX('Legal Entity'!$B:$B,MATCH('Property - Import (CA)'!$E19,'Legal Entity'!$A:$A,0),0),0)</f>
        <v>1315 - Corix Multi-Utility Services Inc.</v>
      </c>
      <c r="C19" s="170" t="s">
        <v>666</v>
      </c>
      <c r="D19" s="170" t="s">
        <v>632</v>
      </c>
      <c r="E19" s="170" t="s">
        <v>157</v>
      </c>
      <c r="G19" s="171">
        <f>(SUM(Property!AQ$34,Property!AQ$43)*'Schedule of Values'!$F23)/Assumptions!$B$7</f>
        <v>117.51648816722444</v>
      </c>
      <c r="H19" s="171">
        <f>(SUM(Property!AR$34,Property!AR$43)*'Schedule of Values'!$F23)/Assumptions!$B$7</f>
        <v>137.7904846270109</v>
      </c>
      <c r="I19" s="171">
        <f>(SUM(Property!AS$34,Property!AS$43)*'Schedule of Values'!$F23)/Assumptions!$B$7</f>
        <v>137.7904846270109</v>
      </c>
      <c r="J19" s="171">
        <f>(SUM(Property!AT$34,Property!AT$43)*'Schedule of Values'!$F23)/Assumptions!$B$7</f>
        <v>137.7904846270109</v>
      </c>
      <c r="K19" s="171">
        <f>(SUM(Property!AU$34,Property!AU$43)*'Schedule of Values'!$F23)/Assumptions!$B$7</f>
        <v>137.7904846270109</v>
      </c>
      <c r="L19" s="171">
        <f>(SUM(Property!AV$34,Property!AV$43)*'Schedule of Values'!$F23)/Assumptions!$B$7</f>
        <v>137.7904846270109</v>
      </c>
      <c r="M19" s="171">
        <f>(SUM(Property!AW$34,Property!AW$43)*'Schedule of Values'!$F23)/Assumptions!$B$7</f>
        <v>137.7904846270109</v>
      </c>
      <c r="N19" s="171">
        <f>(SUM(Property!AX$34,Property!AX$43)*'Schedule of Values'!$F23)/Assumptions!$B$7</f>
        <v>137.7904846270109</v>
      </c>
      <c r="O19" s="171">
        <f>(SUM(Property!AY$34,Property!AY$43)*'Schedule of Values'!$F23)/Assumptions!$B$7</f>
        <v>137.7904846270109</v>
      </c>
      <c r="P19" s="171">
        <f>(SUM(Property!AZ$34,Property!AZ$43)*'Schedule of Values'!$F23)/Assumptions!$B$7</f>
        <v>137.7904846270109</v>
      </c>
      <c r="Q19" s="171">
        <f>(SUM(Property!BA$34,Property!BA$43)*'Schedule of Values'!$F23)/Assumptions!$B$7</f>
        <v>137.7904846270109</v>
      </c>
      <c r="R19" s="171">
        <f>(SUM(Property!BB$34,Property!BB$43)*'Schedule of Values'!$F23)/Assumptions!$B$7</f>
        <v>137.7904846270109</v>
      </c>
      <c r="S19" s="171">
        <f>(SUM(Property!BC$34,Property!BC$43)*'Schedule of Values'!$F23)/Assumptions!$B$7</f>
        <v>137.7904846270109</v>
      </c>
      <c r="T19" s="171">
        <f>(SUM(Property!BD$34,Property!BD$43)*'Schedule of Values'!$F23)/Assumptions!$B$7</f>
        <v>148.12477097403669</v>
      </c>
      <c r="U19" s="171">
        <f>(SUM(Property!BE$34,Property!BE$43)*'Schedule of Values'!$F23)/Assumptions!$B$7</f>
        <v>148.12477097403669</v>
      </c>
      <c r="V19" s="171">
        <f>(SUM(Property!BF$34,Property!BF$43)*'Schedule of Values'!$F23)/Assumptions!$B$7</f>
        <v>148.12477097403669</v>
      </c>
      <c r="W19" s="171">
        <f>(SUM(Property!BG$34,Property!BG$43)*'Schedule of Values'!$F23)/Assumptions!$B$7</f>
        <v>148.12477097403669</v>
      </c>
      <c r="X19" s="171">
        <f>(SUM(Property!BH$34,Property!BH$43)*'Schedule of Values'!$F23)/Assumptions!$B$7</f>
        <v>148.12477097403669</v>
      </c>
      <c r="Y19" s="171">
        <f>(SUM(Property!BI$34,Property!BI$43)*'Schedule of Values'!$F23)/Assumptions!$B$7</f>
        <v>148.12477097403669</v>
      </c>
      <c r="Z19" s="171">
        <f>(SUM(Property!BJ$34,Property!BJ$43)*'Schedule of Values'!$F23)/Assumptions!$B$7</f>
        <v>148.12477097403669</v>
      </c>
      <c r="AA19" s="171">
        <f>(SUM(Property!BK$34,Property!BK$43)*'Schedule of Values'!$F23)/Assumptions!$B$7</f>
        <v>148.12477097403669</v>
      </c>
      <c r="AB19" s="171">
        <f>(SUM(Property!BL$34,Property!BL$43)*'Schedule of Values'!$F23)/Assumptions!$B$7</f>
        <v>148.12477097403669</v>
      </c>
      <c r="AC19" s="171">
        <f>(SUM(Property!BM$34,Property!BM$43)*'Schedule of Values'!$F23)/Assumptions!$B$7</f>
        <v>148.12477097403669</v>
      </c>
      <c r="AD19" s="171">
        <f>(SUM(Property!BN$34,Property!BN$43)*'Schedule of Values'!$F23)/Assumptions!$B$7</f>
        <v>148.12477097403669</v>
      </c>
      <c r="AE19" s="171">
        <f>(SUM(Property!BO$34,Property!BO$43)*'Schedule of Values'!$F23)/Assumptions!$B$7</f>
        <v>148.12477097403669</v>
      </c>
      <c r="AF19" s="171">
        <f>(SUM(Property!BP$34,Property!BP$43)*'Schedule of Values'!$F23)/Assumptions!$B$7</f>
        <v>159.23412879708945</v>
      </c>
      <c r="AG19" s="171">
        <f>(SUM(Property!BQ$34,Property!BQ$43)*'Schedule of Values'!$F23)/Assumptions!$B$7</f>
        <v>159.23412879708945</v>
      </c>
      <c r="AH19" s="171">
        <f>(SUM(Property!BR$34,Property!BR$43)*'Schedule of Values'!$F23)/Assumptions!$B$7</f>
        <v>159.23412879708945</v>
      </c>
      <c r="AI19" s="171">
        <f>(SUM(Property!BS$34,Property!BS$43)*'Schedule of Values'!$F23)/Assumptions!$B$7</f>
        <v>159.23412879708945</v>
      </c>
      <c r="AJ19" s="171">
        <f>(SUM(Property!BT$34,Property!BT$43)*'Schedule of Values'!$F23)/Assumptions!$B$7</f>
        <v>159.23412879708945</v>
      </c>
      <c r="AK19" s="171">
        <f>(SUM(Property!BU$34,Property!BU$43)*'Schedule of Values'!$F23)/Assumptions!$B$7</f>
        <v>159.23412879708945</v>
      </c>
      <c r="AL19" s="171">
        <f>(SUM(Property!BV$34,Property!BV$43)*'Schedule of Values'!$F23)/Assumptions!$B$7</f>
        <v>159.23412879708945</v>
      </c>
      <c r="AM19" s="171">
        <f>(SUM(Property!BW$34,Property!BW$43)*'Schedule of Values'!$F23)/Assumptions!$B$7</f>
        <v>159.23412879708945</v>
      </c>
      <c r="AN19" s="171">
        <f>(SUM(Property!BX$34,Property!BX$43)*'Schedule of Values'!$F23)/Assumptions!$B$7</f>
        <v>159.23412879708945</v>
      </c>
      <c r="AO19" s="171">
        <f>(SUM(Property!BY$34,Property!BY$43)*'Schedule of Values'!$F23)/Assumptions!$B$7</f>
        <v>159.23412879708945</v>
      </c>
      <c r="AP19" s="171">
        <f>(SUM(Property!BZ$34,Property!BZ$43)*'Schedule of Values'!$F23)/Assumptions!$B$7</f>
        <v>159.23412879708945</v>
      </c>
      <c r="AQ19" s="171">
        <f>(SUM(Property!CA$34,Property!CA$43)*'Schedule of Values'!$F23)/Assumptions!$B$7</f>
        <v>159.23412879708945</v>
      </c>
      <c r="AR19" s="171">
        <f>(SUM(Property!CB$34,Property!CB$43)*'Schedule of Values'!$F23)/Assumptions!$B$7</f>
        <v>164.01115266100214</v>
      </c>
      <c r="AS19" s="171">
        <f>(SUM(Property!CC$34,Property!CC$43)*'Schedule of Values'!$F23)/Assumptions!$B$7</f>
        <v>164.01115266100214</v>
      </c>
      <c r="AT19" s="171">
        <f>(SUM(Property!CD$34,Property!CD$43)*'Schedule of Values'!$F23)/Assumptions!$B$7</f>
        <v>164.01115266100214</v>
      </c>
      <c r="AU19" s="171">
        <f>(SUM(Property!CE$34,Property!CE$43)*'Schedule of Values'!$F23)/Assumptions!$B$7</f>
        <v>164.01115266100214</v>
      </c>
      <c r="AV19" s="171">
        <f>(SUM(Property!CF$34,Property!CF$43)*'Schedule of Values'!$F23)/Assumptions!$B$7</f>
        <v>164.01115266100214</v>
      </c>
      <c r="AW19" s="171">
        <f>(SUM(Property!CG$34,Property!CG$43)*'Schedule of Values'!$F23)/Assumptions!$B$7</f>
        <v>164.01115266100214</v>
      </c>
      <c r="AX19" s="171">
        <f>(SUM(Property!CH$34,Property!CH$43)*'Schedule of Values'!$F23)/Assumptions!$B$7</f>
        <v>164.01115266100214</v>
      </c>
      <c r="AY19" s="171">
        <f>(SUM(Property!CI$34,Property!CI$43)*'Schedule of Values'!$F23)/Assumptions!$B$7</f>
        <v>164.01115266100214</v>
      </c>
      <c r="AZ19" s="171">
        <f>(SUM(Property!CJ$34,Property!CJ$43)*'Schedule of Values'!$F23)/Assumptions!$B$7</f>
        <v>164.01115266100214</v>
      </c>
      <c r="BA19" s="171">
        <f>(SUM(Property!CK$34,Property!CK$43)*'Schedule of Values'!$F23)/Assumptions!$B$7</f>
        <v>164.01115266100214</v>
      </c>
      <c r="BB19" s="171">
        <f>(SUM(Property!CL$34,Property!CL$43)*'Schedule of Values'!$F23)/Assumptions!$B$7</f>
        <v>164.01115266100214</v>
      </c>
      <c r="BC19" s="171">
        <f>(SUM(Property!CM$34,Property!CM$43)*'Schedule of Values'!$F23)/Assumptions!$B$7</f>
        <v>164.01115266100214</v>
      </c>
      <c r="BD19" s="171">
        <f>(SUM(Property!CN$34,Property!CN$43)*'Schedule of Values'!$F23)/Assumptions!$B$7</f>
        <v>168.93148724083224</v>
      </c>
      <c r="BE19" s="171">
        <f>(SUM(Property!CO$34,Property!CO$43)*'Schedule of Values'!$F23)/Assumptions!$B$7</f>
        <v>168.93148724083224</v>
      </c>
      <c r="BF19" s="171">
        <f>(SUM(Property!CP$34,Property!CP$43)*'Schedule of Values'!$F23)/Assumptions!$B$7</f>
        <v>168.93148724083224</v>
      </c>
    </row>
    <row r="20" spans="1:58">
      <c r="A20" s="170" t="s">
        <v>495</v>
      </c>
      <c r="B20" s="170" t="str" cm="1">
        <f t="array" ref="B20">IFERROR(INDEX('Legal Entity'!$B:$B,MATCH('Property - Import (CA)'!$E20,'Legal Entity'!$A:$A,0),0),0)</f>
        <v>1315 - Corix Multi-Utility Services Inc.</v>
      </c>
      <c r="C20" s="170" t="s">
        <v>666</v>
      </c>
      <c r="D20" s="170" t="s">
        <v>632</v>
      </c>
      <c r="E20" s="170" t="s">
        <v>161</v>
      </c>
      <c r="G20" s="171">
        <f>(SUM(Property!AQ$34,Property!AQ$43)*'Schedule of Values'!$F24)/Assumptions!$B$7</f>
        <v>499.04573618812321</v>
      </c>
      <c r="H20" s="171">
        <f>(SUM(Property!AR$34,Property!AR$43)*'Schedule of Values'!$F24)/Assumptions!$B$7</f>
        <v>585.1413270838641</v>
      </c>
      <c r="I20" s="171">
        <f>(SUM(Property!AS$34,Property!AS$43)*'Schedule of Values'!$F24)/Assumptions!$B$7</f>
        <v>585.1413270838641</v>
      </c>
      <c r="J20" s="171">
        <f>(SUM(Property!AT$34,Property!AT$43)*'Schedule of Values'!$F24)/Assumptions!$B$7</f>
        <v>585.1413270838641</v>
      </c>
      <c r="K20" s="171">
        <f>(SUM(Property!AU$34,Property!AU$43)*'Schedule of Values'!$F24)/Assumptions!$B$7</f>
        <v>585.1413270838641</v>
      </c>
      <c r="L20" s="171">
        <f>(SUM(Property!AV$34,Property!AV$43)*'Schedule of Values'!$F24)/Assumptions!$B$7</f>
        <v>585.1413270838641</v>
      </c>
      <c r="M20" s="171">
        <f>(SUM(Property!AW$34,Property!AW$43)*'Schedule of Values'!$F24)/Assumptions!$B$7</f>
        <v>585.1413270838641</v>
      </c>
      <c r="N20" s="171">
        <f>(SUM(Property!AX$34,Property!AX$43)*'Schedule of Values'!$F24)/Assumptions!$B$7</f>
        <v>585.1413270838641</v>
      </c>
      <c r="O20" s="171">
        <f>(SUM(Property!AY$34,Property!AY$43)*'Schedule of Values'!$F24)/Assumptions!$B$7</f>
        <v>585.1413270838641</v>
      </c>
      <c r="P20" s="171">
        <f>(SUM(Property!AZ$34,Property!AZ$43)*'Schedule of Values'!$F24)/Assumptions!$B$7</f>
        <v>585.1413270838641</v>
      </c>
      <c r="Q20" s="171">
        <f>(SUM(Property!BA$34,Property!BA$43)*'Schedule of Values'!$F24)/Assumptions!$B$7</f>
        <v>585.1413270838641</v>
      </c>
      <c r="R20" s="171">
        <f>(SUM(Property!BB$34,Property!BB$43)*'Schedule of Values'!$F24)/Assumptions!$B$7</f>
        <v>585.1413270838641</v>
      </c>
      <c r="S20" s="171">
        <f>(SUM(Property!BC$34,Property!BC$43)*'Schedule of Values'!$F24)/Assumptions!$B$7</f>
        <v>585.1413270838641</v>
      </c>
      <c r="T20" s="171">
        <f>(SUM(Property!BD$34,Property!BD$43)*'Schedule of Values'!$F24)/Assumptions!$B$7</f>
        <v>629.0269266151538</v>
      </c>
      <c r="U20" s="171">
        <f>(SUM(Property!BE$34,Property!BE$43)*'Schedule of Values'!$F24)/Assumptions!$B$7</f>
        <v>629.0269266151538</v>
      </c>
      <c r="V20" s="171">
        <f>(SUM(Property!BF$34,Property!BF$43)*'Schedule of Values'!$F24)/Assumptions!$B$7</f>
        <v>629.0269266151538</v>
      </c>
      <c r="W20" s="171">
        <f>(SUM(Property!BG$34,Property!BG$43)*'Schedule of Values'!$F24)/Assumptions!$B$7</f>
        <v>629.0269266151538</v>
      </c>
      <c r="X20" s="171">
        <f>(SUM(Property!BH$34,Property!BH$43)*'Schedule of Values'!$F24)/Assumptions!$B$7</f>
        <v>629.0269266151538</v>
      </c>
      <c r="Y20" s="171">
        <f>(SUM(Property!BI$34,Property!BI$43)*'Schedule of Values'!$F24)/Assumptions!$B$7</f>
        <v>629.0269266151538</v>
      </c>
      <c r="Z20" s="171">
        <f>(SUM(Property!BJ$34,Property!BJ$43)*'Schedule of Values'!$F24)/Assumptions!$B$7</f>
        <v>629.0269266151538</v>
      </c>
      <c r="AA20" s="171">
        <f>(SUM(Property!BK$34,Property!BK$43)*'Schedule of Values'!$F24)/Assumptions!$B$7</f>
        <v>629.0269266151538</v>
      </c>
      <c r="AB20" s="171">
        <f>(SUM(Property!BL$34,Property!BL$43)*'Schedule of Values'!$F24)/Assumptions!$B$7</f>
        <v>629.0269266151538</v>
      </c>
      <c r="AC20" s="171">
        <f>(SUM(Property!BM$34,Property!BM$43)*'Schedule of Values'!$F24)/Assumptions!$B$7</f>
        <v>629.0269266151538</v>
      </c>
      <c r="AD20" s="171">
        <f>(SUM(Property!BN$34,Property!BN$43)*'Schedule of Values'!$F24)/Assumptions!$B$7</f>
        <v>629.0269266151538</v>
      </c>
      <c r="AE20" s="171">
        <f>(SUM(Property!BO$34,Property!BO$43)*'Schedule of Values'!$F24)/Assumptions!$B$7</f>
        <v>629.0269266151538</v>
      </c>
      <c r="AF20" s="171">
        <f>(SUM(Property!BP$34,Property!BP$43)*'Schedule of Values'!$F24)/Assumptions!$B$7</f>
        <v>676.20394611129029</v>
      </c>
      <c r="AG20" s="171">
        <f>(SUM(Property!BQ$34,Property!BQ$43)*'Schedule of Values'!$F24)/Assumptions!$B$7</f>
        <v>676.20394611129029</v>
      </c>
      <c r="AH20" s="171">
        <f>(SUM(Property!BR$34,Property!BR$43)*'Schedule of Values'!$F24)/Assumptions!$B$7</f>
        <v>676.20394611129029</v>
      </c>
      <c r="AI20" s="171">
        <f>(SUM(Property!BS$34,Property!BS$43)*'Schedule of Values'!$F24)/Assumptions!$B$7</f>
        <v>676.20394611129029</v>
      </c>
      <c r="AJ20" s="171">
        <f>(SUM(Property!BT$34,Property!BT$43)*'Schedule of Values'!$F24)/Assumptions!$B$7</f>
        <v>676.20394611129029</v>
      </c>
      <c r="AK20" s="171">
        <f>(SUM(Property!BU$34,Property!BU$43)*'Schedule of Values'!$F24)/Assumptions!$B$7</f>
        <v>676.20394611129029</v>
      </c>
      <c r="AL20" s="171">
        <f>(SUM(Property!BV$34,Property!BV$43)*'Schedule of Values'!$F24)/Assumptions!$B$7</f>
        <v>676.20394611129029</v>
      </c>
      <c r="AM20" s="171">
        <f>(SUM(Property!BW$34,Property!BW$43)*'Schedule of Values'!$F24)/Assumptions!$B$7</f>
        <v>676.20394611129029</v>
      </c>
      <c r="AN20" s="171">
        <f>(SUM(Property!BX$34,Property!BX$43)*'Schedule of Values'!$F24)/Assumptions!$B$7</f>
        <v>676.20394611129029</v>
      </c>
      <c r="AO20" s="171">
        <f>(SUM(Property!BY$34,Property!BY$43)*'Schedule of Values'!$F24)/Assumptions!$B$7</f>
        <v>676.20394611129029</v>
      </c>
      <c r="AP20" s="171">
        <f>(SUM(Property!BZ$34,Property!BZ$43)*'Schedule of Values'!$F24)/Assumptions!$B$7</f>
        <v>676.20394611129029</v>
      </c>
      <c r="AQ20" s="171">
        <f>(SUM(Property!CA$34,Property!CA$43)*'Schedule of Values'!$F24)/Assumptions!$B$7</f>
        <v>676.20394611129029</v>
      </c>
      <c r="AR20" s="171">
        <f>(SUM(Property!CB$34,Property!CB$43)*'Schedule of Values'!$F24)/Assumptions!$B$7</f>
        <v>696.49006449462922</v>
      </c>
      <c r="AS20" s="171">
        <f>(SUM(Property!CC$34,Property!CC$43)*'Schedule of Values'!$F24)/Assumptions!$B$7</f>
        <v>696.49006449462922</v>
      </c>
      <c r="AT20" s="171">
        <f>(SUM(Property!CD$34,Property!CD$43)*'Schedule of Values'!$F24)/Assumptions!$B$7</f>
        <v>696.49006449462922</v>
      </c>
      <c r="AU20" s="171">
        <f>(SUM(Property!CE$34,Property!CE$43)*'Schedule of Values'!$F24)/Assumptions!$B$7</f>
        <v>696.49006449462922</v>
      </c>
      <c r="AV20" s="171">
        <f>(SUM(Property!CF$34,Property!CF$43)*'Schedule of Values'!$F24)/Assumptions!$B$7</f>
        <v>696.49006449462922</v>
      </c>
      <c r="AW20" s="171">
        <f>(SUM(Property!CG$34,Property!CG$43)*'Schedule of Values'!$F24)/Assumptions!$B$7</f>
        <v>696.49006449462922</v>
      </c>
      <c r="AX20" s="171">
        <f>(SUM(Property!CH$34,Property!CH$43)*'Schedule of Values'!$F24)/Assumptions!$B$7</f>
        <v>696.49006449462922</v>
      </c>
      <c r="AY20" s="171">
        <f>(SUM(Property!CI$34,Property!CI$43)*'Schedule of Values'!$F24)/Assumptions!$B$7</f>
        <v>696.49006449462922</v>
      </c>
      <c r="AZ20" s="171">
        <f>(SUM(Property!CJ$34,Property!CJ$43)*'Schedule of Values'!$F24)/Assumptions!$B$7</f>
        <v>696.49006449462922</v>
      </c>
      <c r="BA20" s="171">
        <f>(SUM(Property!CK$34,Property!CK$43)*'Schedule of Values'!$F24)/Assumptions!$B$7</f>
        <v>696.49006449462922</v>
      </c>
      <c r="BB20" s="171">
        <f>(SUM(Property!CL$34,Property!CL$43)*'Schedule of Values'!$F24)/Assumptions!$B$7</f>
        <v>696.49006449462922</v>
      </c>
      <c r="BC20" s="171">
        <f>(SUM(Property!CM$34,Property!CM$43)*'Schedule of Values'!$F24)/Assumptions!$B$7</f>
        <v>696.49006449462922</v>
      </c>
      <c r="BD20" s="171">
        <f>(SUM(Property!CN$34,Property!CN$43)*'Schedule of Values'!$F24)/Assumptions!$B$7</f>
        <v>717.38476642946807</v>
      </c>
      <c r="BE20" s="171">
        <f>(SUM(Property!CO$34,Property!CO$43)*'Schedule of Values'!$F24)/Assumptions!$B$7</f>
        <v>717.38476642946807</v>
      </c>
      <c r="BF20" s="171">
        <f>(SUM(Property!CP$34,Property!CP$43)*'Schedule of Values'!$F24)/Assumptions!$B$7</f>
        <v>717.38476642946807</v>
      </c>
    </row>
    <row r="21" spans="1:58">
      <c r="A21" s="170" t="s">
        <v>495</v>
      </c>
      <c r="B21" s="170" t="str" cm="1">
        <f t="array" ref="B21">IFERROR(INDEX('Legal Entity'!$B:$B,MATCH('Property - Import (CA)'!$E21,'Legal Entity'!$A:$A,0),0),0)</f>
        <v>1315 - Corix Multi-Utility Services Inc.</v>
      </c>
      <c r="C21" s="170" t="s">
        <v>666</v>
      </c>
      <c r="D21" s="170" t="s">
        <v>632</v>
      </c>
      <c r="E21" s="170" t="s">
        <v>156</v>
      </c>
      <c r="G21" s="171">
        <f>(SUM(Property!AQ$34,Property!AQ$43)*'Schedule of Values'!$F25)/Assumptions!$B$7</f>
        <v>352.12673915150322</v>
      </c>
      <c r="H21" s="171">
        <f>(SUM(Property!AR$34,Property!AR$43)*'Schedule of Values'!$F25)/Assumptions!$B$7</f>
        <v>412.87579976668258</v>
      </c>
      <c r="I21" s="171">
        <f>(SUM(Property!AS$34,Property!AS$43)*'Schedule of Values'!$F25)/Assumptions!$B$7</f>
        <v>412.87579976668258</v>
      </c>
      <c r="J21" s="171">
        <f>(SUM(Property!AT$34,Property!AT$43)*'Schedule of Values'!$F25)/Assumptions!$B$7</f>
        <v>412.87579976668258</v>
      </c>
      <c r="K21" s="171">
        <f>(SUM(Property!AU$34,Property!AU$43)*'Schedule of Values'!$F25)/Assumptions!$B$7</f>
        <v>412.87579976668258</v>
      </c>
      <c r="L21" s="171">
        <f>(SUM(Property!AV$34,Property!AV$43)*'Schedule of Values'!$F25)/Assumptions!$B$7</f>
        <v>412.87579976668258</v>
      </c>
      <c r="M21" s="171">
        <f>(SUM(Property!AW$34,Property!AW$43)*'Schedule of Values'!$F25)/Assumptions!$B$7</f>
        <v>412.87579976668258</v>
      </c>
      <c r="N21" s="171">
        <f>(SUM(Property!AX$34,Property!AX$43)*'Schedule of Values'!$F25)/Assumptions!$B$7</f>
        <v>412.87579976668258</v>
      </c>
      <c r="O21" s="171">
        <f>(SUM(Property!AY$34,Property!AY$43)*'Schedule of Values'!$F25)/Assumptions!$B$7</f>
        <v>412.87579976668258</v>
      </c>
      <c r="P21" s="171">
        <f>(SUM(Property!AZ$34,Property!AZ$43)*'Schedule of Values'!$F25)/Assumptions!$B$7</f>
        <v>412.87579976668258</v>
      </c>
      <c r="Q21" s="171">
        <f>(SUM(Property!BA$34,Property!BA$43)*'Schedule of Values'!$F25)/Assumptions!$B$7</f>
        <v>412.87579976668258</v>
      </c>
      <c r="R21" s="171">
        <f>(SUM(Property!BB$34,Property!BB$43)*'Schedule of Values'!$F25)/Assumptions!$B$7</f>
        <v>412.87579976668258</v>
      </c>
      <c r="S21" s="171">
        <f>(SUM(Property!BC$34,Property!BC$43)*'Schedule of Values'!$F25)/Assumptions!$B$7</f>
        <v>412.87579976668258</v>
      </c>
      <c r="T21" s="171">
        <f>(SUM(Property!BD$34,Property!BD$43)*'Schedule of Values'!$F25)/Assumptions!$B$7</f>
        <v>443.84148474918368</v>
      </c>
      <c r="U21" s="171">
        <f>(SUM(Property!BE$34,Property!BE$43)*'Schedule of Values'!$F25)/Assumptions!$B$7</f>
        <v>443.84148474918368</v>
      </c>
      <c r="V21" s="171">
        <f>(SUM(Property!BF$34,Property!BF$43)*'Schedule of Values'!$F25)/Assumptions!$B$7</f>
        <v>443.84148474918368</v>
      </c>
      <c r="W21" s="171">
        <f>(SUM(Property!BG$34,Property!BG$43)*'Schedule of Values'!$F25)/Assumptions!$B$7</f>
        <v>443.84148474918368</v>
      </c>
      <c r="X21" s="171">
        <f>(SUM(Property!BH$34,Property!BH$43)*'Schedule of Values'!$F25)/Assumptions!$B$7</f>
        <v>443.84148474918368</v>
      </c>
      <c r="Y21" s="171">
        <f>(SUM(Property!BI$34,Property!BI$43)*'Schedule of Values'!$F25)/Assumptions!$B$7</f>
        <v>443.84148474918368</v>
      </c>
      <c r="Z21" s="171">
        <f>(SUM(Property!BJ$34,Property!BJ$43)*'Schedule of Values'!$F25)/Assumptions!$B$7</f>
        <v>443.84148474918368</v>
      </c>
      <c r="AA21" s="171">
        <f>(SUM(Property!BK$34,Property!BK$43)*'Schedule of Values'!$F25)/Assumptions!$B$7</f>
        <v>443.84148474918368</v>
      </c>
      <c r="AB21" s="171">
        <f>(SUM(Property!BL$34,Property!BL$43)*'Schedule of Values'!$F25)/Assumptions!$B$7</f>
        <v>443.84148474918368</v>
      </c>
      <c r="AC21" s="171">
        <f>(SUM(Property!BM$34,Property!BM$43)*'Schedule of Values'!$F25)/Assumptions!$B$7</f>
        <v>443.84148474918368</v>
      </c>
      <c r="AD21" s="171">
        <f>(SUM(Property!BN$34,Property!BN$43)*'Schedule of Values'!$F25)/Assumptions!$B$7</f>
        <v>443.84148474918368</v>
      </c>
      <c r="AE21" s="171">
        <f>(SUM(Property!BO$34,Property!BO$43)*'Schedule of Values'!$F25)/Assumptions!$B$7</f>
        <v>443.84148474918368</v>
      </c>
      <c r="AF21" s="171">
        <f>(SUM(Property!BP$34,Property!BP$43)*'Schedule of Values'!$F25)/Assumptions!$B$7</f>
        <v>477.12959610537246</v>
      </c>
      <c r="AG21" s="171">
        <f>(SUM(Property!BQ$34,Property!BQ$43)*'Schedule of Values'!$F25)/Assumptions!$B$7</f>
        <v>477.12959610537246</v>
      </c>
      <c r="AH21" s="171">
        <f>(SUM(Property!BR$34,Property!BR$43)*'Schedule of Values'!$F25)/Assumptions!$B$7</f>
        <v>477.12959610537246</v>
      </c>
      <c r="AI21" s="171">
        <f>(SUM(Property!BS$34,Property!BS$43)*'Schedule of Values'!$F25)/Assumptions!$B$7</f>
        <v>477.12959610537246</v>
      </c>
      <c r="AJ21" s="171">
        <f>(SUM(Property!BT$34,Property!BT$43)*'Schedule of Values'!$F25)/Assumptions!$B$7</f>
        <v>477.12959610537246</v>
      </c>
      <c r="AK21" s="171">
        <f>(SUM(Property!BU$34,Property!BU$43)*'Schedule of Values'!$F25)/Assumptions!$B$7</f>
        <v>477.12959610537246</v>
      </c>
      <c r="AL21" s="171">
        <f>(SUM(Property!BV$34,Property!BV$43)*'Schedule of Values'!$F25)/Assumptions!$B$7</f>
        <v>477.12959610537246</v>
      </c>
      <c r="AM21" s="171">
        <f>(SUM(Property!BW$34,Property!BW$43)*'Schedule of Values'!$F25)/Assumptions!$B$7</f>
        <v>477.12959610537246</v>
      </c>
      <c r="AN21" s="171">
        <f>(SUM(Property!BX$34,Property!BX$43)*'Schedule of Values'!$F25)/Assumptions!$B$7</f>
        <v>477.12959610537246</v>
      </c>
      <c r="AO21" s="171">
        <f>(SUM(Property!BY$34,Property!BY$43)*'Schedule of Values'!$F25)/Assumptions!$B$7</f>
        <v>477.12959610537246</v>
      </c>
      <c r="AP21" s="171">
        <f>(SUM(Property!BZ$34,Property!BZ$43)*'Schedule of Values'!$F25)/Assumptions!$B$7</f>
        <v>477.12959610537246</v>
      </c>
      <c r="AQ21" s="171">
        <f>(SUM(Property!CA$34,Property!CA$43)*'Schedule of Values'!$F25)/Assumptions!$B$7</f>
        <v>477.12959610537246</v>
      </c>
      <c r="AR21" s="171">
        <f>(SUM(Property!CB$34,Property!CB$43)*'Schedule of Values'!$F25)/Assumptions!$B$7</f>
        <v>491.44348398853367</v>
      </c>
      <c r="AS21" s="171">
        <f>(SUM(Property!CC$34,Property!CC$43)*'Schedule of Values'!$F25)/Assumptions!$B$7</f>
        <v>491.44348398853367</v>
      </c>
      <c r="AT21" s="171">
        <f>(SUM(Property!CD$34,Property!CD$43)*'Schedule of Values'!$F25)/Assumptions!$B$7</f>
        <v>491.44348398853367</v>
      </c>
      <c r="AU21" s="171">
        <f>(SUM(Property!CE$34,Property!CE$43)*'Schedule of Values'!$F25)/Assumptions!$B$7</f>
        <v>491.44348398853367</v>
      </c>
      <c r="AV21" s="171">
        <f>(SUM(Property!CF$34,Property!CF$43)*'Schedule of Values'!$F25)/Assumptions!$B$7</f>
        <v>491.44348398853367</v>
      </c>
      <c r="AW21" s="171">
        <f>(SUM(Property!CG$34,Property!CG$43)*'Schedule of Values'!$F25)/Assumptions!$B$7</f>
        <v>491.44348398853367</v>
      </c>
      <c r="AX21" s="171">
        <f>(SUM(Property!CH$34,Property!CH$43)*'Schedule of Values'!$F25)/Assumptions!$B$7</f>
        <v>491.44348398853367</v>
      </c>
      <c r="AY21" s="171">
        <f>(SUM(Property!CI$34,Property!CI$43)*'Schedule of Values'!$F25)/Assumptions!$B$7</f>
        <v>491.44348398853367</v>
      </c>
      <c r="AZ21" s="171">
        <f>(SUM(Property!CJ$34,Property!CJ$43)*'Schedule of Values'!$F25)/Assumptions!$B$7</f>
        <v>491.44348398853367</v>
      </c>
      <c r="BA21" s="171">
        <f>(SUM(Property!CK$34,Property!CK$43)*'Schedule of Values'!$F25)/Assumptions!$B$7</f>
        <v>491.44348398853367</v>
      </c>
      <c r="BB21" s="171">
        <f>(SUM(Property!CL$34,Property!CL$43)*'Schedule of Values'!$F25)/Assumptions!$B$7</f>
        <v>491.44348398853367</v>
      </c>
      <c r="BC21" s="171">
        <f>(SUM(Property!CM$34,Property!CM$43)*'Schedule of Values'!$F25)/Assumptions!$B$7</f>
        <v>491.44348398853367</v>
      </c>
      <c r="BD21" s="171">
        <f>(SUM(Property!CN$34,Property!CN$43)*'Schedule of Values'!$F25)/Assumptions!$B$7</f>
        <v>506.18678850818969</v>
      </c>
      <c r="BE21" s="171">
        <f>(SUM(Property!CO$34,Property!CO$43)*'Schedule of Values'!$F25)/Assumptions!$B$7</f>
        <v>506.18678850818969</v>
      </c>
      <c r="BF21" s="171">
        <f>(SUM(Property!CP$34,Property!CP$43)*'Schedule of Values'!$F25)/Assumptions!$B$7</f>
        <v>506.18678850818969</v>
      </c>
    </row>
    <row r="22" spans="1:58">
      <c r="A22" s="170" t="s">
        <v>495</v>
      </c>
      <c r="B22" s="170" t="str" cm="1">
        <f t="array" ref="B22">IFERROR(INDEX('Legal Entity'!$B:$B,MATCH('Property - Import (CA)'!$E22,'Legal Entity'!$A:$A,0),0),0)</f>
        <v>1315 - Corix Multi-Utility Services Inc.</v>
      </c>
      <c r="C22" s="170" t="s">
        <v>666</v>
      </c>
      <c r="D22" s="170" t="s">
        <v>632</v>
      </c>
      <c r="E22" s="170" t="s">
        <v>154</v>
      </c>
      <c r="G22" s="171">
        <f>(SUM(Property!AQ$34,Property!AQ$43)*'Schedule of Values'!$F26)/Assumptions!$B$7</f>
        <v>331.07208200356922</v>
      </c>
      <c r="H22" s="171">
        <f>(SUM(Property!AR$34,Property!AR$43)*'Schedule of Values'!$F26)/Assumptions!$B$7</f>
        <v>388.18878386521078</v>
      </c>
      <c r="I22" s="171">
        <f>(SUM(Property!AS$34,Property!AS$43)*'Schedule of Values'!$F26)/Assumptions!$B$7</f>
        <v>388.18878386521078</v>
      </c>
      <c r="J22" s="171">
        <f>(SUM(Property!AT$34,Property!AT$43)*'Schedule of Values'!$F26)/Assumptions!$B$7</f>
        <v>388.18878386521078</v>
      </c>
      <c r="K22" s="171">
        <f>(SUM(Property!AU$34,Property!AU$43)*'Schedule of Values'!$F26)/Assumptions!$B$7</f>
        <v>388.18878386521078</v>
      </c>
      <c r="L22" s="171">
        <f>(SUM(Property!AV$34,Property!AV$43)*'Schedule of Values'!$F26)/Assumptions!$B$7</f>
        <v>388.18878386521078</v>
      </c>
      <c r="M22" s="171">
        <f>(SUM(Property!AW$34,Property!AW$43)*'Schedule of Values'!$F26)/Assumptions!$B$7</f>
        <v>388.18878386521078</v>
      </c>
      <c r="N22" s="171">
        <f>(SUM(Property!AX$34,Property!AX$43)*'Schedule of Values'!$F26)/Assumptions!$B$7</f>
        <v>388.18878386521078</v>
      </c>
      <c r="O22" s="171">
        <f>(SUM(Property!AY$34,Property!AY$43)*'Schedule of Values'!$F26)/Assumptions!$B$7</f>
        <v>388.18878386521078</v>
      </c>
      <c r="P22" s="171">
        <f>(SUM(Property!AZ$34,Property!AZ$43)*'Schedule of Values'!$F26)/Assumptions!$B$7</f>
        <v>388.18878386521078</v>
      </c>
      <c r="Q22" s="171">
        <f>(SUM(Property!BA$34,Property!BA$43)*'Schedule of Values'!$F26)/Assumptions!$B$7</f>
        <v>388.18878386521078</v>
      </c>
      <c r="R22" s="171">
        <f>(SUM(Property!BB$34,Property!BB$43)*'Schedule of Values'!$F26)/Assumptions!$B$7</f>
        <v>388.18878386521078</v>
      </c>
      <c r="S22" s="171">
        <f>(SUM(Property!BC$34,Property!BC$43)*'Schedule of Values'!$F26)/Assumptions!$B$7</f>
        <v>388.18878386521078</v>
      </c>
      <c r="T22" s="171">
        <f>(SUM(Property!BD$34,Property!BD$43)*'Schedule of Values'!$F26)/Assumptions!$B$7</f>
        <v>417.30294265510156</v>
      </c>
      <c r="U22" s="171">
        <f>(SUM(Property!BE$34,Property!BE$43)*'Schedule of Values'!$F26)/Assumptions!$B$7</f>
        <v>417.30294265510156</v>
      </c>
      <c r="V22" s="171">
        <f>(SUM(Property!BF$34,Property!BF$43)*'Schedule of Values'!$F26)/Assumptions!$B$7</f>
        <v>417.30294265510156</v>
      </c>
      <c r="W22" s="171">
        <f>(SUM(Property!BG$34,Property!BG$43)*'Schedule of Values'!$F26)/Assumptions!$B$7</f>
        <v>417.30294265510156</v>
      </c>
      <c r="X22" s="171">
        <f>(SUM(Property!BH$34,Property!BH$43)*'Schedule of Values'!$F26)/Assumptions!$B$7</f>
        <v>417.30294265510156</v>
      </c>
      <c r="Y22" s="171">
        <f>(SUM(Property!BI$34,Property!BI$43)*'Schedule of Values'!$F26)/Assumptions!$B$7</f>
        <v>417.30294265510156</v>
      </c>
      <c r="Z22" s="171">
        <f>(SUM(Property!BJ$34,Property!BJ$43)*'Schedule of Values'!$F26)/Assumptions!$B$7</f>
        <v>417.30294265510156</v>
      </c>
      <c r="AA22" s="171">
        <f>(SUM(Property!BK$34,Property!BK$43)*'Schedule of Values'!$F26)/Assumptions!$B$7</f>
        <v>417.30294265510156</v>
      </c>
      <c r="AB22" s="171">
        <f>(SUM(Property!BL$34,Property!BL$43)*'Schedule of Values'!$F26)/Assumptions!$B$7</f>
        <v>417.30294265510156</v>
      </c>
      <c r="AC22" s="171">
        <f>(SUM(Property!BM$34,Property!BM$43)*'Schedule of Values'!$F26)/Assumptions!$B$7</f>
        <v>417.30294265510156</v>
      </c>
      <c r="AD22" s="171">
        <f>(SUM(Property!BN$34,Property!BN$43)*'Schedule of Values'!$F26)/Assumptions!$B$7</f>
        <v>417.30294265510156</v>
      </c>
      <c r="AE22" s="171">
        <f>(SUM(Property!BO$34,Property!BO$43)*'Schedule of Values'!$F26)/Assumptions!$B$7</f>
        <v>417.30294265510156</v>
      </c>
      <c r="AF22" s="171">
        <f>(SUM(Property!BP$34,Property!BP$43)*'Schedule of Values'!$F26)/Assumptions!$B$7</f>
        <v>448.60066335423414</v>
      </c>
      <c r="AG22" s="171">
        <f>(SUM(Property!BQ$34,Property!BQ$43)*'Schedule of Values'!$F26)/Assumptions!$B$7</f>
        <v>448.60066335423414</v>
      </c>
      <c r="AH22" s="171">
        <f>(SUM(Property!BR$34,Property!BR$43)*'Schedule of Values'!$F26)/Assumptions!$B$7</f>
        <v>448.60066335423414</v>
      </c>
      <c r="AI22" s="171">
        <f>(SUM(Property!BS$34,Property!BS$43)*'Schedule of Values'!$F26)/Assumptions!$B$7</f>
        <v>448.60066335423414</v>
      </c>
      <c r="AJ22" s="171">
        <f>(SUM(Property!BT$34,Property!BT$43)*'Schedule of Values'!$F26)/Assumptions!$B$7</f>
        <v>448.60066335423414</v>
      </c>
      <c r="AK22" s="171">
        <f>(SUM(Property!BU$34,Property!BU$43)*'Schedule of Values'!$F26)/Assumptions!$B$7</f>
        <v>448.60066335423414</v>
      </c>
      <c r="AL22" s="171">
        <f>(SUM(Property!BV$34,Property!BV$43)*'Schedule of Values'!$F26)/Assumptions!$B$7</f>
        <v>448.60066335423414</v>
      </c>
      <c r="AM22" s="171">
        <f>(SUM(Property!BW$34,Property!BW$43)*'Schedule of Values'!$F26)/Assumptions!$B$7</f>
        <v>448.60066335423414</v>
      </c>
      <c r="AN22" s="171">
        <f>(SUM(Property!BX$34,Property!BX$43)*'Schedule of Values'!$F26)/Assumptions!$B$7</f>
        <v>448.60066335423414</v>
      </c>
      <c r="AO22" s="171">
        <f>(SUM(Property!BY$34,Property!BY$43)*'Schedule of Values'!$F26)/Assumptions!$B$7</f>
        <v>448.60066335423414</v>
      </c>
      <c r="AP22" s="171">
        <f>(SUM(Property!BZ$34,Property!BZ$43)*'Schedule of Values'!$F26)/Assumptions!$B$7</f>
        <v>448.60066335423414</v>
      </c>
      <c r="AQ22" s="171">
        <f>(SUM(Property!CA$34,Property!CA$43)*'Schedule of Values'!$F26)/Assumptions!$B$7</f>
        <v>448.60066335423414</v>
      </c>
      <c r="AR22" s="171">
        <f>(SUM(Property!CB$34,Property!CB$43)*'Schedule of Values'!$F26)/Assumptions!$B$7</f>
        <v>462.05868325486119</v>
      </c>
      <c r="AS22" s="171">
        <f>(SUM(Property!CC$34,Property!CC$43)*'Schedule of Values'!$F26)/Assumptions!$B$7</f>
        <v>462.05868325486119</v>
      </c>
      <c r="AT22" s="171">
        <f>(SUM(Property!CD$34,Property!CD$43)*'Schedule of Values'!$F26)/Assumptions!$B$7</f>
        <v>462.05868325486119</v>
      </c>
      <c r="AU22" s="171">
        <f>(SUM(Property!CE$34,Property!CE$43)*'Schedule of Values'!$F26)/Assumptions!$B$7</f>
        <v>462.05868325486119</v>
      </c>
      <c r="AV22" s="171">
        <f>(SUM(Property!CF$34,Property!CF$43)*'Schedule of Values'!$F26)/Assumptions!$B$7</f>
        <v>462.05868325486119</v>
      </c>
      <c r="AW22" s="171">
        <f>(SUM(Property!CG$34,Property!CG$43)*'Schedule of Values'!$F26)/Assumptions!$B$7</f>
        <v>462.05868325486119</v>
      </c>
      <c r="AX22" s="171">
        <f>(SUM(Property!CH$34,Property!CH$43)*'Schedule of Values'!$F26)/Assumptions!$B$7</f>
        <v>462.05868325486119</v>
      </c>
      <c r="AY22" s="171">
        <f>(SUM(Property!CI$34,Property!CI$43)*'Schedule of Values'!$F26)/Assumptions!$B$7</f>
        <v>462.05868325486119</v>
      </c>
      <c r="AZ22" s="171">
        <f>(SUM(Property!CJ$34,Property!CJ$43)*'Schedule of Values'!$F26)/Assumptions!$B$7</f>
        <v>462.05868325486119</v>
      </c>
      <c r="BA22" s="171">
        <f>(SUM(Property!CK$34,Property!CK$43)*'Schedule of Values'!$F26)/Assumptions!$B$7</f>
        <v>462.05868325486119</v>
      </c>
      <c r="BB22" s="171">
        <f>(SUM(Property!CL$34,Property!CL$43)*'Schedule of Values'!$F26)/Assumptions!$B$7</f>
        <v>462.05868325486119</v>
      </c>
      <c r="BC22" s="171">
        <f>(SUM(Property!CM$34,Property!CM$43)*'Schedule of Values'!$F26)/Assumptions!$B$7</f>
        <v>462.05868325486119</v>
      </c>
      <c r="BD22" s="171">
        <f>(SUM(Property!CN$34,Property!CN$43)*'Schedule of Values'!$F26)/Assumptions!$B$7</f>
        <v>475.92044375250708</v>
      </c>
      <c r="BE22" s="171">
        <f>(SUM(Property!CO$34,Property!CO$43)*'Schedule of Values'!$F26)/Assumptions!$B$7</f>
        <v>475.92044375250708</v>
      </c>
      <c r="BF22" s="171">
        <f>(SUM(Property!CP$34,Property!CP$43)*'Schedule of Values'!$F26)/Assumptions!$B$7</f>
        <v>475.92044375250708</v>
      </c>
    </row>
    <row r="23" spans="1:58">
      <c r="A23" s="170" t="s">
        <v>495</v>
      </c>
      <c r="B23" s="170" t="str" cm="1">
        <f t="array" ref="B23">IFERROR(INDEX('Legal Entity'!$B:$B,MATCH('Property - Import (CA)'!$E23,'Legal Entity'!$A:$A,0),0),0)</f>
        <v>1315 - Corix Multi-Utility Services Inc.</v>
      </c>
      <c r="C23" s="170" t="s">
        <v>666</v>
      </c>
      <c r="D23" s="170" t="s">
        <v>632</v>
      </c>
      <c r="E23" s="170" t="s">
        <v>158</v>
      </c>
      <c r="G23" s="171">
        <f>(SUM(Property!AQ$34,Property!AQ$43)*'Schedule of Values'!$F27)/Assumptions!$B$7</f>
        <v>130.56040714370033</v>
      </c>
      <c r="H23" s="171">
        <f>(SUM(Property!AR$34,Property!AR$43)*'Schedule of Values'!$F27)/Assumptions!$B$7</f>
        <v>153.08474626837733</v>
      </c>
      <c r="I23" s="171">
        <f>(SUM(Property!AS$34,Property!AS$43)*'Schedule of Values'!$F27)/Assumptions!$B$7</f>
        <v>153.08474626837733</v>
      </c>
      <c r="J23" s="171">
        <f>(SUM(Property!AT$34,Property!AT$43)*'Schedule of Values'!$F27)/Assumptions!$B$7</f>
        <v>153.08474626837733</v>
      </c>
      <c r="K23" s="171">
        <f>(SUM(Property!AU$34,Property!AU$43)*'Schedule of Values'!$F27)/Assumptions!$B$7</f>
        <v>153.08474626837733</v>
      </c>
      <c r="L23" s="171">
        <f>(SUM(Property!AV$34,Property!AV$43)*'Schedule of Values'!$F27)/Assumptions!$B$7</f>
        <v>153.08474626837733</v>
      </c>
      <c r="M23" s="171">
        <f>(SUM(Property!AW$34,Property!AW$43)*'Schedule of Values'!$F27)/Assumptions!$B$7</f>
        <v>153.08474626837733</v>
      </c>
      <c r="N23" s="171">
        <f>(SUM(Property!AX$34,Property!AX$43)*'Schedule of Values'!$F27)/Assumptions!$B$7</f>
        <v>153.08474626837733</v>
      </c>
      <c r="O23" s="171">
        <f>(SUM(Property!AY$34,Property!AY$43)*'Schedule of Values'!$F27)/Assumptions!$B$7</f>
        <v>153.08474626837733</v>
      </c>
      <c r="P23" s="171">
        <f>(SUM(Property!AZ$34,Property!AZ$43)*'Schedule of Values'!$F27)/Assumptions!$B$7</f>
        <v>153.08474626837733</v>
      </c>
      <c r="Q23" s="171">
        <f>(SUM(Property!BA$34,Property!BA$43)*'Schedule of Values'!$F27)/Assumptions!$B$7</f>
        <v>153.08474626837733</v>
      </c>
      <c r="R23" s="171">
        <f>(SUM(Property!BB$34,Property!BB$43)*'Schedule of Values'!$F27)/Assumptions!$B$7</f>
        <v>153.08474626837733</v>
      </c>
      <c r="S23" s="171">
        <f>(SUM(Property!BC$34,Property!BC$43)*'Schedule of Values'!$F27)/Assumptions!$B$7</f>
        <v>153.08474626837733</v>
      </c>
      <c r="T23" s="171">
        <f>(SUM(Property!BD$34,Property!BD$43)*'Schedule of Values'!$F27)/Assumptions!$B$7</f>
        <v>164.56610223850561</v>
      </c>
      <c r="U23" s="171">
        <f>(SUM(Property!BE$34,Property!BE$43)*'Schedule of Values'!$F27)/Assumptions!$B$7</f>
        <v>164.56610223850561</v>
      </c>
      <c r="V23" s="171">
        <f>(SUM(Property!BF$34,Property!BF$43)*'Schedule of Values'!$F27)/Assumptions!$B$7</f>
        <v>164.56610223850561</v>
      </c>
      <c r="W23" s="171">
        <f>(SUM(Property!BG$34,Property!BG$43)*'Schedule of Values'!$F27)/Assumptions!$B$7</f>
        <v>164.56610223850561</v>
      </c>
      <c r="X23" s="171">
        <f>(SUM(Property!BH$34,Property!BH$43)*'Schedule of Values'!$F27)/Assumptions!$B$7</f>
        <v>164.56610223850561</v>
      </c>
      <c r="Y23" s="171">
        <f>(SUM(Property!BI$34,Property!BI$43)*'Schedule of Values'!$F27)/Assumptions!$B$7</f>
        <v>164.56610223850561</v>
      </c>
      <c r="Z23" s="171">
        <f>(SUM(Property!BJ$34,Property!BJ$43)*'Schedule of Values'!$F27)/Assumptions!$B$7</f>
        <v>164.56610223850561</v>
      </c>
      <c r="AA23" s="171">
        <f>(SUM(Property!BK$34,Property!BK$43)*'Schedule of Values'!$F27)/Assumptions!$B$7</f>
        <v>164.56610223850561</v>
      </c>
      <c r="AB23" s="171">
        <f>(SUM(Property!BL$34,Property!BL$43)*'Schedule of Values'!$F27)/Assumptions!$B$7</f>
        <v>164.56610223850561</v>
      </c>
      <c r="AC23" s="171">
        <f>(SUM(Property!BM$34,Property!BM$43)*'Schedule of Values'!$F27)/Assumptions!$B$7</f>
        <v>164.56610223850561</v>
      </c>
      <c r="AD23" s="171">
        <f>(SUM(Property!BN$34,Property!BN$43)*'Schedule of Values'!$F27)/Assumptions!$B$7</f>
        <v>164.56610223850561</v>
      </c>
      <c r="AE23" s="171">
        <f>(SUM(Property!BO$34,Property!BO$43)*'Schedule of Values'!$F27)/Assumptions!$B$7</f>
        <v>164.56610223850561</v>
      </c>
      <c r="AF23" s="171">
        <f>(SUM(Property!BP$34,Property!BP$43)*'Schedule of Values'!$F27)/Assumptions!$B$7</f>
        <v>176.90855990639355</v>
      </c>
      <c r="AG23" s="171">
        <f>(SUM(Property!BQ$34,Property!BQ$43)*'Schedule of Values'!$F27)/Assumptions!$B$7</f>
        <v>176.90855990639355</v>
      </c>
      <c r="AH23" s="171">
        <f>(SUM(Property!BR$34,Property!BR$43)*'Schedule of Values'!$F27)/Assumptions!$B$7</f>
        <v>176.90855990639355</v>
      </c>
      <c r="AI23" s="171">
        <f>(SUM(Property!BS$34,Property!BS$43)*'Schedule of Values'!$F27)/Assumptions!$B$7</f>
        <v>176.90855990639355</v>
      </c>
      <c r="AJ23" s="171">
        <f>(SUM(Property!BT$34,Property!BT$43)*'Schedule of Values'!$F27)/Assumptions!$B$7</f>
        <v>176.90855990639355</v>
      </c>
      <c r="AK23" s="171">
        <f>(SUM(Property!BU$34,Property!BU$43)*'Schedule of Values'!$F27)/Assumptions!$B$7</f>
        <v>176.90855990639355</v>
      </c>
      <c r="AL23" s="171">
        <f>(SUM(Property!BV$34,Property!BV$43)*'Schedule of Values'!$F27)/Assumptions!$B$7</f>
        <v>176.90855990639355</v>
      </c>
      <c r="AM23" s="171">
        <f>(SUM(Property!BW$34,Property!BW$43)*'Schedule of Values'!$F27)/Assumptions!$B$7</f>
        <v>176.90855990639355</v>
      </c>
      <c r="AN23" s="171">
        <f>(SUM(Property!BX$34,Property!BX$43)*'Schedule of Values'!$F27)/Assumptions!$B$7</f>
        <v>176.90855990639355</v>
      </c>
      <c r="AO23" s="171">
        <f>(SUM(Property!BY$34,Property!BY$43)*'Schedule of Values'!$F27)/Assumptions!$B$7</f>
        <v>176.90855990639355</v>
      </c>
      <c r="AP23" s="171">
        <f>(SUM(Property!BZ$34,Property!BZ$43)*'Schedule of Values'!$F27)/Assumptions!$B$7</f>
        <v>176.90855990639355</v>
      </c>
      <c r="AQ23" s="171">
        <f>(SUM(Property!CA$34,Property!CA$43)*'Schedule of Values'!$F27)/Assumptions!$B$7</f>
        <v>176.90855990639355</v>
      </c>
      <c r="AR23" s="171">
        <f>(SUM(Property!CB$34,Property!CB$43)*'Schedule of Values'!$F27)/Assumptions!$B$7</f>
        <v>182.21581670358538</v>
      </c>
      <c r="AS23" s="171">
        <f>(SUM(Property!CC$34,Property!CC$43)*'Schedule of Values'!$F27)/Assumptions!$B$7</f>
        <v>182.21581670358538</v>
      </c>
      <c r="AT23" s="171">
        <f>(SUM(Property!CD$34,Property!CD$43)*'Schedule of Values'!$F27)/Assumptions!$B$7</f>
        <v>182.21581670358538</v>
      </c>
      <c r="AU23" s="171">
        <f>(SUM(Property!CE$34,Property!CE$43)*'Schedule of Values'!$F27)/Assumptions!$B$7</f>
        <v>182.21581670358538</v>
      </c>
      <c r="AV23" s="171">
        <f>(SUM(Property!CF$34,Property!CF$43)*'Schedule of Values'!$F27)/Assumptions!$B$7</f>
        <v>182.21581670358538</v>
      </c>
      <c r="AW23" s="171">
        <f>(SUM(Property!CG$34,Property!CG$43)*'Schedule of Values'!$F27)/Assumptions!$B$7</f>
        <v>182.21581670358538</v>
      </c>
      <c r="AX23" s="171">
        <f>(SUM(Property!CH$34,Property!CH$43)*'Schedule of Values'!$F27)/Assumptions!$B$7</f>
        <v>182.21581670358538</v>
      </c>
      <c r="AY23" s="171">
        <f>(SUM(Property!CI$34,Property!CI$43)*'Schedule of Values'!$F27)/Assumptions!$B$7</f>
        <v>182.21581670358538</v>
      </c>
      <c r="AZ23" s="171">
        <f>(SUM(Property!CJ$34,Property!CJ$43)*'Schedule of Values'!$F27)/Assumptions!$B$7</f>
        <v>182.21581670358538</v>
      </c>
      <c r="BA23" s="171">
        <f>(SUM(Property!CK$34,Property!CK$43)*'Schedule of Values'!$F27)/Assumptions!$B$7</f>
        <v>182.21581670358538</v>
      </c>
      <c r="BB23" s="171">
        <f>(SUM(Property!CL$34,Property!CL$43)*'Schedule of Values'!$F27)/Assumptions!$B$7</f>
        <v>182.21581670358538</v>
      </c>
      <c r="BC23" s="171">
        <f>(SUM(Property!CM$34,Property!CM$43)*'Schedule of Values'!$F27)/Assumptions!$B$7</f>
        <v>182.21581670358538</v>
      </c>
      <c r="BD23" s="171">
        <f>(SUM(Property!CN$34,Property!CN$43)*'Schedule of Values'!$F27)/Assumptions!$B$7</f>
        <v>187.68229120469294</v>
      </c>
      <c r="BE23" s="171">
        <f>(SUM(Property!CO$34,Property!CO$43)*'Schedule of Values'!$F27)/Assumptions!$B$7</f>
        <v>187.68229120469294</v>
      </c>
      <c r="BF23" s="171">
        <f>(SUM(Property!CP$34,Property!CP$43)*'Schedule of Values'!$F27)/Assumptions!$B$7</f>
        <v>187.68229120469294</v>
      </c>
    </row>
    <row r="24" spans="1:58">
      <c r="A24" s="170" t="s">
        <v>495</v>
      </c>
      <c r="B24" s="170" t="str" cm="1">
        <f t="array" ref="B24">IFERROR(INDEX('Legal Entity'!$B:$B,MATCH('Property - Import (CA)'!$E24,'Legal Entity'!$A:$A,0),0),0)</f>
        <v>1315 - Corix Multi-Utility Services Inc.</v>
      </c>
      <c r="C24" s="170" t="s">
        <v>666</v>
      </c>
      <c r="D24" s="170" t="s">
        <v>632</v>
      </c>
      <c r="E24" s="170" t="s">
        <v>155</v>
      </c>
      <c r="G24" s="171">
        <f>(SUM(Property!AQ$34,Property!AQ$43)*'Schedule of Values'!$F28)/Assumptions!$B$7</f>
        <v>42.790172409667797</v>
      </c>
      <c r="H24" s="171">
        <f>(SUM(Property!AR$34,Property!AR$43)*'Schedule of Values'!$F28)/Assumptions!$B$7</f>
        <v>50.172351859352986</v>
      </c>
      <c r="I24" s="171">
        <f>(SUM(Property!AS$34,Property!AS$43)*'Schedule of Values'!$F28)/Assumptions!$B$7</f>
        <v>50.172351859352986</v>
      </c>
      <c r="J24" s="171">
        <f>(SUM(Property!AT$34,Property!AT$43)*'Schedule of Values'!$F28)/Assumptions!$B$7</f>
        <v>50.172351859352986</v>
      </c>
      <c r="K24" s="171">
        <f>(SUM(Property!AU$34,Property!AU$43)*'Schedule of Values'!$F28)/Assumptions!$B$7</f>
        <v>50.172351859352986</v>
      </c>
      <c r="L24" s="171">
        <f>(SUM(Property!AV$34,Property!AV$43)*'Schedule of Values'!$F28)/Assumptions!$B$7</f>
        <v>50.172351859352986</v>
      </c>
      <c r="M24" s="171">
        <f>(SUM(Property!AW$34,Property!AW$43)*'Schedule of Values'!$F28)/Assumptions!$B$7</f>
        <v>50.172351859352986</v>
      </c>
      <c r="N24" s="171">
        <f>(SUM(Property!AX$34,Property!AX$43)*'Schedule of Values'!$F28)/Assumptions!$B$7</f>
        <v>50.172351859352986</v>
      </c>
      <c r="O24" s="171">
        <f>(SUM(Property!AY$34,Property!AY$43)*'Schedule of Values'!$F28)/Assumptions!$B$7</f>
        <v>50.172351859352986</v>
      </c>
      <c r="P24" s="171">
        <f>(SUM(Property!AZ$34,Property!AZ$43)*'Schedule of Values'!$F28)/Assumptions!$B$7</f>
        <v>50.172351859352986</v>
      </c>
      <c r="Q24" s="171">
        <f>(SUM(Property!BA$34,Property!BA$43)*'Schedule of Values'!$F28)/Assumptions!$B$7</f>
        <v>50.172351859352986</v>
      </c>
      <c r="R24" s="171">
        <f>(SUM(Property!BB$34,Property!BB$43)*'Schedule of Values'!$F28)/Assumptions!$B$7</f>
        <v>50.172351859352986</v>
      </c>
      <c r="S24" s="171">
        <f>(SUM(Property!BC$34,Property!BC$43)*'Schedule of Values'!$F28)/Assumptions!$B$7</f>
        <v>50.172351859352986</v>
      </c>
      <c r="T24" s="171">
        <f>(SUM(Property!BD$34,Property!BD$43)*'Schedule of Values'!$F28)/Assumptions!$B$7</f>
        <v>53.935278248804451</v>
      </c>
      <c r="U24" s="171">
        <f>(SUM(Property!BE$34,Property!BE$43)*'Schedule of Values'!$F28)/Assumptions!$B$7</f>
        <v>53.935278248804451</v>
      </c>
      <c r="V24" s="171">
        <f>(SUM(Property!BF$34,Property!BF$43)*'Schedule of Values'!$F28)/Assumptions!$B$7</f>
        <v>53.935278248804451</v>
      </c>
      <c r="W24" s="171">
        <f>(SUM(Property!BG$34,Property!BG$43)*'Schedule of Values'!$F28)/Assumptions!$B$7</f>
        <v>53.935278248804451</v>
      </c>
      <c r="X24" s="171">
        <f>(SUM(Property!BH$34,Property!BH$43)*'Schedule of Values'!$F28)/Assumptions!$B$7</f>
        <v>53.935278248804451</v>
      </c>
      <c r="Y24" s="171">
        <f>(SUM(Property!BI$34,Property!BI$43)*'Schedule of Values'!$F28)/Assumptions!$B$7</f>
        <v>53.935278248804451</v>
      </c>
      <c r="Z24" s="171">
        <f>(SUM(Property!BJ$34,Property!BJ$43)*'Schedule of Values'!$F28)/Assumptions!$B$7</f>
        <v>53.935278248804451</v>
      </c>
      <c r="AA24" s="171">
        <f>(SUM(Property!BK$34,Property!BK$43)*'Schedule of Values'!$F28)/Assumptions!$B$7</f>
        <v>53.935278248804451</v>
      </c>
      <c r="AB24" s="171">
        <f>(SUM(Property!BL$34,Property!BL$43)*'Schedule of Values'!$F28)/Assumptions!$B$7</f>
        <v>53.935278248804451</v>
      </c>
      <c r="AC24" s="171">
        <f>(SUM(Property!BM$34,Property!BM$43)*'Schedule of Values'!$F28)/Assumptions!$B$7</f>
        <v>53.935278248804451</v>
      </c>
      <c r="AD24" s="171">
        <f>(SUM(Property!BN$34,Property!BN$43)*'Schedule of Values'!$F28)/Assumptions!$B$7</f>
        <v>53.935278248804451</v>
      </c>
      <c r="AE24" s="171">
        <f>(SUM(Property!BO$34,Property!BO$43)*'Schedule of Values'!$F28)/Assumptions!$B$7</f>
        <v>53.935278248804451</v>
      </c>
      <c r="AF24" s="171">
        <f>(SUM(Property!BP$34,Property!BP$43)*'Schedule of Values'!$F28)/Assumptions!$B$7</f>
        <v>57.980424117464779</v>
      </c>
      <c r="AG24" s="171">
        <f>(SUM(Property!BQ$34,Property!BQ$43)*'Schedule of Values'!$F28)/Assumptions!$B$7</f>
        <v>57.980424117464779</v>
      </c>
      <c r="AH24" s="171">
        <f>(SUM(Property!BR$34,Property!BR$43)*'Schedule of Values'!$F28)/Assumptions!$B$7</f>
        <v>57.980424117464779</v>
      </c>
      <c r="AI24" s="171">
        <f>(SUM(Property!BS$34,Property!BS$43)*'Schedule of Values'!$F28)/Assumptions!$B$7</f>
        <v>57.980424117464779</v>
      </c>
      <c r="AJ24" s="171">
        <f>(SUM(Property!BT$34,Property!BT$43)*'Schedule of Values'!$F28)/Assumptions!$B$7</f>
        <v>57.980424117464779</v>
      </c>
      <c r="AK24" s="171">
        <f>(SUM(Property!BU$34,Property!BU$43)*'Schedule of Values'!$F28)/Assumptions!$B$7</f>
        <v>57.980424117464779</v>
      </c>
      <c r="AL24" s="171">
        <f>(SUM(Property!BV$34,Property!BV$43)*'Schedule of Values'!$F28)/Assumptions!$B$7</f>
        <v>57.980424117464779</v>
      </c>
      <c r="AM24" s="171">
        <f>(SUM(Property!BW$34,Property!BW$43)*'Schedule of Values'!$F28)/Assumptions!$B$7</f>
        <v>57.980424117464779</v>
      </c>
      <c r="AN24" s="171">
        <f>(SUM(Property!BX$34,Property!BX$43)*'Schedule of Values'!$F28)/Assumptions!$B$7</f>
        <v>57.980424117464779</v>
      </c>
      <c r="AO24" s="171">
        <f>(SUM(Property!BY$34,Property!BY$43)*'Schedule of Values'!$F28)/Assumptions!$B$7</f>
        <v>57.980424117464779</v>
      </c>
      <c r="AP24" s="171">
        <f>(SUM(Property!BZ$34,Property!BZ$43)*'Schedule of Values'!$F28)/Assumptions!$B$7</f>
        <v>57.980424117464779</v>
      </c>
      <c r="AQ24" s="171">
        <f>(SUM(Property!CA$34,Property!CA$43)*'Schedule of Values'!$F28)/Assumptions!$B$7</f>
        <v>57.980424117464779</v>
      </c>
      <c r="AR24" s="171">
        <f>(SUM(Property!CB$34,Property!CB$43)*'Schedule of Values'!$F28)/Assumptions!$B$7</f>
        <v>59.719836840988727</v>
      </c>
      <c r="AS24" s="171">
        <f>(SUM(Property!CC$34,Property!CC$43)*'Schedule of Values'!$F28)/Assumptions!$B$7</f>
        <v>59.719836840988727</v>
      </c>
      <c r="AT24" s="171">
        <f>(SUM(Property!CD$34,Property!CD$43)*'Schedule of Values'!$F28)/Assumptions!$B$7</f>
        <v>59.719836840988727</v>
      </c>
      <c r="AU24" s="171">
        <f>(SUM(Property!CE$34,Property!CE$43)*'Schedule of Values'!$F28)/Assumptions!$B$7</f>
        <v>59.719836840988727</v>
      </c>
      <c r="AV24" s="171">
        <f>(SUM(Property!CF$34,Property!CF$43)*'Schedule of Values'!$F28)/Assumptions!$B$7</f>
        <v>59.719836840988727</v>
      </c>
      <c r="AW24" s="171">
        <f>(SUM(Property!CG$34,Property!CG$43)*'Schedule of Values'!$F28)/Assumptions!$B$7</f>
        <v>59.719836840988727</v>
      </c>
      <c r="AX24" s="171">
        <f>(SUM(Property!CH$34,Property!CH$43)*'Schedule of Values'!$F28)/Assumptions!$B$7</f>
        <v>59.719836840988727</v>
      </c>
      <c r="AY24" s="171">
        <f>(SUM(Property!CI$34,Property!CI$43)*'Schedule of Values'!$F28)/Assumptions!$B$7</f>
        <v>59.719836840988727</v>
      </c>
      <c r="AZ24" s="171">
        <f>(SUM(Property!CJ$34,Property!CJ$43)*'Schedule of Values'!$F28)/Assumptions!$B$7</f>
        <v>59.719836840988727</v>
      </c>
      <c r="BA24" s="171">
        <f>(SUM(Property!CK$34,Property!CK$43)*'Schedule of Values'!$F28)/Assumptions!$B$7</f>
        <v>59.719836840988727</v>
      </c>
      <c r="BB24" s="171">
        <f>(SUM(Property!CL$34,Property!CL$43)*'Schedule of Values'!$F28)/Assumptions!$B$7</f>
        <v>59.719836840988727</v>
      </c>
      <c r="BC24" s="171">
        <f>(SUM(Property!CM$34,Property!CM$43)*'Schedule of Values'!$F28)/Assumptions!$B$7</f>
        <v>59.719836840988727</v>
      </c>
      <c r="BD24" s="171">
        <f>(SUM(Property!CN$34,Property!CN$43)*'Schedule of Values'!$F28)/Assumptions!$B$7</f>
        <v>61.511431946218401</v>
      </c>
      <c r="BE24" s="171">
        <f>(SUM(Property!CO$34,Property!CO$43)*'Schedule of Values'!$F28)/Assumptions!$B$7</f>
        <v>61.511431946218401</v>
      </c>
      <c r="BF24" s="171">
        <f>(SUM(Property!CP$34,Property!CP$43)*'Schedule of Values'!$F28)/Assumptions!$B$7</f>
        <v>61.511431946218401</v>
      </c>
    </row>
    <row r="25" spans="1:58">
      <c r="A25" s="170" t="s">
        <v>495</v>
      </c>
      <c r="B25" s="170" t="str" cm="1">
        <f t="array" ref="B25">IFERROR(INDEX('Legal Entity'!$B:$B,MATCH('Property - Import (CA)'!$E25,'Legal Entity'!$A:$A,0),0),0)</f>
        <v>1315 - Corix Multi-Utility Services Inc.</v>
      </c>
      <c r="C25" s="170" t="s">
        <v>666</v>
      </c>
      <c r="D25" s="170" t="s">
        <v>632</v>
      </c>
      <c r="E25" s="170" t="s">
        <v>159</v>
      </c>
      <c r="G25" s="171">
        <f>(SUM(Property!AQ$34,Property!AQ$43)*'Schedule of Values'!$F29)/Assumptions!$B$7</f>
        <v>1070.6073794323672</v>
      </c>
      <c r="H25" s="171">
        <f>(SUM(Property!AR$34,Property!AR$43)*'Schedule of Values'!$F29)/Assumptions!$B$7</f>
        <v>1255.309037548175</v>
      </c>
      <c r="I25" s="171">
        <f>(SUM(Property!AS$34,Property!AS$43)*'Schedule of Values'!$F29)/Assumptions!$B$7</f>
        <v>1255.309037548175</v>
      </c>
      <c r="J25" s="171">
        <f>(SUM(Property!AT$34,Property!AT$43)*'Schedule of Values'!$F29)/Assumptions!$B$7</f>
        <v>1255.309037548175</v>
      </c>
      <c r="K25" s="171">
        <f>(SUM(Property!AU$34,Property!AU$43)*'Schedule of Values'!$F29)/Assumptions!$B$7</f>
        <v>1255.309037548175</v>
      </c>
      <c r="L25" s="171">
        <f>(SUM(Property!AV$34,Property!AV$43)*'Schedule of Values'!$F29)/Assumptions!$B$7</f>
        <v>1255.309037548175</v>
      </c>
      <c r="M25" s="171">
        <f>(SUM(Property!AW$34,Property!AW$43)*'Schedule of Values'!$F29)/Assumptions!$B$7</f>
        <v>1255.309037548175</v>
      </c>
      <c r="N25" s="171">
        <f>(SUM(Property!AX$34,Property!AX$43)*'Schedule of Values'!$F29)/Assumptions!$B$7</f>
        <v>1255.309037548175</v>
      </c>
      <c r="O25" s="171">
        <f>(SUM(Property!AY$34,Property!AY$43)*'Schedule of Values'!$F29)/Assumptions!$B$7</f>
        <v>1255.309037548175</v>
      </c>
      <c r="P25" s="171">
        <f>(SUM(Property!AZ$34,Property!AZ$43)*'Schedule of Values'!$F29)/Assumptions!$B$7</f>
        <v>1255.309037548175</v>
      </c>
      <c r="Q25" s="171">
        <f>(SUM(Property!BA$34,Property!BA$43)*'Schedule of Values'!$F29)/Assumptions!$B$7</f>
        <v>1255.309037548175</v>
      </c>
      <c r="R25" s="171">
        <f>(SUM(Property!BB$34,Property!BB$43)*'Schedule of Values'!$F29)/Assumptions!$B$7</f>
        <v>1255.309037548175</v>
      </c>
      <c r="S25" s="171">
        <f>(SUM(Property!BC$34,Property!BC$43)*'Schedule of Values'!$F29)/Assumptions!$B$7</f>
        <v>1255.309037548175</v>
      </c>
      <c r="T25" s="171">
        <f>(SUM(Property!BD$34,Property!BD$43)*'Schedule of Values'!$F29)/Assumptions!$B$7</f>
        <v>1349.457215364288</v>
      </c>
      <c r="U25" s="171">
        <f>(SUM(Property!BE$34,Property!BE$43)*'Schedule of Values'!$F29)/Assumptions!$B$7</f>
        <v>1349.457215364288</v>
      </c>
      <c r="V25" s="171">
        <f>(SUM(Property!BF$34,Property!BF$43)*'Schedule of Values'!$F29)/Assumptions!$B$7</f>
        <v>1349.457215364288</v>
      </c>
      <c r="W25" s="171">
        <f>(SUM(Property!BG$34,Property!BG$43)*'Schedule of Values'!$F29)/Assumptions!$B$7</f>
        <v>1349.457215364288</v>
      </c>
      <c r="X25" s="171">
        <f>(SUM(Property!BH$34,Property!BH$43)*'Schedule of Values'!$F29)/Assumptions!$B$7</f>
        <v>1349.457215364288</v>
      </c>
      <c r="Y25" s="171">
        <f>(SUM(Property!BI$34,Property!BI$43)*'Schedule of Values'!$F29)/Assumptions!$B$7</f>
        <v>1349.457215364288</v>
      </c>
      <c r="Z25" s="171">
        <f>(SUM(Property!BJ$34,Property!BJ$43)*'Schedule of Values'!$F29)/Assumptions!$B$7</f>
        <v>1349.457215364288</v>
      </c>
      <c r="AA25" s="171">
        <f>(SUM(Property!BK$34,Property!BK$43)*'Schedule of Values'!$F29)/Assumptions!$B$7</f>
        <v>1349.457215364288</v>
      </c>
      <c r="AB25" s="171">
        <f>(SUM(Property!BL$34,Property!BL$43)*'Schedule of Values'!$F29)/Assumptions!$B$7</f>
        <v>1349.457215364288</v>
      </c>
      <c r="AC25" s="171">
        <f>(SUM(Property!BM$34,Property!BM$43)*'Schedule of Values'!$F29)/Assumptions!$B$7</f>
        <v>1349.457215364288</v>
      </c>
      <c r="AD25" s="171">
        <f>(SUM(Property!BN$34,Property!BN$43)*'Schedule of Values'!$F29)/Assumptions!$B$7</f>
        <v>1349.457215364288</v>
      </c>
      <c r="AE25" s="171">
        <f>(SUM(Property!BO$34,Property!BO$43)*'Schedule of Values'!$F29)/Assumptions!$B$7</f>
        <v>1349.457215364288</v>
      </c>
      <c r="AF25" s="171">
        <f>(SUM(Property!BP$34,Property!BP$43)*'Schedule of Values'!$F29)/Assumptions!$B$7</f>
        <v>1450.6665065166094</v>
      </c>
      <c r="AG25" s="171">
        <f>(SUM(Property!BQ$34,Property!BQ$43)*'Schedule of Values'!$F29)/Assumptions!$B$7</f>
        <v>1450.6665065166094</v>
      </c>
      <c r="AH25" s="171">
        <f>(SUM(Property!BR$34,Property!BR$43)*'Schedule of Values'!$F29)/Assumptions!$B$7</f>
        <v>1450.6665065166094</v>
      </c>
      <c r="AI25" s="171">
        <f>(SUM(Property!BS$34,Property!BS$43)*'Schedule of Values'!$F29)/Assumptions!$B$7</f>
        <v>1450.6665065166094</v>
      </c>
      <c r="AJ25" s="171">
        <f>(SUM(Property!BT$34,Property!BT$43)*'Schedule of Values'!$F29)/Assumptions!$B$7</f>
        <v>1450.6665065166094</v>
      </c>
      <c r="AK25" s="171">
        <f>(SUM(Property!BU$34,Property!BU$43)*'Schedule of Values'!$F29)/Assumptions!$B$7</f>
        <v>1450.6665065166094</v>
      </c>
      <c r="AL25" s="171">
        <f>(SUM(Property!BV$34,Property!BV$43)*'Schedule of Values'!$F29)/Assumptions!$B$7</f>
        <v>1450.6665065166094</v>
      </c>
      <c r="AM25" s="171">
        <f>(SUM(Property!BW$34,Property!BW$43)*'Schedule of Values'!$F29)/Assumptions!$B$7</f>
        <v>1450.6665065166094</v>
      </c>
      <c r="AN25" s="171">
        <f>(SUM(Property!BX$34,Property!BX$43)*'Schedule of Values'!$F29)/Assumptions!$B$7</f>
        <v>1450.6665065166094</v>
      </c>
      <c r="AO25" s="171">
        <f>(SUM(Property!BY$34,Property!BY$43)*'Schedule of Values'!$F29)/Assumptions!$B$7</f>
        <v>1450.6665065166094</v>
      </c>
      <c r="AP25" s="171">
        <f>(SUM(Property!BZ$34,Property!BZ$43)*'Schedule of Values'!$F29)/Assumptions!$B$7</f>
        <v>1450.6665065166094</v>
      </c>
      <c r="AQ25" s="171">
        <f>(SUM(Property!CA$34,Property!CA$43)*'Schedule of Values'!$F29)/Assumptions!$B$7</f>
        <v>1450.6665065166094</v>
      </c>
      <c r="AR25" s="171">
        <f>(SUM(Property!CB$34,Property!CB$43)*'Schedule of Values'!$F29)/Assumptions!$B$7</f>
        <v>1494.1865017121079</v>
      </c>
      <c r="AS25" s="171">
        <f>(SUM(Property!CC$34,Property!CC$43)*'Schedule of Values'!$F29)/Assumptions!$B$7</f>
        <v>1494.1865017121079</v>
      </c>
      <c r="AT25" s="171">
        <f>(SUM(Property!CD$34,Property!CD$43)*'Schedule of Values'!$F29)/Assumptions!$B$7</f>
        <v>1494.1865017121079</v>
      </c>
      <c r="AU25" s="171">
        <f>(SUM(Property!CE$34,Property!CE$43)*'Schedule of Values'!$F29)/Assumptions!$B$7</f>
        <v>1494.1865017121079</v>
      </c>
      <c r="AV25" s="171">
        <f>(SUM(Property!CF$34,Property!CF$43)*'Schedule of Values'!$F29)/Assumptions!$B$7</f>
        <v>1494.1865017121079</v>
      </c>
      <c r="AW25" s="171">
        <f>(SUM(Property!CG$34,Property!CG$43)*'Schedule of Values'!$F29)/Assumptions!$B$7</f>
        <v>1494.1865017121079</v>
      </c>
      <c r="AX25" s="171">
        <f>(SUM(Property!CH$34,Property!CH$43)*'Schedule of Values'!$F29)/Assumptions!$B$7</f>
        <v>1494.1865017121079</v>
      </c>
      <c r="AY25" s="171">
        <f>(SUM(Property!CI$34,Property!CI$43)*'Schedule of Values'!$F29)/Assumptions!$B$7</f>
        <v>1494.1865017121079</v>
      </c>
      <c r="AZ25" s="171">
        <f>(SUM(Property!CJ$34,Property!CJ$43)*'Schedule of Values'!$F29)/Assumptions!$B$7</f>
        <v>1494.1865017121079</v>
      </c>
      <c r="BA25" s="171">
        <f>(SUM(Property!CK$34,Property!CK$43)*'Schedule of Values'!$F29)/Assumptions!$B$7</f>
        <v>1494.1865017121079</v>
      </c>
      <c r="BB25" s="171">
        <f>(SUM(Property!CL$34,Property!CL$43)*'Schedule of Values'!$F29)/Assumptions!$B$7</f>
        <v>1494.1865017121079</v>
      </c>
      <c r="BC25" s="171">
        <f>(SUM(Property!CM$34,Property!CM$43)*'Schedule of Values'!$F29)/Assumptions!$B$7</f>
        <v>1494.1865017121079</v>
      </c>
      <c r="BD25" s="171">
        <f>(SUM(Property!CN$34,Property!CN$43)*'Schedule of Values'!$F29)/Assumptions!$B$7</f>
        <v>1539.0120967634712</v>
      </c>
      <c r="BE25" s="171">
        <f>(SUM(Property!CO$34,Property!CO$43)*'Schedule of Values'!$F29)/Assumptions!$B$7</f>
        <v>1539.0120967634712</v>
      </c>
      <c r="BF25" s="171">
        <f>(SUM(Property!CP$34,Property!CP$43)*'Schedule of Values'!$F29)/Assumptions!$B$7</f>
        <v>1539.0120967634712</v>
      </c>
    </row>
    <row r="26" spans="1:58">
      <c r="A26" s="170" t="s">
        <v>495</v>
      </c>
      <c r="B26" s="170" t="str" cm="1">
        <f t="array" ref="B26">IFERROR(INDEX('Legal Entity'!$B:$B,MATCH('Property - Import (CA)'!$E26,'Legal Entity'!$A:$A,0),0),0)</f>
        <v>1315 - Corix Multi-Utility Services Inc.</v>
      </c>
      <c r="C26" s="170" t="s">
        <v>666</v>
      </c>
      <c r="D26" s="170" t="s">
        <v>632</v>
      </c>
      <c r="E26" s="170" t="s">
        <v>141</v>
      </c>
      <c r="G26" s="171">
        <f>(SUM(Property!AQ$34,Property!AQ$43)*'Schedule of Values'!$F30)/Assumptions!$B$7</f>
        <v>45.328892024565178</v>
      </c>
      <c r="H26" s="171">
        <f>(SUM(Property!AR$34,Property!AR$43)*'Schedule of Values'!$F30)/Assumptions!$B$7</f>
        <v>53.149052503870465</v>
      </c>
      <c r="I26" s="171">
        <f>(SUM(Property!AS$34,Property!AS$43)*'Schedule of Values'!$F30)/Assumptions!$B$7</f>
        <v>53.149052503870465</v>
      </c>
      <c r="J26" s="171">
        <f>(SUM(Property!AT$34,Property!AT$43)*'Schedule of Values'!$F30)/Assumptions!$B$7</f>
        <v>53.149052503870465</v>
      </c>
      <c r="K26" s="171">
        <f>(SUM(Property!AU$34,Property!AU$43)*'Schedule of Values'!$F30)/Assumptions!$B$7</f>
        <v>53.149052503870465</v>
      </c>
      <c r="L26" s="171">
        <f>(SUM(Property!AV$34,Property!AV$43)*'Schedule of Values'!$F30)/Assumptions!$B$7</f>
        <v>53.149052503870465</v>
      </c>
      <c r="M26" s="171">
        <f>(SUM(Property!AW$34,Property!AW$43)*'Schedule of Values'!$F30)/Assumptions!$B$7</f>
        <v>53.149052503870465</v>
      </c>
      <c r="N26" s="171">
        <f>(SUM(Property!AX$34,Property!AX$43)*'Schedule of Values'!$F30)/Assumptions!$B$7</f>
        <v>53.149052503870465</v>
      </c>
      <c r="O26" s="171">
        <f>(SUM(Property!AY$34,Property!AY$43)*'Schedule of Values'!$F30)/Assumptions!$B$7</f>
        <v>53.149052503870465</v>
      </c>
      <c r="P26" s="171">
        <f>(SUM(Property!AZ$34,Property!AZ$43)*'Schedule of Values'!$F30)/Assumptions!$B$7</f>
        <v>53.149052503870465</v>
      </c>
      <c r="Q26" s="171">
        <f>(SUM(Property!BA$34,Property!BA$43)*'Schedule of Values'!$F30)/Assumptions!$B$7</f>
        <v>53.149052503870465</v>
      </c>
      <c r="R26" s="171">
        <f>(SUM(Property!BB$34,Property!BB$43)*'Schedule of Values'!$F30)/Assumptions!$B$7</f>
        <v>53.149052503870465</v>
      </c>
      <c r="S26" s="171">
        <f>(SUM(Property!BC$34,Property!BC$43)*'Schedule of Values'!$F30)/Assumptions!$B$7</f>
        <v>53.149052503870465</v>
      </c>
      <c r="T26" s="171">
        <f>(SUM(Property!BD$34,Property!BD$43)*'Schedule of Values'!$F30)/Assumptions!$B$7</f>
        <v>57.135231441660743</v>
      </c>
      <c r="U26" s="171">
        <f>(SUM(Property!BE$34,Property!BE$43)*'Schedule of Values'!$F30)/Assumptions!$B$7</f>
        <v>57.135231441660743</v>
      </c>
      <c r="V26" s="171">
        <f>(SUM(Property!BF$34,Property!BF$43)*'Schedule of Values'!$F30)/Assumptions!$B$7</f>
        <v>57.135231441660743</v>
      </c>
      <c r="W26" s="171">
        <f>(SUM(Property!BG$34,Property!BG$43)*'Schedule of Values'!$F30)/Assumptions!$B$7</f>
        <v>57.135231441660743</v>
      </c>
      <c r="X26" s="171">
        <f>(SUM(Property!BH$34,Property!BH$43)*'Schedule of Values'!$F30)/Assumptions!$B$7</f>
        <v>57.135231441660743</v>
      </c>
      <c r="Y26" s="171">
        <f>(SUM(Property!BI$34,Property!BI$43)*'Schedule of Values'!$F30)/Assumptions!$B$7</f>
        <v>57.135231441660743</v>
      </c>
      <c r="Z26" s="171">
        <f>(SUM(Property!BJ$34,Property!BJ$43)*'Schedule of Values'!$F30)/Assumptions!$B$7</f>
        <v>57.135231441660743</v>
      </c>
      <c r="AA26" s="171">
        <f>(SUM(Property!BK$34,Property!BK$43)*'Schedule of Values'!$F30)/Assumptions!$B$7</f>
        <v>57.135231441660743</v>
      </c>
      <c r="AB26" s="171">
        <f>(SUM(Property!BL$34,Property!BL$43)*'Schedule of Values'!$F30)/Assumptions!$B$7</f>
        <v>57.135231441660743</v>
      </c>
      <c r="AC26" s="171">
        <f>(SUM(Property!BM$34,Property!BM$43)*'Schedule of Values'!$F30)/Assumptions!$B$7</f>
        <v>57.135231441660743</v>
      </c>
      <c r="AD26" s="171">
        <f>(SUM(Property!BN$34,Property!BN$43)*'Schedule of Values'!$F30)/Assumptions!$B$7</f>
        <v>57.135231441660743</v>
      </c>
      <c r="AE26" s="171">
        <f>(SUM(Property!BO$34,Property!BO$43)*'Schedule of Values'!$F30)/Assumptions!$B$7</f>
        <v>57.135231441660743</v>
      </c>
      <c r="AF26" s="171">
        <f>(SUM(Property!BP$34,Property!BP$43)*'Schedule of Values'!$F30)/Assumptions!$B$7</f>
        <v>61.420373799785303</v>
      </c>
      <c r="AG26" s="171">
        <f>(SUM(Property!BQ$34,Property!BQ$43)*'Schedule of Values'!$F30)/Assumptions!$B$7</f>
        <v>61.420373799785303</v>
      </c>
      <c r="AH26" s="171">
        <f>(SUM(Property!BR$34,Property!BR$43)*'Schedule of Values'!$F30)/Assumptions!$B$7</f>
        <v>61.420373799785303</v>
      </c>
      <c r="AI26" s="171">
        <f>(SUM(Property!BS$34,Property!BS$43)*'Schedule of Values'!$F30)/Assumptions!$B$7</f>
        <v>61.420373799785303</v>
      </c>
      <c r="AJ26" s="171">
        <f>(SUM(Property!BT$34,Property!BT$43)*'Schedule of Values'!$F30)/Assumptions!$B$7</f>
        <v>61.420373799785303</v>
      </c>
      <c r="AK26" s="171">
        <f>(SUM(Property!BU$34,Property!BU$43)*'Schedule of Values'!$F30)/Assumptions!$B$7</f>
        <v>61.420373799785303</v>
      </c>
      <c r="AL26" s="171">
        <f>(SUM(Property!BV$34,Property!BV$43)*'Schedule of Values'!$F30)/Assumptions!$B$7</f>
        <v>61.420373799785303</v>
      </c>
      <c r="AM26" s="171">
        <f>(SUM(Property!BW$34,Property!BW$43)*'Schedule of Values'!$F30)/Assumptions!$B$7</f>
        <v>61.420373799785303</v>
      </c>
      <c r="AN26" s="171">
        <f>(SUM(Property!BX$34,Property!BX$43)*'Schedule of Values'!$F30)/Assumptions!$B$7</f>
        <v>61.420373799785303</v>
      </c>
      <c r="AO26" s="171">
        <f>(SUM(Property!BY$34,Property!BY$43)*'Schedule of Values'!$F30)/Assumptions!$B$7</f>
        <v>61.420373799785303</v>
      </c>
      <c r="AP26" s="171">
        <f>(SUM(Property!BZ$34,Property!BZ$43)*'Schedule of Values'!$F30)/Assumptions!$B$7</f>
        <v>61.420373799785303</v>
      </c>
      <c r="AQ26" s="171">
        <f>(SUM(Property!CA$34,Property!CA$43)*'Schedule of Values'!$F30)/Assumptions!$B$7</f>
        <v>61.420373799785303</v>
      </c>
      <c r="AR26" s="171">
        <f>(SUM(Property!CB$34,Property!CB$43)*'Schedule of Values'!$F30)/Assumptions!$B$7</f>
        <v>63.262985013778859</v>
      </c>
      <c r="AS26" s="171">
        <f>(SUM(Property!CC$34,Property!CC$43)*'Schedule of Values'!$F30)/Assumptions!$B$7</f>
        <v>63.262985013778859</v>
      </c>
      <c r="AT26" s="171">
        <f>(SUM(Property!CD$34,Property!CD$43)*'Schedule of Values'!$F30)/Assumptions!$B$7</f>
        <v>63.262985013778859</v>
      </c>
      <c r="AU26" s="171">
        <f>(SUM(Property!CE$34,Property!CE$43)*'Schedule of Values'!$F30)/Assumptions!$B$7</f>
        <v>63.262985013778859</v>
      </c>
      <c r="AV26" s="171">
        <f>(SUM(Property!CF$34,Property!CF$43)*'Schedule of Values'!$F30)/Assumptions!$B$7</f>
        <v>63.262985013778859</v>
      </c>
      <c r="AW26" s="171">
        <f>(SUM(Property!CG$34,Property!CG$43)*'Schedule of Values'!$F30)/Assumptions!$B$7</f>
        <v>63.262985013778859</v>
      </c>
      <c r="AX26" s="171">
        <f>(SUM(Property!CH$34,Property!CH$43)*'Schedule of Values'!$F30)/Assumptions!$B$7</f>
        <v>63.262985013778859</v>
      </c>
      <c r="AY26" s="171">
        <f>(SUM(Property!CI$34,Property!CI$43)*'Schedule of Values'!$F30)/Assumptions!$B$7</f>
        <v>63.262985013778859</v>
      </c>
      <c r="AZ26" s="171">
        <f>(SUM(Property!CJ$34,Property!CJ$43)*'Schedule of Values'!$F30)/Assumptions!$B$7</f>
        <v>63.262985013778859</v>
      </c>
      <c r="BA26" s="171">
        <f>(SUM(Property!CK$34,Property!CK$43)*'Schedule of Values'!$F30)/Assumptions!$B$7</f>
        <v>63.262985013778859</v>
      </c>
      <c r="BB26" s="171">
        <f>(SUM(Property!CL$34,Property!CL$43)*'Schedule of Values'!$F30)/Assumptions!$B$7</f>
        <v>63.262985013778859</v>
      </c>
      <c r="BC26" s="171">
        <f>(SUM(Property!CM$34,Property!CM$43)*'Schedule of Values'!$F30)/Assumptions!$B$7</f>
        <v>63.262985013778859</v>
      </c>
      <c r="BD26" s="171">
        <f>(SUM(Property!CN$34,Property!CN$43)*'Schedule of Values'!$F30)/Assumptions!$B$7</f>
        <v>65.160874564192241</v>
      </c>
      <c r="BE26" s="171">
        <f>(SUM(Property!CO$34,Property!CO$43)*'Schedule of Values'!$F30)/Assumptions!$B$7</f>
        <v>65.160874564192241</v>
      </c>
      <c r="BF26" s="171">
        <f>(SUM(Property!CP$34,Property!CP$43)*'Schedule of Values'!$F30)/Assumptions!$B$7</f>
        <v>65.160874564192241</v>
      </c>
    </row>
    <row r="27" spans="1:58">
      <c r="A27" s="170" t="s">
        <v>495</v>
      </c>
      <c r="B27" s="170" t="str" cm="1">
        <f t="array" ref="B27">IFERROR(INDEX('Legal Entity'!$B:$B,MATCH('Property - Import (CA)'!$E27,'Legal Entity'!$A:$A,0),0),0)</f>
        <v>1315 - Corix Multi-Utility Services Inc.</v>
      </c>
      <c r="C27" s="170" t="s">
        <v>666</v>
      </c>
      <c r="D27" s="170" t="s">
        <v>632</v>
      </c>
      <c r="E27" s="170" t="s">
        <v>153</v>
      </c>
      <c r="G27" s="171">
        <f>(SUM(Property!AQ$34,Property!AQ$43)*'Schedule of Values'!$F31)/Assumptions!$B$7</f>
        <v>22.542804111142502</v>
      </c>
      <c r="H27" s="171">
        <f>(SUM(Property!AR$34,Property!AR$43)*'Schedule of Values'!$F31)/Assumptions!$B$7</f>
        <v>26.431898636266592</v>
      </c>
      <c r="I27" s="171">
        <f>(SUM(Property!AS$34,Property!AS$43)*'Schedule of Values'!$F31)/Assumptions!$B$7</f>
        <v>26.431898636266592</v>
      </c>
      <c r="J27" s="171">
        <f>(SUM(Property!AT$34,Property!AT$43)*'Schedule of Values'!$F31)/Assumptions!$B$7</f>
        <v>26.431898636266592</v>
      </c>
      <c r="K27" s="171">
        <f>(SUM(Property!AU$34,Property!AU$43)*'Schedule of Values'!$F31)/Assumptions!$B$7</f>
        <v>26.431898636266592</v>
      </c>
      <c r="L27" s="171">
        <f>(SUM(Property!AV$34,Property!AV$43)*'Schedule of Values'!$F31)/Assumptions!$B$7</f>
        <v>26.431898636266592</v>
      </c>
      <c r="M27" s="171">
        <f>(SUM(Property!AW$34,Property!AW$43)*'Schedule of Values'!$F31)/Assumptions!$B$7</f>
        <v>26.431898636266592</v>
      </c>
      <c r="N27" s="171">
        <f>(SUM(Property!AX$34,Property!AX$43)*'Schedule of Values'!$F31)/Assumptions!$B$7</f>
        <v>26.431898636266592</v>
      </c>
      <c r="O27" s="171">
        <f>(SUM(Property!AY$34,Property!AY$43)*'Schedule of Values'!$F31)/Assumptions!$B$7</f>
        <v>26.431898636266592</v>
      </c>
      <c r="P27" s="171">
        <f>(SUM(Property!AZ$34,Property!AZ$43)*'Schedule of Values'!$F31)/Assumptions!$B$7</f>
        <v>26.431898636266592</v>
      </c>
      <c r="Q27" s="171">
        <f>(SUM(Property!BA$34,Property!BA$43)*'Schedule of Values'!$F31)/Assumptions!$B$7</f>
        <v>26.431898636266592</v>
      </c>
      <c r="R27" s="171">
        <f>(SUM(Property!BB$34,Property!BB$43)*'Schedule of Values'!$F31)/Assumptions!$B$7</f>
        <v>26.431898636266592</v>
      </c>
      <c r="S27" s="171">
        <f>(SUM(Property!BC$34,Property!BC$43)*'Schedule of Values'!$F31)/Assumptions!$B$7</f>
        <v>26.431898636266592</v>
      </c>
      <c r="T27" s="171">
        <f>(SUM(Property!BD$34,Property!BD$43)*'Schedule of Values'!$F31)/Assumptions!$B$7</f>
        <v>28.414291033986579</v>
      </c>
      <c r="U27" s="171">
        <f>(SUM(Property!BE$34,Property!BE$43)*'Schedule of Values'!$F31)/Assumptions!$B$7</f>
        <v>28.414291033986579</v>
      </c>
      <c r="V27" s="171">
        <f>(SUM(Property!BF$34,Property!BF$43)*'Schedule of Values'!$F31)/Assumptions!$B$7</f>
        <v>28.414291033986579</v>
      </c>
      <c r="W27" s="171">
        <f>(SUM(Property!BG$34,Property!BG$43)*'Schedule of Values'!$F31)/Assumptions!$B$7</f>
        <v>28.414291033986579</v>
      </c>
      <c r="X27" s="171">
        <f>(SUM(Property!BH$34,Property!BH$43)*'Schedule of Values'!$F31)/Assumptions!$B$7</f>
        <v>28.414291033986579</v>
      </c>
      <c r="Y27" s="171">
        <f>(SUM(Property!BI$34,Property!BI$43)*'Schedule of Values'!$F31)/Assumptions!$B$7</f>
        <v>28.414291033986579</v>
      </c>
      <c r="Z27" s="171">
        <f>(SUM(Property!BJ$34,Property!BJ$43)*'Schedule of Values'!$F31)/Assumptions!$B$7</f>
        <v>28.414291033986579</v>
      </c>
      <c r="AA27" s="171">
        <f>(SUM(Property!BK$34,Property!BK$43)*'Schedule of Values'!$F31)/Assumptions!$B$7</f>
        <v>28.414291033986579</v>
      </c>
      <c r="AB27" s="171">
        <f>(SUM(Property!BL$34,Property!BL$43)*'Schedule of Values'!$F31)/Assumptions!$B$7</f>
        <v>28.414291033986579</v>
      </c>
      <c r="AC27" s="171">
        <f>(SUM(Property!BM$34,Property!BM$43)*'Schedule of Values'!$F31)/Assumptions!$B$7</f>
        <v>28.414291033986579</v>
      </c>
      <c r="AD27" s="171">
        <f>(SUM(Property!BN$34,Property!BN$43)*'Schedule of Values'!$F31)/Assumptions!$B$7</f>
        <v>28.414291033986579</v>
      </c>
      <c r="AE27" s="171">
        <f>(SUM(Property!BO$34,Property!BO$43)*'Schedule of Values'!$F31)/Assumptions!$B$7</f>
        <v>28.414291033986579</v>
      </c>
      <c r="AF27" s="171">
        <f>(SUM(Property!BP$34,Property!BP$43)*'Schedule of Values'!$F31)/Assumptions!$B$7</f>
        <v>30.545362861535573</v>
      </c>
      <c r="AG27" s="171">
        <f>(SUM(Property!BQ$34,Property!BQ$43)*'Schedule of Values'!$F31)/Assumptions!$B$7</f>
        <v>30.545362861535573</v>
      </c>
      <c r="AH27" s="171">
        <f>(SUM(Property!BR$34,Property!BR$43)*'Schedule of Values'!$F31)/Assumptions!$B$7</f>
        <v>30.545362861535573</v>
      </c>
      <c r="AI27" s="171">
        <f>(SUM(Property!BS$34,Property!BS$43)*'Schedule of Values'!$F31)/Assumptions!$B$7</f>
        <v>30.545362861535573</v>
      </c>
      <c r="AJ27" s="171">
        <f>(SUM(Property!BT$34,Property!BT$43)*'Schedule of Values'!$F31)/Assumptions!$B$7</f>
        <v>30.545362861535573</v>
      </c>
      <c r="AK27" s="171">
        <f>(SUM(Property!BU$34,Property!BU$43)*'Schedule of Values'!$F31)/Assumptions!$B$7</f>
        <v>30.545362861535573</v>
      </c>
      <c r="AL27" s="171">
        <f>(SUM(Property!BV$34,Property!BV$43)*'Schedule of Values'!$F31)/Assumptions!$B$7</f>
        <v>30.545362861535573</v>
      </c>
      <c r="AM27" s="171">
        <f>(SUM(Property!BW$34,Property!BW$43)*'Schedule of Values'!$F31)/Assumptions!$B$7</f>
        <v>30.545362861535573</v>
      </c>
      <c r="AN27" s="171">
        <f>(SUM(Property!BX$34,Property!BX$43)*'Schedule of Values'!$F31)/Assumptions!$B$7</f>
        <v>30.545362861535573</v>
      </c>
      <c r="AO27" s="171">
        <f>(SUM(Property!BY$34,Property!BY$43)*'Schedule of Values'!$F31)/Assumptions!$B$7</f>
        <v>30.545362861535573</v>
      </c>
      <c r="AP27" s="171">
        <f>(SUM(Property!BZ$34,Property!BZ$43)*'Schedule of Values'!$F31)/Assumptions!$B$7</f>
        <v>30.545362861535573</v>
      </c>
      <c r="AQ27" s="171">
        <f>(SUM(Property!CA$34,Property!CA$43)*'Schedule of Values'!$F31)/Assumptions!$B$7</f>
        <v>30.545362861535573</v>
      </c>
      <c r="AR27" s="171">
        <f>(SUM(Property!CB$34,Property!CB$43)*'Schedule of Values'!$F31)/Assumptions!$B$7</f>
        <v>31.461723747381644</v>
      </c>
      <c r="AS27" s="171">
        <f>(SUM(Property!CC$34,Property!CC$43)*'Schedule of Values'!$F31)/Assumptions!$B$7</f>
        <v>31.461723747381644</v>
      </c>
      <c r="AT27" s="171">
        <f>(SUM(Property!CD$34,Property!CD$43)*'Schedule of Values'!$F31)/Assumptions!$B$7</f>
        <v>31.461723747381644</v>
      </c>
      <c r="AU27" s="171">
        <f>(SUM(Property!CE$34,Property!CE$43)*'Schedule of Values'!$F31)/Assumptions!$B$7</f>
        <v>31.461723747381644</v>
      </c>
      <c r="AV27" s="171">
        <f>(SUM(Property!CF$34,Property!CF$43)*'Schedule of Values'!$F31)/Assumptions!$B$7</f>
        <v>31.461723747381644</v>
      </c>
      <c r="AW27" s="171">
        <f>(SUM(Property!CG$34,Property!CG$43)*'Schedule of Values'!$F31)/Assumptions!$B$7</f>
        <v>31.461723747381644</v>
      </c>
      <c r="AX27" s="171">
        <f>(SUM(Property!CH$34,Property!CH$43)*'Schedule of Values'!$F31)/Assumptions!$B$7</f>
        <v>31.461723747381644</v>
      </c>
      <c r="AY27" s="171">
        <f>(SUM(Property!CI$34,Property!CI$43)*'Schedule of Values'!$F31)/Assumptions!$B$7</f>
        <v>31.461723747381644</v>
      </c>
      <c r="AZ27" s="171">
        <f>(SUM(Property!CJ$34,Property!CJ$43)*'Schedule of Values'!$F31)/Assumptions!$B$7</f>
        <v>31.461723747381644</v>
      </c>
      <c r="BA27" s="171">
        <f>(SUM(Property!CK$34,Property!CK$43)*'Schedule of Values'!$F31)/Assumptions!$B$7</f>
        <v>31.461723747381644</v>
      </c>
      <c r="BB27" s="171">
        <f>(SUM(Property!CL$34,Property!CL$43)*'Schedule of Values'!$F31)/Assumptions!$B$7</f>
        <v>31.461723747381644</v>
      </c>
      <c r="BC27" s="171">
        <f>(SUM(Property!CM$34,Property!CM$43)*'Schedule of Values'!$F31)/Assumptions!$B$7</f>
        <v>31.461723747381644</v>
      </c>
      <c r="BD27" s="171">
        <f>(SUM(Property!CN$34,Property!CN$43)*'Schedule of Values'!$F31)/Assumptions!$B$7</f>
        <v>32.405575459803096</v>
      </c>
      <c r="BE27" s="171">
        <f>(SUM(Property!CO$34,Property!CO$43)*'Schedule of Values'!$F31)/Assumptions!$B$7</f>
        <v>32.405575459803096</v>
      </c>
      <c r="BF27" s="171">
        <f>(SUM(Property!CP$34,Property!CP$43)*'Schedule of Values'!$F31)/Assumptions!$B$7</f>
        <v>32.405575459803096</v>
      </c>
    </row>
    <row r="28" spans="1:58">
      <c r="A28" s="170" t="s">
        <v>495</v>
      </c>
      <c r="B28" s="170" t="str" cm="1">
        <f t="array" ref="B28">IFERROR(INDEX('Legal Entity'!$B:$B,MATCH('Property - Import (CA)'!$E28,'Legal Entity'!$A:$A,0),0),0)</f>
        <v>1315 - Corix Multi-Utility Services Inc.</v>
      </c>
      <c r="C28" s="170" t="s">
        <v>666</v>
      </c>
      <c r="D28" s="170" t="s">
        <v>632</v>
      </c>
      <c r="E28" s="170" t="s">
        <v>152</v>
      </c>
      <c r="G28" s="171">
        <f>(SUM(Property!AQ$34,Property!AQ$43)*'Schedule of Values'!$F32)/Assumptions!$B$7</f>
        <v>46.964175231546875</v>
      </c>
      <c r="H28" s="171">
        <f>(SUM(Property!AR$34,Property!AR$43)*'Schedule of Values'!$F32)/Assumptions!$B$7</f>
        <v>55.066455492222069</v>
      </c>
      <c r="I28" s="171">
        <f>(SUM(Property!AS$34,Property!AS$43)*'Schedule of Values'!$F32)/Assumptions!$B$7</f>
        <v>55.066455492222069</v>
      </c>
      <c r="J28" s="171">
        <f>(SUM(Property!AT$34,Property!AT$43)*'Schedule of Values'!$F32)/Assumptions!$B$7</f>
        <v>55.066455492222069</v>
      </c>
      <c r="K28" s="171">
        <f>(SUM(Property!AU$34,Property!AU$43)*'Schedule of Values'!$F32)/Assumptions!$B$7</f>
        <v>55.066455492222069</v>
      </c>
      <c r="L28" s="171">
        <f>(SUM(Property!AV$34,Property!AV$43)*'Schedule of Values'!$F32)/Assumptions!$B$7</f>
        <v>55.066455492222069</v>
      </c>
      <c r="M28" s="171">
        <f>(SUM(Property!AW$34,Property!AW$43)*'Schedule of Values'!$F32)/Assumptions!$B$7</f>
        <v>55.066455492222069</v>
      </c>
      <c r="N28" s="171">
        <f>(SUM(Property!AX$34,Property!AX$43)*'Schedule of Values'!$F32)/Assumptions!$B$7</f>
        <v>55.066455492222069</v>
      </c>
      <c r="O28" s="171">
        <f>(SUM(Property!AY$34,Property!AY$43)*'Schedule of Values'!$F32)/Assumptions!$B$7</f>
        <v>55.066455492222069</v>
      </c>
      <c r="P28" s="171">
        <f>(SUM(Property!AZ$34,Property!AZ$43)*'Schedule of Values'!$F32)/Assumptions!$B$7</f>
        <v>55.066455492222069</v>
      </c>
      <c r="Q28" s="171">
        <f>(SUM(Property!BA$34,Property!BA$43)*'Schedule of Values'!$F32)/Assumptions!$B$7</f>
        <v>55.066455492222069</v>
      </c>
      <c r="R28" s="171">
        <f>(SUM(Property!BB$34,Property!BB$43)*'Schedule of Values'!$F32)/Assumptions!$B$7</f>
        <v>55.066455492222069</v>
      </c>
      <c r="S28" s="171">
        <f>(SUM(Property!BC$34,Property!BC$43)*'Schedule of Values'!$F32)/Assumptions!$B$7</f>
        <v>55.066455492222069</v>
      </c>
      <c r="T28" s="171">
        <f>(SUM(Property!BD$34,Property!BD$43)*'Schedule of Values'!$F32)/Assumptions!$B$7</f>
        <v>59.196439654138715</v>
      </c>
      <c r="U28" s="171">
        <f>(SUM(Property!BE$34,Property!BE$43)*'Schedule of Values'!$F32)/Assumptions!$B$7</f>
        <v>59.196439654138715</v>
      </c>
      <c r="V28" s="171">
        <f>(SUM(Property!BF$34,Property!BF$43)*'Schedule of Values'!$F32)/Assumptions!$B$7</f>
        <v>59.196439654138715</v>
      </c>
      <c r="W28" s="171">
        <f>(SUM(Property!BG$34,Property!BG$43)*'Schedule of Values'!$F32)/Assumptions!$B$7</f>
        <v>59.196439654138715</v>
      </c>
      <c r="X28" s="171">
        <f>(SUM(Property!BH$34,Property!BH$43)*'Schedule of Values'!$F32)/Assumptions!$B$7</f>
        <v>59.196439654138715</v>
      </c>
      <c r="Y28" s="171">
        <f>(SUM(Property!BI$34,Property!BI$43)*'Schedule of Values'!$F32)/Assumptions!$B$7</f>
        <v>59.196439654138715</v>
      </c>
      <c r="Z28" s="171">
        <f>(SUM(Property!BJ$34,Property!BJ$43)*'Schedule of Values'!$F32)/Assumptions!$B$7</f>
        <v>59.196439654138715</v>
      </c>
      <c r="AA28" s="171">
        <f>(SUM(Property!BK$34,Property!BK$43)*'Schedule of Values'!$F32)/Assumptions!$B$7</f>
        <v>59.196439654138715</v>
      </c>
      <c r="AB28" s="171">
        <f>(SUM(Property!BL$34,Property!BL$43)*'Schedule of Values'!$F32)/Assumptions!$B$7</f>
        <v>59.196439654138715</v>
      </c>
      <c r="AC28" s="171">
        <f>(SUM(Property!BM$34,Property!BM$43)*'Schedule of Values'!$F32)/Assumptions!$B$7</f>
        <v>59.196439654138715</v>
      </c>
      <c r="AD28" s="171">
        <f>(SUM(Property!BN$34,Property!BN$43)*'Schedule of Values'!$F32)/Assumptions!$B$7</f>
        <v>59.196439654138715</v>
      </c>
      <c r="AE28" s="171">
        <f>(SUM(Property!BO$34,Property!BO$43)*'Schedule of Values'!$F32)/Assumptions!$B$7</f>
        <v>59.196439654138715</v>
      </c>
      <c r="AF28" s="171">
        <f>(SUM(Property!BP$34,Property!BP$43)*'Schedule of Values'!$F32)/Assumptions!$B$7</f>
        <v>63.63617262819912</v>
      </c>
      <c r="AG28" s="171">
        <f>(SUM(Property!BQ$34,Property!BQ$43)*'Schedule of Values'!$F32)/Assumptions!$B$7</f>
        <v>63.63617262819912</v>
      </c>
      <c r="AH28" s="171">
        <f>(SUM(Property!BR$34,Property!BR$43)*'Schedule of Values'!$F32)/Assumptions!$B$7</f>
        <v>63.63617262819912</v>
      </c>
      <c r="AI28" s="171">
        <f>(SUM(Property!BS$34,Property!BS$43)*'Schedule of Values'!$F32)/Assumptions!$B$7</f>
        <v>63.63617262819912</v>
      </c>
      <c r="AJ28" s="171">
        <f>(SUM(Property!BT$34,Property!BT$43)*'Schedule of Values'!$F32)/Assumptions!$B$7</f>
        <v>63.63617262819912</v>
      </c>
      <c r="AK28" s="171">
        <f>(SUM(Property!BU$34,Property!BU$43)*'Schedule of Values'!$F32)/Assumptions!$B$7</f>
        <v>63.63617262819912</v>
      </c>
      <c r="AL28" s="171">
        <f>(SUM(Property!BV$34,Property!BV$43)*'Schedule of Values'!$F32)/Assumptions!$B$7</f>
        <v>63.63617262819912</v>
      </c>
      <c r="AM28" s="171">
        <f>(SUM(Property!BW$34,Property!BW$43)*'Schedule of Values'!$F32)/Assumptions!$B$7</f>
        <v>63.63617262819912</v>
      </c>
      <c r="AN28" s="171">
        <f>(SUM(Property!BX$34,Property!BX$43)*'Schedule of Values'!$F32)/Assumptions!$B$7</f>
        <v>63.63617262819912</v>
      </c>
      <c r="AO28" s="171">
        <f>(SUM(Property!BY$34,Property!BY$43)*'Schedule of Values'!$F32)/Assumptions!$B$7</f>
        <v>63.63617262819912</v>
      </c>
      <c r="AP28" s="171">
        <f>(SUM(Property!BZ$34,Property!BZ$43)*'Schedule of Values'!$F32)/Assumptions!$B$7</f>
        <v>63.63617262819912</v>
      </c>
      <c r="AQ28" s="171">
        <f>(SUM(Property!CA$34,Property!CA$43)*'Schedule of Values'!$F32)/Assumptions!$B$7</f>
        <v>63.63617262819912</v>
      </c>
      <c r="AR28" s="171">
        <f>(SUM(Property!CB$34,Property!CB$43)*'Schedule of Values'!$F32)/Assumptions!$B$7</f>
        <v>65.545257807045104</v>
      </c>
      <c r="AS28" s="171">
        <f>(SUM(Property!CC$34,Property!CC$43)*'Schedule of Values'!$F32)/Assumptions!$B$7</f>
        <v>65.545257807045104</v>
      </c>
      <c r="AT28" s="171">
        <f>(SUM(Property!CD$34,Property!CD$43)*'Schedule of Values'!$F32)/Assumptions!$B$7</f>
        <v>65.545257807045104</v>
      </c>
      <c r="AU28" s="171">
        <f>(SUM(Property!CE$34,Property!CE$43)*'Schedule of Values'!$F32)/Assumptions!$B$7</f>
        <v>65.545257807045104</v>
      </c>
      <c r="AV28" s="171">
        <f>(SUM(Property!CF$34,Property!CF$43)*'Schedule of Values'!$F32)/Assumptions!$B$7</f>
        <v>65.545257807045104</v>
      </c>
      <c r="AW28" s="171">
        <f>(SUM(Property!CG$34,Property!CG$43)*'Schedule of Values'!$F32)/Assumptions!$B$7</f>
        <v>65.545257807045104</v>
      </c>
      <c r="AX28" s="171">
        <f>(SUM(Property!CH$34,Property!CH$43)*'Schedule of Values'!$F32)/Assumptions!$B$7</f>
        <v>65.545257807045104</v>
      </c>
      <c r="AY28" s="171">
        <f>(SUM(Property!CI$34,Property!CI$43)*'Schedule of Values'!$F32)/Assumptions!$B$7</f>
        <v>65.545257807045104</v>
      </c>
      <c r="AZ28" s="171">
        <f>(SUM(Property!CJ$34,Property!CJ$43)*'Schedule of Values'!$F32)/Assumptions!$B$7</f>
        <v>65.545257807045104</v>
      </c>
      <c r="BA28" s="171">
        <f>(SUM(Property!CK$34,Property!CK$43)*'Schedule of Values'!$F32)/Assumptions!$B$7</f>
        <v>65.545257807045104</v>
      </c>
      <c r="BB28" s="171">
        <f>(SUM(Property!CL$34,Property!CL$43)*'Schedule of Values'!$F32)/Assumptions!$B$7</f>
        <v>65.545257807045104</v>
      </c>
      <c r="BC28" s="171">
        <f>(SUM(Property!CM$34,Property!CM$43)*'Schedule of Values'!$F32)/Assumptions!$B$7</f>
        <v>65.545257807045104</v>
      </c>
      <c r="BD28" s="171">
        <f>(SUM(Property!CN$34,Property!CN$43)*'Schedule of Values'!$F32)/Assumptions!$B$7</f>
        <v>67.511615541256461</v>
      </c>
      <c r="BE28" s="171">
        <f>(SUM(Property!CO$34,Property!CO$43)*'Schedule of Values'!$F32)/Assumptions!$B$7</f>
        <v>67.511615541256461</v>
      </c>
      <c r="BF28" s="171">
        <f>(SUM(Property!CP$34,Property!CP$43)*'Schedule of Values'!$F32)/Assumptions!$B$7</f>
        <v>67.511615541256461</v>
      </c>
    </row>
    <row r="29" spans="1:58">
      <c r="A29" s="170" t="s">
        <v>495</v>
      </c>
      <c r="B29" s="170" t="str" cm="1">
        <f t="array" ref="B29">IFERROR(INDEX('Legal Entity'!$B:$B,MATCH('Property - Import (CA)'!$E29,'Legal Entity'!$A:$A,0),0),0)</f>
        <v>1315 - Corix Multi-Utility Services Inc.</v>
      </c>
      <c r="C29" s="170" t="s">
        <v>666</v>
      </c>
      <c r="D29" s="170" t="s">
        <v>632</v>
      </c>
      <c r="E29" s="170" t="s">
        <v>162</v>
      </c>
      <c r="G29" s="171">
        <f>(SUM(Property!AQ$34,Property!AQ$43)*'Schedule of Values'!$F33)/Assumptions!$B$7</f>
        <v>187.8567009261875</v>
      </c>
      <c r="H29" s="171">
        <f>(SUM(Property!AR$34,Property!AR$43)*'Schedule of Values'!$F33)/Assumptions!$B$7</f>
        <v>220.26582196888828</v>
      </c>
      <c r="I29" s="171">
        <f>(SUM(Property!AS$34,Property!AS$43)*'Schedule of Values'!$F33)/Assumptions!$B$7</f>
        <v>220.26582196888828</v>
      </c>
      <c r="J29" s="171">
        <f>(SUM(Property!AT$34,Property!AT$43)*'Schedule of Values'!$F33)/Assumptions!$B$7</f>
        <v>220.26582196888828</v>
      </c>
      <c r="K29" s="171">
        <f>(SUM(Property!AU$34,Property!AU$43)*'Schedule of Values'!$F33)/Assumptions!$B$7</f>
        <v>220.26582196888828</v>
      </c>
      <c r="L29" s="171">
        <f>(SUM(Property!AV$34,Property!AV$43)*'Schedule of Values'!$F33)/Assumptions!$B$7</f>
        <v>220.26582196888828</v>
      </c>
      <c r="M29" s="171">
        <f>(SUM(Property!AW$34,Property!AW$43)*'Schedule of Values'!$F33)/Assumptions!$B$7</f>
        <v>220.26582196888828</v>
      </c>
      <c r="N29" s="171">
        <f>(SUM(Property!AX$34,Property!AX$43)*'Schedule of Values'!$F33)/Assumptions!$B$7</f>
        <v>220.26582196888828</v>
      </c>
      <c r="O29" s="171">
        <f>(SUM(Property!AY$34,Property!AY$43)*'Schedule of Values'!$F33)/Assumptions!$B$7</f>
        <v>220.26582196888828</v>
      </c>
      <c r="P29" s="171">
        <f>(SUM(Property!AZ$34,Property!AZ$43)*'Schedule of Values'!$F33)/Assumptions!$B$7</f>
        <v>220.26582196888828</v>
      </c>
      <c r="Q29" s="171">
        <f>(SUM(Property!BA$34,Property!BA$43)*'Schedule of Values'!$F33)/Assumptions!$B$7</f>
        <v>220.26582196888828</v>
      </c>
      <c r="R29" s="171">
        <f>(SUM(Property!BB$34,Property!BB$43)*'Schedule of Values'!$F33)/Assumptions!$B$7</f>
        <v>220.26582196888828</v>
      </c>
      <c r="S29" s="171">
        <f>(SUM(Property!BC$34,Property!BC$43)*'Schedule of Values'!$F33)/Assumptions!$B$7</f>
        <v>220.26582196888828</v>
      </c>
      <c r="T29" s="171">
        <f>(SUM(Property!BD$34,Property!BD$43)*'Schedule of Values'!$F33)/Assumptions!$B$7</f>
        <v>236.78575861655486</v>
      </c>
      <c r="U29" s="171">
        <f>(SUM(Property!BE$34,Property!BE$43)*'Schedule of Values'!$F33)/Assumptions!$B$7</f>
        <v>236.78575861655486</v>
      </c>
      <c r="V29" s="171">
        <f>(SUM(Property!BF$34,Property!BF$43)*'Schedule of Values'!$F33)/Assumptions!$B$7</f>
        <v>236.78575861655486</v>
      </c>
      <c r="W29" s="171">
        <f>(SUM(Property!BG$34,Property!BG$43)*'Schedule of Values'!$F33)/Assumptions!$B$7</f>
        <v>236.78575861655486</v>
      </c>
      <c r="X29" s="171">
        <f>(SUM(Property!BH$34,Property!BH$43)*'Schedule of Values'!$F33)/Assumptions!$B$7</f>
        <v>236.78575861655486</v>
      </c>
      <c r="Y29" s="171">
        <f>(SUM(Property!BI$34,Property!BI$43)*'Schedule of Values'!$F33)/Assumptions!$B$7</f>
        <v>236.78575861655486</v>
      </c>
      <c r="Z29" s="171">
        <f>(SUM(Property!BJ$34,Property!BJ$43)*'Schedule of Values'!$F33)/Assumptions!$B$7</f>
        <v>236.78575861655486</v>
      </c>
      <c r="AA29" s="171">
        <f>(SUM(Property!BK$34,Property!BK$43)*'Schedule of Values'!$F33)/Assumptions!$B$7</f>
        <v>236.78575861655486</v>
      </c>
      <c r="AB29" s="171">
        <f>(SUM(Property!BL$34,Property!BL$43)*'Schedule of Values'!$F33)/Assumptions!$B$7</f>
        <v>236.78575861655486</v>
      </c>
      <c r="AC29" s="171">
        <f>(SUM(Property!BM$34,Property!BM$43)*'Schedule of Values'!$F33)/Assumptions!$B$7</f>
        <v>236.78575861655486</v>
      </c>
      <c r="AD29" s="171">
        <f>(SUM(Property!BN$34,Property!BN$43)*'Schedule of Values'!$F33)/Assumptions!$B$7</f>
        <v>236.78575861655486</v>
      </c>
      <c r="AE29" s="171">
        <f>(SUM(Property!BO$34,Property!BO$43)*'Schedule of Values'!$F33)/Assumptions!$B$7</f>
        <v>236.78575861655486</v>
      </c>
      <c r="AF29" s="171">
        <f>(SUM(Property!BP$34,Property!BP$43)*'Schedule of Values'!$F33)/Assumptions!$B$7</f>
        <v>254.54469051279648</v>
      </c>
      <c r="AG29" s="171">
        <f>(SUM(Property!BQ$34,Property!BQ$43)*'Schedule of Values'!$F33)/Assumptions!$B$7</f>
        <v>254.54469051279648</v>
      </c>
      <c r="AH29" s="171">
        <f>(SUM(Property!BR$34,Property!BR$43)*'Schedule of Values'!$F33)/Assumptions!$B$7</f>
        <v>254.54469051279648</v>
      </c>
      <c r="AI29" s="171">
        <f>(SUM(Property!BS$34,Property!BS$43)*'Schedule of Values'!$F33)/Assumptions!$B$7</f>
        <v>254.54469051279648</v>
      </c>
      <c r="AJ29" s="171">
        <f>(SUM(Property!BT$34,Property!BT$43)*'Schedule of Values'!$F33)/Assumptions!$B$7</f>
        <v>254.54469051279648</v>
      </c>
      <c r="AK29" s="171">
        <f>(SUM(Property!BU$34,Property!BU$43)*'Schedule of Values'!$F33)/Assumptions!$B$7</f>
        <v>254.54469051279648</v>
      </c>
      <c r="AL29" s="171">
        <f>(SUM(Property!BV$34,Property!BV$43)*'Schedule of Values'!$F33)/Assumptions!$B$7</f>
        <v>254.54469051279648</v>
      </c>
      <c r="AM29" s="171">
        <f>(SUM(Property!BW$34,Property!BW$43)*'Schedule of Values'!$F33)/Assumptions!$B$7</f>
        <v>254.54469051279648</v>
      </c>
      <c r="AN29" s="171">
        <f>(SUM(Property!BX$34,Property!BX$43)*'Schedule of Values'!$F33)/Assumptions!$B$7</f>
        <v>254.54469051279648</v>
      </c>
      <c r="AO29" s="171">
        <f>(SUM(Property!BY$34,Property!BY$43)*'Schedule of Values'!$F33)/Assumptions!$B$7</f>
        <v>254.54469051279648</v>
      </c>
      <c r="AP29" s="171">
        <f>(SUM(Property!BZ$34,Property!BZ$43)*'Schedule of Values'!$F33)/Assumptions!$B$7</f>
        <v>254.54469051279648</v>
      </c>
      <c r="AQ29" s="171">
        <f>(SUM(Property!CA$34,Property!CA$43)*'Schedule of Values'!$F33)/Assumptions!$B$7</f>
        <v>254.54469051279648</v>
      </c>
      <c r="AR29" s="171">
        <f>(SUM(Property!CB$34,Property!CB$43)*'Schedule of Values'!$F33)/Assumptions!$B$7</f>
        <v>262.18103122818042</v>
      </c>
      <c r="AS29" s="171">
        <f>(SUM(Property!CC$34,Property!CC$43)*'Schedule of Values'!$F33)/Assumptions!$B$7</f>
        <v>262.18103122818042</v>
      </c>
      <c r="AT29" s="171">
        <f>(SUM(Property!CD$34,Property!CD$43)*'Schedule of Values'!$F33)/Assumptions!$B$7</f>
        <v>262.18103122818042</v>
      </c>
      <c r="AU29" s="171">
        <f>(SUM(Property!CE$34,Property!CE$43)*'Schedule of Values'!$F33)/Assumptions!$B$7</f>
        <v>262.18103122818042</v>
      </c>
      <c r="AV29" s="171">
        <f>(SUM(Property!CF$34,Property!CF$43)*'Schedule of Values'!$F33)/Assumptions!$B$7</f>
        <v>262.18103122818042</v>
      </c>
      <c r="AW29" s="171">
        <f>(SUM(Property!CG$34,Property!CG$43)*'Schedule of Values'!$F33)/Assumptions!$B$7</f>
        <v>262.18103122818042</v>
      </c>
      <c r="AX29" s="171">
        <f>(SUM(Property!CH$34,Property!CH$43)*'Schedule of Values'!$F33)/Assumptions!$B$7</f>
        <v>262.18103122818042</v>
      </c>
      <c r="AY29" s="171">
        <f>(SUM(Property!CI$34,Property!CI$43)*'Schedule of Values'!$F33)/Assumptions!$B$7</f>
        <v>262.18103122818042</v>
      </c>
      <c r="AZ29" s="171">
        <f>(SUM(Property!CJ$34,Property!CJ$43)*'Schedule of Values'!$F33)/Assumptions!$B$7</f>
        <v>262.18103122818042</v>
      </c>
      <c r="BA29" s="171">
        <f>(SUM(Property!CK$34,Property!CK$43)*'Schedule of Values'!$F33)/Assumptions!$B$7</f>
        <v>262.18103122818042</v>
      </c>
      <c r="BB29" s="171">
        <f>(SUM(Property!CL$34,Property!CL$43)*'Schedule of Values'!$F33)/Assumptions!$B$7</f>
        <v>262.18103122818042</v>
      </c>
      <c r="BC29" s="171">
        <f>(SUM(Property!CM$34,Property!CM$43)*'Schedule of Values'!$F33)/Assumptions!$B$7</f>
        <v>262.18103122818042</v>
      </c>
      <c r="BD29" s="171">
        <f>(SUM(Property!CN$34,Property!CN$43)*'Schedule of Values'!$F33)/Assumptions!$B$7</f>
        <v>270.04646216502584</v>
      </c>
      <c r="BE29" s="171">
        <f>(SUM(Property!CO$34,Property!CO$43)*'Schedule of Values'!$F33)/Assumptions!$B$7</f>
        <v>270.04646216502584</v>
      </c>
      <c r="BF29" s="171">
        <f>(SUM(Property!CP$34,Property!CP$43)*'Schedule of Values'!$F33)/Assumptions!$B$7</f>
        <v>270.04646216502584</v>
      </c>
    </row>
    <row r="30" spans="1:58">
      <c r="A30" s="170" t="s">
        <v>495</v>
      </c>
      <c r="B30" s="170" t="str" cm="1">
        <f t="array" ref="B30">IFERROR(INDEX('Legal Entity'!$B:$B,MATCH('Property - Import (CA)'!$E30,'Legal Entity'!$A:$A,0),0),0)</f>
        <v>1315 - Corix Multi-Utility Services Inc.</v>
      </c>
      <c r="C30" s="170" t="s">
        <v>666</v>
      </c>
      <c r="D30" s="170" t="s">
        <v>632</v>
      </c>
      <c r="E30" s="170" t="s">
        <v>163</v>
      </c>
      <c r="G30" s="171">
        <f>(SUM(Property!AQ$34,Property!AQ$43)*'Schedule of Values'!$F34)/Assumptions!$B$7</f>
        <v>93.92835046309375</v>
      </c>
      <c r="H30" s="171">
        <f>(SUM(Property!AR$34,Property!AR$43)*'Schedule of Values'!$F34)/Assumptions!$B$7</f>
        <v>110.13291098444414</v>
      </c>
      <c r="I30" s="171">
        <f>(SUM(Property!AS$34,Property!AS$43)*'Schedule of Values'!$F34)/Assumptions!$B$7</f>
        <v>110.13291098444414</v>
      </c>
      <c r="J30" s="171">
        <f>(SUM(Property!AT$34,Property!AT$43)*'Schedule of Values'!$F34)/Assumptions!$B$7</f>
        <v>110.13291098444414</v>
      </c>
      <c r="K30" s="171">
        <f>(SUM(Property!AU$34,Property!AU$43)*'Schedule of Values'!$F34)/Assumptions!$B$7</f>
        <v>110.13291098444414</v>
      </c>
      <c r="L30" s="171">
        <f>(SUM(Property!AV$34,Property!AV$43)*'Schedule of Values'!$F34)/Assumptions!$B$7</f>
        <v>110.13291098444414</v>
      </c>
      <c r="M30" s="171">
        <f>(SUM(Property!AW$34,Property!AW$43)*'Schedule of Values'!$F34)/Assumptions!$B$7</f>
        <v>110.13291098444414</v>
      </c>
      <c r="N30" s="171">
        <f>(SUM(Property!AX$34,Property!AX$43)*'Schedule of Values'!$F34)/Assumptions!$B$7</f>
        <v>110.13291098444414</v>
      </c>
      <c r="O30" s="171">
        <f>(SUM(Property!AY$34,Property!AY$43)*'Schedule of Values'!$F34)/Assumptions!$B$7</f>
        <v>110.13291098444414</v>
      </c>
      <c r="P30" s="171">
        <f>(SUM(Property!AZ$34,Property!AZ$43)*'Schedule of Values'!$F34)/Assumptions!$B$7</f>
        <v>110.13291098444414</v>
      </c>
      <c r="Q30" s="171">
        <f>(SUM(Property!BA$34,Property!BA$43)*'Schedule of Values'!$F34)/Assumptions!$B$7</f>
        <v>110.13291098444414</v>
      </c>
      <c r="R30" s="171">
        <f>(SUM(Property!BB$34,Property!BB$43)*'Schedule of Values'!$F34)/Assumptions!$B$7</f>
        <v>110.13291098444414</v>
      </c>
      <c r="S30" s="171">
        <f>(SUM(Property!BC$34,Property!BC$43)*'Schedule of Values'!$F34)/Assumptions!$B$7</f>
        <v>110.13291098444414</v>
      </c>
      <c r="T30" s="171">
        <f>(SUM(Property!BD$34,Property!BD$43)*'Schedule of Values'!$F34)/Assumptions!$B$7</f>
        <v>118.39287930827743</v>
      </c>
      <c r="U30" s="171">
        <f>(SUM(Property!BE$34,Property!BE$43)*'Schedule of Values'!$F34)/Assumptions!$B$7</f>
        <v>118.39287930827743</v>
      </c>
      <c r="V30" s="171">
        <f>(SUM(Property!BF$34,Property!BF$43)*'Schedule of Values'!$F34)/Assumptions!$B$7</f>
        <v>118.39287930827743</v>
      </c>
      <c r="W30" s="171">
        <f>(SUM(Property!BG$34,Property!BG$43)*'Schedule of Values'!$F34)/Assumptions!$B$7</f>
        <v>118.39287930827743</v>
      </c>
      <c r="X30" s="171">
        <f>(SUM(Property!BH$34,Property!BH$43)*'Schedule of Values'!$F34)/Assumptions!$B$7</f>
        <v>118.39287930827743</v>
      </c>
      <c r="Y30" s="171">
        <f>(SUM(Property!BI$34,Property!BI$43)*'Schedule of Values'!$F34)/Assumptions!$B$7</f>
        <v>118.39287930827743</v>
      </c>
      <c r="Z30" s="171">
        <f>(SUM(Property!BJ$34,Property!BJ$43)*'Schedule of Values'!$F34)/Assumptions!$B$7</f>
        <v>118.39287930827743</v>
      </c>
      <c r="AA30" s="171">
        <f>(SUM(Property!BK$34,Property!BK$43)*'Schedule of Values'!$F34)/Assumptions!$B$7</f>
        <v>118.39287930827743</v>
      </c>
      <c r="AB30" s="171">
        <f>(SUM(Property!BL$34,Property!BL$43)*'Schedule of Values'!$F34)/Assumptions!$B$7</f>
        <v>118.39287930827743</v>
      </c>
      <c r="AC30" s="171">
        <f>(SUM(Property!BM$34,Property!BM$43)*'Schedule of Values'!$F34)/Assumptions!$B$7</f>
        <v>118.39287930827743</v>
      </c>
      <c r="AD30" s="171">
        <f>(SUM(Property!BN$34,Property!BN$43)*'Schedule of Values'!$F34)/Assumptions!$B$7</f>
        <v>118.39287930827743</v>
      </c>
      <c r="AE30" s="171">
        <f>(SUM(Property!BO$34,Property!BO$43)*'Schedule of Values'!$F34)/Assumptions!$B$7</f>
        <v>118.39287930827743</v>
      </c>
      <c r="AF30" s="171">
        <f>(SUM(Property!BP$34,Property!BP$43)*'Schedule of Values'!$F34)/Assumptions!$B$7</f>
        <v>127.27234525639824</v>
      </c>
      <c r="AG30" s="171">
        <f>(SUM(Property!BQ$34,Property!BQ$43)*'Schedule of Values'!$F34)/Assumptions!$B$7</f>
        <v>127.27234525639824</v>
      </c>
      <c r="AH30" s="171">
        <f>(SUM(Property!BR$34,Property!BR$43)*'Schedule of Values'!$F34)/Assumptions!$B$7</f>
        <v>127.27234525639824</v>
      </c>
      <c r="AI30" s="171">
        <f>(SUM(Property!BS$34,Property!BS$43)*'Schedule of Values'!$F34)/Assumptions!$B$7</f>
        <v>127.27234525639824</v>
      </c>
      <c r="AJ30" s="171">
        <f>(SUM(Property!BT$34,Property!BT$43)*'Schedule of Values'!$F34)/Assumptions!$B$7</f>
        <v>127.27234525639824</v>
      </c>
      <c r="AK30" s="171">
        <f>(SUM(Property!BU$34,Property!BU$43)*'Schedule of Values'!$F34)/Assumptions!$B$7</f>
        <v>127.27234525639824</v>
      </c>
      <c r="AL30" s="171">
        <f>(SUM(Property!BV$34,Property!BV$43)*'Schedule of Values'!$F34)/Assumptions!$B$7</f>
        <v>127.27234525639824</v>
      </c>
      <c r="AM30" s="171">
        <f>(SUM(Property!BW$34,Property!BW$43)*'Schedule of Values'!$F34)/Assumptions!$B$7</f>
        <v>127.27234525639824</v>
      </c>
      <c r="AN30" s="171">
        <f>(SUM(Property!BX$34,Property!BX$43)*'Schedule of Values'!$F34)/Assumptions!$B$7</f>
        <v>127.27234525639824</v>
      </c>
      <c r="AO30" s="171">
        <f>(SUM(Property!BY$34,Property!BY$43)*'Schedule of Values'!$F34)/Assumptions!$B$7</f>
        <v>127.27234525639824</v>
      </c>
      <c r="AP30" s="171">
        <f>(SUM(Property!BZ$34,Property!BZ$43)*'Schedule of Values'!$F34)/Assumptions!$B$7</f>
        <v>127.27234525639824</v>
      </c>
      <c r="AQ30" s="171">
        <f>(SUM(Property!CA$34,Property!CA$43)*'Schedule of Values'!$F34)/Assumptions!$B$7</f>
        <v>127.27234525639824</v>
      </c>
      <c r="AR30" s="171">
        <f>(SUM(Property!CB$34,Property!CB$43)*'Schedule of Values'!$F34)/Assumptions!$B$7</f>
        <v>131.09051561409021</v>
      </c>
      <c r="AS30" s="171">
        <f>(SUM(Property!CC$34,Property!CC$43)*'Schedule of Values'!$F34)/Assumptions!$B$7</f>
        <v>131.09051561409021</v>
      </c>
      <c r="AT30" s="171">
        <f>(SUM(Property!CD$34,Property!CD$43)*'Schedule of Values'!$F34)/Assumptions!$B$7</f>
        <v>131.09051561409021</v>
      </c>
      <c r="AU30" s="171">
        <f>(SUM(Property!CE$34,Property!CE$43)*'Schedule of Values'!$F34)/Assumptions!$B$7</f>
        <v>131.09051561409021</v>
      </c>
      <c r="AV30" s="171">
        <f>(SUM(Property!CF$34,Property!CF$43)*'Schedule of Values'!$F34)/Assumptions!$B$7</f>
        <v>131.09051561409021</v>
      </c>
      <c r="AW30" s="171">
        <f>(SUM(Property!CG$34,Property!CG$43)*'Schedule of Values'!$F34)/Assumptions!$B$7</f>
        <v>131.09051561409021</v>
      </c>
      <c r="AX30" s="171">
        <f>(SUM(Property!CH$34,Property!CH$43)*'Schedule of Values'!$F34)/Assumptions!$B$7</f>
        <v>131.09051561409021</v>
      </c>
      <c r="AY30" s="171">
        <f>(SUM(Property!CI$34,Property!CI$43)*'Schedule of Values'!$F34)/Assumptions!$B$7</f>
        <v>131.09051561409021</v>
      </c>
      <c r="AZ30" s="171">
        <f>(SUM(Property!CJ$34,Property!CJ$43)*'Schedule of Values'!$F34)/Assumptions!$B$7</f>
        <v>131.09051561409021</v>
      </c>
      <c r="BA30" s="171">
        <f>(SUM(Property!CK$34,Property!CK$43)*'Schedule of Values'!$F34)/Assumptions!$B$7</f>
        <v>131.09051561409021</v>
      </c>
      <c r="BB30" s="171">
        <f>(SUM(Property!CL$34,Property!CL$43)*'Schedule of Values'!$F34)/Assumptions!$B$7</f>
        <v>131.09051561409021</v>
      </c>
      <c r="BC30" s="171">
        <f>(SUM(Property!CM$34,Property!CM$43)*'Schedule of Values'!$F34)/Assumptions!$B$7</f>
        <v>131.09051561409021</v>
      </c>
      <c r="BD30" s="171">
        <f>(SUM(Property!CN$34,Property!CN$43)*'Schedule of Values'!$F34)/Assumptions!$B$7</f>
        <v>135.02323108251292</v>
      </c>
      <c r="BE30" s="171">
        <f>(SUM(Property!CO$34,Property!CO$43)*'Schedule of Values'!$F34)/Assumptions!$B$7</f>
        <v>135.02323108251292</v>
      </c>
      <c r="BF30" s="171">
        <f>(SUM(Property!CP$34,Property!CP$43)*'Schedule of Values'!$F34)/Assumptions!$B$7</f>
        <v>135.02323108251292</v>
      </c>
    </row>
    <row r="31" spans="1:58">
      <c r="A31" s="170" t="s">
        <v>495</v>
      </c>
      <c r="B31" s="170" t="str" cm="1">
        <f t="array" ref="B31">IFERROR(INDEX('Legal Entity'!$B:$B,MATCH('Property - Import (CA)'!$E31,'Legal Entity'!$A:$A,0),0),0)</f>
        <v>1340 - Corix Customer Care Inc.</v>
      </c>
      <c r="C31" s="170" t="s">
        <v>666</v>
      </c>
      <c r="D31" s="170" t="s">
        <v>632</v>
      </c>
      <c r="E31" s="170" t="s">
        <v>171</v>
      </c>
      <c r="G31" s="171">
        <f>(SUM(Property!AQ$34,Property!AQ$43)*'Schedule of Values'!$F35)/Assumptions!$B$7</f>
        <v>22.647794067127734</v>
      </c>
      <c r="H31" s="171">
        <f>(SUM(Property!AR$34,Property!AR$43)*'Schedule of Values'!$F35)/Assumptions!$B$7</f>
        <v>26.555001505845098</v>
      </c>
      <c r="I31" s="171">
        <f>(SUM(Property!AS$34,Property!AS$43)*'Schedule of Values'!$F35)/Assumptions!$B$7</f>
        <v>26.555001505845098</v>
      </c>
      <c r="J31" s="171">
        <f>(SUM(Property!AT$34,Property!AT$43)*'Schedule of Values'!$F35)/Assumptions!$B$7</f>
        <v>26.555001505845098</v>
      </c>
      <c r="K31" s="171">
        <f>(SUM(Property!AU$34,Property!AU$43)*'Schedule of Values'!$F35)/Assumptions!$B$7</f>
        <v>26.555001505845098</v>
      </c>
      <c r="L31" s="171">
        <f>(SUM(Property!AV$34,Property!AV$43)*'Schedule of Values'!$F35)/Assumptions!$B$7</f>
        <v>26.555001505845098</v>
      </c>
      <c r="M31" s="171">
        <f>(SUM(Property!AW$34,Property!AW$43)*'Schedule of Values'!$F35)/Assumptions!$B$7</f>
        <v>26.555001505845098</v>
      </c>
      <c r="N31" s="171">
        <f>(SUM(Property!AX$34,Property!AX$43)*'Schedule of Values'!$F35)/Assumptions!$B$7</f>
        <v>26.555001505845098</v>
      </c>
      <c r="O31" s="171">
        <f>(SUM(Property!AY$34,Property!AY$43)*'Schedule of Values'!$F35)/Assumptions!$B$7</f>
        <v>26.555001505845098</v>
      </c>
      <c r="P31" s="171">
        <f>(SUM(Property!AZ$34,Property!AZ$43)*'Schedule of Values'!$F35)/Assumptions!$B$7</f>
        <v>26.555001505845098</v>
      </c>
      <c r="Q31" s="171">
        <f>(SUM(Property!BA$34,Property!BA$43)*'Schedule of Values'!$F35)/Assumptions!$B$7</f>
        <v>26.555001505845098</v>
      </c>
      <c r="R31" s="171">
        <f>(SUM(Property!BB$34,Property!BB$43)*'Schedule of Values'!$F35)/Assumptions!$B$7</f>
        <v>26.555001505845098</v>
      </c>
      <c r="S31" s="171">
        <f>(SUM(Property!BC$34,Property!BC$43)*'Schedule of Values'!$F35)/Assumptions!$B$7</f>
        <v>26.555001505845098</v>
      </c>
      <c r="T31" s="171">
        <f>(SUM(Property!BD$34,Property!BD$43)*'Schedule of Values'!$F35)/Assumptions!$B$7</f>
        <v>28.546626618783478</v>
      </c>
      <c r="U31" s="171">
        <f>(SUM(Property!BE$34,Property!BE$43)*'Schedule of Values'!$F35)/Assumptions!$B$7</f>
        <v>28.546626618783478</v>
      </c>
      <c r="V31" s="171">
        <f>(SUM(Property!BF$34,Property!BF$43)*'Schedule of Values'!$F35)/Assumptions!$B$7</f>
        <v>28.546626618783478</v>
      </c>
      <c r="W31" s="171">
        <f>(SUM(Property!BG$34,Property!BG$43)*'Schedule of Values'!$F35)/Assumptions!$B$7</f>
        <v>28.546626618783478</v>
      </c>
      <c r="X31" s="171">
        <f>(SUM(Property!BH$34,Property!BH$43)*'Schedule of Values'!$F35)/Assumptions!$B$7</f>
        <v>28.546626618783478</v>
      </c>
      <c r="Y31" s="171">
        <f>(SUM(Property!BI$34,Property!BI$43)*'Schedule of Values'!$F35)/Assumptions!$B$7</f>
        <v>28.546626618783478</v>
      </c>
      <c r="Z31" s="171">
        <f>(SUM(Property!BJ$34,Property!BJ$43)*'Schedule of Values'!$F35)/Assumptions!$B$7</f>
        <v>28.546626618783478</v>
      </c>
      <c r="AA31" s="171">
        <f>(SUM(Property!BK$34,Property!BK$43)*'Schedule of Values'!$F35)/Assumptions!$B$7</f>
        <v>28.546626618783478</v>
      </c>
      <c r="AB31" s="171">
        <f>(SUM(Property!BL$34,Property!BL$43)*'Schedule of Values'!$F35)/Assumptions!$B$7</f>
        <v>28.546626618783478</v>
      </c>
      <c r="AC31" s="171">
        <f>(SUM(Property!BM$34,Property!BM$43)*'Schedule of Values'!$F35)/Assumptions!$B$7</f>
        <v>28.546626618783478</v>
      </c>
      <c r="AD31" s="171">
        <f>(SUM(Property!BN$34,Property!BN$43)*'Schedule of Values'!$F35)/Assumptions!$B$7</f>
        <v>28.546626618783478</v>
      </c>
      <c r="AE31" s="171">
        <f>(SUM(Property!BO$34,Property!BO$43)*'Schedule of Values'!$F35)/Assumptions!$B$7</f>
        <v>28.546626618783478</v>
      </c>
      <c r="AF31" s="171">
        <f>(SUM(Property!BP$34,Property!BP$43)*'Schedule of Values'!$F35)/Assumptions!$B$7</f>
        <v>30.687623615192237</v>
      </c>
      <c r="AG31" s="171">
        <f>(SUM(Property!BQ$34,Property!BQ$43)*'Schedule of Values'!$F35)/Assumptions!$B$7</f>
        <v>30.687623615192237</v>
      </c>
      <c r="AH31" s="171">
        <f>(SUM(Property!BR$34,Property!BR$43)*'Schedule of Values'!$F35)/Assumptions!$B$7</f>
        <v>30.687623615192237</v>
      </c>
      <c r="AI31" s="171">
        <f>(SUM(Property!BS$34,Property!BS$43)*'Schedule of Values'!$F35)/Assumptions!$B$7</f>
        <v>30.687623615192237</v>
      </c>
      <c r="AJ31" s="171">
        <f>(SUM(Property!BT$34,Property!BT$43)*'Schedule of Values'!$F35)/Assumptions!$B$7</f>
        <v>30.687623615192237</v>
      </c>
      <c r="AK31" s="171">
        <f>(SUM(Property!BU$34,Property!BU$43)*'Schedule of Values'!$F35)/Assumptions!$B$7</f>
        <v>30.687623615192237</v>
      </c>
      <c r="AL31" s="171">
        <f>(SUM(Property!BV$34,Property!BV$43)*'Schedule of Values'!$F35)/Assumptions!$B$7</f>
        <v>30.687623615192237</v>
      </c>
      <c r="AM31" s="171">
        <f>(SUM(Property!BW$34,Property!BW$43)*'Schedule of Values'!$F35)/Assumptions!$B$7</f>
        <v>30.687623615192237</v>
      </c>
      <c r="AN31" s="171">
        <f>(SUM(Property!BX$34,Property!BX$43)*'Schedule of Values'!$F35)/Assumptions!$B$7</f>
        <v>30.687623615192237</v>
      </c>
      <c r="AO31" s="171">
        <f>(SUM(Property!BY$34,Property!BY$43)*'Schedule of Values'!$F35)/Assumptions!$B$7</f>
        <v>30.687623615192237</v>
      </c>
      <c r="AP31" s="171">
        <f>(SUM(Property!BZ$34,Property!BZ$43)*'Schedule of Values'!$F35)/Assumptions!$B$7</f>
        <v>30.687623615192237</v>
      </c>
      <c r="AQ31" s="171">
        <f>(SUM(Property!CA$34,Property!CA$43)*'Schedule of Values'!$F35)/Assumptions!$B$7</f>
        <v>30.687623615192237</v>
      </c>
      <c r="AR31" s="171">
        <f>(SUM(Property!CB$34,Property!CB$43)*'Schedule of Values'!$F35)/Assumptions!$B$7</f>
        <v>31.608252323648006</v>
      </c>
      <c r="AS31" s="171">
        <f>(SUM(Property!CC$34,Property!CC$43)*'Schedule of Values'!$F35)/Assumptions!$B$7</f>
        <v>31.608252323648006</v>
      </c>
      <c r="AT31" s="171">
        <f>(SUM(Property!CD$34,Property!CD$43)*'Schedule of Values'!$F35)/Assumptions!$B$7</f>
        <v>31.608252323648006</v>
      </c>
      <c r="AU31" s="171">
        <f>(SUM(Property!CE$34,Property!CE$43)*'Schedule of Values'!$F35)/Assumptions!$B$7</f>
        <v>31.608252323648006</v>
      </c>
      <c r="AV31" s="171">
        <f>(SUM(Property!CF$34,Property!CF$43)*'Schedule of Values'!$F35)/Assumptions!$B$7</f>
        <v>31.608252323648006</v>
      </c>
      <c r="AW31" s="171">
        <f>(SUM(Property!CG$34,Property!CG$43)*'Schedule of Values'!$F35)/Assumptions!$B$7</f>
        <v>31.608252323648006</v>
      </c>
      <c r="AX31" s="171">
        <f>(SUM(Property!CH$34,Property!CH$43)*'Schedule of Values'!$F35)/Assumptions!$B$7</f>
        <v>31.608252323648006</v>
      </c>
      <c r="AY31" s="171">
        <f>(SUM(Property!CI$34,Property!CI$43)*'Schedule of Values'!$F35)/Assumptions!$B$7</f>
        <v>31.608252323648006</v>
      </c>
      <c r="AZ31" s="171">
        <f>(SUM(Property!CJ$34,Property!CJ$43)*'Schedule of Values'!$F35)/Assumptions!$B$7</f>
        <v>31.608252323648006</v>
      </c>
      <c r="BA31" s="171">
        <f>(SUM(Property!CK$34,Property!CK$43)*'Schedule of Values'!$F35)/Assumptions!$B$7</f>
        <v>31.608252323648006</v>
      </c>
      <c r="BB31" s="171">
        <f>(SUM(Property!CL$34,Property!CL$43)*'Schedule of Values'!$F35)/Assumptions!$B$7</f>
        <v>31.608252323648006</v>
      </c>
      <c r="BC31" s="171">
        <f>(SUM(Property!CM$34,Property!CM$43)*'Schedule of Values'!$F35)/Assumptions!$B$7</f>
        <v>31.608252323648006</v>
      </c>
      <c r="BD31" s="171">
        <f>(SUM(Property!CN$34,Property!CN$43)*'Schedule of Values'!$F35)/Assumptions!$B$7</f>
        <v>32.556499893357447</v>
      </c>
      <c r="BE31" s="171">
        <f>(SUM(Property!CO$34,Property!CO$43)*'Schedule of Values'!$F35)/Assumptions!$B$7</f>
        <v>32.556499893357447</v>
      </c>
      <c r="BF31" s="171">
        <f>(SUM(Property!CP$34,Property!CP$43)*'Schedule of Values'!$F35)/Assumptions!$B$7</f>
        <v>32.556499893357447</v>
      </c>
    </row>
    <row r="32" spans="1:58">
      <c r="A32" s="170" t="s">
        <v>495</v>
      </c>
      <c r="B32" s="170" t="str" cm="1">
        <f t="array" ref="B32">IFERROR(INDEX('Legal Entity'!$B:$B,MATCH('Property - Import (CA)'!$E32,'Legal Entity'!$A:$A,0),0),0)</f>
        <v>1315 - Corix Multi-Utility Services Inc.</v>
      </c>
      <c r="C32" s="170" t="s">
        <v>666</v>
      </c>
      <c r="D32" s="170" t="s">
        <v>632</v>
      </c>
      <c r="E32" s="170" t="s">
        <v>164</v>
      </c>
      <c r="G32" s="171">
        <f>(SUM(Property!AQ$34,Property!AQ$43)*'Schedule of Values'!$F36)/Assumptions!$B$7</f>
        <v>23.482087615773438</v>
      </c>
      <c r="H32" s="171">
        <f>(SUM(Property!AR$34,Property!AR$43)*'Schedule of Values'!$F36)/Assumptions!$B$7</f>
        <v>27.533227746111034</v>
      </c>
      <c r="I32" s="171">
        <f>(SUM(Property!AS$34,Property!AS$43)*'Schedule of Values'!$F36)/Assumptions!$B$7</f>
        <v>27.533227746111034</v>
      </c>
      <c r="J32" s="171">
        <f>(SUM(Property!AT$34,Property!AT$43)*'Schedule of Values'!$F36)/Assumptions!$B$7</f>
        <v>27.533227746111034</v>
      </c>
      <c r="K32" s="171">
        <f>(SUM(Property!AU$34,Property!AU$43)*'Schedule of Values'!$F36)/Assumptions!$B$7</f>
        <v>27.533227746111034</v>
      </c>
      <c r="L32" s="171">
        <f>(SUM(Property!AV$34,Property!AV$43)*'Schedule of Values'!$F36)/Assumptions!$B$7</f>
        <v>27.533227746111034</v>
      </c>
      <c r="M32" s="171">
        <f>(SUM(Property!AW$34,Property!AW$43)*'Schedule of Values'!$F36)/Assumptions!$B$7</f>
        <v>27.533227746111034</v>
      </c>
      <c r="N32" s="171">
        <f>(SUM(Property!AX$34,Property!AX$43)*'Schedule of Values'!$F36)/Assumptions!$B$7</f>
        <v>27.533227746111034</v>
      </c>
      <c r="O32" s="171">
        <f>(SUM(Property!AY$34,Property!AY$43)*'Schedule of Values'!$F36)/Assumptions!$B$7</f>
        <v>27.533227746111034</v>
      </c>
      <c r="P32" s="171">
        <f>(SUM(Property!AZ$34,Property!AZ$43)*'Schedule of Values'!$F36)/Assumptions!$B$7</f>
        <v>27.533227746111034</v>
      </c>
      <c r="Q32" s="171">
        <f>(SUM(Property!BA$34,Property!BA$43)*'Schedule of Values'!$F36)/Assumptions!$B$7</f>
        <v>27.533227746111034</v>
      </c>
      <c r="R32" s="171">
        <f>(SUM(Property!BB$34,Property!BB$43)*'Schedule of Values'!$F36)/Assumptions!$B$7</f>
        <v>27.533227746111034</v>
      </c>
      <c r="S32" s="171">
        <f>(SUM(Property!BC$34,Property!BC$43)*'Schedule of Values'!$F36)/Assumptions!$B$7</f>
        <v>27.533227746111034</v>
      </c>
      <c r="T32" s="171">
        <f>(SUM(Property!BD$34,Property!BD$43)*'Schedule of Values'!$F36)/Assumptions!$B$7</f>
        <v>29.598219827069357</v>
      </c>
      <c r="U32" s="171">
        <f>(SUM(Property!BE$34,Property!BE$43)*'Schedule of Values'!$F36)/Assumptions!$B$7</f>
        <v>29.598219827069357</v>
      </c>
      <c r="V32" s="171">
        <f>(SUM(Property!BF$34,Property!BF$43)*'Schedule of Values'!$F36)/Assumptions!$B$7</f>
        <v>29.598219827069357</v>
      </c>
      <c r="W32" s="171">
        <f>(SUM(Property!BG$34,Property!BG$43)*'Schedule of Values'!$F36)/Assumptions!$B$7</f>
        <v>29.598219827069357</v>
      </c>
      <c r="X32" s="171">
        <f>(SUM(Property!BH$34,Property!BH$43)*'Schedule of Values'!$F36)/Assumptions!$B$7</f>
        <v>29.598219827069357</v>
      </c>
      <c r="Y32" s="171">
        <f>(SUM(Property!BI$34,Property!BI$43)*'Schedule of Values'!$F36)/Assumptions!$B$7</f>
        <v>29.598219827069357</v>
      </c>
      <c r="Z32" s="171">
        <f>(SUM(Property!BJ$34,Property!BJ$43)*'Schedule of Values'!$F36)/Assumptions!$B$7</f>
        <v>29.598219827069357</v>
      </c>
      <c r="AA32" s="171">
        <f>(SUM(Property!BK$34,Property!BK$43)*'Schedule of Values'!$F36)/Assumptions!$B$7</f>
        <v>29.598219827069357</v>
      </c>
      <c r="AB32" s="171">
        <f>(SUM(Property!BL$34,Property!BL$43)*'Schedule of Values'!$F36)/Assumptions!$B$7</f>
        <v>29.598219827069357</v>
      </c>
      <c r="AC32" s="171">
        <f>(SUM(Property!BM$34,Property!BM$43)*'Schedule of Values'!$F36)/Assumptions!$B$7</f>
        <v>29.598219827069357</v>
      </c>
      <c r="AD32" s="171">
        <f>(SUM(Property!BN$34,Property!BN$43)*'Schedule of Values'!$F36)/Assumptions!$B$7</f>
        <v>29.598219827069357</v>
      </c>
      <c r="AE32" s="171">
        <f>(SUM(Property!BO$34,Property!BO$43)*'Schedule of Values'!$F36)/Assumptions!$B$7</f>
        <v>29.598219827069357</v>
      </c>
      <c r="AF32" s="171">
        <f>(SUM(Property!BP$34,Property!BP$43)*'Schedule of Values'!$F36)/Assumptions!$B$7</f>
        <v>31.81808631409956</v>
      </c>
      <c r="AG32" s="171">
        <f>(SUM(Property!BQ$34,Property!BQ$43)*'Schedule of Values'!$F36)/Assumptions!$B$7</f>
        <v>31.81808631409956</v>
      </c>
      <c r="AH32" s="171">
        <f>(SUM(Property!BR$34,Property!BR$43)*'Schedule of Values'!$F36)/Assumptions!$B$7</f>
        <v>31.81808631409956</v>
      </c>
      <c r="AI32" s="171">
        <f>(SUM(Property!BS$34,Property!BS$43)*'Schedule of Values'!$F36)/Assumptions!$B$7</f>
        <v>31.81808631409956</v>
      </c>
      <c r="AJ32" s="171">
        <f>(SUM(Property!BT$34,Property!BT$43)*'Schedule of Values'!$F36)/Assumptions!$B$7</f>
        <v>31.81808631409956</v>
      </c>
      <c r="AK32" s="171">
        <f>(SUM(Property!BU$34,Property!BU$43)*'Schedule of Values'!$F36)/Assumptions!$B$7</f>
        <v>31.81808631409956</v>
      </c>
      <c r="AL32" s="171">
        <f>(SUM(Property!BV$34,Property!BV$43)*'Schedule of Values'!$F36)/Assumptions!$B$7</f>
        <v>31.81808631409956</v>
      </c>
      <c r="AM32" s="171">
        <f>(SUM(Property!BW$34,Property!BW$43)*'Schedule of Values'!$F36)/Assumptions!$B$7</f>
        <v>31.81808631409956</v>
      </c>
      <c r="AN32" s="171">
        <f>(SUM(Property!BX$34,Property!BX$43)*'Schedule of Values'!$F36)/Assumptions!$B$7</f>
        <v>31.81808631409956</v>
      </c>
      <c r="AO32" s="171">
        <f>(SUM(Property!BY$34,Property!BY$43)*'Schedule of Values'!$F36)/Assumptions!$B$7</f>
        <v>31.81808631409956</v>
      </c>
      <c r="AP32" s="171">
        <f>(SUM(Property!BZ$34,Property!BZ$43)*'Schedule of Values'!$F36)/Assumptions!$B$7</f>
        <v>31.81808631409956</v>
      </c>
      <c r="AQ32" s="171">
        <f>(SUM(Property!CA$34,Property!CA$43)*'Schedule of Values'!$F36)/Assumptions!$B$7</f>
        <v>31.81808631409956</v>
      </c>
      <c r="AR32" s="171">
        <f>(SUM(Property!CB$34,Property!CB$43)*'Schedule of Values'!$F36)/Assumptions!$B$7</f>
        <v>32.772628903522552</v>
      </c>
      <c r="AS32" s="171">
        <f>(SUM(Property!CC$34,Property!CC$43)*'Schedule of Values'!$F36)/Assumptions!$B$7</f>
        <v>32.772628903522552</v>
      </c>
      <c r="AT32" s="171">
        <f>(SUM(Property!CD$34,Property!CD$43)*'Schedule of Values'!$F36)/Assumptions!$B$7</f>
        <v>32.772628903522552</v>
      </c>
      <c r="AU32" s="171">
        <f>(SUM(Property!CE$34,Property!CE$43)*'Schedule of Values'!$F36)/Assumptions!$B$7</f>
        <v>32.772628903522552</v>
      </c>
      <c r="AV32" s="171">
        <f>(SUM(Property!CF$34,Property!CF$43)*'Schedule of Values'!$F36)/Assumptions!$B$7</f>
        <v>32.772628903522552</v>
      </c>
      <c r="AW32" s="171">
        <f>(SUM(Property!CG$34,Property!CG$43)*'Schedule of Values'!$F36)/Assumptions!$B$7</f>
        <v>32.772628903522552</v>
      </c>
      <c r="AX32" s="171">
        <f>(SUM(Property!CH$34,Property!CH$43)*'Schedule of Values'!$F36)/Assumptions!$B$7</f>
        <v>32.772628903522552</v>
      </c>
      <c r="AY32" s="171">
        <f>(SUM(Property!CI$34,Property!CI$43)*'Schedule of Values'!$F36)/Assumptions!$B$7</f>
        <v>32.772628903522552</v>
      </c>
      <c r="AZ32" s="171">
        <f>(SUM(Property!CJ$34,Property!CJ$43)*'Schedule of Values'!$F36)/Assumptions!$B$7</f>
        <v>32.772628903522552</v>
      </c>
      <c r="BA32" s="171">
        <f>(SUM(Property!CK$34,Property!CK$43)*'Schedule of Values'!$F36)/Assumptions!$B$7</f>
        <v>32.772628903522552</v>
      </c>
      <c r="BB32" s="171">
        <f>(SUM(Property!CL$34,Property!CL$43)*'Schedule of Values'!$F36)/Assumptions!$B$7</f>
        <v>32.772628903522552</v>
      </c>
      <c r="BC32" s="171">
        <f>(SUM(Property!CM$34,Property!CM$43)*'Schedule of Values'!$F36)/Assumptions!$B$7</f>
        <v>32.772628903522552</v>
      </c>
      <c r="BD32" s="171">
        <f>(SUM(Property!CN$34,Property!CN$43)*'Schedule of Values'!$F36)/Assumptions!$B$7</f>
        <v>33.75580777062823</v>
      </c>
      <c r="BE32" s="171">
        <f>(SUM(Property!CO$34,Property!CO$43)*'Schedule of Values'!$F36)/Assumptions!$B$7</f>
        <v>33.75580777062823</v>
      </c>
      <c r="BF32" s="171">
        <f>(SUM(Property!CP$34,Property!CP$43)*'Schedule of Values'!$F36)/Assumptions!$B$7</f>
        <v>33.75580777062823</v>
      </c>
    </row>
    <row r="33" spans="1:58">
      <c r="A33" s="170" t="s">
        <v>495</v>
      </c>
      <c r="B33" s="170" cm="1">
        <f t="array" ref="B33">IFERROR(INDEX('Legal Entity'!$B:$B,MATCH('Property - Import (CA)'!$E33,'Legal Entity'!$A:$A,0),0),0)</f>
        <v>0</v>
      </c>
      <c r="C33" s="170" t="s">
        <v>666</v>
      </c>
      <c r="D33" s="170" t="s">
        <v>632</v>
      </c>
      <c r="E33" s="170" t="s">
        <v>177</v>
      </c>
      <c r="G33" s="171">
        <f>(SUM(Property!AQ$34,Property!AQ$43)*'Schedule of Values'!$F37)/Assumptions!$B$7</f>
        <v>764.90552199620413</v>
      </c>
      <c r="H33" s="171">
        <f>(SUM(Property!AR$34,Property!AR$43)*'Schedule of Values'!$F37)/Assumptions!$B$7</f>
        <v>896.86736060182091</v>
      </c>
      <c r="I33" s="171">
        <f>(SUM(Property!AS$34,Property!AS$43)*'Schedule of Values'!$F37)/Assumptions!$B$7</f>
        <v>896.86736060182091</v>
      </c>
      <c r="J33" s="171">
        <f>(SUM(Property!AT$34,Property!AT$43)*'Schedule of Values'!$F37)/Assumptions!$B$7</f>
        <v>896.86736060182091</v>
      </c>
      <c r="K33" s="171">
        <f>(SUM(Property!AU$34,Property!AU$43)*'Schedule of Values'!$F37)/Assumptions!$B$7</f>
        <v>896.86736060182091</v>
      </c>
      <c r="L33" s="171">
        <f>(SUM(Property!AV$34,Property!AV$43)*'Schedule of Values'!$F37)/Assumptions!$B$7</f>
        <v>896.86736060182091</v>
      </c>
      <c r="M33" s="171">
        <f>(SUM(Property!AW$34,Property!AW$43)*'Schedule of Values'!$F37)/Assumptions!$B$7</f>
        <v>896.86736060182091</v>
      </c>
      <c r="N33" s="171">
        <f>(SUM(Property!AX$34,Property!AX$43)*'Schedule of Values'!$F37)/Assumptions!$B$7</f>
        <v>896.86736060182091</v>
      </c>
      <c r="O33" s="171">
        <f>(SUM(Property!AY$34,Property!AY$43)*'Schedule of Values'!$F37)/Assumptions!$B$7</f>
        <v>896.86736060182091</v>
      </c>
      <c r="P33" s="171">
        <f>(SUM(Property!AZ$34,Property!AZ$43)*'Schedule of Values'!$F37)/Assumptions!$B$7</f>
        <v>896.86736060182091</v>
      </c>
      <c r="Q33" s="171">
        <f>(SUM(Property!BA$34,Property!BA$43)*'Schedule of Values'!$F37)/Assumptions!$B$7</f>
        <v>896.86736060182091</v>
      </c>
      <c r="R33" s="171">
        <f>(SUM(Property!BB$34,Property!BB$43)*'Schedule of Values'!$F37)/Assumptions!$B$7</f>
        <v>896.86736060182091</v>
      </c>
      <c r="S33" s="171">
        <f>(SUM(Property!BC$34,Property!BC$43)*'Schedule of Values'!$F37)/Assumptions!$B$7</f>
        <v>896.86736060182091</v>
      </c>
      <c r="T33" s="171">
        <f>(SUM(Property!BD$34,Property!BD$43)*'Schedule of Values'!$F37)/Assumptions!$B$7</f>
        <v>964.13241264695728</v>
      </c>
      <c r="U33" s="171">
        <f>(SUM(Property!BE$34,Property!BE$43)*'Schedule of Values'!$F37)/Assumptions!$B$7</f>
        <v>964.13241264695728</v>
      </c>
      <c r="V33" s="171">
        <f>(SUM(Property!BF$34,Property!BF$43)*'Schedule of Values'!$F37)/Assumptions!$B$7</f>
        <v>964.13241264695728</v>
      </c>
      <c r="W33" s="171">
        <f>(SUM(Property!BG$34,Property!BG$43)*'Schedule of Values'!$F37)/Assumptions!$B$7</f>
        <v>964.13241264695728</v>
      </c>
      <c r="X33" s="171">
        <f>(SUM(Property!BH$34,Property!BH$43)*'Schedule of Values'!$F37)/Assumptions!$B$7</f>
        <v>964.13241264695728</v>
      </c>
      <c r="Y33" s="171">
        <f>(SUM(Property!BI$34,Property!BI$43)*'Schedule of Values'!$F37)/Assumptions!$B$7</f>
        <v>964.13241264695728</v>
      </c>
      <c r="Z33" s="171">
        <f>(SUM(Property!BJ$34,Property!BJ$43)*'Schedule of Values'!$F37)/Assumptions!$B$7</f>
        <v>964.13241264695728</v>
      </c>
      <c r="AA33" s="171">
        <f>(SUM(Property!BK$34,Property!BK$43)*'Schedule of Values'!$F37)/Assumptions!$B$7</f>
        <v>964.13241264695728</v>
      </c>
      <c r="AB33" s="171">
        <f>(SUM(Property!BL$34,Property!BL$43)*'Schedule of Values'!$F37)/Assumptions!$B$7</f>
        <v>964.13241264695728</v>
      </c>
      <c r="AC33" s="171">
        <f>(SUM(Property!BM$34,Property!BM$43)*'Schedule of Values'!$F37)/Assumptions!$B$7</f>
        <v>964.13241264695728</v>
      </c>
      <c r="AD33" s="171">
        <f>(SUM(Property!BN$34,Property!BN$43)*'Schedule of Values'!$F37)/Assumptions!$B$7</f>
        <v>964.13241264695728</v>
      </c>
      <c r="AE33" s="171">
        <f>(SUM(Property!BO$34,Property!BO$43)*'Schedule of Values'!$F37)/Assumptions!$B$7</f>
        <v>964.13241264695728</v>
      </c>
      <c r="AF33" s="171">
        <f>(SUM(Property!BP$34,Property!BP$43)*'Schedule of Values'!$F37)/Assumptions!$B$7</f>
        <v>1036.4423435954791</v>
      </c>
      <c r="AG33" s="171">
        <f>(SUM(Property!BQ$34,Property!BQ$43)*'Schedule of Values'!$F37)/Assumptions!$B$7</f>
        <v>1036.4423435954791</v>
      </c>
      <c r="AH33" s="171">
        <f>(SUM(Property!BR$34,Property!BR$43)*'Schedule of Values'!$F37)/Assumptions!$B$7</f>
        <v>1036.4423435954791</v>
      </c>
      <c r="AI33" s="171">
        <f>(SUM(Property!BS$34,Property!BS$43)*'Schedule of Values'!$F37)/Assumptions!$B$7</f>
        <v>1036.4423435954791</v>
      </c>
      <c r="AJ33" s="171">
        <f>(SUM(Property!BT$34,Property!BT$43)*'Schedule of Values'!$F37)/Assumptions!$B$7</f>
        <v>1036.4423435954791</v>
      </c>
      <c r="AK33" s="171">
        <f>(SUM(Property!BU$34,Property!BU$43)*'Schedule of Values'!$F37)/Assumptions!$B$7</f>
        <v>1036.4423435954791</v>
      </c>
      <c r="AL33" s="171">
        <f>(SUM(Property!BV$34,Property!BV$43)*'Schedule of Values'!$F37)/Assumptions!$B$7</f>
        <v>1036.4423435954791</v>
      </c>
      <c r="AM33" s="171">
        <f>(SUM(Property!BW$34,Property!BW$43)*'Schedule of Values'!$F37)/Assumptions!$B$7</f>
        <v>1036.4423435954791</v>
      </c>
      <c r="AN33" s="171">
        <f>(SUM(Property!BX$34,Property!BX$43)*'Schedule of Values'!$F37)/Assumptions!$B$7</f>
        <v>1036.4423435954791</v>
      </c>
      <c r="AO33" s="171">
        <f>(SUM(Property!BY$34,Property!BY$43)*'Schedule of Values'!$F37)/Assumptions!$B$7</f>
        <v>1036.4423435954791</v>
      </c>
      <c r="AP33" s="171">
        <f>(SUM(Property!BZ$34,Property!BZ$43)*'Schedule of Values'!$F37)/Assumptions!$B$7</f>
        <v>1036.4423435954791</v>
      </c>
      <c r="AQ33" s="171">
        <f>(SUM(Property!CA$34,Property!CA$43)*'Schedule of Values'!$F37)/Assumptions!$B$7</f>
        <v>1036.4423435954791</v>
      </c>
      <c r="AR33" s="171">
        <f>(SUM(Property!CB$34,Property!CB$43)*'Schedule of Values'!$F37)/Assumptions!$B$7</f>
        <v>1067.5356139033436</v>
      </c>
      <c r="AS33" s="171">
        <f>(SUM(Property!CC$34,Property!CC$43)*'Schedule of Values'!$F37)/Assumptions!$B$7</f>
        <v>1067.5356139033436</v>
      </c>
      <c r="AT33" s="171">
        <f>(SUM(Property!CD$34,Property!CD$43)*'Schedule of Values'!$F37)/Assumptions!$B$7</f>
        <v>1067.5356139033436</v>
      </c>
      <c r="AU33" s="171">
        <f>(SUM(Property!CE$34,Property!CE$43)*'Schedule of Values'!$F37)/Assumptions!$B$7</f>
        <v>1067.5356139033436</v>
      </c>
      <c r="AV33" s="171">
        <f>(SUM(Property!CF$34,Property!CF$43)*'Schedule of Values'!$F37)/Assumptions!$B$7</f>
        <v>1067.5356139033436</v>
      </c>
      <c r="AW33" s="171">
        <f>(SUM(Property!CG$34,Property!CG$43)*'Schedule of Values'!$F37)/Assumptions!$B$7</f>
        <v>1067.5356139033436</v>
      </c>
      <c r="AX33" s="171">
        <f>(SUM(Property!CH$34,Property!CH$43)*'Schedule of Values'!$F37)/Assumptions!$B$7</f>
        <v>1067.5356139033436</v>
      </c>
      <c r="AY33" s="171">
        <f>(SUM(Property!CI$34,Property!CI$43)*'Schedule of Values'!$F37)/Assumptions!$B$7</f>
        <v>1067.5356139033436</v>
      </c>
      <c r="AZ33" s="171">
        <f>(SUM(Property!CJ$34,Property!CJ$43)*'Schedule of Values'!$F37)/Assumptions!$B$7</f>
        <v>1067.5356139033436</v>
      </c>
      <c r="BA33" s="171">
        <f>(SUM(Property!CK$34,Property!CK$43)*'Schedule of Values'!$F37)/Assumptions!$B$7</f>
        <v>1067.5356139033436</v>
      </c>
      <c r="BB33" s="171">
        <f>(SUM(Property!CL$34,Property!CL$43)*'Schedule of Values'!$F37)/Assumptions!$B$7</f>
        <v>1067.5356139033436</v>
      </c>
      <c r="BC33" s="171">
        <f>(SUM(Property!CM$34,Property!CM$43)*'Schedule of Values'!$F37)/Assumptions!$B$7</f>
        <v>1067.5356139033436</v>
      </c>
      <c r="BD33" s="171">
        <f>(SUM(Property!CN$34,Property!CN$43)*'Schedule of Values'!$F37)/Assumptions!$B$7</f>
        <v>1099.5616823204439</v>
      </c>
      <c r="BE33" s="171">
        <f>(SUM(Property!CO$34,Property!CO$43)*'Schedule of Values'!$F37)/Assumptions!$B$7</f>
        <v>1099.5616823204439</v>
      </c>
      <c r="BF33" s="171">
        <f>(SUM(Property!CP$34,Property!CP$43)*'Schedule of Values'!$F37)/Assumptions!$B$7</f>
        <v>1099.5616823204439</v>
      </c>
    </row>
    <row r="34" spans="1:58">
      <c r="A34" s="170" t="s">
        <v>495</v>
      </c>
      <c r="B34" s="170" cm="1">
        <f t="array" ref="B34">IFERROR(INDEX('Legal Entity'!$B:$B,MATCH('Property - Import (CA)'!$E34,'Legal Entity'!$A:$A,0),0),0)</f>
        <v>0</v>
      </c>
      <c r="C34" s="170" t="s">
        <v>666</v>
      </c>
      <c r="D34" s="170" t="s">
        <v>632</v>
      </c>
      <c r="E34" s="170" t="s">
        <v>181</v>
      </c>
      <c r="G34" s="171">
        <f>(SUM(Property!AQ$34,Property!AQ$43)*'Schedule of Values'!$F38)/Assumptions!$B$7</f>
        <v>640.40349345737332</v>
      </c>
      <c r="H34" s="171">
        <f>(SUM(Property!AR$34,Property!AR$43)*'Schedule of Values'!$F38)/Assumptions!$B$7</f>
        <v>750.8861870919402</v>
      </c>
      <c r="I34" s="171">
        <f>(SUM(Property!AS$34,Property!AS$43)*'Schedule of Values'!$F38)/Assumptions!$B$7</f>
        <v>750.8861870919402</v>
      </c>
      <c r="J34" s="171">
        <f>(SUM(Property!AT$34,Property!AT$43)*'Schedule of Values'!$F38)/Assumptions!$B$7</f>
        <v>750.8861870919402</v>
      </c>
      <c r="K34" s="171">
        <f>(SUM(Property!AU$34,Property!AU$43)*'Schedule of Values'!$F38)/Assumptions!$B$7</f>
        <v>750.8861870919402</v>
      </c>
      <c r="L34" s="171">
        <f>(SUM(Property!AV$34,Property!AV$43)*'Schedule of Values'!$F38)/Assumptions!$B$7</f>
        <v>750.8861870919402</v>
      </c>
      <c r="M34" s="171">
        <f>(SUM(Property!AW$34,Property!AW$43)*'Schedule of Values'!$F38)/Assumptions!$B$7</f>
        <v>750.8861870919402</v>
      </c>
      <c r="N34" s="171">
        <f>(SUM(Property!AX$34,Property!AX$43)*'Schedule of Values'!$F38)/Assumptions!$B$7</f>
        <v>750.8861870919402</v>
      </c>
      <c r="O34" s="171">
        <f>(SUM(Property!AY$34,Property!AY$43)*'Schedule of Values'!$F38)/Assumptions!$B$7</f>
        <v>750.8861870919402</v>
      </c>
      <c r="P34" s="171">
        <f>(SUM(Property!AZ$34,Property!AZ$43)*'Schedule of Values'!$F38)/Assumptions!$B$7</f>
        <v>750.8861870919402</v>
      </c>
      <c r="Q34" s="171">
        <f>(SUM(Property!BA$34,Property!BA$43)*'Schedule of Values'!$F38)/Assumptions!$B$7</f>
        <v>750.8861870919402</v>
      </c>
      <c r="R34" s="171">
        <f>(SUM(Property!BB$34,Property!BB$43)*'Schedule of Values'!$F38)/Assumptions!$B$7</f>
        <v>750.8861870919402</v>
      </c>
      <c r="S34" s="171">
        <f>(SUM(Property!BC$34,Property!BC$43)*'Schedule of Values'!$F38)/Assumptions!$B$7</f>
        <v>750.8861870919402</v>
      </c>
      <c r="T34" s="171">
        <f>(SUM(Property!BD$34,Property!BD$43)*'Schedule of Values'!$F38)/Assumptions!$B$7</f>
        <v>807.20265112383561</v>
      </c>
      <c r="U34" s="171">
        <f>(SUM(Property!BE$34,Property!BE$43)*'Schedule of Values'!$F38)/Assumptions!$B$7</f>
        <v>807.20265112383561</v>
      </c>
      <c r="V34" s="171">
        <f>(SUM(Property!BF$34,Property!BF$43)*'Schedule of Values'!$F38)/Assumptions!$B$7</f>
        <v>807.20265112383561</v>
      </c>
      <c r="W34" s="171">
        <f>(SUM(Property!BG$34,Property!BG$43)*'Schedule of Values'!$F38)/Assumptions!$B$7</f>
        <v>807.20265112383561</v>
      </c>
      <c r="X34" s="171">
        <f>(SUM(Property!BH$34,Property!BH$43)*'Schedule of Values'!$F38)/Assumptions!$B$7</f>
        <v>807.20265112383561</v>
      </c>
      <c r="Y34" s="171">
        <f>(SUM(Property!BI$34,Property!BI$43)*'Schedule of Values'!$F38)/Assumptions!$B$7</f>
        <v>807.20265112383561</v>
      </c>
      <c r="Z34" s="171">
        <f>(SUM(Property!BJ$34,Property!BJ$43)*'Schedule of Values'!$F38)/Assumptions!$B$7</f>
        <v>807.20265112383561</v>
      </c>
      <c r="AA34" s="171">
        <f>(SUM(Property!BK$34,Property!BK$43)*'Schedule of Values'!$F38)/Assumptions!$B$7</f>
        <v>807.20265112383561</v>
      </c>
      <c r="AB34" s="171">
        <f>(SUM(Property!BL$34,Property!BL$43)*'Schedule of Values'!$F38)/Assumptions!$B$7</f>
        <v>807.20265112383561</v>
      </c>
      <c r="AC34" s="171">
        <f>(SUM(Property!BM$34,Property!BM$43)*'Schedule of Values'!$F38)/Assumptions!$B$7</f>
        <v>807.20265112383561</v>
      </c>
      <c r="AD34" s="171">
        <f>(SUM(Property!BN$34,Property!BN$43)*'Schedule of Values'!$F38)/Assumptions!$B$7</f>
        <v>807.20265112383561</v>
      </c>
      <c r="AE34" s="171">
        <f>(SUM(Property!BO$34,Property!BO$43)*'Schedule of Values'!$F38)/Assumptions!$B$7</f>
        <v>807.20265112383561</v>
      </c>
      <c r="AF34" s="171">
        <f>(SUM(Property!BP$34,Property!BP$43)*'Schedule of Values'!$F38)/Assumptions!$B$7</f>
        <v>867.74284995812332</v>
      </c>
      <c r="AG34" s="171">
        <f>(SUM(Property!BQ$34,Property!BQ$43)*'Schedule of Values'!$F38)/Assumptions!$B$7</f>
        <v>867.74284995812332</v>
      </c>
      <c r="AH34" s="171">
        <f>(SUM(Property!BR$34,Property!BR$43)*'Schedule of Values'!$F38)/Assumptions!$B$7</f>
        <v>867.74284995812332</v>
      </c>
      <c r="AI34" s="171">
        <f>(SUM(Property!BS$34,Property!BS$43)*'Schedule of Values'!$F38)/Assumptions!$B$7</f>
        <v>867.74284995812332</v>
      </c>
      <c r="AJ34" s="171">
        <f>(SUM(Property!BT$34,Property!BT$43)*'Schedule of Values'!$F38)/Assumptions!$B$7</f>
        <v>867.74284995812332</v>
      </c>
      <c r="AK34" s="171">
        <f>(SUM(Property!BU$34,Property!BU$43)*'Schedule of Values'!$F38)/Assumptions!$B$7</f>
        <v>867.74284995812332</v>
      </c>
      <c r="AL34" s="171">
        <f>(SUM(Property!BV$34,Property!BV$43)*'Schedule of Values'!$F38)/Assumptions!$B$7</f>
        <v>867.74284995812332</v>
      </c>
      <c r="AM34" s="171">
        <f>(SUM(Property!BW$34,Property!BW$43)*'Schedule of Values'!$F38)/Assumptions!$B$7</f>
        <v>867.74284995812332</v>
      </c>
      <c r="AN34" s="171">
        <f>(SUM(Property!BX$34,Property!BX$43)*'Schedule of Values'!$F38)/Assumptions!$B$7</f>
        <v>867.74284995812332</v>
      </c>
      <c r="AO34" s="171">
        <f>(SUM(Property!BY$34,Property!BY$43)*'Schedule of Values'!$F38)/Assumptions!$B$7</f>
        <v>867.74284995812332</v>
      </c>
      <c r="AP34" s="171">
        <f>(SUM(Property!BZ$34,Property!BZ$43)*'Schedule of Values'!$F38)/Assumptions!$B$7</f>
        <v>867.74284995812332</v>
      </c>
      <c r="AQ34" s="171">
        <f>(SUM(Property!CA$34,Property!CA$43)*'Schedule of Values'!$F38)/Assumptions!$B$7</f>
        <v>867.74284995812332</v>
      </c>
      <c r="AR34" s="171">
        <f>(SUM(Property!CB$34,Property!CB$43)*'Schedule of Values'!$F38)/Assumptions!$B$7</f>
        <v>893.77513545686702</v>
      </c>
      <c r="AS34" s="171">
        <f>(SUM(Property!CC$34,Property!CC$43)*'Schedule of Values'!$F38)/Assumptions!$B$7</f>
        <v>893.77513545686702</v>
      </c>
      <c r="AT34" s="171">
        <f>(SUM(Property!CD$34,Property!CD$43)*'Schedule of Values'!$F38)/Assumptions!$B$7</f>
        <v>893.77513545686702</v>
      </c>
      <c r="AU34" s="171">
        <f>(SUM(Property!CE$34,Property!CE$43)*'Schedule of Values'!$F38)/Assumptions!$B$7</f>
        <v>893.77513545686702</v>
      </c>
      <c r="AV34" s="171">
        <f>(SUM(Property!CF$34,Property!CF$43)*'Schedule of Values'!$F38)/Assumptions!$B$7</f>
        <v>893.77513545686702</v>
      </c>
      <c r="AW34" s="171">
        <f>(SUM(Property!CG$34,Property!CG$43)*'Schedule of Values'!$F38)/Assumptions!$B$7</f>
        <v>893.77513545686702</v>
      </c>
      <c r="AX34" s="171">
        <f>(SUM(Property!CH$34,Property!CH$43)*'Schedule of Values'!$F38)/Assumptions!$B$7</f>
        <v>893.77513545686702</v>
      </c>
      <c r="AY34" s="171">
        <f>(SUM(Property!CI$34,Property!CI$43)*'Schedule of Values'!$F38)/Assumptions!$B$7</f>
        <v>893.77513545686702</v>
      </c>
      <c r="AZ34" s="171">
        <f>(SUM(Property!CJ$34,Property!CJ$43)*'Schedule of Values'!$F38)/Assumptions!$B$7</f>
        <v>893.77513545686702</v>
      </c>
      <c r="BA34" s="171">
        <f>(SUM(Property!CK$34,Property!CK$43)*'Schedule of Values'!$F38)/Assumptions!$B$7</f>
        <v>893.77513545686702</v>
      </c>
      <c r="BB34" s="171">
        <f>(SUM(Property!CL$34,Property!CL$43)*'Schedule of Values'!$F38)/Assumptions!$B$7</f>
        <v>893.77513545686702</v>
      </c>
      <c r="BC34" s="171">
        <f>(SUM(Property!CM$34,Property!CM$43)*'Schedule of Values'!$F38)/Assumptions!$B$7</f>
        <v>893.77513545686702</v>
      </c>
      <c r="BD34" s="171">
        <f>(SUM(Property!CN$34,Property!CN$43)*'Schedule of Values'!$F38)/Assumptions!$B$7</f>
        <v>920.58838952057317</v>
      </c>
      <c r="BE34" s="171">
        <f>(SUM(Property!CO$34,Property!CO$43)*'Schedule of Values'!$F38)/Assumptions!$B$7</f>
        <v>920.58838952057317</v>
      </c>
      <c r="BF34" s="171">
        <f>(SUM(Property!CP$34,Property!CP$43)*'Schedule of Values'!$F38)/Assumptions!$B$7</f>
        <v>920.58838952057317</v>
      </c>
    </row>
    <row r="35" spans="1:58">
      <c r="A35" s="170" t="s">
        <v>495</v>
      </c>
      <c r="B35" s="170" t="str" cm="1">
        <f t="array" ref="B35">IFERROR(INDEX('Legal Entity'!$B:$B,MATCH('Property - Import (CA)'!$E35,'Legal Entity'!$A:$A,0),0),0)</f>
        <v>1315 - Corix Multi-Utility Services Inc.</v>
      </c>
      <c r="C35" s="170" t="s">
        <v>666</v>
      </c>
      <c r="D35" s="170" t="s">
        <v>632</v>
      </c>
      <c r="E35" s="170" t="s">
        <v>656</v>
      </c>
      <c r="G35" s="171">
        <f>(SUM(Property!AQ$34,Property!AQ$43)*'Schedule of Values'!$F39)/Assumptions!$B$7</f>
        <v>577.65935534802657</v>
      </c>
      <c r="H35" s="171">
        <f>(SUM(Property!AR$34,Property!AR$43)*'Schedule of Values'!$F39)/Assumptions!$B$7</f>
        <v>677.31740255433147</v>
      </c>
      <c r="I35" s="171">
        <f>(SUM(Property!AS$34,Property!AS$43)*'Schedule of Values'!$F39)/Assumptions!$B$7</f>
        <v>677.31740255433147</v>
      </c>
      <c r="J35" s="171">
        <f>(SUM(Property!AT$34,Property!AT$43)*'Schedule of Values'!$F39)/Assumptions!$B$7</f>
        <v>677.31740255433147</v>
      </c>
      <c r="K35" s="171">
        <f>(SUM(Property!AU$34,Property!AU$43)*'Schedule of Values'!$F39)/Assumptions!$B$7</f>
        <v>677.31740255433147</v>
      </c>
      <c r="L35" s="171">
        <f>(SUM(Property!AV$34,Property!AV$43)*'Schedule of Values'!$F39)/Assumptions!$B$7</f>
        <v>677.31740255433147</v>
      </c>
      <c r="M35" s="171">
        <f>(SUM(Property!AW$34,Property!AW$43)*'Schedule of Values'!$F39)/Assumptions!$B$7</f>
        <v>677.31740255433147</v>
      </c>
      <c r="N35" s="171">
        <f>(SUM(Property!AX$34,Property!AX$43)*'Schedule of Values'!$F39)/Assumptions!$B$7</f>
        <v>677.31740255433147</v>
      </c>
      <c r="O35" s="171">
        <f>(SUM(Property!AY$34,Property!AY$43)*'Schedule of Values'!$F39)/Assumptions!$B$7</f>
        <v>677.31740255433147</v>
      </c>
      <c r="P35" s="171">
        <f>(SUM(Property!AZ$34,Property!AZ$43)*'Schedule of Values'!$F39)/Assumptions!$B$7</f>
        <v>677.31740255433147</v>
      </c>
      <c r="Q35" s="171">
        <f>(SUM(Property!BA$34,Property!BA$43)*'Schedule of Values'!$F39)/Assumptions!$B$7</f>
        <v>677.31740255433147</v>
      </c>
      <c r="R35" s="171">
        <f>(SUM(Property!BB$34,Property!BB$43)*'Schedule of Values'!$F39)/Assumptions!$B$7</f>
        <v>677.31740255433147</v>
      </c>
      <c r="S35" s="171">
        <f>(SUM(Property!BC$34,Property!BC$43)*'Schedule of Values'!$F39)/Assumptions!$B$7</f>
        <v>677.31740255433147</v>
      </c>
      <c r="T35" s="171">
        <f>(SUM(Property!BD$34,Property!BD$43)*'Schedule of Values'!$F39)/Assumptions!$B$7</f>
        <v>728.11620774590608</v>
      </c>
      <c r="U35" s="171">
        <f>(SUM(Property!BE$34,Property!BE$43)*'Schedule of Values'!$F39)/Assumptions!$B$7</f>
        <v>728.11620774590608</v>
      </c>
      <c r="V35" s="171">
        <f>(SUM(Property!BF$34,Property!BF$43)*'Schedule of Values'!$F39)/Assumptions!$B$7</f>
        <v>728.11620774590608</v>
      </c>
      <c r="W35" s="171">
        <f>(SUM(Property!BG$34,Property!BG$43)*'Schedule of Values'!$F39)/Assumptions!$B$7</f>
        <v>728.11620774590608</v>
      </c>
      <c r="X35" s="171">
        <f>(SUM(Property!BH$34,Property!BH$43)*'Schedule of Values'!$F39)/Assumptions!$B$7</f>
        <v>728.11620774590608</v>
      </c>
      <c r="Y35" s="171">
        <f>(SUM(Property!BI$34,Property!BI$43)*'Schedule of Values'!$F39)/Assumptions!$B$7</f>
        <v>728.11620774590608</v>
      </c>
      <c r="Z35" s="171">
        <f>(SUM(Property!BJ$34,Property!BJ$43)*'Schedule of Values'!$F39)/Assumptions!$B$7</f>
        <v>728.11620774590608</v>
      </c>
      <c r="AA35" s="171">
        <f>(SUM(Property!BK$34,Property!BK$43)*'Schedule of Values'!$F39)/Assumptions!$B$7</f>
        <v>728.11620774590608</v>
      </c>
      <c r="AB35" s="171">
        <f>(SUM(Property!BL$34,Property!BL$43)*'Schedule of Values'!$F39)/Assumptions!$B$7</f>
        <v>728.11620774590608</v>
      </c>
      <c r="AC35" s="171">
        <f>(SUM(Property!BM$34,Property!BM$43)*'Schedule of Values'!$F39)/Assumptions!$B$7</f>
        <v>728.11620774590608</v>
      </c>
      <c r="AD35" s="171">
        <f>(SUM(Property!BN$34,Property!BN$43)*'Schedule of Values'!$F39)/Assumptions!$B$7</f>
        <v>728.11620774590608</v>
      </c>
      <c r="AE35" s="171">
        <f>(SUM(Property!BO$34,Property!BO$43)*'Schedule of Values'!$F39)/Assumptions!$B$7</f>
        <v>728.11620774590608</v>
      </c>
      <c r="AF35" s="171">
        <f>(SUM(Property!BP$34,Property!BP$43)*'Schedule of Values'!$F39)/Assumptions!$B$7</f>
        <v>782.72492332684908</v>
      </c>
      <c r="AG35" s="171">
        <f>(SUM(Property!BQ$34,Property!BQ$43)*'Schedule of Values'!$F39)/Assumptions!$B$7</f>
        <v>782.72492332684908</v>
      </c>
      <c r="AH35" s="171">
        <f>(SUM(Property!BR$34,Property!BR$43)*'Schedule of Values'!$F39)/Assumptions!$B$7</f>
        <v>782.72492332684908</v>
      </c>
      <c r="AI35" s="171">
        <f>(SUM(Property!BS$34,Property!BS$43)*'Schedule of Values'!$F39)/Assumptions!$B$7</f>
        <v>782.72492332684908</v>
      </c>
      <c r="AJ35" s="171">
        <f>(SUM(Property!BT$34,Property!BT$43)*'Schedule of Values'!$F39)/Assumptions!$B$7</f>
        <v>782.72492332684908</v>
      </c>
      <c r="AK35" s="171">
        <f>(SUM(Property!BU$34,Property!BU$43)*'Schedule of Values'!$F39)/Assumptions!$B$7</f>
        <v>782.72492332684908</v>
      </c>
      <c r="AL35" s="171">
        <f>(SUM(Property!BV$34,Property!BV$43)*'Schedule of Values'!$F39)/Assumptions!$B$7</f>
        <v>782.72492332684908</v>
      </c>
      <c r="AM35" s="171">
        <f>(SUM(Property!BW$34,Property!BW$43)*'Schedule of Values'!$F39)/Assumptions!$B$7</f>
        <v>782.72492332684908</v>
      </c>
      <c r="AN35" s="171">
        <f>(SUM(Property!BX$34,Property!BX$43)*'Schedule of Values'!$F39)/Assumptions!$B$7</f>
        <v>782.72492332684908</v>
      </c>
      <c r="AO35" s="171">
        <f>(SUM(Property!BY$34,Property!BY$43)*'Schedule of Values'!$F39)/Assumptions!$B$7</f>
        <v>782.72492332684908</v>
      </c>
      <c r="AP35" s="171">
        <f>(SUM(Property!BZ$34,Property!BZ$43)*'Schedule of Values'!$F39)/Assumptions!$B$7</f>
        <v>782.72492332684908</v>
      </c>
      <c r="AQ35" s="171">
        <f>(SUM(Property!CA$34,Property!CA$43)*'Schedule of Values'!$F39)/Assumptions!$B$7</f>
        <v>782.72492332684908</v>
      </c>
      <c r="AR35" s="171">
        <f>(SUM(Property!CB$34,Property!CB$43)*'Schedule of Values'!$F39)/Assumptions!$B$7</f>
        <v>806.2066710266547</v>
      </c>
      <c r="AS35" s="171">
        <f>(SUM(Property!CC$34,Property!CC$43)*'Schedule of Values'!$F39)/Assumptions!$B$7</f>
        <v>806.2066710266547</v>
      </c>
      <c r="AT35" s="171">
        <f>(SUM(Property!CD$34,Property!CD$43)*'Schedule of Values'!$F39)/Assumptions!$B$7</f>
        <v>806.2066710266547</v>
      </c>
      <c r="AU35" s="171">
        <f>(SUM(Property!CE$34,Property!CE$43)*'Schedule of Values'!$F39)/Assumptions!$B$7</f>
        <v>806.2066710266547</v>
      </c>
      <c r="AV35" s="171">
        <f>(SUM(Property!CF$34,Property!CF$43)*'Schedule of Values'!$F39)/Assumptions!$B$7</f>
        <v>806.2066710266547</v>
      </c>
      <c r="AW35" s="171">
        <f>(SUM(Property!CG$34,Property!CG$43)*'Schedule of Values'!$F39)/Assumptions!$B$7</f>
        <v>806.2066710266547</v>
      </c>
      <c r="AX35" s="171">
        <f>(SUM(Property!CH$34,Property!CH$43)*'Schedule of Values'!$F39)/Assumptions!$B$7</f>
        <v>806.2066710266547</v>
      </c>
      <c r="AY35" s="171">
        <f>(SUM(Property!CI$34,Property!CI$43)*'Schedule of Values'!$F39)/Assumptions!$B$7</f>
        <v>806.2066710266547</v>
      </c>
      <c r="AZ35" s="171">
        <f>(SUM(Property!CJ$34,Property!CJ$43)*'Schedule of Values'!$F39)/Assumptions!$B$7</f>
        <v>806.2066710266547</v>
      </c>
      <c r="BA35" s="171">
        <f>(SUM(Property!CK$34,Property!CK$43)*'Schedule of Values'!$F39)/Assumptions!$B$7</f>
        <v>806.2066710266547</v>
      </c>
      <c r="BB35" s="171">
        <f>(SUM(Property!CL$34,Property!CL$43)*'Schedule of Values'!$F39)/Assumptions!$B$7</f>
        <v>806.2066710266547</v>
      </c>
      <c r="BC35" s="171">
        <f>(SUM(Property!CM$34,Property!CM$43)*'Schedule of Values'!$F39)/Assumptions!$B$7</f>
        <v>806.2066710266547</v>
      </c>
      <c r="BD35" s="171">
        <f>(SUM(Property!CN$34,Property!CN$43)*'Schedule of Values'!$F39)/Assumptions!$B$7</f>
        <v>830.39287115745435</v>
      </c>
      <c r="BE35" s="171">
        <f>(SUM(Property!CO$34,Property!CO$43)*'Schedule of Values'!$F39)/Assumptions!$B$7</f>
        <v>830.39287115745435</v>
      </c>
      <c r="BF35" s="171">
        <f>(SUM(Property!CP$34,Property!CP$43)*'Schedule of Values'!$F39)/Assumptions!$B$7</f>
        <v>830.39287115745435</v>
      </c>
    </row>
    <row r="36" spans="1:58">
      <c r="A36" s="170" t="s">
        <v>495</v>
      </c>
      <c r="B36" s="170" t="str" cm="1">
        <f t="array" ref="B36">IFERROR(INDEX('Legal Entity'!$B:$B,MATCH('Property - Import (CA)'!$E36,'Legal Entity'!$A:$A,0),0),0)</f>
        <v>1315 - Corix Multi-Utility Services Inc.</v>
      </c>
      <c r="C36" s="170" t="s">
        <v>666</v>
      </c>
      <c r="D36" s="170" t="s">
        <v>632</v>
      </c>
      <c r="E36" s="170" t="s">
        <v>657</v>
      </c>
      <c r="G36" s="171">
        <f>(SUM(Property!AQ$34,Property!AQ$43)*'Schedule of Values'!$F40)/Assumptions!$B$7</f>
        <v>291.17788643559066</v>
      </c>
      <c r="H36" s="171">
        <f>(SUM(Property!AR$34,Property!AR$43)*'Schedule of Values'!$F40)/Assumptions!$B$7</f>
        <v>341.41202405177683</v>
      </c>
      <c r="I36" s="171">
        <f>(SUM(Property!AS$34,Property!AS$43)*'Schedule of Values'!$F40)/Assumptions!$B$7</f>
        <v>341.41202405177683</v>
      </c>
      <c r="J36" s="171">
        <f>(SUM(Property!AT$34,Property!AT$43)*'Schedule of Values'!$F40)/Assumptions!$B$7</f>
        <v>341.41202405177683</v>
      </c>
      <c r="K36" s="171">
        <f>(SUM(Property!AU$34,Property!AU$43)*'Schedule of Values'!$F40)/Assumptions!$B$7</f>
        <v>341.41202405177683</v>
      </c>
      <c r="L36" s="171">
        <f>(SUM(Property!AV$34,Property!AV$43)*'Schedule of Values'!$F40)/Assumptions!$B$7</f>
        <v>341.41202405177683</v>
      </c>
      <c r="M36" s="171">
        <f>(SUM(Property!AW$34,Property!AW$43)*'Schedule of Values'!$F40)/Assumptions!$B$7</f>
        <v>341.41202405177683</v>
      </c>
      <c r="N36" s="171">
        <f>(SUM(Property!AX$34,Property!AX$43)*'Schedule of Values'!$F40)/Assumptions!$B$7</f>
        <v>341.41202405177683</v>
      </c>
      <c r="O36" s="171">
        <f>(SUM(Property!AY$34,Property!AY$43)*'Schedule of Values'!$F40)/Assumptions!$B$7</f>
        <v>341.41202405177683</v>
      </c>
      <c r="P36" s="171">
        <f>(SUM(Property!AZ$34,Property!AZ$43)*'Schedule of Values'!$F40)/Assumptions!$B$7</f>
        <v>341.41202405177683</v>
      </c>
      <c r="Q36" s="171">
        <f>(SUM(Property!BA$34,Property!BA$43)*'Schedule of Values'!$F40)/Assumptions!$B$7</f>
        <v>341.41202405177683</v>
      </c>
      <c r="R36" s="171">
        <f>(SUM(Property!BB$34,Property!BB$43)*'Schedule of Values'!$F40)/Assumptions!$B$7</f>
        <v>341.41202405177683</v>
      </c>
      <c r="S36" s="171">
        <f>(SUM(Property!BC$34,Property!BC$43)*'Schedule of Values'!$F40)/Assumptions!$B$7</f>
        <v>341.41202405177683</v>
      </c>
      <c r="T36" s="171">
        <f>(SUM(Property!BD$34,Property!BD$43)*'Schedule of Values'!$F40)/Assumptions!$B$7</f>
        <v>367.01792585566005</v>
      </c>
      <c r="U36" s="171">
        <f>(SUM(Property!BE$34,Property!BE$43)*'Schedule of Values'!$F40)/Assumptions!$B$7</f>
        <v>367.01792585566005</v>
      </c>
      <c r="V36" s="171">
        <f>(SUM(Property!BF$34,Property!BF$43)*'Schedule of Values'!$F40)/Assumptions!$B$7</f>
        <v>367.01792585566005</v>
      </c>
      <c r="W36" s="171">
        <f>(SUM(Property!BG$34,Property!BG$43)*'Schedule of Values'!$F40)/Assumptions!$B$7</f>
        <v>367.01792585566005</v>
      </c>
      <c r="X36" s="171">
        <f>(SUM(Property!BH$34,Property!BH$43)*'Schedule of Values'!$F40)/Assumptions!$B$7</f>
        <v>367.01792585566005</v>
      </c>
      <c r="Y36" s="171">
        <f>(SUM(Property!BI$34,Property!BI$43)*'Schedule of Values'!$F40)/Assumptions!$B$7</f>
        <v>367.01792585566005</v>
      </c>
      <c r="Z36" s="171">
        <f>(SUM(Property!BJ$34,Property!BJ$43)*'Schedule of Values'!$F40)/Assumptions!$B$7</f>
        <v>367.01792585566005</v>
      </c>
      <c r="AA36" s="171">
        <f>(SUM(Property!BK$34,Property!BK$43)*'Schedule of Values'!$F40)/Assumptions!$B$7</f>
        <v>367.01792585566005</v>
      </c>
      <c r="AB36" s="171">
        <f>(SUM(Property!BL$34,Property!BL$43)*'Schedule of Values'!$F40)/Assumptions!$B$7</f>
        <v>367.01792585566005</v>
      </c>
      <c r="AC36" s="171">
        <f>(SUM(Property!BM$34,Property!BM$43)*'Schedule of Values'!$F40)/Assumptions!$B$7</f>
        <v>367.01792585566005</v>
      </c>
      <c r="AD36" s="171">
        <f>(SUM(Property!BN$34,Property!BN$43)*'Schedule of Values'!$F40)/Assumptions!$B$7</f>
        <v>367.01792585566005</v>
      </c>
      <c r="AE36" s="171">
        <f>(SUM(Property!BO$34,Property!BO$43)*'Schedule of Values'!$F40)/Assumptions!$B$7</f>
        <v>367.01792585566005</v>
      </c>
      <c r="AF36" s="171">
        <f>(SUM(Property!BP$34,Property!BP$43)*'Schedule of Values'!$F40)/Assumptions!$B$7</f>
        <v>394.54427029483452</v>
      </c>
      <c r="AG36" s="171">
        <f>(SUM(Property!BQ$34,Property!BQ$43)*'Schedule of Values'!$F40)/Assumptions!$B$7</f>
        <v>394.54427029483452</v>
      </c>
      <c r="AH36" s="171">
        <f>(SUM(Property!BR$34,Property!BR$43)*'Schedule of Values'!$F40)/Assumptions!$B$7</f>
        <v>394.54427029483452</v>
      </c>
      <c r="AI36" s="171">
        <f>(SUM(Property!BS$34,Property!BS$43)*'Schedule of Values'!$F40)/Assumptions!$B$7</f>
        <v>394.54427029483452</v>
      </c>
      <c r="AJ36" s="171">
        <f>(SUM(Property!BT$34,Property!BT$43)*'Schedule of Values'!$F40)/Assumptions!$B$7</f>
        <v>394.54427029483452</v>
      </c>
      <c r="AK36" s="171">
        <f>(SUM(Property!BU$34,Property!BU$43)*'Schedule of Values'!$F40)/Assumptions!$B$7</f>
        <v>394.54427029483452</v>
      </c>
      <c r="AL36" s="171">
        <f>(SUM(Property!BV$34,Property!BV$43)*'Schedule of Values'!$F40)/Assumptions!$B$7</f>
        <v>394.54427029483452</v>
      </c>
      <c r="AM36" s="171">
        <f>(SUM(Property!BW$34,Property!BW$43)*'Schedule of Values'!$F40)/Assumptions!$B$7</f>
        <v>394.54427029483452</v>
      </c>
      <c r="AN36" s="171">
        <f>(SUM(Property!BX$34,Property!BX$43)*'Schedule of Values'!$F40)/Assumptions!$B$7</f>
        <v>394.54427029483452</v>
      </c>
      <c r="AO36" s="171">
        <f>(SUM(Property!BY$34,Property!BY$43)*'Schedule of Values'!$F40)/Assumptions!$B$7</f>
        <v>394.54427029483452</v>
      </c>
      <c r="AP36" s="171">
        <f>(SUM(Property!BZ$34,Property!BZ$43)*'Schedule of Values'!$F40)/Assumptions!$B$7</f>
        <v>394.54427029483452</v>
      </c>
      <c r="AQ36" s="171">
        <f>(SUM(Property!CA$34,Property!CA$43)*'Schedule of Values'!$F40)/Assumptions!$B$7</f>
        <v>394.54427029483452</v>
      </c>
      <c r="AR36" s="171">
        <f>(SUM(Property!CB$34,Property!CB$43)*'Schedule of Values'!$F40)/Assumptions!$B$7</f>
        <v>406.38059840367964</v>
      </c>
      <c r="AS36" s="171">
        <f>(SUM(Property!CC$34,Property!CC$43)*'Schedule of Values'!$F40)/Assumptions!$B$7</f>
        <v>406.38059840367964</v>
      </c>
      <c r="AT36" s="171">
        <f>(SUM(Property!CD$34,Property!CD$43)*'Schedule of Values'!$F40)/Assumptions!$B$7</f>
        <v>406.38059840367964</v>
      </c>
      <c r="AU36" s="171">
        <f>(SUM(Property!CE$34,Property!CE$43)*'Schedule of Values'!$F40)/Assumptions!$B$7</f>
        <v>406.38059840367964</v>
      </c>
      <c r="AV36" s="171">
        <f>(SUM(Property!CF$34,Property!CF$43)*'Schedule of Values'!$F40)/Assumptions!$B$7</f>
        <v>406.38059840367964</v>
      </c>
      <c r="AW36" s="171">
        <f>(SUM(Property!CG$34,Property!CG$43)*'Schedule of Values'!$F40)/Assumptions!$B$7</f>
        <v>406.38059840367964</v>
      </c>
      <c r="AX36" s="171">
        <f>(SUM(Property!CH$34,Property!CH$43)*'Schedule of Values'!$F40)/Assumptions!$B$7</f>
        <v>406.38059840367964</v>
      </c>
      <c r="AY36" s="171">
        <f>(SUM(Property!CI$34,Property!CI$43)*'Schedule of Values'!$F40)/Assumptions!$B$7</f>
        <v>406.38059840367964</v>
      </c>
      <c r="AZ36" s="171">
        <f>(SUM(Property!CJ$34,Property!CJ$43)*'Schedule of Values'!$F40)/Assumptions!$B$7</f>
        <v>406.38059840367964</v>
      </c>
      <c r="BA36" s="171">
        <f>(SUM(Property!CK$34,Property!CK$43)*'Schedule of Values'!$F40)/Assumptions!$B$7</f>
        <v>406.38059840367964</v>
      </c>
      <c r="BB36" s="171">
        <f>(SUM(Property!CL$34,Property!CL$43)*'Schedule of Values'!$F40)/Assumptions!$B$7</f>
        <v>406.38059840367964</v>
      </c>
      <c r="BC36" s="171">
        <f>(SUM(Property!CM$34,Property!CM$43)*'Schedule of Values'!$F40)/Assumptions!$B$7</f>
        <v>406.38059840367964</v>
      </c>
      <c r="BD36" s="171">
        <f>(SUM(Property!CN$34,Property!CN$43)*'Schedule of Values'!$F40)/Assumptions!$B$7</f>
        <v>418.57201635579003</v>
      </c>
      <c r="BE36" s="171">
        <f>(SUM(Property!CO$34,Property!CO$43)*'Schedule of Values'!$F40)/Assumptions!$B$7</f>
        <v>418.57201635579003</v>
      </c>
      <c r="BF36" s="171">
        <f>(SUM(Property!CP$34,Property!CP$43)*'Schedule of Values'!$F40)/Assumptions!$B$7</f>
        <v>418.57201635579003</v>
      </c>
    </row>
    <row r="37" spans="1:58">
      <c r="A37" s="170" t="s">
        <v>495</v>
      </c>
      <c r="B37" s="170" t="str" cm="1">
        <f t="array" ref="B37">IFERROR(INDEX('Legal Entity'!$B:$B,MATCH('Property - Import (CA)'!$E37,'Legal Entity'!$A:$A,0),0),0)</f>
        <v>1315 - Corix Multi-Utility Services Inc.</v>
      </c>
      <c r="C37" s="170" t="s">
        <v>666</v>
      </c>
      <c r="D37" s="170" t="s">
        <v>632</v>
      </c>
      <c r="E37" s="170" t="s">
        <v>146</v>
      </c>
      <c r="G37" s="171">
        <f>(SUM(Property!AQ$34,Property!AQ$43)*'Schedule of Values'!$F41)/Assumptions!$B$7</f>
        <v>625.20393122992982</v>
      </c>
      <c r="H37" s="171">
        <f>(SUM(Property!AR$34,Property!AR$43)*'Schedule of Values'!$F41)/Assumptions!$B$7</f>
        <v>733.06438967354211</v>
      </c>
      <c r="I37" s="171">
        <f>(SUM(Property!AS$34,Property!AS$43)*'Schedule of Values'!$F41)/Assumptions!$B$7</f>
        <v>733.06438967354211</v>
      </c>
      <c r="J37" s="171">
        <f>(SUM(Property!AT$34,Property!AT$43)*'Schedule of Values'!$F41)/Assumptions!$B$7</f>
        <v>733.06438967354211</v>
      </c>
      <c r="K37" s="171">
        <f>(SUM(Property!AU$34,Property!AU$43)*'Schedule of Values'!$F41)/Assumptions!$B$7</f>
        <v>733.06438967354211</v>
      </c>
      <c r="L37" s="171">
        <f>(SUM(Property!AV$34,Property!AV$43)*'Schedule of Values'!$F41)/Assumptions!$B$7</f>
        <v>733.06438967354211</v>
      </c>
      <c r="M37" s="171">
        <f>(SUM(Property!AW$34,Property!AW$43)*'Schedule of Values'!$F41)/Assumptions!$B$7</f>
        <v>733.06438967354211</v>
      </c>
      <c r="N37" s="171">
        <f>(SUM(Property!AX$34,Property!AX$43)*'Schedule of Values'!$F41)/Assumptions!$B$7</f>
        <v>733.06438967354211</v>
      </c>
      <c r="O37" s="171">
        <f>(SUM(Property!AY$34,Property!AY$43)*'Schedule of Values'!$F41)/Assumptions!$B$7</f>
        <v>733.06438967354211</v>
      </c>
      <c r="P37" s="171">
        <f>(SUM(Property!AZ$34,Property!AZ$43)*'Schedule of Values'!$F41)/Assumptions!$B$7</f>
        <v>733.06438967354211</v>
      </c>
      <c r="Q37" s="171">
        <f>(SUM(Property!BA$34,Property!BA$43)*'Schedule of Values'!$F41)/Assumptions!$B$7</f>
        <v>733.06438967354211</v>
      </c>
      <c r="R37" s="171">
        <f>(SUM(Property!BB$34,Property!BB$43)*'Schedule of Values'!$F41)/Assumptions!$B$7</f>
        <v>733.06438967354211</v>
      </c>
      <c r="S37" s="171">
        <f>(SUM(Property!BC$34,Property!BC$43)*'Schedule of Values'!$F41)/Assumptions!$B$7</f>
        <v>733.06438967354211</v>
      </c>
      <c r="T37" s="171">
        <f>(SUM(Property!BD$34,Property!BD$43)*'Schedule of Values'!$F41)/Assumptions!$B$7</f>
        <v>788.04421889905768</v>
      </c>
      <c r="U37" s="171">
        <f>(SUM(Property!BE$34,Property!BE$43)*'Schedule of Values'!$F41)/Assumptions!$B$7</f>
        <v>788.04421889905768</v>
      </c>
      <c r="V37" s="171">
        <f>(SUM(Property!BF$34,Property!BF$43)*'Schedule of Values'!$F41)/Assumptions!$B$7</f>
        <v>788.04421889905768</v>
      </c>
      <c r="W37" s="171">
        <f>(SUM(Property!BG$34,Property!BG$43)*'Schedule of Values'!$F41)/Assumptions!$B$7</f>
        <v>788.04421889905768</v>
      </c>
      <c r="X37" s="171">
        <f>(SUM(Property!BH$34,Property!BH$43)*'Schedule of Values'!$F41)/Assumptions!$B$7</f>
        <v>788.04421889905768</v>
      </c>
      <c r="Y37" s="171">
        <f>(SUM(Property!BI$34,Property!BI$43)*'Schedule of Values'!$F41)/Assumptions!$B$7</f>
        <v>788.04421889905768</v>
      </c>
      <c r="Z37" s="171">
        <f>(SUM(Property!BJ$34,Property!BJ$43)*'Schedule of Values'!$F41)/Assumptions!$B$7</f>
        <v>788.04421889905768</v>
      </c>
      <c r="AA37" s="171">
        <f>(SUM(Property!BK$34,Property!BK$43)*'Schedule of Values'!$F41)/Assumptions!$B$7</f>
        <v>788.04421889905768</v>
      </c>
      <c r="AB37" s="171">
        <f>(SUM(Property!BL$34,Property!BL$43)*'Schedule of Values'!$F41)/Assumptions!$B$7</f>
        <v>788.04421889905768</v>
      </c>
      <c r="AC37" s="171">
        <f>(SUM(Property!BM$34,Property!BM$43)*'Schedule of Values'!$F41)/Assumptions!$B$7</f>
        <v>788.04421889905768</v>
      </c>
      <c r="AD37" s="171">
        <f>(SUM(Property!BN$34,Property!BN$43)*'Schedule of Values'!$F41)/Assumptions!$B$7</f>
        <v>788.04421889905768</v>
      </c>
      <c r="AE37" s="171">
        <f>(SUM(Property!BO$34,Property!BO$43)*'Schedule of Values'!$F41)/Assumptions!$B$7</f>
        <v>788.04421889905768</v>
      </c>
      <c r="AF37" s="171">
        <f>(SUM(Property!BP$34,Property!BP$43)*'Schedule of Values'!$F41)/Assumptions!$B$7</f>
        <v>847.14753531648694</v>
      </c>
      <c r="AG37" s="171">
        <f>(SUM(Property!BQ$34,Property!BQ$43)*'Schedule of Values'!$F41)/Assumptions!$B$7</f>
        <v>847.14753531648694</v>
      </c>
      <c r="AH37" s="171">
        <f>(SUM(Property!BR$34,Property!BR$43)*'Schedule of Values'!$F41)/Assumptions!$B$7</f>
        <v>847.14753531648694</v>
      </c>
      <c r="AI37" s="171">
        <f>(SUM(Property!BS$34,Property!BS$43)*'Schedule of Values'!$F41)/Assumptions!$B$7</f>
        <v>847.14753531648694</v>
      </c>
      <c r="AJ37" s="171">
        <f>(SUM(Property!BT$34,Property!BT$43)*'Schedule of Values'!$F41)/Assumptions!$B$7</f>
        <v>847.14753531648694</v>
      </c>
      <c r="AK37" s="171">
        <f>(SUM(Property!BU$34,Property!BU$43)*'Schedule of Values'!$F41)/Assumptions!$B$7</f>
        <v>847.14753531648694</v>
      </c>
      <c r="AL37" s="171">
        <f>(SUM(Property!BV$34,Property!BV$43)*'Schedule of Values'!$F41)/Assumptions!$B$7</f>
        <v>847.14753531648694</v>
      </c>
      <c r="AM37" s="171">
        <f>(SUM(Property!BW$34,Property!BW$43)*'Schedule of Values'!$F41)/Assumptions!$B$7</f>
        <v>847.14753531648694</v>
      </c>
      <c r="AN37" s="171">
        <f>(SUM(Property!BX$34,Property!BX$43)*'Schedule of Values'!$F41)/Assumptions!$B$7</f>
        <v>847.14753531648694</v>
      </c>
      <c r="AO37" s="171">
        <f>(SUM(Property!BY$34,Property!BY$43)*'Schedule of Values'!$F41)/Assumptions!$B$7</f>
        <v>847.14753531648694</v>
      </c>
      <c r="AP37" s="171">
        <f>(SUM(Property!BZ$34,Property!BZ$43)*'Schedule of Values'!$F41)/Assumptions!$B$7</f>
        <v>847.14753531648694</v>
      </c>
      <c r="AQ37" s="171">
        <f>(SUM(Property!CA$34,Property!CA$43)*'Schedule of Values'!$F41)/Assumptions!$B$7</f>
        <v>847.14753531648694</v>
      </c>
      <c r="AR37" s="171">
        <f>(SUM(Property!CB$34,Property!CB$43)*'Schedule of Values'!$F41)/Assumptions!$B$7</f>
        <v>872.56196137598158</v>
      </c>
      <c r="AS37" s="171">
        <f>(SUM(Property!CC$34,Property!CC$43)*'Schedule of Values'!$F41)/Assumptions!$B$7</f>
        <v>872.56196137598158</v>
      </c>
      <c r="AT37" s="171">
        <f>(SUM(Property!CD$34,Property!CD$43)*'Schedule of Values'!$F41)/Assumptions!$B$7</f>
        <v>872.56196137598158</v>
      </c>
      <c r="AU37" s="171">
        <f>(SUM(Property!CE$34,Property!CE$43)*'Schedule of Values'!$F41)/Assumptions!$B$7</f>
        <v>872.56196137598158</v>
      </c>
      <c r="AV37" s="171">
        <f>(SUM(Property!CF$34,Property!CF$43)*'Schedule of Values'!$F41)/Assumptions!$B$7</f>
        <v>872.56196137598158</v>
      </c>
      <c r="AW37" s="171">
        <f>(SUM(Property!CG$34,Property!CG$43)*'Schedule of Values'!$F41)/Assumptions!$B$7</f>
        <v>872.56196137598158</v>
      </c>
      <c r="AX37" s="171">
        <f>(SUM(Property!CH$34,Property!CH$43)*'Schedule of Values'!$F41)/Assumptions!$B$7</f>
        <v>872.56196137598158</v>
      </c>
      <c r="AY37" s="171">
        <f>(SUM(Property!CI$34,Property!CI$43)*'Schedule of Values'!$F41)/Assumptions!$B$7</f>
        <v>872.56196137598158</v>
      </c>
      <c r="AZ37" s="171">
        <f>(SUM(Property!CJ$34,Property!CJ$43)*'Schedule of Values'!$F41)/Assumptions!$B$7</f>
        <v>872.56196137598158</v>
      </c>
      <c r="BA37" s="171">
        <f>(SUM(Property!CK$34,Property!CK$43)*'Schedule of Values'!$F41)/Assumptions!$B$7</f>
        <v>872.56196137598158</v>
      </c>
      <c r="BB37" s="171">
        <f>(SUM(Property!CL$34,Property!CL$43)*'Schedule of Values'!$F41)/Assumptions!$B$7</f>
        <v>872.56196137598158</v>
      </c>
      <c r="BC37" s="171">
        <f>(SUM(Property!CM$34,Property!CM$43)*'Schedule of Values'!$F41)/Assumptions!$B$7</f>
        <v>872.56196137598158</v>
      </c>
      <c r="BD37" s="171">
        <f>(SUM(Property!CN$34,Property!CN$43)*'Schedule of Values'!$F41)/Assumptions!$B$7</f>
        <v>898.73882021726126</v>
      </c>
      <c r="BE37" s="171">
        <f>(SUM(Property!CO$34,Property!CO$43)*'Schedule of Values'!$F41)/Assumptions!$B$7</f>
        <v>898.73882021726126</v>
      </c>
      <c r="BF37" s="171">
        <f>(SUM(Property!CP$34,Property!CP$43)*'Schedule of Values'!$F41)/Assumptions!$B$7</f>
        <v>898.73882021726126</v>
      </c>
    </row>
    <row r="38" spans="1:58">
      <c r="A38" s="170" t="s">
        <v>495</v>
      </c>
      <c r="B38" s="170" t="str" cm="1">
        <f t="array" ref="B38">IFERROR(INDEX('Legal Entity'!$B:$B,MATCH('Property - Import (CA)'!$E38,'Legal Entity'!$A:$A,0),0),0)</f>
        <v>1315 - Corix Multi-Utility Services Inc.</v>
      </c>
      <c r="C38" s="170" t="s">
        <v>666</v>
      </c>
      <c r="D38" s="170" t="s">
        <v>632</v>
      </c>
      <c r="E38" s="170" t="s">
        <v>151</v>
      </c>
      <c r="G38" s="171">
        <f>(SUM(Property!AQ$34,Property!AQ$43)*'Schedule of Values'!$F42)/Assumptions!$B$7</f>
        <v>2271.1232542401344</v>
      </c>
      <c r="H38" s="171">
        <f>(SUM(Property!AR$34,Property!AR$43)*'Schedule of Values'!$F42)/Assumptions!$B$7</f>
        <v>2662.9384414901319</v>
      </c>
      <c r="I38" s="171">
        <f>(SUM(Property!AS$34,Property!AS$43)*'Schedule of Values'!$F42)/Assumptions!$B$7</f>
        <v>2662.9384414901319</v>
      </c>
      <c r="J38" s="171">
        <f>(SUM(Property!AT$34,Property!AT$43)*'Schedule of Values'!$F42)/Assumptions!$B$7</f>
        <v>2662.9384414901319</v>
      </c>
      <c r="K38" s="171">
        <f>(SUM(Property!AU$34,Property!AU$43)*'Schedule of Values'!$F42)/Assumptions!$B$7</f>
        <v>2662.9384414901319</v>
      </c>
      <c r="L38" s="171">
        <f>(SUM(Property!AV$34,Property!AV$43)*'Schedule of Values'!$F42)/Assumptions!$B$7</f>
        <v>2662.9384414901319</v>
      </c>
      <c r="M38" s="171">
        <f>(SUM(Property!AW$34,Property!AW$43)*'Schedule of Values'!$F42)/Assumptions!$B$7</f>
        <v>2662.9384414901319</v>
      </c>
      <c r="N38" s="171">
        <f>(SUM(Property!AX$34,Property!AX$43)*'Schedule of Values'!$F42)/Assumptions!$B$7</f>
        <v>2662.9384414901319</v>
      </c>
      <c r="O38" s="171">
        <f>(SUM(Property!AY$34,Property!AY$43)*'Schedule of Values'!$F42)/Assumptions!$B$7</f>
        <v>2662.9384414901319</v>
      </c>
      <c r="P38" s="171">
        <f>(SUM(Property!AZ$34,Property!AZ$43)*'Schedule of Values'!$F42)/Assumptions!$B$7</f>
        <v>2662.9384414901319</v>
      </c>
      <c r="Q38" s="171">
        <f>(SUM(Property!BA$34,Property!BA$43)*'Schedule of Values'!$F42)/Assumptions!$B$7</f>
        <v>2662.9384414901319</v>
      </c>
      <c r="R38" s="171">
        <f>(SUM(Property!BB$34,Property!BB$43)*'Schedule of Values'!$F42)/Assumptions!$B$7</f>
        <v>2662.9384414901319</v>
      </c>
      <c r="S38" s="171">
        <f>(SUM(Property!BC$34,Property!BC$43)*'Schedule of Values'!$F42)/Assumptions!$B$7</f>
        <v>2662.9384414901319</v>
      </c>
      <c r="T38" s="171">
        <f>(SUM(Property!BD$34,Property!BD$43)*'Schedule of Values'!$F42)/Assumptions!$B$7</f>
        <v>2862.6588246018919</v>
      </c>
      <c r="U38" s="171">
        <f>(SUM(Property!BE$34,Property!BE$43)*'Schedule of Values'!$F42)/Assumptions!$B$7</f>
        <v>2862.6588246018919</v>
      </c>
      <c r="V38" s="171">
        <f>(SUM(Property!BF$34,Property!BF$43)*'Schedule of Values'!$F42)/Assumptions!$B$7</f>
        <v>2862.6588246018919</v>
      </c>
      <c r="W38" s="171">
        <f>(SUM(Property!BG$34,Property!BG$43)*'Schedule of Values'!$F42)/Assumptions!$B$7</f>
        <v>2862.6588246018919</v>
      </c>
      <c r="X38" s="171">
        <f>(SUM(Property!BH$34,Property!BH$43)*'Schedule of Values'!$F42)/Assumptions!$B$7</f>
        <v>2862.6588246018919</v>
      </c>
      <c r="Y38" s="171">
        <f>(SUM(Property!BI$34,Property!BI$43)*'Schedule of Values'!$F42)/Assumptions!$B$7</f>
        <v>2862.6588246018919</v>
      </c>
      <c r="Z38" s="171">
        <f>(SUM(Property!BJ$34,Property!BJ$43)*'Schedule of Values'!$F42)/Assumptions!$B$7</f>
        <v>2862.6588246018919</v>
      </c>
      <c r="AA38" s="171">
        <f>(SUM(Property!BK$34,Property!BK$43)*'Schedule of Values'!$F42)/Assumptions!$B$7</f>
        <v>2862.6588246018919</v>
      </c>
      <c r="AB38" s="171">
        <f>(SUM(Property!BL$34,Property!BL$43)*'Schedule of Values'!$F42)/Assumptions!$B$7</f>
        <v>2862.6588246018919</v>
      </c>
      <c r="AC38" s="171">
        <f>(SUM(Property!BM$34,Property!BM$43)*'Schedule of Values'!$F42)/Assumptions!$B$7</f>
        <v>2862.6588246018919</v>
      </c>
      <c r="AD38" s="171">
        <f>(SUM(Property!BN$34,Property!BN$43)*'Schedule of Values'!$F42)/Assumptions!$B$7</f>
        <v>2862.6588246018919</v>
      </c>
      <c r="AE38" s="171">
        <f>(SUM(Property!BO$34,Property!BO$43)*'Schedule of Values'!$F42)/Assumptions!$B$7</f>
        <v>2862.6588246018919</v>
      </c>
      <c r="AF38" s="171">
        <f>(SUM(Property!BP$34,Property!BP$43)*'Schedule of Values'!$F42)/Assumptions!$B$7</f>
        <v>3077.3582364470331</v>
      </c>
      <c r="AG38" s="171">
        <f>(SUM(Property!BQ$34,Property!BQ$43)*'Schedule of Values'!$F42)/Assumptions!$B$7</f>
        <v>3077.3582364470331</v>
      </c>
      <c r="AH38" s="171">
        <f>(SUM(Property!BR$34,Property!BR$43)*'Schedule of Values'!$F42)/Assumptions!$B$7</f>
        <v>3077.3582364470331</v>
      </c>
      <c r="AI38" s="171">
        <f>(SUM(Property!BS$34,Property!BS$43)*'Schedule of Values'!$F42)/Assumptions!$B$7</f>
        <v>3077.3582364470331</v>
      </c>
      <c r="AJ38" s="171">
        <f>(SUM(Property!BT$34,Property!BT$43)*'Schedule of Values'!$F42)/Assumptions!$B$7</f>
        <v>3077.3582364470331</v>
      </c>
      <c r="AK38" s="171">
        <f>(SUM(Property!BU$34,Property!BU$43)*'Schedule of Values'!$F42)/Assumptions!$B$7</f>
        <v>3077.3582364470331</v>
      </c>
      <c r="AL38" s="171">
        <f>(SUM(Property!BV$34,Property!BV$43)*'Schedule of Values'!$F42)/Assumptions!$B$7</f>
        <v>3077.3582364470331</v>
      </c>
      <c r="AM38" s="171">
        <f>(SUM(Property!BW$34,Property!BW$43)*'Schedule of Values'!$F42)/Assumptions!$B$7</f>
        <v>3077.3582364470331</v>
      </c>
      <c r="AN38" s="171">
        <f>(SUM(Property!BX$34,Property!BX$43)*'Schedule of Values'!$F42)/Assumptions!$B$7</f>
        <v>3077.3582364470331</v>
      </c>
      <c r="AO38" s="171">
        <f>(SUM(Property!BY$34,Property!BY$43)*'Schedule of Values'!$F42)/Assumptions!$B$7</f>
        <v>3077.3582364470331</v>
      </c>
      <c r="AP38" s="171">
        <f>(SUM(Property!BZ$34,Property!BZ$43)*'Schedule of Values'!$F42)/Assumptions!$B$7</f>
        <v>3077.3582364470331</v>
      </c>
      <c r="AQ38" s="171">
        <f>(SUM(Property!CA$34,Property!CA$43)*'Schedule of Values'!$F42)/Assumptions!$B$7</f>
        <v>3077.3582364470331</v>
      </c>
      <c r="AR38" s="171">
        <f>(SUM(Property!CB$34,Property!CB$43)*'Schedule of Values'!$F42)/Assumptions!$B$7</f>
        <v>3169.6789835404447</v>
      </c>
      <c r="AS38" s="171">
        <f>(SUM(Property!CC$34,Property!CC$43)*'Schedule of Values'!$F42)/Assumptions!$B$7</f>
        <v>3169.6789835404447</v>
      </c>
      <c r="AT38" s="171">
        <f>(SUM(Property!CD$34,Property!CD$43)*'Schedule of Values'!$F42)/Assumptions!$B$7</f>
        <v>3169.6789835404447</v>
      </c>
      <c r="AU38" s="171">
        <f>(SUM(Property!CE$34,Property!CE$43)*'Schedule of Values'!$F42)/Assumptions!$B$7</f>
        <v>3169.6789835404447</v>
      </c>
      <c r="AV38" s="171">
        <f>(SUM(Property!CF$34,Property!CF$43)*'Schedule of Values'!$F42)/Assumptions!$B$7</f>
        <v>3169.6789835404447</v>
      </c>
      <c r="AW38" s="171">
        <f>(SUM(Property!CG$34,Property!CG$43)*'Schedule of Values'!$F42)/Assumptions!$B$7</f>
        <v>3169.6789835404447</v>
      </c>
      <c r="AX38" s="171">
        <f>(SUM(Property!CH$34,Property!CH$43)*'Schedule of Values'!$F42)/Assumptions!$B$7</f>
        <v>3169.6789835404447</v>
      </c>
      <c r="AY38" s="171">
        <f>(SUM(Property!CI$34,Property!CI$43)*'Schedule of Values'!$F42)/Assumptions!$B$7</f>
        <v>3169.6789835404447</v>
      </c>
      <c r="AZ38" s="171">
        <f>(SUM(Property!CJ$34,Property!CJ$43)*'Schedule of Values'!$F42)/Assumptions!$B$7</f>
        <v>3169.6789835404447</v>
      </c>
      <c r="BA38" s="171">
        <f>(SUM(Property!CK$34,Property!CK$43)*'Schedule of Values'!$F42)/Assumptions!$B$7</f>
        <v>3169.6789835404447</v>
      </c>
      <c r="BB38" s="171">
        <f>(SUM(Property!CL$34,Property!CL$43)*'Schedule of Values'!$F42)/Assumptions!$B$7</f>
        <v>3169.6789835404447</v>
      </c>
      <c r="BC38" s="171">
        <f>(SUM(Property!CM$34,Property!CM$43)*'Schedule of Values'!$F42)/Assumptions!$B$7</f>
        <v>3169.6789835404447</v>
      </c>
      <c r="BD38" s="171">
        <f>(SUM(Property!CN$34,Property!CN$43)*'Schedule of Values'!$F42)/Assumptions!$B$7</f>
        <v>3264.7693530466581</v>
      </c>
      <c r="BE38" s="171">
        <f>(SUM(Property!CO$34,Property!CO$43)*'Schedule of Values'!$F42)/Assumptions!$B$7</f>
        <v>3264.7693530466581</v>
      </c>
      <c r="BF38" s="171">
        <f>(SUM(Property!CP$34,Property!CP$43)*'Schedule of Values'!$F42)/Assumptions!$B$7</f>
        <v>3264.7693530466581</v>
      </c>
    </row>
    <row r="39" spans="1:58">
      <c r="A39" s="170" t="s">
        <v>495</v>
      </c>
      <c r="B39" s="170" t="str" cm="1">
        <f t="array" ref="B39">IFERROR(INDEX('Legal Entity'!$B:$B,MATCH('Property - Import (CA)'!$E39,'Legal Entity'!$A:$A,0),0),0)</f>
        <v>1315 - Corix Multi-Utility Services Inc.</v>
      </c>
      <c r="C39" s="170" t="s">
        <v>666</v>
      </c>
      <c r="D39" s="170" t="s">
        <v>632</v>
      </c>
      <c r="E39" s="170" t="s">
        <v>150</v>
      </c>
      <c r="G39" s="171">
        <f>(SUM(Property!AQ$34,Property!AQ$43)*'Schedule of Values'!$F43)/Assumptions!$B$7</f>
        <v>1724.2598453888154</v>
      </c>
      <c r="H39" s="171">
        <f>(SUM(Property!AR$34,Property!AR$43)*'Schedule of Values'!$F43)/Assumptions!$B$7</f>
        <v>2021.7299157283962</v>
      </c>
      <c r="I39" s="171">
        <f>(SUM(Property!AS$34,Property!AS$43)*'Schedule of Values'!$F43)/Assumptions!$B$7</f>
        <v>2021.7299157283962</v>
      </c>
      <c r="J39" s="171">
        <f>(SUM(Property!AT$34,Property!AT$43)*'Schedule of Values'!$F43)/Assumptions!$B$7</f>
        <v>2021.7299157283962</v>
      </c>
      <c r="K39" s="171">
        <f>(SUM(Property!AU$34,Property!AU$43)*'Schedule of Values'!$F43)/Assumptions!$B$7</f>
        <v>2021.7299157283962</v>
      </c>
      <c r="L39" s="171">
        <f>(SUM(Property!AV$34,Property!AV$43)*'Schedule of Values'!$F43)/Assumptions!$B$7</f>
        <v>2021.7299157283962</v>
      </c>
      <c r="M39" s="171">
        <f>(SUM(Property!AW$34,Property!AW$43)*'Schedule of Values'!$F43)/Assumptions!$B$7</f>
        <v>2021.7299157283962</v>
      </c>
      <c r="N39" s="171">
        <f>(SUM(Property!AX$34,Property!AX$43)*'Schedule of Values'!$F43)/Assumptions!$B$7</f>
        <v>2021.7299157283962</v>
      </c>
      <c r="O39" s="171">
        <f>(SUM(Property!AY$34,Property!AY$43)*'Schedule of Values'!$F43)/Assumptions!$B$7</f>
        <v>2021.7299157283962</v>
      </c>
      <c r="P39" s="171">
        <f>(SUM(Property!AZ$34,Property!AZ$43)*'Schedule of Values'!$F43)/Assumptions!$B$7</f>
        <v>2021.7299157283962</v>
      </c>
      <c r="Q39" s="171">
        <f>(SUM(Property!BA$34,Property!BA$43)*'Schedule of Values'!$F43)/Assumptions!$B$7</f>
        <v>2021.7299157283962</v>
      </c>
      <c r="R39" s="171">
        <f>(SUM(Property!BB$34,Property!BB$43)*'Schedule of Values'!$F43)/Assumptions!$B$7</f>
        <v>2021.7299157283962</v>
      </c>
      <c r="S39" s="171">
        <f>(SUM(Property!BC$34,Property!BC$43)*'Schedule of Values'!$F43)/Assumptions!$B$7</f>
        <v>2021.7299157283962</v>
      </c>
      <c r="T39" s="171">
        <f>(SUM(Property!BD$34,Property!BD$43)*'Schedule of Values'!$F43)/Assumptions!$B$7</f>
        <v>2173.3596594080259</v>
      </c>
      <c r="U39" s="171">
        <f>(SUM(Property!BE$34,Property!BE$43)*'Schedule of Values'!$F43)/Assumptions!$B$7</f>
        <v>2173.3596594080259</v>
      </c>
      <c r="V39" s="171">
        <f>(SUM(Property!BF$34,Property!BF$43)*'Schedule of Values'!$F43)/Assumptions!$B$7</f>
        <v>2173.3596594080259</v>
      </c>
      <c r="W39" s="171">
        <f>(SUM(Property!BG$34,Property!BG$43)*'Schedule of Values'!$F43)/Assumptions!$B$7</f>
        <v>2173.3596594080259</v>
      </c>
      <c r="X39" s="171">
        <f>(SUM(Property!BH$34,Property!BH$43)*'Schedule of Values'!$F43)/Assumptions!$B$7</f>
        <v>2173.3596594080259</v>
      </c>
      <c r="Y39" s="171">
        <f>(SUM(Property!BI$34,Property!BI$43)*'Schedule of Values'!$F43)/Assumptions!$B$7</f>
        <v>2173.3596594080259</v>
      </c>
      <c r="Z39" s="171">
        <f>(SUM(Property!BJ$34,Property!BJ$43)*'Schedule of Values'!$F43)/Assumptions!$B$7</f>
        <v>2173.3596594080259</v>
      </c>
      <c r="AA39" s="171">
        <f>(SUM(Property!BK$34,Property!BK$43)*'Schedule of Values'!$F43)/Assumptions!$B$7</f>
        <v>2173.3596594080259</v>
      </c>
      <c r="AB39" s="171">
        <f>(SUM(Property!BL$34,Property!BL$43)*'Schedule of Values'!$F43)/Assumptions!$B$7</f>
        <v>2173.3596594080259</v>
      </c>
      <c r="AC39" s="171">
        <f>(SUM(Property!BM$34,Property!BM$43)*'Schedule of Values'!$F43)/Assumptions!$B$7</f>
        <v>2173.3596594080259</v>
      </c>
      <c r="AD39" s="171">
        <f>(SUM(Property!BN$34,Property!BN$43)*'Schedule of Values'!$F43)/Assumptions!$B$7</f>
        <v>2173.3596594080259</v>
      </c>
      <c r="AE39" s="171">
        <f>(SUM(Property!BO$34,Property!BO$43)*'Schedule of Values'!$F43)/Assumptions!$B$7</f>
        <v>2173.3596594080259</v>
      </c>
      <c r="AF39" s="171">
        <f>(SUM(Property!BP$34,Property!BP$43)*'Schedule of Values'!$F43)/Assumptions!$B$7</f>
        <v>2336.3616338636275</v>
      </c>
      <c r="AG39" s="171">
        <f>(SUM(Property!BQ$34,Property!BQ$43)*'Schedule of Values'!$F43)/Assumptions!$B$7</f>
        <v>2336.3616338636275</v>
      </c>
      <c r="AH39" s="171">
        <f>(SUM(Property!BR$34,Property!BR$43)*'Schedule of Values'!$F43)/Assumptions!$B$7</f>
        <v>2336.3616338636275</v>
      </c>
      <c r="AI39" s="171">
        <f>(SUM(Property!BS$34,Property!BS$43)*'Schedule of Values'!$F43)/Assumptions!$B$7</f>
        <v>2336.3616338636275</v>
      </c>
      <c r="AJ39" s="171">
        <f>(SUM(Property!BT$34,Property!BT$43)*'Schedule of Values'!$F43)/Assumptions!$B$7</f>
        <v>2336.3616338636275</v>
      </c>
      <c r="AK39" s="171">
        <f>(SUM(Property!BU$34,Property!BU$43)*'Schedule of Values'!$F43)/Assumptions!$B$7</f>
        <v>2336.3616338636275</v>
      </c>
      <c r="AL39" s="171">
        <f>(SUM(Property!BV$34,Property!BV$43)*'Schedule of Values'!$F43)/Assumptions!$B$7</f>
        <v>2336.3616338636275</v>
      </c>
      <c r="AM39" s="171">
        <f>(SUM(Property!BW$34,Property!BW$43)*'Schedule of Values'!$F43)/Assumptions!$B$7</f>
        <v>2336.3616338636275</v>
      </c>
      <c r="AN39" s="171">
        <f>(SUM(Property!BX$34,Property!BX$43)*'Schedule of Values'!$F43)/Assumptions!$B$7</f>
        <v>2336.3616338636275</v>
      </c>
      <c r="AO39" s="171">
        <f>(SUM(Property!BY$34,Property!BY$43)*'Schedule of Values'!$F43)/Assumptions!$B$7</f>
        <v>2336.3616338636275</v>
      </c>
      <c r="AP39" s="171">
        <f>(SUM(Property!BZ$34,Property!BZ$43)*'Schedule of Values'!$F43)/Assumptions!$B$7</f>
        <v>2336.3616338636275</v>
      </c>
      <c r="AQ39" s="171">
        <f>(SUM(Property!CA$34,Property!CA$43)*'Schedule of Values'!$F43)/Assumptions!$B$7</f>
        <v>2336.3616338636275</v>
      </c>
      <c r="AR39" s="171">
        <f>(SUM(Property!CB$34,Property!CB$43)*'Schedule of Values'!$F43)/Assumptions!$B$7</f>
        <v>2406.4524828795365</v>
      </c>
      <c r="AS39" s="171">
        <f>(SUM(Property!CC$34,Property!CC$43)*'Schedule of Values'!$F43)/Assumptions!$B$7</f>
        <v>2406.4524828795365</v>
      </c>
      <c r="AT39" s="171">
        <f>(SUM(Property!CD$34,Property!CD$43)*'Schedule of Values'!$F43)/Assumptions!$B$7</f>
        <v>2406.4524828795365</v>
      </c>
      <c r="AU39" s="171">
        <f>(SUM(Property!CE$34,Property!CE$43)*'Schedule of Values'!$F43)/Assumptions!$B$7</f>
        <v>2406.4524828795365</v>
      </c>
      <c r="AV39" s="171">
        <f>(SUM(Property!CF$34,Property!CF$43)*'Schedule of Values'!$F43)/Assumptions!$B$7</f>
        <v>2406.4524828795365</v>
      </c>
      <c r="AW39" s="171">
        <f>(SUM(Property!CG$34,Property!CG$43)*'Schedule of Values'!$F43)/Assumptions!$B$7</f>
        <v>2406.4524828795365</v>
      </c>
      <c r="AX39" s="171">
        <f>(SUM(Property!CH$34,Property!CH$43)*'Schedule of Values'!$F43)/Assumptions!$B$7</f>
        <v>2406.4524828795365</v>
      </c>
      <c r="AY39" s="171">
        <f>(SUM(Property!CI$34,Property!CI$43)*'Schedule of Values'!$F43)/Assumptions!$B$7</f>
        <v>2406.4524828795365</v>
      </c>
      <c r="AZ39" s="171">
        <f>(SUM(Property!CJ$34,Property!CJ$43)*'Schedule of Values'!$F43)/Assumptions!$B$7</f>
        <v>2406.4524828795365</v>
      </c>
      <c r="BA39" s="171">
        <f>(SUM(Property!CK$34,Property!CK$43)*'Schedule of Values'!$F43)/Assumptions!$B$7</f>
        <v>2406.4524828795365</v>
      </c>
      <c r="BB39" s="171">
        <f>(SUM(Property!CL$34,Property!CL$43)*'Schedule of Values'!$F43)/Assumptions!$B$7</f>
        <v>2406.4524828795365</v>
      </c>
      <c r="BC39" s="171">
        <f>(SUM(Property!CM$34,Property!CM$43)*'Schedule of Values'!$F43)/Assumptions!$B$7</f>
        <v>2406.4524828795365</v>
      </c>
      <c r="BD39" s="171">
        <f>(SUM(Property!CN$34,Property!CN$43)*'Schedule of Values'!$F43)/Assumptions!$B$7</f>
        <v>2478.6460573659233</v>
      </c>
      <c r="BE39" s="171">
        <f>(SUM(Property!CO$34,Property!CO$43)*'Schedule of Values'!$F43)/Assumptions!$B$7</f>
        <v>2478.6460573659233</v>
      </c>
      <c r="BF39" s="171">
        <f>(SUM(Property!CP$34,Property!CP$43)*'Schedule of Values'!$F43)/Assumptions!$B$7</f>
        <v>2478.6460573659233</v>
      </c>
    </row>
    <row r="40" spans="1:58">
      <c r="A40" s="170" t="s">
        <v>495</v>
      </c>
      <c r="B40" s="170" t="str" cm="1">
        <f t="array" ref="B40">IFERROR(INDEX('Legal Entity'!$B:$B,MATCH('Property - Import (CA)'!$E40,'Legal Entity'!$A:$A,0),0),0)</f>
        <v>1315 - Corix Multi-Utility Services Inc.</v>
      </c>
      <c r="C40" s="170" t="s">
        <v>666</v>
      </c>
      <c r="D40" s="170" t="s">
        <v>632</v>
      </c>
      <c r="E40" s="170" t="s">
        <v>160</v>
      </c>
      <c r="G40" s="171">
        <f>(SUM(Property!AQ$34,Property!AQ$43)*'Schedule of Values'!$F44)/Assumptions!$B$7</f>
        <v>932.68078826817055</v>
      </c>
      <c r="H40" s="171">
        <f>(SUM(Property!AR$34,Property!AR$43)*'Schedule of Values'!$F44)/Assumptions!$B$7</f>
        <v>1093.5872899375552</v>
      </c>
      <c r="I40" s="171">
        <f>(SUM(Property!AS$34,Property!AS$43)*'Schedule of Values'!$F44)/Assumptions!$B$7</f>
        <v>1093.5872899375552</v>
      </c>
      <c r="J40" s="171">
        <f>(SUM(Property!AT$34,Property!AT$43)*'Schedule of Values'!$F44)/Assumptions!$B$7</f>
        <v>1093.5872899375552</v>
      </c>
      <c r="K40" s="171">
        <f>(SUM(Property!AU$34,Property!AU$43)*'Schedule of Values'!$F44)/Assumptions!$B$7</f>
        <v>1093.5872899375552</v>
      </c>
      <c r="L40" s="171">
        <f>(SUM(Property!AV$34,Property!AV$43)*'Schedule of Values'!$F44)/Assumptions!$B$7</f>
        <v>1093.5872899375552</v>
      </c>
      <c r="M40" s="171">
        <f>(SUM(Property!AW$34,Property!AW$43)*'Schedule of Values'!$F44)/Assumptions!$B$7</f>
        <v>1093.5872899375552</v>
      </c>
      <c r="N40" s="171">
        <f>(SUM(Property!AX$34,Property!AX$43)*'Schedule of Values'!$F44)/Assumptions!$B$7</f>
        <v>1093.5872899375552</v>
      </c>
      <c r="O40" s="171">
        <f>(SUM(Property!AY$34,Property!AY$43)*'Schedule of Values'!$F44)/Assumptions!$B$7</f>
        <v>1093.5872899375552</v>
      </c>
      <c r="P40" s="171">
        <f>(SUM(Property!AZ$34,Property!AZ$43)*'Schedule of Values'!$F44)/Assumptions!$B$7</f>
        <v>1093.5872899375552</v>
      </c>
      <c r="Q40" s="171">
        <f>(SUM(Property!BA$34,Property!BA$43)*'Schedule of Values'!$F44)/Assumptions!$B$7</f>
        <v>1093.5872899375552</v>
      </c>
      <c r="R40" s="171">
        <f>(SUM(Property!BB$34,Property!BB$43)*'Schedule of Values'!$F44)/Assumptions!$B$7</f>
        <v>1093.5872899375552</v>
      </c>
      <c r="S40" s="171">
        <f>(SUM(Property!BC$34,Property!BC$43)*'Schedule of Values'!$F44)/Assumptions!$B$7</f>
        <v>1093.5872899375552</v>
      </c>
      <c r="T40" s="171">
        <f>(SUM(Property!BD$34,Property!BD$43)*'Schedule of Values'!$F44)/Assumptions!$B$7</f>
        <v>1175.6063366828716</v>
      </c>
      <c r="U40" s="171">
        <f>(SUM(Property!BE$34,Property!BE$43)*'Schedule of Values'!$F44)/Assumptions!$B$7</f>
        <v>1175.6063366828716</v>
      </c>
      <c r="V40" s="171">
        <f>(SUM(Property!BF$34,Property!BF$43)*'Schedule of Values'!$F44)/Assumptions!$B$7</f>
        <v>1175.6063366828716</v>
      </c>
      <c r="W40" s="171">
        <f>(SUM(Property!BG$34,Property!BG$43)*'Schedule of Values'!$F44)/Assumptions!$B$7</f>
        <v>1175.6063366828716</v>
      </c>
      <c r="X40" s="171">
        <f>(SUM(Property!BH$34,Property!BH$43)*'Schedule of Values'!$F44)/Assumptions!$B$7</f>
        <v>1175.6063366828716</v>
      </c>
      <c r="Y40" s="171">
        <f>(SUM(Property!BI$34,Property!BI$43)*'Schedule of Values'!$F44)/Assumptions!$B$7</f>
        <v>1175.6063366828716</v>
      </c>
      <c r="Z40" s="171">
        <f>(SUM(Property!BJ$34,Property!BJ$43)*'Schedule of Values'!$F44)/Assumptions!$B$7</f>
        <v>1175.6063366828716</v>
      </c>
      <c r="AA40" s="171">
        <f>(SUM(Property!BK$34,Property!BK$43)*'Schedule of Values'!$F44)/Assumptions!$B$7</f>
        <v>1175.6063366828716</v>
      </c>
      <c r="AB40" s="171">
        <f>(SUM(Property!BL$34,Property!BL$43)*'Schedule of Values'!$F44)/Assumptions!$B$7</f>
        <v>1175.6063366828716</v>
      </c>
      <c r="AC40" s="171">
        <f>(SUM(Property!BM$34,Property!BM$43)*'Schedule of Values'!$F44)/Assumptions!$B$7</f>
        <v>1175.6063366828716</v>
      </c>
      <c r="AD40" s="171">
        <f>(SUM(Property!BN$34,Property!BN$43)*'Schedule of Values'!$F44)/Assumptions!$B$7</f>
        <v>1175.6063366828716</v>
      </c>
      <c r="AE40" s="171">
        <f>(SUM(Property!BO$34,Property!BO$43)*'Schedule of Values'!$F44)/Assumptions!$B$7</f>
        <v>1175.6063366828716</v>
      </c>
      <c r="AF40" s="171">
        <f>(SUM(Property!BP$34,Property!BP$43)*'Schedule of Values'!$F44)/Assumptions!$B$7</f>
        <v>1263.7768119340869</v>
      </c>
      <c r="AG40" s="171">
        <f>(SUM(Property!BQ$34,Property!BQ$43)*'Schedule of Values'!$F44)/Assumptions!$B$7</f>
        <v>1263.7768119340869</v>
      </c>
      <c r="AH40" s="171">
        <f>(SUM(Property!BR$34,Property!BR$43)*'Schedule of Values'!$F44)/Assumptions!$B$7</f>
        <v>1263.7768119340869</v>
      </c>
      <c r="AI40" s="171">
        <f>(SUM(Property!BS$34,Property!BS$43)*'Schedule of Values'!$F44)/Assumptions!$B$7</f>
        <v>1263.7768119340869</v>
      </c>
      <c r="AJ40" s="171">
        <f>(SUM(Property!BT$34,Property!BT$43)*'Schedule of Values'!$F44)/Assumptions!$B$7</f>
        <v>1263.7768119340869</v>
      </c>
      <c r="AK40" s="171">
        <f>(SUM(Property!BU$34,Property!BU$43)*'Schedule of Values'!$F44)/Assumptions!$B$7</f>
        <v>1263.7768119340869</v>
      </c>
      <c r="AL40" s="171">
        <f>(SUM(Property!BV$34,Property!BV$43)*'Schedule of Values'!$F44)/Assumptions!$B$7</f>
        <v>1263.7768119340869</v>
      </c>
      <c r="AM40" s="171">
        <f>(SUM(Property!BW$34,Property!BW$43)*'Schedule of Values'!$F44)/Assumptions!$B$7</f>
        <v>1263.7768119340869</v>
      </c>
      <c r="AN40" s="171">
        <f>(SUM(Property!BX$34,Property!BX$43)*'Schedule of Values'!$F44)/Assumptions!$B$7</f>
        <v>1263.7768119340869</v>
      </c>
      <c r="AO40" s="171">
        <f>(SUM(Property!BY$34,Property!BY$43)*'Schedule of Values'!$F44)/Assumptions!$B$7</f>
        <v>1263.7768119340869</v>
      </c>
      <c r="AP40" s="171">
        <f>(SUM(Property!BZ$34,Property!BZ$43)*'Schedule of Values'!$F44)/Assumptions!$B$7</f>
        <v>1263.7768119340869</v>
      </c>
      <c r="AQ40" s="171">
        <f>(SUM(Property!CA$34,Property!CA$43)*'Schedule of Values'!$F44)/Assumptions!$B$7</f>
        <v>1263.7768119340869</v>
      </c>
      <c r="AR40" s="171">
        <f>(SUM(Property!CB$34,Property!CB$43)*'Schedule of Values'!$F44)/Assumptions!$B$7</f>
        <v>1301.6901162921097</v>
      </c>
      <c r="AS40" s="171">
        <f>(SUM(Property!CC$34,Property!CC$43)*'Schedule of Values'!$F44)/Assumptions!$B$7</f>
        <v>1301.6901162921097</v>
      </c>
      <c r="AT40" s="171">
        <f>(SUM(Property!CD$34,Property!CD$43)*'Schedule of Values'!$F44)/Assumptions!$B$7</f>
        <v>1301.6901162921097</v>
      </c>
      <c r="AU40" s="171">
        <f>(SUM(Property!CE$34,Property!CE$43)*'Schedule of Values'!$F44)/Assumptions!$B$7</f>
        <v>1301.6901162921097</v>
      </c>
      <c r="AV40" s="171">
        <f>(SUM(Property!CF$34,Property!CF$43)*'Schedule of Values'!$F44)/Assumptions!$B$7</f>
        <v>1301.6901162921097</v>
      </c>
      <c r="AW40" s="171">
        <f>(SUM(Property!CG$34,Property!CG$43)*'Schedule of Values'!$F44)/Assumptions!$B$7</f>
        <v>1301.6901162921097</v>
      </c>
      <c r="AX40" s="171">
        <f>(SUM(Property!CH$34,Property!CH$43)*'Schedule of Values'!$F44)/Assumptions!$B$7</f>
        <v>1301.6901162921097</v>
      </c>
      <c r="AY40" s="171">
        <f>(SUM(Property!CI$34,Property!CI$43)*'Schedule of Values'!$F44)/Assumptions!$B$7</f>
        <v>1301.6901162921097</v>
      </c>
      <c r="AZ40" s="171">
        <f>(SUM(Property!CJ$34,Property!CJ$43)*'Schedule of Values'!$F44)/Assumptions!$B$7</f>
        <v>1301.6901162921097</v>
      </c>
      <c r="BA40" s="171">
        <f>(SUM(Property!CK$34,Property!CK$43)*'Schedule of Values'!$F44)/Assumptions!$B$7</f>
        <v>1301.6901162921097</v>
      </c>
      <c r="BB40" s="171">
        <f>(SUM(Property!CL$34,Property!CL$43)*'Schedule of Values'!$F44)/Assumptions!$B$7</f>
        <v>1301.6901162921097</v>
      </c>
      <c r="BC40" s="171">
        <f>(SUM(Property!CM$34,Property!CM$43)*'Schedule of Values'!$F44)/Assumptions!$B$7</f>
        <v>1301.6901162921097</v>
      </c>
      <c r="BD40" s="171">
        <f>(SUM(Property!CN$34,Property!CN$43)*'Schedule of Values'!$F44)/Assumptions!$B$7</f>
        <v>1340.7408197808732</v>
      </c>
      <c r="BE40" s="171">
        <f>(SUM(Property!CO$34,Property!CO$43)*'Schedule of Values'!$F44)/Assumptions!$B$7</f>
        <v>1340.7408197808732</v>
      </c>
      <c r="BF40" s="171">
        <f>(SUM(Property!CP$34,Property!CP$43)*'Schedule of Values'!$F44)/Assumptions!$B$7</f>
        <v>1340.7408197808732</v>
      </c>
    </row>
    <row r="41" spans="1:58">
      <c r="A41" s="170" t="s">
        <v>495</v>
      </c>
      <c r="B41" s="170" t="str" cm="1">
        <f t="array" ref="B41">IFERROR(INDEX('Legal Entity'!$B:$B,MATCH('Property - Import (CA)'!$E41,'Legal Entity'!$A:$A,0),0),0)</f>
        <v>1310 - Corix Utilities Inc.</v>
      </c>
      <c r="C41" s="170" t="s">
        <v>666</v>
      </c>
      <c r="D41" s="170" t="s">
        <v>632</v>
      </c>
      <c r="E41" s="170" t="s">
        <v>110</v>
      </c>
      <c r="G41" s="171">
        <f>(SUM(Property!AQ$34,Property!AQ$43)*'Schedule of Values'!$F45)/Assumptions!$B$7</f>
        <v>170.78445911459207</v>
      </c>
      <c r="H41" s="171">
        <f>(SUM(Property!AR$34,Property!AR$43)*'Schedule of Values'!$F45)/Assumptions!$B$7</f>
        <v>200.24826945709236</v>
      </c>
      <c r="I41" s="171">
        <f>(SUM(Property!AS$34,Property!AS$43)*'Schedule of Values'!$F45)/Assumptions!$B$7</f>
        <v>200.24826945709236</v>
      </c>
      <c r="J41" s="171">
        <f>(SUM(Property!AT$34,Property!AT$43)*'Schedule of Values'!$F45)/Assumptions!$B$7</f>
        <v>200.24826945709236</v>
      </c>
      <c r="K41" s="171">
        <f>(SUM(Property!AU$34,Property!AU$43)*'Schedule of Values'!$F45)/Assumptions!$B$7</f>
        <v>200.24826945709236</v>
      </c>
      <c r="L41" s="171">
        <f>(SUM(Property!AV$34,Property!AV$43)*'Schedule of Values'!$F45)/Assumptions!$B$7</f>
        <v>200.24826945709236</v>
      </c>
      <c r="M41" s="171">
        <f>(SUM(Property!AW$34,Property!AW$43)*'Schedule of Values'!$F45)/Assumptions!$B$7</f>
        <v>200.24826945709236</v>
      </c>
      <c r="N41" s="171">
        <f>(SUM(Property!AX$34,Property!AX$43)*'Schedule of Values'!$F45)/Assumptions!$B$7</f>
        <v>200.24826945709236</v>
      </c>
      <c r="O41" s="171">
        <f>(SUM(Property!AY$34,Property!AY$43)*'Schedule of Values'!$F45)/Assumptions!$B$7</f>
        <v>200.24826945709236</v>
      </c>
      <c r="P41" s="171">
        <f>(SUM(Property!AZ$34,Property!AZ$43)*'Schedule of Values'!$F45)/Assumptions!$B$7</f>
        <v>200.24826945709236</v>
      </c>
      <c r="Q41" s="171">
        <f>(SUM(Property!BA$34,Property!BA$43)*'Schedule of Values'!$F45)/Assumptions!$B$7</f>
        <v>200.24826945709236</v>
      </c>
      <c r="R41" s="171">
        <f>(SUM(Property!BB$34,Property!BB$43)*'Schedule of Values'!$F45)/Assumptions!$B$7</f>
        <v>200.24826945709236</v>
      </c>
      <c r="S41" s="171">
        <f>(SUM(Property!BC$34,Property!BC$43)*'Schedule of Values'!$F45)/Assumptions!$B$7</f>
        <v>200.24826945709236</v>
      </c>
      <c r="T41" s="171">
        <f>(SUM(Property!BD$34,Property!BD$43)*'Schedule of Values'!$F45)/Assumptions!$B$7</f>
        <v>215.26688966637425</v>
      </c>
      <c r="U41" s="171">
        <f>(SUM(Property!BE$34,Property!BE$43)*'Schedule of Values'!$F45)/Assumptions!$B$7</f>
        <v>215.26688966637425</v>
      </c>
      <c r="V41" s="171">
        <f>(SUM(Property!BF$34,Property!BF$43)*'Schedule of Values'!$F45)/Assumptions!$B$7</f>
        <v>215.26688966637425</v>
      </c>
      <c r="W41" s="171">
        <f>(SUM(Property!BG$34,Property!BG$43)*'Schedule of Values'!$F45)/Assumptions!$B$7</f>
        <v>215.26688966637425</v>
      </c>
      <c r="X41" s="171">
        <f>(SUM(Property!BH$34,Property!BH$43)*'Schedule of Values'!$F45)/Assumptions!$B$7</f>
        <v>215.26688966637425</v>
      </c>
      <c r="Y41" s="171">
        <f>(SUM(Property!BI$34,Property!BI$43)*'Schedule of Values'!$F45)/Assumptions!$B$7</f>
        <v>215.26688966637425</v>
      </c>
      <c r="Z41" s="171">
        <f>(SUM(Property!BJ$34,Property!BJ$43)*'Schedule of Values'!$F45)/Assumptions!$B$7</f>
        <v>215.26688966637425</v>
      </c>
      <c r="AA41" s="171">
        <f>(SUM(Property!BK$34,Property!BK$43)*'Schedule of Values'!$F45)/Assumptions!$B$7</f>
        <v>215.26688966637425</v>
      </c>
      <c r="AB41" s="171">
        <f>(SUM(Property!BL$34,Property!BL$43)*'Schedule of Values'!$F45)/Assumptions!$B$7</f>
        <v>215.26688966637425</v>
      </c>
      <c r="AC41" s="171">
        <f>(SUM(Property!BM$34,Property!BM$43)*'Schedule of Values'!$F45)/Assumptions!$B$7</f>
        <v>215.26688966637425</v>
      </c>
      <c r="AD41" s="171">
        <f>(SUM(Property!BN$34,Property!BN$43)*'Schedule of Values'!$F45)/Assumptions!$B$7</f>
        <v>215.26688966637425</v>
      </c>
      <c r="AE41" s="171">
        <f>(SUM(Property!BO$34,Property!BO$43)*'Schedule of Values'!$F45)/Assumptions!$B$7</f>
        <v>215.26688966637425</v>
      </c>
      <c r="AF41" s="171">
        <f>(SUM(Property!BP$34,Property!BP$43)*'Schedule of Values'!$F45)/Assumptions!$B$7</f>
        <v>231.41190639135232</v>
      </c>
      <c r="AG41" s="171">
        <f>(SUM(Property!BQ$34,Property!BQ$43)*'Schedule of Values'!$F45)/Assumptions!$B$7</f>
        <v>231.41190639135232</v>
      </c>
      <c r="AH41" s="171">
        <f>(SUM(Property!BR$34,Property!BR$43)*'Schedule of Values'!$F45)/Assumptions!$B$7</f>
        <v>231.41190639135232</v>
      </c>
      <c r="AI41" s="171">
        <f>(SUM(Property!BS$34,Property!BS$43)*'Schedule of Values'!$F45)/Assumptions!$B$7</f>
        <v>231.41190639135232</v>
      </c>
      <c r="AJ41" s="171">
        <f>(SUM(Property!BT$34,Property!BT$43)*'Schedule of Values'!$F45)/Assumptions!$B$7</f>
        <v>231.41190639135232</v>
      </c>
      <c r="AK41" s="171">
        <f>(SUM(Property!BU$34,Property!BU$43)*'Schedule of Values'!$F45)/Assumptions!$B$7</f>
        <v>231.41190639135232</v>
      </c>
      <c r="AL41" s="171">
        <f>(SUM(Property!BV$34,Property!BV$43)*'Schedule of Values'!$F45)/Assumptions!$B$7</f>
        <v>231.41190639135232</v>
      </c>
      <c r="AM41" s="171">
        <f>(SUM(Property!BW$34,Property!BW$43)*'Schedule of Values'!$F45)/Assumptions!$B$7</f>
        <v>231.41190639135232</v>
      </c>
      <c r="AN41" s="171">
        <f>(SUM(Property!BX$34,Property!BX$43)*'Schedule of Values'!$F45)/Assumptions!$B$7</f>
        <v>231.41190639135232</v>
      </c>
      <c r="AO41" s="171">
        <f>(SUM(Property!BY$34,Property!BY$43)*'Schedule of Values'!$F45)/Assumptions!$B$7</f>
        <v>231.41190639135232</v>
      </c>
      <c r="AP41" s="171">
        <f>(SUM(Property!BZ$34,Property!BZ$43)*'Schedule of Values'!$F45)/Assumptions!$B$7</f>
        <v>231.41190639135232</v>
      </c>
      <c r="AQ41" s="171">
        <f>(SUM(Property!CA$34,Property!CA$43)*'Schedule of Values'!$F45)/Assumptions!$B$7</f>
        <v>231.41190639135232</v>
      </c>
      <c r="AR41" s="171">
        <f>(SUM(Property!CB$34,Property!CB$43)*'Schedule of Values'!$F45)/Assumptions!$B$7</f>
        <v>238.35426358309294</v>
      </c>
      <c r="AS41" s="171">
        <f>(SUM(Property!CC$34,Property!CC$43)*'Schedule of Values'!$F45)/Assumptions!$B$7</f>
        <v>238.35426358309294</v>
      </c>
      <c r="AT41" s="171">
        <f>(SUM(Property!CD$34,Property!CD$43)*'Schedule of Values'!$F45)/Assumptions!$B$7</f>
        <v>238.35426358309294</v>
      </c>
      <c r="AU41" s="171">
        <f>(SUM(Property!CE$34,Property!CE$43)*'Schedule of Values'!$F45)/Assumptions!$B$7</f>
        <v>238.35426358309294</v>
      </c>
      <c r="AV41" s="171">
        <f>(SUM(Property!CF$34,Property!CF$43)*'Schedule of Values'!$F45)/Assumptions!$B$7</f>
        <v>238.35426358309294</v>
      </c>
      <c r="AW41" s="171">
        <f>(SUM(Property!CG$34,Property!CG$43)*'Schedule of Values'!$F45)/Assumptions!$B$7</f>
        <v>238.35426358309294</v>
      </c>
      <c r="AX41" s="171">
        <f>(SUM(Property!CH$34,Property!CH$43)*'Schedule of Values'!$F45)/Assumptions!$B$7</f>
        <v>238.35426358309294</v>
      </c>
      <c r="AY41" s="171">
        <f>(SUM(Property!CI$34,Property!CI$43)*'Schedule of Values'!$F45)/Assumptions!$B$7</f>
        <v>238.35426358309294</v>
      </c>
      <c r="AZ41" s="171">
        <f>(SUM(Property!CJ$34,Property!CJ$43)*'Schedule of Values'!$F45)/Assumptions!$B$7</f>
        <v>238.35426358309294</v>
      </c>
      <c r="BA41" s="171">
        <f>(SUM(Property!CK$34,Property!CK$43)*'Schedule of Values'!$F45)/Assumptions!$B$7</f>
        <v>238.35426358309294</v>
      </c>
      <c r="BB41" s="171">
        <f>(SUM(Property!CL$34,Property!CL$43)*'Schedule of Values'!$F45)/Assumptions!$B$7</f>
        <v>238.35426358309294</v>
      </c>
      <c r="BC41" s="171">
        <f>(SUM(Property!CM$34,Property!CM$43)*'Schedule of Values'!$F45)/Assumptions!$B$7</f>
        <v>238.35426358309294</v>
      </c>
      <c r="BD41" s="171">
        <f>(SUM(Property!CN$34,Property!CN$43)*'Schedule of Values'!$F45)/Assumptions!$B$7</f>
        <v>245.50489149058572</v>
      </c>
      <c r="BE41" s="171">
        <f>(SUM(Property!CO$34,Property!CO$43)*'Schedule of Values'!$F45)/Assumptions!$B$7</f>
        <v>245.50489149058572</v>
      </c>
      <c r="BF41" s="171">
        <f>(SUM(Property!CP$34,Property!CP$43)*'Schedule of Values'!$F45)/Assumptions!$B$7</f>
        <v>245.50489149058572</v>
      </c>
    </row>
    <row r="42" spans="1:58">
      <c r="A42" s="170" t="s">
        <v>495</v>
      </c>
      <c r="B42" s="170" cm="1">
        <f t="array" ref="B42">IFERROR(INDEX('Legal Entity'!$B:$B,MATCH('Property - Import (CA)'!$E42,'Legal Entity'!$A:$A,0),0),0)</f>
        <v>0</v>
      </c>
      <c r="C42" s="170" t="s">
        <v>666</v>
      </c>
      <c r="D42" s="170" t="s">
        <v>632</v>
      </c>
      <c r="E42" s="170" t="s">
        <v>103</v>
      </c>
      <c r="G42" s="171">
        <f>(SUM(Property!AQ$34,Property!AQ$43)*'Schedule of Values'!$F46)/Assumptions!$B$7</f>
        <v>107.23358195126522</v>
      </c>
      <c r="H42" s="171">
        <f>(SUM(Property!AR$34,Property!AR$43)*'Schedule of Values'!$F46)/Assumptions!$B$7</f>
        <v>125.7335668874771</v>
      </c>
      <c r="I42" s="171">
        <f>(SUM(Property!AS$34,Property!AS$43)*'Schedule of Values'!$F46)/Assumptions!$B$7</f>
        <v>125.7335668874771</v>
      </c>
      <c r="J42" s="171">
        <f>(SUM(Property!AT$34,Property!AT$43)*'Schedule of Values'!$F46)/Assumptions!$B$7</f>
        <v>125.7335668874771</v>
      </c>
      <c r="K42" s="171">
        <f>(SUM(Property!AU$34,Property!AU$43)*'Schedule of Values'!$F46)/Assumptions!$B$7</f>
        <v>125.7335668874771</v>
      </c>
      <c r="L42" s="171">
        <f>(SUM(Property!AV$34,Property!AV$43)*'Schedule of Values'!$F46)/Assumptions!$B$7</f>
        <v>125.7335668874771</v>
      </c>
      <c r="M42" s="171">
        <f>(SUM(Property!AW$34,Property!AW$43)*'Schedule of Values'!$F46)/Assumptions!$B$7</f>
        <v>125.7335668874771</v>
      </c>
      <c r="N42" s="171">
        <f>(SUM(Property!AX$34,Property!AX$43)*'Schedule of Values'!$F46)/Assumptions!$B$7</f>
        <v>125.7335668874771</v>
      </c>
      <c r="O42" s="171">
        <f>(SUM(Property!AY$34,Property!AY$43)*'Schedule of Values'!$F46)/Assumptions!$B$7</f>
        <v>125.7335668874771</v>
      </c>
      <c r="P42" s="171">
        <f>(SUM(Property!AZ$34,Property!AZ$43)*'Schedule of Values'!$F46)/Assumptions!$B$7</f>
        <v>125.7335668874771</v>
      </c>
      <c r="Q42" s="171">
        <f>(SUM(Property!BA$34,Property!BA$43)*'Schedule of Values'!$F46)/Assumptions!$B$7</f>
        <v>125.7335668874771</v>
      </c>
      <c r="R42" s="171">
        <f>(SUM(Property!BB$34,Property!BB$43)*'Schedule of Values'!$F46)/Assumptions!$B$7</f>
        <v>125.7335668874771</v>
      </c>
      <c r="S42" s="171">
        <f>(SUM(Property!BC$34,Property!BC$43)*'Schedule of Values'!$F46)/Assumptions!$B$7</f>
        <v>125.7335668874771</v>
      </c>
      <c r="T42" s="171">
        <f>(SUM(Property!BD$34,Property!BD$43)*'Schedule of Values'!$F46)/Assumptions!$B$7</f>
        <v>135.16358440403786</v>
      </c>
      <c r="U42" s="171">
        <f>(SUM(Property!BE$34,Property!BE$43)*'Schedule of Values'!$F46)/Assumptions!$B$7</f>
        <v>135.16358440403786</v>
      </c>
      <c r="V42" s="171">
        <f>(SUM(Property!BF$34,Property!BF$43)*'Schedule of Values'!$F46)/Assumptions!$B$7</f>
        <v>135.16358440403786</v>
      </c>
      <c r="W42" s="171">
        <f>(SUM(Property!BG$34,Property!BG$43)*'Schedule of Values'!$F46)/Assumptions!$B$7</f>
        <v>135.16358440403786</v>
      </c>
      <c r="X42" s="171">
        <f>(SUM(Property!BH$34,Property!BH$43)*'Schedule of Values'!$F46)/Assumptions!$B$7</f>
        <v>135.16358440403786</v>
      </c>
      <c r="Y42" s="171">
        <f>(SUM(Property!BI$34,Property!BI$43)*'Schedule of Values'!$F46)/Assumptions!$B$7</f>
        <v>135.16358440403786</v>
      </c>
      <c r="Z42" s="171">
        <f>(SUM(Property!BJ$34,Property!BJ$43)*'Schedule of Values'!$F46)/Assumptions!$B$7</f>
        <v>135.16358440403786</v>
      </c>
      <c r="AA42" s="171">
        <f>(SUM(Property!BK$34,Property!BK$43)*'Schedule of Values'!$F46)/Assumptions!$B$7</f>
        <v>135.16358440403786</v>
      </c>
      <c r="AB42" s="171">
        <f>(SUM(Property!BL$34,Property!BL$43)*'Schedule of Values'!$F46)/Assumptions!$B$7</f>
        <v>135.16358440403786</v>
      </c>
      <c r="AC42" s="171">
        <f>(SUM(Property!BM$34,Property!BM$43)*'Schedule of Values'!$F46)/Assumptions!$B$7</f>
        <v>135.16358440403786</v>
      </c>
      <c r="AD42" s="171">
        <f>(SUM(Property!BN$34,Property!BN$43)*'Schedule of Values'!$F46)/Assumptions!$B$7</f>
        <v>135.16358440403786</v>
      </c>
      <c r="AE42" s="171">
        <f>(SUM(Property!BO$34,Property!BO$43)*'Schedule of Values'!$F46)/Assumptions!$B$7</f>
        <v>135.16358440403786</v>
      </c>
      <c r="AF42" s="171">
        <f>(SUM(Property!BP$34,Property!BP$43)*'Schedule of Values'!$F46)/Assumptions!$B$7</f>
        <v>145.30085323434071</v>
      </c>
      <c r="AG42" s="171">
        <f>(SUM(Property!BQ$34,Property!BQ$43)*'Schedule of Values'!$F46)/Assumptions!$B$7</f>
        <v>145.30085323434071</v>
      </c>
      <c r="AH42" s="171">
        <f>(SUM(Property!BR$34,Property!BR$43)*'Schedule of Values'!$F46)/Assumptions!$B$7</f>
        <v>145.30085323434071</v>
      </c>
      <c r="AI42" s="171">
        <f>(SUM(Property!BS$34,Property!BS$43)*'Schedule of Values'!$F46)/Assumptions!$B$7</f>
        <v>145.30085323434071</v>
      </c>
      <c r="AJ42" s="171">
        <f>(SUM(Property!BT$34,Property!BT$43)*'Schedule of Values'!$F46)/Assumptions!$B$7</f>
        <v>145.30085323434071</v>
      </c>
      <c r="AK42" s="171">
        <f>(SUM(Property!BU$34,Property!BU$43)*'Schedule of Values'!$F46)/Assumptions!$B$7</f>
        <v>145.30085323434071</v>
      </c>
      <c r="AL42" s="171">
        <f>(SUM(Property!BV$34,Property!BV$43)*'Schedule of Values'!$F46)/Assumptions!$B$7</f>
        <v>145.30085323434071</v>
      </c>
      <c r="AM42" s="171">
        <f>(SUM(Property!BW$34,Property!BW$43)*'Schedule of Values'!$F46)/Assumptions!$B$7</f>
        <v>145.30085323434071</v>
      </c>
      <c r="AN42" s="171">
        <f>(SUM(Property!BX$34,Property!BX$43)*'Schedule of Values'!$F46)/Assumptions!$B$7</f>
        <v>145.30085323434071</v>
      </c>
      <c r="AO42" s="171">
        <f>(SUM(Property!BY$34,Property!BY$43)*'Schedule of Values'!$F46)/Assumptions!$B$7</f>
        <v>145.30085323434071</v>
      </c>
      <c r="AP42" s="171">
        <f>(SUM(Property!BZ$34,Property!BZ$43)*'Schedule of Values'!$F46)/Assumptions!$B$7</f>
        <v>145.30085323434071</v>
      </c>
      <c r="AQ42" s="171">
        <f>(SUM(Property!CA$34,Property!CA$43)*'Schedule of Values'!$F46)/Assumptions!$B$7</f>
        <v>145.30085323434071</v>
      </c>
      <c r="AR42" s="171">
        <f>(SUM(Property!CB$34,Property!CB$43)*'Schedule of Values'!$F46)/Assumptions!$B$7</f>
        <v>149.65987883137092</v>
      </c>
      <c r="AS42" s="171">
        <f>(SUM(Property!CC$34,Property!CC$43)*'Schedule of Values'!$F46)/Assumptions!$B$7</f>
        <v>149.65987883137092</v>
      </c>
      <c r="AT42" s="171">
        <f>(SUM(Property!CD$34,Property!CD$43)*'Schedule of Values'!$F46)/Assumptions!$B$7</f>
        <v>149.65987883137092</v>
      </c>
      <c r="AU42" s="171">
        <f>(SUM(Property!CE$34,Property!CE$43)*'Schedule of Values'!$F46)/Assumptions!$B$7</f>
        <v>149.65987883137092</v>
      </c>
      <c r="AV42" s="171">
        <f>(SUM(Property!CF$34,Property!CF$43)*'Schedule of Values'!$F46)/Assumptions!$B$7</f>
        <v>149.65987883137092</v>
      </c>
      <c r="AW42" s="171">
        <f>(SUM(Property!CG$34,Property!CG$43)*'Schedule of Values'!$F46)/Assumptions!$B$7</f>
        <v>149.65987883137092</v>
      </c>
      <c r="AX42" s="171">
        <f>(SUM(Property!CH$34,Property!CH$43)*'Schedule of Values'!$F46)/Assumptions!$B$7</f>
        <v>149.65987883137092</v>
      </c>
      <c r="AY42" s="171">
        <f>(SUM(Property!CI$34,Property!CI$43)*'Schedule of Values'!$F46)/Assumptions!$B$7</f>
        <v>149.65987883137092</v>
      </c>
      <c r="AZ42" s="171">
        <f>(SUM(Property!CJ$34,Property!CJ$43)*'Schedule of Values'!$F46)/Assumptions!$B$7</f>
        <v>149.65987883137092</v>
      </c>
      <c r="BA42" s="171">
        <f>(SUM(Property!CK$34,Property!CK$43)*'Schedule of Values'!$F46)/Assumptions!$B$7</f>
        <v>149.65987883137092</v>
      </c>
      <c r="BB42" s="171">
        <f>(SUM(Property!CL$34,Property!CL$43)*'Schedule of Values'!$F46)/Assumptions!$B$7</f>
        <v>149.65987883137092</v>
      </c>
      <c r="BC42" s="171">
        <f>(SUM(Property!CM$34,Property!CM$43)*'Schedule of Values'!$F46)/Assumptions!$B$7</f>
        <v>149.65987883137092</v>
      </c>
      <c r="BD42" s="171">
        <f>(SUM(Property!CN$34,Property!CN$43)*'Schedule of Values'!$F46)/Assumptions!$B$7</f>
        <v>154.14967519631207</v>
      </c>
      <c r="BE42" s="171">
        <f>(SUM(Property!CO$34,Property!CO$43)*'Schedule of Values'!$F46)/Assumptions!$B$7</f>
        <v>154.14967519631207</v>
      </c>
      <c r="BF42" s="171">
        <f>(SUM(Property!CP$34,Property!CP$43)*'Schedule of Values'!$F46)/Assumptions!$B$7</f>
        <v>154.14967519631207</v>
      </c>
    </row>
    <row r="43" spans="1:58">
      <c r="A43" s="170" t="s">
        <v>495</v>
      </c>
      <c r="B43" s="170" t="str" cm="1">
        <f t="array" ref="B43">IFERROR(INDEX('Legal Entity'!$B:$B,MATCH('Property - Import (CA)'!$E43,'Legal Entity'!$A:$A,0),0),0)</f>
        <v>1310 - Corix Utilities Inc.</v>
      </c>
      <c r="C43" s="170" t="s">
        <v>666</v>
      </c>
      <c r="D43" s="170" t="s">
        <v>632</v>
      </c>
      <c r="E43" s="170" t="s">
        <v>91</v>
      </c>
      <c r="G43" s="171">
        <f>(SUM(Property!AQ$34,Property!AQ$43)*'Schedule of Values'!$F47)/Assumptions!$B$7</f>
        <v>189.98344940434359</v>
      </c>
      <c r="H43" s="171">
        <f>(SUM(Property!AR$34,Property!AR$43)*'Schedule of Values'!$F47)/Assumptions!$B$7</f>
        <v>222.75947803413661</v>
      </c>
      <c r="I43" s="171">
        <f>(SUM(Property!AS$34,Property!AS$43)*'Schedule of Values'!$F47)/Assumptions!$B$7</f>
        <v>222.75947803413661</v>
      </c>
      <c r="J43" s="171">
        <f>(SUM(Property!AT$34,Property!AT$43)*'Schedule of Values'!$F47)/Assumptions!$B$7</f>
        <v>222.75947803413661</v>
      </c>
      <c r="K43" s="171">
        <f>(SUM(Property!AU$34,Property!AU$43)*'Schedule of Values'!$F47)/Assumptions!$B$7</f>
        <v>222.75947803413661</v>
      </c>
      <c r="L43" s="171">
        <f>(SUM(Property!AV$34,Property!AV$43)*'Schedule of Values'!$F47)/Assumptions!$B$7</f>
        <v>222.75947803413661</v>
      </c>
      <c r="M43" s="171">
        <f>(SUM(Property!AW$34,Property!AW$43)*'Schedule of Values'!$F47)/Assumptions!$B$7</f>
        <v>222.75947803413661</v>
      </c>
      <c r="N43" s="171">
        <f>(SUM(Property!AX$34,Property!AX$43)*'Schedule of Values'!$F47)/Assumptions!$B$7</f>
        <v>222.75947803413661</v>
      </c>
      <c r="O43" s="171">
        <f>(SUM(Property!AY$34,Property!AY$43)*'Schedule of Values'!$F47)/Assumptions!$B$7</f>
        <v>222.75947803413661</v>
      </c>
      <c r="P43" s="171">
        <f>(SUM(Property!AZ$34,Property!AZ$43)*'Schedule of Values'!$F47)/Assumptions!$B$7</f>
        <v>222.75947803413661</v>
      </c>
      <c r="Q43" s="171">
        <f>(SUM(Property!BA$34,Property!BA$43)*'Schedule of Values'!$F47)/Assumptions!$B$7</f>
        <v>222.75947803413661</v>
      </c>
      <c r="R43" s="171">
        <f>(SUM(Property!BB$34,Property!BB$43)*'Schedule of Values'!$F47)/Assumptions!$B$7</f>
        <v>222.75947803413661</v>
      </c>
      <c r="S43" s="171">
        <f>(SUM(Property!BC$34,Property!BC$43)*'Schedule of Values'!$F47)/Assumptions!$B$7</f>
        <v>222.75947803413661</v>
      </c>
      <c r="T43" s="171">
        <f>(SUM(Property!BD$34,Property!BD$43)*'Schedule of Values'!$F47)/Assumptions!$B$7</f>
        <v>239.46643888669681</v>
      </c>
      <c r="U43" s="171">
        <f>(SUM(Property!BE$34,Property!BE$43)*'Schedule of Values'!$F47)/Assumptions!$B$7</f>
        <v>239.46643888669681</v>
      </c>
      <c r="V43" s="171">
        <f>(SUM(Property!BF$34,Property!BF$43)*'Schedule of Values'!$F47)/Assumptions!$B$7</f>
        <v>239.46643888669681</v>
      </c>
      <c r="W43" s="171">
        <f>(SUM(Property!BG$34,Property!BG$43)*'Schedule of Values'!$F47)/Assumptions!$B$7</f>
        <v>239.46643888669681</v>
      </c>
      <c r="X43" s="171">
        <f>(SUM(Property!BH$34,Property!BH$43)*'Schedule of Values'!$F47)/Assumptions!$B$7</f>
        <v>239.46643888669681</v>
      </c>
      <c r="Y43" s="171">
        <f>(SUM(Property!BI$34,Property!BI$43)*'Schedule of Values'!$F47)/Assumptions!$B$7</f>
        <v>239.46643888669681</v>
      </c>
      <c r="Z43" s="171">
        <f>(SUM(Property!BJ$34,Property!BJ$43)*'Schedule of Values'!$F47)/Assumptions!$B$7</f>
        <v>239.46643888669681</v>
      </c>
      <c r="AA43" s="171">
        <f>(SUM(Property!BK$34,Property!BK$43)*'Schedule of Values'!$F47)/Assumptions!$B$7</f>
        <v>239.46643888669681</v>
      </c>
      <c r="AB43" s="171">
        <f>(SUM(Property!BL$34,Property!BL$43)*'Schedule of Values'!$F47)/Assumptions!$B$7</f>
        <v>239.46643888669681</v>
      </c>
      <c r="AC43" s="171">
        <f>(SUM(Property!BM$34,Property!BM$43)*'Schedule of Values'!$F47)/Assumptions!$B$7</f>
        <v>239.46643888669681</v>
      </c>
      <c r="AD43" s="171">
        <f>(SUM(Property!BN$34,Property!BN$43)*'Schedule of Values'!$F47)/Assumptions!$B$7</f>
        <v>239.46643888669681</v>
      </c>
      <c r="AE43" s="171">
        <f>(SUM(Property!BO$34,Property!BO$43)*'Schedule of Values'!$F47)/Assumptions!$B$7</f>
        <v>239.46643888669681</v>
      </c>
      <c r="AF43" s="171">
        <f>(SUM(Property!BP$34,Property!BP$43)*'Schedule of Values'!$F47)/Assumptions!$B$7</f>
        <v>257.42642180319905</v>
      </c>
      <c r="AG43" s="171">
        <f>(SUM(Property!BQ$34,Property!BQ$43)*'Schedule of Values'!$F47)/Assumptions!$B$7</f>
        <v>257.42642180319905</v>
      </c>
      <c r="AH43" s="171">
        <f>(SUM(Property!BR$34,Property!BR$43)*'Schedule of Values'!$F47)/Assumptions!$B$7</f>
        <v>257.42642180319905</v>
      </c>
      <c r="AI43" s="171">
        <f>(SUM(Property!BS$34,Property!BS$43)*'Schedule of Values'!$F47)/Assumptions!$B$7</f>
        <v>257.42642180319905</v>
      </c>
      <c r="AJ43" s="171">
        <f>(SUM(Property!BT$34,Property!BT$43)*'Schedule of Values'!$F47)/Assumptions!$B$7</f>
        <v>257.42642180319905</v>
      </c>
      <c r="AK43" s="171">
        <f>(SUM(Property!BU$34,Property!BU$43)*'Schedule of Values'!$F47)/Assumptions!$B$7</f>
        <v>257.42642180319905</v>
      </c>
      <c r="AL43" s="171">
        <f>(SUM(Property!BV$34,Property!BV$43)*'Schedule of Values'!$F47)/Assumptions!$B$7</f>
        <v>257.42642180319905</v>
      </c>
      <c r="AM43" s="171">
        <f>(SUM(Property!BW$34,Property!BW$43)*'Schedule of Values'!$F47)/Assumptions!$B$7</f>
        <v>257.42642180319905</v>
      </c>
      <c r="AN43" s="171">
        <f>(SUM(Property!BX$34,Property!BX$43)*'Schedule of Values'!$F47)/Assumptions!$B$7</f>
        <v>257.42642180319905</v>
      </c>
      <c r="AO43" s="171">
        <f>(SUM(Property!BY$34,Property!BY$43)*'Schedule of Values'!$F47)/Assumptions!$B$7</f>
        <v>257.42642180319905</v>
      </c>
      <c r="AP43" s="171">
        <f>(SUM(Property!BZ$34,Property!BZ$43)*'Schedule of Values'!$F47)/Assumptions!$B$7</f>
        <v>257.42642180319905</v>
      </c>
      <c r="AQ43" s="171">
        <f>(SUM(Property!CA$34,Property!CA$43)*'Schedule of Values'!$F47)/Assumptions!$B$7</f>
        <v>257.42642180319905</v>
      </c>
      <c r="AR43" s="171">
        <f>(SUM(Property!CB$34,Property!CB$43)*'Schedule of Values'!$F47)/Assumptions!$B$7</f>
        <v>265.1492144572951</v>
      </c>
      <c r="AS43" s="171">
        <f>(SUM(Property!CC$34,Property!CC$43)*'Schedule of Values'!$F47)/Assumptions!$B$7</f>
        <v>265.1492144572951</v>
      </c>
      <c r="AT43" s="171">
        <f>(SUM(Property!CD$34,Property!CD$43)*'Schedule of Values'!$F47)/Assumptions!$B$7</f>
        <v>265.1492144572951</v>
      </c>
      <c r="AU43" s="171">
        <f>(SUM(Property!CE$34,Property!CE$43)*'Schedule of Values'!$F47)/Assumptions!$B$7</f>
        <v>265.1492144572951</v>
      </c>
      <c r="AV43" s="171">
        <f>(SUM(Property!CF$34,Property!CF$43)*'Schedule of Values'!$F47)/Assumptions!$B$7</f>
        <v>265.1492144572951</v>
      </c>
      <c r="AW43" s="171">
        <f>(SUM(Property!CG$34,Property!CG$43)*'Schedule of Values'!$F47)/Assumptions!$B$7</f>
        <v>265.1492144572951</v>
      </c>
      <c r="AX43" s="171">
        <f>(SUM(Property!CH$34,Property!CH$43)*'Schedule of Values'!$F47)/Assumptions!$B$7</f>
        <v>265.1492144572951</v>
      </c>
      <c r="AY43" s="171">
        <f>(SUM(Property!CI$34,Property!CI$43)*'Schedule of Values'!$F47)/Assumptions!$B$7</f>
        <v>265.1492144572951</v>
      </c>
      <c r="AZ43" s="171">
        <f>(SUM(Property!CJ$34,Property!CJ$43)*'Schedule of Values'!$F47)/Assumptions!$B$7</f>
        <v>265.1492144572951</v>
      </c>
      <c r="BA43" s="171">
        <f>(SUM(Property!CK$34,Property!CK$43)*'Schedule of Values'!$F47)/Assumptions!$B$7</f>
        <v>265.1492144572951</v>
      </c>
      <c r="BB43" s="171">
        <f>(SUM(Property!CL$34,Property!CL$43)*'Schedule of Values'!$F47)/Assumptions!$B$7</f>
        <v>265.1492144572951</v>
      </c>
      <c r="BC43" s="171">
        <f>(SUM(Property!CM$34,Property!CM$43)*'Schedule of Values'!$F47)/Assumptions!$B$7</f>
        <v>265.1492144572951</v>
      </c>
      <c r="BD43" s="171">
        <f>(SUM(Property!CN$34,Property!CN$43)*'Schedule of Values'!$F47)/Assumptions!$B$7</f>
        <v>273.10369089101391</v>
      </c>
      <c r="BE43" s="171">
        <f>(SUM(Property!CO$34,Property!CO$43)*'Schedule of Values'!$F47)/Assumptions!$B$7</f>
        <v>273.10369089101391</v>
      </c>
      <c r="BF43" s="171">
        <f>(SUM(Property!CP$34,Property!CP$43)*'Schedule of Values'!$F47)/Assumptions!$B$7</f>
        <v>273.10369089101391</v>
      </c>
    </row>
    <row r="44" spans="1:58">
      <c r="A44" s="170" t="s">
        <v>495</v>
      </c>
      <c r="B44" s="170" cm="1">
        <f t="array" ref="B44">IFERROR(INDEX('Legal Entity'!$B:$B,MATCH('Property - Import (CA)'!$E44,'Legal Entity'!$A:$A,0),0),0)</f>
        <v>0</v>
      </c>
      <c r="C44" s="170" t="s">
        <v>666</v>
      </c>
      <c r="D44" s="170" t="s">
        <v>632</v>
      </c>
      <c r="E44" s="170" t="s">
        <v>173</v>
      </c>
      <c r="G44" s="171">
        <f>(SUM(Property!AQ$34,Property!AQ$43)*'Schedule of Values'!$F48)/Assumptions!$B$7</f>
        <v>86.18803722791894</v>
      </c>
      <c r="H44" s="171">
        <f>(SUM(Property!AR$34,Property!AR$43)*'Schedule of Values'!$F48)/Assumptions!$B$7</f>
        <v>101.05723549010901</v>
      </c>
      <c r="I44" s="171">
        <f>(SUM(Property!AS$34,Property!AS$43)*'Schedule of Values'!$F48)/Assumptions!$B$7</f>
        <v>101.05723549010901</v>
      </c>
      <c r="J44" s="171">
        <f>(SUM(Property!AT$34,Property!AT$43)*'Schedule of Values'!$F48)/Assumptions!$B$7</f>
        <v>101.05723549010901</v>
      </c>
      <c r="K44" s="171">
        <f>(SUM(Property!AU$34,Property!AU$43)*'Schedule of Values'!$F48)/Assumptions!$B$7</f>
        <v>101.05723549010901</v>
      </c>
      <c r="L44" s="171">
        <f>(SUM(Property!AV$34,Property!AV$43)*'Schedule of Values'!$F48)/Assumptions!$B$7</f>
        <v>101.05723549010901</v>
      </c>
      <c r="M44" s="171">
        <f>(SUM(Property!AW$34,Property!AW$43)*'Schedule of Values'!$F48)/Assumptions!$B$7</f>
        <v>101.05723549010901</v>
      </c>
      <c r="N44" s="171">
        <f>(SUM(Property!AX$34,Property!AX$43)*'Schedule of Values'!$F48)/Assumptions!$B$7</f>
        <v>101.05723549010901</v>
      </c>
      <c r="O44" s="171">
        <f>(SUM(Property!AY$34,Property!AY$43)*'Schedule of Values'!$F48)/Assumptions!$B$7</f>
        <v>101.05723549010901</v>
      </c>
      <c r="P44" s="171">
        <f>(SUM(Property!AZ$34,Property!AZ$43)*'Schedule of Values'!$F48)/Assumptions!$B$7</f>
        <v>101.05723549010901</v>
      </c>
      <c r="Q44" s="171">
        <f>(SUM(Property!BA$34,Property!BA$43)*'Schedule of Values'!$F48)/Assumptions!$B$7</f>
        <v>101.05723549010901</v>
      </c>
      <c r="R44" s="171">
        <f>(SUM(Property!BB$34,Property!BB$43)*'Schedule of Values'!$F48)/Assumptions!$B$7</f>
        <v>101.05723549010901</v>
      </c>
      <c r="S44" s="171">
        <f>(SUM(Property!BC$34,Property!BC$43)*'Schedule of Values'!$F48)/Assumptions!$B$7</f>
        <v>101.05723549010901</v>
      </c>
      <c r="T44" s="171">
        <f>(SUM(Property!BD$34,Property!BD$43)*'Schedule of Values'!$F48)/Assumptions!$B$7</f>
        <v>108.63652815186715</v>
      </c>
      <c r="U44" s="171">
        <f>(SUM(Property!BE$34,Property!BE$43)*'Schedule of Values'!$F48)/Assumptions!$B$7</f>
        <v>108.63652815186715</v>
      </c>
      <c r="V44" s="171">
        <f>(SUM(Property!BF$34,Property!BF$43)*'Schedule of Values'!$F48)/Assumptions!$B$7</f>
        <v>108.63652815186715</v>
      </c>
      <c r="W44" s="171">
        <f>(SUM(Property!BG$34,Property!BG$43)*'Schedule of Values'!$F48)/Assumptions!$B$7</f>
        <v>108.63652815186715</v>
      </c>
      <c r="X44" s="171">
        <f>(SUM(Property!BH$34,Property!BH$43)*'Schedule of Values'!$F48)/Assumptions!$B$7</f>
        <v>108.63652815186715</v>
      </c>
      <c r="Y44" s="171">
        <f>(SUM(Property!BI$34,Property!BI$43)*'Schedule of Values'!$F48)/Assumptions!$B$7</f>
        <v>108.63652815186715</v>
      </c>
      <c r="Z44" s="171">
        <f>(SUM(Property!BJ$34,Property!BJ$43)*'Schedule of Values'!$F48)/Assumptions!$B$7</f>
        <v>108.63652815186715</v>
      </c>
      <c r="AA44" s="171">
        <f>(SUM(Property!BK$34,Property!BK$43)*'Schedule of Values'!$F48)/Assumptions!$B$7</f>
        <v>108.63652815186715</v>
      </c>
      <c r="AB44" s="171">
        <f>(SUM(Property!BL$34,Property!BL$43)*'Schedule of Values'!$F48)/Assumptions!$B$7</f>
        <v>108.63652815186715</v>
      </c>
      <c r="AC44" s="171">
        <f>(SUM(Property!BM$34,Property!BM$43)*'Schedule of Values'!$F48)/Assumptions!$B$7</f>
        <v>108.63652815186715</v>
      </c>
      <c r="AD44" s="171">
        <f>(SUM(Property!BN$34,Property!BN$43)*'Schedule of Values'!$F48)/Assumptions!$B$7</f>
        <v>108.63652815186715</v>
      </c>
      <c r="AE44" s="171">
        <f>(SUM(Property!BO$34,Property!BO$43)*'Schedule of Values'!$F48)/Assumptions!$B$7</f>
        <v>108.63652815186715</v>
      </c>
      <c r="AF44" s="171">
        <f>(SUM(Property!BP$34,Property!BP$43)*'Schedule of Values'!$F48)/Assumptions!$B$7</f>
        <v>116.78426776325718</v>
      </c>
      <c r="AG44" s="171">
        <f>(SUM(Property!BQ$34,Property!BQ$43)*'Schedule of Values'!$F48)/Assumptions!$B$7</f>
        <v>116.78426776325718</v>
      </c>
      <c r="AH44" s="171">
        <f>(SUM(Property!BR$34,Property!BR$43)*'Schedule of Values'!$F48)/Assumptions!$B$7</f>
        <v>116.78426776325718</v>
      </c>
      <c r="AI44" s="171">
        <f>(SUM(Property!BS$34,Property!BS$43)*'Schedule of Values'!$F48)/Assumptions!$B$7</f>
        <v>116.78426776325718</v>
      </c>
      <c r="AJ44" s="171">
        <f>(SUM(Property!BT$34,Property!BT$43)*'Schedule of Values'!$F48)/Assumptions!$B$7</f>
        <v>116.78426776325718</v>
      </c>
      <c r="AK44" s="171">
        <f>(SUM(Property!BU$34,Property!BU$43)*'Schedule of Values'!$F48)/Assumptions!$B$7</f>
        <v>116.78426776325718</v>
      </c>
      <c r="AL44" s="171">
        <f>(SUM(Property!BV$34,Property!BV$43)*'Schedule of Values'!$F48)/Assumptions!$B$7</f>
        <v>116.78426776325718</v>
      </c>
      <c r="AM44" s="171">
        <f>(SUM(Property!BW$34,Property!BW$43)*'Schedule of Values'!$F48)/Assumptions!$B$7</f>
        <v>116.78426776325718</v>
      </c>
      <c r="AN44" s="171">
        <f>(SUM(Property!BX$34,Property!BX$43)*'Schedule of Values'!$F48)/Assumptions!$B$7</f>
        <v>116.78426776325718</v>
      </c>
      <c r="AO44" s="171">
        <f>(SUM(Property!BY$34,Property!BY$43)*'Schedule of Values'!$F48)/Assumptions!$B$7</f>
        <v>116.78426776325718</v>
      </c>
      <c r="AP44" s="171">
        <f>(SUM(Property!BZ$34,Property!BZ$43)*'Schedule of Values'!$F48)/Assumptions!$B$7</f>
        <v>116.78426776325718</v>
      </c>
      <c r="AQ44" s="171">
        <f>(SUM(Property!CA$34,Property!CA$43)*'Schedule of Values'!$F48)/Assumptions!$B$7</f>
        <v>116.78426776325718</v>
      </c>
      <c r="AR44" s="171">
        <f>(SUM(Property!CB$34,Property!CB$43)*'Schedule of Values'!$F48)/Assumptions!$B$7</f>
        <v>120.28779579615492</v>
      </c>
      <c r="AS44" s="171">
        <f>(SUM(Property!CC$34,Property!CC$43)*'Schedule of Values'!$F48)/Assumptions!$B$7</f>
        <v>120.28779579615492</v>
      </c>
      <c r="AT44" s="171">
        <f>(SUM(Property!CD$34,Property!CD$43)*'Schedule of Values'!$F48)/Assumptions!$B$7</f>
        <v>120.28779579615492</v>
      </c>
      <c r="AU44" s="171">
        <f>(SUM(Property!CE$34,Property!CE$43)*'Schedule of Values'!$F48)/Assumptions!$B$7</f>
        <v>120.28779579615492</v>
      </c>
      <c r="AV44" s="171">
        <f>(SUM(Property!CF$34,Property!CF$43)*'Schedule of Values'!$F48)/Assumptions!$B$7</f>
        <v>120.28779579615492</v>
      </c>
      <c r="AW44" s="171">
        <f>(SUM(Property!CG$34,Property!CG$43)*'Schedule of Values'!$F48)/Assumptions!$B$7</f>
        <v>120.28779579615492</v>
      </c>
      <c r="AX44" s="171">
        <f>(SUM(Property!CH$34,Property!CH$43)*'Schedule of Values'!$F48)/Assumptions!$B$7</f>
        <v>120.28779579615492</v>
      </c>
      <c r="AY44" s="171">
        <f>(SUM(Property!CI$34,Property!CI$43)*'Schedule of Values'!$F48)/Assumptions!$B$7</f>
        <v>120.28779579615492</v>
      </c>
      <c r="AZ44" s="171">
        <f>(SUM(Property!CJ$34,Property!CJ$43)*'Schedule of Values'!$F48)/Assumptions!$B$7</f>
        <v>120.28779579615492</v>
      </c>
      <c r="BA44" s="171">
        <f>(SUM(Property!CK$34,Property!CK$43)*'Schedule of Values'!$F48)/Assumptions!$B$7</f>
        <v>120.28779579615492</v>
      </c>
      <c r="BB44" s="171">
        <f>(SUM(Property!CL$34,Property!CL$43)*'Schedule of Values'!$F48)/Assumptions!$B$7</f>
        <v>120.28779579615492</v>
      </c>
      <c r="BC44" s="171">
        <f>(SUM(Property!CM$34,Property!CM$43)*'Schedule of Values'!$F48)/Assumptions!$B$7</f>
        <v>120.28779579615492</v>
      </c>
      <c r="BD44" s="171">
        <f>(SUM(Property!CN$34,Property!CN$43)*'Schedule of Values'!$F48)/Assumptions!$B$7</f>
        <v>123.89642967003958</v>
      </c>
      <c r="BE44" s="171">
        <f>(SUM(Property!CO$34,Property!CO$43)*'Schedule of Values'!$F48)/Assumptions!$B$7</f>
        <v>123.89642967003958</v>
      </c>
      <c r="BF44" s="171">
        <f>(SUM(Property!CP$34,Property!CP$43)*'Schedule of Values'!$F48)/Assumptions!$B$7</f>
        <v>123.89642967003958</v>
      </c>
    </row>
    <row r="47" spans="1:58">
      <c r="F47" s="170" t="s">
        <v>665</v>
      </c>
      <c r="G47" s="172">
        <f>SUM(G2:G44)-SUM(Property!AQ34,Property!AQ43)/Assumptions!$B$7</f>
        <v>0</v>
      </c>
      <c r="H47" s="172">
        <f>SUM(H2:H44)-SUM(Property!AR34,Property!AR43)/Assumptions!$B$7</f>
        <v>0</v>
      </c>
      <c r="I47" s="172">
        <f>SUM(I2:I44)-SUM(Property!AS34,Property!AS43)/Assumptions!$B$7</f>
        <v>0</v>
      </c>
      <c r="J47" s="172">
        <f>SUM(J2:J44)-SUM(Property!AT34,Property!AT43)/Assumptions!$B$7</f>
        <v>0</v>
      </c>
      <c r="K47" s="172">
        <f>SUM(K2:K44)-SUM(Property!AU34,Property!AU43)/Assumptions!$B$7</f>
        <v>0</v>
      </c>
      <c r="L47" s="172">
        <f>SUM(L2:L44)-SUM(Property!AV34,Property!AV43)/Assumptions!$B$7</f>
        <v>0</v>
      </c>
      <c r="M47" s="172">
        <f>SUM(M2:M44)-SUM(Property!AW34,Property!AW43)/Assumptions!$B$7</f>
        <v>0</v>
      </c>
      <c r="N47" s="172">
        <f>SUM(N2:N44)-SUM(Property!AX34,Property!AX43)/Assumptions!$B$7</f>
        <v>0</v>
      </c>
      <c r="O47" s="172">
        <f>SUM(O2:O44)-SUM(Property!AY34,Property!AY43)/Assumptions!$B$7</f>
        <v>0</v>
      </c>
      <c r="P47" s="172">
        <f>SUM(P2:P44)-SUM(Property!AZ34,Property!AZ43)/Assumptions!$B$7</f>
        <v>0</v>
      </c>
      <c r="Q47" s="172">
        <f>SUM(Q2:Q44)-SUM(Property!BA34,Property!BA43)/Assumptions!$B$7</f>
        <v>0</v>
      </c>
      <c r="R47" s="172">
        <f>SUM(R2:R44)-SUM(Property!BB34,Property!BB43)/Assumptions!$B$7</f>
        <v>0</v>
      </c>
      <c r="S47" s="172">
        <f>SUM(S2:S44)-SUM(Property!BC34,Property!BC43)/Assumptions!$B$7</f>
        <v>0</v>
      </c>
      <c r="T47" s="172">
        <f>SUM(T2:T44)-SUM(Property!BD34,Property!BD43)/Assumptions!$B$7</f>
        <v>0</v>
      </c>
      <c r="U47" s="172">
        <f>SUM(U2:U44)-SUM(Property!BE34,Property!BE43)/Assumptions!$B$7</f>
        <v>0</v>
      </c>
      <c r="V47" s="172">
        <f>SUM(V2:V44)-SUM(Property!BF34,Property!BF43)/Assumptions!$B$7</f>
        <v>0</v>
      </c>
      <c r="W47" s="172">
        <f>SUM(W2:W44)-SUM(Property!BG34,Property!BG43)/Assumptions!$B$7</f>
        <v>0</v>
      </c>
      <c r="X47" s="172">
        <f>SUM(X2:X44)-SUM(Property!BH34,Property!BH43)/Assumptions!$B$7</f>
        <v>0</v>
      </c>
      <c r="Y47" s="172">
        <f>SUM(Y2:Y44)-SUM(Property!BI34,Property!BI43)/Assumptions!$B$7</f>
        <v>0</v>
      </c>
      <c r="Z47" s="172">
        <f>SUM(Z2:Z44)-SUM(Property!BJ34,Property!BJ43)/Assumptions!$B$7</f>
        <v>0</v>
      </c>
      <c r="AA47" s="172">
        <f>SUM(AA2:AA44)-SUM(Property!BK34,Property!BK43)/Assumptions!$B$7</f>
        <v>0</v>
      </c>
      <c r="AB47" s="172">
        <f>SUM(AB2:AB44)-SUM(Property!BL34,Property!BL43)/Assumptions!$B$7</f>
        <v>0</v>
      </c>
      <c r="AC47" s="172">
        <f>SUM(AC2:AC44)-SUM(Property!BM34,Property!BM43)/Assumptions!$B$7</f>
        <v>0</v>
      </c>
      <c r="AD47" s="172">
        <f>SUM(AD2:AD44)-SUM(Property!BN34,Property!BN43)/Assumptions!$B$7</f>
        <v>0</v>
      </c>
      <c r="AE47" s="172">
        <f>SUM(AE2:AE44)-SUM(Property!BO34,Property!BO43)/Assumptions!$B$7</f>
        <v>0</v>
      </c>
      <c r="AF47" s="172">
        <f>SUM(AF2:AF44)-SUM(Property!BP34,Property!BP43)/Assumptions!$B$7</f>
        <v>0</v>
      </c>
      <c r="AG47" s="172">
        <f>SUM(AG2:AG44)-SUM(Property!BQ34,Property!BQ43)/Assumptions!$B$7</f>
        <v>0</v>
      </c>
      <c r="AH47" s="172">
        <f>SUM(AH2:AH44)-SUM(Property!BR34,Property!BR43)/Assumptions!$B$7</f>
        <v>0</v>
      </c>
      <c r="AI47" s="172">
        <f>SUM(AI2:AI44)-SUM(Property!BS34,Property!BS43)/Assumptions!$B$7</f>
        <v>0</v>
      </c>
      <c r="AJ47" s="172">
        <f>SUM(AJ2:AJ44)-SUM(Property!BT34,Property!BT43)/Assumptions!$B$7</f>
        <v>0</v>
      </c>
      <c r="AK47" s="172">
        <f>SUM(AK2:AK44)-SUM(Property!BU34,Property!BU43)/Assumptions!$B$7</f>
        <v>0</v>
      </c>
      <c r="AL47" s="172">
        <f>SUM(AL2:AL44)-SUM(Property!BV34,Property!BV43)/Assumptions!$B$7</f>
        <v>0</v>
      </c>
      <c r="AM47" s="172">
        <f>SUM(AM2:AM44)-SUM(Property!BW34,Property!BW43)/Assumptions!$B$7</f>
        <v>0</v>
      </c>
      <c r="AN47" s="172">
        <f>SUM(AN2:AN44)-SUM(Property!BX34,Property!BX43)/Assumptions!$B$7</f>
        <v>0</v>
      </c>
      <c r="AO47" s="172">
        <f>SUM(AO2:AO44)-SUM(Property!BY34,Property!BY43)/Assumptions!$B$7</f>
        <v>0</v>
      </c>
      <c r="AP47" s="172">
        <f>SUM(AP2:AP44)-SUM(Property!BZ34,Property!BZ43)/Assumptions!$B$7</f>
        <v>0</v>
      </c>
      <c r="AQ47" s="172">
        <f>SUM(AQ2:AQ44)-SUM(Property!CA34,Property!CA43)/Assumptions!$B$7</f>
        <v>0</v>
      </c>
      <c r="AR47" s="172">
        <f>SUM(AR2:AR44)-SUM(Property!CB34,Property!CB43)/Assumptions!$B$7</f>
        <v>0</v>
      </c>
      <c r="AS47" s="172">
        <f>SUM(AS2:AS44)-SUM(Property!CC34,Property!CC43)/Assumptions!$B$7</f>
        <v>0</v>
      </c>
      <c r="AT47" s="172">
        <f>SUM(AT2:AT44)-SUM(Property!CD34,Property!CD43)/Assumptions!$B$7</f>
        <v>0</v>
      </c>
      <c r="AU47" s="172">
        <f>SUM(AU2:AU44)-SUM(Property!CE34,Property!CE43)/Assumptions!$B$7</f>
        <v>0</v>
      </c>
      <c r="AV47" s="172">
        <f>SUM(AV2:AV44)-SUM(Property!CF34,Property!CF43)/Assumptions!$B$7</f>
        <v>0</v>
      </c>
      <c r="AW47" s="172">
        <f>SUM(AW2:AW44)-SUM(Property!CG34,Property!CG43)/Assumptions!$B$7</f>
        <v>0</v>
      </c>
      <c r="AX47" s="172">
        <f>SUM(AX2:AX44)-SUM(Property!CH34,Property!CH43)/Assumptions!$B$7</f>
        <v>0</v>
      </c>
      <c r="AY47" s="172">
        <f>SUM(AY2:AY44)-SUM(Property!CI34,Property!CI43)/Assumptions!$B$7</f>
        <v>0</v>
      </c>
      <c r="AZ47" s="172">
        <f>SUM(AZ2:AZ44)-SUM(Property!CJ34,Property!CJ43)/Assumptions!$B$7</f>
        <v>0</v>
      </c>
      <c r="BA47" s="172">
        <f>SUM(BA2:BA44)-SUM(Property!CK34,Property!CK43)/Assumptions!$B$7</f>
        <v>0</v>
      </c>
      <c r="BB47" s="172">
        <f>SUM(BB2:BB44)-SUM(Property!CL34,Property!CL43)/Assumptions!$B$7</f>
        <v>0</v>
      </c>
      <c r="BC47" s="172">
        <f>SUM(BC2:BC44)-SUM(Property!CM34,Property!CM43)/Assumptions!$B$7</f>
        <v>0</v>
      </c>
      <c r="BD47" s="172">
        <f>SUM(BD2:BD44)-SUM(Property!CN34,Property!CN43)/Assumptions!$B$7</f>
        <v>0</v>
      </c>
      <c r="BE47" s="172">
        <f>SUM(BE2:BE44)-SUM(Property!CO34,Property!CO43)/Assumptions!$B$7</f>
        <v>0</v>
      </c>
      <c r="BF47" s="172">
        <f>SUM(BF2:BF44)-SUM(Property!CP34,Property!CP43)/Assumptions!$B$7</f>
        <v>0</v>
      </c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21FF4-48D8-44F9-9B0E-40CB71EB57A1}">
  <sheetPr filterMode="1"/>
  <dimension ref="A1:BE39"/>
  <sheetViews>
    <sheetView topLeftCell="D1" workbookViewId="0">
      <selection activeCell="G12" sqref="G12:L12"/>
    </sheetView>
  </sheetViews>
  <sheetFormatPr defaultColWidth="8.7109375" defaultRowHeight="12.75"/>
  <cols>
    <col min="1" max="1" width="13.42578125" style="2" bestFit="1" customWidth="1"/>
    <col min="2" max="2" width="23.5703125" style="2" bestFit="1" customWidth="1"/>
    <col min="3" max="3" width="45.28515625" style="2" bestFit="1" customWidth="1"/>
    <col min="4" max="4" width="37.7109375" style="2" bestFit="1" customWidth="1"/>
    <col min="5" max="5" width="8.7109375" style="2"/>
    <col min="6" max="6" width="9.5703125" style="2" bestFit="1" customWidth="1"/>
    <col min="7" max="8" width="11.140625" style="2" bestFit="1" customWidth="1"/>
    <col min="9" max="9" width="13.85546875" style="2" bestFit="1" customWidth="1"/>
    <col min="10" max="57" width="11.140625" style="2" bestFit="1" customWidth="1"/>
    <col min="58" max="16384" width="8.7109375" style="2"/>
  </cols>
  <sheetData>
    <row r="1" spans="1:57">
      <c r="A1" s="204">
        <f>SUM(Auto!AQ55:CP55)</f>
        <v>3852205.6990991561</v>
      </c>
    </row>
    <row r="2" spans="1:57">
      <c r="A2" s="204">
        <f>SUM(F6:BE39)</f>
        <v>3852205.699099157</v>
      </c>
    </row>
    <row r="3" spans="1:57">
      <c r="A3" s="204">
        <f>A1-A2</f>
        <v>0</v>
      </c>
    </row>
    <row r="4" spans="1:57">
      <c r="H4" s="170"/>
      <c r="I4" s="170"/>
    </row>
    <row r="5" spans="1:57" s="170" customFormat="1" ht="12.75" customHeight="1">
      <c r="A5" s="168" t="s">
        <v>581</v>
      </c>
      <c r="B5" s="168" t="s">
        <v>641</v>
      </c>
      <c r="C5" s="168" t="s">
        <v>639</v>
      </c>
      <c r="D5" s="168" t="s">
        <v>642</v>
      </c>
      <c r="E5" s="168" t="s">
        <v>643</v>
      </c>
      <c r="F5" s="169">
        <v>44440</v>
      </c>
      <c r="G5" s="169">
        <v>44470</v>
      </c>
      <c r="H5" s="169">
        <v>44501</v>
      </c>
      <c r="I5" s="169">
        <v>44531</v>
      </c>
      <c r="J5" s="169">
        <v>44562</v>
      </c>
      <c r="K5" s="169">
        <v>44593</v>
      </c>
      <c r="L5" s="169">
        <v>44621</v>
      </c>
      <c r="M5" s="169">
        <v>44652</v>
      </c>
      <c r="N5" s="169">
        <v>44682</v>
      </c>
      <c r="O5" s="169">
        <v>44713</v>
      </c>
      <c r="P5" s="169">
        <v>44743</v>
      </c>
      <c r="Q5" s="169">
        <v>44774</v>
      </c>
      <c r="R5" s="169">
        <v>44805</v>
      </c>
      <c r="S5" s="169">
        <v>44835</v>
      </c>
      <c r="T5" s="169">
        <v>44866</v>
      </c>
      <c r="U5" s="169">
        <v>44896</v>
      </c>
      <c r="V5" s="169">
        <v>44927</v>
      </c>
      <c r="W5" s="169">
        <v>44958</v>
      </c>
      <c r="X5" s="169">
        <v>44986</v>
      </c>
      <c r="Y5" s="169">
        <v>45017</v>
      </c>
      <c r="Z5" s="169">
        <v>45047</v>
      </c>
      <c r="AA5" s="169">
        <v>45078</v>
      </c>
      <c r="AB5" s="169">
        <v>45108</v>
      </c>
      <c r="AC5" s="169">
        <v>45139</v>
      </c>
      <c r="AD5" s="169">
        <v>45170</v>
      </c>
      <c r="AE5" s="169">
        <v>45200</v>
      </c>
      <c r="AF5" s="169">
        <v>45231</v>
      </c>
      <c r="AG5" s="169">
        <v>45261</v>
      </c>
      <c r="AH5" s="169">
        <v>45292</v>
      </c>
      <c r="AI5" s="169">
        <v>45323</v>
      </c>
      <c r="AJ5" s="169">
        <v>45352</v>
      </c>
      <c r="AK5" s="169">
        <v>45383</v>
      </c>
      <c r="AL5" s="169">
        <v>45413</v>
      </c>
      <c r="AM5" s="169">
        <v>45444</v>
      </c>
      <c r="AN5" s="169">
        <v>45474</v>
      </c>
      <c r="AO5" s="169">
        <v>45505</v>
      </c>
      <c r="AP5" s="169">
        <v>45536</v>
      </c>
      <c r="AQ5" s="169">
        <v>45566</v>
      </c>
      <c r="AR5" s="169">
        <v>45597</v>
      </c>
      <c r="AS5" s="169">
        <v>45627</v>
      </c>
      <c r="AT5" s="169">
        <v>45658</v>
      </c>
      <c r="AU5" s="169">
        <v>45689</v>
      </c>
      <c r="AV5" s="169">
        <v>45717</v>
      </c>
      <c r="AW5" s="169">
        <v>45748</v>
      </c>
      <c r="AX5" s="169">
        <v>45778</v>
      </c>
      <c r="AY5" s="169">
        <v>45809</v>
      </c>
      <c r="AZ5" s="169">
        <v>45839</v>
      </c>
      <c r="BA5" s="169">
        <v>45870</v>
      </c>
      <c r="BB5" s="169">
        <v>45901</v>
      </c>
      <c r="BC5" s="169">
        <v>45931</v>
      </c>
      <c r="BD5" s="169">
        <v>45962</v>
      </c>
      <c r="BE5" s="169">
        <v>45992</v>
      </c>
    </row>
    <row r="6" spans="1:57" hidden="1">
      <c r="A6" s="2" t="s">
        <v>667</v>
      </c>
      <c r="B6" s="2" t="s">
        <v>571</v>
      </c>
      <c r="C6" s="170" t="str" cm="1">
        <f t="array" ref="C6">IFERROR(INDEX('Legal Entity'!$B:$B,MATCH($D6,'Legal Entity'!$A:$A,0),0),0)</f>
        <v>1172 - COMMUNITY UTILITIES OF ALABAMA, INC.       </v>
      </c>
      <c r="D6" s="2" t="s">
        <v>29</v>
      </c>
      <c r="F6" s="3">
        <f>Auto!AQ$25*'Auto Alloc.'!$E9</f>
        <v>419.77031989763276</v>
      </c>
      <c r="G6" s="3">
        <f>Auto!AR$25*'Auto Alloc.'!$E9</f>
        <v>432.11452335252716</v>
      </c>
      <c r="H6" s="3">
        <f>Auto!AS$25*'Auto Alloc.'!$E9</f>
        <v>432.11452335252716</v>
      </c>
      <c r="I6" s="3">
        <f>Auto!AT$25*'Auto Alloc.'!$E9</f>
        <v>432.11452335252716</v>
      </c>
      <c r="J6" s="3">
        <f>Auto!AU$25*'Auto Alloc.'!$E9</f>
        <v>432.11452335252716</v>
      </c>
      <c r="K6" s="3">
        <f>Auto!AV$25*'Auto Alloc.'!$E9</f>
        <v>432.11452335252716</v>
      </c>
      <c r="L6" s="3">
        <f>Auto!AW$25*'Auto Alloc.'!$E9</f>
        <v>432.11452335252716</v>
      </c>
      <c r="M6" s="3">
        <f>Auto!AX$25*'Auto Alloc.'!$E9</f>
        <v>432.11452335252716</v>
      </c>
      <c r="N6" s="3">
        <f>Auto!AY$25*'Auto Alloc.'!$E9</f>
        <v>432.11452335252716</v>
      </c>
      <c r="O6" s="3">
        <f>Auto!AZ$25*'Auto Alloc.'!$E9</f>
        <v>432.11452335252716</v>
      </c>
      <c r="P6" s="3">
        <f>Auto!BA$25*'Auto Alloc.'!$E9</f>
        <v>432.11452335252716</v>
      </c>
      <c r="Q6" s="3">
        <f>Auto!BB$25*'Auto Alloc.'!$E9</f>
        <v>432.11452335252716</v>
      </c>
      <c r="R6" s="3">
        <f>Auto!BC$25*'Auto Alloc.'!$E9</f>
        <v>432.11452335252716</v>
      </c>
      <c r="S6" s="3">
        <f>Auto!BD$25*'Auto Alloc.'!$E9</f>
        <v>464.52311260396669</v>
      </c>
      <c r="T6" s="3">
        <f>Auto!BE$25*'Auto Alloc.'!$E9</f>
        <v>464.52311260396669</v>
      </c>
      <c r="U6" s="3">
        <f>Auto!BF$25*'Auto Alloc.'!$E9</f>
        <v>464.52311260396669</v>
      </c>
      <c r="V6" s="3">
        <f>Auto!BG$25*'Auto Alloc.'!$E9</f>
        <v>464.52311260396669</v>
      </c>
      <c r="W6" s="3">
        <f>Auto!BH$25*'Auto Alloc.'!$E9</f>
        <v>464.52311260396669</v>
      </c>
      <c r="X6" s="3">
        <f>Auto!BI$25*'Auto Alloc.'!$E9</f>
        <v>464.52311260396669</v>
      </c>
      <c r="Y6" s="3">
        <f>Auto!BJ$25*'Auto Alloc.'!$E9</f>
        <v>464.52311260396669</v>
      </c>
      <c r="Z6" s="3">
        <f>Auto!BK$25*'Auto Alloc.'!$E9</f>
        <v>464.52311260396669</v>
      </c>
      <c r="AA6" s="3">
        <f>Auto!BL$25*'Auto Alloc.'!$E9</f>
        <v>464.52311260396669</v>
      </c>
      <c r="AB6" s="3">
        <f>Auto!BM$25*'Auto Alloc.'!$E9</f>
        <v>464.52311260396669</v>
      </c>
      <c r="AC6" s="3">
        <f>Auto!BN$25*'Auto Alloc.'!$E9</f>
        <v>464.52311260396669</v>
      </c>
      <c r="AD6" s="3">
        <f>Auto!BO$25*'Auto Alloc.'!$E9</f>
        <v>464.52311260396669</v>
      </c>
      <c r="AE6" s="3">
        <f>Auto!BP$25*'Auto Alloc.'!$E9</f>
        <v>499.36234604926415</v>
      </c>
      <c r="AF6" s="3">
        <f>Auto!BQ$25*'Auto Alloc.'!$E9</f>
        <v>499.36234604926415</v>
      </c>
      <c r="AG6" s="3">
        <f>Auto!BR$25*'Auto Alloc.'!$E9</f>
        <v>499.36234604926415</v>
      </c>
      <c r="AH6" s="3">
        <f>Auto!BS$25*'Auto Alloc.'!$E9</f>
        <v>499.36234604926415</v>
      </c>
      <c r="AI6" s="3">
        <f>Auto!BT$25*'Auto Alloc.'!$E9</f>
        <v>499.36234604926415</v>
      </c>
      <c r="AJ6" s="3">
        <f>Auto!BU$25*'Auto Alloc.'!$E9</f>
        <v>499.36234604926415</v>
      </c>
      <c r="AK6" s="3">
        <f>Auto!BV$25*'Auto Alloc.'!$E9</f>
        <v>499.36234604926415</v>
      </c>
      <c r="AL6" s="3">
        <f>Auto!BW$25*'Auto Alloc.'!$E9</f>
        <v>499.36234604926415</v>
      </c>
      <c r="AM6" s="3">
        <f>Auto!BX$25*'Auto Alloc.'!$E9</f>
        <v>499.36234604926415</v>
      </c>
      <c r="AN6" s="3">
        <f>Auto!BY$25*'Auto Alloc.'!$E9</f>
        <v>499.36234604926415</v>
      </c>
      <c r="AO6" s="3">
        <f>Auto!BZ$25*'Auto Alloc.'!$E9</f>
        <v>499.36234604926415</v>
      </c>
      <c r="AP6" s="3">
        <f>Auto!CA$25*'Auto Alloc.'!$E9</f>
        <v>499.36234604926415</v>
      </c>
      <c r="AQ6" s="3">
        <f>Auto!CB$25*'Auto Alloc.'!$E9</f>
        <v>514.34321643074202</v>
      </c>
      <c r="AR6" s="3">
        <f>Auto!CC$25*'Auto Alloc.'!$E9</f>
        <v>514.34321643074202</v>
      </c>
      <c r="AS6" s="3">
        <f>Auto!CD$25*'Auto Alloc.'!$E9</f>
        <v>514.34321643074202</v>
      </c>
      <c r="AT6" s="3">
        <f>Auto!CE$25*'Auto Alloc.'!$E9</f>
        <v>514.34321643074202</v>
      </c>
      <c r="AU6" s="3">
        <f>Auto!CF$25*'Auto Alloc.'!$E9</f>
        <v>514.34321643074202</v>
      </c>
      <c r="AV6" s="3">
        <f>Auto!CG$25*'Auto Alloc.'!$E9</f>
        <v>514.34321643074202</v>
      </c>
      <c r="AW6" s="3">
        <f>Auto!CH$25*'Auto Alloc.'!$E9</f>
        <v>514.34321643074202</v>
      </c>
      <c r="AX6" s="3">
        <f>Auto!CI$25*'Auto Alloc.'!$E9</f>
        <v>514.34321643074202</v>
      </c>
      <c r="AY6" s="3">
        <f>Auto!CJ$25*'Auto Alloc.'!$E9</f>
        <v>514.34321643074202</v>
      </c>
      <c r="AZ6" s="3">
        <f>Auto!CK$25*'Auto Alloc.'!$E9</f>
        <v>514.34321643074202</v>
      </c>
      <c r="BA6" s="3">
        <f>Auto!CL$25*'Auto Alloc.'!$E9</f>
        <v>514.34321643074202</v>
      </c>
      <c r="BB6" s="3">
        <f>Auto!CM$25*'Auto Alloc.'!$E9</f>
        <v>514.34321643074202</v>
      </c>
      <c r="BC6" s="3">
        <f>Auto!CN$25*'Auto Alloc.'!$E9</f>
        <v>529.77351292366438</v>
      </c>
      <c r="BD6" s="3">
        <f>Auto!CO$25*'Auto Alloc.'!$E9</f>
        <v>529.77351292366438</v>
      </c>
      <c r="BE6" s="3">
        <f>Auto!CP$25*'Auto Alloc.'!$E9</f>
        <v>529.77351292366438</v>
      </c>
    </row>
    <row r="7" spans="1:57" hidden="1">
      <c r="A7" s="2" t="s">
        <v>667</v>
      </c>
      <c r="B7" s="2" t="s">
        <v>571</v>
      </c>
      <c r="C7" s="170" t="str" cm="1">
        <f t="array" ref="C7">IFERROR(INDEX('Legal Entity'!$B:$B,MATCH($D7,'Legal Entity'!$A:$A,0),0),0)</f>
        <v>1148 - BERMUDA WATER COMPANY, INC.</v>
      </c>
      <c r="D7" s="2" t="s">
        <v>24</v>
      </c>
      <c r="F7" s="3">
        <f>Auto!AQ$25*'Auto Alloc.'!$E10</f>
        <v>839.54063979526552</v>
      </c>
      <c r="G7" s="3">
        <f>Auto!AR$25*'Auto Alloc.'!$E10</f>
        <v>864.22904670505432</v>
      </c>
      <c r="H7" s="3">
        <f>Auto!AS$25*'Auto Alloc.'!$E10</f>
        <v>864.22904670505432</v>
      </c>
      <c r="I7" s="3">
        <f>Auto!AT$25*'Auto Alloc.'!$E10</f>
        <v>864.22904670505432</v>
      </c>
      <c r="J7" s="3">
        <f>Auto!AU$25*'Auto Alloc.'!$E10</f>
        <v>864.22904670505432</v>
      </c>
      <c r="K7" s="3">
        <f>Auto!AV$25*'Auto Alloc.'!$E10</f>
        <v>864.22904670505432</v>
      </c>
      <c r="L7" s="3">
        <f>Auto!AW$25*'Auto Alloc.'!$E10</f>
        <v>864.22904670505432</v>
      </c>
      <c r="M7" s="3">
        <f>Auto!AX$25*'Auto Alloc.'!$E10</f>
        <v>864.22904670505432</v>
      </c>
      <c r="N7" s="3">
        <f>Auto!AY$25*'Auto Alloc.'!$E10</f>
        <v>864.22904670505432</v>
      </c>
      <c r="O7" s="3">
        <f>Auto!AZ$25*'Auto Alloc.'!$E10</f>
        <v>864.22904670505432</v>
      </c>
      <c r="P7" s="3">
        <f>Auto!BA$25*'Auto Alloc.'!$E10</f>
        <v>864.22904670505432</v>
      </c>
      <c r="Q7" s="3">
        <f>Auto!BB$25*'Auto Alloc.'!$E10</f>
        <v>864.22904670505432</v>
      </c>
      <c r="R7" s="3">
        <f>Auto!BC$25*'Auto Alloc.'!$E10</f>
        <v>864.22904670505432</v>
      </c>
      <c r="S7" s="3">
        <f>Auto!BD$25*'Auto Alloc.'!$E10</f>
        <v>929.04622520793339</v>
      </c>
      <c r="T7" s="3">
        <f>Auto!BE$25*'Auto Alloc.'!$E10</f>
        <v>929.04622520793339</v>
      </c>
      <c r="U7" s="3">
        <f>Auto!BF$25*'Auto Alloc.'!$E10</f>
        <v>929.04622520793339</v>
      </c>
      <c r="V7" s="3">
        <f>Auto!BG$25*'Auto Alloc.'!$E10</f>
        <v>929.04622520793339</v>
      </c>
      <c r="W7" s="3">
        <f>Auto!BH$25*'Auto Alloc.'!$E10</f>
        <v>929.04622520793339</v>
      </c>
      <c r="X7" s="3">
        <f>Auto!BI$25*'Auto Alloc.'!$E10</f>
        <v>929.04622520793339</v>
      </c>
      <c r="Y7" s="3">
        <f>Auto!BJ$25*'Auto Alloc.'!$E10</f>
        <v>929.04622520793339</v>
      </c>
      <c r="Z7" s="3">
        <f>Auto!BK$25*'Auto Alloc.'!$E10</f>
        <v>929.04622520793339</v>
      </c>
      <c r="AA7" s="3">
        <f>Auto!BL$25*'Auto Alloc.'!$E10</f>
        <v>929.04622520793339</v>
      </c>
      <c r="AB7" s="3">
        <f>Auto!BM$25*'Auto Alloc.'!$E10</f>
        <v>929.04622520793339</v>
      </c>
      <c r="AC7" s="3">
        <f>Auto!BN$25*'Auto Alloc.'!$E10</f>
        <v>929.04622520793339</v>
      </c>
      <c r="AD7" s="3">
        <f>Auto!BO$25*'Auto Alloc.'!$E10</f>
        <v>929.04622520793339</v>
      </c>
      <c r="AE7" s="3">
        <f>Auto!BP$25*'Auto Alloc.'!$E10</f>
        <v>998.72469209852829</v>
      </c>
      <c r="AF7" s="3">
        <f>Auto!BQ$25*'Auto Alloc.'!$E10</f>
        <v>998.72469209852829</v>
      </c>
      <c r="AG7" s="3">
        <f>Auto!BR$25*'Auto Alloc.'!$E10</f>
        <v>998.72469209852829</v>
      </c>
      <c r="AH7" s="3">
        <f>Auto!BS$25*'Auto Alloc.'!$E10</f>
        <v>998.72469209852829</v>
      </c>
      <c r="AI7" s="3">
        <f>Auto!BT$25*'Auto Alloc.'!$E10</f>
        <v>998.72469209852829</v>
      </c>
      <c r="AJ7" s="3">
        <f>Auto!BU$25*'Auto Alloc.'!$E10</f>
        <v>998.72469209852829</v>
      </c>
      <c r="AK7" s="3">
        <f>Auto!BV$25*'Auto Alloc.'!$E10</f>
        <v>998.72469209852829</v>
      </c>
      <c r="AL7" s="3">
        <f>Auto!BW$25*'Auto Alloc.'!$E10</f>
        <v>998.72469209852829</v>
      </c>
      <c r="AM7" s="3">
        <f>Auto!BX$25*'Auto Alloc.'!$E10</f>
        <v>998.72469209852829</v>
      </c>
      <c r="AN7" s="3">
        <f>Auto!BY$25*'Auto Alloc.'!$E10</f>
        <v>998.72469209852829</v>
      </c>
      <c r="AO7" s="3">
        <f>Auto!BZ$25*'Auto Alloc.'!$E10</f>
        <v>998.72469209852829</v>
      </c>
      <c r="AP7" s="3">
        <f>Auto!CA$25*'Auto Alloc.'!$E10</f>
        <v>998.72469209852829</v>
      </c>
      <c r="AQ7" s="3">
        <f>Auto!CB$25*'Auto Alloc.'!$E10</f>
        <v>1028.686432861484</v>
      </c>
      <c r="AR7" s="3">
        <f>Auto!CC$25*'Auto Alloc.'!$E10</f>
        <v>1028.686432861484</v>
      </c>
      <c r="AS7" s="3">
        <f>Auto!CD$25*'Auto Alloc.'!$E10</f>
        <v>1028.686432861484</v>
      </c>
      <c r="AT7" s="3">
        <f>Auto!CE$25*'Auto Alloc.'!$E10</f>
        <v>1028.686432861484</v>
      </c>
      <c r="AU7" s="3">
        <f>Auto!CF$25*'Auto Alloc.'!$E10</f>
        <v>1028.686432861484</v>
      </c>
      <c r="AV7" s="3">
        <f>Auto!CG$25*'Auto Alloc.'!$E10</f>
        <v>1028.686432861484</v>
      </c>
      <c r="AW7" s="3">
        <f>Auto!CH$25*'Auto Alloc.'!$E10</f>
        <v>1028.686432861484</v>
      </c>
      <c r="AX7" s="3">
        <f>Auto!CI$25*'Auto Alloc.'!$E10</f>
        <v>1028.686432861484</v>
      </c>
      <c r="AY7" s="3">
        <f>Auto!CJ$25*'Auto Alloc.'!$E10</f>
        <v>1028.686432861484</v>
      </c>
      <c r="AZ7" s="3">
        <f>Auto!CK$25*'Auto Alloc.'!$E10</f>
        <v>1028.686432861484</v>
      </c>
      <c r="BA7" s="3">
        <f>Auto!CL$25*'Auto Alloc.'!$E10</f>
        <v>1028.686432861484</v>
      </c>
      <c r="BB7" s="3">
        <f>Auto!CM$25*'Auto Alloc.'!$E10</f>
        <v>1028.686432861484</v>
      </c>
      <c r="BC7" s="3">
        <f>Auto!CN$25*'Auto Alloc.'!$E10</f>
        <v>1059.5470258473288</v>
      </c>
      <c r="BD7" s="3">
        <f>Auto!CO$25*'Auto Alloc.'!$E10</f>
        <v>1059.5470258473288</v>
      </c>
      <c r="BE7" s="3">
        <f>Auto!CP$25*'Auto Alloc.'!$E10</f>
        <v>1059.5470258473288</v>
      </c>
    </row>
    <row r="8" spans="1:57" hidden="1">
      <c r="A8" s="2" t="s">
        <v>667</v>
      </c>
      <c r="B8" s="2" t="s">
        <v>571</v>
      </c>
      <c r="C8" s="170" t="str" cm="1">
        <f t="array" ref="C8">IFERROR(INDEX('Legal Entity'!$B:$B,MATCH($D8,'Legal Entity'!$A:$A,0),0),0)</f>
        <v>1120 - UTILITIES, INC. OF FLORIDA</v>
      </c>
      <c r="D8" s="2" t="s">
        <v>16</v>
      </c>
      <c r="F8" s="3">
        <f>Auto!AQ$25*'Auto Alloc.'!$E11</f>
        <v>9444.8321976967363</v>
      </c>
      <c r="G8" s="3">
        <f>Auto!AR$25*'Auto Alloc.'!$E11</f>
        <v>9722.5767754318604</v>
      </c>
      <c r="H8" s="3">
        <f>Auto!AS$25*'Auto Alloc.'!$E11</f>
        <v>9722.5767754318604</v>
      </c>
      <c r="I8" s="3">
        <f>Auto!AT$25*'Auto Alloc.'!$E11</f>
        <v>9722.5767754318604</v>
      </c>
      <c r="J8" s="3">
        <f>Auto!AU$25*'Auto Alloc.'!$E11</f>
        <v>9722.5767754318604</v>
      </c>
      <c r="K8" s="3">
        <f>Auto!AV$25*'Auto Alloc.'!$E11</f>
        <v>9722.5767754318604</v>
      </c>
      <c r="L8" s="3">
        <f>Auto!AW$25*'Auto Alloc.'!$E11</f>
        <v>9722.5767754318604</v>
      </c>
      <c r="M8" s="3">
        <f>Auto!AX$25*'Auto Alloc.'!$E11</f>
        <v>9722.5767754318604</v>
      </c>
      <c r="N8" s="3">
        <f>Auto!AY$25*'Auto Alloc.'!$E11</f>
        <v>9722.5767754318604</v>
      </c>
      <c r="O8" s="3">
        <f>Auto!AZ$25*'Auto Alloc.'!$E11</f>
        <v>9722.5767754318604</v>
      </c>
      <c r="P8" s="3">
        <f>Auto!BA$25*'Auto Alloc.'!$E11</f>
        <v>9722.5767754318604</v>
      </c>
      <c r="Q8" s="3">
        <f>Auto!BB$25*'Auto Alloc.'!$E11</f>
        <v>9722.5767754318604</v>
      </c>
      <c r="R8" s="3">
        <f>Auto!BC$25*'Auto Alloc.'!$E11</f>
        <v>9722.5767754318604</v>
      </c>
      <c r="S8" s="3">
        <f>Auto!BD$25*'Auto Alloc.'!$E11</f>
        <v>10451.770033589251</v>
      </c>
      <c r="T8" s="3">
        <f>Auto!BE$25*'Auto Alloc.'!$E11</f>
        <v>10451.770033589251</v>
      </c>
      <c r="U8" s="3">
        <f>Auto!BF$25*'Auto Alloc.'!$E11</f>
        <v>10451.770033589251</v>
      </c>
      <c r="V8" s="3">
        <f>Auto!BG$25*'Auto Alloc.'!$E11</f>
        <v>10451.770033589251</v>
      </c>
      <c r="W8" s="3">
        <f>Auto!BH$25*'Auto Alloc.'!$E11</f>
        <v>10451.770033589251</v>
      </c>
      <c r="X8" s="3">
        <f>Auto!BI$25*'Auto Alloc.'!$E11</f>
        <v>10451.770033589251</v>
      </c>
      <c r="Y8" s="3">
        <f>Auto!BJ$25*'Auto Alloc.'!$E11</f>
        <v>10451.770033589251</v>
      </c>
      <c r="Z8" s="3">
        <f>Auto!BK$25*'Auto Alloc.'!$E11</f>
        <v>10451.770033589251</v>
      </c>
      <c r="AA8" s="3">
        <f>Auto!BL$25*'Auto Alloc.'!$E11</f>
        <v>10451.770033589251</v>
      </c>
      <c r="AB8" s="3">
        <f>Auto!BM$25*'Auto Alloc.'!$E11</f>
        <v>10451.770033589251</v>
      </c>
      <c r="AC8" s="3">
        <f>Auto!BN$25*'Auto Alloc.'!$E11</f>
        <v>10451.770033589251</v>
      </c>
      <c r="AD8" s="3">
        <f>Auto!BO$25*'Auto Alloc.'!$E11</f>
        <v>10451.770033589251</v>
      </c>
      <c r="AE8" s="3">
        <f>Auto!BP$25*'Auto Alloc.'!$E11</f>
        <v>11235.652786108443</v>
      </c>
      <c r="AF8" s="3">
        <f>Auto!BQ$25*'Auto Alloc.'!$E11</f>
        <v>11235.652786108443</v>
      </c>
      <c r="AG8" s="3">
        <f>Auto!BR$25*'Auto Alloc.'!$E11</f>
        <v>11235.652786108443</v>
      </c>
      <c r="AH8" s="3">
        <f>Auto!BS$25*'Auto Alloc.'!$E11</f>
        <v>11235.652786108443</v>
      </c>
      <c r="AI8" s="3">
        <f>Auto!BT$25*'Auto Alloc.'!$E11</f>
        <v>11235.652786108443</v>
      </c>
      <c r="AJ8" s="3">
        <f>Auto!BU$25*'Auto Alloc.'!$E11</f>
        <v>11235.652786108443</v>
      </c>
      <c r="AK8" s="3">
        <f>Auto!BV$25*'Auto Alloc.'!$E11</f>
        <v>11235.652786108443</v>
      </c>
      <c r="AL8" s="3">
        <f>Auto!BW$25*'Auto Alloc.'!$E11</f>
        <v>11235.652786108443</v>
      </c>
      <c r="AM8" s="3">
        <f>Auto!BX$25*'Auto Alloc.'!$E11</f>
        <v>11235.652786108443</v>
      </c>
      <c r="AN8" s="3">
        <f>Auto!BY$25*'Auto Alloc.'!$E11</f>
        <v>11235.652786108443</v>
      </c>
      <c r="AO8" s="3">
        <f>Auto!BZ$25*'Auto Alloc.'!$E11</f>
        <v>11235.652786108443</v>
      </c>
      <c r="AP8" s="3">
        <f>Auto!CA$25*'Auto Alloc.'!$E11</f>
        <v>11235.652786108443</v>
      </c>
      <c r="AQ8" s="3">
        <f>Auto!CB$25*'Auto Alloc.'!$E11</f>
        <v>11572.722369691695</v>
      </c>
      <c r="AR8" s="3">
        <f>Auto!CC$25*'Auto Alloc.'!$E11</f>
        <v>11572.722369691695</v>
      </c>
      <c r="AS8" s="3">
        <f>Auto!CD$25*'Auto Alloc.'!$E11</f>
        <v>11572.722369691695</v>
      </c>
      <c r="AT8" s="3">
        <f>Auto!CE$25*'Auto Alloc.'!$E11</f>
        <v>11572.722369691695</v>
      </c>
      <c r="AU8" s="3">
        <f>Auto!CF$25*'Auto Alloc.'!$E11</f>
        <v>11572.722369691695</v>
      </c>
      <c r="AV8" s="3">
        <f>Auto!CG$25*'Auto Alloc.'!$E11</f>
        <v>11572.722369691695</v>
      </c>
      <c r="AW8" s="3">
        <f>Auto!CH$25*'Auto Alloc.'!$E11</f>
        <v>11572.722369691695</v>
      </c>
      <c r="AX8" s="3">
        <f>Auto!CI$25*'Auto Alloc.'!$E11</f>
        <v>11572.722369691695</v>
      </c>
      <c r="AY8" s="3">
        <f>Auto!CJ$25*'Auto Alloc.'!$E11</f>
        <v>11572.722369691695</v>
      </c>
      <c r="AZ8" s="3">
        <f>Auto!CK$25*'Auto Alloc.'!$E11</f>
        <v>11572.722369691695</v>
      </c>
      <c r="BA8" s="3">
        <f>Auto!CL$25*'Auto Alloc.'!$E11</f>
        <v>11572.722369691695</v>
      </c>
      <c r="BB8" s="3">
        <f>Auto!CM$25*'Auto Alloc.'!$E11</f>
        <v>11572.722369691695</v>
      </c>
      <c r="BC8" s="3">
        <f>Auto!CN$25*'Auto Alloc.'!$E11</f>
        <v>11919.904040782447</v>
      </c>
      <c r="BD8" s="3">
        <f>Auto!CO$25*'Auto Alloc.'!$E11</f>
        <v>11919.904040782447</v>
      </c>
      <c r="BE8" s="3">
        <f>Auto!CP$25*'Auto Alloc.'!$E11</f>
        <v>11919.904040782447</v>
      </c>
    </row>
    <row r="9" spans="1:57" hidden="1">
      <c r="A9" s="2" t="s">
        <v>667</v>
      </c>
      <c r="B9" s="2" t="s">
        <v>571</v>
      </c>
      <c r="C9" s="170" t="str" cm="1">
        <f t="array" ref="C9">IFERROR(INDEX('Legal Entity'!$B:$B,MATCH($D9,'Legal Entity'!$A:$A,0),0),0)</f>
        <v>1144 - WATER SERVICE COMPANY OF GEORGIA, INC.</v>
      </c>
      <c r="D9" s="2" t="s">
        <v>22</v>
      </c>
      <c r="F9" s="3">
        <f>Auto!AQ$25*'Auto Alloc.'!$E12</f>
        <v>3148.2773992322459</v>
      </c>
      <c r="G9" s="3">
        <f>Auto!AR$25*'Auto Alloc.'!$E12</f>
        <v>3240.8589251439539</v>
      </c>
      <c r="H9" s="3">
        <f>Auto!AS$25*'Auto Alloc.'!$E12</f>
        <v>3240.8589251439539</v>
      </c>
      <c r="I9" s="3">
        <f>Auto!AT$25*'Auto Alloc.'!$E12</f>
        <v>3240.8589251439539</v>
      </c>
      <c r="J9" s="3">
        <f>Auto!AU$25*'Auto Alloc.'!$E12</f>
        <v>3240.8589251439539</v>
      </c>
      <c r="K9" s="3">
        <f>Auto!AV$25*'Auto Alloc.'!$E12</f>
        <v>3240.8589251439539</v>
      </c>
      <c r="L9" s="3">
        <f>Auto!AW$25*'Auto Alloc.'!$E12</f>
        <v>3240.8589251439539</v>
      </c>
      <c r="M9" s="3">
        <f>Auto!AX$25*'Auto Alloc.'!$E12</f>
        <v>3240.8589251439539</v>
      </c>
      <c r="N9" s="3">
        <f>Auto!AY$25*'Auto Alloc.'!$E12</f>
        <v>3240.8589251439539</v>
      </c>
      <c r="O9" s="3">
        <f>Auto!AZ$25*'Auto Alloc.'!$E12</f>
        <v>3240.8589251439539</v>
      </c>
      <c r="P9" s="3">
        <f>Auto!BA$25*'Auto Alloc.'!$E12</f>
        <v>3240.8589251439539</v>
      </c>
      <c r="Q9" s="3">
        <f>Auto!BB$25*'Auto Alloc.'!$E12</f>
        <v>3240.8589251439539</v>
      </c>
      <c r="R9" s="3">
        <f>Auto!BC$25*'Auto Alloc.'!$E12</f>
        <v>3240.8589251439539</v>
      </c>
      <c r="S9" s="3">
        <f>Auto!BD$25*'Auto Alloc.'!$E12</f>
        <v>3483.9233445297505</v>
      </c>
      <c r="T9" s="3">
        <f>Auto!BE$25*'Auto Alloc.'!$E12</f>
        <v>3483.9233445297505</v>
      </c>
      <c r="U9" s="3">
        <f>Auto!BF$25*'Auto Alloc.'!$E12</f>
        <v>3483.9233445297505</v>
      </c>
      <c r="V9" s="3">
        <f>Auto!BG$25*'Auto Alloc.'!$E12</f>
        <v>3483.9233445297505</v>
      </c>
      <c r="W9" s="3">
        <f>Auto!BH$25*'Auto Alloc.'!$E12</f>
        <v>3483.9233445297505</v>
      </c>
      <c r="X9" s="3">
        <f>Auto!BI$25*'Auto Alloc.'!$E12</f>
        <v>3483.9233445297505</v>
      </c>
      <c r="Y9" s="3">
        <f>Auto!BJ$25*'Auto Alloc.'!$E12</f>
        <v>3483.9233445297505</v>
      </c>
      <c r="Z9" s="3">
        <f>Auto!BK$25*'Auto Alloc.'!$E12</f>
        <v>3483.9233445297505</v>
      </c>
      <c r="AA9" s="3">
        <f>Auto!BL$25*'Auto Alloc.'!$E12</f>
        <v>3483.9233445297505</v>
      </c>
      <c r="AB9" s="3">
        <f>Auto!BM$25*'Auto Alloc.'!$E12</f>
        <v>3483.9233445297505</v>
      </c>
      <c r="AC9" s="3">
        <f>Auto!BN$25*'Auto Alloc.'!$E12</f>
        <v>3483.9233445297505</v>
      </c>
      <c r="AD9" s="3">
        <f>Auto!BO$25*'Auto Alloc.'!$E12</f>
        <v>3483.9233445297505</v>
      </c>
      <c r="AE9" s="3">
        <f>Auto!BP$25*'Auto Alloc.'!$E12</f>
        <v>3745.2175953694814</v>
      </c>
      <c r="AF9" s="3">
        <f>Auto!BQ$25*'Auto Alloc.'!$E12</f>
        <v>3745.2175953694814</v>
      </c>
      <c r="AG9" s="3">
        <f>Auto!BR$25*'Auto Alloc.'!$E12</f>
        <v>3745.2175953694814</v>
      </c>
      <c r="AH9" s="3">
        <f>Auto!BS$25*'Auto Alloc.'!$E12</f>
        <v>3745.2175953694814</v>
      </c>
      <c r="AI9" s="3">
        <f>Auto!BT$25*'Auto Alloc.'!$E12</f>
        <v>3745.2175953694814</v>
      </c>
      <c r="AJ9" s="3">
        <f>Auto!BU$25*'Auto Alloc.'!$E12</f>
        <v>3745.2175953694814</v>
      </c>
      <c r="AK9" s="3">
        <f>Auto!BV$25*'Auto Alloc.'!$E12</f>
        <v>3745.2175953694814</v>
      </c>
      <c r="AL9" s="3">
        <f>Auto!BW$25*'Auto Alloc.'!$E12</f>
        <v>3745.2175953694814</v>
      </c>
      <c r="AM9" s="3">
        <f>Auto!BX$25*'Auto Alloc.'!$E12</f>
        <v>3745.2175953694814</v>
      </c>
      <c r="AN9" s="3">
        <f>Auto!BY$25*'Auto Alloc.'!$E12</f>
        <v>3745.2175953694814</v>
      </c>
      <c r="AO9" s="3">
        <f>Auto!BZ$25*'Auto Alloc.'!$E12</f>
        <v>3745.2175953694814</v>
      </c>
      <c r="AP9" s="3">
        <f>Auto!CA$25*'Auto Alloc.'!$E12</f>
        <v>3745.2175953694814</v>
      </c>
      <c r="AQ9" s="3">
        <f>Auto!CB$25*'Auto Alloc.'!$E12</f>
        <v>3857.5741232305659</v>
      </c>
      <c r="AR9" s="3">
        <f>Auto!CC$25*'Auto Alloc.'!$E12</f>
        <v>3857.5741232305659</v>
      </c>
      <c r="AS9" s="3">
        <f>Auto!CD$25*'Auto Alloc.'!$E12</f>
        <v>3857.5741232305659</v>
      </c>
      <c r="AT9" s="3">
        <f>Auto!CE$25*'Auto Alloc.'!$E12</f>
        <v>3857.5741232305659</v>
      </c>
      <c r="AU9" s="3">
        <f>Auto!CF$25*'Auto Alloc.'!$E12</f>
        <v>3857.5741232305659</v>
      </c>
      <c r="AV9" s="3">
        <f>Auto!CG$25*'Auto Alloc.'!$E12</f>
        <v>3857.5741232305659</v>
      </c>
      <c r="AW9" s="3">
        <f>Auto!CH$25*'Auto Alloc.'!$E12</f>
        <v>3857.5741232305659</v>
      </c>
      <c r="AX9" s="3">
        <f>Auto!CI$25*'Auto Alloc.'!$E12</f>
        <v>3857.5741232305659</v>
      </c>
      <c r="AY9" s="3">
        <f>Auto!CJ$25*'Auto Alloc.'!$E12</f>
        <v>3857.5741232305659</v>
      </c>
      <c r="AZ9" s="3">
        <f>Auto!CK$25*'Auto Alloc.'!$E12</f>
        <v>3857.5741232305659</v>
      </c>
      <c r="BA9" s="3">
        <f>Auto!CL$25*'Auto Alloc.'!$E12</f>
        <v>3857.5741232305659</v>
      </c>
      <c r="BB9" s="3">
        <f>Auto!CM$25*'Auto Alloc.'!$E12</f>
        <v>3857.5741232305659</v>
      </c>
      <c r="BC9" s="3">
        <f>Auto!CN$25*'Auto Alloc.'!$E12</f>
        <v>3973.3013469274829</v>
      </c>
      <c r="BD9" s="3">
        <f>Auto!CO$25*'Auto Alloc.'!$E12</f>
        <v>3973.3013469274829</v>
      </c>
      <c r="BE9" s="3">
        <f>Auto!CP$25*'Auto Alloc.'!$E12</f>
        <v>3973.3013469274829</v>
      </c>
    </row>
    <row r="10" spans="1:57" hidden="1">
      <c r="A10" s="2" t="s">
        <v>667</v>
      </c>
      <c r="B10" s="2" t="s">
        <v>571</v>
      </c>
      <c r="C10" s="170" t="str" cm="1">
        <f t="array" ref="C10">IFERROR(INDEX('Legal Entity'!$B:$B,MATCH($D10,'Legal Entity'!$A:$A,0),0),0)</f>
        <v>1158 - UTILITY SERVICES OF ILLINOIS, INC.        </v>
      </c>
      <c r="D10" s="2" t="s">
        <v>12</v>
      </c>
      <c r="F10" s="3">
        <f>Auto!AQ$25*'Auto Alloc.'!$E13</f>
        <v>3882.875459053103</v>
      </c>
      <c r="G10" s="3">
        <f>Auto!AR$25*'Auto Alloc.'!$E13</f>
        <v>3997.0593410108763</v>
      </c>
      <c r="H10" s="3">
        <f>Auto!AS$25*'Auto Alloc.'!$E13</f>
        <v>3997.0593410108763</v>
      </c>
      <c r="I10" s="3">
        <f>Auto!AT$25*'Auto Alloc.'!$E13</f>
        <v>3997.0593410108763</v>
      </c>
      <c r="J10" s="3">
        <f>Auto!AU$25*'Auto Alloc.'!$E13</f>
        <v>3997.0593410108763</v>
      </c>
      <c r="K10" s="3">
        <f>Auto!AV$25*'Auto Alloc.'!$E13</f>
        <v>3997.0593410108763</v>
      </c>
      <c r="L10" s="3">
        <f>Auto!AW$25*'Auto Alloc.'!$E13</f>
        <v>3997.0593410108763</v>
      </c>
      <c r="M10" s="3">
        <f>Auto!AX$25*'Auto Alloc.'!$E13</f>
        <v>3997.0593410108763</v>
      </c>
      <c r="N10" s="3">
        <f>Auto!AY$25*'Auto Alloc.'!$E13</f>
        <v>3997.0593410108763</v>
      </c>
      <c r="O10" s="3">
        <f>Auto!AZ$25*'Auto Alloc.'!$E13</f>
        <v>3997.0593410108763</v>
      </c>
      <c r="P10" s="3">
        <f>Auto!BA$25*'Auto Alloc.'!$E13</f>
        <v>3997.0593410108763</v>
      </c>
      <c r="Q10" s="3">
        <f>Auto!BB$25*'Auto Alloc.'!$E13</f>
        <v>3997.0593410108763</v>
      </c>
      <c r="R10" s="3">
        <f>Auto!BC$25*'Auto Alloc.'!$E13</f>
        <v>3997.0593410108763</v>
      </c>
      <c r="S10" s="3">
        <f>Auto!BD$25*'Auto Alloc.'!$E13</f>
        <v>4296.8387915866924</v>
      </c>
      <c r="T10" s="3">
        <f>Auto!BE$25*'Auto Alloc.'!$E13</f>
        <v>4296.8387915866924</v>
      </c>
      <c r="U10" s="3">
        <f>Auto!BF$25*'Auto Alloc.'!$E13</f>
        <v>4296.8387915866924</v>
      </c>
      <c r="V10" s="3">
        <f>Auto!BG$25*'Auto Alloc.'!$E13</f>
        <v>4296.8387915866924</v>
      </c>
      <c r="W10" s="3">
        <f>Auto!BH$25*'Auto Alloc.'!$E13</f>
        <v>4296.8387915866924</v>
      </c>
      <c r="X10" s="3">
        <f>Auto!BI$25*'Auto Alloc.'!$E13</f>
        <v>4296.8387915866924</v>
      </c>
      <c r="Y10" s="3">
        <f>Auto!BJ$25*'Auto Alloc.'!$E13</f>
        <v>4296.8387915866924</v>
      </c>
      <c r="Z10" s="3">
        <f>Auto!BK$25*'Auto Alloc.'!$E13</f>
        <v>4296.8387915866924</v>
      </c>
      <c r="AA10" s="3">
        <f>Auto!BL$25*'Auto Alloc.'!$E13</f>
        <v>4296.8387915866924</v>
      </c>
      <c r="AB10" s="3">
        <f>Auto!BM$25*'Auto Alloc.'!$E13</f>
        <v>4296.8387915866924</v>
      </c>
      <c r="AC10" s="3">
        <f>Auto!BN$25*'Auto Alloc.'!$E13</f>
        <v>4296.8387915866924</v>
      </c>
      <c r="AD10" s="3">
        <f>Auto!BO$25*'Auto Alloc.'!$E13</f>
        <v>4296.8387915866924</v>
      </c>
      <c r="AE10" s="3">
        <f>Auto!BP$25*'Auto Alloc.'!$E13</f>
        <v>4619.1017009556936</v>
      </c>
      <c r="AF10" s="3">
        <f>Auto!BQ$25*'Auto Alloc.'!$E13</f>
        <v>4619.1017009556936</v>
      </c>
      <c r="AG10" s="3">
        <f>Auto!BR$25*'Auto Alloc.'!$E13</f>
        <v>4619.1017009556936</v>
      </c>
      <c r="AH10" s="3">
        <f>Auto!BS$25*'Auto Alloc.'!$E13</f>
        <v>4619.1017009556936</v>
      </c>
      <c r="AI10" s="3">
        <f>Auto!BT$25*'Auto Alloc.'!$E13</f>
        <v>4619.1017009556936</v>
      </c>
      <c r="AJ10" s="3">
        <f>Auto!BU$25*'Auto Alloc.'!$E13</f>
        <v>4619.1017009556936</v>
      </c>
      <c r="AK10" s="3">
        <f>Auto!BV$25*'Auto Alloc.'!$E13</f>
        <v>4619.1017009556936</v>
      </c>
      <c r="AL10" s="3">
        <f>Auto!BW$25*'Auto Alloc.'!$E13</f>
        <v>4619.1017009556936</v>
      </c>
      <c r="AM10" s="3">
        <f>Auto!BX$25*'Auto Alloc.'!$E13</f>
        <v>4619.1017009556936</v>
      </c>
      <c r="AN10" s="3">
        <f>Auto!BY$25*'Auto Alloc.'!$E13</f>
        <v>4619.1017009556936</v>
      </c>
      <c r="AO10" s="3">
        <f>Auto!BZ$25*'Auto Alloc.'!$E13</f>
        <v>4619.1017009556936</v>
      </c>
      <c r="AP10" s="3">
        <f>Auto!CA$25*'Auto Alloc.'!$E13</f>
        <v>4619.1017009556936</v>
      </c>
      <c r="AQ10" s="3">
        <f>Auto!CB$25*'Auto Alloc.'!$E13</f>
        <v>4757.6747519843639</v>
      </c>
      <c r="AR10" s="3">
        <f>Auto!CC$25*'Auto Alloc.'!$E13</f>
        <v>4757.6747519843639</v>
      </c>
      <c r="AS10" s="3">
        <f>Auto!CD$25*'Auto Alloc.'!$E13</f>
        <v>4757.6747519843639</v>
      </c>
      <c r="AT10" s="3">
        <f>Auto!CE$25*'Auto Alloc.'!$E13</f>
        <v>4757.6747519843639</v>
      </c>
      <c r="AU10" s="3">
        <f>Auto!CF$25*'Auto Alloc.'!$E13</f>
        <v>4757.6747519843639</v>
      </c>
      <c r="AV10" s="3">
        <f>Auto!CG$25*'Auto Alloc.'!$E13</f>
        <v>4757.6747519843639</v>
      </c>
      <c r="AW10" s="3">
        <f>Auto!CH$25*'Auto Alloc.'!$E13</f>
        <v>4757.6747519843639</v>
      </c>
      <c r="AX10" s="3">
        <f>Auto!CI$25*'Auto Alloc.'!$E13</f>
        <v>4757.6747519843639</v>
      </c>
      <c r="AY10" s="3">
        <f>Auto!CJ$25*'Auto Alloc.'!$E13</f>
        <v>4757.6747519843639</v>
      </c>
      <c r="AZ10" s="3">
        <f>Auto!CK$25*'Auto Alloc.'!$E13</f>
        <v>4757.6747519843639</v>
      </c>
      <c r="BA10" s="3">
        <f>Auto!CL$25*'Auto Alloc.'!$E13</f>
        <v>4757.6747519843639</v>
      </c>
      <c r="BB10" s="3">
        <f>Auto!CM$25*'Auto Alloc.'!$E13</f>
        <v>4757.6747519843639</v>
      </c>
      <c r="BC10" s="3">
        <f>Auto!CN$25*'Auto Alloc.'!$E13</f>
        <v>4900.4049945438956</v>
      </c>
      <c r="BD10" s="3">
        <f>Auto!CO$25*'Auto Alloc.'!$E13</f>
        <v>4900.4049945438956</v>
      </c>
      <c r="BE10" s="3">
        <f>Auto!CP$25*'Auto Alloc.'!$E13</f>
        <v>4900.4049945438956</v>
      </c>
    </row>
    <row r="11" spans="1:57" hidden="1">
      <c r="A11" s="2" t="s">
        <v>667</v>
      </c>
      <c r="B11" s="2" t="s">
        <v>571</v>
      </c>
      <c r="C11" s="170" t="str" cm="1">
        <f t="array" ref="C11">IFERROR(INDEX('Legal Entity'!$B:$B,MATCH($D11,'Legal Entity'!$A:$A,0),0),0)</f>
        <v>1170 - COMMUNITY UTILITIES OF INDIANA, INC.       </v>
      </c>
      <c r="D11" s="2" t="s">
        <v>13</v>
      </c>
      <c r="F11" s="3">
        <f>Auto!AQ$25*'Auto Alloc.'!$E14</f>
        <v>1679.081279590531</v>
      </c>
      <c r="G11" s="3">
        <f>Auto!AR$25*'Auto Alloc.'!$E14</f>
        <v>1728.4580934101086</v>
      </c>
      <c r="H11" s="3">
        <f>Auto!AS$25*'Auto Alloc.'!$E14</f>
        <v>1728.4580934101086</v>
      </c>
      <c r="I11" s="3">
        <f>Auto!AT$25*'Auto Alloc.'!$E14</f>
        <v>1728.4580934101086</v>
      </c>
      <c r="J11" s="3">
        <f>Auto!AU$25*'Auto Alloc.'!$E14</f>
        <v>1728.4580934101086</v>
      </c>
      <c r="K11" s="3">
        <f>Auto!AV$25*'Auto Alloc.'!$E14</f>
        <v>1728.4580934101086</v>
      </c>
      <c r="L11" s="3">
        <f>Auto!AW$25*'Auto Alloc.'!$E14</f>
        <v>1728.4580934101086</v>
      </c>
      <c r="M11" s="3">
        <f>Auto!AX$25*'Auto Alloc.'!$E14</f>
        <v>1728.4580934101086</v>
      </c>
      <c r="N11" s="3">
        <f>Auto!AY$25*'Auto Alloc.'!$E14</f>
        <v>1728.4580934101086</v>
      </c>
      <c r="O11" s="3">
        <f>Auto!AZ$25*'Auto Alloc.'!$E14</f>
        <v>1728.4580934101086</v>
      </c>
      <c r="P11" s="3">
        <f>Auto!BA$25*'Auto Alloc.'!$E14</f>
        <v>1728.4580934101086</v>
      </c>
      <c r="Q11" s="3">
        <f>Auto!BB$25*'Auto Alloc.'!$E14</f>
        <v>1728.4580934101086</v>
      </c>
      <c r="R11" s="3">
        <f>Auto!BC$25*'Auto Alloc.'!$E14</f>
        <v>1728.4580934101086</v>
      </c>
      <c r="S11" s="3">
        <f>Auto!BD$25*'Auto Alloc.'!$E14</f>
        <v>1858.0924504158668</v>
      </c>
      <c r="T11" s="3">
        <f>Auto!BE$25*'Auto Alloc.'!$E14</f>
        <v>1858.0924504158668</v>
      </c>
      <c r="U11" s="3">
        <f>Auto!BF$25*'Auto Alloc.'!$E14</f>
        <v>1858.0924504158668</v>
      </c>
      <c r="V11" s="3">
        <f>Auto!BG$25*'Auto Alloc.'!$E14</f>
        <v>1858.0924504158668</v>
      </c>
      <c r="W11" s="3">
        <f>Auto!BH$25*'Auto Alloc.'!$E14</f>
        <v>1858.0924504158668</v>
      </c>
      <c r="X11" s="3">
        <f>Auto!BI$25*'Auto Alloc.'!$E14</f>
        <v>1858.0924504158668</v>
      </c>
      <c r="Y11" s="3">
        <f>Auto!BJ$25*'Auto Alloc.'!$E14</f>
        <v>1858.0924504158668</v>
      </c>
      <c r="Z11" s="3">
        <f>Auto!BK$25*'Auto Alloc.'!$E14</f>
        <v>1858.0924504158668</v>
      </c>
      <c r="AA11" s="3">
        <f>Auto!BL$25*'Auto Alloc.'!$E14</f>
        <v>1858.0924504158668</v>
      </c>
      <c r="AB11" s="3">
        <f>Auto!BM$25*'Auto Alloc.'!$E14</f>
        <v>1858.0924504158668</v>
      </c>
      <c r="AC11" s="3">
        <f>Auto!BN$25*'Auto Alloc.'!$E14</f>
        <v>1858.0924504158668</v>
      </c>
      <c r="AD11" s="3">
        <f>Auto!BO$25*'Auto Alloc.'!$E14</f>
        <v>1858.0924504158668</v>
      </c>
      <c r="AE11" s="3">
        <f>Auto!BP$25*'Auto Alloc.'!$E14</f>
        <v>1997.4493841970566</v>
      </c>
      <c r="AF11" s="3">
        <f>Auto!BQ$25*'Auto Alloc.'!$E14</f>
        <v>1997.4493841970566</v>
      </c>
      <c r="AG11" s="3">
        <f>Auto!BR$25*'Auto Alloc.'!$E14</f>
        <v>1997.4493841970566</v>
      </c>
      <c r="AH11" s="3">
        <f>Auto!BS$25*'Auto Alloc.'!$E14</f>
        <v>1997.4493841970566</v>
      </c>
      <c r="AI11" s="3">
        <f>Auto!BT$25*'Auto Alloc.'!$E14</f>
        <v>1997.4493841970566</v>
      </c>
      <c r="AJ11" s="3">
        <f>Auto!BU$25*'Auto Alloc.'!$E14</f>
        <v>1997.4493841970566</v>
      </c>
      <c r="AK11" s="3">
        <f>Auto!BV$25*'Auto Alloc.'!$E14</f>
        <v>1997.4493841970566</v>
      </c>
      <c r="AL11" s="3">
        <f>Auto!BW$25*'Auto Alloc.'!$E14</f>
        <v>1997.4493841970566</v>
      </c>
      <c r="AM11" s="3">
        <f>Auto!BX$25*'Auto Alloc.'!$E14</f>
        <v>1997.4493841970566</v>
      </c>
      <c r="AN11" s="3">
        <f>Auto!BY$25*'Auto Alloc.'!$E14</f>
        <v>1997.4493841970566</v>
      </c>
      <c r="AO11" s="3">
        <f>Auto!BZ$25*'Auto Alloc.'!$E14</f>
        <v>1997.4493841970566</v>
      </c>
      <c r="AP11" s="3">
        <f>Auto!CA$25*'Auto Alloc.'!$E14</f>
        <v>1997.4493841970566</v>
      </c>
      <c r="AQ11" s="3">
        <f>Auto!CB$25*'Auto Alloc.'!$E14</f>
        <v>2057.3728657229681</v>
      </c>
      <c r="AR11" s="3">
        <f>Auto!CC$25*'Auto Alloc.'!$E14</f>
        <v>2057.3728657229681</v>
      </c>
      <c r="AS11" s="3">
        <f>Auto!CD$25*'Auto Alloc.'!$E14</f>
        <v>2057.3728657229681</v>
      </c>
      <c r="AT11" s="3">
        <f>Auto!CE$25*'Auto Alloc.'!$E14</f>
        <v>2057.3728657229681</v>
      </c>
      <c r="AU11" s="3">
        <f>Auto!CF$25*'Auto Alloc.'!$E14</f>
        <v>2057.3728657229681</v>
      </c>
      <c r="AV11" s="3">
        <f>Auto!CG$25*'Auto Alloc.'!$E14</f>
        <v>2057.3728657229681</v>
      </c>
      <c r="AW11" s="3">
        <f>Auto!CH$25*'Auto Alloc.'!$E14</f>
        <v>2057.3728657229681</v>
      </c>
      <c r="AX11" s="3">
        <f>Auto!CI$25*'Auto Alloc.'!$E14</f>
        <v>2057.3728657229681</v>
      </c>
      <c r="AY11" s="3">
        <f>Auto!CJ$25*'Auto Alloc.'!$E14</f>
        <v>2057.3728657229681</v>
      </c>
      <c r="AZ11" s="3">
        <f>Auto!CK$25*'Auto Alloc.'!$E14</f>
        <v>2057.3728657229681</v>
      </c>
      <c r="BA11" s="3">
        <f>Auto!CL$25*'Auto Alloc.'!$E14</f>
        <v>2057.3728657229681</v>
      </c>
      <c r="BB11" s="3">
        <f>Auto!CM$25*'Auto Alloc.'!$E14</f>
        <v>2057.3728657229681</v>
      </c>
      <c r="BC11" s="3">
        <f>Auto!CN$25*'Auto Alloc.'!$E14</f>
        <v>2119.0940516946575</v>
      </c>
      <c r="BD11" s="3">
        <f>Auto!CO$25*'Auto Alloc.'!$E14</f>
        <v>2119.0940516946575</v>
      </c>
      <c r="BE11" s="3">
        <f>Auto!CP$25*'Auto Alloc.'!$E14</f>
        <v>2119.0940516946575</v>
      </c>
    </row>
    <row r="12" spans="1:57">
      <c r="A12" s="2" t="s">
        <v>667</v>
      </c>
      <c r="B12" s="2" t="s">
        <v>571</v>
      </c>
      <c r="C12" s="170" t="str" cm="1">
        <f t="array" ref="C12">IFERROR(INDEX('Legal Entity'!$B:$B,MATCH($D12,'Legal Entity'!$A:$A,0),0),0)</f>
        <v>1138 - WATER SERVICE CORPORATION OF KENTUCKY</v>
      </c>
      <c r="D12" s="2" t="s">
        <v>20</v>
      </c>
      <c r="F12" s="3">
        <f>Auto!AQ$25*'Auto Alloc.'!$E15</f>
        <v>1574.1386996161229</v>
      </c>
      <c r="G12" s="3">
        <f>Auto!AR$25*'Auto Alloc.'!$E15</f>
        <v>1620.429462571977</v>
      </c>
      <c r="H12" s="3">
        <f>Auto!AS$25*'Auto Alloc.'!$E15</f>
        <v>1620.429462571977</v>
      </c>
      <c r="I12" s="3">
        <f>Auto!AT$25*'Auto Alloc.'!$E15</f>
        <v>1620.429462571977</v>
      </c>
      <c r="J12" s="3">
        <f>Auto!AU$25*'Auto Alloc.'!$E15</f>
        <v>1620.429462571977</v>
      </c>
      <c r="K12" s="3">
        <f>Auto!AV$25*'Auto Alloc.'!$E15</f>
        <v>1620.429462571977</v>
      </c>
      <c r="L12" s="3">
        <f>Auto!AW$25*'Auto Alloc.'!$E15</f>
        <v>1620.429462571977</v>
      </c>
      <c r="M12" s="3">
        <f>Auto!AX$25*'Auto Alloc.'!$E15</f>
        <v>1620.429462571977</v>
      </c>
      <c r="N12" s="3">
        <f>Auto!AY$25*'Auto Alloc.'!$E15</f>
        <v>1620.429462571977</v>
      </c>
      <c r="O12" s="3">
        <f>Auto!AZ$25*'Auto Alloc.'!$E15</f>
        <v>1620.429462571977</v>
      </c>
      <c r="P12" s="3">
        <f>Auto!BA$25*'Auto Alloc.'!$E15</f>
        <v>1620.429462571977</v>
      </c>
      <c r="Q12" s="3">
        <f>Auto!BB$25*'Auto Alloc.'!$E15</f>
        <v>1620.429462571977</v>
      </c>
      <c r="R12" s="3">
        <f>Auto!BC$25*'Auto Alloc.'!$E15</f>
        <v>1620.429462571977</v>
      </c>
      <c r="S12" s="3">
        <f>Auto!BD$25*'Auto Alloc.'!$E15</f>
        <v>1741.9616722648752</v>
      </c>
      <c r="T12" s="3">
        <f>Auto!BE$25*'Auto Alloc.'!$E15</f>
        <v>1741.9616722648752</v>
      </c>
      <c r="U12" s="3">
        <f>Auto!BF$25*'Auto Alloc.'!$E15</f>
        <v>1741.9616722648752</v>
      </c>
      <c r="V12" s="3">
        <f>Auto!BG$25*'Auto Alloc.'!$E15</f>
        <v>1741.9616722648752</v>
      </c>
      <c r="W12" s="3">
        <f>Auto!BH$25*'Auto Alloc.'!$E15</f>
        <v>1741.9616722648752</v>
      </c>
      <c r="X12" s="3">
        <f>Auto!BI$25*'Auto Alloc.'!$E15</f>
        <v>1741.9616722648752</v>
      </c>
      <c r="Y12" s="3">
        <f>Auto!BJ$25*'Auto Alloc.'!$E15</f>
        <v>1741.9616722648752</v>
      </c>
      <c r="Z12" s="3">
        <f>Auto!BK$25*'Auto Alloc.'!$E15</f>
        <v>1741.9616722648752</v>
      </c>
      <c r="AA12" s="3">
        <f>Auto!BL$25*'Auto Alloc.'!$E15</f>
        <v>1741.9616722648752</v>
      </c>
      <c r="AB12" s="3">
        <f>Auto!BM$25*'Auto Alloc.'!$E15</f>
        <v>1741.9616722648752</v>
      </c>
      <c r="AC12" s="3">
        <f>Auto!BN$25*'Auto Alloc.'!$E15</f>
        <v>1741.9616722648752</v>
      </c>
      <c r="AD12" s="3">
        <f>Auto!BO$25*'Auto Alloc.'!$E15</f>
        <v>1741.9616722648752</v>
      </c>
      <c r="AE12" s="3">
        <f>Auto!BP$25*'Auto Alloc.'!$E15</f>
        <v>1872.6087976847407</v>
      </c>
      <c r="AF12" s="3">
        <f>Auto!BQ$25*'Auto Alloc.'!$E15</f>
        <v>1872.6087976847407</v>
      </c>
      <c r="AG12" s="3">
        <f>Auto!BR$25*'Auto Alloc.'!$E15</f>
        <v>1872.6087976847407</v>
      </c>
      <c r="AH12" s="3">
        <f>Auto!BS$25*'Auto Alloc.'!$E15</f>
        <v>1872.6087976847407</v>
      </c>
      <c r="AI12" s="3">
        <f>Auto!BT$25*'Auto Alloc.'!$E15</f>
        <v>1872.6087976847407</v>
      </c>
      <c r="AJ12" s="3">
        <f>Auto!BU$25*'Auto Alloc.'!$E15</f>
        <v>1872.6087976847407</v>
      </c>
      <c r="AK12" s="3">
        <f>Auto!BV$25*'Auto Alloc.'!$E15</f>
        <v>1872.6087976847407</v>
      </c>
      <c r="AL12" s="3">
        <f>Auto!BW$25*'Auto Alloc.'!$E15</f>
        <v>1872.6087976847407</v>
      </c>
      <c r="AM12" s="3">
        <f>Auto!BX$25*'Auto Alloc.'!$E15</f>
        <v>1872.6087976847407</v>
      </c>
      <c r="AN12" s="3">
        <f>Auto!BY$25*'Auto Alloc.'!$E15</f>
        <v>1872.6087976847407</v>
      </c>
      <c r="AO12" s="3">
        <f>Auto!BZ$25*'Auto Alloc.'!$E15</f>
        <v>1872.6087976847407</v>
      </c>
      <c r="AP12" s="3">
        <f>Auto!CA$25*'Auto Alloc.'!$E15</f>
        <v>1872.6087976847407</v>
      </c>
      <c r="AQ12" s="3">
        <f>Auto!CB$25*'Auto Alloc.'!$E15</f>
        <v>1928.7870616152829</v>
      </c>
      <c r="AR12" s="3">
        <f>Auto!CC$25*'Auto Alloc.'!$E15</f>
        <v>1928.7870616152829</v>
      </c>
      <c r="AS12" s="3">
        <f>Auto!CD$25*'Auto Alloc.'!$E15</f>
        <v>1928.7870616152829</v>
      </c>
      <c r="AT12" s="3">
        <f>Auto!CE$25*'Auto Alloc.'!$E15</f>
        <v>1928.7870616152829</v>
      </c>
      <c r="AU12" s="3">
        <f>Auto!CF$25*'Auto Alloc.'!$E15</f>
        <v>1928.7870616152829</v>
      </c>
      <c r="AV12" s="3">
        <f>Auto!CG$25*'Auto Alloc.'!$E15</f>
        <v>1928.7870616152829</v>
      </c>
      <c r="AW12" s="3">
        <f>Auto!CH$25*'Auto Alloc.'!$E15</f>
        <v>1928.7870616152829</v>
      </c>
      <c r="AX12" s="3">
        <f>Auto!CI$25*'Auto Alloc.'!$E15</f>
        <v>1928.7870616152829</v>
      </c>
      <c r="AY12" s="3">
        <f>Auto!CJ$25*'Auto Alloc.'!$E15</f>
        <v>1928.7870616152829</v>
      </c>
      <c r="AZ12" s="3">
        <f>Auto!CK$25*'Auto Alloc.'!$E15</f>
        <v>1928.7870616152829</v>
      </c>
      <c r="BA12" s="3">
        <f>Auto!CL$25*'Auto Alloc.'!$E15</f>
        <v>1928.7870616152829</v>
      </c>
      <c r="BB12" s="3">
        <f>Auto!CM$25*'Auto Alloc.'!$E15</f>
        <v>1928.7870616152829</v>
      </c>
      <c r="BC12" s="3">
        <f>Auto!CN$25*'Auto Alloc.'!$E15</f>
        <v>1986.6506734637414</v>
      </c>
      <c r="BD12" s="3">
        <f>Auto!CO$25*'Auto Alloc.'!$E15</f>
        <v>1986.6506734637414</v>
      </c>
      <c r="BE12" s="3">
        <f>Auto!CP$25*'Auto Alloc.'!$E15</f>
        <v>1986.6506734637414</v>
      </c>
    </row>
    <row r="13" spans="1:57" hidden="1">
      <c r="A13" s="2" t="s">
        <v>667</v>
      </c>
      <c r="B13" s="2" t="s">
        <v>571</v>
      </c>
      <c r="C13" s="170" t="str" cm="1">
        <f t="array" ref="C13">IFERROR(INDEX('Legal Entity'!$B:$B,MATCH($D13,'Legal Entity'!$A:$A,0),0),0)</f>
        <v>1140 - UTILITIES, INC. OF LOUISIANA</v>
      </c>
      <c r="D13" s="2" t="s">
        <v>21</v>
      </c>
      <c r="F13" s="3">
        <f>Auto!AQ$25*'Auto Alloc.'!$E16</f>
        <v>5142.1864187460014</v>
      </c>
      <c r="G13" s="3">
        <f>Auto!AR$25*'Auto Alloc.'!$E16</f>
        <v>5293.4029110684578</v>
      </c>
      <c r="H13" s="3">
        <f>Auto!AS$25*'Auto Alloc.'!$E16</f>
        <v>5293.4029110684578</v>
      </c>
      <c r="I13" s="3">
        <f>Auto!AT$25*'Auto Alloc.'!$E16</f>
        <v>5293.4029110684578</v>
      </c>
      <c r="J13" s="3">
        <f>Auto!AU$25*'Auto Alloc.'!$E16</f>
        <v>5293.4029110684578</v>
      </c>
      <c r="K13" s="3">
        <f>Auto!AV$25*'Auto Alloc.'!$E16</f>
        <v>5293.4029110684578</v>
      </c>
      <c r="L13" s="3">
        <f>Auto!AW$25*'Auto Alloc.'!$E16</f>
        <v>5293.4029110684578</v>
      </c>
      <c r="M13" s="3">
        <f>Auto!AX$25*'Auto Alloc.'!$E16</f>
        <v>5293.4029110684578</v>
      </c>
      <c r="N13" s="3">
        <f>Auto!AY$25*'Auto Alloc.'!$E16</f>
        <v>5293.4029110684578</v>
      </c>
      <c r="O13" s="3">
        <f>Auto!AZ$25*'Auto Alloc.'!$E16</f>
        <v>5293.4029110684578</v>
      </c>
      <c r="P13" s="3">
        <f>Auto!BA$25*'Auto Alloc.'!$E16</f>
        <v>5293.4029110684578</v>
      </c>
      <c r="Q13" s="3">
        <f>Auto!BB$25*'Auto Alloc.'!$E16</f>
        <v>5293.4029110684578</v>
      </c>
      <c r="R13" s="3">
        <f>Auto!BC$25*'Auto Alloc.'!$E16</f>
        <v>5293.4029110684578</v>
      </c>
      <c r="S13" s="3">
        <f>Auto!BD$25*'Auto Alloc.'!$E16</f>
        <v>5690.4081293985919</v>
      </c>
      <c r="T13" s="3">
        <f>Auto!BE$25*'Auto Alloc.'!$E16</f>
        <v>5690.4081293985919</v>
      </c>
      <c r="U13" s="3">
        <f>Auto!BF$25*'Auto Alloc.'!$E16</f>
        <v>5690.4081293985919</v>
      </c>
      <c r="V13" s="3">
        <f>Auto!BG$25*'Auto Alloc.'!$E16</f>
        <v>5690.4081293985919</v>
      </c>
      <c r="W13" s="3">
        <f>Auto!BH$25*'Auto Alloc.'!$E16</f>
        <v>5690.4081293985919</v>
      </c>
      <c r="X13" s="3">
        <f>Auto!BI$25*'Auto Alloc.'!$E16</f>
        <v>5690.4081293985919</v>
      </c>
      <c r="Y13" s="3">
        <f>Auto!BJ$25*'Auto Alloc.'!$E16</f>
        <v>5690.4081293985919</v>
      </c>
      <c r="Z13" s="3">
        <f>Auto!BK$25*'Auto Alloc.'!$E16</f>
        <v>5690.4081293985919</v>
      </c>
      <c r="AA13" s="3">
        <f>Auto!BL$25*'Auto Alloc.'!$E16</f>
        <v>5690.4081293985919</v>
      </c>
      <c r="AB13" s="3">
        <f>Auto!BM$25*'Auto Alloc.'!$E16</f>
        <v>5690.4081293985919</v>
      </c>
      <c r="AC13" s="3">
        <f>Auto!BN$25*'Auto Alloc.'!$E16</f>
        <v>5690.4081293985919</v>
      </c>
      <c r="AD13" s="3">
        <f>Auto!BO$25*'Auto Alloc.'!$E16</f>
        <v>5690.4081293985919</v>
      </c>
      <c r="AE13" s="3">
        <f>Auto!BP$25*'Auto Alloc.'!$E16</f>
        <v>6117.1887391034861</v>
      </c>
      <c r="AF13" s="3">
        <f>Auto!BQ$25*'Auto Alloc.'!$E16</f>
        <v>6117.1887391034861</v>
      </c>
      <c r="AG13" s="3">
        <f>Auto!BR$25*'Auto Alloc.'!$E16</f>
        <v>6117.1887391034861</v>
      </c>
      <c r="AH13" s="3">
        <f>Auto!BS$25*'Auto Alloc.'!$E16</f>
        <v>6117.1887391034861</v>
      </c>
      <c r="AI13" s="3">
        <f>Auto!BT$25*'Auto Alloc.'!$E16</f>
        <v>6117.1887391034861</v>
      </c>
      <c r="AJ13" s="3">
        <f>Auto!BU$25*'Auto Alloc.'!$E16</f>
        <v>6117.1887391034861</v>
      </c>
      <c r="AK13" s="3">
        <f>Auto!BV$25*'Auto Alloc.'!$E16</f>
        <v>6117.1887391034861</v>
      </c>
      <c r="AL13" s="3">
        <f>Auto!BW$25*'Auto Alloc.'!$E16</f>
        <v>6117.1887391034861</v>
      </c>
      <c r="AM13" s="3">
        <f>Auto!BX$25*'Auto Alloc.'!$E16</f>
        <v>6117.1887391034861</v>
      </c>
      <c r="AN13" s="3">
        <f>Auto!BY$25*'Auto Alloc.'!$E16</f>
        <v>6117.1887391034861</v>
      </c>
      <c r="AO13" s="3">
        <f>Auto!BZ$25*'Auto Alloc.'!$E16</f>
        <v>6117.1887391034861</v>
      </c>
      <c r="AP13" s="3">
        <f>Auto!CA$25*'Auto Alloc.'!$E16</f>
        <v>6117.1887391034861</v>
      </c>
      <c r="AQ13" s="3">
        <f>Auto!CB$25*'Auto Alloc.'!$E16</f>
        <v>6300.70440127659</v>
      </c>
      <c r="AR13" s="3">
        <f>Auto!CC$25*'Auto Alloc.'!$E16</f>
        <v>6300.70440127659</v>
      </c>
      <c r="AS13" s="3">
        <f>Auto!CD$25*'Auto Alloc.'!$E16</f>
        <v>6300.70440127659</v>
      </c>
      <c r="AT13" s="3">
        <f>Auto!CE$25*'Auto Alloc.'!$E16</f>
        <v>6300.70440127659</v>
      </c>
      <c r="AU13" s="3">
        <f>Auto!CF$25*'Auto Alloc.'!$E16</f>
        <v>6300.70440127659</v>
      </c>
      <c r="AV13" s="3">
        <f>Auto!CG$25*'Auto Alloc.'!$E16</f>
        <v>6300.70440127659</v>
      </c>
      <c r="AW13" s="3">
        <f>Auto!CH$25*'Auto Alloc.'!$E16</f>
        <v>6300.70440127659</v>
      </c>
      <c r="AX13" s="3">
        <f>Auto!CI$25*'Auto Alloc.'!$E16</f>
        <v>6300.70440127659</v>
      </c>
      <c r="AY13" s="3">
        <f>Auto!CJ$25*'Auto Alloc.'!$E16</f>
        <v>6300.70440127659</v>
      </c>
      <c r="AZ13" s="3">
        <f>Auto!CK$25*'Auto Alloc.'!$E16</f>
        <v>6300.70440127659</v>
      </c>
      <c r="BA13" s="3">
        <f>Auto!CL$25*'Auto Alloc.'!$E16</f>
        <v>6300.70440127659</v>
      </c>
      <c r="BB13" s="3">
        <f>Auto!CM$25*'Auto Alloc.'!$E16</f>
        <v>6300.70440127659</v>
      </c>
      <c r="BC13" s="3">
        <f>Auto!CN$25*'Auto Alloc.'!$E16</f>
        <v>6489.7255333148887</v>
      </c>
      <c r="BD13" s="3">
        <f>Auto!CO$25*'Auto Alloc.'!$E16</f>
        <v>6489.7255333148887</v>
      </c>
      <c r="BE13" s="3">
        <f>Auto!CP$25*'Auto Alloc.'!$E16</f>
        <v>6489.7255333148887</v>
      </c>
    </row>
    <row r="14" spans="1:57" hidden="1">
      <c r="A14" s="2" t="s">
        <v>667</v>
      </c>
      <c r="B14" s="2" t="s">
        <v>571</v>
      </c>
      <c r="C14" s="170" t="str" cm="1">
        <f t="array" ref="C14">IFERROR(INDEX('Legal Entity'!$B:$B,MATCH($D14,'Legal Entity'!$A:$A,0),0),0)</f>
        <v>1128 - MARYLAND WATER SERVICE, INC.</v>
      </c>
      <c r="D14" s="2" t="s">
        <v>17</v>
      </c>
      <c r="F14" s="3">
        <f>Auto!AQ$25*'Auto Alloc.'!$E17</f>
        <v>1049.4257997440818</v>
      </c>
      <c r="G14" s="3">
        <f>Auto!AR$25*'Auto Alloc.'!$E17</f>
        <v>1080.2863083813179</v>
      </c>
      <c r="H14" s="3">
        <f>Auto!AS$25*'Auto Alloc.'!$E17</f>
        <v>1080.2863083813179</v>
      </c>
      <c r="I14" s="3">
        <f>Auto!AT$25*'Auto Alloc.'!$E17</f>
        <v>1080.2863083813179</v>
      </c>
      <c r="J14" s="3">
        <f>Auto!AU$25*'Auto Alloc.'!$E17</f>
        <v>1080.2863083813179</v>
      </c>
      <c r="K14" s="3">
        <f>Auto!AV$25*'Auto Alloc.'!$E17</f>
        <v>1080.2863083813179</v>
      </c>
      <c r="L14" s="3">
        <f>Auto!AW$25*'Auto Alloc.'!$E17</f>
        <v>1080.2863083813179</v>
      </c>
      <c r="M14" s="3">
        <f>Auto!AX$25*'Auto Alloc.'!$E17</f>
        <v>1080.2863083813179</v>
      </c>
      <c r="N14" s="3">
        <f>Auto!AY$25*'Auto Alloc.'!$E17</f>
        <v>1080.2863083813179</v>
      </c>
      <c r="O14" s="3">
        <f>Auto!AZ$25*'Auto Alloc.'!$E17</f>
        <v>1080.2863083813179</v>
      </c>
      <c r="P14" s="3">
        <f>Auto!BA$25*'Auto Alloc.'!$E17</f>
        <v>1080.2863083813179</v>
      </c>
      <c r="Q14" s="3">
        <f>Auto!BB$25*'Auto Alloc.'!$E17</f>
        <v>1080.2863083813179</v>
      </c>
      <c r="R14" s="3">
        <f>Auto!BC$25*'Auto Alloc.'!$E17</f>
        <v>1080.2863083813179</v>
      </c>
      <c r="S14" s="3">
        <f>Auto!BD$25*'Auto Alloc.'!$E17</f>
        <v>1161.3077815099166</v>
      </c>
      <c r="T14" s="3">
        <f>Auto!BE$25*'Auto Alloc.'!$E17</f>
        <v>1161.3077815099166</v>
      </c>
      <c r="U14" s="3">
        <f>Auto!BF$25*'Auto Alloc.'!$E17</f>
        <v>1161.3077815099166</v>
      </c>
      <c r="V14" s="3">
        <f>Auto!BG$25*'Auto Alloc.'!$E17</f>
        <v>1161.3077815099166</v>
      </c>
      <c r="W14" s="3">
        <f>Auto!BH$25*'Auto Alloc.'!$E17</f>
        <v>1161.3077815099166</v>
      </c>
      <c r="X14" s="3">
        <f>Auto!BI$25*'Auto Alloc.'!$E17</f>
        <v>1161.3077815099166</v>
      </c>
      <c r="Y14" s="3">
        <f>Auto!BJ$25*'Auto Alloc.'!$E17</f>
        <v>1161.3077815099166</v>
      </c>
      <c r="Z14" s="3">
        <f>Auto!BK$25*'Auto Alloc.'!$E17</f>
        <v>1161.3077815099166</v>
      </c>
      <c r="AA14" s="3">
        <f>Auto!BL$25*'Auto Alloc.'!$E17</f>
        <v>1161.3077815099166</v>
      </c>
      <c r="AB14" s="3">
        <f>Auto!BM$25*'Auto Alloc.'!$E17</f>
        <v>1161.3077815099166</v>
      </c>
      <c r="AC14" s="3">
        <f>Auto!BN$25*'Auto Alloc.'!$E17</f>
        <v>1161.3077815099166</v>
      </c>
      <c r="AD14" s="3">
        <f>Auto!BO$25*'Auto Alloc.'!$E17</f>
        <v>1161.3077815099166</v>
      </c>
      <c r="AE14" s="3">
        <f>Auto!BP$25*'Auto Alloc.'!$E17</f>
        <v>1248.4058651231603</v>
      </c>
      <c r="AF14" s="3">
        <f>Auto!BQ$25*'Auto Alloc.'!$E17</f>
        <v>1248.4058651231603</v>
      </c>
      <c r="AG14" s="3">
        <f>Auto!BR$25*'Auto Alloc.'!$E17</f>
        <v>1248.4058651231603</v>
      </c>
      <c r="AH14" s="3">
        <f>Auto!BS$25*'Auto Alloc.'!$E17</f>
        <v>1248.4058651231603</v>
      </c>
      <c r="AI14" s="3">
        <f>Auto!BT$25*'Auto Alloc.'!$E17</f>
        <v>1248.4058651231603</v>
      </c>
      <c r="AJ14" s="3">
        <f>Auto!BU$25*'Auto Alloc.'!$E17</f>
        <v>1248.4058651231603</v>
      </c>
      <c r="AK14" s="3">
        <f>Auto!BV$25*'Auto Alloc.'!$E17</f>
        <v>1248.4058651231603</v>
      </c>
      <c r="AL14" s="3">
        <f>Auto!BW$25*'Auto Alloc.'!$E17</f>
        <v>1248.4058651231603</v>
      </c>
      <c r="AM14" s="3">
        <f>Auto!BX$25*'Auto Alloc.'!$E17</f>
        <v>1248.4058651231603</v>
      </c>
      <c r="AN14" s="3">
        <f>Auto!BY$25*'Auto Alloc.'!$E17</f>
        <v>1248.4058651231603</v>
      </c>
      <c r="AO14" s="3">
        <f>Auto!BZ$25*'Auto Alloc.'!$E17</f>
        <v>1248.4058651231603</v>
      </c>
      <c r="AP14" s="3">
        <f>Auto!CA$25*'Auto Alloc.'!$E17</f>
        <v>1248.4058651231603</v>
      </c>
      <c r="AQ14" s="3">
        <f>Auto!CB$25*'Auto Alloc.'!$E17</f>
        <v>1285.858041076855</v>
      </c>
      <c r="AR14" s="3">
        <f>Auto!CC$25*'Auto Alloc.'!$E17</f>
        <v>1285.858041076855</v>
      </c>
      <c r="AS14" s="3">
        <f>Auto!CD$25*'Auto Alloc.'!$E17</f>
        <v>1285.858041076855</v>
      </c>
      <c r="AT14" s="3">
        <f>Auto!CE$25*'Auto Alloc.'!$E17</f>
        <v>1285.858041076855</v>
      </c>
      <c r="AU14" s="3">
        <f>Auto!CF$25*'Auto Alloc.'!$E17</f>
        <v>1285.858041076855</v>
      </c>
      <c r="AV14" s="3">
        <f>Auto!CG$25*'Auto Alloc.'!$E17</f>
        <v>1285.858041076855</v>
      </c>
      <c r="AW14" s="3">
        <f>Auto!CH$25*'Auto Alloc.'!$E17</f>
        <v>1285.858041076855</v>
      </c>
      <c r="AX14" s="3">
        <f>Auto!CI$25*'Auto Alloc.'!$E17</f>
        <v>1285.858041076855</v>
      </c>
      <c r="AY14" s="3">
        <f>Auto!CJ$25*'Auto Alloc.'!$E17</f>
        <v>1285.858041076855</v>
      </c>
      <c r="AZ14" s="3">
        <f>Auto!CK$25*'Auto Alloc.'!$E17</f>
        <v>1285.858041076855</v>
      </c>
      <c r="BA14" s="3">
        <f>Auto!CL$25*'Auto Alloc.'!$E17</f>
        <v>1285.858041076855</v>
      </c>
      <c r="BB14" s="3">
        <f>Auto!CM$25*'Auto Alloc.'!$E17</f>
        <v>1285.858041076855</v>
      </c>
      <c r="BC14" s="3">
        <f>Auto!CN$25*'Auto Alloc.'!$E17</f>
        <v>1324.4337823091607</v>
      </c>
      <c r="BD14" s="3">
        <f>Auto!CO$25*'Auto Alloc.'!$E17</f>
        <v>1324.4337823091607</v>
      </c>
      <c r="BE14" s="3">
        <f>Auto!CP$25*'Auto Alloc.'!$E17</f>
        <v>1324.4337823091607</v>
      </c>
    </row>
    <row r="15" spans="1:57" hidden="1">
      <c r="A15" s="2" t="s">
        <v>667</v>
      </c>
      <c r="B15" s="2" t="s">
        <v>571</v>
      </c>
      <c r="C15" s="170" t="str" cm="1">
        <f t="array" ref="C15">IFERROR(INDEX('Legal Entity'!$B:$B,MATCH($D15,'Legal Entity'!$A:$A,0),0),0)</f>
        <v>1116 - CAROLINA WATER SERVICE, INC. OF NORTH CAROLINA</v>
      </c>
      <c r="D15" s="2" t="s">
        <v>14</v>
      </c>
      <c r="F15" s="3">
        <f>Auto!AQ$25*'Auto Alloc.'!$E18</f>
        <v>10494.257997440818</v>
      </c>
      <c r="G15" s="3">
        <f>Auto!AR$25*'Auto Alloc.'!$E18</f>
        <v>10802.863083813179</v>
      </c>
      <c r="H15" s="3">
        <f>Auto!AS$25*'Auto Alloc.'!$E18</f>
        <v>10802.863083813179</v>
      </c>
      <c r="I15" s="3">
        <f>Auto!AT$25*'Auto Alloc.'!$E18</f>
        <v>10802.863083813179</v>
      </c>
      <c r="J15" s="3">
        <f>Auto!AU$25*'Auto Alloc.'!$E18</f>
        <v>10802.863083813179</v>
      </c>
      <c r="K15" s="3">
        <f>Auto!AV$25*'Auto Alloc.'!$E18</f>
        <v>10802.863083813179</v>
      </c>
      <c r="L15" s="3">
        <f>Auto!AW$25*'Auto Alloc.'!$E18</f>
        <v>10802.863083813179</v>
      </c>
      <c r="M15" s="3">
        <f>Auto!AX$25*'Auto Alloc.'!$E18</f>
        <v>10802.863083813179</v>
      </c>
      <c r="N15" s="3">
        <f>Auto!AY$25*'Auto Alloc.'!$E18</f>
        <v>10802.863083813179</v>
      </c>
      <c r="O15" s="3">
        <f>Auto!AZ$25*'Auto Alloc.'!$E18</f>
        <v>10802.863083813179</v>
      </c>
      <c r="P15" s="3">
        <f>Auto!BA$25*'Auto Alloc.'!$E18</f>
        <v>10802.863083813179</v>
      </c>
      <c r="Q15" s="3">
        <f>Auto!BB$25*'Auto Alloc.'!$E18</f>
        <v>10802.863083813179</v>
      </c>
      <c r="R15" s="3">
        <f>Auto!BC$25*'Auto Alloc.'!$E18</f>
        <v>10802.863083813179</v>
      </c>
      <c r="S15" s="3">
        <f>Auto!BD$25*'Auto Alloc.'!$E18</f>
        <v>11613.077815099168</v>
      </c>
      <c r="T15" s="3">
        <f>Auto!BE$25*'Auto Alloc.'!$E18</f>
        <v>11613.077815099168</v>
      </c>
      <c r="U15" s="3">
        <f>Auto!BF$25*'Auto Alloc.'!$E18</f>
        <v>11613.077815099168</v>
      </c>
      <c r="V15" s="3">
        <f>Auto!BG$25*'Auto Alloc.'!$E18</f>
        <v>11613.077815099168</v>
      </c>
      <c r="W15" s="3">
        <f>Auto!BH$25*'Auto Alloc.'!$E18</f>
        <v>11613.077815099168</v>
      </c>
      <c r="X15" s="3">
        <f>Auto!BI$25*'Auto Alloc.'!$E18</f>
        <v>11613.077815099168</v>
      </c>
      <c r="Y15" s="3">
        <f>Auto!BJ$25*'Auto Alloc.'!$E18</f>
        <v>11613.077815099168</v>
      </c>
      <c r="Z15" s="3">
        <f>Auto!BK$25*'Auto Alloc.'!$E18</f>
        <v>11613.077815099168</v>
      </c>
      <c r="AA15" s="3">
        <f>Auto!BL$25*'Auto Alloc.'!$E18</f>
        <v>11613.077815099168</v>
      </c>
      <c r="AB15" s="3">
        <f>Auto!BM$25*'Auto Alloc.'!$E18</f>
        <v>11613.077815099168</v>
      </c>
      <c r="AC15" s="3">
        <f>Auto!BN$25*'Auto Alloc.'!$E18</f>
        <v>11613.077815099168</v>
      </c>
      <c r="AD15" s="3">
        <f>Auto!BO$25*'Auto Alloc.'!$E18</f>
        <v>11613.077815099168</v>
      </c>
      <c r="AE15" s="3">
        <f>Auto!BP$25*'Auto Alloc.'!$E18</f>
        <v>12484.058651231604</v>
      </c>
      <c r="AF15" s="3">
        <f>Auto!BQ$25*'Auto Alloc.'!$E18</f>
        <v>12484.058651231604</v>
      </c>
      <c r="AG15" s="3">
        <f>Auto!BR$25*'Auto Alloc.'!$E18</f>
        <v>12484.058651231604</v>
      </c>
      <c r="AH15" s="3">
        <f>Auto!BS$25*'Auto Alloc.'!$E18</f>
        <v>12484.058651231604</v>
      </c>
      <c r="AI15" s="3">
        <f>Auto!BT$25*'Auto Alloc.'!$E18</f>
        <v>12484.058651231604</v>
      </c>
      <c r="AJ15" s="3">
        <f>Auto!BU$25*'Auto Alloc.'!$E18</f>
        <v>12484.058651231604</v>
      </c>
      <c r="AK15" s="3">
        <f>Auto!BV$25*'Auto Alloc.'!$E18</f>
        <v>12484.058651231604</v>
      </c>
      <c r="AL15" s="3">
        <f>Auto!BW$25*'Auto Alloc.'!$E18</f>
        <v>12484.058651231604</v>
      </c>
      <c r="AM15" s="3">
        <f>Auto!BX$25*'Auto Alloc.'!$E18</f>
        <v>12484.058651231604</v>
      </c>
      <c r="AN15" s="3">
        <f>Auto!BY$25*'Auto Alloc.'!$E18</f>
        <v>12484.058651231604</v>
      </c>
      <c r="AO15" s="3">
        <f>Auto!BZ$25*'Auto Alloc.'!$E18</f>
        <v>12484.058651231604</v>
      </c>
      <c r="AP15" s="3">
        <f>Auto!CA$25*'Auto Alloc.'!$E18</f>
        <v>12484.058651231604</v>
      </c>
      <c r="AQ15" s="3">
        <f>Auto!CB$25*'Auto Alloc.'!$E18</f>
        <v>12858.580410768551</v>
      </c>
      <c r="AR15" s="3">
        <f>Auto!CC$25*'Auto Alloc.'!$E18</f>
        <v>12858.580410768551</v>
      </c>
      <c r="AS15" s="3">
        <f>Auto!CD$25*'Auto Alloc.'!$E18</f>
        <v>12858.580410768551</v>
      </c>
      <c r="AT15" s="3">
        <f>Auto!CE$25*'Auto Alloc.'!$E18</f>
        <v>12858.580410768551</v>
      </c>
      <c r="AU15" s="3">
        <f>Auto!CF$25*'Auto Alloc.'!$E18</f>
        <v>12858.580410768551</v>
      </c>
      <c r="AV15" s="3">
        <f>Auto!CG$25*'Auto Alloc.'!$E18</f>
        <v>12858.580410768551</v>
      </c>
      <c r="AW15" s="3">
        <f>Auto!CH$25*'Auto Alloc.'!$E18</f>
        <v>12858.580410768551</v>
      </c>
      <c r="AX15" s="3">
        <f>Auto!CI$25*'Auto Alloc.'!$E18</f>
        <v>12858.580410768551</v>
      </c>
      <c r="AY15" s="3">
        <f>Auto!CJ$25*'Auto Alloc.'!$E18</f>
        <v>12858.580410768551</v>
      </c>
      <c r="AZ15" s="3">
        <f>Auto!CK$25*'Auto Alloc.'!$E18</f>
        <v>12858.580410768551</v>
      </c>
      <c r="BA15" s="3">
        <f>Auto!CL$25*'Auto Alloc.'!$E18</f>
        <v>12858.580410768551</v>
      </c>
      <c r="BB15" s="3">
        <f>Auto!CM$25*'Auto Alloc.'!$E18</f>
        <v>12858.580410768551</v>
      </c>
      <c r="BC15" s="3">
        <f>Auto!CN$25*'Auto Alloc.'!$E18</f>
        <v>13244.33782309161</v>
      </c>
      <c r="BD15" s="3">
        <f>Auto!CO$25*'Auto Alloc.'!$E18</f>
        <v>13244.33782309161</v>
      </c>
      <c r="BE15" s="3">
        <f>Auto!CP$25*'Auto Alloc.'!$E18</f>
        <v>13244.33782309161</v>
      </c>
    </row>
    <row r="16" spans="1:57" hidden="1">
      <c r="A16" s="2" t="s">
        <v>667</v>
      </c>
      <c r="B16" s="2" t="s">
        <v>571</v>
      </c>
      <c r="C16" s="170" t="str" cm="1">
        <f t="array" ref="C16">IFERROR(INDEX('Legal Entity'!$B:$B,MATCH($D16,'Legal Entity'!$A:$A,0),0),0)</f>
        <v>1130 - MONTAGUE WATER COMPANY, INC.</v>
      </c>
      <c r="D16" s="2" t="s">
        <v>27</v>
      </c>
      <c r="F16" s="3">
        <f>Auto!AQ$25*'Auto Alloc.'!$E19</f>
        <v>209.88515994881638</v>
      </c>
      <c r="G16" s="3">
        <f>Auto!AR$25*'Auto Alloc.'!$E19</f>
        <v>216.05726167626358</v>
      </c>
      <c r="H16" s="3">
        <f>Auto!AS$25*'Auto Alloc.'!$E19</f>
        <v>216.05726167626358</v>
      </c>
      <c r="I16" s="3">
        <f>Auto!AT$25*'Auto Alloc.'!$E19</f>
        <v>216.05726167626358</v>
      </c>
      <c r="J16" s="3">
        <f>Auto!AU$25*'Auto Alloc.'!$E19</f>
        <v>216.05726167626358</v>
      </c>
      <c r="K16" s="3">
        <f>Auto!AV$25*'Auto Alloc.'!$E19</f>
        <v>216.05726167626358</v>
      </c>
      <c r="L16" s="3">
        <f>Auto!AW$25*'Auto Alloc.'!$E19</f>
        <v>216.05726167626358</v>
      </c>
      <c r="M16" s="3">
        <f>Auto!AX$25*'Auto Alloc.'!$E19</f>
        <v>216.05726167626358</v>
      </c>
      <c r="N16" s="3">
        <f>Auto!AY$25*'Auto Alloc.'!$E19</f>
        <v>216.05726167626358</v>
      </c>
      <c r="O16" s="3">
        <f>Auto!AZ$25*'Auto Alloc.'!$E19</f>
        <v>216.05726167626358</v>
      </c>
      <c r="P16" s="3">
        <f>Auto!BA$25*'Auto Alloc.'!$E19</f>
        <v>216.05726167626358</v>
      </c>
      <c r="Q16" s="3">
        <f>Auto!BB$25*'Auto Alloc.'!$E19</f>
        <v>216.05726167626358</v>
      </c>
      <c r="R16" s="3">
        <f>Auto!BC$25*'Auto Alloc.'!$E19</f>
        <v>216.05726167626358</v>
      </c>
      <c r="S16" s="3">
        <f>Auto!BD$25*'Auto Alloc.'!$E19</f>
        <v>232.26155630198335</v>
      </c>
      <c r="T16" s="3">
        <f>Auto!BE$25*'Auto Alloc.'!$E19</f>
        <v>232.26155630198335</v>
      </c>
      <c r="U16" s="3">
        <f>Auto!BF$25*'Auto Alloc.'!$E19</f>
        <v>232.26155630198335</v>
      </c>
      <c r="V16" s="3">
        <f>Auto!BG$25*'Auto Alloc.'!$E19</f>
        <v>232.26155630198335</v>
      </c>
      <c r="W16" s="3">
        <f>Auto!BH$25*'Auto Alloc.'!$E19</f>
        <v>232.26155630198335</v>
      </c>
      <c r="X16" s="3">
        <f>Auto!BI$25*'Auto Alloc.'!$E19</f>
        <v>232.26155630198335</v>
      </c>
      <c r="Y16" s="3">
        <f>Auto!BJ$25*'Auto Alloc.'!$E19</f>
        <v>232.26155630198335</v>
      </c>
      <c r="Z16" s="3">
        <f>Auto!BK$25*'Auto Alloc.'!$E19</f>
        <v>232.26155630198335</v>
      </c>
      <c r="AA16" s="3">
        <f>Auto!BL$25*'Auto Alloc.'!$E19</f>
        <v>232.26155630198335</v>
      </c>
      <c r="AB16" s="3">
        <f>Auto!BM$25*'Auto Alloc.'!$E19</f>
        <v>232.26155630198335</v>
      </c>
      <c r="AC16" s="3">
        <f>Auto!BN$25*'Auto Alloc.'!$E19</f>
        <v>232.26155630198335</v>
      </c>
      <c r="AD16" s="3">
        <f>Auto!BO$25*'Auto Alloc.'!$E19</f>
        <v>232.26155630198335</v>
      </c>
      <c r="AE16" s="3">
        <f>Auto!BP$25*'Auto Alloc.'!$E19</f>
        <v>249.68117302463207</v>
      </c>
      <c r="AF16" s="3">
        <f>Auto!BQ$25*'Auto Alloc.'!$E19</f>
        <v>249.68117302463207</v>
      </c>
      <c r="AG16" s="3">
        <f>Auto!BR$25*'Auto Alloc.'!$E19</f>
        <v>249.68117302463207</v>
      </c>
      <c r="AH16" s="3">
        <f>Auto!BS$25*'Auto Alloc.'!$E19</f>
        <v>249.68117302463207</v>
      </c>
      <c r="AI16" s="3">
        <f>Auto!BT$25*'Auto Alloc.'!$E19</f>
        <v>249.68117302463207</v>
      </c>
      <c r="AJ16" s="3">
        <f>Auto!BU$25*'Auto Alloc.'!$E19</f>
        <v>249.68117302463207</v>
      </c>
      <c r="AK16" s="3">
        <f>Auto!BV$25*'Auto Alloc.'!$E19</f>
        <v>249.68117302463207</v>
      </c>
      <c r="AL16" s="3">
        <f>Auto!BW$25*'Auto Alloc.'!$E19</f>
        <v>249.68117302463207</v>
      </c>
      <c r="AM16" s="3">
        <f>Auto!BX$25*'Auto Alloc.'!$E19</f>
        <v>249.68117302463207</v>
      </c>
      <c r="AN16" s="3">
        <f>Auto!BY$25*'Auto Alloc.'!$E19</f>
        <v>249.68117302463207</v>
      </c>
      <c r="AO16" s="3">
        <f>Auto!BZ$25*'Auto Alloc.'!$E19</f>
        <v>249.68117302463207</v>
      </c>
      <c r="AP16" s="3">
        <f>Auto!CA$25*'Auto Alloc.'!$E19</f>
        <v>249.68117302463207</v>
      </c>
      <c r="AQ16" s="3">
        <f>Auto!CB$25*'Auto Alloc.'!$E19</f>
        <v>257.17160821537101</v>
      </c>
      <c r="AR16" s="3">
        <f>Auto!CC$25*'Auto Alloc.'!$E19</f>
        <v>257.17160821537101</v>
      </c>
      <c r="AS16" s="3">
        <f>Auto!CD$25*'Auto Alloc.'!$E19</f>
        <v>257.17160821537101</v>
      </c>
      <c r="AT16" s="3">
        <f>Auto!CE$25*'Auto Alloc.'!$E19</f>
        <v>257.17160821537101</v>
      </c>
      <c r="AU16" s="3">
        <f>Auto!CF$25*'Auto Alloc.'!$E19</f>
        <v>257.17160821537101</v>
      </c>
      <c r="AV16" s="3">
        <f>Auto!CG$25*'Auto Alloc.'!$E19</f>
        <v>257.17160821537101</v>
      </c>
      <c r="AW16" s="3">
        <f>Auto!CH$25*'Auto Alloc.'!$E19</f>
        <v>257.17160821537101</v>
      </c>
      <c r="AX16" s="3">
        <f>Auto!CI$25*'Auto Alloc.'!$E19</f>
        <v>257.17160821537101</v>
      </c>
      <c r="AY16" s="3">
        <f>Auto!CJ$25*'Auto Alloc.'!$E19</f>
        <v>257.17160821537101</v>
      </c>
      <c r="AZ16" s="3">
        <f>Auto!CK$25*'Auto Alloc.'!$E19</f>
        <v>257.17160821537101</v>
      </c>
      <c r="BA16" s="3">
        <f>Auto!CL$25*'Auto Alloc.'!$E19</f>
        <v>257.17160821537101</v>
      </c>
      <c r="BB16" s="3">
        <f>Auto!CM$25*'Auto Alloc.'!$E19</f>
        <v>257.17160821537101</v>
      </c>
      <c r="BC16" s="3">
        <f>Auto!CN$25*'Auto Alloc.'!$E19</f>
        <v>264.88675646183219</v>
      </c>
      <c r="BD16" s="3">
        <f>Auto!CO$25*'Auto Alloc.'!$E19</f>
        <v>264.88675646183219</v>
      </c>
      <c r="BE16" s="3">
        <f>Auto!CP$25*'Auto Alloc.'!$E19</f>
        <v>264.88675646183219</v>
      </c>
    </row>
    <row r="17" spans="1:57" hidden="1">
      <c r="A17" s="2" t="s">
        <v>667</v>
      </c>
      <c r="B17" s="2" t="s">
        <v>571</v>
      </c>
      <c r="C17" s="170" t="str" cm="1">
        <f t="array" ref="C17">IFERROR(INDEX('Legal Entity'!$B:$B,MATCH($D17,'Legal Entity'!$A:$A,0),0),0)</f>
        <v>1154 - GREAT BASIN WATER CO. F/K/A UTILITIES, INC. OF CENTRAL NEVADA</v>
      </c>
      <c r="D17" s="2" t="s">
        <v>25</v>
      </c>
      <c r="F17" s="3">
        <f>Auto!AQ$25*'Auto Alloc.'!$E20</f>
        <v>4512.530938899552</v>
      </c>
      <c r="G17" s="3">
        <f>Auto!AR$25*'Auto Alloc.'!$E20</f>
        <v>4645.2311260396673</v>
      </c>
      <c r="H17" s="3">
        <f>Auto!AS$25*'Auto Alloc.'!$E20</f>
        <v>4645.2311260396673</v>
      </c>
      <c r="I17" s="3">
        <f>Auto!AT$25*'Auto Alloc.'!$E20</f>
        <v>4645.2311260396673</v>
      </c>
      <c r="J17" s="3">
        <f>Auto!AU$25*'Auto Alloc.'!$E20</f>
        <v>4645.2311260396673</v>
      </c>
      <c r="K17" s="3">
        <f>Auto!AV$25*'Auto Alloc.'!$E20</f>
        <v>4645.2311260396673</v>
      </c>
      <c r="L17" s="3">
        <f>Auto!AW$25*'Auto Alloc.'!$E20</f>
        <v>4645.2311260396673</v>
      </c>
      <c r="M17" s="3">
        <f>Auto!AX$25*'Auto Alloc.'!$E20</f>
        <v>4645.2311260396673</v>
      </c>
      <c r="N17" s="3">
        <f>Auto!AY$25*'Auto Alloc.'!$E20</f>
        <v>4645.2311260396673</v>
      </c>
      <c r="O17" s="3">
        <f>Auto!AZ$25*'Auto Alloc.'!$E20</f>
        <v>4645.2311260396673</v>
      </c>
      <c r="P17" s="3">
        <f>Auto!BA$25*'Auto Alloc.'!$E20</f>
        <v>4645.2311260396673</v>
      </c>
      <c r="Q17" s="3">
        <f>Auto!BB$25*'Auto Alloc.'!$E20</f>
        <v>4645.2311260396673</v>
      </c>
      <c r="R17" s="3">
        <f>Auto!BC$25*'Auto Alloc.'!$E20</f>
        <v>4645.2311260396673</v>
      </c>
      <c r="S17" s="3">
        <f>Auto!BD$25*'Auto Alloc.'!$E20</f>
        <v>4993.6234604926422</v>
      </c>
      <c r="T17" s="3">
        <f>Auto!BE$25*'Auto Alloc.'!$E20</f>
        <v>4993.6234604926422</v>
      </c>
      <c r="U17" s="3">
        <f>Auto!BF$25*'Auto Alloc.'!$E20</f>
        <v>4993.6234604926422</v>
      </c>
      <c r="V17" s="3">
        <f>Auto!BG$25*'Auto Alloc.'!$E20</f>
        <v>4993.6234604926422</v>
      </c>
      <c r="W17" s="3">
        <f>Auto!BH$25*'Auto Alloc.'!$E20</f>
        <v>4993.6234604926422</v>
      </c>
      <c r="X17" s="3">
        <f>Auto!BI$25*'Auto Alloc.'!$E20</f>
        <v>4993.6234604926422</v>
      </c>
      <c r="Y17" s="3">
        <f>Auto!BJ$25*'Auto Alloc.'!$E20</f>
        <v>4993.6234604926422</v>
      </c>
      <c r="Z17" s="3">
        <f>Auto!BK$25*'Auto Alloc.'!$E20</f>
        <v>4993.6234604926422</v>
      </c>
      <c r="AA17" s="3">
        <f>Auto!BL$25*'Auto Alloc.'!$E20</f>
        <v>4993.6234604926422</v>
      </c>
      <c r="AB17" s="3">
        <f>Auto!BM$25*'Auto Alloc.'!$E20</f>
        <v>4993.6234604926422</v>
      </c>
      <c r="AC17" s="3">
        <f>Auto!BN$25*'Auto Alloc.'!$E20</f>
        <v>4993.6234604926422</v>
      </c>
      <c r="AD17" s="3">
        <f>Auto!BO$25*'Auto Alloc.'!$E20</f>
        <v>4993.6234604926422</v>
      </c>
      <c r="AE17" s="3">
        <f>Auto!BP$25*'Auto Alloc.'!$E20</f>
        <v>5368.1452200295898</v>
      </c>
      <c r="AF17" s="3">
        <f>Auto!BQ$25*'Auto Alloc.'!$E20</f>
        <v>5368.1452200295898</v>
      </c>
      <c r="AG17" s="3">
        <f>Auto!BR$25*'Auto Alloc.'!$E20</f>
        <v>5368.1452200295898</v>
      </c>
      <c r="AH17" s="3">
        <f>Auto!BS$25*'Auto Alloc.'!$E20</f>
        <v>5368.1452200295898</v>
      </c>
      <c r="AI17" s="3">
        <f>Auto!BT$25*'Auto Alloc.'!$E20</f>
        <v>5368.1452200295898</v>
      </c>
      <c r="AJ17" s="3">
        <f>Auto!BU$25*'Auto Alloc.'!$E20</f>
        <v>5368.1452200295898</v>
      </c>
      <c r="AK17" s="3">
        <f>Auto!BV$25*'Auto Alloc.'!$E20</f>
        <v>5368.1452200295898</v>
      </c>
      <c r="AL17" s="3">
        <f>Auto!BW$25*'Auto Alloc.'!$E20</f>
        <v>5368.1452200295898</v>
      </c>
      <c r="AM17" s="3">
        <f>Auto!BX$25*'Auto Alloc.'!$E20</f>
        <v>5368.1452200295898</v>
      </c>
      <c r="AN17" s="3">
        <f>Auto!BY$25*'Auto Alloc.'!$E20</f>
        <v>5368.1452200295898</v>
      </c>
      <c r="AO17" s="3">
        <f>Auto!BZ$25*'Auto Alloc.'!$E20</f>
        <v>5368.1452200295898</v>
      </c>
      <c r="AP17" s="3">
        <f>Auto!CA$25*'Auto Alloc.'!$E20</f>
        <v>5368.1452200295898</v>
      </c>
      <c r="AQ17" s="3">
        <f>Auto!CB$25*'Auto Alloc.'!$E20</f>
        <v>5529.1895766304769</v>
      </c>
      <c r="AR17" s="3">
        <f>Auto!CC$25*'Auto Alloc.'!$E20</f>
        <v>5529.1895766304769</v>
      </c>
      <c r="AS17" s="3">
        <f>Auto!CD$25*'Auto Alloc.'!$E20</f>
        <v>5529.1895766304769</v>
      </c>
      <c r="AT17" s="3">
        <f>Auto!CE$25*'Auto Alloc.'!$E20</f>
        <v>5529.1895766304769</v>
      </c>
      <c r="AU17" s="3">
        <f>Auto!CF$25*'Auto Alloc.'!$E20</f>
        <v>5529.1895766304769</v>
      </c>
      <c r="AV17" s="3">
        <f>Auto!CG$25*'Auto Alloc.'!$E20</f>
        <v>5529.1895766304769</v>
      </c>
      <c r="AW17" s="3">
        <f>Auto!CH$25*'Auto Alloc.'!$E20</f>
        <v>5529.1895766304769</v>
      </c>
      <c r="AX17" s="3">
        <f>Auto!CI$25*'Auto Alloc.'!$E20</f>
        <v>5529.1895766304769</v>
      </c>
      <c r="AY17" s="3">
        <f>Auto!CJ$25*'Auto Alloc.'!$E20</f>
        <v>5529.1895766304769</v>
      </c>
      <c r="AZ17" s="3">
        <f>Auto!CK$25*'Auto Alloc.'!$E20</f>
        <v>5529.1895766304769</v>
      </c>
      <c r="BA17" s="3">
        <f>Auto!CL$25*'Auto Alloc.'!$E20</f>
        <v>5529.1895766304769</v>
      </c>
      <c r="BB17" s="3">
        <f>Auto!CM$25*'Auto Alloc.'!$E20</f>
        <v>5529.1895766304769</v>
      </c>
      <c r="BC17" s="3">
        <f>Auto!CN$25*'Auto Alloc.'!$E20</f>
        <v>5695.0652639293921</v>
      </c>
      <c r="BD17" s="3">
        <f>Auto!CO$25*'Auto Alloc.'!$E20</f>
        <v>5695.0652639293921</v>
      </c>
      <c r="BE17" s="3">
        <f>Auto!CP$25*'Auto Alloc.'!$E20</f>
        <v>5695.0652639293921</v>
      </c>
    </row>
    <row r="18" spans="1:57" hidden="1">
      <c r="A18" s="2" t="s">
        <v>667</v>
      </c>
      <c r="B18" s="2" t="s">
        <v>571</v>
      </c>
      <c r="C18" s="170" t="str" cm="1">
        <f t="array" ref="C18">IFERROR(INDEX('Legal Entity'!$B:$B,MATCH($D18,'Legal Entity'!$A:$A,0),0),0)</f>
        <v>1174 - COMMUNITY UTILITIES OF PENNSYLVANIA INC.     </v>
      </c>
      <c r="D18" s="2" t="s">
        <v>18</v>
      </c>
      <c r="F18" s="3">
        <f>Auto!AQ$25*'Auto Alloc.'!$E21</f>
        <v>1154.3683797184901</v>
      </c>
      <c r="G18" s="3">
        <f>Auto!AR$25*'Auto Alloc.'!$E21</f>
        <v>1188.3149392194498</v>
      </c>
      <c r="H18" s="3">
        <f>Auto!AS$25*'Auto Alloc.'!$E21</f>
        <v>1188.3149392194498</v>
      </c>
      <c r="I18" s="3">
        <f>Auto!AT$25*'Auto Alloc.'!$E21</f>
        <v>1188.3149392194498</v>
      </c>
      <c r="J18" s="3">
        <f>Auto!AU$25*'Auto Alloc.'!$E21</f>
        <v>1188.3149392194498</v>
      </c>
      <c r="K18" s="3">
        <f>Auto!AV$25*'Auto Alloc.'!$E21</f>
        <v>1188.3149392194498</v>
      </c>
      <c r="L18" s="3">
        <f>Auto!AW$25*'Auto Alloc.'!$E21</f>
        <v>1188.3149392194498</v>
      </c>
      <c r="M18" s="3">
        <f>Auto!AX$25*'Auto Alloc.'!$E21</f>
        <v>1188.3149392194498</v>
      </c>
      <c r="N18" s="3">
        <f>Auto!AY$25*'Auto Alloc.'!$E21</f>
        <v>1188.3149392194498</v>
      </c>
      <c r="O18" s="3">
        <f>Auto!AZ$25*'Auto Alloc.'!$E21</f>
        <v>1188.3149392194498</v>
      </c>
      <c r="P18" s="3">
        <f>Auto!BA$25*'Auto Alloc.'!$E21</f>
        <v>1188.3149392194498</v>
      </c>
      <c r="Q18" s="3">
        <f>Auto!BB$25*'Auto Alloc.'!$E21</f>
        <v>1188.3149392194498</v>
      </c>
      <c r="R18" s="3">
        <f>Auto!BC$25*'Auto Alloc.'!$E21</f>
        <v>1188.3149392194498</v>
      </c>
      <c r="S18" s="3">
        <f>Auto!BD$25*'Auto Alloc.'!$E21</f>
        <v>1277.4385596609084</v>
      </c>
      <c r="T18" s="3">
        <f>Auto!BE$25*'Auto Alloc.'!$E21</f>
        <v>1277.4385596609084</v>
      </c>
      <c r="U18" s="3">
        <f>Auto!BF$25*'Auto Alloc.'!$E21</f>
        <v>1277.4385596609084</v>
      </c>
      <c r="V18" s="3">
        <f>Auto!BG$25*'Auto Alloc.'!$E21</f>
        <v>1277.4385596609084</v>
      </c>
      <c r="W18" s="3">
        <f>Auto!BH$25*'Auto Alloc.'!$E21</f>
        <v>1277.4385596609084</v>
      </c>
      <c r="X18" s="3">
        <f>Auto!BI$25*'Auto Alloc.'!$E21</f>
        <v>1277.4385596609084</v>
      </c>
      <c r="Y18" s="3">
        <f>Auto!BJ$25*'Auto Alloc.'!$E21</f>
        <v>1277.4385596609084</v>
      </c>
      <c r="Z18" s="3">
        <f>Auto!BK$25*'Auto Alloc.'!$E21</f>
        <v>1277.4385596609084</v>
      </c>
      <c r="AA18" s="3">
        <f>Auto!BL$25*'Auto Alloc.'!$E21</f>
        <v>1277.4385596609084</v>
      </c>
      <c r="AB18" s="3">
        <f>Auto!BM$25*'Auto Alloc.'!$E21</f>
        <v>1277.4385596609084</v>
      </c>
      <c r="AC18" s="3">
        <f>Auto!BN$25*'Auto Alloc.'!$E21</f>
        <v>1277.4385596609084</v>
      </c>
      <c r="AD18" s="3">
        <f>Auto!BO$25*'Auto Alloc.'!$E21</f>
        <v>1277.4385596609084</v>
      </c>
      <c r="AE18" s="3">
        <f>Auto!BP$25*'Auto Alloc.'!$E21</f>
        <v>1373.2464516354764</v>
      </c>
      <c r="AF18" s="3">
        <f>Auto!BQ$25*'Auto Alloc.'!$E21</f>
        <v>1373.2464516354764</v>
      </c>
      <c r="AG18" s="3">
        <f>Auto!BR$25*'Auto Alloc.'!$E21</f>
        <v>1373.2464516354764</v>
      </c>
      <c r="AH18" s="3">
        <f>Auto!BS$25*'Auto Alloc.'!$E21</f>
        <v>1373.2464516354764</v>
      </c>
      <c r="AI18" s="3">
        <f>Auto!BT$25*'Auto Alloc.'!$E21</f>
        <v>1373.2464516354764</v>
      </c>
      <c r="AJ18" s="3">
        <f>Auto!BU$25*'Auto Alloc.'!$E21</f>
        <v>1373.2464516354764</v>
      </c>
      <c r="AK18" s="3">
        <f>Auto!BV$25*'Auto Alloc.'!$E21</f>
        <v>1373.2464516354764</v>
      </c>
      <c r="AL18" s="3">
        <f>Auto!BW$25*'Auto Alloc.'!$E21</f>
        <v>1373.2464516354764</v>
      </c>
      <c r="AM18" s="3">
        <f>Auto!BX$25*'Auto Alloc.'!$E21</f>
        <v>1373.2464516354764</v>
      </c>
      <c r="AN18" s="3">
        <f>Auto!BY$25*'Auto Alloc.'!$E21</f>
        <v>1373.2464516354764</v>
      </c>
      <c r="AO18" s="3">
        <f>Auto!BZ$25*'Auto Alloc.'!$E21</f>
        <v>1373.2464516354764</v>
      </c>
      <c r="AP18" s="3">
        <f>Auto!CA$25*'Auto Alloc.'!$E21</f>
        <v>1373.2464516354764</v>
      </c>
      <c r="AQ18" s="3">
        <f>Auto!CB$25*'Auto Alloc.'!$E21</f>
        <v>1414.4438451845406</v>
      </c>
      <c r="AR18" s="3">
        <f>Auto!CC$25*'Auto Alloc.'!$E21</f>
        <v>1414.4438451845406</v>
      </c>
      <c r="AS18" s="3">
        <f>Auto!CD$25*'Auto Alloc.'!$E21</f>
        <v>1414.4438451845406</v>
      </c>
      <c r="AT18" s="3">
        <f>Auto!CE$25*'Auto Alloc.'!$E21</f>
        <v>1414.4438451845406</v>
      </c>
      <c r="AU18" s="3">
        <f>Auto!CF$25*'Auto Alloc.'!$E21</f>
        <v>1414.4438451845406</v>
      </c>
      <c r="AV18" s="3">
        <f>Auto!CG$25*'Auto Alloc.'!$E21</f>
        <v>1414.4438451845406</v>
      </c>
      <c r="AW18" s="3">
        <f>Auto!CH$25*'Auto Alloc.'!$E21</f>
        <v>1414.4438451845406</v>
      </c>
      <c r="AX18" s="3">
        <f>Auto!CI$25*'Auto Alloc.'!$E21</f>
        <v>1414.4438451845406</v>
      </c>
      <c r="AY18" s="3">
        <f>Auto!CJ$25*'Auto Alloc.'!$E21</f>
        <v>1414.4438451845406</v>
      </c>
      <c r="AZ18" s="3">
        <f>Auto!CK$25*'Auto Alloc.'!$E21</f>
        <v>1414.4438451845406</v>
      </c>
      <c r="BA18" s="3">
        <f>Auto!CL$25*'Auto Alloc.'!$E21</f>
        <v>1414.4438451845406</v>
      </c>
      <c r="BB18" s="3">
        <f>Auto!CM$25*'Auto Alloc.'!$E21</f>
        <v>1414.4438451845406</v>
      </c>
      <c r="BC18" s="3">
        <f>Auto!CN$25*'Auto Alloc.'!$E21</f>
        <v>1456.8771605400771</v>
      </c>
      <c r="BD18" s="3">
        <f>Auto!CO$25*'Auto Alloc.'!$E21</f>
        <v>1456.8771605400771</v>
      </c>
      <c r="BE18" s="3">
        <f>Auto!CP$25*'Auto Alloc.'!$E21</f>
        <v>1456.8771605400771</v>
      </c>
    </row>
    <row r="19" spans="1:57" hidden="1">
      <c r="A19" s="2" t="s">
        <v>667</v>
      </c>
      <c r="B19" s="2" t="s">
        <v>571</v>
      </c>
      <c r="C19" s="170" t="str" cm="1">
        <f t="array" ref="C19">IFERROR(INDEX('Legal Entity'!$B:$B,MATCH($D19,'Legal Entity'!$A:$A,0),0),0)</f>
        <v>1146 - Blue Granite Water Company, Inc.</v>
      </c>
      <c r="D19" s="2" t="s">
        <v>23</v>
      </c>
      <c r="F19" s="3">
        <f>Auto!AQ$25*'Auto Alloc.'!$E22</f>
        <v>3148.2773992322459</v>
      </c>
      <c r="G19" s="3">
        <f>Auto!AR$25*'Auto Alloc.'!$E22</f>
        <v>3240.8589251439539</v>
      </c>
      <c r="H19" s="3">
        <f>Auto!AS$25*'Auto Alloc.'!$E22</f>
        <v>3240.8589251439539</v>
      </c>
      <c r="I19" s="3">
        <f>Auto!AT$25*'Auto Alloc.'!$E22</f>
        <v>3240.8589251439539</v>
      </c>
      <c r="J19" s="3">
        <f>Auto!AU$25*'Auto Alloc.'!$E22</f>
        <v>3240.8589251439539</v>
      </c>
      <c r="K19" s="3">
        <f>Auto!AV$25*'Auto Alloc.'!$E22</f>
        <v>3240.8589251439539</v>
      </c>
      <c r="L19" s="3">
        <f>Auto!AW$25*'Auto Alloc.'!$E22</f>
        <v>3240.8589251439539</v>
      </c>
      <c r="M19" s="3">
        <f>Auto!AX$25*'Auto Alloc.'!$E22</f>
        <v>3240.8589251439539</v>
      </c>
      <c r="N19" s="3">
        <f>Auto!AY$25*'Auto Alloc.'!$E22</f>
        <v>3240.8589251439539</v>
      </c>
      <c r="O19" s="3">
        <f>Auto!AZ$25*'Auto Alloc.'!$E22</f>
        <v>3240.8589251439539</v>
      </c>
      <c r="P19" s="3">
        <f>Auto!BA$25*'Auto Alloc.'!$E22</f>
        <v>3240.8589251439539</v>
      </c>
      <c r="Q19" s="3">
        <f>Auto!BB$25*'Auto Alloc.'!$E22</f>
        <v>3240.8589251439539</v>
      </c>
      <c r="R19" s="3">
        <f>Auto!BC$25*'Auto Alloc.'!$E22</f>
        <v>3240.8589251439539</v>
      </c>
      <c r="S19" s="3">
        <f>Auto!BD$25*'Auto Alloc.'!$E22</f>
        <v>3483.9233445297505</v>
      </c>
      <c r="T19" s="3">
        <f>Auto!BE$25*'Auto Alloc.'!$E22</f>
        <v>3483.9233445297505</v>
      </c>
      <c r="U19" s="3">
        <f>Auto!BF$25*'Auto Alloc.'!$E22</f>
        <v>3483.9233445297505</v>
      </c>
      <c r="V19" s="3">
        <f>Auto!BG$25*'Auto Alloc.'!$E22</f>
        <v>3483.9233445297505</v>
      </c>
      <c r="W19" s="3">
        <f>Auto!BH$25*'Auto Alloc.'!$E22</f>
        <v>3483.9233445297505</v>
      </c>
      <c r="X19" s="3">
        <f>Auto!BI$25*'Auto Alloc.'!$E22</f>
        <v>3483.9233445297505</v>
      </c>
      <c r="Y19" s="3">
        <f>Auto!BJ$25*'Auto Alloc.'!$E22</f>
        <v>3483.9233445297505</v>
      </c>
      <c r="Z19" s="3">
        <f>Auto!BK$25*'Auto Alloc.'!$E22</f>
        <v>3483.9233445297505</v>
      </c>
      <c r="AA19" s="3">
        <f>Auto!BL$25*'Auto Alloc.'!$E22</f>
        <v>3483.9233445297505</v>
      </c>
      <c r="AB19" s="3">
        <f>Auto!BM$25*'Auto Alloc.'!$E22</f>
        <v>3483.9233445297505</v>
      </c>
      <c r="AC19" s="3">
        <f>Auto!BN$25*'Auto Alloc.'!$E22</f>
        <v>3483.9233445297505</v>
      </c>
      <c r="AD19" s="3">
        <f>Auto!BO$25*'Auto Alloc.'!$E22</f>
        <v>3483.9233445297505</v>
      </c>
      <c r="AE19" s="3">
        <f>Auto!BP$25*'Auto Alloc.'!$E22</f>
        <v>3745.2175953694814</v>
      </c>
      <c r="AF19" s="3">
        <f>Auto!BQ$25*'Auto Alloc.'!$E22</f>
        <v>3745.2175953694814</v>
      </c>
      <c r="AG19" s="3">
        <f>Auto!BR$25*'Auto Alloc.'!$E22</f>
        <v>3745.2175953694814</v>
      </c>
      <c r="AH19" s="3">
        <f>Auto!BS$25*'Auto Alloc.'!$E22</f>
        <v>3745.2175953694814</v>
      </c>
      <c r="AI19" s="3">
        <f>Auto!BT$25*'Auto Alloc.'!$E22</f>
        <v>3745.2175953694814</v>
      </c>
      <c r="AJ19" s="3">
        <f>Auto!BU$25*'Auto Alloc.'!$E22</f>
        <v>3745.2175953694814</v>
      </c>
      <c r="AK19" s="3">
        <f>Auto!BV$25*'Auto Alloc.'!$E22</f>
        <v>3745.2175953694814</v>
      </c>
      <c r="AL19" s="3">
        <f>Auto!BW$25*'Auto Alloc.'!$E22</f>
        <v>3745.2175953694814</v>
      </c>
      <c r="AM19" s="3">
        <f>Auto!BX$25*'Auto Alloc.'!$E22</f>
        <v>3745.2175953694814</v>
      </c>
      <c r="AN19" s="3">
        <f>Auto!BY$25*'Auto Alloc.'!$E22</f>
        <v>3745.2175953694814</v>
      </c>
      <c r="AO19" s="3">
        <f>Auto!BZ$25*'Auto Alloc.'!$E22</f>
        <v>3745.2175953694814</v>
      </c>
      <c r="AP19" s="3">
        <f>Auto!CA$25*'Auto Alloc.'!$E22</f>
        <v>3745.2175953694814</v>
      </c>
      <c r="AQ19" s="3">
        <f>Auto!CB$25*'Auto Alloc.'!$E22</f>
        <v>3857.5741232305659</v>
      </c>
      <c r="AR19" s="3">
        <f>Auto!CC$25*'Auto Alloc.'!$E22</f>
        <v>3857.5741232305659</v>
      </c>
      <c r="AS19" s="3">
        <f>Auto!CD$25*'Auto Alloc.'!$E22</f>
        <v>3857.5741232305659</v>
      </c>
      <c r="AT19" s="3">
        <f>Auto!CE$25*'Auto Alloc.'!$E22</f>
        <v>3857.5741232305659</v>
      </c>
      <c r="AU19" s="3">
        <f>Auto!CF$25*'Auto Alloc.'!$E22</f>
        <v>3857.5741232305659</v>
      </c>
      <c r="AV19" s="3">
        <f>Auto!CG$25*'Auto Alloc.'!$E22</f>
        <v>3857.5741232305659</v>
      </c>
      <c r="AW19" s="3">
        <f>Auto!CH$25*'Auto Alloc.'!$E22</f>
        <v>3857.5741232305659</v>
      </c>
      <c r="AX19" s="3">
        <f>Auto!CI$25*'Auto Alloc.'!$E22</f>
        <v>3857.5741232305659</v>
      </c>
      <c r="AY19" s="3">
        <f>Auto!CJ$25*'Auto Alloc.'!$E22</f>
        <v>3857.5741232305659</v>
      </c>
      <c r="AZ19" s="3">
        <f>Auto!CK$25*'Auto Alloc.'!$E22</f>
        <v>3857.5741232305659</v>
      </c>
      <c r="BA19" s="3">
        <f>Auto!CL$25*'Auto Alloc.'!$E22</f>
        <v>3857.5741232305659</v>
      </c>
      <c r="BB19" s="3">
        <f>Auto!CM$25*'Auto Alloc.'!$E22</f>
        <v>3857.5741232305659</v>
      </c>
      <c r="BC19" s="3">
        <f>Auto!CN$25*'Auto Alloc.'!$E22</f>
        <v>3973.3013469274829</v>
      </c>
      <c r="BD19" s="3">
        <f>Auto!CO$25*'Auto Alloc.'!$E22</f>
        <v>3973.3013469274829</v>
      </c>
      <c r="BE19" s="3">
        <f>Auto!CP$25*'Auto Alloc.'!$E22</f>
        <v>3973.3013469274829</v>
      </c>
    </row>
    <row r="20" spans="1:57" hidden="1">
      <c r="A20" s="2" t="s">
        <v>667</v>
      </c>
      <c r="B20" s="2" t="s">
        <v>634</v>
      </c>
      <c r="C20" s="170" t="str" cm="1">
        <f t="array" ref="C20">IFERROR(INDEX('Legal Entity'!$B:$B,MATCH($D20,'Legal Entity'!$A:$A,0),0),0)</f>
        <v>1188 - Corix Utilities (Texas) Inc.</v>
      </c>
      <c r="D20" s="2" t="s">
        <v>26</v>
      </c>
      <c r="F20" s="3">
        <f>Auto!AQ$25*'Auto Alloc.'!$E23</f>
        <v>4617.4735188739605</v>
      </c>
      <c r="G20" s="3">
        <f>Auto!AR$25*'Auto Alloc.'!$E23</f>
        <v>4753.2597568777992</v>
      </c>
      <c r="H20" s="3">
        <f>Auto!AS$25*'Auto Alloc.'!$E23</f>
        <v>4753.2597568777992</v>
      </c>
      <c r="I20" s="3">
        <f>Auto!AT$25*'Auto Alloc.'!$E23</f>
        <v>4753.2597568777992</v>
      </c>
      <c r="J20" s="3">
        <f>Auto!AU$25*'Auto Alloc.'!$E23</f>
        <v>4753.2597568777992</v>
      </c>
      <c r="K20" s="3">
        <f>Auto!AV$25*'Auto Alloc.'!$E23</f>
        <v>4753.2597568777992</v>
      </c>
      <c r="L20" s="3">
        <f>Auto!AW$25*'Auto Alloc.'!$E23</f>
        <v>4753.2597568777992</v>
      </c>
      <c r="M20" s="3">
        <f>Auto!AX$25*'Auto Alloc.'!$E23</f>
        <v>4753.2597568777992</v>
      </c>
      <c r="N20" s="3">
        <f>Auto!AY$25*'Auto Alloc.'!$E23</f>
        <v>4753.2597568777992</v>
      </c>
      <c r="O20" s="3">
        <f>Auto!AZ$25*'Auto Alloc.'!$E23</f>
        <v>4753.2597568777992</v>
      </c>
      <c r="P20" s="3">
        <f>Auto!BA$25*'Auto Alloc.'!$E23</f>
        <v>4753.2597568777992</v>
      </c>
      <c r="Q20" s="3">
        <f>Auto!BB$25*'Auto Alloc.'!$E23</f>
        <v>4753.2597568777992</v>
      </c>
      <c r="R20" s="3">
        <f>Auto!BC$25*'Auto Alloc.'!$E23</f>
        <v>4753.2597568777992</v>
      </c>
      <c r="S20" s="3">
        <f>Auto!BD$25*'Auto Alloc.'!$E23</f>
        <v>5109.7542386436335</v>
      </c>
      <c r="T20" s="3">
        <f>Auto!BE$25*'Auto Alloc.'!$E23</f>
        <v>5109.7542386436335</v>
      </c>
      <c r="U20" s="3">
        <f>Auto!BF$25*'Auto Alloc.'!$E23</f>
        <v>5109.7542386436335</v>
      </c>
      <c r="V20" s="3">
        <f>Auto!BG$25*'Auto Alloc.'!$E23</f>
        <v>5109.7542386436335</v>
      </c>
      <c r="W20" s="3">
        <f>Auto!BH$25*'Auto Alloc.'!$E23</f>
        <v>5109.7542386436335</v>
      </c>
      <c r="X20" s="3">
        <f>Auto!BI$25*'Auto Alloc.'!$E23</f>
        <v>5109.7542386436335</v>
      </c>
      <c r="Y20" s="3">
        <f>Auto!BJ$25*'Auto Alloc.'!$E23</f>
        <v>5109.7542386436335</v>
      </c>
      <c r="Z20" s="3">
        <f>Auto!BK$25*'Auto Alloc.'!$E23</f>
        <v>5109.7542386436335</v>
      </c>
      <c r="AA20" s="3">
        <f>Auto!BL$25*'Auto Alloc.'!$E23</f>
        <v>5109.7542386436335</v>
      </c>
      <c r="AB20" s="3">
        <f>Auto!BM$25*'Auto Alloc.'!$E23</f>
        <v>5109.7542386436335</v>
      </c>
      <c r="AC20" s="3">
        <f>Auto!BN$25*'Auto Alloc.'!$E23</f>
        <v>5109.7542386436335</v>
      </c>
      <c r="AD20" s="3">
        <f>Auto!BO$25*'Auto Alloc.'!$E23</f>
        <v>5109.7542386436335</v>
      </c>
      <c r="AE20" s="3">
        <f>Auto!BP$25*'Auto Alloc.'!$E23</f>
        <v>5492.9858065419057</v>
      </c>
      <c r="AF20" s="3">
        <f>Auto!BQ$25*'Auto Alloc.'!$E23</f>
        <v>5492.9858065419057</v>
      </c>
      <c r="AG20" s="3">
        <f>Auto!BR$25*'Auto Alloc.'!$E23</f>
        <v>5492.9858065419057</v>
      </c>
      <c r="AH20" s="3">
        <f>Auto!BS$25*'Auto Alloc.'!$E23</f>
        <v>5492.9858065419057</v>
      </c>
      <c r="AI20" s="3">
        <f>Auto!BT$25*'Auto Alloc.'!$E23</f>
        <v>5492.9858065419057</v>
      </c>
      <c r="AJ20" s="3">
        <f>Auto!BU$25*'Auto Alloc.'!$E23</f>
        <v>5492.9858065419057</v>
      </c>
      <c r="AK20" s="3">
        <f>Auto!BV$25*'Auto Alloc.'!$E23</f>
        <v>5492.9858065419057</v>
      </c>
      <c r="AL20" s="3">
        <f>Auto!BW$25*'Auto Alloc.'!$E23</f>
        <v>5492.9858065419057</v>
      </c>
      <c r="AM20" s="3">
        <f>Auto!BX$25*'Auto Alloc.'!$E23</f>
        <v>5492.9858065419057</v>
      </c>
      <c r="AN20" s="3">
        <f>Auto!BY$25*'Auto Alloc.'!$E23</f>
        <v>5492.9858065419057</v>
      </c>
      <c r="AO20" s="3">
        <f>Auto!BZ$25*'Auto Alloc.'!$E23</f>
        <v>5492.9858065419057</v>
      </c>
      <c r="AP20" s="3">
        <f>Auto!CA$25*'Auto Alloc.'!$E23</f>
        <v>5492.9858065419057</v>
      </c>
      <c r="AQ20" s="3">
        <f>Auto!CB$25*'Auto Alloc.'!$E23</f>
        <v>5657.7753807381623</v>
      </c>
      <c r="AR20" s="3">
        <f>Auto!CC$25*'Auto Alloc.'!$E23</f>
        <v>5657.7753807381623</v>
      </c>
      <c r="AS20" s="3">
        <f>Auto!CD$25*'Auto Alloc.'!$E23</f>
        <v>5657.7753807381623</v>
      </c>
      <c r="AT20" s="3">
        <f>Auto!CE$25*'Auto Alloc.'!$E23</f>
        <v>5657.7753807381623</v>
      </c>
      <c r="AU20" s="3">
        <f>Auto!CF$25*'Auto Alloc.'!$E23</f>
        <v>5657.7753807381623</v>
      </c>
      <c r="AV20" s="3">
        <f>Auto!CG$25*'Auto Alloc.'!$E23</f>
        <v>5657.7753807381623</v>
      </c>
      <c r="AW20" s="3">
        <f>Auto!CH$25*'Auto Alloc.'!$E23</f>
        <v>5657.7753807381623</v>
      </c>
      <c r="AX20" s="3">
        <f>Auto!CI$25*'Auto Alloc.'!$E23</f>
        <v>5657.7753807381623</v>
      </c>
      <c r="AY20" s="3">
        <f>Auto!CJ$25*'Auto Alloc.'!$E23</f>
        <v>5657.7753807381623</v>
      </c>
      <c r="AZ20" s="3">
        <f>Auto!CK$25*'Auto Alloc.'!$E23</f>
        <v>5657.7753807381623</v>
      </c>
      <c r="BA20" s="3">
        <f>Auto!CL$25*'Auto Alloc.'!$E23</f>
        <v>5657.7753807381623</v>
      </c>
      <c r="BB20" s="3">
        <f>Auto!CM$25*'Auto Alloc.'!$E23</f>
        <v>5657.7753807381623</v>
      </c>
      <c r="BC20" s="3">
        <f>Auto!CN$25*'Auto Alloc.'!$E23</f>
        <v>5827.5086421603082</v>
      </c>
      <c r="BD20" s="3">
        <f>Auto!CO$25*'Auto Alloc.'!$E23</f>
        <v>5827.5086421603082</v>
      </c>
      <c r="BE20" s="3">
        <f>Auto!CP$25*'Auto Alloc.'!$E23</f>
        <v>5827.5086421603082</v>
      </c>
    </row>
    <row r="21" spans="1:57" hidden="1">
      <c r="A21" s="2" t="s">
        <v>667</v>
      </c>
      <c r="B21" s="2" t="s">
        <v>634</v>
      </c>
      <c r="C21" s="170" t="str" cm="1">
        <f t="array" ref="C21">IFERROR(INDEX('Legal Entity'!$B:$B,MATCH($D21,'Legal Entity'!$A:$A,0),0),0)</f>
        <v>1136 - MASSANUTTEN PUBLIC SERVICE CORPORATION</v>
      </c>
      <c r="D21" s="2" t="s">
        <v>19</v>
      </c>
      <c r="F21" s="3">
        <f>Auto!AQ$25*'Auto Alloc.'!$E24</f>
        <v>1154.3683797184901</v>
      </c>
      <c r="G21" s="3">
        <f>Auto!AR$25*'Auto Alloc.'!$E24</f>
        <v>1188.3149392194498</v>
      </c>
      <c r="H21" s="3">
        <f>Auto!AS$25*'Auto Alloc.'!$E24</f>
        <v>1188.3149392194498</v>
      </c>
      <c r="I21" s="3">
        <f>Auto!AT$25*'Auto Alloc.'!$E24</f>
        <v>1188.3149392194498</v>
      </c>
      <c r="J21" s="3">
        <f>Auto!AU$25*'Auto Alloc.'!$E24</f>
        <v>1188.3149392194498</v>
      </c>
      <c r="K21" s="3">
        <f>Auto!AV$25*'Auto Alloc.'!$E24</f>
        <v>1188.3149392194498</v>
      </c>
      <c r="L21" s="3">
        <f>Auto!AW$25*'Auto Alloc.'!$E24</f>
        <v>1188.3149392194498</v>
      </c>
      <c r="M21" s="3">
        <f>Auto!AX$25*'Auto Alloc.'!$E24</f>
        <v>1188.3149392194498</v>
      </c>
      <c r="N21" s="3">
        <f>Auto!AY$25*'Auto Alloc.'!$E24</f>
        <v>1188.3149392194498</v>
      </c>
      <c r="O21" s="3">
        <f>Auto!AZ$25*'Auto Alloc.'!$E24</f>
        <v>1188.3149392194498</v>
      </c>
      <c r="P21" s="3">
        <f>Auto!BA$25*'Auto Alloc.'!$E24</f>
        <v>1188.3149392194498</v>
      </c>
      <c r="Q21" s="3">
        <f>Auto!BB$25*'Auto Alloc.'!$E24</f>
        <v>1188.3149392194498</v>
      </c>
      <c r="R21" s="3">
        <f>Auto!BC$25*'Auto Alloc.'!$E24</f>
        <v>1188.3149392194498</v>
      </c>
      <c r="S21" s="3">
        <f>Auto!BD$25*'Auto Alloc.'!$E24</f>
        <v>1277.4385596609084</v>
      </c>
      <c r="T21" s="3">
        <f>Auto!BE$25*'Auto Alloc.'!$E24</f>
        <v>1277.4385596609084</v>
      </c>
      <c r="U21" s="3">
        <f>Auto!BF$25*'Auto Alloc.'!$E24</f>
        <v>1277.4385596609084</v>
      </c>
      <c r="V21" s="3">
        <f>Auto!BG$25*'Auto Alloc.'!$E24</f>
        <v>1277.4385596609084</v>
      </c>
      <c r="W21" s="3">
        <f>Auto!BH$25*'Auto Alloc.'!$E24</f>
        <v>1277.4385596609084</v>
      </c>
      <c r="X21" s="3">
        <f>Auto!BI$25*'Auto Alloc.'!$E24</f>
        <v>1277.4385596609084</v>
      </c>
      <c r="Y21" s="3">
        <f>Auto!BJ$25*'Auto Alloc.'!$E24</f>
        <v>1277.4385596609084</v>
      </c>
      <c r="Z21" s="3">
        <f>Auto!BK$25*'Auto Alloc.'!$E24</f>
        <v>1277.4385596609084</v>
      </c>
      <c r="AA21" s="3">
        <f>Auto!BL$25*'Auto Alloc.'!$E24</f>
        <v>1277.4385596609084</v>
      </c>
      <c r="AB21" s="3">
        <f>Auto!BM$25*'Auto Alloc.'!$E24</f>
        <v>1277.4385596609084</v>
      </c>
      <c r="AC21" s="3">
        <f>Auto!BN$25*'Auto Alloc.'!$E24</f>
        <v>1277.4385596609084</v>
      </c>
      <c r="AD21" s="3">
        <f>Auto!BO$25*'Auto Alloc.'!$E24</f>
        <v>1277.4385596609084</v>
      </c>
      <c r="AE21" s="3">
        <f>Auto!BP$25*'Auto Alloc.'!$E24</f>
        <v>1373.2464516354764</v>
      </c>
      <c r="AF21" s="3">
        <f>Auto!BQ$25*'Auto Alloc.'!$E24</f>
        <v>1373.2464516354764</v>
      </c>
      <c r="AG21" s="3">
        <f>Auto!BR$25*'Auto Alloc.'!$E24</f>
        <v>1373.2464516354764</v>
      </c>
      <c r="AH21" s="3">
        <f>Auto!BS$25*'Auto Alloc.'!$E24</f>
        <v>1373.2464516354764</v>
      </c>
      <c r="AI21" s="3">
        <f>Auto!BT$25*'Auto Alloc.'!$E24</f>
        <v>1373.2464516354764</v>
      </c>
      <c r="AJ21" s="3">
        <f>Auto!BU$25*'Auto Alloc.'!$E24</f>
        <v>1373.2464516354764</v>
      </c>
      <c r="AK21" s="3">
        <f>Auto!BV$25*'Auto Alloc.'!$E24</f>
        <v>1373.2464516354764</v>
      </c>
      <c r="AL21" s="3">
        <f>Auto!BW$25*'Auto Alloc.'!$E24</f>
        <v>1373.2464516354764</v>
      </c>
      <c r="AM21" s="3">
        <f>Auto!BX$25*'Auto Alloc.'!$E24</f>
        <v>1373.2464516354764</v>
      </c>
      <c r="AN21" s="3">
        <f>Auto!BY$25*'Auto Alloc.'!$E24</f>
        <v>1373.2464516354764</v>
      </c>
      <c r="AO21" s="3">
        <f>Auto!BZ$25*'Auto Alloc.'!$E24</f>
        <v>1373.2464516354764</v>
      </c>
      <c r="AP21" s="3">
        <f>Auto!CA$25*'Auto Alloc.'!$E24</f>
        <v>1373.2464516354764</v>
      </c>
      <c r="AQ21" s="3">
        <f>Auto!CB$25*'Auto Alloc.'!$E24</f>
        <v>1414.4438451845406</v>
      </c>
      <c r="AR21" s="3">
        <f>Auto!CC$25*'Auto Alloc.'!$E24</f>
        <v>1414.4438451845406</v>
      </c>
      <c r="AS21" s="3">
        <f>Auto!CD$25*'Auto Alloc.'!$E24</f>
        <v>1414.4438451845406</v>
      </c>
      <c r="AT21" s="3">
        <f>Auto!CE$25*'Auto Alloc.'!$E24</f>
        <v>1414.4438451845406</v>
      </c>
      <c r="AU21" s="3">
        <f>Auto!CF$25*'Auto Alloc.'!$E24</f>
        <v>1414.4438451845406</v>
      </c>
      <c r="AV21" s="3">
        <f>Auto!CG$25*'Auto Alloc.'!$E24</f>
        <v>1414.4438451845406</v>
      </c>
      <c r="AW21" s="3">
        <f>Auto!CH$25*'Auto Alloc.'!$E24</f>
        <v>1414.4438451845406</v>
      </c>
      <c r="AX21" s="3">
        <f>Auto!CI$25*'Auto Alloc.'!$E24</f>
        <v>1414.4438451845406</v>
      </c>
      <c r="AY21" s="3">
        <f>Auto!CJ$25*'Auto Alloc.'!$E24</f>
        <v>1414.4438451845406</v>
      </c>
      <c r="AZ21" s="3">
        <f>Auto!CK$25*'Auto Alloc.'!$E24</f>
        <v>1414.4438451845406</v>
      </c>
      <c r="BA21" s="3">
        <f>Auto!CL$25*'Auto Alloc.'!$E24</f>
        <v>1414.4438451845406</v>
      </c>
      <c r="BB21" s="3">
        <f>Auto!CM$25*'Auto Alloc.'!$E24</f>
        <v>1414.4438451845406</v>
      </c>
      <c r="BC21" s="3">
        <f>Auto!CN$25*'Auto Alloc.'!$E24</f>
        <v>1456.8771605400771</v>
      </c>
      <c r="BD21" s="3">
        <f>Auto!CO$25*'Auto Alloc.'!$E24</f>
        <v>1456.8771605400771</v>
      </c>
      <c r="BE21" s="3">
        <f>Auto!CP$25*'Auto Alloc.'!$E24</f>
        <v>1456.8771605400771</v>
      </c>
    </row>
    <row r="22" spans="1:57" hidden="1">
      <c r="A22" s="2" t="s">
        <v>667</v>
      </c>
      <c r="B22" s="2" t="s">
        <v>634</v>
      </c>
      <c r="C22" s="170" t="str" cm="1">
        <f t="array" ref="C22">IFERROR(INDEX('Legal Entity'!$B:$B,MATCH($D22,'Legal Entity'!$A:$A,0),0),0)</f>
        <v>1710 - Cleveland Thermal Inc.</v>
      </c>
      <c r="D22" s="2" t="s">
        <v>298</v>
      </c>
      <c r="F22" s="3">
        <f>Auto!AQ$25*'Auto Alloc.'!$E25</f>
        <v>1993.9090195137555</v>
      </c>
      <c r="G22" s="3">
        <f>Auto!AR$25*'Auto Alloc.'!$E25</f>
        <v>2052.5439859245039</v>
      </c>
      <c r="H22" s="3">
        <f>Auto!AS$25*'Auto Alloc.'!$E25</f>
        <v>2052.5439859245039</v>
      </c>
      <c r="I22" s="3">
        <f>Auto!AT$25*'Auto Alloc.'!$E25</f>
        <v>2052.5439859245039</v>
      </c>
      <c r="J22" s="3">
        <f>Auto!AU$25*'Auto Alloc.'!$E25</f>
        <v>2052.5439859245039</v>
      </c>
      <c r="K22" s="3">
        <f>Auto!AV$25*'Auto Alloc.'!$E25</f>
        <v>2052.5439859245039</v>
      </c>
      <c r="L22" s="3">
        <f>Auto!AW$25*'Auto Alloc.'!$E25</f>
        <v>2052.5439859245039</v>
      </c>
      <c r="M22" s="3">
        <f>Auto!AX$25*'Auto Alloc.'!$E25</f>
        <v>2052.5439859245039</v>
      </c>
      <c r="N22" s="3">
        <f>Auto!AY$25*'Auto Alloc.'!$E25</f>
        <v>2052.5439859245039</v>
      </c>
      <c r="O22" s="3">
        <f>Auto!AZ$25*'Auto Alloc.'!$E25</f>
        <v>2052.5439859245039</v>
      </c>
      <c r="P22" s="3">
        <f>Auto!BA$25*'Auto Alloc.'!$E25</f>
        <v>2052.5439859245039</v>
      </c>
      <c r="Q22" s="3">
        <f>Auto!BB$25*'Auto Alloc.'!$E25</f>
        <v>2052.5439859245039</v>
      </c>
      <c r="R22" s="3">
        <f>Auto!BC$25*'Auto Alloc.'!$E25</f>
        <v>2052.5439859245039</v>
      </c>
      <c r="S22" s="3">
        <f>Auto!BD$25*'Auto Alloc.'!$E25</f>
        <v>2206.4847848688419</v>
      </c>
      <c r="T22" s="3">
        <f>Auto!BE$25*'Auto Alloc.'!$E25</f>
        <v>2206.4847848688419</v>
      </c>
      <c r="U22" s="3">
        <f>Auto!BF$25*'Auto Alloc.'!$E25</f>
        <v>2206.4847848688419</v>
      </c>
      <c r="V22" s="3">
        <f>Auto!BG$25*'Auto Alloc.'!$E25</f>
        <v>2206.4847848688419</v>
      </c>
      <c r="W22" s="3">
        <f>Auto!BH$25*'Auto Alloc.'!$E25</f>
        <v>2206.4847848688419</v>
      </c>
      <c r="X22" s="3">
        <f>Auto!BI$25*'Auto Alloc.'!$E25</f>
        <v>2206.4847848688419</v>
      </c>
      <c r="Y22" s="3">
        <f>Auto!BJ$25*'Auto Alloc.'!$E25</f>
        <v>2206.4847848688419</v>
      </c>
      <c r="Z22" s="3">
        <f>Auto!BK$25*'Auto Alloc.'!$E25</f>
        <v>2206.4847848688419</v>
      </c>
      <c r="AA22" s="3">
        <f>Auto!BL$25*'Auto Alloc.'!$E25</f>
        <v>2206.4847848688419</v>
      </c>
      <c r="AB22" s="3">
        <f>Auto!BM$25*'Auto Alloc.'!$E25</f>
        <v>2206.4847848688419</v>
      </c>
      <c r="AC22" s="3">
        <f>Auto!BN$25*'Auto Alloc.'!$E25</f>
        <v>2206.4847848688419</v>
      </c>
      <c r="AD22" s="3">
        <f>Auto!BO$25*'Auto Alloc.'!$E25</f>
        <v>2206.4847848688419</v>
      </c>
      <c r="AE22" s="3">
        <f>Auto!BP$25*'Auto Alloc.'!$E25</f>
        <v>2371.9711437340047</v>
      </c>
      <c r="AF22" s="3">
        <f>Auto!BQ$25*'Auto Alloc.'!$E25</f>
        <v>2371.9711437340047</v>
      </c>
      <c r="AG22" s="3">
        <f>Auto!BR$25*'Auto Alloc.'!$E25</f>
        <v>2371.9711437340047</v>
      </c>
      <c r="AH22" s="3">
        <f>Auto!BS$25*'Auto Alloc.'!$E25</f>
        <v>2371.9711437340047</v>
      </c>
      <c r="AI22" s="3">
        <f>Auto!BT$25*'Auto Alloc.'!$E25</f>
        <v>2371.9711437340047</v>
      </c>
      <c r="AJ22" s="3">
        <f>Auto!BU$25*'Auto Alloc.'!$E25</f>
        <v>2371.9711437340047</v>
      </c>
      <c r="AK22" s="3">
        <f>Auto!BV$25*'Auto Alloc.'!$E25</f>
        <v>2371.9711437340047</v>
      </c>
      <c r="AL22" s="3">
        <f>Auto!BW$25*'Auto Alloc.'!$E25</f>
        <v>2371.9711437340047</v>
      </c>
      <c r="AM22" s="3">
        <f>Auto!BX$25*'Auto Alloc.'!$E25</f>
        <v>2371.9711437340047</v>
      </c>
      <c r="AN22" s="3">
        <f>Auto!BY$25*'Auto Alloc.'!$E25</f>
        <v>2371.9711437340047</v>
      </c>
      <c r="AO22" s="3">
        <f>Auto!BZ$25*'Auto Alloc.'!$E25</f>
        <v>2371.9711437340047</v>
      </c>
      <c r="AP22" s="3">
        <f>Auto!CA$25*'Auto Alloc.'!$E25</f>
        <v>2371.9711437340047</v>
      </c>
      <c r="AQ22" s="3">
        <f>Auto!CB$25*'Auto Alloc.'!$E25</f>
        <v>2443.1302780460246</v>
      </c>
      <c r="AR22" s="3">
        <f>Auto!CC$25*'Auto Alloc.'!$E25</f>
        <v>2443.1302780460246</v>
      </c>
      <c r="AS22" s="3">
        <f>Auto!CD$25*'Auto Alloc.'!$E25</f>
        <v>2443.1302780460246</v>
      </c>
      <c r="AT22" s="3">
        <f>Auto!CE$25*'Auto Alloc.'!$E25</f>
        <v>2443.1302780460246</v>
      </c>
      <c r="AU22" s="3">
        <f>Auto!CF$25*'Auto Alloc.'!$E25</f>
        <v>2443.1302780460246</v>
      </c>
      <c r="AV22" s="3">
        <f>Auto!CG$25*'Auto Alloc.'!$E25</f>
        <v>2443.1302780460246</v>
      </c>
      <c r="AW22" s="3">
        <f>Auto!CH$25*'Auto Alloc.'!$E25</f>
        <v>2443.1302780460246</v>
      </c>
      <c r="AX22" s="3">
        <f>Auto!CI$25*'Auto Alloc.'!$E25</f>
        <v>2443.1302780460246</v>
      </c>
      <c r="AY22" s="3">
        <f>Auto!CJ$25*'Auto Alloc.'!$E25</f>
        <v>2443.1302780460246</v>
      </c>
      <c r="AZ22" s="3">
        <f>Auto!CK$25*'Auto Alloc.'!$E25</f>
        <v>2443.1302780460246</v>
      </c>
      <c r="BA22" s="3">
        <f>Auto!CL$25*'Auto Alloc.'!$E25</f>
        <v>2443.1302780460246</v>
      </c>
      <c r="BB22" s="3">
        <f>Auto!CM$25*'Auto Alloc.'!$E25</f>
        <v>2443.1302780460246</v>
      </c>
      <c r="BC22" s="3">
        <f>Auto!CN$25*'Auto Alloc.'!$E25</f>
        <v>2516.4241863874058</v>
      </c>
      <c r="BD22" s="3">
        <f>Auto!CO$25*'Auto Alloc.'!$E25</f>
        <v>2516.4241863874058</v>
      </c>
      <c r="BE22" s="3">
        <f>Auto!CP$25*'Auto Alloc.'!$E25</f>
        <v>2516.4241863874058</v>
      </c>
    </row>
    <row r="23" spans="1:57" hidden="1">
      <c r="A23" s="2" t="s">
        <v>667</v>
      </c>
      <c r="B23" s="2" t="s">
        <v>634</v>
      </c>
      <c r="C23" s="170" cm="1">
        <f t="array" ref="C23">IFERROR(INDEX('Legal Entity'!$B:$B,MATCH($D23,'Legal Entity'!$A:$A,0),0),0)</f>
        <v>0</v>
      </c>
      <c r="D23" s="2" t="s">
        <v>294</v>
      </c>
      <c r="F23" s="3">
        <f>Auto!AQ$25*'Auto Alloc.'!$E26</f>
        <v>209.88515994881638</v>
      </c>
      <c r="G23" s="3">
        <f>Auto!AR$25*'Auto Alloc.'!$E26</f>
        <v>216.05726167626358</v>
      </c>
      <c r="H23" s="3">
        <f>Auto!AS$25*'Auto Alloc.'!$E26</f>
        <v>216.05726167626358</v>
      </c>
      <c r="I23" s="3">
        <f>Auto!AT$25*'Auto Alloc.'!$E26</f>
        <v>216.05726167626358</v>
      </c>
      <c r="J23" s="3">
        <f>Auto!AU$25*'Auto Alloc.'!$E26</f>
        <v>216.05726167626358</v>
      </c>
      <c r="K23" s="3">
        <f>Auto!AV$25*'Auto Alloc.'!$E26</f>
        <v>216.05726167626358</v>
      </c>
      <c r="L23" s="3">
        <f>Auto!AW$25*'Auto Alloc.'!$E26</f>
        <v>216.05726167626358</v>
      </c>
      <c r="M23" s="3">
        <f>Auto!AX$25*'Auto Alloc.'!$E26</f>
        <v>216.05726167626358</v>
      </c>
      <c r="N23" s="3">
        <f>Auto!AY$25*'Auto Alloc.'!$E26</f>
        <v>216.05726167626358</v>
      </c>
      <c r="O23" s="3">
        <f>Auto!AZ$25*'Auto Alloc.'!$E26</f>
        <v>216.05726167626358</v>
      </c>
      <c r="P23" s="3">
        <f>Auto!BA$25*'Auto Alloc.'!$E26</f>
        <v>216.05726167626358</v>
      </c>
      <c r="Q23" s="3">
        <f>Auto!BB$25*'Auto Alloc.'!$E26</f>
        <v>216.05726167626358</v>
      </c>
      <c r="R23" s="3">
        <f>Auto!BC$25*'Auto Alloc.'!$E26</f>
        <v>216.05726167626358</v>
      </c>
      <c r="S23" s="3">
        <f>Auto!BD$25*'Auto Alloc.'!$E26</f>
        <v>232.26155630198335</v>
      </c>
      <c r="T23" s="3">
        <f>Auto!BE$25*'Auto Alloc.'!$E26</f>
        <v>232.26155630198335</v>
      </c>
      <c r="U23" s="3">
        <f>Auto!BF$25*'Auto Alloc.'!$E26</f>
        <v>232.26155630198335</v>
      </c>
      <c r="V23" s="3">
        <f>Auto!BG$25*'Auto Alloc.'!$E26</f>
        <v>232.26155630198335</v>
      </c>
      <c r="W23" s="3">
        <f>Auto!BH$25*'Auto Alloc.'!$E26</f>
        <v>232.26155630198335</v>
      </c>
      <c r="X23" s="3">
        <f>Auto!BI$25*'Auto Alloc.'!$E26</f>
        <v>232.26155630198335</v>
      </c>
      <c r="Y23" s="3">
        <f>Auto!BJ$25*'Auto Alloc.'!$E26</f>
        <v>232.26155630198335</v>
      </c>
      <c r="Z23" s="3">
        <f>Auto!BK$25*'Auto Alloc.'!$E26</f>
        <v>232.26155630198335</v>
      </c>
      <c r="AA23" s="3">
        <f>Auto!BL$25*'Auto Alloc.'!$E26</f>
        <v>232.26155630198335</v>
      </c>
      <c r="AB23" s="3">
        <f>Auto!BM$25*'Auto Alloc.'!$E26</f>
        <v>232.26155630198335</v>
      </c>
      <c r="AC23" s="3">
        <f>Auto!BN$25*'Auto Alloc.'!$E26</f>
        <v>232.26155630198335</v>
      </c>
      <c r="AD23" s="3">
        <f>Auto!BO$25*'Auto Alloc.'!$E26</f>
        <v>232.26155630198335</v>
      </c>
      <c r="AE23" s="3">
        <f>Auto!BP$25*'Auto Alloc.'!$E26</f>
        <v>249.68117302463207</v>
      </c>
      <c r="AF23" s="3">
        <f>Auto!BQ$25*'Auto Alloc.'!$E26</f>
        <v>249.68117302463207</v>
      </c>
      <c r="AG23" s="3">
        <f>Auto!BR$25*'Auto Alloc.'!$E26</f>
        <v>249.68117302463207</v>
      </c>
      <c r="AH23" s="3">
        <f>Auto!BS$25*'Auto Alloc.'!$E26</f>
        <v>249.68117302463207</v>
      </c>
      <c r="AI23" s="3">
        <f>Auto!BT$25*'Auto Alloc.'!$E26</f>
        <v>249.68117302463207</v>
      </c>
      <c r="AJ23" s="3">
        <f>Auto!BU$25*'Auto Alloc.'!$E26</f>
        <v>249.68117302463207</v>
      </c>
      <c r="AK23" s="3">
        <f>Auto!BV$25*'Auto Alloc.'!$E26</f>
        <v>249.68117302463207</v>
      </c>
      <c r="AL23" s="3">
        <f>Auto!BW$25*'Auto Alloc.'!$E26</f>
        <v>249.68117302463207</v>
      </c>
      <c r="AM23" s="3">
        <f>Auto!BX$25*'Auto Alloc.'!$E26</f>
        <v>249.68117302463207</v>
      </c>
      <c r="AN23" s="3">
        <f>Auto!BY$25*'Auto Alloc.'!$E26</f>
        <v>249.68117302463207</v>
      </c>
      <c r="AO23" s="3">
        <f>Auto!BZ$25*'Auto Alloc.'!$E26</f>
        <v>249.68117302463207</v>
      </c>
      <c r="AP23" s="3">
        <f>Auto!CA$25*'Auto Alloc.'!$E26</f>
        <v>249.68117302463207</v>
      </c>
      <c r="AQ23" s="3">
        <f>Auto!CB$25*'Auto Alloc.'!$E26</f>
        <v>257.17160821537101</v>
      </c>
      <c r="AR23" s="3">
        <f>Auto!CC$25*'Auto Alloc.'!$E26</f>
        <v>257.17160821537101</v>
      </c>
      <c r="AS23" s="3">
        <f>Auto!CD$25*'Auto Alloc.'!$E26</f>
        <v>257.17160821537101</v>
      </c>
      <c r="AT23" s="3">
        <f>Auto!CE$25*'Auto Alloc.'!$E26</f>
        <v>257.17160821537101</v>
      </c>
      <c r="AU23" s="3">
        <f>Auto!CF$25*'Auto Alloc.'!$E26</f>
        <v>257.17160821537101</v>
      </c>
      <c r="AV23" s="3">
        <f>Auto!CG$25*'Auto Alloc.'!$E26</f>
        <v>257.17160821537101</v>
      </c>
      <c r="AW23" s="3">
        <f>Auto!CH$25*'Auto Alloc.'!$E26</f>
        <v>257.17160821537101</v>
      </c>
      <c r="AX23" s="3">
        <f>Auto!CI$25*'Auto Alloc.'!$E26</f>
        <v>257.17160821537101</v>
      </c>
      <c r="AY23" s="3">
        <f>Auto!CJ$25*'Auto Alloc.'!$E26</f>
        <v>257.17160821537101</v>
      </c>
      <c r="AZ23" s="3">
        <f>Auto!CK$25*'Auto Alloc.'!$E26</f>
        <v>257.17160821537101</v>
      </c>
      <c r="BA23" s="3">
        <f>Auto!CL$25*'Auto Alloc.'!$E26</f>
        <v>257.17160821537101</v>
      </c>
      <c r="BB23" s="3">
        <f>Auto!CM$25*'Auto Alloc.'!$E26</f>
        <v>257.17160821537101</v>
      </c>
      <c r="BC23" s="3">
        <f>Auto!CN$25*'Auto Alloc.'!$E26</f>
        <v>264.88675646183219</v>
      </c>
      <c r="BD23" s="3">
        <f>Auto!CO$25*'Auto Alloc.'!$E26</f>
        <v>264.88675646183219</v>
      </c>
      <c r="BE23" s="3">
        <f>Auto!CP$25*'Auto Alloc.'!$E26</f>
        <v>264.88675646183219</v>
      </c>
    </row>
    <row r="24" spans="1:57">
      <c r="C24" s="170"/>
    </row>
    <row r="25" spans="1:57">
      <c r="A25" s="2" t="s">
        <v>668</v>
      </c>
      <c r="B25" s="2" t="s">
        <v>634</v>
      </c>
      <c r="C25" s="170" t="str" cm="1">
        <f t="array" ref="C25">IFERROR(INDEX('Legal Entity'!$B:$B,MATCH($D25,'Legal Entity'!$A:$A,0),0),0)</f>
        <v>1220 - College Utilities Corporation</v>
      </c>
      <c r="D25" s="2" t="s">
        <v>79</v>
      </c>
      <c r="F25" s="3">
        <f>Auto!AQ$45*'Auto Alloc.'!$E30</f>
        <v>2432.2688641920427</v>
      </c>
      <c r="G25" s="3">
        <f>Auto!AR$45*'Auto Alloc.'!$E30</f>
        <v>2432.2688641920427</v>
      </c>
      <c r="H25" s="3">
        <f>Auto!AS$45*'Auto Alloc.'!$E30</f>
        <v>2432.2688641920427</v>
      </c>
      <c r="I25" s="3">
        <f>Auto!AT$45*'Auto Alloc.'!$E30</f>
        <v>2432.2688641920427</v>
      </c>
      <c r="J25" s="3">
        <f>Auto!AU$45*'Auto Alloc.'!$E30</f>
        <v>2432.2688641920427</v>
      </c>
      <c r="K25" s="3">
        <f>Auto!AV$45*'Auto Alloc.'!$E30</f>
        <v>2432.2688641920427</v>
      </c>
      <c r="L25" s="3">
        <f>Auto!AW$45*'Auto Alloc.'!$E30</f>
        <v>2432.2688641920427</v>
      </c>
      <c r="M25" s="3">
        <f>Auto!AX$45*'Auto Alloc.'!$E30</f>
        <v>2614.6890290064457</v>
      </c>
      <c r="N25" s="3">
        <f>Auto!AY$45*'Auto Alloc.'!$E30</f>
        <v>2614.6890290064457</v>
      </c>
      <c r="O25" s="3">
        <f>Auto!AZ$45*'Auto Alloc.'!$E30</f>
        <v>2614.6890290064457</v>
      </c>
      <c r="P25" s="3">
        <f>Auto!BA$45*'Auto Alloc.'!$E30</f>
        <v>2614.6890290064457</v>
      </c>
      <c r="Q25" s="3">
        <f>Auto!BB$45*'Auto Alloc.'!$E30</f>
        <v>2614.6890290064457</v>
      </c>
      <c r="R25" s="3">
        <f>Auto!BC$45*'Auto Alloc.'!$E30</f>
        <v>2614.6890290064457</v>
      </c>
      <c r="S25" s="3">
        <f>Auto!BD$45*'Auto Alloc.'!$E30</f>
        <v>2614.6890290064457</v>
      </c>
      <c r="T25" s="3">
        <f>Auto!BE$45*'Auto Alloc.'!$E30</f>
        <v>2614.6890290064457</v>
      </c>
      <c r="U25" s="3">
        <f>Auto!BF$45*'Auto Alloc.'!$E30</f>
        <v>2614.6890290064457</v>
      </c>
      <c r="V25" s="3">
        <f>Auto!BG$45*'Auto Alloc.'!$E30</f>
        <v>2614.6890290064457</v>
      </c>
      <c r="W25" s="3">
        <f>Auto!BH$45*'Auto Alloc.'!$E30</f>
        <v>2614.6890290064457</v>
      </c>
      <c r="X25" s="3">
        <f>Auto!BI$45*'Auto Alloc.'!$E30</f>
        <v>2614.6890290064457</v>
      </c>
      <c r="Y25" s="3">
        <f>Auto!BJ$45*'Auto Alloc.'!$E30</f>
        <v>2810.7907061819292</v>
      </c>
      <c r="Z25" s="3">
        <f>Auto!BK$45*'Auto Alloc.'!$E30</f>
        <v>2810.7907061819292</v>
      </c>
      <c r="AA25" s="3">
        <f>Auto!BL$45*'Auto Alloc.'!$E30</f>
        <v>2810.7907061819292</v>
      </c>
      <c r="AB25" s="3">
        <f>Auto!BM$45*'Auto Alloc.'!$E30</f>
        <v>2810.7907061819292</v>
      </c>
      <c r="AC25" s="3">
        <f>Auto!BN$45*'Auto Alloc.'!$E30</f>
        <v>2810.7907061819292</v>
      </c>
      <c r="AD25" s="3">
        <f>Auto!BO$45*'Auto Alloc.'!$E30</f>
        <v>2810.7907061819292</v>
      </c>
      <c r="AE25" s="3">
        <f>Auto!BP$45*'Auto Alloc.'!$E30</f>
        <v>2810.7907061819292</v>
      </c>
      <c r="AF25" s="3">
        <f>Auto!BQ$45*'Auto Alloc.'!$E30</f>
        <v>2810.7907061819292</v>
      </c>
      <c r="AG25" s="3">
        <f>Auto!BR$45*'Auto Alloc.'!$E30</f>
        <v>2810.7907061819292</v>
      </c>
      <c r="AH25" s="3">
        <f>Auto!BS$45*'Auto Alloc.'!$E30</f>
        <v>2810.7907061819292</v>
      </c>
      <c r="AI25" s="3">
        <f>Auto!BT$45*'Auto Alloc.'!$E30</f>
        <v>2810.7907061819292</v>
      </c>
      <c r="AJ25" s="3">
        <f>Auto!BU$45*'Auto Alloc.'!$E30</f>
        <v>2810.7907061819292</v>
      </c>
      <c r="AK25" s="3">
        <f>Auto!BV$45*'Auto Alloc.'!$E30</f>
        <v>2895.1144273673872</v>
      </c>
      <c r="AL25" s="3">
        <f>Auto!BW$45*'Auto Alloc.'!$E30</f>
        <v>2895.1144273673872</v>
      </c>
      <c r="AM25" s="3">
        <f>Auto!BX$45*'Auto Alloc.'!$E30</f>
        <v>2895.1144273673872</v>
      </c>
      <c r="AN25" s="3">
        <f>Auto!BY$45*'Auto Alloc.'!$E30</f>
        <v>2895.1144273673872</v>
      </c>
      <c r="AO25" s="3">
        <f>Auto!BZ$45*'Auto Alloc.'!$E30</f>
        <v>2895.1144273673872</v>
      </c>
      <c r="AP25" s="3">
        <f>Auto!CA$45*'Auto Alloc.'!$E30</f>
        <v>2895.1144273673872</v>
      </c>
      <c r="AQ25" s="3">
        <f>Auto!CB$45*'Auto Alloc.'!$E30</f>
        <v>2895.1144273673872</v>
      </c>
      <c r="AR25" s="3">
        <f>Auto!CC$45*'Auto Alloc.'!$E30</f>
        <v>2895.1144273673872</v>
      </c>
      <c r="AS25" s="3">
        <f>Auto!CD$45*'Auto Alloc.'!$E30</f>
        <v>2895.1144273673872</v>
      </c>
      <c r="AT25" s="3">
        <f>Auto!CE$45*'Auto Alloc.'!$E30</f>
        <v>2895.1144273673872</v>
      </c>
      <c r="AU25" s="3">
        <f>Auto!CF$45*'Auto Alloc.'!$E30</f>
        <v>2895.1144273673872</v>
      </c>
      <c r="AV25" s="3">
        <f>Auto!CG$45*'Auto Alloc.'!$E30</f>
        <v>2895.1144273673872</v>
      </c>
      <c r="AW25" s="3">
        <f>Auto!CH$45*'Auto Alloc.'!$E30</f>
        <v>2981.9678601884093</v>
      </c>
      <c r="AX25" s="3">
        <f>Auto!CI$45*'Auto Alloc.'!$E30</f>
        <v>2981.9678601884093</v>
      </c>
      <c r="AY25" s="3">
        <f>Auto!CJ$45*'Auto Alloc.'!$E30</f>
        <v>2981.9678601884093</v>
      </c>
      <c r="AZ25" s="3">
        <f>Auto!CK$45*'Auto Alloc.'!$E30</f>
        <v>2981.9678601884093</v>
      </c>
      <c r="BA25" s="3">
        <f>Auto!CL$45*'Auto Alloc.'!$E30</f>
        <v>2981.9678601884093</v>
      </c>
      <c r="BB25" s="3">
        <f>Auto!CM$45*'Auto Alloc.'!$E30</f>
        <v>2981.9678601884093</v>
      </c>
      <c r="BC25" s="3">
        <f>Auto!CN$45*'Auto Alloc.'!$E30</f>
        <v>2981.9678601884093</v>
      </c>
      <c r="BD25" s="3">
        <f>Auto!CO$45*'Auto Alloc.'!$E30</f>
        <v>2981.9678601884093</v>
      </c>
      <c r="BE25" s="3">
        <f>Auto!CP$45*'Auto Alloc.'!$E30</f>
        <v>2981.9678601884093</v>
      </c>
    </row>
    <row r="26" spans="1:57">
      <c r="A26" s="2" t="s">
        <v>668</v>
      </c>
      <c r="B26" s="2" t="s">
        <v>634</v>
      </c>
      <c r="C26" s="170" t="str" cm="1">
        <f t="array" ref="C26">IFERROR(INDEX('Legal Entity'!$B:$B,MATCH($D26,'Legal Entity'!$A:$A,0),0),0)</f>
        <v>1215 - Golden Heart Utilities, Inc.</v>
      </c>
      <c r="D26" s="2" t="s">
        <v>54</v>
      </c>
      <c r="F26" s="3">
        <f>Auto!AQ$45*'Auto Alloc.'!$E31</f>
        <v>3192.3528842520564</v>
      </c>
      <c r="G26" s="3">
        <f>Auto!AR$45*'Auto Alloc.'!$E31</f>
        <v>3192.3528842520564</v>
      </c>
      <c r="H26" s="3">
        <f>Auto!AS$45*'Auto Alloc.'!$E31</f>
        <v>3192.3528842520564</v>
      </c>
      <c r="I26" s="3">
        <f>Auto!AT$45*'Auto Alloc.'!$E31</f>
        <v>3192.3528842520564</v>
      </c>
      <c r="J26" s="3">
        <f>Auto!AU$45*'Auto Alloc.'!$E31</f>
        <v>3192.3528842520564</v>
      </c>
      <c r="K26" s="3">
        <f>Auto!AV$45*'Auto Alloc.'!$E31</f>
        <v>3192.3528842520564</v>
      </c>
      <c r="L26" s="3">
        <f>Auto!AW$45*'Auto Alloc.'!$E31</f>
        <v>3192.3528842520564</v>
      </c>
      <c r="M26" s="3">
        <f>Auto!AX$45*'Auto Alloc.'!$E31</f>
        <v>3431.7793505709601</v>
      </c>
      <c r="N26" s="3">
        <f>Auto!AY$45*'Auto Alloc.'!$E31</f>
        <v>3431.7793505709601</v>
      </c>
      <c r="O26" s="3">
        <f>Auto!AZ$45*'Auto Alloc.'!$E31</f>
        <v>3431.7793505709601</v>
      </c>
      <c r="P26" s="3">
        <f>Auto!BA$45*'Auto Alloc.'!$E31</f>
        <v>3431.7793505709601</v>
      </c>
      <c r="Q26" s="3">
        <f>Auto!BB$45*'Auto Alloc.'!$E31</f>
        <v>3431.7793505709601</v>
      </c>
      <c r="R26" s="3">
        <f>Auto!BC$45*'Auto Alloc.'!$E31</f>
        <v>3431.7793505709601</v>
      </c>
      <c r="S26" s="3">
        <f>Auto!BD$45*'Auto Alloc.'!$E31</f>
        <v>3431.7793505709601</v>
      </c>
      <c r="T26" s="3">
        <f>Auto!BE$45*'Auto Alloc.'!$E31</f>
        <v>3431.7793505709601</v>
      </c>
      <c r="U26" s="3">
        <f>Auto!BF$45*'Auto Alloc.'!$E31</f>
        <v>3431.7793505709601</v>
      </c>
      <c r="V26" s="3">
        <f>Auto!BG$45*'Auto Alloc.'!$E31</f>
        <v>3431.7793505709601</v>
      </c>
      <c r="W26" s="3">
        <f>Auto!BH$45*'Auto Alloc.'!$E31</f>
        <v>3431.7793505709601</v>
      </c>
      <c r="X26" s="3">
        <f>Auto!BI$45*'Auto Alloc.'!$E31</f>
        <v>3431.7793505709601</v>
      </c>
      <c r="Y26" s="3">
        <f>Auto!BJ$45*'Auto Alloc.'!$E31</f>
        <v>3689.1628018637816</v>
      </c>
      <c r="Z26" s="3">
        <f>Auto!BK$45*'Auto Alloc.'!$E31</f>
        <v>3689.1628018637816</v>
      </c>
      <c r="AA26" s="3">
        <f>Auto!BL$45*'Auto Alloc.'!$E31</f>
        <v>3689.1628018637816</v>
      </c>
      <c r="AB26" s="3">
        <f>Auto!BM$45*'Auto Alloc.'!$E31</f>
        <v>3689.1628018637816</v>
      </c>
      <c r="AC26" s="3">
        <f>Auto!BN$45*'Auto Alloc.'!$E31</f>
        <v>3689.1628018637816</v>
      </c>
      <c r="AD26" s="3">
        <f>Auto!BO$45*'Auto Alloc.'!$E31</f>
        <v>3689.1628018637816</v>
      </c>
      <c r="AE26" s="3">
        <f>Auto!BP$45*'Auto Alloc.'!$E31</f>
        <v>3689.1628018637816</v>
      </c>
      <c r="AF26" s="3">
        <f>Auto!BQ$45*'Auto Alloc.'!$E31</f>
        <v>3689.1628018637816</v>
      </c>
      <c r="AG26" s="3">
        <f>Auto!BR$45*'Auto Alloc.'!$E31</f>
        <v>3689.1628018637816</v>
      </c>
      <c r="AH26" s="3">
        <f>Auto!BS$45*'Auto Alloc.'!$E31</f>
        <v>3689.1628018637816</v>
      </c>
      <c r="AI26" s="3">
        <f>Auto!BT$45*'Auto Alloc.'!$E31</f>
        <v>3689.1628018637816</v>
      </c>
      <c r="AJ26" s="3">
        <f>Auto!BU$45*'Auto Alloc.'!$E31</f>
        <v>3689.1628018637816</v>
      </c>
      <c r="AK26" s="3">
        <f>Auto!BV$45*'Auto Alloc.'!$E31</f>
        <v>3799.8376859196956</v>
      </c>
      <c r="AL26" s="3">
        <f>Auto!BW$45*'Auto Alloc.'!$E31</f>
        <v>3799.8376859196956</v>
      </c>
      <c r="AM26" s="3">
        <f>Auto!BX$45*'Auto Alloc.'!$E31</f>
        <v>3799.8376859196956</v>
      </c>
      <c r="AN26" s="3">
        <f>Auto!BY$45*'Auto Alloc.'!$E31</f>
        <v>3799.8376859196956</v>
      </c>
      <c r="AO26" s="3">
        <f>Auto!BZ$45*'Auto Alloc.'!$E31</f>
        <v>3799.8376859196956</v>
      </c>
      <c r="AP26" s="3">
        <f>Auto!CA$45*'Auto Alloc.'!$E31</f>
        <v>3799.8376859196956</v>
      </c>
      <c r="AQ26" s="3">
        <f>Auto!CB$45*'Auto Alloc.'!$E31</f>
        <v>3799.8376859196956</v>
      </c>
      <c r="AR26" s="3">
        <f>Auto!CC$45*'Auto Alloc.'!$E31</f>
        <v>3799.8376859196956</v>
      </c>
      <c r="AS26" s="3">
        <f>Auto!CD$45*'Auto Alloc.'!$E31</f>
        <v>3799.8376859196956</v>
      </c>
      <c r="AT26" s="3">
        <f>Auto!CE$45*'Auto Alloc.'!$E31</f>
        <v>3799.8376859196956</v>
      </c>
      <c r="AU26" s="3">
        <f>Auto!CF$45*'Auto Alloc.'!$E31</f>
        <v>3799.8376859196956</v>
      </c>
      <c r="AV26" s="3">
        <f>Auto!CG$45*'Auto Alloc.'!$E31</f>
        <v>3799.8376859196956</v>
      </c>
      <c r="AW26" s="3">
        <f>Auto!CH$45*'Auto Alloc.'!$E31</f>
        <v>3913.8328164972872</v>
      </c>
      <c r="AX26" s="3">
        <f>Auto!CI$45*'Auto Alloc.'!$E31</f>
        <v>3913.8328164972872</v>
      </c>
      <c r="AY26" s="3">
        <f>Auto!CJ$45*'Auto Alloc.'!$E31</f>
        <v>3913.8328164972872</v>
      </c>
      <c r="AZ26" s="3">
        <f>Auto!CK$45*'Auto Alloc.'!$E31</f>
        <v>3913.8328164972872</v>
      </c>
      <c r="BA26" s="3">
        <f>Auto!CL$45*'Auto Alloc.'!$E31</f>
        <v>3913.8328164972872</v>
      </c>
      <c r="BB26" s="3">
        <f>Auto!CM$45*'Auto Alloc.'!$E31</f>
        <v>3913.8328164972872</v>
      </c>
      <c r="BC26" s="3">
        <f>Auto!CN$45*'Auto Alloc.'!$E31</f>
        <v>3913.8328164972872</v>
      </c>
      <c r="BD26" s="3">
        <f>Auto!CO$45*'Auto Alloc.'!$E31</f>
        <v>3913.8328164972872</v>
      </c>
      <c r="BE26" s="3">
        <f>Auto!CP$45*'Auto Alloc.'!$E31</f>
        <v>3913.8328164972872</v>
      </c>
    </row>
    <row r="27" spans="1:57">
      <c r="A27" s="2" t="s">
        <v>668</v>
      </c>
      <c r="B27" s="2" t="s">
        <v>634</v>
      </c>
      <c r="D27" s="2" t="s">
        <v>89</v>
      </c>
      <c r="F27" s="3">
        <f>Auto!AQ$45*'Auto Alloc.'!$E32</f>
        <v>456.05041203600803</v>
      </c>
      <c r="G27" s="3">
        <f>Auto!AR$45*'Auto Alloc.'!$E32</f>
        <v>456.05041203600803</v>
      </c>
      <c r="H27" s="3">
        <f>Auto!AS$45*'Auto Alloc.'!$E32</f>
        <v>456.05041203600803</v>
      </c>
      <c r="I27" s="3">
        <f>Auto!AT$45*'Auto Alloc.'!$E32</f>
        <v>456.05041203600803</v>
      </c>
      <c r="J27" s="3">
        <f>Auto!AU$45*'Auto Alloc.'!$E32</f>
        <v>456.05041203600803</v>
      </c>
      <c r="K27" s="3">
        <f>Auto!AV$45*'Auto Alloc.'!$E32</f>
        <v>456.05041203600803</v>
      </c>
      <c r="L27" s="3">
        <f>Auto!AW$45*'Auto Alloc.'!$E32</f>
        <v>456.05041203600803</v>
      </c>
      <c r="M27" s="3">
        <f>Auto!AX$45*'Auto Alloc.'!$E32</f>
        <v>490.25419293870857</v>
      </c>
      <c r="N27" s="3">
        <f>Auto!AY$45*'Auto Alloc.'!$E32</f>
        <v>490.25419293870857</v>
      </c>
      <c r="O27" s="3">
        <f>Auto!AZ$45*'Auto Alloc.'!$E32</f>
        <v>490.25419293870857</v>
      </c>
      <c r="P27" s="3">
        <f>Auto!BA$45*'Auto Alloc.'!$E32</f>
        <v>490.25419293870857</v>
      </c>
      <c r="Q27" s="3">
        <f>Auto!BB$45*'Auto Alloc.'!$E32</f>
        <v>490.25419293870857</v>
      </c>
      <c r="R27" s="3">
        <f>Auto!BC$45*'Auto Alloc.'!$E32</f>
        <v>490.25419293870857</v>
      </c>
      <c r="S27" s="3">
        <f>Auto!BD$45*'Auto Alloc.'!$E32</f>
        <v>490.25419293870857</v>
      </c>
      <c r="T27" s="3">
        <f>Auto!BE$45*'Auto Alloc.'!$E32</f>
        <v>490.25419293870857</v>
      </c>
      <c r="U27" s="3">
        <f>Auto!BF$45*'Auto Alloc.'!$E32</f>
        <v>490.25419293870857</v>
      </c>
      <c r="V27" s="3">
        <f>Auto!BG$45*'Auto Alloc.'!$E32</f>
        <v>490.25419293870857</v>
      </c>
      <c r="W27" s="3">
        <f>Auto!BH$45*'Auto Alloc.'!$E32</f>
        <v>490.25419293870857</v>
      </c>
      <c r="X27" s="3">
        <f>Auto!BI$45*'Auto Alloc.'!$E32</f>
        <v>490.25419293870857</v>
      </c>
      <c r="Y27" s="3">
        <f>Auto!BJ$45*'Auto Alloc.'!$E32</f>
        <v>527.02325740911169</v>
      </c>
      <c r="Z27" s="3">
        <f>Auto!BK$45*'Auto Alloc.'!$E32</f>
        <v>527.02325740911169</v>
      </c>
      <c r="AA27" s="3">
        <f>Auto!BL$45*'Auto Alloc.'!$E32</f>
        <v>527.02325740911169</v>
      </c>
      <c r="AB27" s="3">
        <f>Auto!BM$45*'Auto Alloc.'!$E32</f>
        <v>527.02325740911169</v>
      </c>
      <c r="AC27" s="3">
        <f>Auto!BN$45*'Auto Alloc.'!$E32</f>
        <v>527.02325740911169</v>
      </c>
      <c r="AD27" s="3">
        <f>Auto!BO$45*'Auto Alloc.'!$E32</f>
        <v>527.02325740911169</v>
      </c>
      <c r="AE27" s="3">
        <f>Auto!BP$45*'Auto Alloc.'!$E32</f>
        <v>527.02325740911169</v>
      </c>
      <c r="AF27" s="3">
        <f>Auto!BQ$45*'Auto Alloc.'!$E32</f>
        <v>527.02325740911169</v>
      </c>
      <c r="AG27" s="3">
        <f>Auto!BR$45*'Auto Alloc.'!$E32</f>
        <v>527.02325740911169</v>
      </c>
      <c r="AH27" s="3">
        <f>Auto!BS$45*'Auto Alloc.'!$E32</f>
        <v>527.02325740911169</v>
      </c>
      <c r="AI27" s="3">
        <f>Auto!BT$45*'Auto Alloc.'!$E32</f>
        <v>527.02325740911169</v>
      </c>
      <c r="AJ27" s="3">
        <f>Auto!BU$45*'Auto Alloc.'!$E32</f>
        <v>527.02325740911169</v>
      </c>
      <c r="AK27" s="3">
        <f>Auto!BV$45*'Auto Alloc.'!$E32</f>
        <v>542.83395513138498</v>
      </c>
      <c r="AL27" s="3">
        <f>Auto!BW$45*'Auto Alloc.'!$E32</f>
        <v>542.83395513138498</v>
      </c>
      <c r="AM27" s="3">
        <f>Auto!BX$45*'Auto Alloc.'!$E32</f>
        <v>542.83395513138498</v>
      </c>
      <c r="AN27" s="3">
        <f>Auto!BY$45*'Auto Alloc.'!$E32</f>
        <v>542.83395513138498</v>
      </c>
      <c r="AO27" s="3">
        <f>Auto!BZ$45*'Auto Alloc.'!$E32</f>
        <v>542.83395513138498</v>
      </c>
      <c r="AP27" s="3">
        <f>Auto!CA$45*'Auto Alloc.'!$E32</f>
        <v>542.83395513138498</v>
      </c>
      <c r="AQ27" s="3">
        <f>Auto!CB$45*'Auto Alloc.'!$E32</f>
        <v>542.83395513138498</v>
      </c>
      <c r="AR27" s="3">
        <f>Auto!CC$45*'Auto Alloc.'!$E32</f>
        <v>542.83395513138498</v>
      </c>
      <c r="AS27" s="3">
        <f>Auto!CD$45*'Auto Alloc.'!$E32</f>
        <v>542.83395513138498</v>
      </c>
      <c r="AT27" s="3">
        <f>Auto!CE$45*'Auto Alloc.'!$E32</f>
        <v>542.83395513138498</v>
      </c>
      <c r="AU27" s="3">
        <f>Auto!CF$45*'Auto Alloc.'!$E32</f>
        <v>542.83395513138498</v>
      </c>
      <c r="AV27" s="3">
        <f>Auto!CG$45*'Auto Alloc.'!$E32</f>
        <v>542.83395513138498</v>
      </c>
      <c r="AW27" s="3">
        <f>Auto!CH$45*'Auto Alloc.'!$E32</f>
        <v>559.11897378532672</v>
      </c>
      <c r="AX27" s="3">
        <f>Auto!CI$45*'Auto Alloc.'!$E32</f>
        <v>559.11897378532672</v>
      </c>
      <c r="AY27" s="3">
        <f>Auto!CJ$45*'Auto Alloc.'!$E32</f>
        <v>559.11897378532672</v>
      </c>
      <c r="AZ27" s="3">
        <f>Auto!CK$45*'Auto Alloc.'!$E32</f>
        <v>559.11897378532672</v>
      </c>
      <c r="BA27" s="3">
        <f>Auto!CL$45*'Auto Alloc.'!$E32</f>
        <v>559.11897378532672</v>
      </c>
      <c r="BB27" s="3">
        <f>Auto!CM$45*'Auto Alloc.'!$E32</f>
        <v>559.11897378532672</v>
      </c>
      <c r="BC27" s="3">
        <f>Auto!CN$45*'Auto Alloc.'!$E32</f>
        <v>559.11897378532672</v>
      </c>
      <c r="BD27" s="3">
        <f>Auto!CO$45*'Auto Alloc.'!$E32</f>
        <v>559.11897378532672</v>
      </c>
      <c r="BE27" s="3">
        <f>Auto!CP$45*'Auto Alloc.'!$E32</f>
        <v>559.11897378532672</v>
      </c>
    </row>
    <row r="29" spans="1:57">
      <c r="A29" s="2" t="s">
        <v>669</v>
      </c>
      <c r="B29" s="2" t="s">
        <v>634</v>
      </c>
      <c r="C29" s="170" cm="1">
        <f t="array" ref="C29">IFERROR(INDEX('Legal Entity'!$B:$B,MATCH($D29,'Legal Entity'!$A:$A,0),0),0)</f>
        <v>0</v>
      </c>
      <c r="D29" s="2" t="s">
        <v>670</v>
      </c>
      <c r="F29" s="3">
        <f>SUM(Auto!AQ$15)*'Auto Alloc.'!$E36</f>
        <v>213.94062078272603</v>
      </c>
      <c r="G29" s="3">
        <f>SUM(Auto!AR$15)*'Auto Alloc.'!$E36</f>
        <v>203.5659323747966</v>
      </c>
      <c r="H29" s="3">
        <f>SUM(Auto!AS$15)*'Auto Alloc.'!$E36</f>
        <v>203.5659323747966</v>
      </c>
      <c r="I29" s="3">
        <f>SUM(Auto!AT$15)*'Auto Alloc.'!$E36</f>
        <v>203.5659323747966</v>
      </c>
      <c r="J29" s="3">
        <f>SUM(Auto!AU$15)*'Auto Alloc.'!$E36</f>
        <v>203.5659323747966</v>
      </c>
      <c r="K29" s="3">
        <f>SUM(Auto!AV$15)*'Auto Alloc.'!$E36</f>
        <v>203.5659323747966</v>
      </c>
      <c r="L29" s="3">
        <f>SUM(Auto!AW$15)*'Auto Alloc.'!$E36</f>
        <v>203.5659323747966</v>
      </c>
      <c r="M29" s="3">
        <f>SUM(Auto!AX$15)*'Auto Alloc.'!$E36</f>
        <v>203.5659323747966</v>
      </c>
      <c r="N29" s="3">
        <f>SUM(Auto!AY$15)*'Auto Alloc.'!$E36</f>
        <v>203.5659323747966</v>
      </c>
      <c r="O29" s="3">
        <f>SUM(Auto!AZ$15)*'Auto Alloc.'!$E36</f>
        <v>203.5659323747966</v>
      </c>
      <c r="P29" s="3">
        <f>SUM(Auto!BA$15)*'Auto Alloc.'!$E36</f>
        <v>203.5659323747966</v>
      </c>
      <c r="Q29" s="3">
        <f>SUM(Auto!BB$15)*'Auto Alloc.'!$E36</f>
        <v>203.5659323747966</v>
      </c>
      <c r="R29" s="3">
        <f>SUM(Auto!BC$15)*'Auto Alloc.'!$E36</f>
        <v>203.5659323747966</v>
      </c>
      <c r="S29" s="3">
        <f>SUM(Auto!BD$15)*'Auto Alloc.'!$E36</f>
        <v>218.83337730290634</v>
      </c>
      <c r="T29" s="3">
        <f>SUM(Auto!BE$15)*'Auto Alloc.'!$E36</f>
        <v>218.83337730290634</v>
      </c>
      <c r="U29" s="3">
        <f>SUM(Auto!BF$15)*'Auto Alloc.'!$E36</f>
        <v>218.83337730290634</v>
      </c>
      <c r="V29" s="3">
        <f>SUM(Auto!BG$15)*'Auto Alloc.'!$E36</f>
        <v>218.83337730290634</v>
      </c>
      <c r="W29" s="3">
        <f>SUM(Auto!BH$15)*'Auto Alloc.'!$E36</f>
        <v>218.83337730290634</v>
      </c>
      <c r="X29" s="3">
        <f>SUM(Auto!BI$15)*'Auto Alloc.'!$E36</f>
        <v>218.83337730290634</v>
      </c>
      <c r="Y29" s="3">
        <f>SUM(Auto!BJ$15)*'Auto Alloc.'!$E36</f>
        <v>218.83337730290634</v>
      </c>
      <c r="Z29" s="3">
        <f>SUM(Auto!BK$15)*'Auto Alloc.'!$E36</f>
        <v>218.83337730290634</v>
      </c>
      <c r="AA29" s="3">
        <f>SUM(Auto!BL$15)*'Auto Alloc.'!$E36</f>
        <v>218.83337730290634</v>
      </c>
      <c r="AB29" s="3">
        <f>SUM(Auto!BM$15)*'Auto Alloc.'!$E36</f>
        <v>218.83337730290634</v>
      </c>
      <c r="AC29" s="3">
        <f>SUM(Auto!BN$15)*'Auto Alloc.'!$E36</f>
        <v>218.83337730290634</v>
      </c>
      <c r="AD29" s="3">
        <f>SUM(Auto!BO$15)*'Auto Alloc.'!$E36</f>
        <v>218.83337730290634</v>
      </c>
      <c r="AE29" s="3">
        <f>SUM(Auto!BP$15)*'Auto Alloc.'!$E36</f>
        <v>235.2458806006243</v>
      </c>
      <c r="AF29" s="3">
        <f>SUM(Auto!BQ$15)*'Auto Alloc.'!$E36</f>
        <v>235.2458806006243</v>
      </c>
      <c r="AG29" s="3">
        <f>SUM(Auto!BR$15)*'Auto Alloc.'!$E36</f>
        <v>235.2458806006243</v>
      </c>
      <c r="AH29" s="3">
        <f>SUM(Auto!BS$15)*'Auto Alloc.'!$E36</f>
        <v>235.2458806006243</v>
      </c>
      <c r="AI29" s="3">
        <f>SUM(Auto!BT$15)*'Auto Alloc.'!$E36</f>
        <v>235.2458806006243</v>
      </c>
      <c r="AJ29" s="3">
        <f>SUM(Auto!BU$15)*'Auto Alloc.'!$E36</f>
        <v>235.2458806006243</v>
      </c>
      <c r="AK29" s="3">
        <f>SUM(Auto!BV$15)*'Auto Alloc.'!$E36</f>
        <v>235.2458806006243</v>
      </c>
      <c r="AL29" s="3">
        <f>SUM(Auto!BW$15)*'Auto Alloc.'!$E36</f>
        <v>235.2458806006243</v>
      </c>
      <c r="AM29" s="3">
        <f>SUM(Auto!BX$15)*'Auto Alloc.'!$E36</f>
        <v>235.2458806006243</v>
      </c>
      <c r="AN29" s="3">
        <f>SUM(Auto!BY$15)*'Auto Alloc.'!$E36</f>
        <v>235.2458806006243</v>
      </c>
      <c r="AO29" s="3">
        <f>SUM(Auto!BZ$15)*'Auto Alloc.'!$E36</f>
        <v>235.2458806006243</v>
      </c>
      <c r="AP29" s="3">
        <f>SUM(Auto!CA$15)*'Auto Alloc.'!$E36</f>
        <v>235.2458806006243</v>
      </c>
      <c r="AQ29" s="3">
        <f>SUM(Auto!CB$15)*'Auto Alloc.'!$E36</f>
        <v>242.30325701864302</v>
      </c>
      <c r="AR29" s="3">
        <f>SUM(Auto!CC$15)*'Auto Alloc.'!$E36</f>
        <v>242.30325701864302</v>
      </c>
      <c r="AS29" s="3">
        <f>SUM(Auto!CD$15)*'Auto Alloc.'!$E36</f>
        <v>242.30325701864302</v>
      </c>
      <c r="AT29" s="3">
        <f>SUM(Auto!CE$15)*'Auto Alloc.'!$E36</f>
        <v>242.30325701864302</v>
      </c>
      <c r="AU29" s="3">
        <f>SUM(Auto!CF$15)*'Auto Alloc.'!$E36</f>
        <v>242.30325701864302</v>
      </c>
      <c r="AV29" s="3">
        <f>SUM(Auto!CG$15)*'Auto Alloc.'!$E36</f>
        <v>242.30325701864302</v>
      </c>
      <c r="AW29" s="3">
        <f>SUM(Auto!CH$15)*'Auto Alloc.'!$E36</f>
        <v>242.30325701864302</v>
      </c>
      <c r="AX29" s="3">
        <f>SUM(Auto!CI$15)*'Auto Alloc.'!$E36</f>
        <v>242.30325701864302</v>
      </c>
      <c r="AY29" s="3">
        <f>SUM(Auto!CJ$15)*'Auto Alloc.'!$E36</f>
        <v>242.30325701864302</v>
      </c>
      <c r="AZ29" s="3">
        <f>SUM(Auto!CK$15)*'Auto Alloc.'!$E36</f>
        <v>242.30325701864302</v>
      </c>
      <c r="BA29" s="3">
        <f>SUM(Auto!CL$15)*'Auto Alloc.'!$E36</f>
        <v>242.30325701864302</v>
      </c>
      <c r="BB29" s="3">
        <f>SUM(Auto!CM$15)*'Auto Alloc.'!$E36</f>
        <v>242.30325701864302</v>
      </c>
      <c r="BC29" s="3">
        <f>SUM(Auto!CN$15)*'Auto Alloc.'!$E36</f>
        <v>249.57235472920232</v>
      </c>
      <c r="BD29" s="3">
        <f>SUM(Auto!CO$15)*'Auto Alloc.'!$E36</f>
        <v>249.57235472920232</v>
      </c>
      <c r="BE29" s="3">
        <f>SUM(Auto!CP$15)*'Auto Alloc.'!$E36</f>
        <v>249.57235472920232</v>
      </c>
    </row>
    <row r="30" spans="1:57">
      <c r="A30" s="2" t="s">
        <v>669</v>
      </c>
      <c r="B30" s="2" t="s">
        <v>634</v>
      </c>
      <c r="C30" s="170" cm="1">
        <f t="array" ref="C30">IFERROR(INDEX('Legal Entity'!$B:$B,MATCH($D30,'Legal Entity'!$A:$A,0),0),0)</f>
        <v>0</v>
      </c>
      <c r="D30" s="2" t="s">
        <v>671</v>
      </c>
      <c r="F30" s="3">
        <f>SUM(Auto!AQ$15)*'Auto Alloc.'!$E37</f>
        <v>588.33670715249661</v>
      </c>
      <c r="G30" s="3">
        <f>SUM(Auto!AR$15)*'Auto Alloc.'!$E37</f>
        <v>559.8063140306906</v>
      </c>
      <c r="H30" s="3">
        <f>SUM(Auto!AS$15)*'Auto Alloc.'!$E37</f>
        <v>559.8063140306906</v>
      </c>
      <c r="I30" s="3">
        <f>SUM(Auto!AT$15)*'Auto Alloc.'!$E37</f>
        <v>559.8063140306906</v>
      </c>
      <c r="J30" s="3">
        <f>SUM(Auto!AU$15)*'Auto Alloc.'!$E37</f>
        <v>559.8063140306906</v>
      </c>
      <c r="K30" s="3">
        <f>SUM(Auto!AV$15)*'Auto Alloc.'!$E37</f>
        <v>559.8063140306906</v>
      </c>
      <c r="L30" s="3">
        <f>SUM(Auto!AW$15)*'Auto Alloc.'!$E37</f>
        <v>559.8063140306906</v>
      </c>
      <c r="M30" s="3">
        <f>SUM(Auto!AX$15)*'Auto Alloc.'!$E37</f>
        <v>559.8063140306906</v>
      </c>
      <c r="N30" s="3">
        <f>SUM(Auto!AY$15)*'Auto Alloc.'!$E37</f>
        <v>559.8063140306906</v>
      </c>
      <c r="O30" s="3">
        <f>SUM(Auto!AZ$15)*'Auto Alloc.'!$E37</f>
        <v>559.8063140306906</v>
      </c>
      <c r="P30" s="3">
        <f>SUM(Auto!BA$15)*'Auto Alloc.'!$E37</f>
        <v>559.8063140306906</v>
      </c>
      <c r="Q30" s="3">
        <f>SUM(Auto!BB$15)*'Auto Alloc.'!$E37</f>
        <v>559.8063140306906</v>
      </c>
      <c r="R30" s="3">
        <f>SUM(Auto!BC$15)*'Auto Alloc.'!$E37</f>
        <v>559.8063140306906</v>
      </c>
      <c r="S30" s="3">
        <f>SUM(Auto!BD$15)*'Auto Alloc.'!$E37</f>
        <v>601.79178758299247</v>
      </c>
      <c r="T30" s="3">
        <f>SUM(Auto!BE$15)*'Auto Alloc.'!$E37</f>
        <v>601.79178758299247</v>
      </c>
      <c r="U30" s="3">
        <f>SUM(Auto!BF$15)*'Auto Alloc.'!$E37</f>
        <v>601.79178758299247</v>
      </c>
      <c r="V30" s="3">
        <f>SUM(Auto!BG$15)*'Auto Alloc.'!$E37</f>
        <v>601.79178758299247</v>
      </c>
      <c r="W30" s="3">
        <f>SUM(Auto!BH$15)*'Auto Alloc.'!$E37</f>
        <v>601.79178758299247</v>
      </c>
      <c r="X30" s="3">
        <f>SUM(Auto!BI$15)*'Auto Alloc.'!$E37</f>
        <v>601.79178758299247</v>
      </c>
      <c r="Y30" s="3">
        <f>SUM(Auto!BJ$15)*'Auto Alloc.'!$E37</f>
        <v>601.79178758299247</v>
      </c>
      <c r="Z30" s="3">
        <f>SUM(Auto!BK$15)*'Auto Alloc.'!$E37</f>
        <v>601.79178758299247</v>
      </c>
      <c r="AA30" s="3">
        <f>SUM(Auto!BL$15)*'Auto Alloc.'!$E37</f>
        <v>601.79178758299247</v>
      </c>
      <c r="AB30" s="3">
        <f>SUM(Auto!BM$15)*'Auto Alloc.'!$E37</f>
        <v>601.79178758299247</v>
      </c>
      <c r="AC30" s="3">
        <f>SUM(Auto!BN$15)*'Auto Alloc.'!$E37</f>
        <v>601.79178758299247</v>
      </c>
      <c r="AD30" s="3">
        <f>SUM(Auto!BO$15)*'Auto Alloc.'!$E37</f>
        <v>601.79178758299247</v>
      </c>
      <c r="AE30" s="3">
        <f>SUM(Auto!BP$15)*'Auto Alloc.'!$E37</f>
        <v>646.9261716517168</v>
      </c>
      <c r="AF30" s="3">
        <f>SUM(Auto!BQ$15)*'Auto Alloc.'!$E37</f>
        <v>646.9261716517168</v>
      </c>
      <c r="AG30" s="3">
        <f>SUM(Auto!BR$15)*'Auto Alloc.'!$E37</f>
        <v>646.9261716517168</v>
      </c>
      <c r="AH30" s="3">
        <f>SUM(Auto!BS$15)*'Auto Alloc.'!$E37</f>
        <v>646.9261716517168</v>
      </c>
      <c r="AI30" s="3">
        <f>SUM(Auto!BT$15)*'Auto Alloc.'!$E37</f>
        <v>646.9261716517168</v>
      </c>
      <c r="AJ30" s="3">
        <f>SUM(Auto!BU$15)*'Auto Alloc.'!$E37</f>
        <v>646.9261716517168</v>
      </c>
      <c r="AK30" s="3">
        <f>SUM(Auto!BV$15)*'Auto Alloc.'!$E37</f>
        <v>646.9261716517168</v>
      </c>
      <c r="AL30" s="3">
        <f>SUM(Auto!BW$15)*'Auto Alloc.'!$E37</f>
        <v>646.9261716517168</v>
      </c>
      <c r="AM30" s="3">
        <f>SUM(Auto!BX$15)*'Auto Alloc.'!$E37</f>
        <v>646.9261716517168</v>
      </c>
      <c r="AN30" s="3">
        <f>SUM(Auto!BY$15)*'Auto Alloc.'!$E37</f>
        <v>646.9261716517168</v>
      </c>
      <c r="AO30" s="3">
        <f>SUM(Auto!BZ$15)*'Auto Alloc.'!$E37</f>
        <v>646.9261716517168</v>
      </c>
      <c r="AP30" s="3">
        <f>SUM(Auto!CA$15)*'Auto Alloc.'!$E37</f>
        <v>646.9261716517168</v>
      </c>
      <c r="AQ30" s="3">
        <f>SUM(Auto!CB$15)*'Auto Alloc.'!$E37</f>
        <v>666.3339568012683</v>
      </c>
      <c r="AR30" s="3">
        <f>SUM(Auto!CC$15)*'Auto Alloc.'!$E37</f>
        <v>666.3339568012683</v>
      </c>
      <c r="AS30" s="3">
        <f>SUM(Auto!CD$15)*'Auto Alloc.'!$E37</f>
        <v>666.3339568012683</v>
      </c>
      <c r="AT30" s="3">
        <f>SUM(Auto!CE$15)*'Auto Alloc.'!$E37</f>
        <v>666.3339568012683</v>
      </c>
      <c r="AU30" s="3">
        <f>SUM(Auto!CF$15)*'Auto Alloc.'!$E37</f>
        <v>666.3339568012683</v>
      </c>
      <c r="AV30" s="3">
        <f>SUM(Auto!CG$15)*'Auto Alloc.'!$E37</f>
        <v>666.3339568012683</v>
      </c>
      <c r="AW30" s="3">
        <f>SUM(Auto!CH$15)*'Auto Alloc.'!$E37</f>
        <v>666.3339568012683</v>
      </c>
      <c r="AX30" s="3">
        <f>SUM(Auto!CI$15)*'Auto Alloc.'!$E37</f>
        <v>666.3339568012683</v>
      </c>
      <c r="AY30" s="3">
        <f>SUM(Auto!CJ$15)*'Auto Alloc.'!$E37</f>
        <v>666.3339568012683</v>
      </c>
      <c r="AZ30" s="3">
        <f>SUM(Auto!CK$15)*'Auto Alloc.'!$E37</f>
        <v>666.3339568012683</v>
      </c>
      <c r="BA30" s="3">
        <f>SUM(Auto!CL$15)*'Auto Alloc.'!$E37</f>
        <v>666.3339568012683</v>
      </c>
      <c r="BB30" s="3">
        <f>SUM(Auto!CM$15)*'Auto Alloc.'!$E37</f>
        <v>666.3339568012683</v>
      </c>
      <c r="BC30" s="3">
        <f>SUM(Auto!CN$15)*'Auto Alloc.'!$E37</f>
        <v>686.32397550530641</v>
      </c>
      <c r="BD30" s="3">
        <f>SUM(Auto!CO$15)*'Auto Alloc.'!$E37</f>
        <v>686.32397550530641</v>
      </c>
      <c r="BE30" s="3">
        <f>SUM(Auto!CP$15)*'Auto Alloc.'!$E37</f>
        <v>686.32397550530641</v>
      </c>
    </row>
    <row r="31" spans="1:57">
      <c r="A31" s="2" t="s">
        <v>669</v>
      </c>
      <c r="B31" s="2" t="s">
        <v>634</v>
      </c>
      <c r="C31" s="170" t="str" cm="1">
        <f t="array" ref="C31">IFERROR(INDEX('Legal Entity'!$B:$B,MATCH($D31,'Legal Entity'!$A:$A,0),0),0)</f>
        <v>1010 - Corix Infrastructures Inc.</v>
      </c>
      <c r="D31" s="2" t="s">
        <v>672</v>
      </c>
      <c r="F31" s="3">
        <f>SUM(Auto!AQ$15)*'Auto Alloc.'!$E38</f>
        <v>53.485155195681507</v>
      </c>
      <c r="G31" s="3">
        <f>SUM(Auto!AR$15)*'Auto Alloc.'!$E38</f>
        <v>50.891483093699151</v>
      </c>
      <c r="H31" s="3">
        <f>SUM(Auto!AS$15)*'Auto Alloc.'!$E38</f>
        <v>50.891483093699151</v>
      </c>
      <c r="I31" s="3">
        <f>SUM(Auto!AT$15)*'Auto Alloc.'!$E38</f>
        <v>50.891483093699151</v>
      </c>
      <c r="J31" s="3">
        <f>SUM(Auto!AU$15)*'Auto Alloc.'!$E38</f>
        <v>50.891483093699151</v>
      </c>
      <c r="K31" s="3">
        <f>SUM(Auto!AV$15)*'Auto Alloc.'!$E38</f>
        <v>50.891483093699151</v>
      </c>
      <c r="L31" s="3">
        <f>SUM(Auto!AW$15)*'Auto Alloc.'!$E38</f>
        <v>50.891483093699151</v>
      </c>
      <c r="M31" s="3">
        <f>SUM(Auto!AX$15)*'Auto Alloc.'!$E38</f>
        <v>50.891483093699151</v>
      </c>
      <c r="N31" s="3">
        <f>SUM(Auto!AY$15)*'Auto Alloc.'!$E38</f>
        <v>50.891483093699151</v>
      </c>
      <c r="O31" s="3">
        <f>SUM(Auto!AZ$15)*'Auto Alloc.'!$E38</f>
        <v>50.891483093699151</v>
      </c>
      <c r="P31" s="3">
        <f>SUM(Auto!BA$15)*'Auto Alloc.'!$E38</f>
        <v>50.891483093699151</v>
      </c>
      <c r="Q31" s="3">
        <f>SUM(Auto!BB$15)*'Auto Alloc.'!$E38</f>
        <v>50.891483093699151</v>
      </c>
      <c r="R31" s="3">
        <f>SUM(Auto!BC$15)*'Auto Alloc.'!$E38</f>
        <v>50.891483093699151</v>
      </c>
      <c r="S31" s="3">
        <f>SUM(Auto!BD$15)*'Auto Alloc.'!$E38</f>
        <v>54.708344325726586</v>
      </c>
      <c r="T31" s="3">
        <f>SUM(Auto!BE$15)*'Auto Alloc.'!$E38</f>
        <v>54.708344325726586</v>
      </c>
      <c r="U31" s="3">
        <f>SUM(Auto!BF$15)*'Auto Alloc.'!$E38</f>
        <v>54.708344325726586</v>
      </c>
      <c r="V31" s="3">
        <f>SUM(Auto!BG$15)*'Auto Alloc.'!$E38</f>
        <v>54.708344325726586</v>
      </c>
      <c r="W31" s="3">
        <f>SUM(Auto!BH$15)*'Auto Alloc.'!$E38</f>
        <v>54.708344325726586</v>
      </c>
      <c r="X31" s="3">
        <f>SUM(Auto!BI$15)*'Auto Alloc.'!$E38</f>
        <v>54.708344325726586</v>
      </c>
      <c r="Y31" s="3">
        <f>SUM(Auto!BJ$15)*'Auto Alloc.'!$E38</f>
        <v>54.708344325726586</v>
      </c>
      <c r="Z31" s="3">
        <f>SUM(Auto!BK$15)*'Auto Alloc.'!$E38</f>
        <v>54.708344325726586</v>
      </c>
      <c r="AA31" s="3">
        <f>SUM(Auto!BL$15)*'Auto Alloc.'!$E38</f>
        <v>54.708344325726586</v>
      </c>
      <c r="AB31" s="3">
        <f>SUM(Auto!BM$15)*'Auto Alloc.'!$E38</f>
        <v>54.708344325726586</v>
      </c>
      <c r="AC31" s="3">
        <f>SUM(Auto!BN$15)*'Auto Alloc.'!$E38</f>
        <v>54.708344325726586</v>
      </c>
      <c r="AD31" s="3">
        <f>SUM(Auto!BO$15)*'Auto Alloc.'!$E38</f>
        <v>54.708344325726586</v>
      </c>
      <c r="AE31" s="3">
        <f>SUM(Auto!BP$15)*'Auto Alloc.'!$E38</f>
        <v>58.811470150156076</v>
      </c>
      <c r="AF31" s="3">
        <f>SUM(Auto!BQ$15)*'Auto Alloc.'!$E38</f>
        <v>58.811470150156076</v>
      </c>
      <c r="AG31" s="3">
        <f>SUM(Auto!BR$15)*'Auto Alloc.'!$E38</f>
        <v>58.811470150156076</v>
      </c>
      <c r="AH31" s="3">
        <f>SUM(Auto!BS$15)*'Auto Alloc.'!$E38</f>
        <v>58.811470150156076</v>
      </c>
      <c r="AI31" s="3">
        <f>SUM(Auto!BT$15)*'Auto Alloc.'!$E38</f>
        <v>58.811470150156076</v>
      </c>
      <c r="AJ31" s="3">
        <f>SUM(Auto!BU$15)*'Auto Alloc.'!$E38</f>
        <v>58.811470150156076</v>
      </c>
      <c r="AK31" s="3">
        <f>SUM(Auto!BV$15)*'Auto Alloc.'!$E38</f>
        <v>58.811470150156076</v>
      </c>
      <c r="AL31" s="3">
        <f>SUM(Auto!BW$15)*'Auto Alloc.'!$E38</f>
        <v>58.811470150156076</v>
      </c>
      <c r="AM31" s="3">
        <f>SUM(Auto!BX$15)*'Auto Alloc.'!$E38</f>
        <v>58.811470150156076</v>
      </c>
      <c r="AN31" s="3">
        <f>SUM(Auto!BY$15)*'Auto Alloc.'!$E38</f>
        <v>58.811470150156076</v>
      </c>
      <c r="AO31" s="3">
        <f>SUM(Auto!BZ$15)*'Auto Alloc.'!$E38</f>
        <v>58.811470150156076</v>
      </c>
      <c r="AP31" s="3">
        <f>SUM(Auto!CA$15)*'Auto Alloc.'!$E38</f>
        <v>58.811470150156076</v>
      </c>
      <c r="AQ31" s="3">
        <f>SUM(Auto!CB$15)*'Auto Alloc.'!$E38</f>
        <v>60.575814254660756</v>
      </c>
      <c r="AR31" s="3">
        <f>SUM(Auto!CC$15)*'Auto Alloc.'!$E38</f>
        <v>60.575814254660756</v>
      </c>
      <c r="AS31" s="3">
        <f>SUM(Auto!CD$15)*'Auto Alloc.'!$E38</f>
        <v>60.575814254660756</v>
      </c>
      <c r="AT31" s="3">
        <f>SUM(Auto!CE$15)*'Auto Alloc.'!$E38</f>
        <v>60.575814254660756</v>
      </c>
      <c r="AU31" s="3">
        <f>SUM(Auto!CF$15)*'Auto Alloc.'!$E38</f>
        <v>60.575814254660756</v>
      </c>
      <c r="AV31" s="3">
        <f>SUM(Auto!CG$15)*'Auto Alloc.'!$E38</f>
        <v>60.575814254660756</v>
      </c>
      <c r="AW31" s="3">
        <f>SUM(Auto!CH$15)*'Auto Alloc.'!$E38</f>
        <v>60.575814254660756</v>
      </c>
      <c r="AX31" s="3">
        <f>SUM(Auto!CI$15)*'Auto Alloc.'!$E38</f>
        <v>60.575814254660756</v>
      </c>
      <c r="AY31" s="3">
        <f>SUM(Auto!CJ$15)*'Auto Alloc.'!$E38</f>
        <v>60.575814254660756</v>
      </c>
      <c r="AZ31" s="3">
        <f>SUM(Auto!CK$15)*'Auto Alloc.'!$E38</f>
        <v>60.575814254660756</v>
      </c>
      <c r="BA31" s="3">
        <f>SUM(Auto!CL$15)*'Auto Alloc.'!$E38</f>
        <v>60.575814254660756</v>
      </c>
      <c r="BB31" s="3">
        <f>SUM(Auto!CM$15)*'Auto Alloc.'!$E38</f>
        <v>60.575814254660756</v>
      </c>
      <c r="BC31" s="3">
        <f>SUM(Auto!CN$15)*'Auto Alloc.'!$E38</f>
        <v>62.393088682300579</v>
      </c>
      <c r="BD31" s="3">
        <f>SUM(Auto!CO$15)*'Auto Alloc.'!$E38</f>
        <v>62.393088682300579</v>
      </c>
      <c r="BE31" s="3">
        <f>SUM(Auto!CP$15)*'Auto Alloc.'!$E38</f>
        <v>62.393088682300579</v>
      </c>
    </row>
    <row r="32" spans="1:57">
      <c r="A32" s="2" t="s">
        <v>669</v>
      </c>
      <c r="B32" s="2" t="s">
        <v>634</v>
      </c>
      <c r="C32" s="170" t="str" cm="1">
        <f t="array" ref="C32">IFERROR(INDEX('Legal Entity'!$B:$B,MATCH($D32,'Legal Entity'!$A:$A,0),0),0)</f>
        <v>1010 - Corix Infrastructures Inc.</v>
      </c>
      <c r="D32" s="2" t="s">
        <v>673</v>
      </c>
      <c r="F32" s="3">
        <f>SUM(Auto!AQ$15)*'Auto Alloc.'!$E39</f>
        <v>53.485155195681507</v>
      </c>
      <c r="G32" s="3">
        <f>SUM(Auto!AR$15)*'Auto Alloc.'!$E39</f>
        <v>50.891483093699151</v>
      </c>
      <c r="H32" s="3">
        <f>SUM(Auto!AS$15)*'Auto Alloc.'!$E39</f>
        <v>50.891483093699151</v>
      </c>
      <c r="I32" s="3">
        <f>SUM(Auto!AT$15)*'Auto Alloc.'!$E39</f>
        <v>50.891483093699151</v>
      </c>
      <c r="J32" s="3">
        <f>SUM(Auto!AU$15)*'Auto Alloc.'!$E39</f>
        <v>50.891483093699151</v>
      </c>
      <c r="K32" s="3">
        <f>SUM(Auto!AV$15)*'Auto Alloc.'!$E39</f>
        <v>50.891483093699151</v>
      </c>
      <c r="L32" s="3">
        <f>SUM(Auto!AW$15)*'Auto Alloc.'!$E39</f>
        <v>50.891483093699151</v>
      </c>
      <c r="M32" s="3">
        <f>SUM(Auto!AX$15)*'Auto Alloc.'!$E39</f>
        <v>50.891483093699151</v>
      </c>
      <c r="N32" s="3">
        <f>SUM(Auto!AY$15)*'Auto Alloc.'!$E39</f>
        <v>50.891483093699151</v>
      </c>
      <c r="O32" s="3">
        <f>SUM(Auto!AZ$15)*'Auto Alloc.'!$E39</f>
        <v>50.891483093699151</v>
      </c>
      <c r="P32" s="3">
        <f>SUM(Auto!BA$15)*'Auto Alloc.'!$E39</f>
        <v>50.891483093699151</v>
      </c>
      <c r="Q32" s="3">
        <f>SUM(Auto!BB$15)*'Auto Alloc.'!$E39</f>
        <v>50.891483093699151</v>
      </c>
      <c r="R32" s="3">
        <f>SUM(Auto!BC$15)*'Auto Alloc.'!$E39</f>
        <v>50.891483093699151</v>
      </c>
      <c r="S32" s="3">
        <f>SUM(Auto!BD$15)*'Auto Alloc.'!$E39</f>
        <v>54.708344325726586</v>
      </c>
      <c r="T32" s="3">
        <f>SUM(Auto!BE$15)*'Auto Alloc.'!$E39</f>
        <v>54.708344325726586</v>
      </c>
      <c r="U32" s="3">
        <f>SUM(Auto!BF$15)*'Auto Alloc.'!$E39</f>
        <v>54.708344325726586</v>
      </c>
      <c r="V32" s="3">
        <f>SUM(Auto!BG$15)*'Auto Alloc.'!$E39</f>
        <v>54.708344325726586</v>
      </c>
      <c r="W32" s="3">
        <f>SUM(Auto!BH$15)*'Auto Alloc.'!$E39</f>
        <v>54.708344325726586</v>
      </c>
      <c r="X32" s="3">
        <f>SUM(Auto!BI$15)*'Auto Alloc.'!$E39</f>
        <v>54.708344325726586</v>
      </c>
      <c r="Y32" s="3">
        <f>SUM(Auto!BJ$15)*'Auto Alloc.'!$E39</f>
        <v>54.708344325726586</v>
      </c>
      <c r="Z32" s="3">
        <f>SUM(Auto!BK$15)*'Auto Alloc.'!$E39</f>
        <v>54.708344325726586</v>
      </c>
      <c r="AA32" s="3">
        <f>SUM(Auto!BL$15)*'Auto Alloc.'!$E39</f>
        <v>54.708344325726586</v>
      </c>
      <c r="AB32" s="3">
        <f>SUM(Auto!BM$15)*'Auto Alloc.'!$E39</f>
        <v>54.708344325726586</v>
      </c>
      <c r="AC32" s="3">
        <f>SUM(Auto!BN$15)*'Auto Alloc.'!$E39</f>
        <v>54.708344325726586</v>
      </c>
      <c r="AD32" s="3">
        <f>SUM(Auto!BO$15)*'Auto Alloc.'!$E39</f>
        <v>54.708344325726586</v>
      </c>
      <c r="AE32" s="3">
        <f>SUM(Auto!BP$15)*'Auto Alloc.'!$E39</f>
        <v>58.811470150156076</v>
      </c>
      <c r="AF32" s="3">
        <f>SUM(Auto!BQ$15)*'Auto Alloc.'!$E39</f>
        <v>58.811470150156076</v>
      </c>
      <c r="AG32" s="3">
        <f>SUM(Auto!BR$15)*'Auto Alloc.'!$E39</f>
        <v>58.811470150156076</v>
      </c>
      <c r="AH32" s="3">
        <f>SUM(Auto!BS$15)*'Auto Alloc.'!$E39</f>
        <v>58.811470150156076</v>
      </c>
      <c r="AI32" s="3">
        <f>SUM(Auto!BT$15)*'Auto Alloc.'!$E39</f>
        <v>58.811470150156076</v>
      </c>
      <c r="AJ32" s="3">
        <f>SUM(Auto!BU$15)*'Auto Alloc.'!$E39</f>
        <v>58.811470150156076</v>
      </c>
      <c r="AK32" s="3">
        <f>SUM(Auto!BV$15)*'Auto Alloc.'!$E39</f>
        <v>58.811470150156076</v>
      </c>
      <c r="AL32" s="3">
        <f>SUM(Auto!BW$15)*'Auto Alloc.'!$E39</f>
        <v>58.811470150156076</v>
      </c>
      <c r="AM32" s="3">
        <f>SUM(Auto!BX$15)*'Auto Alloc.'!$E39</f>
        <v>58.811470150156076</v>
      </c>
      <c r="AN32" s="3">
        <f>SUM(Auto!BY$15)*'Auto Alloc.'!$E39</f>
        <v>58.811470150156076</v>
      </c>
      <c r="AO32" s="3">
        <f>SUM(Auto!BZ$15)*'Auto Alloc.'!$E39</f>
        <v>58.811470150156076</v>
      </c>
      <c r="AP32" s="3">
        <f>SUM(Auto!CA$15)*'Auto Alloc.'!$E39</f>
        <v>58.811470150156076</v>
      </c>
      <c r="AQ32" s="3">
        <f>SUM(Auto!CB$15)*'Auto Alloc.'!$E39</f>
        <v>60.575814254660756</v>
      </c>
      <c r="AR32" s="3">
        <f>SUM(Auto!CC$15)*'Auto Alloc.'!$E39</f>
        <v>60.575814254660756</v>
      </c>
      <c r="AS32" s="3">
        <f>SUM(Auto!CD$15)*'Auto Alloc.'!$E39</f>
        <v>60.575814254660756</v>
      </c>
      <c r="AT32" s="3">
        <f>SUM(Auto!CE$15)*'Auto Alloc.'!$E39</f>
        <v>60.575814254660756</v>
      </c>
      <c r="AU32" s="3">
        <f>SUM(Auto!CF$15)*'Auto Alloc.'!$E39</f>
        <v>60.575814254660756</v>
      </c>
      <c r="AV32" s="3">
        <f>SUM(Auto!CG$15)*'Auto Alloc.'!$E39</f>
        <v>60.575814254660756</v>
      </c>
      <c r="AW32" s="3">
        <f>SUM(Auto!CH$15)*'Auto Alloc.'!$E39</f>
        <v>60.575814254660756</v>
      </c>
      <c r="AX32" s="3">
        <f>SUM(Auto!CI$15)*'Auto Alloc.'!$E39</f>
        <v>60.575814254660756</v>
      </c>
      <c r="AY32" s="3">
        <f>SUM(Auto!CJ$15)*'Auto Alloc.'!$E39</f>
        <v>60.575814254660756</v>
      </c>
      <c r="AZ32" s="3">
        <f>SUM(Auto!CK$15)*'Auto Alloc.'!$E39</f>
        <v>60.575814254660756</v>
      </c>
      <c r="BA32" s="3">
        <f>SUM(Auto!CL$15)*'Auto Alloc.'!$E39</f>
        <v>60.575814254660756</v>
      </c>
      <c r="BB32" s="3">
        <f>SUM(Auto!CM$15)*'Auto Alloc.'!$E39</f>
        <v>60.575814254660756</v>
      </c>
      <c r="BC32" s="3">
        <f>SUM(Auto!CN$15)*'Auto Alloc.'!$E39</f>
        <v>62.393088682300579</v>
      </c>
      <c r="BD32" s="3">
        <f>SUM(Auto!CO$15)*'Auto Alloc.'!$E39</f>
        <v>62.393088682300579</v>
      </c>
      <c r="BE32" s="3">
        <f>SUM(Auto!CP$15)*'Auto Alloc.'!$E39</f>
        <v>62.393088682300579</v>
      </c>
    </row>
    <row r="33" spans="1:57">
      <c r="A33" s="2" t="s">
        <v>669</v>
      </c>
      <c r="B33" s="2" t="s">
        <v>634</v>
      </c>
      <c r="C33" s="170" t="str" cm="1">
        <f t="array" ref="C33">IFERROR(INDEX('Legal Entity'!$B:$B,MATCH($D33,'Legal Entity'!$A:$A,0),0),0)</f>
        <v>1345 - Corix Water Services Inc.</v>
      </c>
      <c r="D33" s="2" t="s">
        <v>174</v>
      </c>
      <c r="F33" s="3">
        <f>SUM(Auto!AQ$15)*'Auto Alloc.'!$E40</f>
        <v>2139.4062078272605</v>
      </c>
      <c r="G33" s="3">
        <f>SUM(Auto!AR$15)*'Auto Alloc.'!$E40</f>
        <v>2035.659323747966</v>
      </c>
      <c r="H33" s="3">
        <f>SUM(Auto!AS$15)*'Auto Alloc.'!$E40</f>
        <v>2035.659323747966</v>
      </c>
      <c r="I33" s="3">
        <f>SUM(Auto!AT$15)*'Auto Alloc.'!$E40</f>
        <v>2035.659323747966</v>
      </c>
      <c r="J33" s="3">
        <f>SUM(Auto!AU$15)*'Auto Alloc.'!$E40</f>
        <v>2035.659323747966</v>
      </c>
      <c r="K33" s="3">
        <f>SUM(Auto!AV$15)*'Auto Alloc.'!$E40</f>
        <v>2035.659323747966</v>
      </c>
      <c r="L33" s="3">
        <f>SUM(Auto!AW$15)*'Auto Alloc.'!$E40</f>
        <v>2035.659323747966</v>
      </c>
      <c r="M33" s="3">
        <f>SUM(Auto!AX$15)*'Auto Alloc.'!$E40</f>
        <v>2035.659323747966</v>
      </c>
      <c r="N33" s="3">
        <f>SUM(Auto!AY$15)*'Auto Alloc.'!$E40</f>
        <v>2035.659323747966</v>
      </c>
      <c r="O33" s="3">
        <f>SUM(Auto!AZ$15)*'Auto Alloc.'!$E40</f>
        <v>2035.659323747966</v>
      </c>
      <c r="P33" s="3">
        <f>SUM(Auto!BA$15)*'Auto Alloc.'!$E40</f>
        <v>2035.659323747966</v>
      </c>
      <c r="Q33" s="3">
        <f>SUM(Auto!BB$15)*'Auto Alloc.'!$E40</f>
        <v>2035.659323747966</v>
      </c>
      <c r="R33" s="3">
        <f>SUM(Auto!BC$15)*'Auto Alloc.'!$E40</f>
        <v>2035.659323747966</v>
      </c>
      <c r="S33" s="3">
        <f>SUM(Auto!BD$15)*'Auto Alloc.'!$E40</f>
        <v>2188.3337730290637</v>
      </c>
      <c r="T33" s="3">
        <f>SUM(Auto!BE$15)*'Auto Alloc.'!$E40</f>
        <v>2188.3337730290637</v>
      </c>
      <c r="U33" s="3">
        <f>SUM(Auto!BF$15)*'Auto Alloc.'!$E40</f>
        <v>2188.3337730290637</v>
      </c>
      <c r="V33" s="3">
        <f>SUM(Auto!BG$15)*'Auto Alloc.'!$E40</f>
        <v>2188.3337730290637</v>
      </c>
      <c r="W33" s="3">
        <f>SUM(Auto!BH$15)*'Auto Alloc.'!$E40</f>
        <v>2188.3337730290637</v>
      </c>
      <c r="X33" s="3">
        <f>SUM(Auto!BI$15)*'Auto Alloc.'!$E40</f>
        <v>2188.3337730290637</v>
      </c>
      <c r="Y33" s="3">
        <f>SUM(Auto!BJ$15)*'Auto Alloc.'!$E40</f>
        <v>2188.3337730290637</v>
      </c>
      <c r="Z33" s="3">
        <f>SUM(Auto!BK$15)*'Auto Alloc.'!$E40</f>
        <v>2188.3337730290637</v>
      </c>
      <c r="AA33" s="3">
        <f>SUM(Auto!BL$15)*'Auto Alloc.'!$E40</f>
        <v>2188.3337730290637</v>
      </c>
      <c r="AB33" s="3">
        <f>SUM(Auto!BM$15)*'Auto Alloc.'!$E40</f>
        <v>2188.3337730290637</v>
      </c>
      <c r="AC33" s="3">
        <f>SUM(Auto!BN$15)*'Auto Alloc.'!$E40</f>
        <v>2188.3337730290637</v>
      </c>
      <c r="AD33" s="3">
        <f>SUM(Auto!BO$15)*'Auto Alloc.'!$E40</f>
        <v>2188.3337730290637</v>
      </c>
      <c r="AE33" s="3">
        <f>SUM(Auto!BP$15)*'Auto Alloc.'!$E40</f>
        <v>2352.4588060062429</v>
      </c>
      <c r="AF33" s="3">
        <f>SUM(Auto!BQ$15)*'Auto Alloc.'!$E40</f>
        <v>2352.4588060062429</v>
      </c>
      <c r="AG33" s="3">
        <f>SUM(Auto!BR$15)*'Auto Alloc.'!$E40</f>
        <v>2352.4588060062429</v>
      </c>
      <c r="AH33" s="3">
        <f>SUM(Auto!BS$15)*'Auto Alloc.'!$E40</f>
        <v>2352.4588060062429</v>
      </c>
      <c r="AI33" s="3">
        <f>SUM(Auto!BT$15)*'Auto Alloc.'!$E40</f>
        <v>2352.4588060062429</v>
      </c>
      <c r="AJ33" s="3">
        <f>SUM(Auto!BU$15)*'Auto Alloc.'!$E40</f>
        <v>2352.4588060062429</v>
      </c>
      <c r="AK33" s="3">
        <f>SUM(Auto!BV$15)*'Auto Alloc.'!$E40</f>
        <v>2352.4588060062429</v>
      </c>
      <c r="AL33" s="3">
        <f>SUM(Auto!BW$15)*'Auto Alloc.'!$E40</f>
        <v>2352.4588060062429</v>
      </c>
      <c r="AM33" s="3">
        <f>SUM(Auto!BX$15)*'Auto Alloc.'!$E40</f>
        <v>2352.4588060062429</v>
      </c>
      <c r="AN33" s="3">
        <f>SUM(Auto!BY$15)*'Auto Alloc.'!$E40</f>
        <v>2352.4588060062429</v>
      </c>
      <c r="AO33" s="3">
        <f>SUM(Auto!BZ$15)*'Auto Alloc.'!$E40</f>
        <v>2352.4588060062429</v>
      </c>
      <c r="AP33" s="3">
        <f>SUM(Auto!CA$15)*'Auto Alloc.'!$E40</f>
        <v>2352.4588060062429</v>
      </c>
      <c r="AQ33" s="3">
        <f>SUM(Auto!CB$15)*'Auto Alloc.'!$E40</f>
        <v>2423.0325701864303</v>
      </c>
      <c r="AR33" s="3">
        <f>SUM(Auto!CC$15)*'Auto Alloc.'!$E40</f>
        <v>2423.0325701864303</v>
      </c>
      <c r="AS33" s="3">
        <f>SUM(Auto!CD$15)*'Auto Alloc.'!$E40</f>
        <v>2423.0325701864303</v>
      </c>
      <c r="AT33" s="3">
        <f>SUM(Auto!CE$15)*'Auto Alloc.'!$E40</f>
        <v>2423.0325701864303</v>
      </c>
      <c r="AU33" s="3">
        <f>SUM(Auto!CF$15)*'Auto Alloc.'!$E40</f>
        <v>2423.0325701864303</v>
      </c>
      <c r="AV33" s="3">
        <f>SUM(Auto!CG$15)*'Auto Alloc.'!$E40</f>
        <v>2423.0325701864303</v>
      </c>
      <c r="AW33" s="3">
        <f>SUM(Auto!CH$15)*'Auto Alloc.'!$E40</f>
        <v>2423.0325701864303</v>
      </c>
      <c r="AX33" s="3">
        <f>SUM(Auto!CI$15)*'Auto Alloc.'!$E40</f>
        <v>2423.0325701864303</v>
      </c>
      <c r="AY33" s="3">
        <f>SUM(Auto!CJ$15)*'Auto Alloc.'!$E40</f>
        <v>2423.0325701864303</v>
      </c>
      <c r="AZ33" s="3">
        <f>SUM(Auto!CK$15)*'Auto Alloc.'!$E40</f>
        <v>2423.0325701864303</v>
      </c>
      <c r="BA33" s="3">
        <f>SUM(Auto!CL$15)*'Auto Alloc.'!$E40</f>
        <v>2423.0325701864303</v>
      </c>
      <c r="BB33" s="3">
        <f>SUM(Auto!CM$15)*'Auto Alloc.'!$E40</f>
        <v>2423.0325701864303</v>
      </c>
      <c r="BC33" s="3">
        <f>SUM(Auto!CN$15)*'Auto Alloc.'!$E40</f>
        <v>2495.7235472920233</v>
      </c>
      <c r="BD33" s="3">
        <f>SUM(Auto!CO$15)*'Auto Alloc.'!$E40</f>
        <v>2495.7235472920233</v>
      </c>
      <c r="BE33" s="3">
        <f>SUM(Auto!CP$15)*'Auto Alloc.'!$E40</f>
        <v>2495.7235472920233</v>
      </c>
    </row>
    <row r="34" spans="1:57"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</row>
    <row r="35" spans="1:57">
      <c r="A35" s="2" t="s">
        <v>669</v>
      </c>
      <c r="B35" s="2" t="s">
        <v>634</v>
      </c>
      <c r="C35" s="170" t="str" cm="1">
        <f t="array" ref="C35">IFERROR(INDEX('Legal Entity'!$B:$B,MATCH($D35,'Legal Entity'!$A:$A,0),0),0)</f>
        <v>1010 - Corix Infrastructures Inc.</v>
      </c>
      <c r="D35" s="2" t="s">
        <v>674</v>
      </c>
      <c r="F35" s="3">
        <f>Auto!AQ$35*'Auto Alloc.'!$E44</f>
        <v>1168.4981684981685</v>
      </c>
      <c r="G35" s="3">
        <f>Auto!AR$35*'Auto Alloc.'!$E44</f>
        <v>606.09523809523807</v>
      </c>
      <c r="H35" s="3">
        <f>Auto!AS$35*'Auto Alloc.'!$E44</f>
        <v>606.09523809523807</v>
      </c>
      <c r="I35" s="3">
        <f>Auto!AT$35*'Auto Alloc.'!$E44</f>
        <v>606.09523809523807</v>
      </c>
      <c r="J35" s="3">
        <f>Auto!AU$35*'Auto Alloc.'!$E44</f>
        <v>606.09523809523807</v>
      </c>
      <c r="K35" s="3">
        <f>Auto!AV$35*'Auto Alloc.'!$E44</f>
        <v>606.09523809523807</v>
      </c>
      <c r="L35" s="3">
        <f>Auto!AW$35*'Auto Alloc.'!$E44</f>
        <v>606.09523809523807</v>
      </c>
      <c r="M35" s="3">
        <f>Auto!AX$35*'Auto Alloc.'!$E44</f>
        <v>606.09523809523807</v>
      </c>
      <c r="N35" s="3">
        <f>Auto!AY$35*'Auto Alloc.'!$E44</f>
        <v>606.09523809523807</v>
      </c>
      <c r="O35" s="3">
        <f>Auto!AZ$35*'Auto Alloc.'!$E44</f>
        <v>606.09523809523807</v>
      </c>
      <c r="P35" s="3">
        <f>Auto!BA$35*'Auto Alloc.'!$E44</f>
        <v>606.09523809523807</v>
      </c>
      <c r="Q35" s="3">
        <f>Auto!BB$35*'Auto Alloc.'!$E44</f>
        <v>606.09523809523807</v>
      </c>
      <c r="R35" s="3">
        <f>Auto!BC$35*'Auto Alloc.'!$E44</f>
        <v>606.09523809523807</v>
      </c>
      <c r="S35" s="3">
        <f>Auto!BD$35*'Auto Alloc.'!$E44</f>
        <v>651.55238095238087</v>
      </c>
      <c r="T35" s="3">
        <f>Auto!BE$35*'Auto Alloc.'!$E44</f>
        <v>651.55238095238087</v>
      </c>
      <c r="U35" s="3">
        <f>Auto!BF$35*'Auto Alloc.'!$E44</f>
        <v>651.55238095238087</v>
      </c>
      <c r="V35" s="3">
        <f>Auto!BG$35*'Auto Alloc.'!$E44</f>
        <v>651.55238095238087</v>
      </c>
      <c r="W35" s="3">
        <f>Auto!BH$35*'Auto Alloc.'!$E44</f>
        <v>651.55238095238087</v>
      </c>
      <c r="X35" s="3">
        <f>Auto!BI$35*'Auto Alloc.'!$E44</f>
        <v>651.55238095238087</v>
      </c>
      <c r="Y35" s="3">
        <f>Auto!BJ$35*'Auto Alloc.'!$E44</f>
        <v>651.55238095238087</v>
      </c>
      <c r="Z35" s="3">
        <f>Auto!BK$35*'Auto Alloc.'!$E44</f>
        <v>651.55238095238087</v>
      </c>
      <c r="AA35" s="3">
        <f>Auto!BL$35*'Auto Alloc.'!$E44</f>
        <v>651.55238095238087</v>
      </c>
      <c r="AB35" s="3">
        <f>Auto!BM$35*'Auto Alloc.'!$E44</f>
        <v>651.55238095238087</v>
      </c>
      <c r="AC35" s="3">
        <f>Auto!BN$35*'Auto Alloc.'!$E44</f>
        <v>651.55238095238087</v>
      </c>
      <c r="AD35" s="3">
        <f>Auto!BO$35*'Auto Alloc.'!$E44</f>
        <v>651.55238095238087</v>
      </c>
      <c r="AE35" s="3">
        <f>Auto!BP$35*'Auto Alloc.'!$E44</f>
        <v>700.41880952380939</v>
      </c>
      <c r="AF35" s="3">
        <f>Auto!BQ$35*'Auto Alloc.'!$E44</f>
        <v>700.41880952380939</v>
      </c>
      <c r="AG35" s="3">
        <f>Auto!BR$35*'Auto Alloc.'!$E44</f>
        <v>700.41880952380939</v>
      </c>
      <c r="AH35" s="3">
        <f>Auto!BS$35*'Auto Alloc.'!$E44</f>
        <v>700.41880952380939</v>
      </c>
      <c r="AI35" s="3">
        <f>Auto!BT$35*'Auto Alloc.'!$E44</f>
        <v>700.41880952380939</v>
      </c>
      <c r="AJ35" s="3">
        <f>Auto!BU$35*'Auto Alloc.'!$E44</f>
        <v>700.41880952380939</v>
      </c>
      <c r="AK35" s="3">
        <f>Auto!BV$35*'Auto Alloc.'!$E44</f>
        <v>700.41880952380939</v>
      </c>
      <c r="AL35" s="3">
        <f>Auto!BW$35*'Auto Alloc.'!$E44</f>
        <v>700.41880952380939</v>
      </c>
      <c r="AM35" s="3">
        <f>Auto!BX$35*'Auto Alloc.'!$E44</f>
        <v>700.41880952380939</v>
      </c>
      <c r="AN35" s="3">
        <f>Auto!BY$35*'Auto Alloc.'!$E44</f>
        <v>700.41880952380939</v>
      </c>
      <c r="AO35" s="3">
        <f>Auto!BZ$35*'Auto Alloc.'!$E44</f>
        <v>700.41880952380939</v>
      </c>
      <c r="AP35" s="3">
        <f>Auto!CA$35*'Auto Alloc.'!$E44</f>
        <v>700.41880952380939</v>
      </c>
      <c r="AQ35" s="3">
        <f>Auto!CB$35*'Auto Alloc.'!$E44</f>
        <v>721.43137380952373</v>
      </c>
      <c r="AR35" s="3">
        <f>Auto!CC$35*'Auto Alloc.'!$E44</f>
        <v>721.43137380952373</v>
      </c>
      <c r="AS35" s="3">
        <f>Auto!CD$35*'Auto Alloc.'!$E44</f>
        <v>721.43137380952373</v>
      </c>
      <c r="AT35" s="3">
        <f>Auto!CE$35*'Auto Alloc.'!$E44</f>
        <v>721.43137380952373</v>
      </c>
      <c r="AU35" s="3">
        <f>Auto!CF$35*'Auto Alloc.'!$E44</f>
        <v>721.43137380952373</v>
      </c>
      <c r="AV35" s="3">
        <f>Auto!CG$35*'Auto Alloc.'!$E44</f>
        <v>721.43137380952373</v>
      </c>
      <c r="AW35" s="3">
        <f>Auto!CH$35*'Auto Alloc.'!$E44</f>
        <v>721.43137380952373</v>
      </c>
      <c r="AX35" s="3">
        <f>Auto!CI$35*'Auto Alloc.'!$E44</f>
        <v>721.43137380952373</v>
      </c>
      <c r="AY35" s="3">
        <f>Auto!CJ$35*'Auto Alloc.'!$E44</f>
        <v>721.43137380952373</v>
      </c>
      <c r="AZ35" s="3">
        <f>Auto!CK$35*'Auto Alloc.'!$E44</f>
        <v>721.43137380952373</v>
      </c>
      <c r="BA35" s="3">
        <f>Auto!CL$35*'Auto Alloc.'!$E44</f>
        <v>721.43137380952373</v>
      </c>
      <c r="BB35" s="3">
        <f>Auto!CM$35*'Auto Alloc.'!$E44</f>
        <v>721.43137380952373</v>
      </c>
      <c r="BC35" s="3">
        <f>Auto!CN$35*'Auto Alloc.'!$E44</f>
        <v>743.07431502380939</v>
      </c>
      <c r="BD35" s="3">
        <f>Auto!CO$35*'Auto Alloc.'!$E44</f>
        <v>743.07431502380939</v>
      </c>
      <c r="BE35" s="3">
        <f>Auto!CP$35*'Auto Alloc.'!$E44</f>
        <v>743.07431502380939</v>
      </c>
    </row>
    <row r="36" spans="1:57">
      <c r="A36" s="2" t="s">
        <v>669</v>
      </c>
      <c r="B36" s="2" t="s">
        <v>634</v>
      </c>
      <c r="C36" s="170" t="str" cm="1">
        <f t="array" ref="C36">IFERROR(INDEX('Legal Entity'!$B:$B,MATCH($D36,'Legal Entity'!$A:$A,0),0),0)</f>
        <v>1010 - Corix Infrastructures Inc.</v>
      </c>
      <c r="D36" s="2" t="s">
        <v>675</v>
      </c>
      <c r="F36" s="3">
        <f>Auto!AQ$35*'Auto Alloc.'!$E45</f>
        <v>803.34249084249086</v>
      </c>
      <c r="G36" s="3">
        <f>Auto!AR$35*'Auto Alloc.'!$E45</f>
        <v>416.69047619047615</v>
      </c>
      <c r="H36" s="3">
        <f>Auto!AS$35*'Auto Alloc.'!$E45</f>
        <v>416.69047619047615</v>
      </c>
      <c r="I36" s="3">
        <f>Auto!AT$35*'Auto Alloc.'!$E45</f>
        <v>416.69047619047615</v>
      </c>
      <c r="J36" s="3">
        <f>Auto!AU$35*'Auto Alloc.'!$E45</f>
        <v>416.69047619047615</v>
      </c>
      <c r="K36" s="3">
        <f>Auto!AV$35*'Auto Alloc.'!$E45</f>
        <v>416.69047619047615</v>
      </c>
      <c r="L36" s="3">
        <f>Auto!AW$35*'Auto Alloc.'!$E45</f>
        <v>416.69047619047615</v>
      </c>
      <c r="M36" s="3">
        <f>Auto!AX$35*'Auto Alloc.'!$E45</f>
        <v>416.69047619047615</v>
      </c>
      <c r="N36" s="3">
        <f>Auto!AY$35*'Auto Alloc.'!$E45</f>
        <v>416.69047619047615</v>
      </c>
      <c r="O36" s="3">
        <f>Auto!AZ$35*'Auto Alloc.'!$E45</f>
        <v>416.69047619047615</v>
      </c>
      <c r="P36" s="3">
        <f>Auto!BA$35*'Auto Alloc.'!$E45</f>
        <v>416.69047619047615</v>
      </c>
      <c r="Q36" s="3">
        <f>Auto!BB$35*'Auto Alloc.'!$E45</f>
        <v>416.69047619047615</v>
      </c>
      <c r="R36" s="3">
        <f>Auto!BC$35*'Auto Alloc.'!$E45</f>
        <v>416.69047619047615</v>
      </c>
      <c r="S36" s="3">
        <f>Auto!BD$35*'Auto Alloc.'!$E45</f>
        <v>447.94226190476189</v>
      </c>
      <c r="T36" s="3">
        <f>Auto!BE$35*'Auto Alloc.'!$E45</f>
        <v>447.94226190476189</v>
      </c>
      <c r="U36" s="3">
        <f>Auto!BF$35*'Auto Alloc.'!$E45</f>
        <v>447.94226190476189</v>
      </c>
      <c r="V36" s="3">
        <f>Auto!BG$35*'Auto Alloc.'!$E45</f>
        <v>447.94226190476189</v>
      </c>
      <c r="W36" s="3">
        <f>Auto!BH$35*'Auto Alloc.'!$E45</f>
        <v>447.94226190476189</v>
      </c>
      <c r="X36" s="3">
        <f>Auto!BI$35*'Auto Alloc.'!$E45</f>
        <v>447.94226190476189</v>
      </c>
      <c r="Y36" s="3">
        <f>Auto!BJ$35*'Auto Alloc.'!$E45</f>
        <v>447.94226190476189</v>
      </c>
      <c r="Z36" s="3">
        <f>Auto!BK$35*'Auto Alloc.'!$E45</f>
        <v>447.94226190476189</v>
      </c>
      <c r="AA36" s="3">
        <f>Auto!BL$35*'Auto Alloc.'!$E45</f>
        <v>447.94226190476189</v>
      </c>
      <c r="AB36" s="3">
        <f>Auto!BM$35*'Auto Alloc.'!$E45</f>
        <v>447.94226190476189</v>
      </c>
      <c r="AC36" s="3">
        <f>Auto!BN$35*'Auto Alloc.'!$E45</f>
        <v>447.94226190476189</v>
      </c>
      <c r="AD36" s="3">
        <f>Auto!BO$35*'Auto Alloc.'!$E45</f>
        <v>447.94226190476189</v>
      </c>
      <c r="AE36" s="3">
        <f>Auto!BP$35*'Auto Alloc.'!$E45</f>
        <v>481.53793154761894</v>
      </c>
      <c r="AF36" s="3">
        <f>Auto!BQ$35*'Auto Alloc.'!$E45</f>
        <v>481.53793154761894</v>
      </c>
      <c r="AG36" s="3">
        <f>Auto!BR$35*'Auto Alloc.'!$E45</f>
        <v>481.53793154761894</v>
      </c>
      <c r="AH36" s="3">
        <f>Auto!BS$35*'Auto Alloc.'!$E45</f>
        <v>481.53793154761894</v>
      </c>
      <c r="AI36" s="3">
        <f>Auto!BT$35*'Auto Alloc.'!$E45</f>
        <v>481.53793154761894</v>
      </c>
      <c r="AJ36" s="3">
        <f>Auto!BU$35*'Auto Alloc.'!$E45</f>
        <v>481.53793154761894</v>
      </c>
      <c r="AK36" s="3">
        <f>Auto!BV$35*'Auto Alloc.'!$E45</f>
        <v>481.53793154761894</v>
      </c>
      <c r="AL36" s="3">
        <f>Auto!BW$35*'Auto Alloc.'!$E45</f>
        <v>481.53793154761894</v>
      </c>
      <c r="AM36" s="3">
        <f>Auto!BX$35*'Auto Alloc.'!$E45</f>
        <v>481.53793154761894</v>
      </c>
      <c r="AN36" s="3">
        <f>Auto!BY$35*'Auto Alloc.'!$E45</f>
        <v>481.53793154761894</v>
      </c>
      <c r="AO36" s="3">
        <f>Auto!BZ$35*'Auto Alloc.'!$E45</f>
        <v>481.53793154761894</v>
      </c>
      <c r="AP36" s="3">
        <f>Auto!CA$35*'Auto Alloc.'!$E45</f>
        <v>481.53793154761894</v>
      </c>
      <c r="AQ36" s="3">
        <f>Auto!CB$35*'Auto Alloc.'!$E45</f>
        <v>495.98406949404756</v>
      </c>
      <c r="AR36" s="3">
        <f>Auto!CC$35*'Auto Alloc.'!$E45</f>
        <v>495.98406949404756</v>
      </c>
      <c r="AS36" s="3">
        <f>Auto!CD$35*'Auto Alloc.'!$E45</f>
        <v>495.98406949404756</v>
      </c>
      <c r="AT36" s="3">
        <f>Auto!CE$35*'Auto Alloc.'!$E45</f>
        <v>495.98406949404756</v>
      </c>
      <c r="AU36" s="3">
        <f>Auto!CF$35*'Auto Alloc.'!$E45</f>
        <v>495.98406949404756</v>
      </c>
      <c r="AV36" s="3">
        <f>Auto!CG$35*'Auto Alloc.'!$E45</f>
        <v>495.98406949404756</v>
      </c>
      <c r="AW36" s="3">
        <f>Auto!CH$35*'Auto Alloc.'!$E45</f>
        <v>495.98406949404756</v>
      </c>
      <c r="AX36" s="3">
        <f>Auto!CI$35*'Auto Alloc.'!$E45</f>
        <v>495.98406949404756</v>
      </c>
      <c r="AY36" s="3">
        <f>Auto!CJ$35*'Auto Alloc.'!$E45</f>
        <v>495.98406949404756</v>
      </c>
      <c r="AZ36" s="3">
        <f>Auto!CK$35*'Auto Alloc.'!$E45</f>
        <v>495.98406949404756</v>
      </c>
      <c r="BA36" s="3">
        <f>Auto!CL$35*'Auto Alloc.'!$E45</f>
        <v>495.98406949404756</v>
      </c>
      <c r="BB36" s="3">
        <f>Auto!CM$35*'Auto Alloc.'!$E45</f>
        <v>495.98406949404756</v>
      </c>
      <c r="BC36" s="3">
        <f>Auto!CN$35*'Auto Alloc.'!$E45</f>
        <v>510.86359157886898</v>
      </c>
      <c r="BD36" s="3">
        <f>Auto!CO$35*'Auto Alloc.'!$E45</f>
        <v>510.86359157886898</v>
      </c>
      <c r="BE36" s="3">
        <f>Auto!CP$35*'Auto Alloc.'!$E45</f>
        <v>510.86359157886898</v>
      </c>
    </row>
    <row r="37" spans="1:57">
      <c r="A37" s="2" t="s">
        <v>669</v>
      </c>
      <c r="B37" s="2" t="s">
        <v>634</v>
      </c>
      <c r="C37" s="170" t="str" cm="1">
        <f t="array" ref="C37">IFERROR(INDEX('Legal Entity'!$B:$B,MATCH($D37,'Legal Entity'!$A:$A,0),0),0)</f>
        <v>1310 - Corix Utilities Inc.</v>
      </c>
      <c r="D37" s="2" t="s">
        <v>129</v>
      </c>
      <c r="F37" s="3">
        <f>Auto!AQ$35*'Auto Alloc.'!$E46</f>
        <v>73.031135531135533</v>
      </c>
      <c r="G37" s="3">
        <f>Auto!AR$35*'Auto Alloc.'!$E46</f>
        <v>37.88095238095238</v>
      </c>
      <c r="H37" s="3">
        <f>Auto!AS$35*'Auto Alloc.'!$E46</f>
        <v>37.88095238095238</v>
      </c>
      <c r="I37" s="3">
        <f>Auto!AT$35*'Auto Alloc.'!$E46</f>
        <v>37.88095238095238</v>
      </c>
      <c r="J37" s="3">
        <f>Auto!AU$35*'Auto Alloc.'!$E46</f>
        <v>37.88095238095238</v>
      </c>
      <c r="K37" s="3">
        <f>Auto!AV$35*'Auto Alloc.'!$E46</f>
        <v>37.88095238095238</v>
      </c>
      <c r="L37" s="3">
        <f>Auto!AW$35*'Auto Alloc.'!$E46</f>
        <v>37.88095238095238</v>
      </c>
      <c r="M37" s="3">
        <f>Auto!AX$35*'Auto Alloc.'!$E46</f>
        <v>37.88095238095238</v>
      </c>
      <c r="N37" s="3">
        <f>Auto!AY$35*'Auto Alloc.'!$E46</f>
        <v>37.88095238095238</v>
      </c>
      <c r="O37" s="3">
        <f>Auto!AZ$35*'Auto Alloc.'!$E46</f>
        <v>37.88095238095238</v>
      </c>
      <c r="P37" s="3">
        <f>Auto!BA$35*'Auto Alloc.'!$E46</f>
        <v>37.88095238095238</v>
      </c>
      <c r="Q37" s="3">
        <f>Auto!BB$35*'Auto Alloc.'!$E46</f>
        <v>37.88095238095238</v>
      </c>
      <c r="R37" s="3">
        <f>Auto!BC$35*'Auto Alloc.'!$E46</f>
        <v>37.88095238095238</v>
      </c>
      <c r="S37" s="3">
        <f>Auto!BD$35*'Auto Alloc.'!$E46</f>
        <v>40.722023809523805</v>
      </c>
      <c r="T37" s="3">
        <f>Auto!BE$35*'Auto Alloc.'!$E46</f>
        <v>40.722023809523805</v>
      </c>
      <c r="U37" s="3">
        <f>Auto!BF$35*'Auto Alloc.'!$E46</f>
        <v>40.722023809523805</v>
      </c>
      <c r="V37" s="3">
        <f>Auto!BG$35*'Auto Alloc.'!$E46</f>
        <v>40.722023809523805</v>
      </c>
      <c r="W37" s="3">
        <f>Auto!BH$35*'Auto Alloc.'!$E46</f>
        <v>40.722023809523805</v>
      </c>
      <c r="X37" s="3">
        <f>Auto!BI$35*'Auto Alloc.'!$E46</f>
        <v>40.722023809523805</v>
      </c>
      <c r="Y37" s="3">
        <f>Auto!BJ$35*'Auto Alloc.'!$E46</f>
        <v>40.722023809523805</v>
      </c>
      <c r="Z37" s="3">
        <f>Auto!BK$35*'Auto Alloc.'!$E46</f>
        <v>40.722023809523805</v>
      </c>
      <c r="AA37" s="3">
        <f>Auto!BL$35*'Auto Alloc.'!$E46</f>
        <v>40.722023809523805</v>
      </c>
      <c r="AB37" s="3">
        <f>Auto!BM$35*'Auto Alloc.'!$E46</f>
        <v>40.722023809523805</v>
      </c>
      <c r="AC37" s="3">
        <f>Auto!BN$35*'Auto Alloc.'!$E46</f>
        <v>40.722023809523805</v>
      </c>
      <c r="AD37" s="3">
        <f>Auto!BO$35*'Auto Alloc.'!$E46</f>
        <v>40.722023809523805</v>
      </c>
      <c r="AE37" s="3">
        <f>Auto!BP$35*'Auto Alloc.'!$E46</f>
        <v>43.776175595238087</v>
      </c>
      <c r="AF37" s="3">
        <f>Auto!BQ$35*'Auto Alloc.'!$E46</f>
        <v>43.776175595238087</v>
      </c>
      <c r="AG37" s="3">
        <f>Auto!BR$35*'Auto Alloc.'!$E46</f>
        <v>43.776175595238087</v>
      </c>
      <c r="AH37" s="3">
        <f>Auto!BS$35*'Auto Alloc.'!$E46</f>
        <v>43.776175595238087</v>
      </c>
      <c r="AI37" s="3">
        <f>Auto!BT$35*'Auto Alloc.'!$E46</f>
        <v>43.776175595238087</v>
      </c>
      <c r="AJ37" s="3">
        <f>Auto!BU$35*'Auto Alloc.'!$E46</f>
        <v>43.776175595238087</v>
      </c>
      <c r="AK37" s="3">
        <f>Auto!BV$35*'Auto Alloc.'!$E46</f>
        <v>43.776175595238087</v>
      </c>
      <c r="AL37" s="3">
        <f>Auto!BW$35*'Auto Alloc.'!$E46</f>
        <v>43.776175595238087</v>
      </c>
      <c r="AM37" s="3">
        <f>Auto!BX$35*'Auto Alloc.'!$E46</f>
        <v>43.776175595238087</v>
      </c>
      <c r="AN37" s="3">
        <f>Auto!BY$35*'Auto Alloc.'!$E46</f>
        <v>43.776175595238087</v>
      </c>
      <c r="AO37" s="3">
        <f>Auto!BZ$35*'Auto Alloc.'!$E46</f>
        <v>43.776175595238087</v>
      </c>
      <c r="AP37" s="3">
        <f>Auto!CA$35*'Auto Alloc.'!$E46</f>
        <v>43.776175595238087</v>
      </c>
      <c r="AQ37" s="3">
        <f>Auto!CB$35*'Auto Alloc.'!$E46</f>
        <v>45.089460863095233</v>
      </c>
      <c r="AR37" s="3">
        <f>Auto!CC$35*'Auto Alloc.'!$E46</f>
        <v>45.089460863095233</v>
      </c>
      <c r="AS37" s="3">
        <f>Auto!CD$35*'Auto Alloc.'!$E46</f>
        <v>45.089460863095233</v>
      </c>
      <c r="AT37" s="3">
        <f>Auto!CE$35*'Auto Alloc.'!$E46</f>
        <v>45.089460863095233</v>
      </c>
      <c r="AU37" s="3">
        <f>Auto!CF$35*'Auto Alloc.'!$E46</f>
        <v>45.089460863095233</v>
      </c>
      <c r="AV37" s="3">
        <f>Auto!CG$35*'Auto Alloc.'!$E46</f>
        <v>45.089460863095233</v>
      </c>
      <c r="AW37" s="3">
        <f>Auto!CH$35*'Auto Alloc.'!$E46</f>
        <v>45.089460863095233</v>
      </c>
      <c r="AX37" s="3">
        <f>Auto!CI$35*'Auto Alloc.'!$E46</f>
        <v>45.089460863095233</v>
      </c>
      <c r="AY37" s="3">
        <f>Auto!CJ$35*'Auto Alloc.'!$E46</f>
        <v>45.089460863095233</v>
      </c>
      <c r="AZ37" s="3">
        <f>Auto!CK$35*'Auto Alloc.'!$E46</f>
        <v>45.089460863095233</v>
      </c>
      <c r="BA37" s="3">
        <f>Auto!CL$35*'Auto Alloc.'!$E46</f>
        <v>45.089460863095233</v>
      </c>
      <c r="BB37" s="3">
        <f>Auto!CM$35*'Auto Alloc.'!$E46</f>
        <v>45.089460863095233</v>
      </c>
      <c r="BC37" s="3">
        <f>Auto!CN$35*'Auto Alloc.'!$E46</f>
        <v>46.442144688988087</v>
      </c>
      <c r="BD37" s="3">
        <f>Auto!CO$35*'Auto Alloc.'!$E46</f>
        <v>46.442144688988087</v>
      </c>
      <c r="BE37" s="3">
        <f>Auto!CP$35*'Auto Alloc.'!$E46</f>
        <v>46.442144688988087</v>
      </c>
    </row>
    <row r="38" spans="1:57">
      <c r="A38" s="2" t="s">
        <v>669</v>
      </c>
      <c r="B38" s="2" t="s">
        <v>634</v>
      </c>
      <c r="C38" s="170" t="str" cm="1">
        <f t="array" ref="C38">IFERROR(INDEX('Legal Entity'!$B:$B,MATCH($D38,'Legal Entity'!$A:$A,0),0),0)</f>
        <v>1010 - Corix Infrastructures Inc.</v>
      </c>
      <c r="D38" s="2" t="s">
        <v>673</v>
      </c>
      <c r="F38" s="3">
        <f>Auto!AQ$35*'Auto Alloc.'!$E47</f>
        <v>365.15567765567766</v>
      </c>
      <c r="G38" s="3">
        <f>Auto!AR$35*'Auto Alloc.'!$E47</f>
        <v>189.40476190476187</v>
      </c>
      <c r="H38" s="3">
        <f>Auto!AS$35*'Auto Alloc.'!$E47</f>
        <v>189.40476190476187</v>
      </c>
      <c r="I38" s="3">
        <f>Auto!AT$35*'Auto Alloc.'!$E47</f>
        <v>189.40476190476187</v>
      </c>
      <c r="J38" s="3">
        <f>Auto!AU$35*'Auto Alloc.'!$E47</f>
        <v>189.40476190476187</v>
      </c>
      <c r="K38" s="3">
        <f>Auto!AV$35*'Auto Alloc.'!$E47</f>
        <v>189.40476190476187</v>
      </c>
      <c r="L38" s="3">
        <f>Auto!AW$35*'Auto Alloc.'!$E47</f>
        <v>189.40476190476187</v>
      </c>
      <c r="M38" s="3">
        <f>Auto!AX$35*'Auto Alloc.'!$E47</f>
        <v>189.40476190476187</v>
      </c>
      <c r="N38" s="3">
        <f>Auto!AY$35*'Auto Alloc.'!$E47</f>
        <v>189.40476190476187</v>
      </c>
      <c r="O38" s="3">
        <f>Auto!AZ$35*'Auto Alloc.'!$E47</f>
        <v>189.40476190476187</v>
      </c>
      <c r="P38" s="3">
        <f>Auto!BA$35*'Auto Alloc.'!$E47</f>
        <v>189.40476190476187</v>
      </c>
      <c r="Q38" s="3">
        <f>Auto!BB$35*'Auto Alloc.'!$E47</f>
        <v>189.40476190476187</v>
      </c>
      <c r="R38" s="3">
        <f>Auto!BC$35*'Auto Alloc.'!$E47</f>
        <v>189.40476190476187</v>
      </c>
      <c r="S38" s="3">
        <f>Auto!BD$35*'Auto Alloc.'!$E47</f>
        <v>203.61011904761904</v>
      </c>
      <c r="T38" s="3">
        <f>Auto!BE$35*'Auto Alloc.'!$E47</f>
        <v>203.61011904761904</v>
      </c>
      <c r="U38" s="3">
        <f>Auto!BF$35*'Auto Alloc.'!$E47</f>
        <v>203.61011904761904</v>
      </c>
      <c r="V38" s="3">
        <f>Auto!BG$35*'Auto Alloc.'!$E47</f>
        <v>203.61011904761904</v>
      </c>
      <c r="W38" s="3">
        <f>Auto!BH$35*'Auto Alloc.'!$E47</f>
        <v>203.61011904761904</v>
      </c>
      <c r="X38" s="3">
        <f>Auto!BI$35*'Auto Alloc.'!$E47</f>
        <v>203.61011904761904</v>
      </c>
      <c r="Y38" s="3">
        <f>Auto!BJ$35*'Auto Alloc.'!$E47</f>
        <v>203.61011904761904</v>
      </c>
      <c r="Z38" s="3">
        <f>Auto!BK$35*'Auto Alloc.'!$E47</f>
        <v>203.61011904761904</v>
      </c>
      <c r="AA38" s="3">
        <f>Auto!BL$35*'Auto Alloc.'!$E47</f>
        <v>203.61011904761904</v>
      </c>
      <c r="AB38" s="3">
        <f>Auto!BM$35*'Auto Alloc.'!$E47</f>
        <v>203.61011904761904</v>
      </c>
      <c r="AC38" s="3">
        <f>Auto!BN$35*'Auto Alloc.'!$E47</f>
        <v>203.61011904761904</v>
      </c>
      <c r="AD38" s="3">
        <f>Auto!BO$35*'Auto Alloc.'!$E47</f>
        <v>203.61011904761904</v>
      </c>
      <c r="AE38" s="3">
        <f>Auto!BP$35*'Auto Alloc.'!$E47</f>
        <v>218.88087797619042</v>
      </c>
      <c r="AF38" s="3">
        <f>Auto!BQ$35*'Auto Alloc.'!$E47</f>
        <v>218.88087797619042</v>
      </c>
      <c r="AG38" s="3">
        <f>Auto!BR$35*'Auto Alloc.'!$E47</f>
        <v>218.88087797619042</v>
      </c>
      <c r="AH38" s="3">
        <f>Auto!BS$35*'Auto Alloc.'!$E47</f>
        <v>218.88087797619042</v>
      </c>
      <c r="AI38" s="3">
        <f>Auto!BT$35*'Auto Alloc.'!$E47</f>
        <v>218.88087797619042</v>
      </c>
      <c r="AJ38" s="3">
        <f>Auto!BU$35*'Auto Alloc.'!$E47</f>
        <v>218.88087797619042</v>
      </c>
      <c r="AK38" s="3">
        <f>Auto!BV$35*'Auto Alloc.'!$E47</f>
        <v>218.88087797619042</v>
      </c>
      <c r="AL38" s="3">
        <f>Auto!BW$35*'Auto Alloc.'!$E47</f>
        <v>218.88087797619042</v>
      </c>
      <c r="AM38" s="3">
        <f>Auto!BX$35*'Auto Alloc.'!$E47</f>
        <v>218.88087797619042</v>
      </c>
      <c r="AN38" s="3">
        <f>Auto!BY$35*'Auto Alloc.'!$E47</f>
        <v>218.88087797619042</v>
      </c>
      <c r="AO38" s="3">
        <f>Auto!BZ$35*'Auto Alloc.'!$E47</f>
        <v>218.88087797619042</v>
      </c>
      <c r="AP38" s="3">
        <f>Auto!CA$35*'Auto Alloc.'!$E47</f>
        <v>218.88087797619042</v>
      </c>
      <c r="AQ38" s="3">
        <f>Auto!CB$35*'Auto Alloc.'!$E47</f>
        <v>225.44730431547615</v>
      </c>
      <c r="AR38" s="3">
        <f>Auto!CC$35*'Auto Alloc.'!$E47</f>
        <v>225.44730431547615</v>
      </c>
      <c r="AS38" s="3">
        <f>Auto!CD$35*'Auto Alloc.'!$E47</f>
        <v>225.44730431547615</v>
      </c>
      <c r="AT38" s="3">
        <f>Auto!CE$35*'Auto Alloc.'!$E47</f>
        <v>225.44730431547615</v>
      </c>
      <c r="AU38" s="3">
        <f>Auto!CF$35*'Auto Alloc.'!$E47</f>
        <v>225.44730431547615</v>
      </c>
      <c r="AV38" s="3">
        <f>Auto!CG$35*'Auto Alloc.'!$E47</f>
        <v>225.44730431547615</v>
      </c>
      <c r="AW38" s="3">
        <f>Auto!CH$35*'Auto Alloc.'!$E47</f>
        <v>225.44730431547615</v>
      </c>
      <c r="AX38" s="3">
        <f>Auto!CI$35*'Auto Alloc.'!$E47</f>
        <v>225.44730431547615</v>
      </c>
      <c r="AY38" s="3">
        <f>Auto!CJ$35*'Auto Alloc.'!$E47</f>
        <v>225.44730431547615</v>
      </c>
      <c r="AZ38" s="3">
        <f>Auto!CK$35*'Auto Alloc.'!$E47</f>
        <v>225.44730431547615</v>
      </c>
      <c r="BA38" s="3">
        <f>Auto!CL$35*'Auto Alloc.'!$E47</f>
        <v>225.44730431547615</v>
      </c>
      <c r="BB38" s="3">
        <f>Auto!CM$35*'Auto Alloc.'!$E47</f>
        <v>225.44730431547615</v>
      </c>
      <c r="BC38" s="3">
        <f>Auto!CN$35*'Auto Alloc.'!$E47</f>
        <v>232.21072344494044</v>
      </c>
      <c r="BD38" s="3">
        <f>Auto!CO$35*'Auto Alloc.'!$E47</f>
        <v>232.21072344494044</v>
      </c>
      <c r="BE38" s="3">
        <f>Auto!CP$35*'Auto Alloc.'!$E47</f>
        <v>232.21072344494044</v>
      </c>
    </row>
    <row r="39" spans="1:57">
      <c r="A39" s="2" t="s">
        <v>669</v>
      </c>
      <c r="B39" s="2" t="s">
        <v>634</v>
      </c>
      <c r="C39" s="170" t="str" cm="1">
        <f t="array" ref="C39">IFERROR(INDEX('Legal Entity'!$B:$B,MATCH($D39,'Legal Entity'!$A:$A,0),0),0)</f>
        <v>1330 - West Shore Environmental Services Limited Partnership</v>
      </c>
      <c r="D39" s="2" t="s">
        <v>168</v>
      </c>
      <c r="F39" s="3">
        <f>Auto!AQ$35*'Auto Alloc.'!$E48</f>
        <v>146.06227106227107</v>
      </c>
      <c r="G39" s="3">
        <f>Auto!AR$35*'Auto Alloc.'!$E48</f>
        <v>75.761904761904759</v>
      </c>
      <c r="H39" s="3">
        <f>Auto!AS$35*'Auto Alloc.'!$E48</f>
        <v>75.761904761904759</v>
      </c>
      <c r="I39" s="3">
        <f>Auto!AT$35*'Auto Alloc.'!$E48</f>
        <v>75.761904761904759</v>
      </c>
      <c r="J39" s="3">
        <f>Auto!AU$35*'Auto Alloc.'!$E48</f>
        <v>75.761904761904759</v>
      </c>
      <c r="K39" s="3">
        <f>Auto!AV$35*'Auto Alloc.'!$E48</f>
        <v>75.761904761904759</v>
      </c>
      <c r="L39" s="3">
        <f>Auto!AW$35*'Auto Alloc.'!$E48</f>
        <v>75.761904761904759</v>
      </c>
      <c r="M39" s="3">
        <f>Auto!AX$35*'Auto Alloc.'!$E48</f>
        <v>75.761904761904759</v>
      </c>
      <c r="N39" s="3">
        <f>Auto!AY$35*'Auto Alloc.'!$E48</f>
        <v>75.761904761904759</v>
      </c>
      <c r="O39" s="3">
        <f>Auto!AZ$35*'Auto Alloc.'!$E48</f>
        <v>75.761904761904759</v>
      </c>
      <c r="P39" s="3">
        <f>Auto!BA$35*'Auto Alloc.'!$E48</f>
        <v>75.761904761904759</v>
      </c>
      <c r="Q39" s="3">
        <f>Auto!BB$35*'Auto Alloc.'!$E48</f>
        <v>75.761904761904759</v>
      </c>
      <c r="R39" s="3">
        <f>Auto!BC$35*'Auto Alloc.'!$E48</f>
        <v>75.761904761904759</v>
      </c>
      <c r="S39" s="3">
        <f>Auto!BD$35*'Auto Alloc.'!$E48</f>
        <v>81.444047619047609</v>
      </c>
      <c r="T39" s="3">
        <f>Auto!BE$35*'Auto Alloc.'!$E48</f>
        <v>81.444047619047609</v>
      </c>
      <c r="U39" s="3">
        <f>Auto!BF$35*'Auto Alloc.'!$E48</f>
        <v>81.444047619047609</v>
      </c>
      <c r="V39" s="3">
        <f>Auto!BG$35*'Auto Alloc.'!$E48</f>
        <v>81.444047619047609</v>
      </c>
      <c r="W39" s="3">
        <f>Auto!BH$35*'Auto Alloc.'!$E48</f>
        <v>81.444047619047609</v>
      </c>
      <c r="X39" s="3">
        <f>Auto!BI$35*'Auto Alloc.'!$E48</f>
        <v>81.444047619047609</v>
      </c>
      <c r="Y39" s="3">
        <f>Auto!BJ$35*'Auto Alloc.'!$E48</f>
        <v>81.444047619047609</v>
      </c>
      <c r="Z39" s="3">
        <f>Auto!BK$35*'Auto Alloc.'!$E48</f>
        <v>81.444047619047609</v>
      </c>
      <c r="AA39" s="3">
        <f>Auto!BL$35*'Auto Alloc.'!$E48</f>
        <v>81.444047619047609</v>
      </c>
      <c r="AB39" s="3">
        <f>Auto!BM$35*'Auto Alloc.'!$E48</f>
        <v>81.444047619047609</v>
      </c>
      <c r="AC39" s="3">
        <f>Auto!BN$35*'Auto Alloc.'!$E48</f>
        <v>81.444047619047609</v>
      </c>
      <c r="AD39" s="3">
        <f>Auto!BO$35*'Auto Alloc.'!$E48</f>
        <v>81.444047619047609</v>
      </c>
      <c r="AE39" s="3">
        <f>Auto!BP$35*'Auto Alloc.'!$E48</f>
        <v>87.552351190476173</v>
      </c>
      <c r="AF39" s="3">
        <f>Auto!BQ$35*'Auto Alloc.'!$E48</f>
        <v>87.552351190476173</v>
      </c>
      <c r="AG39" s="3">
        <f>Auto!BR$35*'Auto Alloc.'!$E48</f>
        <v>87.552351190476173</v>
      </c>
      <c r="AH39" s="3">
        <f>Auto!BS$35*'Auto Alloc.'!$E48</f>
        <v>87.552351190476173</v>
      </c>
      <c r="AI39" s="3">
        <f>Auto!BT$35*'Auto Alloc.'!$E48</f>
        <v>87.552351190476173</v>
      </c>
      <c r="AJ39" s="3">
        <f>Auto!BU$35*'Auto Alloc.'!$E48</f>
        <v>87.552351190476173</v>
      </c>
      <c r="AK39" s="3">
        <f>Auto!BV$35*'Auto Alloc.'!$E48</f>
        <v>87.552351190476173</v>
      </c>
      <c r="AL39" s="3">
        <f>Auto!BW$35*'Auto Alloc.'!$E48</f>
        <v>87.552351190476173</v>
      </c>
      <c r="AM39" s="3">
        <f>Auto!BX$35*'Auto Alloc.'!$E48</f>
        <v>87.552351190476173</v>
      </c>
      <c r="AN39" s="3">
        <f>Auto!BY$35*'Auto Alloc.'!$E48</f>
        <v>87.552351190476173</v>
      </c>
      <c r="AO39" s="3">
        <f>Auto!BZ$35*'Auto Alloc.'!$E48</f>
        <v>87.552351190476173</v>
      </c>
      <c r="AP39" s="3">
        <f>Auto!CA$35*'Auto Alloc.'!$E48</f>
        <v>87.552351190476173</v>
      </c>
      <c r="AQ39" s="3">
        <f>Auto!CB$35*'Auto Alloc.'!$E48</f>
        <v>90.178921726190467</v>
      </c>
      <c r="AR39" s="3">
        <f>Auto!CC$35*'Auto Alloc.'!$E48</f>
        <v>90.178921726190467</v>
      </c>
      <c r="AS39" s="3">
        <f>Auto!CD$35*'Auto Alloc.'!$E48</f>
        <v>90.178921726190467</v>
      </c>
      <c r="AT39" s="3">
        <f>Auto!CE$35*'Auto Alloc.'!$E48</f>
        <v>90.178921726190467</v>
      </c>
      <c r="AU39" s="3">
        <f>Auto!CF$35*'Auto Alloc.'!$E48</f>
        <v>90.178921726190467</v>
      </c>
      <c r="AV39" s="3">
        <f>Auto!CG$35*'Auto Alloc.'!$E48</f>
        <v>90.178921726190467</v>
      </c>
      <c r="AW39" s="3">
        <f>Auto!CH$35*'Auto Alloc.'!$E48</f>
        <v>90.178921726190467</v>
      </c>
      <c r="AX39" s="3">
        <f>Auto!CI$35*'Auto Alloc.'!$E48</f>
        <v>90.178921726190467</v>
      </c>
      <c r="AY39" s="3">
        <f>Auto!CJ$35*'Auto Alloc.'!$E48</f>
        <v>90.178921726190467</v>
      </c>
      <c r="AZ39" s="3">
        <f>Auto!CK$35*'Auto Alloc.'!$E48</f>
        <v>90.178921726190467</v>
      </c>
      <c r="BA39" s="3">
        <f>Auto!CL$35*'Auto Alloc.'!$E48</f>
        <v>90.178921726190467</v>
      </c>
      <c r="BB39" s="3">
        <f>Auto!CM$35*'Auto Alloc.'!$E48</f>
        <v>90.178921726190467</v>
      </c>
      <c r="BC39" s="3">
        <f>Auto!CN$35*'Auto Alloc.'!$E48</f>
        <v>92.884289377976174</v>
      </c>
      <c r="BD39" s="3">
        <f>Auto!CO$35*'Auto Alloc.'!$E48</f>
        <v>92.884289377976174</v>
      </c>
      <c r="BE39" s="3">
        <f>Auto!CP$35*'Auto Alloc.'!$E48</f>
        <v>92.884289377976174</v>
      </c>
    </row>
  </sheetData>
  <autoFilter ref="A5:BE23" xr:uid="{53E21FF4-48D8-44F9-9B0E-40CB71EB57A1}">
    <filterColumn colId="2">
      <filters>
        <filter val="1138 - WATER SERVICE CORPORATION OF KENTUCKY"/>
      </filters>
    </filterColumn>
  </autoFilter>
  <phoneticPr fontId="4" type="noConversion"/>
  <pageMargins left="0.7" right="0.7" top="0.75" bottom="0.75" header="0.3" footer="0.3"/>
  <customProperties>
    <customPr name="AdaptiveCustomXmlPartId" r:id="rId1"/>
    <customPr name="AdaptiveReportingSheetKey" r:id="rId2"/>
    <customPr name="CurrentId" r:id="rId3"/>
  </customProperties>
  <legacy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547FC-1E53-43CE-A302-15D004925009}">
  <sheetPr filterMode="1"/>
  <dimension ref="A1:BE39"/>
  <sheetViews>
    <sheetView workbookViewId="0">
      <selection activeCell="A3" sqref="A3"/>
    </sheetView>
  </sheetViews>
  <sheetFormatPr defaultColWidth="8.7109375" defaultRowHeight="12.75"/>
  <cols>
    <col min="1" max="1" width="13.42578125" style="2" bestFit="1" customWidth="1"/>
    <col min="2" max="2" width="23.5703125" style="2" bestFit="1" customWidth="1"/>
    <col min="3" max="3" width="45.28515625" style="2" bestFit="1" customWidth="1"/>
    <col min="4" max="4" width="37.7109375" style="2" bestFit="1" customWidth="1"/>
    <col min="5" max="5" width="8.7109375" style="2"/>
    <col min="6" max="6" width="9.5703125" style="2" bestFit="1" customWidth="1"/>
    <col min="7" max="8" width="11.140625" style="2" bestFit="1" customWidth="1"/>
    <col min="9" max="9" width="13.85546875" style="2" bestFit="1" customWidth="1"/>
    <col min="10" max="57" width="11.140625" style="2" bestFit="1" customWidth="1"/>
    <col min="58" max="16384" width="8.7109375" style="2"/>
  </cols>
  <sheetData>
    <row r="1" spans="1:57">
      <c r="A1" s="204">
        <f>SUM(Auto!AQ55:CP55)</f>
        <v>3852205.6990991561</v>
      </c>
    </row>
    <row r="2" spans="1:57">
      <c r="A2" s="204">
        <f>SUM(F6:BE39)</f>
        <v>3933916.7025519097</v>
      </c>
    </row>
    <row r="3" spans="1:57">
      <c r="A3" s="204">
        <f>A1-A2</f>
        <v>-81711.003452753648</v>
      </c>
    </row>
    <row r="4" spans="1:57">
      <c r="H4" s="170"/>
      <c r="I4" s="170"/>
    </row>
    <row r="5" spans="1:57" s="170" customFormat="1" ht="12.75" customHeight="1">
      <c r="A5" s="168" t="s">
        <v>581</v>
      </c>
      <c r="B5" s="168" t="s">
        <v>641</v>
      </c>
      <c r="C5" s="168" t="s">
        <v>639</v>
      </c>
      <c r="D5" s="168" t="s">
        <v>642</v>
      </c>
      <c r="E5" s="168" t="s">
        <v>643</v>
      </c>
      <c r="F5" s="169">
        <v>44440</v>
      </c>
      <c r="G5" s="169">
        <v>44470</v>
      </c>
      <c r="H5" s="169">
        <v>44501</v>
      </c>
      <c r="I5" s="169">
        <v>44531</v>
      </c>
      <c r="J5" s="169">
        <v>44562</v>
      </c>
      <c r="K5" s="169">
        <v>44593</v>
      </c>
      <c r="L5" s="169">
        <v>44621</v>
      </c>
      <c r="M5" s="169">
        <v>44652</v>
      </c>
      <c r="N5" s="169">
        <v>44682</v>
      </c>
      <c r="O5" s="169">
        <v>44713</v>
      </c>
      <c r="P5" s="169">
        <v>44743</v>
      </c>
      <c r="Q5" s="169">
        <v>44774</v>
      </c>
      <c r="R5" s="169">
        <v>44805</v>
      </c>
      <c r="S5" s="169">
        <v>44835</v>
      </c>
      <c r="T5" s="169">
        <v>44866</v>
      </c>
      <c r="U5" s="169">
        <v>44896</v>
      </c>
      <c r="V5" s="169">
        <v>44927</v>
      </c>
      <c r="W5" s="169">
        <v>44958</v>
      </c>
      <c r="X5" s="169">
        <v>44986</v>
      </c>
      <c r="Y5" s="169">
        <v>45017</v>
      </c>
      <c r="Z5" s="169">
        <v>45047</v>
      </c>
      <c r="AA5" s="169">
        <v>45078</v>
      </c>
      <c r="AB5" s="169">
        <v>45108</v>
      </c>
      <c r="AC5" s="169">
        <v>45139</v>
      </c>
      <c r="AD5" s="169">
        <v>45170</v>
      </c>
      <c r="AE5" s="169">
        <v>45200</v>
      </c>
      <c r="AF5" s="169">
        <v>45231</v>
      </c>
      <c r="AG5" s="169">
        <v>45261</v>
      </c>
      <c r="AH5" s="169">
        <v>45292</v>
      </c>
      <c r="AI5" s="169">
        <v>45323</v>
      </c>
      <c r="AJ5" s="169">
        <v>45352</v>
      </c>
      <c r="AK5" s="169">
        <v>45383</v>
      </c>
      <c r="AL5" s="169">
        <v>45413</v>
      </c>
      <c r="AM5" s="169">
        <v>45444</v>
      </c>
      <c r="AN5" s="169">
        <v>45474</v>
      </c>
      <c r="AO5" s="169">
        <v>45505</v>
      </c>
      <c r="AP5" s="169">
        <v>45536</v>
      </c>
      <c r="AQ5" s="169">
        <v>45566</v>
      </c>
      <c r="AR5" s="169">
        <v>45597</v>
      </c>
      <c r="AS5" s="169">
        <v>45627</v>
      </c>
      <c r="AT5" s="169">
        <v>45658</v>
      </c>
      <c r="AU5" s="169">
        <v>45689</v>
      </c>
      <c r="AV5" s="169">
        <v>45717</v>
      </c>
      <c r="AW5" s="169">
        <v>45748</v>
      </c>
      <c r="AX5" s="169">
        <v>45778</v>
      </c>
      <c r="AY5" s="169">
        <v>45809</v>
      </c>
      <c r="AZ5" s="169">
        <v>45839</v>
      </c>
      <c r="BA5" s="169">
        <v>45870</v>
      </c>
      <c r="BB5" s="169">
        <v>45901</v>
      </c>
      <c r="BC5" s="169">
        <v>45931</v>
      </c>
      <c r="BD5" s="169">
        <v>45962</v>
      </c>
      <c r="BE5" s="169">
        <v>45992</v>
      </c>
    </row>
    <row r="6" spans="1:57">
      <c r="A6" s="2" t="s">
        <v>667</v>
      </c>
      <c r="B6" s="2" t="s">
        <v>634</v>
      </c>
      <c r="C6" s="170" t="str" cm="1">
        <f t="array" ref="C6">IFERROR(INDEX('Legal Entity'!$B:$B,MATCH($D6,'Legal Entity'!$A:$A,0),0),0)</f>
        <v>1172 - COMMUNITY UTILITIES OF ALABAMA, INC.       </v>
      </c>
      <c r="D6" s="2" t="s">
        <v>29</v>
      </c>
      <c r="F6" s="3">
        <f>Auto!AQ$25*'Auto Alloc.'!$E9</f>
        <v>419.77031989763276</v>
      </c>
      <c r="G6" s="3">
        <f>Auto!AR$25*'Auto Alloc.'!$E9</f>
        <v>432.11452335252716</v>
      </c>
      <c r="H6" s="3">
        <f>Auto!AS$25*'Auto Alloc.'!$E9</f>
        <v>432.11452335252716</v>
      </c>
      <c r="I6" s="3">
        <f>Auto!AT$25*'Auto Alloc.'!$E9</f>
        <v>432.11452335252716</v>
      </c>
      <c r="J6" s="3">
        <f>Auto!AU$25*'Auto Alloc.'!$E9</f>
        <v>432.11452335252716</v>
      </c>
      <c r="K6" s="3">
        <f>Auto!AV$25*'Auto Alloc.'!$E9</f>
        <v>432.11452335252716</v>
      </c>
      <c r="L6" s="3">
        <f>Auto!AW$25*'Auto Alloc.'!$E9</f>
        <v>432.11452335252716</v>
      </c>
      <c r="M6" s="3">
        <f>Auto!AX$25*'Auto Alloc.'!$E9</f>
        <v>432.11452335252716</v>
      </c>
      <c r="N6" s="3">
        <f>Auto!AY$25*'Auto Alloc.'!$E9</f>
        <v>432.11452335252716</v>
      </c>
      <c r="O6" s="3">
        <f>Auto!AZ$25*'Auto Alloc.'!$E9</f>
        <v>432.11452335252716</v>
      </c>
      <c r="P6" s="3">
        <f>Auto!BA$25*'Auto Alloc.'!$E9</f>
        <v>432.11452335252716</v>
      </c>
      <c r="Q6" s="3">
        <f>Auto!BB$25*'Auto Alloc.'!$E9</f>
        <v>432.11452335252716</v>
      </c>
      <c r="R6" s="3">
        <f>Auto!BC$25*'Auto Alloc.'!$E9</f>
        <v>432.11452335252716</v>
      </c>
      <c r="S6" s="3">
        <f>Auto!BD$25*'Auto Alloc.'!$E9</f>
        <v>464.52311260396669</v>
      </c>
      <c r="T6" s="3">
        <f>Auto!BE$25*'Auto Alloc.'!$E9</f>
        <v>464.52311260396669</v>
      </c>
      <c r="U6" s="3">
        <f>Auto!BF$25*'Auto Alloc.'!$E9</f>
        <v>464.52311260396669</v>
      </c>
      <c r="V6" s="3">
        <f>Auto!BG$25*'Auto Alloc.'!$E9</f>
        <v>464.52311260396669</v>
      </c>
      <c r="W6" s="3">
        <f>Auto!BH$25*'Auto Alloc.'!$E9</f>
        <v>464.52311260396669</v>
      </c>
      <c r="X6" s="3">
        <f>Auto!BI$25*'Auto Alloc.'!$E9</f>
        <v>464.52311260396669</v>
      </c>
      <c r="Y6" s="3">
        <f>Auto!BJ$25*'Auto Alloc.'!$E9</f>
        <v>464.52311260396669</v>
      </c>
      <c r="Z6" s="3">
        <f>Auto!BK$25*'Auto Alloc.'!$E9</f>
        <v>464.52311260396669</v>
      </c>
      <c r="AA6" s="3">
        <f>Auto!BL$25*'Auto Alloc.'!$E9</f>
        <v>464.52311260396669</v>
      </c>
      <c r="AB6" s="3">
        <f>Auto!BM$25*'Auto Alloc.'!$E9</f>
        <v>464.52311260396669</v>
      </c>
      <c r="AC6" s="3">
        <f>Auto!BN$25*'Auto Alloc.'!$E9</f>
        <v>464.52311260396669</v>
      </c>
      <c r="AD6" s="3">
        <f>Auto!BO$25*'Auto Alloc.'!$E9</f>
        <v>464.52311260396669</v>
      </c>
      <c r="AE6" s="3">
        <f>Auto!BP$25*'Auto Alloc.'!$E9</f>
        <v>499.36234604926415</v>
      </c>
      <c r="AF6" s="3">
        <f>Auto!BQ$25*'Auto Alloc.'!$E9</f>
        <v>499.36234604926415</v>
      </c>
      <c r="AG6" s="3">
        <f>Auto!BR$25*'Auto Alloc.'!$E9</f>
        <v>499.36234604926415</v>
      </c>
      <c r="AH6" s="3">
        <f>Auto!BS$25*'Auto Alloc.'!$E9</f>
        <v>499.36234604926415</v>
      </c>
      <c r="AI6" s="3">
        <f>Auto!BT$25*'Auto Alloc.'!$E9</f>
        <v>499.36234604926415</v>
      </c>
      <c r="AJ6" s="3">
        <f>Auto!BU$25*'Auto Alloc.'!$E9</f>
        <v>499.36234604926415</v>
      </c>
      <c r="AK6" s="3">
        <f>Auto!BV$25*'Auto Alloc.'!$E9</f>
        <v>499.36234604926415</v>
      </c>
      <c r="AL6" s="3">
        <f>Auto!BW$25*'Auto Alloc.'!$E9</f>
        <v>499.36234604926415</v>
      </c>
      <c r="AM6" s="3">
        <f>Auto!BX$25*'Auto Alloc.'!$E9</f>
        <v>499.36234604926415</v>
      </c>
      <c r="AN6" s="3">
        <f>Auto!BY$25*'Auto Alloc.'!$E9</f>
        <v>499.36234604926415</v>
      </c>
      <c r="AO6" s="3">
        <f>Auto!BZ$25*'Auto Alloc.'!$E9</f>
        <v>499.36234604926415</v>
      </c>
      <c r="AP6" s="3">
        <f>Auto!CA$25*'Auto Alloc.'!$E9</f>
        <v>499.36234604926415</v>
      </c>
      <c r="AQ6" s="3">
        <f>Auto!CB$25*'Auto Alloc.'!$E9</f>
        <v>514.34321643074202</v>
      </c>
      <c r="AR6" s="3">
        <f>Auto!CC$25*'Auto Alloc.'!$E9</f>
        <v>514.34321643074202</v>
      </c>
      <c r="AS6" s="3">
        <f>Auto!CD$25*'Auto Alloc.'!$E9</f>
        <v>514.34321643074202</v>
      </c>
      <c r="AT6" s="3">
        <f>Auto!CE$25*'Auto Alloc.'!$E9</f>
        <v>514.34321643074202</v>
      </c>
      <c r="AU6" s="3">
        <f>Auto!CF$25*'Auto Alloc.'!$E9</f>
        <v>514.34321643074202</v>
      </c>
      <c r="AV6" s="3">
        <f>Auto!CG$25*'Auto Alloc.'!$E9</f>
        <v>514.34321643074202</v>
      </c>
      <c r="AW6" s="3">
        <f>Auto!CH$25*'Auto Alloc.'!$E9</f>
        <v>514.34321643074202</v>
      </c>
      <c r="AX6" s="3">
        <f>Auto!CI$25*'Auto Alloc.'!$E9</f>
        <v>514.34321643074202</v>
      </c>
      <c r="AY6" s="3">
        <f>Auto!CJ$25*'Auto Alloc.'!$E9</f>
        <v>514.34321643074202</v>
      </c>
      <c r="AZ6" s="3">
        <f>Auto!CK$25*'Auto Alloc.'!$E9</f>
        <v>514.34321643074202</v>
      </c>
      <c r="BA6" s="3">
        <f>Auto!CL$25*'Auto Alloc.'!$E9</f>
        <v>514.34321643074202</v>
      </c>
      <c r="BB6" s="3">
        <f>Auto!CM$25*'Auto Alloc.'!$E9</f>
        <v>514.34321643074202</v>
      </c>
      <c r="BC6" s="3">
        <f>Auto!CN$25*'Auto Alloc.'!$E9</f>
        <v>529.77351292366438</v>
      </c>
      <c r="BD6" s="3">
        <f>Auto!CO$25*'Auto Alloc.'!$E9</f>
        <v>529.77351292366438</v>
      </c>
      <c r="BE6" s="3">
        <f>Auto!CP$25*'Auto Alloc.'!$E9</f>
        <v>529.77351292366438</v>
      </c>
    </row>
    <row r="7" spans="1:57">
      <c r="A7" s="2" t="s">
        <v>667</v>
      </c>
      <c r="B7" s="2" t="s">
        <v>634</v>
      </c>
      <c r="C7" s="170" t="str" cm="1">
        <f t="array" ref="C7">IFERROR(INDEX('Legal Entity'!$B:$B,MATCH($D7,'Legal Entity'!$A:$A,0),0),0)</f>
        <v>1148 - BERMUDA WATER COMPANY, INC.</v>
      </c>
      <c r="D7" s="2" t="s">
        <v>24</v>
      </c>
      <c r="F7" s="3">
        <f>Auto!AQ$25*'Auto Alloc.'!$E10</f>
        <v>839.54063979526552</v>
      </c>
      <c r="G7" s="3">
        <f>Auto!AR$25*'Auto Alloc.'!$E10</f>
        <v>864.22904670505432</v>
      </c>
      <c r="H7" s="3">
        <f>Auto!AS$25*'Auto Alloc.'!$E10</f>
        <v>864.22904670505432</v>
      </c>
      <c r="I7" s="3">
        <f>Auto!AT$25*'Auto Alloc.'!$E10</f>
        <v>864.22904670505432</v>
      </c>
      <c r="J7" s="3">
        <f>Auto!AU$25*'Auto Alloc.'!$E10</f>
        <v>864.22904670505432</v>
      </c>
      <c r="K7" s="3">
        <f>Auto!AV$25*'Auto Alloc.'!$E10</f>
        <v>864.22904670505432</v>
      </c>
      <c r="L7" s="3">
        <f>Auto!AW$25*'Auto Alloc.'!$E10</f>
        <v>864.22904670505432</v>
      </c>
      <c r="M7" s="3">
        <f>Auto!AX$25*'Auto Alloc.'!$E10</f>
        <v>864.22904670505432</v>
      </c>
      <c r="N7" s="3">
        <f>Auto!AY$25*'Auto Alloc.'!$E10</f>
        <v>864.22904670505432</v>
      </c>
      <c r="O7" s="3">
        <f>Auto!AZ$25*'Auto Alloc.'!$E10</f>
        <v>864.22904670505432</v>
      </c>
      <c r="P7" s="3">
        <f>Auto!BA$25*'Auto Alloc.'!$E10</f>
        <v>864.22904670505432</v>
      </c>
      <c r="Q7" s="3">
        <f>Auto!BB$25*'Auto Alloc.'!$E10</f>
        <v>864.22904670505432</v>
      </c>
      <c r="R7" s="3">
        <f>Auto!BC$25*'Auto Alloc.'!$E10</f>
        <v>864.22904670505432</v>
      </c>
      <c r="S7" s="3">
        <f>Auto!BD$25*'Auto Alloc.'!$E10</f>
        <v>929.04622520793339</v>
      </c>
      <c r="T7" s="3">
        <f>Auto!BE$25*'Auto Alloc.'!$E10</f>
        <v>929.04622520793339</v>
      </c>
      <c r="U7" s="3">
        <f>Auto!BF$25*'Auto Alloc.'!$E10</f>
        <v>929.04622520793339</v>
      </c>
      <c r="V7" s="3">
        <f>Auto!BG$25*'Auto Alloc.'!$E10</f>
        <v>929.04622520793339</v>
      </c>
      <c r="W7" s="3">
        <f>Auto!BH$25*'Auto Alloc.'!$E10</f>
        <v>929.04622520793339</v>
      </c>
      <c r="X7" s="3">
        <f>Auto!BI$25*'Auto Alloc.'!$E10</f>
        <v>929.04622520793339</v>
      </c>
      <c r="Y7" s="3">
        <f>Auto!BJ$25*'Auto Alloc.'!$E10</f>
        <v>929.04622520793339</v>
      </c>
      <c r="Z7" s="3">
        <f>Auto!BK$25*'Auto Alloc.'!$E10</f>
        <v>929.04622520793339</v>
      </c>
      <c r="AA7" s="3">
        <f>Auto!BL$25*'Auto Alloc.'!$E10</f>
        <v>929.04622520793339</v>
      </c>
      <c r="AB7" s="3">
        <f>Auto!BM$25*'Auto Alloc.'!$E10</f>
        <v>929.04622520793339</v>
      </c>
      <c r="AC7" s="3">
        <f>Auto!BN$25*'Auto Alloc.'!$E10</f>
        <v>929.04622520793339</v>
      </c>
      <c r="AD7" s="3">
        <f>Auto!BO$25*'Auto Alloc.'!$E10</f>
        <v>929.04622520793339</v>
      </c>
      <c r="AE7" s="3">
        <f>Auto!BP$25*'Auto Alloc.'!$E10</f>
        <v>998.72469209852829</v>
      </c>
      <c r="AF7" s="3">
        <f>Auto!BQ$25*'Auto Alloc.'!$E10</f>
        <v>998.72469209852829</v>
      </c>
      <c r="AG7" s="3">
        <f>Auto!BR$25*'Auto Alloc.'!$E10</f>
        <v>998.72469209852829</v>
      </c>
      <c r="AH7" s="3">
        <f>Auto!BS$25*'Auto Alloc.'!$E10</f>
        <v>998.72469209852829</v>
      </c>
      <c r="AI7" s="3">
        <f>Auto!BT$25*'Auto Alloc.'!$E10</f>
        <v>998.72469209852829</v>
      </c>
      <c r="AJ7" s="3">
        <f>Auto!BU$25*'Auto Alloc.'!$E10</f>
        <v>998.72469209852829</v>
      </c>
      <c r="AK7" s="3">
        <f>Auto!BV$25*'Auto Alloc.'!$E10</f>
        <v>998.72469209852829</v>
      </c>
      <c r="AL7" s="3">
        <f>Auto!BW$25*'Auto Alloc.'!$E10</f>
        <v>998.72469209852829</v>
      </c>
      <c r="AM7" s="3">
        <f>Auto!BX$25*'Auto Alloc.'!$E10</f>
        <v>998.72469209852829</v>
      </c>
      <c r="AN7" s="3">
        <f>Auto!BY$25*'Auto Alloc.'!$E10</f>
        <v>998.72469209852829</v>
      </c>
      <c r="AO7" s="3">
        <f>Auto!BZ$25*'Auto Alloc.'!$E10</f>
        <v>998.72469209852829</v>
      </c>
      <c r="AP7" s="3">
        <f>Auto!CA$25*'Auto Alloc.'!$E10</f>
        <v>998.72469209852829</v>
      </c>
      <c r="AQ7" s="3">
        <f>Auto!CB$25*'Auto Alloc.'!$E10</f>
        <v>1028.686432861484</v>
      </c>
      <c r="AR7" s="3">
        <f>Auto!CC$25*'Auto Alloc.'!$E10</f>
        <v>1028.686432861484</v>
      </c>
      <c r="AS7" s="3">
        <f>Auto!CD$25*'Auto Alloc.'!$E10</f>
        <v>1028.686432861484</v>
      </c>
      <c r="AT7" s="3">
        <f>Auto!CE$25*'Auto Alloc.'!$E10</f>
        <v>1028.686432861484</v>
      </c>
      <c r="AU7" s="3">
        <f>Auto!CF$25*'Auto Alloc.'!$E10</f>
        <v>1028.686432861484</v>
      </c>
      <c r="AV7" s="3">
        <f>Auto!CG$25*'Auto Alloc.'!$E10</f>
        <v>1028.686432861484</v>
      </c>
      <c r="AW7" s="3">
        <f>Auto!CH$25*'Auto Alloc.'!$E10</f>
        <v>1028.686432861484</v>
      </c>
      <c r="AX7" s="3">
        <f>Auto!CI$25*'Auto Alloc.'!$E10</f>
        <v>1028.686432861484</v>
      </c>
      <c r="AY7" s="3">
        <f>Auto!CJ$25*'Auto Alloc.'!$E10</f>
        <v>1028.686432861484</v>
      </c>
      <c r="AZ7" s="3">
        <f>Auto!CK$25*'Auto Alloc.'!$E10</f>
        <v>1028.686432861484</v>
      </c>
      <c r="BA7" s="3">
        <f>Auto!CL$25*'Auto Alloc.'!$E10</f>
        <v>1028.686432861484</v>
      </c>
      <c r="BB7" s="3">
        <f>Auto!CM$25*'Auto Alloc.'!$E10</f>
        <v>1028.686432861484</v>
      </c>
      <c r="BC7" s="3">
        <f>Auto!CN$25*'Auto Alloc.'!$E10</f>
        <v>1059.5470258473288</v>
      </c>
      <c r="BD7" s="3">
        <f>Auto!CO$25*'Auto Alloc.'!$E10</f>
        <v>1059.5470258473288</v>
      </c>
      <c r="BE7" s="3">
        <f>Auto!CP$25*'Auto Alloc.'!$E10</f>
        <v>1059.5470258473288</v>
      </c>
    </row>
    <row r="8" spans="1:57">
      <c r="A8" s="2" t="s">
        <v>667</v>
      </c>
      <c r="B8" s="2" t="s">
        <v>634</v>
      </c>
      <c r="C8" s="170" t="str" cm="1">
        <f t="array" ref="C8">IFERROR(INDEX('Legal Entity'!$B:$B,MATCH($D8,'Legal Entity'!$A:$A,0),0),0)</f>
        <v>1120 - UTILITIES, INC. OF FLORIDA</v>
      </c>
      <c r="D8" s="2" t="s">
        <v>16</v>
      </c>
      <c r="F8" s="3">
        <f>Auto!AQ$25*'Auto Alloc.'!$E11</f>
        <v>9444.8321976967363</v>
      </c>
      <c r="G8" s="3">
        <f>Auto!AR$25*'Auto Alloc.'!$E11</f>
        <v>9722.5767754318604</v>
      </c>
      <c r="H8" s="3">
        <f>Auto!AS$25*'Auto Alloc.'!$E11</f>
        <v>9722.5767754318604</v>
      </c>
      <c r="I8" s="3">
        <f>Auto!AT$25*'Auto Alloc.'!$E11</f>
        <v>9722.5767754318604</v>
      </c>
      <c r="J8" s="3">
        <f>Auto!AU$25*'Auto Alloc.'!$E11</f>
        <v>9722.5767754318604</v>
      </c>
      <c r="K8" s="3">
        <f>Auto!AV$25*'Auto Alloc.'!$E11</f>
        <v>9722.5767754318604</v>
      </c>
      <c r="L8" s="3">
        <f>Auto!AW$25*'Auto Alloc.'!$E11</f>
        <v>9722.5767754318604</v>
      </c>
      <c r="M8" s="3">
        <f>Auto!AX$25*'Auto Alloc.'!$E11</f>
        <v>9722.5767754318604</v>
      </c>
      <c r="N8" s="3">
        <f>Auto!AY$25*'Auto Alloc.'!$E11</f>
        <v>9722.5767754318604</v>
      </c>
      <c r="O8" s="3">
        <f>Auto!AZ$25*'Auto Alloc.'!$E11</f>
        <v>9722.5767754318604</v>
      </c>
      <c r="P8" s="3">
        <f>Auto!BA$25*'Auto Alloc.'!$E11</f>
        <v>9722.5767754318604</v>
      </c>
      <c r="Q8" s="3">
        <f>Auto!BB$25*'Auto Alloc.'!$E11</f>
        <v>9722.5767754318604</v>
      </c>
      <c r="R8" s="3">
        <f>Auto!BC$25*'Auto Alloc.'!$E11</f>
        <v>9722.5767754318604</v>
      </c>
      <c r="S8" s="3">
        <f>Auto!BD$25*'Auto Alloc.'!$E11</f>
        <v>10451.770033589251</v>
      </c>
      <c r="T8" s="3">
        <f>Auto!BE$25*'Auto Alloc.'!$E11</f>
        <v>10451.770033589251</v>
      </c>
      <c r="U8" s="3">
        <f>Auto!BF$25*'Auto Alloc.'!$E11</f>
        <v>10451.770033589251</v>
      </c>
      <c r="V8" s="3">
        <f>Auto!BG$25*'Auto Alloc.'!$E11</f>
        <v>10451.770033589251</v>
      </c>
      <c r="W8" s="3">
        <f>Auto!BH$25*'Auto Alloc.'!$E11</f>
        <v>10451.770033589251</v>
      </c>
      <c r="X8" s="3">
        <f>Auto!BI$25*'Auto Alloc.'!$E11</f>
        <v>10451.770033589251</v>
      </c>
      <c r="Y8" s="3">
        <f>Auto!BJ$25*'Auto Alloc.'!$E11</f>
        <v>10451.770033589251</v>
      </c>
      <c r="Z8" s="3">
        <f>Auto!BK$25*'Auto Alloc.'!$E11</f>
        <v>10451.770033589251</v>
      </c>
      <c r="AA8" s="3">
        <f>Auto!BL$25*'Auto Alloc.'!$E11</f>
        <v>10451.770033589251</v>
      </c>
      <c r="AB8" s="3">
        <f>Auto!BM$25*'Auto Alloc.'!$E11</f>
        <v>10451.770033589251</v>
      </c>
      <c r="AC8" s="3">
        <f>Auto!BN$25*'Auto Alloc.'!$E11</f>
        <v>10451.770033589251</v>
      </c>
      <c r="AD8" s="3">
        <f>Auto!BO$25*'Auto Alloc.'!$E11</f>
        <v>10451.770033589251</v>
      </c>
      <c r="AE8" s="3">
        <f>Auto!BP$25*'Auto Alloc.'!$E11</f>
        <v>11235.652786108443</v>
      </c>
      <c r="AF8" s="3">
        <f>Auto!BQ$25*'Auto Alloc.'!$E11</f>
        <v>11235.652786108443</v>
      </c>
      <c r="AG8" s="3">
        <f>Auto!BR$25*'Auto Alloc.'!$E11</f>
        <v>11235.652786108443</v>
      </c>
      <c r="AH8" s="3">
        <f>Auto!BS$25*'Auto Alloc.'!$E11</f>
        <v>11235.652786108443</v>
      </c>
      <c r="AI8" s="3">
        <f>Auto!BT$25*'Auto Alloc.'!$E11</f>
        <v>11235.652786108443</v>
      </c>
      <c r="AJ8" s="3">
        <f>Auto!BU$25*'Auto Alloc.'!$E11</f>
        <v>11235.652786108443</v>
      </c>
      <c r="AK8" s="3">
        <f>Auto!BV$25*'Auto Alloc.'!$E11</f>
        <v>11235.652786108443</v>
      </c>
      <c r="AL8" s="3">
        <f>Auto!BW$25*'Auto Alloc.'!$E11</f>
        <v>11235.652786108443</v>
      </c>
      <c r="AM8" s="3">
        <f>Auto!BX$25*'Auto Alloc.'!$E11</f>
        <v>11235.652786108443</v>
      </c>
      <c r="AN8" s="3">
        <f>Auto!BY$25*'Auto Alloc.'!$E11</f>
        <v>11235.652786108443</v>
      </c>
      <c r="AO8" s="3">
        <f>Auto!BZ$25*'Auto Alloc.'!$E11</f>
        <v>11235.652786108443</v>
      </c>
      <c r="AP8" s="3">
        <f>Auto!CA$25*'Auto Alloc.'!$E11</f>
        <v>11235.652786108443</v>
      </c>
      <c r="AQ8" s="3">
        <f>Auto!CB$25*'Auto Alloc.'!$E11</f>
        <v>11572.722369691695</v>
      </c>
      <c r="AR8" s="3">
        <f>Auto!CC$25*'Auto Alloc.'!$E11</f>
        <v>11572.722369691695</v>
      </c>
      <c r="AS8" s="3">
        <f>Auto!CD$25*'Auto Alloc.'!$E11</f>
        <v>11572.722369691695</v>
      </c>
      <c r="AT8" s="3">
        <f>Auto!CE$25*'Auto Alloc.'!$E11</f>
        <v>11572.722369691695</v>
      </c>
      <c r="AU8" s="3">
        <f>Auto!CF$25*'Auto Alloc.'!$E11</f>
        <v>11572.722369691695</v>
      </c>
      <c r="AV8" s="3">
        <f>Auto!CG$25*'Auto Alloc.'!$E11</f>
        <v>11572.722369691695</v>
      </c>
      <c r="AW8" s="3">
        <f>Auto!CH$25*'Auto Alloc.'!$E11</f>
        <v>11572.722369691695</v>
      </c>
      <c r="AX8" s="3">
        <f>Auto!CI$25*'Auto Alloc.'!$E11</f>
        <v>11572.722369691695</v>
      </c>
      <c r="AY8" s="3">
        <f>Auto!CJ$25*'Auto Alloc.'!$E11</f>
        <v>11572.722369691695</v>
      </c>
      <c r="AZ8" s="3">
        <f>Auto!CK$25*'Auto Alloc.'!$E11</f>
        <v>11572.722369691695</v>
      </c>
      <c r="BA8" s="3">
        <f>Auto!CL$25*'Auto Alloc.'!$E11</f>
        <v>11572.722369691695</v>
      </c>
      <c r="BB8" s="3">
        <f>Auto!CM$25*'Auto Alloc.'!$E11</f>
        <v>11572.722369691695</v>
      </c>
      <c r="BC8" s="3">
        <f>Auto!CN$25*'Auto Alloc.'!$E11</f>
        <v>11919.904040782447</v>
      </c>
      <c r="BD8" s="3">
        <f>Auto!CO$25*'Auto Alloc.'!$E11</f>
        <v>11919.904040782447</v>
      </c>
      <c r="BE8" s="3">
        <f>Auto!CP$25*'Auto Alloc.'!$E11</f>
        <v>11919.904040782447</v>
      </c>
    </row>
    <row r="9" spans="1:57">
      <c r="A9" s="2" t="s">
        <v>667</v>
      </c>
      <c r="B9" s="2" t="s">
        <v>634</v>
      </c>
      <c r="C9" s="170" t="str" cm="1">
        <f t="array" ref="C9">IFERROR(INDEX('Legal Entity'!$B:$B,MATCH($D9,'Legal Entity'!$A:$A,0),0),0)</f>
        <v>1144 - WATER SERVICE COMPANY OF GEORGIA, INC.</v>
      </c>
      <c r="D9" s="2" t="s">
        <v>22</v>
      </c>
      <c r="F9" s="3">
        <f>Auto!AQ$25*'Auto Alloc.'!$E12</f>
        <v>3148.2773992322459</v>
      </c>
      <c r="G9" s="3">
        <f>Auto!AR$25*'Auto Alloc.'!$E12</f>
        <v>3240.8589251439539</v>
      </c>
      <c r="H9" s="3">
        <f>Auto!AS$25*'Auto Alloc.'!$E12</f>
        <v>3240.8589251439539</v>
      </c>
      <c r="I9" s="3">
        <f>Auto!AT$25*'Auto Alloc.'!$E12</f>
        <v>3240.8589251439539</v>
      </c>
      <c r="J9" s="3">
        <f>Auto!AU$25*'Auto Alloc.'!$E12</f>
        <v>3240.8589251439539</v>
      </c>
      <c r="K9" s="3">
        <f>Auto!AV$25*'Auto Alloc.'!$E12</f>
        <v>3240.8589251439539</v>
      </c>
      <c r="L9" s="3">
        <f>Auto!AW$25*'Auto Alloc.'!$E12</f>
        <v>3240.8589251439539</v>
      </c>
      <c r="M9" s="3">
        <f>Auto!AX$25*'Auto Alloc.'!$E12</f>
        <v>3240.8589251439539</v>
      </c>
      <c r="N9" s="3">
        <f>Auto!AY$25*'Auto Alloc.'!$E12</f>
        <v>3240.8589251439539</v>
      </c>
      <c r="O9" s="3">
        <f>Auto!AZ$25*'Auto Alloc.'!$E12</f>
        <v>3240.8589251439539</v>
      </c>
      <c r="P9" s="3">
        <f>Auto!BA$25*'Auto Alloc.'!$E12</f>
        <v>3240.8589251439539</v>
      </c>
      <c r="Q9" s="3">
        <f>Auto!BB$25*'Auto Alloc.'!$E12</f>
        <v>3240.8589251439539</v>
      </c>
      <c r="R9" s="3">
        <f>Auto!BC$25*'Auto Alloc.'!$E12</f>
        <v>3240.8589251439539</v>
      </c>
      <c r="S9" s="3">
        <f>Auto!BD$25*'Auto Alloc.'!$E12</f>
        <v>3483.9233445297505</v>
      </c>
      <c r="T9" s="3">
        <f>Auto!BE$25*'Auto Alloc.'!$E12</f>
        <v>3483.9233445297505</v>
      </c>
      <c r="U9" s="3">
        <f>Auto!BF$25*'Auto Alloc.'!$E12</f>
        <v>3483.9233445297505</v>
      </c>
      <c r="V9" s="3">
        <f>Auto!BG$25*'Auto Alloc.'!$E12</f>
        <v>3483.9233445297505</v>
      </c>
      <c r="W9" s="3">
        <f>Auto!BH$25*'Auto Alloc.'!$E12</f>
        <v>3483.9233445297505</v>
      </c>
      <c r="X9" s="3">
        <f>Auto!BI$25*'Auto Alloc.'!$E12</f>
        <v>3483.9233445297505</v>
      </c>
      <c r="Y9" s="3">
        <f>Auto!BJ$25*'Auto Alloc.'!$E12</f>
        <v>3483.9233445297505</v>
      </c>
      <c r="Z9" s="3">
        <f>Auto!BK$25*'Auto Alloc.'!$E12</f>
        <v>3483.9233445297505</v>
      </c>
      <c r="AA9" s="3">
        <f>Auto!BL$25*'Auto Alloc.'!$E12</f>
        <v>3483.9233445297505</v>
      </c>
      <c r="AB9" s="3">
        <f>Auto!BM$25*'Auto Alloc.'!$E12</f>
        <v>3483.9233445297505</v>
      </c>
      <c r="AC9" s="3">
        <f>Auto!BN$25*'Auto Alloc.'!$E12</f>
        <v>3483.9233445297505</v>
      </c>
      <c r="AD9" s="3">
        <f>Auto!BO$25*'Auto Alloc.'!$E12</f>
        <v>3483.9233445297505</v>
      </c>
      <c r="AE9" s="3">
        <f>Auto!BP$25*'Auto Alloc.'!$E12</f>
        <v>3745.2175953694814</v>
      </c>
      <c r="AF9" s="3">
        <f>Auto!BQ$25*'Auto Alloc.'!$E12</f>
        <v>3745.2175953694814</v>
      </c>
      <c r="AG9" s="3">
        <f>Auto!BR$25*'Auto Alloc.'!$E12</f>
        <v>3745.2175953694814</v>
      </c>
      <c r="AH9" s="3">
        <f>Auto!BS$25*'Auto Alloc.'!$E12</f>
        <v>3745.2175953694814</v>
      </c>
      <c r="AI9" s="3">
        <f>Auto!BT$25*'Auto Alloc.'!$E12</f>
        <v>3745.2175953694814</v>
      </c>
      <c r="AJ9" s="3">
        <f>Auto!BU$25*'Auto Alloc.'!$E12</f>
        <v>3745.2175953694814</v>
      </c>
      <c r="AK9" s="3">
        <f>Auto!BV$25*'Auto Alloc.'!$E12</f>
        <v>3745.2175953694814</v>
      </c>
      <c r="AL9" s="3">
        <f>Auto!BW$25*'Auto Alloc.'!$E12</f>
        <v>3745.2175953694814</v>
      </c>
      <c r="AM9" s="3">
        <f>Auto!BX$25*'Auto Alloc.'!$E12</f>
        <v>3745.2175953694814</v>
      </c>
      <c r="AN9" s="3">
        <f>Auto!BY$25*'Auto Alloc.'!$E12</f>
        <v>3745.2175953694814</v>
      </c>
      <c r="AO9" s="3">
        <f>Auto!BZ$25*'Auto Alloc.'!$E12</f>
        <v>3745.2175953694814</v>
      </c>
      <c r="AP9" s="3">
        <f>Auto!CA$25*'Auto Alloc.'!$E12</f>
        <v>3745.2175953694814</v>
      </c>
      <c r="AQ9" s="3">
        <f>Auto!CB$25*'Auto Alloc.'!$E12</f>
        <v>3857.5741232305659</v>
      </c>
      <c r="AR9" s="3">
        <f>Auto!CC$25*'Auto Alloc.'!$E12</f>
        <v>3857.5741232305659</v>
      </c>
      <c r="AS9" s="3">
        <f>Auto!CD$25*'Auto Alloc.'!$E12</f>
        <v>3857.5741232305659</v>
      </c>
      <c r="AT9" s="3">
        <f>Auto!CE$25*'Auto Alloc.'!$E12</f>
        <v>3857.5741232305659</v>
      </c>
      <c r="AU9" s="3">
        <f>Auto!CF$25*'Auto Alloc.'!$E12</f>
        <v>3857.5741232305659</v>
      </c>
      <c r="AV9" s="3">
        <f>Auto!CG$25*'Auto Alloc.'!$E12</f>
        <v>3857.5741232305659</v>
      </c>
      <c r="AW9" s="3">
        <f>Auto!CH$25*'Auto Alloc.'!$E12</f>
        <v>3857.5741232305659</v>
      </c>
      <c r="AX9" s="3">
        <f>Auto!CI$25*'Auto Alloc.'!$E12</f>
        <v>3857.5741232305659</v>
      </c>
      <c r="AY9" s="3">
        <f>Auto!CJ$25*'Auto Alloc.'!$E12</f>
        <v>3857.5741232305659</v>
      </c>
      <c r="AZ9" s="3">
        <f>Auto!CK$25*'Auto Alloc.'!$E12</f>
        <v>3857.5741232305659</v>
      </c>
      <c r="BA9" s="3">
        <f>Auto!CL$25*'Auto Alloc.'!$E12</f>
        <v>3857.5741232305659</v>
      </c>
      <c r="BB9" s="3">
        <f>Auto!CM$25*'Auto Alloc.'!$E12</f>
        <v>3857.5741232305659</v>
      </c>
      <c r="BC9" s="3">
        <f>Auto!CN$25*'Auto Alloc.'!$E12</f>
        <v>3973.3013469274829</v>
      </c>
      <c r="BD9" s="3">
        <f>Auto!CO$25*'Auto Alloc.'!$E12</f>
        <v>3973.3013469274829</v>
      </c>
      <c r="BE9" s="3">
        <f>Auto!CP$25*'Auto Alloc.'!$E12</f>
        <v>3973.3013469274829</v>
      </c>
    </row>
    <row r="10" spans="1:57">
      <c r="A10" s="2" t="s">
        <v>667</v>
      </c>
      <c r="B10" s="2" t="s">
        <v>634</v>
      </c>
      <c r="C10" s="170" t="str" cm="1">
        <f t="array" ref="C10">IFERROR(INDEX('Legal Entity'!$B:$B,MATCH($D10,'Legal Entity'!$A:$A,0),0),0)</f>
        <v>1158 - UTILITY SERVICES OF ILLINOIS, INC.        </v>
      </c>
      <c r="D10" s="2" t="s">
        <v>12</v>
      </c>
      <c r="F10" s="3">
        <f>Auto!AQ$25*'Auto Alloc.'!$E13</f>
        <v>3882.875459053103</v>
      </c>
      <c r="G10" s="3">
        <f>Auto!AR$25*'Auto Alloc.'!$E13</f>
        <v>3997.0593410108763</v>
      </c>
      <c r="H10" s="3">
        <f>Auto!AS$25*'Auto Alloc.'!$E13</f>
        <v>3997.0593410108763</v>
      </c>
      <c r="I10" s="3">
        <f>Auto!AT$25*'Auto Alloc.'!$E13</f>
        <v>3997.0593410108763</v>
      </c>
      <c r="J10" s="3">
        <f>Auto!AU$25*'Auto Alloc.'!$E13</f>
        <v>3997.0593410108763</v>
      </c>
      <c r="K10" s="3">
        <f>Auto!AV$25*'Auto Alloc.'!$E13</f>
        <v>3997.0593410108763</v>
      </c>
      <c r="L10" s="3">
        <f>Auto!AW$25*'Auto Alloc.'!$E13</f>
        <v>3997.0593410108763</v>
      </c>
      <c r="M10" s="3">
        <f>Auto!AX$25*'Auto Alloc.'!$E13</f>
        <v>3997.0593410108763</v>
      </c>
      <c r="N10" s="3">
        <f>Auto!AY$25*'Auto Alloc.'!$E13</f>
        <v>3997.0593410108763</v>
      </c>
      <c r="O10" s="3">
        <f>Auto!AZ$25*'Auto Alloc.'!$E13</f>
        <v>3997.0593410108763</v>
      </c>
      <c r="P10" s="3">
        <f>Auto!BA$25*'Auto Alloc.'!$E13</f>
        <v>3997.0593410108763</v>
      </c>
      <c r="Q10" s="3">
        <f>Auto!BB$25*'Auto Alloc.'!$E13</f>
        <v>3997.0593410108763</v>
      </c>
      <c r="R10" s="3">
        <f>Auto!BC$25*'Auto Alloc.'!$E13</f>
        <v>3997.0593410108763</v>
      </c>
      <c r="S10" s="3">
        <f>Auto!BD$25*'Auto Alloc.'!$E13</f>
        <v>4296.8387915866924</v>
      </c>
      <c r="T10" s="3">
        <f>Auto!BE$25*'Auto Alloc.'!$E13</f>
        <v>4296.8387915866924</v>
      </c>
      <c r="U10" s="3">
        <f>Auto!BF$25*'Auto Alloc.'!$E13</f>
        <v>4296.8387915866924</v>
      </c>
      <c r="V10" s="3">
        <f>Auto!BG$25*'Auto Alloc.'!$E13</f>
        <v>4296.8387915866924</v>
      </c>
      <c r="W10" s="3">
        <f>Auto!BH$25*'Auto Alloc.'!$E13</f>
        <v>4296.8387915866924</v>
      </c>
      <c r="X10" s="3">
        <f>Auto!BI$25*'Auto Alloc.'!$E13</f>
        <v>4296.8387915866924</v>
      </c>
      <c r="Y10" s="3">
        <f>Auto!BJ$25*'Auto Alloc.'!$E13</f>
        <v>4296.8387915866924</v>
      </c>
      <c r="Z10" s="3">
        <f>Auto!BK$25*'Auto Alloc.'!$E13</f>
        <v>4296.8387915866924</v>
      </c>
      <c r="AA10" s="3">
        <f>Auto!BL$25*'Auto Alloc.'!$E13</f>
        <v>4296.8387915866924</v>
      </c>
      <c r="AB10" s="3">
        <f>Auto!BM$25*'Auto Alloc.'!$E13</f>
        <v>4296.8387915866924</v>
      </c>
      <c r="AC10" s="3">
        <f>Auto!BN$25*'Auto Alloc.'!$E13</f>
        <v>4296.8387915866924</v>
      </c>
      <c r="AD10" s="3">
        <f>Auto!BO$25*'Auto Alloc.'!$E13</f>
        <v>4296.8387915866924</v>
      </c>
      <c r="AE10" s="3">
        <f>Auto!BP$25*'Auto Alloc.'!$E13</f>
        <v>4619.1017009556936</v>
      </c>
      <c r="AF10" s="3">
        <f>Auto!BQ$25*'Auto Alloc.'!$E13</f>
        <v>4619.1017009556936</v>
      </c>
      <c r="AG10" s="3">
        <f>Auto!BR$25*'Auto Alloc.'!$E13</f>
        <v>4619.1017009556936</v>
      </c>
      <c r="AH10" s="3">
        <f>Auto!BS$25*'Auto Alloc.'!$E13</f>
        <v>4619.1017009556936</v>
      </c>
      <c r="AI10" s="3">
        <f>Auto!BT$25*'Auto Alloc.'!$E13</f>
        <v>4619.1017009556936</v>
      </c>
      <c r="AJ10" s="3">
        <f>Auto!BU$25*'Auto Alloc.'!$E13</f>
        <v>4619.1017009556936</v>
      </c>
      <c r="AK10" s="3">
        <f>Auto!BV$25*'Auto Alloc.'!$E13</f>
        <v>4619.1017009556936</v>
      </c>
      <c r="AL10" s="3">
        <f>Auto!BW$25*'Auto Alloc.'!$E13</f>
        <v>4619.1017009556936</v>
      </c>
      <c r="AM10" s="3">
        <f>Auto!BX$25*'Auto Alloc.'!$E13</f>
        <v>4619.1017009556936</v>
      </c>
      <c r="AN10" s="3">
        <f>Auto!BY$25*'Auto Alloc.'!$E13</f>
        <v>4619.1017009556936</v>
      </c>
      <c r="AO10" s="3">
        <f>Auto!BZ$25*'Auto Alloc.'!$E13</f>
        <v>4619.1017009556936</v>
      </c>
      <c r="AP10" s="3">
        <f>Auto!CA$25*'Auto Alloc.'!$E13</f>
        <v>4619.1017009556936</v>
      </c>
      <c r="AQ10" s="3">
        <f>Auto!CB$25*'Auto Alloc.'!$E13</f>
        <v>4757.6747519843639</v>
      </c>
      <c r="AR10" s="3">
        <f>Auto!CC$25*'Auto Alloc.'!$E13</f>
        <v>4757.6747519843639</v>
      </c>
      <c r="AS10" s="3">
        <f>Auto!CD$25*'Auto Alloc.'!$E13</f>
        <v>4757.6747519843639</v>
      </c>
      <c r="AT10" s="3">
        <f>Auto!CE$25*'Auto Alloc.'!$E13</f>
        <v>4757.6747519843639</v>
      </c>
      <c r="AU10" s="3">
        <f>Auto!CF$25*'Auto Alloc.'!$E13</f>
        <v>4757.6747519843639</v>
      </c>
      <c r="AV10" s="3">
        <f>Auto!CG$25*'Auto Alloc.'!$E13</f>
        <v>4757.6747519843639</v>
      </c>
      <c r="AW10" s="3">
        <f>Auto!CH$25*'Auto Alloc.'!$E13</f>
        <v>4757.6747519843639</v>
      </c>
      <c r="AX10" s="3">
        <f>Auto!CI$25*'Auto Alloc.'!$E13</f>
        <v>4757.6747519843639</v>
      </c>
      <c r="AY10" s="3">
        <f>Auto!CJ$25*'Auto Alloc.'!$E13</f>
        <v>4757.6747519843639</v>
      </c>
      <c r="AZ10" s="3">
        <f>Auto!CK$25*'Auto Alloc.'!$E13</f>
        <v>4757.6747519843639</v>
      </c>
      <c r="BA10" s="3">
        <f>Auto!CL$25*'Auto Alloc.'!$E13</f>
        <v>4757.6747519843639</v>
      </c>
      <c r="BB10" s="3">
        <f>Auto!CM$25*'Auto Alloc.'!$E13</f>
        <v>4757.6747519843639</v>
      </c>
      <c r="BC10" s="3">
        <f>Auto!CN$25*'Auto Alloc.'!$E13</f>
        <v>4900.4049945438956</v>
      </c>
      <c r="BD10" s="3">
        <f>Auto!CO$25*'Auto Alloc.'!$E13</f>
        <v>4900.4049945438956</v>
      </c>
      <c r="BE10" s="3">
        <f>Auto!CP$25*'Auto Alloc.'!$E13</f>
        <v>4900.4049945438956</v>
      </c>
    </row>
    <row r="11" spans="1:57">
      <c r="A11" s="2" t="s">
        <v>667</v>
      </c>
      <c r="B11" s="2" t="s">
        <v>634</v>
      </c>
      <c r="C11" s="170" t="str" cm="1">
        <f t="array" ref="C11">IFERROR(INDEX('Legal Entity'!$B:$B,MATCH($D11,'Legal Entity'!$A:$A,0),0),0)</f>
        <v>1170 - COMMUNITY UTILITIES OF INDIANA, INC.       </v>
      </c>
      <c r="D11" s="2" t="s">
        <v>13</v>
      </c>
      <c r="F11" s="3">
        <f>Auto!AQ$25*'Auto Alloc.'!$E14</f>
        <v>1679.081279590531</v>
      </c>
      <c r="G11" s="3">
        <f>Auto!AR$25*'Auto Alloc.'!$E14</f>
        <v>1728.4580934101086</v>
      </c>
      <c r="H11" s="3">
        <f>Auto!AS$25*'Auto Alloc.'!$E14</f>
        <v>1728.4580934101086</v>
      </c>
      <c r="I11" s="3">
        <f>Auto!AT$25*'Auto Alloc.'!$E14</f>
        <v>1728.4580934101086</v>
      </c>
      <c r="J11" s="3">
        <f>Auto!AU$25*'Auto Alloc.'!$E14</f>
        <v>1728.4580934101086</v>
      </c>
      <c r="K11" s="3">
        <f>Auto!AV$25*'Auto Alloc.'!$E14</f>
        <v>1728.4580934101086</v>
      </c>
      <c r="L11" s="3">
        <f>Auto!AW$25*'Auto Alloc.'!$E14</f>
        <v>1728.4580934101086</v>
      </c>
      <c r="M11" s="3">
        <f>Auto!AX$25*'Auto Alloc.'!$E14</f>
        <v>1728.4580934101086</v>
      </c>
      <c r="N11" s="3">
        <f>Auto!AY$25*'Auto Alloc.'!$E14</f>
        <v>1728.4580934101086</v>
      </c>
      <c r="O11" s="3">
        <f>Auto!AZ$25*'Auto Alloc.'!$E14</f>
        <v>1728.4580934101086</v>
      </c>
      <c r="P11" s="3">
        <f>Auto!BA$25*'Auto Alloc.'!$E14</f>
        <v>1728.4580934101086</v>
      </c>
      <c r="Q11" s="3">
        <f>Auto!BB$25*'Auto Alloc.'!$E14</f>
        <v>1728.4580934101086</v>
      </c>
      <c r="R11" s="3">
        <f>Auto!BC$25*'Auto Alloc.'!$E14</f>
        <v>1728.4580934101086</v>
      </c>
      <c r="S11" s="3">
        <f>Auto!BD$25*'Auto Alloc.'!$E14</f>
        <v>1858.0924504158668</v>
      </c>
      <c r="T11" s="3">
        <f>Auto!BE$25*'Auto Alloc.'!$E14</f>
        <v>1858.0924504158668</v>
      </c>
      <c r="U11" s="3">
        <f>Auto!BF$25*'Auto Alloc.'!$E14</f>
        <v>1858.0924504158668</v>
      </c>
      <c r="V11" s="3">
        <f>Auto!BG$25*'Auto Alloc.'!$E14</f>
        <v>1858.0924504158668</v>
      </c>
      <c r="W11" s="3">
        <f>Auto!BH$25*'Auto Alloc.'!$E14</f>
        <v>1858.0924504158668</v>
      </c>
      <c r="X11" s="3">
        <f>Auto!BI$25*'Auto Alloc.'!$E14</f>
        <v>1858.0924504158668</v>
      </c>
      <c r="Y11" s="3">
        <f>Auto!BJ$25*'Auto Alloc.'!$E14</f>
        <v>1858.0924504158668</v>
      </c>
      <c r="Z11" s="3">
        <f>Auto!BK$25*'Auto Alloc.'!$E14</f>
        <v>1858.0924504158668</v>
      </c>
      <c r="AA11" s="3">
        <f>Auto!BL$25*'Auto Alloc.'!$E14</f>
        <v>1858.0924504158668</v>
      </c>
      <c r="AB11" s="3">
        <f>Auto!BM$25*'Auto Alloc.'!$E14</f>
        <v>1858.0924504158668</v>
      </c>
      <c r="AC11" s="3">
        <f>Auto!BN$25*'Auto Alloc.'!$E14</f>
        <v>1858.0924504158668</v>
      </c>
      <c r="AD11" s="3">
        <f>Auto!BO$25*'Auto Alloc.'!$E14</f>
        <v>1858.0924504158668</v>
      </c>
      <c r="AE11" s="3">
        <f>Auto!BP$25*'Auto Alloc.'!$E14</f>
        <v>1997.4493841970566</v>
      </c>
      <c r="AF11" s="3">
        <f>Auto!BQ$25*'Auto Alloc.'!$E14</f>
        <v>1997.4493841970566</v>
      </c>
      <c r="AG11" s="3">
        <f>Auto!BR$25*'Auto Alloc.'!$E14</f>
        <v>1997.4493841970566</v>
      </c>
      <c r="AH11" s="3">
        <f>Auto!BS$25*'Auto Alloc.'!$E14</f>
        <v>1997.4493841970566</v>
      </c>
      <c r="AI11" s="3">
        <f>Auto!BT$25*'Auto Alloc.'!$E14</f>
        <v>1997.4493841970566</v>
      </c>
      <c r="AJ11" s="3">
        <f>Auto!BU$25*'Auto Alloc.'!$E14</f>
        <v>1997.4493841970566</v>
      </c>
      <c r="AK11" s="3">
        <f>Auto!BV$25*'Auto Alloc.'!$E14</f>
        <v>1997.4493841970566</v>
      </c>
      <c r="AL11" s="3">
        <f>Auto!BW$25*'Auto Alloc.'!$E14</f>
        <v>1997.4493841970566</v>
      </c>
      <c r="AM11" s="3">
        <f>Auto!BX$25*'Auto Alloc.'!$E14</f>
        <v>1997.4493841970566</v>
      </c>
      <c r="AN11" s="3">
        <f>Auto!BY$25*'Auto Alloc.'!$E14</f>
        <v>1997.4493841970566</v>
      </c>
      <c r="AO11" s="3">
        <f>Auto!BZ$25*'Auto Alloc.'!$E14</f>
        <v>1997.4493841970566</v>
      </c>
      <c r="AP11" s="3">
        <f>Auto!CA$25*'Auto Alloc.'!$E14</f>
        <v>1997.4493841970566</v>
      </c>
      <c r="AQ11" s="3">
        <f>Auto!CB$25*'Auto Alloc.'!$E14</f>
        <v>2057.3728657229681</v>
      </c>
      <c r="AR11" s="3">
        <f>Auto!CC$25*'Auto Alloc.'!$E14</f>
        <v>2057.3728657229681</v>
      </c>
      <c r="AS11" s="3">
        <f>Auto!CD$25*'Auto Alloc.'!$E14</f>
        <v>2057.3728657229681</v>
      </c>
      <c r="AT11" s="3">
        <f>Auto!CE$25*'Auto Alloc.'!$E14</f>
        <v>2057.3728657229681</v>
      </c>
      <c r="AU11" s="3">
        <f>Auto!CF$25*'Auto Alloc.'!$E14</f>
        <v>2057.3728657229681</v>
      </c>
      <c r="AV11" s="3">
        <f>Auto!CG$25*'Auto Alloc.'!$E14</f>
        <v>2057.3728657229681</v>
      </c>
      <c r="AW11" s="3">
        <f>Auto!CH$25*'Auto Alloc.'!$E14</f>
        <v>2057.3728657229681</v>
      </c>
      <c r="AX11" s="3">
        <f>Auto!CI$25*'Auto Alloc.'!$E14</f>
        <v>2057.3728657229681</v>
      </c>
      <c r="AY11" s="3">
        <f>Auto!CJ$25*'Auto Alloc.'!$E14</f>
        <v>2057.3728657229681</v>
      </c>
      <c r="AZ11" s="3">
        <f>Auto!CK$25*'Auto Alloc.'!$E14</f>
        <v>2057.3728657229681</v>
      </c>
      <c r="BA11" s="3">
        <f>Auto!CL$25*'Auto Alloc.'!$E14</f>
        <v>2057.3728657229681</v>
      </c>
      <c r="BB11" s="3">
        <f>Auto!CM$25*'Auto Alloc.'!$E14</f>
        <v>2057.3728657229681</v>
      </c>
      <c r="BC11" s="3">
        <f>Auto!CN$25*'Auto Alloc.'!$E14</f>
        <v>2119.0940516946575</v>
      </c>
      <c r="BD11" s="3">
        <f>Auto!CO$25*'Auto Alloc.'!$E14</f>
        <v>2119.0940516946575</v>
      </c>
      <c r="BE11" s="3">
        <f>Auto!CP$25*'Auto Alloc.'!$E14</f>
        <v>2119.0940516946575</v>
      </c>
    </row>
    <row r="12" spans="1:57">
      <c r="A12" s="2" t="s">
        <v>667</v>
      </c>
      <c r="B12" s="2" t="s">
        <v>634</v>
      </c>
      <c r="C12" s="170" t="str" cm="1">
        <f t="array" ref="C12">IFERROR(INDEX('Legal Entity'!$B:$B,MATCH($D12,'Legal Entity'!$A:$A,0),0),0)</f>
        <v>1138 - WATER SERVICE CORPORATION OF KENTUCKY</v>
      </c>
      <c r="D12" s="2" t="s">
        <v>20</v>
      </c>
      <c r="F12" s="3">
        <f>Auto!AQ$25*'Auto Alloc.'!$E15</f>
        <v>1574.1386996161229</v>
      </c>
      <c r="G12" s="3">
        <f>Auto!AR$25*'Auto Alloc.'!$E15</f>
        <v>1620.429462571977</v>
      </c>
      <c r="H12" s="3">
        <f>Auto!AS$25*'Auto Alloc.'!$E15</f>
        <v>1620.429462571977</v>
      </c>
      <c r="I12" s="3">
        <f>Auto!AT$25*'Auto Alloc.'!$E15</f>
        <v>1620.429462571977</v>
      </c>
      <c r="J12" s="3">
        <f>Auto!AU$25*'Auto Alloc.'!$E15</f>
        <v>1620.429462571977</v>
      </c>
      <c r="K12" s="3">
        <f>Auto!AV$25*'Auto Alloc.'!$E15</f>
        <v>1620.429462571977</v>
      </c>
      <c r="L12" s="3">
        <f>Auto!AW$25*'Auto Alloc.'!$E15</f>
        <v>1620.429462571977</v>
      </c>
      <c r="M12" s="3">
        <f>Auto!AX$25*'Auto Alloc.'!$E15</f>
        <v>1620.429462571977</v>
      </c>
      <c r="N12" s="3">
        <f>Auto!AY$25*'Auto Alloc.'!$E15</f>
        <v>1620.429462571977</v>
      </c>
      <c r="O12" s="3">
        <f>Auto!AZ$25*'Auto Alloc.'!$E15</f>
        <v>1620.429462571977</v>
      </c>
      <c r="P12" s="3">
        <f>Auto!BA$25*'Auto Alloc.'!$E15</f>
        <v>1620.429462571977</v>
      </c>
      <c r="Q12" s="3">
        <f>Auto!BB$25*'Auto Alloc.'!$E15</f>
        <v>1620.429462571977</v>
      </c>
      <c r="R12" s="3">
        <f>Auto!BC$25*'Auto Alloc.'!$E15</f>
        <v>1620.429462571977</v>
      </c>
      <c r="S12" s="3">
        <f>Auto!BD$25*'Auto Alloc.'!$E15</f>
        <v>1741.9616722648752</v>
      </c>
      <c r="T12" s="3">
        <f>Auto!BE$25*'Auto Alloc.'!$E15</f>
        <v>1741.9616722648752</v>
      </c>
      <c r="U12" s="3">
        <f>Auto!BF$25*'Auto Alloc.'!$E15</f>
        <v>1741.9616722648752</v>
      </c>
      <c r="V12" s="3">
        <f>Auto!BG$25*'Auto Alloc.'!$E15</f>
        <v>1741.9616722648752</v>
      </c>
      <c r="W12" s="3">
        <f>Auto!BH$25*'Auto Alloc.'!$E15</f>
        <v>1741.9616722648752</v>
      </c>
      <c r="X12" s="3">
        <f>Auto!BI$25*'Auto Alloc.'!$E15</f>
        <v>1741.9616722648752</v>
      </c>
      <c r="Y12" s="3">
        <f>Auto!BJ$25*'Auto Alloc.'!$E15</f>
        <v>1741.9616722648752</v>
      </c>
      <c r="Z12" s="3">
        <f>Auto!BK$25*'Auto Alloc.'!$E15</f>
        <v>1741.9616722648752</v>
      </c>
      <c r="AA12" s="3">
        <f>Auto!BL$25*'Auto Alloc.'!$E15</f>
        <v>1741.9616722648752</v>
      </c>
      <c r="AB12" s="3">
        <f>Auto!BM$25*'Auto Alloc.'!$E15</f>
        <v>1741.9616722648752</v>
      </c>
      <c r="AC12" s="3">
        <f>Auto!BN$25*'Auto Alloc.'!$E15</f>
        <v>1741.9616722648752</v>
      </c>
      <c r="AD12" s="3">
        <f>Auto!BO$25*'Auto Alloc.'!$E15</f>
        <v>1741.9616722648752</v>
      </c>
      <c r="AE12" s="3">
        <f>Auto!BP$25*'Auto Alloc.'!$E15</f>
        <v>1872.6087976847407</v>
      </c>
      <c r="AF12" s="3">
        <f>Auto!BQ$25*'Auto Alloc.'!$E15</f>
        <v>1872.6087976847407</v>
      </c>
      <c r="AG12" s="3">
        <f>Auto!BR$25*'Auto Alloc.'!$E15</f>
        <v>1872.6087976847407</v>
      </c>
      <c r="AH12" s="3">
        <f>Auto!BS$25*'Auto Alloc.'!$E15</f>
        <v>1872.6087976847407</v>
      </c>
      <c r="AI12" s="3">
        <f>Auto!BT$25*'Auto Alloc.'!$E15</f>
        <v>1872.6087976847407</v>
      </c>
      <c r="AJ12" s="3">
        <f>Auto!BU$25*'Auto Alloc.'!$E15</f>
        <v>1872.6087976847407</v>
      </c>
      <c r="AK12" s="3">
        <f>Auto!BV$25*'Auto Alloc.'!$E15</f>
        <v>1872.6087976847407</v>
      </c>
      <c r="AL12" s="3">
        <f>Auto!BW$25*'Auto Alloc.'!$E15</f>
        <v>1872.6087976847407</v>
      </c>
      <c r="AM12" s="3">
        <f>Auto!BX$25*'Auto Alloc.'!$E15</f>
        <v>1872.6087976847407</v>
      </c>
      <c r="AN12" s="3">
        <f>Auto!BY$25*'Auto Alloc.'!$E15</f>
        <v>1872.6087976847407</v>
      </c>
      <c r="AO12" s="3">
        <f>Auto!BZ$25*'Auto Alloc.'!$E15</f>
        <v>1872.6087976847407</v>
      </c>
      <c r="AP12" s="3">
        <f>Auto!CA$25*'Auto Alloc.'!$E15</f>
        <v>1872.6087976847407</v>
      </c>
      <c r="AQ12" s="3">
        <f>Auto!CB$25*'Auto Alloc.'!$E15</f>
        <v>1928.7870616152829</v>
      </c>
      <c r="AR12" s="3">
        <f>Auto!CC$25*'Auto Alloc.'!$E15</f>
        <v>1928.7870616152829</v>
      </c>
      <c r="AS12" s="3">
        <f>Auto!CD$25*'Auto Alloc.'!$E15</f>
        <v>1928.7870616152829</v>
      </c>
      <c r="AT12" s="3">
        <f>Auto!CE$25*'Auto Alloc.'!$E15</f>
        <v>1928.7870616152829</v>
      </c>
      <c r="AU12" s="3">
        <f>Auto!CF$25*'Auto Alloc.'!$E15</f>
        <v>1928.7870616152829</v>
      </c>
      <c r="AV12" s="3">
        <f>Auto!CG$25*'Auto Alloc.'!$E15</f>
        <v>1928.7870616152829</v>
      </c>
      <c r="AW12" s="3">
        <f>Auto!CH$25*'Auto Alloc.'!$E15</f>
        <v>1928.7870616152829</v>
      </c>
      <c r="AX12" s="3">
        <f>Auto!CI$25*'Auto Alloc.'!$E15</f>
        <v>1928.7870616152829</v>
      </c>
      <c r="AY12" s="3">
        <f>Auto!CJ$25*'Auto Alloc.'!$E15</f>
        <v>1928.7870616152829</v>
      </c>
      <c r="AZ12" s="3">
        <f>Auto!CK$25*'Auto Alloc.'!$E15</f>
        <v>1928.7870616152829</v>
      </c>
      <c r="BA12" s="3">
        <f>Auto!CL$25*'Auto Alloc.'!$E15</f>
        <v>1928.7870616152829</v>
      </c>
      <c r="BB12" s="3">
        <f>Auto!CM$25*'Auto Alloc.'!$E15</f>
        <v>1928.7870616152829</v>
      </c>
      <c r="BC12" s="3">
        <f>Auto!CN$25*'Auto Alloc.'!$E15</f>
        <v>1986.6506734637414</v>
      </c>
      <c r="BD12" s="3">
        <f>Auto!CO$25*'Auto Alloc.'!$E15</f>
        <v>1986.6506734637414</v>
      </c>
      <c r="BE12" s="3">
        <f>Auto!CP$25*'Auto Alloc.'!$E15</f>
        <v>1986.6506734637414</v>
      </c>
    </row>
    <row r="13" spans="1:57">
      <c r="A13" s="2" t="s">
        <v>667</v>
      </c>
      <c r="B13" s="2" t="s">
        <v>634</v>
      </c>
      <c r="C13" s="170" t="str" cm="1">
        <f t="array" ref="C13">IFERROR(INDEX('Legal Entity'!$B:$B,MATCH($D13,'Legal Entity'!$A:$A,0),0),0)</f>
        <v>1140 - UTILITIES, INC. OF LOUISIANA</v>
      </c>
      <c r="D13" s="2" t="s">
        <v>21</v>
      </c>
      <c r="F13" s="3">
        <f>Auto!AQ$25*'Auto Alloc.'!$E16</f>
        <v>5142.1864187460014</v>
      </c>
      <c r="G13" s="3">
        <f>Auto!AR$25*'Auto Alloc.'!$E16</f>
        <v>5293.4029110684578</v>
      </c>
      <c r="H13" s="3">
        <f>Auto!AS$25*'Auto Alloc.'!$E16</f>
        <v>5293.4029110684578</v>
      </c>
      <c r="I13" s="3">
        <f>Auto!AT$25*'Auto Alloc.'!$E16</f>
        <v>5293.4029110684578</v>
      </c>
      <c r="J13" s="3">
        <f>Auto!AU$25*'Auto Alloc.'!$E16</f>
        <v>5293.4029110684578</v>
      </c>
      <c r="K13" s="3">
        <f>Auto!AV$25*'Auto Alloc.'!$E16</f>
        <v>5293.4029110684578</v>
      </c>
      <c r="L13" s="3">
        <f>Auto!AW$25*'Auto Alloc.'!$E16</f>
        <v>5293.4029110684578</v>
      </c>
      <c r="M13" s="3">
        <f>Auto!AX$25*'Auto Alloc.'!$E16</f>
        <v>5293.4029110684578</v>
      </c>
      <c r="N13" s="3">
        <f>Auto!AY$25*'Auto Alloc.'!$E16</f>
        <v>5293.4029110684578</v>
      </c>
      <c r="O13" s="3">
        <f>Auto!AZ$25*'Auto Alloc.'!$E16</f>
        <v>5293.4029110684578</v>
      </c>
      <c r="P13" s="3">
        <f>Auto!BA$25*'Auto Alloc.'!$E16</f>
        <v>5293.4029110684578</v>
      </c>
      <c r="Q13" s="3">
        <f>Auto!BB$25*'Auto Alloc.'!$E16</f>
        <v>5293.4029110684578</v>
      </c>
      <c r="R13" s="3">
        <f>Auto!BC$25*'Auto Alloc.'!$E16</f>
        <v>5293.4029110684578</v>
      </c>
      <c r="S13" s="3">
        <f>Auto!BD$25*'Auto Alloc.'!$E16</f>
        <v>5690.4081293985919</v>
      </c>
      <c r="T13" s="3">
        <f>Auto!BE$25*'Auto Alloc.'!$E16</f>
        <v>5690.4081293985919</v>
      </c>
      <c r="U13" s="3">
        <f>Auto!BF$25*'Auto Alloc.'!$E16</f>
        <v>5690.4081293985919</v>
      </c>
      <c r="V13" s="3">
        <f>Auto!BG$25*'Auto Alloc.'!$E16</f>
        <v>5690.4081293985919</v>
      </c>
      <c r="W13" s="3">
        <f>Auto!BH$25*'Auto Alloc.'!$E16</f>
        <v>5690.4081293985919</v>
      </c>
      <c r="X13" s="3">
        <f>Auto!BI$25*'Auto Alloc.'!$E16</f>
        <v>5690.4081293985919</v>
      </c>
      <c r="Y13" s="3">
        <f>Auto!BJ$25*'Auto Alloc.'!$E16</f>
        <v>5690.4081293985919</v>
      </c>
      <c r="Z13" s="3">
        <f>Auto!BK$25*'Auto Alloc.'!$E16</f>
        <v>5690.4081293985919</v>
      </c>
      <c r="AA13" s="3">
        <f>Auto!BL$25*'Auto Alloc.'!$E16</f>
        <v>5690.4081293985919</v>
      </c>
      <c r="AB13" s="3">
        <f>Auto!BM$25*'Auto Alloc.'!$E16</f>
        <v>5690.4081293985919</v>
      </c>
      <c r="AC13" s="3">
        <f>Auto!BN$25*'Auto Alloc.'!$E16</f>
        <v>5690.4081293985919</v>
      </c>
      <c r="AD13" s="3">
        <f>Auto!BO$25*'Auto Alloc.'!$E16</f>
        <v>5690.4081293985919</v>
      </c>
      <c r="AE13" s="3">
        <f>Auto!BP$25*'Auto Alloc.'!$E16</f>
        <v>6117.1887391034861</v>
      </c>
      <c r="AF13" s="3">
        <f>Auto!BQ$25*'Auto Alloc.'!$E16</f>
        <v>6117.1887391034861</v>
      </c>
      <c r="AG13" s="3">
        <f>Auto!BR$25*'Auto Alloc.'!$E16</f>
        <v>6117.1887391034861</v>
      </c>
      <c r="AH13" s="3">
        <f>Auto!BS$25*'Auto Alloc.'!$E16</f>
        <v>6117.1887391034861</v>
      </c>
      <c r="AI13" s="3">
        <f>Auto!BT$25*'Auto Alloc.'!$E16</f>
        <v>6117.1887391034861</v>
      </c>
      <c r="AJ13" s="3">
        <f>Auto!BU$25*'Auto Alloc.'!$E16</f>
        <v>6117.1887391034861</v>
      </c>
      <c r="AK13" s="3">
        <f>Auto!BV$25*'Auto Alloc.'!$E16</f>
        <v>6117.1887391034861</v>
      </c>
      <c r="AL13" s="3">
        <f>Auto!BW$25*'Auto Alloc.'!$E16</f>
        <v>6117.1887391034861</v>
      </c>
      <c r="AM13" s="3">
        <f>Auto!BX$25*'Auto Alloc.'!$E16</f>
        <v>6117.1887391034861</v>
      </c>
      <c r="AN13" s="3">
        <f>Auto!BY$25*'Auto Alloc.'!$E16</f>
        <v>6117.1887391034861</v>
      </c>
      <c r="AO13" s="3">
        <f>Auto!BZ$25*'Auto Alloc.'!$E16</f>
        <v>6117.1887391034861</v>
      </c>
      <c r="AP13" s="3">
        <f>Auto!CA$25*'Auto Alloc.'!$E16</f>
        <v>6117.1887391034861</v>
      </c>
      <c r="AQ13" s="3">
        <f>Auto!CB$25*'Auto Alloc.'!$E16</f>
        <v>6300.70440127659</v>
      </c>
      <c r="AR13" s="3">
        <f>Auto!CC$25*'Auto Alloc.'!$E16</f>
        <v>6300.70440127659</v>
      </c>
      <c r="AS13" s="3">
        <f>Auto!CD$25*'Auto Alloc.'!$E16</f>
        <v>6300.70440127659</v>
      </c>
      <c r="AT13" s="3">
        <f>Auto!CE$25*'Auto Alloc.'!$E16</f>
        <v>6300.70440127659</v>
      </c>
      <c r="AU13" s="3">
        <f>Auto!CF$25*'Auto Alloc.'!$E16</f>
        <v>6300.70440127659</v>
      </c>
      <c r="AV13" s="3">
        <f>Auto!CG$25*'Auto Alloc.'!$E16</f>
        <v>6300.70440127659</v>
      </c>
      <c r="AW13" s="3">
        <f>Auto!CH$25*'Auto Alloc.'!$E16</f>
        <v>6300.70440127659</v>
      </c>
      <c r="AX13" s="3">
        <f>Auto!CI$25*'Auto Alloc.'!$E16</f>
        <v>6300.70440127659</v>
      </c>
      <c r="AY13" s="3">
        <f>Auto!CJ$25*'Auto Alloc.'!$E16</f>
        <v>6300.70440127659</v>
      </c>
      <c r="AZ13" s="3">
        <f>Auto!CK$25*'Auto Alloc.'!$E16</f>
        <v>6300.70440127659</v>
      </c>
      <c r="BA13" s="3">
        <f>Auto!CL$25*'Auto Alloc.'!$E16</f>
        <v>6300.70440127659</v>
      </c>
      <c r="BB13" s="3">
        <f>Auto!CM$25*'Auto Alloc.'!$E16</f>
        <v>6300.70440127659</v>
      </c>
      <c r="BC13" s="3">
        <f>Auto!CN$25*'Auto Alloc.'!$E16</f>
        <v>6489.7255333148887</v>
      </c>
      <c r="BD13" s="3">
        <f>Auto!CO$25*'Auto Alloc.'!$E16</f>
        <v>6489.7255333148887</v>
      </c>
      <c r="BE13" s="3">
        <f>Auto!CP$25*'Auto Alloc.'!$E16</f>
        <v>6489.7255333148887</v>
      </c>
    </row>
    <row r="14" spans="1:57">
      <c r="A14" s="2" t="s">
        <v>667</v>
      </c>
      <c r="B14" s="2" t="s">
        <v>634</v>
      </c>
      <c r="C14" s="170" t="str" cm="1">
        <f t="array" ref="C14">IFERROR(INDEX('Legal Entity'!$B:$B,MATCH($D14,'Legal Entity'!$A:$A,0),0),0)</f>
        <v>1128 - MARYLAND WATER SERVICE, INC.</v>
      </c>
      <c r="D14" s="2" t="s">
        <v>17</v>
      </c>
      <c r="F14" s="3">
        <f>Auto!AQ$25*'Auto Alloc.'!$E17</f>
        <v>1049.4257997440818</v>
      </c>
      <c r="G14" s="3">
        <f>Auto!AR$25*'Auto Alloc.'!$E17</f>
        <v>1080.2863083813179</v>
      </c>
      <c r="H14" s="3">
        <f>Auto!AS$25*'Auto Alloc.'!$E17</f>
        <v>1080.2863083813179</v>
      </c>
      <c r="I14" s="3">
        <f>Auto!AT$25*'Auto Alloc.'!$E17</f>
        <v>1080.2863083813179</v>
      </c>
      <c r="J14" s="3">
        <f>Auto!AU$25*'Auto Alloc.'!$E17</f>
        <v>1080.2863083813179</v>
      </c>
      <c r="K14" s="3">
        <f>Auto!AV$25*'Auto Alloc.'!$E17</f>
        <v>1080.2863083813179</v>
      </c>
      <c r="L14" s="3">
        <f>Auto!AW$25*'Auto Alloc.'!$E17</f>
        <v>1080.2863083813179</v>
      </c>
      <c r="M14" s="3">
        <f>Auto!AX$25*'Auto Alloc.'!$E17</f>
        <v>1080.2863083813179</v>
      </c>
      <c r="N14" s="3">
        <f>Auto!AY$25*'Auto Alloc.'!$E17</f>
        <v>1080.2863083813179</v>
      </c>
      <c r="O14" s="3">
        <f>Auto!AZ$25*'Auto Alloc.'!$E17</f>
        <v>1080.2863083813179</v>
      </c>
      <c r="P14" s="3">
        <f>Auto!BA$25*'Auto Alloc.'!$E17</f>
        <v>1080.2863083813179</v>
      </c>
      <c r="Q14" s="3">
        <f>Auto!BB$25*'Auto Alloc.'!$E17</f>
        <v>1080.2863083813179</v>
      </c>
      <c r="R14" s="3">
        <f>Auto!BC$25*'Auto Alloc.'!$E17</f>
        <v>1080.2863083813179</v>
      </c>
      <c r="S14" s="3">
        <f>Auto!BD$25*'Auto Alloc.'!$E17</f>
        <v>1161.3077815099166</v>
      </c>
      <c r="T14" s="3">
        <f>Auto!BE$25*'Auto Alloc.'!$E17</f>
        <v>1161.3077815099166</v>
      </c>
      <c r="U14" s="3">
        <f>Auto!BF$25*'Auto Alloc.'!$E17</f>
        <v>1161.3077815099166</v>
      </c>
      <c r="V14" s="3">
        <f>Auto!BG$25*'Auto Alloc.'!$E17</f>
        <v>1161.3077815099166</v>
      </c>
      <c r="W14" s="3">
        <f>Auto!BH$25*'Auto Alloc.'!$E17</f>
        <v>1161.3077815099166</v>
      </c>
      <c r="X14" s="3">
        <f>Auto!BI$25*'Auto Alloc.'!$E17</f>
        <v>1161.3077815099166</v>
      </c>
      <c r="Y14" s="3">
        <f>Auto!BJ$25*'Auto Alloc.'!$E17</f>
        <v>1161.3077815099166</v>
      </c>
      <c r="Z14" s="3">
        <f>Auto!BK$25*'Auto Alloc.'!$E17</f>
        <v>1161.3077815099166</v>
      </c>
      <c r="AA14" s="3">
        <f>Auto!BL$25*'Auto Alloc.'!$E17</f>
        <v>1161.3077815099166</v>
      </c>
      <c r="AB14" s="3">
        <f>Auto!BM$25*'Auto Alloc.'!$E17</f>
        <v>1161.3077815099166</v>
      </c>
      <c r="AC14" s="3">
        <f>Auto!BN$25*'Auto Alloc.'!$E17</f>
        <v>1161.3077815099166</v>
      </c>
      <c r="AD14" s="3">
        <f>Auto!BO$25*'Auto Alloc.'!$E17</f>
        <v>1161.3077815099166</v>
      </c>
      <c r="AE14" s="3">
        <f>Auto!BP$25*'Auto Alloc.'!$E17</f>
        <v>1248.4058651231603</v>
      </c>
      <c r="AF14" s="3">
        <f>Auto!BQ$25*'Auto Alloc.'!$E17</f>
        <v>1248.4058651231603</v>
      </c>
      <c r="AG14" s="3">
        <f>Auto!BR$25*'Auto Alloc.'!$E17</f>
        <v>1248.4058651231603</v>
      </c>
      <c r="AH14" s="3">
        <f>Auto!BS$25*'Auto Alloc.'!$E17</f>
        <v>1248.4058651231603</v>
      </c>
      <c r="AI14" s="3">
        <f>Auto!BT$25*'Auto Alloc.'!$E17</f>
        <v>1248.4058651231603</v>
      </c>
      <c r="AJ14" s="3">
        <f>Auto!BU$25*'Auto Alloc.'!$E17</f>
        <v>1248.4058651231603</v>
      </c>
      <c r="AK14" s="3">
        <f>Auto!BV$25*'Auto Alloc.'!$E17</f>
        <v>1248.4058651231603</v>
      </c>
      <c r="AL14" s="3">
        <f>Auto!BW$25*'Auto Alloc.'!$E17</f>
        <v>1248.4058651231603</v>
      </c>
      <c r="AM14" s="3">
        <f>Auto!BX$25*'Auto Alloc.'!$E17</f>
        <v>1248.4058651231603</v>
      </c>
      <c r="AN14" s="3">
        <f>Auto!BY$25*'Auto Alloc.'!$E17</f>
        <v>1248.4058651231603</v>
      </c>
      <c r="AO14" s="3">
        <f>Auto!BZ$25*'Auto Alloc.'!$E17</f>
        <v>1248.4058651231603</v>
      </c>
      <c r="AP14" s="3">
        <f>Auto!CA$25*'Auto Alloc.'!$E17</f>
        <v>1248.4058651231603</v>
      </c>
      <c r="AQ14" s="3">
        <f>Auto!CB$25*'Auto Alloc.'!$E17</f>
        <v>1285.858041076855</v>
      </c>
      <c r="AR14" s="3">
        <f>Auto!CC$25*'Auto Alloc.'!$E17</f>
        <v>1285.858041076855</v>
      </c>
      <c r="AS14" s="3">
        <f>Auto!CD$25*'Auto Alloc.'!$E17</f>
        <v>1285.858041076855</v>
      </c>
      <c r="AT14" s="3">
        <f>Auto!CE$25*'Auto Alloc.'!$E17</f>
        <v>1285.858041076855</v>
      </c>
      <c r="AU14" s="3">
        <f>Auto!CF$25*'Auto Alloc.'!$E17</f>
        <v>1285.858041076855</v>
      </c>
      <c r="AV14" s="3">
        <f>Auto!CG$25*'Auto Alloc.'!$E17</f>
        <v>1285.858041076855</v>
      </c>
      <c r="AW14" s="3">
        <f>Auto!CH$25*'Auto Alloc.'!$E17</f>
        <v>1285.858041076855</v>
      </c>
      <c r="AX14" s="3">
        <f>Auto!CI$25*'Auto Alloc.'!$E17</f>
        <v>1285.858041076855</v>
      </c>
      <c r="AY14" s="3">
        <f>Auto!CJ$25*'Auto Alloc.'!$E17</f>
        <v>1285.858041076855</v>
      </c>
      <c r="AZ14" s="3">
        <f>Auto!CK$25*'Auto Alloc.'!$E17</f>
        <v>1285.858041076855</v>
      </c>
      <c r="BA14" s="3">
        <f>Auto!CL$25*'Auto Alloc.'!$E17</f>
        <v>1285.858041076855</v>
      </c>
      <c r="BB14" s="3">
        <f>Auto!CM$25*'Auto Alloc.'!$E17</f>
        <v>1285.858041076855</v>
      </c>
      <c r="BC14" s="3">
        <f>Auto!CN$25*'Auto Alloc.'!$E17</f>
        <v>1324.4337823091607</v>
      </c>
      <c r="BD14" s="3">
        <f>Auto!CO$25*'Auto Alloc.'!$E17</f>
        <v>1324.4337823091607</v>
      </c>
      <c r="BE14" s="3">
        <f>Auto!CP$25*'Auto Alloc.'!$E17</f>
        <v>1324.4337823091607</v>
      </c>
    </row>
    <row r="15" spans="1:57">
      <c r="A15" s="2" t="s">
        <v>667</v>
      </c>
      <c r="B15" s="2" t="s">
        <v>634</v>
      </c>
      <c r="C15" s="170" t="str" cm="1">
        <f t="array" ref="C15">IFERROR(INDEX('Legal Entity'!$B:$B,MATCH($D15,'Legal Entity'!$A:$A,0),0),0)</f>
        <v>1116 - CAROLINA WATER SERVICE, INC. OF NORTH CAROLINA</v>
      </c>
      <c r="D15" s="2" t="s">
        <v>14</v>
      </c>
      <c r="F15" s="3">
        <f>Auto!AQ$25*'Auto Alloc.'!$E18</f>
        <v>10494.257997440818</v>
      </c>
      <c r="G15" s="3">
        <f>Auto!AR$25*'Auto Alloc.'!$E18</f>
        <v>10802.863083813179</v>
      </c>
      <c r="H15" s="3">
        <f>Auto!AS$25*'Auto Alloc.'!$E18</f>
        <v>10802.863083813179</v>
      </c>
      <c r="I15" s="3">
        <f>Auto!AT$25*'Auto Alloc.'!$E18</f>
        <v>10802.863083813179</v>
      </c>
      <c r="J15" s="3">
        <f>Auto!AU$25*'Auto Alloc.'!$E18</f>
        <v>10802.863083813179</v>
      </c>
      <c r="K15" s="3">
        <f>Auto!AV$25*'Auto Alloc.'!$E18</f>
        <v>10802.863083813179</v>
      </c>
      <c r="L15" s="3">
        <f>Auto!AW$25*'Auto Alloc.'!$E18</f>
        <v>10802.863083813179</v>
      </c>
      <c r="M15" s="3">
        <f>Auto!AX$25*'Auto Alloc.'!$E18</f>
        <v>10802.863083813179</v>
      </c>
      <c r="N15" s="3">
        <f>Auto!AY$25*'Auto Alloc.'!$E18</f>
        <v>10802.863083813179</v>
      </c>
      <c r="O15" s="3">
        <f>Auto!AZ$25*'Auto Alloc.'!$E18</f>
        <v>10802.863083813179</v>
      </c>
      <c r="P15" s="3">
        <f>Auto!BA$25*'Auto Alloc.'!$E18</f>
        <v>10802.863083813179</v>
      </c>
      <c r="Q15" s="3">
        <f>Auto!BB$25*'Auto Alloc.'!$E18</f>
        <v>10802.863083813179</v>
      </c>
      <c r="R15" s="3">
        <f>Auto!BC$25*'Auto Alloc.'!$E18</f>
        <v>10802.863083813179</v>
      </c>
      <c r="S15" s="3">
        <f>Auto!BD$25*'Auto Alloc.'!$E18</f>
        <v>11613.077815099168</v>
      </c>
      <c r="T15" s="3">
        <f>Auto!BE$25*'Auto Alloc.'!$E18</f>
        <v>11613.077815099168</v>
      </c>
      <c r="U15" s="3">
        <f>Auto!BF$25*'Auto Alloc.'!$E18</f>
        <v>11613.077815099168</v>
      </c>
      <c r="V15" s="3">
        <f>Auto!BG$25*'Auto Alloc.'!$E18</f>
        <v>11613.077815099168</v>
      </c>
      <c r="W15" s="3">
        <f>Auto!BH$25*'Auto Alloc.'!$E18</f>
        <v>11613.077815099168</v>
      </c>
      <c r="X15" s="3">
        <f>Auto!BI$25*'Auto Alloc.'!$E18</f>
        <v>11613.077815099168</v>
      </c>
      <c r="Y15" s="3">
        <f>Auto!BJ$25*'Auto Alloc.'!$E18</f>
        <v>11613.077815099168</v>
      </c>
      <c r="Z15" s="3">
        <f>Auto!BK$25*'Auto Alloc.'!$E18</f>
        <v>11613.077815099168</v>
      </c>
      <c r="AA15" s="3">
        <f>Auto!BL$25*'Auto Alloc.'!$E18</f>
        <v>11613.077815099168</v>
      </c>
      <c r="AB15" s="3">
        <f>Auto!BM$25*'Auto Alloc.'!$E18</f>
        <v>11613.077815099168</v>
      </c>
      <c r="AC15" s="3">
        <f>Auto!BN$25*'Auto Alloc.'!$E18</f>
        <v>11613.077815099168</v>
      </c>
      <c r="AD15" s="3">
        <f>Auto!BO$25*'Auto Alloc.'!$E18</f>
        <v>11613.077815099168</v>
      </c>
      <c r="AE15" s="3">
        <f>Auto!BP$25*'Auto Alloc.'!$E18</f>
        <v>12484.058651231604</v>
      </c>
      <c r="AF15" s="3">
        <f>Auto!BQ$25*'Auto Alloc.'!$E18</f>
        <v>12484.058651231604</v>
      </c>
      <c r="AG15" s="3">
        <f>Auto!BR$25*'Auto Alloc.'!$E18</f>
        <v>12484.058651231604</v>
      </c>
      <c r="AH15" s="3">
        <f>Auto!BS$25*'Auto Alloc.'!$E18</f>
        <v>12484.058651231604</v>
      </c>
      <c r="AI15" s="3">
        <f>Auto!BT$25*'Auto Alloc.'!$E18</f>
        <v>12484.058651231604</v>
      </c>
      <c r="AJ15" s="3">
        <f>Auto!BU$25*'Auto Alloc.'!$E18</f>
        <v>12484.058651231604</v>
      </c>
      <c r="AK15" s="3">
        <f>Auto!BV$25*'Auto Alloc.'!$E18</f>
        <v>12484.058651231604</v>
      </c>
      <c r="AL15" s="3">
        <f>Auto!BW$25*'Auto Alloc.'!$E18</f>
        <v>12484.058651231604</v>
      </c>
      <c r="AM15" s="3">
        <f>Auto!BX$25*'Auto Alloc.'!$E18</f>
        <v>12484.058651231604</v>
      </c>
      <c r="AN15" s="3">
        <f>Auto!BY$25*'Auto Alloc.'!$E18</f>
        <v>12484.058651231604</v>
      </c>
      <c r="AO15" s="3">
        <f>Auto!BZ$25*'Auto Alloc.'!$E18</f>
        <v>12484.058651231604</v>
      </c>
      <c r="AP15" s="3">
        <f>Auto!CA$25*'Auto Alloc.'!$E18</f>
        <v>12484.058651231604</v>
      </c>
      <c r="AQ15" s="3">
        <f>Auto!CB$25*'Auto Alloc.'!$E18</f>
        <v>12858.580410768551</v>
      </c>
      <c r="AR15" s="3">
        <f>Auto!CC$25*'Auto Alloc.'!$E18</f>
        <v>12858.580410768551</v>
      </c>
      <c r="AS15" s="3">
        <f>Auto!CD$25*'Auto Alloc.'!$E18</f>
        <v>12858.580410768551</v>
      </c>
      <c r="AT15" s="3">
        <f>Auto!CE$25*'Auto Alloc.'!$E18</f>
        <v>12858.580410768551</v>
      </c>
      <c r="AU15" s="3">
        <f>Auto!CF$25*'Auto Alloc.'!$E18</f>
        <v>12858.580410768551</v>
      </c>
      <c r="AV15" s="3">
        <f>Auto!CG$25*'Auto Alloc.'!$E18</f>
        <v>12858.580410768551</v>
      </c>
      <c r="AW15" s="3">
        <f>Auto!CH$25*'Auto Alloc.'!$E18</f>
        <v>12858.580410768551</v>
      </c>
      <c r="AX15" s="3">
        <f>Auto!CI$25*'Auto Alloc.'!$E18</f>
        <v>12858.580410768551</v>
      </c>
      <c r="AY15" s="3">
        <f>Auto!CJ$25*'Auto Alloc.'!$E18</f>
        <v>12858.580410768551</v>
      </c>
      <c r="AZ15" s="3">
        <f>Auto!CK$25*'Auto Alloc.'!$E18</f>
        <v>12858.580410768551</v>
      </c>
      <c r="BA15" s="3">
        <f>Auto!CL$25*'Auto Alloc.'!$E18</f>
        <v>12858.580410768551</v>
      </c>
      <c r="BB15" s="3">
        <f>Auto!CM$25*'Auto Alloc.'!$E18</f>
        <v>12858.580410768551</v>
      </c>
      <c r="BC15" s="3">
        <f>Auto!CN$25*'Auto Alloc.'!$E18</f>
        <v>13244.33782309161</v>
      </c>
      <c r="BD15" s="3">
        <f>Auto!CO$25*'Auto Alloc.'!$E18</f>
        <v>13244.33782309161</v>
      </c>
      <c r="BE15" s="3">
        <f>Auto!CP$25*'Auto Alloc.'!$E18</f>
        <v>13244.33782309161</v>
      </c>
    </row>
    <row r="16" spans="1:57">
      <c r="A16" s="2" t="s">
        <v>667</v>
      </c>
      <c r="B16" s="2" t="s">
        <v>634</v>
      </c>
      <c r="C16" s="170" t="str" cm="1">
        <f t="array" ref="C16">IFERROR(INDEX('Legal Entity'!$B:$B,MATCH($D16,'Legal Entity'!$A:$A,0),0),0)</f>
        <v>1130 - MONTAGUE WATER COMPANY, INC.</v>
      </c>
      <c r="D16" s="2" t="s">
        <v>27</v>
      </c>
      <c r="F16" s="3">
        <f>Auto!AQ$25*'Auto Alloc.'!$E19</f>
        <v>209.88515994881638</v>
      </c>
      <c r="G16" s="3">
        <f>Auto!AR$25*'Auto Alloc.'!$E19</f>
        <v>216.05726167626358</v>
      </c>
      <c r="H16" s="3">
        <f>Auto!AS$25*'Auto Alloc.'!$E19</f>
        <v>216.05726167626358</v>
      </c>
      <c r="I16" s="3">
        <f>Auto!AT$25*'Auto Alloc.'!$E19</f>
        <v>216.05726167626358</v>
      </c>
      <c r="J16" s="3">
        <f>Auto!AU$25*'Auto Alloc.'!$E19</f>
        <v>216.05726167626358</v>
      </c>
      <c r="K16" s="3">
        <f>Auto!AV$25*'Auto Alloc.'!$E19</f>
        <v>216.05726167626358</v>
      </c>
      <c r="L16" s="3">
        <f>Auto!AW$25*'Auto Alloc.'!$E19</f>
        <v>216.05726167626358</v>
      </c>
      <c r="M16" s="3">
        <f>Auto!AX$25*'Auto Alloc.'!$E19</f>
        <v>216.05726167626358</v>
      </c>
      <c r="N16" s="3">
        <f>Auto!AY$25*'Auto Alloc.'!$E19</f>
        <v>216.05726167626358</v>
      </c>
      <c r="O16" s="3">
        <f>Auto!AZ$25*'Auto Alloc.'!$E19</f>
        <v>216.05726167626358</v>
      </c>
      <c r="P16" s="3">
        <f>Auto!BA$25*'Auto Alloc.'!$E19</f>
        <v>216.05726167626358</v>
      </c>
      <c r="Q16" s="3">
        <f>Auto!BB$25*'Auto Alloc.'!$E19</f>
        <v>216.05726167626358</v>
      </c>
      <c r="R16" s="3">
        <f>Auto!BC$25*'Auto Alloc.'!$E19</f>
        <v>216.05726167626358</v>
      </c>
      <c r="S16" s="3">
        <f>Auto!BD$25*'Auto Alloc.'!$E19</f>
        <v>232.26155630198335</v>
      </c>
      <c r="T16" s="3">
        <f>Auto!BE$25*'Auto Alloc.'!$E19</f>
        <v>232.26155630198335</v>
      </c>
      <c r="U16" s="3">
        <f>Auto!BF$25*'Auto Alloc.'!$E19</f>
        <v>232.26155630198335</v>
      </c>
      <c r="V16" s="3">
        <f>Auto!BG$25*'Auto Alloc.'!$E19</f>
        <v>232.26155630198335</v>
      </c>
      <c r="W16" s="3">
        <f>Auto!BH$25*'Auto Alloc.'!$E19</f>
        <v>232.26155630198335</v>
      </c>
      <c r="X16" s="3">
        <f>Auto!BI$25*'Auto Alloc.'!$E19</f>
        <v>232.26155630198335</v>
      </c>
      <c r="Y16" s="3">
        <f>Auto!BJ$25*'Auto Alloc.'!$E19</f>
        <v>232.26155630198335</v>
      </c>
      <c r="Z16" s="3">
        <f>Auto!BK$25*'Auto Alloc.'!$E19</f>
        <v>232.26155630198335</v>
      </c>
      <c r="AA16" s="3">
        <f>Auto!BL$25*'Auto Alloc.'!$E19</f>
        <v>232.26155630198335</v>
      </c>
      <c r="AB16" s="3">
        <f>Auto!BM$25*'Auto Alloc.'!$E19</f>
        <v>232.26155630198335</v>
      </c>
      <c r="AC16" s="3">
        <f>Auto!BN$25*'Auto Alloc.'!$E19</f>
        <v>232.26155630198335</v>
      </c>
      <c r="AD16" s="3">
        <f>Auto!BO$25*'Auto Alloc.'!$E19</f>
        <v>232.26155630198335</v>
      </c>
      <c r="AE16" s="3">
        <f>Auto!BP$25*'Auto Alloc.'!$E19</f>
        <v>249.68117302463207</v>
      </c>
      <c r="AF16" s="3">
        <f>Auto!BQ$25*'Auto Alloc.'!$E19</f>
        <v>249.68117302463207</v>
      </c>
      <c r="AG16" s="3">
        <f>Auto!BR$25*'Auto Alloc.'!$E19</f>
        <v>249.68117302463207</v>
      </c>
      <c r="AH16" s="3">
        <f>Auto!BS$25*'Auto Alloc.'!$E19</f>
        <v>249.68117302463207</v>
      </c>
      <c r="AI16" s="3">
        <f>Auto!BT$25*'Auto Alloc.'!$E19</f>
        <v>249.68117302463207</v>
      </c>
      <c r="AJ16" s="3">
        <f>Auto!BU$25*'Auto Alloc.'!$E19</f>
        <v>249.68117302463207</v>
      </c>
      <c r="AK16" s="3">
        <f>Auto!BV$25*'Auto Alloc.'!$E19</f>
        <v>249.68117302463207</v>
      </c>
      <c r="AL16" s="3">
        <f>Auto!BW$25*'Auto Alloc.'!$E19</f>
        <v>249.68117302463207</v>
      </c>
      <c r="AM16" s="3">
        <f>Auto!BX$25*'Auto Alloc.'!$E19</f>
        <v>249.68117302463207</v>
      </c>
      <c r="AN16" s="3">
        <f>Auto!BY$25*'Auto Alloc.'!$E19</f>
        <v>249.68117302463207</v>
      </c>
      <c r="AO16" s="3">
        <f>Auto!BZ$25*'Auto Alloc.'!$E19</f>
        <v>249.68117302463207</v>
      </c>
      <c r="AP16" s="3">
        <f>Auto!CA$25*'Auto Alloc.'!$E19</f>
        <v>249.68117302463207</v>
      </c>
      <c r="AQ16" s="3">
        <f>Auto!CB$25*'Auto Alloc.'!$E19</f>
        <v>257.17160821537101</v>
      </c>
      <c r="AR16" s="3">
        <f>Auto!CC$25*'Auto Alloc.'!$E19</f>
        <v>257.17160821537101</v>
      </c>
      <c r="AS16" s="3">
        <f>Auto!CD$25*'Auto Alloc.'!$E19</f>
        <v>257.17160821537101</v>
      </c>
      <c r="AT16" s="3">
        <f>Auto!CE$25*'Auto Alloc.'!$E19</f>
        <v>257.17160821537101</v>
      </c>
      <c r="AU16" s="3">
        <f>Auto!CF$25*'Auto Alloc.'!$E19</f>
        <v>257.17160821537101</v>
      </c>
      <c r="AV16" s="3">
        <f>Auto!CG$25*'Auto Alloc.'!$E19</f>
        <v>257.17160821537101</v>
      </c>
      <c r="AW16" s="3">
        <f>Auto!CH$25*'Auto Alloc.'!$E19</f>
        <v>257.17160821537101</v>
      </c>
      <c r="AX16" s="3">
        <f>Auto!CI$25*'Auto Alloc.'!$E19</f>
        <v>257.17160821537101</v>
      </c>
      <c r="AY16" s="3">
        <f>Auto!CJ$25*'Auto Alloc.'!$E19</f>
        <v>257.17160821537101</v>
      </c>
      <c r="AZ16" s="3">
        <f>Auto!CK$25*'Auto Alloc.'!$E19</f>
        <v>257.17160821537101</v>
      </c>
      <c r="BA16" s="3">
        <f>Auto!CL$25*'Auto Alloc.'!$E19</f>
        <v>257.17160821537101</v>
      </c>
      <c r="BB16" s="3">
        <f>Auto!CM$25*'Auto Alloc.'!$E19</f>
        <v>257.17160821537101</v>
      </c>
      <c r="BC16" s="3">
        <f>Auto!CN$25*'Auto Alloc.'!$E19</f>
        <v>264.88675646183219</v>
      </c>
      <c r="BD16" s="3">
        <f>Auto!CO$25*'Auto Alloc.'!$E19</f>
        <v>264.88675646183219</v>
      </c>
      <c r="BE16" s="3">
        <f>Auto!CP$25*'Auto Alloc.'!$E19</f>
        <v>264.88675646183219</v>
      </c>
    </row>
    <row r="17" spans="1:57">
      <c r="A17" s="2" t="s">
        <v>667</v>
      </c>
      <c r="B17" s="2" t="s">
        <v>634</v>
      </c>
      <c r="C17" s="170" t="str" cm="1">
        <f t="array" ref="C17">IFERROR(INDEX('Legal Entity'!$B:$B,MATCH($D17,'Legal Entity'!$A:$A,0),0),0)</f>
        <v>1154 - GREAT BASIN WATER CO. F/K/A UTILITIES, INC. OF CENTRAL NEVADA</v>
      </c>
      <c r="D17" s="2" t="s">
        <v>25</v>
      </c>
      <c r="F17" s="3">
        <f>Auto!AQ$25*'Auto Alloc.'!$E20</f>
        <v>4512.530938899552</v>
      </c>
      <c r="G17" s="3">
        <f>Auto!AR$25*'Auto Alloc.'!$E20</f>
        <v>4645.2311260396673</v>
      </c>
      <c r="H17" s="3">
        <f>Auto!AS$25*'Auto Alloc.'!$E20</f>
        <v>4645.2311260396673</v>
      </c>
      <c r="I17" s="3">
        <f>Auto!AT$25*'Auto Alloc.'!$E20</f>
        <v>4645.2311260396673</v>
      </c>
      <c r="J17" s="3">
        <f>Auto!AU$25*'Auto Alloc.'!$E20</f>
        <v>4645.2311260396673</v>
      </c>
      <c r="K17" s="3">
        <f>Auto!AV$25*'Auto Alloc.'!$E20</f>
        <v>4645.2311260396673</v>
      </c>
      <c r="L17" s="3">
        <f>Auto!AW$25*'Auto Alloc.'!$E20</f>
        <v>4645.2311260396673</v>
      </c>
      <c r="M17" s="3">
        <f>Auto!AX$25*'Auto Alloc.'!$E20</f>
        <v>4645.2311260396673</v>
      </c>
      <c r="N17" s="3">
        <f>Auto!AY$25*'Auto Alloc.'!$E20</f>
        <v>4645.2311260396673</v>
      </c>
      <c r="O17" s="3">
        <f>Auto!AZ$25*'Auto Alloc.'!$E20</f>
        <v>4645.2311260396673</v>
      </c>
      <c r="P17" s="3">
        <f>Auto!BA$25*'Auto Alloc.'!$E20</f>
        <v>4645.2311260396673</v>
      </c>
      <c r="Q17" s="3">
        <f>Auto!BB$25*'Auto Alloc.'!$E20</f>
        <v>4645.2311260396673</v>
      </c>
      <c r="R17" s="3">
        <f>Auto!BC$25*'Auto Alloc.'!$E20</f>
        <v>4645.2311260396673</v>
      </c>
      <c r="S17" s="3">
        <f>Auto!BD$25*'Auto Alloc.'!$E20</f>
        <v>4993.6234604926422</v>
      </c>
      <c r="T17" s="3">
        <f>Auto!BE$25*'Auto Alloc.'!$E20</f>
        <v>4993.6234604926422</v>
      </c>
      <c r="U17" s="3">
        <f>Auto!BF$25*'Auto Alloc.'!$E20</f>
        <v>4993.6234604926422</v>
      </c>
      <c r="V17" s="3">
        <f>Auto!BG$25*'Auto Alloc.'!$E20</f>
        <v>4993.6234604926422</v>
      </c>
      <c r="W17" s="3">
        <f>Auto!BH$25*'Auto Alloc.'!$E20</f>
        <v>4993.6234604926422</v>
      </c>
      <c r="X17" s="3">
        <f>Auto!BI$25*'Auto Alloc.'!$E20</f>
        <v>4993.6234604926422</v>
      </c>
      <c r="Y17" s="3">
        <f>Auto!BJ$25*'Auto Alloc.'!$E20</f>
        <v>4993.6234604926422</v>
      </c>
      <c r="Z17" s="3">
        <f>Auto!BK$25*'Auto Alloc.'!$E20</f>
        <v>4993.6234604926422</v>
      </c>
      <c r="AA17" s="3">
        <f>Auto!BL$25*'Auto Alloc.'!$E20</f>
        <v>4993.6234604926422</v>
      </c>
      <c r="AB17" s="3">
        <f>Auto!BM$25*'Auto Alloc.'!$E20</f>
        <v>4993.6234604926422</v>
      </c>
      <c r="AC17" s="3">
        <f>Auto!BN$25*'Auto Alloc.'!$E20</f>
        <v>4993.6234604926422</v>
      </c>
      <c r="AD17" s="3">
        <f>Auto!BO$25*'Auto Alloc.'!$E20</f>
        <v>4993.6234604926422</v>
      </c>
      <c r="AE17" s="3">
        <f>Auto!BP$25*'Auto Alloc.'!$E20</f>
        <v>5368.1452200295898</v>
      </c>
      <c r="AF17" s="3">
        <f>Auto!BQ$25*'Auto Alloc.'!$E20</f>
        <v>5368.1452200295898</v>
      </c>
      <c r="AG17" s="3">
        <f>Auto!BR$25*'Auto Alloc.'!$E20</f>
        <v>5368.1452200295898</v>
      </c>
      <c r="AH17" s="3">
        <f>Auto!BS$25*'Auto Alloc.'!$E20</f>
        <v>5368.1452200295898</v>
      </c>
      <c r="AI17" s="3">
        <f>Auto!BT$25*'Auto Alloc.'!$E20</f>
        <v>5368.1452200295898</v>
      </c>
      <c r="AJ17" s="3">
        <f>Auto!BU$25*'Auto Alloc.'!$E20</f>
        <v>5368.1452200295898</v>
      </c>
      <c r="AK17" s="3">
        <f>Auto!BV$25*'Auto Alloc.'!$E20</f>
        <v>5368.1452200295898</v>
      </c>
      <c r="AL17" s="3">
        <f>Auto!BW$25*'Auto Alloc.'!$E20</f>
        <v>5368.1452200295898</v>
      </c>
      <c r="AM17" s="3">
        <f>Auto!BX$25*'Auto Alloc.'!$E20</f>
        <v>5368.1452200295898</v>
      </c>
      <c r="AN17" s="3">
        <f>Auto!BY$25*'Auto Alloc.'!$E20</f>
        <v>5368.1452200295898</v>
      </c>
      <c r="AO17" s="3">
        <f>Auto!BZ$25*'Auto Alloc.'!$E20</f>
        <v>5368.1452200295898</v>
      </c>
      <c r="AP17" s="3">
        <f>Auto!CA$25*'Auto Alloc.'!$E20</f>
        <v>5368.1452200295898</v>
      </c>
      <c r="AQ17" s="3">
        <f>Auto!CB$25*'Auto Alloc.'!$E20</f>
        <v>5529.1895766304769</v>
      </c>
      <c r="AR17" s="3">
        <f>Auto!CC$25*'Auto Alloc.'!$E20</f>
        <v>5529.1895766304769</v>
      </c>
      <c r="AS17" s="3">
        <f>Auto!CD$25*'Auto Alloc.'!$E20</f>
        <v>5529.1895766304769</v>
      </c>
      <c r="AT17" s="3">
        <f>Auto!CE$25*'Auto Alloc.'!$E20</f>
        <v>5529.1895766304769</v>
      </c>
      <c r="AU17" s="3">
        <f>Auto!CF$25*'Auto Alloc.'!$E20</f>
        <v>5529.1895766304769</v>
      </c>
      <c r="AV17" s="3">
        <f>Auto!CG$25*'Auto Alloc.'!$E20</f>
        <v>5529.1895766304769</v>
      </c>
      <c r="AW17" s="3">
        <f>Auto!CH$25*'Auto Alloc.'!$E20</f>
        <v>5529.1895766304769</v>
      </c>
      <c r="AX17" s="3">
        <f>Auto!CI$25*'Auto Alloc.'!$E20</f>
        <v>5529.1895766304769</v>
      </c>
      <c r="AY17" s="3">
        <f>Auto!CJ$25*'Auto Alloc.'!$E20</f>
        <v>5529.1895766304769</v>
      </c>
      <c r="AZ17" s="3">
        <f>Auto!CK$25*'Auto Alloc.'!$E20</f>
        <v>5529.1895766304769</v>
      </c>
      <c r="BA17" s="3">
        <f>Auto!CL$25*'Auto Alloc.'!$E20</f>
        <v>5529.1895766304769</v>
      </c>
      <c r="BB17" s="3">
        <f>Auto!CM$25*'Auto Alloc.'!$E20</f>
        <v>5529.1895766304769</v>
      </c>
      <c r="BC17" s="3">
        <f>Auto!CN$25*'Auto Alloc.'!$E20</f>
        <v>5695.0652639293921</v>
      </c>
      <c r="BD17" s="3">
        <f>Auto!CO$25*'Auto Alloc.'!$E20</f>
        <v>5695.0652639293921</v>
      </c>
      <c r="BE17" s="3">
        <f>Auto!CP$25*'Auto Alloc.'!$E20</f>
        <v>5695.0652639293921</v>
      </c>
    </row>
    <row r="18" spans="1:57">
      <c r="A18" s="2" t="s">
        <v>667</v>
      </c>
      <c r="B18" s="2" t="s">
        <v>634</v>
      </c>
      <c r="C18" s="170" t="str" cm="1">
        <f t="array" ref="C18">IFERROR(INDEX('Legal Entity'!$B:$B,MATCH($D18,'Legal Entity'!$A:$A,0),0),0)</f>
        <v>1174 - COMMUNITY UTILITIES OF PENNSYLVANIA INC.     </v>
      </c>
      <c r="D18" s="2" t="s">
        <v>18</v>
      </c>
      <c r="F18" s="3">
        <f>Auto!AQ$25*'Auto Alloc.'!$E21</f>
        <v>1154.3683797184901</v>
      </c>
      <c r="G18" s="3">
        <f>Auto!AR$25*'Auto Alloc.'!$E21</f>
        <v>1188.3149392194498</v>
      </c>
      <c r="H18" s="3">
        <f>Auto!AS$25*'Auto Alloc.'!$E21</f>
        <v>1188.3149392194498</v>
      </c>
      <c r="I18" s="3">
        <f>Auto!AT$25*'Auto Alloc.'!$E21</f>
        <v>1188.3149392194498</v>
      </c>
      <c r="J18" s="3">
        <f>Auto!AU$25*'Auto Alloc.'!$E21</f>
        <v>1188.3149392194498</v>
      </c>
      <c r="K18" s="3">
        <f>Auto!AV$25*'Auto Alloc.'!$E21</f>
        <v>1188.3149392194498</v>
      </c>
      <c r="L18" s="3">
        <f>Auto!AW$25*'Auto Alloc.'!$E21</f>
        <v>1188.3149392194498</v>
      </c>
      <c r="M18" s="3">
        <f>Auto!AX$25*'Auto Alloc.'!$E21</f>
        <v>1188.3149392194498</v>
      </c>
      <c r="N18" s="3">
        <f>Auto!AY$25*'Auto Alloc.'!$E21</f>
        <v>1188.3149392194498</v>
      </c>
      <c r="O18" s="3">
        <f>Auto!AZ$25*'Auto Alloc.'!$E21</f>
        <v>1188.3149392194498</v>
      </c>
      <c r="P18" s="3">
        <f>Auto!BA$25*'Auto Alloc.'!$E21</f>
        <v>1188.3149392194498</v>
      </c>
      <c r="Q18" s="3">
        <f>Auto!BB$25*'Auto Alloc.'!$E21</f>
        <v>1188.3149392194498</v>
      </c>
      <c r="R18" s="3">
        <f>Auto!BC$25*'Auto Alloc.'!$E21</f>
        <v>1188.3149392194498</v>
      </c>
      <c r="S18" s="3">
        <f>Auto!BD$25*'Auto Alloc.'!$E21</f>
        <v>1277.4385596609084</v>
      </c>
      <c r="T18" s="3">
        <f>Auto!BE$25*'Auto Alloc.'!$E21</f>
        <v>1277.4385596609084</v>
      </c>
      <c r="U18" s="3">
        <f>Auto!BF$25*'Auto Alloc.'!$E21</f>
        <v>1277.4385596609084</v>
      </c>
      <c r="V18" s="3">
        <f>Auto!BG$25*'Auto Alloc.'!$E21</f>
        <v>1277.4385596609084</v>
      </c>
      <c r="W18" s="3">
        <f>Auto!BH$25*'Auto Alloc.'!$E21</f>
        <v>1277.4385596609084</v>
      </c>
      <c r="X18" s="3">
        <f>Auto!BI$25*'Auto Alloc.'!$E21</f>
        <v>1277.4385596609084</v>
      </c>
      <c r="Y18" s="3">
        <f>Auto!BJ$25*'Auto Alloc.'!$E21</f>
        <v>1277.4385596609084</v>
      </c>
      <c r="Z18" s="3">
        <f>Auto!BK$25*'Auto Alloc.'!$E21</f>
        <v>1277.4385596609084</v>
      </c>
      <c r="AA18" s="3">
        <f>Auto!BL$25*'Auto Alloc.'!$E21</f>
        <v>1277.4385596609084</v>
      </c>
      <c r="AB18" s="3">
        <f>Auto!BM$25*'Auto Alloc.'!$E21</f>
        <v>1277.4385596609084</v>
      </c>
      <c r="AC18" s="3">
        <f>Auto!BN$25*'Auto Alloc.'!$E21</f>
        <v>1277.4385596609084</v>
      </c>
      <c r="AD18" s="3">
        <f>Auto!BO$25*'Auto Alloc.'!$E21</f>
        <v>1277.4385596609084</v>
      </c>
      <c r="AE18" s="3">
        <f>Auto!BP$25*'Auto Alloc.'!$E21</f>
        <v>1373.2464516354764</v>
      </c>
      <c r="AF18" s="3">
        <f>Auto!BQ$25*'Auto Alloc.'!$E21</f>
        <v>1373.2464516354764</v>
      </c>
      <c r="AG18" s="3">
        <f>Auto!BR$25*'Auto Alloc.'!$E21</f>
        <v>1373.2464516354764</v>
      </c>
      <c r="AH18" s="3">
        <f>Auto!BS$25*'Auto Alloc.'!$E21</f>
        <v>1373.2464516354764</v>
      </c>
      <c r="AI18" s="3">
        <f>Auto!BT$25*'Auto Alloc.'!$E21</f>
        <v>1373.2464516354764</v>
      </c>
      <c r="AJ18" s="3">
        <f>Auto!BU$25*'Auto Alloc.'!$E21</f>
        <v>1373.2464516354764</v>
      </c>
      <c r="AK18" s="3">
        <f>Auto!BV$25*'Auto Alloc.'!$E21</f>
        <v>1373.2464516354764</v>
      </c>
      <c r="AL18" s="3">
        <f>Auto!BW$25*'Auto Alloc.'!$E21</f>
        <v>1373.2464516354764</v>
      </c>
      <c r="AM18" s="3">
        <f>Auto!BX$25*'Auto Alloc.'!$E21</f>
        <v>1373.2464516354764</v>
      </c>
      <c r="AN18" s="3">
        <f>Auto!BY$25*'Auto Alloc.'!$E21</f>
        <v>1373.2464516354764</v>
      </c>
      <c r="AO18" s="3">
        <f>Auto!BZ$25*'Auto Alloc.'!$E21</f>
        <v>1373.2464516354764</v>
      </c>
      <c r="AP18" s="3">
        <f>Auto!CA$25*'Auto Alloc.'!$E21</f>
        <v>1373.2464516354764</v>
      </c>
      <c r="AQ18" s="3">
        <f>Auto!CB$25*'Auto Alloc.'!$E21</f>
        <v>1414.4438451845406</v>
      </c>
      <c r="AR18" s="3">
        <f>Auto!CC$25*'Auto Alloc.'!$E21</f>
        <v>1414.4438451845406</v>
      </c>
      <c r="AS18" s="3">
        <f>Auto!CD$25*'Auto Alloc.'!$E21</f>
        <v>1414.4438451845406</v>
      </c>
      <c r="AT18" s="3">
        <f>Auto!CE$25*'Auto Alloc.'!$E21</f>
        <v>1414.4438451845406</v>
      </c>
      <c r="AU18" s="3">
        <f>Auto!CF$25*'Auto Alloc.'!$E21</f>
        <v>1414.4438451845406</v>
      </c>
      <c r="AV18" s="3">
        <f>Auto!CG$25*'Auto Alloc.'!$E21</f>
        <v>1414.4438451845406</v>
      </c>
      <c r="AW18" s="3">
        <f>Auto!CH$25*'Auto Alloc.'!$E21</f>
        <v>1414.4438451845406</v>
      </c>
      <c r="AX18" s="3">
        <f>Auto!CI$25*'Auto Alloc.'!$E21</f>
        <v>1414.4438451845406</v>
      </c>
      <c r="AY18" s="3">
        <f>Auto!CJ$25*'Auto Alloc.'!$E21</f>
        <v>1414.4438451845406</v>
      </c>
      <c r="AZ18" s="3">
        <f>Auto!CK$25*'Auto Alloc.'!$E21</f>
        <v>1414.4438451845406</v>
      </c>
      <c r="BA18" s="3">
        <f>Auto!CL$25*'Auto Alloc.'!$E21</f>
        <v>1414.4438451845406</v>
      </c>
      <c r="BB18" s="3">
        <f>Auto!CM$25*'Auto Alloc.'!$E21</f>
        <v>1414.4438451845406</v>
      </c>
      <c r="BC18" s="3">
        <f>Auto!CN$25*'Auto Alloc.'!$E21</f>
        <v>1456.8771605400771</v>
      </c>
      <c r="BD18" s="3">
        <f>Auto!CO$25*'Auto Alloc.'!$E21</f>
        <v>1456.8771605400771</v>
      </c>
      <c r="BE18" s="3">
        <f>Auto!CP$25*'Auto Alloc.'!$E21</f>
        <v>1456.8771605400771</v>
      </c>
    </row>
    <row r="19" spans="1:57">
      <c r="A19" s="2" t="s">
        <v>667</v>
      </c>
      <c r="B19" s="2" t="s">
        <v>634</v>
      </c>
      <c r="C19" s="170" t="str" cm="1">
        <f t="array" ref="C19">IFERROR(INDEX('Legal Entity'!$B:$B,MATCH($D19,'Legal Entity'!$A:$A,0),0),0)</f>
        <v>1146 - Blue Granite Water Company, Inc.</v>
      </c>
      <c r="D19" s="2" t="s">
        <v>23</v>
      </c>
      <c r="F19" s="3">
        <f>Auto!AQ$25*'Auto Alloc.'!$E22</f>
        <v>3148.2773992322459</v>
      </c>
      <c r="G19" s="3">
        <f>Auto!AR$25*'Auto Alloc.'!$E22</f>
        <v>3240.8589251439539</v>
      </c>
      <c r="H19" s="3">
        <f>Auto!AS$25*'Auto Alloc.'!$E22</f>
        <v>3240.8589251439539</v>
      </c>
      <c r="I19" s="3">
        <f>Auto!AT$25*'Auto Alloc.'!$E22</f>
        <v>3240.8589251439539</v>
      </c>
      <c r="J19" s="3">
        <f>Auto!AU$25*'Auto Alloc.'!$E22</f>
        <v>3240.8589251439539</v>
      </c>
      <c r="K19" s="3">
        <f>Auto!AV$25*'Auto Alloc.'!$E22</f>
        <v>3240.8589251439539</v>
      </c>
      <c r="L19" s="3">
        <f>Auto!AW$25*'Auto Alloc.'!$E22</f>
        <v>3240.8589251439539</v>
      </c>
      <c r="M19" s="3">
        <f>Auto!AX$25*'Auto Alloc.'!$E22</f>
        <v>3240.8589251439539</v>
      </c>
      <c r="N19" s="3">
        <f>Auto!AY$25*'Auto Alloc.'!$E22</f>
        <v>3240.8589251439539</v>
      </c>
      <c r="O19" s="3">
        <f>Auto!AZ$25*'Auto Alloc.'!$E22</f>
        <v>3240.8589251439539</v>
      </c>
      <c r="P19" s="3">
        <f>Auto!BA$25*'Auto Alloc.'!$E22</f>
        <v>3240.8589251439539</v>
      </c>
      <c r="Q19" s="3">
        <f>Auto!BB$25*'Auto Alloc.'!$E22</f>
        <v>3240.8589251439539</v>
      </c>
      <c r="R19" s="3">
        <f>Auto!BC$25*'Auto Alloc.'!$E22</f>
        <v>3240.8589251439539</v>
      </c>
      <c r="S19" s="3">
        <f>Auto!BD$25*'Auto Alloc.'!$E22</f>
        <v>3483.9233445297505</v>
      </c>
      <c r="T19" s="3">
        <f>Auto!BE$25*'Auto Alloc.'!$E22</f>
        <v>3483.9233445297505</v>
      </c>
      <c r="U19" s="3">
        <f>Auto!BF$25*'Auto Alloc.'!$E22</f>
        <v>3483.9233445297505</v>
      </c>
      <c r="V19" s="3">
        <f>Auto!BG$25*'Auto Alloc.'!$E22</f>
        <v>3483.9233445297505</v>
      </c>
      <c r="W19" s="3">
        <f>Auto!BH$25*'Auto Alloc.'!$E22</f>
        <v>3483.9233445297505</v>
      </c>
      <c r="X19" s="3">
        <f>Auto!BI$25*'Auto Alloc.'!$E22</f>
        <v>3483.9233445297505</v>
      </c>
      <c r="Y19" s="3">
        <f>Auto!BJ$25*'Auto Alloc.'!$E22</f>
        <v>3483.9233445297505</v>
      </c>
      <c r="Z19" s="3">
        <f>Auto!BK$25*'Auto Alloc.'!$E22</f>
        <v>3483.9233445297505</v>
      </c>
      <c r="AA19" s="3">
        <f>Auto!BL$25*'Auto Alloc.'!$E22</f>
        <v>3483.9233445297505</v>
      </c>
      <c r="AB19" s="3">
        <f>Auto!BM$25*'Auto Alloc.'!$E22</f>
        <v>3483.9233445297505</v>
      </c>
      <c r="AC19" s="3">
        <f>Auto!BN$25*'Auto Alloc.'!$E22</f>
        <v>3483.9233445297505</v>
      </c>
      <c r="AD19" s="3">
        <f>Auto!BO$25*'Auto Alloc.'!$E22</f>
        <v>3483.9233445297505</v>
      </c>
      <c r="AE19" s="3">
        <f>Auto!BP$25*'Auto Alloc.'!$E22</f>
        <v>3745.2175953694814</v>
      </c>
      <c r="AF19" s="3">
        <f>Auto!BQ$25*'Auto Alloc.'!$E22</f>
        <v>3745.2175953694814</v>
      </c>
      <c r="AG19" s="3">
        <f>Auto!BR$25*'Auto Alloc.'!$E22</f>
        <v>3745.2175953694814</v>
      </c>
      <c r="AH19" s="3">
        <f>Auto!BS$25*'Auto Alloc.'!$E22</f>
        <v>3745.2175953694814</v>
      </c>
      <c r="AI19" s="3">
        <f>Auto!BT$25*'Auto Alloc.'!$E22</f>
        <v>3745.2175953694814</v>
      </c>
      <c r="AJ19" s="3">
        <f>Auto!BU$25*'Auto Alloc.'!$E22</f>
        <v>3745.2175953694814</v>
      </c>
      <c r="AK19" s="3">
        <f>Auto!BV$25*'Auto Alloc.'!$E22</f>
        <v>3745.2175953694814</v>
      </c>
      <c r="AL19" s="3">
        <f>Auto!BW$25*'Auto Alloc.'!$E22</f>
        <v>3745.2175953694814</v>
      </c>
      <c r="AM19" s="3">
        <f>Auto!BX$25*'Auto Alloc.'!$E22</f>
        <v>3745.2175953694814</v>
      </c>
      <c r="AN19" s="3">
        <f>Auto!BY$25*'Auto Alloc.'!$E22</f>
        <v>3745.2175953694814</v>
      </c>
      <c r="AO19" s="3">
        <f>Auto!BZ$25*'Auto Alloc.'!$E22</f>
        <v>3745.2175953694814</v>
      </c>
      <c r="AP19" s="3">
        <f>Auto!CA$25*'Auto Alloc.'!$E22</f>
        <v>3745.2175953694814</v>
      </c>
      <c r="AQ19" s="3">
        <f>Auto!CB$25*'Auto Alloc.'!$E22</f>
        <v>3857.5741232305659</v>
      </c>
      <c r="AR19" s="3">
        <f>Auto!CC$25*'Auto Alloc.'!$E22</f>
        <v>3857.5741232305659</v>
      </c>
      <c r="AS19" s="3">
        <f>Auto!CD$25*'Auto Alloc.'!$E22</f>
        <v>3857.5741232305659</v>
      </c>
      <c r="AT19" s="3">
        <f>Auto!CE$25*'Auto Alloc.'!$E22</f>
        <v>3857.5741232305659</v>
      </c>
      <c r="AU19" s="3">
        <f>Auto!CF$25*'Auto Alloc.'!$E22</f>
        <v>3857.5741232305659</v>
      </c>
      <c r="AV19" s="3">
        <f>Auto!CG$25*'Auto Alloc.'!$E22</f>
        <v>3857.5741232305659</v>
      </c>
      <c r="AW19" s="3">
        <f>Auto!CH$25*'Auto Alloc.'!$E22</f>
        <v>3857.5741232305659</v>
      </c>
      <c r="AX19" s="3">
        <f>Auto!CI$25*'Auto Alloc.'!$E22</f>
        <v>3857.5741232305659</v>
      </c>
      <c r="AY19" s="3">
        <f>Auto!CJ$25*'Auto Alloc.'!$E22</f>
        <v>3857.5741232305659</v>
      </c>
      <c r="AZ19" s="3">
        <f>Auto!CK$25*'Auto Alloc.'!$E22</f>
        <v>3857.5741232305659</v>
      </c>
      <c r="BA19" s="3">
        <f>Auto!CL$25*'Auto Alloc.'!$E22</f>
        <v>3857.5741232305659</v>
      </c>
      <c r="BB19" s="3">
        <f>Auto!CM$25*'Auto Alloc.'!$E22</f>
        <v>3857.5741232305659</v>
      </c>
      <c r="BC19" s="3">
        <f>Auto!CN$25*'Auto Alloc.'!$E22</f>
        <v>3973.3013469274829</v>
      </c>
      <c r="BD19" s="3">
        <f>Auto!CO$25*'Auto Alloc.'!$E22</f>
        <v>3973.3013469274829</v>
      </c>
      <c r="BE19" s="3">
        <f>Auto!CP$25*'Auto Alloc.'!$E22</f>
        <v>3973.3013469274829</v>
      </c>
    </row>
    <row r="20" spans="1:57">
      <c r="A20" s="2" t="s">
        <v>667</v>
      </c>
      <c r="B20" s="2" t="s">
        <v>634</v>
      </c>
      <c r="C20" s="170" t="str" cm="1">
        <f t="array" ref="C20">IFERROR(INDEX('Legal Entity'!$B:$B,MATCH($D20,'Legal Entity'!$A:$A,0),0),0)</f>
        <v>1188 - Corix Utilities (Texas) Inc.</v>
      </c>
      <c r="D20" s="2" t="s">
        <v>26</v>
      </c>
      <c r="F20" s="3">
        <f>Auto!AQ$25*'Auto Alloc.'!$E23</f>
        <v>4617.4735188739605</v>
      </c>
      <c r="G20" s="3">
        <f>Auto!AR$25*'Auto Alloc.'!$E23</f>
        <v>4753.2597568777992</v>
      </c>
      <c r="H20" s="3">
        <f>Auto!AS$25*'Auto Alloc.'!$E23</f>
        <v>4753.2597568777992</v>
      </c>
      <c r="I20" s="3">
        <f>Auto!AT$25*'Auto Alloc.'!$E23</f>
        <v>4753.2597568777992</v>
      </c>
      <c r="J20" s="3">
        <f>Auto!AU$25*'Auto Alloc.'!$E23</f>
        <v>4753.2597568777992</v>
      </c>
      <c r="K20" s="3">
        <f>Auto!AV$25*'Auto Alloc.'!$E23</f>
        <v>4753.2597568777992</v>
      </c>
      <c r="L20" s="3">
        <f>Auto!AW$25*'Auto Alloc.'!$E23</f>
        <v>4753.2597568777992</v>
      </c>
      <c r="M20" s="3">
        <f>Auto!AX$25*'Auto Alloc.'!$E23</f>
        <v>4753.2597568777992</v>
      </c>
      <c r="N20" s="3">
        <f>Auto!AY$25*'Auto Alloc.'!$E23</f>
        <v>4753.2597568777992</v>
      </c>
      <c r="O20" s="3">
        <f>Auto!AZ$25*'Auto Alloc.'!$E23</f>
        <v>4753.2597568777992</v>
      </c>
      <c r="P20" s="3">
        <f>Auto!BA$25*'Auto Alloc.'!$E23</f>
        <v>4753.2597568777992</v>
      </c>
      <c r="Q20" s="3">
        <f>Auto!BB$25*'Auto Alloc.'!$E23</f>
        <v>4753.2597568777992</v>
      </c>
      <c r="R20" s="3">
        <f>Auto!BC$25*'Auto Alloc.'!$E23</f>
        <v>4753.2597568777992</v>
      </c>
      <c r="S20" s="3">
        <f>Auto!BD$25*'Auto Alloc.'!$E23</f>
        <v>5109.7542386436335</v>
      </c>
      <c r="T20" s="3">
        <f>Auto!BE$25*'Auto Alloc.'!$E23</f>
        <v>5109.7542386436335</v>
      </c>
      <c r="U20" s="3">
        <f>Auto!BF$25*'Auto Alloc.'!$E23</f>
        <v>5109.7542386436335</v>
      </c>
      <c r="V20" s="3">
        <f>Auto!BG$25*'Auto Alloc.'!$E23</f>
        <v>5109.7542386436335</v>
      </c>
      <c r="W20" s="3">
        <f>Auto!BH$25*'Auto Alloc.'!$E23</f>
        <v>5109.7542386436335</v>
      </c>
      <c r="X20" s="3">
        <f>Auto!BI$25*'Auto Alloc.'!$E23</f>
        <v>5109.7542386436335</v>
      </c>
      <c r="Y20" s="3">
        <f>Auto!BJ$25*'Auto Alloc.'!$E23</f>
        <v>5109.7542386436335</v>
      </c>
      <c r="Z20" s="3">
        <f>Auto!BK$25*'Auto Alloc.'!$E23</f>
        <v>5109.7542386436335</v>
      </c>
      <c r="AA20" s="3">
        <f>Auto!BL$25*'Auto Alloc.'!$E23</f>
        <v>5109.7542386436335</v>
      </c>
      <c r="AB20" s="3">
        <f>Auto!BM$25*'Auto Alloc.'!$E23</f>
        <v>5109.7542386436335</v>
      </c>
      <c r="AC20" s="3">
        <f>Auto!BN$25*'Auto Alloc.'!$E23</f>
        <v>5109.7542386436335</v>
      </c>
      <c r="AD20" s="3">
        <f>Auto!BO$25*'Auto Alloc.'!$E23</f>
        <v>5109.7542386436335</v>
      </c>
      <c r="AE20" s="3">
        <f>Auto!BP$25*'Auto Alloc.'!$E23</f>
        <v>5492.9858065419057</v>
      </c>
      <c r="AF20" s="3">
        <f>Auto!BQ$25*'Auto Alloc.'!$E23</f>
        <v>5492.9858065419057</v>
      </c>
      <c r="AG20" s="3">
        <f>Auto!BR$25*'Auto Alloc.'!$E23</f>
        <v>5492.9858065419057</v>
      </c>
      <c r="AH20" s="3">
        <f>Auto!BS$25*'Auto Alloc.'!$E23</f>
        <v>5492.9858065419057</v>
      </c>
      <c r="AI20" s="3">
        <f>Auto!BT$25*'Auto Alloc.'!$E23</f>
        <v>5492.9858065419057</v>
      </c>
      <c r="AJ20" s="3">
        <f>Auto!BU$25*'Auto Alloc.'!$E23</f>
        <v>5492.9858065419057</v>
      </c>
      <c r="AK20" s="3">
        <f>Auto!BV$25*'Auto Alloc.'!$E23</f>
        <v>5492.9858065419057</v>
      </c>
      <c r="AL20" s="3">
        <f>Auto!BW$25*'Auto Alloc.'!$E23</f>
        <v>5492.9858065419057</v>
      </c>
      <c r="AM20" s="3">
        <f>Auto!BX$25*'Auto Alloc.'!$E23</f>
        <v>5492.9858065419057</v>
      </c>
      <c r="AN20" s="3">
        <f>Auto!BY$25*'Auto Alloc.'!$E23</f>
        <v>5492.9858065419057</v>
      </c>
      <c r="AO20" s="3">
        <f>Auto!BZ$25*'Auto Alloc.'!$E23</f>
        <v>5492.9858065419057</v>
      </c>
      <c r="AP20" s="3">
        <f>Auto!CA$25*'Auto Alloc.'!$E23</f>
        <v>5492.9858065419057</v>
      </c>
      <c r="AQ20" s="3">
        <f>Auto!CB$25*'Auto Alloc.'!$E23</f>
        <v>5657.7753807381623</v>
      </c>
      <c r="AR20" s="3">
        <f>Auto!CC$25*'Auto Alloc.'!$E23</f>
        <v>5657.7753807381623</v>
      </c>
      <c r="AS20" s="3">
        <f>Auto!CD$25*'Auto Alloc.'!$E23</f>
        <v>5657.7753807381623</v>
      </c>
      <c r="AT20" s="3">
        <f>Auto!CE$25*'Auto Alloc.'!$E23</f>
        <v>5657.7753807381623</v>
      </c>
      <c r="AU20" s="3">
        <f>Auto!CF$25*'Auto Alloc.'!$E23</f>
        <v>5657.7753807381623</v>
      </c>
      <c r="AV20" s="3">
        <f>Auto!CG$25*'Auto Alloc.'!$E23</f>
        <v>5657.7753807381623</v>
      </c>
      <c r="AW20" s="3">
        <f>Auto!CH$25*'Auto Alloc.'!$E23</f>
        <v>5657.7753807381623</v>
      </c>
      <c r="AX20" s="3">
        <f>Auto!CI$25*'Auto Alloc.'!$E23</f>
        <v>5657.7753807381623</v>
      </c>
      <c r="AY20" s="3">
        <f>Auto!CJ$25*'Auto Alloc.'!$E23</f>
        <v>5657.7753807381623</v>
      </c>
      <c r="AZ20" s="3">
        <f>Auto!CK$25*'Auto Alloc.'!$E23</f>
        <v>5657.7753807381623</v>
      </c>
      <c r="BA20" s="3">
        <f>Auto!CL$25*'Auto Alloc.'!$E23</f>
        <v>5657.7753807381623</v>
      </c>
      <c r="BB20" s="3">
        <f>Auto!CM$25*'Auto Alloc.'!$E23</f>
        <v>5657.7753807381623</v>
      </c>
      <c r="BC20" s="3">
        <f>Auto!CN$25*'Auto Alloc.'!$E23</f>
        <v>5827.5086421603082</v>
      </c>
      <c r="BD20" s="3">
        <f>Auto!CO$25*'Auto Alloc.'!$E23</f>
        <v>5827.5086421603082</v>
      </c>
      <c r="BE20" s="3">
        <f>Auto!CP$25*'Auto Alloc.'!$E23</f>
        <v>5827.5086421603082</v>
      </c>
    </row>
    <row r="21" spans="1:57">
      <c r="A21" s="2" t="s">
        <v>667</v>
      </c>
      <c r="B21" s="2" t="s">
        <v>634</v>
      </c>
      <c r="C21" s="170" t="str" cm="1">
        <f t="array" ref="C21">IFERROR(INDEX('Legal Entity'!$B:$B,MATCH($D21,'Legal Entity'!$A:$A,0),0),0)</f>
        <v>1136 - MASSANUTTEN PUBLIC SERVICE CORPORATION</v>
      </c>
      <c r="D21" s="2" t="s">
        <v>19</v>
      </c>
      <c r="F21" s="3">
        <f>Auto!AQ$25*'Auto Alloc.'!$E24</f>
        <v>1154.3683797184901</v>
      </c>
      <c r="G21" s="3">
        <f>Auto!AR$25*'Auto Alloc.'!$E24</f>
        <v>1188.3149392194498</v>
      </c>
      <c r="H21" s="3">
        <f>Auto!AS$25*'Auto Alloc.'!$E24</f>
        <v>1188.3149392194498</v>
      </c>
      <c r="I21" s="3">
        <f>Auto!AT$25*'Auto Alloc.'!$E24</f>
        <v>1188.3149392194498</v>
      </c>
      <c r="J21" s="3">
        <f>Auto!AU$25*'Auto Alloc.'!$E24</f>
        <v>1188.3149392194498</v>
      </c>
      <c r="K21" s="3">
        <f>Auto!AV$25*'Auto Alloc.'!$E24</f>
        <v>1188.3149392194498</v>
      </c>
      <c r="L21" s="3">
        <f>Auto!AW$25*'Auto Alloc.'!$E24</f>
        <v>1188.3149392194498</v>
      </c>
      <c r="M21" s="3">
        <f>Auto!AX$25*'Auto Alloc.'!$E24</f>
        <v>1188.3149392194498</v>
      </c>
      <c r="N21" s="3">
        <f>Auto!AY$25*'Auto Alloc.'!$E24</f>
        <v>1188.3149392194498</v>
      </c>
      <c r="O21" s="3">
        <f>Auto!AZ$25*'Auto Alloc.'!$E24</f>
        <v>1188.3149392194498</v>
      </c>
      <c r="P21" s="3">
        <f>Auto!BA$25*'Auto Alloc.'!$E24</f>
        <v>1188.3149392194498</v>
      </c>
      <c r="Q21" s="3">
        <f>Auto!BB$25*'Auto Alloc.'!$E24</f>
        <v>1188.3149392194498</v>
      </c>
      <c r="R21" s="3">
        <f>Auto!BC$25*'Auto Alloc.'!$E24</f>
        <v>1188.3149392194498</v>
      </c>
      <c r="S21" s="3">
        <f>Auto!BD$25*'Auto Alloc.'!$E24</f>
        <v>1277.4385596609084</v>
      </c>
      <c r="T21" s="3">
        <f>Auto!BE$25*'Auto Alloc.'!$E24</f>
        <v>1277.4385596609084</v>
      </c>
      <c r="U21" s="3">
        <f>Auto!BF$25*'Auto Alloc.'!$E24</f>
        <v>1277.4385596609084</v>
      </c>
      <c r="V21" s="3">
        <f>Auto!BG$25*'Auto Alloc.'!$E24</f>
        <v>1277.4385596609084</v>
      </c>
      <c r="W21" s="3">
        <f>Auto!BH$25*'Auto Alloc.'!$E24</f>
        <v>1277.4385596609084</v>
      </c>
      <c r="X21" s="3">
        <f>Auto!BI$25*'Auto Alloc.'!$E24</f>
        <v>1277.4385596609084</v>
      </c>
      <c r="Y21" s="3">
        <f>Auto!BJ$25*'Auto Alloc.'!$E24</f>
        <v>1277.4385596609084</v>
      </c>
      <c r="Z21" s="3">
        <f>Auto!BK$25*'Auto Alloc.'!$E24</f>
        <v>1277.4385596609084</v>
      </c>
      <c r="AA21" s="3">
        <f>Auto!BL$25*'Auto Alloc.'!$E24</f>
        <v>1277.4385596609084</v>
      </c>
      <c r="AB21" s="3">
        <f>Auto!BM$25*'Auto Alloc.'!$E24</f>
        <v>1277.4385596609084</v>
      </c>
      <c r="AC21" s="3">
        <f>Auto!BN$25*'Auto Alloc.'!$E24</f>
        <v>1277.4385596609084</v>
      </c>
      <c r="AD21" s="3">
        <f>Auto!BO$25*'Auto Alloc.'!$E24</f>
        <v>1277.4385596609084</v>
      </c>
      <c r="AE21" s="3">
        <f>Auto!BP$25*'Auto Alloc.'!$E24</f>
        <v>1373.2464516354764</v>
      </c>
      <c r="AF21" s="3">
        <f>Auto!BQ$25*'Auto Alloc.'!$E24</f>
        <v>1373.2464516354764</v>
      </c>
      <c r="AG21" s="3">
        <f>Auto!BR$25*'Auto Alloc.'!$E24</f>
        <v>1373.2464516354764</v>
      </c>
      <c r="AH21" s="3">
        <f>Auto!BS$25*'Auto Alloc.'!$E24</f>
        <v>1373.2464516354764</v>
      </c>
      <c r="AI21" s="3">
        <f>Auto!BT$25*'Auto Alloc.'!$E24</f>
        <v>1373.2464516354764</v>
      </c>
      <c r="AJ21" s="3">
        <f>Auto!BU$25*'Auto Alloc.'!$E24</f>
        <v>1373.2464516354764</v>
      </c>
      <c r="AK21" s="3">
        <f>Auto!BV$25*'Auto Alloc.'!$E24</f>
        <v>1373.2464516354764</v>
      </c>
      <c r="AL21" s="3">
        <f>Auto!BW$25*'Auto Alloc.'!$E24</f>
        <v>1373.2464516354764</v>
      </c>
      <c r="AM21" s="3">
        <f>Auto!BX$25*'Auto Alloc.'!$E24</f>
        <v>1373.2464516354764</v>
      </c>
      <c r="AN21" s="3">
        <f>Auto!BY$25*'Auto Alloc.'!$E24</f>
        <v>1373.2464516354764</v>
      </c>
      <c r="AO21" s="3">
        <f>Auto!BZ$25*'Auto Alloc.'!$E24</f>
        <v>1373.2464516354764</v>
      </c>
      <c r="AP21" s="3">
        <f>Auto!CA$25*'Auto Alloc.'!$E24</f>
        <v>1373.2464516354764</v>
      </c>
      <c r="AQ21" s="3">
        <f>Auto!CB$25*'Auto Alloc.'!$E24</f>
        <v>1414.4438451845406</v>
      </c>
      <c r="AR21" s="3">
        <f>Auto!CC$25*'Auto Alloc.'!$E24</f>
        <v>1414.4438451845406</v>
      </c>
      <c r="AS21" s="3">
        <f>Auto!CD$25*'Auto Alloc.'!$E24</f>
        <v>1414.4438451845406</v>
      </c>
      <c r="AT21" s="3">
        <f>Auto!CE$25*'Auto Alloc.'!$E24</f>
        <v>1414.4438451845406</v>
      </c>
      <c r="AU21" s="3">
        <f>Auto!CF$25*'Auto Alloc.'!$E24</f>
        <v>1414.4438451845406</v>
      </c>
      <c r="AV21" s="3">
        <f>Auto!CG$25*'Auto Alloc.'!$E24</f>
        <v>1414.4438451845406</v>
      </c>
      <c r="AW21" s="3">
        <f>Auto!CH$25*'Auto Alloc.'!$E24</f>
        <v>1414.4438451845406</v>
      </c>
      <c r="AX21" s="3">
        <f>Auto!CI$25*'Auto Alloc.'!$E24</f>
        <v>1414.4438451845406</v>
      </c>
      <c r="AY21" s="3">
        <f>Auto!CJ$25*'Auto Alloc.'!$E24</f>
        <v>1414.4438451845406</v>
      </c>
      <c r="AZ21" s="3">
        <f>Auto!CK$25*'Auto Alloc.'!$E24</f>
        <v>1414.4438451845406</v>
      </c>
      <c r="BA21" s="3">
        <f>Auto!CL$25*'Auto Alloc.'!$E24</f>
        <v>1414.4438451845406</v>
      </c>
      <c r="BB21" s="3">
        <f>Auto!CM$25*'Auto Alloc.'!$E24</f>
        <v>1414.4438451845406</v>
      </c>
      <c r="BC21" s="3">
        <f>Auto!CN$25*'Auto Alloc.'!$E24</f>
        <v>1456.8771605400771</v>
      </c>
      <c r="BD21" s="3">
        <f>Auto!CO$25*'Auto Alloc.'!$E24</f>
        <v>1456.8771605400771</v>
      </c>
      <c r="BE21" s="3">
        <f>Auto!CP$25*'Auto Alloc.'!$E24</f>
        <v>1456.8771605400771</v>
      </c>
    </row>
    <row r="22" spans="1:57">
      <c r="A22" s="2" t="s">
        <v>667</v>
      </c>
      <c r="B22" s="2" t="s">
        <v>634</v>
      </c>
      <c r="C22" s="170" t="str" cm="1">
        <f t="array" ref="C22">IFERROR(INDEX('Legal Entity'!$B:$B,MATCH($D22,'Legal Entity'!$A:$A,0),0),0)</f>
        <v>1710 - Cleveland Thermal Inc.</v>
      </c>
      <c r="D22" s="2" t="s">
        <v>298</v>
      </c>
      <c r="F22" s="3">
        <f>Auto!AQ$25*'Auto Alloc.'!$E25</f>
        <v>1993.9090195137555</v>
      </c>
      <c r="G22" s="3">
        <f>Auto!AR$25*'Auto Alloc.'!$E25</f>
        <v>2052.5439859245039</v>
      </c>
      <c r="H22" s="3">
        <f>Auto!AS$25*'Auto Alloc.'!$E25</f>
        <v>2052.5439859245039</v>
      </c>
      <c r="I22" s="3">
        <f>Auto!AT$25*'Auto Alloc.'!$E25</f>
        <v>2052.5439859245039</v>
      </c>
      <c r="J22" s="3">
        <f>Auto!AU$25*'Auto Alloc.'!$E25</f>
        <v>2052.5439859245039</v>
      </c>
      <c r="K22" s="3">
        <f>Auto!AV$25*'Auto Alloc.'!$E25</f>
        <v>2052.5439859245039</v>
      </c>
      <c r="L22" s="3">
        <f>Auto!AW$25*'Auto Alloc.'!$E25</f>
        <v>2052.5439859245039</v>
      </c>
      <c r="M22" s="3">
        <f>Auto!AX$25*'Auto Alloc.'!$E25</f>
        <v>2052.5439859245039</v>
      </c>
      <c r="N22" s="3">
        <f>Auto!AY$25*'Auto Alloc.'!$E25</f>
        <v>2052.5439859245039</v>
      </c>
      <c r="O22" s="3">
        <f>Auto!AZ$25*'Auto Alloc.'!$E25</f>
        <v>2052.5439859245039</v>
      </c>
      <c r="P22" s="3">
        <f>Auto!BA$25*'Auto Alloc.'!$E25</f>
        <v>2052.5439859245039</v>
      </c>
      <c r="Q22" s="3">
        <f>Auto!BB$25*'Auto Alloc.'!$E25</f>
        <v>2052.5439859245039</v>
      </c>
      <c r="R22" s="3">
        <f>Auto!BC$25*'Auto Alloc.'!$E25</f>
        <v>2052.5439859245039</v>
      </c>
      <c r="S22" s="3">
        <f>Auto!BD$25*'Auto Alloc.'!$E25</f>
        <v>2206.4847848688419</v>
      </c>
      <c r="T22" s="3">
        <f>Auto!BE$25*'Auto Alloc.'!$E25</f>
        <v>2206.4847848688419</v>
      </c>
      <c r="U22" s="3">
        <f>Auto!BF$25*'Auto Alloc.'!$E25</f>
        <v>2206.4847848688419</v>
      </c>
      <c r="V22" s="3">
        <f>Auto!BG$25*'Auto Alloc.'!$E25</f>
        <v>2206.4847848688419</v>
      </c>
      <c r="W22" s="3">
        <f>Auto!BH$25*'Auto Alloc.'!$E25</f>
        <v>2206.4847848688419</v>
      </c>
      <c r="X22" s="3">
        <f>Auto!BI$25*'Auto Alloc.'!$E25</f>
        <v>2206.4847848688419</v>
      </c>
      <c r="Y22" s="3">
        <f>Auto!BJ$25*'Auto Alloc.'!$E25</f>
        <v>2206.4847848688419</v>
      </c>
      <c r="Z22" s="3">
        <f>Auto!BK$25*'Auto Alloc.'!$E25</f>
        <v>2206.4847848688419</v>
      </c>
      <c r="AA22" s="3">
        <f>Auto!BL$25*'Auto Alloc.'!$E25</f>
        <v>2206.4847848688419</v>
      </c>
      <c r="AB22" s="3">
        <f>Auto!BM$25*'Auto Alloc.'!$E25</f>
        <v>2206.4847848688419</v>
      </c>
      <c r="AC22" s="3">
        <f>Auto!BN$25*'Auto Alloc.'!$E25</f>
        <v>2206.4847848688419</v>
      </c>
      <c r="AD22" s="3">
        <f>Auto!BO$25*'Auto Alloc.'!$E25</f>
        <v>2206.4847848688419</v>
      </c>
      <c r="AE22" s="3">
        <f>Auto!BP$25*'Auto Alloc.'!$E25</f>
        <v>2371.9711437340047</v>
      </c>
      <c r="AF22" s="3">
        <f>Auto!BQ$25*'Auto Alloc.'!$E25</f>
        <v>2371.9711437340047</v>
      </c>
      <c r="AG22" s="3">
        <f>Auto!BR$25*'Auto Alloc.'!$E25</f>
        <v>2371.9711437340047</v>
      </c>
      <c r="AH22" s="3">
        <f>Auto!BS$25*'Auto Alloc.'!$E25</f>
        <v>2371.9711437340047</v>
      </c>
      <c r="AI22" s="3">
        <f>Auto!BT$25*'Auto Alloc.'!$E25</f>
        <v>2371.9711437340047</v>
      </c>
      <c r="AJ22" s="3">
        <f>Auto!BU$25*'Auto Alloc.'!$E25</f>
        <v>2371.9711437340047</v>
      </c>
      <c r="AK22" s="3">
        <f>Auto!BV$25*'Auto Alloc.'!$E25</f>
        <v>2371.9711437340047</v>
      </c>
      <c r="AL22" s="3">
        <f>Auto!BW$25*'Auto Alloc.'!$E25</f>
        <v>2371.9711437340047</v>
      </c>
      <c r="AM22" s="3">
        <f>Auto!BX$25*'Auto Alloc.'!$E25</f>
        <v>2371.9711437340047</v>
      </c>
      <c r="AN22" s="3">
        <f>Auto!BY$25*'Auto Alloc.'!$E25</f>
        <v>2371.9711437340047</v>
      </c>
      <c r="AO22" s="3">
        <f>Auto!BZ$25*'Auto Alloc.'!$E25</f>
        <v>2371.9711437340047</v>
      </c>
      <c r="AP22" s="3">
        <f>Auto!CA$25*'Auto Alloc.'!$E25</f>
        <v>2371.9711437340047</v>
      </c>
      <c r="AQ22" s="3">
        <f>Auto!CB$25*'Auto Alloc.'!$E25</f>
        <v>2443.1302780460246</v>
      </c>
      <c r="AR22" s="3">
        <f>Auto!CC$25*'Auto Alloc.'!$E25</f>
        <v>2443.1302780460246</v>
      </c>
      <c r="AS22" s="3">
        <f>Auto!CD$25*'Auto Alloc.'!$E25</f>
        <v>2443.1302780460246</v>
      </c>
      <c r="AT22" s="3">
        <f>Auto!CE$25*'Auto Alloc.'!$E25</f>
        <v>2443.1302780460246</v>
      </c>
      <c r="AU22" s="3">
        <f>Auto!CF$25*'Auto Alloc.'!$E25</f>
        <v>2443.1302780460246</v>
      </c>
      <c r="AV22" s="3">
        <f>Auto!CG$25*'Auto Alloc.'!$E25</f>
        <v>2443.1302780460246</v>
      </c>
      <c r="AW22" s="3">
        <f>Auto!CH$25*'Auto Alloc.'!$E25</f>
        <v>2443.1302780460246</v>
      </c>
      <c r="AX22" s="3">
        <f>Auto!CI$25*'Auto Alloc.'!$E25</f>
        <v>2443.1302780460246</v>
      </c>
      <c r="AY22" s="3">
        <f>Auto!CJ$25*'Auto Alloc.'!$E25</f>
        <v>2443.1302780460246</v>
      </c>
      <c r="AZ22" s="3">
        <f>Auto!CK$25*'Auto Alloc.'!$E25</f>
        <v>2443.1302780460246</v>
      </c>
      <c r="BA22" s="3">
        <f>Auto!CL$25*'Auto Alloc.'!$E25</f>
        <v>2443.1302780460246</v>
      </c>
      <c r="BB22" s="3">
        <f>Auto!CM$25*'Auto Alloc.'!$E25</f>
        <v>2443.1302780460246</v>
      </c>
      <c r="BC22" s="3">
        <f>Auto!CN$25*'Auto Alloc.'!$E25</f>
        <v>2516.4241863874058</v>
      </c>
      <c r="BD22" s="3">
        <f>Auto!CO$25*'Auto Alloc.'!$E25</f>
        <v>2516.4241863874058</v>
      </c>
      <c r="BE22" s="3">
        <f>Auto!CP$25*'Auto Alloc.'!$E25</f>
        <v>2516.4241863874058</v>
      </c>
    </row>
    <row r="23" spans="1:57">
      <c r="A23" s="2" t="s">
        <v>667</v>
      </c>
      <c r="B23" s="2" t="s">
        <v>634</v>
      </c>
      <c r="C23" s="170" cm="1">
        <f t="array" ref="C23">IFERROR(INDEX('Legal Entity'!$B:$B,MATCH($D23,'Legal Entity'!$A:$A,0),0),0)</f>
        <v>0</v>
      </c>
      <c r="D23" s="2" t="s">
        <v>294</v>
      </c>
      <c r="F23" s="3">
        <f>Auto!AQ$25*'Auto Alloc.'!$E26</f>
        <v>209.88515994881638</v>
      </c>
      <c r="G23" s="3">
        <f>Auto!AR$25*'Auto Alloc.'!$E26</f>
        <v>216.05726167626358</v>
      </c>
      <c r="H23" s="3">
        <f>Auto!AS$25*'Auto Alloc.'!$E26</f>
        <v>216.05726167626358</v>
      </c>
      <c r="I23" s="3">
        <f>Auto!AT$25*'Auto Alloc.'!$E26</f>
        <v>216.05726167626358</v>
      </c>
      <c r="J23" s="3">
        <f>Auto!AU$25*'Auto Alloc.'!$E26</f>
        <v>216.05726167626358</v>
      </c>
      <c r="K23" s="3">
        <f>Auto!AV$25*'Auto Alloc.'!$E26</f>
        <v>216.05726167626358</v>
      </c>
      <c r="L23" s="3">
        <f>Auto!AW$25*'Auto Alloc.'!$E26</f>
        <v>216.05726167626358</v>
      </c>
      <c r="M23" s="3">
        <f>Auto!AX$25*'Auto Alloc.'!$E26</f>
        <v>216.05726167626358</v>
      </c>
      <c r="N23" s="3">
        <f>Auto!AY$25*'Auto Alloc.'!$E26</f>
        <v>216.05726167626358</v>
      </c>
      <c r="O23" s="3">
        <f>Auto!AZ$25*'Auto Alloc.'!$E26</f>
        <v>216.05726167626358</v>
      </c>
      <c r="P23" s="3">
        <f>Auto!BA$25*'Auto Alloc.'!$E26</f>
        <v>216.05726167626358</v>
      </c>
      <c r="Q23" s="3">
        <f>Auto!BB$25*'Auto Alloc.'!$E26</f>
        <v>216.05726167626358</v>
      </c>
      <c r="R23" s="3">
        <f>Auto!BC$25*'Auto Alloc.'!$E26</f>
        <v>216.05726167626358</v>
      </c>
      <c r="S23" s="3">
        <f>Auto!BD$25*'Auto Alloc.'!$E26</f>
        <v>232.26155630198335</v>
      </c>
      <c r="T23" s="3">
        <f>Auto!BE$25*'Auto Alloc.'!$E26</f>
        <v>232.26155630198335</v>
      </c>
      <c r="U23" s="3">
        <f>Auto!BF$25*'Auto Alloc.'!$E26</f>
        <v>232.26155630198335</v>
      </c>
      <c r="V23" s="3">
        <f>Auto!BG$25*'Auto Alloc.'!$E26</f>
        <v>232.26155630198335</v>
      </c>
      <c r="W23" s="3">
        <f>Auto!BH$25*'Auto Alloc.'!$E26</f>
        <v>232.26155630198335</v>
      </c>
      <c r="X23" s="3">
        <f>Auto!BI$25*'Auto Alloc.'!$E26</f>
        <v>232.26155630198335</v>
      </c>
      <c r="Y23" s="3">
        <f>Auto!BJ$25*'Auto Alloc.'!$E26</f>
        <v>232.26155630198335</v>
      </c>
      <c r="Z23" s="3">
        <f>Auto!BK$25*'Auto Alloc.'!$E26</f>
        <v>232.26155630198335</v>
      </c>
      <c r="AA23" s="3">
        <f>Auto!BL$25*'Auto Alloc.'!$E26</f>
        <v>232.26155630198335</v>
      </c>
      <c r="AB23" s="3">
        <f>Auto!BM$25*'Auto Alloc.'!$E26</f>
        <v>232.26155630198335</v>
      </c>
      <c r="AC23" s="3">
        <f>Auto!BN$25*'Auto Alloc.'!$E26</f>
        <v>232.26155630198335</v>
      </c>
      <c r="AD23" s="3">
        <f>Auto!BO$25*'Auto Alloc.'!$E26</f>
        <v>232.26155630198335</v>
      </c>
      <c r="AE23" s="3">
        <f>Auto!BP$25*'Auto Alloc.'!$E26</f>
        <v>249.68117302463207</v>
      </c>
      <c r="AF23" s="3">
        <f>Auto!BQ$25*'Auto Alloc.'!$E26</f>
        <v>249.68117302463207</v>
      </c>
      <c r="AG23" s="3">
        <f>Auto!BR$25*'Auto Alloc.'!$E26</f>
        <v>249.68117302463207</v>
      </c>
      <c r="AH23" s="3">
        <f>Auto!BS$25*'Auto Alloc.'!$E26</f>
        <v>249.68117302463207</v>
      </c>
      <c r="AI23" s="3">
        <f>Auto!BT$25*'Auto Alloc.'!$E26</f>
        <v>249.68117302463207</v>
      </c>
      <c r="AJ23" s="3">
        <f>Auto!BU$25*'Auto Alloc.'!$E26</f>
        <v>249.68117302463207</v>
      </c>
      <c r="AK23" s="3">
        <f>Auto!BV$25*'Auto Alloc.'!$E26</f>
        <v>249.68117302463207</v>
      </c>
      <c r="AL23" s="3">
        <f>Auto!BW$25*'Auto Alloc.'!$E26</f>
        <v>249.68117302463207</v>
      </c>
      <c r="AM23" s="3">
        <f>Auto!BX$25*'Auto Alloc.'!$E26</f>
        <v>249.68117302463207</v>
      </c>
      <c r="AN23" s="3">
        <f>Auto!BY$25*'Auto Alloc.'!$E26</f>
        <v>249.68117302463207</v>
      </c>
      <c r="AO23" s="3">
        <f>Auto!BZ$25*'Auto Alloc.'!$E26</f>
        <v>249.68117302463207</v>
      </c>
      <c r="AP23" s="3">
        <f>Auto!CA$25*'Auto Alloc.'!$E26</f>
        <v>249.68117302463207</v>
      </c>
      <c r="AQ23" s="3">
        <f>Auto!CB$25*'Auto Alloc.'!$E26</f>
        <v>257.17160821537101</v>
      </c>
      <c r="AR23" s="3">
        <f>Auto!CC$25*'Auto Alloc.'!$E26</f>
        <v>257.17160821537101</v>
      </c>
      <c r="AS23" s="3">
        <f>Auto!CD$25*'Auto Alloc.'!$E26</f>
        <v>257.17160821537101</v>
      </c>
      <c r="AT23" s="3">
        <f>Auto!CE$25*'Auto Alloc.'!$E26</f>
        <v>257.17160821537101</v>
      </c>
      <c r="AU23" s="3">
        <f>Auto!CF$25*'Auto Alloc.'!$E26</f>
        <v>257.17160821537101</v>
      </c>
      <c r="AV23" s="3">
        <f>Auto!CG$25*'Auto Alloc.'!$E26</f>
        <v>257.17160821537101</v>
      </c>
      <c r="AW23" s="3">
        <f>Auto!CH$25*'Auto Alloc.'!$E26</f>
        <v>257.17160821537101</v>
      </c>
      <c r="AX23" s="3">
        <f>Auto!CI$25*'Auto Alloc.'!$E26</f>
        <v>257.17160821537101</v>
      </c>
      <c r="AY23" s="3">
        <f>Auto!CJ$25*'Auto Alloc.'!$E26</f>
        <v>257.17160821537101</v>
      </c>
      <c r="AZ23" s="3">
        <f>Auto!CK$25*'Auto Alloc.'!$E26</f>
        <v>257.17160821537101</v>
      </c>
      <c r="BA23" s="3">
        <f>Auto!CL$25*'Auto Alloc.'!$E26</f>
        <v>257.17160821537101</v>
      </c>
      <c r="BB23" s="3">
        <f>Auto!CM$25*'Auto Alloc.'!$E26</f>
        <v>257.17160821537101</v>
      </c>
      <c r="BC23" s="3">
        <f>Auto!CN$25*'Auto Alloc.'!$E26</f>
        <v>264.88675646183219</v>
      </c>
      <c r="BD23" s="3">
        <f>Auto!CO$25*'Auto Alloc.'!$E26</f>
        <v>264.88675646183219</v>
      </c>
      <c r="BE23" s="3">
        <f>Auto!CP$25*'Auto Alloc.'!$E26</f>
        <v>264.88675646183219</v>
      </c>
    </row>
    <row r="24" spans="1:57" hidden="1">
      <c r="C24" s="170"/>
    </row>
    <row r="25" spans="1:57">
      <c r="A25" s="2" t="s">
        <v>668</v>
      </c>
      <c r="B25" s="2" t="s">
        <v>634</v>
      </c>
      <c r="C25" s="170" t="str" cm="1">
        <f t="array" ref="C25">IFERROR(INDEX('Legal Entity'!$B:$B,MATCH($D25,'Legal Entity'!$A:$A,0),0),0)</f>
        <v>1220 - College Utilities Corporation</v>
      </c>
      <c r="D25" s="2" t="s">
        <v>79</v>
      </c>
      <c r="F25" s="3">
        <f>Auto!AQ$45*'Auto Alloc.'!$E30</f>
        <v>2432.2688641920427</v>
      </c>
      <c r="G25" s="3">
        <f>Auto!AR$45*'Auto Alloc.'!$E30</f>
        <v>2432.2688641920427</v>
      </c>
      <c r="H25" s="3">
        <f>Auto!AS$45*'Auto Alloc.'!$E30</f>
        <v>2432.2688641920427</v>
      </c>
      <c r="I25" s="3">
        <f>Auto!AT$45*'Auto Alloc.'!$E30</f>
        <v>2432.2688641920427</v>
      </c>
      <c r="J25" s="3">
        <f>Auto!AU$45*'Auto Alloc.'!$E30</f>
        <v>2432.2688641920427</v>
      </c>
      <c r="K25" s="3">
        <f>Auto!AV$45*'Auto Alloc.'!$E30</f>
        <v>2432.2688641920427</v>
      </c>
      <c r="L25" s="3">
        <f>Auto!AW$45*'Auto Alloc.'!$E30</f>
        <v>2432.2688641920427</v>
      </c>
      <c r="M25" s="3">
        <f>Auto!AX$45*'Auto Alloc.'!$E30</f>
        <v>2614.6890290064457</v>
      </c>
      <c r="N25" s="3">
        <f>Auto!AY$45*'Auto Alloc.'!$E30</f>
        <v>2614.6890290064457</v>
      </c>
      <c r="O25" s="3">
        <f>Auto!AZ$45*'Auto Alloc.'!$E30</f>
        <v>2614.6890290064457</v>
      </c>
      <c r="P25" s="3">
        <f>Auto!BA$45*'Auto Alloc.'!$E30</f>
        <v>2614.6890290064457</v>
      </c>
      <c r="Q25" s="3">
        <f>Auto!BB$45*'Auto Alloc.'!$E30</f>
        <v>2614.6890290064457</v>
      </c>
      <c r="R25" s="3">
        <f>Auto!BC$45*'Auto Alloc.'!$E30</f>
        <v>2614.6890290064457</v>
      </c>
      <c r="S25" s="3">
        <f>Auto!BD$45*'Auto Alloc.'!$E30</f>
        <v>2614.6890290064457</v>
      </c>
      <c r="T25" s="3">
        <f>Auto!BE$45*'Auto Alloc.'!$E30</f>
        <v>2614.6890290064457</v>
      </c>
      <c r="U25" s="3">
        <f>Auto!BF$45*'Auto Alloc.'!$E30</f>
        <v>2614.6890290064457</v>
      </c>
      <c r="V25" s="3">
        <f>Auto!BG$45*'Auto Alloc.'!$E30</f>
        <v>2614.6890290064457</v>
      </c>
      <c r="W25" s="3">
        <f>Auto!BH$45*'Auto Alloc.'!$E30</f>
        <v>2614.6890290064457</v>
      </c>
      <c r="X25" s="3">
        <f>Auto!BI$45*'Auto Alloc.'!$E30</f>
        <v>2614.6890290064457</v>
      </c>
      <c r="Y25" s="3">
        <f>Auto!BJ$45*'Auto Alloc.'!$E30</f>
        <v>2810.7907061819292</v>
      </c>
      <c r="Z25" s="3">
        <f>Auto!BK$45*'Auto Alloc.'!$E30</f>
        <v>2810.7907061819292</v>
      </c>
      <c r="AA25" s="3">
        <f>Auto!BL$45*'Auto Alloc.'!$E30</f>
        <v>2810.7907061819292</v>
      </c>
      <c r="AB25" s="3">
        <f>Auto!BM$45*'Auto Alloc.'!$E30</f>
        <v>2810.7907061819292</v>
      </c>
      <c r="AC25" s="3">
        <f>Auto!BN$45*'Auto Alloc.'!$E30</f>
        <v>2810.7907061819292</v>
      </c>
      <c r="AD25" s="3">
        <f>Auto!BO$45*'Auto Alloc.'!$E30</f>
        <v>2810.7907061819292</v>
      </c>
      <c r="AE25" s="3">
        <f>Auto!BP$45*'Auto Alloc.'!$E30</f>
        <v>2810.7907061819292</v>
      </c>
      <c r="AF25" s="3">
        <f>Auto!BQ$45*'Auto Alloc.'!$E30</f>
        <v>2810.7907061819292</v>
      </c>
      <c r="AG25" s="3">
        <f>Auto!BR$45*'Auto Alloc.'!$E30</f>
        <v>2810.7907061819292</v>
      </c>
      <c r="AH25" s="3">
        <f>Auto!BS$45*'Auto Alloc.'!$E30</f>
        <v>2810.7907061819292</v>
      </c>
      <c r="AI25" s="3">
        <f>Auto!BT$45*'Auto Alloc.'!$E30</f>
        <v>2810.7907061819292</v>
      </c>
      <c r="AJ25" s="3">
        <f>Auto!BU$45*'Auto Alloc.'!$E30</f>
        <v>2810.7907061819292</v>
      </c>
      <c r="AK25" s="3">
        <f>Auto!BV$45*'Auto Alloc.'!$E30</f>
        <v>2895.1144273673872</v>
      </c>
      <c r="AL25" s="3">
        <f>Auto!BW$45*'Auto Alloc.'!$E30</f>
        <v>2895.1144273673872</v>
      </c>
      <c r="AM25" s="3">
        <f>Auto!BX$45*'Auto Alloc.'!$E30</f>
        <v>2895.1144273673872</v>
      </c>
      <c r="AN25" s="3">
        <f>Auto!BY$45*'Auto Alloc.'!$E30</f>
        <v>2895.1144273673872</v>
      </c>
      <c r="AO25" s="3">
        <f>Auto!BZ$45*'Auto Alloc.'!$E30</f>
        <v>2895.1144273673872</v>
      </c>
      <c r="AP25" s="3">
        <f>Auto!CA$45*'Auto Alloc.'!$E30</f>
        <v>2895.1144273673872</v>
      </c>
      <c r="AQ25" s="3">
        <f>Auto!CB$45*'Auto Alloc.'!$E30</f>
        <v>2895.1144273673872</v>
      </c>
      <c r="AR25" s="3">
        <f>Auto!CC$45*'Auto Alloc.'!$E30</f>
        <v>2895.1144273673872</v>
      </c>
      <c r="AS25" s="3">
        <f>Auto!CD$45*'Auto Alloc.'!$E30</f>
        <v>2895.1144273673872</v>
      </c>
      <c r="AT25" s="3">
        <f>Auto!CE$45*'Auto Alloc.'!$E30</f>
        <v>2895.1144273673872</v>
      </c>
      <c r="AU25" s="3">
        <f>Auto!CF$45*'Auto Alloc.'!$E30</f>
        <v>2895.1144273673872</v>
      </c>
      <c r="AV25" s="3">
        <f>Auto!CG$45*'Auto Alloc.'!$E30</f>
        <v>2895.1144273673872</v>
      </c>
      <c r="AW25" s="3">
        <f>Auto!CH$45*'Auto Alloc.'!$E30</f>
        <v>2981.9678601884093</v>
      </c>
      <c r="AX25" s="3">
        <f>Auto!CI$45*'Auto Alloc.'!$E30</f>
        <v>2981.9678601884093</v>
      </c>
      <c r="AY25" s="3">
        <f>Auto!CJ$45*'Auto Alloc.'!$E30</f>
        <v>2981.9678601884093</v>
      </c>
      <c r="AZ25" s="3">
        <f>Auto!CK$45*'Auto Alloc.'!$E30</f>
        <v>2981.9678601884093</v>
      </c>
      <c r="BA25" s="3">
        <f>Auto!CL$45*'Auto Alloc.'!$E30</f>
        <v>2981.9678601884093</v>
      </c>
      <c r="BB25" s="3">
        <f>Auto!CM$45*'Auto Alloc.'!$E30</f>
        <v>2981.9678601884093</v>
      </c>
      <c r="BC25" s="3">
        <f>Auto!CN$45*'Auto Alloc.'!$E30</f>
        <v>2981.9678601884093</v>
      </c>
      <c r="BD25" s="3">
        <f>Auto!CO$45*'Auto Alloc.'!$E30</f>
        <v>2981.9678601884093</v>
      </c>
      <c r="BE25" s="3">
        <f>Auto!CP$45*'Auto Alloc.'!$E30</f>
        <v>2981.9678601884093</v>
      </c>
    </row>
    <row r="26" spans="1:57">
      <c r="A26" s="2" t="s">
        <v>668</v>
      </c>
      <c r="B26" s="2" t="s">
        <v>634</v>
      </c>
      <c r="C26" s="170" t="str" cm="1">
        <f t="array" ref="C26">IFERROR(INDEX('Legal Entity'!$B:$B,MATCH($D26,'Legal Entity'!$A:$A,0),0),0)</f>
        <v>1215 - Golden Heart Utilities, Inc.</v>
      </c>
      <c r="D26" s="2" t="s">
        <v>54</v>
      </c>
      <c r="F26" s="3">
        <f>Auto!AQ$45*'Auto Alloc.'!$E31</f>
        <v>3192.3528842520564</v>
      </c>
      <c r="G26" s="3">
        <f>Auto!AR$45*'Auto Alloc.'!$E31</f>
        <v>3192.3528842520564</v>
      </c>
      <c r="H26" s="3">
        <f>Auto!AS$45*'Auto Alloc.'!$E31</f>
        <v>3192.3528842520564</v>
      </c>
      <c r="I26" s="3">
        <f>Auto!AT$45*'Auto Alloc.'!$E31</f>
        <v>3192.3528842520564</v>
      </c>
      <c r="J26" s="3">
        <f>Auto!AU$45*'Auto Alloc.'!$E31</f>
        <v>3192.3528842520564</v>
      </c>
      <c r="K26" s="3">
        <f>Auto!AV$45*'Auto Alloc.'!$E31</f>
        <v>3192.3528842520564</v>
      </c>
      <c r="L26" s="3">
        <f>Auto!AW$45*'Auto Alloc.'!$E31</f>
        <v>3192.3528842520564</v>
      </c>
      <c r="M26" s="3">
        <f>Auto!AX$45*'Auto Alloc.'!$E31</f>
        <v>3431.7793505709601</v>
      </c>
      <c r="N26" s="3">
        <f>Auto!AY$45*'Auto Alloc.'!$E31</f>
        <v>3431.7793505709601</v>
      </c>
      <c r="O26" s="3">
        <f>Auto!AZ$45*'Auto Alloc.'!$E31</f>
        <v>3431.7793505709601</v>
      </c>
      <c r="P26" s="3">
        <f>Auto!BA$45*'Auto Alloc.'!$E31</f>
        <v>3431.7793505709601</v>
      </c>
      <c r="Q26" s="3">
        <f>Auto!BB$45*'Auto Alloc.'!$E31</f>
        <v>3431.7793505709601</v>
      </c>
      <c r="R26" s="3">
        <f>Auto!BC$45*'Auto Alloc.'!$E31</f>
        <v>3431.7793505709601</v>
      </c>
      <c r="S26" s="3">
        <f>Auto!BD$45*'Auto Alloc.'!$E31</f>
        <v>3431.7793505709601</v>
      </c>
      <c r="T26" s="3">
        <f>Auto!BE$45*'Auto Alloc.'!$E31</f>
        <v>3431.7793505709601</v>
      </c>
      <c r="U26" s="3">
        <f>Auto!BF$45*'Auto Alloc.'!$E31</f>
        <v>3431.7793505709601</v>
      </c>
      <c r="V26" s="3">
        <f>Auto!BG$45*'Auto Alloc.'!$E31</f>
        <v>3431.7793505709601</v>
      </c>
      <c r="W26" s="3">
        <f>Auto!BH$45*'Auto Alloc.'!$E31</f>
        <v>3431.7793505709601</v>
      </c>
      <c r="X26" s="3">
        <f>Auto!BI$45*'Auto Alloc.'!$E31</f>
        <v>3431.7793505709601</v>
      </c>
      <c r="Y26" s="3">
        <f>Auto!BJ$45*'Auto Alloc.'!$E31</f>
        <v>3689.1628018637816</v>
      </c>
      <c r="Z26" s="3">
        <f>Auto!BK$45*'Auto Alloc.'!$E31</f>
        <v>3689.1628018637816</v>
      </c>
      <c r="AA26" s="3">
        <f>Auto!BL$45*'Auto Alloc.'!$E31</f>
        <v>3689.1628018637816</v>
      </c>
      <c r="AB26" s="3">
        <f>Auto!BM$45*'Auto Alloc.'!$E31</f>
        <v>3689.1628018637816</v>
      </c>
      <c r="AC26" s="3">
        <f>Auto!BN$45*'Auto Alloc.'!$E31</f>
        <v>3689.1628018637816</v>
      </c>
      <c r="AD26" s="3">
        <f>Auto!BO$45*'Auto Alloc.'!$E31</f>
        <v>3689.1628018637816</v>
      </c>
      <c r="AE26" s="3">
        <f>Auto!BP$45*'Auto Alloc.'!$E31</f>
        <v>3689.1628018637816</v>
      </c>
      <c r="AF26" s="3">
        <f>Auto!BQ$45*'Auto Alloc.'!$E31</f>
        <v>3689.1628018637816</v>
      </c>
      <c r="AG26" s="3">
        <f>Auto!BR$45*'Auto Alloc.'!$E31</f>
        <v>3689.1628018637816</v>
      </c>
      <c r="AH26" s="3">
        <f>Auto!BS$45*'Auto Alloc.'!$E31</f>
        <v>3689.1628018637816</v>
      </c>
      <c r="AI26" s="3">
        <f>Auto!BT$45*'Auto Alloc.'!$E31</f>
        <v>3689.1628018637816</v>
      </c>
      <c r="AJ26" s="3">
        <f>Auto!BU$45*'Auto Alloc.'!$E31</f>
        <v>3689.1628018637816</v>
      </c>
      <c r="AK26" s="3">
        <f>Auto!BV$45*'Auto Alloc.'!$E31</f>
        <v>3799.8376859196956</v>
      </c>
      <c r="AL26" s="3">
        <f>Auto!BW$45*'Auto Alloc.'!$E31</f>
        <v>3799.8376859196956</v>
      </c>
      <c r="AM26" s="3">
        <f>Auto!BX$45*'Auto Alloc.'!$E31</f>
        <v>3799.8376859196956</v>
      </c>
      <c r="AN26" s="3">
        <f>Auto!BY$45*'Auto Alloc.'!$E31</f>
        <v>3799.8376859196956</v>
      </c>
      <c r="AO26" s="3">
        <f>Auto!BZ$45*'Auto Alloc.'!$E31</f>
        <v>3799.8376859196956</v>
      </c>
      <c r="AP26" s="3">
        <f>Auto!CA$45*'Auto Alloc.'!$E31</f>
        <v>3799.8376859196956</v>
      </c>
      <c r="AQ26" s="3">
        <f>Auto!CB$45*'Auto Alloc.'!$E31</f>
        <v>3799.8376859196956</v>
      </c>
      <c r="AR26" s="3">
        <f>Auto!CC$45*'Auto Alloc.'!$E31</f>
        <v>3799.8376859196956</v>
      </c>
      <c r="AS26" s="3">
        <f>Auto!CD$45*'Auto Alloc.'!$E31</f>
        <v>3799.8376859196956</v>
      </c>
      <c r="AT26" s="3">
        <f>Auto!CE$45*'Auto Alloc.'!$E31</f>
        <v>3799.8376859196956</v>
      </c>
      <c r="AU26" s="3">
        <f>Auto!CF$45*'Auto Alloc.'!$E31</f>
        <v>3799.8376859196956</v>
      </c>
      <c r="AV26" s="3">
        <f>Auto!CG$45*'Auto Alloc.'!$E31</f>
        <v>3799.8376859196956</v>
      </c>
      <c r="AW26" s="3">
        <f>Auto!CH$45*'Auto Alloc.'!$E31</f>
        <v>3913.8328164972872</v>
      </c>
      <c r="AX26" s="3">
        <f>Auto!CI$45*'Auto Alloc.'!$E31</f>
        <v>3913.8328164972872</v>
      </c>
      <c r="AY26" s="3">
        <f>Auto!CJ$45*'Auto Alloc.'!$E31</f>
        <v>3913.8328164972872</v>
      </c>
      <c r="AZ26" s="3">
        <f>Auto!CK$45*'Auto Alloc.'!$E31</f>
        <v>3913.8328164972872</v>
      </c>
      <c r="BA26" s="3">
        <f>Auto!CL$45*'Auto Alloc.'!$E31</f>
        <v>3913.8328164972872</v>
      </c>
      <c r="BB26" s="3">
        <f>Auto!CM$45*'Auto Alloc.'!$E31</f>
        <v>3913.8328164972872</v>
      </c>
      <c r="BC26" s="3">
        <f>Auto!CN$45*'Auto Alloc.'!$E31</f>
        <v>3913.8328164972872</v>
      </c>
      <c r="BD26" s="3">
        <f>Auto!CO$45*'Auto Alloc.'!$E31</f>
        <v>3913.8328164972872</v>
      </c>
      <c r="BE26" s="3">
        <f>Auto!CP$45*'Auto Alloc.'!$E31</f>
        <v>3913.8328164972872</v>
      </c>
    </row>
    <row r="27" spans="1:57">
      <c r="A27" s="2" t="s">
        <v>668</v>
      </c>
      <c r="B27" s="2" t="s">
        <v>634</v>
      </c>
      <c r="D27" s="2" t="s">
        <v>89</v>
      </c>
      <c r="F27" s="3">
        <f>Auto!AQ$45*'Auto Alloc.'!$E32</f>
        <v>456.05041203600803</v>
      </c>
      <c r="G27" s="3">
        <f>Auto!AR$45*'Auto Alloc.'!$E32</f>
        <v>456.05041203600803</v>
      </c>
      <c r="H27" s="3">
        <f>Auto!AS$45*'Auto Alloc.'!$E32</f>
        <v>456.05041203600803</v>
      </c>
      <c r="I27" s="3">
        <f>Auto!AT$45*'Auto Alloc.'!$E32</f>
        <v>456.05041203600803</v>
      </c>
      <c r="J27" s="3">
        <f>Auto!AU$45*'Auto Alloc.'!$E32</f>
        <v>456.05041203600803</v>
      </c>
      <c r="K27" s="3">
        <f>Auto!AV$45*'Auto Alloc.'!$E32</f>
        <v>456.05041203600803</v>
      </c>
      <c r="L27" s="3">
        <f>Auto!AW$45*'Auto Alloc.'!$E32</f>
        <v>456.05041203600803</v>
      </c>
      <c r="M27" s="3">
        <f>Auto!AX$45*'Auto Alloc.'!$E32</f>
        <v>490.25419293870857</v>
      </c>
      <c r="N27" s="3">
        <f>Auto!AY$45*'Auto Alloc.'!$E32</f>
        <v>490.25419293870857</v>
      </c>
      <c r="O27" s="3">
        <f>Auto!AZ$45*'Auto Alloc.'!$E32</f>
        <v>490.25419293870857</v>
      </c>
      <c r="P27" s="3">
        <f>Auto!BA$45*'Auto Alloc.'!$E32</f>
        <v>490.25419293870857</v>
      </c>
      <c r="Q27" s="3">
        <f>Auto!BB$45*'Auto Alloc.'!$E32</f>
        <v>490.25419293870857</v>
      </c>
      <c r="R27" s="3">
        <f>Auto!BC$45*'Auto Alloc.'!$E32</f>
        <v>490.25419293870857</v>
      </c>
      <c r="S27" s="3">
        <f>Auto!BD$45*'Auto Alloc.'!$E32</f>
        <v>490.25419293870857</v>
      </c>
      <c r="T27" s="3">
        <f>Auto!BE$45*'Auto Alloc.'!$E32</f>
        <v>490.25419293870857</v>
      </c>
      <c r="U27" s="3">
        <f>Auto!BF$45*'Auto Alloc.'!$E32</f>
        <v>490.25419293870857</v>
      </c>
      <c r="V27" s="3">
        <f>Auto!BG$45*'Auto Alloc.'!$E32</f>
        <v>490.25419293870857</v>
      </c>
      <c r="W27" s="3">
        <f>Auto!BH$45*'Auto Alloc.'!$E32</f>
        <v>490.25419293870857</v>
      </c>
      <c r="X27" s="3">
        <f>Auto!BI$45*'Auto Alloc.'!$E32</f>
        <v>490.25419293870857</v>
      </c>
      <c r="Y27" s="3">
        <f>Auto!BJ$45*'Auto Alloc.'!$E32</f>
        <v>527.02325740911169</v>
      </c>
      <c r="Z27" s="3">
        <f>Auto!BK$45*'Auto Alloc.'!$E32</f>
        <v>527.02325740911169</v>
      </c>
      <c r="AA27" s="3">
        <f>Auto!BL$45*'Auto Alloc.'!$E32</f>
        <v>527.02325740911169</v>
      </c>
      <c r="AB27" s="3">
        <f>Auto!BM$45*'Auto Alloc.'!$E32</f>
        <v>527.02325740911169</v>
      </c>
      <c r="AC27" s="3">
        <f>Auto!BN$45*'Auto Alloc.'!$E32</f>
        <v>527.02325740911169</v>
      </c>
      <c r="AD27" s="3">
        <f>Auto!BO$45*'Auto Alloc.'!$E32</f>
        <v>527.02325740911169</v>
      </c>
      <c r="AE27" s="3">
        <f>Auto!BP$45*'Auto Alloc.'!$E32</f>
        <v>527.02325740911169</v>
      </c>
      <c r="AF27" s="3">
        <f>Auto!BQ$45*'Auto Alloc.'!$E32</f>
        <v>527.02325740911169</v>
      </c>
      <c r="AG27" s="3">
        <f>Auto!BR$45*'Auto Alloc.'!$E32</f>
        <v>527.02325740911169</v>
      </c>
      <c r="AH27" s="3">
        <f>Auto!BS$45*'Auto Alloc.'!$E32</f>
        <v>527.02325740911169</v>
      </c>
      <c r="AI27" s="3">
        <f>Auto!BT$45*'Auto Alloc.'!$E32</f>
        <v>527.02325740911169</v>
      </c>
      <c r="AJ27" s="3">
        <f>Auto!BU$45*'Auto Alloc.'!$E32</f>
        <v>527.02325740911169</v>
      </c>
      <c r="AK27" s="3">
        <f>Auto!BV$45*'Auto Alloc.'!$E32</f>
        <v>542.83395513138498</v>
      </c>
      <c r="AL27" s="3">
        <f>Auto!BW$45*'Auto Alloc.'!$E32</f>
        <v>542.83395513138498</v>
      </c>
      <c r="AM27" s="3">
        <f>Auto!BX$45*'Auto Alloc.'!$E32</f>
        <v>542.83395513138498</v>
      </c>
      <c r="AN27" s="3">
        <f>Auto!BY$45*'Auto Alloc.'!$E32</f>
        <v>542.83395513138498</v>
      </c>
      <c r="AO27" s="3">
        <f>Auto!BZ$45*'Auto Alloc.'!$E32</f>
        <v>542.83395513138498</v>
      </c>
      <c r="AP27" s="3">
        <f>Auto!CA$45*'Auto Alloc.'!$E32</f>
        <v>542.83395513138498</v>
      </c>
      <c r="AQ27" s="3">
        <f>Auto!CB$45*'Auto Alloc.'!$E32</f>
        <v>542.83395513138498</v>
      </c>
      <c r="AR27" s="3">
        <f>Auto!CC$45*'Auto Alloc.'!$E32</f>
        <v>542.83395513138498</v>
      </c>
      <c r="AS27" s="3">
        <f>Auto!CD$45*'Auto Alloc.'!$E32</f>
        <v>542.83395513138498</v>
      </c>
      <c r="AT27" s="3">
        <f>Auto!CE$45*'Auto Alloc.'!$E32</f>
        <v>542.83395513138498</v>
      </c>
      <c r="AU27" s="3">
        <f>Auto!CF$45*'Auto Alloc.'!$E32</f>
        <v>542.83395513138498</v>
      </c>
      <c r="AV27" s="3">
        <f>Auto!CG$45*'Auto Alloc.'!$E32</f>
        <v>542.83395513138498</v>
      </c>
      <c r="AW27" s="3">
        <f>Auto!CH$45*'Auto Alloc.'!$E32</f>
        <v>559.11897378532672</v>
      </c>
      <c r="AX27" s="3">
        <f>Auto!CI$45*'Auto Alloc.'!$E32</f>
        <v>559.11897378532672</v>
      </c>
      <c r="AY27" s="3">
        <f>Auto!CJ$45*'Auto Alloc.'!$E32</f>
        <v>559.11897378532672</v>
      </c>
      <c r="AZ27" s="3">
        <f>Auto!CK$45*'Auto Alloc.'!$E32</f>
        <v>559.11897378532672</v>
      </c>
      <c r="BA27" s="3">
        <f>Auto!CL$45*'Auto Alloc.'!$E32</f>
        <v>559.11897378532672</v>
      </c>
      <c r="BB27" s="3">
        <f>Auto!CM$45*'Auto Alloc.'!$E32</f>
        <v>559.11897378532672</v>
      </c>
      <c r="BC27" s="3">
        <f>Auto!CN$45*'Auto Alloc.'!$E32</f>
        <v>559.11897378532672</v>
      </c>
      <c r="BD27" s="3">
        <f>Auto!CO$45*'Auto Alloc.'!$E32</f>
        <v>559.11897378532672</v>
      </c>
      <c r="BE27" s="3">
        <f>Auto!CP$45*'Auto Alloc.'!$E32</f>
        <v>559.11897378532672</v>
      </c>
    </row>
    <row r="28" spans="1:57" hidden="1"/>
    <row r="29" spans="1:57">
      <c r="A29" s="2" t="s">
        <v>669</v>
      </c>
      <c r="B29" s="2" t="s">
        <v>634</v>
      </c>
      <c r="C29" s="170" cm="1">
        <f t="array" ref="C29">IFERROR(INDEX('Legal Entity'!$B:$B,MATCH($D29,'Legal Entity'!$A:$A,0),0),0)</f>
        <v>0</v>
      </c>
      <c r="D29" s="2" t="s">
        <v>670</v>
      </c>
      <c r="F29" s="3">
        <f>'Auto - Import (USD)'!F29/Assumptions!$B$7</f>
        <v>285.18284750337375</v>
      </c>
      <c r="G29" s="3">
        <f>'Auto - Import (USD)'!G29/Assumptions!$B$7</f>
        <v>271.35338785560384</v>
      </c>
      <c r="H29" s="3">
        <f>'Auto - Import (USD)'!H29/Assumptions!$B$7</f>
        <v>271.35338785560384</v>
      </c>
      <c r="I29" s="3">
        <f>'Auto - Import (USD)'!I29/Assumptions!$B$7</f>
        <v>271.35338785560384</v>
      </c>
      <c r="J29" s="3">
        <f>'Auto - Import (USD)'!J29/Assumptions!$B$7</f>
        <v>271.35338785560384</v>
      </c>
      <c r="K29" s="3">
        <f>'Auto - Import (USD)'!K29/Assumptions!$B$7</f>
        <v>271.35338785560384</v>
      </c>
      <c r="L29" s="3">
        <f>'Auto - Import (USD)'!L29/Assumptions!$B$7</f>
        <v>271.35338785560384</v>
      </c>
      <c r="M29" s="3">
        <f>'Auto - Import (USD)'!M29/Assumptions!$B$7</f>
        <v>271.35338785560384</v>
      </c>
      <c r="N29" s="3">
        <f>'Auto - Import (USD)'!N29/Assumptions!$B$7</f>
        <v>271.35338785560384</v>
      </c>
      <c r="O29" s="3">
        <f>'Auto - Import (USD)'!O29/Assumptions!$B$7</f>
        <v>271.35338785560384</v>
      </c>
      <c r="P29" s="3">
        <f>'Auto - Import (USD)'!P29/Assumptions!$B$7</f>
        <v>271.35338785560384</v>
      </c>
      <c r="Q29" s="3">
        <f>'Auto - Import (USD)'!Q29/Assumptions!$B$7</f>
        <v>271.35338785560384</v>
      </c>
      <c r="R29" s="3">
        <f>'Auto - Import (USD)'!R29/Assumptions!$B$7</f>
        <v>271.35338785560384</v>
      </c>
      <c r="S29" s="3">
        <f>'Auto - Import (USD)'!S29/Assumptions!$B$7</f>
        <v>291.70489194477415</v>
      </c>
      <c r="T29" s="3">
        <f>'Auto - Import (USD)'!T29/Assumptions!$B$7</f>
        <v>291.70489194477415</v>
      </c>
      <c r="U29" s="3">
        <f>'Auto - Import (USD)'!U29/Assumptions!$B$7</f>
        <v>291.70489194477415</v>
      </c>
      <c r="V29" s="3">
        <f>'Auto - Import (USD)'!V29/Assumptions!$B$7</f>
        <v>291.70489194477415</v>
      </c>
      <c r="W29" s="3">
        <f>'Auto - Import (USD)'!W29/Assumptions!$B$7</f>
        <v>291.70489194477415</v>
      </c>
      <c r="X29" s="3">
        <f>'Auto - Import (USD)'!X29/Assumptions!$B$7</f>
        <v>291.70489194477415</v>
      </c>
      <c r="Y29" s="3">
        <f>'Auto - Import (USD)'!Y29/Assumptions!$B$7</f>
        <v>291.70489194477415</v>
      </c>
      <c r="Z29" s="3">
        <f>'Auto - Import (USD)'!Z29/Assumptions!$B$7</f>
        <v>291.70489194477415</v>
      </c>
      <c r="AA29" s="3">
        <f>'Auto - Import (USD)'!AA29/Assumptions!$B$7</f>
        <v>291.70489194477415</v>
      </c>
      <c r="AB29" s="3">
        <f>'Auto - Import (USD)'!AB29/Assumptions!$B$7</f>
        <v>291.70489194477415</v>
      </c>
      <c r="AC29" s="3">
        <f>'Auto - Import (USD)'!AC29/Assumptions!$B$7</f>
        <v>291.70489194477415</v>
      </c>
      <c r="AD29" s="3">
        <f>'Auto - Import (USD)'!AD29/Assumptions!$B$7</f>
        <v>291.70489194477415</v>
      </c>
      <c r="AE29" s="3">
        <f>'Auto - Import (USD)'!AE29/Assumptions!$B$7</f>
        <v>313.58275884063215</v>
      </c>
      <c r="AF29" s="3">
        <f>'Auto - Import (USD)'!AF29/Assumptions!$B$7</f>
        <v>313.58275884063215</v>
      </c>
      <c r="AG29" s="3">
        <f>'Auto - Import (USD)'!AG29/Assumptions!$B$7</f>
        <v>313.58275884063215</v>
      </c>
      <c r="AH29" s="3">
        <f>'Auto - Import (USD)'!AH29/Assumptions!$B$7</f>
        <v>313.58275884063215</v>
      </c>
      <c r="AI29" s="3">
        <f>'Auto - Import (USD)'!AI29/Assumptions!$B$7</f>
        <v>313.58275884063215</v>
      </c>
      <c r="AJ29" s="3">
        <f>'Auto - Import (USD)'!AJ29/Assumptions!$B$7</f>
        <v>313.58275884063215</v>
      </c>
      <c r="AK29" s="3">
        <f>'Auto - Import (USD)'!AK29/Assumptions!$B$7</f>
        <v>313.58275884063215</v>
      </c>
      <c r="AL29" s="3">
        <f>'Auto - Import (USD)'!AL29/Assumptions!$B$7</f>
        <v>313.58275884063215</v>
      </c>
      <c r="AM29" s="3">
        <f>'Auto - Import (USD)'!AM29/Assumptions!$B$7</f>
        <v>313.58275884063215</v>
      </c>
      <c r="AN29" s="3">
        <f>'Auto - Import (USD)'!AN29/Assumptions!$B$7</f>
        <v>313.58275884063215</v>
      </c>
      <c r="AO29" s="3">
        <f>'Auto - Import (USD)'!AO29/Assumptions!$B$7</f>
        <v>313.58275884063215</v>
      </c>
      <c r="AP29" s="3">
        <f>'Auto - Import (USD)'!AP29/Assumptions!$B$7</f>
        <v>313.58275884063215</v>
      </c>
      <c r="AQ29" s="3">
        <f>'Auto - Import (USD)'!AQ29/Assumptions!$B$7</f>
        <v>322.99024160585111</v>
      </c>
      <c r="AR29" s="3">
        <f>'Auto - Import (USD)'!AR29/Assumptions!$B$7</f>
        <v>322.99024160585111</v>
      </c>
      <c r="AS29" s="3">
        <f>'Auto - Import (USD)'!AS29/Assumptions!$B$7</f>
        <v>322.99024160585111</v>
      </c>
      <c r="AT29" s="3">
        <f>'Auto - Import (USD)'!AT29/Assumptions!$B$7</f>
        <v>322.99024160585111</v>
      </c>
      <c r="AU29" s="3">
        <f>'Auto - Import (USD)'!AU29/Assumptions!$B$7</f>
        <v>322.99024160585111</v>
      </c>
      <c r="AV29" s="3">
        <f>'Auto - Import (USD)'!AV29/Assumptions!$B$7</f>
        <v>322.99024160585111</v>
      </c>
      <c r="AW29" s="3">
        <f>'Auto - Import (USD)'!AW29/Assumptions!$B$7</f>
        <v>322.99024160585111</v>
      </c>
      <c r="AX29" s="3">
        <f>'Auto - Import (USD)'!AX29/Assumptions!$B$7</f>
        <v>322.99024160585111</v>
      </c>
      <c r="AY29" s="3">
        <f>'Auto - Import (USD)'!AY29/Assumptions!$B$7</f>
        <v>322.99024160585111</v>
      </c>
      <c r="AZ29" s="3">
        <f>'Auto - Import (USD)'!AZ29/Assumptions!$B$7</f>
        <v>322.99024160585111</v>
      </c>
      <c r="BA29" s="3">
        <f>'Auto - Import (USD)'!BA29/Assumptions!$B$7</f>
        <v>322.99024160585111</v>
      </c>
      <c r="BB29" s="3">
        <f>'Auto - Import (USD)'!BB29/Assumptions!$B$7</f>
        <v>322.99024160585111</v>
      </c>
      <c r="BC29" s="3">
        <f>'Auto - Import (USD)'!BC29/Assumptions!$B$7</f>
        <v>332.67994885402669</v>
      </c>
      <c r="BD29" s="3">
        <f>'Auto - Import (USD)'!BD29/Assumptions!$B$7</f>
        <v>332.67994885402669</v>
      </c>
      <c r="BE29" s="3">
        <f>'Auto - Import (USD)'!BE29/Assumptions!$B$7</f>
        <v>332.67994885402669</v>
      </c>
    </row>
    <row r="30" spans="1:57">
      <c r="A30" s="2" t="s">
        <v>669</v>
      </c>
      <c r="B30" s="2" t="s">
        <v>634</v>
      </c>
      <c r="C30" s="170" cm="1">
        <f t="array" ref="C30">IFERROR(INDEX('Legal Entity'!$B:$B,MATCH($D30,'Legal Entity'!$A:$A,0),0),0)</f>
        <v>0</v>
      </c>
      <c r="D30" s="2" t="s">
        <v>671</v>
      </c>
      <c r="F30" s="3">
        <f>'Auto - Import (USD)'!F30/Assumptions!$B$7</f>
        <v>784.25283063427798</v>
      </c>
      <c r="G30" s="3">
        <f>'Auto - Import (USD)'!G30/Assumptions!$B$7</f>
        <v>746.22181660291051</v>
      </c>
      <c r="H30" s="3">
        <f>'Auto - Import (USD)'!H30/Assumptions!$B$7</f>
        <v>746.22181660291051</v>
      </c>
      <c r="I30" s="3">
        <f>'Auto - Import (USD)'!I30/Assumptions!$B$7</f>
        <v>746.22181660291051</v>
      </c>
      <c r="J30" s="3">
        <f>'Auto - Import (USD)'!J30/Assumptions!$B$7</f>
        <v>746.22181660291051</v>
      </c>
      <c r="K30" s="3">
        <f>'Auto - Import (USD)'!K30/Assumptions!$B$7</f>
        <v>746.22181660291051</v>
      </c>
      <c r="L30" s="3">
        <f>'Auto - Import (USD)'!L30/Assumptions!$B$7</f>
        <v>746.22181660291051</v>
      </c>
      <c r="M30" s="3">
        <f>'Auto - Import (USD)'!M30/Assumptions!$B$7</f>
        <v>746.22181660291051</v>
      </c>
      <c r="N30" s="3">
        <f>'Auto - Import (USD)'!N30/Assumptions!$B$7</f>
        <v>746.22181660291051</v>
      </c>
      <c r="O30" s="3">
        <f>'Auto - Import (USD)'!O30/Assumptions!$B$7</f>
        <v>746.22181660291051</v>
      </c>
      <c r="P30" s="3">
        <f>'Auto - Import (USD)'!P30/Assumptions!$B$7</f>
        <v>746.22181660291051</v>
      </c>
      <c r="Q30" s="3">
        <f>'Auto - Import (USD)'!Q30/Assumptions!$B$7</f>
        <v>746.22181660291051</v>
      </c>
      <c r="R30" s="3">
        <f>'Auto - Import (USD)'!R30/Assumptions!$B$7</f>
        <v>746.22181660291051</v>
      </c>
      <c r="S30" s="3">
        <f>'Auto - Import (USD)'!S30/Assumptions!$B$7</f>
        <v>802.18845284812892</v>
      </c>
      <c r="T30" s="3">
        <f>'Auto - Import (USD)'!T30/Assumptions!$B$7</f>
        <v>802.18845284812892</v>
      </c>
      <c r="U30" s="3">
        <f>'Auto - Import (USD)'!U30/Assumptions!$B$7</f>
        <v>802.18845284812892</v>
      </c>
      <c r="V30" s="3">
        <f>'Auto - Import (USD)'!V30/Assumptions!$B$7</f>
        <v>802.18845284812892</v>
      </c>
      <c r="W30" s="3">
        <f>'Auto - Import (USD)'!W30/Assumptions!$B$7</f>
        <v>802.18845284812892</v>
      </c>
      <c r="X30" s="3">
        <f>'Auto - Import (USD)'!X30/Assumptions!$B$7</f>
        <v>802.18845284812892</v>
      </c>
      <c r="Y30" s="3">
        <f>'Auto - Import (USD)'!Y30/Assumptions!$B$7</f>
        <v>802.18845284812892</v>
      </c>
      <c r="Z30" s="3">
        <f>'Auto - Import (USD)'!Z30/Assumptions!$B$7</f>
        <v>802.18845284812892</v>
      </c>
      <c r="AA30" s="3">
        <f>'Auto - Import (USD)'!AA30/Assumptions!$B$7</f>
        <v>802.18845284812892</v>
      </c>
      <c r="AB30" s="3">
        <f>'Auto - Import (USD)'!AB30/Assumptions!$B$7</f>
        <v>802.18845284812892</v>
      </c>
      <c r="AC30" s="3">
        <f>'Auto - Import (USD)'!AC30/Assumptions!$B$7</f>
        <v>802.18845284812892</v>
      </c>
      <c r="AD30" s="3">
        <f>'Auto - Import (USD)'!AD30/Assumptions!$B$7</f>
        <v>802.18845284812892</v>
      </c>
      <c r="AE30" s="3">
        <f>'Auto - Import (USD)'!AE30/Assumptions!$B$7</f>
        <v>862.35258681173843</v>
      </c>
      <c r="AF30" s="3">
        <f>'Auto - Import (USD)'!AF30/Assumptions!$B$7</f>
        <v>862.35258681173843</v>
      </c>
      <c r="AG30" s="3">
        <f>'Auto - Import (USD)'!AG30/Assumptions!$B$7</f>
        <v>862.35258681173843</v>
      </c>
      <c r="AH30" s="3">
        <f>'Auto - Import (USD)'!AH30/Assumptions!$B$7</f>
        <v>862.35258681173843</v>
      </c>
      <c r="AI30" s="3">
        <f>'Auto - Import (USD)'!AI30/Assumptions!$B$7</f>
        <v>862.35258681173843</v>
      </c>
      <c r="AJ30" s="3">
        <f>'Auto - Import (USD)'!AJ30/Assumptions!$B$7</f>
        <v>862.35258681173843</v>
      </c>
      <c r="AK30" s="3">
        <f>'Auto - Import (USD)'!AK30/Assumptions!$B$7</f>
        <v>862.35258681173843</v>
      </c>
      <c r="AL30" s="3">
        <f>'Auto - Import (USD)'!AL30/Assumptions!$B$7</f>
        <v>862.35258681173843</v>
      </c>
      <c r="AM30" s="3">
        <f>'Auto - Import (USD)'!AM30/Assumptions!$B$7</f>
        <v>862.35258681173843</v>
      </c>
      <c r="AN30" s="3">
        <f>'Auto - Import (USD)'!AN30/Assumptions!$B$7</f>
        <v>862.35258681173843</v>
      </c>
      <c r="AO30" s="3">
        <f>'Auto - Import (USD)'!AO30/Assumptions!$B$7</f>
        <v>862.35258681173843</v>
      </c>
      <c r="AP30" s="3">
        <f>'Auto - Import (USD)'!AP30/Assumptions!$B$7</f>
        <v>862.35258681173843</v>
      </c>
      <c r="AQ30" s="3">
        <f>'Auto - Import (USD)'!AQ30/Assumptions!$B$7</f>
        <v>888.22316441609053</v>
      </c>
      <c r="AR30" s="3">
        <f>'Auto - Import (USD)'!AR30/Assumptions!$B$7</f>
        <v>888.22316441609053</v>
      </c>
      <c r="AS30" s="3">
        <f>'Auto - Import (USD)'!AS30/Assumptions!$B$7</f>
        <v>888.22316441609053</v>
      </c>
      <c r="AT30" s="3">
        <f>'Auto - Import (USD)'!AT30/Assumptions!$B$7</f>
        <v>888.22316441609053</v>
      </c>
      <c r="AU30" s="3">
        <f>'Auto - Import (USD)'!AU30/Assumptions!$B$7</f>
        <v>888.22316441609053</v>
      </c>
      <c r="AV30" s="3">
        <f>'Auto - Import (USD)'!AV30/Assumptions!$B$7</f>
        <v>888.22316441609053</v>
      </c>
      <c r="AW30" s="3">
        <f>'Auto - Import (USD)'!AW30/Assumptions!$B$7</f>
        <v>888.22316441609053</v>
      </c>
      <c r="AX30" s="3">
        <f>'Auto - Import (USD)'!AX30/Assumptions!$B$7</f>
        <v>888.22316441609053</v>
      </c>
      <c r="AY30" s="3">
        <f>'Auto - Import (USD)'!AY30/Assumptions!$B$7</f>
        <v>888.22316441609053</v>
      </c>
      <c r="AZ30" s="3">
        <f>'Auto - Import (USD)'!AZ30/Assumptions!$B$7</f>
        <v>888.22316441609053</v>
      </c>
      <c r="BA30" s="3">
        <f>'Auto - Import (USD)'!BA30/Assumptions!$B$7</f>
        <v>888.22316441609053</v>
      </c>
      <c r="BB30" s="3">
        <f>'Auto - Import (USD)'!BB30/Assumptions!$B$7</f>
        <v>888.22316441609053</v>
      </c>
      <c r="BC30" s="3">
        <f>'Auto - Import (USD)'!BC30/Assumptions!$B$7</f>
        <v>914.86985934857341</v>
      </c>
      <c r="BD30" s="3">
        <f>'Auto - Import (USD)'!BD30/Assumptions!$B$7</f>
        <v>914.86985934857341</v>
      </c>
      <c r="BE30" s="3">
        <f>'Auto - Import (USD)'!BE30/Assumptions!$B$7</f>
        <v>914.86985934857341</v>
      </c>
    </row>
    <row r="31" spans="1:57">
      <c r="A31" s="2" t="s">
        <v>669</v>
      </c>
      <c r="B31" s="2" t="s">
        <v>634</v>
      </c>
      <c r="C31" s="170" t="str" cm="1">
        <f t="array" ref="C31">IFERROR(INDEX('Legal Entity'!$B:$B,MATCH($D31,'Legal Entity'!$A:$A,0),0),0)</f>
        <v>1010 - Corix Infrastructures Inc.</v>
      </c>
      <c r="D31" s="2" t="s">
        <v>672</v>
      </c>
      <c r="F31" s="3">
        <f>'Auto - Import (USD)'!F31/Assumptions!$B$7</f>
        <v>71.295711875843438</v>
      </c>
      <c r="G31" s="3">
        <f>'Auto - Import (USD)'!G31/Assumptions!$B$7</f>
        <v>67.83834696390096</v>
      </c>
      <c r="H31" s="3">
        <f>'Auto - Import (USD)'!H31/Assumptions!$B$7</f>
        <v>67.83834696390096</v>
      </c>
      <c r="I31" s="3">
        <f>'Auto - Import (USD)'!I31/Assumptions!$B$7</f>
        <v>67.83834696390096</v>
      </c>
      <c r="J31" s="3">
        <f>'Auto - Import (USD)'!J31/Assumptions!$B$7</f>
        <v>67.83834696390096</v>
      </c>
      <c r="K31" s="3">
        <f>'Auto - Import (USD)'!K31/Assumptions!$B$7</f>
        <v>67.83834696390096</v>
      </c>
      <c r="L31" s="3">
        <f>'Auto - Import (USD)'!L31/Assumptions!$B$7</f>
        <v>67.83834696390096</v>
      </c>
      <c r="M31" s="3">
        <f>'Auto - Import (USD)'!M31/Assumptions!$B$7</f>
        <v>67.83834696390096</v>
      </c>
      <c r="N31" s="3">
        <f>'Auto - Import (USD)'!N31/Assumptions!$B$7</f>
        <v>67.83834696390096</v>
      </c>
      <c r="O31" s="3">
        <f>'Auto - Import (USD)'!O31/Assumptions!$B$7</f>
        <v>67.83834696390096</v>
      </c>
      <c r="P31" s="3">
        <f>'Auto - Import (USD)'!P31/Assumptions!$B$7</f>
        <v>67.83834696390096</v>
      </c>
      <c r="Q31" s="3">
        <f>'Auto - Import (USD)'!Q31/Assumptions!$B$7</f>
        <v>67.83834696390096</v>
      </c>
      <c r="R31" s="3">
        <f>'Auto - Import (USD)'!R31/Assumptions!$B$7</f>
        <v>67.83834696390096</v>
      </c>
      <c r="S31" s="3">
        <f>'Auto - Import (USD)'!S31/Assumptions!$B$7</f>
        <v>72.926222986193537</v>
      </c>
      <c r="T31" s="3">
        <f>'Auto - Import (USD)'!T31/Assumptions!$B$7</f>
        <v>72.926222986193537</v>
      </c>
      <c r="U31" s="3">
        <f>'Auto - Import (USD)'!U31/Assumptions!$B$7</f>
        <v>72.926222986193537</v>
      </c>
      <c r="V31" s="3">
        <f>'Auto - Import (USD)'!V31/Assumptions!$B$7</f>
        <v>72.926222986193537</v>
      </c>
      <c r="W31" s="3">
        <f>'Auto - Import (USD)'!W31/Assumptions!$B$7</f>
        <v>72.926222986193537</v>
      </c>
      <c r="X31" s="3">
        <f>'Auto - Import (USD)'!X31/Assumptions!$B$7</f>
        <v>72.926222986193537</v>
      </c>
      <c r="Y31" s="3">
        <f>'Auto - Import (USD)'!Y31/Assumptions!$B$7</f>
        <v>72.926222986193537</v>
      </c>
      <c r="Z31" s="3">
        <f>'Auto - Import (USD)'!Z31/Assumptions!$B$7</f>
        <v>72.926222986193537</v>
      </c>
      <c r="AA31" s="3">
        <f>'Auto - Import (USD)'!AA31/Assumptions!$B$7</f>
        <v>72.926222986193537</v>
      </c>
      <c r="AB31" s="3">
        <f>'Auto - Import (USD)'!AB31/Assumptions!$B$7</f>
        <v>72.926222986193537</v>
      </c>
      <c r="AC31" s="3">
        <f>'Auto - Import (USD)'!AC31/Assumptions!$B$7</f>
        <v>72.926222986193537</v>
      </c>
      <c r="AD31" s="3">
        <f>'Auto - Import (USD)'!AD31/Assumptions!$B$7</f>
        <v>72.926222986193537</v>
      </c>
      <c r="AE31" s="3">
        <f>'Auto - Import (USD)'!AE31/Assumptions!$B$7</f>
        <v>78.395689710158038</v>
      </c>
      <c r="AF31" s="3">
        <f>'Auto - Import (USD)'!AF31/Assumptions!$B$7</f>
        <v>78.395689710158038</v>
      </c>
      <c r="AG31" s="3">
        <f>'Auto - Import (USD)'!AG31/Assumptions!$B$7</f>
        <v>78.395689710158038</v>
      </c>
      <c r="AH31" s="3">
        <f>'Auto - Import (USD)'!AH31/Assumptions!$B$7</f>
        <v>78.395689710158038</v>
      </c>
      <c r="AI31" s="3">
        <f>'Auto - Import (USD)'!AI31/Assumptions!$B$7</f>
        <v>78.395689710158038</v>
      </c>
      <c r="AJ31" s="3">
        <f>'Auto - Import (USD)'!AJ31/Assumptions!$B$7</f>
        <v>78.395689710158038</v>
      </c>
      <c r="AK31" s="3">
        <f>'Auto - Import (USD)'!AK31/Assumptions!$B$7</f>
        <v>78.395689710158038</v>
      </c>
      <c r="AL31" s="3">
        <f>'Auto - Import (USD)'!AL31/Assumptions!$B$7</f>
        <v>78.395689710158038</v>
      </c>
      <c r="AM31" s="3">
        <f>'Auto - Import (USD)'!AM31/Assumptions!$B$7</f>
        <v>78.395689710158038</v>
      </c>
      <c r="AN31" s="3">
        <f>'Auto - Import (USD)'!AN31/Assumptions!$B$7</f>
        <v>78.395689710158038</v>
      </c>
      <c r="AO31" s="3">
        <f>'Auto - Import (USD)'!AO31/Assumptions!$B$7</f>
        <v>78.395689710158038</v>
      </c>
      <c r="AP31" s="3">
        <f>'Auto - Import (USD)'!AP31/Assumptions!$B$7</f>
        <v>78.395689710158038</v>
      </c>
      <c r="AQ31" s="3">
        <f>'Auto - Import (USD)'!AQ31/Assumptions!$B$7</f>
        <v>80.747560401462778</v>
      </c>
      <c r="AR31" s="3">
        <f>'Auto - Import (USD)'!AR31/Assumptions!$B$7</f>
        <v>80.747560401462778</v>
      </c>
      <c r="AS31" s="3">
        <f>'Auto - Import (USD)'!AS31/Assumptions!$B$7</f>
        <v>80.747560401462778</v>
      </c>
      <c r="AT31" s="3">
        <f>'Auto - Import (USD)'!AT31/Assumptions!$B$7</f>
        <v>80.747560401462778</v>
      </c>
      <c r="AU31" s="3">
        <f>'Auto - Import (USD)'!AU31/Assumptions!$B$7</f>
        <v>80.747560401462778</v>
      </c>
      <c r="AV31" s="3">
        <f>'Auto - Import (USD)'!AV31/Assumptions!$B$7</f>
        <v>80.747560401462778</v>
      </c>
      <c r="AW31" s="3">
        <f>'Auto - Import (USD)'!AW31/Assumptions!$B$7</f>
        <v>80.747560401462778</v>
      </c>
      <c r="AX31" s="3">
        <f>'Auto - Import (USD)'!AX31/Assumptions!$B$7</f>
        <v>80.747560401462778</v>
      </c>
      <c r="AY31" s="3">
        <f>'Auto - Import (USD)'!AY31/Assumptions!$B$7</f>
        <v>80.747560401462778</v>
      </c>
      <c r="AZ31" s="3">
        <f>'Auto - Import (USD)'!AZ31/Assumptions!$B$7</f>
        <v>80.747560401462778</v>
      </c>
      <c r="BA31" s="3">
        <f>'Auto - Import (USD)'!BA31/Assumptions!$B$7</f>
        <v>80.747560401462778</v>
      </c>
      <c r="BB31" s="3">
        <f>'Auto - Import (USD)'!BB31/Assumptions!$B$7</f>
        <v>80.747560401462778</v>
      </c>
      <c r="BC31" s="3">
        <f>'Auto - Import (USD)'!BC31/Assumptions!$B$7</f>
        <v>83.169987213506673</v>
      </c>
      <c r="BD31" s="3">
        <f>'Auto - Import (USD)'!BD31/Assumptions!$B$7</f>
        <v>83.169987213506673</v>
      </c>
      <c r="BE31" s="3">
        <f>'Auto - Import (USD)'!BE31/Assumptions!$B$7</f>
        <v>83.169987213506673</v>
      </c>
    </row>
    <row r="32" spans="1:57">
      <c r="A32" s="2" t="s">
        <v>669</v>
      </c>
      <c r="B32" s="2" t="s">
        <v>634</v>
      </c>
      <c r="C32" s="170" t="str" cm="1">
        <f t="array" ref="C32">IFERROR(INDEX('Legal Entity'!$B:$B,MATCH($D32,'Legal Entity'!$A:$A,0),0),0)</f>
        <v>1010 - Corix Infrastructures Inc.</v>
      </c>
      <c r="D32" s="2" t="s">
        <v>673</v>
      </c>
      <c r="F32" s="3">
        <f>'Auto - Import (USD)'!F32/Assumptions!$B$7</f>
        <v>71.295711875843438</v>
      </c>
      <c r="G32" s="3">
        <f>'Auto - Import (USD)'!G32/Assumptions!$B$7</f>
        <v>67.83834696390096</v>
      </c>
      <c r="H32" s="3">
        <f>'Auto - Import (USD)'!H32/Assumptions!$B$7</f>
        <v>67.83834696390096</v>
      </c>
      <c r="I32" s="3">
        <f>'Auto - Import (USD)'!I32/Assumptions!$B$7</f>
        <v>67.83834696390096</v>
      </c>
      <c r="J32" s="3">
        <f>'Auto - Import (USD)'!J32/Assumptions!$B$7</f>
        <v>67.83834696390096</v>
      </c>
      <c r="K32" s="3">
        <f>'Auto - Import (USD)'!K32/Assumptions!$B$7</f>
        <v>67.83834696390096</v>
      </c>
      <c r="L32" s="3">
        <f>'Auto - Import (USD)'!L32/Assumptions!$B$7</f>
        <v>67.83834696390096</v>
      </c>
      <c r="M32" s="3">
        <f>'Auto - Import (USD)'!M32/Assumptions!$B$7</f>
        <v>67.83834696390096</v>
      </c>
      <c r="N32" s="3">
        <f>'Auto - Import (USD)'!N32/Assumptions!$B$7</f>
        <v>67.83834696390096</v>
      </c>
      <c r="O32" s="3">
        <f>'Auto - Import (USD)'!O32/Assumptions!$B$7</f>
        <v>67.83834696390096</v>
      </c>
      <c r="P32" s="3">
        <f>'Auto - Import (USD)'!P32/Assumptions!$B$7</f>
        <v>67.83834696390096</v>
      </c>
      <c r="Q32" s="3">
        <f>'Auto - Import (USD)'!Q32/Assumptions!$B$7</f>
        <v>67.83834696390096</v>
      </c>
      <c r="R32" s="3">
        <f>'Auto - Import (USD)'!R32/Assumptions!$B$7</f>
        <v>67.83834696390096</v>
      </c>
      <c r="S32" s="3">
        <f>'Auto - Import (USD)'!S32/Assumptions!$B$7</f>
        <v>72.926222986193537</v>
      </c>
      <c r="T32" s="3">
        <f>'Auto - Import (USD)'!T32/Assumptions!$B$7</f>
        <v>72.926222986193537</v>
      </c>
      <c r="U32" s="3">
        <f>'Auto - Import (USD)'!U32/Assumptions!$B$7</f>
        <v>72.926222986193537</v>
      </c>
      <c r="V32" s="3">
        <f>'Auto - Import (USD)'!V32/Assumptions!$B$7</f>
        <v>72.926222986193537</v>
      </c>
      <c r="W32" s="3">
        <f>'Auto - Import (USD)'!W32/Assumptions!$B$7</f>
        <v>72.926222986193537</v>
      </c>
      <c r="X32" s="3">
        <f>'Auto - Import (USD)'!X32/Assumptions!$B$7</f>
        <v>72.926222986193537</v>
      </c>
      <c r="Y32" s="3">
        <f>'Auto - Import (USD)'!Y32/Assumptions!$B$7</f>
        <v>72.926222986193537</v>
      </c>
      <c r="Z32" s="3">
        <f>'Auto - Import (USD)'!Z32/Assumptions!$B$7</f>
        <v>72.926222986193537</v>
      </c>
      <c r="AA32" s="3">
        <f>'Auto - Import (USD)'!AA32/Assumptions!$B$7</f>
        <v>72.926222986193537</v>
      </c>
      <c r="AB32" s="3">
        <f>'Auto - Import (USD)'!AB32/Assumptions!$B$7</f>
        <v>72.926222986193537</v>
      </c>
      <c r="AC32" s="3">
        <f>'Auto - Import (USD)'!AC32/Assumptions!$B$7</f>
        <v>72.926222986193537</v>
      </c>
      <c r="AD32" s="3">
        <f>'Auto - Import (USD)'!AD32/Assumptions!$B$7</f>
        <v>72.926222986193537</v>
      </c>
      <c r="AE32" s="3">
        <f>'Auto - Import (USD)'!AE32/Assumptions!$B$7</f>
        <v>78.395689710158038</v>
      </c>
      <c r="AF32" s="3">
        <f>'Auto - Import (USD)'!AF32/Assumptions!$B$7</f>
        <v>78.395689710158038</v>
      </c>
      <c r="AG32" s="3">
        <f>'Auto - Import (USD)'!AG32/Assumptions!$B$7</f>
        <v>78.395689710158038</v>
      </c>
      <c r="AH32" s="3">
        <f>'Auto - Import (USD)'!AH32/Assumptions!$B$7</f>
        <v>78.395689710158038</v>
      </c>
      <c r="AI32" s="3">
        <f>'Auto - Import (USD)'!AI32/Assumptions!$B$7</f>
        <v>78.395689710158038</v>
      </c>
      <c r="AJ32" s="3">
        <f>'Auto - Import (USD)'!AJ32/Assumptions!$B$7</f>
        <v>78.395689710158038</v>
      </c>
      <c r="AK32" s="3">
        <f>'Auto - Import (USD)'!AK32/Assumptions!$B$7</f>
        <v>78.395689710158038</v>
      </c>
      <c r="AL32" s="3">
        <f>'Auto - Import (USD)'!AL32/Assumptions!$B$7</f>
        <v>78.395689710158038</v>
      </c>
      <c r="AM32" s="3">
        <f>'Auto - Import (USD)'!AM32/Assumptions!$B$7</f>
        <v>78.395689710158038</v>
      </c>
      <c r="AN32" s="3">
        <f>'Auto - Import (USD)'!AN32/Assumptions!$B$7</f>
        <v>78.395689710158038</v>
      </c>
      <c r="AO32" s="3">
        <f>'Auto - Import (USD)'!AO32/Assumptions!$B$7</f>
        <v>78.395689710158038</v>
      </c>
      <c r="AP32" s="3">
        <f>'Auto - Import (USD)'!AP32/Assumptions!$B$7</f>
        <v>78.395689710158038</v>
      </c>
      <c r="AQ32" s="3">
        <f>'Auto - Import (USD)'!AQ32/Assumptions!$B$7</f>
        <v>80.747560401462778</v>
      </c>
      <c r="AR32" s="3">
        <f>'Auto - Import (USD)'!AR32/Assumptions!$B$7</f>
        <v>80.747560401462778</v>
      </c>
      <c r="AS32" s="3">
        <f>'Auto - Import (USD)'!AS32/Assumptions!$B$7</f>
        <v>80.747560401462778</v>
      </c>
      <c r="AT32" s="3">
        <f>'Auto - Import (USD)'!AT32/Assumptions!$B$7</f>
        <v>80.747560401462778</v>
      </c>
      <c r="AU32" s="3">
        <f>'Auto - Import (USD)'!AU32/Assumptions!$B$7</f>
        <v>80.747560401462778</v>
      </c>
      <c r="AV32" s="3">
        <f>'Auto - Import (USD)'!AV32/Assumptions!$B$7</f>
        <v>80.747560401462778</v>
      </c>
      <c r="AW32" s="3">
        <f>'Auto - Import (USD)'!AW32/Assumptions!$B$7</f>
        <v>80.747560401462778</v>
      </c>
      <c r="AX32" s="3">
        <f>'Auto - Import (USD)'!AX32/Assumptions!$B$7</f>
        <v>80.747560401462778</v>
      </c>
      <c r="AY32" s="3">
        <f>'Auto - Import (USD)'!AY32/Assumptions!$B$7</f>
        <v>80.747560401462778</v>
      </c>
      <c r="AZ32" s="3">
        <f>'Auto - Import (USD)'!AZ32/Assumptions!$B$7</f>
        <v>80.747560401462778</v>
      </c>
      <c r="BA32" s="3">
        <f>'Auto - Import (USD)'!BA32/Assumptions!$B$7</f>
        <v>80.747560401462778</v>
      </c>
      <c r="BB32" s="3">
        <f>'Auto - Import (USD)'!BB32/Assumptions!$B$7</f>
        <v>80.747560401462778</v>
      </c>
      <c r="BC32" s="3">
        <f>'Auto - Import (USD)'!BC32/Assumptions!$B$7</f>
        <v>83.169987213506673</v>
      </c>
      <c r="BD32" s="3">
        <f>'Auto - Import (USD)'!BD32/Assumptions!$B$7</f>
        <v>83.169987213506673</v>
      </c>
      <c r="BE32" s="3">
        <f>'Auto - Import (USD)'!BE32/Assumptions!$B$7</f>
        <v>83.169987213506673</v>
      </c>
    </row>
    <row r="33" spans="1:57">
      <c r="A33" s="2" t="s">
        <v>669</v>
      </c>
      <c r="B33" s="2" t="s">
        <v>634</v>
      </c>
      <c r="C33" s="2" t="s">
        <v>172</v>
      </c>
      <c r="D33" s="2" t="s">
        <v>174</v>
      </c>
      <c r="F33" s="3">
        <f>'Auto - Import (USD)'!F33/Assumptions!$B$7</f>
        <v>2851.828475033738</v>
      </c>
      <c r="G33" s="3">
        <f>'Auto - Import (USD)'!G33/Assumptions!$B$7</f>
        <v>2713.5338785560384</v>
      </c>
      <c r="H33" s="3">
        <f>'Auto - Import (USD)'!H33/Assumptions!$B$7</f>
        <v>2713.5338785560384</v>
      </c>
      <c r="I33" s="3">
        <f>'Auto - Import (USD)'!I33/Assumptions!$B$7</f>
        <v>2713.5338785560384</v>
      </c>
      <c r="J33" s="3">
        <f>'Auto - Import (USD)'!J33/Assumptions!$B$7</f>
        <v>2713.5338785560384</v>
      </c>
      <c r="K33" s="3">
        <f>'Auto - Import (USD)'!K33/Assumptions!$B$7</f>
        <v>2713.5338785560384</v>
      </c>
      <c r="L33" s="3">
        <f>'Auto - Import (USD)'!L33/Assumptions!$B$7</f>
        <v>2713.5338785560384</v>
      </c>
      <c r="M33" s="3">
        <f>'Auto - Import (USD)'!M33/Assumptions!$B$7</f>
        <v>2713.5338785560384</v>
      </c>
      <c r="N33" s="3">
        <f>'Auto - Import (USD)'!N33/Assumptions!$B$7</f>
        <v>2713.5338785560384</v>
      </c>
      <c r="O33" s="3">
        <f>'Auto - Import (USD)'!O33/Assumptions!$B$7</f>
        <v>2713.5338785560384</v>
      </c>
      <c r="P33" s="3">
        <f>'Auto - Import (USD)'!P33/Assumptions!$B$7</f>
        <v>2713.5338785560384</v>
      </c>
      <c r="Q33" s="3">
        <f>'Auto - Import (USD)'!Q33/Assumptions!$B$7</f>
        <v>2713.5338785560384</v>
      </c>
      <c r="R33" s="3">
        <f>'Auto - Import (USD)'!R33/Assumptions!$B$7</f>
        <v>2713.5338785560384</v>
      </c>
      <c r="S33" s="3">
        <f>'Auto - Import (USD)'!S33/Assumptions!$B$7</f>
        <v>2917.0489194477418</v>
      </c>
      <c r="T33" s="3">
        <f>'Auto - Import (USD)'!T33/Assumptions!$B$7</f>
        <v>2917.0489194477418</v>
      </c>
      <c r="U33" s="3">
        <f>'Auto - Import (USD)'!U33/Assumptions!$B$7</f>
        <v>2917.0489194477418</v>
      </c>
      <c r="V33" s="3">
        <f>'Auto - Import (USD)'!V33/Assumptions!$B$7</f>
        <v>2917.0489194477418</v>
      </c>
      <c r="W33" s="3">
        <f>'Auto - Import (USD)'!W33/Assumptions!$B$7</f>
        <v>2917.0489194477418</v>
      </c>
      <c r="X33" s="3">
        <f>'Auto - Import (USD)'!X33/Assumptions!$B$7</f>
        <v>2917.0489194477418</v>
      </c>
      <c r="Y33" s="3">
        <f>'Auto - Import (USD)'!Y33/Assumptions!$B$7</f>
        <v>2917.0489194477418</v>
      </c>
      <c r="Z33" s="3">
        <f>'Auto - Import (USD)'!Z33/Assumptions!$B$7</f>
        <v>2917.0489194477418</v>
      </c>
      <c r="AA33" s="3">
        <f>'Auto - Import (USD)'!AA33/Assumptions!$B$7</f>
        <v>2917.0489194477418</v>
      </c>
      <c r="AB33" s="3">
        <f>'Auto - Import (USD)'!AB33/Assumptions!$B$7</f>
        <v>2917.0489194477418</v>
      </c>
      <c r="AC33" s="3">
        <f>'Auto - Import (USD)'!AC33/Assumptions!$B$7</f>
        <v>2917.0489194477418</v>
      </c>
      <c r="AD33" s="3">
        <f>'Auto - Import (USD)'!AD33/Assumptions!$B$7</f>
        <v>2917.0489194477418</v>
      </c>
      <c r="AE33" s="3">
        <f>'Auto - Import (USD)'!AE33/Assumptions!$B$7</f>
        <v>3135.8275884063214</v>
      </c>
      <c r="AF33" s="3">
        <f>'Auto - Import (USD)'!AF33/Assumptions!$B$7</f>
        <v>3135.8275884063214</v>
      </c>
      <c r="AG33" s="3">
        <f>'Auto - Import (USD)'!AG33/Assumptions!$B$7</f>
        <v>3135.8275884063214</v>
      </c>
      <c r="AH33" s="3">
        <f>'Auto - Import (USD)'!AH33/Assumptions!$B$7</f>
        <v>3135.8275884063214</v>
      </c>
      <c r="AI33" s="3">
        <f>'Auto - Import (USD)'!AI33/Assumptions!$B$7</f>
        <v>3135.8275884063214</v>
      </c>
      <c r="AJ33" s="3">
        <f>'Auto - Import (USD)'!AJ33/Assumptions!$B$7</f>
        <v>3135.8275884063214</v>
      </c>
      <c r="AK33" s="3">
        <f>'Auto - Import (USD)'!AK33/Assumptions!$B$7</f>
        <v>3135.8275884063214</v>
      </c>
      <c r="AL33" s="3">
        <f>'Auto - Import (USD)'!AL33/Assumptions!$B$7</f>
        <v>3135.8275884063214</v>
      </c>
      <c r="AM33" s="3">
        <f>'Auto - Import (USD)'!AM33/Assumptions!$B$7</f>
        <v>3135.8275884063214</v>
      </c>
      <c r="AN33" s="3">
        <f>'Auto - Import (USD)'!AN33/Assumptions!$B$7</f>
        <v>3135.8275884063214</v>
      </c>
      <c r="AO33" s="3">
        <f>'Auto - Import (USD)'!AO33/Assumptions!$B$7</f>
        <v>3135.8275884063214</v>
      </c>
      <c r="AP33" s="3">
        <f>'Auto - Import (USD)'!AP33/Assumptions!$B$7</f>
        <v>3135.8275884063214</v>
      </c>
      <c r="AQ33" s="3">
        <f>'Auto - Import (USD)'!AQ33/Assumptions!$B$7</f>
        <v>3229.9024160585113</v>
      </c>
      <c r="AR33" s="3">
        <f>'Auto - Import (USD)'!AR33/Assumptions!$B$7</f>
        <v>3229.9024160585113</v>
      </c>
      <c r="AS33" s="3">
        <f>'Auto - Import (USD)'!AS33/Assumptions!$B$7</f>
        <v>3229.9024160585113</v>
      </c>
      <c r="AT33" s="3">
        <f>'Auto - Import (USD)'!AT33/Assumptions!$B$7</f>
        <v>3229.9024160585113</v>
      </c>
      <c r="AU33" s="3">
        <f>'Auto - Import (USD)'!AU33/Assumptions!$B$7</f>
        <v>3229.9024160585113</v>
      </c>
      <c r="AV33" s="3">
        <f>'Auto - Import (USD)'!AV33/Assumptions!$B$7</f>
        <v>3229.9024160585113</v>
      </c>
      <c r="AW33" s="3">
        <f>'Auto - Import (USD)'!AW33/Assumptions!$B$7</f>
        <v>3229.9024160585113</v>
      </c>
      <c r="AX33" s="3">
        <f>'Auto - Import (USD)'!AX33/Assumptions!$B$7</f>
        <v>3229.9024160585113</v>
      </c>
      <c r="AY33" s="3">
        <f>'Auto - Import (USD)'!AY33/Assumptions!$B$7</f>
        <v>3229.9024160585113</v>
      </c>
      <c r="AZ33" s="3">
        <f>'Auto - Import (USD)'!AZ33/Assumptions!$B$7</f>
        <v>3229.9024160585113</v>
      </c>
      <c r="BA33" s="3">
        <f>'Auto - Import (USD)'!BA33/Assumptions!$B$7</f>
        <v>3229.9024160585113</v>
      </c>
      <c r="BB33" s="3">
        <f>'Auto - Import (USD)'!BB33/Assumptions!$B$7</f>
        <v>3229.9024160585113</v>
      </c>
      <c r="BC33" s="3">
        <f>'Auto - Import (USD)'!BC33/Assumptions!$B$7</f>
        <v>3326.7994885402668</v>
      </c>
      <c r="BD33" s="3">
        <f>'Auto - Import (USD)'!BD33/Assumptions!$B$7</f>
        <v>3326.7994885402668</v>
      </c>
      <c r="BE33" s="3">
        <f>'Auto - Import (USD)'!BE33/Assumptions!$B$7</f>
        <v>3326.7994885402668</v>
      </c>
    </row>
    <row r="34" spans="1:57" hidden="1"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</row>
    <row r="35" spans="1:57">
      <c r="A35" s="2" t="s">
        <v>669</v>
      </c>
      <c r="B35" s="2" t="s">
        <v>634</v>
      </c>
      <c r="C35" s="170" t="str" cm="1">
        <f t="array" ref="C35">IFERROR(INDEX('Legal Entity'!$B:$B,MATCH($D35,'Legal Entity'!$A:$A,0),0),0)</f>
        <v>1010 - Corix Infrastructures Inc.</v>
      </c>
      <c r="D35" s="2" t="s">
        <v>674</v>
      </c>
      <c r="F35" s="3">
        <f>'Auto - Import (USD)'!F35/Assumptions!$B$7</f>
        <v>1557.6080586080586</v>
      </c>
      <c r="G35" s="3">
        <f>'Auto - Import (USD)'!G35/Assumptions!$B$7</f>
        <v>807.92495238095228</v>
      </c>
      <c r="H35" s="3">
        <f>'Auto - Import (USD)'!H35/Assumptions!$B$7</f>
        <v>807.92495238095228</v>
      </c>
      <c r="I35" s="3">
        <f>'Auto - Import (USD)'!I35/Assumptions!$B$7</f>
        <v>807.92495238095228</v>
      </c>
      <c r="J35" s="3">
        <f>'Auto - Import (USD)'!J35/Assumptions!$B$7</f>
        <v>807.92495238095228</v>
      </c>
      <c r="K35" s="3">
        <f>'Auto - Import (USD)'!K35/Assumptions!$B$7</f>
        <v>807.92495238095228</v>
      </c>
      <c r="L35" s="3">
        <f>'Auto - Import (USD)'!L35/Assumptions!$B$7</f>
        <v>807.92495238095228</v>
      </c>
      <c r="M35" s="3">
        <f>'Auto - Import (USD)'!M35/Assumptions!$B$7</f>
        <v>807.92495238095228</v>
      </c>
      <c r="N35" s="3">
        <f>'Auto - Import (USD)'!N35/Assumptions!$B$7</f>
        <v>807.92495238095228</v>
      </c>
      <c r="O35" s="3">
        <f>'Auto - Import (USD)'!O35/Assumptions!$B$7</f>
        <v>807.92495238095228</v>
      </c>
      <c r="P35" s="3">
        <f>'Auto - Import (USD)'!P35/Assumptions!$B$7</f>
        <v>807.92495238095228</v>
      </c>
      <c r="Q35" s="3">
        <f>'Auto - Import (USD)'!Q35/Assumptions!$B$7</f>
        <v>807.92495238095228</v>
      </c>
      <c r="R35" s="3">
        <f>'Auto - Import (USD)'!R35/Assumptions!$B$7</f>
        <v>807.92495238095228</v>
      </c>
      <c r="S35" s="3">
        <f>'Auto - Import (USD)'!S35/Assumptions!$B$7</f>
        <v>868.5193238095236</v>
      </c>
      <c r="T35" s="3">
        <f>'Auto - Import (USD)'!T35/Assumptions!$B$7</f>
        <v>868.5193238095236</v>
      </c>
      <c r="U35" s="3">
        <f>'Auto - Import (USD)'!U35/Assumptions!$B$7</f>
        <v>868.5193238095236</v>
      </c>
      <c r="V35" s="3">
        <f>'Auto - Import (USD)'!V35/Assumptions!$B$7</f>
        <v>868.5193238095236</v>
      </c>
      <c r="W35" s="3">
        <f>'Auto - Import (USD)'!W35/Assumptions!$B$7</f>
        <v>868.5193238095236</v>
      </c>
      <c r="X35" s="3">
        <f>'Auto - Import (USD)'!X35/Assumptions!$B$7</f>
        <v>868.5193238095236</v>
      </c>
      <c r="Y35" s="3">
        <f>'Auto - Import (USD)'!Y35/Assumptions!$B$7</f>
        <v>868.5193238095236</v>
      </c>
      <c r="Z35" s="3">
        <f>'Auto - Import (USD)'!Z35/Assumptions!$B$7</f>
        <v>868.5193238095236</v>
      </c>
      <c r="AA35" s="3">
        <f>'Auto - Import (USD)'!AA35/Assumptions!$B$7</f>
        <v>868.5193238095236</v>
      </c>
      <c r="AB35" s="3">
        <f>'Auto - Import (USD)'!AB35/Assumptions!$B$7</f>
        <v>868.5193238095236</v>
      </c>
      <c r="AC35" s="3">
        <f>'Auto - Import (USD)'!AC35/Assumptions!$B$7</f>
        <v>868.5193238095236</v>
      </c>
      <c r="AD35" s="3">
        <f>'Auto - Import (USD)'!AD35/Assumptions!$B$7</f>
        <v>868.5193238095236</v>
      </c>
      <c r="AE35" s="3">
        <f>'Auto - Import (USD)'!AE35/Assumptions!$B$7</f>
        <v>933.65827309523786</v>
      </c>
      <c r="AF35" s="3">
        <f>'Auto - Import (USD)'!AF35/Assumptions!$B$7</f>
        <v>933.65827309523786</v>
      </c>
      <c r="AG35" s="3">
        <f>'Auto - Import (USD)'!AG35/Assumptions!$B$7</f>
        <v>933.65827309523786</v>
      </c>
      <c r="AH35" s="3">
        <f>'Auto - Import (USD)'!AH35/Assumptions!$B$7</f>
        <v>933.65827309523786</v>
      </c>
      <c r="AI35" s="3">
        <f>'Auto - Import (USD)'!AI35/Assumptions!$B$7</f>
        <v>933.65827309523786</v>
      </c>
      <c r="AJ35" s="3">
        <f>'Auto - Import (USD)'!AJ35/Assumptions!$B$7</f>
        <v>933.65827309523786</v>
      </c>
      <c r="AK35" s="3">
        <f>'Auto - Import (USD)'!AK35/Assumptions!$B$7</f>
        <v>933.65827309523786</v>
      </c>
      <c r="AL35" s="3">
        <f>'Auto - Import (USD)'!AL35/Assumptions!$B$7</f>
        <v>933.65827309523786</v>
      </c>
      <c r="AM35" s="3">
        <f>'Auto - Import (USD)'!AM35/Assumptions!$B$7</f>
        <v>933.65827309523786</v>
      </c>
      <c r="AN35" s="3">
        <f>'Auto - Import (USD)'!AN35/Assumptions!$B$7</f>
        <v>933.65827309523786</v>
      </c>
      <c r="AO35" s="3">
        <f>'Auto - Import (USD)'!AO35/Assumptions!$B$7</f>
        <v>933.65827309523786</v>
      </c>
      <c r="AP35" s="3">
        <f>'Auto - Import (USD)'!AP35/Assumptions!$B$7</f>
        <v>933.65827309523786</v>
      </c>
      <c r="AQ35" s="3">
        <f>'Auto - Import (USD)'!AQ35/Assumptions!$B$7</f>
        <v>961.66802128809502</v>
      </c>
      <c r="AR35" s="3">
        <f>'Auto - Import (USD)'!AR35/Assumptions!$B$7</f>
        <v>961.66802128809502</v>
      </c>
      <c r="AS35" s="3">
        <f>'Auto - Import (USD)'!AS35/Assumptions!$B$7</f>
        <v>961.66802128809502</v>
      </c>
      <c r="AT35" s="3">
        <f>'Auto - Import (USD)'!AT35/Assumptions!$B$7</f>
        <v>961.66802128809502</v>
      </c>
      <c r="AU35" s="3">
        <f>'Auto - Import (USD)'!AU35/Assumptions!$B$7</f>
        <v>961.66802128809502</v>
      </c>
      <c r="AV35" s="3">
        <f>'Auto - Import (USD)'!AV35/Assumptions!$B$7</f>
        <v>961.66802128809502</v>
      </c>
      <c r="AW35" s="3">
        <f>'Auto - Import (USD)'!AW35/Assumptions!$B$7</f>
        <v>961.66802128809502</v>
      </c>
      <c r="AX35" s="3">
        <f>'Auto - Import (USD)'!AX35/Assumptions!$B$7</f>
        <v>961.66802128809502</v>
      </c>
      <c r="AY35" s="3">
        <f>'Auto - Import (USD)'!AY35/Assumptions!$B$7</f>
        <v>961.66802128809502</v>
      </c>
      <c r="AZ35" s="3">
        <f>'Auto - Import (USD)'!AZ35/Assumptions!$B$7</f>
        <v>961.66802128809502</v>
      </c>
      <c r="BA35" s="3">
        <f>'Auto - Import (USD)'!BA35/Assumptions!$B$7</f>
        <v>961.66802128809502</v>
      </c>
      <c r="BB35" s="3">
        <f>'Auto - Import (USD)'!BB35/Assumptions!$B$7</f>
        <v>961.66802128809502</v>
      </c>
      <c r="BC35" s="3">
        <f>'Auto - Import (USD)'!BC35/Assumptions!$B$7</f>
        <v>990.5180619267378</v>
      </c>
      <c r="BD35" s="3">
        <f>'Auto - Import (USD)'!BD35/Assumptions!$B$7</f>
        <v>990.5180619267378</v>
      </c>
      <c r="BE35" s="3">
        <f>'Auto - Import (USD)'!BE35/Assumptions!$B$7</f>
        <v>990.5180619267378</v>
      </c>
    </row>
    <row r="36" spans="1:57">
      <c r="A36" s="2" t="s">
        <v>669</v>
      </c>
      <c r="B36" s="2" t="s">
        <v>634</v>
      </c>
      <c r="C36" s="170" t="str" cm="1">
        <f t="array" ref="C36">IFERROR(INDEX('Legal Entity'!$B:$B,MATCH($D36,'Legal Entity'!$A:$A,0),0),0)</f>
        <v>1010 - Corix Infrastructures Inc.</v>
      </c>
      <c r="D36" s="2" t="s">
        <v>675</v>
      </c>
      <c r="F36" s="3">
        <f>'Auto - Import (USD)'!F36/Assumptions!$B$7</f>
        <v>1070.8555402930403</v>
      </c>
      <c r="G36" s="3">
        <f>'Auto - Import (USD)'!G36/Assumptions!$B$7</f>
        <v>555.44840476190461</v>
      </c>
      <c r="H36" s="3">
        <f>'Auto - Import (USD)'!H36/Assumptions!$B$7</f>
        <v>555.44840476190461</v>
      </c>
      <c r="I36" s="3">
        <f>'Auto - Import (USD)'!I36/Assumptions!$B$7</f>
        <v>555.44840476190461</v>
      </c>
      <c r="J36" s="3">
        <f>'Auto - Import (USD)'!J36/Assumptions!$B$7</f>
        <v>555.44840476190461</v>
      </c>
      <c r="K36" s="3">
        <f>'Auto - Import (USD)'!K36/Assumptions!$B$7</f>
        <v>555.44840476190461</v>
      </c>
      <c r="L36" s="3">
        <f>'Auto - Import (USD)'!L36/Assumptions!$B$7</f>
        <v>555.44840476190461</v>
      </c>
      <c r="M36" s="3">
        <f>'Auto - Import (USD)'!M36/Assumptions!$B$7</f>
        <v>555.44840476190461</v>
      </c>
      <c r="N36" s="3">
        <f>'Auto - Import (USD)'!N36/Assumptions!$B$7</f>
        <v>555.44840476190461</v>
      </c>
      <c r="O36" s="3">
        <f>'Auto - Import (USD)'!O36/Assumptions!$B$7</f>
        <v>555.44840476190461</v>
      </c>
      <c r="P36" s="3">
        <f>'Auto - Import (USD)'!P36/Assumptions!$B$7</f>
        <v>555.44840476190461</v>
      </c>
      <c r="Q36" s="3">
        <f>'Auto - Import (USD)'!Q36/Assumptions!$B$7</f>
        <v>555.44840476190461</v>
      </c>
      <c r="R36" s="3">
        <f>'Auto - Import (USD)'!R36/Assumptions!$B$7</f>
        <v>555.44840476190461</v>
      </c>
      <c r="S36" s="3">
        <f>'Auto - Import (USD)'!S36/Assumptions!$B$7</f>
        <v>597.10703511904751</v>
      </c>
      <c r="T36" s="3">
        <f>'Auto - Import (USD)'!T36/Assumptions!$B$7</f>
        <v>597.10703511904751</v>
      </c>
      <c r="U36" s="3">
        <f>'Auto - Import (USD)'!U36/Assumptions!$B$7</f>
        <v>597.10703511904751</v>
      </c>
      <c r="V36" s="3">
        <f>'Auto - Import (USD)'!V36/Assumptions!$B$7</f>
        <v>597.10703511904751</v>
      </c>
      <c r="W36" s="3">
        <f>'Auto - Import (USD)'!W36/Assumptions!$B$7</f>
        <v>597.10703511904751</v>
      </c>
      <c r="X36" s="3">
        <f>'Auto - Import (USD)'!X36/Assumptions!$B$7</f>
        <v>597.10703511904751</v>
      </c>
      <c r="Y36" s="3">
        <f>'Auto - Import (USD)'!Y36/Assumptions!$B$7</f>
        <v>597.10703511904751</v>
      </c>
      <c r="Z36" s="3">
        <f>'Auto - Import (USD)'!Z36/Assumptions!$B$7</f>
        <v>597.10703511904751</v>
      </c>
      <c r="AA36" s="3">
        <f>'Auto - Import (USD)'!AA36/Assumptions!$B$7</f>
        <v>597.10703511904751</v>
      </c>
      <c r="AB36" s="3">
        <f>'Auto - Import (USD)'!AB36/Assumptions!$B$7</f>
        <v>597.10703511904751</v>
      </c>
      <c r="AC36" s="3">
        <f>'Auto - Import (USD)'!AC36/Assumptions!$B$7</f>
        <v>597.10703511904751</v>
      </c>
      <c r="AD36" s="3">
        <f>'Auto - Import (USD)'!AD36/Assumptions!$B$7</f>
        <v>597.10703511904751</v>
      </c>
      <c r="AE36" s="3">
        <f>'Auto - Import (USD)'!AE36/Assumptions!$B$7</f>
        <v>641.89006275297595</v>
      </c>
      <c r="AF36" s="3">
        <f>'Auto - Import (USD)'!AF36/Assumptions!$B$7</f>
        <v>641.89006275297595</v>
      </c>
      <c r="AG36" s="3">
        <f>'Auto - Import (USD)'!AG36/Assumptions!$B$7</f>
        <v>641.89006275297595</v>
      </c>
      <c r="AH36" s="3">
        <f>'Auto - Import (USD)'!AH36/Assumptions!$B$7</f>
        <v>641.89006275297595</v>
      </c>
      <c r="AI36" s="3">
        <f>'Auto - Import (USD)'!AI36/Assumptions!$B$7</f>
        <v>641.89006275297595</v>
      </c>
      <c r="AJ36" s="3">
        <f>'Auto - Import (USD)'!AJ36/Assumptions!$B$7</f>
        <v>641.89006275297595</v>
      </c>
      <c r="AK36" s="3">
        <f>'Auto - Import (USD)'!AK36/Assumptions!$B$7</f>
        <v>641.89006275297595</v>
      </c>
      <c r="AL36" s="3">
        <f>'Auto - Import (USD)'!AL36/Assumptions!$B$7</f>
        <v>641.89006275297595</v>
      </c>
      <c r="AM36" s="3">
        <f>'Auto - Import (USD)'!AM36/Assumptions!$B$7</f>
        <v>641.89006275297595</v>
      </c>
      <c r="AN36" s="3">
        <f>'Auto - Import (USD)'!AN36/Assumptions!$B$7</f>
        <v>641.89006275297595</v>
      </c>
      <c r="AO36" s="3">
        <f>'Auto - Import (USD)'!AO36/Assumptions!$B$7</f>
        <v>641.89006275297595</v>
      </c>
      <c r="AP36" s="3">
        <f>'Auto - Import (USD)'!AP36/Assumptions!$B$7</f>
        <v>641.89006275297595</v>
      </c>
      <c r="AQ36" s="3">
        <f>'Auto - Import (USD)'!AQ36/Assumptions!$B$7</f>
        <v>661.14676463556532</v>
      </c>
      <c r="AR36" s="3">
        <f>'Auto - Import (USD)'!AR36/Assumptions!$B$7</f>
        <v>661.14676463556532</v>
      </c>
      <c r="AS36" s="3">
        <f>'Auto - Import (USD)'!AS36/Assumptions!$B$7</f>
        <v>661.14676463556532</v>
      </c>
      <c r="AT36" s="3">
        <f>'Auto - Import (USD)'!AT36/Assumptions!$B$7</f>
        <v>661.14676463556532</v>
      </c>
      <c r="AU36" s="3">
        <f>'Auto - Import (USD)'!AU36/Assumptions!$B$7</f>
        <v>661.14676463556532</v>
      </c>
      <c r="AV36" s="3">
        <f>'Auto - Import (USD)'!AV36/Assumptions!$B$7</f>
        <v>661.14676463556532</v>
      </c>
      <c r="AW36" s="3">
        <f>'Auto - Import (USD)'!AW36/Assumptions!$B$7</f>
        <v>661.14676463556532</v>
      </c>
      <c r="AX36" s="3">
        <f>'Auto - Import (USD)'!AX36/Assumptions!$B$7</f>
        <v>661.14676463556532</v>
      </c>
      <c r="AY36" s="3">
        <f>'Auto - Import (USD)'!AY36/Assumptions!$B$7</f>
        <v>661.14676463556532</v>
      </c>
      <c r="AZ36" s="3">
        <f>'Auto - Import (USD)'!AZ36/Assumptions!$B$7</f>
        <v>661.14676463556532</v>
      </c>
      <c r="BA36" s="3">
        <f>'Auto - Import (USD)'!BA36/Assumptions!$B$7</f>
        <v>661.14676463556532</v>
      </c>
      <c r="BB36" s="3">
        <f>'Auto - Import (USD)'!BB36/Assumptions!$B$7</f>
        <v>661.14676463556532</v>
      </c>
      <c r="BC36" s="3">
        <f>'Auto - Import (USD)'!BC36/Assumptions!$B$7</f>
        <v>680.98116757463231</v>
      </c>
      <c r="BD36" s="3">
        <f>'Auto - Import (USD)'!BD36/Assumptions!$B$7</f>
        <v>680.98116757463231</v>
      </c>
      <c r="BE36" s="3">
        <f>'Auto - Import (USD)'!BE36/Assumptions!$B$7</f>
        <v>680.98116757463231</v>
      </c>
    </row>
    <row r="37" spans="1:57">
      <c r="A37" s="2" t="s">
        <v>669</v>
      </c>
      <c r="B37" s="2" t="s">
        <v>634</v>
      </c>
      <c r="C37" s="170" t="str" cm="1">
        <f t="array" ref="C37">IFERROR(INDEX('Legal Entity'!$B:$B,MATCH($D37,'Legal Entity'!$A:$A,0),0),0)</f>
        <v>1310 - Corix Utilities Inc.</v>
      </c>
      <c r="D37" s="2" t="s">
        <v>129</v>
      </c>
      <c r="F37" s="3">
        <f>'Auto - Import (USD)'!F37/Assumptions!$B$7</f>
        <v>97.350503663003664</v>
      </c>
      <c r="G37" s="3">
        <f>'Auto - Import (USD)'!G37/Assumptions!$B$7</f>
        <v>50.495309523809517</v>
      </c>
      <c r="H37" s="3">
        <f>'Auto - Import (USD)'!H37/Assumptions!$B$7</f>
        <v>50.495309523809517</v>
      </c>
      <c r="I37" s="3">
        <f>'Auto - Import (USD)'!I37/Assumptions!$B$7</f>
        <v>50.495309523809517</v>
      </c>
      <c r="J37" s="3">
        <f>'Auto - Import (USD)'!J37/Assumptions!$B$7</f>
        <v>50.495309523809517</v>
      </c>
      <c r="K37" s="3">
        <f>'Auto - Import (USD)'!K37/Assumptions!$B$7</f>
        <v>50.495309523809517</v>
      </c>
      <c r="L37" s="3">
        <f>'Auto - Import (USD)'!L37/Assumptions!$B$7</f>
        <v>50.495309523809517</v>
      </c>
      <c r="M37" s="3">
        <f>'Auto - Import (USD)'!M37/Assumptions!$B$7</f>
        <v>50.495309523809517</v>
      </c>
      <c r="N37" s="3">
        <f>'Auto - Import (USD)'!N37/Assumptions!$B$7</f>
        <v>50.495309523809517</v>
      </c>
      <c r="O37" s="3">
        <f>'Auto - Import (USD)'!O37/Assumptions!$B$7</f>
        <v>50.495309523809517</v>
      </c>
      <c r="P37" s="3">
        <f>'Auto - Import (USD)'!P37/Assumptions!$B$7</f>
        <v>50.495309523809517</v>
      </c>
      <c r="Q37" s="3">
        <f>'Auto - Import (USD)'!Q37/Assumptions!$B$7</f>
        <v>50.495309523809517</v>
      </c>
      <c r="R37" s="3">
        <f>'Auto - Import (USD)'!R37/Assumptions!$B$7</f>
        <v>50.495309523809517</v>
      </c>
      <c r="S37" s="3">
        <f>'Auto - Import (USD)'!S37/Assumptions!$B$7</f>
        <v>54.282457738095225</v>
      </c>
      <c r="T37" s="3">
        <f>'Auto - Import (USD)'!T37/Assumptions!$B$7</f>
        <v>54.282457738095225</v>
      </c>
      <c r="U37" s="3">
        <f>'Auto - Import (USD)'!U37/Assumptions!$B$7</f>
        <v>54.282457738095225</v>
      </c>
      <c r="V37" s="3">
        <f>'Auto - Import (USD)'!V37/Assumptions!$B$7</f>
        <v>54.282457738095225</v>
      </c>
      <c r="W37" s="3">
        <f>'Auto - Import (USD)'!W37/Assumptions!$B$7</f>
        <v>54.282457738095225</v>
      </c>
      <c r="X37" s="3">
        <f>'Auto - Import (USD)'!X37/Assumptions!$B$7</f>
        <v>54.282457738095225</v>
      </c>
      <c r="Y37" s="3">
        <f>'Auto - Import (USD)'!Y37/Assumptions!$B$7</f>
        <v>54.282457738095225</v>
      </c>
      <c r="Z37" s="3">
        <f>'Auto - Import (USD)'!Z37/Assumptions!$B$7</f>
        <v>54.282457738095225</v>
      </c>
      <c r="AA37" s="3">
        <f>'Auto - Import (USD)'!AA37/Assumptions!$B$7</f>
        <v>54.282457738095225</v>
      </c>
      <c r="AB37" s="3">
        <f>'Auto - Import (USD)'!AB37/Assumptions!$B$7</f>
        <v>54.282457738095225</v>
      </c>
      <c r="AC37" s="3">
        <f>'Auto - Import (USD)'!AC37/Assumptions!$B$7</f>
        <v>54.282457738095225</v>
      </c>
      <c r="AD37" s="3">
        <f>'Auto - Import (USD)'!AD37/Assumptions!$B$7</f>
        <v>54.282457738095225</v>
      </c>
      <c r="AE37" s="3">
        <f>'Auto - Import (USD)'!AE37/Assumptions!$B$7</f>
        <v>58.353642068452366</v>
      </c>
      <c r="AF37" s="3">
        <f>'Auto - Import (USD)'!AF37/Assumptions!$B$7</f>
        <v>58.353642068452366</v>
      </c>
      <c r="AG37" s="3">
        <f>'Auto - Import (USD)'!AG37/Assumptions!$B$7</f>
        <v>58.353642068452366</v>
      </c>
      <c r="AH37" s="3">
        <f>'Auto - Import (USD)'!AH37/Assumptions!$B$7</f>
        <v>58.353642068452366</v>
      </c>
      <c r="AI37" s="3">
        <f>'Auto - Import (USD)'!AI37/Assumptions!$B$7</f>
        <v>58.353642068452366</v>
      </c>
      <c r="AJ37" s="3">
        <f>'Auto - Import (USD)'!AJ37/Assumptions!$B$7</f>
        <v>58.353642068452366</v>
      </c>
      <c r="AK37" s="3">
        <f>'Auto - Import (USD)'!AK37/Assumptions!$B$7</f>
        <v>58.353642068452366</v>
      </c>
      <c r="AL37" s="3">
        <f>'Auto - Import (USD)'!AL37/Assumptions!$B$7</f>
        <v>58.353642068452366</v>
      </c>
      <c r="AM37" s="3">
        <f>'Auto - Import (USD)'!AM37/Assumptions!$B$7</f>
        <v>58.353642068452366</v>
      </c>
      <c r="AN37" s="3">
        <f>'Auto - Import (USD)'!AN37/Assumptions!$B$7</f>
        <v>58.353642068452366</v>
      </c>
      <c r="AO37" s="3">
        <f>'Auto - Import (USD)'!AO37/Assumptions!$B$7</f>
        <v>58.353642068452366</v>
      </c>
      <c r="AP37" s="3">
        <f>'Auto - Import (USD)'!AP37/Assumptions!$B$7</f>
        <v>58.353642068452366</v>
      </c>
      <c r="AQ37" s="3">
        <f>'Auto - Import (USD)'!AQ37/Assumptions!$B$7</f>
        <v>60.104251330505939</v>
      </c>
      <c r="AR37" s="3">
        <f>'Auto - Import (USD)'!AR37/Assumptions!$B$7</f>
        <v>60.104251330505939</v>
      </c>
      <c r="AS37" s="3">
        <f>'Auto - Import (USD)'!AS37/Assumptions!$B$7</f>
        <v>60.104251330505939</v>
      </c>
      <c r="AT37" s="3">
        <f>'Auto - Import (USD)'!AT37/Assumptions!$B$7</f>
        <v>60.104251330505939</v>
      </c>
      <c r="AU37" s="3">
        <f>'Auto - Import (USD)'!AU37/Assumptions!$B$7</f>
        <v>60.104251330505939</v>
      </c>
      <c r="AV37" s="3">
        <f>'Auto - Import (USD)'!AV37/Assumptions!$B$7</f>
        <v>60.104251330505939</v>
      </c>
      <c r="AW37" s="3">
        <f>'Auto - Import (USD)'!AW37/Assumptions!$B$7</f>
        <v>60.104251330505939</v>
      </c>
      <c r="AX37" s="3">
        <f>'Auto - Import (USD)'!AX37/Assumptions!$B$7</f>
        <v>60.104251330505939</v>
      </c>
      <c r="AY37" s="3">
        <f>'Auto - Import (USD)'!AY37/Assumptions!$B$7</f>
        <v>60.104251330505939</v>
      </c>
      <c r="AZ37" s="3">
        <f>'Auto - Import (USD)'!AZ37/Assumptions!$B$7</f>
        <v>60.104251330505939</v>
      </c>
      <c r="BA37" s="3">
        <f>'Auto - Import (USD)'!BA37/Assumptions!$B$7</f>
        <v>60.104251330505939</v>
      </c>
      <c r="BB37" s="3">
        <f>'Auto - Import (USD)'!BB37/Assumptions!$B$7</f>
        <v>60.104251330505939</v>
      </c>
      <c r="BC37" s="3">
        <f>'Auto - Import (USD)'!BC37/Assumptions!$B$7</f>
        <v>61.907378870421113</v>
      </c>
      <c r="BD37" s="3">
        <f>'Auto - Import (USD)'!BD37/Assumptions!$B$7</f>
        <v>61.907378870421113</v>
      </c>
      <c r="BE37" s="3">
        <f>'Auto - Import (USD)'!BE37/Assumptions!$B$7</f>
        <v>61.907378870421113</v>
      </c>
    </row>
    <row r="38" spans="1:57">
      <c r="A38" s="2" t="s">
        <v>669</v>
      </c>
      <c r="B38" s="2" t="s">
        <v>634</v>
      </c>
      <c r="C38" s="170" t="str" cm="1">
        <f t="array" ref="C38">IFERROR(INDEX('Legal Entity'!$B:$B,MATCH($D38,'Legal Entity'!$A:$A,0),0),0)</f>
        <v>1010 - Corix Infrastructures Inc.</v>
      </c>
      <c r="D38" s="2" t="s">
        <v>673</v>
      </c>
      <c r="F38" s="3">
        <f>'Auto - Import (USD)'!F38/Assumptions!$B$7</f>
        <v>486.75251831501828</v>
      </c>
      <c r="G38" s="3">
        <f>'Auto - Import (USD)'!G38/Assumptions!$B$7</f>
        <v>252.47654761904755</v>
      </c>
      <c r="H38" s="3">
        <f>'Auto - Import (USD)'!H38/Assumptions!$B$7</f>
        <v>252.47654761904755</v>
      </c>
      <c r="I38" s="3">
        <f>'Auto - Import (USD)'!I38/Assumptions!$B$7</f>
        <v>252.47654761904755</v>
      </c>
      <c r="J38" s="3">
        <f>'Auto - Import (USD)'!J38/Assumptions!$B$7</f>
        <v>252.47654761904755</v>
      </c>
      <c r="K38" s="3">
        <f>'Auto - Import (USD)'!K38/Assumptions!$B$7</f>
        <v>252.47654761904755</v>
      </c>
      <c r="L38" s="3">
        <f>'Auto - Import (USD)'!L38/Assumptions!$B$7</f>
        <v>252.47654761904755</v>
      </c>
      <c r="M38" s="3">
        <f>'Auto - Import (USD)'!M38/Assumptions!$B$7</f>
        <v>252.47654761904755</v>
      </c>
      <c r="N38" s="3">
        <f>'Auto - Import (USD)'!N38/Assumptions!$B$7</f>
        <v>252.47654761904755</v>
      </c>
      <c r="O38" s="3">
        <f>'Auto - Import (USD)'!O38/Assumptions!$B$7</f>
        <v>252.47654761904755</v>
      </c>
      <c r="P38" s="3">
        <f>'Auto - Import (USD)'!P38/Assumptions!$B$7</f>
        <v>252.47654761904755</v>
      </c>
      <c r="Q38" s="3">
        <f>'Auto - Import (USD)'!Q38/Assumptions!$B$7</f>
        <v>252.47654761904755</v>
      </c>
      <c r="R38" s="3">
        <f>'Auto - Import (USD)'!R38/Assumptions!$B$7</f>
        <v>252.47654761904755</v>
      </c>
      <c r="S38" s="3">
        <f>'Auto - Import (USD)'!S38/Assumptions!$B$7</f>
        <v>271.41228869047615</v>
      </c>
      <c r="T38" s="3">
        <f>'Auto - Import (USD)'!T38/Assumptions!$B$7</f>
        <v>271.41228869047615</v>
      </c>
      <c r="U38" s="3">
        <f>'Auto - Import (USD)'!U38/Assumptions!$B$7</f>
        <v>271.41228869047615</v>
      </c>
      <c r="V38" s="3">
        <f>'Auto - Import (USD)'!V38/Assumptions!$B$7</f>
        <v>271.41228869047615</v>
      </c>
      <c r="W38" s="3">
        <f>'Auto - Import (USD)'!W38/Assumptions!$B$7</f>
        <v>271.41228869047615</v>
      </c>
      <c r="X38" s="3">
        <f>'Auto - Import (USD)'!X38/Assumptions!$B$7</f>
        <v>271.41228869047615</v>
      </c>
      <c r="Y38" s="3">
        <f>'Auto - Import (USD)'!Y38/Assumptions!$B$7</f>
        <v>271.41228869047615</v>
      </c>
      <c r="Z38" s="3">
        <f>'Auto - Import (USD)'!Z38/Assumptions!$B$7</f>
        <v>271.41228869047615</v>
      </c>
      <c r="AA38" s="3">
        <f>'Auto - Import (USD)'!AA38/Assumptions!$B$7</f>
        <v>271.41228869047615</v>
      </c>
      <c r="AB38" s="3">
        <f>'Auto - Import (USD)'!AB38/Assumptions!$B$7</f>
        <v>271.41228869047615</v>
      </c>
      <c r="AC38" s="3">
        <f>'Auto - Import (USD)'!AC38/Assumptions!$B$7</f>
        <v>271.41228869047615</v>
      </c>
      <c r="AD38" s="3">
        <f>'Auto - Import (USD)'!AD38/Assumptions!$B$7</f>
        <v>271.41228869047615</v>
      </c>
      <c r="AE38" s="3">
        <f>'Auto - Import (USD)'!AE38/Assumptions!$B$7</f>
        <v>291.7682103422618</v>
      </c>
      <c r="AF38" s="3">
        <f>'Auto - Import (USD)'!AF38/Assumptions!$B$7</f>
        <v>291.7682103422618</v>
      </c>
      <c r="AG38" s="3">
        <f>'Auto - Import (USD)'!AG38/Assumptions!$B$7</f>
        <v>291.7682103422618</v>
      </c>
      <c r="AH38" s="3">
        <f>'Auto - Import (USD)'!AH38/Assumptions!$B$7</f>
        <v>291.7682103422618</v>
      </c>
      <c r="AI38" s="3">
        <f>'Auto - Import (USD)'!AI38/Assumptions!$B$7</f>
        <v>291.7682103422618</v>
      </c>
      <c r="AJ38" s="3">
        <f>'Auto - Import (USD)'!AJ38/Assumptions!$B$7</f>
        <v>291.7682103422618</v>
      </c>
      <c r="AK38" s="3">
        <f>'Auto - Import (USD)'!AK38/Assumptions!$B$7</f>
        <v>291.7682103422618</v>
      </c>
      <c r="AL38" s="3">
        <f>'Auto - Import (USD)'!AL38/Assumptions!$B$7</f>
        <v>291.7682103422618</v>
      </c>
      <c r="AM38" s="3">
        <f>'Auto - Import (USD)'!AM38/Assumptions!$B$7</f>
        <v>291.7682103422618</v>
      </c>
      <c r="AN38" s="3">
        <f>'Auto - Import (USD)'!AN38/Assumptions!$B$7</f>
        <v>291.7682103422618</v>
      </c>
      <c r="AO38" s="3">
        <f>'Auto - Import (USD)'!AO38/Assumptions!$B$7</f>
        <v>291.7682103422618</v>
      </c>
      <c r="AP38" s="3">
        <f>'Auto - Import (USD)'!AP38/Assumptions!$B$7</f>
        <v>291.7682103422618</v>
      </c>
      <c r="AQ38" s="3">
        <f>'Auto - Import (USD)'!AQ38/Assumptions!$B$7</f>
        <v>300.5212566525297</v>
      </c>
      <c r="AR38" s="3">
        <f>'Auto - Import (USD)'!AR38/Assumptions!$B$7</f>
        <v>300.5212566525297</v>
      </c>
      <c r="AS38" s="3">
        <f>'Auto - Import (USD)'!AS38/Assumptions!$B$7</f>
        <v>300.5212566525297</v>
      </c>
      <c r="AT38" s="3">
        <f>'Auto - Import (USD)'!AT38/Assumptions!$B$7</f>
        <v>300.5212566525297</v>
      </c>
      <c r="AU38" s="3">
        <f>'Auto - Import (USD)'!AU38/Assumptions!$B$7</f>
        <v>300.5212566525297</v>
      </c>
      <c r="AV38" s="3">
        <f>'Auto - Import (USD)'!AV38/Assumptions!$B$7</f>
        <v>300.5212566525297</v>
      </c>
      <c r="AW38" s="3">
        <f>'Auto - Import (USD)'!AW38/Assumptions!$B$7</f>
        <v>300.5212566525297</v>
      </c>
      <c r="AX38" s="3">
        <f>'Auto - Import (USD)'!AX38/Assumptions!$B$7</f>
        <v>300.5212566525297</v>
      </c>
      <c r="AY38" s="3">
        <f>'Auto - Import (USD)'!AY38/Assumptions!$B$7</f>
        <v>300.5212566525297</v>
      </c>
      <c r="AZ38" s="3">
        <f>'Auto - Import (USD)'!AZ38/Assumptions!$B$7</f>
        <v>300.5212566525297</v>
      </c>
      <c r="BA38" s="3">
        <f>'Auto - Import (USD)'!BA38/Assumptions!$B$7</f>
        <v>300.5212566525297</v>
      </c>
      <c r="BB38" s="3">
        <f>'Auto - Import (USD)'!BB38/Assumptions!$B$7</f>
        <v>300.5212566525297</v>
      </c>
      <c r="BC38" s="3">
        <f>'Auto - Import (USD)'!BC38/Assumptions!$B$7</f>
        <v>309.53689435210561</v>
      </c>
      <c r="BD38" s="3">
        <f>'Auto - Import (USD)'!BD38/Assumptions!$B$7</f>
        <v>309.53689435210561</v>
      </c>
      <c r="BE38" s="3">
        <f>'Auto - Import (USD)'!BE38/Assumptions!$B$7</f>
        <v>309.53689435210561</v>
      </c>
    </row>
    <row r="39" spans="1:57">
      <c r="A39" s="2" t="s">
        <v>669</v>
      </c>
      <c r="B39" s="2" t="s">
        <v>634</v>
      </c>
      <c r="C39" s="170" t="str" cm="1">
        <f t="array" ref="C39">IFERROR(INDEX('Legal Entity'!$B:$B,MATCH($D39,'Legal Entity'!$A:$A,0),0),0)</f>
        <v>1330 - West Shore Environmental Services Limited Partnership</v>
      </c>
      <c r="D39" s="2" t="s">
        <v>168</v>
      </c>
      <c r="F39" s="3">
        <f>'Auto - Import (USD)'!F39/Assumptions!$B$7</f>
        <v>194.70100732600733</v>
      </c>
      <c r="G39" s="3">
        <f>'Auto - Import (USD)'!G39/Assumptions!$B$7</f>
        <v>100.99061904761903</v>
      </c>
      <c r="H39" s="3">
        <f>'Auto - Import (USD)'!H39/Assumptions!$B$7</f>
        <v>100.99061904761903</v>
      </c>
      <c r="I39" s="3">
        <f>'Auto - Import (USD)'!I39/Assumptions!$B$7</f>
        <v>100.99061904761903</v>
      </c>
      <c r="J39" s="3">
        <f>'Auto - Import (USD)'!J39/Assumptions!$B$7</f>
        <v>100.99061904761903</v>
      </c>
      <c r="K39" s="3">
        <f>'Auto - Import (USD)'!K39/Assumptions!$B$7</f>
        <v>100.99061904761903</v>
      </c>
      <c r="L39" s="3">
        <f>'Auto - Import (USD)'!L39/Assumptions!$B$7</f>
        <v>100.99061904761903</v>
      </c>
      <c r="M39" s="3">
        <f>'Auto - Import (USD)'!M39/Assumptions!$B$7</f>
        <v>100.99061904761903</v>
      </c>
      <c r="N39" s="3">
        <f>'Auto - Import (USD)'!N39/Assumptions!$B$7</f>
        <v>100.99061904761903</v>
      </c>
      <c r="O39" s="3">
        <f>'Auto - Import (USD)'!O39/Assumptions!$B$7</f>
        <v>100.99061904761903</v>
      </c>
      <c r="P39" s="3">
        <f>'Auto - Import (USD)'!P39/Assumptions!$B$7</f>
        <v>100.99061904761903</v>
      </c>
      <c r="Q39" s="3">
        <f>'Auto - Import (USD)'!Q39/Assumptions!$B$7</f>
        <v>100.99061904761903</v>
      </c>
      <c r="R39" s="3">
        <f>'Auto - Import (USD)'!R39/Assumptions!$B$7</f>
        <v>100.99061904761903</v>
      </c>
      <c r="S39" s="3">
        <f>'Auto - Import (USD)'!S39/Assumptions!$B$7</f>
        <v>108.56491547619045</v>
      </c>
      <c r="T39" s="3">
        <f>'Auto - Import (USD)'!T39/Assumptions!$B$7</f>
        <v>108.56491547619045</v>
      </c>
      <c r="U39" s="3">
        <f>'Auto - Import (USD)'!U39/Assumptions!$B$7</f>
        <v>108.56491547619045</v>
      </c>
      <c r="V39" s="3">
        <f>'Auto - Import (USD)'!V39/Assumptions!$B$7</f>
        <v>108.56491547619045</v>
      </c>
      <c r="W39" s="3">
        <f>'Auto - Import (USD)'!W39/Assumptions!$B$7</f>
        <v>108.56491547619045</v>
      </c>
      <c r="X39" s="3">
        <f>'Auto - Import (USD)'!X39/Assumptions!$B$7</f>
        <v>108.56491547619045</v>
      </c>
      <c r="Y39" s="3">
        <f>'Auto - Import (USD)'!Y39/Assumptions!$B$7</f>
        <v>108.56491547619045</v>
      </c>
      <c r="Z39" s="3">
        <f>'Auto - Import (USD)'!Z39/Assumptions!$B$7</f>
        <v>108.56491547619045</v>
      </c>
      <c r="AA39" s="3">
        <f>'Auto - Import (USD)'!AA39/Assumptions!$B$7</f>
        <v>108.56491547619045</v>
      </c>
      <c r="AB39" s="3">
        <f>'Auto - Import (USD)'!AB39/Assumptions!$B$7</f>
        <v>108.56491547619045</v>
      </c>
      <c r="AC39" s="3">
        <f>'Auto - Import (USD)'!AC39/Assumptions!$B$7</f>
        <v>108.56491547619045</v>
      </c>
      <c r="AD39" s="3">
        <f>'Auto - Import (USD)'!AD39/Assumptions!$B$7</f>
        <v>108.56491547619045</v>
      </c>
      <c r="AE39" s="3">
        <f>'Auto - Import (USD)'!AE39/Assumptions!$B$7</f>
        <v>116.70728413690473</v>
      </c>
      <c r="AF39" s="3">
        <f>'Auto - Import (USD)'!AF39/Assumptions!$B$7</f>
        <v>116.70728413690473</v>
      </c>
      <c r="AG39" s="3">
        <f>'Auto - Import (USD)'!AG39/Assumptions!$B$7</f>
        <v>116.70728413690473</v>
      </c>
      <c r="AH39" s="3">
        <f>'Auto - Import (USD)'!AH39/Assumptions!$B$7</f>
        <v>116.70728413690473</v>
      </c>
      <c r="AI39" s="3">
        <f>'Auto - Import (USD)'!AI39/Assumptions!$B$7</f>
        <v>116.70728413690473</v>
      </c>
      <c r="AJ39" s="3">
        <f>'Auto - Import (USD)'!AJ39/Assumptions!$B$7</f>
        <v>116.70728413690473</v>
      </c>
      <c r="AK39" s="3">
        <f>'Auto - Import (USD)'!AK39/Assumptions!$B$7</f>
        <v>116.70728413690473</v>
      </c>
      <c r="AL39" s="3">
        <f>'Auto - Import (USD)'!AL39/Assumptions!$B$7</f>
        <v>116.70728413690473</v>
      </c>
      <c r="AM39" s="3">
        <f>'Auto - Import (USD)'!AM39/Assumptions!$B$7</f>
        <v>116.70728413690473</v>
      </c>
      <c r="AN39" s="3">
        <f>'Auto - Import (USD)'!AN39/Assumptions!$B$7</f>
        <v>116.70728413690473</v>
      </c>
      <c r="AO39" s="3">
        <f>'Auto - Import (USD)'!AO39/Assumptions!$B$7</f>
        <v>116.70728413690473</v>
      </c>
      <c r="AP39" s="3">
        <f>'Auto - Import (USD)'!AP39/Assumptions!$B$7</f>
        <v>116.70728413690473</v>
      </c>
      <c r="AQ39" s="3">
        <f>'Auto - Import (USD)'!AQ39/Assumptions!$B$7</f>
        <v>120.20850266101188</v>
      </c>
      <c r="AR39" s="3">
        <f>'Auto - Import (USD)'!AR39/Assumptions!$B$7</f>
        <v>120.20850266101188</v>
      </c>
      <c r="AS39" s="3">
        <f>'Auto - Import (USD)'!AS39/Assumptions!$B$7</f>
        <v>120.20850266101188</v>
      </c>
      <c r="AT39" s="3">
        <f>'Auto - Import (USD)'!AT39/Assumptions!$B$7</f>
        <v>120.20850266101188</v>
      </c>
      <c r="AU39" s="3">
        <f>'Auto - Import (USD)'!AU39/Assumptions!$B$7</f>
        <v>120.20850266101188</v>
      </c>
      <c r="AV39" s="3">
        <f>'Auto - Import (USD)'!AV39/Assumptions!$B$7</f>
        <v>120.20850266101188</v>
      </c>
      <c r="AW39" s="3">
        <f>'Auto - Import (USD)'!AW39/Assumptions!$B$7</f>
        <v>120.20850266101188</v>
      </c>
      <c r="AX39" s="3">
        <f>'Auto - Import (USD)'!AX39/Assumptions!$B$7</f>
        <v>120.20850266101188</v>
      </c>
      <c r="AY39" s="3">
        <f>'Auto - Import (USD)'!AY39/Assumptions!$B$7</f>
        <v>120.20850266101188</v>
      </c>
      <c r="AZ39" s="3">
        <f>'Auto - Import (USD)'!AZ39/Assumptions!$B$7</f>
        <v>120.20850266101188</v>
      </c>
      <c r="BA39" s="3">
        <f>'Auto - Import (USD)'!BA39/Assumptions!$B$7</f>
        <v>120.20850266101188</v>
      </c>
      <c r="BB39" s="3">
        <f>'Auto - Import (USD)'!BB39/Assumptions!$B$7</f>
        <v>120.20850266101188</v>
      </c>
      <c r="BC39" s="3">
        <f>'Auto - Import (USD)'!BC39/Assumptions!$B$7</f>
        <v>123.81475774084223</v>
      </c>
      <c r="BD39" s="3">
        <f>'Auto - Import (USD)'!BD39/Assumptions!$B$7</f>
        <v>123.81475774084223</v>
      </c>
      <c r="BE39" s="3">
        <f>'Auto - Import (USD)'!BE39/Assumptions!$B$7</f>
        <v>123.81475774084223</v>
      </c>
    </row>
  </sheetData>
  <autoFilter ref="A5:BE39" xr:uid="{BDF547FC-1E53-43CE-A302-15D004925009}">
    <filterColumn colId="1">
      <customFilters>
        <customFilter operator="notEqual" val=" "/>
      </customFilters>
    </filterColumn>
  </autoFilter>
  <phoneticPr fontId="4" type="noConversion"/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195C-C6D6-4403-8BD9-9AAFF7E72683}">
  <dimension ref="A1:BG27"/>
  <sheetViews>
    <sheetView topLeftCell="AH1" workbookViewId="0">
      <selection activeCell="G21" sqref="G21:BF21"/>
    </sheetView>
  </sheetViews>
  <sheetFormatPr defaultColWidth="8.7109375" defaultRowHeight="12.75"/>
  <cols>
    <col min="1" max="1" width="23.85546875" style="170" customWidth="1"/>
    <col min="2" max="2" width="47.42578125" style="170" bestFit="1" customWidth="1"/>
    <col min="3" max="3" width="6.85546875" style="170" bestFit="1" customWidth="1"/>
    <col min="4" max="4" width="22.140625" style="170" bestFit="1" customWidth="1"/>
    <col min="5" max="5" width="36.42578125" style="170" bestFit="1" customWidth="1"/>
    <col min="6" max="6" width="10.85546875" style="170" bestFit="1" customWidth="1"/>
    <col min="7" max="18" width="11.140625" style="170" bestFit="1" customWidth="1"/>
    <col min="19" max="25" width="10.140625" style="170" bestFit="1" customWidth="1"/>
    <col min="26" max="26" width="10.7109375" style="170" bestFit="1" customWidth="1"/>
    <col min="27" max="27" width="10.140625" style="170" bestFit="1" customWidth="1"/>
    <col min="28" max="28" width="10.7109375" style="170" bestFit="1" customWidth="1"/>
    <col min="29" max="37" width="10.140625" style="170" bestFit="1" customWidth="1"/>
    <col min="38" max="38" width="10.7109375" style="170" bestFit="1" customWidth="1"/>
    <col min="39" max="39" width="10.140625" style="170" bestFit="1" customWidth="1"/>
    <col min="40" max="40" width="10.7109375" style="170" bestFit="1" customWidth="1"/>
    <col min="41" max="49" width="10.140625" style="170" bestFit="1" customWidth="1"/>
    <col min="50" max="50" width="10.7109375" style="170" bestFit="1" customWidth="1"/>
    <col min="51" max="51" width="10.140625" style="170" bestFit="1" customWidth="1"/>
    <col min="52" max="52" width="10.7109375" style="170" bestFit="1" customWidth="1"/>
    <col min="53" max="58" width="10.140625" style="170" bestFit="1" customWidth="1"/>
    <col min="59" max="16384" width="8.7109375" style="170"/>
  </cols>
  <sheetData>
    <row r="1" spans="1:59">
      <c r="A1" s="204">
        <f>SUM(Pollution!AQ47:CP47)</f>
        <v>1222710.0798658188</v>
      </c>
    </row>
    <row r="2" spans="1:59">
      <c r="A2" s="204">
        <f>SUM(G6:BF27)</f>
        <v>1222710.0798658228</v>
      </c>
    </row>
    <row r="3" spans="1:59">
      <c r="A3" s="204">
        <f>A1-A2</f>
        <v>-3.9581209421157837E-9</v>
      </c>
    </row>
    <row r="5" spans="1:59" ht="12.75" customHeight="1">
      <c r="A5" s="168" t="s">
        <v>581</v>
      </c>
      <c r="B5" s="168" t="s">
        <v>639</v>
      </c>
      <c r="C5" s="168" t="s">
        <v>640</v>
      </c>
      <c r="D5" s="168" t="s">
        <v>641</v>
      </c>
      <c r="E5" s="168" t="s">
        <v>642</v>
      </c>
      <c r="F5" s="168" t="s">
        <v>643</v>
      </c>
      <c r="G5" s="169">
        <v>44440</v>
      </c>
      <c r="H5" s="169">
        <v>44470</v>
      </c>
      <c r="I5" s="169">
        <v>44501</v>
      </c>
      <c r="J5" s="169">
        <v>44531</v>
      </c>
      <c r="K5" s="169">
        <v>44562</v>
      </c>
      <c r="L5" s="169">
        <v>44593</v>
      </c>
      <c r="M5" s="169">
        <v>44621</v>
      </c>
      <c r="N5" s="169">
        <v>44652</v>
      </c>
      <c r="O5" s="169">
        <v>44682</v>
      </c>
      <c r="P5" s="169">
        <v>44713</v>
      </c>
      <c r="Q5" s="169">
        <v>44743</v>
      </c>
      <c r="R5" s="169">
        <v>44774</v>
      </c>
      <c r="S5" s="169">
        <v>44805</v>
      </c>
      <c r="T5" s="169">
        <v>44835</v>
      </c>
      <c r="U5" s="169">
        <v>44866</v>
      </c>
      <c r="V5" s="169">
        <v>44896</v>
      </c>
      <c r="W5" s="169">
        <v>44927</v>
      </c>
      <c r="X5" s="169">
        <v>44958</v>
      </c>
      <c r="Y5" s="169">
        <v>44986</v>
      </c>
      <c r="Z5" s="169">
        <v>45017</v>
      </c>
      <c r="AA5" s="169">
        <v>45047</v>
      </c>
      <c r="AB5" s="169">
        <v>45078</v>
      </c>
      <c r="AC5" s="169">
        <v>45108</v>
      </c>
      <c r="AD5" s="169">
        <v>45139</v>
      </c>
      <c r="AE5" s="169">
        <v>45170</v>
      </c>
      <c r="AF5" s="169">
        <v>45200</v>
      </c>
      <c r="AG5" s="169">
        <v>45231</v>
      </c>
      <c r="AH5" s="169">
        <v>45261</v>
      </c>
      <c r="AI5" s="169">
        <v>45292</v>
      </c>
      <c r="AJ5" s="169">
        <v>45323</v>
      </c>
      <c r="AK5" s="169">
        <v>45352</v>
      </c>
      <c r="AL5" s="169">
        <v>45383</v>
      </c>
      <c r="AM5" s="169">
        <v>45413</v>
      </c>
      <c r="AN5" s="169">
        <v>45444</v>
      </c>
      <c r="AO5" s="169">
        <v>45474</v>
      </c>
      <c r="AP5" s="169">
        <v>45505</v>
      </c>
      <c r="AQ5" s="169">
        <v>45536</v>
      </c>
      <c r="AR5" s="169">
        <v>45566</v>
      </c>
      <c r="AS5" s="169">
        <v>45597</v>
      </c>
      <c r="AT5" s="169">
        <v>45627</v>
      </c>
      <c r="AU5" s="169">
        <v>45658</v>
      </c>
      <c r="AV5" s="169">
        <v>45689</v>
      </c>
      <c r="AW5" s="169">
        <v>45717</v>
      </c>
      <c r="AX5" s="169">
        <v>45748</v>
      </c>
      <c r="AY5" s="169">
        <v>45778</v>
      </c>
      <c r="AZ5" s="169">
        <v>45809</v>
      </c>
      <c r="BA5" s="169">
        <v>45839</v>
      </c>
      <c r="BB5" s="169">
        <v>45870</v>
      </c>
      <c r="BC5" s="169">
        <v>45901</v>
      </c>
      <c r="BD5" s="169">
        <v>45931</v>
      </c>
      <c r="BE5" s="169">
        <v>45962</v>
      </c>
      <c r="BF5" s="169">
        <v>45992</v>
      </c>
    </row>
    <row r="6" spans="1:59">
      <c r="A6" s="170" t="s">
        <v>676</v>
      </c>
      <c r="B6" s="170" t="str" cm="1">
        <f t="array" ref="B6">IFERROR(INDEX('Legal Entity'!$B:$B,MATCH($E6,'Legal Entity'!$A:$A,0),0),0)</f>
        <v>1715 - Cleveland Thermal Generation Inc.</v>
      </c>
      <c r="C6" s="170" t="s">
        <v>609</v>
      </c>
      <c r="D6" s="170" t="s">
        <v>635</v>
      </c>
      <c r="E6" s="170" t="s">
        <v>317</v>
      </c>
      <c r="G6" s="171">
        <f>Pollution!AQ35</f>
        <v>2681.75</v>
      </c>
      <c r="H6" s="171">
        <f>Pollution!AR35</f>
        <v>2681.75</v>
      </c>
      <c r="I6" s="171">
        <f>Pollution!AS35</f>
        <v>2681.75</v>
      </c>
      <c r="J6" s="171">
        <f>Pollution!AT35</f>
        <v>2681.75</v>
      </c>
      <c r="K6" s="171">
        <f>Pollution!AU35</f>
        <v>2681.75</v>
      </c>
      <c r="L6" s="171">
        <f>Pollution!AV35</f>
        <v>2681.75</v>
      </c>
      <c r="M6" s="171">
        <f>Pollution!AW35</f>
        <v>2681.75</v>
      </c>
      <c r="N6" s="171">
        <f>Pollution!AX35</f>
        <v>2681.75</v>
      </c>
      <c r="O6" s="171">
        <f>Pollution!AY35</f>
        <v>2681.75</v>
      </c>
      <c r="P6" s="171">
        <f>Pollution!AZ35</f>
        <v>2681.75</v>
      </c>
      <c r="Q6" s="171">
        <f>Pollution!BA35</f>
        <v>2681.75</v>
      </c>
      <c r="R6" s="171">
        <f>Pollution!BB35</f>
        <v>2681.75</v>
      </c>
      <c r="S6" s="171">
        <f>Pollution!BC35</f>
        <v>2681.75</v>
      </c>
      <c r="T6" s="171">
        <f>Pollution!BD35</f>
        <v>2681.75</v>
      </c>
      <c r="U6" s="171">
        <f>Pollution!BE35</f>
        <v>2681.75</v>
      </c>
      <c r="V6" s="171">
        <f>Pollution!BF35</f>
        <v>2882.8812499999999</v>
      </c>
      <c r="W6" s="171">
        <f>Pollution!BG35</f>
        <v>2882.8812499999999</v>
      </c>
      <c r="X6" s="171">
        <f>Pollution!BH35</f>
        <v>2882.8812499999999</v>
      </c>
      <c r="Y6" s="171">
        <f>Pollution!BI35</f>
        <v>2882.8812499999999</v>
      </c>
      <c r="Z6" s="171">
        <f>Pollution!BJ35</f>
        <v>2882.8812499999999</v>
      </c>
      <c r="AA6" s="171">
        <f>Pollution!BK35</f>
        <v>2882.8812499999999</v>
      </c>
      <c r="AB6" s="171">
        <f>Pollution!BL35</f>
        <v>2882.8812499999999</v>
      </c>
      <c r="AC6" s="171">
        <f>Pollution!BM35</f>
        <v>2882.8812499999999</v>
      </c>
      <c r="AD6" s="171">
        <f>Pollution!BN35</f>
        <v>2882.8812499999999</v>
      </c>
      <c r="AE6" s="171">
        <f>Pollution!BO35</f>
        <v>2882.8812499999999</v>
      </c>
      <c r="AF6" s="171">
        <f>Pollution!BP35</f>
        <v>2882.8812499999999</v>
      </c>
      <c r="AG6" s="171">
        <f>Pollution!BQ35</f>
        <v>2882.8812499999999</v>
      </c>
      <c r="AH6" s="171">
        <f>Pollution!BR35</f>
        <v>3099.0973437499997</v>
      </c>
      <c r="AI6" s="171">
        <f>Pollution!BS35</f>
        <v>3099.0973437499997</v>
      </c>
      <c r="AJ6" s="171">
        <f>Pollution!BT35</f>
        <v>3099.0973437499997</v>
      </c>
      <c r="AK6" s="171">
        <f>Pollution!BU35</f>
        <v>3099.0973437499997</v>
      </c>
      <c r="AL6" s="171">
        <f>Pollution!BV35</f>
        <v>3099.0973437499997</v>
      </c>
      <c r="AM6" s="171">
        <f>Pollution!BW35</f>
        <v>3099.0973437499997</v>
      </c>
      <c r="AN6" s="171">
        <f>Pollution!BX35</f>
        <v>3099.0973437499997</v>
      </c>
      <c r="AO6" s="171">
        <f>Pollution!BY35</f>
        <v>3099.0973437499997</v>
      </c>
      <c r="AP6" s="171">
        <f>Pollution!BZ35</f>
        <v>3099.0973437499997</v>
      </c>
      <c r="AQ6" s="171">
        <f>Pollution!CA35</f>
        <v>3099.0973437499997</v>
      </c>
      <c r="AR6" s="171">
        <f>Pollution!CB35</f>
        <v>3099.0973437499997</v>
      </c>
      <c r="AS6" s="171">
        <f>Pollution!CC35</f>
        <v>3099.0973437499997</v>
      </c>
      <c r="AT6" s="171">
        <f>Pollution!CD35</f>
        <v>3192.0702640625</v>
      </c>
      <c r="AU6" s="171">
        <f>Pollution!CE35</f>
        <v>3192.0702640625</v>
      </c>
      <c r="AV6" s="171">
        <f>Pollution!CF35</f>
        <v>3192.0702640625</v>
      </c>
      <c r="AW6" s="171">
        <f>Pollution!CG35</f>
        <v>3192.0702640625</v>
      </c>
      <c r="AX6" s="171">
        <f>Pollution!CH35</f>
        <v>3192.0702640625</v>
      </c>
      <c r="AY6" s="171">
        <f>Pollution!CI35</f>
        <v>3192.0702640625</v>
      </c>
      <c r="AZ6" s="171">
        <f>Pollution!CJ35</f>
        <v>3192.0702640625</v>
      </c>
      <c r="BA6" s="171">
        <f>Pollution!CK35</f>
        <v>3192.0702640625</v>
      </c>
      <c r="BB6" s="171">
        <f>Pollution!CL35</f>
        <v>3192.0702640625</v>
      </c>
      <c r="BC6" s="171">
        <f>Pollution!CM35</f>
        <v>3192.0702640625</v>
      </c>
      <c r="BD6" s="171">
        <f>Pollution!CN35</f>
        <v>3192.0702640625</v>
      </c>
      <c r="BE6" s="171">
        <f>Pollution!CO35</f>
        <v>3192.0702640625</v>
      </c>
      <c r="BF6" s="171">
        <f>Pollution!CP35</f>
        <v>3287.8323719843752</v>
      </c>
    </row>
    <row r="7" spans="1:59"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</row>
    <row r="8" spans="1:59">
      <c r="A8" s="170" t="s">
        <v>677</v>
      </c>
      <c r="B8" s="170" t="str" cm="1">
        <f t="array" ref="B8">IFERROR(INDEX('Legal Entity'!$B:$B,MATCH($E8,'Legal Entity'!$A:$A,0),0),0)</f>
        <v>1610 - Corix Utilities Systems (Georgia) Inc.</v>
      </c>
      <c r="C8" s="170" t="s">
        <v>609</v>
      </c>
      <c r="D8" s="170" t="s">
        <v>635</v>
      </c>
      <c r="E8" s="170" t="s">
        <v>261</v>
      </c>
      <c r="G8" s="171">
        <f>Pollution!AQ16</f>
        <v>1588.8261240393592</v>
      </c>
      <c r="H8" s="171">
        <f>Pollution!AR16</f>
        <v>1588.8261240393592</v>
      </c>
      <c r="I8" s="171">
        <f>Pollution!AS16</f>
        <v>1588.8261240393592</v>
      </c>
      <c r="J8" s="171">
        <f>Pollution!AT16</f>
        <v>1588.8261240393592</v>
      </c>
      <c r="K8" s="171">
        <f>Pollution!AU16</f>
        <v>1588.8261240393592</v>
      </c>
      <c r="L8" s="171">
        <f>Pollution!AV16</f>
        <v>1588.8261240393592</v>
      </c>
      <c r="M8" s="171">
        <f>Pollution!AW16</f>
        <v>1588.8261240393592</v>
      </c>
      <c r="N8" s="171">
        <f>Pollution!AX16</f>
        <v>1707.988083342311</v>
      </c>
      <c r="O8" s="171">
        <f>Pollution!AY16</f>
        <v>1707.988083342311</v>
      </c>
      <c r="P8" s="171">
        <f>Pollution!AZ16</f>
        <v>1707.988083342311</v>
      </c>
      <c r="Q8" s="171">
        <f>Pollution!BA16</f>
        <v>1707.988083342311</v>
      </c>
      <c r="R8" s="171">
        <f>Pollution!BB16</f>
        <v>1707.988083342311</v>
      </c>
      <c r="S8" s="171">
        <f>Pollution!BC16</f>
        <v>1707.988083342311</v>
      </c>
      <c r="T8" s="171">
        <f>Pollution!BD16</f>
        <v>1707.988083342311</v>
      </c>
      <c r="U8" s="171">
        <f>Pollution!BE16</f>
        <v>1707.988083342311</v>
      </c>
      <c r="V8" s="171">
        <f>Pollution!BF16</f>
        <v>1707.988083342311</v>
      </c>
      <c r="W8" s="171">
        <f>Pollution!BG16</f>
        <v>1707.988083342311</v>
      </c>
      <c r="X8" s="171">
        <f>Pollution!BH16</f>
        <v>1707.988083342311</v>
      </c>
      <c r="Y8" s="171">
        <f>Pollution!BI16</f>
        <v>1707.988083342311</v>
      </c>
      <c r="Z8" s="171">
        <f>Pollution!BJ16</f>
        <v>1836.0871895929843</v>
      </c>
      <c r="AA8" s="171">
        <f>Pollution!BK16</f>
        <v>1836.0871895929843</v>
      </c>
      <c r="AB8" s="171">
        <f>Pollution!BL16</f>
        <v>1836.0871895929843</v>
      </c>
      <c r="AC8" s="171">
        <f>Pollution!BM16</f>
        <v>1836.0871895929843</v>
      </c>
      <c r="AD8" s="171">
        <f>Pollution!BN16</f>
        <v>1836.0871895929843</v>
      </c>
      <c r="AE8" s="171">
        <f>Pollution!BO16</f>
        <v>1836.0871895929843</v>
      </c>
      <c r="AF8" s="171">
        <f>Pollution!BP16</f>
        <v>1836.0871895929843</v>
      </c>
      <c r="AG8" s="171">
        <f>Pollution!BQ16</f>
        <v>1836.0871895929843</v>
      </c>
      <c r="AH8" s="171">
        <f>Pollution!BR16</f>
        <v>1836.0871895929843</v>
      </c>
      <c r="AI8" s="171">
        <f>Pollution!BS16</f>
        <v>1836.0871895929843</v>
      </c>
      <c r="AJ8" s="171">
        <f>Pollution!BT16</f>
        <v>1836.0871895929843</v>
      </c>
      <c r="AK8" s="171">
        <f>Pollution!BU16</f>
        <v>1836.0871895929843</v>
      </c>
      <c r="AL8" s="171">
        <f>Pollution!BV16</f>
        <v>1891.169805280774</v>
      </c>
      <c r="AM8" s="171">
        <f>Pollution!BW16</f>
        <v>1891.169805280774</v>
      </c>
      <c r="AN8" s="171">
        <f>Pollution!BX16</f>
        <v>1891.169805280774</v>
      </c>
      <c r="AO8" s="171">
        <f>Pollution!BY16</f>
        <v>1891.169805280774</v>
      </c>
      <c r="AP8" s="171">
        <f>Pollution!BZ16</f>
        <v>1891.169805280774</v>
      </c>
      <c r="AQ8" s="171">
        <f>Pollution!CA16</f>
        <v>1891.169805280774</v>
      </c>
      <c r="AR8" s="171">
        <f>Pollution!CB16</f>
        <v>1891.169805280774</v>
      </c>
      <c r="AS8" s="171">
        <f>Pollution!CC16</f>
        <v>1891.169805280774</v>
      </c>
      <c r="AT8" s="171">
        <f>Pollution!CD16</f>
        <v>1891.169805280774</v>
      </c>
      <c r="AU8" s="171">
        <f>Pollution!CE16</f>
        <v>1891.169805280774</v>
      </c>
      <c r="AV8" s="171">
        <f>Pollution!CF16</f>
        <v>1891.169805280774</v>
      </c>
      <c r="AW8" s="171">
        <f>Pollution!CG16</f>
        <v>1891.169805280774</v>
      </c>
      <c r="AX8" s="171">
        <f>Pollution!CH16</f>
        <v>1947.9048994391972</v>
      </c>
      <c r="AY8" s="171">
        <f>Pollution!CI16</f>
        <v>1947.9048994391972</v>
      </c>
      <c r="AZ8" s="171">
        <f>Pollution!CJ16</f>
        <v>1947.9048994391972</v>
      </c>
      <c r="BA8" s="171">
        <f>Pollution!CK16</f>
        <v>1947.9048994391972</v>
      </c>
      <c r="BB8" s="171">
        <f>Pollution!CL16</f>
        <v>1947.9048994391972</v>
      </c>
      <c r="BC8" s="171">
        <f>Pollution!CM16</f>
        <v>1947.9048994391972</v>
      </c>
      <c r="BD8" s="171">
        <f>Pollution!CN16</f>
        <v>1947.9048994391972</v>
      </c>
      <c r="BE8" s="171">
        <f>Pollution!CO16</f>
        <v>1947.9048994391972</v>
      </c>
      <c r="BF8" s="171">
        <f>Pollution!CP16</f>
        <v>1947.9048994391972</v>
      </c>
    </row>
    <row r="9" spans="1:59"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</row>
    <row r="10" spans="1:59">
      <c r="A10" s="170" t="s">
        <v>678</v>
      </c>
      <c r="C10" s="170" t="s">
        <v>609</v>
      </c>
      <c r="D10" s="170" t="s">
        <v>635</v>
      </c>
      <c r="E10" s="170" t="s">
        <v>28</v>
      </c>
      <c r="G10" s="171">
        <f>Pollution!AQ$25*'Pollution - Import (USD)'!$BG10</f>
        <v>96.104642053633469</v>
      </c>
      <c r="H10" s="171">
        <f>Pollution!AR$25*'Pollution - Import (USD)'!$BG10</f>
        <v>96.104642053633469</v>
      </c>
      <c r="I10" s="171">
        <f>Pollution!AS$25*'Pollution - Import (USD)'!$BG10</f>
        <v>96.104642053633469</v>
      </c>
      <c r="J10" s="171">
        <f>Pollution!AT$25*'Pollution - Import (USD)'!$BG10</f>
        <v>96.104642053633469</v>
      </c>
      <c r="K10" s="171">
        <f>Pollution!AU$25*'Pollution - Import (USD)'!$BG10</f>
        <v>96.104642053633469</v>
      </c>
      <c r="L10" s="171">
        <f>Pollution!AV$25*'Pollution - Import (USD)'!$BG10</f>
        <v>96.104642053633469</v>
      </c>
      <c r="M10" s="171">
        <f>Pollution!AW$25*'Pollution - Import (USD)'!$BG10</f>
        <v>96.104642053633469</v>
      </c>
      <c r="N10" s="171">
        <f>Pollution!AX$25*'Pollution - Import (USD)'!$BG10</f>
        <v>103.31249020765597</v>
      </c>
      <c r="O10" s="171">
        <f>Pollution!AY$25*'Pollution - Import (USD)'!$BG10</f>
        <v>103.31249020765597</v>
      </c>
      <c r="P10" s="171">
        <f>Pollution!AZ$25*'Pollution - Import (USD)'!$BG10</f>
        <v>103.31249020765597</v>
      </c>
      <c r="Q10" s="171">
        <f>Pollution!BA$25*'Pollution - Import (USD)'!$BG10</f>
        <v>103.31249020765597</v>
      </c>
      <c r="R10" s="171">
        <f>Pollution!BB$25*'Pollution - Import (USD)'!$BG10</f>
        <v>103.31249020765597</v>
      </c>
      <c r="S10" s="171">
        <f>Pollution!BC$25*'Pollution - Import (USD)'!$BG10</f>
        <v>103.31249020765597</v>
      </c>
      <c r="T10" s="171">
        <f>Pollution!BD$25*'Pollution - Import (USD)'!$BG10</f>
        <v>103.31249020765597</v>
      </c>
      <c r="U10" s="171">
        <f>Pollution!BE$25*'Pollution - Import (USD)'!$BG10</f>
        <v>103.31249020765597</v>
      </c>
      <c r="V10" s="171">
        <f>Pollution!BF$25*'Pollution - Import (USD)'!$BG10</f>
        <v>103.31249020765597</v>
      </c>
      <c r="W10" s="171">
        <f>Pollution!BG$25*'Pollution - Import (USD)'!$BG10</f>
        <v>103.31249020765597</v>
      </c>
      <c r="X10" s="171">
        <f>Pollution!BH$25*'Pollution - Import (USD)'!$BG10</f>
        <v>103.31249020765597</v>
      </c>
      <c r="Y10" s="171">
        <f>Pollution!BI$25*'Pollution - Import (USD)'!$BG10</f>
        <v>103.31249020765597</v>
      </c>
      <c r="Z10" s="171">
        <f>Pollution!BJ$25*'Pollution - Import (USD)'!$BG10</f>
        <v>111.06092697323015</v>
      </c>
      <c r="AA10" s="171">
        <f>Pollution!BK$25*'Pollution - Import (USD)'!$BG10</f>
        <v>111.06092697323015</v>
      </c>
      <c r="AB10" s="171">
        <f>Pollution!BL$25*'Pollution - Import (USD)'!$BG10</f>
        <v>111.06092697323015</v>
      </c>
      <c r="AC10" s="171">
        <f>Pollution!BM$25*'Pollution - Import (USD)'!$BG10</f>
        <v>111.06092697323015</v>
      </c>
      <c r="AD10" s="171">
        <f>Pollution!BN$25*'Pollution - Import (USD)'!$BG10</f>
        <v>111.06092697323015</v>
      </c>
      <c r="AE10" s="171">
        <f>Pollution!BO$25*'Pollution - Import (USD)'!$BG10</f>
        <v>111.06092697323015</v>
      </c>
      <c r="AF10" s="171">
        <f>Pollution!BP$25*'Pollution - Import (USD)'!$BG10</f>
        <v>111.06092697323015</v>
      </c>
      <c r="AG10" s="171">
        <f>Pollution!BQ$25*'Pollution - Import (USD)'!$BG10</f>
        <v>111.06092697323015</v>
      </c>
      <c r="AH10" s="171">
        <f>Pollution!BR$25*'Pollution - Import (USD)'!$BG10</f>
        <v>111.06092697323015</v>
      </c>
      <c r="AI10" s="171">
        <f>Pollution!BS$25*'Pollution - Import (USD)'!$BG10</f>
        <v>111.06092697323015</v>
      </c>
      <c r="AJ10" s="171">
        <f>Pollution!BT$25*'Pollution - Import (USD)'!$BG10</f>
        <v>111.06092697323015</v>
      </c>
      <c r="AK10" s="171">
        <f>Pollution!BU$25*'Pollution - Import (USD)'!$BG10</f>
        <v>111.06092697323015</v>
      </c>
      <c r="AL10" s="171">
        <f>Pollution!BV$25*'Pollution - Import (USD)'!$BG10</f>
        <v>114.39275478242706</v>
      </c>
      <c r="AM10" s="171">
        <f>Pollution!BW$25*'Pollution - Import (USD)'!$BG10</f>
        <v>114.39275478242706</v>
      </c>
      <c r="AN10" s="171">
        <f>Pollution!BX$25*'Pollution - Import (USD)'!$BG10</f>
        <v>114.39275478242706</v>
      </c>
      <c r="AO10" s="171">
        <f>Pollution!BY$25*'Pollution - Import (USD)'!$BG10</f>
        <v>114.39275478242706</v>
      </c>
      <c r="AP10" s="171">
        <f>Pollution!BZ$25*'Pollution - Import (USD)'!$BG10</f>
        <v>114.39275478242706</v>
      </c>
      <c r="AQ10" s="171">
        <f>Pollution!CA$25*'Pollution - Import (USD)'!$BG10</f>
        <v>114.39275478242706</v>
      </c>
      <c r="AR10" s="171">
        <f>Pollution!CB$25*'Pollution - Import (USD)'!$BG10</f>
        <v>114.39275478242706</v>
      </c>
      <c r="AS10" s="171">
        <f>Pollution!CC$25*'Pollution - Import (USD)'!$BG10</f>
        <v>114.39275478242706</v>
      </c>
      <c r="AT10" s="171">
        <f>Pollution!CD$25*'Pollution - Import (USD)'!$BG10</f>
        <v>114.39275478242706</v>
      </c>
      <c r="AU10" s="171">
        <f>Pollution!CE$25*'Pollution - Import (USD)'!$BG10</f>
        <v>114.39275478242706</v>
      </c>
      <c r="AV10" s="171">
        <f>Pollution!CF$25*'Pollution - Import (USD)'!$BG10</f>
        <v>114.39275478242706</v>
      </c>
      <c r="AW10" s="171">
        <f>Pollution!CG$25*'Pollution - Import (USD)'!$BG10</f>
        <v>114.39275478242706</v>
      </c>
      <c r="AX10" s="171">
        <f>Pollution!CH$25*'Pollution - Import (USD)'!$BG10</f>
        <v>117.82453742589988</v>
      </c>
      <c r="AY10" s="171">
        <f>Pollution!CI$25*'Pollution - Import (USD)'!$BG10</f>
        <v>117.82453742589988</v>
      </c>
      <c r="AZ10" s="171">
        <f>Pollution!CJ$25*'Pollution - Import (USD)'!$BG10</f>
        <v>117.82453742589988</v>
      </c>
      <c r="BA10" s="171">
        <f>Pollution!CK$25*'Pollution - Import (USD)'!$BG10</f>
        <v>117.82453742589988</v>
      </c>
      <c r="BB10" s="171">
        <f>Pollution!CL$25*'Pollution - Import (USD)'!$BG10</f>
        <v>117.82453742589988</v>
      </c>
      <c r="BC10" s="171">
        <f>Pollution!CM$25*'Pollution - Import (USD)'!$BG10</f>
        <v>117.82453742589988</v>
      </c>
      <c r="BD10" s="171">
        <f>Pollution!CN$25*'Pollution - Import (USD)'!$BG10</f>
        <v>117.82453742589988</v>
      </c>
      <c r="BE10" s="171">
        <f>Pollution!CO$25*'Pollution - Import (USD)'!$BG10</f>
        <v>117.82453742589988</v>
      </c>
      <c r="BF10" s="171">
        <f>Pollution!CP$25*'Pollution - Import (USD)'!$BG10</f>
        <v>117.82453742589988</v>
      </c>
      <c r="BG10" s="180">
        <f>SUMIF('Schedule of Values'!A:A,'Pollution - Import (USD)'!E10,'Schedule of Values'!I:I)</f>
        <v>5.8225633018020957E-3</v>
      </c>
    </row>
    <row r="11" spans="1:59">
      <c r="A11" s="170" t="s">
        <v>678</v>
      </c>
      <c r="B11" s="170" t="str" cm="1">
        <f t="array" ref="B11">IFERROR(INDEX('Legal Entity'!$B:$B,MATCH($E11,'Legal Entity'!$A:$A,0),0),0)</f>
        <v>1146 - Blue Granite Water Company, Inc.</v>
      </c>
      <c r="C11" s="170" t="s">
        <v>609</v>
      </c>
      <c r="D11" s="170" t="s">
        <v>635</v>
      </c>
      <c r="E11" s="170" t="s">
        <v>23</v>
      </c>
      <c r="G11" s="171">
        <f>Pollution!AQ$25*'Pollution - Import (USD)'!$BG11</f>
        <v>1069.7657195098072</v>
      </c>
      <c r="H11" s="171">
        <f>Pollution!AR$25*'Pollution - Import (USD)'!$BG11</f>
        <v>1069.7657195098072</v>
      </c>
      <c r="I11" s="171">
        <f>Pollution!AS$25*'Pollution - Import (USD)'!$BG11</f>
        <v>1069.7657195098072</v>
      </c>
      <c r="J11" s="171">
        <f>Pollution!AT$25*'Pollution - Import (USD)'!$BG11</f>
        <v>1069.7657195098072</v>
      </c>
      <c r="K11" s="171">
        <f>Pollution!AU$25*'Pollution - Import (USD)'!$BG11</f>
        <v>1069.7657195098072</v>
      </c>
      <c r="L11" s="171">
        <f>Pollution!AV$25*'Pollution - Import (USD)'!$BG11</f>
        <v>1069.7657195098072</v>
      </c>
      <c r="M11" s="171">
        <f>Pollution!AW$25*'Pollution - Import (USD)'!$BG11</f>
        <v>1069.7657195098072</v>
      </c>
      <c r="N11" s="171">
        <f>Pollution!AX$25*'Pollution - Import (USD)'!$BG11</f>
        <v>1149.9981484730426</v>
      </c>
      <c r="O11" s="171">
        <f>Pollution!AY$25*'Pollution - Import (USD)'!$BG11</f>
        <v>1149.9981484730426</v>
      </c>
      <c r="P11" s="171">
        <f>Pollution!AZ$25*'Pollution - Import (USD)'!$BG11</f>
        <v>1149.9981484730426</v>
      </c>
      <c r="Q11" s="171">
        <f>Pollution!BA$25*'Pollution - Import (USD)'!$BG11</f>
        <v>1149.9981484730426</v>
      </c>
      <c r="R11" s="171">
        <f>Pollution!BB$25*'Pollution - Import (USD)'!$BG11</f>
        <v>1149.9981484730426</v>
      </c>
      <c r="S11" s="171">
        <f>Pollution!BC$25*'Pollution - Import (USD)'!$BG11</f>
        <v>1149.9981484730426</v>
      </c>
      <c r="T11" s="171">
        <f>Pollution!BD$25*'Pollution - Import (USD)'!$BG11</f>
        <v>1149.9981484730426</v>
      </c>
      <c r="U11" s="171">
        <f>Pollution!BE$25*'Pollution - Import (USD)'!$BG11</f>
        <v>1149.9981484730426</v>
      </c>
      <c r="V11" s="171">
        <f>Pollution!BF$25*'Pollution - Import (USD)'!$BG11</f>
        <v>1149.9981484730426</v>
      </c>
      <c r="W11" s="171">
        <f>Pollution!BG$25*'Pollution - Import (USD)'!$BG11</f>
        <v>1149.9981484730426</v>
      </c>
      <c r="X11" s="171">
        <f>Pollution!BH$25*'Pollution - Import (USD)'!$BG11</f>
        <v>1149.9981484730426</v>
      </c>
      <c r="Y11" s="171">
        <f>Pollution!BI$25*'Pollution - Import (USD)'!$BG11</f>
        <v>1149.9981484730426</v>
      </c>
      <c r="Z11" s="171">
        <f>Pollution!BJ$25*'Pollution - Import (USD)'!$BG11</f>
        <v>1236.2480096085205</v>
      </c>
      <c r="AA11" s="171">
        <f>Pollution!BK$25*'Pollution - Import (USD)'!$BG11</f>
        <v>1236.2480096085205</v>
      </c>
      <c r="AB11" s="171">
        <f>Pollution!BL$25*'Pollution - Import (USD)'!$BG11</f>
        <v>1236.2480096085205</v>
      </c>
      <c r="AC11" s="171">
        <f>Pollution!BM$25*'Pollution - Import (USD)'!$BG11</f>
        <v>1236.2480096085205</v>
      </c>
      <c r="AD11" s="171">
        <f>Pollution!BN$25*'Pollution - Import (USD)'!$BG11</f>
        <v>1236.2480096085205</v>
      </c>
      <c r="AE11" s="171">
        <f>Pollution!BO$25*'Pollution - Import (USD)'!$BG11</f>
        <v>1236.2480096085205</v>
      </c>
      <c r="AF11" s="171">
        <f>Pollution!BP$25*'Pollution - Import (USD)'!$BG11</f>
        <v>1236.2480096085205</v>
      </c>
      <c r="AG11" s="171">
        <f>Pollution!BQ$25*'Pollution - Import (USD)'!$BG11</f>
        <v>1236.2480096085205</v>
      </c>
      <c r="AH11" s="171">
        <f>Pollution!BR$25*'Pollution - Import (USD)'!$BG11</f>
        <v>1236.2480096085205</v>
      </c>
      <c r="AI11" s="171">
        <f>Pollution!BS$25*'Pollution - Import (USD)'!$BG11</f>
        <v>1236.2480096085205</v>
      </c>
      <c r="AJ11" s="171">
        <f>Pollution!BT$25*'Pollution - Import (USD)'!$BG11</f>
        <v>1236.2480096085205</v>
      </c>
      <c r="AK11" s="171">
        <f>Pollution!BU$25*'Pollution - Import (USD)'!$BG11</f>
        <v>1236.2480096085205</v>
      </c>
      <c r="AL11" s="171">
        <f>Pollution!BV$25*'Pollution - Import (USD)'!$BG11</f>
        <v>1273.3354498967763</v>
      </c>
      <c r="AM11" s="171">
        <f>Pollution!BW$25*'Pollution - Import (USD)'!$BG11</f>
        <v>1273.3354498967763</v>
      </c>
      <c r="AN11" s="171">
        <f>Pollution!BX$25*'Pollution - Import (USD)'!$BG11</f>
        <v>1273.3354498967763</v>
      </c>
      <c r="AO11" s="171">
        <f>Pollution!BY$25*'Pollution - Import (USD)'!$BG11</f>
        <v>1273.3354498967763</v>
      </c>
      <c r="AP11" s="171">
        <f>Pollution!BZ$25*'Pollution - Import (USD)'!$BG11</f>
        <v>1273.3354498967763</v>
      </c>
      <c r="AQ11" s="171">
        <f>Pollution!CA$25*'Pollution - Import (USD)'!$BG11</f>
        <v>1273.3354498967763</v>
      </c>
      <c r="AR11" s="171">
        <f>Pollution!CB$25*'Pollution - Import (USD)'!$BG11</f>
        <v>1273.3354498967763</v>
      </c>
      <c r="AS11" s="171">
        <f>Pollution!CC$25*'Pollution - Import (USD)'!$BG11</f>
        <v>1273.3354498967763</v>
      </c>
      <c r="AT11" s="171">
        <f>Pollution!CD$25*'Pollution - Import (USD)'!$BG11</f>
        <v>1273.3354498967763</v>
      </c>
      <c r="AU11" s="171">
        <f>Pollution!CE$25*'Pollution - Import (USD)'!$BG11</f>
        <v>1273.3354498967763</v>
      </c>
      <c r="AV11" s="171">
        <f>Pollution!CF$25*'Pollution - Import (USD)'!$BG11</f>
        <v>1273.3354498967763</v>
      </c>
      <c r="AW11" s="171">
        <f>Pollution!CG$25*'Pollution - Import (USD)'!$BG11</f>
        <v>1273.3354498967763</v>
      </c>
      <c r="AX11" s="171">
        <f>Pollution!CH$25*'Pollution - Import (USD)'!$BG11</f>
        <v>1311.5355133936796</v>
      </c>
      <c r="AY11" s="171">
        <f>Pollution!CI$25*'Pollution - Import (USD)'!$BG11</f>
        <v>1311.5355133936796</v>
      </c>
      <c r="AZ11" s="171">
        <f>Pollution!CJ$25*'Pollution - Import (USD)'!$BG11</f>
        <v>1311.5355133936796</v>
      </c>
      <c r="BA11" s="171">
        <f>Pollution!CK$25*'Pollution - Import (USD)'!$BG11</f>
        <v>1311.5355133936796</v>
      </c>
      <c r="BB11" s="171">
        <f>Pollution!CL$25*'Pollution - Import (USD)'!$BG11</f>
        <v>1311.5355133936796</v>
      </c>
      <c r="BC11" s="171">
        <f>Pollution!CM$25*'Pollution - Import (USD)'!$BG11</f>
        <v>1311.5355133936796</v>
      </c>
      <c r="BD11" s="171">
        <f>Pollution!CN$25*'Pollution - Import (USD)'!$BG11</f>
        <v>1311.5355133936796</v>
      </c>
      <c r="BE11" s="171">
        <f>Pollution!CO$25*'Pollution - Import (USD)'!$BG11</f>
        <v>1311.5355133936796</v>
      </c>
      <c r="BF11" s="171">
        <f>Pollution!CP$25*'Pollution - Import (USD)'!$BG11</f>
        <v>1311.5355133936796</v>
      </c>
      <c r="BG11" s="180">
        <f>SUMIF('Schedule of Values'!A:A,'Pollution - Import (USD)'!E11,'Schedule of Values'!I:I)</f>
        <v>6.4812463652563213E-2</v>
      </c>
    </row>
    <row r="12" spans="1:59">
      <c r="A12" s="170" t="s">
        <v>678</v>
      </c>
      <c r="B12" s="170" t="str" cm="1">
        <f t="array" ref="B12">IFERROR(INDEX('Legal Entity'!$B:$B,MATCH($E12,'Legal Entity'!$A:$A,0),0),0)</f>
        <v>1116 - CAROLINA WATER SERVICE, INC. OF NORTH CAROLINA</v>
      </c>
      <c r="C12" s="170" t="s">
        <v>609</v>
      </c>
      <c r="D12" s="170" t="s">
        <v>635</v>
      </c>
      <c r="E12" s="170" t="s">
        <v>14</v>
      </c>
      <c r="G12" s="171">
        <f>Pollution!AQ$25*'Pollution - Import (USD)'!$BG12</f>
        <v>3790.8410330058123</v>
      </c>
      <c r="H12" s="171">
        <f>Pollution!AR$25*'Pollution - Import (USD)'!$BG12</f>
        <v>3790.8410330058123</v>
      </c>
      <c r="I12" s="171">
        <f>Pollution!AS$25*'Pollution - Import (USD)'!$BG12</f>
        <v>3790.8410330058123</v>
      </c>
      <c r="J12" s="171">
        <f>Pollution!AT$25*'Pollution - Import (USD)'!$BG12</f>
        <v>3790.8410330058123</v>
      </c>
      <c r="K12" s="171">
        <f>Pollution!AU$25*'Pollution - Import (USD)'!$BG12</f>
        <v>3790.8410330058123</v>
      </c>
      <c r="L12" s="171">
        <f>Pollution!AV$25*'Pollution - Import (USD)'!$BG12</f>
        <v>3790.8410330058123</v>
      </c>
      <c r="M12" s="171">
        <f>Pollution!AW$25*'Pollution - Import (USD)'!$BG12</f>
        <v>3790.8410330058123</v>
      </c>
      <c r="N12" s="171">
        <f>Pollution!AX$25*'Pollution - Import (USD)'!$BG12</f>
        <v>4075.1541104812472</v>
      </c>
      <c r="O12" s="171">
        <f>Pollution!AY$25*'Pollution - Import (USD)'!$BG12</f>
        <v>4075.1541104812472</v>
      </c>
      <c r="P12" s="171">
        <f>Pollution!AZ$25*'Pollution - Import (USD)'!$BG12</f>
        <v>4075.1541104812472</v>
      </c>
      <c r="Q12" s="171">
        <f>Pollution!BA$25*'Pollution - Import (USD)'!$BG12</f>
        <v>4075.1541104812472</v>
      </c>
      <c r="R12" s="171">
        <f>Pollution!BB$25*'Pollution - Import (USD)'!$BG12</f>
        <v>4075.1541104812472</v>
      </c>
      <c r="S12" s="171">
        <f>Pollution!BC$25*'Pollution - Import (USD)'!$BG12</f>
        <v>4075.1541104812472</v>
      </c>
      <c r="T12" s="171">
        <f>Pollution!BD$25*'Pollution - Import (USD)'!$BG12</f>
        <v>4075.1541104812472</v>
      </c>
      <c r="U12" s="171">
        <f>Pollution!BE$25*'Pollution - Import (USD)'!$BG12</f>
        <v>4075.1541104812472</v>
      </c>
      <c r="V12" s="171">
        <f>Pollution!BF$25*'Pollution - Import (USD)'!$BG12</f>
        <v>4075.1541104812472</v>
      </c>
      <c r="W12" s="171">
        <f>Pollution!BG$25*'Pollution - Import (USD)'!$BG12</f>
        <v>4075.1541104812472</v>
      </c>
      <c r="X12" s="171">
        <f>Pollution!BH$25*'Pollution - Import (USD)'!$BG12</f>
        <v>4075.1541104812472</v>
      </c>
      <c r="Y12" s="171">
        <f>Pollution!BI$25*'Pollution - Import (USD)'!$BG12</f>
        <v>4075.1541104812472</v>
      </c>
      <c r="Z12" s="171">
        <f>Pollution!BJ$25*'Pollution - Import (USD)'!$BG12</f>
        <v>4380.7906687673403</v>
      </c>
      <c r="AA12" s="171">
        <f>Pollution!BK$25*'Pollution - Import (USD)'!$BG12</f>
        <v>4380.7906687673403</v>
      </c>
      <c r="AB12" s="171">
        <f>Pollution!BL$25*'Pollution - Import (USD)'!$BG12</f>
        <v>4380.7906687673403</v>
      </c>
      <c r="AC12" s="171">
        <f>Pollution!BM$25*'Pollution - Import (USD)'!$BG12</f>
        <v>4380.7906687673403</v>
      </c>
      <c r="AD12" s="171">
        <f>Pollution!BN$25*'Pollution - Import (USD)'!$BG12</f>
        <v>4380.7906687673403</v>
      </c>
      <c r="AE12" s="171">
        <f>Pollution!BO$25*'Pollution - Import (USD)'!$BG12</f>
        <v>4380.7906687673403</v>
      </c>
      <c r="AF12" s="171">
        <f>Pollution!BP$25*'Pollution - Import (USD)'!$BG12</f>
        <v>4380.7906687673403</v>
      </c>
      <c r="AG12" s="171">
        <f>Pollution!BQ$25*'Pollution - Import (USD)'!$BG12</f>
        <v>4380.7906687673403</v>
      </c>
      <c r="AH12" s="171">
        <f>Pollution!BR$25*'Pollution - Import (USD)'!$BG12</f>
        <v>4380.7906687673403</v>
      </c>
      <c r="AI12" s="171">
        <f>Pollution!BS$25*'Pollution - Import (USD)'!$BG12</f>
        <v>4380.7906687673403</v>
      </c>
      <c r="AJ12" s="171">
        <f>Pollution!BT$25*'Pollution - Import (USD)'!$BG12</f>
        <v>4380.7906687673403</v>
      </c>
      <c r="AK12" s="171">
        <f>Pollution!BU$25*'Pollution - Import (USD)'!$BG12</f>
        <v>4380.7906687673403</v>
      </c>
      <c r="AL12" s="171">
        <f>Pollution!BV$25*'Pollution - Import (USD)'!$BG12</f>
        <v>4512.2143888303608</v>
      </c>
      <c r="AM12" s="171">
        <f>Pollution!BW$25*'Pollution - Import (USD)'!$BG12</f>
        <v>4512.2143888303608</v>
      </c>
      <c r="AN12" s="171">
        <f>Pollution!BX$25*'Pollution - Import (USD)'!$BG12</f>
        <v>4512.2143888303608</v>
      </c>
      <c r="AO12" s="171">
        <f>Pollution!BY$25*'Pollution - Import (USD)'!$BG12</f>
        <v>4512.2143888303608</v>
      </c>
      <c r="AP12" s="171">
        <f>Pollution!BZ$25*'Pollution - Import (USD)'!$BG12</f>
        <v>4512.2143888303608</v>
      </c>
      <c r="AQ12" s="171">
        <f>Pollution!CA$25*'Pollution - Import (USD)'!$BG12</f>
        <v>4512.2143888303608</v>
      </c>
      <c r="AR12" s="171">
        <f>Pollution!CB$25*'Pollution - Import (USD)'!$BG12</f>
        <v>4512.2143888303608</v>
      </c>
      <c r="AS12" s="171">
        <f>Pollution!CC$25*'Pollution - Import (USD)'!$BG12</f>
        <v>4512.2143888303608</v>
      </c>
      <c r="AT12" s="171">
        <f>Pollution!CD$25*'Pollution - Import (USD)'!$BG12</f>
        <v>4512.2143888303608</v>
      </c>
      <c r="AU12" s="171">
        <f>Pollution!CE$25*'Pollution - Import (USD)'!$BG12</f>
        <v>4512.2143888303608</v>
      </c>
      <c r="AV12" s="171">
        <f>Pollution!CF$25*'Pollution - Import (USD)'!$BG12</f>
        <v>4512.2143888303608</v>
      </c>
      <c r="AW12" s="171">
        <f>Pollution!CG$25*'Pollution - Import (USD)'!$BG12</f>
        <v>4512.2143888303608</v>
      </c>
      <c r="AX12" s="171">
        <f>Pollution!CH$25*'Pollution - Import (USD)'!$BG12</f>
        <v>4647.5808204952718</v>
      </c>
      <c r="AY12" s="171">
        <f>Pollution!CI$25*'Pollution - Import (USD)'!$BG12</f>
        <v>4647.5808204952718</v>
      </c>
      <c r="AZ12" s="171">
        <f>Pollution!CJ$25*'Pollution - Import (USD)'!$BG12</f>
        <v>4647.5808204952718</v>
      </c>
      <c r="BA12" s="171">
        <f>Pollution!CK$25*'Pollution - Import (USD)'!$BG12</f>
        <v>4647.5808204952718</v>
      </c>
      <c r="BB12" s="171">
        <f>Pollution!CL$25*'Pollution - Import (USD)'!$BG12</f>
        <v>4647.5808204952718</v>
      </c>
      <c r="BC12" s="171">
        <f>Pollution!CM$25*'Pollution - Import (USD)'!$BG12</f>
        <v>4647.5808204952718</v>
      </c>
      <c r="BD12" s="171">
        <f>Pollution!CN$25*'Pollution - Import (USD)'!$BG12</f>
        <v>4647.5808204952718</v>
      </c>
      <c r="BE12" s="171">
        <f>Pollution!CO$25*'Pollution - Import (USD)'!$BG12</f>
        <v>4647.5808204952718</v>
      </c>
      <c r="BF12" s="171">
        <f>Pollution!CP$25*'Pollution - Import (USD)'!$BG12</f>
        <v>4647.5808204952718</v>
      </c>
      <c r="BG12" s="180">
        <f>SUMIF('Schedule of Values'!A:A,'Pollution - Import (USD)'!E12,'Schedule of Values'!I:I)</f>
        <v>0.22967061122216298</v>
      </c>
    </row>
    <row r="13" spans="1:59">
      <c r="A13" s="170" t="s">
        <v>678</v>
      </c>
      <c r="C13" s="170" t="s">
        <v>609</v>
      </c>
      <c r="D13" s="170" t="s">
        <v>635</v>
      </c>
      <c r="E13" s="170" t="s">
        <v>15</v>
      </c>
      <c r="G13" s="171">
        <f>Pollution!AQ$25*'Pollution - Import (USD)'!$BG13</f>
        <v>15.355032078891703</v>
      </c>
      <c r="H13" s="171">
        <f>Pollution!AR$25*'Pollution - Import (USD)'!$BG13</f>
        <v>15.355032078891703</v>
      </c>
      <c r="I13" s="171">
        <f>Pollution!AS$25*'Pollution - Import (USD)'!$BG13</f>
        <v>15.355032078891703</v>
      </c>
      <c r="J13" s="171">
        <f>Pollution!AT$25*'Pollution - Import (USD)'!$BG13</f>
        <v>15.355032078891703</v>
      </c>
      <c r="K13" s="171">
        <f>Pollution!AU$25*'Pollution - Import (USD)'!$BG13</f>
        <v>15.355032078891703</v>
      </c>
      <c r="L13" s="171">
        <f>Pollution!AV$25*'Pollution - Import (USD)'!$BG13</f>
        <v>15.355032078891703</v>
      </c>
      <c r="M13" s="171">
        <f>Pollution!AW$25*'Pollution - Import (USD)'!$BG13</f>
        <v>15.355032078891703</v>
      </c>
      <c r="N13" s="171">
        <f>Pollution!AX$25*'Pollution - Import (USD)'!$BG13</f>
        <v>16.50665948480858</v>
      </c>
      <c r="O13" s="171">
        <f>Pollution!AY$25*'Pollution - Import (USD)'!$BG13</f>
        <v>16.50665948480858</v>
      </c>
      <c r="P13" s="171">
        <f>Pollution!AZ$25*'Pollution - Import (USD)'!$BG13</f>
        <v>16.50665948480858</v>
      </c>
      <c r="Q13" s="171">
        <f>Pollution!BA$25*'Pollution - Import (USD)'!$BG13</f>
        <v>16.50665948480858</v>
      </c>
      <c r="R13" s="171">
        <f>Pollution!BB$25*'Pollution - Import (USD)'!$BG13</f>
        <v>16.50665948480858</v>
      </c>
      <c r="S13" s="171">
        <f>Pollution!BC$25*'Pollution - Import (USD)'!$BG13</f>
        <v>16.50665948480858</v>
      </c>
      <c r="T13" s="171">
        <f>Pollution!BD$25*'Pollution - Import (USD)'!$BG13</f>
        <v>16.50665948480858</v>
      </c>
      <c r="U13" s="171">
        <f>Pollution!BE$25*'Pollution - Import (USD)'!$BG13</f>
        <v>16.50665948480858</v>
      </c>
      <c r="V13" s="171">
        <f>Pollution!BF$25*'Pollution - Import (USD)'!$BG13</f>
        <v>16.50665948480858</v>
      </c>
      <c r="W13" s="171">
        <f>Pollution!BG$25*'Pollution - Import (USD)'!$BG13</f>
        <v>16.50665948480858</v>
      </c>
      <c r="X13" s="171">
        <f>Pollution!BH$25*'Pollution - Import (USD)'!$BG13</f>
        <v>16.50665948480858</v>
      </c>
      <c r="Y13" s="171">
        <f>Pollution!BI$25*'Pollution - Import (USD)'!$BG13</f>
        <v>16.50665948480858</v>
      </c>
      <c r="Z13" s="171">
        <f>Pollution!BJ$25*'Pollution - Import (USD)'!$BG13</f>
        <v>17.744658946169221</v>
      </c>
      <c r="AA13" s="171">
        <f>Pollution!BK$25*'Pollution - Import (USD)'!$BG13</f>
        <v>17.744658946169221</v>
      </c>
      <c r="AB13" s="171">
        <f>Pollution!BL$25*'Pollution - Import (USD)'!$BG13</f>
        <v>17.744658946169221</v>
      </c>
      <c r="AC13" s="171">
        <f>Pollution!BM$25*'Pollution - Import (USD)'!$BG13</f>
        <v>17.744658946169221</v>
      </c>
      <c r="AD13" s="171">
        <f>Pollution!BN$25*'Pollution - Import (USD)'!$BG13</f>
        <v>17.744658946169221</v>
      </c>
      <c r="AE13" s="171">
        <f>Pollution!BO$25*'Pollution - Import (USD)'!$BG13</f>
        <v>17.744658946169221</v>
      </c>
      <c r="AF13" s="171">
        <f>Pollution!BP$25*'Pollution - Import (USD)'!$BG13</f>
        <v>17.744658946169221</v>
      </c>
      <c r="AG13" s="171">
        <f>Pollution!BQ$25*'Pollution - Import (USD)'!$BG13</f>
        <v>17.744658946169221</v>
      </c>
      <c r="AH13" s="171">
        <f>Pollution!BR$25*'Pollution - Import (USD)'!$BG13</f>
        <v>17.744658946169221</v>
      </c>
      <c r="AI13" s="171">
        <f>Pollution!BS$25*'Pollution - Import (USD)'!$BG13</f>
        <v>17.744658946169221</v>
      </c>
      <c r="AJ13" s="171">
        <f>Pollution!BT$25*'Pollution - Import (USD)'!$BG13</f>
        <v>17.744658946169221</v>
      </c>
      <c r="AK13" s="171">
        <f>Pollution!BU$25*'Pollution - Import (USD)'!$BG13</f>
        <v>17.744658946169221</v>
      </c>
      <c r="AL13" s="171">
        <f>Pollution!BV$25*'Pollution - Import (USD)'!$BG13</f>
        <v>18.276998714554296</v>
      </c>
      <c r="AM13" s="171">
        <f>Pollution!BW$25*'Pollution - Import (USD)'!$BG13</f>
        <v>18.276998714554296</v>
      </c>
      <c r="AN13" s="171">
        <f>Pollution!BX$25*'Pollution - Import (USD)'!$BG13</f>
        <v>18.276998714554296</v>
      </c>
      <c r="AO13" s="171">
        <f>Pollution!BY$25*'Pollution - Import (USD)'!$BG13</f>
        <v>18.276998714554296</v>
      </c>
      <c r="AP13" s="171">
        <f>Pollution!BZ$25*'Pollution - Import (USD)'!$BG13</f>
        <v>18.276998714554296</v>
      </c>
      <c r="AQ13" s="171">
        <f>Pollution!CA$25*'Pollution - Import (USD)'!$BG13</f>
        <v>18.276998714554296</v>
      </c>
      <c r="AR13" s="171">
        <f>Pollution!CB$25*'Pollution - Import (USD)'!$BG13</f>
        <v>18.276998714554296</v>
      </c>
      <c r="AS13" s="171">
        <f>Pollution!CC$25*'Pollution - Import (USD)'!$BG13</f>
        <v>18.276998714554296</v>
      </c>
      <c r="AT13" s="171">
        <f>Pollution!CD$25*'Pollution - Import (USD)'!$BG13</f>
        <v>18.276998714554296</v>
      </c>
      <c r="AU13" s="171">
        <f>Pollution!CE$25*'Pollution - Import (USD)'!$BG13</f>
        <v>18.276998714554296</v>
      </c>
      <c r="AV13" s="171">
        <f>Pollution!CF$25*'Pollution - Import (USD)'!$BG13</f>
        <v>18.276998714554296</v>
      </c>
      <c r="AW13" s="171">
        <f>Pollution!CG$25*'Pollution - Import (USD)'!$BG13</f>
        <v>18.276998714554296</v>
      </c>
      <c r="AX13" s="171">
        <f>Pollution!CH$25*'Pollution - Import (USD)'!$BG13</f>
        <v>18.825308675990925</v>
      </c>
      <c r="AY13" s="171">
        <f>Pollution!CI$25*'Pollution - Import (USD)'!$BG13</f>
        <v>18.825308675990925</v>
      </c>
      <c r="AZ13" s="171">
        <f>Pollution!CJ$25*'Pollution - Import (USD)'!$BG13</f>
        <v>18.825308675990925</v>
      </c>
      <c r="BA13" s="171">
        <f>Pollution!CK$25*'Pollution - Import (USD)'!$BG13</f>
        <v>18.825308675990925</v>
      </c>
      <c r="BB13" s="171">
        <f>Pollution!CL$25*'Pollution - Import (USD)'!$BG13</f>
        <v>18.825308675990925</v>
      </c>
      <c r="BC13" s="171">
        <f>Pollution!CM$25*'Pollution - Import (USD)'!$BG13</f>
        <v>18.825308675990925</v>
      </c>
      <c r="BD13" s="171">
        <f>Pollution!CN$25*'Pollution - Import (USD)'!$BG13</f>
        <v>18.825308675990925</v>
      </c>
      <c r="BE13" s="171">
        <f>Pollution!CO$25*'Pollution - Import (USD)'!$BG13</f>
        <v>18.825308675990925</v>
      </c>
      <c r="BF13" s="171">
        <f>Pollution!CP$25*'Pollution - Import (USD)'!$BG13</f>
        <v>18.825308675990925</v>
      </c>
      <c r="BG13" s="180">
        <f>SUMIF('Schedule of Values'!A:A,'Pollution - Import (USD)'!E13,'Schedule of Values'!I:I)</f>
        <v>9.3029477421760574E-4</v>
      </c>
    </row>
    <row r="14" spans="1:59">
      <c r="A14" s="170" t="s">
        <v>678</v>
      </c>
      <c r="B14" s="170" t="str" cm="1">
        <f t="array" ref="B14">IFERROR(INDEX('Legal Entity'!$B:$B,MATCH($E14,'Legal Entity'!$A:$A,0),0),0)</f>
        <v>1148 - BERMUDA WATER COMPANY, INC.</v>
      </c>
      <c r="C14" s="170" t="s">
        <v>609</v>
      </c>
      <c r="D14" s="170" t="s">
        <v>635</v>
      </c>
      <c r="E14" s="170" t="s">
        <v>24</v>
      </c>
      <c r="G14" s="171">
        <f>Pollution!AQ$25*'Pollution - Import (USD)'!$BG14</f>
        <v>420.57380338318995</v>
      </c>
      <c r="H14" s="171">
        <f>Pollution!AR$25*'Pollution - Import (USD)'!$BG14</f>
        <v>420.57380338318995</v>
      </c>
      <c r="I14" s="171">
        <f>Pollution!AS$25*'Pollution - Import (USD)'!$BG14</f>
        <v>420.57380338318995</v>
      </c>
      <c r="J14" s="171">
        <f>Pollution!AT$25*'Pollution - Import (USD)'!$BG14</f>
        <v>420.57380338318995</v>
      </c>
      <c r="K14" s="171">
        <f>Pollution!AU$25*'Pollution - Import (USD)'!$BG14</f>
        <v>420.57380338318995</v>
      </c>
      <c r="L14" s="171">
        <f>Pollution!AV$25*'Pollution - Import (USD)'!$BG14</f>
        <v>420.57380338318995</v>
      </c>
      <c r="M14" s="171">
        <f>Pollution!AW$25*'Pollution - Import (USD)'!$BG14</f>
        <v>420.57380338318995</v>
      </c>
      <c r="N14" s="171">
        <f>Pollution!AX$25*'Pollution - Import (USD)'!$BG14</f>
        <v>452.11683863692917</v>
      </c>
      <c r="O14" s="171">
        <f>Pollution!AY$25*'Pollution - Import (USD)'!$BG14</f>
        <v>452.11683863692917</v>
      </c>
      <c r="P14" s="171">
        <f>Pollution!AZ$25*'Pollution - Import (USD)'!$BG14</f>
        <v>452.11683863692917</v>
      </c>
      <c r="Q14" s="171">
        <f>Pollution!BA$25*'Pollution - Import (USD)'!$BG14</f>
        <v>452.11683863692917</v>
      </c>
      <c r="R14" s="171">
        <f>Pollution!BB$25*'Pollution - Import (USD)'!$BG14</f>
        <v>452.11683863692917</v>
      </c>
      <c r="S14" s="171">
        <f>Pollution!BC$25*'Pollution - Import (USD)'!$BG14</f>
        <v>452.11683863692917</v>
      </c>
      <c r="T14" s="171">
        <f>Pollution!BD$25*'Pollution - Import (USD)'!$BG14</f>
        <v>452.11683863692917</v>
      </c>
      <c r="U14" s="171">
        <f>Pollution!BE$25*'Pollution - Import (USD)'!$BG14</f>
        <v>452.11683863692917</v>
      </c>
      <c r="V14" s="171">
        <f>Pollution!BF$25*'Pollution - Import (USD)'!$BG14</f>
        <v>452.11683863692917</v>
      </c>
      <c r="W14" s="171">
        <f>Pollution!BG$25*'Pollution - Import (USD)'!$BG14</f>
        <v>452.11683863692917</v>
      </c>
      <c r="X14" s="171">
        <f>Pollution!BH$25*'Pollution - Import (USD)'!$BG14</f>
        <v>452.11683863692917</v>
      </c>
      <c r="Y14" s="171">
        <f>Pollution!BI$25*'Pollution - Import (USD)'!$BG14</f>
        <v>452.11683863692917</v>
      </c>
      <c r="Z14" s="171">
        <f>Pollution!BJ$25*'Pollution - Import (USD)'!$BG14</f>
        <v>486.02560153469881</v>
      </c>
      <c r="AA14" s="171">
        <f>Pollution!BK$25*'Pollution - Import (USD)'!$BG14</f>
        <v>486.02560153469881</v>
      </c>
      <c r="AB14" s="171">
        <f>Pollution!BL$25*'Pollution - Import (USD)'!$BG14</f>
        <v>486.02560153469881</v>
      </c>
      <c r="AC14" s="171">
        <f>Pollution!BM$25*'Pollution - Import (USD)'!$BG14</f>
        <v>486.02560153469881</v>
      </c>
      <c r="AD14" s="171">
        <f>Pollution!BN$25*'Pollution - Import (USD)'!$BG14</f>
        <v>486.02560153469881</v>
      </c>
      <c r="AE14" s="171">
        <f>Pollution!BO$25*'Pollution - Import (USD)'!$BG14</f>
        <v>486.02560153469881</v>
      </c>
      <c r="AF14" s="171">
        <f>Pollution!BP$25*'Pollution - Import (USD)'!$BG14</f>
        <v>486.02560153469881</v>
      </c>
      <c r="AG14" s="171">
        <f>Pollution!BQ$25*'Pollution - Import (USD)'!$BG14</f>
        <v>486.02560153469881</v>
      </c>
      <c r="AH14" s="171">
        <f>Pollution!BR$25*'Pollution - Import (USD)'!$BG14</f>
        <v>486.02560153469881</v>
      </c>
      <c r="AI14" s="171">
        <f>Pollution!BS$25*'Pollution - Import (USD)'!$BG14</f>
        <v>486.02560153469881</v>
      </c>
      <c r="AJ14" s="171">
        <f>Pollution!BT$25*'Pollution - Import (USD)'!$BG14</f>
        <v>486.02560153469881</v>
      </c>
      <c r="AK14" s="171">
        <f>Pollution!BU$25*'Pollution - Import (USD)'!$BG14</f>
        <v>486.02560153469881</v>
      </c>
      <c r="AL14" s="171">
        <f>Pollution!BV$25*'Pollution - Import (USD)'!$BG14</f>
        <v>500.60636958073974</v>
      </c>
      <c r="AM14" s="171">
        <f>Pollution!BW$25*'Pollution - Import (USD)'!$BG14</f>
        <v>500.60636958073974</v>
      </c>
      <c r="AN14" s="171">
        <f>Pollution!BX$25*'Pollution - Import (USD)'!$BG14</f>
        <v>500.60636958073974</v>
      </c>
      <c r="AO14" s="171">
        <f>Pollution!BY$25*'Pollution - Import (USD)'!$BG14</f>
        <v>500.60636958073974</v>
      </c>
      <c r="AP14" s="171">
        <f>Pollution!BZ$25*'Pollution - Import (USD)'!$BG14</f>
        <v>500.60636958073974</v>
      </c>
      <c r="AQ14" s="171">
        <f>Pollution!CA$25*'Pollution - Import (USD)'!$BG14</f>
        <v>500.60636958073974</v>
      </c>
      <c r="AR14" s="171">
        <f>Pollution!CB$25*'Pollution - Import (USD)'!$BG14</f>
        <v>500.60636958073974</v>
      </c>
      <c r="AS14" s="171">
        <f>Pollution!CC$25*'Pollution - Import (USD)'!$BG14</f>
        <v>500.60636958073974</v>
      </c>
      <c r="AT14" s="171">
        <f>Pollution!CD$25*'Pollution - Import (USD)'!$BG14</f>
        <v>500.60636958073974</v>
      </c>
      <c r="AU14" s="171">
        <f>Pollution!CE$25*'Pollution - Import (USD)'!$BG14</f>
        <v>500.60636958073974</v>
      </c>
      <c r="AV14" s="171">
        <f>Pollution!CF$25*'Pollution - Import (USD)'!$BG14</f>
        <v>500.60636958073974</v>
      </c>
      <c r="AW14" s="171">
        <f>Pollution!CG$25*'Pollution - Import (USD)'!$BG14</f>
        <v>500.60636958073974</v>
      </c>
      <c r="AX14" s="171">
        <f>Pollution!CH$25*'Pollution - Import (USD)'!$BG14</f>
        <v>515.62456066816196</v>
      </c>
      <c r="AY14" s="171">
        <f>Pollution!CI$25*'Pollution - Import (USD)'!$BG14</f>
        <v>515.62456066816196</v>
      </c>
      <c r="AZ14" s="171">
        <f>Pollution!CJ$25*'Pollution - Import (USD)'!$BG14</f>
        <v>515.62456066816196</v>
      </c>
      <c r="BA14" s="171">
        <f>Pollution!CK$25*'Pollution - Import (USD)'!$BG14</f>
        <v>515.62456066816196</v>
      </c>
      <c r="BB14" s="171">
        <f>Pollution!CL$25*'Pollution - Import (USD)'!$BG14</f>
        <v>515.62456066816196</v>
      </c>
      <c r="BC14" s="171">
        <f>Pollution!CM$25*'Pollution - Import (USD)'!$BG14</f>
        <v>515.62456066816196</v>
      </c>
      <c r="BD14" s="171">
        <f>Pollution!CN$25*'Pollution - Import (USD)'!$BG14</f>
        <v>515.62456066816196</v>
      </c>
      <c r="BE14" s="171">
        <f>Pollution!CO$25*'Pollution - Import (USD)'!$BG14</f>
        <v>515.62456066816196</v>
      </c>
      <c r="BF14" s="171">
        <f>Pollution!CP$25*'Pollution - Import (USD)'!$BG14</f>
        <v>515.62456066816196</v>
      </c>
      <c r="BG14" s="180">
        <f>SUMIF('Schedule of Values'!A:A,'Pollution - Import (USD)'!E14,'Schedule of Values'!I:I)</f>
        <v>2.5480742042737866E-2</v>
      </c>
    </row>
    <row r="15" spans="1:59">
      <c r="A15" s="170" t="s">
        <v>678</v>
      </c>
      <c r="C15" s="170" t="s">
        <v>609</v>
      </c>
      <c r="D15" s="170" t="s">
        <v>635</v>
      </c>
      <c r="E15" s="170" t="s">
        <v>25</v>
      </c>
      <c r="G15" s="171">
        <f>Pollution!AQ$25*'Pollution - Import (USD)'!$BG15</f>
        <v>2975.547245346851</v>
      </c>
      <c r="H15" s="171">
        <f>Pollution!AR$25*'Pollution - Import (USD)'!$BG15</f>
        <v>2975.547245346851</v>
      </c>
      <c r="I15" s="171">
        <f>Pollution!AS$25*'Pollution - Import (USD)'!$BG15</f>
        <v>2975.547245346851</v>
      </c>
      <c r="J15" s="171">
        <f>Pollution!AT$25*'Pollution - Import (USD)'!$BG15</f>
        <v>2975.547245346851</v>
      </c>
      <c r="K15" s="171">
        <f>Pollution!AU$25*'Pollution - Import (USD)'!$BG15</f>
        <v>2975.547245346851</v>
      </c>
      <c r="L15" s="171">
        <f>Pollution!AV$25*'Pollution - Import (USD)'!$BG15</f>
        <v>2975.547245346851</v>
      </c>
      <c r="M15" s="171">
        <f>Pollution!AW$25*'Pollution - Import (USD)'!$BG15</f>
        <v>2975.547245346851</v>
      </c>
      <c r="N15" s="171">
        <f>Pollution!AX$25*'Pollution - Import (USD)'!$BG15</f>
        <v>3198.7132887478647</v>
      </c>
      <c r="O15" s="171">
        <f>Pollution!AY$25*'Pollution - Import (USD)'!$BG15</f>
        <v>3198.7132887478647</v>
      </c>
      <c r="P15" s="171">
        <f>Pollution!AZ$25*'Pollution - Import (USD)'!$BG15</f>
        <v>3198.7132887478647</v>
      </c>
      <c r="Q15" s="171">
        <f>Pollution!BA$25*'Pollution - Import (USD)'!$BG15</f>
        <v>3198.7132887478647</v>
      </c>
      <c r="R15" s="171">
        <f>Pollution!BB$25*'Pollution - Import (USD)'!$BG15</f>
        <v>3198.7132887478647</v>
      </c>
      <c r="S15" s="171">
        <f>Pollution!BC$25*'Pollution - Import (USD)'!$BG15</f>
        <v>3198.7132887478647</v>
      </c>
      <c r="T15" s="171">
        <f>Pollution!BD$25*'Pollution - Import (USD)'!$BG15</f>
        <v>3198.7132887478647</v>
      </c>
      <c r="U15" s="171">
        <f>Pollution!BE$25*'Pollution - Import (USD)'!$BG15</f>
        <v>3198.7132887478647</v>
      </c>
      <c r="V15" s="171">
        <f>Pollution!BF$25*'Pollution - Import (USD)'!$BG15</f>
        <v>3198.7132887478647</v>
      </c>
      <c r="W15" s="171">
        <f>Pollution!BG$25*'Pollution - Import (USD)'!$BG15</f>
        <v>3198.7132887478647</v>
      </c>
      <c r="X15" s="171">
        <f>Pollution!BH$25*'Pollution - Import (USD)'!$BG15</f>
        <v>3198.7132887478647</v>
      </c>
      <c r="Y15" s="171">
        <f>Pollution!BI$25*'Pollution - Import (USD)'!$BG15</f>
        <v>3198.7132887478647</v>
      </c>
      <c r="Z15" s="171">
        <f>Pollution!BJ$25*'Pollution - Import (USD)'!$BG15</f>
        <v>3438.6167854039541</v>
      </c>
      <c r="AA15" s="171">
        <f>Pollution!BK$25*'Pollution - Import (USD)'!$BG15</f>
        <v>3438.6167854039541</v>
      </c>
      <c r="AB15" s="171">
        <f>Pollution!BL$25*'Pollution - Import (USD)'!$BG15</f>
        <v>3438.6167854039541</v>
      </c>
      <c r="AC15" s="171">
        <f>Pollution!BM$25*'Pollution - Import (USD)'!$BG15</f>
        <v>3438.6167854039541</v>
      </c>
      <c r="AD15" s="171">
        <f>Pollution!BN$25*'Pollution - Import (USD)'!$BG15</f>
        <v>3438.6167854039541</v>
      </c>
      <c r="AE15" s="171">
        <f>Pollution!BO$25*'Pollution - Import (USD)'!$BG15</f>
        <v>3438.6167854039541</v>
      </c>
      <c r="AF15" s="171">
        <f>Pollution!BP$25*'Pollution - Import (USD)'!$BG15</f>
        <v>3438.6167854039541</v>
      </c>
      <c r="AG15" s="171">
        <f>Pollution!BQ$25*'Pollution - Import (USD)'!$BG15</f>
        <v>3438.6167854039541</v>
      </c>
      <c r="AH15" s="171">
        <f>Pollution!BR$25*'Pollution - Import (USD)'!$BG15</f>
        <v>3438.6167854039541</v>
      </c>
      <c r="AI15" s="171">
        <f>Pollution!BS$25*'Pollution - Import (USD)'!$BG15</f>
        <v>3438.6167854039541</v>
      </c>
      <c r="AJ15" s="171">
        <f>Pollution!BT$25*'Pollution - Import (USD)'!$BG15</f>
        <v>3438.6167854039541</v>
      </c>
      <c r="AK15" s="171">
        <f>Pollution!BU$25*'Pollution - Import (USD)'!$BG15</f>
        <v>3438.6167854039541</v>
      </c>
      <c r="AL15" s="171">
        <f>Pollution!BV$25*'Pollution - Import (USD)'!$BG15</f>
        <v>3541.7752889660728</v>
      </c>
      <c r="AM15" s="171">
        <f>Pollution!BW$25*'Pollution - Import (USD)'!$BG15</f>
        <v>3541.7752889660728</v>
      </c>
      <c r="AN15" s="171">
        <f>Pollution!BX$25*'Pollution - Import (USD)'!$BG15</f>
        <v>3541.7752889660728</v>
      </c>
      <c r="AO15" s="171">
        <f>Pollution!BY$25*'Pollution - Import (USD)'!$BG15</f>
        <v>3541.7752889660728</v>
      </c>
      <c r="AP15" s="171">
        <f>Pollution!BZ$25*'Pollution - Import (USD)'!$BG15</f>
        <v>3541.7752889660728</v>
      </c>
      <c r="AQ15" s="171">
        <f>Pollution!CA$25*'Pollution - Import (USD)'!$BG15</f>
        <v>3541.7752889660728</v>
      </c>
      <c r="AR15" s="171">
        <f>Pollution!CB$25*'Pollution - Import (USD)'!$BG15</f>
        <v>3541.7752889660728</v>
      </c>
      <c r="AS15" s="171">
        <f>Pollution!CC$25*'Pollution - Import (USD)'!$BG15</f>
        <v>3541.7752889660728</v>
      </c>
      <c r="AT15" s="171">
        <f>Pollution!CD$25*'Pollution - Import (USD)'!$BG15</f>
        <v>3541.7752889660728</v>
      </c>
      <c r="AU15" s="171">
        <f>Pollution!CE$25*'Pollution - Import (USD)'!$BG15</f>
        <v>3541.7752889660728</v>
      </c>
      <c r="AV15" s="171">
        <f>Pollution!CF$25*'Pollution - Import (USD)'!$BG15</f>
        <v>3541.7752889660728</v>
      </c>
      <c r="AW15" s="171">
        <f>Pollution!CG$25*'Pollution - Import (USD)'!$BG15</f>
        <v>3541.7752889660728</v>
      </c>
      <c r="AX15" s="171">
        <f>Pollution!CH$25*'Pollution - Import (USD)'!$BG15</f>
        <v>3648.028547635055</v>
      </c>
      <c r="AY15" s="171">
        <f>Pollution!CI$25*'Pollution - Import (USD)'!$BG15</f>
        <v>3648.028547635055</v>
      </c>
      <c r="AZ15" s="171">
        <f>Pollution!CJ$25*'Pollution - Import (USD)'!$BG15</f>
        <v>3648.028547635055</v>
      </c>
      <c r="BA15" s="171">
        <f>Pollution!CK$25*'Pollution - Import (USD)'!$BG15</f>
        <v>3648.028547635055</v>
      </c>
      <c r="BB15" s="171">
        <f>Pollution!CL$25*'Pollution - Import (USD)'!$BG15</f>
        <v>3648.028547635055</v>
      </c>
      <c r="BC15" s="171">
        <f>Pollution!CM$25*'Pollution - Import (USD)'!$BG15</f>
        <v>3648.028547635055</v>
      </c>
      <c r="BD15" s="171">
        <f>Pollution!CN$25*'Pollution - Import (USD)'!$BG15</f>
        <v>3648.028547635055</v>
      </c>
      <c r="BE15" s="171">
        <f>Pollution!CO$25*'Pollution - Import (USD)'!$BG15</f>
        <v>3648.028547635055</v>
      </c>
      <c r="BF15" s="171">
        <f>Pollution!CP$25*'Pollution - Import (USD)'!$BG15</f>
        <v>3648.028547635055</v>
      </c>
      <c r="BG15" s="180">
        <f>SUMIF('Schedule of Values'!A:A,'Pollution - Import (USD)'!E15,'Schedule of Values'!I:I)</f>
        <v>0.18027549786685737</v>
      </c>
    </row>
    <row r="16" spans="1:59">
      <c r="A16" s="170" t="s">
        <v>678</v>
      </c>
      <c r="B16" s="170" t="str" cm="1">
        <f t="array" ref="B16">IFERROR(INDEX('Legal Entity'!$B:$B,MATCH($E16,'Legal Entity'!$A:$A,0),0),0)</f>
        <v>1188 - Corix Utilities (Texas) Inc.</v>
      </c>
      <c r="C16" s="170" t="s">
        <v>609</v>
      </c>
      <c r="D16" s="170" t="s">
        <v>635</v>
      </c>
      <c r="E16" s="170" t="s">
        <v>26</v>
      </c>
      <c r="G16" s="171">
        <f>Pollution!AQ$25*'Pollution - Import (USD)'!$BG16</f>
        <v>1059.2312229676525</v>
      </c>
      <c r="H16" s="171">
        <f>Pollution!AR$25*'Pollution - Import (USD)'!$BG16</f>
        <v>1059.2312229676525</v>
      </c>
      <c r="I16" s="171">
        <f>Pollution!AS$25*'Pollution - Import (USD)'!$BG16</f>
        <v>1059.2312229676525</v>
      </c>
      <c r="J16" s="171">
        <f>Pollution!AT$25*'Pollution - Import (USD)'!$BG16</f>
        <v>1059.2312229676525</v>
      </c>
      <c r="K16" s="171">
        <f>Pollution!AU$25*'Pollution - Import (USD)'!$BG16</f>
        <v>1059.2312229676525</v>
      </c>
      <c r="L16" s="171">
        <f>Pollution!AV$25*'Pollution - Import (USD)'!$BG16</f>
        <v>1059.2312229676525</v>
      </c>
      <c r="M16" s="171">
        <f>Pollution!AW$25*'Pollution - Import (USD)'!$BG16</f>
        <v>1059.2312229676525</v>
      </c>
      <c r="N16" s="171">
        <f>Pollution!AX$25*'Pollution - Import (USD)'!$BG16</f>
        <v>1138.6735646902262</v>
      </c>
      <c r="O16" s="171">
        <f>Pollution!AY$25*'Pollution - Import (USD)'!$BG16</f>
        <v>1138.6735646902262</v>
      </c>
      <c r="P16" s="171">
        <f>Pollution!AZ$25*'Pollution - Import (USD)'!$BG16</f>
        <v>1138.6735646902262</v>
      </c>
      <c r="Q16" s="171">
        <f>Pollution!BA$25*'Pollution - Import (USD)'!$BG16</f>
        <v>1138.6735646902262</v>
      </c>
      <c r="R16" s="171">
        <f>Pollution!BB$25*'Pollution - Import (USD)'!$BG16</f>
        <v>1138.6735646902262</v>
      </c>
      <c r="S16" s="171">
        <f>Pollution!BC$25*'Pollution - Import (USD)'!$BG16</f>
        <v>1138.6735646902262</v>
      </c>
      <c r="T16" s="171">
        <f>Pollution!BD$25*'Pollution - Import (USD)'!$BG16</f>
        <v>1138.6735646902262</v>
      </c>
      <c r="U16" s="171">
        <f>Pollution!BE$25*'Pollution - Import (USD)'!$BG16</f>
        <v>1138.6735646902262</v>
      </c>
      <c r="V16" s="171">
        <f>Pollution!BF$25*'Pollution - Import (USD)'!$BG16</f>
        <v>1138.6735646902262</v>
      </c>
      <c r="W16" s="171">
        <f>Pollution!BG$25*'Pollution - Import (USD)'!$BG16</f>
        <v>1138.6735646902262</v>
      </c>
      <c r="X16" s="171">
        <f>Pollution!BH$25*'Pollution - Import (USD)'!$BG16</f>
        <v>1138.6735646902262</v>
      </c>
      <c r="Y16" s="171">
        <f>Pollution!BI$25*'Pollution - Import (USD)'!$BG16</f>
        <v>1138.6735646902262</v>
      </c>
      <c r="Z16" s="171">
        <f>Pollution!BJ$25*'Pollution - Import (USD)'!$BG16</f>
        <v>1224.0740820419931</v>
      </c>
      <c r="AA16" s="171">
        <f>Pollution!BK$25*'Pollution - Import (USD)'!$BG16</f>
        <v>1224.0740820419931</v>
      </c>
      <c r="AB16" s="171">
        <f>Pollution!BL$25*'Pollution - Import (USD)'!$BG16</f>
        <v>1224.0740820419931</v>
      </c>
      <c r="AC16" s="171">
        <f>Pollution!BM$25*'Pollution - Import (USD)'!$BG16</f>
        <v>1224.0740820419931</v>
      </c>
      <c r="AD16" s="171">
        <f>Pollution!BN$25*'Pollution - Import (USD)'!$BG16</f>
        <v>1224.0740820419931</v>
      </c>
      <c r="AE16" s="171">
        <f>Pollution!BO$25*'Pollution - Import (USD)'!$BG16</f>
        <v>1224.0740820419931</v>
      </c>
      <c r="AF16" s="171">
        <f>Pollution!BP$25*'Pollution - Import (USD)'!$BG16</f>
        <v>1224.0740820419931</v>
      </c>
      <c r="AG16" s="171">
        <f>Pollution!BQ$25*'Pollution - Import (USD)'!$BG16</f>
        <v>1224.0740820419931</v>
      </c>
      <c r="AH16" s="171">
        <f>Pollution!BR$25*'Pollution - Import (USD)'!$BG16</f>
        <v>1224.0740820419931</v>
      </c>
      <c r="AI16" s="171">
        <f>Pollution!BS$25*'Pollution - Import (USD)'!$BG16</f>
        <v>1224.0740820419931</v>
      </c>
      <c r="AJ16" s="171">
        <f>Pollution!BT$25*'Pollution - Import (USD)'!$BG16</f>
        <v>1224.0740820419931</v>
      </c>
      <c r="AK16" s="171">
        <f>Pollution!BU$25*'Pollution - Import (USD)'!$BG16</f>
        <v>1224.0740820419931</v>
      </c>
      <c r="AL16" s="171">
        <f>Pollution!BV$25*'Pollution - Import (USD)'!$BG16</f>
        <v>1260.7963045032527</v>
      </c>
      <c r="AM16" s="171">
        <f>Pollution!BW$25*'Pollution - Import (USD)'!$BG16</f>
        <v>1260.7963045032527</v>
      </c>
      <c r="AN16" s="171">
        <f>Pollution!BX$25*'Pollution - Import (USD)'!$BG16</f>
        <v>1260.7963045032527</v>
      </c>
      <c r="AO16" s="171">
        <f>Pollution!BY$25*'Pollution - Import (USD)'!$BG16</f>
        <v>1260.7963045032527</v>
      </c>
      <c r="AP16" s="171">
        <f>Pollution!BZ$25*'Pollution - Import (USD)'!$BG16</f>
        <v>1260.7963045032527</v>
      </c>
      <c r="AQ16" s="171">
        <f>Pollution!CA$25*'Pollution - Import (USD)'!$BG16</f>
        <v>1260.7963045032527</v>
      </c>
      <c r="AR16" s="171">
        <f>Pollution!CB$25*'Pollution - Import (USD)'!$BG16</f>
        <v>1260.7963045032527</v>
      </c>
      <c r="AS16" s="171">
        <f>Pollution!CC$25*'Pollution - Import (USD)'!$BG16</f>
        <v>1260.7963045032527</v>
      </c>
      <c r="AT16" s="171">
        <f>Pollution!CD$25*'Pollution - Import (USD)'!$BG16</f>
        <v>1260.7963045032527</v>
      </c>
      <c r="AU16" s="171">
        <f>Pollution!CE$25*'Pollution - Import (USD)'!$BG16</f>
        <v>1260.7963045032527</v>
      </c>
      <c r="AV16" s="171">
        <f>Pollution!CF$25*'Pollution - Import (USD)'!$BG16</f>
        <v>1260.7963045032527</v>
      </c>
      <c r="AW16" s="171">
        <f>Pollution!CG$25*'Pollution - Import (USD)'!$BG16</f>
        <v>1260.7963045032527</v>
      </c>
      <c r="AX16" s="171">
        <f>Pollution!CH$25*'Pollution - Import (USD)'!$BG16</f>
        <v>1298.6201936383504</v>
      </c>
      <c r="AY16" s="171">
        <f>Pollution!CI$25*'Pollution - Import (USD)'!$BG16</f>
        <v>1298.6201936383504</v>
      </c>
      <c r="AZ16" s="171">
        <f>Pollution!CJ$25*'Pollution - Import (USD)'!$BG16</f>
        <v>1298.6201936383504</v>
      </c>
      <c r="BA16" s="171">
        <f>Pollution!CK$25*'Pollution - Import (USD)'!$BG16</f>
        <v>1298.6201936383504</v>
      </c>
      <c r="BB16" s="171">
        <f>Pollution!CL$25*'Pollution - Import (USD)'!$BG16</f>
        <v>1298.6201936383504</v>
      </c>
      <c r="BC16" s="171">
        <f>Pollution!CM$25*'Pollution - Import (USD)'!$BG16</f>
        <v>1298.6201936383504</v>
      </c>
      <c r="BD16" s="171">
        <f>Pollution!CN$25*'Pollution - Import (USD)'!$BG16</f>
        <v>1298.6201936383504</v>
      </c>
      <c r="BE16" s="171">
        <f>Pollution!CO$25*'Pollution - Import (USD)'!$BG16</f>
        <v>1298.6201936383504</v>
      </c>
      <c r="BF16" s="171">
        <f>Pollution!CP$25*'Pollution - Import (USD)'!$BG16</f>
        <v>1298.6201936383504</v>
      </c>
      <c r="BG16" s="180">
        <f>SUMIF('Schedule of Values'!A:A,'Pollution - Import (USD)'!E16,'Schedule of Values'!I:I)</f>
        <v>6.417422421210954E-2</v>
      </c>
    </row>
    <row r="17" spans="1:59">
      <c r="A17" s="170" t="s">
        <v>678</v>
      </c>
      <c r="B17" s="170" t="str" cm="1">
        <f t="array" ref="B17">IFERROR(INDEX('Legal Entity'!$B:$B,MATCH($E17,'Legal Entity'!$A:$A,0),0),0)</f>
        <v>1140 - UTILITIES, INC. OF LOUISIANA</v>
      </c>
      <c r="C17" s="170" t="s">
        <v>609</v>
      </c>
      <c r="D17" s="170" t="s">
        <v>635</v>
      </c>
      <c r="E17" s="170" t="s">
        <v>21</v>
      </c>
      <c r="G17" s="171">
        <f>Pollution!AQ$25*'Pollution - Import (USD)'!$BG17</f>
        <v>1035.9770511365959</v>
      </c>
      <c r="H17" s="171">
        <f>Pollution!AR$25*'Pollution - Import (USD)'!$BG17</f>
        <v>1035.9770511365959</v>
      </c>
      <c r="I17" s="171">
        <f>Pollution!AS$25*'Pollution - Import (USD)'!$BG17</f>
        <v>1035.9770511365959</v>
      </c>
      <c r="J17" s="171">
        <f>Pollution!AT$25*'Pollution - Import (USD)'!$BG17</f>
        <v>1035.9770511365959</v>
      </c>
      <c r="K17" s="171">
        <f>Pollution!AU$25*'Pollution - Import (USD)'!$BG17</f>
        <v>1035.9770511365959</v>
      </c>
      <c r="L17" s="171">
        <f>Pollution!AV$25*'Pollution - Import (USD)'!$BG17</f>
        <v>1035.9770511365959</v>
      </c>
      <c r="M17" s="171">
        <f>Pollution!AW$25*'Pollution - Import (USD)'!$BG17</f>
        <v>1035.9770511365959</v>
      </c>
      <c r="N17" s="171">
        <f>Pollution!AX$25*'Pollution - Import (USD)'!$BG17</f>
        <v>1113.6753299718405</v>
      </c>
      <c r="O17" s="171">
        <f>Pollution!AY$25*'Pollution - Import (USD)'!$BG17</f>
        <v>1113.6753299718405</v>
      </c>
      <c r="P17" s="171">
        <f>Pollution!AZ$25*'Pollution - Import (USD)'!$BG17</f>
        <v>1113.6753299718405</v>
      </c>
      <c r="Q17" s="171">
        <f>Pollution!BA$25*'Pollution - Import (USD)'!$BG17</f>
        <v>1113.6753299718405</v>
      </c>
      <c r="R17" s="171">
        <f>Pollution!BB$25*'Pollution - Import (USD)'!$BG17</f>
        <v>1113.6753299718405</v>
      </c>
      <c r="S17" s="171">
        <f>Pollution!BC$25*'Pollution - Import (USD)'!$BG17</f>
        <v>1113.6753299718405</v>
      </c>
      <c r="T17" s="171">
        <f>Pollution!BD$25*'Pollution - Import (USD)'!$BG17</f>
        <v>1113.6753299718405</v>
      </c>
      <c r="U17" s="171">
        <f>Pollution!BE$25*'Pollution - Import (USD)'!$BG17</f>
        <v>1113.6753299718405</v>
      </c>
      <c r="V17" s="171">
        <f>Pollution!BF$25*'Pollution - Import (USD)'!$BG17</f>
        <v>1113.6753299718405</v>
      </c>
      <c r="W17" s="171">
        <f>Pollution!BG$25*'Pollution - Import (USD)'!$BG17</f>
        <v>1113.6753299718405</v>
      </c>
      <c r="X17" s="171">
        <f>Pollution!BH$25*'Pollution - Import (USD)'!$BG17</f>
        <v>1113.6753299718405</v>
      </c>
      <c r="Y17" s="171">
        <f>Pollution!BI$25*'Pollution - Import (USD)'!$BG17</f>
        <v>1113.6753299718405</v>
      </c>
      <c r="Z17" s="171">
        <f>Pollution!BJ$25*'Pollution - Import (USD)'!$BG17</f>
        <v>1197.2009797197284</v>
      </c>
      <c r="AA17" s="171">
        <f>Pollution!BK$25*'Pollution - Import (USD)'!$BG17</f>
        <v>1197.2009797197284</v>
      </c>
      <c r="AB17" s="171">
        <f>Pollution!BL$25*'Pollution - Import (USD)'!$BG17</f>
        <v>1197.2009797197284</v>
      </c>
      <c r="AC17" s="171">
        <f>Pollution!BM$25*'Pollution - Import (USD)'!$BG17</f>
        <v>1197.2009797197284</v>
      </c>
      <c r="AD17" s="171">
        <f>Pollution!BN$25*'Pollution - Import (USD)'!$BG17</f>
        <v>1197.2009797197284</v>
      </c>
      <c r="AE17" s="171">
        <f>Pollution!BO$25*'Pollution - Import (USD)'!$BG17</f>
        <v>1197.2009797197284</v>
      </c>
      <c r="AF17" s="171">
        <f>Pollution!BP$25*'Pollution - Import (USD)'!$BG17</f>
        <v>1197.2009797197284</v>
      </c>
      <c r="AG17" s="171">
        <f>Pollution!BQ$25*'Pollution - Import (USD)'!$BG17</f>
        <v>1197.2009797197284</v>
      </c>
      <c r="AH17" s="171">
        <f>Pollution!BR$25*'Pollution - Import (USD)'!$BG17</f>
        <v>1197.2009797197284</v>
      </c>
      <c r="AI17" s="171">
        <f>Pollution!BS$25*'Pollution - Import (USD)'!$BG17</f>
        <v>1197.2009797197284</v>
      </c>
      <c r="AJ17" s="171">
        <f>Pollution!BT$25*'Pollution - Import (USD)'!$BG17</f>
        <v>1197.2009797197284</v>
      </c>
      <c r="AK17" s="171">
        <f>Pollution!BU$25*'Pollution - Import (USD)'!$BG17</f>
        <v>1197.2009797197284</v>
      </c>
      <c r="AL17" s="171">
        <f>Pollution!BV$25*'Pollution - Import (USD)'!$BG17</f>
        <v>1233.1170091113202</v>
      </c>
      <c r="AM17" s="171">
        <f>Pollution!BW$25*'Pollution - Import (USD)'!$BG17</f>
        <v>1233.1170091113202</v>
      </c>
      <c r="AN17" s="171">
        <f>Pollution!BX$25*'Pollution - Import (USD)'!$BG17</f>
        <v>1233.1170091113202</v>
      </c>
      <c r="AO17" s="171">
        <f>Pollution!BY$25*'Pollution - Import (USD)'!$BG17</f>
        <v>1233.1170091113202</v>
      </c>
      <c r="AP17" s="171">
        <f>Pollution!BZ$25*'Pollution - Import (USD)'!$BG17</f>
        <v>1233.1170091113202</v>
      </c>
      <c r="AQ17" s="171">
        <f>Pollution!CA$25*'Pollution - Import (USD)'!$BG17</f>
        <v>1233.1170091113202</v>
      </c>
      <c r="AR17" s="171">
        <f>Pollution!CB$25*'Pollution - Import (USD)'!$BG17</f>
        <v>1233.1170091113202</v>
      </c>
      <c r="AS17" s="171">
        <f>Pollution!CC$25*'Pollution - Import (USD)'!$BG17</f>
        <v>1233.1170091113202</v>
      </c>
      <c r="AT17" s="171">
        <f>Pollution!CD$25*'Pollution - Import (USD)'!$BG17</f>
        <v>1233.1170091113202</v>
      </c>
      <c r="AU17" s="171">
        <f>Pollution!CE$25*'Pollution - Import (USD)'!$BG17</f>
        <v>1233.1170091113202</v>
      </c>
      <c r="AV17" s="171">
        <f>Pollution!CF$25*'Pollution - Import (USD)'!$BG17</f>
        <v>1233.1170091113202</v>
      </c>
      <c r="AW17" s="171">
        <f>Pollution!CG$25*'Pollution - Import (USD)'!$BG17</f>
        <v>1233.1170091113202</v>
      </c>
      <c r="AX17" s="171">
        <f>Pollution!CH$25*'Pollution - Import (USD)'!$BG17</f>
        <v>1270.1105193846597</v>
      </c>
      <c r="AY17" s="171">
        <f>Pollution!CI$25*'Pollution - Import (USD)'!$BG17</f>
        <v>1270.1105193846597</v>
      </c>
      <c r="AZ17" s="171">
        <f>Pollution!CJ$25*'Pollution - Import (USD)'!$BG17</f>
        <v>1270.1105193846597</v>
      </c>
      <c r="BA17" s="171">
        <f>Pollution!CK$25*'Pollution - Import (USD)'!$BG17</f>
        <v>1270.1105193846597</v>
      </c>
      <c r="BB17" s="171">
        <f>Pollution!CL$25*'Pollution - Import (USD)'!$BG17</f>
        <v>1270.1105193846597</v>
      </c>
      <c r="BC17" s="171">
        <f>Pollution!CM$25*'Pollution - Import (USD)'!$BG17</f>
        <v>1270.1105193846597</v>
      </c>
      <c r="BD17" s="171">
        <f>Pollution!CN$25*'Pollution - Import (USD)'!$BG17</f>
        <v>1270.1105193846597</v>
      </c>
      <c r="BE17" s="171">
        <f>Pollution!CO$25*'Pollution - Import (USD)'!$BG17</f>
        <v>1270.1105193846597</v>
      </c>
      <c r="BF17" s="171">
        <f>Pollution!CP$25*'Pollution - Import (USD)'!$BG17</f>
        <v>1270.1105193846597</v>
      </c>
      <c r="BG17" s="180">
        <f>SUMIF('Schedule of Values'!A:A,'Pollution - Import (USD)'!E17,'Schedule of Values'!I:I)</f>
        <v>6.2765354831567574E-2</v>
      </c>
    </row>
    <row r="18" spans="1:59">
      <c r="A18" s="170" t="s">
        <v>678</v>
      </c>
      <c r="B18" s="170" t="str" cm="1">
        <f t="array" ref="B18">IFERROR(INDEX('Legal Entity'!$B:$B,MATCH($E18,'Legal Entity'!$A:$A,0),0),0)</f>
        <v>1172 - COMMUNITY UTILITIES OF ALABAMA, INC.       </v>
      </c>
      <c r="C18" s="170" t="s">
        <v>609</v>
      </c>
      <c r="D18" s="170" t="s">
        <v>635</v>
      </c>
      <c r="E18" s="170" t="s">
        <v>29</v>
      </c>
      <c r="G18" s="171">
        <f>Pollution!AQ$25*'Pollution - Import (USD)'!$BG18</f>
        <v>11.828802363169025</v>
      </c>
      <c r="H18" s="171">
        <f>Pollution!AR$25*'Pollution - Import (USD)'!$BG18</f>
        <v>11.828802363169025</v>
      </c>
      <c r="I18" s="171">
        <f>Pollution!AS$25*'Pollution - Import (USD)'!$BG18</f>
        <v>11.828802363169025</v>
      </c>
      <c r="J18" s="171">
        <f>Pollution!AT$25*'Pollution - Import (USD)'!$BG18</f>
        <v>11.828802363169025</v>
      </c>
      <c r="K18" s="171">
        <f>Pollution!AU$25*'Pollution - Import (USD)'!$BG18</f>
        <v>11.828802363169025</v>
      </c>
      <c r="L18" s="171">
        <f>Pollution!AV$25*'Pollution - Import (USD)'!$BG18</f>
        <v>11.828802363169025</v>
      </c>
      <c r="M18" s="171">
        <f>Pollution!AW$25*'Pollution - Import (USD)'!$BG18</f>
        <v>11.828802363169025</v>
      </c>
      <c r="N18" s="171">
        <f>Pollution!AX$25*'Pollution - Import (USD)'!$BG18</f>
        <v>12.7159625404067</v>
      </c>
      <c r="O18" s="171">
        <f>Pollution!AY$25*'Pollution - Import (USD)'!$BG18</f>
        <v>12.7159625404067</v>
      </c>
      <c r="P18" s="171">
        <f>Pollution!AZ$25*'Pollution - Import (USD)'!$BG18</f>
        <v>12.7159625404067</v>
      </c>
      <c r="Q18" s="171">
        <f>Pollution!BA$25*'Pollution - Import (USD)'!$BG18</f>
        <v>12.7159625404067</v>
      </c>
      <c r="R18" s="171">
        <f>Pollution!BB$25*'Pollution - Import (USD)'!$BG18</f>
        <v>12.7159625404067</v>
      </c>
      <c r="S18" s="171">
        <f>Pollution!BC$25*'Pollution - Import (USD)'!$BG18</f>
        <v>12.7159625404067</v>
      </c>
      <c r="T18" s="171">
        <f>Pollution!BD$25*'Pollution - Import (USD)'!$BG18</f>
        <v>12.7159625404067</v>
      </c>
      <c r="U18" s="171">
        <f>Pollution!BE$25*'Pollution - Import (USD)'!$BG18</f>
        <v>12.7159625404067</v>
      </c>
      <c r="V18" s="171">
        <f>Pollution!BF$25*'Pollution - Import (USD)'!$BG18</f>
        <v>12.7159625404067</v>
      </c>
      <c r="W18" s="171">
        <f>Pollution!BG$25*'Pollution - Import (USD)'!$BG18</f>
        <v>12.7159625404067</v>
      </c>
      <c r="X18" s="171">
        <f>Pollution!BH$25*'Pollution - Import (USD)'!$BG18</f>
        <v>12.7159625404067</v>
      </c>
      <c r="Y18" s="171">
        <f>Pollution!BI$25*'Pollution - Import (USD)'!$BG18</f>
        <v>12.7159625404067</v>
      </c>
      <c r="Z18" s="171">
        <f>Pollution!BJ$25*'Pollution - Import (USD)'!$BG18</f>
        <v>13.669659730937202</v>
      </c>
      <c r="AA18" s="171">
        <f>Pollution!BK$25*'Pollution - Import (USD)'!$BG18</f>
        <v>13.669659730937202</v>
      </c>
      <c r="AB18" s="171">
        <f>Pollution!BL$25*'Pollution - Import (USD)'!$BG18</f>
        <v>13.669659730937202</v>
      </c>
      <c r="AC18" s="171">
        <f>Pollution!BM$25*'Pollution - Import (USD)'!$BG18</f>
        <v>13.669659730937202</v>
      </c>
      <c r="AD18" s="171">
        <f>Pollution!BN$25*'Pollution - Import (USD)'!$BG18</f>
        <v>13.669659730937202</v>
      </c>
      <c r="AE18" s="171">
        <f>Pollution!BO$25*'Pollution - Import (USD)'!$BG18</f>
        <v>13.669659730937202</v>
      </c>
      <c r="AF18" s="171">
        <f>Pollution!BP$25*'Pollution - Import (USD)'!$BG18</f>
        <v>13.669659730937202</v>
      </c>
      <c r="AG18" s="171">
        <f>Pollution!BQ$25*'Pollution - Import (USD)'!$BG18</f>
        <v>13.669659730937202</v>
      </c>
      <c r="AH18" s="171">
        <f>Pollution!BR$25*'Pollution - Import (USD)'!$BG18</f>
        <v>13.669659730937202</v>
      </c>
      <c r="AI18" s="171">
        <f>Pollution!BS$25*'Pollution - Import (USD)'!$BG18</f>
        <v>13.669659730937202</v>
      </c>
      <c r="AJ18" s="171">
        <f>Pollution!BT$25*'Pollution - Import (USD)'!$BG18</f>
        <v>13.669659730937202</v>
      </c>
      <c r="AK18" s="171">
        <f>Pollution!BU$25*'Pollution - Import (USD)'!$BG18</f>
        <v>13.669659730937202</v>
      </c>
      <c r="AL18" s="171">
        <f>Pollution!BV$25*'Pollution - Import (USD)'!$BG18</f>
        <v>14.079749522865317</v>
      </c>
      <c r="AM18" s="171">
        <f>Pollution!BW$25*'Pollution - Import (USD)'!$BG18</f>
        <v>14.079749522865317</v>
      </c>
      <c r="AN18" s="171">
        <f>Pollution!BX$25*'Pollution - Import (USD)'!$BG18</f>
        <v>14.079749522865317</v>
      </c>
      <c r="AO18" s="171">
        <f>Pollution!BY$25*'Pollution - Import (USD)'!$BG18</f>
        <v>14.079749522865317</v>
      </c>
      <c r="AP18" s="171">
        <f>Pollution!BZ$25*'Pollution - Import (USD)'!$BG18</f>
        <v>14.079749522865317</v>
      </c>
      <c r="AQ18" s="171">
        <f>Pollution!CA$25*'Pollution - Import (USD)'!$BG18</f>
        <v>14.079749522865317</v>
      </c>
      <c r="AR18" s="171">
        <f>Pollution!CB$25*'Pollution - Import (USD)'!$BG18</f>
        <v>14.079749522865317</v>
      </c>
      <c r="AS18" s="171">
        <f>Pollution!CC$25*'Pollution - Import (USD)'!$BG18</f>
        <v>14.079749522865317</v>
      </c>
      <c r="AT18" s="171">
        <f>Pollution!CD$25*'Pollution - Import (USD)'!$BG18</f>
        <v>14.079749522865317</v>
      </c>
      <c r="AU18" s="171">
        <f>Pollution!CE$25*'Pollution - Import (USD)'!$BG18</f>
        <v>14.079749522865317</v>
      </c>
      <c r="AV18" s="171">
        <f>Pollution!CF$25*'Pollution - Import (USD)'!$BG18</f>
        <v>14.079749522865317</v>
      </c>
      <c r="AW18" s="171">
        <f>Pollution!CG$25*'Pollution - Import (USD)'!$BG18</f>
        <v>14.079749522865317</v>
      </c>
      <c r="AX18" s="171">
        <f>Pollution!CH$25*'Pollution - Import (USD)'!$BG18</f>
        <v>14.502142008551278</v>
      </c>
      <c r="AY18" s="171">
        <f>Pollution!CI$25*'Pollution - Import (USD)'!$BG18</f>
        <v>14.502142008551278</v>
      </c>
      <c r="AZ18" s="171">
        <f>Pollution!CJ$25*'Pollution - Import (USD)'!$BG18</f>
        <v>14.502142008551278</v>
      </c>
      <c r="BA18" s="171">
        <f>Pollution!CK$25*'Pollution - Import (USD)'!$BG18</f>
        <v>14.502142008551278</v>
      </c>
      <c r="BB18" s="171">
        <f>Pollution!CL$25*'Pollution - Import (USD)'!$BG18</f>
        <v>14.502142008551278</v>
      </c>
      <c r="BC18" s="171">
        <f>Pollution!CM$25*'Pollution - Import (USD)'!$BG18</f>
        <v>14.502142008551278</v>
      </c>
      <c r="BD18" s="171">
        <f>Pollution!CN$25*'Pollution - Import (USD)'!$BG18</f>
        <v>14.502142008551278</v>
      </c>
      <c r="BE18" s="171">
        <f>Pollution!CO$25*'Pollution - Import (USD)'!$BG18</f>
        <v>14.502142008551278</v>
      </c>
      <c r="BF18" s="171">
        <f>Pollution!CP$25*'Pollution - Import (USD)'!$BG18</f>
        <v>14.502142008551278</v>
      </c>
      <c r="BG18" s="180">
        <f>SUMIF('Schedule of Values'!A:A,'Pollution - Import (USD)'!E18,'Schedule of Values'!I:I)</f>
        <v>7.1665581466523888E-4</v>
      </c>
    </row>
    <row r="19" spans="1:59">
      <c r="A19" s="170" t="s">
        <v>678</v>
      </c>
      <c r="B19" s="170" t="str" cm="1">
        <f t="array" ref="B19">IFERROR(INDEX('Legal Entity'!$B:$B,MATCH($E19,'Legal Entity'!$A:$A,0),0),0)</f>
        <v>1144 - WATER SERVICE COMPANY OF GEORGIA, INC.</v>
      </c>
      <c r="C19" s="170" t="s">
        <v>609</v>
      </c>
      <c r="D19" s="170" t="s">
        <v>635</v>
      </c>
      <c r="E19" s="170" t="s">
        <v>22</v>
      </c>
      <c r="G19" s="171">
        <f>Pollution!AQ$25*'Pollution - Import (USD)'!$BG19</f>
        <v>442.72882104794252</v>
      </c>
      <c r="H19" s="171">
        <f>Pollution!AR$25*'Pollution - Import (USD)'!$BG19</f>
        <v>442.72882104794252</v>
      </c>
      <c r="I19" s="171">
        <f>Pollution!AS$25*'Pollution - Import (USD)'!$BG19</f>
        <v>442.72882104794252</v>
      </c>
      <c r="J19" s="171">
        <f>Pollution!AT$25*'Pollution - Import (USD)'!$BG19</f>
        <v>442.72882104794252</v>
      </c>
      <c r="K19" s="171">
        <f>Pollution!AU$25*'Pollution - Import (USD)'!$BG19</f>
        <v>442.72882104794252</v>
      </c>
      <c r="L19" s="171">
        <f>Pollution!AV$25*'Pollution - Import (USD)'!$BG19</f>
        <v>442.72882104794252</v>
      </c>
      <c r="M19" s="171">
        <f>Pollution!AW$25*'Pollution - Import (USD)'!$BG19</f>
        <v>442.72882104794252</v>
      </c>
      <c r="N19" s="171">
        <f>Pollution!AX$25*'Pollution - Import (USD)'!$BG19</f>
        <v>475.93348262653819</v>
      </c>
      <c r="O19" s="171">
        <f>Pollution!AY$25*'Pollution - Import (USD)'!$BG19</f>
        <v>475.93348262653819</v>
      </c>
      <c r="P19" s="171">
        <f>Pollution!AZ$25*'Pollution - Import (USD)'!$BG19</f>
        <v>475.93348262653819</v>
      </c>
      <c r="Q19" s="171">
        <f>Pollution!BA$25*'Pollution - Import (USD)'!$BG19</f>
        <v>475.93348262653819</v>
      </c>
      <c r="R19" s="171">
        <f>Pollution!BB$25*'Pollution - Import (USD)'!$BG19</f>
        <v>475.93348262653819</v>
      </c>
      <c r="S19" s="171">
        <f>Pollution!BC$25*'Pollution - Import (USD)'!$BG19</f>
        <v>475.93348262653819</v>
      </c>
      <c r="T19" s="171">
        <f>Pollution!BD$25*'Pollution - Import (USD)'!$BG19</f>
        <v>475.93348262653819</v>
      </c>
      <c r="U19" s="171">
        <f>Pollution!BE$25*'Pollution - Import (USD)'!$BG19</f>
        <v>475.93348262653819</v>
      </c>
      <c r="V19" s="171">
        <f>Pollution!BF$25*'Pollution - Import (USD)'!$BG19</f>
        <v>475.93348262653819</v>
      </c>
      <c r="W19" s="171">
        <f>Pollution!BG$25*'Pollution - Import (USD)'!$BG19</f>
        <v>475.93348262653819</v>
      </c>
      <c r="X19" s="171">
        <f>Pollution!BH$25*'Pollution - Import (USD)'!$BG19</f>
        <v>475.93348262653819</v>
      </c>
      <c r="Y19" s="171">
        <f>Pollution!BI$25*'Pollution - Import (USD)'!$BG19</f>
        <v>475.93348262653819</v>
      </c>
      <c r="Z19" s="171">
        <f>Pollution!BJ$25*'Pollution - Import (USD)'!$BG19</f>
        <v>511.62849382352846</v>
      </c>
      <c r="AA19" s="171">
        <f>Pollution!BK$25*'Pollution - Import (USD)'!$BG19</f>
        <v>511.62849382352846</v>
      </c>
      <c r="AB19" s="171">
        <f>Pollution!BL$25*'Pollution - Import (USD)'!$BG19</f>
        <v>511.62849382352846</v>
      </c>
      <c r="AC19" s="171">
        <f>Pollution!BM$25*'Pollution - Import (USD)'!$BG19</f>
        <v>511.62849382352846</v>
      </c>
      <c r="AD19" s="171">
        <f>Pollution!BN$25*'Pollution - Import (USD)'!$BG19</f>
        <v>511.62849382352846</v>
      </c>
      <c r="AE19" s="171">
        <f>Pollution!BO$25*'Pollution - Import (USD)'!$BG19</f>
        <v>511.62849382352846</v>
      </c>
      <c r="AF19" s="171">
        <f>Pollution!BP$25*'Pollution - Import (USD)'!$BG19</f>
        <v>511.62849382352846</v>
      </c>
      <c r="AG19" s="171">
        <f>Pollution!BQ$25*'Pollution - Import (USD)'!$BG19</f>
        <v>511.62849382352846</v>
      </c>
      <c r="AH19" s="171">
        <f>Pollution!BR$25*'Pollution - Import (USD)'!$BG19</f>
        <v>511.62849382352846</v>
      </c>
      <c r="AI19" s="171">
        <f>Pollution!BS$25*'Pollution - Import (USD)'!$BG19</f>
        <v>511.62849382352846</v>
      </c>
      <c r="AJ19" s="171">
        <f>Pollution!BT$25*'Pollution - Import (USD)'!$BG19</f>
        <v>511.62849382352846</v>
      </c>
      <c r="AK19" s="171">
        <f>Pollution!BU$25*'Pollution - Import (USD)'!$BG19</f>
        <v>511.62849382352846</v>
      </c>
      <c r="AL19" s="171">
        <f>Pollution!BV$25*'Pollution - Import (USD)'!$BG19</f>
        <v>526.97734863823428</v>
      </c>
      <c r="AM19" s="171">
        <f>Pollution!BW$25*'Pollution - Import (USD)'!$BG19</f>
        <v>526.97734863823428</v>
      </c>
      <c r="AN19" s="171">
        <f>Pollution!BX$25*'Pollution - Import (USD)'!$BG19</f>
        <v>526.97734863823428</v>
      </c>
      <c r="AO19" s="171">
        <f>Pollution!BY$25*'Pollution - Import (USD)'!$BG19</f>
        <v>526.97734863823428</v>
      </c>
      <c r="AP19" s="171">
        <f>Pollution!BZ$25*'Pollution - Import (USD)'!$BG19</f>
        <v>526.97734863823428</v>
      </c>
      <c r="AQ19" s="171">
        <f>Pollution!CA$25*'Pollution - Import (USD)'!$BG19</f>
        <v>526.97734863823428</v>
      </c>
      <c r="AR19" s="171">
        <f>Pollution!CB$25*'Pollution - Import (USD)'!$BG19</f>
        <v>526.97734863823428</v>
      </c>
      <c r="AS19" s="171">
        <f>Pollution!CC$25*'Pollution - Import (USD)'!$BG19</f>
        <v>526.97734863823428</v>
      </c>
      <c r="AT19" s="171">
        <f>Pollution!CD$25*'Pollution - Import (USD)'!$BG19</f>
        <v>526.97734863823428</v>
      </c>
      <c r="AU19" s="171">
        <f>Pollution!CE$25*'Pollution - Import (USD)'!$BG19</f>
        <v>526.97734863823428</v>
      </c>
      <c r="AV19" s="171">
        <f>Pollution!CF$25*'Pollution - Import (USD)'!$BG19</f>
        <v>526.97734863823428</v>
      </c>
      <c r="AW19" s="171">
        <f>Pollution!CG$25*'Pollution - Import (USD)'!$BG19</f>
        <v>526.97734863823428</v>
      </c>
      <c r="AX19" s="171">
        <f>Pollution!CH$25*'Pollution - Import (USD)'!$BG19</f>
        <v>542.78666909738138</v>
      </c>
      <c r="AY19" s="171">
        <f>Pollution!CI$25*'Pollution - Import (USD)'!$BG19</f>
        <v>542.78666909738138</v>
      </c>
      <c r="AZ19" s="171">
        <f>Pollution!CJ$25*'Pollution - Import (USD)'!$BG19</f>
        <v>542.78666909738138</v>
      </c>
      <c r="BA19" s="171">
        <f>Pollution!CK$25*'Pollution - Import (USD)'!$BG19</f>
        <v>542.78666909738138</v>
      </c>
      <c r="BB19" s="171">
        <f>Pollution!CL$25*'Pollution - Import (USD)'!$BG19</f>
        <v>542.78666909738138</v>
      </c>
      <c r="BC19" s="171">
        <f>Pollution!CM$25*'Pollution - Import (USD)'!$BG19</f>
        <v>542.78666909738138</v>
      </c>
      <c r="BD19" s="171">
        <f>Pollution!CN$25*'Pollution - Import (USD)'!$BG19</f>
        <v>542.78666909738138</v>
      </c>
      <c r="BE19" s="171">
        <f>Pollution!CO$25*'Pollution - Import (USD)'!$BG19</f>
        <v>542.78666909738138</v>
      </c>
      <c r="BF19" s="171">
        <f>Pollution!CP$25*'Pollution - Import (USD)'!$BG19</f>
        <v>542.78666909738138</v>
      </c>
      <c r="BG19" s="180">
        <f>SUMIF('Schedule of Values'!A:A,'Pollution - Import (USD)'!E19,'Schedule of Values'!I:I)</f>
        <v>2.6823018441140916E-2</v>
      </c>
    </row>
    <row r="20" spans="1:59">
      <c r="A20" s="170" t="s">
        <v>678</v>
      </c>
      <c r="B20" s="170" t="str" cm="1">
        <f t="array" ref="B20">IFERROR(INDEX('Legal Entity'!$B:$B,MATCH($E20,'Legal Entity'!$A:$A,0),0),0)</f>
        <v>1170 - COMMUNITY UTILITIES OF INDIANA, INC.       </v>
      </c>
      <c r="C20" s="170" t="s">
        <v>609</v>
      </c>
      <c r="D20" s="170" t="s">
        <v>635</v>
      </c>
      <c r="E20" s="170" t="s">
        <v>13</v>
      </c>
      <c r="G20" s="171">
        <f>Pollution!AQ$25*'Pollution - Import (USD)'!$BG20</f>
        <v>379.5686892112808</v>
      </c>
      <c r="H20" s="171">
        <f>Pollution!AR$25*'Pollution - Import (USD)'!$BG20</f>
        <v>379.5686892112808</v>
      </c>
      <c r="I20" s="171">
        <f>Pollution!AS$25*'Pollution - Import (USD)'!$BG20</f>
        <v>379.5686892112808</v>
      </c>
      <c r="J20" s="171">
        <f>Pollution!AT$25*'Pollution - Import (USD)'!$BG20</f>
        <v>379.5686892112808</v>
      </c>
      <c r="K20" s="171">
        <f>Pollution!AU$25*'Pollution - Import (USD)'!$BG20</f>
        <v>379.5686892112808</v>
      </c>
      <c r="L20" s="171">
        <f>Pollution!AV$25*'Pollution - Import (USD)'!$BG20</f>
        <v>379.5686892112808</v>
      </c>
      <c r="M20" s="171">
        <f>Pollution!AW$25*'Pollution - Import (USD)'!$BG20</f>
        <v>379.5686892112808</v>
      </c>
      <c r="N20" s="171">
        <f>Pollution!AX$25*'Pollution - Import (USD)'!$BG20</f>
        <v>408.03634090212677</v>
      </c>
      <c r="O20" s="171">
        <f>Pollution!AY$25*'Pollution - Import (USD)'!$BG20</f>
        <v>408.03634090212677</v>
      </c>
      <c r="P20" s="171">
        <f>Pollution!AZ$25*'Pollution - Import (USD)'!$BG20</f>
        <v>408.03634090212677</v>
      </c>
      <c r="Q20" s="171">
        <f>Pollution!BA$25*'Pollution - Import (USD)'!$BG20</f>
        <v>408.03634090212677</v>
      </c>
      <c r="R20" s="171">
        <f>Pollution!BB$25*'Pollution - Import (USD)'!$BG20</f>
        <v>408.03634090212677</v>
      </c>
      <c r="S20" s="171">
        <f>Pollution!BC$25*'Pollution - Import (USD)'!$BG20</f>
        <v>408.03634090212677</v>
      </c>
      <c r="T20" s="171">
        <f>Pollution!BD$25*'Pollution - Import (USD)'!$BG20</f>
        <v>408.03634090212677</v>
      </c>
      <c r="U20" s="171">
        <f>Pollution!BE$25*'Pollution - Import (USD)'!$BG20</f>
        <v>408.03634090212677</v>
      </c>
      <c r="V20" s="171">
        <f>Pollution!BF$25*'Pollution - Import (USD)'!$BG20</f>
        <v>408.03634090212677</v>
      </c>
      <c r="W20" s="171">
        <f>Pollution!BG$25*'Pollution - Import (USD)'!$BG20</f>
        <v>408.03634090212677</v>
      </c>
      <c r="X20" s="171">
        <f>Pollution!BH$25*'Pollution - Import (USD)'!$BG20</f>
        <v>408.03634090212677</v>
      </c>
      <c r="Y20" s="171">
        <f>Pollution!BI$25*'Pollution - Import (USD)'!$BG20</f>
        <v>408.03634090212677</v>
      </c>
      <c r="Z20" s="171">
        <f>Pollution!BJ$25*'Pollution - Import (USD)'!$BG20</f>
        <v>438.63906646978626</v>
      </c>
      <c r="AA20" s="171">
        <f>Pollution!BK$25*'Pollution - Import (USD)'!$BG20</f>
        <v>438.63906646978626</v>
      </c>
      <c r="AB20" s="171">
        <f>Pollution!BL$25*'Pollution - Import (USD)'!$BG20</f>
        <v>438.63906646978626</v>
      </c>
      <c r="AC20" s="171">
        <f>Pollution!BM$25*'Pollution - Import (USD)'!$BG20</f>
        <v>438.63906646978626</v>
      </c>
      <c r="AD20" s="171">
        <f>Pollution!BN$25*'Pollution - Import (USD)'!$BG20</f>
        <v>438.63906646978626</v>
      </c>
      <c r="AE20" s="171">
        <f>Pollution!BO$25*'Pollution - Import (USD)'!$BG20</f>
        <v>438.63906646978626</v>
      </c>
      <c r="AF20" s="171">
        <f>Pollution!BP$25*'Pollution - Import (USD)'!$BG20</f>
        <v>438.63906646978626</v>
      </c>
      <c r="AG20" s="171">
        <f>Pollution!BQ$25*'Pollution - Import (USD)'!$BG20</f>
        <v>438.63906646978626</v>
      </c>
      <c r="AH20" s="171">
        <f>Pollution!BR$25*'Pollution - Import (USD)'!$BG20</f>
        <v>438.63906646978626</v>
      </c>
      <c r="AI20" s="171">
        <f>Pollution!BS$25*'Pollution - Import (USD)'!$BG20</f>
        <v>438.63906646978626</v>
      </c>
      <c r="AJ20" s="171">
        <f>Pollution!BT$25*'Pollution - Import (USD)'!$BG20</f>
        <v>438.63906646978626</v>
      </c>
      <c r="AK20" s="171">
        <f>Pollution!BU$25*'Pollution - Import (USD)'!$BG20</f>
        <v>438.63906646978626</v>
      </c>
      <c r="AL20" s="171">
        <f>Pollution!BV$25*'Pollution - Import (USD)'!$BG20</f>
        <v>451.79823846387984</v>
      </c>
      <c r="AM20" s="171">
        <f>Pollution!BW$25*'Pollution - Import (USD)'!$BG20</f>
        <v>451.79823846387984</v>
      </c>
      <c r="AN20" s="171">
        <f>Pollution!BX$25*'Pollution - Import (USD)'!$BG20</f>
        <v>451.79823846387984</v>
      </c>
      <c r="AO20" s="171">
        <f>Pollution!BY$25*'Pollution - Import (USD)'!$BG20</f>
        <v>451.79823846387984</v>
      </c>
      <c r="AP20" s="171">
        <f>Pollution!BZ$25*'Pollution - Import (USD)'!$BG20</f>
        <v>451.79823846387984</v>
      </c>
      <c r="AQ20" s="171">
        <f>Pollution!CA$25*'Pollution - Import (USD)'!$BG20</f>
        <v>451.79823846387984</v>
      </c>
      <c r="AR20" s="171">
        <f>Pollution!CB$25*'Pollution - Import (USD)'!$BG20</f>
        <v>451.79823846387984</v>
      </c>
      <c r="AS20" s="171">
        <f>Pollution!CC$25*'Pollution - Import (USD)'!$BG20</f>
        <v>451.79823846387984</v>
      </c>
      <c r="AT20" s="171">
        <f>Pollution!CD$25*'Pollution - Import (USD)'!$BG20</f>
        <v>451.79823846387984</v>
      </c>
      <c r="AU20" s="171">
        <f>Pollution!CE$25*'Pollution - Import (USD)'!$BG20</f>
        <v>451.79823846387984</v>
      </c>
      <c r="AV20" s="171">
        <f>Pollution!CF$25*'Pollution - Import (USD)'!$BG20</f>
        <v>451.79823846387984</v>
      </c>
      <c r="AW20" s="171">
        <f>Pollution!CG$25*'Pollution - Import (USD)'!$BG20</f>
        <v>451.79823846387984</v>
      </c>
      <c r="AX20" s="171">
        <f>Pollution!CH$25*'Pollution - Import (USD)'!$BG20</f>
        <v>465.35218561779624</v>
      </c>
      <c r="AY20" s="171">
        <f>Pollution!CI$25*'Pollution - Import (USD)'!$BG20</f>
        <v>465.35218561779624</v>
      </c>
      <c r="AZ20" s="171">
        <f>Pollution!CJ$25*'Pollution - Import (USD)'!$BG20</f>
        <v>465.35218561779624</v>
      </c>
      <c r="BA20" s="171">
        <f>Pollution!CK$25*'Pollution - Import (USD)'!$BG20</f>
        <v>465.35218561779624</v>
      </c>
      <c r="BB20" s="171">
        <f>Pollution!CL$25*'Pollution - Import (USD)'!$BG20</f>
        <v>465.35218561779624</v>
      </c>
      <c r="BC20" s="171">
        <f>Pollution!CM$25*'Pollution - Import (USD)'!$BG20</f>
        <v>465.35218561779624</v>
      </c>
      <c r="BD20" s="171">
        <f>Pollution!CN$25*'Pollution - Import (USD)'!$BG20</f>
        <v>465.35218561779624</v>
      </c>
      <c r="BE20" s="171">
        <f>Pollution!CO$25*'Pollution - Import (USD)'!$BG20</f>
        <v>465.35218561779624</v>
      </c>
      <c r="BF20" s="171">
        <f>Pollution!CP$25*'Pollution - Import (USD)'!$BG20</f>
        <v>465.35218561779624</v>
      </c>
      <c r="BG20" s="180">
        <f>SUMIF('Schedule of Values'!A:A,'Pollution - Import (USD)'!E20,'Schedule of Values'!I:I)</f>
        <v>2.2996420080117989E-2</v>
      </c>
    </row>
    <row r="21" spans="1:59">
      <c r="A21" s="170" t="s">
        <v>678</v>
      </c>
      <c r="B21" s="170" t="str" cm="1">
        <f t="array" ref="B21">IFERROR(INDEX('Legal Entity'!$B:$B,MATCH($E21,'Legal Entity'!$A:$A,0),0),0)</f>
        <v>1138 - WATER SERVICE CORPORATION OF KENTUCKY</v>
      </c>
      <c r="C21" s="170" t="s">
        <v>609</v>
      </c>
      <c r="D21" s="170" t="s">
        <v>635</v>
      </c>
      <c r="E21" s="170" t="s">
        <v>20</v>
      </c>
      <c r="G21" s="171">
        <f>Pollution!AQ$25*'Pollution - Import (USD)'!$BG21</f>
        <v>241.38074520017864</v>
      </c>
      <c r="H21" s="171">
        <f>Pollution!AR$25*'Pollution - Import (USD)'!$BG21</f>
        <v>241.38074520017864</v>
      </c>
      <c r="I21" s="171">
        <f>Pollution!AS$25*'Pollution - Import (USD)'!$BG21</f>
        <v>241.38074520017864</v>
      </c>
      <c r="J21" s="171">
        <f>Pollution!AT$25*'Pollution - Import (USD)'!$BG21</f>
        <v>241.38074520017864</v>
      </c>
      <c r="K21" s="171">
        <f>Pollution!AU$25*'Pollution - Import (USD)'!$BG21</f>
        <v>241.38074520017864</v>
      </c>
      <c r="L21" s="171">
        <f>Pollution!AV$25*'Pollution - Import (USD)'!$BG21</f>
        <v>241.38074520017864</v>
      </c>
      <c r="M21" s="171">
        <f>Pollution!AW$25*'Pollution - Import (USD)'!$BG21</f>
        <v>241.38074520017864</v>
      </c>
      <c r="N21" s="171">
        <f>Pollution!AX$25*'Pollution - Import (USD)'!$BG21</f>
        <v>259.48430109019199</v>
      </c>
      <c r="O21" s="171">
        <f>Pollution!AY$25*'Pollution - Import (USD)'!$BG21</f>
        <v>259.48430109019199</v>
      </c>
      <c r="P21" s="171">
        <f>Pollution!AZ$25*'Pollution - Import (USD)'!$BG21</f>
        <v>259.48430109019199</v>
      </c>
      <c r="Q21" s="171">
        <f>Pollution!BA$25*'Pollution - Import (USD)'!$BG21</f>
        <v>259.48430109019199</v>
      </c>
      <c r="R21" s="171">
        <f>Pollution!BB$25*'Pollution - Import (USD)'!$BG21</f>
        <v>259.48430109019199</v>
      </c>
      <c r="S21" s="171">
        <f>Pollution!BC$25*'Pollution - Import (USD)'!$BG21</f>
        <v>259.48430109019199</v>
      </c>
      <c r="T21" s="171">
        <f>Pollution!BD$25*'Pollution - Import (USD)'!$BG21</f>
        <v>259.48430109019199</v>
      </c>
      <c r="U21" s="171">
        <f>Pollution!BE$25*'Pollution - Import (USD)'!$BG21</f>
        <v>259.48430109019199</v>
      </c>
      <c r="V21" s="171">
        <f>Pollution!BF$25*'Pollution - Import (USD)'!$BG21</f>
        <v>259.48430109019199</v>
      </c>
      <c r="W21" s="171">
        <f>Pollution!BG$25*'Pollution - Import (USD)'!$BG21</f>
        <v>259.48430109019199</v>
      </c>
      <c r="X21" s="171">
        <f>Pollution!BH$25*'Pollution - Import (USD)'!$BG21</f>
        <v>259.48430109019199</v>
      </c>
      <c r="Y21" s="171">
        <f>Pollution!BI$25*'Pollution - Import (USD)'!$BG21</f>
        <v>259.48430109019199</v>
      </c>
      <c r="Z21" s="171">
        <f>Pollution!BJ$25*'Pollution - Import (USD)'!$BG21</f>
        <v>278.94562367195635</v>
      </c>
      <c r="AA21" s="171">
        <f>Pollution!BK$25*'Pollution - Import (USD)'!$BG21</f>
        <v>278.94562367195635</v>
      </c>
      <c r="AB21" s="171">
        <f>Pollution!BL$25*'Pollution - Import (USD)'!$BG21</f>
        <v>278.94562367195635</v>
      </c>
      <c r="AC21" s="171">
        <f>Pollution!BM$25*'Pollution - Import (USD)'!$BG21</f>
        <v>278.94562367195635</v>
      </c>
      <c r="AD21" s="171">
        <f>Pollution!BN$25*'Pollution - Import (USD)'!$BG21</f>
        <v>278.94562367195635</v>
      </c>
      <c r="AE21" s="171">
        <f>Pollution!BO$25*'Pollution - Import (USD)'!$BG21</f>
        <v>278.94562367195635</v>
      </c>
      <c r="AF21" s="171">
        <f>Pollution!BP$25*'Pollution - Import (USD)'!$BG21</f>
        <v>278.94562367195635</v>
      </c>
      <c r="AG21" s="171">
        <f>Pollution!BQ$25*'Pollution - Import (USD)'!$BG21</f>
        <v>278.94562367195635</v>
      </c>
      <c r="AH21" s="171">
        <f>Pollution!BR$25*'Pollution - Import (USD)'!$BG21</f>
        <v>278.94562367195635</v>
      </c>
      <c r="AI21" s="171">
        <f>Pollution!BS$25*'Pollution - Import (USD)'!$BG21</f>
        <v>278.94562367195635</v>
      </c>
      <c r="AJ21" s="171">
        <f>Pollution!BT$25*'Pollution - Import (USD)'!$BG21</f>
        <v>278.94562367195635</v>
      </c>
      <c r="AK21" s="171">
        <f>Pollution!BU$25*'Pollution - Import (USD)'!$BG21</f>
        <v>278.94562367195635</v>
      </c>
      <c r="AL21" s="171">
        <f>Pollution!BV$25*'Pollution - Import (USD)'!$BG21</f>
        <v>287.31399238211503</v>
      </c>
      <c r="AM21" s="171">
        <f>Pollution!BW$25*'Pollution - Import (USD)'!$BG21</f>
        <v>287.31399238211503</v>
      </c>
      <c r="AN21" s="171">
        <f>Pollution!BX$25*'Pollution - Import (USD)'!$BG21</f>
        <v>287.31399238211503</v>
      </c>
      <c r="AO21" s="171">
        <f>Pollution!BY$25*'Pollution - Import (USD)'!$BG21</f>
        <v>287.31399238211503</v>
      </c>
      <c r="AP21" s="171">
        <f>Pollution!BZ$25*'Pollution - Import (USD)'!$BG21</f>
        <v>287.31399238211503</v>
      </c>
      <c r="AQ21" s="171">
        <f>Pollution!CA$25*'Pollution - Import (USD)'!$BG21</f>
        <v>287.31399238211503</v>
      </c>
      <c r="AR21" s="171">
        <f>Pollution!CB$25*'Pollution - Import (USD)'!$BG21</f>
        <v>287.31399238211503</v>
      </c>
      <c r="AS21" s="171">
        <f>Pollution!CC$25*'Pollution - Import (USD)'!$BG21</f>
        <v>287.31399238211503</v>
      </c>
      <c r="AT21" s="171">
        <f>Pollution!CD$25*'Pollution - Import (USD)'!$BG21</f>
        <v>287.31399238211503</v>
      </c>
      <c r="AU21" s="171">
        <f>Pollution!CE$25*'Pollution - Import (USD)'!$BG21</f>
        <v>287.31399238211503</v>
      </c>
      <c r="AV21" s="171">
        <f>Pollution!CF$25*'Pollution - Import (USD)'!$BG21</f>
        <v>287.31399238211503</v>
      </c>
      <c r="AW21" s="171">
        <f>Pollution!CG$25*'Pollution - Import (USD)'!$BG21</f>
        <v>287.31399238211503</v>
      </c>
      <c r="AX21" s="171">
        <f>Pollution!CH$25*'Pollution - Import (USD)'!$BG21</f>
        <v>295.9334121535785</v>
      </c>
      <c r="AY21" s="171">
        <f>Pollution!CI$25*'Pollution - Import (USD)'!$BG21</f>
        <v>295.9334121535785</v>
      </c>
      <c r="AZ21" s="171">
        <f>Pollution!CJ$25*'Pollution - Import (USD)'!$BG21</f>
        <v>295.9334121535785</v>
      </c>
      <c r="BA21" s="171">
        <f>Pollution!CK$25*'Pollution - Import (USD)'!$BG21</f>
        <v>295.9334121535785</v>
      </c>
      <c r="BB21" s="171">
        <f>Pollution!CL$25*'Pollution - Import (USD)'!$BG21</f>
        <v>295.9334121535785</v>
      </c>
      <c r="BC21" s="171">
        <f>Pollution!CM$25*'Pollution - Import (USD)'!$BG21</f>
        <v>295.9334121535785</v>
      </c>
      <c r="BD21" s="171">
        <f>Pollution!CN$25*'Pollution - Import (USD)'!$BG21</f>
        <v>295.9334121535785</v>
      </c>
      <c r="BE21" s="171">
        <f>Pollution!CO$25*'Pollution - Import (USD)'!$BG21</f>
        <v>295.9334121535785</v>
      </c>
      <c r="BF21" s="171">
        <f>Pollution!CP$25*'Pollution - Import (USD)'!$BG21</f>
        <v>295.9334121535785</v>
      </c>
      <c r="BG21" s="180">
        <f>SUMIF('Schedule of Values'!A:A,'Pollution - Import (USD)'!E21,'Schedule of Values'!I:I)</f>
        <v>1.4624212095601533E-2</v>
      </c>
    </row>
    <row r="22" spans="1:59">
      <c r="A22" s="170" t="s">
        <v>678</v>
      </c>
      <c r="B22" s="170" t="str" cm="1">
        <f t="array" ref="B22">IFERROR(INDEX('Legal Entity'!$B:$B,MATCH($E22,'Legal Entity'!$A:$A,0),0),0)</f>
        <v>1158 - UTILITY SERVICES OF ILLINOIS, INC.        </v>
      </c>
      <c r="C22" s="170" t="s">
        <v>609</v>
      </c>
      <c r="D22" s="170" t="s">
        <v>635</v>
      </c>
      <c r="E22" s="170" t="s">
        <v>12</v>
      </c>
      <c r="G22" s="171">
        <f>Pollution!AQ$25*'Pollution - Import (USD)'!$BG22</f>
        <v>493.06977721522941</v>
      </c>
      <c r="H22" s="171">
        <f>Pollution!AR$25*'Pollution - Import (USD)'!$BG22</f>
        <v>493.06977721522941</v>
      </c>
      <c r="I22" s="171">
        <f>Pollution!AS$25*'Pollution - Import (USD)'!$BG22</f>
        <v>493.06977721522941</v>
      </c>
      <c r="J22" s="171">
        <f>Pollution!AT$25*'Pollution - Import (USD)'!$BG22</f>
        <v>493.06977721522941</v>
      </c>
      <c r="K22" s="171">
        <f>Pollution!AU$25*'Pollution - Import (USD)'!$BG22</f>
        <v>493.06977721522941</v>
      </c>
      <c r="L22" s="171">
        <f>Pollution!AV$25*'Pollution - Import (USD)'!$BG22</f>
        <v>493.06977721522941</v>
      </c>
      <c r="M22" s="171">
        <f>Pollution!AW$25*'Pollution - Import (USD)'!$BG22</f>
        <v>493.06977721522941</v>
      </c>
      <c r="N22" s="171">
        <f>Pollution!AX$25*'Pollution - Import (USD)'!$BG22</f>
        <v>530.05001050637156</v>
      </c>
      <c r="O22" s="171">
        <f>Pollution!AY$25*'Pollution - Import (USD)'!$BG22</f>
        <v>530.05001050637156</v>
      </c>
      <c r="P22" s="171">
        <f>Pollution!AZ$25*'Pollution - Import (USD)'!$BG22</f>
        <v>530.05001050637156</v>
      </c>
      <c r="Q22" s="171">
        <f>Pollution!BA$25*'Pollution - Import (USD)'!$BG22</f>
        <v>530.05001050637156</v>
      </c>
      <c r="R22" s="171">
        <f>Pollution!BB$25*'Pollution - Import (USD)'!$BG22</f>
        <v>530.05001050637156</v>
      </c>
      <c r="S22" s="171">
        <f>Pollution!BC$25*'Pollution - Import (USD)'!$BG22</f>
        <v>530.05001050637156</v>
      </c>
      <c r="T22" s="171">
        <f>Pollution!BD$25*'Pollution - Import (USD)'!$BG22</f>
        <v>530.05001050637156</v>
      </c>
      <c r="U22" s="171">
        <f>Pollution!BE$25*'Pollution - Import (USD)'!$BG22</f>
        <v>530.05001050637156</v>
      </c>
      <c r="V22" s="171">
        <f>Pollution!BF$25*'Pollution - Import (USD)'!$BG22</f>
        <v>530.05001050637156</v>
      </c>
      <c r="W22" s="171">
        <f>Pollution!BG$25*'Pollution - Import (USD)'!$BG22</f>
        <v>530.05001050637156</v>
      </c>
      <c r="X22" s="171">
        <f>Pollution!BH$25*'Pollution - Import (USD)'!$BG22</f>
        <v>530.05001050637156</v>
      </c>
      <c r="Y22" s="171">
        <f>Pollution!BI$25*'Pollution - Import (USD)'!$BG22</f>
        <v>530.05001050637156</v>
      </c>
      <c r="Z22" s="171">
        <f>Pollution!BJ$25*'Pollution - Import (USD)'!$BG22</f>
        <v>569.80376129434933</v>
      </c>
      <c r="AA22" s="171">
        <f>Pollution!BK$25*'Pollution - Import (USD)'!$BG22</f>
        <v>569.80376129434933</v>
      </c>
      <c r="AB22" s="171">
        <f>Pollution!BL$25*'Pollution - Import (USD)'!$BG22</f>
        <v>569.80376129434933</v>
      </c>
      <c r="AC22" s="171">
        <f>Pollution!BM$25*'Pollution - Import (USD)'!$BG22</f>
        <v>569.80376129434933</v>
      </c>
      <c r="AD22" s="171">
        <f>Pollution!BN$25*'Pollution - Import (USD)'!$BG22</f>
        <v>569.80376129434933</v>
      </c>
      <c r="AE22" s="171">
        <f>Pollution!BO$25*'Pollution - Import (USD)'!$BG22</f>
        <v>569.80376129434933</v>
      </c>
      <c r="AF22" s="171">
        <f>Pollution!BP$25*'Pollution - Import (USD)'!$BG22</f>
        <v>569.80376129434933</v>
      </c>
      <c r="AG22" s="171">
        <f>Pollution!BQ$25*'Pollution - Import (USD)'!$BG22</f>
        <v>569.80376129434933</v>
      </c>
      <c r="AH22" s="171">
        <f>Pollution!BR$25*'Pollution - Import (USD)'!$BG22</f>
        <v>569.80376129434933</v>
      </c>
      <c r="AI22" s="171">
        <f>Pollution!BS$25*'Pollution - Import (USD)'!$BG22</f>
        <v>569.80376129434933</v>
      </c>
      <c r="AJ22" s="171">
        <f>Pollution!BT$25*'Pollution - Import (USD)'!$BG22</f>
        <v>569.80376129434933</v>
      </c>
      <c r="AK22" s="171">
        <f>Pollution!BU$25*'Pollution - Import (USD)'!$BG22</f>
        <v>569.80376129434933</v>
      </c>
      <c r="AL22" s="171">
        <f>Pollution!BV$25*'Pollution - Import (USD)'!$BG22</f>
        <v>586.89787413317981</v>
      </c>
      <c r="AM22" s="171">
        <f>Pollution!BW$25*'Pollution - Import (USD)'!$BG22</f>
        <v>586.89787413317981</v>
      </c>
      <c r="AN22" s="171">
        <f>Pollution!BX$25*'Pollution - Import (USD)'!$BG22</f>
        <v>586.89787413317981</v>
      </c>
      <c r="AO22" s="171">
        <f>Pollution!BY$25*'Pollution - Import (USD)'!$BG22</f>
        <v>586.89787413317981</v>
      </c>
      <c r="AP22" s="171">
        <f>Pollution!BZ$25*'Pollution - Import (USD)'!$BG22</f>
        <v>586.89787413317981</v>
      </c>
      <c r="AQ22" s="171">
        <f>Pollution!CA$25*'Pollution - Import (USD)'!$BG22</f>
        <v>586.89787413317981</v>
      </c>
      <c r="AR22" s="171">
        <f>Pollution!CB$25*'Pollution - Import (USD)'!$BG22</f>
        <v>586.89787413317981</v>
      </c>
      <c r="AS22" s="171">
        <f>Pollution!CC$25*'Pollution - Import (USD)'!$BG22</f>
        <v>586.89787413317981</v>
      </c>
      <c r="AT22" s="171">
        <f>Pollution!CD$25*'Pollution - Import (USD)'!$BG22</f>
        <v>586.89787413317981</v>
      </c>
      <c r="AU22" s="171">
        <f>Pollution!CE$25*'Pollution - Import (USD)'!$BG22</f>
        <v>586.89787413317981</v>
      </c>
      <c r="AV22" s="171">
        <f>Pollution!CF$25*'Pollution - Import (USD)'!$BG22</f>
        <v>586.89787413317981</v>
      </c>
      <c r="AW22" s="171">
        <f>Pollution!CG$25*'Pollution - Import (USD)'!$BG22</f>
        <v>586.89787413317981</v>
      </c>
      <c r="AX22" s="171">
        <f>Pollution!CH$25*'Pollution - Import (USD)'!$BG22</f>
        <v>604.50481035717519</v>
      </c>
      <c r="AY22" s="171">
        <f>Pollution!CI$25*'Pollution - Import (USD)'!$BG22</f>
        <v>604.50481035717519</v>
      </c>
      <c r="AZ22" s="171">
        <f>Pollution!CJ$25*'Pollution - Import (USD)'!$BG22</f>
        <v>604.50481035717519</v>
      </c>
      <c r="BA22" s="171">
        <f>Pollution!CK$25*'Pollution - Import (USD)'!$BG22</f>
        <v>604.50481035717519</v>
      </c>
      <c r="BB22" s="171">
        <f>Pollution!CL$25*'Pollution - Import (USD)'!$BG22</f>
        <v>604.50481035717519</v>
      </c>
      <c r="BC22" s="171">
        <f>Pollution!CM$25*'Pollution - Import (USD)'!$BG22</f>
        <v>604.50481035717519</v>
      </c>
      <c r="BD22" s="171">
        <f>Pollution!CN$25*'Pollution - Import (USD)'!$BG22</f>
        <v>604.50481035717519</v>
      </c>
      <c r="BE22" s="171">
        <f>Pollution!CO$25*'Pollution - Import (USD)'!$BG22</f>
        <v>604.50481035717519</v>
      </c>
      <c r="BF22" s="171">
        <f>Pollution!CP$25*'Pollution - Import (USD)'!$BG22</f>
        <v>604.50481035717519</v>
      </c>
      <c r="BG22" s="180">
        <f>SUMIF('Schedule of Values'!A:A,'Pollution - Import (USD)'!E22,'Schedule of Values'!I:I)</f>
        <v>2.9872958565715684E-2</v>
      </c>
    </row>
    <row r="23" spans="1:59">
      <c r="A23" s="170" t="s">
        <v>678</v>
      </c>
      <c r="B23" s="170" t="str" cm="1">
        <f t="array" ref="B23">IFERROR(INDEX('Legal Entity'!$B:$B,MATCH($E23,'Legal Entity'!$A:$A,0),0),0)</f>
        <v>1130 - MONTAGUE WATER COMPANY, INC.</v>
      </c>
      <c r="C23" s="170" t="s">
        <v>609</v>
      </c>
      <c r="D23" s="170" t="s">
        <v>635</v>
      </c>
      <c r="E23" s="170" t="s">
        <v>27</v>
      </c>
      <c r="G23" s="171">
        <f>Pollution!AQ$25*'Pollution - Import (USD)'!$BG23</f>
        <v>69.889907982800409</v>
      </c>
      <c r="H23" s="171">
        <f>Pollution!AR$25*'Pollution - Import (USD)'!$BG23</f>
        <v>69.889907982800409</v>
      </c>
      <c r="I23" s="171">
        <f>Pollution!AS$25*'Pollution - Import (USD)'!$BG23</f>
        <v>69.889907982800409</v>
      </c>
      <c r="J23" s="171">
        <f>Pollution!AT$25*'Pollution - Import (USD)'!$BG23</f>
        <v>69.889907982800409</v>
      </c>
      <c r="K23" s="171">
        <f>Pollution!AU$25*'Pollution - Import (USD)'!$BG23</f>
        <v>69.889907982800409</v>
      </c>
      <c r="L23" s="171">
        <f>Pollution!AV$25*'Pollution - Import (USD)'!$BG23</f>
        <v>69.889907982800409</v>
      </c>
      <c r="M23" s="171">
        <f>Pollution!AW$25*'Pollution - Import (USD)'!$BG23</f>
        <v>69.889907982800409</v>
      </c>
      <c r="N23" s="171">
        <f>Pollution!AX$25*'Pollution - Import (USD)'!$BG23</f>
        <v>75.131651081510427</v>
      </c>
      <c r="O23" s="171">
        <f>Pollution!AY$25*'Pollution - Import (USD)'!$BG23</f>
        <v>75.131651081510427</v>
      </c>
      <c r="P23" s="171">
        <f>Pollution!AZ$25*'Pollution - Import (USD)'!$BG23</f>
        <v>75.131651081510427</v>
      </c>
      <c r="Q23" s="171">
        <f>Pollution!BA$25*'Pollution - Import (USD)'!$BG23</f>
        <v>75.131651081510427</v>
      </c>
      <c r="R23" s="171">
        <f>Pollution!BB$25*'Pollution - Import (USD)'!$BG23</f>
        <v>75.131651081510427</v>
      </c>
      <c r="S23" s="171">
        <f>Pollution!BC$25*'Pollution - Import (USD)'!$BG23</f>
        <v>75.131651081510427</v>
      </c>
      <c r="T23" s="171">
        <f>Pollution!BD$25*'Pollution - Import (USD)'!$BG23</f>
        <v>75.131651081510427</v>
      </c>
      <c r="U23" s="171">
        <f>Pollution!BE$25*'Pollution - Import (USD)'!$BG23</f>
        <v>75.131651081510427</v>
      </c>
      <c r="V23" s="171">
        <f>Pollution!BF$25*'Pollution - Import (USD)'!$BG23</f>
        <v>75.131651081510427</v>
      </c>
      <c r="W23" s="171">
        <f>Pollution!BG$25*'Pollution - Import (USD)'!$BG23</f>
        <v>75.131651081510427</v>
      </c>
      <c r="X23" s="171">
        <f>Pollution!BH$25*'Pollution - Import (USD)'!$BG23</f>
        <v>75.131651081510427</v>
      </c>
      <c r="Y23" s="171">
        <f>Pollution!BI$25*'Pollution - Import (USD)'!$BG23</f>
        <v>75.131651081510427</v>
      </c>
      <c r="Z23" s="171">
        <f>Pollution!BJ$25*'Pollution - Import (USD)'!$BG23</f>
        <v>80.766524912623709</v>
      </c>
      <c r="AA23" s="171">
        <f>Pollution!BK$25*'Pollution - Import (USD)'!$BG23</f>
        <v>80.766524912623709</v>
      </c>
      <c r="AB23" s="171">
        <f>Pollution!BL$25*'Pollution - Import (USD)'!$BG23</f>
        <v>80.766524912623709</v>
      </c>
      <c r="AC23" s="171">
        <f>Pollution!BM$25*'Pollution - Import (USD)'!$BG23</f>
        <v>80.766524912623709</v>
      </c>
      <c r="AD23" s="171">
        <f>Pollution!BN$25*'Pollution - Import (USD)'!$BG23</f>
        <v>80.766524912623709</v>
      </c>
      <c r="AE23" s="171">
        <f>Pollution!BO$25*'Pollution - Import (USD)'!$BG23</f>
        <v>80.766524912623709</v>
      </c>
      <c r="AF23" s="171">
        <f>Pollution!BP$25*'Pollution - Import (USD)'!$BG23</f>
        <v>80.766524912623709</v>
      </c>
      <c r="AG23" s="171">
        <f>Pollution!BQ$25*'Pollution - Import (USD)'!$BG23</f>
        <v>80.766524912623709</v>
      </c>
      <c r="AH23" s="171">
        <f>Pollution!BR$25*'Pollution - Import (USD)'!$BG23</f>
        <v>80.766524912623709</v>
      </c>
      <c r="AI23" s="171">
        <f>Pollution!BS$25*'Pollution - Import (USD)'!$BG23</f>
        <v>80.766524912623709</v>
      </c>
      <c r="AJ23" s="171">
        <f>Pollution!BT$25*'Pollution - Import (USD)'!$BG23</f>
        <v>80.766524912623709</v>
      </c>
      <c r="AK23" s="171">
        <f>Pollution!BU$25*'Pollution - Import (USD)'!$BG23</f>
        <v>80.766524912623709</v>
      </c>
      <c r="AL23" s="171">
        <f>Pollution!BV$25*'Pollution - Import (USD)'!$BG23</f>
        <v>83.189520660002415</v>
      </c>
      <c r="AM23" s="171">
        <f>Pollution!BW$25*'Pollution - Import (USD)'!$BG23</f>
        <v>83.189520660002415</v>
      </c>
      <c r="AN23" s="171">
        <f>Pollution!BX$25*'Pollution - Import (USD)'!$BG23</f>
        <v>83.189520660002415</v>
      </c>
      <c r="AO23" s="171">
        <f>Pollution!BY$25*'Pollution - Import (USD)'!$BG23</f>
        <v>83.189520660002415</v>
      </c>
      <c r="AP23" s="171">
        <f>Pollution!BZ$25*'Pollution - Import (USD)'!$BG23</f>
        <v>83.189520660002415</v>
      </c>
      <c r="AQ23" s="171">
        <f>Pollution!CA$25*'Pollution - Import (USD)'!$BG23</f>
        <v>83.189520660002415</v>
      </c>
      <c r="AR23" s="171">
        <f>Pollution!CB$25*'Pollution - Import (USD)'!$BG23</f>
        <v>83.189520660002415</v>
      </c>
      <c r="AS23" s="171">
        <f>Pollution!CC$25*'Pollution - Import (USD)'!$BG23</f>
        <v>83.189520660002415</v>
      </c>
      <c r="AT23" s="171">
        <f>Pollution!CD$25*'Pollution - Import (USD)'!$BG23</f>
        <v>83.189520660002415</v>
      </c>
      <c r="AU23" s="171">
        <f>Pollution!CE$25*'Pollution - Import (USD)'!$BG23</f>
        <v>83.189520660002415</v>
      </c>
      <c r="AV23" s="171">
        <f>Pollution!CF$25*'Pollution - Import (USD)'!$BG23</f>
        <v>83.189520660002415</v>
      </c>
      <c r="AW23" s="171">
        <f>Pollution!CG$25*'Pollution - Import (USD)'!$BG23</f>
        <v>83.189520660002415</v>
      </c>
      <c r="AX23" s="171">
        <f>Pollution!CH$25*'Pollution - Import (USD)'!$BG23</f>
        <v>85.685206279802486</v>
      </c>
      <c r="AY23" s="171">
        <f>Pollution!CI$25*'Pollution - Import (USD)'!$BG23</f>
        <v>85.685206279802486</v>
      </c>
      <c r="AZ23" s="171">
        <f>Pollution!CJ$25*'Pollution - Import (USD)'!$BG23</f>
        <v>85.685206279802486</v>
      </c>
      <c r="BA23" s="171">
        <f>Pollution!CK$25*'Pollution - Import (USD)'!$BG23</f>
        <v>85.685206279802486</v>
      </c>
      <c r="BB23" s="171">
        <f>Pollution!CL$25*'Pollution - Import (USD)'!$BG23</f>
        <v>85.685206279802486</v>
      </c>
      <c r="BC23" s="171">
        <f>Pollution!CM$25*'Pollution - Import (USD)'!$BG23</f>
        <v>85.685206279802486</v>
      </c>
      <c r="BD23" s="171">
        <f>Pollution!CN$25*'Pollution - Import (USD)'!$BG23</f>
        <v>85.685206279802486</v>
      </c>
      <c r="BE23" s="171">
        <f>Pollution!CO$25*'Pollution - Import (USD)'!$BG23</f>
        <v>85.685206279802486</v>
      </c>
      <c r="BF23" s="171">
        <f>Pollution!CP$25*'Pollution - Import (USD)'!$BG23</f>
        <v>85.685206279802486</v>
      </c>
      <c r="BG23" s="180">
        <f>SUMIF('Schedule of Values'!A:A,'Pollution - Import (USD)'!E23,'Schedule of Values'!I:I)</f>
        <v>4.2343262998667365E-3</v>
      </c>
    </row>
    <row r="24" spans="1:59">
      <c r="A24" s="170" t="s">
        <v>678</v>
      </c>
      <c r="B24" s="170" t="str" cm="1">
        <f t="array" ref="B24">IFERROR(INDEX('Legal Entity'!$B:$B,MATCH($E24,'Legal Entity'!$A:$A,0),0),0)</f>
        <v>1174 - COMMUNITY UTILITIES OF PENNSYLVANIA INC.     </v>
      </c>
      <c r="C24" s="170" t="s">
        <v>609</v>
      </c>
      <c r="D24" s="170" t="s">
        <v>635</v>
      </c>
      <c r="E24" s="170" t="s">
        <v>18</v>
      </c>
      <c r="G24" s="171">
        <f>Pollution!AQ$25*'Pollution - Import (USD)'!$BG24</f>
        <v>507.20367279202043</v>
      </c>
      <c r="H24" s="171">
        <f>Pollution!AR$25*'Pollution - Import (USD)'!$BG24</f>
        <v>507.20367279202043</v>
      </c>
      <c r="I24" s="171">
        <f>Pollution!AS$25*'Pollution - Import (USD)'!$BG24</f>
        <v>507.20367279202043</v>
      </c>
      <c r="J24" s="171">
        <f>Pollution!AT$25*'Pollution - Import (USD)'!$BG24</f>
        <v>507.20367279202043</v>
      </c>
      <c r="K24" s="171">
        <f>Pollution!AU$25*'Pollution - Import (USD)'!$BG24</f>
        <v>507.20367279202043</v>
      </c>
      <c r="L24" s="171">
        <f>Pollution!AV$25*'Pollution - Import (USD)'!$BG24</f>
        <v>507.20367279202043</v>
      </c>
      <c r="M24" s="171">
        <f>Pollution!AW$25*'Pollution - Import (USD)'!$BG24</f>
        <v>507.20367279202043</v>
      </c>
      <c r="N24" s="171">
        <f>Pollution!AX$25*'Pollution - Import (USD)'!$BG24</f>
        <v>545.2439482514219</v>
      </c>
      <c r="O24" s="171">
        <f>Pollution!AY$25*'Pollution - Import (USD)'!$BG24</f>
        <v>545.2439482514219</v>
      </c>
      <c r="P24" s="171">
        <f>Pollution!AZ$25*'Pollution - Import (USD)'!$BG24</f>
        <v>545.2439482514219</v>
      </c>
      <c r="Q24" s="171">
        <f>Pollution!BA$25*'Pollution - Import (USD)'!$BG24</f>
        <v>545.2439482514219</v>
      </c>
      <c r="R24" s="171">
        <f>Pollution!BB$25*'Pollution - Import (USD)'!$BG24</f>
        <v>545.2439482514219</v>
      </c>
      <c r="S24" s="171">
        <f>Pollution!BC$25*'Pollution - Import (USD)'!$BG24</f>
        <v>545.2439482514219</v>
      </c>
      <c r="T24" s="171">
        <f>Pollution!BD$25*'Pollution - Import (USD)'!$BG24</f>
        <v>545.2439482514219</v>
      </c>
      <c r="U24" s="171">
        <f>Pollution!BE$25*'Pollution - Import (USD)'!$BG24</f>
        <v>545.2439482514219</v>
      </c>
      <c r="V24" s="171">
        <f>Pollution!BF$25*'Pollution - Import (USD)'!$BG24</f>
        <v>545.2439482514219</v>
      </c>
      <c r="W24" s="171">
        <f>Pollution!BG$25*'Pollution - Import (USD)'!$BG24</f>
        <v>545.2439482514219</v>
      </c>
      <c r="X24" s="171">
        <f>Pollution!BH$25*'Pollution - Import (USD)'!$BG24</f>
        <v>545.2439482514219</v>
      </c>
      <c r="Y24" s="171">
        <f>Pollution!BI$25*'Pollution - Import (USD)'!$BG24</f>
        <v>545.2439482514219</v>
      </c>
      <c r="Z24" s="171">
        <f>Pollution!BJ$25*'Pollution - Import (USD)'!$BG24</f>
        <v>586.13724437027849</v>
      </c>
      <c r="AA24" s="171">
        <f>Pollution!BK$25*'Pollution - Import (USD)'!$BG24</f>
        <v>586.13724437027849</v>
      </c>
      <c r="AB24" s="171">
        <f>Pollution!BL$25*'Pollution - Import (USD)'!$BG24</f>
        <v>586.13724437027849</v>
      </c>
      <c r="AC24" s="171">
        <f>Pollution!BM$25*'Pollution - Import (USD)'!$BG24</f>
        <v>586.13724437027849</v>
      </c>
      <c r="AD24" s="171">
        <f>Pollution!BN$25*'Pollution - Import (USD)'!$BG24</f>
        <v>586.13724437027849</v>
      </c>
      <c r="AE24" s="171">
        <f>Pollution!BO$25*'Pollution - Import (USD)'!$BG24</f>
        <v>586.13724437027849</v>
      </c>
      <c r="AF24" s="171">
        <f>Pollution!BP$25*'Pollution - Import (USD)'!$BG24</f>
        <v>586.13724437027849</v>
      </c>
      <c r="AG24" s="171">
        <f>Pollution!BQ$25*'Pollution - Import (USD)'!$BG24</f>
        <v>586.13724437027849</v>
      </c>
      <c r="AH24" s="171">
        <f>Pollution!BR$25*'Pollution - Import (USD)'!$BG24</f>
        <v>586.13724437027849</v>
      </c>
      <c r="AI24" s="171">
        <f>Pollution!BS$25*'Pollution - Import (USD)'!$BG24</f>
        <v>586.13724437027849</v>
      </c>
      <c r="AJ24" s="171">
        <f>Pollution!BT$25*'Pollution - Import (USD)'!$BG24</f>
        <v>586.13724437027849</v>
      </c>
      <c r="AK24" s="171">
        <f>Pollution!BU$25*'Pollution - Import (USD)'!$BG24</f>
        <v>586.13724437027849</v>
      </c>
      <c r="AL24" s="171">
        <f>Pollution!BV$25*'Pollution - Import (USD)'!$BG24</f>
        <v>603.72136170138685</v>
      </c>
      <c r="AM24" s="171">
        <f>Pollution!BW$25*'Pollution - Import (USD)'!$BG24</f>
        <v>603.72136170138685</v>
      </c>
      <c r="AN24" s="171">
        <f>Pollution!BX$25*'Pollution - Import (USD)'!$BG24</f>
        <v>603.72136170138685</v>
      </c>
      <c r="AO24" s="171">
        <f>Pollution!BY$25*'Pollution - Import (USD)'!$BG24</f>
        <v>603.72136170138685</v>
      </c>
      <c r="AP24" s="171">
        <f>Pollution!BZ$25*'Pollution - Import (USD)'!$BG24</f>
        <v>603.72136170138685</v>
      </c>
      <c r="AQ24" s="171">
        <f>Pollution!CA$25*'Pollution - Import (USD)'!$BG24</f>
        <v>603.72136170138685</v>
      </c>
      <c r="AR24" s="171">
        <f>Pollution!CB$25*'Pollution - Import (USD)'!$BG24</f>
        <v>603.72136170138685</v>
      </c>
      <c r="AS24" s="171">
        <f>Pollution!CC$25*'Pollution - Import (USD)'!$BG24</f>
        <v>603.72136170138685</v>
      </c>
      <c r="AT24" s="171">
        <f>Pollution!CD$25*'Pollution - Import (USD)'!$BG24</f>
        <v>603.72136170138685</v>
      </c>
      <c r="AU24" s="171">
        <f>Pollution!CE$25*'Pollution - Import (USD)'!$BG24</f>
        <v>603.72136170138685</v>
      </c>
      <c r="AV24" s="171">
        <f>Pollution!CF$25*'Pollution - Import (USD)'!$BG24</f>
        <v>603.72136170138685</v>
      </c>
      <c r="AW24" s="171">
        <f>Pollution!CG$25*'Pollution - Import (USD)'!$BG24</f>
        <v>603.72136170138685</v>
      </c>
      <c r="AX24" s="171">
        <f>Pollution!CH$25*'Pollution - Import (USD)'!$BG24</f>
        <v>621.83300255242841</v>
      </c>
      <c r="AY24" s="171">
        <f>Pollution!CI$25*'Pollution - Import (USD)'!$BG24</f>
        <v>621.83300255242841</v>
      </c>
      <c r="AZ24" s="171">
        <f>Pollution!CJ$25*'Pollution - Import (USD)'!$BG24</f>
        <v>621.83300255242841</v>
      </c>
      <c r="BA24" s="171">
        <f>Pollution!CK$25*'Pollution - Import (USD)'!$BG24</f>
        <v>621.83300255242841</v>
      </c>
      <c r="BB24" s="171">
        <f>Pollution!CL$25*'Pollution - Import (USD)'!$BG24</f>
        <v>621.83300255242841</v>
      </c>
      <c r="BC24" s="171">
        <f>Pollution!CM$25*'Pollution - Import (USD)'!$BG24</f>
        <v>621.83300255242841</v>
      </c>
      <c r="BD24" s="171">
        <f>Pollution!CN$25*'Pollution - Import (USD)'!$BG24</f>
        <v>621.83300255242841</v>
      </c>
      <c r="BE24" s="171">
        <f>Pollution!CO$25*'Pollution - Import (USD)'!$BG24</f>
        <v>621.83300255242841</v>
      </c>
      <c r="BF24" s="171">
        <f>Pollution!CP$25*'Pollution - Import (USD)'!$BG24</f>
        <v>621.83300255242841</v>
      </c>
      <c r="BG24" s="180">
        <f>SUMIF('Schedule of Values'!A:A,'Pollution - Import (USD)'!E24,'Schedule of Values'!I:I)</f>
        <v>3.0729269977301812E-2</v>
      </c>
    </row>
    <row r="25" spans="1:59">
      <c r="A25" s="170" t="s">
        <v>678</v>
      </c>
      <c r="B25" s="170" t="str" cm="1">
        <f t="array" ref="B25">IFERROR(INDEX('Legal Entity'!$B:$B,MATCH($E25,'Legal Entity'!$A:$A,0),0),0)</f>
        <v>1128 - MARYLAND WATER SERVICE, INC.</v>
      </c>
      <c r="C25" s="170" t="s">
        <v>609</v>
      </c>
      <c r="D25" s="170" t="s">
        <v>635</v>
      </c>
      <c r="E25" s="170" t="s">
        <v>17</v>
      </c>
      <c r="G25" s="171">
        <f>Pollution!AQ$25*'Pollution - Import (USD)'!$BG25</f>
        <v>229.61288163307805</v>
      </c>
      <c r="H25" s="171">
        <f>Pollution!AR$25*'Pollution - Import (USD)'!$BG25</f>
        <v>229.61288163307805</v>
      </c>
      <c r="I25" s="171">
        <f>Pollution!AS$25*'Pollution - Import (USD)'!$BG25</f>
        <v>229.61288163307805</v>
      </c>
      <c r="J25" s="171">
        <f>Pollution!AT$25*'Pollution - Import (USD)'!$BG25</f>
        <v>229.61288163307805</v>
      </c>
      <c r="K25" s="171">
        <f>Pollution!AU$25*'Pollution - Import (USD)'!$BG25</f>
        <v>229.61288163307805</v>
      </c>
      <c r="L25" s="171">
        <f>Pollution!AV$25*'Pollution - Import (USD)'!$BG25</f>
        <v>229.61288163307805</v>
      </c>
      <c r="M25" s="171">
        <f>Pollution!AW$25*'Pollution - Import (USD)'!$BG25</f>
        <v>229.61288163307805</v>
      </c>
      <c r="N25" s="171">
        <f>Pollution!AX$25*'Pollution - Import (USD)'!$BG25</f>
        <v>246.83384775555888</v>
      </c>
      <c r="O25" s="171">
        <f>Pollution!AY$25*'Pollution - Import (USD)'!$BG25</f>
        <v>246.83384775555888</v>
      </c>
      <c r="P25" s="171">
        <f>Pollution!AZ$25*'Pollution - Import (USD)'!$BG25</f>
        <v>246.83384775555888</v>
      </c>
      <c r="Q25" s="171">
        <f>Pollution!BA$25*'Pollution - Import (USD)'!$BG25</f>
        <v>246.83384775555888</v>
      </c>
      <c r="R25" s="171">
        <f>Pollution!BB$25*'Pollution - Import (USD)'!$BG25</f>
        <v>246.83384775555888</v>
      </c>
      <c r="S25" s="171">
        <f>Pollution!BC$25*'Pollution - Import (USD)'!$BG25</f>
        <v>246.83384775555888</v>
      </c>
      <c r="T25" s="171">
        <f>Pollution!BD$25*'Pollution - Import (USD)'!$BG25</f>
        <v>246.83384775555888</v>
      </c>
      <c r="U25" s="171">
        <f>Pollution!BE$25*'Pollution - Import (USD)'!$BG25</f>
        <v>246.83384775555888</v>
      </c>
      <c r="V25" s="171">
        <f>Pollution!BF$25*'Pollution - Import (USD)'!$BG25</f>
        <v>246.83384775555888</v>
      </c>
      <c r="W25" s="171">
        <f>Pollution!BG$25*'Pollution - Import (USD)'!$BG25</f>
        <v>246.83384775555888</v>
      </c>
      <c r="X25" s="171">
        <f>Pollution!BH$25*'Pollution - Import (USD)'!$BG25</f>
        <v>246.83384775555888</v>
      </c>
      <c r="Y25" s="171">
        <f>Pollution!BI$25*'Pollution - Import (USD)'!$BG25</f>
        <v>246.83384775555888</v>
      </c>
      <c r="Z25" s="171">
        <f>Pollution!BJ$25*'Pollution - Import (USD)'!$BG25</f>
        <v>265.34638633722574</v>
      </c>
      <c r="AA25" s="171">
        <f>Pollution!BK$25*'Pollution - Import (USD)'!$BG25</f>
        <v>265.34638633722574</v>
      </c>
      <c r="AB25" s="171">
        <f>Pollution!BL$25*'Pollution - Import (USD)'!$BG25</f>
        <v>265.34638633722574</v>
      </c>
      <c r="AC25" s="171">
        <f>Pollution!BM$25*'Pollution - Import (USD)'!$BG25</f>
        <v>265.34638633722574</v>
      </c>
      <c r="AD25" s="171">
        <f>Pollution!BN$25*'Pollution - Import (USD)'!$BG25</f>
        <v>265.34638633722574</v>
      </c>
      <c r="AE25" s="171">
        <f>Pollution!BO$25*'Pollution - Import (USD)'!$BG25</f>
        <v>265.34638633722574</v>
      </c>
      <c r="AF25" s="171">
        <f>Pollution!BP$25*'Pollution - Import (USD)'!$BG25</f>
        <v>265.34638633722574</v>
      </c>
      <c r="AG25" s="171">
        <f>Pollution!BQ$25*'Pollution - Import (USD)'!$BG25</f>
        <v>265.34638633722574</v>
      </c>
      <c r="AH25" s="171">
        <f>Pollution!BR$25*'Pollution - Import (USD)'!$BG25</f>
        <v>265.34638633722574</v>
      </c>
      <c r="AI25" s="171">
        <f>Pollution!BS$25*'Pollution - Import (USD)'!$BG25</f>
        <v>265.34638633722574</v>
      </c>
      <c r="AJ25" s="171">
        <f>Pollution!BT$25*'Pollution - Import (USD)'!$BG25</f>
        <v>265.34638633722574</v>
      </c>
      <c r="AK25" s="171">
        <f>Pollution!BU$25*'Pollution - Import (USD)'!$BG25</f>
        <v>265.34638633722574</v>
      </c>
      <c r="AL25" s="171">
        <f>Pollution!BV$25*'Pollution - Import (USD)'!$BG25</f>
        <v>273.30677792734252</v>
      </c>
      <c r="AM25" s="171">
        <f>Pollution!BW$25*'Pollution - Import (USD)'!$BG25</f>
        <v>273.30677792734252</v>
      </c>
      <c r="AN25" s="171">
        <f>Pollution!BX$25*'Pollution - Import (USD)'!$BG25</f>
        <v>273.30677792734252</v>
      </c>
      <c r="AO25" s="171">
        <f>Pollution!BY$25*'Pollution - Import (USD)'!$BG25</f>
        <v>273.30677792734252</v>
      </c>
      <c r="AP25" s="171">
        <f>Pollution!BZ$25*'Pollution - Import (USD)'!$BG25</f>
        <v>273.30677792734252</v>
      </c>
      <c r="AQ25" s="171">
        <f>Pollution!CA$25*'Pollution - Import (USD)'!$BG25</f>
        <v>273.30677792734252</v>
      </c>
      <c r="AR25" s="171">
        <f>Pollution!CB$25*'Pollution - Import (USD)'!$BG25</f>
        <v>273.30677792734252</v>
      </c>
      <c r="AS25" s="171">
        <f>Pollution!CC$25*'Pollution - Import (USD)'!$BG25</f>
        <v>273.30677792734252</v>
      </c>
      <c r="AT25" s="171">
        <f>Pollution!CD$25*'Pollution - Import (USD)'!$BG25</f>
        <v>273.30677792734252</v>
      </c>
      <c r="AU25" s="171">
        <f>Pollution!CE$25*'Pollution - Import (USD)'!$BG25</f>
        <v>273.30677792734252</v>
      </c>
      <c r="AV25" s="171">
        <f>Pollution!CF$25*'Pollution - Import (USD)'!$BG25</f>
        <v>273.30677792734252</v>
      </c>
      <c r="AW25" s="171">
        <f>Pollution!CG$25*'Pollution - Import (USD)'!$BG25</f>
        <v>273.30677792734252</v>
      </c>
      <c r="AX25" s="171">
        <f>Pollution!CH$25*'Pollution - Import (USD)'!$BG25</f>
        <v>281.5059812651628</v>
      </c>
      <c r="AY25" s="171">
        <f>Pollution!CI$25*'Pollution - Import (USD)'!$BG25</f>
        <v>281.5059812651628</v>
      </c>
      <c r="AZ25" s="171">
        <f>Pollution!CJ$25*'Pollution - Import (USD)'!$BG25</f>
        <v>281.5059812651628</v>
      </c>
      <c r="BA25" s="171">
        <f>Pollution!CK$25*'Pollution - Import (USD)'!$BG25</f>
        <v>281.5059812651628</v>
      </c>
      <c r="BB25" s="171">
        <f>Pollution!CL$25*'Pollution - Import (USD)'!$BG25</f>
        <v>281.5059812651628</v>
      </c>
      <c r="BC25" s="171">
        <f>Pollution!CM$25*'Pollution - Import (USD)'!$BG25</f>
        <v>281.5059812651628</v>
      </c>
      <c r="BD25" s="171">
        <f>Pollution!CN$25*'Pollution - Import (USD)'!$BG25</f>
        <v>281.5059812651628</v>
      </c>
      <c r="BE25" s="171">
        <f>Pollution!CO$25*'Pollution - Import (USD)'!$BG25</f>
        <v>281.5059812651628</v>
      </c>
      <c r="BF25" s="171">
        <f>Pollution!CP$25*'Pollution - Import (USD)'!$BG25</f>
        <v>281.5059812651628</v>
      </c>
      <c r="BG25" s="180">
        <f>SUMIF('Schedule of Values'!A:A,'Pollution - Import (USD)'!E25,'Schedule of Values'!I:I)</f>
        <v>1.3911248298200623E-2</v>
      </c>
    </row>
    <row r="26" spans="1:59">
      <c r="A26" s="170" t="s">
        <v>678</v>
      </c>
      <c r="B26" s="170" t="str" cm="1">
        <f t="array" ref="B26">IFERROR(INDEX('Legal Entity'!$B:$B,MATCH($E26,'Legal Entity'!$A:$A,0),0),0)</f>
        <v>1136 - MASSANUTTEN PUBLIC SERVICE CORPORATION</v>
      </c>
      <c r="C26" s="170" t="s">
        <v>609</v>
      </c>
      <c r="D26" s="170" t="s">
        <v>635</v>
      </c>
      <c r="E26" s="170" t="s">
        <v>19</v>
      </c>
      <c r="G26" s="171">
        <f>Pollution!AQ$25*'Pollution - Import (USD)'!$BG26</f>
        <v>407.90283791512394</v>
      </c>
      <c r="H26" s="171">
        <f>Pollution!AR$25*'Pollution - Import (USD)'!$BG26</f>
        <v>407.90283791512394</v>
      </c>
      <c r="I26" s="171">
        <f>Pollution!AS$25*'Pollution - Import (USD)'!$BG26</f>
        <v>407.90283791512394</v>
      </c>
      <c r="J26" s="171">
        <f>Pollution!AT$25*'Pollution - Import (USD)'!$BG26</f>
        <v>407.90283791512394</v>
      </c>
      <c r="K26" s="171">
        <f>Pollution!AU$25*'Pollution - Import (USD)'!$BG26</f>
        <v>407.90283791512394</v>
      </c>
      <c r="L26" s="171">
        <f>Pollution!AV$25*'Pollution - Import (USD)'!$BG26</f>
        <v>407.90283791512394</v>
      </c>
      <c r="M26" s="171">
        <f>Pollution!AW$25*'Pollution - Import (USD)'!$BG26</f>
        <v>407.90283791512394</v>
      </c>
      <c r="N26" s="171">
        <f>Pollution!AX$25*'Pollution - Import (USD)'!$BG26</f>
        <v>438.49555075875816</v>
      </c>
      <c r="O26" s="171">
        <f>Pollution!AY$25*'Pollution - Import (USD)'!$BG26</f>
        <v>438.49555075875816</v>
      </c>
      <c r="P26" s="171">
        <f>Pollution!AZ$25*'Pollution - Import (USD)'!$BG26</f>
        <v>438.49555075875816</v>
      </c>
      <c r="Q26" s="171">
        <f>Pollution!BA$25*'Pollution - Import (USD)'!$BG26</f>
        <v>438.49555075875816</v>
      </c>
      <c r="R26" s="171">
        <f>Pollution!BB$25*'Pollution - Import (USD)'!$BG26</f>
        <v>438.49555075875816</v>
      </c>
      <c r="S26" s="171">
        <f>Pollution!BC$25*'Pollution - Import (USD)'!$BG26</f>
        <v>438.49555075875816</v>
      </c>
      <c r="T26" s="171">
        <f>Pollution!BD$25*'Pollution - Import (USD)'!$BG26</f>
        <v>438.49555075875816</v>
      </c>
      <c r="U26" s="171">
        <f>Pollution!BE$25*'Pollution - Import (USD)'!$BG26</f>
        <v>438.49555075875816</v>
      </c>
      <c r="V26" s="171">
        <f>Pollution!BF$25*'Pollution - Import (USD)'!$BG26</f>
        <v>438.49555075875816</v>
      </c>
      <c r="W26" s="171">
        <f>Pollution!BG$25*'Pollution - Import (USD)'!$BG26</f>
        <v>438.49555075875816</v>
      </c>
      <c r="X26" s="171">
        <f>Pollution!BH$25*'Pollution - Import (USD)'!$BG26</f>
        <v>438.49555075875816</v>
      </c>
      <c r="Y26" s="171">
        <f>Pollution!BI$25*'Pollution - Import (USD)'!$BG26</f>
        <v>438.49555075875816</v>
      </c>
      <c r="Z26" s="171">
        <f>Pollution!BJ$25*'Pollution - Import (USD)'!$BG26</f>
        <v>471.38271706566496</v>
      </c>
      <c r="AA26" s="171">
        <f>Pollution!BK$25*'Pollution - Import (USD)'!$BG26</f>
        <v>471.38271706566496</v>
      </c>
      <c r="AB26" s="171">
        <f>Pollution!BL$25*'Pollution - Import (USD)'!$BG26</f>
        <v>471.38271706566496</v>
      </c>
      <c r="AC26" s="171">
        <f>Pollution!BM$25*'Pollution - Import (USD)'!$BG26</f>
        <v>471.38271706566496</v>
      </c>
      <c r="AD26" s="171">
        <f>Pollution!BN$25*'Pollution - Import (USD)'!$BG26</f>
        <v>471.38271706566496</v>
      </c>
      <c r="AE26" s="171">
        <f>Pollution!BO$25*'Pollution - Import (USD)'!$BG26</f>
        <v>471.38271706566496</v>
      </c>
      <c r="AF26" s="171">
        <f>Pollution!BP$25*'Pollution - Import (USD)'!$BG26</f>
        <v>471.38271706566496</v>
      </c>
      <c r="AG26" s="171">
        <f>Pollution!BQ$25*'Pollution - Import (USD)'!$BG26</f>
        <v>471.38271706566496</v>
      </c>
      <c r="AH26" s="171">
        <f>Pollution!BR$25*'Pollution - Import (USD)'!$BG26</f>
        <v>471.38271706566496</v>
      </c>
      <c r="AI26" s="171">
        <f>Pollution!BS$25*'Pollution - Import (USD)'!$BG26</f>
        <v>471.38271706566496</v>
      </c>
      <c r="AJ26" s="171">
        <f>Pollution!BT$25*'Pollution - Import (USD)'!$BG26</f>
        <v>471.38271706566496</v>
      </c>
      <c r="AK26" s="171">
        <f>Pollution!BU$25*'Pollution - Import (USD)'!$BG26</f>
        <v>471.38271706566496</v>
      </c>
      <c r="AL26" s="171">
        <f>Pollution!BV$25*'Pollution - Import (USD)'!$BG26</f>
        <v>485.52419857763488</v>
      </c>
      <c r="AM26" s="171">
        <f>Pollution!BW$25*'Pollution - Import (USD)'!$BG26</f>
        <v>485.52419857763488</v>
      </c>
      <c r="AN26" s="171">
        <f>Pollution!BX$25*'Pollution - Import (USD)'!$BG26</f>
        <v>485.52419857763488</v>
      </c>
      <c r="AO26" s="171">
        <f>Pollution!BY$25*'Pollution - Import (USD)'!$BG26</f>
        <v>485.52419857763488</v>
      </c>
      <c r="AP26" s="171">
        <f>Pollution!BZ$25*'Pollution - Import (USD)'!$BG26</f>
        <v>485.52419857763488</v>
      </c>
      <c r="AQ26" s="171">
        <f>Pollution!CA$25*'Pollution - Import (USD)'!$BG26</f>
        <v>485.52419857763488</v>
      </c>
      <c r="AR26" s="171">
        <f>Pollution!CB$25*'Pollution - Import (USD)'!$BG26</f>
        <v>485.52419857763488</v>
      </c>
      <c r="AS26" s="171">
        <f>Pollution!CC$25*'Pollution - Import (USD)'!$BG26</f>
        <v>485.52419857763488</v>
      </c>
      <c r="AT26" s="171">
        <f>Pollution!CD$25*'Pollution - Import (USD)'!$BG26</f>
        <v>485.52419857763488</v>
      </c>
      <c r="AU26" s="171">
        <f>Pollution!CE$25*'Pollution - Import (USD)'!$BG26</f>
        <v>485.52419857763488</v>
      </c>
      <c r="AV26" s="171">
        <f>Pollution!CF$25*'Pollution - Import (USD)'!$BG26</f>
        <v>485.52419857763488</v>
      </c>
      <c r="AW26" s="171">
        <f>Pollution!CG$25*'Pollution - Import (USD)'!$BG26</f>
        <v>485.52419857763488</v>
      </c>
      <c r="AX26" s="171">
        <f>Pollution!CH$25*'Pollution - Import (USD)'!$BG26</f>
        <v>500.08992453496398</v>
      </c>
      <c r="AY26" s="171">
        <f>Pollution!CI$25*'Pollution - Import (USD)'!$BG26</f>
        <v>500.08992453496398</v>
      </c>
      <c r="AZ26" s="171">
        <f>Pollution!CJ$25*'Pollution - Import (USD)'!$BG26</f>
        <v>500.08992453496398</v>
      </c>
      <c r="BA26" s="171">
        <f>Pollution!CK$25*'Pollution - Import (USD)'!$BG26</f>
        <v>500.08992453496398</v>
      </c>
      <c r="BB26" s="171">
        <f>Pollution!CL$25*'Pollution - Import (USD)'!$BG26</f>
        <v>500.08992453496398</v>
      </c>
      <c r="BC26" s="171">
        <f>Pollution!CM$25*'Pollution - Import (USD)'!$BG26</f>
        <v>500.08992453496398</v>
      </c>
      <c r="BD26" s="171">
        <f>Pollution!CN$25*'Pollution - Import (USD)'!$BG26</f>
        <v>500.08992453496398</v>
      </c>
      <c r="BE26" s="171">
        <f>Pollution!CO$25*'Pollution - Import (USD)'!$BG26</f>
        <v>500.08992453496398</v>
      </c>
      <c r="BF26" s="171">
        <f>Pollution!CP$25*'Pollution - Import (USD)'!$BG26</f>
        <v>500.08992453496398</v>
      </c>
      <c r="BG26" s="180">
        <f>SUMIF('Schedule of Values'!A:A,'Pollution - Import (USD)'!E26,'Schedule of Values'!I:I)</f>
        <v>2.4713063219361262E-2</v>
      </c>
    </row>
    <row r="27" spans="1:59">
      <c r="A27" s="170" t="s">
        <v>678</v>
      </c>
      <c r="B27" s="170" t="str" cm="1">
        <f t="array" ref="B27">IFERROR(INDEX('Legal Entity'!$B:$B,MATCH($E27,'Legal Entity'!$A:$A,0),0),0)</f>
        <v>1120 - UTILITIES, INC. OF FLORIDA</v>
      </c>
      <c r="C27" s="170" t="s">
        <v>609</v>
      </c>
      <c r="D27" s="170" t="s">
        <v>635</v>
      </c>
      <c r="E27" s="170" t="s">
        <v>16</v>
      </c>
      <c r="G27" s="171">
        <f>Pollution!AQ$25*'Pollution - Import (USD)'!$BG27</f>
        <v>3258.9736707123002</v>
      </c>
      <c r="H27" s="171">
        <f>Pollution!AR$25*'Pollution - Import (USD)'!$BG27</f>
        <v>3258.9736707123002</v>
      </c>
      <c r="I27" s="171">
        <f>Pollution!AS$25*'Pollution - Import (USD)'!$BG27</f>
        <v>3258.9736707123002</v>
      </c>
      <c r="J27" s="171">
        <f>Pollution!AT$25*'Pollution - Import (USD)'!$BG27</f>
        <v>3258.9736707123002</v>
      </c>
      <c r="K27" s="171">
        <f>Pollution!AU$25*'Pollution - Import (USD)'!$BG27</f>
        <v>3258.9736707123002</v>
      </c>
      <c r="L27" s="171">
        <f>Pollution!AV$25*'Pollution - Import (USD)'!$BG27</f>
        <v>3258.9736707123002</v>
      </c>
      <c r="M27" s="171">
        <f>Pollution!AW$25*'Pollution - Import (USD)'!$BG27</f>
        <v>3258.9736707123002</v>
      </c>
      <c r="N27" s="171">
        <f>Pollution!AX$25*'Pollution - Import (USD)'!$BG27</f>
        <v>3503.3966960157222</v>
      </c>
      <c r="O27" s="171">
        <f>Pollution!AY$25*'Pollution - Import (USD)'!$BG27</f>
        <v>3503.3966960157222</v>
      </c>
      <c r="P27" s="171">
        <f>Pollution!AZ$25*'Pollution - Import (USD)'!$BG27</f>
        <v>3503.3966960157222</v>
      </c>
      <c r="Q27" s="171">
        <f>Pollution!BA$25*'Pollution - Import (USD)'!$BG27</f>
        <v>3503.3966960157222</v>
      </c>
      <c r="R27" s="171">
        <f>Pollution!BB$25*'Pollution - Import (USD)'!$BG27</f>
        <v>3503.3966960157222</v>
      </c>
      <c r="S27" s="171">
        <f>Pollution!BC$25*'Pollution - Import (USD)'!$BG27</f>
        <v>3503.3966960157222</v>
      </c>
      <c r="T27" s="171">
        <f>Pollution!BD$25*'Pollution - Import (USD)'!$BG27</f>
        <v>3503.3966960157222</v>
      </c>
      <c r="U27" s="171">
        <f>Pollution!BE$25*'Pollution - Import (USD)'!$BG27</f>
        <v>3503.3966960157222</v>
      </c>
      <c r="V27" s="171">
        <f>Pollution!BF$25*'Pollution - Import (USD)'!$BG27</f>
        <v>3503.3966960157222</v>
      </c>
      <c r="W27" s="171">
        <f>Pollution!BG$25*'Pollution - Import (USD)'!$BG27</f>
        <v>3503.3966960157222</v>
      </c>
      <c r="X27" s="171">
        <f>Pollution!BH$25*'Pollution - Import (USD)'!$BG27</f>
        <v>3503.3966960157222</v>
      </c>
      <c r="Y27" s="171">
        <f>Pollution!BI$25*'Pollution - Import (USD)'!$BG27</f>
        <v>3503.3966960157222</v>
      </c>
      <c r="Z27" s="171">
        <f>Pollution!BJ$25*'Pollution - Import (USD)'!$BG27</f>
        <v>3766.1514482169009</v>
      </c>
      <c r="AA27" s="171">
        <f>Pollution!BK$25*'Pollution - Import (USD)'!$BG27</f>
        <v>3766.1514482169009</v>
      </c>
      <c r="AB27" s="171">
        <f>Pollution!BL$25*'Pollution - Import (USD)'!$BG27</f>
        <v>3766.1514482169009</v>
      </c>
      <c r="AC27" s="171">
        <f>Pollution!BM$25*'Pollution - Import (USD)'!$BG27</f>
        <v>3766.1514482169009</v>
      </c>
      <c r="AD27" s="171">
        <f>Pollution!BN$25*'Pollution - Import (USD)'!$BG27</f>
        <v>3766.1514482169009</v>
      </c>
      <c r="AE27" s="171">
        <f>Pollution!BO$25*'Pollution - Import (USD)'!$BG27</f>
        <v>3766.1514482169009</v>
      </c>
      <c r="AF27" s="171">
        <f>Pollution!BP$25*'Pollution - Import (USD)'!$BG27</f>
        <v>3766.1514482169009</v>
      </c>
      <c r="AG27" s="171">
        <f>Pollution!BQ$25*'Pollution - Import (USD)'!$BG27</f>
        <v>3766.1514482169009</v>
      </c>
      <c r="AH27" s="171">
        <f>Pollution!BR$25*'Pollution - Import (USD)'!$BG27</f>
        <v>3766.1514482169009</v>
      </c>
      <c r="AI27" s="171">
        <f>Pollution!BS$25*'Pollution - Import (USD)'!$BG27</f>
        <v>3766.1514482169009</v>
      </c>
      <c r="AJ27" s="171">
        <f>Pollution!BT$25*'Pollution - Import (USD)'!$BG27</f>
        <v>3766.1514482169009</v>
      </c>
      <c r="AK27" s="171">
        <f>Pollution!BU$25*'Pollution - Import (USD)'!$BG27</f>
        <v>3766.1514482169009</v>
      </c>
      <c r="AL27" s="171">
        <f>Pollution!BV$25*'Pollution - Import (USD)'!$BG27</f>
        <v>3879.1359916634078</v>
      </c>
      <c r="AM27" s="171">
        <f>Pollution!BW$25*'Pollution - Import (USD)'!$BG27</f>
        <v>3879.1359916634078</v>
      </c>
      <c r="AN27" s="171">
        <f>Pollution!BX$25*'Pollution - Import (USD)'!$BG27</f>
        <v>3879.1359916634078</v>
      </c>
      <c r="AO27" s="171">
        <f>Pollution!BY$25*'Pollution - Import (USD)'!$BG27</f>
        <v>3879.1359916634078</v>
      </c>
      <c r="AP27" s="171">
        <f>Pollution!BZ$25*'Pollution - Import (USD)'!$BG27</f>
        <v>3879.1359916634078</v>
      </c>
      <c r="AQ27" s="171">
        <f>Pollution!CA$25*'Pollution - Import (USD)'!$BG27</f>
        <v>3879.1359916634078</v>
      </c>
      <c r="AR27" s="171">
        <f>Pollution!CB$25*'Pollution - Import (USD)'!$BG27</f>
        <v>3879.1359916634078</v>
      </c>
      <c r="AS27" s="171">
        <f>Pollution!CC$25*'Pollution - Import (USD)'!$BG27</f>
        <v>3879.1359916634078</v>
      </c>
      <c r="AT27" s="171">
        <f>Pollution!CD$25*'Pollution - Import (USD)'!$BG27</f>
        <v>3879.1359916634078</v>
      </c>
      <c r="AU27" s="171">
        <f>Pollution!CE$25*'Pollution - Import (USD)'!$BG27</f>
        <v>3879.1359916634078</v>
      </c>
      <c r="AV27" s="171">
        <f>Pollution!CF$25*'Pollution - Import (USD)'!$BG27</f>
        <v>3879.1359916634078</v>
      </c>
      <c r="AW27" s="171">
        <f>Pollution!CG$25*'Pollution - Import (USD)'!$BG27</f>
        <v>3879.1359916634078</v>
      </c>
      <c r="AX27" s="171">
        <f>Pollution!CH$25*'Pollution - Import (USD)'!$BG27</f>
        <v>3995.5100714133105</v>
      </c>
      <c r="AY27" s="171">
        <f>Pollution!CI$25*'Pollution - Import (USD)'!$BG27</f>
        <v>3995.5100714133105</v>
      </c>
      <c r="AZ27" s="171">
        <f>Pollution!CJ$25*'Pollution - Import (USD)'!$BG27</f>
        <v>3995.5100714133105</v>
      </c>
      <c r="BA27" s="171">
        <f>Pollution!CK$25*'Pollution - Import (USD)'!$BG27</f>
        <v>3995.5100714133105</v>
      </c>
      <c r="BB27" s="171">
        <f>Pollution!CL$25*'Pollution - Import (USD)'!$BG27</f>
        <v>3995.5100714133105</v>
      </c>
      <c r="BC27" s="171">
        <f>Pollution!CM$25*'Pollution - Import (USD)'!$BG27</f>
        <v>3995.5100714133105</v>
      </c>
      <c r="BD27" s="171">
        <f>Pollution!CN$25*'Pollution - Import (USD)'!$BG27</f>
        <v>3995.5100714133105</v>
      </c>
      <c r="BE27" s="171">
        <f>Pollution!CO$25*'Pollution - Import (USD)'!$BG27</f>
        <v>3995.5100714133105</v>
      </c>
      <c r="BF27" s="171">
        <f>Pollution!CP$25*'Pollution - Import (USD)'!$BG27</f>
        <v>3995.5100714133105</v>
      </c>
      <c r="BG27" s="180">
        <f>SUMIF('Schedule of Values'!A:A,'Pollution - Import (USD)'!E27,'Schedule of Values'!I:I)</f>
        <v>0.19744707530401012</v>
      </c>
    </row>
  </sheetData>
  <autoFilter ref="A5:BG27" xr:uid="{155462C7-C552-4416-8C06-8E1A481708E0}"/>
  <phoneticPr fontId="4" type="noConversion"/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EFF8-F7D3-48BE-8BDA-866C6736F8E0}">
  <sheetPr filterMode="1"/>
  <dimension ref="A1:BI125"/>
  <sheetViews>
    <sheetView topLeftCell="AH1" workbookViewId="0">
      <selection activeCell="H7" sqref="H7:BG7"/>
    </sheetView>
  </sheetViews>
  <sheetFormatPr defaultColWidth="8.7109375" defaultRowHeight="12.75"/>
  <cols>
    <col min="1" max="1" width="13.42578125" style="170" bestFit="1" customWidth="1"/>
    <col min="2" max="2" width="14.140625" style="170" customWidth="1"/>
    <col min="3" max="3" width="65" style="170" bestFit="1" customWidth="1"/>
    <col min="4" max="4" width="6.85546875" style="170" bestFit="1" customWidth="1"/>
    <col min="5" max="5" width="31.140625" style="170" bestFit="1" customWidth="1"/>
    <col min="6" max="6" width="62.28515625" style="170" bestFit="1" customWidth="1"/>
    <col min="7" max="7" width="10.85546875" style="170" bestFit="1" customWidth="1"/>
    <col min="8" max="8" width="10.85546875" style="170" customWidth="1"/>
    <col min="9" max="19" width="11.140625" style="170" bestFit="1" customWidth="1"/>
    <col min="20" max="26" width="10.140625" style="170" bestFit="1" customWidth="1"/>
    <col min="27" max="27" width="10.7109375" style="170" bestFit="1" customWidth="1"/>
    <col min="28" max="28" width="10.140625" style="170" bestFit="1" customWidth="1"/>
    <col min="29" max="29" width="10.7109375" style="170" bestFit="1" customWidth="1"/>
    <col min="30" max="38" width="10.140625" style="170" bestFit="1" customWidth="1"/>
    <col min="39" max="39" width="10.7109375" style="170" bestFit="1" customWidth="1"/>
    <col min="40" max="40" width="10.140625" style="170" bestFit="1" customWidth="1"/>
    <col min="41" max="41" width="10.7109375" style="170" bestFit="1" customWidth="1"/>
    <col min="42" max="50" width="10.140625" style="170" bestFit="1" customWidth="1"/>
    <col min="51" max="51" width="10.7109375" style="170" bestFit="1" customWidth="1"/>
    <col min="52" max="52" width="10.140625" style="170" bestFit="1" customWidth="1"/>
    <col min="53" max="53" width="10.7109375" style="170" bestFit="1" customWidth="1"/>
    <col min="54" max="57" width="10.140625" style="170" bestFit="1" customWidth="1"/>
    <col min="58" max="59" width="10.42578125" style="170" bestFit="1" customWidth="1"/>
    <col min="60" max="60" width="8.7109375" style="170"/>
    <col min="61" max="61" width="15.85546875" style="170" bestFit="1" customWidth="1"/>
    <col min="62" max="16384" width="8.7109375" style="170"/>
  </cols>
  <sheetData>
    <row r="1" spans="1:61">
      <c r="A1" s="204">
        <f>SUM('D&amp;O - EPL - Fiduciary - Crime'!AQ15:CP15)</f>
        <v>1366857.0381000009</v>
      </c>
    </row>
    <row r="2" spans="1:61">
      <c r="A2" s="204">
        <f>SUM(H7:BG125)</f>
        <v>1366857.038100007</v>
      </c>
    </row>
    <row r="3" spans="1:61">
      <c r="A3" s="204">
        <f>A1-A2</f>
        <v>-6.0535967350006104E-9</v>
      </c>
    </row>
    <row r="6" spans="1:61" ht="12.75" customHeight="1">
      <c r="A6" s="168" t="s">
        <v>581</v>
      </c>
      <c r="B6" s="168" t="s">
        <v>598</v>
      </c>
      <c r="C6" s="168" t="s">
        <v>639</v>
      </c>
      <c r="D6" s="168" t="s">
        <v>640</v>
      </c>
      <c r="E6" s="168" t="s">
        <v>641</v>
      </c>
      <c r="F6" s="168" t="s">
        <v>642</v>
      </c>
      <c r="G6" s="168" t="s">
        <v>643</v>
      </c>
      <c r="H6" s="169">
        <v>44440</v>
      </c>
      <c r="I6" s="169">
        <v>44470</v>
      </c>
      <c r="J6" s="169">
        <v>44501</v>
      </c>
      <c r="K6" s="169">
        <v>44531</v>
      </c>
      <c r="L6" s="169">
        <v>44562</v>
      </c>
      <c r="M6" s="169">
        <v>44593</v>
      </c>
      <c r="N6" s="169">
        <v>44621</v>
      </c>
      <c r="O6" s="169">
        <v>44652</v>
      </c>
      <c r="P6" s="169">
        <v>44682</v>
      </c>
      <c r="Q6" s="169">
        <v>44713</v>
      </c>
      <c r="R6" s="169">
        <v>44743</v>
      </c>
      <c r="S6" s="169">
        <v>44774</v>
      </c>
      <c r="T6" s="169">
        <v>44805</v>
      </c>
      <c r="U6" s="169">
        <v>44835</v>
      </c>
      <c r="V6" s="169">
        <v>44866</v>
      </c>
      <c r="W6" s="169">
        <v>44896</v>
      </c>
      <c r="X6" s="169">
        <v>44927</v>
      </c>
      <c r="Y6" s="169">
        <v>44958</v>
      </c>
      <c r="Z6" s="169">
        <v>44986</v>
      </c>
      <c r="AA6" s="169">
        <v>45017</v>
      </c>
      <c r="AB6" s="169">
        <v>45047</v>
      </c>
      <c r="AC6" s="169">
        <v>45078</v>
      </c>
      <c r="AD6" s="169">
        <v>45108</v>
      </c>
      <c r="AE6" s="169">
        <v>45139</v>
      </c>
      <c r="AF6" s="169">
        <v>45170</v>
      </c>
      <c r="AG6" s="169">
        <v>45200</v>
      </c>
      <c r="AH6" s="169">
        <v>45231</v>
      </c>
      <c r="AI6" s="169">
        <v>45261</v>
      </c>
      <c r="AJ6" s="169">
        <v>45292</v>
      </c>
      <c r="AK6" s="169">
        <v>45323</v>
      </c>
      <c r="AL6" s="169">
        <v>45352</v>
      </c>
      <c r="AM6" s="169">
        <v>45383</v>
      </c>
      <c r="AN6" s="169">
        <v>45413</v>
      </c>
      <c r="AO6" s="169">
        <v>45444</v>
      </c>
      <c r="AP6" s="169">
        <v>45474</v>
      </c>
      <c r="AQ6" s="169">
        <v>45505</v>
      </c>
      <c r="AR6" s="169">
        <v>45536</v>
      </c>
      <c r="AS6" s="169">
        <v>45566</v>
      </c>
      <c r="AT6" s="169">
        <v>45597</v>
      </c>
      <c r="AU6" s="169">
        <v>45627</v>
      </c>
      <c r="AV6" s="169">
        <v>45658</v>
      </c>
      <c r="AW6" s="169">
        <v>45689</v>
      </c>
      <c r="AX6" s="169">
        <v>45717</v>
      </c>
      <c r="AY6" s="169">
        <v>45748</v>
      </c>
      <c r="AZ6" s="169">
        <v>45778</v>
      </c>
      <c r="BA6" s="169">
        <v>45809</v>
      </c>
      <c r="BB6" s="169">
        <v>45839</v>
      </c>
      <c r="BC6" s="169">
        <v>45870</v>
      </c>
      <c r="BD6" s="169">
        <v>45901</v>
      </c>
      <c r="BE6" s="169">
        <v>45931</v>
      </c>
      <c r="BF6" s="169">
        <v>45962</v>
      </c>
      <c r="BG6" s="169">
        <v>45992</v>
      </c>
      <c r="BI6" s="170" t="s">
        <v>644</v>
      </c>
    </row>
    <row r="7" spans="1:61" s="173" customFormat="1" ht="12.75" customHeight="1">
      <c r="A7" s="179" t="s">
        <v>589</v>
      </c>
      <c r="B7" s="179" t="s">
        <v>589</v>
      </c>
      <c r="C7" s="170" t="str" cm="1">
        <f t="array" ref="C7">IFERROR(INDEX('Legal Entity'!B:B,MATCH('Crime - D&amp;O (USD)'!F7,'Legal Entity'!A:A,0),0),0)</f>
        <v>1138 - WATER SERVICE CORPORATION OF KENTUCKY</v>
      </c>
      <c r="D7" s="170" t="str" cm="1">
        <f t="array" ref="D7">IFERROR(INDEX('Legal Entity'!C:C,MATCH(F7,'Legal Entity'!A:A,0),0),0)</f>
        <v>US</v>
      </c>
      <c r="E7" s="170" t="s">
        <v>635</v>
      </c>
      <c r="F7" s="170" t="s">
        <v>20</v>
      </c>
      <c r="G7" s="170"/>
      <c r="H7" s="171">
        <f>'D&amp;O - EPL - Fiduciary - Crime'!AQ$15*$BI7</f>
        <v>201.82384962793779</v>
      </c>
      <c r="I7" s="171">
        <f>'D&amp;O - EPL - Fiduciary - Crime'!AR$15*$BI7</f>
        <v>201.82384962793779</v>
      </c>
      <c r="J7" s="171">
        <f>'D&amp;O - EPL - Fiduciary - Crime'!AS$15*$BI7</f>
        <v>248.72546551144157</v>
      </c>
      <c r="K7" s="171">
        <f>'D&amp;O - EPL - Fiduciary - Crime'!AT$15*$BI7</f>
        <v>248.72546551144157</v>
      </c>
      <c r="L7" s="171">
        <f>'D&amp;O - EPL - Fiduciary - Crime'!AU$15*$BI7</f>
        <v>248.72546551144157</v>
      </c>
      <c r="M7" s="171">
        <f>'D&amp;O - EPL - Fiduciary - Crime'!AV$15*$BI7</f>
        <v>248.72546551144157</v>
      </c>
      <c r="N7" s="171">
        <f>'D&amp;O - EPL - Fiduciary - Crime'!AW$15*$BI7</f>
        <v>248.72546551144157</v>
      </c>
      <c r="O7" s="171">
        <f>'D&amp;O - EPL - Fiduciary - Crime'!AX$15*$BI7</f>
        <v>248.72546551144157</v>
      </c>
      <c r="P7" s="171">
        <f>'D&amp;O - EPL - Fiduciary - Crime'!AY$15*$BI7</f>
        <v>248.72546551144157</v>
      </c>
      <c r="Q7" s="171">
        <f>'D&amp;O - EPL - Fiduciary - Crime'!AZ$15*$BI7</f>
        <v>248.72546551144157</v>
      </c>
      <c r="R7" s="171">
        <f>'D&amp;O - EPL - Fiduciary - Crime'!BA$15*$BI7</f>
        <v>248.72546551144157</v>
      </c>
      <c r="S7" s="171">
        <f>'D&amp;O - EPL - Fiduciary - Crime'!BB$15*$BI7</f>
        <v>248.72546551144157</v>
      </c>
      <c r="T7" s="171">
        <f>'D&amp;O - EPL - Fiduciary - Crime'!BC$15*$BI7</f>
        <v>248.72546551144157</v>
      </c>
      <c r="U7" s="171">
        <f>'D&amp;O - EPL - Fiduciary - Crime'!BD$15*$BI7</f>
        <v>248.72546551144157</v>
      </c>
      <c r="V7" s="171">
        <f>'D&amp;O - EPL - Fiduciary - Crime'!BE$15*$BI7</f>
        <v>267.37987542479971</v>
      </c>
      <c r="W7" s="171">
        <f>'D&amp;O - EPL - Fiduciary - Crime'!BF$15*$BI7</f>
        <v>267.37987542479971</v>
      </c>
      <c r="X7" s="171">
        <f>'D&amp;O - EPL - Fiduciary - Crime'!BG$15*$BI7</f>
        <v>267.37987542479971</v>
      </c>
      <c r="Y7" s="171">
        <f>'D&amp;O - EPL - Fiduciary - Crime'!BH$15*$BI7</f>
        <v>267.37987542479971</v>
      </c>
      <c r="Z7" s="171">
        <f>'D&amp;O - EPL - Fiduciary - Crime'!BI$15*$BI7</f>
        <v>267.37987542479971</v>
      </c>
      <c r="AA7" s="171">
        <f>'D&amp;O - EPL - Fiduciary - Crime'!BJ$15*$BI7</f>
        <v>267.37987542479971</v>
      </c>
      <c r="AB7" s="171">
        <f>'D&amp;O - EPL - Fiduciary - Crime'!BK$15*$BI7</f>
        <v>267.37987542479971</v>
      </c>
      <c r="AC7" s="171">
        <f>'D&amp;O - EPL - Fiduciary - Crime'!BL$15*$BI7</f>
        <v>267.37987542479971</v>
      </c>
      <c r="AD7" s="171">
        <f>'D&amp;O - EPL - Fiduciary - Crime'!BM$15*$BI7</f>
        <v>267.37987542479971</v>
      </c>
      <c r="AE7" s="171">
        <f>'D&amp;O - EPL - Fiduciary - Crime'!BN$15*$BI7</f>
        <v>267.37987542479971</v>
      </c>
      <c r="AF7" s="171">
        <f>'D&amp;O - EPL - Fiduciary - Crime'!BO$15*$BI7</f>
        <v>267.37987542479971</v>
      </c>
      <c r="AG7" s="171">
        <f>'D&amp;O - EPL - Fiduciary - Crime'!BP$15*$BI7</f>
        <v>267.37987542479971</v>
      </c>
      <c r="AH7" s="171">
        <f>'D&amp;O - EPL - Fiduciary - Crime'!BQ$15*$BI7</f>
        <v>287.43336608165964</v>
      </c>
      <c r="AI7" s="171">
        <f>'D&amp;O - EPL - Fiduciary - Crime'!BR$15*$BI7</f>
        <v>287.43336608165964</v>
      </c>
      <c r="AJ7" s="171">
        <f>'D&amp;O - EPL - Fiduciary - Crime'!BS$15*$BI7</f>
        <v>287.43336608165964</v>
      </c>
      <c r="AK7" s="171">
        <f>'D&amp;O - EPL - Fiduciary - Crime'!BT$15*$BI7</f>
        <v>287.43336608165964</v>
      </c>
      <c r="AL7" s="171">
        <f>'D&amp;O - EPL - Fiduciary - Crime'!BU$15*$BI7</f>
        <v>287.43336608165964</v>
      </c>
      <c r="AM7" s="171">
        <f>'D&amp;O - EPL - Fiduciary - Crime'!BV$15*$BI7</f>
        <v>287.43336608165964</v>
      </c>
      <c r="AN7" s="171">
        <f>'D&amp;O - EPL - Fiduciary - Crime'!BW$15*$BI7</f>
        <v>287.43336608165964</v>
      </c>
      <c r="AO7" s="171">
        <f>'D&amp;O - EPL - Fiduciary - Crime'!BX$15*$BI7</f>
        <v>287.43336608165964</v>
      </c>
      <c r="AP7" s="171">
        <f>'D&amp;O - EPL - Fiduciary - Crime'!BY$15*$BI7</f>
        <v>287.43336608165964</v>
      </c>
      <c r="AQ7" s="171">
        <f>'D&amp;O - EPL - Fiduciary - Crime'!BZ$15*$BI7</f>
        <v>287.43336608165964</v>
      </c>
      <c r="AR7" s="171">
        <f>'D&amp;O - EPL - Fiduciary - Crime'!CA$15*$BI7</f>
        <v>287.43336608165964</v>
      </c>
      <c r="AS7" s="171">
        <f>'D&amp;O - EPL - Fiduciary - Crime'!CB$15*$BI7</f>
        <v>287.43336608165964</v>
      </c>
      <c r="AT7" s="171">
        <f>'D&amp;O - EPL - Fiduciary - Crime'!CC$15*$BI7</f>
        <v>296.05636706410939</v>
      </c>
      <c r="AU7" s="171">
        <f>'D&amp;O - EPL - Fiduciary - Crime'!CD$15*$BI7</f>
        <v>296.05636706410939</v>
      </c>
      <c r="AV7" s="171">
        <f>'D&amp;O - EPL - Fiduciary - Crime'!CE$15*$BI7</f>
        <v>296.05636706410939</v>
      </c>
      <c r="AW7" s="171">
        <f>'D&amp;O - EPL - Fiduciary - Crime'!CF$15*$BI7</f>
        <v>296.05636706410939</v>
      </c>
      <c r="AX7" s="171">
        <f>'D&amp;O - EPL - Fiduciary - Crime'!CG$15*$BI7</f>
        <v>296.05636706410939</v>
      </c>
      <c r="AY7" s="171">
        <f>'D&amp;O - EPL - Fiduciary - Crime'!CH$15*$BI7</f>
        <v>296.05636706410939</v>
      </c>
      <c r="AZ7" s="171">
        <f>'D&amp;O - EPL - Fiduciary - Crime'!CI$15*$BI7</f>
        <v>296.05636706410939</v>
      </c>
      <c r="BA7" s="171">
        <f>'D&amp;O - EPL - Fiduciary - Crime'!CJ$15*$BI7</f>
        <v>296.05636706410939</v>
      </c>
      <c r="BB7" s="171">
        <f>'D&amp;O - EPL - Fiduciary - Crime'!CK$15*$BI7</f>
        <v>296.05636706410939</v>
      </c>
      <c r="BC7" s="171">
        <f>'D&amp;O - EPL - Fiduciary - Crime'!CL$15*$BI7</f>
        <v>296.05636706410939</v>
      </c>
      <c r="BD7" s="171">
        <f>'D&amp;O - EPL - Fiduciary - Crime'!CM$15*$BI7</f>
        <v>296.05636706410939</v>
      </c>
      <c r="BE7" s="171">
        <f>'D&amp;O - EPL - Fiduciary - Crime'!CN$15*$BI7</f>
        <v>296.05636706410939</v>
      </c>
      <c r="BF7" s="171">
        <f>'D&amp;O - EPL - Fiduciary - Crime'!CO$15*$BI7</f>
        <v>304.93805807603269</v>
      </c>
      <c r="BG7" s="171">
        <f>'D&amp;O - EPL - Fiduciary - Crime'!CP$15*$BI7</f>
        <v>304.93805807603269</v>
      </c>
      <c r="BI7" s="174">
        <f>SUMIF(Revenue!$P:$P,'Crime - D&amp;O (USD)'!$F7,Revenue!$F:$F)</f>
        <v>1.0395135927414034E-2</v>
      </c>
    </row>
    <row r="8" spans="1:61" s="173" customFormat="1" ht="12.75" hidden="1" customHeight="1">
      <c r="A8" s="179" t="s">
        <v>589</v>
      </c>
      <c r="B8" s="179" t="s">
        <v>589</v>
      </c>
      <c r="C8" s="170" t="str" cm="1">
        <f t="array" ref="C8">IFERROR(INDEX('Legal Entity'!B:B,MATCH('Crime - D&amp;O (USD)'!F8,'Legal Entity'!A:A,0),0),0)</f>
        <v>1715 - Cleveland Thermal Generation Inc.</v>
      </c>
      <c r="D8" s="170" t="str" cm="1">
        <f t="array" ref="D8">IFERROR(INDEX('Legal Entity'!C:C,MATCH(F8,'Legal Entity'!A:A,0),0),0)</f>
        <v>US</v>
      </c>
      <c r="E8" s="170" t="s">
        <v>635</v>
      </c>
      <c r="F8" s="170" t="s">
        <v>645</v>
      </c>
      <c r="G8" s="170"/>
      <c r="H8" s="171">
        <f>'D&amp;O - EPL - Fiduciary - Crime'!AQ$15*$BI8</f>
        <v>0</v>
      </c>
      <c r="I8" s="171">
        <f>'D&amp;O - EPL - Fiduciary - Crime'!AR$15*$BI8</f>
        <v>0</v>
      </c>
      <c r="J8" s="171">
        <f>'D&amp;O - EPL - Fiduciary - Crime'!AS$15*$BI8</f>
        <v>0</v>
      </c>
      <c r="K8" s="171">
        <f>'D&amp;O - EPL - Fiduciary - Crime'!AT$15*$BI8</f>
        <v>0</v>
      </c>
      <c r="L8" s="171">
        <f>'D&amp;O - EPL - Fiduciary - Crime'!AU$15*$BI8</f>
        <v>0</v>
      </c>
      <c r="M8" s="171">
        <f>'D&amp;O - EPL - Fiduciary - Crime'!AV$15*$BI8</f>
        <v>0</v>
      </c>
      <c r="N8" s="171">
        <f>'D&amp;O - EPL - Fiduciary - Crime'!AW$15*$BI8</f>
        <v>0</v>
      </c>
      <c r="O8" s="171">
        <f>'D&amp;O - EPL - Fiduciary - Crime'!AX$15*$BI8</f>
        <v>0</v>
      </c>
      <c r="P8" s="171">
        <f>'D&amp;O - EPL - Fiduciary - Crime'!AY$15*$BI8</f>
        <v>0</v>
      </c>
      <c r="Q8" s="171">
        <f>'D&amp;O - EPL - Fiduciary - Crime'!AZ$15*$BI8</f>
        <v>0</v>
      </c>
      <c r="R8" s="171">
        <f>'D&amp;O - EPL - Fiduciary - Crime'!BA$15*$BI8</f>
        <v>0</v>
      </c>
      <c r="S8" s="171">
        <f>'D&amp;O - EPL - Fiduciary - Crime'!BB$15*$BI8</f>
        <v>0</v>
      </c>
      <c r="T8" s="171">
        <f>'D&amp;O - EPL - Fiduciary - Crime'!BC$15*$BI8</f>
        <v>0</v>
      </c>
      <c r="U8" s="171">
        <f>'D&amp;O - EPL - Fiduciary - Crime'!BD$15*$BI8</f>
        <v>0</v>
      </c>
      <c r="V8" s="171">
        <f>'D&amp;O - EPL - Fiduciary - Crime'!BE$15*$BI8</f>
        <v>0</v>
      </c>
      <c r="W8" s="171">
        <f>'D&amp;O - EPL - Fiduciary - Crime'!BF$15*$BI8</f>
        <v>0</v>
      </c>
      <c r="X8" s="171">
        <f>'D&amp;O - EPL - Fiduciary - Crime'!BG$15*$BI8</f>
        <v>0</v>
      </c>
      <c r="Y8" s="171">
        <f>'D&amp;O - EPL - Fiduciary - Crime'!BH$15*$BI8</f>
        <v>0</v>
      </c>
      <c r="Z8" s="171">
        <f>'D&amp;O - EPL - Fiduciary - Crime'!BI$15*$BI8</f>
        <v>0</v>
      </c>
      <c r="AA8" s="171">
        <f>'D&amp;O - EPL - Fiduciary - Crime'!BJ$15*$BI8</f>
        <v>0</v>
      </c>
      <c r="AB8" s="171">
        <f>'D&amp;O - EPL - Fiduciary - Crime'!BK$15*$BI8</f>
        <v>0</v>
      </c>
      <c r="AC8" s="171">
        <f>'D&amp;O - EPL - Fiduciary - Crime'!BL$15*$BI8</f>
        <v>0</v>
      </c>
      <c r="AD8" s="171">
        <f>'D&amp;O - EPL - Fiduciary - Crime'!BM$15*$BI8</f>
        <v>0</v>
      </c>
      <c r="AE8" s="171">
        <f>'D&amp;O - EPL - Fiduciary - Crime'!BN$15*$BI8</f>
        <v>0</v>
      </c>
      <c r="AF8" s="171">
        <f>'D&amp;O - EPL - Fiduciary - Crime'!BO$15*$BI8</f>
        <v>0</v>
      </c>
      <c r="AG8" s="171">
        <f>'D&amp;O - EPL - Fiduciary - Crime'!BP$15*$BI8</f>
        <v>0</v>
      </c>
      <c r="AH8" s="171">
        <f>'D&amp;O - EPL - Fiduciary - Crime'!BQ$15*$BI8</f>
        <v>0</v>
      </c>
      <c r="AI8" s="171">
        <f>'D&amp;O - EPL - Fiduciary - Crime'!BR$15*$BI8</f>
        <v>0</v>
      </c>
      <c r="AJ8" s="171">
        <f>'D&amp;O - EPL - Fiduciary - Crime'!BS$15*$BI8</f>
        <v>0</v>
      </c>
      <c r="AK8" s="171">
        <f>'D&amp;O - EPL - Fiduciary - Crime'!BT$15*$BI8</f>
        <v>0</v>
      </c>
      <c r="AL8" s="171">
        <f>'D&amp;O - EPL - Fiduciary - Crime'!BU$15*$BI8</f>
        <v>0</v>
      </c>
      <c r="AM8" s="171">
        <f>'D&amp;O - EPL - Fiduciary - Crime'!BV$15*$BI8</f>
        <v>0</v>
      </c>
      <c r="AN8" s="171">
        <f>'D&amp;O - EPL - Fiduciary - Crime'!BW$15*$BI8</f>
        <v>0</v>
      </c>
      <c r="AO8" s="171">
        <f>'D&amp;O - EPL - Fiduciary - Crime'!BX$15*$BI8</f>
        <v>0</v>
      </c>
      <c r="AP8" s="171">
        <f>'D&amp;O - EPL - Fiduciary - Crime'!BY$15*$BI8</f>
        <v>0</v>
      </c>
      <c r="AQ8" s="171">
        <f>'D&amp;O - EPL - Fiduciary - Crime'!BZ$15*$BI8</f>
        <v>0</v>
      </c>
      <c r="AR8" s="171">
        <f>'D&amp;O - EPL - Fiduciary - Crime'!CA$15*$BI8</f>
        <v>0</v>
      </c>
      <c r="AS8" s="171">
        <f>'D&amp;O - EPL - Fiduciary - Crime'!CB$15*$BI8</f>
        <v>0</v>
      </c>
      <c r="AT8" s="171">
        <f>'D&amp;O - EPL - Fiduciary - Crime'!CC$15*$BI8</f>
        <v>0</v>
      </c>
      <c r="AU8" s="171">
        <f>'D&amp;O - EPL - Fiduciary - Crime'!CD$15*$BI8</f>
        <v>0</v>
      </c>
      <c r="AV8" s="171">
        <f>'D&amp;O - EPL - Fiduciary - Crime'!CE$15*$BI8</f>
        <v>0</v>
      </c>
      <c r="AW8" s="171">
        <f>'D&amp;O - EPL - Fiduciary - Crime'!CF$15*$BI8</f>
        <v>0</v>
      </c>
      <c r="AX8" s="171">
        <f>'D&amp;O - EPL - Fiduciary - Crime'!CG$15*$BI8</f>
        <v>0</v>
      </c>
      <c r="AY8" s="171">
        <f>'D&amp;O - EPL - Fiduciary - Crime'!CH$15*$BI8</f>
        <v>0</v>
      </c>
      <c r="AZ8" s="171">
        <f>'D&amp;O - EPL - Fiduciary - Crime'!CI$15*$BI8</f>
        <v>0</v>
      </c>
      <c r="BA8" s="171">
        <f>'D&amp;O - EPL - Fiduciary - Crime'!CJ$15*$BI8</f>
        <v>0</v>
      </c>
      <c r="BB8" s="171">
        <f>'D&amp;O - EPL - Fiduciary - Crime'!CK$15*$BI8</f>
        <v>0</v>
      </c>
      <c r="BC8" s="171">
        <f>'D&amp;O - EPL - Fiduciary - Crime'!CL$15*$BI8</f>
        <v>0</v>
      </c>
      <c r="BD8" s="171">
        <f>'D&amp;O - EPL - Fiduciary - Crime'!CM$15*$BI8</f>
        <v>0</v>
      </c>
      <c r="BE8" s="171">
        <f>'D&amp;O - EPL - Fiduciary - Crime'!CN$15*$BI8</f>
        <v>0</v>
      </c>
      <c r="BF8" s="171">
        <f>'D&amp;O - EPL - Fiduciary - Crime'!CO$15*$BI8</f>
        <v>0</v>
      </c>
      <c r="BG8" s="171">
        <f>'D&amp;O - EPL - Fiduciary - Crime'!CP$15*$BI8</f>
        <v>0</v>
      </c>
      <c r="BI8" s="174">
        <f>SUMIF(Revenue!$P:$P,'Crime - D&amp;O (USD)'!$F8,Revenue!$F:$F)</f>
        <v>0</v>
      </c>
    </row>
    <row r="9" spans="1:61" s="173" customFormat="1" ht="12.75" hidden="1" customHeight="1">
      <c r="A9" s="179" t="s">
        <v>589</v>
      </c>
      <c r="B9" s="179" t="s">
        <v>589</v>
      </c>
      <c r="C9" s="170" t="str" cm="1">
        <f t="array" ref="C9">IFERROR(INDEX('Legal Entity'!B:B,MATCH('Crime - D&amp;O (USD)'!F9,'Legal Entity'!A:A,0),0),0)</f>
        <v>1715 - Cleveland Thermal Generation Inc.</v>
      </c>
      <c r="D9" s="170" t="str" cm="1">
        <f t="array" ref="D9">IFERROR(INDEX('Legal Entity'!C:C,MATCH(F9,'Legal Entity'!A:A,0),0),0)</f>
        <v>US</v>
      </c>
      <c r="E9" s="170" t="s">
        <v>635</v>
      </c>
      <c r="F9" s="170" t="s">
        <v>302</v>
      </c>
      <c r="G9" s="170"/>
      <c r="H9" s="171">
        <f>'D&amp;O - EPL - Fiduciary - Crime'!AQ$15*$BI9</f>
        <v>527.97565817829741</v>
      </c>
      <c r="I9" s="171">
        <f>'D&amp;O - EPL - Fiduciary - Crime'!AR$15*$BI9</f>
        <v>527.97565817829741</v>
      </c>
      <c r="J9" s="171">
        <f>'D&amp;O - EPL - Fiduciary - Crime'!AS$15*$BI9</f>
        <v>650.67132353880379</v>
      </c>
      <c r="K9" s="171">
        <f>'D&amp;O - EPL - Fiduciary - Crime'!AT$15*$BI9</f>
        <v>650.67132353880379</v>
      </c>
      <c r="L9" s="171">
        <f>'D&amp;O - EPL - Fiduciary - Crime'!AU$15*$BI9</f>
        <v>650.67132353880379</v>
      </c>
      <c r="M9" s="171">
        <f>'D&amp;O - EPL - Fiduciary - Crime'!AV$15*$BI9</f>
        <v>650.67132353880379</v>
      </c>
      <c r="N9" s="171">
        <f>'D&amp;O - EPL - Fiduciary - Crime'!AW$15*$BI9</f>
        <v>650.67132353880379</v>
      </c>
      <c r="O9" s="171">
        <f>'D&amp;O - EPL - Fiduciary - Crime'!AX$15*$BI9</f>
        <v>650.67132353880379</v>
      </c>
      <c r="P9" s="171">
        <f>'D&amp;O - EPL - Fiduciary - Crime'!AY$15*$BI9</f>
        <v>650.67132353880379</v>
      </c>
      <c r="Q9" s="171">
        <f>'D&amp;O - EPL - Fiduciary - Crime'!AZ$15*$BI9</f>
        <v>650.67132353880379</v>
      </c>
      <c r="R9" s="171">
        <f>'D&amp;O - EPL - Fiduciary - Crime'!BA$15*$BI9</f>
        <v>650.67132353880379</v>
      </c>
      <c r="S9" s="171">
        <f>'D&amp;O - EPL - Fiduciary - Crime'!BB$15*$BI9</f>
        <v>650.67132353880379</v>
      </c>
      <c r="T9" s="171">
        <f>'D&amp;O - EPL - Fiduciary - Crime'!BC$15*$BI9</f>
        <v>650.67132353880379</v>
      </c>
      <c r="U9" s="171">
        <f>'D&amp;O - EPL - Fiduciary - Crime'!BD$15*$BI9</f>
        <v>650.67132353880379</v>
      </c>
      <c r="V9" s="171">
        <f>'D&amp;O - EPL - Fiduciary - Crime'!BE$15*$BI9</f>
        <v>699.47167280421399</v>
      </c>
      <c r="W9" s="171">
        <f>'D&amp;O - EPL - Fiduciary - Crime'!BF$15*$BI9</f>
        <v>699.47167280421399</v>
      </c>
      <c r="X9" s="171">
        <f>'D&amp;O - EPL - Fiduciary - Crime'!BG$15*$BI9</f>
        <v>699.47167280421399</v>
      </c>
      <c r="Y9" s="171">
        <f>'D&amp;O - EPL - Fiduciary - Crime'!BH$15*$BI9</f>
        <v>699.47167280421399</v>
      </c>
      <c r="Z9" s="171">
        <f>'D&amp;O - EPL - Fiduciary - Crime'!BI$15*$BI9</f>
        <v>699.47167280421399</v>
      </c>
      <c r="AA9" s="171">
        <f>'D&amp;O - EPL - Fiduciary - Crime'!BJ$15*$BI9</f>
        <v>699.47167280421399</v>
      </c>
      <c r="AB9" s="171">
        <f>'D&amp;O - EPL - Fiduciary - Crime'!BK$15*$BI9</f>
        <v>699.47167280421399</v>
      </c>
      <c r="AC9" s="171">
        <f>'D&amp;O - EPL - Fiduciary - Crime'!BL$15*$BI9</f>
        <v>699.47167280421399</v>
      </c>
      <c r="AD9" s="171">
        <f>'D&amp;O - EPL - Fiduciary - Crime'!BM$15*$BI9</f>
        <v>699.47167280421399</v>
      </c>
      <c r="AE9" s="171">
        <f>'D&amp;O - EPL - Fiduciary - Crime'!BN$15*$BI9</f>
        <v>699.47167280421399</v>
      </c>
      <c r="AF9" s="171">
        <f>'D&amp;O - EPL - Fiduciary - Crime'!BO$15*$BI9</f>
        <v>699.47167280421399</v>
      </c>
      <c r="AG9" s="171">
        <f>'D&amp;O - EPL - Fiduciary - Crime'!BP$15*$BI9</f>
        <v>699.47167280421399</v>
      </c>
      <c r="AH9" s="171">
        <f>'D&amp;O - EPL - Fiduciary - Crime'!BQ$15*$BI9</f>
        <v>751.93204826453007</v>
      </c>
      <c r="AI9" s="171">
        <f>'D&amp;O - EPL - Fiduciary - Crime'!BR$15*$BI9</f>
        <v>751.93204826453007</v>
      </c>
      <c r="AJ9" s="171">
        <f>'D&amp;O - EPL - Fiduciary - Crime'!BS$15*$BI9</f>
        <v>751.93204826453007</v>
      </c>
      <c r="AK9" s="171">
        <f>'D&amp;O - EPL - Fiduciary - Crime'!BT$15*$BI9</f>
        <v>751.93204826453007</v>
      </c>
      <c r="AL9" s="171">
        <f>'D&amp;O - EPL - Fiduciary - Crime'!BU$15*$BI9</f>
        <v>751.93204826453007</v>
      </c>
      <c r="AM9" s="171">
        <f>'D&amp;O - EPL - Fiduciary - Crime'!BV$15*$BI9</f>
        <v>751.93204826453007</v>
      </c>
      <c r="AN9" s="171">
        <f>'D&amp;O - EPL - Fiduciary - Crime'!BW$15*$BI9</f>
        <v>751.93204826453007</v>
      </c>
      <c r="AO9" s="171">
        <f>'D&amp;O - EPL - Fiduciary - Crime'!BX$15*$BI9</f>
        <v>751.93204826453007</v>
      </c>
      <c r="AP9" s="171">
        <f>'D&amp;O - EPL - Fiduciary - Crime'!BY$15*$BI9</f>
        <v>751.93204826453007</v>
      </c>
      <c r="AQ9" s="171">
        <f>'D&amp;O - EPL - Fiduciary - Crime'!BZ$15*$BI9</f>
        <v>751.93204826453007</v>
      </c>
      <c r="AR9" s="171">
        <f>'D&amp;O - EPL - Fiduciary - Crime'!CA$15*$BI9</f>
        <v>751.93204826453007</v>
      </c>
      <c r="AS9" s="171">
        <f>'D&amp;O - EPL - Fiduciary - Crime'!CB$15*$BI9</f>
        <v>751.93204826453007</v>
      </c>
      <c r="AT9" s="171">
        <f>'D&amp;O - EPL - Fiduciary - Crime'!CC$15*$BI9</f>
        <v>774.49000971246585</v>
      </c>
      <c r="AU9" s="171">
        <f>'D&amp;O - EPL - Fiduciary - Crime'!CD$15*$BI9</f>
        <v>774.49000971246585</v>
      </c>
      <c r="AV9" s="171">
        <f>'D&amp;O - EPL - Fiduciary - Crime'!CE$15*$BI9</f>
        <v>774.49000971246585</v>
      </c>
      <c r="AW9" s="171">
        <f>'D&amp;O - EPL - Fiduciary - Crime'!CF$15*$BI9</f>
        <v>774.49000971246585</v>
      </c>
      <c r="AX9" s="171">
        <f>'D&amp;O - EPL - Fiduciary - Crime'!CG$15*$BI9</f>
        <v>774.49000971246585</v>
      </c>
      <c r="AY9" s="171">
        <f>'D&amp;O - EPL - Fiduciary - Crime'!CH$15*$BI9</f>
        <v>774.49000971246585</v>
      </c>
      <c r="AZ9" s="171">
        <f>'D&amp;O - EPL - Fiduciary - Crime'!CI$15*$BI9</f>
        <v>774.49000971246585</v>
      </c>
      <c r="BA9" s="171">
        <f>'D&amp;O - EPL - Fiduciary - Crime'!CJ$15*$BI9</f>
        <v>774.49000971246585</v>
      </c>
      <c r="BB9" s="171">
        <f>'D&amp;O - EPL - Fiduciary - Crime'!CK$15*$BI9</f>
        <v>774.49000971246585</v>
      </c>
      <c r="BC9" s="171">
        <f>'D&amp;O - EPL - Fiduciary - Crime'!CL$15*$BI9</f>
        <v>774.49000971246585</v>
      </c>
      <c r="BD9" s="171">
        <f>'D&amp;O - EPL - Fiduciary - Crime'!CM$15*$BI9</f>
        <v>774.49000971246585</v>
      </c>
      <c r="BE9" s="171">
        <f>'D&amp;O - EPL - Fiduciary - Crime'!CN$15*$BI9</f>
        <v>774.49000971246585</v>
      </c>
      <c r="BF9" s="171">
        <f>'D&amp;O - EPL - Fiduciary - Crime'!CO$15*$BI9</f>
        <v>797.72471000383985</v>
      </c>
      <c r="BG9" s="171">
        <f>'D&amp;O - EPL - Fiduciary - Crime'!CP$15*$BI9</f>
        <v>797.72471000383985</v>
      </c>
      <c r="BI9" s="174">
        <f>SUMIF(Revenue!$P:$P,'Crime - D&amp;O (USD)'!$F9,Revenue!$F:$F)</f>
        <v>2.7193905691756032E-2</v>
      </c>
    </row>
    <row r="10" spans="1:61" s="173" customFormat="1" ht="12.75" hidden="1" customHeight="1">
      <c r="A10" s="179" t="s">
        <v>589</v>
      </c>
      <c r="B10" s="179" t="s">
        <v>589</v>
      </c>
      <c r="C10" s="170" t="str" cm="1">
        <f t="array" ref="C10">IFERROR(INDEX('Legal Entity'!B:B,MATCH('Crime - D&amp;O (USD)'!F10,'Legal Entity'!A:A,0),0),0)</f>
        <v>1715 - Cleveland Thermal Generation Inc.</v>
      </c>
      <c r="D10" s="170" t="str" cm="1">
        <f t="array" ref="D10">IFERROR(INDEX('Legal Entity'!C:C,MATCH(F10,'Legal Entity'!A:A,0),0),0)</f>
        <v>US</v>
      </c>
      <c r="E10" s="170" t="s">
        <v>635</v>
      </c>
      <c r="F10" s="170" t="s">
        <v>306</v>
      </c>
      <c r="G10" s="170"/>
      <c r="H10" s="171">
        <f>'D&amp;O - EPL - Fiduciary - Crime'!AQ$15*$BI10</f>
        <v>76.236160943901396</v>
      </c>
      <c r="I10" s="171">
        <f>'D&amp;O - EPL - Fiduciary - Crime'!AR$15*$BI10</f>
        <v>76.236160943901396</v>
      </c>
      <c r="J10" s="171">
        <f>'D&amp;O - EPL - Fiduciary - Crime'!AS$15*$BI10</f>
        <v>93.952596061036729</v>
      </c>
      <c r="K10" s="171">
        <f>'D&amp;O - EPL - Fiduciary - Crime'!AT$15*$BI10</f>
        <v>93.952596061036729</v>
      </c>
      <c r="L10" s="171">
        <f>'D&amp;O - EPL - Fiduciary - Crime'!AU$15*$BI10</f>
        <v>93.952596061036729</v>
      </c>
      <c r="M10" s="171">
        <f>'D&amp;O - EPL - Fiduciary - Crime'!AV$15*$BI10</f>
        <v>93.952596061036729</v>
      </c>
      <c r="N10" s="171">
        <f>'D&amp;O - EPL - Fiduciary - Crime'!AW$15*$BI10</f>
        <v>93.952596061036729</v>
      </c>
      <c r="O10" s="171">
        <f>'D&amp;O - EPL - Fiduciary - Crime'!AX$15*$BI10</f>
        <v>93.952596061036729</v>
      </c>
      <c r="P10" s="171">
        <f>'D&amp;O - EPL - Fiduciary - Crime'!AY$15*$BI10</f>
        <v>93.952596061036729</v>
      </c>
      <c r="Q10" s="171">
        <f>'D&amp;O - EPL - Fiduciary - Crime'!AZ$15*$BI10</f>
        <v>93.952596061036729</v>
      </c>
      <c r="R10" s="171">
        <f>'D&amp;O - EPL - Fiduciary - Crime'!BA$15*$BI10</f>
        <v>93.952596061036729</v>
      </c>
      <c r="S10" s="171">
        <f>'D&amp;O - EPL - Fiduciary - Crime'!BB$15*$BI10</f>
        <v>93.952596061036729</v>
      </c>
      <c r="T10" s="171">
        <f>'D&amp;O - EPL - Fiduciary - Crime'!BC$15*$BI10</f>
        <v>93.952596061036729</v>
      </c>
      <c r="U10" s="171">
        <f>'D&amp;O - EPL - Fiduciary - Crime'!BD$15*$BI10</f>
        <v>93.952596061036729</v>
      </c>
      <c r="V10" s="171">
        <f>'D&amp;O - EPL - Fiduciary - Crime'!BE$15*$BI10</f>
        <v>100.99904076561448</v>
      </c>
      <c r="W10" s="171">
        <f>'D&amp;O - EPL - Fiduciary - Crime'!BF$15*$BI10</f>
        <v>100.99904076561448</v>
      </c>
      <c r="X10" s="171">
        <f>'D&amp;O - EPL - Fiduciary - Crime'!BG$15*$BI10</f>
        <v>100.99904076561448</v>
      </c>
      <c r="Y10" s="171">
        <f>'D&amp;O - EPL - Fiduciary - Crime'!BH$15*$BI10</f>
        <v>100.99904076561448</v>
      </c>
      <c r="Z10" s="171">
        <f>'D&amp;O - EPL - Fiduciary - Crime'!BI$15*$BI10</f>
        <v>100.99904076561448</v>
      </c>
      <c r="AA10" s="171">
        <f>'D&amp;O - EPL - Fiduciary - Crime'!BJ$15*$BI10</f>
        <v>100.99904076561448</v>
      </c>
      <c r="AB10" s="171">
        <f>'D&amp;O - EPL - Fiduciary - Crime'!BK$15*$BI10</f>
        <v>100.99904076561448</v>
      </c>
      <c r="AC10" s="171">
        <f>'D&amp;O - EPL - Fiduciary - Crime'!BL$15*$BI10</f>
        <v>100.99904076561448</v>
      </c>
      <c r="AD10" s="171">
        <f>'D&amp;O - EPL - Fiduciary - Crime'!BM$15*$BI10</f>
        <v>100.99904076561448</v>
      </c>
      <c r="AE10" s="171">
        <f>'D&amp;O - EPL - Fiduciary - Crime'!BN$15*$BI10</f>
        <v>100.99904076561448</v>
      </c>
      <c r="AF10" s="171">
        <f>'D&amp;O - EPL - Fiduciary - Crime'!BO$15*$BI10</f>
        <v>100.99904076561448</v>
      </c>
      <c r="AG10" s="171">
        <f>'D&amp;O - EPL - Fiduciary - Crime'!BP$15*$BI10</f>
        <v>100.99904076561448</v>
      </c>
      <c r="AH10" s="171">
        <f>'D&amp;O - EPL - Fiduciary - Crime'!BQ$15*$BI10</f>
        <v>108.57396882303556</v>
      </c>
      <c r="AI10" s="171">
        <f>'D&amp;O - EPL - Fiduciary - Crime'!BR$15*$BI10</f>
        <v>108.57396882303556</v>
      </c>
      <c r="AJ10" s="171">
        <f>'D&amp;O - EPL - Fiduciary - Crime'!BS$15*$BI10</f>
        <v>108.57396882303556</v>
      </c>
      <c r="AK10" s="171">
        <f>'D&amp;O - EPL - Fiduciary - Crime'!BT$15*$BI10</f>
        <v>108.57396882303556</v>
      </c>
      <c r="AL10" s="171">
        <f>'D&amp;O - EPL - Fiduciary - Crime'!BU$15*$BI10</f>
        <v>108.57396882303556</v>
      </c>
      <c r="AM10" s="171">
        <f>'D&amp;O - EPL - Fiduciary - Crime'!BV$15*$BI10</f>
        <v>108.57396882303556</v>
      </c>
      <c r="AN10" s="171">
        <f>'D&amp;O - EPL - Fiduciary - Crime'!BW$15*$BI10</f>
        <v>108.57396882303556</v>
      </c>
      <c r="AO10" s="171">
        <f>'D&amp;O - EPL - Fiduciary - Crime'!BX$15*$BI10</f>
        <v>108.57396882303556</v>
      </c>
      <c r="AP10" s="171">
        <f>'D&amp;O - EPL - Fiduciary - Crime'!BY$15*$BI10</f>
        <v>108.57396882303556</v>
      </c>
      <c r="AQ10" s="171">
        <f>'D&amp;O - EPL - Fiduciary - Crime'!BZ$15*$BI10</f>
        <v>108.57396882303556</v>
      </c>
      <c r="AR10" s="171">
        <f>'D&amp;O - EPL - Fiduciary - Crime'!CA$15*$BI10</f>
        <v>108.57396882303556</v>
      </c>
      <c r="AS10" s="171">
        <f>'D&amp;O - EPL - Fiduciary - Crime'!CB$15*$BI10</f>
        <v>108.57396882303556</v>
      </c>
      <c r="AT10" s="171">
        <f>'D&amp;O - EPL - Fiduciary - Crime'!CC$15*$BI10</f>
        <v>111.83118788772661</v>
      </c>
      <c r="AU10" s="171">
        <f>'D&amp;O - EPL - Fiduciary - Crime'!CD$15*$BI10</f>
        <v>111.83118788772661</v>
      </c>
      <c r="AV10" s="171">
        <f>'D&amp;O - EPL - Fiduciary - Crime'!CE$15*$BI10</f>
        <v>111.83118788772661</v>
      </c>
      <c r="AW10" s="171">
        <f>'D&amp;O - EPL - Fiduciary - Crime'!CF$15*$BI10</f>
        <v>111.83118788772661</v>
      </c>
      <c r="AX10" s="171">
        <f>'D&amp;O - EPL - Fiduciary - Crime'!CG$15*$BI10</f>
        <v>111.83118788772661</v>
      </c>
      <c r="AY10" s="171">
        <f>'D&amp;O - EPL - Fiduciary - Crime'!CH$15*$BI10</f>
        <v>111.83118788772661</v>
      </c>
      <c r="AZ10" s="171">
        <f>'D&amp;O - EPL - Fiduciary - Crime'!CI$15*$BI10</f>
        <v>111.83118788772661</v>
      </c>
      <c r="BA10" s="171">
        <f>'D&amp;O - EPL - Fiduciary - Crime'!CJ$15*$BI10</f>
        <v>111.83118788772661</v>
      </c>
      <c r="BB10" s="171">
        <f>'D&amp;O - EPL - Fiduciary - Crime'!CK$15*$BI10</f>
        <v>111.83118788772661</v>
      </c>
      <c r="BC10" s="171">
        <f>'D&amp;O - EPL - Fiduciary - Crime'!CL$15*$BI10</f>
        <v>111.83118788772661</v>
      </c>
      <c r="BD10" s="171">
        <f>'D&amp;O - EPL - Fiduciary - Crime'!CM$15*$BI10</f>
        <v>111.83118788772661</v>
      </c>
      <c r="BE10" s="171">
        <f>'D&amp;O - EPL - Fiduciary - Crime'!CN$15*$BI10</f>
        <v>111.83118788772661</v>
      </c>
      <c r="BF10" s="171">
        <f>'D&amp;O - EPL - Fiduciary - Crime'!CO$15*$BI10</f>
        <v>115.18612352435842</v>
      </c>
      <c r="BG10" s="171">
        <f>'D&amp;O - EPL - Fiduciary - Crime'!CP$15*$BI10</f>
        <v>115.18612352435842</v>
      </c>
      <c r="BI10" s="174">
        <f>SUMIF(Revenue!$P:$P,'Crime - D&amp;O (USD)'!$F10,Revenue!$F:$F)</f>
        <v>3.9266184698043089E-3</v>
      </c>
    </row>
    <row r="11" spans="1:61" s="173" customFormat="1" ht="12.75" hidden="1" customHeight="1">
      <c r="A11" s="179" t="s">
        <v>589</v>
      </c>
      <c r="B11" s="179" t="s">
        <v>589</v>
      </c>
      <c r="C11" s="170" t="str" cm="1">
        <f t="array" ref="C11">IFERROR(INDEX('Legal Entity'!B:B,MATCH('Crime - D&amp;O (USD)'!F11,'Legal Entity'!A:A,0),0),0)</f>
        <v>1715 - Cleveland Thermal Generation Inc.</v>
      </c>
      <c r="D11" s="170" t="str" cm="1">
        <f t="array" ref="D11">IFERROR(INDEX('Legal Entity'!C:C,MATCH(F11,'Legal Entity'!A:A,0),0),0)</f>
        <v>US</v>
      </c>
      <c r="E11" s="170" t="s">
        <v>635</v>
      </c>
      <c r="F11" s="170" t="s">
        <v>303</v>
      </c>
      <c r="G11" s="170"/>
      <c r="H11" s="171">
        <f>'D&amp;O - EPL - Fiduciary - Crime'!AQ$15*$BI11</f>
        <v>117.21389760809467</v>
      </c>
      <c r="I11" s="171">
        <f>'D&amp;O - EPL - Fiduciary - Crime'!AR$15*$BI11</f>
        <v>117.21389760809467</v>
      </c>
      <c r="J11" s="171">
        <f>'D&amp;O - EPL - Fiduciary - Crime'!AS$15*$BI11</f>
        <v>144.45310254823369</v>
      </c>
      <c r="K11" s="171">
        <f>'D&amp;O - EPL - Fiduciary - Crime'!AT$15*$BI11</f>
        <v>144.45310254823369</v>
      </c>
      <c r="L11" s="171">
        <f>'D&amp;O - EPL - Fiduciary - Crime'!AU$15*$BI11</f>
        <v>144.45310254823369</v>
      </c>
      <c r="M11" s="171">
        <f>'D&amp;O - EPL - Fiduciary - Crime'!AV$15*$BI11</f>
        <v>144.45310254823369</v>
      </c>
      <c r="N11" s="171">
        <f>'D&amp;O - EPL - Fiduciary - Crime'!AW$15*$BI11</f>
        <v>144.45310254823369</v>
      </c>
      <c r="O11" s="171">
        <f>'D&amp;O - EPL - Fiduciary - Crime'!AX$15*$BI11</f>
        <v>144.45310254823369</v>
      </c>
      <c r="P11" s="171">
        <f>'D&amp;O - EPL - Fiduciary - Crime'!AY$15*$BI11</f>
        <v>144.45310254823369</v>
      </c>
      <c r="Q11" s="171">
        <f>'D&amp;O - EPL - Fiduciary - Crime'!AZ$15*$BI11</f>
        <v>144.45310254823369</v>
      </c>
      <c r="R11" s="171">
        <f>'D&amp;O - EPL - Fiduciary - Crime'!BA$15*$BI11</f>
        <v>144.45310254823369</v>
      </c>
      <c r="S11" s="171">
        <f>'D&amp;O - EPL - Fiduciary - Crime'!BB$15*$BI11</f>
        <v>144.45310254823369</v>
      </c>
      <c r="T11" s="171">
        <f>'D&amp;O - EPL - Fiduciary - Crime'!BC$15*$BI11</f>
        <v>144.45310254823369</v>
      </c>
      <c r="U11" s="171">
        <f>'D&amp;O - EPL - Fiduciary - Crime'!BD$15*$BI11</f>
        <v>144.45310254823369</v>
      </c>
      <c r="V11" s="171">
        <f>'D&amp;O - EPL - Fiduciary - Crime'!BE$15*$BI11</f>
        <v>155.28708523935123</v>
      </c>
      <c r="W11" s="171">
        <f>'D&amp;O - EPL - Fiduciary - Crime'!BF$15*$BI11</f>
        <v>155.28708523935123</v>
      </c>
      <c r="X11" s="171">
        <f>'D&amp;O - EPL - Fiduciary - Crime'!BG$15*$BI11</f>
        <v>155.28708523935123</v>
      </c>
      <c r="Y11" s="171">
        <f>'D&amp;O - EPL - Fiduciary - Crime'!BH$15*$BI11</f>
        <v>155.28708523935123</v>
      </c>
      <c r="Z11" s="171">
        <f>'D&amp;O - EPL - Fiduciary - Crime'!BI$15*$BI11</f>
        <v>155.28708523935123</v>
      </c>
      <c r="AA11" s="171">
        <f>'D&amp;O - EPL - Fiduciary - Crime'!BJ$15*$BI11</f>
        <v>155.28708523935123</v>
      </c>
      <c r="AB11" s="171">
        <f>'D&amp;O - EPL - Fiduciary - Crime'!BK$15*$BI11</f>
        <v>155.28708523935123</v>
      </c>
      <c r="AC11" s="171">
        <f>'D&amp;O - EPL - Fiduciary - Crime'!BL$15*$BI11</f>
        <v>155.28708523935123</v>
      </c>
      <c r="AD11" s="171">
        <f>'D&amp;O - EPL - Fiduciary - Crime'!BM$15*$BI11</f>
        <v>155.28708523935123</v>
      </c>
      <c r="AE11" s="171">
        <f>'D&amp;O - EPL - Fiduciary - Crime'!BN$15*$BI11</f>
        <v>155.28708523935123</v>
      </c>
      <c r="AF11" s="171">
        <f>'D&amp;O - EPL - Fiduciary - Crime'!BO$15*$BI11</f>
        <v>155.28708523935123</v>
      </c>
      <c r="AG11" s="171">
        <f>'D&amp;O - EPL - Fiduciary - Crime'!BP$15*$BI11</f>
        <v>155.28708523935123</v>
      </c>
      <c r="AH11" s="171">
        <f>'D&amp;O - EPL - Fiduciary - Crime'!BQ$15*$BI11</f>
        <v>166.93361663230255</v>
      </c>
      <c r="AI11" s="171">
        <f>'D&amp;O - EPL - Fiduciary - Crime'!BR$15*$BI11</f>
        <v>166.93361663230255</v>
      </c>
      <c r="AJ11" s="171">
        <f>'D&amp;O - EPL - Fiduciary - Crime'!BS$15*$BI11</f>
        <v>166.93361663230255</v>
      </c>
      <c r="AK11" s="171">
        <f>'D&amp;O - EPL - Fiduciary - Crime'!BT$15*$BI11</f>
        <v>166.93361663230255</v>
      </c>
      <c r="AL11" s="171">
        <f>'D&amp;O - EPL - Fiduciary - Crime'!BU$15*$BI11</f>
        <v>166.93361663230255</v>
      </c>
      <c r="AM11" s="171">
        <f>'D&amp;O - EPL - Fiduciary - Crime'!BV$15*$BI11</f>
        <v>166.93361663230255</v>
      </c>
      <c r="AN11" s="171">
        <f>'D&amp;O - EPL - Fiduciary - Crime'!BW$15*$BI11</f>
        <v>166.93361663230255</v>
      </c>
      <c r="AO11" s="171">
        <f>'D&amp;O - EPL - Fiduciary - Crime'!BX$15*$BI11</f>
        <v>166.93361663230255</v>
      </c>
      <c r="AP11" s="171">
        <f>'D&amp;O - EPL - Fiduciary - Crime'!BY$15*$BI11</f>
        <v>166.93361663230255</v>
      </c>
      <c r="AQ11" s="171">
        <f>'D&amp;O - EPL - Fiduciary - Crime'!BZ$15*$BI11</f>
        <v>166.93361663230255</v>
      </c>
      <c r="AR11" s="171">
        <f>'D&amp;O - EPL - Fiduciary - Crime'!CA$15*$BI11</f>
        <v>166.93361663230255</v>
      </c>
      <c r="AS11" s="171">
        <f>'D&amp;O - EPL - Fiduciary - Crime'!CB$15*$BI11</f>
        <v>166.93361663230255</v>
      </c>
      <c r="AT11" s="171">
        <f>'D&amp;O - EPL - Fiduciary - Crime'!CC$15*$BI11</f>
        <v>171.94162513127162</v>
      </c>
      <c r="AU11" s="171">
        <f>'D&amp;O - EPL - Fiduciary - Crime'!CD$15*$BI11</f>
        <v>171.94162513127162</v>
      </c>
      <c r="AV11" s="171">
        <f>'D&amp;O - EPL - Fiduciary - Crime'!CE$15*$BI11</f>
        <v>171.94162513127162</v>
      </c>
      <c r="AW11" s="171">
        <f>'D&amp;O - EPL - Fiduciary - Crime'!CF$15*$BI11</f>
        <v>171.94162513127162</v>
      </c>
      <c r="AX11" s="171">
        <f>'D&amp;O - EPL - Fiduciary - Crime'!CG$15*$BI11</f>
        <v>171.94162513127162</v>
      </c>
      <c r="AY11" s="171">
        <f>'D&amp;O - EPL - Fiduciary - Crime'!CH$15*$BI11</f>
        <v>171.94162513127162</v>
      </c>
      <c r="AZ11" s="171">
        <f>'D&amp;O - EPL - Fiduciary - Crime'!CI$15*$BI11</f>
        <v>171.94162513127162</v>
      </c>
      <c r="BA11" s="171">
        <f>'D&amp;O - EPL - Fiduciary - Crime'!CJ$15*$BI11</f>
        <v>171.94162513127162</v>
      </c>
      <c r="BB11" s="171">
        <f>'D&amp;O - EPL - Fiduciary - Crime'!CK$15*$BI11</f>
        <v>171.94162513127162</v>
      </c>
      <c r="BC11" s="171">
        <f>'D&amp;O - EPL - Fiduciary - Crime'!CL$15*$BI11</f>
        <v>171.94162513127162</v>
      </c>
      <c r="BD11" s="171">
        <f>'D&amp;O - EPL - Fiduciary - Crime'!CM$15*$BI11</f>
        <v>171.94162513127162</v>
      </c>
      <c r="BE11" s="171">
        <f>'D&amp;O - EPL - Fiduciary - Crime'!CN$15*$BI11</f>
        <v>171.94162513127162</v>
      </c>
      <c r="BF11" s="171">
        <f>'D&amp;O - EPL - Fiduciary - Crime'!CO$15*$BI11</f>
        <v>177.09987388520977</v>
      </c>
      <c r="BG11" s="171">
        <f>'D&amp;O - EPL - Fiduciary - Crime'!CP$15*$BI11</f>
        <v>177.09987388520977</v>
      </c>
      <c r="BI11" s="174">
        <f>SUMIF(Revenue!$P:$P,'Crime - D&amp;O (USD)'!$F11,Revenue!$F:$F)</f>
        <v>6.0372171101896787E-3</v>
      </c>
    </row>
    <row r="12" spans="1:61" s="173" customFormat="1" ht="12.75" hidden="1" customHeight="1">
      <c r="A12" s="179" t="s">
        <v>589</v>
      </c>
      <c r="B12" s="179" t="s">
        <v>589</v>
      </c>
      <c r="C12" s="170" t="str" cm="1">
        <f t="array" ref="C12">IFERROR(INDEX('Legal Entity'!B:B,MATCH('Crime - D&amp;O (USD)'!F12,'Legal Entity'!A:A,0),0),0)</f>
        <v>1715 - Cleveland Thermal Generation Inc.</v>
      </c>
      <c r="D12" s="170" t="str" cm="1">
        <f t="array" ref="D12">IFERROR(INDEX('Legal Entity'!C:C,MATCH(F12,'Legal Entity'!A:A,0),0),0)</f>
        <v>US</v>
      </c>
      <c r="E12" s="170" t="s">
        <v>635</v>
      </c>
      <c r="F12" s="170" t="s">
        <v>307</v>
      </c>
      <c r="G12" s="170"/>
      <c r="H12" s="171">
        <f>'D&amp;O - EPL - Fiduciary - Crime'!AQ$15*$BI12</f>
        <v>25.789415370098851</v>
      </c>
      <c r="I12" s="171">
        <f>'D&amp;O - EPL - Fiduciary - Crime'!AR$15*$BI12</f>
        <v>25.789415370098851</v>
      </c>
      <c r="J12" s="171">
        <f>'D&amp;O - EPL - Fiduciary - Crime'!AS$15*$BI12</f>
        <v>31.782588405784864</v>
      </c>
      <c r="K12" s="171">
        <f>'D&amp;O - EPL - Fiduciary - Crime'!AT$15*$BI12</f>
        <v>31.782588405784864</v>
      </c>
      <c r="L12" s="171">
        <f>'D&amp;O - EPL - Fiduciary - Crime'!AU$15*$BI12</f>
        <v>31.782588405784864</v>
      </c>
      <c r="M12" s="171">
        <f>'D&amp;O - EPL - Fiduciary - Crime'!AV$15*$BI12</f>
        <v>31.782588405784864</v>
      </c>
      <c r="N12" s="171">
        <f>'D&amp;O - EPL - Fiduciary - Crime'!AW$15*$BI12</f>
        <v>31.782588405784864</v>
      </c>
      <c r="O12" s="171">
        <f>'D&amp;O - EPL - Fiduciary - Crime'!AX$15*$BI12</f>
        <v>31.782588405784864</v>
      </c>
      <c r="P12" s="171">
        <f>'D&amp;O - EPL - Fiduciary - Crime'!AY$15*$BI12</f>
        <v>31.782588405784864</v>
      </c>
      <c r="Q12" s="171">
        <f>'D&amp;O - EPL - Fiduciary - Crime'!AZ$15*$BI12</f>
        <v>31.782588405784864</v>
      </c>
      <c r="R12" s="171">
        <f>'D&amp;O - EPL - Fiduciary - Crime'!BA$15*$BI12</f>
        <v>31.782588405784864</v>
      </c>
      <c r="S12" s="171">
        <f>'D&amp;O - EPL - Fiduciary - Crime'!BB$15*$BI12</f>
        <v>31.782588405784864</v>
      </c>
      <c r="T12" s="171">
        <f>'D&amp;O - EPL - Fiduciary - Crime'!BC$15*$BI12</f>
        <v>31.782588405784864</v>
      </c>
      <c r="U12" s="171">
        <f>'D&amp;O - EPL - Fiduciary - Crime'!BD$15*$BI12</f>
        <v>31.782588405784864</v>
      </c>
      <c r="V12" s="171">
        <f>'D&amp;O - EPL - Fiduciary - Crime'!BE$15*$BI12</f>
        <v>34.166282536218731</v>
      </c>
      <c r="W12" s="171">
        <f>'D&amp;O - EPL - Fiduciary - Crime'!BF$15*$BI12</f>
        <v>34.166282536218731</v>
      </c>
      <c r="X12" s="171">
        <f>'D&amp;O - EPL - Fiduciary - Crime'!BG$15*$BI12</f>
        <v>34.166282536218731</v>
      </c>
      <c r="Y12" s="171">
        <f>'D&amp;O - EPL - Fiduciary - Crime'!BH$15*$BI12</f>
        <v>34.166282536218731</v>
      </c>
      <c r="Z12" s="171">
        <f>'D&amp;O - EPL - Fiduciary - Crime'!BI$15*$BI12</f>
        <v>34.166282536218731</v>
      </c>
      <c r="AA12" s="171">
        <f>'D&amp;O - EPL - Fiduciary - Crime'!BJ$15*$BI12</f>
        <v>34.166282536218731</v>
      </c>
      <c r="AB12" s="171">
        <f>'D&amp;O - EPL - Fiduciary - Crime'!BK$15*$BI12</f>
        <v>34.166282536218731</v>
      </c>
      <c r="AC12" s="171">
        <f>'D&amp;O - EPL - Fiduciary - Crime'!BL$15*$BI12</f>
        <v>34.166282536218731</v>
      </c>
      <c r="AD12" s="171">
        <f>'D&amp;O - EPL - Fiduciary - Crime'!BM$15*$BI12</f>
        <v>34.166282536218731</v>
      </c>
      <c r="AE12" s="171">
        <f>'D&amp;O - EPL - Fiduciary - Crime'!BN$15*$BI12</f>
        <v>34.166282536218731</v>
      </c>
      <c r="AF12" s="171">
        <f>'D&amp;O - EPL - Fiduciary - Crime'!BO$15*$BI12</f>
        <v>34.166282536218731</v>
      </c>
      <c r="AG12" s="171">
        <f>'D&amp;O - EPL - Fiduciary - Crime'!BP$15*$BI12</f>
        <v>34.166282536218731</v>
      </c>
      <c r="AH12" s="171">
        <f>'D&amp;O - EPL - Fiduciary - Crime'!BQ$15*$BI12</f>
        <v>36.72875372643513</v>
      </c>
      <c r="AI12" s="171">
        <f>'D&amp;O - EPL - Fiduciary - Crime'!BR$15*$BI12</f>
        <v>36.72875372643513</v>
      </c>
      <c r="AJ12" s="171">
        <f>'D&amp;O - EPL - Fiduciary - Crime'!BS$15*$BI12</f>
        <v>36.72875372643513</v>
      </c>
      <c r="AK12" s="171">
        <f>'D&amp;O - EPL - Fiduciary - Crime'!BT$15*$BI12</f>
        <v>36.72875372643513</v>
      </c>
      <c r="AL12" s="171">
        <f>'D&amp;O - EPL - Fiduciary - Crime'!BU$15*$BI12</f>
        <v>36.72875372643513</v>
      </c>
      <c r="AM12" s="171">
        <f>'D&amp;O - EPL - Fiduciary - Crime'!BV$15*$BI12</f>
        <v>36.72875372643513</v>
      </c>
      <c r="AN12" s="171">
        <f>'D&amp;O - EPL - Fiduciary - Crime'!BW$15*$BI12</f>
        <v>36.72875372643513</v>
      </c>
      <c r="AO12" s="171">
        <f>'D&amp;O - EPL - Fiduciary - Crime'!BX$15*$BI12</f>
        <v>36.72875372643513</v>
      </c>
      <c r="AP12" s="171">
        <f>'D&amp;O - EPL - Fiduciary - Crime'!BY$15*$BI12</f>
        <v>36.72875372643513</v>
      </c>
      <c r="AQ12" s="171">
        <f>'D&amp;O - EPL - Fiduciary - Crime'!BZ$15*$BI12</f>
        <v>36.72875372643513</v>
      </c>
      <c r="AR12" s="171">
        <f>'D&amp;O - EPL - Fiduciary - Crime'!CA$15*$BI12</f>
        <v>36.72875372643513</v>
      </c>
      <c r="AS12" s="171">
        <f>'D&amp;O - EPL - Fiduciary - Crime'!CB$15*$BI12</f>
        <v>36.72875372643513</v>
      </c>
      <c r="AT12" s="171">
        <f>'D&amp;O - EPL - Fiduciary - Crime'!CC$15*$BI12</f>
        <v>37.830616338228182</v>
      </c>
      <c r="AU12" s="171">
        <f>'D&amp;O - EPL - Fiduciary - Crime'!CD$15*$BI12</f>
        <v>37.830616338228182</v>
      </c>
      <c r="AV12" s="171">
        <f>'D&amp;O - EPL - Fiduciary - Crime'!CE$15*$BI12</f>
        <v>37.830616338228182</v>
      </c>
      <c r="AW12" s="171">
        <f>'D&amp;O - EPL - Fiduciary - Crime'!CF$15*$BI12</f>
        <v>37.830616338228182</v>
      </c>
      <c r="AX12" s="171">
        <f>'D&amp;O - EPL - Fiduciary - Crime'!CG$15*$BI12</f>
        <v>37.830616338228182</v>
      </c>
      <c r="AY12" s="171">
        <f>'D&amp;O - EPL - Fiduciary - Crime'!CH$15*$BI12</f>
        <v>37.830616338228182</v>
      </c>
      <c r="AZ12" s="171">
        <f>'D&amp;O - EPL - Fiduciary - Crime'!CI$15*$BI12</f>
        <v>37.830616338228182</v>
      </c>
      <c r="BA12" s="171">
        <f>'D&amp;O - EPL - Fiduciary - Crime'!CJ$15*$BI12</f>
        <v>37.830616338228182</v>
      </c>
      <c r="BB12" s="171">
        <f>'D&amp;O - EPL - Fiduciary - Crime'!CK$15*$BI12</f>
        <v>37.830616338228182</v>
      </c>
      <c r="BC12" s="171">
        <f>'D&amp;O - EPL - Fiduciary - Crime'!CL$15*$BI12</f>
        <v>37.830616338228182</v>
      </c>
      <c r="BD12" s="171">
        <f>'D&amp;O - EPL - Fiduciary - Crime'!CM$15*$BI12</f>
        <v>37.830616338228182</v>
      </c>
      <c r="BE12" s="171">
        <f>'D&amp;O - EPL - Fiduciary - Crime'!CN$15*$BI12</f>
        <v>37.830616338228182</v>
      </c>
      <c r="BF12" s="171">
        <f>'D&amp;O - EPL - Fiduciary - Crime'!CO$15*$BI12</f>
        <v>38.965534828375027</v>
      </c>
      <c r="BG12" s="171">
        <f>'D&amp;O - EPL - Fiduciary - Crime'!CP$15*$BI12</f>
        <v>38.965534828375027</v>
      </c>
      <c r="BI12" s="174">
        <f>SUMIF(Revenue!$P:$P,'Crime - D&amp;O (USD)'!$F12,Revenue!$F:$F)</f>
        <v>1.3283092100112644E-3</v>
      </c>
    </row>
    <row r="13" spans="1:61" s="173" customFormat="1" ht="12.75" hidden="1" customHeight="1">
      <c r="A13" s="179" t="s">
        <v>589</v>
      </c>
      <c r="B13" s="179" t="s">
        <v>589</v>
      </c>
      <c r="C13" s="170" t="str" cm="1">
        <f t="array" ref="C13">IFERROR(INDEX('Legal Entity'!B:B,MATCH('Crime - D&amp;O (USD)'!F13,'Legal Entity'!A:A,0),0),0)</f>
        <v>1720 - Cleveland Thermal Steam Distribution Inc.</v>
      </c>
      <c r="D13" s="170" t="str" cm="1">
        <f t="array" ref="D13">IFERROR(INDEX('Legal Entity'!C:C,MATCH(F13,'Legal Entity'!A:A,0),0),0)</f>
        <v>US</v>
      </c>
      <c r="E13" s="170" t="s">
        <v>635</v>
      </c>
      <c r="F13" s="170" t="s">
        <v>322</v>
      </c>
      <c r="G13" s="170"/>
      <c r="H13" s="171">
        <f>'D&amp;O - EPL - Fiduciary - Crime'!AQ$15*$BI13</f>
        <v>2.8873460326795115</v>
      </c>
      <c r="I13" s="171">
        <f>'D&amp;O - EPL - Fiduciary - Crime'!AR$15*$BI13</f>
        <v>2.8873460326795115</v>
      </c>
      <c r="J13" s="171">
        <f>'D&amp;O - EPL - Fiduciary - Crime'!AS$15*$BI13</f>
        <v>3.5583331077806055</v>
      </c>
      <c r="K13" s="171">
        <f>'D&amp;O - EPL - Fiduciary - Crime'!AT$15*$BI13</f>
        <v>3.5583331077806055</v>
      </c>
      <c r="L13" s="171">
        <f>'D&amp;O - EPL - Fiduciary - Crime'!AU$15*$BI13</f>
        <v>3.5583331077806055</v>
      </c>
      <c r="M13" s="171">
        <f>'D&amp;O - EPL - Fiduciary - Crime'!AV$15*$BI13</f>
        <v>3.5583331077806055</v>
      </c>
      <c r="N13" s="171">
        <f>'D&amp;O - EPL - Fiduciary - Crime'!AW$15*$BI13</f>
        <v>3.5583331077806055</v>
      </c>
      <c r="O13" s="171">
        <f>'D&amp;O - EPL - Fiduciary - Crime'!AX$15*$BI13</f>
        <v>3.5583331077806055</v>
      </c>
      <c r="P13" s="171">
        <f>'D&amp;O - EPL - Fiduciary - Crime'!AY$15*$BI13</f>
        <v>3.5583331077806055</v>
      </c>
      <c r="Q13" s="171">
        <f>'D&amp;O - EPL - Fiduciary - Crime'!AZ$15*$BI13</f>
        <v>3.5583331077806055</v>
      </c>
      <c r="R13" s="171">
        <f>'D&amp;O - EPL - Fiduciary - Crime'!BA$15*$BI13</f>
        <v>3.5583331077806055</v>
      </c>
      <c r="S13" s="171">
        <f>'D&amp;O - EPL - Fiduciary - Crime'!BB$15*$BI13</f>
        <v>3.5583331077806055</v>
      </c>
      <c r="T13" s="171">
        <f>'D&amp;O - EPL - Fiduciary - Crime'!BC$15*$BI13</f>
        <v>3.5583331077806055</v>
      </c>
      <c r="U13" s="171">
        <f>'D&amp;O - EPL - Fiduciary - Crime'!BD$15*$BI13</f>
        <v>3.5583331077806055</v>
      </c>
      <c r="V13" s="171">
        <f>'D&amp;O - EPL - Fiduciary - Crime'!BE$15*$BI13</f>
        <v>3.8252080908641508</v>
      </c>
      <c r="W13" s="171">
        <f>'D&amp;O - EPL - Fiduciary - Crime'!BF$15*$BI13</f>
        <v>3.8252080908641508</v>
      </c>
      <c r="X13" s="171">
        <f>'D&amp;O - EPL - Fiduciary - Crime'!BG$15*$BI13</f>
        <v>3.8252080908641508</v>
      </c>
      <c r="Y13" s="171">
        <f>'D&amp;O - EPL - Fiduciary - Crime'!BH$15*$BI13</f>
        <v>3.8252080908641508</v>
      </c>
      <c r="Z13" s="171">
        <f>'D&amp;O - EPL - Fiduciary - Crime'!BI$15*$BI13</f>
        <v>3.8252080908641508</v>
      </c>
      <c r="AA13" s="171">
        <f>'D&amp;O - EPL - Fiduciary - Crime'!BJ$15*$BI13</f>
        <v>3.8252080908641508</v>
      </c>
      <c r="AB13" s="171">
        <f>'D&amp;O - EPL - Fiduciary - Crime'!BK$15*$BI13</f>
        <v>3.8252080908641508</v>
      </c>
      <c r="AC13" s="171">
        <f>'D&amp;O - EPL - Fiduciary - Crime'!BL$15*$BI13</f>
        <v>3.8252080908641508</v>
      </c>
      <c r="AD13" s="171">
        <f>'D&amp;O - EPL - Fiduciary - Crime'!BM$15*$BI13</f>
        <v>3.8252080908641508</v>
      </c>
      <c r="AE13" s="171">
        <f>'D&amp;O - EPL - Fiduciary - Crime'!BN$15*$BI13</f>
        <v>3.8252080908641508</v>
      </c>
      <c r="AF13" s="171">
        <f>'D&amp;O - EPL - Fiduciary - Crime'!BO$15*$BI13</f>
        <v>3.8252080908641508</v>
      </c>
      <c r="AG13" s="171">
        <f>'D&amp;O - EPL - Fiduciary - Crime'!BP$15*$BI13</f>
        <v>3.8252080908641508</v>
      </c>
      <c r="AH13" s="171">
        <f>'D&amp;O - EPL - Fiduciary - Crime'!BQ$15*$BI13</f>
        <v>4.1120986976789622</v>
      </c>
      <c r="AI13" s="171">
        <f>'D&amp;O - EPL - Fiduciary - Crime'!BR$15*$BI13</f>
        <v>4.1120986976789622</v>
      </c>
      <c r="AJ13" s="171">
        <f>'D&amp;O - EPL - Fiduciary - Crime'!BS$15*$BI13</f>
        <v>4.1120986976789622</v>
      </c>
      <c r="AK13" s="171">
        <f>'D&amp;O - EPL - Fiduciary - Crime'!BT$15*$BI13</f>
        <v>4.1120986976789622</v>
      </c>
      <c r="AL13" s="171">
        <f>'D&amp;O - EPL - Fiduciary - Crime'!BU$15*$BI13</f>
        <v>4.1120986976789622</v>
      </c>
      <c r="AM13" s="171">
        <f>'D&amp;O - EPL - Fiduciary - Crime'!BV$15*$BI13</f>
        <v>4.1120986976789622</v>
      </c>
      <c r="AN13" s="171">
        <f>'D&amp;O - EPL - Fiduciary - Crime'!BW$15*$BI13</f>
        <v>4.1120986976789622</v>
      </c>
      <c r="AO13" s="171">
        <f>'D&amp;O - EPL - Fiduciary - Crime'!BX$15*$BI13</f>
        <v>4.1120986976789622</v>
      </c>
      <c r="AP13" s="171">
        <f>'D&amp;O - EPL - Fiduciary - Crime'!BY$15*$BI13</f>
        <v>4.1120986976789622</v>
      </c>
      <c r="AQ13" s="171">
        <f>'D&amp;O - EPL - Fiduciary - Crime'!BZ$15*$BI13</f>
        <v>4.1120986976789622</v>
      </c>
      <c r="AR13" s="171">
        <f>'D&amp;O - EPL - Fiduciary - Crime'!CA$15*$BI13</f>
        <v>4.1120986976789622</v>
      </c>
      <c r="AS13" s="171">
        <f>'D&amp;O - EPL - Fiduciary - Crime'!CB$15*$BI13</f>
        <v>4.1120986976789622</v>
      </c>
      <c r="AT13" s="171">
        <f>'D&amp;O - EPL - Fiduciary - Crime'!CC$15*$BI13</f>
        <v>4.2354616586093305</v>
      </c>
      <c r="AU13" s="171">
        <f>'D&amp;O - EPL - Fiduciary - Crime'!CD$15*$BI13</f>
        <v>4.2354616586093305</v>
      </c>
      <c r="AV13" s="171">
        <f>'D&amp;O - EPL - Fiduciary - Crime'!CE$15*$BI13</f>
        <v>4.2354616586093305</v>
      </c>
      <c r="AW13" s="171">
        <f>'D&amp;O - EPL - Fiduciary - Crime'!CF$15*$BI13</f>
        <v>4.2354616586093305</v>
      </c>
      <c r="AX13" s="171">
        <f>'D&amp;O - EPL - Fiduciary - Crime'!CG$15*$BI13</f>
        <v>4.2354616586093305</v>
      </c>
      <c r="AY13" s="171">
        <f>'D&amp;O - EPL - Fiduciary - Crime'!CH$15*$BI13</f>
        <v>4.2354616586093305</v>
      </c>
      <c r="AZ13" s="171">
        <f>'D&amp;O - EPL - Fiduciary - Crime'!CI$15*$BI13</f>
        <v>4.2354616586093305</v>
      </c>
      <c r="BA13" s="171">
        <f>'D&amp;O - EPL - Fiduciary - Crime'!CJ$15*$BI13</f>
        <v>4.2354616586093305</v>
      </c>
      <c r="BB13" s="171">
        <f>'D&amp;O - EPL - Fiduciary - Crime'!CK$15*$BI13</f>
        <v>4.2354616586093305</v>
      </c>
      <c r="BC13" s="171">
        <f>'D&amp;O - EPL - Fiduciary - Crime'!CL$15*$BI13</f>
        <v>4.2354616586093305</v>
      </c>
      <c r="BD13" s="171">
        <f>'D&amp;O - EPL - Fiduciary - Crime'!CM$15*$BI13</f>
        <v>4.2354616586093305</v>
      </c>
      <c r="BE13" s="171">
        <f>'D&amp;O - EPL - Fiduciary - Crime'!CN$15*$BI13</f>
        <v>4.2354616586093305</v>
      </c>
      <c r="BF13" s="171">
        <f>'D&amp;O - EPL - Fiduciary - Crime'!CO$15*$BI13</f>
        <v>4.36252550836761</v>
      </c>
      <c r="BG13" s="171">
        <f>'D&amp;O - EPL - Fiduciary - Crime'!CP$15*$BI13</f>
        <v>4.36252550836761</v>
      </c>
      <c r="BI13" s="174">
        <f>SUMIF(Revenue!$P:$P,'Crime - D&amp;O (USD)'!$F13,Revenue!$F:$F)</f>
        <v>1.4871559795591363E-4</v>
      </c>
    </row>
    <row r="14" spans="1:61" s="173" customFormat="1" ht="12.75" hidden="1" customHeight="1">
      <c r="A14" s="179" t="s">
        <v>589</v>
      </c>
      <c r="B14" s="179" t="s">
        <v>589</v>
      </c>
      <c r="C14" s="170" t="str" cm="1">
        <f t="array" ref="C14">IFERROR(INDEX('Legal Entity'!B:B,MATCH('Crime - D&amp;O (USD)'!F14,'Legal Entity'!A:A,0),0),0)</f>
        <v>1720 - Cleveland Thermal Steam Distribution Inc.</v>
      </c>
      <c r="D14" s="170" t="str" cm="1">
        <f t="array" ref="D14">IFERROR(INDEX('Legal Entity'!C:C,MATCH(F14,'Legal Entity'!A:A,0),0),0)</f>
        <v>US</v>
      </c>
      <c r="E14" s="170" t="s">
        <v>635</v>
      </c>
      <c r="F14" s="170" t="s">
        <v>323</v>
      </c>
      <c r="G14" s="170"/>
      <c r="H14" s="171">
        <f>'D&amp;O - EPL - Fiduciary - Crime'!AQ$15*$BI14</f>
        <v>771.04699697071999</v>
      </c>
      <c r="I14" s="171">
        <f>'D&amp;O - EPL - Fiduciary - Crime'!AR$15*$BI14</f>
        <v>771.04699697071999</v>
      </c>
      <c r="J14" s="171">
        <f>'D&amp;O - EPL - Fiduciary - Crime'!AS$15*$BI14</f>
        <v>950.22973551582731</v>
      </c>
      <c r="K14" s="171">
        <f>'D&amp;O - EPL - Fiduciary - Crime'!AT$15*$BI14</f>
        <v>950.22973551582731</v>
      </c>
      <c r="L14" s="171">
        <f>'D&amp;O - EPL - Fiduciary - Crime'!AU$15*$BI14</f>
        <v>950.22973551582731</v>
      </c>
      <c r="M14" s="171">
        <f>'D&amp;O - EPL - Fiduciary - Crime'!AV$15*$BI14</f>
        <v>950.22973551582731</v>
      </c>
      <c r="N14" s="171">
        <f>'D&amp;O - EPL - Fiduciary - Crime'!AW$15*$BI14</f>
        <v>950.22973551582731</v>
      </c>
      <c r="O14" s="171">
        <f>'D&amp;O - EPL - Fiduciary - Crime'!AX$15*$BI14</f>
        <v>950.22973551582731</v>
      </c>
      <c r="P14" s="171">
        <f>'D&amp;O - EPL - Fiduciary - Crime'!AY$15*$BI14</f>
        <v>950.22973551582731</v>
      </c>
      <c r="Q14" s="171">
        <f>'D&amp;O - EPL - Fiduciary - Crime'!AZ$15*$BI14</f>
        <v>950.22973551582731</v>
      </c>
      <c r="R14" s="171">
        <f>'D&amp;O - EPL - Fiduciary - Crime'!BA$15*$BI14</f>
        <v>950.22973551582731</v>
      </c>
      <c r="S14" s="171">
        <f>'D&amp;O - EPL - Fiduciary - Crime'!BB$15*$BI14</f>
        <v>950.22973551582731</v>
      </c>
      <c r="T14" s="171">
        <f>'D&amp;O - EPL - Fiduciary - Crime'!BC$15*$BI14</f>
        <v>950.22973551582731</v>
      </c>
      <c r="U14" s="171">
        <f>'D&amp;O - EPL - Fiduciary - Crime'!BD$15*$BI14</f>
        <v>950.22973551582731</v>
      </c>
      <c r="V14" s="171">
        <f>'D&amp;O - EPL - Fiduciary - Crime'!BE$15*$BI14</f>
        <v>1021.4969656795143</v>
      </c>
      <c r="W14" s="171">
        <f>'D&amp;O - EPL - Fiduciary - Crime'!BF$15*$BI14</f>
        <v>1021.4969656795143</v>
      </c>
      <c r="X14" s="171">
        <f>'D&amp;O - EPL - Fiduciary - Crime'!BG$15*$BI14</f>
        <v>1021.4969656795143</v>
      </c>
      <c r="Y14" s="171">
        <f>'D&amp;O - EPL - Fiduciary - Crime'!BH$15*$BI14</f>
        <v>1021.4969656795143</v>
      </c>
      <c r="Z14" s="171">
        <f>'D&amp;O - EPL - Fiduciary - Crime'!BI$15*$BI14</f>
        <v>1021.4969656795143</v>
      </c>
      <c r="AA14" s="171">
        <f>'D&amp;O - EPL - Fiduciary - Crime'!BJ$15*$BI14</f>
        <v>1021.4969656795143</v>
      </c>
      <c r="AB14" s="171">
        <f>'D&amp;O - EPL - Fiduciary - Crime'!BK$15*$BI14</f>
        <v>1021.4969656795143</v>
      </c>
      <c r="AC14" s="171">
        <f>'D&amp;O - EPL - Fiduciary - Crime'!BL$15*$BI14</f>
        <v>1021.4969656795143</v>
      </c>
      <c r="AD14" s="171">
        <f>'D&amp;O - EPL - Fiduciary - Crime'!BM$15*$BI14</f>
        <v>1021.4969656795143</v>
      </c>
      <c r="AE14" s="171">
        <f>'D&amp;O - EPL - Fiduciary - Crime'!BN$15*$BI14</f>
        <v>1021.4969656795143</v>
      </c>
      <c r="AF14" s="171">
        <f>'D&amp;O - EPL - Fiduciary - Crime'!BO$15*$BI14</f>
        <v>1021.4969656795143</v>
      </c>
      <c r="AG14" s="171">
        <f>'D&amp;O - EPL - Fiduciary - Crime'!BP$15*$BI14</f>
        <v>1021.4969656795143</v>
      </c>
      <c r="AH14" s="171">
        <f>'D&amp;O - EPL - Fiduciary - Crime'!BQ$15*$BI14</f>
        <v>1098.1092381054777</v>
      </c>
      <c r="AI14" s="171">
        <f>'D&amp;O - EPL - Fiduciary - Crime'!BR$15*$BI14</f>
        <v>1098.1092381054777</v>
      </c>
      <c r="AJ14" s="171">
        <f>'D&amp;O - EPL - Fiduciary - Crime'!BS$15*$BI14</f>
        <v>1098.1092381054777</v>
      </c>
      <c r="AK14" s="171">
        <f>'D&amp;O - EPL - Fiduciary - Crime'!BT$15*$BI14</f>
        <v>1098.1092381054777</v>
      </c>
      <c r="AL14" s="171">
        <f>'D&amp;O - EPL - Fiduciary - Crime'!BU$15*$BI14</f>
        <v>1098.1092381054777</v>
      </c>
      <c r="AM14" s="171">
        <f>'D&amp;O - EPL - Fiduciary - Crime'!BV$15*$BI14</f>
        <v>1098.1092381054777</v>
      </c>
      <c r="AN14" s="171">
        <f>'D&amp;O - EPL - Fiduciary - Crime'!BW$15*$BI14</f>
        <v>1098.1092381054777</v>
      </c>
      <c r="AO14" s="171">
        <f>'D&amp;O - EPL - Fiduciary - Crime'!BX$15*$BI14</f>
        <v>1098.1092381054777</v>
      </c>
      <c r="AP14" s="171">
        <f>'D&amp;O - EPL - Fiduciary - Crime'!BY$15*$BI14</f>
        <v>1098.1092381054777</v>
      </c>
      <c r="AQ14" s="171">
        <f>'D&amp;O - EPL - Fiduciary - Crime'!BZ$15*$BI14</f>
        <v>1098.1092381054777</v>
      </c>
      <c r="AR14" s="171">
        <f>'D&amp;O - EPL - Fiduciary - Crime'!CA$15*$BI14</f>
        <v>1098.1092381054777</v>
      </c>
      <c r="AS14" s="171">
        <f>'D&amp;O - EPL - Fiduciary - Crime'!CB$15*$BI14</f>
        <v>1098.1092381054777</v>
      </c>
      <c r="AT14" s="171">
        <f>'D&amp;O - EPL - Fiduciary - Crime'!CC$15*$BI14</f>
        <v>1131.0525152486421</v>
      </c>
      <c r="AU14" s="171">
        <f>'D&amp;O - EPL - Fiduciary - Crime'!CD$15*$BI14</f>
        <v>1131.0525152486421</v>
      </c>
      <c r="AV14" s="171">
        <f>'D&amp;O - EPL - Fiduciary - Crime'!CE$15*$BI14</f>
        <v>1131.0525152486421</v>
      </c>
      <c r="AW14" s="171">
        <f>'D&amp;O - EPL - Fiduciary - Crime'!CF$15*$BI14</f>
        <v>1131.0525152486421</v>
      </c>
      <c r="AX14" s="171">
        <f>'D&amp;O - EPL - Fiduciary - Crime'!CG$15*$BI14</f>
        <v>1131.0525152486421</v>
      </c>
      <c r="AY14" s="171">
        <f>'D&amp;O - EPL - Fiduciary - Crime'!CH$15*$BI14</f>
        <v>1131.0525152486421</v>
      </c>
      <c r="AZ14" s="171">
        <f>'D&amp;O - EPL - Fiduciary - Crime'!CI$15*$BI14</f>
        <v>1131.0525152486421</v>
      </c>
      <c r="BA14" s="171">
        <f>'D&amp;O - EPL - Fiduciary - Crime'!CJ$15*$BI14</f>
        <v>1131.0525152486421</v>
      </c>
      <c r="BB14" s="171">
        <f>'D&amp;O - EPL - Fiduciary - Crime'!CK$15*$BI14</f>
        <v>1131.0525152486421</v>
      </c>
      <c r="BC14" s="171">
        <f>'D&amp;O - EPL - Fiduciary - Crime'!CL$15*$BI14</f>
        <v>1131.0525152486421</v>
      </c>
      <c r="BD14" s="171">
        <f>'D&amp;O - EPL - Fiduciary - Crime'!CM$15*$BI14</f>
        <v>1131.0525152486421</v>
      </c>
      <c r="BE14" s="171">
        <f>'D&amp;O - EPL - Fiduciary - Crime'!CN$15*$BI14</f>
        <v>1131.0525152486421</v>
      </c>
      <c r="BF14" s="171">
        <f>'D&amp;O - EPL - Fiduciary - Crime'!CO$15*$BI14</f>
        <v>1164.9840907061014</v>
      </c>
      <c r="BG14" s="171">
        <f>'D&amp;O - EPL - Fiduciary - Crime'!CP$15*$BI14</f>
        <v>1164.9840907061014</v>
      </c>
      <c r="BI14" s="174">
        <f>SUMIF(Revenue!$P:$P,'Crime - D&amp;O (USD)'!$F14,Revenue!$F:$F)</f>
        <v>3.971353412746282E-2</v>
      </c>
    </row>
    <row r="15" spans="1:61" s="173" customFormat="1" ht="12.75" hidden="1" customHeight="1">
      <c r="A15" s="179" t="s">
        <v>589</v>
      </c>
      <c r="B15" s="179" t="s">
        <v>589</v>
      </c>
      <c r="C15" s="170" t="str" cm="1">
        <f t="array" ref="C15">IFERROR(INDEX('Legal Entity'!B:B,MATCH('Crime - D&amp;O (USD)'!F15,'Legal Entity'!A:A,0),0),0)</f>
        <v>1725 - Cleveland Thermal Chilled Water Distribution Inc.</v>
      </c>
      <c r="D15" s="170" t="str" cm="1">
        <f t="array" ref="D15">IFERROR(INDEX('Legal Entity'!C:C,MATCH(F15,'Legal Entity'!A:A,0),0),0)</f>
        <v>US</v>
      </c>
      <c r="E15" s="170" t="s">
        <v>635</v>
      </c>
      <c r="F15" s="170" t="s">
        <v>328</v>
      </c>
      <c r="G15" s="170"/>
      <c r="H15" s="171">
        <f>'D&amp;O - EPL - Fiduciary - Crime'!AQ$15*$BI15</f>
        <v>522.36178983232924</v>
      </c>
      <c r="I15" s="171">
        <f>'D&amp;O - EPL - Fiduciary - Crime'!AR$15*$BI15</f>
        <v>522.36178983232924</v>
      </c>
      <c r="J15" s="171">
        <f>'D&amp;O - EPL - Fiduciary - Crime'!AS$15*$BI15</f>
        <v>643.75285468467678</v>
      </c>
      <c r="K15" s="171">
        <f>'D&amp;O - EPL - Fiduciary - Crime'!AT$15*$BI15</f>
        <v>643.75285468467678</v>
      </c>
      <c r="L15" s="171">
        <f>'D&amp;O - EPL - Fiduciary - Crime'!AU$15*$BI15</f>
        <v>643.75285468467678</v>
      </c>
      <c r="M15" s="171">
        <f>'D&amp;O - EPL - Fiduciary - Crime'!AV$15*$BI15</f>
        <v>643.75285468467678</v>
      </c>
      <c r="N15" s="171">
        <f>'D&amp;O - EPL - Fiduciary - Crime'!AW$15*$BI15</f>
        <v>643.75285468467678</v>
      </c>
      <c r="O15" s="171">
        <f>'D&amp;O - EPL - Fiduciary - Crime'!AX$15*$BI15</f>
        <v>643.75285468467678</v>
      </c>
      <c r="P15" s="171">
        <f>'D&amp;O - EPL - Fiduciary - Crime'!AY$15*$BI15</f>
        <v>643.75285468467678</v>
      </c>
      <c r="Q15" s="171">
        <f>'D&amp;O - EPL - Fiduciary - Crime'!AZ$15*$BI15</f>
        <v>643.75285468467678</v>
      </c>
      <c r="R15" s="171">
        <f>'D&amp;O - EPL - Fiduciary - Crime'!BA$15*$BI15</f>
        <v>643.75285468467678</v>
      </c>
      <c r="S15" s="171">
        <f>'D&amp;O - EPL - Fiduciary - Crime'!BB$15*$BI15</f>
        <v>643.75285468467678</v>
      </c>
      <c r="T15" s="171">
        <f>'D&amp;O - EPL - Fiduciary - Crime'!BC$15*$BI15</f>
        <v>643.75285468467678</v>
      </c>
      <c r="U15" s="171">
        <f>'D&amp;O - EPL - Fiduciary - Crime'!BD$15*$BI15</f>
        <v>643.75285468467678</v>
      </c>
      <c r="V15" s="171">
        <f>'D&amp;O - EPL - Fiduciary - Crime'!BE$15*$BI15</f>
        <v>692.0343187860276</v>
      </c>
      <c r="W15" s="171">
        <f>'D&amp;O - EPL - Fiduciary - Crime'!BF$15*$BI15</f>
        <v>692.0343187860276</v>
      </c>
      <c r="X15" s="171">
        <f>'D&amp;O - EPL - Fiduciary - Crime'!BG$15*$BI15</f>
        <v>692.0343187860276</v>
      </c>
      <c r="Y15" s="171">
        <f>'D&amp;O - EPL - Fiduciary - Crime'!BH$15*$BI15</f>
        <v>692.0343187860276</v>
      </c>
      <c r="Z15" s="171">
        <f>'D&amp;O - EPL - Fiduciary - Crime'!BI$15*$BI15</f>
        <v>692.0343187860276</v>
      </c>
      <c r="AA15" s="171">
        <f>'D&amp;O - EPL - Fiduciary - Crime'!BJ$15*$BI15</f>
        <v>692.0343187860276</v>
      </c>
      <c r="AB15" s="171">
        <f>'D&amp;O - EPL - Fiduciary - Crime'!BK$15*$BI15</f>
        <v>692.0343187860276</v>
      </c>
      <c r="AC15" s="171">
        <f>'D&amp;O - EPL - Fiduciary - Crime'!BL$15*$BI15</f>
        <v>692.0343187860276</v>
      </c>
      <c r="AD15" s="171">
        <f>'D&amp;O - EPL - Fiduciary - Crime'!BM$15*$BI15</f>
        <v>692.0343187860276</v>
      </c>
      <c r="AE15" s="171">
        <f>'D&amp;O - EPL - Fiduciary - Crime'!BN$15*$BI15</f>
        <v>692.0343187860276</v>
      </c>
      <c r="AF15" s="171">
        <f>'D&amp;O - EPL - Fiduciary - Crime'!BO$15*$BI15</f>
        <v>692.0343187860276</v>
      </c>
      <c r="AG15" s="171">
        <f>'D&amp;O - EPL - Fiduciary - Crime'!BP$15*$BI15</f>
        <v>692.0343187860276</v>
      </c>
      <c r="AH15" s="171">
        <f>'D&amp;O - EPL - Fiduciary - Crime'!BQ$15*$BI15</f>
        <v>743.93689269497952</v>
      </c>
      <c r="AI15" s="171">
        <f>'D&amp;O - EPL - Fiduciary - Crime'!BR$15*$BI15</f>
        <v>743.93689269497952</v>
      </c>
      <c r="AJ15" s="171">
        <f>'D&amp;O - EPL - Fiduciary - Crime'!BS$15*$BI15</f>
        <v>743.93689269497952</v>
      </c>
      <c r="AK15" s="171">
        <f>'D&amp;O - EPL - Fiduciary - Crime'!BT$15*$BI15</f>
        <v>743.93689269497952</v>
      </c>
      <c r="AL15" s="171">
        <f>'D&amp;O - EPL - Fiduciary - Crime'!BU$15*$BI15</f>
        <v>743.93689269497952</v>
      </c>
      <c r="AM15" s="171">
        <f>'D&amp;O - EPL - Fiduciary - Crime'!BV$15*$BI15</f>
        <v>743.93689269497952</v>
      </c>
      <c r="AN15" s="171">
        <f>'D&amp;O - EPL - Fiduciary - Crime'!BW$15*$BI15</f>
        <v>743.93689269497952</v>
      </c>
      <c r="AO15" s="171">
        <f>'D&amp;O - EPL - Fiduciary - Crime'!BX$15*$BI15</f>
        <v>743.93689269497952</v>
      </c>
      <c r="AP15" s="171">
        <f>'D&amp;O - EPL - Fiduciary - Crime'!BY$15*$BI15</f>
        <v>743.93689269497952</v>
      </c>
      <c r="AQ15" s="171">
        <f>'D&amp;O - EPL - Fiduciary - Crime'!BZ$15*$BI15</f>
        <v>743.93689269497952</v>
      </c>
      <c r="AR15" s="171">
        <f>'D&amp;O - EPL - Fiduciary - Crime'!CA$15*$BI15</f>
        <v>743.93689269497952</v>
      </c>
      <c r="AS15" s="171">
        <f>'D&amp;O - EPL - Fiduciary - Crime'!CB$15*$BI15</f>
        <v>743.93689269497952</v>
      </c>
      <c r="AT15" s="171">
        <f>'D&amp;O - EPL - Fiduciary - Crime'!CC$15*$BI15</f>
        <v>766.25499947582887</v>
      </c>
      <c r="AU15" s="171">
        <f>'D&amp;O - EPL - Fiduciary - Crime'!CD$15*$BI15</f>
        <v>766.25499947582887</v>
      </c>
      <c r="AV15" s="171">
        <f>'D&amp;O - EPL - Fiduciary - Crime'!CE$15*$BI15</f>
        <v>766.25499947582887</v>
      </c>
      <c r="AW15" s="171">
        <f>'D&amp;O - EPL - Fiduciary - Crime'!CF$15*$BI15</f>
        <v>766.25499947582887</v>
      </c>
      <c r="AX15" s="171">
        <f>'D&amp;O - EPL - Fiduciary - Crime'!CG$15*$BI15</f>
        <v>766.25499947582887</v>
      </c>
      <c r="AY15" s="171">
        <f>'D&amp;O - EPL - Fiduciary - Crime'!CH$15*$BI15</f>
        <v>766.25499947582887</v>
      </c>
      <c r="AZ15" s="171">
        <f>'D&amp;O - EPL - Fiduciary - Crime'!CI$15*$BI15</f>
        <v>766.25499947582887</v>
      </c>
      <c r="BA15" s="171">
        <f>'D&amp;O - EPL - Fiduciary - Crime'!CJ$15*$BI15</f>
        <v>766.25499947582887</v>
      </c>
      <c r="BB15" s="171">
        <f>'D&amp;O - EPL - Fiduciary - Crime'!CK$15*$BI15</f>
        <v>766.25499947582887</v>
      </c>
      <c r="BC15" s="171">
        <f>'D&amp;O - EPL - Fiduciary - Crime'!CL$15*$BI15</f>
        <v>766.25499947582887</v>
      </c>
      <c r="BD15" s="171">
        <f>'D&amp;O - EPL - Fiduciary - Crime'!CM$15*$BI15</f>
        <v>766.25499947582887</v>
      </c>
      <c r="BE15" s="171">
        <f>'D&amp;O - EPL - Fiduciary - Crime'!CN$15*$BI15</f>
        <v>766.25499947582887</v>
      </c>
      <c r="BF15" s="171">
        <f>'D&amp;O - EPL - Fiduciary - Crime'!CO$15*$BI15</f>
        <v>789.24264946010373</v>
      </c>
      <c r="BG15" s="171">
        <f>'D&amp;O - EPL - Fiduciary - Crime'!CP$15*$BI15</f>
        <v>789.24264946010373</v>
      </c>
      <c r="BI15" s="174">
        <f>SUMIF(Revenue!$P:$P,'Crime - D&amp;O (USD)'!$F15,Revenue!$F:$F)</f>
        <v>2.6904757879728229E-2</v>
      </c>
    </row>
    <row r="16" spans="1:61" s="173" customFormat="1" ht="12.75" hidden="1" customHeight="1">
      <c r="A16" s="179" t="s">
        <v>589</v>
      </c>
      <c r="B16" s="179" t="s">
        <v>589</v>
      </c>
      <c r="C16" s="170" t="str" cm="1">
        <f t="array" ref="C16">IFERROR(INDEX('Legal Entity'!B:B,MATCH('Crime - D&amp;O (USD)'!F16,'Legal Entity'!A:A,0),0),0)</f>
        <v>1158 - UTILITY SERVICES OF ILLINOIS, INC.        </v>
      </c>
      <c r="D16" s="170" t="str" cm="1">
        <f t="array" ref="D16">IFERROR(INDEX('Legal Entity'!C:C,MATCH(F16,'Legal Entity'!A:A,0),0),0)</f>
        <v>US</v>
      </c>
      <c r="E16" s="170" t="s">
        <v>635</v>
      </c>
      <c r="F16" s="170" t="s">
        <v>12</v>
      </c>
      <c r="G16" s="170"/>
      <c r="H16" s="171">
        <f>'D&amp;O - EPL - Fiduciary - Crime'!AQ$15*$BI16</f>
        <v>744.12504032576817</v>
      </c>
      <c r="I16" s="171">
        <f>'D&amp;O - EPL - Fiduciary - Crime'!AR$15*$BI16</f>
        <v>744.12504032576817</v>
      </c>
      <c r="J16" s="171">
        <f>'D&amp;O - EPL - Fiduciary - Crime'!AS$15*$BI16</f>
        <v>917.05141585073875</v>
      </c>
      <c r="K16" s="171">
        <f>'D&amp;O - EPL - Fiduciary - Crime'!AT$15*$BI16</f>
        <v>917.05141585073875</v>
      </c>
      <c r="L16" s="171">
        <f>'D&amp;O - EPL - Fiduciary - Crime'!AU$15*$BI16</f>
        <v>917.05141585073875</v>
      </c>
      <c r="M16" s="171">
        <f>'D&amp;O - EPL - Fiduciary - Crime'!AV$15*$BI16</f>
        <v>917.05141585073875</v>
      </c>
      <c r="N16" s="171">
        <f>'D&amp;O - EPL - Fiduciary - Crime'!AW$15*$BI16</f>
        <v>917.05141585073875</v>
      </c>
      <c r="O16" s="171">
        <f>'D&amp;O - EPL - Fiduciary - Crime'!AX$15*$BI16</f>
        <v>917.05141585073875</v>
      </c>
      <c r="P16" s="171">
        <f>'D&amp;O - EPL - Fiduciary - Crime'!AY$15*$BI16</f>
        <v>917.05141585073875</v>
      </c>
      <c r="Q16" s="171">
        <f>'D&amp;O - EPL - Fiduciary - Crime'!AZ$15*$BI16</f>
        <v>917.05141585073875</v>
      </c>
      <c r="R16" s="171">
        <f>'D&amp;O - EPL - Fiduciary - Crime'!BA$15*$BI16</f>
        <v>917.05141585073875</v>
      </c>
      <c r="S16" s="171">
        <f>'D&amp;O - EPL - Fiduciary - Crime'!BB$15*$BI16</f>
        <v>917.05141585073875</v>
      </c>
      <c r="T16" s="171">
        <f>'D&amp;O - EPL - Fiduciary - Crime'!BC$15*$BI16</f>
        <v>917.05141585073875</v>
      </c>
      <c r="U16" s="171">
        <f>'D&amp;O - EPL - Fiduciary - Crime'!BD$15*$BI16</f>
        <v>917.05141585073875</v>
      </c>
      <c r="V16" s="171">
        <f>'D&amp;O - EPL - Fiduciary - Crime'!BE$15*$BI16</f>
        <v>985.83027203954418</v>
      </c>
      <c r="W16" s="171">
        <f>'D&amp;O - EPL - Fiduciary - Crime'!BF$15*$BI16</f>
        <v>985.83027203954418</v>
      </c>
      <c r="X16" s="171">
        <f>'D&amp;O - EPL - Fiduciary - Crime'!BG$15*$BI16</f>
        <v>985.83027203954418</v>
      </c>
      <c r="Y16" s="171">
        <f>'D&amp;O - EPL - Fiduciary - Crime'!BH$15*$BI16</f>
        <v>985.83027203954418</v>
      </c>
      <c r="Z16" s="171">
        <f>'D&amp;O - EPL - Fiduciary - Crime'!BI$15*$BI16</f>
        <v>985.83027203954418</v>
      </c>
      <c r="AA16" s="171">
        <f>'D&amp;O - EPL - Fiduciary - Crime'!BJ$15*$BI16</f>
        <v>985.83027203954418</v>
      </c>
      <c r="AB16" s="171">
        <f>'D&amp;O - EPL - Fiduciary - Crime'!BK$15*$BI16</f>
        <v>985.83027203954418</v>
      </c>
      <c r="AC16" s="171">
        <f>'D&amp;O - EPL - Fiduciary - Crime'!BL$15*$BI16</f>
        <v>985.83027203954418</v>
      </c>
      <c r="AD16" s="171">
        <f>'D&amp;O - EPL - Fiduciary - Crime'!BM$15*$BI16</f>
        <v>985.83027203954418</v>
      </c>
      <c r="AE16" s="171">
        <f>'D&amp;O - EPL - Fiduciary - Crime'!BN$15*$BI16</f>
        <v>985.83027203954418</v>
      </c>
      <c r="AF16" s="171">
        <f>'D&amp;O - EPL - Fiduciary - Crime'!BO$15*$BI16</f>
        <v>985.83027203954418</v>
      </c>
      <c r="AG16" s="171">
        <f>'D&amp;O - EPL - Fiduciary - Crime'!BP$15*$BI16</f>
        <v>985.83027203954418</v>
      </c>
      <c r="AH16" s="171">
        <f>'D&amp;O - EPL - Fiduciary - Crime'!BQ$15*$BI16</f>
        <v>1059.7675424425099</v>
      </c>
      <c r="AI16" s="171">
        <f>'D&amp;O - EPL - Fiduciary - Crime'!BR$15*$BI16</f>
        <v>1059.7675424425099</v>
      </c>
      <c r="AJ16" s="171">
        <f>'D&amp;O - EPL - Fiduciary - Crime'!BS$15*$BI16</f>
        <v>1059.7675424425099</v>
      </c>
      <c r="AK16" s="171">
        <f>'D&amp;O - EPL - Fiduciary - Crime'!BT$15*$BI16</f>
        <v>1059.7675424425099</v>
      </c>
      <c r="AL16" s="171">
        <f>'D&amp;O - EPL - Fiduciary - Crime'!BU$15*$BI16</f>
        <v>1059.7675424425099</v>
      </c>
      <c r="AM16" s="171">
        <f>'D&amp;O - EPL - Fiduciary - Crime'!BV$15*$BI16</f>
        <v>1059.7675424425099</v>
      </c>
      <c r="AN16" s="171">
        <f>'D&amp;O - EPL - Fiduciary - Crime'!BW$15*$BI16</f>
        <v>1059.7675424425099</v>
      </c>
      <c r="AO16" s="171">
        <f>'D&amp;O - EPL - Fiduciary - Crime'!BX$15*$BI16</f>
        <v>1059.7675424425099</v>
      </c>
      <c r="AP16" s="171">
        <f>'D&amp;O - EPL - Fiduciary - Crime'!BY$15*$BI16</f>
        <v>1059.7675424425099</v>
      </c>
      <c r="AQ16" s="171">
        <f>'D&amp;O - EPL - Fiduciary - Crime'!BZ$15*$BI16</f>
        <v>1059.7675424425099</v>
      </c>
      <c r="AR16" s="171">
        <f>'D&amp;O - EPL - Fiduciary - Crime'!CA$15*$BI16</f>
        <v>1059.7675424425099</v>
      </c>
      <c r="AS16" s="171">
        <f>'D&amp;O - EPL - Fiduciary - Crime'!CB$15*$BI16</f>
        <v>1059.7675424425099</v>
      </c>
      <c r="AT16" s="171">
        <f>'D&amp;O - EPL - Fiduciary - Crime'!CC$15*$BI16</f>
        <v>1091.5605687157849</v>
      </c>
      <c r="AU16" s="171">
        <f>'D&amp;O - EPL - Fiduciary - Crime'!CD$15*$BI16</f>
        <v>1091.5605687157849</v>
      </c>
      <c r="AV16" s="171">
        <f>'D&amp;O - EPL - Fiduciary - Crime'!CE$15*$BI16</f>
        <v>1091.5605687157849</v>
      </c>
      <c r="AW16" s="171">
        <f>'D&amp;O - EPL - Fiduciary - Crime'!CF$15*$BI16</f>
        <v>1091.5605687157849</v>
      </c>
      <c r="AX16" s="171">
        <f>'D&amp;O - EPL - Fiduciary - Crime'!CG$15*$BI16</f>
        <v>1091.5605687157849</v>
      </c>
      <c r="AY16" s="171">
        <f>'D&amp;O - EPL - Fiduciary - Crime'!CH$15*$BI16</f>
        <v>1091.5605687157849</v>
      </c>
      <c r="AZ16" s="171">
        <f>'D&amp;O - EPL - Fiduciary - Crime'!CI$15*$BI16</f>
        <v>1091.5605687157849</v>
      </c>
      <c r="BA16" s="171">
        <f>'D&amp;O - EPL - Fiduciary - Crime'!CJ$15*$BI16</f>
        <v>1091.5605687157849</v>
      </c>
      <c r="BB16" s="171">
        <f>'D&amp;O - EPL - Fiduciary - Crime'!CK$15*$BI16</f>
        <v>1091.5605687157849</v>
      </c>
      <c r="BC16" s="171">
        <f>'D&amp;O - EPL - Fiduciary - Crime'!CL$15*$BI16</f>
        <v>1091.5605687157849</v>
      </c>
      <c r="BD16" s="171">
        <f>'D&amp;O - EPL - Fiduciary - Crime'!CM$15*$BI16</f>
        <v>1091.5605687157849</v>
      </c>
      <c r="BE16" s="171">
        <f>'D&amp;O - EPL - Fiduciary - Crime'!CN$15*$BI16</f>
        <v>1091.5605687157849</v>
      </c>
      <c r="BF16" s="171">
        <f>'D&amp;O - EPL - Fiduciary - Crime'!CO$15*$BI16</f>
        <v>1124.3073857772586</v>
      </c>
      <c r="BG16" s="171">
        <f>'D&amp;O - EPL - Fiduciary - Crime'!CP$15*$BI16</f>
        <v>1124.3073857772586</v>
      </c>
      <c r="BI16" s="174">
        <f>SUMIF(Revenue!$P:$P,'Crime - D&amp;O (USD)'!$F16,Revenue!$F:$F)</f>
        <v>3.8326892264907236E-2</v>
      </c>
    </row>
    <row r="17" spans="1:61" s="173" customFormat="1" ht="12.75" hidden="1" customHeight="1">
      <c r="A17" s="179" t="s">
        <v>589</v>
      </c>
      <c r="B17" s="179" t="s">
        <v>589</v>
      </c>
      <c r="C17" s="170" t="str" cm="1">
        <f t="array" ref="C17">IFERROR(INDEX('Legal Entity'!B:B,MATCH('Crime - D&amp;O (USD)'!F17,'Legal Entity'!A:A,0),0),0)</f>
        <v>1170 - COMMUNITY UTILITIES OF INDIANA, INC.       </v>
      </c>
      <c r="D17" s="170" t="str" cm="1">
        <f t="array" ref="D17">IFERROR(INDEX('Legal Entity'!C:C,MATCH(F17,'Legal Entity'!A:A,0),0),0)</f>
        <v>US</v>
      </c>
      <c r="E17" s="170" t="s">
        <v>635</v>
      </c>
      <c r="F17" s="170" t="s">
        <v>13</v>
      </c>
      <c r="G17" s="170"/>
      <c r="H17" s="171">
        <f>'D&amp;O - EPL - Fiduciary - Crime'!AQ$15*$BI17</f>
        <v>312.61379891868063</v>
      </c>
      <c r="I17" s="171">
        <f>'D&amp;O - EPL - Fiduciary - Crime'!AR$15*$BI17</f>
        <v>312.61379891868063</v>
      </c>
      <c r="J17" s="171">
        <f>'D&amp;O - EPL - Fiduciary - Crime'!AS$15*$BI17</f>
        <v>385.26176566689406</v>
      </c>
      <c r="K17" s="171">
        <f>'D&amp;O - EPL - Fiduciary - Crime'!AT$15*$BI17</f>
        <v>385.26176566689406</v>
      </c>
      <c r="L17" s="171">
        <f>'D&amp;O - EPL - Fiduciary - Crime'!AU$15*$BI17</f>
        <v>385.26176566689406</v>
      </c>
      <c r="M17" s="171">
        <f>'D&amp;O - EPL - Fiduciary - Crime'!AV$15*$BI17</f>
        <v>385.26176566689406</v>
      </c>
      <c r="N17" s="171">
        <f>'D&amp;O - EPL - Fiduciary - Crime'!AW$15*$BI17</f>
        <v>385.26176566689406</v>
      </c>
      <c r="O17" s="171">
        <f>'D&amp;O - EPL - Fiduciary - Crime'!AX$15*$BI17</f>
        <v>385.26176566689406</v>
      </c>
      <c r="P17" s="171">
        <f>'D&amp;O - EPL - Fiduciary - Crime'!AY$15*$BI17</f>
        <v>385.26176566689406</v>
      </c>
      <c r="Q17" s="171">
        <f>'D&amp;O - EPL - Fiduciary - Crime'!AZ$15*$BI17</f>
        <v>385.26176566689406</v>
      </c>
      <c r="R17" s="171">
        <f>'D&amp;O - EPL - Fiduciary - Crime'!BA$15*$BI17</f>
        <v>385.26176566689406</v>
      </c>
      <c r="S17" s="171">
        <f>'D&amp;O - EPL - Fiduciary - Crime'!BB$15*$BI17</f>
        <v>385.26176566689406</v>
      </c>
      <c r="T17" s="171">
        <f>'D&amp;O - EPL - Fiduciary - Crime'!BC$15*$BI17</f>
        <v>385.26176566689406</v>
      </c>
      <c r="U17" s="171">
        <f>'D&amp;O - EPL - Fiduciary - Crime'!BD$15*$BI17</f>
        <v>385.26176566689406</v>
      </c>
      <c r="V17" s="171">
        <f>'D&amp;O - EPL - Fiduciary - Crime'!BE$15*$BI17</f>
        <v>414.15639809191111</v>
      </c>
      <c r="W17" s="171">
        <f>'D&amp;O - EPL - Fiduciary - Crime'!BF$15*$BI17</f>
        <v>414.15639809191111</v>
      </c>
      <c r="X17" s="171">
        <f>'D&amp;O - EPL - Fiduciary - Crime'!BG$15*$BI17</f>
        <v>414.15639809191111</v>
      </c>
      <c r="Y17" s="171">
        <f>'D&amp;O - EPL - Fiduciary - Crime'!BH$15*$BI17</f>
        <v>414.15639809191111</v>
      </c>
      <c r="Z17" s="171">
        <f>'D&amp;O - EPL - Fiduciary - Crime'!BI$15*$BI17</f>
        <v>414.15639809191111</v>
      </c>
      <c r="AA17" s="171">
        <f>'D&amp;O - EPL - Fiduciary - Crime'!BJ$15*$BI17</f>
        <v>414.15639809191111</v>
      </c>
      <c r="AB17" s="171">
        <f>'D&amp;O - EPL - Fiduciary - Crime'!BK$15*$BI17</f>
        <v>414.15639809191111</v>
      </c>
      <c r="AC17" s="171">
        <f>'D&amp;O - EPL - Fiduciary - Crime'!BL$15*$BI17</f>
        <v>414.15639809191111</v>
      </c>
      <c r="AD17" s="171">
        <f>'D&amp;O - EPL - Fiduciary - Crime'!BM$15*$BI17</f>
        <v>414.15639809191111</v>
      </c>
      <c r="AE17" s="171">
        <f>'D&amp;O - EPL - Fiduciary - Crime'!BN$15*$BI17</f>
        <v>414.15639809191111</v>
      </c>
      <c r="AF17" s="171">
        <f>'D&amp;O - EPL - Fiduciary - Crime'!BO$15*$BI17</f>
        <v>414.15639809191111</v>
      </c>
      <c r="AG17" s="171">
        <f>'D&amp;O - EPL - Fiduciary - Crime'!BP$15*$BI17</f>
        <v>414.15639809191111</v>
      </c>
      <c r="AH17" s="171">
        <f>'D&amp;O - EPL - Fiduciary - Crime'!BQ$15*$BI17</f>
        <v>445.21812794880441</v>
      </c>
      <c r="AI17" s="171">
        <f>'D&amp;O - EPL - Fiduciary - Crime'!BR$15*$BI17</f>
        <v>445.21812794880441</v>
      </c>
      <c r="AJ17" s="171">
        <f>'D&amp;O - EPL - Fiduciary - Crime'!BS$15*$BI17</f>
        <v>445.21812794880441</v>
      </c>
      <c r="AK17" s="171">
        <f>'D&amp;O - EPL - Fiduciary - Crime'!BT$15*$BI17</f>
        <v>445.21812794880441</v>
      </c>
      <c r="AL17" s="171">
        <f>'D&amp;O - EPL - Fiduciary - Crime'!BU$15*$BI17</f>
        <v>445.21812794880441</v>
      </c>
      <c r="AM17" s="171">
        <f>'D&amp;O - EPL - Fiduciary - Crime'!BV$15*$BI17</f>
        <v>445.21812794880441</v>
      </c>
      <c r="AN17" s="171">
        <f>'D&amp;O - EPL - Fiduciary - Crime'!BW$15*$BI17</f>
        <v>445.21812794880441</v>
      </c>
      <c r="AO17" s="171">
        <f>'D&amp;O - EPL - Fiduciary - Crime'!BX$15*$BI17</f>
        <v>445.21812794880441</v>
      </c>
      <c r="AP17" s="171">
        <f>'D&amp;O - EPL - Fiduciary - Crime'!BY$15*$BI17</f>
        <v>445.21812794880441</v>
      </c>
      <c r="AQ17" s="171">
        <f>'D&amp;O - EPL - Fiduciary - Crime'!BZ$15*$BI17</f>
        <v>445.21812794880441</v>
      </c>
      <c r="AR17" s="171">
        <f>'D&amp;O - EPL - Fiduciary - Crime'!CA$15*$BI17</f>
        <v>445.21812794880441</v>
      </c>
      <c r="AS17" s="171">
        <f>'D&amp;O - EPL - Fiduciary - Crime'!CB$15*$BI17</f>
        <v>445.21812794880441</v>
      </c>
      <c r="AT17" s="171">
        <f>'D&amp;O - EPL - Fiduciary - Crime'!CC$15*$BI17</f>
        <v>458.57467178726853</v>
      </c>
      <c r="AU17" s="171">
        <f>'D&amp;O - EPL - Fiduciary - Crime'!CD$15*$BI17</f>
        <v>458.57467178726853</v>
      </c>
      <c r="AV17" s="171">
        <f>'D&amp;O - EPL - Fiduciary - Crime'!CE$15*$BI17</f>
        <v>458.57467178726853</v>
      </c>
      <c r="AW17" s="171">
        <f>'D&amp;O - EPL - Fiduciary - Crime'!CF$15*$BI17</f>
        <v>458.57467178726853</v>
      </c>
      <c r="AX17" s="171">
        <f>'D&amp;O - EPL - Fiduciary - Crime'!CG$15*$BI17</f>
        <v>458.57467178726853</v>
      </c>
      <c r="AY17" s="171">
        <f>'D&amp;O - EPL - Fiduciary - Crime'!CH$15*$BI17</f>
        <v>458.57467178726853</v>
      </c>
      <c r="AZ17" s="171">
        <f>'D&amp;O - EPL - Fiduciary - Crime'!CI$15*$BI17</f>
        <v>458.57467178726853</v>
      </c>
      <c r="BA17" s="171">
        <f>'D&amp;O - EPL - Fiduciary - Crime'!CJ$15*$BI17</f>
        <v>458.57467178726853</v>
      </c>
      <c r="BB17" s="171">
        <f>'D&amp;O - EPL - Fiduciary - Crime'!CK$15*$BI17</f>
        <v>458.57467178726853</v>
      </c>
      <c r="BC17" s="171">
        <f>'D&amp;O - EPL - Fiduciary - Crime'!CL$15*$BI17</f>
        <v>458.57467178726853</v>
      </c>
      <c r="BD17" s="171">
        <f>'D&amp;O - EPL - Fiduciary - Crime'!CM$15*$BI17</f>
        <v>458.57467178726853</v>
      </c>
      <c r="BE17" s="171">
        <f>'D&amp;O - EPL - Fiduciary - Crime'!CN$15*$BI17</f>
        <v>458.57467178726853</v>
      </c>
      <c r="BF17" s="171">
        <f>'D&amp;O - EPL - Fiduciary - Crime'!CO$15*$BI17</f>
        <v>472.33191194088658</v>
      </c>
      <c r="BG17" s="171">
        <f>'D&amp;O - EPL - Fiduciary - Crime'!CP$15*$BI17</f>
        <v>472.33191194088658</v>
      </c>
      <c r="BI17" s="174">
        <f>SUMIF(Revenue!$P:$P,'Crime - D&amp;O (USD)'!$F17,Revenue!$F:$F)</f>
        <v>1.6101481259701053E-2</v>
      </c>
    </row>
    <row r="18" spans="1:61" s="173" customFormat="1" ht="12.75" hidden="1" customHeight="1">
      <c r="A18" s="179" t="s">
        <v>589</v>
      </c>
      <c r="B18" s="179" t="s">
        <v>589</v>
      </c>
      <c r="C18" s="170" t="str" cm="1">
        <f t="array" ref="C18">IFERROR(INDEX('Legal Entity'!B:B,MATCH('Crime - D&amp;O (USD)'!F18,'Legal Entity'!A:A,0),0),0)</f>
        <v>1174 - COMMUNITY UTILITIES OF PENNSYLVANIA INC.     </v>
      </c>
      <c r="D18" s="170" t="str" cm="1">
        <f t="array" ref="D18">IFERROR(INDEX('Legal Entity'!C:C,MATCH(F18,'Legal Entity'!A:A,0),0),0)</f>
        <v>US</v>
      </c>
      <c r="E18" s="170" t="s">
        <v>635</v>
      </c>
      <c r="F18" s="170" t="s">
        <v>18</v>
      </c>
      <c r="G18" s="170"/>
      <c r="H18" s="171">
        <f>'D&amp;O - EPL - Fiduciary - Crime'!AQ$15*$BI18</f>
        <v>289.74083384967946</v>
      </c>
      <c r="I18" s="171">
        <f>'D&amp;O - EPL - Fiduciary - Crime'!AR$15*$BI18</f>
        <v>289.74083384967946</v>
      </c>
      <c r="J18" s="171">
        <f>'D&amp;O - EPL - Fiduciary - Crime'!AS$15*$BI18</f>
        <v>357.07337814529001</v>
      </c>
      <c r="K18" s="171">
        <f>'D&amp;O - EPL - Fiduciary - Crime'!AT$15*$BI18</f>
        <v>357.07337814529001</v>
      </c>
      <c r="L18" s="171">
        <f>'D&amp;O - EPL - Fiduciary - Crime'!AU$15*$BI18</f>
        <v>357.07337814529001</v>
      </c>
      <c r="M18" s="171">
        <f>'D&amp;O - EPL - Fiduciary - Crime'!AV$15*$BI18</f>
        <v>357.07337814529001</v>
      </c>
      <c r="N18" s="171">
        <f>'D&amp;O - EPL - Fiduciary - Crime'!AW$15*$BI18</f>
        <v>357.07337814529001</v>
      </c>
      <c r="O18" s="171">
        <f>'D&amp;O - EPL - Fiduciary - Crime'!AX$15*$BI18</f>
        <v>357.07337814529001</v>
      </c>
      <c r="P18" s="171">
        <f>'D&amp;O - EPL - Fiduciary - Crime'!AY$15*$BI18</f>
        <v>357.07337814529001</v>
      </c>
      <c r="Q18" s="171">
        <f>'D&amp;O - EPL - Fiduciary - Crime'!AZ$15*$BI18</f>
        <v>357.07337814529001</v>
      </c>
      <c r="R18" s="171">
        <f>'D&amp;O - EPL - Fiduciary - Crime'!BA$15*$BI18</f>
        <v>357.07337814529001</v>
      </c>
      <c r="S18" s="171">
        <f>'D&amp;O - EPL - Fiduciary - Crime'!BB$15*$BI18</f>
        <v>357.07337814529001</v>
      </c>
      <c r="T18" s="171">
        <f>'D&amp;O - EPL - Fiduciary - Crime'!BC$15*$BI18</f>
        <v>357.07337814529001</v>
      </c>
      <c r="U18" s="171">
        <f>'D&amp;O - EPL - Fiduciary - Crime'!BD$15*$BI18</f>
        <v>357.07337814529001</v>
      </c>
      <c r="V18" s="171">
        <f>'D&amp;O - EPL - Fiduciary - Crime'!BE$15*$BI18</f>
        <v>383.85388150618678</v>
      </c>
      <c r="W18" s="171">
        <f>'D&amp;O - EPL - Fiduciary - Crime'!BF$15*$BI18</f>
        <v>383.85388150618678</v>
      </c>
      <c r="X18" s="171">
        <f>'D&amp;O - EPL - Fiduciary - Crime'!BG$15*$BI18</f>
        <v>383.85388150618678</v>
      </c>
      <c r="Y18" s="171">
        <f>'D&amp;O - EPL - Fiduciary - Crime'!BH$15*$BI18</f>
        <v>383.85388150618678</v>
      </c>
      <c r="Z18" s="171">
        <f>'D&amp;O - EPL - Fiduciary - Crime'!BI$15*$BI18</f>
        <v>383.85388150618678</v>
      </c>
      <c r="AA18" s="171">
        <f>'D&amp;O - EPL - Fiduciary - Crime'!BJ$15*$BI18</f>
        <v>383.85388150618678</v>
      </c>
      <c r="AB18" s="171">
        <f>'D&amp;O - EPL - Fiduciary - Crime'!BK$15*$BI18</f>
        <v>383.85388150618678</v>
      </c>
      <c r="AC18" s="171">
        <f>'D&amp;O - EPL - Fiduciary - Crime'!BL$15*$BI18</f>
        <v>383.85388150618678</v>
      </c>
      <c r="AD18" s="171">
        <f>'D&amp;O - EPL - Fiduciary - Crime'!BM$15*$BI18</f>
        <v>383.85388150618678</v>
      </c>
      <c r="AE18" s="171">
        <f>'D&amp;O - EPL - Fiduciary - Crime'!BN$15*$BI18</f>
        <v>383.85388150618678</v>
      </c>
      <c r="AF18" s="171">
        <f>'D&amp;O - EPL - Fiduciary - Crime'!BO$15*$BI18</f>
        <v>383.85388150618678</v>
      </c>
      <c r="AG18" s="171">
        <f>'D&amp;O - EPL - Fiduciary - Crime'!BP$15*$BI18</f>
        <v>383.85388150618678</v>
      </c>
      <c r="AH18" s="171">
        <f>'D&amp;O - EPL - Fiduciary - Crime'!BQ$15*$BI18</f>
        <v>412.64292261915074</v>
      </c>
      <c r="AI18" s="171">
        <f>'D&amp;O - EPL - Fiduciary - Crime'!BR$15*$BI18</f>
        <v>412.64292261915074</v>
      </c>
      <c r="AJ18" s="171">
        <f>'D&amp;O - EPL - Fiduciary - Crime'!BS$15*$BI18</f>
        <v>412.64292261915074</v>
      </c>
      <c r="AK18" s="171">
        <f>'D&amp;O - EPL - Fiduciary - Crime'!BT$15*$BI18</f>
        <v>412.64292261915074</v>
      </c>
      <c r="AL18" s="171">
        <f>'D&amp;O - EPL - Fiduciary - Crime'!BU$15*$BI18</f>
        <v>412.64292261915074</v>
      </c>
      <c r="AM18" s="171">
        <f>'D&amp;O - EPL - Fiduciary - Crime'!BV$15*$BI18</f>
        <v>412.64292261915074</v>
      </c>
      <c r="AN18" s="171">
        <f>'D&amp;O - EPL - Fiduciary - Crime'!BW$15*$BI18</f>
        <v>412.64292261915074</v>
      </c>
      <c r="AO18" s="171">
        <f>'D&amp;O - EPL - Fiduciary - Crime'!BX$15*$BI18</f>
        <v>412.64292261915074</v>
      </c>
      <c r="AP18" s="171">
        <f>'D&amp;O - EPL - Fiduciary - Crime'!BY$15*$BI18</f>
        <v>412.64292261915074</v>
      </c>
      <c r="AQ18" s="171">
        <f>'D&amp;O - EPL - Fiduciary - Crime'!BZ$15*$BI18</f>
        <v>412.64292261915074</v>
      </c>
      <c r="AR18" s="171">
        <f>'D&amp;O - EPL - Fiduciary - Crime'!CA$15*$BI18</f>
        <v>412.64292261915074</v>
      </c>
      <c r="AS18" s="171">
        <f>'D&amp;O - EPL - Fiduciary - Crime'!CB$15*$BI18</f>
        <v>412.64292261915074</v>
      </c>
      <c r="AT18" s="171">
        <f>'D&amp;O - EPL - Fiduciary - Crime'!CC$15*$BI18</f>
        <v>425.02221029772522</v>
      </c>
      <c r="AU18" s="171">
        <f>'D&amp;O - EPL - Fiduciary - Crime'!CD$15*$BI18</f>
        <v>425.02221029772522</v>
      </c>
      <c r="AV18" s="171">
        <f>'D&amp;O - EPL - Fiduciary - Crime'!CE$15*$BI18</f>
        <v>425.02221029772522</v>
      </c>
      <c r="AW18" s="171">
        <f>'D&amp;O - EPL - Fiduciary - Crime'!CF$15*$BI18</f>
        <v>425.02221029772522</v>
      </c>
      <c r="AX18" s="171">
        <f>'D&amp;O - EPL - Fiduciary - Crime'!CG$15*$BI18</f>
        <v>425.02221029772522</v>
      </c>
      <c r="AY18" s="171">
        <f>'D&amp;O - EPL - Fiduciary - Crime'!CH$15*$BI18</f>
        <v>425.02221029772522</v>
      </c>
      <c r="AZ18" s="171">
        <f>'D&amp;O - EPL - Fiduciary - Crime'!CI$15*$BI18</f>
        <v>425.02221029772522</v>
      </c>
      <c r="BA18" s="171">
        <f>'D&amp;O - EPL - Fiduciary - Crime'!CJ$15*$BI18</f>
        <v>425.02221029772522</v>
      </c>
      <c r="BB18" s="171">
        <f>'D&amp;O - EPL - Fiduciary - Crime'!CK$15*$BI18</f>
        <v>425.02221029772522</v>
      </c>
      <c r="BC18" s="171">
        <f>'D&amp;O - EPL - Fiduciary - Crime'!CL$15*$BI18</f>
        <v>425.02221029772522</v>
      </c>
      <c r="BD18" s="171">
        <f>'D&amp;O - EPL - Fiduciary - Crime'!CM$15*$BI18</f>
        <v>425.02221029772522</v>
      </c>
      <c r="BE18" s="171">
        <f>'D&amp;O - EPL - Fiduciary - Crime'!CN$15*$BI18</f>
        <v>425.02221029772522</v>
      </c>
      <c r="BF18" s="171">
        <f>'D&amp;O - EPL - Fiduciary - Crime'!CO$15*$BI18</f>
        <v>437.77287660665701</v>
      </c>
      <c r="BG18" s="171">
        <f>'D&amp;O - EPL - Fiduciary - Crime'!CP$15*$BI18</f>
        <v>437.77287660665701</v>
      </c>
      <c r="BI18" s="174">
        <f>SUMIF(Revenue!$P:$P,'Crime - D&amp;O (USD)'!$F18,Revenue!$F:$F)</f>
        <v>1.4923386691623075E-2</v>
      </c>
    </row>
    <row r="19" spans="1:61" s="173" customFormat="1" ht="12.75" hidden="1" customHeight="1">
      <c r="A19" s="179" t="s">
        <v>589</v>
      </c>
      <c r="B19" s="179" t="s">
        <v>589</v>
      </c>
      <c r="C19" s="170" t="str" cm="1">
        <f t="array" ref="C19">IFERROR(INDEX('Legal Entity'!B:B,MATCH('Crime - D&amp;O (USD)'!F19,'Legal Entity'!A:A,0),0),0)</f>
        <v>1128 - MARYLAND WATER SERVICE, INC.</v>
      </c>
      <c r="D19" s="170" t="str" cm="1">
        <f t="array" ref="D19">IFERROR(INDEX('Legal Entity'!C:C,MATCH(F19,'Legal Entity'!A:A,0),0),0)</f>
        <v>US</v>
      </c>
      <c r="E19" s="170" t="s">
        <v>635</v>
      </c>
      <c r="F19" s="170" t="s">
        <v>17</v>
      </c>
      <c r="G19" s="170"/>
      <c r="H19" s="171">
        <f>'D&amp;O - EPL - Fiduciary - Crime'!AQ$15*$BI19</f>
        <v>145.32532978868036</v>
      </c>
      <c r="I19" s="171">
        <f>'D&amp;O - EPL - Fiduciary - Crime'!AR$15*$BI19</f>
        <v>145.32532978868036</v>
      </c>
      <c r="J19" s="171">
        <f>'D&amp;O - EPL - Fiduciary - Crime'!AS$15*$BI19</f>
        <v>179.09731862180132</v>
      </c>
      <c r="K19" s="171">
        <f>'D&amp;O - EPL - Fiduciary - Crime'!AT$15*$BI19</f>
        <v>179.09731862180132</v>
      </c>
      <c r="L19" s="171">
        <f>'D&amp;O - EPL - Fiduciary - Crime'!AU$15*$BI19</f>
        <v>179.09731862180132</v>
      </c>
      <c r="M19" s="171">
        <f>'D&amp;O - EPL - Fiduciary - Crime'!AV$15*$BI19</f>
        <v>179.09731862180132</v>
      </c>
      <c r="N19" s="171">
        <f>'D&amp;O - EPL - Fiduciary - Crime'!AW$15*$BI19</f>
        <v>179.09731862180132</v>
      </c>
      <c r="O19" s="171">
        <f>'D&amp;O - EPL - Fiduciary - Crime'!AX$15*$BI19</f>
        <v>179.09731862180132</v>
      </c>
      <c r="P19" s="171">
        <f>'D&amp;O - EPL - Fiduciary - Crime'!AY$15*$BI19</f>
        <v>179.09731862180132</v>
      </c>
      <c r="Q19" s="171">
        <f>'D&amp;O - EPL - Fiduciary - Crime'!AZ$15*$BI19</f>
        <v>179.09731862180132</v>
      </c>
      <c r="R19" s="171">
        <f>'D&amp;O - EPL - Fiduciary - Crime'!BA$15*$BI19</f>
        <v>179.09731862180132</v>
      </c>
      <c r="S19" s="171">
        <f>'D&amp;O - EPL - Fiduciary - Crime'!BB$15*$BI19</f>
        <v>179.09731862180132</v>
      </c>
      <c r="T19" s="171">
        <f>'D&amp;O - EPL - Fiduciary - Crime'!BC$15*$BI19</f>
        <v>179.09731862180132</v>
      </c>
      <c r="U19" s="171">
        <f>'D&amp;O - EPL - Fiduciary - Crime'!BD$15*$BI19</f>
        <v>179.09731862180132</v>
      </c>
      <c r="V19" s="171">
        <f>'D&amp;O - EPL - Fiduciary - Crime'!BE$15*$BI19</f>
        <v>192.52961751843642</v>
      </c>
      <c r="W19" s="171">
        <f>'D&amp;O - EPL - Fiduciary - Crime'!BF$15*$BI19</f>
        <v>192.52961751843642</v>
      </c>
      <c r="X19" s="171">
        <f>'D&amp;O - EPL - Fiduciary - Crime'!BG$15*$BI19</f>
        <v>192.52961751843642</v>
      </c>
      <c r="Y19" s="171">
        <f>'D&amp;O - EPL - Fiduciary - Crime'!BH$15*$BI19</f>
        <v>192.52961751843642</v>
      </c>
      <c r="Z19" s="171">
        <f>'D&amp;O - EPL - Fiduciary - Crime'!BI$15*$BI19</f>
        <v>192.52961751843642</v>
      </c>
      <c r="AA19" s="171">
        <f>'D&amp;O - EPL - Fiduciary - Crime'!BJ$15*$BI19</f>
        <v>192.52961751843642</v>
      </c>
      <c r="AB19" s="171">
        <f>'D&amp;O - EPL - Fiduciary - Crime'!BK$15*$BI19</f>
        <v>192.52961751843642</v>
      </c>
      <c r="AC19" s="171">
        <f>'D&amp;O - EPL - Fiduciary - Crime'!BL$15*$BI19</f>
        <v>192.52961751843642</v>
      </c>
      <c r="AD19" s="171">
        <f>'D&amp;O - EPL - Fiduciary - Crime'!BM$15*$BI19</f>
        <v>192.52961751843642</v>
      </c>
      <c r="AE19" s="171">
        <f>'D&amp;O - EPL - Fiduciary - Crime'!BN$15*$BI19</f>
        <v>192.52961751843642</v>
      </c>
      <c r="AF19" s="171">
        <f>'D&amp;O - EPL - Fiduciary - Crime'!BO$15*$BI19</f>
        <v>192.52961751843642</v>
      </c>
      <c r="AG19" s="171">
        <f>'D&amp;O - EPL - Fiduciary - Crime'!BP$15*$BI19</f>
        <v>192.52961751843642</v>
      </c>
      <c r="AH19" s="171">
        <f>'D&amp;O - EPL - Fiduciary - Crime'!BQ$15*$BI19</f>
        <v>206.96933883231915</v>
      </c>
      <c r="AI19" s="171">
        <f>'D&amp;O - EPL - Fiduciary - Crime'!BR$15*$BI19</f>
        <v>206.96933883231915</v>
      </c>
      <c r="AJ19" s="171">
        <f>'D&amp;O - EPL - Fiduciary - Crime'!BS$15*$BI19</f>
        <v>206.96933883231915</v>
      </c>
      <c r="AK19" s="171">
        <f>'D&amp;O - EPL - Fiduciary - Crime'!BT$15*$BI19</f>
        <v>206.96933883231915</v>
      </c>
      <c r="AL19" s="171">
        <f>'D&amp;O - EPL - Fiduciary - Crime'!BU$15*$BI19</f>
        <v>206.96933883231915</v>
      </c>
      <c r="AM19" s="171">
        <f>'D&amp;O - EPL - Fiduciary - Crime'!BV$15*$BI19</f>
        <v>206.96933883231915</v>
      </c>
      <c r="AN19" s="171">
        <f>'D&amp;O - EPL - Fiduciary - Crime'!BW$15*$BI19</f>
        <v>206.96933883231915</v>
      </c>
      <c r="AO19" s="171">
        <f>'D&amp;O - EPL - Fiduciary - Crime'!BX$15*$BI19</f>
        <v>206.96933883231915</v>
      </c>
      <c r="AP19" s="171">
        <f>'D&amp;O - EPL - Fiduciary - Crime'!BY$15*$BI19</f>
        <v>206.96933883231915</v>
      </c>
      <c r="AQ19" s="171">
        <f>'D&amp;O - EPL - Fiduciary - Crime'!BZ$15*$BI19</f>
        <v>206.96933883231915</v>
      </c>
      <c r="AR19" s="171">
        <f>'D&amp;O - EPL - Fiduciary - Crime'!CA$15*$BI19</f>
        <v>206.96933883231915</v>
      </c>
      <c r="AS19" s="171">
        <f>'D&amp;O - EPL - Fiduciary - Crime'!CB$15*$BI19</f>
        <v>206.96933883231915</v>
      </c>
      <c r="AT19" s="171">
        <f>'D&amp;O - EPL - Fiduciary - Crime'!CC$15*$BI19</f>
        <v>213.1784189972887</v>
      </c>
      <c r="AU19" s="171">
        <f>'D&amp;O - EPL - Fiduciary - Crime'!CD$15*$BI19</f>
        <v>213.1784189972887</v>
      </c>
      <c r="AV19" s="171">
        <f>'D&amp;O - EPL - Fiduciary - Crime'!CE$15*$BI19</f>
        <v>213.1784189972887</v>
      </c>
      <c r="AW19" s="171">
        <f>'D&amp;O - EPL - Fiduciary - Crime'!CF$15*$BI19</f>
        <v>213.1784189972887</v>
      </c>
      <c r="AX19" s="171">
        <f>'D&amp;O - EPL - Fiduciary - Crime'!CG$15*$BI19</f>
        <v>213.1784189972887</v>
      </c>
      <c r="AY19" s="171">
        <f>'D&amp;O - EPL - Fiduciary - Crime'!CH$15*$BI19</f>
        <v>213.1784189972887</v>
      </c>
      <c r="AZ19" s="171">
        <f>'D&amp;O - EPL - Fiduciary - Crime'!CI$15*$BI19</f>
        <v>213.1784189972887</v>
      </c>
      <c r="BA19" s="171">
        <f>'D&amp;O - EPL - Fiduciary - Crime'!CJ$15*$BI19</f>
        <v>213.1784189972887</v>
      </c>
      <c r="BB19" s="171">
        <f>'D&amp;O - EPL - Fiduciary - Crime'!CK$15*$BI19</f>
        <v>213.1784189972887</v>
      </c>
      <c r="BC19" s="171">
        <f>'D&amp;O - EPL - Fiduciary - Crime'!CL$15*$BI19</f>
        <v>213.1784189972887</v>
      </c>
      <c r="BD19" s="171">
        <f>'D&amp;O - EPL - Fiduciary - Crime'!CM$15*$BI19</f>
        <v>213.1784189972887</v>
      </c>
      <c r="BE19" s="171">
        <f>'D&amp;O - EPL - Fiduciary - Crime'!CN$15*$BI19</f>
        <v>213.1784189972887</v>
      </c>
      <c r="BF19" s="171">
        <f>'D&amp;O - EPL - Fiduciary - Crime'!CO$15*$BI19</f>
        <v>219.57377156720736</v>
      </c>
      <c r="BG19" s="171">
        <f>'D&amp;O - EPL - Fiduciary - Crime'!CP$15*$BI19</f>
        <v>219.57377156720736</v>
      </c>
      <c r="BI19" s="174">
        <f>SUMIF(Revenue!$P:$P,'Crime - D&amp;O (USD)'!$F19,Revenue!$F:$F)</f>
        <v>7.4851240804024704E-3</v>
      </c>
    </row>
    <row r="20" spans="1:61" s="173" customFormat="1" ht="12.75" hidden="1" customHeight="1">
      <c r="A20" s="179" t="s">
        <v>589</v>
      </c>
      <c r="B20" s="179" t="s">
        <v>589</v>
      </c>
      <c r="C20" s="170" t="str" cm="1">
        <f t="array" ref="C20">IFERROR(INDEX('Legal Entity'!B:B,MATCH('Crime - D&amp;O (USD)'!F20,'Legal Entity'!A:A,0),0),0)</f>
        <v>1130 - MONTAGUE WATER COMPANY, INC.</v>
      </c>
      <c r="D20" s="170" t="str" cm="1">
        <f t="array" ref="D20">IFERROR(INDEX('Legal Entity'!C:C,MATCH(F20,'Legal Entity'!A:A,0),0),0)</f>
        <v>US</v>
      </c>
      <c r="E20" s="170" t="s">
        <v>635</v>
      </c>
      <c r="F20" s="170" t="s">
        <v>646</v>
      </c>
      <c r="G20" s="170"/>
      <c r="H20" s="171">
        <f>'D&amp;O - EPL - Fiduciary - Crime'!AQ$15*$BI20</f>
        <v>39.827742786452163</v>
      </c>
      <c r="I20" s="171">
        <f>'D&amp;O - EPL - Fiduciary - Crime'!AR$15*$BI20</f>
        <v>39.827742786452163</v>
      </c>
      <c r="J20" s="171">
        <f>'D&amp;O - EPL - Fiduciary - Crime'!AS$15*$BI20</f>
        <v>49.083266834382073</v>
      </c>
      <c r="K20" s="171">
        <f>'D&amp;O - EPL - Fiduciary - Crime'!AT$15*$BI20</f>
        <v>49.083266834382073</v>
      </c>
      <c r="L20" s="171">
        <f>'D&amp;O - EPL - Fiduciary - Crime'!AU$15*$BI20</f>
        <v>49.083266834382073</v>
      </c>
      <c r="M20" s="171">
        <f>'D&amp;O - EPL - Fiduciary - Crime'!AV$15*$BI20</f>
        <v>49.083266834382073</v>
      </c>
      <c r="N20" s="171">
        <f>'D&amp;O - EPL - Fiduciary - Crime'!AW$15*$BI20</f>
        <v>49.083266834382073</v>
      </c>
      <c r="O20" s="171">
        <f>'D&amp;O - EPL - Fiduciary - Crime'!AX$15*$BI20</f>
        <v>49.083266834382073</v>
      </c>
      <c r="P20" s="171">
        <f>'D&amp;O - EPL - Fiduciary - Crime'!AY$15*$BI20</f>
        <v>49.083266834382073</v>
      </c>
      <c r="Q20" s="171">
        <f>'D&amp;O - EPL - Fiduciary - Crime'!AZ$15*$BI20</f>
        <v>49.083266834382073</v>
      </c>
      <c r="R20" s="171">
        <f>'D&amp;O - EPL - Fiduciary - Crime'!BA$15*$BI20</f>
        <v>49.083266834382073</v>
      </c>
      <c r="S20" s="171">
        <f>'D&amp;O - EPL - Fiduciary - Crime'!BB$15*$BI20</f>
        <v>49.083266834382073</v>
      </c>
      <c r="T20" s="171">
        <f>'D&amp;O - EPL - Fiduciary - Crime'!BC$15*$BI20</f>
        <v>49.083266834382073</v>
      </c>
      <c r="U20" s="171">
        <f>'D&amp;O - EPL - Fiduciary - Crime'!BD$15*$BI20</f>
        <v>49.083266834382073</v>
      </c>
      <c r="V20" s="171">
        <f>'D&amp;O - EPL - Fiduciary - Crime'!BE$15*$BI20</f>
        <v>52.76451184696073</v>
      </c>
      <c r="W20" s="171">
        <f>'D&amp;O - EPL - Fiduciary - Crime'!BF$15*$BI20</f>
        <v>52.76451184696073</v>
      </c>
      <c r="X20" s="171">
        <f>'D&amp;O - EPL - Fiduciary - Crime'!BG$15*$BI20</f>
        <v>52.76451184696073</v>
      </c>
      <c r="Y20" s="171">
        <f>'D&amp;O - EPL - Fiduciary - Crime'!BH$15*$BI20</f>
        <v>52.76451184696073</v>
      </c>
      <c r="Z20" s="171">
        <f>'D&amp;O - EPL - Fiduciary - Crime'!BI$15*$BI20</f>
        <v>52.76451184696073</v>
      </c>
      <c r="AA20" s="171">
        <f>'D&amp;O - EPL - Fiduciary - Crime'!BJ$15*$BI20</f>
        <v>52.76451184696073</v>
      </c>
      <c r="AB20" s="171">
        <f>'D&amp;O - EPL - Fiduciary - Crime'!BK$15*$BI20</f>
        <v>52.76451184696073</v>
      </c>
      <c r="AC20" s="171">
        <f>'D&amp;O - EPL - Fiduciary - Crime'!BL$15*$BI20</f>
        <v>52.76451184696073</v>
      </c>
      <c r="AD20" s="171">
        <f>'D&amp;O - EPL - Fiduciary - Crime'!BM$15*$BI20</f>
        <v>52.76451184696073</v>
      </c>
      <c r="AE20" s="171">
        <f>'D&amp;O - EPL - Fiduciary - Crime'!BN$15*$BI20</f>
        <v>52.76451184696073</v>
      </c>
      <c r="AF20" s="171">
        <f>'D&amp;O - EPL - Fiduciary - Crime'!BO$15*$BI20</f>
        <v>52.76451184696073</v>
      </c>
      <c r="AG20" s="171">
        <f>'D&amp;O - EPL - Fiduciary - Crime'!BP$15*$BI20</f>
        <v>52.76451184696073</v>
      </c>
      <c r="AH20" s="171">
        <f>'D&amp;O - EPL - Fiduciary - Crime'!BQ$15*$BI20</f>
        <v>56.721850235482776</v>
      </c>
      <c r="AI20" s="171">
        <f>'D&amp;O - EPL - Fiduciary - Crime'!BR$15*$BI20</f>
        <v>56.721850235482776</v>
      </c>
      <c r="AJ20" s="171">
        <f>'D&amp;O - EPL - Fiduciary - Crime'!BS$15*$BI20</f>
        <v>56.721850235482776</v>
      </c>
      <c r="AK20" s="171">
        <f>'D&amp;O - EPL - Fiduciary - Crime'!BT$15*$BI20</f>
        <v>56.721850235482776</v>
      </c>
      <c r="AL20" s="171">
        <f>'D&amp;O - EPL - Fiduciary - Crime'!BU$15*$BI20</f>
        <v>56.721850235482776</v>
      </c>
      <c r="AM20" s="171">
        <f>'D&amp;O - EPL - Fiduciary - Crime'!BV$15*$BI20</f>
        <v>56.721850235482776</v>
      </c>
      <c r="AN20" s="171">
        <f>'D&amp;O - EPL - Fiduciary - Crime'!BW$15*$BI20</f>
        <v>56.721850235482776</v>
      </c>
      <c r="AO20" s="171">
        <f>'D&amp;O - EPL - Fiduciary - Crime'!BX$15*$BI20</f>
        <v>56.721850235482776</v>
      </c>
      <c r="AP20" s="171">
        <f>'D&amp;O - EPL - Fiduciary - Crime'!BY$15*$BI20</f>
        <v>56.721850235482776</v>
      </c>
      <c r="AQ20" s="171">
        <f>'D&amp;O - EPL - Fiduciary - Crime'!BZ$15*$BI20</f>
        <v>56.721850235482776</v>
      </c>
      <c r="AR20" s="171">
        <f>'D&amp;O - EPL - Fiduciary - Crime'!CA$15*$BI20</f>
        <v>56.721850235482776</v>
      </c>
      <c r="AS20" s="171">
        <f>'D&amp;O - EPL - Fiduciary - Crime'!CB$15*$BI20</f>
        <v>56.721850235482776</v>
      </c>
      <c r="AT20" s="171">
        <f>'D&amp;O - EPL - Fiduciary - Crime'!CC$15*$BI20</f>
        <v>58.423505742547256</v>
      </c>
      <c r="AU20" s="171">
        <f>'D&amp;O - EPL - Fiduciary - Crime'!CD$15*$BI20</f>
        <v>58.423505742547256</v>
      </c>
      <c r="AV20" s="171">
        <f>'D&amp;O - EPL - Fiduciary - Crime'!CE$15*$BI20</f>
        <v>58.423505742547256</v>
      </c>
      <c r="AW20" s="171">
        <f>'D&amp;O - EPL - Fiduciary - Crime'!CF$15*$BI20</f>
        <v>58.423505742547256</v>
      </c>
      <c r="AX20" s="171">
        <f>'D&amp;O - EPL - Fiduciary - Crime'!CG$15*$BI20</f>
        <v>58.423505742547256</v>
      </c>
      <c r="AY20" s="171">
        <f>'D&amp;O - EPL - Fiduciary - Crime'!CH$15*$BI20</f>
        <v>58.423505742547256</v>
      </c>
      <c r="AZ20" s="171">
        <f>'D&amp;O - EPL - Fiduciary - Crime'!CI$15*$BI20</f>
        <v>58.423505742547256</v>
      </c>
      <c r="BA20" s="171">
        <f>'D&amp;O - EPL - Fiduciary - Crime'!CJ$15*$BI20</f>
        <v>58.423505742547256</v>
      </c>
      <c r="BB20" s="171">
        <f>'D&amp;O - EPL - Fiduciary - Crime'!CK$15*$BI20</f>
        <v>58.423505742547256</v>
      </c>
      <c r="BC20" s="171">
        <f>'D&amp;O - EPL - Fiduciary - Crime'!CL$15*$BI20</f>
        <v>58.423505742547256</v>
      </c>
      <c r="BD20" s="171">
        <f>'D&amp;O - EPL - Fiduciary - Crime'!CM$15*$BI20</f>
        <v>58.423505742547256</v>
      </c>
      <c r="BE20" s="171">
        <f>'D&amp;O - EPL - Fiduciary - Crime'!CN$15*$BI20</f>
        <v>58.423505742547256</v>
      </c>
      <c r="BF20" s="171">
        <f>'D&amp;O - EPL - Fiduciary - Crime'!CO$15*$BI20</f>
        <v>60.176210914823677</v>
      </c>
      <c r="BG20" s="171">
        <f>'D&amp;O - EPL - Fiduciary - Crime'!CP$15*$BI20</f>
        <v>60.176210914823677</v>
      </c>
      <c r="BI20" s="174">
        <f>SUMIF(Revenue!$P:$P,'Crime - D&amp;O (USD)'!$F20,Revenue!$F:$F)</f>
        <v>2.0513670743595972E-3</v>
      </c>
    </row>
    <row r="21" spans="1:61" s="173" customFormat="1" ht="12.75" hidden="1" customHeight="1">
      <c r="A21" s="179" t="s">
        <v>589</v>
      </c>
      <c r="B21" s="179" t="s">
        <v>589</v>
      </c>
      <c r="C21" s="170" t="str" cm="1">
        <f t="array" ref="C21">IFERROR(INDEX('Legal Entity'!B:B,MATCH('Crime - D&amp;O (USD)'!F21,'Legal Entity'!A:A,0),0),0)</f>
        <v>1136 - MASSANUTTEN PUBLIC SERVICE CORPORATION</v>
      </c>
      <c r="D21" s="170" t="str" cm="1">
        <f t="array" ref="D21">IFERROR(INDEX('Legal Entity'!C:C,MATCH(F21,'Legal Entity'!A:A,0),0),0)</f>
        <v>US</v>
      </c>
      <c r="E21" s="170" t="s">
        <v>635</v>
      </c>
      <c r="F21" s="170" t="s">
        <v>19</v>
      </c>
      <c r="G21" s="170"/>
      <c r="H21" s="171">
        <f>'D&amp;O - EPL - Fiduciary - Crime'!AQ$15*$BI21</f>
        <v>306.21484374660974</v>
      </c>
      <c r="I21" s="171">
        <f>'D&amp;O - EPL - Fiduciary - Crime'!AR$15*$BI21</f>
        <v>306.21484374660974</v>
      </c>
      <c r="J21" s="171">
        <f>'D&amp;O - EPL - Fiduciary - Crime'!AS$15*$BI21</f>
        <v>377.37576454812506</v>
      </c>
      <c r="K21" s="171">
        <f>'D&amp;O - EPL - Fiduciary - Crime'!AT$15*$BI21</f>
        <v>377.37576454812506</v>
      </c>
      <c r="L21" s="171">
        <f>'D&amp;O - EPL - Fiduciary - Crime'!AU$15*$BI21</f>
        <v>377.37576454812506</v>
      </c>
      <c r="M21" s="171">
        <f>'D&amp;O - EPL - Fiduciary - Crime'!AV$15*$BI21</f>
        <v>377.37576454812506</v>
      </c>
      <c r="N21" s="171">
        <f>'D&amp;O - EPL - Fiduciary - Crime'!AW$15*$BI21</f>
        <v>377.37576454812506</v>
      </c>
      <c r="O21" s="171">
        <f>'D&amp;O - EPL - Fiduciary - Crime'!AX$15*$BI21</f>
        <v>377.37576454812506</v>
      </c>
      <c r="P21" s="171">
        <f>'D&amp;O - EPL - Fiduciary - Crime'!AY$15*$BI21</f>
        <v>377.37576454812506</v>
      </c>
      <c r="Q21" s="171">
        <f>'D&amp;O - EPL - Fiduciary - Crime'!AZ$15*$BI21</f>
        <v>377.37576454812506</v>
      </c>
      <c r="R21" s="171">
        <f>'D&amp;O - EPL - Fiduciary - Crime'!BA$15*$BI21</f>
        <v>377.37576454812506</v>
      </c>
      <c r="S21" s="171">
        <f>'D&amp;O - EPL - Fiduciary - Crime'!BB$15*$BI21</f>
        <v>377.37576454812506</v>
      </c>
      <c r="T21" s="171">
        <f>'D&amp;O - EPL - Fiduciary - Crime'!BC$15*$BI21</f>
        <v>377.37576454812506</v>
      </c>
      <c r="U21" s="171">
        <f>'D&amp;O - EPL - Fiduciary - Crime'!BD$15*$BI21</f>
        <v>377.37576454812506</v>
      </c>
      <c r="V21" s="171">
        <f>'D&amp;O - EPL - Fiduciary - Crime'!BE$15*$BI21</f>
        <v>405.67894688923451</v>
      </c>
      <c r="W21" s="171">
        <f>'D&amp;O - EPL - Fiduciary - Crime'!BF$15*$BI21</f>
        <v>405.67894688923451</v>
      </c>
      <c r="X21" s="171">
        <f>'D&amp;O - EPL - Fiduciary - Crime'!BG$15*$BI21</f>
        <v>405.67894688923451</v>
      </c>
      <c r="Y21" s="171">
        <f>'D&amp;O - EPL - Fiduciary - Crime'!BH$15*$BI21</f>
        <v>405.67894688923451</v>
      </c>
      <c r="Z21" s="171">
        <f>'D&amp;O - EPL - Fiduciary - Crime'!BI$15*$BI21</f>
        <v>405.67894688923451</v>
      </c>
      <c r="AA21" s="171">
        <f>'D&amp;O - EPL - Fiduciary - Crime'!BJ$15*$BI21</f>
        <v>405.67894688923451</v>
      </c>
      <c r="AB21" s="171">
        <f>'D&amp;O - EPL - Fiduciary - Crime'!BK$15*$BI21</f>
        <v>405.67894688923451</v>
      </c>
      <c r="AC21" s="171">
        <f>'D&amp;O - EPL - Fiduciary - Crime'!BL$15*$BI21</f>
        <v>405.67894688923451</v>
      </c>
      <c r="AD21" s="171">
        <f>'D&amp;O - EPL - Fiduciary - Crime'!BM$15*$BI21</f>
        <v>405.67894688923451</v>
      </c>
      <c r="AE21" s="171">
        <f>'D&amp;O - EPL - Fiduciary - Crime'!BN$15*$BI21</f>
        <v>405.67894688923451</v>
      </c>
      <c r="AF21" s="171">
        <f>'D&amp;O - EPL - Fiduciary - Crime'!BO$15*$BI21</f>
        <v>405.67894688923451</v>
      </c>
      <c r="AG21" s="171">
        <f>'D&amp;O - EPL - Fiduciary - Crime'!BP$15*$BI21</f>
        <v>405.67894688923451</v>
      </c>
      <c r="AH21" s="171">
        <f>'D&amp;O - EPL - Fiduciary - Crime'!BQ$15*$BI21</f>
        <v>436.10486790592705</v>
      </c>
      <c r="AI21" s="171">
        <f>'D&amp;O - EPL - Fiduciary - Crime'!BR$15*$BI21</f>
        <v>436.10486790592705</v>
      </c>
      <c r="AJ21" s="171">
        <f>'D&amp;O - EPL - Fiduciary - Crime'!BS$15*$BI21</f>
        <v>436.10486790592705</v>
      </c>
      <c r="AK21" s="171">
        <f>'D&amp;O - EPL - Fiduciary - Crime'!BT$15*$BI21</f>
        <v>436.10486790592705</v>
      </c>
      <c r="AL21" s="171">
        <f>'D&amp;O - EPL - Fiduciary - Crime'!BU$15*$BI21</f>
        <v>436.10486790592705</v>
      </c>
      <c r="AM21" s="171">
        <f>'D&amp;O - EPL - Fiduciary - Crime'!BV$15*$BI21</f>
        <v>436.10486790592705</v>
      </c>
      <c r="AN21" s="171">
        <f>'D&amp;O - EPL - Fiduciary - Crime'!BW$15*$BI21</f>
        <v>436.10486790592705</v>
      </c>
      <c r="AO21" s="171">
        <f>'D&amp;O - EPL - Fiduciary - Crime'!BX$15*$BI21</f>
        <v>436.10486790592705</v>
      </c>
      <c r="AP21" s="171">
        <f>'D&amp;O - EPL - Fiduciary - Crime'!BY$15*$BI21</f>
        <v>436.10486790592705</v>
      </c>
      <c r="AQ21" s="171">
        <f>'D&amp;O - EPL - Fiduciary - Crime'!BZ$15*$BI21</f>
        <v>436.10486790592705</v>
      </c>
      <c r="AR21" s="171">
        <f>'D&amp;O - EPL - Fiduciary - Crime'!CA$15*$BI21</f>
        <v>436.10486790592705</v>
      </c>
      <c r="AS21" s="171">
        <f>'D&amp;O - EPL - Fiduciary - Crime'!CB$15*$BI21</f>
        <v>436.10486790592705</v>
      </c>
      <c r="AT21" s="171">
        <f>'D&amp;O - EPL - Fiduciary - Crime'!CC$15*$BI21</f>
        <v>449.18801394310481</v>
      </c>
      <c r="AU21" s="171">
        <f>'D&amp;O - EPL - Fiduciary - Crime'!CD$15*$BI21</f>
        <v>449.18801394310481</v>
      </c>
      <c r="AV21" s="171">
        <f>'D&amp;O - EPL - Fiduciary - Crime'!CE$15*$BI21</f>
        <v>449.18801394310481</v>
      </c>
      <c r="AW21" s="171">
        <f>'D&amp;O - EPL - Fiduciary - Crime'!CF$15*$BI21</f>
        <v>449.18801394310481</v>
      </c>
      <c r="AX21" s="171">
        <f>'D&amp;O - EPL - Fiduciary - Crime'!CG$15*$BI21</f>
        <v>449.18801394310481</v>
      </c>
      <c r="AY21" s="171">
        <f>'D&amp;O - EPL - Fiduciary - Crime'!CH$15*$BI21</f>
        <v>449.18801394310481</v>
      </c>
      <c r="AZ21" s="171">
        <f>'D&amp;O - EPL - Fiduciary - Crime'!CI$15*$BI21</f>
        <v>449.18801394310481</v>
      </c>
      <c r="BA21" s="171">
        <f>'D&amp;O - EPL - Fiduciary - Crime'!CJ$15*$BI21</f>
        <v>449.18801394310481</v>
      </c>
      <c r="BB21" s="171">
        <f>'D&amp;O - EPL - Fiduciary - Crime'!CK$15*$BI21</f>
        <v>449.18801394310481</v>
      </c>
      <c r="BC21" s="171">
        <f>'D&amp;O - EPL - Fiduciary - Crime'!CL$15*$BI21</f>
        <v>449.18801394310481</v>
      </c>
      <c r="BD21" s="171">
        <f>'D&amp;O - EPL - Fiduciary - Crime'!CM$15*$BI21</f>
        <v>449.18801394310481</v>
      </c>
      <c r="BE21" s="171">
        <f>'D&amp;O - EPL - Fiduciary - Crime'!CN$15*$BI21</f>
        <v>449.18801394310481</v>
      </c>
      <c r="BF21" s="171">
        <f>'D&amp;O - EPL - Fiduciary - Crime'!CO$15*$BI21</f>
        <v>462.66365436139796</v>
      </c>
      <c r="BG21" s="171">
        <f>'D&amp;O - EPL - Fiduciary - Crime'!CP$15*$BI21</f>
        <v>462.66365436139796</v>
      </c>
      <c r="BI21" s="174">
        <f>SUMIF(Revenue!$P:$P,'Crime - D&amp;O (USD)'!$F21,Revenue!$F:$F)</f>
        <v>1.5771896778334099E-2</v>
      </c>
    </row>
    <row r="22" spans="1:61" s="173" customFormat="1" ht="12.75" hidden="1" customHeight="1">
      <c r="A22" s="179" t="s">
        <v>589</v>
      </c>
      <c r="B22" s="179" t="s">
        <v>589</v>
      </c>
      <c r="C22" s="170" t="str" cm="1">
        <f t="array" ref="C22">IFERROR(INDEX('Legal Entity'!B:B,MATCH('Crime - D&amp;O (USD)'!F22,'Legal Entity'!A:A,0),0),0)</f>
        <v>1140 - UTILITIES, INC. OF LOUISIANA</v>
      </c>
      <c r="D22" s="170" t="str" cm="1">
        <f t="array" ref="D22">IFERROR(INDEX('Legal Entity'!C:C,MATCH(F22,'Legal Entity'!A:A,0),0),0)</f>
        <v>US</v>
      </c>
      <c r="E22" s="170" t="s">
        <v>635</v>
      </c>
      <c r="F22" s="170" t="s">
        <v>647</v>
      </c>
      <c r="G22" s="170"/>
      <c r="H22" s="171">
        <f>'D&amp;O - EPL - Fiduciary - Crime'!AQ$15*$BI22</f>
        <v>983.8443003663906</v>
      </c>
      <c r="I22" s="171">
        <f>'D&amp;O - EPL - Fiduciary - Crime'!AR$15*$BI22</f>
        <v>983.8443003663906</v>
      </c>
      <c r="J22" s="171">
        <f>'D&amp;O - EPL - Fiduciary - Crime'!AS$15*$BI22</f>
        <v>1212.4787632904959</v>
      </c>
      <c r="K22" s="171">
        <f>'D&amp;O - EPL - Fiduciary - Crime'!AT$15*$BI22</f>
        <v>1212.4787632904959</v>
      </c>
      <c r="L22" s="171">
        <f>'D&amp;O - EPL - Fiduciary - Crime'!AU$15*$BI22</f>
        <v>1212.4787632904959</v>
      </c>
      <c r="M22" s="171">
        <f>'D&amp;O - EPL - Fiduciary - Crime'!AV$15*$BI22</f>
        <v>1212.4787632904959</v>
      </c>
      <c r="N22" s="171">
        <f>'D&amp;O - EPL - Fiduciary - Crime'!AW$15*$BI22</f>
        <v>1212.4787632904959</v>
      </c>
      <c r="O22" s="171">
        <f>'D&amp;O - EPL - Fiduciary - Crime'!AX$15*$BI22</f>
        <v>1212.4787632904959</v>
      </c>
      <c r="P22" s="171">
        <f>'D&amp;O - EPL - Fiduciary - Crime'!AY$15*$BI22</f>
        <v>1212.4787632904959</v>
      </c>
      <c r="Q22" s="171">
        <f>'D&amp;O - EPL - Fiduciary - Crime'!AZ$15*$BI22</f>
        <v>1212.4787632904959</v>
      </c>
      <c r="R22" s="171">
        <f>'D&amp;O - EPL - Fiduciary - Crime'!BA$15*$BI22</f>
        <v>1212.4787632904959</v>
      </c>
      <c r="S22" s="171">
        <f>'D&amp;O - EPL - Fiduciary - Crime'!BB$15*$BI22</f>
        <v>1212.4787632904959</v>
      </c>
      <c r="T22" s="171">
        <f>'D&amp;O - EPL - Fiduciary - Crime'!BC$15*$BI22</f>
        <v>1212.4787632904959</v>
      </c>
      <c r="U22" s="171">
        <f>'D&amp;O - EPL - Fiduciary - Crime'!BD$15*$BI22</f>
        <v>1212.4787632904959</v>
      </c>
      <c r="V22" s="171">
        <f>'D&amp;O - EPL - Fiduciary - Crime'!BE$15*$BI22</f>
        <v>1303.4146705372832</v>
      </c>
      <c r="W22" s="171">
        <f>'D&amp;O - EPL - Fiduciary - Crime'!BF$15*$BI22</f>
        <v>1303.4146705372832</v>
      </c>
      <c r="X22" s="171">
        <f>'D&amp;O - EPL - Fiduciary - Crime'!BG$15*$BI22</f>
        <v>1303.4146705372832</v>
      </c>
      <c r="Y22" s="171">
        <f>'D&amp;O - EPL - Fiduciary - Crime'!BH$15*$BI22</f>
        <v>1303.4146705372832</v>
      </c>
      <c r="Z22" s="171">
        <f>'D&amp;O - EPL - Fiduciary - Crime'!BI$15*$BI22</f>
        <v>1303.4146705372832</v>
      </c>
      <c r="AA22" s="171">
        <f>'D&amp;O - EPL - Fiduciary - Crime'!BJ$15*$BI22</f>
        <v>1303.4146705372832</v>
      </c>
      <c r="AB22" s="171">
        <f>'D&amp;O - EPL - Fiduciary - Crime'!BK$15*$BI22</f>
        <v>1303.4146705372832</v>
      </c>
      <c r="AC22" s="171">
        <f>'D&amp;O - EPL - Fiduciary - Crime'!BL$15*$BI22</f>
        <v>1303.4146705372832</v>
      </c>
      <c r="AD22" s="171">
        <f>'D&amp;O - EPL - Fiduciary - Crime'!BM$15*$BI22</f>
        <v>1303.4146705372832</v>
      </c>
      <c r="AE22" s="171">
        <f>'D&amp;O - EPL - Fiduciary - Crime'!BN$15*$BI22</f>
        <v>1303.4146705372832</v>
      </c>
      <c r="AF22" s="171">
        <f>'D&amp;O - EPL - Fiduciary - Crime'!BO$15*$BI22</f>
        <v>1303.4146705372832</v>
      </c>
      <c r="AG22" s="171">
        <f>'D&amp;O - EPL - Fiduciary - Crime'!BP$15*$BI22</f>
        <v>1303.4146705372832</v>
      </c>
      <c r="AH22" s="171">
        <f>'D&amp;O - EPL - Fiduciary - Crime'!BQ$15*$BI22</f>
        <v>1401.1707708275792</v>
      </c>
      <c r="AI22" s="171">
        <f>'D&amp;O - EPL - Fiduciary - Crime'!BR$15*$BI22</f>
        <v>1401.1707708275792</v>
      </c>
      <c r="AJ22" s="171">
        <f>'D&amp;O - EPL - Fiduciary - Crime'!BS$15*$BI22</f>
        <v>1401.1707708275792</v>
      </c>
      <c r="AK22" s="171">
        <f>'D&amp;O - EPL - Fiduciary - Crime'!BT$15*$BI22</f>
        <v>1401.1707708275792</v>
      </c>
      <c r="AL22" s="171">
        <f>'D&amp;O - EPL - Fiduciary - Crime'!BU$15*$BI22</f>
        <v>1401.1707708275792</v>
      </c>
      <c r="AM22" s="171">
        <f>'D&amp;O - EPL - Fiduciary - Crime'!BV$15*$BI22</f>
        <v>1401.1707708275792</v>
      </c>
      <c r="AN22" s="171">
        <f>'D&amp;O - EPL - Fiduciary - Crime'!BW$15*$BI22</f>
        <v>1401.1707708275792</v>
      </c>
      <c r="AO22" s="171">
        <f>'D&amp;O - EPL - Fiduciary - Crime'!BX$15*$BI22</f>
        <v>1401.1707708275792</v>
      </c>
      <c r="AP22" s="171">
        <f>'D&amp;O - EPL - Fiduciary - Crime'!BY$15*$BI22</f>
        <v>1401.1707708275792</v>
      </c>
      <c r="AQ22" s="171">
        <f>'D&amp;O - EPL - Fiduciary - Crime'!BZ$15*$BI22</f>
        <v>1401.1707708275792</v>
      </c>
      <c r="AR22" s="171">
        <f>'D&amp;O - EPL - Fiduciary - Crime'!CA$15*$BI22</f>
        <v>1401.1707708275792</v>
      </c>
      <c r="AS22" s="171">
        <f>'D&amp;O - EPL - Fiduciary - Crime'!CB$15*$BI22</f>
        <v>1401.1707708275792</v>
      </c>
      <c r="AT22" s="171">
        <f>'D&amp;O - EPL - Fiduciary - Crime'!CC$15*$BI22</f>
        <v>1443.2058939524065</v>
      </c>
      <c r="AU22" s="171">
        <f>'D&amp;O - EPL - Fiduciary - Crime'!CD$15*$BI22</f>
        <v>1443.2058939524065</v>
      </c>
      <c r="AV22" s="171">
        <f>'D&amp;O - EPL - Fiduciary - Crime'!CE$15*$BI22</f>
        <v>1443.2058939524065</v>
      </c>
      <c r="AW22" s="171">
        <f>'D&amp;O - EPL - Fiduciary - Crime'!CF$15*$BI22</f>
        <v>1443.2058939524065</v>
      </c>
      <c r="AX22" s="171">
        <f>'D&amp;O - EPL - Fiduciary - Crime'!CG$15*$BI22</f>
        <v>1443.2058939524065</v>
      </c>
      <c r="AY22" s="171">
        <f>'D&amp;O - EPL - Fiduciary - Crime'!CH$15*$BI22</f>
        <v>1443.2058939524065</v>
      </c>
      <c r="AZ22" s="171">
        <f>'D&amp;O - EPL - Fiduciary - Crime'!CI$15*$BI22</f>
        <v>1443.2058939524065</v>
      </c>
      <c r="BA22" s="171">
        <f>'D&amp;O - EPL - Fiduciary - Crime'!CJ$15*$BI22</f>
        <v>1443.2058939524065</v>
      </c>
      <c r="BB22" s="171">
        <f>'D&amp;O - EPL - Fiduciary - Crime'!CK$15*$BI22</f>
        <v>1443.2058939524065</v>
      </c>
      <c r="BC22" s="171">
        <f>'D&amp;O - EPL - Fiduciary - Crime'!CL$15*$BI22</f>
        <v>1443.2058939524065</v>
      </c>
      <c r="BD22" s="171">
        <f>'D&amp;O - EPL - Fiduciary - Crime'!CM$15*$BI22</f>
        <v>1443.2058939524065</v>
      </c>
      <c r="BE22" s="171">
        <f>'D&amp;O - EPL - Fiduciary - Crime'!CN$15*$BI22</f>
        <v>1443.2058939524065</v>
      </c>
      <c r="BF22" s="171">
        <f>'D&amp;O - EPL - Fiduciary - Crime'!CO$15*$BI22</f>
        <v>1486.5020707709789</v>
      </c>
      <c r="BG22" s="171">
        <f>'D&amp;O - EPL - Fiduciary - Crime'!CP$15*$BI22</f>
        <v>1486.5020707709789</v>
      </c>
      <c r="BI22" s="174">
        <f>SUMIF(Revenue!$P:$P,'Crime - D&amp;O (USD)'!$F22,Revenue!$F:$F)</f>
        <v>5.0673868586760297E-2</v>
      </c>
    </row>
    <row r="23" spans="1:61" s="173" customFormat="1" ht="12.75" hidden="1" customHeight="1">
      <c r="A23" s="179" t="s">
        <v>589</v>
      </c>
      <c r="B23" s="179" t="s">
        <v>589</v>
      </c>
      <c r="C23" s="170" t="str" cm="1">
        <f t="array" ref="C23">IFERROR(INDEX('Legal Entity'!B:B,MATCH('Crime - D&amp;O (USD)'!F23,'Legal Entity'!A:A,0),0),0)</f>
        <v>1188 - Corix Utilities (Texas) Inc.</v>
      </c>
      <c r="D23" s="170" t="str" cm="1">
        <f t="array" ref="D23">IFERROR(INDEX('Legal Entity'!C:C,MATCH(F23,'Legal Entity'!A:A,0),0),0)</f>
        <v>US</v>
      </c>
      <c r="E23" s="170" t="s">
        <v>635</v>
      </c>
      <c r="F23" s="170" t="s">
        <v>26</v>
      </c>
      <c r="G23" s="170"/>
      <c r="H23" s="171">
        <f>'D&amp;O - EPL - Fiduciary - Crime'!AQ$15*$BI23</f>
        <v>609.4102322888632</v>
      </c>
      <c r="I23" s="171">
        <f>'D&amp;O - EPL - Fiduciary - Crime'!AR$15*$BI23</f>
        <v>609.4102322888632</v>
      </c>
      <c r="J23" s="171">
        <f>'D&amp;O - EPL - Fiduciary - Crime'!AS$15*$BI23</f>
        <v>751.03038611597822</v>
      </c>
      <c r="K23" s="171">
        <f>'D&amp;O - EPL - Fiduciary - Crime'!AT$15*$BI23</f>
        <v>751.03038611597822</v>
      </c>
      <c r="L23" s="171">
        <f>'D&amp;O - EPL - Fiduciary - Crime'!AU$15*$BI23</f>
        <v>751.03038611597822</v>
      </c>
      <c r="M23" s="171">
        <f>'D&amp;O - EPL - Fiduciary - Crime'!AV$15*$BI23</f>
        <v>751.03038611597822</v>
      </c>
      <c r="N23" s="171">
        <f>'D&amp;O - EPL - Fiduciary - Crime'!AW$15*$BI23</f>
        <v>751.03038611597822</v>
      </c>
      <c r="O23" s="171">
        <f>'D&amp;O - EPL - Fiduciary - Crime'!AX$15*$BI23</f>
        <v>751.03038611597822</v>
      </c>
      <c r="P23" s="171">
        <f>'D&amp;O - EPL - Fiduciary - Crime'!AY$15*$BI23</f>
        <v>751.03038611597822</v>
      </c>
      <c r="Q23" s="171">
        <f>'D&amp;O - EPL - Fiduciary - Crime'!AZ$15*$BI23</f>
        <v>751.03038611597822</v>
      </c>
      <c r="R23" s="171">
        <f>'D&amp;O - EPL - Fiduciary - Crime'!BA$15*$BI23</f>
        <v>751.03038611597822</v>
      </c>
      <c r="S23" s="171">
        <f>'D&amp;O - EPL - Fiduciary - Crime'!BB$15*$BI23</f>
        <v>751.03038611597822</v>
      </c>
      <c r="T23" s="171">
        <f>'D&amp;O - EPL - Fiduciary - Crime'!BC$15*$BI23</f>
        <v>751.03038611597822</v>
      </c>
      <c r="U23" s="171">
        <f>'D&amp;O - EPL - Fiduciary - Crime'!BD$15*$BI23</f>
        <v>751.03038611597822</v>
      </c>
      <c r="V23" s="171">
        <f>'D&amp;O - EPL - Fiduciary - Crime'!BE$15*$BI23</f>
        <v>807.35766507467656</v>
      </c>
      <c r="W23" s="171">
        <f>'D&amp;O - EPL - Fiduciary - Crime'!BF$15*$BI23</f>
        <v>807.35766507467656</v>
      </c>
      <c r="X23" s="171">
        <f>'D&amp;O - EPL - Fiduciary - Crime'!BG$15*$BI23</f>
        <v>807.35766507467656</v>
      </c>
      <c r="Y23" s="171">
        <f>'D&amp;O - EPL - Fiduciary - Crime'!BH$15*$BI23</f>
        <v>807.35766507467656</v>
      </c>
      <c r="Z23" s="171">
        <f>'D&amp;O - EPL - Fiduciary - Crime'!BI$15*$BI23</f>
        <v>807.35766507467656</v>
      </c>
      <c r="AA23" s="171">
        <f>'D&amp;O - EPL - Fiduciary - Crime'!BJ$15*$BI23</f>
        <v>807.35766507467656</v>
      </c>
      <c r="AB23" s="171">
        <f>'D&amp;O - EPL - Fiduciary - Crime'!BK$15*$BI23</f>
        <v>807.35766507467656</v>
      </c>
      <c r="AC23" s="171">
        <f>'D&amp;O - EPL - Fiduciary - Crime'!BL$15*$BI23</f>
        <v>807.35766507467656</v>
      </c>
      <c r="AD23" s="171">
        <f>'D&amp;O - EPL - Fiduciary - Crime'!BM$15*$BI23</f>
        <v>807.35766507467656</v>
      </c>
      <c r="AE23" s="171">
        <f>'D&amp;O - EPL - Fiduciary - Crime'!BN$15*$BI23</f>
        <v>807.35766507467656</v>
      </c>
      <c r="AF23" s="171">
        <f>'D&amp;O - EPL - Fiduciary - Crime'!BO$15*$BI23</f>
        <v>807.35766507467656</v>
      </c>
      <c r="AG23" s="171">
        <f>'D&amp;O - EPL - Fiduciary - Crime'!BP$15*$BI23</f>
        <v>807.35766507467656</v>
      </c>
      <c r="AH23" s="171">
        <f>'D&amp;O - EPL - Fiduciary - Crime'!BQ$15*$BI23</f>
        <v>867.90948995527719</v>
      </c>
      <c r="AI23" s="171">
        <f>'D&amp;O - EPL - Fiduciary - Crime'!BR$15*$BI23</f>
        <v>867.90948995527719</v>
      </c>
      <c r="AJ23" s="171">
        <f>'D&amp;O - EPL - Fiduciary - Crime'!BS$15*$BI23</f>
        <v>867.90948995527719</v>
      </c>
      <c r="AK23" s="171">
        <f>'D&amp;O - EPL - Fiduciary - Crime'!BT$15*$BI23</f>
        <v>867.90948995527719</v>
      </c>
      <c r="AL23" s="171">
        <f>'D&amp;O - EPL - Fiduciary - Crime'!BU$15*$BI23</f>
        <v>867.90948995527719</v>
      </c>
      <c r="AM23" s="171">
        <f>'D&amp;O - EPL - Fiduciary - Crime'!BV$15*$BI23</f>
        <v>867.90948995527719</v>
      </c>
      <c r="AN23" s="171">
        <f>'D&amp;O - EPL - Fiduciary - Crime'!BW$15*$BI23</f>
        <v>867.90948995527719</v>
      </c>
      <c r="AO23" s="171">
        <f>'D&amp;O - EPL - Fiduciary - Crime'!BX$15*$BI23</f>
        <v>867.90948995527719</v>
      </c>
      <c r="AP23" s="171">
        <f>'D&amp;O - EPL - Fiduciary - Crime'!BY$15*$BI23</f>
        <v>867.90948995527719</v>
      </c>
      <c r="AQ23" s="171">
        <f>'D&amp;O - EPL - Fiduciary - Crime'!BZ$15*$BI23</f>
        <v>867.90948995527719</v>
      </c>
      <c r="AR23" s="171">
        <f>'D&amp;O - EPL - Fiduciary - Crime'!CA$15*$BI23</f>
        <v>867.90948995527719</v>
      </c>
      <c r="AS23" s="171">
        <f>'D&amp;O - EPL - Fiduciary - Crime'!CB$15*$BI23</f>
        <v>867.90948995527719</v>
      </c>
      <c r="AT23" s="171">
        <f>'D&amp;O - EPL - Fiduciary - Crime'!CC$15*$BI23</f>
        <v>893.94677465393545</v>
      </c>
      <c r="AU23" s="171">
        <f>'D&amp;O - EPL - Fiduciary - Crime'!CD$15*$BI23</f>
        <v>893.94677465393545</v>
      </c>
      <c r="AV23" s="171">
        <f>'D&amp;O - EPL - Fiduciary - Crime'!CE$15*$BI23</f>
        <v>893.94677465393545</v>
      </c>
      <c r="AW23" s="171">
        <f>'D&amp;O - EPL - Fiduciary - Crime'!CF$15*$BI23</f>
        <v>893.94677465393545</v>
      </c>
      <c r="AX23" s="171">
        <f>'D&amp;O - EPL - Fiduciary - Crime'!CG$15*$BI23</f>
        <v>893.94677465393545</v>
      </c>
      <c r="AY23" s="171">
        <f>'D&amp;O - EPL - Fiduciary - Crime'!CH$15*$BI23</f>
        <v>893.94677465393545</v>
      </c>
      <c r="AZ23" s="171">
        <f>'D&amp;O - EPL - Fiduciary - Crime'!CI$15*$BI23</f>
        <v>893.94677465393545</v>
      </c>
      <c r="BA23" s="171">
        <f>'D&amp;O - EPL - Fiduciary - Crime'!CJ$15*$BI23</f>
        <v>893.94677465393545</v>
      </c>
      <c r="BB23" s="171">
        <f>'D&amp;O - EPL - Fiduciary - Crime'!CK$15*$BI23</f>
        <v>893.94677465393545</v>
      </c>
      <c r="BC23" s="171">
        <f>'D&amp;O - EPL - Fiduciary - Crime'!CL$15*$BI23</f>
        <v>893.94677465393545</v>
      </c>
      <c r="BD23" s="171">
        <f>'D&amp;O - EPL - Fiduciary - Crime'!CM$15*$BI23</f>
        <v>893.94677465393545</v>
      </c>
      <c r="BE23" s="171">
        <f>'D&amp;O - EPL - Fiduciary - Crime'!CN$15*$BI23</f>
        <v>893.94677465393545</v>
      </c>
      <c r="BF23" s="171">
        <f>'D&amp;O - EPL - Fiduciary - Crime'!CO$15*$BI23</f>
        <v>920.76517789355353</v>
      </c>
      <c r="BG23" s="171">
        <f>'D&amp;O - EPL - Fiduciary - Crime'!CP$15*$BI23</f>
        <v>920.76517789355353</v>
      </c>
      <c r="BI23" s="174">
        <f>SUMIF(Revenue!$P:$P,'Crime - D&amp;O (USD)'!$F23,Revenue!$F:$F)</f>
        <v>3.1388273545857361E-2</v>
      </c>
    </row>
    <row r="24" spans="1:61" s="173" customFormat="1" ht="12.75" hidden="1" customHeight="1">
      <c r="A24" s="179" t="s">
        <v>589</v>
      </c>
      <c r="B24" s="179" t="s">
        <v>589</v>
      </c>
      <c r="C24" s="170" t="str" cm="1">
        <f t="array" ref="C24">IFERROR(INDEX('Legal Entity'!B:B,MATCH('Crime - D&amp;O (USD)'!F24,'Legal Entity'!A:A,0),0),0)</f>
        <v>1144 - WATER SERVICE COMPANY OF GEORGIA, INC.</v>
      </c>
      <c r="D24" s="170" t="str" cm="1">
        <f t="array" ref="D24">IFERROR(INDEX('Legal Entity'!C:C,MATCH(F24,'Legal Entity'!A:A,0),0),0)</f>
        <v>US</v>
      </c>
      <c r="E24" s="170" t="s">
        <v>635</v>
      </c>
      <c r="F24" s="170" t="s">
        <v>22</v>
      </c>
      <c r="G24" s="170"/>
      <c r="H24" s="171">
        <f>'D&amp;O - EPL - Fiduciary - Crime'!AQ$15*$BI24</f>
        <v>755.71756174375946</v>
      </c>
      <c r="I24" s="171">
        <f>'D&amp;O - EPL - Fiduciary - Crime'!AR$15*$BI24</f>
        <v>755.71756174375946</v>
      </c>
      <c r="J24" s="171">
        <f>'D&amp;O - EPL - Fiduciary - Crime'!AS$15*$BI24</f>
        <v>931.33791019447813</v>
      </c>
      <c r="K24" s="171">
        <f>'D&amp;O - EPL - Fiduciary - Crime'!AT$15*$BI24</f>
        <v>931.33791019447813</v>
      </c>
      <c r="L24" s="171">
        <f>'D&amp;O - EPL - Fiduciary - Crime'!AU$15*$BI24</f>
        <v>931.33791019447813</v>
      </c>
      <c r="M24" s="171">
        <f>'D&amp;O - EPL - Fiduciary - Crime'!AV$15*$BI24</f>
        <v>931.33791019447813</v>
      </c>
      <c r="N24" s="171">
        <f>'D&amp;O - EPL - Fiduciary - Crime'!AW$15*$BI24</f>
        <v>931.33791019447813</v>
      </c>
      <c r="O24" s="171">
        <f>'D&amp;O - EPL - Fiduciary - Crime'!AX$15*$BI24</f>
        <v>931.33791019447813</v>
      </c>
      <c r="P24" s="171">
        <f>'D&amp;O - EPL - Fiduciary - Crime'!AY$15*$BI24</f>
        <v>931.33791019447813</v>
      </c>
      <c r="Q24" s="171">
        <f>'D&amp;O - EPL - Fiduciary - Crime'!AZ$15*$BI24</f>
        <v>931.33791019447813</v>
      </c>
      <c r="R24" s="171">
        <f>'D&amp;O - EPL - Fiduciary - Crime'!BA$15*$BI24</f>
        <v>931.33791019447813</v>
      </c>
      <c r="S24" s="171">
        <f>'D&amp;O - EPL - Fiduciary - Crime'!BB$15*$BI24</f>
        <v>931.33791019447813</v>
      </c>
      <c r="T24" s="171">
        <f>'D&amp;O - EPL - Fiduciary - Crime'!BC$15*$BI24</f>
        <v>931.33791019447813</v>
      </c>
      <c r="U24" s="171">
        <f>'D&amp;O - EPL - Fiduciary - Crime'!BD$15*$BI24</f>
        <v>931.33791019447813</v>
      </c>
      <c r="V24" s="171">
        <f>'D&amp;O - EPL - Fiduciary - Crime'!BE$15*$BI24</f>
        <v>1001.188253459064</v>
      </c>
      <c r="W24" s="171">
        <f>'D&amp;O - EPL - Fiduciary - Crime'!BF$15*$BI24</f>
        <v>1001.188253459064</v>
      </c>
      <c r="X24" s="171">
        <f>'D&amp;O - EPL - Fiduciary - Crime'!BG$15*$BI24</f>
        <v>1001.188253459064</v>
      </c>
      <c r="Y24" s="171">
        <f>'D&amp;O - EPL - Fiduciary - Crime'!BH$15*$BI24</f>
        <v>1001.188253459064</v>
      </c>
      <c r="Z24" s="171">
        <f>'D&amp;O - EPL - Fiduciary - Crime'!BI$15*$BI24</f>
        <v>1001.188253459064</v>
      </c>
      <c r="AA24" s="171">
        <f>'D&amp;O - EPL - Fiduciary - Crime'!BJ$15*$BI24</f>
        <v>1001.188253459064</v>
      </c>
      <c r="AB24" s="171">
        <f>'D&amp;O - EPL - Fiduciary - Crime'!BK$15*$BI24</f>
        <v>1001.188253459064</v>
      </c>
      <c r="AC24" s="171">
        <f>'D&amp;O - EPL - Fiduciary - Crime'!BL$15*$BI24</f>
        <v>1001.188253459064</v>
      </c>
      <c r="AD24" s="171">
        <f>'D&amp;O - EPL - Fiduciary - Crime'!BM$15*$BI24</f>
        <v>1001.188253459064</v>
      </c>
      <c r="AE24" s="171">
        <f>'D&amp;O - EPL - Fiduciary - Crime'!BN$15*$BI24</f>
        <v>1001.188253459064</v>
      </c>
      <c r="AF24" s="171">
        <f>'D&amp;O - EPL - Fiduciary - Crime'!BO$15*$BI24</f>
        <v>1001.188253459064</v>
      </c>
      <c r="AG24" s="171">
        <f>'D&amp;O - EPL - Fiduciary - Crime'!BP$15*$BI24</f>
        <v>1001.188253459064</v>
      </c>
      <c r="AH24" s="171">
        <f>'D&amp;O - EPL - Fiduciary - Crime'!BQ$15*$BI24</f>
        <v>1076.2773724684937</v>
      </c>
      <c r="AI24" s="171">
        <f>'D&amp;O - EPL - Fiduciary - Crime'!BR$15*$BI24</f>
        <v>1076.2773724684937</v>
      </c>
      <c r="AJ24" s="171">
        <f>'D&amp;O - EPL - Fiduciary - Crime'!BS$15*$BI24</f>
        <v>1076.2773724684937</v>
      </c>
      <c r="AK24" s="171">
        <f>'D&amp;O - EPL - Fiduciary - Crime'!BT$15*$BI24</f>
        <v>1076.2773724684937</v>
      </c>
      <c r="AL24" s="171">
        <f>'D&amp;O - EPL - Fiduciary - Crime'!BU$15*$BI24</f>
        <v>1076.2773724684937</v>
      </c>
      <c r="AM24" s="171">
        <f>'D&amp;O - EPL - Fiduciary - Crime'!BV$15*$BI24</f>
        <v>1076.2773724684937</v>
      </c>
      <c r="AN24" s="171">
        <f>'D&amp;O - EPL - Fiduciary - Crime'!BW$15*$BI24</f>
        <v>1076.2773724684937</v>
      </c>
      <c r="AO24" s="171">
        <f>'D&amp;O - EPL - Fiduciary - Crime'!BX$15*$BI24</f>
        <v>1076.2773724684937</v>
      </c>
      <c r="AP24" s="171">
        <f>'D&amp;O - EPL - Fiduciary - Crime'!BY$15*$BI24</f>
        <v>1076.2773724684937</v>
      </c>
      <c r="AQ24" s="171">
        <f>'D&amp;O - EPL - Fiduciary - Crime'!BZ$15*$BI24</f>
        <v>1076.2773724684937</v>
      </c>
      <c r="AR24" s="171">
        <f>'D&amp;O - EPL - Fiduciary - Crime'!CA$15*$BI24</f>
        <v>1076.2773724684937</v>
      </c>
      <c r="AS24" s="171">
        <f>'D&amp;O - EPL - Fiduciary - Crime'!CB$15*$BI24</f>
        <v>1076.2773724684937</v>
      </c>
      <c r="AT24" s="171">
        <f>'D&amp;O - EPL - Fiduciary - Crime'!CC$15*$BI24</f>
        <v>1108.5656936425485</v>
      </c>
      <c r="AU24" s="171">
        <f>'D&amp;O - EPL - Fiduciary - Crime'!CD$15*$BI24</f>
        <v>1108.5656936425485</v>
      </c>
      <c r="AV24" s="171">
        <f>'D&amp;O - EPL - Fiduciary - Crime'!CE$15*$BI24</f>
        <v>1108.5656936425485</v>
      </c>
      <c r="AW24" s="171">
        <f>'D&amp;O - EPL - Fiduciary - Crime'!CF$15*$BI24</f>
        <v>1108.5656936425485</v>
      </c>
      <c r="AX24" s="171">
        <f>'D&amp;O - EPL - Fiduciary - Crime'!CG$15*$BI24</f>
        <v>1108.5656936425485</v>
      </c>
      <c r="AY24" s="171">
        <f>'D&amp;O - EPL - Fiduciary - Crime'!CH$15*$BI24</f>
        <v>1108.5656936425485</v>
      </c>
      <c r="AZ24" s="171">
        <f>'D&amp;O - EPL - Fiduciary - Crime'!CI$15*$BI24</f>
        <v>1108.5656936425485</v>
      </c>
      <c r="BA24" s="171">
        <f>'D&amp;O - EPL - Fiduciary - Crime'!CJ$15*$BI24</f>
        <v>1108.5656936425485</v>
      </c>
      <c r="BB24" s="171">
        <f>'D&amp;O - EPL - Fiduciary - Crime'!CK$15*$BI24</f>
        <v>1108.5656936425485</v>
      </c>
      <c r="BC24" s="171">
        <f>'D&amp;O - EPL - Fiduciary - Crime'!CL$15*$BI24</f>
        <v>1108.5656936425485</v>
      </c>
      <c r="BD24" s="171">
        <f>'D&amp;O - EPL - Fiduciary - Crime'!CM$15*$BI24</f>
        <v>1108.5656936425485</v>
      </c>
      <c r="BE24" s="171">
        <f>'D&amp;O - EPL - Fiduciary - Crime'!CN$15*$BI24</f>
        <v>1108.5656936425485</v>
      </c>
      <c r="BF24" s="171">
        <f>'D&amp;O - EPL - Fiduciary - Crime'!CO$15*$BI24</f>
        <v>1141.8226644518249</v>
      </c>
      <c r="BG24" s="171">
        <f>'D&amp;O - EPL - Fiduciary - Crime'!CP$15*$BI24</f>
        <v>1141.8226644518249</v>
      </c>
      <c r="BI24" s="174">
        <f>SUMIF(Revenue!$P:$P,'Crime - D&amp;O (USD)'!$F24,Revenue!$F:$F)</f>
        <v>3.892397648514994E-2</v>
      </c>
    </row>
    <row r="25" spans="1:61" s="173" customFormat="1" ht="12.75" hidden="1" customHeight="1">
      <c r="A25" s="179" t="s">
        <v>589</v>
      </c>
      <c r="B25" s="179" t="s">
        <v>589</v>
      </c>
      <c r="C25" s="170" t="str" cm="1">
        <f t="array" ref="C25">IFERROR(INDEX('Legal Entity'!B:B,MATCH('Crime - D&amp;O (USD)'!F25,'Legal Entity'!A:A,0),0),0)</f>
        <v>1172 - COMMUNITY UTILITIES OF ALABAMA, INC.       </v>
      </c>
      <c r="D25" s="170" t="str" cm="1">
        <f t="array" ref="D25">IFERROR(INDEX('Legal Entity'!C:C,MATCH(F25,'Legal Entity'!A:A,0),0),0)</f>
        <v>US</v>
      </c>
      <c r="E25" s="170" t="s">
        <v>635</v>
      </c>
      <c r="F25" s="170" t="s">
        <v>648</v>
      </c>
      <c r="G25" s="170"/>
      <c r="H25" s="171">
        <f>'D&amp;O - EPL - Fiduciary - Crime'!AQ$15*$BI25</f>
        <v>101.67317905108294</v>
      </c>
      <c r="I25" s="171">
        <f>'D&amp;O - EPL - Fiduciary - Crime'!AR$15*$BI25</f>
        <v>101.67317905108294</v>
      </c>
      <c r="J25" s="171">
        <f>'D&amp;O - EPL - Fiduciary - Crime'!AS$15*$BI25</f>
        <v>125.3008940030055</v>
      </c>
      <c r="K25" s="171">
        <f>'D&amp;O - EPL - Fiduciary - Crime'!AT$15*$BI25</f>
        <v>125.3008940030055</v>
      </c>
      <c r="L25" s="171">
        <f>'D&amp;O - EPL - Fiduciary - Crime'!AU$15*$BI25</f>
        <v>125.3008940030055</v>
      </c>
      <c r="M25" s="171">
        <f>'D&amp;O - EPL - Fiduciary - Crime'!AV$15*$BI25</f>
        <v>125.3008940030055</v>
      </c>
      <c r="N25" s="171">
        <f>'D&amp;O - EPL - Fiduciary - Crime'!AW$15*$BI25</f>
        <v>125.3008940030055</v>
      </c>
      <c r="O25" s="171">
        <f>'D&amp;O - EPL - Fiduciary - Crime'!AX$15*$BI25</f>
        <v>125.3008940030055</v>
      </c>
      <c r="P25" s="171">
        <f>'D&amp;O - EPL - Fiduciary - Crime'!AY$15*$BI25</f>
        <v>125.3008940030055</v>
      </c>
      <c r="Q25" s="171">
        <f>'D&amp;O - EPL - Fiduciary - Crime'!AZ$15*$BI25</f>
        <v>125.3008940030055</v>
      </c>
      <c r="R25" s="171">
        <f>'D&amp;O - EPL - Fiduciary - Crime'!BA$15*$BI25</f>
        <v>125.3008940030055</v>
      </c>
      <c r="S25" s="171">
        <f>'D&amp;O - EPL - Fiduciary - Crime'!BB$15*$BI25</f>
        <v>125.3008940030055</v>
      </c>
      <c r="T25" s="171">
        <f>'D&amp;O - EPL - Fiduciary - Crime'!BC$15*$BI25</f>
        <v>125.3008940030055</v>
      </c>
      <c r="U25" s="171">
        <f>'D&amp;O - EPL - Fiduciary - Crime'!BD$15*$BI25</f>
        <v>125.3008940030055</v>
      </c>
      <c r="V25" s="171">
        <f>'D&amp;O - EPL - Fiduciary - Crime'!BE$15*$BI25</f>
        <v>134.69846105323091</v>
      </c>
      <c r="W25" s="171">
        <f>'D&amp;O - EPL - Fiduciary - Crime'!BF$15*$BI25</f>
        <v>134.69846105323091</v>
      </c>
      <c r="X25" s="171">
        <f>'D&amp;O - EPL - Fiduciary - Crime'!BG$15*$BI25</f>
        <v>134.69846105323091</v>
      </c>
      <c r="Y25" s="171">
        <f>'D&amp;O - EPL - Fiduciary - Crime'!BH$15*$BI25</f>
        <v>134.69846105323091</v>
      </c>
      <c r="Z25" s="171">
        <f>'D&amp;O - EPL - Fiduciary - Crime'!BI$15*$BI25</f>
        <v>134.69846105323091</v>
      </c>
      <c r="AA25" s="171">
        <f>'D&amp;O - EPL - Fiduciary - Crime'!BJ$15*$BI25</f>
        <v>134.69846105323091</v>
      </c>
      <c r="AB25" s="171">
        <f>'D&amp;O - EPL - Fiduciary - Crime'!BK$15*$BI25</f>
        <v>134.69846105323091</v>
      </c>
      <c r="AC25" s="171">
        <f>'D&amp;O - EPL - Fiduciary - Crime'!BL$15*$BI25</f>
        <v>134.69846105323091</v>
      </c>
      <c r="AD25" s="171">
        <f>'D&amp;O - EPL - Fiduciary - Crime'!BM$15*$BI25</f>
        <v>134.69846105323091</v>
      </c>
      <c r="AE25" s="171">
        <f>'D&amp;O - EPL - Fiduciary - Crime'!BN$15*$BI25</f>
        <v>134.69846105323091</v>
      </c>
      <c r="AF25" s="171">
        <f>'D&amp;O - EPL - Fiduciary - Crime'!BO$15*$BI25</f>
        <v>134.69846105323091</v>
      </c>
      <c r="AG25" s="171">
        <f>'D&amp;O - EPL - Fiduciary - Crime'!BP$15*$BI25</f>
        <v>134.69846105323091</v>
      </c>
      <c r="AH25" s="171">
        <f>'D&amp;O - EPL - Fiduciary - Crime'!BQ$15*$BI25</f>
        <v>144.8008456322232</v>
      </c>
      <c r="AI25" s="171">
        <f>'D&amp;O - EPL - Fiduciary - Crime'!BR$15*$BI25</f>
        <v>144.8008456322232</v>
      </c>
      <c r="AJ25" s="171">
        <f>'D&amp;O - EPL - Fiduciary - Crime'!BS$15*$BI25</f>
        <v>144.8008456322232</v>
      </c>
      <c r="AK25" s="171">
        <f>'D&amp;O - EPL - Fiduciary - Crime'!BT$15*$BI25</f>
        <v>144.8008456322232</v>
      </c>
      <c r="AL25" s="171">
        <f>'D&amp;O - EPL - Fiduciary - Crime'!BU$15*$BI25</f>
        <v>144.8008456322232</v>
      </c>
      <c r="AM25" s="171">
        <f>'D&amp;O - EPL - Fiduciary - Crime'!BV$15*$BI25</f>
        <v>144.8008456322232</v>
      </c>
      <c r="AN25" s="171">
        <f>'D&amp;O - EPL - Fiduciary - Crime'!BW$15*$BI25</f>
        <v>144.8008456322232</v>
      </c>
      <c r="AO25" s="171">
        <f>'D&amp;O - EPL - Fiduciary - Crime'!BX$15*$BI25</f>
        <v>144.8008456322232</v>
      </c>
      <c r="AP25" s="171">
        <f>'D&amp;O - EPL - Fiduciary - Crime'!BY$15*$BI25</f>
        <v>144.8008456322232</v>
      </c>
      <c r="AQ25" s="171">
        <f>'D&amp;O - EPL - Fiduciary - Crime'!BZ$15*$BI25</f>
        <v>144.8008456322232</v>
      </c>
      <c r="AR25" s="171">
        <f>'D&amp;O - EPL - Fiduciary - Crime'!CA$15*$BI25</f>
        <v>144.8008456322232</v>
      </c>
      <c r="AS25" s="171">
        <f>'D&amp;O - EPL - Fiduciary - Crime'!CB$15*$BI25</f>
        <v>144.8008456322232</v>
      </c>
      <c r="AT25" s="171">
        <f>'D&amp;O - EPL - Fiduciary - Crime'!CC$15*$BI25</f>
        <v>149.1448710011899</v>
      </c>
      <c r="AU25" s="171">
        <f>'D&amp;O - EPL - Fiduciary - Crime'!CD$15*$BI25</f>
        <v>149.1448710011899</v>
      </c>
      <c r="AV25" s="171">
        <f>'D&amp;O - EPL - Fiduciary - Crime'!CE$15*$BI25</f>
        <v>149.1448710011899</v>
      </c>
      <c r="AW25" s="171">
        <f>'D&amp;O - EPL - Fiduciary - Crime'!CF$15*$BI25</f>
        <v>149.1448710011899</v>
      </c>
      <c r="AX25" s="171">
        <f>'D&amp;O - EPL - Fiduciary - Crime'!CG$15*$BI25</f>
        <v>149.1448710011899</v>
      </c>
      <c r="AY25" s="171">
        <f>'D&amp;O - EPL - Fiduciary - Crime'!CH$15*$BI25</f>
        <v>149.1448710011899</v>
      </c>
      <c r="AZ25" s="171">
        <f>'D&amp;O - EPL - Fiduciary - Crime'!CI$15*$BI25</f>
        <v>149.1448710011899</v>
      </c>
      <c r="BA25" s="171">
        <f>'D&amp;O - EPL - Fiduciary - Crime'!CJ$15*$BI25</f>
        <v>149.1448710011899</v>
      </c>
      <c r="BB25" s="171">
        <f>'D&amp;O - EPL - Fiduciary - Crime'!CK$15*$BI25</f>
        <v>149.1448710011899</v>
      </c>
      <c r="BC25" s="171">
        <f>'D&amp;O - EPL - Fiduciary - Crime'!CL$15*$BI25</f>
        <v>149.1448710011899</v>
      </c>
      <c r="BD25" s="171">
        <f>'D&amp;O - EPL - Fiduciary - Crime'!CM$15*$BI25</f>
        <v>149.1448710011899</v>
      </c>
      <c r="BE25" s="171">
        <f>'D&amp;O - EPL - Fiduciary - Crime'!CN$15*$BI25</f>
        <v>149.1448710011899</v>
      </c>
      <c r="BF25" s="171">
        <f>'D&amp;O - EPL - Fiduciary - Crime'!CO$15*$BI25</f>
        <v>153.61921713122558</v>
      </c>
      <c r="BG25" s="171">
        <f>'D&amp;O - EPL - Fiduciary - Crime'!CP$15*$BI25</f>
        <v>153.61921713122558</v>
      </c>
      <c r="BI25" s="174">
        <f>SUMIF(Revenue!$P:$P,'Crime - D&amp;O (USD)'!$F25,Revenue!$F:$F)</f>
        <v>5.2367771121040402E-3</v>
      </c>
    </row>
    <row r="26" spans="1:61" s="173" customFormat="1" ht="12.75" hidden="1" customHeight="1">
      <c r="A26" s="179" t="s">
        <v>589</v>
      </c>
      <c r="B26" s="179" t="s">
        <v>589</v>
      </c>
      <c r="C26" s="170" t="str" cm="1">
        <f t="array" ref="C26">IFERROR(INDEX('Legal Entity'!B:B,MATCH('Crime - D&amp;O (USD)'!F26,'Legal Entity'!A:A,0),0),0)</f>
        <v>1118 - TENNESSEE WATER SERVICE, INC.</v>
      </c>
      <c r="D26" s="170" t="str" cm="1">
        <f t="array" ref="D26">IFERROR(INDEX('Legal Entity'!C:C,MATCH(F26,'Legal Entity'!A:A,0),0),0)</f>
        <v>US</v>
      </c>
      <c r="E26" s="170" t="s">
        <v>635</v>
      </c>
      <c r="F26" s="170" t="s">
        <v>15</v>
      </c>
      <c r="G26" s="170"/>
      <c r="H26" s="171">
        <f>'D&amp;O - EPL - Fiduciary - Crime'!AQ$15*$BI26</f>
        <v>25.928340965888747</v>
      </c>
      <c r="I26" s="171">
        <f>'D&amp;O - EPL - Fiduciary - Crime'!AR$15*$BI26</f>
        <v>25.928340965888747</v>
      </c>
      <c r="J26" s="171">
        <f>'D&amp;O - EPL - Fiduciary - Crime'!AS$15*$BI26</f>
        <v>31.953798763470523</v>
      </c>
      <c r="K26" s="171">
        <f>'D&amp;O - EPL - Fiduciary - Crime'!AT$15*$BI26</f>
        <v>31.953798763470523</v>
      </c>
      <c r="L26" s="171">
        <f>'D&amp;O - EPL - Fiduciary - Crime'!AU$15*$BI26</f>
        <v>31.953798763470523</v>
      </c>
      <c r="M26" s="171">
        <f>'D&amp;O - EPL - Fiduciary - Crime'!AV$15*$BI26</f>
        <v>31.953798763470523</v>
      </c>
      <c r="N26" s="171">
        <f>'D&amp;O - EPL - Fiduciary - Crime'!AW$15*$BI26</f>
        <v>31.953798763470523</v>
      </c>
      <c r="O26" s="171">
        <f>'D&amp;O - EPL - Fiduciary - Crime'!AX$15*$BI26</f>
        <v>31.953798763470523</v>
      </c>
      <c r="P26" s="171">
        <f>'D&amp;O - EPL - Fiduciary - Crime'!AY$15*$BI26</f>
        <v>31.953798763470523</v>
      </c>
      <c r="Q26" s="171">
        <f>'D&amp;O - EPL - Fiduciary - Crime'!AZ$15*$BI26</f>
        <v>31.953798763470523</v>
      </c>
      <c r="R26" s="171">
        <f>'D&amp;O - EPL - Fiduciary - Crime'!BA$15*$BI26</f>
        <v>31.953798763470523</v>
      </c>
      <c r="S26" s="171">
        <f>'D&amp;O - EPL - Fiduciary - Crime'!BB$15*$BI26</f>
        <v>31.953798763470523</v>
      </c>
      <c r="T26" s="171">
        <f>'D&amp;O - EPL - Fiduciary - Crime'!BC$15*$BI26</f>
        <v>31.953798763470523</v>
      </c>
      <c r="U26" s="171">
        <f>'D&amp;O - EPL - Fiduciary - Crime'!BD$15*$BI26</f>
        <v>31.953798763470523</v>
      </c>
      <c r="V26" s="171">
        <f>'D&amp;O - EPL - Fiduciary - Crime'!BE$15*$BI26</f>
        <v>34.350333670730812</v>
      </c>
      <c r="W26" s="171">
        <f>'D&amp;O - EPL - Fiduciary - Crime'!BF$15*$BI26</f>
        <v>34.350333670730812</v>
      </c>
      <c r="X26" s="171">
        <f>'D&amp;O - EPL - Fiduciary - Crime'!BG$15*$BI26</f>
        <v>34.350333670730812</v>
      </c>
      <c r="Y26" s="171">
        <f>'D&amp;O - EPL - Fiduciary - Crime'!BH$15*$BI26</f>
        <v>34.350333670730812</v>
      </c>
      <c r="Z26" s="171">
        <f>'D&amp;O - EPL - Fiduciary - Crime'!BI$15*$BI26</f>
        <v>34.350333670730812</v>
      </c>
      <c r="AA26" s="171">
        <f>'D&amp;O - EPL - Fiduciary - Crime'!BJ$15*$BI26</f>
        <v>34.350333670730812</v>
      </c>
      <c r="AB26" s="171">
        <f>'D&amp;O - EPL - Fiduciary - Crime'!BK$15*$BI26</f>
        <v>34.350333670730812</v>
      </c>
      <c r="AC26" s="171">
        <f>'D&amp;O - EPL - Fiduciary - Crime'!BL$15*$BI26</f>
        <v>34.350333670730812</v>
      </c>
      <c r="AD26" s="171">
        <f>'D&amp;O - EPL - Fiduciary - Crime'!BM$15*$BI26</f>
        <v>34.350333670730812</v>
      </c>
      <c r="AE26" s="171">
        <f>'D&amp;O - EPL - Fiduciary - Crime'!BN$15*$BI26</f>
        <v>34.350333670730812</v>
      </c>
      <c r="AF26" s="171">
        <f>'D&amp;O - EPL - Fiduciary - Crime'!BO$15*$BI26</f>
        <v>34.350333670730812</v>
      </c>
      <c r="AG26" s="171">
        <f>'D&amp;O - EPL - Fiduciary - Crime'!BP$15*$BI26</f>
        <v>34.350333670730812</v>
      </c>
      <c r="AH26" s="171">
        <f>'D&amp;O - EPL - Fiduciary - Crime'!BQ$15*$BI26</f>
        <v>36.926608696035622</v>
      </c>
      <c r="AI26" s="171">
        <f>'D&amp;O - EPL - Fiduciary - Crime'!BR$15*$BI26</f>
        <v>36.926608696035622</v>
      </c>
      <c r="AJ26" s="171">
        <f>'D&amp;O - EPL - Fiduciary - Crime'!BS$15*$BI26</f>
        <v>36.926608696035622</v>
      </c>
      <c r="AK26" s="171">
        <f>'D&amp;O - EPL - Fiduciary - Crime'!BT$15*$BI26</f>
        <v>36.926608696035622</v>
      </c>
      <c r="AL26" s="171">
        <f>'D&amp;O - EPL - Fiduciary - Crime'!BU$15*$BI26</f>
        <v>36.926608696035622</v>
      </c>
      <c r="AM26" s="171">
        <f>'D&amp;O - EPL - Fiduciary - Crime'!BV$15*$BI26</f>
        <v>36.926608696035622</v>
      </c>
      <c r="AN26" s="171">
        <f>'D&amp;O - EPL - Fiduciary - Crime'!BW$15*$BI26</f>
        <v>36.926608696035622</v>
      </c>
      <c r="AO26" s="171">
        <f>'D&amp;O - EPL - Fiduciary - Crime'!BX$15*$BI26</f>
        <v>36.926608696035622</v>
      </c>
      <c r="AP26" s="171">
        <f>'D&amp;O - EPL - Fiduciary - Crime'!BY$15*$BI26</f>
        <v>36.926608696035622</v>
      </c>
      <c r="AQ26" s="171">
        <f>'D&amp;O - EPL - Fiduciary - Crime'!BZ$15*$BI26</f>
        <v>36.926608696035622</v>
      </c>
      <c r="AR26" s="171">
        <f>'D&amp;O - EPL - Fiduciary - Crime'!CA$15*$BI26</f>
        <v>36.926608696035622</v>
      </c>
      <c r="AS26" s="171">
        <f>'D&amp;O - EPL - Fiduciary - Crime'!CB$15*$BI26</f>
        <v>36.926608696035622</v>
      </c>
      <c r="AT26" s="171">
        <f>'D&amp;O - EPL - Fiduciary - Crime'!CC$15*$BI26</f>
        <v>38.034406956916683</v>
      </c>
      <c r="AU26" s="171">
        <f>'D&amp;O - EPL - Fiduciary - Crime'!CD$15*$BI26</f>
        <v>38.034406956916683</v>
      </c>
      <c r="AV26" s="171">
        <f>'D&amp;O - EPL - Fiduciary - Crime'!CE$15*$BI26</f>
        <v>38.034406956916683</v>
      </c>
      <c r="AW26" s="171">
        <f>'D&amp;O - EPL - Fiduciary - Crime'!CF$15*$BI26</f>
        <v>38.034406956916683</v>
      </c>
      <c r="AX26" s="171">
        <f>'D&amp;O - EPL - Fiduciary - Crime'!CG$15*$BI26</f>
        <v>38.034406956916683</v>
      </c>
      <c r="AY26" s="171">
        <f>'D&amp;O - EPL - Fiduciary - Crime'!CH$15*$BI26</f>
        <v>38.034406956916683</v>
      </c>
      <c r="AZ26" s="171">
        <f>'D&amp;O - EPL - Fiduciary - Crime'!CI$15*$BI26</f>
        <v>38.034406956916683</v>
      </c>
      <c r="BA26" s="171">
        <f>'D&amp;O - EPL - Fiduciary - Crime'!CJ$15*$BI26</f>
        <v>38.034406956916683</v>
      </c>
      <c r="BB26" s="171">
        <f>'D&amp;O - EPL - Fiduciary - Crime'!CK$15*$BI26</f>
        <v>38.034406956916683</v>
      </c>
      <c r="BC26" s="171">
        <f>'D&amp;O - EPL - Fiduciary - Crime'!CL$15*$BI26</f>
        <v>38.034406956916683</v>
      </c>
      <c r="BD26" s="171">
        <f>'D&amp;O - EPL - Fiduciary - Crime'!CM$15*$BI26</f>
        <v>38.034406956916683</v>
      </c>
      <c r="BE26" s="171">
        <f>'D&amp;O - EPL - Fiduciary - Crime'!CN$15*$BI26</f>
        <v>38.034406956916683</v>
      </c>
      <c r="BF26" s="171">
        <f>'D&amp;O - EPL - Fiduciary - Crime'!CO$15*$BI26</f>
        <v>39.175439165624191</v>
      </c>
      <c r="BG26" s="171">
        <f>'D&amp;O - EPL - Fiduciary - Crime'!CP$15*$BI26</f>
        <v>39.175439165624191</v>
      </c>
      <c r="BI26" s="174">
        <f>SUMIF(Revenue!$P:$P,'Crime - D&amp;O (USD)'!$F26,Revenue!$F:$F)</f>
        <v>1.3354647094960639E-3</v>
      </c>
    </row>
    <row r="27" spans="1:61" s="173" customFormat="1" ht="12.75" hidden="1" customHeight="1">
      <c r="A27" s="179" t="s">
        <v>589</v>
      </c>
      <c r="B27" s="179" t="s">
        <v>589</v>
      </c>
      <c r="C27" s="170" t="str" cm="1">
        <f t="array" ref="C27">IFERROR(INDEX('Legal Entity'!B:B,MATCH('Crime - D&amp;O (USD)'!F27,'Legal Entity'!A:A,0),0),0)</f>
        <v>1610 - Corix Utilities Systems (Georgia) Inc.</v>
      </c>
      <c r="D27" s="170" t="str" cm="1">
        <f t="array" ref="D27">IFERROR(INDEX('Legal Entity'!C:C,MATCH(F27,'Legal Entity'!A:A,0),0),0)</f>
        <v>US</v>
      </c>
      <c r="E27" s="170" t="s">
        <v>635</v>
      </c>
      <c r="F27" s="170" t="s">
        <v>270</v>
      </c>
      <c r="G27" s="170"/>
      <c r="H27" s="171">
        <f>'D&amp;O - EPL - Fiduciary - Crime'!AQ$15*$BI27</f>
        <v>13.487246973216021</v>
      </c>
      <c r="I27" s="171">
        <f>'D&amp;O - EPL - Fiduciary - Crime'!AR$15*$BI27</f>
        <v>13.487246973216021</v>
      </c>
      <c r="J27" s="171">
        <f>'D&amp;O - EPL - Fiduciary - Crime'!AS$15*$BI27</f>
        <v>16.621533025285071</v>
      </c>
      <c r="K27" s="171">
        <f>'D&amp;O - EPL - Fiduciary - Crime'!AT$15*$BI27</f>
        <v>16.621533025285071</v>
      </c>
      <c r="L27" s="171">
        <f>'D&amp;O - EPL - Fiduciary - Crime'!AU$15*$BI27</f>
        <v>16.621533025285071</v>
      </c>
      <c r="M27" s="171">
        <f>'D&amp;O - EPL - Fiduciary - Crime'!AV$15*$BI27</f>
        <v>16.621533025285071</v>
      </c>
      <c r="N27" s="171">
        <f>'D&amp;O - EPL - Fiduciary - Crime'!AW$15*$BI27</f>
        <v>16.621533025285071</v>
      </c>
      <c r="O27" s="171">
        <f>'D&amp;O - EPL - Fiduciary - Crime'!AX$15*$BI27</f>
        <v>16.621533025285071</v>
      </c>
      <c r="P27" s="171">
        <f>'D&amp;O - EPL - Fiduciary - Crime'!AY$15*$BI27</f>
        <v>16.621533025285071</v>
      </c>
      <c r="Q27" s="171">
        <f>'D&amp;O - EPL - Fiduciary - Crime'!AZ$15*$BI27</f>
        <v>16.621533025285071</v>
      </c>
      <c r="R27" s="171">
        <f>'D&amp;O - EPL - Fiduciary - Crime'!BA$15*$BI27</f>
        <v>16.621533025285071</v>
      </c>
      <c r="S27" s="171">
        <f>'D&amp;O - EPL - Fiduciary - Crime'!BB$15*$BI27</f>
        <v>16.621533025285071</v>
      </c>
      <c r="T27" s="171">
        <f>'D&amp;O - EPL - Fiduciary - Crime'!BC$15*$BI27</f>
        <v>16.621533025285071</v>
      </c>
      <c r="U27" s="171">
        <f>'D&amp;O - EPL - Fiduciary - Crime'!BD$15*$BI27</f>
        <v>16.621533025285071</v>
      </c>
      <c r="V27" s="171">
        <f>'D&amp;O - EPL - Fiduciary - Crime'!BE$15*$BI27</f>
        <v>17.868148002181453</v>
      </c>
      <c r="W27" s="171">
        <f>'D&amp;O - EPL - Fiduciary - Crime'!BF$15*$BI27</f>
        <v>17.868148002181453</v>
      </c>
      <c r="X27" s="171">
        <f>'D&amp;O - EPL - Fiduciary - Crime'!BG$15*$BI27</f>
        <v>17.868148002181453</v>
      </c>
      <c r="Y27" s="171">
        <f>'D&amp;O - EPL - Fiduciary - Crime'!BH$15*$BI27</f>
        <v>17.868148002181453</v>
      </c>
      <c r="Z27" s="171">
        <f>'D&amp;O - EPL - Fiduciary - Crime'!BI$15*$BI27</f>
        <v>17.868148002181453</v>
      </c>
      <c r="AA27" s="171">
        <f>'D&amp;O - EPL - Fiduciary - Crime'!BJ$15*$BI27</f>
        <v>17.868148002181453</v>
      </c>
      <c r="AB27" s="171">
        <f>'D&amp;O - EPL - Fiduciary - Crime'!BK$15*$BI27</f>
        <v>17.868148002181453</v>
      </c>
      <c r="AC27" s="171">
        <f>'D&amp;O - EPL - Fiduciary - Crime'!BL$15*$BI27</f>
        <v>17.868148002181453</v>
      </c>
      <c r="AD27" s="171">
        <f>'D&amp;O - EPL - Fiduciary - Crime'!BM$15*$BI27</f>
        <v>17.868148002181453</v>
      </c>
      <c r="AE27" s="171">
        <f>'D&amp;O - EPL - Fiduciary - Crime'!BN$15*$BI27</f>
        <v>17.868148002181453</v>
      </c>
      <c r="AF27" s="171">
        <f>'D&amp;O - EPL - Fiduciary - Crime'!BO$15*$BI27</f>
        <v>17.868148002181453</v>
      </c>
      <c r="AG27" s="171">
        <f>'D&amp;O - EPL - Fiduciary - Crime'!BP$15*$BI27</f>
        <v>17.868148002181453</v>
      </c>
      <c r="AH27" s="171">
        <f>'D&amp;O - EPL - Fiduciary - Crime'!BQ$15*$BI27</f>
        <v>19.208259102345057</v>
      </c>
      <c r="AI27" s="171">
        <f>'D&amp;O - EPL - Fiduciary - Crime'!BR$15*$BI27</f>
        <v>19.208259102345057</v>
      </c>
      <c r="AJ27" s="171">
        <f>'D&amp;O - EPL - Fiduciary - Crime'!BS$15*$BI27</f>
        <v>19.208259102345057</v>
      </c>
      <c r="AK27" s="171">
        <f>'D&amp;O - EPL - Fiduciary - Crime'!BT$15*$BI27</f>
        <v>19.208259102345057</v>
      </c>
      <c r="AL27" s="171">
        <f>'D&amp;O - EPL - Fiduciary - Crime'!BU$15*$BI27</f>
        <v>19.208259102345057</v>
      </c>
      <c r="AM27" s="171">
        <f>'D&amp;O - EPL - Fiduciary - Crime'!BV$15*$BI27</f>
        <v>19.208259102345057</v>
      </c>
      <c r="AN27" s="171">
        <f>'D&amp;O - EPL - Fiduciary - Crime'!BW$15*$BI27</f>
        <v>19.208259102345057</v>
      </c>
      <c r="AO27" s="171">
        <f>'D&amp;O - EPL - Fiduciary - Crime'!BX$15*$BI27</f>
        <v>19.208259102345057</v>
      </c>
      <c r="AP27" s="171">
        <f>'D&amp;O - EPL - Fiduciary - Crime'!BY$15*$BI27</f>
        <v>19.208259102345057</v>
      </c>
      <c r="AQ27" s="171">
        <f>'D&amp;O - EPL - Fiduciary - Crime'!BZ$15*$BI27</f>
        <v>19.208259102345057</v>
      </c>
      <c r="AR27" s="171">
        <f>'D&amp;O - EPL - Fiduciary - Crime'!CA$15*$BI27</f>
        <v>19.208259102345057</v>
      </c>
      <c r="AS27" s="171">
        <f>'D&amp;O - EPL - Fiduciary - Crime'!CB$15*$BI27</f>
        <v>19.208259102345057</v>
      </c>
      <c r="AT27" s="171">
        <f>'D&amp;O - EPL - Fiduciary - Crime'!CC$15*$BI27</f>
        <v>19.784506875415406</v>
      </c>
      <c r="AU27" s="171">
        <f>'D&amp;O - EPL - Fiduciary - Crime'!CD$15*$BI27</f>
        <v>19.784506875415406</v>
      </c>
      <c r="AV27" s="171">
        <f>'D&amp;O - EPL - Fiduciary - Crime'!CE$15*$BI27</f>
        <v>19.784506875415406</v>
      </c>
      <c r="AW27" s="171">
        <f>'D&amp;O - EPL - Fiduciary - Crime'!CF$15*$BI27</f>
        <v>19.784506875415406</v>
      </c>
      <c r="AX27" s="171">
        <f>'D&amp;O - EPL - Fiduciary - Crime'!CG$15*$BI27</f>
        <v>19.784506875415406</v>
      </c>
      <c r="AY27" s="171">
        <f>'D&amp;O - EPL - Fiduciary - Crime'!CH$15*$BI27</f>
        <v>19.784506875415406</v>
      </c>
      <c r="AZ27" s="171">
        <f>'D&amp;O - EPL - Fiduciary - Crime'!CI$15*$BI27</f>
        <v>19.784506875415406</v>
      </c>
      <c r="BA27" s="171">
        <f>'D&amp;O - EPL - Fiduciary - Crime'!CJ$15*$BI27</f>
        <v>19.784506875415406</v>
      </c>
      <c r="BB27" s="171">
        <f>'D&amp;O - EPL - Fiduciary - Crime'!CK$15*$BI27</f>
        <v>19.784506875415406</v>
      </c>
      <c r="BC27" s="171">
        <f>'D&amp;O - EPL - Fiduciary - Crime'!CL$15*$BI27</f>
        <v>19.784506875415406</v>
      </c>
      <c r="BD27" s="171">
        <f>'D&amp;O - EPL - Fiduciary - Crime'!CM$15*$BI27</f>
        <v>19.784506875415406</v>
      </c>
      <c r="BE27" s="171">
        <f>'D&amp;O - EPL - Fiduciary - Crime'!CN$15*$BI27</f>
        <v>19.784506875415406</v>
      </c>
      <c r="BF27" s="171">
        <f>'D&amp;O - EPL - Fiduciary - Crime'!CO$15*$BI27</f>
        <v>20.378042081677872</v>
      </c>
      <c r="BG27" s="171">
        <f>'D&amp;O - EPL - Fiduciary - Crime'!CP$15*$BI27</f>
        <v>20.378042081677872</v>
      </c>
      <c r="BI27" s="174">
        <f>SUMIF(Revenue!$P:$P,'Crime - D&amp;O (USD)'!$F27,Revenue!$F:$F)</f>
        <v>6.9467392397700248E-4</v>
      </c>
    </row>
    <row r="28" spans="1:61" s="173" customFormat="1" ht="12.75" hidden="1" customHeight="1">
      <c r="A28" s="179" t="s">
        <v>589</v>
      </c>
      <c r="B28" s="179" t="s">
        <v>589</v>
      </c>
      <c r="C28" s="170" t="str" cm="1">
        <f t="array" ref="C28">IFERROR(INDEX('Legal Entity'!B:B,MATCH('Crime - D&amp;O (USD)'!F28,'Legal Entity'!A:A,0),0),0)</f>
        <v>1610 - Corix Utilities Systems (Georgia) Inc.</v>
      </c>
      <c r="D28" s="170" t="str" cm="1">
        <f t="array" ref="D28">IFERROR(INDEX('Legal Entity'!C:C,MATCH(F28,'Legal Entity'!A:A,0),0),0)</f>
        <v>US</v>
      </c>
      <c r="E28" s="170" t="s">
        <v>635</v>
      </c>
      <c r="F28" s="170" t="s">
        <v>278</v>
      </c>
      <c r="G28" s="170"/>
      <c r="H28" s="171">
        <f>'D&amp;O - EPL - Fiduciary - Crime'!AQ$15*$BI28</f>
        <v>19.201815706796477</v>
      </c>
      <c r="I28" s="171">
        <f>'D&amp;O - EPL - Fiduciary - Crime'!AR$15*$BI28</f>
        <v>19.201815706796477</v>
      </c>
      <c r="J28" s="171">
        <f>'D&amp;O - EPL - Fiduciary - Crime'!AS$15*$BI28</f>
        <v>23.664103916075245</v>
      </c>
      <c r="K28" s="171">
        <f>'D&amp;O - EPL - Fiduciary - Crime'!AT$15*$BI28</f>
        <v>23.664103916075245</v>
      </c>
      <c r="L28" s="171">
        <f>'D&amp;O - EPL - Fiduciary - Crime'!AU$15*$BI28</f>
        <v>23.664103916075245</v>
      </c>
      <c r="M28" s="171">
        <f>'D&amp;O - EPL - Fiduciary - Crime'!AV$15*$BI28</f>
        <v>23.664103916075245</v>
      </c>
      <c r="N28" s="171">
        <f>'D&amp;O - EPL - Fiduciary - Crime'!AW$15*$BI28</f>
        <v>23.664103916075245</v>
      </c>
      <c r="O28" s="171">
        <f>'D&amp;O - EPL - Fiduciary - Crime'!AX$15*$BI28</f>
        <v>23.664103916075245</v>
      </c>
      <c r="P28" s="171">
        <f>'D&amp;O - EPL - Fiduciary - Crime'!AY$15*$BI28</f>
        <v>23.664103916075245</v>
      </c>
      <c r="Q28" s="171">
        <f>'D&amp;O - EPL - Fiduciary - Crime'!AZ$15*$BI28</f>
        <v>23.664103916075245</v>
      </c>
      <c r="R28" s="171">
        <f>'D&amp;O - EPL - Fiduciary - Crime'!BA$15*$BI28</f>
        <v>23.664103916075245</v>
      </c>
      <c r="S28" s="171">
        <f>'D&amp;O - EPL - Fiduciary - Crime'!BB$15*$BI28</f>
        <v>23.664103916075245</v>
      </c>
      <c r="T28" s="171">
        <f>'D&amp;O - EPL - Fiduciary - Crime'!BC$15*$BI28</f>
        <v>23.664103916075245</v>
      </c>
      <c r="U28" s="171">
        <f>'D&amp;O - EPL - Fiduciary - Crime'!BD$15*$BI28</f>
        <v>23.664103916075245</v>
      </c>
      <c r="V28" s="171">
        <f>'D&amp;O - EPL - Fiduciary - Crime'!BE$15*$BI28</f>
        <v>25.438911709780889</v>
      </c>
      <c r="W28" s="171">
        <f>'D&amp;O - EPL - Fiduciary - Crime'!BF$15*$BI28</f>
        <v>25.438911709780889</v>
      </c>
      <c r="X28" s="171">
        <f>'D&amp;O - EPL - Fiduciary - Crime'!BG$15*$BI28</f>
        <v>25.438911709780889</v>
      </c>
      <c r="Y28" s="171">
        <f>'D&amp;O - EPL - Fiduciary - Crime'!BH$15*$BI28</f>
        <v>25.438911709780889</v>
      </c>
      <c r="Z28" s="171">
        <f>'D&amp;O - EPL - Fiduciary - Crime'!BI$15*$BI28</f>
        <v>25.438911709780889</v>
      </c>
      <c r="AA28" s="171">
        <f>'D&amp;O - EPL - Fiduciary - Crime'!BJ$15*$BI28</f>
        <v>25.438911709780889</v>
      </c>
      <c r="AB28" s="171">
        <f>'D&amp;O - EPL - Fiduciary - Crime'!BK$15*$BI28</f>
        <v>25.438911709780889</v>
      </c>
      <c r="AC28" s="171">
        <f>'D&amp;O - EPL - Fiduciary - Crime'!BL$15*$BI28</f>
        <v>25.438911709780889</v>
      </c>
      <c r="AD28" s="171">
        <f>'D&amp;O - EPL - Fiduciary - Crime'!BM$15*$BI28</f>
        <v>25.438911709780889</v>
      </c>
      <c r="AE28" s="171">
        <f>'D&amp;O - EPL - Fiduciary - Crime'!BN$15*$BI28</f>
        <v>25.438911709780889</v>
      </c>
      <c r="AF28" s="171">
        <f>'D&amp;O - EPL - Fiduciary - Crime'!BO$15*$BI28</f>
        <v>25.438911709780889</v>
      </c>
      <c r="AG28" s="171">
        <f>'D&amp;O - EPL - Fiduciary - Crime'!BP$15*$BI28</f>
        <v>25.438911709780889</v>
      </c>
      <c r="AH28" s="171">
        <f>'D&amp;O - EPL - Fiduciary - Crime'!BQ$15*$BI28</f>
        <v>27.346830088014453</v>
      </c>
      <c r="AI28" s="171">
        <f>'D&amp;O - EPL - Fiduciary - Crime'!BR$15*$BI28</f>
        <v>27.346830088014453</v>
      </c>
      <c r="AJ28" s="171">
        <f>'D&amp;O - EPL - Fiduciary - Crime'!BS$15*$BI28</f>
        <v>27.346830088014453</v>
      </c>
      <c r="AK28" s="171">
        <f>'D&amp;O - EPL - Fiduciary - Crime'!BT$15*$BI28</f>
        <v>27.346830088014453</v>
      </c>
      <c r="AL28" s="171">
        <f>'D&amp;O - EPL - Fiduciary - Crime'!BU$15*$BI28</f>
        <v>27.346830088014453</v>
      </c>
      <c r="AM28" s="171">
        <f>'D&amp;O - EPL - Fiduciary - Crime'!BV$15*$BI28</f>
        <v>27.346830088014453</v>
      </c>
      <c r="AN28" s="171">
        <f>'D&amp;O - EPL - Fiduciary - Crime'!BW$15*$BI28</f>
        <v>27.346830088014453</v>
      </c>
      <c r="AO28" s="171">
        <f>'D&amp;O - EPL - Fiduciary - Crime'!BX$15*$BI28</f>
        <v>27.346830088014453</v>
      </c>
      <c r="AP28" s="171">
        <f>'D&amp;O - EPL - Fiduciary - Crime'!BY$15*$BI28</f>
        <v>27.346830088014453</v>
      </c>
      <c r="AQ28" s="171">
        <f>'D&amp;O - EPL - Fiduciary - Crime'!BZ$15*$BI28</f>
        <v>27.346830088014453</v>
      </c>
      <c r="AR28" s="171">
        <f>'D&amp;O - EPL - Fiduciary - Crime'!CA$15*$BI28</f>
        <v>27.346830088014453</v>
      </c>
      <c r="AS28" s="171">
        <f>'D&amp;O - EPL - Fiduciary - Crime'!CB$15*$BI28</f>
        <v>27.346830088014453</v>
      </c>
      <c r="AT28" s="171">
        <f>'D&amp;O - EPL - Fiduciary - Crime'!CC$15*$BI28</f>
        <v>28.167234990654883</v>
      </c>
      <c r="AU28" s="171">
        <f>'D&amp;O - EPL - Fiduciary - Crime'!CD$15*$BI28</f>
        <v>28.167234990654883</v>
      </c>
      <c r="AV28" s="171">
        <f>'D&amp;O - EPL - Fiduciary - Crime'!CE$15*$BI28</f>
        <v>28.167234990654883</v>
      </c>
      <c r="AW28" s="171">
        <f>'D&amp;O - EPL - Fiduciary - Crime'!CF$15*$BI28</f>
        <v>28.167234990654883</v>
      </c>
      <c r="AX28" s="171">
        <f>'D&amp;O - EPL - Fiduciary - Crime'!CG$15*$BI28</f>
        <v>28.167234990654883</v>
      </c>
      <c r="AY28" s="171">
        <f>'D&amp;O - EPL - Fiduciary - Crime'!CH$15*$BI28</f>
        <v>28.167234990654883</v>
      </c>
      <c r="AZ28" s="171">
        <f>'D&amp;O - EPL - Fiduciary - Crime'!CI$15*$BI28</f>
        <v>28.167234990654883</v>
      </c>
      <c r="BA28" s="171">
        <f>'D&amp;O - EPL - Fiduciary - Crime'!CJ$15*$BI28</f>
        <v>28.167234990654883</v>
      </c>
      <c r="BB28" s="171">
        <f>'D&amp;O - EPL - Fiduciary - Crime'!CK$15*$BI28</f>
        <v>28.167234990654883</v>
      </c>
      <c r="BC28" s="171">
        <f>'D&amp;O - EPL - Fiduciary - Crime'!CL$15*$BI28</f>
        <v>28.167234990654883</v>
      </c>
      <c r="BD28" s="171">
        <f>'D&amp;O - EPL - Fiduciary - Crime'!CM$15*$BI28</f>
        <v>28.167234990654883</v>
      </c>
      <c r="BE28" s="171">
        <f>'D&amp;O - EPL - Fiduciary - Crime'!CN$15*$BI28</f>
        <v>28.167234990654883</v>
      </c>
      <c r="BF28" s="171">
        <f>'D&amp;O - EPL - Fiduciary - Crime'!CO$15*$BI28</f>
        <v>29.012252040374531</v>
      </c>
      <c r="BG28" s="171">
        <f>'D&amp;O - EPL - Fiduciary - Crime'!CP$15*$BI28</f>
        <v>29.012252040374531</v>
      </c>
      <c r="BI28" s="174">
        <f>SUMIF(Revenue!$P:$P,'Crime - D&amp;O (USD)'!$F28,Revenue!$F:$F)</f>
        <v>9.8900840853682957E-4</v>
      </c>
    </row>
    <row r="29" spans="1:61" s="173" customFormat="1" ht="12.75" hidden="1" customHeight="1">
      <c r="A29" s="179" t="s">
        <v>589</v>
      </c>
      <c r="B29" s="179" t="s">
        <v>589</v>
      </c>
      <c r="C29" s="170" t="str" cm="1">
        <f t="array" ref="C29">IFERROR(INDEX('Legal Entity'!B:B,MATCH('Crime - D&amp;O (USD)'!F29,'Legal Entity'!A:A,0),0),0)</f>
        <v>1610 - Corix Utilities Systems (Georgia) Inc.</v>
      </c>
      <c r="D29" s="170" t="str" cm="1">
        <f t="array" ref="D29">IFERROR(INDEX('Legal Entity'!C:C,MATCH(F29,'Legal Entity'!A:A,0),0),0)</f>
        <v>US</v>
      </c>
      <c r="E29" s="170" t="s">
        <v>635</v>
      </c>
      <c r="F29" s="170" t="s">
        <v>261</v>
      </c>
      <c r="G29" s="170"/>
      <c r="H29" s="171">
        <f>'D&amp;O - EPL - Fiduciary - Crime'!AQ$15*$BI29</f>
        <v>1.9250690617180122</v>
      </c>
      <c r="I29" s="171">
        <f>'D&amp;O - EPL - Fiduciary - Crime'!AR$15*$BI29</f>
        <v>1.9250690617180122</v>
      </c>
      <c r="J29" s="171">
        <f>'D&amp;O - EPL - Fiduciary - Crime'!AS$15*$BI29</f>
        <v>2.3724336811540336</v>
      </c>
      <c r="K29" s="171">
        <f>'D&amp;O - EPL - Fiduciary - Crime'!AT$15*$BI29</f>
        <v>2.3724336811540336</v>
      </c>
      <c r="L29" s="171">
        <f>'D&amp;O - EPL - Fiduciary - Crime'!AU$15*$BI29</f>
        <v>2.3724336811540336</v>
      </c>
      <c r="M29" s="171">
        <f>'D&amp;O - EPL - Fiduciary - Crime'!AV$15*$BI29</f>
        <v>2.3724336811540336</v>
      </c>
      <c r="N29" s="171">
        <f>'D&amp;O - EPL - Fiduciary - Crime'!AW$15*$BI29</f>
        <v>2.3724336811540336</v>
      </c>
      <c r="O29" s="171">
        <f>'D&amp;O - EPL - Fiduciary - Crime'!AX$15*$BI29</f>
        <v>2.3724336811540336</v>
      </c>
      <c r="P29" s="171">
        <f>'D&amp;O - EPL - Fiduciary - Crime'!AY$15*$BI29</f>
        <v>2.3724336811540336</v>
      </c>
      <c r="Q29" s="171">
        <f>'D&amp;O - EPL - Fiduciary - Crime'!AZ$15*$BI29</f>
        <v>2.3724336811540336</v>
      </c>
      <c r="R29" s="171">
        <f>'D&amp;O - EPL - Fiduciary - Crime'!BA$15*$BI29</f>
        <v>2.3724336811540336</v>
      </c>
      <c r="S29" s="171">
        <f>'D&amp;O - EPL - Fiduciary - Crime'!BB$15*$BI29</f>
        <v>2.3724336811540336</v>
      </c>
      <c r="T29" s="171">
        <f>'D&amp;O - EPL - Fiduciary - Crime'!BC$15*$BI29</f>
        <v>2.3724336811540336</v>
      </c>
      <c r="U29" s="171">
        <f>'D&amp;O - EPL - Fiduciary - Crime'!BD$15*$BI29</f>
        <v>2.3724336811540336</v>
      </c>
      <c r="V29" s="171">
        <f>'D&amp;O - EPL - Fiduciary - Crime'!BE$15*$BI29</f>
        <v>2.5503662072405864</v>
      </c>
      <c r="W29" s="171">
        <f>'D&amp;O - EPL - Fiduciary - Crime'!BF$15*$BI29</f>
        <v>2.5503662072405864</v>
      </c>
      <c r="X29" s="171">
        <f>'D&amp;O - EPL - Fiduciary - Crime'!BG$15*$BI29</f>
        <v>2.5503662072405864</v>
      </c>
      <c r="Y29" s="171">
        <f>'D&amp;O - EPL - Fiduciary - Crime'!BH$15*$BI29</f>
        <v>2.5503662072405864</v>
      </c>
      <c r="Z29" s="171">
        <f>'D&amp;O - EPL - Fiduciary - Crime'!BI$15*$BI29</f>
        <v>2.5503662072405864</v>
      </c>
      <c r="AA29" s="171">
        <f>'D&amp;O - EPL - Fiduciary - Crime'!BJ$15*$BI29</f>
        <v>2.5503662072405864</v>
      </c>
      <c r="AB29" s="171">
        <f>'D&amp;O - EPL - Fiduciary - Crime'!BK$15*$BI29</f>
        <v>2.5503662072405864</v>
      </c>
      <c r="AC29" s="171">
        <f>'D&amp;O - EPL - Fiduciary - Crime'!BL$15*$BI29</f>
        <v>2.5503662072405864</v>
      </c>
      <c r="AD29" s="171">
        <f>'D&amp;O - EPL - Fiduciary - Crime'!BM$15*$BI29</f>
        <v>2.5503662072405864</v>
      </c>
      <c r="AE29" s="171">
        <f>'D&amp;O - EPL - Fiduciary - Crime'!BN$15*$BI29</f>
        <v>2.5503662072405864</v>
      </c>
      <c r="AF29" s="171">
        <f>'D&amp;O - EPL - Fiduciary - Crime'!BO$15*$BI29</f>
        <v>2.5503662072405864</v>
      </c>
      <c r="AG29" s="171">
        <f>'D&amp;O - EPL - Fiduciary - Crime'!BP$15*$BI29</f>
        <v>2.5503662072405864</v>
      </c>
      <c r="AH29" s="171">
        <f>'D&amp;O - EPL - Fiduciary - Crime'!BQ$15*$BI29</f>
        <v>2.74164367278363</v>
      </c>
      <c r="AI29" s="171">
        <f>'D&amp;O - EPL - Fiduciary - Crime'!BR$15*$BI29</f>
        <v>2.74164367278363</v>
      </c>
      <c r="AJ29" s="171">
        <f>'D&amp;O - EPL - Fiduciary - Crime'!BS$15*$BI29</f>
        <v>2.74164367278363</v>
      </c>
      <c r="AK29" s="171">
        <f>'D&amp;O - EPL - Fiduciary - Crime'!BT$15*$BI29</f>
        <v>2.74164367278363</v>
      </c>
      <c r="AL29" s="171">
        <f>'D&amp;O - EPL - Fiduciary - Crime'!BU$15*$BI29</f>
        <v>2.74164367278363</v>
      </c>
      <c r="AM29" s="171">
        <f>'D&amp;O - EPL - Fiduciary - Crime'!BV$15*$BI29</f>
        <v>2.74164367278363</v>
      </c>
      <c r="AN29" s="171">
        <f>'D&amp;O - EPL - Fiduciary - Crime'!BW$15*$BI29</f>
        <v>2.74164367278363</v>
      </c>
      <c r="AO29" s="171">
        <f>'D&amp;O - EPL - Fiduciary - Crime'!BX$15*$BI29</f>
        <v>2.74164367278363</v>
      </c>
      <c r="AP29" s="171">
        <f>'D&amp;O - EPL - Fiduciary - Crime'!BY$15*$BI29</f>
        <v>2.74164367278363</v>
      </c>
      <c r="AQ29" s="171">
        <f>'D&amp;O - EPL - Fiduciary - Crime'!BZ$15*$BI29</f>
        <v>2.74164367278363</v>
      </c>
      <c r="AR29" s="171">
        <f>'D&amp;O - EPL - Fiduciary - Crime'!CA$15*$BI29</f>
        <v>2.74164367278363</v>
      </c>
      <c r="AS29" s="171">
        <f>'D&amp;O - EPL - Fiduciary - Crime'!CB$15*$BI29</f>
        <v>2.74164367278363</v>
      </c>
      <c r="AT29" s="171">
        <f>'D&amp;O - EPL - Fiduciary - Crime'!CC$15*$BI29</f>
        <v>2.8238929829671386</v>
      </c>
      <c r="AU29" s="171">
        <f>'D&amp;O - EPL - Fiduciary - Crime'!CD$15*$BI29</f>
        <v>2.8238929829671386</v>
      </c>
      <c r="AV29" s="171">
        <f>'D&amp;O - EPL - Fiduciary - Crime'!CE$15*$BI29</f>
        <v>2.8238929829671386</v>
      </c>
      <c r="AW29" s="171">
        <f>'D&amp;O - EPL - Fiduciary - Crime'!CF$15*$BI29</f>
        <v>2.8238929829671386</v>
      </c>
      <c r="AX29" s="171">
        <f>'D&amp;O - EPL - Fiduciary - Crime'!CG$15*$BI29</f>
        <v>2.8238929829671386</v>
      </c>
      <c r="AY29" s="171">
        <f>'D&amp;O - EPL - Fiduciary - Crime'!CH$15*$BI29</f>
        <v>2.8238929829671386</v>
      </c>
      <c r="AZ29" s="171">
        <f>'D&amp;O - EPL - Fiduciary - Crime'!CI$15*$BI29</f>
        <v>2.8238929829671386</v>
      </c>
      <c r="BA29" s="171">
        <f>'D&amp;O - EPL - Fiduciary - Crime'!CJ$15*$BI29</f>
        <v>2.8238929829671386</v>
      </c>
      <c r="BB29" s="171">
        <f>'D&amp;O - EPL - Fiduciary - Crime'!CK$15*$BI29</f>
        <v>2.8238929829671386</v>
      </c>
      <c r="BC29" s="171">
        <f>'D&amp;O - EPL - Fiduciary - Crime'!CL$15*$BI29</f>
        <v>2.8238929829671386</v>
      </c>
      <c r="BD29" s="171">
        <f>'D&amp;O - EPL - Fiduciary - Crime'!CM$15*$BI29</f>
        <v>2.8238929829671386</v>
      </c>
      <c r="BE29" s="171">
        <f>'D&amp;O - EPL - Fiduciary - Crime'!CN$15*$BI29</f>
        <v>2.8238929829671386</v>
      </c>
      <c r="BF29" s="171">
        <f>'D&amp;O - EPL - Fiduciary - Crime'!CO$15*$BI29</f>
        <v>2.908609772456153</v>
      </c>
      <c r="BG29" s="171">
        <f>'D&amp;O - EPL - Fiduciary - Crime'!CP$15*$BI29</f>
        <v>2.908609772456153</v>
      </c>
      <c r="BI29" s="174">
        <f>SUMIF(Revenue!$P:$P,'Crime - D&amp;O (USD)'!$F29,Revenue!$F:$F)</f>
        <v>9.9152575887879744E-5</v>
      </c>
    </row>
    <row r="30" spans="1:61" s="173" customFormat="1" ht="12.75" hidden="1" customHeight="1">
      <c r="A30" s="179" t="s">
        <v>589</v>
      </c>
      <c r="B30" s="179" t="s">
        <v>589</v>
      </c>
      <c r="C30" s="170" t="str" cm="1">
        <f t="array" ref="C30">IFERROR(INDEX('Legal Entity'!B:B,MATCH('Crime - D&amp;O (USD)'!F30,'Legal Entity'!A:A,0),0),0)</f>
        <v>1610 - Corix Utilities Systems (Georgia) Inc.</v>
      </c>
      <c r="D30" s="170" t="str" cm="1">
        <f t="array" ref="D30">IFERROR(INDEX('Legal Entity'!C:C,MATCH(F30,'Legal Entity'!A:A,0),0),0)</f>
        <v>US</v>
      </c>
      <c r="E30" s="170" t="s">
        <v>635</v>
      </c>
      <c r="F30" s="170" t="s">
        <v>259</v>
      </c>
      <c r="G30" s="170"/>
      <c r="H30" s="171">
        <f>'D&amp;O - EPL - Fiduciary - Crime'!AQ$15*$BI30</f>
        <v>2.685098198889984</v>
      </c>
      <c r="I30" s="171">
        <f>'D&amp;O - EPL - Fiduciary - Crime'!AR$15*$BI30</f>
        <v>2.685098198889984</v>
      </c>
      <c r="J30" s="171">
        <f>'D&amp;O - EPL - Fiduciary - Crime'!AS$15*$BI30</f>
        <v>3.3090851289083529</v>
      </c>
      <c r="K30" s="171">
        <f>'D&amp;O - EPL - Fiduciary - Crime'!AT$15*$BI30</f>
        <v>3.3090851289083529</v>
      </c>
      <c r="L30" s="171">
        <f>'D&amp;O - EPL - Fiduciary - Crime'!AU$15*$BI30</f>
        <v>3.3090851289083529</v>
      </c>
      <c r="M30" s="171">
        <f>'D&amp;O - EPL - Fiduciary - Crime'!AV$15*$BI30</f>
        <v>3.3090851289083529</v>
      </c>
      <c r="N30" s="171">
        <f>'D&amp;O - EPL - Fiduciary - Crime'!AW$15*$BI30</f>
        <v>3.3090851289083529</v>
      </c>
      <c r="O30" s="171">
        <f>'D&amp;O - EPL - Fiduciary - Crime'!AX$15*$BI30</f>
        <v>3.3090851289083529</v>
      </c>
      <c r="P30" s="171">
        <f>'D&amp;O - EPL - Fiduciary - Crime'!AY$15*$BI30</f>
        <v>3.3090851289083529</v>
      </c>
      <c r="Q30" s="171">
        <f>'D&amp;O - EPL - Fiduciary - Crime'!AZ$15*$BI30</f>
        <v>3.3090851289083529</v>
      </c>
      <c r="R30" s="171">
        <f>'D&amp;O - EPL - Fiduciary - Crime'!BA$15*$BI30</f>
        <v>3.3090851289083529</v>
      </c>
      <c r="S30" s="171">
        <f>'D&amp;O - EPL - Fiduciary - Crime'!BB$15*$BI30</f>
        <v>3.3090851289083529</v>
      </c>
      <c r="T30" s="171">
        <f>'D&amp;O - EPL - Fiduciary - Crime'!BC$15*$BI30</f>
        <v>3.3090851289083529</v>
      </c>
      <c r="U30" s="171">
        <f>'D&amp;O - EPL - Fiduciary - Crime'!BD$15*$BI30</f>
        <v>3.3090851289083529</v>
      </c>
      <c r="V30" s="171">
        <f>'D&amp;O - EPL - Fiduciary - Crime'!BE$15*$BI30</f>
        <v>3.5572665135764794</v>
      </c>
      <c r="W30" s="171">
        <f>'D&amp;O - EPL - Fiduciary - Crime'!BF$15*$BI30</f>
        <v>3.5572665135764794</v>
      </c>
      <c r="X30" s="171">
        <f>'D&amp;O - EPL - Fiduciary - Crime'!BG$15*$BI30</f>
        <v>3.5572665135764794</v>
      </c>
      <c r="Y30" s="171">
        <f>'D&amp;O - EPL - Fiduciary - Crime'!BH$15*$BI30</f>
        <v>3.5572665135764794</v>
      </c>
      <c r="Z30" s="171">
        <f>'D&amp;O - EPL - Fiduciary - Crime'!BI$15*$BI30</f>
        <v>3.5572665135764794</v>
      </c>
      <c r="AA30" s="171">
        <f>'D&amp;O - EPL - Fiduciary - Crime'!BJ$15*$BI30</f>
        <v>3.5572665135764794</v>
      </c>
      <c r="AB30" s="171">
        <f>'D&amp;O - EPL - Fiduciary - Crime'!BK$15*$BI30</f>
        <v>3.5572665135764794</v>
      </c>
      <c r="AC30" s="171">
        <f>'D&amp;O - EPL - Fiduciary - Crime'!BL$15*$BI30</f>
        <v>3.5572665135764794</v>
      </c>
      <c r="AD30" s="171">
        <f>'D&amp;O - EPL - Fiduciary - Crime'!BM$15*$BI30</f>
        <v>3.5572665135764794</v>
      </c>
      <c r="AE30" s="171">
        <f>'D&amp;O - EPL - Fiduciary - Crime'!BN$15*$BI30</f>
        <v>3.5572665135764794</v>
      </c>
      <c r="AF30" s="171">
        <f>'D&amp;O - EPL - Fiduciary - Crime'!BO$15*$BI30</f>
        <v>3.5572665135764794</v>
      </c>
      <c r="AG30" s="171">
        <f>'D&amp;O - EPL - Fiduciary - Crime'!BP$15*$BI30</f>
        <v>3.5572665135764794</v>
      </c>
      <c r="AH30" s="171">
        <f>'D&amp;O - EPL - Fiduciary - Crime'!BQ$15*$BI30</f>
        <v>3.8240615020947151</v>
      </c>
      <c r="AI30" s="171">
        <f>'D&amp;O - EPL - Fiduciary - Crime'!BR$15*$BI30</f>
        <v>3.8240615020947151</v>
      </c>
      <c r="AJ30" s="171">
        <f>'D&amp;O - EPL - Fiduciary - Crime'!BS$15*$BI30</f>
        <v>3.8240615020947151</v>
      </c>
      <c r="AK30" s="171">
        <f>'D&amp;O - EPL - Fiduciary - Crime'!BT$15*$BI30</f>
        <v>3.8240615020947151</v>
      </c>
      <c r="AL30" s="171">
        <f>'D&amp;O - EPL - Fiduciary - Crime'!BU$15*$BI30</f>
        <v>3.8240615020947151</v>
      </c>
      <c r="AM30" s="171">
        <f>'D&amp;O - EPL - Fiduciary - Crime'!BV$15*$BI30</f>
        <v>3.8240615020947151</v>
      </c>
      <c r="AN30" s="171">
        <f>'D&amp;O - EPL - Fiduciary - Crime'!BW$15*$BI30</f>
        <v>3.8240615020947151</v>
      </c>
      <c r="AO30" s="171">
        <f>'D&amp;O - EPL - Fiduciary - Crime'!BX$15*$BI30</f>
        <v>3.8240615020947151</v>
      </c>
      <c r="AP30" s="171">
        <f>'D&amp;O - EPL - Fiduciary - Crime'!BY$15*$BI30</f>
        <v>3.8240615020947151</v>
      </c>
      <c r="AQ30" s="171">
        <f>'D&amp;O - EPL - Fiduciary - Crime'!BZ$15*$BI30</f>
        <v>3.8240615020947151</v>
      </c>
      <c r="AR30" s="171">
        <f>'D&amp;O - EPL - Fiduciary - Crime'!CA$15*$BI30</f>
        <v>3.8240615020947151</v>
      </c>
      <c r="AS30" s="171">
        <f>'D&amp;O - EPL - Fiduciary - Crime'!CB$15*$BI30</f>
        <v>3.8240615020947151</v>
      </c>
      <c r="AT30" s="171">
        <f>'D&amp;O - EPL - Fiduciary - Crime'!CC$15*$BI30</f>
        <v>3.9387833471575564</v>
      </c>
      <c r="AU30" s="171">
        <f>'D&amp;O - EPL - Fiduciary - Crime'!CD$15*$BI30</f>
        <v>3.9387833471575564</v>
      </c>
      <c r="AV30" s="171">
        <f>'D&amp;O - EPL - Fiduciary - Crime'!CE$15*$BI30</f>
        <v>3.9387833471575564</v>
      </c>
      <c r="AW30" s="171">
        <f>'D&amp;O - EPL - Fiduciary - Crime'!CF$15*$BI30</f>
        <v>3.9387833471575564</v>
      </c>
      <c r="AX30" s="171">
        <f>'D&amp;O - EPL - Fiduciary - Crime'!CG$15*$BI30</f>
        <v>3.9387833471575564</v>
      </c>
      <c r="AY30" s="171">
        <f>'D&amp;O - EPL - Fiduciary - Crime'!CH$15*$BI30</f>
        <v>3.9387833471575564</v>
      </c>
      <c r="AZ30" s="171">
        <f>'D&amp;O - EPL - Fiduciary - Crime'!CI$15*$BI30</f>
        <v>3.9387833471575564</v>
      </c>
      <c r="BA30" s="171">
        <f>'D&amp;O - EPL - Fiduciary - Crime'!CJ$15*$BI30</f>
        <v>3.9387833471575564</v>
      </c>
      <c r="BB30" s="171">
        <f>'D&amp;O - EPL - Fiduciary - Crime'!CK$15*$BI30</f>
        <v>3.9387833471575564</v>
      </c>
      <c r="BC30" s="171">
        <f>'D&amp;O - EPL - Fiduciary - Crime'!CL$15*$BI30</f>
        <v>3.9387833471575564</v>
      </c>
      <c r="BD30" s="171">
        <f>'D&amp;O - EPL - Fiduciary - Crime'!CM$15*$BI30</f>
        <v>3.9387833471575564</v>
      </c>
      <c r="BE30" s="171">
        <f>'D&amp;O - EPL - Fiduciary - Crime'!CN$15*$BI30</f>
        <v>3.9387833471575564</v>
      </c>
      <c r="BF30" s="171">
        <f>'D&amp;O - EPL - Fiduciary - Crime'!CO$15*$BI30</f>
        <v>4.0569468475722834</v>
      </c>
      <c r="BG30" s="171">
        <f>'D&amp;O - EPL - Fiduciary - Crime'!CP$15*$BI30</f>
        <v>4.0569468475722834</v>
      </c>
      <c r="BI30" s="174">
        <f>SUMIF(Revenue!$P:$P,'Crime - D&amp;O (USD)'!$F30,Revenue!$F:$F)</f>
        <v>1.3829862430714545E-4</v>
      </c>
    </row>
    <row r="31" spans="1:61" s="173" customFormat="1" ht="12.75" hidden="1" customHeight="1">
      <c r="A31" s="179" t="s">
        <v>589</v>
      </c>
      <c r="B31" s="179" t="s">
        <v>589</v>
      </c>
      <c r="C31" s="170" t="str" cm="1">
        <f t="array" ref="C31">IFERROR(INDEX('Legal Entity'!B:B,MATCH('Crime - D&amp;O (USD)'!F31,'Legal Entity'!A:A,0),0),0)</f>
        <v>1610 - Corix Utilities Systems (Georgia) Inc.</v>
      </c>
      <c r="D31" s="170" t="str" cm="1">
        <f t="array" ref="D31">IFERROR(INDEX('Legal Entity'!C:C,MATCH(F31,'Legal Entity'!A:A,0),0),0)</f>
        <v>US</v>
      </c>
      <c r="E31" s="170" t="s">
        <v>635</v>
      </c>
      <c r="F31" s="170" t="s">
        <v>260</v>
      </c>
      <c r="G31" s="170"/>
      <c r="H31" s="171">
        <f>'D&amp;O - EPL - Fiduciary - Crime'!AQ$15*$BI31</f>
        <v>1.8977099306482705</v>
      </c>
      <c r="I31" s="171">
        <f>'D&amp;O - EPL - Fiduciary - Crime'!AR$15*$BI31</f>
        <v>1.8977099306482705</v>
      </c>
      <c r="J31" s="171">
        <f>'D&amp;O - EPL - Fiduciary - Crime'!AS$15*$BI31</f>
        <v>2.3387165925946052</v>
      </c>
      <c r="K31" s="171">
        <f>'D&amp;O - EPL - Fiduciary - Crime'!AT$15*$BI31</f>
        <v>2.3387165925946052</v>
      </c>
      <c r="L31" s="171">
        <f>'D&amp;O - EPL - Fiduciary - Crime'!AU$15*$BI31</f>
        <v>2.3387165925946052</v>
      </c>
      <c r="M31" s="171">
        <f>'D&amp;O - EPL - Fiduciary - Crime'!AV$15*$BI31</f>
        <v>2.3387165925946052</v>
      </c>
      <c r="N31" s="171">
        <f>'D&amp;O - EPL - Fiduciary - Crime'!AW$15*$BI31</f>
        <v>2.3387165925946052</v>
      </c>
      <c r="O31" s="171">
        <f>'D&amp;O - EPL - Fiduciary - Crime'!AX$15*$BI31</f>
        <v>2.3387165925946052</v>
      </c>
      <c r="P31" s="171">
        <f>'D&amp;O - EPL - Fiduciary - Crime'!AY$15*$BI31</f>
        <v>2.3387165925946052</v>
      </c>
      <c r="Q31" s="171">
        <f>'D&amp;O - EPL - Fiduciary - Crime'!AZ$15*$BI31</f>
        <v>2.3387165925946052</v>
      </c>
      <c r="R31" s="171">
        <f>'D&amp;O - EPL - Fiduciary - Crime'!BA$15*$BI31</f>
        <v>2.3387165925946052</v>
      </c>
      <c r="S31" s="171">
        <f>'D&amp;O - EPL - Fiduciary - Crime'!BB$15*$BI31</f>
        <v>2.3387165925946052</v>
      </c>
      <c r="T31" s="171">
        <f>'D&amp;O - EPL - Fiduciary - Crime'!BC$15*$BI31</f>
        <v>2.3387165925946052</v>
      </c>
      <c r="U31" s="171">
        <f>'D&amp;O - EPL - Fiduciary - Crime'!BD$15*$BI31</f>
        <v>2.3387165925946052</v>
      </c>
      <c r="V31" s="171">
        <f>'D&amp;O - EPL - Fiduciary - Crime'!BE$15*$BI31</f>
        <v>2.5141203370392002</v>
      </c>
      <c r="W31" s="171">
        <f>'D&amp;O - EPL - Fiduciary - Crime'!BF$15*$BI31</f>
        <v>2.5141203370392002</v>
      </c>
      <c r="X31" s="171">
        <f>'D&amp;O - EPL - Fiduciary - Crime'!BG$15*$BI31</f>
        <v>2.5141203370392002</v>
      </c>
      <c r="Y31" s="171">
        <f>'D&amp;O - EPL - Fiduciary - Crime'!BH$15*$BI31</f>
        <v>2.5141203370392002</v>
      </c>
      <c r="Z31" s="171">
        <f>'D&amp;O - EPL - Fiduciary - Crime'!BI$15*$BI31</f>
        <v>2.5141203370392002</v>
      </c>
      <c r="AA31" s="171">
        <f>'D&amp;O - EPL - Fiduciary - Crime'!BJ$15*$BI31</f>
        <v>2.5141203370392002</v>
      </c>
      <c r="AB31" s="171">
        <f>'D&amp;O - EPL - Fiduciary - Crime'!BK$15*$BI31</f>
        <v>2.5141203370392002</v>
      </c>
      <c r="AC31" s="171">
        <f>'D&amp;O - EPL - Fiduciary - Crime'!BL$15*$BI31</f>
        <v>2.5141203370392002</v>
      </c>
      <c r="AD31" s="171">
        <f>'D&amp;O - EPL - Fiduciary - Crime'!BM$15*$BI31</f>
        <v>2.5141203370392002</v>
      </c>
      <c r="AE31" s="171">
        <f>'D&amp;O - EPL - Fiduciary - Crime'!BN$15*$BI31</f>
        <v>2.5141203370392002</v>
      </c>
      <c r="AF31" s="171">
        <f>'D&amp;O - EPL - Fiduciary - Crime'!BO$15*$BI31</f>
        <v>2.5141203370392002</v>
      </c>
      <c r="AG31" s="171">
        <f>'D&amp;O - EPL - Fiduciary - Crime'!BP$15*$BI31</f>
        <v>2.5141203370392002</v>
      </c>
      <c r="AH31" s="171">
        <f>'D&amp;O - EPL - Fiduciary - Crime'!BQ$15*$BI31</f>
        <v>2.7026793623171401</v>
      </c>
      <c r="AI31" s="171">
        <f>'D&amp;O - EPL - Fiduciary - Crime'!BR$15*$BI31</f>
        <v>2.7026793623171401</v>
      </c>
      <c r="AJ31" s="171">
        <f>'D&amp;O - EPL - Fiduciary - Crime'!BS$15*$BI31</f>
        <v>2.7026793623171401</v>
      </c>
      <c r="AK31" s="171">
        <f>'D&amp;O - EPL - Fiduciary - Crime'!BT$15*$BI31</f>
        <v>2.7026793623171401</v>
      </c>
      <c r="AL31" s="171">
        <f>'D&amp;O - EPL - Fiduciary - Crime'!BU$15*$BI31</f>
        <v>2.7026793623171401</v>
      </c>
      <c r="AM31" s="171">
        <f>'D&amp;O - EPL - Fiduciary - Crime'!BV$15*$BI31</f>
        <v>2.7026793623171401</v>
      </c>
      <c r="AN31" s="171">
        <f>'D&amp;O - EPL - Fiduciary - Crime'!BW$15*$BI31</f>
        <v>2.7026793623171401</v>
      </c>
      <c r="AO31" s="171">
        <f>'D&amp;O - EPL - Fiduciary - Crime'!BX$15*$BI31</f>
        <v>2.7026793623171401</v>
      </c>
      <c r="AP31" s="171">
        <f>'D&amp;O - EPL - Fiduciary - Crime'!BY$15*$BI31</f>
        <v>2.7026793623171401</v>
      </c>
      <c r="AQ31" s="171">
        <f>'D&amp;O - EPL - Fiduciary - Crime'!BZ$15*$BI31</f>
        <v>2.7026793623171401</v>
      </c>
      <c r="AR31" s="171">
        <f>'D&amp;O - EPL - Fiduciary - Crime'!CA$15*$BI31</f>
        <v>2.7026793623171401</v>
      </c>
      <c r="AS31" s="171">
        <f>'D&amp;O - EPL - Fiduciary - Crime'!CB$15*$BI31</f>
        <v>2.7026793623171401</v>
      </c>
      <c r="AT31" s="171">
        <f>'D&amp;O - EPL - Fiduciary - Crime'!CC$15*$BI31</f>
        <v>2.7837597431866543</v>
      </c>
      <c r="AU31" s="171">
        <f>'D&amp;O - EPL - Fiduciary - Crime'!CD$15*$BI31</f>
        <v>2.7837597431866543</v>
      </c>
      <c r="AV31" s="171">
        <f>'D&amp;O - EPL - Fiduciary - Crime'!CE$15*$BI31</f>
        <v>2.7837597431866543</v>
      </c>
      <c r="AW31" s="171">
        <f>'D&amp;O - EPL - Fiduciary - Crime'!CF$15*$BI31</f>
        <v>2.7837597431866543</v>
      </c>
      <c r="AX31" s="171">
        <f>'D&amp;O - EPL - Fiduciary - Crime'!CG$15*$BI31</f>
        <v>2.7837597431866543</v>
      </c>
      <c r="AY31" s="171">
        <f>'D&amp;O - EPL - Fiduciary - Crime'!CH$15*$BI31</f>
        <v>2.7837597431866543</v>
      </c>
      <c r="AZ31" s="171">
        <f>'D&amp;O - EPL - Fiduciary - Crime'!CI$15*$BI31</f>
        <v>2.7837597431866543</v>
      </c>
      <c r="BA31" s="171">
        <f>'D&amp;O - EPL - Fiduciary - Crime'!CJ$15*$BI31</f>
        <v>2.7837597431866543</v>
      </c>
      <c r="BB31" s="171">
        <f>'D&amp;O - EPL - Fiduciary - Crime'!CK$15*$BI31</f>
        <v>2.7837597431866543</v>
      </c>
      <c r="BC31" s="171">
        <f>'D&amp;O - EPL - Fiduciary - Crime'!CL$15*$BI31</f>
        <v>2.7837597431866543</v>
      </c>
      <c r="BD31" s="171">
        <f>'D&amp;O - EPL - Fiduciary - Crime'!CM$15*$BI31</f>
        <v>2.7837597431866543</v>
      </c>
      <c r="BE31" s="171">
        <f>'D&amp;O - EPL - Fiduciary - Crime'!CN$15*$BI31</f>
        <v>2.7837597431866543</v>
      </c>
      <c r="BF31" s="171">
        <f>'D&amp;O - EPL - Fiduciary - Crime'!CO$15*$BI31</f>
        <v>2.8672725354822539</v>
      </c>
      <c r="BG31" s="171">
        <f>'D&amp;O - EPL - Fiduciary - Crime'!CP$15*$BI31</f>
        <v>2.8672725354822539</v>
      </c>
      <c r="BI31" s="174">
        <f>SUMIF(Revenue!$P:$P,'Crime - D&amp;O (USD)'!$F31,Revenue!$F:$F)</f>
        <v>9.774341692648745E-5</v>
      </c>
    </row>
    <row r="32" spans="1:61" s="173" customFormat="1" ht="12.75" hidden="1" customHeight="1">
      <c r="A32" s="179" t="s">
        <v>589</v>
      </c>
      <c r="B32" s="179" t="s">
        <v>589</v>
      </c>
      <c r="C32" s="170" t="str" cm="1">
        <f t="array" ref="C32">IFERROR(INDEX('Legal Entity'!B:B,MATCH('Crime - D&amp;O (USD)'!F32,'Legal Entity'!A:A,0),0),0)</f>
        <v>1610 - Corix Utilities Systems (Georgia) Inc.</v>
      </c>
      <c r="D32" s="170" t="str" cm="1">
        <f t="array" ref="D32">IFERROR(INDEX('Legal Entity'!C:C,MATCH(F32,'Legal Entity'!A:A,0),0),0)</f>
        <v>US</v>
      </c>
      <c r="E32" s="170" t="s">
        <v>635</v>
      </c>
      <c r="F32" s="170" t="s">
        <v>268</v>
      </c>
      <c r="G32" s="170"/>
      <c r="H32" s="171">
        <f>'D&amp;O - EPL - Fiduciary - Crime'!AQ$15*$BI32</f>
        <v>3.206173836019901</v>
      </c>
      <c r="I32" s="171">
        <f>'D&amp;O - EPL - Fiduciary - Crime'!AR$15*$BI32</f>
        <v>3.206173836019901</v>
      </c>
      <c r="J32" s="171">
        <f>'D&amp;O - EPL - Fiduciary - Crime'!AS$15*$BI32</f>
        <v>3.9512529433204557</v>
      </c>
      <c r="K32" s="171">
        <f>'D&amp;O - EPL - Fiduciary - Crime'!AT$15*$BI32</f>
        <v>3.9512529433204557</v>
      </c>
      <c r="L32" s="171">
        <f>'D&amp;O - EPL - Fiduciary - Crime'!AU$15*$BI32</f>
        <v>3.9512529433204557</v>
      </c>
      <c r="M32" s="171">
        <f>'D&amp;O - EPL - Fiduciary - Crime'!AV$15*$BI32</f>
        <v>3.9512529433204557</v>
      </c>
      <c r="N32" s="171">
        <f>'D&amp;O - EPL - Fiduciary - Crime'!AW$15*$BI32</f>
        <v>3.9512529433204557</v>
      </c>
      <c r="O32" s="171">
        <f>'D&amp;O - EPL - Fiduciary - Crime'!AX$15*$BI32</f>
        <v>3.9512529433204557</v>
      </c>
      <c r="P32" s="171">
        <f>'D&amp;O - EPL - Fiduciary - Crime'!AY$15*$BI32</f>
        <v>3.9512529433204557</v>
      </c>
      <c r="Q32" s="171">
        <f>'D&amp;O - EPL - Fiduciary - Crime'!AZ$15*$BI32</f>
        <v>3.9512529433204557</v>
      </c>
      <c r="R32" s="171">
        <f>'D&amp;O - EPL - Fiduciary - Crime'!BA$15*$BI32</f>
        <v>3.9512529433204557</v>
      </c>
      <c r="S32" s="171">
        <f>'D&amp;O - EPL - Fiduciary - Crime'!BB$15*$BI32</f>
        <v>3.9512529433204557</v>
      </c>
      <c r="T32" s="171">
        <f>'D&amp;O - EPL - Fiduciary - Crime'!BC$15*$BI32</f>
        <v>3.9512529433204557</v>
      </c>
      <c r="U32" s="171">
        <f>'D&amp;O - EPL - Fiduciary - Crime'!BD$15*$BI32</f>
        <v>3.9512529433204557</v>
      </c>
      <c r="V32" s="171">
        <f>'D&amp;O - EPL - Fiduciary - Crime'!BE$15*$BI32</f>
        <v>4.24759691406949</v>
      </c>
      <c r="W32" s="171">
        <f>'D&amp;O - EPL - Fiduciary - Crime'!BF$15*$BI32</f>
        <v>4.24759691406949</v>
      </c>
      <c r="X32" s="171">
        <f>'D&amp;O - EPL - Fiduciary - Crime'!BG$15*$BI32</f>
        <v>4.24759691406949</v>
      </c>
      <c r="Y32" s="171">
        <f>'D&amp;O - EPL - Fiduciary - Crime'!BH$15*$BI32</f>
        <v>4.24759691406949</v>
      </c>
      <c r="Z32" s="171">
        <f>'D&amp;O - EPL - Fiduciary - Crime'!BI$15*$BI32</f>
        <v>4.24759691406949</v>
      </c>
      <c r="AA32" s="171">
        <f>'D&amp;O - EPL - Fiduciary - Crime'!BJ$15*$BI32</f>
        <v>4.24759691406949</v>
      </c>
      <c r="AB32" s="171">
        <f>'D&amp;O - EPL - Fiduciary - Crime'!BK$15*$BI32</f>
        <v>4.24759691406949</v>
      </c>
      <c r="AC32" s="171">
        <f>'D&amp;O - EPL - Fiduciary - Crime'!BL$15*$BI32</f>
        <v>4.24759691406949</v>
      </c>
      <c r="AD32" s="171">
        <f>'D&amp;O - EPL - Fiduciary - Crime'!BM$15*$BI32</f>
        <v>4.24759691406949</v>
      </c>
      <c r="AE32" s="171">
        <f>'D&amp;O - EPL - Fiduciary - Crime'!BN$15*$BI32</f>
        <v>4.24759691406949</v>
      </c>
      <c r="AF32" s="171">
        <f>'D&amp;O - EPL - Fiduciary - Crime'!BO$15*$BI32</f>
        <v>4.24759691406949</v>
      </c>
      <c r="AG32" s="171">
        <f>'D&amp;O - EPL - Fiduciary - Crime'!BP$15*$BI32</f>
        <v>4.24759691406949</v>
      </c>
      <c r="AH32" s="171">
        <f>'D&amp;O - EPL - Fiduciary - Crime'!BQ$15*$BI32</f>
        <v>4.5661666826247016</v>
      </c>
      <c r="AI32" s="171">
        <f>'D&amp;O - EPL - Fiduciary - Crime'!BR$15*$BI32</f>
        <v>4.5661666826247016</v>
      </c>
      <c r="AJ32" s="171">
        <f>'D&amp;O - EPL - Fiduciary - Crime'!BS$15*$BI32</f>
        <v>4.5661666826247016</v>
      </c>
      <c r="AK32" s="171">
        <f>'D&amp;O - EPL - Fiduciary - Crime'!BT$15*$BI32</f>
        <v>4.5661666826247016</v>
      </c>
      <c r="AL32" s="171">
        <f>'D&amp;O - EPL - Fiduciary - Crime'!BU$15*$BI32</f>
        <v>4.5661666826247016</v>
      </c>
      <c r="AM32" s="171">
        <f>'D&amp;O - EPL - Fiduciary - Crime'!BV$15*$BI32</f>
        <v>4.5661666826247016</v>
      </c>
      <c r="AN32" s="171">
        <f>'D&amp;O - EPL - Fiduciary - Crime'!BW$15*$BI32</f>
        <v>4.5661666826247016</v>
      </c>
      <c r="AO32" s="171">
        <f>'D&amp;O - EPL - Fiduciary - Crime'!BX$15*$BI32</f>
        <v>4.5661666826247016</v>
      </c>
      <c r="AP32" s="171">
        <f>'D&amp;O - EPL - Fiduciary - Crime'!BY$15*$BI32</f>
        <v>4.5661666826247016</v>
      </c>
      <c r="AQ32" s="171">
        <f>'D&amp;O - EPL - Fiduciary - Crime'!BZ$15*$BI32</f>
        <v>4.5661666826247016</v>
      </c>
      <c r="AR32" s="171">
        <f>'D&amp;O - EPL - Fiduciary - Crime'!CA$15*$BI32</f>
        <v>4.5661666826247016</v>
      </c>
      <c r="AS32" s="171">
        <f>'D&amp;O - EPL - Fiduciary - Crime'!CB$15*$BI32</f>
        <v>4.5661666826247016</v>
      </c>
      <c r="AT32" s="171">
        <f>'D&amp;O - EPL - Fiduciary - Crime'!CC$15*$BI32</f>
        <v>4.7031516831034423</v>
      </c>
      <c r="AU32" s="171">
        <f>'D&amp;O - EPL - Fiduciary - Crime'!CD$15*$BI32</f>
        <v>4.7031516831034423</v>
      </c>
      <c r="AV32" s="171">
        <f>'D&amp;O - EPL - Fiduciary - Crime'!CE$15*$BI32</f>
        <v>4.7031516831034423</v>
      </c>
      <c r="AW32" s="171">
        <f>'D&amp;O - EPL - Fiduciary - Crime'!CF$15*$BI32</f>
        <v>4.7031516831034423</v>
      </c>
      <c r="AX32" s="171">
        <f>'D&amp;O - EPL - Fiduciary - Crime'!CG$15*$BI32</f>
        <v>4.7031516831034423</v>
      </c>
      <c r="AY32" s="171">
        <f>'D&amp;O - EPL - Fiduciary - Crime'!CH$15*$BI32</f>
        <v>4.7031516831034423</v>
      </c>
      <c r="AZ32" s="171">
        <f>'D&amp;O - EPL - Fiduciary - Crime'!CI$15*$BI32</f>
        <v>4.7031516831034423</v>
      </c>
      <c r="BA32" s="171">
        <f>'D&amp;O - EPL - Fiduciary - Crime'!CJ$15*$BI32</f>
        <v>4.7031516831034423</v>
      </c>
      <c r="BB32" s="171">
        <f>'D&amp;O - EPL - Fiduciary - Crime'!CK$15*$BI32</f>
        <v>4.7031516831034423</v>
      </c>
      <c r="BC32" s="171">
        <f>'D&amp;O - EPL - Fiduciary - Crime'!CL$15*$BI32</f>
        <v>4.7031516831034423</v>
      </c>
      <c r="BD32" s="171">
        <f>'D&amp;O - EPL - Fiduciary - Crime'!CM$15*$BI32</f>
        <v>4.7031516831034423</v>
      </c>
      <c r="BE32" s="171">
        <f>'D&amp;O - EPL - Fiduciary - Crime'!CN$15*$BI32</f>
        <v>4.7031516831034423</v>
      </c>
      <c r="BF32" s="171">
        <f>'D&amp;O - EPL - Fiduciary - Crime'!CO$15*$BI32</f>
        <v>4.8442462335965457</v>
      </c>
      <c r="BG32" s="171">
        <f>'D&amp;O - EPL - Fiduciary - Crime'!CP$15*$BI32</f>
        <v>4.8442462335965457</v>
      </c>
      <c r="BI32" s="174">
        <f>SUMIF(Revenue!$P:$P,'Crime - D&amp;O (USD)'!$F32,Revenue!$F:$F)</f>
        <v>1.6513713762663151E-4</v>
      </c>
    </row>
    <row r="33" spans="1:61" s="173" customFormat="1" ht="12.75" hidden="1" customHeight="1">
      <c r="A33" s="179" t="s">
        <v>589</v>
      </c>
      <c r="B33" s="179" t="s">
        <v>589</v>
      </c>
      <c r="C33" s="170" t="str" cm="1">
        <f t="array" ref="C33">IFERROR(INDEX('Legal Entity'!B:B,MATCH('Crime - D&amp;O (USD)'!F33,'Legal Entity'!A:A,0),0),0)</f>
        <v>1116 - CAROLINA WATER SERVICE, INC. OF NORTH CAROLINA</v>
      </c>
      <c r="D33" s="170" t="str" cm="1">
        <f t="array" ref="D33">IFERROR(INDEX('Legal Entity'!C:C,MATCH(F33,'Legal Entity'!A:A,0),0),0)</f>
        <v>US</v>
      </c>
      <c r="E33" s="170" t="s">
        <v>635</v>
      </c>
      <c r="F33" s="170" t="s">
        <v>14</v>
      </c>
      <c r="G33" s="170"/>
      <c r="H33" s="171">
        <f>'D&amp;O - EPL - Fiduciary - Crime'!AQ$15*$BI33</f>
        <v>2441.9396892883365</v>
      </c>
      <c r="I33" s="171">
        <f>'D&amp;O - EPL - Fiduciary - Crime'!AR$15*$BI33</f>
        <v>2441.9396892883365</v>
      </c>
      <c r="J33" s="171">
        <f>'D&amp;O - EPL - Fiduciary - Crime'!AS$15*$BI33</f>
        <v>3009.4192885964549</v>
      </c>
      <c r="K33" s="171">
        <f>'D&amp;O - EPL - Fiduciary - Crime'!AT$15*$BI33</f>
        <v>3009.4192885964549</v>
      </c>
      <c r="L33" s="171">
        <f>'D&amp;O - EPL - Fiduciary - Crime'!AU$15*$BI33</f>
        <v>3009.4192885964549</v>
      </c>
      <c r="M33" s="171">
        <f>'D&amp;O - EPL - Fiduciary - Crime'!AV$15*$BI33</f>
        <v>3009.4192885964549</v>
      </c>
      <c r="N33" s="171">
        <f>'D&amp;O - EPL - Fiduciary - Crime'!AW$15*$BI33</f>
        <v>3009.4192885964549</v>
      </c>
      <c r="O33" s="171">
        <f>'D&amp;O - EPL - Fiduciary - Crime'!AX$15*$BI33</f>
        <v>3009.4192885964549</v>
      </c>
      <c r="P33" s="171">
        <f>'D&amp;O - EPL - Fiduciary - Crime'!AY$15*$BI33</f>
        <v>3009.4192885964549</v>
      </c>
      <c r="Q33" s="171">
        <f>'D&amp;O - EPL - Fiduciary - Crime'!AZ$15*$BI33</f>
        <v>3009.4192885964549</v>
      </c>
      <c r="R33" s="171">
        <f>'D&amp;O - EPL - Fiduciary - Crime'!BA$15*$BI33</f>
        <v>3009.4192885964549</v>
      </c>
      <c r="S33" s="171">
        <f>'D&amp;O - EPL - Fiduciary - Crime'!BB$15*$BI33</f>
        <v>3009.4192885964549</v>
      </c>
      <c r="T33" s="171">
        <f>'D&amp;O - EPL - Fiduciary - Crime'!BC$15*$BI33</f>
        <v>3009.4192885964549</v>
      </c>
      <c r="U33" s="171">
        <f>'D&amp;O - EPL - Fiduciary - Crime'!BD$15*$BI33</f>
        <v>3009.4192885964549</v>
      </c>
      <c r="V33" s="171">
        <f>'D&amp;O - EPL - Fiduciary - Crime'!BE$15*$BI33</f>
        <v>3235.1257352411894</v>
      </c>
      <c r="W33" s="171">
        <f>'D&amp;O - EPL - Fiduciary - Crime'!BF$15*$BI33</f>
        <v>3235.1257352411894</v>
      </c>
      <c r="X33" s="171">
        <f>'D&amp;O - EPL - Fiduciary - Crime'!BG$15*$BI33</f>
        <v>3235.1257352411894</v>
      </c>
      <c r="Y33" s="171">
        <f>'D&amp;O - EPL - Fiduciary - Crime'!BH$15*$BI33</f>
        <v>3235.1257352411894</v>
      </c>
      <c r="Z33" s="171">
        <f>'D&amp;O - EPL - Fiduciary - Crime'!BI$15*$BI33</f>
        <v>3235.1257352411894</v>
      </c>
      <c r="AA33" s="171">
        <f>'D&amp;O - EPL - Fiduciary - Crime'!BJ$15*$BI33</f>
        <v>3235.1257352411894</v>
      </c>
      <c r="AB33" s="171">
        <f>'D&amp;O - EPL - Fiduciary - Crime'!BK$15*$BI33</f>
        <v>3235.1257352411894</v>
      </c>
      <c r="AC33" s="171">
        <f>'D&amp;O - EPL - Fiduciary - Crime'!BL$15*$BI33</f>
        <v>3235.1257352411894</v>
      </c>
      <c r="AD33" s="171">
        <f>'D&amp;O - EPL - Fiduciary - Crime'!BM$15*$BI33</f>
        <v>3235.1257352411894</v>
      </c>
      <c r="AE33" s="171">
        <f>'D&amp;O - EPL - Fiduciary - Crime'!BN$15*$BI33</f>
        <v>3235.1257352411894</v>
      </c>
      <c r="AF33" s="171">
        <f>'D&amp;O - EPL - Fiduciary - Crime'!BO$15*$BI33</f>
        <v>3235.1257352411894</v>
      </c>
      <c r="AG33" s="171">
        <f>'D&amp;O - EPL - Fiduciary - Crime'!BP$15*$BI33</f>
        <v>3235.1257352411894</v>
      </c>
      <c r="AH33" s="171">
        <f>'D&amp;O - EPL - Fiduciary - Crime'!BQ$15*$BI33</f>
        <v>3477.760165384278</v>
      </c>
      <c r="AI33" s="171">
        <f>'D&amp;O - EPL - Fiduciary - Crime'!BR$15*$BI33</f>
        <v>3477.760165384278</v>
      </c>
      <c r="AJ33" s="171">
        <f>'D&amp;O - EPL - Fiduciary - Crime'!BS$15*$BI33</f>
        <v>3477.760165384278</v>
      </c>
      <c r="AK33" s="171">
        <f>'D&amp;O - EPL - Fiduciary - Crime'!BT$15*$BI33</f>
        <v>3477.760165384278</v>
      </c>
      <c r="AL33" s="171">
        <f>'D&amp;O - EPL - Fiduciary - Crime'!BU$15*$BI33</f>
        <v>3477.760165384278</v>
      </c>
      <c r="AM33" s="171">
        <f>'D&amp;O - EPL - Fiduciary - Crime'!BV$15*$BI33</f>
        <v>3477.760165384278</v>
      </c>
      <c r="AN33" s="171">
        <f>'D&amp;O - EPL - Fiduciary - Crime'!BW$15*$BI33</f>
        <v>3477.760165384278</v>
      </c>
      <c r="AO33" s="171">
        <f>'D&amp;O - EPL - Fiduciary - Crime'!BX$15*$BI33</f>
        <v>3477.760165384278</v>
      </c>
      <c r="AP33" s="171">
        <f>'D&amp;O - EPL - Fiduciary - Crime'!BY$15*$BI33</f>
        <v>3477.760165384278</v>
      </c>
      <c r="AQ33" s="171">
        <f>'D&amp;O - EPL - Fiduciary - Crime'!BZ$15*$BI33</f>
        <v>3477.760165384278</v>
      </c>
      <c r="AR33" s="171">
        <f>'D&amp;O - EPL - Fiduciary - Crime'!CA$15*$BI33</f>
        <v>3477.760165384278</v>
      </c>
      <c r="AS33" s="171">
        <f>'D&amp;O - EPL - Fiduciary - Crime'!CB$15*$BI33</f>
        <v>3477.760165384278</v>
      </c>
      <c r="AT33" s="171">
        <f>'D&amp;O - EPL - Fiduciary - Crime'!CC$15*$BI33</f>
        <v>3582.092970345806</v>
      </c>
      <c r="AU33" s="171">
        <f>'D&amp;O - EPL - Fiduciary - Crime'!CD$15*$BI33</f>
        <v>3582.092970345806</v>
      </c>
      <c r="AV33" s="171">
        <f>'D&amp;O - EPL - Fiduciary - Crime'!CE$15*$BI33</f>
        <v>3582.092970345806</v>
      </c>
      <c r="AW33" s="171">
        <f>'D&amp;O - EPL - Fiduciary - Crime'!CF$15*$BI33</f>
        <v>3582.092970345806</v>
      </c>
      <c r="AX33" s="171">
        <f>'D&amp;O - EPL - Fiduciary - Crime'!CG$15*$BI33</f>
        <v>3582.092970345806</v>
      </c>
      <c r="AY33" s="171">
        <f>'D&amp;O - EPL - Fiduciary - Crime'!CH$15*$BI33</f>
        <v>3582.092970345806</v>
      </c>
      <c r="AZ33" s="171">
        <f>'D&amp;O - EPL - Fiduciary - Crime'!CI$15*$BI33</f>
        <v>3582.092970345806</v>
      </c>
      <c r="BA33" s="171">
        <f>'D&amp;O - EPL - Fiduciary - Crime'!CJ$15*$BI33</f>
        <v>3582.092970345806</v>
      </c>
      <c r="BB33" s="171">
        <f>'D&amp;O - EPL - Fiduciary - Crime'!CK$15*$BI33</f>
        <v>3582.092970345806</v>
      </c>
      <c r="BC33" s="171">
        <f>'D&amp;O - EPL - Fiduciary - Crime'!CL$15*$BI33</f>
        <v>3582.092970345806</v>
      </c>
      <c r="BD33" s="171">
        <f>'D&amp;O - EPL - Fiduciary - Crime'!CM$15*$BI33</f>
        <v>3582.092970345806</v>
      </c>
      <c r="BE33" s="171">
        <f>'D&amp;O - EPL - Fiduciary - Crime'!CN$15*$BI33</f>
        <v>3582.092970345806</v>
      </c>
      <c r="BF33" s="171">
        <f>'D&amp;O - EPL - Fiduciary - Crime'!CO$15*$BI33</f>
        <v>3689.5557594561806</v>
      </c>
      <c r="BG33" s="171">
        <f>'D&amp;O - EPL - Fiduciary - Crime'!CP$15*$BI33</f>
        <v>3689.5557594561806</v>
      </c>
      <c r="BI33" s="174">
        <f>SUMIF(Revenue!$P:$P,'Crime - D&amp;O (USD)'!$F33,Revenue!$F:$F)</f>
        <v>0.12577450605315174</v>
      </c>
    </row>
    <row r="34" spans="1:61" s="173" customFormat="1" ht="12.75" hidden="1" customHeight="1">
      <c r="A34" s="179" t="s">
        <v>589</v>
      </c>
      <c r="B34" s="179" t="s">
        <v>589</v>
      </c>
      <c r="C34" s="170" t="str" cm="1">
        <f t="array" ref="C34">IFERROR(INDEX('Legal Entity'!B:B,MATCH('Crime - D&amp;O (USD)'!F34,'Legal Entity'!A:A,0),0),0)</f>
        <v>1146 - Blue Granite Water Company, Inc.</v>
      </c>
      <c r="D34" s="170" t="str" cm="1">
        <f t="array" ref="D34">IFERROR(INDEX('Legal Entity'!C:C,MATCH(F34,'Legal Entity'!A:A,0),0),0)</f>
        <v>US</v>
      </c>
      <c r="E34" s="170" t="s">
        <v>635</v>
      </c>
      <c r="F34" s="170" t="s">
        <v>23</v>
      </c>
      <c r="G34" s="170"/>
      <c r="H34" s="171">
        <f>'D&amp;O - EPL - Fiduciary - Crime'!AQ$15*$BI34</f>
        <v>1888.3472134504452</v>
      </c>
      <c r="I34" s="171">
        <f>'D&amp;O - EPL - Fiduciary - Crime'!AR$15*$BI34</f>
        <v>1888.3472134504452</v>
      </c>
      <c r="J34" s="171">
        <f>'D&amp;O - EPL - Fiduciary - Crime'!AS$15*$BI34</f>
        <v>2327.178084148878</v>
      </c>
      <c r="K34" s="171">
        <f>'D&amp;O - EPL - Fiduciary - Crime'!AT$15*$BI34</f>
        <v>2327.178084148878</v>
      </c>
      <c r="L34" s="171">
        <f>'D&amp;O - EPL - Fiduciary - Crime'!AU$15*$BI34</f>
        <v>2327.178084148878</v>
      </c>
      <c r="M34" s="171">
        <f>'D&amp;O - EPL - Fiduciary - Crime'!AV$15*$BI34</f>
        <v>2327.178084148878</v>
      </c>
      <c r="N34" s="171">
        <f>'D&amp;O - EPL - Fiduciary - Crime'!AW$15*$BI34</f>
        <v>2327.178084148878</v>
      </c>
      <c r="O34" s="171">
        <f>'D&amp;O - EPL - Fiduciary - Crime'!AX$15*$BI34</f>
        <v>2327.178084148878</v>
      </c>
      <c r="P34" s="171">
        <f>'D&amp;O - EPL - Fiduciary - Crime'!AY$15*$BI34</f>
        <v>2327.178084148878</v>
      </c>
      <c r="Q34" s="171">
        <f>'D&amp;O - EPL - Fiduciary - Crime'!AZ$15*$BI34</f>
        <v>2327.178084148878</v>
      </c>
      <c r="R34" s="171">
        <f>'D&amp;O - EPL - Fiduciary - Crime'!BA$15*$BI34</f>
        <v>2327.178084148878</v>
      </c>
      <c r="S34" s="171">
        <f>'D&amp;O - EPL - Fiduciary - Crime'!BB$15*$BI34</f>
        <v>2327.178084148878</v>
      </c>
      <c r="T34" s="171">
        <f>'D&amp;O - EPL - Fiduciary - Crime'!BC$15*$BI34</f>
        <v>2327.178084148878</v>
      </c>
      <c r="U34" s="171">
        <f>'D&amp;O - EPL - Fiduciary - Crime'!BD$15*$BI34</f>
        <v>2327.178084148878</v>
      </c>
      <c r="V34" s="171">
        <f>'D&amp;O - EPL - Fiduciary - Crime'!BE$15*$BI34</f>
        <v>2501.7164404600439</v>
      </c>
      <c r="W34" s="171">
        <f>'D&amp;O - EPL - Fiduciary - Crime'!BF$15*$BI34</f>
        <v>2501.7164404600439</v>
      </c>
      <c r="X34" s="171">
        <f>'D&amp;O - EPL - Fiduciary - Crime'!BG$15*$BI34</f>
        <v>2501.7164404600439</v>
      </c>
      <c r="Y34" s="171">
        <f>'D&amp;O - EPL - Fiduciary - Crime'!BH$15*$BI34</f>
        <v>2501.7164404600439</v>
      </c>
      <c r="Z34" s="171">
        <f>'D&amp;O - EPL - Fiduciary - Crime'!BI$15*$BI34</f>
        <v>2501.7164404600439</v>
      </c>
      <c r="AA34" s="171">
        <f>'D&amp;O - EPL - Fiduciary - Crime'!BJ$15*$BI34</f>
        <v>2501.7164404600439</v>
      </c>
      <c r="AB34" s="171">
        <f>'D&amp;O - EPL - Fiduciary - Crime'!BK$15*$BI34</f>
        <v>2501.7164404600439</v>
      </c>
      <c r="AC34" s="171">
        <f>'D&amp;O - EPL - Fiduciary - Crime'!BL$15*$BI34</f>
        <v>2501.7164404600439</v>
      </c>
      <c r="AD34" s="171">
        <f>'D&amp;O - EPL - Fiduciary - Crime'!BM$15*$BI34</f>
        <v>2501.7164404600439</v>
      </c>
      <c r="AE34" s="171">
        <f>'D&amp;O - EPL - Fiduciary - Crime'!BN$15*$BI34</f>
        <v>2501.7164404600439</v>
      </c>
      <c r="AF34" s="171">
        <f>'D&amp;O - EPL - Fiduciary - Crime'!BO$15*$BI34</f>
        <v>2501.7164404600439</v>
      </c>
      <c r="AG34" s="171">
        <f>'D&amp;O - EPL - Fiduciary - Crime'!BP$15*$BI34</f>
        <v>2501.7164404600439</v>
      </c>
      <c r="AH34" s="171">
        <f>'D&amp;O - EPL - Fiduciary - Crime'!BQ$15*$BI34</f>
        <v>2689.345173494547</v>
      </c>
      <c r="AI34" s="171">
        <f>'D&amp;O - EPL - Fiduciary - Crime'!BR$15*$BI34</f>
        <v>2689.345173494547</v>
      </c>
      <c r="AJ34" s="171">
        <f>'D&amp;O - EPL - Fiduciary - Crime'!BS$15*$BI34</f>
        <v>2689.345173494547</v>
      </c>
      <c r="AK34" s="171">
        <f>'D&amp;O - EPL - Fiduciary - Crime'!BT$15*$BI34</f>
        <v>2689.345173494547</v>
      </c>
      <c r="AL34" s="171">
        <f>'D&amp;O - EPL - Fiduciary - Crime'!BU$15*$BI34</f>
        <v>2689.345173494547</v>
      </c>
      <c r="AM34" s="171">
        <f>'D&amp;O - EPL - Fiduciary - Crime'!BV$15*$BI34</f>
        <v>2689.345173494547</v>
      </c>
      <c r="AN34" s="171">
        <f>'D&amp;O - EPL - Fiduciary - Crime'!BW$15*$BI34</f>
        <v>2689.345173494547</v>
      </c>
      <c r="AO34" s="171">
        <f>'D&amp;O - EPL - Fiduciary - Crime'!BX$15*$BI34</f>
        <v>2689.345173494547</v>
      </c>
      <c r="AP34" s="171">
        <f>'D&amp;O - EPL - Fiduciary - Crime'!BY$15*$BI34</f>
        <v>2689.345173494547</v>
      </c>
      <c r="AQ34" s="171">
        <f>'D&amp;O - EPL - Fiduciary - Crime'!BZ$15*$BI34</f>
        <v>2689.345173494547</v>
      </c>
      <c r="AR34" s="171">
        <f>'D&amp;O - EPL - Fiduciary - Crime'!CA$15*$BI34</f>
        <v>2689.345173494547</v>
      </c>
      <c r="AS34" s="171">
        <f>'D&amp;O - EPL - Fiduciary - Crime'!CB$15*$BI34</f>
        <v>2689.345173494547</v>
      </c>
      <c r="AT34" s="171">
        <f>'D&amp;O - EPL - Fiduciary - Crime'!CC$15*$BI34</f>
        <v>2770.0255286993829</v>
      </c>
      <c r="AU34" s="171">
        <f>'D&amp;O - EPL - Fiduciary - Crime'!CD$15*$BI34</f>
        <v>2770.0255286993829</v>
      </c>
      <c r="AV34" s="171">
        <f>'D&amp;O - EPL - Fiduciary - Crime'!CE$15*$BI34</f>
        <v>2770.0255286993829</v>
      </c>
      <c r="AW34" s="171">
        <f>'D&amp;O - EPL - Fiduciary - Crime'!CF$15*$BI34</f>
        <v>2770.0255286993829</v>
      </c>
      <c r="AX34" s="171">
        <f>'D&amp;O - EPL - Fiduciary - Crime'!CG$15*$BI34</f>
        <v>2770.0255286993829</v>
      </c>
      <c r="AY34" s="171">
        <f>'D&amp;O - EPL - Fiduciary - Crime'!CH$15*$BI34</f>
        <v>2770.0255286993829</v>
      </c>
      <c r="AZ34" s="171">
        <f>'D&amp;O - EPL - Fiduciary - Crime'!CI$15*$BI34</f>
        <v>2770.0255286993829</v>
      </c>
      <c r="BA34" s="171">
        <f>'D&amp;O - EPL - Fiduciary - Crime'!CJ$15*$BI34</f>
        <v>2770.0255286993829</v>
      </c>
      <c r="BB34" s="171">
        <f>'D&amp;O - EPL - Fiduciary - Crime'!CK$15*$BI34</f>
        <v>2770.0255286993829</v>
      </c>
      <c r="BC34" s="171">
        <f>'D&amp;O - EPL - Fiduciary - Crime'!CL$15*$BI34</f>
        <v>2770.0255286993829</v>
      </c>
      <c r="BD34" s="171">
        <f>'D&amp;O - EPL - Fiduciary - Crime'!CM$15*$BI34</f>
        <v>2770.0255286993829</v>
      </c>
      <c r="BE34" s="171">
        <f>'D&amp;O - EPL - Fiduciary - Crime'!CN$15*$BI34</f>
        <v>2770.0255286993829</v>
      </c>
      <c r="BF34" s="171">
        <f>'D&amp;O - EPL - Fiduciary - Crime'!CO$15*$BI34</f>
        <v>2853.1262945603644</v>
      </c>
      <c r="BG34" s="171">
        <f>'D&amp;O - EPL - Fiduciary - Crime'!CP$15*$BI34</f>
        <v>2853.1262945603644</v>
      </c>
      <c r="BI34" s="174">
        <f>SUMIF(Revenue!$P:$P,'Crime - D&amp;O (USD)'!$F34,Revenue!$F:$F)</f>
        <v>9.7261180966263946E-2</v>
      </c>
    </row>
    <row r="35" spans="1:61" s="173" customFormat="1" ht="12.75" hidden="1" customHeight="1">
      <c r="A35" s="179" t="s">
        <v>589</v>
      </c>
      <c r="B35" s="179" t="s">
        <v>589</v>
      </c>
      <c r="C35" s="170" t="str" cm="1">
        <f t="array" ref="C35">IFERROR(INDEX('Legal Entity'!B:B,MATCH('Crime - D&amp;O (USD)'!F35,'Legal Entity'!A:A,0),0),0)</f>
        <v>1120 - UTILITIES, INC. OF FLORIDA</v>
      </c>
      <c r="D35" s="170" t="str" cm="1">
        <f t="array" ref="D35">IFERROR(INDEX('Legal Entity'!C:C,MATCH(F35,'Legal Entity'!A:A,0),0),0)</f>
        <v>US</v>
      </c>
      <c r="E35" s="170" t="s">
        <v>635</v>
      </c>
      <c r="F35" s="170" t="s">
        <v>16</v>
      </c>
      <c r="G35" s="170"/>
      <c r="H35" s="171">
        <f>'D&amp;O - EPL - Fiduciary - Crime'!AQ$15*$BI35</f>
        <v>2573.3453192006641</v>
      </c>
      <c r="I35" s="171">
        <f>'D&amp;O - EPL - Fiduciary - Crime'!AR$15*$BI35</f>
        <v>2573.3453192006641</v>
      </c>
      <c r="J35" s="171">
        <f>'D&amp;O - EPL - Fiduciary - Crime'!AS$15*$BI35</f>
        <v>3171.3621240493544</v>
      </c>
      <c r="K35" s="171">
        <f>'D&amp;O - EPL - Fiduciary - Crime'!AT$15*$BI35</f>
        <v>3171.3621240493544</v>
      </c>
      <c r="L35" s="171">
        <f>'D&amp;O - EPL - Fiduciary - Crime'!AU$15*$BI35</f>
        <v>3171.3621240493544</v>
      </c>
      <c r="M35" s="171">
        <f>'D&amp;O - EPL - Fiduciary - Crime'!AV$15*$BI35</f>
        <v>3171.3621240493544</v>
      </c>
      <c r="N35" s="171">
        <f>'D&amp;O - EPL - Fiduciary - Crime'!AW$15*$BI35</f>
        <v>3171.3621240493544</v>
      </c>
      <c r="O35" s="171">
        <f>'D&amp;O - EPL - Fiduciary - Crime'!AX$15*$BI35</f>
        <v>3171.3621240493544</v>
      </c>
      <c r="P35" s="171">
        <f>'D&amp;O - EPL - Fiduciary - Crime'!AY$15*$BI35</f>
        <v>3171.3621240493544</v>
      </c>
      <c r="Q35" s="171">
        <f>'D&amp;O - EPL - Fiduciary - Crime'!AZ$15*$BI35</f>
        <v>3171.3621240493544</v>
      </c>
      <c r="R35" s="171">
        <f>'D&amp;O - EPL - Fiduciary - Crime'!BA$15*$BI35</f>
        <v>3171.3621240493544</v>
      </c>
      <c r="S35" s="171">
        <f>'D&amp;O - EPL - Fiduciary - Crime'!BB$15*$BI35</f>
        <v>3171.3621240493544</v>
      </c>
      <c r="T35" s="171">
        <f>'D&amp;O - EPL - Fiduciary - Crime'!BC$15*$BI35</f>
        <v>3171.3621240493544</v>
      </c>
      <c r="U35" s="171">
        <f>'D&amp;O - EPL - Fiduciary - Crime'!BD$15*$BI35</f>
        <v>3171.3621240493544</v>
      </c>
      <c r="V35" s="171">
        <f>'D&amp;O - EPL - Fiduciary - Crime'!BE$15*$BI35</f>
        <v>3409.2142833530561</v>
      </c>
      <c r="W35" s="171">
        <f>'D&amp;O - EPL - Fiduciary - Crime'!BF$15*$BI35</f>
        <v>3409.2142833530561</v>
      </c>
      <c r="X35" s="171">
        <f>'D&amp;O - EPL - Fiduciary - Crime'!BG$15*$BI35</f>
        <v>3409.2142833530561</v>
      </c>
      <c r="Y35" s="171">
        <f>'D&amp;O - EPL - Fiduciary - Crime'!BH$15*$BI35</f>
        <v>3409.2142833530561</v>
      </c>
      <c r="Z35" s="171">
        <f>'D&amp;O - EPL - Fiduciary - Crime'!BI$15*$BI35</f>
        <v>3409.2142833530561</v>
      </c>
      <c r="AA35" s="171">
        <f>'D&amp;O - EPL - Fiduciary - Crime'!BJ$15*$BI35</f>
        <v>3409.2142833530561</v>
      </c>
      <c r="AB35" s="171">
        <f>'D&amp;O - EPL - Fiduciary - Crime'!BK$15*$BI35</f>
        <v>3409.2142833530561</v>
      </c>
      <c r="AC35" s="171">
        <f>'D&amp;O - EPL - Fiduciary - Crime'!BL$15*$BI35</f>
        <v>3409.2142833530561</v>
      </c>
      <c r="AD35" s="171">
        <f>'D&amp;O - EPL - Fiduciary - Crime'!BM$15*$BI35</f>
        <v>3409.2142833530561</v>
      </c>
      <c r="AE35" s="171">
        <f>'D&amp;O - EPL - Fiduciary - Crime'!BN$15*$BI35</f>
        <v>3409.2142833530561</v>
      </c>
      <c r="AF35" s="171">
        <f>'D&amp;O - EPL - Fiduciary - Crime'!BO$15*$BI35</f>
        <v>3409.2142833530561</v>
      </c>
      <c r="AG35" s="171">
        <f>'D&amp;O - EPL - Fiduciary - Crime'!BP$15*$BI35</f>
        <v>3409.2142833530561</v>
      </c>
      <c r="AH35" s="171">
        <f>'D&amp;O - EPL - Fiduciary - Crime'!BQ$15*$BI35</f>
        <v>3664.9053546045352</v>
      </c>
      <c r="AI35" s="171">
        <f>'D&amp;O - EPL - Fiduciary - Crime'!BR$15*$BI35</f>
        <v>3664.9053546045352</v>
      </c>
      <c r="AJ35" s="171">
        <f>'D&amp;O - EPL - Fiduciary - Crime'!BS$15*$BI35</f>
        <v>3664.9053546045352</v>
      </c>
      <c r="AK35" s="171">
        <f>'D&amp;O - EPL - Fiduciary - Crime'!BT$15*$BI35</f>
        <v>3664.9053546045352</v>
      </c>
      <c r="AL35" s="171">
        <f>'D&amp;O - EPL - Fiduciary - Crime'!BU$15*$BI35</f>
        <v>3664.9053546045352</v>
      </c>
      <c r="AM35" s="171">
        <f>'D&amp;O - EPL - Fiduciary - Crime'!BV$15*$BI35</f>
        <v>3664.9053546045352</v>
      </c>
      <c r="AN35" s="171">
        <f>'D&amp;O - EPL - Fiduciary - Crime'!BW$15*$BI35</f>
        <v>3664.9053546045352</v>
      </c>
      <c r="AO35" s="171">
        <f>'D&amp;O - EPL - Fiduciary - Crime'!BX$15*$BI35</f>
        <v>3664.9053546045352</v>
      </c>
      <c r="AP35" s="171">
        <f>'D&amp;O - EPL - Fiduciary - Crime'!BY$15*$BI35</f>
        <v>3664.9053546045352</v>
      </c>
      <c r="AQ35" s="171">
        <f>'D&amp;O - EPL - Fiduciary - Crime'!BZ$15*$BI35</f>
        <v>3664.9053546045352</v>
      </c>
      <c r="AR35" s="171">
        <f>'D&amp;O - EPL - Fiduciary - Crime'!CA$15*$BI35</f>
        <v>3664.9053546045352</v>
      </c>
      <c r="AS35" s="171">
        <f>'D&amp;O - EPL - Fiduciary - Crime'!CB$15*$BI35</f>
        <v>3664.9053546045352</v>
      </c>
      <c r="AT35" s="171">
        <f>'D&amp;O - EPL - Fiduciary - Crime'!CC$15*$BI35</f>
        <v>3774.852515242671</v>
      </c>
      <c r="AU35" s="171">
        <f>'D&amp;O - EPL - Fiduciary - Crime'!CD$15*$BI35</f>
        <v>3774.852515242671</v>
      </c>
      <c r="AV35" s="171">
        <f>'D&amp;O - EPL - Fiduciary - Crime'!CE$15*$BI35</f>
        <v>3774.852515242671</v>
      </c>
      <c r="AW35" s="171">
        <f>'D&amp;O - EPL - Fiduciary - Crime'!CF$15*$BI35</f>
        <v>3774.852515242671</v>
      </c>
      <c r="AX35" s="171">
        <f>'D&amp;O - EPL - Fiduciary - Crime'!CG$15*$BI35</f>
        <v>3774.852515242671</v>
      </c>
      <c r="AY35" s="171">
        <f>'D&amp;O - EPL - Fiduciary - Crime'!CH$15*$BI35</f>
        <v>3774.852515242671</v>
      </c>
      <c r="AZ35" s="171">
        <f>'D&amp;O - EPL - Fiduciary - Crime'!CI$15*$BI35</f>
        <v>3774.852515242671</v>
      </c>
      <c r="BA35" s="171">
        <f>'D&amp;O - EPL - Fiduciary - Crime'!CJ$15*$BI35</f>
        <v>3774.852515242671</v>
      </c>
      <c r="BB35" s="171">
        <f>'D&amp;O - EPL - Fiduciary - Crime'!CK$15*$BI35</f>
        <v>3774.852515242671</v>
      </c>
      <c r="BC35" s="171">
        <f>'D&amp;O - EPL - Fiduciary - Crime'!CL$15*$BI35</f>
        <v>3774.852515242671</v>
      </c>
      <c r="BD35" s="171">
        <f>'D&amp;O - EPL - Fiduciary - Crime'!CM$15*$BI35</f>
        <v>3774.852515242671</v>
      </c>
      <c r="BE35" s="171">
        <f>'D&amp;O - EPL - Fiduciary - Crime'!CN$15*$BI35</f>
        <v>3774.852515242671</v>
      </c>
      <c r="BF35" s="171">
        <f>'D&amp;O - EPL - Fiduciary - Crime'!CO$15*$BI35</f>
        <v>3888.0980906999512</v>
      </c>
      <c r="BG35" s="171">
        <f>'D&amp;O - EPL - Fiduciary - Crime'!CP$15*$BI35</f>
        <v>3888.0980906999512</v>
      </c>
      <c r="BI35" s="174">
        <f>SUMIF(Revenue!$P:$P,'Crime - D&amp;O (USD)'!$F35,Revenue!$F:$F)</f>
        <v>0.13254268229735822</v>
      </c>
    </row>
    <row r="36" spans="1:61" s="173" customFormat="1" ht="12.75" hidden="1" customHeight="1">
      <c r="A36" s="179" t="s">
        <v>589</v>
      </c>
      <c r="B36" s="179" t="s">
        <v>589</v>
      </c>
      <c r="C36" s="170" t="str" cm="1">
        <f t="array" ref="C36">IFERROR(INDEX('Legal Entity'!B:B,MATCH('Crime - D&amp;O (USD)'!F36,'Legal Entity'!A:A,0),0),0)</f>
        <v>1210 - Fairbanks Sewer &amp; Water Inc.</v>
      </c>
      <c r="D36" s="170" t="str" cm="1">
        <f t="array" ref="D36">IFERROR(INDEX('Legal Entity'!C:C,MATCH(F36,'Legal Entity'!A:A,0),0),0)</f>
        <v>US</v>
      </c>
      <c r="E36" s="170" t="s">
        <v>635</v>
      </c>
      <c r="F36" s="170" t="s">
        <v>649</v>
      </c>
      <c r="G36" s="170"/>
      <c r="H36" s="171">
        <f>'D&amp;O - EPL - Fiduciary - Crime'!AQ$15*$BI36</f>
        <v>0</v>
      </c>
      <c r="I36" s="171">
        <f>'D&amp;O - EPL - Fiduciary - Crime'!AR$15*$BI36</f>
        <v>0</v>
      </c>
      <c r="J36" s="171">
        <f>'D&amp;O - EPL - Fiduciary - Crime'!AS$15*$BI36</f>
        <v>0</v>
      </c>
      <c r="K36" s="171">
        <f>'D&amp;O - EPL - Fiduciary - Crime'!AT$15*$BI36</f>
        <v>0</v>
      </c>
      <c r="L36" s="171">
        <f>'D&amp;O - EPL - Fiduciary - Crime'!AU$15*$BI36</f>
        <v>0</v>
      </c>
      <c r="M36" s="171">
        <f>'D&amp;O - EPL - Fiduciary - Crime'!AV$15*$BI36</f>
        <v>0</v>
      </c>
      <c r="N36" s="171">
        <f>'D&amp;O - EPL - Fiduciary - Crime'!AW$15*$BI36</f>
        <v>0</v>
      </c>
      <c r="O36" s="171">
        <f>'D&amp;O - EPL - Fiduciary - Crime'!AX$15*$BI36</f>
        <v>0</v>
      </c>
      <c r="P36" s="171">
        <f>'D&amp;O - EPL - Fiduciary - Crime'!AY$15*$BI36</f>
        <v>0</v>
      </c>
      <c r="Q36" s="171">
        <f>'D&amp;O - EPL - Fiduciary - Crime'!AZ$15*$BI36</f>
        <v>0</v>
      </c>
      <c r="R36" s="171">
        <f>'D&amp;O - EPL - Fiduciary - Crime'!BA$15*$BI36</f>
        <v>0</v>
      </c>
      <c r="S36" s="171">
        <f>'D&amp;O - EPL - Fiduciary - Crime'!BB$15*$BI36</f>
        <v>0</v>
      </c>
      <c r="T36" s="171">
        <f>'D&amp;O - EPL - Fiduciary - Crime'!BC$15*$BI36</f>
        <v>0</v>
      </c>
      <c r="U36" s="171">
        <f>'D&amp;O - EPL - Fiduciary - Crime'!BD$15*$BI36</f>
        <v>0</v>
      </c>
      <c r="V36" s="171">
        <f>'D&amp;O - EPL - Fiduciary - Crime'!BE$15*$BI36</f>
        <v>0</v>
      </c>
      <c r="W36" s="171">
        <f>'D&amp;O - EPL - Fiduciary - Crime'!BF$15*$BI36</f>
        <v>0</v>
      </c>
      <c r="X36" s="171">
        <f>'D&amp;O - EPL - Fiduciary - Crime'!BG$15*$BI36</f>
        <v>0</v>
      </c>
      <c r="Y36" s="171">
        <f>'D&amp;O - EPL - Fiduciary - Crime'!BH$15*$BI36</f>
        <v>0</v>
      </c>
      <c r="Z36" s="171">
        <f>'D&amp;O - EPL - Fiduciary - Crime'!BI$15*$BI36</f>
        <v>0</v>
      </c>
      <c r="AA36" s="171">
        <f>'D&amp;O - EPL - Fiduciary - Crime'!BJ$15*$BI36</f>
        <v>0</v>
      </c>
      <c r="AB36" s="171">
        <f>'D&amp;O - EPL - Fiduciary - Crime'!BK$15*$BI36</f>
        <v>0</v>
      </c>
      <c r="AC36" s="171">
        <f>'D&amp;O - EPL - Fiduciary - Crime'!BL$15*$BI36</f>
        <v>0</v>
      </c>
      <c r="AD36" s="171">
        <f>'D&amp;O - EPL - Fiduciary - Crime'!BM$15*$BI36</f>
        <v>0</v>
      </c>
      <c r="AE36" s="171">
        <f>'D&amp;O - EPL - Fiduciary - Crime'!BN$15*$BI36</f>
        <v>0</v>
      </c>
      <c r="AF36" s="171">
        <f>'D&amp;O - EPL - Fiduciary - Crime'!BO$15*$BI36</f>
        <v>0</v>
      </c>
      <c r="AG36" s="171">
        <f>'D&amp;O - EPL - Fiduciary - Crime'!BP$15*$BI36</f>
        <v>0</v>
      </c>
      <c r="AH36" s="171">
        <f>'D&amp;O - EPL - Fiduciary - Crime'!BQ$15*$BI36</f>
        <v>0</v>
      </c>
      <c r="AI36" s="171">
        <f>'D&amp;O - EPL - Fiduciary - Crime'!BR$15*$BI36</f>
        <v>0</v>
      </c>
      <c r="AJ36" s="171">
        <f>'D&amp;O - EPL - Fiduciary - Crime'!BS$15*$BI36</f>
        <v>0</v>
      </c>
      <c r="AK36" s="171">
        <f>'D&amp;O - EPL - Fiduciary - Crime'!BT$15*$BI36</f>
        <v>0</v>
      </c>
      <c r="AL36" s="171">
        <f>'D&amp;O - EPL - Fiduciary - Crime'!BU$15*$BI36</f>
        <v>0</v>
      </c>
      <c r="AM36" s="171">
        <f>'D&amp;O - EPL - Fiduciary - Crime'!BV$15*$BI36</f>
        <v>0</v>
      </c>
      <c r="AN36" s="171">
        <f>'D&amp;O - EPL - Fiduciary - Crime'!BW$15*$BI36</f>
        <v>0</v>
      </c>
      <c r="AO36" s="171">
        <f>'D&amp;O - EPL - Fiduciary - Crime'!BX$15*$BI36</f>
        <v>0</v>
      </c>
      <c r="AP36" s="171">
        <f>'D&amp;O - EPL - Fiduciary - Crime'!BY$15*$BI36</f>
        <v>0</v>
      </c>
      <c r="AQ36" s="171">
        <f>'D&amp;O - EPL - Fiduciary - Crime'!BZ$15*$BI36</f>
        <v>0</v>
      </c>
      <c r="AR36" s="171">
        <f>'D&amp;O - EPL - Fiduciary - Crime'!CA$15*$BI36</f>
        <v>0</v>
      </c>
      <c r="AS36" s="171">
        <f>'D&amp;O - EPL - Fiduciary - Crime'!CB$15*$BI36</f>
        <v>0</v>
      </c>
      <c r="AT36" s="171">
        <f>'D&amp;O - EPL - Fiduciary - Crime'!CC$15*$BI36</f>
        <v>0</v>
      </c>
      <c r="AU36" s="171">
        <f>'D&amp;O - EPL - Fiduciary - Crime'!CD$15*$BI36</f>
        <v>0</v>
      </c>
      <c r="AV36" s="171">
        <f>'D&amp;O - EPL - Fiduciary - Crime'!CE$15*$BI36</f>
        <v>0</v>
      </c>
      <c r="AW36" s="171">
        <f>'D&amp;O - EPL - Fiduciary - Crime'!CF$15*$BI36</f>
        <v>0</v>
      </c>
      <c r="AX36" s="171">
        <f>'D&amp;O - EPL - Fiduciary - Crime'!CG$15*$BI36</f>
        <v>0</v>
      </c>
      <c r="AY36" s="171">
        <f>'D&amp;O - EPL - Fiduciary - Crime'!CH$15*$BI36</f>
        <v>0</v>
      </c>
      <c r="AZ36" s="171">
        <f>'D&amp;O - EPL - Fiduciary - Crime'!CI$15*$BI36</f>
        <v>0</v>
      </c>
      <c r="BA36" s="171">
        <f>'D&amp;O - EPL - Fiduciary - Crime'!CJ$15*$BI36</f>
        <v>0</v>
      </c>
      <c r="BB36" s="171">
        <f>'D&amp;O - EPL - Fiduciary - Crime'!CK$15*$BI36</f>
        <v>0</v>
      </c>
      <c r="BC36" s="171">
        <f>'D&amp;O - EPL - Fiduciary - Crime'!CL$15*$BI36</f>
        <v>0</v>
      </c>
      <c r="BD36" s="171">
        <f>'D&amp;O - EPL - Fiduciary - Crime'!CM$15*$BI36</f>
        <v>0</v>
      </c>
      <c r="BE36" s="171">
        <f>'D&amp;O - EPL - Fiduciary - Crime'!CN$15*$BI36</f>
        <v>0</v>
      </c>
      <c r="BF36" s="171">
        <f>'D&amp;O - EPL - Fiduciary - Crime'!CO$15*$BI36</f>
        <v>0</v>
      </c>
      <c r="BG36" s="171">
        <f>'D&amp;O - EPL - Fiduciary - Crime'!CP$15*$BI36</f>
        <v>0</v>
      </c>
      <c r="BI36" s="174">
        <f>SUMIF(Revenue!$P:$P,'Crime - D&amp;O (USD)'!$F36,Revenue!$F:$F)</f>
        <v>0</v>
      </c>
    </row>
    <row r="37" spans="1:61" s="173" customFormat="1" ht="12.75" hidden="1" customHeight="1">
      <c r="A37" s="179" t="s">
        <v>589</v>
      </c>
      <c r="B37" s="179" t="s">
        <v>589</v>
      </c>
      <c r="C37" s="170" t="str" cm="1">
        <f t="array" ref="C37">IFERROR(INDEX('Legal Entity'!B:B,MATCH('Crime - D&amp;O (USD)'!F37,'Legal Entity'!A:A,0),0),0)</f>
        <v>1215 - Golden Heart Utilities, Inc.</v>
      </c>
      <c r="D37" s="170" t="str" cm="1">
        <f t="array" ref="D37">IFERROR(INDEX('Legal Entity'!C:C,MATCH(F37,'Legal Entity'!A:A,0),0),0)</f>
        <v>US</v>
      </c>
      <c r="E37" s="170" t="s">
        <v>635</v>
      </c>
      <c r="F37" s="170" t="s">
        <v>37</v>
      </c>
      <c r="G37" s="170"/>
      <c r="H37" s="171">
        <f>'D&amp;O - EPL - Fiduciary - Crime'!AQ$15*$BI37</f>
        <v>4.3906272610028187</v>
      </c>
      <c r="I37" s="171">
        <f>'D&amp;O - EPL - Fiduciary - Crime'!AR$15*$BI37</f>
        <v>4.3906272610028187</v>
      </c>
      <c r="J37" s="171">
        <f>'D&amp;O - EPL - Fiduciary - Crime'!AS$15*$BI37</f>
        <v>5.4109601585410525</v>
      </c>
      <c r="K37" s="171">
        <f>'D&amp;O - EPL - Fiduciary - Crime'!AT$15*$BI37</f>
        <v>5.4109601585410525</v>
      </c>
      <c r="L37" s="171">
        <f>'D&amp;O - EPL - Fiduciary - Crime'!AU$15*$BI37</f>
        <v>5.4109601585410525</v>
      </c>
      <c r="M37" s="171">
        <f>'D&amp;O - EPL - Fiduciary - Crime'!AV$15*$BI37</f>
        <v>5.4109601585410525</v>
      </c>
      <c r="N37" s="171">
        <f>'D&amp;O - EPL - Fiduciary - Crime'!AW$15*$BI37</f>
        <v>5.4109601585410525</v>
      </c>
      <c r="O37" s="171">
        <f>'D&amp;O - EPL - Fiduciary - Crime'!AX$15*$BI37</f>
        <v>5.4109601585410525</v>
      </c>
      <c r="P37" s="171">
        <f>'D&amp;O - EPL - Fiduciary - Crime'!AY$15*$BI37</f>
        <v>5.4109601585410525</v>
      </c>
      <c r="Q37" s="171">
        <f>'D&amp;O - EPL - Fiduciary - Crime'!AZ$15*$BI37</f>
        <v>5.4109601585410525</v>
      </c>
      <c r="R37" s="171">
        <f>'D&amp;O - EPL - Fiduciary - Crime'!BA$15*$BI37</f>
        <v>5.4109601585410525</v>
      </c>
      <c r="S37" s="171">
        <f>'D&amp;O - EPL - Fiduciary - Crime'!BB$15*$BI37</f>
        <v>5.4109601585410525</v>
      </c>
      <c r="T37" s="171">
        <f>'D&amp;O - EPL - Fiduciary - Crime'!BC$15*$BI37</f>
        <v>5.4109601585410525</v>
      </c>
      <c r="U37" s="171">
        <f>'D&amp;O - EPL - Fiduciary - Crime'!BD$15*$BI37</f>
        <v>5.4109601585410525</v>
      </c>
      <c r="V37" s="171">
        <f>'D&amp;O - EPL - Fiduciary - Crime'!BE$15*$BI37</f>
        <v>5.8167821704316323</v>
      </c>
      <c r="W37" s="171">
        <f>'D&amp;O - EPL - Fiduciary - Crime'!BF$15*$BI37</f>
        <v>5.8167821704316323</v>
      </c>
      <c r="X37" s="171">
        <f>'D&amp;O - EPL - Fiduciary - Crime'!BG$15*$BI37</f>
        <v>5.8167821704316323</v>
      </c>
      <c r="Y37" s="171">
        <f>'D&amp;O - EPL - Fiduciary - Crime'!BH$15*$BI37</f>
        <v>5.8167821704316323</v>
      </c>
      <c r="Z37" s="171">
        <f>'D&amp;O - EPL - Fiduciary - Crime'!BI$15*$BI37</f>
        <v>5.8167821704316323</v>
      </c>
      <c r="AA37" s="171">
        <f>'D&amp;O - EPL - Fiduciary - Crime'!BJ$15*$BI37</f>
        <v>5.8167821704316323</v>
      </c>
      <c r="AB37" s="171">
        <f>'D&amp;O - EPL - Fiduciary - Crime'!BK$15*$BI37</f>
        <v>5.8167821704316323</v>
      </c>
      <c r="AC37" s="171">
        <f>'D&amp;O - EPL - Fiduciary - Crime'!BL$15*$BI37</f>
        <v>5.8167821704316323</v>
      </c>
      <c r="AD37" s="171">
        <f>'D&amp;O - EPL - Fiduciary - Crime'!BM$15*$BI37</f>
        <v>5.8167821704316323</v>
      </c>
      <c r="AE37" s="171">
        <f>'D&amp;O - EPL - Fiduciary - Crime'!BN$15*$BI37</f>
        <v>5.8167821704316323</v>
      </c>
      <c r="AF37" s="171">
        <f>'D&amp;O - EPL - Fiduciary - Crime'!BO$15*$BI37</f>
        <v>5.8167821704316323</v>
      </c>
      <c r="AG37" s="171">
        <f>'D&amp;O - EPL - Fiduciary - Crime'!BP$15*$BI37</f>
        <v>5.8167821704316323</v>
      </c>
      <c r="AH37" s="171">
        <f>'D&amp;O - EPL - Fiduciary - Crime'!BQ$15*$BI37</f>
        <v>6.2530408332140039</v>
      </c>
      <c r="AI37" s="171">
        <f>'D&amp;O - EPL - Fiduciary - Crime'!BR$15*$BI37</f>
        <v>6.2530408332140039</v>
      </c>
      <c r="AJ37" s="171">
        <f>'D&amp;O - EPL - Fiduciary - Crime'!BS$15*$BI37</f>
        <v>6.2530408332140039</v>
      </c>
      <c r="AK37" s="171">
        <f>'D&amp;O - EPL - Fiduciary - Crime'!BT$15*$BI37</f>
        <v>6.2530408332140039</v>
      </c>
      <c r="AL37" s="171">
        <f>'D&amp;O - EPL - Fiduciary - Crime'!BU$15*$BI37</f>
        <v>6.2530408332140039</v>
      </c>
      <c r="AM37" s="171">
        <f>'D&amp;O - EPL - Fiduciary - Crime'!BV$15*$BI37</f>
        <v>6.2530408332140039</v>
      </c>
      <c r="AN37" s="171">
        <f>'D&amp;O - EPL - Fiduciary - Crime'!BW$15*$BI37</f>
        <v>6.2530408332140039</v>
      </c>
      <c r="AO37" s="171">
        <f>'D&amp;O - EPL - Fiduciary - Crime'!BX$15*$BI37</f>
        <v>6.2530408332140039</v>
      </c>
      <c r="AP37" s="171">
        <f>'D&amp;O - EPL - Fiduciary - Crime'!BY$15*$BI37</f>
        <v>6.2530408332140039</v>
      </c>
      <c r="AQ37" s="171">
        <f>'D&amp;O - EPL - Fiduciary - Crime'!BZ$15*$BI37</f>
        <v>6.2530408332140039</v>
      </c>
      <c r="AR37" s="171">
        <f>'D&amp;O - EPL - Fiduciary - Crime'!CA$15*$BI37</f>
        <v>6.2530408332140039</v>
      </c>
      <c r="AS37" s="171">
        <f>'D&amp;O - EPL - Fiduciary - Crime'!CB$15*$BI37</f>
        <v>6.2530408332140039</v>
      </c>
      <c r="AT37" s="171">
        <f>'D&amp;O - EPL - Fiduciary - Crime'!CC$15*$BI37</f>
        <v>6.4406320582104231</v>
      </c>
      <c r="AU37" s="171">
        <f>'D&amp;O - EPL - Fiduciary - Crime'!CD$15*$BI37</f>
        <v>6.4406320582104231</v>
      </c>
      <c r="AV37" s="171">
        <f>'D&amp;O - EPL - Fiduciary - Crime'!CE$15*$BI37</f>
        <v>6.4406320582104231</v>
      </c>
      <c r="AW37" s="171">
        <f>'D&amp;O - EPL - Fiduciary - Crime'!CF$15*$BI37</f>
        <v>6.4406320582104231</v>
      </c>
      <c r="AX37" s="171">
        <f>'D&amp;O - EPL - Fiduciary - Crime'!CG$15*$BI37</f>
        <v>6.4406320582104231</v>
      </c>
      <c r="AY37" s="171">
        <f>'D&amp;O - EPL - Fiduciary - Crime'!CH$15*$BI37</f>
        <v>6.4406320582104231</v>
      </c>
      <c r="AZ37" s="171">
        <f>'D&amp;O - EPL - Fiduciary - Crime'!CI$15*$BI37</f>
        <v>6.4406320582104231</v>
      </c>
      <c r="BA37" s="171">
        <f>'D&amp;O - EPL - Fiduciary - Crime'!CJ$15*$BI37</f>
        <v>6.4406320582104231</v>
      </c>
      <c r="BB37" s="171">
        <f>'D&amp;O - EPL - Fiduciary - Crime'!CK$15*$BI37</f>
        <v>6.4406320582104231</v>
      </c>
      <c r="BC37" s="171">
        <f>'D&amp;O - EPL - Fiduciary - Crime'!CL$15*$BI37</f>
        <v>6.4406320582104231</v>
      </c>
      <c r="BD37" s="171">
        <f>'D&amp;O - EPL - Fiduciary - Crime'!CM$15*$BI37</f>
        <v>6.4406320582104231</v>
      </c>
      <c r="BE37" s="171">
        <f>'D&amp;O - EPL - Fiduciary - Crime'!CN$15*$BI37</f>
        <v>6.4406320582104231</v>
      </c>
      <c r="BF37" s="171">
        <f>'D&amp;O - EPL - Fiduciary - Crime'!CO$15*$BI37</f>
        <v>6.6338510199567358</v>
      </c>
      <c r="BG37" s="171">
        <f>'D&amp;O - EPL - Fiduciary - Crime'!CP$15*$BI37</f>
        <v>6.6338510199567358</v>
      </c>
      <c r="BI37" s="174">
        <f>SUMIF(Revenue!$P:$P,'Crime - D&amp;O (USD)'!$F37,Revenue!$F:$F)</f>
        <v>2.2614357653405858E-4</v>
      </c>
    </row>
    <row r="38" spans="1:61" s="173" customFormat="1" ht="12.75" hidden="1" customHeight="1">
      <c r="A38" s="179" t="s">
        <v>589</v>
      </c>
      <c r="B38" s="179" t="s">
        <v>589</v>
      </c>
      <c r="C38" s="170" t="str" cm="1">
        <f t="array" ref="C38">IFERROR(INDEX('Legal Entity'!B:B,MATCH('Crime - D&amp;O (USD)'!F38,'Legal Entity'!A:A,0),0),0)</f>
        <v>1215 - Golden Heart Utilities, Inc.</v>
      </c>
      <c r="D38" s="170" t="str" cm="1">
        <f t="array" ref="D38">IFERROR(INDEX('Legal Entity'!C:C,MATCH(F38,'Legal Entity'!A:A,0),0),0)</f>
        <v>US</v>
      </c>
      <c r="E38" s="170" t="s">
        <v>635</v>
      </c>
      <c r="F38" s="170" t="s">
        <v>38</v>
      </c>
      <c r="G38" s="170"/>
      <c r="H38" s="171">
        <f>'D&amp;O - EPL - Fiduciary - Crime'!AQ$15*$BI38</f>
        <v>0</v>
      </c>
      <c r="I38" s="171">
        <f>'D&amp;O - EPL - Fiduciary - Crime'!AR$15*$BI38</f>
        <v>0</v>
      </c>
      <c r="J38" s="171">
        <f>'D&amp;O - EPL - Fiduciary - Crime'!AS$15*$BI38</f>
        <v>0</v>
      </c>
      <c r="K38" s="171">
        <f>'D&amp;O - EPL - Fiduciary - Crime'!AT$15*$BI38</f>
        <v>0</v>
      </c>
      <c r="L38" s="171">
        <f>'D&amp;O - EPL - Fiduciary - Crime'!AU$15*$BI38</f>
        <v>0</v>
      </c>
      <c r="M38" s="171">
        <f>'D&amp;O - EPL - Fiduciary - Crime'!AV$15*$BI38</f>
        <v>0</v>
      </c>
      <c r="N38" s="171">
        <f>'D&amp;O - EPL - Fiduciary - Crime'!AW$15*$BI38</f>
        <v>0</v>
      </c>
      <c r="O38" s="171">
        <f>'D&amp;O - EPL - Fiduciary - Crime'!AX$15*$BI38</f>
        <v>0</v>
      </c>
      <c r="P38" s="171">
        <f>'D&amp;O - EPL - Fiduciary - Crime'!AY$15*$BI38</f>
        <v>0</v>
      </c>
      <c r="Q38" s="171">
        <f>'D&amp;O - EPL - Fiduciary - Crime'!AZ$15*$BI38</f>
        <v>0</v>
      </c>
      <c r="R38" s="171">
        <f>'D&amp;O - EPL - Fiduciary - Crime'!BA$15*$BI38</f>
        <v>0</v>
      </c>
      <c r="S38" s="171">
        <f>'D&amp;O - EPL - Fiduciary - Crime'!BB$15*$BI38</f>
        <v>0</v>
      </c>
      <c r="T38" s="171">
        <f>'D&amp;O - EPL - Fiduciary - Crime'!BC$15*$BI38</f>
        <v>0</v>
      </c>
      <c r="U38" s="171">
        <f>'D&amp;O - EPL - Fiduciary - Crime'!BD$15*$BI38</f>
        <v>0</v>
      </c>
      <c r="V38" s="171">
        <f>'D&amp;O - EPL - Fiduciary - Crime'!BE$15*$BI38</f>
        <v>0</v>
      </c>
      <c r="W38" s="171">
        <f>'D&amp;O - EPL - Fiduciary - Crime'!BF$15*$BI38</f>
        <v>0</v>
      </c>
      <c r="X38" s="171">
        <f>'D&amp;O - EPL - Fiduciary - Crime'!BG$15*$BI38</f>
        <v>0</v>
      </c>
      <c r="Y38" s="171">
        <f>'D&amp;O - EPL - Fiduciary - Crime'!BH$15*$BI38</f>
        <v>0</v>
      </c>
      <c r="Z38" s="171">
        <f>'D&amp;O - EPL - Fiduciary - Crime'!BI$15*$BI38</f>
        <v>0</v>
      </c>
      <c r="AA38" s="171">
        <f>'D&amp;O - EPL - Fiduciary - Crime'!BJ$15*$BI38</f>
        <v>0</v>
      </c>
      <c r="AB38" s="171">
        <f>'D&amp;O - EPL - Fiduciary - Crime'!BK$15*$BI38</f>
        <v>0</v>
      </c>
      <c r="AC38" s="171">
        <f>'D&amp;O - EPL - Fiduciary - Crime'!BL$15*$BI38</f>
        <v>0</v>
      </c>
      <c r="AD38" s="171">
        <f>'D&amp;O - EPL - Fiduciary - Crime'!BM$15*$BI38</f>
        <v>0</v>
      </c>
      <c r="AE38" s="171">
        <f>'D&amp;O - EPL - Fiduciary - Crime'!BN$15*$BI38</f>
        <v>0</v>
      </c>
      <c r="AF38" s="171">
        <f>'D&amp;O - EPL - Fiduciary - Crime'!BO$15*$BI38</f>
        <v>0</v>
      </c>
      <c r="AG38" s="171">
        <f>'D&amp;O - EPL - Fiduciary - Crime'!BP$15*$BI38</f>
        <v>0</v>
      </c>
      <c r="AH38" s="171">
        <f>'D&amp;O - EPL - Fiduciary - Crime'!BQ$15*$BI38</f>
        <v>0</v>
      </c>
      <c r="AI38" s="171">
        <f>'D&amp;O - EPL - Fiduciary - Crime'!BR$15*$BI38</f>
        <v>0</v>
      </c>
      <c r="AJ38" s="171">
        <f>'D&amp;O - EPL - Fiduciary - Crime'!BS$15*$BI38</f>
        <v>0</v>
      </c>
      <c r="AK38" s="171">
        <f>'D&amp;O - EPL - Fiduciary - Crime'!BT$15*$BI38</f>
        <v>0</v>
      </c>
      <c r="AL38" s="171">
        <f>'D&amp;O - EPL - Fiduciary - Crime'!BU$15*$BI38</f>
        <v>0</v>
      </c>
      <c r="AM38" s="171">
        <f>'D&amp;O - EPL - Fiduciary - Crime'!BV$15*$BI38</f>
        <v>0</v>
      </c>
      <c r="AN38" s="171">
        <f>'D&amp;O - EPL - Fiduciary - Crime'!BW$15*$BI38</f>
        <v>0</v>
      </c>
      <c r="AO38" s="171">
        <f>'D&amp;O - EPL - Fiduciary - Crime'!BX$15*$BI38</f>
        <v>0</v>
      </c>
      <c r="AP38" s="171">
        <f>'D&amp;O - EPL - Fiduciary - Crime'!BY$15*$BI38</f>
        <v>0</v>
      </c>
      <c r="AQ38" s="171">
        <f>'D&amp;O - EPL - Fiduciary - Crime'!BZ$15*$BI38</f>
        <v>0</v>
      </c>
      <c r="AR38" s="171">
        <f>'D&amp;O - EPL - Fiduciary - Crime'!CA$15*$BI38</f>
        <v>0</v>
      </c>
      <c r="AS38" s="171">
        <f>'D&amp;O - EPL - Fiduciary - Crime'!CB$15*$BI38</f>
        <v>0</v>
      </c>
      <c r="AT38" s="171">
        <f>'D&amp;O - EPL - Fiduciary - Crime'!CC$15*$BI38</f>
        <v>0</v>
      </c>
      <c r="AU38" s="171">
        <f>'D&amp;O - EPL - Fiduciary - Crime'!CD$15*$BI38</f>
        <v>0</v>
      </c>
      <c r="AV38" s="171">
        <f>'D&amp;O - EPL - Fiduciary - Crime'!CE$15*$BI38</f>
        <v>0</v>
      </c>
      <c r="AW38" s="171">
        <f>'D&amp;O - EPL - Fiduciary - Crime'!CF$15*$BI38</f>
        <v>0</v>
      </c>
      <c r="AX38" s="171">
        <f>'D&amp;O - EPL - Fiduciary - Crime'!CG$15*$BI38</f>
        <v>0</v>
      </c>
      <c r="AY38" s="171">
        <f>'D&amp;O - EPL - Fiduciary - Crime'!CH$15*$BI38</f>
        <v>0</v>
      </c>
      <c r="AZ38" s="171">
        <f>'D&amp;O - EPL - Fiduciary - Crime'!CI$15*$BI38</f>
        <v>0</v>
      </c>
      <c r="BA38" s="171">
        <f>'D&amp;O - EPL - Fiduciary - Crime'!CJ$15*$BI38</f>
        <v>0</v>
      </c>
      <c r="BB38" s="171">
        <f>'D&amp;O - EPL - Fiduciary - Crime'!CK$15*$BI38</f>
        <v>0</v>
      </c>
      <c r="BC38" s="171">
        <f>'D&amp;O - EPL - Fiduciary - Crime'!CL$15*$BI38</f>
        <v>0</v>
      </c>
      <c r="BD38" s="171">
        <f>'D&amp;O - EPL - Fiduciary - Crime'!CM$15*$BI38</f>
        <v>0</v>
      </c>
      <c r="BE38" s="171">
        <f>'D&amp;O - EPL - Fiduciary - Crime'!CN$15*$BI38</f>
        <v>0</v>
      </c>
      <c r="BF38" s="171">
        <f>'D&amp;O - EPL - Fiduciary - Crime'!CO$15*$BI38</f>
        <v>0</v>
      </c>
      <c r="BG38" s="171">
        <f>'D&amp;O - EPL - Fiduciary - Crime'!CP$15*$BI38</f>
        <v>0</v>
      </c>
      <c r="BI38" s="174">
        <f>SUMIF(Revenue!$P:$P,'Crime - D&amp;O (USD)'!$F38,Revenue!$F:$F)</f>
        <v>0</v>
      </c>
    </row>
    <row r="39" spans="1:61" s="173" customFormat="1" ht="12.75" hidden="1" customHeight="1">
      <c r="A39" s="179" t="s">
        <v>589</v>
      </c>
      <c r="B39" s="179" t="s">
        <v>589</v>
      </c>
      <c r="C39" s="170" t="str" cm="1">
        <f t="array" ref="C39">IFERROR(INDEX('Legal Entity'!B:B,MATCH('Crime - D&amp;O (USD)'!F39,'Legal Entity'!A:A,0),0),0)</f>
        <v>1215 - Golden Heart Utilities, Inc.</v>
      </c>
      <c r="D39" s="170" t="str" cm="1">
        <f t="array" ref="D39">IFERROR(INDEX('Legal Entity'!C:C,MATCH(F39,'Legal Entity'!A:A,0),0),0)</f>
        <v>US</v>
      </c>
      <c r="E39" s="170" t="s">
        <v>635</v>
      </c>
      <c r="F39" s="170" t="s">
        <v>39</v>
      </c>
      <c r="G39" s="170"/>
      <c r="H39" s="171">
        <f>'D&amp;O - EPL - Fiduciary - Crime'!AQ$15*$BI39</f>
        <v>0.15620485287560509</v>
      </c>
      <c r="I39" s="171">
        <f>'D&amp;O - EPL - Fiduciary - Crime'!AR$15*$BI39</f>
        <v>0.15620485287560509</v>
      </c>
      <c r="J39" s="171">
        <f>'D&amp;O - EPL - Fiduciary - Crime'!AS$15*$BI39</f>
        <v>0.19250512175966814</v>
      </c>
      <c r="K39" s="171">
        <f>'D&amp;O - EPL - Fiduciary - Crime'!AT$15*$BI39</f>
        <v>0.19250512175966814</v>
      </c>
      <c r="L39" s="171">
        <f>'D&amp;O - EPL - Fiduciary - Crime'!AU$15*$BI39</f>
        <v>0.19250512175966814</v>
      </c>
      <c r="M39" s="171">
        <f>'D&amp;O - EPL - Fiduciary - Crime'!AV$15*$BI39</f>
        <v>0.19250512175966814</v>
      </c>
      <c r="N39" s="171">
        <f>'D&amp;O - EPL - Fiduciary - Crime'!AW$15*$BI39</f>
        <v>0.19250512175966814</v>
      </c>
      <c r="O39" s="171">
        <f>'D&amp;O - EPL - Fiduciary - Crime'!AX$15*$BI39</f>
        <v>0.19250512175966814</v>
      </c>
      <c r="P39" s="171">
        <f>'D&amp;O - EPL - Fiduciary - Crime'!AY$15*$BI39</f>
        <v>0.19250512175966814</v>
      </c>
      <c r="Q39" s="171">
        <f>'D&amp;O - EPL - Fiduciary - Crime'!AZ$15*$BI39</f>
        <v>0.19250512175966814</v>
      </c>
      <c r="R39" s="171">
        <f>'D&amp;O - EPL - Fiduciary - Crime'!BA$15*$BI39</f>
        <v>0.19250512175966814</v>
      </c>
      <c r="S39" s="171">
        <f>'D&amp;O - EPL - Fiduciary - Crime'!BB$15*$BI39</f>
        <v>0.19250512175966814</v>
      </c>
      <c r="T39" s="171">
        <f>'D&amp;O - EPL - Fiduciary - Crime'!BC$15*$BI39</f>
        <v>0.19250512175966814</v>
      </c>
      <c r="U39" s="171">
        <f>'D&amp;O - EPL - Fiduciary - Crime'!BD$15*$BI39</f>
        <v>0.19250512175966814</v>
      </c>
      <c r="V39" s="171">
        <f>'D&amp;O - EPL - Fiduciary - Crime'!BE$15*$BI39</f>
        <v>0.20694300589164324</v>
      </c>
      <c r="W39" s="171">
        <f>'D&amp;O - EPL - Fiduciary - Crime'!BF$15*$BI39</f>
        <v>0.20694300589164324</v>
      </c>
      <c r="X39" s="171">
        <f>'D&amp;O - EPL - Fiduciary - Crime'!BG$15*$BI39</f>
        <v>0.20694300589164324</v>
      </c>
      <c r="Y39" s="171">
        <f>'D&amp;O - EPL - Fiduciary - Crime'!BH$15*$BI39</f>
        <v>0.20694300589164324</v>
      </c>
      <c r="Z39" s="171">
        <f>'D&amp;O - EPL - Fiduciary - Crime'!BI$15*$BI39</f>
        <v>0.20694300589164324</v>
      </c>
      <c r="AA39" s="171">
        <f>'D&amp;O - EPL - Fiduciary - Crime'!BJ$15*$BI39</f>
        <v>0.20694300589164324</v>
      </c>
      <c r="AB39" s="171">
        <f>'D&amp;O - EPL - Fiduciary - Crime'!BK$15*$BI39</f>
        <v>0.20694300589164324</v>
      </c>
      <c r="AC39" s="171">
        <f>'D&amp;O - EPL - Fiduciary - Crime'!BL$15*$BI39</f>
        <v>0.20694300589164324</v>
      </c>
      <c r="AD39" s="171">
        <f>'D&amp;O - EPL - Fiduciary - Crime'!BM$15*$BI39</f>
        <v>0.20694300589164324</v>
      </c>
      <c r="AE39" s="171">
        <f>'D&amp;O - EPL - Fiduciary - Crime'!BN$15*$BI39</f>
        <v>0.20694300589164324</v>
      </c>
      <c r="AF39" s="171">
        <f>'D&amp;O - EPL - Fiduciary - Crime'!BO$15*$BI39</f>
        <v>0.20694300589164324</v>
      </c>
      <c r="AG39" s="171">
        <f>'D&amp;O - EPL - Fiduciary - Crime'!BP$15*$BI39</f>
        <v>0.20694300589164324</v>
      </c>
      <c r="AH39" s="171">
        <f>'D&amp;O - EPL - Fiduciary - Crime'!BQ$15*$BI39</f>
        <v>0.22246373133351649</v>
      </c>
      <c r="AI39" s="171">
        <f>'D&amp;O - EPL - Fiduciary - Crime'!BR$15*$BI39</f>
        <v>0.22246373133351649</v>
      </c>
      <c r="AJ39" s="171">
        <f>'D&amp;O - EPL - Fiduciary - Crime'!BS$15*$BI39</f>
        <v>0.22246373133351649</v>
      </c>
      <c r="AK39" s="171">
        <f>'D&amp;O - EPL - Fiduciary - Crime'!BT$15*$BI39</f>
        <v>0.22246373133351649</v>
      </c>
      <c r="AL39" s="171">
        <f>'D&amp;O - EPL - Fiduciary - Crime'!BU$15*$BI39</f>
        <v>0.22246373133351649</v>
      </c>
      <c r="AM39" s="171">
        <f>'D&amp;O - EPL - Fiduciary - Crime'!BV$15*$BI39</f>
        <v>0.22246373133351649</v>
      </c>
      <c r="AN39" s="171">
        <f>'D&amp;O - EPL - Fiduciary - Crime'!BW$15*$BI39</f>
        <v>0.22246373133351649</v>
      </c>
      <c r="AO39" s="171">
        <f>'D&amp;O - EPL - Fiduciary - Crime'!BX$15*$BI39</f>
        <v>0.22246373133351649</v>
      </c>
      <c r="AP39" s="171">
        <f>'D&amp;O - EPL - Fiduciary - Crime'!BY$15*$BI39</f>
        <v>0.22246373133351649</v>
      </c>
      <c r="AQ39" s="171">
        <f>'D&amp;O - EPL - Fiduciary - Crime'!BZ$15*$BI39</f>
        <v>0.22246373133351649</v>
      </c>
      <c r="AR39" s="171">
        <f>'D&amp;O - EPL - Fiduciary - Crime'!CA$15*$BI39</f>
        <v>0.22246373133351649</v>
      </c>
      <c r="AS39" s="171">
        <f>'D&amp;O - EPL - Fiduciary - Crime'!CB$15*$BI39</f>
        <v>0.22246373133351649</v>
      </c>
      <c r="AT39" s="171">
        <f>'D&amp;O - EPL - Fiduciary - Crime'!CC$15*$BI39</f>
        <v>0.22913764327352196</v>
      </c>
      <c r="AU39" s="171">
        <f>'D&amp;O - EPL - Fiduciary - Crime'!CD$15*$BI39</f>
        <v>0.22913764327352196</v>
      </c>
      <c r="AV39" s="171">
        <f>'D&amp;O - EPL - Fiduciary - Crime'!CE$15*$BI39</f>
        <v>0.22913764327352196</v>
      </c>
      <c r="AW39" s="171">
        <f>'D&amp;O - EPL - Fiduciary - Crime'!CF$15*$BI39</f>
        <v>0.22913764327352196</v>
      </c>
      <c r="AX39" s="171">
        <f>'D&amp;O - EPL - Fiduciary - Crime'!CG$15*$BI39</f>
        <v>0.22913764327352196</v>
      </c>
      <c r="AY39" s="171">
        <f>'D&amp;O - EPL - Fiduciary - Crime'!CH$15*$BI39</f>
        <v>0.22913764327352196</v>
      </c>
      <c r="AZ39" s="171">
        <f>'D&amp;O - EPL - Fiduciary - Crime'!CI$15*$BI39</f>
        <v>0.22913764327352196</v>
      </c>
      <c r="BA39" s="171">
        <f>'D&amp;O - EPL - Fiduciary - Crime'!CJ$15*$BI39</f>
        <v>0.22913764327352196</v>
      </c>
      <c r="BB39" s="171">
        <f>'D&amp;O - EPL - Fiduciary - Crime'!CK$15*$BI39</f>
        <v>0.22913764327352196</v>
      </c>
      <c r="BC39" s="171">
        <f>'D&amp;O - EPL - Fiduciary - Crime'!CL$15*$BI39</f>
        <v>0.22913764327352196</v>
      </c>
      <c r="BD39" s="171">
        <f>'D&amp;O - EPL - Fiduciary - Crime'!CM$15*$BI39</f>
        <v>0.22913764327352196</v>
      </c>
      <c r="BE39" s="171">
        <f>'D&amp;O - EPL - Fiduciary - Crime'!CN$15*$BI39</f>
        <v>0.22913764327352196</v>
      </c>
      <c r="BF39" s="171">
        <f>'D&amp;O - EPL - Fiduciary - Crime'!CO$15*$BI39</f>
        <v>0.23601177257172762</v>
      </c>
      <c r="BG39" s="171">
        <f>'D&amp;O - EPL - Fiduciary - Crime'!CP$15*$BI39</f>
        <v>0.23601177257172762</v>
      </c>
      <c r="BI39" s="174">
        <f>SUMIF(Revenue!$P:$P,'Crime - D&amp;O (USD)'!$F39,Revenue!$F:$F)</f>
        <v>8.0454846201628133E-6</v>
      </c>
    </row>
    <row r="40" spans="1:61" s="173" customFormat="1" ht="12.75" hidden="1" customHeight="1">
      <c r="A40" s="179" t="s">
        <v>589</v>
      </c>
      <c r="B40" s="179" t="s">
        <v>589</v>
      </c>
      <c r="C40" s="170" t="str" cm="1">
        <f t="array" ref="C40">IFERROR(INDEX('Legal Entity'!B:B,MATCH('Crime - D&amp;O (USD)'!F40,'Legal Entity'!A:A,0),0),0)</f>
        <v>1215 - Golden Heart Utilities, Inc.</v>
      </c>
      <c r="D40" s="170" t="str" cm="1">
        <f t="array" ref="D40">IFERROR(INDEX('Legal Entity'!C:C,MATCH(F40,'Legal Entity'!A:A,0),0),0)</f>
        <v>US</v>
      </c>
      <c r="E40" s="170" t="s">
        <v>635</v>
      </c>
      <c r="F40" s="170" t="s">
        <v>43</v>
      </c>
      <c r="G40" s="170"/>
      <c r="H40" s="171">
        <f>'D&amp;O - EPL - Fiduciary - Crime'!AQ$15*$BI40</f>
        <v>2.842099704813724</v>
      </c>
      <c r="I40" s="171">
        <f>'D&amp;O - EPL - Fiduciary - Crime'!AR$15*$BI40</f>
        <v>2.842099704813724</v>
      </c>
      <c r="J40" s="171">
        <f>'D&amp;O - EPL - Fiduciary - Crime'!AS$15*$BI40</f>
        <v>3.5025720370159363</v>
      </c>
      <c r="K40" s="171">
        <f>'D&amp;O - EPL - Fiduciary - Crime'!AT$15*$BI40</f>
        <v>3.5025720370159363</v>
      </c>
      <c r="L40" s="171">
        <f>'D&amp;O - EPL - Fiduciary - Crime'!AU$15*$BI40</f>
        <v>3.5025720370159363</v>
      </c>
      <c r="M40" s="171">
        <f>'D&amp;O - EPL - Fiduciary - Crime'!AV$15*$BI40</f>
        <v>3.5025720370159363</v>
      </c>
      <c r="N40" s="171">
        <f>'D&amp;O - EPL - Fiduciary - Crime'!AW$15*$BI40</f>
        <v>3.5025720370159363</v>
      </c>
      <c r="O40" s="171">
        <f>'D&amp;O - EPL - Fiduciary - Crime'!AX$15*$BI40</f>
        <v>3.5025720370159363</v>
      </c>
      <c r="P40" s="171">
        <f>'D&amp;O - EPL - Fiduciary - Crime'!AY$15*$BI40</f>
        <v>3.5025720370159363</v>
      </c>
      <c r="Q40" s="171">
        <f>'D&amp;O - EPL - Fiduciary - Crime'!AZ$15*$BI40</f>
        <v>3.5025720370159363</v>
      </c>
      <c r="R40" s="171">
        <f>'D&amp;O - EPL - Fiduciary - Crime'!BA$15*$BI40</f>
        <v>3.5025720370159363</v>
      </c>
      <c r="S40" s="171">
        <f>'D&amp;O - EPL - Fiduciary - Crime'!BB$15*$BI40</f>
        <v>3.5025720370159363</v>
      </c>
      <c r="T40" s="171">
        <f>'D&amp;O - EPL - Fiduciary - Crime'!BC$15*$BI40</f>
        <v>3.5025720370159363</v>
      </c>
      <c r="U40" s="171">
        <f>'D&amp;O - EPL - Fiduciary - Crime'!BD$15*$BI40</f>
        <v>3.5025720370159363</v>
      </c>
      <c r="V40" s="171">
        <f>'D&amp;O - EPL - Fiduciary - Crime'!BE$15*$BI40</f>
        <v>3.7652649397921318</v>
      </c>
      <c r="W40" s="171">
        <f>'D&amp;O - EPL - Fiduciary - Crime'!BF$15*$BI40</f>
        <v>3.7652649397921318</v>
      </c>
      <c r="X40" s="171">
        <f>'D&amp;O - EPL - Fiduciary - Crime'!BG$15*$BI40</f>
        <v>3.7652649397921318</v>
      </c>
      <c r="Y40" s="171">
        <f>'D&amp;O - EPL - Fiduciary - Crime'!BH$15*$BI40</f>
        <v>3.7652649397921318</v>
      </c>
      <c r="Z40" s="171">
        <f>'D&amp;O - EPL - Fiduciary - Crime'!BI$15*$BI40</f>
        <v>3.7652649397921318</v>
      </c>
      <c r="AA40" s="171">
        <f>'D&amp;O - EPL - Fiduciary - Crime'!BJ$15*$BI40</f>
        <v>3.7652649397921318</v>
      </c>
      <c r="AB40" s="171">
        <f>'D&amp;O - EPL - Fiduciary - Crime'!BK$15*$BI40</f>
        <v>3.7652649397921318</v>
      </c>
      <c r="AC40" s="171">
        <f>'D&amp;O - EPL - Fiduciary - Crime'!BL$15*$BI40</f>
        <v>3.7652649397921318</v>
      </c>
      <c r="AD40" s="171">
        <f>'D&amp;O - EPL - Fiduciary - Crime'!BM$15*$BI40</f>
        <v>3.7652649397921318</v>
      </c>
      <c r="AE40" s="171">
        <f>'D&amp;O - EPL - Fiduciary - Crime'!BN$15*$BI40</f>
        <v>3.7652649397921318</v>
      </c>
      <c r="AF40" s="171">
        <f>'D&amp;O - EPL - Fiduciary - Crime'!BO$15*$BI40</f>
        <v>3.7652649397921318</v>
      </c>
      <c r="AG40" s="171">
        <f>'D&amp;O - EPL - Fiduciary - Crime'!BP$15*$BI40</f>
        <v>3.7652649397921318</v>
      </c>
      <c r="AH40" s="171">
        <f>'D&amp;O - EPL - Fiduciary - Crime'!BQ$15*$BI40</f>
        <v>4.0476598102765413</v>
      </c>
      <c r="AI40" s="171">
        <f>'D&amp;O - EPL - Fiduciary - Crime'!BR$15*$BI40</f>
        <v>4.0476598102765413</v>
      </c>
      <c r="AJ40" s="171">
        <f>'D&amp;O - EPL - Fiduciary - Crime'!BS$15*$BI40</f>
        <v>4.0476598102765413</v>
      </c>
      <c r="AK40" s="171">
        <f>'D&amp;O - EPL - Fiduciary - Crime'!BT$15*$BI40</f>
        <v>4.0476598102765413</v>
      </c>
      <c r="AL40" s="171">
        <f>'D&amp;O - EPL - Fiduciary - Crime'!BU$15*$BI40</f>
        <v>4.0476598102765413</v>
      </c>
      <c r="AM40" s="171">
        <f>'D&amp;O - EPL - Fiduciary - Crime'!BV$15*$BI40</f>
        <v>4.0476598102765413</v>
      </c>
      <c r="AN40" s="171">
        <f>'D&amp;O - EPL - Fiduciary - Crime'!BW$15*$BI40</f>
        <v>4.0476598102765413</v>
      </c>
      <c r="AO40" s="171">
        <f>'D&amp;O - EPL - Fiduciary - Crime'!BX$15*$BI40</f>
        <v>4.0476598102765413</v>
      </c>
      <c r="AP40" s="171">
        <f>'D&amp;O - EPL - Fiduciary - Crime'!BY$15*$BI40</f>
        <v>4.0476598102765413</v>
      </c>
      <c r="AQ40" s="171">
        <f>'D&amp;O - EPL - Fiduciary - Crime'!BZ$15*$BI40</f>
        <v>4.0476598102765413</v>
      </c>
      <c r="AR40" s="171">
        <f>'D&amp;O - EPL - Fiduciary - Crime'!CA$15*$BI40</f>
        <v>4.0476598102765413</v>
      </c>
      <c r="AS40" s="171">
        <f>'D&amp;O - EPL - Fiduciary - Crime'!CB$15*$BI40</f>
        <v>4.0476598102765413</v>
      </c>
      <c r="AT40" s="171">
        <f>'D&amp;O - EPL - Fiduciary - Crime'!CC$15*$BI40</f>
        <v>4.1690896045848369</v>
      </c>
      <c r="AU40" s="171">
        <f>'D&amp;O - EPL - Fiduciary - Crime'!CD$15*$BI40</f>
        <v>4.1690896045848369</v>
      </c>
      <c r="AV40" s="171">
        <f>'D&amp;O - EPL - Fiduciary - Crime'!CE$15*$BI40</f>
        <v>4.1690896045848369</v>
      </c>
      <c r="AW40" s="171">
        <f>'D&amp;O - EPL - Fiduciary - Crime'!CF$15*$BI40</f>
        <v>4.1690896045848369</v>
      </c>
      <c r="AX40" s="171">
        <f>'D&amp;O - EPL - Fiduciary - Crime'!CG$15*$BI40</f>
        <v>4.1690896045848369</v>
      </c>
      <c r="AY40" s="171">
        <f>'D&amp;O - EPL - Fiduciary - Crime'!CH$15*$BI40</f>
        <v>4.1690896045848369</v>
      </c>
      <c r="AZ40" s="171">
        <f>'D&amp;O - EPL - Fiduciary - Crime'!CI$15*$BI40</f>
        <v>4.1690896045848369</v>
      </c>
      <c r="BA40" s="171">
        <f>'D&amp;O - EPL - Fiduciary - Crime'!CJ$15*$BI40</f>
        <v>4.1690896045848369</v>
      </c>
      <c r="BB40" s="171">
        <f>'D&amp;O - EPL - Fiduciary - Crime'!CK$15*$BI40</f>
        <v>4.1690896045848369</v>
      </c>
      <c r="BC40" s="171">
        <f>'D&amp;O - EPL - Fiduciary - Crime'!CL$15*$BI40</f>
        <v>4.1690896045848369</v>
      </c>
      <c r="BD40" s="171">
        <f>'D&amp;O - EPL - Fiduciary - Crime'!CM$15*$BI40</f>
        <v>4.1690896045848369</v>
      </c>
      <c r="BE40" s="171">
        <f>'D&amp;O - EPL - Fiduciary - Crime'!CN$15*$BI40</f>
        <v>4.1690896045848369</v>
      </c>
      <c r="BF40" s="171">
        <f>'D&amp;O - EPL - Fiduciary - Crime'!CO$15*$BI40</f>
        <v>4.2941622927223824</v>
      </c>
      <c r="BG40" s="171">
        <f>'D&amp;O - EPL - Fiduciary - Crime'!CP$15*$BI40</f>
        <v>4.2941622927223824</v>
      </c>
      <c r="BI40" s="174">
        <f>SUMIF(Revenue!$P:$P,'Crime - D&amp;O (USD)'!$F40,Revenue!$F:$F)</f>
        <v>1.4638514132629191E-4</v>
      </c>
    </row>
    <row r="41" spans="1:61" s="173" customFormat="1" ht="12.75" hidden="1" customHeight="1">
      <c r="A41" s="179" t="s">
        <v>589</v>
      </c>
      <c r="B41" s="179" t="s">
        <v>589</v>
      </c>
      <c r="C41" s="170" t="str" cm="1">
        <f t="array" ref="C41">IFERROR(INDEX('Legal Entity'!B:B,MATCH('Crime - D&amp;O (USD)'!F41,'Legal Entity'!A:A,0),0),0)</f>
        <v>1215 - Golden Heart Utilities, Inc.</v>
      </c>
      <c r="D41" s="170" t="str" cm="1">
        <f t="array" ref="D41">IFERROR(INDEX('Legal Entity'!C:C,MATCH(F41,'Legal Entity'!A:A,0),0),0)</f>
        <v>US</v>
      </c>
      <c r="E41" s="170" t="s">
        <v>635</v>
      </c>
      <c r="F41" s="170" t="s">
        <v>47</v>
      </c>
      <c r="G41" s="170"/>
      <c r="H41" s="171">
        <f>'D&amp;O - EPL - Fiduciary - Crime'!AQ$15*$BI41</f>
        <v>0</v>
      </c>
      <c r="I41" s="171">
        <f>'D&amp;O - EPL - Fiduciary - Crime'!AR$15*$BI41</f>
        <v>0</v>
      </c>
      <c r="J41" s="171">
        <f>'D&amp;O - EPL - Fiduciary - Crime'!AS$15*$BI41</f>
        <v>0</v>
      </c>
      <c r="K41" s="171">
        <f>'D&amp;O - EPL - Fiduciary - Crime'!AT$15*$BI41</f>
        <v>0</v>
      </c>
      <c r="L41" s="171">
        <f>'D&amp;O - EPL - Fiduciary - Crime'!AU$15*$BI41</f>
        <v>0</v>
      </c>
      <c r="M41" s="171">
        <f>'D&amp;O - EPL - Fiduciary - Crime'!AV$15*$BI41</f>
        <v>0</v>
      </c>
      <c r="N41" s="171">
        <f>'D&amp;O - EPL - Fiduciary - Crime'!AW$15*$BI41</f>
        <v>0</v>
      </c>
      <c r="O41" s="171">
        <f>'D&amp;O - EPL - Fiduciary - Crime'!AX$15*$BI41</f>
        <v>0</v>
      </c>
      <c r="P41" s="171">
        <f>'D&amp;O - EPL - Fiduciary - Crime'!AY$15*$BI41</f>
        <v>0</v>
      </c>
      <c r="Q41" s="171">
        <f>'D&amp;O - EPL - Fiduciary - Crime'!AZ$15*$BI41</f>
        <v>0</v>
      </c>
      <c r="R41" s="171">
        <f>'D&amp;O - EPL - Fiduciary - Crime'!BA$15*$BI41</f>
        <v>0</v>
      </c>
      <c r="S41" s="171">
        <f>'D&amp;O - EPL - Fiduciary - Crime'!BB$15*$BI41</f>
        <v>0</v>
      </c>
      <c r="T41" s="171">
        <f>'D&amp;O - EPL - Fiduciary - Crime'!BC$15*$BI41</f>
        <v>0</v>
      </c>
      <c r="U41" s="171">
        <f>'D&amp;O - EPL - Fiduciary - Crime'!BD$15*$BI41</f>
        <v>0</v>
      </c>
      <c r="V41" s="171">
        <f>'D&amp;O - EPL - Fiduciary - Crime'!BE$15*$BI41</f>
        <v>0</v>
      </c>
      <c r="W41" s="171">
        <f>'D&amp;O - EPL - Fiduciary - Crime'!BF$15*$BI41</f>
        <v>0</v>
      </c>
      <c r="X41" s="171">
        <f>'D&amp;O - EPL - Fiduciary - Crime'!BG$15*$BI41</f>
        <v>0</v>
      </c>
      <c r="Y41" s="171">
        <f>'D&amp;O - EPL - Fiduciary - Crime'!BH$15*$BI41</f>
        <v>0</v>
      </c>
      <c r="Z41" s="171">
        <f>'D&amp;O - EPL - Fiduciary - Crime'!BI$15*$BI41</f>
        <v>0</v>
      </c>
      <c r="AA41" s="171">
        <f>'D&amp;O - EPL - Fiduciary - Crime'!BJ$15*$BI41</f>
        <v>0</v>
      </c>
      <c r="AB41" s="171">
        <f>'D&amp;O - EPL - Fiduciary - Crime'!BK$15*$BI41</f>
        <v>0</v>
      </c>
      <c r="AC41" s="171">
        <f>'D&amp;O - EPL - Fiduciary - Crime'!BL$15*$BI41</f>
        <v>0</v>
      </c>
      <c r="AD41" s="171">
        <f>'D&amp;O - EPL - Fiduciary - Crime'!BM$15*$BI41</f>
        <v>0</v>
      </c>
      <c r="AE41" s="171">
        <f>'D&amp;O - EPL - Fiduciary - Crime'!BN$15*$BI41</f>
        <v>0</v>
      </c>
      <c r="AF41" s="171">
        <f>'D&amp;O - EPL - Fiduciary - Crime'!BO$15*$BI41</f>
        <v>0</v>
      </c>
      <c r="AG41" s="171">
        <f>'D&amp;O - EPL - Fiduciary - Crime'!BP$15*$BI41</f>
        <v>0</v>
      </c>
      <c r="AH41" s="171">
        <f>'D&amp;O - EPL - Fiduciary - Crime'!BQ$15*$BI41</f>
        <v>0</v>
      </c>
      <c r="AI41" s="171">
        <f>'D&amp;O - EPL - Fiduciary - Crime'!BR$15*$BI41</f>
        <v>0</v>
      </c>
      <c r="AJ41" s="171">
        <f>'D&amp;O - EPL - Fiduciary - Crime'!BS$15*$BI41</f>
        <v>0</v>
      </c>
      <c r="AK41" s="171">
        <f>'D&amp;O - EPL - Fiduciary - Crime'!BT$15*$BI41</f>
        <v>0</v>
      </c>
      <c r="AL41" s="171">
        <f>'D&amp;O - EPL - Fiduciary - Crime'!BU$15*$BI41</f>
        <v>0</v>
      </c>
      <c r="AM41" s="171">
        <f>'D&amp;O - EPL - Fiduciary - Crime'!BV$15*$BI41</f>
        <v>0</v>
      </c>
      <c r="AN41" s="171">
        <f>'D&amp;O - EPL - Fiduciary - Crime'!BW$15*$BI41</f>
        <v>0</v>
      </c>
      <c r="AO41" s="171">
        <f>'D&amp;O - EPL - Fiduciary - Crime'!BX$15*$BI41</f>
        <v>0</v>
      </c>
      <c r="AP41" s="171">
        <f>'D&amp;O - EPL - Fiduciary - Crime'!BY$15*$BI41</f>
        <v>0</v>
      </c>
      <c r="AQ41" s="171">
        <f>'D&amp;O - EPL - Fiduciary - Crime'!BZ$15*$BI41</f>
        <v>0</v>
      </c>
      <c r="AR41" s="171">
        <f>'D&amp;O - EPL - Fiduciary - Crime'!CA$15*$BI41</f>
        <v>0</v>
      </c>
      <c r="AS41" s="171">
        <f>'D&amp;O - EPL - Fiduciary - Crime'!CB$15*$BI41</f>
        <v>0</v>
      </c>
      <c r="AT41" s="171">
        <f>'D&amp;O - EPL - Fiduciary - Crime'!CC$15*$BI41</f>
        <v>0</v>
      </c>
      <c r="AU41" s="171">
        <f>'D&amp;O - EPL - Fiduciary - Crime'!CD$15*$BI41</f>
        <v>0</v>
      </c>
      <c r="AV41" s="171">
        <f>'D&amp;O - EPL - Fiduciary - Crime'!CE$15*$BI41</f>
        <v>0</v>
      </c>
      <c r="AW41" s="171">
        <f>'D&amp;O - EPL - Fiduciary - Crime'!CF$15*$BI41</f>
        <v>0</v>
      </c>
      <c r="AX41" s="171">
        <f>'D&amp;O - EPL - Fiduciary - Crime'!CG$15*$BI41</f>
        <v>0</v>
      </c>
      <c r="AY41" s="171">
        <f>'D&amp;O - EPL - Fiduciary - Crime'!CH$15*$BI41</f>
        <v>0</v>
      </c>
      <c r="AZ41" s="171">
        <f>'D&amp;O - EPL - Fiduciary - Crime'!CI$15*$BI41</f>
        <v>0</v>
      </c>
      <c r="BA41" s="171">
        <f>'D&amp;O - EPL - Fiduciary - Crime'!CJ$15*$BI41</f>
        <v>0</v>
      </c>
      <c r="BB41" s="171">
        <f>'D&amp;O - EPL - Fiduciary - Crime'!CK$15*$BI41</f>
        <v>0</v>
      </c>
      <c r="BC41" s="171">
        <f>'D&amp;O - EPL - Fiduciary - Crime'!CL$15*$BI41</f>
        <v>0</v>
      </c>
      <c r="BD41" s="171">
        <f>'D&amp;O - EPL - Fiduciary - Crime'!CM$15*$BI41</f>
        <v>0</v>
      </c>
      <c r="BE41" s="171">
        <f>'D&amp;O - EPL - Fiduciary - Crime'!CN$15*$BI41</f>
        <v>0</v>
      </c>
      <c r="BF41" s="171">
        <f>'D&amp;O - EPL - Fiduciary - Crime'!CO$15*$BI41</f>
        <v>0</v>
      </c>
      <c r="BG41" s="171">
        <f>'D&amp;O - EPL - Fiduciary - Crime'!CP$15*$BI41</f>
        <v>0</v>
      </c>
      <c r="BI41" s="174">
        <f>SUMIF(Revenue!$P:$P,'Crime - D&amp;O (USD)'!$F41,Revenue!$F:$F)</f>
        <v>0</v>
      </c>
    </row>
    <row r="42" spans="1:61" s="173" customFormat="1" ht="12.75" hidden="1" customHeight="1">
      <c r="A42" s="179" t="s">
        <v>589</v>
      </c>
      <c r="B42" s="179" t="s">
        <v>589</v>
      </c>
      <c r="C42" s="170" t="str" cm="1">
        <f t="array" ref="C42">IFERROR(INDEX('Legal Entity'!B:B,MATCH('Crime - D&amp;O (USD)'!F42,'Legal Entity'!A:A,0),0),0)</f>
        <v>1215 - Golden Heart Utilities, Inc.</v>
      </c>
      <c r="D42" s="170" t="str" cm="1">
        <f t="array" ref="D42">IFERROR(INDEX('Legal Entity'!C:C,MATCH(F42,'Legal Entity'!A:A,0),0),0)</f>
        <v>US</v>
      </c>
      <c r="E42" s="170" t="s">
        <v>635</v>
      </c>
      <c r="F42" s="170" t="s">
        <v>54</v>
      </c>
      <c r="G42" s="170"/>
      <c r="H42" s="171">
        <f>'D&amp;O - EPL - Fiduciary - Crime'!AQ$15*$BI42</f>
        <v>539.22101897481957</v>
      </c>
      <c r="I42" s="171">
        <f>'D&amp;O - EPL - Fiduciary - Crime'!AR$15*$BI42</f>
        <v>539.22101897481957</v>
      </c>
      <c r="J42" s="171">
        <f>'D&amp;O - EPL - Fiduciary - Crime'!AS$15*$BI42</f>
        <v>664.52998099735169</v>
      </c>
      <c r="K42" s="171">
        <f>'D&amp;O - EPL - Fiduciary - Crime'!AT$15*$BI42</f>
        <v>664.52998099735169</v>
      </c>
      <c r="L42" s="171">
        <f>'D&amp;O - EPL - Fiduciary - Crime'!AU$15*$BI42</f>
        <v>664.52998099735169</v>
      </c>
      <c r="M42" s="171">
        <f>'D&amp;O - EPL - Fiduciary - Crime'!AV$15*$BI42</f>
        <v>664.52998099735169</v>
      </c>
      <c r="N42" s="171">
        <f>'D&amp;O - EPL - Fiduciary - Crime'!AW$15*$BI42</f>
        <v>664.52998099735169</v>
      </c>
      <c r="O42" s="171">
        <f>'D&amp;O - EPL - Fiduciary - Crime'!AX$15*$BI42</f>
        <v>664.52998099735169</v>
      </c>
      <c r="P42" s="171">
        <f>'D&amp;O - EPL - Fiduciary - Crime'!AY$15*$BI42</f>
        <v>664.52998099735169</v>
      </c>
      <c r="Q42" s="171">
        <f>'D&amp;O - EPL - Fiduciary - Crime'!AZ$15*$BI42</f>
        <v>664.52998099735169</v>
      </c>
      <c r="R42" s="171">
        <f>'D&amp;O - EPL - Fiduciary - Crime'!BA$15*$BI42</f>
        <v>664.52998099735169</v>
      </c>
      <c r="S42" s="171">
        <f>'D&amp;O - EPL - Fiduciary - Crime'!BB$15*$BI42</f>
        <v>664.52998099735169</v>
      </c>
      <c r="T42" s="171">
        <f>'D&amp;O - EPL - Fiduciary - Crime'!BC$15*$BI42</f>
        <v>664.52998099735169</v>
      </c>
      <c r="U42" s="171">
        <f>'D&amp;O - EPL - Fiduciary - Crime'!BD$15*$BI42</f>
        <v>664.52998099735169</v>
      </c>
      <c r="V42" s="171">
        <f>'D&amp;O - EPL - Fiduciary - Crime'!BE$15*$BI42</f>
        <v>714.36972957215312</v>
      </c>
      <c r="W42" s="171">
        <f>'D&amp;O - EPL - Fiduciary - Crime'!BF$15*$BI42</f>
        <v>714.36972957215312</v>
      </c>
      <c r="X42" s="171">
        <f>'D&amp;O - EPL - Fiduciary - Crime'!BG$15*$BI42</f>
        <v>714.36972957215312</v>
      </c>
      <c r="Y42" s="171">
        <f>'D&amp;O - EPL - Fiduciary - Crime'!BH$15*$BI42</f>
        <v>714.36972957215312</v>
      </c>
      <c r="Z42" s="171">
        <f>'D&amp;O - EPL - Fiduciary - Crime'!BI$15*$BI42</f>
        <v>714.36972957215312</v>
      </c>
      <c r="AA42" s="171">
        <f>'D&amp;O - EPL - Fiduciary - Crime'!BJ$15*$BI42</f>
        <v>714.36972957215312</v>
      </c>
      <c r="AB42" s="171">
        <f>'D&amp;O - EPL - Fiduciary - Crime'!BK$15*$BI42</f>
        <v>714.36972957215312</v>
      </c>
      <c r="AC42" s="171">
        <f>'D&amp;O - EPL - Fiduciary - Crime'!BL$15*$BI42</f>
        <v>714.36972957215312</v>
      </c>
      <c r="AD42" s="171">
        <f>'D&amp;O - EPL - Fiduciary - Crime'!BM$15*$BI42</f>
        <v>714.36972957215312</v>
      </c>
      <c r="AE42" s="171">
        <f>'D&amp;O - EPL - Fiduciary - Crime'!BN$15*$BI42</f>
        <v>714.36972957215312</v>
      </c>
      <c r="AF42" s="171">
        <f>'D&amp;O - EPL - Fiduciary - Crime'!BO$15*$BI42</f>
        <v>714.36972957215312</v>
      </c>
      <c r="AG42" s="171">
        <f>'D&amp;O - EPL - Fiduciary - Crime'!BP$15*$BI42</f>
        <v>714.36972957215312</v>
      </c>
      <c r="AH42" s="171">
        <f>'D&amp;O - EPL - Fiduciary - Crime'!BQ$15*$BI42</f>
        <v>767.94745929006444</v>
      </c>
      <c r="AI42" s="171">
        <f>'D&amp;O - EPL - Fiduciary - Crime'!BR$15*$BI42</f>
        <v>767.94745929006444</v>
      </c>
      <c r="AJ42" s="171">
        <f>'D&amp;O - EPL - Fiduciary - Crime'!BS$15*$BI42</f>
        <v>767.94745929006444</v>
      </c>
      <c r="AK42" s="171">
        <f>'D&amp;O - EPL - Fiduciary - Crime'!BT$15*$BI42</f>
        <v>767.94745929006444</v>
      </c>
      <c r="AL42" s="171">
        <f>'D&amp;O - EPL - Fiduciary - Crime'!BU$15*$BI42</f>
        <v>767.94745929006444</v>
      </c>
      <c r="AM42" s="171">
        <f>'D&amp;O - EPL - Fiduciary - Crime'!BV$15*$BI42</f>
        <v>767.94745929006444</v>
      </c>
      <c r="AN42" s="171">
        <f>'D&amp;O - EPL - Fiduciary - Crime'!BW$15*$BI42</f>
        <v>767.94745929006444</v>
      </c>
      <c r="AO42" s="171">
        <f>'D&amp;O - EPL - Fiduciary - Crime'!BX$15*$BI42</f>
        <v>767.94745929006444</v>
      </c>
      <c r="AP42" s="171">
        <f>'D&amp;O - EPL - Fiduciary - Crime'!BY$15*$BI42</f>
        <v>767.94745929006444</v>
      </c>
      <c r="AQ42" s="171">
        <f>'D&amp;O - EPL - Fiduciary - Crime'!BZ$15*$BI42</f>
        <v>767.94745929006444</v>
      </c>
      <c r="AR42" s="171">
        <f>'D&amp;O - EPL - Fiduciary - Crime'!CA$15*$BI42</f>
        <v>767.94745929006444</v>
      </c>
      <c r="AS42" s="171">
        <f>'D&amp;O - EPL - Fiduciary - Crime'!CB$15*$BI42</f>
        <v>767.94745929006444</v>
      </c>
      <c r="AT42" s="171">
        <f>'D&amp;O - EPL - Fiduciary - Crime'!CC$15*$BI42</f>
        <v>790.98588306876638</v>
      </c>
      <c r="AU42" s="171">
        <f>'D&amp;O - EPL - Fiduciary - Crime'!CD$15*$BI42</f>
        <v>790.98588306876638</v>
      </c>
      <c r="AV42" s="171">
        <f>'D&amp;O - EPL - Fiduciary - Crime'!CE$15*$BI42</f>
        <v>790.98588306876638</v>
      </c>
      <c r="AW42" s="171">
        <f>'D&amp;O - EPL - Fiduciary - Crime'!CF$15*$BI42</f>
        <v>790.98588306876638</v>
      </c>
      <c r="AX42" s="171">
        <f>'D&amp;O - EPL - Fiduciary - Crime'!CG$15*$BI42</f>
        <v>790.98588306876638</v>
      </c>
      <c r="AY42" s="171">
        <f>'D&amp;O - EPL - Fiduciary - Crime'!CH$15*$BI42</f>
        <v>790.98588306876638</v>
      </c>
      <c r="AZ42" s="171">
        <f>'D&amp;O - EPL - Fiduciary - Crime'!CI$15*$BI42</f>
        <v>790.98588306876638</v>
      </c>
      <c r="BA42" s="171">
        <f>'D&amp;O - EPL - Fiduciary - Crime'!CJ$15*$BI42</f>
        <v>790.98588306876638</v>
      </c>
      <c r="BB42" s="171">
        <f>'D&amp;O - EPL - Fiduciary - Crime'!CK$15*$BI42</f>
        <v>790.98588306876638</v>
      </c>
      <c r="BC42" s="171">
        <f>'D&amp;O - EPL - Fiduciary - Crime'!CL$15*$BI42</f>
        <v>790.98588306876638</v>
      </c>
      <c r="BD42" s="171">
        <f>'D&amp;O - EPL - Fiduciary - Crime'!CM$15*$BI42</f>
        <v>790.98588306876638</v>
      </c>
      <c r="BE42" s="171">
        <f>'D&amp;O - EPL - Fiduciary - Crime'!CN$15*$BI42</f>
        <v>790.98588306876638</v>
      </c>
      <c r="BF42" s="171">
        <f>'D&amp;O - EPL - Fiduciary - Crime'!CO$15*$BI42</f>
        <v>814.71545956082934</v>
      </c>
      <c r="BG42" s="171">
        <f>'D&amp;O - EPL - Fiduciary - Crime'!CP$15*$BI42</f>
        <v>814.71545956082934</v>
      </c>
      <c r="BI42" s="174">
        <f>SUMIF(Revenue!$P:$P,'Crime - D&amp;O (USD)'!$F42,Revenue!$F:$F)</f>
        <v>2.7773109062656745E-2</v>
      </c>
    </row>
    <row r="43" spans="1:61" s="173" customFormat="1" ht="12.75" hidden="1" customHeight="1">
      <c r="A43" s="179" t="s">
        <v>589</v>
      </c>
      <c r="B43" s="179" t="s">
        <v>589</v>
      </c>
      <c r="C43" s="170" t="str" cm="1">
        <f t="array" ref="C43">IFERROR(INDEX('Legal Entity'!B:B,MATCH('Crime - D&amp;O (USD)'!F43,'Legal Entity'!A:A,0),0),0)</f>
        <v>1215 - Golden Heart Utilities, Inc.</v>
      </c>
      <c r="D43" s="170" t="str" cm="1">
        <f t="array" ref="D43">IFERROR(INDEX('Legal Entity'!C:C,MATCH(F43,'Legal Entity'!A:A,0),0),0)</f>
        <v>US</v>
      </c>
      <c r="E43" s="170" t="s">
        <v>635</v>
      </c>
      <c r="F43" s="170" t="s">
        <v>56</v>
      </c>
      <c r="G43" s="170"/>
      <c r="H43" s="171">
        <f>'D&amp;O - EPL - Fiduciary - Crime'!AQ$15*$BI43</f>
        <v>4.0538999668378635</v>
      </c>
      <c r="I43" s="171">
        <f>'D&amp;O - EPL - Fiduciary - Crime'!AR$15*$BI43</f>
        <v>4.0538999668378635</v>
      </c>
      <c r="J43" s="171">
        <f>'D&amp;O - EPL - Fiduciary - Crime'!AS$15*$BI43</f>
        <v>4.9959811897720758</v>
      </c>
      <c r="K43" s="171">
        <f>'D&amp;O - EPL - Fiduciary - Crime'!AT$15*$BI43</f>
        <v>4.9959811897720758</v>
      </c>
      <c r="L43" s="171">
        <f>'D&amp;O - EPL - Fiduciary - Crime'!AU$15*$BI43</f>
        <v>4.9959811897720758</v>
      </c>
      <c r="M43" s="171">
        <f>'D&amp;O - EPL - Fiduciary - Crime'!AV$15*$BI43</f>
        <v>4.9959811897720758</v>
      </c>
      <c r="N43" s="171">
        <f>'D&amp;O - EPL - Fiduciary - Crime'!AW$15*$BI43</f>
        <v>4.9959811897720758</v>
      </c>
      <c r="O43" s="171">
        <f>'D&amp;O - EPL - Fiduciary - Crime'!AX$15*$BI43</f>
        <v>4.9959811897720758</v>
      </c>
      <c r="P43" s="171">
        <f>'D&amp;O - EPL - Fiduciary - Crime'!AY$15*$BI43</f>
        <v>4.9959811897720758</v>
      </c>
      <c r="Q43" s="171">
        <f>'D&amp;O - EPL - Fiduciary - Crime'!AZ$15*$BI43</f>
        <v>4.9959811897720758</v>
      </c>
      <c r="R43" s="171">
        <f>'D&amp;O - EPL - Fiduciary - Crime'!BA$15*$BI43</f>
        <v>4.9959811897720758</v>
      </c>
      <c r="S43" s="171">
        <f>'D&amp;O - EPL - Fiduciary - Crime'!BB$15*$BI43</f>
        <v>4.9959811897720758</v>
      </c>
      <c r="T43" s="171">
        <f>'D&amp;O - EPL - Fiduciary - Crime'!BC$15*$BI43</f>
        <v>4.9959811897720758</v>
      </c>
      <c r="U43" s="171">
        <f>'D&amp;O - EPL - Fiduciary - Crime'!BD$15*$BI43</f>
        <v>4.9959811897720758</v>
      </c>
      <c r="V43" s="171">
        <f>'D&amp;O - EPL - Fiduciary - Crime'!BE$15*$BI43</f>
        <v>5.3706797790049814</v>
      </c>
      <c r="W43" s="171">
        <f>'D&amp;O - EPL - Fiduciary - Crime'!BF$15*$BI43</f>
        <v>5.3706797790049814</v>
      </c>
      <c r="X43" s="171">
        <f>'D&amp;O - EPL - Fiduciary - Crime'!BG$15*$BI43</f>
        <v>5.3706797790049814</v>
      </c>
      <c r="Y43" s="171">
        <f>'D&amp;O - EPL - Fiduciary - Crime'!BH$15*$BI43</f>
        <v>5.3706797790049814</v>
      </c>
      <c r="Z43" s="171">
        <f>'D&amp;O - EPL - Fiduciary - Crime'!BI$15*$BI43</f>
        <v>5.3706797790049814</v>
      </c>
      <c r="AA43" s="171">
        <f>'D&amp;O - EPL - Fiduciary - Crime'!BJ$15*$BI43</f>
        <v>5.3706797790049814</v>
      </c>
      <c r="AB43" s="171">
        <f>'D&amp;O - EPL - Fiduciary - Crime'!BK$15*$BI43</f>
        <v>5.3706797790049814</v>
      </c>
      <c r="AC43" s="171">
        <f>'D&amp;O - EPL - Fiduciary - Crime'!BL$15*$BI43</f>
        <v>5.3706797790049814</v>
      </c>
      <c r="AD43" s="171">
        <f>'D&amp;O - EPL - Fiduciary - Crime'!BM$15*$BI43</f>
        <v>5.3706797790049814</v>
      </c>
      <c r="AE43" s="171">
        <f>'D&amp;O - EPL - Fiduciary - Crime'!BN$15*$BI43</f>
        <v>5.3706797790049814</v>
      </c>
      <c r="AF43" s="171">
        <f>'D&amp;O - EPL - Fiduciary - Crime'!BO$15*$BI43</f>
        <v>5.3706797790049814</v>
      </c>
      <c r="AG43" s="171">
        <f>'D&amp;O - EPL - Fiduciary - Crime'!BP$15*$BI43</f>
        <v>5.3706797790049814</v>
      </c>
      <c r="AH43" s="171">
        <f>'D&amp;O - EPL - Fiduciary - Crime'!BQ$15*$BI43</f>
        <v>5.7734807624303546</v>
      </c>
      <c r="AI43" s="171">
        <f>'D&amp;O - EPL - Fiduciary - Crime'!BR$15*$BI43</f>
        <v>5.7734807624303546</v>
      </c>
      <c r="AJ43" s="171">
        <f>'D&amp;O - EPL - Fiduciary - Crime'!BS$15*$BI43</f>
        <v>5.7734807624303546</v>
      </c>
      <c r="AK43" s="171">
        <f>'D&amp;O - EPL - Fiduciary - Crime'!BT$15*$BI43</f>
        <v>5.7734807624303546</v>
      </c>
      <c r="AL43" s="171">
        <f>'D&amp;O - EPL - Fiduciary - Crime'!BU$15*$BI43</f>
        <v>5.7734807624303546</v>
      </c>
      <c r="AM43" s="171">
        <f>'D&amp;O - EPL - Fiduciary - Crime'!BV$15*$BI43</f>
        <v>5.7734807624303546</v>
      </c>
      <c r="AN43" s="171">
        <f>'D&amp;O - EPL - Fiduciary - Crime'!BW$15*$BI43</f>
        <v>5.7734807624303546</v>
      </c>
      <c r="AO43" s="171">
        <f>'D&amp;O - EPL - Fiduciary - Crime'!BX$15*$BI43</f>
        <v>5.7734807624303546</v>
      </c>
      <c r="AP43" s="171">
        <f>'D&amp;O - EPL - Fiduciary - Crime'!BY$15*$BI43</f>
        <v>5.7734807624303546</v>
      </c>
      <c r="AQ43" s="171">
        <f>'D&amp;O - EPL - Fiduciary - Crime'!BZ$15*$BI43</f>
        <v>5.7734807624303546</v>
      </c>
      <c r="AR43" s="171">
        <f>'D&amp;O - EPL - Fiduciary - Crime'!CA$15*$BI43</f>
        <v>5.7734807624303546</v>
      </c>
      <c r="AS43" s="171">
        <f>'D&amp;O - EPL - Fiduciary - Crime'!CB$15*$BI43</f>
        <v>5.7734807624303546</v>
      </c>
      <c r="AT43" s="171">
        <f>'D&amp;O - EPL - Fiduciary - Crime'!CC$15*$BI43</f>
        <v>5.9466851853032647</v>
      </c>
      <c r="AU43" s="171">
        <f>'D&amp;O - EPL - Fiduciary - Crime'!CD$15*$BI43</f>
        <v>5.9466851853032647</v>
      </c>
      <c r="AV43" s="171">
        <f>'D&amp;O - EPL - Fiduciary - Crime'!CE$15*$BI43</f>
        <v>5.9466851853032647</v>
      </c>
      <c r="AW43" s="171">
        <f>'D&amp;O - EPL - Fiduciary - Crime'!CF$15*$BI43</f>
        <v>5.9466851853032647</v>
      </c>
      <c r="AX43" s="171">
        <f>'D&amp;O - EPL - Fiduciary - Crime'!CG$15*$BI43</f>
        <v>5.9466851853032647</v>
      </c>
      <c r="AY43" s="171">
        <f>'D&amp;O - EPL - Fiduciary - Crime'!CH$15*$BI43</f>
        <v>5.9466851853032647</v>
      </c>
      <c r="AZ43" s="171">
        <f>'D&amp;O - EPL - Fiduciary - Crime'!CI$15*$BI43</f>
        <v>5.9466851853032647</v>
      </c>
      <c r="BA43" s="171">
        <f>'D&amp;O - EPL - Fiduciary - Crime'!CJ$15*$BI43</f>
        <v>5.9466851853032647</v>
      </c>
      <c r="BB43" s="171">
        <f>'D&amp;O - EPL - Fiduciary - Crime'!CK$15*$BI43</f>
        <v>5.9466851853032647</v>
      </c>
      <c r="BC43" s="171">
        <f>'D&amp;O - EPL - Fiduciary - Crime'!CL$15*$BI43</f>
        <v>5.9466851853032647</v>
      </c>
      <c r="BD43" s="171">
        <f>'D&amp;O - EPL - Fiduciary - Crime'!CM$15*$BI43</f>
        <v>5.9466851853032647</v>
      </c>
      <c r="BE43" s="171">
        <f>'D&amp;O - EPL - Fiduciary - Crime'!CN$15*$BI43</f>
        <v>5.9466851853032647</v>
      </c>
      <c r="BF43" s="171">
        <f>'D&amp;O - EPL - Fiduciary - Crime'!CO$15*$BI43</f>
        <v>6.1250857408623629</v>
      </c>
      <c r="BG43" s="171">
        <f>'D&amp;O - EPL - Fiduciary - Crime'!CP$15*$BI43</f>
        <v>6.1250857408623629</v>
      </c>
      <c r="BI43" s="174">
        <f>SUMIF(Revenue!$P:$P,'Crime - D&amp;O (USD)'!$F43,Revenue!$F:$F)</f>
        <v>2.0880010597907763E-4</v>
      </c>
    </row>
    <row r="44" spans="1:61" s="173" customFormat="1" ht="12.75" hidden="1" customHeight="1">
      <c r="A44" s="179" t="s">
        <v>589</v>
      </c>
      <c r="B44" s="179" t="s">
        <v>589</v>
      </c>
      <c r="C44" s="170" cm="1">
        <f t="array" ref="C44">IFERROR(INDEX('Legal Entity'!B:B,MATCH('Crime - D&amp;O (USD)'!F44,'Legal Entity'!A:A,0),0),0)</f>
        <v>0</v>
      </c>
      <c r="D44" s="170" t="str" cm="1">
        <f t="array" ref="D44">IFERROR(INDEX('Legal Entity'!C:C,MATCH(F44,'Legal Entity'!A:A,0),0),0)</f>
        <v>US</v>
      </c>
      <c r="E44" s="170" t="s">
        <v>635</v>
      </c>
      <c r="F44" s="170" t="s">
        <v>58</v>
      </c>
      <c r="G44" s="170"/>
      <c r="H44" s="171">
        <f>'D&amp;O - EPL - Fiduciary - Crime'!AQ$15*$BI44</f>
        <v>13.513530376790209</v>
      </c>
      <c r="I44" s="171">
        <f>'D&amp;O - EPL - Fiduciary - Crime'!AR$15*$BI44</f>
        <v>13.513530376790209</v>
      </c>
      <c r="J44" s="171">
        <f>'D&amp;O - EPL - Fiduciary - Crime'!AS$15*$BI44</f>
        <v>16.653924399254336</v>
      </c>
      <c r="K44" s="171">
        <f>'D&amp;O - EPL - Fiduciary - Crime'!AT$15*$BI44</f>
        <v>16.653924399254336</v>
      </c>
      <c r="L44" s="171">
        <f>'D&amp;O - EPL - Fiduciary - Crime'!AU$15*$BI44</f>
        <v>16.653924399254336</v>
      </c>
      <c r="M44" s="171">
        <f>'D&amp;O - EPL - Fiduciary - Crime'!AV$15*$BI44</f>
        <v>16.653924399254336</v>
      </c>
      <c r="N44" s="171">
        <f>'D&amp;O - EPL - Fiduciary - Crime'!AW$15*$BI44</f>
        <v>16.653924399254336</v>
      </c>
      <c r="O44" s="171">
        <f>'D&amp;O - EPL - Fiduciary - Crime'!AX$15*$BI44</f>
        <v>16.653924399254336</v>
      </c>
      <c r="P44" s="171">
        <f>'D&amp;O - EPL - Fiduciary - Crime'!AY$15*$BI44</f>
        <v>16.653924399254336</v>
      </c>
      <c r="Q44" s="171">
        <f>'D&amp;O - EPL - Fiduciary - Crime'!AZ$15*$BI44</f>
        <v>16.653924399254336</v>
      </c>
      <c r="R44" s="171">
        <f>'D&amp;O - EPL - Fiduciary - Crime'!BA$15*$BI44</f>
        <v>16.653924399254336</v>
      </c>
      <c r="S44" s="171">
        <f>'D&amp;O - EPL - Fiduciary - Crime'!BB$15*$BI44</f>
        <v>16.653924399254336</v>
      </c>
      <c r="T44" s="171">
        <f>'D&amp;O - EPL - Fiduciary - Crime'!BC$15*$BI44</f>
        <v>16.653924399254336</v>
      </c>
      <c r="U44" s="171">
        <f>'D&amp;O - EPL - Fiduciary - Crime'!BD$15*$BI44</f>
        <v>16.653924399254336</v>
      </c>
      <c r="V44" s="171">
        <f>'D&amp;O - EPL - Fiduciary - Crime'!BE$15*$BI44</f>
        <v>17.90296872919841</v>
      </c>
      <c r="W44" s="171">
        <f>'D&amp;O - EPL - Fiduciary - Crime'!BF$15*$BI44</f>
        <v>17.90296872919841</v>
      </c>
      <c r="X44" s="171">
        <f>'D&amp;O - EPL - Fiduciary - Crime'!BG$15*$BI44</f>
        <v>17.90296872919841</v>
      </c>
      <c r="Y44" s="171">
        <f>'D&amp;O - EPL - Fiduciary - Crime'!BH$15*$BI44</f>
        <v>17.90296872919841</v>
      </c>
      <c r="Z44" s="171">
        <f>'D&amp;O - EPL - Fiduciary - Crime'!BI$15*$BI44</f>
        <v>17.90296872919841</v>
      </c>
      <c r="AA44" s="171">
        <f>'D&amp;O - EPL - Fiduciary - Crime'!BJ$15*$BI44</f>
        <v>17.90296872919841</v>
      </c>
      <c r="AB44" s="171">
        <f>'D&amp;O - EPL - Fiduciary - Crime'!BK$15*$BI44</f>
        <v>17.90296872919841</v>
      </c>
      <c r="AC44" s="171">
        <f>'D&amp;O - EPL - Fiduciary - Crime'!BL$15*$BI44</f>
        <v>17.90296872919841</v>
      </c>
      <c r="AD44" s="171">
        <f>'D&amp;O - EPL - Fiduciary - Crime'!BM$15*$BI44</f>
        <v>17.90296872919841</v>
      </c>
      <c r="AE44" s="171">
        <f>'D&amp;O - EPL - Fiduciary - Crime'!BN$15*$BI44</f>
        <v>17.90296872919841</v>
      </c>
      <c r="AF44" s="171">
        <f>'D&amp;O - EPL - Fiduciary - Crime'!BO$15*$BI44</f>
        <v>17.90296872919841</v>
      </c>
      <c r="AG44" s="171">
        <f>'D&amp;O - EPL - Fiduciary - Crime'!BP$15*$BI44</f>
        <v>17.90296872919841</v>
      </c>
      <c r="AH44" s="171">
        <f>'D&amp;O - EPL - Fiduciary - Crime'!BQ$15*$BI44</f>
        <v>19.245691383888289</v>
      </c>
      <c r="AI44" s="171">
        <f>'D&amp;O - EPL - Fiduciary - Crime'!BR$15*$BI44</f>
        <v>19.245691383888289</v>
      </c>
      <c r="AJ44" s="171">
        <f>'D&amp;O - EPL - Fiduciary - Crime'!BS$15*$BI44</f>
        <v>19.245691383888289</v>
      </c>
      <c r="AK44" s="171">
        <f>'D&amp;O - EPL - Fiduciary - Crime'!BT$15*$BI44</f>
        <v>19.245691383888289</v>
      </c>
      <c r="AL44" s="171">
        <f>'D&amp;O - EPL - Fiduciary - Crime'!BU$15*$BI44</f>
        <v>19.245691383888289</v>
      </c>
      <c r="AM44" s="171">
        <f>'D&amp;O - EPL - Fiduciary - Crime'!BV$15*$BI44</f>
        <v>19.245691383888289</v>
      </c>
      <c r="AN44" s="171">
        <f>'D&amp;O - EPL - Fiduciary - Crime'!BW$15*$BI44</f>
        <v>19.245691383888289</v>
      </c>
      <c r="AO44" s="171">
        <f>'D&amp;O - EPL - Fiduciary - Crime'!BX$15*$BI44</f>
        <v>19.245691383888289</v>
      </c>
      <c r="AP44" s="171">
        <f>'D&amp;O - EPL - Fiduciary - Crime'!BY$15*$BI44</f>
        <v>19.245691383888289</v>
      </c>
      <c r="AQ44" s="171">
        <f>'D&amp;O - EPL - Fiduciary - Crime'!BZ$15*$BI44</f>
        <v>19.245691383888289</v>
      </c>
      <c r="AR44" s="171">
        <f>'D&amp;O - EPL - Fiduciary - Crime'!CA$15*$BI44</f>
        <v>19.245691383888289</v>
      </c>
      <c r="AS44" s="171">
        <f>'D&amp;O - EPL - Fiduciary - Crime'!CB$15*$BI44</f>
        <v>19.245691383888289</v>
      </c>
      <c r="AT44" s="171">
        <f>'D&amp;O - EPL - Fiduciary - Crime'!CC$15*$BI44</f>
        <v>19.823062125404938</v>
      </c>
      <c r="AU44" s="171">
        <f>'D&amp;O - EPL - Fiduciary - Crime'!CD$15*$BI44</f>
        <v>19.823062125404938</v>
      </c>
      <c r="AV44" s="171">
        <f>'D&amp;O - EPL - Fiduciary - Crime'!CE$15*$BI44</f>
        <v>19.823062125404938</v>
      </c>
      <c r="AW44" s="171">
        <f>'D&amp;O - EPL - Fiduciary - Crime'!CF$15*$BI44</f>
        <v>19.823062125404938</v>
      </c>
      <c r="AX44" s="171">
        <f>'D&amp;O - EPL - Fiduciary - Crime'!CG$15*$BI44</f>
        <v>19.823062125404938</v>
      </c>
      <c r="AY44" s="171">
        <f>'D&amp;O - EPL - Fiduciary - Crime'!CH$15*$BI44</f>
        <v>19.823062125404938</v>
      </c>
      <c r="AZ44" s="171">
        <f>'D&amp;O - EPL - Fiduciary - Crime'!CI$15*$BI44</f>
        <v>19.823062125404938</v>
      </c>
      <c r="BA44" s="171">
        <f>'D&amp;O - EPL - Fiduciary - Crime'!CJ$15*$BI44</f>
        <v>19.823062125404938</v>
      </c>
      <c r="BB44" s="171">
        <f>'D&amp;O - EPL - Fiduciary - Crime'!CK$15*$BI44</f>
        <v>19.823062125404938</v>
      </c>
      <c r="BC44" s="171">
        <f>'D&amp;O - EPL - Fiduciary - Crime'!CL$15*$BI44</f>
        <v>19.823062125404938</v>
      </c>
      <c r="BD44" s="171">
        <f>'D&amp;O - EPL - Fiduciary - Crime'!CM$15*$BI44</f>
        <v>19.823062125404938</v>
      </c>
      <c r="BE44" s="171">
        <f>'D&amp;O - EPL - Fiduciary - Crime'!CN$15*$BI44</f>
        <v>19.823062125404938</v>
      </c>
      <c r="BF44" s="171">
        <f>'D&amp;O - EPL - Fiduciary - Crime'!CO$15*$BI44</f>
        <v>20.417753989167085</v>
      </c>
      <c r="BG44" s="171">
        <f>'D&amp;O - EPL - Fiduciary - Crime'!CP$15*$BI44</f>
        <v>20.417753989167085</v>
      </c>
      <c r="BI44" s="174">
        <f>SUMIF(Revenue!$P:$P,'Crime - D&amp;O (USD)'!$F44,Revenue!$F:$F)</f>
        <v>6.9602767653544615E-4</v>
      </c>
    </row>
    <row r="45" spans="1:61" s="173" customFormat="1" ht="12.75" hidden="1" customHeight="1">
      <c r="A45" s="179" t="s">
        <v>589</v>
      </c>
      <c r="B45" s="179" t="s">
        <v>589</v>
      </c>
      <c r="C45" s="170" cm="1">
        <f t="array" ref="C45">IFERROR(INDEX('Legal Entity'!B:B,MATCH('Crime - D&amp;O (USD)'!F45,'Legal Entity'!A:A,0),0),0)</f>
        <v>0</v>
      </c>
      <c r="D45" s="170" t="str" cm="1">
        <f t="array" ref="D45">IFERROR(INDEX('Legal Entity'!C:C,MATCH(F45,'Legal Entity'!A:A,0),0),0)</f>
        <v>US</v>
      </c>
      <c r="E45" s="170" t="s">
        <v>635</v>
      </c>
      <c r="F45" s="170" t="s">
        <v>650</v>
      </c>
      <c r="G45" s="170"/>
      <c r="H45" s="171">
        <f>'D&amp;O - EPL - Fiduciary - Crime'!AQ$15*$BI45</f>
        <v>0</v>
      </c>
      <c r="I45" s="171">
        <f>'D&amp;O - EPL - Fiduciary - Crime'!AR$15*$BI45</f>
        <v>0</v>
      </c>
      <c r="J45" s="171">
        <f>'D&amp;O - EPL - Fiduciary - Crime'!AS$15*$BI45</f>
        <v>0</v>
      </c>
      <c r="K45" s="171">
        <f>'D&amp;O - EPL - Fiduciary - Crime'!AT$15*$BI45</f>
        <v>0</v>
      </c>
      <c r="L45" s="171">
        <f>'D&amp;O - EPL - Fiduciary - Crime'!AU$15*$BI45</f>
        <v>0</v>
      </c>
      <c r="M45" s="171">
        <f>'D&amp;O - EPL - Fiduciary - Crime'!AV$15*$BI45</f>
        <v>0</v>
      </c>
      <c r="N45" s="171">
        <f>'D&amp;O - EPL - Fiduciary - Crime'!AW$15*$BI45</f>
        <v>0</v>
      </c>
      <c r="O45" s="171">
        <f>'D&amp;O - EPL - Fiduciary - Crime'!AX$15*$BI45</f>
        <v>0</v>
      </c>
      <c r="P45" s="171">
        <f>'D&amp;O - EPL - Fiduciary - Crime'!AY$15*$BI45</f>
        <v>0</v>
      </c>
      <c r="Q45" s="171">
        <f>'D&amp;O - EPL - Fiduciary - Crime'!AZ$15*$BI45</f>
        <v>0</v>
      </c>
      <c r="R45" s="171">
        <f>'D&amp;O - EPL - Fiduciary - Crime'!BA$15*$BI45</f>
        <v>0</v>
      </c>
      <c r="S45" s="171">
        <f>'D&amp;O - EPL - Fiduciary - Crime'!BB$15*$BI45</f>
        <v>0</v>
      </c>
      <c r="T45" s="171">
        <f>'D&amp;O - EPL - Fiduciary - Crime'!BC$15*$BI45</f>
        <v>0</v>
      </c>
      <c r="U45" s="171">
        <f>'D&amp;O - EPL - Fiduciary - Crime'!BD$15*$BI45</f>
        <v>0</v>
      </c>
      <c r="V45" s="171">
        <f>'D&amp;O - EPL - Fiduciary - Crime'!BE$15*$BI45</f>
        <v>0</v>
      </c>
      <c r="W45" s="171">
        <f>'D&amp;O - EPL - Fiduciary - Crime'!BF$15*$BI45</f>
        <v>0</v>
      </c>
      <c r="X45" s="171">
        <f>'D&amp;O - EPL - Fiduciary - Crime'!BG$15*$BI45</f>
        <v>0</v>
      </c>
      <c r="Y45" s="171">
        <f>'D&amp;O - EPL - Fiduciary - Crime'!BH$15*$BI45</f>
        <v>0</v>
      </c>
      <c r="Z45" s="171">
        <f>'D&amp;O - EPL - Fiduciary - Crime'!BI$15*$BI45</f>
        <v>0</v>
      </c>
      <c r="AA45" s="171">
        <f>'D&amp;O - EPL - Fiduciary - Crime'!BJ$15*$BI45</f>
        <v>0</v>
      </c>
      <c r="AB45" s="171">
        <f>'D&amp;O - EPL - Fiduciary - Crime'!BK$15*$BI45</f>
        <v>0</v>
      </c>
      <c r="AC45" s="171">
        <f>'D&amp;O - EPL - Fiduciary - Crime'!BL$15*$BI45</f>
        <v>0</v>
      </c>
      <c r="AD45" s="171">
        <f>'D&amp;O - EPL - Fiduciary - Crime'!BM$15*$BI45</f>
        <v>0</v>
      </c>
      <c r="AE45" s="171">
        <f>'D&amp;O - EPL - Fiduciary - Crime'!BN$15*$BI45</f>
        <v>0</v>
      </c>
      <c r="AF45" s="171">
        <f>'D&amp;O - EPL - Fiduciary - Crime'!BO$15*$BI45</f>
        <v>0</v>
      </c>
      <c r="AG45" s="171">
        <f>'D&amp;O - EPL - Fiduciary - Crime'!BP$15*$BI45</f>
        <v>0</v>
      </c>
      <c r="AH45" s="171">
        <f>'D&amp;O - EPL - Fiduciary - Crime'!BQ$15*$BI45</f>
        <v>0</v>
      </c>
      <c r="AI45" s="171">
        <f>'D&amp;O - EPL - Fiduciary - Crime'!BR$15*$BI45</f>
        <v>0</v>
      </c>
      <c r="AJ45" s="171">
        <f>'D&amp;O - EPL - Fiduciary - Crime'!BS$15*$BI45</f>
        <v>0</v>
      </c>
      <c r="AK45" s="171">
        <f>'D&amp;O - EPL - Fiduciary - Crime'!BT$15*$BI45</f>
        <v>0</v>
      </c>
      <c r="AL45" s="171">
        <f>'D&amp;O - EPL - Fiduciary - Crime'!BU$15*$BI45</f>
        <v>0</v>
      </c>
      <c r="AM45" s="171">
        <f>'D&amp;O - EPL - Fiduciary - Crime'!BV$15*$BI45</f>
        <v>0</v>
      </c>
      <c r="AN45" s="171">
        <f>'D&amp;O - EPL - Fiduciary - Crime'!BW$15*$BI45</f>
        <v>0</v>
      </c>
      <c r="AO45" s="171">
        <f>'D&amp;O - EPL - Fiduciary - Crime'!BX$15*$BI45</f>
        <v>0</v>
      </c>
      <c r="AP45" s="171">
        <f>'D&amp;O - EPL - Fiduciary - Crime'!BY$15*$BI45</f>
        <v>0</v>
      </c>
      <c r="AQ45" s="171">
        <f>'D&amp;O - EPL - Fiduciary - Crime'!BZ$15*$BI45</f>
        <v>0</v>
      </c>
      <c r="AR45" s="171">
        <f>'D&amp;O - EPL - Fiduciary - Crime'!CA$15*$BI45</f>
        <v>0</v>
      </c>
      <c r="AS45" s="171">
        <f>'D&amp;O - EPL - Fiduciary - Crime'!CB$15*$BI45</f>
        <v>0</v>
      </c>
      <c r="AT45" s="171">
        <f>'D&amp;O - EPL - Fiduciary - Crime'!CC$15*$BI45</f>
        <v>0</v>
      </c>
      <c r="AU45" s="171">
        <f>'D&amp;O - EPL - Fiduciary - Crime'!CD$15*$BI45</f>
        <v>0</v>
      </c>
      <c r="AV45" s="171">
        <f>'D&amp;O - EPL - Fiduciary - Crime'!CE$15*$BI45</f>
        <v>0</v>
      </c>
      <c r="AW45" s="171">
        <f>'D&amp;O - EPL - Fiduciary - Crime'!CF$15*$BI45</f>
        <v>0</v>
      </c>
      <c r="AX45" s="171">
        <f>'D&amp;O - EPL - Fiduciary - Crime'!CG$15*$BI45</f>
        <v>0</v>
      </c>
      <c r="AY45" s="171">
        <f>'D&amp;O - EPL - Fiduciary - Crime'!CH$15*$BI45</f>
        <v>0</v>
      </c>
      <c r="AZ45" s="171">
        <f>'D&amp;O - EPL - Fiduciary - Crime'!CI$15*$BI45</f>
        <v>0</v>
      </c>
      <c r="BA45" s="171">
        <f>'D&amp;O - EPL - Fiduciary - Crime'!CJ$15*$BI45</f>
        <v>0</v>
      </c>
      <c r="BB45" s="171">
        <f>'D&amp;O - EPL - Fiduciary - Crime'!CK$15*$BI45</f>
        <v>0</v>
      </c>
      <c r="BC45" s="171">
        <f>'D&amp;O - EPL - Fiduciary - Crime'!CL$15*$BI45</f>
        <v>0</v>
      </c>
      <c r="BD45" s="171">
        <f>'D&amp;O - EPL - Fiduciary - Crime'!CM$15*$BI45</f>
        <v>0</v>
      </c>
      <c r="BE45" s="171">
        <f>'D&amp;O - EPL - Fiduciary - Crime'!CN$15*$BI45</f>
        <v>0</v>
      </c>
      <c r="BF45" s="171">
        <f>'D&amp;O - EPL - Fiduciary - Crime'!CO$15*$BI45</f>
        <v>0</v>
      </c>
      <c r="BG45" s="171">
        <f>'D&amp;O - EPL - Fiduciary - Crime'!CP$15*$BI45</f>
        <v>0</v>
      </c>
      <c r="BI45" s="174">
        <f>SUMIF(Revenue!$P:$P,'Crime - D&amp;O (USD)'!$F45,Revenue!$F:$F)</f>
        <v>0</v>
      </c>
    </row>
    <row r="46" spans="1:61" s="173" customFormat="1" ht="12.75" hidden="1" customHeight="1">
      <c r="A46" s="179" t="s">
        <v>589</v>
      </c>
      <c r="B46" s="179" t="s">
        <v>589</v>
      </c>
      <c r="C46" s="170" t="str" cm="1">
        <f t="array" ref="C46">IFERROR(INDEX('Legal Entity'!B:B,MATCH('Crime - D&amp;O (USD)'!F46,'Legal Entity'!A:A,0),0),0)</f>
        <v>1215 - Golden Heart Utilities, Inc.</v>
      </c>
      <c r="D46" s="170" t="str" cm="1">
        <f t="array" ref="D46">IFERROR(INDEX('Legal Entity'!C:C,MATCH(F46,'Legal Entity'!A:A,0),0),0)</f>
        <v>US</v>
      </c>
      <c r="E46" s="170" t="s">
        <v>635</v>
      </c>
      <c r="F46" s="170" t="s">
        <v>55</v>
      </c>
      <c r="G46" s="170"/>
      <c r="H46" s="171">
        <f>'D&amp;O - EPL - Fiduciary - Crime'!AQ$15*$BI46</f>
        <v>583.41055030487246</v>
      </c>
      <c r="I46" s="171">
        <f>'D&amp;O - EPL - Fiduciary - Crime'!AR$15*$BI46</f>
        <v>583.41055030487246</v>
      </c>
      <c r="J46" s="171">
        <f>'D&amp;O - EPL - Fiduciary - Crime'!AS$15*$BI46</f>
        <v>718.98866747599061</v>
      </c>
      <c r="K46" s="171">
        <f>'D&amp;O - EPL - Fiduciary - Crime'!AT$15*$BI46</f>
        <v>718.98866747599061</v>
      </c>
      <c r="L46" s="171">
        <f>'D&amp;O - EPL - Fiduciary - Crime'!AU$15*$BI46</f>
        <v>718.98866747599061</v>
      </c>
      <c r="M46" s="171">
        <f>'D&amp;O - EPL - Fiduciary - Crime'!AV$15*$BI46</f>
        <v>718.98866747599061</v>
      </c>
      <c r="N46" s="171">
        <f>'D&amp;O - EPL - Fiduciary - Crime'!AW$15*$BI46</f>
        <v>718.98866747599061</v>
      </c>
      <c r="O46" s="171">
        <f>'D&amp;O - EPL - Fiduciary - Crime'!AX$15*$BI46</f>
        <v>718.98866747599061</v>
      </c>
      <c r="P46" s="171">
        <f>'D&amp;O - EPL - Fiduciary - Crime'!AY$15*$BI46</f>
        <v>718.98866747599061</v>
      </c>
      <c r="Q46" s="171">
        <f>'D&amp;O - EPL - Fiduciary - Crime'!AZ$15*$BI46</f>
        <v>718.98866747599061</v>
      </c>
      <c r="R46" s="171">
        <f>'D&amp;O - EPL - Fiduciary - Crime'!BA$15*$BI46</f>
        <v>718.98866747599061</v>
      </c>
      <c r="S46" s="171">
        <f>'D&amp;O - EPL - Fiduciary - Crime'!BB$15*$BI46</f>
        <v>718.98866747599061</v>
      </c>
      <c r="T46" s="171">
        <f>'D&amp;O - EPL - Fiduciary - Crime'!BC$15*$BI46</f>
        <v>718.98866747599061</v>
      </c>
      <c r="U46" s="171">
        <f>'D&amp;O - EPL - Fiduciary - Crime'!BD$15*$BI46</f>
        <v>718.98866747599061</v>
      </c>
      <c r="V46" s="171">
        <f>'D&amp;O - EPL - Fiduciary - Crime'!BE$15*$BI46</f>
        <v>772.91281753668989</v>
      </c>
      <c r="W46" s="171">
        <f>'D&amp;O - EPL - Fiduciary - Crime'!BF$15*$BI46</f>
        <v>772.91281753668989</v>
      </c>
      <c r="X46" s="171">
        <f>'D&amp;O - EPL - Fiduciary - Crime'!BG$15*$BI46</f>
        <v>772.91281753668989</v>
      </c>
      <c r="Y46" s="171">
        <f>'D&amp;O - EPL - Fiduciary - Crime'!BH$15*$BI46</f>
        <v>772.91281753668989</v>
      </c>
      <c r="Z46" s="171">
        <f>'D&amp;O - EPL - Fiduciary - Crime'!BI$15*$BI46</f>
        <v>772.91281753668989</v>
      </c>
      <c r="AA46" s="171">
        <f>'D&amp;O - EPL - Fiduciary - Crime'!BJ$15*$BI46</f>
        <v>772.91281753668989</v>
      </c>
      <c r="AB46" s="171">
        <f>'D&amp;O - EPL - Fiduciary - Crime'!BK$15*$BI46</f>
        <v>772.91281753668989</v>
      </c>
      <c r="AC46" s="171">
        <f>'D&amp;O - EPL - Fiduciary - Crime'!BL$15*$BI46</f>
        <v>772.91281753668989</v>
      </c>
      <c r="AD46" s="171">
        <f>'D&amp;O - EPL - Fiduciary - Crime'!BM$15*$BI46</f>
        <v>772.91281753668989</v>
      </c>
      <c r="AE46" s="171">
        <f>'D&amp;O - EPL - Fiduciary - Crime'!BN$15*$BI46</f>
        <v>772.91281753668989</v>
      </c>
      <c r="AF46" s="171">
        <f>'D&amp;O - EPL - Fiduciary - Crime'!BO$15*$BI46</f>
        <v>772.91281753668989</v>
      </c>
      <c r="AG46" s="171">
        <f>'D&amp;O - EPL - Fiduciary - Crime'!BP$15*$BI46</f>
        <v>772.91281753668989</v>
      </c>
      <c r="AH46" s="171">
        <f>'D&amp;O - EPL - Fiduciary - Crime'!BQ$15*$BI46</f>
        <v>830.8812788519416</v>
      </c>
      <c r="AI46" s="171">
        <f>'D&amp;O - EPL - Fiduciary - Crime'!BR$15*$BI46</f>
        <v>830.8812788519416</v>
      </c>
      <c r="AJ46" s="171">
        <f>'D&amp;O - EPL - Fiduciary - Crime'!BS$15*$BI46</f>
        <v>830.8812788519416</v>
      </c>
      <c r="AK46" s="171">
        <f>'D&amp;O - EPL - Fiduciary - Crime'!BT$15*$BI46</f>
        <v>830.8812788519416</v>
      </c>
      <c r="AL46" s="171">
        <f>'D&amp;O - EPL - Fiduciary - Crime'!BU$15*$BI46</f>
        <v>830.8812788519416</v>
      </c>
      <c r="AM46" s="171">
        <f>'D&amp;O - EPL - Fiduciary - Crime'!BV$15*$BI46</f>
        <v>830.8812788519416</v>
      </c>
      <c r="AN46" s="171">
        <f>'D&amp;O - EPL - Fiduciary - Crime'!BW$15*$BI46</f>
        <v>830.8812788519416</v>
      </c>
      <c r="AO46" s="171">
        <f>'D&amp;O - EPL - Fiduciary - Crime'!BX$15*$BI46</f>
        <v>830.8812788519416</v>
      </c>
      <c r="AP46" s="171">
        <f>'D&amp;O - EPL - Fiduciary - Crime'!BY$15*$BI46</f>
        <v>830.8812788519416</v>
      </c>
      <c r="AQ46" s="171">
        <f>'D&amp;O - EPL - Fiduciary - Crime'!BZ$15*$BI46</f>
        <v>830.8812788519416</v>
      </c>
      <c r="AR46" s="171">
        <f>'D&amp;O - EPL - Fiduciary - Crime'!CA$15*$BI46</f>
        <v>830.8812788519416</v>
      </c>
      <c r="AS46" s="171">
        <f>'D&amp;O - EPL - Fiduciary - Crime'!CB$15*$BI46</f>
        <v>830.8812788519416</v>
      </c>
      <c r="AT46" s="171">
        <f>'D&amp;O - EPL - Fiduciary - Crime'!CC$15*$BI46</f>
        <v>855.80771721749977</v>
      </c>
      <c r="AU46" s="171">
        <f>'D&amp;O - EPL - Fiduciary - Crime'!CD$15*$BI46</f>
        <v>855.80771721749977</v>
      </c>
      <c r="AV46" s="171">
        <f>'D&amp;O - EPL - Fiduciary - Crime'!CE$15*$BI46</f>
        <v>855.80771721749977</v>
      </c>
      <c r="AW46" s="171">
        <f>'D&amp;O - EPL - Fiduciary - Crime'!CF$15*$BI46</f>
        <v>855.80771721749977</v>
      </c>
      <c r="AX46" s="171">
        <f>'D&amp;O - EPL - Fiduciary - Crime'!CG$15*$BI46</f>
        <v>855.80771721749977</v>
      </c>
      <c r="AY46" s="171">
        <f>'D&amp;O - EPL - Fiduciary - Crime'!CH$15*$BI46</f>
        <v>855.80771721749977</v>
      </c>
      <c r="AZ46" s="171">
        <f>'D&amp;O - EPL - Fiduciary - Crime'!CI$15*$BI46</f>
        <v>855.80771721749977</v>
      </c>
      <c r="BA46" s="171">
        <f>'D&amp;O - EPL - Fiduciary - Crime'!CJ$15*$BI46</f>
        <v>855.80771721749977</v>
      </c>
      <c r="BB46" s="171">
        <f>'D&amp;O - EPL - Fiduciary - Crime'!CK$15*$BI46</f>
        <v>855.80771721749977</v>
      </c>
      <c r="BC46" s="171">
        <f>'D&amp;O - EPL - Fiduciary - Crime'!CL$15*$BI46</f>
        <v>855.80771721749977</v>
      </c>
      <c r="BD46" s="171">
        <f>'D&amp;O - EPL - Fiduciary - Crime'!CM$15*$BI46</f>
        <v>855.80771721749977</v>
      </c>
      <c r="BE46" s="171">
        <f>'D&amp;O - EPL - Fiduciary - Crime'!CN$15*$BI46</f>
        <v>855.80771721749977</v>
      </c>
      <c r="BF46" s="171">
        <f>'D&amp;O - EPL - Fiduciary - Crime'!CO$15*$BI46</f>
        <v>881.48194873402474</v>
      </c>
      <c r="BG46" s="171">
        <f>'D&amp;O - EPL - Fiduciary - Crime'!CP$15*$BI46</f>
        <v>881.48194873402474</v>
      </c>
      <c r="BI46" s="174">
        <f>SUMIF(Revenue!$P:$P,'Crime - D&amp;O (USD)'!$F46,Revenue!$F:$F)</f>
        <v>3.0049134347039357E-2</v>
      </c>
    </row>
    <row r="47" spans="1:61" s="173" customFormat="1" ht="12.75" hidden="1" customHeight="1">
      <c r="A47" s="179" t="s">
        <v>589</v>
      </c>
      <c r="B47" s="179" t="s">
        <v>589</v>
      </c>
      <c r="C47" s="170" cm="1">
        <f t="array" ref="C47">IFERROR(INDEX('Legal Entity'!B:B,MATCH('Crime - D&amp;O (USD)'!F47,'Legal Entity'!A:A,0),0),0)</f>
        <v>0</v>
      </c>
      <c r="D47" s="170" t="str" cm="1">
        <f t="array" ref="D47">IFERROR(INDEX('Legal Entity'!C:C,MATCH(F47,'Legal Entity'!A:A,0),0),0)</f>
        <v>US</v>
      </c>
      <c r="E47" s="170" t="s">
        <v>635</v>
      </c>
      <c r="F47" s="170" t="s">
        <v>59</v>
      </c>
      <c r="G47" s="170"/>
      <c r="H47" s="171">
        <f>'D&amp;O - EPL - Fiduciary - Crime'!AQ$15*$BI47</f>
        <v>181.56346028358362</v>
      </c>
      <c r="I47" s="171">
        <f>'D&amp;O - EPL - Fiduciary - Crime'!AR$15*$BI47</f>
        <v>181.56346028358362</v>
      </c>
      <c r="J47" s="171">
        <f>'D&amp;O - EPL - Fiduciary - Crime'!AS$15*$BI47</f>
        <v>223.75678722883305</v>
      </c>
      <c r="K47" s="171">
        <f>'D&amp;O - EPL - Fiduciary - Crime'!AT$15*$BI47</f>
        <v>223.75678722883305</v>
      </c>
      <c r="L47" s="171">
        <f>'D&amp;O - EPL - Fiduciary - Crime'!AU$15*$BI47</f>
        <v>223.75678722883305</v>
      </c>
      <c r="M47" s="171">
        <f>'D&amp;O - EPL - Fiduciary - Crime'!AV$15*$BI47</f>
        <v>223.75678722883305</v>
      </c>
      <c r="N47" s="171">
        <f>'D&amp;O - EPL - Fiduciary - Crime'!AW$15*$BI47</f>
        <v>223.75678722883305</v>
      </c>
      <c r="O47" s="171">
        <f>'D&amp;O - EPL - Fiduciary - Crime'!AX$15*$BI47</f>
        <v>223.75678722883305</v>
      </c>
      <c r="P47" s="171">
        <f>'D&amp;O - EPL - Fiduciary - Crime'!AY$15*$BI47</f>
        <v>223.75678722883305</v>
      </c>
      <c r="Q47" s="171">
        <f>'D&amp;O - EPL - Fiduciary - Crime'!AZ$15*$BI47</f>
        <v>223.75678722883305</v>
      </c>
      <c r="R47" s="171">
        <f>'D&amp;O - EPL - Fiduciary - Crime'!BA$15*$BI47</f>
        <v>223.75678722883305</v>
      </c>
      <c r="S47" s="171">
        <f>'D&amp;O - EPL - Fiduciary - Crime'!BB$15*$BI47</f>
        <v>223.75678722883305</v>
      </c>
      <c r="T47" s="171">
        <f>'D&amp;O - EPL - Fiduciary - Crime'!BC$15*$BI47</f>
        <v>223.75678722883305</v>
      </c>
      <c r="U47" s="171">
        <f>'D&amp;O - EPL - Fiduciary - Crime'!BD$15*$BI47</f>
        <v>223.75678722883305</v>
      </c>
      <c r="V47" s="171">
        <f>'D&amp;O - EPL - Fiduciary - Crime'!BE$15*$BI47</f>
        <v>240.53854627099554</v>
      </c>
      <c r="W47" s="171">
        <f>'D&amp;O - EPL - Fiduciary - Crime'!BF$15*$BI47</f>
        <v>240.53854627099554</v>
      </c>
      <c r="X47" s="171">
        <f>'D&amp;O - EPL - Fiduciary - Crime'!BG$15*$BI47</f>
        <v>240.53854627099554</v>
      </c>
      <c r="Y47" s="171">
        <f>'D&amp;O - EPL - Fiduciary - Crime'!BH$15*$BI47</f>
        <v>240.53854627099554</v>
      </c>
      <c r="Z47" s="171">
        <f>'D&amp;O - EPL - Fiduciary - Crime'!BI$15*$BI47</f>
        <v>240.53854627099554</v>
      </c>
      <c r="AA47" s="171">
        <f>'D&amp;O - EPL - Fiduciary - Crime'!BJ$15*$BI47</f>
        <v>240.53854627099554</v>
      </c>
      <c r="AB47" s="171">
        <f>'D&amp;O - EPL - Fiduciary - Crime'!BK$15*$BI47</f>
        <v>240.53854627099554</v>
      </c>
      <c r="AC47" s="171">
        <f>'D&amp;O - EPL - Fiduciary - Crime'!BL$15*$BI47</f>
        <v>240.53854627099554</v>
      </c>
      <c r="AD47" s="171">
        <f>'D&amp;O - EPL - Fiduciary - Crime'!BM$15*$BI47</f>
        <v>240.53854627099554</v>
      </c>
      <c r="AE47" s="171">
        <f>'D&amp;O - EPL - Fiduciary - Crime'!BN$15*$BI47</f>
        <v>240.53854627099554</v>
      </c>
      <c r="AF47" s="171">
        <f>'D&amp;O - EPL - Fiduciary - Crime'!BO$15*$BI47</f>
        <v>240.53854627099554</v>
      </c>
      <c r="AG47" s="171">
        <f>'D&amp;O - EPL - Fiduciary - Crime'!BP$15*$BI47</f>
        <v>240.53854627099554</v>
      </c>
      <c r="AH47" s="171">
        <f>'D&amp;O - EPL - Fiduciary - Crime'!BQ$15*$BI47</f>
        <v>258.57893724132015</v>
      </c>
      <c r="AI47" s="171">
        <f>'D&amp;O - EPL - Fiduciary - Crime'!BR$15*$BI47</f>
        <v>258.57893724132015</v>
      </c>
      <c r="AJ47" s="171">
        <f>'D&amp;O - EPL - Fiduciary - Crime'!BS$15*$BI47</f>
        <v>258.57893724132015</v>
      </c>
      <c r="AK47" s="171">
        <f>'D&amp;O - EPL - Fiduciary - Crime'!BT$15*$BI47</f>
        <v>258.57893724132015</v>
      </c>
      <c r="AL47" s="171">
        <f>'D&amp;O - EPL - Fiduciary - Crime'!BU$15*$BI47</f>
        <v>258.57893724132015</v>
      </c>
      <c r="AM47" s="171">
        <f>'D&amp;O - EPL - Fiduciary - Crime'!BV$15*$BI47</f>
        <v>258.57893724132015</v>
      </c>
      <c r="AN47" s="171">
        <f>'D&amp;O - EPL - Fiduciary - Crime'!BW$15*$BI47</f>
        <v>258.57893724132015</v>
      </c>
      <c r="AO47" s="171">
        <f>'D&amp;O - EPL - Fiduciary - Crime'!BX$15*$BI47</f>
        <v>258.57893724132015</v>
      </c>
      <c r="AP47" s="171">
        <f>'D&amp;O - EPL - Fiduciary - Crime'!BY$15*$BI47</f>
        <v>258.57893724132015</v>
      </c>
      <c r="AQ47" s="171">
        <f>'D&amp;O - EPL - Fiduciary - Crime'!BZ$15*$BI47</f>
        <v>258.57893724132015</v>
      </c>
      <c r="AR47" s="171">
        <f>'D&amp;O - EPL - Fiduciary - Crime'!CA$15*$BI47</f>
        <v>258.57893724132015</v>
      </c>
      <c r="AS47" s="171">
        <f>'D&amp;O - EPL - Fiduciary - Crime'!CB$15*$BI47</f>
        <v>258.57893724132015</v>
      </c>
      <c r="AT47" s="171">
        <f>'D&amp;O - EPL - Fiduciary - Crime'!CC$15*$BI47</f>
        <v>266.33630535855974</v>
      </c>
      <c r="AU47" s="171">
        <f>'D&amp;O - EPL - Fiduciary - Crime'!CD$15*$BI47</f>
        <v>266.33630535855974</v>
      </c>
      <c r="AV47" s="171">
        <f>'D&amp;O - EPL - Fiduciary - Crime'!CE$15*$BI47</f>
        <v>266.33630535855974</v>
      </c>
      <c r="AW47" s="171">
        <f>'D&amp;O - EPL - Fiduciary - Crime'!CF$15*$BI47</f>
        <v>266.33630535855974</v>
      </c>
      <c r="AX47" s="171">
        <f>'D&amp;O - EPL - Fiduciary - Crime'!CG$15*$BI47</f>
        <v>266.33630535855974</v>
      </c>
      <c r="AY47" s="171">
        <f>'D&amp;O - EPL - Fiduciary - Crime'!CH$15*$BI47</f>
        <v>266.33630535855974</v>
      </c>
      <c r="AZ47" s="171">
        <f>'D&amp;O - EPL - Fiduciary - Crime'!CI$15*$BI47</f>
        <v>266.33630535855974</v>
      </c>
      <c r="BA47" s="171">
        <f>'D&amp;O - EPL - Fiduciary - Crime'!CJ$15*$BI47</f>
        <v>266.33630535855974</v>
      </c>
      <c r="BB47" s="171">
        <f>'D&amp;O - EPL - Fiduciary - Crime'!CK$15*$BI47</f>
        <v>266.33630535855974</v>
      </c>
      <c r="BC47" s="171">
        <f>'D&amp;O - EPL - Fiduciary - Crime'!CL$15*$BI47</f>
        <v>266.33630535855974</v>
      </c>
      <c r="BD47" s="171">
        <f>'D&amp;O - EPL - Fiduciary - Crime'!CM$15*$BI47</f>
        <v>266.33630535855974</v>
      </c>
      <c r="BE47" s="171">
        <f>'D&amp;O - EPL - Fiduciary - Crime'!CN$15*$BI47</f>
        <v>266.33630535855974</v>
      </c>
      <c r="BF47" s="171">
        <f>'D&amp;O - EPL - Fiduciary - Crime'!CO$15*$BI47</f>
        <v>274.32639451931652</v>
      </c>
      <c r="BG47" s="171">
        <f>'D&amp;O - EPL - Fiduciary - Crime'!CP$15*$BI47</f>
        <v>274.32639451931652</v>
      </c>
      <c r="BI47" s="174">
        <f>SUMIF(Revenue!$P:$P,'Crime - D&amp;O (USD)'!$F47,Revenue!$F:$F)</f>
        <v>9.3516046422604162E-3</v>
      </c>
    </row>
    <row r="48" spans="1:61" s="173" customFormat="1" ht="12.75" hidden="1" customHeight="1">
      <c r="A48" s="179" t="s">
        <v>589</v>
      </c>
      <c r="B48" s="179" t="s">
        <v>589</v>
      </c>
      <c r="C48" s="170" t="str" cm="1">
        <f t="array" ref="C48">IFERROR(INDEX('Legal Entity'!B:B,MATCH('Crime - D&amp;O (USD)'!F48,'Legal Entity'!A:A,0),0),0)</f>
        <v>1220 - College Utilities Corporation</v>
      </c>
      <c r="D48" s="170" t="str" cm="1">
        <f t="array" ref="D48">IFERROR(INDEX('Legal Entity'!C:C,MATCH(F48,'Legal Entity'!A:A,0),0),0)</f>
        <v>US</v>
      </c>
      <c r="E48" s="170" t="s">
        <v>635</v>
      </c>
      <c r="F48" s="170" t="s">
        <v>61</v>
      </c>
      <c r="G48" s="170"/>
      <c r="H48" s="171">
        <f>'D&amp;O - EPL - Fiduciary - Crime'!AQ$15*$BI48</f>
        <v>0</v>
      </c>
      <c r="I48" s="171">
        <f>'D&amp;O - EPL - Fiduciary - Crime'!AR$15*$BI48</f>
        <v>0</v>
      </c>
      <c r="J48" s="171">
        <f>'D&amp;O - EPL - Fiduciary - Crime'!AS$15*$BI48</f>
        <v>0</v>
      </c>
      <c r="K48" s="171">
        <f>'D&amp;O - EPL - Fiduciary - Crime'!AT$15*$BI48</f>
        <v>0</v>
      </c>
      <c r="L48" s="171">
        <f>'D&amp;O - EPL - Fiduciary - Crime'!AU$15*$BI48</f>
        <v>0</v>
      </c>
      <c r="M48" s="171">
        <f>'D&amp;O - EPL - Fiduciary - Crime'!AV$15*$BI48</f>
        <v>0</v>
      </c>
      <c r="N48" s="171">
        <f>'D&amp;O - EPL - Fiduciary - Crime'!AW$15*$BI48</f>
        <v>0</v>
      </c>
      <c r="O48" s="171">
        <f>'D&amp;O - EPL - Fiduciary - Crime'!AX$15*$BI48</f>
        <v>0</v>
      </c>
      <c r="P48" s="171">
        <f>'D&amp;O - EPL - Fiduciary - Crime'!AY$15*$BI48</f>
        <v>0</v>
      </c>
      <c r="Q48" s="171">
        <f>'D&amp;O - EPL - Fiduciary - Crime'!AZ$15*$BI48</f>
        <v>0</v>
      </c>
      <c r="R48" s="171">
        <f>'D&amp;O - EPL - Fiduciary - Crime'!BA$15*$BI48</f>
        <v>0</v>
      </c>
      <c r="S48" s="171">
        <f>'D&amp;O - EPL - Fiduciary - Crime'!BB$15*$BI48</f>
        <v>0</v>
      </c>
      <c r="T48" s="171">
        <f>'D&amp;O - EPL - Fiduciary - Crime'!BC$15*$BI48</f>
        <v>0</v>
      </c>
      <c r="U48" s="171">
        <f>'D&amp;O - EPL - Fiduciary - Crime'!BD$15*$BI48</f>
        <v>0</v>
      </c>
      <c r="V48" s="171">
        <f>'D&amp;O - EPL - Fiduciary - Crime'!BE$15*$BI48</f>
        <v>0</v>
      </c>
      <c r="W48" s="171">
        <f>'D&amp;O - EPL - Fiduciary - Crime'!BF$15*$BI48</f>
        <v>0</v>
      </c>
      <c r="X48" s="171">
        <f>'D&amp;O - EPL - Fiduciary - Crime'!BG$15*$BI48</f>
        <v>0</v>
      </c>
      <c r="Y48" s="171">
        <f>'D&amp;O - EPL - Fiduciary - Crime'!BH$15*$BI48</f>
        <v>0</v>
      </c>
      <c r="Z48" s="171">
        <f>'D&amp;O - EPL - Fiduciary - Crime'!BI$15*$BI48</f>
        <v>0</v>
      </c>
      <c r="AA48" s="171">
        <f>'D&amp;O - EPL - Fiduciary - Crime'!BJ$15*$BI48</f>
        <v>0</v>
      </c>
      <c r="AB48" s="171">
        <f>'D&amp;O - EPL - Fiduciary - Crime'!BK$15*$BI48</f>
        <v>0</v>
      </c>
      <c r="AC48" s="171">
        <f>'D&amp;O - EPL - Fiduciary - Crime'!BL$15*$BI48</f>
        <v>0</v>
      </c>
      <c r="AD48" s="171">
        <f>'D&amp;O - EPL - Fiduciary - Crime'!BM$15*$BI48</f>
        <v>0</v>
      </c>
      <c r="AE48" s="171">
        <f>'D&amp;O - EPL - Fiduciary - Crime'!BN$15*$BI48</f>
        <v>0</v>
      </c>
      <c r="AF48" s="171">
        <f>'D&amp;O - EPL - Fiduciary - Crime'!BO$15*$BI48</f>
        <v>0</v>
      </c>
      <c r="AG48" s="171">
        <f>'D&amp;O - EPL - Fiduciary - Crime'!BP$15*$BI48</f>
        <v>0</v>
      </c>
      <c r="AH48" s="171">
        <f>'D&amp;O - EPL - Fiduciary - Crime'!BQ$15*$BI48</f>
        <v>0</v>
      </c>
      <c r="AI48" s="171">
        <f>'D&amp;O - EPL - Fiduciary - Crime'!BR$15*$BI48</f>
        <v>0</v>
      </c>
      <c r="AJ48" s="171">
        <f>'D&amp;O - EPL - Fiduciary - Crime'!BS$15*$BI48</f>
        <v>0</v>
      </c>
      <c r="AK48" s="171">
        <f>'D&amp;O - EPL - Fiduciary - Crime'!BT$15*$BI48</f>
        <v>0</v>
      </c>
      <c r="AL48" s="171">
        <f>'D&amp;O - EPL - Fiduciary - Crime'!BU$15*$BI48</f>
        <v>0</v>
      </c>
      <c r="AM48" s="171">
        <f>'D&amp;O - EPL - Fiduciary - Crime'!BV$15*$BI48</f>
        <v>0</v>
      </c>
      <c r="AN48" s="171">
        <f>'D&amp;O - EPL - Fiduciary - Crime'!BW$15*$BI48</f>
        <v>0</v>
      </c>
      <c r="AO48" s="171">
        <f>'D&amp;O - EPL - Fiduciary - Crime'!BX$15*$BI48</f>
        <v>0</v>
      </c>
      <c r="AP48" s="171">
        <f>'D&amp;O - EPL - Fiduciary - Crime'!BY$15*$BI48</f>
        <v>0</v>
      </c>
      <c r="AQ48" s="171">
        <f>'D&amp;O - EPL - Fiduciary - Crime'!BZ$15*$BI48</f>
        <v>0</v>
      </c>
      <c r="AR48" s="171">
        <f>'D&amp;O - EPL - Fiduciary - Crime'!CA$15*$BI48</f>
        <v>0</v>
      </c>
      <c r="AS48" s="171">
        <f>'D&amp;O - EPL - Fiduciary - Crime'!CB$15*$BI48</f>
        <v>0</v>
      </c>
      <c r="AT48" s="171">
        <f>'D&amp;O - EPL - Fiduciary - Crime'!CC$15*$BI48</f>
        <v>0</v>
      </c>
      <c r="AU48" s="171">
        <f>'D&amp;O - EPL - Fiduciary - Crime'!CD$15*$BI48</f>
        <v>0</v>
      </c>
      <c r="AV48" s="171">
        <f>'D&amp;O - EPL - Fiduciary - Crime'!CE$15*$BI48</f>
        <v>0</v>
      </c>
      <c r="AW48" s="171">
        <f>'D&amp;O - EPL - Fiduciary - Crime'!CF$15*$BI48</f>
        <v>0</v>
      </c>
      <c r="AX48" s="171">
        <f>'D&amp;O - EPL - Fiduciary - Crime'!CG$15*$BI48</f>
        <v>0</v>
      </c>
      <c r="AY48" s="171">
        <f>'D&amp;O - EPL - Fiduciary - Crime'!CH$15*$BI48</f>
        <v>0</v>
      </c>
      <c r="AZ48" s="171">
        <f>'D&amp;O - EPL - Fiduciary - Crime'!CI$15*$BI48</f>
        <v>0</v>
      </c>
      <c r="BA48" s="171">
        <f>'D&amp;O - EPL - Fiduciary - Crime'!CJ$15*$BI48</f>
        <v>0</v>
      </c>
      <c r="BB48" s="171">
        <f>'D&amp;O - EPL - Fiduciary - Crime'!CK$15*$BI48</f>
        <v>0</v>
      </c>
      <c r="BC48" s="171">
        <f>'D&amp;O - EPL - Fiduciary - Crime'!CL$15*$BI48</f>
        <v>0</v>
      </c>
      <c r="BD48" s="171">
        <f>'D&amp;O - EPL - Fiduciary - Crime'!CM$15*$BI48</f>
        <v>0</v>
      </c>
      <c r="BE48" s="171">
        <f>'D&amp;O - EPL - Fiduciary - Crime'!CN$15*$BI48</f>
        <v>0</v>
      </c>
      <c r="BF48" s="171">
        <f>'D&amp;O - EPL - Fiduciary - Crime'!CO$15*$BI48</f>
        <v>0</v>
      </c>
      <c r="BG48" s="171">
        <f>'D&amp;O - EPL - Fiduciary - Crime'!CP$15*$BI48</f>
        <v>0</v>
      </c>
      <c r="BI48" s="174">
        <f>SUMIF(Revenue!$P:$P,'Crime - D&amp;O (USD)'!$F48,Revenue!$F:$F)</f>
        <v>0</v>
      </c>
    </row>
    <row r="49" spans="1:61" s="173" customFormat="1" ht="12.75" hidden="1" customHeight="1">
      <c r="A49" s="179" t="s">
        <v>589</v>
      </c>
      <c r="B49" s="179" t="s">
        <v>589</v>
      </c>
      <c r="C49" s="170" t="str" cm="1">
        <f t="array" ref="C49">IFERROR(INDEX('Legal Entity'!B:B,MATCH('Crime - D&amp;O (USD)'!F49,'Legal Entity'!A:A,0),0),0)</f>
        <v>1220 - College Utilities Corporation</v>
      </c>
      <c r="D49" s="170" t="str" cm="1">
        <f t="array" ref="D49">IFERROR(INDEX('Legal Entity'!C:C,MATCH(F49,'Legal Entity'!A:A,0),0),0)</f>
        <v>US</v>
      </c>
      <c r="E49" s="170" t="s">
        <v>635</v>
      </c>
      <c r="F49" s="170" t="s">
        <v>67</v>
      </c>
      <c r="G49" s="170"/>
      <c r="H49" s="171">
        <f>'D&amp;O - EPL - Fiduciary - Crime'!AQ$15*$BI49</f>
        <v>2.046544513425776</v>
      </c>
      <c r="I49" s="171">
        <f>'D&amp;O - EPL - Fiduciary - Crime'!AR$15*$BI49</f>
        <v>2.046544513425776</v>
      </c>
      <c r="J49" s="171">
        <f>'D&amp;O - EPL - Fiduciary - Crime'!AS$15*$BI49</f>
        <v>2.5221386755336663</v>
      </c>
      <c r="K49" s="171">
        <f>'D&amp;O - EPL - Fiduciary - Crime'!AT$15*$BI49</f>
        <v>2.5221386755336663</v>
      </c>
      <c r="L49" s="171">
        <f>'D&amp;O - EPL - Fiduciary - Crime'!AU$15*$BI49</f>
        <v>2.5221386755336663</v>
      </c>
      <c r="M49" s="171">
        <f>'D&amp;O - EPL - Fiduciary - Crime'!AV$15*$BI49</f>
        <v>2.5221386755336663</v>
      </c>
      <c r="N49" s="171">
        <f>'D&amp;O - EPL - Fiduciary - Crime'!AW$15*$BI49</f>
        <v>2.5221386755336663</v>
      </c>
      <c r="O49" s="171">
        <f>'D&amp;O - EPL - Fiduciary - Crime'!AX$15*$BI49</f>
        <v>2.5221386755336663</v>
      </c>
      <c r="P49" s="171">
        <f>'D&amp;O - EPL - Fiduciary - Crime'!AY$15*$BI49</f>
        <v>2.5221386755336663</v>
      </c>
      <c r="Q49" s="171">
        <f>'D&amp;O - EPL - Fiduciary - Crime'!AZ$15*$BI49</f>
        <v>2.5221386755336663</v>
      </c>
      <c r="R49" s="171">
        <f>'D&amp;O - EPL - Fiduciary - Crime'!BA$15*$BI49</f>
        <v>2.5221386755336663</v>
      </c>
      <c r="S49" s="171">
        <f>'D&amp;O - EPL - Fiduciary - Crime'!BB$15*$BI49</f>
        <v>2.5221386755336663</v>
      </c>
      <c r="T49" s="171">
        <f>'D&amp;O - EPL - Fiduciary - Crime'!BC$15*$BI49</f>
        <v>2.5221386755336663</v>
      </c>
      <c r="U49" s="171">
        <f>'D&amp;O - EPL - Fiduciary - Crime'!BD$15*$BI49</f>
        <v>2.5221386755336663</v>
      </c>
      <c r="V49" s="171">
        <f>'D&amp;O - EPL - Fiduciary - Crime'!BE$15*$BI49</f>
        <v>2.7112990761986913</v>
      </c>
      <c r="W49" s="171">
        <f>'D&amp;O - EPL - Fiduciary - Crime'!BF$15*$BI49</f>
        <v>2.7112990761986913</v>
      </c>
      <c r="X49" s="171">
        <f>'D&amp;O - EPL - Fiduciary - Crime'!BG$15*$BI49</f>
        <v>2.7112990761986913</v>
      </c>
      <c r="Y49" s="171">
        <f>'D&amp;O - EPL - Fiduciary - Crime'!BH$15*$BI49</f>
        <v>2.7112990761986913</v>
      </c>
      <c r="Z49" s="171">
        <f>'D&amp;O - EPL - Fiduciary - Crime'!BI$15*$BI49</f>
        <v>2.7112990761986913</v>
      </c>
      <c r="AA49" s="171">
        <f>'D&amp;O - EPL - Fiduciary - Crime'!BJ$15*$BI49</f>
        <v>2.7112990761986913</v>
      </c>
      <c r="AB49" s="171">
        <f>'D&amp;O - EPL - Fiduciary - Crime'!BK$15*$BI49</f>
        <v>2.7112990761986913</v>
      </c>
      <c r="AC49" s="171">
        <f>'D&amp;O - EPL - Fiduciary - Crime'!BL$15*$BI49</f>
        <v>2.7112990761986913</v>
      </c>
      <c r="AD49" s="171">
        <f>'D&amp;O - EPL - Fiduciary - Crime'!BM$15*$BI49</f>
        <v>2.7112990761986913</v>
      </c>
      <c r="AE49" s="171">
        <f>'D&amp;O - EPL - Fiduciary - Crime'!BN$15*$BI49</f>
        <v>2.7112990761986913</v>
      </c>
      <c r="AF49" s="171">
        <f>'D&amp;O - EPL - Fiduciary - Crime'!BO$15*$BI49</f>
        <v>2.7112990761986913</v>
      </c>
      <c r="AG49" s="171">
        <f>'D&amp;O - EPL - Fiduciary - Crime'!BP$15*$BI49</f>
        <v>2.7112990761986913</v>
      </c>
      <c r="AH49" s="171">
        <f>'D&amp;O - EPL - Fiduciary - Crime'!BQ$15*$BI49</f>
        <v>2.9146465069135932</v>
      </c>
      <c r="AI49" s="171">
        <f>'D&amp;O - EPL - Fiduciary - Crime'!BR$15*$BI49</f>
        <v>2.9146465069135932</v>
      </c>
      <c r="AJ49" s="171">
        <f>'D&amp;O - EPL - Fiduciary - Crime'!BS$15*$BI49</f>
        <v>2.9146465069135932</v>
      </c>
      <c r="AK49" s="171">
        <f>'D&amp;O - EPL - Fiduciary - Crime'!BT$15*$BI49</f>
        <v>2.9146465069135932</v>
      </c>
      <c r="AL49" s="171">
        <f>'D&amp;O - EPL - Fiduciary - Crime'!BU$15*$BI49</f>
        <v>2.9146465069135932</v>
      </c>
      <c r="AM49" s="171">
        <f>'D&amp;O - EPL - Fiduciary - Crime'!BV$15*$BI49</f>
        <v>2.9146465069135932</v>
      </c>
      <c r="AN49" s="171">
        <f>'D&amp;O - EPL - Fiduciary - Crime'!BW$15*$BI49</f>
        <v>2.9146465069135932</v>
      </c>
      <c r="AO49" s="171">
        <f>'D&amp;O - EPL - Fiduciary - Crime'!BX$15*$BI49</f>
        <v>2.9146465069135932</v>
      </c>
      <c r="AP49" s="171">
        <f>'D&amp;O - EPL - Fiduciary - Crime'!BY$15*$BI49</f>
        <v>2.9146465069135932</v>
      </c>
      <c r="AQ49" s="171">
        <f>'D&amp;O - EPL - Fiduciary - Crime'!BZ$15*$BI49</f>
        <v>2.9146465069135932</v>
      </c>
      <c r="AR49" s="171">
        <f>'D&amp;O - EPL - Fiduciary - Crime'!CA$15*$BI49</f>
        <v>2.9146465069135932</v>
      </c>
      <c r="AS49" s="171">
        <f>'D&amp;O - EPL - Fiduciary - Crime'!CB$15*$BI49</f>
        <v>2.9146465069135932</v>
      </c>
      <c r="AT49" s="171">
        <f>'D&amp;O - EPL - Fiduciary - Crime'!CC$15*$BI49</f>
        <v>3.0020859021210007</v>
      </c>
      <c r="AU49" s="171">
        <f>'D&amp;O - EPL - Fiduciary - Crime'!CD$15*$BI49</f>
        <v>3.0020859021210007</v>
      </c>
      <c r="AV49" s="171">
        <f>'D&amp;O - EPL - Fiduciary - Crime'!CE$15*$BI49</f>
        <v>3.0020859021210007</v>
      </c>
      <c r="AW49" s="171">
        <f>'D&amp;O - EPL - Fiduciary - Crime'!CF$15*$BI49</f>
        <v>3.0020859021210007</v>
      </c>
      <c r="AX49" s="171">
        <f>'D&amp;O - EPL - Fiduciary - Crime'!CG$15*$BI49</f>
        <v>3.0020859021210007</v>
      </c>
      <c r="AY49" s="171">
        <f>'D&amp;O - EPL - Fiduciary - Crime'!CH$15*$BI49</f>
        <v>3.0020859021210007</v>
      </c>
      <c r="AZ49" s="171">
        <f>'D&amp;O - EPL - Fiduciary - Crime'!CI$15*$BI49</f>
        <v>3.0020859021210007</v>
      </c>
      <c r="BA49" s="171">
        <f>'D&amp;O - EPL - Fiduciary - Crime'!CJ$15*$BI49</f>
        <v>3.0020859021210007</v>
      </c>
      <c r="BB49" s="171">
        <f>'D&amp;O - EPL - Fiduciary - Crime'!CK$15*$BI49</f>
        <v>3.0020859021210007</v>
      </c>
      <c r="BC49" s="171">
        <f>'D&amp;O - EPL - Fiduciary - Crime'!CL$15*$BI49</f>
        <v>3.0020859021210007</v>
      </c>
      <c r="BD49" s="171">
        <f>'D&amp;O - EPL - Fiduciary - Crime'!CM$15*$BI49</f>
        <v>3.0020859021210007</v>
      </c>
      <c r="BE49" s="171">
        <f>'D&amp;O - EPL - Fiduciary - Crime'!CN$15*$BI49</f>
        <v>3.0020859021210007</v>
      </c>
      <c r="BF49" s="171">
        <f>'D&amp;O - EPL - Fiduciary - Crime'!CO$15*$BI49</f>
        <v>3.0921484791846305</v>
      </c>
      <c r="BG49" s="171">
        <f>'D&amp;O - EPL - Fiduciary - Crime'!CP$15*$BI49</f>
        <v>3.0921484791846305</v>
      </c>
      <c r="BI49" s="174">
        <f>SUMIF(Revenue!$P:$P,'Crime - D&amp;O (USD)'!$F49,Revenue!$F:$F)</f>
        <v>1.0540928853444809E-4</v>
      </c>
    </row>
    <row r="50" spans="1:61" s="173" customFormat="1" ht="12.75" hidden="1" customHeight="1">
      <c r="A50" s="179" t="s">
        <v>589</v>
      </c>
      <c r="B50" s="179" t="s">
        <v>589</v>
      </c>
      <c r="C50" s="170" t="str" cm="1">
        <f t="array" ref="C50">IFERROR(INDEX('Legal Entity'!B:B,MATCH('Crime - D&amp;O (USD)'!F50,'Legal Entity'!A:A,0),0),0)</f>
        <v>1220 - College Utilities Corporation</v>
      </c>
      <c r="D50" s="170" t="str" cm="1">
        <f t="array" ref="D50">IFERROR(INDEX('Legal Entity'!C:C,MATCH(F50,'Legal Entity'!A:A,0),0),0)</f>
        <v>US</v>
      </c>
      <c r="E50" s="170" t="s">
        <v>635</v>
      </c>
      <c r="F50" s="170" t="s">
        <v>79</v>
      </c>
      <c r="G50" s="170"/>
      <c r="H50" s="171">
        <f>'D&amp;O - EPL - Fiduciary - Crime'!AQ$15*$BI50</f>
        <v>213.97917507466349</v>
      </c>
      <c r="I50" s="171">
        <f>'D&amp;O - EPL - Fiduciary - Crime'!AR$15*$BI50</f>
        <v>213.97917507466349</v>
      </c>
      <c r="J50" s="171">
        <f>'D&amp;O - EPL - Fiduciary - Crime'!AS$15*$BI50</f>
        <v>263.7055532748721</v>
      </c>
      <c r="K50" s="171">
        <f>'D&amp;O - EPL - Fiduciary - Crime'!AT$15*$BI50</f>
        <v>263.7055532748721</v>
      </c>
      <c r="L50" s="171">
        <f>'D&amp;O - EPL - Fiduciary - Crime'!AU$15*$BI50</f>
        <v>263.7055532748721</v>
      </c>
      <c r="M50" s="171">
        <f>'D&amp;O - EPL - Fiduciary - Crime'!AV$15*$BI50</f>
        <v>263.7055532748721</v>
      </c>
      <c r="N50" s="171">
        <f>'D&amp;O - EPL - Fiduciary - Crime'!AW$15*$BI50</f>
        <v>263.7055532748721</v>
      </c>
      <c r="O50" s="171">
        <f>'D&amp;O - EPL - Fiduciary - Crime'!AX$15*$BI50</f>
        <v>263.7055532748721</v>
      </c>
      <c r="P50" s="171">
        <f>'D&amp;O - EPL - Fiduciary - Crime'!AY$15*$BI50</f>
        <v>263.7055532748721</v>
      </c>
      <c r="Q50" s="171">
        <f>'D&amp;O - EPL - Fiduciary - Crime'!AZ$15*$BI50</f>
        <v>263.7055532748721</v>
      </c>
      <c r="R50" s="171">
        <f>'D&amp;O - EPL - Fiduciary - Crime'!BA$15*$BI50</f>
        <v>263.7055532748721</v>
      </c>
      <c r="S50" s="171">
        <f>'D&amp;O - EPL - Fiduciary - Crime'!BB$15*$BI50</f>
        <v>263.7055532748721</v>
      </c>
      <c r="T50" s="171">
        <f>'D&amp;O - EPL - Fiduciary - Crime'!BC$15*$BI50</f>
        <v>263.7055532748721</v>
      </c>
      <c r="U50" s="171">
        <f>'D&amp;O - EPL - Fiduciary - Crime'!BD$15*$BI50</f>
        <v>263.7055532748721</v>
      </c>
      <c r="V50" s="171">
        <f>'D&amp;O - EPL - Fiduciary - Crime'!BE$15*$BI50</f>
        <v>283.48346977048755</v>
      </c>
      <c r="W50" s="171">
        <f>'D&amp;O - EPL - Fiduciary - Crime'!BF$15*$BI50</f>
        <v>283.48346977048755</v>
      </c>
      <c r="X50" s="171">
        <f>'D&amp;O - EPL - Fiduciary - Crime'!BG$15*$BI50</f>
        <v>283.48346977048755</v>
      </c>
      <c r="Y50" s="171">
        <f>'D&amp;O - EPL - Fiduciary - Crime'!BH$15*$BI50</f>
        <v>283.48346977048755</v>
      </c>
      <c r="Z50" s="171">
        <f>'D&amp;O - EPL - Fiduciary - Crime'!BI$15*$BI50</f>
        <v>283.48346977048755</v>
      </c>
      <c r="AA50" s="171">
        <f>'D&amp;O - EPL - Fiduciary - Crime'!BJ$15*$BI50</f>
        <v>283.48346977048755</v>
      </c>
      <c r="AB50" s="171">
        <f>'D&amp;O - EPL - Fiduciary - Crime'!BK$15*$BI50</f>
        <v>283.48346977048755</v>
      </c>
      <c r="AC50" s="171">
        <f>'D&amp;O - EPL - Fiduciary - Crime'!BL$15*$BI50</f>
        <v>283.48346977048755</v>
      </c>
      <c r="AD50" s="171">
        <f>'D&amp;O - EPL - Fiduciary - Crime'!BM$15*$BI50</f>
        <v>283.48346977048755</v>
      </c>
      <c r="AE50" s="171">
        <f>'D&amp;O - EPL - Fiduciary - Crime'!BN$15*$BI50</f>
        <v>283.48346977048755</v>
      </c>
      <c r="AF50" s="171">
        <f>'D&amp;O - EPL - Fiduciary - Crime'!BO$15*$BI50</f>
        <v>283.48346977048755</v>
      </c>
      <c r="AG50" s="171">
        <f>'D&amp;O - EPL - Fiduciary - Crime'!BP$15*$BI50</f>
        <v>283.48346977048755</v>
      </c>
      <c r="AH50" s="171">
        <f>'D&amp;O - EPL - Fiduciary - Crime'!BQ$15*$BI50</f>
        <v>304.74473000327407</v>
      </c>
      <c r="AI50" s="171">
        <f>'D&amp;O - EPL - Fiduciary - Crime'!BR$15*$BI50</f>
        <v>304.74473000327407</v>
      </c>
      <c r="AJ50" s="171">
        <f>'D&amp;O - EPL - Fiduciary - Crime'!BS$15*$BI50</f>
        <v>304.74473000327407</v>
      </c>
      <c r="AK50" s="171">
        <f>'D&amp;O - EPL - Fiduciary - Crime'!BT$15*$BI50</f>
        <v>304.74473000327407</v>
      </c>
      <c r="AL50" s="171">
        <f>'D&amp;O - EPL - Fiduciary - Crime'!BU$15*$BI50</f>
        <v>304.74473000327407</v>
      </c>
      <c r="AM50" s="171">
        <f>'D&amp;O - EPL - Fiduciary - Crime'!BV$15*$BI50</f>
        <v>304.74473000327407</v>
      </c>
      <c r="AN50" s="171">
        <f>'D&amp;O - EPL - Fiduciary - Crime'!BW$15*$BI50</f>
        <v>304.74473000327407</v>
      </c>
      <c r="AO50" s="171">
        <f>'D&amp;O - EPL - Fiduciary - Crime'!BX$15*$BI50</f>
        <v>304.74473000327407</v>
      </c>
      <c r="AP50" s="171">
        <f>'D&amp;O - EPL - Fiduciary - Crime'!BY$15*$BI50</f>
        <v>304.74473000327407</v>
      </c>
      <c r="AQ50" s="171">
        <f>'D&amp;O - EPL - Fiduciary - Crime'!BZ$15*$BI50</f>
        <v>304.74473000327407</v>
      </c>
      <c r="AR50" s="171">
        <f>'D&amp;O - EPL - Fiduciary - Crime'!CA$15*$BI50</f>
        <v>304.74473000327407</v>
      </c>
      <c r="AS50" s="171">
        <f>'D&amp;O - EPL - Fiduciary - Crime'!CB$15*$BI50</f>
        <v>304.74473000327407</v>
      </c>
      <c r="AT50" s="171">
        <f>'D&amp;O - EPL - Fiduciary - Crime'!CC$15*$BI50</f>
        <v>313.88707190337226</v>
      </c>
      <c r="AU50" s="171">
        <f>'D&amp;O - EPL - Fiduciary - Crime'!CD$15*$BI50</f>
        <v>313.88707190337226</v>
      </c>
      <c r="AV50" s="171">
        <f>'D&amp;O - EPL - Fiduciary - Crime'!CE$15*$BI50</f>
        <v>313.88707190337226</v>
      </c>
      <c r="AW50" s="171">
        <f>'D&amp;O - EPL - Fiduciary - Crime'!CF$15*$BI50</f>
        <v>313.88707190337226</v>
      </c>
      <c r="AX50" s="171">
        <f>'D&amp;O - EPL - Fiduciary - Crime'!CG$15*$BI50</f>
        <v>313.88707190337226</v>
      </c>
      <c r="AY50" s="171">
        <f>'D&amp;O - EPL - Fiduciary - Crime'!CH$15*$BI50</f>
        <v>313.88707190337226</v>
      </c>
      <c r="AZ50" s="171">
        <f>'D&amp;O - EPL - Fiduciary - Crime'!CI$15*$BI50</f>
        <v>313.88707190337226</v>
      </c>
      <c r="BA50" s="171">
        <f>'D&amp;O - EPL - Fiduciary - Crime'!CJ$15*$BI50</f>
        <v>313.88707190337226</v>
      </c>
      <c r="BB50" s="171">
        <f>'D&amp;O - EPL - Fiduciary - Crime'!CK$15*$BI50</f>
        <v>313.88707190337226</v>
      </c>
      <c r="BC50" s="171">
        <f>'D&amp;O - EPL - Fiduciary - Crime'!CL$15*$BI50</f>
        <v>313.88707190337226</v>
      </c>
      <c r="BD50" s="171">
        <f>'D&amp;O - EPL - Fiduciary - Crime'!CM$15*$BI50</f>
        <v>313.88707190337226</v>
      </c>
      <c r="BE50" s="171">
        <f>'D&amp;O - EPL - Fiduciary - Crime'!CN$15*$BI50</f>
        <v>313.88707190337226</v>
      </c>
      <c r="BF50" s="171">
        <f>'D&amp;O - EPL - Fiduciary - Crime'!CO$15*$BI50</f>
        <v>323.30368406047342</v>
      </c>
      <c r="BG50" s="171">
        <f>'D&amp;O - EPL - Fiduciary - Crime'!CP$15*$BI50</f>
        <v>323.30368406047342</v>
      </c>
      <c r="BI50" s="174">
        <f>SUMIF(Revenue!$P:$P,'Crime - D&amp;O (USD)'!$F50,Revenue!$F:$F)</f>
        <v>1.1021207922837796E-2</v>
      </c>
    </row>
    <row r="51" spans="1:61" s="173" customFormat="1" ht="12.75" hidden="1" customHeight="1">
      <c r="A51" s="179" t="s">
        <v>589</v>
      </c>
      <c r="B51" s="179" t="s">
        <v>589</v>
      </c>
      <c r="C51" s="170" t="str" cm="1">
        <f t="array" ref="C51">IFERROR(INDEX('Legal Entity'!B:B,MATCH('Crime - D&amp;O (USD)'!F51,'Legal Entity'!A:A,0),0),0)</f>
        <v>1220 - College Utilities Corporation</v>
      </c>
      <c r="D51" s="170" t="str" cm="1">
        <f t="array" ref="D51">IFERROR(INDEX('Legal Entity'!C:C,MATCH(F51,'Legal Entity'!A:A,0),0),0)</f>
        <v>US</v>
      </c>
      <c r="E51" s="170" t="s">
        <v>635</v>
      </c>
      <c r="F51" s="170" t="s">
        <v>81</v>
      </c>
      <c r="G51" s="170"/>
      <c r="H51" s="171">
        <f>'D&amp;O - EPL - Fiduciary - Crime'!AQ$15*$BI51</f>
        <v>0.61832939384639563</v>
      </c>
      <c r="I51" s="171">
        <f>'D&amp;O - EPL - Fiduciary - Crime'!AR$15*$BI51</f>
        <v>0.61832939384639563</v>
      </c>
      <c r="J51" s="171">
        <f>'D&amp;O - EPL - Fiduciary - Crime'!AS$15*$BI51</f>
        <v>0.76202226152841668</v>
      </c>
      <c r="K51" s="171">
        <f>'D&amp;O - EPL - Fiduciary - Crime'!AT$15*$BI51</f>
        <v>0.76202226152841668</v>
      </c>
      <c r="L51" s="171">
        <f>'D&amp;O - EPL - Fiduciary - Crime'!AU$15*$BI51</f>
        <v>0.76202226152841668</v>
      </c>
      <c r="M51" s="171">
        <f>'D&amp;O - EPL - Fiduciary - Crime'!AV$15*$BI51</f>
        <v>0.76202226152841668</v>
      </c>
      <c r="N51" s="171">
        <f>'D&amp;O - EPL - Fiduciary - Crime'!AW$15*$BI51</f>
        <v>0.76202226152841668</v>
      </c>
      <c r="O51" s="171">
        <f>'D&amp;O - EPL - Fiduciary - Crime'!AX$15*$BI51</f>
        <v>0.76202226152841668</v>
      </c>
      <c r="P51" s="171">
        <f>'D&amp;O - EPL - Fiduciary - Crime'!AY$15*$BI51</f>
        <v>0.76202226152841668</v>
      </c>
      <c r="Q51" s="171">
        <f>'D&amp;O - EPL - Fiduciary - Crime'!AZ$15*$BI51</f>
        <v>0.76202226152841668</v>
      </c>
      <c r="R51" s="171">
        <f>'D&amp;O - EPL - Fiduciary - Crime'!BA$15*$BI51</f>
        <v>0.76202226152841668</v>
      </c>
      <c r="S51" s="171">
        <f>'D&amp;O - EPL - Fiduciary - Crime'!BB$15*$BI51</f>
        <v>0.76202226152841668</v>
      </c>
      <c r="T51" s="171">
        <f>'D&amp;O - EPL - Fiduciary - Crime'!BC$15*$BI51</f>
        <v>0.76202226152841668</v>
      </c>
      <c r="U51" s="171">
        <f>'D&amp;O - EPL - Fiduciary - Crime'!BD$15*$BI51</f>
        <v>0.76202226152841668</v>
      </c>
      <c r="V51" s="171">
        <f>'D&amp;O - EPL - Fiduciary - Crime'!BE$15*$BI51</f>
        <v>0.81917393114304793</v>
      </c>
      <c r="W51" s="171">
        <f>'D&amp;O - EPL - Fiduciary - Crime'!BF$15*$BI51</f>
        <v>0.81917393114304793</v>
      </c>
      <c r="X51" s="171">
        <f>'D&amp;O - EPL - Fiduciary - Crime'!BG$15*$BI51</f>
        <v>0.81917393114304793</v>
      </c>
      <c r="Y51" s="171">
        <f>'D&amp;O - EPL - Fiduciary - Crime'!BH$15*$BI51</f>
        <v>0.81917393114304793</v>
      </c>
      <c r="Z51" s="171">
        <f>'D&amp;O - EPL - Fiduciary - Crime'!BI$15*$BI51</f>
        <v>0.81917393114304793</v>
      </c>
      <c r="AA51" s="171">
        <f>'D&amp;O - EPL - Fiduciary - Crime'!BJ$15*$BI51</f>
        <v>0.81917393114304793</v>
      </c>
      <c r="AB51" s="171">
        <f>'D&amp;O - EPL - Fiduciary - Crime'!BK$15*$BI51</f>
        <v>0.81917393114304793</v>
      </c>
      <c r="AC51" s="171">
        <f>'D&amp;O - EPL - Fiduciary - Crime'!BL$15*$BI51</f>
        <v>0.81917393114304793</v>
      </c>
      <c r="AD51" s="171">
        <f>'D&amp;O - EPL - Fiduciary - Crime'!BM$15*$BI51</f>
        <v>0.81917393114304793</v>
      </c>
      <c r="AE51" s="171">
        <f>'D&amp;O - EPL - Fiduciary - Crime'!BN$15*$BI51</f>
        <v>0.81917393114304793</v>
      </c>
      <c r="AF51" s="171">
        <f>'D&amp;O - EPL - Fiduciary - Crime'!BO$15*$BI51</f>
        <v>0.81917393114304793</v>
      </c>
      <c r="AG51" s="171">
        <f>'D&amp;O - EPL - Fiduciary - Crime'!BP$15*$BI51</f>
        <v>0.81917393114304793</v>
      </c>
      <c r="AH51" s="171">
        <f>'D&amp;O - EPL - Fiduciary - Crime'!BQ$15*$BI51</f>
        <v>0.8806119759787765</v>
      </c>
      <c r="AI51" s="171">
        <f>'D&amp;O - EPL - Fiduciary - Crime'!BR$15*$BI51</f>
        <v>0.8806119759787765</v>
      </c>
      <c r="AJ51" s="171">
        <f>'D&amp;O - EPL - Fiduciary - Crime'!BS$15*$BI51</f>
        <v>0.8806119759787765</v>
      </c>
      <c r="AK51" s="171">
        <f>'D&amp;O - EPL - Fiduciary - Crime'!BT$15*$BI51</f>
        <v>0.8806119759787765</v>
      </c>
      <c r="AL51" s="171">
        <f>'D&amp;O - EPL - Fiduciary - Crime'!BU$15*$BI51</f>
        <v>0.8806119759787765</v>
      </c>
      <c r="AM51" s="171">
        <f>'D&amp;O - EPL - Fiduciary - Crime'!BV$15*$BI51</f>
        <v>0.8806119759787765</v>
      </c>
      <c r="AN51" s="171">
        <f>'D&amp;O - EPL - Fiduciary - Crime'!BW$15*$BI51</f>
        <v>0.8806119759787765</v>
      </c>
      <c r="AO51" s="171">
        <f>'D&amp;O - EPL - Fiduciary - Crime'!BX$15*$BI51</f>
        <v>0.8806119759787765</v>
      </c>
      <c r="AP51" s="171">
        <f>'D&amp;O - EPL - Fiduciary - Crime'!BY$15*$BI51</f>
        <v>0.8806119759787765</v>
      </c>
      <c r="AQ51" s="171">
        <f>'D&amp;O - EPL - Fiduciary - Crime'!BZ$15*$BI51</f>
        <v>0.8806119759787765</v>
      </c>
      <c r="AR51" s="171">
        <f>'D&amp;O - EPL - Fiduciary - Crime'!CA$15*$BI51</f>
        <v>0.8806119759787765</v>
      </c>
      <c r="AS51" s="171">
        <f>'D&amp;O - EPL - Fiduciary - Crime'!CB$15*$BI51</f>
        <v>0.8806119759787765</v>
      </c>
      <c r="AT51" s="171">
        <f>'D&amp;O - EPL - Fiduciary - Crime'!CC$15*$BI51</f>
        <v>0.9070303352581397</v>
      </c>
      <c r="AU51" s="171">
        <f>'D&amp;O - EPL - Fiduciary - Crime'!CD$15*$BI51</f>
        <v>0.9070303352581397</v>
      </c>
      <c r="AV51" s="171">
        <f>'D&amp;O - EPL - Fiduciary - Crime'!CE$15*$BI51</f>
        <v>0.9070303352581397</v>
      </c>
      <c r="AW51" s="171">
        <f>'D&amp;O - EPL - Fiduciary - Crime'!CF$15*$BI51</f>
        <v>0.9070303352581397</v>
      </c>
      <c r="AX51" s="171">
        <f>'D&amp;O - EPL - Fiduciary - Crime'!CG$15*$BI51</f>
        <v>0.9070303352581397</v>
      </c>
      <c r="AY51" s="171">
        <f>'D&amp;O - EPL - Fiduciary - Crime'!CH$15*$BI51</f>
        <v>0.9070303352581397</v>
      </c>
      <c r="AZ51" s="171">
        <f>'D&amp;O - EPL - Fiduciary - Crime'!CI$15*$BI51</f>
        <v>0.9070303352581397</v>
      </c>
      <c r="BA51" s="171">
        <f>'D&amp;O - EPL - Fiduciary - Crime'!CJ$15*$BI51</f>
        <v>0.9070303352581397</v>
      </c>
      <c r="BB51" s="171">
        <f>'D&amp;O - EPL - Fiduciary - Crime'!CK$15*$BI51</f>
        <v>0.9070303352581397</v>
      </c>
      <c r="BC51" s="171">
        <f>'D&amp;O - EPL - Fiduciary - Crime'!CL$15*$BI51</f>
        <v>0.9070303352581397</v>
      </c>
      <c r="BD51" s="171">
        <f>'D&amp;O - EPL - Fiduciary - Crime'!CM$15*$BI51</f>
        <v>0.9070303352581397</v>
      </c>
      <c r="BE51" s="171">
        <f>'D&amp;O - EPL - Fiduciary - Crime'!CN$15*$BI51</f>
        <v>0.9070303352581397</v>
      </c>
      <c r="BF51" s="171">
        <f>'D&amp;O - EPL - Fiduciary - Crime'!CO$15*$BI51</f>
        <v>0.93424124531588393</v>
      </c>
      <c r="BG51" s="171">
        <f>'D&amp;O - EPL - Fiduciary - Crime'!CP$15*$BI51</f>
        <v>0.93424124531588393</v>
      </c>
      <c r="BI51" s="174">
        <f>SUMIF(Revenue!$P:$P,'Crime - D&amp;O (USD)'!$F51,Revenue!$F:$F)</f>
        <v>3.1847663736461878E-5</v>
      </c>
    </row>
    <row r="52" spans="1:61" s="173" customFormat="1" ht="12.75" hidden="1" customHeight="1">
      <c r="A52" s="179" t="s">
        <v>589</v>
      </c>
      <c r="B52" s="179" t="s">
        <v>589</v>
      </c>
      <c r="C52" s="170" cm="1">
        <f t="array" ref="C52">IFERROR(INDEX('Legal Entity'!B:B,MATCH('Crime - D&amp;O (USD)'!F52,'Legal Entity'!A:A,0),0),0)</f>
        <v>0</v>
      </c>
      <c r="D52" s="170" t="str" cm="1">
        <f t="array" ref="D52">IFERROR(INDEX('Legal Entity'!C:C,MATCH(F52,'Legal Entity'!A:A,0),0),0)</f>
        <v>US</v>
      </c>
      <c r="E52" s="170" t="s">
        <v>635</v>
      </c>
      <c r="F52" s="170" t="s">
        <v>83</v>
      </c>
      <c r="G52" s="170"/>
      <c r="H52" s="171">
        <f>'D&amp;O - EPL - Fiduciary - Crime'!AQ$15*$BI52</f>
        <v>26.7396687811672</v>
      </c>
      <c r="I52" s="171">
        <f>'D&amp;O - EPL - Fiduciary - Crime'!AR$15*$BI52</f>
        <v>26.7396687811672</v>
      </c>
      <c r="J52" s="171">
        <f>'D&amp;O - EPL - Fiduciary - Crime'!AS$15*$BI52</f>
        <v>32.953670131049371</v>
      </c>
      <c r="K52" s="171">
        <f>'D&amp;O - EPL - Fiduciary - Crime'!AT$15*$BI52</f>
        <v>32.953670131049371</v>
      </c>
      <c r="L52" s="171">
        <f>'D&amp;O - EPL - Fiduciary - Crime'!AU$15*$BI52</f>
        <v>32.953670131049371</v>
      </c>
      <c r="M52" s="171">
        <f>'D&amp;O - EPL - Fiduciary - Crime'!AV$15*$BI52</f>
        <v>32.953670131049371</v>
      </c>
      <c r="N52" s="171">
        <f>'D&amp;O - EPL - Fiduciary - Crime'!AW$15*$BI52</f>
        <v>32.953670131049371</v>
      </c>
      <c r="O52" s="171">
        <f>'D&amp;O - EPL - Fiduciary - Crime'!AX$15*$BI52</f>
        <v>32.953670131049371</v>
      </c>
      <c r="P52" s="171">
        <f>'D&amp;O - EPL - Fiduciary - Crime'!AY$15*$BI52</f>
        <v>32.953670131049371</v>
      </c>
      <c r="Q52" s="171">
        <f>'D&amp;O - EPL - Fiduciary - Crime'!AZ$15*$BI52</f>
        <v>32.953670131049371</v>
      </c>
      <c r="R52" s="171">
        <f>'D&amp;O - EPL - Fiduciary - Crime'!BA$15*$BI52</f>
        <v>32.953670131049371</v>
      </c>
      <c r="S52" s="171">
        <f>'D&amp;O - EPL - Fiduciary - Crime'!BB$15*$BI52</f>
        <v>32.953670131049371</v>
      </c>
      <c r="T52" s="171">
        <f>'D&amp;O - EPL - Fiduciary - Crime'!BC$15*$BI52</f>
        <v>32.953670131049371</v>
      </c>
      <c r="U52" s="171">
        <f>'D&amp;O - EPL - Fiduciary - Crime'!BD$15*$BI52</f>
        <v>32.953670131049371</v>
      </c>
      <c r="V52" s="171">
        <f>'D&amp;O - EPL - Fiduciary - Crime'!BE$15*$BI52</f>
        <v>35.425195390878081</v>
      </c>
      <c r="W52" s="171">
        <f>'D&amp;O - EPL - Fiduciary - Crime'!BF$15*$BI52</f>
        <v>35.425195390878081</v>
      </c>
      <c r="X52" s="171">
        <f>'D&amp;O - EPL - Fiduciary - Crime'!BG$15*$BI52</f>
        <v>35.425195390878081</v>
      </c>
      <c r="Y52" s="171">
        <f>'D&amp;O - EPL - Fiduciary - Crime'!BH$15*$BI52</f>
        <v>35.425195390878081</v>
      </c>
      <c r="Z52" s="171">
        <f>'D&amp;O - EPL - Fiduciary - Crime'!BI$15*$BI52</f>
        <v>35.425195390878081</v>
      </c>
      <c r="AA52" s="171">
        <f>'D&amp;O - EPL - Fiduciary - Crime'!BJ$15*$BI52</f>
        <v>35.425195390878081</v>
      </c>
      <c r="AB52" s="171">
        <f>'D&amp;O - EPL - Fiduciary - Crime'!BK$15*$BI52</f>
        <v>35.425195390878081</v>
      </c>
      <c r="AC52" s="171">
        <f>'D&amp;O - EPL - Fiduciary - Crime'!BL$15*$BI52</f>
        <v>35.425195390878081</v>
      </c>
      <c r="AD52" s="171">
        <f>'D&amp;O - EPL - Fiduciary - Crime'!BM$15*$BI52</f>
        <v>35.425195390878081</v>
      </c>
      <c r="AE52" s="171">
        <f>'D&amp;O - EPL - Fiduciary - Crime'!BN$15*$BI52</f>
        <v>35.425195390878081</v>
      </c>
      <c r="AF52" s="171">
        <f>'D&amp;O - EPL - Fiduciary - Crime'!BO$15*$BI52</f>
        <v>35.425195390878081</v>
      </c>
      <c r="AG52" s="171">
        <f>'D&amp;O - EPL - Fiduciary - Crime'!BP$15*$BI52</f>
        <v>35.425195390878081</v>
      </c>
      <c r="AH52" s="171">
        <f>'D&amp;O - EPL - Fiduciary - Crime'!BQ$15*$BI52</f>
        <v>38.082085045193928</v>
      </c>
      <c r="AI52" s="171">
        <f>'D&amp;O - EPL - Fiduciary - Crime'!BR$15*$BI52</f>
        <v>38.082085045193928</v>
      </c>
      <c r="AJ52" s="171">
        <f>'D&amp;O - EPL - Fiduciary - Crime'!BS$15*$BI52</f>
        <v>38.082085045193928</v>
      </c>
      <c r="AK52" s="171">
        <f>'D&amp;O - EPL - Fiduciary - Crime'!BT$15*$BI52</f>
        <v>38.082085045193928</v>
      </c>
      <c r="AL52" s="171">
        <f>'D&amp;O - EPL - Fiduciary - Crime'!BU$15*$BI52</f>
        <v>38.082085045193928</v>
      </c>
      <c r="AM52" s="171">
        <f>'D&amp;O - EPL - Fiduciary - Crime'!BV$15*$BI52</f>
        <v>38.082085045193928</v>
      </c>
      <c r="AN52" s="171">
        <f>'D&amp;O - EPL - Fiduciary - Crime'!BW$15*$BI52</f>
        <v>38.082085045193928</v>
      </c>
      <c r="AO52" s="171">
        <f>'D&amp;O - EPL - Fiduciary - Crime'!BX$15*$BI52</f>
        <v>38.082085045193928</v>
      </c>
      <c r="AP52" s="171">
        <f>'D&amp;O - EPL - Fiduciary - Crime'!BY$15*$BI52</f>
        <v>38.082085045193928</v>
      </c>
      <c r="AQ52" s="171">
        <f>'D&amp;O - EPL - Fiduciary - Crime'!BZ$15*$BI52</f>
        <v>38.082085045193928</v>
      </c>
      <c r="AR52" s="171">
        <f>'D&amp;O - EPL - Fiduciary - Crime'!CA$15*$BI52</f>
        <v>38.082085045193928</v>
      </c>
      <c r="AS52" s="171">
        <f>'D&amp;O - EPL - Fiduciary - Crime'!CB$15*$BI52</f>
        <v>38.082085045193928</v>
      </c>
      <c r="AT52" s="171">
        <f>'D&amp;O - EPL - Fiduciary - Crime'!CC$15*$BI52</f>
        <v>39.224547596549741</v>
      </c>
      <c r="AU52" s="171">
        <f>'D&amp;O - EPL - Fiduciary - Crime'!CD$15*$BI52</f>
        <v>39.224547596549741</v>
      </c>
      <c r="AV52" s="171">
        <f>'D&amp;O - EPL - Fiduciary - Crime'!CE$15*$BI52</f>
        <v>39.224547596549741</v>
      </c>
      <c r="AW52" s="171">
        <f>'D&amp;O - EPL - Fiduciary - Crime'!CF$15*$BI52</f>
        <v>39.224547596549741</v>
      </c>
      <c r="AX52" s="171">
        <f>'D&amp;O - EPL - Fiduciary - Crime'!CG$15*$BI52</f>
        <v>39.224547596549741</v>
      </c>
      <c r="AY52" s="171">
        <f>'D&amp;O - EPL - Fiduciary - Crime'!CH$15*$BI52</f>
        <v>39.224547596549741</v>
      </c>
      <c r="AZ52" s="171">
        <f>'D&amp;O - EPL - Fiduciary - Crime'!CI$15*$BI52</f>
        <v>39.224547596549741</v>
      </c>
      <c r="BA52" s="171">
        <f>'D&amp;O - EPL - Fiduciary - Crime'!CJ$15*$BI52</f>
        <v>39.224547596549741</v>
      </c>
      <c r="BB52" s="171">
        <f>'D&amp;O - EPL - Fiduciary - Crime'!CK$15*$BI52</f>
        <v>39.224547596549741</v>
      </c>
      <c r="BC52" s="171">
        <f>'D&amp;O - EPL - Fiduciary - Crime'!CL$15*$BI52</f>
        <v>39.224547596549741</v>
      </c>
      <c r="BD52" s="171">
        <f>'D&amp;O - EPL - Fiduciary - Crime'!CM$15*$BI52</f>
        <v>39.224547596549741</v>
      </c>
      <c r="BE52" s="171">
        <f>'D&amp;O - EPL - Fiduciary - Crime'!CN$15*$BI52</f>
        <v>39.224547596549741</v>
      </c>
      <c r="BF52" s="171">
        <f>'D&amp;O - EPL - Fiduciary - Crime'!CO$15*$BI52</f>
        <v>40.401284024446234</v>
      </c>
      <c r="BG52" s="171">
        <f>'D&amp;O - EPL - Fiduciary - Crime'!CP$15*$BI52</f>
        <v>40.401284024446234</v>
      </c>
      <c r="BI52" s="174">
        <f>SUMIF(Revenue!$P:$P,'Crime - D&amp;O (USD)'!$F52,Revenue!$F:$F)</f>
        <v>1.3772529467983412E-3</v>
      </c>
    </row>
    <row r="53" spans="1:61" s="173" customFormat="1" ht="12.75" hidden="1" customHeight="1">
      <c r="A53" s="179" t="s">
        <v>589</v>
      </c>
      <c r="B53" s="179" t="s">
        <v>589</v>
      </c>
      <c r="C53" s="170" t="str" cm="1">
        <f t="array" ref="C53">IFERROR(INDEX('Legal Entity'!B:B,MATCH('Crime - D&amp;O (USD)'!F53,'Legal Entity'!A:A,0),0),0)</f>
        <v>1220 - College Utilities Corporation</v>
      </c>
      <c r="D53" s="170" t="str" cm="1">
        <f t="array" ref="D53">IFERROR(INDEX('Legal Entity'!C:C,MATCH(F53,'Legal Entity'!A:A,0),0),0)</f>
        <v>US</v>
      </c>
      <c r="E53" s="170" t="s">
        <v>635</v>
      </c>
      <c r="F53" s="170" t="s">
        <v>70</v>
      </c>
      <c r="G53" s="170"/>
      <c r="H53" s="171">
        <f>'D&amp;O - EPL - Fiduciary - Crime'!AQ$15*$BI53</f>
        <v>0</v>
      </c>
      <c r="I53" s="171">
        <f>'D&amp;O - EPL - Fiduciary - Crime'!AR$15*$BI53</f>
        <v>0</v>
      </c>
      <c r="J53" s="171">
        <f>'D&amp;O - EPL - Fiduciary - Crime'!AS$15*$BI53</f>
        <v>0</v>
      </c>
      <c r="K53" s="171">
        <f>'D&amp;O - EPL - Fiduciary - Crime'!AT$15*$BI53</f>
        <v>0</v>
      </c>
      <c r="L53" s="171">
        <f>'D&amp;O - EPL - Fiduciary - Crime'!AU$15*$BI53</f>
        <v>0</v>
      </c>
      <c r="M53" s="171">
        <f>'D&amp;O - EPL - Fiduciary - Crime'!AV$15*$BI53</f>
        <v>0</v>
      </c>
      <c r="N53" s="171">
        <f>'D&amp;O - EPL - Fiduciary - Crime'!AW$15*$BI53</f>
        <v>0</v>
      </c>
      <c r="O53" s="171">
        <f>'D&amp;O - EPL - Fiduciary - Crime'!AX$15*$BI53</f>
        <v>0</v>
      </c>
      <c r="P53" s="171">
        <f>'D&amp;O - EPL - Fiduciary - Crime'!AY$15*$BI53</f>
        <v>0</v>
      </c>
      <c r="Q53" s="171">
        <f>'D&amp;O - EPL - Fiduciary - Crime'!AZ$15*$BI53</f>
        <v>0</v>
      </c>
      <c r="R53" s="171">
        <f>'D&amp;O - EPL - Fiduciary - Crime'!BA$15*$BI53</f>
        <v>0</v>
      </c>
      <c r="S53" s="171">
        <f>'D&amp;O - EPL - Fiduciary - Crime'!BB$15*$BI53</f>
        <v>0</v>
      </c>
      <c r="T53" s="171">
        <f>'D&amp;O - EPL - Fiduciary - Crime'!BC$15*$BI53</f>
        <v>0</v>
      </c>
      <c r="U53" s="171">
        <f>'D&amp;O - EPL - Fiduciary - Crime'!BD$15*$BI53</f>
        <v>0</v>
      </c>
      <c r="V53" s="171">
        <f>'D&amp;O - EPL - Fiduciary - Crime'!BE$15*$BI53</f>
        <v>0</v>
      </c>
      <c r="W53" s="171">
        <f>'D&amp;O - EPL - Fiduciary - Crime'!BF$15*$BI53</f>
        <v>0</v>
      </c>
      <c r="X53" s="171">
        <f>'D&amp;O - EPL - Fiduciary - Crime'!BG$15*$BI53</f>
        <v>0</v>
      </c>
      <c r="Y53" s="171">
        <f>'D&amp;O - EPL - Fiduciary - Crime'!BH$15*$BI53</f>
        <v>0</v>
      </c>
      <c r="Z53" s="171">
        <f>'D&amp;O - EPL - Fiduciary - Crime'!BI$15*$BI53</f>
        <v>0</v>
      </c>
      <c r="AA53" s="171">
        <f>'D&amp;O - EPL - Fiduciary - Crime'!BJ$15*$BI53</f>
        <v>0</v>
      </c>
      <c r="AB53" s="171">
        <f>'D&amp;O - EPL - Fiduciary - Crime'!BK$15*$BI53</f>
        <v>0</v>
      </c>
      <c r="AC53" s="171">
        <f>'D&amp;O - EPL - Fiduciary - Crime'!BL$15*$BI53</f>
        <v>0</v>
      </c>
      <c r="AD53" s="171">
        <f>'D&amp;O - EPL - Fiduciary - Crime'!BM$15*$BI53</f>
        <v>0</v>
      </c>
      <c r="AE53" s="171">
        <f>'D&amp;O - EPL - Fiduciary - Crime'!BN$15*$BI53</f>
        <v>0</v>
      </c>
      <c r="AF53" s="171">
        <f>'D&amp;O - EPL - Fiduciary - Crime'!BO$15*$BI53</f>
        <v>0</v>
      </c>
      <c r="AG53" s="171">
        <f>'D&amp;O - EPL - Fiduciary - Crime'!BP$15*$BI53</f>
        <v>0</v>
      </c>
      <c r="AH53" s="171">
        <f>'D&amp;O - EPL - Fiduciary - Crime'!BQ$15*$BI53</f>
        <v>0</v>
      </c>
      <c r="AI53" s="171">
        <f>'D&amp;O - EPL - Fiduciary - Crime'!BR$15*$BI53</f>
        <v>0</v>
      </c>
      <c r="AJ53" s="171">
        <f>'D&amp;O - EPL - Fiduciary - Crime'!BS$15*$BI53</f>
        <v>0</v>
      </c>
      <c r="AK53" s="171">
        <f>'D&amp;O - EPL - Fiduciary - Crime'!BT$15*$BI53</f>
        <v>0</v>
      </c>
      <c r="AL53" s="171">
        <f>'D&amp;O - EPL - Fiduciary - Crime'!BU$15*$BI53</f>
        <v>0</v>
      </c>
      <c r="AM53" s="171">
        <f>'D&amp;O - EPL - Fiduciary - Crime'!BV$15*$BI53</f>
        <v>0</v>
      </c>
      <c r="AN53" s="171">
        <f>'D&amp;O - EPL - Fiduciary - Crime'!BW$15*$BI53</f>
        <v>0</v>
      </c>
      <c r="AO53" s="171">
        <f>'D&amp;O - EPL - Fiduciary - Crime'!BX$15*$BI53</f>
        <v>0</v>
      </c>
      <c r="AP53" s="171">
        <f>'D&amp;O - EPL - Fiduciary - Crime'!BY$15*$BI53</f>
        <v>0</v>
      </c>
      <c r="AQ53" s="171">
        <f>'D&amp;O - EPL - Fiduciary - Crime'!BZ$15*$BI53</f>
        <v>0</v>
      </c>
      <c r="AR53" s="171">
        <f>'D&amp;O - EPL - Fiduciary - Crime'!CA$15*$BI53</f>
        <v>0</v>
      </c>
      <c r="AS53" s="171">
        <f>'D&amp;O - EPL - Fiduciary - Crime'!CB$15*$BI53</f>
        <v>0</v>
      </c>
      <c r="AT53" s="171">
        <f>'D&amp;O - EPL - Fiduciary - Crime'!CC$15*$BI53</f>
        <v>0</v>
      </c>
      <c r="AU53" s="171">
        <f>'D&amp;O - EPL - Fiduciary - Crime'!CD$15*$BI53</f>
        <v>0</v>
      </c>
      <c r="AV53" s="171">
        <f>'D&amp;O - EPL - Fiduciary - Crime'!CE$15*$BI53</f>
        <v>0</v>
      </c>
      <c r="AW53" s="171">
        <f>'D&amp;O - EPL - Fiduciary - Crime'!CF$15*$BI53</f>
        <v>0</v>
      </c>
      <c r="AX53" s="171">
        <f>'D&amp;O - EPL - Fiduciary - Crime'!CG$15*$BI53</f>
        <v>0</v>
      </c>
      <c r="AY53" s="171">
        <f>'D&amp;O - EPL - Fiduciary - Crime'!CH$15*$BI53</f>
        <v>0</v>
      </c>
      <c r="AZ53" s="171">
        <f>'D&amp;O - EPL - Fiduciary - Crime'!CI$15*$BI53</f>
        <v>0</v>
      </c>
      <c r="BA53" s="171">
        <f>'D&amp;O - EPL - Fiduciary - Crime'!CJ$15*$BI53</f>
        <v>0</v>
      </c>
      <c r="BB53" s="171">
        <f>'D&amp;O - EPL - Fiduciary - Crime'!CK$15*$BI53</f>
        <v>0</v>
      </c>
      <c r="BC53" s="171">
        <f>'D&amp;O - EPL - Fiduciary - Crime'!CL$15*$BI53</f>
        <v>0</v>
      </c>
      <c r="BD53" s="171">
        <f>'D&amp;O - EPL - Fiduciary - Crime'!CM$15*$BI53</f>
        <v>0</v>
      </c>
      <c r="BE53" s="171">
        <f>'D&amp;O - EPL - Fiduciary - Crime'!CN$15*$BI53</f>
        <v>0</v>
      </c>
      <c r="BF53" s="171">
        <f>'D&amp;O - EPL - Fiduciary - Crime'!CO$15*$BI53</f>
        <v>0</v>
      </c>
      <c r="BG53" s="171">
        <f>'D&amp;O - EPL - Fiduciary - Crime'!CP$15*$BI53</f>
        <v>0</v>
      </c>
      <c r="BI53" s="174">
        <f>SUMIF(Revenue!$P:$P,'Crime - D&amp;O (USD)'!$F53,Revenue!$F:$F)</f>
        <v>0</v>
      </c>
    </row>
    <row r="54" spans="1:61" s="173" customFormat="1" ht="12.75" hidden="1" customHeight="1">
      <c r="A54" s="179" t="s">
        <v>589</v>
      </c>
      <c r="B54" s="179" t="s">
        <v>589</v>
      </c>
      <c r="C54" s="170" t="str" cm="1">
        <f t="array" ref="C54">IFERROR(INDEX('Legal Entity'!B:B,MATCH('Crime - D&amp;O (USD)'!F54,'Legal Entity'!A:A,0),0),0)</f>
        <v>1220 - College Utilities Corporation</v>
      </c>
      <c r="D54" s="170" t="str" cm="1">
        <f t="array" ref="D54">IFERROR(INDEX('Legal Entity'!C:C,MATCH(F54,'Legal Entity'!A:A,0),0),0)</f>
        <v>US</v>
      </c>
      <c r="E54" s="170" t="s">
        <v>635</v>
      </c>
      <c r="F54" s="170" t="s">
        <v>80</v>
      </c>
      <c r="G54" s="170"/>
      <c r="H54" s="171">
        <f>'D&amp;O - EPL - Fiduciary - Crime'!AQ$15*$BI54</f>
        <v>163.78632577786831</v>
      </c>
      <c r="I54" s="171">
        <f>'D&amp;O - EPL - Fiduciary - Crime'!AR$15*$BI54</f>
        <v>163.78632577786831</v>
      </c>
      <c r="J54" s="171">
        <f>'D&amp;O - EPL - Fiduciary - Crime'!AS$15*$BI54</f>
        <v>201.84844456494659</v>
      </c>
      <c r="K54" s="171">
        <f>'D&amp;O - EPL - Fiduciary - Crime'!AT$15*$BI54</f>
        <v>201.84844456494659</v>
      </c>
      <c r="L54" s="171">
        <f>'D&amp;O - EPL - Fiduciary - Crime'!AU$15*$BI54</f>
        <v>201.84844456494659</v>
      </c>
      <c r="M54" s="171">
        <f>'D&amp;O - EPL - Fiduciary - Crime'!AV$15*$BI54</f>
        <v>201.84844456494659</v>
      </c>
      <c r="N54" s="171">
        <f>'D&amp;O - EPL - Fiduciary - Crime'!AW$15*$BI54</f>
        <v>201.84844456494659</v>
      </c>
      <c r="O54" s="171">
        <f>'D&amp;O - EPL - Fiduciary - Crime'!AX$15*$BI54</f>
        <v>201.84844456494659</v>
      </c>
      <c r="P54" s="171">
        <f>'D&amp;O - EPL - Fiduciary - Crime'!AY$15*$BI54</f>
        <v>201.84844456494659</v>
      </c>
      <c r="Q54" s="171">
        <f>'D&amp;O - EPL - Fiduciary - Crime'!AZ$15*$BI54</f>
        <v>201.84844456494659</v>
      </c>
      <c r="R54" s="171">
        <f>'D&amp;O - EPL - Fiduciary - Crime'!BA$15*$BI54</f>
        <v>201.84844456494659</v>
      </c>
      <c r="S54" s="171">
        <f>'D&amp;O - EPL - Fiduciary - Crime'!BB$15*$BI54</f>
        <v>201.84844456494659</v>
      </c>
      <c r="T54" s="171">
        <f>'D&amp;O - EPL - Fiduciary - Crime'!BC$15*$BI54</f>
        <v>201.84844456494659</v>
      </c>
      <c r="U54" s="171">
        <f>'D&amp;O - EPL - Fiduciary - Crime'!BD$15*$BI54</f>
        <v>201.84844456494659</v>
      </c>
      <c r="V54" s="171">
        <f>'D&amp;O - EPL - Fiduciary - Crime'!BE$15*$BI54</f>
        <v>216.9870779073176</v>
      </c>
      <c r="W54" s="171">
        <f>'D&amp;O - EPL - Fiduciary - Crime'!BF$15*$BI54</f>
        <v>216.9870779073176</v>
      </c>
      <c r="X54" s="171">
        <f>'D&amp;O - EPL - Fiduciary - Crime'!BG$15*$BI54</f>
        <v>216.9870779073176</v>
      </c>
      <c r="Y54" s="171">
        <f>'D&amp;O - EPL - Fiduciary - Crime'!BH$15*$BI54</f>
        <v>216.9870779073176</v>
      </c>
      <c r="Z54" s="171">
        <f>'D&amp;O - EPL - Fiduciary - Crime'!BI$15*$BI54</f>
        <v>216.9870779073176</v>
      </c>
      <c r="AA54" s="171">
        <f>'D&amp;O - EPL - Fiduciary - Crime'!BJ$15*$BI54</f>
        <v>216.9870779073176</v>
      </c>
      <c r="AB54" s="171">
        <f>'D&amp;O - EPL - Fiduciary - Crime'!BK$15*$BI54</f>
        <v>216.9870779073176</v>
      </c>
      <c r="AC54" s="171">
        <f>'D&amp;O - EPL - Fiduciary - Crime'!BL$15*$BI54</f>
        <v>216.9870779073176</v>
      </c>
      <c r="AD54" s="171">
        <f>'D&amp;O - EPL - Fiduciary - Crime'!BM$15*$BI54</f>
        <v>216.9870779073176</v>
      </c>
      <c r="AE54" s="171">
        <f>'D&amp;O - EPL - Fiduciary - Crime'!BN$15*$BI54</f>
        <v>216.9870779073176</v>
      </c>
      <c r="AF54" s="171">
        <f>'D&amp;O - EPL - Fiduciary - Crime'!BO$15*$BI54</f>
        <v>216.9870779073176</v>
      </c>
      <c r="AG54" s="171">
        <f>'D&amp;O - EPL - Fiduciary - Crime'!BP$15*$BI54</f>
        <v>216.9870779073176</v>
      </c>
      <c r="AH54" s="171">
        <f>'D&amp;O - EPL - Fiduciary - Crime'!BQ$15*$BI54</f>
        <v>233.26110875036639</v>
      </c>
      <c r="AI54" s="171">
        <f>'D&amp;O - EPL - Fiduciary - Crime'!BR$15*$BI54</f>
        <v>233.26110875036639</v>
      </c>
      <c r="AJ54" s="171">
        <f>'D&amp;O - EPL - Fiduciary - Crime'!BS$15*$BI54</f>
        <v>233.26110875036639</v>
      </c>
      <c r="AK54" s="171">
        <f>'D&amp;O - EPL - Fiduciary - Crime'!BT$15*$BI54</f>
        <v>233.26110875036639</v>
      </c>
      <c r="AL54" s="171">
        <f>'D&amp;O - EPL - Fiduciary - Crime'!BU$15*$BI54</f>
        <v>233.26110875036639</v>
      </c>
      <c r="AM54" s="171">
        <f>'D&amp;O - EPL - Fiduciary - Crime'!BV$15*$BI54</f>
        <v>233.26110875036639</v>
      </c>
      <c r="AN54" s="171">
        <f>'D&amp;O - EPL - Fiduciary - Crime'!BW$15*$BI54</f>
        <v>233.26110875036639</v>
      </c>
      <c r="AO54" s="171">
        <f>'D&amp;O - EPL - Fiduciary - Crime'!BX$15*$BI54</f>
        <v>233.26110875036639</v>
      </c>
      <c r="AP54" s="171">
        <f>'D&amp;O - EPL - Fiduciary - Crime'!BY$15*$BI54</f>
        <v>233.26110875036639</v>
      </c>
      <c r="AQ54" s="171">
        <f>'D&amp;O - EPL - Fiduciary - Crime'!BZ$15*$BI54</f>
        <v>233.26110875036639</v>
      </c>
      <c r="AR54" s="171">
        <f>'D&amp;O - EPL - Fiduciary - Crime'!CA$15*$BI54</f>
        <v>233.26110875036639</v>
      </c>
      <c r="AS54" s="171">
        <f>'D&amp;O - EPL - Fiduciary - Crime'!CB$15*$BI54</f>
        <v>233.26110875036639</v>
      </c>
      <c r="AT54" s="171">
        <f>'D&amp;O - EPL - Fiduciary - Crime'!CC$15*$BI54</f>
        <v>240.25894201287738</v>
      </c>
      <c r="AU54" s="171">
        <f>'D&amp;O - EPL - Fiduciary - Crime'!CD$15*$BI54</f>
        <v>240.25894201287738</v>
      </c>
      <c r="AV54" s="171">
        <f>'D&amp;O - EPL - Fiduciary - Crime'!CE$15*$BI54</f>
        <v>240.25894201287738</v>
      </c>
      <c r="AW54" s="171">
        <f>'D&amp;O - EPL - Fiduciary - Crime'!CF$15*$BI54</f>
        <v>240.25894201287738</v>
      </c>
      <c r="AX54" s="171">
        <f>'D&amp;O - EPL - Fiduciary - Crime'!CG$15*$BI54</f>
        <v>240.25894201287738</v>
      </c>
      <c r="AY54" s="171">
        <f>'D&amp;O - EPL - Fiduciary - Crime'!CH$15*$BI54</f>
        <v>240.25894201287738</v>
      </c>
      <c r="AZ54" s="171">
        <f>'D&amp;O - EPL - Fiduciary - Crime'!CI$15*$BI54</f>
        <v>240.25894201287738</v>
      </c>
      <c r="BA54" s="171">
        <f>'D&amp;O - EPL - Fiduciary - Crime'!CJ$15*$BI54</f>
        <v>240.25894201287738</v>
      </c>
      <c r="BB54" s="171">
        <f>'D&amp;O - EPL - Fiduciary - Crime'!CK$15*$BI54</f>
        <v>240.25894201287738</v>
      </c>
      <c r="BC54" s="171">
        <f>'D&amp;O - EPL - Fiduciary - Crime'!CL$15*$BI54</f>
        <v>240.25894201287738</v>
      </c>
      <c r="BD54" s="171">
        <f>'D&amp;O - EPL - Fiduciary - Crime'!CM$15*$BI54</f>
        <v>240.25894201287738</v>
      </c>
      <c r="BE54" s="171">
        <f>'D&amp;O - EPL - Fiduciary - Crime'!CN$15*$BI54</f>
        <v>240.25894201287738</v>
      </c>
      <c r="BF54" s="171">
        <f>'D&amp;O - EPL - Fiduciary - Crime'!CO$15*$BI54</f>
        <v>247.46671027326369</v>
      </c>
      <c r="BG54" s="171">
        <f>'D&amp;O - EPL - Fiduciary - Crime'!CP$15*$BI54</f>
        <v>247.46671027326369</v>
      </c>
      <c r="BI54" s="174">
        <f>SUMIF(Revenue!$P:$P,'Crime - D&amp;O (USD)'!$F54,Revenue!$F:$F)</f>
        <v>8.4359758405726879E-3</v>
      </c>
    </row>
    <row r="55" spans="1:61" s="173" customFormat="1" ht="12.75" hidden="1" customHeight="1">
      <c r="A55" s="179" t="s">
        <v>589</v>
      </c>
      <c r="B55" s="179" t="s">
        <v>589</v>
      </c>
      <c r="C55" s="170" cm="1">
        <f t="array" ref="C55">IFERROR(INDEX('Legal Entity'!B:B,MATCH('Crime - D&amp;O (USD)'!F55,'Legal Entity'!A:A,0),0),0)</f>
        <v>0</v>
      </c>
      <c r="D55" s="170" t="str" cm="1">
        <f t="array" ref="D55">IFERROR(INDEX('Legal Entity'!C:C,MATCH(F55,'Legal Entity'!A:A,0),0),0)</f>
        <v>US</v>
      </c>
      <c r="E55" s="170" t="s">
        <v>635</v>
      </c>
      <c r="F55" s="170" t="s">
        <v>84</v>
      </c>
      <c r="G55" s="170"/>
      <c r="H55" s="171">
        <f>'D&amp;O - EPL - Fiduciary - Crime'!AQ$15*$BI55</f>
        <v>26.351895451181864</v>
      </c>
      <c r="I55" s="171">
        <f>'D&amp;O - EPL - Fiduciary - Crime'!AR$15*$BI55</f>
        <v>26.351895451181864</v>
      </c>
      <c r="J55" s="171">
        <f>'D&amp;O - EPL - Fiduciary - Crime'!AS$15*$BI55</f>
        <v>32.475782595996755</v>
      </c>
      <c r="K55" s="171">
        <f>'D&amp;O - EPL - Fiduciary - Crime'!AT$15*$BI55</f>
        <v>32.475782595996755</v>
      </c>
      <c r="L55" s="171">
        <f>'D&amp;O - EPL - Fiduciary - Crime'!AU$15*$BI55</f>
        <v>32.475782595996755</v>
      </c>
      <c r="M55" s="171">
        <f>'D&amp;O - EPL - Fiduciary - Crime'!AV$15*$BI55</f>
        <v>32.475782595996755</v>
      </c>
      <c r="N55" s="171">
        <f>'D&amp;O - EPL - Fiduciary - Crime'!AW$15*$BI55</f>
        <v>32.475782595996755</v>
      </c>
      <c r="O55" s="171">
        <f>'D&amp;O - EPL - Fiduciary - Crime'!AX$15*$BI55</f>
        <v>32.475782595996755</v>
      </c>
      <c r="P55" s="171">
        <f>'D&amp;O - EPL - Fiduciary - Crime'!AY$15*$BI55</f>
        <v>32.475782595996755</v>
      </c>
      <c r="Q55" s="171">
        <f>'D&amp;O - EPL - Fiduciary - Crime'!AZ$15*$BI55</f>
        <v>32.475782595996755</v>
      </c>
      <c r="R55" s="171">
        <f>'D&amp;O - EPL - Fiduciary - Crime'!BA$15*$BI55</f>
        <v>32.475782595996755</v>
      </c>
      <c r="S55" s="171">
        <f>'D&amp;O - EPL - Fiduciary - Crime'!BB$15*$BI55</f>
        <v>32.475782595996755</v>
      </c>
      <c r="T55" s="171">
        <f>'D&amp;O - EPL - Fiduciary - Crime'!BC$15*$BI55</f>
        <v>32.475782595996755</v>
      </c>
      <c r="U55" s="171">
        <f>'D&amp;O - EPL - Fiduciary - Crime'!BD$15*$BI55</f>
        <v>32.475782595996755</v>
      </c>
      <c r="V55" s="171">
        <f>'D&amp;O - EPL - Fiduciary - Crime'!BE$15*$BI55</f>
        <v>34.911466290696517</v>
      </c>
      <c r="W55" s="171">
        <f>'D&amp;O - EPL - Fiduciary - Crime'!BF$15*$BI55</f>
        <v>34.911466290696517</v>
      </c>
      <c r="X55" s="171">
        <f>'D&amp;O - EPL - Fiduciary - Crime'!BG$15*$BI55</f>
        <v>34.911466290696517</v>
      </c>
      <c r="Y55" s="171">
        <f>'D&amp;O - EPL - Fiduciary - Crime'!BH$15*$BI55</f>
        <v>34.911466290696517</v>
      </c>
      <c r="Z55" s="171">
        <f>'D&amp;O - EPL - Fiduciary - Crime'!BI$15*$BI55</f>
        <v>34.911466290696517</v>
      </c>
      <c r="AA55" s="171">
        <f>'D&amp;O - EPL - Fiduciary - Crime'!BJ$15*$BI55</f>
        <v>34.911466290696517</v>
      </c>
      <c r="AB55" s="171">
        <f>'D&amp;O - EPL - Fiduciary - Crime'!BK$15*$BI55</f>
        <v>34.911466290696517</v>
      </c>
      <c r="AC55" s="171">
        <f>'D&amp;O - EPL - Fiduciary - Crime'!BL$15*$BI55</f>
        <v>34.911466290696517</v>
      </c>
      <c r="AD55" s="171">
        <f>'D&amp;O - EPL - Fiduciary - Crime'!BM$15*$BI55</f>
        <v>34.911466290696517</v>
      </c>
      <c r="AE55" s="171">
        <f>'D&amp;O - EPL - Fiduciary - Crime'!BN$15*$BI55</f>
        <v>34.911466290696517</v>
      </c>
      <c r="AF55" s="171">
        <f>'D&amp;O - EPL - Fiduciary - Crime'!BO$15*$BI55</f>
        <v>34.911466290696517</v>
      </c>
      <c r="AG55" s="171">
        <f>'D&amp;O - EPL - Fiduciary - Crime'!BP$15*$BI55</f>
        <v>34.911466290696517</v>
      </c>
      <c r="AH55" s="171">
        <f>'D&amp;O - EPL - Fiduciary - Crime'!BQ$15*$BI55</f>
        <v>37.529826262498752</v>
      </c>
      <c r="AI55" s="171">
        <f>'D&amp;O - EPL - Fiduciary - Crime'!BR$15*$BI55</f>
        <v>37.529826262498752</v>
      </c>
      <c r="AJ55" s="171">
        <f>'D&amp;O - EPL - Fiduciary - Crime'!BS$15*$BI55</f>
        <v>37.529826262498752</v>
      </c>
      <c r="AK55" s="171">
        <f>'D&amp;O - EPL - Fiduciary - Crime'!BT$15*$BI55</f>
        <v>37.529826262498752</v>
      </c>
      <c r="AL55" s="171">
        <f>'D&amp;O - EPL - Fiduciary - Crime'!BU$15*$BI55</f>
        <v>37.529826262498752</v>
      </c>
      <c r="AM55" s="171">
        <f>'D&amp;O - EPL - Fiduciary - Crime'!BV$15*$BI55</f>
        <v>37.529826262498752</v>
      </c>
      <c r="AN55" s="171">
        <f>'D&amp;O - EPL - Fiduciary - Crime'!BW$15*$BI55</f>
        <v>37.529826262498752</v>
      </c>
      <c r="AO55" s="171">
        <f>'D&amp;O - EPL - Fiduciary - Crime'!BX$15*$BI55</f>
        <v>37.529826262498752</v>
      </c>
      <c r="AP55" s="171">
        <f>'D&amp;O - EPL - Fiduciary - Crime'!BY$15*$BI55</f>
        <v>37.529826262498752</v>
      </c>
      <c r="AQ55" s="171">
        <f>'D&amp;O - EPL - Fiduciary - Crime'!BZ$15*$BI55</f>
        <v>37.529826262498752</v>
      </c>
      <c r="AR55" s="171">
        <f>'D&amp;O - EPL - Fiduciary - Crime'!CA$15*$BI55</f>
        <v>37.529826262498752</v>
      </c>
      <c r="AS55" s="171">
        <f>'D&amp;O - EPL - Fiduciary - Crime'!CB$15*$BI55</f>
        <v>37.529826262498752</v>
      </c>
      <c r="AT55" s="171">
        <f>'D&amp;O - EPL - Fiduciary - Crime'!CC$15*$BI55</f>
        <v>38.655721050373707</v>
      </c>
      <c r="AU55" s="171">
        <f>'D&amp;O - EPL - Fiduciary - Crime'!CD$15*$BI55</f>
        <v>38.655721050373707</v>
      </c>
      <c r="AV55" s="171">
        <f>'D&amp;O - EPL - Fiduciary - Crime'!CE$15*$BI55</f>
        <v>38.655721050373707</v>
      </c>
      <c r="AW55" s="171">
        <f>'D&amp;O - EPL - Fiduciary - Crime'!CF$15*$BI55</f>
        <v>38.655721050373707</v>
      </c>
      <c r="AX55" s="171">
        <f>'D&amp;O - EPL - Fiduciary - Crime'!CG$15*$BI55</f>
        <v>38.655721050373707</v>
      </c>
      <c r="AY55" s="171">
        <f>'D&amp;O - EPL - Fiduciary - Crime'!CH$15*$BI55</f>
        <v>38.655721050373707</v>
      </c>
      <c r="AZ55" s="171">
        <f>'D&amp;O - EPL - Fiduciary - Crime'!CI$15*$BI55</f>
        <v>38.655721050373707</v>
      </c>
      <c r="BA55" s="171">
        <f>'D&amp;O - EPL - Fiduciary - Crime'!CJ$15*$BI55</f>
        <v>38.655721050373707</v>
      </c>
      <c r="BB55" s="171">
        <f>'D&amp;O - EPL - Fiduciary - Crime'!CK$15*$BI55</f>
        <v>38.655721050373707</v>
      </c>
      <c r="BC55" s="171">
        <f>'D&amp;O - EPL - Fiduciary - Crime'!CL$15*$BI55</f>
        <v>38.655721050373707</v>
      </c>
      <c r="BD55" s="171">
        <f>'D&amp;O - EPL - Fiduciary - Crime'!CM$15*$BI55</f>
        <v>38.655721050373707</v>
      </c>
      <c r="BE55" s="171">
        <f>'D&amp;O - EPL - Fiduciary - Crime'!CN$15*$BI55</f>
        <v>38.655721050373707</v>
      </c>
      <c r="BF55" s="171">
        <f>'D&amp;O - EPL - Fiduciary - Crime'!CO$15*$BI55</f>
        <v>39.815392681884923</v>
      </c>
      <c r="BG55" s="171">
        <f>'D&amp;O - EPL - Fiduciary - Crime'!CP$15*$BI55</f>
        <v>39.815392681884923</v>
      </c>
      <c r="BI55" s="174">
        <f>SUMIF(Revenue!$P:$P,'Crime - D&amp;O (USD)'!$F55,Revenue!$F:$F)</f>
        <v>1.3572802999498412E-3</v>
      </c>
    </row>
    <row r="56" spans="1:61" s="173" customFormat="1" ht="12.75" hidden="1" customHeight="1">
      <c r="A56" s="179" t="s">
        <v>589</v>
      </c>
      <c r="B56" s="179" t="s">
        <v>589</v>
      </c>
      <c r="C56" s="170" t="str" cm="1">
        <f t="array" ref="C56">IFERROR(INDEX('Legal Entity'!B:B,MATCH('Crime - D&amp;O (USD)'!F56,'Legal Entity'!A:A,0),0),0)</f>
        <v>1225 - Utility Services of Alaska, Inc.</v>
      </c>
      <c r="D56" s="170" t="str" cm="1">
        <f t="array" ref="D56">IFERROR(INDEX('Legal Entity'!C:C,MATCH(F56,'Legal Entity'!A:A,0),0),0)</f>
        <v>US</v>
      </c>
      <c r="E56" s="170" t="s">
        <v>635</v>
      </c>
      <c r="F56" s="170" t="s">
        <v>86</v>
      </c>
      <c r="G56" s="170"/>
      <c r="H56" s="171">
        <f>'D&amp;O - EPL - Fiduciary - Crime'!AQ$15*$BI56</f>
        <v>0</v>
      </c>
      <c r="I56" s="171">
        <f>'D&amp;O - EPL - Fiduciary - Crime'!AR$15*$BI56</f>
        <v>0</v>
      </c>
      <c r="J56" s="171">
        <f>'D&amp;O - EPL - Fiduciary - Crime'!AS$15*$BI56</f>
        <v>0</v>
      </c>
      <c r="K56" s="171">
        <f>'D&amp;O - EPL - Fiduciary - Crime'!AT$15*$BI56</f>
        <v>0</v>
      </c>
      <c r="L56" s="171">
        <f>'D&amp;O - EPL - Fiduciary - Crime'!AU$15*$BI56</f>
        <v>0</v>
      </c>
      <c r="M56" s="171">
        <f>'D&amp;O - EPL - Fiduciary - Crime'!AV$15*$BI56</f>
        <v>0</v>
      </c>
      <c r="N56" s="171">
        <f>'D&amp;O - EPL - Fiduciary - Crime'!AW$15*$BI56</f>
        <v>0</v>
      </c>
      <c r="O56" s="171">
        <f>'D&amp;O - EPL - Fiduciary - Crime'!AX$15*$BI56</f>
        <v>0</v>
      </c>
      <c r="P56" s="171">
        <f>'D&amp;O - EPL - Fiduciary - Crime'!AY$15*$BI56</f>
        <v>0</v>
      </c>
      <c r="Q56" s="171">
        <f>'D&amp;O - EPL - Fiduciary - Crime'!AZ$15*$BI56</f>
        <v>0</v>
      </c>
      <c r="R56" s="171">
        <f>'D&amp;O - EPL - Fiduciary - Crime'!BA$15*$BI56</f>
        <v>0</v>
      </c>
      <c r="S56" s="171">
        <f>'D&amp;O - EPL - Fiduciary - Crime'!BB$15*$BI56</f>
        <v>0</v>
      </c>
      <c r="T56" s="171">
        <f>'D&amp;O - EPL - Fiduciary - Crime'!BC$15*$BI56</f>
        <v>0</v>
      </c>
      <c r="U56" s="171">
        <f>'D&amp;O - EPL - Fiduciary - Crime'!BD$15*$BI56</f>
        <v>0</v>
      </c>
      <c r="V56" s="171">
        <f>'D&amp;O - EPL - Fiduciary - Crime'!BE$15*$BI56</f>
        <v>0</v>
      </c>
      <c r="W56" s="171">
        <f>'D&amp;O - EPL - Fiduciary - Crime'!BF$15*$BI56</f>
        <v>0</v>
      </c>
      <c r="X56" s="171">
        <f>'D&amp;O - EPL - Fiduciary - Crime'!BG$15*$BI56</f>
        <v>0</v>
      </c>
      <c r="Y56" s="171">
        <f>'D&amp;O - EPL - Fiduciary - Crime'!BH$15*$BI56</f>
        <v>0</v>
      </c>
      <c r="Z56" s="171">
        <f>'D&amp;O - EPL - Fiduciary - Crime'!BI$15*$BI56</f>
        <v>0</v>
      </c>
      <c r="AA56" s="171">
        <f>'D&amp;O - EPL - Fiduciary - Crime'!BJ$15*$BI56</f>
        <v>0</v>
      </c>
      <c r="AB56" s="171">
        <f>'D&amp;O - EPL - Fiduciary - Crime'!BK$15*$BI56</f>
        <v>0</v>
      </c>
      <c r="AC56" s="171">
        <f>'D&amp;O - EPL - Fiduciary - Crime'!BL$15*$BI56</f>
        <v>0</v>
      </c>
      <c r="AD56" s="171">
        <f>'D&amp;O - EPL - Fiduciary - Crime'!BM$15*$BI56</f>
        <v>0</v>
      </c>
      <c r="AE56" s="171">
        <f>'D&amp;O - EPL - Fiduciary - Crime'!BN$15*$BI56</f>
        <v>0</v>
      </c>
      <c r="AF56" s="171">
        <f>'D&amp;O - EPL - Fiduciary - Crime'!BO$15*$BI56</f>
        <v>0</v>
      </c>
      <c r="AG56" s="171">
        <f>'D&amp;O - EPL - Fiduciary - Crime'!BP$15*$BI56</f>
        <v>0</v>
      </c>
      <c r="AH56" s="171">
        <f>'D&amp;O - EPL - Fiduciary - Crime'!BQ$15*$BI56</f>
        <v>0</v>
      </c>
      <c r="AI56" s="171">
        <f>'D&amp;O - EPL - Fiduciary - Crime'!BR$15*$BI56</f>
        <v>0</v>
      </c>
      <c r="AJ56" s="171">
        <f>'D&amp;O - EPL - Fiduciary - Crime'!BS$15*$BI56</f>
        <v>0</v>
      </c>
      <c r="AK56" s="171">
        <f>'D&amp;O - EPL - Fiduciary - Crime'!BT$15*$BI56</f>
        <v>0</v>
      </c>
      <c r="AL56" s="171">
        <f>'D&amp;O - EPL - Fiduciary - Crime'!BU$15*$BI56</f>
        <v>0</v>
      </c>
      <c r="AM56" s="171">
        <f>'D&amp;O - EPL - Fiduciary - Crime'!BV$15*$BI56</f>
        <v>0</v>
      </c>
      <c r="AN56" s="171">
        <f>'D&amp;O - EPL - Fiduciary - Crime'!BW$15*$BI56</f>
        <v>0</v>
      </c>
      <c r="AO56" s="171">
        <f>'D&amp;O - EPL - Fiduciary - Crime'!BX$15*$BI56</f>
        <v>0</v>
      </c>
      <c r="AP56" s="171">
        <f>'D&amp;O - EPL - Fiduciary - Crime'!BY$15*$BI56</f>
        <v>0</v>
      </c>
      <c r="AQ56" s="171">
        <f>'D&amp;O - EPL - Fiduciary - Crime'!BZ$15*$BI56</f>
        <v>0</v>
      </c>
      <c r="AR56" s="171">
        <f>'D&amp;O - EPL - Fiduciary - Crime'!CA$15*$BI56</f>
        <v>0</v>
      </c>
      <c r="AS56" s="171">
        <f>'D&amp;O - EPL - Fiduciary - Crime'!CB$15*$BI56</f>
        <v>0</v>
      </c>
      <c r="AT56" s="171">
        <f>'D&amp;O - EPL - Fiduciary - Crime'!CC$15*$BI56</f>
        <v>0</v>
      </c>
      <c r="AU56" s="171">
        <f>'D&amp;O - EPL - Fiduciary - Crime'!CD$15*$BI56</f>
        <v>0</v>
      </c>
      <c r="AV56" s="171">
        <f>'D&amp;O - EPL - Fiduciary - Crime'!CE$15*$BI56</f>
        <v>0</v>
      </c>
      <c r="AW56" s="171">
        <f>'D&amp;O - EPL - Fiduciary - Crime'!CF$15*$BI56</f>
        <v>0</v>
      </c>
      <c r="AX56" s="171">
        <f>'D&amp;O - EPL - Fiduciary - Crime'!CG$15*$BI56</f>
        <v>0</v>
      </c>
      <c r="AY56" s="171">
        <f>'D&amp;O - EPL - Fiduciary - Crime'!CH$15*$BI56</f>
        <v>0</v>
      </c>
      <c r="AZ56" s="171">
        <f>'D&amp;O - EPL - Fiduciary - Crime'!CI$15*$BI56</f>
        <v>0</v>
      </c>
      <c r="BA56" s="171">
        <f>'D&amp;O - EPL - Fiduciary - Crime'!CJ$15*$BI56</f>
        <v>0</v>
      </c>
      <c r="BB56" s="171">
        <f>'D&amp;O - EPL - Fiduciary - Crime'!CK$15*$BI56</f>
        <v>0</v>
      </c>
      <c r="BC56" s="171">
        <f>'D&amp;O - EPL - Fiduciary - Crime'!CL$15*$BI56</f>
        <v>0</v>
      </c>
      <c r="BD56" s="171">
        <f>'D&amp;O - EPL - Fiduciary - Crime'!CM$15*$BI56</f>
        <v>0</v>
      </c>
      <c r="BE56" s="171">
        <f>'D&amp;O - EPL - Fiduciary - Crime'!CN$15*$BI56</f>
        <v>0</v>
      </c>
      <c r="BF56" s="171">
        <f>'D&amp;O - EPL - Fiduciary - Crime'!CO$15*$BI56</f>
        <v>0</v>
      </c>
      <c r="BG56" s="171">
        <f>'D&amp;O - EPL - Fiduciary - Crime'!CP$15*$BI56</f>
        <v>0</v>
      </c>
      <c r="BI56" s="174">
        <f>SUMIF(Revenue!$P:$P,'Crime - D&amp;O (USD)'!$F56,Revenue!$F:$F)</f>
        <v>0</v>
      </c>
    </row>
    <row r="57" spans="1:61" s="173" customFormat="1" ht="12.75" hidden="1" customHeight="1">
      <c r="A57" s="179" t="s">
        <v>589</v>
      </c>
      <c r="B57" s="179" t="s">
        <v>589</v>
      </c>
      <c r="C57" s="170" cm="1">
        <f t="array" ref="C57">IFERROR(INDEX('Legal Entity'!B:B,MATCH('Crime - D&amp;O (USD)'!F57,'Legal Entity'!A:A,0),0),0)</f>
        <v>0</v>
      </c>
      <c r="D57" s="170" t="str" cm="1">
        <f t="array" ref="D57">IFERROR(INDEX('Legal Entity'!C:C,MATCH(F57,'Legal Entity'!A:A,0),0),0)</f>
        <v>US</v>
      </c>
      <c r="E57" s="170" t="s">
        <v>635</v>
      </c>
      <c r="F57" s="170" t="s">
        <v>87</v>
      </c>
      <c r="G57" s="170"/>
      <c r="H57" s="171">
        <f>'D&amp;O - EPL - Fiduciary - Crime'!AQ$15*$BI57</f>
        <v>293.98723494449575</v>
      </c>
      <c r="I57" s="171">
        <f>'D&amp;O - EPL - Fiduciary - Crime'!AR$15*$BI57</f>
        <v>293.98723494449575</v>
      </c>
      <c r="J57" s="171">
        <f>'D&amp;O - EPL - Fiduciary - Crime'!AS$15*$BI57</f>
        <v>362.30659558219628</v>
      </c>
      <c r="K57" s="171">
        <f>'D&amp;O - EPL - Fiduciary - Crime'!AT$15*$BI57</f>
        <v>362.30659558219628</v>
      </c>
      <c r="L57" s="171">
        <f>'D&amp;O - EPL - Fiduciary - Crime'!AU$15*$BI57</f>
        <v>362.30659558219628</v>
      </c>
      <c r="M57" s="171">
        <f>'D&amp;O - EPL - Fiduciary - Crime'!AV$15*$BI57</f>
        <v>362.30659558219628</v>
      </c>
      <c r="N57" s="171">
        <f>'D&amp;O - EPL - Fiduciary - Crime'!AW$15*$BI57</f>
        <v>362.30659558219628</v>
      </c>
      <c r="O57" s="171">
        <f>'D&amp;O - EPL - Fiduciary - Crime'!AX$15*$BI57</f>
        <v>362.30659558219628</v>
      </c>
      <c r="P57" s="171">
        <f>'D&amp;O - EPL - Fiduciary - Crime'!AY$15*$BI57</f>
        <v>362.30659558219628</v>
      </c>
      <c r="Q57" s="171">
        <f>'D&amp;O - EPL - Fiduciary - Crime'!AZ$15*$BI57</f>
        <v>362.30659558219628</v>
      </c>
      <c r="R57" s="171">
        <f>'D&amp;O - EPL - Fiduciary - Crime'!BA$15*$BI57</f>
        <v>362.30659558219628</v>
      </c>
      <c r="S57" s="171">
        <f>'D&amp;O - EPL - Fiduciary - Crime'!BB$15*$BI57</f>
        <v>362.30659558219628</v>
      </c>
      <c r="T57" s="171">
        <f>'D&amp;O - EPL - Fiduciary - Crime'!BC$15*$BI57</f>
        <v>362.30659558219628</v>
      </c>
      <c r="U57" s="171">
        <f>'D&amp;O - EPL - Fiduciary - Crime'!BD$15*$BI57</f>
        <v>362.30659558219628</v>
      </c>
      <c r="V57" s="171">
        <f>'D&amp;O - EPL - Fiduciary - Crime'!BE$15*$BI57</f>
        <v>389.47959025086101</v>
      </c>
      <c r="W57" s="171">
        <f>'D&amp;O - EPL - Fiduciary - Crime'!BF$15*$BI57</f>
        <v>389.47959025086101</v>
      </c>
      <c r="X57" s="171">
        <f>'D&amp;O - EPL - Fiduciary - Crime'!BG$15*$BI57</f>
        <v>389.47959025086101</v>
      </c>
      <c r="Y57" s="171">
        <f>'D&amp;O - EPL - Fiduciary - Crime'!BH$15*$BI57</f>
        <v>389.47959025086101</v>
      </c>
      <c r="Z57" s="171">
        <f>'D&amp;O - EPL - Fiduciary - Crime'!BI$15*$BI57</f>
        <v>389.47959025086101</v>
      </c>
      <c r="AA57" s="171">
        <f>'D&amp;O - EPL - Fiduciary - Crime'!BJ$15*$BI57</f>
        <v>389.47959025086101</v>
      </c>
      <c r="AB57" s="171">
        <f>'D&amp;O - EPL - Fiduciary - Crime'!BK$15*$BI57</f>
        <v>389.47959025086101</v>
      </c>
      <c r="AC57" s="171">
        <f>'D&amp;O - EPL - Fiduciary - Crime'!BL$15*$BI57</f>
        <v>389.47959025086101</v>
      </c>
      <c r="AD57" s="171">
        <f>'D&amp;O - EPL - Fiduciary - Crime'!BM$15*$BI57</f>
        <v>389.47959025086101</v>
      </c>
      <c r="AE57" s="171">
        <f>'D&amp;O - EPL - Fiduciary - Crime'!BN$15*$BI57</f>
        <v>389.47959025086101</v>
      </c>
      <c r="AF57" s="171">
        <f>'D&amp;O - EPL - Fiduciary - Crime'!BO$15*$BI57</f>
        <v>389.47959025086101</v>
      </c>
      <c r="AG57" s="171">
        <f>'D&amp;O - EPL - Fiduciary - Crime'!BP$15*$BI57</f>
        <v>389.47959025086101</v>
      </c>
      <c r="AH57" s="171">
        <f>'D&amp;O - EPL - Fiduciary - Crime'!BQ$15*$BI57</f>
        <v>418.69055951967556</v>
      </c>
      <c r="AI57" s="171">
        <f>'D&amp;O - EPL - Fiduciary - Crime'!BR$15*$BI57</f>
        <v>418.69055951967556</v>
      </c>
      <c r="AJ57" s="171">
        <f>'D&amp;O - EPL - Fiduciary - Crime'!BS$15*$BI57</f>
        <v>418.69055951967556</v>
      </c>
      <c r="AK57" s="171">
        <f>'D&amp;O - EPL - Fiduciary - Crime'!BT$15*$BI57</f>
        <v>418.69055951967556</v>
      </c>
      <c r="AL57" s="171">
        <f>'D&amp;O - EPL - Fiduciary - Crime'!BU$15*$BI57</f>
        <v>418.69055951967556</v>
      </c>
      <c r="AM57" s="171">
        <f>'D&amp;O - EPL - Fiduciary - Crime'!BV$15*$BI57</f>
        <v>418.69055951967556</v>
      </c>
      <c r="AN57" s="171">
        <f>'D&amp;O - EPL - Fiduciary - Crime'!BW$15*$BI57</f>
        <v>418.69055951967556</v>
      </c>
      <c r="AO57" s="171">
        <f>'D&amp;O - EPL - Fiduciary - Crime'!BX$15*$BI57</f>
        <v>418.69055951967556</v>
      </c>
      <c r="AP57" s="171">
        <f>'D&amp;O - EPL - Fiduciary - Crime'!BY$15*$BI57</f>
        <v>418.69055951967556</v>
      </c>
      <c r="AQ57" s="171">
        <f>'D&amp;O - EPL - Fiduciary - Crime'!BZ$15*$BI57</f>
        <v>418.69055951967556</v>
      </c>
      <c r="AR57" s="171">
        <f>'D&amp;O - EPL - Fiduciary - Crime'!CA$15*$BI57</f>
        <v>418.69055951967556</v>
      </c>
      <c r="AS57" s="171">
        <f>'D&amp;O - EPL - Fiduciary - Crime'!CB$15*$BI57</f>
        <v>418.69055951967556</v>
      </c>
      <c r="AT57" s="171">
        <f>'D&amp;O - EPL - Fiduciary - Crime'!CC$15*$BI57</f>
        <v>431.25127630526578</v>
      </c>
      <c r="AU57" s="171">
        <f>'D&amp;O - EPL - Fiduciary - Crime'!CD$15*$BI57</f>
        <v>431.25127630526578</v>
      </c>
      <c r="AV57" s="171">
        <f>'D&amp;O - EPL - Fiduciary - Crime'!CE$15*$BI57</f>
        <v>431.25127630526578</v>
      </c>
      <c r="AW57" s="171">
        <f>'D&amp;O - EPL - Fiduciary - Crime'!CF$15*$BI57</f>
        <v>431.25127630526578</v>
      </c>
      <c r="AX57" s="171">
        <f>'D&amp;O - EPL - Fiduciary - Crime'!CG$15*$BI57</f>
        <v>431.25127630526578</v>
      </c>
      <c r="AY57" s="171">
        <f>'D&amp;O - EPL - Fiduciary - Crime'!CH$15*$BI57</f>
        <v>431.25127630526578</v>
      </c>
      <c r="AZ57" s="171">
        <f>'D&amp;O - EPL - Fiduciary - Crime'!CI$15*$BI57</f>
        <v>431.25127630526578</v>
      </c>
      <c r="BA57" s="171">
        <f>'D&amp;O - EPL - Fiduciary - Crime'!CJ$15*$BI57</f>
        <v>431.25127630526578</v>
      </c>
      <c r="BB57" s="171">
        <f>'D&amp;O - EPL - Fiduciary - Crime'!CK$15*$BI57</f>
        <v>431.25127630526578</v>
      </c>
      <c r="BC57" s="171">
        <f>'D&amp;O - EPL - Fiduciary - Crime'!CL$15*$BI57</f>
        <v>431.25127630526578</v>
      </c>
      <c r="BD57" s="171">
        <f>'D&amp;O - EPL - Fiduciary - Crime'!CM$15*$BI57</f>
        <v>431.25127630526578</v>
      </c>
      <c r="BE57" s="171">
        <f>'D&amp;O - EPL - Fiduciary - Crime'!CN$15*$BI57</f>
        <v>431.25127630526578</v>
      </c>
      <c r="BF57" s="171">
        <f>'D&amp;O - EPL - Fiduciary - Crime'!CO$15*$BI57</f>
        <v>444.18881459442377</v>
      </c>
      <c r="BG57" s="171">
        <f>'D&amp;O - EPL - Fiduciary - Crime'!CP$15*$BI57</f>
        <v>444.18881459442377</v>
      </c>
      <c r="BI57" s="174">
        <f>SUMIF(Revenue!$P:$P,'Crime - D&amp;O (USD)'!$F57,Revenue!$F:$F)</f>
        <v>1.5142101757579405E-2</v>
      </c>
    </row>
    <row r="58" spans="1:61" s="173" customFormat="1" ht="12.75" hidden="1" customHeight="1">
      <c r="A58" s="179" t="s">
        <v>589</v>
      </c>
      <c r="B58" s="179" t="s">
        <v>589</v>
      </c>
      <c r="C58" s="170" cm="1">
        <f t="array" ref="C58">IFERROR(INDEX('Legal Entity'!B:B,MATCH('Crime - D&amp;O (USD)'!F58,'Legal Entity'!A:A,0),0),0)</f>
        <v>0</v>
      </c>
      <c r="D58" s="170" t="str" cm="1">
        <f t="array" ref="D58">IFERROR(INDEX('Legal Entity'!C:C,MATCH(F58,'Legal Entity'!A:A,0),0),0)</f>
        <v>US</v>
      </c>
      <c r="E58" s="170" t="s">
        <v>635</v>
      </c>
      <c r="F58" s="170" t="s">
        <v>35</v>
      </c>
      <c r="G58" s="170"/>
      <c r="H58" s="171">
        <f>'D&amp;O - EPL - Fiduciary - Crime'!AQ$15*$BI58</f>
        <v>16.280097414477648</v>
      </c>
      <c r="I58" s="171">
        <f>'D&amp;O - EPL - Fiduciary - Crime'!AR$15*$BI58</f>
        <v>16.280097414477648</v>
      </c>
      <c r="J58" s="171">
        <f>'D&amp;O - EPL - Fiduciary - Crime'!AS$15*$BI58</f>
        <v>20.063410818158541</v>
      </c>
      <c r="K58" s="171">
        <f>'D&amp;O - EPL - Fiduciary - Crime'!AT$15*$BI58</f>
        <v>20.063410818158541</v>
      </c>
      <c r="L58" s="171">
        <f>'D&amp;O - EPL - Fiduciary - Crime'!AU$15*$BI58</f>
        <v>20.063410818158541</v>
      </c>
      <c r="M58" s="171">
        <f>'D&amp;O - EPL - Fiduciary - Crime'!AV$15*$BI58</f>
        <v>20.063410818158541</v>
      </c>
      <c r="N58" s="171">
        <f>'D&amp;O - EPL - Fiduciary - Crime'!AW$15*$BI58</f>
        <v>20.063410818158541</v>
      </c>
      <c r="O58" s="171">
        <f>'D&amp;O - EPL - Fiduciary - Crime'!AX$15*$BI58</f>
        <v>20.063410818158541</v>
      </c>
      <c r="P58" s="171">
        <f>'D&amp;O - EPL - Fiduciary - Crime'!AY$15*$BI58</f>
        <v>20.063410818158541</v>
      </c>
      <c r="Q58" s="171">
        <f>'D&amp;O - EPL - Fiduciary - Crime'!AZ$15*$BI58</f>
        <v>20.063410818158541</v>
      </c>
      <c r="R58" s="171">
        <f>'D&amp;O - EPL - Fiduciary - Crime'!BA$15*$BI58</f>
        <v>20.063410818158541</v>
      </c>
      <c r="S58" s="171">
        <f>'D&amp;O - EPL - Fiduciary - Crime'!BB$15*$BI58</f>
        <v>20.063410818158541</v>
      </c>
      <c r="T58" s="171">
        <f>'D&amp;O - EPL - Fiduciary - Crime'!BC$15*$BI58</f>
        <v>20.063410818158541</v>
      </c>
      <c r="U58" s="171">
        <f>'D&amp;O - EPL - Fiduciary - Crime'!BD$15*$BI58</f>
        <v>20.063410818158541</v>
      </c>
      <c r="V58" s="171">
        <f>'D&amp;O - EPL - Fiduciary - Crime'!BE$15*$BI58</f>
        <v>21.56816662952043</v>
      </c>
      <c r="W58" s="171">
        <f>'D&amp;O - EPL - Fiduciary - Crime'!BF$15*$BI58</f>
        <v>21.56816662952043</v>
      </c>
      <c r="X58" s="171">
        <f>'D&amp;O - EPL - Fiduciary - Crime'!BG$15*$BI58</f>
        <v>21.56816662952043</v>
      </c>
      <c r="Y58" s="171">
        <f>'D&amp;O - EPL - Fiduciary - Crime'!BH$15*$BI58</f>
        <v>21.56816662952043</v>
      </c>
      <c r="Z58" s="171">
        <f>'D&amp;O - EPL - Fiduciary - Crime'!BI$15*$BI58</f>
        <v>21.56816662952043</v>
      </c>
      <c r="AA58" s="171">
        <f>'D&amp;O - EPL - Fiduciary - Crime'!BJ$15*$BI58</f>
        <v>21.56816662952043</v>
      </c>
      <c r="AB58" s="171">
        <f>'D&amp;O - EPL - Fiduciary - Crime'!BK$15*$BI58</f>
        <v>21.56816662952043</v>
      </c>
      <c r="AC58" s="171">
        <f>'D&amp;O - EPL - Fiduciary - Crime'!BL$15*$BI58</f>
        <v>21.56816662952043</v>
      </c>
      <c r="AD58" s="171">
        <f>'D&amp;O - EPL - Fiduciary - Crime'!BM$15*$BI58</f>
        <v>21.56816662952043</v>
      </c>
      <c r="AE58" s="171">
        <f>'D&amp;O - EPL - Fiduciary - Crime'!BN$15*$BI58</f>
        <v>21.56816662952043</v>
      </c>
      <c r="AF58" s="171">
        <f>'D&amp;O - EPL - Fiduciary - Crime'!BO$15*$BI58</f>
        <v>21.56816662952043</v>
      </c>
      <c r="AG58" s="171">
        <f>'D&amp;O - EPL - Fiduciary - Crime'!BP$15*$BI58</f>
        <v>21.56816662952043</v>
      </c>
      <c r="AH58" s="171">
        <f>'D&amp;O - EPL - Fiduciary - Crime'!BQ$15*$BI58</f>
        <v>23.18577912673446</v>
      </c>
      <c r="AI58" s="171">
        <f>'D&amp;O - EPL - Fiduciary - Crime'!BR$15*$BI58</f>
        <v>23.18577912673446</v>
      </c>
      <c r="AJ58" s="171">
        <f>'D&amp;O - EPL - Fiduciary - Crime'!BS$15*$BI58</f>
        <v>23.18577912673446</v>
      </c>
      <c r="AK58" s="171">
        <f>'D&amp;O - EPL - Fiduciary - Crime'!BT$15*$BI58</f>
        <v>23.18577912673446</v>
      </c>
      <c r="AL58" s="171">
        <f>'D&amp;O - EPL - Fiduciary - Crime'!BU$15*$BI58</f>
        <v>23.18577912673446</v>
      </c>
      <c r="AM58" s="171">
        <f>'D&amp;O - EPL - Fiduciary - Crime'!BV$15*$BI58</f>
        <v>23.18577912673446</v>
      </c>
      <c r="AN58" s="171">
        <f>'D&amp;O - EPL - Fiduciary - Crime'!BW$15*$BI58</f>
        <v>23.18577912673446</v>
      </c>
      <c r="AO58" s="171">
        <f>'D&amp;O - EPL - Fiduciary - Crime'!BX$15*$BI58</f>
        <v>23.18577912673446</v>
      </c>
      <c r="AP58" s="171">
        <f>'D&amp;O - EPL - Fiduciary - Crime'!BY$15*$BI58</f>
        <v>23.18577912673446</v>
      </c>
      <c r="AQ58" s="171">
        <f>'D&amp;O - EPL - Fiduciary - Crime'!BZ$15*$BI58</f>
        <v>23.18577912673446</v>
      </c>
      <c r="AR58" s="171">
        <f>'D&amp;O - EPL - Fiduciary - Crime'!CA$15*$BI58</f>
        <v>23.18577912673446</v>
      </c>
      <c r="AS58" s="171">
        <f>'D&amp;O - EPL - Fiduciary - Crime'!CB$15*$BI58</f>
        <v>23.18577912673446</v>
      </c>
      <c r="AT58" s="171">
        <f>'D&amp;O - EPL - Fiduciary - Crime'!CC$15*$BI58</f>
        <v>23.881352500536494</v>
      </c>
      <c r="AU58" s="171">
        <f>'D&amp;O - EPL - Fiduciary - Crime'!CD$15*$BI58</f>
        <v>23.881352500536494</v>
      </c>
      <c r="AV58" s="171">
        <f>'D&amp;O - EPL - Fiduciary - Crime'!CE$15*$BI58</f>
        <v>23.881352500536494</v>
      </c>
      <c r="AW58" s="171">
        <f>'D&amp;O - EPL - Fiduciary - Crime'!CF$15*$BI58</f>
        <v>23.881352500536494</v>
      </c>
      <c r="AX58" s="171">
        <f>'D&amp;O - EPL - Fiduciary - Crime'!CG$15*$BI58</f>
        <v>23.881352500536494</v>
      </c>
      <c r="AY58" s="171">
        <f>'D&amp;O - EPL - Fiduciary - Crime'!CH$15*$BI58</f>
        <v>23.881352500536494</v>
      </c>
      <c r="AZ58" s="171">
        <f>'D&amp;O - EPL - Fiduciary - Crime'!CI$15*$BI58</f>
        <v>23.881352500536494</v>
      </c>
      <c r="BA58" s="171">
        <f>'D&amp;O - EPL - Fiduciary - Crime'!CJ$15*$BI58</f>
        <v>23.881352500536494</v>
      </c>
      <c r="BB58" s="171">
        <f>'D&amp;O - EPL - Fiduciary - Crime'!CK$15*$BI58</f>
        <v>23.881352500536494</v>
      </c>
      <c r="BC58" s="171">
        <f>'D&amp;O - EPL - Fiduciary - Crime'!CL$15*$BI58</f>
        <v>23.881352500536494</v>
      </c>
      <c r="BD58" s="171">
        <f>'D&amp;O - EPL - Fiduciary - Crime'!CM$15*$BI58</f>
        <v>23.881352500536494</v>
      </c>
      <c r="BE58" s="171">
        <f>'D&amp;O - EPL - Fiduciary - Crime'!CN$15*$BI58</f>
        <v>23.881352500536494</v>
      </c>
      <c r="BF58" s="171">
        <f>'D&amp;O - EPL - Fiduciary - Crime'!CO$15*$BI58</f>
        <v>24.597793075552588</v>
      </c>
      <c r="BG58" s="171">
        <f>'D&amp;O - EPL - Fiduciary - Crime'!CP$15*$BI58</f>
        <v>24.597793075552588</v>
      </c>
      <c r="BI58" s="174">
        <f>SUMIF(Revenue!$P:$P,'Crime - D&amp;O (USD)'!$F58,Revenue!$F:$F)</f>
        <v>8.3852243353310044E-4</v>
      </c>
    </row>
    <row r="59" spans="1:61" s="173" customFormat="1" ht="12.75" hidden="1" customHeight="1">
      <c r="A59" s="179" t="s">
        <v>589</v>
      </c>
      <c r="B59" s="179" t="s">
        <v>589</v>
      </c>
      <c r="C59" s="170" t="str" cm="1">
        <f t="array" ref="C59">IFERROR(INDEX('Legal Entity'!B:B,MATCH('Crime - D&amp;O (USD)'!F59,'Legal Entity'!A:A,0),0),0)</f>
        <v>1148 - BERMUDA WATER COMPANY, INC.</v>
      </c>
      <c r="D59" s="170" t="str" cm="1">
        <f t="array" ref="D59">IFERROR(INDEX('Legal Entity'!C:C,MATCH(F59,'Legal Entity'!A:A,0),0),0)</f>
        <v>US</v>
      </c>
      <c r="E59" s="170" t="s">
        <v>635</v>
      </c>
      <c r="F59" s="170" t="s">
        <v>24</v>
      </c>
      <c r="G59" s="170"/>
      <c r="H59" s="171">
        <f>'D&amp;O - EPL - Fiduciary - Crime'!AQ$15*$BI59</f>
        <v>285.82208090896569</v>
      </c>
      <c r="I59" s="171">
        <f>'D&amp;O - EPL - Fiduciary - Crime'!AR$15*$BI59</f>
        <v>285.82208090896569</v>
      </c>
      <c r="J59" s="171">
        <f>'D&amp;O - EPL - Fiduciary - Crime'!AS$15*$BI59</f>
        <v>352.24395064601174</v>
      </c>
      <c r="K59" s="171">
        <f>'D&amp;O - EPL - Fiduciary - Crime'!AT$15*$BI59</f>
        <v>352.24395064601174</v>
      </c>
      <c r="L59" s="171">
        <f>'D&amp;O - EPL - Fiduciary - Crime'!AU$15*$BI59</f>
        <v>352.24395064601174</v>
      </c>
      <c r="M59" s="171">
        <f>'D&amp;O - EPL - Fiduciary - Crime'!AV$15*$BI59</f>
        <v>352.24395064601174</v>
      </c>
      <c r="N59" s="171">
        <f>'D&amp;O - EPL - Fiduciary - Crime'!AW$15*$BI59</f>
        <v>352.24395064601174</v>
      </c>
      <c r="O59" s="171">
        <f>'D&amp;O - EPL - Fiduciary - Crime'!AX$15*$BI59</f>
        <v>352.24395064601174</v>
      </c>
      <c r="P59" s="171">
        <f>'D&amp;O - EPL - Fiduciary - Crime'!AY$15*$BI59</f>
        <v>352.24395064601174</v>
      </c>
      <c r="Q59" s="171">
        <f>'D&amp;O - EPL - Fiduciary - Crime'!AZ$15*$BI59</f>
        <v>352.24395064601174</v>
      </c>
      <c r="R59" s="171">
        <f>'D&amp;O - EPL - Fiduciary - Crime'!BA$15*$BI59</f>
        <v>352.24395064601174</v>
      </c>
      <c r="S59" s="171">
        <f>'D&amp;O - EPL - Fiduciary - Crime'!BB$15*$BI59</f>
        <v>352.24395064601174</v>
      </c>
      <c r="T59" s="171">
        <f>'D&amp;O - EPL - Fiduciary - Crime'!BC$15*$BI59</f>
        <v>352.24395064601174</v>
      </c>
      <c r="U59" s="171">
        <f>'D&amp;O - EPL - Fiduciary - Crime'!BD$15*$BI59</f>
        <v>352.24395064601174</v>
      </c>
      <c r="V59" s="171">
        <f>'D&amp;O - EPL - Fiduciary - Crime'!BE$15*$BI59</f>
        <v>378.66224694446259</v>
      </c>
      <c r="W59" s="171">
        <f>'D&amp;O - EPL - Fiduciary - Crime'!BF$15*$BI59</f>
        <v>378.66224694446259</v>
      </c>
      <c r="X59" s="171">
        <f>'D&amp;O - EPL - Fiduciary - Crime'!BG$15*$BI59</f>
        <v>378.66224694446259</v>
      </c>
      <c r="Y59" s="171">
        <f>'D&amp;O - EPL - Fiduciary - Crime'!BH$15*$BI59</f>
        <v>378.66224694446259</v>
      </c>
      <c r="Z59" s="171">
        <f>'D&amp;O - EPL - Fiduciary - Crime'!BI$15*$BI59</f>
        <v>378.66224694446259</v>
      </c>
      <c r="AA59" s="171">
        <f>'D&amp;O - EPL - Fiduciary - Crime'!BJ$15*$BI59</f>
        <v>378.66224694446259</v>
      </c>
      <c r="AB59" s="171">
        <f>'D&amp;O - EPL - Fiduciary - Crime'!BK$15*$BI59</f>
        <v>378.66224694446259</v>
      </c>
      <c r="AC59" s="171">
        <f>'D&amp;O - EPL - Fiduciary - Crime'!BL$15*$BI59</f>
        <v>378.66224694446259</v>
      </c>
      <c r="AD59" s="171">
        <f>'D&amp;O - EPL - Fiduciary - Crime'!BM$15*$BI59</f>
        <v>378.66224694446259</v>
      </c>
      <c r="AE59" s="171">
        <f>'D&amp;O - EPL - Fiduciary - Crime'!BN$15*$BI59</f>
        <v>378.66224694446259</v>
      </c>
      <c r="AF59" s="171">
        <f>'D&amp;O - EPL - Fiduciary - Crime'!BO$15*$BI59</f>
        <v>378.66224694446259</v>
      </c>
      <c r="AG59" s="171">
        <f>'D&amp;O - EPL - Fiduciary - Crime'!BP$15*$BI59</f>
        <v>378.66224694446259</v>
      </c>
      <c r="AH59" s="171">
        <f>'D&amp;O - EPL - Fiduciary - Crime'!BQ$15*$BI59</f>
        <v>407.06191546529726</v>
      </c>
      <c r="AI59" s="171">
        <f>'D&amp;O - EPL - Fiduciary - Crime'!BR$15*$BI59</f>
        <v>407.06191546529726</v>
      </c>
      <c r="AJ59" s="171">
        <f>'D&amp;O - EPL - Fiduciary - Crime'!BS$15*$BI59</f>
        <v>407.06191546529726</v>
      </c>
      <c r="AK59" s="171">
        <f>'D&amp;O - EPL - Fiduciary - Crime'!BT$15*$BI59</f>
        <v>407.06191546529726</v>
      </c>
      <c r="AL59" s="171">
        <f>'D&amp;O - EPL - Fiduciary - Crime'!BU$15*$BI59</f>
        <v>407.06191546529726</v>
      </c>
      <c r="AM59" s="171">
        <f>'D&amp;O - EPL - Fiduciary - Crime'!BV$15*$BI59</f>
        <v>407.06191546529726</v>
      </c>
      <c r="AN59" s="171">
        <f>'D&amp;O - EPL - Fiduciary - Crime'!BW$15*$BI59</f>
        <v>407.06191546529726</v>
      </c>
      <c r="AO59" s="171">
        <f>'D&amp;O - EPL - Fiduciary - Crime'!BX$15*$BI59</f>
        <v>407.06191546529726</v>
      </c>
      <c r="AP59" s="171">
        <f>'D&amp;O - EPL - Fiduciary - Crime'!BY$15*$BI59</f>
        <v>407.06191546529726</v>
      </c>
      <c r="AQ59" s="171">
        <f>'D&amp;O - EPL - Fiduciary - Crime'!BZ$15*$BI59</f>
        <v>407.06191546529726</v>
      </c>
      <c r="AR59" s="171">
        <f>'D&amp;O - EPL - Fiduciary - Crime'!CA$15*$BI59</f>
        <v>407.06191546529726</v>
      </c>
      <c r="AS59" s="171">
        <f>'D&amp;O - EPL - Fiduciary - Crime'!CB$15*$BI59</f>
        <v>407.06191546529726</v>
      </c>
      <c r="AT59" s="171">
        <f>'D&amp;O - EPL - Fiduciary - Crime'!CC$15*$BI59</f>
        <v>419.27377292925615</v>
      </c>
      <c r="AU59" s="171">
        <f>'D&amp;O - EPL - Fiduciary - Crime'!CD$15*$BI59</f>
        <v>419.27377292925615</v>
      </c>
      <c r="AV59" s="171">
        <f>'D&amp;O - EPL - Fiduciary - Crime'!CE$15*$BI59</f>
        <v>419.27377292925615</v>
      </c>
      <c r="AW59" s="171">
        <f>'D&amp;O - EPL - Fiduciary - Crime'!CF$15*$BI59</f>
        <v>419.27377292925615</v>
      </c>
      <c r="AX59" s="171">
        <f>'D&amp;O - EPL - Fiduciary - Crime'!CG$15*$BI59</f>
        <v>419.27377292925615</v>
      </c>
      <c r="AY59" s="171">
        <f>'D&amp;O - EPL - Fiduciary - Crime'!CH$15*$BI59</f>
        <v>419.27377292925615</v>
      </c>
      <c r="AZ59" s="171">
        <f>'D&amp;O - EPL - Fiduciary - Crime'!CI$15*$BI59</f>
        <v>419.27377292925615</v>
      </c>
      <c r="BA59" s="171">
        <f>'D&amp;O - EPL - Fiduciary - Crime'!CJ$15*$BI59</f>
        <v>419.27377292925615</v>
      </c>
      <c r="BB59" s="171">
        <f>'D&amp;O - EPL - Fiduciary - Crime'!CK$15*$BI59</f>
        <v>419.27377292925615</v>
      </c>
      <c r="BC59" s="171">
        <f>'D&amp;O - EPL - Fiduciary - Crime'!CL$15*$BI59</f>
        <v>419.27377292925615</v>
      </c>
      <c r="BD59" s="171">
        <f>'D&amp;O - EPL - Fiduciary - Crime'!CM$15*$BI59</f>
        <v>419.27377292925615</v>
      </c>
      <c r="BE59" s="171">
        <f>'D&amp;O - EPL - Fiduciary - Crime'!CN$15*$BI59</f>
        <v>419.27377292925615</v>
      </c>
      <c r="BF59" s="171">
        <f>'D&amp;O - EPL - Fiduciary - Crime'!CO$15*$BI59</f>
        <v>431.85198611713383</v>
      </c>
      <c r="BG59" s="171">
        <f>'D&amp;O - EPL - Fiduciary - Crime'!CP$15*$BI59</f>
        <v>431.85198611713383</v>
      </c>
      <c r="BI59" s="174">
        <f>SUMIF(Revenue!$P:$P,'Crime - D&amp;O (USD)'!$F59,Revenue!$F:$F)</f>
        <v>1.4721547466180838E-2</v>
      </c>
    </row>
    <row r="60" spans="1:61" s="173" customFormat="1" ht="12.75" hidden="1" customHeight="1">
      <c r="A60" s="179" t="s">
        <v>589</v>
      </c>
      <c r="B60" s="179" t="s">
        <v>589</v>
      </c>
      <c r="C60" s="170" t="str" cm="1">
        <f t="array" ref="C60">IFERROR(INDEX('Legal Entity'!B:B,MATCH('Crime - D&amp;O (USD)'!F60,'Legal Entity'!A:A,0),0),0)</f>
        <v>1154 - GREAT BASIN WATER CO. F/K/A UTILITIES, INC. OF CENTRAL NEVADA</v>
      </c>
      <c r="D60" s="170" t="str" cm="1">
        <f t="array" ref="D60">IFERROR(INDEX('Legal Entity'!C:C,MATCH(F60,'Legal Entity'!A:A,0),0),0)</f>
        <v>US</v>
      </c>
      <c r="E60" s="170" t="s">
        <v>635</v>
      </c>
      <c r="F60" s="170" t="s">
        <v>25</v>
      </c>
      <c r="G60" s="170"/>
      <c r="H60" s="171">
        <f>'D&amp;O - EPL - Fiduciary - Crime'!AQ$15*$BI60</f>
        <v>938.50549866217455</v>
      </c>
      <c r="I60" s="171">
        <f>'D&amp;O - EPL - Fiduciary - Crime'!AR$15*$BI60</f>
        <v>938.50549866217455</v>
      </c>
      <c r="J60" s="171">
        <f>'D&amp;O - EPL - Fiduciary - Crime'!AS$15*$BI60</f>
        <v>1156.6037287967974</v>
      </c>
      <c r="K60" s="171">
        <f>'D&amp;O - EPL - Fiduciary - Crime'!AT$15*$BI60</f>
        <v>1156.6037287967974</v>
      </c>
      <c r="L60" s="171">
        <f>'D&amp;O - EPL - Fiduciary - Crime'!AU$15*$BI60</f>
        <v>1156.6037287967974</v>
      </c>
      <c r="M60" s="171">
        <f>'D&amp;O - EPL - Fiduciary - Crime'!AV$15*$BI60</f>
        <v>1156.6037287967974</v>
      </c>
      <c r="N60" s="171">
        <f>'D&amp;O - EPL - Fiduciary - Crime'!AW$15*$BI60</f>
        <v>1156.6037287967974</v>
      </c>
      <c r="O60" s="171">
        <f>'D&amp;O - EPL - Fiduciary - Crime'!AX$15*$BI60</f>
        <v>1156.6037287967974</v>
      </c>
      <c r="P60" s="171">
        <f>'D&amp;O - EPL - Fiduciary - Crime'!AY$15*$BI60</f>
        <v>1156.6037287967974</v>
      </c>
      <c r="Q60" s="171">
        <f>'D&amp;O - EPL - Fiduciary - Crime'!AZ$15*$BI60</f>
        <v>1156.6037287967974</v>
      </c>
      <c r="R60" s="171">
        <f>'D&amp;O - EPL - Fiduciary - Crime'!BA$15*$BI60</f>
        <v>1156.6037287967974</v>
      </c>
      <c r="S60" s="171">
        <f>'D&amp;O - EPL - Fiduciary - Crime'!BB$15*$BI60</f>
        <v>1156.6037287967974</v>
      </c>
      <c r="T60" s="171">
        <f>'D&amp;O - EPL - Fiduciary - Crime'!BC$15*$BI60</f>
        <v>1156.6037287967974</v>
      </c>
      <c r="U60" s="171">
        <f>'D&amp;O - EPL - Fiduciary - Crime'!BD$15*$BI60</f>
        <v>1156.6037287967974</v>
      </c>
      <c r="V60" s="171">
        <f>'D&amp;O - EPL - Fiduciary - Crime'!BE$15*$BI60</f>
        <v>1243.3490084565572</v>
      </c>
      <c r="W60" s="171">
        <f>'D&amp;O - EPL - Fiduciary - Crime'!BF$15*$BI60</f>
        <v>1243.3490084565572</v>
      </c>
      <c r="X60" s="171">
        <f>'D&amp;O - EPL - Fiduciary - Crime'!BG$15*$BI60</f>
        <v>1243.3490084565572</v>
      </c>
      <c r="Y60" s="171">
        <f>'D&amp;O - EPL - Fiduciary - Crime'!BH$15*$BI60</f>
        <v>1243.3490084565572</v>
      </c>
      <c r="Z60" s="171">
        <f>'D&amp;O - EPL - Fiduciary - Crime'!BI$15*$BI60</f>
        <v>1243.3490084565572</v>
      </c>
      <c r="AA60" s="171">
        <f>'D&amp;O - EPL - Fiduciary - Crime'!BJ$15*$BI60</f>
        <v>1243.3490084565572</v>
      </c>
      <c r="AB60" s="171">
        <f>'D&amp;O - EPL - Fiduciary - Crime'!BK$15*$BI60</f>
        <v>1243.3490084565572</v>
      </c>
      <c r="AC60" s="171">
        <f>'D&amp;O - EPL - Fiduciary - Crime'!BL$15*$BI60</f>
        <v>1243.3490084565572</v>
      </c>
      <c r="AD60" s="171">
        <f>'D&amp;O - EPL - Fiduciary - Crime'!BM$15*$BI60</f>
        <v>1243.3490084565572</v>
      </c>
      <c r="AE60" s="171">
        <f>'D&amp;O - EPL - Fiduciary - Crime'!BN$15*$BI60</f>
        <v>1243.3490084565572</v>
      </c>
      <c r="AF60" s="171">
        <f>'D&amp;O - EPL - Fiduciary - Crime'!BO$15*$BI60</f>
        <v>1243.3490084565572</v>
      </c>
      <c r="AG60" s="171">
        <f>'D&amp;O - EPL - Fiduciary - Crime'!BP$15*$BI60</f>
        <v>1243.3490084565572</v>
      </c>
      <c r="AH60" s="171">
        <f>'D&amp;O - EPL - Fiduciary - Crime'!BQ$15*$BI60</f>
        <v>1336.6001840907988</v>
      </c>
      <c r="AI60" s="171">
        <f>'D&amp;O - EPL - Fiduciary - Crime'!BR$15*$BI60</f>
        <v>1336.6001840907988</v>
      </c>
      <c r="AJ60" s="171">
        <f>'D&amp;O - EPL - Fiduciary - Crime'!BS$15*$BI60</f>
        <v>1336.6001840907988</v>
      </c>
      <c r="AK60" s="171">
        <f>'D&amp;O - EPL - Fiduciary - Crime'!BT$15*$BI60</f>
        <v>1336.6001840907988</v>
      </c>
      <c r="AL60" s="171">
        <f>'D&amp;O - EPL - Fiduciary - Crime'!BU$15*$BI60</f>
        <v>1336.6001840907988</v>
      </c>
      <c r="AM60" s="171">
        <f>'D&amp;O - EPL - Fiduciary - Crime'!BV$15*$BI60</f>
        <v>1336.6001840907988</v>
      </c>
      <c r="AN60" s="171">
        <f>'D&amp;O - EPL - Fiduciary - Crime'!BW$15*$BI60</f>
        <v>1336.6001840907988</v>
      </c>
      <c r="AO60" s="171">
        <f>'D&amp;O - EPL - Fiduciary - Crime'!BX$15*$BI60</f>
        <v>1336.6001840907988</v>
      </c>
      <c r="AP60" s="171">
        <f>'D&amp;O - EPL - Fiduciary - Crime'!BY$15*$BI60</f>
        <v>1336.6001840907988</v>
      </c>
      <c r="AQ60" s="171">
        <f>'D&amp;O - EPL - Fiduciary - Crime'!BZ$15*$BI60</f>
        <v>1336.6001840907988</v>
      </c>
      <c r="AR60" s="171">
        <f>'D&amp;O - EPL - Fiduciary - Crime'!CA$15*$BI60</f>
        <v>1336.6001840907988</v>
      </c>
      <c r="AS60" s="171">
        <f>'D&amp;O - EPL - Fiduciary - Crime'!CB$15*$BI60</f>
        <v>1336.6001840907988</v>
      </c>
      <c r="AT60" s="171">
        <f>'D&amp;O - EPL - Fiduciary - Crime'!CC$15*$BI60</f>
        <v>1376.6981896135228</v>
      </c>
      <c r="AU60" s="171">
        <f>'D&amp;O - EPL - Fiduciary - Crime'!CD$15*$BI60</f>
        <v>1376.6981896135228</v>
      </c>
      <c r="AV60" s="171">
        <f>'D&amp;O - EPL - Fiduciary - Crime'!CE$15*$BI60</f>
        <v>1376.6981896135228</v>
      </c>
      <c r="AW60" s="171">
        <f>'D&amp;O - EPL - Fiduciary - Crime'!CF$15*$BI60</f>
        <v>1376.6981896135228</v>
      </c>
      <c r="AX60" s="171">
        <f>'D&amp;O - EPL - Fiduciary - Crime'!CG$15*$BI60</f>
        <v>1376.6981896135228</v>
      </c>
      <c r="AY60" s="171">
        <f>'D&amp;O - EPL - Fiduciary - Crime'!CH$15*$BI60</f>
        <v>1376.6981896135228</v>
      </c>
      <c r="AZ60" s="171">
        <f>'D&amp;O - EPL - Fiduciary - Crime'!CI$15*$BI60</f>
        <v>1376.6981896135228</v>
      </c>
      <c r="BA60" s="171">
        <f>'D&amp;O - EPL - Fiduciary - Crime'!CJ$15*$BI60</f>
        <v>1376.6981896135228</v>
      </c>
      <c r="BB60" s="171">
        <f>'D&amp;O - EPL - Fiduciary - Crime'!CK$15*$BI60</f>
        <v>1376.6981896135228</v>
      </c>
      <c r="BC60" s="171">
        <f>'D&amp;O - EPL - Fiduciary - Crime'!CL$15*$BI60</f>
        <v>1376.6981896135228</v>
      </c>
      <c r="BD60" s="171">
        <f>'D&amp;O - EPL - Fiduciary - Crime'!CM$15*$BI60</f>
        <v>1376.6981896135228</v>
      </c>
      <c r="BE60" s="171">
        <f>'D&amp;O - EPL - Fiduciary - Crime'!CN$15*$BI60</f>
        <v>1376.6981896135228</v>
      </c>
      <c r="BF60" s="171">
        <f>'D&amp;O - EPL - Fiduciary - Crime'!CO$15*$BI60</f>
        <v>1417.9991353019284</v>
      </c>
      <c r="BG60" s="171">
        <f>'D&amp;O - EPL - Fiduciary - Crime'!CP$15*$BI60</f>
        <v>1417.9991353019284</v>
      </c>
      <c r="BI60" s="174">
        <f>SUMIF(Revenue!$P:$P,'Crime - D&amp;O (USD)'!$F60,Revenue!$F:$F)</f>
        <v>4.8338649001115473E-2</v>
      </c>
    </row>
    <row r="61" spans="1:61" s="173" customFormat="1" ht="12.75" hidden="1" customHeight="1">
      <c r="A61" s="179" t="s">
        <v>589</v>
      </c>
      <c r="B61" s="179" t="s">
        <v>589</v>
      </c>
      <c r="C61" s="170" cm="1">
        <f t="array" ref="C61">IFERROR(INDEX('Legal Entity'!B:B,MATCH('Crime - D&amp;O (USD)'!F61,'Legal Entity'!A:A,0),0),0)</f>
        <v>0</v>
      </c>
      <c r="D61" s="170" t="str" cm="1">
        <f t="array" ref="D61">IFERROR(INDEX('Legal Entity'!C:C,MATCH(F61,'Legal Entity'!A:A,0),0),0)</f>
        <v>CA</v>
      </c>
      <c r="E61" s="170" t="s">
        <v>635</v>
      </c>
      <c r="F61" s="170" t="s">
        <v>655</v>
      </c>
      <c r="G61" s="170"/>
      <c r="H61" s="171">
        <f>'D&amp;O - EPL - Fiduciary - Crime'!AQ$15*$BI61</f>
        <v>55.852448501453878</v>
      </c>
      <c r="I61" s="171">
        <f>'D&amp;O - EPL - Fiduciary - Crime'!AR$15*$BI61</f>
        <v>55.852448501453878</v>
      </c>
      <c r="J61" s="171">
        <f>'D&amp;O - EPL - Fiduciary - Crime'!AS$15*$BI61</f>
        <v>68.831935765211568</v>
      </c>
      <c r="K61" s="171">
        <f>'D&amp;O - EPL - Fiduciary - Crime'!AT$15*$BI61</f>
        <v>68.831935765211568</v>
      </c>
      <c r="L61" s="171">
        <f>'D&amp;O - EPL - Fiduciary - Crime'!AU$15*$BI61</f>
        <v>68.831935765211568</v>
      </c>
      <c r="M61" s="171">
        <f>'D&amp;O - EPL - Fiduciary - Crime'!AV$15*$BI61</f>
        <v>68.831935765211568</v>
      </c>
      <c r="N61" s="171">
        <f>'D&amp;O - EPL - Fiduciary - Crime'!AW$15*$BI61</f>
        <v>68.831935765211568</v>
      </c>
      <c r="O61" s="171">
        <f>'D&amp;O - EPL - Fiduciary - Crime'!AX$15*$BI61</f>
        <v>68.831935765211568</v>
      </c>
      <c r="P61" s="171">
        <f>'D&amp;O - EPL - Fiduciary - Crime'!AY$15*$BI61</f>
        <v>68.831935765211568</v>
      </c>
      <c r="Q61" s="171">
        <f>'D&amp;O - EPL - Fiduciary - Crime'!AZ$15*$BI61</f>
        <v>68.831935765211568</v>
      </c>
      <c r="R61" s="171">
        <f>'D&amp;O - EPL - Fiduciary - Crime'!BA$15*$BI61</f>
        <v>68.831935765211568</v>
      </c>
      <c r="S61" s="171">
        <f>'D&amp;O - EPL - Fiduciary - Crime'!BB$15*$BI61</f>
        <v>68.831935765211568</v>
      </c>
      <c r="T61" s="171">
        <f>'D&amp;O - EPL - Fiduciary - Crime'!BC$15*$BI61</f>
        <v>68.831935765211568</v>
      </c>
      <c r="U61" s="171">
        <f>'D&amp;O - EPL - Fiduciary - Crime'!BD$15*$BI61</f>
        <v>68.831935765211568</v>
      </c>
      <c r="V61" s="171">
        <f>'D&amp;O - EPL - Fiduciary - Crime'!BE$15*$BI61</f>
        <v>73.994330947602435</v>
      </c>
      <c r="W61" s="171">
        <f>'D&amp;O - EPL - Fiduciary - Crime'!BF$15*$BI61</f>
        <v>73.994330947602435</v>
      </c>
      <c r="X61" s="171">
        <f>'D&amp;O - EPL - Fiduciary - Crime'!BG$15*$BI61</f>
        <v>73.994330947602435</v>
      </c>
      <c r="Y61" s="171">
        <f>'D&amp;O - EPL - Fiduciary - Crime'!BH$15*$BI61</f>
        <v>73.994330947602435</v>
      </c>
      <c r="Z61" s="171">
        <f>'D&amp;O - EPL - Fiduciary - Crime'!BI$15*$BI61</f>
        <v>73.994330947602435</v>
      </c>
      <c r="AA61" s="171">
        <f>'D&amp;O - EPL - Fiduciary - Crime'!BJ$15*$BI61</f>
        <v>73.994330947602435</v>
      </c>
      <c r="AB61" s="171">
        <f>'D&amp;O - EPL - Fiduciary - Crime'!BK$15*$BI61</f>
        <v>73.994330947602435</v>
      </c>
      <c r="AC61" s="171">
        <f>'D&amp;O - EPL - Fiduciary - Crime'!BL$15*$BI61</f>
        <v>73.994330947602435</v>
      </c>
      <c r="AD61" s="171">
        <f>'D&amp;O - EPL - Fiduciary - Crime'!BM$15*$BI61</f>
        <v>73.994330947602435</v>
      </c>
      <c r="AE61" s="171">
        <f>'D&amp;O - EPL - Fiduciary - Crime'!BN$15*$BI61</f>
        <v>73.994330947602435</v>
      </c>
      <c r="AF61" s="171">
        <f>'D&amp;O - EPL - Fiduciary - Crime'!BO$15*$BI61</f>
        <v>73.994330947602435</v>
      </c>
      <c r="AG61" s="171">
        <f>'D&amp;O - EPL - Fiduciary - Crime'!BP$15*$BI61</f>
        <v>73.994330947602435</v>
      </c>
      <c r="AH61" s="171">
        <f>'D&amp;O - EPL - Fiduciary - Crime'!BQ$15*$BI61</f>
        <v>79.543905768672616</v>
      </c>
      <c r="AI61" s="171">
        <f>'D&amp;O - EPL - Fiduciary - Crime'!BR$15*$BI61</f>
        <v>79.543905768672616</v>
      </c>
      <c r="AJ61" s="171">
        <f>'D&amp;O - EPL - Fiduciary - Crime'!BS$15*$BI61</f>
        <v>79.543905768672616</v>
      </c>
      <c r="AK61" s="171">
        <f>'D&amp;O - EPL - Fiduciary - Crime'!BT$15*$BI61</f>
        <v>79.543905768672616</v>
      </c>
      <c r="AL61" s="171">
        <f>'D&amp;O - EPL - Fiduciary - Crime'!BU$15*$BI61</f>
        <v>79.543905768672616</v>
      </c>
      <c r="AM61" s="171">
        <f>'D&amp;O - EPL - Fiduciary - Crime'!BV$15*$BI61</f>
        <v>79.543905768672616</v>
      </c>
      <c r="AN61" s="171">
        <f>'D&amp;O - EPL - Fiduciary - Crime'!BW$15*$BI61</f>
        <v>79.543905768672616</v>
      </c>
      <c r="AO61" s="171">
        <f>'D&amp;O - EPL - Fiduciary - Crime'!BX$15*$BI61</f>
        <v>79.543905768672616</v>
      </c>
      <c r="AP61" s="171">
        <f>'D&amp;O - EPL - Fiduciary - Crime'!BY$15*$BI61</f>
        <v>79.543905768672616</v>
      </c>
      <c r="AQ61" s="171">
        <f>'D&amp;O - EPL - Fiduciary - Crime'!BZ$15*$BI61</f>
        <v>79.543905768672616</v>
      </c>
      <c r="AR61" s="171">
        <f>'D&amp;O - EPL - Fiduciary - Crime'!CA$15*$BI61</f>
        <v>79.543905768672616</v>
      </c>
      <c r="AS61" s="171">
        <f>'D&amp;O - EPL - Fiduciary - Crime'!CB$15*$BI61</f>
        <v>79.543905768672616</v>
      </c>
      <c r="AT61" s="171">
        <f>'D&amp;O - EPL - Fiduciary - Crime'!CC$15*$BI61</f>
        <v>81.930222941732779</v>
      </c>
      <c r="AU61" s="171">
        <f>'D&amp;O - EPL - Fiduciary - Crime'!CD$15*$BI61</f>
        <v>81.930222941732779</v>
      </c>
      <c r="AV61" s="171">
        <f>'D&amp;O - EPL - Fiduciary - Crime'!CE$15*$BI61</f>
        <v>81.930222941732779</v>
      </c>
      <c r="AW61" s="171">
        <f>'D&amp;O - EPL - Fiduciary - Crime'!CF$15*$BI61</f>
        <v>81.930222941732779</v>
      </c>
      <c r="AX61" s="171">
        <f>'D&amp;O - EPL - Fiduciary - Crime'!CG$15*$BI61</f>
        <v>81.930222941732779</v>
      </c>
      <c r="AY61" s="171">
        <f>'D&amp;O - EPL - Fiduciary - Crime'!CH$15*$BI61</f>
        <v>81.930222941732779</v>
      </c>
      <c r="AZ61" s="171">
        <f>'D&amp;O - EPL - Fiduciary - Crime'!CI$15*$BI61</f>
        <v>81.930222941732779</v>
      </c>
      <c r="BA61" s="171">
        <f>'D&amp;O - EPL - Fiduciary - Crime'!CJ$15*$BI61</f>
        <v>81.930222941732779</v>
      </c>
      <c r="BB61" s="171">
        <f>'D&amp;O - EPL - Fiduciary - Crime'!CK$15*$BI61</f>
        <v>81.930222941732779</v>
      </c>
      <c r="BC61" s="171">
        <f>'D&amp;O - EPL - Fiduciary - Crime'!CL$15*$BI61</f>
        <v>81.930222941732779</v>
      </c>
      <c r="BD61" s="171">
        <f>'D&amp;O - EPL - Fiduciary - Crime'!CM$15*$BI61</f>
        <v>81.930222941732779</v>
      </c>
      <c r="BE61" s="171">
        <f>'D&amp;O - EPL - Fiduciary - Crime'!CN$15*$BI61</f>
        <v>81.930222941732779</v>
      </c>
      <c r="BF61" s="171">
        <f>'D&amp;O - EPL - Fiduciary - Crime'!CO$15*$BI61</f>
        <v>84.388129629984775</v>
      </c>
      <c r="BG61" s="171">
        <f>'D&amp;O - EPL - Fiduciary - Crime'!CP$15*$BI61</f>
        <v>84.388129629984775</v>
      </c>
      <c r="BI61" s="174">
        <f>SUMIF(Revenue!$P:$P,'Crime - D&amp;O (USD)'!$F61,Revenue!$F:$F)</f>
        <v>2.8767353071593362E-3</v>
      </c>
    </row>
    <row r="62" spans="1:61" s="173" customFormat="1" ht="12.75" hidden="1" customHeight="1">
      <c r="A62" s="179" t="s">
        <v>589</v>
      </c>
      <c r="B62" s="179" t="s">
        <v>589</v>
      </c>
      <c r="C62" s="170" cm="1">
        <f t="array" ref="C62">IFERROR(INDEX('Legal Entity'!B:B,MATCH('Crime - D&amp;O (USD)'!F62,'Legal Entity'!A:A,0),0),0)</f>
        <v>0</v>
      </c>
      <c r="D62" s="170" t="str" cm="1">
        <f t="array" ref="D62">IFERROR(INDEX('Legal Entity'!C:C,MATCH(F62,'Legal Entity'!A:A,0),0),0)</f>
        <v>CA</v>
      </c>
      <c r="E62" s="170" t="s">
        <v>635</v>
      </c>
      <c r="F62" s="170" t="s">
        <v>177</v>
      </c>
      <c r="G62" s="170"/>
      <c r="H62" s="171">
        <f>'D&amp;O - EPL - Fiduciary - Crime'!AQ$15*$BI62</f>
        <v>14.355138424926992</v>
      </c>
      <c r="I62" s="171">
        <f>'D&amp;O - EPL - Fiduciary - Crime'!AR$15*$BI62</f>
        <v>14.355138424926992</v>
      </c>
      <c r="J62" s="171">
        <f>'D&amp;O - EPL - Fiduciary - Crime'!AS$15*$BI62</f>
        <v>17.691112788718193</v>
      </c>
      <c r="K62" s="171">
        <f>'D&amp;O - EPL - Fiduciary - Crime'!AT$15*$BI62</f>
        <v>17.691112788718193</v>
      </c>
      <c r="L62" s="171">
        <f>'D&amp;O - EPL - Fiduciary - Crime'!AU$15*$BI62</f>
        <v>17.691112788718193</v>
      </c>
      <c r="M62" s="171">
        <f>'D&amp;O - EPL - Fiduciary - Crime'!AV$15*$BI62</f>
        <v>17.691112788718193</v>
      </c>
      <c r="N62" s="171">
        <f>'D&amp;O - EPL - Fiduciary - Crime'!AW$15*$BI62</f>
        <v>17.691112788718193</v>
      </c>
      <c r="O62" s="171">
        <f>'D&amp;O - EPL - Fiduciary - Crime'!AX$15*$BI62</f>
        <v>17.691112788718193</v>
      </c>
      <c r="P62" s="171">
        <f>'D&amp;O - EPL - Fiduciary - Crime'!AY$15*$BI62</f>
        <v>17.691112788718193</v>
      </c>
      <c r="Q62" s="171">
        <f>'D&amp;O - EPL - Fiduciary - Crime'!AZ$15*$BI62</f>
        <v>17.691112788718193</v>
      </c>
      <c r="R62" s="171">
        <f>'D&amp;O - EPL - Fiduciary - Crime'!BA$15*$BI62</f>
        <v>17.691112788718193</v>
      </c>
      <c r="S62" s="171">
        <f>'D&amp;O - EPL - Fiduciary - Crime'!BB$15*$BI62</f>
        <v>17.691112788718193</v>
      </c>
      <c r="T62" s="171">
        <f>'D&amp;O - EPL - Fiduciary - Crime'!BC$15*$BI62</f>
        <v>17.691112788718193</v>
      </c>
      <c r="U62" s="171">
        <f>'D&amp;O - EPL - Fiduciary - Crime'!BD$15*$BI62</f>
        <v>17.691112788718193</v>
      </c>
      <c r="V62" s="171">
        <f>'D&amp;O - EPL - Fiduciary - Crime'!BE$15*$BI62</f>
        <v>19.017946247872061</v>
      </c>
      <c r="W62" s="171">
        <f>'D&amp;O - EPL - Fiduciary - Crime'!BF$15*$BI62</f>
        <v>19.017946247872061</v>
      </c>
      <c r="X62" s="171">
        <f>'D&amp;O - EPL - Fiduciary - Crime'!BG$15*$BI62</f>
        <v>19.017946247872061</v>
      </c>
      <c r="Y62" s="171">
        <f>'D&amp;O - EPL - Fiduciary - Crime'!BH$15*$BI62</f>
        <v>19.017946247872061</v>
      </c>
      <c r="Z62" s="171">
        <f>'D&amp;O - EPL - Fiduciary - Crime'!BI$15*$BI62</f>
        <v>19.017946247872061</v>
      </c>
      <c r="AA62" s="171">
        <f>'D&amp;O - EPL - Fiduciary - Crime'!BJ$15*$BI62</f>
        <v>19.017946247872061</v>
      </c>
      <c r="AB62" s="171">
        <f>'D&amp;O - EPL - Fiduciary - Crime'!BK$15*$BI62</f>
        <v>19.017946247872061</v>
      </c>
      <c r="AC62" s="171">
        <f>'D&amp;O - EPL - Fiduciary - Crime'!BL$15*$BI62</f>
        <v>19.017946247872061</v>
      </c>
      <c r="AD62" s="171">
        <f>'D&amp;O - EPL - Fiduciary - Crime'!BM$15*$BI62</f>
        <v>19.017946247872061</v>
      </c>
      <c r="AE62" s="171">
        <f>'D&amp;O - EPL - Fiduciary - Crime'!BN$15*$BI62</f>
        <v>19.017946247872061</v>
      </c>
      <c r="AF62" s="171">
        <f>'D&amp;O - EPL - Fiduciary - Crime'!BO$15*$BI62</f>
        <v>19.017946247872061</v>
      </c>
      <c r="AG62" s="171">
        <f>'D&amp;O - EPL - Fiduciary - Crime'!BP$15*$BI62</f>
        <v>19.017946247872061</v>
      </c>
      <c r="AH62" s="171">
        <f>'D&amp;O - EPL - Fiduciary - Crime'!BQ$15*$BI62</f>
        <v>20.444292216462461</v>
      </c>
      <c r="AI62" s="171">
        <f>'D&amp;O - EPL - Fiduciary - Crime'!BR$15*$BI62</f>
        <v>20.444292216462461</v>
      </c>
      <c r="AJ62" s="171">
        <f>'D&amp;O - EPL - Fiduciary - Crime'!BS$15*$BI62</f>
        <v>20.444292216462461</v>
      </c>
      <c r="AK62" s="171">
        <f>'D&amp;O - EPL - Fiduciary - Crime'!BT$15*$BI62</f>
        <v>20.444292216462461</v>
      </c>
      <c r="AL62" s="171">
        <f>'D&amp;O - EPL - Fiduciary - Crime'!BU$15*$BI62</f>
        <v>20.444292216462461</v>
      </c>
      <c r="AM62" s="171">
        <f>'D&amp;O - EPL - Fiduciary - Crime'!BV$15*$BI62</f>
        <v>20.444292216462461</v>
      </c>
      <c r="AN62" s="171">
        <f>'D&amp;O - EPL - Fiduciary - Crime'!BW$15*$BI62</f>
        <v>20.444292216462461</v>
      </c>
      <c r="AO62" s="171">
        <f>'D&amp;O - EPL - Fiduciary - Crime'!BX$15*$BI62</f>
        <v>20.444292216462461</v>
      </c>
      <c r="AP62" s="171">
        <f>'D&amp;O - EPL - Fiduciary - Crime'!BY$15*$BI62</f>
        <v>20.444292216462461</v>
      </c>
      <c r="AQ62" s="171">
        <f>'D&amp;O - EPL - Fiduciary - Crime'!BZ$15*$BI62</f>
        <v>20.444292216462461</v>
      </c>
      <c r="AR62" s="171">
        <f>'D&amp;O - EPL - Fiduciary - Crime'!CA$15*$BI62</f>
        <v>20.444292216462461</v>
      </c>
      <c r="AS62" s="171">
        <f>'D&amp;O - EPL - Fiduciary - Crime'!CB$15*$BI62</f>
        <v>20.444292216462461</v>
      </c>
      <c r="AT62" s="171">
        <f>'D&amp;O - EPL - Fiduciary - Crime'!CC$15*$BI62</f>
        <v>21.057620982956333</v>
      </c>
      <c r="AU62" s="171">
        <f>'D&amp;O - EPL - Fiduciary - Crime'!CD$15*$BI62</f>
        <v>21.057620982956333</v>
      </c>
      <c r="AV62" s="171">
        <f>'D&amp;O - EPL - Fiduciary - Crime'!CE$15*$BI62</f>
        <v>21.057620982956333</v>
      </c>
      <c r="AW62" s="171">
        <f>'D&amp;O - EPL - Fiduciary - Crime'!CF$15*$BI62</f>
        <v>21.057620982956333</v>
      </c>
      <c r="AX62" s="171">
        <f>'D&amp;O - EPL - Fiduciary - Crime'!CG$15*$BI62</f>
        <v>21.057620982956333</v>
      </c>
      <c r="AY62" s="171">
        <f>'D&amp;O - EPL - Fiduciary - Crime'!CH$15*$BI62</f>
        <v>21.057620982956333</v>
      </c>
      <c r="AZ62" s="171">
        <f>'D&amp;O - EPL - Fiduciary - Crime'!CI$15*$BI62</f>
        <v>21.057620982956333</v>
      </c>
      <c r="BA62" s="171">
        <f>'D&amp;O - EPL - Fiduciary - Crime'!CJ$15*$BI62</f>
        <v>21.057620982956333</v>
      </c>
      <c r="BB62" s="171">
        <f>'D&amp;O - EPL - Fiduciary - Crime'!CK$15*$BI62</f>
        <v>21.057620982956333</v>
      </c>
      <c r="BC62" s="171">
        <f>'D&amp;O - EPL - Fiduciary - Crime'!CL$15*$BI62</f>
        <v>21.057620982956333</v>
      </c>
      <c r="BD62" s="171">
        <f>'D&amp;O - EPL - Fiduciary - Crime'!CM$15*$BI62</f>
        <v>21.057620982956333</v>
      </c>
      <c r="BE62" s="171">
        <f>'D&amp;O - EPL - Fiduciary - Crime'!CN$15*$BI62</f>
        <v>21.057620982956333</v>
      </c>
      <c r="BF62" s="171">
        <f>'D&amp;O - EPL - Fiduciary - Crime'!CO$15*$BI62</f>
        <v>21.689349612445024</v>
      </c>
      <c r="BG62" s="171">
        <f>'D&amp;O - EPL - Fiduciary - Crime'!CP$15*$BI62</f>
        <v>21.689349612445024</v>
      </c>
      <c r="BI62" s="174">
        <f>SUMIF(Revenue!$P:$P,'Crime - D&amp;O (USD)'!$F62,Revenue!$F:$F)</f>
        <v>7.3937552702048825E-4</v>
      </c>
    </row>
    <row r="63" spans="1:61" s="173" customFormat="1" ht="12.75" hidden="1" customHeight="1">
      <c r="A63" s="179" t="s">
        <v>589</v>
      </c>
      <c r="B63" s="179" t="s">
        <v>589</v>
      </c>
      <c r="C63" s="170" t="str" cm="1">
        <f t="array" ref="C63">IFERROR(INDEX('Legal Entity'!B:B,MATCH('Crime - D&amp;O (USD)'!F63,'Legal Entity'!A:A,0),0),0)</f>
        <v>1365 - Corix Utilities (Foothills Wastewater) Inc.</v>
      </c>
      <c r="D63" s="170" t="str" cm="1">
        <f t="array" ref="D63">IFERROR(INDEX('Legal Entity'!C:C,MATCH(F63,'Legal Entity'!A:A,0),0),0)</f>
        <v>CA</v>
      </c>
      <c r="E63" s="170" t="s">
        <v>635</v>
      </c>
      <c r="F63" s="170" t="s">
        <v>182</v>
      </c>
      <c r="G63" s="170"/>
      <c r="H63" s="171">
        <f>'D&amp;O - EPL - Fiduciary - Crime'!AQ$15*$BI63</f>
        <v>39.410205001049199</v>
      </c>
      <c r="I63" s="171">
        <f>'D&amp;O - EPL - Fiduciary - Crime'!AR$15*$BI63</f>
        <v>39.410205001049199</v>
      </c>
      <c r="J63" s="171">
        <f>'D&amp;O - EPL - Fiduciary - Crime'!AS$15*$BI63</f>
        <v>48.568697915820565</v>
      </c>
      <c r="K63" s="171">
        <f>'D&amp;O - EPL - Fiduciary - Crime'!AT$15*$BI63</f>
        <v>48.568697915820565</v>
      </c>
      <c r="L63" s="171">
        <f>'D&amp;O - EPL - Fiduciary - Crime'!AU$15*$BI63</f>
        <v>48.568697915820565</v>
      </c>
      <c r="M63" s="171">
        <f>'D&amp;O - EPL - Fiduciary - Crime'!AV$15*$BI63</f>
        <v>48.568697915820565</v>
      </c>
      <c r="N63" s="171">
        <f>'D&amp;O - EPL - Fiduciary - Crime'!AW$15*$BI63</f>
        <v>48.568697915820565</v>
      </c>
      <c r="O63" s="171">
        <f>'D&amp;O - EPL - Fiduciary - Crime'!AX$15*$BI63</f>
        <v>48.568697915820565</v>
      </c>
      <c r="P63" s="171">
        <f>'D&amp;O - EPL - Fiduciary - Crime'!AY$15*$BI63</f>
        <v>48.568697915820565</v>
      </c>
      <c r="Q63" s="171">
        <f>'D&amp;O - EPL - Fiduciary - Crime'!AZ$15*$BI63</f>
        <v>48.568697915820565</v>
      </c>
      <c r="R63" s="171">
        <f>'D&amp;O - EPL - Fiduciary - Crime'!BA$15*$BI63</f>
        <v>48.568697915820565</v>
      </c>
      <c r="S63" s="171">
        <f>'D&amp;O - EPL - Fiduciary - Crime'!BB$15*$BI63</f>
        <v>48.568697915820565</v>
      </c>
      <c r="T63" s="171">
        <f>'D&amp;O - EPL - Fiduciary - Crime'!BC$15*$BI63</f>
        <v>48.568697915820565</v>
      </c>
      <c r="U63" s="171">
        <f>'D&amp;O - EPL - Fiduciary - Crime'!BD$15*$BI63</f>
        <v>48.568697915820565</v>
      </c>
      <c r="V63" s="171">
        <f>'D&amp;O - EPL - Fiduciary - Crime'!BE$15*$BI63</f>
        <v>52.211350259507107</v>
      </c>
      <c r="W63" s="171">
        <f>'D&amp;O - EPL - Fiduciary - Crime'!BF$15*$BI63</f>
        <v>52.211350259507107</v>
      </c>
      <c r="X63" s="171">
        <f>'D&amp;O - EPL - Fiduciary - Crime'!BG$15*$BI63</f>
        <v>52.211350259507107</v>
      </c>
      <c r="Y63" s="171">
        <f>'D&amp;O - EPL - Fiduciary - Crime'!BH$15*$BI63</f>
        <v>52.211350259507107</v>
      </c>
      <c r="Z63" s="171">
        <f>'D&amp;O - EPL - Fiduciary - Crime'!BI$15*$BI63</f>
        <v>52.211350259507107</v>
      </c>
      <c r="AA63" s="171">
        <f>'D&amp;O - EPL - Fiduciary - Crime'!BJ$15*$BI63</f>
        <v>52.211350259507107</v>
      </c>
      <c r="AB63" s="171">
        <f>'D&amp;O - EPL - Fiduciary - Crime'!BK$15*$BI63</f>
        <v>52.211350259507107</v>
      </c>
      <c r="AC63" s="171">
        <f>'D&amp;O - EPL - Fiduciary - Crime'!BL$15*$BI63</f>
        <v>52.211350259507107</v>
      </c>
      <c r="AD63" s="171">
        <f>'D&amp;O - EPL - Fiduciary - Crime'!BM$15*$BI63</f>
        <v>52.211350259507107</v>
      </c>
      <c r="AE63" s="171">
        <f>'D&amp;O - EPL - Fiduciary - Crime'!BN$15*$BI63</f>
        <v>52.211350259507107</v>
      </c>
      <c r="AF63" s="171">
        <f>'D&amp;O - EPL - Fiduciary - Crime'!BO$15*$BI63</f>
        <v>52.211350259507107</v>
      </c>
      <c r="AG63" s="171">
        <f>'D&amp;O - EPL - Fiduciary - Crime'!BP$15*$BI63</f>
        <v>52.211350259507107</v>
      </c>
      <c r="AH63" s="171">
        <f>'D&amp;O - EPL - Fiduciary - Crime'!BQ$15*$BI63</f>
        <v>56.12720152897014</v>
      </c>
      <c r="AI63" s="171">
        <f>'D&amp;O - EPL - Fiduciary - Crime'!BR$15*$BI63</f>
        <v>56.12720152897014</v>
      </c>
      <c r="AJ63" s="171">
        <f>'D&amp;O - EPL - Fiduciary - Crime'!BS$15*$BI63</f>
        <v>56.12720152897014</v>
      </c>
      <c r="AK63" s="171">
        <f>'D&amp;O - EPL - Fiduciary - Crime'!BT$15*$BI63</f>
        <v>56.12720152897014</v>
      </c>
      <c r="AL63" s="171">
        <f>'D&amp;O - EPL - Fiduciary - Crime'!BU$15*$BI63</f>
        <v>56.12720152897014</v>
      </c>
      <c r="AM63" s="171">
        <f>'D&amp;O - EPL - Fiduciary - Crime'!BV$15*$BI63</f>
        <v>56.12720152897014</v>
      </c>
      <c r="AN63" s="171">
        <f>'D&amp;O - EPL - Fiduciary - Crime'!BW$15*$BI63</f>
        <v>56.12720152897014</v>
      </c>
      <c r="AO63" s="171">
        <f>'D&amp;O - EPL - Fiduciary - Crime'!BX$15*$BI63</f>
        <v>56.12720152897014</v>
      </c>
      <c r="AP63" s="171">
        <f>'D&amp;O - EPL - Fiduciary - Crime'!BY$15*$BI63</f>
        <v>56.12720152897014</v>
      </c>
      <c r="AQ63" s="171">
        <f>'D&amp;O - EPL - Fiduciary - Crime'!BZ$15*$BI63</f>
        <v>56.12720152897014</v>
      </c>
      <c r="AR63" s="171">
        <f>'D&amp;O - EPL - Fiduciary - Crime'!CA$15*$BI63</f>
        <v>56.12720152897014</v>
      </c>
      <c r="AS63" s="171">
        <f>'D&amp;O - EPL - Fiduciary - Crime'!CB$15*$BI63</f>
        <v>56.12720152897014</v>
      </c>
      <c r="AT63" s="171">
        <f>'D&amp;O - EPL - Fiduciary - Crime'!CC$15*$BI63</f>
        <v>57.811017574839234</v>
      </c>
      <c r="AU63" s="171">
        <f>'D&amp;O - EPL - Fiduciary - Crime'!CD$15*$BI63</f>
        <v>57.811017574839234</v>
      </c>
      <c r="AV63" s="171">
        <f>'D&amp;O - EPL - Fiduciary - Crime'!CE$15*$BI63</f>
        <v>57.811017574839234</v>
      </c>
      <c r="AW63" s="171">
        <f>'D&amp;O - EPL - Fiduciary - Crime'!CF$15*$BI63</f>
        <v>57.811017574839234</v>
      </c>
      <c r="AX63" s="171">
        <f>'D&amp;O - EPL - Fiduciary - Crime'!CG$15*$BI63</f>
        <v>57.811017574839234</v>
      </c>
      <c r="AY63" s="171">
        <f>'D&amp;O - EPL - Fiduciary - Crime'!CH$15*$BI63</f>
        <v>57.811017574839234</v>
      </c>
      <c r="AZ63" s="171">
        <f>'D&amp;O - EPL - Fiduciary - Crime'!CI$15*$BI63</f>
        <v>57.811017574839234</v>
      </c>
      <c r="BA63" s="171">
        <f>'D&amp;O - EPL - Fiduciary - Crime'!CJ$15*$BI63</f>
        <v>57.811017574839234</v>
      </c>
      <c r="BB63" s="171">
        <f>'D&amp;O - EPL - Fiduciary - Crime'!CK$15*$BI63</f>
        <v>57.811017574839234</v>
      </c>
      <c r="BC63" s="171">
        <f>'D&amp;O - EPL - Fiduciary - Crime'!CL$15*$BI63</f>
        <v>57.811017574839234</v>
      </c>
      <c r="BD63" s="171">
        <f>'D&amp;O - EPL - Fiduciary - Crime'!CM$15*$BI63</f>
        <v>57.811017574839234</v>
      </c>
      <c r="BE63" s="171">
        <f>'D&amp;O - EPL - Fiduciary - Crime'!CN$15*$BI63</f>
        <v>57.811017574839234</v>
      </c>
      <c r="BF63" s="171">
        <f>'D&amp;O - EPL - Fiduciary - Crime'!CO$15*$BI63</f>
        <v>59.545348102084411</v>
      </c>
      <c r="BG63" s="171">
        <f>'D&amp;O - EPL - Fiduciary - Crime'!CP$15*$BI63</f>
        <v>59.545348102084411</v>
      </c>
      <c r="BI63" s="174">
        <f>SUMIF(Revenue!$P:$P,'Crime - D&amp;O (USD)'!$F63,Revenue!$F:$F)</f>
        <v>2.0298613799528326E-3</v>
      </c>
    </row>
    <row r="64" spans="1:61" s="173" customFormat="1" ht="12.75" hidden="1" customHeight="1">
      <c r="A64" s="179" t="s">
        <v>589</v>
      </c>
      <c r="B64" s="179" t="s">
        <v>589</v>
      </c>
      <c r="C64" s="170" cm="1">
        <f t="array" ref="C64">IFERROR(INDEX('Legal Entity'!B:B,MATCH('Crime - D&amp;O (USD)'!F64,'Legal Entity'!A:A,0),0),0)</f>
        <v>0</v>
      </c>
      <c r="D64" s="170" t="str" cm="1">
        <f t="array" ref="D64">IFERROR(INDEX('Legal Entity'!C:C,MATCH(F64,'Legal Entity'!A:A,0),0),0)</f>
        <v>CA</v>
      </c>
      <c r="E64" s="170" t="s">
        <v>635</v>
      </c>
      <c r="F64" s="170" t="s">
        <v>181</v>
      </c>
      <c r="G64" s="170"/>
      <c r="H64" s="171">
        <f>'D&amp;O - EPL - Fiduciary - Crime'!AQ$15*$BI64</f>
        <v>7.3255805597161485</v>
      </c>
      <c r="I64" s="171">
        <f>'D&amp;O - EPL - Fiduciary - Crime'!AR$15*$BI64</f>
        <v>7.3255805597161485</v>
      </c>
      <c r="J64" s="171">
        <f>'D&amp;O - EPL - Fiduciary - Crime'!AS$15*$BI64</f>
        <v>9.0279639310018602</v>
      </c>
      <c r="K64" s="171">
        <f>'D&amp;O - EPL - Fiduciary - Crime'!AT$15*$BI64</f>
        <v>9.0279639310018602</v>
      </c>
      <c r="L64" s="171">
        <f>'D&amp;O - EPL - Fiduciary - Crime'!AU$15*$BI64</f>
        <v>9.0279639310018602</v>
      </c>
      <c r="M64" s="171">
        <f>'D&amp;O - EPL - Fiduciary - Crime'!AV$15*$BI64</f>
        <v>9.0279639310018602</v>
      </c>
      <c r="N64" s="171">
        <f>'D&amp;O - EPL - Fiduciary - Crime'!AW$15*$BI64</f>
        <v>9.0279639310018602</v>
      </c>
      <c r="O64" s="171">
        <f>'D&amp;O - EPL - Fiduciary - Crime'!AX$15*$BI64</f>
        <v>9.0279639310018602</v>
      </c>
      <c r="P64" s="171">
        <f>'D&amp;O - EPL - Fiduciary - Crime'!AY$15*$BI64</f>
        <v>9.0279639310018602</v>
      </c>
      <c r="Q64" s="171">
        <f>'D&amp;O - EPL - Fiduciary - Crime'!AZ$15*$BI64</f>
        <v>9.0279639310018602</v>
      </c>
      <c r="R64" s="171">
        <f>'D&amp;O - EPL - Fiduciary - Crime'!BA$15*$BI64</f>
        <v>9.0279639310018602</v>
      </c>
      <c r="S64" s="171">
        <f>'D&amp;O - EPL - Fiduciary - Crime'!BB$15*$BI64</f>
        <v>9.0279639310018602</v>
      </c>
      <c r="T64" s="171">
        <f>'D&amp;O - EPL - Fiduciary - Crime'!BC$15*$BI64</f>
        <v>9.0279639310018602</v>
      </c>
      <c r="U64" s="171">
        <f>'D&amp;O - EPL - Fiduciary - Crime'!BD$15*$BI64</f>
        <v>9.0279639310018602</v>
      </c>
      <c r="V64" s="171">
        <f>'D&amp;O - EPL - Fiduciary - Crime'!BE$15*$BI64</f>
        <v>9.7050612258270004</v>
      </c>
      <c r="W64" s="171">
        <f>'D&amp;O - EPL - Fiduciary - Crime'!BF$15*$BI64</f>
        <v>9.7050612258270004</v>
      </c>
      <c r="X64" s="171">
        <f>'D&amp;O - EPL - Fiduciary - Crime'!BG$15*$BI64</f>
        <v>9.7050612258270004</v>
      </c>
      <c r="Y64" s="171">
        <f>'D&amp;O - EPL - Fiduciary - Crime'!BH$15*$BI64</f>
        <v>9.7050612258270004</v>
      </c>
      <c r="Z64" s="171">
        <f>'D&amp;O - EPL - Fiduciary - Crime'!BI$15*$BI64</f>
        <v>9.7050612258270004</v>
      </c>
      <c r="AA64" s="171">
        <f>'D&amp;O - EPL - Fiduciary - Crime'!BJ$15*$BI64</f>
        <v>9.7050612258270004</v>
      </c>
      <c r="AB64" s="171">
        <f>'D&amp;O - EPL - Fiduciary - Crime'!BK$15*$BI64</f>
        <v>9.7050612258270004</v>
      </c>
      <c r="AC64" s="171">
        <f>'D&amp;O - EPL - Fiduciary - Crime'!BL$15*$BI64</f>
        <v>9.7050612258270004</v>
      </c>
      <c r="AD64" s="171">
        <f>'D&amp;O - EPL - Fiduciary - Crime'!BM$15*$BI64</f>
        <v>9.7050612258270004</v>
      </c>
      <c r="AE64" s="171">
        <f>'D&amp;O - EPL - Fiduciary - Crime'!BN$15*$BI64</f>
        <v>9.7050612258270004</v>
      </c>
      <c r="AF64" s="171">
        <f>'D&amp;O - EPL - Fiduciary - Crime'!BO$15*$BI64</f>
        <v>9.7050612258270004</v>
      </c>
      <c r="AG64" s="171">
        <f>'D&amp;O - EPL - Fiduciary - Crime'!BP$15*$BI64</f>
        <v>9.7050612258270004</v>
      </c>
      <c r="AH64" s="171">
        <f>'D&amp;O - EPL - Fiduciary - Crime'!BQ$15*$BI64</f>
        <v>10.432940817764026</v>
      </c>
      <c r="AI64" s="171">
        <f>'D&amp;O - EPL - Fiduciary - Crime'!BR$15*$BI64</f>
        <v>10.432940817764026</v>
      </c>
      <c r="AJ64" s="171">
        <f>'D&amp;O - EPL - Fiduciary - Crime'!BS$15*$BI64</f>
        <v>10.432940817764026</v>
      </c>
      <c r="AK64" s="171">
        <f>'D&amp;O - EPL - Fiduciary - Crime'!BT$15*$BI64</f>
        <v>10.432940817764026</v>
      </c>
      <c r="AL64" s="171">
        <f>'D&amp;O - EPL - Fiduciary - Crime'!BU$15*$BI64</f>
        <v>10.432940817764026</v>
      </c>
      <c r="AM64" s="171">
        <f>'D&amp;O - EPL - Fiduciary - Crime'!BV$15*$BI64</f>
        <v>10.432940817764026</v>
      </c>
      <c r="AN64" s="171">
        <f>'D&amp;O - EPL - Fiduciary - Crime'!BW$15*$BI64</f>
        <v>10.432940817764026</v>
      </c>
      <c r="AO64" s="171">
        <f>'D&amp;O - EPL - Fiduciary - Crime'!BX$15*$BI64</f>
        <v>10.432940817764026</v>
      </c>
      <c r="AP64" s="171">
        <f>'D&amp;O - EPL - Fiduciary - Crime'!BY$15*$BI64</f>
        <v>10.432940817764026</v>
      </c>
      <c r="AQ64" s="171">
        <f>'D&amp;O - EPL - Fiduciary - Crime'!BZ$15*$BI64</f>
        <v>10.432940817764026</v>
      </c>
      <c r="AR64" s="171">
        <f>'D&amp;O - EPL - Fiduciary - Crime'!CA$15*$BI64</f>
        <v>10.432940817764026</v>
      </c>
      <c r="AS64" s="171">
        <f>'D&amp;O - EPL - Fiduciary - Crime'!CB$15*$BI64</f>
        <v>10.432940817764026</v>
      </c>
      <c r="AT64" s="171">
        <f>'D&amp;O - EPL - Fiduciary - Crime'!CC$15*$BI64</f>
        <v>10.745929042296945</v>
      </c>
      <c r="AU64" s="171">
        <f>'D&amp;O - EPL - Fiduciary - Crime'!CD$15*$BI64</f>
        <v>10.745929042296945</v>
      </c>
      <c r="AV64" s="171">
        <f>'D&amp;O - EPL - Fiduciary - Crime'!CE$15*$BI64</f>
        <v>10.745929042296945</v>
      </c>
      <c r="AW64" s="171">
        <f>'D&amp;O - EPL - Fiduciary - Crime'!CF$15*$BI64</f>
        <v>10.745929042296945</v>
      </c>
      <c r="AX64" s="171">
        <f>'D&amp;O - EPL - Fiduciary - Crime'!CG$15*$BI64</f>
        <v>10.745929042296945</v>
      </c>
      <c r="AY64" s="171">
        <f>'D&amp;O - EPL - Fiduciary - Crime'!CH$15*$BI64</f>
        <v>10.745929042296945</v>
      </c>
      <c r="AZ64" s="171">
        <f>'D&amp;O - EPL - Fiduciary - Crime'!CI$15*$BI64</f>
        <v>10.745929042296945</v>
      </c>
      <c r="BA64" s="171">
        <f>'D&amp;O - EPL - Fiduciary - Crime'!CJ$15*$BI64</f>
        <v>10.745929042296945</v>
      </c>
      <c r="BB64" s="171">
        <f>'D&amp;O - EPL - Fiduciary - Crime'!CK$15*$BI64</f>
        <v>10.745929042296945</v>
      </c>
      <c r="BC64" s="171">
        <f>'D&amp;O - EPL - Fiduciary - Crime'!CL$15*$BI64</f>
        <v>10.745929042296945</v>
      </c>
      <c r="BD64" s="171">
        <f>'D&amp;O - EPL - Fiduciary - Crime'!CM$15*$BI64</f>
        <v>10.745929042296945</v>
      </c>
      <c r="BE64" s="171">
        <f>'D&amp;O - EPL - Fiduciary - Crime'!CN$15*$BI64</f>
        <v>10.745929042296945</v>
      </c>
      <c r="BF64" s="171">
        <f>'D&amp;O - EPL - Fiduciary - Crime'!CO$15*$BI64</f>
        <v>11.068306913565854</v>
      </c>
      <c r="BG64" s="171">
        <f>'D&amp;O - EPL - Fiduciary - Crime'!CP$15*$BI64</f>
        <v>11.068306913565854</v>
      </c>
      <c r="BI64" s="174">
        <f>SUMIF(Revenue!$P:$P,'Crime - D&amp;O (USD)'!$F64,Revenue!$F:$F)</f>
        <v>3.7731123356260618E-4</v>
      </c>
    </row>
    <row r="65" spans="1:61" s="173" customFormat="1" ht="12.75" hidden="1" customHeight="1">
      <c r="A65" s="179" t="s">
        <v>589</v>
      </c>
      <c r="B65" s="179" t="s">
        <v>589</v>
      </c>
      <c r="C65" s="170" cm="1">
        <f t="array" ref="C65">IFERROR(INDEX('Legal Entity'!B:B,MATCH('Crime - D&amp;O (USD)'!F65,'Legal Entity'!A:A,0),0),0)</f>
        <v>0</v>
      </c>
      <c r="D65" s="170" t="str" cm="1">
        <f t="array" ref="D65">IFERROR(INDEX('Legal Entity'!C:C,MATCH(F65,'Legal Entity'!A:A,0),0),0)</f>
        <v>CA</v>
      </c>
      <c r="E65" s="170" t="s">
        <v>635</v>
      </c>
      <c r="F65" s="170" t="s">
        <v>125</v>
      </c>
      <c r="G65" s="170"/>
      <c r="H65" s="171">
        <f>'D&amp;O - EPL - Fiduciary - Crime'!AQ$15*$BI65</f>
        <v>116.63484549611844</v>
      </c>
      <c r="I65" s="171">
        <f>'D&amp;O - EPL - Fiduciary - Crime'!AR$15*$BI65</f>
        <v>116.63484549611844</v>
      </c>
      <c r="J65" s="171">
        <f>'D&amp;O - EPL - Fiduciary - Crime'!AS$15*$BI65</f>
        <v>143.73948517163436</v>
      </c>
      <c r="K65" s="171">
        <f>'D&amp;O - EPL - Fiduciary - Crime'!AT$15*$BI65</f>
        <v>143.73948517163436</v>
      </c>
      <c r="L65" s="171">
        <f>'D&amp;O - EPL - Fiduciary - Crime'!AU$15*$BI65</f>
        <v>143.73948517163436</v>
      </c>
      <c r="M65" s="171">
        <f>'D&amp;O - EPL - Fiduciary - Crime'!AV$15*$BI65</f>
        <v>143.73948517163436</v>
      </c>
      <c r="N65" s="171">
        <f>'D&amp;O - EPL - Fiduciary - Crime'!AW$15*$BI65</f>
        <v>143.73948517163436</v>
      </c>
      <c r="O65" s="171">
        <f>'D&amp;O - EPL - Fiduciary - Crime'!AX$15*$BI65</f>
        <v>143.73948517163436</v>
      </c>
      <c r="P65" s="171">
        <f>'D&amp;O - EPL - Fiduciary - Crime'!AY$15*$BI65</f>
        <v>143.73948517163436</v>
      </c>
      <c r="Q65" s="171">
        <f>'D&amp;O - EPL - Fiduciary - Crime'!AZ$15*$BI65</f>
        <v>143.73948517163436</v>
      </c>
      <c r="R65" s="171">
        <f>'D&amp;O - EPL - Fiduciary - Crime'!BA$15*$BI65</f>
        <v>143.73948517163436</v>
      </c>
      <c r="S65" s="171">
        <f>'D&amp;O - EPL - Fiduciary - Crime'!BB$15*$BI65</f>
        <v>143.73948517163436</v>
      </c>
      <c r="T65" s="171">
        <f>'D&amp;O - EPL - Fiduciary - Crime'!BC$15*$BI65</f>
        <v>143.73948517163436</v>
      </c>
      <c r="U65" s="171">
        <f>'D&amp;O - EPL - Fiduciary - Crime'!BD$15*$BI65</f>
        <v>143.73948517163436</v>
      </c>
      <c r="V65" s="171">
        <f>'D&amp;O - EPL - Fiduciary - Crime'!BE$15*$BI65</f>
        <v>154.51994655950693</v>
      </c>
      <c r="W65" s="171">
        <f>'D&amp;O - EPL - Fiduciary - Crime'!BF$15*$BI65</f>
        <v>154.51994655950693</v>
      </c>
      <c r="X65" s="171">
        <f>'D&amp;O - EPL - Fiduciary - Crime'!BG$15*$BI65</f>
        <v>154.51994655950693</v>
      </c>
      <c r="Y65" s="171">
        <f>'D&amp;O - EPL - Fiduciary - Crime'!BH$15*$BI65</f>
        <v>154.51994655950693</v>
      </c>
      <c r="Z65" s="171">
        <f>'D&amp;O - EPL - Fiduciary - Crime'!BI$15*$BI65</f>
        <v>154.51994655950693</v>
      </c>
      <c r="AA65" s="171">
        <f>'D&amp;O - EPL - Fiduciary - Crime'!BJ$15*$BI65</f>
        <v>154.51994655950693</v>
      </c>
      <c r="AB65" s="171">
        <f>'D&amp;O - EPL - Fiduciary - Crime'!BK$15*$BI65</f>
        <v>154.51994655950693</v>
      </c>
      <c r="AC65" s="171">
        <f>'D&amp;O - EPL - Fiduciary - Crime'!BL$15*$BI65</f>
        <v>154.51994655950693</v>
      </c>
      <c r="AD65" s="171">
        <f>'D&amp;O - EPL - Fiduciary - Crime'!BM$15*$BI65</f>
        <v>154.51994655950693</v>
      </c>
      <c r="AE65" s="171">
        <f>'D&amp;O - EPL - Fiduciary - Crime'!BN$15*$BI65</f>
        <v>154.51994655950693</v>
      </c>
      <c r="AF65" s="171">
        <f>'D&amp;O - EPL - Fiduciary - Crime'!BO$15*$BI65</f>
        <v>154.51994655950693</v>
      </c>
      <c r="AG65" s="171">
        <f>'D&amp;O - EPL - Fiduciary - Crime'!BP$15*$BI65</f>
        <v>154.51994655950693</v>
      </c>
      <c r="AH65" s="171">
        <f>'D&amp;O - EPL - Fiduciary - Crime'!BQ$15*$BI65</f>
        <v>166.10894255146994</v>
      </c>
      <c r="AI65" s="171">
        <f>'D&amp;O - EPL - Fiduciary - Crime'!BR$15*$BI65</f>
        <v>166.10894255146994</v>
      </c>
      <c r="AJ65" s="171">
        <f>'D&amp;O - EPL - Fiduciary - Crime'!BS$15*$BI65</f>
        <v>166.10894255146994</v>
      </c>
      <c r="AK65" s="171">
        <f>'D&amp;O - EPL - Fiduciary - Crime'!BT$15*$BI65</f>
        <v>166.10894255146994</v>
      </c>
      <c r="AL65" s="171">
        <f>'D&amp;O - EPL - Fiduciary - Crime'!BU$15*$BI65</f>
        <v>166.10894255146994</v>
      </c>
      <c r="AM65" s="171">
        <f>'D&amp;O - EPL - Fiduciary - Crime'!BV$15*$BI65</f>
        <v>166.10894255146994</v>
      </c>
      <c r="AN65" s="171">
        <f>'D&amp;O - EPL - Fiduciary - Crime'!BW$15*$BI65</f>
        <v>166.10894255146994</v>
      </c>
      <c r="AO65" s="171">
        <f>'D&amp;O - EPL - Fiduciary - Crime'!BX$15*$BI65</f>
        <v>166.10894255146994</v>
      </c>
      <c r="AP65" s="171">
        <f>'D&amp;O - EPL - Fiduciary - Crime'!BY$15*$BI65</f>
        <v>166.10894255146994</v>
      </c>
      <c r="AQ65" s="171">
        <f>'D&amp;O - EPL - Fiduciary - Crime'!BZ$15*$BI65</f>
        <v>166.10894255146994</v>
      </c>
      <c r="AR65" s="171">
        <f>'D&amp;O - EPL - Fiduciary - Crime'!CA$15*$BI65</f>
        <v>166.10894255146994</v>
      </c>
      <c r="AS65" s="171">
        <f>'D&amp;O - EPL - Fiduciary - Crime'!CB$15*$BI65</f>
        <v>166.10894255146994</v>
      </c>
      <c r="AT65" s="171">
        <f>'D&amp;O - EPL - Fiduciary - Crime'!CC$15*$BI65</f>
        <v>171.09221082801403</v>
      </c>
      <c r="AU65" s="171">
        <f>'D&amp;O - EPL - Fiduciary - Crime'!CD$15*$BI65</f>
        <v>171.09221082801403</v>
      </c>
      <c r="AV65" s="171">
        <f>'D&amp;O - EPL - Fiduciary - Crime'!CE$15*$BI65</f>
        <v>171.09221082801403</v>
      </c>
      <c r="AW65" s="171">
        <f>'D&amp;O - EPL - Fiduciary - Crime'!CF$15*$BI65</f>
        <v>171.09221082801403</v>
      </c>
      <c r="AX65" s="171">
        <f>'D&amp;O - EPL - Fiduciary - Crime'!CG$15*$BI65</f>
        <v>171.09221082801403</v>
      </c>
      <c r="AY65" s="171">
        <f>'D&amp;O - EPL - Fiduciary - Crime'!CH$15*$BI65</f>
        <v>171.09221082801403</v>
      </c>
      <c r="AZ65" s="171">
        <f>'D&amp;O - EPL - Fiduciary - Crime'!CI$15*$BI65</f>
        <v>171.09221082801403</v>
      </c>
      <c r="BA65" s="171">
        <f>'D&amp;O - EPL - Fiduciary - Crime'!CJ$15*$BI65</f>
        <v>171.09221082801403</v>
      </c>
      <c r="BB65" s="171">
        <f>'D&amp;O - EPL - Fiduciary - Crime'!CK$15*$BI65</f>
        <v>171.09221082801403</v>
      </c>
      <c r="BC65" s="171">
        <f>'D&amp;O - EPL - Fiduciary - Crime'!CL$15*$BI65</f>
        <v>171.09221082801403</v>
      </c>
      <c r="BD65" s="171">
        <f>'D&amp;O - EPL - Fiduciary - Crime'!CM$15*$BI65</f>
        <v>171.09221082801403</v>
      </c>
      <c r="BE65" s="171">
        <f>'D&amp;O - EPL - Fiduciary - Crime'!CN$15*$BI65</f>
        <v>171.09221082801403</v>
      </c>
      <c r="BF65" s="171">
        <f>'D&amp;O - EPL - Fiduciary - Crime'!CO$15*$BI65</f>
        <v>176.22497715285445</v>
      </c>
      <c r="BG65" s="171">
        <f>'D&amp;O - EPL - Fiduciary - Crime'!CP$15*$BI65</f>
        <v>176.22497715285445</v>
      </c>
      <c r="BI65" s="174">
        <f>SUMIF(Revenue!$P:$P,'Crime - D&amp;O (USD)'!$F65,Revenue!$F:$F)</f>
        <v>6.0073924614965453E-3</v>
      </c>
    </row>
    <row r="66" spans="1:61" s="173" customFormat="1" ht="12.75" hidden="1" customHeight="1">
      <c r="A66" s="179" t="s">
        <v>589</v>
      </c>
      <c r="B66" s="179" t="s">
        <v>589</v>
      </c>
      <c r="C66" s="170" t="str" cm="1">
        <f t="array" ref="C66">IFERROR(INDEX('Legal Entity'!B:B,MATCH('Crime - D&amp;O (USD)'!F66,'Legal Entity'!A:A,0),0),0)</f>
        <v>1310 - Corix Utilities Inc.</v>
      </c>
      <c r="D66" s="170" t="str" cm="1">
        <f t="array" ref="D66">IFERROR(INDEX('Legal Entity'!C:C,MATCH(F66,'Legal Entity'!A:A,0),0),0)</f>
        <v>CA</v>
      </c>
      <c r="E66" s="170" t="s">
        <v>635</v>
      </c>
      <c r="F66" s="170" t="s">
        <v>122</v>
      </c>
      <c r="G66" s="170"/>
      <c r="H66" s="171">
        <f>'D&amp;O - EPL - Fiduciary - Crime'!AQ$15*$BI66</f>
        <v>41.170286554969103</v>
      </c>
      <c r="I66" s="171">
        <f>'D&amp;O - EPL - Fiduciary - Crime'!AR$15*$BI66</f>
        <v>41.170286554969103</v>
      </c>
      <c r="J66" s="171">
        <f>'D&amp;O - EPL - Fiduciary - Crime'!AS$15*$BI66</f>
        <v>50.737802829059866</v>
      </c>
      <c r="K66" s="171">
        <f>'D&amp;O - EPL - Fiduciary - Crime'!AT$15*$BI66</f>
        <v>50.737802829059866</v>
      </c>
      <c r="L66" s="171">
        <f>'D&amp;O - EPL - Fiduciary - Crime'!AU$15*$BI66</f>
        <v>50.737802829059866</v>
      </c>
      <c r="M66" s="171">
        <f>'D&amp;O - EPL - Fiduciary - Crime'!AV$15*$BI66</f>
        <v>50.737802829059866</v>
      </c>
      <c r="N66" s="171">
        <f>'D&amp;O - EPL - Fiduciary - Crime'!AW$15*$BI66</f>
        <v>50.737802829059866</v>
      </c>
      <c r="O66" s="171">
        <f>'D&amp;O - EPL - Fiduciary - Crime'!AX$15*$BI66</f>
        <v>50.737802829059866</v>
      </c>
      <c r="P66" s="171">
        <f>'D&amp;O - EPL - Fiduciary - Crime'!AY$15*$BI66</f>
        <v>50.737802829059866</v>
      </c>
      <c r="Q66" s="171">
        <f>'D&amp;O - EPL - Fiduciary - Crime'!AZ$15*$BI66</f>
        <v>50.737802829059866</v>
      </c>
      <c r="R66" s="171">
        <f>'D&amp;O - EPL - Fiduciary - Crime'!BA$15*$BI66</f>
        <v>50.737802829059866</v>
      </c>
      <c r="S66" s="171">
        <f>'D&amp;O - EPL - Fiduciary - Crime'!BB$15*$BI66</f>
        <v>50.737802829059866</v>
      </c>
      <c r="T66" s="171">
        <f>'D&amp;O - EPL - Fiduciary - Crime'!BC$15*$BI66</f>
        <v>50.737802829059866</v>
      </c>
      <c r="U66" s="171">
        <f>'D&amp;O - EPL - Fiduciary - Crime'!BD$15*$BI66</f>
        <v>50.737802829059866</v>
      </c>
      <c r="V66" s="171">
        <f>'D&amp;O - EPL - Fiduciary - Crime'!BE$15*$BI66</f>
        <v>54.543138041239359</v>
      </c>
      <c r="W66" s="171">
        <f>'D&amp;O - EPL - Fiduciary - Crime'!BF$15*$BI66</f>
        <v>54.543138041239359</v>
      </c>
      <c r="X66" s="171">
        <f>'D&amp;O - EPL - Fiduciary - Crime'!BG$15*$BI66</f>
        <v>54.543138041239359</v>
      </c>
      <c r="Y66" s="171">
        <f>'D&amp;O - EPL - Fiduciary - Crime'!BH$15*$BI66</f>
        <v>54.543138041239359</v>
      </c>
      <c r="Z66" s="171">
        <f>'D&amp;O - EPL - Fiduciary - Crime'!BI$15*$BI66</f>
        <v>54.543138041239359</v>
      </c>
      <c r="AA66" s="171">
        <f>'D&amp;O - EPL - Fiduciary - Crime'!BJ$15*$BI66</f>
        <v>54.543138041239359</v>
      </c>
      <c r="AB66" s="171">
        <f>'D&amp;O - EPL - Fiduciary - Crime'!BK$15*$BI66</f>
        <v>54.543138041239359</v>
      </c>
      <c r="AC66" s="171">
        <f>'D&amp;O - EPL - Fiduciary - Crime'!BL$15*$BI66</f>
        <v>54.543138041239359</v>
      </c>
      <c r="AD66" s="171">
        <f>'D&amp;O - EPL - Fiduciary - Crime'!BM$15*$BI66</f>
        <v>54.543138041239359</v>
      </c>
      <c r="AE66" s="171">
        <f>'D&amp;O - EPL - Fiduciary - Crime'!BN$15*$BI66</f>
        <v>54.543138041239359</v>
      </c>
      <c r="AF66" s="171">
        <f>'D&amp;O - EPL - Fiduciary - Crime'!BO$15*$BI66</f>
        <v>54.543138041239359</v>
      </c>
      <c r="AG66" s="171">
        <f>'D&amp;O - EPL - Fiduciary - Crime'!BP$15*$BI66</f>
        <v>54.543138041239359</v>
      </c>
      <c r="AH66" s="171">
        <f>'D&amp;O - EPL - Fiduciary - Crime'!BQ$15*$BI66</f>
        <v>58.633873394332305</v>
      </c>
      <c r="AI66" s="171">
        <f>'D&amp;O - EPL - Fiduciary - Crime'!BR$15*$BI66</f>
        <v>58.633873394332305</v>
      </c>
      <c r="AJ66" s="171">
        <f>'D&amp;O - EPL - Fiduciary - Crime'!BS$15*$BI66</f>
        <v>58.633873394332305</v>
      </c>
      <c r="AK66" s="171">
        <f>'D&amp;O - EPL - Fiduciary - Crime'!BT$15*$BI66</f>
        <v>58.633873394332305</v>
      </c>
      <c r="AL66" s="171">
        <f>'D&amp;O - EPL - Fiduciary - Crime'!BU$15*$BI66</f>
        <v>58.633873394332305</v>
      </c>
      <c r="AM66" s="171">
        <f>'D&amp;O - EPL - Fiduciary - Crime'!BV$15*$BI66</f>
        <v>58.633873394332305</v>
      </c>
      <c r="AN66" s="171">
        <f>'D&amp;O - EPL - Fiduciary - Crime'!BW$15*$BI66</f>
        <v>58.633873394332305</v>
      </c>
      <c r="AO66" s="171">
        <f>'D&amp;O - EPL - Fiduciary - Crime'!BX$15*$BI66</f>
        <v>58.633873394332305</v>
      </c>
      <c r="AP66" s="171">
        <f>'D&amp;O - EPL - Fiduciary - Crime'!BY$15*$BI66</f>
        <v>58.633873394332305</v>
      </c>
      <c r="AQ66" s="171">
        <f>'D&amp;O - EPL - Fiduciary - Crime'!BZ$15*$BI66</f>
        <v>58.633873394332305</v>
      </c>
      <c r="AR66" s="171">
        <f>'D&amp;O - EPL - Fiduciary - Crime'!CA$15*$BI66</f>
        <v>58.633873394332305</v>
      </c>
      <c r="AS66" s="171">
        <f>'D&amp;O - EPL - Fiduciary - Crime'!CB$15*$BI66</f>
        <v>58.633873394332305</v>
      </c>
      <c r="AT66" s="171">
        <f>'D&amp;O - EPL - Fiduciary - Crime'!CC$15*$BI66</f>
        <v>60.392889596162263</v>
      </c>
      <c r="AU66" s="171">
        <f>'D&amp;O - EPL - Fiduciary - Crime'!CD$15*$BI66</f>
        <v>60.392889596162263</v>
      </c>
      <c r="AV66" s="171">
        <f>'D&amp;O - EPL - Fiduciary - Crime'!CE$15*$BI66</f>
        <v>60.392889596162263</v>
      </c>
      <c r="AW66" s="171">
        <f>'D&amp;O - EPL - Fiduciary - Crime'!CF$15*$BI66</f>
        <v>60.392889596162263</v>
      </c>
      <c r="AX66" s="171">
        <f>'D&amp;O - EPL - Fiduciary - Crime'!CG$15*$BI66</f>
        <v>60.392889596162263</v>
      </c>
      <c r="AY66" s="171">
        <f>'D&amp;O - EPL - Fiduciary - Crime'!CH$15*$BI66</f>
        <v>60.392889596162263</v>
      </c>
      <c r="AZ66" s="171">
        <f>'D&amp;O - EPL - Fiduciary - Crime'!CI$15*$BI66</f>
        <v>60.392889596162263</v>
      </c>
      <c r="BA66" s="171">
        <f>'D&amp;O - EPL - Fiduciary - Crime'!CJ$15*$BI66</f>
        <v>60.392889596162263</v>
      </c>
      <c r="BB66" s="171">
        <f>'D&amp;O - EPL - Fiduciary - Crime'!CK$15*$BI66</f>
        <v>60.392889596162263</v>
      </c>
      <c r="BC66" s="171">
        <f>'D&amp;O - EPL - Fiduciary - Crime'!CL$15*$BI66</f>
        <v>60.392889596162263</v>
      </c>
      <c r="BD66" s="171">
        <f>'D&amp;O - EPL - Fiduciary - Crime'!CM$15*$BI66</f>
        <v>60.392889596162263</v>
      </c>
      <c r="BE66" s="171">
        <f>'D&amp;O - EPL - Fiduciary - Crime'!CN$15*$BI66</f>
        <v>60.392889596162263</v>
      </c>
      <c r="BF66" s="171">
        <f>'D&amp;O - EPL - Fiduciary - Crime'!CO$15*$BI66</f>
        <v>62.204676284047132</v>
      </c>
      <c r="BG66" s="171">
        <f>'D&amp;O - EPL - Fiduciary - Crime'!CP$15*$BI66</f>
        <v>62.204676284047132</v>
      </c>
      <c r="BI66" s="174">
        <f>SUMIF(Revenue!$P:$P,'Crime - D&amp;O (USD)'!$F66,Revenue!$F:$F)</f>
        <v>2.1205161119384761E-3</v>
      </c>
    </row>
    <row r="67" spans="1:61" s="173" customFormat="1" ht="12.75" hidden="1" customHeight="1">
      <c r="A67" s="179" t="s">
        <v>589</v>
      </c>
      <c r="B67" s="179" t="s">
        <v>589</v>
      </c>
      <c r="C67" s="170" t="str" cm="1">
        <f t="array" ref="C67">IFERROR(INDEX('Legal Entity'!B:B,MATCH('Crime - D&amp;O (USD)'!F67,'Legal Entity'!A:A,0),0),0)</f>
        <v>1330 - West Shore Environmental Services Limited Partnership</v>
      </c>
      <c r="D67" s="170" t="str" cm="1">
        <f t="array" ref="D67">IFERROR(INDEX('Legal Entity'!C:C,MATCH(F67,'Legal Entity'!A:A,0),0),0)</f>
        <v>CA</v>
      </c>
      <c r="E67" s="170" t="s">
        <v>635</v>
      </c>
      <c r="F67" s="170" t="s">
        <v>168</v>
      </c>
      <c r="G67" s="170"/>
      <c r="H67" s="171">
        <f>'D&amp;O - EPL - Fiduciary - Crime'!AQ$15*$BI67</f>
        <v>76.972275618556068</v>
      </c>
      <c r="I67" s="171">
        <f>'D&amp;O - EPL - Fiduciary - Crime'!AR$15*$BI67</f>
        <v>76.972275618556068</v>
      </c>
      <c r="J67" s="171">
        <f>'D&amp;O - EPL - Fiduciary - Crime'!AS$15*$BI67</f>
        <v>94.85977559140845</v>
      </c>
      <c r="K67" s="171">
        <f>'D&amp;O - EPL - Fiduciary - Crime'!AT$15*$BI67</f>
        <v>94.85977559140845</v>
      </c>
      <c r="L67" s="171">
        <f>'D&amp;O - EPL - Fiduciary - Crime'!AU$15*$BI67</f>
        <v>94.85977559140845</v>
      </c>
      <c r="M67" s="171">
        <f>'D&amp;O - EPL - Fiduciary - Crime'!AV$15*$BI67</f>
        <v>94.85977559140845</v>
      </c>
      <c r="N67" s="171">
        <f>'D&amp;O - EPL - Fiduciary - Crime'!AW$15*$BI67</f>
        <v>94.85977559140845</v>
      </c>
      <c r="O67" s="171">
        <f>'D&amp;O - EPL - Fiduciary - Crime'!AX$15*$BI67</f>
        <v>94.85977559140845</v>
      </c>
      <c r="P67" s="171">
        <f>'D&amp;O - EPL - Fiduciary - Crime'!AY$15*$BI67</f>
        <v>94.85977559140845</v>
      </c>
      <c r="Q67" s="171">
        <f>'D&amp;O - EPL - Fiduciary - Crime'!AZ$15*$BI67</f>
        <v>94.85977559140845</v>
      </c>
      <c r="R67" s="171">
        <f>'D&amp;O - EPL - Fiduciary - Crime'!BA$15*$BI67</f>
        <v>94.85977559140845</v>
      </c>
      <c r="S67" s="171">
        <f>'D&amp;O - EPL - Fiduciary - Crime'!BB$15*$BI67</f>
        <v>94.85977559140845</v>
      </c>
      <c r="T67" s="171">
        <f>'D&amp;O - EPL - Fiduciary - Crime'!BC$15*$BI67</f>
        <v>94.85977559140845</v>
      </c>
      <c r="U67" s="171">
        <f>'D&amp;O - EPL - Fiduciary - Crime'!BD$15*$BI67</f>
        <v>94.85977559140845</v>
      </c>
      <c r="V67" s="171">
        <f>'D&amp;O - EPL - Fiduciary - Crime'!BE$15*$BI67</f>
        <v>101.97425876076409</v>
      </c>
      <c r="W67" s="171">
        <f>'D&amp;O - EPL - Fiduciary - Crime'!BF$15*$BI67</f>
        <v>101.97425876076409</v>
      </c>
      <c r="X67" s="171">
        <f>'D&amp;O - EPL - Fiduciary - Crime'!BG$15*$BI67</f>
        <v>101.97425876076409</v>
      </c>
      <c r="Y67" s="171">
        <f>'D&amp;O - EPL - Fiduciary - Crime'!BH$15*$BI67</f>
        <v>101.97425876076409</v>
      </c>
      <c r="Z67" s="171">
        <f>'D&amp;O - EPL - Fiduciary - Crime'!BI$15*$BI67</f>
        <v>101.97425876076409</v>
      </c>
      <c r="AA67" s="171">
        <f>'D&amp;O - EPL - Fiduciary - Crime'!BJ$15*$BI67</f>
        <v>101.97425876076409</v>
      </c>
      <c r="AB67" s="171">
        <f>'D&amp;O - EPL - Fiduciary - Crime'!BK$15*$BI67</f>
        <v>101.97425876076409</v>
      </c>
      <c r="AC67" s="171">
        <f>'D&amp;O - EPL - Fiduciary - Crime'!BL$15*$BI67</f>
        <v>101.97425876076409</v>
      </c>
      <c r="AD67" s="171">
        <f>'D&amp;O - EPL - Fiduciary - Crime'!BM$15*$BI67</f>
        <v>101.97425876076409</v>
      </c>
      <c r="AE67" s="171">
        <f>'D&amp;O - EPL - Fiduciary - Crime'!BN$15*$BI67</f>
        <v>101.97425876076409</v>
      </c>
      <c r="AF67" s="171">
        <f>'D&amp;O - EPL - Fiduciary - Crime'!BO$15*$BI67</f>
        <v>101.97425876076409</v>
      </c>
      <c r="AG67" s="171">
        <f>'D&amp;O - EPL - Fiduciary - Crime'!BP$15*$BI67</f>
        <v>101.97425876076409</v>
      </c>
      <c r="AH67" s="171">
        <f>'D&amp;O - EPL - Fiduciary - Crime'!BQ$15*$BI67</f>
        <v>109.62232816782138</v>
      </c>
      <c r="AI67" s="171">
        <f>'D&amp;O - EPL - Fiduciary - Crime'!BR$15*$BI67</f>
        <v>109.62232816782138</v>
      </c>
      <c r="AJ67" s="171">
        <f>'D&amp;O - EPL - Fiduciary - Crime'!BS$15*$BI67</f>
        <v>109.62232816782138</v>
      </c>
      <c r="AK67" s="171">
        <f>'D&amp;O - EPL - Fiduciary - Crime'!BT$15*$BI67</f>
        <v>109.62232816782138</v>
      </c>
      <c r="AL67" s="171">
        <f>'D&amp;O - EPL - Fiduciary - Crime'!BU$15*$BI67</f>
        <v>109.62232816782138</v>
      </c>
      <c r="AM67" s="171">
        <f>'D&amp;O - EPL - Fiduciary - Crime'!BV$15*$BI67</f>
        <v>109.62232816782138</v>
      </c>
      <c r="AN67" s="171">
        <f>'D&amp;O - EPL - Fiduciary - Crime'!BW$15*$BI67</f>
        <v>109.62232816782138</v>
      </c>
      <c r="AO67" s="171">
        <f>'D&amp;O - EPL - Fiduciary - Crime'!BX$15*$BI67</f>
        <v>109.62232816782138</v>
      </c>
      <c r="AP67" s="171">
        <f>'D&amp;O - EPL - Fiduciary - Crime'!BY$15*$BI67</f>
        <v>109.62232816782138</v>
      </c>
      <c r="AQ67" s="171">
        <f>'D&amp;O - EPL - Fiduciary - Crime'!BZ$15*$BI67</f>
        <v>109.62232816782138</v>
      </c>
      <c r="AR67" s="171">
        <f>'D&amp;O - EPL - Fiduciary - Crime'!CA$15*$BI67</f>
        <v>109.62232816782138</v>
      </c>
      <c r="AS67" s="171">
        <f>'D&amp;O - EPL - Fiduciary - Crime'!CB$15*$BI67</f>
        <v>109.62232816782138</v>
      </c>
      <c r="AT67" s="171">
        <f>'D&amp;O - EPL - Fiduciary - Crime'!CC$15*$BI67</f>
        <v>112.91099801285601</v>
      </c>
      <c r="AU67" s="171">
        <f>'D&amp;O - EPL - Fiduciary - Crime'!CD$15*$BI67</f>
        <v>112.91099801285601</v>
      </c>
      <c r="AV67" s="171">
        <f>'D&amp;O - EPL - Fiduciary - Crime'!CE$15*$BI67</f>
        <v>112.91099801285601</v>
      </c>
      <c r="AW67" s="171">
        <f>'D&amp;O - EPL - Fiduciary - Crime'!CF$15*$BI67</f>
        <v>112.91099801285601</v>
      </c>
      <c r="AX67" s="171">
        <f>'D&amp;O - EPL - Fiduciary - Crime'!CG$15*$BI67</f>
        <v>112.91099801285601</v>
      </c>
      <c r="AY67" s="171">
        <f>'D&amp;O - EPL - Fiduciary - Crime'!CH$15*$BI67</f>
        <v>112.91099801285601</v>
      </c>
      <c r="AZ67" s="171">
        <f>'D&amp;O - EPL - Fiduciary - Crime'!CI$15*$BI67</f>
        <v>112.91099801285601</v>
      </c>
      <c r="BA67" s="171">
        <f>'D&amp;O - EPL - Fiduciary - Crime'!CJ$15*$BI67</f>
        <v>112.91099801285601</v>
      </c>
      <c r="BB67" s="171">
        <f>'D&amp;O - EPL - Fiduciary - Crime'!CK$15*$BI67</f>
        <v>112.91099801285601</v>
      </c>
      <c r="BC67" s="171">
        <f>'D&amp;O - EPL - Fiduciary - Crime'!CL$15*$BI67</f>
        <v>112.91099801285601</v>
      </c>
      <c r="BD67" s="171">
        <f>'D&amp;O - EPL - Fiduciary - Crime'!CM$15*$BI67</f>
        <v>112.91099801285601</v>
      </c>
      <c r="BE67" s="171">
        <f>'D&amp;O - EPL - Fiduciary - Crime'!CN$15*$BI67</f>
        <v>112.91099801285601</v>
      </c>
      <c r="BF67" s="171">
        <f>'D&amp;O - EPL - Fiduciary - Crime'!CO$15*$BI67</f>
        <v>116.2983279532417</v>
      </c>
      <c r="BG67" s="171">
        <f>'D&amp;O - EPL - Fiduciary - Crime'!CP$15*$BI67</f>
        <v>116.2983279532417</v>
      </c>
      <c r="BI67" s="174">
        <f>SUMIF(Revenue!$P:$P,'Crime - D&amp;O (USD)'!$F67,Revenue!$F:$F)</f>
        <v>3.9645327803048067E-3</v>
      </c>
    </row>
    <row r="68" spans="1:61" s="173" customFormat="1" ht="12.75" hidden="1" customHeight="1">
      <c r="A68" s="179" t="s">
        <v>589</v>
      </c>
      <c r="B68" s="179" t="s">
        <v>589</v>
      </c>
      <c r="C68" s="170" t="str" cm="1">
        <f t="array" ref="C68">IFERROR(INDEX('Legal Entity'!B:B,MATCH('Crime - D&amp;O (USD)'!F68,'Legal Entity'!A:A,0),0),0)</f>
        <v>1330 - West Shore Environmental Services Limited Partnership</v>
      </c>
      <c r="D68" s="170" t="str" cm="1">
        <f t="array" ref="D68">IFERROR(INDEX('Legal Entity'!C:C,MATCH(F68,'Legal Entity'!A:A,0),0),0)</f>
        <v>CA</v>
      </c>
      <c r="E68" s="170" t="s">
        <v>635</v>
      </c>
      <c r="F68" s="170" t="s">
        <v>169</v>
      </c>
      <c r="G68" s="170"/>
      <c r="H68" s="171">
        <f>'D&amp;O - EPL - Fiduciary - Crime'!AQ$15*$BI68</f>
        <v>731.5267256781259</v>
      </c>
      <c r="I68" s="171">
        <f>'D&amp;O - EPL - Fiduciary - Crime'!AR$15*$BI68</f>
        <v>731.5267256781259</v>
      </c>
      <c r="J68" s="171">
        <f>'D&amp;O - EPL - Fiduciary - Crime'!AS$15*$BI68</f>
        <v>901.52539312760121</v>
      </c>
      <c r="K68" s="171">
        <f>'D&amp;O - EPL - Fiduciary - Crime'!AT$15*$BI68</f>
        <v>901.52539312760121</v>
      </c>
      <c r="L68" s="171">
        <f>'D&amp;O - EPL - Fiduciary - Crime'!AU$15*$BI68</f>
        <v>901.52539312760121</v>
      </c>
      <c r="M68" s="171">
        <f>'D&amp;O - EPL - Fiduciary - Crime'!AV$15*$BI68</f>
        <v>901.52539312760121</v>
      </c>
      <c r="N68" s="171">
        <f>'D&amp;O - EPL - Fiduciary - Crime'!AW$15*$BI68</f>
        <v>901.52539312760121</v>
      </c>
      <c r="O68" s="171">
        <f>'D&amp;O - EPL - Fiduciary - Crime'!AX$15*$BI68</f>
        <v>901.52539312760121</v>
      </c>
      <c r="P68" s="171">
        <f>'D&amp;O - EPL - Fiduciary - Crime'!AY$15*$BI68</f>
        <v>901.52539312760121</v>
      </c>
      <c r="Q68" s="171">
        <f>'D&amp;O - EPL - Fiduciary - Crime'!AZ$15*$BI68</f>
        <v>901.52539312760121</v>
      </c>
      <c r="R68" s="171">
        <f>'D&amp;O - EPL - Fiduciary - Crime'!BA$15*$BI68</f>
        <v>901.52539312760121</v>
      </c>
      <c r="S68" s="171">
        <f>'D&amp;O - EPL - Fiduciary - Crime'!BB$15*$BI68</f>
        <v>901.52539312760121</v>
      </c>
      <c r="T68" s="171">
        <f>'D&amp;O - EPL - Fiduciary - Crime'!BC$15*$BI68</f>
        <v>901.52539312760121</v>
      </c>
      <c r="U68" s="171">
        <f>'D&amp;O - EPL - Fiduciary - Crime'!BD$15*$BI68</f>
        <v>901.52539312760121</v>
      </c>
      <c r="V68" s="171">
        <f>'D&amp;O - EPL - Fiduciary - Crime'!BE$15*$BI68</f>
        <v>969.13979761217138</v>
      </c>
      <c r="W68" s="171">
        <f>'D&amp;O - EPL - Fiduciary - Crime'!BF$15*$BI68</f>
        <v>969.13979761217138</v>
      </c>
      <c r="X68" s="171">
        <f>'D&amp;O - EPL - Fiduciary - Crime'!BG$15*$BI68</f>
        <v>969.13979761217138</v>
      </c>
      <c r="Y68" s="171">
        <f>'D&amp;O - EPL - Fiduciary - Crime'!BH$15*$BI68</f>
        <v>969.13979761217138</v>
      </c>
      <c r="Z68" s="171">
        <f>'D&amp;O - EPL - Fiduciary - Crime'!BI$15*$BI68</f>
        <v>969.13979761217138</v>
      </c>
      <c r="AA68" s="171">
        <f>'D&amp;O - EPL - Fiduciary - Crime'!BJ$15*$BI68</f>
        <v>969.13979761217138</v>
      </c>
      <c r="AB68" s="171">
        <f>'D&amp;O - EPL - Fiduciary - Crime'!BK$15*$BI68</f>
        <v>969.13979761217138</v>
      </c>
      <c r="AC68" s="171">
        <f>'D&amp;O - EPL - Fiduciary - Crime'!BL$15*$BI68</f>
        <v>969.13979761217138</v>
      </c>
      <c r="AD68" s="171">
        <f>'D&amp;O - EPL - Fiduciary - Crime'!BM$15*$BI68</f>
        <v>969.13979761217138</v>
      </c>
      <c r="AE68" s="171">
        <f>'D&amp;O - EPL - Fiduciary - Crime'!BN$15*$BI68</f>
        <v>969.13979761217138</v>
      </c>
      <c r="AF68" s="171">
        <f>'D&amp;O - EPL - Fiduciary - Crime'!BO$15*$BI68</f>
        <v>969.13979761217138</v>
      </c>
      <c r="AG68" s="171">
        <f>'D&amp;O - EPL - Fiduciary - Crime'!BP$15*$BI68</f>
        <v>969.13979761217138</v>
      </c>
      <c r="AH68" s="171">
        <f>'D&amp;O - EPL - Fiduciary - Crime'!BQ$15*$BI68</f>
        <v>1041.8252824330841</v>
      </c>
      <c r="AI68" s="171">
        <f>'D&amp;O - EPL - Fiduciary - Crime'!BR$15*$BI68</f>
        <v>1041.8252824330841</v>
      </c>
      <c r="AJ68" s="171">
        <f>'D&amp;O - EPL - Fiduciary - Crime'!BS$15*$BI68</f>
        <v>1041.8252824330841</v>
      </c>
      <c r="AK68" s="171">
        <f>'D&amp;O - EPL - Fiduciary - Crime'!BT$15*$BI68</f>
        <v>1041.8252824330841</v>
      </c>
      <c r="AL68" s="171">
        <f>'D&amp;O - EPL - Fiduciary - Crime'!BU$15*$BI68</f>
        <v>1041.8252824330841</v>
      </c>
      <c r="AM68" s="171">
        <f>'D&amp;O - EPL - Fiduciary - Crime'!BV$15*$BI68</f>
        <v>1041.8252824330841</v>
      </c>
      <c r="AN68" s="171">
        <f>'D&amp;O - EPL - Fiduciary - Crime'!BW$15*$BI68</f>
        <v>1041.8252824330841</v>
      </c>
      <c r="AO68" s="171">
        <f>'D&amp;O - EPL - Fiduciary - Crime'!BX$15*$BI68</f>
        <v>1041.8252824330841</v>
      </c>
      <c r="AP68" s="171">
        <f>'D&amp;O - EPL - Fiduciary - Crime'!BY$15*$BI68</f>
        <v>1041.8252824330841</v>
      </c>
      <c r="AQ68" s="171">
        <f>'D&amp;O - EPL - Fiduciary - Crime'!BZ$15*$BI68</f>
        <v>1041.8252824330841</v>
      </c>
      <c r="AR68" s="171">
        <f>'D&amp;O - EPL - Fiduciary - Crime'!CA$15*$BI68</f>
        <v>1041.8252824330841</v>
      </c>
      <c r="AS68" s="171">
        <f>'D&amp;O - EPL - Fiduciary - Crime'!CB$15*$BI68</f>
        <v>1041.8252824330841</v>
      </c>
      <c r="AT68" s="171">
        <f>'D&amp;O - EPL - Fiduciary - Crime'!CC$15*$BI68</f>
        <v>1073.0800409060764</v>
      </c>
      <c r="AU68" s="171">
        <f>'D&amp;O - EPL - Fiduciary - Crime'!CD$15*$BI68</f>
        <v>1073.0800409060764</v>
      </c>
      <c r="AV68" s="171">
        <f>'D&amp;O - EPL - Fiduciary - Crime'!CE$15*$BI68</f>
        <v>1073.0800409060764</v>
      </c>
      <c r="AW68" s="171">
        <f>'D&amp;O - EPL - Fiduciary - Crime'!CF$15*$BI68</f>
        <v>1073.0800409060764</v>
      </c>
      <c r="AX68" s="171">
        <f>'D&amp;O - EPL - Fiduciary - Crime'!CG$15*$BI68</f>
        <v>1073.0800409060764</v>
      </c>
      <c r="AY68" s="171">
        <f>'D&amp;O - EPL - Fiduciary - Crime'!CH$15*$BI68</f>
        <v>1073.0800409060764</v>
      </c>
      <c r="AZ68" s="171">
        <f>'D&amp;O - EPL - Fiduciary - Crime'!CI$15*$BI68</f>
        <v>1073.0800409060764</v>
      </c>
      <c r="BA68" s="171">
        <f>'D&amp;O - EPL - Fiduciary - Crime'!CJ$15*$BI68</f>
        <v>1073.0800409060764</v>
      </c>
      <c r="BB68" s="171">
        <f>'D&amp;O - EPL - Fiduciary - Crime'!CK$15*$BI68</f>
        <v>1073.0800409060764</v>
      </c>
      <c r="BC68" s="171">
        <f>'D&amp;O - EPL - Fiduciary - Crime'!CL$15*$BI68</f>
        <v>1073.0800409060764</v>
      </c>
      <c r="BD68" s="171">
        <f>'D&amp;O - EPL - Fiduciary - Crime'!CM$15*$BI68</f>
        <v>1073.0800409060764</v>
      </c>
      <c r="BE68" s="171">
        <f>'D&amp;O - EPL - Fiduciary - Crime'!CN$15*$BI68</f>
        <v>1073.0800409060764</v>
      </c>
      <c r="BF68" s="171">
        <f>'D&amp;O - EPL - Fiduciary - Crime'!CO$15*$BI68</f>
        <v>1105.2724421332589</v>
      </c>
      <c r="BG68" s="171">
        <f>'D&amp;O - EPL - Fiduciary - Crime'!CP$15*$BI68</f>
        <v>1105.2724421332589</v>
      </c>
      <c r="BI68" s="174">
        <f>SUMIF(Revenue!$P:$P,'Crime - D&amp;O (USD)'!$F68,Revenue!$F:$F)</f>
        <v>3.7678003674881826E-2</v>
      </c>
    </row>
    <row r="69" spans="1:61" s="173" customFormat="1" ht="12.75" hidden="1" customHeight="1">
      <c r="A69" s="179" t="s">
        <v>589</v>
      </c>
      <c r="B69" s="179" t="s">
        <v>589</v>
      </c>
      <c r="C69" s="170" t="str" cm="1">
        <f t="array" ref="C69">IFERROR(INDEX('Legal Entity'!B:B,MATCH('Crime - D&amp;O (USD)'!F69,'Legal Entity'!A:A,0),0),0)</f>
        <v/>
      </c>
      <c r="D69" s="170" t="str" cm="1">
        <f t="array" ref="D69">IFERROR(INDEX('Legal Entity'!C:C,MATCH(F69,'Legal Entity'!A:A,0),0),0)</f>
        <v>CA</v>
      </c>
      <c r="E69" s="170" t="s">
        <v>635</v>
      </c>
      <c r="F69" s="170" t="s">
        <v>170</v>
      </c>
      <c r="G69" s="170"/>
      <c r="H69" s="171">
        <f>'D&amp;O - EPL - Fiduciary - Crime'!AQ$15*$BI69</f>
        <v>145.91052360149803</v>
      </c>
      <c r="I69" s="171">
        <f>'D&amp;O - EPL - Fiduciary - Crime'!AR$15*$BI69</f>
        <v>145.91052360149803</v>
      </c>
      <c r="J69" s="171">
        <f>'D&amp;O - EPL - Fiduciary - Crime'!AS$15*$BI69</f>
        <v>179.81850496214619</v>
      </c>
      <c r="K69" s="171">
        <f>'D&amp;O - EPL - Fiduciary - Crime'!AT$15*$BI69</f>
        <v>179.81850496214619</v>
      </c>
      <c r="L69" s="171">
        <f>'D&amp;O - EPL - Fiduciary - Crime'!AU$15*$BI69</f>
        <v>179.81850496214619</v>
      </c>
      <c r="M69" s="171">
        <f>'D&amp;O - EPL - Fiduciary - Crime'!AV$15*$BI69</f>
        <v>179.81850496214619</v>
      </c>
      <c r="N69" s="171">
        <f>'D&amp;O - EPL - Fiduciary - Crime'!AW$15*$BI69</f>
        <v>179.81850496214619</v>
      </c>
      <c r="O69" s="171">
        <f>'D&amp;O - EPL - Fiduciary - Crime'!AX$15*$BI69</f>
        <v>179.81850496214619</v>
      </c>
      <c r="P69" s="171">
        <f>'D&amp;O - EPL - Fiduciary - Crime'!AY$15*$BI69</f>
        <v>179.81850496214619</v>
      </c>
      <c r="Q69" s="171">
        <f>'D&amp;O - EPL - Fiduciary - Crime'!AZ$15*$BI69</f>
        <v>179.81850496214619</v>
      </c>
      <c r="R69" s="171">
        <f>'D&amp;O - EPL - Fiduciary - Crime'!BA$15*$BI69</f>
        <v>179.81850496214619</v>
      </c>
      <c r="S69" s="171">
        <f>'D&amp;O - EPL - Fiduciary - Crime'!BB$15*$BI69</f>
        <v>179.81850496214619</v>
      </c>
      <c r="T69" s="171">
        <f>'D&amp;O - EPL - Fiduciary - Crime'!BC$15*$BI69</f>
        <v>179.81850496214619</v>
      </c>
      <c r="U69" s="171">
        <f>'D&amp;O - EPL - Fiduciary - Crime'!BD$15*$BI69</f>
        <v>179.81850496214619</v>
      </c>
      <c r="V69" s="171">
        <f>'D&amp;O - EPL - Fiduciary - Crime'!BE$15*$BI69</f>
        <v>193.30489283430717</v>
      </c>
      <c r="W69" s="171">
        <f>'D&amp;O - EPL - Fiduciary - Crime'!BF$15*$BI69</f>
        <v>193.30489283430717</v>
      </c>
      <c r="X69" s="171">
        <f>'D&amp;O - EPL - Fiduciary - Crime'!BG$15*$BI69</f>
        <v>193.30489283430717</v>
      </c>
      <c r="Y69" s="171">
        <f>'D&amp;O - EPL - Fiduciary - Crime'!BH$15*$BI69</f>
        <v>193.30489283430717</v>
      </c>
      <c r="Z69" s="171">
        <f>'D&amp;O - EPL - Fiduciary - Crime'!BI$15*$BI69</f>
        <v>193.30489283430717</v>
      </c>
      <c r="AA69" s="171">
        <f>'D&amp;O - EPL - Fiduciary - Crime'!BJ$15*$BI69</f>
        <v>193.30489283430717</v>
      </c>
      <c r="AB69" s="171">
        <f>'D&amp;O - EPL - Fiduciary - Crime'!BK$15*$BI69</f>
        <v>193.30489283430717</v>
      </c>
      <c r="AC69" s="171">
        <f>'D&amp;O - EPL - Fiduciary - Crime'!BL$15*$BI69</f>
        <v>193.30489283430717</v>
      </c>
      <c r="AD69" s="171">
        <f>'D&amp;O - EPL - Fiduciary - Crime'!BM$15*$BI69</f>
        <v>193.30489283430717</v>
      </c>
      <c r="AE69" s="171">
        <f>'D&amp;O - EPL - Fiduciary - Crime'!BN$15*$BI69</f>
        <v>193.30489283430717</v>
      </c>
      <c r="AF69" s="171">
        <f>'D&amp;O - EPL - Fiduciary - Crime'!BO$15*$BI69</f>
        <v>193.30489283430717</v>
      </c>
      <c r="AG69" s="171">
        <f>'D&amp;O - EPL - Fiduciary - Crime'!BP$15*$BI69</f>
        <v>193.30489283430717</v>
      </c>
      <c r="AH69" s="171">
        <f>'D&amp;O - EPL - Fiduciary - Crime'!BQ$15*$BI69</f>
        <v>207.8027597968802</v>
      </c>
      <c r="AI69" s="171">
        <f>'D&amp;O - EPL - Fiduciary - Crime'!BR$15*$BI69</f>
        <v>207.8027597968802</v>
      </c>
      <c r="AJ69" s="171">
        <f>'D&amp;O - EPL - Fiduciary - Crime'!BS$15*$BI69</f>
        <v>207.8027597968802</v>
      </c>
      <c r="AK69" s="171">
        <f>'D&amp;O - EPL - Fiduciary - Crime'!BT$15*$BI69</f>
        <v>207.8027597968802</v>
      </c>
      <c r="AL69" s="171">
        <f>'D&amp;O - EPL - Fiduciary - Crime'!BU$15*$BI69</f>
        <v>207.8027597968802</v>
      </c>
      <c r="AM69" s="171">
        <f>'D&amp;O - EPL - Fiduciary - Crime'!BV$15*$BI69</f>
        <v>207.8027597968802</v>
      </c>
      <c r="AN69" s="171">
        <f>'D&amp;O - EPL - Fiduciary - Crime'!BW$15*$BI69</f>
        <v>207.8027597968802</v>
      </c>
      <c r="AO69" s="171">
        <f>'D&amp;O - EPL - Fiduciary - Crime'!BX$15*$BI69</f>
        <v>207.8027597968802</v>
      </c>
      <c r="AP69" s="171">
        <f>'D&amp;O - EPL - Fiduciary - Crime'!BY$15*$BI69</f>
        <v>207.8027597968802</v>
      </c>
      <c r="AQ69" s="171">
        <f>'D&amp;O - EPL - Fiduciary - Crime'!BZ$15*$BI69</f>
        <v>207.8027597968802</v>
      </c>
      <c r="AR69" s="171">
        <f>'D&amp;O - EPL - Fiduciary - Crime'!CA$15*$BI69</f>
        <v>207.8027597968802</v>
      </c>
      <c r="AS69" s="171">
        <f>'D&amp;O - EPL - Fiduciary - Crime'!CB$15*$BI69</f>
        <v>207.8027597968802</v>
      </c>
      <c r="AT69" s="171">
        <f>'D&amp;O - EPL - Fiduciary - Crime'!CC$15*$BI69</f>
        <v>214.03684259078659</v>
      </c>
      <c r="AU69" s="171">
        <f>'D&amp;O - EPL - Fiduciary - Crime'!CD$15*$BI69</f>
        <v>214.03684259078659</v>
      </c>
      <c r="AV69" s="171">
        <f>'D&amp;O - EPL - Fiduciary - Crime'!CE$15*$BI69</f>
        <v>214.03684259078659</v>
      </c>
      <c r="AW69" s="171">
        <f>'D&amp;O - EPL - Fiduciary - Crime'!CF$15*$BI69</f>
        <v>214.03684259078659</v>
      </c>
      <c r="AX69" s="171">
        <f>'D&amp;O - EPL - Fiduciary - Crime'!CG$15*$BI69</f>
        <v>214.03684259078659</v>
      </c>
      <c r="AY69" s="171">
        <f>'D&amp;O - EPL - Fiduciary - Crime'!CH$15*$BI69</f>
        <v>214.03684259078659</v>
      </c>
      <c r="AZ69" s="171">
        <f>'D&amp;O - EPL - Fiduciary - Crime'!CI$15*$BI69</f>
        <v>214.03684259078659</v>
      </c>
      <c r="BA69" s="171">
        <f>'D&amp;O - EPL - Fiduciary - Crime'!CJ$15*$BI69</f>
        <v>214.03684259078659</v>
      </c>
      <c r="BB69" s="171">
        <f>'D&amp;O - EPL - Fiduciary - Crime'!CK$15*$BI69</f>
        <v>214.03684259078659</v>
      </c>
      <c r="BC69" s="171">
        <f>'D&amp;O - EPL - Fiduciary - Crime'!CL$15*$BI69</f>
        <v>214.03684259078659</v>
      </c>
      <c r="BD69" s="171">
        <f>'D&amp;O - EPL - Fiduciary - Crime'!CM$15*$BI69</f>
        <v>214.03684259078659</v>
      </c>
      <c r="BE69" s="171">
        <f>'D&amp;O - EPL - Fiduciary - Crime'!CN$15*$BI69</f>
        <v>214.03684259078659</v>
      </c>
      <c r="BF69" s="171">
        <f>'D&amp;O - EPL - Fiduciary - Crime'!CO$15*$BI69</f>
        <v>220.45794786851019</v>
      </c>
      <c r="BG69" s="171">
        <f>'D&amp;O - EPL - Fiduciary - Crime'!CP$15*$BI69</f>
        <v>220.45794786851019</v>
      </c>
      <c r="BI69" s="174">
        <f>SUMIF(Revenue!$P:$P,'Crime - D&amp;O (USD)'!$F69,Revenue!$F:$F)</f>
        <v>7.5152650634395871E-3</v>
      </c>
    </row>
    <row r="70" spans="1:61" s="173" customFormat="1" ht="12.75" hidden="1" customHeight="1">
      <c r="A70" s="179" t="s">
        <v>589</v>
      </c>
      <c r="B70" s="179" t="s">
        <v>589</v>
      </c>
      <c r="C70" s="170" t="str" cm="1">
        <f t="array" ref="C70">IFERROR(INDEX('Legal Entity'!B:B,MATCH('Crime - D&amp;O (USD)'!F70,'Legal Entity'!A:A,0),0),0)</f>
        <v>1310 - Corix Utilities Inc.</v>
      </c>
      <c r="D70" s="170" t="str" cm="1">
        <f t="array" ref="D70">IFERROR(INDEX('Legal Entity'!C:C,MATCH(F70,'Legal Entity'!A:A,0),0),0)</f>
        <v>CA</v>
      </c>
      <c r="E70" s="170" t="s">
        <v>635</v>
      </c>
      <c r="F70" s="170" t="s">
        <v>116</v>
      </c>
      <c r="G70" s="170"/>
      <c r="H70" s="171">
        <f>'D&amp;O - EPL - Fiduciary - Crime'!AQ$15*$BI70</f>
        <v>17.715015368632187</v>
      </c>
      <c r="I70" s="171">
        <f>'D&amp;O - EPL - Fiduciary - Crime'!AR$15*$BI70</f>
        <v>17.715015368632187</v>
      </c>
      <c r="J70" s="171">
        <f>'D&amp;O - EPL - Fiduciary - Crime'!AS$15*$BI70</f>
        <v>21.831787730876037</v>
      </c>
      <c r="K70" s="171">
        <f>'D&amp;O - EPL - Fiduciary - Crime'!AT$15*$BI70</f>
        <v>21.831787730876037</v>
      </c>
      <c r="L70" s="171">
        <f>'D&amp;O - EPL - Fiduciary - Crime'!AU$15*$BI70</f>
        <v>21.831787730876037</v>
      </c>
      <c r="M70" s="171">
        <f>'D&amp;O - EPL - Fiduciary - Crime'!AV$15*$BI70</f>
        <v>21.831787730876037</v>
      </c>
      <c r="N70" s="171">
        <f>'D&amp;O - EPL - Fiduciary - Crime'!AW$15*$BI70</f>
        <v>21.831787730876037</v>
      </c>
      <c r="O70" s="171">
        <f>'D&amp;O - EPL - Fiduciary - Crime'!AX$15*$BI70</f>
        <v>21.831787730876037</v>
      </c>
      <c r="P70" s="171">
        <f>'D&amp;O - EPL - Fiduciary - Crime'!AY$15*$BI70</f>
        <v>21.831787730876037</v>
      </c>
      <c r="Q70" s="171">
        <f>'D&amp;O - EPL - Fiduciary - Crime'!AZ$15*$BI70</f>
        <v>21.831787730876037</v>
      </c>
      <c r="R70" s="171">
        <f>'D&amp;O - EPL - Fiduciary - Crime'!BA$15*$BI70</f>
        <v>21.831787730876037</v>
      </c>
      <c r="S70" s="171">
        <f>'D&amp;O - EPL - Fiduciary - Crime'!BB$15*$BI70</f>
        <v>21.831787730876037</v>
      </c>
      <c r="T70" s="171">
        <f>'D&amp;O - EPL - Fiduciary - Crime'!BC$15*$BI70</f>
        <v>21.831787730876037</v>
      </c>
      <c r="U70" s="171">
        <f>'D&amp;O - EPL - Fiduciary - Crime'!BD$15*$BI70</f>
        <v>21.831787730876037</v>
      </c>
      <c r="V70" s="171">
        <f>'D&amp;O - EPL - Fiduciary - Crime'!BE$15*$BI70</f>
        <v>23.469171810691741</v>
      </c>
      <c r="W70" s="171">
        <f>'D&amp;O - EPL - Fiduciary - Crime'!BF$15*$BI70</f>
        <v>23.469171810691741</v>
      </c>
      <c r="X70" s="171">
        <f>'D&amp;O - EPL - Fiduciary - Crime'!BG$15*$BI70</f>
        <v>23.469171810691741</v>
      </c>
      <c r="Y70" s="171">
        <f>'D&amp;O - EPL - Fiduciary - Crime'!BH$15*$BI70</f>
        <v>23.469171810691741</v>
      </c>
      <c r="Z70" s="171">
        <f>'D&amp;O - EPL - Fiduciary - Crime'!BI$15*$BI70</f>
        <v>23.469171810691741</v>
      </c>
      <c r="AA70" s="171">
        <f>'D&amp;O - EPL - Fiduciary - Crime'!BJ$15*$BI70</f>
        <v>23.469171810691741</v>
      </c>
      <c r="AB70" s="171">
        <f>'D&amp;O - EPL - Fiduciary - Crime'!BK$15*$BI70</f>
        <v>23.469171810691741</v>
      </c>
      <c r="AC70" s="171">
        <f>'D&amp;O - EPL - Fiduciary - Crime'!BL$15*$BI70</f>
        <v>23.469171810691741</v>
      </c>
      <c r="AD70" s="171">
        <f>'D&amp;O - EPL - Fiduciary - Crime'!BM$15*$BI70</f>
        <v>23.469171810691741</v>
      </c>
      <c r="AE70" s="171">
        <f>'D&amp;O - EPL - Fiduciary - Crime'!BN$15*$BI70</f>
        <v>23.469171810691741</v>
      </c>
      <c r="AF70" s="171">
        <f>'D&amp;O - EPL - Fiduciary - Crime'!BO$15*$BI70</f>
        <v>23.469171810691741</v>
      </c>
      <c r="AG70" s="171">
        <f>'D&amp;O - EPL - Fiduciary - Crime'!BP$15*$BI70</f>
        <v>23.469171810691741</v>
      </c>
      <c r="AH70" s="171">
        <f>'D&amp;O - EPL - Fiduciary - Crime'!BQ$15*$BI70</f>
        <v>25.229359696493617</v>
      </c>
      <c r="AI70" s="171">
        <f>'D&amp;O - EPL - Fiduciary - Crime'!BR$15*$BI70</f>
        <v>25.229359696493617</v>
      </c>
      <c r="AJ70" s="171">
        <f>'D&amp;O - EPL - Fiduciary - Crime'!BS$15*$BI70</f>
        <v>25.229359696493617</v>
      </c>
      <c r="AK70" s="171">
        <f>'D&amp;O - EPL - Fiduciary - Crime'!BT$15*$BI70</f>
        <v>25.229359696493617</v>
      </c>
      <c r="AL70" s="171">
        <f>'D&amp;O - EPL - Fiduciary - Crime'!BU$15*$BI70</f>
        <v>25.229359696493617</v>
      </c>
      <c r="AM70" s="171">
        <f>'D&amp;O - EPL - Fiduciary - Crime'!BV$15*$BI70</f>
        <v>25.229359696493617</v>
      </c>
      <c r="AN70" s="171">
        <f>'D&amp;O - EPL - Fiduciary - Crime'!BW$15*$BI70</f>
        <v>25.229359696493617</v>
      </c>
      <c r="AO70" s="171">
        <f>'D&amp;O - EPL - Fiduciary - Crime'!BX$15*$BI70</f>
        <v>25.229359696493617</v>
      </c>
      <c r="AP70" s="171">
        <f>'D&amp;O - EPL - Fiduciary - Crime'!BY$15*$BI70</f>
        <v>25.229359696493617</v>
      </c>
      <c r="AQ70" s="171">
        <f>'D&amp;O - EPL - Fiduciary - Crime'!BZ$15*$BI70</f>
        <v>25.229359696493617</v>
      </c>
      <c r="AR70" s="171">
        <f>'D&amp;O - EPL - Fiduciary - Crime'!CA$15*$BI70</f>
        <v>25.229359696493617</v>
      </c>
      <c r="AS70" s="171">
        <f>'D&amp;O - EPL - Fiduciary - Crime'!CB$15*$BI70</f>
        <v>25.229359696493617</v>
      </c>
      <c r="AT70" s="171">
        <f>'D&amp;O - EPL - Fiduciary - Crime'!CC$15*$BI70</f>
        <v>25.986240487388425</v>
      </c>
      <c r="AU70" s="171">
        <f>'D&amp;O - EPL - Fiduciary - Crime'!CD$15*$BI70</f>
        <v>25.986240487388425</v>
      </c>
      <c r="AV70" s="171">
        <f>'D&amp;O - EPL - Fiduciary - Crime'!CE$15*$BI70</f>
        <v>25.986240487388425</v>
      </c>
      <c r="AW70" s="171">
        <f>'D&amp;O - EPL - Fiduciary - Crime'!CF$15*$BI70</f>
        <v>25.986240487388425</v>
      </c>
      <c r="AX70" s="171">
        <f>'D&amp;O - EPL - Fiduciary - Crime'!CG$15*$BI70</f>
        <v>25.986240487388425</v>
      </c>
      <c r="AY70" s="171">
        <f>'D&amp;O - EPL - Fiduciary - Crime'!CH$15*$BI70</f>
        <v>25.986240487388425</v>
      </c>
      <c r="AZ70" s="171">
        <f>'D&amp;O - EPL - Fiduciary - Crime'!CI$15*$BI70</f>
        <v>25.986240487388425</v>
      </c>
      <c r="BA70" s="171">
        <f>'D&amp;O - EPL - Fiduciary - Crime'!CJ$15*$BI70</f>
        <v>25.986240487388425</v>
      </c>
      <c r="BB70" s="171">
        <f>'D&amp;O - EPL - Fiduciary - Crime'!CK$15*$BI70</f>
        <v>25.986240487388425</v>
      </c>
      <c r="BC70" s="171">
        <f>'D&amp;O - EPL - Fiduciary - Crime'!CL$15*$BI70</f>
        <v>25.986240487388425</v>
      </c>
      <c r="BD70" s="171">
        <f>'D&amp;O - EPL - Fiduciary - Crime'!CM$15*$BI70</f>
        <v>25.986240487388425</v>
      </c>
      <c r="BE70" s="171">
        <f>'D&amp;O - EPL - Fiduciary - Crime'!CN$15*$BI70</f>
        <v>25.986240487388425</v>
      </c>
      <c r="BF70" s="171">
        <f>'D&amp;O - EPL - Fiduciary - Crime'!CO$15*$BI70</f>
        <v>26.765827702010078</v>
      </c>
      <c r="BG70" s="171">
        <f>'D&amp;O - EPL - Fiduciary - Crime'!CP$15*$BI70</f>
        <v>26.765827702010078</v>
      </c>
      <c r="BI70" s="174">
        <f>SUMIF(Revenue!$P:$P,'Crime - D&amp;O (USD)'!$F70,Revenue!$F:$F)</f>
        <v>9.1242929442006317E-4</v>
      </c>
    </row>
    <row r="71" spans="1:61" s="173" customFormat="1" ht="12.75" hidden="1" customHeight="1">
      <c r="A71" s="179" t="s">
        <v>589</v>
      </c>
      <c r="B71" s="179" t="s">
        <v>589</v>
      </c>
      <c r="C71" s="170" cm="1">
        <f t="array" ref="C71">IFERROR(INDEX('Legal Entity'!B:B,MATCH('Crime - D&amp;O (USD)'!F71,'Legal Entity'!A:A,0),0),0)</f>
        <v>0</v>
      </c>
      <c r="D71" s="170" t="str" cm="1">
        <f t="array" ref="D71">IFERROR(INDEX('Legal Entity'!C:C,MATCH(F71,'Legal Entity'!A:A,0),0),0)</f>
        <v>CA</v>
      </c>
      <c r="E71" s="170" t="s">
        <v>635</v>
      </c>
      <c r="F71" s="170" t="s">
        <v>112</v>
      </c>
      <c r="G71" s="170"/>
      <c r="H71" s="171">
        <f>'D&amp;O - EPL - Fiduciary - Crime'!AQ$15*$BI71</f>
        <v>82.82713748683453</v>
      </c>
      <c r="I71" s="171">
        <f>'D&amp;O - EPL - Fiduciary - Crime'!AR$15*$BI71</f>
        <v>82.82713748683453</v>
      </c>
      <c r="J71" s="171">
        <f>'D&amp;O - EPL - Fiduciary - Crime'!AS$15*$BI71</f>
        <v>102.07524217961075</v>
      </c>
      <c r="K71" s="171">
        <f>'D&amp;O - EPL - Fiduciary - Crime'!AT$15*$BI71</f>
        <v>102.07524217961075</v>
      </c>
      <c r="L71" s="171">
        <f>'D&amp;O - EPL - Fiduciary - Crime'!AU$15*$BI71</f>
        <v>102.07524217961075</v>
      </c>
      <c r="M71" s="171">
        <f>'D&amp;O - EPL - Fiduciary - Crime'!AV$15*$BI71</f>
        <v>102.07524217961075</v>
      </c>
      <c r="N71" s="171">
        <f>'D&amp;O - EPL - Fiduciary - Crime'!AW$15*$BI71</f>
        <v>102.07524217961075</v>
      </c>
      <c r="O71" s="171">
        <f>'D&amp;O - EPL - Fiduciary - Crime'!AX$15*$BI71</f>
        <v>102.07524217961075</v>
      </c>
      <c r="P71" s="171">
        <f>'D&amp;O - EPL - Fiduciary - Crime'!AY$15*$BI71</f>
        <v>102.07524217961075</v>
      </c>
      <c r="Q71" s="171">
        <f>'D&amp;O - EPL - Fiduciary - Crime'!AZ$15*$BI71</f>
        <v>102.07524217961075</v>
      </c>
      <c r="R71" s="171">
        <f>'D&amp;O - EPL - Fiduciary - Crime'!BA$15*$BI71</f>
        <v>102.07524217961075</v>
      </c>
      <c r="S71" s="171">
        <f>'D&amp;O - EPL - Fiduciary - Crime'!BB$15*$BI71</f>
        <v>102.07524217961075</v>
      </c>
      <c r="T71" s="171">
        <f>'D&amp;O - EPL - Fiduciary - Crime'!BC$15*$BI71</f>
        <v>102.07524217961075</v>
      </c>
      <c r="U71" s="171">
        <f>'D&amp;O - EPL - Fiduciary - Crime'!BD$15*$BI71</f>
        <v>102.07524217961075</v>
      </c>
      <c r="V71" s="171">
        <f>'D&amp;O - EPL - Fiduciary - Crime'!BE$15*$BI71</f>
        <v>109.73088534308155</v>
      </c>
      <c r="W71" s="171">
        <f>'D&amp;O - EPL - Fiduciary - Crime'!BF$15*$BI71</f>
        <v>109.73088534308155</v>
      </c>
      <c r="X71" s="171">
        <f>'D&amp;O - EPL - Fiduciary - Crime'!BG$15*$BI71</f>
        <v>109.73088534308155</v>
      </c>
      <c r="Y71" s="171">
        <f>'D&amp;O - EPL - Fiduciary - Crime'!BH$15*$BI71</f>
        <v>109.73088534308155</v>
      </c>
      <c r="Z71" s="171">
        <f>'D&amp;O - EPL - Fiduciary - Crime'!BI$15*$BI71</f>
        <v>109.73088534308155</v>
      </c>
      <c r="AA71" s="171">
        <f>'D&amp;O - EPL - Fiduciary - Crime'!BJ$15*$BI71</f>
        <v>109.73088534308155</v>
      </c>
      <c r="AB71" s="171">
        <f>'D&amp;O - EPL - Fiduciary - Crime'!BK$15*$BI71</f>
        <v>109.73088534308155</v>
      </c>
      <c r="AC71" s="171">
        <f>'D&amp;O - EPL - Fiduciary - Crime'!BL$15*$BI71</f>
        <v>109.73088534308155</v>
      </c>
      <c r="AD71" s="171">
        <f>'D&amp;O - EPL - Fiduciary - Crime'!BM$15*$BI71</f>
        <v>109.73088534308155</v>
      </c>
      <c r="AE71" s="171">
        <f>'D&amp;O - EPL - Fiduciary - Crime'!BN$15*$BI71</f>
        <v>109.73088534308155</v>
      </c>
      <c r="AF71" s="171">
        <f>'D&amp;O - EPL - Fiduciary - Crime'!BO$15*$BI71</f>
        <v>109.73088534308155</v>
      </c>
      <c r="AG71" s="171">
        <f>'D&amp;O - EPL - Fiduciary - Crime'!BP$15*$BI71</f>
        <v>109.73088534308155</v>
      </c>
      <c r="AH71" s="171">
        <f>'D&amp;O - EPL - Fiduciary - Crime'!BQ$15*$BI71</f>
        <v>117.96070174381266</v>
      </c>
      <c r="AI71" s="171">
        <f>'D&amp;O - EPL - Fiduciary - Crime'!BR$15*$BI71</f>
        <v>117.96070174381266</v>
      </c>
      <c r="AJ71" s="171">
        <f>'D&amp;O - EPL - Fiduciary - Crime'!BS$15*$BI71</f>
        <v>117.96070174381266</v>
      </c>
      <c r="AK71" s="171">
        <f>'D&amp;O - EPL - Fiduciary - Crime'!BT$15*$BI71</f>
        <v>117.96070174381266</v>
      </c>
      <c r="AL71" s="171">
        <f>'D&amp;O - EPL - Fiduciary - Crime'!BU$15*$BI71</f>
        <v>117.96070174381266</v>
      </c>
      <c r="AM71" s="171">
        <f>'D&amp;O - EPL - Fiduciary - Crime'!BV$15*$BI71</f>
        <v>117.96070174381266</v>
      </c>
      <c r="AN71" s="171">
        <f>'D&amp;O - EPL - Fiduciary - Crime'!BW$15*$BI71</f>
        <v>117.96070174381266</v>
      </c>
      <c r="AO71" s="171">
        <f>'D&amp;O - EPL - Fiduciary - Crime'!BX$15*$BI71</f>
        <v>117.96070174381266</v>
      </c>
      <c r="AP71" s="171">
        <f>'D&amp;O - EPL - Fiduciary - Crime'!BY$15*$BI71</f>
        <v>117.96070174381266</v>
      </c>
      <c r="AQ71" s="171">
        <f>'D&amp;O - EPL - Fiduciary - Crime'!BZ$15*$BI71</f>
        <v>117.96070174381266</v>
      </c>
      <c r="AR71" s="171">
        <f>'D&amp;O - EPL - Fiduciary - Crime'!CA$15*$BI71</f>
        <v>117.96070174381266</v>
      </c>
      <c r="AS71" s="171">
        <f>'D&amp;O - EPL - Fiduciary - Crime'!CB$15*$BI71</f>
        <v>117.96070174381266</v>
      </c>
      <c r="AT71" s="171">
        <f>'D&amp;O - EPL - Fiduciary - Crime'!CC$15*$BI71</f>
        <v>121.49952279612704</v>
      </c>
      <c r="AU71" s="171">
        <f>'D&amp;O - EPL - Fiduciary - Crime'!CD$15*$BI71</f>
        <v>121.49952279612704</v>
      </c>
      <c r="AV71" s="171">
        <f>'D&amp;O - EPL - Fiduciary - Crime'!CE$15*$BI71</f>
        <v>121.49952279612704</v>
      </c>
      <c r="AW71" s="171">
        <f>'D&amp;O - EPL - Fiduciary - Crime'!CF$15*$BI71</f>
        <v>121.49952279612704</v>
      </c>
      <c r="AX71" s="171">
        <f>'D&amp;O - EPL - Fiduciary - Crime'!CG$15*$BI71</f>
        <v>121.49952279612704</v>
      </c>
      <c r="AY71" s="171">
        <f>'D&amp;O - EPL - Fiduciary - Crime'!CH$15*$BI71</f>
        <v>121.49952279612704</v>
      </c>
      <c r="AZ71" s="171">
        <f>'D&amp;O - EPL - Fiduciary - Crime'!CI$15*$BI71</f>
        <v>121.49952279612704</v>
      </c>
      <c r="BA71" s="171">
        <f>'D&amp;O - EPL - Fiduciary - Crime'!CJ$15*$BI71</f>
        <v>121.49952279612704</v>
      </c>
      <c r="BB71" s="171">
        <f>'D&amp;O - EPL - Fiduciary - Crime'!CK$15*$BI71</f>
        <v>121.49952279612704</v>
      </c>
      <c r="BC71" s="171">
        <f>'D&amp;O - EPL - Fiduciary - Crime'!CL$15*$BI71</f>
        <v>121.49952279612704</v>
      </c>
      <c r="BD71" s="171">
        <f>'D&amp;O - EPL - Fiduciary - Crime'!CM$15*$BI71</f>
        <v>121.49952279612704</v>
      </c>
      <c r="BE71" s="171">
        <f>'D&amp;O - EPL - Fiduciary - Crime'!CN$15*$BI71</f>
        <v>121.49952279612704</v>
      </c>
      <c r="BF71" s="171">
        <f>'D&amp;O - EPL - Fiduciary - Crime'!CO$15*$BI71</f>
        <v>125.14450848001084</v>
      </c>
      <c r="BG71" s="171">
        <f>'D&amp;O - EPL - Fiduciary - Crime'!CP$15*$BI71</f>
        <v>125.14450848001084</v>
      </c>
      <c r="BI71" s="174">
        <f>SUMIF(Revenue!$P:$P,'Crime - D&amp;O (USD)'!$F71,Revenue!$F:$F)</f>
        <v>4.2660932007862673E-3</v>
      </c>
    </row>
    <row r="72" spans="1:61" s="173" customFormat="1" ht="12.75" hidden="1" customHeight="1">
      <c r="A72" s="179" t="s">
        <v>589</v>
      </c>
      <c r="B72" s="179" t="s">
        <v>589</v>
      </c>
      <c r="C72" s="170" cm="1">
        <f t="array" ref="C72">IFERROR(INDEX('Legal Entity'!B:B,MATCH('Crime - D&amp;O (USD)'!F72,'Legal Entity'!A:A,0),0),0)</f>
        <v>0</v>
      </c>
      <c r="D72" s="170" t="str" cm="1">
        <f t="array" ref="D72">IFERROR(INDEX('Legal Entity'!C:C,MATCH(F72,'Legal Entity'!A:A,0),0),0)</f>
        <v>CA</v>
      </c>
      <c r="E72" s="170" t="s">
        <v>635</v>
      </c>
      <c r="F72" s="170" t="s">
        <v>108</v>
      </c>
      <c r="G72" s="170"/>
      <c r="H72" s="171">
        <f>'D&amp;O - EPL - Fiduciary - Crime'!AQ$15*$BI72</f>
        <v>15.043602752554911</v>
      </c>
      <c r="I72" s="171">
        <f>'D&amp;O - EPL - Fiduciary - Crime'!AR$15*$BI72</f>
        <v>15.043602752554911</v>
      </c>
      <c r="J72" s="171">
        <f>'D&amp;O - EPL - Fiduciary - Crime'!AS$15*$BI72</f>
        <v>18.539568561873619</v>
      </c>
      <c r="K72" s="171">
        <f>'D&amp;O - EPL - Fiduciary - Crime'!AT$15*$BI72</f>
        <v>18.539568561873619</v>
      </c>
      <c r="L72" s="171">
        <f>'D&amp;O - EPL - Fiduciary - Crime'!AU$15*$BI72</f>
        <v>18.539568561873619</v>
      </c>
      <c r="M72" s="171">
        <f>'D&amp;O - EPL - Fiduciary - Crime'!AV$15*$BI72</f>
        <v>18.539568561873619</v>
      </c>
      <c r="N72" s="171">
        <f>'D&amp;O - EPL - Fiduciary - Crime'!AW$15*$BI72</f>
        <v>18.539568561873619</v>
      </c>
      <c r="O72" s="171">
        <f>'D&amp;O - EPL - Fiduciary - Crime'!AX$15*$BI72</f>
        <v>18.539568561873619</v>
      </c>
      <c r="P72" s="171">
        <f>'D&amp;O - EPL - Fiduciary - Crime'!AY$15*$BI72</f>
        <v>18.539568561873619</v>
      </c>
      <c r="Q72" s="171">
        <f>'D&amp;O - EPL - Fiduciary - Crime'!AZ$15*$BI72</f>
        <v>18.539568561873619</v>
      </c>
      <c r="R72" s="171">
        <f>'D&amp;O - EPL - Fiduciary - Crime'!BA$15*$BI72</f>
        <v>18.539568561873619</v>
      </c>
      <c r="S72" s="171">
        <f>'D&amp;O - EPL - Fiduciary - Crime'!BB$15*$BI72</f>
        <v>18.539568561873619</v>
      </c>
      <c r="T72" s="171">
        <f>'D&amp;O - EPL - Fiduciary - Crime'!BC$15*$BI72</f>
        <v>18.539568561873619</v>
      </c>
      <c r="U72" s="171">
        <f>'D&amp;O - EPL - Fiduciary - Crime'!BD$15*$BI72</f>
        <v>18.539568561873619</v>
      </c>
      <c r="V72" s="171">
        <f>'D&amp;O - EPL - Fiduciary - Crime'!BE$15*$BI72</f>
        <v>19.93003620401414</v>
      </c>
      <c r="W72" s="171">
        <f>'D&amp;O - EPL - Fiduciary - Crime'!BF$15*$BI72</f>
        <v>19.93003620401414</v>
      </c>
      <c r="X72" s="171">
        <f>'D&amp;O - EPL - Fiduciary - Crime'!BG$15*$BI72</f>
        <v>19.93003620401414</v>
      </c>
      <c r="Y72" s="171">
        <f>'D&amp;O - EPL - Fiduciary - Crime'!BH$15*$BI72</f>
        <v>19.93003620401414</v>
      </c>
      <c r="Z72" s="171">
        <f>'D&amp;O - EPL - Fiduciary - Crime'!BI$15*$BI72</f>
        <v>19.93003620401414</v>
      </c>
      <c r="AA72" s="171">
        <f>'D&amp;O - EPL - Fiduciary - Crime'!BJ$15*$BI72</f>
        <v>19.93003620401414</v>
      </c>
      <c r="AB72" s="171">
        <f>'D&amp;O - EPL - Fiduciary - Crime'!BK$15*$BI72</f>
        <v>19.93003620401414</v>
      </c>
      <c r="AC72" s="171">
        <f>'D&amp;O - EPL - Fiduciary - Crime'!BL$15*$BI72</f>
        <v>19.93003620401414</v>
      </c>
      <c r="AD72" s="171">
        <f>'D&amp;O - EPL - Fiduciary - Crime'!BM$15*$BI72</f>
        <v>19.93003620401414</v>
      </c>
      <c r="AE72" s="171">
        <f>'D&amp;O - EPL - Fiduciary - Crime'!BN$15*$BI72</f>
        <v>19.93003620401414</v>
      </c>
      <c r="AF72" s="171">
        <f>'D&amp;O - EPL - Fiduciary - Crime'!BO$15*$BI72</f>
        <v>19.93003620401414</v>
      </c>
      <c r="AG72" s="171">
        <f>'D&amp;O - EPL - Fiduciary - Crime'!BP$15*$BI72</f>
        <v>19.93003620401414</v>
      </c>
      <c r="AH72" s="171">
        <f>'D&amp;O - EPL - Fiduciary - Crime'!BQ$15*$BI72</f>
        <v>21.424788919315198</v>
      </c>
      <c r="AI72" s="171">
        <f>'D&amp;O - EPL - Fiduciary - Crime'!BR$15*$BI72</f>
        <v>21.424788919315198</v>
      </c>
      <c r="AJ72" s="171">
        <f>'D&amp;O - EPL - Fiduciary - Crime'!BS$15*$BI72</f>
        <v>21.424788919315198</v>
      </c>
      <c r="AK72" s="171">
        <f>'D&amp;O - EPL - Fiduciary - Crime'!BT$15*$BI72</f>
        <v>21.424788919315198</v>
      </c>
      <c r="AL72" s="171">
        <f>'D&amp;O - EPL - Fiduciary - Crime'!BU$15*$BI72</f>
        <v>21.424788919315198</v>
      </c>
      <c r="AM72" s="171">
        <f>'D&amp;O - EPL - Fiduciary - Crime'!BV$15*$BI72</f>
        <v>21.424788919315198</v>
      </c>
      <c r="AN72" s="171">
        <f>'D&amp;O - EPL - Fiduciary - Crime'!BW$15*$BI72</f>
        <v>21.424788919315198</v>
      </c>
      <c r="AO72" s="171">
        <f>'D&amp;O - EPL - Fiduciary - Crime'!BX$15*$BI72</f>
        <v>21.424788919315198</v>
      </c>
      <c r="AP72" s="171">
        <f>'D&amp;O - EPL - Fiduciary - Crime'!BY$15*$BI72</f>
        <v>21.424788919315198</v>
      </c>
      <c r="AQ72" s="171">
        <f>'D&amp;O - EPL - Fiduciary - Crime'!BZ$15*$BI72</f>
        <v>21.424788919315198</v>
      </c>
      <c r="AR72" s="171">
        <f>'D&amp;O - EPL - Fiduciary - Crime'!CA$15*$BI72</f>
        <v>21.424788919315198</v>
      </c>
      <c r="AS72" s="171">
        <f>'D&amp;O - EPL - Fiduciary - Crime'!CB$15*$BI72</f>
        <v>21.424788919315198</v>
      </c>
      <c r="AT72" s="171">
        <f>'D&amp;O - EPL - Fiduciary - Crime'!CC$15*$BI72</f>
        <v>22.06753258689465</v>
      </c>
      <c r="AU72" s="171">
        <f>'D&amp;O - EPL - Fiduciary - Crime'!CD$15*$BI72</f>
        <v>22.06753258689465</v>
      </c>
      <c r="AV72" s="171">
        <f>'D&amp;O - EPL - Fiduciary - Crime'!CE$15*$BI72</f>
        <v>22.06753258689465</v>
      </c>
      <c r="AW72" s="171">
        <f>'D&amp;O - EPL - Fiduciary - Crime'!CF$15*$BI72</f>
        <v>22.06753258689465</v>
      </c>
      <c r="AX72" s="171">
        <f>'D&amp;O - EPL - Fiduciary - Crime'!CG$15*$BI72</f>
        <v>22.06753258689465</v>
      </c>
      <c r="AY72" s="171">
        <f>'D&amp;O - EPL - Fiduciary - Crime'!CH$15*$BI72</f>
        <v>22.06753258689465</v>
      </c>
      <c r="AZ72" s="171">
        <f>'D&amp;O - EPL - Fiduciary - Crime'!CI$15*$BI72</f>
        <v>22.06753258689465</v>
      </c>
      <c r="BA72" s="171">
        <f>'D&amp;O - EPL - Fiduciary - Crime'!CJ$15*$BI72</f>
        <v>22.06753258689465</v>
      </c>
      <c r="BB72" s="171">
        <f>'D&amp;O - EPL - Fiduciary - Crime'!CK$15*$BI72</f>
        <v>22.06753258689465</v>
      </c>
      <c r="BC72" s="171">
        <f>'D&amp;O - EPL - Fiduciary - Crime'!CL$15*$BI72</f>
        <v>22.06753258689465</v>
      </c>
      <c r="BD72" s="171">
        <f>'D&amp;O - EPL - Fiduciary - Crime'!CM$15*$BI72</f>
        <v>22.06753258689465</v>
      </c>
      <c r="BE72" s="171">
        <f>'D&amp;O - EPL - Fiduciary - Crime'!CN$15*$BI72</f>
        <v>22.06753258689465</v>
      </c>
      <c r="BF72" s="171">
        <f>'D&amp;O - EPL - Fiduciary - Crime'!CO$15*$BI72</f>
        <v>22.729558564501492</v>
      </c>
      <c r="BG72" s="171">
        <f>'D&amp;O - EPL - Fiduciary - Crime'!CP$15*$BI72</f>
        <v>22.729558564501492</v>
      </c>
      <c r="BI72" s="174">
        <f>SUMIF(Revenue!$P:$P,'Crime - D&amp;O (USD)'!$F72,Revenue!$F:$F)</f>
        <v>7.748355595194286E-4</v>
      </c>
    </row>
    <row r="73" spans="1:61" s="173" customFormat="1" ht="12.75" hidden="1" customHeight="1">
      <c r="A73" s="179" t="s">
        <v>589</v>
      </c>
      <c r="B73" s="179" t="s">
        <v>589</v>
      </c>
      <c r="C73" s="170" cm="1">
        <f t="array" ref="C73">IFERROR(INDEX('Legal Entity'!B:B,MATCH('Crime - D&amp;O (USD)'!F73,'Legal Entity'!A:A,0),0),0)</f>
        <v>0</v>
      </c>
      <c r="D73" s="170" t="str" cm="1">
        <f t="array" ref="D73">IFERROR(INDEX('Legal Entity'!C:C,MATCH(F73,'Legal Entity'!A:A,0),0),0)</f>
        <v>CA</v>
      </c>
      <c r="E73" s="170" t="s">
        <v>635</v>
      </c>
      <c r="F73" s="170" t="s">
        <v>130</v>
      </c>
      <c r="G73" s="170"/>
      <c r="H73" s="171">
        <f>'D&amp;O - EPL - Fiduciary - Crime'!AQ$15*$BI73</f>
        <v>18.182671609662297</v>
      </c>
      <c r="I73" s="171">
        <f>'D&amp;O - EPL - Fiduciary - Crime'!AR$15*$BI73</f>
        <v>18.182671609662297</v>
      </c>
      <c r="J73" s="171">
        <f>'D&amp;O - EPL - Fiduciary - Crime'!AS$15*$BI73</f>
        <v>22.408122076217172</v>
      </c>
      <c r="K73" s="171">
        <f>'D&amp;O - EPL - Fiduciary - Crime'!AT$15*$BI73</f>
        <v>22.408122076217172</v>
      </c>
      <c r="L73" s="171">
        <f>'D&amp;O - EPL - Fiduciary - Crime'!AU$15*$BI73</f>
        <v>22.408122076217172</v>
      </c>
      <c r="M73" s="171">
        <f>'D&amp;O - EPL - Fiduciary - Crime'!AV$15*$BI73</f>
        <v>22.408122076217172</v>
      </c>
      <c r="N73" s="171">
        <f>'D&amp;O - EPL - Fiduciary - Crime'!AW$15*$BI73</f>
        <v>22.408122076217172</v>
      </c>
      <c r="O73" s="171">
        <f>'D&amp;O - EPL - Fiduciary - Crime'!AX$15*$BI73</f>
        <v>22.408122076217172</v>
      </c>
      <c r="P73" s="171">
        <f>'D&amp;O - EPL - Fiduciary - Crime'!AY$15*$BI73</f>
        <v>22.408122076217172</v>
      </c>
      <c r="Q73" s="171">
        <f>'D&amp;O - EPL - Fiduciary - Crime'!AZ$15*$BI73</f>
        <v>22.408122076217172</v>
      </c>
      <c r="R73" s="171">
        <f>'D&amp;O - EPL - Fiduciary - Crime'!BA$15*$BI73</f>
        <v>22.408122076217172</v>
      </c>
      <c r="S73" s="171">
        <f>'D&amp;O - EPL - Fiduciary - Crime'!BB$15*$BI73</f>
        <v>22.408122076217172</v>
      </c>
      <c r="T73" s="171">
        <f>'D&amp;O - EPL - Fiduciary - Crime'!BC$15*$BI73</f>
        <v>22.408122076217172</v>
      </c>
      <c r="U73" s="171">
        <f>'D&amp;O - EPL - Fiduciary - Crime'!BD$15*$BI73</f>
        <v>22.408122076217172</v>
      </c>
      <c r="V73" s="171">
        <f>'D&amp;O - EPL - Fiduciary - Crime'!BE$15*$BI73</f>
        <v>24.088731231933458</v>
      </c>
      <c r="W73" s="171">
        <f>'D&amp;O - EPL - Fiduciary - Crime'!BF$15*$BI73</f>
        <v>24.088731231933458</v>
      </c>
      <c r="X73" s="171">
        <f>'D&amp;O - EPL - Fiduciary - Crime'!BG$15*$BI73</f>
        <v>24.088731231933458</v>
      </c>
      <c r="Y73" s="171">
        <f>'D&amp;O - EPL - Fiduciary - Crime'!BH$15*$BI73</f>
        <v>24.088731231933458</v>
      </c>
      <c r="Z73" s="171">
        <f>'D&amp;O - EPL - Fiduciary - Crime'!BI$15*$BI73</f>
        <v>24.088731231933458</v>
      </c>
      <c r="AA73" s="171">
        <f>'D&amp;O - EPL - Fiduciary - Crime'!BJ$15*$BI73</f>
        <v>24.088731231933458</v>
      </c>
      <c r="AB73" s="171">
        <f>'D&amp;O - EPL - Fiduciary - Crime'!BK$15*$BI73</f>
        <v>24.088731231933458</v>
      </c>
      <c r="AC73" s="171">
        <f>'D&amp;O - EPL - Fiduciary - Crime'!BL$15*$BI73</f>
        <v>24.088731231933458</v>
      </c>
      <c r="AD73" s="171">
        <f>'D&amp;O - EPL - Fiduciary - Crime'!BM$15*$BI73</f>
        <v>24.088731231933458</v>
      </c>
      <c r="AE73" s="171">
        <f>'D&amp;O - EPL - Fiduciary - Crime'!BN$15*$BI73</f>
        <v>24.088731231933458</v>
      </c>
      <c r="AF73" s="171">
        <f>'D&amp;O - EPL - Fiduciary - Crime'!BO$15*$BI73</f>
        <v>24.088731231933458</v>
      </c>
      <c r="AG73" s="171">
        <f>'D&amp;O - EPL - Fiduciary - Crime'!BP$15*$BI73</f>
        <v>24.088731231933458</v>
      </c>
      <c r="AH73" s="171">
        <f>'D&amp;O - EPL - Fiduciary - Crime'!BQ$15*$BI73</f>
        <v>25.895386074328467</v>
      </c>
      <c r="AI73" s="171">
        <f>'D&amp;O - EPL - Fiduciary - Crime'!BR$15*$BI73</f>
        <v>25.895386074328467</v>
      </c>
      <c r="AJ73" s="171">
        <f>'D&amp;O - EPL - Fiduciary - Crime'!BS$15*$BI73</f>
        <v>25.895386074328467</v>
      </c>
      <c r="AK73" s="171">
        <f>'D&amp;O - EPL - Fiduciary - Crime'!BT$15*$BI73</f>
        <v>25.895386074328467</v>
      </c>
      <c r="AL73" s="171">
        <f>'D&amp;O - EPL - Fiduciary - Crime'!BU$15*$BI73</f>
        <v>25.895386074328467</v>
      </c>
      <c r="AM73" s="171">
        <f>'D&amp;O - EPL - Fiduciary - Crime'!BV$15*$BI73</f>
        <v>25.895386074328467</v>
      </c>
      <c r="AN73" s="171">
        <f>'D&amp;O - EPL - Fiduciary - Crime'!BW$15*$BI73</f>
        <v>25.895386074328467</v>
      </c>
      <c r="AO73" s="171">
        <f>'D&amp;O - EPL - Fiduciary - Crime'!BX$15*$BI73</f>
        <v>25.895386074328467</v>
      </c>
      <c r="AP73" s="171">
        <f>'D&amp;O - EPL - Fiduciary - Crime'!BY$15*$BI73</f>
        <v>25.895386074328467</v>
      </c>
      <c r="AQ73" s="171">
        <f>'D&amp;O - EPL - Fiduciary - Crime'!BZ$15*$BI73</f>
        <v>25.895386074328467</v>
      </c>
      <c r="AR73" s="171">
        <f>'D&amp;O - EPL - Fiduciary - Crime'!CA$15*$BI73</f>
        <v>25.895386074328467</v>
      </c>
      <c r="AS73" s="171">
        <f>'D&amp;O - EPL - Fiduciary - Crime'!CB$15*$BI73</f>
        <v>25.895386074328467</v>
      </c>
      <c r="AT73" s="171">
        <f>'D&amp;O - EPL - Fiduciary - Crime'!CC$15*$BI73</f>
        <v>26.672247656558319</v>
      </c>
      <c r="AU73" s="171">
        <f>'D&amp;O - EPL - Fiduciary - Crime'!CD$15*$BI73</f>
        <v>26.672247656558319</v>
      </c>
      <c r="AV73" s="171">
        <f>'D&amp;O - EPL - Fiduciary - Crime'!CE$15*$BI73</f>
        <v>26.672247656558319</v>
      </c>
      <c r="AW73" s="171">
        <f>'D&amp;O - EPL - Fiduciary - Crime'!CF$15*$BI73</f>
        <v>26.672247656558319</v>
      </c>
      <c r="AX73" s="171">
        <f>'D&amp;O - EPL - Fiduciary - Crime'!CG$15*$BI73</f>
        <v>26.672247656558319</v>
      </c>
      <c r="AY73" s="171">
        <f>'D&amp;O - EPL - Fiduciary - Crime'!CH$15*$BI73</f>
        <v>26.672247656558319</v>
      </c>
      <c r="AZ73" s="171">
        <f>'D&amp;O - EPL - Fiduciary - Crime'!CI$15*$BI73</f>
        <v>26.672247656558319</v>
      </c>
      <c r="BA73" s="171">
        <f>'D&amp;O - EPL - Fiduciary - Crime'!CJ$15*$BI73</f>
        <v>26.672247656558319</v>
      </c>
      <c r="BB73" s="171">
        <f>'D&amp;O - EPL - Fiduciary - Crime'!CK$15*$BI73</f>
        <v>26.672247656558319</v>
      </c>
      <c r="BC73" s="171">
        <f>'D&amp;O - EPL - Fiduciary - Crime'!CL$15*$BI73</f>
        <v>26.672247656558319</v>
      </c>
      <c r="BD73" s="171">
        <f>'D&amp;O - EPL - Fiduciary - Crime'!CM$15*$BI73</f>
        <v>26.672247656558319</v>
      </c>
      <c r="BE73" s="171">
        <f>'D&amp;O - EPL - Fiduciary - Crime'!CN$15*$BI73</f>
        <v>26.672247656558319</v>
      </c>
      <c r="BF73" s="171">
        <f>'D&amp;O - EPL - Fiduciary - Crime'!CO$15*$BI73</f>
        <v>27.472415086255069</v>
      </c>
      <c r="BG73" s="171">
        <f>'D&amp;O - EPL - Fiduciary - Crime'!CP$15*$BI73</f>
        <v>27.472415086255069</v>
      </c>
      <c r="BI73" s="174">
        <f>SUMIF(Revenue!$P:$P,'Crime - D&amp;O (USD)'!$F73,Revenue!$F:$F)</f>
        <v>9.3651638918994988E-4</v>
      </c>
    </row>
    <row r="74" spans="1:61" s="173" customFormat="1" ht="12.75" hidden="1" customHeight="1">
      <c r="A74" s="179" t="s">
        <v>589</v>
      </c>
      <c r="B74" s="179" t="s">
        <v>589</v>
      </c>
      <c r="C74" s="170" cm="1">
        <f t="array" ref="C74">IFERROR(INDEX('Legal Entity'!B:B,MATCH('Crime - D&amp;O (USD)'!F74,'Legal Entity'!A:A,0),0),0)</f>
        <v>0</v>
      </c>
      <c r="D74" s="170" t="str" cm="1">
        <f t="array" ref="D74">IFERROR(INDEX('Legal Entity'!C:C,MATCH(F74,'Legal Entity'!A:A,0),0),0)</f>
        <v>CA</v>
      </c>
      <c r="E74" s="170" t="s">
        <v>635</v>
      </c>
      <c r="F74" s="170" t="s">
        <v>113</v>
      </c>
      <c r="G74" s="170"/>
      <c r="H74" s="171">
        <f>'D&amp;O - EPL - Fiduciary - Crime'!AQ$15*$BI74</f>
        <v>33.047885624005659</v>
      </c>
      <c r="I74" s="171">
        <f>'D&amp;O - EPL - Fiduciary - Crime'!AR$15*$BI74</f>
        <v>33.047885624005659</v>
      </c>
      <c r="J74" s="171">
        <f>'D&amp;O - EPL - Fiduciary - Crime'!AS$15*$BI74</f>
        <v>40.727846343001467</v>
      </c>
      <c r="K74" s="171">
        <f>'D&amp;O - EPL - Fiduciary - Crime'!AT$15*$BI74</f>
        <v>40.727846343001467</v>
      </c>
      <c r="L74" s="171">
        <f>'D&amp;O - EPL - Fiduciary - Crime'!AU$15*$BI74</f>
        <v>40.727846343001467</v>
      </c>
      <c r="M74" s="171">
        <f>'D&amp;O - EPL - Fiduciary - Crime'!AV$15*$BI74</f>
        <v>40.727846343001467</v>
      </c>
      <c r="N74" s="171">
        <f>'D&amp;O - EPL - Fiduciary - Crime'!AW$15*$BI74</f>
        <v>40.727846343001467</v>
      </c>
      <c r="O74" s="171">
        <f>'D&amp;O - EPL - Fiduciary - Crime'!AX$15*$BI74</f>
        <v>40.727846343001467</v>
      </c>
      <c r="P74" s="171">
        <f>'D&amp;O - EPL - Fiduciary - Crime'!AY$15*$BI74</f>
        <v>40.727846343001467</v>
      </c>
      <c r="Q74" s="171">
        <f>'D&amp;O - EPL - Fiduciary - Crime'!AZ$15*$BI74</f>
        <v>40.727846343001467</v>
      </c>
      <c r="R74" s="171">
        <f>'D&amp;O - EPL - Fiduciary - Crime'!BA$15*$BI74</f>
        <v>40.727846343001467</v>
      </c>
      <c r="S74" s="171">
        <f>'D&amp;O - EPL - Fiduciary - Crime'!BB$15*$BI74</f>
        <v>40.727846343001467</v>
      </c>
      <c r="T74" s="171">
        <f>'D&amp;O - EPL - Fiduciary - Crime'!BC$15*$BI74</f>
        <v>40.727846343001467</v>
      </c>
      <c r="U74" s="171">
        <f>'D&amp;O - EPL - Fiduciary - Crime'!BD$15*$BI74</f>
        <v>40.727846343001467</v>
      </c>
      <c r="V74" s="171">
        <f>'D&amp;O - EPL - Fiduciary - Crime'!BE$15*$BI74</f>
        <v>43.782434818726578</v>
      </c>
      <c r="W74" s="171">
        <f>'D&amp;O - EPL - Fiduciary - Crime'!BF$15*$BI74</f>
        <v>43.782434818726578</v>
      </c>
      <c r="X74" s="171">
        <f>'D&amp;O - EPL - Fiduciary - Crime'!BG$15*$BI74</f>
        <v>43.782434818726578</v>
      </c>
      <c r="Y74" s="171">
        <f>'D&amp;O - EPL - Fiduciary - Crime'!BH$15*$BI74</f>
        <v>43.782434818726578</v>
      </c>
      <c r="Z74" s="171">
        <f>'D&amp;O - EPL - Fiduciary - Crime'!BI$15*$BI74</f>
        <v>43.782434818726578</v>
      </c>
      <c r="AA74" s="171">
        <f>'D&amp;O - EPL - Fiduciary - Crime'!BJ$15*$BI74</f>
        <v>43.782434818726578</v>
      </c>
      <c r="AB74" s="171">
        <f>'D&amp;O - EPL - Fiduciary - Crime'!BK$15*$BI74</f>
        <v>43.782434818726578</v>
      </c>
      <c r="AC74" s="171">
        <f>'D&amp;O - EPL - Fiduciary - Crime'!BL$15*$BI74</f>
        <v>43.782434818726578</v>
      </c>
      <c r="AD74" s="171">
        <f>'D&amp;O - EPL - Fiduciary - Crime'!BM$15*$BI74</f>
        <v>43.782434818726578</v>
      </c>
      <c r="AE74" s="171">
        <f>'D&amp;O - EPL - Fiduciary - Crime'!BN$15*$BI74</f>
        <v>43.782434818726578</v>
      </c>
      <c r="AF74" s="171">
        <f>'D&amp;O - EPL - Fiduciary - Crime'!BO$15*$BI74</f>
        <v>43.782434818726578</v>
      </c>
      <c r="AG74" s="171">
        <f>'D&amp;O - EPL - Fiduciary - Crime'!BP$15*$BI74</f>
        <v>43.782434818726578</v>
      </c>
      <c r="AH74" s="171">
        <f>'D&amp;O - EPL - Fiduciary - Crime'!BQ$15*$BI74</f>
        <v>47.066117430131072</v>
      </c>
      <c r="AI74" s="171">
        <f>'D&amp;O - EPL - Fiduciary - Crime'!BR$15*$BI74</f>
        <v>47.066117430131072</v>
      </c>
      <c r="AJ74" s="171">
        <f>'D&amp;O - EPL - Fiduciary - Crime'!BS$15*$BI74</f>
        <v>47.066117430131072</v>
      </c>
      <c r="AK74" s="171">
        <f>'D&amp;O - EPL - Fiduciary - Crime'!BT$15*$BI74</f>
        <v>47.066117430131072</v>
      </c>
      <c r="AL74" s="171">
        <f>'D&amp;O - EPL - Fiduciary - Crime'!BU$15*$BI74</f>
        <v>47.066117430131072</v>
      </c>
      <c r="AM74" s="171">
        <f>'D&amp;O - EPL - Fiduciary - Crime'!BV$15*$BI74</f>
        <v>47.066117430131072</v>
      </c>
      <c r="AN74" s="171">
        <f>'D&amp;O - EPL - Fiduciary - Crime'!BW$15*$BI74</f>
        <v>47.066117430131072</v>
      </c>
      <c r="AO74" s="171">
        <f>'D&amp;O - EPL - Fiduciary - Crime'!BX$15*$BI74</f>
        <v>47.066117430131072</v>
      </c>
      <c r="AP74" s="171">
        <f>'D&amp;O - EPL - Fiduciary - Crime'!BY$15*$BI74</f>
        <v>47.066117430131072</v>
      </c>
      <c r="AQ74" s="171">
        <f>'D&amp;O - EPL - Fiduciary - Crime'!BZ$15*$BI74</f>
        <v>47.066117430131072</v>
      </c>
      <c r="AR74" s="171">
        <f>'D&amp;O - EPL - Fiduciary - Crime'!CA$15*$BI74</f>
        <v>47.066117430131072</v>
      </c>
      <c r="AS74" s="171">
        <f>'D&amp;O - EPL - Fiduciary - Crime'!CB$15*$BI74</f>
        <v>47.066117430131072</v>
      </c>
      <c r="AT74" s="171">
        <f>'D&amp;O - EPL - Fiduciary - Crime'!CC$15*$BI74</f>
        <v>48.478100953034996</v>
      </c>
      <c r="AU74" s="171">
        <f>'D&amp;O - EPL - Fiduciary - Crime'!CD$15*$BI74</f>
        <v>48.478100953034996</v>
      </c>
      <c r="AV74" s="171">
        <f>'D&amp;O - EPL - Fiduciary - Crime'!CE$15*$BI74</f>
        <v>48.478100953034996</v>
      </c>
      <c r="AW74" s="171">
        <f>'D&amp;O - EPL - Fiduciary - Crime'!CF$15*$BI74</f>
        <v>48.478100953034996</v>
      </c>
      <c r="AX74" s="171">
        <f>'D&amp;O - EPL - Fiduciary - Crime'!CG$15*$BI74</f>
        <v>48.478100953034996</v>
      </c>
      <c r="AY74" s="171">
        <f>'D&amp;O - EPL - Fiduciary - Crime'!CH$15*$BI74</f>
        <v>48.478100953034996</v>
      </c>
      <c r="AZ74" s="171">
        <f>'D&amp;O - EPL - Fiduciary - Crime'!CI$15*$BI74</f>
        <v>48.478100953034996</v>
      </c>
      <c r="BA74" s="171">
        <f>'D&amp;O - EPL - Fiduciary - Crime'!CJ$15*$BI74</f>
        <v>48.478100953034996</v>
      </c>
      <c r="BB74" s="171">
        <f>'D&amp;O - EPL - Fiduciary - Crime'!CK$15*$BI74</f>
        <v>48.478100953034996</v>
      </c>
      <c r="BC74" s="171">
        <f>'D&amp;O - EPL - Fiduciary - Crime'!CL$15*$BI74</f>
        <v>48.478100953034996</v>
      </c>
      <c r="BD74" s="171">
        <f>'D&amp;O - EPL - Fiduciary - Crime'!CM$15*$BI74</f>
        <v>48.478100953034996</v>
      </c>
      <c r="BE74" s="171">
        <f>'D&amp;O - EPL - Fiduciary - Crime'!CN$15*$BI74</f>
        <v>48.478100953034996</v>
      </c>
      <c r="BF74" s="171">
        <f>'D&amp;O - EPL - Fiduciary - Crime'!CO$15*$BI74</f>
        <v>49.932443981626051</v>
      </c>
      <c r="BG74" s="171">
        <f>'D&amp;O - EPL - Fiduciary - Crime'!CP$15*$BI74</f>
        <v>49.932443981626051</v>
      </c>
      <c r="BI74" s="174">
        <f>SUMIF(Revenue!$P:$P,'Crime - D&amp;O (USD)'!$F74,Revenue!$F:$F)</f>
        <v>1.7021638612506986E-3</v>
      </c>
    </row>
    <row r="75" spans="1:61" s="173" customFormat="1" ht="12.75" hidden="1" customHeight="1">
      <c r="A75" s="179" t="s">
        <v>589</v>
      </c>
      <c r="B75" s="179" t="s">
        <v>589</v>
      </c>
      <c r="C75" s="170" t="str" cm="1">
        <f t="array" ref="C75">IFERROR(INDEX('Legal Entity'!B:B,MATCH('Crime - D&amp;O (USD)'!F75,'Legal Entity'!A:A,0),0),0)</f>
        <v>1315 - Corix Multi-Utility Services Inc.</v>
      </c>
      <c r="D75" s="170" t="str" cm="1">
        <f t="array" ref="D75">IFERROR(INDEX('Legal Entity'!C:C,MATCH(F75,'Legal Entity'!A:A,0),0),0)</f>
        <v>CA</v>
      </c>
      <c r="E75" s="170" t="s">
        <v>635</v>
      </c>
      <c r="F75" s="170" t="s">
        <v>144</v>
      </c>
      <c r="G75" s="170"/>
      <c r="H75" s="171">
        <f>'D&amp;O - EPL - Fiduciary - Crime'!AQ$15*$BI75</f>
        <v>10.61098199073947</v>
      </c>
      <c r="I75" s="171">
        <f>'D&amp;O - EPL - Fiduciary - Crime'!AR$15*$BI75</f>
        <v>10.61098199073947</v>
      </c>
      <c r="J75" s="171">
        <f>'D&amp;O - EPL - Fiduciary - Crime'!AS$15*$BI75</f>
        <v>13.07685608041667</v>
      </c>
      <c r="K75" s="171">
        <f>'D&amp;O - EPL - Fiduciary - Crime'!AT$15*$BI75</f>
        <v>13.07685608041667</v>
      </c>
      <c r="L75" s="171">
        <f>'D&amp;O - EPL - Fiduciary - Crime'!AU$15*$BI75</f>
        <v>13.07685608041667</v>
      </c>
      <c r="M75" s="171">
        <f>'D&amp;O - EPL - Fiduciary - Crime'!AV$15*$BI75</f>
        <v>13.07685608041667</v>
      </c>
      <c r="N75" s="171">
        <f>'D&amp;O - EPL - Fiduciary - Crime'!AW$15*$BI75</f>
        <v>13.07685608041667</v>
      </c>
      <c r="O75" s="171">
        <f>'D&amp;O - EPL - Fiduciary - Crime'!AX$15*$BI75</f>
        <v>13.07685608041667</v>
      </c>
      <c r="P75" s="171">
        <f>'D&amp;O - EPL - Fiduciary - Crime'!AY$15*$BI75</f>
        <v>13.07685608041667</v>
      </c>
      <c r="Q75" s="171">
        <f>'D&amp;O - EPL - Fiduciary - Crime'!AZ$15*$BI75</f>
        <v>13.07685608041667</v>
      </c>
      <c r="R75" s="171">
        <f>'D&amp;O - EPL - Fiduciary - Crime'!BA$15*$BI75</f>
        <v>13.07685608041667</v>
      </c>
      <c r="S75" s="171">
        <f>'D&amp;O - EPL - Fiduciary - Crime'!BB$15*$BI75</f>
        <v>13.07685608041667</v>
      </c>
      <c r="T75" s="171">
        <f>'D&amp;O - EPL - Fiduciary - Crime'!BC$15*$BI75</f>
        <v>13.07685608041667</v>
      </c>
      <c r="U75" s="171">
        <f>'D&amp;O - EPL - Fiduciary - Crime'!BD$15*$BI75</f>
        <v>13.07685608041667</v>
      </c>
      <c r="V75" s="171">
        <f>'D&amp;O - EPL - Fiduciary - Crime'!BE$15*$BI75</f>
        <v>14.05762028644792</v>
      </c>
      <c r="W75" s="171">
        <f>'D&amp;O - EPL - Fiduciary - Crime'!BF$15*$BI75</f>
        <v>14.05762028644792</v>
      </c>
      <c r="X75" s="171">
        <f>'D&amp;O - EPL - Fiduciary - Crime'!BG$15*$BI75</f>
        <v>14.05762028644792</v>
      </c>
      <c r="Y75" s="171">
        <f>'D&amp;O - EPL - Fiduciary - Crime'!BH$15*$BI75</f>
        <v>14.05762028644792</v>
      </c>
      <c r="Z75" s="171">
        <f>'D&amp;O - EPL - Fiduciary - Crime'!BI$15*$BI75</f>
        <v>14.05762028644792</v>
      </c>
      <c r="AA75" s="171">
        <f>'D&amp;O - EPL - Fiduciary - Crime'!BJ$15*$BI75</f>
        <v>14.05762028644792</v>
      </c>
      <c r="AB75" s="171">
        <f>'D&amp;O - EPL - Fiduciary - Crime'!BK$15*$BI75</f>
        <v>14.05762028644792</v>
      </c>
      <c r="AC75" s="171">
        <f>'D&amp;O - EPL - Fiduciary - Crime'!BL$15*$BI75</f>
        <v>14.05762028644792</v>
      </c>
      <c r="AD75" s="171">
        <f>'D&amp;O - EPL - Fiduciary - Crime'!BM$15*$BI75</f>
        <v>14.05762028644792</v>
      </c>
      <c r="AE75" s="171">
        <f>'D&amp;O - EPL - Fiduciary - Crime'!BN$15*$BI75</f>
        <v>14.05762028644792</v>
      </c>
      <c r="AF75" s="171">
        <f>'D&amp;O - EPL - Fiduciary - Crime'!BO$15*$BI75</f>
        <v>14.05762028644792</v>
      </c>
      <c r="AG75" s="171">
        <f>'D&amp;O - EPL - Fiduciary - Crime'!BP$15*$BI75</f>
        <v>14.05762028644792</v>
      </c>
      <c r="AH75" s="171">
        <f>'D&amp;O - EPL - Fiduciary - Crime'!BQ$15*$BI75</f>
        <v>15.111941807931512</v>
      </c>
      <c r="AI75" s="171">
        <f>'D&amp;O - EPL - Fiduciary - Crime'!BR$15*$BI75</f>
        <v>15.111941807931512</v>
      </c>
      <c r="AJ75" s="171">
        <f>'D&amp;O - EPL - Fiduciary - Crime'!BS$15*$BI75</f>
        <v>15.111941807931512</v>
      </c>
      <c r="AK75" s="171">
        <f>'D&amp;O - EPL - Fiduciary - Crime'!BT$15*$BI75</f>
        <v>15.111941807931512</v>
      </c>
      <c r="AL75" s="171">
        <f>'D&amp;O - EPL - Fiduciary - Crime'!BU$15*$BI75</f>
        <v>15.111941807931512</v>
      </c>
      <c r="AM75" s="171">
        <f>'D&amp;O - EPL - Fiduciary - Crime'!BV$15*$BI75</f>
        <v>15.111941807931512</v>
      </c>
      <c r="AN75" s="171">
        <f>'D&amp;O - EPL - Fiduciary - Crime'!BW$15*$BI75</f>
        <v>15.111941807931512</v>
      </c>
      <c r="AO75" s="171">
        <f>'D&amp;O - EPL - Fiduciary - Crime'!BX$15*$BI75</f>
        <v>15.111941807931512</v>
      </c>
      <c r="AP75" s="171">
        <f>'D&amp;O - EPL - Fiduciary - Crime'!BY$15*$BI75</f>
        <v>15.111941807931512</v>
      </c>
      <c r="AQ75" s="171">
        <f>'D&amp;O - EPL - Fiduciary - Crime'!BZ$15*$BI75</f>
        <v>15.111941807931512</v>
      </c>
      <c r="AR75" s="171">
        <f>'D&amp;O - EPL - Fiduciary - Crime'!CA$15*$BI75</f>
        <v>15.111941807931512</v>
      </c>
      <c r="AS75" s="171">
        <f>'D&amp;O - EPL - Fiduciary - Crime'!CB$15*$BI75</f>
        <v>15.111941807931512</v>
      </c>
      <c r="AT75" s="171">
        <f>'D&amp;O - EPL - Fiduciary - Crime'!CC$15*$BI75</f>
        <v>15.565300062169456</v>
      </c>
      <c r="AU75" s="171">
        <f>'D&amp;O - EPL - Fiduciary - Crime'!CD$15*$BI75</f>
        <v>15.565300062169456</v>
      </c>
      <c r="AV75" s="171">
        <f>'D&amp;O - EPL - Fiduciary - Crime'!CE$15*$BI75</f>
        <v>15.565300062169456</v>
      </c>
      <c r="AW75" s="171">
        <f>'D&amp;O - EPL - Fiduciary - Crime'!CF$15*$BI75</f>
        <v>15.565300062169456</v>
      </c>
      <c r="AX75" s="171">
        <f>'D&amp;O - EPL - Fiduciary - Crime'!CG$15*$BI75</f>
        <v>15.565300062169456</v>
      </c>
      <c r="AY75" s="171">
        <f>'D&amp;O - EPL - Fiduciary - Crime'!CH$15*$BI75</f>
        <v>15.565300062169456</v>
      </c>
      <c r="AZ75" s="171">
        <f>'D&amp;O - EPL - Fiduciary - Crime'!CI$15*$BI75</f>
        <v>15.565300062169456</v>
      </c>
      <c r="BA75" s="171">
        <f>'D&amp;O - EPL - Fiduciary - Crime'!CJ$15*$BI75</f>
        <v>15.565300062169456</v>
      </c>
      <c r="BB75" s="171">
        <f>'D&amp;O - EPL - Fiduciary - Crime'!CK$15*$BI75</f>
        <v>15.565300062169456</v>
      </c>
      <c r="BC75" s="171">
        <f>'D&amp;O - EPL - Fiduciary - Crime'!CL$15*$BI75</f>
        <v>15.565300062169456</v>
      </c>
      <c r="BD75" s="171">
        <f>'D&amp;O - EPL - Fiduciary - Crime'!CM$15*$BI75</f>
        <v>15.565300062169456</v>
      </c>
      <c r="BE75" s="171">
        <f>'D&amp;O - EPL - Fiduciary - Crime'!CN$15*$BI75</f>
        <v>15.565300062169456</v>
      </c>
      <c r="BF75" s="171">
        <f>'D&amp;O - EPL - Fiduciary - Crime'!CO$15*$BI75</f>
        <v>16.032259064034541</v>
      </c>
      <c r="BG75" s="171">
        <f>'D&amp;O - EPL - Fiduciary - Crime'!CP$15*$BI75</f>
        <v>16.032259064034541</v>
      </c>
      <c r="BI75" s="174">
        <f>SUMIF(Revenue!$P:$P,'Crime - D&amp;O (USD)'!$F75,Revenue!$F:$F)</f>
        <v>5.4652906641322108E-4</v>
      </c>
    </row>
    <row r="76" spans="1:61" s="173" customFormat="1" ht="12.75" hidden="1" customHeight="1">
      <c r="A76" s="179" t="s">
        <v>589</v>
      </c>
      <c r="B76" s="179" t="s">
        <v>589</v>
      </c>
      <c r="C76" s="170" t="str" cm="1">
        <f t="array" ref="C76">IFERROR(INDEX('Legal Entity'!B:B,MATCH('Crime - D&amp;O (USD)'!F76,'Legal Entity'!A:A,0),0),0)</f>
        <v>1315 - Corix Multi-Utility Services Inc.</v>
      </c>
      <c r="D76" s="170" t="str" cm="1">
        <f t="array" ref="D76">IFERROR(INDEX('Legal Entity'!C:C,MATCH(F76,'Legal Entity'!A:A,0),0),0)</f>
        <v>CA</v>
      </c>
      <c r="E76" s="170" t="s">
        <v>635</v>
      </c>
      <c r="F76" s="170" t="s">
        <v>145</v>
      </c>
      <c r="G76" s="170"/>
      <c r="H76" s="171">
        <f>'D&amp;O - EPL - Fiduciary - Crime'!AQ$15*$BI76</f>
        <v>15.054049278483285</v>
      </c>
      <c r="I76" s="171">
        <f>'D&amp;O - EPL - Fiduciary - Crime'!AR$15*$BI76</f>
        <v>15.054049278483285</v>
      </c>
      <c r="J76" s="171">
        <f>'D&amp;O - EPL - Fiduciary - Crime'!AS$15*$BI76</f>
        <v>18.552442744133558</v>
      </c>
      <c r="K76" s="171">
        <f>'D&amp;O - EPL - Fiduciary - Crime'!AT$15*$BI76</f>
        <v>18.552442744133558</v>
      </c>
      <c r="L76" s="171">
        <f>'D&amp;O - EPL - Fiduciary - Crime'!AU$15*$BI76</f>
        <v>18.552442744133558</v>
      </c>
      <c r="M76" s="171">
        <f>'D&amp;O - EPL - Fiduciary - Crime'!AV$15*$BI76</f>
        <v>18.552442744133558</v>
      </c>
      <c r="N76" s="171">
        <f>'D&amp;O - EPL - Fiduciary - Crime'!AW$15*$BI76</f>
        <v>18.552442744133558</v>
      </c>
      <c r="O76" s="171">
        <f>'D&amp;O - EPL - Fiduciary - Crime'!AX$15*$BI76</f>
        <v>18.552442744133558</v>
      </c>
      <c r="P76" s="171">
        <f>'D&amp;O - EPL - Fiduciary - Crime'!AY$15*$BI76</f>
        <v>18.552442744133558</v>
      </c>
      <c r="Q76" s="171">
        <f>'D&amp;O - EPL - Fiduciary - Crime'!AZ$15*$BI76</f>
        <v>18.552442744133558</v>
      </c>
      <c r="R76" s="171">
        <f>'D&amp;O - EPL - Fiduciary - Crime'!BA$15*$BI76</f>
        <v>18.552442744133558</v>
      </c>
      <c r="S76" s="171">
        <f>'D&amp;O - EPL - Fiduciary - Crime'!BB$15*$BI76</f>
        <v>18.552442744133558</v>
      </c>
      <c r="T76" s="171">
        <f>'D&amp;O - EPL - Fiduciary - Crime'!BC$15*$BI76</f>
        <v>18.552442744133558</v>
      </c>
      <c r="U76" s="171">
        <f>'D&amp;O - EPL - Fiduciary - Crime'!BD$15*$BI76</f>
        <v>18.552442744133558</v>
      </c>
      <c r="V76" s="171">
        <f>'D&amp;O - EPL - Fiduciary - Crime'!BE$15*$BI76</f>
        <v>19.943875949943575</v>
      </c>
      <c r="W76" s="171">
        <f>'D&amp;O - EPL - Fiduciary - Crime'!BF$15*$BI76</f>
        <v>19.943875949943575</v>
      </c>
      <c r="X76" s="171">
        <f>'D&amp;O - EPL - Fiduciary - Crime'!BG$15*$BI76</f>
        <v>19.943875949943575</v>
      </c>
      <c r="Y76" s="171">
        <f>'D&amp;O - EPL - Fiduciary - Crime'!BH$15*$BI76</f>
        <v>19.943875949943575</v>
      </c>
      <c r="Z76" s="171">
        <f>'D&amp;O - EPL - Fiduciary - Crime'!BI$15*$BI76</f>
        <v>19.943875949943575</v>
      </c>
      <c r="AA76" s="171">
        <f>'D&amp;O - EPL - Fiduciary - Crime'!BJ$15*$BI76</f>
        <v>19.943875949943575</v>
      </c>
      <c r="AB76" s="171">
        <f>'D&amp;O - EPL - Fiduciary - Crime'!BK$15*$BI76</f>
        <v>19.943875949943575</v>
      </c>
      <c r="AC76" s="171">
        <f>'D&amp;O - EPL - Fiduciary - Crime'!BL$15*$BI76</f>
        <v>19.943875949943575</v>
      </c>
      <c r="AD76" s="171">
        <f>'D&amp;O - EPL - Fiduciary - Crime'!BM$15*$BI76</f>
        <v>19.943875949943575</v>
      </c>
      <c r="AE76" s="171">
        <f>'D&amp;O - EPL - Fiduciary - Crime'!BN$15*$BI76</f>
        <v>19.943875949943575</v>
      </c>
      <c r="AF76" s="171">
        <f>'D&amp;O - EPL - Fiduciary - Crime'!BO$15*$BI76</f>
        <v>19.943875949943575</v>
      </c>
      <c r="AG76" s="171">
        <f>'D&amp;O - EPL - Fiduciary - Crime'!BP$15*$BI76</f>
        <v>19.943875949943575</v>
      </c>
      <c r="AH76" s="171">
        <f>'D&amp;O - EPL - Fiduciary - Crime'!BQ$15*$BI76</f>
        <v>21.439666646189341</v>
      </c>
      <c r="AI76" s="171">
        <f>'D&amp;O - EPL - Fiduciary - Crime'!BR$15*$BI76</f>
        <v>21.439666646189341</v>
      </c>
      <c r="AJ76" s="171">
        <f>'D&amp;O - EPL - Fiduciary - Crime'!BS$15*$BI76</f>
        <v>21.439666646189341</v>
      </c>
      <c r="AK76" s="171">
        <f>'D&amp;O - EPL - Fiduciary - Crime'!BT$15*$BI76</f>
        <v>21.439666646189341</v>
      </c>
      <c r="AL76" s="171">
        <f>'D&amp;O - EPL - Fiduciary - Crime'!BU$15*$BI76</f>
        <v>21.439666646189341</v>
      </c>
      <c r="AM76" s="171">
        <f>'D&amp;O - EPL - Fiduciary - Crime'!BV$15*$BI76</f>
        <v>21.439666646189341</v>
      </c>
      <c r="AN76" s="171">
        <f>'D&amp;O - EPL - Fiduciary - Crime'!BW$15*$BI76</f>
        <v>21.439666646189341</v>
      </c>
      <c r="AO76" s="171">
        <f>'D&amp;O - EPL - Fiduciary - Crime'!BX$15*$BI76</f>
        <v>21.439666646189341</v>
      </c>
      <c r="AP76" s="171">
        <f>'D&amp;O - EPL - Fiduciary - Crime'!BY$15*$BI76</f>
        <v>21.439666646189341</v>
      </c>
      <c r="AQ76" s="171">
        <f>'D&amp;O - EPL - Fiduciary - Crime'!BZ$15*$BI76</f>
        <v>21.439666646189341</v>
      </c>
      <c r="AR76" s="171">
        <f>'D&amp;O - EPL - Fiduciary - Crime'!CA$15*$BI76</f>
        <v>21.439666646189341</v>
      </c>
      <c r="AS76" s="171">
        <f>'D&amp;O - EPL - Fiduciary - Crime'!CB$15*$BI76</f>
        <v>21.439666646189341</v>
      </c>
      <c r="AT76" s="171">
        <f>'D&amp;O - EPL - Fiduciary - Crime'!CC$15*$BI76</f>
        <v>22.082856645575017</v>
      </c>
      <c r="AU76" s="171">
        <f>'D&amp;O - EPL - Fiduciary - Crime'!CD$15*$BI76</f>
        <v>22.082856645575017</v>
      </c>
      <c r="AV76" s="171">
        <f>'D&amp;O - EPL - Fiduciary - Crime'!CE$15*$BI76</f>
        <v>22.082856645575017</v>
      </c>
      <c r="AW76" s="171">
        <f>'D&amp;O - EPL - Fiduciary - Crime'!CF$15*$BI76</f>
        <v>22.082856645575017</v>
      </c>
      <c r="AX76" s="171">
        <f>'D&amp;O - EPL - Fiduciary - Crime'!CG$15*$BI76</f>
        <v>22.082856645575017</v>
      </c>
      <c r="AY76" s="171">
        <f>'D&amp;O - EPL - Fiduciary - Crime'!CH$15*$BI76</f>
        <v>22.082856645575017</v>
      </c>
      <c r="AZ76" s="171">
        <f>'D&amp;O - EPL - Fiduciary - Crime'!CI$15*$BI76</f>
        <v>22.082856645575017</v>
      </c>
      <c r="BA76" s="171">
        <f>'D&amp;O - EPL - Fiduciary - Crime'!CJ$15*$BI76</f>
        <v>22.082856645575017</v>
      </c>
      <c r="BB76" s="171">
        <f>'D&amp;O - EPL - Fiduciary - Crime'!CK$15*$BI76</f>
        <v>22.082856645575017</v>
      </c>
      <c r="BC76" s="171">
        <f>'D&amp;O - EPL - Fiduciary - Crime'!CL$15*$BI76</f>
        <v>22.082856645575017</v>
      </c>
      <c r="BD76" s="171">
        <f>'D&amp;O - EPL - Fiduciary - Crime'!CM$15*$BI76</f>
        <v>22.082856645575017</v>
      </c>
      <c r="BE76" s="171">
        <f>'D&amp;O - EPL - Fiduciary - Crime'!CN$15*$BI76</f>
        <v>22.082856645575017</v>
      </c>
      <c r="BF76" s="171">
        <f>'D&amp;O - EPL - Fiduciary - Crime'!CO$15*$BI76</f>
        <v>22.745342344942269</v>
      </c>
      <c r="BG76" s="171">
        <f>'D&amp;O - EPL - Fiduciary - Crime'!CP$15*$BI76</f>
        <v>22.745342344942269</v>
      </c>
      <c r="BI76" s="174">
        <f>SUMIF(Revenue!$P:$P,'Crime - D&amp;O (USD)'!$F76,Revenue!$F:$F)</f>
        <v>7.7537361811455953E-4</v>
      </c>
    </row>
    <row r="77" spans="1:61" s="173" customFormat="1" ht="12.75" hidden="1" customHeight="1">
      <c r="A77" s="179" t="s">
        <v>589</v>
      </c>
      <c r="B77" s="179" t="s">
        <v>589</v>
      </c>
      <c r="C77" s="170" t="str" cm="1">
        <f t="array" ref="C77">IFERROR(INDEX('Legal Entity'!B:B,MATCH('Crime - D&amp;O (USD)'!F77,'Legal Entity'!A:A,0),0),0)</f>
        <v>1315 - Corix Multi-Utility Services Inc.</v>
      </c>
      <c r="D77" s="170" t="str" cm="1">
        <f t="array" ref="D77">IFERROR(INDEX('Legal Entity'!C:C,MATCH(F77,'Legal Entity'!A:A,0),0),0)</f>
        <v>CA</v>
      </c>
      <c r="E77" s="170" t="s">
        <v>635</v>
      </c>
      <c r="F77" s="170" t="s">
        <v>147</v>
      </c>
      <c r="G77" s="170"/>
      <c r="H77" s="171">
        <f>'D&amp;O - EPL - Fiduciary - Crime'!AQ$15*$BI77</f>
        <v>35.210157027140141</v>
      </c>
      <c r="I77" s="171">
        <f>'D&amp;O - EPL - Fiduciary - Crime'!AR$15*$BI77</f>
        <v>35.210157027140141</v>
      </c>
      <c r="J77" s="171">
        <f>'D&amp;O - EPL - Fiduciary - Crime'!AS$15*$BI77</f>
        <v>43.392605549102029</v>
      </c>
      <c r="K77" s="171">
        <f>'D&amp;O - EPL - Fiduciary - Crime'!AT$15*$BI77</f>
        <v>43.392605549102029</v>
      </c>
      <c r="L77" s="171">
        <f>'D&amp;O - EPL - Fiduciary - Crime'!AU$15*$BI77</f>
        <v>43.392605549102029</v>
      </c>
      <c r="M77" s="171">
        <f>'D&amp;O - EPL - Fiduciary - Crime'!AV$15*$BI77</f>
        <v>43.392605549102029</v>
      </c>
      <c r="N77" s="171">
        <f>'D&amp;O - EPL - Fiduciary - Crime'!AW$15*$BI77</f>
        <v>43.392605549102029</v>
      </c>
      <c r="O77" s="171">
        <f>'D&amp;O - EPL - Fiduciary - Crime'!AX$15*$BI77</f>
        <v>43.392605549102029</v>
      </c>
      <c r="P77" s="171">
        <f>'D&amp;O - EPL - Fiduciary - Crime'!AY$15*$BI77</f>
        <v>43.392605549102029</v>
      </c>
      <c r="Q77" s="171">
        <f>'D&amp;O - EPL - Fiduciary - Crime'!AZ$15*$BI77</f>
        <v>43.392605549102029</v>
      </c>
      <c r="R77" s="171">
        <f>'D&amp;O - EPL - Fiduciary - Crime'!BA$15*$BI77</f>
        <v>43.392605549102029</v>
      </c>
      <c r="S77" s="171">
        <f>'D&amp;O - EPL - Fiduciary - Crime'!BB$15*$BI77</f>
        <v>43.392605549102029</v>
      </c>
      <c r="T77" s="171">
        <f>'D&amp;O - EPL - Fiduciary - Crime'!BC$15*$BI77</f>
        <v>43.392605549102029</v>
      </c>
      <c r="U77" s="171">
        <f>'D&amp;O - EPL - Fiduciary - Crime'!BD$15*$BI77</f>
        <v>43.392605549102029</v>
      </c>
      <c r="V77" s="171">
        <f>'D&amp;O - EPL - Fiduciary - Crime'!BE$15*$BI77</f>
        <v>46.647050965284684</v>
      </c>
      <c r="W77" s="171">
        <f>'D&amp;O - EPL - Fiduciary - Crime'!BF$15*$BI77</f>
        <v>46.647050965284684</v>
      </c>
      <c r="X77" s="171">
        <f>'D&amp;O - EPL - Fiduciary - Crime'!BG$15*$BI77</f>
        <v>46.647050965284684</v>
      </c>
      <c r="Y77" s="171">
        <f>'D&amp;O - EPL - Fiduciary - Crime'!BH$15*$BI77</f>
        <v>46.647050965284684</v>
      </c>
      <c r="Z77" s="171">
        <f>'D&amp;O - EPL - Fiduciary - Crime'!BI$15*$BI77</f>
        <v>46.647050965284684</v>
      </c>
      <c r="AA77" s="171">
        <f>'D&amp;O - EPL - Fiduciary - Crime'!BJ$15*$BI77</f>
        <v>46.647050965284684</v>
      </c>
      <c r="AB77" s="171">
        <f>'D&amp;O - EPL - Fiduciary - Crime'!BK$15*$BI77</f>
        <v>46.647050965284684</v>
      </c>
      <c r="AC77" s="171">
        <f>'D&amp;O - EPL - Fiduciary - Crime'!BL$15*$BI77</f>
        <v>46.647050965284684</v>
      </c>
      <c r="AD77" s="171">
        <f>'D&amp;O - EPL - Fiduciary - Crime'!BM$15*$BI77</f>
        <v>46.647050965284684</v>
      </c>
      <c r="AE77" s="171">
        <f>'D&amp;O - EPL - Fiduciary - Crime'!BN$15*$BI77</f>
        <v>46.647050965284684</v>
      </c>
      <c r="AF77" s="171">
        <f>'D&amp;O - EPL - Fiduciary - Crime'!BO$15*$BI77</f>
        <v>46.647050965284684</v>
      </c>
      <c r="AG77" s="171">
        <f>'D&amp;O - EPL - Fiduciary - Crime'!BP$15*$BI77</f>
        <v>46.647050965284684</v>
      </c>
      <c r="AH77" s="171">
        <f>'D&amp;O - EPL - Fiduciary - Crime'!BQ$15*$BI77</f>
        <v>50.145579787681029</v>
      </c>
      <c r="AI77" s="171">
        <f>'D&amp;O - EPL - Fiduciary - Crime'!BR$15*$BI77</f>
        <v>50.145579787681029</v>
      </c>
      <c r="AJ77" s="171">
        <f>'D&amp;O - EPL - Fiduciary - Crime'!BS$15*$BI77</f>
        <v>50.145579787681029</v>
      </c>
      <c r="AK77" s="171">
        <f>'D&amp;O - EPL - Fiduciary - Crime'!BT$15*$BI77</f>
        <v>50.145579787681029</v>
      </c>
      <c r="AL77" s="171">
        <f>'D&amp;O - EPL - Fiduciary - Crime'!BU$15*$BI77</f>
        <v>50.145579787681029</v>
      </c>
      <c r="AM77" s="171">
        <f>'D&amp;O - EPL - Fiduciary - Crime'!BV$15*$BI77</f>
        <v>50.145579787681029</v>
      </c>
      <c r="AN77" s="171">
        <f>'D&amp;O - EPL - Fiduciary - Crime'!BW$15*$BI77</f>
        <v>50.145579787681029</v>
      </c>
      <c r="AO77" s="171">
        <f>'D&amp;O - EPL - Fiduciary - Crime'!BX$15*$BI77</f>
        <v>50.145579787681029</v>
      </c>
      <c r="AP77" s="171">
        <f>'D&amp;O - EPL - Fiduciary - Crime'!BY$15*$BI77</f>
        <v>50.145579787681029</v>
      </c>
      <c r="AQ77" s="171">
        <f>'D&amp;O - EPL - Fiduciary - Crime'!BZ$15*$BI77</f>
        <v>50.145579787681029</v>
      </c>
      <c r="AR77" s="171">
        <f>'D&amp;O - EPL - Fiduciary - Crime'!CA$15*$BI77</f>
        <v>50.145579787681029</v>
      </c>
      <c r="AS77" s="171">
        <f>'D&amp;O - EPL - Fiduciary - Crime'!CB$15*$BI77</f>
        <v>50.145579787681029</v>
      </c>
      <c r="AT77" s="171">
        <f>'D&amp;O - EPL - Fiduciary - Crime'!CC$15*$BI77</f>
        <v>51.649947181311454</v>
      </c>
      <c r="AU77" s="171">
        <f>'D&amp;O - EPL - Fiduciary - Crime'!CD$15*$BI77</f>
        <v>51.649947181311454</v>
      </c>
      <c r="AV77" s="171">
        <f>'D&amp;O - EPL - Fiduciary - Crime'!CE$15*$BI77</f>
        <v>51.649947181311454</v>
      </c>
      <c r="AW77" s="171">
        <f>'D&amp;O - EPL - Fiduciary - Crime'!CF$15*$BI77</f>
        <v>51.649947181311454</v>
      </c>
      <c r="AX77" s="171">
        <f>'D&amp;O - EPL - Fiduciary - Crime'!CG$15*$BI77</f>
        <v>51.649947181311454</v>
      </c>
      <c r="AY77" s="171">
        <f>'D&amp;O - EPL - Fiduciary - Crime'!CH$15*$BI77</f>
        <v>51.649947181311454</v>
      </c>
      <c r="AZ77" s="171">
        <f>'D&amp;O - EPL - Fiduciary - Crime'!CI$15*$BI77</f>
        <v>51.649947181311454</v>
      </c>
      <c r="BA77" s="171">
        <f>'D&amp;O - EPL - Fiduciary - Crime'!CJ$15*$BI77</f>
        <v>51.649947181311454</v>
      </c>
      <c r="BB77" s="171">
        <f>'D&amp;O - EPL - Fiduciary - Crime'!CK$15*$BI77</f>
        <v>51.649947181311454</v>
      </c>
      <c r="BC77" s="171">
        <f>'D&amp;O - EPL - Fiduciary - Crime'!CL$15*$BI77</f>
        <v>51.649947181311454</v>
      </c>
      <c r="BD77" s="171">
        <f>'D&amp;O - EPL - Fiduciary - Crime'!CM$15*$BI77</f>
        <v>51.649947181311454</v>
      </c>
      <c r="BE77" s="171">
        <f>'D&amp;O - EPL - Fiduciary - Crime'!CN$15*$BI77</f>
        <v>51.649947181311454</v>
      </c>
      <c r="BF77" s="171">
        <f>'D&amp;O - EPL - Fiduciary - Crime'!CO$15*$BI77</f>
        <v>53.199445596750799</v>
      </c>
      <c r="BG77" s="171">
        <f>'D&amp;O - EPL - Fiduciary - Crime'!CP$15*$BI77</f>
        <v>53.199445596750799</v>
      </c>
      <c r="BI77" s="174">
        <f>SUMIF(Revenue!$P:$P,'Crime - D&amp;O (USD)'!$F77,Revenue!$F:$F)</f>
        <v>1.8135337770905746E-3</v>
      </c>
    </row>
    <row r="78" spans="1:61" s="173" customFormat="1" ht="12.75" hidden="1" customHeight="1">
      <c r="A78" s="179" t="s">
        <v>589</v>
      </c>
      <c r="B78" s="179" t="s">
        <v>589</v>
      </c>
      <c r="C78" s="170" t="str" cm="1">
        <f t="array" ref="C78">IFERROR(INDEX('Legal Entity'!B:B,MATCH('Crime - D&amp;O (USD)'!F78,'Legal Entity'!A:A,0),0),0)</f>
        <v>1315 - Corix Multi-Utility Services Inc.</v>
      </c>
      <c r="D78" s="170" t="str" cm="1">
        <f t="array" ref="D78">IFERROR(INDEX('Legal Entity'!C:C,MATCH(F78,'Legal Entity'!A:A,0),0),0)</f>
        <v>CA</v>
      </c>
      <c r="E78" s="170" t="s">
        <v>635</v>
      </c>
      <c r="F78" s="170" t="s">
        <v>148</v>
      </c>
      <c r="G78" s="170"/>
      <c r="H78" s="171">
        <f>'D&amp;O - EPL - Fiduciary - Crime'!AQ$15*$BI78</f>
        <v>46.406409367855382</v>
      </c>
      <c r="I78" s="171">
        <f>'D&amp;O - EPL - Fiduciary - Crime'!AR$15*$BI78</f>
        <v>46.406409367855382</v>
      </c>
      <c r="J78" s="171">
        <f>'D&amp;O - EPL - Fiduciary - Crime'!AS$15*$BI78</f>
        <v>57.190742293405201</v>
      </c>
      <c r="K78" s="171">
        <f>'D&amp;O - EPL - Fiduciary - Crime'!AT$15*$BI78</f>
        <v>57.190742293405201</v>
      </c>
      <c r="L78" s="171">
        <f>'D&amp;O - EPL - Fiduciary - Crime'!AU$15*$BI78</f>
        <v>57.190742293405201</v>
      </c>
      <c r="M78" s="171">
        <f>'D&amp;O - EPL - Fiduciary - Crime'!AV$15*$BI78</f>
        <v>57.190742293405201</v>
      </c>
      <c r="N78" s="171">
        <f>'D&amp;O - EPL - Fiduciary - Crime'!AW$15*$BI78</f>
        <v>57.190742293405201</v>
      </c>
      <c r="O78" s="171">
        <f>'D&amp;O - EPL - Fiduciary - Crime'!AX$15*$BI78</f>
        <v>57.190742293405201</v>
      </c>
      <c r="P78" s="171">
        <f>'D&amp;O - EPL - Fiduciary - Crime'!AY$15*$BI78</f>
        <v>57.190742293405201</v>
      </c>
      <c r="Q78" s="171">
        <f>'D&amp;O - EPL - Fiduciary - Crime'!AZ$15*$BI78</f>
        <v>57.190742293405201</v>
      </c>
      <c r="R78" s="171">
        <f>'D&amp;O - EPL - Fiduciary - Crime'!BA$15*$BI78</f>
        <v>57.190742293405201</v>
      </c>
      <c r="S78" s="171">
        <f>'D&amp;O - EPL - Fiduciary - Crime'!BB$15*$BI78</f>
        <v>57.190742293405201</v>
      </c>
      <c r="T78" s="171">
        <f>'D&amp;O - EPL - Fiduciary - Crime'!BC$15*$BI78</f>
        <v>57.190742293405201</v>
      </c>
      <c r="U78" s="171">
        <f>'D&amp;O - EPL - Fiduciary - Crime'!BD$15*$BI78</f>
        <v>57.190742293405201</v>
      </c>
      <c r="V78" s="171">
        <f>'D&amp;O - EPL - Fiduciary - Crime'!BE$15*$BI78</f>
        <v>61.480047965410591</v>
      </c>
      <c r="W78" s="171">
        <f>'D&amp;O - EPL - Fiduciary - Crime'!BF$15*$BI78</f>
        <v>61.480047965410591</v>
      </c>
      <c r="X78" s="171">
        <f>'D&amp;O - EPL - Fiduciary - Crime'!BG$15*$BI78</f>
        <v>61.480047965410591</v>
      </c>
      <c r="Y78" s="171">
        <f>'D&amp;O - EPL - Fiduciary - Crime'!BH$15*$BI78</f>
        <v>61.480047965410591</v>
      </c>
      <c r="Z78" s="171">
        <f>'D&amp;O - EPL - Fiduciary - Crime'!BI$15*$BI78</f>
        <v>61.480047965410591</v>
      </c>
      <c r="AA78" s="171">
        <f>'D&amp;O - EPL - Fiduciary - Crime'!BJ$15*$BI78</f>
        <v>61.480047965410591</v>
      </c>
      <c r="AB78" s="171">
        <f>'D&amp;O - EPL - Fiduciary - Crime'!BK$15*$BI78</f>
        <v>61.480047965410591</v>
      </c>
      <c r="AC78" s="171">
        <f>'D&amp;O - EPL - Fiduciary - Crime'!BL$15*$BI78</f>
        <v>61.480047965410591</v>
      </c>
      <c r="AD78" s="171">
        <f>'D&amp;O - EPL - Fiduciary - Crime'!BM$15*$BI78</f>
        <v>61.480047965410591</v>
      </c>
      <c r="AE78" s="171">
        <f>'D&amp;O - EPL - Fiduciary - Crime'!BN$15*$BI78</f>
        <v>61.480047965410591</v>
      </c>
      <c r="AF78" s="171">
        <f>'D&amp;O - EPL - Fiduciary - Crime'!BO$15*$BI78</f>
        <v>61.480047965410591</v>
      </c>
      <c r="AG78" s="171">
        <f>'D&amp;O - EPL - Fiduciary - Crime'!BP$15*$BI78</f>
        <v>61.480047965410591</v>
      </c>
      <c r="AH78" s="171">
        <f>'D&amp;O - EPL - Fiduciary - Crime'!BQ$15*$BI78</f>
        <v>66.091051562816375</v>
      </c>
      <c r="AI78" s="171">
        <f>'D&amp;O - EPL - Fiduciary - Crime'!BR$15*$BI78</f>
        <v>66.091051562816375</v>
      </c>
      <c r="AJ78" s="171">
        <f>'D&amp;O - EPL - Fiduciary - Crime'!BS$15*$BI78</f>
        <v>66.091051562816375</v>
      </c>
      <c r="AK78" s="171">
        <f>'D&amp;O - EPL - Fiduciary - Crime'!BT$15*$BI78</f>
        <v>66.091051562816375</v>
      </c>
      <c r="AL78" s="171">
        <f>'D&amp;O - EPL - Fiduciary - Crime'!BU$15*$BI78</f>
        <v>66.091051562816375</v>
      </c>
      <c r="AM78" s="171">
        <f>'D&amp;O - EPL - Fiduciary - Crime'!BV$15*$BI78</f>
        <v>66.091051562816375</v>
      </c>
      <c r="AN78" s="171">
        <f>'D&amp;O - EPL - Fiduciary - Crime'!BW$15*$BI78</f>
        <v>66.091051562816375</v>
      </c>
      <c r="AO78" s="171">
        <f>'D&amp;O - EPL - Fiduciary - Crime'!BX$15*$BI78</f>
        <v>66.091051562816375</v>
      </c>
      <c r="AP78" s="171">
        <f>'D&amp;O - EPL - Fiduciary - Crime'!BY$15*$BI78</f>
        <v>66.091051562816375</v>
      </c>
      <c r="AQ78" s="171">
        <f>'D&amp;O - EPL - Fiduciary - Crime'!BZ$15*$BI78</f>
        <v>66.091051562816375</v>
      </c>
      <c r="AR78" s="171">
        <f>'D&amp;O - EPL - Fiduciary - Crime'!CA$15*$BI78</f>
        <v>66.091051562816375</v>
      </c>
      <c r="AS78" s="171">
        <f>'D&amp;O - EPL - Fiduciary - Crime'!CB$15*$BI78</f>
        <v>66.091051562816375</v>
      </c>
      <c r="AT78" s="171">
        <f>'D&amp;O - EPL - Fiduciary - Crime'!CC$15*$BI78</f>
        <v>68.073783109700855</v>
      </c>
      <c r="AU78" s="171">
        <f>'D&amp;O - EPL - Fiduciary - Crime'!CD$15*$BI78</f>
        <v>68.073783109700855</v>
      </c>
      <c r="AV78" s="171">
        <f>'D&amp;O - EPL - Fiduciary - Crime'!CE$15*$BI78</f>
        <v>68.073783109700855</v>
      </c>
      <c r="AW78" s="171">
        <f>'D&amp;O - EPL - Fiduciary - Crime'!CF$15*$BI78</f>
        <v>68.073783109700855</v>
      </c>
      <c r="AX78" s="171">
        <f>'D&amp;O - EPL - Fiduciary - Crime'!CG$15*$BI78</f>
        <v>68.073783109700855</v>
      </c>
      <c r="AY78" s="171">
        <f>'D&amp;O - EPL - Fiduciary - Crime'!CH$15*$BI78</f>
        <v>68.073783109700855</v>
      </c>
      <c r="AZ78" s="171">
        <f>'D&amp;O - EPL - Fiduciary - Crime'!CI$15*$BI78</f>
        <v>68.073783109700855</v>
      </c>
      <c r="BA78" s="171">
        <f>'D&amp;O - EPL - Fiduciary - Crime'!CJ$15*$BI78</f>
        <v>68.073783109700855</v>
      </c>
      <c r="BB78" s="171">
        <f>'D&amp;O - EPL - Fiduciary - Crime'!CK$15*$BI78</f>
        <v>68.073783109700855</v>
      </c>
      <c r="BC78" s="171">
        <f>'D&amp;O - EPL - Fiduciary - Crime'!CL$15*$BI78</f>
        <v>68.073783109700855</v>
      </c>
      <c r="BD78" s="171">
        <f>'D&amp;O - EPL - Fiduciary - Crime'!CM$15*$BI78</f>
        <v>68.073783109700855</v>
      </c>
      <c r="BE78" s="171">
        <f>'D&amp;O - EPL - Fiduciary - Crime'!CN$15*$BI78</f>
        <v>68.073783109700855</v>
      </c>
      <c r="BF78" s="171">
        <f>'D&amp;O - EPL - Fiduciary - Crime'!CO$15*$BI78</f>
        <v>70.115996602991885</v>
      </c>
      <c r="BG78" s="171">
        <f>'D&amp;O - EPL - Fiduciary - Crime'!CP$15*$BI78</f>
        <v>70.115996602991885</v>
      </c>
      <c r="BI78" s="174">
        <f>SUMIF(Revenue!$P:$P,'Crime - D&amp;O (USD)'!$F78,Revenue!$F:$F)</f>
        <v>2.3902077686625374E-3</v>
      </c>
    </row>
    <row r="79" spans="1:61" s="173" customFormat="1" ht="12.75" hidden="1" customHeight="1">
      <c r="A79" s="179" t="s">
        <v>589</v>
      </c>
      <c r="B79" s="179" t="s">
        <v>589</v>
      </c>
      <c r="C79" s="170" t="str" cm="1">
        <f t="array" ref="C79">IFERROR(INDEX('Legal Entity'!B:B,MATCH('Crime - D&amp;O (USD)'!F79,'Legal Entity'!A:A,0),0),0)</f>
        <v>1315 - Corix Multi-Utility Services Inc.</v>
      </c>
      <c r="D79" s="170" t="str" cm="1">
        <f t="array" ref="D79">IFERROR(INDEX('Legal Entity'!C:C,MATCH(F79,'Legal Entity'!A:A,0),0),0)</f>
        <v>CA</v>
      </c>
      <c r="E79" s="170" t="s">
        <v>635</v>
      </c>
      <c r="F79" s="170" t="s">
        <v>149</v>
      </c>
      <c r="G79" s="170"/>
      <c r="H79" s="171">
        <f>'D&amp;O - EPL - Fiduciary - Crime'!AQ$15*$BI79</f>
        <v>40.502654216146283</v>
      </c>
      <c r="I79" s="171">
        <f>'D&amp;O - EPL - Fiduciary - Crime'!AR$15*$BI79</f>
        <v>40.502654216146283</v>
      </c>
      <c r="J79" s="171">
        <f>'D&amp;O - EPL - Fiduciary - Crime'!AS$15*$BI79</f>
        <v>49.915020166999234</v>
      </c>
      <c r="K79" s="171">
        <f>'D&amp;O - EPL - Fiduciary - Crime'!AT$15*$BI79</f>
        <v>49.915020166999234</v>
      </c>
      <c r="L79" s="171">
        <f>'D&amp;O - EPL - Fiduciary - Crime'!AU$15*$BI79</f>
        <v>49.915020166999234</v>
      </c>
      <c r="M79" s="171">
        <f>'D&amp;O - EPL - Fiduciary - Crime'!AV$15*$BI79</f>
        <v>49.915020166999234</v>
      </c>
      <c r="N79" s="171">
        <f>'D&amp;O - EPL - Fiduciary - Crime'!AW$15*$BI79</f>
        <v>49.915020166999234</v>
      </c>
      <c r="O79" s="171">
        <f>'D&amp;O - EPL - Fiduciary - Crime'!AX$15*$BI79</f>
        <v>49.915020166999234</v>
      </c>
      <c r="P79" s="171">
        <f>'D&amp;O - EPL - Fiduciary - Crime'!AY$15*$BI79</f>
        <v>49.915020166999234</v>
      </c>
      <c r="Q79" s="171">
        <f>'D&amp;O - EPL - Fiduciary - Crime'!AZ$15*$BI79</f>
        <v>49.915020166999234</v>
      </c>
      <c r="R79" s="171">
        <f>'D&amp;O - EPL - Fiduciary - Crime'!BA$15*$BI79</f>
        <v>49.915020166999234</v>
      </c>
      <c r="S79" s="171">
        <f>'D&amp;O - EPL - Fiduciary - Crime'!BB$15*$BI79</f>
        <v>49.915020166999234</v>
      </c>
      <c r="T79" s="171">
        <f>'D&amp;O - EPL - Fiduciary - Crime'!BC$15*$BI79</f>
        <v>49.915020166999234</v>
      </c>
      <c r="U79" s="171">
        <f>'D&amp;O - EPL - Fiduciary - Crime'!BD$15*$BI79</f>
        <v>49.915020166999234</v>
      </c>
      <c r="V79" s="171">
        <f>'D&amp;O - EPL - Fiduciary - Crime'!BE$15*$BI79</f>
        <v>53.658646679524175</v>
      </c>
      <c r="W79" s="171">
        <f>'D&amp;O - EPL - Fiduciary - Crime'!BF$15*$BI79</f>
        <v>53.658646679524175</v>
      </c>
      <c r="X79" s="171">
        <f>'D&amp;O - EPL - Fiduciary - Crime'!BG$15*$BI79</f>
        <v>53.658646679524175</v>
      </c>
      <c r="Y79" s="171">
        <f>'D&amp;O - EPL - Fiduciary - Crime'!BH$15*$BI79</f>
        <v>53.658646679524175</v>
      </c>
      <c r="Z79" s="171">
        <f>'D&amp;O - EPL - Fiduciary - Crime'!BI$15*$BI79</f>
        <v>53.658646679524175</v>
      </c>
      <c r="AA79" s="171">
        <f>'D&amp;O - EPL - Fiduciary - Crime'!BJ$15*$BI79</f>
        <v>53.658646679524175</v>
      </c>
      <c r="AB79" s="171">
        <f>'D&amp;O - EPL - Fiduciary - Crime'!BK$15*$BI79</f>
        <v>53.658646679524175</v>
      </c>
      <c r="AC79" s="171">
        <f>'D&amp;O - EPL - Fiduciary - Crime'!BL$15*$BI79</f>
        <v>53.658646679524175</v>
      </c>
      <c r="AD79" s="171">
        <f>'D&amp;O - EPL - Fiduciary - Crime'!BM$15*$BI79</f>
        <v>53.658646679524175</v>
      </c>
      <c r="AE79" s="171">
        <f>'D&amp;O - EPL - Fiduciary - Crime'!BN$15*$BI79</f>
        <v>53.658646679524175</v>
      </c>
      <c r="AF79" s="171">
        <f>'D&amp;O - EPL - Fiduciary - Crime'!BO$15*$BI79</f>
        <v>53.658646679524175</v>
      </c>
      <c r="AG79" s="171">
        <f>'D&amp;O - EPL - Fiduciary - Crime'!BP$15*$BI79</f>
        <v>53.658646679524175</v>
      </c>
      <c r="AH79" s="171">
        <f>'D&amp;O - EPL - Fiduciary - Crime'!BQ$15*$BI79</f>
        <v>57.683045180488485</v>
      </c>
      <c r="AI79" s="171">
        <f>'D&amp;O - EPL - Fiduciary - Crime'!BR$15*$BI79</f>
        <v>57.683045180488485</v>
      </c>
      <c r="AJ79" s="171">
        <f>'D&amp;O - EPL - Fiduciary - Crime'!BS$15*$BI79</f>
        <v>57.683045180488485</v>
      </c>
      <c r="AK79" s="171">
        <f>'D&amp;O - EPL - Fiduciary - Crime'!BT$15*$BI79</f>
        <v>57.683045180488485</v>
      </c>
      <c r="AL79" s="171">
        <f>'D&amp;O - EPL - Fiduciary - Crime'!BU$15*$BI79</f>
        <v>57.683045180488485</v>
      </c>
      <c r="AM79" s="171">
        <f>'D&amp;O - EPL - Fiduciary - Crime'!BV$15*$BI79</f>
        <v>57.683045180488485</v>
      </c>
      <c r="AN79" s="171">
        <f>'D&amp;O - EPL - Fiduciary - Crime'!BW$15*$BI79</f>
        <v>57.683045180488485</v>
      </c>
      <c r="AO79" s="171">
        <f>'D&amp;O - EPL - Fiduciary - Crime'!BX$15*$BI79</f>
        <v>57.683045180488485</v>
      </c>
      <c r="AP79" s="171">
        <f>'D&amp;O - EPL - Fiduciary - Crime'!BY$15*$BI79</f>
        <v>57.683045180488485</v>
      </c>
      <c r="AQ79" s="171">
        <f>'D&amp;O - EPL - Fiduciary - Crime'!BZ$15*$BI79</f>
        <v>57.683045180488485</v>
      </c>
      <c r="AR79" s="171">
        <f>'D&amp;O - EPL - Fiduciary - Crime'!CA$15*$BI79</f>
        <v>57.683045180488485</v>
      </c>
      <c r="AS79" s="171">
        <f>'D&amp;O - EPL - Fiduciary - Crime'!CB$15*$BI79</f>
        <v>57.683045180488485</v>
      </c>
      <c r="AT79" s="171">
        <f>'D&amp;O - EPL - Fiduciary - Crime'!CC$15*$BI79</f>
        <v>59.413536535903134</v>
      </c>
      <c r="AU79" s="171">
        <f>'D&amp;O - EPL - Fiduciary - Crime'!CD$15*$BI79</f>
        <v>59.413536535903134</v>
      </c>
      <c r="AV79" s="171">
        <f>'D&amp;O - EPL - Fiduciary - Crime'!CE$15*$BI79</f>
        <v>59.413536535903134</v>
      </c>
      <c r="AW79" s="171">
        <f>'D&amp;O - EPL - Fiduciary - Crime'!CF$15*$BI79</f>
        <v>59.413536535903134</v>
      </c>
      <c r="AX79" s="171">
        <f>'D&amp;O - EPL - Fiduciary - Crime'!CG$15*$BI79</f>
        <v>59.413536535903134</v>
      </c>
      <c r="AY79" s="171">
        <f>'D&amp;O - EPL - Fiduciary - Crime'!CH$15*$BI79</f>
        <v>59.413536535903134</v>
      </c>
      <c r="AZ79" s="171">
        <f>'D&amp;O - EPL - Fiduciary - Crime'!CI$15*$BI79</f>
        <v>59.413536535903134</v>
      </c>
      <c r="BA79" s="171">
        <f>'D&amp;O - EPL - Fiduciary - Crime'!CJ$15*$BI79</f>
        <v>59.413536535903134</v>
      </c>
      <c r="BB79" s="171">
        <f>'D&amp;O - EPL - Fiduciary - Crime'!CK$15*$BI79</f>
        <v>59.413536535903134</v>
      </c>
      <c r="BC79" s="171">
        <f>'D&amp;O - EPL - Fiduciary - Crime'!CL$15*$BI79</f>
        <v>59.413536535903134</v>
      </c>
      <c r="BD79" s="171">
        <f>'D&amp;O - EPL - Fiduciary - Crime'!CM$15*$BI79</f>
        <v>59.413536535903134</v>
      </c>
      <c r="BE79" s="171">
        <f>'D&amp;O - EPL - Fiduciary - Crime'!CN$15*$BI79</f>
        <v>59.413536535903134</v>
      </c>
      <c r="BF79" s="171">
        <f>'D&amp;O - EPL - Fiduciary - Crime'!CO$15*$BI79</f>
        <v>61.19594263198023</v>
      </c>
      <c r="BG79" s="171">
        <f>'D&amp;O - EPL - Fiduciary - Crime'!CP$15*$BI79</f>
        <v>61.19594263198023</v>
      </c>
      <c r="BI79" s="174">
        <f>SUMIF(Revenue!$P:$P,'Crime - D&amp;O (USD)'!$F79,Revenue!$F:$F)</f>
        <v>2.0861290515172487E-3</v>
      </c>
    </row>
    <row r="80" spans="1:61" s="173" customFormat="1" ht="12.75" hidden="1" customHeight="1">
      <c r="A80" s="179" t="s">
        <v>589</v>
      </c>
      <c r="B80" s="179" t="s">
        <v>589</v>
      </c>
      <c r="C80" s="170" t="str" cm="1">
        <f t="array" ref="C80">IFERROR(INDEX('Legal Entity'!B:B,MATCH('Crime - D&amp;O (USD)'!F80,'Legal Entity'!A:A,0),0),0)</f>
        <v>1315 - Corix Multi-Utility Services Inc.</v>
      </c>
      <c r="D80" s="170" t="str" cm="1">
        <f t="array" ref="D80">IFERROR(INDEX('Legal Entity'!C:C,MATCH(F80,'Legal Entity'!A:A,0),0),0)</f>
        <v>CA</v>
      </c>
      <c r="E80" s="170" t="s">
        <v>635</v>
      </c>
      <c r="F80" s="170" t="s">
        <v>138</v>
      </c>
      <c r="G80" s="170"/>
      <c r="H80" s="171">
        <f>'D&amp;O - EPL - Fiduciary - Crime'!AQ$15*$BI80</f>
        <v>0</v>
      </c>
      <c r="I80" s="171">
        <f>'D&amp;O - EPL - Fiduciary - Crime'!AR$15*$BI80</f>
        <v>0</v>
      </c>
      <c r="J80" s="171">
        <f>'D&amp;O - EPL - Fiduciary - Crime'!AS$15*$BI80</f>
        <v>0</v>
      </c>
      <c r="K80" s="171">
        <f>'D&amp;O - EPL - Fiduciary - Crime'!AT$15*$BI80</f>
        <v>0</v>
      </c>
      <c r="L80" s="171">
        <f>'D&amp;O - EPL - Fiduciary - Crime'!AU$15*$BI80</f>
        <v>0</v>
      </c>
      <c r="M80" s="171">
        <f>'D&amp;O - EPL - Fiduciary - Crime'!AV$15*$BI80</f>
        <v>0</v>
      </c>
      <c r="N80" s="171">
        <f>'D&amp;O - EPL - Fiduciary - Crime'!AW$15*$BI80</f>
        <v>0</v>
      </c>
      <c r="O80" s="171">
        <f>'D&amp;O - EPL - Fiduciary - Crime'!AX$15*$BI80</f>
        <v>0</v>
      </c>
      <c r="P80" s="171">
        <f>'D&amp;O - EPL - Fiduciary - Crime'!AY$15*$BI80</f>
        <v>0</v>
      </c>
      <c r="Q80" s="171">
        <f>'D&amp;O - EPL - Fiduciary - Crime'!AZ$15*$BI80</f>
        <v>0</v>
      </c>
      <c r="R80" s="171">
        <f>'D&amp;O - EPL - Fiduciary - Crime'!BA$15*$BI80</f>
        <v>0</v>
      </c>
      <c r="S80" s="171">
        <f>'D&amp;O - EPL - Fiduciary - Crime'!BB$15*$BI80</f>
        <v>0</v>
      </c>
      <c r="T80" s="171">
        <f>'D&amp;O - EPL - Fiduciary - Crime'!BC$15*$BI80</f>
        <v>0</v>
      </c>
      <c r="U80" s="171">
        <f>'D&amp;O - EPL - Fiduciary - Crime'!BD$15*$BI80</f>
        <v>0</v>
      </c>
      <c r="V80" s="171">
        <f>'D&amp;O - EPL - Fiduciary - Crime'!BE$15*$BI80</f>
        <v>0</v>
      </c>
      <c r="W80" s="171">
        <f>'D&amp;O - EPL - Fiduciary - Crime'!BF$15*$BI80</f>
        <v>0</v>
      </c>
      <c r="X80" s="171">
        <f>'D&amp;O - EPL - Fiduciary - Crime'!BG$15*$BI80</f>
        <v>0</v>
      </c>
      <c r="Y80" s="171">
        <f>'D&amp;O - EPL - Fiduciary - Crime'!BH$15*$BI80</f>
        <v>0</v>
      </c>
      <c r="Z80" s="171">
        <f>'D&amp;O - EPL - Fiduciary - Crime'!BI$15*$BI80</f>
        <v>0</v>
      </c>
      <c r="AA80" s="171">
        <f>'D&amp;O - EPL - Fiduciary - Crime'!BJ$15*$BI80</f>
        <v>0</v>
      </c>
      <c r="AB80" s="171">
        <f>'D&amp;O - EPL - Fiduciary - Crime'!BK$15*$BI80</f>
        <v>0</v>
      </c>
      <c r="AC80" s="171">
        <f>'D&amp;O - EPL - Fiduciary - Crime'!BL$15*$BI80</f>
        <v>0</v>
      </c>
      <c r="AD80" s="171">
        <f>'D&amp;O - EPL - Fiduciary - Crime'!BM$15*$BI80</f>
        <v>0</v>
      </c>
      <c r="AE80" s="171">
        <f>'D&amp;O - EPL - Fiduciary - Crime'!BN$15*$BI80</f>
        <v>0</v>
      </c>
      <c r="AF80" s="171">
        <f>'D&amp;O - EPL - Fiduciary - Crime'!BO$15*$BI80</f>
        <v>0</v>
      </c>
      <c r="AG80" s="171">
        <f>'D&amp;O - EPL - Fiduciary - Crime'!BP$15*$BI80</f>
        <v>0</v>
      </c>
      <c r="AH80" s="171">
        <f>'D&amp;O - EPL - Fiduciary - Crime'!BQ$15*$BI80</f>
        <v>0</v>
      </c>
      <c r="AI80" s="171">
        <f>'D&amp;O - EPL - Fiduciary - Crime'!BR$15*$BI80</f>
        <v>0</v>
      </c>
      <c r="AJ80" s="171">
        <f>'D&amp;O - EPL - Fiduciary - Crime'!BS$15*$BI80</f>
        <v>0</v>
      </c>
      <c r="AK80" s="171">
        <f>'D&amp;O - EPL - Fiduciary - Crime'!BT$15*$BI80</f>
        <v>0</v>
      </c>
      <c r="AL80" s="171">
        <f>'D&amp;O - EPL - Fiduciary - Crime'!BU$15*$BI80</f>
        <v>0</v>
      </c>
      <c r="AM80" s="171">
        <f>'D&amp;O - EPL - Fiduciary - Crime'!BV$15*$BI80</f>
        <v>0</v>
      </c>
      <c r="AN80" s="171">
        <f>'D&amp;O - EPL - Fiduciary - Crime'!BW$15*$BI80</f>
        <v>0</v>
      </c>
      <c r="AO80" s="171">
        <f>'D&amp;O - EPL - Fiduciary - Crime'!BX$15*$BI80</f>
        <v>0</v>
      </c>
      <c r="AP80" s="171">
        <f>'D&amp;O - EPL - Fiduciary - Crime'!BY$15*$BI80</f>
        <v>0</v>
      </c>
      <c r="AQ80" s="171">
        <f>'D&amp;O - EPL - Fiduciary - Crime'!BZ$15*$BI80</f>
        <v>0</v>
      </c>
      <c r="AR80" s="171">
        <f>'D&amp;O - EPL - Fiduciary - Crime'!CA$15*$BI80</f>
        <v>0</v>
      </c>
      <c r="AS80" s="171">
        <f>'D&amp;O - EPL - Fiduciary - Crime'!CB$15*$BI80</f>
        <v>0</v>
      </c>
      <c r="AT80" s="171">
        <f>'D&amp;O - EPL - Fiduciary - Crime'!CC$15*$BI80</f>
        <v>0</v>
      </c>
      <c r="AU80" s="171">
        <f>'D&amp;O - EPL - Fiduciary - Crime'!CD$15*$BI80</f>
        <v>0</v>
      </c>
      <c r="AV80" s="171">
        <f>'D&amp;O - EPL - Fiduciary - Crime'!CE$15*$BI80</f>
        <v>0</v>
      </c>
      <c r="AW80" s="171">
        <f>'D&amp;O - EPL - Fiduciary - Crime'!CF$15*$BI80</f>
        <v>0</v>
      </c>
      <c r="AX80" s="171">
        <f>'D&amp;O - EPL - Fiduciary - Crime'!CG$15*$BI80</f>
        <v>0</v>
      </c>
      <c r="AY80" s="171">
        <f>'D&amp;O - EPL - Fiduciary - Crime'!CH$15*$BI80</f>
        <v>0</v>
      </c>
      <c r="AZ80" s="171">
        <f>'D&amp;O - EPL - Fiduciary - Crime'!CI$15*$BI80</f>
        <v>0</v>
      </c>
      <c r="BA80" s="171">
        <f>'D&amp;O - EPL - Fiduciary - Crime'!CJ$15*$BI80</f>
        <v>0</v>
      </c>
      <c r="BB80" s="171">
        <f>'D&amp;O - EPL - Fiduciary - Crime'!CK$15*$BI80</f>
        <v>0</v>
      </c>
      <c r="BC80" s="171">
        <f>'D&amp;O - EPL - Fiduciary - Crime'!CL$15*$BI80</f>
        <v>0</v>
      </c>
      <c r="BD80" s="171">
        <f>'D&amp;O - EPL - Fiduciary - Crime'!CM$15*$BI80</f>
        <v>0</v>
      </c>
      <c r="BE80" s="171">
        <f>'D&amp;O - EPL - Fiduciary - Crime'!CN$15*$BI80</f>
        <v>0</v>
      </c>
      <c r="BF80" s="171">
        <f>'D&amp;O - EPL - Fiduciary - Crime'!CO$15*$BI80</f>
        <v>0</v>
      </c>
      <c r="BG80" s="171">
        <f>'D&amp;O - EPL - Fiduciary - Crime'!CP$15*$BI80</f>
        <v>0</v>
      </c>
      <c r="BI80" s="174">
        <f>SUMIF(Revenue!$P:$P,'Crime - D&amp;O (USD)'!$F80,Revenue!$F:$F)</f>
        <v>0</v>
      </c>
    </row>
    <row r="81" spans="1:61" s="173" customFormat="1" ht="12.75" hidden="1" customHeight="1">
      <c r="A81" s="179" t="s">
        <v>589</v>
      </c>
      <c r="B81" s="179" t="s">
        <v>589</v>
      </c>
      <c r="C81" s="170" t="str" cm="1">
        <f t="array" ref="C81">IFERROR(INDEX('Legal Entity'!B:B,MATCH('Crime - D&amp;O (USD)'!F81,'Legal Entity'!A:A,0),0),0)</f>
        <v>1315 - Corix Multi-Utility Services Inc.</v>
      </c>
      <c r="D81" s="170" t="str" cm="1">
        <f t="array" ref="D81">IFERROR(INDEX('Legal Entity'!C:C,MATCH(F81,'Legal Entity'!A:A,0),0),0)</f>
        <v>CA</v>
      </c>
      <c r="E81" s="170" t="s">
        <v>635</v>
      </c>
      <c r="F81" s="170" t="s">
        <v>164</v>
      </c>
      <c r="G81" s="170"/>
      <c r="H81" s="171">
        <f>'D&amp;O - EPL - Fiduciary - Crime'!AQ$15*$BI81</f>
        <v>2.1544945411361325</v>
      </c>
      <c r="I81" s="171">
        <f>'D&amp;O - EPL - Fiduciary - Crime'!AR$15*$BI81</f>
        <v>2.1544945411361325</v>
      </c>
      <c r="J81" s="171">
        <f>'D&amp;O - EPL - Fiduciary - Crime'!AS$15*$BI81</f>
        <v>2.6551750879483995</v>
      </c>
      <c r="K81" s="171">
        <f>'D&amp;O - EPL - Fiduciary - Crime'!AT$15*$BI81</f>
        <v>2.6551750879483995</v>
      </c>
      <c r="L81" s="171">
        <f>'D&amp;O - EPL - Fiduciary - Crime'!AU$15*$BI81</f>
        <v>2.6551750879483995</v>
      </c>
      <c r="M81" s="171">
        <f>'D&amp;O - EPL - Fiduciary - Crime'!AV$15*$BI81</f>
        <v>2.6551750879483995</v>
      </c>
      <c r="N81" s="171">
        <f>'D&amp;O - EPL - Fiduciary - Crime'!AW$15*$BI81</f>
        <v>2.6551750879483995</v>
      </c>
      <c r="O81" s="171">
        <f>'D&amp;O - EPL - Fiduciary - Crime'!AX$15*$BI81</f>
        <v>2.6551750879483995</v>
      </c>
      <c r="P81" s="171">
        <f>'D&amp;O - EPL - Fiduciary - Crime'!AY$15*$BI81</f>
        <v>2.6551750879483995</v>
      </c>
      <c r="Q81" s="171">
        <f>'D&amp;O - EPL - Fiduciary - Crime'!AZ$15*$BI81</f>
        <v>2.6551750879483995</v>
      </c>
      <c r="R81" s="171">
        <f>'D&amp;O - EPL - Fiduciary - Crime'!BA$15*$BI81</f>
        <v>2.6551750879483995</v>
      </c>
      <c r="S81" s="171">
        <f>'D&amp;O - EPL - Fiduciary - Crime'!BB$15*$BI81</f>
        <v>2.6551750879483995</v>
      </c>
      <c r="T81" s="171">
        <f>'D&amp;O - EPL - Fiduciary - Crime'!BC$15*$BI81</f>
        <v>2.6551750879483995</v>
      </c>
      <c r="U81" s="171">
        <f>'D&amp;O - EPL - Fiduciary - Crime'!BD$15*$BI81</f>
        <v>2.6551750879483995</v>
      </c>
      <c r="V81" s="171">
        <f>'D&amp;O - EPL - Fiduciary - Crime'!BE$15*$BI81</f>
        <v>2.8543132195445295</v>
      </c>
      <c r="W81" s="171">
        <f>'D&amp;O - EPL - Fiduciary - Crime'!BF$15*$BI81</f>
        <v>2.8543132195445295</v>
      </c>
      <c r="X81" s="171">
        <f>'D&amp;O - EPL - Fiduciary - Crime'!BG$15*$BI81</f>
        <v>2.8543132195445295</v>
      </c>
      <c r="Y81" s="171">
        <f>'D&amp;O - EPL - Fiduciary - Crime'!BH$15*$BI81</f>
        <v>2.8543132195445295</v>
      </c>
      <c r="Z81" s="171">
        <f>'D&amp;O - EPL - Fiduciary - Crime'!BI$15*$BI81</f>
        <v>2.8543132195445295</v>
      </c>
      <c r="AA81" s="171">
        <f>'D&amp;O - EPL - Fiduciary - Crime'!BJ$15*$BI81</f>
        <v>2.8543132195445295</v>
      </c>
      <c r="AB81" s="171">
        <f>'D&amp;O - EPL - Fiduciary - Crime'!BK$15*$BI81</f>
        <v>2.8543132195445295</v>
      </c>
      <c r="AC81" s="171">
        <f>'D&amp;O - EPL - Fiduciary - Crime'!BL$15*$BI81</f>
        <v>2.8543132195445295</v>
      </c>
      <c r="AD81" s="171">
        <f>'D&amp;O - EPL - Fiduciary - Crime'!BM$15*$BI81</f>
        <v>2.8543132195445295</v>
      </c>
      <c r="AE81" s="171">
        <f>'D&amp;O - EPL - Fiduciary - Crime'!BN$15*$BI81</f>
        <v>2.8543132195445295</v>
      </c>
      <c r="AF81" s="171">
        <f>'D&amp;O - EPL - Fiduciary - Crime'!BO$15*$BI81</f>
        <v>2.8543132195445295</v>
      </c>
      <c r="AG81" s="171">
        <f>'D&amp;O - EPL - Fiduciary - Crime'!BP$15*$BI81</f>
        <v>2.8543132195445295</v>
      </c>
      <c r="AH81" s="171">
        <f>'D&amp;O - EPL - Fiduciary - Crime'!BQ$15*$BI81</f>
        <v>3.0683867110103691</v>
      </c>
      <c r="AI81" s="171">
        <f>'D&amp;O - EPL - Fiduciary - Crime'!BR$15*$BI81</f>
        <v>3.0683867110103691</v>
      </c>
      <c r="AJ81" s="171">
        <f>'D&amp;O - EPL - Fiduciary - Crime'!BS$15*$BI81</f>
        <v>3.0683867110103691</v>
      </c>
      <c r="AK81" s="171">
        <f>'D&amp;O - EPL - Fiduciary - Crime'!BT$15*$BI81</f>
        <v>3.0683867110103691</v>
      </c>
      <c r="AL81" s="171">
        <f>'D&amp;O - EPL - Fiduciary - Crime'!BU$15*$BI81</f>
        <v>3.0683867110103691</v>
      </c>
      <c r="AM81" s="171">
        <f>'D&amp;O - EPL - Fiduciary - Crime'!BV$15*$BI81</f>
        <v>3.0683867110103691</v>
      </c>
      <c r="AN81" s="171">
        <f>'D&amp;O - EPL - Fiduciary - Crime'!BW$15*$BI81</f>
        <v>3.0683867110103691</v>
      </c>
      <c r="AO81" s="171">
        <f>'D&amp;O - EPL - Fiduciary - Crime'!BX$15*$BI81</f>
        <v>3.0683867110103691</v>
      </c>
      <c r="AP81" s="171">
        <f>'D&amp;O - EPL - Fiduciary - Crime'!BY$15*$BI81</f>
        <v>3.0683867110103691</v>
      </c>
      <c r="AQ81" s="171">
        <f>'D&amp;O - EPL - Fiduciary - Crime'!BZ$15*$BI81</f>
        <v>3.0683867110103691</v>
      </c>
      <c r="AR81" s="171">
        <f>'D&amp;O - EPL - Fiduciary - Crime'!CA$15*$BI81</f>
        <v>3.0683867110103691</v>
      </c>
      <c r="AS81" s="171">
        <f>'D&amp;O - EPL - Fiduciary - Crime'!CB$15*$BI81</f>
        <v>3.0683867110103691</v>
      </c>
      <c r="AT81" s="171">
        <f>'D&amp;O - EPL - Fiduciary - Crime'!CC$15*$BI81</f>
        <v>3.1604383123406796</v>
      </c>
      <c r="AU81" s="171">
        <f>'D&amp;O - EPL - Fiduciary - Crime'!CD$15*$BI81</f>
        <v>3.1604383123406796</v>
      </c>
      <c r="AV81" s="171">
        <f>'D&amp;O - EPL - Fiduciary - Crime'!CE$15*$BI81</f>
        <v>3.1604383123406796</v>
      </c>
      <c r="AW81" s="171">
        <f>'D&amp;O - EPL - Fiduciary - Crime'!CF$15*$BI81</f>
        <v>3.1604383123406796</v>
      </c>
      <c r="AX81" s="171">
        <f>'D&amp;O - EPL - Fiduciary - Crime'!CG$15*$BI81</f>
        <v>3.1604383123406796</v>
      </c>
      <c r="AY81" s="171">
        <f>'D&amp;O - EPL - Fiduciary - Crime'!CH$15*$BI81</f>
        <v>3.1604383123406796</v>
      </c>
      <c r="AZ81" s="171">
        <f>'D&amp;O - EPL - Fiduciary - Crime'!CI$15*$BI81</f>
        <v>3.1604383123406796</v>
      </c>
      <c r="BA81" s="171">
        <f>'D&amp;O - EPL - Fiduciary - Crime'!CJ$15*$BI81</f>
        <v>3.1604383123406796</v>
      </c>
      <c r="BB81" s="171">
        <f>'D&amp;O - EPL - Fiduciary - Crime'!CK$15*$BI81</f>
        <v>3.1604383123406796</v>
      </c>
      <c r="BC81" s="171">
        <f>'D&amp;O - EPL - Fiduciary - Crime'!CL$15*$BI81</f>
        <v>3.1604383123406796</v>
      </c>
      <c r="BD81" s="171">
        <f>'D&amp;O - EPL - Fiduciary - Crime'!CM$15*$BI81</f>
        <v>3.1604383123406796</v>
      </c>
      <c r="BE81" s="171">
        <f>'D&amp;O - EPL - Fiduciary - Crime'!CN$15*$BI81</f>
        <v>3.1604383123406796</v>
      </c>
      <c r="BF81" s="171">
        <f>'D&amp;O - EPL - Fiduciary - Crime'!CO$15*$BI81</f>
        <v>3.2552514617109001</v>
      </c>
      <c r="BG81" s="171">
        <f>'D&amp;O - EPL - Fiduciary - Crime'!CP$15*$BI81</f>
        <v>3.2552514617109001</v>
      </c>
      <c r="BI81" s="174">
        <f>SUMIF(Revenue!$P:$P,'Crime - D&amp;O (USD)'!$F81,Revenue!$F:$F)</f>
        <v>1.1096936091185027E-4</v>
      </c>
    </row>
    <row r="82" spans="1:61" s="173" customFormat="1" ht="12.75" hidden="1" customHeight="1">
      <c r="A82" s="179" t="s">
        <v>589</v>
      </c>
      <c r="B82" s="179" t="s">
        <v>589</v>
      </c>
      <c r="C82" s="170" t="str" cm="1">
        <f t="array" ref="C82">IFERROR(INDEX('Legal Entity'!B:B,MATCH('Crime - D&amp;O (USD)'!F82,'Legal Entity'!A:A,0),0),0)</f>
        <v>1315 - Corix Multi-Utility Services Inc.</v>
      </c>
      <c r="D82" s="170" t="str" cm="1">
        <f t="array" ref="D82">IFERROR(INDEX('Legal Entity'!C:C,MATCH(F82,'Legal Entity'!A:A,0),0),0)</f>
        <v>CA</v>
      </c>
      <c r="E82" s="170" t="s">
        <v>635</v>
      </c>
      <c r="F82" s="170" t="s">
        <v>152</v>
      </c>
      <c r="G82" s="170"/>
      <c r="H82" s="171">
        <f>'D&amp;O - EPL - Fiduciary - Crime'!AQ$15*$BI82</f>
        <v>24.939586765454994</v>
      </c>
      <c r="I82" s="171">
        <f>'D&amp;O - EPL - Fiduciary - Crime'!AR$15*$BI82</f>
        <v>24.939586765454994</v>
      </c>
      <c r="J82" s="171">
        <f>'D&amp;O - EPL - Fiduciary - Crime'!AS$15*$BI82</f>
        <v>30.735269093995644</v>
      </c>
      <c r="K82" s="171">
        <f>'D&amp;O - EPL - Fiduciary - Crime'!AT$15*$BI82</f>
        <v>30.735269093995644</v>
      </c>
      <c r="L82" s="171">
        <f>'D&amp;O - EPL - Fiduciary - Crime'!AU$15*$BI82</f>
        <v>30.735269093995644</v>
      </c>
      <c r="M82" s="171">
        <f>'D&amp;O - EPL - Fiduciary - Crime'!AV$15*$BI82</f>
        <v>30.735269093995644</v>
      </c>
      <c r="N82" s="171">
        <f>'D&amp;O - EPL - Fiduciary - Crime'!AW$15*$BI82</f>
        <v>30.735269093995644</v>
      </c>
      <c r="O82" s="171">
        <f>'D&amp;O - EPL - Fiduciary - Crime'!AX$15*$BI82</f>
        <v>30.735269093995644</v>
      </c>
      <c r="P82" s="171">
        <f>'D&amp;O - EPL - Fiduciary - Crime'!AY$15*$BI82</f>
        <v>30.735269093995644</v>
      </c>
      <c r="Q82" s="171">
        <f>'D&amp;O - EPL - Fiduciary - Crime'!AZ$15*$BI82</f>
        <v>30.735269093995644</v>
      </c>
      <c r="R82" s="171">
        <f>'D&amp;O - EPL - Fiduciary - Crime'!BA$15*$BI82</f>
        <v>30.735269093995644</v>
      </c>
      <c r="S82" s="171">
        <f>'D&amp;O - EPL - Fiduciary - Crime'!BB$15*$BI82</f>
        <v>30.735269093995644</v>
      </c>
      <c r="T82" s="171">
        <f>'D&amp;O - EPL - Fiduciary - Crime'!BC$15*$BI82</f>
        <v>30.735269093995644</v>
      </c>
      <c r="U82" s="171">
        <f>'D&amp;O - EPL - Fiduciary - Crime'!BD$15*$BI82</f>
        <v>30.735269093995644</v>
      </c>
      <c r="V82" s="171">
        <f>'D&amp;O - EPL - Fiduciary - Crime'!BE$15*$BI82</f>
        <v>33.040414276045318</v>
      </c>
      <c r="W82" s="171">
        <f>'D&amp;O - EPL - Fiduciary - Crime'!BF$15*$BI82</f>
        <v>33.040414276045318</v>
      </c>
      <c r="X82" s="171">
        <f>'D&amp;O - EPL - Fiduciary - Crime'!BG$15*$BI82</f>
        <v>33.040414276045318</v>
      </c>
      <c r="Y82" s="171">
        <f>'D&amp;O - EPL - Fiduciary - Crime'!BH$15*$BI82</f>
        <v>33.040414276045318</v>
      </c>
      <c r="Z82" s="171">
        <f>'D&amp;O - EPL - Fiduciary - Crime'!BI$15*$BI82</f>
        <v>33.040414276045318</v>
      </c>
      <c r="AA82" s="171">
        <f>'D&amp;O - EPL - Fiduciary - Crime'!BJ$15*$BI82</f>
        <v>33.040414276045318</v>
      </c>
      <c r="AB82" s="171">
        <f>'D&amp;O - EPL - Fiduciary - Crime'!BK$15*$BI82</f>
        <v>33.040414276045318</v>
      </c>
      <c r="AC82" s="171">
        <f>'D&amp;O - EPL - Fiduciary - Crime'!BL$15*$BI82</f>
        <v>33.040414276045318</v>
      </c>
      <c r="AD82" s="171">
        <f>'D&amp;O - EPL - Fiduciary - Crime'!BM$15*$BI82</f>
        <v>33.040414276045318</v>
      </c>
      <c r="AE82" s="171">
        <f>'D&amp;O - EPL - Fiduciary - Crime'!BN$15*$BI82</f>
        <v>33.040414276045318</v>
      </c>
      <c r="AF82" s="171">
        <f>'D&amp;O - EPL - Fiduciary - Crime'!BO$15*$BI82</f>
        <v>33.040414276045318</v>
      </c>
      <c r="AG82" s="171">
        <f>'D&amp;O - EPL - Fiduciary - Crime'!BP$15*$BI82</f>
        <v>33.040414276045318</v>
      </c>
      <c r="AH82" s="171">
        <f>'D&amp;O - EPL - Fiduciary - Crime'!BQ$15*$BI82</f>
        <v>35.518445346748713</v>
      </c>
      <c r="AI82" s="171">
        <f>'D&amp;O - EPL - Fiduciary - Crime'!BR$15*$BI82</f>
        <v>35.518445346748713</v>
      </c>
      <c r="AJ82" s="171">
        <f>'D&amp;O - EPL - Fiduciary - Crime'!BS$15*$BI82</f>
        <v>35.518445346748713</v>
      </c>
      <c r="AK82" s="171">
        <f>'D&amp;O - EPL - Fiduciary - Crime'!BT$15*$BI82</f>
        <v>35.518445346748713</v>
      </c>
      <c r="AL82" s="171">
        <f>'D&amp;O - EPL - Fiduciary - Crime'!BU$15*$BI82</f>
        <v>35.518445346748713</v>
      </c>
      <c r="AM82" s="171">
        <f>'D&amp;O - EPL - Fiduciary - Crime'!BV$15*$BI82</f>
        <v>35.518445346748713</v>
      </c>
      <c r="AN82" s="171">
        <f>'D&amp;O - EPL - Fiduciary - Crime'!BW$15*$BI82</f>
        <v>35.518445346748713</v>
      </c>
      <c r="AO82" s="171">
        <f>'D&amp;O - EPL - Fiduciary - Crime'!BX$15*$BI82</f>
        <v>35.518445346748713</v>
      </c>
      <c r="AP82" s="171">
        <f>'D&amp;O - EPL - Fiduciary - Crime'!BY$15*$BI82</f>
        <v>35.518445346748713</v>
      </c>
      <c r="AQ82" s="171">
        <f>'D&amp;O - EPL - Fiduciary - Crime'!BZ$15*$BI82</f>
        <v>35.518445346748713</v>
      </c>
      <c r="AR82" s="171">
        <f>'D&amp;O - EPL - Fiduciary - Crime'!CA$15*$BI82</f>
        <v>35.518445346748713</v>
      </c>
      <c r="AS82" s="171">
        <f>'D&amp;O - EPL - Fiduciary - Crime'!CB$15*$BI82</f>
        <v>35.518445346748713</v>
      </c>
      <c r="AT82" s="171">
        <f>'D&amp;O - EPL - Fiduciary - Crime'!CC$15*$BI82</f>
        <v>36.583998707151174</v>
      </c>
      <c r="AU82" s="171">
        <f>'D&amp;O - EPL - Fiduciary - Crime'!CD$15*$BI82</f>
        <v>36.583998707151174</v>
      </c>
      <c r="AV82" s="171">
        <f>'D&amp;O - EPL - Fiduciary - Crime'!CE$15*$BI82</f>
        <v>36.583998707151174</v>
      </c>
      <c r="AW82" s="171">
        <f>'D&amp;O - EPL - Fiduciary - Crime'!CF$15*$BI82</f>
        <v>36.583998707151174</v>
      </c>
      <c r="AX82" s="171">
        <f>'D&amp;O - EPL - Fiduciary - Crime'!CG$15*$BI82</f>
        <v>36.583998707151174</v>
      </c>
      <c r="AY82" s="171">
        <f>'D&amp;O - EPL - Fiduciary - Crime'!CH$15*$BI82</f>
        <v>36.583998707151174</v>
      </c>
      <c r="AZ82" s="171">
        <f>'D&amp;O - EPL - Fiduciary - Crime'!CI$15*$BI82</f>
        <v>36.583998707151174</v>
      </c>
      <c r="BA82" s="171">
        <f>'D&amp;O - EPL - Fiduciary - Crime'!CJ$15*$BI82</f>
        <v>36.583998707151174</v>
      </c>
      <c r="BB82" s="171">
        <f>'D&amp;O - EPL - Fiduciary - Crime'!CK$15*$BI82</f>
        <v>36.583998707151174</v>
      </c>
      <c r="BC82" s="171">
        <f>'D&amp;O - EPL - Fiduciary - Crime'!CL$15*$BI82</f>
        <v>36.583998707151174</v>
      </c>
      <c r="BD82" s="171">
        <f>'D&amp;O - EPL - Fiduciary - Crime'!CM$15*$BI82</f>
        <v>36.583998707151174</v>
      </c>
      <c r="BE82" s="171">
        <f>'D&amp;O - EPL - Fiduciary - Crime'!CN$15*$BI82</f>
        <v>36.583998707151174</v>
      </c>
      <c r="BF82" s="171">
        <f>'D&amp;O - EPL - Fiduciary - Crime'!CO$15*$BI82</f>
        <v>37.681518668365705</v>
      </c>
      <c r="BG82" s="171">
        <f>'D&amp;O - EPL - Fiduciary - Crime'!CP$15*$BI82</f>
        <v>37.681518668365705</v>
      </c>
      <c r="BI82" s="174">
        <f>SUMIF(Revenue!$P:$P,'Crime - D&amp;O (USD)'!$F82,Revenue!$F:$F)</f>
        <v>1.2845379516760224E-3</v>
      </c>
    </row>
    <row r="83" spans="1:61" s="173" customFormat="1" ht="12.75" hidden="1" customHeight="1">
      <c r="A83" s="179" t="s">
        <v>589</v>
      </c>
      <c r="B83" s="179" t="s">
        <v>589</v>
      </c>
      <c r="C83" s="170" t="str" cm="1">
        <f t="array" ref="C83">IFERROR(INDEX('Legal Entity'!B:B,MATCH('Crime - D&amp;O (USD)'!F83,'Legal Entity'!A:A,0),0),0)</f>
        <v>1315 - Corix Multi-Utility Services Inc.</v>
      </c>
      <c r="D83" s="170" t="str" cm="1">
        <f t="array" ref="D83">IFERROR(INDEX('Legal Entity'!C:C,MATCH(F83,'Legal Entity'!A:A,0),0),0)</f>
        <v>CA</v>
      </c>
      <c r="E83" s="170" t="s">
        <v>635</v>
      </c>
      <c r="F83" s="170" t="s">
        <v>153</v>
      </c>
      <c r="G83" s="170"/>
      <c r="H83" s="171">
        <f>'D&amp;O - EPL - Fiduciary - Crime'!AQ$15*$BI83</f>
        <v>15.29631438739327</v>
      </c>
      <c r="I83" s="171">
        <f>'D&amp;O - EPL - Fiduciary - Crime'!AR$15*$BI83</f>
        <v>15.29631438739327</v>
      </c>
      <c r="J83" s="171">
        <f>'D&amp;O - EPL - Fiduciary - Crime'!AS$15*$BI83</f>
        <v>18.85100756737868</v>
      </c>
      <c r="K83" s="171">
        <f>'D&amp;O - EPL - Fiduciary - Crime'!AT$15*$BI83</f>
        <v>18.85100756737868</v>
      </c>
      <c r="L83" s="171">
        <f>'D&amp;O - EPL - Fiduciary - Crime'!AU$15*$BI83</f>
        <v>18.85100756737868</v>
      </c>
      <c r="M83" s="171">
        <f>'D&amp;O - EPL - Fiduciary - Crime'!AV$15*$BI83</f>
        <v>18.85100756737868</v>
      </c>
      <c r="N83" s="171">
        <f>'D&amp;O - EPL - Fiduciary - Crime'!AW$15*$BI83</f>
        <v>18.85100756737868</v>
      </c>
      <c r="O83" s="171">
        <f>'D&amp;O - EPL - Fiduciary - Crime'!AX$15*$BI83</f>
        <v>18.85100756737868</v>
      </c>
      <c r="P83" s="171">
        <f>'D&amp;O - EPL - Fiduciary - Crime'!AY$15*$BI83</f>
        <v>18.85100756737868</v>
      </c>
      <c r="Q83" s="171">
        <f>'D&amp;O - EPL - Fiduciary - Crime'!AZ$15*$BI83</f>
        <v>18.85100756737868</v>
      </c>
      <c r="R83" s="171">
        <f>'D&amp;O - EPL - Fiduciary - Crime'!BA$15*$BI83</f>
        <v>18.85100756737868</v>
      </c>
      <c r="S83" s="171">
        <f>'D&amp;O - EPL - Fiduciary - Crime'!BB$15*$BI83</f>
        <v>18.85100756737868</v>
      </c>
      <c r="T83" s="171">
        <f>'D&amp;O - EPL - Fiduciary - Crime'!BC$15*$BI83</f>
        <v>18.85100756737868</v>
      </c>
      <c r="U83" s="171">
        <f>'D&amp;O - EPL - Fiduciary - Crime'!BD$15*$BI83</f>
        <v>18.85100756737868</v>
      </c>
      <c r="V83" s="171">
        <f>'D&amp;O - EPL - Fiduciary - Crime'!BE$15*$BI83</f>
        <v>20.264833134932083</v>
      </c>
      <c r="W83" s="171">
        <f>'D&amp;O - EPL - Fiduciary - Crime'!BF$15*$BI83</f>
        <v>20.264833134932083</v>
      </c>
      <c r="X83" s="171">
        <f>'D&amp;O - EPL - Fiduciary - Crime'!BG$15*$BI83</f>
        <v>20.264833134932083</v>
      </c>
      <c r="Y83" s="171">
        <f>'D&amp;O - EPL - Fiduciary - Crime'!BH$15*$BI83</f>
        <v>20.264833134932083</v>
      </c>
      <c r="Z83" s="171">
        <f>'D&amp;O - EPL - Fiduciary - Crime'!BI$15*$BI83</f>
        <v>20.264833134932083</v>
      </c>
      <c r="AA83" s="171">
        <f>'D&amp;O - EPL - Fiduciary - Crime'!BJ$15*$BI83</f>
        <v>20.264833134932083</v>
      </c>
      <c r="AB83" s="171">
        <f>'D&amp;O - EPL - Fiduciary - Crime'!BK$15*$BI83</f>
        <v>20.264833134932083</v>
      </c>
      <c r="AC83" s="171">
        <f>'D&amp;O - EPL - Fiduciary - Crime'!BL$15*$BI83</f>
        <v>20.264833134932083</v>
      </c>
      <c r="AD83" s="171">
        <f>'D&amp;O - EPL - Fiduciary - Crime'!BM$15*$BI83</f>
        <v>20.264833134932083</v>
      </c>
      <c r="AE83" s="171">
        <f>'D&amp;O - EPL - Fiduciary - Crime'!BN$15*$BI83</f>
        <v>20.264833134932083</v>
      </c>
      <c r="AF83" s="171">
        <f>'D&amp;O - EPL - Fiduciary - Crime'!BO$15*$BI83</f>
        <v>20.264833134932083</v>
      </c>
      <c r="AG83" s="171">
        <f>'D&amp;O - EPL - Fiduciary - Crime'!BP$15*$BI83</f>
        <v>20.264833134932083</v>
      </c>
      <c r="AH83" s="171">
        <f>'D&amp;O - EPL - Fiduciary - Crime'!BQ$15*$BI83</f>
        <v>21.784695620051988</v>
      </c>
      <c r="AI83" s="171">
        <f>'D&amp;O - EPL - Fiduciary - Crime'!BR$15*$BI83</f>
        <v>21.784695620051988</v>
      </c>
      <c r="AJ83" s="171">
        <f>'D&amp;O - EPL - Fiduciary - Crime'!BS$15*$BI83</f>
        <v>21.784695620051988</v>
      </c>
      <c r="AK83" s="171">
        <f>'D&amp;O - EPL - Fiduciary - Crime'!BT$15*$BI83</f>
        <v>21.784695620051988</v>
      </c>
      <c r="AL83" s="171">
        <f>'D&amp;O - EPL - Fiduciary - Crime'!BU$15*$BI83</f>
        <v>21.784695620051988</v>
      </c>
      <c r="AM83" s="171">
        <f>'D&amp;O - EPL - Fiduciary - Crime'!BV$15*$BI83</f>
        <v>21.784695620051988</v>
      </c>
      <c r="AN83" s="171">
        <f>'D&amp;O - EPL - Fiduciary - Crime'!BW$15*$BI83</f>
        <v>21.784695620051988</v>
      </c>
      <c r="AO83" s="171">
        <f>'D&amp;O - EPL - Fiduciary - Crime'!BX$15*$BI83</f>
        <v>21.784695620051988</v>
      </c>
      <c r="AP83" s="171">
        <f>'D&amp;O - EPL - Fiduciary - Crime'!BY$15*$BI83</f>
        <v>21.784695620051988</v>
      </c>
      <c r="AQ83" s="171">
        <f>'D&amp;O - EPL - Fiduciary - Crime'!BZ$15*$BI83</f>
        <v>21.784695620051988</v>
      </c>
      <c r="AR83" s="171">
        <f>'D&amp;O - EPL - Fiduciary - Crime'!CA$15*$BI83</f>
        <v>21.784695620051988</v>
      </c>
      <c r="AS83" s="171">
        <f>'D&amp;O - EPL - Fiduciary - Crime'!CB$15*$BI83</f>
        <v>21.784695620051988</v>
      </c>
      <c r="AT83" s="171">
        <f>'D&amp;O - EPL - Fiduciary - Crime'!CC$15*$BI83</f>
        <v>22.438236488653544</v>
      </c>
      <c r="AU83" s="171">
        <f>'D&amp;O - EPL - Fiduciary - Crime'!CD$15*$BI83</f>
        <v>22.438236488653544</v>
      </c>
      <c r="AV83" s="171">
        <f>'D&amp;O - EPL - Fiduciary - Crime'!CE$15*$BI83</f>
        <v>22.438236488653544</v>
      </c>
      <c r="AW83" s="171">
        <f>'D&amp;O - EPL - Fiduciary - Crime'!CF$15*$BI83</f>
        <v>22.438236488653544</v>
      </c>
      <c r="AX83" s="171">
        <f>'D&amp;O - EPL - Fiduciary - Crime'!CG$15*$BI83</f>
        <v>22.438236488653544</v>
      </c>
      <c r="AY83" s="171">
        <f>'D&amp;O - EPL - Fiduciary - Crime'!CH$15*$BI83</f>
        <v>22.438236488653544</v>
      </c>
      <c r="AZ83" s="171">
        <f>'D&amp;O - EPL - Fiduciary - Crime'!CI$15*$BI83</f>
        <v>22.438236488653544</v>
      </c>
      <c r="BA83" s="171">
        <f>'D&amp;O - EPL - Fiduciary - Crime'!CJ$15*$BI83</f>
        <v>22.438236488653544</v>
      </c>
      <c r="BB83" s="171">
        <f>'D&amp;O - EPL - Fiduciary - Crime'!CK$15*$BI83</f>
        <v>22.438236488653544</v>
      </c>
      <c r="BC83" s="171">
        <f>'D&amp;O - EPL - Fiduciary - Crime'!CL$15*$BI83</f>
        <v>22.438236488653544</v>
      </c>
      <c r="BD83" s="171">
        <f>'D&amp;O - EPL - Fiduciary - Crime'!CM$15*$BI83</f>
        <v>22.438236488653544</v>
      </c>
      <c r="BE83" s="171">
        <f>'D&amp;O - EPL - Fiduciary - Crime'!CN$15*$BI83</f>
        <v>22.438236488653544</v>
      </c>
      <c r="BF83" s="171">
        <f>'D&amp;O - EPL - Fiduciary - Crime'!CO$15*$BI83</f>
        <v>23.111383583313152</v>
      </c>
      <c r="BG83" s="171">
        <f>'D&amp;O - EPL - Fiduciary - Crime'!CP$15*$BI83</f>
        <v>23.111383583313152</v>
      </c>
      <c r="BI83" s="174">
        <f>SUMIF(Revenue!$P:$P,'Crime - D&amp;O (USD)'!$F83,Revenue!$F:$F)</f>
        <v>7.8785172088701024E-4</v>
      </c>
    </row>
    <row r="84" spans="1:61" s="173" customFormat="1" ht="12.75" hidden="1" customHeight="1">
      <c r="A84" s="179" t="s">
        <v>589</v>
      </c>
      <c r="B84" s="179" t="s">
        <v>589</v>
      </c>
      <c r="C84" s="170" t="str" cm="1">
        <f t="array" ref="C84">IFERROR(INDEX('Legal Entity'!B:B,MATCH('Crime - D&amp;O (USD)'!F84,'Legal Entity'!A:A,0),0),0)</f>
        <v>1315 - Corix Multi-Utility Services Inc.</v>
      </c>
      <c r="D84" s="170" t="str" cm="1">
        <f t="array" ref="D84">IFERROR(INDEX('Legal Entity'!C:C,MATCH(F84,'Legal Entity'!A:A,0),0),0)</f>
        <v>CA</v>
      </c>
      <c r="E84" s="170" t="s">
        <v>635</v>
      </c>
      <c r="F84" s="170" t="s">
        <v>140</v>
      </c>
      <c r="G84" s="170"/>
      <c r="H84" s="171">
        <f>'D&amp;O - EPL - Fiduciary - Crime'!AQ$15*$BI84</f>
        <v>0</v>
      </c>
      <c r="I84" s="171">
        <f>'D&amp;O - EPL - Fiduciary - Crime'!AR$15*$BI84</f>
        <v>0</v>
      </c>
      <c r="J84" s="171">
        <f>'D&amp;O - EPL - Fiduciary - Crime'!AS$15*$BI84</f>
        <v>0</v>
      </c>
      <c r="K84" s="171">
        <f>'D&amp;O - EPL - Fiduciary - Crime'!AT$15*$BI84</f>
        <v>0</v>
      </c>
      <c r="L84" s="171">
        <f>'D&amp;O - EPL - Fiduciary - Crime'!AU$15*$BI84</f>
        <v>0</v>
      </c>
      <c r="M84" s="171">
        <f>'D&amp;O - EPL - Fiduciary - Crime'!AV$15*$BI84</f>
        <v>0</v>
      </c>
      <c r="N84" s="171">
        <f>'D&amp;O - EPL - Fiduciary - Crime'!AW$15*$BI84</f>
        <v>0</v>
      </c>
      <c r="O84" s="171">
        <f>'D&amp;O - EPL - Fiduciary - Crime'!AX$15*$BI84</f>
        <v>0</v>
      </c>
      <c r="P84" s="171">
        <f>'D&amp;O - EPL - Fiduciary - Crime'!AY$15*$BI84</f>
        <v>0</v>
      </c>
      <c r="Q84" s="171">
        <f>'D&amp;O - EPL - Fiduciary - Crime'!AZ$15*$BI84</f>
        <v>0</v>
      </c>
      <c r="R84" s="171">
        <f>'D&amp;O - EPL - Fiduciary - Crime'!BA$15*$BI84</f>
        <v>0</v>
      </c>
      <c r="S84" s="171">
        <f>'D&amp;O - EPL - Fiduciary - Crime'!BB$15*$BI84</f>
        <v>0</v>
      </c>
      <c r="T84" s="171">
        <f>'D&amp;O - EPL - Fiduciary - Crime'!BC$15*$BI84</f>
        <v>0</v>
      </c>
      <c r="U84" s="171">
        <f>'D&amp;O - EPL - Fiduciary - Crime'!BD$15*$BI84</f>
        <v>0</v>
      </c>
      <c r="V84" s="171">
        <f>'D&amp;O - EPL - Fiduciary - Crime'!BE$15*$BI84</f>
        <v>0</v>
      </c>
      <c r="W84" s="171">
        <f>'D&amp;O - EPL - Fiduciary - Crime'!BF$15*$BI84</f>
        <v>0</v>
      </c>
      <c r="X84" s="171">
        <f>'D&amp;O - EPL - Fiduciary - Crime'!BG$15*$BI84</f>
        <v>0</v>
      </c>
      <c r="Y84" s="171">
        <f>'D&amp;O - EPL - Fiduciary - Crime'!BH$15*$BI84</f>
        <v>0</v>
      </c>
      <c r="Z84" s="171">
        <f>'D&amp;O - EPL - Fiduciary - Crime'!BI$15*$BI84</f>
        <v>0</v>
      </c>
      <c r="AA84" s="171">
        <f>'D&amp;O - EPL - Fiduciary - Crime'!BJ$15*$BI84</f>
        <v>0</v>
      </c>
      <c r="AB84" s="171">
        <f>'D&amp;O - EPL - Fiduciary - Crime'!BK$15*$BI84</f>
        <v>0</v>
      </c>
      <c r="AC84" s="171">
        <f>'D&amp;O - EPL - Fiduciary - Crime'!BL$15*$BI84</f>
        <v>0</v>
      </c>
      <c r="AD84" s="171">
        <f>'D&amp;O - EPL - Fiduciary - Crime'!BM$15*$BI84</f>
        <v>0</v>
      </c>
      <c r="AE84" s="171">
        <f>'D&amp;O - EPL - Fiduciary - Crime'!BN$15*$BI84</f>
        <v>0</v>
      </c>
      <c r="AF84" s="171">
        <f>'D&amp;O - EPL - Fiduciary - Crime'!BO$15*$BI84</f>
        <v>0</v>
      </c>
      <c r="AG84" s="171">
        <f>'D&amp;O - EPL - Fiduciary - Crime'!BP$15*$BI84</f>
        <v>0</v>
      </c>
      <c r="AH84" s="171">
        <f>'D&amp;O - EPL - Fiduciary - Crime'!BQ$15*$BI84</f>
        <v>0</v>
      </c>
      <c r="AI84" s="171">
        <f>'D&amp;O - EPL - Fiduciary - Crime'!BR$15*$BI84</f>
        <v>0</v>
      </c>
      <c r="AJ84" s="171">
        <f>'D&amp;O - EPL - Fiduciary - Crime'!BS$15*$BI84</f>
        <v>0</v>
      </c>
      <c r="AK84" s="171">
        <f>'D&amp;O - EPL - Fiduciary - Crime'!BT$15*$BI84</f>
        <v>0</v>
      </c>
      <c r="AL84" s="171">
        <f>'D&amp;O - EPL - Fiduciary - Crime'!BU$15*$BI84</f>
        <v>0</v>
      </c>
      <c r="AM84" s="171">
        <f>'D&amp;O - EPL - Fiduciary - Crime'!BV$15*$BI84</f>
        <v>0</v>
      </c>
      <c r="AN84" s="171">
        <f>'D&amp;O - EPL - Fiduciary - Crime'!BW$15*$BI84</f>
        <v>0</v>
      </c>
      <c r="AO84" s="171">
        <f>'D&amp;O - EPL - Fiduciary - Crime'!BX$15*$BI84</f>
        <v>0</v>
      </c>
      <c r="AP84" s="171">
        <f>'D&amp;O - EPL - Fiduciary - Crime'!BY$15*$BI84</f>
        <v>0</v>
      </c>
      <c r="AQ84" s="171">
        <f>'D&amp;O - EPL - Fiduciary - Crime'!BZ$15*$BI84</f>
        <v>0</v>
      </c>
      <c r="AR84" s="171">
        <f>'D&amp;O - EPL - Fiduciary - Crime'!CA$15*$BI84</f>
        <v>0</v>
      </c>
      <c r="AS84" s="171">
        <f>'D&amp;O - EPL - Fiduciary - Crime'!CB$15*$BI84</f>
        <v>0</v>
      </c>
      <c r="AT84" s="171">
        <f>'D&amp;O - EPL - Fiduciary - Crime'!CC$15*$BI84</f>
        <v>0</v>
      </c>
      <c r="AU84" s="171">
        <f>'D&amp;O - EPL - Fiduciary - Crime'!CD$15*$BI84</f>
        <v>0</v>
      </c>
      <c r="AV84" s="171">
        <f>'D&amp;O - EPL - Fiduciary - Crime'!CE$15*$BI84</f>
        <v>0</v>
      </c>
      <c r="AW84" s="171">
        <f>'D&amp;O - EPL - Fiduciary - Crime'!CF$15*$BI84</f>
        <v>0</v>
      </c>
      <c r="AX84" s="171">
        <f>'D&amp;O - EPL - Fiduciary - Crime'!CG$15*$BI84</f>
        <v>0</v>
      </c>
      <c r="AY84" s="171">
        <f>'D&amp;O - EPL - Fiduciary - Crime'!CH$15*$BI84</f>
        <v>0</v>
      </c>
      <c r="AZ84" s="171">
        <f>'D&amp;O - EPL - Fiduciary - Crime'!CI$15*$BI84</f>
        <v>0</v>
      </c>
      <c r="BA84" s="171">
        <f>'D&amp;O - EPL - Fiduciary - Crime'!CJ$15*$BI84</f>
        <v>0</v>
      </c>
      <c r="BB84" s="171">
        <f>'D&amp;O - EPL - Fiduciary - Crime'!CK$15*$BI84</f>
        <v>0</v>
      </c>
      <c r="BC84" s="171">
        <f>'D&amp;O - EPL - Fiduciary - Crime'!CL$15*$BI84</f>
        <v>0</v>
      </c>
      <c r="BD84" s="171">
        <f>'D&amp;O - EPL - Fiduciary - Crime'!CM$15*$BI84</f>
        <v>0</v>
      </c>
      <c r="BE84" s="171">
        <f>'D&amp;O - EPL - Fiduciary - Crime'!CN$15*$BI84</f>
        <v>0</v>
      </c>
      <c r="BF84" s="171">
        <f>'D&amp;O - EPL - Fiduciary - Crime'!CO$15*$BI84</f>
        <v>0</v>
      </c>
      <c r="BG84" s="171">
        <f>'D&amp;O - EPL - Fiduciary - Crime'!CP$15*$BI84</f>
        <v>0</v>
      </c>
      <c r="BI84" s="174">
        <f>SUMIF(Revenue!$P:$P,'Crime - D&amp;O (USD)'!$F84,Revenue!$F:$F)</f>
        <v>0</v>
      </c>
    </row>
    <row r="85" spans="1:61" s="173" customFormat="1" ht="12.75" hidden="1" customHeight="1">
      <c r="A85" s="179" t="s">
        <v>589</v>
      </c>
      <c r="B85" s="179" t="s">
        <v>589</v>
      </c>
      <c r="C85" s="170" t="str" cm="1">
        <f t="array" ref="C85">IFERROR(INDEX('Legal Entity'!B:B,MATCH('Crime - D&amp;O (USD)'!F85,'Legal Entity'!A:A,0),0),0)</f>
        <v>1315 - Corix Multi-Utility Services Inc.</v>
      </c>
      <c r="D85" s="170" t="str" cm="1">
        <f t="array" ref="D85">IFERROR(INDEX('Legal Entity'!C:C,MATCH(F85,'Legal Entity'!A:A,0),0),0)</f>
        <v>CA</v>
      </c>
      <c r="E85" s="170" t="s">
        <v>635</v>
      </c>
      <c r="F85" s="170" t="s">
        <v>154</v>
      </c>
      <c r="G85" s="170"/>
      <c r="H85" s="171">
        <f>'D&amp;O - EPL - Fiduciary - Crime'!AQ$15*$BI85</f>
        <v>92.441081185420799</v>
      </c>
      <c r="I85" s="171">
        <f>'D&amp;O - EPL - Fiduciary - Crime'!AR$15*$BI85</f>
        <v>92.441081185420799</v>
      </c>
      <c r="J85" s="171">
        <f>'D&amp;O - EPL - Fiduciary - Crime'!AS$15*$BI85</f>
        <v>113.92335936813875</v>
      </c>
      <c r="K85" s="171">
        <f>'D&amp;O - EPL - Fiduciary - Crime'!AT$15*$BI85</f>
        <v>113.92335936813875</v>
      </c>
      <c r="L85" s="171">
        <f>'D&amp;O - EPL - Fiduciary - Crime'!AU$15*$BI85</f>
        <v>113.92335936813875</v>
      </c>
      <c r="M85" s="171">
        <f>'D&amp;O - EPL - Fiduciary - Crime'!AV$15*$BI85</f>
        <v>113.92335936813875</v>
      </c>
      <c r="N85" s="171">
        <f>'D&amp;O - EPL - Fiduciary - Crime'!AW$15*$BI85</f>
        <v>113.92335936813875</v>
      </c>
      <c r="O85" s="171">
        <f>'D&amp;O - EPL - Fiduciary - Crime'!AX$15*$BI85</f>
        <v>113.92335936813875</v>
      </c>
      <c r="P85" s="171">
        <f>'D&amp;O - EPL - Fiduciary - Crime'!AY$15*$BI85</f>
        <v>113.92335936813875</v>
      </c>
      <c r="Q85" s="171">
        <f>'D&amp;O - EPL - Fiduciary - Crime'!AZ$15*$BI85</f>
        <v>113.92335936813875</v>
      </c>
      <c r="R85" s="171">
        <f>'D&amp;O - EPL - Fiduciary - Crime'!BA$15*$BI85</f>
        <v>113.92335936813875</v>
      </c>
      <c r="S85" s="171">
        <f>'D&amp;O - EPL - Fiduciary - Crime'!BB$15*$BI85</f>
        <v>113.92335936813875</v>
      </c>
      <c r="T85" s="171">
        <f>'D&amp;O - EPL - Fiduciary - Crime'!BC$15*$BI85</f>
        <v>113.92335936813875</v>
      </c>
      <c r="U85" s="171">
        <f>'D&amp;O - EPL - Fiduciary - Crime'!BD$15*$BI85</f>
        <v>113.92335936813875</v>
      </c>
      <c r="V85" s="171">
        <f>'D&amp;O - EPL - Fiduciary - Crime'!BE$15*$BI85</f>
        <v>122.46761132074916</v>
      </c>
      <c r="W85" s="171">
        <f>'D&amp;O - EPL - Fiduciary - Crime'!BF$15*$BI85</f>
        <v>122.46761132074916</v>
      </c>
      <c r="X85" s="171">
        <f>'D&amp;O - EPL - Fiduciary - Crime'!BG$15*$BI85</f>
        <v>122.46761132074916</v>
      </c>
      <c r="Y85" s="171">
        <f>'D&amp;O - EPL - Fiduciary - Crime'!BH$15*$BI85</f>
        <v>122.46761132074916</v>
      </c>
      <c r="Z85" s="171">
        <f>'D&amp;O - EPL - Fiduciary - Crime'!BI$15*$BI85</f>
        <v>122.46761132074916</v>
      </c>
      <c r="AA85" s="171">
        <f>'D&amp;O - EPL - Fiduciary - Crime'!BJ$15*$BI85</f>
        <v>122.46761132074916</v>
      </c>
      <c r="AB85" s="171">
        <f>'D&amp;O - EPL - Fiduciary - Crime'!BK$15*$BI85</f>
        <v>122.46761132074916</v>
      </c>
      <c r="AC85" s="171">
        <f>'D&amp;O - EPL - Fiduciary - Crime'!BL$15*$BI85</f>
        <v>122.46761132074916</v>
      </c>
      <c r="AD85" s="171">
        <f>'D&amp;O - EPL - Fiduciary - Crime'!BM$15*$BI85</f>
        <v>122.46761132074916</v>
      </c>
      <c r="AE85" s="171">
        <f>'D&amp;O - EPL - Fiduciary - Crime'!BN$15*$BI85</f>
        <v>122.46761132074916</v>
      </c>
      <c r="AF85" s="171">
        <f>'D&amp;O - EPL - Fiduciary - Crime'!BO$15*$BI85</f>
        <v>122.46761132074916</v>
      </c>
      <c r="AG85" s="171">
        <f>'D&amp;O - EPL - Fiduciary - Crime'!BP$15*$BI85</f>
        <v>122.46761132074916</v>
      </c>
      <c r="AH85" s="171">
        <f>'D&amp;O - EPL - Fiduciary - Crime'!BQ$15*$BI85</f>
        <v>131.65268216980533</v>
      </c>
      <c r="AI85" s="171">
        <f>'D&amp;O - EPL - Fiduciary - Crime'!BR$15*$BI85</f>
        <v>131.65268216980533</v>
      </c>
      <c r="AJ85" s="171">
        <f>'D&amp;O - EPL - Fiduciary - Crime'!BS$15*$BI85</f>
        <v>131.65268216980533</v>
      </c>
      <c r="AK85" s="171">
        <f>'D&amp;O - EPL - Fiduciary - Crime'!BT$15*$BI85</f>
        <v>131.65268216980533</v>
      </c>
      <c r="AL85" s="171">
        <f>'D&amp;O - EPL - Fiduciary - Crime'!BU$15*$BI85</f>
        <v>131.65268216980533</v>
      </c>
      <c r="AM85" s="171">
        <f>'D&amp;O - EPL - Fiduciary - Crime'!BV$15*$BI85</f>
        <v>131.65268216980533</v>
      </c>
      <c r="AN85" s="171">
        <f>'D&amp;O - EPL - Fiduciary - Crime'!BW$15*$BI85</f>
        <v>131.65268216980533</v>
      </c>
      <c r="AO85" s="171">
        <f>'D&amp;O - EPL - Fiduciary - Crime'!BX$15*$BI85</f>
        <v>131.65268216980533</v>
      </c>
      <c r="AP85" s="171">
        <f>'D&amp;O - EPL - Fiduciary - Crime'!BY$15*$BI85</f>
        <v>131.65268216980533</v>
      </c>
      <c r="AQ85" s="171">
        <f>'D&amp;O - EPL - Fiduciary - Crime'!BZ$15*$BI85</f>
        <v>131.65268216980533</v>
      </c>
      <c r="AR85" s="171">
        <f>'D&amp;O - EPL - Fiduciary - Crime'!CA$15*$BI85</f>
        <v>131.65268216980533</v>
      </c>
      <c r="AS85" s="171">
        <f>'D&amp;O - EPL - Fiduciary - Crime'!CB$15*$BI85</f>
        <v>131.65268216980533</v>
      </c>
      <c r="AT85" s="171">
        <f>'D&amp;O - EPL - Fiduciary - Crime'!CC$15*$BI85</f>
        <v>135.60226263489946</v>
      </c>
      <c r="AU85" s="171">
        <f>'D&amp;O - EPL - Fiduciary - Crime'!CD$15*$BI85</f>
        <v>135.60226263489946</v>
      </c>
      <c r="AV85" s="171">
        <f>'D&amp;O - EPL - Fiduciary - Crime'!CE$15*$BI85</f>
        <v>135.60226263489946</v>
      </c>
      <c r="AW85" s="171">
        <f>'D&amp;O - EPL - Fiduciary - Crime'!CF$15*$BI85</f>
        <v>135.60226263489946</v>
      </c>
      <c r="AX85" s="171">
        <f>'D&amp;O - EPL - Fiduciary - Crime'!CG$15*$BI85</f>
        <v>135.60226263489946</v>
      </c>
      <c r="AY85" s="171">
        <f>'D&amp;O - EPL - Fiduciary - Crime'!CH$15*$BI85</f>
        <v>135.60226263489946</v>
      </c>
      <c r="AZ85" s="171">
        <f>'D&amp;O - EPL - Fiduciary - Crime'!CI$15*$BI85</f>
        <v>135.60226263489946</v>
      </c>
      <c r="BA85" s="171">
        <f>'D&amp;O - EPL - Fiduciary - Crime'!CJ$15*$BI85</f>
        <v>135.60226263489946</v>
      </c>
      <c r="BB85" s="171">
        <f>'D&amp;O - EPL - Fiduciary - Crime'!CK$15*$BI85</f>
        <v>135.60226263489946</v>
      </c>
      <c r="BC85" s="171">
        <f>'D&amp;O - EPL - Fiduciary - Crime'!CL$15*$BI85</f>
        <v>135.60226263489946</v>
      </c>
      <c r="BD85" s="171">
        <f>'D&amp;O - EPL - Fiduciary - Crime'!CM$15*$BI85</f>
        <v>135.60226263489946</v>
      </c>
      <c r="BE85" s="171">
        <f>'D&amp;O - EPL - Fiduciary - Crime'!CN$15*$BI85</f>
        <v>135.60226263489946</v>
      </c>
      <c r="BF85" s="171">
        <f>'D&amp;O - EPL - Fiduciary - Crime'!CO$15*$BI85</f>
        <v>139.67033051394645</v>
      </c>
      <c r="BG85" s="171">
        <f>'D&amp;O - EPL - Fiduciary - Crime'!CP$15*$BI85</f>
        <v>139.67033051394645</v>
      </c>
      <c r="BI85" s="174">
        <f>SUMIF(Revenue!$P:$P,'Crime - D&amp;O (USD)'!$F85,Revenue!$F:$F)</f>
        <v>4.7612688290856282E-3</v>
      </c>
    </row>
    <row r="86" spans="1:61" s="173" customFormat="1" ht="12.75" hidden="1" customHeight="1">
      <c r="A86" s="179" t="s">
        <v>589</v>
      </c>
      <c r="B86" s="179" t="s">
        <v>589</v>
      </c>
      <c r="C86" s="170" t="str" cm="1">
        <f t="array" ref="C86">IFERROR(INDEX('Legal Entity'!B:B,MATCH('Crime - D&amp;O (USD)'!F86,'Legal Entity'!A:A,0),0),0)</f>
        <v>1315 - Corix Multi-Utility Services Inc.</v>
      </c>
      <c r="D86" s="170" t="str" cm="1">
        <f t="array" ref="D86">IFERROR(INDEX('Legal Entity'!C:C,MATCH(F86,'Legal Entity'!A:A,0),0),0)</f>
        <v>CA</v>
      </c>
      <c r="E86" s="170" t="s">
        <v>635</v>
      </c>
      <c r="F86" s="170" t="s">
        <v>155</v>
      </c>
      <c r="G86" s="170"/>
      <c r="H86" s="171">
        <f>'D&amp;O - EPL - Fiduciary - Crime'!AQ$15*$BI86</f>
        <v>12.764730602692122</v>
      </c>
      <c r="I86" s="171">
        <f>'D&amp;O - EPL - Fiduciary - Crime'!AR$15*$BI86</f>
        <v>12.764730602692122</v>
      </c>
      <c r="J86" s="171">
        <f>'D&amp;O - EPL - Fiduciary - Crime'!AS$15*$BI86</f>
        <v>15.731111893543279</v>
      </c>
      <c r="K86" s="171">
        <f>'D&amp;O - EPL - Fiduciary - Crime'!AT$15*$BI86</f>
        <v>15.731111893543279</v>
      </c>
      <c r="L86" s="171">
        <f>'D&amp;O - EPL - Fiduciary - Crime'!AU$15*$BI86</f>
        <v>15.731111893543279</v>
      </c>
      <c r="M86" s="171">
        <f>'D&amp;O - EPL - Fiduciary - Crime'!AV$15*$BI86</f>
        <v>15.731111893543279</v>
      </c>
      <c r="N86" s="171">
        <f>'D&amp;O - EPL - Fiduciary - Crime'!AW$15*$BI86</f>
        <v>15.731111893543279</v>
      </c>
      <c r="O86" s="171">
        <f>'D&amp;O - EPL - Fiduciary - Crime'!AX$15*$BI86</f>
        <v>15.731111893543279</v>
      </c>
      <c r="P86" s="171">
        <f>'D&amp;O - EPL - Fiduciary - Crime'!AY$15*$BI86</f>
        <v>15.731111893543279</v>
      </c>
      <c r="Q86" s="171">
        <f>'D&amp;O - EPL - Fiduciary - Crime'!AZ$15*$BI86</f>
        <v>15.731111893543279</v>
      </c>
      <c r="R86" s="171">
        <f>'D&amp;O - EPL - Fiduciary - Crime'!BA$15*$BI86</f>
        <v>15.731111893543279</v>
      </c>
      <c r="S86" s="171">
        <f>'D&amp;O - EPL - Fiduciary - Crime'!BB$15*$BI86</f>
        <v>15.731111893543279</v>
      </c>
      <c r="T86" s="171">
        <f>'D&amp;O - EPL - Fiduciary - Crime'!BC$15*$BI86</f>
        <v>15.731111893543279</v>
      </c>
      <c r="U86" s="171">
        <f>'D&amp;O - EPL - Fiduciary - Crime'!BD$15*$BI86</f>
        <v>15.731111893543279</v>
      </c>
      <c r="V86" s="171">
        <f>'D&amp;O - EPL - Fiduciary - Crime'!BE$15*$BI86</f>
        <v>16.910945285559023</v>
      </c>
      <c r="W86" s="171">
        <f>'D&amp;O - EPL - Fiduciary - Crime'!BF$15*$BI86</f>
        <v>16.910945285559023</v>
      </c>
      <c r="X86" s="171">
        <f>'D&amp;O - EPL - Fiduciary - Crime'!BG$15*$BI86</f>
        <v>16.910945285559023</v>
      </c>
      <c r="Y86" s="171">
        <f>'D&amp;O - EPL - Fiduciary - Crime'!BH$15*$BI86</f>
        <v>16.910945285559023</v>
      </c>
      <c r="Z86" s="171">
        <f>'D&amp;O - EPL - Fiduciary - Crime'!BI$15*$BI86</f>
        <v>16.910945285559023</v>
      </c>
      <c r="AA86" s="171">
        <f>'D&amp;O - EPL - Fiduciary - Crime'!BJ$15*$BI86</f>
        <v>16.910945285559023</v>
      </c>
      <c r="AB86" s="171">
        <f>'D&amp;O - EPL - Fiduciary - Crime'!BK$15*$BI86</f>
        <v>16.910945285559023</v>
      </c>
      <c r="AC86" s="171">
        <f>'D&amp;O - EPL - Fiduciary - Crime'!BL$15*$BI86</f>
        <v>16.910945285559023</v>
      </c>
      <c r="AD86" s="171">
        <f>'D&amp;O - EPL - Fiduciary - Crime'!BM$15*$BI86</f>
        <v>16.910945285559023</v>
      </c>
      <c r="AE86" s="171">
        <f>'D&amp;O - EPL - Fiduciary - Crime'!BN$15*$BI86</f>
        <v>16.910945285559023</v>
      </c>
      <c r="AF86" s="171">
        <f>'D&amp;O - EPL - Fiduciary - Crime'!BO$15*$BI86</f>
        <v>16.910945285559023</v>
      </c>
      <c r="AG86" s="171">
        <f>'D&amp;O - EPL - Fiduciary - Crime'!BP$15*$BI86</f>
        <v>16.910945285559023</v>
      </c>
      <c r="AH86" s="171">
        <f>'D&amp;O - EPL - Fiduciary - Crime'!BQ$15*$BI86</f>
        <v>18.179266181975951</v>
      </c>
      <c r="AI86" s="171">
        <f>'D&amp;O - EPL - Fiduciary - Crime'!BR$15*$BI86</f>
        <v>18.179266181975951</v>
      </c>
      <c r="AJ86" s="171">
        <f>'D&amp;O - EPL - Fiduciary - Crime'!BS$15*$BI86</f>
        <v>18.179266181975951</v>
      </c>
      <c r="AK86" s="171">
        <f>'D&amp;O - EPL - Fiduciary - Crime'!BT$15*$BI86</f>
        <v>18.179266181975951</v>
      </c>
      <c r="AL86" s="171">
        <f>'D&amp;O - EPL - Fiduciary - Crime'!BU$15*$BI86</f>
        <v>18.179266181975951</v>
      </c>
      <c r="AM86" s="171">
        <f>'D&amp;O - EPL - Fiduciary - Crime'!BV$15*$BI86</f>
        <v>18.179266181975951</v>
      </c>
      <c r="AN86" s="171">
        <f>'D&amp;O - EPL - Fiduciary - Crime'!BW$15*$BI86</f>
        <v>18.179266181975951</v>
      </c>
      <c r="AO86" s="171">
        <f>'D&amp;O - EPL - Fiduciary - Crime'!BX$15*$BI86</f>
        <v>18.179266181975951</v>
      </c>
      <c r="AP86" s="171">
        <f>'D&amp;O - EPL - Fiduciary - Crime'!BY$15*$BI86</f>
        <v>18.179266181975951</v>
      </c>
      <c r="AQ86" s="171">
        <f>'D&amp;O - EPL - Fiduciary - Crime'!BZ$15*$BI86</f>
        <v>18.179266181975951</v>
      </c>
      <c r="AR86" s="171">
        <f>'D&amp;O - EPL - Fiduciary - Crime'!CA$15*$BI86</f>
        <v>18.179266181975951</v>
      </c>
      <c r="AS86" s="171">
        <f>'D&amp;O - EPL - Fiduciary - Crime'!CB$15*$BI86</f>
        <v>18.179266181975951</v>
      </c>
      <c r="AT86" s="171">
        <f>'D&amp;O - EPL - Fiduciary - Crime'!CC$15*$BI86</f>
        <v>18.724644167435226</v>
      </c>
      <c r="AU86" s="171">
        <f>'D&amp;O - EPL - Fiduciary - Crime'!CD$15*$BI86</f>
        <v>18.724644167435226</v>
      </c>
      <c r="AV86" s="171">
        <f>'D&amp;O - EPL - Fiduciary - Crime'!CE$15*$BI86</f>
        <v>18.724644167435226</v>
      </c>
      <c r="AW86" s="171">
        <f>'D&amp;O - EPL - Fiduciary - Crime'!CF$15*$BI86</f>
        <v>18.724644167435226</v>
      </c>
      <c r="AX86" s="171">
        <f>'D&amp;O - EPL - Fiduciary - Crime'!CG$15*$BI86</f>
        <v>18.724644167435226</v>
      </c>
      <c r="AY86" s="171">
        <f>'D&amp;O - EPL - Fiduciary - Crime'!CH$15*$BI86</f>
        <v>18.724644167435226</v>
      </c>
      <c r="AZ86" s="171">
        <f>'D&amp;O - EPL - Fiduciary - Crime'!CI$15*$BI86</f>
        <v>18.724644167435226</v>
      </c>
      <c r="BA86" s="171">
        <f>'D&amp;O - EPL - Fiduciary - Crime'!CJ$15*$BI86</f>
        <v>18.724644167435226</v>
      </c>
      <c r="BB86" s="171">
        <f>'D&amp;O - EPL - Fiduciary - Crime'!CK$15*$BI86</f>
        <v>18.724644167435226</v>
      </c>
      <c r="BC86" s="171">
        <f>'D&amp;O - EPL - Fiduciary - Crime'!CL$15*$BI86</f>
        <v>18.724644167435226</v>
      </c>
      <c r="BD86" s="171">
        <f>'D&amp;O - EPL - Fiduciary - Crime'!CM$15*$BI86</f>
        <v>18.724644167435226</v>
      </c>
      <c r="BE86" s="171">
        <f>'D&amp;O - EPL - Fiduciary - Crime'!CN$15*$BI86</f>
        <v>18.724644167435226</v>
      </c>
      <c r="BF86" s="171">
        <f>'D&amp;O - EPL - Fiduciary - Crime'!CO$15*$BI86</f>
        <v>19.286383492458285</v>
      </c>
      <c r="BG86" s="171">
        <f>'D&amp;O - EPL - Fiduciary - Crime'!CP$15*$BI86</f>
        <v>19.286383492458285</v>
      </c>
      <c r="BI86" s="174">
        <f>SUMIF(Revenue!$P:$P,'Crime - D&amp;O (USD)'!$F86,Revenue!$F:$F)</f>
        <v>6.5746000750863836E-4</v>
      </c>
    </row>
    <row r="87" spans="1:61" s="173" customFormat="1" ht="12.75" hidden="1" customHeight="1">
      <c r="A87" s="179" t="s">
        <v>589</v>
      </c>
      <c r="B87" s="179" t="s">
        <v>589</v>
      </c>
      <c r="C87" s="170" t="str" cm="1">
        <f t="array" ref="C87">IFERROR(INDEX('Legal Entity'!B:B,MATCH('Crime - D&amp;O (USD)'!F87,'Legal Entity'!A:A,0),0),0)</f>
        <v>1315 - Corix Multi-Utility Services Inc.</v>
      </c>
      <c r="D87" s="170" t="str" cm="1">
        <f t="array" ref="D87">IFERROR(INDEX('Legal Entity'!C:C,MATCH(F87,'Legal Entity'!A:A,0),0),0)</f>
        <v>CA</v>
      </c>
      <c r="E87" s="170" t="s">
        <v>635</v>
      </c>
      <c r="F87" s="170" t="s">
        <v>156</v>
      </c>
      <c r="G87" s="170"/>
      <c r="H87" s="171">
        <f>'D&amp;O - EPL - Fiduciary - Crime'!AQ$15*$BI87</f>
        <v>28.057566939650773</v>
      </c>
      <c r="I87" s="171">
        <f>'D&amp;O - EPL - Fiduciary - Crime'!AR$15*$BI87</f>
        <v>28.057566939650773</v>
      </c>
      <c r="J87" s="171">
        <f>'D&amp;O - EPL - Fiduciary - Crime'!AS$15*$BI87</f>
        <v>34.577833150285144</v>
      </c>
      <c r="K87" s="171">
        <f>'D&amp;O - EPL - Fiduciary - Crime'!AT$15*$BI87</f>
        <v>34.577833150285144</v>
      </c>
      <c r="L87" s="171">
        <f>'D&amp;O - EPL - Fiduciary - Crime'!AU$15*$BI87</f>
        <v>34.577833150285144</v>
      </c>
      <c r="M87" s="171">
        <f>'D&amp;O - EPL - Fiduciary - Crime'!AV$15*$BI87</f>
        <v>34.577833150285144</v>
      </c>
      <c r="N87" s="171">
        <f>'D&amp;O - EPL - Fiduciary - Crime'!AW$15*$BI87</f>
        <v>34.577833150285144</v>
      </c>
      <c r="O87" s="171">
        <f>'D&amp;O - EPL - Fiduciary - Crime'!AX$15*$BI87</f>
        <v>34.577833150285144</v>
      </c>
      <c r="P87" s="171">
        <f>'D&amp;O - EPL - Fiduciary - Crime'!AY$15*$BI87</f>
        <v>34.577833150285144</v>
      </c>
      <c r="Q87" s="171">
        <f>'D&amp;O - EPL - Fiduciary - Crime'!AZ$15*$BI87</f>
        <v>34.577833150285144</v>
      </c>
      <c r="R87" s="171">
        <f>'D&amp;O - EPL - Fiduciary - Crime'!BA$15*$BI87</f>
        <v>34.577833150285144</v>
      </c>
      <c r="S87" s="171">
        <f>'D&amp;O - EPL - Fiduciary - Crime'!BB$15*$BI87</f>
        <v>34.577833150285144</v>
      </c>
      <c r="T87" s="171">
        <f>'D&amp;O - EPL - Fiduciary - Crime'!BC$15*$BI87</f>
        <v>34.577833150285144</v>
      </c>
      <c r="U87" s="171">
        <f>'D&amp;O - EPL - Fiduciary - Crime'!BD$15*$BI87</f>
        <v>34.577833150285144</v>
      </c>
      <c r="V87" s="171">
        <f>'D&amp;O - EPL - Fiduciary - Crime'!BE$15*$BI87</f>
        <v>37.171170636556532</v>
      </c>
      <c r="W87" s="171">
        <f>'D&amp;O - EPL - Fiduciary - Crime'!BF$15*$BI87</f>
        <v>37.171170636556532</v>
      </c>
      <c r="X87" s="171">
        <f>'D&amp;O - EPL - Fiduciary - Crime'!BG$15*$BI87</f>
        <v>37.171170636556532</v>
      </c>
      <c r="Y87" s="171">
        <f>'D&amp;O - EPL - Fiduciary - Crime'!BH$15*$BI87</f>
        <v>37.171170636556532</v>
      </c>
      <c r="Z87" s="171">
        <f>'D&amp;O - EPL - Fiduciary - Crime'!BI$15*$BI87</f>
        <v>37.171170636556532</v>
      </c>
      <c r="AA87" s="171">
        <f>'D&amp;O - EPL - Fiduciary - Crime'!BJ$15*$BI87</f>
        <v>37.171170636556532</v>
      </c>
      <c r="AB87" s="171">
        <f>'D&amp;O - EPL - Fiduciary - Crime'!BK$15*$BI87</f>
        <v>37.171170636556532</v>
      </c>
      <c r="AC87" s="171">
        <f>'D&amp;O - EPL - Fiduciary - Crime'!BL$15*$BI87</f>
        <v>37.171170636556532</v>
      </c>
      <c r="AD87" s="171">
        <f>'D&amp;O - EPL - Fiduciary - Crime'!BM$15*$BI87</f>
        <v>37.171170636556532</v>
      </c>
      <c r="AE87" s="171">
        <f>'D&amp;O - EPL - Fiduciary - Crime'!BN$15*$BI87</f>
        <v>37.171170636556532</v>
      </c>
      <c r="AF87" s="171">
        <f>'D&amp;O - EPL - Fiduciary - Crime'!BO$15*$BI87</f>
        <v>37.171170636556532</v>
      </c>
      <c r="AG87" s="171">
        <f>'D&amp;O - EPL - Fiduciary - Crime'!BP$15*$BI87</f>
        <v>37.171170636556532</v>
      </c>
      <c r="AH87" s="171">
        <f>'D&amp;O - EPL - Fiduciary - Crime'!BQ$15*$BI87</f>
        <v>39.959008434298269</v>
      </c>
      <c r="AI87" s="171">
        <f>'D&amp;O - EPL - Fiduciary - Crime'!BR$15*$BI87</f>
        <v>39.959008434298269</v>
      </c>
      <c r="AJ87" s="171">
        <f>'D&amp;O - EPL - Fiduciary - Crime'!BS$15*$BI87</f>
        <v>39.959008434298269</v>
      </c>
      <c r="AK87" s="171">
        <f>'D&amp;O - EPL - Fiduciary - Crime'!BT$15*$BI87</f>
        <v>39.959008434298269</v>
      </c>
      <c r="AL87" s="171">
        <f>'D&amp;O - EPL - Fiduciary - Crime'!BU$15*$BI87</f>
        <v>39.959008434298269</v>
      </c>
      <c r="AM87" s="171">
        <f>'D&amp;O - EPL - Fiduciary - Crime'!BV$15*$BI87</f>
        <v>39.959008434298269</v>
      </c>
      <c r="AN87" s="171">
        <f>'D&amp;O - EPL - Fiduciary - Crime'!BW$15*$BI87</f>
        <v>39.959008434298269</v>
      </c>
      <c r="AO87" s="171">
        <f>'D&amp;O - EPL - Fiduciary - Crime'!BX$15*$BI87</f>
        <v>39.959008434298269</v>
      </c>
      <c r="AP87" s="171">
        <f>'D&amp;O - EPL - Fiduciary - Crime'!BY$15*$BI87</f>
        <v>39.959008434298269</v>
      </c>
      <c r="AQ87" s="171">
        <f>'D&amp;O - EPL - Fiduciary - Crime'!BZ$15*$BI87</f>
        <v>39.959008434298269</v>
      </c>
      <c r="AR87" s="171">
        <f>'D&amp;O - EPL - Fiduciary - Crime'!CA$15*$BI87</f>
        <v>39.959008434298269</v>
      </c>
      <c r="AS87" s="171">
        <f>'D&amp;O - EPL - Fiduciary - Crime'!CB$15*$BI87</f>
        <v>39.959008434298269</v>
      </c>
      <c r="AT87" s="171">
        <f>'D&amp;O - EPL - Fiduciary - Crime'!CC$15*$BI87</f>
        <v>41.157778687327209</v>
      </c>
      <c r="AU87" s="171">
        <f>'D&amp;O - EPL - Fiduciary - Crime'!CD$15*$BI87</f>
        <v>41.157778687327209</v>
      </c>
      <c r="AV87" s="171">
        <f>'D&amp;O - EPL - Fiduciary - Crime'!CE$15*$BI87</f>
        <v>41.157778687327209</v>
      </c>
      <c r="AW87" s="171">
        <f>'D&amp;O - EPL - Fiduciary - Crime'!CF$15*$BI87</f>
        <v>41.157778687327209</v>
      </c>
      <c r="AX87" s="171">
        <f>'D&amp;O - EPL - Fiduciary - Crime'!CG$15*$BI87</f>
        <v>41.157778687327209</v>
      </c>
      <c r="AY87" s="171">
        <f>'D&amp;O - EPL - Fiduciary - Crime'!CH$15*$BI87</f>
        <v>41.157778687327209</v>
      </c>
      <c r="AZ87" s="171">
        <f>'D&amp;O - EPL - Fiduciary - Crime'!CI$15*$BI87</f>
        <v>41.157778687327209</v>
      </c>
      <c r="BA87" s="171">
        <f>'D&amp;O - EPL - Fiduciary - Crime'!CJ$15*$BI87</f>
        <v>41.157778687327209</v>
      </c>
      <c r="BB87" s="171">
        <f>'D&amp;O - EPL - Fiduciary - Crime'!CK$15*$BI87</f>
        <v>41.157778687327209</v>
      </c>
      <c r="BC87" s="171">
        <f>'D&amp;O - EPL - Fiduciary - Crime'!CL$15*$BI87</f>
        <v>41.157778687327209</v>
      </c>
      <c r="BD87" s="171">
        <f>'D&amp;O - EPL - Fiduciary - Crime'!CM$15*$BI87</f>
        <v>41.157778687327209</v>
      </c>
      <c r="BE87" s="171">
        <f>'D&amp;O - EPL - Fiduciary - Crime'!CN$15*$BI87</f>
        <v>41.157778687327209</v>
      </c>
      <c r="BF87" s="171">
        <f>'D&amp;O - EPL - Fiduciary - Crime'!CO$15*$BI87</f>
        <v>42.392512047947029</v>
      </c>
      <c r="BG87" s="171">
        <f>'D&amp;O - EPL - Fiduciary - Crime'!CP$15*$BI87</f>
        <v>42.392512047947029</v>
      </c>
      <c r="BI87" s="174">
        <f>SUMIF(Revenue!$P:$P,'Crime - D&amp;O (USD)'!$F87,Revenue!$F:$F)</f>
        <v>1.4451325879863415E-3</v>
      </c>
    </row>
    <row r="88" spans="1:61" s="173" customFormat="1" ht="12.75" hidden="1" customHeight="1">
      <c r="A88" s="179" t="s">
        <v>589</v>
      </c>
      <c r="B88" s="179" t="s">
        <v>589</v>
      </c>
      <c r="C88" s="170" t="str" cm="1">
        <f t="array" ref="C88">IFERROR(INDEX('Legal Entity'!B:B,MATCH('Crime - D&amp;O (USD)'!F88,'Legal Entity'!A:A,0),0),0)</f>
        <v>1315 - Corix Multi-Utility Services Inc.</v>
      </c>
      <c r="D88" s="170" t="str" cm="1">
        <f t="array" ref="D88">IFERROR(INDEX('Legal Entity'!C:C,MATCH(F88,'Legal Entity'!A:A,0),0),0)</f>
        <v>CA</v>
      </c>
      <c r="E88" s="170" t="s">
        <v>635</v>
      </c>
      <c r="F88" s="170" t="s">
        <v>157</v>
      </c>
      <c r="G88" s="170"/>
      <c r="H88" s="171">
        <f>'D&amp;O - EPL - Fiduciary - Crime'!AQ$15*$BI88</f>
        <v>14.456842690231992</v>
      </c>
      <c r="I88" s="171">
        <f>'D&amp;O - EPL - Fiduciary - Crime'!AR$15*$BI88</f>
        <v>14.456842690231992</v>
      </c>
      <c r="J88" s="171">
        <f>'D&amp;O - EPL - Fiduciary - Crime'!AS$15*$BI88</f>
        <v>17.816451993074466</v>
      </c>
      <c r="K88" s="171">
        <f>'D&amp;O - EPL - Fiduciary - Crime'!AT$15*$BI88</f>
        <v>17.816451993074466</v>
      </c>
      <c r="L88" s="171">
        <f>'D&amp;O - EPL - Fiduciary - Crime'!AU$15*$BI88</f>
        <v>17.816451993074466</v>
      </c>
      <c r="M88" s="171">
        <f>'D&amp;O - EPL - Fiduciary - Crime'!AV$15*$BI88</f>
        <v>17.816451993074466</v>
      </c>
      <c r="N88" s="171">
        <f>'D&amp;O - EPL - Fiduciary - Crime'!AW$15*$BI88</f>
        <v>17.816451993074466</v>
      </c>
      <c r="O88" s="171">
        <f>'D&amp;O - EPL - Fiduciary - Crime'!AX$15*$BI88</f>
        <v>17.816451993074466</v>
      </c>
      <c r="P88" s="171">
        <f>'D&amp;O - EPL - Fiduciary - Crime'!AY$15*$BI88</f>
        <v>17.816451993074466</v>
      </c>
      <c r="Q88" s="171">
        <f>'D&amp;O - EPL - Fiduciary - Crime'!AZ$15*$BI88</f>
        <v>17.816451993074466</v>
      </c>
      <c r="R88" s="171">
        <f>'D&amp;O - EPL - Fiduciary - Crime'!BA$15*$BI88</f>
        <v>17.816451993074466</v>
      </c>
      <c r="S88" s="171">
        <f>'D&amp;O - EPL - Fiduciary - Crime'!BB$15*$BI88</f>
        <v>17.816451993074466</v>
      </c>
      <c r="T88" s="171">
        <f>'D&amp;O - EPL - Fiduciary - Crime'!BC$15*$BI88</f>
        <v>17.816451993074466</v>
      </c>
      <c r="U88" s="171">
        <f>'D&amp;O - EPL - Fiduciary - Crime'!BD$15*$BI88</f>
        <v>17.816451993074466</v>
      </c>
      <c r="V88" s="171">
        <f>'D&amp;O - EPL - Fiduciary - Crime'!BE$15*$BI88</f>
        <v>19.152685892555052</v>
      </c>
      <c r="W88" s="171">
        <f>'D&amp;O - EPL - Fiduciary - Crime'!BF$15*$BI88</f>
        <v>19.152685892555052</v>
      </c>
      <c r="X88" s="171">
        <f>'D&amp;O - EPL - Fiduciary - Crime'!BG$15*$BI88</f>
        <v>19.152685892555052</v>
      </c>
      <c r="Y88" s="171">
        <f>'D&amp;O - EPL - Fiduciary - Crime'!BH$15*$BI88</f>
        <v>19.152685892555052</v>
      </c>
      <c r="Z88" s="171">
        <f>'D&amp;O - EPL - Fiduciary - Crime'!BI$15*$BI88</f>
        <v>19.152685892555052</v>
      </c>
      <c r="AA88" s="171">
        <f>'D&amp;O - EPL - Fiduciary - Crime'!BJ$15*$BI88</f>
        <v>19.152685892555052</v>
      </c>
      <c r="AB88" s="171">
        <f>'D&amp;O - EPL - Fiduciary - Crime'!BK$15*$BI88</f>
        <v>19.152685892555052</v>
      </c>
      <c r="AC88" s="171">
        <f>'D&amp;O - EPL - Fiduciary - Crime'!BL$15*$BI88</f>
        <v>19.152685892555052</v>
      </c>
      <c r="AD88" s="171">
        <f>'D&amp;O - EPL - Fiduciary - Crime'!BM$15*$BI88</f>
        <v>19.152685892555052</v>
      </c>
      <c r="AE88" s="171">
        <f>'D&amp;O - EPL - Fiduciary - Crime'!BN$15*$BI88</f>
        <v>19.152685892555052</v>
      </c>
      <c r="AF88" s="171">
        <f>'D&amp;O - EPL - Fiduciary - Crime'!BO$15*$BI88</f>
        <v>19.152685892555052</v>
      </c>
      <c r="AG88" s="171">
        <f>'D&amp;O - EPL - Fiduciary - Crime'!BP$15*$BI88</f>
        <v>19.152685892555052</v>
      </c>
      <c r="AH88" s="171">
        <f>'D&amp;O - EPL - Fiduciary - Crime'!BQ$15*$BI88</f>
        <v>20.58913733449668</v>
      </c>
      <c r="AI88" s="171">
        <f>'D&amp;O - EPL - Fiduciary - Crime'!BR$15*$BI88</f>
        <v>20.58913733449668</v>
      </c>
      <c r="AJ88" s="171">
        <f>'D&amp;O - EPL - Fiduciary - Crime'!BS$15*$BI88</f>
        <v>20.58913733449668</v>
      </c>
      <c r="AK88" s="171">
        <f>'D&amp;O - EPL - Fiduciary - Crime'!BT$15*$BI88</f>
        <v>20.58913733449668</v>
      </c>
      <c r="AL88" s="171">
        <f>'D&amp;O - EPL - Fiduciary - Crime'!BU$15*$BI88</f>
        <v>20.58913733449668</v>
      </c>
      <c r="AM88" s="171">
        <f>'D&amp;O - EPL - Fiduciary - Crime'!BV$15*$BI88</f>
        <v>20.58913733449668</v>
      </c>
      <c r="AN88" s="171">
        <f>'D&amp;O - EPL - Fiduciary - Crime'!BW$15*$BI88</f>
        <v>20.58913733449668</v>
      </c>
      <c r="AO88" s="171">
        <f>'D&amp;O - EPL - Fiduciary - Crime'!BX$15*$BI88</f>
        <v>20.58913733449668</v>
      </c>
      <c r="AP88" s="171">
        <f>'D&amp;O - EPL - Fiduciary - Crime'!BY$15*$BI88</f>
        <v>20.58913733449668</v>
      </c>
      <c r="AQ88" s="171">
        <f>'D&amp;O - EPL - Fiduciary - Crime'!BZ$15*$BI88</f>
        <v>20.58913733449668</v>
      </c>
      <c r="AR88" s="171">
        <f>'D&amp;O - EPL - Fiduciary - Crime'!CA$15*$BI88</f>
        <v>20.58913733449668</v>
      </c>
      <c r="AS88" s="171">
        <f>'D&amp;O - EPL - Fiduciary - Crime'!CB$15*$BI88</f>
        <v>20.58913733449668</v>
      </c>
      <c r="AT88" s="171">
        <f>'D&amp;O - EPL - Fiduciary - Crime'!CC$15*$BI88</f>
        <v>21.206811454531579</v>
      </c>
      <c r="AU88" s="171">
        <f>'D&amp;O - EPL - Fiduciary - Crime'!CD$15*$BI88</f>
        <v>21.206811454531579</v>
      </c>
      <c r="AV88" s="171">
        <f>'D&amp;O - EPL - Fiduciary - Crime'!CE$15*$BI88</f>
        <v>21.206811454531579</v>
      </c>
      <c r="AW88" s="171">
        <f>'D&amp;O - EPL - Fiduciary - Crime'!CF$15*$BI88</f>
        <v>21.206811454531579</v>
      </c>
      <c r="AX88" s="171">
        <f>'D&amp;O - EPL - Fiduciary - Crime'!CG$15*$BI88</f>
        <v>21.206811454531579</v>
      </c>
      <c r="AY88" s="171">
        <f>'D&amp;O - EPL - Fiduciary - Crime'!CH$15*$BI88</f>
        <v>21.206811454531579</v>
      </c>
      <c r="AZ88" s="171">
        <f>'D&amp;O - EPL - Fiduciary - Crime'!CI$15*$BI88</f>
        <v>21.206811454531579</v>
      </c>
      <c r="BA88" s="171">
        <f>'D&amp;O - EPL - Fiduciary - Crime'!CJ$15*$BI88</f>
        <v>21.206811454531579</v>
      </c>
      <c r="BB88" s="171">
        <f>'D&amp;O - EPL - Fiduciary - Crime'!CK$15*$BI88</f>
        <v>21.206811454531579</v>
      </c>
      <c r="BC88" s="171">
        <f>'D&amp;O - EPL - Fiduciary - Crime'!CL$15*$BI88</f>
        <v>21.206811454531579</v>
      </c>
      <c r="BD88" s="171">
        <f>'D&amp;O - EPL - Fiduciary - Crime'!CM$15*$BI88</f>
        <v>21.206811454531579</v>
      </c>
      <c r="BE88" s="171">
        <f>'D&amp;O - EPL - Fiduciary - Crime'!CN$15*$BI88</f>
        <v>21.206811454531579</v>
      </c>
      <c r="BF88" s="171">
        <f>'D&amp;O - EPL - Fiduciary - Crime'!CO$15*$BI88</f>
        <v>21.843015798167524</v>
      </c>
      <c r="BG88" s="171">
        <f>'D&amp;O - EPL - Fiduciary - Crime'!CP$15*$BI88</f>
        <v>21.843015798167524</v>
      </c>
      <c r="BI88" s="174">
        <f>SUMIF(Revenue!$P:$P,'Crime - D&amp;O (USD)'!$F88,Revenue!$F:$F)</f>
        <v>7.4461390526068269E-4</v>
      </c>
    </row>
    <row r="89" spans="1:61" s="173" customFormat="1" ht="12.75" hidden="1" customHeight="1">
      <c r="A89" s="179" t="s">
        <v>589</v>
      </c>
      <c r="B89" s="179" t="s">
        <v>589</v>
      </c>
      <c r="C89" s="170" t="str" cm="1">
        <f t="array" ref="C89">IFERROR(INDEX('Legal Entity'!B:B,MATCH('Crime - D&amp;O (USD)'!F89,'Legal Entity'!A:A,0),0),0)</f>
        <v>1315 - Corix Multi-Utility Services Inc.</v>
      </c>
      <c r="D89" s="170" t="str" cm="1">
        <f t="array" ref="D89">IFERROR(INDEX('Legal Entity'!C:C,MATCH(F89,'Legal Entity'!A:A,0),0),0)</f>
        <v>CA</v>
      </c>
      <c r="E89" s="170" t="s">
        <v>635</v>
      </c>
      <c r="F89" s="170" t="s">
        <v>158</v>
      </c>
      <c r="G89" s="170"/>
      <c r="H89" s="171">
        <f>'D&amp;O - EPL - Fiduciary - Crime'!AQ$15*$BI89</f>
        <v>56.729767228869726</v>
      </c>
      <c r="I89" s="171">
        <f>'D&amp;O - EPL - Fiduciary - Crime'!AR$15*$BI89</f>
        <v>56.729767228869726</v>
      </c>
      <c r="J89" s="171">
        <f>'D&amp;O - EPL - Fiduciary - Crime'!AS$15*$BI89</f>
        <v>69.91313359827582</v>
      </c>
      <c r="K89" s="171">
        <f>'D&amp;O - EPL - Fiduciary - Crime'!AT$15*$BI89</f>
        <v>69.91313359827582</v>
      </c>
      <c r="L89" s="171">
        <f>'D&amp;O - EPL - Fiduciary - Crime'!AU$15*$BI89</f>
        <v>69.91313359827582</v>
      </c>
      <c r="M89" s="171">
        <f>'D&amp;O - EPL - Fiduciary - Crime'!AV$15*$BI89</f>
        <v>69.91313359827582</v>
      </c>
      <c r="N89" s="171">
        <f>'D&amp;O - EPL - Fiduciary - Crime'!AW$15*$BI89</f>
        <v>69.91313359827582</v>
      </c>
      <c r="O89" s="171">
        <f>'D&amp;O - EPL - Fiduciary - Crime'!AX$15*$BI89</f>
        <v>69.91313359827582</v>
      </c>
      <c r="P89" s="171">
        <f>'D&amp;O - EPL - Fiduciary - Crime'!AY$15*$BI89</f>
        <v>69.91313359827582</v>
      </c>
      <c r="Q89" s="171">
        <f>'D&amp;O - EPL - Fiduciary - Crime'!AZ$15*$BI89</f>
        <v>69.91313359827582</v>
      </c>
      <c r="R89" s="171">
        <f>'D&amp;O - EPL - Fiduciary - Crime'!BA$15*$BI89</f>
        <v>69.91313359827582</v>
      </c>
      <c r="S89" s="171">
        <f>'D&amp;O - EPL - Fiduciary - Crime'!BB$15*$BI89</f>
        <v>69.91313359827582</v>
      </c>
      <c r="T89" s="171">
        <f>'D&amp;O - EPL - Fiduciary - Crime'!BC$15*$BI89</f>
        <v>69.91313359827582</v>
      </c>
      <c r="U89" s="171">
        <f>'D&amp;O - EPL - Fiduciary - Crime'!BD$15*$BI89</f>
        <v>69.91313359827582</v>
      </c>
      <c r="V89" s="171">
        <f>'D&amp;O - EPL - Fiduciary - Crime'!BE$15*$BI89</f>
        <v>75.15661861814651</v>
      </c>
      <c r="W89" s="171">
        <f>'D&amp;O - EPL - Fiduciary - Crime'!BF$15*$BI89</f>
        <v>75.15661861814651</v>
      </c>
      <c r="X89" s="171">
        <f>'D&amp;O - EPL - Fiduciary - Crime'!BG$15*$BI89</f>
        <v>75.15661861814651</v>
      </c>
      <c r="Y89" s="171">
        <f>'D&amp;O - EPL - Fiduciary - Crime'!BH$15*$BI89</f>
        <v>75.15661861814651</v>
      </c>
      <c r="Z89" s="171">
        <f>'D&amp;O - EPL - Fiduciary - Crime'!BI$15*$BI89</f>
        <v>75.15661861814651</v>
      </c>
      <c r="AA89" s="171">
        <f>'D&amp;O - EPL - Fiduciary - Crime'!BJ$15*$BI89</f>
        <v>75.15661861814651</v>
      </c>
      <c r="AB89" s="171">
        <f>'D&amp;O - EPL - Fiduciary - Crime'!BK$15*$BI89</f>
        <v>75.15661861814651</v>
      </c>
      <c r="AC89" s="171">
        <f>'D&amp;O - EPL - Fiduciary - Crime'!BL$15*$BI89</f>
        <v>75.15661861814651</v>
      </c>
      <c r="AD89" s="171">
        <f>'D&amp;O - EPL - Fiduciary - Crime'!BM$15*$BI89</f>
        <v>75.15661861814651</v>
      </c>
      <c r="AE89" s="171">
        <f>'D&amp;O - EPL - Fiduciary - Crime'!BN$15*$BI89</f>
        <v>75.15661861814651</v>
      </c>
      <c r="AF89" s="171">
        <f>'D&amp;O - EPL - Fiduciary - Crime'!BO$15*$BI89</f>
        <v>75.15661861814651</v>
      </c>
      <c r="AG89" s="171">
        <f>'D&amp;O - EPL - Fiduciary - Crime'!BP$15*$BI89</f>
        <v>75.15661861814651</v>
      </c>
      <c r="AH89" s="171">
        <f>'D&amp;O - EPL - Fiduciary - Crime'!BQ$15*$BI89</f>
        <v>80.793365014507501</v>
      </c>
      <c r="AI89" s="171">
        <f>'D&amp;O - EPL - Fiduciary - Crime'!BR$15*$BI89</f>
        <v>80.793365014507501</v>
      </c>
      <c r="AJ89" s="171">
        <f>'D&amp;O - EPL - Fiduciary - Crime'!BS$15*$BI89</f>
        <v>80.793365014507501</v>
      </c>
      <c r="AK89" s="171">
        <f>'D&amp;O - EPL - Fiduciary - Crime'!BT$15*$BI89</f>
        <v>80.793365014507501</v>
      </c>
      <c r="AL89" s="171">
        <f>'D&amp;O - EPL - Fiduciary - Crime'!BU$15*$BI89</f>
        <v>80.793365014507501</v>
      </c>
      <c r="AM89" s="171">
        <f>'D&amp;O - EPL - Fiduciary - Crime'!BV$15*$BI89</f>
        <v>80.793365014507501</v>
      </c>
      <c r="AN89" s="171">
        <f>'D&amp;O - EPL - Fiduciary - Crime'!BW$15*$BI89</f>
        <v>80.793365014507501</v>
      </c>
      <c r="AO89" s="171">
        <f>'D&amp;O - EPL - Fiduciary - Crime'!BX$15*$BI89</f>
        <v>80.793365014507501</v>
      </c>
      <c r="AP89" s="171">
        <f>'D&amp;O - EPL - Fiduciary - Crime'!BY$15*$BI89</f>
        <v>80.793365014507501</v>
      </c>
      <c r="AQ89" s="171">
        <f>'D&amp;O - EPL - Fiduciary - Crime'!BZ$15*$BI89</f>
        <v>80.793365014507501</v>
      </c>
      <c r="AR89" s="171">
        <f>'D&amp;O - EPL - Fiduciary - Crime'!CA$15*$BI89</f>
        <v>80.793365014507501</v>
      </c>
      <c r="AS89" s="171">
        <f>'D&amp;O - EPL - Fiduciary - Crime'!CB$15*$BI89</f>
        <v>80.793365014507501</v>
      </c>
      <c r="AT89" s="171">
        <f>'D&amp;O - EPL - Fiduciary - Crime'!CC$15*$BI89</f>
        <v>83.217165964942708</v>
      </c>
      <c r="AU89" s="171">
        <f>'D&amp;O - EPL - Fiduciary - Crime'!CD$15*$BI89</f>
        <v>83.217165964942708</v>
      </c>
      <c r="AV89" s="171">
        <f>'D&amp;O - EPL - Fiduciary - Crime'!CE$15*$BI89</f>
        <v>83.217165964942708</v>
      </c>
      <c r="AW89" s="171">
        <f>'D&amp;O - EPL - Fiduciary - Crime'!CF$15*$BI89</f>
        <v>83.217165964942708</v>
      </c>
      <c r="AX89" s="171">
        <f>'D&amp;O - EPL - Fiduciary - Crime'!CG$15*$BI89</f>
        <v>83.217165964942708</v>
      </c>
      <c r="AY89" s="171">
        <f>'D&amp;O - EPL - Fiduciary - Crime'!CH$15*$BI89</f>
        <v>83.217165964942708</v>
      </c>
      <c r="AZ89" s="171">
        <f>'D&amp;O - EPL - Fiduciary - Crime'!CI$15*$BI89</f>
        <v>83.217165964942708</v>
      </c>
      <c r="BA89" s="171">
        <f>'D&amp;O - EPL - Fiduciary - Crime'!CJ$15*$BI89</f>
        <v>83.217165964942708</v>
      </c>
      <c r="BB89" s="171">
        <f>'D&amp;O - EPL - Fiduciary - Crime'!CK$15*$BI89</f>
        <v>83.217165964942708</v>
      </c>
      <c r="BC89" s="171">
        <f>'D&amp;O - EPL - Fiduciary - Crime'!CL$15*$BI89</f>
        <v>83.217165964942708</v>
      </c>
      <c r="BD89" s="171">
        <f>'D&amp;O - EPL - Fiduciary - Crime'!CM$15*$BI89</f>
        <v>83.217165964942708</v>
      </c>
      <c r="BE89" s="171">
        <f>'D&amp;O - EPL - Fiduciary - Crime'!CN$15*$BI89</f>
        <v>83.217165964942708</v>
      </c>
      <c r="BF89" s="171">
        <f>'D&amp;O - EPL - Fiduciary - Crime'!CO$15*$BI89</f>
        <v>85.713680943890992</v>
      </c>
      <c r="BG89" s="171">
        <f>'D&amp;O - EPL - Fiduciary - Crime'!CP$15*$BI89</f>
        <v>85.713680943890992</v>
      </c>
      <c r="BI89" s="174">
        <f>SUMIF(Revenue!$P:$P,'Crime - D&amp;O (USD)'!$F89,Revenue!$F:$F)</f>
        <v>2.9219224713124634E-3</v>
      </c>
    </row>
    <row r="90" spans="1:61" s="173" customFormat="1" ht="12.75" hidden="1" customHeight="1">
      <c r="A90" s="179" t="s">
        <v>589</v>
      </c>
      <c r="B90" s="179" t="s">
        <v>589</v>
      </c>
      <c r="C90" s="170" t="str" cm="1">
        <f t="array" ref="C90">IFERROR(INDEX('Legal Entity'!B:B,MATCH('Crime - D&amp;O (USD)'!F90,'Legal Entity'!A:A,0),0),0)</f>
        <v>1315 - Corix Multi-Utility Services Inc.</v>
      </c>
      <c r="D90" s="170" t="str" cm="1">
        <f t="array" ref="D90">IFERROR(INDEX('Legal Entity'!C:C,MATCH(F90,'Legal Entity'!A:A,0),0),0)</f>
        <v>CA</v>
      </c>
      <c r="E90" s="170" t="s">
        <v>635</v>
      </c>
      <c r="F90" s="170" t="s">
        <v>159</v>
      </c>
      <c r="G90" s="170"/>
      <c r="H90" s="171">
        <f>'D&amp;O - EPL - Fiduciary - Crime'!AQ$15*$BI90</f>
        <v>41.744266692338314</v>
      </c>
      <c r="I90" s="171">
        <f>'D&amp;O - EPL - Fiduciary - Crime'!AR$15*$BI90</f>
        <v>41.744266692338314</v>
      </c>
      <c r="J90" s="171">
        <f>'D&amp;O - EPL - Fiduciary - Crime'!AS$15*$BI90</f>
        <v>51.445169560616435</v>
      </c>
      <c r="K90" s="171">
        <f>'D&amp;O - EPL - Fiduciary - Crime'!AT$15*$BI90</f>
        <v>51.445169560616435</v>
      </c>
      <c r="L90" s="171">
        <f>'D&amp;O - EPL - Fiduciary - Crime'!AU$15*$BI90</f>
        <v>51.445169560616435</v>
      </c>
      <c r="M90" s="171">
        <f>'D&amp;O - EPL - Fiduciary - Crime'!AV$15*$BI90</f>
        <v>51.445169560616435</v>
      </c>
      <c r="N90" s="171">
        <f>'D&amp;O - EPL - Fiduciary - Crime'!AW$15*$BI90</f>
        <v>51.445169560616435</v>
      </c>
      <c r="O90" s="171">
        <f>'D&amp;O - EPL - Fiduciary - Crime'!AX$15*$BI90</f>
        <v>51.445169560616435</v>
      </c>
      <c r="P90" s="171">
        <f>'D&amp;O - EPL - Fiduciary - Crime'!AY$15*$BI90</f>
        <v>51.445169560616435</v>
      </c>
      <c r="Q90" s="171">
        <f>'D&amp;O - EPL - Fiduciary - Crime'!AZ$15*$BI90</f>
        <v>51.445169560616435</v>
      </c>
      <c r="R90" s="171">
        <f>'D&amp;O - EPL - Fiduciary - Crime'!BA$15*$BI90</f>
        <v>51.445169560616435</v>
      </c>
      <c r="S90" s="171">
        <f>'D&amp;O - EPL - Fiduciary - Crime'!BB$15*$BI90</f>
        <v>51.445169560616435</v>
      </c>
      <c r="T90" s="171">
        <f>'D&amp;O - EPL - Fiduciary - Crime'!BC$15*$BI90</f>
        <v>51.445169560616435</v>
      </c>
      <c r="U90" s="171">
        <f>'D&amp;O - EPL - Fiduciary - Crime'!BD$15*$BI90</f>
        <v>51.445169560616435</v>
      </c>
      <c r="V90" s="171">
        <f>'D&amp;O - EPL - Fiduciary - Crime'!BE$15*$BI90</f>
        <v>55.303557277662662</v>
      </c>
      <c r="W90" s="171">
        <f>'D&amp;O - EPL - Fiduciary - Crime'!BF$15*$BI90</f>
        <v>55.303557277662662</v>
      </c>
      <c r="X90" s="171">
        <f>'D&amp;O - EPL - Fiduciary - Crime'!BG$15*$BI90</f>
        <v>55.303557277662662</v>
      </c>
      <c r="Y90" s="171">
        <f>'D&amp;O - EPL - Fiduciary - Crime'!BH$15*$BI90</f>
        <v>55.303557277662662</v>
      </c>
      <c r="Z90" s="171">
        <f>'D&amp;O - EPL - Fiduciary - Crime'!BI$15*$BI90</f>
        <v>55.303557277662662</v>
      </c>
      <c r="AA90" s="171">
        <f>'D&amp;O - EPL - Fiduciary - Crime'!BJ$15*$BI90</f>
        <v>55.303557277662662</v>
      </c>
      <c r="AB90" s="171">
        <f>'D&amp;O - EPL - Fiduciary - Crime'!BK$15*$BI90</f>
        <v>55.303557277662662</v>
      </c>
      <c r="AC90" s="171">
        <f>'D&amp;O - EPL - Fiduciary - Crime'!BL$15*$BI90</f>
        <v>55.303557277662662</v>
      </c>
      <c r="AD90" s="171">
        <f>'D&amp;O - EPL - Fiduciary - Crime'!BM$15*$BI90</f>
        <v>55.303557277662662</v>
      </c>
      <c r="AE90" s="171">
        <f>'D&amp;O - EPL - Fiduciary - Crime'!BN$15*$BI90</f>
        <v>55.303557277662662</v>
      </c>
      <c r="AF90" s="171">
        <f>'D&amp;O - EPL - Fiduciary - Crime'!BO$15*$BI90</f>
        <v>55.303557277662662</v>
      </c>
      <c r="AG90" s="171">
        <f>'D&amp;O - EPL - Fiduciary - Crime'!BP$15*$BI90</f>
        <v>55.303557277662662</v>
      </c>
      <c r="AH90" s="171">
        <f>'D&amp;O - EPL - Fiduciary - Crime'!BQ$15*$BI90</f>
        <v>59.451324073487356</v>
      </c>
      <c r="AI90" s="171">
        <f>'D&amp;O - EPL - Fiduciary - Crime'!BR$15*$BI90</f>
        <v>59.451324073487356</v>
      </c>
      <c r="AJ90" s="171">
        <f>'D&amp;O - EPL - Fiduciary - Crime'!BS$15*$BI90</f>
        <v>59.451324073487356</v>
      </c>
      <c r="AK90" s="171">
        <f>'D&amp;O - EPL - Fiduciary - Crime'!BT$15*$BI90</f>
        <v>59.451324073487356</v>
      </c>
      <c r="AL90" s="171">
        <f>'D&amp;O - EPL - Fiduciary - Crime'!BU$15*$BI90</f>
        <v>59.451324073487356</v>
      </c>
      <c r="AM90" s="171">
        <f>'D&amp;O - EPL - Fiduciary - Crime'!BV$15*$BI90</f>
        <v>59.451324073487356</v>
      </c>
      <c r="AN90" s="171">
        <f>'D&amp;O - EPL - Fiduciary - Crime'!BW$15*$BI90</f>
        <v>59.451324073487356</v>
      </c>
      <c r="AO90" s="171">
        <f>'D&amp;O - EPL - Fiduciary - Crime'!BX$15*$BI90</f>
        <v>59.451324073487356</v>
      </c>
      <c r="AP90" s="171">
        <f>'D&amp;O - EPL - Fiduciary - Crime'!BY$15*$BI90</f>
        <v>59.451324073487356</v>
      </c>
      <c r="AQ90" s="171">
        <f>'D&amp;O - EPL - Fiduciary - Crime'!BZ$15*$BI90</f>
        <v>59.451324073487356</v>
      </c>
      <c r="AR90" s="171">
        <f>'D&amp;O - EPL - Fiduciary - Crime'!CA$15*$BI90</f>
        <v>59.451324073487356</v>
      </c>
      <c r="AS90" s="171">
        <f>'D&amp;O - EPL - Fiduciary - Crime'!CB$15*$BI90</f>
        <v>59.451324073487356</v>
      </c>
      <c r="AT90" s="171">
        <f>'D&amp;O - EPL - Fiduciary - Crime'!CC$15*$BI90</f>
        <v>61.234863795691972</v>
      </c>
      <c r="AU90" s="171">
        <f>'D&amp;O - EPL - Fiduciary - Crime'!CD$15*$BI90</f>
        <v>61.234863795691972</v>
      </c>
      <c r="AV90" s="171">
        <f>'D&amp;O - EPL - Fiduciary - Crime'!CE$15*$BI90</f>
        <v>61.234863795691972</v>
      </c>
      <c r="AW90" s="171">
        <f>'D&amp;O - EPL - Fiduciary - Crime'!CF$15*$BI90</f>
        <v>61.234863795691972</v>
      </c>
      <c r="AX90" s="171">
        <f>'D&amp;O - EPL - Fiduciary - Crime'!CG$15*$BI90</f>
        <v>61.234863795691972</v>
      </c>
      <c r="AY90" s="171">
        <f>'D&amp;O - EPL - Fiduciary - Crime'!CH$15*$BI90</f>
        <v>61.234863795691972</v>
      </c>
      <c r="AZ90" s="171">
        <f>'D&amp;O - EPL - Fiduciary - Crime'!CI$15*$BI90</f>
        <v>61.234863795691972</v>
      </c>
      <c r="BA90" s="171">
        <f>'D&amp;O - EPL - Fiduciary - Crime'!CJ$15*$BI90</f>
        <v>61.234863795691972</v>
      </c>
      <c r="BB90" s="171">
        <f>'D&amp;O - EPL - Fiduciary - Crime'!CK$15*$BI90</f>
        <v>61.234863795691972</v>
      </c>
      <c r="BC90" s="171">
        <f>'D&amp;O - EPL - Fiduciary - Crime'!CL$15*$BI90</f>
        <v>61.234863795691972</v>
      </c>
      <c r="BD90" s="171">
        <f>'D&amp;O - EPL - Fiduciary - Crime'!CM$15*$BI90</f>
        <v>61.234863795691972</v>
      </c>
      <c r="BE90" s="171">
        <f>'D&amp;O - EPL - Fiduciary - Crime'!CN$15*$BI90</f>
        <v>61.234863795691972</v>
      </c>
      <c r="BF90" s="171">
        <f>'D&amp;O - EPL - Fiduciary - Crime'!CO$15*$BI90</f>
        <v>63.071909709562732</v>
      </c>
      <c r="BG90" s="171">
        <f>'D&amp;O - EPL - Fiduciary - Crime'!CP$15*$BI90</f>
        <v>63.071909709562732</v>
      </c>
      <c r="BI90" s="174">
        <f>SUMIF(Revenue!$P:$P,'Crime - D&amp;O (USD)'!$F90,Revenue!$F:$F)</f>
        <v>2.1500795235897163E-3</v>
      </c>
    </row>
    <row r="91" spans="1:61" s="173" customFormat="1" ht="12.75" hidden="1" customHeight="1">
      <c r="A91" s="179" t="s">
        <v>589</v>
      </c>
      <c r="B91" s="179" t="s">
        <v>589</v>
      </c>
      <c r="C91" s="170" t="str" cm="1">
        <f t="array" ref="C91">IFERROR(INDEX('Legal Entity'!B:B,MATCH('Crime - D&amp;O (USD)'!F91,'Legal Entity'!A:A,0),0),0)</f>
        <v>1315 - Corix Multi-Utility Services Inc.</v>
      </c>
      <c r="D91" s="170" t="str" cm="1">
        <f t="array" ref="D91">IFERROR(INDEX('Legal Entity'!C:C,MATCH(F91,'Legal Entity'!A:A,0),0),0)</f>
        <v>CA</v>
      </c>
      <c r="E91" s="170" t="s">
        <v>635</v>
      </c>
      <c r="F91" s="170" t="s">
        <v>161</v>
      </c>
      <c r="G91" s="170"/>
      <c r="H91" s="171">
        <f>'D&amp;O - EPL - Fiduciary - Crime'!AQ$15*$BI91</f>
        <v>18.245135801260915</v>
      </c>
      <c r="I91" s="171">
        <f>'D&amp;O - EPL - Fiduciary - Crime'!AR$15*$BI91</f>
        <v>18.245135801260915</v>
      </c>
      <c r="J91" s="171">
        <f>'D&amp;O - EPL - Fiduciary - Crime'!AS$15*$BI91</f>
        <v>22.485102250571209</v>
      </c>
      <c r="K91" s="171">
        <f>'D&amp;O - EPL - Fiduciary - Crime'!AT$15*$BI91</f>
        <v>22.485102250571209</v>
      </c>
      <c r="L91" s="171">
        <f>'D&amp;O - EPL - Fiduciary - Crime'!AU$15*$BI91</f>
        <v>22.485102250571209</v>
      </c>
      <c r="M91" s="171">
        <f>'D&amp;O - EPL - Fiduciary - Crime'!AV$15*$BI91</f>
        <v>22.485102250571209</v>
      </c>
      <c r="N91" s="171">
        <f>'D&amp;O - EPL - Fiduciary - Crime'!AW$15*$BI91</f>
        <v>22.485102250571209</v>
      </c>
      <c r="O91" s="171">
        <f>'D&amp;O - EPL - Fiduciary - Crime'!AX$15*$BI91</f>
        <v>22.485102250571209</v>
      </c>
      <c r="P91" s="171">
        <f>'D&amp;O - EPL - Fiduciary - Crime'!AY$15*$BI91</f>
        <v>22.485102250571209</v>
      </c>
      <c r="Q91" s="171">
        <f>'D&amp;O - EPL - Fiduciary - Crime'!AZ$15*$BI91</f>
        <v>22.485102250571209</v>
      </c>
      <c r="R91" s="171">
        <f>'D&amp;O - EPL - Fiduciary - Crime'!BA$15*$BI91</f>
        <v>22.485102250571209</v>
      </c>
      <c r="S91" s="171">
        <f>'D&amp;O - EPL - Fiduciary - Crime'!BB$15*$BI91</f>
        <v>22.485102250571209</v>
      </c>
      <c r="T91" s="171">
        <f>'D&amp;O - EPL - Fiduciary - Crime'!BC$15*$BI91</f>
        <v>22.485102250571209</v>
      </c>
      <c r="U91" s="171">
        <f>'D&amp;O - EPL - Fiduciary - Crime'!BD$15*$BI91</f>
        <v>22.485102250571209</v>
      </c>
      <c r="V91" s="171">
        <f>'D&amp;O - EPL - Fiduciary - Crime'!BE$15*$BI91</f>
        <v>24.171484919364051</v>
      </c>
      <c r="W91" s="171">
        <f>'D&amp;O - EPL - Fiduciary - Crime'!BF$15*$BI91</f>
        <v>24.171484919364051</v>
      </c>
      <c r="X91" s="171">
        <f>'D&amp;O - EPL - Fiduciary - Crime'!BG$15*$BI91</f>
        <v>24.171484919364051</v>
      </c>
      <c r="Y91" s="171">
        <f>'D&amp;O - EPL - Fiduciary - Crime'!BH$15*$BI91</f>
        <v>24.171484919364051</v>
      </c>
      <c r="Z91" s="171">
        <f>'D&amp;O - EPL - Fiduciary - Crime'!BI$15*$BI91</f>
        <v>24.171484919364051</v>
      </c>
      <c r="AA91" s="171">
        <f>'D&amp;O - EPL - Fiduciary - Crime'!BJ$15*$BI91</f>
        <v>24.171484919364051</v>
      </c>
      <c r="AB91" s="171">
        <f>'D&amp;O - EPL - Fiduciary - Crime'!BK$15*$BI91</f>
        <v>24.171484919364051</v>
      </c>
      <c r="AC91" s="171">
        <f>'D&amp;O - EPL - Fiduciary - Crime'!BL$15*$BI91</f>
        <v>24.171484919364051</v>
      </c>
      <c r="AD91" s="171">
        <f>'D&amp;O - EPL - Fiduciary - Crime'!BM$15*$BI91</f>
        <v>24.171484919364051</v>
      </c>
      <c r="AE91" s="171">
        <f>'D&amp;O - EPL - Fiduciary - Crime'!BN$15*$BI91</f>
        <v>24.171484919364051</v>
      </c>
      <c r="AF91" s="171">
        <f>'D&amp;O - EPL - Fiduciary - Crime'!BO$15*$BI91</f>
        <v>24.171484919364051</v>
      </c>
      <c r="AG91" s="171">
        <f>'D&amp;O - EPL - Fiduciary - Crime'!BP$15*$BI91</f>
        <v>24.171484919364051</v>
      </c>
      <c r="AH91" s="171">
        <f>'D&amp;O - EPL - Fiduciary - Crime'!BQ$15*$BI91</f>
        <v>25.984346288316353</v>
      </c>
      <c r="AI91" s="171">
        <f>'D&amp;O - EPL - Fiduciary - Crime'!BR$15*$BI91</f>
        <v>25.984346288316353</v>
      </c>
      <c r="AJ91" s="171">
        <f>'D&amp;O - EPL - Fiduciary - Crime'!BS$15*$BI91</f>
        <v>25.984346288316353</v>
      </c>
      <c r="AK91" s="171">
        <f>'D&amp;O - EPL - Fiduciary - Crime'!BT$15*$BI91</f>
        <v>25.984346288316353</v>
      </c>
      <c r="AL91" s="171">
        <f>'D&amp;O - EPL - Fiduciary - Crime'!BU$15*$BI91</f>
        <v>25.984346288316353</v>
      </c>
      <c r="AM91" s="171">
        <f>'D&amp;O - EPL - Fiduciary - Crime'!BV$15*$BI91</f>
        <v>25.984346288316353</v>
      </c>
      <c r="AN91" s="171">
        <f>'D&amp;O - EPL - Fiduciary - Crime'!BW$15*$BI91</f>
        <v>25.984346288316353</v>
      </c>
      <c r="AO91" s="171">
        <f>'D&amp;O - EPL - Fiduciary - Crime'!BX$15*$BI91</f>
        <v>25.984346288316353</v>
      </c>
      <c r="AP91" s="171">
        <f>'D&amp;O - EPL - Fiduciary - Crime'!BY$15*$BI91</f>
        <v>25.984346288316353</v>
      </c>
      <c r="AQ91" s="171">
        <f>'D&amp;O - EPL - Fiduciary - Crime'!BZ$15*$BI91</f>
        <v>25.984346288316353</v>
      </c>
      <c r="AR91" s="171">
        <f>'D&amp;O - EPL - Fiduciary - Crime'!CA$15*$BI91</f>
        <v>25.984346288316353</v>
      </c>
      <c r="AS91" s="171">
        <f>'D&amp;O - EPL - Fiduciary - Crime'!CB$15*$BI91</f>
        <v>25.984346288316353</v>
      </c>
      <c r="AT91" s="171">
        <f>'D&amp;O - EPL - Fiduciary - Crime'!CC$15*$BI91</f>
        <v>26.76387667696584</v>
      </c>
      <c r="AU91" s="171">
        <f>'D&amp;O - EPL - Fiduciary - Crime'!CD$15*$BI91</f>
        <v>26.76387667696584</v>
      </c>
      <c r="AV91" s="171">
        <f>'D&amp;O - EPL - Fiduciary - Crime'!CE$15*$BI91</f>
        <v>26.76387667696584</v>
      </c>
      <c r="AW91" s="171">
        <f>'D&amp;O - EPL - Fiduciary - Crime'!CF$15*$BI91</f>
        <v>26.76387667696584</v>
      </c>
      <c r="AX91" s="171">
        <f>'D&amp;O - EPL - Fiduciary - Crime'!CG$15*$BI91</f>
        <v>26.76387667696584</v>
      </c>
      <c r="AY91" s="171">
        <f>'D&amp;O - EPL - Fiduciary - Crime'!CH$15*$BI91</f>
        <v>26.76387667696584</v>
      </c>
      <c r="AZ91" s="171">
        <f>'D&amp;O - EPL - Fiduciary - Crime'!CI$15*$BI91</f>
        <v>26.76387667696584</v>
      </c>
      <c r="BA91" s="171">
        <f>'D&amp;O - EPL - Fiduciary - Crime'!CJ$15*$BI91</f>
        <v>26.76387667696584</v>
      </c>
      <c r="BB91" s="171">
        <f>'D&amp;O - EPL - Fiduciary - Crime'!CK$15*$BI91</f>
        <v>26.76387667696584</v>
      </c>
      <c r="BC91" s="171">
        <f>'D&amp;O - EPL - Fiduciary - Crime'!CL$15*$BI91</f>
        <v>26.76387667696584</v>
      </c>
      <c r="BD91" s="171">
        <f>'D&amp;O - EPL - Fiduciary - Crime'!CM$15*$BI91</f>
        <v>26.76387667696584</v>
      </c>
      <c r="BE91" s="171">
        <f>'D&amp;O - EPL - Fiduciary - Crime'!CN$15*$BI91</f>
        <v>26.76387667696584</v>
      </c>
      <c r="BF91" s="171">
        <f>'D&amp;O - EPL - Fiduciary - Crime'!CO$15*$BI91</f>
        <v>27.566792977274815</v>
      </c>
      <c r="BG91" s="171">
        <f>'D&amp;O - EPL - Fiduciary - Crime'!CP$15*$BI91</f>
        <v>27.566792977274815</v>
      </c>
      <c r="BI91" s="174">
        <f>SUMIF(Revenue!$P:$P,'Crime - D&amp;O (USD)'!$F91,Revenue!$F:$F)</f>
        <v>9.3973366882989674E-4</v>
      </c>
    </row>
    <row r="92" spans="1:61" s="173" customFormat="1" ht="12.75" hidden="1" customHeight="1">
      <c r="A92" s="179" t="s">
        <v>589</v>
      </c>
      <c r="B92" s="179" t="s">
        <v>589</v>
      </c>
      <c r="C92" s="170" t="str" cm="1">
        <f t="array" ref="C92">IFERROR(INDEX('Legal Entity'!B:B,MATCH('Crime - D&amp;O (USD)'!F92,'Legal Entity'!A:A,0),0),0)</f>
        <v>1315 - Corix Multi-Utility Services Inc.</v>
      </c>
      <c r="D92" s="170" t="str" cm="1">
        <f t="array" ref="D92">IFERROR(INDEX('Legal Entity'!C:C,MATCH(F92,'Legal Entity'!A:A,0),0),0)</f>
        <v>CA</v>
      </c>
      <c r="E92" s="170" t="s">
        <v>635</v>
      </c>
      <c r="F92" s="170" t="s">
        <v>162</v>
      </c>
      <c r="G92" s="170"/>
      <c r="H92" s="171">
        <f>'D&amp;O - EPL - Fiduciary - Crime'!AQ$15*$BI92</f>
        <v>12.789620629635277</v>
      </c>
      <c r="I92" s="171">
        <f>'D&amp;O - EPL - Fiduciary - Crime'!AR$15*$BI92</f>
        <v>12.789620629635277</v>
      </c>
      <c r="J92" s="171">
        <f>'D&amp;O - EPL - Fiduciary - Crime'!AS$15*$BI92</f>
        <v>15.761786085663987</v>
      </c>
      <c r="K92" s="171">
        <f>'D&amp;O - EPL - Fiduciary - Crime'!AT$15*$BI92</f>
        <v>15.761786085663987</v>
      </c>
      <c r="L92" s="171">
        <f>'D&amp;O - EPL - Fiduciary - Crime'!AU$15*$BI92</f>
        <v>15.761786085663987</v>
      </c>
      <c r="M92" s="171">
        <f>'D&amp;O - EPL - Fiduciary - Crime'!AV$15*$BI92</f>
        <v>15.761786085663987</v>
      </c>
      <c r="N92" s="171">
        <f>'D&amp;O - EPL - Fiduciary - Crime'!AW$15*$BI92</f>
        <v>15.761786085663987</v>
      </c>
      <c r="O92" s="171">
        <f>'D&amp;O - EPL - Fiduciary - Crime'!AX$15*$BI92</f>
        <v>15.761786085663987</v>
      </c>
      <c r="P92" s="171">
        <f>'D&amp;O - EPL - Fiduciary - Crime'!AY$15*$BI92</f>
        <v>15.761786085663987</v>
      </c>
      <c r="Q92" s="171">
        <f>'D&amp;O - EPL - Fiduciary - Crime'!AZ$15*$BI92</f>
        <v>15.761786085663987</v>
      </c>
      <c r="R92" s="171">
        <f>'D&amp;O - EPL - Fiduciary - Crime'!BA$15*$BI92</f>
        <v>15.761786085663987</v>
      </c>
      <c r="S92" s="171">
        <f>'D&amp;O - EPL - Fiduciary - Crime'!BB$15*$BI92</f>
        <v>15.761786085663987</v>
      </c>
      <c r="T92" s="171">
        <f>'D&amp;O - EPL - Fiduciary - Crime'!BC$15*$BI92</f>
        <v>15.761786085663987</v>
      </c>
      <c r="U92" s="171">
        <f>'D&amp;O - EPL - Fiduciary - Crime'!BD$15*$BI92</f>
        <v>15.761786085663987</v>
      </c>
      <c r="V92" s="171">
        <f>'D&amp;O - EPL - Fiduciary - Crime'!BE$15*$BI92</f>
        <v>16.943920042088788</v>
      </c>
      <c r="W92" s="171">
        <f>'D&amp;O - EPL - Fiduciary - Crime'!BF$15*$BI92</f>
        <v>16.943920042088788</v>
      </c>
      <c r="X92" s="171">
        <f>'D&amp;O - EPL - Fiduciary - Crime'!BG$15*$BI92</f>
        <v>16.943920042088788</v>
      </c>
      <c r="Y92" s="171">
        <f>'D&amp;O - EPL - Fiduciary - Crime'!BH$15*$BI92</f>
        <v>16.943920042088788</v>
      </c>
      <c r="Z92" s="171">
        <f>'D&amp;O - EPL - Fiduciary - Crime'!BI$15*$BI92</f>
        <v>16.943920042088788</v>
      </c>
      <c r="AA92" s="171">
        <f>'D&amp;O - EPL - Fiduciary - Crime'!BJ$15*$BI92</f>
        <v>16.943920042088788</v>
      </c>
      <c r="AB92" s="171">
        <f>'D&amp;O - EPL - Fiduciary - Crime'!BK$15*$BI92</f>
        <v>16.943920042088788</v>
      </c>
      <c r="AC92" s="171">
        <f>'D&amp;O - EPL - Fiduciary - Crime'!BL$15*$BI92</f>
        <v>16.943920042088788</v>
      </c>
      <c r="AD92" s="171">
        <f>'D&amp;O - EPL - Fiduciary - Crime'!BM$15*$BI92</f>
        <v>16.943920042088788</v>
      </c>
      <c r="AE92" s="171">
        <f>'D&amp;O - EPL - Fiduciary - Crime'!BN$15*$BI92</f>
        <v>16.943920042088788</v>
      </c>
      <c r="AF92" s="171">
        <f>'D&amp;O - EPL - Fiduciary - Crime'!BO$15*$BI92</f>
        <v>16.943920042088788</v>
      </c>
      <c r="AG92" s="171">
        <f>'D&amp;O - EPL - Fiduciary - Crime'!BP$15*$BI92</f>
        <v>16.943920042088788</v>
      </c>
      <c r="AH92" s="171">
        <f>'D&amp;O - EPL - Fiduciary - Crime'!BQ$15*$BI92</f>
        <v>18.214714045245444</v>
      </c>
      <c r="AI92" s="171">
        <f>'D&amp;O - EPL - Fiduciary - Crime'!BR$15*$BI92</f>
        <v>18.214714045245444</v>
      </c>
      <c r="AJ92" s="171">
        <f>'D&amp;O - EPL - Fiduciary - Crime'!BS$15*$BI92</f>
        <v>18.214714045245444</v>
      </c>
      <c r="AK92" s="171">
        <f>'D&amp;O - EPL - Fiduciary - Crime'!BT$15*$BI92</f>
        <v>18.214714045245444</v>
      </c>
      <c r="AL92" s="171">
        <f>'D&amp;O - EPL - Fiduciary - Crime'!BU$15*$BI92</f>
        <v>18.214714045245444</v>
      </c>
      <c r="AM92" s="171">
        <f>'D&amp;O - EPL - Fiduciary - Crime'!BV$15*$BI92</f>
        <v>18.214714045245444</v>
      </c>
      <c r="AN92" s="171">
        <f>'D&amp;O - EPL - Fiduciary - Crime'!BW$15*$BI92</f>
        <v>18.214714045245444</v>
      </c>
      <c r="AO92" s="171">
        <f>'D&amp;O - EPL - Fiduciary - Crime'!BX$15*$BI92</f>
        <v>18.214714045245444</v>
      </c>
      <c r="AP92" s="171">
        <f>'D&amp;O - EPL - Fiduciary - Crime'!BY$15*$BI92</f>
        <v>18.214714045245444</v>
      </c>
      <c r="AQ92" s="171">
        <f>'D&amp;O - EPL - Fiduciary - Crime'!BZ$15*$BI92</f>
        <v>18.214714045245444</v>
      </c>
      <c r="AR92" s="171">
        <f>'D&amp;O - EPL - Fiduciary - Crime'!CA$15*$BI92</f>
        <v>18.214714045245444</v>
      </c>
      <c r="AS92" s="171">
        <f>'D&amp;O - EPL - Fiduciary - Crime'!CB$15*$BI92</f>
        <v>18.214714045245444</v>
      </c>
      <c r="AT92" s="171">
        <f>'D&amp;O - EPL - Fiduciary - Crime'!CC$15*$BI92</f>
        <v>18.761155466602805</v>
      </c>
      <c r="AU92" s="171">
        <f>'D&amp;O - EPL - Fiduciary - Crime'!CD$15*$BI92</f>
        <v>18.761155466602805</v>
      </c>
      <c r="AV92" s="171">
        <f>'D&amp;O - EPL - Fiduciary - Crime'!CE$15*$BI92</f>
        <v>18.761155466602805</v>
      </c>
      <c r="AW92" s="171">
        <f>'D&amp;O - EPL - Fiduciary - Crime'!CF$15*$BI92</f>
        <v>18.761155466602805</v>
      </c>
      <c r="AX92" s="171">
        <f>'D&amp;O - EPL - Fiduciary - Crime'!CG$15*$BI92</f>
        <v>18.761155466602805</v>
      </c>
      <c r="AY92" s="171">
        <f>'D&amp;O - EPL - Fiduciary - Crime'!CH$15*$BI92</f>
        <v>18.761155466602805</v>
      </c>
      <c r="AZ92" s="171">
        <f>'D&amp;O - EPL - Fiduciary - Crime'!CI$15*$BI92</f>
        <v>18.761155466602805</v>
      </c>
      <c r="BA92" s="171">
        <f>'D&amp;O - EPL - Fiduciary - Crime'!CJ$15*$BI92</f>
        <v>18.761155466602805</v>
      </c>
      <c r="BB92" s="171">
        <f>'D&amp;O - EPL - Fiduciary - Crime'!CK$15*$BI92</f>
        <v>18.761155466602805</v>
      </c>
      <c r="BC92" s="171">
        <f>'D&amp;O - EPL - Fiduciary - Crime'!CL$15*$BI92</f>
        <v>18.761155466602805</v>
      </c>
      <c r="BD92" s="171">
        <f>'D&amp;O - EPL - Fiduciary - Crime'!CM$15*$BI92</f>
        <v>18.761155466602805</v>
      </c>
      <c r="BE92" s="171">
        <f>'D&amp;O - EPL - Fiduciary - Crime'!CN$15*$BI92</f>
        <v>18.761155466602805</v>
      </c>
      <c r="BF92" s="171">
        <f>'D&amp;O - EPL - Fiduciary - Crime'!CO$15*$BI92</f>
        <v>19.32399013060089</v>
      </c>
      <c r="BG92" s="171">
        <f>'D&amp;O - EPL - Fiduciary - Crime'!CP$15*$BI92</f>
        <v>19.32399013060089</v>
      </c>
      <c r="BI92" s="174">
        <f>SUMIF(Revenue!$P:$P,'Crime - D&amp;O (USD)'!$F92,Revenue!$F:$F)</f>
        <v>6.587419928329103E-4</v>
      </c>
    </row>
    <row r="93" spans="1:61" s="173" customFormat="1" ht="12.75" hidden="1" customHeight="1">
      <c r="A93" s="179" t="s">
        <v>589</v>
      </c>
      <c r="B93" s="179" t="s">
        <v>589</v>
      </c>
      <c r="C93" s="170" t="str" cm="1">
        <f t="array" ref="C93">IFERROR(INDEX('Legal Entity'!B:B,MATCH('Crime - D&amp;O (USD)'!F93,'Legal Entity'!A:A,0),0),0)</f>
        <v>1315 - Corix Multi-Utility Services Inc.</v>
      </c>
      <c r="D93" s="170" t="str" cm="1">
        <f t="array" ref="D93">IFERROR(INDEX('Legal Entity'!C:C,MATCH(F93,'Legal Entity'!A:A,0),0),0)</f>
        <v>CA</v>
      </c>
      <c r="E93" s="170" t="s">
        <v>635</v>
      </c>
      <c r="F93" s="170" t="s">
        <v>163</v>
      </c>
      <c r="G93" s="170"/>
      <c r="H93" s="171">
        <f>'D&amp;O - EPL - Fiduciary - Crime'!AQ$15*$BI93</f>
        <v>14.470192335576705</v>
      </c>
      <c r="I93" s="171">
        <f>'D&amp;O - EPL - Fiduciary - Crime'!AR$15*$BI93</f>
        <v>14.470192335576705</v>
      </c>
      <c r="J93" s="171">
        <f>'D&amp;O - EPL - Fiduciary - Crime'!AS$15*$BI93</f>
        <v>17.832903947384612</v>
      </c>
      <c r="K93" s="171">
        <f>'D&amp;O - EPL - Fiduciary - Crime'!AT$15*$BI93</f>
        <v>17.832903947384612</v>
      </c>
      <c r="L93" s="171">
        <f>'D&amp;O - EPL - Fiduciary - Crime'!AU$15*$BI93</f>
        <v>17.832903947384612</v>
      </c>
      <c r="M93" s="171">
        <f>'D&amp;O - EPL - Fiduciary - Crime'!AV$15*$BI93</f>
        <v>17.832903947384612</v>
      </c>
      <c r="N93" s="171">
        <f>'D&amp;O - EPL - Fiduciary - Crime'!AW$15*$BI93</f>
        <v>17.832903947384612</v>
      </c>
      <c r="O93" s="171">
        <f>'D&amp;O - EPL - Fiduciary - Crime'!AX$15*$BI93</f>
        <v>17.832903947384612</v>
      </c>
      <c r="P93" s="171">
        <f>'D&amp;O - EPL - Fiduciary - Crime'!AY$15*$BI93</f>
        <v>17.832903947384612</v>
      </c>
      <c r="Q93" s="171">
        <f>'D&amp;O - EPL - Fiduciary - Crime'!AZ$15*$BI93</f>
        <v>17.832903947384612</v>
      </c>
      <c r="R93" s="171">
        <f>'D&amp;O - EPL - Fiduciary - Crime'!BA$15*$BI93</f>
        <v>17.832903947384612</v>
      </c>
      <c r="S93" s="171">
        <f>'D&amp;O - EPL - Fiduciary - Crime'!BB$15*$BI93</f>
        <v>17.832903947384612</v>
      </c>
      <c r="T93" s="171">
        <f>'D&amp;O - EPL - Fiduciary - Crime'!BC$15*$BI93</f>
        <v>17.832903947384612</v>
      </c>
      <c r="U93" s="171">
        <f>'D&amp;O - EPL - Fiduciary - Crime'!BD$15*$BI93</f>
        <v>17.832903947384612</v>
      </c>
      <c r="V93" s="171">
        <f>'D&amp;O - EPL - Fiduciary - Crime'!BE$15*$BI93</f>
        <v>19.170371743438455</v>
      </c>
      <c r="W93" s="171">
        <f>'D&amp;O - EPL - Fiduciary - Crime'!BF$15*$BI93</f>
        <v>19.170371743438455</v>
      </c>
      <c r="X93" s="171">
        <f>'D&amp;O - EPL - Fiduciary - Crime'!BG$15*$BI93</f>
        <v>19.170371743438455</v>
      </c>
      <c r="Y93" s="171">
        <f>'D&amp;O - EPL - Fiduciary - Crime'!BH$15*$BI93</f>
        <v>19.170371743438455</v>
      </c>
      <c r="Z93" s="171">
        <f>'D&amp;O - EPL - Fiduciary - Crime'!BI$15*$BI93</f>
        <v>19.170371743438455</v>
      </c>
      <c r="AA93" s="171">
        <f>'D&amp;O - EPL - Fiduciary - Crime'!BJ$15*$BI93</f>
        <v>19.170371743438455</v>
      </c>
      <c r="AB93" s="171">
        <f>'D&amp;O - EPL - Fiduciary - Crime'!BK$15*$BI93</f>
        <v>19.170371743438455</v>
      </c>
      <c r="AC93" s="171">
        <f>'D&amp;O - EPL - Fiduciary - Crime'!BL$15*$BI93</f>
        <v>19.170371743438455</v>
      </c>
      <c r="AD93" s="171">
        <f>'D&amp;O - EPL - Fiduciary - Crime'!BM$15*$BI93</f>
        <v>19.170371743438455</v>
      </c>
      <c r="AE93" s="171">
        <f>'D&amp;O - EPL - Fiduciary - Crime'!BN$15*$BI93</f>
        <v>19.170371743438455</v>
      </c>
      <c r="AF93" s="171">
        <f>'D&amp;O - EPL - Fiduciary - Crime'!BO$15*$BI93</f>
        <v>19.170371743438455</v>
      </c>
      <c r="AG93" s="171">
        <f>'D&amp;O - EPL - Fiduciary - Crime'!BP$15*$BI93</f>
        <v>19.170371743438455</v>
      </c>
      <c r="AH93" s="171">
        <f>'D&amp;O - EPL - Fiduciary - Crime'!BQ$15*$BI93</f>
        <v>20.60814962419634</v>
      </c>
      <c r="AI93" s="171">
        <f>'D&amp;O - EPL - Fiduciary - Crime'!BR$15*$BI93</f>
        <v>20.60814962419634</v>
      </c>
      <c r="AJ93" s="171">
        <f>'D&amp;O - EPL - Fiduciary - Crime'!BS$15*$BI93</f>
        <v>20.60814962419634</v>
      </c>
      <c r="AK93" s="171">
        <f>'D&amp;O - EPL - Fiduciary - Crime'!BT$15*$BI93</f>
        <v>20.60814962419634</v>
      </c>
      <c r="AL93" s="171">
        <f>'D&amp;O - EPL - Fiduciary - Crime'!BU$15*$BI93</f>
        <v>20.60814962419634</v>
      </c>
      <c r="AM93" s="171">
        <f>'D&amp;O - EPL - Fiduciary - Crime'!BV$15*$BI93</f>
        <v>20.60814962419634</v>
      </c>
      <c r="AN93" s="171">
        <f>'D&amp;O - EPL - Fiduciary - Crime'!BW$15*$BI93</f>
        <v>20.60814962419634</v>
      </c>
      <c r="AO93" s="171">
        <f>'D&amp;O - EPL - Fiduciary - Crime'!BX$15*$BI93</f>
        <v>20.60814962419634</v>
      </c>
      <c r="AP93" s="171">
        <f>'D&amp;O - EPL - Fiduciary - Crime'!BY$15*$BI93</f>
        <v>20.60814962419634</v>
      </c>
      <c r="AQ93" s="171">
        <f>'D&amp;O - EPL - Fiduciary - Crime'!BZ$15*$BI93</f>
        <v>20.60814962419634</v>
      </c>
      <c r="AR93" s="171">
        <f>'D&amp;O - EPL - Fiduciary - Crime'!CA$15*$BI93</f>
        <v>20.60814962419634</v>
      </c>
      <c r="AS93" s="171">
        <f>'D&amp;O - EPL - Fiduciary - Crime'!CB$15*$BI93</f>
        <v>20.60814962419634</v>
      </c>
      <c r="AT93" s="171">
        <f>'D&amp;O - EPL - Fiduciary - Crime'!CC$15*$BI93</f>
        <v>21.226394112922225</v>
      </c>
      <c r="AU93" s="171">
        <f>'D&amp;O - EPL - Fiduciary - Crime'!CD$15*$BI93</f>
        <v>21.226394112922225</v>
      </c>
      <c r="AV93" s="171">
        <f>'D&amp;O - EPL - Fiduciary - Crime'!CE$15*$BI93</f>
        <v>21.226394112922225</v>
      </c>
      <c r="AW93" s="171">
        <f>'D&amp;O - EPL - Fiduciary - Crime'!CF$15*$BI93</f>
        <v>21.226394112922225</v>
      </c>
      <c r="AX93" s="171">
        <f>'D&amp;O - EPL - Fiduciary - Crime'!CG$15*$BI93</f>
        <v>21.226394112922225</v>
      </c>
      <c r="AY93" s="171">
        <f>'D&amp;O - EPL - Fiduciary - Crime'!CH$15*$BI93</f>
        <v>21.226394112922225</v>
      </c>
      <c r="AZ93" s="171">
        <f>'D&amp;O - EPL - Fiduciary - Crime'!CI$15*$BI93</f>
        <v>21.226394112922225</v>
      </c>
      <c r="BA93" s="171">
        <f>'D&amp;O - EPL - Fiduciary - Crime'!CJ$15*$BI93</f>
        <v>21.226394112922225</v>
      </c>
      <c r="BB93" s="171">
        <f>'D&amp;O - EPL - Fiduciary - Crime'!CK$15*$BI93</f>
        <v>21.226394112922225</v>
      </c>
      <c r="BC93" s="171">
        <f>'D&amp;O - EPL - Fiduciary - Crime'!CL$15*$BI93</f>
        <v>21.226394112922225</v>
      </c>
      <c r="BD93" s="171">
        <f>'D&amp;O - EPL - Fiduciary - Crime'!CM$15*$BI93</f>
        <v>21.226394112922225</v>
      </c>
      <c r="BE93" s="171">
        <f>'D&amp;O - EPL - Fiduciary - Crime'!CN$15*$BI93</f>
        <v>21.226394112922225</v>
      </c>
      <c r="BF93" s="171">
        <f>'D&amp;O - EPL - Fiduciary - Crime'!CO$15*$BI93</f>
        <v>21.863185936309893</v>
      </c>
      <c r="BG93" s="171">
        <f>'D&amp;O - EPL - Fiduciary - Crime'!CP$15*$BI93</f>
        <v>21.863185936309893</v>
      </c>
      <c r="BI93" s="174">
        <f>SUMIF(Revenue!$P:$P,'Crime - D&amp;O (USD)'!$F93,Revenue!$F:$F)</f>
        <v>7.4530149187741247E-4</v>
      </c>
    </row>
    <row r="94" spans="1:61" s="173" customFormat="1" ht="12.75" hidden="1" customHeight="1">
      <c r="A94" s="179" t="s">
        <v>589</v>
      </c>
      <c r="B94" s="179" t="s">
        <v>589</v>
      </c>
      <c r="C94" s="170" t="str" cm="1">
        <f t="array" ref="C94">IFERROR(INDEX('Legal Entity'!B:B,MATCH('Crime - D&amp;O (USD)'!F94,'Legal Entity'!A:A,0),0),0)</f>
        <v>1310 - Corix Utilities Inc.</v>
      </c>
      <c r="D94" s="170" t="str" cm="1">
        <f t="array" ref="D94">IFERROR(INDEX('Legal Entity'!C:C,MATCH(F94,'Legal Entity'!A:A,0),0),0)</f>
        <v>CA</v>
      </c>
      <c r="E94" s="170" t="s">
        <v>635</v>
      </c>
      <c r="F94" s="170" t="s">
        <v>117</v>
      </c>
      <c r="G94" s="170"/>
      <c r="H94" s="171">
        <f>'D&amp;O - EPL - Fiduciary - Crime'!AQ$15*$BI94</f>
        <v>2.6347985178686613</v>
      </c>
      <c r="I94" s="171">
        <f>'D&amp;O - EPL - Fiduciary - Crime'!AR$15*$BI94</f>
        <v>2.6347985178686613</v>
      </c>
      <c r="J94" s="171">
        <f>'D&amp;O - EPL - Fiduciary - Crime'!AS$15*$BI94</f>
        <v>3.2470963619704061</v>
      </c>
      <c r="K94" s="171">
        <f>'D&amp;O - EPL - Fiduciary - Crime'!AT$15*$BI94</f>
        <v>3.2470963619704061</v>
      </c>
      <c r="L94" s="171">
        <f>'D&amp;O - EPL - Fiduciary - Crime'!AU$15*$BI94</f>
        <v>3.2470963619704061</v>
      </c>
      <c r="M94" s="171">
        <f>'D&amp;O - EPL - Fiduciary - Crime'!AV$15*$BI94</f>
        <v>3.2470963619704061</v>
      </c>
      <c r="N94" s="171">
        <f>'D&amp;O - EPL - Fiduciary - Crime'!AW$15*$BI94</f>
        <v>3.2470963619704061</v>
      </c>
      <c r="O94" s="171">
        <f>'D&amp;O - EPL - Fiduciary - Crime'!AX$15*$BI94</f>
        <v>3.2470963619704061</v>
      </c>
      <c r="P94" s="171">
        <f>'D&amp;O - EPL - Fiduciary - Crime'!AY$15*$BI94</f>
        <v>3.2470963619704061</v>
      </c>
      <c r="Q94" s="171">
        <f>'D&amp;O - EPL - Fiduciary - Crime'!AZ$15*$BI94</f>
        <v>3.2470963619704061</v>
      </c>
      <c r="R94" s="171">
        <f>'D&amp;O - EPL - Fiduciary - Crime'!BA$15*$BI94</f>
        <v>3.2470963619704061</v>
      </c>
      <c r="S94" s="171">
        <f>'D&amp;O - EPL - Fiduciary - Crime'!BB$15*$BI94</f>
        <v>3.2470963619704061</v>
      </c>
      <c r="T94" s="171">
        <f>'D&amp;O - EPL - Fiduciary - Crime'!BC$15*$BI94</f>
        <v>3.2470963619704061</v>
      </c>
      <c r="U94" s="171">
        <f>'D&amp;O - EPL - Fiduciary - Crime'!BD$15*$BI94</f>
        <v>3.2470963619704061</v>
      </c>
      <c r="V94" s="171">
        <f>'D&amp;O - EPL - Fiduciary - Crime'!BE$15*$BI94</f>
        <v>3.4906285891181867</v>
      </c>
      <c r="W94" s="171">
        <f>'D&amp;O - EPL - Fiduciary - Crime'!BF$15*$BI94</f>
        <v>3.4906285891181867</v>
      </c>
      <c r="X94" s="171">
        <f>'D&amp;O - EPL - Fiduciary - Crime'!BG$15*$BI94</f>
        <v>3.4906285891181867</v>
      </c>
      <c r="Y94" s="171">
        <f>'D&amp;O - EPL - Fiduciary - Crime'!BH$15*$BI94</f>
        <v>3.4906285891181867</v>
      </c>
      <c r="Z94" s="171">
        <f>'D&amp;O - EPL - Fiduciary - Crime'!BI$15*$BI94</f>
        <v>3.4906285891181867</v>
      </c>
      <c r="AA94" s="171">
        <f>'D&amp;O - EPL - Fiduciary - Crime'!BJ$15*$BI94</f>
        <v>3.4906285891181867</v>
      </c>
      <c r="AB94" s="171">
        <f>'D&amp;O - EPL - Fiduciary - Crime'!BK$15*$BI94</f>
        <v>3.4906285891181867</v>
      </c>
      <c r="AC94" s="171">
        <f>'D&amp;O - EPL - Fiduciary - Crime'!BL$15*$BI94</f>
        <v>3.4906285891181867</v>
      </c>
      <c r="AD94" s="171">
        <f>'D&amp;O - EPL - Fiduciary - Crime'!BM$15*$BI94</f>
        <v>3.4906285891181867</v>
      </c>
      <c r="AE94" s="171">
        <f>'D&amp;O - EPL - Fiduciary - Crime'!BN$15*$BI94</f>
        <v>3.4906285891181867</v>
      </c>
      <c r="AF94" s="171">
        <f>'D&amp;O - EPL - Fiduciary - Crime'!BO$15*$BI94</f>
        <v>3.4906285891181867</v>
      </c>
      <c r="AG94" s="171">
        <f>'D&amp;O - EPL - Fiduciary - Crime'!BP$15*$BI94</f>
        <v>3.4906285891181867</v>
      </c>
      <c r="AH94" s="171">
        <f>'D&amp;O - EPL - Fiduciary - Crime'!BQ$15*$BI94</f>
        <v>3.7524257333020503</v>
      </c>
      <c r="AI94" s="171">
        <f>'D&amp;O - EPL - Fiduciary - Crime'!BR$15*$BI94</f>
        <v>3.7524257333020503</v>
      </c>
      <c r="AJ94" s="171">
        <f>'D&amp;O - EPL - Fiduciary - Crime'!BS$15*$BI94</f>
        <v>3.7524257333020503</v>
      </c>
      <c r="AK94" s="171">
        <f>'D&amp;O - EPL - Fiduciary - Crime'!BT$15*$BI94</f>
        <v>3.7524257333020503</v>
      </c>
      <c r="AL94" s="171">
        <f>'D&amp;O - EPL - Fiduciary - Crime'!BU$15*$BI94</f>
        <v>3.7524257333020503</v>
      </c>
      <c r="AM94" s="171">
        <f>'D&amp;O - EPL - Fiduciary - Crime'!BV$15*$BI94</f>
        <v>3.7524257333020503</v>
      </c>
      <c r="AN94" s="171">
        <f>'D&amp;O - EPL - Fiduciary - Crime'!BW$15*$BI94</f>
        <v>3.7524257333020503</v>
      </c>
      <c r="AO94" s="171">
        <f>'D&amp;O - EPL - Fiduciary - Crime'!BX$15*$BI94</f>
        <v>3.7524257333020503</v>
      </c>
      <c r="AP94" s="171">
        <f>'D&amp;O - EPL - Fiduciary - Crime'!BY$15*$BI94</f>
        <v>3.7524257333020503</v>
      </c>
      <c r="AQ94" s="171">
        <f>'D&amp;O - EPL - Fiduciary - Crime'!BZ$15*$BI94</f>
        <v>3.7524257333020503</v>
      </c>
      <c r="AR94" s="171">
        <f>'D&amp;O - EPL - Fiduciary - Crime'!CA$15*$BI94</f>
        <v>3.7524257333020503</v>
      </c>
      <c r="AS94" s="171">
        <f>'D&amp;O - EPL - Fiduciary - Crime'!CB$15*$BI94</f>
        <v>3.7524257333020503</v>
      </c>
      <c r="AT94" s="171">
        <f>'D&amp;O - EPL - Fiduciary - Crime'!CC$15*$BI94</f>
        <v>3.8649985053011111</v>
      </c>
      <c r="AU94" s="171">
        <f>'D&amp;O - EPL - Fiduciary - Crime'!CD$15*$BI94</f>
        <v>3.8649985053011111</v>
      </c>
      <c r="AV94" s="171">
        <f>'D&amp;O - EPL - Fiduciary - Crime'!CE$15*$BI94</f>
        <v>3.8649985053011111</v>
      </c>
      <c r="AW94" s="171">
        <f>'D&amp;O - EPL - Fiduciary - Crime'!CF$15*$BI94</f>
        <v>3.8649985053011111</v>
      </c>
      <c r="AX94" s="171">
        <f>'D&amp;O - EPL - Fiduciary - Crime'!CG$15*$BI94</f>
        <v>3.8649985053011111</v>
      </c>
      <c r="AY94" s="171">
        <f>'D&amp;O - EPL - Fiduciary - Crime'!CH$15*$BI94</f>
        <v>3.8649985053011111</v>
      </c>
      <c r="AZ94" s="171">
        <f>'D&amp;O - EPL - Fiduciary - Crime'!CI$15*$BI94</f>
        <v>3.8649985053011111</v>
      </c>
      <c r="BA94" s="171">
        <f>'D&amp;O - EPL - Fiduciary - Crime'!CJ$15*$BI94</f>
        <v>3.8649985053011111</v>
      </c>
      <c r="BB94" s="171">
        <f>'D&amp;O - EPL - Fiduciary - Crime'!CK$15*$BI94</f>
        <v>3.8649985053011111</v>
      </c>
      <c r="BC94" s="171">
        <f>'D&amp;O - EPL - Fiduciary - Crime'!CL$15*$BI94</f>
        <v>3.8649985053011111</v>
      </c>
      <c r="BD94" s="171">
        <f>'D&amp;O - EPL - Fiduciary - Crime'!CM$15*$BI94</f>
        <v>3.8649985053011111</v>
      </c>
      <c r="BE94" s="171">
        <f>'D&amp;O - EPL - Fiduciary - Crime'!CN$15*$BI94</f>
        <v>3.8649985053011111</v>
      </c>
      <c r="BF94" s="171">
        <f>'D&amp;O - EPL - Fiduciary - Crime'!CO$15*$BI94</f>
        <v>3.9809484604601448</v>
      </c>
      <c r="BG94" s="171">
        <f>'D&amp;O - EPL - Fiduciary - Crime'!CP$15*$BI94</f>
        <v>3.9809484604601448</v>
      </c>
      <c r="BI94" s="174">
        <f>SUMIF(Revenue!$P:$P,'Crime - D&amp;O (USD)'!$F94,Revenue!$F:$F)</f>
        <v>1.3570788975180855E-4</v>
      </c>
    </row>
    <row r="95" spans="1:61" s="173" customFormat="1" ht="12.75" hidden="1" customHeight="1">
      <c r="A95" s="179" t="s">
        <v>589</v>
      </c>
      <c r="B95" s="179" t="s">
        <v>589</v>
      </c>
      <c r="C95" s="170" t="str" cm="1">
        <f t="array" ref="C95">IFERROR(INDEX('Legal Entity'!B:B,MATCH('Crime - D&amp;O (USD)'!F95,'Legal Entity'!A:A,0),0),0)</f>
        <v>1310 - Corix Utilities Inc.</v>
      </c>
      <c r="D95" s="170" t="str" cm="1">
        <f t="array" ref="D95">IFERROR(INDEX('Legal Entity'!C:C,MATCH(F95,'Legal Entity'!A:A,0),0),0)</f>
        <v>CA</v>
      </c>
      <c r="E95" s="170" t="s">
        <v>635</v>
      </c>
      <c r="F95" s="170" t="s">
        <v>118</v>
      </c>
      <c r="G95" s="170"/>
      <c r="H95" s="171">
        <f>'D&amp;O - EPL - Fiduciary - Crime'!AQ$15*$BI95</f>
        <v>2.2040226839408952</v>
      </c>
      <c r="I95" s="171">
        <f>'D&amp;O - EPL - Fiduciary - Crime'!AR$15*$BI95</f>
        <v>2.2040226839408952</v>
      </c>
      <c r="J95" s="171">
        <f>'D&amp;O - EPL - Fiduciary - Crime'!AS$15*$BI95</f>
        <v>2.7162130197772769</v>
      </c>
      <c r="K95" s="171">
        <f>'D&amp;O - EPL - Fiduciary - Crime'!AT$15*$BI95</f>
        <v>2.7162130197772769</v>
      </c>
      <c r="L95" s="171">
        <f>'D&amp;O - EPL - Fiduciary - Crime'!AU$15*$BI95</f>
        <v>2.7162130197772769</v>
      </c>
      <c r="M95" s="171">
        <f>'D&amp;O - EPL - Fiduciary - Crime'!AV$15*$BI95</f>
        <v>2.7162130197772769</v>
      </c>
      <c r="N95" s="171">
        <f>'D&amp;O - EPL - Fiduciary - Crime'!AW$15*$BI95</f>
        <v>2.7162130197772769</v>
      </c>
      <c r="O95" s="171">
        <f>'D&amp;O - EPL - Fiduciary - Crime'!AX$15*$BI95</f>
        <v>2.7162130197772769</v>
      </c>
      <c r="P95" s="171">
        <f>'D&amp;O - EPL - Fiduciary - Crime'!AY$15*$BI95</f>
        <v>2.7162130197772769</v>
      </c>
      <c r="Q95" s="171">
        <f>'D&amp;O - EPL - Fiduciary - Crime'!AZ$15*$BI95</f>
        <v>2.7162130197772769</v>
      </c>
      <c r="R95" s="171">
        <f>'D&amp;O - EPL - Fiduciary - Crime'!BA$15*$BI95</f>
        <v>2.7162130197772769</v>
      </c>
      <c r="S95" s="171">
        <f>'D&amp;O - EPL - Fiduciary - Crime'!BB$15*$BI95</f>
        <v>2.7162130197772769</v>
      </c>
      <c r="T95" s="171">
        <f>'D&amp;O - EPL - Fiduciary - Crime'!BC$15*$BI95</f>
        <v>2.7162130197772769</v>
      </c>
      <c r="U95" s="171">
        <f>'D&amp;O - EPL - Fiduciary - Crime'!BD$15*$BI95</f>
        <v>2.7162130197772769</v>
      </c>
      <c r="V95" s="171">
        <f>'D&amp;O - EPL - Fiduciary - Crime'!BE$15*$BI95</f>
        <v>2.9199289962605728</v>
      </c>
      <c r="W95" s="171">
        <f>'D&amp;O - EPL - Fiduciary - Crime'!BF$15*$BI95</f>
        <v>2.9199289962605728</v>
      </c>
      <c r="X95" s="171">
        <f>'D&amp;O - EPL - Fiduciary - Crime'!BG$15*$BI95</f>
        <v>2.9199289962605728</v>
      </c>
      <c r="Y95" s="171">
        <f>'D&amp;O - EPL - Fiduciary - Crime'!BH$15*$BI95</f>
        <v>2.9199289962605728</v>
      </c>
      <c r="Z95" s="171">
        <f>'D&amp;O - EPL - Fiduciary - Crime'!BI$15*$BI95</f>
        <v>2.9199289962605728</v>
      </c>
      <c r="AA95" s="171">
        <f>'D&amp;O - EPL - Fiduciary - Crime'!BJ$15*$BI95</f>
        <v>2.9199289962605728</v>
      </c>
      <c r="AB95" s="171">
        <f>'D&amp;O - EPL - Fiduciary - Crime'!BK$15*$BI95</f>
        <v>2.9199289962605728</v>
      </c>
      <c r="AC95" s="171">
        <f>'D&amp;O - EPL - Fiduciary - Crime'!BL$15*$BI95</f>
        <v>2.9199289962605728</v>
      </c>
      <c r="AD95" s="171">
        <f>'D&amp;O - EPL - Fiduciary - Crime'!BM$15*$BI95</f>
        <v>2.9199289962605728</v>
      </c>
      <c r="AE95" s="171">
        <f>'D&amp;O - EPL - Fiduciary - Crime'!BN$15*$BI95</f>
        <v>2.9199289962605728</v>
      </c>
      <c r="AF95" s="171">
        <f>'D&amp;O - EPL - Fiduciary - Crime'!BO$15*$BI95</f>
        <v>2.9199289962605728</v>
      </c>
      <c r="AG95" s="171">
        <f>'D&amp;O - EPL - Fiduciary - Crime'!BP$15*$BI95</f>
        <v>2.9199289962605728</v>
      </c>
      <c r="AH95" s="171">
        <f>'D&amp;O - EPL - Fiduciary - Crime'!BQ$15*$BI95</f>
        <v>3.1389236709801156</v>
      </c>
      <c r="AI95" s="171">
        <f>'D&amp;O - EPL - Fiduciary - Crime'!BR$15*$BI95</f>
        <v>3.1389236709801156</v>
      </c>
      <c r="AJ95" s="171">
        <f>'D&amp;O - EPL - Fiduciary - Crime'!BS$15*$BI95</f>
        <v>3.1389236709801156</v>
      </c>
      <c r="AK95" s="171">
        <f>'D&amp;O - EPL - Fiduciary - Crime'!BT$15*$BI95</f>
        <v>3.1389236709801156</v>
      </c>
      <c r="AL95" s="171">
        <f>'D&amp;O - EPL - Fiduciary - Crime'!BU$15*$BI95</f>
        <v>3.1389236709801156</v>
      </c>
      <c r="AM95" s="171">
        <f>'D&amp;O - EPL - Fiduciary - Crime'!BV$15*$BI95</f>
        <v>3.1389236709801156</v>
      </c>
      <c r="AN95" s="171">
        <f>'D&amp;O - EPL - Fiduciary - Crime'!BW$15*$BI95</f>
        <v>3.1389236709801156</v>
      </c>
      <c r="AO95" s="171">
        <f>'D&amp;O - EPL - Fiduciary - Crime'!BX$15*$BI95</f>
        <v>3.1389236709801156</v>
      </c>
      <c r="AP95" s="171">
        <f>'D&amp;O - EPL - Fiduciary - Crime'!BY$15*$BI95</f>
        <v>3.1389236709801156</v>
      </c>
      <c r="AQ95" s="171">
        <f>'D&amp;O - EPL - Fiduciary - Crime'!BZ$15*$BI95</f>
        <v>3.1389236709801156</v>
      </c>
      <c r="AR95" s="171">
        <f>'D&amp;O - EPL - Fiduciary - Crime'!CA$15*$BI95</f>
        <v>3.1389236709801156</v>
      </c>
      <c r="AS95" s="171">
        <f>'D&amp;O - EPL - Fiduciary - Crime'!CB$15*$BI95</f>
        <v>3.1389236709801156</v>
      </c>
      <c r="AT95" s="171">
        <f>'D&amp;O - EPL - Fiduciary - Crime'!CC$15*$BI95</f>
        <v>3.2330913811095185</v>
      </c>
      <c r="AU95" s="171">
        <f>'D&amp;O - EPL - Fiduciary - Crime'!CD$15*$BI95</f>
        <v>3.2330913811095185</v>
      </c>
      <c r="AV95" s="171">
        <f>'D&amp;O - EPL - Fiduciary - Crime'!CE$15*$BI95</f>
        <v>3.2330913811095185</v>
      </c>
      <c r="AW95" s="171">
        <f>'D&amp;O - EPL - Fiduciary - Crime'!CF$15*$BI95</f>
        <v>3.2330913811095185</v>
      </c>
      <c r="AX95" s="171">
        <f>'D&amp;O - EPL - Fiduciary - Crime'!CG$15*$BI95</f>
        <v>3.2330913811095185</v>
      </c>
      <c r="AY95" s="171">
        <f>'D&amp;O - EPL - Fiduciary - Crime'!CH$15*$BI95</f>
        <v>3.2330913811095185</v>
      </c>
      <c r="AZ95" s="171">
        <f>'D&amp;O - EPL - Fiduciary - Crime'!CI$15*$BI95</f>
        <v>3.2330913811095185</v>
      </c>
      <c r="BA95" s="171">
        <f>'D&amp;O - EPL - Fiduciary - Crime'!CJ$15*$BI95</f>
        <v>3.2330913811095185</v>
      </c>
      <c r="BB95" s="171">
        <f>'D&amp;O - EPL - Fiduciary - Crime'!CK$15*$BI95</f>
        <v>3.2330913811095185</v>
      </c>
      <c r="BC95" s="171">
        <f>'D&amp;O - EPL - Fiduciary - Crime'!CL$15*$BI95</f>
        <v>3.2330913811095185</v>
      </c>
      <c r="BD95" s="171">
        <f>'D&amp;O - EPL - Fiduciary - Crime'!CM$15*$BI95</f>
        <v>3.2330913811095185</v>
      </c>
      <c r="BE95" s="171">
        <f>'D&amp;O - EPL - Fiduciary - Crime'!CN$15*$BI95</f>
        <v>3.2330913811095185</v>
      </c>
      <c r="BF95" s="171">
        <f>'D&amp;O - EPL - Fiduciary - Crime'!CO$15*$BI95</f>
        <v>3.3300841225428046</v>
      </c>
      <c r="BG95" s="171">
        <f>'D&amp;O - EPL - Fiduciary - Crime'!CP$15*$BI95</f>
        <v>3.3300841225428046</v>
      </c>
      <c r="BI95" s="174">
        <f>SUMIF(Revenue!$P:$P,'Crime - D&amp;O (USD)'!$F95,Revenue!$F:$F)</f>
        <v>1.1352035663231149E-4</v>
      </c>
    </row>
    <row r="96" spans="1:61" s="173" customFormat="1" ht="12.75" hidden="1" customHeight="1">
      <c r="A96" s="179" t="s">
        <v>589</v>
      </c>
      <c r="B96" s="179" t="s">
        <v>589</v>
      </c>
      <c r="C96" s="170" t="str" cm="1">
        <f t="array" ref="C96">IFERROR(INDEX('Legal Entity'!B:B,MATCH('Crime - D&amp;O (USD)'!F96,'Legal Entity'!A:A,0),0),0)</f>
        <v>1310 - Corix Utilities Inc.</v>
      </c>
      <c r="D96" s="170" t="str" cm="1">
        <f t="array" ref="D96">IFERROR(INDEX('Legal Entity'!C:C,MATCH(F96,'Legal Entity'!A:A,0),0),0)</f>
        <v>CA</v>
      </c>
      <c r="E96" s="170" t="s">
        <v>635</v>
      </c>
      <c r="F96" s="170" t="s">
        <v>115</v>
      </c>
      <c r="G96" s="170"/>
      <c r="H96" s="171">
        <f>'D&amp;O - EPL - Fiduciary - Crime'!AQ$15*$BI96</f>
        <v>4.5367049187734017</v>
      </c>
      <c r="I96" s="171">
        <f>'D&amp;O - EPL - Fiduciary - Crime'!AR$15*$BI96</f>
        <v>4.5367049187734017</v>
      </c>
      <c r="J96" s="171">
        <f>'D&amp;O - EPL - Fiduciary - Crime'!AS$15*$BI96</f>
        <v>5.5909846377925856</v>
      </c>
      <c r="K96" s="171">
        <f>'D&amp;O - EPL - Fiduciary - Crime'!AT$15*$BI96</f>
        <v>5.5909846377925856</v>
      </c>
      <c r="L96" s="171">
        <f>'D&amp;O - EPL - Fiduciary - Crime'!AU$15*$BI96</f>
        <v>5.5909846377925856</v>
      </c>
      <c r="M96" s="171">
        <f>'D&amp;O - EPL - Fiduciary - Crime'!AV$15*$BI96</f>
        <v>5.5909846377925856</v>
      </c>
      <c r="N96" s="171">
        <f>'D&amp;O - EPL - Fiduciary - Crime'!AW$15*$BI96</f>
        <v>5.5909846377925856</v>
      </c>
      <c r="O96" s="171">
        <f>'D&amp;O - EPL - Fiduciary - Crime'!AX$15*$BI96</f>
        <v>5.5909846377925856</v>
      </c>
      <c r="P96" s="171">
        <f>'D&amp;O - EPL - Fiduciary - Crime'!AY$15*$BI96</f>
        <v>5.5909846377925856</v>
      </c>
      <c r="Q96" s="171">
        <f>'D&amp;O - EPL - Fiduciary - Crime'!AZ$15*$BI96</f>
        <v>5.5909846377925856</v>
      </c>
      <c r="R96" s="171">
        <f>'D&amp;O - EPL - Fiduciary - Crime'!BA$15*$BI96</f>
        <v>5.5909846377925856</v>
      </c>
      <c r="S96" s="171">
        <f>'D&amp;O - EPL - Fiduciary - Crime'!BB$15*$BI96</f>
        <v>5.5909846377925856</v>
      </c>
      <c r="T96" s="171">
        <f>'D&amp;O - EPL - Fiduciary - Crime'!BC$15*$BI96</f>
        <v>5.5909846377925856</v>
      </c>
      <c r="U96" s="171">
        <f>'D&amp;O - EPL - Fiduciary - Crime'!BD$15*$BI96</f>
        <v>5.5909846377925856</v>
      </c>
      <c r="V96" s="171">
        <f>'D&amp;O - EPL - Fiduciary - Crime'!BE$15*$BI96</f>
        <v>6.0103084856270304</v>
      </c>
      <c r="W96" s="171">
        <f>'D&amp;O - EPL - Fiduciary - Crime'!BF$15*$BI96</f>
        <v>6.0103084856270304</v>
      </c>
      <c r="X96" s="171">
        <f>'D&amp;O - EPL - Fiduciary - Crime'!BG$15*$BI96</f>
        <v>6.0103084856270304</v>
      </c>
      <c r="Y96" s="171">
        <f>'D&amp;O - EPL - Fiduciary - Crime'!BH$15*$BI96</f>
        <v>6.0103084856270304</v>
      </c>
      <c r="Z96" s="171">
        <f>'D&amp;O - EPL - Fiduciary - Crime'!BI$15*$BI96</f>
        <v>6.0103084856270304</v>
      </c>
      <c r="AA96" s="171">
        <f>'D&amp;O - EPL - Fiduciary - Crime'!BJ$15*$BI96</f>
        <v>6.0103084856270304</v>
      </c>
      <c r="AB96" s="171">
        <f>'D&amp;O - EPL - Fiduciary - Crime'!BK$15*$BI96</f>
        <v>6.0103084856270304</v>
      </c>
      <c r="AC96" s="171">
        <f>'D&amp;O - EPL - Fiduciary - Crime'!BL$15*$BI96</f>
        <v>6.0103084856270304</v>
      </c>
      <c r="AD96" s="171">
        <f>'D&amp;O - EPL - Fiduciary - Crime'!BM$15*$BI96</f>
        <v>6.0103084856270304</v>
      </c>
      <c r="AE96" s="171">
        <f>'D&amp;O - EPL - Fiduciary - Crime'!BN$15*$BI96</f>
        <v>6.0103084856270304</v>
      </c>
      <c r="AF96" s="171">
        <f>'D&amp;O - EPL - Fiduciary - Crime'!BO$15*$BI96</f>
        <v>6.0103084856270304</v>
      </c>
      <c r="AG96" s="171">
        <f>'D&amp;O - EPL - Fiduciary - Crime'!BP$15*$BI96</f>
        <v>6.0103084856270304</v>
      </c>
      <c r="AH96" s="171">
        <f>'D&amp;O - EPL - Fiduciary - Crime'!BQ$15*$BI96</f>
        <v>6.4610816220490568</v>
      </c>
      <c r="AI96" s="171">
        <f>'D&amp;O - EPL - Fiduciary - Crime'!BR$15*$BI96</f>
        <v>6.4610816220490568</v>
      </c>
      <c r="AJ96" s="171">
        <f>'D&amp;O - EPL - Fiduciary - Crime'!BS$15*$BI96</f>
        <v>6.4610816220490568</v>
      </c>
      <c r="AK96" s="171">
        <f>'D&amp;O - EPL - Fiduciary - Crime'!BT$15*$BI96</f>
        <v>6.4610816220490568</v>
      </c>
      <c r="AL96" s="171">
        <f>'D&amp;O - EPL - Fiduciary - Crime'!BU$15*$BI96</f>
        <v>6.4610816220490568</v>
      </c>
      <c r="AM96" s="171">
        <f>'D&amp;O - EPL - Fiduciary - Crime'!BV$15*$BI96</f>
        <v>6.4610816220490568</v>
      </c>
      <c r="AN96" s="171">
        <f>'D&amp;O - EPL - Fiduciary - Crime'!BW$15*$BI96</f>
        <v>6.4610816220490568</v>
      </c>
      <c r="AO96" s="171">
        <f>'D&amp;O - EPL - Fiduciary - Crime'!BX$15*$BI96</f>
        <v>6.4610816220490568</v>
      </c>
      <c r="AP96" s="171">
        <f>'D&amp;O - EPL - Fiduciary - Crime'!BY$15*$BI96</f>
        <v>6.4610816220490568</v>
      </c>
      <c r="AQ96" s="171">
        <f>'D&amp;O - EPL - Fiduciary - Crime'!BZ$15*$BI96</f>
        <v>6.4610816220490568</v>
      </c>
      <c r="AR96" s="171">
        <f>'D&amp;O - EPL - Fiduciary - Crime'!CA$15*$BI96</f>
        <v>6.4610816220490568</v>
      </c>
      <c r="AS96" s="171">
        <f>'D&amp;O - EPL - Fiduciary - Crime'!CB$15*$BI96</f>
        <v>6.4610816220490568</v>
      </c>
      <c r="AT96" s="171">
        <f>'D&amp;O - EPL - Fiduciary - Crime'!CC$15*$BI96</f>
        <v>6.6549140707105279</v>
      </c>
      <c r="AU96" s="171">
        <f>'D&amp;O - EPL - Fiduciary - Crime'!CD$15*$BI96</f>
        <v>6.6549140707105279</v>
      </c>
      <c r="AV96" s="171">
        <f>'D&amp;O - EPL - Fiduciary - Crime'!CE$15*$BI96</f>
        <v>6.6549140707105279</v>
      </c>
      <c r="AW96" s="171">
        <f>'D&amp;O - EPL - Fiduciary - Crime'!CF$15*$BI96</f>
        <v>6.6549140707105279</v>
      </c>
      <c r="AX96" s="171">
        <f>'D&amp;O - EPL - Fiduciary - Crime'!CG$15*$BI96</f>
        <v>6.6549140707105279</v>
      </c>
      <c r="AY96" s="171">
        <f>'D&amp;O - EPL - Fiduciary - Crime'!CH$15*$BI96</f>
        <v>6.6549140707105279</v>
      </c>
      <c r="AZ96" s="171">
        <f>'D&amp;O - EPL - Fiduciary - Crime'!CI$15*$BI96</f>
        <v>6.6549140707105279</v>
      </c>
      <c r="BA96" s="171">
        <f>'D&amp;O - EPL - Fiduciary - Crime'!CJ$15*$BI96</f>
        <v>6.6549140707105279</v>
      </c>
      <c r="BB96" s="171">
        <f>'D&amp;O - EPL - Fiduciary - Crime'!CK$15*$BI96</f>
        <v>6.6549140707105279</v>
      </c>
      <c r="BC96" s="171">
        <f>'D&amp;O - EPL - Fiduciary - Crime'!CL$15*$BI96</f>
        <v>6.6549140707105279</v>
      </c>
      <c r="BD96" s="171">
        <f>'D&amp;O - EPL - Fiduciary - Crime'!CM$15*$BI96</f>
        <v>6.6549140707105279</v>
      </c>
      <c r="BE96" s="171">
        <f>'D&amp;O - EPL - Fiduciary - Crime'!CN$15*$BI96</f>
        <v>6.6549140707105279</v>
      </c>
      <c r="BF96" s="171">
        <f>'D&amp;O - EPL - Fiduciary - Crime'!CO$15*$BI96</f>
        <v>6.8545614928318441</v>
      </c>
      <c r="BG96" s="171">
        <f>'D&amp;O - EPL - Fiduciary - Crime'!CP$15*$BI96</f>
        <v>6.8545614928318441</v>
      </c>
      <c r="BI96" s="174">
        <f>SUMIF(Revenue!$P:$P,'Crime - D&amp;O (USD)'!$F96,Revenue!$F:$F)</f>
        <v>2.3366745000730183E-4</v>
      </c>
    </row>
    <row r="97" spans="1:61" s="173" customFormat="1" ht="12.75" hidden="1" customHeight="1">
      <c r="A97" s="179" t="s">
        <v>589</v>
      </c>
      <c r="B97" s="179" t="s">
        <v>589</v>
      </c>
      <c r="C97" s="170" t="str" cm="1">
        <f t="array" ref="C97">IFERROR(INDEX('Legal Entity'!B:B,MATCH('Crime - D&amp;O (USD)'!F97,'Legal Entity'!A:A,0),0),0)</f>
        <v>1310 - Corix Utilities Inc.</v>
      </c>
      <c r="D97" s="170" t="str" cm="1">
        <f t="array" ref="D97">IFERROR(INDEX('Legal Entity'!C:C,MATCH(F97,'Legal Entity'!A:A,0),0),0)</f>
        <v>CA</v>
      </c>
      <c r="E97" s="170" t="s">
        <v>635</v>
      </c>
      <c r="F97" s="170" t="s">
        <v>126</v>
      </c>
      <c r="G97" s="170"/>
      <c r="H97" s="171">
        <f>'D&amp;O - EPL - Fiduciary - Crime'!AQ$15*$BI97</f>
        <v>29.783065615505393</v>
      </c>
      <c r="I97" s="171">
        <f>'D&amp;O - EPL - Fiduciary - Crime'!AR$15*$BI97</f>
        <v>29.783065615505393</v>
      </c>
      <c r="J97" s="171">
        <f>'D&amp;O - EPL - Fiduciary - Crime'!AS$15*$BI97</f>
        <v>36.704318509584859</v>
      </c>
      <c r="K97" s="171">
        <f>'D&amp;O - EPL - Fiduciary - Crime'!AT$15*$BI97</f>
        <v>36.704318509584859</v>
      </c>
      <c r="L97" s="171">
        <f>'D&amp;O - EPL - Fiduciary - Crime'!AU$15*$BI97</f>
        <v>36.704318509584859</v>
      </c>
      <c r="M97" s="171">
        <f>'D&amp;O - EPL - Fiduciary - Crime'!AV$15*$BI97</f>
        <v>36.704318509584859</v>
      </c>
      <c r="N97" s="171">
        <f>'D&amp;O - EPL - Fiduciary - Crime'!AW$15*$BI97</f>
        <v>36.704318509584859</v>
      </c>
      <c r="O97" s="171">
        <f>'D&amp;O - EPL - Fiduciary - Crime'!AX$15*$BI97</f>
        <v>36.704318509584859</v>
      </c>
      <c r="P97" s="171">
        <f>'D&amp;O - EPL - Fiduciary - Crime'!AY$15*$BI97</f>
        <v>36.704318509584859</v>
      </c>
      <c r="Q97" s="171">
        <f>'D&amp;O - EPL - Fiduciary - Crime'!AZ$15*$BI97</f>
        <v>36.704318509584859</v>
      </c>
      <c r="R97" s="171">
        <f>'D&amp;O - EPL - Fiduciary - Crime'!BA$15*$BI97</f>
        <v>36.704318509584859</v>
      </c>
      <c r="S97" s="171">
        <f>'D&amp;O - EPL - Fiduciary - Crime'!BB$15*$BI97</f>
        <v>36.704318509584859</v>
      </c>
      <c r="T97" s="171">
        <f>'D&amp;O - EPL - Fiduciary - Crime'!BC$15*$BI97</f>
        <v>36.704318509584859</v>
      </c>
      <c r="U97" s="171">
        <f>'D&amp;O - EPL - Fiduciary - Crime'!BD$15*$BI97</f>
        <v>36.704318509584859</v>
      </c>
      <c r="V97" s="171">
        <f>'D&amp;O - EPL - Fiduciary - Crime'!BE$15*$BI97</f>
        <v>39.457142397803722</v>
      </c>
      <c r="W97" s="171">
        <f>'D&amp;O - EPL - Fiduciary - Crime'!BF$15*$BI97</f>
        <v>39.457142397803722</v>
      </c>
      <c r="X97" s="171">
        <f>'D&amp;O - EPL - Fiduciary - Crime'!BG$15*$BI97</f>
        <v>39.457142397803722</v>
      </c>
      <c r="Y97" s="171">
        <f>'D&amp;O - EPL - Fiduciary - Crime'!BH$15*$BI97</f>
        <v>39.457142397803722</v>
      </c>
      <c r="Z97" s="171">
        <f>'D&amp;O - EPL - Fiduciary - Crime'!BI$15*$BI97</f>
        <v>39.457142397803722</v>
      </c>
      <c r="AA97" s="171">
        <f>'D&amp;O - EPL - Fiduciary - Crime'!BJ$15*$BI97</f>
        <v>39.457142397803722</v>
      </c>
      <c r="AB97" s="171">
        <f>'D&amp;O - EPL - Fiduciary - Crime'!BK$15*$BI97</f>
        <v>39.457142397803722</v>
      </c>
      <c r="AC97" s="171">
        <f>'D&amp;O - EPL - Fiduciary - Crime'!BL$15*$BI97</f>
        <v>39.457142397803722</v>
      </c>
      <c r="AD97" s="171">
        <f>'D&amp;O - EPL - Fiduciary - Crime'!BM$15*$BI97</f>
        <v>39.457142397803722</v>
      </c>
      <c r="AE97" s="171">
        <f>'D&amp;O - EPL - Fiduciary - Crime'!BN$15*$BI97</f>
        <v>39.457142397803722</v>
      </c>
      <c r="AF97" s="171">
        <f>'D&amp;O - EPL - Fiduciary - Crime'!BO$15*$BI97</f>
        <v>39.457142397803722</v>
      </c>
      <c r="AG97" s="171">
        <f>'D&amp;O - EPL - Fiduciary - Crime'!BP$15*$BI97</f>
        <v>39.457142397803722</v>
      </c>
      <c r="AH97" s="171">
        <f>'D&amp;O - EPL - Fiduciary - Crime'!BQ$15*$BI97</f>
        <v>42.416428077638997</v>
      </c>
      <c r="AI97" s="171">
        <f>'D&amp;O - EPL - Fiduciary - Crime'!BR$15*$BI97</f>
        <v>42.416428077638997</v>
      </c>
      <c r="AJ97" s="171">
        <f>'D&amp;O - EPL - Fiduciary - Crime'!BS$15*$BI97</f>
        <v>42.416428077638997</v>
      </c>
      <c r="AK97" s="171">
        <f>'D&amp;O - EPL - Fiduciary - Crime'!BT$15*$BI97</f>
        <v>42.416428077638997</v>
      </c>
      <c r="AL97" s="171">
        <f>'D&amp;O - EPL - Fiduciary - Crime'!BU$15*$BI97</f>
        <v>42.416428077638997</v>
      </c>
      <c r="AM97" s="171">
        <f>'D&amp;O - EPL - Fiduciary - Crime'!BV$15*$BI97</f>
        <v>42.416428077638997</v>
      </c>
      <c r="AN97" s="171">
        <f>'D&amp;O - EPL - Fiduciary - Crime'!BW$15*$BI97</f>
        <v>42.416428077638997</v>
      </c>
      <c r="AO97" s="171">
        <f>'D&amp;O - EPL - Fiduciary - Crime'!BX$15*$BI97</f>
        <v>42.416428077638997</v>
      </c>
      <c r="AP97" s="171">
        <f>'D&amp;O - EPL - Fiduciary - Crime'!BY$15*$BI97</f>
        <v>42.416428077638997</v>
      </c>
      <c r="AQ97" s="171">
        <f>'D&amp;O - EPL - Fiduciary - Crime'!BZ$15*$BI97</f>
        <v>42.416428077638997</v>
      </c>
      <c r="AR97" s="171">
        <f>'D&amp;O - EPL - Fiduciary - Crime'!CA$15*$BI97</f>
        <v>42.416428077638997</v>
      </c>
      <c r="AS97" s="171">
        <f>'D&amp;O - EPL - Fiduciary - Crime'!CB$15*$BI97</f>
        <v>42.416428077638997</v>
      </c>
      <c r="AT97" s="171">
        <f>'D&amp;O - EPL - Fiduciary - Crime'!CC$15*$BI97</f>
        <v>43.688920919968162</v>
      </c>
      <c r="AU97" s="171">
        <f>'D&amp;O - EPL - Fiduciary - Crime'!CD$15*$BI97</f>
        <v>43.688920919968162</v>
      </c>
      <c r="AV97" s="171">
        <f>'D&amp;O - EPL - Fiduciary - Crime'!CE$15*$BI97</f>
        <v>43.688920919968162</v>
      </c>
      <c r="AW97" s="171">
        <f>'D&amp;O - EPL - Fiduciary - Crime'!CF$15*$BI97</f>
        <v>43.688920919968162</v>
      </c>
      <c r="AX97" s="171">
        <f>'D&amp;O - EPL - Fiduciary - Crime'!CG$15*$BI97</f>
        <v>43.688920919968162</v>
      </c>
      <c r="AY97" s="171">
        <f>'D&amp;O - EPL - Fiduciary - Crime'!CH$15*$BI97</f>
        <v>43.688920919968162</v>
      </c>
      <c r="AZ97" s="171">
        <f>'D&amp;O - EPL - Fiduciary - Crime'!CI$15*$BI97</f>
        <v>43.688920919968162</v>
      </c>
      <c r="BA97" s="171">
        <f>'D&amp;O - EPL - Fiduciary - Crime'!CJ$15*$BI97</f>
        <v>43.688920919968162</v>
      </c>
      <c r="BB97" s="171">
        <f>'D&amp;O - EPL - Fiduciary - Crime'!CK$15*$BI97</f>
        <v>43.688920919968162</v>
      </c>
      <c r="BC97" s="171">
        <f>'D&amp;O - EPL - Fiduciary - Crime'!CL$15*$BI97</f>
        <v>43.688920919968162</v>
      </c>
      <c r="BD97" s="171">
        <f>'D&amp;O - EPL - Fiduciary - Crime'!CM$15*$BI97</f>
        <v>43.688920919968162</v>
      </c>
      <c r="BE97" s="171">
        <f>'D&amp;O - EPL - Fiduciary - Crime'!CN$15*$BI97</f>
        <v>43.688920919968162</v>
      </c>
      <c r="BF97" s="171">
        <f>'D&amp;O - EPL - Fiduciary - Crime'!CO$15*$BI97</f>
        <v>44.999588547567207</v>
      </c>
      <c r="BG97" s="171">
        <f>'D&amp;O - EPL - Fiduciary - Crime'!CP$15*$BI97</f>
        <v>44.999588547567207</v>
      </c>
      <c r="BI97" s="174">
        <f>SUMIF(Revenue!$P:$P,'Crime - D&amp;O (USD)'!$F97,Revenue!$F:$F)</f>
        <v>1.5340060948149357E-3</v>
      </c>
    </row>
    <row r="98" spans="1:61" s="173" customFormat="1" ht="12.75" hidden="1" customHeight="1">
      <c r="A98" s="179" t="s">
        <v>589</v>
      </c>
      <c r="B98" s="179" t="s">
        <v>589</v>
      </c>
      <c r="C98" s="170" t="str" cm="1">
        <f t="array" ref="C98">IFERROR(INDEX('Legal Entity'!B:B,MATCH('Crime - D&amp;O (USD)'!F98,'Legal Entity'!A:A,0),0),0)</f>
        <v>1310 - Corix Utilities Inc.</v>
      </c>
      <c r="D98" s="170" t="str" cm="1">
        <f t="array" ref="D98">IFERROR(INDEX('Legal Entity'!C:C,MATCH(F98,'Legal Entity'!A:A,0),0),0)</f>
        <v>CA</v>
      </c>
      <c r="E98" s="170" t="s">
        <v>635</v>
      </c>
      <c r="F98" s="170" t="s">
        <v>120</v>
      </c>
      <c r="G98" s="170"/>
      <c r="H98" s="171">
        <f>'D&amp;O - EPL - Fiduciary - Crime'!AQ$15*$BI98</f>
        <v>15.06994481001343</v>
      </c>
      <c r="I98" s="171">
        <f>'D&amp;O - EPL - Fiduciary - Crime'!AR$15*$BI98</f>
        <v>15.06994481001343</v>
      </c>
      <c r="J98" s="171">
        <f>'D&amp;O - EPL - Fiduciary - Crime'!AS$15*$BI98</f>
        <v>18.572032220236977</v>
      </c>
      <c r="K98" s="171">
        <f>'D&amp;O - EPL - Fiduciary - Crime'!AT$15*$BI98</f>
        <v>18.572032220236977</v>
      </c>
      <c r="L98" s="171">
        <f>'D&amp;O - EPL - Fiduciary - Crime'!AU$15*$BI98</f>
        <v>18.572032220236977</v>
      </c>
      <c r="M98" s="171">
        <f>'D&amp;O - EPL - Fiduciary - Crime'!AV$15*$BI98</f>
        <v>18.572032220236977</v>
      </c>
      <c r="N98" s="171">
        <f>'D&amp;O - EPL - Fiduciary - Crime'!AW$15*$BI98</f>
        <v>18.572032220236977</v>
      </c>
      <c r="O98" s="171">
        <f>'D&amp;O - EPL - Fiduciary - Crime'!AX$15*$BI98</f>
        <v>18.572032220236977</v>
      </c>
      <c r="P98" s="171">
        <f>'D&amp;O - EPL - Fiduciary - Crime'!AY$15*$BI98</f>
        <v>18.572032220236977</v>
      </c>
      <c r="Q98" s="171">
        <f>'D&amp;O - EPL - Fiduciary - Crime'!AZ$15*$BI98</f>
        <v>18.572032220236977</v>
      </c>
      <c r="R98" s="171">
        <f>'D&amp;O - EPL - Fiduciary - Crime'!BA$15*$BI98</f>
        <v>18.572032220236977</v>
      </c>
      <c r="S98" s="171">
        <f>'D&amp;O - EPL - Fiduciary - Crime'!BB$15*$BI98</f>
        <v>18.572032220236977</v>
      </c>
      <c r="T98" s="171">
        <f>'D&amp;O - EPL - Fiduciary - Crime'!BC$15*$BI98</f>
        <v>18.572032220236977</v>
      </c>
      <c r="U98" s="171">
        <f>'D&amp;O - EPL - Fiduciary - Crime'!BD$15*$BI98</f>
        <v>18.572032220236977</v>
      </c>
      <c r="V98" s="171">
        <f>'D&amp;O - EPL - Fiduciary - Crime'!BE$15*$BI98</f>
        <v>19.964934636754752</v>
      </c>
      <c r="W98" s="171">
        <f>'D&amp;O - EPL - Fiduciary - Crime'!BF$15*$BI98</f>
        <v>19.964934636754752</v>
      </c>
      <c r="X98" s="171">
        <f>'D&amp;O - EPL - Fiduciary - Crime'!BG$15*$BI98</f>
        <v>19.964934636754752</v>
      </c>
      <c r="Y98" s="171">
        <f>'D&amp;O - EPL - Fiduciary - Crime'!BH$15*$BI98</f>
        <v>19.964934636754752</v>
      </c>
      <c r="Z98" s="171">
        <f>'D&amp;O - EPL - Fiduciary - Crime'!BI$15*$BI98</f>
        <v>19.964934636754752</v>
      </c>
      <c r="AA98" s="171">
        <f>'D&amp;O - EPL - Fiduciary - Crime'!BJ$15*$BI98</f>
        <v>19.964934636754752</v>
      </c>
      <c r="AB98" s="171">
        <f>'D&amp;O - EPL - Fiduciary - Crime'!BK$15*$BI98</f>
        <v>19.964934636754752</v>
      </c>
      <c r="AC98" s="171">
        <f>'D&amp;O - EPL - Fiduciary - Crime'!BL$15*$BI98</f>
        <v>19.964934636754752</v>
      </c>
      <c r="AD98" s="171">
        <f>'D&amp;O - EPL - Fiduciary - Crime'!BM$15*$BI98</f>
        <v>19.964934636754752</v>
      </c>
      <c r="AE98" s="171">
        <f>'D&amp;O - EPL - Fiduciary - Crime'!BN$15*$BI98</f>
        <v>19.964934636754752</v>
      </c>
      <c r="AF98" s="171">
        <f>'D&amp;O - EPL - Fiduciary - Crime'!BO$15*$BI98</f>
        <v>19.964934636754752</v>
      </c>
      <c r="AG98" s="171">
        <f>'D&amp;O - EPL - Fiduciary - Crime'!BP$15*$BI98</f>
        <v>19.964934636754752</v>
      </c>
      <c r="AH98" s="171">
        <f>'D&amp;O - EPL - Fiduciary - Crime'!BQ$15*$BI98</f>
        <v>21.462304734511356</v>
      </c>
      <c r="AI98" s="171">
        <f>'D&amp;O - EPL - Fiduciary - Crime'!BR$15*$BI98</f>
        <v>21.462304734511356</v>
      </c>
      <c r="AJ98" s="171">
        <f>'D&amp;O - EPL - Fiduciary - Crime'!BS$15*$BI98</f>
        <v>21.462304734511356</v>
      </c>
      <c r="AK98" s="171">
        <f>'D&amp;O - EPL - Fiduciary - Crime'!BT$15*$BI98</f>
        <v>21.462304734511356</v>
      </c>
      <c r="AL98" s="171">
        <f>'D&amp;O - EPL - Fiduciary - Crime'!BU$15*$BI98</f>
        <v>21.462304734511356</v>
      </c>
      <c r="AM98" s="171">
        <f>'D&amp;O - EPL - Fiduciary - Crime'!BV$15*$BI98</f>
        <v>21.462304734511356</v>
      </c>
      <c r="AN98" s="171">
        <f>'D&amp;O - EPL - Fiduciary - Crime'!BW$15*$BI98</f>
        <v>21.462304734511356</v>
      </c>
      <c r="AO98" s="171">
        <f>'D&amp;O - EPL - Fiduciary - Crime'!BX$15*$BI98</f>
        <v>21.462304734511356</v>
      </c>
      <c r="AP98" s="171">
        <f>'D&amp;O - EPL - Fiduciary - Crime'!BY$15*$BI98</f>
        <v>21.462304734511356</v>
      </c>
      <c r="AQ98" s="171">
        <f>'D&amp;O - EPL - Fiduciary - Crime'!BZ$15*$BI98</f>
        <v>21.462304734511356</v>
      </c>
      <c r="AR98" s="171">
        <f>'D&amp;O - EPL - Fiduciary - Crime'!CA$15*$BI98</f>
        <v>21.462304734511356</v>
      </c>
      <c r="AS98" s="171">
        <f>'D&amp;O - EPL - Fiduciary - Crime'!CB$15*$BI98</f>
        <v>21.462304734511356</v>
      </c>
      <c r="AT98" s="171">
        <f>'D&amp;O - EPL - Fiduciary - Crime'!CC$15*$BI98</f>
        <v>22.106173876546695</v>
      </c>
      <c r="AU98" s="171">
        <f>'D&amp;O - EPL - Fiduciary - Crime'!CD$15*$BI98</f>
        <v>22.106173876546695</v>
      </c>
      <c r="AV98" s="171">
        <f>'D&amp;O - EPL - Fiduciary - Crime'!CE$15*$BI98</f>
        <v>22.106173876546695</v>
      </c>
      <c r="AW98" s="171">
        <f>'D&amp;O - EPL - Fiduciary - Crime'!CF$15*$BI98</f>
        <v>22.106173876546695</v>
      </c>
      <c r="AX98" s="171">
        <f>'D&amp;O - EPL - Fiduciary - Crime'!CG$15*$BI98</f>
        <v>22.106173876546695</v>
      </c>
      <c r="AY98" s="171">
        <f>'D&amp;O - EPL - Fiduciary - Crime'!CH$15*$BI98</f>
        <v>22.106173876546695</v>
      </c>
      <c r="AZ98" s="171">
        <f>'D&amp;O - EPL - Fiduciary - Crime'!CI$15*$BI98</f>
        <v>22.106173876546695</v>
      </c>
      <c r="BA98" s="171">
        <f>'D&amp;O - EPL - Fiduciary - Crime'!CJ$15*$BI98</f>
        <v>22.106173876546695</v>
      </c>
      <c r="BB98" s="171">
        <f>'D&amp;O - EPL - Fiduciary - Crime'!CK$15*$BI98</f>
        <v>22.106173876546695</v>
      </c>
      <c r="BC98" s="171">
        <f>'D&amp;O - EPL - Fiduciary - Crime'!CL$15*$BI98</f>
        <v>22.106173876546695</v>
      </c>
      <c r="BD98" s="171">
        <f>'D&amp;O - EPL - Fiduciary - Crime'!CM$15*$BI98</f>
        <v>22.106173876546695</v>
      </c>
      <c r="BE98" s="171">
        <f>'D&amp;O - EPL - Fiduciary - Crime'!CN$15*$BI98</f>
        <v>22.106173876546695</v>
      </c>
      <c r="BF98" s="171">
        <f>'D&amp;O - EPL - Fiduciary - Crime'!CO$15*$BI98</f>
        <v>22.769359092843096</v>
      </c>
      <c r="BG98" s="171">
        <f>'D&amp;O - EPL - Fiduciary - Crime'!CP$15*$BI98</f>
        <v>22.769359092843096</v>
      </c>
      <c r="BI98" s="174">
        <f>SUMIF(Revenue!$P:$P,'Crime - D&amp;O (USD)'!$F98,Revenue!$F:$F)</f>
        <v>7.7619233310388788E-4</v>
      </c>
    </row>
    <row r="99" spans="1:61" s="173" customFormat="1" ht="12.75" hidden="1" customHeight="1">
      <c r="A99" s="179" t="s">
        <v>589</v>
      </c>
      <c r="B99" s="179" t="s">
        <v>589</v>
      </c>
      <c r="C99" s="170" t="str" cm="1">
        <f t="array" ref="C99">IFERROR(INDEX('Legal Entity'!B:B,MATCH('Crime - D&amp;O (USD)'!F99,'Legal Entity'!A:A,0),0),0)</f>
        <v>1310 - Corix Utilities Inc.</v>
      </c>
      <c r="D99" s="170" t="str" cm="1">
        <f t="array" ref="D99">IFERROR(INDEX('Legal Entity'!C:C,MATCH(F99,'Legal Entity'!A:A,0),0),0)</f>
        <v>CA</v>
      </c>
      <c r="E99" s="170" t="s">
        <v>635</v>
      </c>
      <c r="F99" s="170" t="s">
        <v>101</v>
      </c>
      <c r="G99" s="170"/>
      <c r="H99" s="171">
        <f>'D&amp;O - EPL - Fiduciary - Crime'!AQ$15*$BI99</f>
        <v>0</v>
      </c>
      <c r="I99" s="171">
        <f>'D&amp;O - EPL - Fiduciary - Crime'!AR$15*$BI99</f>
        <v>0</v>
      </c>
      <c r="J99" s="171">
        <f>'D&amp;O - EPL - Fiduciary - Crime'!AS$15*$BI99</f>
        <v>0</v>
      </c>
      <c r="K99" s="171">
        <f>'D&amp;O - EPL - Fiduciary - Crime'!AT$15*$BI99</f>
        <v>0</v>
      </c>
      <c r="L99" s="171">
        <f>'D&amp;O - EPL - Fiduciary - Crime'!AU$15*$BI99</f>
        <v>0</v>
      </c>
      <c r="M99" s="171">
        <f>'D&amp;O - EPL - Fiduciary - Crime'!AV$15*$BI99</f>
        <v>0</v>
      </c>
      <c r="N99" s="171">
        <f>'D&amp;O - EPL - Fiduciary - Crime'!AW$15*$BI99</f>
        <v>0</v>
      </c>
      <c r="O99" s="171">
        <f>'D&amp;O - EPL - Fiduciary - Crime'!AX$15*$BI99</f>
        <v>0</v>
      </c>
      <c r="P99" s="171">
        <f>'D&amp;O - EPL - Fiduciary - Crime'!AY$15*$BI99</f>
        <v>0</v>
      </c>
      <c r="Q99" s="171">
        <f>'D&amp;O - EPL - Fiduciary - Crime'!AZ$15*$BI99</f>
        <v>0</v>
      </c>
      <c r="R99" s="171">
        <f>'D&amp;O - EPL - Fiduciary - Crime'!BA$15*$BI99</f>
        <v>0</v>
      </c>
      <c r="S99" s="171">
        <f>'D&amp;O - EPL - Fiduciary - Crime'!BB$15*$BI99</f>
        <v>0</v>
      </c>
      <c r="T99" s="171">
        <f>'D&amp;O - EPL - Fiduciary - Crime'!BC$15*$BI99</f>
        <v>0</v>
      </c>
      <c r="U99" s="171">
        <f>'D&amp;O - EPL - Fiduciary - Crime'!BD$15*$BI99</f>
        <v>0</v>
      </c>
      <c r="V99" s="171">
        <f>'D&amp;O - EPL - Fiduciary - Crime'!BE$15*$BI99</f>
        <v>0</v>
      </c>
      <c r="W99" s="171">
        <f>'D&amp;O - EPL - Fiduciary - Crime'!BF$15*$BI99</f>
        <v>0</v>
      </c>
      <c r="X99" s="171">
        <f>'D&amp;O - EPL - Fiduciary - Crime'!BG$15*$BI99</f>
        <v>0</v>
      </c>
      <c r="Y99" s="171">
        <f>'D&amp;O - EPL - Fiduciary - Crime'!BH$15*$BI99</f>
        <v>0</v>
      </c>
      <c r="Z99" s="171">
        <f>'D&amp;O - EPL - Fiduciary - Crime'!BI$15*$BI99</f>
        <v>0</v>
      </c>
      <c r="AA99" s="171">
        <f>'D&amp;O - EPL - Fiduciary - Crime'!BJ$15*$BI99</f>
        <v>0</v>
      </c>
      <c r="AB99" s="171">
        <f>'D&amp;O - EPL - Fiduciary - Crime'!BK$15*$BI99</f>
        <v>0</v>
      </c>
      <c r="AC99" s="171">
        <f>'D&amp;O - EPL - Fiduciary - Crime'!BL$15*$BI99</f>
        <v>0</v>
      </c>
      <c r="AD99" s="171">
        <f>'D&amp;O - EPL - Fiduciary - Crime'!BM$15*$BI99</f>
        <v>0</v>
      </c>
      <c r="AE99" s="171">
        <f>'D&amp;O - EPL - Fiduciary - Crime'!BN$15*$BI99</f>
        <v>0</v>
      </c>
      <c r="AF99" s="171">
        <f>'D&amp;O - EPL - Fiduciary - Crime'!BO$15*$BI99</f>
        <v>0</v>
      </c>
      <c r="AG99" s="171">
        <f>'D&amp;O - EPL - Fiduciary - Crime'!BP$15*$BI99</f>
        <v>0</v>
      </c>
      <c r="AH99" s="171">
        <f>'D&amp;O - EPL - Fiduciary - Crime'!BQ$15*$BI99</f>
        <v>0</v>
      </c>
      <c r="AI99" s="171">
        <f>'D&amp;O - EPL - Fiduciary - Crime'!BR$15*$BI99</f>
        <v>0</v>
      </c>
      <c r="AJ99" s="171">
        <f>'D&amp;O - EPL - Fiduciary - Crime'!BS$15*$BI99</f>
        <v>0</v>
      </c>
      <c r="AK99" s="171">
        <f>'D&amp;O - EPL - Fiduciary - Crime'!BT$15*$BI99</f>
        <v>0</v>
      </c>
      <c r="AL99" s="171">
        <f>'D&amp;O - EPL - Fiduciary - Crime'!BU$15*$BI99</f>
        <v>0</v>
      </c>
      <c r="AM99" s="171">
        <f>'D&amp;O - EPL - Fiduciary - Crime'!BV$15*$BI99</f>
        <v>0</v>
      </c>
      <c r="AN99" s="171">
        <f>'D&amp;O - EPL - Fiduciary - Crime'!BW$15*$BI99</f>
        <v>0</v>
      </c>
      <c r="AO99" s="171">
        <f>'D&amp;O - EPL - Fiduciary - Crime'!BX$15*$BI99</f>
        <v>0</v>
      </c>
      <c r="AP99" s="171">
        <f>'D&amp;O - EPL - Fiduciary - Crime'!BY$15*$BI99</f>
        <v>0</v>
      </c>
      <c r="AQ99" s="171">
        <f>'D&amp;O - EPL - Fiduciary - Crime'!BZ$15*$BI99</f>
        <v>0</v>
      </c>
      <c r="AR99" s="171">
        <f>'D&amp;O - EPL - Fiduciary - Crime'!CA$15*$BI99</f>
        <v>0</v>
      </c>
      <c r="AS99" s="171">
        <f>'D&amp;O - EPL - Fiduciary - Crime'!CB$15*$BI99</f>
        <v>0</v>
      </c>
      <c r="AT99" s="171">
        <f>'D&amp;O - EPL - Fiduciary - Crime'!CC$15*$BI99</f>
        <v>0</v>
      </c>
      <c r="AU99" s="171">
        <f>'D&amp;O - EPL - Fiduciary - Crime'!CD$15*$BI99</f>
        <v>0</v>
      </c>
      <c r="AV99" s="171">
        <f>'D&amp;O - EPL - Fiduciary - Crime'!CE$15*$BI99</f>
        <v>0</v>
      </c>
      <c r="AW99" s="171">
        <f>'D&amp;O - EPL - Fiduciary - Crime'!CF$15*$BI99</f>
        <v>0</v>
      </c>
      <c r="AX99" s="171">
        <f>'D&amp;O - EPL - Fiduciary - Crime'!CG$15*$BI99</f>
        <v>0</v>
      </c>
      <c r="AY99" s="171">
        <f>'D&amp;O - EPL - Fiduciary - Crime'!CH$15*$BI99</f>
        <v>0</v>
      </c>
      <c r="AZ99" s="171">
        <f>'D&amp;O - EPL - Fiduciary - Crime'!CI$15*$BI99</f>
        <v>0</v>
      </c>
      <c r="BA99" s="171">
        <f>'D&amp;O - EPL - Fiduciary - Crime'!CJ$15*$BI99</f>
        <v>0</v>
      </c>
      <c r="BB99" s="171">
        <f>'D&amp;O - EPL - Fiduciary - Crime'!CK$15*$BI99</f>
        <v>0</v>
      </c>
      <c r="BC99" s="171">
        <f>'D&amp;O - EPL - Fiduciary - Crime'!CL$15*$BI99</f>
        <v>0</v>
      </c>
      <c r="BD99" s="171">
        <f>'D&amp;O - EPL - Fiduciary - Crime'!CM$15*$BI99</f>
        <v>0</v>
      </c>
      <c r="BE99" s="171">
        <f>'D&amp;O - EPL - Fiduciary - Crime'!CN$15*$BI99</f>
        <v>0</v>
      </c>
      <c r="BF99" s="171">
        <f>'D&amp;O - EPL - Fiduciary - Crime'!CO$15*$BI99</f>
        <v>0</v>
      </c>
      <c r="BG99" s="171">
        <f>'D&amp;O - EPL - Fiduciary - Crime'!CP$15*$BI99</f>
        <v>0</v>
      </c>
      <c r="BI99" s="174">
        <f>SUMIF(Revenue!$P:$P,'Crime - D&amp;O (USD)'!$F99,Revenue!$F:$F)</f>
        <v>0</v>
      </c>
    </row>
    <row r="100" spans="1:61" s="173" customFormat="1" ht="12.75" hidden="1" customHeight="1">
      <c r="A100" s="179" t="s">
        <v>589</v>
      </c>
      <c r="B100" s="179" t="s">
        <v>589</v>
      </c>
      <c r="C100" s="170" t="str" cm="1">
        <f t="array" ref="C100">IFERROR(INDEX('Legal Entity'!B:B,MATCH('Crime - D&amp;O (USD)'!F100,'Legal Entity'!A:A,0),0),0)</f>
        <v>1340 - Corix Customer Care Inc.</v>
      </c>
      <c r="D100" s="170" t="str" cm="1">
        <f t="array" ref="D100">IFERROR(INDEX('Legal Entity'!C:C,MATCH(F100,'Legal Entity'!A:A,0),0),0)</f>
        <v>CA</v>
      </c>
      <c r="E100" s="170" t="s">
        <v>635</v>
      </c>
      <c r="F100" s="170" t="s">
        <v>171</v>
      </c>
      <c r="G100" s="170"/>
      <c r="H100" s="171">
        <f>'D&amp;O - EPL - Fiduciary - Crime'!AQ$15*$BI100</f>
        <v>6.6537112851579243</v>
      </c>
      <c r="I100" s="171">
        <f>'D&amp;O - EPL - Fiduciary - Crime'!AR$15*$BI100</f>
        <v>6.6537112851579243</v>
      </c>
      <c r="J100" s="171">
        <f>'D&amp;O - EPL - Fiduciary - Crime'!AS$15*$BI100</f>
        <v>8.1999597165078946</v>
      </c>
      <c r="K100" s="171">
        <f>'D&amp;O - EPL - Fiduciary - Crime'!AT$15*$BI100</f>
        <v>8.1999597165078946</v>
      </c>
      <c r="L100" s="171">
        <f>'D&amp;O - EPL - Fiduciary - Crime'!AU$15*$BI100</f>
        <v>8.1999597165078946</v>
      </c>
      <c r="M100" s="171">
        <f>'D&amp;O - EPL - Fiduciary - Crime'!AV$15*$BI100</f>
        <v>8.1999597165078946</v>
      </c>
      <c r="N100" s="171">
        <f>'D&amp;O - EPL - Fiduciary - Crime'!AW$15*$BI100</f>
        <v>8.1999597165078946</v>
      </c>
      <c r="O100" s="171">
        <f>'D&amp;O - EPL - Fiduciary - Crime'!AX$15*$BI100</f>
        <v>8.1999597165078946</v>
      </c>
      <c r="P100" s="171">
        <f>'D&amp;O - EPL - Fiduciary - Crime'!AY$15*$BI100</f>
        <v>8.1999597165078946</v>
      </c>
      <c r="Q100" s="171">
        <f>'D&amp;O - EPL - Fiduciary - Crime'!AZ$15*$BI100</f>
        <v>8.1999597165078946</v>
      </c>
      <c r="R100" s="171">
        <f>'D&amp;O - EPL - Fiduciary - Crime'!BA$15*$BI100</f>
        <v>8.1999597165078946</v>
      </c>
      <c r="S100" s="171">
        <f>'D&amp;O - EPL - Fiduciary - Crime'!BB$15*$BI100</f>
        <v>8.1999597165078946</v>
      </c>
      <c r="T100" s="171">
        <f>'D&amp;O - EPL - Fiduciary - Crime'!BC$15*$BI100</f>
        <v>8.1999597165078946</v>
      </c>
      <c r="U100" s="171">
        <f>'D&amp;O - EPL - Fiduciary - Crime'!BD$15*$BI100</f>
        <v>8.1999597165078946</v>
      </c>
      <c r="V100" s="171">
        <f>'D&amp;O - EPL - Fiduciary - Crime'!BE$15*$BI100</f>
        <v>8.8149566952459875</v>
      </c>
      <c r="W100" s="171">
        <f>'D&amp;O - EPL - Fiduciary - Crime'!BF$15*$BI100</f>
        <v>8.8149566952459875</v>
      </c>
      <c r="X100" s="171">
        <f>'D&amp;O - EPL - Fiduciary - Crime'!BG$15*$BI100</f>
        <v>8.8149566952459875</v>
      </c>
      <c r="Y100" s="171">
        <f>'D&amp;O - EPL - Fiduciary - Crime'!BH$15*$BI100</f>
        <v>8.8149566952459875</v>
      </c>
      <c r="Z100" s="171">
        <f>'D&amp;O - EPL - Fiduciary - Crime'!BI$15*$BI100</f>
        <v>8.8149566952459875</v>
      </c>
      <c r="AA100" s="171">
        <f>'D&amp;O - EPL - Fiduciary - Crime'!BJ$15*$BI100</f>
        <v>8.8149566952459875</v>
      </c>
      <c r="AB100" s="171">
        <f>'D&amp;O - EPL - Fiduciary - Crime'!BK$15*$BI100</f>
        <v>8.8149566952459875</v>
      </c>
      <c r="AC100" s="171">
        <f>'D&amp;O - EPL - Fiduciary - Crime'!BL$15*$BI100</f>
        <v>8.8149566952459875</v>
      </c>
      <c r="AD100" s="171">
        <f>'D&amp;O - EPL - Fiduciary - Crime'!BM$15*$BI100</f>
        <v>8.8149566952459875</v>
      </c>
      <c r="AE100" s="171">
        <f>'D&amp;O - EPL - Fiduciary - Crime'!BN$15*$BI100</f>
        <v>8.8149566952459875</v>
      </c>
      <c r="AF100" s="171">
        <f>'D&amp;O - EPL - Fiduciary - Crime'!BO$15*$BI100</f>
        <v>8.8149566952459875</v>
      </c>
      <c r="AG100" s="171">
        <f>'D&amp;O - EPL - Fiduciary - Crime'!BP$15*$BI100</f>
        <v>8.8149566952459875</v>
      </c>
      <c r="AH100" s="171">
        <f>'D&amp;O - EPL - Fiduciary - Crime'!BQ$15*$BI100</f>
        <v>9.4760784473894351</v>
      </c>
      <c r="AI100" s="171">
        <f>'D&amp;O - EPL - Fiduciary - Crime'!BR$15*$BI100</f>
        <v>9.4760784473894351</v>
      </c>
      <c r="AJ100" s="171">
        <f>'D&amp;O - EPL - Fiduciary - Crime'!BS$15*$BI100</f>
        <v>9.4760784473894351</v>
      </c>
      <c r="AK100" s="171">
        <f>'D&amp;O - EPL - Fiduciary - Crime'!BT$15*$BI100</f>
        <v>9.4760784473894351</v>
      </c>
      <c r="AL100" s="171">
        <f>'D&amp;O - EPL - Fiduciary - Crime'!BU$15*$BI100</f>
        <v>9.4760784473894351</v>
      </c>
      <c r="AM100" s="171">
        <f>'D&amp;O - EPL - Fiduciary - Crime'!BV$15*$BI100</f>
        <v>9.4760784473894351</v>
      </c>
      <c r="AN100" s="171">
        <f>'D&amp;O - EPL - Fiduciary - Crime'!BW$15*$BI100</f>
        <v>9.4760784473894351</v>
      </c>
      <c r="AO100" s="171">
        <f>'D&amp;O - EPL - Fiduciary - Crime'!BX$15*$BI100</f>
        <v>9.4760784473894351</v>
      </c>
      <c r="AP100" s="171">
        <f>'D&amp;O - EPL - Fiduciary - Crime'!BY$15*$BI100</f>
        <v>9.4760784473894351</v>
      </c>
      <c r="AQ100" s="171">
        <f>'D&amp;O - EPL - Fiduciary - Crime'!BZ$15*$BI100</f>
        <v>9.4760784473894351</v>
      </c>
      <c r="AR100" s="171">
        <f>'D&amp;O - EPL - Fiduciary - Crime'!CA$15*$BI100</f>
        <v>9.4760784473894351</v>
      </c>
      <c r="AS100" s="171">
        <f>'D&amp;O - EPL - Fiduciary - Crime'!CB$15*$BI100</f>
        <v>9.4760784473894351</v>
      </c>
      <c r="AT100" s="171">
        <f>'D&amp;O - EPL - Fiduciary - Crime'!CC$15*$BI100</f>
        <v>9.7603608008111173</v>
      </c>
      <c r="AU100" s="171">
        <f>'D&amp;O - EPL - Fiduciary - Crime'!CD$15*$BI100</f>
        <v>9.7603608008111173</v>
      </c>
      <c r="AV100" s="171">
        <f>'D&amp;O - EPL - Fiduciary - Crime'!CE$15*$BI100</f>
        <v>9.7603608008111173</v>
      </c>
      <c r="AW100" s="171">
        <f>'D&amp;O - EPL - Fiduciary - Crime'!CF$15*$BI100</f>
        <v>9.7603608008111173</v>
      </c>
      <c r="AX100" s="171">
        <f>'D&amp;O - EPL - Fiduciary - Crime'!CG$15*$BI100</f>
        <v>9.7603608008111173</v>
      </c>
      <c r="AY100" s="171">
        <f>'D&amp;O - EPL - Fiduciary - Crime'!CH$15*$BI100</f>
        <v>9.7603608008111173</v>
      </c>
      <c r="AZ100" s="171">
        <f>'D&amp;O - EPL - Fiduciary - Crime'!CI$15*$BI100</f>
        <v>9.7603608008111173</v>
      </c>
      <c r="BA100" s="171">
        <f>'D&amp;O - EPL - Fiduciary - Crime'!CJ$15*$BI100</f>
        <v>9.7603608008111173</v>
      </c>
      <c r="BB100" s="171">
        <f>'D&amp;O - EPL - Fiduciary - Crime'!CK$15*$BI100</f>
        <v>9.7603608008111173</v>
      </c>
      <c r="BC100" s="171">
        <f>'D&amp;O - EPL - Fiduciary - Crime'!CL$15*$BI100</f>
        <v>9.7603608008111173</v>
      </c>
      <c r="BD100" s="171">
        <f>'D&amp;O - EPL - Fiduciary - Crime'!CM$15*$BI100</f>
        <v>9.7603608008111173</v>
      </c>
      <c r="BE100" s="171">
        <f>'D&amp;O - EPL - Fiduciary - Crime'!CN$15*$BI100</f>
        <v>9.7603608008111173</v>
      </c>
      <c r="BF100" s="171">
        <f>'D&amp;O - EPL - Fiduciary - Crime'!CO$15*$BI100</f>
        <v>10.053171624835452</v>
      </c>
      <c r="BG100" s="171">
        <f>'D&amp;O - EPL - Fiduciary - Crime'!CP$15*$BI100</f>
        <v>10.053171624835452</v>
      </c>
      <c r="BI100" s="174">
        <f>SUMIF(Revenue!$P:$P,'Crime - D&amp;O (USD)'!$F100,Revenue!$F:$F)</f>
        <v>3.4270594559807115E-4</v>
      </c>
    </row>
    <row r="101" spans="1:61" s="173" customFormat="1" ht="12.75" hidden="1" customHeight="1">
      <c r="A101" s="179" t="s">
        <v>589</v>
      </c>
      <c r="B101" s="179" t="s">
        <v>589</v>
      </c>
      <c r="C101" s="170" t="str" cm="1">
        <f t="array" ref="C101">IFERROR(INDEX('Legal Entity'!B:B,MATCH('Crime - D&amp;O (USD)'!F101,'Legal Entity'!A:A,0),0),0)</f>
        <v>1315 - Corix Multi-Utility Services Inc.</v>
      </c>
      <c r="D101" s="170" t="str" cm="1">
        <f t="array" ref="D101">IFERROR(INDEX('Legal Entity'!C:C,MATCH(F101,'Legal Entity'!A:A,0),0),0)</f>
        <v>CA</v>
      </c>
      <c r="E101" s="170" t="s">
        <v>635</v>
      </c>
      <c r="F101" s="170" t="s">
        <v>656</v>
      </c>
      <c r="G101" s="170"/>
      <c r="H101" s="171">
        <f>'D&amp;O - EPL - Fiduciary - Crime'!AQ$15*$BI101</f>
        <v>1.7634009567224531</v>
      </c>
      <c r="I101" s="171">
        <f>'D&amp;O - EPL - Fiduciary - Crime'!AR$15*$BI101</f>
        <v>1.7634009567224531</v>
      </c>
      <c r="J101" s="171">
        <f>'D&amp;O - EPL - Fiduciary - Crime'!AS$15*$BI101</f>
        <v>2.1731957083004692</v>
      </c>
      <c r="K101" s="171">
        <f>'D&amp;O - EPL - Fiduciary - Crime'!AT$15*$BI101</f>
        <v>2.1731957083004692</v>
      </c>
      <c r="L101" s="171">
        <f>'D&amp;O - EPL - Fiduciary - Crime'!AU$15*$BI101</f>
        <v>2.1731957083004692</v>
      </c>
      <c r="M101" s="171">
        <f>'D&amp;O - EPL - Fiduciary - Crime'!AV$15*$BI101</f>
        <v>2.1731957083004692</v>
      </c>
      <c r="N101" s="171">
        <f>'D&amp;O - EPL - Fiduciary - Crime'!AW$15*$BI101</f>
        <v>2.1731957083004692</v>
      </c>
      <c r="O101" s="171">
        <f>'D&amp;O - EPL - Fiduciary - Crime'!AX$15*$BI101</f>
        <v>2.1731957083004692</v>
      </c>
      <c r="P101" s="171">
        <f>'D&amp;O - EPL - Fiduciary - Crime'!AY$15*$BI101</f>
        <v>2.1731957083004692</v>
      </c>
      <c r="Q101" s="171">
        <f>'D&amp;O - EPL - Fiduciary - Crime'!AZ$15*$BI101</f>
        <v>2.1731957083004692</v>
      </c>
      <c r="R101" s="171">
        <f>'D&amp;O - EPL - Fiduciary - Crime'!BA$15*$BI101</f>
        <v>2.1731957083004692</v>
      </c>
      <c r="S101" s="171">
        <f>'D&amp;O - EPL - Fiduciary - Crime'!BB$15*$BI101</f>
        <v>2.1731957083004692</v>
      </c>
      <c r="T101" s="171">
        <f>'D&amp;O - EPL - Fiduciary - Crime'!BC$15*$BI101</f>
        <v>2.1731957083004692</v>
      </c>
      <c r="U101" s="171">
        <f>'D&amp;O - EPL - Fiduciary - Crime'!BD$15*$BI101</f>
        <v>2.1731957083004692</v>
      </c>
      <c r="V101" s="171">
        <f>'D&amp;O - EPL - Fiduciary - Crime'!BE$15*$BI101</f>
        <v>2.3361853864230042</v>
      </c>
      <c r="W101" s="171">
        <f>'D&amp;O - EPL - Fiduciary - Crime'!BF$15*$BI101</f>
        <v>2.3361853864230042</v>
      </c>
      <c r="X101" s="171">
        <f>'D&amp;O - EPL - Fiduciary - Crime'!BG$15*$BI101</f>
        <v>2.3361853864230042</v>
      </c>
      <c r="Y101" s="171">
        <f>'D&amp;O - EPL - Fiduciary - Crime'!BH$15*$BI101</f>
        <v>2.3361853864230042</v>
      </c>
      <c r="Z101" s="171">
        <f>'D&amp;O - EPL - Fiduciary - Crime'!BI$15*$BI101</f>
        <v>2.3361853864230042</v>
      </c>
      <c r="AA101" s="171">
        <f>'D&amp;O - EPL - Fiduciary - Crime'!BJ$15*$BI101</f>
        <v>2.3361853864230042</v>
      </c>
      <c r="AB101" s="171">
        <f>'D&amp;O - EPL - Fiduciary - Crime'!BK$15*$BI101</f>
        <v>2.3361853864230042</v>
      </c>
      <c r="AC101" s="171">
        <f>'D&amp;O - EPL - Fiduciary - Crime'!BL$15*$BI101</f>
        <v>2.3361853864230042</v>
      </c>
      <c r="AD101" s="171">
        <f>'D&amp;O - EPL - Fiduciary - Crime'!BM$15*$BI101</f>
        <v>2.3361853864230042</v>
      </c>
      <c r="AE101" s="171">
        <f>'D&amp;O - EPL - Fiduciary - Crime'!BN$15*$BI101</f>
        <v>2.3361853864230042</v>
      </c>
      <c r="AF101" s="171">
        <f>'D&amp;O - EPL - Fiduciary - Crime'!BO$15*$BI101</f>
        <v>2.3361853864230042</v>
      </c>
      <c r="AG101" s="171">
        <f>'D&amp;O - EPL - Fiduciary - Crime'!BP$15*$BI101</f>
        <v>2.3361853864230042</v>
      </c>
      <c r="AH101" s="171">
        <f>'D&amp;O - EPL - Fiduciary - Crime'!BQ$15*$BI101</f>
        <v>2.5113992904047295</v>
      </c>
      <c r="AI101" s="171">
        <f>'D&amp;O - EPL - Fiduciary - Crime'!BR$15*$BI101</f>
        <v>2.5113992904047295</v>
      </c>
      <c r="AJ101" s="171">
        <f>'D&amp;O - EPL - Fiduciary - Crime'!BS$15*$BI101</f>
        <v>2.5113992904047295</v>
      </c>
      <c r="AK101" s="171">
        <f>'D&amp;O - EPL - Fiduciary - Crime'!BT$15*$BI101</f>
        <v>2.5113992904047295</v>
      </c>
      <c r="AL101" s="171">
        <f>'D&amp;O - EPL - Fiduciary - Crime'!BU$15*$BI101</f>
        <v>2.5113992904047295</v>
      </c>
      <c r="AM101" s="171">
        <f>'D&amp;O - EPL - Fiduciary - Crime'!BV$15*$BI101</f>
        <v>2.5113992904047295</v>
      </c>
      <c r="AN101" s="171">
        <f>'D&amp;O - EPL - Fiduciary - Crime'!BW$15*$BI101</f>
        <v>2.5113992904047295</v>
      </c>
      <c r="AO101" s="171">
        <f>'D&amp;O - EPL - Fiduciary - Crime'!BX$15*$BI101</f>
        <v>2.5113992904047295</v>
      </c>
      <c r="AP101" s="171">
        <f>'D&amp;O - EPL - Fiduciary - Crime'!BY$15*$BI101</f>
        <v>2.5113992904047295</v>
      </c>
      <c r="AQ101" s="171">
        <f>'D&amp;O - EPL - Fiduciary - Crime'!BZ$15*$BI101</f>
        <v>2.5113992904047295</v>
      </c>
      <c r="AR101" s="171">
        <f>'D&amp;O - EPL - Fiduciary - Crime'!CA$15*$BI101</f>
        <v>2.5113992904047295</v>
      </c>
      <c r="AS101" s="171">
        <f>'D&amp;O - EPL - Fiduciary - Crime'!CB$15*$BI101</f>
        <v>2.5113992904047295</v>
      </c>
      <c r="AT101" s="171">
        <f>'D&amp;O - EPL - Fiduciary - Crime'!CC$15*$BI101</f>
        <v>2.586741269116871</v>
      </c>
      <c r="AU101" s="171">
        <f>'D&amp;O - EPL - Fiduciary - Crime'!CD$15*$BI101</f>
        <v>2.586741269116871</v>
      </c>
      <c r="AV101" s="171">
        <f>'D&amp;O - EPL - Fiduciary - Crime'!CE$15*$BI101</f>
        <v>2.586741269116871</v>
      </c>
      <c r="AW101" s="171">
        <f>'D&amp;O - EPL - Fiduciary - Crime'!CF$15*$BI101</f>
        <v>2.586741269116871</v>
      </c>
      <c r="AX101" s="171">
        <f>'D&amp;O - EPL - Fiduciary - Crime'!CG$15*$BI101</f>
        <v>2.586741269116871</v>
      </c>
      <c r="AY101" s="171">
        <f>'D&amp;O - EPL - Fiduciary - Crime'!CH$15*$BI101</f>
        <v>2.586741269116871</v>
      </c>
      <c r="AZ101" s="171">
        <f>'D&amp;O - EPL - Fiduciary - Crime'!CI$15*$BI101</f>
        <v>2.586741269116871</v>
      </c>
      <c r="BA101" s="171">
        <f>'D&amp;O - EPL - Fiduciary - Crime'!CJ$15*$BI101</f>
        <v>2.586741269116871</v>
      </c>
      <c r="BB101" s="171">
        <f>'D&amp;O - EPL - Fiduciary - Crime'!CK$15*$BI101</f>
        <v>2.586741269116871</v>
      </c>
      <c r="BC101" s="171">
        <f>'D&amp;O - EPL - Fiduciary - Crime'!CL$15*$BI101</f>
        <v>2.586741269116871</v>
      </c>
      <c r="BD101" s="171">
        <f>'D&amp;O - EPL - Fiduciary - Crime'!CM$15*$BI101</f>
        <v>2.586741269116871</v>
      </c>
      <c r="BE101" s="171">
        <f>'D&amp;O - EPL - Fiduciary - Crime'!CN$15*$BI101</f>
        <v>2.586741269116871</v>
      </c>
      <c r="BF101" s="171">
        <f>'D&amp;O - EPL - Fiduciary - Crime'!CO$15*$BI101</f>
        <v>2.6643435071903769</v>
      </c>
      <c r="BG101" s="171">
        <f>'D&amp;O - EPL - Fiduciary - Crime'!CP$15*$BI101</f>
        <v>2.6643435071903769</v>
      </c>
      <c r="BI101" s="174">
        <f>SUMIF(Revenue!$P:$P,'Crime - D&amp;O (USD)'!$F101,Revenue!$F:$F)</f>
        <v>9.082570109258477E-5</v>
      </c>
    </row>
    <row r="102" spans="1:61" s="173" customFormat="1" ht="12.75" hidden="1" customHeight="1">
      <c r="A102" s="179" t="s">
        <v>589</v>
      </c>
      <c r="B102" s="179" t="s">
        <v>589</v>
      </c>
      <c r="C102" s="170" t="str" cm="1">
        <f t="array" ref="C102">IFERROR(INDEX('Legal Entity'!B:B,MATCH('Crime - D&amp;O (USD)'!F102,'Legal Entity'!A:A,0),0),0)</f>
        <v>1315 - Corix Multi-Utility Services Inc.</v>
      </c>
      <c r="D102" s="170" t="str" cm="1">
        <f t="array" ref="D102">IFERROR(INDEX('Legal Entity'!C:C,MATCH(F102,'Legal Entity'!A:A,0),0),0)</f>
        <v>CA</v>
      </c>
      <c r="E102" s="170" t="s">
        <v>635</v>
      </c>
      <c r="F102" s="170" t="s">
        <v>657</v>
      </c>
      <c r="G102" s="170"/>
      <c r="H102" s="171">
        <f>'D&amp;O - EPL - Fiduciary - Crime'!AQ$15*$BI102</f>
        <v>2.5479414356702415</v>
      </c>
      <c r="I102" s="171">
        <f>'D&amp;O - EPL - Fiduciary - Crime'!AR$15*$BI102</f>
        <v>2.5479414356702415</v>
      </c>
      <c r="J102" s="171">
        <f>'D&amp;O - EPL - Fiduciary - Crime'!AS$15*$BI102</f>
        <v>3.1400546607909186</v>
      </c>
      <c r="K102" s="171">
        <f>'D&amp;O - EPL - Fiduciary - Crime'!AT$15*$BI102</f>
        <v>3.1400546607909186</v>
      </c>
      <c r="L102" s="171">
        <f>'D&amp;O - EPL - Fiduciary - Crime'!AU$15*$BI102</f>
        <v>3.1400546607909186</v>
      </c>
      <c r="M102" s="171">
        <f>'D&amp;O - EPL - Fiduciary - Crime'!AV$15*$BI102</f>
        <v>3.1400546607909186</v>
      </c>
      <c r="N102" s="171">
        <f>'D&amp;O - EPL - Fiduciary - Crime'!AW$15*$BI102</f>
        <v>3.1400546607909186</v>
      </c>
      <c r="O102" s="171">
        <f>'D&amp;O - EPL - Fiduciary - Crime'!AX$15*$BI102</f>
        <v>3.1400546607909186</v>
      </c>
      <c r="P102" s="171">
        <f>'D&amp;O - EPL - Fiduciary - Crime'!AY$15*$BI102</f>
        <v>3.1400546607909186</v>
      </c>
      <c r="Q102" s="171">
        <f>'D&amp;O - EPL - Fiduciary - Crime'!AZ$15*$BI102</f>
        <v>3.1400546607909186</v>
      </c>
      <c r="R102" s="171">
        <f>'D&amp;O - EPL - Fiduciary - Crime'!BA$15*$BI102</f>
        <v>3.1400546607909186</v>
      </c>
      <c r="S102" s="171">
        <f>'D&amp;O - EPL - Fiduciary - Crime'!BB$15*$BI102</f>
        <v>3.1400546607909186</v>
      </c>
      <c r="T102" s="171">
        <f>'D&amp;O - EPL - Fiduciary - Crime'!BC$15*$BI102</f>
        <v>3.1400546607909186</v>
      </c>
      <c r="U102" s="171">
        <f>'D&amp;O - EPL - Fiduciary - Crime'!BD$15*$BI102</f>
        <v>3.1400546607909186</v>
      </c>
      <c r="V102" s="171">
        <f>'D&amp;O - EPL - Fiduciary - Crime'!BE$15*$BI102</f>
        <v>3.3755587603502373</v>
      </c>
      <c r="W102" s="171">
        <f>'D&amp;O - EPL - Fiduciary - Crime'!BF$15*$BI102</f>
        <v>3.3755587603502373</v>
      </c>
      <c r="X102" s="171">
        <f>'D&amp;O - EPL - Fiduciary - Crime'!BG$15*$BI102</f>
        <v>3.3755587603502373</v>
      </c>
      <c r="Y102" s="171">
        <f>'D&amp;O - EPL - Fiduciary - Crime'!BH$15*$BI102</f>
        <v>3.3755587603502373</v>
      </c>
      <c r="Z102" s="171">
        <f>'D&amp;O - EPL - Fiduciary - Crime'!BI$15*$BI102</f>
        <v>3.3755587603502373</v>
      </c>
      <c r="AA102" s="171">
        <f>'D&amp;O - EPL - Fiduciary - Crime'!BJ$15*$BI102</f>
        <v>3.3755587603502373</v>
      </c>
      <c r="AB102" s="171">
        <f>'D&amp;O - EPL - Fiduciary - Crime'!BK$15*$BI102</f>
        <v>3.3755587603502373</v>
      </c>
      <c r="AC102" s="171">
        <f>'D&amp;O - EPL - Fiduciary - Crime'!BL$15*$BI102</f>
        <v>3.3755587603502373</v>
      </c>
      <c r="AD102" s="171">
        <f>'D&amp;O - EPL - Fiduciary - Crime'!BM$15*$BI102</f>
        <v>3.3755587603502373</v>
      </c>
      <c r="AE102" s="171">
        <f>'D&amp;O - EPL - Fiduciary - Crime'!BN$15*$BI102</f>
        <v>3.3755587603502373</v>
      </c>
      <c r="AF102" s="171">
        <f>'D&amp;O - EPL - Fiduciary - Crime'!BO$15*$BI102</f>
        <v>3.3755587603502373</v>
      </c>
      <c r="AG102" s="171">
        <f>'D&amp;O - EPL - Fiduciary - Crime'!BP$15*$BI102</f>
        <v>3.3755587603502373</v>
      </c>
      <c r="AH102" s="171">
        <f>'D&amp;O - EPL - Fiduciary - Crime'!BQ$15*$BI102</f>
        <v>3.6287256673765049</v>
      </c>
      <c r="AI102" s="171">
        <f>'D&amp;O - EPL - Fiduciary - Crime'!BR$15*$BI102</f>
        <v>3.6287256673765049</v>
      </c>
      <c r="AJ102" s="171">
        <f>'D&amp;O - EPL - Fiduciary - Crime'!BS$15*$BI102</f>
        <v>3.6287256673765049</v>
      </c>
      <c r="AK102" s="171">
        <f>'D&amp;O - EPL - Fiduciary - Crime'!BT$15*$BI102</f>
        <v>3.6287256673765049</v>
      </c>
      <c r="AL102" s="171">
        <f>'D&amp;O - EPL - Fiduciary - Crime'!BU$15*$BI102</f>
        <v>3.6287256673765049</v>
      </c>
      <c r="AM102" s="171">
        <f>'D&amp;O - EPL - Fiduciary - Crime'!BV$15*$BI102</f>
        <v>3.6287256673765049</v>
      </c>
      <c r="AN102" s="171">
        <f>'D&amp;O - EPL - Fiduciary - Crime'!BW$15*$BI102</f>
        <v>3.6287256673765049</v>
      </c>
      <c r="AO102" s="171">
        <f>'D&amp;O - EPL - Fiduciary - Crime'!BX$15*$BI102</f>
        <v>3.6287256673765049</v>
      </c>
      <c r="AP102" s="171">
        <f>'D&amp;O - EPL - Fiduciary - Crime'!BY$15*$BI102</f>
        <v>3.6287256673765049</v>
      </c>
      <c r="AQ102" s="171">
        <f>'D&amp;O - EPL - Fiduciary - Crime'!BZ$15*$BI102</f>
        <v>3.6287256673765049</v>
      </c>
      <c r="AR102" s="171">
        <f>'D&amp;O - EPL - Fiduciary - Crime'!CA$15*$BI102</f>
        <v>3.6287256673765049</v>
      </c>
      <c r="AS102" s="171">
        <f>'D&amp;O - EPL - Fiduciary - Crime'!CB$15*$BI102</f>
        <v>3.6287256673765049</v>
      </c>
      <c r="AT102" s="171">
        <f>'D&amp;O - EPL - Fiduciary - Crime'!CC$15*$BI102</f>
        <v>3.7375874373977998</v>
      </c>
      <c r="AU102" s="171">
        <f>'D&amp;O - EPL - Fiduciary - Crime'!CD$15*$BI102</f>
        <v>3.7375874373977998</v>
      </c>
      <c r="AV102" s="171">
        <f>'D&amp;O - EPL - Fiduciary - Crime'!CE$15*$BI102</f>
        <v>3.7375874373977998</v>
      </c>
      <c r="AW102" s="171">
        <f>'D&amp;O - EPL - Fiduciary - Crime'!CF$15*$BI102</f>
        <v>3.7375874373977998</v>
      </c>
      <c r="AX102" s="171">
        <f>'D&amp;O - EPL - Fiduciary - Crime'!CG$15*$BI102</f>
        <v>3.7375874373977998</v>
      </c>
      <c r="AY102" s="171">
        <f>'D&amp;O - EPL - Fiduciary - Crime'!CH$15*$BI102</f>
        <v>3.7375874373977998</v>
      </c>
      <c r="AZ102" s="171">
        <f>'D&amp;O - EPL - Fiduciary - Crime'!CI$15*$BI102</f>
        <v>3.7375874373977998</v>
      </c>
      <c r="BA102" s="171">
        <f>'D&amp;O - EPL - Fiduciary - Crime'!CJ$15*$BI102</f>
        <v>3.7375874373977998</v>
      </c>
      <c r="BB102" s="171">
        <f>'D&amp;O - EPL - Fiduciary - Crime'!CK$15*$BI102</f>
        <v>3.7375874373977998</v>
      </c>
      <c r="BC102" s="171">
        <f>'D&amp;O - EPL - Fiduciary - Crime'!CL$15*$BI102</f>
        <v>3.7375874373977998</v>
      </c>
      <c r="BD102" s="171">
        <f>'D&amp;O - EPL - Fiduciary - Crime'!CM$15*$BI102</f>
        <v>3.7375874373977998</v>
      </c>
      <c r="BE102" s="171">
        <f>'D&amp;O - EPL - Fiduciary - Crime'!CN$15*$BI102</f>
        <v>3.7375874373977998</v>
      </c>
      <c r="BF102" s="171">
        <f>'D&amp;O - EPL - Fiduciary - Crime'!CO$15*$BI102</f>
        <v>3.8497150605197339</v>
      </c>
      <c r="BG102" s="171">
        <f>'D&amp;O - EPL - Fiduciary - Crime'!CP$15*$BI102</f>
        <v>3.8497150605197339</v>
      </c>
      <c r="BI102" s="174">
        <f>SUMIF(Revenue!$P:$P,'Crime - D&amp;O (USD)'!$F102,Revenue!$F:$F)</f>
        <v>1.3123423028403193E-4</v>
      </c>
    </row>
    <row r="103" spans="1:61" s="173" customFormat="1" ht="12.75" hidden="1" customHeight="1">
      <c r="A103" s="179" t="s">
        <v>589</v>
      </c>
      <c r="B103" s="179" t="s">
        <v>589</v>
      </c>
      <c r="C103" s="170" t="str" cm="1">
        <f t="array" ref="C103">IFERROR(INDEX('Legal Entity'!B:B,MATCH('Crime - D&amp;O (USD)'!F103,'Legal Entity'!A:A,0),0),0)</f>
        <v>1315 - Corix Multi-Utility Services Inc.</v>
      </c>
      <c r="D103" s="170" t="str" cm="1">
        <f t="array" ref="D103">IFERROR(INDEX('Legal Entity'!C:C,MATCH(F103,'Legal Entity'!A:A,0),0),0)</f>
        <v>CA</v>
      </c>
      <c r="E103" s="170" t="s">
        <v>635</v>
      </c>
      <c r="F103" s="170" t="s">
        <v>150</v>
      </c>
      <c r="G103" s="170"/>
      <c r="H103" s="171">
        <f>'D&amp;O - EPL - Fiduciary - Crime'!AQ$15*$BI103</f>
        <v>92.328638876464439</v>
      </c>
      <c r="I103" s="171">
        <f>'D&amp;O - EPL - Fiduciary - Crime'!AR$15*$BI103</f>
        <v>92.328638876464439</v>
      </c>
      <c r="J103" s="171">
        <f>'D&amp;O - EPL - Fiduciary - Crime'!AS$15*$BI103</f>
        <v>113.78478671832599</v>
      </c>
      <c r="K103" s="171">
        <f>'D&amp;O - EPL - Fiduciary - Crime'!AT$15*$BI103</f>
        <v>113.78478671832599</v>
      </c>
      <c r="L103" s="171">
        <f>'D&amp;O - EPL - Fiduciary - Crime'!AU$15*$BI103</f>
        <v>113.78478671832599</v>
      </c>
      <c r="M103" s="171">
        <f>'D&amp;O - EPL - Fiduciary - Crime'!AV$15*$BI103</f>
        <v>113.78478671832599</v>
      </c>
      <c r="N103" s="171">
        <f>'D&amp;O - EPL - Fiduciary - Crime'!AW$15*$BI103</f>
        <v>113.78478671832599</v>
      </c>
      <c r="O103" s="171">
        <f>'D&amp;O - EPL - Fiduciary - Crime'!AX$15*$BI103</f>
        <v>113.78478671832599</v>
      </c>
      <c r="P103" s="171">
        <f>'D&amp;O - EPL - Fiduciary - Crime'!AY$15*$BI103</f>
        <v>113.78478671832599</v>
      </c>
      <c r="Q103" s="171">
        <f>'D&amp;O - EPL - Fiduciary - Crime'!AZ$15*$BI103</f>
        <v>113.78478671832599</v>
      </c>
      <c r="R103" s="171">
        <f>'D&amp;O - EPL - Fiduciary - Crime'!BA$15*$BI103</f>
        <v>113.78478671832599</v>
      </c>
      <c r="S103" s="171">
        <f>'D&amp;O - EPL - Fiduciary - Crime'!BB$15*$BI103</f>
        <v>113.78478671832599</v>
      </c>
      <c r="T103" s="171">
        <f>'D&amp;O - EPL - Fiduciary - Crime'!BC$15*$BI103</f>
        <v>113.78478671832599</v>
      </c>
      <c r="U103" s="171">
        <f>'D&amp;O - EPL - Fiduciary - Crime'!BD$15*$BI103</f>
        <v>113.78478671832599</v>
      </c>
      <c r="V103" s="171">
        <f>'D&amp;O - EPL - Fiduciary - Crime'!BE$15*$BI103</f>
        <v>122.31864572220044</v>
      </c>
      <c r="W103" s="171">
        <f>'D&amp;O - EPL - Fiduciary - Crime'!BF$15*$BI103</f>
        <v>122.31864572220044</v>
      </c>
      <c r="X103" s="171">
        <f>'D&amp;O - EPL - Fiduciary - Crime'!BG$15*$BI103</f>
        <v>122.31864572220044</v>
      </c>
      <c r="Y103" s="171">
        <f>'D&amp;O - EPL - Fiduciary - Crime'!BH$15*$BI103</f>
        <v>122.31864572220044</v>
      </c>
      <c r="Z103" s="171">
        <f>'D&amp;O - EPL - Fiduciary - Crime'!BI$15*$BI103</f>
        <v>122.31864572220044</v>
      </c>
      <c r="AA103" s="171">
        <f>'D&amp;O - EPL - Fiduciary - Crime'!BJ$15*$BI103</f>
        <v>122.31864572220044</v>
      </c>
      <c r="AB103" s="171">
        <f>'D&amp;O - EPL - Fiduciary - Crime'!BK$15*$BI103</f>
        <v>122.31864572220044</v>
      </c>
      <c r="AC103" s="171">
        <f>'D&amp;O - EPL - Fiduciary - Crime'!BL$15*$BI103</f>
        <v>122.31864572220044</v>
      </c>
      <c r="AD103" s="171">
        <f>'D&amp;O - EPL - Fiduciary - Crime'!BM$15*$BI103</f>
        <v>122.31864572220044</v>
      </c>
      <c r="AE103" s="171">
        <f>'D&amp;O - EPL - Fiduciary - Crime'!BN$15*$BI103</f>
        <v>122.31864572220044</v>
      </c>
      <c r="AF103" s="171">
        <f>'D&amp;O - EPL - Fiduciary - Crime'!BO$15*$BI103</f>
        <v>122.31864572220044</v>
      </c>
      <c r="AG103" s="171">
        <f>'D&amp;O - EPL - Fiduciary - Crime'!BP$15*$BI103</f>
        <v>122.31864572220044</v>
      </c>
      <c r="AH103" s="171">
        <f>'D&amp;O - EPL - Fiduciary - Crime'!BQ$15*$BI103</f>
        <v>131.49254415136548</v>
      </c>
      <c r="AI103" s="171">
        <f>'D&amp;O - EPL - Fiduciary - Crime'!BR$15*$BI103</f>
        <v>131.49254415136548</v>
      </c>
      <c r="AJ103" s="171">
        <f>'D&amp;O - EPL - Fiduciary - Crime'!BS$15*$BI103</f>
        <v>131.49254415136548</v>
      </c>
      <c r="AK103" s="171">
        <f>'D&amp;O - EPL - Fiduciary - Crime'!BT$15*$BI103</f>
        <v>131.49254415136548</v>
      </c>
      <c r="AL103" s="171">
        <f>'D&amp;O - EPL - Fiduciary - Crime'!BU$15*$BI103</f>
        <v>131.49254415136548</v>
      </c>
      <c r="AM103" s="171">
        <f>'D&amp;O - EPL - Fiduciary - Crime'!BV$15*$BI103</f>
        <v>131.49254415136548</v>
      </c>
      <c r="AN103" s="171">
        <f>'D&amp;O - EPL - Fiduciary - Crime'!BW$15*$BI103</f>
        <v>131.49254415136548</v>
      </c>
      <c r="AO103" s="171">
        <f>'D&amp;O - EPL - Fiduciary - Crime'!BX$15*$BI103</f>
        <v>131.49254415136548</v>
      </c>
      <c r="AP103" s="171">
        <f>'D&amp;O - EPL - Fiduciary - Crime'!BY$15*$BI103</f>
        <v>131.49254415136548</v>
      </c>
      <c r="AQ103" s="171">
        <f>'D&amp;O - EPL - Fiduciary - Crime'!BZ$15*$BI103</f>
        <v>131.49254415136548</v>
      </c>
      <c r="AR103" s="171">
        <f>'D&amp;O - EPL - Fiduciary - Crime'!CA$15*$BI103</f>
        <v>131.49254415136548</v>
      </c>
      <c r="AS103" s="171">
        <f>'D&amp;O - EPL - Fiduciary - Crime'!CB$15*$BI103</f>
        <v>131.49254415136548</v>
      </c>
      <c r="AT103" s="171">
        <f>'D&amp;O - EPL - Fiduciary - Crime'!CC$15*$BI103</f>
        <v>135.43732047590643</v>
      </c>
      <c r="AU103" s="171">
        <f>'D&amp;O - EPL - Fiduciary - Crime'!CD$15*$BI103</f>
        <v>135.43732047590643</v>
      </c>
      <c r="AV103" s="171">
        <f>'D&amp;O - EPL - Fiduciary - Crime'!CE$15*$BI103</f>
        <v>135.43732047590643</v>
      </c>
      <c r="AW103" s="171">
        <f>'D&amp;O - EPL - Fiduciary - Crime'!CF$15*$BI103</f>
        <v>135.43732047590643</v>
      </c>
      <c r="AX103" s="171">
        <f>'D&amp;O - EPL - Fiduciary - Crime'!CG$15*$BI103</f>
        <v>135.43732047590643</v>
      </c>
      <c r="AY103" s="171">
        <f>'D&amp;O - EPL - Fiduciary - Crime'!CH$15*$BI103</f>
        <v>135.43732047590643</v>
      </c>
      <c r="AZ103" s="171">
        <f>'D&amp;O - EPL - Fiduciary - Crime'!CI$15*$BI103</f>
        <v>135.43732047590643</v>
      </c>
      <c r="BA103" s="171">
        <f>'D&amp;O - EPL - Fiduciary - Crime'!CJ$15*$BI103</f>
        <v>135.43732047590643</v>
      </c>
      <c r="BB103" s="171">
        <f>'D&amp;O - EPL - Fiduciary - Crime'!CK$15*$BI103</f>
        <v>135.43732047590643</v>
      </c>
      <c r="BC103" s="171">
        <f>'D&amp;O - EPL - Fiduciary - Crime'!CL$15*$BI103</f>
        <v>135.43732047590643</v>
      </c>
      <c r="BD103" s="171">
        <f>'D&amp;O - EPL - Fiduciary - Crime'!CM$15*$BI103</f>
        <v>135.43732047590643</v>
      </c>
      <c r="BE103" s="171">
        <f>'D&amp;O - EPL - Fiduciary - Crime'!CN$15*$BI103</f>
        <v>135.43732047590643</v>
      </c>
      <c r="BF103" s="171">
        <f>'D&amp;O - EPL - Fiduciary - Crime'!CO$15*$BI103</f>
        <v>139.50044009018362</v>
      </c>
      <c r="BG103" s="171">
        <f>'D&amp;O - EPL - Fiduciary - Crime'!CP$15*$BI103</f>
        <v>139.50044009018362</v>
      </c>
      <c r="BI103" s="174">
        <f>SUMIF(Revenue!$P:$P,'Crime - D&amp;O (USD)'!$F103,Revenue!$F:$F)</f>
        <v>4.7554773773431881E-3</v>
      </c>
    </row>
    <row r="104" spans="1:61" s="173" customFormat="1" ht="12.75" hidden="1" customHeight="1">
      <c r="A104" s="179" t="s">
        <v>589</v>
      </c>
      <c r="B104" s="179" t="s">
        <v>589</v>
      </c>
      <c r="C104" s="170" t="str" cm="1">
        <f t="array" ref="C104">IFERROR(INDEX('Legal Entity'!B:B,MATCH('Crime - D&amp;O (USD)'!F104,'Legal Entity'!A:A,0),0),0)</f>
        <v>1315 - Corix Multi-Utility Services Inc.</v>
      </c>
      <c r="D104" s="170" t="str" cm="1">
        <f t="array" ref="D104">IFERROR(INDEX('Legal Entity'!C:C,MATCH(F104,'Legal Entity'!A:A,0),0),0)</f>
        <v>CA</v>
      </c>
      <c r="E104" s="170" t="s">
        <v>635</v>
      </c>
      <c r="F104" s="170" t="s">
        <v>151</v>
      </c>
      <c r="G104" s="170"/>
      <c r="H104" s="171">
        <f>'D&amp;O - EPL - Fiduciary - Crime'!AQ$15*$BI104</f>
        <v>133.54400661714999</v>
      </c>
      <c r="I104" s="171">
        <f>'D&amp;O - EPL - Fiduciary - Crime'!AR$15*$BI104</f>
        <v>133.54400661714999</v>
      </c>
      <c r="J104" s="171">
        <f>'D&amp;O - EPL - Fiduciary - Crime'!AS$15*$BI104</f>
        <v>164.5781470988041</v>
      </c>
      <c r="K104" s="171">
        <f>'D&amp;O - EPL - Fiduciary - Crime'!AT$15*$BI104</f>
        <v>164.5781470988041</v>
      </c>
      <c r="L104" s="171">
        <f>'D&amp;O - EPL - Fiduciary - Crime'!AU$15*$BI104</f>
        <v>164.5781470988041</v>
      </c>
      <c r="M104" s="171">
        <f>'D&amp;O - EPL - Fiduciary - Crime'!AV$15*$BI104</f>
        <v>164.5781470988041</v>
      </c>
      <c r="N104" s="171">
        <f>'D&amp;O - EPL - Fiduciary - Crime'!AW$15*$BI104</f>
        <v>164.5781470988041</v>
      </c>
      <c r="O104" s="171">
        <f>'D&amp;O - EPL - Fiduciary - Crime'!AX$15*$BI104</f>
        <v>164.5781470988041</v>
      </c>
      <c r="P104" s="171">
        <f>'D&amp;O - EPL - Fiduciary - Crime'!AY$15*$BI104</f>
        <v>164.5781470988041</v>
      </c>
      <c r="Q104" s="171">
        <f>'D&amp;O - EPL - Fiduciary - Crime'!AZ$15*$BI104</f>
        <v>164.5781470988041</v>
      </c>
      <c r="R104" s="171">
        <f>'D&amp;O - EPL - Fiduciary - Crime'!BA$15*$BI104</f>
        <v>164.5781470988041</v>
      </c>
      <c r="S104" s="171">
        <f>'D&amp;O - EPL - Fiduciary - Crime'!BB$15*$BI104</f>
        <v>164.5781470988041</v>
      </c>
      <c r="T104" s="171">
        <f>'D&amp;O - EPL - Fiduciary - Crime'!BC$15*$BI104</f>
        <v>164.5781470988041</v>
      </c>
      <c r="U104" s="171">
        <f>'D&amp;O - EPL - Fiduciary - Crime'!BD$15*$BI104</f>
        <v>164.5781470988041</v>
      </c>
      <c r="V104" s="171">
        <f>'D&amp;O - EPL - Fiduciary - Crime'!BE$15*$BI104</f>
        <v>176.92150813121441</v>
      </c>
      <c r="W104" s="171">
        <f>'D&amp;O - EPL - Fiduciary - Crime'!BF$15*$BI104</f>
        <v>176.92150813121441</v>
      </c>
      <c r="X104" s="171">
        <f>'D&amp;O - EPL - Fiduciary - Crime'!BG$15*$BI104</f>
        <v>176.92150813121441</v>
      </c>
      <c r="Y104" s="171">
        <f>'D&amp;O - EPL - Fiduciary - Crime'!BH$15*$BI104</f>
        <v>176.92150813121441</v>
      </c>
      <c r="Z104" s="171">
        <f>'D&amp;O - EPL - Fiduciary - Crime'!BI$15*$BI104</f>
        <v>176.92150813121441</v>
      </c>
      <c r="AA104" s="171">
        <f>'D&amp;O - EPL - Fiduciary - Crime'!BJ$15*$BI104</f>
        <v>176.92150813121441</v>
      </c>
      <c r="AB104" s="171">
        <f>'D&amp;O - EPL - Fiduciary - Crime'!BK$15*$BI104</f>
        <v>176.92150813121441</v>
      </c>
      <c r="AC104" s="171">
        <f>'D&amp;O - EPL - Fiduciary - Crime'!BL$15*$BI104</f>
        <v>176.92150813121441</v>
      </c>
      <c r="AD104" s="171">
        <f>'D&amp;O - EPL - Fiduciary - Crime'!BM$15*$BI104</f>
        <v>176.92150813121441</v>
      </c>
      <c r="AE104" s="171">
        <f>'D&amp;O - EPL - Fiduciary - Crime'!BN$15*$BI104</f>
        <v>176.92150813121441</v>
      </c>
      <c r="AF104" s="171">
        <f>'D&amp;O - EPL - Fiduciary - Crime'!BO$15*$BI104</f>
        <v>176.92150813121441</v>
      </c>
      <c r="AG104" s="171">
        <f>'D&amp;O - EPL - Fiduciary - Crime'!BP$15*$BI104</f>
        <v>176.92150813121441</v>
      </c>
      <c r="AH104" s="171">
        <f>'D&amp;O - EPL - Fiduciary - Crime'!BQ$15*$BI104</f>
        <v>190.19062124105548</v>
      </c>
      <c r="AI104" s="171">
        <f>'D&amp;O - EPL - Fiduciary - Crime'!BR$15*$BI104</f>
        <v>190.19062124105548</v>
      </c>
      <c r="AJ104" s="171">
        <f>'D&amp;O - EPL - Fiduciary - Crime'!BS$15*$BI104</f>
        <v>190.19062124105548</v>
      </c>
      <c r="AK104" s="171">
        <f>'D&amp;O - EPL - Fiduciary - Crime'!BT$15*$BI104</f>
        <v>190.19062124105548</v>
      </c>
      <c r="AL104" s="171">
        <f>'D&amp;O - EPL - Fiduciary - Crime'!BU$15*$BI104</f>
        <v>190.19062124105548</v>
      </c>
      <c r="AM104" s="171">
        <f>'D&amp;O - EPL - Fiduciary - Crime'!BV$15*$BI104</f>
        <v>190.19062124105548</v>
      </c>
      <c r="AN104" s="171">
        <f>'D&amp;O - EPL - Fiduciary - Crime'!BW$15*$BI104</f>
        <v>190.19062124105548</v>
      </c>
      <c r="AO104" s="171">
        <f>'D&amp;O - EPL - Fiduciary - Crime'!BX$15*$BI104</f>
        <v>190.19062124105548</v>
      </c>
      <c r="AP104" s="171">
        <f>'D&amp;O - EPL - Fiduciary - Crime'!BY$15*$BI104</f>
        <v>190.19062124105548</v>
      </c>
      <c r="AQ104" s="171">
        <f>'D&amp;O - EPL - Fiduciary - Crime'!BZ$15*$BI104</f>
        <v>190.19062124105548</v>
      </c>
      <c r="AR104" s="171">
        <f>'D&amp;O - EPL - Fiduciary - Crime'!CA$15*$BI104</f>
        <v>190.19062124105548</v>
      </c>
      <c r="AS104" s="171">
        <f>'D&amp;O - EPL - Fiduciary - Crime'!CB$15*$BI104</f>
        <v>190.19062124105548</v>
      </c>
      <c r="AT104" s="171">
        <f>'D&amp;O - EPL - Fiduciary - Crime'!CC$15*$BI104</f>
        <v>195.89633987828714</v>
      </c>
      <c r="AU104" s="171">
        <f>'D&amp;O - EPL - Fiduciary - Crime'!CD$15*$BI104</f>
        <v>195.89633987828714</v>
      </c>
      <c r="AV104" s="171">
        <f>'D&amp;O - EPL - Fiduciary - Crime'!CE$15*$BI104</f>
        <v>195.89633987828714</v>
      </c>
      <c r="AW104" s="171">
        <f>'D&amp;O - EPL - Fiduciary - Crime'!CF$15*$BI104</f>
        <v>195.89633987828714</v>
      </c>
      <c r="AX104" s="171">
        <f>'D&amp;O - EPL - Fiduciary - Crime'!CG$15*$BI104</f>
        <v>195.89633987828714</v>
      </c>
      <c r="AY104" s="171">
        <f>'D&amp;O - EPL - Fiduciary - Crime'!CH$15*$BI104</f>
        <v>195.89633987828714</v>
      </c>
      <c r="AZ104" s="171">
        <f>'D&amp;O - EPL - Fiduciary - Crime'!CI$15*$BI104</f>
        <v>195.89633987828714</v>
      </c>
      <c r="BA104" s="171">
        <f>'D&amp;O - EPL - Fiduciary - Crime'!CJ$15*$BI104</f>
        <v>195.89633987828714</v>
      </c>
      <c r="BB104" s="171">
        <f>'D&amp;O - EPL - Fiduciary - Crime'!CK$15*$BI104</f>
        <v>195.89633987828714</v>
      </c>
      <c r="BC104" s="171">
        <f>'D&amp;O - EPL - Fiduciary - Crime'!CL$15*$BI104</f>
        <v>195.89633987828714</v>
      </c>
      <c r="BD104" s="171">
        <f>'D&amp;O - EPL - Fiduciary - Crime'!CM$15*$BI104</f>
        <v>195.89633987828714</v>
      </c>
      <c r="BE104" s="171">
        <f>'D&amp;O - EPL - Fiduciary - Crime'!CN$15*$BI104</f>
        <v>195.89633987828714</v>
      </c>
      <c r="BF104" s="171">
        <f>'D&amp;O - EPL - Fiduciary - Crime'!CO$15*$BI104</f>
        <v>201.77323007463573</v>
      </c>
      <c r="BG104" s="171">
        <f>'D&amp;O - EPL - Fiduciary - Crime'!CP$15*$BI104</f>
        <v>201.77323007463573</v>
      </c>
      <c r="BI104" s="174">
        <f>SUMIF(Revenue!$P:$P,'Crime - D&amp;O (USD)'!$F104,Revenue!$F:$F)</f>
        <v>6.8783154401024192E-3</v>
      </c>
    </row>
    <row r="105" spans="1:61" s="173" customFormat="1" ht="12.75" hidden="1" customHeight="1">
      <c r="A105" s="179" t="s">
        <v>589</v>
      </c>
      <c r="B105" s="179" t="s">
        <v>589</v>
      </c>
      <c r="C105" s="170" t="str" cm="1">
        <f t="array" ref="C105">IFERROR(INDEX('Legal Entity'!B:B,MATCH('Crime - D&amp;O (USD)'!F105,'Legal Entity'!A:A,0),0),0)</f>
        <v>1315 - Corix Multi-Utility Services Inc.</v>
      </c>
      <c r="D105" s="170" t="str" cm="1">
        <f t="array" ref="D105">IFERROR(INDEX('Legal Entity'!C:C,MATCH(F105,'Legal Entity'!A:A,0),0),0)</f>
        <v>CA</v>
      </c>
      <c r="E105" s="170" t="s">
        <v>635</v>
      </c>
      <c r="F105" s="170" t="s">
        <v>146</v>
      </c>
      <c r="G105" s="170"/>
      <c r="H105" s="171">
        <f>'D&amp;O - EPL - Fiduciary - Crime'!AQ$15*$BI105</f>
        <v>19.837836028867375</v>
      </c>
      <c r="I105" s="171">
        <f>'D&amp;O - EPL - Fiduciary - Crime'!AR$15*$BI105</f>
        <v>19.837836028867375</v>
      </c>
      <c r="J105" s="171">
        <f>'D&amp;O - EPL - Fiduciary - Crime'!AS$15*$BI105</f>
        <v>24.447928280606259</v>
      </c>
      <c r="K105" s="171">
        <f>'D&amp;O - EPL - Fiduciary - Crime'!AT$15*$BI105</f>
        <v>24.447928280606259</v>
      </c>
      <c r="L105" s="171">
        <f>'D&amp;O - EPL - Fiduciary - Crime'!AU$15*$BI105</f>
        <v>24.447928280606259</v>
      </c>
      <c r="M105" s="171">
        <f>'D&amp;O - EPL - Fiduciary - Crime'!AV$15*$BI105</f>
        <v>24.447928280606259</v>
      </c>
      <c r="N105" s="171">
        <f>'D&amp;O - EPL - Fiduciary - Crime'!AW$15*$BI105</f>
        <v>24.447928280606259</v>
      </c>
      <c r="O105" s="171">
        <f>'D&amp;O - EPL - Fiduciary - Crime'!AX$15*$BI105</f>
        <v>24.447928280606259</v>
      </c>
      <c r="P105" s="171">
        <f>'D&amp;O - EPL - Fiduciary - Crime'!AY$15*$BI105</f>
        <v>24.447928280606259</v>
      </c>
      <c r="Q105" s="171">
        <f>'D&amp;O - EPL - Fiduciary - Crime'!AZ$15*$BI105</f>
        <v>24.447928280606259</v>
      </c>
      <c r="R105" s="171">
        <f>'D&amp;O - EPL - Fiduciary - Crime'!BA$15*$BI105</f>
        <v>24.447928280606259</v>
      </c>
      <c r="S105" s="171">
        <f>'D&amp;O - EPL - Fiduciary - Crime'!BB$15*$BI105</f>
        <v>24.447928280606259</v>
      </c>
      <c r="T105" s="171">
        <f>'D&amp;O - EPL - Fiduciary - Crime'!BC$15*$BI105</f>
        <v>24.447928280606259</v>
      </c>
      <c r="U105" s="171">
        <f>'D&amp;O - EPL - Fiduciary - Crime'!BD$15*$BI105</f>
        <v>24.447928280606259</v>
      </c>
      <c r="V105" s="171">
        <f>'D&amp;O - EPL - Fiduciary - Crime'!BE$15*$BI105</f>
        <v>26.281522901651726</v>
      </c>
      <c r="W105" s="171">
        <f>'D&amp;O - EPL - Fiduciary - Crime'!BF$15*$BI105</f>
        <v>26.281522901651726</v>
      </c>
      <c r="X105" s="171">
        <f>'D&amp;O - EPL - Fiduciary - Crime'!BG$15*$BI105</f>
        <v>26.281522901651726</v>
      </c>
      <c r="Y105" s="171">
        <f>'D&amp;O - EPL - Fiduciary - Crime'!BH$15*$BI105</f>
        <v>26.281522901651726</v>
      </c>
      <c r="Z105" s="171">
        <f>'D&amp;O - EPL - Fiduciary - Crime'!BI$15*$BI105</f>
        <v>26.281522901651726</v>
      </c>
      <c r="AA105" s="171">
        <f>'D&amp;O - EPL - Fiduciary - Crime'!BJ$15*$BI105</f>
        <v>26.281522901651726</v>
      </c>
      <c r="AB105" s="171">
        <f>'D&amp;O - EPL - Fiduciary - Crime'!BK$15*$BI105</f>
        <v>26.281522901651726</v>
      </c>
      <c r="AC105" s="171">
        <f>'D&amp;O - EPL - Fiduciary - Crime'!BL$15*$BI105</f>
        <v>26.281522901651726</v>
      </c>
      <c r="AD105" s="171">
        <f>'D&amp;O - EPL - Fiduciary - Crime'!BM$15*$BI105</f>
        <v>26.281522901651726</v>
      </c>
      <c r="AE105" s="171">
        <f>'D&amp;O - EPL - Fiduciary - Crime'!BN$15*$BI105</f>
        <v>26.281522901651726</v>
      </c>
      <c r="AF105" s="171">
        <f>'D&amp;O - EPL - Fiduciary - Crime'!BO$15*$BI105</f>
        <v>26.281522901651726</v>
      </c>
      <c r="AG105" s="171">
        <f>'D&amp;O - EPL - Fiduciary - Crime'!BP$15*$BI105</f>
        <v>26.281522901651726</v>
      </c>
      <c r="AH105" s="171">
        <f>'D&amp;O - EPL - Fiduciary - Crime'!BQ$15*$BI105</f>
        <v>28.252637119275605</v>
      </c>
      <c r="AI105" s="171">
        <f>'D&amp;O - EPL - Fiduciary - Crime'!BR$15*$BI105</f>
        <v>28.252637119275605</v>
      </c>
      <c r="AJ105" s="171">
        <f>'D&amp;O - EPL - Fiduciary - Crime'!BS$15*$BI105</f>
        <v>28.252637119275605</v>
      </c>
      <c r="AK105" s="171">
        <f>'D&amp;O - EPL - Fiduciary - Crime'!BT$15*$BI105</f>
        <v>28.252637119275605</v>
      </c>
      <c r="AL105" s="171">
        <f>'D&amp;O - EPL - Fiduciary - Crime'!BU$15*$BI105</f>
        <v>28.252637119275605</v>
      </c>
      <c r="AM105" s="171">
        <f>'D&amp;O - EPL - Fiduciary - Crime'!BV$15*$BI105</f>
        <v>28.252637119275605</v>
      </c>
      <c r="AN105" s="171">
        <f>'D&amp;O - EPL - Fiduciary - Crime'!BW$15*$BI105</f>
        <v>28.252637119275605</v>
      </c>
      <c r="AO105" s="171">
        <f>'D&amp;O - EPL - Fiduciary - Crime'!BX$15*$BI105</f>
        <v>28.252637119275605</v>
      </c>
      <c r="AP105" s="171">
        <f>'D&amp;O - EPL - Fiduciary - Crime'!BY$15*$BI105</f>
        <v>28.252637119275605</v>
      </c>
      <c r="AQ105" s="171">
        <f>'D&amp;O - EPL - Fiduciary - Crime'!BZ$15*$BI105</f>
        <v>28.252637119275605</v>
      </c>
      <c r="AR105" s="171">
        <f>'D&amp;O - EPL - Fiduciary - Crime'!CA$15*$BI105</f>
        <v>28.252637119275605</v>
      </c>
      <c r="AS105" s="171">
        <f>'D&amp;O - EPL - Fiduciary - Crime'!CB$15*$BI105</f>
        <v>28.252637119275605</v>
      </c>
      <c r="AT105" s="171">
        <f>'D&amp;O - EPL - Fiduciary - Crime'!CC$15*$BI105</f>
        <v>29.100216232853871</v>
      </c>
      <c r="AU105" s="171">
        <f>'D&amp;O - EPL - Fiduciary - Crime'!CD$15*$BI105</f>
        <v>29.100216232853871</v>
      </c>
      <c r="AV105" s="171">
        <f>'D&amp;O - EPL - Fiduciary - Crime'!CE$15*$BI105</f>
        <v>29.100216232853871</v>
      </c>
      <c r="AW105" s="171">
        <f>'D&amp;O - EPL - Fiduciary - Crime'!CF$15*$BI105</f>
        <v>29.100216232853871</v>
      </c>
      <c r="AX105" s="171">
        <f>'D&amp;O - EPL - Fiduciary - Crime'!CG$15*$BI105</f>
        <v>29.100216232853871</v>
      </c>
      <c r="AY105" s="171">
        <f>'D&amp;O - EPL - Fiduciary - Crime'!CH$15*$BI105</f>
        <v>29.100216232853871</v>
      </c>
      <c r="AZ105" s="171">
        <f>'D&amp;O - EPL - Fiduciary - Crime'!CI$15*$BI105</f>
        <v>29.100216232853871</v>
      </c>
      <c r="BA105" s="171">
        <f>'D&amp;O - EPL - Fiduciary - Crime'!CJ$15*$BI105</f>
        <v>29.100216232853871</v>
      </c>
      <c r="BB105" s="171">
        <f>'D&amp;O - EPL - Fiduciary - Crime'!CK$15*$BI105</f>
        <v>29.100216232853871</v>
      </c>
      <c r="BC105" s="171">
        <f>'D&amp;O - EPL - Fiduciary - Crime'!CL$15*$BI105</f>
        <v>29.100216232853871</v>
      </c>
      <c r="BD105" s="171">
        <f>'D&amp;O - EPL - Fiduciary - Crime'!CM$15*$BI105</f>
        <v>29.100216232853871</v>
      </c>
      <c r="BE105" s="171">
        <f>'D&amp;O - EPL - Fiduciary - Crime'!CN$15*$BI105</f>
        <v>29.100216232853871</v>
      </c>
      <c r="BF105" s="171">
        <f>'D&amp;O - EPL - Fiduciary - Crime'!CO$15*$BI105</f>
        <v>29.973222719839487</v>
      </c>
      <c r="BG105" s="171">
        <f>'D&amp;O - EPL - Fiduciary - Crime'!CP$15*$BI105</f>
        <v>29.973222719839487</v>
      </c>
      <c r="BI105" s="174">
        <f>SUMIF(Revenue!$P:$P,'Crime - D&amp;O (USD)'!$F105,Revenue!$F:$F)</f>
        <v>1.0217672609356564E-3</v>
      </c>
    </row>
    <row r="106" spans="1:61" s="173" customFormat="1" ht="12.75" hidden="1" customHeight="1">
      <c r="A106" s="179" t="s">
        <v>589</v>
      </c>
      <c r="B106" s="179" t="s">
        <v>589</v>
      </c>
      <c r="C106" s="170" t="str" cm="1">
        <f t="array" ref="C106">IFERROR(INDEX('Legal Entity'!B:B,MATCH('Crime - D&amp;O (USD)'!F106,'Legal Entity'!A:A,0),0),0)</f>
        <v>1315 - Corix Multi-Utility Services Inc.</v>
      </c>
      <c r="D106" s="170" t="str" cm="1">
        <f t="array" ref="D106">IFERROR(INDEX('Legal Entity'!C:C,MATCH(F106,'Legal Entity'!A:A,0),0),0)</f>
        <v>CA</v>
      </c>
      <c r="E106" s="170" t="s">
        <v>635</v>
      </c>
      <c r="F106" s="170" t="s">
        <v>160</v>
      </c>
      <c r="G106" s="170"/>
      <c r="H106" s="171">
        <f>'D&amp;O - EPL - Fiduciary - Crime'!AQ$15*$BI106</f>
        <v>103.48151749114888</v>
      </c>
      <c r="I106" s="171">
        <f>'D&amp;O - EPL - Fiduciary - Crime'!AR$15*$BI106</f>
        <v>103.48151749114888</v>
      </c>
      <c r="J106" s="171">
        <f>'D&amp;O - EPL - Fiduciary - Crime'!AS$15*$BI106</f>
        <v>127.52947016551951</v>
      </c>
      <c r="K106" s="171">
        <f>'D&amp;O - EPL - Fiduciary - Crime'!AT$15*$BI106</f>
        <v>127.52947016551951</v>
      </c>
      <c r="L106" s="171">
        <f>'D&amp;O - EPL - Fiduciary - Crime'!AU$15*$BI106</f>
        <v>127.52947016551951</v>
      </c>
      <c r="M106" s="171">
        <f>'D&amp;O - EPL - Fiduciary - Crime'!AV$15*$BI106</f>
        <v>127.52947016551951</v>
      </c>
      <c r="N106" s="171">
        <f>'D&amp;O - EPL - Fiduciary - Crime'!AW$15*$BI106</f>
        <v>127.52947016551951</v>
      </c>
      <c r="O106" s="171">
        <f>'D&amp;O - EPL - Fiduciary - Crime'!AX$15*$BI106</f>
        <v>127.52947016551951</v>
      </c>
      <c r="P106" s="171">
        <f>'D&amp;O - EPL - Fiduciary - Crime'!AY$15*$BI106</f>
        <v>127.52947016551951</v>
      </c>
      <c r="Q106" s="171">
        <f>'D&amp;O - EPL - Fiduciary - Crime'!AZ$15*$BI106</f>
        <v>127.52947016551951</v>
      </c>
      <c r="R106" s="171">
        <f>'D&amp;O - EPL - Fiduciary - Crime'!BA$15*$BI106</f>
        <v>127.52947016551951</v>
      </c>
      <c r="S106" s="171">
        <f>'D&amp;O - EPL - Fiduciary - Crime'!BB$15*$BI106</f>
        <v>127.52947016551951</v>
      </c>
      <c r="T106" s="171">
        <f>'D&amp;O - EPL - Fiduciary - Crime'!BC$15*$BI106</f>
        <v>127.52947016551951</v>
      </c>
      <c r="U106" s="171">
        <f>'D&amp;O - EPL - Fiduciary - Crime'!BD$15*$BI106</f>
        <v>127.52947016551951</v>
      </c>
      <c r="V106" s="171">
        <f>'D&amp;O - EPL - Fiduciary - Crime'!BE$15*$BI106</f>
        <v>137.09418042793348</v>
      </c>
      <c r="W106" s="171">
        <f>'D&amp;O - EPL - Fiduciary - Crime'!BF$15*$BI106</f>
        <v>137.09418042793348</v>
      </c>
      <c r="X106" s="171">
        <f>'D&amp;O - EPL - Fiduciary - Crime'!BG$15*$BI106</f>
        <v>137.09418042793348</v>
      </c>
      <c r="Y106" s="171">
        <f>'D&amp;O - EPL - Fiduciary - Crime'!BH$15*$BI106</f>
        <v>137.09418042793348</v>
      </c>
      <c r="Z106" s="171">
        <f>'D&amp;O - EPL - Fiduciary - Crime'!BI$15*$BI106</f>
        <v>137.09418042793348</v>
      </c>
      <c r="AA106" s="171">
        <f>'D&amp;O - EPL - Fiduciary - Crime'!BJ$15*$BI106</f>
        <v>137.09418042793348</v>
      </c>
      <c r="AB106" s="171">
        <f>'D&amp;O - EPL - Fiduciary - Crime'!BK$15*$BI106</f>
        <v>137.09418042793348</v>
      </c>
      <c r="AC106" s="171">
        <f>'D&amp;O - EPL - Fiduciary - Crime'!BL$15*$BI106</f>
        <v>137.09418042793348</v>
      </c>
      <c r="AD106" s="171">
        <f>'D&amp;O - EPL - Fiduciary - Crime'!BM$15*$BI106</f>
        <v>137.09418042793348</v>
      </c>
      <c r="AE106" s="171">
        <f>'D&amp;O - EPL - Fiduciary - Crime'!BN$15*$BI106</f>
        <v>137.09418042793348</v>
      </c>
      <c r="AF106" s="171">
        <f>'D&amp;O - EPL - Fiduciary - Crime'!BO$15*$BI106</f>
        <v>137.09418042793348</v>
      </c>
      <c r="AG106" s="171">
        <f>'D&amp;O - EPL - Fiduciary - Crime'!BP$15*$BI106</f>
        <v>137.09418042793348</v>
      </c>
      <c r="AH106" s="171">
        <f>'D&amp;O - EPL - Fiduciary - Crime'!BQ$15*$BI106</f>
        <v>147.37624396002846</v>
      </c>
      <c r="AI106" s="171">
        <f>'D&amp;O - EPL - Fiduciary - Crime'!BR$15*$BI106</f>
        <v>147.37624396002846</v>
      </c>
      <c r="AJ106" s="171">
        <f>'D&amp;O - EPL - Fiduciary - Crime'!BS$15*$BI106</f>
        <v>147.37624396002846</v>
      </c>
      <c r="AK106" s="171">
        <f>'D&amp;O - EPL - Fiduciary - Crime'!BT$15*$BI106</f>
        <v>147.37624396002846</v>
      </c>
      <c r="AL106" s="171">
        <f>'D&amp;O - EPL - Fiduciary - Crime'!BU$15*$BI106</f>
        <v>147.37624396002846</v>
      </c>
      <c r="AM106" s="171">
        <f>'D&amp;O - EPL - Fiduciary - Crime'!BV$15*$BI106</f>
        <v>147.37624396002846</v>
      </c>
      <c r="AN106" s="171">
        <f>'D&amp;O - EPL - Fiduciary - Crime'!BW$15*$BI106</f>
        <v>147.37624396002846</v>
      </c>
      <c r="AO106" s="171">
        <f>'D&amp;O - EPL - Fiduciary - Crime'!BX$15*$BI106</f>
        <v>147.37624396002846</v>
      </c>
      <c r="AP106" s="171">
        <f>'D&amp;O - EPL - Fiduciary - Crime'!BY$15*$BI106</f>
        <v>147.37624396002846</v>
      </c>
      <c r="AQ106" s="171">
        <f>'D&amp;O - EPL - Fiduciary - Crime'!BZ$15*$BI106</f>
        <v>147.37624396002846</v>
      </c>
      <c r="AR106" s="171">
        <f>'D&amp;O - EPL - Fiduciary - Crime'!CA$15*$BI106</f>
        <v>147.37624396002846</v>
      </c>
      <c r="AS106" s="171">
        <f>'D&amp;O - EPL - Fiduciary - Crime'!CB$15*$BI106</f>
        <v>147.37624396002846</v>
      </c>
      <c r="AT106" s="171">
        <f>'D&amp;O - EPL - Fiduciary - Crime'!CC$15*$BI106</f>
        <v>151.7975312788293</v>
      </c>
      <c r="AU106" s="171">
        <f>'D&amp;O - EPL - Fiduciary - Crime'!CD$15*$BI106</f>
        <v>151.7975312788293</v>
      </c>
      <c r="AV106" s="171">
        <f>'D&amp;O - EPL - Fiduciary - Crime'!CE$15*$BI106</f>
        <v>151.7975312788293</v>
      </c>
      <c r="AW106" s="171">
        <f>'D&amp;O - EPL - Fiduciary - Crime'!CF$15*$BI106</f>
        <v>151.7975312788293</v>
      </c>
      <c r="AX106" s="171">
        <f>'D&amp;O - EPL - Fiduciary - Crime'!CG$15*$BI106</f>
        <v>151.7975312788293</v>
      </c>
      <c r="AY106" s="171">
        <f>'D&amp;O - EPL - Fiduciary - Crime'!CH$15*$BI106</f>
        <v>151.7975312788293</v>
      </c>
      <c r="AZ106" s="171">
        <f>'D&amp;O - EPL - Fiduciary - Crime'!CI$15*$BI106</f>
        <v>151.7975312788293</v>
      </c>
      <c r="BA106" s="171">
        <f>'D&amp;O - EPL - Fiduciary - Crime'!CJ$15*$BI106</f>
        <v>151.7975312788293</v>
      </c>
      <c r="BB106" s="171">
        <f>'D&amp;O - EPL - Fiduciary - Crime'!CK$15*$BI106</f>
        <v>151.7975312788293</v>
      </c>
      <c r="BC106" s="171">
        <f>'D&amp;O - EPL - Fiduciary - Crime'!CL$15*$BI106</f>
        <v>151.7975312788293</v>
      </c>
      <c r="BD106" s="171">
        <f>'D&amp;O - EPL - Fiduciary - Crime'!CM$15*$BI106</f>
        <v>151.7975312788293</v>
      </c>
      <c r="BE106" s="171">
        <f>'D&amp;O - EPL - Fiduciary - Crime'!CN$15*$BI106</f>
        <v>151.7975312788293</v>
      </c>
      <c r="BF106" s="171">
        <f>'D&amp;O - EPL - Fiduciary - Crime'!CO$15*$BI106</f>
        <v>156.35145721719419</v>
      </c>
      <c r="BG106" s="171">
        <f>'D&amp;O - EPL - Fiduciary - Crime'!CP$15*$BI106</f>
        <v>156.35145721719419</v>
      </c>
      <c r="BI106" s="174">
        <f>SUMIF(Revenue!$P:$P,'Crime - D&amp;O (USD)'!$F106,Revenue!$F:$F)</f>
        <v>5.3299173624852874E-3</v>
      </c>
    </row>
    <row r="107" spans="1:61" s="173" customFormat="1" ht="12.75" hidden="1" customHeight="1">
      <c r="A107" s="179" t="s">
        <v>589</v>
      </c>
      <c r="B107" s="179" t="s">
        <v>589</v>
      </c>
      <c r="C107" s="170" t="str" cm="1">
        <f t="array" ref="C107">IFERROR(INDEX('Legal Entity'!B:B,MATCH('Crime - D&amp;O (USD)'!F107,'Legal Entity'!A:A,0),0),0)</f>
        <v>1315 - Corix Multi-Utility Services Inc.</v>
      </c>
      <c r="D107" s="170" t="str" cm="1">
        <f t="array" ref="D107">IFERROR(INDEX('Legal Entity'!C:C,MATCH(F107,'Legal Entity'!A:A,0),0),0)</f>
        <v>CA</v>
      </c>
      <c r="E107" s="170" t="s">
        <v>635</v>
      </c>
      <c r="F107" s="170" t="s">
        <v>136</v>
      </c>
      <c r="G107" s="170"/>
      <c r="H107" s="171">
        <f>'D&amp;O - EPL - Fiduciary - Crime'!AQ$15*$BI107</f>
        <v>0</v>
      </c>
      <c r="I107" s="171">
        <f>'D&amp;O - EPL - Fiduciary - Crime'!AR$15*$BI107</f>
        <v>0</v>
      </c>
      <c r="J107" s="171">
        <f>'D&amp;O - EPL - Fiduciary - Crime'!AS$15*$BI107</f>
        <v>0</v>
      </c>
      <c r="K107" s="171">
        <f>'D&amp;O - EPL - Fiduciary - Crime'!AT$15*$BI107</f>
        <v>0</v>
      </c>
      <c r="L107" s="171">
        <f>'D&amp;O - EPL - Fiduciary - Crime'!AU$15*$BI107</f>
        <v>0</v>
      </c>
      <c r="M107" s="171">
        <f>'D&amp;O - EPL - Fiduciary - Crime'!AV$15*$BI107</f>
        <v>0</v>
      </c>
      <c r="N107" s="171">
        <f>'D&amp;O - EPL - Fiduciary - Crime'!AW$15*$BI107</f>
        <v>0</v>
      </c>
      <c r="O107" s="171">
        <f>'D&amp;O - EPL - Fiduciary - Crime'!AX$15*$BI107</f>
        <v>0</v>
      </c>
      <c r="P107" s="171">
        <f>'D&amp;O - EPL - Fiduciary - Crime'!AY$15*$BI107</f>
        <v>0</v>
      </c>
      <c r="Q107" s="171">
        <f>'D&amp;O - EPL - Fiduciary - Crime'!AZ$15*$BI107</f>
        <v>0</v>
      </c>
      <c r="R107" s="171">
        <f>'D&amp;O - EPL - Fiduciary - Crime'!BA$15*$BI107</f>
        <v>0</v>
      </c>
      <c r="S107" s="171">
        <f>'D&amp;O - EPL - Fiduciary - Crime'!BB$15*$BI107</f>
        <v>0</v>
      </c>
      <c r="T107" s="171">
        <f>'D&amp;O - EPL - Fiduciary - Crime'!BC$15*$BI107</f>
        <v>0</v>
      </c>
      <c r="U107" s="171">
        <f>'D&amp;O - EPL - Fiduciary - Crime'!BD$15*$BI107</f>
        <v>0</v>
      </c>
      <c r="V107" s="171">
        <f>'D&amp;O - EPL - Fiduciary - Crime'!BE$15*$BI107</f>
        <v>0</v>
      </c>
      <c r="W107" s="171">
        <f>'D&amp;O - EPL - Fiduciary - Crime'!BF$15*$BI107</f>
        <v>0</v>
      </c>
      <c r="X107" s="171">
        <f>'D&amp;O - EPL - Fiduciary - Crime'!BG$15*$BI107</f>
        <v>0</v>
      </c>
      <c r="Y107" s="171">
        <f>'D&amp;O - EPL - Fiduciary - Crime'!BH$15*$BI107</f>
        <v>0</v>
      </c>
      <c r="Z107" s="171">
        <f>'D&amp;O - EPL - Fiduciary - Crime'!BI$15*$BI107</f>
        <v>0</v>
      </c>
      <c r="AA107" s="171">
        <f>'D&amp;O - EPL - Fiduciary - Crime'!BJ$15*$BI107</f>
        <v>0</v>
      </c>
      <c r="AB107" s="171">
        <f>'D&amp;O - EPL - Fiduciary - Crime'!BK$15*$BI107</f>
        <v>0</v>
      </c>
      <c r="AC107" s="171">
        <f>'D&amp;O - EPL - Fiduciary - Crime'!BL$15*$BI107</f>
        <v>0</v>
      </c>
      <c r="AD107" s="171">
        <f>'D&amp;O - EPL - Fiduciary - Crime'!BM$15*$BI107</f>
        <v>0</v>
      </c>
      <c r="AE107" s="171">
        <f>'D&amp;O - EPL - Fiduciary - Crime'!BN$15*$BI107</f>
        <v>0</v>
      </c>
      <c r="AF107" s="171">
        <f>'D&amp;O - EPL - Fiduciary - Crime'!BO$15*$BI107</f>
        <v>0</v>
      </c>
      <c r="AG107" s="171">
        <f>'D&amp;O - EPL - Fiduciary - Crime'!BP$15*$BI107</f>
        <v>0</v>
      </c>
      <c r="AH107" s="171">
        <f>'D&amp;O - EPL - Fiduciary - Crime'!BQ$15*$BI107</f>
        <v>0</v>
      </c>
      <c r="AI107" s="171">
        <f>'D&amp;O - EPL - Fiduciary - Crime'!BR$15*$BI107</f>
        <v>0</v>
      </c>
      <c r="AJ107" s="171">
        <f>'D&amp;O - EPL - Fiduciary - Crime'!BS$15*$BI107</f>
        <v>0</v>
      </c>
      <c r="AK107" s="171">
        <f>'D&amp;O - EPL - Fiduciary - Crime'!BT$15*$BI107</f>
        <v>0</v>
      </c>
      <c r="AL107" s="171">
        <f>'D&amp;O - EPL - Fiduciary - Crime'!BU$15*$BI107</f>
        <v>0</v>
      </c>
      <c r="AM107" s="171">
        <f>'D&amp;O - EPL - Fiduciary - Crime'!BV$15*$BI107</f>
        <v>0</v>
      </c>
      <c r="AN107" s="171">
        <f>'D&amp;O - EPL - Fiduciary - Crime'!BW$15*$BI107</f>
        <v>0</v>
      </c>
      <c r="AO107" s="171">
        <f>'D&amp;O - EPL - Fiduciary - Crime'!BX$15*$BI107</f>
        <v>0</v>
      </c>
      <c r="AP107" s="171">
        <f>'D&amp;O - EPL - Fiduciary - Crime'!BY$15*$BI107</f>
        <v>0</v>
      </c>
      <c r="AQ107" s="171">
        <f>'D&amp;O - EPL - Fiduciary - Crime'!BZ$15*$BI107</f>
        <v>0</v>
      </c>
      <c r="AR107" s="171">
        <f>'D&amp;O - EPL - Fiduciary - Crime'!CA$15*$BI107</f>
        <v>0</v>
      </c>
      <c r="AS107" s="171">
        <f>'D&amp;O - EPL - Fiduciary - Crime'!CB$15*$BI107</f>
        <v>0</v>
      </c>
      <c r="AT107" s="171">
        <f>'D&amp;O - EPL - Fiduciary - Crime'!CC$15*$BI107</f>
        <v>0</v>
      </c>
      <c r="AU107" s="171">
        <f>'D&amp;O - EPL - Fiduciary - Crime'!CD$15*$BI107</f>
        <v>0</v>
      </c>
      <c r="AV107" s="171">
        <f>'D&amp;O - EPL - Fiduciary - Crime'!CE$15*$BI107</f>
        <v>0</v>
      </c>
      <c r="AW107" s="171">
        <f>'D&amp;O - EPL - Fiduciary - Crime'!CF$15*$BI107</f>
        <v>0</v>
      </c>
      <c r="AX107" s="171">
        <f>'D&amp;O - EPL - Fiduciary - Crime'!CG$15*$BI107</f>
        <v>0</v>
      </c>
      <c r="AY107" s="171">
        <f>'D&amp;O - EPL - Fiduciary - Crime'!CH$15*$BI107</f>
        <v>0</v>
      </c>
      <c r="AZ107" s="171">
        <f>'D&amp;O - EPL - Fiduciary - Crime'!CI$15*$BI107</f>
        <v>0</v>
      </c>
      <c r="BA107" s="171">
        <f>'D&amp;O - EPL - Fiduciary - Crime'!CJ$15*$BI107</f>
        <v>0</v>
      </c>
      <c r="BB107" s="171">
        <f>'D&amp;O - EPL - Fiduciary - Crime'!CK$15*$BI107</f>
        <v>0</v>
      </c>
      <c r="BC107" s="171">
        <f>'D&amp;O - EPL - Fiduciary - Crime'!CL$15*$BI107</f>
        <v>0</v>
      </c>
      <c r="BD107" s="171">
        <f>'D&amp;O - EPL - Fiduciary - Crime'!CM$15*$BI107</f>
        <v>0</v>
      </c>
      <c r="BE107" s="171">
        <f>'D&amp;O - EPL - Fiduciary - Crime'!CN$15*$BI107</f>
        <v>0</v>
      </c>
      <c r="BF107" s="171">
        <f>'D&amp;O - EPL - Fiduciary - Crime'!CO$15*$BI107</f>
        <v>0</v>
      </c>
      <c r="BG107" s="171">
        <f>'D&amp;O - EPL - Fiduciary - Crime'!CP$15*$BI107</f>
        <v>0</v>
      </c>
      <c r="BI107" s="174">
        <f>SUMIF(Revenue!$P:$P,'Crime - D&amp;O (USD)'!$F107,Revenue!$F:$F)</f>
        <v>0</v>
      </c>
    </row>
    <row r="108" spans="1:61" s="173" customFormat="1" ht="12.75" hidden="1" customHeight="1">
      <c r="A108" s="179" t="s">
        <v>589</v>
      </c>
      <c r="B108" s="179" t="s">
        <v>589</v>
      </c>
      <c r="C108" s="170" t="str" cm="1">
        <f t="array" ref="C108">IFERROR(INDEX('Legal Entity'!B:B,MATCH('Crime - D&amp;O (USD)'!F108,'Legal Entity'!A:A,0),0),0)</f>
        <v>1310 - Corix Utilities Inc.</v>
      </c>
      <c r="D108" s="170" t="str" cm="1">
        <f t="array" ref="D108">IFERROR(INDEX('Legal Entity'!C:C,MATCH(F108,'Legal Entity'!A:A,0),0),0)</f>
        <v>CA</v>
      </c>
      <c r="E108" s="170" t="s">
        <v>635</v>
      </c>
      <c r="F108" s="170" t="s">
        <v>104</v>
      </c>
      <c r="G108" s="170"/>
      <c r="H108" s="171">
        <f>'D&amp;O - EPL - Fiduciary - Crime'!AQ$15*$BI108</f>
        <v>0</v>
      </c>
      <c r="I108" s="171">
        <f>'D&amp;O - EPL - Fiduciary - Crime'!AR$15*$BI108</f>
        <v>0</v>
      </c>
      <c r="J108" s="171">
        <f>'D&amp;O - EPL - Fiduciary - Crime'!AS$15*$BI108</f>
        <v>0</v>
      </c>
      <c r="K108" s="171">
        <f>'D&amp;O - EPL - Fiduciary - Crime'!AT$15*$BI108</f>
        <v>0</v>
      </c>
      <c r="L108" s="171">
        <f>'D&amp;O - EPL - Fiduciary - Crime'!AU$15*$BI108</f>
        <v>0</v>
      </c>
      <c r="M108" s="171">
        <f>'D&amp;O - EPL - Fiduciary - Crime'!AV$15*$BI108</f>
        <v>0</v>
      </c>
      <c r="N108" s="171">
        <f>'D&amp;O - EPL - Fiduciary - Crime'!AW$15*$BI108</f>
        <v>0</v>
      </c>
      <c r="O108" s="171">
        <f>'D&amp;O - EPL - Fiduciary - Crime'!AX$15*$BI108</f>
        <v>0</v>
      </c>
      <c r="P108" s="171">
        <f>'D&amp;O - EPL - Fiduciary - Crime'!AY$15*$BI108</f>
        <v>0</v>
      </c>
      <c r="Q108" s="171">
        <f>'D&amp;O - EPL - Fiduciary - Crime'!AZ$15*$BI108</f>
        <v>0</v>
      </c>
      <c r="R108" s="171">
        <f>'D&amp;O - EPL - Fiduciary - Crime'!BA$15*$BI108</f>
        <v>0</v>
      </c>
      <c r="S108" s="171">
        <f>'D&amp;O - EPL - Fiduciary - Crime'!BB$15*$BI108</f>
        <v>0</v>
      </c>
      <c r="T108" s="171">
        <f>'D&amp;O - EPL - Fiduciary - Crime'!BC$15*$BI108</f>
        <v>0</v>
      </c>
      <c r="U108" s="171">
        <f>'D&amp;O - EPL - Fiduciary - Crime'!BD$15*$BI108</f>
        <v>0</v>
      </c>
      <c r="V108" s="171">
        <f>'D&amp;O - EPL - Fiduciary - Crime'!BE$15*$BI108</f>
        <v>0</v>
      </c>
      <c r="W108" s="171">
        <f>'D&amp;O - EPL - Fiduciary - Crime'!BF$15*$BI108</f>
        <v>0</v>
      </c>
      <c r="X108" s="171">
        <f>'D&amp;O - EPL - Fiduciary - Crime'!BG$15*$BI108</f>
        <v>0</v>
      </c>
      <c r="Y108" s="171">
        <f>'D&amp;O - EPL - Fiduciary - Crime'!BH$15*$BI108</f>
        <v>0</v>
      </c>
      <c r="Z108" s="171">
        <f>'D&amp;O - EPL - Fiduciary - Crime'!BI$15*$BI108</f>
        <v>0</v>
      </c>
      <c r="AA108" s="171">
        <f>'D&amp;O - EPL - Fiduciary - Crime'!BJ$15*$BI108</f>
        <v>0</v>
      </c>
      <c r="AB108" s="171">
        <f>'D&amp;O - EPL - Fiduciary - Crime'!BK$15*$BI108</f>
        <v>0</v>
      </c>
      <c r="AC108" s="171">
        <f>'D&amp;O - EPL - Fiduciary - Crime'!BL$15*$BI108</f>
        <v>0</v>
      </c>
      <c r="AD108" s="171">
        <f>'D&amp;O - EPL - Fiduciary - Crime'!BM$15*$BI108</f>
        <v>0</v>
      </c>
      <c r="AE108" s="171">
        <f>'D&amp;O - EPL - Fiduciary - Crime'!BN$15*$BI108</f>
        <v>0</v>
      </c>
      <c r="AF108" s="171">
        <f>'D&amp;O - EPL - Fiduciary - Crime'!BO$15*$BI108</f>
        <v>0</v>
      </c>
      <c r="AG108" s="171">
        <f>'D&amp;O - EPL - Fiduciary - Crime'!BP$15*$BI108</f>
        <v>0</v>
      </c>
      <c r="AH108" s="171">
        <f>'D&amp;O - EPL - Fiduciary - Crime'!BQ$15*$BI108</f>
        <v>0</v>
      </c>
      <c r="AI108" s="171">
        <f>'D&amp;O - EPL - Fiduciary - Crime'!BR$15*$BI108</f>
        <v>0</v>
      </c>
      <c r="AJ108" s="171">
        <f>'D&amp;O - EPL - Fiduciary - Crime'!BS$15*$BI108</f>
        <v>0</v>
      </c>
      <c r="AK108" s="171">
        <f>'D&amp;O - EPL - Fiduciary - Crime'!BT$15*$BI108</f>
        <v>0</v>
      </c>
      <c r="AL108" s="171">
        <f>'D&amp;O - EPL - Fiduciary - Crime'!BU$15*$BI108</f>
        <v>0</v>
      </c>
      <c r="AM108" s="171">
        <f>'D&amp;O - EPL - Fiduciary - Crime'!BV$15*$BI108</f>
        <v>0</v>
      </c>
      <c r="AN108" s="171">
        <f>'D&amp;O - EPL - Fiduciary - Crime'!BW$15*$BI108</f>
        <v>0</v>
      </c>
      <c r="AO108" s="171">
        <f>'D&amp;O - EPL - Fiduciary - Crime'!BX$15*$BI108</f>
        <v>0</v>
      </c>
      <c r="AP108" s="171">
        <f>'D&amp;O - EPL - Fiduciary - Crime'!BY$15*$BI108</f>
        <v>0</v>
      </c>
      <c r="AQ108" s="171">
        <f>'D&amp;O - EPL - Fiduciary - Crime'!BZ$15*$BI108</f>
        <v>0</v>
      </c>
      <c r="AR108" s="171">
        <f>'D&amp;O - EPL - Fiduciary - Crime'!CA$15*$BI108</f>
        <v>0</v>
      </c>
      <c r="AS108" s="171">
        <f>'D&amp;O - EPL - Fiduciary - Crime'!CB$15*$BI108</f>
        <v>0</v>
      </c>
      <c r="AT108" s="171">
        <f>'D&amp;O - EPL - Fiduciary - Crime'!CC$15*$BI108</f>
        <v>0</v>
      </c>
      <c r="AU108" s="171">
        <f>'D&amp;O - EPL - Fiduciary - Crime'!CD$15*$BI108</f>
        <v>0</v>
      </c>
      <c r="AV108" s="171">
        <f>'D&amp;O - EPL - Fiduciary - Crime'!CE$15*$BI108</f>
        <v>0</v>
      </c>
      <c r="AW108" s="171">
        <f>'D&amp;O - EPL - Fiduciary - Crime'!CF$15*$BI108</f>
        <v>0</v>
      </c>
      <c r="AX108" s="171">
        <f>'D&amp;O - EPL - Fiduciary - Crime'!CG$15*$BI108</f>
        <v>0</v>
      </c>
      <c r="AY108" s="171">
        <f>'D&amp;O - EPL - Fiduciary - Crime'!CH$15*$BI108</f>
        <v>0</v>
      </c>
      <c r="AZ108" s="171">
        <f>'D&amp;O - EPL - Fiduciary - Crime'!CI$15*$BI108</f>
        <v>0</v>
      </c>
      <c r="BA108" s="171">
        <f>'D&amp;O - EPL - Fiduciary - Crime'!CJ$15*$BI108</f>
        <v>0</v>
      </c>
      <c r="BB108" s="171">
        <f>'D&amp;O - EPL - Fiduciary - Crime'!CK$15*$BI108</f>
        <v>0</v>
      </c>
      <c r="BC108" s="171">
        <f>'D&amp;O - EPL - Fiduciary - Crime'!CL$15*$BI108</f>
        <v>0</v>
      </c>
      <c r="BD108" s="171">
        <f>'D&amp;O - EPL - Fiduciary - Crime'!CM$15*$BI108</f>
        <v>0</v>
      </c>
      <c r="BE108" s="171">
        <f>'D&amp;O - EPL - Fiduciary - Crime'!CN$15*$BI108</f>
        <v>0</v>
      </c>
      <c r="BF108" s="171">
        <f>'D&amp;O - EPL - Fiduciary - Crime'!CO$15*$BI108</f>
        <v>0</v>
      </c>
      <c r="BG108" s="171">
        <f>'D&amp;O - EPL - Fiduciary - Crime'!CP$15*$BI108</f>
        <v>0</v>
      </c>
      <c r="BI108" s="174">
        <f>SUMIF(Revenue!$P:$P,'Crime - D&amp;O (USD)'!$F108,Revenue!$F:$F)</f>
        <v>0</v>
      </c>
    </row>
    <row r="109" spans="1:61" s="173" customFormat="1" ht="12.75" hidden="1" customHeight="1">
      <c r="A109" s="179" t="s">
        <v>589</v>
      </c>
      <c r="B109" s="179" t="s">
        <v>589</v>
      </c>
      <c r="C109" s="170" t="str" cm="1">
        <f t="array" ref="C109">IFERROR(INDEX('Legal Entity'!B:B,MATCH('Crime - D&amp;O (USD)'!F109,'Legal Entity'!A:A,0),0),0)</f>
        <v>1310 - Corix Utilities Inc.</v>
      </c>
      <c r="D109" s="170" t="str" cm="1">
        <f t="array" ref="D109">IFERROR(INDEX('Legal Entity'!C:C,MATCH(F109,'Legal Entity'!A:A,0),0),0)</f>
        <v>CA</v>
      </c>
      <c r="E109" s="170" t="s">
        <v>635</v>
      </c>
      <c r="F109" s="170" t="s">
        <v>114</v>
      </c>
      <c r="G109" s="170"/>
      <c r="H109" s="171">
        <f>'D&amp;O - EPL - Fiduciary - Crime'!AQ$15*$BI109</f>
        <v>96.279958255930353</v>
      </c>
      <c r="I109" s="171">
        <f>'D&amp;O - EPL - Fiduciary - Crime'!AR$15*$BI109</f>
        <v>96.279958255930353</v>
      </c>
      <c r="J109" s="171">
        <f>'D&amp;O - EPL - Fiduciary - Crime'!AS$15*$BI109</f>
        <v>118.65434873418199</v>
      </c>
      <c r="K109" s="171">
        <f>'D&amp;O - EPL - Fiduciary - Crime'!AT$15*$BI109</f>
        <v>118.65434873418199</v>
      </c>
      <c r="L109" s="171">
        <f>'D&amp;O - EPL - Fiduciary - Crime'!AU$15*$BI109</f>
        <v>118.65434873418199</v>
      </c>
      <c r="M109" s="171">
        <f>'D&amp;O - EPL - Fiduciary - Crime'!AV$15*$BI109</f>
        <v>118.65434873418199</v>
      </c>
      <c r="N109" s="171">
        <f>'D&amp;O - EPL - Fiduciary - Crime'!AW$15*$BI109</f>
        <v>118.65434873418199</v>
      </c>
      <c r="O109" s="171">
        <f>'D&amp;O - EPL - Fiduciary - Crime'!AX$15*$BI109</f>
        <v>118.65434873418199</v>
      </c>
      <c r="P109" s="171">
        <f>'D&amp;O - EPL - Fiduciary - Crime'!AY$15*$BI109</f>
        <v>118.65434873418199</v>
      </c>
      <c r="Q109" s="171">
        <f>'D&amp;O - EPL - Fiduciary - Crime'!AZ$15*$BI109</f>
        <v>118.65434873418199</v>
      </c>
      <c r="R109" s="171">
        <f>'D&amp;O - EPL - Fiduciary - Crime'!BA$15*$BI109</f>
        <v>118.65434873418199</v>
      </c>
      <c r="S109" s="171">
        <f>'D&amp;O - EPL - Fiduciary - Crime'!BB$15*$BI109</f>
        <v>118.65434873418199</v>
      </c>
      <c r="T109" s="171">
        <f>'D&amp;O - EPL - Fiduciary - Crime'!BC$15*$BI109</f>
        <v>118.65434873418199</v>
      </c>
      <c r="U109" s="171">
        <f>'D&amp;O - EPL - Fiduciary - Crime'!BD$15*$BI109</f>
        <v>118.65434873418199</v>
      </c>
      <c r="V109" s="171">
        <f>'D&amp;O - EPL - Fiduciary - Crime'!BE$15*$BI109</f>
        <v>127.55342488924565</v>
      </c>
      <c r="W109" s="171">
        <f>'D&amp;O - EPL - Fiduciary - Crime'!BF$15*$BI109</f>
        <v>127.55342488924565</v>
      </c>
      <c r="X109" s="171">
        <f>'D&amp;O - EPL - Fiduciary - Crime'!BG$15*$BI109</f>
        <v>127.55342488924565</v>
      </c>
      <c r="Y109" s="171">
        <f>'D&amp;O - EPL - Fiduciary - Crime'!BH$15*$BI109</f>
        <v>127.55342488924565</v>
      </c>
      <c r="Z109" s="171">
        <f>'D&amp;O - EPL - Fiduciary - Crime'!BI$15*$BI109</f>
        <v>127.55342488924565</v>
      </c>
      <c r="AA109" s="171">
        <f>'D&amp;O - EPL - Fiduciary - Crime'!BJ$15*$BI109</f>
        <v>127.55342488924565</v>
      </c>
      <c r="AB109" s="171">
        <f>'D&amp;O - EPL - Fiduciary - Crime'!BK$15*$BI109</f>
        <v>127.55342488924565</v>
      </c>
      <c r="AC109" s="171">
        <f>'D&amp;O - EPL - Fiduciary - Crime'!BL$15*$BI109</f>
        <v>127.55342488924565</v>
      </c>
      <c r="AD109" s="171">
        <f>'D&amp;O - EPL - Fiduciary - Crime'!BM$15*$BI109</f>
        <v>127.55342488924565</v>
      </c>
      <c r="AE109" s="171">
        <f>'D&amp;O - EPL - Fiduciary - Crime'!BN$15*$BI109</f>
        <v>127.55342488924565</v>
      </c>
      <c r="AF109" s="171">
        <f>'D&amp;O - EPL - Fiduciary - Crime'!BO$15*$BI109</f>
        <v>127.55342488924565</v>
      </c>
      <c r="AG109" s="171">
        <f>'D&amp;O - EPL - Fiduciary - Crime'!BP$15*$BI109</f>
        <v>127.55342488924565</v>
      </c>
      <c r="AH109" s="171">
        <f>'D&amp;O - EPL - Fiduciary - Crime'!BQ$15*$BI109</f>
        <v>137.11993175593906</v>
      </c>
      <c r="AI109" s="171">
        <f>'D&amp;O - EPL - Fiduciary - Crime'!BR$15*$BI109</f>
        <v>137.11993175593906</v>
      </c>
      <c r="AJ109" s="171">
        <f>'D&amp;O - EPL - Fiduciary - Crime'!BS$15*$BI109</f>
        <v>137.11993175593906</v>
      </c>
      <c r="AK109" s="171">
        <f>'D&amp;O - EPL - Fiduciary - Crime'!BT$15*$BI109</f>
        <v>137.11993175593906</v>
      </c>
      <c r="AL109" s="171">
        <f>'D&amp;O - EPL - Fiduciary - Crime'!BU$15*$BI109</f>
        <v>137.11993175593906</v>
      </c>
      <c r="AM109" s="171">
        <f>'D&amp;O - EPL - Fiduciary - Crime'!BV$15*$BI109</f>
        <v>137.11993175593906</v>
      </c>
      <c r="AN109" s="171">
        <f>'D&amp;O - EPL - Fiduciary - Crime'!BW$15*$BI109</f>
        <v>137.11993175593906</v>
      </c>
      <c r="AO109" s="171">
        <f>'D&amp;O - EPL - Fiduciary - Crime'!BX$15*$BI109</f>
        <v>137.11993175593906</v>
      </c>
      <c r="AP109" s="171">
        <f>'D&amp;O - EPL - Fiduciary - Crime'!BY$15*$BI109</f>
        <v>137.11993175593906</v>
      </c>
      <c r="AQ109" s="171">
        <f>'D&amp;O - EPL - Fiduciary - Crime'!BZ$15*$BI109</f>
        <v>137.11993175593906</v>
      </c>
      <c r="AR109" s="171">
        <f>'D&amp;O - EPL - Fiduciary - Crime'!CA$15*$BI109</f>
        <v>137.11993175593906</v>
      </c>
      <c r="AS109" s="171">
        <f>'D&amp;O - EPL - Fiduciary - Crime'!CB$15*$BI109</f>
        <v>137.11993175593906</v>
      </c>
      <c r="AT109" s="171">
        <f>'D&amp;O - EPL - Fiduciary - Crime'!CC$15*$BI109</f>
        <v>141.23352970861723</v>
      </c>
      <c r="AU109" s="171">
        <f>'D&amp;O - EPL - Fiduciary - Crime'!CD$15*$BI109</f>
        <v>141.23352970861723</v>
      </c>
      <c r="AV109" s="171">
        <f>'D&amp;O - EPL - Fiduciary - Crime'!CE$15*$BI109</f>
        <v>141.23352970861723</v>
      </c>
      <c r="AW109" s="171">
        <f>'D&amp;O - EPL - Fiduciary - Crime'!CF$15*$BI109</f>
        <v>141.23352970861723</v>
      </c>
      <c r="AX109" s="171">
        <f>'D&amp;O - EPL - Fiduciary - Crime'!CG$15*$BI109</f>
        <v>141.23352970861723</v>
      </c>
      <c r="AY109" s="171">
        <f>'D&amp;O - EPL - Fiduciary - Crime'!CH$15*$BI109</f>
        <v>141.23352970861723</v>
      </c>
      <c r="AZ109" s="171">
        <f>'D&amp;O - EPL - Fiduciary - Crime'!CI$15*$BI109</f>
        <v>141.23352970861723</v>
      </c>
      <c r="BA109" s="171">
        <f>'D&amp;O - EPL - Fiduciary - Crime'!CJ$15*$BI109</f>
        <v>141.23352970861723</v>
      </c>
      <c r="BB109" s="171">
        <f>'D&amp;O - EPL - Fiduciary - Crime'!CK$15*$BI109</f>
        <v>141.23352970861723</v>
      </c>
      <c r="BC109" s="171">
        <f>'D&amp;O - EPL - Fiduciary - Crime'!CL$15*$BI109</f>
        <v>141.23352970861723</v>
      </c>
      <c r="BD109" s="171">
        <f>'D&amp;O - EPL - Fiduciary - Crime'!CM$15*$BI109</f>
        <v>141.23352970861723</v>
      </c>
      <c r="BE109" s="171">
        <f>'D&amp;O - EPL - Fiduciary - Crime'!CN$15*$BI109</f>
        <v>141.23352970861723</v>
      </c>
      <c r="BF109" s="171">
        <f>'D&amp;O - EPL - Fiduciary - Crime'!CO$15*$BI109</f>
        <v>145.47053559987575</v>
      </c>
      <c r="BG109" s="171">
        <f>'D&amp;O - EPL - Fiduciary - Crime'!CP$15*$BI109</f>
        <v>145.47053559987575</v>
      </c>
      <c r="BI109" s="174">
        <f>SUMIF(Revenue!$P:$P,'Crime - D&amp;O (USD)'!$F109,Revenue!$F:$F)</f>
        <v>4.9589939692518958E-3</v>
      </c>
    </row>
    <row r="110" spans="1:61" s="173" customFormat="1" ht="12.75" hidden="1" customHeight="1">
      <c r="A110" s="179" t="s">
        <v>589</v>
      </c>
      <c r="B110" s="179" t="s">
        <v>589</v>
      </c>
      <c r="C110" s="170" t="str" cm="1">
        <f t="array" ref="C110">IFERROR(INDEX('Legal Entity'!B:B,MATCH('Crime - D&amp;O (USD)'!F110,'Legal Entity'!A:A,0),0),0)</f>
        <v>1310 - Corix Utilities Inc.</v>
      </c>
      <c r="D110" s="170" t="str" cm="1">
        <f t="array" ref="D110">IFERROR(INDEX('Legal Entity'!C:C,MATCH(F110,'Legal Entity'!A:A,0),0),0)</f>
        <v>CA</v>
      </c>
      <c r="E110" s="170" t="s">
        <v>635</v>
      </c>
      <c r="F110" s="170" t="s">
        <v>123</v>
      </c>
      <c r="G110" s="170"/>
      <c r="H110" s="171">
        <f>'D&amp;O - EPL - Fiduciary - Crime'!AQ$15*$BI110</f>
        <v>0</v>
      </c>
      <c r="I110" s="171">
        <f>'D&amp;O - EPL - Fiduciary - Crime'!AR$15*$BI110</f>
        <v>0</v>
      </c>
      <c r="J110" s="171">
        <f>'D&amp;O - EPL - Fiduciary - Crime'!AS$15*$BI110</f>
        <v>0</v>
      </c>
      <c r="K110" s="171">
        <f>'D&amp;O - EPL - Fiduciary - Crime'!AT$15*$BI110</f>
        <v>0</v>
      </c>
      <c r="L110" s="171">
        <f>'D&amp;O - EPL - Fiduciary - Crime'!AU$15*$BI110</f>
        <v>0</v>
      </c>
      <c r="M110" s="171">
        <f>'D&amp;O - EPL - Fiduciary - Crime'!AV$15*$BI110</f>
        <v>0</v>
      </c>
      <c r="N110" s="171">
        <f>'D&amp;O - EPL - Fiduciary - Crime'!AW$15*$BI110</f>
        <v>0</v>
      </c>
      <c r="O110" s="171">
        <f>'D&amp;O - EPL - Fiduciary - Crime'!AX$15*$BI110</f>
        <v>0</v>
      </c>
      <c r="P110" s="171">
        <f>'D&amp;O - EPL - Fiduciary - Crime'!AY$15*$BI110</f>
        <v>0</v>
      </c>
      <c r="Q110" s="171">
        <f>'D&amp;O - EPL - Fiduciary - Crime'!AZ$15*$BI110</f>
        <v>0</v>
      </c>
      <c r="R110" s="171">
        <f>'D&amp;O - EPL - Fiduciary - Crime'!BA$15*$BI110</f>
        <v>0</v>
      </c>
      <c r="S110" s="171">
        <f>'D&amp;O - EPL - Fiduciary - Crime'!BB$15*$BI110</f>
        <v>0</v>
      </c>
      <c r="T110" s="171">
        <f>'D&amp;O - EPL - Fiduciary - Crime'!BC$15*$BI110</f>
        <v>0</v>
      </c>
      <c r="U110" s="171">
        <f>'D&amp;O - EPL - Fiduciary - Crime'!BD$15*$BI110</f>
        <v>0</v>
      </c>
      <c r="V110" s="171">
        <f>'D&amp;O - EPL - Fiduciary - Crime'!BE$15*$BI110</f>
        <v>0</v>
      </c>
      <c r="W110" s="171">
        <f>'D&amp;O - EPL - Fiduciary - Crime'!BF$15*$BI110</f>
        <v>0</v>
      </c>
      <c r="X110" s="171">
        <f>'D&amp;O - EPL - Fiduciary - Crime'!BG$15*$BI110</f>
        <v>0</v>
      </c>
      <c r="Y110" s="171">
        <f>'D&amp;O - EPL - Fiduciary - Crime'!BH$15*$BI110</f>
        <v>0</v>
      </c>
      <c r="Z110" s="171">
        <f>'D&amp;O - EPL - Fiduciary - Crime'!BI$15*$BI110</f>
        <v>0</v>
      </c>
      <c r="AA110" s="171">
        <f>'D&amp;O - EPL - Fiduciary - Crime'!BJ$15*$BI110</f>
        <v>0</v>
      </c>
      <c r="AB110" s="171">
        <f>'D&amp;O - EPL - Fiduciary - Crime'!BK$15*$BI110</f>
        <v>0</v>
      </c>
      <c r="AC110" s="171">
        <f>'D&amp;O - EPL - Fiduciary - Crime'!BL$15*$BI110</f>
        <v>0</v>
      </c>
      <c r="AD110" s="171">
        <f>'D&amp;O - EPL - Fiduciary - Crime'!BM$15*$BI110</f>
        <v>0</v>
      </c>
      <c r="AE110" s="171">
        <f>'D&amp;O - EPL - Fiduciary - Crime'!BN$15*$BI110</f>
        <v>0</v>
      </c>
      <c r="AF110" s="171">
        <f>'D&amp;O - EPL - Fiduciary - Crime'!BO$15*$BI110</f>
        <v>0</v>
      </c>
      <c r="AG110" s="171">
        <f>'D&amp;O - EPL - Fiduciary - Crime'!BP$15*$BI110</f>
        <v>0</v>
      </c>
      <c r="AH110" s="171">
        <f>'D&amp;O - EPL - Fiduciary - Crime'!BQ$15*$BI110</f>
        <v>0</v>
      </c>
      <c r="AI110" s="171">
        <f>'D&amp;O - EPL - Fiduciary - Crime'!BR$15*$BI110</f>
        <v>0</v>
      </c>
      <c r="AJ110" s="171">
        <f>'D&amp;O - EPL - Fiduciary - Crime'!BS$15*$BI110</f>
        <v>0</v>
      </c>
      <c r="AK110" s="171">
        <f>'D&amp;O - EPL - Fiduciary - Crime'!BT$15*$BI110</f>
        <v>0</v>
      </c>
      <c r="AL110" s="171">
        <f>'D&amp;O - EPL - Fiduciary - Crime'!BU$15*$BI110</f>
        <v>0</v>
      </c>
      <c r="AM110" s="171">
        <f>'D&amp;O - EPL - Fiduciary - Crime'!BV$15*$BI110</f>
        <v>0</v>
      </c>
      <c r="AN110" s="171">
        <f>'D&amp;O - EPL - Fiduciary - Crime'!BW$15*$BI110</f>
        <v>0</v>
      </c>
      <c r="AO110" s="171">
        <f>'D&amp;O - EPL - Fiduciary - Crime'!BX$15*$BI110</f>
        <v>0</v>
      </c>
      <c r="AP110" s="171">
        <f>'D&amp;O - EPL - Fiduciary - Crime'!BY$15*$BI110</f>
        <v>0</v>
      </c>
      <c r="AQ110" s="171">
        <f>'D&amp;O - EPL - Fiduciary - Crime'!BZ$15*$BI110</f>
        <v>0</v>
      </c>
      <c r="AR110" s="171">
        <f>'D&amp;O - EPL - Fiduciary - Crime'!CA$15*$BI110</f>
        <v>0</v>
      </c>
      <c r="AS110" s="171">
        <f>'D&amp;O - EPL - Fiduciary - Crime'!CB$15*$BI110</f>
        <v>0</v>
      </c>
      <c r="AT110" s="171">
        <f>'D&amp;O - EPL - Fiduciary - Crime'!CC$15*$BI110</f>
        <v>0</v>
      </c>
      <c r="AU110" s="171">
        <f>'D&amp;O - EPL - Fiduciary - Crime'!CD$15*$BI110</f>
        <v>0</v>
      </c>
      <c r="AV110" s="171">
        <f>'D&amp;O - EPL - Fiduciary - Crime'!CE$15*$BI110</f>
        <v>0</v>
      </c>
      <c r="AW110" s="171">
        <f>'D&amp;O - EPL - Fiduciary - Crime'!CF$15*$BI110</f>
        <v>0</v>
      </c>
      <c r="AX110" s="171">
        <f>'D&amp;O - EPL - Fiduciary - Crime'!CG$15*$BI110</f>
        <v>0</v>
      </c>
      <c r="AY110" s="171">
        <f>'D&amp;O - EPL - Fiduciary - Crime'!CH$15*$BI110</f>
        <v>0</v>
      </c>
      <c r="AZ110" s="171">
        <f>'D&amp;O - EPL - Fiduciary - Crime'!CI$15*$BI110</f>
        <v>0</v>
      </c>
      <c r="BA110" s="171">
        <f>'D&amp;O - EPL - Fiduciary - Crime'!CJ$15*$BI110</f>
        <v>0</v>
      </c>
      <c r="BB110" s="171">
        <f>'D&amp;O - EPL - Fiduciary - Crime'!CK$15*$BI110</f>
        <v>0</v>
      </c>
      <c r="BC110" s="171">
        <f>'D&amp;O - EPL - Fiduciary - Crime'!CL$15*$BI110</f>
        <v>0</v>
      </c>
      <c r="BD110" s="171">
        <f>'D&amp;O - EPL - Fiduciary - Crime'!CM$15*$BI110</f>
        <v>0</v>
      </c>
      <c r="BE110" s="171">
        <f>'D&amp;O - EPL - Fiduciary - Crime'!CN$15*$BI110</f>
        <v>0</v>
      </c>
      <c r="BF110" s="171">
        <f>'D&amp;O - EPL - Fiduciary - Crime'!CO$15*$BI110</f>
        <v>0</v>
      </c>
      <c r="BG110" s="171">
        <f>'D&amp;O - EPL - Fiduciary - Crime'!CP$15*$BI110</f>
        <v>0</v>
      </c>
      <c r="BI110" s="174">
        <f>SUMIF(Revenue!$P:$P,'Crime - D&amp;O (USD)'!$F110,Revenue!$F:$F)</f>
        <v>0</v>
      </c>
    </row>
    <row r="111" spans="1:61" s="173" customFormat="1" ht="12.75" hidden="1" customHeight="1">
      <c r="A111" s="179" t="s">
        <v>589</v>
      </c>
      <c r="B111" s="179" t="s">
        <v>589</v>
      </c>
      <c r="C111" s="170" t="str" cm="1">
        <f t="array" ref="C111">IFERROR(INDEX('Legal Entity'!B:B,MATCH('Crime - D&amp;O (USD)'!F111,'Legal Entity'!A:A,0),0),0)</f>
        <v>1310 - Corix Utilities Inc.</v>
      </c>
      <c r="D111" s="170" t="str" cm="1">
        <f t="array" ref="D111">IFERROR(INDEX('Legal Entity'!C:C,MATCH(F111,'Legal Entity'!A:A,0),0),0)</f>
        <v>CA</v>
      </c>
      <c r="E111" s="170" t="s">
        <v>635</v>
      </c>
      <c r="F111" s="170" t="s">
        <v>127</v>
      </c>
      <c r="G111" s="170"/>
      <c r="H111" s="171">
        <f>'D&amp;O - EPL - Fiduciary - Crime'!AQ$15*$BI111</f>
        <v>18.129610647305281</v>
      </c>
      <c r="I111" s="171">
        <f>'D&amp;O - EPL - Fiduciary - Crime'!AR$15*$BI111</f>
        <v>18.129610647305281</v>
      </c>
      <c r="J111" s="171">
        <f>'D&amp;O - EPL - Fiduciary - Crime'!AS$15*$BI111</f>
        <v>22.342730336900615</v>
      </c>
      <c r="K111" s="171">
        <f>'D&amp;O - EPL - Fiduciary - Crime'!AT$15*$BI111</f>
        <v>22.342730336900615</v>
      </c>
      <c r="L111" s="171">
        <f>'D&amp;O - EPL - Fiduciary - Crime'!AU$15*$BI111</f>
        <v>22.342730336900615</v>
      </c>
      <c r="M111" s="171">
        <f>'D&amp;O - EPL - Fiduciary - Crime'!AV$15*$BI111</f>
        <v>22.342730336900615</v>
      </c>
      <c r="N111" s="171">
        <f>'D&amp;O - EPL - Fiduciary - Crime'!AW$15*$BI111</f>
        <v>22.342730336900615</v>
      </c>
      <c r="O111" s="171">
        <f>'D&amp;O - EPL - Fiduciary - Crime'!AX$15*$BI111</f>
        <v>22.342730336900615</v>
      </c>
      <c r="P111" s="171">
        <f>'D&amp;O - EPL - Fiduciary - Crime'!AY$15*$BI111</f>
        <v>22.342730336900615</v>
      </c>
      <c r="Q111" s="171">
        <f>'D&amp;O - EPL - Fiduciary - Crime'!AZ$15*$BI111</f>
        <v>22.342730336900615</v>
      </c>
      <c r="R111" s="171">
        <f>'D&amp;O - EPL - Fiduciary - Crime'!BA$15*$BI111</f>
        <v>22.342730336900615</v>
      </c>
      <c r="S111" s="171">
        <f>'D&amp;O - EPL - Fiduciary - Crime'!BB$15*$BI111</f>
        <v>22.342730336900615</v>
      </c>
      <c r="T111" s="171">
        <f>'D&amp;O - EPL - Fiduciary - Crime'!BC$15*$BI111</f>
        <v>22.342730336900615</v>
      </c>
      <c r="U111" s="171">
        <f>'D&amp;O - EPL - Fiduciary - Crime'!BD$15*$BI111</f>
        <v>22.342730336900615</v>
      </c>
      <c r="V111" s="171">
        <f>'D&amp;O - EPL - Fiduciary - Crime'!BE$15*$BI111</f>
        <v>24.018435112168163</v>
      </c>
      <c r="W111" s="171">
        <f>'D&amp;O - EPL - Fiduciary - Crime'!BF$15*$BI111</f>
        <v>24.018435112168163</v>
      </c>
      <c r="X111" s="171">
        <f>'D&amp;O - EPL - Fiduciary - Crime'!BG$15*$BI111</f>
        <v>24.018435112168163</v>
      </c>
      <c r="Y111" s="171">
        <f>'D&amp;O - EPL - Fiduciary - Crime'!BH$15*$BI111</f>
        <v>24.018435112168163</v>
      </c>
      <c r="Z111" s="171">
        <f>'D&amp;O - EPL - Fiduciary - Crime'!BI$15*$BI111</f>
        <v>24.018435112168163</v>
      </c>
      <c r="AA111" s="171">
        <f>'D&amp;O - EPL - Fiduciary - Crime'!BJ$15*$BI111</f>
        <v>24.018435112168163</v>
      </c>
      <c r="AB111" s="171">
        <f>'D&amp;O - EPL - Fiduciary - Crime'!BK$15*$BI111</f>
        <v>24.018435112168163</v>
      </c>
      <c r="AC111" s="171">
        <f>'D&amp;O - EPL - Fiduciary - Crime'!BL$15*$BI111</f>
        <v>24.018435112168163</v>
      </c>
      <c r="AD111" s="171">
        <f>'D&amp;O - EPL - Fiduciary - Crime'!BM$15*$BI111</f>
        <v>24.018435112168163</v>
      </c>
      <c r="AE111" s="171">
        <f>'D&amp;O - EPL - Fiduciary - Crime'!BN$15*$BI111</f>
        <v>24.018435112168163</v>
      </c>
      <c r="AF111" s="171">
        <f>'D&amp;O - EPL - Fiduciary - Crime'!BO$15*$BI111</f>
        <v>24.018435112168163</v>
      </c>
      <c r="AG111" s="171">
        <f>'D&amp;O - EPL - Fiduciary - Crime'!BP$15*$BI111</f>
        <v>24.018435112168163</v>
      </c>
      <c r="AH111" s="171">
        <f>'D&amp;O - EPL - Fiduciary - Crime'!BQ$15*$BI111</f>
        <v>25.819817745580771</v>
      </c>
      <c r="AI111" s="171">
        <f>'D&amp;O - EPL - Fiduciary - Crime'!BR$15*$BI111</f>
        <v>25.819817745580771</v>
      </c>
      <c r="AJ111" s="171">
        <f>'D&amp;O - EPL - Fiduciary - Crime'!BS$15*$BI111</f>
        <v>25.819817745580771</v>
      </c>
      <c r="AK111" s="171">
        <f>'D&amp;O - EPL - Fiduciary - Crime'!BT$15*$BI111</f>
        <v>25.819817745580771</v>
      </c>
      <c r="AL111" s="171">
        <f>'D&amp;O - EPL - Fiduciary - Crime'!BU$15*$BI111</f>
        <v>25.819817745580771</v>
      </c>
      <c r="AM111" s="171">
        <f>'D&amp;O - EPL - Fiduciary - Crime'!BV$15*$BI111</f>
        <v>25.819817745580771</v>
      </c>
      <c r="AN111" s="171">
        <f>'D&amp;O - EPL - Fiduciary - Crime'!BW$15*$BI111</f>
        <v>25.819817745580771</v>
      </c>
      <c r="AO111" s="171">
        <f>'D&amp;O - EPL - Fiduciary - Crime'!BX$15*$BI111</f>
        <v>25.819817745580771</v>
      </c>
      <c r="AP111" s="171">
        <f>'D&amp;O - EPL - Fiduciary - Crime'!BY$15*$BI111</f>
        <v>25.819817745580771</v>
      </c>
      <c r="AQ111" s="171">
        <f>'D&amp;O - EPL - Fiduciary - Crime'!BZ$15*$BI111</f>
        <v>25.819817745580771</v>
      </c>
      <c r="AR111" s="171">
        <f>'D&amp;O - EPL - Fiduciary - Crime'!CA$15*$BI111</f>
        <v>25.819817745580771</v>
      </c>
      <c r="AS111" s="171">
        <f>'D&amp;O - EPL - Fiduciary - Crime'!CB$15*$BI111</f>
        <v>25.819817745580771</v>
      </c>
      <c r="AT111" s="171">
        <f>'D&amp;O - EPL - Fiduciary - Crime'!CC$15*$BI111</f>
        <v>26.594412277948194</v>
      </c>
      <c r="AU111" s="171">
        <f>'D&amp;O - EPL - Fiduciary - Crime'!CD$15*$BI111</f>
        <v>26.594412277948194</v>
      </c>
      <c r="AV111" s="171">
        <f>'D&amp;O - EPL - Fiduciary - Crime'!CE$15*$BI111</f>
        <v>26.594412277948194</v>
      </c>
      <c r="AW111" s="171">
        <f>'D&amp;O - EPL - Fiduciary - Crime'!CF$15*$BI111</f>
        <v>26.594412277948194</v>
      </c>
      <c r="AX111" s="171">
        <f>'D&amp;O - EPL - Fiduciary - Crime'!CG$15*$BI111</f>
        <v>26.594412277948194</v>
      </c>
      <c r="AY111" s="171">
        <f>'D&amp;O - EPL - Fiduciary - Crime'!CH$15*$BI111</f>
        <v>26.594412277948194</v>
      </c>
      <c r="AZ111" s="171">
        <f>'D&amp;O - EPL - Fiduciary - Crime'!CI$15*$BI111</f>
        <v>26.594412277948194</v>
      </c>
      <c r="BA111" s="171">
        <f>'D&amp;O - EPL - Fiduciary - Crime'!CJ$15*$BI111</f>
        <v>26.594412277948194</v>
      </c>
      <c r="BB111" s="171">
        <f>'D&amp;O - EPL - Fiduciary - Crime'!CK$15*$BI111</f>
        <v>26.594412277948194</v>
      </c>
      <c r="BC111" s="171">
        <f>'D&amp;O - EPL - Fiduciary - Crime'!CL$15*$BI111</f>
        <v>26.594412277948194</v>
      </c>
      <c r="BD111" s="171">
        <f>'D&amp;O - EPL - Fiduciary - Crime'!CM$15*$BI111</f>
        <v>26.594412277948194</v>
      </c>
      <c r="BE111" s="171">
        <f>'D&amp;O - EPL - Fiduciary - Crime'!CN$15*$BI111</f>
        <v>26.594412277948194</v>
      </c>
      <c r="BF111" s="171">
        <f>'D&amp;O - EPL - Fiduciary - Crime'!CO$15*$BI111</f>
        <v>27.392244646286638</v>
      </c>
      <c r="BG111" s="171">
        <f>'D&amp;O - EPL - Fiduciary - Crime'!CP$15*$BI111</f>
        <v>27.392244646286638</v>
      </c>
      <c r="BI111" s="174">
        <f>SUMIF(Revenue!$P:$P,'Crime - D&amp;O (USD)'!$F111,Revenue!$F:$F)</f>
        <v>9.3378343212289659E-4</v>
      </c>
    </row>
    <row r="112" spans="1:61" s="173" customFormat="1" ht="12.75" hidden="1" customHeight="1">
      <c r="A112" s="179" t="s">
        <v>589</v>
      </c>
      <c r="B112" s="179" t="s">
        <v>589</v>
      </c>
      <c r="C112" s="170" t="str" cm="1">
        <f t="array" ref="C112">IFERROR(INDEX('Legal Entity'!B:B,MATCH('Crime - D&amp;O (USD)'!F112,'Legal Entity'!A:A,0),0),0)</f>
        <v>1310 - Corix Utilities Inc.</v>
      </c>
      <c r="D112" s="170" t="str" cm="1">
        <f t="array" ref="D112">IFERROR(INDEX('Legal Entity'!C:C,MATCH(F112,'Legal Entity'!A:A,0),0),0)</f>
        <v>CA</v>
      </c>
      <c r="E112" s="170" t="s">
        <v>635</v>
      </c>
      <c r="F112" s="170" t="s">
        <v>131</v>
      </c>
      <c r="G112" s="170"/>
      <c r="H112" s="171">
        <f>'D&amp;O - EPL - Fiduciary - Crime'!AQ$15*$BI112</f>
        <v>1.6667472232483502</v>
      </c>
      <c r="I112" s="171">
        <f>'D&amp;O - EPL - Fiduciary - Crime'!AR$15*$BI112</f>
        <v>1.6667472232483502</v>
      </c>
      <c r="J112" s="171">
        <f>'D&amp;O - EPL - Fiduciary - Crime'!AS$15*$BI112</f>
        <v>2.0540807231484006</v>
      </c>
      <c r="K112" s="171">
        <f>'D&amp;O - EPL - Fiduciary - Crime'!AT$15*$BI112</f>
        <v>2.0540807231484006</v>
      </c>
      <c r="L112" s="171">
        <f>'D&amp;O - EPL - Fiduciary - Crime'!AU$15*$BI112</f>
        <v>2.0540807231484006</v>
      </c>
      <c r="M112" s="171">
        <f>'D&amp;O - EPL - Fiduciary - Crime'!AV$15*$BI112</f>
        <v>2.0540807231484006</v>
      </c>
      <c r="N112" s="171">
        <f>'D&amp;O - EPL - Fiduciary - Crime'!AW$15*$BI112</f>
        <v>2.0540807231484006</v>
      </c>
      <c r="O112" s="171">
        <f>'D&amp;O - EPL - Fiduciary - Crime'!AX$15*$BI112</f>
        <v>2.0540807231484006</v>
      </c>
      <c r="P112" s="171">
        <f>'D&amp;O - EPL - Fiduciary - Crime'!AY$15*$BI112</f>
        <v>2.0540807231484006</v>
      </c>
      <c r="Q112" s="171">
        <f>'D&amp;O - EPL - Fiduciary - Crime'!AZ$15*$BI112</f>
        <v>2.0540807231484006</v>
      </c>
      <c r="R112" s="171">
        <f>'D&amp;O - EPL - Fiduciary - Crime'!BA$15*$BI112</f>
        <v>2.0540807231484006</v>
      </c>
      <c r="S112" s="171">
        <f>'D&amp;O - EPL - Fiduciary - Crime'!BB$15*$BI112</f>
        <v>2.0540807231484006</v>
      </c>
      <c r="T112" s="171">
        <f>'D&amp;O - EPL - Fiduciary - Crime'!BC$15*$BI112</f>
        <v>2.0540807231484006</v>
      </c>
      <c r="U112" s="171">
        <f>'D&amp;O - EPL - Fiduciary - Crime'!BD$15*$BI112</f>
        <v>2.0540807231484006</v>
      </c>
      <c r="V112" s="171">
        <f>'D&amp;O - EPL - Fiduciary - Crime'!BE$15*$BI112</f>
        <v>2.2081367773845306</v>
      </c>
      <c r="W112" s="171">
        <f>'D&amp;O - EPL - Fiduciary - Crime'!BF$15*$BI112</f>
        <v>2.2081367773845306</v>
      </c>
      <c r="X112" s="171">
        <f>'D&amp;O - EPL - Fiduciary - Crime'!BG$15*$BI112</f>
        <v>2.2081367773845306</v>
      </c>
      <c r="Y112" s="171">
        <f>'D&amp;O - EPL - Fiduciary - Crime'!BH$15*$BI112</f>
        <v>2.2081367773845306</v>
      </c>
      <c r="Z112" s="171">
        <f>'D&amp;O - EPL - Fiduciary - Crime'!BI$15*$BI112</f>
        <v>2.2081367773845306</v>
      </c>
      <c r="AA112" s="171">
        <f>'D&amp;O - EPL - Fiduciary - Crime'!BJ$15*$BI112</f>
        <v>2.2081367773845306</v>
      </c>
      <c r="AB112" s="171">
        <f>'D&amp;O - EPL - Fiduciary - Crime'!BK$15*$BI112</f>
        <v>2.2081367773845306</v>
      </c>
      <c r="AC112" s="171">
        <f>'D&amp;O - EPL - Fiduciary - Crime'!BL$15*$BI112</f>
        <v>2.2081367773845306</v>
      </c>
      <c r="AD112" s="171">
        <f>'D&amp;O - EPL - Fiduciary - Crime'!BM$15*$BI112</f>
        <v>2.2081367773845306</v>
      </c>
      <c r="AE112" s="171">
        <f>'D&amp;O - EPL - Fiduciary - Crime'!BN$15*$BI112</f>
        <v>2.2081367773845306</v>
      </c>
      <c r="AF112" s="171">
        <f>'D&amp;O - EPL - Fiduciary - Crime'!BO$15*$BI112</f>
        <v>2.2081367773845306</v>
      </c>
      <c r="AG112" s="171">
        <f>'D&amp;O - EPL - Fiduciary - Crime'!BP$15*$BI112</f>
        <v>2.2081367773845306</v>
      </c>
      <c r="AH112" s="171">
        <f>'D&amp;O - EPL - Fiduciary - Crime'!BQ$15*$BI112</f>
        <v>2.3737470356883703</v>
      </c>
      <c r="AI112" s="171">
        <f>'D&amp;O - EPL - Fiduciary - Crime'!BR$15*$BI112</f>
        <v>2.3737470356883703</v>
      </c>
      <c r="AJ112" s="171">
        <f>'D&amp;O - EPL - Fiduciary - Crime'!BS$15*$BI112</f>
        <v>2.3737470356883703</v>
      </c>
      <c r="AK112" s="171">
        <f>'D&amp;O - EPL - Fiduciary - Crime'!BT$15*$BI112</f>
        <v>2.3737470356883703</v>
      </c>
      <c r="AL112" s="171">
        <f>'D&amp;O - EPL - Fiduciary - Crime'!BU$15*$BI112</f>
        <v>2.3737470356883703</v>
      </c>
      <c r="AM112" s="171">
        <f>'D&amp;O - EPL - Fiduciary - Crime'!BV$15*$BI112</f>
        <v>2.3737470356883703</v>
      </c>
      <c r="AN112" s="171">
        <f>'D&amp;O - EPL - Fiduciary - Crime'!BW$15*$BI112</f>
        <v>2.3737470356883703</v>
      </c>
      <c r="AO112" s="171">
        <f>'D&amp;O - EPL - Fiduciary - Crime'!BX$15*$BI112</f>
        <v>2.3737470356883703</v>
      </c>
      <c r="AP112" s="171">
        <f>'D&amp;O - EPL - Fiduciary - Crime'!BY$15*$BI112</f>
        <v>2.3737470356883703</v>
      </c>
      <c r="AQ112" s="171">
        <f>'D&amp;O - EPL - Fiduciary - Crime'!BZ$15*$BI112</f>
        <v>2.3737470356883703</v>
      </c>
      <c r="AR112" s="171">
        <f>'D&amp;O - EPL - Fiduciary - Crime'!CA$15*$BI112</f>
        <v>2.3737470356883703</v>
      </c>
      <c r="AS112" s="171">
        <f>'D&amp;O - EPL - Fiduciary - Crime'!CB$15*$BI112</f>
        <v>2.3737470356883703</v>
      </c>
      <c r="AT112" s="171">
        <f>'D&amp;O - EPL - Fiduciary - Crime'!CC$15*$BI112</f>
        <v>2.4449594467590212</v>
      </c>
      <c r="AU112" s="171">
        <f>'D&amp;O - EPL - Fiduciary - Crime'!CD$15*$BI112</f>
        <v>2.4449594467590212</v>
      </c>
      <c r="AV112" s="171">
        <f>'D&amp;O - EPL - Fiduciary - Crime'!CE$15*$BI112</f>
        <v>2.4449594467590212</v>
      </c>
      <c r="AW112" s="171">
        <f>'D&amp;O - EPL - Fiduciary - Crime'!CF$15*$BI112</f>
        <v>2.4449594467590212</v>
      </c>
      <c r="AX112" s="171">
        <f>'D&amp;O - EPL - Fiduciary - Crime'!CG$15*$BI112</f>
        <v>2.4449594467590212</v>
      </c>
      <c r="AY112" s="171">
        <f>'D&amp;O - EPL - Fiduciary - Crime'!CH$15*$BI112</f>
        <v>2.4449594467590212</v>
      </c>
      <c r="AZ112" s="171">
        <f>'D&amp;O - EPL - Fiduciary - Crime'!CI$15*$BI112</f>
        <v>2.4449594467590212</v>
      </c>
      <c r="BA112" s="171">
        <f>'D&amp;O - EPL - Fiduciary - Crime'!CJ$15*$BI112</f>
        <v>2.4449594467590212</v>
      </c>
      <c r="BB112" s="171">
        <f>'D&amp;O - EPL - Fiduciary - Crime'!CK$15*$BI112</f>
        <v>2.4449594467590212</v>
      </c>
      <c r="BC112" s="171">
        <f>'D&amp;O - EPL - Fiduciary - Crime'!CL$15*$BI112</f>
        <v>2.4449594467590212</v>
      </c>
      <c r="BD112" s="171">
        <f>'D&amp;O - EPL - Fiduciary - Crime'!CM$15*$BI112</f>
        <v>2.4449594467590212</v>
      </c>
      <c r="BE112" s="171">
        <f>'D&amp;O - EPL - Fiduciary - Crime'!CN$15*$BI112</f>
        <v>2.4449594467590212</v>
      </c>
      <c r="BF112" s="171">
        <f>'D&amp;O - EPL - Fiduciary - Crime'!CO$15*$BI112</f>
        <v>2.5183082301617921</v>
      </c>
      <c r="BG112" s="171">
        <f>'D&amp;O - EPL - Fiduciary - Crime'!CP$15*$BI112</f>
        <v>2.5183082301617921</v>
      </c>
      <c r="BI112" s="174">
        <f>SUMIF(Revenue!$P:$P,'Crime - D&amp;O (USD)'!$F112,Revenue!$F:$F)</f>
        <v>8.584745546300449E-5</v>
      </c>
    </row>
    <row r="113" spans="1:61" s="173" customFormat="1" ht="12.75" hidden="1" customHeight="1">
      <c r="A113" s="179" t="s">
        <v>589</v>
      </c>
      <c r="B113" s="179" t="s">
        <v>589</v>
      </c>
      <c r="C113" s="170" t="str" cm="1">
        <f t="array" ref="C113">IFERROR(INDEX('Legal Entity'!B:B,MATCH('Crime - D&amp;O (USD)'!F113,'Legal Entity'!A:A,0),0),0)</f>
        <v>1310 - Corix Utilities Inc.</v>
      </c>
      <c r="D113" s="170" t="str" cm="1">
        <f t="array" ref="D113">IFERROR(INDEX('Legal Entity'!C:C,MATCH(F113,'Legal Entity'!A:A,0),0),0)</f>
        <v>CA</v>
      </c>
      <c r="E113" s="170" t="s">
        <v>635</v>
      </c>
      <c r="F113" s="170" t="s">
        <v>132</v>
      </c>
      <c r="G113" s="170"/>
      <c r="H113" s="171">
        <f>'D&amp;O - EPL - Fiduciary - Crime'!AQ$15*$BI113</f>
        <v>2.1586316860158101</v>
      </c>
      <c r="I113" s="171">
        <f>'D&amp;O - EPL - Fiduciary - Crime'!AR$15*$BI113</f>
        <v>2.1586316860158101</v>
      </c>
      <c r="J113" s="171">
        <f>'D&amp;O - EPL - Fiduciary - Crime'!AS$15*$BI113</f>
        <v>2.6602736592420451</v>
      </c>
      <c r="K113" s="171">
        <f>'D&amp;O - EPL - Fiduciary - Crime'!AT$15*$BI113</f>
        <v>2.6602736592420451</v>
      </c>
      <c r="L113" s="171">
        <f>'D&amp;O - EPL - Fiduciary - Crime'!AU$15*$BI113</f>
        <v>2.6602736592420451</v>
      </c>
      <c r="M113" s="171">
        <f>'D&amp;O - EPL - Fiduciary - Crime'!AV$15*$BI113</f>
        <v>2.6602736592420451</v>
      </c>
      <c r="N113" s="171">
        <f>'D&amp;O - EPL - Fiduciary - Crime'!AW$15*$BI113</f>
        <v>2.6602736592420451</v>
      </c>
      <c r="O113" s="171">
        <f>'D&amp;O - EPL - Fiduciary - Crime'!AX$15*$BI113</f>
        <v>2.6602736592420451</v>
      </c>
      <c r="P113" s="171">
        <f>'D&amp;O - EPL - Fiduciary - Crime'!AY$15*$BI113</f>
        <v>2.6602736592420451</v>
      </c>
      <c r="Q113" s="171">
        <f>'D&amp;O - EPL - Fiduciary - Crime'!AZ$15*$BI113</f>
        <v>2.6602736592420451</v>
      </c>
      <c r="R113" s="171">
        <f>'D&amp;O - EPL - Fiduciary - Crime'!BA$15*$BI113</f>
        <v>2.6602736592420451</v>
      </c>
      <c r="S113" s="171">
        <f>'D&amp;O - EPL - Fiduciary - Crime'!BB$15*$BI113</f>
        <v>2.6602736592420451</v>
      </c>
      <c r="T113" s="171">
        <f>'D&amp;O - EPL - Fiduciary - Crime'!BC$15*$BI113</f>
        <v>2.6602736592420451</v>
      </c>
      <c r="U113" s="171">
        <f>'D&amp;O - EPL - Fiduciary - Crime'!BD$15*$BI113</f>
        <v>2.6602736592420451</v>
      </c>
      <c r="V113" s="171">
        <f>'D&amp;O - EPL - Fiduciary - Crime'!BE$15*$BI113</f>
        <v>2.8597941836851986</v>
      </c>
      <c r="W113" s="171">
        <f>'D&amp;O - EPL - Fiduciary - Crime'!BF$15*$BI113</f>
        <v>2.8597941836851986</v>
      </c>
      <c r="X113" s="171">
        <f>'D&amp;O - EPL - Fiduciary - Crime'!BG$15*$BI113</f>
        <v>2.8597941836851986</v>
      </c>
      <c r="Y113" s="171">
        <f>'D&amp;O - EPL - Fiduciary - Crime'!BH$15*$BI113</f>
        <v>2.8597941836851986</v>
      </c>
      <c r="Z113" s="171">
        <f>'D&amp;O - EPL - Fiduciary - Crime'!BI$15*$BI113</f>
        <v>2.8597941836851986</v>
      </c>
      <c r="AA113" s="171">
        <f>'D&amp;O - EPL - Fiduciary - Crime'!BJ$15*$BI113</f>
        <v>2.8597941836851986</v>
      </c>
      <c r="AB113" s="171">
        <f>'D&amp;O - EPL - Fiduciary - Crime'!BK$15*$BI113</f>
        <v>2.8597941836851986</v>
      </c>
      <c r="AC113" s="171">
        <f>'D&amp;O - EPL - Fiduciary - Crime'!BL$15*$BI113</f>
        <v>2.8597941836851986</v>
      </c>
      <c r="AD113" s="171">
        <f>'D&amp;O - EPL - Fiduciary - Crime'!BM$15*$BI113</f>
        <v>2.8597941836851986</v>
      </c>
      <c r="AE113" s="171">
        <f>'D&amp;O - EPL - Fiduciary - Crime'!BN$15*$BI113</f>
        <v>2.8597941836851986</v>
      </c>
      <c r="AF113" s="171">
        <f>'D&amp;O - EPL - Fiduciary - Crime'!BO$15*$BI113</f>
        <v>2.8597941836851986</v>
      </c>
      <c r="AG113" s="171">
        <f>'D&amp;O - EPL - Fiduciary - Crime'!BP$15*$BI113</f>
        <v>2.8597941836851986</v>
      </c>
      <c r="AH113" s="171">
        <f>'D&amp;O - EPL - Fiduciary - Crime'!BQ$15*$BI113</f>
        <v>3.0742787474615882</v>
      </c>
      <c r="AI113" s="171">
        <f>'D&amp;O - EPL - Fiduciary - Crime'!BR$15*$BI113</f>
        <v>3.0742787474615882</v>
      </c>
      <c r="AJ113" s="171">
        <f>'D&amp;O - EPL - Fiduciary - Crime'!BS$15*$BI113</f>
        <v>3.0742787474615882</v>
      </c>
      <c r="AK113" s="171">
        <f>'D&amp;O - EPL - Fiduciary - Crime'!BT$15*$BI113</f>
        <v>3.0742787474615882</v>
      </c>
      <c r="AL113" s="171">
        <f>'D&amp;O - EPL - Fiduciary - Crime'!BU$15*$BI113</f>
        <v>3.0742787474615882</v>
      </c>
      <c r="AM113" s="171">
        <f>'D&amp;O - EPL - Fiduciary - Crime'!BV$15*$BI113</f>
        <v>3.0742787474615882</v>
      </c>
      <c r="AN113" s="171">
        <f>'D&amp;O - EPL - Fiduciary - Crime'!BW$15*$BI113</f>
        <v>3.0742787474615882</v>
      </c>
      <c r="AO113" s="171">
        <f>'D&amp;O - EPL - Fiduciary - Crime'!BX$15*$BI113</f>
        <v>3.0742787474615882</v>
      </c>
      <c r="AP113" s="171">
        <f>'D&amp;O - EPL - Fiduciary - Crime'!BY$15*$BI113</f>
        <v>3.0742787474615882</v>
      </c>
      <c r="AQ113" s="171">
        <f>'D&amp;O - EPL - Fiduciary - Crime'!BZ$15*$BI113</f>
        <v>3.0742787474615882</v>
      </c>
      <c r="AR113" s="171">
        <f>'D&amp;O - EPL - Fiduciary - Crime'!CA$15*$BI113</f>
        <v>3.0742787474615882</v>
      </c>
      <c r="AS113" s="171">
        <f>'D&amp;O - EPL - Fiduciary - Crime'!CB$15*$BI113</f>
        <v>3.0742787474615882</v>
      </c>
      <c r="AT113" s="171">
        <f>'D&amp;O - EPL - Fiduciary - Crime'!CC$15*$BI113</f>
        <v>3.1665071098854356</v>
      </c>
      <c r="AU113" s="171">
        <f>'D&amp;O - EPL - Fiduciary - Crime'!CD$15*$BI113</f>
        <v>3.1665071098854356</v>
      </c>
      <c r="AV113" s="171">
        <f>'D&amp;O - EPL - Fiduciary - Crime'!CE$15*$BI113</f>
        <v>3.1665071098854356</v>
      </c>
      <c r="AW113" s="171">
        <f>'D&amp;O - EPL - Fiduciary - Crime'!CF$15*$BI113</f>
        <v>3.1665071098854356</v>
      </c>
      <c r="AX113" s="171">
        <f>'D&amp;O - EPL - Fiduciary - Crime'!CG$15*$BI113</f>
        <v>3.1665071098854356</v>
      </c>
      <c r="AY113" s="171">
        <f>'D&amp;O - EPL - Fiduciary - Crime'!CH$15*$BI113</f>
        <v>3.1665071098854356</v>
      </c>
      <c r="AZ113" s="171">
        <f>'D&amp;O - EPL - Fiduciary - Crime'!CI$15*$BI113</f>
        <v>3.1665071098854356</v>
      </c>
      <c r="BA113" s="171">
        <f>'D&amp;O - EPL - Fiduciary - Crime'!CJ$15*$BI113</f>
        <v>3.1665071098854356</v>
      </c>
      <c r="BB113" s="171">
        <f>'D&amp;O - EPL - Fiduciary - Crime'!CK$15*$BI113</f>
        <v>3.1665071098854356</v>
      </c>
      <c r="BC113" s="171">
        <f>'D&amp;O - EPL - Fiduciary - Crime'!CL$15*$BI113</f>
        <v>3.1665071098854356</v>
      </c>
      <c r="BD113" s="171">
        <f>'D&amp;O - EPL - Fiduciary - Crime'!CM$15*$BI113</f>
        <v>3.1665071098854356</v>
      </c>
      <c r="BE113" s="171">
        <f>'D&amp;O - EPL - Fiduciary - Crime'!CN$15*$BI113</f>
        <v>3.1665071098854356</v>
      </c>
      <c r="BF113" s="171">
        <f>'D&amp;O - EPL - Fiduciary - Crime'!CO$15*$BI113</f>
        <v>3.2615023231819986</v>
      </c>
      <c r="BG113" s="171">
        <f>'D&amp;O - EPL - Fiduciary - Crime'!CP$15*$BI113</f>
        <v>3.2615023231819986</v>
      </c>
      <c r="BI113" s="174">
        <f>SUMIF(Revenue!$P:$P,'Crime - D&amp;O (USD)'!$F113,Revenue!$F:$F)</f>
        <v>1.1118244862896068E-4</v>
      </c>
    </row>
    <row r="114" spans="1:61" s="173" customFormat="1" ht="12.75" hidden="1" customHeight="1">
      <c r="A114" s="179" t="s">
        <v>589</v>
      </c>
      <c r="B114" s="179" t="s">
        <v>589</v>
      </c>
      <c r="C114" s="170" t="str" cm="1">
        <f t="array" ref="C114">IFERROR(INDEX('Legal Entity'!B:B,MATCH('Crime - D&amp;O (USD)'!F114,'Legal Entity'!A:A,0),0),0)</f>
        <v>1310 - Corix Utilities Inc.</v>
      </c>
      <c r="D114" s="170" t="str" cm="1">
        <f t="array" ref="D114">IFERROR(INDEX('Legal Entity'!C:C,MATCH(F114,'Legal Entity'!A:A,0),0),0)</f>
        <v>CA</v>
      </c>
      <c r="E114" s="170" t="s">
        <v>635</v>
      </c>
      <c r="F114" s="170" t="s">
        <v>133</v>
      </c>
      <c r="G114" s="170"/>
      <c r="H114" s="171">
        <f>'D&amp;O - EPL - Fiduciary - Crime'!AQ$15*$BI114</f>
        <v>2.4528547307395616</v>
      </c>
      <c r="I114" s="171">
        <f>'D&amp;O - EPL - Fiduciary - Crime'!AR$15*$BI114</f>
        <v>2.4528547307395616</v>
      </c>
      <c r="J114" s="171">
        <f>'D&amp;O - EPL - Fiduciary - Crime'!AS$15*$BI114</f>
        <v>3.0228708641710837</v>
      </c>
      <c r="K114" s="171">
        <f>'D&amp;O - EPL - Fiduciary - Crime'!AT$15*$BI114</f>
        <v>3.0228708641710837</v>
      </c>
      <c r="L114" s="171">
        <f>'D&amp;O - EPL - Fiduciary - Crime'!AU$15*$BI114</f>
        <v>3.0228708641710837</v>
      </c>
      <c r="M114" s="171">
        <f>'D&amp;O - EPL - Fiduciary - Crime'!AV$15*$BI114</f>
        <v>3.0228708641710837</v>
      </c>
      <c r="N114" s="171">
        <f>'D&amp;O - EPL - Fiduciary - Crime'!AW$15*$BI114</f>
        <v>3.0228708641710837</v>
      </c>
      <c r="O114" s="171">
        <f>'D&amp;O - EPL - Fiduciary - Crime'!AX$15*$BI114</f>
        <v>3.0228708641710837</v>
      </c>
      <c r="P114" s="171">
        <f>'D&amp;O - EPL - Fiduciary - Crime'!AY$15*$BI114</f>
        <v>3.0228708641710837</v>
      </c>
      <c r="Q114" s="171">
        <f>'D&amp;O - EPL - Fiduciary - Crime'!AZ$15*$BI114</f>
        <v>3.0228708641710837</v>
      </c>
      <c r="R114" s="171">
        <f>'D&amp;O - EPL - Fiduciary - Crime'!BA$15*$BI114</f>
        <v>3.0228708641710837</v>
      </c>
      <c r="S114" s="171">
        <f>'D&amp;O - EPL - Fiduciary - Crime'!BB$15*$BI114</f>
        <v>3.0228708641710837</v>
      </c>
      <c r="T114" s="171">
        <f>'D&amp;O - EPL - Fiduciary - Crime'!BC$15*$BI114</f>
        <v>3.0228708641710837</v>
      </c>
      <c r="U114" s="171">
        <f>'D&amp;O - EPL - Fiduciary - Crime'!BD$15*$BI114</f>
        <v>3.0228708641710837</v>
      </c>
      <c r="V114" s="171">
        <f>'D&amp;O - EPL - Fiduciary - Crime'!BE$15*$BI114</f>
        <v>3.2495861789839151</v>
      </c>
      <c r="W114" s="171">
        <f>'D&amp;O - EPL - Fiduciary - Crime'!BF$15*$BI114</f>
        <v>3.2495861789839151</v>
      </c>
      <c r="X114" s="171">
        <f>'D&amp;O - EPL - Fiduciary - Crime'!BG$15*$BI114</f>
        <v>3.2495861789839151</v>
      </c>
      <c r="Y114" s="171">
        <f>'D&amp;O - EPL - Fiduciary - Crime'!BH$15*$BI114</f>
        <v>3.2495861789839151</v>
      </c>
      <c r="Z114" s="171">
        <f>'D&amp;O - EPL - Fiduciary - Crime'!BI$15*$BI114</f>
        <v>3.2495861789839151</v>
      </c>
      <c r="AA114" s="171">
        <f>'D&amp;O - EPL - Fiduciary - Crime'!BJ$15*$BI114</f>
        <v>3.2495861789839151</v>
      </c>
      <c r="AB114" s="171">
        <f>'D&amp;O - EPL - Fiduciary - Crime'!BK$15*$BI114</f>
        <v>3.2495861789839151</v>
      </c>
      <c r="AC114" s="171">
        <f>'D&amp;O - EPL - Fiduciary - Crime'!BL$15*$BI114</f>
        <v>3.2495861789839151</v>
      </c>
      <c r="AD114" s="171">
        <f>'D&amp;O - EPL - Fiduciary - Crime'!BM$15*$BI114</f>
        <v>3.2495861789839151</v>
      </c>
      <c r="AE114" s="171">
        <f>'D&amp;O - EPL - Fiduciary - Crime'!BN$15*$BI114</f>
        <v>3.2495861789839151</v>
      </c>
      <c r="AF114" s="171">
        <f>'D&amp;O - EPL - Fiduciary - Crime'!BO$15*$BI114</f>
        <v>3.2495861789839151</v>
      </c>
      <c r="AG114" s="171">
        <f>'D&amp;O - EPL - Fiduciary - Crime'!BP$15*$BI114</f>
        <v>3.2495861789839151</v>
      </c>
      <c r="AH114" s="171">
        <f>'D&amp;O - EPL - Fiduciary - Crime'!BQ$15*$BI114</f>
        <v>3.4933051424077082</v>
      </c>
      <c r="AI114" s="171">
        <f>'D&amp;O - EPL - Fiduciary - Crime'!BR$15*$BI114</f>
        <v>3.4933051424077082</v>
      </c>
      <c r="AJ114" s="171">
        <f>'D&amp;O - EPL - Fiduciary - Crime'!BS$15*$BI114</f>
        <v>3.4933051424077082</v>
      </c>
      <c r="AK114" s="171">
        <f>'D&amp;O - EPL - Fiduciary - Crime'!BT$15*$BI114</f>
        <v>3.4933051424077082</v>
      </c>
      <c r="AL114" s="171">
        <f>'D&amp;O - EPL - Fiduciary - Crime'!BU$15*$BI114</f>
        <v>3.4933051424077082</v>
      </c>
      <c r="AM114" s="171">
        <f>'D&amp;O - EPL - Fiduciary - Crime'!BV$15*$BI114</f>
        <v>3.4933051424077082</v>
      </c>
      <c r="AN114" s="171">
        <f>'D&amp;O - EPL - Fiduciary - Crime'!BW$15*$BI114</f>
        <v>3.4933051424077082</v>
      </c>
      <c r="AO114" s="171">
        <f>'D&amp;O - EPL - Fiduciary - Crime'!BX$15*$BI114</f>
        <v>3.4933051424077082</v>
      </c>
      <c r="AP114" s="171">
        <f>'D&amp;O - EPL - Fiduciary - Crime'!BY$15*$BI114</f>
        <v>3.4933051424077082</v>
      </c>
      <c r="AQ114" s="171">
        <f>'D&amp;O - EPL - Fiduciary - Crime'!BZ$15*$BI114</f>
        <v>3.4933051424077082</v>
      </c>
      <c r="AR114" s="171">
        <f>'D&amp;O - EPL - Fiduciary - Crime'!CA$15*$BI114</f>
        <v>3.4933051424077082</v>
      </c>
      <c r="AS114" s="171">
        <f>'D&amp;O - EPL - Fiduciary - Crime'!CB$15*$BI114</f>
        <v>3.4933051424077082</v>
      </c>
      <c r="AT114" s="171">
        <f>'D&amp;O - EPL - Fiduciary - Crime'!CC$15*$BI114</f>
        <v>3.5981042966799395</v>
      </c>
      <c r="AU114" s="171">
        <f>'D&amp;O - EPL - Fiduciary - Crime'!CD$15*$BI114</f>
        <v>3.5981042966799395</v>
      </c>
      <c r="AV114" s="171">
        <f>'D&amp;O - EPL - Fiduciary - Crime'!CE$15*$BI114</f>
        <v>3.5981042966799395</v>
      </c>
      <c r="AW114" s="171">
        <f>'D&amp;O - EPL - Fiduciary - Crime'!CF$15*$BI114</f>
        <v>3.5981042966799395</v>
      </c>
      <c r="AX114" s="171">
        <f>'D&amp;O - EPL - Fiduciary - Crime'!CG$15*$BI114</f>
        <v>3.5981042966799395</v>
      </c>
      <c r="AY114" s="171">
        <f>'D&amp;O - EPL - Fiduciary - Crime'!CH$15*$BI114</f>
        <v>3.5981042966799395</v>
      </c>
      <c r="AZ114" s="171">
        <f>'D&amp;O - EPL - Fiduciary - Crime'!CI$15*$BI114</f>
        <v>3.5981042966799395</v>
      </c>
      <c r="BA114" s="171">
        <f>'D&amp;O - EPL - Fiduciary - Crime'!CJ$15*$BI114</f>
        <v>3.5981042966799395</v>
      </c>
      <c r="BB114" s="171">
        <f>'D&amp;O - EPL - Fiduciary - Crime'!CK$15*$BI114</f>
        <v>3.5981042966799395</v>
      </c>
      <c r="BC114" s="171">
        <f>'D&amp;O - EPL - Fiduciary - Crime'!CL$15*$BI114</f>
        <v>3.5981042966799395</v>
      </c>
      <c r="BD114" s="171">
        <f>'D&amp;O - EPL - Fiduciary - Crime'!CM$15*$BI114</f>
        <v>3.5981042966799395</v>
      </c>
      <c r="BE114" s="171">
        <f>'D&amp;O - EPL - Fiduciary - Crime'!CN$15*$BI114</f>
        <v>3.5981042966799395</v>
      </c>
      <c r="BF114" s="171">
        <f>'D&amp;O - EPL - Fiduciary - Crime'!CO$15*$BI114</f>
        <v>3.7060474255803375</v>
      </c>
      <c r="BG114" s="171">
        <f>'D&amp;O - EPL - Fiduciary - Crime'!CP$15*$BI114</f>
        <v>3.7060474255803375</v>
      </c>
      <c r="BI114" s="174">
        <f>SUMIF(Revenue!$P:$P,'Crime - D&amp;O (USD)'!$F114,Revenue!$F:$F)</f>
        <v>1.2633669600120801E-4</v>
      </c>
    </row>
    <row r="115" spans="1:61" s="173" customFormat="1" ht="12.75" hidden="1" customHeight="1">
      <c r="A115" s="179" t="s">
        <v>589</v>
      </c>
      <c r="B115" s="179" t="s">
        <v>589</v>
      </c>
      <c r="C115" s="170" t="str" cm="1">
        <f t="array" ref="C115">IFERROR(INDEX('Legal Entity'!B:B,MATCH('Crime - D&amp;O (USD)'!F115,'Legal Entity'!A:A,0),0),0)</f>
        <v>1310 - Corix Utilities Inc.</v>
      </c>
      <c r="D115" s="170" t="str" cm="1">
        <f t="array" ref="D115">IFERROR(INDEX('Legal Entity'!C:C,MATCH(F115,'Legal Entity'!A:A,0),0),0)</f>
        <v>CA</v>
      </c>
      <c r="E115" s="170" t="s">
        <v>635</v>
      </c>
      <c r="F115" s="170" t="s">
        <v>110</v>
      </c>
      <c r="G115" s="170"/>
      <c r="H115" s="171">
        <f>'D&amp;O - EPL - Fiduciary - Crime'!AQ$15*$BI115</f>
        <v>12.608731529242778</v>
      </c>
      <c r="I115" s="171">
        <f>'D&amp;O - EPL - Fiduciary - Crime'!AR$15*$BI115</f>
        <v>12.608731529242778</v>
      </c>
      <c r="J115" s="171">
        <f>'D&amp;O - EPL - Fiduciary - Crime'!AS$15*$BI115</f>
        <v>15.538860372057728</v>
      </c>
      <c r="K115" s="171">
        <f>'D&amp;O - EPL - Fiduciary - Crime'!AT$15*$BI115</f>
        <v>15.538860372057728</v>
      </c>
      <c r="L115" s="171">
        <f>'D&amp;O - EPL - Fiduciary - Crime'!AU$15*$BI115</f>
        <v>15.538860372057728</v>
      </c>
      <c r="M115" s="171">
        <f>'D&amp;O - EPL - Fiduciary - Crime'!AV$15*$BI115</f>
        <v>15.538860372057728</v>
      </c>
      <c r="N115" s="171">
        <f>'D&amp;O - EPL - Fiduciary - Crime'!AW$15*$BI115</f>
        <v>15.538860372057728</v>
      </c>
      <c r="O115" s="171">
        <f>'D&amp;O - EPL - Fiduciary - Crime'!AX$15*$BI115</f>
        <v>15.538860372057728</v>
      </c>
      <c r="P115" s="171">
        <f>'D&amp;O - EPL - Fiduciary - Crime'!AY$15*$BI115</f>
        <v>15.538860372057728</v>
      </c>
      <c r="Q115" s="171">
        <f>'D&amp;O - EPL - Fiduciary - Crime'!AZ$15*$BI115</f>
        <v>15.538860372057728</v>
      </c>
      <c r="R115" s="171">
        <f>'D&amp;O - EPL - Fiduciary - Crime'!BA$15*$BI115</f>
        <v>15.538860372057728</v>
      </c>
      <c r="S115" s="171">
        <f>'D&amp;O - EPL - Fiduciary - Crime'!BB$15*$BI115</f>
        <v>15.538860372057728</v>
      </c>
      <c r="T115" s="171">
        <f>'D&amp;O - EPL - Fiduciary - Crime'!BC$15*$BI115</f>
        <v>15.538860372057728</v>
      </c>
      <c r="U115" s="171">
        <f>'D&amp;O - EPL - Fiduciary - Crime'!BD$15*$BI115</f>
        <v>15.538860372057728</v>
      </c>
      <c r="V115" s="171">
        <f>'D&amp;O - EPL - Fiduciary - Crime'!BE$15*$BI115</f>
        <v>16.704274899962058</v>
      </c>
      <c r="W115" s="171">
        <f>'D&amp;O - EPL - Fiduciary - Crime'!BF$15*$BI115</f>
        <v>16.704274899962058</v>
      </c>
      <c r="X115" s="171">
        <f>'D&amp;O - EPL - Fiduciary - Crime'!BG$15*$BI115</f>
        <v>16.704274899962058</v>
      </c>
      <c r="Y115" s="171">
        <f>'D&amp;O - EPL - Fiduciary - Crime'!BH$15*$BI115</f>
        <v>16.704274899962058</v>
      </c>
      <c r="Z115" s="171">
        <f>'D&amp;O - EPL - Fiduciary - Crime'!BI$15*$BI115</f>
        <v>16.704274899962058</v>
      </c>
      <c r="AA115" s="171">
        <f>'D&amp;O - EPL - Fiduciary - Crime'!BJ$15*$BI115</f>
        <v>16.704274899962058</v>
      </c>
      <c r="AB115" s="171">
        <f>'D&amp;O - EPL - Fiduciary - Crime'!BK$15*$BI115</f>
        <v>16.704274899962058</v>
      </c>
      <c r="AC115" s="171">
        <f>'D&amp;O - EPL - Fiduciary - Crime'!BL$15*$BI115</f>
        <v>16.704274899962058</v>
      </c>
      <c r="AD115" s="171">
        <f>'D&amp;O - EPL - Fiduciary - Crime'!BM$15*$BI115</f>
        <v>16.704274899962058</v>
      </c>
      <c r="AE115" s="171">
        <f>'D&amp;O - EPL - Fiduciary - Crime'!BN$15*$BI115</f>
        <v>16.704274899962058</v>
      </c>
      <c r="AF115" s="171">
        <f>'D&amp;O - EPL - Fiduciary - Crime'!BO$15*$BI115</f>
        <v>16.704274899962058</v>
      </c>
      <c r="AG115" s="171">
        <f>'D&amp;O - EPL - Fiduciary - Crime'!BP$15*$BI115</f>
        <v>16.704274899962058</v>
      </c>
      <c r="AH115" s="171">
        <f>'D&amp;O - EPL - Fiduciary - Crime'!BQ$15*$BI115</f>
        <v>17.957095517459212</v>
      </c>
      <c r="AI115" s="171">
        <f>'D&amp;O - EPL - Fiduciary - Crime'!BR$15*$BI115</f>
        <v>17.957095517459212</v>
      </c>
      <c r="AJ115" s="171">
        <f>'D&amp;O - EPL - Fiduciary - Crime'!BS$15*$BI115</f>
        <v>17.957095517459212</v>
      </c>
      <c r="AK115" s="171">
        <f>'D&amp;O - EPL - Fiduciary - Crime'!BT$15*$BI115</f>
        <v>17.957095517459212</v>
      </c>
      <c r="AL115" s="171">
        <f>'D&amp;O - EPL - Fiduciary - Crime'!BU$15*$BI115</f>
        <v>17.957095517459212</v>
      </c>
      <c r="AM115" s="171">
        <f>'D&amp;O - EPL - Fiduciary - Crime'!BV$15*$BI115</f>
        <v>17.957095517459212</v>
      </c>
      <c r="AN115" s="171">
        <f>'D&amp;O - EPL - Fiduciary - Crime'!BW$15*$BI115</f>
        <v>17.957095517459212</v>
      </c>
      <c r="AO115" s="171">
        <f>'D&amp;O - EPL - Fiduciary - Crime'!BX$15*$BI115</f>
        <v>17.957095517459212</v>
      </c>
      <c r="AP115" s="171">
        <f>'D&amp;O - EPL - Fiduciary - Crime'!BY$15*$BI115</f>
        <v>17.957095517459212</v>
      </c>
      <c r="AQ115" s="171">
        <f>'D&amp;O - EPL - Fiduciary - Crime'!BZ$15*$BI115</f>
        <v>17.957095517459212</v>
      </c>
      <c r="AR115" s="171">
        <f>'D&amp;O - EPL - Fiduciary - Crime'!CA$15*$BI115</f>
        <v>17.957095517459212</v>
      </c>
      <c r="AS115" s="171">
        <f>'D&amp;O - EPL - Fiduciary - Crime'!CB$15*$BI115</f>
        <v>17.957095517459212</v>
      </c>
      <c r="AT115" s="171">
        <f>'D&amp;O - EPL - Fiduciary - Crime'!CC$15*$BI115</f>
        <v>18.495808382982986</v>
      </c>
      <c r="AU115" s="171">
        <f>'D&amp;O - EPL - Fiduciary - Crime'!CD$15*$BI115</f>
        <v>18.495808382982986</v>
      </c>
      <c r="AV115" s="171">
        <f>'D&amp;O - EPL - Fiduciary - Crime'!CE$15*$BI115</f>
        <v>18.495808382982986</v>
      </c>
      <c r="AW115" s="171">
        <f>'D&amp;O - EPL - Fiduciary - Crime'!CF$15*$BI115</f>
        <v>18.495808382982986</v>
      </c>
      <c r="AX115" s="171">
        <f>'D&amp;O - EPL - Fiduciary - Crime'!CG$15*$BI115</f>
        <v>18.495808382982986</v>
      </c>
      <c r="AY115" s="171">
        <f>'D&amp;O - EPL - Fiduciary - Crime'!CH$15*$BI115</f>
        <v>18.495808382982986</v>
      </c>
      <c r="AZ115" s="171">
        <f>'D&amp;O - EPL - Fiduciary - Crime'!CI$15*$BI115</f>
        <v>18.495808382982986</v>
      </c>
      <c r="BA115" s="171">
        <f>'D&amp;O - EPL - Fiduciary - Crime'!CJ$15*$BI115</f>
        <v>18.495808382982986</v>
      </c>
      <c r="BB115" s="171">
        <f>'D&amp;O - EPL - Fiduciary - Crime'!CK$15*$BI115</f>
        <v>18.495808382982986</v>
      </c>
      <c r="BC115" s="171">
        <f>'D&amp;O - EPL - Fiduciary - Crime'!CL$15*$BI115</f>
        <v>18.495808382982986</v>
      </c>
      <c r="BD115" s="171">
        <f>'D&amp;O - EPL - Fiduciary - Crime'!CM$15*$BI115</f>
        <v>18.495808382982986</v>
      </c>
      <c r="BE115" s="171">
        <f>'D&amp;O - EPL - Fiduciary - Crime'!CN$15*$BI115</f>
        <v>18.495808382982986</v>
      </c>
      <c r="BF115" s="171">
        <f>'D&amp;O - EPL - Fiduciary - Crime'!CO$15*$BI115</f>
        <v>19.050682634472476</v>
      </c>
      <c r="BG115" s="171">
        <f>'D&amp;O - EPL - Fiduciary - Crime'!CP$15*$BI115</f>
        <v>19.050682634472476</v>
      </c>
      <c r="BI115" s="174">
        <f>SUMIF(Revenue!$P:$P,'Crime - D&amp;O (USD)'!$F115,Revenue!$F:$F)</f>
        <v>6.4942512176026888E-4</v>
      </c>
    </row>
    <row r="116" spans="1:61" s="173" customFormat="1" ht="12.75" hidden="1" customHeight="1">
      <c r="A116" s="179" t="s">
        <v>589</v>
      </c>
      <c r="B116" s="179" t="s">
        <v>589</v>
      </c>
      <c r="C116" s="170" t="str" cm="1">
        <f t="array" ref="C116">IFERROR(INDEX('Legal Entity'!B:B,MATCH('Crime - D&amp;O (USD)'!F116,'Legal Entity'!A:A,0),0),0)</f>
        <v>1310 - Corix Utilities Inc.</v>
      </c>
      <c r="D116" s="170" t="str" cm="1">
        <f t="array" ref="D116">IFERROR(INDEX('Legal Entity'!C:C,MATCH(F116,'Legal Entity'!A:A,0),0),0)</f>
        <v>CA</v>
      </c>
      <c r="E116" s="170" t="s">
        <v>635</v>
      </c>
      <c r="F116" s="170" t="s">
        <v>100</v>
      </c>
      <c r="G116" s="170"/>
      <c r="H116" s="171">
        <f>'D&amp;O - EPL - Fiduciary - Crime'!AQ$15*$BI116</f>
        <v>0</v>
      </c>
      <c r="I116" s="171">
        <f>'D&amp;O - EPL - Fiduciary - Crime'!AR$15*$BI116</f>
        <v>0</v>
      </c>
      <c r="J116" s="171">
        <f>'D&amp;O - EPL - Fiduciary - Crime'!AS$15*$BI116</f>
        <v>0</v>
      </c>
      <c r="K116" s="171">
        <f>'D&amp;O - EPL - Fiduciary - Crime'!AT$15*$BI116</f>
        <v>0</v>
      </c>
      <c r="L116" s="171">
        <f>'D&amp;O - EPL - Fiduciary - Crime'!AU$15*$BI116</f>
        <v>0</v>
      </c>
      <c r="M116" s="171">
        <f>'D&amp;O - EPL - Fiduciary - Crime'!AV$15*$BI116</f>
        <v>0</v>
      </c>
      <c r="N116" s="171">
        <f>'D&amp;O - EPL - Fiduciary - Crime'!AW$15*$BI116</f>
        <v>0</v>
      </c>
      <c r="O116" s="171">
        <f>'D&amp;O - EPL - Fiduciary - Crime'!AX$15*$BI116</f>
        <v>0</v>
      </c>
      <c r="P116" s="171">
        <f>'D&amp;O - EPL - Fiduciary - Crime'!AY$15*$BI116</f>
        <v>0</v>
      </c>
      <c r="Q116" s="171">
        <f>'D&amp;O - EPL - Fiduciary - Crime'!AZ$15*$BI116</f>
        <v>0</v>
      </c>
      <c r="R116" s="171">
        <f>'D&amp;O - EPL - Fiduciary - Crime'!BA$15*$BI116</f>
        <v>0</v>
      </c>
      <c r="S116" s="171">
        <f>'D&amp;O - EPL - Fiduciary - Crime'!BB$15*$BI116</f>
        <v>0</v>
      </c>
      <c r="T116" s="171">
        <f>'D&amp;O - EPL - Fiduciary - Crime'!BC$15*$BI116</f>
        <v>0</v>
      </c>
      <c r="U116" s="171">
        <f>'D&amp;O - EPL - Fiduciary - Crime'!BD$15*$BI116</f>
        <v>0</v>
      </c>
      <c r="V116" s="171">
        <f>'D&amp;O - EPL - Fiduciary - Crime'!BE$15*$BI116</f>
        <v>0</v>
      </c>
      <c r="W116" s="171">
        <f>'D&amp;O - EPL - Fiduciary - Crime'!BF$15*$BI116</f>
        <v>0</v>
      </c>
      <c r="X116" s="171">
        <f>'D&amp;O - EPL - Fiduciary - Crime'!BG$15*$BI116</f>
        <v>0</v>
      </c>
      <c r="Y116" s="171">
        <f>'D&amp;O - EPL - Fiduciary - Crime'!BH$15*$BI116</f>
        <v>0</v>
      </c>
      <c r="Z116" s="171">
        <f>'D&amp;O - EPL - Fiduciary - Crime'!BI$15*$BI116</f>
        <v>0</v>
      </c>
      <c r="AA116" s="171">
        <f>'D&amp;O - EPL - Fiduciary - Crime'!BJ$15*$BI116</f>
        <v>0</v>
      </c>
      <c r="AB116" s="171">
        <f>'D&amp;O - EPL - Fiduciary - Crime'!BK$15*$BI116</f>
        <v>0</v>
      </c>
      <c r="AC116" s="171">
        <f>'D&amp;O - EPL - Fiduciary - Crime'!BL$15*$BI116</f>
        <v>0</v>
      </c>
      <c r="AD116" s="171">
        <f>'D&amp;O - EPL - Fiduciary - Crime'!BM$15*$BI116</f>
        <v>0</v>
      </c>
      <c r="AE116" s="171">
        <f>'D&amp;O - EPL - Fiduciary - Crime'!BN$15*$BI116</f>
        <v>0</v>
      </c>
      <c r="AF116" s="171">
        <f>'D&amp;O - EPL - Fiduciary - Crime'!BO$15*$BI116</f>
        <v>0</v>
      </c>
      <c r="AG116" s="171">
        <f>'D&amp;O - EPL - Fiduciary - Crime'!BP$15*$BI116</f>
        <v>0</v>
      </c>
      <c r="AH116" s="171">
        <f>'D&amp;O - EPL - Fiduciary - Crime'!BQ$15*$BI116</f>
        <v>0</v>
      </c>
      <c r="AI116" s="171">
        <f>'D&amp;O - EPL - Fiduciary - Crime'!BR$15*$BI116</f>
        <v>0</v>
      </c>
      <c r="AJ116" s="171">
        <f>'D&amp;O - EPL - Fiduciary - Crime'!BS$15*$BI116</f>
        <v>0</v>
      </c>
      <c r="AK116" s="171">
        <f>'D&amp;O - EPL - Fiduciary - Crime'!BT$15*$BI116</f>
        <v>0</v>
      </c>
      <c r="AL116" s="171">
        <f>'D&amp;O - EPL - Fiduciary - Crime'!BU$15*$BI116</f>
        <v>0</v>
      </c>
      <c r="AM116" s="171">
        <f>'D&amp;O - EPL - Fiduciary - Crime'!BV$15*$BI116</f>
        <v>0</v>
      </c>
      <c r="AN116" s="171">
        <f>'D&amp;O - EPL - Fiduciary - Crime'!BW$15*$BI116</f>
        <v>0</v>
      </c>
      <c r="AO116" s="171">
        <f>'D&amp;O - EPL - Fiduciary - Crime'!BX$15*$BI116</f>
        <v>0</v>
      </c>
      <c r="AP116" s="171">
        <f>'D&amp;O - EPL - Fiduciary - Crime'!BY$15*$BI116</f>
        <v>0</v>
      </c>
      <c r="AQ116" s="171">
        <f>'D&amp;O - EPL - Fiduciary - Crime'!BZ$15*$BI116</f>
        <v>0</v>
      </c>
      <c r="AR116" s="171">
        <f>'D&amp;O - EPL - Fiduciary - Crime'!CA$15*$BI116</f>
        <v>0</v>
      </c>
      <c r="AS116" s="171">
        <f>'D&amp;O - EPL - Fiduciary - Crime'!CB$15*$BI116</f>
        <v>0</v>
      </c>
      <c r="AT116" s="171">
        <f>'D&amp;O - EPL - Fiduciary - Crime'!CC$15*$BI116</f>
        <v>0</v>
      </c>
      <c r="AU116" s="171">
        <f>'D&amp;O - EPL - Fiduciary - Crime'!CD$15*$BI116</f>
        <v>0</v>
      </c>
      <c r="AV116" s="171">
        <f>'D&amp;O - EPL - Fiduciary - Crime'!CE$15*$BI116</f>
        <v>0</v>
      </c>
      <c r="AW116" s="171">
        <f>'D&amp;O - EPL - Fiduciary - Crime'!CF$15*$BI116</f>
        <v>0</v>
      </c>
      <c r="AX116" s="171">
        <f>'D&amp;O - EPL - Fiduciary - Crime'!CG$15*$BI116</f>
        <v>0</v>
      </c>
      <c r="AY116" s="171">
        <f>'D&amp;O - EPL - Fiduciary - Crime'!CH$15*$BI116</f>
        <v>0</v>
      </c>
      <c r="AZ116" s="171">
        <f>'D&amp;O - EPL - Fiduciary - Crime'!CI$15*$BI116</f>
        <v>0</v>
      </c>
      <c r="BA116" s="171">
        <f>'D&amp;O - EPL - Fiduciary - Crime'!CJ$15*$BI116</f>
        <v>0</v>
      </c>
      <c r="BB116" s="171">
        <f>'D&amp;O - EPL - Fiduciary - Crime'!CK$15*$BI116</f>
        <v>0</v>
      </c>
      <c r="BC116" s="171">
        <f>'D&amp;O - EPL - Fiduciary - Crime'!CL$15*$BI116</f>
        <v>0</v>
      </c>
      <c r="BD116" s="171">
        <f>'D&amp;O - EPL - Fiduciary - Crime'!CM$15*$BI116</f>
        <v>0</v>
      </c>
      <c r="BE116" s="171">
        <f>'D&amp;O - EPL - Fiduciary - Crime'!CN$15*$BI116</f>
        <v>0</v>
      </c>
      <c r="BF116" s="171">
        <f>'D&amp;O - EPL - Fiduciary - Crime'!CO$15*$BI116</f>
        <v>0</v>
      </c>
      <c r="BG116" s="171">
        <f>'D&amp;O - EPL - Fiduciary - Crime'!CP$15*$BI116</f>
        <v>0</v>
      </c>
      <c r="BI116" s="174">
        <f>SUMIF(Revenue!$P:$P,'Crime - D&amp;O (USD)'!$F116,Revenue!$F:$F)</f>
        <v>0</v>
      </c>
    </row>
    <row r="117" spans="1:61" s="173" customFormat="1" ht="12.75" hidden="1" customHeight="1">
      <c r="A117" s="179" t="s">
        <v>589</v>
      </c>
      <c r="B117" s="179" t="s">
        <v>589</v>
      </c>
      <c r="C117" s="170" t="str" cm="1">
        <f t="array" ref="C117">IFERROR(INDEX('Legal Entity'!B:B,MATCH('Crime - D&amp;O (USD)'!F117,'Legal Entity'!A:A,0),0),0)</f>
        <v>1345 - Corix Water Services Inc.</v>
      </c>
      <c r="D117" s="170" t="str" cm="1">
        <f t="array" ref="D117">IFERROR(INDEX('Legal Entity'!C:C,MATCH(F117,'Legal Entity'!A:A,0),0),0)</f>
        <v>CA</v>
      </c>
      <c r="E117" s="170" t="s">
        <v>635</v>
      </c>
      <c r="F117" s="170" t="s">
        <v>174</v>
      </c>
      <c r="G117" s="170"/>
      <c r="H117" s="171">
        <f>'D&amp;O - EPL - Fiduciary - Crime'!AQ$15*$BI117</f>
        <v>155.34057209050493</v>
      </c>
      <c r="I117" s="171">
        <f>'D&amp;O - EPL - Fiduciary - Crime'!AR$15*$BI117</f>
        <v>155.34057209050493</v>
      </c>
      <c r="J117" s="171">
        <f>'D&amp;O - EPL - Fiduciary - Crime'!AS$15*$BI117</f>
        <v>191.43999174157105</v>
      </c>
      <c r="K117" s="171">
        <f>'D&amp;O - EPL - Fiduciary - Crime'!AT$15*$BI117</f>
        <v>191.43999174157105</v>
      </c>
      <c r="L117" s="171">
        <f>'D&amp;O - EPL - Fiduciary - Crime'!AU$15*$BI117</f>
        <v>191.43999174157105</v>
      </c>
      <c r="M117" s="171">
        <f>'D&amp;O - EPL - Fiduciary - Crime'!AV$15*$BI117</f>
        <v>191.43999174157105</v>
      </c>
      <c r="N117" s="171">
        <f>'D&amp;O - EPL - Fiduciary - Crime'!AW$15*$BI117</f>
        <v>191.43999174157105</v>
      </c>
      <c r="O117" s="171">
        <f>'D&amp;O - EPL - Fiduciary - Crime'!AX$15*$BI117</f>
        <v>191.43999174157105</v>
      </c>
      <c r="P117" s="171">
        <f>'D&amp;O - EPL - Fiduciary - Crime'!AY$15*$BI117</f>
        <v>191.43999174157105</v>
      </c>
      <c r="Q117" s="171">
        <f>'D&amp;O - EPL - Fiduciary - Crime'!AZ$15*$BI117</f>
        <v>191.43999174157105</v>
      </c>
      <c r="R117" s="171">
        <f>'D&amp;O - EPL - Fiduciary - Crime'!BA$15*$BI117</f>
        <v>191.43999174157105</v>
      </c>
      <c r="S117" s="171">
        <f>'D&amp;O - EPL - Fiduciary - Crime'!BB$15*$BI117</f>
        <v>191.43999174157105</v>
      </c>
      <c r="T117" s="171">
        <f>'D&amp;O - EPL - Fiduciary - Crime'!BC$15*$BI117</f>
        <v>191.43999174157105</v>
      </c>
      <c r="U117" s="171">
        <f>'D&amp;O - EPL - Fiduciary - Crime'!BD$15*$BI117</f>
        <v>191.43999174157105</v>
      </c>
      <c r="V117" s="171">
        <f>'D&amp;O - EPL - Fiduciary - Crime'!BE$15*$BI117</f>
        <v>205.7979911221889</v>
      </c>
      <c r="W117" s="171">
        <f>'D&amp;O - EPL - Fiduciary - Crime'!BF$15*$BI117</f>
        <v>205.7979911221889</v>
      </c>
      <c r="X117" s="171">
        <f>'D&amp;O - EPL - Fiduciary - Crime'!BG$15*$BI117</f>
        <v>205.7979911221889</v>
      </c>
      <c r="Y117" s="171">
        <f>'D&amp;O - EPL - Fiduciary - Crime'!BH$15*$BI117</f>
        <v>205.7979911221889</v>
      </c>
      <c r="Z117" s="171">
        <f>'D&amp;O - EPL - Fiduciary - Crime'!BI$15*$BI117</f>
        <v>205.7979911221889</v>
      </c>
      <c r="AA117" s="171">
        <f>'D&amp;O - EPL - Fiduciary - Crime'!BJ$15*$BI117</f>
        <v>205.7979911221889</v>
      </c>
      <c r="AB117" s="171">
        <f>'D&amp;O - EPL - Fiduciary - Crime'!BK$15*$BI117</f>
        <v>205.7979911221889</v>
      </c>
      <c r="AC117" s="171">
        <f>'D&amp;O - EPL - Fiduciary - Crime'!BL$15*$BI117</f>
        <v>205.7979911221889</v>
      </c>
      <c r="AD117" s="171">
        <f>'D&amp;O - EPL - Fiduciary - Crime'!BM$15*$BI117</f>
        <v>205.7979911221889</v>
      </c>
      <c r="AE117" s="171">
        <f>'D&amp;O - EPL - Fiduciary - Crime'!BN$15*$BI117</f>
        <v>205.7979911221889</v>
      </c>
      <c r="AF117" s="171">
        <f>'D&amp;O - EPL - Fiduciary - Crime'!BO$15*$BI117</f>
        <v>205.7979911221889</v>
      </c>
      <c r="AG117" s="171">
        <f>'D&amp;O - EPL - Fiduciary - Crime'!BP$15*$BI117</f>
        <v>205.7979911221889</v>
      </c>
      <c r="AH117" s="171">
        <f>'D&amp;O - EPL - Fiduciary - Crime'!BQ$15*$BI117</f>
        <v>221.23284045635305</v>
      </c>
      <c r="AI117" s="171">
        <f>'D&amp;O - EPL - Fiduciary - Crime'!BR$15*$BI117</f>
        <v>221.23284045635305</v>
      </c>
      <c r="AJ117" s="171">
        <f>'D&amp;O - EPL - Fiduciary - Crime'!BS$15*$BI117</f>
        <v>221.23284045635305</v>
      </c>
      <c r="AK117" s="171">
        <f>'D&amp;O - EPL - Fiduciary - Crime'!BT$15*$BI117</f>
        <v>221.23284045635305</v>
      </c>
      <c r="AL117" s="171">
        <f>'D&amp;O - EPL - Fiduciary - Crime'!BU$15*$BI117</f>
        <v>221.23284045635305</v>
      </c>
      <c r="AM117" s="171">
        <f>'D&amp;O - EPL - Fiduciary - Crime'!BV$15*$BI117</f>
        <v>221.23284045635305</v>
      </c>
      <c r="AN117" s="171">
        <f>'D&amp;O - EPL - Fiduciary - Crime'!BW$15*$BI117</f>
        <v>221.23284045635305</v>
      </c>
      <c r="AO117" s="171">
        <f>'D&amp;O - EPL - Fiduciary - Crime'!BX$15*$BI117</f>
        <v>221.23284045635305</v>
      </c>
      <c r="AP117" s="171">
        <f>'D&amp;O - EPL - Fiduciary - Crime'!BY$15*$BI117</f>
        <v>221.23284045635305</v>
      </c>
      <c r="AQ117" s="171">
        <f>'D&amp;O - EPL - Fiduciary - Crime'!BZ$15*$BI117</f>
        <v>221.23284045635305</v>
      </c>
      <c r="AR117" s="171">
        <f>'D&amp;O - EPL - Fiduciary - Crime'!CA$15*$BI117</f>
        <v>221.23284045635305</v>
      </c>
      <c r="AS117" s="171">
        <f>'D&amp;O - EPL - Fiduciary - Crime'!CB$15*$BI117</f>
        <v>221.23284045635305</v>
      </c>
      <c r="AT117" s="171">
        <f>'D&amp;O - EPL - Fiduciary - Crime'!CC$15*$BI117</f>
        <v>227.86982567004361</v>
      </c>
      <c r="AU117" s="171">
        <f>'D&amp;O - EPL - Fiduciary - Crime'!CD$15*$BI117</f>
        <v>227.86982567004361</v>
      </c>
      <c r="AV117" s="171">
        <f>'D&amp;O - EPL - Fiduciary - Crime'!CE$15*$BI117</f>
        <v>227.86982567004361</v>
      </c>
      <c r="AW117" s="171">
        <f>'D&amp;O - EPL - Fiduciary - Crime'!CF$15*$BI117</f>
        <v>227.86982567004361</v>
      </c>
      <c r="AX117" s="171">
        <f>'D&amp;O - EPL - Fiduciary - Crime'!CG$15*$BI117</f>
        <v>227.86982567004361</v>
      </c>
      <c r="AY117" s="171">
        <f>'D&amp;O - EPL - Fiduciary - Crime'!CH$15*$BI117</f>
        <v>227.86982567004361</v>
      </c>
      <c r="AZ117" s="171">
        <f>'D&amp;O - EPL - Fiduciary - Crime'!CI$15*$BI117</f>
        <v>227.86982567004361</v>
      </c>
      <c r="BA117" s="171">
        <f>'D&amp;O - EPL - Fiduciary - Crime'!CJ$15*$BI117</f>
        <v>227.86982567004361</v>
      </c>
      <c r="BB117" s="171">
        <f>'D&amp;O - EPL - Fiduciary - Crime'!CK$15*$BI117</f>
        <v>227.86982567004361</v>
      </c>
      <c r="BC117" s="171">
        <f>'D&amp;O - EPL - Fiduciary - Crime'!CL$15*$BI117</f>
        <v>227.86982567004361</v>
      </c>
      <c r="BD117" s="171">
        <f>'D&amp;O - EPL - Fiduciary - Crime'!CM$15*$BI117</f>
        <v>227.86982567004361</v>
      </c>
      <c r="BE117" s="171">
        <f>'D&amp;O - EPL - Fiduciary - Crime'!CN$15*$BI117</f>
        <v>227.86982567004361</v>
      </c>
      <c r="BF117" s="171">
        <f>'D&amp;O - EPL - Fiduciary - Crime'!CO$15*$BI117</f>
        <v>234.70592044014492</v>
      </c>
      <c r="BG117" s="171">
        <f>'D&amp;O - EPL - Fiduciary - Crime'!CP$15*$BI117</f>
        <v>234.70592044014492</v>
      </c>
      <c r="BI117" s="174">
        <f>SUMIF(Revenue!$P:$P,'Crime - D&amp;O (USD)'!$F117,Revenue!$F:$F)</f>
        <v>8.0009689880552563E-3</v>
      </c>
    </row>
    <row r="118" spans="1:61" s="173" customFormat="1" ht="12.75" hidden="1" customHeight="1">
      <c r="A118" s="179" t="s">
        <v>589</v>
      </c>
      <c r="B118" s="179" t="s">
        <v>589</v>
      </c>
      <c r="C118" s="170" t="str" cm="1">
        <f t="array" ref="C118">IFERROR(INDEX('Legal Entity'!B:B,MATCH('Crime - D&amp;O (USD)'!F118,'Legal Entity'!A:A,0),0),0)</f>
        <v>1345 - Corix Water Services Inc.</v>
      </c>
      <c r="D118" s="170" t="str" cm="1">
        <f t="array" ref="D118">IFERROR(INDEX('Legal Entity'!C:C,MATCH(F118,'Legal Entity'!A:A,0),0),0)</f>
        <v>CA</v>
      </c>
      <c r="E118" s="170" t="s">
        <v>635</v>
      </c>
      <c r="F118" s="170" t="s">
        <v>172</v>
      </c>
      <c r="G118" s="170"/>
      <c r="H118" s="171">
        <f>'D&amp;O - EPL - Fiduciary - Crime'!AQ$15*$BI118</f>
        <v>0</v>
      </c>
      <c r="I118" s="171">
        <f>'D&amp;O - EPL - Fiduciary - Crime'!AR$15*$BI118</f>
        <v>0</v>
      </c>
      <c r="J118" s="171">
        <f>'D&amp;O - EPL - Fiduciary - Crime'!AS$15*$BI118</f>
        <v>0</v>
      </c>
      <c r="K118" s="171">
        <f>'D&amp;O - EPL - Fiduciary - Crime'!AT$15*$BI118</f>
        <v>0</v>
      </c>
      <c r="L118" s="171">
        <f>'D&amp;O - EPL - Fiduciary - Crime'!AU$15*$BI118</f>
        <v>0</v>
      </c>
      <c r="M118" s="171">
        <f>'D&amp;O - EPL - Fiduciary - Crime'!AV$15*$BI118</f>
        <v>0</v>
      </c>
      <c r="N118" s="171">
        <f>'D&amp;O - EPL - Fiduciary - Crime'!AW$15*$BI118</f>
        <v>0</v>
      </c>
      <c r="O118" s="171">
        <f>'D&amp;O - EPL - Fiduciary - Crime'!AX$15*$BI118</f>
        <v>0</v>
      </c>
      <c r="P118" s="171">
        <f>'D&amp;O - EPL - Fiduciary - Crime'!AY$15*$BI118</f>
        <v>0</v>
      </c>
      <c r="Q118" s="171">
        <f>'D&amp;O - EPL - Fiduciary - Crime'!AZ$15*$BI118</f>
        <v>0</v>
      </c>
      <c r="R118" s="171">
        <f>'D&amp;O - EPL - Fiduciary - Crime'!BA$15*$BI118</f>
        <v>0</v>
      </c>
      <c r="S118" s="171">
        <f>'D&amp;O - EPL - Fiduciary - Crime'!BB$15*$BI118</f>
        <v>0</v>
      </c>
      <c r="T118" s="171">
        <f>'D&amp;O - EPL - Fiduciary - Crime'!BC$15*$BI118</f>
        <v>0</v>
      </c>
      <c r="U118" s="171">
        <f>'D&amp;O - EPL - Fiduciary - Crime'!BD$15*$BI118</f>
        <v>0</v>
      </c>
      <c r="V118" s="171">
        <f>'D&amp;O - EPL - Fiduciary - Crime'!BE$15*$BI118</f>
        <v>0</v>
      </c>
      <c r="W118" s="171">
        <f>'D&amp;O - EPL - Fiduciary - Crime'!BF$15*$BI118</f>
        <v>0</v>
      </c>
      <c r="X118" s="171">
        <f>'D&amp;O - EPL - Fiduciary - Crime'!BG$15*$BI118</f>
        <v>0</v>
      </c>
      <c r="Y118" s="171">
        <f>'D&amp;O - EPL - Fiduciary - Crime'!BH$15*$BI118</f>
        <v>0</v>
      </c>
      <c r="Z118" s="171">
        <f>'D&amp;O - EPL - Fiduciary - Crime'!BI$15*$BI118</f>
        <v>0</v>
      </c>
      <c r="AA118" s="171">
        <f>'D&amp;O - EPL - Fiduciary - Crime'!BJ$15*$BI118</f>
        <v>0</v>
      </c>
      <c r="AB118" s="171">
        <f>'D&amp;O - EPL - Fiduciary - Crime'!BK$15*$BI118</f>
        <v>0</v>
      </c>
      <c r="AC118" s="171">
        <f>'D&amp;O - EPL - Fiduciary - Crime'!BL$15*$BI118</f>
        <v>0</v>
      </c>
      <c r="AD118" s="171">
        <f>'D&amp;O - EPL - Fiduciary - Crime'!BM$15*$BI118</f>
        <v>0</v>
      </c>
      <c r="AE118" s="171">
        <f>'D&amp;O - EPL - Fiduciary - Crime'!BN$15*$BI118</f>
        <v>0</v>
      </c>
      <c r="AF118" s="171">
        <f>'D&amp;O - EPL - Fiduciary - Crime'!BO$15*$BI118</f>
        <v>0</v>
      </c>
      <c r="AG118" s="171">
        <f>'D&amp;O - EPL - Fiduciary - Crime'!BP$15*$BI118</f>
        <v>0</v>
      </c>
      <c r="AH118" s="171">
        <f>'D&amp;O - EPL - Fiduciary - Crime'!BQ$15*$BI118</f>
        <v>0</v>
      </c>
      <c r="AI118" s="171">
        <f>'D&amp;O - EPL - Fiduciary - Crime'!BR$15*$BI118</f>
        <v>0</v>
      </c>
      <c r="AJ118" s="171">
        <f>'D&amp;O - EPL - Fiduciary - Crime'!BS$15*$BI118</f>
        <v>0</v>
      </c>
      <c r="AK118" s="171">
        <f>'D&amp;O - EPL - Fiduciary - Crime'!BT$15*$BI118</f>
        <v>0</v>
      </c>
      <c r="AL118" s="171">
        <f>'D&amp;O - EPL - Fiduciary - Crime'!BU$15*$BI118</f>
        <v>0</v>
      </c>
      <c r="AM118" s="171">
        <f>'D&amp;O - EPL - Fiduciary - Crime'!BV$15*$BI118</f>
        <v>0</v>
      </c>
      <c r="AN118" s="171">
        <f>'D&amp;O - EPL - Fiduciary - Crime'!BW$15*$BI118</f>
        <v>0</v>
      </c>
      <c r="AO118" s="171">
        <f>'D&amp;O - EPL - Fiduciary - Crime'!BX$15*$BI118</f>
        <v>0</v>
      </c>
      <c r="AP118" s="171">
        <f>'D&amp;O - EPL - Fiduciary - Crime'!BY$15*$BI118</f>
        <v>0</v>
      </c>
      <c r="AQ118" s="171">
        <f>'D&amp;O - EPL - Fiduciary - Crime'!BZ$15*$BI118</f>
        <v>0</v>
      </c>
      <c r="AR118" s="171">
        <f>'D&amp;O - EPL - Fiduciary - Crime'!CA$15*$BI118</f>
        <v>0</v>
      </c>
      <c r="AS118" s="171">
        <f>'D&amp;O - EPL - Fiduciary - Crime'!CB$15*$BI118</f>
        <v>0</v>
      </c>
      <c r="AT118" s="171">
        <f>'D&amp;O - EPL - Fiduciary - Crime'!CC$15*$BI118</f>
        <v>0</v>
      </c>
      <c r="AU118" s="171">
        <f>'D&amp;O - EPL - Fiduciary - Crime'!CD$15*$BI118</f>
        <v>0</v>
      </c>
      <c r="AV118" s="171">
        <f>'D&amp;O - EPL - Fiduciary - Crime'!CE$15*$BI118</f>
        <v>0</v>
      </c>
      <c r="AW118" s="171">
        <f>'D&amp;O - EPL - Fiduciary - Crime'!CF$15*$BI118</f>
        <v>0</v>
      </c>
      <c r="AX118" s="171">
        <f>'D&amp;O - EPL - Fiduciary - Crime'!CG$15*$BI118</f>
        <v>0</v>
      </c>
      <c r="AY118" s="171">
        <f>'D&amp;O - EPL - Fiduciary - Crime'!CH$15*$BI118</f>
        <v>0</v>
      </c>
      <c r="AZ118" s="171">
        <f>'D&amp;O - EPL - Fiduciary - Crime'!CI$15*$BI118</f>
        <v>0</v>
      </c>
      <c r="BA118" s="171">
        <f>'D&amp;O - EPL - Fiduciary - Crime'!CJ$15*$BI118</f>
        <v>0</v>
      </c>
      <c r="BB118" s="171">
        <f>'D&amp;O - EPL - Fiduciary - Crime'!CK$15*$BI118</f>
        <v>0</v>
      </c>
      <c r="BC118" s="171">
        <f>'D&amp;O - EPL - Fiduciary - Crime'!CL$15*$BI118</f>
        <v>0</v>
      </c>
      <c r="BD118" s="171">
        <f>'D&amp;O - EPL - Fiduciary - Crime'!CM$15*$BI118</f>
        <v>0</v>
      </c>
      <c r="BE118" s="171">
        <f>'D&amp;O - EPL - Fiduciary - Crime'!CN$15*$BI118</f>
        <v>0</v>
      </c>
      <c r="BF118" s="171">
        <f>'D&amp;O - EPL - Fiduciary - Crime'!CO$15*$BI118</f>
        <v>0</v>
      </c>
      <c r="BG118" s="171">
        <f>'D&amp;O - EPL - Fiduciary - Crime'!CP$15*$BI118</f>
        <v>0</v>
      </c>
      <c r="BI118" s="174">
        <f>SUMIF(Revenue!$P:$P,'Crime - D&amp;O (USD)'!$F118,Revenue!$F:$F)</f>
        <v>0</v>
      </c>
    </row>
    <row r="119" spans="1:61" s="173" customFormat="1" ht="12.75" hidden="1" customHeight="1">
      <c r="A119" s="179" t="s">
        <v>589</v>
      </c>
      <c r="B119" s="179" t="s">
        <v>589</v>
      </c>
      <c r="C119" s="170" t="str" cm="1">
        <f t="array" ref="C119">IFERROR(INDEX('Legal Entity'!B:B,MATCH('Crime - D&amp;O (USD)'!F119,'Legal Entity'!A:A,0),0),0)</f>
        <v>1310 - Corix Utilities Inc.</v>
      </c>
      <c r="D119" s="170" t="str" cm="1">
        <f t="array" ref="D119">IFERROR(INDEX('Legal Entity'!C:C,MATCH(F119,'Legal Entity'!A:A,0),0),0)</f>
        <v>CA</v>
      </c>
      <c r="E119" s="170" t="s">
        <v>635</v>
      </c>
      <c r="F119" s="170" t="s">
        <v>658</v>
      </c>
      <c r="G119" s="170"/>
      <c r="H119" s="171">
        <f>'D&amp;O - EPL - Fiduciary - Crime'!AQ$15*$BI119</f>
        <v>0</v>
      </c>
      <c r="I119" s="171">
        <f>'D&amp;O - EPL - Fiduciary - Crime'!AR$15*$BI119</f>
        <v>0</v>
      </c>
      <c r="J119" s="171">
        <f>'D&amp;O - EPL - Fiduciary - Crime'!AS$15*$BI119</f>
        <v>0</v>
      </c>
      <c r="K119" s="171">
        <f>'D&amp;O - EPL - Fiduciary - Crime'!AT$15*$BI119</f>
        <v>0</v>
      </c>
      <c r="L119" s="171">
        <f>'D&amp;O - EPL - Fiduciary - Crime'!AU$15*$BI119</f>
        <v>0</v>
      </c>
      <c r="M119" s="171">
        <f>'D&amp;O - EPL - Fiduciary - Crime'!AV$15*$BI119</f>
        <v>0</v>
      </c>
      <c r="N119" s="171">
        <f>'D&amp;O - EPL - Fiduciary - Crime'!AW$15*$BI119</f>
        <v>0</v>
      </c>
      <c r="O119" s="171">
        <f>'D&amp;O - EPL - Fiduciary - Crime'!AX$15*$BI119</f>
        <v>0</v>
      </c>
      <c r="P119" s="171">
        <f>'D&amp;O - EPL - Fiduciary - Crime'!AY$15*$BI119</f>
        <v>0</v>
      </c>
      <c r="Q119" s="171">
        <f>'D&amp;O - EPL - Fiduciary - Crime'!AZ$15*$BI119</f>
        <v>0</v>
      </c>
      <c r="R119" s="171">
        <f>'D&amp;O - EPL - Fiduciary - Crime'!BA$15*$BI119</f>
        <v>0</v>
      </c>
      <c r="S119" s="171">
        <f>'D&amp;O - EPL - Fiduciary - Crime'!BB$15*$BI119</f>
        <v>0</v>
      </c>
      <c r="T119" s="171">
        <f>'D&amp;O - EPL - Fiduciary - Crime'!BC$15*$BI119</f>
        <v>0</v>
      </c>
      <c r="U119" s="171">
        <f>'D&amp;O - EPL - Fiduciary - Crime'!BD$15*$BI119</f>
        <v>0</v>
      </c>
      <c r="V119" s="171">
        <f>'D&amp;O - EPL - Fiduciary - Crime'!BE$15*$BI119</f>
        <v>0</v>
      </c>
      <c r="W119" s="171">
        <f>'D&amp;O - EPL - Fiduciary - Crime'!BF$15*$BI119</f>
        <v>0</v>
      </c>
      <c r="X119" s="171">
        <f>'D&amp;O - EPL - Fiduciary - Crime'!BG$15*$BI119</f>
        <v>0</v>
      </c>
      <c r="Y119" s="171">
        <f>'D&amp;O - EPL - Fiduciary - Crime'!BH$15*$BI119</f>
        <v>0</v>
      </c>
      <c r="Z119" s="171">
        <f>'D&amp;O - EPL - Fiduciary - Crime'!BI$15*$BI119</f>
        <v>0</v>
      </c>
      <c r="AA119" s="171">
        <f>'D&amp;O - EPL - Fiduciary - Crime'!BJ$15*$BI119</f>
        <v>0</v>
      </c>
      <c r="AB119" s="171">
        <f>'D&amp;O - EPL - Fiduciary - Crime'!BK$15*$BI119</f>
        <v>0</v>
      </c>
      <c r="AC119" s="171">
        <f>'D&amp;O - EPL - Fiduciary - Crime'!BL$15*$BI119</f>
        <v>0</v>
      </c>
      <c r="AD119" s="171">
        <f>'D&amp;O - EPL - Fiduciary - Crime'!BM$15*$BI119</f>
        <v>0</v>
      </c>
      <c r="AE119" s="171">
        <f>'D&amp;O - EPL - Fiduciary - Crime'!BN$15*$BI119</f>
        <v>0</v>
      </c>
      <c r="AF119" s="171">
        <f>'D&amp;O - EPL - Fiduciary - Crime'!BO$15*$BI119</f>
        <v>0</v>
      </c>
      <c r="AG119" s="171">
        <f>'D&amp;O - EPL - Fiduciary - Crime'!BP$15*$BI119</f>
        <v>0</v>
      </c>
      <c r="AH119" s="171">
        <f>'D&amp;O - EPL - Fiduciary - Crime'!BQ$15*$BI119</f>
        <v>0</v>
      </c>
      <c r="AI119" s="171">
        <f>'D&amp;O - EPL - Fiduciary - Crime'!BR$15*$BI119</f>
        <v>0</v>
      </c>
      <c r="AJ119" s="171">
        <f>'D&amp;O - EPL - Fiduciary - Crime'!BS$15*$BI119</f>
        <v>0</v>
      </c>
      <c r="AK119" s="171">
        <f>'D&amp;O - EPL - Fiduciary - Crime'!BT$15*$BI119</f>
        <v>0</v>
      </c>
      <c r="AL119" s="171">
        <f>'D&amp;O - EPL - Fiduciary - Crime'!BU$15*$BI119</f>
        <v>0</v>
      </c>
      <c r="AM119" s="171">
        <f>'D&amp;O - EPL - Fiduciary - Crime'!BV$15*$BI119</f>
        <v>0</v>
      </c>
      <c r="AN119" s="171">
        <f>'D&amp;O - EPL - Fiduciary - Crime'!BW$15*$BI119</f>
        <v>0</v>
      </c>
      <c r="AO119" s="171">
        <f>'D&amp;O - EPL - Fiduciary - Crime'!BX$15*$BI119</f>
        <v>0</v>
      </c>
      <c r="AP119" s="171">
        <f>'D&amp;O - EPL - Fiduciary - Crime'!BY$15*$BI119</f>
        <v>0</v>
      </c>
      <c r="AQ119" s="171">
        <f>'D&amp;O - EPL - Fiduciary - Crime'!BZ$15*$BI119</f>
        <v>0</v>
      </c>
      <c r="AR119" s="171">
        <f>'D&amp;O - EPL - Fiduciary - Crime'!CA$15*$BI119</f>
        <v>0</v>
      </c>
      <c r="AS119" s="171">
        <f>'D&amp;O - EPL - Fiduciary - Crime'!CB$15*$BI119</f>
        <v>0</v>
      </c>
      <c r="AT119" s="171">
        <f>'D&amp;O - EPL - Fiduciary - Crime'!CC$15*$BI119</f>
        <v>0</v>
      </c>
      <c r="AU119" s="171">
        <f>'D&amp;O - EPL - Fiduciary - Crime'!CD$15*$BI119</f>
        <v>0</v>
      </c>
      <c r="AV119" s="171">
        <f>'D&amp;O - EPL - Fiduciary - Crime'!CE$15*$BI119</f>
        <v>0</v>
      </c>
      <c r="AW119" s="171">
        <f>'D&amp;O - EPL - Fiduciary - Crime'!CF$15*$BI119</f>
        <v>0</v>
      </c>
      <c r="AX119" s="171">
        <f>'D&amp;O - EPL - Fiduciary - Crime'!CG$15*$BI119</f>
        <v>0</v>
      </c>
      <c r="AY119" s="171">
        <f>'D&amp;O - EPL - Fiduciary - Crime'!CH$15*$BI119</f>
        <v>0</v>
      </c>
      <c r="AZ119" s="171">
        <f>'D&amp;O - EPL - Fiduciary - Crime'!CI$15*$BI119</f>
        <v>0</v>
      </c>
      <c r="BA119" s="171">
        <f>'D&amp;O - EPL - Fiduciary - Crime'!CJ$15*$BI119</f>
        <v>0</v>
      </c>
      <c r="BB119" s="171">
        <f>'D&amp;O - EPL - Fiduciary - Crime'!CK$15*$BI119</f>
        <v>0</v>
      </c>
      <c r="BC119" s="171">
        <f>'D&amp;O - EPL - Fiduciary - Crime'!CL$15*$BI119</f>
        <v>0</v>
      </c>
      <c r="BD119" s="171">
        <f>'D&amp;O - EPL - Fiduciary - Crime'!CM$15*$BI119</f>
        <v>0</v>
      </c>
      <c r="BE119" s="171">
        <f>'D&amp;O - EPL - Fiduciary - Crime'!CN$15*$BI119</f>
        <v>0</v>
      </c>
      <c r="BF119" s="171">
        <f>'D&amp;O - EPL - Fiduciary - Crime'!CO$15*$BI119</f>
        <v>0</v>
      </c>
      <c r="BG119" s="171">
        <f>'D&amp;O - EPL - Fiduciary - Crime'!CP$15*$BI119</f>
        <v>0</v>
      </c>
      <c r="BI119" s="174">
        <f>SUMIF(Revenue!$P:$P,'Crime - D&amp;O (USD)'!$F119,Revenue!$F:$F)</f>
        <v>0</v>
      </c>
    </row>
    <row r="120" spans="1:61" s="173" customFormat="1" ht="12.75" hidden="1" customHeight="1">
      <c r="A120" s="179" t="s">
        <v>589</v>
      </c>
      <c r="B120" s="179" t="s">
        <v>589</v>
      </c>
      <c r="C120" s="170" t="str" cm="1">
        <f t="array" ref="C120">IFERROR(INDEX('Legal Entity'!B:B,MATCH('Crime - D&amp;O (USD)'!F120,'Legal Entity'!A:A,0),0),0)</f>
        <v>1335 - Corix Water Systems</v>
      </c>
      <c r="D120" s="170" t="str" cm="1">
        <f t="array" ref="D120">IFERROR(INDEX('Legal Entity'!C:C,MATCH(F120,'Legal Entity'!A:A,0),0),0)</f>
        <v>CA</v>
      </c>
      <c r="E120" s="170" t="s">
        <v>635</v>
      </c>
      <c r="F120" s="170" t="s">
        <v>659</v>
      </c>
      <c r="G120" s="170"/>
      <c r="H120" s="171">
        <f>'D&amp;O - EPL - Fiduciary - Crime'!AQ$15*$BI120</f>
        <v>0</v>
      </c>
      <c r="I120" s="171">
        <f>'D&amp;O - EPL - Fiduciary - Crime'!AR$15*$BI120</f>
        <v>0</v>
      </c>
      <c r="J120" s="171">
        <f>'D&amp;O - EPL - Fiduciary - Crime'!AS$15*$BI120</f>
        <v>0</v>
      </c>
      <c r="K120" s="171">
        <f>'D&amp;O - EPL - Fiduciary - Crime'!AT$15*$BI120</f>
        <v>0</v>
      </c>
      <c r="L120" s="171">
        <f>'D&amp;O - EPL - Fiduciary - Crime'!AU$15*$BI120</f>
        <v>0</v>
      </c>
      <c r="M120" s="171">
        <f>'D&amp;O - EPL - Fiduciary - Crime'!AV$15*$BI120</f>
        <v>0</v>
      </c>
      <c r="N120" s="171">
        <f>'D&amp;O - EPL - Fiduciary - Crime'!AW$15*$BI120</f>
        <v>0</v>
      </c>
      <c r="O120" s="171">
        <f>'D&amp;O - EPL - Fiduciary - Crime'!AX$15*$BI120</f>
        <v>0</v>
      </c>
      <c r="P120" s="171">
        <f>'D&amp;O - EPL - Fiduciary - Crime'!AY$15*$BI120</f>
        <v>0</v>
      </c>
      <c r="Q120" s="171">
        <f>'D&amp;O - EPL - Fiduciary - Crime'!AZ$15*$BI120</f>
        <v>0</v>
      </c>
      <c r="R120" s="171">
        <f>'D&amp;O - EPL - Fiduciary - Crime'!BA$15*$BI120</f>
        <v>0</v>
      </c>
      <c r="S120" s="171">
        <f>'D&amp;O - EPL - Fiduciary - Crime'!BB$15*$BI120</f>
        <v>0</v>
      </c>
      <c r="T120" s="171">
        <f>'D&amp;O - EPL - Fiduciary - Crime'!BC$15*$BI120</f>
        <v>0</v>
      </c>
      <c r="U120" s="171">
        <f>'D&amp;O - EPL - Fiduciary - Crime'!BD$15*$BI120</f>
        <v>0</v>
      </c>
      <c r="V120" s="171">
        <f>'D&amp;O - EPL - Fiduciary - Crime'!BE$15*$BI120</f>
        <v>0</v>
      </c>
      <c r="W120" s="171">
        <f>'D&amp;O - EPL - Fiduciary - Crime'!BF$15*$BI120</f>
        <v>0</v>
      </c>
      <c r="X120" s="171">
        <f>'D&amp;O - EPL - Fiduciary - Crime'!BG$15*$BI120</f>
        <v>0</v>
      </c>
      <c r="Y120" s="171">
        <f>'D&amp;O - EPL - Fiduciary - Crime'!BH$15*$BI120</f>
        <v>0</v>
      </c>
      <c r="Z120" s="171">
        <f>'D&amp;O - EPL - Fiduciary - Crime'!BI$15*$BI120</f>
        <v>0</v>
      </c>
      <c r="AA120" s="171">
        <f>'D&amp;O - EPL - Fiduciary - Crime'!BJ$15*$BI120</f>
        <v>0</v>
      </c>
      <c r="AB120" s="171">
        <f>'D&amp;O - EPL - Fiduciary - Crime'!BK$15*$BI120</f>
        <v>0</v>
      </c>
      <c r="AC120" s="171">
        <f>'D&amp;O - EPL - Fiduciary - Crime'!BL$15*$BI120</f>
        <v>0</v>
      </c>
      <c r="AD120" s="171">
        <f>'D&amp;O - EPL - Fiduciary - Crime'!BM$15*$BI120</f>
        <v>0</v>
      </c>
      <c r="AE120" s="171">
        <f>'D&amp;O - EPL - Fiduciary - Crime'!BN$15*$BI120</f>
        <v>0</v>
      </c>
      <c r="AF120" s="171">
        <f>'D&amp;O - EPL - Fiduciary - Crime'!BO$15*$BI120</f>
        <v>0</v>
      </c>
      <c r="AG120" s="171">
        <f>'D&amp;O - EPL - Fiduciary - Crime'!BP$15*$BI120</f>
        <v>0</v>
      </c>
      <c r="AH120" s="171">
        <f>'D&amp;O - EPL - Fiduciary - Crime'!BQ$15*$BI120</f>
        <v>0</v>
      </c>
      <c r="AI120" s="171">
        <f>'D&amp;O - EPL - Fiduciary - Crime'!BR$15*$BI120</f>
        <v>0</v>
      </c>
      <c r="AJ120" s="171">
        <f>'D&amp;O - EPL - Fiduciary - Crime'!BS$15*$BI120</f>
        <v>0</v>
      </c>
      <c r="AK120" s="171">
        <f>'D&amp;O - EPL - Fiduciary - Crime'!BT$15*$BI120</f>
        <v>0</v>
      </c>
      <c r="AL120" s="171">
        <f>'D&amp;O - EPL - Fiduciary - Crime'!BU$15*$BI120</f>
        <v>0</v>
      </c>
      <c r="AM120" s="171">
        <f>'D&amp;O - EPL - Fiduciary - Crime'!BV$15*$BI120</f>
        <v>0</v>
      </c>
      <c r="AN120" s="171">
        <f>'D&amp;O - EPL - Fiduciary - Crime'!BW$15*$BI120</f>
        <v>0</v>
      </c>
      <c r="AO120" s="171">
        <f>'D&amp;O - EPL - Fiduciary - Crime'!BX$15*$BI120</f>
        <v>0</v>
      </c>
      <c r="AP120" s="171">
        <f>'D&amp;O - EPL - Fiduciary - Crime'!BY$15*$BI120</f>
        <v>0</v>
      </c>
      <c r="AQ120" s="171">
        <f>'D&amp;O - EPL - Fiduciary - Crime'!BZ$15*$BI120</f>
        <v>0</v>
      </c>
      <c r="AR120" s="171">
        <f>'D&amp;O - EPL - Fiduciary - Crime'!CA$15*$BI120</f>
        <v>0</v>
      </c>
      <c r="AS120" s="171">
        <f>'D&amp;O - EPL - Fiduciary - Crime'!CB$15*$BI120</f>
        <v>0</v>
      </c>
      <c r="AT120" s="171">
        <f>'D&amp;O - EPL - Fiduciary - Crime'!CC$15*$BI120</f>
        <v>0</v>
      </c>
      <c r="AU120" s="171">
        <f>'D&amp;O - EPL - Fiduciary - Crime'!CD$15*$BI120</f>
        <v>0</v>
      </c>
      <c r="AV120" s="171">
        <f>'D&amp;O - EPL - Fiduciary - Crime'!CE$15*$BI120</f>
        <v>0</v>
      </c>
      <c r="AW120" s="171">
        <f>'D&amp;O - EPL - Fiduciary - Crime'!CF$15*$BI120</f>
        <v>0</v>
      </c>
      <c r="AX120" s="171">
        <f>'D&amp;O - EPL - Fiduciary - Crime'!CG$15*$BI120</f>
        <v>0</v>
      </c>
      <c r="AY120" s="171">
        <f>'D&amp;O - EPL - Fiduciary - Crime'!CH$15*$BI120</f>
        <v>0</v>
      </c>
      <c r="AZ120" s="171">
        <f>'D&amp;O - EPL - Fiduciary - Crime'!CI$15*$BI120</f>
        <v>0</v>
      </c>
      <c r="BA120" s="171">
        <f>'D&amp;O - EPL - Fiduciary - Crime'!CJ$15*$BI120</f>
        <v>0</v>
      </c>
      <c r="BB120" s="171">
        <f>'D&amp;O - EPL - Fiduciary - Crime'!CK$15*$BI120</f>
        <v>0</v>
      </c>
      <c r="BC120" s="171">
        <f>'D&amp;O - EPL - Fiduciary - Crime'!CL$15*$BI120</f>
        <v>0</v>
      </c>
      <c r="BD120" s="171">
        <f>'D&amp;O - EPL - Fiduciary - Crime'!CM$15*$BI120</f>
        <v>0</v>
      </c>
      <c r="BE120" s="171">
        <f>'D&amp;O - EPL - Fiduciary - Crime'!CN$15*$BI120</f>
        <v>0</v>
      </c>
      <c r="BF120" s="171">
        <f>'D&amp;O - EPL - Fiduciary - Crime'!CO$15*$BI120</f>
        <v>0</v>
      </c>
      <c r="BG120" s="171">
        <f>'D&amp;O - EPL - Fiduciary - Crime'!CP$15*$BI120</f>
        <v>0</v>
      </c>
      <c r="BI120" s="174">
        <f>SUMIF(Revenue!$P:$P,'Crime - D&amp;O (USD)'!$F120,Revenue!$F:$F)</f>
        <v>0</v>
      </c>
    </row>
    <row r="121" spans="1:61" s="173" customFormat="1" ht="12.75" hidden="1" customHeight="1">
      <c r="A121" s="179" t="s">
        <v>589</v>
      </c>
      <c r="B121" s="179" t="s">
        <v>589</v>
      </c>
      <c r="C121" s="170" t="str" cm="1">
        <f t="array" ref="C121">IFERROR(INDEX('Legal Entity'!B:B,MATCH('Crime - D&amp;O (USD)'!F121,'Legal Entity'!A:A,0),0),0)</f>
        <v>1010 - Corix Infrastructures Inc.</v>
      </c>
      <c r="D121" s="170" t="str" cm="1">
        <f t="array" ref="D121">IFERROR(INDEX('Legal Entity'!C:C,MATCH(F121,'Legal Entity'!A:A,0),0),0)</f>
        <v>CA</v>
      </c>
      <c r="E121" s="170" t="s">
        <v>635</v>
      </c>
      <c r="F121" s="170" t="s">
        <v>660</v>
      </c>
      <c r="G121" s="170"/>
      <c r="H121" s="171">
        <f>'D&amp;O - EPL - Fiduciary - Crime'!AQ$15*$BI121</f>
        <v>0.14030146878062252</v>
      </c>
      <c r="I121" s="171">
        <f>'D&amp;O - EPL - Fiduciary - Crime'!AR$15*$BI121</f>
        <v>0.14030146878062252</v>
      </c>
      <c r="J121" s="171">
        <f>'D&amp;O - EPL - Fiduciary - Crime'!AS$15*$BI121</f>
        <v>0.17290596824275775</v>
      </c>
      <c r="K121" s="171">
        <f>'D&amp;O - EPL - Fiduciary - Crime'!AT$15*$BI121</f>
        <v>0.17290596824275775</v>
      </c>
      <c r="L121" s="171">
        <f>'D&amp;O - EPL - Fiduciary - Crime'!AU$15*$BI121</f>
        <v>0.17290596824275775</v>
      </c>
      <c r="M121" s="171">
        <f>'D&amp;O - EPL - Fiduciary - Crime'!AV$15*$BI121</f>
        <v>0.17290596824275775</v>
      </c>
      <c r="N121" s="171">
        <f>'D&amp;O - EPL - Fiduciary - Crime'!AW$15*$BI121</f>
        <v>0.17290596824275775</v>
      </c>
      <c r="O121" s="171">
        <f>'D&amp;O - EPL - Fiduciary - Crime'!AX$15*$BI121</f>
        <v>0.17290596824275775</v>
      </c>
      <c r="P121" s="171">
        <f>'D&amp;O - EPL - Fiduciary - Crime'!AY$15*$BI121</f>
        <v>0.17290596824275775</v>
      </c>
      <c r="Q121" s="171">
        <f>'D&amp;O - EPL - Fiduciary - Crime'!AZ$15*$BI121</f>
        <v>0.17290596824275775</v>
      </c>
      <c r="R121" s="171">
        <f>'D&amp;O - EPL - Fiduciary - Crime'!BA$15*$BI121</f>
        <v>0.17290596824275775</v>
      </c>
      <c r="S121" s="171">
        <f>'D&amp;O - EPL - Fiduciary - Crime'!BB$15*$BI121</f>
        <v>0.17290596824275775</v>
      </c>
      <c r="T121" s="171">
        <f>'D&amp;O - EPL - Fiduciary - Crime'!BC$15*$BI121</f>
        <v>0.17290596824275775</v>
      </c>
      <c r="U121" s="171">
        <f>'D&amp;O - EPL - Fiduciary - Crime'!BD$15*$BI121</f>
        <v>0.17290596824275775</v>
      </c>
      <c r="V121" s="171">
        <f>'D&amp;O - EPL - Fiduciary - Crime'!BE$15*$BI121</f>
        <v>0.18587391586096458</v>
      </c>
      <c r="W121" s="171">
        <f>'D&amp;O - EPL - Fiduciary - Crime'!BF$15*$BI121</f>
        <v>0.18587391586096458</v>
      </c>
      <c r="X121" s="171">
        <f>'D&amp;O - EPL - Fiduciary - Crime'!BG$15*$BI121</f>
        <v>0.18587391586096458</v>
      </c>
      <c r="Y121" s="171">
        <f>'D&amp;O - EPL - Fiduciary - Crime'!BH$15*$BI121</f>
        <v>0.18587391586096458</v>
      </c>
      <c r="Z121" s="171">
        <f>'D&amp;O - EPL - Fiduciary - Crime'!BI$15*$BI121</f>
        <v>0.18587391586096458</v>
      </c>
      <c r="AA121" s="171">
        <f>'D&amp;O - EPL - Fiduciary - Crime'!BJ$15*$BI121</f>
        <v>0.18587391586096458</v>
      </c>
      <c r="AB121" s="171">
        <f>'D&amp;O - EPL - Fiduciary - Crime'!BK$15*$BI121</f>
        <v>0.18587391586096458</v>
      </c>
      <c r="AC121" s="171">
        <f>'D&amp;O - EPL - Fiduciary - Crime'!BL$15*$BI121</f>
        <v>0.18587391586096458</v>
      </c>
      <c r="AD121" s="171">
        <f>'D&amp;O - EPL - Fiduciary - Crime'!BM$15*$BI121</f>
        <v>0.18587391586096458</v>
      </c>
      <c r="AE121" s="171">
        <f>'D&amp;O - EPL - Fiduciary - Crime'!BN$15*$BI121</f>
        <v>0.18587391586096458</v>
      </c>
      <c r="AF121" s="171">
        <f>'D&amp;O - EPL - Fiduciary - Crime'!BO$15*$BI121</f>
        <v>0.18587391586096458</v>
      </c>
      <c r="AG121" s="171">
        <f>'D&amp;O - EPL - Fiduciary - Crime'!BP$15*$BI121</f>
        <v>0.18587391586096458</v>
      </c>
      <c r="AH121" s="171">
        <f>'D&amp;O - EPL - Fiduciary - Crime'!BQ$15*$BI121</f>
        <v>0.19981445955053692</v>
      </c>
      <c r="AI121" s="171">
        <f>'D&amp;O - EPL - Fiduciary - Crime'!BR$15*$BI121</f>
        <v>0.19981445955053692</v>
      </c>
      <c r="AJ121" s="171">
        <f>'D&amp;O - EPL - Fiduciary - Crime'!BS$15*$BI121</f>
        <v>0.19981445955053692</v>
      </c>
      <c r="AK121" s="171">
        <f>'D&amp;O - EPL - Fiduciary - Crime'!BT$15*$BI121</f>
        <v>0.19981445955053692</v>
      </c>
      <c r="AL121" s="171">
        <f>'D&amp;O - EPL - Fiduciary - Crime'!BU$15*$BI121</f>
        <v>0.19981445955053692</v>
      </c>
      <c r="AM121" s="171">
        <f>'D&amp;O - EPL - Fiduciary - Crime'!BV$15*$BI121</f>
        <v>0.19981445955053692</v>
      </c>
      <c r="AN121" s="171">
        <f>'D&amp;O - EPL - Fiduciary - Crime'!BW$15*$BI121</f>
        <v>0.19981445955053692</v>
      </c>
      <c r="AO121" s="171">
        <f>'D&amp;O - EPL - Fiduciary - Crime'!BX$15*$BI121</f>
        <v>0.19981445955053692</v>
      </c>
      <c r="AP121" s="171">
        <f>'D&amp;O - EPL - Fiduciary - Crime'!BY$15*$BI121</f>
        <v>0.19981445955053692</v>
      </c>
      <c r="AQ121" s="171">
        <f>'D&amp;O - EPL - Fiduciary - Crime'!BZ$15*$BI121</f>
        <v>0.19981445955053692</v>
      </c>
      <c r="AR121" s="171">
        <f>'D&amp;O - EPL - Fiduciary - Crime'!CA$15*$BI121</f>
        <v>0.19981445955053692</v>
      </c>
      <c r="AS121" s="171">
        <f>'D&amp;O - EPL - Fiduciary - Crime'!CB$15*$BI121</f>
        <v>0.19981445955053692</v>
      </c>
      <c r="AT121" s="171">
        <f>'D&amp;O - EPL - Fiduciary - Crime'!CC$15*$BI121</f>
        <v>0.20580889333705299</v>
      </c>
      <c r="AU121" s="171">
        <f>'D&amp;O - EPL - Fiduciary - Crime'!CD$15*$BI121</f>
        <v>0.20580889333705299</v>
      </c>
      <c r="AV121" s="171">
        <f>'D&amp;O - EPL - Fiduciary - Crime'!CE$15*$BI121</f>
        <v>0.20580889333705299</v>
      </c>
      <c r="AW121" s="171">
        <f>'D&amp;O - EPL - Fiduciary - Crime'!CF$15*$BI121</f>
        <v>0.20580889333705299</v>
      </c>
      <c r="AX121" s="171">
        <f>'D&amp;O - EPL - Fiduciary - Crime'!CG$15*$BI121</f>
        <v>0.20580889333705299</v>
      </c>
      <c r="AY121" s="171">
        <f>'D&amp;O - EPL - Fiduciary - Crime'!CH$15*$BI121</f>
        <v>0.20580889333705299</v>
      </c>
      <c r="AZ121" s="171">
        <f>'D&amp;O - EPL - Fiduciary - Crime'!CI$15*$BI121</f>
        <v>0.20580889333705299</v>
      </c>
      <c r="BA121" s="171">
        <f>'D&amp;O - EPL - Fiduciary - Crime'!CJ$15*$BI121</f>
        <v>0.20580889333705299</v>
      </c>
      <c r="BB121" s="171">
        <f>'D&amp;O - EPL - Fiduciary - Crime'!CK$15*$BI121</f>
        <v>0.20580889333705299</v>
      </c>
      <c r="BC121" s="171">
        <f>'D&amp;O - EPL - Fiduciary - Crime'!CL$15*$BI121</f>
        <v>0.20580889333705299</v>
      </c>
      <c r="BD121" s="171">
        <f>'D&amp;O - EPL - Fiduciary - Crime'!CM$15*$BI121</f>
        <v>0.20580889333705299</v>
      </c>
      <c r="BE121" s="171">
        <f>'D&amp;O - EPL - Fiduciary - Crime'!CN$15*$BI121</f>
        <v>0.20580889333705299</v>
      </c>
      <c r="BF121" s="171">
        <f>'D&amp;O - EPL - Fiduciary - Crime'!CO$15*$BI121</f>
        <v>0.21198316013716459</v>
      </c>
      <c r="BG121" s="171">
        <f>'D&amp;O - EPL - Fiduciary - Crime'!CP$15*$BI121</f>
        <v>0.21198316013716459</v>
      </c>
      <c r="BI121" s="174">
        <f>SUMIF(Revenue!$P:$P,'Crime - D&amp;O (USD)'!$F121,Revenue!$F:$F)</f>
        <v>7.2263651767571829E-6</v>
      </c>
    </row>
    <row r="122" spans="1:61" s="173" customFormat="1" ht="12.75" hidden="1" customHeight="1">
      <c r="A122" s="179" t="s">
        <v>589</v>
      </c>
      <c r="B122" s="179" t="s">
        <v>589</v>
      </c>
      <c r="C122" s="170" t="str" cm="1">
        <f t="array" ref="C122">IFERROR(INDEX('Legal Entity'!B:B,MATCH('Crime - D&amp;O (USD)'!F122,'Legal Entity'!A:A,0),0),0)</f>
        <v>1014 - Inland Pacific Resources Inc. (IPRI)</v>
      </c>
      <c r="D122" s="170" t="str" cm="1">
        <f t="array" ref="D122">IFERROR(INDEX('Legal Entity'!C:C,MATCH(F122,'Legal Entity'!A:A,0),0),0)</f>
        <v>US</v>
      </c>
      <c r="E122" s="170" t="s">
        <v>635</v>
      </c>
      <c r="F122" s="170" t="s">
        <v>651</v>
      </c>
      <c r="G122" s="170"/>
      <c r="H122" s="171">
        <f>'D&amp;O - EPL - Fiduciary - Crime'!AQ$15*$BI122</f>
        <v>15.105980193973425</v>
      </c>
      <c r="I122" s="171">
        <f>'D&amp;O - EPL - Fiduciary - Crime'!AR$15*$BI122</f>
        <v>15.105980193973425</v>
      </c>
      <c r="J122" s="171">
        <f>'D&amp;O - EPL - Fiduciary - Crime'!AS$15*$BI122</f>
        <v>18.61644182627143</v>
      </c>
      <c r="K122" s="171">
        <f>'D&amp;O - EPL - Fiduciary - Crime'!AT$15*$BI122</f>
        <v>18.61644182627143</v>
      </c>
      <c r="L122" s="171">
        <f>'D&amp;O - EPL - Fiduciary - Crime'!AU$15*$BI122</f>
        <v>18.61644182627143</v>
      </c>
      <c r="M122" s="171">
        <f>'D&amp;O - EPL - Fiduciary - Crime'!AV$15*$BI122</f>
        <v>18.61644182627143</v>
      </c>
      <c r="N122" s="171">
        <f>'D&amp;O - EPL - Fiduciary - Crime'!AW$15*$BI122</f>
        <v>18.61644182627143</v>
      </c>
      <c r="O122" s="171">
        <f>'D&amp;O - EPL - Fiduciary - Crime'!AX$15*$BI122</f>
        <v>18.61644182627143</v>
      </c>
      <c r="P122" s="171">
        <f>'D&amp;O - EPL - Fiduciary - Crime'!AY$15*$BI122</f>
        <v>18.61644182627143</v>
      </c>
      <c r="Q122" s="171">
        <f>'D&amp;O - EPL - Fiduciary - Crime'!AZ$15*$BI122</f>
        <v>18.61644182627143</v>
      </c>
      <c r="R122" s="171">
        <f>'D&amp;O - EPL - Fiduciary - Crime'!BA$15*$BI122</f>
        <v>18.61644182627143</v>
      </c>
      <c r="S122" s="171">
        <f>'D&amp;O - EPL - Fiduciary - Crime'!BB$15*$BI122</f>
        <v>18.61644182627143</v>
      </c>
      <c r="T122" s="171">
        <f>'D&amp;O - EPL - Fiduciary - Crime'!BC$15*$BI122</f>
        <v>18.61644182627143</v>
      </c>
      <c r="U122" s="171">
        <f>'D&amp;O - EPL - Fiduciary - Crime'!BD$15*$BI122</f>
        <v>18.61644182627143</v>
      </c>
      <c r="V122" s="171">
        <f>'D&amp;O - EPL - Fiduciary - Crime'!BE$15*$BI122</f>
        <v>20.012674963241786</v>
      </c>
      <c r="W122" s="171">
        <f>'D&amp;O - EPL - Fiduciary - Crime'!BF$15*$BI122</f>
        <v>20.012674963241786</v>
      </c>
      <c r="X122" s="171">
        <f>'D&amp;O - EPL - Fiduciary - Crime'!BG$15*$BI122</f>
        <v>20.012674963241786</v>
      </c>
      <c r="Y122" s="171">
        <f>'D&amp;O - EPL - Fiduciary - Crime'!BH$15*$BI122</f>
        <v>20.012674963241786</v>
      </c>
      <c r="Z122" s="171">
        <f>'D&amp;O - EPL - Fiduciary - Crime'!BI$15*$BI122</f>
        <v>20.012674963241786</v>
      </c>
      <c r="AA122" s="171">
        <f>'D&amp;O - EPL - Fiduciary - Crime'!BJ$15*$BI122</f>
        <v>20.012674963241786</v>
      </c>
      <c r="AB122" s="171">
        <f>'D&amp;O - EPL - Fiduciary - Crime'!BK$15*$BI122</f>
        <v>20.012674963241786</v>
      </c>
      <c r="AC122" s="171">
        <f>'D&amp;O - EPL - Fiduciary - Crime'!BL$15*$BI122</f>
        <v>20.012674963241786</v>
      </c>
      <c r="AD122" s="171">
        <f>'D&amp;O - EPL - Fiduciary - Crime'!BM$15*$BI122</f>
        <v>20.012674963241786</v>
      </c>
      <c r="AE122" s="171">
        <f>'D&amp;O - EPL - Fiduciary - Crime'!BN$15*$BI122</f>
        <v>20.012674963241786</v>
      </c>
      <c r="AF122" s="171">
        <f>'D&amp;O - EPL - Fiduciary - Crime'!BO$15*$BI122</f>
        <v>20.012674963241786</v>
      </c>
      <c r="AG122" s="171">
        <f>'D&amp;O - EPL - Fiduciary - Crime'!BP$15*$BI122</f>
        <v>20.012674963241786</v>
      </c>
      <c r="AH122" s="171">
        <f>'D&amp;O - EPL - Fiduciary - Crime'!BQ$15*$BI122</f>
        <v>21.513625585484917</v>
      </c>
      <c r="AI122" s="171">
        <f>'D&amp;O - EPL - Fiduciary - Crime'!BR$15*$BI122</f>
        <v>21.513625585484917</v>
      </c>
      <c r="AJ122" s="171">
        <f>'D&amp;O - EPL - Fiduciary - Crime'!BS$15*$BI122</f>
        <v>21.513625585484917</v>
      </c>
      <c r="AK122" s="171">
        <f>'D&amp;O - EPL - Fiduciary - Crime'!BT$15*$BI122</f>
        <v>21.513625585484917</v>
      </c>
      <c r="AL122" s="171">
        <f>'D&amp;O - EPL - Fiduciary - Crime'!BU$15*$BI122</f>
        <v>21.513625585484917</v>
      </c>
      <c r="AM122" s="171">
        <f>'D&amp;O - EPL - Fiduciary - Crime'!BV$15*$BI122</f>
        <v>21.513625585484917</v>
      </c>
      <c r="AN122" s="171">
        <f>'D&amp;O - EPL - Fiduciary - Crime'!BW$15*$BI122</f>
        <v>21.513625585484917</v>
      </c>
      <c r="AO122" s="171">
        <f>'D&amp;O - EPL - Fiduciary - Crime'!BX$15*$BI122</f>
        <v>21.513625585484917</v>
      </c>
      <c r="AP122" s="171">
        <f>'D&amp;O - EPL - Fiduciary - Crime'!BY$15*$BI122</f>
        <v>21.513625585484917</v>
      </c>
      <c r="AQ122" s="171">
        <f>'D&amp;O - EPL - Fiduciary - Crime'!BZ$15*$BI122</f>
        <v>21.513625585484917</v>
      </c>
      <c r="AR122" s="171">
        <f>'D&amp;O - EPL - Fiduciary - Crime'!CA$15*$BI122</f>
        <v>21.513625585484917</v>
      </c>
      <c r="AS122" s="171">
        <f>'D&amp;O - EPL - Fiduciary - Crime'!CB$15*$BI122</f>
        <v>21.513625585484917</v>
      </c>
      <c r="AT122" s="171">
        <f>'D&amp;O - EPL - Fiduciary - Crime'!CC$15*$BI122</f>
        <v>22.159034353049464</v>
      </c>
      <c r="AU122" s="171">
        <f>'D&amp;O - EPL - Fiduciary - Crime'!CD$15*$BI122</f>
        <v>22.159034353049464</v>
      </c>
      <c r="AV122" s="171">
        <f>'D&amp;O - EPL - Fiduciary - Crime'!CE$15*$BI122</f>
        <v>22.159034353049464</v>
      </c>
      <c r="AW122" s="171">
        <f>'D&amp;O - EPL - Fiduciary - Crime'!CF$15*$BI122</f>
        <v>22.159034353049464</v>
      </c>
      <c r="AX122" s="171">
        <f>'D&amp;O - EPL - Fiduciary - Crime'!CG$15*$BI122</f>
        <v>22.159034353049464</v>
      </c>
      <c r="AY122" s="171">
        <f>'D&amp;O - EPL - Fiduciary - Crime'!CH$15*$BI122</f>
        <v>22.159034353049464</v>
      </c>
      <c r="AZ122" s="171">
        <f>'D&amp;O - EPL - Fiduciary - Crime'!CI$15*$BI122</f>
        <v>22.159034353049464</v>
      </c>
      <c r="BA122" s="171">
        <f>'D&amp;O - EPL - Fiduciary - Crime'!CJ$15*$BI122</f>
        <v>22.159034353049464</v>
      </c>
      <c r="BB122" s="171">
        <f>'D&amp;O - EPL - Fiduciary - Crime'!CK$15*$BI122</f>
        <v>22.159034353049464</v>
      </c>
      <c r="BC122" s="171">
        <f>'D&amp;O - EPL - Fiduciary - Crime'!CL$15*$BI122</f>
        <v>22.159034353049464</v>
      </c>
      <c r="BD122" s="171">
        <f>'D&amp;O - EPL - Fiduciary - Crime'!CM$15*$BI122</f>
        <v>22.159034353049464</v>
      </c>
      <c r="BE122" s="171">
        <f>'D&amp;O - EPL - Fiduciary - Crime'!CN$15*$BI122</f>
        <v>22.159034353049464</v>
      </c>
      <c r="BF122" s="171">
        <f>'D&amp;O - EPL - Fiduciary - Crime'!CO$15*$BI122</f>
        <v>22.823805383640948</v>
      </c>
      <c r="BG122" s="171">
        <f>'D&amp;O - EPL - Fiduciary - Crime'!CP$15*$BI122</f>
        <v>22.823805383640948</v>
      </c>
      <c r="BI122" s="174">
        <f>SUMIF(Revenue!$P:$P,'Crime - D&amp;O (USD)'!$F122,Revenue!$F:$F)</f>
        <v>7.7804837100600526E-4</v>
      </c>
    </row>
    <row r="123" spans="1:61" s="173" customFormat="1" ht="12.75" hidden="1" customHeight="1">
      <c r="A123" s="179" t="s">
        <v>589</v>
      </c>
      <c r="B123" s="179" t="s">
        <v>589</v>
      </c>
      <c r="C123" s="170" t="str" cm="1">
        <f t="array" ref="C123">IFERROR(INDEX('Legal Entity'!B:B,MATCH('Crime - D&amp;O (USD)'!F123,'Legal Entity'!A:A,0),0),0)</f>
        <v>1020 - SuperHoldCo</v>
      </c>
      <c r="D123" s="170" t="str" cm="1">
        <f t="array" ref="D123">IFERROR(INDEX('Legal Entity'!C:C,MATCH(F123,'Legal Entity'!A:A,0),0),0)</f>
        <v>US</v>
      </c>
      <c r="E123" s="170" t="s">
        <v>635</v>
      </c>
      <c r="F123" s="170" t="s">
        <v>32</v>
      </c>
      <c r="G123" s="170"/>
      <c r="H123" s="171">
        <f>'D&amp;O - EPL - Fiduciary - Crime'!AQ$15*$BI123</f>
        <v>10.373086564255694</v>
      </c>
      <c r="I123" s="171">
        <f>'D&amp;O - EPL - Fiduciary - Crime'!AR$15*$BI123</f>
        <v>10.373086564255694</v>
      </c>
      <c r="J123" s="171">
        <f>'D&amp;O - EPL - Fiduciary - Crime'!AS$15*$BI123</f>
        <v>12.783676405148848</v>
      </c>
      <c r="K123" s="171">
        <f>'D&amp;O - EPL - Fiduciary - Crime'!AT$15*$BI123</f>
        <v>12.783676405148848</v>
      </c>
      <c r="L123" s="171">
        <f>'D&amp;O - EPL - Fiduciary - Crime'!AU$15*$BI123</f>
        <v>12.783676405148848</v>
      </c>
      <c r="M123" s="171">
        <f>'D&amp;O - EPL - Fiduciary - Crime'!AV$15*$BI123</f>
        <v>12.783676405148848</v>
      </c>
      <c r="N123" s="171">
        <f>'D&amp;O - EPL - Fiduciary - Crime'!AW$15*$BI123</f>
        <v>12.783676405148848</v>
      </c>
      <c r="O123" s="171">
        <f>'D&amp;O - EPL - Fiduciary - Crime'!AX$15*$BI123</f>
        <v>12.783676405148848</v>
      </c>
      <c r="P123" s="171">
        <f>'D&amp;O - EPL - Fiduciary - Crime'!AY$15*$BI123</f>
        <v>12.783676405148848</v>
      </c>
      <c r="Q123" s="171">
        <f>'D&amp;O - EPL - Fiduciary - Crime'!AZ$15*$BI123</f>
        <v>12.783676405148848</v>
      </c>
      <c r="R123" s="171">
        <f>'D&amp;O - EPL - Fiduciary - Crime'!BA$15*$BI123</f>
        <v>12.783676405148848</v>
      </c>
      <c r="S123" s="171">
        <f>'D&amp;O - EPL - Fiduciary - Crime'!BB$15*$BI123</f>
        <v>12.783676405148848</v>
      </c>
      <c r="T123" s="171">
        <f>'D&amp;O - EPL - Fiduciary - Crime'!BC$15*$BI123</f>
        <v>12.783676405148848</v>
      </c>
      <c r="U123" s="171">
        <f>'D&amp;O - EPL - Fiduciary - Crime'!BD$15*$BI123</f>
        <v>12.783676405148848</v>
      </c>
      <c r="V123" s="171">
        <f>'D&amp;O - EPL - Fiduciary - Crime'!BE$15*$BI123</f>
        <v>13.742452135535013</v>
      </c>
      <c r="W123" s="171">
        <f>'D&amp;O - EPL - Fiduciary - Crime'!BF$15*$BI123</f>
        <v>13.742452135535013</v>
      </c>
      <c r="X123" s="171">
        <f>'D&amp;O - EPL - Fiduciary - Crime'!BG$15*$BI123</f>
        <v>13.742452135535013</v>
      </c>
      <c r="Y123" s="171">
        <f>'D&amp;O - EPL - Fiduciary - Crime'!BH$15*$BI123</f>
        <v>13.742452135535013</v>
      </c>
      <c r="Z123" s="171">
        <f>'D&amp;O - EPL - Fiduciary - Crime'!BI$15*$BI123</f>
        <v>13.742452135535013</v>
      </c>
      <c r="AA123" s="171">
        <f>'D&amp;O - EPL - Fiduciary - Crime'!BJ$15*$BI123</f>
        <v>13.742452135535013</v>
      </c>
      <c r="AB123" s="171">
        <f>'D&amp;O - EPL - Fiduciary - Crime'!BK$15*$BI123</f>
        <v>13.742452135535013</v>
      </c>
      <c r="AC123" s="171">
        <f>'D&amp;O - EPL - Fiduciary - Crime'!BL$15*$BI123</f>
        <v>13.742452135535013</v>
      </c>
      <c r="AD123" s="171">
        <f>'D&amp;O - EPL - Fiduciary - Crime'!BM$15*$BI123</f>
        <v>13.742452135535013</v>
      </c>
      <c r="AE123" s="171">
        <f>'D&amp;O - EPL - Fiduciary - Crime'!BN$15*$BI123</f>
        <v>13.742452135535013</v>
      </c>
      <c r="AF123" s="171">
        <f>'D&amp;O - EPL - Fiduciary - Crime'!BO$15*$BI123</f>
        <v>13.742452135535013</v>
      </c>
      <c r="AG123" s="171">
        <f>'D&amp;O - EPL - Fiduciary - Crime'!BP$15*$BI123</f>
        <v>13.742452135535013</v>
      </c>
      <c r="AH123" s="171">
        <f>'D&amp;O - EPL - Fiduciary - Crime'!BQ$15*$BI123</f>
        <v>14.773136045700136</v>
      </c>
      <c r="AI123" s="171">
        <f>'D&amp;O - EPL - Fiduciary - Crime'!BR$15*$BI123</f>
        <v>14.773136045700136</v>
      </c>
      <c r="AJ123" s="171">
        <f>'D&amp;O - EPL - Fiduciary - Crime'!BS$15*$BI123</f>
        <v>14.773136045700136</v>
      </c>
      <c r="AK123" s="171">
        <f>'D&amp;O - EPL - Fiduciary - Crime'!BT$15*$BI123</f>
        <v>14.773136045700136</v>
      </c>
      <c r="AL123" s="171">
        <f>'D&amp;O - EPL - Fiduciary - Crime'!BU$15*$BI123</f>
        <v>14.773136045700136</v>
      </c>
      <c r="AM123" s="171">
        <f>'D&amp;O - EPL - Fiduciary - Crime'!BV$15*$BI123</f>
        <v>14.773136045700136</v>
      </c>
      <c r="AN123" s="171">
        <f>'D&amp;O - EPL - Fiduciary - Crime'!BW$15*$BI123</f>
        <v>14.773136045700136</v>
      </c>
      <c r="AO123" s="171">
        <f>'D&amp;O - EPL - Fiduciary - Crime'!BX$15*$BI123</f>
        <v>14.773136045700136</v>
      </c>
      <c r="AP123" s="171">
        <f>'D&amp;O - EPL - Fiduciary - Crime'!BY$15*$BI123</f>
        <v>14.773136045700136</v>
      </c>
      <c r="AQ123" s="171">
        <f>'D&amp;O - EPL - Fiduciary - Crime'!BZ$15*$BI123</f>
        <v>14.773136045700136</v>
      </c>
      <c r="AR123" s="171">
        <f>'D&amp;O - EPL - Fiduciary - Crime'!CA$15*$BI123</f>
        <v>14.773136045700136</v>
      </c>
      <c r="AS123" s="171">
        <f>'D&amp;O - EPL - Fiduciary - Crime'!CB$15*$BI123</f>
        <v>14.773136045700136</v>
      </c>
      <c r="AT123" s="171">
        <f>'D&amp;O - EPL - Fiduciary - Crime'!CC$15*$BI123</f>
        <v>15.216330127071139</v>
      </c>
      <c r="AU123" s="171">
        <f>'D&amp;O - EPL - Fiduciary - Crime'!CD$15*$BI123</f>
        <v>15.216330127071139</v>
      </c>
      <c r="AV123" s="171">
        <f>'D&amp;O - EPL - Fiduciary - Crime'!CE$15*$BI123</f>
        <v>15.216330127071139</v>
      </c>
      <c r="AW123" s="171">
        <f>'D&amp;O - EPL - Fiduciary - Crime'!CF$15*$BI123</f>
        <v>15.216330127071139</v>
      </c>
      <c r="AX123" s="171">
        <f>'D&amp;O - EPL - Fiduciary - Crime'!CG$15*$BI123</f>
        <v>15.216330127071139</v>
      </c>
      <c r="AY123" s="171">
        <f>'D&amp;O - EPL - Fiduciary - Crime'!CH$15*$BI123</f>
        <v>15.216330127071139</v>
      </c>
      <c r="AZ123" s="171">
        <f>'D&amp;O - EPL - Fiduciary - Crime'!CI$15*$BI123</f>
        <v>15.216330127071139</v>
      </c>
      <c r="BA123" s="171">
        <f>'D&amp;O - EPL - Fiduciary - Crime'!CJ$15*$BI123</f>
        <v>15.216330127071139</v>
      </c>
      <c r="BB123" s="171">
        <f>'D&amp;O - EPL - Fiduciary - Crime'!CK$15*$BI123</f>
        <v>15.216330127071139</v>
      </c>
      <c r="BC123" s="171">
        <f>'D&amp;O - EPL - Fiduciary - Crime'!CL$15*$BI123</f>
        <v>15.216330127071139</v>
      </c>
      <c r="BD123" s="171">
        <f>'D&amp;O - EPL - Fiduciary - Crime'!CM$15*$BI123</f>
        <v>15.216330127071139</v>
      </c>
      <c r="BE123" s="171">
        <f>'D&amp;O - EPL - Fiduciary - Crime'!CN$15*$BI123</f>
        <v>15.216330127071139</v>
      </c>
      <c r="BF123" s="171">
        <f>'D&amp;O - EPL - Fiduciary - Crime'!CO$15*$BI123</f>
        <v>15.672820030883274</v>
      </c>
      <c r="BG123" s="171">
        <f>'D&amp;O - EPL - Fiduciary - Crime'!CP$15*$BI123</f>
        <v>15.672820030883274</v>
      </c>
      <c r="BI123" s="174">
        <f>SUMIF(Revenue!$P:$P,'Crime - D&amp;O (USD)'!$F123,Revenue!$F:$F)</f>
        <v>5.3427602843298294E-4</v>
      </c>
    </row>
    <row r="124" spans="1:61" s="173" customFormat="1" ht="12.75" hidden="1" customHeight="1">
      <c r="A124" s="179" t="s">
        <v>589</v>
      </c>
      <c r="B124" s="179" t="s">
        <v>589</v>
      </c>
      <c r="C124" s="170" t="str" cm="1">
        <f t="array" ref="C124">IFERROR(INDEX('Legal Entity'!B:B,MATCH('Crime - D&amp;O (USD)'!F124,'Legal Entity'!A:A,0),0),0)</f>
        <v>1010 - Corix Infrastructures Inc.</v>
      </c>
      <c r="D124" s="170" t="str" cm="1">
        <f t="array" ref="D124">IFERROR(INDEX('Legal Entity'!C:C,MATCH(F124,'Legal Entity'!A:A,0),0),0)</f>
        <v>CA</v>
      </c>
      <c r="E124" s="170" t="s">
        <v>635</v>
      </c>
      <c r="F124" s="170" t="s">
        <v>661</v>
      </c>
      <c r="G124" s="170"/>
      <c r="H124" s="171">
        <f>'D&amp;O - EPL - Fiduciary - Crime'!AQ$15*$BI124</f>
        <v>0.50083399408415408</v>
      </c>
      <c r="I124" s="171">
        <f>'D&amp;O - EPL - Fiduciary - Crime'!AR$15*$BI124</f>
        <v>0.50083399408415408</v>
      </c>
      <c r="J124" s="171">
        <f>'D&amp;O - EPL - Fiduciary - Crime'!AS$15*$BI124</f>
        <v>0.6172222388591877</v>
      </c>
      <c r="K124" s="171">
        <f>'D&amp;O - EPL - Fiduciary - Crime'!AT$15*$BI124</f>
        <v>0.6172222388591877</v>
      </c>
      <c r="L124" s="171">
        <f>'D&amp;O - EPL - Fiduciary - Crime'!AU$15*$BI124</f>
        <v>0.6172222388591877</v>
      </c>
      <c r="M124" s="171">
        <f>'D&amp;O - EPL - Fiduciary - Crime'!AV$15*$BI124</f>
        <v>0.6172222388591877</v>
      </c>
      <c r="N124" s="171">
        <f>'D&amp;O - EPL - Fiduciary - Crime'!AW$15*$BI124</f>
        <v>0.6172222388591877</v>
      </c>
      <c r="O124" s="171">
        <f>'D&amp;O - EPL - Fiduciary - Crime'!AX$15*$BI124</f>
        <v>0.6172222388591877</v>
      </c>
      <c r="P124" s="171">
        <f>'D&amp;O - EPL - Fiduciary - Crime'!AY$15*$BI124</f>
        <v>0.6172222388591877</v>
      </c>
      <c r="Q124" s="171">
        <f>'D&amp;O - EPL - Fiduciary - Crime'!AZ$15*$BI124</f>
        <v>0.6172222388591877</v>
      </c>
      <c r="R124" s="171">
        <f>'D&amp;O - EPL - Fiduciary - Crime'!BA$15*$BI124</f>
        <v>0.6172222388591877</v>
      </c>
      <c r="S124" s="171">
        <f>'D&amp;O - EPL - Fiduciary - Crime'!BB$15*$BI124</f>
        <v>0.6172222388591877</v>
      </c>
      <c r="T124" s="171">
        <f>'D&amp;O - EPL - Fiduciary - Crime'!BC$15*$BI124</f>
        <v>0.6172222388591877</v>
      </c>
      <c r="U124" s="171">
        <f>'D&amp;O - EPL - Fiduciary - Crime'!BD$15*$BI124</f>
        <v>0.6172222388591877</v>
      </c>
      <c r="V124" s="171">
        <f>'D&amp;O - EPL - Fiduciary - Crime'!BE$15*$BI124</f>
        <v>0.66351390677362676</v>
      </c>
      <c r="W124" s="171">
        <f>'D&amp;O - EPL - Fiduciary - Crime'!BF$15*$BI124</f>
        <v>0.66351390677362676</v>
      </c>
      <c r="X124" s="171">
        <f>'D&amp;O - EPL - Fiduciary - Crime'!BG$15*$BI124</f>
        <v>0.66351390677362676</v>
      </c>
      <c r="Y124" s="171">
        <f>'D&amp;O - EPL - Fiduciary - Crime'!BH$15*$BI124</f>
        <v>0.66351390677362676</v>
      </c>
      <c r="Z124" s="171">
        <f>'D&amp;O - EPL - Fiduciary - Crime'!BI$15*$BI124</f>
        <v>0.66351390677362676</v>
      </c>
      <c r="AA124" s="171">
        <f>'D&amp;O - EPL - Fiduciary - Crime'!BJ$15*$BI124</f>
        <v>0.66351390677362676</v>
      </c>
      <c r="AB124" s="171">
        <f>'D&amp;O - EPL - Fiduciary - Crime'!BK$15*$BI124</f>
        <v>0.66351390677362676</v>
      </c>
      <c r="AC124" s="171">
        <f>'D&amp;O - EPL - Fiduciary - Crime'!BL$15*$BI124</f>
        <v>0.66351390677362676</v>
      </c>
      <c r="AD124" s="171">
        <f>'D&amp;O - EPL - Fiduciary - Crime'!BM$15*$BI124</f>
        <v>0.66351390677362676</v>
      </c>
      <c r="AE124" s="171">
        <f>'D&amp;O - EPL - Fiduciary - Crime'!BN$15*$BI124</f>
        <v>0.66351390677362676</v>
      </c>
      <c r="AF124" s="171">
        <f>'D&amp;O - EPL - Fiduciary - Crime'!BO$15*$BI124</f>
        <v>0.66351390677362676</v>
      </c>
      <c r="AG124" s="171">
        <f>'D&amp;O - EPL - Fiduciary - Crime'!BP$15*$BI124</f>
        <v>0.66351390677362676</v>
      </c>
      <c r="AH124" s="171">
        <f>'D&amp;O - EPL - Fiduciary - Crime'!BQ$15*$BI124</f>
        <v>0.71327744978164875</v>
      </c>
      <c r="AI124" s="171">
        <f>'D&amp;O - EPL - Fiduciary - Crime'!BR$15*$BI124</f>
        <v>0.71327744978164875</v>
      </c>
      <c r="AJ124" s="171">
        <f>'D&amp;O - EPL - Fiduciary - Crime'!BS$15*$BI124</f>
        <v>0.71327744978164875</v>
      </c>
      <c r="AK124" s="171">
        <f>'D&amp;O - EPL - Fiduciary - Crime'!BT$15*$BI124</f>
        <v>0.71327744978164875</v>
      </c>
      <c r="AL124" s="171">
        <f>'D&amp;O - EPL - Fiduciary - Crime'!BU$15*$BI124</f>
        <v>0.71327744978164875</v>
      </c>
      <c r="AM124" s="171">
        <f>'D&amp;O - EPL - Fiduciary - Crime'!BV$15*$BI124</f>
        <v>0.71327744978164875</v>
      </c>
      <c r="AN124" s="171">
        <f>'D&amp;O - EPL - Fiduciary - Crime'!BW$15*$BI124</f>
        <v>0.71327744978164875</v>
      </c>
      <c r="AO124" s="171">
        <f>'D&amp;O - EPL - Fiduciary - Crime'!BX$15*$BI124</f>
        <v>0.71327744978164875</v>
      </c>
      <c r="AP124" s="171">
        <f>'D&amp;O - EPL - Fiduciary - Crime'!BY$15*$BI124</f>
        <v>0.71327744978164875</v>
      </c>
      <c r="AQ124" s="171">
        <f>'D&amp;O - EPL - Fiduciary - Crime'!BZ$15*$BI124</f>
        <v>0.71327744978164875</v>
      </c>
      <c r="AR124" s="171">
        <f>'D&amp;O - EPL - Fiduciary - Crime'!CA$15*$BI124</f>
        <v>0.71327744978164875</v>
      </c>
      <c r="AS124" s="171">
        <f>'D&amp;O - EPL - Fiduciary - Crime'!CB$15*$BI124</f>
        <v>0.71327744978164875</v>
      </c>
      <c r="AT124" s="171">
        <f>'D&amp;O - EPL - Fiduciary - Crime'!CC$15*$BI124</f>
        <v>0.73467577327509814</v>
      </c>
      <c r="AU124" s="171">
        <f>'D&amp;O - EPL - Fiduciary - Crime'!CD$15*$BI124</f>
        <v>0.73467577327509814</v>
      </c>
      <c r="AV124" s="171">
        <f>'D&amp;O - EPL - Fiduciary - Crime'!CE$15*$BI124</f>
        <v>0.73467577327509814</v>
      </c>
      <c r="AW124" s="171">
        <f>'D&amp;O - EPL - Fiduciary - Crime'!CF$15*$BI124</f>
        <v>0.73467577327509814</v>
      </c>
      <c r="AX124" s="171">
        <f>'D&amp;O - EPL - Fiduciary - Crime'!CG$15*$BI124</f>
        <v>0.73467577327509814</v>
      </c>
      <c r="AY124" s="171">
        <f>'D&amp;O - EPL - Fiduciary - Crime'!CH$15*$BI124</f>
        <v>0.73467577327509814</v>
      </c>
      <c r="AZ124" s="171">
        <f>'D&amp;O - EPL - Fiduciary - Crime'!CI$15*$BI124</f>
        <v>0.73467577327509814</v>
      </c>
      <c r="BA124" s="171">
        <f>'D&amp;O - EPL - Fiduciary - Crime'!CJ$15*$BI124</f>
        <v>0.73467577327509814</v>
      </c>
      <c r="BB124" s="171">
        <f>'D&amp;O - EPL - Fiduciary - Crime'!CK$15*$BI124</f>
        <v>0.73467577327509814</v>
      </c>
      <c r="BC124" s="171">
        <f>'D&amp;O - EPL - Fiduciary - Crime'!CL$15*$BI124</f>
        <v>0.73467577327509814</v>
      </c>
      <c r="BD124" s="171">
        <f>'D&amp;O - EPL - Fiduciary - Crime'!CM$15*$BI124</f>
        <v>0.73467577327509814</v>
      </c>
      <c r="BE124" s="171">
        <f>'D&amp;O - EPL - Fiduciary - Crime'!CN$15*$BI124</f>
        <v>0.73467577327509814</v>
      </c>
      <c r="BF124" s="171">
        <f>'D&amp;O - EPL - Fiduciary - Crime'!CO$15*$BI124</f>
        <v>0.75671604647335111</v>
      </c>
      <c r="BG124" s="171">
        <f>'D&amp;O - EPL - Fiduciary - Crime'!CP$15*$BI124</f>
        <v>0.75671604647335111</v>
      </c>
      <c r="BI124" s="174">
        <f>SUMIF(Revenue!$P:$P,'Crime - D&amp;O (USD)'!$F124,Revenue!$F:$F)</f>
        <v>2.5795947580883801E-5</v>
      </c>
    </row>
    <row r="125" spans="1:61" s="173" customFormat="1" ht="12.75" hidden="1" customHeight="1">
      <c r="A125" s="179" t="s">
        <v>589</v>
      </c>
      <c r="B125" s="179" t="s">
        <v>589</v>
      </c>
      <c r="C125" s="170" t="str" cm="1">
        <f t="array" ref="C125">IFERROR(INDEX('Legal Entity'!B:B,MATCH('Crime - D&amp;O (USD)'!F125,'Legal Entity'!A:A,0),0),0)</f>
        <v>1114 - WATER SERVICE CORPORATION</v>
      </c>
      <c r="D125" s="170" t="str" cm="1">
        <f t="array" ref="D125">IFERROR(INDEX('Legal Entity'!C:C,MATCH(F125,'Legal Entity'!A:A,0),0),0)</f>
        <v>US</v>
      </c>
      <c r="E125" s="170" t="s">
        <v>635</v>
      </c>
      <c r="F125" s="170" t="s">
        <v>652</v>
      </c>
      <c r="G125" s="170"/>
      <c r="H125" s="171">
        <f>'D&amp;O - EPL - Fiduciary - Crime'!AQ$15*$BI125</f>
        <v>5.1688835248594316</v>
      </c>
      <c r="I125" s="171">
        <f>'D&amp;O - EPL - Fiduciary - Crime'!AR$15*$BI125</f>
        <v>5.1688835248594316</v>
      </c>
      <c r="J125" s="171">
        <f>'D&amp;O - EPL - Fiduciary - Crime'!AS$15*$BI125</f>
        <v>6.3700745143111037</v>
      </c>
      <c r="K125" s="171">
        <f>'D&amp;O - EPL - Fiduciary - Crime'!AT$15*$BI125</f>
        <v>6.3700745143111037</v>
      </c>
      <c r="L125" s="171">
        <f>'D&amp;O - EPL - Fiduciary - Crime'!AU$15*$BI125</f>
        <v>6.3700745143111037</v>
      </c>
      <c r="M125" s="171">
        <f>'D&amp;O - EPL - Fiduciary - Crime'!AV$15*$BI125</f>
        <v>6.3700745143111037</v>
      </c>
      <c r="N125" s="171">
        <f>'D&amp;O - EPL - Fiduciary - Crime'!AW$15*$BI125</f>
        <v>6.3700745143111037</v>
      </c>
      <c r="O125" s="171">
        <f>'D&amp;O - EPL - Fiduciary - Crime'!AX$15*$BI125</f>
        <v>6.3700745143111037</v>
      </c>
      <c r="P125" s="171">
        <f>'D&amp;O - EPL - Fiduciary - Crime'!AY$15*$BI125</f>
        <v>6.3700745143111037</v>
      </c>
      <c r="Q125" s="171">
        <f>'D&amp;O - EPL - Fiduciary - Crime'!AZ$15*$BI125</f>
        <v>6.3700745143111037</v>
      </c>
      <c r="R125" s="171">
        <f>'D&amp;O - EPL - Fiduciary - Crime'!BA$15*$BI125</f>
        <v>6.3700745143111037</v>
      </c>
      <c r="S125" s="171">
        <f>'D&amp;O - EPL - Fiduciary - Crime'!BB$15*$BI125</f>
        <v>6.3700745143111037</v>
      </c>
      <c r="T125" s="171">
        <f>'D&amp;O - EPL - Fiduciary - Crime'!BC$15*$BI125</f>
        <v>6.3700745143111037</v>
      </c>
      <c r="U125" s="171">
        <f>'D&amp;O - EPL - Fiduciary - Crime'!BD$15*$BI125</f>
        <v>6.3700745143111037</v>
      </c>
      <c r="V125" s="171">
        <f>'D&amp;O - EPL - Fiduciary - Crime'!BE$15*$BI125</f>
        <v>6.8478301028844371</v>
      </c>
      <c r="W125" s="171">
        <f>'D&amp;O - EPL - Fiduciary - Crime'!BF$15*$BI125</f>
        <v>6.8478301028844371</v>
      </c>
      <c r="X125" s="171">
        <f>'D&amp;O - EPL - Fiduciary - Crime'!BG$15*$BI125</f>
        <v>6.8478301028844371</v>
      </c>
      <c r="Y125" s="171">
        <f>'D&amp;O - EPL - Fiduciary - Crime'!BH$15*$BI125</f>
        <v>6.8478301028844371</v>
      </c>
      <c r="Z125" s="171">
        <f>'D&amp;O - EPL - Fiduciary - Crime'!BI$15*$BI125</f>
        <v>6.8478301028844371</v>
      </c>
      <c r="AA125" s="171">
        <f>'D&amp;O - EPL - Fiduciary - Crime'!BJ$15*$BI125</f>
        <v>6.8478301028844371</v>
      </c>
      <c r="AB125" s="171">
        <f>'D&amp;O - EPL - Fiduciary - Crime'!BK$15*$BI125</f>
        <v>6.8478301028844371</v>
      </c>
      <c r="AC125" s="171">
        <f>'D&amp;O - EPL - Fiduciary - Crime'!BL$15*$BI125</f>
        <v>6.8478301028844371</v>
      </c>
      <c r="AD125" s="171">
        <f>'D&amp;O - EPL - Fiduciary - Crime'!BM$15*$BI125</f>
        <v>6.8478301028844371</v>
      </c>
      <c r="AE125" s="171">
        <f>'D&amp;O - EPL - Fiduciary - Crime'!BN$15*$BI125</f>
        <v>6.8478301028844371</v>
      </c>
      <c r="AF125" s="171">
        <f>'D&amp;O - EPL - Fiduciary - Crime'!BO$15*$BI125</f>
        <v>6.8478301028844371</v>
      </c>
      <c r="AG125" s="171">
        <f>'D&amp;O - EPL - Fiduciary - Crime'!BP$15*$BI125</f>
        <v>6.8478301028844371</v>
      </c>
      <c r="AH125" s="171">
        <f>'D&amp;O - EPL - Fiduciary - Crime'!BQ$15*$BI125</f>
        <v>7.3614173606007691</v>
      </c>
      <c r="AI125" s="171">
        <f>'D&amp;O - EPL - Fiduciary - Crime'!BR$15*$BI125</f>
        <v>7.3614173606007691</v>
      </c>
      <c r="AJ125" s="171">
        <f>'D&amp;O - EPL - Fiduciary - Crime'!BS$15*$BI125</f>
        <v>7.3614173606007691</v>
      </c>
      <c r="AK125" s="171">
        <f>'D&amp;O - EPL - Fiduciary - Crime'!BT$15*$BI125</f>
        <v>7.3614173606007691</v>
      </c>
      <c r="AL125" s="171">
        <f>'D&amp;O - EPL - Fiduciary - Crime'!BU$15*$BI125</f>
        <v>7.3614173606007691</v>
      </c>
      <c r="AM125" s="171">
        <f>'D&amp;O - EPL - Fiduciary - Crime'!BV$15*$BI125</f>
        <v>7.3614173606007691</v>
      </c>
      <c r="AN125" s="171">
        <f>'D&amp;O - EPL - Fiduciary - Crime'!BW$15*$BI125</f>
        <v>7.3614173606007691</v>
      </c>
      <c r="AO125" s="171">
        <f>'D&amp;O - EPL - Fiduciary - Crime'!BX$15*$BI125</f>
        <v>7.3614173606007691</v>
      </c>
      <c r="AP125" s="171">
        <f>'D&amp;O - EPL - Fiduciary - Crime'!BY$15*$BI125</f>
        <v>7.3614173606007691</v>
      </c>
      <c r="AQ125" s="171">
        <f>'D&amp;O - EPL - Fiduciary - Crime'!BZ$15*$BI125</f>
        <v>7.3614173606007691</v>
      </c>
      <c r="AR125" s="171">
        <f>'D&amp;O - EPL - Fiduciary - Crime'!CA$15*$BI125</f>
        <v>7.3614173606007691</v>
      </c>
      <c r="AS125" s="171">
        <f>'D&amp;O - EPL - Fiduciary - Crime'!CB$15*$BI125</f>
        <v>7.3614173606007691</v>
      </c>
      <c r="AT125" s="171">
        <f>'D&amp;O - EPL - Fiduciary - Crime'!CC$15*$BI125</f>
        <v>7.5822598814187918</v>
      </c>
      <c r="AU125" s="171">
        <f>'D&amp;O - EPL - Fiduciary - Crime'!CD$15*$BI125</f>
        <v>7.5822598814187918</v>
      </c>
      <c r="AV125" s="171">
        <f>'D&amp;O - EPL - Fiduciary - Crime'!CE$15*$BI125</f>
        <v>7.5822598814187918</v>
      </c>
      <c r="AW125" s="171">
        <f>'D&amp;O - EPL - Fiduciary - Crime'!CF$15*$BI125</f>
        <v>7.5822598814187918</v>
      </c>
      <c r="AX125" s="171">
        <f>'D&amp;O - EPL - Fiduciary - Crime'!CG$15*$BI125</f>
        <v>7.5822598814187918</v>
      </c>
      <c r="AY125" s="171">
        <f>'D&amp;O - EPL - Fiduciary - Crime'!CH$15*$BI125</f>
        <v>7.5822598814187918</v>
      </c>
      <c r="AZ125" s="171">
        <f>'D&amp;O - EPL - Fiduciary - Crime'!CI$15*$BI125</f>
        <v>7.5822598814187918</v>
      </c>
      <c r="BA125" s="171">
        <f>'D&amp;O - EPL - Fiduciary - Crime'!CJ$15*$BI125</f>
        <v>7.5822598814187918</v>
      </c>
      <c r="BB125" s="171">
        <f>'D&amp;O - EPL - Fiduciary - Crime'!CK$15*$BI125</f>
        <v>7.5822598814187918</v>
      </c>
      <c r="BC125" s="171">
        <f>'D&amp;O - EPL - Fiduciary - Crime'!CL$15*$BI125</f>
        <v>7.5822598814187918</v>
      </c>
      <c r="BD125" s="171">
        <f>'D&amp;O - EPL - Fiduciary - Crime'!CM$15*$BI125</f>
        <v>7.5822598814187918</v>
      </c>
      <c r="BE125" s="171">
        <f>'D&amp;O - EPL - Fiduciary - Crime'!CN$15*$BI125</f>
        <v>7.5822598814187918</v>
      </c>
      <c r="BF125" s="171">
        <f>'D&amp;O - EPL - Fiduciary - Crime'!CO$15*$BI125</f>
        <v>7.8097276778613551</v>
      </c>
      <c r="BG125" s="171">
        <f>'D&amp;O - EPL - Fiduciary - Crime'!CP$15*$BI125</f>
        <v>7.8097276778613551</v>
      </c>
      <c r="BI125" s="174">
        <f>SUMIF(Revenue!$P:$P,'Crime - D&amp;O (USD)'!$F125,Revenue!$F:$F)</f>
        <v>2.6622843104488547E-4</v>
      </c>
    </row>
  </sheetData>
  <autoFilter ref="A6:BI125" xr:uid="{B3845CD8-5839-4E86-9CF3-5BAABD842B33}">
    <filterColumn colId="2">
      <filters>
        <filter val="1138 - WATER SERVICE CORPORATION OF KENTUCKY"/>
      </filters>
    </filterColumn>
    <filterColumn colId="3">
      <filters>
        <filter val="US"/>
      </filters>
    </filterColumn>
  </autoFilter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49F98-FAF9-46E3-A9F3-865AB751EBAC}">
  <sheetPr filterMode="1"/>
  <dimension ref="A1:BI46"/>
  <sheetViews>
    <sheetView topLeftCell="AH4" workbookViewId="0">
      <selection activeCell="H7" sqref="H7:BG7"/>
    </sheetView>
  </sheetViews>
  <sheetFormatPr defaultColWidth="8.7109375" defaultRowHeight="12.75"/>
  <cols>
    <col min="1" max="1" width="12.85546875" style="170" bestFit="1" customWidth="1"/>
    <col min="2" max="2" width="13.85546875" style="170" bestFit="1" customWidth="1"/>
    <col min="3" max="3" width="65" style="170" bestFit="1" customWidth="1"/>
    <col min="4" max="4" width="6.85546875" style="170" bestFit="1" customWidth="1"/>
    <col min="5" max="5" width="31.140625" style="170" bestFit="1" customWidth="1"/>
    <col min="6" max="6" width="56.5703125" style="170" bestFit="1" customWidth="1"/>
    <col min="7" max="7" width="10.85546875" style="170" bestFit="1" customWidth="1"/>
    <col min="8" max="8" width="10.85546875" style="170" customWidth="1"/>
    <col min="9" max="19" width="11.140625" style="170" bestFit="1" customWidth="1"/>
    <col min="20" max="26" width="10.140625" style="170" bestFit="1" customWidth="1"/>
    <col min="27" max="27" width="10.7109375" style="170" bestFit="1" customWidth="1"/>
    <col min="28" max="28" width="10.140625" style="170" bestFit="1" customWidth="1"/>
    <col min="29" max="29" width="10.7109375" style="170" bestFit="1" customWidth="1"/>
    <col min="30" max="38" width="10.140625" style="170" bestFit="1" customWidth="1"/>
    <col min="39" max="39" width="10.7109375" style="170" bestFit="1" customWidth="1"/>
    <col min="40" max="40" width="10.140625" style="170" bestFit="1" customWidth="1"/>
    <col min="41" max="41" width="10.7109375" style="170" bestFit="1" customWidth="1"/>
    <col min="42" max="50" width="10.140625" style="170" bestFit="1" customWidth="1"/>
    <col min="51" max="51" width="10.7109375" style="170" bestFit="1" customWidth="1"/>
    <col min="52" max="52" width="10.140625" style="170" bestFit="1" customWidth="1"/>
    <col min="53" max="53" width="10.7109375" style="170" bestFit="1" customWidth="1"/>
    <col min="54" max="57" width="10.140625" style="170" bestFit="1" customWidth="1"/>
    <col min="58" max="59" width="10.42578125" style="170" bestFit="1" customWidth="1"/>
    <col min="60" max="60" width="8.7109375" style="170"/>
    <col min="61" max="61" width="15.85546875" style="170" bestFit="1" customWidth="1"/>
    <col min="62" max="16384" width="8.7109375" style="170"/>
  </cols>
  <sheetData>
    <row r="1" spans="1:61">
      <c r="A1" s="204">
        <f>SUM(Cyber!AQ15:CP15)</f>
        <v>582420.63451968727</v>
      </c>
    </row>
    <row r="2" spans="1:61">
      <c r="A2" s="204">
        <f>SUM(H7:BG46)</f>
        <v>632292.19576774084</v>
      </c>
    </row>
    <row r="3" spans="1:61">
      <c r="A3" s="204">
        <f>A1-A2</f>
        <v>-49871.561248053564</v>
      </c>
    </row>
    <row r="6" spans="1:61" ht="12.75" customHeight="1">
      <c r="A6" s="168" t="s">
        <v>581</v>
      </c>
      <c r="B6" s="168" t="s">
        <v>598</v>
      </c>
      <c r="C6" s="168" t="s">
        <v>639</v>
      </c>
      <c r="D6" s="168" t="s">
        <v>640</v>
      </c>
      <c r="E6" s="168" t="s">
        <v>641</v>
      </c>
      <c r="F6" s="168" t="s">
        <v>642</v>
      </c>
      <c r="G6" s="168" t="s">
        <v>643</v>
      </c>
      <c r="H6" s="169">
        <v>44440</v>
      </c>
      <c r="I6" s="169">
        <v>44470</v>
      </c>
      <c r="J6" s="169">
        <v>44501</v>
      </c>
      <c r="K6" s="169">
        <v>44531</v>
      </c>
      <c r="L6" s="169">
        <v>44562</v>
      </c>
      <c r="M6" s="169">
        <v>44593</v>
      </c>
      <c r="N6" s="169">
        <v>44621</v>
      </c>
      <c r="O6" s="169">
        <v>44652</v>
      </c>
      <c r="P6" s="169">
        <v>44682</v>
      </c>
      <c r="Q6" s="169">
        <v>44713</v>
      </c>
      <c r="R6" s="169">
        <v>44743</v>
      </c>
      <c r="S6" s="169">
        <v>44774</v>
      </c>
      <c r="T6" s="169">
        <v>44805</v>
      </c>
      <c r="U6" s="169">
        <v>44835</v>
      </c>
      <c r="V6" s="169">
        <v>44866</v>
      </c>
      <c r="W6" s="169">
        <v>44896</v>
      </c>
      <c r="X6" s="169">
        <v>44927</v>
      </c>
      <c r="Y6" s="169">
        <v>44958</v>
      </c>
      <c r="Z6" s="169">
        <v>44986</v>
      </c>
      <c r="AA6" s="169">
        <v>45017</v>
      </c>
      <c r="AB6" s="169">
        <v>45047</v>
      </c>
      <c r="AC6" s="169">
        <v>45078</v>
      </c>
      <c r="AD6" s="169">
        <v>45108</v>
      </c>
      <c r="AE6" s="169">
        <v>45139</v>
      </c>
      <c r="AF6" s="169">
        <v>45170</v>
      </c>
      <c r="AG6" s="169">
        <v>45200</v>
      </c>
      <c r="AH6" s="169">
        <v>45231</v>
      </c>
      <c r="AI6" s="169">
        <v>45261</v>
      </c>
      <c r="AJ6" s="169">
        <v>45292</v>
      </c>
      <c r="AK6" s="169">
        <v>45323</v>
      </c>
      <c r="AL6" s="169">
        <v>45352</v>
      </c>
      <c r="AM6" s="169">
        <v>45383</v>
      </c>
      <c r="AN6" s="169">
        <v>45413</v>
      </c>
      <c r="AO6" s="169">
        <v>45444</v>
      </c>
      <c r="AP6" s="169">
        <v>45474</v>
      </c>
      <c r="AQ6" s="169">
        <v>45505</v>
      </c>
      <c r="AR6" s="169">
        <v>45536</v>
      </c>
      <c r="AS6" s="169">
        <v>45566</v>
      </c>
      <c r="AT6" s="169">
        <v>45597</v>
      </c>
      <c r="AU6" s="169">
        <v>45627</v>
      </c>
      <c r="AV6" s="169">
        <v>45658</v>
      </c>
      <c r="AW6" s="169">
        <v>45689</v>
      </c>
      <c r="AX6" s="169">
        <v>45717</v>
      </c>
      <c r="AY6" s="169">
        <v>45748</v>
      </c>
      <c r="AZ6" s="169">
        <v>45778</v>
      </c>
      <c r="BA6" s="169">
        <v>45809</v>
      </c>
      <c r="BB6" s="169">
        <v>45839</v>
      </c>
      <c r="BC6" s="169">
        <v>45870</v>
      </c>
      <c r="BD6" s="169">
        <v>45901</v>
      </c>
      <c r="BE6" s="169">
        <v>45931</v>
      </c>
      <c r="BF6" s="169">
        <v>45962</v>
      </c>
      <c r="BG6" s="169">
        <v>45992</v>
      </c>
      <c r="BI6" s="170" t="s">
        <v>644</v>
      </c>
    </row>
    <row r="7" spans="1:61" s="173" customFormat="1" ht="12.75" customHeight="1">
      <c r="A7" s="179" t="s">
        <v>589</v>
      </c>
      <c r="B7" s="179" t="s">
        <v>589</v>
      </c>
      <c r="C7" s="170" t="str" cm="1">
        <f t="array" ref="C7">IFERROR(INDEX('Legal Entity'!B:B,MATCH('Cyber (USD)'!F7,'Legal Entity'!A:A,0),0),0)</f>
        <v>1138 - WATER SERVICE CORPORATION OF KENTUCKY</v>
      </c>
      <c r="D7" s="170" t="str" cm="1">
        <f t="array" ref="D7">IFERROR(INDEX('Legal Entity'!C:C,MATCH(F7,'Legal Entity'!A:A,0),0),0)</f>
        <v>US</v>
      </c>
      <c r="E7" s="170" t="s">
        <v>635</v>
      </c>
      <c r="F7" s="170" t="s">
        <v>20</v>
      </c>
      <c r="G7" s="170"/>
      <c r="H7" s="171">
        <f>Cyber!AQ$15*$BI7</f>
        <v>60.239708011091146</v>
      </c>
      <c r="I7" s="171">
        <f>Cyber!AR$15*$BI7</f>
        <v>60.239708011091146</v>
      </c>
      <c r="J7" s="171">
        <f>Cyber!AS$15*$BI7</f>
        <v>165.32399992710032</v>
      </c>
      <c r="K7" s="171">
        <f>Cyber!AT$15*$BI7</f>
        <v>165.32399992710032</v>
      </c>
      <c r="L7" s="171">
        <f>Cyber!AU$15*$BI7</f>
        <v>165.32399992710032</v>
      </c>
      <c r="M7" s="171">
        <f>Cyber!AV$15*$BI7</f>
        <v>165.32399992710032</v>
      </c>
      <c r="N7" s="171">
        <f>Cyber!AW$15*$BI7</f>
        <v>165.32399992710032</v>
      </c>
      <c r="O7" s="171">
        <f>Cyber!AX$15*$BI7</f>
        <v>165.32399992710032</v>
      </c>
      <c r="P7" s="171">
        <f>Cyber!AY$15*$BI7</f>
        <v>165.32399992710032</v>
      </c>
      <c r="Q7" s="171">
        <f>Cyber!AZ$15*$BI7</f>
        <v>165.32399992710032</v>
      </c>
      <c r="R7" s="171">
        <f>Cyber!BA$15*$BI7</f>
        <v>165.32399992710032</v>
      </c>
      <c r="S7" s="171">
        <f>Cyber!BB$15*$BI7</f>
        <v>165.32399992710032</v>
      </c>
      <c r="T7" s="171">
        <f>Cyber!BC$15*$BI7</f>
        <v>165.32399992710032</v>
      </c>
      <c r="U7" s="171">
        <f>Cyber!BD$15*$BI7</f>
        <v>165.32399992710032</v>
      </c>
      <c r="V7" s="171">
        <f>Cyber!BE$15*$BI7</f>
        <v>177.72329992163284</v>
      </c>
      <c r="W7" s="171">
        <f>Cyber!BF$15*$BI7</f>
        <v>177.72329992163284</v>
      </c>
      <c r="X7" s="171">
        <f>Cyber!BG$15*$BI7</f>
        <v>177.72329992163284</v>
      </c>
      <c r="Y7" s="171">
        <f>Cyber!BH$15*$BI7</f>
        <v>177.72329992163284</v>
      </c>
      <c r="Z7" s="171">
        <f>Cyber!BI$15*$BI7</f>
        <v>177.72329992163284</v>
      </c>
      <c r="AA7" s="171">
        <f>Cyber!BJ$15*$BI7</f>
        <v>177.72329992163284</v>
      </c>
      <c r="AB7" s="171">
        <f>Cyber!BK$15*$BI7</f>
        <v>177.72329992163284</v>
      </c>
      <c r="AC7" s="171">
        <f>Cyber!BL$15*$BI7</f>
        <v>177.72329992163284</v>
      </c>
      <c r="AD7" s="171">
        <f>Cyber!BM$15*$BI7</f>
        <v>177.72329992163284</v>
      </c>
      <c r="AE7" s="171">
        <f>Cyber!BN$15*$BI7</f>
        <v>177.72329992163284</v>
      </c>
      <c r="AF7" s="171">
        <f>Cyber!BO$15*$BI7</f>
        <v>177.72329992163284</v>
      </c>
      <c r="AG7" s="171">
        <f>Cyber!BP$15*$BI7</f>
        <v>177.72329992163284</v>
      </c>
      <c r="AH7" s="171">
        <f>Cyber!BQ$15*$BI7</f>
        <v>191.05254741575524</v>
      </c>
      <c r="AI7" s="171">
        <f>Cyber!BR$15*$BI7</f>
        <v>191.05254741575524</v>
      </c>
      <c r="AJ7" s="171">
        <f>Cyber!BS$15*$BI7</f>
        <v>191.05254741575524</v>
      </c>
      <c r="AK7" s="171">
        <f>Cyber!BT$15*$BI7</f>
        <v>191.05254741575524</v>
      </c>
      <c r="AL7" s="171">
        <f>Cyber!BU$15*$BI7</f>
        <v>191.05254741575524</v>
      </c>
      <c r="AM7" s="171">
        <f>Cyber!BV$15*$BI7</f>
        <v>191.05254741575524</v>
      </c>
      <c r="AN7" s="171">
        <f>Cyber!BW$15*$BI7</f>
        <v>191.05254741575524</v>
      </c>
      <c r="AO7" s="171">
        <f>Cyber!BX$15*$BI7</f>
        <v>191.05254741575524</v>
      </c>
      <c r="AP7" s="171">
        <f>Cyber!BY$15*$BI7</f>
        <v>191.05254741575524</v>
      </c>
      <c r="AQ7" s="171">
        <f>Cyber!BZ$15*$BI7</f>
        <v>191.05254741575524</v>
      </c>
      <c r="AR7" s="171">
        <f>Cyber!CA$15*$BI7</f>
        <v>191.05254741575524</v>
      </c>
      <c r="AS7" s="171">
        <f>Cyber!CB$15*$BI7</f>
        <v>191.05254741575524</v>
      </c>
      <c r="AT7" s="171">
        <f>Cyber!CC$15*$BI7</f>
        <v>196.78412383822788</v>
      </c>
      <c r="AU7" s="171">
        <f>Cyber!CD$15*$BI7</f>
        <v>196.78412383822788</v>
      </c>
      <c r="AV7" s="171">
        <f>Cyber!CE$15*$BI7</f>
        <v>196.78412383822788</v>
      </c>
      <c r="AW7" s="171">
        <f>Cyber!CF$15*$BI7</f>
        <v>196.78412383822788</v>
      </c>
      <c r="AX7" s="171">
        <f>Cyber!CG$15*$BI7</f>
        <v>196.78412383822788</v>
      </c>
      <c r="AY7" s="171">
        <f>Cyber!CH$15*$BI7</f>
        <v>196.78412383822788</v>
      </c>
      <c r="AZ7" s="171">
        <f>Cyber!CI$15*$BI7</f>
        <v>196.78412383822788</v>
      </c>
      <c r="BA7" s="171">
        <f>Cyber!CJ$15*$BI7</f>
        <v>196.78412383822788</v>
      </c>
      <c r="BB7" s="171">
        <f>Cyber!CK$15*$BI7</f>
        <v>196.78412383822788</v>
      </c>
      <c r="BC7" s="171">
        <f>Cyber!CL$15*$BI7</f>
        <v>196.78412383822788</v>
      </c>
      <c r="BD7" s="171">
        <f>Cyber!CM$15*$BI7</f>
        <v>196.78412383822788</v>
      </c>
      <c r="BE7" s="171">
        <f>Cyber!CN$15*$BI7</f>
        <v>196.78412383822788</v>
      </c>
      <c r="BF7" s="171">
        <f>Cyber!CO$15*$BI7</f>
        <v>202.68764755337475</v>
      </c>
      <c r="BG7" s="171">
        <f>Cyber!CP$15*$BI7</f>
        <v>202.68764755337475</v>
      </c>
      <c r="BI7" s="174">
        <f>SUMIF(Revenue!$P:$P,'Cyber (USD)'!$F7,Revenue!$H:$H)</f>
        <v>1.5961766828588009E-2</v>
      </c>
    </row>
    <row r="8" spans="1:61" s="173" customFormat="1" ht="12.75" hidden="1" customHeight="1">
      <c r="A8" s="179" t="s">
        <v>589</v>
      </c>
      <c r="B8" s="179" t="s">
        <v>589</v>
      </c>
      <c r="C8" s="170" t="str" cm="1">
        <f t="array" ref="C8">IFERROR(INDEX('Legal Entity'!B:B,MATCH('Cyber (USD)'!F8,'Legal Entity'!A:A,0),0),0)</f>
        <v>1158 - UTILITY SERVICES OF ILLINOIS, INC.        </v>
      </c>
      <c r="D8" s="170" t="str" cm="1">
        <f t="array" ref="D8">IFERROR(INDEX('Legal Entity'!C:C,MATCH(F8,'Legal Entity'!A:A,0),0),0)</f>
        <v>US</v>
      </c>
      <c r="E8" s="170" t="s">
        <v>635</v>
      </c>
      <c r="F8" s="170" t="s">
        <v>12</v>
      </c>
      <c r="G8" s="170"/>
      <c r="H8" s="171">
        <f>Cyber!AQ$15*$BI8</f>
        <v>222.10395468921138</v>
      </c>
      <c r="I8" s="171">
        <f>Cyber!AR$15*$BI8</f>
        <v>222.10395468921138</v>
      </c>
      <c r="J8" s="171">
        <f>Cyber!AS$15*$BI8</f>
        <v>609.55000283346772</v>
      </c>
      <c r="K8" s="171">
        <f>Cyber!AT$15*$BI8</f>
        <v>609.55000283346772</v>
      </c>
      <c r="L8" s="171">
        <f>Cyber!AU$15*$BI8</f>
        <v>609.55000283346772</v>
      </c>
      <c r="M8" s="171">
        <f>Cyber!AV$15*$BI8</f>
        <v>609.55000283346772</v>
      </c>
      <c r="N8" s="171">
        <f>Cyber!AW$15*$BI8</f>
        <v>609.55000283346772</v>
      </c>
      <c r="O8" s="171">
        <f>Cyber!AX$15*$BI8</f>
        <v>609.55000283346772</v>
      </c>
      <c r="P8" s="171">
        <f>Cyber!AY$15*$BI8</f>
        <v>609.55000283346772</v>
      </c>
      <c r="Q8" s="171">
        <f>Cyber!AZ$15*$BI8</f>
        <v>609.55000283346772</v>
      </c>
      <c r="R8" s="171">
        <f>Cyber!BA$15*$BI8</f>
        <v>609.55000283346772</v>
      </c>
      <c r="S8" s="171">
        <f>Cyber!BB$15*$BI8</f>
        <v>609.55000283346772</v>
      </c>
      <c r="T8" s="171">
        <f>Cyber!BC$15*$BI8</f>
        <v>609.55000283346772</v>
      </c>
      <c r="U8" s="171">
        <f>Cyber!BD$15*$BI8</f>
        <v>609.55000283346772</v>
      </c>
      <c r="V8" s="171">
        <f>Cyber!BE$15*$BI8</f>
        <v>655.26625304597769</v>
      </c>
      <c r="W8" s="171">
        <f>Cyber!BF$15*$BI8</f>
        <v>655.26625304597769</v>
      </c>
      <c r="X8" s="171">
        <f>Cyber!BG$15*$BI8</f>
        <v>655.26625304597769</v>
      </c>
      <c r="Y8" s="171">
        <f>Cyber!BH$15*$BI8</f>
        <v>655.26625304597769</v>
      </c>
      <c r="Z8" s="171">
        <f>Cyber!BI$15*$BI8</f>
        <v>655.26625304597769</v>
      </c>
      <c r="AA8" s="171">
        <f>Cyber!BJ$15*$BI8</f>
        <v>655.26625304597769</v>
      </c>
      <c r="AB8" s="171">
        <f>Cyber!BK$15*$BI8</f>
        <v>655.26625304597769</v>
      </c>
      <c r="AC8" s="171">
        <f>Cyber!BL$15*$BI8</f>
        <v>655.26625304597769</v>
      </c>
      <c r="AD8" s="171">
        <f>Cyber!BM$15*$BI8</f>
        <v>655.26625304597769</v>
      </c>
      <c r="AE8" s="171">
        <f>Cyber!BN$15*$BI8</f>
        <v>655.26625304597769</v>
      </c>
      <c r="AF8" s="171">
        <f>Cyber!BO$15*$BI8</f>
        <v>655.26625304597769</v>
      </c>
      <c r="AG8" s="171">
        <f>Cyber!BP$15*$BI8</f>
        <v>655.26625304597769</v>
      </c>
      <c r="AH8" s="171">
        <f>Cyber!BQ$15*$BI8</f>
        <v>704.41122202442591</v>
      </c>
      <c r="AI8" s="171">
        <f>Cyber!BR$15*$BI8</f>
        <v>704.41122202442591</v>
      </c>
      <c r="AJ8" s="171">
        <f>Cyber!BS$15*$BI8</f>
        <v>704.41122202442591</v>
      </c>
      <c r="AK8" s="171">
        <f>Cyber!BT$15*$BI8</f>
        <v>704.41122202442591</v>
      </c>
      <c r="AL8" s="171">
        <f>Cyber!BU$15*$BI8</f>
        <v>704.41122202442591</v>
      </c>
      <c r="AM8" s="171">
        <f>Cyber!BV$15*$BI8</f>
        <v>704.41122202442591</v>
      </c>
      <c r="AN8" s="171">
        <f>Cyber!BW$15*$BI8</f>
        <v>704.41122202442591</v>
      </c>
      <c r="AO8" s="171">
        <f>Cyber!BX$15*$BI8</f>
        <v>704.41122202442591</v>
      </c>
      <c r="AP8" s="171">
        <f>Cyber!BY$15*$BI8</f>
        <v>704.41122202442591</v>
      </c>
      <c r="AQ8" s="171">
        <f>Cyber!BZ$15*$BI8</f>
        <v>704.41122202442591</v>
      </c>
      <c r="AR8" s="171">
        <f>Cyber!CA$15*$BI8</f>
        <v>704.41122202442591</v>
      </c>
      <c r="AS8" s="171">
        <f>Cyber!CB$15*$BI8</f>
        <v>704.41122202442591</v>
      </c>
      <c r="AT8" s="171">
        <f>Cyber!CC$15*$BI8</f>
        <v>725.54355868515859</v>
      </c>
      <c r="AU8" s="171">
        <f>Cyber!CD$15*$BI8</f>
        <v>725.54355868515859</v>
      </c>
      <c r="AV8" s="171">
        <f>Cyber!CE$15*$BI8</f>
        <v>725.54355868515859</v>
      </c>
      <c r="AW8" s="171">
        <f>Cyber!CF$15*$BI8</f>
        <v>725.54355868515859</v>
      </c>
      <c r="AX8" s="171">
        <f>Cyber!CG$15*$BI8</f>
        <v>725.54355868515859</v>
      </c>
      <c r="AY8" s="171">
        <f>Cyber!CH$15*$BI8</f>
        <v>725.54355868515859</v>
      </c>
      <c r="AZ8" s="171">
        <f>Cyber!CI$15*$BI8</f>
        <v>725.54355868515859</v>
      </c>
      <c r="BA8" s="171">
        <f>Cyber!CJ$15*$BI8</f>
        <v>725.54355868515859</v>
      </c>
      <c r="BB8" s="171">
        <f>Cyber!CK$15*$BI8</f>
        <v>725.54355868515859</v>
      </c>
      <c r="BC8" s="171">
        <f>Cyber!CL$15*$BI8</f>
        <v>725.54355868515859</v>
      </c>
      <c r="BD8" s="171">
        <f>Cyber!CM$15*$BI8</f>
        <v>725.54355868515859</v>
      </c>
      <c r="BE8" s="171">
        <f>Cyber!CN$15*$BI8</f>
        <v>725.54355868515859</v>
      </c>
      <c r="BF8" s="171">
        <f>Cyber!CO$15*$BI8</f>
        <v>747.3098654457134</v>
      </c>
      <c r="BG8" s="171">
        <f>Cyber!CP$15*$BI8</f>
        <v>747.3098654457134</v>
      </c>
      <c r="BI8" s="174">
        <f>SUMIF(Revenue!$P:$P,'Cyber (USD)'!$F8,Revenue!$H:$H)</f>
        <v>5.8851074374459827E-2</v>
      </c>
    </row>
    <row r="9" spans="1:61" s="173" customFormat="1" ht="12.75" hidden="1" customHeight="1">
      <c r="A9" s="179" t="s">
        <v>589</v>
      </c>
      <c r="B9" s="179" t="s">
        <v>589</v>
      </c>
      <c r="C9" s="170" t="str" cm="1">
        <f t="array" ref="C9">IFERROR(INDEX('Legal Entity'!B:B,MATCH('Cyber (USD)'!F9,'Legal Entity'!A:A,0),0),0)</f>
        <v>1170 - COMMUNITY UTILITIES OF INDIANA, INC.       </v>
      </c>
      <c r="D9" s="170" t="str" cm="1">
        <f t="array" ref="D9">IFERROR(INDEX('Legal Entity'!C:C,MATCH(F9,'Legal Entity'!A:A,0),0),0)</f>
        <v>US</v>
      </c>
      <c r="E9" s="170" t="s">
        <v>635</v>
      </c>
      <c r="F9" s="170" t="s">
        <v>13</v>
      </c>
      <c r="G9" s="170"/>
      <c r="H9" s="171">
        <f>Cyber!AQ$15*$BI9</f>
        <v>93.307921743716804</v>
      </c>
      <c r="I9" s="171">
        <f>Cyber!AR$15*$BI9</f>
        <v>93.307921743716804</v>
      </c>
      <c r="J9" s="171">
        <f>Cyber!AS$15*$BI9</f>
        <v>256.07758332287938</v>
      </c>
      <c r="K9" s="171">
        <f>Cyber!AT$15*$BI9</f>
        <v>256.07758332287938</v>
      </c>
      <c r="L9" s="171">
        <f>Cyber!AU$15*$BI9</f>
        <v>256.07758332287938</v>
      </c>
      <c r="M9" s="171">
        <f>Cyber!AV$15*$BI9</f>
        <v>256.07758332287938</v>
      </c>
      <c r="N9" s="171">
        <f>Cyber!AW$15*$BI9</f>
        <v>256.07758332287938</v>
      </c>
      <c r="O9" s="171">
        <f>Cyber!AX$15*$BI9</f>
        <v>256.07758332287938</v>
      </c>
      <c r="P9" s="171">
        <f>Cyber!AY$15*$BI9</f>
        <v>256.07758332287938</v>
      </c>
      <c r="Q9" s="171">
        <f>Cyber!AZ$15*$BI9</f>
        <v>256.07758332287938</v>
      </c>
      <c r="R9" s="171">
        <f>Cyber!BA$15*$BI9</f>
        <v>256.07758332287938</v>
      </c>
      <c r="S9" s="171">
        <f>Cyber!BB$15*$BI9</f>
        <v>256.07758332287938</v>
      </c>
      <c r="T9" s="171">
        <f>Cyber!BC$15*$BI9</f>
        <v>256.07758332287938</v>
      </c>
      <c r="U9" s="171">
        <f>Cyber!BD$15*$BI9</f>
        <v>256.07758332287938</v>
      </c>
      <c r="V9" s="171">
        <f>Cyber!BE$15*$BI9</f>
        <v>275.28340207209533</v>
      </c>
      <c r="W9" s="171">
        <f>Cyber!BF$15*$BI9</f>
        <v>275.28340207209533</v>
      </c>
      <c r="X9" s="171">
        <f>Cyber!BG$15*$BI9</f>
        <v>275.28340207209533</v>
      </c>
      <c r="Y9" s="171">
        <f>Cyber!BH$15*$BI9</f>
        <v>275.28340207209533</v>
      </c>
      <c r="Z9" s="171">
        <f>Cyber!BI$15*$BI9</f>
        <v>275.28340207209533</v>
      </c>
      <c r="AA9" s="171">
        <f>Cyber!BJ$15*$BI9</f>
        <v>275.28340207209533</v>
      </c>
      <c r="AB9" s="171">
        <f>Cyber!BK$15*$BI9</f>
        <v>275.28340207209533</v>
      </c>
      <c r="AC9" s="171">
        <f>Cyber!BL$15*$BI9</f>
        <v>275.28340207209533</v>
      </c>
      <c r="AD9" s="171">
        <f>Cyber!BM$15*$BI9</f>
        <v>275.28340207209533</v>
      </c>
      <c r="AE9" s="171">
        <f>Cyber!BN$15*$BI9</f>
        <v>275.28340207209533</v>
      </c>
      <c r="AF9" s="171">
        <f>Cyber!BO$15*$BI9</f>
        <v>275.28340207209533</v>
      </c>
      <c r="AG9" s="171">
        <f>Cyber!BP$15*$BI9</f>
        <v>275.28340207209533</v>
      </c>
      <c r="AH9" s="171">
        <f>Cyber!BQ$15*$BI9</f>
        <v>295.92965722750245</v>
      </c>
      <c r="AI9" s="171">
        <f>Cyber!BR$15*$BI9</f>
        <v>295.92965722750245</v>
      </c>
      <c r="AJ9" s="171">
        <f>Cyber!BS$15*$BI9</f>
        <v>295.92965722750245</v>
      </c>
      <c r="AK9" s="171">
        <f>Cyber!BT$15*$BI9</f>
        <v>295.92965722750245</v>
      </c>
      <c r="AL9" s="171">
        <f>Cyber!BU$15*$BI9</f>
        <v>295.92965722750245</v>
      </c>
      <c r="AM9" s="171">
        <f>Cyber!BV$15*$BI9</f>
        <v>295.92965722750245</v>
      </c>
      <c r="AN9" s="171">
        <f>Cyber!BW$15*$BI9</f>
        <v>295.92965722750245</v>
      </c>
      <c r="AO9" s="171">
        <f>Cyber!BX$15*$BI9</f>
        <v>295.92965722750245</v>
      </c>
      <c r="AP9" s="171">
        <f>Cyber!BY$15*$BI9</f>
        <v>295.92965722750245</v>
      </c>
      <c r="AQ9" s="171">
        <f>Cyber!BZ$15*$BI9</f>
        <v>295.92965722750245</v>
      </c>
      <c r="AR9" s="171">
        <f>Cyber!CA$15*$BI9</f>
        <v>295.92965722750245</v>
      </c>
      <c r="AS9" s="171">
        <f>Cyber!CB$15*$BI9</f>
        <v>295.92965722750245</v>
      </c>
      <c r="AT9" s="171">
        <f>Cyber!CC$15*$BI9</f>
        <v>304.80754694432744</v>
      </c>
      <c r="AU9" s="171">
        <f>Cyber!CD$15*$BI9</f>
        <v>304.80754694432744</v>
      </c>
      <c r="AV9" s="171">
        <f>Cyber!CE$15*$BI9</f>
        <v>304.80754694432744</v>
      </c>
      <c r="AW9" s="171">
        <f>Cyber!CF$15*$BI9</f>
        <v>304.80754694432744</v>
      </c>
      <c r="AX9" s="171">
        <f>Cyber!CG$15*$BI9</f>
        <v>304.80754694432744</v>
      </c>
      <c r="AY9" s="171">
        <f>Cyber!CH$15*$BI9</f>
        <v>304.80754694432744</v>
      </c>
      <c r="AZ9" s="171">
        <f>Cyber!CI$15*$BI9</f>
        <v>304.80754694432744</v>
      </c>
      <c r="BA9" s="171">
        <f>Cyber!CJ$15*$BI9</f>
        <v>304.80754694432744</v>
      </c>
      <c r="BB9" s="171">
        <f>Cyber!CK$15*$BI9</f>
        <v>304.80754694432744</v>
      </c>
      <c r="BC9" s="171">
        <f>Cyber!CL$15*$BI9</f>
        <v>304.80754694432744</v>
      </c>
      <c r="BD9" s="171">
        <f>Cyber!CM$15*$BI9</f>
        <v>304.80754694432744</v>
      </c>
      <c r="BE9" s="171">
        <f>Cyber!CN$15*$BI9</f>
        <v>304.80754694432744</v>
      </c>
      <c r="BF9" s="171">
        <f>Cyber!CO$15*$BI9</f>
        <v>313.95177335265731</v>
      </c>
      <c r="BG9" s="171">
        <f>Cyber!CP$15*$BI9</f>
        <v>313.95177335265731</v>
      </c>
      <c r="BI9" s="174">
        <f>SUMIF(Revenue!$P:$P,'Cyber (USD)'!$F9,Revenue!$H:$H)</f>
        <v>2.4723879635325068E-2</v>
      </c>
    </row>
    <row r="10" spans="1:61" s="173" customFormat="1" ht="12.75" hidden="1" customHeight="1">
      <c r="A10" s="179" t="s">
        <v>589</v>
      </c>
      <c r="B10" s="179" t="s">
        <v>589</v>
      </c>
      <c r="C10" s="170" t="str" cm="1">
        <f t="array" ref="C10">IFERROR(INDEX('Legal Entity'!B:B,MATCH('Cyber (USD)'!F10,'Legal Entity'!A:A,0),0),0)</f>
        <v>1174 - COMMUNITY UTILITIES OF PENNSYLVANIA INC.     </v>
      </c>
      <c r="D10" s="170" t="str" cm="1">
        <f t="array" ref="D10">IFERROR(INDEX('Legal Entity'!C:C,MATCH(F10,'Legal Entity'!A:A,0),0),0)</f>
        <v>US</v>
      </c>
      <c r="E10" s="170" t="s">
        <v>635</v>
      </c>
      <c r="F10" s="170" t="s">
        <v>18</v>
      </c>
      <c r="G10" s="170"/>
      <c r="H10" s="171">
        <f>Cyber!AQ$15*$BI10</f>
        <v>86.480875586166036</v>
      </c>
      <c r="I10" s="171">
        <f>Cyber!AR$15*$BI10</f>
        <v>86.480875586166036</v>
      </c>
      <c r="J10" s="171">
        <f>Cyber!AS$15*$BI10</f>
        <v>237.3411947227649</v>
      </c>
      <c r="K10" s="171">
        <f>Cyber!AT$15*$BI10</f>
        <v>237.3411947227649</v>
      </c>
      <c r="L10" s="171">
        <f>Cyber!AU$15*$BI10</f>
        <v>237.3411947227649</v>
      </c>
      <c r="M10" s="171">
        <f>Cyber!AV$15*$BI10</f>
        <v>237.3411947227649</v>
      </c>
      <c r="N10" s="171">
        <f>Cyber!AW$15*$BI10</f>
        <v>237.3411947227649</v>
      </c>
      <c r="O10" s="171">
        <f>Cyber!AX$15*$BI10</f>
        <v>237.3411947227649</v>
      </c>
      <c r="P10" s="171">
        <f>Cyber!AY$15*$BI10</f>
        <v>237.3411947227649</v>
      </c>
      <c r="Q10" s="171">
        <f>Cyber!AZ$15*$BI10</f>
        <v>237.3411947227649</v>
      </c>
      <c r="R10" s="171">
        <f>Cyber!BA$15*$BI10</f>
        <v>237.3411947227649</v>
      </c>
      <c r="S10" s="171">
        <f>Cyber!BB$15*$BI10</f>
        <v>237.3411947227649</v>
      </c>
      <c r="T10" s="171">
        <f>Cyber!BC$15*$BI10</f>
        <v>237.3411947227649</v>
      </c>
      <c r="U10" s="171">
        <f>Cyber!BD$15*$BI10</f>
        <v>237.3411947227649</v>
      </c>
      <c r="V10" s="171">
        <f>Cyber!BE$15*$BI10</f>
        <v>255.14178432697227</v>
      </c>
      <c r="W10" s="171">
        <f>Cyber!BF$15*$BI10</f>
        <v>255.14178432697227</v>
      </c>
      <c r="X10" s="171">
        <f>Cyber!BG$15*$BI10</f>
        <v>255.14178432697227</v>
      </c>
      <c r="Y10" s="171">
        <f>Cyber!BH$15*$BI10</f>
        <v>255.14178432697227</v>
      </c>
      <c r="Z10" s="171">
        <f>Cyber!BI$15*$BI10</f>
        <v>255.14178432697227</v>
      </c>
      <c r="AA10" s="171">
        <f>Cyber!BJ$15*$BI10</f>
        <v>255.14178432697227</v>
      </c>
      <c r="AB10" s="171">
        <f>Cyber!BK$15*$BI10</f>
        <v>255.14178432697227</v>
      </c>
      <c r="AC10" s="171">
        <f>Cyber!BL$15*$BI10</f>
        <v>255.14178432697227</v>
      </c>
      <c r="AD10" s="171">
        <f>Cyber!BM$15*$BI10</f>
        <v>255.14178432697227</v>
      </c>
      <c r="AE10" s="171">
        <f>Cyber!BN$15*$BI10</f>
        <v>255.14178432697227</v>
      </c>
      <c r="AF10" s="171">
        <f>Cyber!BO$15*$BI10</f>
        <v>255.14178432697227</v>
      </c>
      <c r="AG10" s="171">
        <f>Cyber!BP$15*$BI10</f>
        <v>255.14178432697227</v>
      </c>
      <c r="AH10" s="171">
        <f>Cyber!BQ$15*$BI10</f>
        <v>274.27741815149517</v>
      </c>
      <c r="AI10" s="171">
        <f>Cyber!BR$15*$BI10</f>
        <v>274.27741815149517</v>
      </c>
      <c r="AJ10" s="171">
        <f>Cyber!BS$15*$BI10</f>
        <v>274.27741815149517</v>
      </c>
      <c r="AK10" s="171">
        <f>Cyber!BT$15*$BI10</f>
        <v>274.27741815149517</v>
      </c>
      <c r="AL10" s="171">
        <f>Cyber!BU$15*$BI10</f>
        <v>274.27741815149517</v>
      </c>
      <c r="AM10" s="171">
        <f>Cyber!BV$15*$BI10</f>
        <v>274.27741815149517</v>
      </c>
      <c r="AN10" s="171">
        <f>Cyber!BW$15*$BI10</f>
        <v>274.27741815149517</v>
      </c>
      <c r="AO10" s="171">
        <f>Cyber!BX$15*$BI10</f>
        <v>274.27741815149517</v>
      </c>
      <c r="AP10" s="171">
        <f>Cyber!BY$15*$BI10</f>
        <v>274.27741815149517</v>
      </c>
      <c r="AQ10" s="171">
        <f>Cyber!BZ$15*$BI10</f>
        <v>274.27741815149517</v>
      </c>
      <c r="AR10" s="171">
        <f>Cyber!CA$15*$BI10</f>
        <v>274.27741815149517</v>
      </c>
      <c r="AS10" s="171">
        <f>Cyber!CB$15*$BI10</f>
        <v>274.27741815149517</v>
      </c>
      <c r="AT10" s="171">
        <f>Cyber!CC$15*$BI10</f>
        <v>282.50574069603994</v>
      </c>
      <c r="AU10" s="171">
        <f>Cyber!CD$15*$BI10</f>
        <v>282.50574069603994</v>
      </c>
      <c r="AV10" s="171">
        <f>Cyber!CE$15*$BI10</f>
        <v>282.50574069603994</v>
      </c>
      <c r="AW10" s="171">
        <f>Cyber!CF$15*$BI10</f>
        <v>282.50574069603994</v>
      </c>
      <c r="AX10" s="171">
        <f>Cyber!CG$15*$BI10</f>
        <v>282.50574069603994</v>
      </c>
      <c r="AY10" s="171">
        <f>Cyber!CH$15*$BI10</f>
        <v>282.50574069603994</v>
      </c>
      <c r="AZ10" s="171">
        <f>Cyber!CI$15*$BI10</f>
        <v>282.50574069603994</v>
      </c>
      <c r="BA10" s="171">
        <f>Cyber!CJ$15*$BI10</f>
        <v>282.50574069603994</v>
      </c>
      <c r="BB10" s="171">
        <f>Cyber!CK$15*$BI10</f>
        <v>282.50574069603994</v>
      </c>
      <c r="BC10" s="171">
        <f>Cyber!CL$15*$BI10</f>
        <v>282.50574069603994</v>
      </c>
      <c r="BD10" s="171">
        <f>Cyber!CM$15*$BI10</f>
        <v>282.50574069603994</v>
      </c>
      <c r="BE10" s="171">
        <f>Cyber!CN$15*$BI10</f>
        <v>282.50574069603994</v>
      </c>
      <c r="BF10" s="171">
        <f>Cyber!CO$15*$BI10</f>
        <v>290.98091291692117</v>
      </c>
      <c r="BG10" s="171">
        <f>Cyber!CP$15*$BI10</f>
        <v>290.98091291692117</v>
      </c>
      <c r="BI10" s="174">
        <f>SUMIF(Revenue!$P:$P,'Cyber (USD)'!$F10,Revenue!$H:$H)</f>
        <v>2.2914911390081092E-2</v>
      </c>
    </row>
    <row r="11" spans="1:61" s="173" customFormat="1" ht="12.75" hidden="1" customHeight="1">
      <c r="A11" s="179" t="s">
        <v>589</v>
      </c>
      <c r="B11" s="179" t="s">
        <v>589</v>
      </c>
      <c r="C11" s="170" t="str" cm="1">
        <f t="array" ref="C11">IFERROR(INDEX('Legal Entity'!B:B,MATCH('Cyber (USD)'!F11,'Legal Entity'!A:A,0),0),0)</f>
        <v>1128 - MARYLAND WATER SERVICE, INC.</v>
      </c>
      <c r="D11" s="170" t="str" cm="1">
        <f t="array" ref="D11">IFERROR(INDEX('Legal Entity'!C:C,MATCH(F11,'Legal Entity'!A:A,0),0),0)</f>
        <v>US</v>
      </c>
      <c r="E11" s="170" t="s">
        <v>635</v>
      </c>
      <c r="F11" s="170" t="s">
        <v>17</v>
      </c>
      <c r="G11" s="170"/>
      <c r="H11" s="171">
        <f>Cyber!AQ$15*$BI11</f>
        <v>43.376218664069114</v>
      </c>
      <c r="I11" s="171">
        <f>Cyber!AR$15*$BI11</f>
        <v>43.376218664069114</v>
      </c>
      <c r="J11" s="171">
        <f>Cyber!AS$15*$BI11</f>
        <v>119.04323921915629</v>
      </c>
      <c r="K11" s="171">
        <f>Cyber!AT$15*$BI11</f>
        <v>119.04323921915629</v>
      </c>
      <c r="L11" s="171">
        <f>Cyber!AU$15*$BI11</f>
        <v>119.04323921915629</v>
      </c>
      <c r="M11" s="171">
        <f>Cyber!AV$15*$BI11</f>
        <v>119.04323921915629</v>
      </c>
      <c r="N11" s="171">
        <f>Cyber!AW$15*$BI11</f>
        <v>119.04323921915629</v>
      </c>
      <c r="O11" s="171">
        <f>Cyber!AX$15*$BI11</f>
        <v>119.04323921915629</v>
      </c>
      <c r="P11" s="171">
        <f>Cyber!AY$15*$BI11</f>
        <v>119.04323921915629</v>
      </c>
      <c r="Q11" s="171">
        <f>Cyber!AZ$15*$BI11</f>
        <v>119.04323921915629</v>
      </c>
      <c r="R11" s="171">
        <f>Cyber!BA$15*$BI11</f>
        <v>119.04323921915629</v>
      </c>
      <c r="S11" s="171">
        <f>Cyber!BB$15*$BI11</f>
        <v>119.04323921915629</v>
      </c>
      <c r="T11" s="171">
        <f>Cyber!BC$15*$BI11</f>
        <v>119.04323921915629</v>
      </c>
      <c r="U11" s="171">
        <f>Cyber!BD$15*$BI11</f>
        <v>119.04323921915629</v>
      </c>
      <c r="V11" s="171">
        <f>Cyber!BE$15*$BI11</f>
        <v>127.97148216059301</v>
      </c>
      <c r="W11" s="171">
        <f>Cyber!BF$15*$BI11</f>
        <v>127.97148216059301</v>
      </c>
      <c r="X11" s="171">
        <f>Cyber!BG$15*$BI11</f>
        <v>127.97148216059301</v>
      </c>
      <c r="Y11" s="171">
        <f>Cyber!BH$15*$BI11</f>
        <v>127.97148216059301</v>
      </c>
      <c r="Z11" s="171">
        <f>Cyber!BI$15*$BI11</f>
        <v>127.97148216059301</v>
      </c>
      <c r="AA11" s="171">
        <f>Cyber!BJ$15*$BI11</f>
        <v>127.97148216059301</v>
      </c>
      <c r="AB11" s="171">
        <f>Cyber!BK$15*$BI11</f>
        <v>127.97148216059301</v>
      </c>
      <c r="AC11" s="171">
        <f>Cyber!BL$15*$BI11</f>
        <v>127.97148216059301</v>
      </c>
      <c r="AD11" s="171">
        <f>Cyber!BM$15*$BI11</f>
        <v>127.97148216059301</v>
      </c>
      <c r="AE11" s="171">
        <f>Cyber!BN$15*$BI11</f>
        <v>127.97148216059301</v>
      </c>
      <c r="AF11" s="171">
        <f>Cyber!BO$15*$BI11</f>
        <v>127.97148216059301</v>
      </c>
      <c r="AG11" s="171">
        <f>Cyber!BP$15*$BI11</f>
        <v>127.97148216059301</v>
      </c>
      <c r="AH11" s="171">
        <f>Cyber!BQ$15*$BI11</f>
        <v>137.56934332263745</v>
      </c>
      <c r="AI11" s="171">
        <f>Cyber!BR$15*$BI11</f>
        <v>137.56934332263745</v>
      </c>
      <c r="AJ11" s="171">
        <f>Cyber!BS$15*$BI11</f>
        <v>137.56934332263745</v>
      </c>
      <c r="AK11" s="171">
        <f>Cyber!BT$15*$BI11</f>
        <v>137.56934332263745</v>
      </c>
      <c r="AL11" s="171">
        <f>Cyber!BU$15*$BI11</f>
        <v>137.56934332263745</v>
      </c>
      <c r="AM11" s="171">
        <f>Cyber!BV$15*$BI11</f>
        <v>137.56934332263745</v>
      </c>
      <c r="AN11" s="171">
        <f>Cyber!BW$15*$BI11</f>
        <v>137.56934332263745</v>
      </c>
      <c r="AO11" s="171">
        <f>Cyber!BX$15*$BI11</f>
        <v>137.56934332263745</v>
      </c>
      <c r="AP11" s="171">
        <f>Cyber!BY$15*$BI11</f>
        <v>137.56934332263745</v>
      </c>
      <c r="AQ11" s="171">
        <f>Cyber!BZ$15*$BI11</f>
        <v>137.56934332263745</v>
      </c>
      <c r="AR11" s="171">
        <f>Cyber!CA$15*$BI11</f>
        <v>137.56934332263745</v>
      </c>
      <c r="AS11" s="171">
        <f>Cyber!CB$15*$BI11</f>
        <v>137.56934332263745</v>
      </c>
      <c r="AT11" s="171">
        <f>Cyber!CC$15*$BI11</f>
        <v>141.69642362231656</v>
      </c>
      <c r="AU11" s="171">
        <f>Cyber!CD$15*$BI11</f>
        <v>141.69642362231656</v>
      </c>
      <c r="AV11" s="171">
        <f>Cyber!CE$15*$BI11</f>
        <v>141.69642362231656</v>
      </c>
      <c r="AW11" s="171">
        <f>Cyber!CF$15*$BI11</f>
        <v>141.69642362231656</v>
      </c>
      <c r="AX11" s="171">
        <f>Cyber!CG$15*$BI11</f>
        <v>141.69642362231656</v>
      </c>
      <c r="AY11" s="171">
        <f>Cyber!CH$15*$BI11</f>
        <v>141.69642362231656</v>
      </c>
      <c r="AZ11" s="171">
        <f>Cyber!CI$15*$BI11</f>
        <v>141.69642362231656</v>
      </c>
      <c r="BA11" s="171">
        <f>Cyber!CJ$15*$BI11</f>
        <v>141.69642362231656</v>
      </c>
      <c r="BB11" s="171">
        <f>Cyber!CK$15*$BI11</f>
        <v>141.69642362231656</v>
      </c>
      <c r="BC11" s="171">
        <f>Cyber!CL$15*$BI11</f>
        <v>141.69642362231656</v>
      </c>
      <c r="BD11" s="171">
        <f>Cyber!CM$15*$BI11</f>
        <v>141.69642362231656</v>
      </c>
      <c r="BE11" s="171">
        <f>Cyber!CN$15*$BI11</f>
        <v>141.69642362231656</v>
      </c>
      <c r="BF11" s="171">
        <f>Cyber!CO$15*$BI11</f>
        <v>145.94731633098607</v>
      </c>
      <c r="BG11" s="171">
        <f>Cyber!CP$15*$BI11</f>
        <v>145.94731633098607</v>
      </c>
      <c r="BI11" s="174">
        <f>SUMIF(Revenue!$P:$P,'Cyber (USD)'!$F11,Revenue!$H:$H)</f>
        <v>1.1493433668274804E-2</v>
      </c>
    </row>
    <row r="12" spans="1:61" s="173" customFormat="1" ht="12.75" hidden="1" customHeight="1">
      <c r="A12" s="179" t="s">
        <v>589</v>
      </c>
      <c r="B12" s="179" t="s">
        <v>589</v>
      </c>
      <c r="C12" s="170" t="str" cm="1">
        <f t="array" ref="C12">IFERROR(INDEX('Legal Entity'!B:B,MATCH('Cyber (USD)'!F12,'Legal Entity'!A:A,0),0),0)</f>
        <v>1130 - MONTAGUE WATER COMPANY, INC.</v>
      </c>
      <c r="D12" s="170" t="str" cm="1">
        <f t="array" ref="D12">IFERROR(INDEX('Legal Entity'!C:C,MATCH(F12,'Legal Entity'!A:A,0),0),0)</f>
        <v>US</v>
      </c>
      <c r="E12" s="170" t="s">
        <v>635</v>
      </c>
      <c r="F12" s="170" t="s">
        <v>646</v>
      </c>
      <c r="G12" s="170"/>
      <c r="H12" s="171">
        <f>Cyber!AQ$15*$BI12</f>
        <v>11.887651536821176</v>
      </c>
      <c r="I12" s="171">
        <f>Cyber!AR$15*$BI12</f>
        <v>11.887651536821176</v>
      </c>
      <c r="J12" s="171">
        <f>Cyber!AS$15*$BI12</f>
        <v>32.624894221681323</v>
      </c>
      <c r="K12" s="171">
        <f>Cyber!AT$15*$BI12</f>
        <v>32.624894221681323</v>
      </c>
      <c r="L12" s="171">
        <f>Cyber!AU$15*$BI12</f>
        <v>32.624894221681323</v>
      </c>
      <c r="M12" s="171">
        <f>Cyber!AV$15*$BI12</f>
        <v>32.624894221681323</v>
      </c>
      <c r="N12" s="171">
        <f>Cyber!AW$15*$BI12</f>
        <v>32.624894221681323</v>
      </c>
      <c r="O12" s="171">
        <f>Cyber!AX$15*$BI12</f>
        <v>32.624894221681323</v>
      </c>
      <c r="P12" s="171">
        <f>Cyber!AY$15*$BI12</f>
        <v>32.624894221681323</v>
      </c>
      <c r="Q12" s="171">
        <f>Cyber!AZ$15*$BI12</f>
        <v>32.624894221681323</v>
      </c>
      <c r="R12" s="171">
        <f>Cyber!BA$15*$BI12</f>
        <v>32.624894221681323</v>
      </c>
      <c r="S12" s="171">
        <f>Cyber!BB$15*$BI12</f>
        <v>32.624894221681323</v>
      </c>
      <c r="T12" s="171">
        <f>Cyber!BC$15*$BI12</f>
        <v>32.624894221681323</v>
      </c>
      <c r="U12" s="171">
        <f>Cyber!BD$15*$BI12</f>
        <v>32.624894221681323</v>
      </c>
      <c r="V12" s="171">
        <f>Cyber!BE$15*$BI12</f>
        <v>35.071761288307428</v>
      </c>
      <c r="W12" s="171">
        <f>Cyber!BF$15*$BI12</f>
        <v>35.071761288307428</v>
      </c>
      <c r="X12" s="171">
        <f>Cyber!BG$15*$BI12</f>
        <v>35.071761288307428</v>
      </c>
      <c r="Y12" s="171">
        <f>Cyber!BH$15*$BI12</f>
        <v>35.071761288307428</v>
      </c>
      <c r="Z12" s="171">
        <f>Cyber!BI$15*$BI12</f>
        <v>35.071761288307428</v>
      </c>
      <c r="AA12" s="171">
        <f>Cyber!BJ$15*$BI12</f>
        <v>35.071761288307428</v>
      </c>
      <c r="AB12" s="171">
        <f>Cyber!BK$15*$BI12</f>
        <v>35.071761288307428</v>
      </c>
      <c r="AC12" s="171">
        <f>Cyber!BL$15*$BI12</f>
        <v>35.071761288307428</v>
      </c>
      <c r="AD12" s="171">
        <f>Cyber!BM$15*$BI12</f>
        <v>35.071761288307428</v>
      </c>
      <c r="AE12" s="171">
        <f>Cyber!BN$15*$BI12</f>
        <v>35.071761288307428</v>
      </c>
      <c r="AF12" s="171">
        <f>Cyber!BO$15*$BI12</f>
        <v>35.071761288307428</v>
      </c>
      <c r="AG12" s="171">
        <f>Cyber!BP$15*$BI12</f>
        <v>35.071761288307428</v>
      </c>
      <c r="AH12" s="171">
        <f>Cyber!BQ$15*$BI12</f>
        <v>37.702143384930473</v>
      </c>
      <c r="AI12" s="171">
        <f>Cyber!BR$15*$BI12</f>
        <v>37.702143384930473</v>
      </c>
      <c r="AJ12" s="171">
        <f>Cyber!BS$15*$BI12</f>
        <v>37.702143384930473</v>
      </c>
      <c r="AK12" s="171">
        <f>Cyber!BT$15*$BI12</f>
        <v>37.702143384930473</v>
      </c>
      <c r="AL12" s="171">
        <f>Cyber!BU$15*$BI12</f>
        <v>37.702143384930473</v>
      </c>
      <c r="AM12" s="171">
        <f>Cyber!BV$15*$BI12</f>
        <v>37.702143384930473</v>
      </c>
      <c r="AN12" s="171">
        <f>Cyber!BW$15*$BI12</f>
        <v>37.702143384930473</v>
      </c>
      <c r="AO12" s="171">
        <f>Cyber!BX$15*$BI12</f>
        <v>37.702143384930473</v>
      </c>
      <c r="AP12" s="171">
        <f>Cyber!BY$15*$BI12</f>
        <v>37.702143384930473</v>
      </c>
      <c r="AQ12" s="171">
        <f>Cyber!BZ$15*$BI12</f>
        <v>37.702143384930473</v>
      </c>
      <c r="AR12" s="171">
        <f>Cyber!CA$15*$BI12</f>
        <v>37.702143384930473</v>
      </c>
      <c r="AS12" s="171">
        <f>Cyber!CB$15*$BI12</f>
        <v>37.702143384930473</v>
      </c>
      <c r="AT12" s="171">
        <f>Cyber!CC$15*$BI12</f>
        <v>38.833207686478382</v>
      </c>
      <c r="AU12" s="171">
        <f>Cyber!CD$15*$BI12</f>
        <v>38.833207686478382</v>
      </c>
      <c r="AV12" s="171">
        <f>Cyber!CE$15*$BI12</f>
        <v>38.833207686478382</v>
      </c>
      <c r="AW12" s="171">
        <f>Cyber!CF$15*$BI12</f>
        <v>38.833207686478382</v>
      </c>
      <c r="AX12" s="171">
        <f>Cyber!CG$15*$BI12</f>
        <v>38.833207686478382</v>
      </c>
      <c r="AY12" s="171">
        <f>Cyber!CH$15*$BI12</f>
        <v>38.833207686478382</v>
      </c>
      <c r="AZ12" s="171">
        <f>Cyber!CI$15*$BI12</f>
        <v>38.833207686478382</v>
      </c>
      <c r="BA12" s="171">
        <f>Cyber!CJ$15*$BI12</f>
        <v>38.833207686478382</v>
      </c>
      <c r="BB12" s="171">
        <f>Cyber!CK$15*$BI12</f>
        <v>38.833207686478382</v>
      </c>
      <c r="BC12" s="171">
        <f>Cyber!CL$15*$BI12</f>
        <v>38.833207686478382</v>
      </c>
      <c r="BD12" s="171">
        <f>Cyber!CM$15*$BI12</f>
        <v>38.833207686478382</v>
      </c>
      <c r="BE12" s="171">
        <f>Cyber!CN$15*$BI12</f>
        <v>38.833207686478382</v>
      </c>
      <c r="BF12" s="171">
        <f>Cyber!CO$15*$BI12</f>
        <v>39.998203917072736</v>
      </c>
      <c r="BG12" s="171">
        <f>Cyber!CP$15*$BI12</f>
        <v>39.998203917072736</v>
      </c>
      <c r="BI12" s="174">
        <f>SUMIF(Revenue!$P:$P,'Cyber (USD)'!$F12,Revenue!$H:$H)</f>
        <v>3.1498811703288753E-3</v>
      </c>
    </row>
    <row r="13" spans="1:61" s="173" customFormat="1" ht="12.75" hidden="1" customHeight="1">
      <c r="A13" s="179" t="s">
        <v>589</v>
      </c>
      <c r="B13" s="179" t="s">
        <v>589</v>
      </c>
      <c r="C13" s="170" t="str" cm="1">
        <f t="array" ref="C13">IFERROR(INDEX('Legal Entity'!B:B,MATCH('Cyber (USD)'!F13,'Legal Entity'!A:A,0),0),0)</f>
        <v>1136 - MASSANUTTEN PUBLIC SERVICE CORPORATION</v>
      </c>
      <c r="D13" s="170" t="str" cm="1">
        <f t="array" ref="D13">IFERROR(INDEX('Legal Entity'!C:C,MATCH(F13,'Legal Entity'!A:A,0),0),0)</f>
        <v>US</v>
      </c>
      <c r="E13" s="170" t="s">
        <v>635</v>
      </c>
      <c r="F13" s="170" t="s">
        <v>19</v>
      </c>
      <c r="G13" s="170"/>
      <c r="H13" s="171">
        <f>Cyber!AQ$15*$BI13</f>
        <v>91.397982993404426</v>
      </c>
      <c r="I13" s="171">
        <f>Cyber!AR$15*$BI13</f>
        <v>91.397982993404426</v>
      </c>
      <c r="J13" s="171">
        <f>Cyber!AS$15*$BI13</f>
        <v>250.83587939962544</v>
      </c>
      <c r="K13" s="171">
        <f>Cyber!AT$15*$BI13</f>
        <v>250.83587939962544</v>
      </c>
      <c r="L13" s="171">
        <f>Cyber!AU$15*$BI13</f>
        <v>250.83587939962544</v>
      </c>
      <c r="M13" s="171">
        <f>Cyber!AV$15*$BI13</f>
        <v>250.83587939962544</v>
      </c>
      <c r="N13" s="171">
        <f>Cyber!AW$15*$BI13</f>
        <v>250.83587939962544</v>
      </c>
      <c r="O13" s="171">
        <f>Cyber!AX$15*$BI13</f>
        <v>250.83587939962544</v>
      </c>
      <c r="P13" s="171">
        <f>Cyber!AY$15*$BI13</f>
        <v>250.83587939962544</v>
      </c>
      <c r="Q13" s="171">
        <f>Cyber!AZ$15*$BI13</f>
        <v>250.83587939962544</v>
      </c>
      <c r="R13" s="171">
        <f>Cyber!BA$15*$BI13</f>
        <v>250.83587939962544</v>
      </c>
      <c r="S13" s="171">
        <f>Cyber!BB$15*$BI13</f>
        <v>250.83587939962544</v>
      </c>
      <c r="T13" s="171">
        <f>Cyber!BC$15*$BI13</f>
        <v>250.83587939962544</v>
      </c>
      <c r="U13" s="171">
        <f>Cyber!BD$15*$BI13</f>
        <v>250.83587939962544</v>
      </c>
      <c r="V13" s="171">
        <f>Cyber!BE$15*$BI13</f>
        <v>269.64857035459733</v>
      </c>
      <c r="W13" s="171">
        <f>Cyber!BF$15*$BI13</f>
        <v>269.64857035459733</v>
      </c>
      <c r="X13" s="171">
        <f>Cyber!BG$15*$BI13</f>
        <v>269.64857035459733</v>
      </c>
      <c r="Y13" s="171">
        <f>Cyber!BH$15*$BI13</f>
        <v>269.64857035459733</v>
      </c>
      <c r="Z13" s="171">
        <f>Cyber!BI$15*$BI13</f>
        <v>269.64857035459733</v>
      </c>
      <c r="AA13" s="171">
        <f>Cyber!BJ$15*$BI13</f>
        <v>269.64857035459733</v>
      </c>
      <c r="AB13" s="171">
        <f>Cyber!BK$15*$BI13</f>
        <v>269.64857035459733</v>
      </c>
      <c r="AC13" s="171">
        <f>Cyber!BL$15*$BI13</f>
        <v>269.64857035459733</v>
      </c>
      <c r="AD13" s="171">
        <f>Cyber!BM$15*$BI13</f>
        <v>269.64857035459733</v>
      </c>
      <c r="AE13" s="171">
        <f>Cyber!BN$15*$BI13</f>
        <v>269.64857035459733</v>
      </c>
      <c r="AF13" s="171">
        <f>Cyber!BO$15*$BI13</f>
        <v>269.64857035459733</v>
      </c>
      <c r="AG13" s="171">
        <f>Cyber!BP$15*$BI13</f>
        <v>269.64857035459733</v>
      </c>
      <c r="AH13" s="171">
        <f>Cyber!BQ$15*$BI13</f>
        <v>289.8722131311921</v>
      </c>
      <c r="AI13" s="171">
        <f>Cyber!BR$15*$BI13</f>
        <v>289.8722131311921</v>
      </c>
      <c r="AJ13" s="171">
        <f>Cyber!BS$15*$BI13</f>
        <v>289.8722131311921</v>
      </c>
      <c r="AK13" s="171">
        <f>Cyber!BT$15*$BI13</f>
        <v>289.8722131311921</v>
      </c>
      <c r="AL13" s="171">
        <f>Cyber!BU$15*$BI13</f>
        <v>289.8722131311921</v>
      </c>
      <c r="AM13" s="171">
        <f>Cyber!BV$15*$BI13</f>
        <v>289.8722131311921</v>
      </c>
      <c r="AN13" s="171">
        <f>Cyber!BW$15*$BI13</f>
        <v>289.8722131311921</v>
      </c>
      <c r="AO13" s="171">
        <f>Cyber!BX$15*$BI13</f>
        <v>289.8722131311921</v>
      </c>
      <c r="AP13" s="171">
        <f>Cyber!BY$15*$BI13</f>
        <v>289.8722131311921</v>
      </c>
      <c r="AQ13" s="171">
        <f>Cyber!BZ$15*$BI13</f>
        <v>289.8722131311921</v>
      </c>
      <c r="AR13" s="171">
        <f>Cyber!CA$15*$BI13</f>
        <v>289.8722131311921</v>
      </c>
      <c r="AS13" s="171">
        <f>Cyber!CB$15*$BI13</f>
        <v>289.8722131311921</v>
      </c>
      <c r="AT13" s="171">
        <f>Cyber!CC$15*$BI13</f>
        <v>298.5683795251278</v>
      </c>
      <c r="AU13" s="171">
        <f>Cyber!CD$15*$BI13</f>
        <v>298.5683795251278</v>
      </c>
      <c r="AV13" s="171">
        <f>Cyber!CE$15*$BI13</f>
        <v>298.5683795251278</v>
      </c>
      <c r="AW13" s="171">
        <f>Cyber!CF$15*$BI13</f>
        <v>298.5683795251278</v>
      </c>
      <c r="AX13" s="171">
        <f>Cyber!CG$15*$BI13</f>
        <v>298.5683795251278</v>
      </c>
      <c r="AY13" s="171">
        <f>Cyber!CH$15*$BI13</f>
        <v>298.5683795251278</v>
      </c>
      <c r="AZ13" s="171">
        <f>Cyber!CI$15*$BI13</f>
        <v>298.5683795251278</v>
      </c>
      <c r="BA13" s="171">
        <f>Cyber!CJ$15*$BI13</f>
        <v>298.5683795251278</v>
      </c>
      <c r="BB13" s="171">
        <f>Cyber!CK$15*$BI13</f>
        <v>298.5683795251278</v>
      </c>
      <c r="BC13" s="171">
        <f>Cyber!CL$15*$BI13</f>
        <v>298.5683795251278</v>
      </c>
      <c r="BD13" s="171">
        <f>Cyber!CM$15*$BI13</f>
        <v>298.5683795251278</v>
      </c>
      <c r="BE13" s="171">
        <f>Cyber!CN$15*$BI13</f>
        <v>298.5683795251278</v>
      </c>
      <c r="BF13" s="171">
        <f>Cyber!CO$15*$BI13</f>
        <v>307.52543091088165</v>
      </c>
      <c r="BG13" s="171">
        <f>Cyber!CP$15*$BI13</f>
        <v>307.52543091088165</v>
      </c>
      <c r="BI13" s="174">
        <f>SUMIF(Revenue!$P:$P,'Cyber (USD)'!$F13,Revenue!$H:$H)</f>
        <v>2.4217801535083315E-2</v>
      </c>
    </row>
    <row r="14" spans="1:61" s="173" customFormat="1" ht="12.75" hidden="1" customHeight="1">
      <c r="A14" s="179" t="s">
        <v>589</v>
      </c>
      <c r="B14" s="179" t="s">
        <v>589</v>
      </c>
      <c r="C14" s="170" t="str" cm="1">
        <f t="array" ref="C14">IFERROR(INDEX('Legal Entity'!B:B,MATCH('Cyber (USD)'!F14,'Legal Entity'!A:A,0),0),0)</f>
        <v>1140 - UTILITIES, INC. OF LOUISIANA</v>
      </c>
      <c r="D14" s="170" t="str" cm="1">
        <f t="array" ref="D14">IFERROR(INDEX('Legal Entity'!C:C,MATCH(F14,'Legal Entity'!A:A,0),0),0)</f>
        <v>US</v>
      </c>
      <c r="E14" s="170" t="s">
        <v>635</v>
      </c>
      <c r="F14" s="170" t="s">
        <v>647</v>
      </c>
      <c r="G14" s="170"/>
      <c r="H14" s="171">
        <f>Cyber!AQ$15*$BI14</f>
        <v>293.65455812930622</v>
      </c>
      <c r="I14" s="171">
        <f>Cyber!AR$15*$BI14</f>
        <v>293.65455812930622</v>
      </c>
      <c r="J14" s="171">
        <f>Cyber!AS$15*$BI14</f>
        <v>805.91602698046881</v>
      </c>
      <c r="K14" s="171">
        <f>Cyber!AT$15*$BI14</f>
        <v>805.91602698046881</v>
      </c>
      <c r="L14" s="171">
        <f>Cyber!AU$15*$BI14</f>
        <v>805.91602698046881</v>
      </c>
      <c r="M14" s="171">
        <f>Cyber!AV$15*$BI14</f>
        <v>805.91602698046881</v>
      </c>
      <c r="N14" s="171">
        <f>Cyber!AW$15*$BI14</f>
        <v>805.91602698046881</v>
      </c>
      <c r="O14" s="171">
        <f>Cyber!AX$15*$BI14</f>
        <v>805.91602698046881</v>
      </c>
      <c r="P14" s="171">
        <f>Cyber!AY$15*$BI14</f>
        <v>805.91602698046881</v>
      </c>
      <c r="Q14" s="171">
        <f>Cyber!AZ$15*$BI14</f>
        <v>805.91602698046881</v>
      </c>
      <c r="R14" s="171">
        <f>Cyber!BA$15*$BI14</f>
        <v>805.91602698046881</v>
      </c>
      <c r="S14" s="171">
        <f>Cyber!BB$15*$BI14</f>
        <v>805.91602698046881</v>
      </c>
      <c r="T14" s="171">
        <f>Cyber!BC$15*$BI14</f>
        <v>805.91602698046881</v>
      </c>
      <c r="U14" s="171">
        <f>Cyber!BD$15*$BI14</f>
        <v>805.91602698046881</v>
      </c>
      <c r="V14" s="171">
        <f>Cyber!BE$15*$BI14</f>
        <v>866.35972900400395</v>
      </c>
      <c r="W14" s="171">
        <f>Cyber!BF$15*$BI14</f>
        <v>866.35972900400395</v>
      </c>
      <c r="X14" s="171">
        <f>Cyber!BG$15*$BI14</f>
        <v>866.35972900400395</v>
      </c>
      <c r="Y14" s="171">
        <f>Cyber!BH$15*$BI14</f>
        <v>866.35972900400395</v>
      </c>
      <c r="Z14" s="171">
        <f>Cyber!BI$15*$BI14</f>
        <v>866.35972900400395</v>
      </c>
      <c r="AA14" s="171">
        <f>Cyber!BJ$15*$BI14</f>
        <v>866.35972900400395</v>
      </c>
      <c r="AB14" s="171">
        <f>Cyber!BK$15*$BI14</f>
        <v>866.35972900400395</v>
      </c>
      <c r="AC14" s="171">
        <f>Cyber!BL$15*$BI14</f>
        <v>866.35972900400395</v>
      </c>
      <c r="AD14" s="171">
        <f>Cyber!BM$15*$BI14</f>
        <v>866.35972900400395</v>
      </c>
      <c r="AE14" s="171">
        <f>Cyber!BN$15*$BI14</f>
        <v>866.35972900400395</v>
      </c>
      <c r="AF14" s="171">
        <f>Cyber!BO$15*$BI14</f>
        <v>866.35972900400395</v>
      </c>
      <c r="AG14" s="171">
        <f>Cyber!BP$15*$BI14</f>
        <v>866.35972900400395</v>
      </c>
      <c r="AH14" s="171">
        <f>Cyber!BQ$15*$BI14</f>
        <v>931.33670867930414</v>
      </c>
      <c r="AI14" s="171">
        <f>Cyber!BR$15*$BI14</f>
        <v>931.33670867930414</v>
      </c>
      <c r="AJ14" s="171">
        <f>Cyber!BS$15*$BI14</f>
        <v>931.33670867930414</v>
      </c>
      <c r="AK14" s="171">
        <f>Cyber!BT$15*$BI14</f>
        <v>931.33670867930414</v>
      </c>
      <c r="AL14" s="171">
        <f>Cyber!BU$15*$BI14</f>
        <v>931.33670867930414</v>
      </c>
      <c r="AM14" s="171">
        <f>Cyber!BV$15*$BI14</f>
        <v>931.33670867930414</v>
      </c>
      <c r="AN14" s="171">
        <f>Cyber!BW$15*$BI14</f>
        <v>931.33670867930414</v>
      </c>
      <c r="AO14" s="171">
        <f>Cyber!BX$15*$BI14</f>
        <v>931.33670867930414</v>
      </c>
      <c r="AP14" s="171">
        <f>Cyber!BY$15*$BI14</f>
        <v>931.33670867930414</v>
      </c>
      <c r="AQ14" s="171">
        <f>Cyber!BZ$15*$BI14</f>
        <v>931.33670867930414</v>
      </c>
      <c r="AR14" s="171">
        <f>Cyber!CA$15*$BI14</f>
        <v>931.33670867930414</v>
      </c>
      <c r="AS14" s="171">
        <f>Cyber!CB$15*$BI14</f>
        <v>931.33670867930414</v>
      </c>
      <c r="AT14" s="171">
        <f>Cyber!CC$15*$BI14</f>
        <v>959.27680993968318</v>
      </c>
      <c r="AU14" s="171">
        <f>Cyber!CD$15*$BI14</f>
        <v>959.27680993968318</v>
      </c>
      <c r="AV14" s="171">
        <f>Cyber!CE$15*$BI14</f>
        <v>959.27680993968318</v>
      </c>
      <c r="AW14" s="171">
        <f>Cyber!CF$15*$BI14</f>
        <v>959.27680993968318</v>
      </c>
      <c r="AX14" s="171">
        <f>Cyber!CG$15*$BI14</f>
        <v>959.27680993968318</v>
      </c>
      <c r="AY14" s="171">
        <f>Cyber!CH$15*$BI14</f>
        <v>959.27680993968318</v>
      </c>
      <c r="AZ14" s="171">
        <f>Cyber!CI$15*$BI14</f>
        <v>959.27680993968318</v>
      </c>
      <c r="BA14" s="171">
        <f>Cyber!CJ$15*$BI14</f>
        <v>959.27680993968318</v>
      </c>
      <c r="BB14" s="171">
        <f>Cyber!CK$15*$BI14</f>
        <v>959.27680993968318</v>
      </c>
      <c r="BC14" s="171">
        <f>Cyber!CL$15*$BI14</f>
        <v>959.27680993968318</v>
      </c>
      <c r="BD14" s="171">
        <f>Cyber!CM$15*$BI14</f>
        <v>959.27680993968318</v>
      </c>
      <c r="BE14" s="171">
        <f>Cyber!CN$15*$BI14</f>
        <v>959.27680993968318</v>
      </c>
      <c r="BF14" s="171">
        <f>Cyber!CO$15*$BI14</f>
        <v>988.05511423787368</v>
      </c>
      <c r="BG14" s="171">
        <f>Cyber!CP$15*$BI14</f>
        <v>988.05511423787368</v>
      </c>
      <c r="BI14" s="174">
        <f>SUMIF(Revenue!$P:$P,'Cyber (USD)'!$F14,Revenue!$H:$H)</f>
        <v>7.7809898815396461E-2</v>
      </c>
    </row>
    <row r="15" spans="1:61" s="173" customFormat="1" ht="12.75" hidden="1" customHeight="1">
      <c r="A15" s="179" t="s">
        <v>589</v>
      </c>
      <c r="B15" s="179" t="s">
        <v>589</v>
      </c>
      <c r="C15" s="170" t="str" cm="1">
        <f t="array" ref="C15">IFERROR(INDEX('Legal Entity'!B:B,MATCH('Cyber (USD)'!F15,'Legal Entity'!A:A,0),0),0)</f>
        <v>1188 - Corix Utilities (Texas) Inc.</v>
      </c>
      <c r="D15" s="170" t="str" cm="1">
        <f t="array" ref="D15">IFERROR(INDEX('Legal Entity'!C:C,MATCH(F15,'Legal Entity'!A:A,0),0),0)</f>
        <v>US</v>
      </c>
      <c r="E15" s="170" t="s">
        <v>635</v>
      </c>
      <c r="F15" s="170" t="s">
        <v>26</v>
      </c>
      <c r="G15" s="170"/>
      <c r="H15" s="171">
        <f>Cyber!AQ$15*$BI15</f>
        <v>181.89472909038508</v>
      </c>
      <c r="I15" s="171">
        <f>Cyber!AR$15*$BI15</f>
        <v>181.89472909038508</v>
      </c>
      <c r="J15" s="171">
        <f>Cyber!AS$15*$BI15</f>
        <v>499.19837216578264</v>
      </c>
      <c r="K15" s="171">
        <f>Cyber!AT$15*$BI15</f>
        <v>499.19837216578264</v>
      </c>
      <c r="L15" s="171">
        <f>Cyber!AU$15*$BI15</f>
        <v>499.19837216578264</v>
      </c>
      <c r="M15" s="171">
        <f>Cyber!AV$15*$BI15</f>
        <v>499.19837216578264</v>
      </c>
      <c r="N15" s="171">
        <f>Cyber!AW$15*$BI15</f>
        <v>499.19837216578264</v>
      </c>
      <c r="O15" s="171">
        <f>Cyber!AX$15*$BI15</f>
        <v>499.19837216578264</v>
      </c>
      <c r="P15" s="171">
        <f>Cyber!AY$15*$BI15</f>
        <v>499.19837216578264</v>
      </c>
      <c r="Q15" s="171">
        <f>Cyber!AZ$15*$BI15</f>
        <v>499.19837216578264</v>
      </c>
      <c r="R15" s="171">
        <f>Cyber!BA$15*$BI15</f>
        <v>499.19837216578264</v>
      </c>
      <c r="S15" s="171">
        <f>Cyber!BB$15*$BI15</f>
        <v>499.19837216578264</v>
      </c>
      <c r="T15" s="171">
        <f>Cyber!BC$15*$BI15</f>
        <v>499.19837216578264</v>
      </c>
      <c r="U15" s="171">
        <f>Cyber!BD$15*$BI15</f>
        <v>499.19837216578264</v>
      </c>
      <c r="V15" s="171">
        <f>Cyber!BE$15*$BI15</f>
        <v>536.63825007821629</v>
      </c>
      <c r="W15" s="171">
        <f>Cyber!BF$15*$BI15</f>
        <v>536.63825007821629</v>
      </c>
      <c r="X15" s="171">
        <f>Cyber!BG$15*$BI15</f>
        <v>536.63825007821629</v>
      </c>
      <c r="Y15" s="171">
        <f>Cyber!BH$15*$BI15</f>
        <v>536.63825007821629</v>
      </c>
      <c r="Z15" s="171">
        <f>Cyber!BI$15*$BI15</f>
        <v>536.63825007821629</v>
      </c>
      <c r="AA15" s="171">
        <f>Cyber!BJ$15*$BI15</f>
        <v>536.63825007821629</v>
      </c>
      <c r="AB15" s="171">
        <f>Cyber!BK$15*$BI15</f>
        <v>536.63825007821629</v>
      </c>
      <c r="AC15" s="171">
        <f>Cyber!BL$15*$BI15</f>
        <v>536.63825007821629</v>
      </c>
      <c r="AD15" s="171">
        <f>Cyber!BM$15*$BI15</f>
        <v>536.63825007821629</v>
      </c>
      <c r="AE15" s="171">
        <f>Cyber!BN$15*$BI15</f>
        <v>536.63825007821629</v>
      </c>
      <c r="AF15" s="171">
        <f>Cyber!BO$15*$BI15</f>
        <v>536.63825007821629</v>
      </c>
      <c r="AG15" s="171">
        <f>Cyber!BP$15*$BI15</f>
        <v>536.63825007821629</v>
      </c>
      <c r="AH15" s="171">
        <f>Cyber!BQ$15*$BI15</f>
        <v>576.88611883408237</v>
      </c>
      <c r="AI15" s="171">
        <f>Cyber!BR$15*$BI15</f>
        <v>576.88611883408237</v>
      </c>
      <c r="AJ15" s="171">
        <f>Cyber!BS$15*$BI15</f>
        <v>576.88611883408237</v>
      </c>
      <c r="AK15" s="171">
        <f>Cyber!BT$15*$BI15</f>
        <v>576.88611883408237</v>
      </c>
      <c r="AL15" s="171">
        <f>Cyber!BU$15*$BI15</f>
        <v>576.88611883408237</v>
      </c>
      <c r="AM15" s="171">
        <f>Cyber!BV$15*$BI15</f>
        <v>576.88611883408237</v>
      </c>
      <c r="AN15" s="171">
        <f>Cyber!BW$15*$BI15</f>
        <v>576.88611883408237</v>
      </c>
      <c r="AO15" s="171">
        <f>Cyber!BX$15*$BI15</f>
        <v>576.88611883408237</v>
      </c>
      <c r="AP15" s="171">
        <f>Cyber!BY$15*$BI15</f>
        <v>576.88611883408237</v>
      </c>
      <c r="AQ15" s="171">
        <f>Cyber!BZ$15*$BI15</f>
        <v>576.88611883408237</v>
      </c>
      <c r="AR15" s="171">
        <f>Cyber!CA$15*$BI15</f>
        <v>576.88611883408237</v>
      </c>
      <c r="AS15" s="171">
        <f>Cyber!CB$15*$BI15</f>
        <v>576.88611883408237</v>
      </c>
      <c r="AT15" s="171">
        <f>Cyber!CC$15*$BI15</f>
        <v>594.19270239910486</v>
      </c>
      <c r="AU15" s="171">
        <f>Cyber!CD$15*$BI15</f>
        <v>594.19270239910486</v>
      </c>
      <c r="AV15" s="171">
        <f>Cyber!CE$15*$BI15</f>
        <v>594.19270239910486</v>
      </c>
      <c r="AW15" s="171">
        <f>Cyber!CF$15*$BI15</f>
        <v>594.19270239910486</v>
      </c>
      <c r="AX15" s="171">
        <f>Cyber!CG$15*$BI15</f>
        <v>594.19270239910486</v>
      </c>
      <c r="AY15" s="171">
        <f>Cyber!CH$15*$BI15</f>
        <v>594.19270239910486</v>
      </c>
      <c r="AZ15" s="171">
        <f>Cyber!CI$15*$BI15</f>
        <v>594.19270239910486</v>
      </c>
      <c r="BA15" s="171">
        <f>Cyber!CJ$15*$BI15</f>
        <v>594.19270239910486</v>
      </c>
      <c r="BB15" s="171">
        <f>Cyber!CK$15*$BI15</f>
        <v>594.19270239910486</v>
      </c>
      <c r="BC15" s="171">
        <f>Cyber!CL$15*$BI15</f>
        <v>594.19270239910486</v>
      </c>
      <c r="BD15" s="171">
        <f>Cyber!CM$15*$BI15</f>
        <v>594.19270239910486</v>
      </c>
      <c r="BE15" s="171">
        <f>Cyber!CN$15*$BI15</f>
        <v>594.19270239910486</v>
      </c>
      <c r="BF15" s="171">
        <f>Cyber!CO$15*$BI15</f>
        <v>612.01848347107796</v>
      </c>
      <c r="BG15" s="171">
        <f>Cyber!CP$15*$BI15</f>
        <v>612.01848347107796</v>
      </c>
      <c r="BI15" s="174">
        <f>SUMIF(Revenue!$P:$P,'Cyber (USD)'!$F15,Revenue!$H:$H)</f>
        <v>4.8196801560780364E-2</v>
      </c>
    </row>
    <row r="16" spans="1:61" s="173" customFormat="1" ht="12.75" hidden="1" customHeight="1">
      <c r="A16" s="179" t="s">
        <v>589</v>
      </c>
      <c r="B16" s="179" t="s">
        <v>589</v>
      </c>
      <c r="C16" s="170" t="str" cm="1">
        <f t="array" ref="C16">IFERROR(INDEX('Legal Entity'!B:B,MATCH('Cyber (USD)'!F16,'Legal Entity'!A:A,0),0),0)</f>
        <v>1144 - WATER SERVICE COMPANY OF GEORGIA, INC.</v>
      </c>
      <c r="D16" s="170" t="str" cm="1">
        <f t="array" ref="D16">IFERROR(INDEX('Legal Entity'!C:C,MATCH(F16,'Legal Entity'!A:A,0),0),0)</f>
        <v>US</v>
      </c>
      <c r="E16" s="170" t="s">
        <v>635</v>
      </c>
      <c r="F16" s="170" t="s">
        <v>22</v>
      </c>
      <c r="G16" s="170"/>
      <c r="H16" s="171">
        <f>Cyber!AQ$15*$BI16</f>
        <v>225.56405173234816</v>
      </c>
      <c r="I16" s="171">
        <f>Cyber!AR$15*$BI16</f>
        <v>225.56405173234816</v>
      </c>
      <c r="J16" s="171">
        <f>Cyber!AS$15*$BI16</f>
        <v>619.04601637991414</v>
      </c>
      <c r="K16" s="171">
        <f>Cyber!AT$15*$BI16</f>
        <v>619.04601637991414</v>
      </c>
      <c r="L16" s="171">
        <f>Cyber!AU$15*$BI16</f>
        <v>619.04601637991414</v>
      </c>
      <c r="M16" s="171">
        <f>Cyber!AV$15*$BI16</f>
        <v>619.04601637991414</v>
      </c>
      <c r="N16" s="171">
        <f>Cyber!AW$15*$BI16</f>
        <v>619.04601637991414</v>
      </c>
      <c r="O16" s="171">
        <f>Cyber!AX$15*$BI16</f>
        <v>619.04601637991414</v>
      </c>
      <c r="P16" s="171">
        <f>Cyber!AY$15*$BI16</f>
        <v>619.04601637991414</v>
      </c>
      <c r="Q16" s="171">
        <f>Cyber!AZ$15*$BI16</f>
        <v>619.04601637991414</v>
      </c>
      <c r="R16" s="171">
        <f>Cyber!BA$15*$BI16</f>
        <v>619.04601637991414</v>
      </c>
      <c r="S16" s="171">
        <f>Cyber!BB$15*$BI16</f>
        <v>619.04601637991414</v>
      </c>
      <c r="T16" s="171">
        <f>Cyber!BC$15*$BI16</f>
        <v>619.04601637991414</v>
      </c>
      <c r="U16" s="171">
        <f>Cyber!BD$15*$BI16</f>
        <v>619.04601637991414</v>
      </c>
      <c r="V16" s="171">
        <f>Cyber!BE$15*$BI16</f>
        <v>665.47446760840774</v>
      </c>
      <c r="W16" s="171">
        <f>Cyber!BF$15*$BI16</f>
        <v>665.47446760840774</v>
      </c>
      <c r="X16" s="171">
        <f>Cyber!BG$15*$BI16</f>
        <v>665.47446760840774</v>
      </c>
      <c r="Y16" s="171">
        <f>Cyber!BH$15*$BI16</f>
        <v>665.47446760840774</v>
      </c>
      <c r="Z16" s="171">
        <f>Cyber!BI$15*$BI16</f>
        <v>665.47446760840774</v>
      </c>
      <c r="AA16" s="171">
        <f>Cyber!BJ$15*$BI16</f>
        <v>665.47446760840774</v>
      </c>
      <c r="AB16" s="171">
        <f>Cyber!BK$15*$BI16</f>
        <v>665.47446760840774</v>
      </c>
      <c r="AC16" s="171">
        <f>Cyber!BL$15*$BI16</f>
        <v>665.47446760840774</v>
      </c>
      <c r="AD16" s="171">
        <f>Cyber!BM$15*$BI16</f>
        <v>665.47446760840774</v>
      </c>
      <c r="AE16" s="171">
        <f>Cyber!BN$15*$BI16</f>
        <v>665.47446760840774</v>
      </c>
      <c r="AF16" s="171">
        <f>Cyber!BO$15*$BI16</f>
        <v>665.47446760840774</v>
      </c>
      <c r="AG16" s="171">
        <f>Cyber!BP$15*$BI16</f>
        <v>665.47446760840774</v>
      </c>
      <c r="AH16" s="171">
        <f>Cyber!BQ$15*$BI16</f>
        <v>715.38505267903815</v>
      </c>
      <c r="AI16" s="171">
        <f>Cyber!BR$15*$BI16</f>
        <v>715.38505267903815</v>
      </c>
      <c r="AJ16" s="171">
        <f>Cyber!BS$15*$BI16</f>
        <v>715.38505267903815</v>
      </c>
      <c r="AK16" s="171">
        <f>Cyber!BT$15*$BI16</f>
        <v>715.38505267903815</v>
      </c>
      <c r="AL16" s="171">
        <f>Cyber!BU$15*$BI16</f>
        <v>715.38505267903815</v>
      </c>
      <c r="AM16" s="171">
        <f>Cyber!BV$15*$BI16</f>
        <v>715.38505267903815</v>
      </c>
      <c r="AN16" s="171">
        <f>Cyber!BW$15*$BI16</f>
        <v>715.38505267903815</v>
      </c>
      <c r="AO16" s="171">
        <f>Cyber!BX$15*$BI16</f>
        <v>715.38505267903815</v>
      </c>
      <c r="AP16" s="171">
        <f>Cyber!BY$15*$BI16</f>
        <v>715.38505267903815</v>
      </c>
      <c r="AQ16" s="171">
        <f>Cyber!BZ$15*$BI16</f>
        <v>715.38505267903815</v>
      </c>
      <c r="AR16" s="171">
        <f>Cyber!CA$15*$BI16</f>
        <v>715.38505267903815</v>
      </c>
      <c r="AS16" s="171">
        <f>Cyber!CB$15*$BI16</f>
        <v>715.38505267903815</v>
      </c>
      <c r="AT16" s="171">
        <f>Cyber!CC$15*$BI16</f>
        <v>736.84660425940922</v>
      </c>
      <c r="AU16" s="171">
        <f>Cyber!CD$15*$BI16</f>
        <v>736.84660425940922</v>
      </c>
      <c r="AV16" s="171">
        <f>Cyber!CE$15*$BI16</f>
        <v>736.84660425940922</v>
      </c>
      <c r="AW16" s="171">
        <f>Cyber!CF$15*$BI16</f>
        <v>736.84660425940922</v>
      </c>
      <c r="AX16" s="171">
        <f>Cyber!CG$15*$BI16</f>
        <v>736.84660425940922</v>
      </c>
      <c r="AY16" s="171">
        <f>Cyber!CH$15*$BI16</f>
        <v>736.84660425940922</v>
      </c>
      <c r="AZ16" s="171">
        <f>Cyber!CI$15*$BI16</f>
        <v>736.84660425940922</v>
      </c>
      <c r="BA16" s="171">
        <f>Cyber!CJ$15*$BI16</f>
        <v>736.84660425940922</v>
      </c>
      <c r="BB16" s="171">
        <f>Cyber!CK$15*$BI16</f>
        <v>736.84660425940922</v>
      </c>
      <c r="BC16" s="171">
        <f>Cyber!CL$15*$BI16</f>
        <v>736.84660425940922</v>
      </c>
      <c r="BD16" s="171">
        <f>Cyber!CM$15*$BI16</f>
        <v>736.84660425940922</v>
      </c>
      <c r="BE16" s="171">
        <f>Cyber!CN$15*$BI16</f>
        <v>736.84660425940922</v>
      </c>
      <c r="BF16" s="171">
        <f>Cyber!CO$15*$BI16</f>
        <v>758.95200238719156</v>
      </c>
      <c r="BG16" s="171">
        <f>Cyber!CP$15*$BI16</f>
        <v>758.95200238719156</v>
      </c>
      <c r="BI16" s="174">
        <f>SUMIF(Revenue!$P:$P,'Cyber (USD)'!$F16,Revenue!$H:$H)</f>
        <v>5.9767899240155846E-2</v>
      </c>
    </row>
    <row r="17" spans="1:61" s="173" customFormat="1" ht="12.75" hidden="1" customHeight="1">
      <c r="A17" s="179" t="s">
        <v>589</v>
      </c>
      <c r="B17" s="179" t="s">
        <v>589</v>
      </c>
      <c r="C17" s="170" t="str" cm="1">
        <f t="array" ref="C17">IFERROR(INDEX('Legal Entity'!B:B,MATCH('Cyber (USD)'!F17,'Legal Entity'!A:A,0),0),0)</f>
        <v>1172 - COMMUNITY UTILITIES OF ALABAMA, INC.       </v>
      </c>
      <c r="D17" s="170" t="str" cm="1">
        <f t="array" ref="D17">IFERROR(INDEX('Legal Entity'!C:C,MATCH(F17,'Legal Entity'!A:A,0),0),0)</f>
        <v>US</v>
      </c>
      <c r="E17" s="170" t="s">
        <v>635</v>
      </c>
      <c r="F17" s="170" t="s">
        <v>648</v>
      </c>
      <c r="G17" s="170"/>
      <c r="H17" s="171">
        <f>Cyber!AQ$15*$BI17</f>
        <v>30.3470706256353</v>
      </c>
      <c r="I17" s="171">
        <f>Cyber!AR$15*$BI17</f>
        <v>30.3470706256353</v>
      </c>
      <c r="J17" s="171">
        <f>Cyber!AS$15*$BI17</f>
        <v>83.285581347381452</v>
      </c>
      <c r="K17" s="171">
        <f>Cyber!AT$15*$BI17</f>
        <v>83.285581347381452</v>
      </c>
      <c r="L17" s="171">
        <f>Cyber!AU$15*$BI17</f>
        <v>83.285581347381452</v>
      </c>
      <c r="M17" s="171">
        <f>Cyber!AV$15*$BI17</f>
        <v>83.285581347381452</v>
      </c>
      <c r="N17" s="171">
        <f>Cyber!AW$15*$BI17</f>
        <v>83.285581347381452</v>
      </c>
      <c r="O17" s="171">
        <f>Cyber!AX$15*$BI17</f>
        <v>83.285581347381452</v>
      </c>
      <c r="P17" s="171">
        <f>Cyber!AY$15*$BI17</f>
        <v>83.285581347381452</v>
      </c>
      <c r="Q17" s="171">
        <f>Cyber!AZ$15*$BI17</f>
        <v>83.285581347381452</v>
      </c>
      <c r="R17" s="171">
        <f>Cyber!BA$15*$BI17</f>
        <v>83.285581347381452</v>
      </c>
      <c r="S17" s="171">
        <f>Cyber!BB$15*$BI17</f>
        <v>83.285581347381452</v>
      </c>
      <c r="T17" s="171">
        <f>Cyber!BC$15*$BI17</f>
        <v>83.285581347381452</v>
      </c>
      <c r="U17" s="171">
        <f>Cyber!BD$15*$BI17</f>
        <v>83.285581347381452</v>
      </c>
      <c r="V17" s="171">
        <f>Cyber!BE$15*$BI17</f>
        <v>89.531999948435057</v>
      </c>
      <c r="W17" s="171">
        <f>Cyber!BF$15*$BI17</f>
        <v>89.531999948435057</v>
      </c>
      <c r="X17" s="171">
        <f>Cyber!BG$15*$BI17</f>
        <v>89.531999948435057</v>
      </c>
      <c r="Y17" s="171">
        <f>Cyber!BH$15*$BI17</f>
        <v>89.531999948435057</v>
      </c>
      <c r="Z17" s="171">
        <f>Cyber!BI$15*$BI17</f>
        <v>89.531999948435057</v>
      </c>
      <c r="AA17" s="171">
        <f>Cyber!BJ$15*$BI17</f>
        <v>89.531999948435057</v>
      </c>
      <c r="AB17" s="171">
        <f>Cyber!BK$15*$BI17</f>
        <v>89.531999948435057</v>
      </c>
      <c r="AC17" s="171">
        <f>Cyber!BL$15*$BI17</f>
        <v>89.531999948435057</v>
      </c>
      <c r="AD17" s="171">
        <f>Cyber!BM$15*$BI17</f>
        <v>89.531999948435057</v>
      </c>
      <c r="AE17" s="171">
        <f>Cyber!BN$15*$BI17</f>
        <v>89.531999948435057</v>
      </c>
      <c r="AF17" s="171">
        <f>Cyber!BO$15*$BI17</f>
        <v>89.531999948435057</v>
      </c>
      <c r="AG17" s="171">
        <f>Cyber!BP$15*$BI17</f>
        <v>89.531999948435057</v>
      </c>
      <c r="AH17" s="171">
        <f>Cyber!BQ$15*$BI17</f>
        <v>96.246899944567673</v>
      </c>
      <c r="AI17" s="171">
        <f>Cyber!BR$15*$BI17</f>
        <v>96.246899944567673</v>
      </c>
      <c r="AJ17" s="171">
        <f>Cyber!BS$15*$BI17</f>
        <v>96.246899944567673</v>
      </c>
      <c r="AK17" s="171">
        <f>Cyber!BT$15*$BI17</f>
        <v>96.246899944567673</v>
      </c>
      <c r="AL17" s="171">
        <f>Cyber!BU$15*$BI17</f>
        <v>96.246899944567673</v>
      </c>
      <c r="AM17" s="171">
        <f>Cyber!BV$15*$BI17</f>
        <v>96.246899944567673</v>
      </c>
      <c r="AN17" s="171">
        <f>Cyber!BW$15*$BI17</f>
        <v>96.246899944567673</v>
      </c>
      <c r="AO17" s="171">
        <f>Cyber!BX$15*$BI17</f>
        <v>96.246899944567673</v>
      </c>
      <c r="AP17" s="171">
        <f>Cyber!BY$15*$BI17</f>
        <v>96.246899944567673</v>
      </c>
      <c r="AQ17" s="171">
        <f>Cyber!BZ$15*$BI17</f>
        <v>96.246899944567673</v>
      </c>
      <c r="AR17" s="171">
        <f>Cyber!CA$15*$BI17</f>
        <v>96.246899944567673</v>
      </c>
      <c r="AS17" s="171">
        <f>Cyber!CB$15*$BI17</f>
        <v>96.246899944567673</v>
      </c>
      <c r="AT17" s="171">
        <f>Cyber!CC$15*$BI17</f>
        <v>99.134306942904686</v>
      </c>
      <c r="AU17" s="171">
        <f>Cyber!CD$15*$BI17</f>
        <v>99.134306942904686</v>
      </c>
      <c r="AV17" s="171">
        <f>Cyber!CE$15*$BI17</f>
        <v>99.134306942904686</v>
      </c>
      <c r="AW17" s="171">
        <f>Cyber!CF$15*$BI17</f>
        <v>99.134306942904686</v>
      </c>
      <c r="AX17" s="171">
        <f>Cyber!CG$15*$BI17</f>
        <v>99.134306942904686</v>
      </c>
      <c r="AY17" s="171">
        <f>Cyber!CH$15*$BI17</f>
        <v>99.134306942904686</v>
      </c>
      <c r="AZ17" s="171">
        <f>Cyber!CI$15*$BI17</f>
        <v>99.134306942904686</v>
      </c>
      <c r="BA17" s="171">
        <f>Cyber!CJ$15*$BI17</f>
        <v>99.134306942904686</v>
      </c>
      <c r="BB17" s="171">
        <f>Cyber!CK$15*$BI17</f>
        <v>99.134306942904686</v>
      </c>
      <c r="BC17" s="171">
        <f>Cyber!CL$15*$BI17</f>
        <v>99.134306942904686</v>
      </c>
      <c r="BD17" s="171">
        <f>Cyber!CM$15*$BI17</f>
        <v>99.134306942904686</v>
      </c>
      <c r="BE17" s="171">
        <f>Cyber!CN$15*$BI17</f>
        <v>99.134306942904686</v>
      </c>
      <c r="BF17" s="171">
        <f>Cyber!CO$15*$BI17</f>
        <v>102.10833615119184</v>
      </c>
      <c r="BG17" s="171">
        <f>Cyber!CP$15*$BI17</f>
        <v>102.10833615119184</v>
      </c>
      <c r="BI17" s="174">
        <f>SUMIF(Revenue!$P:$P,'Cyber (USD)'!$F17,Revenue!$H:$H)</f>
        <v>8.0410891959817963E-3</v>
      </c>
    </row>
    <row r="18" spans="1:61" s="173" customFormat="1" ht="12.75" hidden="1" customHeight="1">
      <c r="A18" s="179" t="s">
        <v>589</v>
      </c>
      <c r="B18" s="179" t="s">
        <v>589</v>
      </c>
      <c r="C18" s="170" t="str" cm="1">
        <f t="array" ref="C18">IFERROR(INDEX('Legal Entity'!B:B,MATCH('Cyber (USD)'!F18,'Legal Entity'!A:A,0),0),0)</f>
        <v>1118 - TENNESSEE WATER SERVICE, INC.</v>
      </c>
      <c r="D18" s="170" t="str" cm="1">
        <f t="array" ref="D18">IFERROR(INDEX('Legal Entity'!C:C,MATCH(F18,'Legal Entity'!A:A,0),0),0)</f>
        <v>US</v>
      </c>
      <c r="E18" s="170" t="s">
        <v>635</v>
      </c>
      <c r="F18" s="170" t="s">
        <v>15</v>
      </c>
      <c r="G18" s="170"/>
      <c r="H18" s="171">
        <f>Cyber!AQ$15*$BI18</f>
        <v>7.7390045422111555</v>
      </c>
      <c r="I18" s="171">
        <f>Cyber!AR$15*$BI18</f>
        <v>7.7390045422111555</v>
      </c>
      <c r="J18" s="171">
        <f>Cyber!AS$15*$BI18</f>
        <v>21.239199667713841</v>
      </c>
      <c r="K18" s="171">
        <f>Cyber!AT$15*$BI18</f>
        <v>21.239199667713841</v>
      </c>
      <c r="L18" s="171">
        <f>Cyber!AU$15*$BI18</f>
        <v>21.239199667713841</v>
      </c>
      <c r="M18" s="171">
        <f>Cyber!AV$15*$BI18</f>
        <v>21.239199667713841</v>
      </c>
      <c r="N18" s="171">
        <f>Cyber!AW$15*$BI18</f>
        <v>21.239199667713841</v>
      </c>
      <c r="O18" s="171">
        <f>Cyber!AX$15*$BI18</f>
        <v>21.239199667713841</v>
      </c>
      <c r="P18" s="171">
        <f>Cyber!AY$15*$BI18</f>
        <v>21.239199667713841</v>
      </c>
      <c r="Q18" s="171">
        <f>Cyber!AZ$15*$BI18</f>
        <v>21.239199667713841</v>
      </c>
      <c r="R18" s="171">
        <f>Cyber!BA$15*$BI18</f>
        <v>21.239199667713841</v>
      </c>
      <c r="S18" s="171">
        <f>Cyber!BB$15*$BI18</f>
        <v>21.239199667713841</v>
      </c>
      <c r="T18" s="171">
        <f>Cyber!BC$15*$BI18</f>
        <v>21.239199667713841</v>
      </c>
      <c r="U18" s="171">
        <f>Cyber!BD$15*$BI18</f>
        <v>21.239199667713841</v>
      </c>
      <c r="V18" s="171">
        <f>Cyber!BE$15*$BI18</f>
        <v>22.832139642792381</v>
      </c>
      <c r="W18" s="171">
        <f>Cyber!BF$15*$BI18</f>
        <v>22.832139642792381</v>
      </c>
      <c r="X18" s="171">
        <f>Cyber!BG$15*$BI18</f>
        <v>22.832139642792381</v>
      </c>
      <c r="Y18" s="171">
        <f>Cyber!BH$15*$BI18</f>
        <v>22.832139642792381</v>
      </c>
      <c r="Z18" s="171">
        <f>Cyber!BI$15*$BI18</f>
        <v>22.832139642792381</v>
      </c>
      <c r="AA18" s="171">
        <f>Cyber!BJ$15*$BI18</f>
        <v>22.832139642792381</v>
      </c>
      <c r="AB18" s="171">
        <f>Cyber!BK$15*$BI18</f>
        <v>22.832139642792381</v>
      </c>
      <c r="AC18" s="171">
        <f>Cyber!BL$15*$BI18</f>
        <v>22.832139642792381</v>
      </c>
      <c r="AD18" s="171">
        <f>Cyber!BM$15*$BI18</f>
        <v>22.832139642792381</v>
      </c>
      <c r="AE18" s="171">
        <f>Cyber!BN$15*$BI18</f>
        <v>22.832139642792381</v>
      </c>
      <c r="AF18" s="171">
        <f>Cyber!BO$15*$BI18</f>
        <v>22.832139642792381</v>
      </c>
      <c r="AG18" s="171">
        <f>Cyber!BP$15*$BI18</f>
        <v>22.832139642792381</v>
      </c>
      <c r="AH18" s="171">
        <f>Cyber!BQ$15*$BI18</f>
        <v>24.544550116001805</v>
      </c>
      <c r="AI18" s="171">
        <f>Cyber!BR$15*$BI18</f>
        <v>24.544550116001805</v>
      </c>
      <c r="AJ18" s="171">
        <f>Cyber!BS$15*$BI18</f>
        <v>24.544550116001805</v>
      </c>
      <c r="AK18" s="171">
        <f>Cyber!BT$15*$BI18</f>
        <v>24.544550116001805</v>
      </c>
      <c r="AL18" s="171">
        <f>Cyber!BU$15*$BI18</f>
        <v>24.544550116001805</v>
      </c>
      <c r="AM18" s="171">
        <f>Cyber!BV$15*$BI18</f>
        <v>24.544550116001805</v>
      </c>
      <c r="AN18" s="171">
        <f>Cyber!BW$15*$BI18</f>
        <v>24.544550116001805</v>
      </c>
      <c r="AO18" s="171">
        <f>Cyber!BX$15*$BI18</f>
        <v>24.544550116001805</v>
      </c>
      <c r="AP18" s="171">
        <f>Cyber!BY$15*$BI18</f>
        <v>24.544550116001805</v>
      </c>
      <c r="AQ18" s="171">
        <f>Cyber!BZ$15*$BI18</f>
        <v>24.544550116001805</v>
      </c>
      <c r="AR18" s="171">
        <f>Cyber!CA$15*$BI18</f>
        <v>24.544550116001805</v>
      </c>
      <c r="AS18" s="171">
        <f>Cyber!CB$15*$BI18</f>
        <v>24.544550116001805</v>
      </c>
      <c r="AT18" s="171">
        <f>Cyber!CC$15*$BI18</f>
        <v>25.280886619481855</v>
      </c>
      <c r="AU18" s="171">
        <f>Cyber!CD$15*$BI18</f>
        <v>25.280886619481855</v>
      </c>
      <c r="AV18" s="171">
        <f>Cyber!CE$15*$BI18</f>
        <v>25.280886619481855</v>
      </c>
      <c r="AW18" s="171">
        <f>Cyber!CF$15*$BI18</f>
        <v>25.280886619481855</v>
      </c>
      <c r="AX18" s="171">
        <f>Cyber!CG$15*$BI18</f>
        <v>25.280886619481855</v>
      </c>
      <c r="AY18" s="171">
        <f>Cyber!CH$15*$BI18</f>
        <v>25.280886619481855</v>
      </c>
      <c r="AZ18" s="171">
        <f>Cyber!CI$15*$BI18</f>
        <v>25.280886619481855</v>
      </c>
      <c r="BA18" s="171">
        <f>Cyber!CJ$15*$BI18</f>
        <v>25.280886619481855</v>
      </c>
      <c r="BB18" s="171">
        <f>Cyber!CK$15*$BI18</f>
        <v>25.280886619481855</v>
      </c>
      <c r="BC18" s="171">
        <f>Cyber!CL$15*$BI18</f>
        <v>25.280886619481855</v>
      </c>
      <c r="BD18" s="171">
        <f>Cyber!CM$15*$BI18</f>
        <v>25.280886619481855</v>
      </c>
      <c r="BE18" s="171">
        <f>Cyber!CN$15*$BI18</f>
        <v>25.280886619481855</v>
      </c>
      <c r="BF18" s="171">
        <f>Cyber!CO$15*$BI18</f>
        <v>26.039313218066312</v>
      </c>
      <c r="BG18" s="171">
        <f>Cyber!CP$15*$BI18</f>
        <v>26.039313218066312</v>
      </c>
      <c r="BI18" s="174">
        <f>SUMIF(Revenue!$P:$P,'Cyber (USD)'!$F18,Revenue!$H:$H)</f>
        <v>2.0506106365159394E-3</v>
      </c>
    </row>
    <row r="19" spans="1:61" s="173" customFormat="1" ht="12.75" hidden="1" customHeight="1">
      <c r="A19" s="179" t="s">
        <v>589</v>
      </c>
      <c r="B19" s="179" t="s">
        <v>589</v>
      </c>
      <c r="C19" s="170" t="str" cm="1">
        <f t="array" ref="C19">IFERROR(INDEX('Legal Entity'!B:B,MATCH('Cyber (USD)'!F19,'Legal Entity'!A:A,0),0),0)</f>
        <v>1116 - CAROLINA WATER SERVICE, INC. OF NORTH CAROLINA</v>
      </c>
      <c r="D19" s="170" t="str" cm="1">
        <f t="array" ref="D19">IFERROR(INDEX('Legal Entity'!C:C,MATCH(F19,'Legal Entity'!A:A,0),0),0)</f>
        <v>US</v>
      </c>
      <c r="E19" s="170" t="s">
        <v>635</v>
      </c>
      <c r="F19" s="170" t="s">
        <v>14</v>
      </c>
      <c r="G19" s="170"/>
      <c r="H19" s="171">
        <f>Cyber!AQ$15*$BI19</f>
        <v>728.8619959167662</v>
      </c>
      <c r="I19" s="171">
        <f>Cyber!AR$15*$BI19</f>
        <v>728.8619959167662</v>
      </c>
      <c r="J19" s="171">
        <f>Cyber!AS$15*$BI19</f>
        <v>2000.3148178876274</v>
      </c>
      <c r="K19" s="171">
        <f>Cyber!AT$15*$BI19</f>
        <v>2000.3148178876274</v>
      </c>
      <c r="L19" s="171">
        <f>Cyber!AU$15*$BI19</f>
        <v>2000.3148178876274</v>
      </c>
      <c r="M19" s="171">
        <f>Cyber!AV$15*$BI19</f>
        <v>2000.3148178876274</v>
      </c>
      <c r="N19" s="171">
        <f>Cyber!AW$15*$BI19</f>
        <v>2000.3148178876274</v>
      </c>
      <c r="O19" s="171">
        <f>Cyber!AX$15*$BI19</f>
        <v>2000.3148178876274</v>
      </c>
      <c r="P19" s="171">
        <f>Cyber!AY$15*$BI19</f>
        <v>2000.3148178876274</v>
      </c>
      <c r="Q19" s="171">
        <f>Cyber!AZ$15*$BI19</f>
        <v>2000.3148178876274</v>
      </c>
      <c r="R19" s="171">
        <f>Cyber!BA$15*$BI19</f>
        <v>2000.3148178876274</v>
      </c>
      <c r="S19" s="171">
        <f>Cyber!BB$15*$BI19</f>
        <v>2000.3148178876274</v>
      </c>
      <c r="T19" s="171">
        <f>Cyber!BC$15*$BI19</f>
        <v>2000.3148178876274</v>
      </c>
      <c r="U19" s="171">
        <f>Cyber!BD$15*$BI19</f>
        <v>2000.3148178876274</v>
      </c>
      <c r="V19" s="171">
        <f>Cyber!BE$15*$BI19</f>
        <v>2150.3384292291994</v>
      </c>
      <c r="W19" s="171">
        <f>Cyber!BF$15*$BI19</f>
        <v>2150.3384292291994</v>
      </c>
      <c r="X19" s="171">
        <f>Cyber!BG$15*$BI19</f>
        <v>2150.3384292291994</v>
      </c>
      <c r="Y19" s="171">
        <f>Cyber!BH$15*$BI19</f>
        <v>2150.3384292291994</v>
      </c>
      <c r="Z19" s="171">
        <f>Cyber!BI$15*$BI19</f>
        <v>2150.3384292291994</v>
      </c>
      <c r="AA19" s="171">
        <f>Cyber!BJ$15*$BI19</f>
        <v>2150.3384292291994</v>
      </c>
      <c r="AB19" s="171">
        <f>Cyber!BK$15*$BI19</f>
        <v>2150.3384292291994</v>
      </c>
      <c r="AC19" s="171">
        <f>Cyber!BL$15*$BI19</f>
        <v>2150.3384292291994</v>
      </c>
      <c r="AD19" s="171">
        <f>Cyber!BM$15*$BI19</f>
        <v>2150.3384292291994</v>
      </c>
      <c r="AE19" s="171">
        <f>Cyber!BN$15*$BI19</f>
        <v>2150.3384292291994</v>
      </c>
      <c r="AF19" s="171">
        <f>Cyber!BO$15*$BI19</f>
        <v>2150.3384292291994</v>
      </c>
      <c r="AG19" s="171">
        <f>Cyber!BP$15*$BI19</f>
        <v>2150.3384292291994</v>
      </c>
      <c r="AH19" s="171">
        <f>Cyber!BQ$15*$BI19</f>
        <v>2311.6138114213891</v>
      </c>
      <c r="AI19" s="171">
        <f>Cyber!BR$15*$BI19</f>
        <v>2311.6138114213891</v>
      </c>
      <c r="AJ19" s="171">
        <f>Cyber!BS$15*$BI19</f>
        <v>2311.6138114213891</v>
      </c>
      <c r="AK19" s="171">
        <f>Cyber!BT$15*$BI19</f>
        <v>2311.6138114213891</v>
      </c>
      <c r="AL19" s="171">
        <f>Cyber!BU$15*$BI19</f>
        <v>2311.6138114213891</v>
      </c>
      <c r="AM19" s="171">
        <f>Cyber!BV$15*$BI19</f>
        <v>2311.6138114213891</v>
      </c>
      <c r="AN19" s="171">
        <f>Cyber!BW$15*$BI19</f>
        <v>2311.6138114213891</v>
      </c>
      <c r="AO19" s="171">
        <f>Cyber!BX$15*$BI19</f>
        <v>2311.6138114213891</v>
      </c>
      <c r="AP19" s="171">
        <f>Cyber!BY$15*$BI19</f>
        <v>2311.6138114213891</v>
      </c>
      <c r="AQ19" s="171">
        <f>Cyber!BZ$15*$BI19</f>
        <v>2311.6138114213891</v>
      </c>
      <c r="AR19" s="171">
        <f>Cyber!CA$15*$BI19</f>
        <v>2311.6138114213891</v>
      </c>
      <c r="AS19" s="171">
        <f>Cyber!CB$15*$BI19</f>
        <v>2311.6138114213891</v>
      </c>
      <c r="AT19" s="171">
        <f>Cyber!CC$15*$BI19</f>
        <v>2380.9622257640303</v>
      </c>
      <c r="AU19" s="171">
        <f>Cyber!CD$15*$BI19</f>
        <v>2380.9622257640303</v>
      </c>
      <c r="AV19" s="171">
        <f>Cyber!CE$15*$BI19</f>
        <v>2380.9622257640303</v>
      </c>
      <c r="AW19" s="171">
        <f>Cyber!CF$15*$BI19</f>
        <v>2380.9622257640303</v>
      </c>
      <c r="AX19" s="171">
        <f>Cyber!CG$15*$BI19</f>
        <v>2380.9622257640303</v>
      </c>
      <c r="AY19" s="171">
        <f>Cyber!CH$15*$BI19</f>
        <v>2380.9622257640303</v>
      </c>
      <c r="AZ19" s="171">
        <f>Cyber!CI$15*$BI19</f>
        <v>2380.9622257640303</v>
      </c>
      <c r="BA19" s="171">
        <f>Cyber!CJ$15*$BI19</f>
        <v>2380.9622257640303</v>
      </c>
      <c r="BB19" s="171">
        <f>Cyber!CK$15*$BI19</f>
        <v>2380.9622257640303</v>
      </c>
      <c r="BC19" s="171">
        <f>Cyber!CL$15*$BI19</f>
        <v>2380.9622257640303</v>
      </c>
      <c r="BD19" s="171">
        <f>Cyber!CM$15*$BI19</f>
        <v>2380.9622257640303</v>
      </c>
      <c r="BE19" s="171">
        <f>Cyber!CN$15*$BI19</f>
        <v>2380.9622257640303</v>
      </c>
      <c r="BF19" s="171">
        <f>Cyber!CO$15*$BI19</f>
        <v>2452.3910925369514</v>
      </c>
      <c r="BG19" s="171">
        <f>Cyber!CP$15*$BI19</f>
        <v>2452.3910925369514</v>
      </c>
      <c r="BI19" s="174">
        <f>SUMIF(Revenue!$P:$P,'Cyber (USD)'!$F19,Revenue!$H:$H)</f>
        <v>0.193127184927601</v>
      </c>
    </row>
    <row r="20" spans="1:61" s="173" customFormat="1" ht="12.75" hidden="1" customHeight="1">
      <c r="A20" s="179" t="s">
        <v>589</v>
      </c>
      <c r="B20" s="179" t="s">
        <v>589</v>
      </c>
      <c r="C20" s="170" t="str" cm="1">
        <f t="array" ref="C20">IFERROR(INDEX('Legal Entity'!B:B,MATCH('Cyber (USD)'!F20,'Legal Entity'!A:A,0),0),0)</f>
        <v>1146 - Blue Granite Water Company, Inc.</v>
      </c>
      <c r="D20" s="170" t="str" cm="1">
        <f t="array" ref="D20">IFERROR(INDEX('Legal Entity'!C:C,MATCH(F20,'Legal Entity'!A:A,0),0),0)</f>
        <v>US</v>
      </c>
      <c r="E20" s="170" t="s">
        <v>635</v>
      </c>
      <c r="F20" s="170" t="s">
        <v>23</v>
      </c>
      <c r="G20" s="170"/>
      <c r="H20" s="171">
        <f>Cyber!AQ$15*$BI20</f>
        <v>563.62756419281902</v>
      </c>
      <c r="I20" s="171">
        <f>Cyber!AR$15*$BI20</f>
        <v>563.62756419281902</v>
      </c>
      <c r="J20" s="171">
        <f>Cyber!AS$15*$BI20</f>
        <v>1546.839559122184</v>
      </c>
      <c r="K20" s="171">
        <f>Cyber!AT$15*$BI20</f>
        <v>1546.839559122184</v>
      </c>
      <c r="L20" s="171">
        <f>Cyber!AU$15*$BI20</f>
        <v>1546.839559122184</v>
      </c>
      <c r="M20" s="171">
        <f>Cyber!AV$15*$BI20</f>
        <v>1546.839559122184</v>
      </c>
      <c r="N20" s="171">
        <f>Cyber!AW$15*$BI20</f>
        <v>1546.839559122184</v>
      </c>
      <c r="O20" s="171">
        <f>Cyber!AX$15*$BI20</f>
        <v>1546.839559122184</v>
      </c>
      <c r="P20" s="171">
        <f>Cyber!AY$15*$BI20</f>
        <v>1546.839559122184</v>
      </c>
      <c r="Q20" s="171">
        <f>Cyber!AZ$15*$BI20</f>
        <v>1546.839559122184</v>
      </c>
      <c r="R20" s="171">
        <f>Cyber!BA$15*$BI20</f>
        <v>1546.839559122184</v>
      </c>
      <c r="S20" s="171">
        <f>Cyber!BB$15*$BI20</f>
        <v>1546.839559122184</v>
      </c>
      <c r="T20" s="171">
        <f>Cyber!BC$15*$BI20</f>
        <v>1546.839559122184</v>
      </c>
      <c r="U20" s="171">
        <f>Cyber!BD$15*$BI20</f>
        <v>1546.839559122184</v>
      </c>
      <c r="V20" s="171">
        <f>Cyber!BE$15*$BI20</f>
        <v>1662.8525260563479</v>
      </c>
      <c r="W20" s="171">
        <f>Cyber!BF$15*$BI20</f>
        <v>1662.8525260563479</v>
      </c>
      <c r="X20" s="171">
        <f>Cyber!BG$15*$BI20</f>
        <v>1662.8525260563479</v>
      </c>
      <c r="Y20" s="171">
        <f>Cyber!BH$15*$BI20</f>
        <v>1662.8525260563479</v>
      </c>
      <c r="Z20" s="171">
        <f>Cyber!BI$15*$BI20</f>
        <v>1662.8525260563479</v>
      </c>
      <c r="AA20" s="171">
        <f>Cyber!BJ$15*$BI20</f>
        <v>1662.8525260563479</v>
      </c>
      <c r="AB20" s="171">
        <f>Cyber!BK$15*$BI20</f>
        <v>1662.8525260563479</v>
      </c>
      <c r="AC20" s="171">
        <f>Cyber!BL$15*$BI20</f>
        <v>1662.8525260563479</v>
      </c>
      <c r="AD20" s="171">
        <f>Cyber!BM$15*$BI20</f>
        <v>1662.8525260563479</v>
      </c>
      <c r="AE20" s="171">
        <f>Cyber!BN$15*$BI20</f>
        <v>1662.8525260563479</v>
      </c>
      <c r="AF20" s="171">
        <f>Cyber!BO$15*$BI20</f>
        <v>1662.8525260563479</v>
      </c>
      <c r="AG20" s="171">
        <f>Cyber!BP$15*$BI20</f>
        <v>1662.8525260563479</v>
      </c>
      <c r="AH20" s="171">
        <f>Cyber!BQ$15*$BI20</f>
        <v>1787.5664655105736</v>
      </c>
      <c r="AI20" s="171">
        <f>Cyber!BR$15*$BI20</f>
        <v>1787.5664655105736</v>
      </c>
      <c r="AJ20" s="171">
        <f>Cyber!BS$15*$BI20</f>
        <v>1787.5664655105736</v>
      </c>
      <c r="AK20" s="171">
        <f>Cyber!BT$15*$BI20</f>
        <v>1787.5664655105736</v>
      </c>
      <c r="AL20" s="171">
        <f>Cyber!BU$15*$BI20</f>
        <v>1787.5664655105736</v>
      </c>
      <c r="AM20" s="171">
        <f>Cyber!BV$15*$BI20</f>
        <v>1787.5664655105736</v>
      </c>
      <c r="AN20" s="171">
        <f>Cyber!BW$15*$BI20</f>
        <v>1787.5664655105736</v>
      </c>
      <c r="AO20" s="171">
        <f>Cyber!BX$15*$BI20</f>
        <v>1787.5664655105736</v>
      </c>
      <c r="AP20" s="171">
        <f>Cyber!BY$15*$BI20</f>
        <v>1787.5664655105736</v>
      </c>
      <c r="AQ20" s="171">
        <f>Cyber!BZ$15*$BI20</f>
        <v>1787.5664655105736</v>
      </c>
      <c r="AR20" s="171">
        <f>Cyber!CA$15*$BI20</f>
        <v>1787.5664655105736</v>
      </c>
      <c r="AS20" s="171">
        <f>Cyber!CB$15*$BI20</f>
        <v>1787.5664655105736</v>
      </c>
      <c r="AT20" s="171">
        <f>Cyber!CC$15*$BI20</f>
        <v>1841.1934594758907</v>
      </c>
      <c r="AU20" s="171">
        <f>Cyber!CD$15*$BI20</f>
        <v>1841.1934594758907</v>
      </c>
      <c r="AV20" s="171">
        <f>Cyber!CE$15*$BI20</f>
        <v>1841.1934594758907</v>
      </c>
      <c r="AW20" s="171">
        <f>Cyber!CF$15*$BI20</f>
        <v>1841.1934594758907</v>
      </c>
      <c r="AX20" s="171">
        <f>Cyber!CG$15*$BI20</f>
        <v>1841.1934594758907</v>
      </c>
      <c r="AY20" s="171">
        <f>Cyber!CH$15*$BI20</f>
        <v>1841.1934594758907</v>
      </c>
      <c r="AZ20" s="171">
        <f>Cyber!CI$15*$BI20</f>
        <v>1841.1934594758907</v>
      </c>
      <c r="BA20" s="171">
        <f>Cyber!CJ$15*$BI20</f>
        <v>1841.1934594758907</v>
      </c>
      <c r="BB20" s="171">
        <f>Cyber!CK$15*$BI20</f>
        <v>1841.1934594758907</v>
      </c>
      <c r="BC20" s="171">
        <f>Cyber!CL$15*$BI20</f>
        <v>1841.1934594758907</v>
      </c>
      <c r="BD20" s="171">
        <f>Cyber!CM$15*$BI20</f>
        <v>1841.1934594758907</v>
      </c>
      <c r="BE20" s="171">
        <f>Cyber!CN$15*$BI20</f>
        <v>1841.1934594758907</v>
      </c>
      <c r="BF20" s="171">
        <f>Cyber!CO$15*$BI20</f>
        <v>1896.4292632601675</v>
      </c>
      <c r="BG20" s="171">
        <f>Cyber!CP$15*$BI20</f>
        <v>1896.4292632601675</v>
      </c>
      <c r="BI20" s="174">
        <f>SUMIF(Revenue!$P:$P,'Cyber (USD)'!$F20,Revenue!$H:$H)</f>
        <v>0.14934487657467382</v>
      </c>
    </row>
    <row r="21" spans="1:61" s="173" customFormat="1" ht="12.75" hidden="1" customHeight="1">
      <c r="A21" s="179" t="s">
        <v>589</v>
      </c>
      <c r="B21" s="179" t="s">
        <v>589</v>
      </c>
      <c r="C21" s="170" t="str" cm="1">
        <f t="array" ref="C21">IFERROR(INDEX('Legal Entity'!B:B,MATCH('Cyber (USD)'!F21,'Legal Entity'!A:A,0),0),0)</f>
        <v>1120 - UTILITIES, INC. OF FLORIDA</v>
      </c>
      <c r="D21" s="170" t="str" cm="1">
        <f t="array" ref="D21">IFERROR(INDEX('Legal Entity'!C:C,MATCH(F21,'Legal Entity'!A:A,0),0),0)</f>
        <v>US</v>
      </c>
      <c r="E21" s="170" t="s">
        <v>635</v>
      </c>
      <c r="F21" s="170" t="s">
        <v>16</v>
      </c>
      <c r="G21" s="170"/>
      <c r="H21" s="171">
        <f>Cyber!AQ$15*$BI21</f>
        <v>768.08350909038245</v>
      </c>
      <c r="I21" s="171">
        <f>Cyber!AR$15*$BI21</f>
        <v>768.08350909038245</v>
      </c>
      <c r="J21" s="171">
        <f>Cyber!AS$15*$BI21</f>
        <v>2107.9557354010694</v>
      </c>
      <c r="K21" s="171">
        <f>Cyber!AT$15*$BI21</f>
        <v>2107.9557354010694</v>
      </c>
      <c r="L21" s="171">
        <f>Cyber!AU$15*$BI21</f>
        <v>2107.9557354010694</v>
      </c>
      <c r="M21" s="171">
        <f>Cyber!AV$15*$BI21</f>
        <v>2107.9557354010694</v>
      </c>
      <c r="N21" s="171">
        <f>Cyber!AW$15*$BI21</f>
        <v>2107.9557354010694</v>
      </c>
      <c r="O21" s="171">
        <f>Cyber!AX$15*$BI21</f>
        <v>2107.9557354010694</v>
      </c>
      <c r="P21" s="171">
        <f>Cyber!AY$15*$BI21</f>
        <v>2107.9557354010694</v>
      </c>
      <c r="Q21" s="171">
        <f>Cyber!AZ$15*$BI21</f>
        <v>2107.9557354010694</v>
      </c>
      <c r="R21" s="171">
        <f>Cyber!BA$15*$BI21</f>
        <v>2107.9557354010694</v>
      </c>
      <c r="S21" s="171">
        <f>Cyber!BB$15*$BI21</f>
        <v>2107.9557354010694</v>
      </c>
      <c r="T21" s="171">
        <f>Cyber!BC$15*$BI21</f>
        <v>2107.9557354010694</v>
      </c>
      <c r="U21" s="171">
        <f>Cyber!BD$15*$BI21</f>
        <v>2107.9557354010694</v>
      </c>
      <c r="V21" s="171">
        <f>Cyber!BE$15*$BI21</f>
        <v>2266.0524155561498</v>
      </c>
      <c r="W21" s="171">
        <f>Cyber!BF$15*$BI21</f>
        <v>2266.0524155561498</v>
      </c>
      <c r="X21" s="171">
        <f>Cyber!BG$15*$BI21</f>
        <v>2266.0524155561498</v>
      </c>
      <c r="Y21" s="171">
        <f>Cyber!BH$15*$BI21</f>
        <v>2266.0524155561498</v>
      </c>
      <c r="Z21" s="171">
        <f>Cyber!BI$15*$BI21</f>
        <v>2266.0524155561498</v>
      </c>
      <c r="AA21" s="171">
        <f>Cyber!BJ$15*$BI21</f>
        <v>2266.0524155561498</v>
      </c>
      <c r="AB21" s="171">
        <f>Cyber!BK$15*$BI21</f>
        <v>2266.0524155561498</v>
      </c>
      <c r="AC21" s="171">
        <f>Cyber!BL$15*$BI21</f>
        <v>2266.0524155561498</v>
      </c>
      <c r="AD21" s="171">
        <f>Cyber!BM$15*$BI21</f>
        <v>2266.0524155561498</v>
      </c>
      <c r="AE21" s="171">
        <f>Cyber!BN$15*$BI21</f>
        <v>2266.0524155561498</v>
      </c>
      <c r="AF21" s="171">
        <f>Cyber!BO$15*$BI21</f>
        <v>2266.0524155561498</v>
      </c>
      <c r="AG21" s="171">
        <f>Cyber!BP$15*$BI21</f>
        <v>2266.0524155561498</v>
      </c>
      <c r="AH21" s="171">
        <f>Cyber!BQ$15*$BI21</f>
        <v>2436.0063467228606</v>
      </c>
      <c r="AI21" s="171">
        <f>Cyber!BR$15*$BI21</f>
        <v>2436.0063467228606</v>
      </c>
      <c r="AJ21" s="171">
        <f>Cyber!BS$15*$BI21</f>
        <v>2436.0063467228606</v>
      </c>
      <c r="AK21" s="171">
        <f>Cyber!BT$15*$BI21</f>
        <v>2436.0063467228606</v>
      </c>
      <c r="AL21" s="171">
        <f>Cyber!BU$15*$BI21</f>
        <v>2436.0063467228606</v>
      </c>
      <c r="AM21" s="171">
        <f>Cyber!BV$15*$BI21</f>
        <v>2436.0063467228606</v>
      </c>
      <c r="AN21" s="171">
        <f>Cyber!BW$15*$BI21</f>
        <v>2436.0063467228606</v>
      </c>
      <c r="AO21" s="171">
        <f>Cyber!BX$15*$BI21</f>
        <v>2436.0063467228606</v>
      </c>
      <c r="AP21" s="171">
        <f>Cyber!BY$15*$BI21</f>
        <v>2436.0063467228606</v>
      </c>
      <c r="AQ21" s="171">
        <f>Cyber!BZ$15*$BI21</f>
        <v>2436.0063467228606</v>
      </c>
      <c r="AR21" s="171">
        <f>Cyber!CA$15*$BI21</f>
        <v>2436.0063467228606</v>
      </c>
      <c r="AS21" s="171">
        <f>Cyber!CB$15*$BI21</f>
        <v>2436.0063467228606</v>
      </c>
      <c r="AT21" s="171">
        <f>Cyber!CC$15*$BI21</f>
        <v>2509.0865371245459</v>
      </c>
      <c r="AU21" s="171">
        <f>Cyber!CD$15*$BI21</f>
        <v>2509.0865371245459</v>
      </c>
      <c r="AV21" s="171">
        <f>Cyber!CE$15*$BI21</f>
        <v>2509.0865371245459</v>
      </c>
      <c r="AW21" s="171">
        <f>Cyber!CF$15*$BI21</f>
        <v>2509.0865371245459</v>
      </c>
      <c r="AX21" s="171">
        <f>Cyber!CG$15*$BI21</f>
        <v>2509.0865371245459</v>
      </c>
      <c r="AY21" s="171">
        <f>Cyber!CH$15*$BI21</f>
        <v>2509.0865371245459</v>
      </c>
      <c r="AZ21" s="171">
        <f>Cyber!CI$15*$BI21</f>
        <v>2509.0865371245459</v>
      </c>
      <c r="BA21" s="171">
        <f>Cyber!CJ$15*$BI21</f>
        <v>2509.0865371245459</v>
      </c>
      <c r="BB21" s="171">
        <f>Cyber!CK$15*$BI21</f>
        <v>2509.0865371245459</v>
      </c>
      <c r="BC21" s="171">
        <f>Cyber!CL$15*$BI21</f>
        <v>2509.0865371245459</v>
      </c>
      <c r="BD21" s="171">
        <f>Cyber!CM$15*$BI21</f>
        <v>2509.0865371245459</v>
      </c>
      <c r="BE21" s="171">
        <f>Cyber!CN$15*$BI21</f>
        <v>2509.0865371245459</v>
      </c>
      <c r="BF21" s="171">
        <f>Cyber!CO$15*$BI21</f>
        <v>2584.3591332382825</v>
      </c>
      <c r="BG21" s="171">
        <f>Cyber!CP$15*$BI21</f>
        <v>2584.3591332382825</v>
      </c>
      <c r="BI21" s="174">
        <f>SUMIF(Revenue!$P:$P,'Cyber (USD)'!$F21,Revenue!$H:$H)</f>
        <v>0.20351974273725026</v>
      </c>
    </row>
    <row r="22" spans="1:61" s="173" customFormat="1" ht="12.75" hidden="1" customHeight="1">
      <c r="A22" s="179" t="s">
        <v>589</v>
      </c>
      <c r="B22" s="179" t="s">
        <v>589</v>
      </c>
      <c r="C22" s="170" t="str" cm="1">
        <f t="array" ref="C22">IFERROR(INDEX('Legal Entity'!B:B,MATCH('Cyber (USD)'!F22,'Legal Entity'!A:A,0),0),0)</f>
        <v>1210 - Fairbanks Sewer &amp; Water Inc.</v>
      </c>
      <c r="D22" s="170" t="str" cm="1">
        <f t="array" ref="D22">IFERROR(INDEX('Legal Entity'!C:C,MATCH(F22,'Legal Entity'!A:A,0),0),0)</f>
        <v>US</v>
      </c>
      <c r="E22" s="170" t="s">
        <v>635</v>
      </c>
      <c r="F22" s="170" t="s">
        <v>649</v>
      </c>
      <c r="G22" s="170"/>
      <c r="H22" s="171">
        <f>Cyber!AQ$24*$BI22</f>
        <v>0</v>
      </c>
      <c r="I22" s="171">
        <f>Cyber!AR$24*$BI22</f>
        <v>0</v>
      </c>
      <c r="J22" s="171">
        <f>Cyber!AS$24*$BI22</f>
        <v>0</v>
      </c>
      <c r="K22" s="171">
        <f>Cyber!AT$24*$BI22</f>
        <v>0</v>
      </c>
      <c r="L22" s="171">
        <f>Cyber!AU$24*$BI22</f>
        <v>0</v>
      </c>
      <c r="M22" s="171">
        <f>Cyber!AV$24*$BI22</f>
        <v>0</v>
      </c>
      <c r="N22" s="171">
        <f>Cyber!AW$24*$BI22</f>
        <v>0</v>
      </c>
      <c r="O22" s="171">
        <f>Cyber!AX$24*$BI22</f>
        <v>0</v>
      </c>
      <c r="P22" s="171">
        <f>Cyber!AY$24*$BI22</f>
        <v>0</v>
      </c>
      <c r="Q22" s="171">
        <f>Cyber!AZ$24*$BI22</f>
        <v>0</v>
      </c>
      <c r="R22" s="171">
        <f>Cyber!BA$24*$BI22</f>
        <v>0</v>
      </c>
      <c r="S22" s="171">
        <f>Cyber!BB$24*$BI22</f>
        <v>0</v>
      </c>
      <c r="T22" s="171">
        <f>Cyber!BC$24*$BI22</f>
        <v>0</v>
      </c>
      <c r="U22" s="171">
        <f>Cyber!BD$24*$BI22</f>
        <v>0</v>
      </c>
      <c r="V22" s="171">
        <f>Cyber!BE$24*$BI22</f>
        <v>0</v>
      </c>
      <c r="W22" s="171">
        <f>Cyber!BF$24*$BI22</f>
        <v>0</v>
      </c>
      <c r="X22" s="171">
        <f>Cyber!BG$24*$BI22</f>
        <v>0</v>
      </c>
      <c r="Y22" s="171">
        <f>Cyber!BH$24*$BI22</f>
        <v>0</v>
      </c>
      <c r="Z22" s="171">
        <f>Cyber!BI$24*$BI22</f>
        <v>0</v>
      </c>
      <c r="AA22" s="171">
        <f>Cyber!BJ$24*$BI22</f>
        <v>0</v>
      </c>
      <c r="AB22" s="171">
        <f>Cyber!BK$24*$BI22</f>
        <v>0</v>
      </c>
      <c r="AC22" s="171">
        <f>Cyber!BL$24*$BI22</f>
        <v>0</v>
      </c>
      <c r="AD22" s="171">
        <f>Cyber!BM$24*$BI22</f>
        <v>0</v>
      </c>
      <c r="AE22" s="171">
        <f>Cyber!BN$24*$BI22</f>
        <v>0</v>
      </c>
      <c r="AF22" s="171">
        <f>Cyber!BO$24*$BI22</f>
        <v>0</v>
      </c>
      <c r="AG22" s="171">
        <f>Cyber!BP$24*$BI22</f>
        <v>0</v>
      </c>
      <c r="AH22" s="171">
        <f>Cyber!BQ$24*$BI22</f>
        <v>0</v>
      </c>
      <c r="AI22" s="171">
        <f>Cyber!BR$24*$BI22</f>
        <v>0</v>
      </c>
      <c r="AJ22" s="171">
        <f>Cyber!BS$24*$BI22</f>
        <v>0</v>
      </c>
      <c r="AK22" s="171">
        <f>Cyber!BT$24*$BI22</f>
        <v>0</v>
      </c>
      <c r="AL22" s="171">
        <f>Cyber!BU$24*$BI22</f>
        <v>0</v>
      </c>
      <c r="AM22" s="171">
        <f>Cyber!BV$24*$BI22</f>
        <v>0</v>
      </c>
      <c r="AN22" s="171">
        <f>Cyber!BW$24*$BI22</f>
        <v>0</v>
      </c>
      <c r="AO22" s="171">
        <f>Cyber!BX$24*$BI22</f>
        <v>0</v>
      </c>
      <c r="AP22" s="171">
        <f>Cyber!BY$24*$BI22</f>
        <v>0</v>
      </c>
      <c r="AQ22" s="171">
        <f>Cyber!BZ$24*$BI22</f>
        <v>0</v>
      </c>
      <c r="AR22" s="171">
        <f>Cyber!CA$24*$BI22</f>
        <v>0</v>
      </c>
      <c r="AS22" s="171">
        <f>Cyber!CB$24*$BI22</f>
        <v>0</v>
      </c>
      <c r="AT22" s="171">
        <f>Cyber!CC$24*$BI22</f>
        <v>0</v>
      </c>
      <c r="AU22" s="171">
        <f>Cyber!CD$24*$BI22</f>
        <v>0</v>
      </c>
      <c r="AV22" s="171">
        <f>Cyber!CE$24*$BI22</f>
        <v>0</v>
      </c>
      <c r="AW22" s="171">
        <f>Cyber!CF$24*$BI22</f>
        <v>0</v>
      </c>
      <c r="AX22" s="171">
        <f>Cyber!CG$24*$BI22</f>
        <v>0</v>
      </c>
      <c r="AY22" s="171">
        <f>Cyber!CH$24*$BI22</f>
        <v>0</v>
      </c>
      <c r="AZ22" s="171">
        <f>Cyber!CI$24*$BI22</f>
        <v>0</v>
      </c>
      <c r="BA22" s="171">
        <f>Cyber!CJ$24*$BI22</f>
        <v>0</v>
      </c>
      <c r="BB22" s="171">
        <f>Cyber!CK$24*$BI22</f>
        <v>0</v>
      </c>
      <c r="BC22" s="171">
        <f>Cyber!CL$24*$BI22</f>
        <v>0</v>
      </c>
      <c r="BD22" s="171">
        <f>Cyber!CM$24*$BI22</f>
        <v>0</v>
      </c>
      <c r="BE22" s="171">
        <f>Cyber!CN$24*$BI22</f>
        <v>0</v>
      </c>
      <c r="BF22" s="171">
        <f>Cyber!CO$24*$BI22</f>
        <v>0</v>
      </c>
      <c r="BG22" s="171">
        <f>Cyber!CP$24*$BI22</f>
        <v>0</v>
      </c>
      <c r="BI22" s="174">
        <f>SUMIF(Revenue!$P:$P,'Cyber (USD)'!$F22,Revenue!$I:$I)</f>
        <v>0</v>
      </c>
    </row>
    <row r="23" spans="1:61" s="173" customFormat="1" ht="12.75" hidden="1" customHeight="1">
      <c r="A23" s="179" t="s">
        <v>589</v>
      </c>
      <c r="B23" s="179" t="s">
        <v>589</v>
      </c>
      <c r="C23" s="170" t="str" cm="1">
        <f t="array" ref="C23">IFERROR(INDEX('Legal Entity'!B:B,MATCH('Cyber (USD)'!F23,'Legal Entity'!A:A,0),0),0)</f>
        <v>1215 - Golden Heart Utilities, Inc.</v>
      </c>
      <c r="D23" s="170" t="str" cm="1">
        <f t="array" ref="D23">IFERROR(INDEX('Legal Entity'!C:C,MATCH(F23,'Legal Entity'!A:A,0),0),0)</f>
        <v>US</v>
      </c>
      <c r="E23" s="170" t="s">
        <v>635</v>
      </c>
      <c r="F23" s="170" t="s">
        <v>37</v>
      </c>
      <c r="G23" s="170"/>
      <c r="H23" s="171">
        <f>Cyber!AQ$24*$BI23</f>
        <v>1.722687452563737</v>
      </c>
      <c r="I23" s="171">
        <f>Cyber!AR$24*$BI23</f>
        <v>1.722687452563737</v>
      </c>
      <c r="J23" s="171">
        <f>Cyber!AS$24*$BI23</f>
        <v>1.722687452563737</v>
      </c>
      <c r="K23" s="171">
        <f>Cyber!AT$24*$BI23</f>
        <v>1.722687452563737</v>
      </c>
      <c r="L23" s="171">
        <f>Cyber!AU$24*$BI23</f>
        <v>1.722687452563737</v>
      </c>
      <c r="M23" s="171">
        <f>Cyber!AV$24*$BI23</f>
        <v>1.722687452563737</v>
      </c>
      <c r="N23" s="171">
        <f>Cyber!AW$24*$BI23</f>
        <v>1.722687452563737</v>
      </c>
      <c r="O23" s="171">
        <f>Cyber!AX$24*$BI23</f>
        <v>1.860502448768836</v>
      </c>
      <c r="P23" s="171">
        <f>Cyber!AY$24*$BI23</f>
        <v>1.860502448768836</v>
      </c>
      <c r="Q23" s="171">
        <f>Cyber!AZ$24*$BI23</f>
        <v>1.860502448768836</v>
      </c>
      <c r="R23" s="171">
        <f>Cyber!BA$24*$BI23</f>
        <v>1.860502448768836</v>
      </c>
      <c r="S23" s="171">
        <f>Cyber!BB$24*$BI23</f>
        <v>1.860502448768836</v>
      </c>
      <c r="T23" s="171">
        <f>Cyber!BC$24*$BI23</f>
        <v>1.860502448768836</v>
      </c>
      <c r="U23" s="171">
        <f>Cyber!BD$24*$BI23</f>
        <v>1.860502448768836</v>
      </c>
      <c r="V23" s="171">
        <f>Cyber!BE$24*$BI23</f>
        <v>1.860502448768836</v>
      </c>
      <c r="W23" s="171">
        <f>Cyber!BF$24*$BI23</f>
        <v>1.860502448768836</v>
      </c>
      <c r="X23" s="171">
        <f>Cyber!BG$24*$BI23</f>
        <v>1.860502448768836</v>
      </c>
      <c r="Y23" s="171">
        <f>Cyber!BH$24*$BI23</f>
        <v>1.860502448768836</v>
      </c>
      <c r="Z23" s="171">
        <f>Cyber!BI$24*$BI23</f>
        <v>1.860502448768836</v>
      </c>
      <c r="AA23" s="171">
        <f>Cyber!BJ$24*$BI23</f>
        <v>2.0093426446703431</v>
      </c>
      <c r="AB23" s="171">
        <f>Cyber!BK$24*$BI23</f>
        <v>2.0093426446703431</v>
      </c>
      <c r="AC23" s="171">
        <f>Cyber!BL$24*$BI23</f>
        <v>2.0093426446703431</v>
      </c>
      <c r="AD23" s="171">
        <f>Cyber!BM$24*$BI23</f>
        <v>2.0093426446703431</v>
      </c>
      <c r="AE23" s="171">
        <f>Cyber!BN$24*$BI23</f>
        <v>2.0093426446703431</v>
      </c>
      <c r="AF23" s="171">
        <f>Cyber!BO$24*$BI23</f>
        <v>2.0093426446703431</v>
      </c>
      <c r="AG23" s="171">
        <f>Cyber!BP$24*$BI23</f>
        <v>2.0093426446703431</v>
      </c>
      <c r="AH23" s="171">
        <f>Cyber!BQ$24*$BI23</f>
        <v>2.0093426446703431</v>
      </c>
      <c r="AI23" s="171">
        <f>Cyber!BR$24*$BI23</f>
        <v>2.0093426446703431</v>
      </c>
      <c r="AJ23" s="171">
        <f>Cyber!BS$24*$BI23</f>
        <v>2.0093426446703431</v>
      </c>
      <c r="AK23" s="171">
        <f>Cyber!BT$24*$BI23</f>
        <v>2.0093426446703431</v>
      </c>
      <c r="AL23" s="171">
        <f>Cyber!BU$24*$BI23</f>
        <v>2.0093426446703431</v>
      </c>
      <c r="AM23" s="171">
        <f>Cyber!BV$24*$BI23</f>
        <v>2.1700900562439704</v>
      </c>
      <c r="AN23" s="171">
        <f>Cyber!BW$24*$BI23</f>
        <v>2.1700900562439704</v>
      </c>
      <c r="AO23" s="171">
        <f>Cyber!BX$24*$BI23</f>
        <v>2.1700900562439704</v>
      </c>
      <c r="AP23" s="171">
        <f>Cyber!BY$24*$BI23</f>
        <v>2.1700900562439704</v>
      </c>
      <c r="AQ23" s="171">
        <f>Cyber!BZ$24*$BI23</f>
        <v>2.1700900562439704</v>
      </c>
      <c r="AR23" s="171">
        <f>Cyber!CA$24*$BI23</f>
        <v>2.1700900562439704</v>
      </c>
      <c r="AS23" s="171">
        <f>Cyber!CB$24*$BI23</f>
        <v>2.1700900562439704</v>
      </c>
      <c r="AT23" s="171">
        <f>Cyber!CC$24*$BI23</f>
        <v>2.1700900562439704</v>
      </c>
      <c r="AU23" s="171">
        <f>Cyber!CD$24*$BI23</f>
        <v>2.1700900562439704</v>
      </c>
      <c r="AV23" s="171">
        <f>Cyber!CE$24*$BI23</f>
        <v>2.1700900562439704</v>
      </c>
      <c r="AW23" s="171">
        <f>Cyber!CF$24*$BI23</f>
        <v>2.1700900562439704</v>
      </c>
      <c r="AX23" s="171">
        <f>Cyber!CG$24*$BI23</f>
        <v>2.1700900562439704</v>
      </c>
      <c r="AY23" s="171">
        <f>Cyber!CH$24*$BI23</f>
        <v>2.3436972607434883</v>
      </c>
      <c r="AZ23" s="171">
        <f>Cyber!CI$24*$BI23</f>
        <v>2.3436972607434883</v>
      </c>
      <c r="BA23" s="171">
        <f>Cyber!CJ$24*$BI23</f>
        <v>2.3436972607434883</v>
      </c>
      <c r="BB23" s="171">
        <f>Cyber!CK$24*$BI23</f>
        <v>2.3436972607434883</v>
      </c>
      <c r="BC23" s="171">
        <f>Cyber!CL$24*$BI23</f>
        <v>2.3436972607434883</v>
      </c>
      <c r="BD23" s="171">
        <f>Cyber!CM$24*$BI23</f>
        <v>2.3436972607434883</v>
      </c>
      <c r="BE23" s="171">
        <f>Cyber!CN$24*$BI23</f>
        <v>2.3436972607434883</v>
      </c>
      <c r="BF23" s="171">
        <f>Cyber!CO$24*$BI23</f>
        <v>2.3436972607434883</v>
      </c>
      <c r="BG23" s="171">
        <f>Cyber!CP$24*$BI23</f>
        <v>2.3436972607434883</v>
      </c>
      <c r="BI23" s="174">
        <f>SUMIF(Revenue!$P:$P,'Cyber (USD)'!$F23,Revenue!$I:$I)</f>
        <v>2.118067023918627E-3</v>
      </c>
    </row>
    <row r="24" spans="1:61" s="173" customFormat="1" ht="12.75" hidden="1" customHeight="1">
      <c r="A24" s="179" t="s">
        <v>589</v>
      </c>
      <c r="B24" s="179" t="s">
        <v>589</v>
      </c>
      <c r="C24" s="170" t="str" cm="1">
        <f t="array" ref="C24">IFERROR(INDEX('Legal Entity'!B:B,MATCH('Cyber (USD)'!F24,'Legal Entity'!A:A,0),0),0)</f>
        <v>1215 - Golden Heart Utilities, Inc.</v>
      </c>
      <c r="D24" s="170" t="str" cm="1">
        <f t="array" ref="D24">IFERROR(INDEX('Legal Entity'!C:C,MATCH(F24,'Legal Entity'!A:A,0),0),0)</f>
        <v>US</v>
      </c>
      <c r="E24" s="170" t="s">
        <v>635</v>
      </c>
      <c r="F24" s="170" t="s">
        <v>38</v>
      </c>
      <c r="G24" s="170"/>
      <c r="H24" s="171">
        <f>Cyber!AQ$24*$BI24</f>
        <v>0</v>
      </c>
      <c r="I24" s="171">
        <f>Cyber!AR$24*$BI24</f>
        <v>0</v>
      </c>
      <c r="J24" s="171">
        <f>Cyber!AS$24*$BI24</f>
        <v>0</v>
      </c>
      <c r="K24" s="171">
        <f>Cyber!AT$24*$BI24</f>
        <v>0</v>
      </c>
      <c r="L24" s="171">
        <f>Cyber!AU$24*$BI24</f>
        <v>0</v>
      </c>
      <c r="M24" s="171">
        <f>Cyber!AV$24*$BI24</f>
        <v>0</v>
      </c>
      <c r="N24" s="171">
        <f>Cyber!AW$24*$BI24</f>
        <v>0</v>
      </c>
      <c r="O24" s="171">
        <f>Cyber!AX$24*$BI24</f>
        <v>0</v>
      </c>
      <c r="P24" s="171">
        <f>Cyber!AY$24*$BI24</f>
        <v>0</v>
      </c>
      <c r="Q24" s="171">
        <f>Cyber!AZ$24*$BI24</f>
        <v>0</v>
      </c>
      <c r="R24" s="171">
        <f>Cyber!BA$24*$BI24</f>
        <v>0</v>
      </c>
      <c r="S24" s="171">
        <f>Cyber!BB$24*$BI24</f>
        <v>0</v>
      </c>
      <c r="T24" s="171">
        <f>Cyber!BC$24*$BI24</f>
        <v>0</v>
      </c>
      <c r="U24" s="171">
        <f>Cyber!BD$24*$BI24</f>
        <v>0</v>
      </c>
      <c r="V24" s="171">
        <f>Cyber!BE$24*$BI24</f>
        <v>0</v>
      </c>
      <c r="W24" s="171">
        <f>Cyber!BF$24*$BI24</f>
        <v>0</v>
      </c>
      <c r="X24" s="171">
        <f>Cyber!BG$24*$BI24</f>
        <v>0</v>
      </c>
      <c r="Y24" s="171">
        <f>Cyber!BH$24*$BI24</f>
        <v>0</v>
      </c>
      <c r="Z24" s="171">
        <f>Cyber!BI$24*$BI24</f>
        <v>0</v>
      </c>
      <c r="AA24" s="171">
        <f>Cyber!BJ$24*$BI24</f>
        <v>0</v>
      </c>
      <c r="AB24" s="171">
        <f>Cyber!BK$24*$BI24</f>
        <v>0</v>
      </c>
      <c r="AC24" s="171">
        <f>Cyber!BL$24*$BI24</f>
        <v>0</v>
      </c>
      <c r="AD24" s="171">
        <f>Cyber!BM$24*$BI24</f>
        <v>0</v>
      </c>
      <c r="AE24" s="171">
        <f>Cyber!BN$24*$BI24</f>
        <v>0</v>
      </c>
      <c r="AF24" s="171">
        <f>Cyber!BO$24*$BI24</f>
        <v>0</v>
      </c>
      <c r="AG24" s="171">
        <f>Cyber!BP$24*$BI24</f>
        <v>0</v>
      </c>
      <c r="AH24" s="171">
        <f>Cyber!BQ$24*$BI24</f>
        <v>0</v>
      </c>
      <c r="AI24" s="171">
        <f>Cyber!BR$24*$BI24</f>
        <v>0</v>
      </c>
      <c r="AJ24" s="171">
        <f>Cyber!BS$24*$BI24</f>
        <v>0</v>
      </c>
      <c r="AK24" s="171">
        <f>Cyber!BT$24*$BI24</f>
        <v>0</v>
      </c>
      <c r="AL24" s="171">
        <f>Cyber!BU$24*$BI24</f>
        <v>0</v>
      </c>
      <c r="AM24" s="171">
        <f>Cyber!BV$24*$BI24</f>
        <v>0</v>
      </c>
      <c r="AN24" s="171">
        <f>Cyber!BW$24*$BI24</f>
        <v>0</v>
      </c>
      <c r="AO24" s="171">
        <f>Cyber!BX$24*$BI24</f>
        <v>0</v>
      </c>
      <c r="AP24" s="171">
        <f>Cyber!BY$24*$BI24</f>
        <v>0</v>
      </c>
      <c r="AQ24" s="171">
        <f>Cyber!BZ$24*$BI24</f>
        <v>0</v>
      </c>
      <c r="AR24" s="171">
        <f>Cyber!CA$24*$BI24</f>
        <v>0</v>
      </c>
      <c r="AS24" s="171">
        <f>Cyber!CB$24*$BI24</f>
        <v>0</v>
      </c>
      <c r="AT24" s="171">
        <f>Cyber!CC$24*$BI24</f>
        <v>0</v>
      </c>
      <c r="AU24" s="171">
        <f>Cyber!CD$24*$BI24</f>
        <v>0</v>
      </c>
      <c r="AV24" s="171">
        <f>Cyber!CE$24*$BI24</f>
        <v>0</v>
      </c>
      <c r="AW24" s="171">
        <f>Cyber!CF$24*$BI24</f>
        <v>0</v>
      </c>
      <c r="AX24" s="171">
        <f>Cyber!CG$24*$BI24</f>
        <v>0</v>
      </c>
      <c r="AY24" s="171">
        <f>Cyber!CH$24*$BI24</f>
        <v>0</v>
      </c>
      <c r="AZ24" s="171">
        <f>Cyber!CI$24*$BI24</f>
        <v>0</v>
      </c>
      <c r="BA24" s="171">
        <f>Cyber!CJ$24*$BI24</f>
        <v>0</v>
      </c>
      <c r="BB24" s="171">
        <f>Cyber!CK$24*$BI24</f>
        <v>0</v>
      </c>
      <c r="BC24" s="171">
        <f>Cyber!CL$24*$BI24</f>
        <v>0</v>
      </c>
      <c r="BD24" s="171">
        <f>Cyber!CM$24*$BI24</f>
        <v>0</v>
      </c>
      <c r="BE24" s="171">
        <f>Cyber!CN$24*$BI24</f>
        <v>0</v>
      </c>
      <c r="BF24" s="171">
        <f>Cyber!CO$24*$BI24</f>
        <v>0</v>
      </c>
      <c r="BG24" s="171">
        <f>Cyber!CP$24*$BI24</f>
        <v>0</v>
      </c>
      <c r="BI24" s="174">
        <f>SUMIF(Revenue!$P:$P,'Cyber (USD)'!$F24,Revenue!$I:$I)</f>
        <v>0</v>
      </c>
    </row>
    <row r="25" spans="1:61" s="173" customFormat="1" ht="12.75" hidden="1" customHeight="1">
      <c r="A25" s="179" t="s">
        <v>589</v>
      </c>
      <c r="B25" s="179" t="s">
        <v>589</v>
      </c>
      <c r="C25" s="170" t="str" cm="1">
        <f t="array" ref="C25">IFERROR(INDEX('Legal Entity'!B:B,MATCH('Cyber (USD)'!F25,'Legal Entity'!A:A,0),0),0)</f>
        <v>1215 - Golden Heart Utilities, Inc.</v>
      </c>
      <c r="D25" s="170" t="str" cm="1">
        <f t="array" ref="D25">IFERROR(INDEX('Legal Entity'!C:C,MATCH(F25,'Legal Entity'!A:A,0),0),0)</f>
        <v>US</v>
      </c>
      <c r="E25" s="170" t="s">
        <v>635</v>
      </c>
      <c r="F25" s="170" t="s">
        <v>39</v>
      </c>
      <c r="G25" s="170"/>
      <c r="H25" s="171">
        <f>Cyber!AQ$24*$BI25</f>
        <v>6.1287857994328766E-2</v>
      </c>
      <c r="I25" s="171">
        <f>Cyber!AR$24*$BI25</f>
        <v>6.1287857994328766E-2</v>
      </c>
      <c r="J25" s="171">
        <f>Cyber!AS$24*$BI25</f>
        <v>6.1287857994328766E-2</v>
      </c>
      <c r="K25" s="171">
        <f>Cyber!AT$24*$BI25</f>
        <v>6.1287857994328766E-2</v>
      </c>
      <c r="L25" s="171">
        <f>Cyber!AU$24*$BI25</f>
        <v>6.1287857994328766E-2</v>
      </c>
      <c r="M25" s="171">
        <f>Cyber!AV$24*$BI25</f>
        <v>6.1287857994328766E-2</v>
      </c>
      <c r="N25" s="171">
        <f>Cyber!AW$24*$BI25</f>
        <v>6.1287857994328766E-2</v>
      </c>
      <c r="O25" s="171">
        <f>Cyber!AX$24*$BI25</f>
        <v>6.6190886633875068E-2</v>
      </c>
      <c r="P25" s="171">
        <f>Cyber!AY$24*$BI25</f>
        <v>6.6190886633875068E-2</v>
      </c>
      <c r="Q25" s="171">
        <f>Cyber!AZ$24*$BI25</f>
        <v>6.6190886633875068E-2</v>
      </c>
      <c r="R25" s="171">
        <f>Cyber!BA$24*$BI25</f>
        <v>6.6190886633875068E-2</v>
      </c>
      <c r="S25" s="171">
        <f>Cyber!BB$24*$BI25</f>
        <v>6.6190886633875068E-2</v>
      </c>
      <c r="T25" s="171">
        <f>Cyber!BC$24*$BI25</f>
        <v>6.6190886633875068E-2</v>
      </c>
      <c r="U25" s="171">
        <f>Cyber!BD$24*$BI25</f>
        <v>6.6190886633875068E-2</v>
      </c>
      <c r="V25" s="171">
        <f>Cyber!BE$24*$BI25</f>
        <v>6.6190886633875068E-2</v>
      </c>
      <c r="W25" s="171">
        <f>Cyber!BF$24*$BI25</f>
        <v>6.6190886633875068E-2</v>
      </c>
      <c r="X25" s="171">
        <f>Cyber!BG$24*$BI25</f>
        <v>6.6190886633875068E-2</v>
      </c>
      <c r="Y25" s="171">
        <f>Cyber!BH$24*$BI25</f>
        <v>6.6190886633875068E-2</v>
      </c>
      <c r="Z25" s="171">
        <f>Cyber!BI$24*$BI25</f>
        <v>6.6190886633875068E-2</v>
      </c>
      <c r="AA25" s="171">
        <f>Cyber!BJ$24*$BI25</f>
        <v>7.1486157564585082E-2</v>
      </c>
      <c r="AB25" s="171">
        <f>Cyber!BK$24*$BI25</f>
        <v>7.1486157564585082E-2</v>
      </c>
      <c r="AC25" s="171">
        <f>Cyber!BL$24*$BI25</f>
        <v>7.1486157564585082E-2</v>
      </c>
      <c r="AD25" s="171">
        <f>Cyber!BM$24*$BI25</f>
        <v>7.1486157564585082E-2</v>
      </c>
      <c r="AE25" s="171">
        <f>Cyber!BN$24*$BI25</f>
        <v>7.1486157564585082E-2</v>
      </c>
      <c r="AF25" s="171">
        <f>Cyber!BO$24*$BI25</f>
        <v>7.1486157564585082E-2</v>
      </c>
      <c r="AG25" s="171">
        <f>Cyber!BP$24*$BI25</f>
        <v>7.1486157564585082E-2</v>
      </c>
      <c r="AH25" s="171">
        <f>Cyber!BQ$24*$BI25</f>
        <v>7.1486157564585082E-2</v>
      </c>
      <c r="AI25" s="171">
        <f>Cyber!BR$24*$BI25</f>
        <v>7.1486157564585082E-2</v>
      </c>
      <c r="AJ25" s="171">
        <f>Cyber!BS$24*$BI25</f>
        <v>7.1486157564585082E-2</v>
      </c>
      <c r="AK25" s="171">
        <f>Cyber!BT$24*$BI25</f>
        <v>7.1486157564585082E-2</v>
      </c>
      <c r="AL25" s="171">
        <f>Cyber!BU$24*$BI25</f>
        <v>7.1486157564585082E-2</v>
      </c>
      <c r="AM25" s="171">
        <f>Cyber!BV$24*$BI25</f>
        <v>7.720505016975189E-2</v>
      </c>
      <c r="AN25" s="171">
        <f>Cyber!BW$24*$BI25</f>
        <v>7.720505016975189E-2</v>
      </c>
      <c r="AO25" s="171">
        <f>Cyber!BX$24*$BI25</f>
        <v>7.720505016975189E-2</v>
      </c>
      <c r="AP25" s="171">
        <f>Cyber!BY$24*$BI25</f>
        <v>7.720505016975189E-2</v>
      </c>
      <c r="AQ25" s="171">
        <f>Cyber!BZ$24*$BI25</f>
        <v>7.720505016975189E-2</v>
      </c>
      <c r="AR25" s="171">
        <f>Cyber!CA$24*$BI25</f>
        <v>7.720505016975189E-2</v>
      </c>
      <c r="AS25" s="171">
        <f>Cyber!CB$24*$BI25</f>
        <v>7.720505016975189E-2</v>
      </c>
      <c r="AT25" s="171">
        <f>Cyber!CC$24*$BI25</f>
        <v>7.720505016975189E-2</v>
      </c>
      <c r="AU25" s="171">
        <f>Cyber!CD$24*$BI25</f>
        <v>7.720505016975189E-2</v>
      </c>
      <c r="AV25" s="171">
        <f>Cyber!CE$24*$BI25</f>
        <v>7.720505016975189E-2</v>
      </c>
      <c r="AW25" s="171">
        <f>Cyber!CF$24*$BI25</f>
        <v>7.720505016975189E-2</v>
      </c>
      <c r="AX25" s="171">
        <f>Cyber!CG$24*$BI25</f>
        <v>7.720505016975189E-2</v>
      </c>
      <c r="AY25" s="171">
        <f>Cyber!CH$24*$BI25</f>
        <v>8.3381454183332038E-2</v>
      </c>
      <c r="AZ25" s="171">
        <f>Cyber!CI$24*$BI25</f>
        <v>8.3381454183332038E-2</v>
      </c>
      <c r="BA25" s="171">
        <f>Cyber!CJ$24*$BI25</f>
        <v>8.3381454183332038E-2</v>
      </c>
      <c r="BB25" s="171">
        <f>Cyber!CK$24*$BI25</f>
        <v>8.3381454183332038E-2</v>
      </c>
      <c r="BC25" s="171">
        <f>Cyber!CL$24*$BI25</f>
        <v>8.3381454183332038E-2</v>
      </c>
      <c r="BD25" s="171">
        <f>Cyber!CM$24*$BI25</f>
        <v>8.3381454183332038E-2</v>
      </c>
      <c r="BE25" s="171">
        <f>Cyber!CN$24*$BI25</f>
        <v>8.3381454183332038E-2</v>
      </c>
      <c r="BF25" s="171">
        <f>Cyber!CO$24*$BI25</f>
        <v>8.3381454183332038E-2</v>
      </c>
      <c r="BG25" s="171">
        <f>Cyber!CP$24*$BI25</f>
        <v>8.3381454183332038E-2</v>
      </c>
      <c r="BI25" s="174">
        <f>SUMIF(Revenue!$P:$P,'Cyber (USD)'!$F25,Revenue!$I:$I)</f>
        <v>7.5354232592341069E-5</v>
      </c>
    </row>
    <row r="26" spans="1:61" s="173" customFormat="1" ht="12.75" hidden="1" customHeight="1">
      <c r="A26" s="179" t="s">
        <v>589</v>
      </c>
      <c r="B26" s="179" t="s">
        <v>589</v>
      </c>
      <c r="C26" s="170" t="str" cm="1">
        <f t="array" ref="C26">IFERROR(INDEX('Legal Entity'!B:B,MATCH('Cyber (USD)'!F26,'Legal Entity'!A:A,0),0),0)</f>
        <v>1215 - Golden Heart Utilities, Inc.</v>
      </c>
      <c r="D26" s="170" t="str" cm="1">
        <f t="array" ref="D26">IFERROR(INDEX('Legal Entity'!C:C,MATCH(F26,'Legal Entity'!A:A,0),0),0)</f>
        <v>US</v>
      </c>
      <c r="E26" s="170" t="s">
        <v>635</v>
      </c>
      <c r="F26" s="170" t="s">
        <v>43</v>
      </c>
      <c r="G26" s="170"/>
      <c r="H26" s="171">
        <f>Cyber!AQ$24*$BI26</f>
        <v>1.1151139027227388</v>
      </c>
      <c r="I26" s="171">
        <f>Cyber!AR$24*$BI26</f>
        <v>1.1151139027227388</v>
      </c>
      <c r="J26" s="171">
        <f>Cyber!AS$24*$BI26</f>
        <v>1.1151139027227388</v>
      </c>
      <c r="K26" s="171">
        <f>Cyber!AT$24*$BI26</f>
        <v>1.1151139027227388</v>
      </c>
      <c r="L26" s="171">
        <f>Cyber!AU$24*$BI26</f>
        <v>1.1151139027227388</v>
      </c>
      <c r="M26" s="171">
        <f>Cyber!AV$24*$BI26</f>
        <v>1.1151139027227388</v>
      </c>
      <c r="N26" s="171">
        <f>Cyber!AW$24*$BI26</f>
        <v>1.1151139027227388</v>
      </c>
      <c r="O26" s="171">
        <f>Cyber!AX$24*$BI26</f>
        <v>1.2043230149405579</v>
      </c>
      <c r="P26" s="171">
        <f>Cyber!AY$24*$BI26</f>
        <v>1.2043230149405579</v>
      </c>
      <c r="Q26" s="171">
        <f>Cyber!AZ$24*$BI26</f>
        <v>1.2043230149405579</v>
      </c>
      <c r="R26" s="171">
        <f>Cyber!BA$24*$BI26</f>
        <v>1.2043230149405579</v>
      </c>
      <c r="S26" s="171">
        <f>Cyber!BB$24*$BI26</f>
        <v>1.2043230149405579</v>
      </c>
      <c r="T26" s="171">
        <f>Cyber!BC$24*$BI26</f>
        <v>1.2043230149405579</v>
      </c>
      <c r="U26" s="171">
        <f>Cyber!BD$24*$BI26</f>
        <v>1.2043230149405579</v>
      </c>
      <c r="V26" s="171">
        <f>Cyber!BE$24*$BI26</f>
        <v>1.2043230149405579</v>
      </c>
      <c r="W26" s="171">
        <f>Cyber!BF$24*$BI26</f>
        <v>1.2043230149405579</v>
      </c>
      <c r="X26" s="171">
        <f>Cyber!BG$24*$BI26</f>
        <v>1.2043230149405579</v>
      </c>
      <c r="Y26" s="171">
        <f>Cyber!BH$24*$BI26</f>
        <v>1.2043230149405579</v>
      </c>
      <c r="Z26" s="171">
        <f>Cyber!BI$24*$BI26</f>
        <v>1.2043230149405579</v>
      </c>
      <c r="AA26" s="171">
        <f>Cyber!BJ$24*$BI26</f>
        <v>1.3006688561358029</v>
      </c>
      <c r="AB26" s="171">
        <f>Cyber!BK$24*$BI26</f>
        <v>1.3006688561358029</v>
      </c>
      <c r="AC26" s="171">
        <f>Cyber!BL$24*$BI26</f>
        <v>1.3006688561358029</v>
      </c>
      <c r="AD26" s="171">
        <f>Cyber!BM$24*$BI26</f>
        <v>1.3006688561358029</v>
      </c>
      <c r="AE26" s="171">
        <f>Cyber!BN$24*$BI26</f>
        <v>1.3006688561358029</v>
      </c>
      <c r="AF26" s="171">
        <f>Cyber!BO$24*$BI26</f>
        <v>1.3006688561358029</v>
      </c>
      <c r="AG26" s="171">
        <f>Cyber!BP$24*$BI26</f>
        <v>1.3006688561358029</v>
      </c>
      <c r="AH26" s="171">
        <f>Cyber!BQ$24*$BI26</f>
        <v>1.3006688561358029</v>
      </c>
      <c r="AI26" s="171">
        <f>Cyber!BR$24*$BI26</f>
        <v>1.3006688561358029</v>
      </c>
      <c r="AJ26" s="171">
        <f>Cyber!BS$24*$BI26</f>
        <v>1.3006688561358029</v>
      </c>
      <c r="AK26" s="171">
        <f>Cyber!BT$24*$BI26</f>
        <v>1.3006688561358029</v>
      </c>
      <c r="AL26" s="171">
        <f>Cyber!BU$24*$BI26</f>
        <v>1.3006688561358029</v>
      </c>
      <c r="AM26" s="171">
        <f>Cyber!BV$24*$BI26</f>
        <v>1.4047223646266669</v>
      </c>
      <c r="AN26" s="171">
        <f>Cyber!BW$24*$BI26</f>
        <v>1.4047223646266669</v>
      </c>
      <c r="AO26" s="171">
        <f>Cyber!BX$24*$BI26</f>
        <v>1.4047223646266669</v>
      </c>
      <c r="AP26" s="171">
        <f>Cyber!BY$24*$BI26</f>
        <v>1.4047223646266669</v>
      </c>
      <c r="AQ26" s="171">
        <f>Cyber!BZ$24*$BI26</f>
        <v>1.4047223646266669</v>
      </c>
      <c r="AR26" s="171">
        <f>Cyber!CA$24*$BI26</f>
        <v>1.4047223646266669</v>
      </c>
      <c r="AS26" s="171">
        <f>Cyber!CB$24*$BI26</f>
        <v>1.4047223646266669</v>
      </c>
      <c r="AT26" s="171">
        <f>Cyber!CC$24*$BI26</f>
        <v>1.4047223646266669</v>
      </c>
      <c r="AU26" s="171">
        <f>Cyber!CD$24*$BI26</f>
        <v>1.4047223646266669</v>
      </c>
      <c r="AV26" s="171">
        <f>Cyber!CE$24*$BI26</f>
        <v>1.4047223646266669</v>
      </c>
      <c r="AW26" s="171">
        <f>Cyber!CF$24*$BI26</f>
        <v>1.4047223646266669</v>
      </c>
      <c r="AX26" s="171">
        <f>Cyber!CG$24*$BI26</f>
        <v>1.4047223646266669</v>
      </c>
      <c r="AY26" s="171">
        <f>Cyber!CH$24*$BI26</f>
        <v>1.5171001537968005</v>
      </c>
      <c r="AZ26" s="171">
        <f>Cyber!CI$24*$BI26</f>
        <v>1.5171001537968005</v>
      </c>
      <c r="BA26" s="171">
        <f>Cyber!CJ$24*$BI26</f>
        <v>1.5171001537968005</v>
      </c>
      <c r="BB26" s="171">
        <f>Cyber!CK$24*$BI26</f>
        <v>1.5171001537968005</v>
      </c>
      <c r="BC26" s="171">
        <f>Cyber!CL$24*$BI26</f>
        <v>1.5171001537968005</v>
      </c>
      <c r="BD26" s="171">
        <f>Cyber!CM$24*$BI26</f>
        <v>1.5171001537968005</v>
      </c>
      <c r="BE26" s="171">
        <f>Cyber!CN$24*$BI26</f>
        <v>1.5171001537968005</v>
      </c>
      <c r="BF26" s="171">
        <f>Cyber!CO$24*$BI26</f>
        <v>1.5171001537968005</v>
      </c>
      <c r="BG26" s="171">
        <f>Cyber!CP$24*$BI26</f>
        <v>1.5171001537968005</v>
      </c>
      <c r="BI26" s="174">
        <f>SUMIF(Revenue!$P:$P,'Cyber (USD)'!$F26,Revenue!$I:$I)</f>
        <v>1.3710473027218212E-3</v>
      </c>
    </row>
    <row r="27" spans="1:61" s="173" customFormat="1" ht="12.75" hidden="1" customHeight="1">
      <c r="A27" s="179" t="s">
        <v>589</v>
      </c>
      <c r="B27" s="179" t="s">
        <v>589</v>
      </c>
      <c r="C27" s="170" t="str" cm="1">
        <f t="array" ref="C27">IFERROR(INDEX('Legal Entity'!B:B,MATCH('Cyber (USD)'!F27,'Legal Entity'!A:A,0),0),0)</f>
        <v>1215 - Golden Heart Utilities, Inc.</v>
      </c>
      <c r="D27" s="170" t="str" cm="1">
        <f t="array" ref="D27">IFERROR(INDEX('Legal Entity'!C:C,MATCH(F27,'Legal Entity'!A:A,0),0),0)</f>
        <v>US</v>
      </c>
      <c r="E27" s="170" t="s">
        <v>635</v>
      </c>
      <c r="F27" s="170" t="s">
        <v>47</v>
      </c>
      <c r="G27" s="170"/>
      <c r="H27" s="171">
        <f>Cyber!AQ$24*$BI27</f>
        <v>0</v>
      </c>
      <c r="I27" s="171">
        <f>Cyber!AR$24*$BI27</f>
        <v>0</v>
      </c>
      <c r="J27" s="171">
        <f>Cyber!AS$24*$BI27</f>
        <v>0</v>
      </c>
      <c r="K27" s="171">
        <f>Cyber!AT$24*$BI27</f>
        <v>0</v>
      </c>
      <c r="L27" s="171">
        <f>Cyber!AU$24*$BI27</f>
        <v>0</v>
      </c>
      <c r="M27" s="171">
        <f>Cyber!AV$24*$BI27</f>
        <v>0</v>
      </c>
      <c r="N27" s="171">
        <f>Cyber!AW$24*$BI27</f>
        <v>0</v>
      </c>
      <c r="O27" s="171">
        <f>Cyber!AX$24*$BI27</f>
        <v>0</v>
      </c>
      <c r="P27" s="171">
        <f>Cyber!AY$24*$BI27</f>
        <v>0</v>
      </c>
      <c r="Q27" s="171">
        <f>Cyber!AZ$24*$BI27</f>
        <v>0</v>
      </c>
      <c r="R27" s="171">
        <f>Cyber!BA$24*$BI27</f>
        <v>0</v>
      </c>
      <c r="S27" s="171">
        <f>Cyber!BB$24*$BI27</f>
        <v>0</v>
      </c>
      <c r="T27" s="171">
        <f>Cyber!BC$24*$BI27</f>
        <v>0</v>
      </c>
      <c r="U27" s="171">
        <f>Cyber!BD$24*$BI27</f>
        <v>0</v>
      </c>
      <c r="V27" s="171">
        <f>Cyber!BE$24*$BI27</f>
        <v>0</v>
      </c>
      <c r="W27" s="171">
        <f>Cyber!BF$24*$BI27</f>
        <v>0</v>
      </c>
      <c r="X27" s="171">
        <f>Cyber!BG$24*$BI27</f>
        <v>0</v>
      </c>
      <c r="Y27" s="171">
        <f>Cyber!BH$24*$BI27</f>
        <v>0</v>
      </c>
      <c r="Z27" s="171">
        <f>Cyber!BI$24*$BI27</f>
        <v>0</v>
      </c>
      <c r="AA27" s="171">
        <f>Cyber!BJ$24*$BI27</f>
        <v>0</v>
      </c>
      <c r="AB27" s="171">
        <f>Cyber!BK$24*$BI27</f>
        <v>0</v>
      </c>
      <c r="AC27" s="171">
        <f>Cyber!BL$24*$BI27</f>
        <v>0</v>
      </c>
      <c r="AD27" s="171">
        <f>Cyber!BM$24*$BI27</f>
        <v>0</v>
      </c>
      <c r="AE27" s="171">
        <f>Cyber!BN$24*$BI27</f>
        <v>0</v>
      </c>
      <c r="AF27" s="171">
        <f>Cyber!BO$24*$BI27</f>
        <v>0</v>
      </c>
      <c r="AG27" s="171">
        <f>Cyber!BP$24*$BI27</f>
        <v>0</v>
      </c>
      <c r="AH27" s="171">
        <f>Cyber!BQ$24*$BI27</f>
        <v>0</v>
      </c>
      <c r="AI27" s="171">
        <f>Cyber!BR$24*$BI27</f>
        <v>0</v>
      </c>
      <c r="AJ27" s="171">
        <f>Cyber!BS$24*$BI27</f>
        <v>0</v>
      </c>
      <c r="AK27" s="171">
        <f>Cyber!BT$24*$BI27</f>
        <v>0</v>
      </c>
      <c r="AL27" s="171">
        <f>Cyber!BU$24*$BI27</f>
        <v>0</v>
      </c>
      <c r="AM27" s="171">
        <f>Cyber!BV$24*$BI27</f>
        <v>0</v>
      </c>
      <c r="AN27" s="171">
        <f>Cyber!BW$24*$BI27</f>
        <v>0</v>
      </c>
      <c r="AO27" s="171">
        <f>Cyber!BX$24*$BI27</f>
        <v>0</v>
      </c>
      <c r="AP27" s="171">
        <f>Cyber!BY$24*$BI27</f>
        <v>0</v>
      </c>
      <c r="AQ27" s="171">
        <f>Cyber!BZ$24*$BI27</f>
        <v>0</v>
      </c>
      <c r="AR27" s="171">
        <f>Cyber!CA$24*$BI27</f>
        <v>0</v>
      </c>
      <c r="AS27" s="171">
        <f>Cyber!CB$24*$BI27</f>
        <v>0</v>
      </c>
      <c r="AT27" s="171">
        <f>Cyber!CC$24*$BI27</f>
        <v>0</v>
      </c>
      <c r="AU27" s="171">
        <f>Cyber!CD$24*$BI27</f>
        <v>0</v>
      </c>
      <c r="AV27" s="171">
        <f>Cyber!CE$24*$BI27</f>
        <v>0</v>
      </c>
      <c r="AW27" s="171">
        <f>Cyber!CF$24*$BI27</f>
        <v>0</v>
      </c>
      <c r="AX27" s="171">
        <f>Cyber!CG$24*$BI27</f>
        <v>0</v>
      </c>
      <c r="AY27" s="171">
        <f>Cyber!CH$24*$BI27</f>
        <v>0</v>
      </c>
      <c r="AZ27" s="171">
        <f>Cyber!CI$24*$BI27</f>
        <v>0</v>
      </c>
      <c r="BA27" s="171">
        <f>Cyber!CJ$24*$BI27</f>
        <v>0</v>
      </c>
      <c r="BB27" s="171">
        <f>Cyber!CK$24*$BI27</f>
        <v>0</v>
      </c>
      <c r="BC27" s="171">
        <f>Cyber!CL$24*$BI27</f>
        <v>0</v>
      </c>
      <c r="BD27" s="171">
        <f>Cyber!CM$24*$BI27</f>
        <v>0</v>
      </c>
      <c r="BE27" s="171">
        <f>Cyber!CN$24*$BI27</f>
        <v>0</v>
      </c>
      <c r="BF27" s="171">
        <f>Cyber!CO$24*$BI27</f>
        <v>0</v>
      </c>
      <c r="BG27" s="171">
        <f>Cyber!CP$24*$BI27</f>
        <v>0</v>
      </c>
      <c r="BI27" s="174">
        <f>SUMIF(Revenue!$P:$P,'Cyber (USD)'!$F27,Revenue!$I:$I)</f>
        <v>0</v>
      </c>
    </row>
    <row r="28" spans="1:61" s="173" customFormat="1" ht="12.75" hidden="1" customHeight="1">
      <c r="A28" s="179" t="s">
        <v>589</v>
      </c>
      <c r="B28" s="179" t="s">
        <v>589</v>
      </c>
      <c r="C28" s="170" t="str" cm="1">
        <f t="array" ref="C28">IFERROR(INDEX('Legal Entity'!B:B,MATCH('Cyber (USD)'!F28,'Legal Entity'!A:A,0),0),0)</f>
        <v>1215 - Golden Heart Utilities, Inc.</v>
      </c>
      <c r="D28" s="170" t="str" cm="1">
        <f t="array" ref="D28">IFERROR(INDEX('Legal Entity'!C:C,MATCH(F28,'Legal Entity'!A:A,0),0),0)</f>
        <v>US</v>
      </c>
      <c r="E28" s="170" t="s">
        <v>635</v>
      </c>
      <c r="F28" s="170" t="s">
        <v>54</v>
      </c>
      <c r="G28" s="170"/>
      <c r="H28" s="171">
        <f>Cyber!AQ$24*$BI28</f>
        <v>211.56641826489084</v>
      </c>
      <c r="I28" s="171">
        <f>Cyber!AR$24*$BI28</f>
        <v>211.56641826489084</v>
      </c>
      <c r="J28" s="171">
        <f>Cyber!AS$24*$BI28</f>
        <v>211.56641826489084</v>
      </c>
      <c r="K28" s="171">
        <f>Cyber!AT$24*$BI28</f>
        <v>211.56641826489084</v>
      </c>
      <c r="L28" s="171">
        <f>Cyber!AU$24*$BI28</f>
        <v>211.56641826489084</v>
      </c>
      <c r="M28" s="171">
        <f>Cyber!AV$24*$BI28</f>
        <v>211.56641826489084</v>
      </c>
      <c r="N28" s="171">
        <f>Cyber!AW$24*$BI28</f>
        <v>211.56641826489084</v>
      </c>
      <c r="O28" s="171">
        <f>Cyber!AX$24*$BI28</f>
        <v>228.49173172608212</v>
      </c>
      <c r="P28" s="171">
        <f>Cyber!AY$24*$BI28</f>
        <v>228.49173172608212</v>
      </c>
      <c r="Q28" s="171">
        <f>Cyber!AZ$24*$BI28</f>
        <v>228.49173172608212</v>
      </c>
      <c r="R28" s="171">
        <f>Cyber!BA$24*$BI28</f>
        <v>228.49173172608212</v>
      </c>
      <c r="S28" s="171">
        <f>Cyber!BB$24*$BI28</f>
        <v>228.49173172608212</v>
      </c>
      <c r="T28" s="171">
        <f>Cyber!BC$24*$BI28</f>
        <v>228.49173172608212</v>
      </c>
      <c r="U28" s="171">
        <f>Cyber!BD$24*$BI28</f>
        <v>228.49173172608212</v>
      </c>
      <c r="V28" s="171">
        <f>Cyber!BE$24*$BI28</f>
        <v>228.49173172608212</v>
      </c>
      <c r="W28" s="171">
        <f>Cyber!BF$24*$BI28</f>
        <v>228.49173172608212</v>
      </c>
      <c r="X28" s="171">
        <f>Cyber!BG$24*$BI28</f>
        <v>228.49173172608212</v>
      </c>
      <c r="Y28" s="171">
        <f>Cyber!BH$24*$BI28</f>
        <v>228.49173172608212</v>
      </c>
      <c r="Z28" s="171">
        <f>Cyber!BI$24*$BI28</f>
        <v>228.49173172608212</v>
      </c>
      <c r="AA28" s="171">
        <f>Cyber!BJ$24*$BI28</f>
        <v>246.77107026416871</v>
      </c>
      <c r="AB28" s="171">
        <f>Cyber!BK$24*$BI28</f>
        <v>246.77107026416871</v>
      </c>
      <c r="AC28" s="171">
        <f>Cyber!BL$24*$BI28</f>
        <v>246.77107026416871</v>
      </c>
      <c r="AD28" s="171">
        <f>Cyber!BM$24*$BI28</f>
        <v>246.77107026416871</v>
      </c>
      <c r="AE28" s="171">
        <f>Cyber!BN$24*$BI28</f>
        <v>246.77107026416871</v>
      </c>
      <c r="AF28" s="171">
        <f>Cyber!BO$24*$BI28</f>
        <v>246.77107026416871</v>
      </c>
      <c r="AG28" s="171">
        <f>Cyber!BP$24*$BI28</f>
        <v>246.77107026416871</v>
      </c>
      <c r="AH28" s="171">
        <f>Cyber!BQ$24*$BI28</f>
        <v>246.77107026416871</v>
      </c>
      <c r="AI28" s="171">
        <f>Cyber!BR$24*$BI28</f>
        <v>246.77107026416871</v>
      </c>
      <c r="AJ28" s="171">
        <f>Cyber!BS$24*$BI28</f>
        <v>246.77107026416871</v>
      </c>
      <c r="AK28" s="171">
        <f>Cyber!BT$24*$BI28</f>
        <v>246.77107026416871</v>
      </c>
      <c r="AL28" s="171">
        <f>Cyber!BU$24*$BI28</f>
        <v>246.77107026416871</v>
      </c>
      <c r="AM28" s="171">
        <f>Cyber!BV$24*$BI28</f>
        <v>266.51275588530217</v>
      </c>
      <c r="AN28" s="171">
        <f>Cyber!BW$24*$BI28</f>
        <v>266.51275588530217</v>
      </c>
      <c r="AO28" s="171">
        <f>Cyber!BX$24*$BI28</f>
        <v>266.51275588530217</v>
      </c>
      <c r="AP28" s="171">
        <f>Cyber!BY$24*$BI28</f>
        <v>266.51275588530217</v>
      </c>
      <c r="AQ28" s="171">
        <f>Cyber!BZ$24*$BI28</f>
        <v>266.51275588530217</v>
      </c>
      <c r="AR28" s="171">
        <f>Cyber!CA$24*$BI28</f>
        <v>266.51275588530217</v>
      </c>
      <c r="AS28" s="171">
        <f>Cyber!CB$24*$BI28</f>
        <v>266.51275588530217</v>
      </c>
      <c r="AT28" s="171">
        <f>Cyber!CC$24*$BI28</f>
        <v>266.51275588530217</v>
      </c>
      <c r="AU28" s="171">
        <f>Cyber!CD$24*$BI28</f>
        <v>266.51275588530217</v>
      </c>
      <c r="AV28" s="171">
        <f>Cyber!CE$24*$BI28</f>
        <v>266.51275588530217</v>
      </c>
      <c r="AW28" s="171">
        <f>Cyber!CF$24*$BI28</f>
        <v>266.51275588530217</v>
      </c>
      <c r="AX28" s="171">
        <f>Cyber!CG$24*$BI28</f>
        <v>266.51275588530217</v>
      </c>
      <c r="AY28" s="171">
        <f>Cyber!CH$24*$BI28</f>
        <v>287.83377635612641</v>
      </c>
      <c r="AZ28" s="171">
        <f>Cyber!CI$24*$BI28</f>
        <v>287.83377635612641</v>
      </c>
      <c r="BA28" s="171">
        <f>Cyber!CJ$24*$BI28</f>
        <v>287.83377635612641</v>
      </c>
      <c r="BB28" s="171">
        <f>Cyber!CK$24*$BI28</f>
        <v>287.83377635612641</v>
      </c>
      <c r="BC28" s="171">
        <f>Cyber!CL$24*$BI28</f>
        <v>287.83377635612641</v>
      </c>
      <c r="BD28" s="171">
        <f>Cyber!CM$24*$BI28</f>
        <v>287.83377635612641</v>
      </c>
      <c r="BE28" s="171">
        <f>Cyber!CN$24*$BI28</f>
        <v>287.83377635612641</v>
      </c>
      <c r="BF28" s="171">
        <f>Cyber!CO$24*$BI28</f>
        <v>287.83377635612641</v>
      </c>
      <c r="BG28" s="171">
        <f>Cyber!CP$24*$BI28</f>
        <v>287.83377635612641</v>
      </c>
      <c r="BI28" s="174">
        <f>SUMIF(Revenue!$P:$P,'Cyber (USD)'!$F28,Revenue!$I:$I)</f>
        <v>0.26012371148843744</v>
      </c>
    </row>
    <row r="29" spans="1:61" s="173" customFormat="1" ht="12.75" hidden="1" customHeight="1">
      <c r="A29" s="179" t="s">
        <v>589</v>
      </c>
      <c r="B29" s="179" t="s">
        <v>589</v>
      </c>
      <c r="C29" s="170" t="str" cm="1">
        <f t="array" ref="C29">IFERROR(INDEX('Legal Entity'!B:B,MATCH('Cyber (USD)'!F29,'Legal Entity'!A:A,0),0),0)</f>
        <v>1215 - Golden Heart Utilities, Inc.</v>
      </c>
      <c r="D29" s="170" t="str" cm="1">
        <f t="array" ref="D29">IFERROR(INDEX('Legal Entity'!C:C,MATCH(F29,'Legal Entity'!A:A,0),0),0)</f>
        <v>US</v>
      </c>
      <c r="E29" s="170" t="s">
        <v>635</v>
      </c>
      <c r="F29" s="170" t="s">
        <v>56</v>
      </c>
      <c r="G29" s="170"/>
      <c r="H29" s="171">
        <f>Cyber!AQ$24*$BI29</f>
        <v>1.590570593146885</v>
      </c>
      <c r="I29" s="171">
        <f>Cyber!AR$24*$BI29</f>
        <v>1.590570593146885</v>
      </c>
      <c r="J29" s="171">
        <f>Cyber!AS$24*$BI29</f>
        <v>1.590570593146885</v>
      </c>
      <c r="K29" s="171">
        <f>Cyber!AT$24*$BI29</f>
        <v>1.590570593146885</v>
      </c>
      <c r="L29" s="171">
        <f>Cyber!AU$24*$BI29</f>
        <v>1.590570593146885</v>
      </c>
      <c r="M29" s="171">
        <f>Cyber!AV$24*$BI29</f>
        <v>1.590570593146885</v>
      </c>
      <c r="N29" s="171">
        <f>Cyber!AW$24*$BI29</f>
        <v>1.590570593146885</v>
      </c>
      <c r="O29" s="171">
        <f>Cyber!AX$24*$BI29</f>
        <v>1.7178162405986359</v>
      </c>
      <c r="P29" s="171">
        <f>Cyber!AY$24*$BI29</f>
        <v>1.7178162405986359</v>
      </c>
      <c r="Q29" s="171">
        <f>Cyber!AZ$24*$BI29</f>
        <v>1.7178162405986359</v>
      </c>
      <c r="R29" s="171">
        <f>Cyber!BA$24*$BI29</f>
        <v>1.7178162405986359</v>
      </c>
      <c r="S29" s="171">
        <f>Cyber!BB$24*$BI29</f>
        <v>1.7178162405986359</v>
      </c>
      <c r="T29" s="171">
        <f>Cyber!BC$24*$BI29</f>
        <v>1.7178162405986359</v>
      </c>
      <c r="U29" s="171">
        <f>Cyber!BD$24*$BI29</f>
        <v>1.7178162405986359</v>
      </c>
      <c r="V29" s="171">
        <f>Cyber!BE$24*$BI29</f>
        <v>1.7178162405986359</v>
      </c>
      <c r="W29" s="171">
        <f>Cyber!BF$24*$BI29</f>
        <v>1.7178162405986359</v>
      </c>
      <c r="X29" s="171">
        <f>Cyber!BG$24*$BI29</f>
        <v>1.7178162405986359</v>
      </c>
      <c r="Y29" s="171">
        <f>Cyber!BH$24*$BI29</f>
        <v>1.7178162405986359</v>
      </c>
      <c r="Z29" s="171">
        <f>Cyber!BI$24*$BI29</f>
        <v>1.7178162405986359</v>
      </c>
      <c r="AA29" s="171">
        <f>Cyber!BJ$24*$BI29</f>
        <v>1.855241539846527</v>
      </c>
      <c r="AB29" s="171">
        <f>Cyber!BK$24*$BI29</f>
        <v>1.855241539846527</v>
      </c>
      <c r="AC29" s="171">
        <f>Cyber!BL$24*$BI29</f>
        <v>1.855241539846527</v>
      </c>
      <c r="AD29" s="171">
        <f>Cyber!BM$24*$BI29</f>
        <v>1.855241539846527</v>
      </c>
      <c r="AE29" s="171">
        <f>Cyber!BN$24*$BI29</f>
        <v>1.855241539846527</v>
      </c>
      <c r="AF29" s="171">
        <f>Cyber!BO$24*$BI29</f>
        <v>1.855241539846527</v>
      </c>
      <c r="AG29" s="171">
        <f>Cyber!BP$24*$BI29</f>
        <v>1.855241539846527</v>
      </c>
      <c r="AH29" s="171">
        <f>Cyber!BQ$24*$BI29</f>
        <v>1.855241539846527</v>
      </c>
      <c r="AI29" s="171">
        <f>Cyber!BR$24*$BI29</f>
        <v>1.855241539846527</v>
      </c>
      <c r="AJ29" s="171">
        <f>Cyber!BS$24*$BI29</f>
        <v>1.855241539846527</v>
      </c>
      <c r="AK29" s="171">
        <f>Cyber!BT$24*$BI29</f>
        <v>1.855241539846527</v>
      </c>
      <c r="AL29" s="171">
        <f>Cyber!BU$24*$BI29</f>
        <v>1.855241539846527</v>
      </c>
      <c r="AM29" s="171">
        <f>Cyber!BV$24*$BI29</f>
        <v>2.003660863034249</v>
      </c>
      <c r="AN29" s="171">
        <f>Cyber!BW$24*$BI29</f>
        <v>2.003660863034249</v>
      </c>
      <c r="AO29" s="171">
        <f>Cyber!BX$24*$BI29</f>
        <v>2.003660863034249</v>
      </c>
      <c r="AP29" s="171">
        <f>Cyber!BY$24*$BI29</f>
        <v>2.003660863034249</v>
      </c>
      <c r="AQ29" s="171">
        <f>Cyber!BZ$24*$BI29</f>
        <v>2.003660863034249</v>
      </c>
      <c r="AR29" s="171">
        <f>Cyber!CA$24*$BI29</f>
        <v>2.003660863034249</v>
      </c>
      <c r="AS29" s="171">
        <f>Cyber!CB$24*$BI29</f>
        <v>2.003660863034249</v>
      </c>
      <c r="AT29" s="171">
        <f>Cyber!CC$24*$BI29</f>
        <v>2.003660863034249</v>
      </c>
      <c r="AU29" s="171">
        <f>Cyber!CD$24*$BI29</f>
        <v>2.003660863034249</v>
      </c>
      <c r="AV29" s="171">
        <f>Cyber!CE$24*$BI29</f>
        <v>2.003660863034249</v>
      </c>
      <c r="AW29" s="171">
        <f>Cyber!CF$24*$BI29</f>
        <v>2.003660863034249</v>
      </c>
      <c r="AX29" s="171">
        <f>Cyber!CG$24*$BI29</f>
        <v>2.003660863034249</v>
      </c>
      <c r="AY29" s="171">
        <f>Cyber!CH$24*$BI29</f>
        <v>2.163953732076989</v>
      </c>
      <c r="AZ29" s="171">
        <f>Cyber!CI$24*$BI29</f>
        <v>2.163953732076989</v>
      </c>
      <c r="BA29" s="171">
        <f>Cyber!CJ$24*$BI29</f>
        <v>2.163953732076989</v>
      </c>
      <c r="BB29" s="171">
        <f>Cyber!CK$24*$BI29</f>
        <v>2.163953732076989</v>
      </c>
      <c r="BC29" s="171">
        <f>Cyber!CL$24*$BI29</f>
        <v>2.163953732076989</v>
      </c>
      <c r="BD29" s="171">
        <f>Cyber!CM$24*$BI29</f>
        <v>2.163953732076989</v>
      </c>
      <c r="BE29" s="171">
        <f>Cyber!CN$24*$BI29</f>
        <v>2.163953732076989</v>
      </c>
      <c r="BF29" s="171">
        <f>Cyber!CO$24*$BI29</f>
        <v>2.163953732076989</v>
      </c>
      <c r="BG29" s="171">
        <f>Cyber!CP$24*$BI29</f>
        <v>2.163953732076989</v>
      </c>
      <c r="BI29" s="174">
        <f>SUMIF(Revenue!$P:$P,'Cyber (USD)'!$F29,Revenue!$I:$I)</f>
        <v>1.9556275966051725E-3</v>
      </c>
    </row>
    <row r="30" spans="1:61" s="173" customFormat="1" ht="12.75" hidden="1" customHeight="1">
      <c r="A30" s="179" t="s">
        <v>589</v>
      </c>
      <c r="B30" s="179" t="s">
        <v>589</v>
      </c>
      <c r="C30" s="170" cm="1">
        <f t="array" ref="C30">IFERROR(INDEX('Legal Entity'!B:B,MATCH('Cyber (USD)'!F30,'Legal Entity'!A:A,0),0),0)</f>
        <v>0</v>
      </c>
      <c r="D30" s="170" t="str" cm="1">
        <f t="array" ref="D30">IFERROR(INDEX('Legal Entity'!C:C,MATCH(F30,'Legal Entity'!A:A,0),0),0)</f>
        <v>US</v>
      </c>
      <c r="E30" s="170" t="s">
        <v>635</v>
      </c>
      <c r="F30" s="170" t="s">
        <v>58</v>
      </c>
      <c r="G30" s="170"/>
      <c r="H30" s="171">
        <f>Cyber!AQ$24*$BI30</f>
        <v>5.302110116862516</v>
      </c>
      <c r="I30" s="171">
        <f>Cyber!AR$24*$BI30</f>
        <v>5.302110116862516</v>
      </c>
      <c r="J30" s="171">
        <f>Cyber!AS$24*$BI30</f>
        <v>5.302110116862516</v>
      </c>
      <c r="K30" s="171">
        <f>Cyber!AT$24*$BI30</f>
        <v>5.302110116862516</v>
      </c>
      <c r="L30" s="171">
        <f>Cyber!AU$24*$BI30</f>
        <v>5.302110116862516</v>
      </c>
      <c r="M30" s="171">
        <f>Cyber!AV$24*$BI30</f>
        <v>5.302110116862516</v>
      </c>
      <c r="N30" s="171">
        <f>Cyber!AW$24*$BI30</f>
        <v>5.302110116862516</v>
      </c>
      <c r="O30" s="171">
        <f>Cyber!AX$24*$BI30</f>
        <v>5.726278926211517</v>
      </c>
      <c r="P30" s="171">
        <f>Cyber!AY$24*$BI30</f>
        <v>5.726278926211517</v>
      </c>
      <c r="Q30" s="171">
        <f>Cyber!AZ$24*$BI30</f>
        <v>5.726278926211517</v>
      </c>
      <c r="R30" s="171">
        <f>Cyber!BA$24*$BI30</f>
        <v>5.726278926211517</v>
      </c>
      <c r="S30" s="171">
        <f>Cyber!BB$24*$BI30</f>
        <v>5.726278926211517</v>
      </c>
      <c r="T30" s="171">
        <f>Cyber!BC$24*$BI30</f>
        <v>5.726278926211517</v>
      </c>
      <c r="U30" s="171">
        <f>Cyber!BD$24*$BI30</f>
        <v>5.726278926211517</v>
      </c>
      <c r="V30" s="171">
        <f>Cyber!BE$24*$BI30</f>
        <v>5.726278926211517</v>
      </c>
      <c r="W30" s="171">
        <f>Cyber!BF$24*$BI30</f>
        <v>5.726278926211517</v>
      </c>
      <c r="X30" s="171">
        <f>Cyber!BG$24*$BI30</f>
        <v>5.726278926211517</v>
      </c>
      <c r="Y30" s="171">
        <f>Cyber!BH$24*$BI30</f>
        <v>5.726278926211517</v>
      </c>
      <c r="Z30" s="171">
        <f>Cyber!BI$24*$BI30</f>
        <v>5.726278926211517</v>
      </c>
      <c r="AA30" s="171">
        <f>Cyber!BJ$24*$BI30</f>
        <v>6.1843812403084391</v>
      </c>
      <c r="AB30" s="171">
        <f>Cyber!BK$24*$BI30</f>
        <v>6.1843812403084391</v>
      </c>
      <c r="AC30" s="171">
        <f>Cyber!BL$24*$BI30</f>
        <v>6.1843812403084391</v>
      </c>
      <c r="AD30" s="171">
        <f>Cyber!BM$24*$BI30</f>
        <v>6.1843812403084391</v>
      </c>
      <c r="AE30" s="171">
        <f>Cyber!BN$24*$BI30</f>
        <v>6.1843812403084391</v>
      </c>
      <c r="AF30" s="171">
        <f>Cyber!BO$24*$BI30</f>
        <v>6.1843812403084391</v>
      </c>
      <c r="AG30" s="171">
        <f>Cyber!BP$24*$BI30</f>
        <v>6.1843812403084391</v>
      </c>
      <c r="AH30" s="171">
        <f>Cyber!BQ$24*$BI30</f>
        <v>6.1843812403084391</v>
      </c>
      <c r="AI30" s="171">
        <f>Cyber!BR$24*$BI30</f>
        <v>6.1843812403084391</v>
      </c>
      <c r="AJ30" s="171">
        <f>Cyber!BS$24*$BI30</f>
        <v>6.1843812403084391</v>
      </c>
      <c r="AK30" s="171">
        <f>Cyber!BT$24*$BI30</f>
        <v>6.1843812403084391</v>
      </c>
      <c r="AL30" s="171">
        <f>Cyber!BU$24*$BI30</f>
        <v>6.1843812403084391</v>
      </c>
      <c r="AM30" s="171">
        <f>Cyber!BV$24*$BI30</f>
        <v>6.6791317395331138</v>
      </c>
      <c r="AN30" s="171">
        <f>Cyber!BW$24*$BI30</f>
        <v>6.6791317395331138</v>
      </c>
      <c r="AO30" s="171">
        <f>Cyber!BX$24*$BI30</f>
        <v>6.6791317395331138</v>
      </c>
      <c r="AP30" s="171">
        <f>Cyber!BY$24*$BI30</f>
        <v>6.6791317395331138</v>
      </c>
      <c r="AQ30" s="171">
        <f>Cyber!BZ$24*$BI30</f>
        <v>6.6791317395331138</v>
      </c>
      <c r="AR30" s="171">
        <f>Cyber!CA$24*$BI30</f>
        <v>6.6791317395331138</v>
      </c>
      <c r="AS30" s="171">
        <f>Cyber!CB$24*$BI30</f>
        <v>6.6791317395331138</v>
      </c>
      <c r="AT30" s="171">
        <f>Cyber!CC$24*$BI30</f>
        <v>6.6791317395331138</v>
      </c>
      <c r="AU30" s="171">
        <f>Cyber!CD$24*$BI30</f>
        <v>6.6791317395331138</v>
      </c>
      <c r="AV30" s="171">
        <f>Cyber!CE$24*$BI30</f>
        <v>6.6791317395331138</v>
      </c>
      <c r="AW30" s="171">
        <f>Cyber!CF$24*$BI30</f>
        <v>6.6791317395331138</v>
      </c>
      <c r="AX30" s="171">
        <f>Cyber!CG$24*$BI30</f>
        <v>6.6791317395331138</v>
      </c>
      <c r="AY30" s="171">
        <f>Cyber!CH$24*$BI30</f>
        <v>7.2134622786957632</v>
      </c>
      <c r="AZ30" s="171">
        <f>Cyber!CI$24*$BI30</f>
        <v>7.2134622786957632</v>
      </c>
      <c r="BA30" s="171">
        <f>Cyber!CJ$24*$BI30</f>
        <v>7.2134622786957632</v>
      </c>
      <c r="BB30" s="171">
        <f>Cyber!CK$24*$BI30</f>
        <v>7.2134622786957632</v>
      </c>
      <c r="BC30" s="171">
        <f>Cyber!CL$24*$BI30</f>
        <v>7.2134622786957632</v>
      </c>
      <c r="BD30" s="171">
        <f>Cyber!CM$24*$BI30</f>
        <v>7.2134622786957632</v>
      </c>
      <c r="BE30" s="171">
        <f>Cyber!CN$24*$BI30</f>
        <v>7.2134622786957632</v>
      </c>
      <c r="BF30" s="171">
        <f>Cyber!CO$24*$BI30</f>
        <v>7.2134622786957632</v>
      </c>
      <c r="BG30" s="171">
        <f>Cyber!CP$24*$BI30</f>
        <v>7.2134622786957632</v>
      </c>
      <c r="BI30" s="174">
        <f>SUMIF(Revenue!$P:$P,'Cyber (USD)'!$F30,Revenue!$I:$I)</f>
        <v>6.5190145658742642E-3</v>
      </c>
    </row>
    <row r="31" spans="1:61" s="173" customFormat="1" ht="12.75" hidden="1" customHeight="1">
      <c r="A31" s="179" t="s">
        <v>589</v>
      </c>
      <c r="B31" s="179" t="s">
        <v>589</v>
      </c>
      <c r="C31" s="170" cm="1">
        <f t="array" ref="C31">IFERROR(INDEX('Legal Entity'!B:B,MATCH('Cyber (USD)'!F31,'Legal Entity'!A:A,0),0),0)</f>
        <v>0</v>
      </c>
      <c r="D31" s="170" t="str" cm="1">
        <f t="array" ref="D31">IFERROR(INDEX('Legal Entity'!C:C,MATCH(F31,'Legal Entity'!A:A,0),0),0)</f>
        <v>US</v>
      </c>
      <c r="E31" s="170" t="s">
        <v>635</v>
      </c>
      <c r="F31" s="170" t="s">
        <v>650</v>
      </c>
      <c r="G31" s="170"/>
      <c r="H31" s="171">
        <f>Cyber!AQ$24*$BI31</f>
        <v>0</v>
      </c>
      <c r="I31" s="171">
        <f>Cyber!AR$24*$BI31</f>
        <v>0</v>
      </c>
      <c r="J31" s="171">
        <f>Cyber!AS$24*$BI31</f>
        <v>0</v>
      </c>
      <c r="K31" s="171">
        <f>Cyber!AT$24*$BI31</f>
        <v>0</v>
      </c>
      <c r="L31" s="171">
        <f>Cyber!AU$24*$BI31</f>
        <v>0</v>
      </c>
      <c r="M31" s="171">
        <f>Cyber!AV$24*$BI31</f>
        <v>0</v>
      </c>
      <c r="N31" s="171">
        <f>Cyber!AW$24*$BI31</f>
        <v>0</v>
      </c>
      <c r="O31" s="171">
        <f>Cyber!AX$24*$BI31</f>
        <v>0</v>
      </c>
      <c r="P31" s="171">
        <f>Cyber!AY$24*$BI31</f>
        <v>0</v>
      </c>
      <c r="Q31" s="171">
        <f>Cyber!AZ$24*$BI31</f>
        <v>0</v>
      </c>
      <c r="R31" s="171">
        <f>Cyber!BA$24*$BI31</f>
        <v>0</v>
      </c>
      <c r="S31" s="171">
        <f>Cyber!BB$24*$BI31</f>
        <v>0</v>
      </c>
      <c r="T31" s="171">
        <f>Cyber!BC$24*$BI31</f>
        <v>0</v>
      </c>
      <c r="U31" s="171">
        <f>Cyber!BD$24*$BI31</f>
        <v>0</v>
      </c>
      <c r="V31" s="171">
        <f>Cyber!BE$24*$BI31</f>
        <v>0</v>
      </c>
      <c r="W31" s="171">
        <f>Cyber!BF$24*$BI31</f>
        <v>0</v>
      </c>
      <c r="X31" s="171">
        <f>Cyber!BG$24*$BI31</f>
        <v>0</v>
      </c>
      <c r="Y31" s="171">
        <f>Cyber!BH$24*$BI31</f>
        <v>0</v>
      </c>
      <c r="Z31" s="171">
        <f>Cyber!BI$24*$BI31</f>
        <v>0</v>
      </c>
      <c r="AA31" s="171">
        <f>Cyber!BJ$24*$BI31</f>
        <v>0</v>
      </c>
      <c r="AB31" s="171">
        <f>Cyber!BK$24*$BI31</f>
        <v>0</v>
      </c>
      <c r="AC31" s="171">
        <f>Cyber!BL$24*$BI31</f>
        <v>0</v>
      </c>
      <c r="AD31" s="171">
        <f>Cyber!BM$24*$BI31</f>
        <v>0</v>
      </c>
      <c r="AE31" s="171">
        <f>Cyber!BN$24*$BI31</f>
        <v>0</v>
      </c>
      <c r="AF31" s="171">
        <f>Cyber!BO$24*$BI31</f>
        <v>0</v>
      </c>
      <c r="AG31" s="171">
        <f>Cyber!BP$24*$BI31</f>
        <v>0</v>
      </c>
      <c r="AH31" s="171">
        <f>Cyber!BQ$24*$BI31</f>
        <v>0</v>
      </c>
      <c r="AI31" s="171">
        <f>Cyber!BR$24*$BI31</f>
        <v>0</v>
      </c>
      <c r="AJ31" s="171">
        <f>Cyber!BS$24*$BI31</f>
        <v>0</v>
      </c>
      <c r="AK31" s="171">
        <f>Cyber!BT$24*$BI31</f>
        <v>0</v>
      </c>
      <c r="AL31" s="171">
        <f>Cyber!BU$24*$BI31</f>
        <v>0</v>
      </c>
      <c r="AM31" s="171">
        <f>Cyber!BV$24*$BI31</f>
        <v>0</v>
      </c>
      <c r="AN31" s="171">
        <f>Cyber!BW$24*$BI31</f>
        <v>0</v>
      </c>
      <c r="AO31" s="171">
        <f>Cyber!BX$24*$BI31</f>
        <v>0</v>
      </c>
      <c r="AP31" s="171">
        <f>Cyber!BY$24*$BI31</f>
        <v>0</v>
      </c>
      <c r="AQ31" s="171">
        <f>Cyber!BZ$24*$BI31</f>
        <v>0</v>
      </c>
      <c r="AR31" s="171">
        <f>Cyber!CA$24*$BI31</f>
        <v>0</v>
      </c>
      <c r="AS31" s="171">
        <f>Cyber!CB$24*$BI31</f>
        <v>0</v>
      </c>
      <c r="AT31" s="171">
        <f>Cyber!CC$24*$BI31</f>
        <v>0</v>
      </c>
      <c r="AU31" s="171">
        <f>Cyber!CD$24*$BI31</f>
        <v>0</v>
      </c>
      <c r="AV31" s="171">
        <f>Cyber!CE$24*$BI31</f>
        <v>0</v>
      </c>
      <c r="AW31" s="171">
        <f>Cyber!CF$24*$BI31</f>
        <v>0</v>
      </c>
      <c r="AX31" s="171">
        <f>Cyber!CG$24*$BI31</f>
        <v>0</v>
      </c>
      <c r="AY31" s="171">
        <f>Cyber!CH$24*$BI31</f>
        <v>0</v>
      </c>
      <c r="AZ31" s="171">
        <f>Cyber!CI$24*$BI31</f>
        <v>0</v>
      </c>
      <c r="BA31" s="171">
        <f>Cyber!CJ$24*$BI31</f>
        <v>0</v>
      </c>
      <c r="BB31" s="171">
        <f>Cyber!CK$24*$BI31</f>
        <v>0</v>
      </c>
      <c r="BC31" s="171">
        <f>Cyber!CL$24*$BI31</f>
        <v>0</v>
      </c>
      <c r="BD31" s="171">
        <f>Cyber!CM$24*$BI31</f>
        <v>0</v>
      </c>
      <c r="BE31" s="171">
        <f>Cyber!CN$24*$BI31</f>
        <v>0</v>
      </c>
      <c r="BF31" s="171">
        <f>Cyber!CO$24*$BI31</f>
        <v>0</v>
      </c>
      <c r="BG31" s="171">
        <f>Cyber!CP$24*$BI31</f>
        <v>0</v>
      </c>
      <c r="BI31" s="174">
        <f>SUMIF(Revenue!$P:$P,'Cyber (USD)'!$F31,Revenue!$I:$I)</f>
        <v>0</v>
      </c>
    </row>
    <row r="32" spans="1:61" s="173" customFormat="1" ht="12.75" hidden="1" customHeight="1">
      <c r="A32" s="179" t="s">
        <v>589</v>
      </c>
      <c r="B32" s="179" t="s">
        <v>589</v>
      </c>
      <c r="C32" s="170" t="str" cm="1">
        <f t="array" ref="C32">IFERROR(INDEX('Legal Entity'!B:B,MATCH('Cyber (USD)'!F32,'Legal Entity'!A:A,0),0),0)</f>
        <v>1215 - Golden Heart Utilities, Inc.</v>
      </c>
      <c r="D32" s="170" t="str" cm="1">
        <f t="array" ref="D32">IFERROR(INDEX('Legal Entity'!C:C,MATCH(F32,'Legal Entity'!A:A,0),0),0)</f>
        <v>US</v>
      </c>
      <c r="E32" s="170" t="s">
        <v>635</v>
      </c>
      <c r="F32" s="170" t="s">
        <v>55</v>
      </c>
      <c r="G32" s="170"/>
      <c r="H32" s="171">
        <f>Cyber!AQ$24*$BI32</f>
        <v>228.9044309523006</v>
      </c>
      <c r="I32" s="171">
        <f>Cyber!AR$24*$BI32</f>
        <v>228.9044309523006</v>
      </c>
      <c r="J32" s="171">
        <f>Cyber!AS$24*$BI32</f>
        <v>228.9044309523006</v>
      </c>
      <c r="K32" s="171">
        <f>Cyber!AT$24*$BI32</f>
        <v>228.9044309523006</v>
      </c>
      <c r="L32" s="171">
        <f>Cyber!AU$24*$BI32</f>
        <v>228.9044309523006</v>
      </c>
      <c r="M32" s="171">
        <f>Cyber!AV$24*$BI32</f>
        <v>228.9044309523006</v>
      </c>
      <c r="N32" s="171">
        <f>Cyber!AW$24*$BI32</f>
        <v>228.9044309523006</v>
      </c>
      <c r="O32" s="171">
        <f>Cyber!AX$24*$BI32</f>
        <v>247.21678542848466</v>
      </c>
      <c r="P32" s="171">
        <f>Cyber!AY$24*$BI32</f>
        <v>247.21678542848466</v>
      </c>
      <c r="Q32" s="171">
        <f>Cyber!AZ$24*$BI32</f>
        <v>247.21678542848466</v>
      </c>
      <c r="R32" s="171">
        <f>Cyber!BA$24*$BI32</f>
        <v>247.21678542848466</v>
      </c>
      <c r="S32" s="171">
        <f>Cyber!BB$24*$BI32</f>
        <v>247.21678542848466</v>
      </c>
      <c r="T32" s="171">
        <f>Cyber!BC$24*$BI32</f>
        <v>247.21678542848466</v>
      </c>
      <c r="U32" s="171">
        <f>Cyber!BD$24*$BI32</f>
        <v>247.21678542848466</v>
      </c>
      <c r="V32" s="171">
        <f>Cyber!BE$24*$BI32</f>
        <v>247.21678542848466</v>
      </c>
      <c r="W32" s="171">
        <f>Cyber!BF$24*$BI32</f>
        <v>247.21678542848466</v>
      </c>
      <c r="X32" s="171">
        <f>Cyber!BG$24*$BI32</f>
        <v>247.21678542848466</v>
      </c>
      <c r="Y32" s="171">
        <f>Cyber!BH$24*$BI32</f>
        <v>247.21678542848466</v>
      </c>
      <c r="Z32" s="171">
        <f>Cyber!BI$24*$BI32</f>
        <v>247.21678542848466</v>
      </c>
      <c r="AA32" s="171">
        <f>Cyber!BJ$24*$BI32</f>
        <v>266.99412826276347</v>
      </c>
      <c r="AB32" s="171">
        <f>Cyber!BK$24*$BI32</f>
        <v>266.99412826276347</v>
      </c>
      <c r="AC32" s="171">
        <f>Cyber!BL$24*$BI32</f>
        <v>266.99412826276347</v>
      </c>
      <c r="AD32" s="171">
        <f>Cyber!BM$24*$BI32</f>
        <v>266.99412826276347</v>
      </c>
      <c r="AE32" s="171">
        <f>Cyber!BN$24*$BI32</f>
        <v>266.99412826276347</v>
      </c>
      <c r="AF32" s="171">
        <f>Cyber!BO$24*$BI32</f>
        <v>266.99412826276347</v>
      </c>
      <c r="AG32" s="171">
        <f>Cyber!BP$24*$BI32</f>
        <v>266.99412826276347</v>
      </c>
      <c r="AH32" s="171">
        <f>Cyber!BQ$24*$BI32</f>
        <v>266.99412826276347</v>
      </c>
      <c r="AI32" s="171">
        <f>Cyber!BR$24*$BI32</f>
        <v>266.99412826276347</v>
      </c>
      <c r="AJ32" s="171">
        <f>Cyber!BS$24*$BI32</f>
        <v>266.99412826276347</v>
      </c>
      <c r="AK32" s="171">
        <f>Cyber!BT$24*$BI32</f>
        <v>266.99412826276347</v>
      </c>
      <c r="AL32" s="171">
        <f>Cyber!BU$24*$BI32</f>
        <v>266.99412826276347</v>
      </c>
      <c r="AM32" s="171">
        <f>Cyber!BV$24*$BI32</f>
        <v>288.35365852378453</v>
      </c>
      <c r="AN32" s="171">
        <f>Cyber!BW$24*$BI32</f>
        <v>288.35365852378453</v>
      </c>
      <c r="AO32" s="171">
        <f>Cyber!BX$24*$BI32</f>
        <v>288.35365852378453</v>
      </c>
      <c r="AP32" s="171">
        <f>Cyber!BY$24*$BI32</f>
        <v>288.35365852378453</v>
      </c>
      <c r="AQ32" s="171">
        <f>Cyber!BZ$24*$BI32</f>
        <v>288.35365852378453</v>
      </c>
      <c r="AR32" s="171">
        <f>Cyber!CA$24*$BI32</f>
        <v>288.35365852378453</v>
      </c>
      <c r="AS32" s="171">
        <f>Cyber!CB$24*$BI32</f>
        <v>288.35365852378453</v>
      </c>
      <c r="AT32" s="171">
        <f>Cyber!CC$24*$BI32</f>
        <v>288.35365852378453</v>
      </c>
      <c r="AU32" s="171">
        <f>Cyber!CD$24*$BI32</f>
        <v>288.35365852378453</v>
      </c>
      <c r="AV32" s="171">
        <f>Cyber!CE$24*$BI32</f>
        <v>288.35365852378453</v>
      </c>
      <c r="AW32" s="171">
        <f>Cyber!CF$24*$BI32</f>
        <v>288.35365852378453</v>
      </c>
      <c r="AX32" s="171">
        <f>Cyber!CG$24*$BI32</f>
        <v>288.35365852378453</v>
      </c>
      <c r="AY32" s="171">
        <f>Cyber!CH$24*$BI32</f>
        <v>311.42195120568732</v>
      </c>
      <c r="AZ32" s="171">
        <f>Cyber!CI$24*$BI32</f>
        <v>311.42195120568732</v>
      </c>
      <c r="BA32" s="171">
        <f>Cyber!CJ$24*$BI32</f>
        <v>311.42195120568732</v>
      </c>
      <c r="BB32" s="171">
        <f>Cyber!CK$24*$BI32</f>
        <v>311.42195120568732</v>
      </c>
      <c r="BC32" s="171">
        <f>Cyber!CL$24*$BI32</f>
        <v>311.42195120568732</v>
      </c>
      <c r="BD32" s="171">
        <f>Cyber!CM$24*$BI32</f>
        <v>311.42195120568732</v>
      </c>
      <c r="BE32" s="171">
        <f>Cyber!CN$24*$BI32</f>
        <v>311.42195120568732</v>
      </c>
      <c r="BF32" s="171">
        <f>Cyber!CO$24*$BI32</f>
        <v>311.42195120568732</v>
      </c>
      <c r="BG32" s="171">
        <f>Cyber!CP$24*$BI32</f>
        <v>311.42195120568732</v>
      </c>
      <c r="BI32" s="174">
        <f>SUMIF(Revenue!$P:$P,'Cyber (USD)'!$F32,Revenue!$I:$I)</f>
        <v>0.28144102756851536</v>
      </c>
    </row>
    <row r="33" spans="1:61" s="173" customFormat="1" ht="12.75" hidden="1" customHeight="1">
      <c r="A33" s="179" t="s">
        <v>589</v>
      </c>
      <c r="B33" s="179" t="s">
        <v>589</v>
      </c>
      <c r="C33" s="170" cm="1">
        <f t="array" ref="C33">IFERROR(INDEX('Legal Entity'!B:B,MATCH('Cyber (USD)'!F33,'Legal Entity'!A:A,0),0),0)</f>
        <v>0</v>
      </c>
      <c r="D33" s="170" t="str" cm="1">
        <f t="array" ref="D33">IFERROR(INDEX('Legal Entity'!C:C,MATCH(F33,'Legal Entity'!A:A,0),0),0)</f>
        <v>US</v>
      </c>
      <c r="E33" s="170" t="s">
        <v>635</v>
      </c>
      <c r="F33" s="170" t="s">
        <v>59</v>
      </c>
      <c r="G33" s="170"/>
      <c r="H33" s="171">
        <f>Cyber!AQ$24*$BI33</f>
        <v>71.237451116072563</v>
      </c>
      <c r="I33" s="171">
        <f>Cyber!AR$24*$BI33</f>
        <v>71.237451116072563</v>
      </c>
      <c r="J33" s="171">
        <f>Cyber!AS$24*$BI33</f>
        <v>71.237451116072563</v>
      </c>
      <c r="K33" s="171">
        <f>Cyber!AT$24*$BI33</f>
        <v>71.237451116072563</v>
      </c>
      <c r="L33" s="171">
        <f>Cyber!AU$24*$BI33</f>
        <v>71.237451116072563</v>
      </c>
      <c r="M33" s="171">
        <f>Cyber!AV$24*$BI33</f>
        <v>71.237451116072563</v>
      </c>
      <c r="N33" s="171">
        <f>Cyber!AW$24*$BI33</f>
        <v>71.237451116072563</v>
      </c>
      <c r="O33" s="171">
        <f>Cyber!AX$24*$BI33</f>
        <v>76.936447205358377</v>
      </c>
      <c r="P33" s="171">
        <f>Cyber!AY$24*$BI33</f>
        <v>76.936447205358377</v>
      </c>
      <c r="Q33" s="171">
        <f>Cyber!AZ$24*$BI33</f>
        <v>76.936447205358377</v>
      </c>
      <c r="R33" s="171">
        <f>Cyber!BA$24*$BI33</f>
        <v>76.936447205358377</v>
      </c>
      <c r="S33" s="171">
        <f>Cyber!BB$24*$BI33</f>
        <v>76.936447205358377</v>
      </c>
      <c r="T33" s="171">
        <f>Cyber!BC$24*$BI33</f>
        <v>76.936447205358377</v>
      </c>
      <c r="U33" s="171">
        <f>Cyber!BD$24*$BI33</f>
        <v>76.936447205358377</v>
      </c>
      <c r="V33" s="171">
        <f>Cyber!BE$24*$BI33</f>
        <v>76.936447205358377</v>
      </c>
      <c r="W33" s="171">
        <f>Cyber!BF$24*$BI33</f>
        <v>76.936447205358377</v>
      </c>
      <c r="X33" s="171">
        <f>Cyber!BG$24*$BI33</f>
        <v>76.936447205358377</v>
      </c>
      <c r="Y33" s="171">
        <f>Cyber!BH$24*$BI33</f>
        <v>76.936447205358377</v>
      </c>
      <c r="Z33" s="171">
        <f>Cyber!BI$24*$BI33</f>
        <v>76.936447205358377</v>
      </c>
      <c r="AA33" s="171">
        <f>Cyber!BJ$24*$BI33</f>
        <v>83.091362981787043</v>
      </c>
      <c r="AB33" s="171">
        <f>Cyber!BK$24*$BI33</f>
        <v>83.091362981787043</v>
      </c>
      <c r="AC33" s="171">
        <f>Cyber!BL$24*$BI33</f>
        <v>83.091362981787043</v>
      </c>
      <c r="AD33" s="171">
        <f>Cyber!BM$24*$BI33</f>
        <v>83.091362981787043</v>
      </c>
      <c r="AE33" s="171">
        <f>Cyber!BN$24*$BI33</f>
        <v>83.091362981787043</v>
      </c>
      <c r="AF33" s="171">
        <f>Cyber!BO$24*$BI33</f>
        <v>83.091362981787043</v>
      </c>
      <c r="AG33" s="171">
        <f>Cyber!BP$24*$BI33</f>
        <v>83.091362981787043</v>
      </c>
      <c r="AH33" s="171">
        <f>Cyber!BQ$24*$BI33</f>
        <v>83.091362981787043</v>
      </c>
      <c r="AI33" s="171">
        <f>Cyber!BR$24*$BI33</f>
        <v>83.091362981787043</v>
      </c>
      <c r="AJ33" s="171">
        <f>Cyber!BS$24*$BI33</f>
        <v>83.091362981787043</v>
      </c>
      <c r="AK33" s="171">
        <f>Cyber!BT$24*$BI33</f>
        <v>83.091362981787043</v>
      </c>
      <c r="AL33" s="171">
        <f>Cyber!BU$24*$BI33</f>
        <v>83.091362981787043</v>
      </c>
      <c r="AM33" s="171">
        <f>Cyber!BV$24*$BI33</f>
        <v>89.738672020330014</v>
      </c>
      <c r="AN33" s="171">
        <f>Cyber!BW$24*$BI33</f>
        <v>89.738672020330014</v>
      </c>
      <c r="AO33" s="171">
        <f>Cyber!BX$24*$BI33</f>
        <v>89.738672020330014</v>
      </c>
      <c r="AP33" s="171">
        <f>Cyber!BY$24*$BI33</f>
        <v>89.738672020330014</v>
      </c>
      <c r="AQ33" s="171">
        <f>Cyber!BZ$24*$BI33</f>
        <v>89.738672020330014</v>
      </c>
      <c r="AR33" s="171">
        <f>Cyber!CA$24*$BI33</f>
        <v>89.738672020330014</v>
      </c>
      <c r="AS33" s="171">
        <f>Cyber!CB$24*$BI33</f>
        <v>89.738672020330014</v>
      </c>
      <c r="AT33" s="171">
        <f>Cyber!CC$24*$BI33</f>
        <v>89.738672020330014</v>
      </c>
      <c r="AU33" s="171">
        <f>Cyber!CD$24*$BI33</f>
        <v>89.738672020330014</v>
      </c>
      <c r="AV33" s="171">
        <f>Cyber!CE$24*$BI33</f>
        <v>89.738672020330014</v>
      </c>
      <c r="AW33" s="171">
        <f>Cyber!CF$24*$BI33</f>
        <v>89.738672020330014</v>
      </c>
      <c r="AX33" s="171">
        <f>Cyber!CG$24*$BI33</f>
        <v>89.738672020330014</v>
      </c>
      <c r="AY33" s="171">
        <f>Cyber!CH$24*$BI33</f>
        <v>96.917765781956419</v>
      </c>
      <c r="AZ33" s="171">
        <f>Cyber!CI$24*$BI33</f>
        <v>96.917765781956419</v>
      </c>
      <c r="BA33" s="171">
        <f>Cyber!CJ$24*$BI33</f>
        <v>96.917765781956419</v>
      </c>
      <c r="BB33" s="171">
        <f>Cyber!CK$24*$BI33</f>
        <v>96.917765781956419</v>
      </c>
      <c r="BC33" s="171">
        <f>Cyber!CL$24*$BI33</f>
        <v>96.917765781956419</v>
      </c>
      <c r="BD33" s="171">
        <f>Cyber!CM$24*$BI33</f>
        <v>96.917765781956419</v>
      </c>
      <c r="BE33" s="171">
        <f>Cyber!CN$24*$BI33</f>
        <v>96.917765781956419</v>
      </c>
      <c r="BF33" s="171">
        <f>Cyber!CO$24*$BI33</f>
        <v>96.917765781956419</v>
      </c>
      <c r="BG33" s="171">
        <f>Cyber!CP$24*$BI33</f>
        <v>96.917765781956419</v>
      </c>
      <c r="BI33" s="174">
        <f>SUMIF(Revenue!$P:$P,'Cyber (USD)'!$F33,Revenue!$I:$I)</f>
        <v>8.7587389025454071E-2</v>
      </c>
    </row>
    <row r="34" spans="1:61" s="173" customFormat="1" ht="12.75" hidden="1" customHeight="1">
      <c r="A34" s="179" t="s">
        <v>589</v>
      </c>
      <c r="B34" s="179" t="s">
        <v>589</v>
      </c>
      <c r="C34" s="170" t="str" cm="1">
        <f t="array" ref="C34">IFERROR(INDEX('Legal Entity'!B:B,MATCH('Cyber (USD)'!F34,'Legal Entity'!A:A,0),0),0)</f>
        <v>1220 - College Utilities Corporation</v>
      </c>
      <c r="D34" s="170" t="str" cm="1">
        <f t="array" ref="D34">IFERROR(INDEX('Legal Entity'!C:C,MATCH(F34,'Legal Entity'!A:A,0),0),0)</f>
        <v>US</v>
      </c>
      <c r="E34" s="170" t="s">
        <v>635</v>
      </c>
      <c r="F34" s="170" t="s">
        <v>61</v>
      </c>
      <c r="G34" s="170"/>
      <c r="H34" s="171">
        <f>Cyber!AQ$24*$BI34</f>
        <v>0</v>
      </c>
      <c r="I34" s="171">
        <f>Cyber!AR$24*$BI34</f>
        <v>0</v>
      </c>
      <c r="J34" s="171">
        <f>Cyber!AS$24*$BI34</f>
        <v>0</v>
      </c>
      <c r="K34" s="171">
        <f>Cyber!AT$24*$BI34</f>
        <v>0</v>
      </c>
      <c r="L34" s="171">
        <f>Cyber!AU$24*$BI34</f>
        <v>0</v>
      </c>
      <c r="M34" s="171">
        <f>Cyber!AV$24*$BI34</f>
        <v>0</v>
      </c>
      <c r="N34" s="171">
        <f>Cyber!AW$24*$BI34</f>
        <v>0</v>
      </c>
      <c r="O34" s="171">
        <f>Cyber!AX$24*$BI34</f>
        <v>0</v>
      </c>
      <c r="P34" s="171">
        <f>Cyber!AY$24*$BI34</f>
        <v>0</v>
      </c>
      <c r="Q34" s="171">
        <f>Cyber!AZ$24*$BI34</f>
        <v>0</v>
      </c>
      <c r="R34" s="171">
        <f>Cyber!BA$24*$BI34</f>
        <v>0</v>
      </c>
      <c r="S34" s="171">
        <f>Cyber!BB$24*$BI34</f>
        <v>0</v>
      </c>
      <c r="T34" s="171">
        <f>Cyber!BC$24*$BI34</f>
        <v>0</v>
      </c>
      <c r="U34" s="171">
        <f>Cyber!BD$24*$BI34</f>
        <v>0</v>
      </c>
      <c r="V34" s="171">
        <f>Cyber!BE$24*$BI34</f>
        <v>0</v>
      </c>
      <c r="W34" s="171">
        <f>Cyber!BF$24*$BI34</f>
        <v>0</v>
      </c>
      <c r="X34" s="171">
        <f>Cyber!BG$24*$BI34</f>
        <v>0</v>
      </c>
      <c r="Y34" s="171">
        <f>Cyber!BH$24*$BI34</f>
        <v>0</v>
      </c>
      <c r="Z34" s="171">
        <f>Cyber!BI$24*$BI34</f>
        <v>0</v>
      </c>
      <c r="AA34" s="171">
        <f>Cyber!BJ$24*$BI34</f>
        <v>0</v>
      </c>
      <c r="AB34" s="171">
        <f>Cyber!BK$24*$BI34</f>
        <v>0</v>
      </c>
      <c r="AC34" s="171">
        <f>Cyber!BL$24*$BI34</f>
        <v>0</v>
      </c>
      <c r="AD34" s="171">
        <f>Cyber!BM$24*$BI34</f>
        <v>0</v>
      </c>
      <c r="AE34" s="171">
        <f>Cyber!BN$24*$BI34</f>
        <v>0</v>
      </c>
      <c r="AF34" s="171">
        <f>Cyber!BO$24*$BI34</f>
        <v>0</v>
      </c>
      <c r="AG34" s="171">
        <f>Cyber!BP$24*$BI34</f>
        <v>0</v>
      </c>
      <c r="AH34" s="171">
        <f>Cyber!BQ$24*$BI34</f>
        <v>0</v>
      </c>
      <c r="AI34" s="171">
        <f>Cyber!BR$24*$BI34</f>
        <v>0</v>
      </c>
      <c r="AJ34" s="171">
        <f>Cyber!BS$24*$BI34</f>
        <v>0</v>
      </c>
      <c r="AK34" s="171">
        <f>Cyber!BT$24*$BI34</f>
        <v>0</v>
      </c>
      <c r="AL34" s="171">
        <f>Cyber!BU$24*$BI34</f>
        <v>0</v>
      </c>
      <c r="AM34" s="171">
        <f>Cyber!BV$24*$BI34</f>
        <v>0</v>
      </c>
      <c r="AN34" s="171">
        <f>Cyber!BW$24*$BI34</f>
        <v>0</v>
      </c>
      <c r="AO34" s="171">
        <f>Cyber!BX$24*$BI34</f>
        <v>0</v>
      </c>
      <c r="AP34" s="171">
        <f>Cyber!BY$24*$BI34</f>
        <v>0</v>
      </c>
      <c r="AQ34" s="171">
        <f>Cyber!BZ$24*$BI34</f>
        <v>0</v>
      </c>
      <c r="AR34" s="171">
        <f>Cyber!CA$24*$BI34</f>
        <v>0</v>
      </c>
      <c r="AS34" s="171">
        <f>Cyber!CB$24*$BI34</f>
        <v>0</v>
      </c>
      <c r="AT34" s="171">
        <f>Cyber!CC$24*$BI34</f>
        <v>0</v>
      </c>
      <c r="AU34" s="171">
        <f>Cyber!CD$24*$BI34</f>
        <v>0</v>
      </c>
      <c r="AV34" s="171">
        <f>Cyber!CE$24*$BI34</f>
        <v>0</v>
      </c>
      <c r="AW34" s="171">
        <f>Cyber!CF$24*$BI34</f>
        <v>0</v>
      </c>
      <c r="AX34" s="171">
        <f>Cyber!CG$24*$BI34</f>
        <v>0</v>
      </c>
      <c r="AY34" s="171">
        <f>Cyber!CH$24*$BI34</f>
        <v>0</v>
      </c>
      <c r="AZ34" s="171">
        <f>Cyber!CI$24*$BI34</f>
        <v>0</v>
      </c>
      <c r="BA34" s="171">
        <f>Cyber!CJ$24*$BI34</f>
        <v>0</v>
      </c>
      <c r="BB34" s="171">
        <f>Cyber!CK$24*$BI34</f>
        <v>0</v>
      </c>
      <c r="BC34" s="171">
        <f>Cyber!CL$24*$BI34</f>
        <v>0</v>
      </c>
      <c r="BD34" s="171">
        <f>Cyber!CM$24*$BI34</f>
        <v>0</v>
      </c>
      <c r="BE34" s="171">
        <f>Cyber!CN$24*$BI34</f>
        <v>0</v>
      </c>
      <c r="BF34" s="171">
        <f>Cyber!CO$24*$BI34</f>
        <v>0</v>
      </c>
      <c r="BG34" s="171">
        <f>Cyber!CP$24*$BI34</f>
        <v>0</v>
      </c>
      <c r="BI34" s="174">
        <f>SUMIF(Revenue!$P:$P,'Cyber (USD)'!$F34,Revenue!$I:$I)</f>
        <v>0</v>
      </c>
    </row>
    <row r="35" spans="1:61" s="173" customFormat="1" ht="12.75" hidden="1" customHeight="1">
      <c r="A35" s="179" t="s">
        <v>589</v>
      </c>
      <c r="B35" s="179" t="s">
        <v>589</v>
      </c>
      <c r="C35" s="170" t="str" cm="1">
        <f t="array" ref="C35">IFERROR(INDEX('Legal Entity'!B:B,MATCH('Cyber (USD)'!F35,'Legal Entity'!A:A,0),0),0)</f>
        <v>1220 - College Utilities Corporation</v>
      </c>
      <c r="D35" s="170" t="str" cm="1">
        <f t="array" ref="D35">IFERROR(INDEX('Legal Entity'!C:C,MATCH(F35,'Legal Entity'!A:A,0),0),0)</f>
        <v>US</v>
      </c>
      <c r="E35" s="170" t="s">
        <v>635</v>
      </c>
      <c r="F35" s="170" t="s">
        <v>67</v>
      </c>
      <c r="G35" s="170"/>
      <c r="H35" s="171">
        <f>Cyber!AQ$24*$BI35</f>
        <v>0.80297332130774091</v>
      </c>
      <c r="I35" s="171">
        <f>Cyber!AR$24*$BI35</f>
        <v>0.80297332130774091</v>
      </c>
      <c r="J35" s="171">
        <f>Cyber!AS$24*$BI35</f>
        <v>0.80297332130774091</v>
      </c>
      <c r="K35" s="171">
        <f>Cyber!AT$24*$BI35</f>
        <v>0.80297332130774091</v>
      </c>
      <c r="L35" s="171">
        <f>Cyber!AU$24*$BI35</f>
        <v>0.80297332130774091</v>
      </c>
      <c r="M35" s="171">
        <f>Cyber!AV$24*$BI35</f>
        <v>0.80297332130774091</v>
      </c>
      <c r="N35" s="171">
        <f>Cyber!AW$24*$BI35</f>
        <v>0.80297332130774091</v>
      </c>
      <c r="O35" s="171">
        <f>Cyber!AX$24*$BI35</f>
        <v>0.86721118701236022</v>
      </c>
      <c r="P35" s="171">
        <f>Cyber!AY$24*$BI35</f>
        <v>0.86721118701236022</v>
      </c>
      <c r="Q35" s="171">
        <f>Cyber!AZ$24*$BI35</f>
        <v>0.86721118701236022</v>
      </c>
      <c r="R35" s="171">
        <f>Cyber!BA$24*$BI35</f>
        <v>0.86721118701236022</v>
      </c>
      <c r="S35" s="171">
        <f>Cyber!BB$24*$BI35</f>
        <v>0.86721118701236022</v>
      </c>
      <c r="T35" s="171">
        <f>Cyber!BC$24*$BI35</f>
        <v>0.86721118701236022</v>
      </c>
      <c r="U35" s="171">
        <f>Cyber!BD$24*$BI35</f>
        <v>0.86721118701236022</v>
      </c>
      <c r="V35" s="171">
        <f>Cyber!BE$24*$BI35</f>
        <v>0.86721118701236022</v>
      </c>
      <c r="W35" s="171">
        <f>Cyber!BF$24*$BI35</f>
        <v>0.86721118701236022</v>
      </c>
      <c r="X35" s="171">
        <f>Cyber!BG$24*$BI35</f>
        <v>0.86721118701236022</v>
      </c>
      <c r="Y35" s="171">
        <f>Cyber!BH$24*$BI35</f>
        <v>0.86721118701236022</v>
      </c>
      <c r="Z35" s="171">
        <f>Cyber!BI$24*$BI35</f>
        <v>0.86721118701236022</v>
      </c>
      <c r="AA35" s="171">
        <f>Cyber!BJ$24*$BI35</f>
        <v>0.93658808197334908</v>
      </c>
      <c r="AB35" s="171">
        <f>Cyber!BK$24*$BI35</f>
        <v>0.93658808197334908</v>
      </c>
      <c r="AC35" s="171">
        <f>Cyber!BL$24*$BI35</f>
        <v>0.93658808197334908</v>
      </c>
      <c r="AD35" s="171">
        <f>Cyber!BM$24*$BI35</f>
        <v>0.93658808197334908</v>
      </c>
      <c r="AE35" s="171">
        <f>Cyber!BN$24*$BI35</f>
        <v>0.93658808197334908</v>
      </c>
      <c r="AF35" s="171">
        <f>Cyber!BO$24*$BI35</f>
        <v>0.93658808197334908</v>
      </c>
      <c r="AG35" s="171">
        <f>Cyber!BP$24*$BI35</f>
        <v>0.93658808197334908</v>
      </c>
      <c r="AH35" s="171">
        <f>Cyber!BQ$24*$BI35</f>
        <v>0.93658808197334908</v>
      </c>
      <c r="AI35" s="171">
        <f>Cyber!BR$24*$BI35</f>
        <v>0.93658808197334908</v>
      </c>
      <c r="AJ35" s="171">
        <f>Cyber!BS$24*$BI35</f>
        <v>0.93658808197334908</v>
      </c>
      <c r="AK35" s="171">
        <f>Cyber!BT$24*$BI35</f>
        <v>0.93658808197334908</v>
      </c>
      <c r="AL35" s="171">
        <f>Cyber!BU$24*$BI35</f>
        <v>0.93658808197334908</v>
      </c>
      <c r="AM35" s="171">
        <f>Cyber!BV$24*$BI35</f>
        <v>1.0115151285312169</v>
      </c>
      <c r="AN35" s="171">
        <f>Cyber!BW$24*$BI35</f>
        <v>1.0115151285312169</v>
      </c>
      <c r="AO35" s="171">
        <f>Cyber!BX$24*$BI35</f>
        <v>1.0115151285312169</v>
      </c>
      <c r="AP35" s="171">
        <f>Cyber!BY$24*$BI35</f>
        <v>1.0115151285312169</v>
      </c>
      <c r="AQ35" s="171">
        <f>Cyber!BZ$24*$BI35</f>
        <v>1.0115151285312169</v>
      </c>
      <c r="AR35" s="171">
        <f>Cyber!CA$24*$BI35</f>
        <v>1.0115151285312169</v>
      </c>
      <c r="AS35" s="171">
        <f>Cyber!CB$24*$BI35</f>
        <v>1.0115151285312169</v>
      </c>
      <c r="AT35" s="171">
        <f>Cyber!CC$24*$BI35</f>
        <v>1.0115151285312169</v>
      </c>
      <c r="AU35" s="171">
        <f>Cyber!CD$24*$BI35</f>
        <v>1.0115151285312169</v>
      </c>
      <c r="AV35" s="171">
        <f>Cyber!CE$24*$BI35</f>
        <v>1.0115151285312169</v>
      </c>
      <c r="AW35" s="171">
        <f>Cyber!CF$24*$BI35</f>
        <v>1.0115151285312169</v>
      </c>
      <c r="AX35" s="171">
        <f>Cyber!CG$24*$BI35</f>
        <v>1.0115151285312169</v>
      </c>
      <c r="AY35" s="171">
        <f>Cyber!CH$24*$BI35</f>
        <v>1.0924363388137144</v>
      </c>
      <c r="AZ35" s="171">
        <f>Cyber!CI$24*$BI35</f>
        <v>1.0924363388137144</v>
      </c>
      <c r="BA35" s="171">
        <f>Cyber!CJ$24*$BI35</f>
        <v>1.0924363388137144</v>
      </c>
      <c r="BB35" s="171">
        <f>Cyber!CK$24*$BI35</f>
        <v>1.0924363388137144</v>
      </c>
      <c r="BC35" s="171">
        <f>Cyber!CL$24*$BI35</f>
        <v>1.0924363388137144</v>
      </c>
      <c r="BD35" s="171">
        <f>Cyber!CM$24*$BI35</f>
        <v>1.0924363388137144</v>
      </c>
      <c r="BE35" s="171">
        <f>Cyber!CN$24*$BI35</f>
        <v>1.0924363388137144</v>
      </c>
      <c r="BF35" s="171">
        <f>Cyber!CO$24*$BI35</f>
        <v>1.0924363388137144</v>
      </c>
      <c r="BG35" s="171">
        <f>Cyber!CP$24*$BI35</f>
        <v>1.0924363388137144</v>
      </c>
      <c r="BI35" s="174">
        <f>SUMIF(Revenue!$P:$P,'Cyber (USD)'!$F35,Revenue!$I:$I)</f>
        <v>9.8726632646987185E-4</v>
      </c>
    </row>
    <row r="36" spans="1:61" s="173" customFormat="1" ht="12.75" hidden="1" customHeight="1">
      <c r="A36" s="179" t="s">
        <v>589</v>
      </c>
      <c r="B36" s="179" t="s">
        <v>589</v>
      </c>
      <c r="C36" s="170" t="str" cm="1">
        <f t="array" ref="C36">IFERROR(INDEX('Legal Entity'!B:B,MATCH('Cyber (USD)'!F36,'Legal Entity'!A:A,0),0),0)</f>
        <v>1220 - College Utilities Corporation</v>
      </c>
      <c r="D36" s="170" t="str" cm="1">
        <f t="array" ref="D36">IFERROR(INDEX('Legal Entity'!C:C,MATCH(F36,'Legal Entity'!A:A,0),0),0)</f>
        <v>US</v>
      </c>
      <c r="E36" s="170" t="s">
        <v>635</v>
      </c>
      <c r="F36" s="170" t="s">
        <v>79</v>
      </c>
      <c r="G36" s="170"/>
      <c r="H36" s="171">
        <f>Cyber!AQ$24*$BI36</f>
        <v>83.955940255987315</v>
      </c>
      <c r="I36" s="171">
        <f>Cyber!AR$24*$BI36</f>
        <v>83.955940255987315</v>
      </c>
      <c r="J36" s="171">
        <f>Cyber!AS$24*$BI36</f>
        <v>83.955940255987315</v>
      </c>
      <c r="K36" s="171">
        <f>Cyber!AT$24*$BI36</f>
        <v>83.955940255987315</v>
      </c>
      <c r="L36" s="171">
        <f>Cyber!AU$24*$BI36</f>
        <v>83.955940255987315</v>
      </c>
      <c r="M36" s="171">
        <f>Cyber!AV$24*$BI36</f>
        <v>83.955940255987315</v>
      </c>
      <c r="N36" s="171">
        <f>Cyber!AW$24*$BI36</f>
        <v>83.955940255987315</v>
      </c>
      <c r="O36" s="171">
        <f>Cyber!AX$24*$BI36</f>
        <v>90.672415476466298</v>
      </c>
      <c r="P36" s="171">
        <f>Cyber!AY$24*$BI36</f>
        <v>90.672415476466298</v>
      </c>
      <c r="Q36" s="171">
        <f>Cyber!AZ$24*$BI36</f>
        <v>90.672415476466298</v>
      </c>
      <c r="R36" s="171">
        <f>Cyber!BA$24*$BI36</f>
        <v>90.672415476466298</v>
      </c>
      <c r="S36" s="171">
        <f>Cyber!BB$24*$BI36</f>
        <v>90.672415476466298</v>
      </c>
      <c r="T36" s="171">
        <f>Cyber!BC$24*$BI36</f>
        <v>90.672415476466298</v>
      </c>
      <c r="U36" s="171">
        <f>Cyber!BD$24*$BI36</f>
        <v>90.672415476466298</v>
      </c>
      <c r="V36" s="171">
        <f>Cyber!BE$24*$BI36</f>
        <v>90.672415476466298</v>
      </c>
      <c r="W36" s="171">
        <f>Cyber!BF$24*$BI36</f>
        <v>90.672415476466298</v>
      </c>
      <c r="X36" s="171">
        <f>Cyber!BG$24*$BI36</f>
        <v>90.672415476466298</v>
      </c>
      <c r="Y36" s="171">
        <f>Cyber!BH$24*$BI36</f>
        <v>90.672415476466298</v>
      </c>
      <c r="Z36" s="171">
        <f>Cyber!BI$24*$BI36</f>
        <v>90.672415476466298</v>
      </c>
      <c r="AA36" s="171">
        <f>Cyber!BJ$24*$BI36</f>
        <v>97.926208714583623</v>
      </c>
      <c r="AB36" s="171">
        <f>Cyber!BK$24*$BI36</f>
        <v>97.926208714583623</v>
      </c>
      <c r="AC36" s="171">
        <f>Cyber!BL$24*$BI36</f>
        <v>97.926208714583623</v>
      </c>
      <c r="AD36" s="171">
        <f>Cyber!BM$24*$BI36</f>
        <v>97.926208714583623</v>
      </c>
      <c r="AE36" s="171">
        <f>Cyber!BN$24*$BI36</f>
        <v>97.926208714583623</v>
      </c>
      <c r="AF36" s="171">
        <f>Cyber!BO$24*$BI36</f>
        <v>97.926208714583623</v>
      </c>
      <c r="AG36" s="171">
        <f>Cyber!BP$24*$BI36</f>
        <v>97.926208714583623</v>
      </c>
      <c r="AH36" s="171">
        <f>Cyber!BQ$24*$BI36</f>
        <v>97.926208714583623</v>
      </c>
      <c r="AI36" s="171">
        <f>Cyber!BR$24*$BI36</f>
        <v>97.926208714583623</v>
      </c>
      <c r="AJ36" s="171">
        <f>Cyber!BS$24*$BI36</f>
        <v>97.926208714583623</v>
      </c>
      <c r="AK36" s="171">
        <f>Cyber!BT$24*$BI36</f>
        <v>97.926208714583623</v>
      </c>
      <c r="AL36" s="171">
        <f>Cyber!BU$24*$BI36</f>
        <v>97.926208714583623</v>
      </c>
      <c r="AM36" s="171">
        <f>Cyber!BV$24*$BI36</f>
        <v>105.76030541175031</v>
      </c>
      <c r="AN36" s="171">
        <f>Cyber!BW$24*$BI36</f>
        <v>105.76030541175031</v>
      </c>
      <c r="AO36" s="171">
        <f>Cyber!BX$24*$BI36</f>
        <v>105.76030541175031</v>
      </c>
      <c r="AP36" s="171">
        <f>Cyber!BY$24*$BI36</f>
        <v>105.76030541175031</v>
      </c>
      <c r="AQ36" s="171">
        <f>Cyber!BZ$24*$BI36</f>
        <v>105.76030541175031</v>
      </c>
      <c r="AR36" s="171">
        <f>Cyber!CA$24*$BI36</f>
        <v>105.76030541175031</v>
      </c>
      <c r="AS36" s="171">
        <f>Cyber!CB$24*$BI36</f>
        <v>105.76030541175031</v>
      </c>
      <c r="AT36" s="171">
        <f>Cyber!CC$24*$BI36</f>
        <v>105.76030541175031</v>
      </c>
      <c r="AU36" s="171">
        <f>Cyber!CD$24*$BI36</f>
        <v>105.76030541175031</v>
      </c>
      <c r="AV36" s="171">
        <f>Cyber!CE$24*$BI36</f>
        <v>105.76030541175031</v>
      </c>
      <c r="AW36" s="171">
        <f>Cyber!CF$24*$BI36</f>
        <v>105.76030541175031</v>
      </c>
      <c r="AX36" s="171">
        <f>Cyber!CG$24*$BI36</f>
        <v>105.76030541175031</v>
      </c>
      <c r="AY36" s="171">
        <f>Cyber!CH$24*$BI36</f>
        <v>114.22112984469034</v>
      </c>
      <c r="AZ36" s="171">
        <f>Cyber!CI$24*$BI36</f>
        <v>114.22112984469034</v>
      </c>
      <c r="BA36" s="171">
        <f>Cyber!CJ$24*$BI36</f>
        <v>114.22112984469034</v>
      </c>
      <c r="BB36" s="171">
        <f>Cyber!CK$24*$BI36</f>
        <v>114.22112984469034</v>
      </c>
      <c r="BC36" s="171">
        <f>Cyber!CL$24*$BI36</f>
        <v>114.22112984469034</v>
      </c>
      <c r="BD36" s="171">
        <f>Cyber!CM$24*$BI36</f>
        <v>114.22112984469034</v>
      </c>
      <c r="BE36" s="171">
        <f>Cyber!CN$24*$BI36</f>
        <v>114.22112984469034</v>
      </c>
      <c r="BF36" s="171">
        <f>Cyber!CO$24*$BI36</f>
        <v>114.22112984469034</v>
      </c>
      <c r="BG36" s="171">
        <f>Cyber!CP$24*$BI36</f>
        <v>114.22112984469034</v>
      </c>
      <c r="BI36" s="174">
        <f>SUMIF(Revenue!$P:$P,'Cyber (USD)'!$F36,Revenue!$I:$I)</f>
        <v>0.10322493976121293</v>
      </c>
    </row>
    <row r="37" spans="1:61" s="173" customFormat="1" ht="12.75" hidden="1" customHeight="1">
      <c r="A37" s="179" t="s">
        <v>589</v>
      </c>
      <c r="B37" s="179" t="s">
        <v>589</v>
      </c>
      <c r="C37" s="170" t="str" cm="1">
        <f t="array" ref="C37">IFERROR(INDEX('Legal Entity'!B:B,MATCH('Cyber (USD)'!F37,'Legal Entity'!A:A,0),0),0)</f>
        <v>1220 - College Utilities Corporation</v>
      </c>
      <c r="D37" s="170" t="str" cm="1">
        <f t="array" ref="D37">IFERROR(INDEX('Legal Entity'!C:C,MATCH(F37,'Legal Entity'!A:A,0),0),0)</f>
        <v>US</v>
      </c>
      <c r="E37" s="170" t="s">
        <v>635</v>
      </c>
      <c r="F37" s="170" t="s">
        <v>81</v>
      </c>
      <c r="G37" s="170"/>
      <c r="H37" s="171">
        <f>Cyber!AQ$24*$BI37</f>
        <v>0.24260503682274276</v>
      </c>
      <c r="I37" s="171">
        <f>Cyber!AR$24*$BI37</f>
        <v>0.24260503682274276</v>
      </c>
      <c r="J37" s="171">
        <f>Cyber!AS$24*$BI37</f>
        <v>0.24260503682274276</v>
      </c>
      <c r="K37" s="171">
        <f>Cyber!AT$24*$BI37</f>
        <v>0.24260503682274276</v>
      </c>
      <c r="L37" s="171">
        <f>Cyber!AU$24*$BI37</f>
        <v>0.24260503682274276</v>
      </c>
      <c r="M37" s="171">
        <f>Cyber!AV$24*$BI37</f>
        <v>0.24260503682274276</v>
      </c>
      <c r="N37" s="171">
        <f>Cyber!AW$24*$BI37</f>
        <v>0.24260503682274276</v>
      </c>
      <c r="O37" s="171">
        <f>Cyber!AX$24*$BI37</f>
        <v>0.26201343976856223</v>
      </c>
      <c r="P37" s="171">
        <f>Cyber!AY$24*$BI37</f>
        <v>0.26201343976856223</v>
      </c>
      <c r="Q37" s="171">
        <f>Cyber!AZ$24*$BI37</f>
        <v>0.26201343976856223</v>
      </c>
      <c r="R37" s="171">
        <f>Cyber!BA$24*$BI37</f>
        <v>0.26201343976856223</v>
      </c>
      <c r="S37" s="171">
        <f>Cyber!BB$24*$BI37</f>
        <v>0.26201343976856223</v>
      </c>
      <c r="T37" s="171">
        <f>Cyber!BC$24*$BI37</f>
        <v>0.26201343976856223</v>
      </c>
      <c r="U37" s="171">
        <f>Cyber!BD$24*$BI37</f>
        <v>0.26201343976856223</v>
      </c>
      <c r="V37" s="171">
        <f>Cyber!BE$24*$BI37</f>
        <v>0.26201343976856223</v>
      </c>
      <c r="W37" s="171">
        <f>Cyber!BF$24*$BI37</f>
        <v>0.26201343976856223</v>
      </c>
      <c r="X37" s="171">
        <f>Cyber!BG$24*$BI37</f>
        <v>0.26201343976856223</v>
      </c>
      <c r="Y37" s="171">
        <f>Cyber!BH$24*$BI37</f>
        <v>0.26201343976856223</v>
      </c>
      <c r="Z37" s="171">
        <f>Cyber!BI$24*$BI37</f>
        <v>0.26201343976856223</v>
      </c>
      <c r="AA37" s="171">
        <f>Cyber!BJ$24*$BI37</f>
        <v>0.28297451495004722</v>
      </c>
      <c r="AB37" s="171">
        <f>Cyber!BK$24*$BI37</f>
        <v>0.28297451495004722</v>
      </c>
      <c r="AC37" s="171">
        <f>Cyber!BL$24*$BI37</f>
        <v>0.28297451495004722</v>
      </c>
      <c r="AD37" s="171">
        <f>Cyber!BM$24*$BI37</f>
        <v>0.28297451495004722</v>
      </c>
      <c r="AE37" s="171">
        <f>Cyber!BN$24*$BI37</f>
        <v>0.28297451495004722</v>
      </c>
      <c r="AF37" s="171">
        <f>Cyber!BO$24*$BI37</f>
        <v>0.28297451495004722</v>
      </c>
      <c r="AG37" s="171">
        <f>Cyber!BP$24*$BI37</f>
        <v>0.28297451495004722</v>
      </c>
      <c r="AH37" s="171">
        <f>Cyber!BQ$24*$BI37</f>
        <v>0.28297451495004722</v>
      </c>
      <c r="AI37" s="171">
        <f>Cyber!BR$24*$BI37</f>
        <v>0.28297451495004722</v>
      </c>
      <c r="AJ37" s="171">
        <f>Cyber!BS$24*$BI37</f>
        <v>0.28297451495004722</v>
      </c>
      <c r="AK37" s="171">
        <f>Cyber!BT$24*$BI37</f>
        <v>0.28297451495004722</v>
      </c>
      <c r="AL37" s="171">
        <f>Cyber!BU$24*$BI37</f>
        <v>0.28297451495004722</v>
      </c>
      <c r="AM37" s="171">
        <f>Cyber!BV$24*$BI37</f>
        <v>0.30561247614605097</v>
      </c>
      <c r="AN37" s="171">
        <f>Cyber!BW$24*$BI37</f>
        <v>0.30561247614605097</v>
      </c>
      <c r="AO37" s="171">
        <f>Cyber!BX$24*$BI37</f>
        <v>0.30561247614605097</v>
      </c>
      <c r="AP37" s="171">
        <f>Cyber!BY$24*$BI37</f>
        <v>0.30561247614605097</v>
      </c>
      <c r="AQ37" s="171">
        <f>Cyber!BZ$24*$BI37</f>
        <v>0.30561247614605097</v>
      </c>
      <c r="AR37" s="171">
        <f>Cyber!CA$24*$BI37</f>
        <v>0.30561247614605097</v>
      </c>
      <c r="AS37" s="171">
        <f>Cyber!CB$24*$BI37</f>
        <v>0.30561247614605097</v>
      </c>
      <c r="AT37" s="171">
        <f>Cyber!CC$24*$BI37</f>
        <v>0.30561247614605097</v>
      </c>
      <c r="AU37" s="171">
        <f>Cyber!CD$24*$BI37</f>
        <v>0.30561247614605097</v>
      </c>
      <c r="AV37" s="171">
        <f>Cyber!CE$24*$BI37</f>
        <v>0.30561247614605097</v>
      </c>
      <c r="AW37" s="171">
        <f>Cyber!CF$24*$BI37</f>
        <v>0.30561247614605097</v>
      </c>
      <c r="AX37" s="171">
        <f>Cyber!CG$24*$BI37</f>
        <v>0.30561247614605097</v>
      </c>
      <c r="AY37" s="171">
        <f>Cyber!CH$24*$BI37</f>
        <v>0.33006147423773508</v>
      </c>
      <c r="AZ37" s="171">
        <f>Cyber!CI$24*$BI37</f>
        <v>0.33006147423773508</v>
      </c>
      <c r="BA37" s="171">
        <f>Cyber!CJ$24*$BI37</f>
        <v>0.33006147423773508</v>
      </c>
      <c r="BB37" s="171">
        <f>Cyber!CK$24*$BI37</f>
        <v>0.33006147423773508</v>
      </c>
      <c r="BC37" s="171">
        <f>Cyber!CL$24*$BI37</f>
        <v>0.33006147423773508</v>
      </c>
      <c r="BD37" s="171">
        <f>Cyber!CM$24*$BI37</f>
        <v>0.33006147423773508</v>
      </c>
      <c r="BE37" s="171">
        <f>Cyber!CN$24*$BI37</f>
        <v>0.33006147423773508</v>
      </c>
      <c r="BF37" s="171">
        <f>Cyber!CO$24*$BI37</f>
        <v>0.33006147423773508</v>
      </c>
      <c r="BG37" s="171">
        <f>Cyber!CP$24*$BI37</f>
        <v>0.33006147423773508</v>
      </c>
      <c r="BI37" s="174">
        <f>SUMIF(Revenue!$P:$P,'Cyber (USD)'!$F37,Revenue!$I:$I)</f>
        <v>2.9828610382346988E-4</v>
      </c>
    </row>
    <row r="38" spans="1:61" s="173" customFormat="1" ht="12.75" hidden="1" customHeight="1">
      <c r="A38" s="179" t="s">
        <v>589</v>
      </c>
      <c r="B38" s="179" t="s">
        <v>589</v>
      </c>
      <c r="C38" s="170" cm="1">
        <f t="array" ref="C38">IFERROR(INDEX('Legal Entity'!B:B,MATCH('Cyber (USD)'!F38,'Legal Entity'!A:A,0),0),0)</f>
        <v>0</v>
      </c>
      <c r="D38" s="170" t="str" cm="1">
        <f t="array" ref="D38">IFERROR(INDEX('Legal Entity'!C:C,MATCH(F38,'Legal Entity'!A:A,0),0),0)</f>
        <v>US</v>
      </c>
      <c r="E38" s="170" t="s">
        <v>635</v>
      </c>
      <c r="F38" s="170" t="s">
        <v>83</v>
      </c>
      <c r="G38" s="170"/>
      <c r="H38" s="171">
        <f>Cyber!AQ$24*$BI38</f>
        <v>10.491460366987742</v>
      </c>
      <c r="I38" s="171">
        <f>Cyber!AR$24*$BI38</f>
        <v>10.491460366987742</v>
      </c>
      <c r="J38" s="171">
        <f>Cyber!AS$24*$BI38</f>
        <v>10.491460366987742</v>
      </c>
      <c r="K38" s="171">
        <f>Cyber!AT$24*$BI38</f>
        <v>10.491460366987742</v>
      </c>
      <c r="L38" s="171">
        <f>Cyber!AU$24*$BI38</f>
        <v>10.491460366987742</v>
      </c>
      <c r="M38" s="171">
        <f>Cyber!AV$24*$BI38</f>
        <v>10.491460366987742</v>
      </c>
      <c r="N38" s="171">
        <f>Cyber!AW$24*$BI38</f>
        <v>10.491460366987742</v>
      </c>
      <c r="O38" s="171">
        <f>Cyber!AX$24*$BI38</f>
        <v>11.330777196346761</v>
      </c>
      <c r="P38" s="171">
        <f>Cyber!AY$24*$BI38</f>
        <v>11.330777196346761</v>
      </c>
      <c r="Q38" s="171">
        <f>Cyber!AZ$24*$BI38</f>
        <v>11.330777196346761</v>
      </c>
      <c r="R38" s="171">
        <f>Cyber!BA$24*$BI38</f>
        <v>11.330777196346761</v>
      </c>
      <c r="S38" s="171">
        <f>Cyber!BB$24*$BI38</f>
        <v>11.330777196346761</v>
      </c>
      <c r="T38" s="171">
        <f>Cyber!BC$24*$BI38</f>
        <v>11.330777196346761</v>
      </c>
      <c r="U38" s="171">
        <f>Cyber!BD$24*$BI38</f>
        <v>11.330777196346761</v>
      </c>
      <c r="V38" s="171">
        <f>Cyber!BE$24*$BI38</f>
        <v>11.330777196346761</v>
      </c>
      <c r="W38" s="171">
        <f>Cyber!BF$24*$BI38</f>
        <v>11.330777196346761</v>
      </c>
      <c r="X38" s="171">
        <f>Cyber!BG$24*$BI38</f>
        <v>11.330777196346761</v>
      </c>
      <c r="Y38" s="171">
        <f>Cyber!BH$24*$BI38</f>
        <v>11.330777196346761</v>
      </c>
      <c r="Z38" s="171">
        <f>Cyber!BI$24*$BI38</f>
        <v>11.330777196346761</v>
      </c>
      <c r="AA38" s="171">
        <f>Cyber!BJ$24*$BI38</f>
        <v>12.237239372054503</v>
      </c>
      <c r="AB38" s="171">
        <f>Cyber!BK$24*$BI38</f>
        <v>12.237239372054503</v>
      </c>
      <c r="AC38" s="171">
        <f>Cyber!BL$24*$BI38</f>
        <v>12.237239372054503</v>
      </c>
      <c r="AD38" s="171">
        <f>Cyber!BM$24*$BI38</f>
        <v>12.237239372054503</v>
      </c>
      <c r="AE38" s="171">
        <f>Cyber!BN$24*$BI38</f>
        <v>12.237239372054503</v>
      </c>
      <c r="AF38" s="171">
        <f>Cyber!BO$24*$BI38</f>
        <v>12.237239372054503</v>
      </c>
      <c r="AG38" s="171">
        <f>Cyber!BP$24*$BI38</f>
        <v>12.237239372054503</v>
      </c>
      <c r="AH38" s="171">
        <f>Cyber!BQ$24*$BI38</f>
        <v>12.237239372054503</v>
      </c>
      <c r="AI38" s="171">
        <f>Cyber!BR$24*$BI38</f>
        <v>12.237239372054503</v>
      </c>
      <c r="AJ38" s="171">
        <f>Cyber!BS$24*$BI38</f>
        <v>12.237239372054503</v>
      </c>
      <c r="AK38" s="171">
        <f>Cyber!BT$24*$BI38</f>
        <v>12.237239372054503</v>
      </c>
      <c r="AL38" s="171">
        <f>Cyber!BU$24*$BI38</f>
        <v>12.237239372054503</v>
      </c>
      <c r="AM38" s="171">
        <f>Cyber!BV$24*$BI38</f>
        <v>13.216218521818863</v>
      </c>
      <c r="AN38" s="171">
        <f>Cyber!BW$24*$BI38</f>
        <v>13.216218521818863</v>
      </c>
      <c r="AO38" s="171">
        <f>Cyber!BX$24*$BI38</f>
        <v>13.216218521818863</v>
      </c>
      <c r="AP38" s="171">
        <f>Cyber!BY$24*$BI38</f>
        <v>13.216218521818863</v>
      </c>
      <c r="AQ38" s="171">
        <f>Cyber!BZ$24*$BI38</f>
        <v>13.216218521818863</v>
      </c>
      <c r="AR38" s="171">
        <f>Cyber!CA$24*$BI38</f>
        <v>13.216218521818863</v>
      </c>
      <c r="AS38" s="171">
        <f>Cyber!CB$24*$BI38</f>
        <v>13.216218521818863</v>
      </c>
      <c r="AT38" s="171">
        <f>Cyber!CC$24*$BI38</f>
        <v>13.216218521818863</v>
      </c>
      <c r="AU38" s="171">
        <f>Cyber!CD$24*$BI38</f>
        <v>13.216218521818863</v>
      </c>
      <c r="AV38" s="171">
        <f>Cyber!CE$24*$BI38</f>
        <v>13.216218521818863</v>
      </c>
      <c r="AW38" s="171">
        <f>Cyber!CF$24*$BI38</f>
        <v>13.216218521818863</v>
      </c>
      <c r="AX38" s="171">
        <f>Cyber!CG$24*$BI38</f>
        <v>13.216218521818863</v>
      </c>
      <c r="AY38" s="171">
        <f>Cyber!CH$24*$BI38</f>
        <v>14.273516003564373</v>
      </c>
      <c r="AZ38" s="171">
        <f>Cyber!CI$24*$BI38</f>
        <v>14.273516003564373</v>
      </c>
      <c r="BA38" s="171">
        <f>Cyber!CJ$24*$BI38</f>
        <v>14.273516003564373</v>
      </c>
      <c r="BB38" s="171">
        <f>Cyber!CK$24*$BI38</f>
        <v>14.273516003564373</v>
      </c>
      <c r="BC38" s="171">
        <f>Cyber!CL$24*$BI38</f>
        <v>14.273516003564373</v>
      </c>
      <c r="BD38" s="171">
        <f>Cyber!CM$24*$BI38</f>
        <v>14.273516003564373</v>
      </c>
      <c r="BE38" s="171">
        <f>Cyber!CN$24*$BI38</f>
        <v>14.273516003564373</v>
      </c>
      <c r="BF38" s="171">
        <f>Cyber!CO$24*$BI38</f>
        <v>14.273516003564373</v>
      </c>
      <c r="BG38" s="171">
        <f>Cyber!CP$24*$BI38</f>
        <v>14.273516003564373</v>
      </c>
      <c r="BI38" s="174">
        <f>SUMIF(Revenue!$P:$P,'Cyber (USD)'!$F38,Revenue!$I:$I)</f>
        <v>1.2899389383138136E-2</v>
      </c>
    </row>
    <row r="39" spans="1:61" s="173" customFormat="1" ht="12.75" hidden="1" customHeight="1">
      <c r="A39" s="179" t="s">
        <v>589</v>
      </c>
      <c r="B39" s="179" t="s">
        <v>589</v>
      </c>
      <c r="C39" s="170" t="str" cm="1">
        <f t="array" ref="C39">IFERROR(INDEX('Legal Entity'!B:B,MATCH('Cyber (USD)'!F39,'Legal Entity'!A:A,0),0),0)</f>
        <v>1220 - College Utilities Corporation</v>
      </c>
      <c r="D39" s="170" t="str" cm="1">
        <f t="array" ref="D39">IFERROR(INDEX('Legal Entity'!C:C,MATCH(F39,'Legal Entity'!A:A,0),0),0)</f>
        <v>US</v>
      </c>
      <c r="E39" s="170" t="s">
        <v>635</v>
      </c>
      <c r="F39" s="170" t="s">
        <v>70</v>
      </c>
      <c r="G39" s="170"/>
      <c r="H39" s="171">
        <f>Cyber!AQ$24*$BI39</f>
        <v>0</v>
      </c>
      <c r="I39" s="171">
        <f>Cyber!AR$24*$BI39</f>
        <v>0</v>
      </c>
      <c r="J39" s="171">
        <f>Cyber!AS$24*$BI39</f>
        <v>0</v>
      </c>
      <c r="K39" s="171">
        <f>Cyber!AT$24*$BI39</f>
        <v>0</v>
      </c>
      <c r="L39" s="171">
        <f>Cyber!AU$24*$BI39</f>
        <v>0</v>
      </c>
      <c r="M39" s="171">
        <f>Cyber!AV$24*$BI39</f>
        <v>0</v>
      </c>
      <c r="N39" s="171">
        <f>Cyber!AW$24*$BI39</f>
        <v>0</v>
      </c>
      <c r="O39" s="171">
        <f>Cyber!AX$24*$BI39</f>
        <v>0</v>
      </c>
      <c r="P39" s="171">
        <f>Cyber!AY$24*$BI39</f>
        <v>0</v>
      </c>
      <c r="Q39" s="171">
        <f>Cyber!AZ$24*$BI39</f>
        <v>0</v>
      </c>
      <c r="R39" s="171">
        <f>Cyber!BA$24*$BI39</f>
        <v>0</v>
      </c>
      <c r="S39" s="171">
        <f>Cyber!BB$24*$BI39</f>
        <v>0</v>
      </c>
      <c r="T39" s="171">
        <f>Cyber!BC$24*$BI39</f>
        <v>0</v>
      </c>
      <c r="U39" s="171">
        <f>Cyber!BD$24*$BI39</f>
        <v>0</v>
      </c>
      <c r="V39" s="171">
        <f>Cyber!BE$24*$BI39</f>
        <v>0</v>
      </c>
      <c r="W39" s="171">
        <f>Cyber!BF$24*$BI39</f>
        <v>0</v>
      </c>
      <c r="X39" s="171">
        <f>Cyber!BG$24*$BI39</f>
        <v>0</v>
      </c>
      <c r="Y39" s="171">
        <f>Cyber!BH$24*$BI39</f>
        <v>0</v>
      </c>
      <c r="Z39" s="171">
        <f>Cyber!BI$24*$BI39</f>
        <v>0</v>
      </c>
      <c r="AA39" s="171">
        <f>Cyber!BJ$24*$BI39</f>
        <v>0</v>
      </c>
      <c r="AB39" s="171">
        <f>Cyber!BK$24*$BI39</f>
        <v>0</v>
      </c>
      <c r="AC39" s="171">
        <f>Cyber!BL$24*$BI39</f>
        <v>0</v>
      </c>
      <c r="AD39" s="171">
        <f>Cyber!BM$24*$BI39</f>
        <v>0</v>
      </c>
      <c r="AE39" s="171">
        <f>Cyber!BN$24*$BI39</f>
        <v>0</v>
      </c>
      <c r="AF39" s="171">
        <f>Cyber!BO$24*$BI39</f>
        <v>0</v>
      </c>
      <c r="AG39" s="171">
        <f>Cyber!BP$24*$BI39</f>
        <v>0</v>
      </c>
      <c r="AH39" s="171">
        <f>Cyber!BQ$24*$BI39</f>
        <v>0</v>
      </c>
      <c r="AI39" s="171">
        <f>Cyber!BR$24*$BI39</f>
        <v>0</v>
      </c>
      <c r="AJ39" s="171">
        <f>Cyber!BS$24*$BI39</f>
        <v>0</v>
      </c>
      <c r="AK39" s="171">
        <f>Cyber!BT$24*$BI39</f>
        <v>0</v>
      </c>
      <c r="AL39" s="171">
        <f>Cyber!BU$24*$BI39</f>
        <v>0</v>
      </c>
      <c r="AM39" s="171">
        <f>Cyber!BV$24*$BI39</f>
        <v>0</v>
      </c>
      <c r="AN39" s="171">
        <f>Cyber!BW$24*$BI39</f>
        <v>0</v>
      </c>
      <c r="AO39" s="171">
        <f>Cyber!BX$24*$BI39</f>
        <v>0</v>
      </c>
      <c r="AP39" s="171">
        <f>Cyber!BY$24*$BI39</f>
        <v>0</v>
      </c>
      <c r="AQ39" s="171">
        <f>Cyber!BZ$24*$BI39</f>
        <v>0</v>
      </c>
      <c r="AR39" s="171">
        <f>Cyber!CA$24*$BI39</f>
        <v>0</v>
      </c>
      <c r="AS39" s="171">
        <f>Cyber!CB$24*$BI39</f>
        <v>0</v>
      </c>
      <c r="AT39" s="171">
        <f>Cyber!CC$24*$BI39</f>
        <v>0</v>
      </c>
      <c r="AU39" s="171">
        <f>Cyber!CD$24*$BI39</f>
        <v>0</v>
      </c>
      <c r="AV39" s="171">
        <f>Cyber!CE$24*$BI39</f>
        <v>0</v>
      </c>
      <c r="AW39" s="171">
        <f>Cyber!CF$24*$BI39</f>
        <v>0</v>
      </c>
      <c r="AX39" s="171">
        <f>Cyber!CG$24*$BI39</f>
        <v>0</v>
      </c>
      <c r="AY39" s="171">
        <f>Cyber!CH$24*$BI39</f>
        <v>0</v>
      </c>
      <c r="AZ39" s="171">
        <f>Cyber!CI$24*$BI39</f>
        <v>0</v>
      </c>
      <c r="BA39" s="171">
        <f>Cyber!CJ$24*$BI39</f>
        <v>0</v>
      </c>
      <c r="BB39" s="171">
        <f>Cyber!CK$24*$BI39</f>
        <v>0</v>
      </c>
      <c r="BC39" s="171">
        <f>Cyber!CL$24*$BI39</f>
        <v>0</v>
      </c>
      <c r="BD39" s="171">
        <f>Cyber!CM$24*$BI39</f>
        <v>0</v>
      </c>
      <c r="BE39" s="171">
        <f>Cyber!CN$24*$BI39</f>
        <v>0</v>
      </c>
      <c r="BF39" s="171">
        <f>Cyber!CO$24*$BI39</f>
        <v>0</v>
      </c>
      <c r="BG39" s="171">
        <f>Cyber!CP$24*$BI39</f>
        <v>0</v>
      </c>
      <c r="BI39" s="174">
        <f>SUMIF(Revenue!$P:$P,'Cyber (USD)'!$F39,Revenue!$I:$I)</f>
        <v>0</v>
      </c>
    </row>
    <row r="40" spans="1:61" s="173" customFormat="1" ht="12.75" hidden="1" customHeight="1">
      <c r="A40" s="179" t="s">
        <v>589</v>
      </c>
      <c r="B40" s="179" t="s">
        <v>589</v>
      </c>
      <c r="C40" s="170" t="str" cm="1">
        <f t="array" ref="C40">IFERROR(INDEX('Legal Entity'!B:B,MATCH('Cyber (USD)'!F40,'Legal Entity'!A:A,0),0),0)</f>
        <v>1220 - College Utilities Corporation</v>
      </c>
      <c r="D40" s="170" t="str" cm="1">
        <f t="array" ref="D40">IFERROR(INDEX('Legal Entity'!C:C,MATCH(F40,'Legal Entity'!A:A,0),0),0)</f>
        <v>US</v>
      </c>
      <c r="E40" s="170" t="s">
        <v>635</v>
      </c>
      <c r="F40" s="170" t="s">
        <v>80</v>
      </c>
      <c r="G40" s="170"/>
      <c r="H40" s="171">
        <f>Cyber!AQ$24*$BI40</f>
        <v>64.262491791345241</v>
      </c>
      <c r="I40" s="171">
        <f>Cyber!AR$24*$BI40</f>
        <v>64.262491791345241</v>
      </c>
      <c r="J40" s="171">
        <f>Cyber!AS$24*$BI40</f>
        <v>64.262491791345241</v>
      </c>
      <c r="K40" s="171">
        <f>Cyber!AT$24*$BI40</f>
        <v>64.262491791345241</v>
      </c>
      <c r="L40" s="171">
        <f>Cyber!AU$24*$BI40</f>
        <v>64.262491791345241</v>
      </c>
      <c r="M40" s="171">
        <f>Cyber!AV$24*$BI40</f>
        <v>64.262491791345241</v>
      </c>
      <c r="N40" s="171">
        <f>Cyber!AW$24*$BI40</f>
        <v>64.262491791345241</v>
      </c>
      <c r="O40" s="171">
        <f>Cyber!AX$24*$BI40</f>
        <v>69.403491134652867</v>
      </c>
      <c r="P40" s="171">
        <f>Cyber!AY$24*$BI40</f>
        <v>69.403491134652867</v>
      </c>
      <c r="Q40" s="171">
        <f>Cyber!AZ$24*$BI40</f>
        <v>69.403491134652867</v>
      </c>
      <c r="R40" s="171">
        <f>Cyber!BA$24*$BI40</f>
        <v>69.403491134652867</v>
      </c>
      <c r="S40" s="171">
        <f>Cyber!BB$24*$BI40</f>
        <v>69.403491134652867</v>
      </c>
      <c r="T40" s="171">
        <f>Cyber!BC$24*$BI40</f>
        <v>69.403491134652867</v>
      </c>
      <c r="U40" s="171">
        <f>Cyber!BD$24*$BI40</f>
        <v>69.403491134652867</v>
      </c>
      <c r="V40" s="171">
        <f>Cyber!BE$24*$BI40</f>
        <v>69.403491134652867</v>
      </c>
      <c r="W40" s="171">
        <f>Cyber!BF$24*$BI40</f>
        <v>69.403491134652867</v>
      </c>
      <c r="X40" s="171">
        <f>Cyber!BG$24*$BI40</f>
        <v>69.403491134652867</v>
      </c>
      <c r="Y40" s="171">
        <f>Cyber!BH$24*$BI40</f>
        <v>69.403491134652867</v>
      </c>
      <c r="Z40" s="171">
        <f>Cyber!BI$24*$BI40</f>
        <v>69.403491134652867</v>
      </c>
      <c r="AA40" s="171">
        <f>Cyber!BJ$24*$BI40</f>
        <v>74.955770425425101</v>
      </c>
      <c r="AB40" s="171">
        <f>Cyber!BK$24*$BI40</f>
        <v>74.955770425425101</v>
      </c>
      <c r="AC40" s="171">
        <f>Cyber!BL$24*$BI40</f>
        <v>74.955770425425101</v>
      </c>
      <c r="AD40" s="171">
        <f>Cyber!BM$24*$BI40</f>
        <v>74.955770425425101</v>
      </c>
      <c r="AE40" s="171">
        <f>Cyber!BN$24*$BI40</f>
        <v>74.955770425425101</v>
      </c>
      <c r="AF40" s="171">
        <f>Cyber!BO$24*$BI40</f>
        <v>74.955770425425101</v>
      </c>
      <c r="AG40" s="171">
        <f>Cyber!BP$24*$BI40</f>
        <v>74.955770425425101</v>
      </c>
      <c r="AH40" s="171">
        <f>Cyber!BQ$24*$BI40</f>
        <v>74.955770425425101</v>
      </c>
      <c r="AI40" s="171">
        <f>Cyber!BR$24*$BI40</f>
        <v>74.955770425425101</v>
      </c>
      <c r="AJ40" s="171">
        <f>Cyber!BS$24*$BI40</f>
        <v>74.955770425425101</v>
      </c>
      <c r="AK40" s="171">
        <f>Cyber!BT$24*$BI40</f>
        <v>74.955770425425101</v>
      </c>
      <c r="AL40" s="171">
        <f>Cyber!BU$24*$BI40</f>
        <v>74.955770425425101</v>
      </c>
      <c r="AM40" s="171">
        <f>Cyber!BV$24*$BI40</f>
        <v>80.952232059459121</v>
      </c>
      <c r="AN40" s="171">
        <f>Cyber!BW$24*$BI40</f>
        <v>80.952232059459121</v>
      </c>
      <c r="AO40" s="171">
        <f>Cyber!BX$24*$BI40</f>
        <v>80.952232059459121</v>
      </c>
      <c r="AP40" s="171">
        <f>Cyber!BY$24*$BI40</f>
        <v>80.952232059459121</v>
      </c>
      <c r="AQ40" s="171">
        <f>Cyber!BZ$24*$BI40</f>
        <v>80.952232059459121</v>
      </c>
      <c r="AR40" s="171">
        <f>Cyber!CA$24*$BI40</f>
        <v>80.952232059459121</v>
      </c>
      <c r="AS40" s="171">
        <f>Cyber!CB$24*$BI40</f>
        <v>80.952232059459121</v>
      </c>
      <c r="AT40" s="171">
        <f>Cyber!CC$24*$BI40</f>
        <v>80.952232059459121</v>
      </c>
      <c r="AU40" s="171">
        <f>Cyber!CD$24*$BI40</f>
        <v>80.952232059459121</v>
      </c>
      <c r="AV40" s="171">
        <f>Cyber!CE$24*$BI40</f>
        <v>80.952232059459121</v>
      </c>
      <c r="AW40" s="171">
        <f>Cyber!CF$24*$BI40</f>
        <v>80.952232059459121</v>
      </c>
      <c r="AX40" s="171">
        <f>Cyber!CG$24*$BI40</f>
        <v>80.952232059459121</v>
      </c>
      <c r="AY40" s="171">
        <f>Cyber!CH$24*$BI40</f>
        <v>87.428410624215843</v>
      </c>
      <c r="AZ40" s="171">
        <f>Cyber!CI$24*$BI40</f>
        <v>87.428410624215843</v>
      </c>
      <c r="BA40" s="171">
        <f>Cyber!CJ$24*$BI40</f>
        <v>87.428410624215843</v>
      </c>
      <c r="BB40" s="171">
        <f>Cyber!CK$24*$BI40</f>
        <v>87.428410624215843</v>
      </c>
      <c r="BC40" s="171">
        <f>Cyber!CL$24*$BI40</f>
        <v>87.428410624215843</v>
      </c>
      <c r="BD40" s="171">
        <f>Cyber!CM$24*$BI40</f>
        <v>87.428410624215843</v>
      </c>
      <c r="BE40" s="171">
        <f>Cyber!CN$24*$BI40</f>
        <v>87.428410624215843</v>
      </c>
      <c r="BF40" s="171">
        <f>Cyber!CO$24*$BI40</f>
        <v>87.428410624215843</v>
      </c>
      <c r="BG40" s="171">
        <f>Cyber!CP$24*$BI40</f>
        <v>87.428410624215843</v>
      </c>
      <c r="BI40" s="174">
        <f>SUMIF(Revenue!$P:$P,'Cyber (USD)'!$F40,Revenue!$I:$I)</f>
        <v>7.9011584217163075E-2</v>
      </c>
    </row>
    <row r="41" spans="1:61" s="173" customFormat="1" ht="12.75" hidden="1" customHeight="1">
      <c r="A41" s="179" t="s">
        <v>589</v>
      </c>
      <c r="B41" s="179" t="s">
        <v>589</v>
      </c>
      <c r="C41" s="170" cm="1">
        <f t="array" ref="C41">IFERROR(INDEX('Legal Entity'!B:B,MATCH('Cyber (USD)'!F41,'Legal Entity'!A:A,0),0),0)</f>
        <v>0</v>
      </c>
      <c r="D41" s="170" t="str" cm="1">
        <f t="array" ref="D41">IFERROR(INDEX('Legal Entity'!C:C,MATCH(F41,'Legal Entity'!A:A,0),0),0)</f>
        <v>US</v>
      </c>
      <c r="E41" s="170" t="s">
        <v>635</v>
      </c>
      <c r="F41" s="170" t="s">
        <v>84</v>
      </c>
      <c r="G41" s="170"/>
      <c r="H41" s="171">
        <f>Cyber!AQ$24*$BI41</f>
        <v>10.339315306545506</v>
      </c>
      <c r="I41" s="171">
        <f>Cyber!AR$24*$BI41</f>
        <v>10.339315306545506</v>
      </c>
      <c r="J41" s="171">
        <f>Cyber!AS$24*$BI41</f>
        <v>10.339315306545506</v>
      </c>
      <c r="K41" s="171">
        <f>Cyber!AT$24*$BI41</f>
        <v>10.339315306545506</v>
      </c>
      <c r="L41" s="171">
        <f>Cyber!AU$24*$BI41</f>
        <v>10.339315306545506</v>
      </c>
      <c r="M41" s="171">
        <f>Cyber!AV$24*$BI41</f>
        <v>10.339315306545506</v>
      </c>
      <c r="N41" s="171">
        <f>Cyber!AW$24*$BI41</f>
        <v>10.339315306545506</v>
      </c>
      <c r="O41" s="171">
        <f>Cyber!AX$24*$BI41</f>
        <v>11.166460531069147</v>
      </c>
      <c r="P41" s="171">
        <f>Cyber!AY$24*$BI41</f>
        <v>11.166460531069147</v>
      </c>
      <c r="Q41" s="171">
        <f>Cyber!AZ$24*$BI41</f>
        <v>11.166460531069147</v>
      </c>
      <c r="R41" s="171">
        <f>Cyber!BA$24*$BI41</f>
        <v>11.166460531069147</v>
      </c>
      <c r="S41" s="171">
        <f>Cyber!BB$24*$BI41</f>
        <v>11.166460531069147</v>
      </c>
      <c r="T41" s="171">
        <f>Cyber!BC$24*$BI41</f>
        <v>11.166460531069147</v>
      </c>
      <c r="U41" s="171">
        <f>Cyber!BD$24*$BI41</f>
        <v>11.166460531069147</v>
      </c>
      <c r="V41" s="171">
        <f>Cyber!BE$24*$BI41</f>
        <v>11.166460531069147</v>
      </c>
      <c r="W41" s="171">
        <f>Cyber!BF$24*$BI41</f>
        <v>11.166460531069147</v>
      </c>
      <c r="X41" s="171">
        <f>Cyber!BG$24*$BI41</f>
        <v>11.166460531069147</v>
      </c>
      <c r="Y41" s="171">
        <f>Cyber!BH$24*$BI41</f>
        <v>11.166460531069147</v>
      </c>
      <c r="Z41" s="171">
        <f>Cyber!BI$24*$BI41</f>
        <v>11.166460531069147</v>
      </c>
      <c r="AA41" s="171">
        <f>Cyber!BJ$24*$BI41</f>
        <v>12.059777373554679</v>
      </c>
      <c r="AB41" s="171">
        <f>Cyber!BK$24*$BI41</f>
        <v>12.059777373554679</v>
      </c>
      <c r="AC41" s="171">
        <f>Cyber!BL$24*$BI41</f>
        <v>12.059777373554679</v>
      </c>
      <c r="AD41" s="171">
        <f>Cyber!BM$24*$BI41</f>
        <v>12.059777373554679</v>
      </c>
      <c r="AE41" s="171">
        <f>Cyber!BN$24*$BI41</f>
        <v>12.059777373554679</v>
      </c>
      <c r="AF41" s="171">
        <f>Cyber!BO$24*$BI41</f>
        <v>12.059777373554679</v>
      </c>
      <c r="AG41" s="171">
        <f>Cyber!BP$24*$BI41</f>
        <v>12.059777373554679</v>
      </c>
      <c r="AH41" s="171">
        <f>Cyber!BQ$24*$BI41</f>
        <v>12.059777373554679</v>
      </c>
      <c r="AI41" s="171">
        <f>Cyber!BR$24*$BI41</f>
        <v>12.059777373554679</v>
      </c>
      <c r="AJ41" s="171">
        <f>Cyber!BS$24*$BI41</f>
        <v>12.059777373554679</v>
      </c>
      <c r="AK41" s="171">
        <f>Cyber!BT$24*$BI41</f>
        <v>12.059777373554679</v>
      </c>
      <c r="AL41" s="171">
        <f>Cyber!BU$24*$BI41</f>
        <v>12.059777373554679</v>
      </c>
      <c r="AM41" s="171">
        <f>Cyber!BV$24*$BI41</f>
        <v>13.024559563439054</v>
      </c>
      <c r="AN41" s="171">
        <f>Cyber!BW$24*$BI41</f>
        <v>13.024559563439054</v>
      </c>
      <c r="AO41" s="171">
        <f>Cyber!BX$24*$BI41</f>
        <v>13.024559563439054</v>
      </c>
      <c r="AP41" s="171">
        <f>Cyber!BY$24*$BI41</f>
        <v>13.024559563439054</v>
      </c>
      <c r="AQ41" s="171">
        <f>Cyber!BZ$24*$BI41</f>
        <v>13.024559563439054</v>
      </c>
      <c r="AR41" s="171">
        <f>Cyber!CA$24*$BI41</f>
        <v>13.024559563439054</v>
      </c>
      <c r="AS41" s="171">
        <f>Cyber!CB$24*$BI41</f>
        <v>13.024559563439054</v>
      </c>
      <c r="AT41" s="171">
        <f>Cyber!CC$24*$BI41</f>
        <v>13.024559563439054</v>
      </c>
      <c r="AU41" s="171">
        <f>Cyber!CD$24*$BI41</f>
        <v>13.024559563439054</v>
      </c>
      <c r="AV41" s="171">
        <f>Cyber!CE$24*$BI41</f>
        <v>13.024559563439054</v>
      </c>
      <c r="AW41" s="171">
        <f>Cyber!CF$24*$BI41</f>
        <v>13.024559563439054</v>
      </c>
      <c r="AX41" s="171">
        <f>Cyber!CG$24*$BI41</f>
        <v>13.024559563439054</v>
      </c>
      <c r="AY41" s="171">
        <f>Cyber!CH$24*$BI41</f>
        <v>14.066524328514179</v>
      </c>
      <c r="AZ41" s="171">
        <f>Cyber!CI$24*$BI41</f>
        <v>14.066524328514179</v>
      </c>
      <c r="BA41" s="171">
        <f>Cyber!CJ$24*$BI41</f>
        <v>14.066524328514179</v>
      </c>
      <c r="BB41" s="171">
        <f>Cyber!CK$24*$BI41</f>
        <v>14.066524328514179</v>
      </c>
      <c r="BC41" s="171">
        <f>Cyber!CL$24*$BI41</f>
        <v>14.066524328514179</v>
      </c>
      <c r="BD41" s="171">
        <f>Cyber!CM$24*$BI41</f>
        <v>14.066524328514179</v>
      </c>
      <c r="BE41" s="171">
        <f>Cyber!CN$24*$BI41</f>
        <v>14.066524328514179</v>
      </c>
      <c r="BF41" s="171">
        <f>Cyber!CO$24*$BI41</f>
        <v>14.066524328514179</v>
      </c>
      <c r="BG41" s="171">
        <f>Cyber!CP$24*$BI41</f>
        <v>14.066524328514179</v>
      </c>
      <c r="BI41" s="174">
        <f>SUMIF(Revenue!$P:$P,'Cyber (USD)'!$F41,Revenue!$I:$I)</f>
        <v>1.2712325017576513E-2</v>
      </c>
    </row>
    <row r="42" spans="1:61" s="173" customFormat="1" ht="12.75" hidden="1" customHeight="1">
      <c r="A42" s="179" t="s">
        <v>589</v>
      </c>
      <c r="B42" s="179" t="s">
        <v>589</v>
      </c>
      <c r="C42" s="170" t="str" cm="1">
        <f t="array" ref="C42">IFERROR(INDEX('Legal Entity'!B:B,MATCH('Cyber (USD)'!F42,'Legal Entity'!A:A,0),0),0)</f>
        <v>1225 - Utility Services of Alaska, Inc.</v>
      </c>
      <c r="D42" s="170" t="str" cm="1">
        <f t="array" ref="D42">IFERROR(INDEX('Legal Entity'!C:C,MATCH(F42,'Legal Entity'!A:A,0),0),0)</f>
        <v>US</v>
      </c>
      <c r="E42" s="170" t="s">
        <v>635</v>
      </c>
      <c r="F42" s="170" t="s">
        <v>86</v>
      </c>
      <c r="G42" s="170"/>
      <c r="H42" s="171">
        <f>Cyber!AQ$24*$BI42</f>
        <v>0</v>
      </c>
      <c r="I42" s="171">
        <f>Cyber!AR$24*$BI42</f>
        <v>0</v>
      </c>
      <c r="J42" s="171">
        <f>Cyber!AS$24*$BI42</f>
        <v>0</v>
      </c>
      <c r="K42" s="171">
        <f>Cyber!AT$24*$BI42</f>
        <v>0</v>
      </c>
      <c r="L42" s="171">
        <f>Cyber!AU$24*$BI42</f>
        <v>0</v>
      </c>
      <c r="M42" s="171">
        <f>Cyber!AV$24*$BI42</f>
        <v>0</v>
      </c>
      <c r="N42" s="171">
        <f>Cyber!AW$24*$BI42</f>
        <v>0</v>
      </c>
      <c r="O42" s="171">
        <f>Cyber!AX$24*$BI42</f>
        <v>0</v>
      </c>
      <c r="P42" s="171">
        <f>Cyber!AY$24*$BI42</f>
        <v>0</v>
      </c>
      <c r="Q42" s="171">
        <f>Cyber!AZ$24*$BI42</f>
        <v>0</v>
      </c>
      <c r="R42" s="171">
        <f>Cyber!BA$24*$BI42</f>
        <v>0</v>
      </c>
      <c r="S42" s="171">
        <f>Cyber!BB$24*$BI42</f>
        <v>0</v>
      </c>
      <c r="T42" s="171">
        <f>Cyber!BC$24*$BI42</f>
        <v>0</v>
      </c>
      <c r="U42" s="171">
        <f>Cyber!BD$24*$BI42</f>
        <v>0</v>
      </c>
      <c r="V42" s="171">
        <f>Cyber!BE$24*$BI42</f>
        <v>0</v>
      </c>
      <c r="W42" s="171">
        <f>Cyber!BF$24*$BI42</f>
        <v>0</v>
      </c>
      <c r="X42" s="171">
        <f>Cyber!BG$24*$BI42</f>
        <v>0</v>
      </c>
      <c r="Y42" s="171">
        <f>Cyber!BH$24*$BI42</f>
        <v>0</v>
      </c>
      <c r="Z42" s="171">
        <f>Cyber!BI$24*$BI42</f>
        <v>0</v>
      </c>
      <c r="AA42" s="171">
        <f>Cyber!BJ$24*$BI42</f>
        <v>0</v>
      </c>
      <c r="AB42" s="171">
        <f>Cyber!BK$24*$BI42</f>
        <v>0</v>
      </c>
      <c r="AC42" s="171">
        <f>Cyber!BL$24*$BI42</f>
        <v>0</v>
      </c>
      <c r="AD42" s="171">
        <f>Cyber!BM$24*$BI42</f>
        <v>0</v>
      </c>
      <c r="AE42" s="171">
        <f>Cyber!BN$24*$BI42</f>
        <v>0</v>
      </c>
      <c r="AF42" s="171">
        <f>Cyber!BO$24*$BI42</f>
        <v>0</v>
      </c>
      <c r="AG42" s="171">
        <f>Cyber!BP$24*$BI42</f>
        <v>0</v>
      </c>
      <c r="AH42" s="171">
        <f>Cyber!BQ$24*$BI42</f>
        <v>0</v>
      </c>
      <c r="AI42" s="171">
        <f>Cyber!BR$24*$BI42</f>
        <v>0</v>
      </c>
      <c r="AJ42" s="171">
        <f>Cyber!BS$24*$BI42</f>
        <v>0</v>
      </c>
      <c r="AK42" s="171">
        <f>Cyber!BT$24*$BI42</f>
        <v>0</v>
      </c>
      <c r="AL42" s="171">
        <f>Cyber!BU$24*$BI42</f>
        <v>0</v>
      </c>
      <c r="AM42" s="171">
        <f>Cyber!BV$24*$BI42</f>
        <v>0</v>
      </c>
      <c r="AN42" s="171">
        <f>Cyber!BW$24*$BI42</f>
        <v>0</v>
      </c>
      <c r="AO42" s="171">
        <f>Cyber!BX$24*$BI42</f>
        <v>0</v>
      </c>
      <c r="AP42" s="171">
        <f>Cyber!BY$24*$BI42</f>
        <v>0</v>
      </c>
      <c r="AQ42" s="171">
        <f>Cyber!BZ$24*$BI42</f>
        <v>0</v>
      </c>
      <c r="AR42" s="171">
        <f>Cyber!CA$24*$BI42</f>
        <v>0</v>
      </c>
      <c r="AS42" s="171">
        <f>Cyber!CB$24*$BI42</f>
        <v>0</v>
      </c>
      <c r="AT42" s="171">
        <f>Cyber!CC$24*$BI42</f>
        <v>0</v>
      </c>
      <c r="AU42" s="171">
        <f>Cyber!CD$24*$BI42</f>
        <v>0</v>
      </c>
      <c r="AV42" s="171">
        <f>Cyber!CE$24*$BI42</f>
        <v>0</v>
      </c>
      <c r="AW42" s="171">
        <f>Cyber!CF$24*$BI42</f>
        <v>0</v>
      </c>
      <c r="AX42" s="171">
        <f>Cyber!CG$24*$BI42</f>
        <v>0</v>
      </c>
      <c r="AY42" s="171">
        <f>Cyber!CH$24*$BI42</f>
        <v>0</v>
      </c>
      <c r="AZ42" s="171">
        <f>Cyber!CI$24*$BI42</f>
        <v>0</v>
      </c>
      <c r="BA42" s="171">
        <f>Cyber!CJ$24*$BI42</f>
        <v>0</v>
      </c>
      <c r="BB42" s="171">
        <f>Cyber!CK$24*$BI42</f>
        <v>0</v>
      </c>
      <c r="BC42" s="171">
        <f>Cyber!CL$24*$BI42</f>
        <v>0</v>
      </c>
      <c r="BD42" s="171">
        <f>Cyber!CM$24*$BI42</f>
        <v>0</v>
      </c>
      <c r="BE42" s="171">
        <f>Cyber!CN$24*$BI42</f>
        <v>0</v>
      </c>
      <c r="BF42" s="171">
        <f>Cyber!CO$24*$BI42</f>
        <v>0</v>
      </c>
      <c r="BG42" s="171">
        <f>Cyber!CP$24*$BI42</f>
        <v>0</v>
      </c>
      <c r="BI42" s="174">
        <f>SUMIF(Revenue!$P:$P,'Cyber (USD)'!$F42,Revenue!$I:$I)</f>
        <v>0</v>
      </c>
    </row>
    <row r="43" spans="1:61" s="173" customFormat="1" ht="12.75" hidden="1" customHeight="1">
      <c r="A43" s="179" t="s">
        <v>589</v>
      </c>
      <c r="B43" s="179" t="s">
        <v>589</v>
      </c>
      <c r="C43" s="170" cm="1">
        <f t="array" ref="C43">IFERROR(INDEX('Legal Entity'!B:B,MATCH('Cyber (USD)'!F43,'Legal Entity'!A:A,0),0),0)</f>
        <v>0</v>
      </c>
      <c r="D43" s="170" t="str" cm="1">
        <f t="array" ref="D43">IFERROR(INDEX('Legal Entity'!C:C,MATCH(F43,'Legal Entity'!A:A,0),0),0)</f>
        <v>US</v>
      </c>
      <c r="E43" s="170" t="s">
        <v>635</v>
      </c>
      <c r="F43" s="170" t="s">
        <v>87</v>
      </c>
      <c r="G43" s="170"/>
      <c r="H43" s="171">
        <f>Cyber!AQ$24*$BI43</f>
        <v>115.34755531425311</v>
      </c>
      <c r="I43" s="171">
        <f>Cyber!AR$24*$BI43</f>
        <v>115.34755531425311</v>
      </c>
      <c r="J43" s="171">
        <f>Cyber!AS$24*$BI43</f>
        <v>115.34755531425311</v>
      </c>
      <c r="K43" s="171">
        <f>Cyber!AT$24*$BI43</f>
        <v>115.34755531425311</v>
      </c>
      <c r="L43" s="171">
        <f>Cyber!AU$24*$BI43</f>
        <v>115.34755531425311</v>
      </c>
      <c r="M43" s="171">
        <f>Cyber!AV$24*$BI43</f>
        <v>115.34755531425311</v>
      </c>
      <c r="N43" s="171">
        <f>Cyber!AW$24*$BI43</f>
        <v>115.34755531425311</v>
      </c>
      <c r="O43" s="171">
        <f>Cyber!AX$24*$BI43</f>
        <v>124.57535973939336</v>
      </c>
      <c r="P43" s="171">
        <f>Cyber!AY$24*$BI43</f>
        <v>124.57535973939336</v>
      </c>
      <c r="Q43" s="171">
        <f>Cyber!AZ$24*$BI43</f>
        <v>124.57535973939336</v>
      </c>
      <c r="R43" s="171">
        <f>Cyber!BA$24*$BI43</f>
        <v>124.57535973939336</v>
      </c>
      <c r="S43" s="171">
        <f>Cyber!BB$24*$BI43</f>
        <v>124.57535973939336</v>
      </c>
      <c r="T43" s="171">
        <f>Cyber!BC$24*$BI43</f>
        <v>124.57535973939336</v>
      </c>
      <c r="U43" s="171">
        <f>Cyber!BD$24*$BI43</f>
        <v>124.57535973939336</v>
      </c>
      <c r="V43" s="171">
        <f>Cyber!BE$24*$BI43</f>
        <v>124.57535973939336</v>
      </c>
      <c r="W43" s="171">
        <f>Cyber!BF$24*$BI43</f>
        <v>124.57535973939336</v>
      </c>
      <c r="X43" s="171">
        <f>Cyber!BG$24*$BI43</f>
        <v>124.57535973939336</v>
      </c>
      <c r="Y43" s="171">
        <f>Cyber!BH$24*$BI43</f>
        <v>124.57535973939336</v>
      </c>
      <c r="Z43" s="171">
        <f>Cyber!BI$24*$BI43</f>
        <v>124.57535973939336</v>
      </c>
      <c r="AA43" s="171">
        <f>Cyber!BJ$24*$BI43</f>
        <v>134.54138851854484</v>
      </c>
      <c r="AB43" s="171">
        <f>Cyber!BK$24*$BI43</f>
        <v>134.54138851854484</v>
      </c>
      <c r="AC43" s="171">
        <f>Cyber!BL$24*$BI43</f>
        <v>134.54138851854484</v>
      </c>
      <c r="AD43" s="171">
        <f>Cyber!BM$24*$BI43</f>
        <v>134.54138851854484</v>
      </c>
      <c r="AE43" s="171">
        <f>Cyber!BN$24*$BI43</f>
        <v>134.54138851854484</v>
      </c>
      <c r="AF43" s="171">
        <f>Cyber!BO$24*$BI43</f>
        <v>134.54138851854484</v>
      </c>
      <c r="AG43" s="171">
        <f>Cyber!BP$24*$BI43</f>
        <v>134.54138851854484</v>
      </c>
      <c r="AH43" s="171">
        <f>Cyber!BQ$24*$BI43</f>
        <v>134.54138851854484</v>
      </c>
      <c r="AI43" s="171">
        <f>Cyber!BR$24*$BI43</f>
        <v>134.54138851854484</v>
      </c>
      <c r="AJ43" s="171">
        <f>Cyber!BS$24*$BI43</f>
        <v>134.54138851854484</v>
      </c>
      <c r="AK43" s="171">
        <f>Cyber!BT$24*$BI43</f>
        <v>134.54138851854484</v>
      </c>
      <c r="AL43" s="171">
        <f>Cyber!BU$24*$BI43</f>
        <v>134.54138851854484</v>
      </c>
      <c r="AM43" s="171">
        <f>Cyber!BV$24*$BI43</f>
        <v>145.30469960002844</v>
      </c>
      <c r="AN43" s="171">
        <f>Cyber!BW$24*$BI43</f>
        <v>145.30469960002844</v>
      </c>
      <c r="AO43" s="171">
        <f>Cyber!BX$24*$BI43</f>
        <v>145.30469960002844</v>
      </c>
      <c r="AP43" s="171">
        <f>Cyber!BY$24*$BI43</f>
        <v>145.30469960002844</v>
      </c>
      <c r="AQ43" s="171">
        <f>Cyber!BZ$24*$BI43</f>
        <v>145.30469960002844</v>
      </c>
      <c r="AR43" s="171">
        <f>Cyber!CA$24*$BI43</f>
        <v>145.30469960002844</v>
      </c>
      <c r="AS43" s="171">
        <f>Cyber!CB$24*$BI43</f>
        <v>145.30469960002844</v>
      </c>
      <c r="AT43" s="171">
        <f>Cyber!CC$24*$BI43</f>
        <v>145.30469960002844</v>
      </c>
      <c r="AU43" s="171">
        <f>Cyber!CD$24*$BI43</f>
        <v>145.30469960002844</v>
      </c>
      <c r="AV43" s="171">
        <f>Cyber!CE$24*$BI43</f>
        <v>145.30469960002844</v>
      </c>
      <c r="AW43" s="171">
        <f>Cyber!CF$24*$BI43</f>
        <v>145.30469960002844</v>
      </c>
      <c r="AX43" s="171">
        <f>Cyber!CG$24*$BI43</f>
        <v>145.30469960002844</v>
      </c>
      <c r="AY43" s="171">
        <f>Cyber!CH$24*$BI43</f>
        <v>156.9290755680307</v>
      </c>
      <c r="AZ43" s="171">
        <f>Cyber!CI$24*$BI43</f>
        <v>156.9290755680307</v>
      </c>
      <c r="BA43" s="171">
        <f>Cyber!CJ$24*$BI43</f>
        <v>156.9290755680307</v>
      </c>
      <c r="BB43" s="171">
        <f>Cyber!CK$24*$BI43</f>
        <v>156.9290755680307</v>
      </c>
      <c r="BC43" s="171">
        <f>Cyber!CL$24*$BI43</f>
        <v>156.9290755680307</v>
      </c>
      <c r="BD43" s="171">
        <f>Cyber!CM$24*$BI43</f>
        <v>156.9290755680307</v>
      </c>
      <c r="BE43" s="171">
        <f>Cyber!CN$24*$BI43</f>
        <v>156.9290755680307</v>
      </c>
      <c r="BF43" s="171">
        <f>Cyber!CO$24*$BI43</f>
        <v>156.9290755680307</v>
      </c>
      <c r="BG43" s="171">
        <f>Cyber!CP$24*$BI43</f>
        <v>156.9290755680307</v>
      </c>
      <c r="BI43" s="174">
        <f>SUMIF(Revenue!$P:$P,'Cyber (USD)'!$F43,Revenue!$I:$I)</f>
        <v>0.14182134596566351</v>
      </c>
    </row>
    <row r="44" spans="1:61" s="173" customFormat="1" ht="12.75" hidden="1" customHeight="1">
      <c r="A44" s="179" t="s">
        <v>589</v>
      </c>
      <c r="B44" s="179" t="s">
        <v>589</v>
      </c>
      <c r="C44" s="170" cm="1">
        <f t="array" ref="C44">IFERROR(INDEX('Legal Entity'!B:B,MATCH('Cyber (USD)'!F44,'Legal Entity'!A:A,0),0),0)</f>
        <v>0</v>
      </c>
      <c r="D44" s="170" t="str" cm="1">
        <f t="array" ref="D44">IFERROR(INDEX('Legal Entity'!C:C,MATCH(F44,'Legal Entity'!A:A,0),0),0)</f>
        <v>US</v>
      </c>
      <c r="E44" s="170" t="s">
        <v>635</v>
      </c>
      <c r="F44" s="170" t="s">
        <v>35</v>
      </c>
      <c r="G44" s="170"/>
      <c r="H44" s="171">
        <f>Cyber!AQ$24*$BI44</f>
        <v>6.38758835019632</v>
      </c>
      <c r="I44" s="171">
        <f>Cyber!AR$24*$BI44</f>
        <v>6.38758835019632</v>
      </c>
      <c r="J44" s="171">
        <f>Cyber!AS$24*$BI44</f>
        <v>6.38758835019632</v>
      </c>
      <c r="K44" s="171">
        <f>Cyber!AT$24*$BI44</f>
        <v>6.38758835019632</v>
      </c>
      <c r="L44" s="171">
        <f>Cyber!AU$24*$BI44</f>
        <v>6.38758835019632</v>
      </c>
      <c r="M44" s="171">
        <f>Cyber!AV$24*$BI44</f>
        <v>6.38758835019632</v>
      </c>
      <c r="N44" s="171">
        <f>Cyber!AW$24*$BI44</f>
        <v>6.38758835019632</v>
      </c>
      <c r="O44" s="171">
        <f>Cyber!AX$24*$BI44</f>
        <v>6.8985954182120262</v>
      </c>
      <c r="P44" s="171">
        <f>Cyber!AY$24*$BI44</f>
        <v>6.8985954182120262</v>
      </c>
      <c r="Q44" s="171">
        <f>Cyber!AZ$24*$BI44</f>
        <v>6.8985954182120262</v>
      </c>
      <c r="R44" s="171">
        <f>Cyber!BA$24*$BI44</f>
        <v>6.8985954182120262</v>
      </c>
      <c r="S44" s="171">
        <f>Cyber!BB$24*$BI44</f>
        <v>6.8985954182120262</v>
      </c>
      <c r="T44" s="171">
        <f>Cyber!BC$24*$BI44</f>
        <v>6.8985954182120262</v>
      </c>
      <c r="U44" s="171">
        <f>Cyber!BD$24*$BI44</f>
        <v>6.8985954182120262</v>
      </c>
      <c r="V44" s="171">
        <f>Cyber!BE$24*$BI44</f>
        <v>6.8985954182120262</v>
      </c>
      <c r="W44" s="171">
        <f>Cyber!BF$24*$BI44</f>
        <v>6.8985954182120262</v>
      </c>
      <c r="X44" s="171">
        <f>Cyber!BG$24*$BI44</f>
        <v>6.8985954182120262</v>
      </c>
      <c r="Y44" s="171">
        <f>Cyber!BH$24*$BI44</f>
        <v>6.8985954182120262</v>
      </c>
      <c r="Z44" s="171">
        <f>Cyber!BI$24*$BI44</f>
        <v>6.8985954182120262</v>
      </c>
      <c r="AA44" s="171">
        <f>Cyber!BJ$24*$BI44</f>
        <v>7.4504830516689893</v>
      </c>
      <c r="AB44" s="171">
        <f>Cyber!BK$24*$BI44</f>
        <v>7.4504830516689893</v>
      </c>
      <c r="AC44" s="171">
        <f>Cyber!BL$24*$BI44</f>
        <v>7.4504830516689893</v>
      </c>
      <c r="AD44" s="171">
        <f>Cyber!BM$24*$BI44</f>
        <v>7.4504830516689893</v>
      </c>
      <c r="AE44" s="171">
        <f>Cyber!BN$24*$BI44</f>
        <v>7.4504830516689893</v>
      </c>
      <c r="AF44" s="171">
        <f>Cyber!BO$24*$BI44</f>
        <v>7.4504830516689893</v>
      </c>
      <c r="AG44" s="171">
        <f>Cyber!BP$24*$BI44</f>
        <v>7.4504830516689893</v>
      </c>
      <c r="AH44" s="171">
        <f>Cyber!BQ$24*$BI44</f>
        <v>7.4504830516689893</v>
      </c>
      <c r="AI44" s="171">
        <f>Cyber!BR$24*$BI44</f>
        <v>7.4504830516689893</v>
      </c>
      <c r="AJ44" s="171">
        <f>Cyber!BS$24*$BI44</f>
        <v>7.4504830516689893</v>
      </c>
      <c r="AK44" s="171">
        <f>Cyber!BT$24*$BI44</f>
        <v>7.4504830516689893</v>
      </c>
      <c r="AL44" s="171">
        <f>Cyber!BU$24*$BI44</f>
        <v>7.4504830516689893</v>
      </c>
      <c r="AM44" s="171">
        <f>Cyber!BV$24*$BI44</f>
        <v>8.0465216958025074</v>
      </c>
      <c r="AN44" s="171">
        <f>Cyber!BW$24*$BI44</f>
        <v>8.0465216958025074</v>
      </c>
      <c r="AO44" s="171">
        <f>Cyber!BX$24*$BI44</f>
        <v>8.0465216958025074</v>
      </c>
      <c r="AP44" s="171">
        <f>Cyber!BY$24*$BI44</f>
        <v>8.0465216958025074</v>
      </c>
      <c r="AQ44" s="171">
        <f>Cyber!BZ$24*$BI44</f>
        <v>8.0465216958025074</v>
      </c>
      <c r="AR44" s="171">
        <f>Cyber!CA$24*$BI44</f>
        <v>8.0465216958025074</v>
      </c>
      <c r="AS44" s="171">
        <f>Cyber!CB$24*$BI44</f>
        <v>8.0465216958025074</v>
      </c>
      <c r="AT44" s="171">
        <f>Cyber!CC$24*$BI44</f>
        <v>8.0465216958025074</v>
      </c>
      <c r="AU44" s="171">
        <f>Cyber!CD$24*$BI44</f>
        <v>8.0465216958025074</v>
      </c>
      <c r="AV44" s="171">
        <f>Cyber!CE$24*$BI44</f>
        <v>8.0465216958025074</v>
      </c>
      <c r="AW44" s="171">
        <f>Cyber!CF$24*$BI44</f>
        <v>8.0465216958025074</v>
      </c>
      <c r="AX44" s="171">
        <f>Cyber!CG$24*$BI44</f>
        <v>8.0465216958025074</v>
      </c>
      <c r="AY44" s="171">
        <f>Cyber!CH$24*$BI44</f>
        <v>8.6902434314667101</v>
      </c>
      <c r="AZ44" s="171">
        <f>Cyber!CI$24*$BI44</f>
        <v>8.6902434314667101</v>
      </c>
      <c r="BA44" s="171">
        <f>Cyber!CJ$24*$BI44</f>
        <v>8.6902434314667101</v>
      </c>
      <c r="BB44" s="171">
        <f>Cyber!CK$24*$BI44</f>
        <v>8.6902434314667101</v>
      </c>
      <c r="BC44" s="171">
        <f>Cyber!CL$24*$BI44</f>
        <v>8.6902434314667101</v>
      </c>
      <c r="BD44" s="171">
        <f>Cyber!CM$24*$BI44</f>
        <v>8.6902434314667101</v>
      </c>
      <c r="BE44" s="171">
        <f>Cyber!CN$24*$BI44</f>
        <v>8.6902434314667101</v>
      </c>
      <c r="BF44" s="171">
        <f>Cyber!CO$24*$BI44</f>
        <v>8.6902434314667101</v>
      </c>
      <c r="BG44" s="171">
        <f>Cyber!CP$24*$BI44</f>
        <v>8.6902434314667101</v>
      </c>
      <c r="BI44" s="174">
        <f>SUMIF(Revenue!$P:$P,'Cyber (USD)'!$F44,Revenue!$I:$I)</f>
        <v>7.8536244208332658E-3</v>
      </c>
    </row>
    <row r="45" spans="1:61" s="173" customFormat="1" ht="12.75" hidden="1" customHeight="1">
      <c r="A45" s="179" t="s">
        <v>589</v>
      </c>
      <c r="B45" s="179" t="s">
        <v>589</v>
      </c>
      <c r="C45" s="170" t="str" cm="1">
        <f t="array" ref="C45">IFERROR(INDEX('Legal Entity'!B:B,MATCH('Cyber (USD)'!F45,'Legal Entity'!A:A,0),0),0)</f>
        <v>1148 - BERMUDA WATER COMPANY, INC.</v>
      </c>
      <c r="D45" s="170" t="str" cm="1">
        <f t="array" ref="D45">IFERROR(INDEX('Legal Entity'!C:C,MATCH(F45,'Legal Entity'!A:A,0),0),0)</f>
        <v>US</v>
      </c>
      <c r="E45" s="170" t="s">
        <v>635</v>
      </c>
      <c r="F45" s="170" t="s">
        <v>24</v>
      </c>
      <c r="G45" s="170"/>
      <c r="H45" s="171">
        <f>Cyber!AQ$15*$BI45</f>
        <v>85.311219307428956</v>
      </c>
      <c r="I45" s="171">
        <f>Cyber!AR$15*$BI45</f>
        <v>85.311219307428956</v>
      </c>
      <c r="J45" s="171">
        <f>Cyber!AS$15*$BI45</f>
        <v>234.13114837750277</v>
      </c>
      <c r="K45" s="171">
        <f>Cyber!AT$15*$BI45</f>
        <v>234.13114837750277</v>
      </c>
      <c r="L45" s="171">
        <f>Cyber!AU$15*$BI45</f>
        <v>234.13114837750277</v>
      </c>
      <c r="M45" s="171">
        <f>Cyber!AV$15*$BI45</f>
        <v>234.13114837750277</v>
      </c>
      <c r="N45" s="171">
        <f>Cyber!AW$15*$BI45</f>
        <v>234.13114837750277</v>
      </c>
      <c r="O45" s="171">
        <f>Cyber!AX$15*$BI45</f>
        <v>234.13114837750277</v>
      </c>
      <c r="P45" s="171">
        <f>Cyber!AY$15*$BI45</f>
        <v>234.13114837750277</v>
      </c>
      <c r="Q45" s="171">
        <f>Cyber!AZ$15*$BI45</f>
        <v>234.13114837750277</v>
      </c>
      <c r="R45" s="171">
        <f>Cyber!BA$15*$BI45</f>
        <v>234.13114837750277</v>
      </c>
      <c r="S45" s="171">
        <f>Cyber!BB$15*$BI45</f>
        <v>234.13114837750277</v>
      </c>
      <c r="T45" s="171">
        <f>Cyber!BC$15*$BI45</f>
        <v>234.13114837750277</v>
      </c>
      <c r="U45" s="171">
        <f>Cyber!BD$15*$BI45</f>
        <v>234.13114837750277</v>
      </c>
      <c r="V45" s="171">
        <f>Cyber!BE$15*$BI45</f>
        <v>251.69098450581549</v>
      </c>
      <c r="W45" s="171">
        <f>Cyber!BF$15*$BI45</f>
        <v>251.69098450581549</v>
      </c>
      <c r="X45" s="171">
        <f>Cyber!BG$15*$BI45</f>
        <v>251.69098450581549</v>
      </c>
      <c r="Y45" s="171">
        <f>Cyber!BH$15*$BI45</f>
        <v>251.69098450581549</v>
      </c>
      <c r="Z45" s="171">
        <f>Cyber!BI$15*$BI45</f>
        <v>251.69098450581549</v>
      </c>
      <c r="AA45" s="171">
        <f>Cyber!BJ$15*$BI45</f>
        <v>251.69098450581549</v>
      </c>
      <c r="AB45" s="171">
        <f>Cyber!BK$15*$BI45</f>
        <v>251.69098450581549</v>
      </c>
      <c r="AC45" s="171">
        <f>Cyber!BL$15*$BI45</f>
        <v>251.69098450581549</v>
      </c>
      <c r="AD45" s="171">
        <f>Cyber!BM$15*$BI45</f>
        <v>251.69098450581549</v>
      </c>
      <c r="AE45" s="171">
        <f>Cyber!BN$15*$BI45</f>
        <v>251.69098450581549</v>
      </c>
      <c r="AF45" s="171">
        <f>Cyber!BO$15*$BI45</f>
        <v>251.69098450581549</v>
      </c>
      <c r="AG45" s="171">
        <f>Cyber!BP$15*$BI45</f>
        <v>251.69098450581549</v>
      </c>
      <c r="AH45" s="171">
        <f>Cyber!BQ$15*$BI45</f>
        <v>270.56780834375161</v>
      </c>
      <c r="AI45" s="171">
        <f>Cyber!BR$15*$BI45</f>
        <v>270.56780834375161</v>
      </c>
      <c r="AJ45" s="171">
        <f>Cyber!BS$15*$BI45</f>
        <v>270.56780834375161</v>
      </c>
      <c r="AK45" s="171">
        <f>Cyber!BT$15*$BI45</f>
        <v>270.56780834375161</v>
      </c>
      <c r="AL45" s="171">
        <f>Cyber!BU$15*$BI45</f>
        <v>270.56780834375161</v>
      </c>
      <c r="AM45" s="171">
        <f>Cyber!BV$15*$BI45</f>
        <v>270.56780834375161</v>
      </c>
      <c r="AN45" s="171">
        <f>Cyber!BW$15*$BI45</f>
        <v>270.56780834375161</v>
      </c>
      <c r="AO45" s="171">
        <f>Cyber!BX$15*$BI45</f>
        <v>270.56780834375161</v>
      </c>
      <c r="AP45" s="171">
        <f>Cyber!BY$15*$BI45</f>
        <v>270.56780834375161</v>
      </c>
      <c r="AQ45" s="171">
        <f>Cyber!BZ$15*$BI45</f>
        <v>270.56780834375161</v>
      </c>
      <c r="AR45" s="171">
        <f>Cyber!CA$15*$BI45</f>
        <v>270.56780834375161</v>
      </c>
      <c r="AS45" s="171">
        <f>Cyber!CB$15*$BI45</f>
        <v>270.56780834375161</v>
      </c>
      <c r="AT45" s="171">
        <f>Cyber!CC$15*$BI45</f>
        <v>278.68484259406409</v>
      </c>
      <c r="AU45" s="171">
        <f>Cyber!CD$15*$BI45</f>
        <v>278.68484259406409</v>
      </c>
      <c r="AV45" s="171">
        <f>Cyber!CE$15*$BI45</f>
        <v>278.68484259406409</v>
      </c>
      <c r="AW45" s="171">
        <f>Cyber!CF$15*$BI45</f>
        <v>278.68484259406409</v>
      </c>
      <c r="AX45" s="171">
        <f>Cyber!CG$15*$BI45</f>
        <v>278.68484259406409</v>
      </c>
      <c r="AY45" s="171">
        <f>Cyber!CH$15*$BI45</f>
        <v>278.68484259406409</v>
      </c>
      <c r="AZ45" s="171">
        <f>Cyber!CI$15*$BI45</f>
        <v>278.68484259406409</v>
      </c>
      <c r="BA45" s="171">
        <f>Cyber!CJ$15*$BI45</f>
        <v>278.68484259406409</v>
      </c>
      <c r="BB45" s="171">
        <f>Cyber!CK$15*$BI45</f>
        <v>278.68484259406409</v>
      </c>
      <c r="BC45" s="171">
        <f>Cyber!CL$15*$BI45</f>
        <v>278.68484259406409</v>
      </c>
      <c r="BD45" s="171">
        <f>Cyber!CM$15*$BI45</f>
        <v>278.68484259406409</v>
      </c>
      <c r="BE45" s="171">
        <f>Cyber!CN$15*$BI45</f>
        <v>278.68484259406409</v>
      </c>
      <c r="BF45" s="171">
        <f>Cyber!CO$15*$BI45</f>
        <v>287.04538787188602</v>
      </c>
      <c r="BG45" s="171">
        <f>Cyber!CP$15*$BI45</f>
        <v>287.04538787188602</v>
      </c>
      <c r="BI45" s="174">
        <f>SUMIF(Revenue!$P:$P,'Cyber (USD)'!$F45,Revenue!$H:$H)</f>
        <v>2.2604986567946201E-2</v>
      </c>
    </row>
    <row r="46" spans="1:61" s="173" customFormat="1" ht="12.75" hidden="1" customHeight="1">
      <c r="A46" s="179" t="s">
        <v>589</v>
      </c>
      <c r="B46" s="179" t="s">
        <v>589</v>
      </c>
      <c r="C46" s="170" t="str" cm="1">
        <f t="array" ref="C46">IFERROR(INDEX('Legal Entity'!B:B,MATCH('Cyber (USD)'!F46,'Legal Entity'!A:A,0),0),0)</f>
        <v>1154 - GREAT BASIN WATER CO. F/K/A UTILITIES, INC. OF CENTRAL NEVADA</v>
      </c>
      <c r="D46" s="170" t="str" cm="1">
        <f t="array" ref="D46">IFERROR(INDEX('Legal Entity'!C:C,MATCH(F46,'Legal Entity'!A:A,0),0),0)</f>
        <v>US</v>
      </c>
      <c r="E46" s="170" t="s">
        <v>635</v>
      </c>
      <c r="F46" s="170" t="s">
        <v>25</v>
      </c>
      <c r="G46" s="170"/>
      <c r="H46" s="171">
        <f>Cyber!AQ$15*$BI46</f>
        <v>280.12198414823473</v>
      </c>
      <c r="I46" s="171">
        <f>Cyber!AR$15*$BI46</f>
        <v>280.12198414823473</v>
      </c>
      <c r="J46" s="171">
        <f>Cyber!AS$15*$BI46</f>
        <v>768.77674902367289</v>
      </c>
      <c r="K46" s="171">
        <f>Cyber!AT$15*$BI46</f>
        <v>768.77674902367289</v>
      </c>
      <c r="L46" s="171">
        <f>Cyber!AU$15*$BI46</f>
        <v>768.77674902367289</v>
      </c>
      <c r="M46" s="171">
        <f>Cyber!AV$15*$BI46</f>
        <v>768.77674902367289</v>
      </c>
      <c r="N46" s="171">
        <f>Cyber!AW$15*$BI46</f>
        <v>768.77674902367289</v>
      </c>
      <c r="O46" s="171">
        <f>Cyber!AX$15*$BI46</f>
        <v>768.77674902367289</v>
      </c>
      <c r="P46" s="171">
        <f>Cyber!AY$15*$BI46</f>
        <v>768.77674902367289</v>
      </c>
      <c r="Q46" s="171">
        <f>Cyber!AZ$15*$BI46</f>
        <v>768.77674902367289</v>
      </c>
      <c r="R46" s="171">
        <f>Cyber!BA$15*$BI46</f>
        <v>768.77674902367289</v>
      </c>
      <c r="S46" s="171">
        <f>Cyber!BB$15*$BI46</f>
        <v>768.77674902367289</v>
      </c>
      <c r="T46" s="171">
        <f>Cyber!BC$15*$BI46</f>
        <v>768.77674902367289</v>
      </c>
      <c r="U46" s="171">
        <f>Cyber!BD$15*$BI46</f>
        <v>768.77674902367289</v>
      </c>
      <c r="V46" s="171">
        <f>Cyber!BE$15*$BI46</f>
        <v>826.43500520044836</v>
      </c>
      <c r="W46" s="171">
        <f>Cyber!BF$15*$BI46</f>
        <v>826.43500520044836</v>
      </c>
      <c r="X46" s="171">
        <f>Cyber!BG$15*$BI46</f>
        <v>826.43500520044836</v>
      </c>
      <c r="Y46" s="171">
        <f>Cyber!BH$15*$BI46</f>
        <v>826.43500520044836</v>
      </c>
      <c r="Z46" s="171">
        <f>Cyber!BI$15*$BI46</f>
        <v>826.43500520044836</v>
      </c>
      <c r="AA46" s="171">
        <f>Cyber!BJ$15*$BI46</f>
        <v>826.43500520044836</v>
      </c>
      <c r="AB46" s="171">
        <f>Cyber!BK$15*$BI46</f>
        <v>826.43500520044836</v>
      </c>
      <c r="AC46" s="171">
        <f>Cyber!BL$15*$BI46</f>
        <v>826.43500520044836</v>
      </c>
      <c r="AD46" s="171">
        <f>Cyber!BM$15*$BI46</f>
        <v>826.43500520044836</v>
      </c>
      <c r="AE46" s="171">
        <f>Cyber!BN$15*$BI46</f>
        <v>826.43500520044836</v>
      </c>
      <c r="AF46" s="171">
        <f>Cyber!BO$15*$BI46</f>
        <v>826.43500520044836</v>
      </c>
      <c r="AG46" s="171">
        <f>Cyber!BP$15*$BI46</f>
        <v>826.43500520044836</v>
      </c>
      <c r="AH46" s="171">
        <f>Cyber!BQ$15*$BI46</f>
        <v>888.41763059048174</v>
      </c>
      <c r="AI46" s="171">
        <f>Cyber!BR$15*$BI46</f>
        <v>888.41763059048174</v>
      </c>
      <c r="AJ46" s="171">
        <f>Cyber!BS$15*$BI46</f>
        <v>888.41763059048174</v>
      </c>
      <c r="AK46" s="171">
        <f>Cyber!BT$15*$BI46</f>
        <v>888.41763059048174</v>
      </c>
      <c r="AL46" s="171">
        <f>Cyber!BU$15*$BI46</f>
        <v>888.41763059048174</v>
      </c>
      <c r="AM46" s="171">
        <f>Cyber!BV$15*$BI46</f>
        <v>888.41763059048174</v>
      </c>
      <c r="AN46" s="171">
        <f>Cyber!BW$15*$BI46</f>
        <v>888.41763059048174</v>
      </c>
      <c r="AO46" s="171">
        <f>Cyber!BX$15*$BI46</f>
        <v>888.41763059048174</v>
      </c>
      <c r="AP46" s="171">
        <f>Cyber!BY$15*$BI46</f>
        <v>888.41763059048174</v>
      </c>
      <c r="AQ46" s="171">
        <f>Cyber!BZ$15*$BI46</f>
        <v>888.41763059048174</v>
      </c>
      <c r="AR46" s="171">
        <f>Cyber!CA$15*$BI46</f>
        <v>888.41763059048174</v>
      </c>
      <c r="AS46" s="171">
        <f>Cyber!CB$15*$BI46</f>
        <v>888.41763059048174</v>
      </c>
      <c r="AT46" s="171">
        <f>Cyber!CC$15*$BI46</f>
        <v>915.07015950819618</v>
      </c>
      <c r="AU46" s="171">
        <f>Cyber!CD$15*$BI46</f>
        <v>915.07015950819618</v>
      </c>
      <c r="AV46" s="171">
        <f>Cyber!CE$15*$BI46</f>
        <v>915.07015950819618</v>
      </c>
      <c r="AW46" s="171">
        <f>Cyber!CF$15*$BI46</f>
        <v>915.07015950819618</v>
      </c>
      <c r="AX46" s="171">
        <f>Cyber!CG$15*$BI46</f>
        <v>915.07015950819618</v>
      </c>
      <c r="AY46" s="171">
        <f>Cyber!CH$15*$BI46</f>
        <v>915.07015950819618</v>
      </c>
      <c r="AZ46" s="171">
        <f>Cyber!CI$15*$BI46</f>
        <v>915.07015950819618</v>
      </c>
      <c r="BA46" s="171">
        <f>Cyber!CJ$15*$BI46</f>
        <v>915.07015950819618</v>
      </c>
      <c r="BB46" s="171">
        <f>Cyber!CK$15*$BI46</f>
        <v>915.07015950819618</v>
      </c>
      <c r="BC46" s="171">
        <f>Cyber!CL$15*$BI46</f>
        <v>915.07015950819618</v>
      </c>
      <c r="BD46" s="171">
        <f>Cyber!CM$15*$BI46</f>
        <v>915.07015950819618</v>
      </c>
      <c r="BE46" s="171">
        <f>Cyber!CN$15*$BI46</f>
        <v>915.07015950819618</v>
      </c>
      <c r="BF46" s="171">
        <f>Cyber!CO$15*$BI46</f>
        <v>942.52226429344205</v>
      </c>
      <c r="BG46" s="171">
        <f>Cyber!CP$15*$BI46</f>
        <v>942.52226429344205</v>
      </c>
      <c r="BI46" s="174">
        <f>SUMIF(Revenue!$P:$P,'Cyber (USD)'!$F46,Revenue!$H:$H)</f>
        <v>7.4224161141556638E-2</v>
      </c>
    </row>
  </sheetData>
  <autoFilter ref="A6:BI46" xr:uid="{2A068FE7-68F6-4204-9AA4-4C27D428DDC6}">
    <filterColumn colId="2">
      <filters>
        <filter val="1138 - WATER SERVICE CORPORATION OF KENTUCKY"/>
      </filters>
    </filterColumn>
  </autoFilter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54E67-92B6-4308-9D77-CDA09E064A67}">
  <sheetPr filterMode="1"/>
  <dimension ref="A1:BI184"/>
  <sheetViews>
    <sheetView workbookViewId="0">
      <selection activeCell="A96" sqref="A96"/>
    </sheetView>
  </sheetViews>
  <sheetFormatPr defaultColWidth="8.7109375" defaultRowHeight="12.75"/>
  <cols>
    <col min="1" max="1" width="32.28515625" style="170" customWidth="1"/>
    <col min="2" max="2" width="29.85546875" style="170" bestFit="1" customWidth="1"/>
    <col min="3" max="3" width="58.7109375" style="170" customWidth="1"/>
    <col min="4" max="4" width="6.85546875" style="170" bestFit="1" customWidth="1"/>
    <col min="5" max="5" width="31.140625" style="170" bestFit="1" customWidth="1"/>
    <col min="6" max="6" width="56.5703125" style="170" bestFit="1" customWidth="1"/>
    <col min="7" max="7" width="10.85546875" style="170" bestFit="1" customWidth="1"/>
    <col min="8" max="8" width="10.85546875" style="170" customWidth="1"/>
    <col min="9" max="9" width="13.85546875" style="170" bestFit="1" customWidth="1"/>
    <col min="10" max="19" width="11.140625" style="170" bestFit="1" customWidth="1"/>
    <col min="20" max="26" width="10.140625" style="170" bestFit="1" customWidth="1"/>
    <col min="27" max="27" width="10.7109375" style="170" bestFit="1" customWidth="1"/>
    <col min="28" max="28" width="10.140625" style="170" bestFit="1" customWidth="1"/>
    <col min="29" max="29" width="10.7109375" style="170" bestFit="1" customWidth="1"/>
    <col min="30" max="38" width="10.140625" style="170" bestFit="1" customWidth="1"/>
    <col min="39" max="39" width="10.7109375" style="170" bestFit="1" customWidth="1"/>
    <col min="40" max="40" width="10.140625" style="170" bestFit="1" customWidth="1"/>
    <col min="41" max="41" width="10.7109375" style="170" bestFit="1" customWidth="1"/>
    <col min="42" max="50" width="10.140625" style="170" bestFit="1" customWidth="1"/>
    <col min="51" max="51" width="10.7109375" style="170" bestFit="1" customWidth="1"/>
    <col min="52" max="52" width="10.140625" style="170" bestFit="1" customWidth="1"/>
    <col min="53" max="53" width="10.7109375" style="170" bestFit="1" customWidth="1"/>
    <col min="54" max="57" width="10.140625" style="170" bestFit="1" customWidth="1"/>
    <col min="58" max="59" width="10.42578125" style="170" bestFit="1" customWidth="1"/>
    <col min="60" max="60" width="8.7109375" style="170"/>
    <col min="61" max="61" width="15.85546875" style="170" bestFit="1" customWidth="1"/>
    <col min="62" max="16384" width="8.7109375" style="170"/>
  </cols>
  <sheetData>
    <row r="1" spans="1:61">
      <c r="A1" s="203" t="e">
        <f>SUM(#REF!)</f>
        <v>#REF!</v>
      </c>
    </row>
    <row r="2" spans="1:61">
      <c r="A2" s="203" t="e">
        <f>SUM(H7:BG184)</f>
        <v>#REF!</v>
      </c>
    </row>
    <row r="3" spans="1:61">
      <c r="A3" s="203" t="e">
        <f>A1-A2</f>
        <v>#REF!</v>
      </c>
    </row>
    <row r="6" spans="1:61" ht="12.6" customHeight="1">
      <c r="A6" s="168" t="s">
        <v>581</v>
      </c>
      <c r="B6" s="168" t="s">
        <v>598</v>
      </c>
      <c r="C6" s="168" t="s">
        <v>639</v>
      </c>
      <c r="D6" s="168" t="s">
        <v>640</v>
      </c>
      <c r="E6" s="168" t="s">
        <v>641</v>
      </c>
      <c r="F6" s="168" t="s">
        <v>642</v>
      </c>
      <c r="G6" s="168" t="s">
        <v>643</v>
      </c>
      <c r="H6" s="169">
        <v>44440</v>
      </c>
      <c r="I6" s="169">
        <v>44470</v>
      </c>
      <c r="J6" s="169">
        <v>44501</v>
      </c>
      <c r="K6" s="169">
        <v>44531</v>
      </c>
      <c r="L6" s="169">
        <v>44562</v>
      </c>
      <c r="M6" s="169">
        <v>44593</v>
      </c>
      <c r="N6" s="169">
        <v>44621</v>
      </c>
      <c r="O6" s="169">
        <v>44652</v>
      </c>
      <c r="P6" s="169">
        <v>44682</v>
      </c>
      <c r="Q6" s="169">
        <v>44713</v>
      </c>
      <c r="R6" s="169">
        <v>44743</v>
      </c>
      <c r="S6" s="169">
        <v>44774</v>
      </c>
      <c r="T6" s="169">
        <v>44805</v>
      </c>
      <c r="U6" s="169">
        <v>44835</v>
      </c>
      <c r="V6" s="169">
        <v>44866</v>
      </c>
      <c r="W6" s="169">
        <v>44896</v>
      </c>
      <c r="X6" s="169">
        <v>44927</v>
      </c>
      <c r="Y6" s="169">
        <v>44958</v>
      </c>
      <c r="Z6" s="169">
        <v>44986</v>
      </c>
      <c r="AA6" s="169">
        <v>45017</v>
      </c>
      <c r="AB6" s="169">
        <v>45047</v>
      </c>
      <c r="AC6" s="169">
        <v>45078</v>
      </c>
      <c r="AD6" s="169">
        <v>45108</v>
      </c>
      <c r="AE6" s="169">
        <v>45139</v>
      </c>
      <c r="AF6" s="169">
        <v>45170</v>
      </c>
      <c r="AG6" s="169">
        <v>45200</v>
      </c>
      <c r="AH6" s="169">
        <v>45231</v>
      </c>
      <c r="AI6" s="169">
        <v>45261</v>
      </c>
      <c r="AJ6" s="169">
        <v>45292</v>
      </c>
      <c r="AK6" s="169">
        <v>45323</v>
      </c>
      <c r="AL6" s="169">
        <v>45352</v>
      </c>
      <c r="AM6" s="169">
        <v>45383</v>
      </c>
      <c r="AN6" s="169">
        <v>45413</v>
      </c>
      <c r="AO6" s="169">
        <v>45444</v>
      </c>
      <c r="AP6" s="169">
        <v>45474</v>
      </c>
      <c r="AQ6" s="169">
        <v>45505</v>
      </c>
      <c r="AR6" s="169">
        <v>45536</v>
      </c>
      <c r="AS6" s="169">
        <v>45566</v>
      </c>
      <c r="AT6" s="169">
        <v>45597</v>
      </c>
      <c r="AU6" s="169">
        <v>45627</v>
      </c>
      <c r="AV6" s="169">
        <v>45658</v>
      </c>
      <c r="AW6" s="169">
        <v>45689</v>
      </c>
      <c r="AX6" s="169">
        <v>45717</v>
      </c>
      <c r="AY6" s="169">
        <v>45748</v>
      </c>
      <c r="AZ6" s="169">
        <v>45778</v>
      </c>
      <c r="BA6" s="169">
        <v>45809</v>
      </c>
      <c r="BB6" s="169">
        <v>45839</v>
      </c>
      <c r="BC6" s="169">
        <v>45870</v>
      </c>
      <c r="BD6" s="169">
        <v>45901</v>
      </c>
      <c r="BE6" s="169">
        <v>45931</v>
      </c>
      <c r="BF6" s="169">
        <v>45962</v>
      </c>
      <c r="BG6" s="169">
        <v>45992</v>
      </c>
      <c r="BI6" s="170" t="s">
        <v>644</v>
      </c>
    </row>
    <row r="7" spans="1:61" s="173" customFormat="1" ht="12.75" hidden="1" customHeight="1">
      <c r="A7" s="177" t="s">
        <v>456</v>
      </c>
      <c r="B7" s="178" t="s">
        <v>625</v>
      </c>
      <c r="C7" s="170" cm="1">
        <f t="array" ref="C7">IFERROR(INDEX('Legal Entity'!B:B,MATCH('E&amp;O -  Import (USD)'!F7,'Legal Entity'!A:A,0),0),0)</f>
        <v>0</v>
      </c>
      <c r="D7" s="170" t="str" cm="1">
        <f t="array" ref="D7">IFERROR(INDEX('Legal Entity'!C:C,MATCH(F7,'Legal Entity'!A:A,0),0),0)</f>
        <v>CA</v>
      </c>
      <c r="E7" s="170" t="s">
        <v>635</v>
      </c>
      <c r="F7" s="170" t="s">
        <v>655</v>
      </c>
      <c r="G7" s="170"/>
      <c r="H7" s="171" t="e">
        <f>SUM(#REF!)*$BI7</f>
        <v>#REF!</v>
      </c>
      <c r="I7" s="171" t="e">
        <f>SUM(#REF!)*$BI7</f>
        <v>#REF!</v>
      </c>
      <c r="J7" s="171" t="e">
        <f>SUM(#REF!)*$BI7</f>
        <v>#REF!</v>
      </c>
      <c r="K7" s="171" t="e">
        <f>SUM(#REF!)*$BI7</f>
        <v>#REF!</v>
      </c>
      <c r="L7" s="171" t="e">
        <f>SUM(#REF!)*$BI7</f>
        <v>#REF!</v>
      </c>
      <c r="M7" s="171" t="e">
        <f>SUM(#REF!)*$BI7</f>
        <v>#REF!</v>
      </c>
      <c r="N7" s="171" t="e">
        <f>SUM(#REF!)*$BI7</f>
        <v>#REF!</v>
      </c>
      <c r="O7" s="171" t="e">
        <f>SUM(#REF!)*$BI7</f>
        <v>#REF!</v>
      </c>
      <c r="P7" s="171" t="e">
        <f>SUM(#REF!)*$BI7</f>
        <v>#REF!</v>
      </c>
      <c r="Q7" s="171" t="e">
        <f>SUM(#REF!)*$BI7</f>
        <v>#REF!</v>
      </c>
      <c r="R7" s="171" t="e">
        <f>SUM(#REF!)*$BI7</f>
        <v>#REF!</v>
      </c>
      <c r="S7" s="171" t="e">
        <f>SUM(#REF!)*$BI7</f>
        <v>#REF!</v>
      </c>
      <c r="T7" s="171" t="e">
        <f>SUM(#REF!)*$BI7</f>
        <v>#REF!</v>
      </c>
      <c r="U7" s="171" t="e">
        <f>SUM(#REF!)*$BI7</f>
        <v>#REF!</v>
      </c>
      <c r="V7" s="171" t="e">
        <f>SUM(#REF!)*$BI7</f>
        <v>#REF!</v>
      </c>
      <c r="W7" s="171" t="e">
        <f>SUM(#REF!)*$BI7</f>
        <v>#REF!</v>
      </c>
      <c r="X7" s="171" t="e">
        <f>SUM(#REF!)*$BI7</f>
        <v>#REF!</v>
      </c>
      <c r="Y7" s="171" t="e">
        <f>SUM(#REF!)*$BI7</f>
        <v>#REF!</v>
      </c>
      <c r="Z7" s="171" t="e">
        <f>SUM(#REF!)*$BI7</f>
        <v>#REF!</v>
      </c>
      <c r="AA7" s="171" t="e">
        <f>SUM(#REF!)*$BI7</f>
        <v>#REF!</v>
      </c>
      <c r="AB7" s="171" t="e">
        <f>SUM(#REF!)*$BI7</f>
        <v>#REF!</v>
      </c>
      <c r="AC7" s="171" t="e">
        <f>SUM(#REF!)*$BI7</f>
        <v>#REF!</v>
      </c>
      <c r="AD7" s="171" t="e">
        <f>SUM(#REF!)*$BI7</f>
        <v>#REF!</v>
      </c>
      <c r="AE7" s="171" t="e">
        <f>SUM(#REF!)*$BI7</f>
        <v>#REF!</v>
      </c>
      <c r="AF7" s="171" t="e">
        <f>SUM(#REF!)*$BI7</f>
        <v>#REF!</v>
      </c>
      <c r="AG7" s="171" t="e">
        <f>SUM(#REF!)*$BI7</f>
        <v>#REF!</v>
      </c>
      <c r="AH7" s="171" t="e">
        <f>SUM(#REF!)*$BI7</f>
        <v>#REF!</v>
      </c>
      <c r="AI7" s="171" t="e">
        <f>SUM(#REF!)*$BI7</f>
        <v>#REF!</v>
      </c>
      <c r="AJ7" s="171" t="e">
        <f>SUM(#REF!)*$BI7</f>
        <v>#REF!</v>
      </c>
      <c r="AK7" s="171" t="e">
        <f>SUM(#REF!)*$BI7</f>
        <v>#REF!</v>
      </c>
      <c r="AL7" s="171" t="e">
        <f>SUM(#REF!)*$BI7</f>
        <v>#REF!</v>
      </c>
      <c r="AM7" s="171" t="e">
        <f>SUM(#REF!)*$BI7</f>
        <v>#REF!</v>
      </c>
      <c r="AN7" s="171" t="e">
        <f>SUM(#REF!)*$BI7</f>
        <v>#REF!</v>
      </c>
      <c r="AO7" s="171" t="e">
        <f>SUM(#REF!)*$BI7</f>
        <v>#REF!</v>
      </c>
      <c r="AP7" s="171" t="e">
        <f>SUM(#REF!)*$BI7</f>
        <v>#REF!</v>
      </c>
      <c r="AQ7" s="171" t="e">
        <f>SUM(#REF!)*$BI7</f>
        <v>#REF!</v>
      </c>
      <c r="AR7" s="171" t="e">
        <f>SUM(#REF!)*$BI7</f>
        <v>#REF!</v>
      </c>
      <c r="AS7" s="171" t="e">
        <f>SUM(#REF!)*$BI7</f>
        <v>#REF!</v>
      </c>
      <c r="AT7" s="171" t="e">
        <f>SUM(#REF!)*$BI7</f>
        <v>#REF!</v>
      </c>
      <c r="AU7" s="171" t="e">
        <f>SUM(#REF!)*$BI7</f>
        <v>#REF!</v>
      </c>
      <c r="AV7" s="171" t="e">
        <f>SUM(#REF!)*$BI7</f>
        <v>#REF!</v>
      </c>
      <c r="AW7" s="171" t="e">
        <f>SUM(#REF!)*$BI7</f>
        <v>#REF!</v>
      </c>
      <c r="AX7" s="171" t="e">
        <f>SUM(#REF!)*$BI7</f>
        <v>#REF!</v>
      </c>
      <c r="AY7" s="171" t="e">
        <f>SUM(#REF!)*$BI7</f>
        <v>#REF!</v>
      </c>
      <c r="AZ7" s="171" t="e">
        <f>SUM(#REF!)*$BI7</f>
        <v>#REF!</v>
      </c>
      <c r="BA7" s="171" t="e">
        <f>SUM(#REF!)*$BI7</f>
        <v>#REF!</v>
      </c>
      <c r="BB7" s="171" t="e">
        <f>SUM(#REF!)*$BI7</f>
        <v>#REF!</v>
      </c>
      <c r="BC7" s="171" t="e">
        <f>SUM(#REF!)*$BI7</f>
        <v>#REF!</v>
      </c>
      <c r="BD7" s="171" t="e">
        <f>SUM(#REF!)*$BI7</f>
        <v>#REF!</v>
      </c>
      <c r="BE7" s="171" t="e">
        <f>SUM(#REF!)*$BI7</f>
        <v>#REF!</v>
      </c>
      <c r="BF7" s="171" t="e">
        <f>SUM(#REF!)*$BI7</f>
        <v>#REF!</v>
      </c>
      <c r="BG7" s="171" t="e">
        <f>SUM(#REF!)*$BI7</f>
        <v>#REF!</v>
      </c>
      <c r="BI7" s="174">
        <f>SUMIF(Revenue!$P:$P,'E&amp;O -  Import (USD)'!$F7,Revenue!$G:$G)</f>
        <v>2.1640930870175646E-2</v>
      </c>
    </row>
    <row r="8" spans="1:61" s="173" customFormat="1" ht="12.75" hidden="1" customHeight="1">
      <c r="A8" s="177" t="s">
        <v>456</v>
      </c>
      <c r="B8" s="178" t="s">
        <v>625</v>
      </c>
      <c r="C8" s="170" cm="1">
        <f t="array" ref="C8">IFERROR(INDEX('Legal Entity'!B:B,MATCH('E&amp;O -  Import (USD)'!F8,'Legal Entity'!A:A,0),0),0)</f>
        <v>0</v>
      </c>
      <c r="D8" s="170" t="str" cm="1">
        <f t="array" ref="D8">IFERROR(INDEX('Legal Entity'!C:C,MATCH(F8,'Legal Entity'!A:A,0),0),0)</f>
        <v>CA</v>
      </c>
      <c r="E8" s="170" t="s">
        <v>635</v>
      </c>
      <c r="F8" s="170" t="s">
        <v>177</v>
      </c>
      <c r="G8" s="170"/>
      <c r="H8" s="171" t="e">
        <f>SUM(#REF!)*$BI8</f>
        <v>#REF!</v>
      </c>
      <c r="I8" s="171" t="e">
        <f>SUM(#REF!)*$BI8</f>
        <v>#REF!</v>
      </c>
      <c r="J8" s="171" t="e">
        <f>SUM(#REF!)*$BI8</f>
        <v>#REF!</v>
      </c>
      <c r="K8" s="171" t="e">
        <f>SUM(#REF!)*$BI8</f>
        <v>#REF!</v>
      </c>
      <c r="L8" s="171" t="e">
        <f>SUM(#REF!)*$BI8</f>
        <v>#REF!</v>
      </c>
      <c r="M8" s="171" t="e">
        <f>SUM(#REF!)*$BI8</f>
        <v>#REF!</v>
      </c>
      <c r="N8" s="171" t="e">
        <f>SUM(#REF!)*$BI8</f>
        <v>#REF!</v>
      </c>
      <c r="O8" s="171" t="e">
        <f>SUM(#REF!)*$BI8</f>
        <v>#REF!</v>
      </c>
      <c r="P8" s="171" t="e">
        <f>SUM(#REF!)*$BI8</f>
        <v>#REF!</v>
      </c>
      <c r="Q8" s="171" t="e">
        <f>SUM(#REF!)*$BI8</f>
        <v>#REF!</v>
      </c>
      <c r="R8" s="171" t="e">
        <f>SUM(#REF!)*$BI8</f>
        <v>#REF!</v>
      </c>
      <c r="S8" s="171" t="e">
        <f>SUM(#REF!)*$BI8</f>
        <v>#REF!</v>
      </c>
      <c r="T8" s="171" t="e">
        <f>SUM(#REF!)*$BI8</f>
        <v>#REF!</v>
      </c>
      <c r="U8" s="171" t="e">
        <f>SUM(#REF!)*$BI8</f>
        <v>#REF!</v>
      </c>
      <c r="V8" s="171" t="e">
        <f>SUM(#REF!)*$BI8</f>
        <v>#REF!</v>
      </c>
      <c r="W8" s="171" t="e">
        <f>SUM(#REF!)*$BI8</f>
        <v>#REF!</v>
      </c>
      <c r="X8" s="171" t="e">
        <f>SUM(#REF!)*$BI8</f>
        <v>#REF!</v>
      </c>
      <c r="Y8" s="171" t="e">
        <f>SUM(#REF!)*$BI8</f>
        <v>#REF!</v>
      </c>
      <c r="Z8" s="171" t="e">
        <f>SUM(#REF!)*$BI8</f>
        <v>#REF!</v>
      </c>
      <c r="AA8" s="171" t="e">
        <f>SUM(#REF!)*$BI8</f>
        <v>#REF!</v>
      </c>
      <c r="AB8" s="171" t="e">
        <f>SUM(#REF!)*$BI8</f>
        <v>#REF!</v>
      </c>
      <c r="AC8" s="171" t="e">
        <f>SUM(#REF!)*$BI8</f>
        <v>#REF!</v>
      </c>
      <c r="AD8" s="171" t="e">
        <f>SUM(#REF!)*$BI8</f>
        <v>#REF!</v>
      </c>
      <c r="AE8" s="171" t="e">
        <f>SUM(#REF!)*$BI8</f>
        <v>#REF!</v>
      </c>
      <c r="AF8" s="171" t="e">
        <f>SUM(#REF!)*$BI8</f>
        <v>#REF!</v>
      </c>
      <c r="AG8" s="171" t="e">
        <f>SUM(#REF!)*$BI8</f>
        <v>#REF!</v>
      </c>
      <c r="AH8" s="171" t="e">
        <f>SUM(#REF!)*$BI8</f>
        <v>#REF!</v>
      </c>
      <c r="AI8" s="171" t="e">
        <f>SUM(#REF!)*$BI8</f>
        <v>#REF!</v>
      </c>
      <c r="AJ8" s="171" t="e">
        <f>SUM(#REF!)*$BI8</f>
        <v>#REF!</v>
      </c>
      <c r="AK8" s="171" t="e">
        <f>SUM(#REF!)*$BI8</f>
        <v>#REF!</v>
      </c>
      <c r="AL8" s="171" t="e">
        <f>SUM(#REF!)*$BI8</f>
        <v>#REF!</v>
      </c>
      <c r="AM8" s="171" t="e">
        <f>SUM(#REF!)*$BI8</f>
        <v>#REF!</v>
      </c>
      <c r="AN8" s="171" t="e">
        <f>SUM(#REF!)*$BI8</f>
        <v>#REF!</v>
      </c>
      <c r="AO8" s="171" t="e">
        <f>SUM(#REF!)*$BI8</f>
        <v>#REF!</v>
      </c>
      <c r="AP8" s="171" t="e">
        <f>SUM(#REF!)*$BI8</f>
        <v>#REF!</v>
      </c>
      <c r="AQ8" s="171" t="e">
        <f>SUM(#REF!)*$BI8</f>
        <v>#REF!</v>
      </c>
      <c r="AR8" s="171" t="e">
        <f>SUM(#REF!)*$BI8</f>
        <v>#REF!</v>
      </c>
      <c r="AS8" s="171" t="e">
        <f>SUM(#REF!)*$BI8</f>
        <v>#REF!</v>
      </c>
      <c r="AT8" s="171" t="e">
        <f>SUM(#REF!)*$BI8</f>
        <v>#REF!</v>
      </c>
      <c r="AU8" s="171" t="e">
        <f>SUM(#REF!)*$BI8</f>
        <v>#REF!</v>
      </c>
      <c r="AV8" s="171" t="e">
        <f>SUM(#REF!)*$BI8</f>
        <v>#REF!</v>
      </c>
      <c r="AW8" s="171" t="e">
        <f>SUM(#REF!)*$BI8</f>
        <v>#REF!</v>
      </c>
      <c r="AX8" s="171" t="e">
        <f>SUM(#REF!)*$BI8</f>
        <v>#REF!</v>
      </c>
      <c r="AY8" s="171" t="e">
        <f>SUM(#REF!)*$BI8</f>
        <v>#REF!</v>
      </c>
      <c r="AZ8" s="171" t="e">
        <f>SUM(#REF!)*$BI8</f>
        <v>#REF!</v>
      </c>
      <c r="BA8" s="171" t="e">
        <f>SUM(#REF!)*$BI8</f>
        <v>#REF!</v>
      </c>
      <c r="BB8" s="171" t="e">
        <f>SUM(#REF!)*$BI8</f>
        <v>#REF!</v>
      </c>
      <c r="BC8" s="171" t="e">
        <f>SUM(#REF!)*$BI8</f>
        <v>#REF!</v>
      </c>
      <c r="BD8" s="171" t="e">
        <f>SUM(#REF!)*$BI8</f>
        <v>#REF!</v>
      </c>
      <c r="BE8" s="171" t="e">
        <f>SUM(#REF!)*$BI8</f>
        <v>#REF!</v>
      </c>
      <c r="BF8" s="171" t="e">
        <f>SUM(#REF!)*$BI8</f>
        <v>#REF!</v>
      </c>
      <c r="BG8" s="171" t="e">
        <f>SUM(#REF!)*$BI8</f>
        <v>#REF!</v>
      </c>
      <c r="BI8" s="174">
        <f>SUMIF(Revenue!$P:$P,'E&amp;O -  Import (USD)'!$F8,Revenue!$G:$G)</f>
        <v>5.5621296222592735E-3</v>
      </c>
    </row>
    <row r="9" spans="1:61" s="173" customFormat="1" ht="12.75" hidden="1" customHeight="1">
      <c r="A9" s="177" t="s">
        <v>456</v>
      </c>
      <c r="B9" s="178" t="s">
        <v>625</v>
      </c>
      <c r="C9" s="170" t="str" cm="1">
        <f t="array" ref="C9">IFERROR(INDEX('Legal Entity'!B:B,MATCH('E&amp;O -  Import (USD)'!F9,'Legal Entity'!A:A,0),0),0)</f>
        <v>1365 - Corix Utilities (Foothills Wastewater) Inc.</v>
      </c>
      <c r="D9" s="170" t="str" cm="1">
        <f t="array" ref="D9">IFERROR(INDEX('Legal Entity'!C:C,MATCH(F9,'Legal Entity'!A:A,0),0),0)</f>
        <v>CA</v>
      </c>
      <c r="E9" s="170" t="s">
        <v>635</v>
      </c>
      <c r="F9" s="170" t="s">
        <v>182</v>
      </c>
      <c r="G9" s="170"/>
      <c r="H9" s="171" t="e">
        <f>SUM(#REF!)*$BI9</f>
        <v>#REF!</v>
      </c>
      <c r="I9" s="171" t="e">
        <f>SUM(#REF!)*$BI9</f>
        <v>#REF!</v>
      </c>
      <c r="J9" s="171" t="e">
        <f>SUM(#REF!)*$BI9</f>
        <v>#REF!</v>
      </c>
      <c r="K9" s="171" t="e">
        <f>SUM(#REF!)*$BI9</f>
        <v>#REF!</v>
      </c>
      <c r="L9" s="171" t="e">
        <f>SUM(#REF!)*$BI9</f>
        <v>#REF!</v>
      </c>
      <c r="M9" s="171" t="e">
        <f>SUM(#REF!)*$BI9</f>
        <v>#REF!</v>
      </c>
      <c r="N9" s="171" t="e">
        <f>SUM(#REF!)*$BI9</f>
        <v>#REF!</v>
      </c>
      <c r="O9" s="171" t="e">
        <f>SUM(#REF!)*$BI9</f>
        <v>#REF!</v>
      </c>
      <c r="P9" s="171" t="e">
        <f>SUM(#REF!)*$BI9</f>
        <v>#REF!</v>
      </c>
      <c r="Q9" s="171" t="e">
        <f>SUM(#REF!)*$BI9</f>
        <v>#REF!</v>
      </c>
      <c r="R9" s="171" t="e">
        <f>SUM(#REF!)*$BI9</f>
        <v>#REF!</v>
      </c>
      <c r="S9" s="171" t="e">
        <f>SUM(#REF!)*$BI9</f>
        <v>#REF!</v>
      </c>
      <c r="T9" s="171" t="e">
        <f>SUM(#REF!)*$BI9</f>
        <v>#REF!</v>
      </c>
      <c r="U9" s="171" t="e">
        <f>SUM(#REF!)*$BI9</f>
        <v>#REF!</v>
      </c>
      <c r="V9" s="171" t="e">
        <f>SUM(#REF!)*$BI9</f>
        <v>#REF!</v>
      </c>
      <c r="W9" s="171" t="e">
        <f>SUM(#REF!)*$BI9</f>
        <v>#REF!</v>
      </c>
      <c r="X9" s="171" t="e">
        <f>SUM(#REF!)*$BI9</f>
        <v>#REF!</v>
      </c>
      <c r="Y9" s="171" t="e">
        <f>SUM(#REF!)*$BI9</f>
        <v>#REF!</v>
      </c>
      <c r="Z9" s="171" t="e">
        <f>SUM(#REF!)*$BI9</f>
        <v>#REF!</v>
      </c>
      <c r="AA9" s="171" t="e">
        <f>SUM(#REF!)*$BI9</f>
        <v>#REF!</v>
      </c>
      <c r="AB9" s="171" t="e">
        <f>SUM(#REF!)*$BI9</f>
        <v>#REF!</v>
      </c>
      <c r="AC9" s="171" t="e">
        <f>SUM(#REF!)*$BI9</f>
        <v>#REF!</v>
      </c>
      <c r="AD9" s="171" t="e">
        <f>SUM(#REF!)*$BI9</f>
        <v>#REF!</v>
      </c>
      <c r="AE9" s="171" t="e">
        <f>SUM(#REF!)*$BI9</f>
        <v>#REF!</v>
      </c>
      <c r="AF9" s="171" t="e">
        <f>SUM(#REF!)*$BI9</f>
        <v>#REF!</v>
      </c>
      <c r="AG9" s="171" t="e">
        <f>SUM(#REF!)*$BI9</f>
        <v>#REF!</v>
      </c>
      <c r="AH9" s="171" t="e">
        <f>SUM(#REF!)*$BI9</f>
        <v>#REF!</v>
      </c>
      <c r="AI9" s="171" t="e">
        <f>SUM(#REF!)*$BI9</f>
        <v>#REF!</v>
      </c>
      <c r="AJ9" s="171" t="e">
        <f>SUM(#REF!)*$BI9</f>
        <v>#REF!</v>
      </c>
      <c r="AK9" s="171" t="e">
        <f>SUM(#REF!)*$BI9</f>
        <v>#REF!</v>
      </c>
      <c r="AL9" s="171" t="e">
        <f>SUM(#REF!)*$BI9</f>
        <v>#REF!</v>
      </c>
      <c r="AM9" s="171" t="e">
        <f>SUM(#REF!)*$BI9</f>
        <v>#REF!</v>
      </c>
      <c r="AN9" s="171" t="e">
        <f>SUM(#REF!)*$BI9</f>
        <v>#REF!</v>
      </c>
      <c r="AO9" s="171" t="e">
        <f>SUM(#REF!)*$BI9</f>
        <v>#REF!</v>
      </c>
      <c r="AP9" s="171" t="e">
        <f>SUM(#REF!)*$BI9</f>
        <v>#REF!</v>
      </c>
      <c r="AQ9" s="171" t="e">
        <f>SUM(#REF!)*$BI9</f>
        <v>#REF!</v>
      </c>
      <c r="AR9" s="171" t="e">
        <f>SUM(#REF!)*$BI9</f>
        <v>#REF!</v>
      </c>
      <c r="AS9" s="171" t="e">
        <f>SUM(#REF!)*$BI9</f>
        <v>#REF!</v>
      </c>
      <c r="AT9" s="171" t="e">
        <f>SUM(#REF!)*$BI9</f>
        <v>#REF!</v>
      </c>
      <c r="AU9" s="171" t="e">
        <f>SUM(#REF!)*$BI9</f>
        <v>#REF!</v>
      </c>
      <c r="AV9" s="171" t="e">
        <f>SUM(#REF!)*$BI9</f>
        <v>#REF!</v>
      </c>
      <c r="AW9" s="171" t="e">
        <f>SUM(#REF!)*$BI9</f>
        <v>#REF!</v>
      </c>
      <c r="AX9" s="171" t="e">
        <f>SUM(#REF!)*$BI9</f>
        <v>#REF!</v>
      </c>
      <c r="AY9" s="171" t="e">
        <f>SUM(#REF!)*$BI9</f>
        <v>#REF!</v>
      </c>
      <c r="AZ9" s="171" t="e">
        <f>SUM(#REF!)*$BI9</f>
        <v>#REF!</v>
      </c>
      <c r="BA9" s="171" t="e">
        <f>SUM(#REF!)*$BI9</f>
        <v>#REF!</v>
      </c>
      <c r="BB9" s="171" t="e">
        <f>SUM(#REF!)*$BI9</f>
        <v>#REF!</v>
      </c>
      <c r="BC9" s="171" t="e">
        <f>SUM(#REF!)*$BI9</f>
        <v>#REF!</v>
      </c>
      <c r="BD9" s="171" t="e">
        <f>SUM(#REF!)*$BI9</f>
        <v>#REF!</v>
      </c>
      <c r="BE9" s="171" t="e">
        <f>SUM(#REF!)*$BI9</f>
        <v>#REF!</v>
      </c>
      <c r="BF9" s="171" t="e">
        <f>SUM(#REF!)*$BI9</f>
        <v>#REF!</v>
      </c>
      <c r="BG9" s="171" t="e">
        <f>SUM(#REF!)*$BI9</f>
        <v>#REF!</v>
      </c>
      <c r="BI9" s="174">
        <f>SUMIF(Revenue!$P:$P,'E&amp;O -  Import (USD)'!$F9,Revenue!$G:$G)</f>
        <v>1.5270118766323299E-2</v>
      </c>
    </row>
    <row r="10" spans="1:61" s="173" customFormat="1" ht="12.75" hidden="1" customHeight="1">
      <c r="A10" s="177" t="s">
        <v>456</v>
      </c>
      <c r="B10" s="178" t="s">
        <v>625</v>
      </c>
      <c r="C10" s="170" cm="1">
        <f t="array" ref="C10">IFERROR(INDEX('Legal Entity'!B:B,MATCH('E&amp;O -  Import (USD)'!F10,'Legal Entity'!A:A,0),0),0)</f>
        <v>0</v>
      </c>
      <c r="D10" s="170" t="str" cm="1">
        <f t="array" ref="D10">IFERROR(INDEX('Legal Entity'!C:C,MATCH(F10,'Legal Entity'!A:A,0),0),0)</f>
        <v>CA</v>
      </c>
      <c r="E10" s="170" t="s">
        <v>635</v>
      </c>
      <c r="F10" s="170" t="s">
        <v>181</v>
      </c>
      <c r="G10" s="170"/>
      <c r="H10" s="171" t="e">
        <f>SUM(#REF!)*$BI10</f>
        <v>#REF!</v>
      </c>
      <c r="I10" s="171" t="e">
        <f>SUM(#REF!)*$BI10</f>
        <v>#REF!</v>
      </c>
      <c r="J10" s="171" t="e">
        <f>SUM(#REF!)*$BI10</f>
        <v>#REF!</v>
      </c>
      <c r="K10" s="171" t="e">
        <f>SUM(#REF!)*$BI10</f>
        <v>#REF!</v>
      </c>
      <c r="L10" s="171" t="e">
        <f>SUM(#REF!)*$BI10</f>
        <v>#REF!</v>
      </c>
      <c r="M10" s="171" t="e">
        <f>SUM(#REF!)*$BI10</f>
        <v>#REF!</v>
      </c>
      <c r="N10" s="171" t="e">
        <f>SUM(#REF!)*$BI10</f>
        <v>#REF!</v>
      </c>
      <c r="O10" s="171" t="e">
        <f>SUM(#REF!)*$BI10</f>
        <v>#REF!</v>
      </c>
      <c r="P10" s="171" t="e">
        <f>SUM(#REF!)*$BI10</f>
        <v>#REF!</v>
      </c>
      <c r="Q10" s="171" t="e">
        <f>SUM(#REF!)*$BI10</f>
        <v>#REF!</v>
      </c>
      <c r="R10" s="171" t="e">
        <f>SUM(#REF!)*$BI10</f>
        <v>#REF!</v>
      </c>
      <c r="S10" s="171" t="e">
        <f>SUM(#REF!)*$BI10</f>
        <v>#REF!</v>
      </c>
      <c r="T10" s="171" t="e">
        <f>SUM(#REF!)*$BI10</f>
        <v>#REF!</v>
      </c>
      <c r="U10" s="171" t="e">
        <f>SUM(#REF!)*$BI10</f>
        <v>#REF!</v>
      </c>
      <c r="V10" s="171" t="e">
        <f>SUM(#REF!)*$BI10</f>
        <v>#REF!</v>
      </c>
      <c r="W10" s="171" t="e">
        <f>SUM(#REF!)*$BI10</f>
        <v>#REF!</v>
      </c>
      <c r="X10" s="171" t="e">
        <f>SUM(#REF!)*$BI10</f>
        <v>#REF!</v>
      </c>
      <c r="Y10" s="171" t="e">
        <f>SUM(#REF!)*$BI10</f>
        <v>#REF!</v>
      </c>
      <c r="Z10" s="171" t="e">
        <f>SUM(#REF!)*$BI10</f>
        <v>#REF!</v>
      </c>
      <c r="AA10" s="171" t="e">
        <f>SUM(#REF!)*$BI10</f>
        <v>#REF!</v>
      </c>
      <c r="AB10" s="171" t="e">
        <f>SUM(#REF!)*$BI10</f>
        <v>#REF!</v>
      </c>
      <c r="AC10" s="171" t="e">
        <f>SUM(#REF!)*$BI10</f>
        <v>#REF!</v>
      </c>
      <c r="AD10" s="171" t="e">
        <f>SUM(#REF!)*$BI10</f>
        <v>#REF!</v>
      </c>
      <c r="AE10" s="171" t="e">
        <f>SUM(#REF!)*$BI10</f>
        <v>#REF!</v>
      </c>
      <c r="AF10" s="171" t="e">
        <f>SUM(#REF!)*$BI10</f>
        <v>#REF!</v>
      </c>
      <c r="AG10" s="171" t="e">
        <f>SUM(#REF!)*$BI10</f>
        <v>#REF!</v>
      </c>
      <c r="AH10" s="171" t="e">
        <f>SUM(#REF!)*$BI10</f>
        <v>#REF!</v>
      </c>
      <c r="AI10" s="171" t="e">
        <f>SUM(#REF!)*$BI10</f>
        <v>#REF!</v>
      </c>
      <c r="AJ10" s="171" t="e">
        <f>SUM(#REF!)*$BI10</f>
        <v>#REF!</v>
      </c>
      <c r="AK10" s="171" t="e">
        <f>SUM(#REF!)*$BI10</f>
        <v>#REF!</v>
      </c>
      <c r="AL10" s="171" t="e">
        <f>SUM(#REF!)*$BI10</f>
        <v>#REF!</v>
      </c>
      <c r="AM10" s="171" t="e">
        <f>SUM(#REF!)*$BI10</f>
        <v>#REF!</v>
      </c>
      <c r="AN10" s="171" t="e">
        <f>SUM(#REF!)*$BI10</f>
        <v>#REF!</v>
      </c>
      <c r="AO10" s="171" t="e">
        <f>SUM(#REF!)*$BI10</f>
        <v>#REF!</v>
      </c>
      <c r="AP10" s="171" t="e">
        <f>SUM(#REF!)*$BI10</f>
        <v>#REF!</v>
      </c>
      <c r="AQ10" s="171" t="e">
        <f>SUM(#REF!)*$BI10</f>
        <v>#REF!</v>
      </c>
      <c r="AR10" s="171" t="e">
        <f>SUM(#REF!)*$BI10</f>
        <v>#REF!</v>
      </c>
      <c r="AS10" s="171" t="e">
        <f>SUM(#REF!)*$BI10</f>
        <v>#REF!</v>
      </c>
      <c r="AT10" s="171" t="e">
        <f>SUM(#REF!)*$BI10</f>
        <v>#REF!</v>
      </c>
      <c r="AU10" s="171" t="e">
        <f>SUM(#REF!)*$BI10</f>
        <v>#REF!</v>
      </c>
      <c r="AV10" s="171" t="e">
        <f>SUM(#REF!)*$BI10</f>
        <v>#REF!</v>
      </c>
      <c r="AW10" s="171" t="e">
        <f>SUM(#REF!)*$BI10</f>
        <v>#REF!</v>
      </c>
      <c r="AX10" s="171" t="e">
        <f>SUM(#REF!)*$BI10</f>
        <v>#REF!</v>
      </c>
      <c r="AY10" s="171" t="e">
        <f>SUM(#REF!)*$BI10</f>
        <v>#REF!</v>
      </c>
      <c r="AZ10" s="171" t="e">
        <f>SUM(#REF!)*$BI10</f>
        <v>#REF!</v>
      </c>
      <c r="BA10" s="171" t="e">
        <f>SUM(#REF!)*$BI10</f>
        <v>#REF!</v>
      </c>
      <c r="BB10" s="171" t="e">
        <f>SUM(#REF!)*$BI10</f>
        <v>#REF!</v>
      </c>
      <c r="BC10" s="171" t="e">
        <f>SUM(#REF!)*$BI10</f>
        <v>#REF!</v>
      </c>
      <c r="BD10" s="171" t="e">
        <f>SUM(#REF!)*$BI10</f>
        <v>#REF!</v>
      </c>
      <c r="BE10" s="171" t="e">
        <f>SUM(#REF!)*$BI10</f>
        <v>#REF!</v>
      </c>
      <c r="BF10" s="171" t="e">
        <f>SUM(#REF!)*$BI10</f>
        <v>#REF!</v>
      </c>
      <c r="BG10" s="171" t="e">
        <f>SUM(#REF!)*$BI10</f>
        <v>#REF!</v>
      </c>
      <c r="BI10" s="174">
        <f>SUMIF(Revenue!$P:$P,'E&amp;O -  Import (USD)'!$F10,Revenue!$G:$G)</f>
        <v>2.8384141918611338E-3</v>
      </c>
    </row>
    <row r="11" spans="1:61" s="173" customFormat="1" ht="12.75" hidden="1" customHeight="1">
      <c r="A11" s="177" t="s">
        <v>456</v>
      </c>
      <c r="B11" s="178" t="s">
        <v>625</v>
      </c>
      <c r="C11" s="170" cm="1">
        <f t="array" ref="C11">IFERROR(INDEX('Legal Entity'!B:B,MATCH('E&amp;O -  Import (USD)'!F11,'Legal Entity'!A:A,0),0),0)</f>
        <v>0</v>
      </c>
      <c r="D11" s="170" t="str" cm="1">
        <f t="array" ref="D11">IFERROR(INDEX('Legal Entity'!C:C,MATCH(F11,'Legal Entity'!A:A,0),0),0)</f>
        <v>CA</v>
      </c>
      <c r="E11" s="170" t="s">
        <v>635</v>
      </c>
      <c r="F11" s="170" t="s">
        <v>125</v>
      </c>
      <c r="G11" s="170"/>
      <c r="H11" s="171" t="e">
        <f>SUM(#REF!)*$BI11</f>
        <v>#REF!</v>
      </c>
      <c r="I11" s="171" t="e">
        <f>SUM(#REF!)*$BI11</f>
        <v>#REF!</v>
      </c>
      <c r="J11" s="171" t="e">
        <f>SUM(#REF!)*$BI11</f>
        <v>#REF!</v>
      </c>
      <c r="K11" s="171" t="e">
        <f>SUM(#REF!)*$BI11</f>
        <v>#REF!</v>
      </c>
      <c r="L11" s="171" t="e">
        <f>SUM(#REF!)*$BI11</f>
        <v>#REF!</v>
      </c>
      <c r="M11" s="171" t="e">
        <f>SUM(#REF!)*$BI11</f>
        <v>#REF!</v>
      </c>
      <c r="N11" s="171" t="e">
        <f>SUM(#REF!)*$BI11</f>
        <v>#REF!</v>
      </c>
      <c r="O11" s="171" t="e">
        <f>SUM(#REF!)*$BI11</f>
        <v>#REF!</v>
      </c>
      <c r="P11" s="171" t="e">
        <f>SUM(#REF!)*$BI11</f>
        <v>#REF!</v>
      </c>
      <c r="Q11" s="171" t="e">
        <f>SUM(#REF!)*$BI11</f>
        <v>#REF!</v>
      </c>
      <c r="R11" s="171" t="e">
        <f>SUM(#REF!)*$BI11</f>
        <v>#REF!</v>
      </c>
      <c r="S11" s="171" t="e">
        <f>SUM(#REF!)*$BI11</f>
        <v>#REF!</v>
      </c>
      <c r="T11" s="171" t="e">
        <f>SUM(#REF!)*$BI11</f>
        <v>#REF!</v>
      </c>
      <c r="U11" s="171" t="e">
        <f>SUM(#REF!)*$BI11</f>
        <v>#REF!</v>
      </c>
      <c r="V11" s="171" t="e">
        <f>SUM(#REF!)*$BI11</f>
        <v>#REF!</v>
      </c>
      <c r="W11" s="171" t="e">
        <f>SUM(#REF!)*$BI11</f>
        <v>#REF!</v>
      </c>
      <c r="X11" s="171" t="e">
        <f>SUM(#REF!)*$BI11</f>
        <v>#REF!</v>
      </c>
      <c r="Y11" s="171" t="e">
        <f>SUM(#REF!)*$BI11</f>
        <v>#REF!</v>
      </c>
      <c r="Z11" s="171" t="e">
        <f>SUM(#REF!)*$BI11</f>
        <v>#REF!</v>
      </c>
      <c r="AA11" s="171" t="e">
        <f>SUM(#REF!)*$BI11</f>
        <v>#REF!</v>
      </c>
      <c r="AB11" s="171" t="e">
        <f>SUM(#REF!)*$BI11</f>
        <v>#REF!</v>
      </c>
      <c r="AC11" s="171" t="e">
        <f>SUM(#REF!)*$BI11</f>
        <v>#REF!</v>
      </c>
      <c r="AD11" s="171" t="e">
        <f>SUM(#REF!)*$BI11</f>
        <v>#REF!</v>
      </c>
      <c r="AE11" s="171" t="e">
        <f>SUM(#REF!)*$BI11</f>
        <v>#REF!</v>
      </c>
      <c r="AF11" s="171" t="e">
        <f>SUM(#REF!)*$BI11</f>
        <v>#REF!</v>
      </c>
      <c r="AG11" s="171" t="e">
        <f>SUM(#REF!)*$BI11</f>
        <v>#REF!</v>
      </c>
      <c r="AH11" s="171" t="e">
        <f>SUM(#REF!)*$BI11</f>
        <v>#REF!</v>
      </c>
      <c r="AI11" s="171" t="e">
        <f>SUM(#REF!)*$BI11</f>
        <v>#REF!</v>
      </c>
      <c r="AJ11" s="171" t="e">
        <f>SUM(#REF!)*$BI11</f>
        <v>#REF!</v>
      </c>
      <c r="AK11" s="171" t="e">
        <f>SUM(#REF!)*$BI11</f>
        <v>#REF!</v>
      </c>
      <c r="AL11" s="171" t="e">
        <f>SUM(#REF!)*$BI11</f>
        <v>#REF!</v>
      </c>
      <c r="AM11" s="171" t="e">
        <f>SUM(#REF!)*$BI11</f>
        <v>#REF!</v>
      </c>
      <c r="AN11" s="171" t="e">
        <f>SUM(#REF!)*$BI11</f>
        <v>#REF!</v>
      </c>
      <c r="AO11" s="171" t="e">
        <f>SUM(#REF!)*$BI11</f>
        <v>#REF!</v>
      </c>
      <c r="AP11" s="171" t="e">
        <f>SUM(#REF!)*$BI11</f>
        <v>#REF!</v>
      </c>
      <c r="AQ11" s="171" t="e">
        <f>SUM(#REF!)*$BI11</f>
        <v>#REF!</v>
      </c>
      <c r="AR11" s="171" t="e">
        <f>SUM(#REF!)*$BI11</f>
        <v>#REF!</v>
      </c>
      <c r="AS11" s="171" t="e">
        <f>SUM(#REF!)*$BI11</f>
        <v>#REF!</v>
      </c>
      <c r="AT11" s="171" t="e">
        <f>SUM(#REF!)*$BI11</f>
        <v>#REF!</v>
      </c>
      <c r="AU11" s="171" t="e">
        <f>SUM(#REF!)*$BI11</f>
        <v>#REF!</v>
      </c>
      <c r="AV11" s="171" t="e">
        <f>SUM(#REF!)*$BI11</f>
        <v>#REF!</v>
      </c>
      <c r="AW11" s="171" t="e">
        <f>SUM(#REF!)*$BI11</f>
        <v>#REF!</v>
      </c>
      <c r="AX11" s="171" t="e">
        <f>SUM(#REF!)*$BI11</f>
        <v>#REF!</v>
      </c>
      <c r="AY11" s="171" t="e">
        <f>SUM(#REF!)*$BI11</f>
        <v>#REF!</v>
      </c>
      <c r="AZ11" s="171" t="e">
        <f>SUM(#REF!)*$BI11</f>
        <v>#REF!</v>
      </c>
      <c r="BA11" s="171" t="e">
        <f>SUM(#REF!)*$BI11</f>
        <v>#REF!</v>
      </c>
      <c r="BB11" s="171" t="e">
        <f>SUM(#REF!)*$BI11</f>
        <v>#REF!</v>
      </c>
      <c r="BC11" s="171" t="e">
        <f>SUM(#REF!)*$BI11</f>
        <v>#REF!</v>
      </c>
      <c r="BD11" s="171" t="e">
        <f>SUM(#REF!)*$BI11</f>
        <v>#REF!</v>
      </c>
      <c r="BE11" s="171" t="e">
        <f>SUM(#REF!)*$BI11</f>
        <v>#REF!</v>
      </c>
      <c r="BF11" s="171" t="e">
        <f>SUM(#REF!)*$BI11</f>
        <v>#REF!</v>
      </c>
      <c r="BG11" s="171" t="e">
        <f>SUM(#REF!)*$BI11</f>
        <v>#REF!</v>
      </c>
      <c r="BI11" s="174">
        <f>SUMIF(Revenue!$P:$P,'E&amp;O -  Import (USD)'!$F11,Revenue!$G:$G)</f>
        <v>4.5192049698043461E-2</v>
      </c>
    </row>
    <row r="12" spans="1:61" s="173" customFormat="1" ht="12.75" hidden="1" customHeight="1">
      <c r="A12" s="177" t="s">
        <v>456</v>
      </c>
      <c r="B12" s="178" t="s">
        <v>625</v>
      </c>
      <c r="C12" s="170" t="str" cm="1">
        <f t="array" ref="C12">IFERROR(INDEX('Legal Entity'!B:B,MATCH('E&amp;O -  Import (USD)'!F12,'Legal Entity'!A:A,0),0),0)</f>
        <v>1310 - Corix Utilities Inc.</v>
      </c>
      <c r="D12" s="170" t="str" cm="1">
        <f t="array" ref="D12">IFERROR(INDEX('Legal Entity'!C:C,MATCH(F12,'Legal Entity'!A:A,0),0),0)</f>
        <v>CA</v>
      </c>
      <c r="E12" s="170" t="s">
        <v>635</v>
      </c>
      <c r="F12" s="170" t="s">
        <v>122</v>
      </c>
      <c r="G12" s="170"/>
      <c r="H12" s="171" t="e">
        <f>SUM(#REF!)*$BI12</f>
        <v>#REF!</v>
      </c>
      <c r="I12" s="171" t="e">
        <f>SUM(#REF!)*$BI12</f>
        <v>#REF!</v>
      </c>
      <c r="J12" s="171" t="e">
        <f>SUM(#REF!)*$BI12</f>
        <v>#REF!</v>
      </c>
      <c r="K12" s="171" t="e">
        <f>SUM(#REF!)*$BI12</f>
        <v>#REF!</v>
      </c>
      <c r="L12" s="171" t="e">
        <f>SUM(#REF!)*$BI12</f>
        <v>#REF!</v>
      </c>
      <c r="M12" s="171" t="e">
        <f>SUM(#REF!)*$BI12</f>
        <v>#REF!</v>
      </c>
      <c r="N12" s="171" t="e">
        <f>SUM(#REF!)*$BI12</f>
        <v>#REF!</v>
      </c>
      <c r="O12" s="171" t="e">
        <f>SUM(#REF!)*$BI12</f>
        <v>#REF!</v>
      </c>
      <c r="P12" s="171" t="e">
        <f>SUM(#REF!)*$BI12</f>
        <v>#REF!</v>
      </c>
      <c r="Q12" s="171" t="e">
        <f>SUM(#REF!)*$BI12</f>
        <v>#REF!</v>
      </c>
      <c r="R12" s="171" t="e">
        <f>SUM(#REF!)*$BI12</f>
        <v>#REF!</v>
      </c>
      <c r="S12" s="171" t="e">
        <f>SUM(#REF!)*$BI12</f>
        <v>#REF!</v>
      </c>
      <c r="T12" s="171" t="e">
        <f>SUM(#REF!)*$BI12</f>
        <v>#REF!</v>
      </c>
      <c r="U12" s="171" t="e">
        <f>SUM(#REF!)*$BI12</f>
        <v>#REF!</v>
      </c>
      <c r="V12" s="171" t="e">
        <f>SUM(#REF!)*$BI12</f>
        <v>#REF!</v>
      </c>
      <c r="W12" s="171" t="e">
        <f>SUM(#REF!)*$BI12</f>
        <v>#REF!</v>
      </c>
      <c r="X12" s="171" t="e">
        <f>SUM(#REF!)*$BI12</f>
        <v>#REF!</v>
      </c>
      <c r="Y12" s="171" t="e">
        <f>SUM(#REF!)*$BI12</f>
        <v>#REF!</v>
      </c>
      <c r="Z12" s="171" t="e">
        <f>SUM(#REF!)*$BI12</f>
        <v>#REF!</v>
      </c>
      <c r="AA12" s="171" t="e">
        <f>SUM(#REF!)*$BI12</f>
        <v>#REF!</v>
      </c>
      <c r="AB12" s="171" t="e">
        <f>SUM(#REF!)*$BI12</f>
        <v>#REF!</v>
      </c>
      <c r="AC12" s="171" t="e">
        <f>SUM(#REF!)*$BI12</f>
        <v>#REF!</v>
      </c>
      <c r="AD12" s="171" t="e">
        <f>SUM(#REF!)*$BI12</f>
        <v>#REF!</v>
      </c>
      <c r="AE12" s="171" t="e">
        <f>SUM(#REF!)*$BI12</f>
        <v>#REF!</v>
      </c>
      <c r="AF12" s="171" t="e">
        <f>SUM(#REF!)*$BI12</f>
        <v>#REF!</v>
      </c>
      <c r="AG12" s="171" t="e">
        <f>SUM(#REF!)*$BI12</f>
        <v>#REF!</v>
      </c>
      <c r="AH12" s="171" t="e">
        <f>SUM(#REF!)*$BI12</f>
        <v>#REF!</v>
      </c>
      <c r="AI12" s="171" t="e">
        <f>SUM(#REF!)*$BI12</f>
        <v>#REF!</v>
      </c>
      <c r="AJ12" s="171" t="e">
        <f>SUM(#REF!)*$BI12</f>
        <v>#REF!</v>
      </c>
      <c r="AK12" s="171" t="e">
        <f>SUM(#REF!)*$BI12</f>
        <v>#REF!</v>
      </c>
      <c r="AL12" s="171" t="e">
        <f>SUM(#REF!)*$BI12</f>
        <v>#REF!</v>
      </c>
      <c r="AM12" s="171" t="e">
        <f>SUM(#REF!)*$BI12</f>
        <v>#REF!</v>
      </c>
      <c r="AN12" s="171" t="e">
        <f>SUM(#REF!)*$BI12</f>
        <v>#REF!</v>
      </c>
      <c r="AO12" s="171" t="e">
        <f>SUM(#REF!)*$BI12</f>
        <v>#REF!</v>
      </c>
      <c r="AP12" s="171" t="e">
        <f>SUM(#REF!)*$BI12</f>
        <v>#REF!</v>
      </c>
      <c r="AQ12" s="171" t="e">
        <f>SUM(#REF!)*$BI12</f>
        <v>#REF!</v>
      </c>
      <c r="AR12" s="171" t="e">
        <f>SUM(#REF!)*$BI12</f>
        <v>#REF!</v>
      </c>
      <c r="AS12" s="171" t="e">
        <f>SUM(#REF!)*$BI12</f>
        <v>#REF!</v>
      </c>
      <c r="AT12" s="171" t="e">
        <f>SUM(#REF!)*$BI12</f>
        <v>#REF!</v>
      </c>
      <c r="AU12" s="171" t="e">
        <f>SUM(#REF!)*$BI12</f>
        <v>#REF!</v>
      </c>
      <c r="AV12" s="171" t="e">
        <f>SUM(#REF!)*$BI12</f>
        <v>#REF!</v>
      </c>
      <c r="AW12" s="171" t="e">
        <f>SUM(#REF!)*$BI12</f>
        <v>#REF!</v>
      </c>
      <c r="AX12" s="171" t="e">
        <f>SUM(#REF!)*$BI12</f>
        <v>#REF!</v>
      </c>
      <c r="AY12" s="171" t="e">
        <f>SUM(#REF!)*$BI12</f>
        <v>#REF!</v>
      </c>
      <c r="AZ12" s="171" t="e">
        <f>SUM(#REF!)*$BI12</f>
        <v>#REF!</v>
      </c>
      <c r="BA12" s="171" t="e">
        <f>SUM(#REF!)*$BI12</f>
        <v>#REF!</v>
      </c>
      <c r="BB12" s="171" t="e">
        <f>SUM(#REF!)*$BI12</f>
        <v>#REF!</v>
      </c>
      <c r="BC12" s="171" t="e">
        <f>SUM(#REF!)*$BI12</f>
        <v>#REF!</v>
      </c>
      <c r="BD12" s="171" t="e">
        <f>SUM(#REF!)*$BI12</f>
        <v>#REF!</v>
      </c>
      <c r="BE12" s="171" t="e">
        <f>SUM(#REF!)*$BI12</f>
        <v>#REF!</v>
      </c>
      <c r="BF12" s="171" t="e">
        <f>SUM(#REF!)*$BI12</f>
        <v>#REF!</v>
      </c>
      <c r="BG12" s="171" t="e">
        <f>SUM(#REF!)*$BI12</f>
        <v>#REF!</v>
      </c>
      <c r="BI12" s="174">
        <f>SUMIF(Revenue!$P:$P,'E&amp;O -  Import (USD)'!$F12,Revenue!$G:$G)</f>
        <v>1.5952090716635565E-2</v>
      </c>
    </row>
    <row r="13" spans="1:61" s="173" customFormat="1" ht="12.75" hidden="1" customHeight="1">
      <c r="A13" s="177" t="s">
        <v>456</v>
      </c>
      <c r="B13" s="178" t="s">
        <v>625</v>
      </c>
      <c r="C13" s="170" t="str" cm="1">
        <f t="array" ref="C13">IFERROR(INDEX('Legal Entity'!B:B,MATCH('E&amp;O -  Import (USD)'!F13,'Legal Entity'!A:A,0),0),0)</f>
        <v>1330 - West Shore Environmental Services Limited Partnership</v>
      </c>
      <c r="D13" s="170" t="str" cm="1">
        <f t="array" ref="D13">IFERROR(INDEX('Legal Entity'!C:C,MATCH(F13,'Legal Entity'!A:A,0),0),0)</f>
        <v>CA</v>
      </c>
      <c r="E13" s="170" t="s">
        <v>635</v>
      </c>
      <c r="F13" s="170" t="s">
        <v>168</v>
      </c>
      <c r="G13" s="170"/>
      <c r="H13" s="171" t="e">
        <f>SUM(#REF!)*$BI13</f>
        <v>#REF!</v>
      </c>
      <c r="I13" s="171" t="e">
        <f>SUM(#REF!)*$BI13</f>
        <v>#REF!</v>
      </c>
      <c r="J13" s="171" t="e">
        <f>SUM(#REF!)*$BI13</f>
        <v>#REF!</v>
      </c>
      <c r="K13" s="171" t="e">
        <f>SUM(#REF!)*$BI13</f>
        <v>#REF!</v>
      </c>
      <c r="L13" s="171" t="e">
        <f>SUM(#REF!)*$BI13</f>
        <v>#REF!</v>
      </c>
      <c r="M13" s="171" t="e">
        <f>SUM(#REF!)*$BI13</f>
        <v>#REF!</v>
      </c>
      <c r="N13" s="171" t="e">
        <f>SUM(#REF!)*$BI13</f>
        <v>#REF!</v>
      </c>
      <c r="O13" s="171" t="e">
        <f>SUM(#REF!)*$BI13</f>
        <v>#REF!</v>
      </c>
      <c r="P13" s="171" t="e">
        <f>SUM(#REF!)*$BI13</f>
        <v>#REF!</v>
      </c>
      <c r="Q13" s="171" t="e">
        <f>SUM(#REF!)*$BI13</f>
        <v>#REF!</v>
      </c>
      <c r="R13" s="171" t="e">
        <f>SUM(#REF!)*$BI13</f>
        <v>#REF!</v>
      </c>
      <c r="S13" s="171" t="e">
        <f>SUM(#REF!)*$BI13</f>
        <v>#REF!</v>
      </c>
      <c r="T13" s="171" t="e">
        <f>SUM(#REF!)*$BI13</f>
        <v>#REF!</v>
      </c>
      <c r="U13" s="171" t="e">
        <f>SUM(#REF!)*$BI13</f>
        <v>#REF!</v>
      </c>
      <c r="V13" s="171" t="e">
        <f>SUM(#REF!)*$BI13</f>
        <v>#REF!</v>
      </c>
      <c r="W13" s="171" t="e">
        <f>SUM(#REF!)*$BI13</f>
        <v>#REF!</v>
      </c>
      <c r="X13" s="171" t="e">
        <f>SUM(#REF!)*$BI13</f>
        <v>#REF!</v>
      </c>
      <c r="Y13" s="171" t="e">
        <f>SUM(#REF!)*$BI13</f>
        <v>#REF!</v>
      </c>
      <c r="Z13" s="171" t="e">
        <f>SUM(#REF!)*$BI13</f>
        <v>#REF!</v>
      </c>
      <c r="AA13" s="171" t="e">
        <f>SUM(#REF!)*$BI13</f>
        <v>#REF!</v>
      </c>
      <c r="AB13" s="171" t="e">
        <f>SUM(#REF!)*$BI13</f>
        <v>#REF!</v>
      </c>
      <c r="AC13" s="171" t="e">
        <f>SUM(#REF!)*$BI13</f>
        <v>#REF!</v>
      </c>
      <c r="AD13" s="171" t="e">
        <f>SUM(#REF!)*$BI13</f>
        <v>#REF!</v>
      </c>
      <c r="AE13" s="171" t="e">
        <f>SUM(#REF!)*$BI13</f>
        <v>#REF!</v>
      </c>
      <c r="AF13" s="171" t="e">
        <f>SUM(#REF!)*$BI13</f>
        <v>#REF!</v>
      </c>
      <c r="AG13" s="171" t="e">
        <f>SUM(#REF!)*$BI13</f>
        <v>#REF!</v>
      </c>
      <c r="AH13" s="171" t="e">
        <f>SUM(#REF!)*$BI13</f>
        <v>#REF!</v>
      </c>
      <c r="AI13" s="171" t="e">
        <f>SUM(#REF!)*$BI13</f>
        <v>#REF!</v>
      </c>
      <c r="AJ13" s="171" t="e">
        <f>SUM(#REF!)*$BI13</f>
        <v>#REF!</v>
      </c>
      <c r="AK13" s="171" t="e">
        <f>SUM(#REF!)*$BI13</f>
        <v>#REF!</v>
      </c>
      <c r="AL13" s="171" t="e">
        <f>SUM(#REF!)*$BI13</f>
        <v>#REF!</v>
      </c>
      <c r="AM13" s="171" t="e">
        <f>SUM(#REF!)*$BI13</f>
        <v>#REF!</v>
      </c>
      <c r="AN13" s="171" t="e">
        <f>SUM(#REF!)*$BI13</f>
        <v>#REF!</v>
      </c>
      <c r="AO13" s="171" t="e">
        <f>SUM(#REF!)*$BI13</f>
        <v>#REF!</v>
      </c>
      <c r="AP13" s="171" t="e">
        <f>SUM(#REF!)*$BI13</f>
        <v>#REF!</v>
      </c>
      <c r="AQ13" s="171" t="e">
        <f>SUM(#REF!)*$BI13</f>
        <v>#REF!</v>
      </c>
      <c r="AR13" s="171" t="e">
        <f>SUM(#REF!)*$BI13</f>
        <v>#REF!</v>
      </c>
      <c r="AS13" s="171" t="e">
        <f>SUM(#REF!)*$BI13</f>
        <v>#REF!</v>
      </c>
      <c r="AT13" s="171" t="e">
        <f>SUM(#REF!)*$BI13</f>
        <v>#REF!</v>
      </c>
      <c r="AU13" s="171" t="e">
        <f>SUM(#REF!)*$BI13</f>
        <v>#REF!</v>
      </c>
      <c r="AV13" s="171" t="e">
        <f>SUM(#REF!)*$BI13</f>
        <v>#REF!</v>
      </c>
      <c r="AW13" s="171" t="e">
        <f>SUM(#REF!)*$BI13</f>
        <v>#REF!</v>
      </c>
      <c r="AX13" s="171" t="e">
        <f>SUM(#REF!)*$BI13</f>
        <v>#REF!</v>
      </c>
      <c r="AY13" s="171" t="e">
        <f>SUM(#REF!)*$BI13</f>
        <v>#REF!</v>
      </c>
      <c r="AZ13" s="171" t="e">
        <f>SUM(#REF!)*$BI13</f>
        <v>#REF!</v>
      </c>
      <c r="BA13" s="171" t="e">
        <f>SUM(#REF!)*$BI13</f>
        <v>#REF!</v>
      </c>
      <c r="BB13" s="171" t="e">
        <f>SUM(#REF!)*$BI13</f>
        <v>#REF!</v>
      </c>
      <c r="BC13" s="171" t="e">
        <f>SUM(#REF!)*$BI13</f>
        <v>#REF!</v>
      </c>
      <c r="BD13" s="171" t="e">
        <f>SUM(#REF!)*$BI13</f>
        <v>#REF!</v>
      </c>
      <c r="BE13" s="171" t="e">
        <f>SUM(#REF!)*$BI13</f>
        <v>#REF!</v>
      </c>
      <c r="BF13" s="171" t="e">
        <f>SUM(#REF!)*$BI13</f>
        <v>#REF!</v>
      </c>
      <c r="BG13" s="171" t="e">
        <f>SUM(#REF!)*$BI13</f>
        <v>#REF!</v>
      </c>
      <c r="BI13" s="174">
        <f>SUMIF(Revenue!$P:$P,'E&amp;O -  Import (USD)'!$F13,Revenue!$G:$G)</f>
        <v>2.9824148095099492E-2</v>
      </c>
    </row>
    <row r="14" spans="1:61" s="173" customFormat="1" ht="12.75" hidden="1" customHeight="1">
      <c r="A14" s="177" t="s">
        <v>456</v>
      </c>
      <c r="B14" s="178" t="s">
        <v>625</v>
      </c>
      <c r="C14" s="170" t="str" cm="1">
        <f t="array" ref="C14">IFERROR(INDEX('Legal Entity'!B:B,MATCH('E&amp;O -  Import (USD)'!F14,'Legal Entity'!A:A,0),0),0)</f>
        <v>1330 - West Shore Environmental Services Limited Partnership</v>
      </c>
      <c r="D14" s="170" t="str" cm="1">
        <f t="array" ref="D14">IFERROR(INDEX('Legal Entity'!C:C,MATCH(F14,'Legal Entity'!A:A,0),0),0)</f>
        <v>CA</v>
      </c>
      <c r="E14" s="170" t="s">
        <v>635</v>
      </c>
      <c r="F14" s="170" t="s">
        <v>169</v>
      </c>
      <c r="G14" s="170"/>
      <c r="H14" s="171" t="e">
        <f>SUM(#REF!)*$BI14</f>
        <v>#REF!</v>
      </c>
      <c r="I14" s="171" t="e">
        <f>SUM(#REF!)*$BI14</f>
        <v>#REF!</v>
      </c>
      <c r="J14" s="171" t="e">
        <f>SUM(#REF!)*$BI14</f>
        <v>#REF!</v>
      </c>
      <c r="K14" s="171" t="e">
        <f>SUM(#REF!)*$BI14</f>
        <v>#REF!</v>
      </c>
      <c r="L14" s="171" t="e">
        <f>SUM(#REF!)*$BI14</f>
        <v>#REF!</v>
      </c>
      <c r="M14" s="171" t="e">
        <f>SUM(#REF!)*$BI14</f>
        <v>#REF!</v>
      </c>
      <c r="N14" s="171" t="e">
        <f>SUM(#REF!)*$BI14</f>
        <v>#REF!</v>
      </c>
      <c r="O14" s="171" t="e">
        <f>SUM(#REF!)*$BI14</f>
        <v>#REF!</v>
      </c>
      <c r="P14" s="171" t="e">
        <f>SUM(#REF!)*$BI14</f>
        <v>#REF!</v>
      </c>
      <c r="Q14" s="171" t="e">
        <f>SUM(#REF!)*$BI14</f>
        <v>#REF!</v>
      </c>
      <c r="R14" s="171" t="e">
        <f>SUM(#REF!)*$BI14</f>
        <v>#REF!</v>
      </c>
      <c r="S14" s="171" t="e">
        <f>SUM(#REF!)*$BI14</f>
        <v>#REF!</v>
      </c>
      <c r="T14" s="171" t="e">
        <f>SUM(#REF!)*$BI14</f>
        <v>#REF!</v>
      </c>
      <c r="U14" s="171" t="e">
        <f>SUM(#REF!)*$BI14</f>
        <v>#REF!</v>
      </c>
      <c r="V14" s="171" t="e">
        <f>SUM(#REF!)*$BI14</f>
        <v>#REF!</v>
      </c>
      <c r="W14" s="171" t="e">
        <f>SUM(#REF!)*$BI14</f>
        <v>#REF!</v>
      </c>
      <c r="X14" s="171" t="e">
        <f>SUM(#REF!)*$BI14</f>
        <v>#REF!</v>
      </c>
      <c r="Y14" s="171" t="e">
        <f>SUM(#REF!)*$BI14</f>
        <v>#REF!</v>
      </c>
      <c r="Z14" s="171" t="e">
        <f>SUM(#REF!)*$BI14</f>
        <v>#REF!</v>
      </c>
      <c r="AA14" s="171" t="e">
        <f>SUM(#REF!)*$BI14</f>
        <v>#REF!</v>
      </c>
      <c r="AB14" s="171" t="e">
        <f>SUM(#REF!)*$BI14</f>
        <v>#REF!</v>
      </c>
      <c r="AC14" s="171" t="e">
        <f>SUM(#REF!)*$BI14</f>
        <v>#REF!</v>
      </c>
      <c r="AD14" s="171" t="e">
        <f>SUM(#REF!)*$BI14</f>
        <v>#REF!</v>
      </c>
      <c r="AE14" s="171" t="e">
        <f>SUM(#REF!)*$BI14</f>
        <v>#REF!</v>
      </c>
      <c r="AF14" s="171" t="e">
        <f>SUM(#REF!)*$BI14</f>
        <v>#REF!</v>
      </c>
      <c r="AG14" s="171" t="e">
        <f>SUM(#REF!)*$BI14</f>
        <v>#REF!</v>
      </c>
      <c r="AH14" s="171" t="e">
        <f>SUM(#REF!)*$BI14</f>
        <v>#REF!</v>
      </c>
      <c r="AI14" s="171" t="e">
        <f>SUM(#REF!)*$BI14</f>
        <v>#REF!</v>
      </c>
      <c r="AJ14" s="171" t="e">
        <f>SUM(#REF!)*$BI14</f>
        <v>#REF!</v>
      </c>
      <c r="AK14" s="171" t="e">
        <f>SUM(#REF!)*$BI14</f>
        <v>#REF!</v>
      </c>
      <c r="AL14" s="171" t="e">
        <f>SUM(#REF!)*$BI14</f>
        <v>#REF!</v>
      </c>
      <c r="AM14" s="171" t="e">
        <f>SUM(#REF!)*$BI14</f>
        <v>#REF!</v>
      </c>
      <c r="AN14" s="171" t="e">
        <f>SUM(#REF!)*$BI14</f>
        <v>#REF!</v>
      </c>
      <c r="AO14" s="171" t="e">
        <f>SUM(#REF!)*$BI14</f>
        <v>#REF!</v>
      </c>
      <c r="AP14" s="171" t="e">
        <f>SUM(#REF!)*$BI14</f>
        <v>#REF!</v>
      </c>
      <c r="AQ14" s="171" t="e">
        <f>SUM(#REF!)*$BI14</f>
        <v>#REF!</v>
      </c>
      <c r="AR14" s="171" t="e">
        <f>SUM(#REF!)*$BI14</f>
        <v>#REF!</v>
      </c>
      <c r="AS14" s="171" t="e">
        <f>SUM(#REF!)*$BI14</f>
        <v>#REF!</v>
      </c>
      <c r="AT14" s="171" t="e">
        <f>SUM(#REF!)*$BI14</f>
        <v>#REF!</v>
      </c>
      <c r="AU14" s="171" t="e">
        <f>SUM(#REF!)*$BI14</f>
        <v>#REF!</v>
      </c>
      <c r="AV14" s="171" t="e">
        <f>SUM(#REF!)*$BI14</f>
        <v>#REF!</v>
      </c>
      <c r="AW14" s="171" t="e">
        <f>SUM(#REF!)*$BI14</f>
        <v>#REF!</v>
      </c>
      <c r="AX14" s="171" t="e">
        <f>SUM(#REF!)*$BI14</f>
        <v>#REF!</v>
      </c>
      <c r="AY14" s="171" t="e">
        <f>SUM(#REF!)*$BI14</f>
        <v>#REF!</v>
      </c>
      <c r="AZ14" s="171" t="e">
        <f>SUM(#REF!)*$BI14</f>
        <v>#REF!</v>
      </c>
      <c r="BA14" s="171" t="e">
        <f>SUM(#REF!)*$BI14</f>
        <v>#REF!</v>
      </c>
      <c r="BB14" s="171" t="e">
        <f>SUM(#REF!)*$BI14</f>
        <v>#REF!</v>
      </c>
      <c r="BC14" s="171" t="e">
        <f>SUM(#REF!)*$BI14</f>
        <v>#REF!</v>
      </c>
      <c r="BD14" s="171" t="e">
        <f>SUM(#REF!)*$BI14</f>
        <v>#REF!</v>
      </c>
      <c r="BE14" s="171" t="e">
        <f>SUM(#REF!)*$BI14</f>
        <v>#REF!</v>
      </c>
      <c r="BF14" s="171" t="e">
        <f>SUM(#REF!)*$BI14</f>
        <v>#REF!</v>
      </c>
      <c r="BG14" s="171" t="e">
        <f>SUM(#REF!)*$BI14</f>
        <v>#REF!</v>
      </c>
      <c r="BI14" s="174">
        <f>SUMIF(Revenue!$P:$P,'E&amp;O -  Import (USD)'!$F14,Revenue!$G:$G)</f>
        <v>0.28344181365073329</v>
      </c>
    </row>
    <row r="15" spans="1:61" s="173" customFormat="1" ht="12.75" hidden="1" customHeight="1">
      <c r="A15" s="177" t="s">
        <v>456</v>
      </c>
      <c r="B15" s="178" t="s">
        <v>625</v>
      </c>
      <c r="C15" s="170" t="str" cm="1">
        <f t="array" ref="C15">IFERROR(INDEX('Legal Entity'!B:B,MATCH('E&amp;O -  Import (USD)'!F15,'Legal Entity'!A:A,0),0),0)</f>
        <v/>
      </c>
      <c r="D15" s="170" t="str" cm="1">
        <f t="array" ref="D15">IFERROR(INDEX('Legal Entity'!C:C,MATCH(F15,'Legal Entity'!A:A,0),0),0)</f>
        <v>CA</v>
      </c>
      <c r="E15" s="170" t="s">
        <v>635</v>
      </c>
      <c r="F15" s="170" t="s">
        <v>170</v>
      </c>
      <c r="G15" s="170"/>
      <c r="H15" s="171" t="e">
        <f>SUM(#REF!)*$BI15</f>
        <v>#REF!</v>
      </c>
      <c r="I15" s="171" t="e">
        <f>SUM(#REF!)*$BI15</f>
        <v>#REF!</v>
      </c>
      <c r="J15" s="171" t="e">
        <f>SUM(#REF!)*$BI15</f>
        <v>#REF!</v>
      </c>
      <c r="K15" s="171" t="e">
        <f>SUM(#REF!)*$BI15</f>
        <v>#REF!</v>
      </c>
      <c r="L15" s="171" t="e">
        <f>SUM(#REF!)*$BI15</f>
        <v>#REF!</v>
      </c>
      <c r="M15" s="171" t="e">
        <f>SUM(#REF!)*$BI15</f>
        <v>#REF!</v>
      </c>
      <c r="N15" s="171" t="e">
        <f>SUM(#REF!)*$BI15</f>
        <v>#REF!</v>
      </c>
      <c r="O15" s="171" t="e">
        <f>SUM(#REF!)*$BI15</f>
        <v>#REF!</v>
      </c>
      <c r="P15" s="171" t="e">
        <f>SUM(#REF!)*$BI15</f>
        <v>#REF!</v>
      </c>
      <c r="Q15" s="171" t="e">
        <f>SUM(#REF!)*$BI15</f>
        <v>#REF!</v>
      </c>
      <c r="R15" s="171" t="e">
        <f>SUM(#REF!)*$BI15</f>
        <v>#REF!</v>
      </c>
      <c r="S15" s="171" t="e">
        <f>SUM(#REF!)*$BI15</f>
        <v>#REF!</v>
      </c>
      <c r="T15" s="171" t="e">
        <f>SUM(#REF!)*$BI15</f>
        <v>#REF!</v>
      </c>
      <c r="U15" s="171" t="e">
        <f>SUM(#REF!)*$BI15</f>
        <v>#REF!</v>
      </c>
      <c r="V15" s="171" t="e">
        <f>SUM(#REF!)*$BI15</f>
        <v>#REF!</v>
      </c>
      <c r="W15" s="171" t="e">
        <f>SUM(#REF!)*$BI15</f>
        <v>#REF!</v>
      </c>
      <c r="X15" s="171" t="e">
        <f>SUM(#REF!)*$BI15</f>
        <v>#REF!</v>
      </c>
      <c r="Y15" s="171" t="e">
        <f>SUM(#REF!)*$BI15</f>
        <v>#REF!</v>
      </c>
      <c r="Z15" s="171" t="e">
        <f>SUM(#REF!)*$BI15</f>
        <v>#REF!</v>
      </c>
      <c r="AA15" s="171" t="e">
        <f>SUM(#REF!)*$BI15</f>
        <v>#REF!</v>
      </c>
      <c r="AB15" s="171" t="e">
        <f>SUM(#REF!)*$BI15</f>
        <v>#REF!</v>
      </c>
      <c r="AC15" s="171" t="e">
        <f>SUM(#REF!)*$BI15</f>
        <v>#REF!</v>
      </c>
      <c r="AD15" s="171" t="e">
        <f>SUM(#REF!)*$BI15</f>
        <v>#REF!</v>
      </c>
      <c r="AE15" s="171" t="e">
        <f>SUM(#REF!)*$BI15</f>
        <v>#REF!</v>
      </c>
      <c r="AF15" s="171" t="e">
        <f>SUM(#REF!)*$BI15</f>
        <v>#REF!</v>
      </c>
      <c r="AG15" s="171" t="e">
        <f>SUM(#REF!)*$BI15</f>
        <v>#REF!</v>
      </c>
      <c r="AH15" s="171" t="e">
        <f>SUM(#REF!)*$BI15</f>
        <v>#REF!</v>
      </c>
      <c r="AI15" s="171" t="e">
        <f>SUM(#REF!)*$BI15</f>
        <v>#REF!</v>
      </c>
      <c r="AJ15" s="171" t="e">
        <f>SUM(#REF!)*$BI15</f>
        <v>#REF!</v>
      </c>
      <c r="AK15" s="171" t="e">
        <f>SUM(#REF!)*$BI15</f>
        <v>#REF!</v>
      </c>
      <c r="AL15" s="171" t="e">
        <f>SUM(#REF!)*$BI15</f>
        <v>#REF!</v>
      </c>
      <c r="AM15" s="171" t="e">
        <f>SUM(#REF!)*$BI15</f>
        <v>#REF!</v>
      </c>
      <c r="AN15" s="171" t="e">
        <f>SUM(#REF!)*$BI15</f>
        <v>#REF!</v>
      </c>
      <c r="AO15" s="171" t="e">
        <f>SUM(#REF!)*$BI15</f>
        <v>#REF!</v>
      </c>
      <c r="AP15" s="171" t="e">
        <f>SUM(#REF!)*$BI15</f>
        <v>#REF!</v>
      </c>
      <c r="AQ15" s="171" t="e">
        <f>SUM(#REF!)*$BI15</f>
        <v>#REF!</v>
      </c>
      <c r="AR15" s="171" t="e">
        <f>SUM(#REF!)*$BI15</f>
        <v>#REF!</v>
      </c>
      <c r="AS15" s="171" t="e">
        <f>SUM(#REF!)*$BI15</f>
        <v>#REF!</v>
      </c>
      <c r="AT15" s="171" t="e">
        <f>SUM(#REF!)*$BI15</f>
        <v>#REF!</v>
      </c>
      <c r="AU15" s="171" t="e">
        <f>SUM(#REF!)*$BI15</f>
        <v>#REF!</v>
      </c>
      <c r="AV15" s="171" t="e">
        <f>SUM(#REF!)*$BI15</f>
        <v>#REF!</v>
      </c>
      <c r="AW15" s="171" t="e">
        <f>SUM(#REF!)*$BI15</f>
        <v>#REF!</v>
      </c>
      <c r="AX15" s="171" t="e">
        <f>SUM(#REF!)*$BI15</f>
        <v>#REF!</v>
      </c>
      <c r="AY15" s="171" t="e">
        <f>SUM(#REF!)*$BI15</f>
        <v>#REF!</v>
      </c>
      <c r="AZ15" s="171" t="e">
        <f>SUM(#REF!)*$BI15</f>
        <v>#REF!</v>
      </c>
      <c r="BA15" s="171" t="e">
        <f>SUM(#REF!)*$BI15</f>
        <v>#REF!</v>
      </c>
      <c r="BB15" s="171" t="e">
        <f>SUM(#REF!)*$BI15</f>
        <v>#REF!</v>
      </c>
      <c r="BC15" s="171" t="e">
        <f>SUM(#REF!)*$BI15</f>
        <v>#REF!</v>
      </c>
      <c r="BD15" s="171" t="e">
        <f>SUM(#REF!)*$BI15</f>
        <v>#REF!</v>
      </c>
      <c r="BE15" s="171" t="e">
        <f>SUM(#REF!)*$BI15</f>
        <v>#REF!</v>
      </c>
      <c r="BF15" s="171" t="e">
        <f>SUM(#REF!)*$BI15</f>
        <v>#REF!</v>
      </c>
      <c r="BG15" s="171" t="e">
        <f>SUM(#REF!)*$BI15</f>
        <v>#REF!</v>
      </c>
      <c r="BI15" s="174">
        <f>SUMIF(Revenue!$P:$P,'E&amp;O -  Import (USD)'!$F15,Revenue!$G:$G)</f>
        <v>5.6535382766772634E-2</v>
      </c>
    </row>
    <row r="16" spans="1:61" s="173" customFormat="1" ht="12.75" hidden="1" customHeight="1">
      <c r="A16" s="177" t="s">
        <v>456</v>
      </c>
      <c r="B16" s="178" t="s">
        <v>625</v>
      </c>
      <c r="C16" s="170" t="str" cm="1">
        <f t="array" ref="C16">IFERROR(INDEX('Legal Entity'!B:B,MATCH('E&amp;O -  Import (USD)'!F16,'Legal Entity'!A:A,0),0),0)</f>
        <v>1310 - Corix Utilities Inc.</v>
      </c>
      <c r="D16" s="170" t="str" cm="1">
        <f t="array" ref="D16">IFERROR(INDEX('Legal Entity'!C:C,MATCH(F16,'Legal Entity'!A:A,0),0),0)</f>
        <v>CA</v>
      </c>
      <c r="E16" s="170" t="s">
        <v>635</v>
      </c>
      <c r="F16" s="170" t="s">
        <v>116</v>
      </c>
      <c r="G16" s="170"/>
      <c r="H16" s="171" t="e">
        <f>SUM(#REF!)*$BI16</f>
        <v>#REF!</v>
      </c>
      <c r="I16" s="171" t="e">
        <f>SUM(#REF!)*$BI16</f>
        <v>#REF!</v>
      </c>
      <c r="J16" s="171" t="e">
        <f>SUM(#REF!)*$BI16</f>
        <v>#REF!</v>
      </c>
      <c r="K16" s="171" t="e">
        <f>SUM(#REF!)*$BI16</f>
        <v>#REF!</v>
      </c>
      <c r="L16" s="171" t="e">
        <f>SUM(#REF!)*$BI16</f>
        <v>#REF!</v>
      </c>
      <c r="M16" s="171" t="e">
        <f>SUM(#REF!)*$BI16</f>
        <v>#REF!</v>
      </c>
      <c r="N16" s="171" t="e">
        <f>SUM(#REF!)*$BI16</f>
        <v>#REF!</v>
      </c>
      <c r="O16" s="171" t="e">
        <f>SUM(#REF!)*$BI16</f>
        <v>#REF!</v>
      </c>
      <c r="P16" s="171" t="e">
        <f>SUM(#REF!)*$BI16</f>
        <v>#REF!</v>
      </c>
      <c r="Q16" s="171" t="e">
        <f>SUM(#REF!)*$BI16</f>
        <v>#REF!</v>
      </c>
      <c r="R16" s="171" t="e">
        <f>SUM(#REF!)*$BI16</f>
        <v>#REF!</v>
      </c>
      <c r="S16" s="171" t="e">
        <f>SUM(#REF!)*$BI16</f>
        <v>#REF!</v>
      </c>
      <c r="T16" s="171" t="e">
        <f>SUM(#REF!)*$BI16</f>
        <v>#REF!</v>
      </c>
      <c r="U16" s="171" t="e">
        <f>SUM(#REF!)*$BI16</f>
        <v>#REF!</v>
      </c>
      <c r="V16" s="171" t="e">
        <f>SUM(#REF!)*$BI16</f>
        <v>#REF!</v>
      </c>
      <c r="W16" s="171" t="e">
        <f>SUM(#REF!)*$BI16</f>
        <v>#REF!</v>
      </c>
      <c r="X16" s="171" t="e">
        <f>SUM(#REF!)*$BI16</f>
        <v>#REF!</v>
      </c>
      <c r="Y16" s="171" t="e">
        <f>SUM(#REF!)*$BI16</f>
        <v>#REF!</v>
      </c>
      <c r="Z16" s="171" t="e">
        <f>SUM(#REF!)*$BI16</f>
        <v>#REF!</v>
      </c>
      <c r="AA16" s="171" t="e">
        <f>SUM(#REF!)*$BI16</f>
        <v>#REF!</v>
      </c>
      <c r="AB16" s="171" t="e">
        <f>SUM(#REF!)*$BI16</f>
        <v>#REF!</v>
      </c>
      <c r="AC16" s="171" t="e">
        <f>SUM(#REF!)*$BI16</f>
        <v>#REF!</v>
      </c>
      <c r="AD16" s="171" t="e">
        <f>SUM(#REF!)*$BI16</f>
        <v>#REF!</v>
      </c>
      <c r="AE16" s="171" t="e">
        <f>SUM(#REF!)*$BI16</f>
        <v>#REF!</v>
      </c>
      <c r="AF16" s="171" t="e">
        <f>SUM(#REF!)*$BI16</f>
        <v>#REF!</v>
      </c>
      <c r="AG16" s="171" t="e">
        <f>SUM(#REF!)*$BI16</f>
        <v>#REF!</v>
      </c>
      <c r="AH16" s="171" t="e">
        <f>SUM(#REF!)*$BI16</f>
        <v>#REF!</v>
      </c>
      <c r="AI16" s="171" t="e">
        <f>SUM(#REF!)*$BI16</f>
        <v>#REF!</v>
      </c>
      <c r="AJ16" s="171" t="e">
        <f>SUM(#REF!)*$BI16</f>
        <v>#REF!</v>
      </c>
      <c r="AK16" s="171" t="e">
        <f>SUM(#REF!)*$BI16</f>
        <v>#REF!</v>
      </c>
      <c r="AL16" s="171" t="e">
        <f>SUM(#REF!)*$BI16</f>
        <v>#REF!</v>
      </c>
      <c r="AM16" s="171" t="e">
        <f>SUM(#REF!)*$BI16</f>
        <v>#REF!</v>
      </c>
      <c r="AN16" s="171" t="e">
        <f>SUM(#REF!)*$BI16</f>
        <v>#REF!</v>
      </c>
      <c r="AO16" s="171" t="e">
        <f>SUM(#REF!)*$BI16</f>
        <v>#REF!</v>
      </c>
      <c r="AP16" s="171" t="e">
        <f>SUM(#REF!)*$BI16</f>
        <v>#REF!</v>
      </c>
      <c r="AQ16" s="171" t="e">
        <f>SUM(#REF!)*$BI16</f>
        <v>#REF!</v>
      </c>
      <c r="AR16" s="171" t="e">
        <f>SUM(#REF!)*$BI16</f>
        <v>#REF!</v>
      </c>
      <c r="AS16" s="171" t="e">
        <f>SUM(#REF!)*$BI16</f>
        <v>#REF!</v>
      </c>
      <c r="AT16" s="171" t="e">
        <f>SUM(#REF!)*$BI16</f>
        <v>#REF!</v>
      </c>
      <c r="AU16" s="171" t="e">
        <f>SUM(#REF!)*$BI16</f>
        <v>#REF!</v>
      </c>
      <c r="AV16" s="171" t="e">
        <f>SUM(#REF!)*$BI16</f>
        <v>#REF!</v>
      </c>
      <c r="AW16" s="171" t="e">
        <f>SUM(#REF!)*$BI16</f>
        <v>#REF!</v>
      </c>
      <c r="AX16" s="171" t="e">
        <f>SUM(#REF!)*$BI16</f>
        <v>#REF!</v>
      </c>
      <c r="AY16" s="171" t="e">
        <f>SUM(#REF!)*$BI16</f>
        <v>#REF!</v>
      </c>
      <c r="AZ16" s="171" t="e">
        <f>SUM(#REF!)*$BI16</f>
        <v>#REF!</v>
      </c>
      <c r="BA16" s="171" t="e">
        <f>SUM(#REF!)*$BI16</f>
        <v>#REF!</v>
      </c>
      <c r="BB16" s="171" t="e">
        <f>SUM(#REF!)*$BI16</f>
        <v>#REF!</v>
      </c>
      <c r="BC16" s="171" t="e">
        <f>SUM(#REF!)*$BI16</f>
        <v>#REF!</v>
      </c>
      <c r="BD16" s="171" t="e">
        <f>SUM(#REF!)*$BI16</f>
        <v>#REF!</v>
      </c>
      <c r="BE16" s="171" t="e">
        <f>SUM(#REF!)*$BI16</f>
        <v>#REF!</v>
      </c>
      <c r="BF16" s="171" t="e">
        <f>SUM(#REF!)*$BI16</f>
        <v>#REF!</v>
      </c>
      <c r="BG16" s="171" t="e">
        <f>SUM(#REF!)*$BI16</f>
        <v>#REF!</v>
      </c>
      <c r="BI16" s="174">
        <f>SUMIF(Revenue!$P:$P,'E&amp;O -  Import (USD)'!$F16,Revenue!$G:$G)</f>
        <v>6.8639680666227002E-3</v>
      </c>
    </row>
    <row r="17" spans="1:61" s="173" customFormat="1" ht="12.75" hidden="1" customHeight="1">
      <c r="A17" s="177" t="s">
        <v>456</v>
      </c>
      <c r="B17" s="178" t="s">
        <v>625</v>
      </c>
      <c r="C17" s="170" cm="1">
        <f t="array" ref="C17">IFERROR(INDEX('Legal Entity'!B:B,MATCH('E&amp;O -  Import (USD)'!F17,'Legal Entity'!A:A,0),0),0)</f>
        <v>0</v>
      </c>
      <c r="D17" s="170" t="str" cm="1">
        <f t="array" ref="D17">IFERROR(INDEX('Legal Entity'!C:C,MATCH(F17,'Legal Entity'!A:A,0),0),0)</f>
        <v>CA</v>
      </c>
      <c r="E17" s="170" t="s">
        <v>635</v>
      </c>
      <c r="F17" s="170" t="s">
        <v>112</v>
      </c>
      <c r="G17" s="170"/>
      <c r="H17" s="171" t="e">
        <f>SUM(#REF!)*$BI17</f>
        <v>#REF!</v>
      </c>
      <c r="I17" s="171" t="e">
        <f>SUM(#REF!)*$BI17</f>
        <v>#REF!</v>
      </c>
      <c r="J17" s="171" t="e">
        <f>SUM(#REF!)*$BI17</f>
        <v>#REF!</v>
      </c>
      <c r="K17" s="171" t="e">
        <f>SUM(#REF!)*$BI17</f>
        <v>#REF!</v>
      </c>
      <c r="L17" s="171" t="e">
        <f>SUM(#REF!)*$BI17</f>
        <v>#REF!</v>
      </c>
      <c r="M17" s="171" t="e">
        <f>SUM(#REF!)*$BI17</f>
        <v>#REF!</v>
      </c>
      <c r="N17" s="171" t="e">
        <f>SUM(#REF!)*$BI17</f>
        <v>#REF!</v>
      </c>
      <c r="O17" s="171" t="e">
        <f>SUM(#REF!)*$BI17</f>
        <v>#REF!</v>
      </c>
      <c r="P17" s="171" t="e">
        <f>SUM(#REF!)*$BI17</f>
        <v>#REF!</v>
      </c>
      <c r="Q17" s="171" t="e">
        <f>SUM(#REF!)*$BI17</f>
        <v>#REF!</v>
      </c>
      <c r="R17" s="171" t="e">
        <f>SUM(#REF!)*$BI17</f>
        <v>#REF!</v>
      </c>
      <c r="S17" s="171" t="e">
        <f>SUM(#REF!)*$BI17</f>
        <v>#REF!</v>
      </c>
      <c r="T17" s="171" t="e">
        <f>SUM(#REF!)*$BI17</f>
        <v>#REF!</v>
      </c>
      <c r="U17" s="171" t="e">
        <f>SUM(#REF!)*$BI17</f>
        <v>#REF!</v>
      </c>
      <c r="V17" s="171" t="e">
        <f>SUM(#REF!)*$BI17</f>
        <v>#REF!</v>
      </c>
      <c r="W17" s="171" t="e">
        <f>SUM(#REF!)*$BI17</f>
        <v>#REF!</v>
      </c>
      <c r="X17" s="171" t="e">
        <f>SUM(#REF!)*$BI17</f>
        <v>#REF!</v>
      </c>
      <c r="Y17" s="171" t="e">
        <f>SUM(#REF!)*$BI17</f>
        <v>#REF!</v>
      </c>
      <c r="Z17" s="171" t="e">
        <f>SUM(#REF!)*$BI17</f>
        <v>#REF!</v>
      </c>
      <c r="AA17" s="171" t="e">
        <f>SUM(#REF!)*$BI17</f>
        <v>#REF!</v>
      </c>
      <c r="AB17" s="171" t="e">
        <f>SUM(#REF!)*$BI17</f>
        <v>#REF!</v>
      </c>
      <c r="AC17" s="171" t="e">
        <f>SUM(#REF!)*$BI17</f>
        <v>#REF!</v>
      </c>
      <c r="AD17" s="171" t="e">
        <f>SUM(#REF!)*$BI17</f>
        <v>#REF!</v>
      </c>
      <c r="AE17" s="171" t="e">
        <f>SUM(#REF!)*$BI17</f>
        <v>#REF!</v>
      </c>
      <c r="AF17" s="171" t="e">
        <f>SUM(#REF!)*$BI17</f>
        <v>#REF!</v>
      </c>
      <c r="AG17" s="171" t="e">
        <f>SUM(#REF!)*$BI17</f>
        <v>#REF!</v>
      </c>
      <c r="AH17" s="171" t="e">
        <f>SUM(#REF!)*$BI17</f>
        <v>#REF!</v>
      </c>
      <c r="AI17" s="171" t="e">
        <f>SUM(#REF!)*$BI17</f>
        <v>#REF!</v>
      </c>
      <c r="AJ17" s="171" t="e">
        <f>SUM(#REF!)*$BI17</f>
        <v>#REF!</v>
      </c>
      <c r="AK17" s="171" t="e">
        <f>SUM(#REF!)*$BI17</f>
        <v>#REF!</v>
      </c>
      <c r="AL17" s="171" t="e">
        <f>SUM(#REF!)*$BI17</f>
        <v>#REF!</v>
      </c>
      <c r="AM17" s="171" t="e">
        <f>SUM(#REF!)*$BI17</f>
        <v>#REF!</v>
      </c>
      <c r="AN17" s="171" t="e">
        <f>SUM(#REF!)*$BI17</f>
        <v>#REF!</v>
      </c>
      <c r="AO17" s="171" t="e">
        <f>SUM(#REF!)*$BI17</f>
        <v>#REF!</v>
      </c>
      <c r="AP17" s="171" t="e">
        <f>SUM(#REF!)*$BI17</f>
        <v>#REF!</v>
      </c>
      <c r="AQ17" s="171" t="e">
        <f>SUM(#REF!)*$BI17</f>
        <v>#REF!</v>
      </c>
      <c r="AR17" s="171" t="e">
        <f>SUM(#REF!)*$BI17</f>
        <v>#REF!</v>
      </c>
      <c r="AS17" s="171" t="e">
        <f>SUM(#REF!)*$BI17</f>
        <v>#REF!</v>
      </c>
      <c r="AT17" s="171" t="e">
        <f>SUM(#REF!)*$BI17</f>
        <v>#REF!</v>
      </c>
      <c r="AU17" s="171" t="e">
        <f>SUM(#REF!)*$BI17</f>
        <v>#REF!</v>
      </c>
      <c r="AV17" s="171" t="e">
        <f>SUM(#REF!)*$BI17</f>
        <v>#REF!</v>
      </c>
      <c r="AW17" s="171" t="e">
        <f>SUM(#REF!)*$BI17</f>
        <v>#REF!</v>
      </c>
      <c r="AX17" s="171" t="e">
        <f>SUM(#REF!)*$BI17</f>
        <v>#REF!</v>
      </c>
      <c r="AY17" s="171" t="e">
        <f>SUM(#REF!)*$BI17</f>
        <v>#REF!</v>
      </c>
      <c r="AZ17" s="171" t="e">
        <f>SUM(#REF!)*$BI17</f>
        <v>#REF!</v>
      </c>
      <c r="BA17" s="171" t="e">
        <f>SUM(#REF!)*$BI17</f>
        <v>#REF!</v>
      </c>
      <c r="BB17" s="171" t="e">
        <f>SUM(#REF!)*$BI17</f>
        <v>#REF!</v>
      </c>
      <c r="BC17" s="171" t="e">
        <f>SUM(#REF!)*$BI17</f>
        <v>#REF!</v>
      </c>
      <c r="BD17" s="171" t="e">
        <f>SUM(#REF!)*$BI17</f>
        <v>#REF!</v>
      </c>
      <c r="BE17" s="171" t="e">
        <f>SUM(#REF!)*$BI17</f>
        <v>#REF!</v>
      </c>
      <c r="BF17" s="171" t="e">
        <f>SUM(#REF!)*$BI17</f>
        <v>#REF!</v>
      </c>
      <c r="BG17" s="171" t="e">
        <f>SUM(#REF!)*$BI17</f>
        <v>#REF!</v>
      </c>
      <c r="BI17" s="174">
        <f>SUMIF(Revenue!$P:$P,'E&amp;O -  Import (USD)'!$F17,Revenue!$G:$G)</f>
        <v>3.2092708638914218E-2</v>
      </c>
    </row>
    <row r="18" spans="1:61" s="173" customFormat="1" ht="12.75" hidden="1" customHeight="1">
      <c r="A18" s="177" t="s">
        <v>456</v>
      </c>
      <c r="B18" s="178" t="s">
        <v>625</v>
      </c>
      <c r="C18" s="170" cm="1">
        <f t="array" ref="C18">IFERROR(INDEX('Legal Entity'!B:B,MATCH('E&amp;O -  Import (USD)'!F18,'Legal Entity'!A:A,0),0),0)</f>
        <v>0</v>
      </c>
      <c r="D18" s="170" t="str" cm="1">
        <f t="array" ref="D18">IFERROR(INDEX('Legal Entity'!C:C,MATCH(F18,'Legal Entity'!A:A,0),0),0)</f>
        <v>CA</v>
      </c>
      <c r="E18" s="170" t="s">
        <v>635</v>
      </c>
      <c r="F18" s="170" t="s">
        <v>108</v>
      </c>
      <c r="G18" s="170"/>
      <c r="H18" s="171" t="e">
        <f>SUM(#REF!)*$BI18</f>
        <v>#REF!</v>
      </c>
      <c r="I18" s="171" t="e">
        <f>SUM(#REF!)*$BI18</f>
        <v>#REF!</v>
      </c>
      <c r="J18" s="171" t="e">
        <f>SUM(#REF!)*$BI18</f>
        <v>#REF!</v>
      </c>
      <c r="K18" s="171" t="e">
        <f>SUM(#REF!)*$BI18</f>
        <v>#REF!</v>
      </c>
      <c r="L18" s="171" t="e">
        <f>SUM(#REF!)*$BI18</f>
        <v>#REF!</v>
      </c>
      <c r="M18" s="171" t="e">
        <f>SUM(#REF!)*$BI18</f>
        <v>#REF!</v>
      </c>
      <c r="N18" s="171" t="e">
        <f>SUM(#REF!)*$BI18</f>
        <v>#REF!</v>
      </c>
      <c r="O18" s="171" t="e">
        <f>SUM(#REF!)*$BI18</f>
        <v>#REF!</v>
      </c>
      <c r="P18" s="171" t="e">
        <f>SUM(#REF!)*$BI18</f>
        <v>#REF!</v>
      </c>
      <c r="Q18" s="171" t="e">
        <f>SUM(#REF!)*$BI18</f>
        <v>#REF!</v>
      </c>
      <c r="R18" s="171" t="e">
        <f>SUM(#REF!)*$BI18</f>
        <v>#REF!</v>
      </c>
      <c r="S18" s="171" t="e">
        <f>SUM(#REF!)*$BI18</f>
        <v>#REF!</v>
      </c>
      <c r="T18" s="171" t="e">
        <f>SUM(#REF!)*$BI18</f>
        <v>#REF!</v>
      </c>
      <c r="U18" s="171" t="e">
        <f>SUM(#REF!)*$BI18</f>
        <v>#REF!</v>
      </c>
      <c r="V18" s="171" t="e">
        <f>SUM(#REF!)*$BI18</f>
        <v>#REF!</v>
      </c>
      <c r="W18" s="171" t="e">
        <f>SUM(#REF!)*$BI18</f>
        <v>#REF!</v>
      </c>
      <c r="X18" s="171" t="e">
        <f>SUM(#REF!)*$BI18</f>
        <v>#REF!</v>
      </c>
      <c r="Y18" s="171" t="e">
        <f>SUM(#REF!)*$BI18</f>
        <v>#REF!</v>
      </c>
      <c r="Z18" s="171" t="e">
        <f>SUM(#REF!)*$BI18</f>
        <v>#REF!</v>
      </c>
      <c r="AA18" s="171" t="e">
        <f>SUM(#REF!)*$BI18</f>
        <v>#REF!</v>
      </c>
      <c r="AB18" s="171" t="e">
        <f>SUM(#REF!)*$BI18</f>
        <v>#REF!</v>
      </c>
      <c r="AC18" s="171" t="e">
        <f>SUM(#REF!)*$BI18</f>
        <v>#REF!</v>
      </c>
      <c r="AD18" s="171" t="e">
        <f>SUM(#REF!)*$BI18</f>
        <v>#REF!</v>
      </c>
      <c r="AE18" s="171" t="e">
        <f>SUM(#REF!)*$BI18</f>
        <v>#REF!</v>
      </c>
      <c r="AF18" s="171" t="e">
        <f>SUM(#REF!)*$BI18</f>
        <v>#REF!</v>
      </c>
      <c r="AG18" s="171" t="e">
        <f>SUM(#REF!)*$BI18</f>
        <v>#REF!</v>
      </c>
      <c r="AH18" s="171" t="e">
        <f>SUM(#REF!)*$BI18</f>
        <v>#REF!</v>
      </c>
      <c r="AI18" s="171" t="e">
        <f>SUM(#REF!)*$BI18</f>
        <v>#REF!</v>
      </c>
      <c r="AJ18" s="171" t="e">
        <f>SUM(#REF!)*$BI18</f>
        <v>#REF!</v>
      </c>
      <c r="AK18" s="171" t="e">
        <f>SUM(#REF!)*$BI18</f>
        <v>#REF!</v>
      </c>
      <c r="AL18" s="171" t="e">
        <f>SUM(#REF!)*$BI18</f>
        <v>#REF!</v>
      </c>
      <c r="AM18" s="171" t="e">
        <f>SUM(#REF!)*$BI18</f>
        <v>#REF!</v>
      </c>
      <c r="AN18" s="171" t="e">
        <f>SUM(#REF!)*$BI18</f>
        <v>#REF!</v>
      </c>
      <c r="AO18" s="171" t="e">
        <f>SUM(#REF!)*$BI18</f>
        <v>#REF!</v>
      </c>
      <c r="AP18" s="171" t="e">
        <f>SUM(#REF!)*$BI18</f>
        <v>#REF!</v>
      </c>
      <c r="AQ18" s="171" t="e">
        <f>SUM(#REF!)*$BI18</f>
        <v>#REF!</v>
      </c>
      <c r="AR18" s="171" t="e">
        <f>SUM(#REF!)*$BI18</f>
        <v>#REF!</v>
      </c>
      <c r="AS18" s="171" t="e">
        <f>SUM(#REF!)*$BI18</f>
        <v>#REF!</v>
      </c>
      <c r="AT18" s="171" t="e">
        <f>SUM(#REF!)*$BI18</f>
        <v>#REF!</v>
      </c>
      <c r="AU18" s="171" t="e">
        <f>SUM(#REF!)*$BI18</f>
        <v>#REF!</v>
      </c>
      <c r="AV18" s="171" t="e">
        <f>SUM(#REF!)*$BI18</f>
        <v>#REF!</v>
      </c>
      <c r="AW18" s="171" t="e">
        <f>SUM(#REF!)*$BI18</f>
        <v>#REF!</v>
      </c>
      <c r="AX18" s="171" t="e">
        <f>SUM(#REF!)*$BI18</f>
        <v>#REF!</v>
      </c>
      <c r="AY18" s="171" t="e">
        <f>SUM(#REF!)*$BI18</f>
        <v>#REF!</v>
      </c>
      <c r="AZ18" s="171" t="e">
        <f>SUM(#REF!)*$BI18</f>
        <v>#REF!</v>
      </c>
      <c r="BA18" s="171" t="e">
        <f>SUM(#REF!)*$BI18</f>
        <v>#REF!</v>
      </c>
      <c r="BB18" s="171" t="e">
        <f>SUM(#REF!)*$BI18</f>
        <v>#REF!</v>
      </c>
      <c r="BC18" s="171" t="e">
        <f>SUM(#REF!)*$BI18</f>
        <v>#REF!</v>
      </c>
      <c r="BD18" s="171" t="e">
        <f>SUM(#REF!)*$BI18</f>
        <v>#REF!</v>
      </c>
      <c r="BE18" s="171" t="e">
        <f>SUM(#REF!)*$BI18</f>
        <v>#REF!</v>
      </c>
      <c r="BF18" s="171" t="e">
        <f>SUM(#REF!)*$BI18</f>
        <v>#REF!</v>
      </c>
      <c r="BG18" s="171" t="e">
        <f>SUM(#REF!)*$BI18</f>
        <v>#REF!</v>
      </c>
      <c r="BI18" s="174">
        <f>SUMIF(Revenue!$P:$P,'E&amp;O -  Import (USD)'!$F18,Revenue!$G:$G)</f>
        <v>5.8288862161154928E-3</v>
      </c>
    </row>
    <row r="19" spans="1:61" s="173" customFormat="1" ht="12.75" hidden="1" customHeight="1">
      <c r="A19" s="177" t="s">
        <v>456</v>
      </c>
      <c r="B19" s="178" t="s">
        <v>625</v>
      </c>
      <c r="C19" s="170" cm="1">
        <f t="array" ref="C19">IFERROR(INDEX('Legal Entity'!B:B,MATCH('E&amp;O -  Import (USD)'!F19,'Legal Entity'!A:A,0),0),0)</f>
        <v>0</v>
      </c>
      <c r="D19" s="170" t="str" cm="1">
        <f t="array" ref="D19">IFERROR(INDEX('Legal Entity'!C:C,MATCH(F19,'Legal Entity'!A:A,0),0),0)</f>
        <v>CA</v>
      </c>
      <c r="E19" s="170" t="s">
        <v>635</v>
      </c>
      <c r="F19" s="170" t="s">
        <v>130</v>
      </c>
      <c r="G19" s="170"/>
      <c r="H19" s="171" t="e">
        <f>SUM(#REF!)*$BI19</f>
        <v>#REF!</v>
      </c>
      <c r="I19" s="171" t="e">
        <f>SUM(#REF!)*$BI19</f>
        <v>#REF!</v>
      </c>
      <c r="J19" s="171" t="e">
        <f>SUM(#REF!)*$BI19</f>
        <v>#REF!</v>
      </c>
      <c r="K19" s="171" t="e">
        <f>SUM(#REF!)*$BI19</f>
        <v>#REF!</v>
      </c>
      <c r="L19" s="171" t="e">
        <f>SUM(#REF!)*$BI19</f>
        <v>#REF!</v>
      </c>
      <c r="M19" s="171" t="e">
        <f>SUM(#REF!)*$BI19</f>
        <v>#REF!</v>
      </c>
      <c r="N19" s="171" t="e">
        <f>SUM(#REF!)*$BI19</f>
        <v>#REF!</v>
      </c>
      <c r="O19" s="171" t="e">
        <f>SUM(#REF!)*$BI19</f>
        <v>#REF!</v>
      </c>
      <c r="P19" s="171" t="e">
        <f>SUM(#REF!)*$BI19</f>
        <v>#REF!</v>
      </c>
      <c r="Q19" s="171" t="e">
        <f>SUM(#REF!)*$BI19</f>
        <v>#REF!</v>
      </c>
      <c r="R19" s="171" t="e">
        <f>SUM(#REF!)*$BI19</f>
        <v>#REF!</v>
      </c>
      <c r="S19" s="171" t="e">
        <f>SUM(#REF!)*$BI19</f>
        <v>#REF!</v>
      </c>
      <c r="T19" s="171" t="e">
        <f>SUM(#REF!)*$BI19</f>
        <v>#REF!</v>
      </c>
      <c r="U19" s="171" t="e">
        <f>SUM(#REF!)*$BI19</f>
        <v>#REF!</v>
      </c>
      <c r="V19" s="171" t="e">
        <f>SUM(#REF!)*$BI19</f>
        <v>#REF!</v>
      </c>
      <c r="W19" s="171" t="e">
        <f>SUM(#REF!)*$BI19</f>
        <v>#REF!</v>
      </c>
      <c r="X19" s="171" t="e">
        <f>SUM(#REF!)*$BI19</f>
        <v>#REF!</v>
      </c>
      <c r="Y19" s="171" t="e">
        <f>SUM(#REF!)*$BI19</f>
        <v>#REF!</v>
      </c>
      <c r="Z19" s="171" t="e">
        <f>SUM(#REF!)*$BI19</f>
        <v>#REF!</v>
      </c>
      <c r="AA19" s="171" t="e">
        <f>SUM(#REF!)*$BI19</f>
        <v>#REF!</v>
      </c>
      <c r="AB19" s="171" t="e">
        <f>SUM(#REF!)*$BI19</f>
        <v>#REF!</v>
      </c>
      <c r="AC19" s="171" t="e">
        <f>SUM(#REF!)*$BI19</f>
        <v>#REF!</v>
      </c>
      <c r="AD19" s="171" t="e">
        <f>SUM(#REF!)*$BI19</f>
        <v>#REF!</v>
      </c>
      <c r="AE19" s="171" t="e">
        <f>SUM(#REF!)*$BI19</f>
        <v>#REF!</v>
      </c>
      <c r="AF19" s="171" t="e">
        <f>SUM(#REF!)*$BI19</f>
        <v>#REF!</v>
      </c>
      <c r="AG19" s="171" t="e">
        <f>SUM(#REF!)*$BI19</f>
        <v>#REF!</v>
      </c>
      <c r="AH19" s="171" t="e">
        <f>SUM(#REF!)*$BI19</f>
        <v>#REF!</v>
      </c>
      <c r="AI19" s="171" t="e">
        <f>SUM(#REF!)*$BI19</f>
        <v>#REF!</v>
      </c>
      <c r="AJ19" s="171" t="e">
        <f>SUM(#REF!)*$BI19</f>
        <v>#REF!</v>
      </c>
      <c r="AK19" s="171" t="e">
        <f>SUM(#REF!)*$BI19</f>
        <v>#REF!</v>
      </c>
      <c r="AL19" s="171" t="e">
        <f>SUM(#REF!)*$BI19</f>
        <v>#REF!</v>
      </c>
      <c r="AM19" s="171" t="e">
        <f>SUM(#REF!)*$BI19</f>
        <v>#REF!</v>
      </c>
      <c r="AN19" s="171" t="e">
        <f>SUM(#REF!)*$BI19</f>
        <v>#REF!</v>
      </c>
      <c r="AO19" s="171" t="e">
        <f>SUM(#REF!)*$BI19</f>
        <v>#REF!</v>
      </c>
      <c r="AP19" s="171" t="e">
        <f>SUM(#REF!)*$BI19</f>
        <v>#REF!</v>
      </c>
      <c r="AQ19" s="171" t="e">
        <f>SUM(#REF!)*$BI19</f>
        <v>#REF!</v>
      </c>
      <c r="AR19" s="171" t="e">
        <f>SUM(#REF!)*$BI19</f>
        <v>#REF!</v>
      </c>
      <c r="AS19" s="171" t="e">
        <f>SUM(#REF!)*$BI19</f>
        <v>#REF!</v>
      </c>
      <c r="AT19" s="171" t="e">
        <f>SUM(#REF!)*$BI19</f>
        <v>#REF!</v>
      </c>
      <c r="AU19" s="171" t="e">
        <f>SUM(#REF!)*$BI19</f>
        <v>#REF!</v>
      </c>
      <c r="AV19" s="171" t="e">
        <f>SUM(#REF!)*$BI19</f>
        <v>#REF!</v>
      </c>
      <c r="AW19" s="171" t="e">
        <f>SUM(#REF!)*$BI19</f>
        <v>#REF!</v>
      </c>
      <c r="AX19" s="171" t="e">
        <f>SUM(#REF!)*$BI19</f>
        <v>#REF!</v>
      </c>
      <c r="AY19" s="171" t="e">
        <f>SUM(#REF!)*$BI19</f>
        <v>#REF!</v>
      </c>
      <c r="AZ19" s="171" t="e">
        <f>SUM(#REF!)*$BI19</f>
        <v>#REF!</v>
      </c>
      <c r="BA19" s="171" t="e">
        <f>SUM(#REF!)*$BI19</f>
        <v>#REF!</v>
      </c>
      <c r="BB19" s="171" t="e">
        <f>SUM(#REF!)*$BI19</f>
        <v>#REF!</v>
      </c>
      <c r="BC19" s="171" t="e">
        <f>SUM(#REF!)*$BI19</f>
        <v>#REF!</v>
      </c>
      <c r="BD19" s="171" t="e">
        <f>SUM(#REF!)*$BI19</f>
        <v>#REF!</v>
      </c>
      <c r="BE19" s="171" t="e">
        <f>SUM(#REF!)*$BI19</f>
        <v>#REF!</v>
      </c>
      <c r="BF19" s="171" t="e">
        <f>SUM(#REF!)*$BI19</f>
        <v>#REF!</v>
      </c>
      <c r="BG19" s="171" t="e">
        <f>SUM(#REF!)*$BI19</f>
        <v>#REF!</v>
      </c>
      <c r="BI19" s="174">
        <f>SUMIF(Revenue!$P:$P,'E&amp;O -  Import (USD)'!$F19,Revenue!$G:$G)</f>
        <v>7.0451690104430132E-3</v>
      </c>
    </row>
    <row r="20" spans="1:61" s="173" customFormat="1" ht="12.75" hidden="1" customHeight="1">
      <c r="A20" s="177" t="s">
        <v>456</v>
      </c>
      <c r="B20" s="178" t="s">
        <v>625</v>
      </c>
      <c r="C20" s="170" cm="1">
        <f t="array" ref="C20">IFERROR(INDEX('Legal Entity'!B:B,MATCH('E&amp;O -  Import (USD)'!F20,'Legal Entity'!A:A,0),0),0)</f>
        <v>0</v>
      </c>
      <c r="D20" s="170" t="str" cm="1">
        <f t="array" ref="D20">IFERROR(INDEX('Legal Entity'!C:C,MATCH(F20,'Legal Entity'!A:A,0),0),0)</f>
        <v>CA</v>
      </c>
      <c r="E20" s="170" t="s">
        <v>635</v>
      </c>
      <c r="F20" s="170" t="s">
        <v>113</v>
      </c>
      <c r="G20" s="170"/>
      <c r="H20" s="171" t="e">
        <f>SUM(#REF!)*$BI20</f>
        <v>#REF!</v>
      </c>
      <c r="I20" s="171" t="e">
        <f>SUM(#REF!)*$BI20</f>
        <v>#REF!</v>
      </c>
      <c r="J20" s="171" t="e">
        <f>SUM(#REF!)*$BI20</f>
        <v>#REF!</v>
      </c>
      <c r="K20" s="171" t="e">
        <f>SUM(#REF!)*$BI20</f>
        <v>#REF!</v>
      </c>
      <c r="L20" s="171" t="e">
        <f>SUM(#REF!)*$BI20</f>
        <v>#REF!</v>
      </c>
      <c r="M20" s="171" t="e">
        <f>SUM(#REF!)*$BI20</f>
        <v>#REF!</v>
      </c>
      <c r="N20" s="171" t="e">
        <f>SUM(#REF!)*$BI20</f>
        <v>#REF!</v>
      </c>
      <c r="O20" s="171" t="e">
        <f>SUM(#REF!)*$BI20</f>
        <v>#REF!</v>
      </c>
      <c r="P20" s="171" t="e">
        <f>SUM(#REF!)*$BI20</f>
        <v>#REF!</v>
      </c>
      <c r="Q20" s="171" t="e">
        <f>SUM(#REF!)*$BI20</f>
        <v>#REF!</v>
      </c>
      <c r="R20" s="171" t="e">
        <f>SUM(#REF!)*$BI20</f>
        <v>#REF!</v>
      </c>
      <c r="S20" s="171" t="e">
        <f>SUM(#REF!)*$BI20</f>
        <v>#REF!</v>
      </c>
      <c r="T20" s="171" t="e">
        <f>SUM(#REF!)*$BI20</f>
        <v>#REF!</v>
      </c>
      <c r="U20" s="171" t="e">
        <f>SUM(#REF!)*$BI20</f>
        <v>#REF!</v>
      </c>
      <c r="V20" s="171" t="e">
        <f>SUM(#REF!)*$BI20</f>
        <v>#REF!</v>
      </c>
      <c r="W20" s="171" t="e">
        <f>SUM(#REF!)*$BI20</f>
        <v>#REF!</v>
      </c>
      <c r="X20" s="171" t="e">
        <f>SUM(#REF!)*$BI20</f>
        <v>#REF!</v>
      </c>
      <c r="Y20" s="171" t="e">
        <f>SUM(#REF!)*$BI20</f>
        <v>#REF!</v>
      </c>
      <c r="Z20" s="171" t="e">
        <f>SUM(#REF!)*$BI20</f>
        <v>#REF!</v>
      </c>
      <c r="AA20" s="171" t="e">
        <f>SUM(#REF!)*$BI20</f>
        <v>#REF!</v>
      </c>
      <c r="AB20" s="171" t="e">
        <f>SUM(#REF!)*$BI20</f>
        <v>#REF!</v>
      </c>
      <c r="AC20" s="171" t="e">
        <f>SUM(#REF!)*$BI20</f>
        <v>#REF!</v>
      </c>
      <c r="AD20" s="171" t="e">
        <f>SUM(#REF!)*$BI20</f>
        <v>#REF!</v>
      </c>
      <c r="AE20" s="171" t="e">
        <f>SUM(#REF!)*$BI20</f>
        <v>#REF!</v>
      </c>
      <c r="AF20" s="171" t="e">
        <f>SUM(#REF!)*$BI20</f>
        <v>#REF!</v>
      </c>
      <c r="AG20" s="171" t="e">
        <f>SUM(#REF!)*$BI20</f>
        <v>#REF!</v>
      </c>
      <c r="AH20" s="171" t="e">
        <f>SUM(#REF!)*$BI20</f>
        <v>#REF!</v>
      </c>
      <c r="AI20" s="171" t="e">
        <f>SUM(#REF!)*$BI20</f>
        <v>#REF!</v>
      </c>
      <c r="AJ20" s="171" t="e">
        <f>SUM(#REF!)*$BI20</f>
        <v>#REF!</v>
      </c>
      <c r="AK20" s="171" t="e">
        <f>SUM(#REF!)*$BI20</f>
        <v>#REF!</v>
      </c>
      <c r="AL20" s="171" t="e">
        <f>SUM(#REF!)*$BI20</f>
        <v>#REF!</v>
      </c>
      <c r="AM20" s="171" t="e">
        <f>SUM(#REF!)*$BI20</f>
        <v>#REF!</v>
      </c>
      <c r="AN20" s="171" t="e">
        <f>SUM(#REF!)*$BI20</f>
        <v>#REF!</v>
      </c>
      <c r="AO20" s="171" t="e">
        <f>SUM(#REF!)*$BI20</f>
        <v>#REF!</v>
      </c>
      <c r="AP20" s="171" t="e">
        <f>SUM(#REF!)*$BI20</f>
        <v>#REF!</v>
      </c>
      <c r="AQ20" s="171" t="e">
        <f>SUM(#REF!)*$BI20</f>
        <v>#REF!</v>
      </c>
      <c r="AR20" s="171" t="e">
        <f>SUM(#REF!)*$BI20</f>
        <v>#REF!</v>
      </c>
      <c r="AS20" s="171" t="e">
        <f>SUM(#REF!)*$BI20</f>
        <v>#REF!</v>
      </c>
      <c r="AT20" s="171" t="e">
        <f>SUM(#REF!)*$BI20</f>
        <v>#REF!</v>
      </c>
      <c r="AU20" s="171" t="e">
        <f>SUM(#REF!)*$BI20</f>
        <v>#REF!</v>
      </c>
      <c r="AV20" s="171" t="e">
        <f>SUM(#REF!)*$BI20</f>
        <v>#REF!</v>
      </c>
      <c r="AW20" s="171" t="e">
        <f>SUM(#REF!)*$BI20</f>
        <v>#REF!</v>
      </c>
      <c r="AX20" s="171" t="e">
        <f>SUM(#REF!)*$BI20</f>
        <v>#REF!</v>
      </c>
      <c r="AY20" s="171" t="e">
        <f>SUM(#REF!)*$BI20</f>
        <v>#REF!</v>
      </c>
      <c r="AZ20" s="171" t="e">
        <f>SUM(#REF!)*$BI20</f>
        <v>#REF!</v>
      </c>
      <c r="BA20" s="171" t="e">
        <f>SUM(#REF!)*$BI20</f>
        <v>#REF!</v>
      </c>
      <c r="BB20" s="171" t="e">
        <f>SUM(#REF!)*$BI20</f>
        <v>#REF!</v>
      </c>
      <c r="BC20" s="171" t="e">
        <f>SUM(#REF!)*$BI20</f>
        <v>#REF!</v>
      </c>
      <c r="BD20" s="171" t="e">
        <f>SUM(#REF!)*$BI20</f>
        <v>#REF!</v>
      </c>
      <c r="BE20" s="171" t="e">
        <f>SUM(#REF!)*$BI20</f>
        <v>#REF!</v>
      </c>
      <c r="BF20" s="171" t="e">
        <f>SUM(#REF!)*$BI20</f>
        <v>#REF!</v>
      </c>
      <c r="BG20" s="171" t="e">
        <f>SUM(#REF!)*$BI20</f>
        <v>#REF!</v>
      </c>
      <c r="BI20" s="174">
        <f>SUMIF(Revenue!$P:$P,'E&amp;O -  Import (USD)'!$F20,Revenue!$G:$G)</f>
        <v>1.280493563636626E-2</v>
      </c>
    </row>
    <row r="21" spans="1:61" s="173" customFormat="1" ht="12.75" hidden="1" customHeight="1">
      <c r="A21" s="177" t="s">
        <v>456</v>
      </c>
      <c r="B21" s="178" t="s">
        <v>625</v>
      </c>
      <c r="C21" s="170" t="str" cm="1">
        <f t="array" ref="C21">IFERROR(INDEX('Legal Entity'!B:B,MATCH('E&amp;O -  Import (USD)'!F21,'Legal Entity'!A:A,0),0),0)</f>
        <v>1315 - Corix Multi-Utility Services Inc.</v>
      </c>
      <c r="D21" s="170" t="str" cm="1">
        <f t="array" ref="D21">IFERROR(INDEX('Legal Entity'!C:C,MATCH(F21,'Legal Entity'!A:A,0),0),0)</f>
        <v>CA</v>
      </c>
      <c r="E21" s="170" t="s">
        <v>635</v>
      </c>
      <c r="F21" s="170" t="s">
        <v>144</v>
      </c>
      <c r="G21" s="170"/>
      <c r="H21" s="171" t="e">
        <f>SUM(#REF!)*$BI21</f>
        <v>#REF!</v>
      </c>
      <c r="I21" s="171" t="e">
        <f>SUM(#REF!)*$BI21</f>
        <v>#REF!</v>
      </c>
      <c r="J21" s="171" t="e">
        <f>SUM(#REF!)*$BI21</f>
        <v>#REF!</v>
      </c>
      <c r="K21" s="171" t="e">
        <f>SUM(#REF!)*$BI21</f>
        <v>#REF!</v>
      </c>
      <c r="L21" s="171" t="e">
        <f>SUM(#REF!)*$BI21</f>
        <v>#REF!</v>
      </c>
      <c r="M21" s="171" t="e">
        <f>SUM(#REF!)*$BI21</f>
        <v>#REF!</v>
      </c>
      <c r="N21" s="171" t="e">
        <f>SUM(#REF!)*$BI21</f>
        <v>#REF!</v>
      </c>
      <c r="O21" s="171" t="e">
        <f>SUM(#REF!)*$BI21</f>
        <v>#REF!</v>
      </c>
      <c r="P21" s="171" t="e">
        <f>SUM(#REF!)*$BI21</f>
        <v>#REF!</v>
      </c>
      <c r="Q21" s="171" t="e">
        <f>SUM(#REF!)*$BI21</f>
        <v>#REF!</v>
      </c>
      <c r="R21" s="171" t="e">
        <f>SUM(#REF!)*$BI21</f>
        <v>#REF!</v>
      </c>
      <c r="S21" s="171" t="e">
        <f>SUM(#REF!)*$BI21</f>
        <v>#REF!</v>
      </c>
      <c r="T21" s="171" t="e">
        <f>SUM(#REF!)*$BI21</f>
        <v>#REF!</v>
      </c>
      <c r="U21" s="171" t="e">
        <f>SUM(#REF!)*$BI21</f>
        <v>#REF!</v>
      </c>
      <c r="V21" s="171" t="e">
        <f>SUM(#REF!)*$BI21</f>
        <v>#REF!</v>
      </c>
      <c r="W21" s="171" t="e">
        <f>SUM(#REF!)*$BI21</f>
        <v>#REF!</v>
      </c>
      <c r="X21" s="171" t="e">
        <f>SUM(#REF!)*$BI21</f>
        <v>#REF!</v>
      </c>
      <c r="Y21" s="171" t="e">
        <f>SUM(#REF!)*$BI21</f>
        <v>#REF!</v>
      </c>
      <c r="Z21" s="171" t="e">
        <f>SUM(#REF!)*$BI21</f>
        <v>#REF!</v>
      </c>
      <c r="AA21" s="171" t="e">
        <f>SUM(#REF!)*$BI21</f>
        <v>#REF!</v>
      </c>
      <c r="AB21" s="171" t="e">
        <f>SUM(#REF!)*$BI21</f>
        <v>#REF!</v>
      </c>
      <c r="AC21" s="171" t="e">
        <f>SUM(#REF!)*$BI21</f>
        <v>#REF!</v>
      </c>
      <c r="AD21" s="171" t="e">
        <f>SUM(#REF!)*$BI21</f>
        <v>#REF!</v>
      </c>
      <c r="AE21" s="171" t="e">
        <f>SUM(#REF!)*$BI21</f>
        <v>#REF!</v>
      </c>
      <c r="AF21" s="171" t="e">
        <f>SUM(#REF!)*$BI21</f>
        <v>#REF!</v>
      </c>
      <c r="AG21" s="171" t="e">
        <f>SUM(#REF!)*$BI21</f>
        <v>#REF!</v>
      </c>
      <c r="AH21" s="171" t="e">
        <f>SUM(#REF!)*$BI21</f>
        <v>#REF!</v>
      </c>
      <c r="AI21" s="171" t="e">
        <f>SUM(#REF!)*$BI21</f>
        <v>#REF!</v>
      </c>
      <c r="AJ21" s="171" t="e">
        <f>SUM(#REF!)*$BI21</f>
        <v>#REF!</v>
      </c>
      <c r="AK21" s="171" t="e">
        <f>SUM(#REF!)*$BI21</f>
        <v>#REF!</v>
      </c>
      <c r="AL21" s="171" t="e">
        <f>SUM(#REF!)*$BI21</f>
        <v>#REF!</v>
      </c>
      <c r="AM21" s="171" t="e">
        <f>SUM(#REF!)*$BI21</f>
        <v>#REF!</v>
      </c>
      <c r="AN21" s="171" t="e">
        <f>SUM(#REF!)*$BI21</f>
        <v>#REF!</v>
      </c>
      <c r="AO21" s="171" t="e">
        <f>SUM(#REF!)*$BI21</f>
        <v>#REF!</v>
      </c>
      <c r="AP21" s="171" t="e">
        <f>SUM(#REF!)*$BI21</f>
        <v>#REF!</v>
      </c>
      <c r="AQ21" s="171" t="e">
        <f>SUM(#REF!)*$BI21</f>
        <v>#REF!</v>
      </c>
      <c r="AR21" s="171" t="e">
        <f>SUM(#REF!)*$BI21</f>
        <v>#REF!</v>
      </c>
      <c r="AS21" s="171" t="e">
        <f>SUM(#REF!)*$BI21</f>
        <v>#REF!</v>
      </c>
      <c r="AT21" s="171" t="e">
        <f>SUM(#REF!)*$BI21</f>
        <v>#REF!</v>
      </c>
      <c r="AU21" s="171" t="e">
        <f>SUM(#REF!)*$BI21</f>
        <v>#REF!</v>
      </c>
      <c r="AV21" s="171" t="e">
        <f>SUM(#REF!)*$BI21</f>
        <v>#REF!</v>
      </c>
      <c r="AW21" s="171" t="e">
        <f>SUM(#REF!)*$BI21</f>
        <v>#REF!</v>
      </c>
      <c r="AX21" s="171" t="e">
        <f>SUM(#REF!)*$BI21</f>
        <v>#REF!</v>
      </c>
      <c r="AY21" s="171" t="e">
        <f>SUM(#REF!)*$BI21</f>
        <v>#REF!</v>
      </c>
      <c r="AZ21" s="171" t="e">
        <f>SUM(#REF!)*$BI21</f>
        <v>#REF!</v>
      </c>
      <c r="BA21" s="171" t="e">
        <f>SUM(#REF!)*$BI21</f>
        <v>#REF!</v>
      </c>
      <c r="BB21" s="171" t="e">
        <f>SUM(#REF!)*$BI21</f>
        <v>#REF!</v>
      </c>
      <c r="BC21" s="171" t="e">
        <f>SUM(#REF!)*$BI21</f>
        <v>#REF!</v>
      </c>
      <c r="BD21" s="171" t="e">
        <f>SUM(#REF!)*$BI21</f>
        <v>#REF!</v>
      </c>
      <c r="BE21" s="171" t="e">
        <f>SUM(#REF!)*$BI21</f>
        <v>#REF!</v>
      </c>
      <c r="BF21" s="171" t="e">
        <f>SUM(#REF!)*$BI21</f>
        <v>#REF!</v>
      </c>
      <c r="BG21" s="171" t="e">
        <f>SUM(#REF!)*$BI21</f>
        <v>#REF!</v>
      </c>
      <c r="BI21" s="174">
        <f>SUMIF(Revenue!$P:$P,'E&amp;O -  Import (USD)'!$F21,Revenue!$G:$G)</f>
        <v>4.1113958991483464E-3</v>
      </c>
    </row>
    <row r="22" spans="1:61" s="173" customFormat="1" ht="12.75" hidden="1" customHeight="1">
      <c r="A22" s="177" t="s">
        <v>456</v>
      </c>
      <c r="B22" s="178" t="s">
        <v>625</v>
      </c>
      <c r="C22" s="170" t="str" cm="1">
        <f t="array" ref="C22">IFERROR(INDEX('Legal Entity'!B:B,MATCH('E&amp;O -  Import (USD)'!F22,'Legal Entity'!A:A,0),0),0)</f>
        <v>1315 - Corix Multi-Utility Services Inc.</v>
      </c>
      <c r="D22" s="170" t="str" cm="1">
        <f t="array" ref="D22">IFERROR(INDEX('Legal Entity'!C:C,MATCH(F22,'Legal Entity'!A:A,0),0),0)</f>
        <v>CA</v>
      </c>
      <c r="E22" s="170" t="s">
        <v>635</v>
      </c>
      <c r="F22" s="170" t="s">
        <v>145</v>
      </c>
      <c r="G22" s="170"/>
      <c r="H22" s="171" t="e">
        <f>SUM(#REF!)*$BI22</f>
        <v>#REF!</v>
      </c>
      <c r="I22" s="171" t="e">
        <f>SUM(#REF!)*$BI22</f>
        <v>#REF!</v>
      </c>
      <c r="J22" s="171" t="e">
        <f>SUM(#REF!)*$BI22</f>
        <v>#REF!</v>
      </c>
      <c r="K22" s="171" t="e">
        <f>SUM(#REF!)*$BI22</f>
        <v>#REF!</v>
      </c>
      <c r="L22" s="171" t="e">
        <f>SUM(#REF!)*$BI22</f>
        <v>#REF!</v>
      </c>
      <c r="M22" s="171" t="e">
        <f>SUM(#REF!)*$BI22</f>
        <v>#REF!</v>
      </c>
      <c r="N22" s="171" t="e">
        <f>SUM(#REF!)*$BI22</f>
        <v>#REF!</v>
      </c>
      <c r="O22" s="171" t="e">
        <f>SUM(#REF!)*$BI22</f>
        <v>#REF!</v>
      </c>
      <c r="P22" s="171" t="e">
        <f>SUM(#REF!)*$BI22</f>
        <v>#REF!</v>
      </c>
      <c r="Q22" s="171" t="e">
        <f>SUM(#REF!)*$BI22</f>
        <v>#REF!</v>
      </c>
      <c r="R22" s="171" t="e">
        <f>SUM(#REF!)*$BI22</f>
        <v>#REF!</v>
      </c>
      <c r="S22" s="171" t="e">
        <f>SUM(#REF!)*$BI22</f>
        <v>#REF!</v>
      </c>
      <c r="T22" s="171" t="e">
        <f>SUM(#REF!)*$BI22</f>
        <v>#REF!</v>
      </c>
      <c r="U22" s="171" t="e">
        <f>SUM(#REF!)*$BI22</f>
        <v>#REF!</v>
      </c>
      <c r="V22" s="171" t="e">
        <f>SUM(#REF!)*$BI22</f>
        <v>#REF!</v>
      </c>
      <c r="W22" s="171" t="e">
        <f>SUM(#REF!)*$BI22</f>
        <v>#REF!</v>
      </c>
      <c r="X22" s="171" t="e">
        <f>SUM(#REF!)*$BI22</f>
        <v>#REF!</v>
      </c>
      <c r="Y22" s="171" t="e">
        <f>SUM(#REF!)*$BI22</f>
        <v>#REF!</v>
      </c>
      <c r="Z22" s="171" t="e">
        <f>SUM(#REF!)*$BI22</f>
        <v>#REF!</v>
      </c>
      <c r="AA22" s="171" t="e">
        <f>SUM(#REF!)*$BI22</f>
        <v>#REF!</v>
      </c>
      <c r="AB22" s="171" t="e">
        <f>SUM(#REF!)*$BI22</f>
        <v>#REF!</v>
      </c>
      <c r="AC22" s="171" t="e">
        <f>SUM(#REF!)*$BI22</f>
        <v>#REF!</v>
      </c>
      <c r="AD22" s="171" t="e">
        <f>SUM(#REF!)*$BI22</f>
        <v>#REF!</v>
      </c>
      <c r="AE22" s="171" t="e">
        <f>SUM(#REF!)*$BI22</f>
        <v>#REF!</v>
      </c>
      <c r="AF22" s="171" t="e">
        <f>SUM(#REF!)*$BI22</f>
        <v>#REF!</v>
      </c>
      <c r="AG22" s="171" t="e">
        <f>SUM(#REF!)*$BI22</f>
        <v>#REF!</v>
      </c>
      <c r="AH22" s="171" t="e">
        <f>SUM(#REF!)*$BI22</f>
        <v>#REF!</v>
      </c>
      <c r="AI22" s="171" t="e">
        <f>SUM(#REF!)*$BI22</f>
        <v>#REF!</v>
      </c>
      <c r="AJ22" s="171" t="e">
        <f>SUM(#REF!)*$BI22</f>
        <v>#REF!</v>
      </c>
      <c r="AK22" s="171" t="e">
        <f>SUM(#REF!)*$BI22</f>
        <v>#REF!</v>
      </c>
      <c r="AL22" s="171" t="e">
        <f>SUM(#REF!)*$BI22</f>
        <v>#REF!</v>
      </c>
      <c r="AM22" s="171" t="e">
        <f>SUM(#REF!)*$BI22</f>
        <v>#REF!</v>
      </c>
      <c r="AN22" s="171" t="e">
        <f>SUM(#REF!)*$BI22</f>
        <v>#REF!</v>
      </c>
      <c r="AO22" s="171" t="e">
        <f>SUM(#REF!)*$BI22</f>
        <v>#REF!</v>
      </c>
      <c r="AP22" s="171" t="e">
        <f>SUM(#REF!)*$BI22</f>
        <v>#REF!</v>
      </c>
      <c r="AQ22" s="171" t="e">
        <f>SUM(#REF!)*$BI22</f>
        <v>#REF!</v>
      </c>
      <c r="AR22" s="171" t="e">
        <f>SUM(#REF!)*$BI22</f>
        <v>#REF!</v>
      </c>
      <c r="AS22" s="171" t="e">
        <f>SUM(#REF!)*$BI22</f>
        <v>#REF!</v>
      </c>
      <c r="AT22" s="171" t="e">
        <f>SUM(#REF!)*$BI22</f>
        <v>#REF!</v>
      </c>
      <c r="AU22" s="171" t="e">
        <f>SUM(#REF!)*$BI22</f>
        <v>#REF!</v>
      </c>
      <c r="AV22" s="171" t="e">
        <f>SUM(#REF!)*$BI22</f>
        <v>#REF!</v>
      </c>
      <c r="AW22" s="171" t="e">
        <f>SUM(#REF!)*$BI22</f>
        <v>#REF!</v>
      </c>
      <c r="AX22" s="171" t="e">
        <f>SUM(#REF!)*$BI22</f>
        <v>#REF!</v>
      </c>
      <c r="AY22" s="171" t="e">
        <f>SUM(#REF!)*$BI22</f>
        <v>#REF!</v>
      </c>
      <c r="AZ22" s="171" t="e">
        <f>SUM(#REF!)*$BI22</f>
        <v>#REF!</v>
      </c>
      <c r="BA22" s="171" t="e">
        <f>SUM(#REF!)*$BI22</f>
        <v>#REF!</v>
      </c>
      <c r="BB22" s="171" t="e">
        <f>SUM(#REF!)*$BI22</f>
        <v>#REF!</v>
      </c>
      <c r="BC22" s="171" t="e">
        <f>SUM(#REF!)*$BI22</f>
        <v>#REF!</v>
      </c>
      <c r="BD22" s="171" t="e">
        <f>SUM(#REF!)*$BI22</f>
        <v>#REF!</v>
      </c>
      <c r="BE22" s="171" t="e">
        <f>SUM(#REF!)*$BI22</f>
        <v>#REF!</v>
      </c>
      <c r="BF22" s="171" t="e">
        <f>SUM(#REF!)*$BI22</f>
        <v>#REF!</v>
      </c>
      <c r="BG22" s="171" t="e">
        <f>SUM(#REF!)*$BI22</f>
        <v>#REF!</v>
      </c>
      <c r="BI22" s="174">
        <f>SUMIF(Revenue!$P:$P,'E&amp;O -  Import (USD)'!$F22,Revenue!$G:$G)</f>
        <v>5.8329338908641405E-3</v>
      </c>
    </row>
    <row r="23" spans="1:61" s="173" customFormat="1" ht="12.75" hidden="1" customHeight="1">
      <c r="A23" s="177" t="s">
        <v>456</v>
      </c>
      <c r="B23" s="178" t="s">
        <v>625</v>
      </c>
      <c r="C23" s="170" t="str" cm="1">
        <f t="array" ref="C23">IFERROR(INDEX('Legal Entity'!B:B,MATCH('E&amp;O -  Import (USD)'!F23,'Legal Entity'!A:A,0),0),0)</f>
        <v>1315 - Corix Multi-Utility Services Inc.</v>
      </c>
      <c r="D23" s="170" t="str" cm="1">
        <f t="array" ref="D23">IFERROR(INDEX('Legal Entity'!C:C,MATCH(F23,'Legal Entity'!A:A,0),0),0)</f>
        <v>CA</v>
      </c>
      <c r="E23" s="170" t="s">
        <v>635</v>
      </c>
      <c r="F23" s="170" t="s">
        <v>147</v>
      </c>
      <c r="G23" s="170"/>
      <c r="H23" s="171" t="e">
        <f>SUM(#REF!)*$BI23</f>
        <v>#REF!</v>
      </c>
      <c r="I23" s="171" t="e">
        <f>SUM(#REF!)*$BI23</f>
        <v>#REF!</v>
      </c>
      <c r="J23" s="171" t="e">
        <f>SUM(#REF!)*$BI23</f>
        <v>#REF!</v>
      </c>
      <c r="K23" s="171" t="e">
        <f>SUM(#REF!)*$BI23</f>
        <v>#REF!</v>
      </c>
      <c r="L23" s="171" t="e">
        <f>SUM(#REF!)*$BI23</f>
        <v>#REF!</v>
      </c>
      <c r="M23" s="171" t="e">
        <f>SUM(#REF!)*$BI23</f>
        <v>#REF!</v>
      </c>
      <c r="N23" s="171" t="e">
        <f>SUM(#REF!)*$BI23</f>
        <v>#REF!</v>
      </c>
      <c r="O23" s="171" t="e">
        <f>SUM(#REF!)*$BI23</f>
        <v>#REF!</v>
      </c>
      <c r="P23" s="171" t="e">
        <f>SUM(#REF!)*$BI23</f>
        <v>#REF!</v>
      </c>
      <c r="Q23" s="171" t="e">
        <f>SUM(#REF!)*$BI23</f>
        <v>#REF!</v>
      </c>
      <c r="R23" s="171" t="e">
        <f>SUM(#REF!)*$BI23</f>
        <v>#REF!</v>
      </c>
      <c r="S23" s="171" t="e">
        <f>SUM(#REF!)*$BI23</f>
        <v>#REF!</v>
      </c>
      <c r="T23" s="171" t="e">
        <f>SUM(#REF!)*$BI23</f>
        <v>#REF!</v>
      </c>
      <c r="U23" s="171" t="e">
        <f>SUM(#REF!)*$BI23</f>
        <v>#REF!</v>
      </c>
      <c r="V23" s="171" t="e">
        <f>SUM(#REF!)*$BI23</f>
        <v>#REF!</v>
      </c>
      <c r="W23" s="171" t="e">
        <f>SUM(#REF!)*$BI23</f>
        <v>#REF!</v>
      </c>
      <c r="X23" s="171" t="e">
        <f>SUM(#REF!)*$BI23</f>
        <v>#REF!</v>
      </c>
      <c r="Y23" s="171" t="e">
        <f>SUM(#REF!)*$BI23</f>
        <v>#REF!</v>
      </c>
      <c r="Z23" s="171" t="e">
        <f>SUM(#REF!)*$BI23</f>
        <v>#REF!</v>
      </c>
      <c r="AA23" s="171" t="e">
        <f>SUM(#REF!)*$BI23</f>
        <v>#REF!</v>
      </c>
      <c r="AB23" s="171" t="e">
        <f>SUM(#REF!)*$BI23</f>
        <v>#REF!</v>
      </c>
      <c r="AC23" s="171" t="e">
        <f>SUM(#REF!)*$BI23</f>
        <v>#REF!</v>
      </c>
      <c r="AD23" s="171" t="e">
        <f>SUM(#REF!)*$BI23</f>
        <v>#REF!</v>
      </c>
      <c r="AE23" s="171" t="e">
        <f>SUM(#REF!)*$BI23</f>
        <v>#REF!</v>
      </c>
      <c r="AF23" s="171" t="e">
        <f>SUM(#REF!)*$BI23</f>
        <v>#REF!</v>
      </c>
      <c r="AG23" s="171" t="e">
        <f>SUM(#REF!)*$BI23</f>
        <v>#REF!</v>
      </c>
      <c r="AH23" s="171" t="e">
        <f>SUM(#REF!)*$BI23</f>
        <v>#REF!</v>
      </c>
      <c r="AI23" s="171" t="e">
        <f>SUM(#REF!)*$BI23</f>
        <v>#REF!</v>
      </c>
      <c r="AJ23" s="171" t="e">
        <f>SUM(#REF!)*$BI23</f>
        <v>#REF!</v>
      </c>
      <c r="AK23" s="171" t="e">
        <f>SUM(#REF!)*$BI23</f>
        <v>#REF!</v>
      </c>
      <c r="AL23" s="171" t="e">
        <f>SUM(#REF!)*$BI23</f>
        <v>#REF!</v>
      </c>
      <c r="AM23" s="171" t="e">
        <f>SUM(#REF!)*$BI23</f>
        <v>#REF!</v>
      </c>
      <c r="AN23" s="171" t="e">
        <f>SUM(#REF!)*$BI23</f>
        <v>#REF!</v>
      </c>
      <c r="AO23" s="171" t="e">
        <f>SUM(#REF!)*$BI23</f>
        <v>#REF!</v>
      </c>
      <c r="AP23" s="171" t="e">
        <f>SUM(#REF!)*$BI23</f>
        <v>#REF!</v>
      </c>
      <c r="AQ23" s="171" t="e">
        <f>SUM(#REF!)*$BI23</f>
        <v>#REF!</v>
      </c>
      <c r="AR23" s="171" t="e">
        <f>SUM(#REF!)*$BI23</f>
        <v>#REF!</v>
      </c>
      <c r="AS23" s="171" t="e">
        <f>SUM(#REF!)*$BI23</f>
        <v>#REF!</v>
      </c>
      <c r="AT23" s="171" t="e">
        <f>SUM(#REF!)*$BI23</f>
        <v>#REF!</v>
      </c>
      <c r="AU23" s="171" t="e">
        <f>SUM(#REF!)*$BI23</f>
        <v>#REF!</v>
      </c>
      <c r="AV23" s="171" t="e">
        <f>SUM(#REF!)*$BI23</f>
        <v>#REF!</v>
      </c>
      <c r="AW23" s="171" t="e">
        <f>SUM(#REF!)*$BI23</f>
        <v>#REF!</v>
      </c>
      <c r="AX23" s="171" t="e">
        <f>SUM(#REF!)*$BI23</f>
        <v>#REF!</v>
      </c>
      <c r="AY23" s="171" t="e">
        <f>SUM(#REF!)*$BI23</f>
        <v>#REF!</v>
      </c>
      <c r="AZ23" s="171" t="e">
        <f>SUM(#REF!)*$BI23</f>
        <v>#REF!</v>
      </c>
      <c r="BA23" s="171" t="e">
        <f>SUM(#REF!)*$BI23</f>
        <v>#REF!</v>
      </c>
      <c r="BB23" s="171" t="e">
        <f>SUM(#REF!)*$BI23</f>
        <v>#REF!</v>
      </c>
      <c r="BC23" s="171" t="e">
        <f>SUM(#REF!)*$BI23</f>
        <v>#REF!</v>
      </c>
      <c r="BD23" s="171" t="e">
        <f>SUM(#REF!)*$BI23</f>
        <v>#REF!</v>
      </c>
      <c r="BE23" s="171" t="e">
        <f>SUM(#REF!)*$BI23</f>
        <v>#REF!</v>
      </c>
      <c r="BF23" s="171" t="e">
        <f>SUM(#REF!)*$BI23</f>
        <v>#REF!</v>
      </c>
      <c r="BG23" s="171" t="e">
        <f>SUM(#REF!)*$BI23</f>
        <v>#REF!</v>
      </c>
      <c r="BI23" s="174">
        <f>SUMIF(Revenue!$P:$P,'E&amp;O -  Import (USD)'!$F23,Revenue!$G:$G)</f>
        <v>1.3642742522425569E-2</v>
      </c>
    </row>
    <row r="24" spans="1:61" s="173" customFormat="1" ht="12.75" hidden="1" customHeight="1">
      <c r="A24" s="177" t="s">
        <v>456</v>
      </c>
      <c r="B24" s="178" t="s">
        <v>625</v>
      </c>
      <c r="C24" s="170" t="str" cm="1">
        <f t="array" ref="C24">IFERROR(INDEX('Legal Entity'!B:B,MATCH('E&amp;O -  Import (USD)'!F24,'Legal Entity'!A:A,0),0),0)</f>
        <v>1315 - Corix Multi-Utility Services Inc.</v>
      </c>
      <c r="D24" s="170" t="str" cm="1">
        <f t="array" ref="D24">IFERROR(INDEX('Legal Entity'!C:C,MATCH(F24,'Legal Entity'!A:A,0),0),0)</f>
        <v>CA</v>
      </c>
      <c r="E24" s="170" t="s">
        <v>635</v>
      </c>
      <c r="F24" s="170" t="s">
        <v>148</v>
      </c>
      <c r="G24" s="170"/>
      <c r="H24" s="171" t="e">
        <f>SUM(#REF!)*$BI24</f>
        <v>#REF!</v>
      </c>
      <c r="I24" s="171" t="e">
        <f>SUM(#REF!)*$BI24</f>
        <v>#REF!</v>
      </c>
      <c r="J24" s="171" t="e">
        <f>SUM(#REF!)*$BI24</f>
        <v>#REF!</v>
      </c>
      <c r="K24" s="171" t="e">
        <f>SUM(#REF!)*$BI24</f>
        <v>#REF!</v>
      </c>
      <c r="L24" s="171" t="e">
        <f>SUM(#REF!)*$BI24</f>
        <v>#REF!</v>
      </c>
      <c r="M24" s="171" t="e">
        <f>SUM(#REF!)*$BI24</f>
        <v>#REF!</v>
      </c>
      <c r="N24" s="171" t="e">
        <f>SUM(#REF!)*$BI24</f>
        <v>#REF!</v>
      </c>
      <c r="O24" s="171" t="e">
        <f>SUM(#REF!)*$BI24</f>
        <v>#REF!</v>
      </c>
      <c r="P24" s="171" t="e">
        <f>SUM(#REF!)*$BI24</f>
        <v>#REF!</v>
      </c>
      <c r="Q24" s="171" t="e">
        <f>SUM(#REF!)*$BI24</f>
        <v>#REF!</v>
      </c>
      <c r="R24" s="171" t="e">
        <f>SUM(#REF!)*$BI24</f>
        <v>#REF!</v>
      </c>
      <c r="S24" s="171" t="e">
        <f>SUM(#REF!)*$BI24</f>
        <v>#REF!</v>
      </c>
      <c r="T24" s="171" t="e">
        <f>SUM(#REF!)*$BI24</f>
        <v>#REF!</v>
      </c>
      <c r="U24" s="171" t="e">
        <f>SUM(#REF!)*$BI24</f>
        <v>#REF!</v>
      </c>
      <c r="V24" s="171" t="e">
        <f>SUM(#REF!)*$BI24</f>
        <v>#REF!</v>
      </c>
      <c r="W24" s="171" t="e">
        <f>SUM(#REF!)*$BI24</f>
        <v>#REF!</v>
      </c>
      <c r="X24" s="171" t="e">
        <f>SUM(#REF!)*$BI24</f>
        <v>#REF!</v>
      </c>
      <c r="Y24" s="171" t="e">
        <f>SUM(#REF!)*$BI24</f>
        <v>#REF!</v>
      </c>
      <c r="Z24" s="171" t="e">
        <f>SUM(#REF!)*$BI24</f>
        <v>#REF!</v>
      </c>
      <c r="AA24" s="171" t="e">
        <f>SUM(#REF!)*$BI24</f>
        <v>#REF!</v>
      </c>
      <c r="AB24" s="171" t="e">
        <f>SUM(#REF!)*$BI24</f>
        <v>#REF!</v>
      </c>
      <c r="AC24" s="171" t="e">
        <f>SUM(#REF!)*$BI24</f>
        <v>#REF!</v>
      </c>
      <c r="AD24" s="171" t="e">
        <f>SUM(#REF!)*$BI24</f>
        <v>#REF!</v>
      </c>
      <c r="AE24" s="171" t="e">
        <f>SUM(#REF!)*$BI24</f>
        <v>#REF!</v>
      </c>
      <c r="AF24" s="171" t="e">
        <f>SUM(#REF!)*$BI24</f>
        <v>#REF!</v>
      </c>
      <c r="AG24" s="171" t="e">
        <f>SUM(#REF!)*$BI24</f>
        <v>#REF!</v>
      </c>
      <c r="AH24" s="171" t="e">
        <f>SUM(#REF!)*$BI24</f>
        <v>#REF!</v>
      </c>
      <c r="AI24" s="171" t="e">
        <f>SUM(#REF!)*$BI24</f>
        <v>#REF!</v>
      </c>
      <c r="AJ24" s="171" t="e">
        <f>SUM(#REF!)*$BI24</f>
        <v>#REF!</v>
      </c>
      <c r="AK24" s="171" t="e">
        <f>SUM(#REF!)*$BI24</f>
        <v>#REF!</v>
      </c>
      <c r="AL24" s="171" t="e">
        <f>SUM(#REF!)*$BI24</f>
        <v>#REF!</v>
      </c>
      <c r="AM24" s="171" t="e">
        <f>SUM(#REF!)*$BI24</f>
        <v>#REF!</v>
      </c>
      <c r="AN24" s="171" t="e">
        <f>SUM(#REF!)*$BI24</f>
        <v>#REF!</v>
      </c>
      <c r="AO24" s="171" t="e">
        <f>SUM(#REF!)*$BI24</f>
        <v>#REF!</v>
      </c>
      <c r="AP24" s="171" t="e">
        <f>SUM(#REF!)*$BI24</f>
        <v>#REF!</v>
      </c>
      <c r="AQ24" s="171" t="e">
        <f>SUM(#REF!)*$BI24</f>
        <v>#REF!</v>
      </c>
      <c r="AR24" s="171" t="e">
        <f>SUM(#REF!)*$BI24</f>
        <v>#REF!</v>
      </c>
      <c r="AS24" s="171" t="e">
        <f>SUM(#REF!)*$BI24</f>
        <v>#REF!</v>
      </c>
      <c r="AT24" s="171" t="e">
        <f>SUM(#REF!)*$BI24</f>
        <v>#REF!</v>
      </c>
      <c r="AU24" s="171" t="e">
        <f>SUM(#REF!)*$BI24</f>
        <v>#REF!</v>
      </c>
      <c r="AV24" s="171" t="e">
        <f>SUM(#REF!)*$BI24</f>
        <v>#REF!</v>
      </c>
      <c r="AW24" s="171" t="e">
        <f>SUM(#REF!)*$BI24</f>
        <v>#REF!</v>
      </c>
      <c r="AX24" s="171" t="e">
        <f>SUM(#REF!)*$BI24</f>
        <v>#REF!</v>
      </c>
      <c r="AY24" s="171" t="e">
        <f>SUM(#REF!)*$BI24</f>
        <v>#REF!</v>
      </c>
      <c r="AZ24" s="171" t="e">
        <f>SUM(#REF!)*$BI24</f>
        <v>#REF!</v>
      </c>
      <c r="BA24" s="171" t="e">
        <f>SUM(#REF!)*$BI24</f>
        <v>#REF!</v>
      </c>
      <c r="BB24" s="171" t="e">
        <f>SUM(#REF!)*$BI24</f>
        <v>#REF!</v>
      </c>
      <c r="BC24" s="171" t="e">
        <f>SUM(#REF!)*$BI24</f>
        <v>#REF!</v>
      </c>
      <c r="BD24" s="171" t="e">
        <f>SUM(#REF!)*$BI24</f>
        <v>#REF!</v>
      </c>
      <c r="BE24" s="171" t="e">
        <f>SUM(#REF!)*$BI24</f>
        <v>#REF!</v>
      </c>
      <c r="BF24" s="171" t="e">
        <f>SUM(#REF!)*$BI24</f>
        <v>#REF!</v>
      </c>
      <c r="BG24" s="171" t="e">
        <f>SUM(#REF!)*$BI24</f>
        <v>#REF!</v>
      </c>
      <c r="BI24" s="174">
        <f>SUMIF(Revenue!$P:$P,'E&amp;O -  Import (USD)'!$F24,Revenue!$G:$G)</f>
        <v>1.7980910846490245E-2</v>
      </c>
    </row>
    <row r="25" spans="1:61" s="173" customFormat="1" ht="12.75" hidden="1" customHeight="1">
      <c r="A25" s="177" t="s">
        <v>456</v>
      </c>
      <c r="B25" s="178" t="s">
        <v>625</v>
      </c>
      <c r="C25" s="170" t="str" cm="1">
        <f t="array" ref="C25">IFERROR(INDEX('Legal Entity'!B:B,MATCH('E&amp;O -  Import (USD)'!F25,'Legal Entity'!A:A,0),0),0)</f>
        <v>1315 - Corix Multi-Utility Services Inc.</v>
      </c>
      <c r="D25" s="170" t="str" cm="1">
        <f t="array" ref="D25">IFERROR(INDEX('Legal Entity'!C:C,MATCH(F25,'Legal Entity'!A:A,0),0),0)</f>
        <v>CA</v>
      </c>
      <c r="E25" s="170" t="s">
        <v>635</v>
      </c>
      <c r="F25" s="170" t="s">
        <v>149</v>
      </c>
      <c r="G25" s="170"/>
      <c r="H25" s="171" t="e">
        <f>SUM(#REF!)*$BI25</f>
        <v>#REF!</v>
      </c>
      <c r="I25" s="171" t="e">
        <f>SUM(#REF!)*$BI25</f>
        <v>#REF!</v>
      </c>
      <c r="J25" s="171" t="e">
        <f>SUM(#REF!)*$BI25</f>
        <v>#REF!</v>
      </c>
      <c r="K25" s="171" t="e">
        <f>SUM(#REF!)*$BI25</f>
        <v>#REF!</v>
      </c>
      <c r="L25" s="171" t="e">
        <f>SUM(#REF!)*$BI25</f>
        <v>#REF!</v>
      </c>
      <c r="M25" s="171" t="e">
        <f>SUM(#REF!)*$BI25</f>
        <v>#REF!</v>
      </c>
      <c r="N25" s="171" t="e">
        <f>SUM(#REF!)*$BI25</f>
        <v>#REF!</v>
      </c>
      <c r="O25" s="171" t="e">
        <f>SUM(#REF!)*$BI25</f>
        <v>#REF!</v>
      </c>
      <c r="P25" s="171" t="e">
        <f>SUM(#REF!)*$BI25</f>
        <v>#REF!</v>
      </c>
      <c r="Q25" s="171" t="e">
        <f>SUM(#REF!)*$BI25</f>
        <v>#REF!</v>
      </c>
      <c r="R25" s="171" t="e">
        <f>SUM(#REF!)*$BI25</f>
        <v>#REF!</v>
      </c>
      <c r="S25" s="171" t="e">
        <f>SUM(#REF!)*$BI25</f>
        <v>#REF!</v>
      </c>
      <c r="T25" s="171" t="e">
        <f>SUM(#REF!)*$BI25</f>
        <v>#REF!</v>
      </c>
      <c r="U25" s="171" t="e">
        <f>SUM(#REF!)*$BI25</f>
        <v>#REF!</v>
      </c>
      <c r="V25" s="171" t="e">
        <f>SUM(#REF!)*$BI25</f>
        <v>#REF!</v>
      </c>
      <c r="W25" s="171" t="e">
        <f>SUM(#REF!)*$BI25</f>
        <v>#REF!</v>
      </c>
      <c r="X25" s="171" t="e">
        <f>SUM(#REF!)*$BI25</f>
        <v>#REF!</v>
      </c>
      <c r="Y25" s="171" t="e">
        <f>SUM(#REF!)*$BI25</f>
        <v>#REF!</v>
      </c>
      <c r="Z25" s="171" t="e">
        <f>SUM(#REF!)*$BI25</f>
        <v>#REF!</v>
      </c>
      <c r="AA25" s="171" t="e">
        <f>SUM(#REF!)*$BI25</f>
        <v>#REF!</v>
      </c>
      <c r="AB25" s="171" t="e">
        <f>SUM(#REF!)*$BI25</f>
        <v>#REF!</v>
      </c>
      <c r="AC25" s="171" t="e">
        <f>SUM(#REF!)*$BI25</f>
        <v>#REF!</v>
      </c>
      <c r="AD25" s="171" t="e">
        <f>SUM(#REF!)*$BI25</f>
        <v>#REF!</v>
      </c>
      <c r="AE25" s="171" t="e">
        <f>SUM(#REF!)*$BI25</f>
        <v>#REF!</v>
      </c>
      <c r="AF25" s="171" t="e">
        <f>SUM(#REF!)*$BI25</f>
        <v>#REF!</v>
      </c>
      <c r="AG25" s="171" t="e">
        <f>SUM(#REF!)*$BI25</f>
        <v>#REF!</v>
      </c>
      <c r="AH25" s="171" t="e">
        <f>SUM(#REF!)*$BI25</f>
        <v>#REF!</v>
      </c>
      <c r="AI25" s="171" t="e">
        <f>SUM(#REF!)*$BI25</f>
        <v>#REF!</v>
      </c>
      <c r="AJ25" s="171" t="e">
        <f>SUM(#REF!)*$BI25</f>
        <v>#REF!</v>
      </c>
      <c r="AK25" s="171" t="e">
        <f>SUM(#REF!)*$BI25</f>
        <v>#REF!</v>
      </c>
      <c r="AL25" s="171" t="e">
        <f>SUM(#REF!)*$BI25</f>
        <v>#REF!</v>
      </c>
      <c r="AM25" s="171" t="e">
        <f>SUM(#REF!)*$BI25</f>
        <v>#REF!</v>
      </c>
      <c r="AN25" s="171" t="e">
        <f>SUM(#REF!)*$BI25</f>
        <v>#REF!</v>
      </c>
      <c r="AO25" s="171" t="e">
        <f>SUM(#REF!)*$BI25</f>
        <v>#REF!</v>
      </c>
      <c r="AP25" s="171" t="e">
        <f>SUM(#REF!)*$BI25</f>
        <v>#REF!</v>
      </c>
      <c r="AQ25" s="171" t="e">
        <f>SUM(#REF!)*$BI25</f>
        <v>#REF!</v>
      </c>
      <c r="AR25" s="171" t="e">
        <f>SUM(#REF!)*$BI25</f>
        <v>#REF!</v>
      </c>
      <c r="AS25" s="171" t="e">
        <f>SUM(#REF!)*$BI25</f>
        <v>#REF!</v>
      </c>
      <c r="AT25" s="171" t="e">
        <f>SUM(#REF!)*$BI25</f>
        <v>#REF!</v>
      </c>
      <c r="AU25" s="171" t="e">
        <f>SUM(#REF!)*$BI25</f>
        <v>#REF!</v>
      </c>
      <c r="AV25" s="171" t="e">
        <f>SUM(#REF!)*$BI25</f>
        <v>#REF!</v>
      </c>
      <c r="AW25" s="171" t="e">
        <f>SUM(#REF!)*$BI25</f>
        <v>#REF!</v>
      </c>
      <c r="AX25" s="171" t="e">
        <f>SUM(#REF!)*$BI25</f>
        <v>#REF!</v>
      </c>
      <c r="AY25" s="171" t="e">
        <f>SUM(#REF!)*$BI25</f>
        <v>#REF!</v>
      </c>
      <c r="AZ25" s="171" t="e">
        <f>SUM(#REF!)*$BI25</f>
        <v>#REF!</v>
      </c>
      <c r="BA25" s="171" t="e">
        <f>SUM(#REF!)*$BI25</f>
        <v>#REF!</v>
      </c>
      <c r="BB25" s="171" t="e">
        <f>SUM(#REF!)*$BI25</f>
        <v>#REF!</v>
      </c>
      <c r="BC25" s="171" t="e">
        <f>SUM(#REF!)*$BI25</f>
        <v>#REF!</v>
      </c>
      <c r="BD25" s="171" t="e">
        <f>SUM(#REF!)*$BI25</f>
        <v>#REF!</v>
      </c>
      <c r="BE25" s="171" t="e">
        <f>SUM(#REF!)*$BI25</f>
        <v>#REF!</v>
      </c>
      <c r="BF25" s="171" t="e">
        <f>SUM(#REF!)*$BI25</f>
        <v>#REF!</v>
      </c>
      <c r="BG25" s="171" t="e">
        <f>SUM(#REF!)*$BI25</f>
        <v>#REF!</v>
      </c>
      <c r="BI25" s="174">
        <f>SUMIF(Revenue!$P:$P,'E&amp;O -  Import (USD)'!$F25,Revenue!$G:$G)</f>
        <v>1.5693405812413644E-2</v>
      </c>
    </row>
    <row r="26" spans="1:61" s="173" customFormat="1" ht="12.75" hidden="1" customHeight="1">
      <c r="A26" s="177" t="s">
        <v>456</v>
      </c>
      <c r="B26" s="178" t="s">
        <v>625</v>
      </c>
      <c r="C26" s="170" t="str" cm="1">
        <f t="array" ref="C26">IFERROR(INDEX('Legal Entity'!B:B,MATCH('E&amp;O -  Import (USD)'!F26,'Legal Entity'!A:A,0),0),0)</f>
        <v>1315 - Corix Multi-Utility Services Inc.</v>
      </c>
      <c r="D26" s="170" t="str" cm="1">
        <f t="array" ref="D26">IFERROR(INDEX('Legal Entity'!C:C,MATCH(F26,'Legal Entity'!A:A,0),0),0)</f>
        <v>CA</v>
      </c>
      <c r="E26" s="170" t="s">
        <v>635</v>
      </c>
      <c r="F26" s="170" t="s">
        <v>138</v>
      </c>
      <c r="G26" s="170"/>
      <c r="H26" s="171" t="e">
        <f>SUM(#REF!)*$BI26</f>
        <v>#REF!</v>
      </c>
      <c r="I26" s="171" t="e">
        <f>SUM(#REF!)*$BI26</f>
        <v>#REF!</v>
      </c>
      <c r="J26" s="171" t="e">
        <f>SUM(#REF!)*$BI26</f>
        <v>#REF!</v>
      </c>
      <c r="K26" s="171" t="e">
        <f>SUM(#REF!)*$BI26</f>
        <v>#REF!</v>
      </c>
      <c r="L26" s="171" t="e">
        <f>SUM(#REF!)*$BI26</f>
        <v>#REF!</v>
      </c>
      <c r="M26" s="171" t="e">
        <f>SUM(#REF!)*$BI26</f>
        <v>#REF!</v>
      </c>
      <c r="N26" s="171" t="e">
        <f>SUM(#REF!)*$BI26</f>
        <v>#REF!</v>
      </c>
      <c r="O26" s="171" t="e">
        <f>SUM(#REF!)*$BI26</f>
        <v>#REF!</v>
      </c>
      <c r="P26" s="171" t="e">
        <f>SUM(#REF!)*$BI26</f>
        <v>#REF!</v>
      </c>
      <c r="Q26" s="171" t="e">
        <f>SUM(#REF!)*$BI26</f>
        <v>#REF!</v>
      </c>
      <c r="R26" s="171" t="e">
        <f>SUM(#REF!)*$BI26</f>
        <v>#REF!</v>
      </c>
      <c r="S26" s="171" t="e">
        <f>SUM(#REF!)*$BI26</f>
        <v>#REF!</v>
      </c>
      <c r="T26" s="171" t="e">
        <f>SUM(#REF!)*$BI26</f>
        <v>#REF!</v>
      </c>
      <c r="U26" s="171" t="e">
        <f>SUM(#REF!)*$BI26</f>
        <v>#REF!</v>
      </c>
      <c r="V26" s="171" t="e">
        <f>SUM(#REF!)*$BI26</f>
        <v>#REF!</v>
      </c>
      <c r="W26" s="171" t="e">
        <f>SUM(#REF!)*$BI26</f>
        <v>#REF!</v>
      </c>
      <c r="X26" s="171" t="e">
        <f>SUM(#REF!)*$BI26</f>
        <v>#REF!</v>
      </c>
      <c r="Y26" s="171" t="e">
        <f>SUM(#REF!)*$BI26</f>
        <v>#REF!</v>
      </c>
      <c r="Z26" s="171" t="e">
        <f>SUM(#REF!)*$BI26</f>
        <v>#REF!</v>
      </c>
      <c r="AA26" s="171" t="e">
        <f>SUM(#REF!)*$BI26</f>
        <v>#REF!</v>
      </c>
      <c r="AB26" s="171" t="e">
        <f>SUM(#REF!)*$BI26</f>
        <v>#REF!</v>
      </c>
      <c r="AC26" s="171" t="e">
        <f>SUM(#REF!)*$BI26</f>
        <v>#REF!</v>
      </c>
      <c r="AD26" s="171" t="e">
        <f>SUM(#REF!)*$BI26</f>
        <v>#REF!</v>
      </c>
      <c r="AE26" s="171" t="e">
        <f>SUM(#REF!)*$BI26</f>
        <v>#REF!</v>
      </c>
      <c r="AF26" s="171" t="e">
        <f>SUM(#REF!)*$BI26</f>
        <v>#REF!</v>
      </c>
      <c r="AG26" s="171" t="e">
        <f>SUM(#REF!)*$BI26</f>
        <v>#REF!</v>
      </c>
      <c r="AH26" s="171" t="e">
        <f>SUM(#REF!)*$BI26</f>
        <v>#REF!</v>
      </c>
      <c r="AI26" s="171" t="e">
        <f>SUM(#REF!)*$BI26</f>
        <v>#REF!</v>
      </c>
      <c r="AJ26" s="171" t="e">
        <f>SUM(#REF!)*$BI26</f>
        <v>#REF!</v>
      </c>
      <c r="AK26" s="171" t="e">
        <f>SUM(#REF!)*$BI26</f>
        <v>#REF!</v>
      </c>
      <c r="AL26" s="171" t="e">
        <f>SUM(#REF!)*$BI26</f>
        <v>#REF!</v>
      </c>
      <c r="AM26" s="171" t="e">
        <f>SUM(#REF!)*$BI26</f>
        <v>#REF!</v>
      </c>
      <c r="AN26" s="171" t="e">
        <f>SUM(#REF!)*$BI26</f>
        <v>#REF!</v>
      </c>
      <c r="AO26" s="171" t="e">
        <f>SUM(#REF!)*$BI26</f>
        <v>#REF!</v>
      </c>
      <c r="AP26" s="171" t="e">
        <f>SUM(#REF!)*$BI26</f>
        <v>#REF!</v>
      </c>
      <c r="AQ26" s="171" t="e">
        <f>SUM(#REF!)*$BI26</f>
        <v>#REF!</v>
      </c>
      <c r="AR26" s="171" t="e">
        <f>SUM(#REF!)*$BI26</f>
        <v>#REF!</v>
      </c>
      <c r="AS26" s="171" t="e">
        <f>SUM(#REF!)*$BI26</f>
        <v>#REF!</v>
      </c>
      <c r="AT26" s="171" t="e">
        <f>SUM(#REF!)*$BI26</f>
        <v>#REF!</v>
      </c>
      <c r="AU26" s="171" t="e">
        <f>SUM(#REF!)*$BI26</f>
        <v>#REF!</v>
      </c>
      <c r="AV26" s="171" t="e">
        <f>SUM(#REF!)*$BI26</f>
        <v>#REF!</v>
      </c>
      <c r="AW26" s="171" t="e">
        <f>SUM(#REF!)*$BI26</f>
        <v>#REF!</v>
      </c>
      <c r="AX26" s="171" t="e">
        <f>SUM(#REF!)*$BI26</f>
        <v>#REF!</v>
      </c>
      <c r="AY26" s="171" t="e">
        <f>SUM(#REF!)*$BI26</f>
        <v>#REF!</v>
      </c>
      <c r="AZ26" s="171" t="e">
        <f>SUM(#REF!)*$BI26</f>
        <v>#REF!</v>
      </c>
      <c r="BA26" s="171" t="e">
        <f>SUM(#REF!)*$BI26</f>
        <v>#REF!</v>
      </c>
      <c r="BB26" s="171" t="e">
        <f>SUM(#REF!)*$BI26</f>
        <v>#REF!</v>
      </c>
      <c r="BC26" s="171" t="e">
        <f>SUM(#REF!)*$BI26</f>
        <v>#REF!</v>
      </c>
      <c r="BD26" s="171" t="e">
        <f>SUM(#REF!)*$BI26</f>
        <v>#REF!</v>
      </c>
      <c r="BE26" s="171" t="e">
        <f>SUM(#REF!)*$BI26</f>
        <v>#REF!</v>
      </c>
      <c r="BF26" s="171" t="e">
        <f>SUM(#REF!)*$BI26</f>
        <v>#REF!</v>
      </c>
      <c r="BG26" s="171" t="e">
        <f>SUM(#REF!)*$BI26</f>
        <v>#REF!</v>
      </c>
      <c r="BI26" s="174">
        <f>SUMIF(Revenue!$P:$P,'E&amp;O -  Import (USD)'!$F26,Revenue!$G:$G)</f>
        <v>0</v>
      </c>
    </row>
    <row r="27" spans="1:61" s="173" customFormat="1" ht="12.75" hidden="1" customHeight="1">
      <c r="A27" s="177" t="s">
        <v>456</v>
      </c>
      <c r="B27" s="178" t="s">
        <v>625</v>
      </c>
      <c r="C27" s="170" t="str" cm="1">
        <f t="array" ref="C27">IFERROR(INDEX('Legal Entity'!B:B,MATCH('E&amp;O -  Import (USD)'!F27,'Legal Entity'!A:A,0),0),0)</f>
        <v>1315 - Corix Multi-Utility Services Inc.</v>
      </c>
      <c r="D27" s="170" t="str" cm="1">
        <f t="array" ref="D27">IFERROR(INDEX('Legal Entity'!C:C,MATCH(F27,'Legal Entity'!A:A,0),0),0)</f>
        <v>CA</v>
      </c>
      <c r="E27" s="170" t="s">
        <v>635</v>
      </c>
      <c r="F27" s="170" t="s">
        <v>164</v>
      </c>
      <c r="G27" s="170"/>
      <c r="H27" s="171" t="e">
        <f>SUM(#REF!)*$BI27</f>
        <v>#REF!</v>
      </c>
      <c r="I27" s="171" t="e">
        <f>SUM(#REF!)*$BI27</f>
        <v>#REF!</v>
      </c>
      <c r="J27" s="171" t="e">
        <f>SUM(#REF!)*$BI27</f>
        <v>#REF!</v>
      </c>
      <c r="K27" s="171" t="e">
        <f>SUM(#REF!)*$BI27</f>
        <v>#REF!</v>
      </c>
      <c r="L27" s="171" t="e">
        <f>SUM(#REF!)*$BI27</f>
        <v>#REF!</v>
      </c>
      <c r="M27" s="171" t="e">
        <f>SUM(#REF!)*$BI27</f>
        <v>#REF!</v>
      </c>
      <c r="N27" s="171" t="e">
        <f>SUM(#REF!)*$BI27</f>
        <v>#REF!</v>
      </c>
      <c r="O27" s="171" t="e">
        <f>SUM(#REF!)*$BI27</f>
        <v>#REF!</v>
      </c>
      <c r="P27" s="171" t="e">
        <f>SUM(#REF!)*$BI27</f>
        <v>#REF!</v>
      </c>
      <c r="Q27" s="171" t="e">
        <f>SUM(#REF!)*$BI27</f>
        <v>#REF!</v>
      </c>
      <c r="R27" s="171" t="e">
        <f>SUM(#REF!)*$BI27</f>
        <v>#REF!</v>
      </c>
      <c r="S27" s="171" t="e">
        <f>SUM(#REF!)*$BI27</f>
        <v>#REF!</v>
      </c>
      <c r="T27" s="171" t="e">
        <f>SUM(#REF!)*$BI27</f>
        <v>#REF!</v>
      </c>
      <c r="U27" s="171" t="e">
        <f>SUM(#REF!)*$BI27</f>
        <v>#REF!</v>
      </c>
      <c r="V27" s="171" t="e">
        <f>SUM(#REF!)*$BI27</f>
        <v>#REF!</v>
      </c>
      <c r="W27" s="171" t="e">
        <f>SUM(#REF!)*$BI27</f>
        <v>#REF!</v>
      </c>
      <c r="X27" s="171" t="e">
        <f>SUM(#REF!)*$BI27</f>
        <v>#REF!</v>
      </c>
      <c r="Y27" s="171" t="e">
        <f>SUM(#REF!)*$BI27</f>
        <v>#REF!</v>
      </c>
      <c r="Z27" s="171" t="e">
        <f>SUM(#REF!)*$BI27</f>
        <v>#REF!</v>
      </c>
      <c r="AA27" s="171" t="e">
        <f>SUM(#REF!)*$BI27</f>
        <v>#REF!</v>
      </c>
      <c r="AB27" s="171" t="e">
        <f>SUM(#REF!)*$BI27</f>
        <v>#REF!</v>
      </c>
      <c r="AC27" s="171" t="e">
        <f>SUM(#REF!)*$BI27</f>
        <v>#REF!</v>
      </c>
      <c r="AD27" s="171" t="e">
        <f>SUM(#REF!)*$BI27</f>
        <v>#REF!</v>
      </c>
      <c r="AE27" s="171" t="e">
        <f>SUM(#REF!)*$BI27</f>
        <v>#REF!</v>
      </c>
      <c r="AF27" s="171" t="e">
        <f>SUM(#REF!)*$BI27</f>
        <v>#REF!</v>
      </c>
      <c r="AG27" s="171" t="e">
        <f>SUM(#REF!)*$BI27</f>
        <v>#REF!</v>
      </c>
      <c r="AH27" s="171" t="e">
        <f>SUM(#REF!)*$BI27</f>
        <v>#REF!</v>
      </c>
      <c r="AI27" s="171" t="e">
        <f>SUM(#REF!)*$BI27</f>
        <v>#REF!</v>
      </c>
      <c r="AJ27" s="171" t="e">
        <f>SUM(#REF!)*$BI27</f>
        <v>#REF!</v>
      </c>
      <c r="AK27" s="171" t="e">
        <f>SUM(#REF!)*$BI27</f>
        <v>#REF!</v>
      </c>
      <c r="AL27" s="171" t="e">
        <f>SUM(#REF!)*$BI27</f>
        <v>#REF!</v>
      </c>
      <c r="AM27" s="171" t="e">
        <f>SUM(#REF!)*$BI27</f>
        <v>#REF!</v>
      </c>
      <c r="AN27" s="171" t="e">
        <f>SUM(#REF!)*$BI27</f>
        <v>#REF!</v>
      </c>
      <c r="AO27" s="171" t="e">
        <f>SUM(#REF!)*$BI27</f>
        <v>#REF!</v>
      </c>
      <c r="AP27" s="171" t="e">
        <f>SUM(#REF!)*$BI27</f>
        <v>#REF!</v>
      </c>
      <c r="AQ27" s="171" t="e">
        <f>SUM(#REF!)*$BI27</f>
        <v>#REF!</v>
      </c>
      <c r="AR27" s="171" t="e">
        <f>SUM(#REF!)*$BI27</f>
        <v>#REF!</v>
      </c>
      <c r="AS27" s="171" t="e">
        <f>SUM(#REF!)*$BI27</f>
        <v>#REF!</v>
      </c>
      <c r="AT27" s="171" t="e">
        <f>SUM(#REF!)*$BI27</f>
        <v>#REF!</v>
      </c>
      <c r="AU27" s="171" t="e">
        <f>SUM(#REF!)*$BI27</f>
        <v>#REF!</v>
      </c>
      <c r="AV27" s="171" t="e">
        <f>SUM(#REF!)*$BI27</f>
        <v>#REF!</v>
      </c>
      <c r="AW27" s="171" t="e">
        <f>SUM(#REF!)*$BI27</f>
        <v>#REF!</v>
      </c>
      <c r="AX27" s="171" t="e">
        <f>SUM(#REF!)*$BI27</f>
        <v>#REF!</v>
      </c>
      <c r="AY27" s="171" t="e">
        <f>SUM(#REF!)*$BI27</f>
        <v>#REF!</v>
      </c>
      <c r="AZ27" s="171" t="e">
        <f>SUM(#REF!)*$BI27</f>
        <v>#REF!</v>
      </c>
      <c r="BA27" s="171" t="e">
        <f>SUM(#REF!)*$BI27</f>
        <v>#REF!</v>
      </c>
      <c r="BB27" s="171" t="e">
        <f>SUM(#REF!)*$BI27</f>
        <v>#REF!</v>
      </c>
      <c r="BC27" s="171" t="e">
        <f>SUM(#REF!)*$BI27</f>
        <v>#REF!</v>
      </c>
      <c r="BD27" s="171" t="e">
        <f>SUM(#REF!)*$BI27</f>
        <v>#REF!</v>
      </c>
      <c r="BE27" s="171" t="e">
        <f>SUM(#REF!)*$BI27</f>
        <v>#REF!</v>
      </c>
      <c r="BF27" s="171" t="e">
        <f>SUM(#REF!)*$BI27</f>
        <v>#REF!</v>
      </c>
      <c r="BG27" s="171" t="e">
        <f>SUM(#REF!)*$BI27</f>
        <v>#REF!</v>
      </c>
      <c r="BI27" s="174">
        <f>SUMIF(Revenue!$P:$P,'E&amp;O -  Import (USD)'!$F27,Revenue!$G:$G)</f>
        <v>8.3479361560459011E-4</v>
      </c>
    </row>
    <row r="28" spans="1:61" s="173" customFormat="1" ht="12.75" hidden="1" customHeight="1">
      <c r="A28" s="177" t="s">
        <v>456</v>
      </c>
      <c r="B28" s="178" t="s">
        <v>625</v>
      </c>
      <c r="C28" s="170" t="str" cm="1">
        <f t="array" ref="C28">IFERROR(INDEX('Legal Entity'!B:B,MATCH('E&amp;O -  Import (USD)'!F28,'Legal Entity'!A:A,0),0),0)</f>
        <v>1315 - Corix Multi-Utility Services Inc.</v>
      </c>
      <c r="D28" s="170" t="str" cm="1">
        <f t="array" ref="D28">IFERROR(INDEX('Legal Entity'!C:C,MATCH(F28,'Legal Entity'!A:A,0),0),0)</f>
        <v>CA</v>
      </c>
      <c r="E28" s="170" t="s">
        <v>635</v>
      </c>
      <c r="F28" s="170" t="s">
        <v>152</v>
      </c>
      <c r="G28" s="170"/>
      <c r="H28" s="171" t="e">
        <f>SUM(#REF!)*$BI28</f>
        <v>#REF!</v>
      </c>
      <c r="I28" s="171" t="e">
        <f>SUM(#REF!)*$BI28</f>
        <v>#REF!</v>
      </c>
      <c r="J28" s="171" t="e">
        <f>SUM(#REF!)*$BI28</f>
        <v>#REF!</v>
      </c>
      <c r="K28" s="171" t="e">
        <f>SUM(#REF!)*$BI28</f>
        <v>#REF!</v>
      </c>
      <c r="L28" s="171" t="e">
        <f>SUM(#REF!)*$BI28</f>
        <v>#REF!</v>
      </c>
      <c r="M28" s="171" t="e">
        <f>SUM(#REF!)*$BI28</f>
        <v>#REF!</v>
      </c>
      <c r="N28" s="171" t="e">
        <f>SUM(#REF!)*$BI28</f>
        <v>#REF!</v>
      </c>
      <c r="O28" s="171" t="e">
        <f>SUM(#REF!)*$BI28</f>
        <v>#REF!</v>
      </c>
      <c r="P28" s="171" t="e">
        <f>SUM(#REF!)*$BI28</f>
        <v>#REF!</v>
      </c>
      <c r="Q28" s="171" t="e">
        <f>SUM(#REF!)*$BI28</f>
        <v>#REF!</v>
      </c>
      <c r="R28" s="171" t="e">
        <f>SUM(#REF!)*$BI28</f>
        <v>#REF!</v>
      </c>
      <c r="S28" s="171" t="e">
        <f>SUM(#REF!)*$BI28</f>
        <v>#REF!</v>
      </c>
      <c r="T28" s="171" t="e">
        <f>SUM(#REF!)*$BI28</f>
        <v>#REF!</v>
      </c>
      <c r="U28" s="171" t="e">
        <f>SUM(#REF!)*$BI28</f>
        <v>#REF!</v>
      </c>
      <c r="V28" s="171" t="e">
        <f>SUM(#REF!)*$BI28</f>
        <v>#REF!</v>
      </c>
      <c r="W28" s="171" t="e">
        <f>SUM(#REF!)*$BI28</f>
        <v>#REF!</v>
      </c>
      <c r="X28" s="171" t="e">
        <f>SUM(#REF!)*$BI28</f>
        <v>#REF!</v>
      </c>
      <c r="Y28" s="171" t="e">
        <f>SUM(#REF!)*$BI28</f>
        <v>#REF!</v>
      </c>
      <c r="Z28" s="171" t="e">
        <f>SUM(#REF!)*$BI28</f>
        <v>#REF!</v>
      </c>
      <c r="AA28" s="171" t="e">
        <f>SUM(#REF!)*$BI28</f>
        <v>#REF!</v>
      </c>
      <c r="AB28" s="171" t="e">
        <f>SUM(#REF!)*$BI28</f>
        <v>#REF!</v>
      </c>
      <c r="AC28" s="171" t="e">
        <f>SUM(#REF!)*$BI28</f>
        <v>#REF!</v>
      </c>
      <c r="AD28" s="171" t="e">
        <f>SUM(#REF!)*$BI28</f>
        <v>#REF!</v>
      </c>
      <c r="AE28" s="171" t="e">
        <f>SUM(#REF!)*$BI28</f>
        <v>#REF!</v>
      </c>
      <c r="AF28" s="171" t="e">
        <f>SUM(#REF!)*$BI28</f>
        <v>#REF!</v>
      </c>
      <c r="AG28" s="171" t="e">
        <f>SUM(#REF!)*$BI28</f>
        <v>#REF!</v>
      </c>
      <c r="AH28" s="171" t="e">
        <f>SUM(#REF!)*$BI28</f>
        <v>#REF!</v>
      </c>
      <c r="AI28" s="171" t="e">
        <f>SUM(#REF!)*$BI28</f>
        <v>#REF!</v>
      </c>
      <c r="AJ28" s="171" t="e">
        <f>SUM(#REF!)*$BI28</f>
        <v>#REF!</v>
      </c>
      <c r="AK28" s="171" t="e">
        <f>SUM(#REF!)*$BI28</f>
        <v>#REF!</v>
      </c>
      <c r="AL28" s="171" t="e">
        <f>SUM(#REF!)*$BI28</f>
        <v>#REF!</v>
      </c>
      <c r="AM28" s="171" t="e">
        <f>SUM(#REF!)*$BI28</f>
        <v>#REF!</v>
      </c>
      <c r="AN28" s="171" t="e">
        <f>SUM(#REF!)*$BI28</f>
        <v>#REF!</v>
      </c>
      <c r="AO28" s="171" t="e">
        <f>SUM(#REF!)*$BI28</f>
        <v>#REF!</v>
      </c>
      <c r="AP28" s="171" t="e">
        <f>SUM(#REF!)*$BI28</f>
        <v>#REF!</v>
      </c>
      <c r="AQ28" s="171" t="e">
        <f>SUM(#REF!)*$BI28</f>
        <v>#REF!</v>
      </c>
      <c r="AR28" s="171" t="e">
        <f>SUM(#REF!)*$BI28</f>
        <v>#REF!</v>
      </c>
      <c r="AS28" s="171" t="e">
        <f>SUM(#REF!)*$BI28</f>
        <v>#REF!</v>
      </c>
      <c r="AT28" s="171" t="e">
        <f>SUM(#REF!)*$BI28</f>
        <v>#REF!</v>
      </c>
      <c r="AU28" s="171" t="e">
        <f>SUM(#REF!)*$BI28</f>
        <v>#REF!</v>
      </c>
      <c r="AV28" s="171" t="e">
        <f>SUM(#REF!)*$BI28</f>
        <v>#REF!</v>
      </c>
      <c r="AW28" s="171" t="e">
        <f>SUM(#REF!)*$BI28</f>
        <v>#REF!</v>
      </c>
      <c r="AX28" s="171" t="e">
        <f>SUM(#REF!)*$BI28</f>
        <v>#REF!</v>
      </c>
      <c r="AY28" s="171" t="e">
        <f>SUM(#REF!)*$BI28</f>
        <v>#REF!</v>
      </c>
      <c r="AZ28" s="171" t="e">
        <f>SUM(#REF!)*$BI28</f>
        <v>#REF!</v>
      </c>
      <c r="BA28" s="171" t="e">
        <f>SUM(#REF!)*$BI28</f>
        <v>#REF!</v>
      </c>
      <c r="BB28" s="171" t="e">
        <f>SUM(#REF!)*$BI28</f>
        <v>#REF!</v>
      </c>
      <c r="BC28" s="171" t="e">
        <f>SUM(#REF!)*$BI28</f>
        <v>#REF!</v>
      </c>
      <c r="BD28" s="171" t="e">
        <f>SUM(#REF!)*$BI28</f>
        <v>#REF!</v>
      </c>
      <c r="BE28" s="171" t="e">
        <f>SUM(#REF!)*$BI28</f>
        <v>#REF!</v>
      </c>
      <c r="BF28" s="171" t="e">
        <f>SUM(#REF!)*$BI28</f>
        <v>#REF!</v>
      </c>
      <c r="BG28" s="171" t="e">
        <f>SUM(#REF!)*$BI28</f>
        <v>#REF!</v>
      </c>
      <c r="BI28" s="174">
        <f>SUMIF(Revenue!$P:$P,'E&amp;O -  Import (USD)'!$F28,Revenue!$G:$G)</f>
        <v>9.6632446312162994E-3</v>
      </c>
    </row>
    <row r="29" spans="1:61" s="173" customFormat="1" ht="12.75" hidden="1" customHeight="1">
      <c r="A29" s="177" t="s">
        <v>456</v>
      </c>
      <c r="B29" s="178" t="s">
        <v>625</v>
      </c>
      <c r="C29" s="170" t="str" cm="1">
        <f t="array" ref="C29">IFERROR(INDEX('Legal Entity'!B:B,MATCH('E&amp;O -  Import (USD)'!F29,'Legal Entity'!A:A,0),0),0)</f>
        <v>1315 - Corix Multi-Utility Services Inc.</v>
      </c>
      <c r="D29" s="170" t="str" cm="1">
        <f t="array" ref="D29">IFERROR(INDEX('Legal Entity'!C:C,MATCH(F29,'Legal Entity'!A:A,0),0),0)</f>
        <v>CA</v>
      </c>
      <c r="E29" s="170" t="s">
        <v>635</v>
      </c>
      <c r="F29" s="170" t="s">
        <v>153</v>
      </c>
      <c r="G29" s="170"/>
      <c r="H29" s="171" t="e">
        <f>SUM(#REF!)*$BI29</f>
        <v>#REF!</v>
      </c>
      <c r="I29" s="171" t="e">
        <f>SUM(#REF!)*$BI29</f>
        <v>#REF!</v>
      </c>
      <c r="J29" s="171" t="e">
        <f>SUM(#REF!)*$BI29</f>
        <v>#REF!</v>
      </c>
      <c r="K29" s="171" t="e">
        <f>SUM(#REF!)*$BI29</f>
        <v>#REF!</v>
      </c>
      <c r="L29" s="171" t="e">
        <f>SUM(#REF!)*$BI29</f>
        <v>#REF!</v>
      </c>
      <c r="M29" s="171" t="e">
        <f>SUM(#REF!)*$BI29</f>
        <v>#REF!</v>
      </c>
      <c r="N29" s="171" t="e">
        <f>SUM(#REF!)*$BI29</f>
        <v>#REF!</v>
      </c>
      <c r="O29" s="171" t="e">
        <f>SUM(#REF!)*$BI29</f>
        <v>#REF!</v>
      </c>
      <c r="P29" s="171" t="e">
        <f>SUM(#REF!)*$BI29</f>
        <v>#REF!</v>
      </c>
      <c r="Q29" s="171" t="e">
        <f>SUM(#REF!)*$BI29</f>
        <v>#REF!</v>
      </c>
      <c r="R29" s="171" t="e">
        <f>SUM(#REF!)*$BI29</f>
        <v>#REF!</v>
      </c>
      <c r="S29" s="171" t="e">
        <f>SUM(#REF!)*$BI29</f>
        <v>#REF!</v>
      </c>
      <c r="T29" s="171" t="e">
        <f>SUM(#REF!)*$BI29</f>
        <v>#REF!</v>
      </c>
      <c r="U29" s="171" t="e">
        <f>SUM(#REF!)*$BI29</f>
        <v>#REF!</v>
      </c>
      <c r="V29" s="171" t="e">
        <f>SUM(#REF!)*$BI29</f>
        <v>#REF!</v>
      </c>
      <c r="W29" s="171" t="e">
        <f>SUM(#REF!)*$BI29</f>
        <v>#REF!</v>
      </c>
      <c r="X29" s="171" t="e">
        <f>SUM(#REF!)*$BI29</f>
        <v>#REF!</v>
      </c>
      <c r="Y29" s="171" t="e">
        <f>SUM(#REF!)*$BI29</f>
        <v>#REF!</v>
      </c>
      <c r="Z29" s="171" t="e">
        <f>SUM(#REF!)*$BI29</f>
        <v>#REF!</v>
      </c>
      <c r="AA29" s="171" t="e">
        <f>SUM(#REF!)*$BI29</f>
        <v>#REF!</v>
      </c>
      <c r="AB29" s="171" t="e">
        <f>SUM(#REF!)*$BI29</f>
        <v>#REF!</v>
      </c>
      <c r="AC29" s="171" t="e">
        <f>SUM(#REF!)*$BI29</f>
        <v>#REF!</v>
      </c>
      <c r="AD29" s="171" t="e">
        <f>SUM(#REF!)*$BI29</f>
        <v>#REF!</v>
      </c>
      <c r="AE29" s="171" t="e">
        <f>SUM(#REF!)*$BI29</f>
        <v>#REF!</v>
      </c>
      <c r="AF29" s="171" t="e">
        <f>SUM(#REF!)*$BI29</f>
        <v>#REF!</v>
      </c>
      <c r="AG29" s="171" t="e">
        <f>SUM(#REF!)*$BI29</f>
        <v>#REF!</v>
      </c>
      <c r="AH29" s="171" t="e">
        <f>SUM(#REF!)*$BI29</f>
        <v>#REF!</v>
      </c>
      <c r="AI29" s="171" t="e">
        <f>SUM(#REF!)*$BI29</f>
        <v>#REF!</v>
      </c>
      <c r="AJ29" s="171" t="e">
        <f>SUM(#REF!)*$BI29</f>
        <v>#REF!</v>
      </c>
      <c r="AK29" s="171" t="e">
        <f>SUM(#REF!)*$BI29</f>
        <v>#REF!</v>
      </c>
      <c r="AL29" s="171" t="e">
        <f>SUM(#REF!)*$BI29</f>
        <v>#REF!</v>
      </c>
      <c r="AM29" s="171" t="e">
        <f>SUM(#REF!)*$BI29</f>
        <v>#REF!</v>
      </c>
      <c r="AN29" s="171" t="e">
        <f>SUM(#REF!)*$BI29</f>
        <v>#REF!</v>
      </c>
      <c r="AO29" s="171" t="e">
        <f>SUM(#REF!)*$BI29</f>
        <v>#REF!</v>
      </c>
      <c r="AP29" s="171" t="e">
        <f>SUM(#REF!)*$BI29</f>
        <v>#REF!</v>
      </c>
      <c r="AQ29" s="171" t="e">
        <f>SUM(#REF!)*$BI29</f>
        <v>#REF!</v>
      </c>
      <c r="AR29" s="171" t="e">
        <f>SUM(#REF!)*$BI29</f>
        <v>#REF!</v>
      </c>
      <c r="AS29" s="171" t="e">
        <f>SUM(#REF!)*$BI29</f>
        <v>#REF!</v>
      </c>
      <c r="AT29" s="171" t="e">
        <f>SUM(#REF!)*$BI29</f>
        <v>#REF!</v>
      </c>
      <c r="AU29" s="171" t="e">
        <f>SUM(#REF!)*$BI29</f>
        <v>#REF!</v>
      </c>
      <c r="AV29" s="171" t="e">
        <f>SUM(#REF!)*$BI29</f>
        <v>#REF!</v>
      </c>
      <c r="AW29" s="171" t="e">
        <f>SUM(#REF!)*$BI29</f>
        <v>#REF!</v>
      </c>
      <c r="AX29" s="171" t="e">
        <f>SUM(#REF!)*$BI29</f>
        <v>#REF!</v>
      </c>
      <c r="AY29" s="171" t="e">
        <f>SUM(#REF!)*$BI29</f>
        <v>#REF!</v>
      </c>
      <c r="AZ29" s="171" t="e">
        <f>SUM(#REF!)*$BI29</f>
        <v>#REF!</v>
      </c>
      <c r="BA29" s="171" t="e">
        <f>SUM(#REF!)*$BI29</f>
        <v>#REF!</v>
      </c>
      <c r="BB29" s="171" t="e">
        <f>SUM(#REF!)*$BI29</f>
        <v>#REF!</v>
      </c>
      <c r="BC29" s="171" t="e">
        <f>SUM(#REF!)*$BI29</f>
        <v>#REF!</v>
      </c>
      <c r="BD29" s="171" t="e">
        <f>SUM(#REF!)*$BI29</f>
        <v>#REF!</v>
      </c>
      <c r="BE29" s="171" t="e">
        <f>SUM(#REF!)*$BI29</f>
        <v>#REF!</v>
      </c>
      <c r="BF29" s="171" t="e">
        <f>SUM(#REF!)*$BI29</f>
        <v>#REF!</v>
      </c>
      <c r="BG29" s="171" t="e">
        <f>SUM(#REF!)*$BI29</f>
        <v>#REF!</v>
      </c>
      <c r="BI29" s="174">
        <f>SUMIF(Revenue!$P:$P,'E&amp;O -  Import (USD)'!$F29,Revenue!$G:$G)</f>
        <v>5.9268034098350058E-3</v>
      </c>
    </row>
    <row r="30" spans="1:61" s="173" customFormat="1" ht="12.75" hidden="1" customHeight="1">
      <c r="A30" s="177" t="s">
        <v>456</v>
      </c>
      <c r="B30" s="178" t="s">
        <v>625</v>
      </c>
      <c r="C30" s="170" t="str" cm="1">
        <f t="array" ref="C30">IFERROR(INDEX('Legal Entity'!B:B,MATCH('E&amp;O -  Import (USD)'!F30,'Legal Entity'!A:A,0),0),0)</f>
        <v>1315 - Corix Multi-Utility Services Inc.</v>
      </c>
      <c r="D30" s="170" t="str" cm="1">
        <f t="array" ref="D30">IFERROR(INDEX('Legal Entity'!C:C,MATCH(F30,'Legal Entity'!A:A,0),0),0)</f>
        <v>CA</v>
      </c>
      <c r="E30" s="170" t="s">
        <v>635</v>
      </c>
      <c r="F30" s="170" t="s">
        <v>140</v>
      </c>
      <c r="G30" s="170"/>
      <c r="H30" s="171" t="e">
        <f>SUM(#REF!)*$BI30</f>
        <v>#REF!</v>
      </c>
      <c r="I30" s="171" t="e">
        <f>SUM(#REF!)*$BI30</f>
        <v>#REF!</v>
      </c>
      <c r="J30" s="171" t="e">
        <f>SUM(#REF!)*$BI30</f>
        <v>#REF!</v>
      </c>
      <c r="K30" s="171" t="e">
        <f>SUM(#REF!)*$BI30</f>
        <v>#REF!</v>
      </c>
      <c r="L30" s="171" t="e">
        <f>SUM(#REF!)*$BI30</f>
        <v>#REF!</v>
      </c>
      <c r="M30" s="171" t="e">
        <f>SUM(#REF!)*$BI30</f>
        <v>#REF!</v>
      </c>
      <c r="N30" s="171" t="e">
        <f>SUM(#REF!)*$BI30</f>
        <v>#REF!</v>
      </c>
      <c r="O30" s="171" t="e">
        <f>SUM(#REF!)*$BI30</f>
        <v>#REF!</v>
      </c>
      <c r="P30" s="171" t="e">
        <f>SUM(#REF!)*$BI30</f>
        <v>#REF!</v>
      </c>
      <c r="Q30" s="171" t="e">
        <f>SUM(#REF!)*$BI30</f>
        <v>#REF!</v>
      </c>
      <c r="R30" s="171" t="e">
        <f>SUM(#REF!)*$BI30</f>
        <v>#REF!</v>
      </c>
      <c r="S30" s="171" t="e">
        <f>SUM(#REF!)*$BI30</f>
        <v>#REF!</v>
      </c>
      <c r="T30" s="171" t="e">
        <f>SUM(#REF!)*$BI30</f>
        <v>#REF!</v>
      </c>
      <c r="U30" s="171" t="e">
        <f>SUM(#REF!)*$BI30</f>
        <v>#REF!</v>
      </c>
      <c r="V30" s="171" t="e">
        <f>SUM(#REF!)*$BI30</f>
        <v>#REF!</v>
      </c>
      <c r="W30" s="171" t="e">
        <f>SUM(#REF!)*$BI30</f>
        <v>#REF!</v>
      </c>
      <c r="X30" s="171" t="e">
        <f>SUM(#REF!)*$BI30</f>
        <v>#REF!</v>
      </c>
      <c r="Y30" s="171" t="e">
        <f>SUM(#REF!)*$BI30</f>
        <v>#REF!</v>
      </c>
      <c r="Z30" s="171" t="e">
        <f>SUM(#REF!)*$BI30</f>
        <v>#REF!</v>
      </c>
      <c r="AA30" s="171" t="e">
        <f>SUM(#REF!)*$BI30</f>
        <v>#REF!</v>
      </c>
      <c r="AB30" s="171" t="e">
        <f>SUM(#REF!)*$BI30</f>
        <v>#REF!</v>
      </c>
      <c r="AC30" s="171" t="e">
        <f>SUM(#REF!)*$BI30</f>
        <v>#REF!</v>
      </c>
      <c r="AD30" s="171" t="e">
        <f>SUM(#REF!)*$BI30</f>
        <v>#REF!</v>
      </c>
      <c r="AE30" s="171" t="e">
        <f>SUM(#REF!)*$BI30</f>
        <v>#REF!</v>
      </c>
      <c r="AF30" s="171" t="e">
        <f>SUM(#REF!)*$BI30</f>
        <v>#REF!</v>
      </c>
      <c r="AG30" s="171" t="e">
        <f>SUM(#REF!)*$BI30</f>
        <v>#REF!</v>
      </c>
      <c r="AH30" s="171" t="e">
        <f>SUM(#REF!)*$BI30</f>
        <v>#REF!</v>
      </c>
      <c r="AI30" s="171" t="e">
        <f>SUM(#REF!)*$BI30</f>
        <v>#REF!</v>
      </c>
      <c r="AJ30" s="171" t="e">
        <f>SUM(#REF!)*$BI30</f>
        <v>#REF!</v>
      </c>
      <c r="AK30" s="171" t="e">
        <f>SUM(#REF!)*$BI30</f>
        <v>#REF!</v>
      </c>
      <c r="AL30" s="171" t="e">
        <f>SUM(#REF!)*$BI30</f>
        <v>#REF!</v>
      </c>
      <c r="AM30" s="171" t="e">
        <f>SUM(#REF!)*$BI30</f>
        <v>#REF!</v>
      </c>
      <c r="AN30" s="171" t="e">
        <f>SUM(#REF!)*$BI30</f>
        <v>#REF!</v>
      </c>
      <c r="AO30" s="171" t="e">
        <f>SUM(#REF!)*$BI30</f>
        <v>#REF!</v>
      </c>
      <c r="AP30" s="171" t="e">
        <f>SUM(#REF!)*$BI30</f>
        <v>#REF!</v>
      </c>
      <c r="AQ30" s="171" t="e">
        <f>SUM(#REF!)*$BI30</f>
        <v>#REF!</v>
      </c>
      <c r="AR30" s="171" t="e">
        <f>SUM(#REF!)*$BI30</f>
        <v>#REF!</v>
      </c>
      <c r="AS30" s="171" t="e">
        <f>SUM(#REF!)*$BI30</f>
        <v>#REF!</v>
      </c>
      <c r="AT30" s="171" t="e">
        <f>SUM(#REF!)*$BI30</f>
        <v>#REF!</v>
      </c>
      <c r="AU30" s="171" t="e">
        <f>SUM(#REF!)*$BI30</f>
        <v>#REF!</v>
      </c>
      <c r="AV30" s="171" t="e">
        <f>SUM(#REF!)*$BI30</f>
        <v>#REF!</v>
      </c>
      <c r="AW30" s="171" t="e">
        <f>SUM(#REF!)*$BI30</f>
        <v>#REF!</v>
      </c>
      <c r="AX30" s="171" t="e">
        <f>SUM(#REF!)*$BI30</f>
        <v>#REF!</v>
      </c>
      <c r="AY30" s="171" t="e">
        <f>SUM(#REF!)*$BI30</f>
        <v>#REF!</v>
      </c>
      <c r="AZ30" s="171" t="e">
        <f>SUM(#REF!)*$BI30</f>
        <v>#REF!</v>
      </c>
      <c r="BA30" s="171" t="e">
        <f>SUM(#REF!)*$BI30</f>
        <v>#REF!</v>
      </c>
      <c r="BB30" s="171" t="e">
        <f>SUM(#REF!)*$BI30</f>
        <v>#REF!</v>
      </c>
      <c r="BC30" s="171" t="e">
        <f>SUM(#REF!)*$BI30</f>
        <v>#REF!</v>
      </c>
      <c r="BD30" s="171" t="e">
        <f>SUM(#REF!)*$BI30</f>
        <v>#REF!</v>
      </c>
      <c r="BE30" s="171" t="e">
        <f>SUM(#REF!)*$BI30</f>
        <v>#REF!</v>
      </c>
      <c r="BF30" s="171" t="e">
        <f>SUM(#REF!)*$BI30</f>
        <v>#REF!</v>
      </c>
      <c r="BG30" s="171" t="e">
        <f>SUM(#REF!)*$BI30</f>
        <v>#REF!</v>
      </c>
      <c r="BI30" s="174">
        <f>SUMIF(Revenue!$P:$P,'E&amp;O -  Import (USD)'!$F30,Revenue!$G:$G)</f>
        <v>0</v>
      </c>
    </row>
    <row r="31" spans="1:61" s="173" customFormat="1" ht="12.75" hidden="1" customHeight="1">
      <c r="A31" s="177" t="s">
        <v>456</v>
      </c>
      <c r="B31" s="178" t="s">
        <v>625</v>
      </c>
      <c r="C31" s="170" t="str" cm="1">
        <f t="array" ref="C31">IFERROR(INDEX('Legal Entity'!B:B,MATCH('E&amp;O -  Import (USD)'!F31,'Legal Entity'!A:A,0),0),0)</f>
        <v>1315 - Corix Multi-Utility Services Inc.</v>
      </c>
      <c r="D31" s="170" t="str" cm="1">
        <f t="array" ref="D31">IFERROR(INDEX('Legal Entity'!C:C,MATCH(F31,'Legal Entity'!A:A,0),0),0)</f>
        <v>CA</v>
      </c>
      <c r="E31" s="170" t="s">
        <v>635</v>
      </c>
      <c r="F31" s="170" t="s">
        <v>154</v>
      </c>
      <c r="G31" s="170"/>
      <c r="H31" s="171" t="e">
        <f>SUM(#REF!)*$BI31</f>
        <v>#REF!</v>
      </c>
      <c r="I31" s="171" t="e">
        <f>SUM(#REF!)*$BI31</f>
        <v>#REF!</v>
      </c>
      <c r="J31" s="171" t="e">
        <f>SUM(#REF!)*$BI31</f>
        <v>#REF!</v>
      </c>
      <c r="K31" s="171" t="e">
        <f>SUM(#REF!)*$BI31</f>
        <v>#REF!</v>
      </c>
      <c r="L31" s="171" t="e">
        <f>SUM(#REF!)*$BI31</f>
        <v>#REF!</v>
      </c>
      <c r="M31" s="171" t="e">
        <f>SUM(#REF!)*$BI31</f>
        <v>#REF!</v>
      </c>
      <c r="N31" s="171" t="e">
        <f>SUM(#REF!)*$BI31</f>
        <v>#REF!</v>
      </c>
      <c r="O31" s="171" t="e">
        <f>SUM(#REF!)*$BI31</f>
        <v>#REF!</v>
      </c>
      <c r="P31" s="171" t="e">
        <f>SUM(#REF!)*$BI31</f>
        <v>#REF!</v>
      </c>
      <c r="Q31" s="171" t="e">
        <f>SUM(#REF!)*$BI31</f>
        <v>#REF!</v>
      </c>
      <c r="R31" s="171" t="e">
        <f>SUM(#REF!)*$BI31</f>
        <v>#REF!</v>
      </c>
      <c r="S31" s="171" t="e">
        <f>SUM(#REF!)*$BI31</f>
        <v>#REF!</v>
      </c>
      <c r="T31" s="171" t="e">
        <f>SUM(#REF!)*$BI31</f>
        <v>#REF!</v>
      </c>
      <c r="U31" s="171" t="e">
        <f>SUM(#REF!)*$BI31</f>
        <v>#REF!</v>
      </c>
      <c r="V31" s="171" t="e">
        <f>SUM(#REF!)*$BI31</f>
        <v>#REF!</v>
      </c>
      <c r="W31" s="171" t="e">
        <f>SUM(#REF!)*$BI31</f>
        <v>#REF!</v>
      </c>
      <c r="X31" s="171" t="e">
        <f>SUM(#REF!)*$BI31</f>
        <v>#REF!</v>
      </c>
      <c r="Y31" s="171" t="e">
        <f>SUM(#REF!)*$BI31</f>
        <v>#REF!</v>
      </c>
      <c r="Z31" s="171" t="e">
        <f>SUM(#REF!)*$BI31</f>
        <v>#REF!</v>
      </c>
      <c r="AA31" s="171" t="e">
        <f>SUM(#REF!)*$BI31</f>
        <v>#REF!</v>
      </c>
      <c r="AB31" s="171" t="e">
        <f>SUM(#REF!)*$BI31</f>
        <v>#REF!</v>
      </c>
      <c r="AC31" s="171" t="e">
        <f>SUM(#REF!)*$BI31</f>
        <v>#REF!</v>
      </c>
      <c r="AD31" s="171" t="e">
        <f>SUM(#REF!)*$BI31</f>
        <v>#REF!</v>
      </c>
      <c r="AE31" s="171" t="e">
        <f>SUM(#REF!)*$BI31</f>
        <v>#REF!</v>
      </c>
      <c r="AF31" s="171" t="e">
        <f>SUM(#REF!)*$BI31</f>
        <v>#REF!</v>
      </c>
      <c r="AG31" s="171" t="e">
        <f>SUM(#REF!)*$BI31</f>
        <v>#REF!</v>
      </c>
      <c r="AH31" s="171" t="e">
        <f>SUM(#REF!)*$BI31</f>
        <v>#REF!</v>
      </c>
      <c r="AI31" s="171" t="e">
        <f>SUM(#REF!)*$BI31</f>
        <v>#REF!</v>
      </c>
      <c r="AJ31" s="171" t="e">
        <f>SUM(#REF!)*$BI31</f>
        <v>#REF!</v>
      </c>
      <c r="AK31" s="171" t="e">
        <f>SUM(#REF!)*$BI31</f>
        <v>#REF!</v>
      </c>
      <c r="AL31" s="171" t="e">
        <f>SUM(#REF!)*$BI31</f>
        <v>#REF!</v>
      </c>
      <c r="AM31" s="171" t="e">
        <f>SUM(#REF!)*$BI31</f>
        <v>#REF!</v>
      </c>
      <c r="AN31" s="171" t="e">
        <f>SUM(#REF!)*$BI31</f>
        <v>#REF!</v>
      </c>
      <c r="AO31" s="171" t="e">
        <f>SUM(#REF!)*$BI31</f>
        <v>#REF!</v>
      </c>
      <c r="AP31" s="171" t="e">
        <f>SUM(#REF!)*$BI31</f>
        <v>#REF!</v>
      </c>
      <c r="AQ31" s="171" t="e">
        <f>SUM(#REF!)*$BI31</f>
        <v>#REF!</v>
      </c>
      <c r="AR31" s="171" t="e">
        <f>SUM(#REF!)*$BI31</f>
        <v>#REF!</v>
      </c>
      <c r="AS31" s="171" t="e">
        <f>SUM(#REF!)*$BI31</f>
        <v>#REF!</v>
      </c>
      <c r="AT31" s="171" t="e">
        <f>SUM(#REF!)*$BI31</f>
        <v>#REF!</v>
      </c>
      <c r="AU31" s="171" t="e">
        <f>SUM(#REF!)*$BI31</f>
        <v>#REF!</v>
      </c>
      <c r="AV31" s="171" t="e">
        <f>SUM(#REF!)*$BI31</f>
        <v>#REF!</v>
      </c>
      <c r="AW31" s="171" t="e">
        <f>SUM(#REF!)*$BI31</f>
        <v>#REF!</v>
      </c>
      <c r="AX31" s="171" t="e">
        <f>SUM(#REF!)*$BI31</f>
        <v>#REF!</v>
      </c>
      <c r="AY31" s="171" t="e">
        <f>SUM(#REF!)*$BI31</f>
        <v>#REF!</v>
      </c>
      <c r="AZ31" s="171" t="e">
        <f>SUM(#REF!)*$BI31</f>
        <v>#REF!</v>
      </c>
      <c r="BA31" s="171" t="e">
        <f>SUM(#REF!)*$BI31</f>
        <v>#REF!</v>
      </c>
      <c r="BB31" s="171" t="e">
        <f>SUM(#REF!)*$BI31</f>
        <v>#REF!</v>
      </c>
      <c r="BC31" s="171" t="e">
        <f>SUM(#REF!)*$BI31</f>
        <v>#REF!</v>
      </c>
      <c r="BD31" s="171" t="e">
        <f>SUM(#REF!)*$BI31</f>
        <v>#REF!</v>
      </c>
      <c r="BE31" s="171" t="e">
        <f>SUM(#REF!)*$BI31</f>
        <v>#REF!</v>
      </c>
      <c r="BF31" s="171" t="e">
        <f>SUM(#REF!)*$BI31</f>
        <v>#REF!</v>
      </c>
      <c r="BG31" s="171" t="e">
        <f>SUM(#REF!)*$BI31</f>
        <v>#REF!</v>
      </c>
      <c r="BI31" s="174">
        <f>SUMIF(Revenue!$P:$P,'E&amp;O -  Import (USD)'!$F31,Revenue!$G:$G)</f>
        <v>3.5817785990992168E-2</v>
      </c>
    </row>
    <row r="32" spans="1:61" s="173" customFormat="1" ht="12.75" hidden="1" customHeight="1">
      <c r="A32" s="177" t="s">
        <v>456</v>
      </c>
      <c r="B32" s="178" t="s">
        <v>625</v>
      </c>
      <c r="C32" s="170" t="str" cm="1">
        <f t="array" ref="C32">IFERROR(INDEX('Legal Entity'!B:B,MATCH('E&amp;O -  Import (USD)'!F32,'Legal Entity'!A:A,0),0),0)</f>
        <v>1315 - Corix Multi-Utility Services Inc.</v>
      </c>
      <c r="D32" s="170" t="str" cm="1">
        <f t="array" ref="D32">IFERROR(INDEX('Legal Entity'!C:C,MATCH(F32,'Legal Entity'!A:A,0),0),0)</f>
        <v>CA</v>
      </c>
      <c r="E32" s="170" t="s">
        <v>635</v>
      </c>
      <c r="F32" s="170" t="s">
        <v>155</v>
      </c>
      <c r="G32" s="170"/>
      <c r="H32" s="171" t="e">
        <f>SUM(#REF!)*$BI32</f>
        <v>#REF!</v>
      </c>
      <c r="I32" s="171" t="e">
        <f>SUM(#REF!)*$BI32</f>
        <v>#REF!</v>
      </c>
      <c r="J32" s="171" t="e">
        <f>SUM(#REF!)*$BI32</f>
        <v>#REF!</v>
      </c>
      <c r="K32" s="171" t="e">
        <f>SUM(#REF!)*$BI32</f>
        <v>#REF!</v>
      </c>
      <c r="L32" s="171" t="e">
        <f>SUM(#REF!)*$BI32</f>
        <v>#REF!</v>
      </c>
      <c r="M32" s="171" t="e">
        <f>SUM(#REF!)*$BI32</f>
        <v>#REF!</v>
      </c>
      <c r="N32" s="171" t="e">
        <f>SUM(#REF!)*$BI32</f>
        <v>#REF!</v>
      </c>
      <c r="O32" s="171" t="e">
        <f>SUM(#REF!)*$BI32</f>
        <v>#REF!</v>
      </c>
      <c r="P32" s="171" t="e">
        <f>SUM(#REF!)*$BI32</f>
        <v>#REF!</v>
      </c>
      <c r="Q32" s="171" t="e">
        <f>SUM(#REF!)*$BI32</f>
        <v>#REF!</v>
      </c>
      <c r="R32" s="171" t="e">
        <f>SUM(#REF!)*$BI32</f>
        <v>#REF!</v>
      </c>
      <c r="S32" s="171" t="e">
        <f>SUM(#REF!)*$BI32</f>
        <v>#REF!</v>
      </c>
      <c r="T32" s="171" t="e">
        <f>SUM(#REF!)*$BI32</f>
        <v>#REF!</v>
      </c>
      <c r="U32" s="171" t="e">
        <f>SUM(#REF!)*$BI32</f>
        <v>#REF!</v>
      </c>
      <c r="V32" s="171" t="e">
        <f>SUM(#REF!)*$BI32</f>
        <v>#REF!</v>
      </c>
      <c r="W32" s="171" t="e">
        <f>SUM(#REF!)*$BI32</f>
        <v>#REF!</v>
      </c>
      <c r="X32" s="171" t="e">
        <f>SUM(#REF!)*$BI32</f>
        <v>#REF!</v>
      </c>
      <c r="Y32" s="171" t="e">
        <f>SUM(#REF!)*$BI32</f>
        <v>#REF!</v>
      </c>
      <c r="Z32" s="171" t="e">
        <f>SUM(#REF!)*$BI32</f>
        <v>#REF!</v>
      </c>
      <c r="AA32" s="171" t="e">
        <f>SUM(#REF!)*$BI32</f>
        <v>#REF!</v>
      </c>
      <c r="AB32" s="171" t="e">
        <f>SUM(#REF!)*$BI32</f>
        <v>#REF!</v>
      </c>
      <c r="AC32" s="171" t="e">
        <f>SUM(#REF!)*$BI32</f>
        <v>#REF!</v>
      </c>
      <c r="AD32" s="171" t="e">
        <f>SUM(#REF!)*$BI32</f>
        <v>#REF!</v>
      </c>
      <c r="AE32" s="171" t="e">
        <f>SUM(#REF!)*$BI32</f>
        <v>#REF!</v>
      </c>
      <c r="AF32" s="171" t="e">
        <f>SUM(#REF!)*$BI32</f>
        <v>#REF!</v>
      </c>
      <c r="AG32" s="171" t="e">
        <f>SUM(#REF!)*$BI32</f>
        <v>#REF!</v>
      </c>
      <c r="AH32" s="171" t="e">
        <f>SUM(#REF!)*$BI32</f>
        <v>#REF!</v>
      </c>
      <c r="AI32" s="171" t="e">
        <f>SUM(#REF!)*$BI32</f>
        <v>#REF!</v>
      </c>
      <c r="AJ32" s="171" t="e">
        <f>SUM(#REF!)*$BI32</f>
        <v>#REF!</v>
      </c>
      <c r="AK32" s="171" t="e">
        <f>SUM(#REF!)*$BI32</f>
        <v>#REF!</v>
      </c>
      <c r="AL32" s="171" t="e">
        <f>SUM(#REF!)*$BI32</f>
        <v>#REF!</v>
      </c>
      <c r="AM32" s="171" t="e">
        <f>SUM(#REF!)*$BI32</f>
        <v>#REF!</v>
      </c>
      <c r="AN32" s="171" t="e">
        <f>SUM(#REF!)*$BI32</f>
        <v>#REF!</v>
      </c>
      <c r="AO32" s="171" t="e">
        <f>SUM(#REF!)*$BI32</f>
        <v>#REF!</v>
      </c>
      <c r="AP32" s="171" t="e">
        <f>SUM(#REF!)*$BI32</f>
        <v>#REF!</v>
      </c>
      <c r="AQ32" s="171" t="e">
        <f>SUM(#REF!)*$BI32</f>
        <v>#REF!</v>
      </c>
      <c r="AR32" s="171" t="e">
        <f>SUM(#REF!)*$BI32</f>
        <v>#REF!</v>
      </c>
      <c r="AS32" s="171" t="e">
        <f>SUM(#REF!)*$BI32</f>
        <v>#REF!</v>
      </c>
      <c r="AT32" s="171" t="e">
        <f>SUM(#REF!)*$BI32</f>
        <v>#REF!</v>
      </c>
      <c r="AU32" s="171" t="e">
        <f>SUM(#REF!)*$BI32</f>
        <v>#REF!</v>
      </c>
      <c r="AV32" s="171" t="e">
        <f>SUM(#REF!)*$BI32</f>
        <v>#REF!</v>
      </c>
      <c r="AW32" s="171" t="e">
        <f>SUM(#REF!)*$BI32</f>
        <v>#REF!</v>
      </c>
      <c r="AX32" s="171" t="e">
        <f>SUM(#REF!)*$BI32</f>
        <v>#REF!</v>
      </c>
      <c r="AY32" s="171" t="e">
        <f>SUM(#REF!)*$BI32</f>
        <v>#REF!</v>
      </c>
      <c r="AZ32" s="171" t="e">
        <f>SUM(#REF!)*$BI32</f>
        <v>#REF!</v>
      </c>
      <c r="BA32" s="171" t="e">
        <f>SUM(#REF!)*$BI32</f>
        <v>#REF!</v>
      </c>
      <c r="BB32" s="171" t="e">
        <f>SUM(#REF!)*$BI32</f>
        <v>#REF!</v>
      </c>
      <c r="BC32" s="171" t="e">
        <f>SUM(#REF!)*$BI32</f>
        <v>#REF!</v>
      </c>
      <c r="BD32" s="171" t="e">
        <f>SUM(#REF!)*$BI32</f>
        <v>#REF!</v>
      </c>
      <c r="BE32" s="171" t="e">
        <f>SUM(#REF!)*$BI32</f>
        <v>#REF!</v>
      </c>
      <c r="BF32" s="171" t="e">
        <f>SUM(#REF!)*$BI32</f>
        <v>#REF!</v>
      </c>
      <c r="BG32" s="171" t="e">
        <f>SUM(#REF!)*$BI32</f>
        <v>#REF!</v>
      </c>
      <c r="BI32" s="174">
        <f>SUMIF(Revenue!$P:$P,'E&amp;O -  Import (USD)'!$F32,Revenue!$G:$G)</f>
        <v>4.9459004924750083E-3</v>
      </c>
    </row>
    <row r="33" spans="1:61" s="173" customFormat="1" ht="12.75" hidden="1" customHeight="1">
      <c r="A33" s="177" t="s">
        <v>456</v>
      </c>
      <c r="B33" s="178" t="s">
        <v>625</v>
      </c>
      <c r="C33" s="170" t="str" cm="1">
        <f t="array" ref="C33">IFERROR(INDEX('Legal Entity'!B:B,MATCH('E&amp;O -  Import (USD)'!F33,'Legal Entity'!A:A,0),0),0)</f>
        <v>1315 - Corix Multi-Utility Services Inc.</v>
      </c>
      <c r="D33" s="170" t="str" cm="1">
        <f t="array" ref="D33">IFERROR(INDEX('Legal Entity'!C:C,MATCH(F33,'Legal Entity'!A:A,0),0),0)</f>
        <v>CA</v>
      </c>
      <c r="E33" s="170" t="s">
        <v>635</v>
      </c>
      <c r="F33" s="170" t="s">
        <v>156</v>
      </c>
      <c r="G33" s="170"/>
      <c r="H33" s="171" t="e">
        <f>SUM(#REF!)*$BI33</f>
        <v>#REF!</v>
      </c>
      <c r="I33" s="171" t="e">
        <f>SUM(#REF!)*$BI33</f>
        <v>#REF!</v>
      </c>
      <c r="J33" s="171" t="e">
        <f>SUM(#REF!)*$BI33</f>
        <v>#REF!</v>
      </c>
      <c r="K33" s="171" t="e">
        <f>SUM(#REF!)*$BI33</f>
        <v>#REF!</v>
      </c>
      <c r="L33" s="171" t="e">
        <f>SUM(#REF!)*$BI33</f>
        <v>#REF!</v>
      </c>
      <c r="M33" s="171" t="e">
        <f>SUM(#REF!)*$BI33</f>
        <v>#REF!</v>
      </c>
      <c r="N33" s="171" t="e">
        <f>SUM(#REF!)*$BI33</f>
        <v>#REF!</v>
      </c>
      <c r="O33" s="171" t="e">
        <f>SUM(#REF!)*$BI33</f>
        <v>#REF!</v>
      </c>
      <c r="P33" s="171" t="e">
        <f>SUM(#REF!)*$BI33</f>
        <v>#REF!</v>
      </c>
      <c r="Q33" s="171" t="e">
        <f>SUM(#REF!)*$BI33</f>
        <v>#REF!</v>
      </c>
      <c r="R33" s="171" t="e">
        <f>SUM(#REF!)*$BI33</f>
        <v>#REF!</v>
      </c>
      <c r="S33" s="171" t="e">
        <f>SUM(#REF!)*$BI33</f>
        <v>#REF!</v>
      </c>
      <c r="T33" s="171" t="e">
        <f>SUM(#REF!)*$BI33</f>
        <v>#REF!</v>
      </c>
      <c r="U33" s="171" t="e">
        <f>SUM(#REF!)*$BI33</f>
        <v>#REF!</v>
      </c>
      <c r="V33" s="171" t="e">
        <f>SUM(#REF!)*$BI33</f>
        <v>#REF!</v>
      </c>
      <c r="W33" s="171" t="e">
        <f>SUM(#REF!)*$BI33</f>
        <v>#REF!</v>
      </c>
      <c r="X33" s="171" t="e">
        <f>SUM(#REF!)*$BI33</f>
        <v>#REF!</v>
      </c>
      <c r="Y33" s="171" t="e">
        <f>SUM(#REF!)*$BI33</f>
        <v>#REF!</v>
      </c>
      <c r="Z33" s="171" t="e">
        <f>SUM(#REF!)*$BI33</f>
        <v>#REF!</v>
      </c>
      <c r="AA33" s="171" t="e">
        <f>SUM(#REF!)*$BI33</f>
        <v>#REF!</v>
      </c>
      <c r="AB33" s="171" t="e">
        <f>SUM(#REF!)*$BI33</f>
        <v>#REF!</v>
      </c>
      <c r="AC33" s="171" t="e">
        <f>SUM(#REF!)*$BI33</f>
        <v>#REF!</v>
      </c>
      <c r="AD33" s="171" t="e">
        <f>SUM(#REF!)*$BI33</f>
        <v>#REF!</v>
      </c>
      <c r="AE33" s="171" t="e">
        <f>SUM(#REF!)*$BI33</f>
        <v>#REF!</v>
      </c>
      <c r="AF33" s="171" t="e">
        <f>SUM(#REF!)*$BI33</f>
        <v>#REF!</v>
      </c>
      <c r="AG33" s="171" t="e">
        <f>SUM(#REF!)*$BI33</f>
        <v>#REF!</v>
      </c>
      <c r="AH33" s="171" t="e">
        <f>SUM(#REF!)*$BI33</f>
        <v>#REF!</v>
      </c>
      <c r="AI33" s="171" t="e">
        <f>SUM(#REF!)*$BI33</f>
        <v>#REF!</v>
      </c>
      <c r="AJ33" s="171" t="e">
        <f>SUM(#REF!)*$BI33</f>
        <v>#REF!</v>
      </c>
      <c r="AK33" s="171" t="e">
        <f>SUM(#REF!)*$BI33</f>
        <v>#REF!</v>
      </c>
      <c r="AL33" s="171" t="e">
        <f>SUM(#REF!)*$BI33</f>
        <v>#REF!</v>
      </c>
      <c r="AM33" s="171" t="e">
        <f>SUM(#REF!)*$BI33</f>
        <v>#REF!</v>
      </c>
      <c r="AN33" s="171" t="e">
        <f>SUM(#REF!)*$BI33</f>
        <v>#REF!</v>
      </c>
      <c r="AO33" s="171" t="e">
        <f>SUM(#REF!)*$BI33</f>
        <v>#REF!</v>
      </c>
      <c r="AP33" s="171" t="e">
        <f>SUM(#REF!)*$BI33</f>
        <v>#REF!</v>
      </c>
      <c r="AQ33" s="171" t="e">
        <f>SUM(#REF!)*$BI33</f>
        <v>#REF!</v>
      </c>
      <c r="AR33" s="171" t="e">
        <f>SUM(#REF!)*$BI33</f>
        <v>#REF!</v>
      </c>
      <c r="AS33" s="171" t="e">
        <f>SUM(#REF!)*$BI33</f>
        <v>#REF!</v>
      </c>
      <c r="AT33" s="171" t="e">
        <f>SUM(#REF!)*$BI33</f>
        <v>#REF!</v>
      </c>
      <c r="AU33" s="171" t="e">
        <f>SUM(#REF!)*$BI33</f>
        <v>#REF!</v>
      </c>
      <c r="AV33" s="171" t="e">
        <f>SUM(#REF!)*$BI33</f>
        <v>#REF!</v>
      </c>
      <c r="AW33" s="171" t="e">
        <f>SUM(#REF!)*$BI33</f>
        <v>#REF!</v>
      </c>
      <c r="AX33" s="171" t="e">
        <f>SUM(#REF!)*$BI33</f>
        <v>#REF!</v>
      </c>
      <c r="AY33" s="171" t="e">
        <f>SUM(#REF!)*$BI33</f>
        <v>#REF!</v>
      </c>
      <c r="AZ33" s="171" t="e">
        <f>SUM(#REF!)*$BI33</f>
        <v>#REF!</v>
      </c>
      <c r="BA33" s="171" t="e">
        <f>SUM(#REF!)*$BI33</f>
        <v>#REF!</v>
      </c>
      <c r="BB33" s="171" t="e">
        <f>SUM(#REF!)*$BI33</f>
        <v>#REF!</v>
      </c>
      <c r="BC33" s="171" t="e">
        <f>SUM(#REF!)*$BI33</f>
        <v>#REF!</v>
      </c>
      <c r="BD33" s="171" t="e">
        <f>SUM(#REF!)*$BI33</f>
        <v>#REF!</v>
      </c>
      <c r="BE33" s="171" t="e">
        <f>SUM(#REF!)*$BI33</f>
        <v>#REF!</v>
      </c>
      <c r="BF33" s="171" t="e">
        <f>SUM(#REF!)*$BI33</f>
        <v>#REF!</v>
      </c>
      <c r="BG33" s="171" t="e">
        <f>SUM(#REF!)*$BI33</f>
        <v>#REF!</v>
      </c>
      <c r="BI33" s="174">
        <f>SUMIF(Revenue!$P:$P,'E&amp;O -  Import (USD)'!$F33,Revenue!$G:$G)</f>
        <v>1.0871356275643E-2</v>
      </c>
    </row>
    <row r="34" spans="1:61" s="173" customFormat="1" ht="12.75" hidden="1" customHeight="1">
      <c r="A34" s="177" t="s">
        <v>456</v>
      </c>
      <c r="B34" s="178" t="s">
        <v>625</v>
      </c>
      <c r="C34" s="170" t="str" cm="1">
        <f t="array" ref="C34">IFERROR(INDEX('Legal Entity'!B:B,MATCH('E&amp;O -  Import (USD)'!F34,'Legal Entity'!A:A,0),0),0)</f>
        <v>1315 - Corix Multi-Utility Services Inc.</v>
      </c>
      <c r="D34" s="170" t="str" cm="1">
        <f t="array" ref="D34">IFERROR(INDEX('Legal Entity'!C:C,MATCH(F34,'Legal Entity'!A:A,0),0),0)</f>
        <v>CA</v>
      </c>
      <c r="E34" s="170" t="s">
        <v>635</v>
      </c>
      <c r="F34" s="170" t="s">
        <v>157</v>
      </c>
      <c r="G34" s="170"/>
      <c r="H34" s="171" t="e">
        <f>SUM(#REF!)*$BI34</f>
        <v>#REF!</v>
      </c>
      <c r="I34" s="171" t="e">
        <f>SUM(#REF!)*$BI34</f>
        <v>#REF!</v>
      </c>
      <c r="J34" s="171" t="e">
        <f>SUM(#REF!)*$BI34</f>
        <v>#REF!</v>
      </c>
      <c r="K34" s="171" t="e">
        <f>SUM(#REF!)*$BI34</f>
        <v>#REF!</v>
      </c>
      <c r="L34" s="171" t="e">
        <f>SUM(#REF!)*$BI34</f>
        <v>#REF!</v>
      </c>
      <c r="M34" s="171" t="e">
        <f>SUM(#REF!)*$BI34</f>
        <v>#REF!</v>
      </c>
      <c r="N34" s="171" t="e">
        <f>SUM(#REF!)*$BI34</f>
        <v>#REF!</v>
      </c>
      <c r="O34" s="171" t="e">
        <f>SUM(#REF!)*$BI34</f>
        <v>#REF!</v>
      </c>
      <c r="P34" s="171" t="e">
        <f>SUM(#REF!)*$BI34</f>
        <v>#REF!</v>
      </c>
      <c r="Q34" s="171" t="e">
        <f>SUM(#REF!)*$BI34</f>
        <v>#REF!</v>
      </c>
      <c r="R34" s="171" t="e">
        <f>SUM(#REF!)*$BI34</f>
        <v>#REF!</v>
      </c>
      <c r="S34" s="171" t="e">
        <f>SUM(#REF!)*$BI34</f>
        <v>#REF!</v>
      </c>
      <c r="T34" s="171" t="e">
        <f>SUM(#REF!)*$BI34</f>
        <v>#REF!</v>
      </c>
      <c r="U34" s="171" t="e">
        <f>SUM(#REF!)*$BI34</f>
        <v>#REF!</v>
      </c>
      <c r="V34" s="171" t="e">
        <f>SUM(#REF!)*$BI34</f>
        <v>#REF!</v>
      </c>
      <c r="W34" s="171" t="e">
        <f>SUM(#REF!)*$BI34</f>
        <v>#REF!</v>
      </c>
      <c r="X34" s="171" t="e">
        <f>SUM(#REF!)*$BI34</f>
        <v>#REF!</v>
      </c>
      <c r="Y34" s="171" t="e">
        <f>SUM(#REF!)*$BI34</f>
        <v>#REF!</v>
      </c>
      <c r="Z34" s="171" t="e">
        <f>SUM(#REF!)*$BI34</f>
        <v>#REF!</v>
      </c>
      <c r="AA34" s="171" t="e">
        <f>SUM(#REF!)*$BI34</f>
        <v>#REF!</v>
      </c>
      <c r="AB34" s="171" t="e">
        <f>SUM(#REF!)*$BI34</f>
        <v>#REF!</v>
      </c>
      <c r="AC34" s="171" t="e">
        <f>SUM(#REF!)*$BI34</f>
        <v>#REF!</v>
      </c>
      <c r="AD34" s="171" t="e">
        <f>SUM(#REF!)*$BI34</f>
        <v>#REF!</v>
      </c>
      <c r="AE34" s="171" t="e">
        <f>SUM(#REF!)*$BI34</f>
        <v>#REF!</v>
      </c>
      <c r="AF34" s="171" t="e">
        <f>SUM(#REF!)*$BI34</f>
        <v>#REF!</v>
      </c>
      <c r="AG34" s="171" t="e">
        <f>SUM(#REF!)*$BI34</f>
        <v>#REF!</v>
      </c>
      <c r="AH34" s="171" t="e">
        <f>SUM(#REF!)*$BI34</f>
        <v>#REF!</v>
      </c>
      <c r="AI34" s="171" t="e">
        <f>SUM(#REF!)*$BI34</f>
        <v>#REF!</v>
      </c>
      <c r="AJ34" s="171" t="e">
        <f>SUM(#REF!)*$BI34</f>
        <v>#REF!</v>
      </c>
      <c r="AK34" s="171" t="e">
        <f>SUM(#REF!)*$BI34</f>
        <v>#REF!</v>
      </c>
      <c r="AL34" s="171" t="e">
        <f>SUM(#REF!)*$BI34</f>
        <v>#REF!</v>
      </c>
      <c r="AM34" s="171" t="e">
        <f>SUM(#REF!)*$BI34</f>
        <v>#REF!</v>
      </c>
      <c r="AN34" s="171" t="e">
        <f>SUM(#REF!)*$BI34</f>
        <v>#REF!</v>
      </c>
      <c r="AO34" s="171" t="e">
        <f>SUM(#REF!)*$BI34</f>
        <v>#REF!</v>
      </c>
      <c r="AP34" s="171" t="e">
        <f>SUM(#REF!)*$BI34</f>
        <v>#REF!</v>
      </c>
      <c r="AQ34" s="171" t="e">
        <f>SUM(#REF!)*$BI34</f>
        <v>#REF!</v>
      </c>
      <c r="AR34" s="171" t="e">
        <f>SUM(#REF!)*$BI34</f>
        <v>#REF!</v>
      </c>
      <c r="AS34" s="171" t="e">
        <f>SUM(#REF!)*$BI34</f>
        <v>#REF!</v>
      </c>
      <c r="AT34" s="171" t="e">
        <f>SUM(#REF!)*$BI34</f>
        <v>#REF!</v>
      </c>
      <c r="AU34" s="171" t="e">
        <f>SUM(#REF!)*$BI34</f>
        <v>#REF!</v>
      </c>
      <c r="AV34" s="171" t="e">
        <f>SUM(#REF!)*$BI34</f>
        <v>#REF!</v>
      </c>
      <c r="AW34" s="171" t="e">
        <f>SUM(#REF!)*$BI34</f>
        <v>#REF!</v>
      </c>
      <c r="AX34" s="171" t="e">
        <f>SUM(#REF!)*$BI34</f>
        <v>#REF!</v>
      </c>
      <c r="AY34" s="171" t="e">
        <f>SUM(#REF!)*$BI34</f>
        <v>#REF!</v>
      </c>
      <c r="AZ34" s="171" t="e">
        <f>SUM(#REF!)*$BI34</f>
        <v>#REF!</v>
      </c>
      <c r="BA34" s="171" t="e">
        <f>SUM(#REF!)*$BI34</f>
        <v>#REF!</v>
      </c>
      <c r="BB34" s="171" t="e">
        <f>SUM(#REF!)*$BI34</f>
        <v>#REF!</v>
      </c>
      <c r="BC34" s="171" t="e">
        <f>SUM(#REF!)*$BI34</f>
        <v>#REF!</v>
      </c>
      <c r="BD34" s="171" t="e">
        <f>SUM(#REF!)*$BI34</f>
        <v>#REF!</v>
      </c>
      <c r="BE34" s="171" t="e">
        <f>SUM(#REF!)*$BI34</f>
        <v>#REF!</v>
      </c>
      <c r="BF34" s="171" t="e">
        <f>SUM(#REF!)*$BI34</f>
        <v>#REF!</v>
      </c>
      <c r="BG34" s="171" t="e">
        <f>SUM(#REF!)*$BI34</f>
        <v>#REF!</v>
      </c>
      <c r="BI34" s="174">
        <f>SUMIF(Revenue!$P:$P,'E&amp;O -  Import (USD)'!$F34,Revenue!$G:$G)</f>
        <v>5.6015365781532517E-3</v>
      </c>
    </row>
    <row r="35" spans="1:61" s="173" customFormat="1" ht="12.75" hidden="1" customHeight="1">
      <c r="A35" s="177" t="s">
        <v>456</v>
      </c>
      <c r="B35" s="178" t="s">
        <v>625</v>
      </c>
      <c r="C35" s="170" t="str" cm="1">
        <f t="array" ref="C35">IFERROR(INDEX('Legal Entity'!B:B,MATCH('E&amp;O -  Import (USD)'!F35,'Legal Entity'!A:A,0),0),0)</f>
        <v>1315 - Corix Multi-Utility Services Inc.</v>
      </c>
      <c r="D35" s="170" t="str" cm="1">
        <f t="array" ref="D35">IFERROR(INDEX('Legal Entity'!C:C,MATCH(F35,'Legal Entity'!A:A,0),0),0)</f>
        <v>CA</v>
      </c>
      <c r="E35" s="170" t="s">
        <v>635</v>
      </c>
      <c r="F35" s="170" t="s">
        <v>158</v>
      </c>
      <c r="G35" s="170"/>
      <c r="H35" s="171" t="e">
        <f>SUM(#REF!)*$BI35</f>
        <v>#REF!</v>
      </c>
      <c r="I35" s="171" t="e">
        <f>SUM(#REF!)*$BI35</f>
        <v>#REF!</v>
      </c>
      <c r="J35" s="171" t="e">
        <f>SUM(#REF!)*$BI35</f>
        <v>#REF!</v>
      </c>
      <c r="K35" s="171" t="e">
        <f>SUM(#REF!)*$BI35</f>
        <v>#REF!</v>
      </c>
      <c r="L35" s="171" t="e">
        <f>SUM(#REF!)*$BI35</f>
        <v>#REF!</v>
      </c>
      <c r="M35" s="171" t="e">
        <f>SUM(#REF!)*$BI35</f>
        <v>#REF!</v>
      </c>
      <c r="N35" s="171" t="e">
        <f>SUM(#REF!)*$BI35</f>
        <v>#REF!</v>
      </c>
      <c r="O35" s="171" t="e">
        <f>SUM(#REF!)*$BI35</f>
        <v>#REF!</v>
      </c>
      <c r="P35" s="171" t="e">
        <f>SUM(#REF!)*$BI35</f>
        <v>#REF!</v>
      </c>
      <c r="Q35" s="171" t="e">
        <f>SUM(#REF!)*$BI35</f>
        <v>#REF!</v>
      </c>
      <c r="R35" s="171" t="e">
        <f>SUM(#REF!)*$BI35</f>
        <v>#REF!</v>
      </c>
      <c r="S35" s="171" t="e">
        <f>SUM(#REF!)*$BI35</f>
        <v>#REF!</v>
      </c>
      <c r="T35" s="171" t="e">
        <f>SUM(#REF!)*$BI35</f>
        <v>#REF!</v>
      </c>
      <c r="U35" s="171" t="e">
        <f>SUM(#REF!)*$BI35</f>
        <v>#REF!</v>
      </c>
      <c r="V35" s="171" t="e">
        <f>SUM(#REF!)*$BI35</f>
        <v>#REF!</v>
      </c>
      <c r="W35" s="171" t="e">
        <f>SUM(#REF!)*$BI35</f>
        <v>#REF!</v>
      </c>
      <c r="X35" s="171" t="e">
        <f>SUM(#REF!)*$BI35</f>
        <v>#REF!</v>
      </c>
      <c r="Y35" s="171" t="e">
        <f>SUM(#REF!)*$BI35</f>
        <v>#REF!</v>
      </c>
      <c r="Z35" s="171" t="e">
        <f>SUM(#REF!)*$BI35</f>
        <v>#REF!</v>
      </c>
      <c r="AA35" s="171" t="e">
        <f>SUM(#REF!)*$BI35</f>
        <v>#REF!</v>
      </c>
      <c r="AB35" s="171" t="e">
        <f>SUM(#REF!)*$BI35</f>
        <v>#REF!</v>
      </c>
      <c r="AC35" s="171" t="e">
        <f>SUM(#REF!)*$BI35</f>
        <v>#REF!</v>
      </c>
      <c r="AD35" s="171" t="e">
        <f>SUM(#REF!)*$BI35</f>
        <v>#REF!</v>
      </c>
      <c r="AE35" s="171" t="e">
        <f>SUM(#REF!)*$BI35</f>
        <v>#REF!</v>
      </c>
      <c r="AF35" s="171" t="e">
        <f>SUM(#REF!)*$BI35</f>
        <v>#REF!</v>
      </c>
      <c r="AG35" s="171" t="e">
        <f>SUM(#REF!)*$BI35</f>
        <v>#REF!</v>
      </c>
      <c r="AH35" s="171" t="e">
        <f>SUM(#REF!)*$BI35</f>
        <v>#REF!</v>
      </c>
      <c r="AI35" s="171" t="e">
        <f>SUM(#REF!)*$BI35</f>
        <v>#REF!</v>
      </c>
      <c r="AJ35" s="171" t="e">
        <f>SUM(#REF!)*$BI35</f>
        <v>#REF!</v>
      </c>
      <c r="AK35" s="171" t="e">
        <f>SUM(#REF!)*$BI35</f>
        <v>#REF!</v>
      </c>
      <c r="AL35" s="171" t="e">
        <f>SUM(#REF!)*$BI35</f>
        <v>#REF!</v>
      </c>
      <c r="AM35" s="171" t="e">
        <f>SUM(#REF!)*$BI35</f>
        <v>#REF!</v>
      </c>
      <c r="AN35" s="171" t="e">
        <f>SUM(#REF!)*$BI35</f>
        <v>#REF!</v>
      </c>
      <c r="AO35" s="171" t="e">
        <f>SUM(#REF!)*$BI35</f>
        <v>#REF!</v>
      </c>
      <c r="AP35" s="171" t="e">
        <f>SUM(#REF!)*$BI35</f>
        <v>#REF!</v>
      </c>
      <c r="AQ35" s="171" t="e">
        <f>SUM(#REF!)*$BI35</f>
        <v>#REF!</v>
      </c>
      <c r="AR35" s="171" t="e">
        <f>SUM(#REF!)*$BI35</f>
        <v>#REF!</v>
      </c>
      <c r="AS35" s="171" t="e">
        <f>SUM(#REF!)*$BI35</f>
        <v>#REF!</v>
      </c>
      <c r="AT35" s="171" t="e">
        <f>SUM(#REF!)*$BI35</f>
        <v>#REF!</v>
      </c>
      <c r="AU35" s="171" t="e">
        <f>SUM(#REF!)*$BI35</f>
        <v>#REF!</v>
      </c>
      <c r="AV35" s="171" t="e">
        <f>SUM(#REF!)*$BI35</f>
        <v>#REF!</v>
      </c>
      <c r="AW35" s="171" t="e">
        <f>SUM(#REF!)*$BI35</f>
        <v>#REF!</v>
      </c>
      <c r="AX35" s="171" t="e">
        <f>SUM(#REF!)*$BI35</f>
        <v>#REF!</v>
      </c>
      <c r="AY35" s="171" t="e">
        <f>SUM(#REF!)*$BI35</f>
        <v>#REF!</v>
      </c>
      <c r="AZ35" s="171" t="e">
        <f>SUM(#REF!)*$BI35</f>
        <v>#REF!</v>
      </c>
      <c r="BA35" s="171" t="e">
        <f>SUM(#REF!)*$BI35</f>
        <v>#REF!</v>
      </c>
      <c r="BB35" s="171" t="e">
        <f>SUM(#REF!)*$BI35</f>
        <v>#REF!</v>
      </c>
      <c r="BC35" s="171" t="e">
        <f>SUM(#REF!)*$BI35</f>
        <v>#REF!</v>
      </c>
      <c r="BD35" s="171" t="e">
        <f>SUM(#REF!)*$BI35</f>
        <v>#REF!</v>
      </c>
      <c r="BE35" s="171" t="e">
        <f>SUM(#REF!)*$BI35</f>
        <v>#REF!</v>
      </c>
      <c r="BF35" s="171" t="e">
        <f>SUM(#REF!)*$BI35</f>
        <v>#REF!</v>
      </c>
      <c r="BG35" s="171" t="e">
        <f>SUM(#REF!)*$BI35</f>
        <v>#REF!</v>
      </c>
      <c r="BI35" s="174">
        <f>SUMIF(Revenue!$P:$P,'E&amp;O -  Import (USD)'!$F35,Revenue!$G:$G)</f>
        <v>2.198086214338783E-2</v>
      </c>
    </row>
    <row r="36" spans="1:61" s="173" customFormat="1" ht="12.75" hidden="1" customHeight="1">
      <c r="A36" s="177" t="s">
        <v>456</v>
      </c>
      <c r="B36" s="178" t="s">
        <v>625</v>
      </c>
      <c r="C36" s="170" t="str" cm="1">
        <f t="array" ref="C36">IFERROR(INDEX('Legal Entity'!B:B,MATCH('E&amp;O -  Import (USD)'!F36,'Legal Entity'!A:A,0),0),0)</f>
        <v>1315 - Corix Multi-Utility Services Inc.</v>
      </c>
      <c r="D36" s="170" t="str" cm="1">
        <f t="array" ref="D36">IFERROR(INDEX('Legal Entity'!C:C,MATCH(F36,'Legal Entity'!A:A,0),0),0)</f>
        <v>CA</v>
      </c>
      <c r="E36" s="170" t="s">
        <v>635</v>
      </c>
      <c r="F36" s="170" t="s">
        <v>159</v>
      </c>
      <c r="G36" s="170"/>
      <c r="H36" s="171" t="e">
        <f>SUM(#REF!)*$BI36</f>
        <v>#REF!</v>
      </c>
      <c r="I36" s="171" t="e">
        <f>SUM(#REF!)*$BI36</f>
        <v>#REF!</v>
      </c>
      <c r="J36" s="171" t="e">
        <f>SUM(#REF!)*$BI36</f>
        <v>#REF!</v>
      </c>
      <c r="K36" s="171" t="e">
        <f>SUM(#REF!)*$BI36</f>
        <v>#REF!</v>
      </c>
      <c r="L36" s="171" t="e">
        <f>SUM(#REF!)*$BI36</f>
        <v>#REF!</v>
      </c>
      <c r="M36" s="171" t="e">
        <f>SUM(#REF!)*$BI36</f>
        <v>#REF!</v>
      </c>
      <c r="N36" s="171" t="e">
        <f>SUM(#REF!)*$BI36</f>
        <v>#REF!</v>
      </c>
      <c r="O36" s="171" t="e">
        <f>SUM(#REF!)*$BI36</f>
        <v>#REF!</v>
      </c>
      <c r="P36" s="171" t="e">
        <f>SUM(#REF!)*$BI36</f>
        <v>#REF!</v>
      </c>
      <c r="Q36" s="171" t="e">
        <f>SUM(#REF!)*$BI36</f>
        <v>#REF!</v>
      </c>
      <c r="R36" s="171" t="e">
        <f>SUM(#REF!)*$BI36</f>
        <v>#REF!</v>
      </c>
      <c r="S36" s="171" t="e">
        <f>SUM(#REF!)*$BI36</f>
        <v>#REF!</v>
      </c>
      <c r="T36" s="171" t="e">
        <f>SUM(#REF!)*$BI36</f>
        <v>#REF!</v>
      </c>
      <c r="U36" s="171" t="e">
        <f>SUM(#REF!)*$BI36</f>
        <v>#REF!</v>
      </c>
      <c r="V36" s="171" t="e">
        <f>SUM(#REF!)*$BI36</f>
        <v>#REF!</v>
      </c>
      <c r="W36" s="171" t="e">
        <f>SUM(#REF!)*$BI36</f>
        <v>#REF!</v>
      </c>
      <c r="X36" s="171" t="e">
        <f>SUM(#REF!)*$BI36</f>
        <v>#REF!</v>
      </c>
      <c r="Y36" s="171" t="e">
        <f>SUM(#REF!)*$BI36</f>
        <v>#REF!</v>
      </c>
      <c r="Z36" s="171" t="e">
        <f>SUM(#REF!)*$BI36</f>
        <v>#REF!</v>
      </c>
      <c r="AA36" s="171" t="e">
        <f>SUM(#REF!)*$BI36</f>
        <v>#REF!</v>
      </c>
      <c r="AB36" s="171" t="e">
        <f>SUM(#REF!)*$BI36</f>
        <v>#REF!</v>
      </c>
      <c r="AC36" s="171" t="e">
        <f>SUM(#REF!)*$BI36</f>
        <v>#REF!</v>
      </c>
      <c r="AD36" s="171" t="e">
        <f>SUM(#REF!)*$BI36</f>
        <v>#REF!</v>
      </c>
      <c r="AE36" s="171" t="e">
        <f>SUM(#REF!)*$BI36</f>
        <v>#REF!</v>
      </c>
      <c r="AF36" s="171" t="e">
        <f>SUM(#REF!)*$BI36</f>
        <v>#REF!</v>
      </c>
      <c r="AG36" s="171" t="e">
        <f>SUM(#REF!)*$BI36</f>
        <v>#REF!</v>
      </c>
      <c r="AH36" s="171" t="e">
        <f>SUM(#REF!)*$BI36</f>
        <v>#REF!</v>
      </c>
      <c r="AI36" s="171" t="e">
        <f>SUM(#REF!)*$BI36</f>
        <v>#REF!</v>
      </c>
      <c r="AJ36" s="171" t="e">
        <f>SUM(#REF!)*$BI36</f>
        <v>#REF!</v>
      </c>
      <c r="AK36" s="171" t="e">
        <f>SUM(#REF!)*$BI36</f>
        <v>#REF!</v>
      </c>
      <c r="AL36" s="171" t="e">
        <f>SUM(#REF!)*$BI36</f>
        <v>#REF!</v>
      </c>
      <c r="AM36" s="171" t="e">
        <f>SUM(#REF!)*$BI36</f>
        <v>#REF!</v>
      </c>
      <c r="AN36" s="171" t="e">
        <f>SUM(#REF!)*$BI36</f>
        <v>#REF!</v>
      </c>
      <c r="AO36" s="171" t="e">
        <f>SUM(#REF!)*$BI36</f>
        <v>#REF!</v>
      </c>
      <c r="AP36" s="171" t="e">
        <f>SUM(#REF!)*$BI36</f>
        <v>#REF!</v>
      </c>
      <c r="AQ36" s="171" t="e">
        <f>SUM(#REF!)*$BI36</f>
        <v>#REF!</v>
      </c>
      <c r="AR36" s="171" t="e">
        <f>SUM(#REF!)*$BI36</f>
        <v>#REF!</v>
      </c>
      <c r="AS36" s="171" t="e">
        <f>SUM(#REF!)*$BI36</f>
        <v>#REF!</v>
      </c>
      <c r="AT36" s="171" t="e">
        <f>SUM(#REF!)*$BI36</f>
        <v>#REF!</v>
      </c>
      <c r="AU36" s="171" t="e">
        <f>SUM(#REF!)*$BI36</f>
        <v>#REF!</v>
      </c>
      <c r="AV36" s="171" t="e">
        <f>SUM(#REF!)*$BI36</f>
        <v>#REF!</v>
      </c>
      <c r="AW36" s="171" t="e">
        <f>SUM(#REF!)*$BI36</f>
        <v>#REF!</v>
      </c>
      <c r="AX36" s="171" t="e">
        <f>SUM(#REF!)*$BI36</f>
        <v>#REF!</v>
      </c>
      <c r="AY36" s="171" t="e">
        <f>SUM(#REF!)*$BI36</f>
        <v>#REF!</v>
      </c>
      <c r="AZ36" s="171" t="e">
        <f>SUM(#REF!)*$BI36</f>
        <v>#REF!</v>
      </c>
      <c r="BA36" s="171" t="e">
        <f>SUM(#REF!)*$BI36</f>
        <v>#REF!</v>
      </c>
      <c r="BB36" s="171" t="e">
        <f>SUM(#REF!)*$BI36</f>
        <v>#REF!</v>
      </c>
      <c r="BC36" s="171" t="e">
        <f>SUM(#REF!)*$BI36</f>
        <v>#REF!</v>
      </c>
      <c r="BD36" s="171" t="e">
        <f>SUM(#REF!)*$BI36</f>
        <v>#REF!</v>
      </c>
      <c r="BE36" s="171" t="e">
        <f>SUM(#REF!)*$BI36</f>
        <v>#REF!</v>
      </c>
      <c r="BF36" s="171" t="e">
        <f>SUM(#REF!)*$BI36</f>
        <v>#REF!</v>
      </c>
      <c r="BG36" s="171" t="e">
        <f>SUM(#REF!)*$BI36</f>
        <v>#REF!</v>
      </c>
      <c r="BI36" s="174">
        <f>SUMIF(Revenue!$P:$P,'E&amp;O -  Import (USD)'!$F36,Revenue!$G:$G)</f>
        <v>1.6174488566809274E-2</v>
      </c>
    </row>
    <row r="37" spans="1:61" s="173" customFormat="1" ht="12.75" hidden="1" customHeight="1">
      <c r="A37" s="177" t="s">
        <v>456</v>
      </c>
      <c r="B37" s="178" t="s">
        <v>625</v>
      </c>
      <c r="C37" s="170" t="str" cm="1">
        <f t="array" ref="C37">IFERROR(INDEX('Legal Entity'!B:B,MATCH('E&amp;O -  Import (USD)'!F37,'Legal Entity'!A:A,0),0),0)</f>
        <v>1315 - Corix Multi-Utility Services Inc.</v>
      </c>
      <c r="D37" s="170" t="str" cm="1">
        <f t="array" ref="D37">IFERROR(INDEX('Legal Entity'!C:C,MATCH(F37,'Legal Entity'!A:A,0),0),0)</f>
        <v>CA</v>
      </c>
      <c r="E37" s="170" t="s">
        <v>635</v>
      </c>
      <c r="F37" s="170" t="s">
        <v>161</v>
      </c>
      <c r="G37" s="170"/>
      <c r="H37" s="171" t="e">
        <f>SUM(#REF!)*$BI37</f>
        <v>#REF!</v>
      </c>
      <c r="I37" s="171" t="e">
        <f>SUM(#REF!)*$BI37</f>
        <v>#REF!</v>
      </c>
      <c r="J37" s="171" t="e">
        <f>SUM(#REF!)*$BI37</f>
        <v>#REF!</v>
      </c>
      <c r="K37" s="171" t="e">
        <f>SUM(#REF!)*$BI37</f>
        <v>#REF!</v>
      </c>
      <c r="L37" s="171" t="e">
        <f>SUM(#REF!)*$BI37</f>
        <v>#REF!</v>
      </c>
      <c r="M37" s="171" t="e">
        <f>SUM(#REF!)*$BI37</f>
        <v>#REF!</v>
      </c>
      <c r="N37" s="171" t="e">
        <f>SUM(#REF!)*$BI37</f>
        <v>#REF!</v>
      </c>
      <c r="O37" s="171" t="e">
        <f>SUM(#REF!)*$BI37</f>
        <v>#REF!</v>
      </c>
      <c r="P37" s="171" t="e">
        <f>SUM(#REF!)*$BI37</f>
        <v>#REF!</v>
      </c>
      <c r="Q37" s="171" t="e">
        <f>SUM(#REF!)*$BI37</f>
        <v>#REF!</v>
      </c>
      <c r="R37" s="171" t="e">
        <f>SUM(#REF!)*$BI37</f>
        <v>#REF!</v>
      </c>
      <c r="S37" s="171" t="e">
        <f>SUM(#REF!)*$BI37</f>
        <v>#REF!</v>
      </c>
      <c r="T37" s="171" t="e">
        <f>SUM(#REF!)*$BI37</f>
        <v>#REF!</v>
      </c>
      <c r="U37" s="171" t="e">
        <f>SUM(#REF!)*$BI37</f>
        <v>#REF!</v>
      </c>
      <c r="V37" s="171" t="e">
        <f>SUM(#REF!)*$BI37</f>
        <v>#REF!</v>
      </c>
      <c r="W37" s="171" t="e">
        <f>SUM(#REF!)*$BI37</f>
        <v>#REF!</v>
      </c>
      <c r="X37" s="171" t="e">
        <f>SUM(#REF!)*$BI37</f>
        <v>#REF!</v>
      </c>
      <c r="Y37" s="171" t="e">
        <f>SUM(#REF!)*$BI37</f>
        <v>#REF!</v>
      </c>
      <c r="Z37" s="171" t="e">
        <f>SUM(#REF!)*$BI37</f>
        <v>#REF!</v>
      </c>
      <c r="AA37" s="171" t="e">
        <f>SUM(#REF!)*$BI37</f>
        <v>#REF!</v>
      </c>
      <c r="AB37" s="171" t="e">
        <f>SUM(#REF!)*$BI37</f>
        <v>#REF!</v>
      </c>
      <c r="AC37" s="171" t="e">
        <f>SUM(#REF!)*$BI37</f>
        <v>#REF!</v>
      </c>
      <c r="AD37" s="171" t="e">
        <f>SUM(#REF!)*$BI37</f>
        <v>#REF!</v>
      </c>
      <c r="AE37" s="171" t="e">
        <f>SUM(#REF!)*$BI37</f>
        <v>#REF!</v>
      </c>
      <c r="AF37" s="171" t="e">
        <f>SUM(#REF!)*$BI37</f>
        <v>#REF!</v>
      </c>
      <c r="AG37" s="171" t="e">
        <f>SUM(#REF!)*$BI37</f>
        <v>#REF!</v>
      </c>
      <c r="AH37" s="171" t="e">
        <f>SUM(#REF!)*$BI37</f>
        <v>#REF!</v>
      </c>
      <c r="AI37" s="171" t="e">
        <f>SUM(#REF!)*$BI37</f>
        <v>#REF!</v>
      </c>
      <c r="AJ37" s="171" t="e">
        <f>SUM(#REF!)*$BI37</f>
        <v>#REF!</v>
      </c>
      <c r="AK37" s="171" t="e">
        <f>SUM(#REF!)*$BI37</f>
        <v>#REF!</v>
      </c>
      <c r="AL37" s="171" t="e">
        <f>SUM(#REF!)*$BI37</f>
        <v>#REF!</v>
      </c>
      <c r="AM37" s="171" t="e">
        <f>SUM(#REF!)*$BI37</f>
        <v>#REF!</v>
      </c>
      <c r="AN37" s="171" t="e">
        <f>SUM(#REF!)*$BI37</f>
        <v>#REF!</v>
      </c>
      <c r="AO37" s="171" t="e">
        <f>SUM(#REF!)*$BI37</f>
        <v>#REF!</v>
      </c>
      <c r="AP37" s="171" t="e">
        <f>SUM(#REF!)*$BI37</f>
        <v>#REF!</v>
      </c>
      <c r="AQ37" s="171" t="e">
        <f>SUM(#REF!)*$BI37</f>
        <v>#REF!</v>
      </c>
      <c r="AR37" s="171" t="e">
        <f>SUM(#REF!)*$BI37</f>
        <v>#REF!</v>
      </c>
      <c r="AS37" s="171" t="e">
        <f>SUM(#REF!)*$BI37</f>
        <v>#REF!</v>
      </c>
      <c r="AT37" s="171" t="e">
        <f>SUM(#REF!)*$BI37</f>
        <v>#REF!</v>
      </c>
      <c r="AU37" s="171" t="e">
        <f>SUM(#REF!)*$BI37</f>
        <v>#REF!</v>
      </c>
      <c r="AV37" s="171" t="e">
        <f>SUM(#REF!)*$BI37</f>
        <v>#REF!</v>
      </c>
      <c r="AW37" s="171" t="e">
        <f>SUM(#REF!)*$BI37</f>
        <v>#REF!</v>
      </c>
      <c r="AX37" s="171" t="e">
        <f>SUM(#REF!)*$BI37</f>
        <v>#REF!</v>
      </c>
      <c r="AY37" s="171" t="e">
        <f>SUM(#REF!)*$BI37</f>
        <v>#REF!</v>
      </c>
      <c r="AZ37" s="171" t="e">
        <f>SUM(#REF!)*$BI37</f>
        <v>#REF!</v>
      </c>
      <c r="BA37" s="171" t="e">
        <f>SUM(#REF!)*$BI37</f>
        <v>#REF!</v>
      </c>
      <c r="BB37" s="171" t="e">
        <f>SUM(#REF!)*$BI37</f>
        <v>#REF!</v>
      </c>
      <c r="BC37" s="171" t="e">
        <f>SUM(#REF!)*$BI37</f>
        <v>#REF!</v>
      </c>
      <c r="BD37" s="171" t="e">
        <f>SUM(#REF!)*$BI37</f>
        <v>#REF!</v>
      </c>
      <c r="BE37" s="171" t="e">
        <f>SUM(#REF!)*$BI37</f>
        <v>#REF!</v>
      </c>
      <c r="BF37" s="171" t="e">
        <f>SUM(#REF!)*$BI37</f>
        <v>#REF!</v>
      </c>
      <c r="BG37" s="171" t="e">
        <f>SUM(#REF!)*$BI37</f>
        <v>#REF!</v>
      </c>
      <c r="BI37" s="174">
        <f>SUMIF(Revenue!$P:$P,'E&amp;O -  Import (USD)'!$F37,Revenue!$G:$G)</f>
        <v>7.0693717676813443E-3</v>
      </c>
    </row>
    <row r="38" spans="1:61" s="173" customFormat="1" ht="12.75" hidden="1" customHeight="1">
      <c r="A38" s="177" t="s">
        <v>456</v>
      </c>
      <c r="B38" s="178" t="s">
        <v>625</v>
      </c>
      <c r="C38" s="170" t="str" cm="1">
        <f t="array" ref="C38">IFERROR(INDEX('Legal Entity'!B:B,MATCH('E&amp;O -  Import (USD)'!F38,'Legal Entity'!A:A,0),0),0)</f>
        <v>1315 - Corix Multi-Utility Services Inc.</v>
      </c>
      <c r="D38" s="170" t="str" cm="1">
        <f t="array" ref="D38">IFERROR(INDEX('Legal Entity'!C:C,MATCH(F38,'Legal Entity'!A:A,0),0),0)</f>
        <v>CA</v>
      </c>
      <c r="E38" s="170" t="s">
        <v>635</v>
      </c>
      <c r="F38" s="170" t="s">
        <v>162</v>
      </c>
      <c r="G38" s="170"/>
      <c r="H38" s="171" t="e">
        <f>SUM(#REF!)*$BI38</f>
        <v>#REF!</v>
      </c>
      <c r="I38" s="171" t="e">
        <f>SUM(#REF!)*$BI38</f>
        <v>#REF!</v>
      </c>
      <c r="J38" s="171" t="e">
        <f>SUM(#REF!)*$BI38</f>
        <v>#REF!</v>
      </c>
      <c r="K38" s="171" t="e">
        <f>SUM(#REF!)*$BI38</f>
        <v>#REF!</v>
      </c>
      <c r="L38" s="171" t="e">
        <f>SUM(#REF!)*$BI38</f>
        <v>#REF!</v>
      </c>
      <c r="M38" s="171" t="e">
        <f>SUM(#REF!)*$BI38</f>
        <v>#REF!</v>
      </c>
      <c r="N38" s="171" t="e">
        <f>SUM(#REF!)*$BI38</f>
        <v>#REF!</v>
      </c>
      <c r="O38" s="171" t="e">
        <f>SUM(#REF!)*$BI38</f>
        <v>#REF!</v>
      </c>
      <c r="P38" s="171" t="e">
        <f>SUM(#REF!)*$BI38</f>
        <v>#REF!</v>
      </c>
      <c r="Q38" s="171" t="e">
        <f>SUM(#REF!)*$BI38</f>
        <v>#REF!</v>
      </c>
      <c r="R38" s="171" t="e">
        <f>SUM(#REF!)*$BI38</f>
        <v>#REF!</v>
      </c>
      <c r="S38" s="171" t="e">
        <f>SUM(#REF!)*$BI38</f>
        <v>#REF!</v>
      </c>
      <c r="T38" s="171" t="e">
        <f>SUM(#REF!)*$BI38</f>
        <v>#REF!</v>
      </c>
      <c r="U38" s="171" t="e">
        <f>SUM(#REF!)*$BI38</f>
        <v>#REF!</v>
      </c>
      <c r="V38" s="171" t="e">
        <f>SUM(#REF!)*$BI38</f>
        <v>#REF!</v>
      </c>
      <c r="W38" s="171" t="e">
        <f>SUM(#REF!)*$BI38</f>
        <v>#REF!</v>
      </c>
      <c r="X38" s="171" t="e">
        <f>SUM(#REF!)*$BI38</f>
        <v>#REF!</v>
      </c>
      <c r="Y38" s="171" t="e">
        <f>SUM(#REF!)*$BI38</f>
        <v>#REF!</v>
      </c>
      <c r="Z38" s="171" t="e">
        <f>SUM(#REF!)*$BI38</f>
        <v>#REF!</v>
      </c>
      <c r="AA38" s="171" t="e">
        <f>SUM(#REF!)*$BI38</f>
        <v>#REF!</v>
      </c>
      <c r="AB38" s="171" t="e">
        <f>SUM(#REF!)*$BI38</f>
        <v>#REF!</v>
      </c>
      <c r="AC38" s="171" t="e">
        <f>SUM(#REF!)*$BI38</f>
        <v>#REF!</v>
      </c>
      <c r="AD38" s="171" t="e">
        <f>SUM(#REF!)*$BI38</f>
        <v>#REF!</v>
      </c>
      <c r="AE38" s="171" t="e">
        <f>SUM(#REF!)*$BI38</f>
        <v>#REF!</v>
      </c>
      <c r="AF38" s="171" t="e">
        <f>SUM(#REF!)*$BI38</f>
        <v>#REF!</v>
      </c>
      <c r="AG38" s="171" t="e">
        <f>SUM(#REF!)*$BI38</f>
        <v>#REF!</v>
      </c>
      <c r="AH38" s="171" t="e">
        <f>SUM(#REF!)*$BI38</f>
        <v>#REF!</v>
      </c>
      <c r="AI38" s="171" t="e">
        <f>SUM(#REF!)*$BI38</f>
        <v>#REF!</v>
      </c>
      <c r="AJ38" s="171" t="e">
        <f>SUM(#REF!)*$BI38</f>
        <v>#REF!</v>
      </c>
      <c r="AK38" s="171" t="e">
        <f>SUM(#REF!)*$BI38</f>
        <v>#REF!</v>
      </c>
      <c r="AL38" s="171" t="e">
        <f>SUM(#REF!)*$BI38</f>
        <v>#REF!</v>
      </c>
      <c r="AM38" s="171" t="e">
        <f>SUM(#REF!)*$BI38</f>
        <v>#REF!</v>
      </c>
      <c r="AN38" s="171" t="e">
        <f>SUM(#REF!)*$BI38</f>
        <v>#REF!</v>
      </c>
      <c r="AO38" s="171" t="e">
        <f>SUM(#REF!)*$BI38</f>
        <v>#REF!</v>
      </c>
      <c r="AP38" s="171" t="e">
        <f>SUM(#REF!)*$BI38</f>
        <v>#REF!</v>
      </c>
      <c r="AQ38" s="171" t="e">
        <f>SUM(#REF!)*$BI38</f>
        <v>#REF!</v>
      </c>
      <c r="AR38" s="171" t="e">
        <f>SUM(#REF!)*$BI38</f>
        <v>#REF!</v>
      </c>
      <c r="AS38" s="171" t="e">
        <f>SUM(#REF!)*$BI38</f>
        <v>#REF!</v>
      </c>
      <c r="AT38" s="171" t="e">
        <f>SUM(#REF!)*$BI38</f>
        <v>#REF!</v>
      </c>
      <c r="AU38" s="171" t="e">
        <f>SUM(#REF!)*$BI38</f>
        <v>#REF!</v>
      </c>
      <c r="AV38" s="171" t="e">
        <f>SUM(#REF!)*$BI38</f>
        <v>#REF!</v>
      </c>
      <c r="AW38" s="171" t="e">
        <f>SUM(#REF!)*$BI38</f>
        <v>#REF!</v>
      </c>
      <c r="AX38" s="171" t="e">
        <f>SUM(#REF!)*$BI38</f>
        <v>#REF!</v>
      </c>
      <c r="AY38" s="171" t="e">
        <f>SUM(#REF!)*$BI38</f>
        <v>#REF!</v>
      </c>
      <c r="AZ38" s="171" t="e">
        <f>SUM(#REF!)*$BI38</f>
        <v>#REF!</v>
      </c>
      <c r="BA38" s="171" t="e">
        <f>SUM(#REF!)*$BI38</f>
        <v>#REF!</v>
      </c>
      <c r="BB38" s="171" t="e">
        <f>SUM(#REF!)*$BI38</f>
        <v>#REF!</v>
      </c>
      <c r="BC38" s="171" t="e">
        <f>SUM(#REF!)*$BI38</f>
        <v>#REF!</v>
      </c>
      <c r="BD38" s="171" t="e">
        <f>SUM(#REF!)*$BI38</f>
        <v>#REF!</v>
      </c>
      <c r="BE38" s="171" t="e">
        <f>SUM(#REF!)*$BI38</f>
        <v>#REF!</v>
      </c>
      <c r="BF38" s="171" t="e">
        <f>SUM(#REF!)*$BI38</f>
        <v>#REF!</v>
      </c>
      <c r="BG38" s="171" t="e">
        <f>SUM(#REF!)*$BI38</f>
        <v>#REF!</v>
      </c>
      <c r="BI38" s="174">
        <f>SUMIF(Revenue!$P:$P,'E&amp;O -  Import (USD)'!$F38,Revenue!$G:$G)</f>
        <v>4.9555445343547402E-3</v>
      </c>
    </row>
    <row r="39" spans="1:61" s="173" customFormat="1" ht="12.75" hidden="1" customHeight="1">
      <c r="A39" s="177" t="s">
        <v>456</v>
      </c>
      <c r="B39" s="178" t="s">
        <v>625</v>
      </c>
      <c r="C39" s="170" t="str" cm="1">
        <f t="array" ref="C39">IFERROR(INDEX('Legal Entity'!B:B,MATCH('E&amp;O -  Import (USD)'!F39,'Legal Entity'!A:A,0),0),0)</f>
        <v>1315 - Corix Multi-Utility Services Inc.</v>
      </c>
      <c r="D39" s="170" t="str" cm="1">
        <f t="array" ref="D39">IFERROR(INDEX('Legal Entity'!C:C,MATCH(F39,'Legal Entity'!A:A,0),0),0)</f>
        <v>CA</v>
      </c>
      <c r="E39" s="170" t="s">
        <v>635</v>
      </c>
      <c r="F39" s="170" t="s">
        <v>163</v>
      </c>
      <c r="G39" s="170"/>
      <c r="H39" s="171" t="e">
        <f>SUM(#REF!)*$BI39</f>
        <v>#REF!</v>
      </c>
      <c r="I39" s="171" t="e">
        <f>SUM(#REF!)*$BI39</f>
        <v>#REF!</v>
      </c>
      <c r="J39" s="171" t="e">
        <f>SUM(#REF!)*$BI39</f>
        <v>#REF!</v>
      </c>
      <c r="K39" s="171" t="e">
        <f>SUM(#REF!)*$BI39</f>
        <v>#REF!</v>
      </c>
      <c r="L39" s="171" t="e">
        <f>SUM(#REF!)*$BI39</f>
        <v>#REF!</v>
      </c>
      <c r="M39" s="171" t="e">
        <f>SUM(#REF!)*$BI39</f>
        <v>#REF!</v>
      </c>
      <c r="N39" s="171" t="e">
        <f>SUM(#REF!)*$BI39</f>
        <v>#REF!</v>
      </c>
      <c r="O39" s="171" t="e">
        <f>SUM(#REF!)*$BI39</f>
        <v>#REF!</v>
      </c>
      <c r="P39" s="171" t="e">
        <f>SUM(#REF!)*$BI39</f>
        <v>#REF!</v>
      </c>
      <c r="Q39" s="171" t="e">
        <f>SUM(#REF!)*$BI39</f>
        <v>#REF!</v>
      </c>
      <c r="R39" s="171" t="e">
        <f>SUM(#REF!)*$BI39</f>
        <v>#REF!</v>
      </c>
      <c r="S39" s="171" t="e">
        <f>SUM(#REF!)*$BI39</f>
        <v>#REF!</v>
      </c>
      <c r="T39" s="171" t="e">
        <f>SUM(#REF!)*$BI39</f>
        <v>#REF!</v>
      </c>
      <c r="U39" s="171" t="e">
        <f>SUM(#REF!)*$BI39</f>
        <v>#REF!</v>
      </c>
      <c r="V39" s="171" t="e">
        <f>SUM(#REF!)*$BI39</f>
        <v>#REF!</v>
      </c>
      <c r="W39" s="171" t="e">
        <f>SUM(#REF!)*$BI39</f>
        <v>#REF!</v>
      </c>
      <c r="X39" s="171" t="e">
        <f>SUM(#REF!)*$BI39</f>
        <v>#REF!</v>
      </c>
      <c r="Y39" s="171" t="e">
        <f>SUM(#REF!)*$BI39</f>
        <v>#REF!</v>
      </c>
      <c r="Z39" s="171" t="e">
        <f>SUM(#REF!)*$BI39</f>
        <v>#REF!</v>
      </c>
      <c r="AA39" s="171" t="e">
        <f>SUM(#REF!)*$BI39</f>
        <v>#REF!</v>
      </c>
      <c r="AB39" s="171" t="e">
        <f>SUM(#REF!)*$BI39</f>
        <v>#REF!</v>
      </c>
      <c r="AC39" s="171" t="e">
        <f>SUM(#REF!)*$BI39</f>
        <v>#REF!</v>
      </c>
      <c r="AD39" s="171" t="e">
        <f>SUM(#REF!)*$BI39</f>
        <v>#REF!</v>
      </c>
      <c r="AE39" s="171" t="e">
        <f>SUM(#REF!)*$BI39</f>
        <v>#REF!</v>
      </c>
      <c r="AF39" s="171" t="e">
        <f>SUM(#REF!)*$BI39</f>
        <v>#REF!</v>
      </c>
      <c r="AG39" s="171" t="e">
        <f>SUM(#REF!)*$BI39</f>
        <v>#REF!</v>
      </c>
      <c r="AH39" s="171" t="e">
        <f>SUM(#REF!)*$BI39</f>
        <v>#REF!</v>
      </c>
      <c r="AI39" s="171" t="e">
        <f>SUM(#REF!)*$BI39</f>
        <v>#REF!</v>
      </c>
      <c r="AJ39" s="171" t="e">
        <f>SUM(#REF!)*$BI39</f>
        <v>#REF!</v>
      </c>
      <c r="AK39" s="171" t="e">
        <f>SUM(#REF!)*$BI39</f>
        <v>#REF!</v>
      </c>
      <c r="AL39" s="171" t="e">
        <f>SUM(#REF!)*$BI39</f>
        <v>#REF!</v>
      </c>
      <c r="AM39" s="171" t="e">
        <f>SUM(#REF!)*$BI39</f>
        <v>#REF!</v>
      </c>
      <c r="AN39" s="171" t="e">
        <f>SUM(#REF!)*$BI39</f>
        <v>#REF!</v>
      </c>
      <c r="AO39" s="171" t="e">
        <f>SUM(#REF!)*$BI39</f>
        <v>#REF!</v>
      </c>
      <c r="AP39" s="171" t="e">
        <f>SUM(#REF!)*$BI39</f>
        <v>#REF!</v>
      </c>
      <c r="AQ39" s="171" t="e">
        <f>SUM(#REF!)*$BI39</f>
        <v>#REF!</v>
      </c>
      <c r="AR39" s="171" t="e">
        <f>SUM(#REF!)*$BI39</f>
        <v>#REF!</v>
      </c>
      <c r="AS39" s="171" t="e">
        <f>SUM(#REF!)*$BI39</f>
        <v>#REF!</v>
      </c>
      <c r="AT39" s="171" t="e">
        <f>SUM(#REF!)*$BI39</f>
        <v>#REF!</v>
      </c>
      <c r="AU39" s="171" t="e">
        <f>SUM(#REF!)*$BI39</f>
        <v>#REF!</v>
      </c>
      <c r="AV39" s="171" t="e">
        <f>SUM(#REF!)*$BI39</f>
        <v>#REF!</v>
      </c>
      <c r="AW39" s="171" t="e">
        <f>SUM(#REF!)*$BI39</f>
        <v>#REF!</v>
      </c>
      <c r="AX39" s="171" t="e">
        <f>SUM(#REF!)*$BI39</f>
        <v>#REF!</v>
      </c>
      <c r="AY39" s="171" t="e">
        <f>SUM(#REF!)*$BI39</f>
        <v>#REF!</v>
      </c>
      <c r="AZ39" s="171" t="e">
        <f>SUM(#REF!)*$BI39</f>
        <v>#REF!</v>
      </c>
      <c r="BA39" s="171" t="e">
        <f>SUM(#REF!)*$BI39</f>
        <v>#REF!</v>
      </c>
      <c r="BB39" s="171" t="e">
        <f>SUM(#REF!)*$BI39</f>
        <v>#REF!</v>
      </c>
      <c r="BC39" s="171" t="e">
        <f>SUM(#REF!)*$BI39</f>
        <v>#REF!</v>
      </c>
      <c r="BD39" s="171" t="e">
        <f>SUM(#REF!)*$BI39</f>
        <v>#REF!</v>
      </c>
      <c r="BE39" s="171" t="e">
        <f>SUM(#REF!)*$BI39</f>
        <v>#REF!</v>
      </c>
      <c r="BF39" s="171" t="e">
        <f>SUM(#REF!)*$BI39</f>
        <v>#REF!</v>
      </c>
      <c r="BG39" s="171" t="e">
        <f>SUM(#REF!)*$BI39</f>
        <v>#REF!</v>
      </c>
      <c r="BI39" s="174">
        <f>SUMIF(Revenue!$P:$P,'E&amp;O -  Import (USD)'!$F39,Revenue!$G:$G)</f>
        <v>5.6067091132846131E-3</v>
      </c>
    </row>
    <row r="40" spans="1:61" s="173" customFormat="1" ht="12.75" hidden="1" customHeight="1">
      <c r="A40" s="177" t="s">
        <v>456</v>
      </c>
      <c r="B40" s="178" t="s">
        <v>625</v>
      </c>
      <c r="C40" s="170" t="str" cm="1">
        <f t="array" ref="C40">IFERROR(INDEX('Legal Entity'!B:B,MATCH('E&amp;O -  Import (USD)'!F40,'Legal Entity'!A:A,0),0),0)</f>
        <v>1310 - Corix Utilities Inc.</v>
      </c>
      <c r="D40" s="170" t="str" cm="1">
        <f t="array" ref="D40">IFERROR(INDEX('Legal Entity'!C:C,MATCH(F40,'Legal Entity'!A:A,0),0),0)</f>
        <v>CA</v>
      </c>
      <c r="E40" s="170" t="s">
        <v>635</v>
      </c>
      <c r="F40" s="170" t="s">
        <v>117</v>
      </c>
      <c r="G40" s="170"/>
      <c r="H40" s="171" t="e">
        <f>SUM(#REF!)*$BI40</f>
        <v>#REF!</v>
      </c>
      <c r="I40" s="171" t="e">
        <f>SUM(#REF!)*$BI40</f>
        <v>#REF!</v>
      </c>
      <c r="J40" s="171" t="e">
        <f>SUM(#REF!)*$BI40</f>
        <v>#REF!</v>
      </c>
      <c r="K40" s="171" t="e">
        <f>SUM(#REF!)*$BI40</f>
        <v>#REF!</v>
      </c>
      <c r="L40" s="171" t="e">
        <f>SUM(#REF!)*$BI40</f>
        <v>#REF!</v>
      </c>
      <c r="M40" s="171" t="e">
        <f>SUM(#REF!)*$BI40</f>
        <v>#REF!</v>
      </c>
      <c r="N40" s="171" t="e">
        <f>SUM(#REF!)*$BI40</f>
        <v>#REF!</v>
      </c>
      <c r="O40" s="171" t="e">
        <f>SUM(#REF!)*$BI40</f>
        <v>#REF!</v>
      </c>
      <c r="P40" s="171" t="e">
        <f>SUM(#REF!)*$BI40</f>
        <v>#REF!</v>
      </c>
      <c r="Q40" s="171" t="e">
        <f>SUM(#REF!)*$BI40</f>
        <v>#REF!</v>
      </c>
      <c r="R40" s="171" t="e">
        <f>SUM(#REF!)*$BI40</f>
        <v>#REF!</v>
      </c>
      <c r="S40" s="171" t="e">
        <f>SUM(#REF!)*$BI40</f>
        <v>#REF!</v>
      </c>
      <c r="T40" s="171" t="e">
        <f>SUM(#REF!)*$BI40</f>
        <v>#REF!</v>
      </c>
      <c r="U40" s="171" t="e">
        <f>SUM(#REF!)*$BI40</f>
        <v>#REF!</v>
      </c>
      <c r="V40" s="171" t="e">
        <f>SUM(#REF!)*$BI40</f>
        <v>#REF!</v>
      </c>
      <c r="W40" s="171" t="e">
        <f>SUM(#REF!)*$BI40</f>
        <v>#REF!</v>
      </c>
      <c r="X40" s="171" t="e">
        <f>SUM(#REF!)*$BI40</f>
        <v>#REF!</v>
      </c>
      <c r="Y40" s="171" t="e">
        <f>SUM(#REF!)*$BI40</f>
        <v>#REF!</v>
      </c>
      <c r="Z40" s="171" t="e">
        <f>SUM(#REF!)*$BI40</f>
        <v>#REF!</v>
      </c>
      <c r="AA40" s="171" t="e">
        <f>SUM(#REF!)*$BI40</f>
        <v>#REF!</v>
      </c>
      <c r="AB40" s="171" t="e">
        <f>SUM(#REF!)*$BI40</f>
        <v>#REF!</v>
      </c>
      <c r="AC40" s="171" t="e">
        <f>SUM(#REF!)*$BI40</f>
        <v>#REF!</v>
      </c>
      <c r="AD40" s="171" t="e">
        <f>SUM(#REF!)*$BI40</f>
        <v>#REF!</v>
      </c>
      <c r="AE40" s="171" t="e">
        <f>SUM(#REF!)*$BI40</f>
        <v>#REF!</v>
      </c>
      <c r="AF40" s="171" t="e">
        <f>SUM(#REF!)*$BI40</f>
        <v>#REF!</v>
      </c>
      <c r="AG40" s="171" t="e">
        <f>SUM(#REF!)*$BI40</f>
        <v>#REF!</v>
      </c>
      <c r="AH40" s="171" t="e">
        <f>SUM(#REF!)*$BI40</f>
        <v>#REF!</v>
      </c>
      <c r="AI40" s="171" t="e">
        <f>SUM(#REF!)*$BI40</f>
        <v>#REF!</v>
      </c>
      <c r="AJ40" s="171" t="e">
        <f>SUM(#REF!)*$BI40</f>
        <v>#REF!</v>
      </c>
      <c r="AK40" s="171" t="e">
        <f>SUM(#REF!)*$BI40</f>
        <v>#REF!</v>
      </c>
      <c r="AL40" s="171" t="e">
        <f>SUM(#REF!)*$BI40</f>
        <v>#REF!</v>
      </c>
      <c r="AM40" s="171" t="e">
        <f>SUM(#REF!)*$BI40</f>
        <v>#REF!</v>
      </c>
      <c r="AN40" s="171" t="e">
        <f>SUM(#REF!)*$BI40</f>
        <v>#REF!</v>
      </c>
      <c r="AO40" s="171" t="e">
        <f>SUM(#REF!)*$BI40</f>
        <v>#REF!</v>
      </c>
      <c r="AP40" s="171" t="e">
        <f>SUM(#REF!)*$BI40</f>
        <v>#REF!</v>
      </c>
      <c r="AQ40" s="171" t="e">
        <f>SUM(#REF!)*$BI40</f>
        <v>#REF!</v>
      </c>
      <c r="AR40" s="171" t="e">
        <f>SUM(#REF!)*$BI40</f>
        <v>#REF!</v>
      </c>
      <c r="AS40" s="171" t="e">
        <f>SUM(#REF!)*$BI40</f>
        <v>#REF!</v>
      </c>
      <c r="AT40" s="171" t="e">
        <f>SUM(#REF!)*$BI40</f>
        <v>#REF!</v>
      </c>
      <c r="AU40" s="171" t="e">
        <f>SUM(#REF!)*$BI40</f>
        <v>#REF!</v>
      </c>
      <c r="AV40" s="171" t="e">
        <f>SUM(#REF!)*$BI40</f>
        <v>#REF!</v>
      </c>
      <c r="AW40" s="171" t="e">
        <f>SUM(#REF!)*$BI40</f>
        <v>#REF!</v>
      </c>
      <c r="AX40" s="171" t="e">
        <f>SUM(#REF!)*$BI40</f>
        <v>#REF!</v>
      </c>
      <c r="AY40" s="171" t="e">
        <f>SUM(#REF!)*$BI40</f>
        <v>#REF!</v>
      </c>
      <c r="AZ40" s="171" t="e">
        <f>SUM(#REF!)*$BI40</f>
        <v>#REF!</v>
      </c>
      <c r="BA40" s="171" t="e">
        <f>SUM(#REF!)*$BI40</f>
        <v>#REF!</v>
      </c>
      <c r="BB40" s="171" t="e">
        <f>SUM(#REF!)*$BI40</f>
        <v>#REF!</v>
      </c>
      <c r="BC40" s="171" t="e">
        <f>SUM(#REF!)*$BI40</f>
        <v>#REF!</v>
      </c>
      <c r="BD40" s="171" t="e">
        <f>SUM(#REF!)*$BI40</f>
        <v>#REF!</v>
      </c>
      <c r="BE40" s="171" t="e">
        <f>SUM(#REF!)*$BI40</f>
        <v>#REF!</v>
      </c>
      <c r="BF40" s="171" t="e">
        <f>SUM(#REF!)*$BI40</f>
        <v>#REF!</v>
      </c>
      <c r="BG40" s="171" t="e">
        <f>SUM(#REF!)*$BI40</f>
        <v>#REF!</v>
      </c>
      <c r="BI40" s="174">
        <f>SUMIF(Revenue!$P:$P,'E&amp;O -  Import (USD)'!$F40,Revenue!$G:$G)</f>
        <v>1.0208951283586555E-3</v>
      </c>
    </row>
    <row r="41" spans="1:61" s="173" customFormat="1" ht="12.75" hidden="1" customHeight="1">
      <c r="A41" s="177" t="s">
        <v>456</v>
      </c>
      <c r="B41" s="178" t="s">
        <v>625</v>
      </c>
      <c r="C41" s="170" t="str" cm="1">
        <f t="array" ref="C41">IFERROR(INDEX('Legal Entity'!B:B,MATCH('E&amp;O -  Import (USD)'!F41,'Legal Entity'!A:A,0),0),0)</f>
        <v>1310 - Corix Utilities Inc.</v>
      </c>
      <c r="D41" s="170" t="str" cm="1">
        <f t="array" ref="D41">IFERROR(INDEX('Legal Entity'!C:C,MATCH(F41,'Legal Entity'!A:A,0),0),0)</f>
        <v>CA</v>
      </c>
      <c r="E41" s="170" t="s">
        <v>635</v>
      </c>
      <c r="F41" s="170" t="s">
        <v>118</v>
      </c>
      <c r="G41" s="170"/>
      <c r="H41" s="171" t="e">
        <f>SUM(#REF!)*$BI41</f>
        <v>#REF!</v>
      </c>
      <c r="I41" s="171" t="e">
        <f>SUM(#REF!)*$BI41</f>
        <v>#REF!</v>
      </c>
      <c r="J41" s="171" t="e">
        <f>SUM(#REF!)*$BI41</f>
        <v>#REF!</v>
      </c>
      <c r="K41" s="171" t="e">
        <f>SUM(#REF!)*$BI41</f>
        <v>#REF!</v>
      </c>
      <c r="L41" s="171" t="e">
        <f>SUM(#REF!)*$BI41</f>
        <v>#REF!</v>
      </c>
      <c r="M41" s="171" t="e">
        <f>SUM(#REF!)*$BI41</f>
        <v>#REF!</v>
      </c>
      <c r="N41" s="171" t="e">
        <f>SUM(#REF!)*$BI41</f>
        <v>#REF!</v>
      </c>
      <c r="O41" s="171" t="e">
        <f>SUM(#REF!)*$BI41</f>
        <v>#REF!</v>
      </c>
      <c r="P41" s="171" t="e">
        <f>SUM(#REF!)*$BI41</f>
        <v>#REF!</v>
      </c>
      <c r="Q41" s="171" t="e">
        <f>SUM(#REF!)*$BI41</f>
        <v>#REF!</v>
      </c>
      <c r="R41" s="171" t="e">
        <f>SUM(#REF!)*$BI41</f>
        <v>#REF!</v>
      </c>
      <c r="S41" s="171" t="e">
        <f>SUM(#REF!)*$BI41</f>
        <v>#REF!</v>
      </c>
      <c r="T41" s="171" t="e">
        <f>SUM(#REF!)*$BI41</f>
        <v>#REF!</v>
      </c>
      <c r="U41" s="171" t="e">
        <f>SUM(#REF!)*$BI41</f>
        <v>#REF!</v>
      </c>
      <c r="V41" s="171" t="e">
        <f>SUM(#REF!)*$BI41</f>
        <v>#REF!</v>
      </c>
      <c r="W41" s="171" t="e">
        <f>SUM(#REF!)*$BI41</f>
        <v>#REF!</v>
      </c>
      <c r="X41" s="171" t="e">
        <f>SUM(#REF!)*$BI41</f>
        <v>#REF!</v>
      </c>
      <c r="Y41" s="171" t="e">
        <f>SUM(#REF!)*$BI41</f>
        <v>#REF!</v>
      </c>
      <c r="Z41" s="171" t="e">
        <f>SUM(#REF!)*$BI41</f>
        <v>#REF!</v>
      </c>
      <c r="AA41" s="171" t="e">
        <f>SUM(#REF!)*$BI41</f>
        <v>#REF!</v>
      </c>
      <c r="AB41" s="171" t="e">
        <f>SUM(#REF!)*$BI41</f>
        <v>#REF!</v>
      </c>
      <c r="AC41" s="171" t="e">
        <f>SUM(#REF!)*$BI41</f>
        <v>#REF!</v>
      </c>
      <c r="AD41" s="171" t="e">
        <f>SUM(#REF!)*$BI41</f>
        <v>#REF!</v>
      </c>
      <c r="AE41" s="171" t="e">
        <f>SUM(#REF!)*$BI41</f>
        <v>#REF!</v>
      </c>
      <c r="AF41" s="171" t="e">
        <f>SUM(#REF!)*$BI41</f>
        <v>#REF!</v>
      </c>
      <c r="AG41" s="171" t="e">
        <f>SUM(#REF!)*$BI41</f>
        <v>#REF!</v>
      </c>
      <c r="AH41" s="171" t="e">
        <f>SUM(#REF!)*$BI41</f>
        <v>#REF!</v>
      </c>
      <c r="AI41" s="171" t="e">
        <f>SUM(#REF!)*$BI41</f>
        <v>#REF!</v>
      </c>
      <c r="AJ41" s="171" t="e">
        <f>SUM(#REF!)*$BI41</f>
        <v>#REF!</v>
      </c>
      <c r="AK41" s="171" t="e">
        <f>SUM(#REF!)*$BI41</f>
        <v>#REF!</v>
      </c>
      <c r="AL41" s="171" t="e">
        <f>SUM(#REF!)*$BI41</f>
        <v>#REF!</v>
      </c>
      <c r="AM41" s="171" t="e">
        <f>SUM(#REF!)*$BI41</f>
        <v>#REF!</v>
      </c>
      <c r="AN41" s="171" t="e">
        <f>SUM(#REF!)*$BI41</f>
        <v>#REF!</v>
      </c>
      <c r="AO41" s="171" t="e">
        <f>SUM(#REF!)*$BI41</f>
        <v>#REF!</v>
      </c>
      <c r="AP41" s="171" t="e">
        <f>SUM(#REF!)*$BI41</f>
        <v>#REF!</v>
      </c>
      <c r="AQ41" s="171" t="e">
        <f>SUM(#REF!)*$BI41</f>
        <v>#REF!</v>
      </c>
      <c r="AR41" s="171" t="e">
        <f>SUM(#REF!)*$BI41</f>
        <v>#REF!</v>
      </c>
      <c r="AS41" s="171" t="e">
        <f>SUM(#REF!)*$BI41</f>
        <v>#REF!</v>
      </c>
      <c r="AT41" s="171" t="e">
        <f>SUM(#REF!)*$BI41</f>
        <v>#REF!</v>
      </c>
      <c r="AU41" s="171" t="e">
        <f>SUM(#REF!)*$BI41</f>
        <v>#REF!</v>
      </c>
      <c r="AV41" s="171" t="e">
        <f>SUM(#REF!)*$BI41</f>
        <v>#REF!</v>
      </c>
      <c r="AW41" s="171" t="e">
        <f>SUM(#REF!)*$BI41</f>
        <v>#REF!</v>
      </c>
      <c r="AX41" s="171" t="e">
        <f>SUM(#REF!)*$BI41</f>
        <v>#REF!</v>
      </c>
      <c r="AY41" s="171" t="e">
        <f>SUM(#REF!)*$BI41</f>
        <v>#REF!</v>
      </c>
      <c r="AZ41" s="171" t="e">
        <f>SUM(#REF!)*$BI41</f>
        <v>#REF!</v>
      </c>
      <c r="BA41" s="171" t="e">
        <f>SUM(#REF!)*$BI41</f>
        <v>#REF!</v>
      </c>
      <c r="BB41" s="171" t="e">
        <f>SUM(#REF!)*$BI41</f>
        <v>#REF!</v>
      </c>
      <c r="BC41" s="171" t="e">
        <f>SUM(#REF!)*$BI41</f>
        <v>#REF!</v>
      </c>
      <c r="BD41" s="171" t="e">
        <f>SUM(#REF!)*$BI41</f>
        <v>#REF!</v>
      </c>
      <c r="BE41" s="171" t="e">
        <f>SUM(#REF!)*$BI41</f>
        <v>#REF!</v>
      </c>
      <c r="BF41" s="171" t="e">
        <f>SUM(#REF!)*$BI41</f>
        <v>#REF!</v>
      </c>
      <c r="BG41" s="171" t="e">
        <f>SUM(#REF!)*$BI41</f>
        <v>#REF!</v>
      </c>
      <c r="BI41" s="174">
        <f>SUMIF(Revenue!$P:$P,'E&amp;O -  Import (USD)'!$F41,Revenue!$G:$G)</f>
        <v>8.5398409235760389E-4</v>
      </c>
    </row>
    <row r="42" spans="1:61" s="173" customFormat="1" ht="12.75" hidden="1" customHeight="1">
      <c r="A42" s="177" t="s">
        <v>456</v>
      </c>
      <c r="B42" s="178" t="s">
        <v>625</v>
      </c>
      <c r="C42" s="170" t="str" cm="1">
        <f t="array" ref="C42">IFERROR(INDEX('Legal Entity'!B:B,MATCH('E&amp;O -  Import (USD)'!F42,'Legal Entity'!A:A,0),0),0)</f>
        <v>1310 - Corix Utilities Inc.</v>
      </c>
      <c r="D42" s="170" t="str" cm="1">
        <f t="array" ref="D42">IFERROR(INDEX('Legal Entity'!C:C,MATCH(F42,'Legal Entity'!A:A,0),0),0)</f>
        <v>CA</v>
      </c>
      <c r="E42" s="170" t="s">
        <v>635</v>
      </c>
      <c r="F42" s="170" t="s">
        <v>115</v>
      </c>
      <c r="G42" s="170"/>
      <c r="H42" s="171" t="e">
        <f>SUM(#REF!)*$BI42</f>
        <v>#REF!</v>
      </c>
      <c r="I42" s="171" t="e">
        <f>SUM(#REF!)*$BI42</f>
        <v>#REF!</v>
      </c>
      <c r="J42" s="171" t="e">
        <f>SUM(#REF!)*$BI42</f>
        <v>#REF!</v>
      </c>
      <c r="K42" s="171" t="e">
        <f>SUM(#REF!)*$BI42</f>
        <v>#REF!</v>
      </c>
      <c r="L42" s="171" t="e">
        <f>SUM(#REF!)*$BI42</f>
        <v>#REF!</v>
      </c>
      <c r="M42" s="171" t="e">
        <f>SUM(#REF!)*$BI42</f>
        <v>#REF!</v>
      </c>
      <c r="N42" s="171" t="e">
        <f>SUM(#REF!)*$BI42</f>
        <v>#REF!</v>
      </c>
      <c r="O42" s="171" t="e">
        <f>SUM(#REF!)*$BI42</f>
        <v>#REF!</v>
      </c>
      <c r="P42" s="171" t="e">
        <f>SUM(#REF!)*$BI42</f>
        <v>#REF!</v>
      </c>
      <c r="Q42" s="171" t="e">
        <f>SUM(#REF!)*$BI42</f>
        <v>#REF!</v>
      </c>
      <c r="R42" s="171" t="e">
        <f>SUM(#REF!)*$BI42</f>
        <v>#REF!</v>
      </c>
      <c r="S42" s="171" t="e">
        <f>SUM(#REF!)*$BI42</f>
        <v>#REF!</v>
      </c>
      <c r="T42" s="171" t="e">
        <f>SUM(#REF!)*$BI42</f>
        <v>#REF!</v>
      </c>
      <c r="U42" s="171" t="e">
        <f>SUM(#REF!)*$BI42</f>
        <v>#REF!</v>
      </c>
      <c r="V42" s="171" t="e">
        <f>SUM(#REF!)*$BI42</f>
        <v>#REF!</v>
      </c>
      <c r="W42" s="171" t="e">
        <f>SUM(#REF!)*$BI42</f>
        <v>#REF!</v>
      </c>
      <c r="X42" s="171" t="e">
        <f>SUM(#REF!)*$BI42</f>
        <v>#REF!</v>
      </c>
      <c r="Y42" s="171" t="e">
        <f>SUM(#REF!)*$BI42</f>
        <v>#REF!</v>
      </c>
      <c r="Z42" s="171" t="e">
        <f>SUM(#REF!)*$BI42</f>
        <v>#REF!</v>
      </c>
      <c r="AA42" s="171" t="e">
        <f>SUM(#REF!)*$BI42</f>
        <v>#REF!</v>
      </c>
      <c r="AB42" s="171" t="e">
        <f>SUM(#REF!)*$BI42</f>
        <v>#REF!</v>
      </c>
      <c r="AC42" s="171" t="e">
        <f>SUM(#REF!)*$BI42</f>
        <v>#REF!</v>
      </c>
      <c r="AD42" s="171" t="e">
        <f>SUM(#REF!)*$BI42</f>
        <v>#REF!</v>
      </c>
      <c r="AE42" s="171" t="e">
        <f>SUM(#REF!)*$BI42</f>
        <v>#REF!</v>
      </c>
      <c r="AF42" s="171" t="e">
        <f>SUM(#REF!)*$BI42</f>
        <v>#REF!</v>
      </c>
      <c r="AG42" s="171" t="e">
        <f>SUM(#REF!)*$BI42</f>
        <v>#REF!</v>
      </c>
      <c r="AH42" s="171" t="e">
        <f>SUM(#REF!)*$BI42</f>
        <v>#REF!</v>
      </c>
      <c r="AI42" s="171" t="e">
        <f>SUM(#REF!)*$BI42</f>
        <v>#REF!</v>
      </c>
      <c r="AJ42" s="171" t="e">
        <f>SUM(#REF!)*$BI42</f>
        <v>#REF!</v>
      </c>
      <c r="AK42" s="171" t="e">
        <f>SUM(#REF!)*$BI42</f>
        <v>#REF!</v>
      </c>
      <c r="AL42" s="171" t="e">
        <f>SUM(#REF!)*$BI42</f>
        <v>#REF!</v>
      </c>
      <c r="AM42" s="171" t="e">
        <f>SUM(#REF!)*$BI42</f>
        <v>#REF!</v>
      </c>
      <c r="AN42" s="171" t="e">
        <f>SUM(#REF!)*$BI42</f>
        <v>#REF!</v>
      </c>
      <c r="AO42" s="171" t="e">
        <f>SUM(#REF!)*$BI42</f>
        <v>#REF!</v>
      </c>
      <c r="AP42" s="171" t="e">
        <f>SUM(#REF!)*$BI42</f>
        <v>#REF!</v>
      </c>
      <c r="AQ42" s="171" t="e">
        <f>SUM(#REF!)*$BI42</f>
        <v>#REF!</v>
      </c>
      <c r="AR42" s="171" t="e">
        <f>SUM(#REF!)*$BI42</f>
        <v>#REF!</v>
      </c>
      <c r="AS42" s="171" t="e">
        <f>SUM(#REF!)*$BI42</f>
        <v>#REF!</v>
      </c>
      <c r="AT42" s="171" t="e">
        <f>SUM(#REF!)*$BI42</f>
        <v>#REF!</v>
      </c>
      <c r="AU42" s="171" t="e">
        <f>SUM(#REF!)*$BI42</f>
        <v>#REF!</v>
      </c>
      <c r="AV42" s="171" t="e">
        <f>SUM(#REF!)*$BI42</f>
        <v>#REF!</v>
      </c>
      <c r="AW42" s="171" t="e">
        <f>SUM(#REF!)*$BI42</f>
        <v>#REF!</v>
      </c>
      <c r="AX42" s="171" t="e">
        <f>SUM(#REF!)*$BI42</f>
        <v>#REF!</v>
      </c>
      <c r="AY42" s="171" t="e">
        <f>SUM(#REF!)*$BI42</f>
        <v>#REF!</v>
      </c>
      <c r="AZ42" s="171" t="e">
        <f>SUM(#REF!)*$BI42</f>
        <v>#REF!</v>
      </c>
      <c r="BA42" s="171" t="e">
        <f>SUM(#REF!)*$BI42</f>
        <v>#REF!</v>
      </c>
      <c r="BB42" s="171" t="e">
        <f>SUM(#REF!)*$BI42</f>
        <v>#REF!</v>
      </c>
      <c r="BC42" s="171" t="e">
        <f>SUM(#REF!)*$BI42</f>
        <v>#REF!</v>
      </c>
      <c r="BD42" s="171" t="e">
        <f>SUM(#REF!)*$BI42</f>
        <v>#REF!</v>
      </c>
      <c r="BE42" s="171" t="e">
        <f>SUM(#REF!)*$BI42</f>
        <v>#REF!</v>
      </c>
      <c r="BF42" s="171" t="e">
        <f>SUM(#REF!)*$BI42</f>
        <v>#REF!</v>
      </c>
      <c r="BG42" s="171" t="e">
        <f>SUM(#REF!)*$BI42</f>
        <v>#REF!</v>
      </c>
      <c r="BI42" s="174">
        <f>SUMIF(Revenue!$P:$P,'E&amp;O -  Import (USD)'!$F42,Revenue!$G:$G)</f>
        <v>1.7578194002185127E-3</v>
      </c>
    </row>
    <row r="43" spans="1:61" s="173" customFormat="1" ht="12.75" hidden="1" customHeight="1">
      <c r="A43" s="177" t="s">
        <v>456</v>
      </c>
      <c r="B43" s="178" t="s">
        <v>625</v>
      </c>
      <c r="C43" s="170" t="str" cm="1">
        <f t="array" ref="C43">IFERROR(INDEX('Legal Entity'!B:B,MATCH('E&amp;O -  Import (USD)'!F43,'Legal Entity'!A:A,0),0),0)</f>
        <v>1310 - Corix Utilities Inc.</v>
      </c>
      <c r="D43" s="170" t="str" cm="1">
        <f t="array" ref="D43">IFERROR(INDEX('Legal Entity'!C:C,MATCH(F43,'Legal Entity'!A:A,0),0),0)</f>
        <v>CA</v>
      </c>
      <c r="E43" s="170" t="s">
        <v>635</v>
      </c>
      <c r="F43" s="170" t="s">
        <v>126</v>
      </c>
      <c r="G43" s="170"/>
      <c r="H43" s="171" t="e">
        <f>SUM(#REF!)*$BI43</f>
        <v>#REF!</v>
      </c>
      <c r="I43" s="171" t="e">
        <f>SUM(#REF!)*$BI43</f>
        <v>#REF!</v>
      </c>
      <c r="J43" s="171" t="e">
        <f>SUM(#REF!)*$BI43</f>
        <v>#REF!</v>
      </c>
      <c r="K43" s="171" t="e">
        <f>SUM(#REF!)*$BI43</f>
        <v>#REF!</v>
      </c>
      <c r="L43" s="171" t="e">
        <f>SUM(#REF!)*$BI43</f>
        <v>#REF!</v>
      </c>
      <c r="M43" s="171" t="e">
        <f>SUM(#REF!)*$BI43</f>
        <v>#REF!</v>
      </c>
      <c r="N43" s="171" t="e">
        <f>SUM(#REF!)*$BI43</f>
        <v>#REF!</v>
      </c>
      <c r="O43" s="171" t="e">
        <f>SUM(#REF!)*$BI43</f>
        <v>#REF!</v>
      </c>
      <c r="P43" s="171" t="e">
        <f>SUM(#REF!)*$BI43</f>
        <v>#REF!</v>
      </c>
      <c r="Q43" s="171" t="e">
        <f>SUM(#REF!)*$BI43</f>
        <v>#REF!</v>
      </c>
      <c r="R43" s="171" t="e">
        <f>SUM(#REF!)*$BI43</f>
        <v>#REF!</v>
      </c>
      <c r="S43" s="171" t="e">
        <f>SUM(#REF!)*$BI43</f>
        <v>#REF!</v>
      </c>
      <c r="T43" s="171" t="e">
        <f>SUM(#REF!)*$BI43</f>
        <v>#REF!</v>
      </c>
      <c r="U43" s="171" t="e">
        <f>SUM(#REF!)*$BI43</f>
        <v>#REF!</v>
      </c>
      <c r="V43" s="171" t="e">
        <f>SUM(#REF!)*$BI43</f>
        <v>#REF!</v>
      </c>
      <c r="W43" s="171" t="e">
        <f>SUM(#REF!)*$BI43</f>
        <v>#REF!</v>
      </c>
      <c r="X43" s="171" t="e">
        <f>SUM(#REF!)*$BI43</f>
        <v>#REF!</v>
      </c>
      <c r="Y43" s="171" t="e">
        <f>SUM(#REF!)*$BI43</f>
        <v>#REF!</v>
      </c>
      <c r="Z43" s="171" t="e">
        <f>SUM(#REF!)*$BI43</f>
        <v>#REF!</v>
      </c>
      <c r="AA43" s="171" t="e">
        <f>SUM(#REF!)*$BI43</f>
        <v>#REF!</v>
      </c>
      <c r="AB43" s="171" t="e">
        <f>SUM(#REF!)*$BI43</f>
        <v>#REF!</v>
      </c>
      <c r="AC43" s="171" t="e">
        <f>SUM(#REF!)*$BI43</f>
        <v>#REF!</v>
      </c>
      <c r="AD43" s="171" t="e">
        <f>SUM(#REF!)*$BI43</f>
        <v>#REF!</v>
      </c>
      <c r="AE43" s="171" t="e">
        <f>SUM(#REF!)*$BI43</f>
        <v>#REF!</v>
      </c>
      <c r="AF43" s="171" t="e">
        <f>SUM(#REF!)*$BI43</f>
        <v>#REF!</v>
      </c>
      <c r="AG43" s="171" t="e">
        <f>SUM(#REF!)*$BI43</f>
        <v>#REF!</v>
      </c>
      <c r="AH43" s="171" t="e">
        <f>SUM(#REF!)*$BI43</f>
        <v>#REF!</v>
      </c>
      <c r="AI43" s="171" t="e">
        <f>SUM(#REF!)*$BI43</f>
        <v>#REF!</v>
      </c>
      <c r="AJ43" s="171" t="e">
        <f>SUM(#REF!)*$BI43</f>
        <v>#REF!</v>
      </c>
      <c r="AK43" s="171" t="e">
        <f>SUM(#REF!)*$BI43</f>
        <v>#REF!</v>
      </c>
      <c r="AL43" s="171" t="e">
        <f>SUM(#REF!)*$BI43</f>
        <v>#REF!</v>
      </c>
      <c r="AM43" s="171" t="e">
        <f>SUM(#REF!)*$BI43</f>
        <v>#REF!</v>
      </c>
      <c r="AN43" s="171" t="e">
        <f>SUM(#REF!)*$BI43</f>
        <v>#REF!</v>
      </c>
      <c r="AO43" s="171" t="e">
        <f>SUM(#REF!)*$BI43</f>
        <v>#REF!</v>
      </c>
      <c r="AP43" s="171" t="e">
        <f>SUM(#REF!)*$BI43</f>
        <v>#REF!</v>
      </c>
      <c r="AQ43" s="171" t="e">
        <f>SUM(#REF!)*$BI43</f>
        <v>#REF!</v>
      </c>
      <c r="AR43" s="171" t="e">
        <f>SUM(#REF!)*$BI43</f>
        <v>#REF!</v>
      </c>
      <c r="AS43" s="171" t="e">
        <f>SUM(#REF!)*$BI43</f>
        <v>#REF!</v>
      </c>
      <c r="AT43" s="171" t="e">
        <f>SUM(#REF!)*$BI43</f>
        <v>#REF!</v>
      </c>
      <c r="AU43" s="171" t="e">
        <f>SUM(#REF!)*$BI43</f>
        <v>#REF!</v>
      </c>
      <c r="AV43" s="171" t="e">
        <f>SUM(#REF!)*$BI43</f>
        <v>#REF!</v>
      </c>
      <c r="AW43" s="171" t="e">
        <f>SUM(#REF!)*$BI43</f>
        <v>#REF!</v>
      </c>
      <c r="AX43" s="171" t="e">
        <f>SUM(#REF!)*$BI43</f>
        <v>#REF!</v>
      </c>
      <c r="AY43" s="171" t="e">
        <f>SUM(#REF!)*$BI43</f>
        <v>#REF!</v>
      </c>
      <c r="AZ43" s="171" t="e">
        <f>SUM(#REF!)*$BI43</f>
        <v>#REF!</v>
      </c>
      <c r="BA43" s="171" t="e">
        <f>SUM(#REF!)*$BI43</f>
        <v>#REF!</v>
      </c>
      <c r="BB43" s="171" t="e">
        <f>SUM(#REF!)*$BI43</f>
        <v>#REF!</v>
      </c>
      <c r="BC43" s="171" t="e">
        <f>SUM(#REF!)*$BI43</f>
        <v>#REF!</v>
      </c>
      <c r="BD43" s="171" t="e">
        <f>SUM(#REF!)*$BI43</f>
        <v>#REF!</v>
      </c>
      <c r="BE43" s="171" t="e">
        <f>SUM(#REF!)*$BI43</f>
        <v>#REF!</v>
      </c>
      <c r="BF43" s="171" t="e">
        <f>SUM(#REF!)*$BI43</f>
        <v>#REF!</v>
      </c>
      <c r="BG43" s="171" t="e">
        <f>SUM(#REF!)*$BI43</f>
        <v>#REF!</v>
      </c>
      <c r="BI43" s="174">
        <f>SUMIF(Revenue!$P:$P,'E&amp;O -  Import (USD)'!$F43,Revenue!$G:$G)</f>
        <v>1.1539928532771125E-2</v>
      </c>
    </row>
    <row r="44" spans="1:61" s="173" customFormat="1" ht="12.75" hidden="1" customHeight="1">
      <c r="A44" s="177" t="s">
        <v>456</v>
      </c>
      <c r="B44" s="178" t="s">
        <v>625</v>
      </c>
      <c r="C44" s="170" t="str" cm="1">
        <f t="array" ref="C44">IFERROR(INDEX('Legal Entity'!B:B,MATCH('E&amp;O -  Import (USD)'!F44,'Legal Entity'!A:A,0),0),0)</f>
        <v>1310 - Corix Utilities Inc.</v>
      </c>
      <c r="D44" s="170" t="str" cm="1">
        <f t="array" ref="D44">IFERROR(INDEX('Legal Entity'!C:C,MATCH(F44,'Legal Entity'!A:A,0),0),0)</f>
        <v>CA</v>
      </c>
      <c r="E44" s="170" t="s">
        <v>635</v>
      </c>
      <c r="F44" s="170" t="s">
        <v>120</v>
      </c>
      <c r="G44" s="170"/>
      <c r="H44" s="171" t="e">
        <f>SUM(#REF!)*$BI44</f>
        <v>#REF!</v>
      </c>
      <c r="I44" s="171" t="e">
        <f>SUM(#REF!)*$BI44</f>
        <v>#REF!</v>
      </c>
      <c r="J44" s="171" t="e">
        <f>SUM(#REF!)*$BI44</f>
        <v>#REF!</v>
      </c>
      <c r="K44" s="171" t="e">
        <f>SUM(#REF!)*$BI44</f>
        <v>#REF!</v>
      </c>
      <c r="L44" s="171" t="e">
        <f>SUM(#REF!)*$BI44</f>
        <v>#REF!</v>
      </c>
      <c r="M44" s="171" t="e">
        <f>SUM(#REF!)*$BI44</f>
        <v>#REF!</v>
      </c>
      <c r="N44" s="171" t="e">
        <f>SUM(#REF!)*$BI44</f>
        <v>#REF!</v>
      </c>
      <c r="O44" s="171" t="e">
        <f>SUM(#REF!)*$BI44</f>
        <v>#REF!</v>
      </c>
      <c r="P44" s="171" t="e">
        <f>SUM(#REF!)*$BI44</f>
        <v>#REF!</v>
      </c>
      <c r="Q44" s="171" t="e">
        <f>SUM(#REF!)*$BI44</f>
        <v>#REF!</v>
      </c>
      <c r="R44" s="171" t="e">
        <f>SUM(#REF!)*$BI44</f>
        <v>#REF!</v>
      </c>
      <c r="S44" s="171" t="e">
        <f>SUM(#REF!)*$BI44</f>
        <v>#REF!</v>
      </c>
      <c r="T44" s="171" t="e">
        <f>SUM(#REF!)*$BI44</f>
        <v>#REF!</v>
      </c>
      <c r="U44" s="171" t="e">
        <f>SUM(#REF!)*$BI44</f>
        <v>#REF!</v>
      </c>
      <c r="V44" s="171" t="e">
        <f>SUM(#REF!)*$BI44</f>
        <v>#REF!</v>
      </c>
      <c r="W44" s="171" t="e">
        <f>SUM(#REF!)*$BI44</f>
        <v>#REF!</v>
      </c>
      <c r="X44" s="171" t="e">
        <f>SUM(#REF!)*$BI44</f>
        <v>#REF!</v>
      </c>
      <c r="Y44" s="171" t="e">
        <f>SUM(#REF!)*$BI44</f>
        <v>#REF!</v>
      </c>
      <c r="Z44" s="171" t="e">
        <f>SUM(#REF!)*$BI44</f>
        <v>#REF!</v>
      </c>
      <c r="AA44" s="171" t="e">
        <f>SUM(#REF!)*$BI44</f>
        <v>#REF!</v>
      </c>
      <c r="AB44" s="171" t="e">
        <f>SUM(#REF!)*$BI44</f>
        <v>#REF!</v>
      </c>
      <c r="AC44" s="171" t="e">
        <f>SUM(#REF!)*$BI44</f>
        <v>#REF!</v>
      </c>
      <c r="AD44" s="171" t="e">
        <f>SUM(#REF!)*$BI44</f>
        <v>#REF!</v>
      </c>
      <c r="AE44" s="171" t="e">
        <f>SUM(#REF!)*$BI44</f>
        <v>#REF!</v>
      </c>
      <c r="AF44" s="171" t="e">
        <f>SUM(#REF!)*$BI44</f>
        <v>#REF!</v>
      </c>
      <c r="AG44" s="171" t="e">
        <f>SUM(#REF!)*$BI44</f>
        <v>#REF!</v>
      </c>
      <c r="AH44" s="171" t="e">
        <f>SUM(#REF!)*$BI44</f>
        <v>#REF!</v>
      </c>
      <c r="AI44" s="171" t="e">
        <f>SUM(#REF!)*$BI44</f>
        <v>#REF!</v>
      </c>
      <c r="AJ44" s="171" t="e">
        <f>SUM(#REF!)*$BI44</f>
        <v>#REF!</v>
      </c>
      <c r="AK44" s="171" t="e">
        <f>SUM(#REF!)*$BI44</f>
        <v>#REF!</v>
      </c>
      <c r="AL44" s="171" t="e">
        <f>SUM(#REF!)*$BI44</f>
        <v>#REF!</v>
      </c>
      <c r="AM44" s="171" t="e">
        <f>SUM(#REF!)*$BI44</f>
        <v>#REF!</v>
      </c>
      <c r="AN44" s="171" t="e">
        <f>SUM(#REF!)*$BI44</f>
        <v>#REF!</v>
      </c>
      <c r="AO44" s="171" t="e">
        <f>SUM(#REF!)*$BI44</f>
        <v>#REF!</v>
      </c>
      <c r="AP44" s="171" t="e">
        <f>SUM(#REF!)*$BI44</f>
        <v>#REF!</v>
      </c>
      <c r="AQ44" s="171" t="e">
        <f>SUM(#REF!)*$BI44</f>
        <v>#REF!</v>
      </c>
      <c r="AR44" s="171" t="e">
        <f>SUM(#REF!)*$BI44</f>
        <v>#REF!</v>
      </c>
      <c r="AS44" s="171" t="e">
        <f>SUM(#REF!)*$BI44</f>
        <v>#REF!</v>
      </c>
      <c r="AT44" s="171" t="e">
        <f>SUM(#REF!)*$BI44</f>
        <v>#REF!</v>
      </c>
      <c r="AU44" s="171" t="e">
        <f>SUM(#REF!)*$BI44</f>
        <v>#REF!</v>
      </c>
      <c r="AV44" s="171" t="e">
        <f>SUM(#REF!)*$BI44</f>
        <v>#REF!</v>
      </c>
      <c r="AW44" s="171" t="e">
        <f>SUM(#REF!)*$BI44</f>
        <v>#REF!</v>
      </c>
      <c r="AX44" s="171" t="e">
        <f>SUM(#REF!)*$BI44</f>
        <v>#REF!</v>
      </c>
      <c r="AY44" s="171" t="e">
        <f>SUM(#REF!)*$BI44</f>
        <v>#REF!</v>
      </c>
      <c r="AZ44" s="171" t="e">
        <f>SUM(#REF!)*$BI44</f>
        <v>#REF!</v>
      </c>
      <c r="BA44" s="171" t="e">
        <f>SUM(#REF!)*$BI44</f>
        <v>#REF!</v>
      </c>
      <c r="BB44" s="171" t="e">
        <f>SUM(#REF!)*$BI44</f>
        <v>#REF!</v>
      </c>
      <c r="BC44" s="171" t="e">
        <f>SUM(#REF!)*$BI44</f>
        <v>#REF!</v>
      </c>
      <c r="BD44" s="171" t="e">
        <f>SUM(#REF!)*$BI44</f>
        <v>#REF!</v>
      </c>
      <c r="BE44" s="171" t="e">
        <f>SUM(#REF!)*$BI44</f>
        <v>#REF!</v>
      </c>
      <c r="BF44" s="171" t="e">
        <f>SUM(#REF!)*$BI44</f>
        <v>#REF!</v>
      </c>
      <c r="BG44" s="171" t="e">
        <f>SUM(#REF!)*$BI44</f>
        <v>#REF!</v>
      </c>
      <c r="BI44" s="174">
        <f>SUMIF(Revenue!$P:$P,'E&amp;O -  Import (USD)'!$F44,Revenue!$G:$G)</f>
        <v>5.8390928706084141E-3</v>
      </c>
    </row>
    <row r="45" spans="1:61" s="173" customFormat="1" ht="12.75" hidden="1" customHeight="1">
      <c r="A45" s="177" t="s">
        <v>456</v>
      </c>
      <c r="B45" s="178" t="s">
        <v>625</v>
      </c>
      <c r="C45" s="170" t="str" cm="1">
        <f t="array" ref="C45">IFERROR(INDEX('Legal Entity'!B:B,MATCH('E&amp;O -  Import (USD)'!F45,'Legal Entity'!A:A,0),0),0)</f>
        <v>1340 - Corix Customer Care Inc.</v>
      </c>
      <c r="D45" s="170" t="str" cm="1">
        <f t="array" ref="D45">IFERROR(INDEX('Legal Entity'!C:C,MATCH(F45,'Legal Entity'!A:A,0),0),0)</f>
        <v>CA</v>
      </c>
      <c r="E45" s="170" t="s">
        <v>635</v>
      </c>
      <c r="F45" s="170" t="s">
        <v>171</v>
      </c>
      <c r="G45" s="170"/>
      <c r="H45" s="171" t="e">
        <f>SUM(#REF!)*$BI45</f>
        <v>#REF!</v>
      </c>
      <c r="I45" s="171" t="e">
        <f>SUM(#REF!)*$BI45</f>
        <v>#REF!</v>
      </c>
      <c r="J45" s="171" t="e">
        <f>SUM(#REF!)*$BI45</f>
        <v>#REF!</v>
      </c>
      <c r="K45" s="171" t="e">
        <f>SUM(#REF!)*$BI45</f>
        <v>#REF!</v>
      </c>
      <c r="L45" s="171" t="e">
        <f>SUM(#REF!)*$BI45</f>
        <v>#REF!</v>
      </c>
      <c r="M45" s="171" t="e">
        <f>SUM(#REF!)*$BI45</f>
        <v>#REF!</v>
      </c>
      <c r="N45" s="171" t="e">
        <f>SUM(#REF!)*$BI45</f>
        <v>#REF!</v>
      </c>
      <c r="O45" s="171" t="e">
        <f>SUM(#REF!)*$BI45</f>
        <v>#REF!</v>
      </c>
      <c r="P45" s="171" t="e">
        <f>SUM(#REF!)*$BI45</f>
        <v>#REF!</v>
      </c>
      <c r="Q45" s="171" t="e">
        <f>SUM(#REF!)*$BI45</f>
        <v>#REF!</v>
      </c>
      <c r="R45" s="171" t="e">
        <f>SUM(#REF!)*$BI45</f>
        <v>#REF!</v>
      </c>
      <c r="S45" s="171" t="e">
        <f>SUM(#REF!)*$BI45</f>
        <v>#REF!</v>
      </c>
      <c r="T45" s="171" t="e">
        <f>SUM(#REF!)*$BI45</f>
        <v>#REF!</v>
      </c>
      <c r="U45" s="171" t="e">
        <f>SUM(#REF!)*$BI45</f>
        <v>#REF!</v>
      </c>
      <c r="V45" s="171" t="e">
        <f>SUM(#REF!)*$BI45</f>
        <v>#REF!</v>
      </c>
      <c r="W45" s="171" t="e">
        <f>SUM(#REF!)*$BI45</f>
        <v>#REF!</v>
      </c>
      <c r="X45" s="171" t="e">
        <f>SUM(#REF!)*$BI45</f>
        <v>#REF!</v>
      </c>
      <c r="Y45" s="171" t="e">
        <f>SUM(#REF!)*$BI45</f>
        <v>#REF!</v>
      </c>
      <c r="Z45" s="171" t="e">
        <f>SUM(#REF!)*$BI45</f>
        <v>#REF!</v>
      </c>
      <c r="AA45" s="171" t="e">
        <f>SUM(#REF!)*$BI45</f>
        <v>#REF!</v>
      </c>
      <c r="AB45" s="171" t="e">
        <f>SUM(#REF!)*$BI45</f>
        <v>#REF!</v>
      </c>
      <c r="AC45" s="171" t="e">
        <f>SUM(#REF!)*$BI45</f>
        <v>#REF!</v>
      </c>
      <c r="AD45" s="171" t="e">
        <f>SUM(#REF!)*$BI45</f>
        <v>#REF!</v>
      </c>
      <c r="AE45" s="171" t="e">
        <f>SUM(#REF!)*$BI45</f>
        <v>#REF!</v>
      </c>
      <c r="AF45" s="171" t="e">
        <f>SUM(#REF!)*$BI45</f>
        <v>#REF!</v>
      </c>
      <c r="AG45" s="171" t="e">
        <f>SUM(#REF!)*$BI45</f>
        <v>#REF!</v>
      </c>
      <c r="AH45" s="171" t="e">
        <f>SUM(#REF!)*$BI45</f>
        <v>#REF!</v>
      </c>
      <c r="AI45" s="171" t="e">
        <f>SUM(#REF!)*$BI45</f>
        <v>#REF!</v>
      </c>
      <c r="AJ45" s="171" t="e">
        <f>SUM(#REF!)*$BI45</f>
        <v>#REF!</v>
      </c>
      <c r="AK45" s="171" t="e">
        <f>SUM(#REF!)*$BI45</f>
        <v>#REF!</v>
      </c>
      <c r="AL45" s="171" t="e">
        <f>SUM(#REF!)*$BI45</f>
        <v>#REF!</v>
      </c>
      <c r="AM45" s="171" t="e">
        <f>SUM(#REF!)*$BI45</f>
        <v>#REF!</v>
      </c>
      <c r="AN45" s="171" t="e">
        <f>SUM(#REF!)*$BI45</f>
        <v>#REF!</v>
      </c>
      <c r="AO45" s="171" t="e">
        <f>SUM(#REF!)*$BI45</f>
        <v>#REF!</v>
      </c>
      <c r="AP45" s="171" t="e">
        <f>SUM(#REF!)*$BI45</f>
        <v>#REF!</v>
      </c>
      <c r="AQ45" s="171" t="e">
        <f>SUM(#REF!)*$BI45</f>
        <v>#REF!</v>
      </c>
      <c r="AR45" s="171" t="e">
        <f>SUM(#REF!)*$BI45</f>
        <v>#REF!</v>
      </c>
      <c r="AS45" s="171" t="e">
        <f>SUM(#REF!)*$BI45</f>
        <v>#REF!</v>
      </c>
      <c r="AT45" s="171" t="e">
        <f>SUM(#REF!)*$BI45</f>
        <v>#REF!</v>
      </c>
      <c r="AU45" s="171" t="e">
        <f>SUM(#REF!)*$BI45</f>
        <v>#REF!</v>
      </c>
      <c r="AV45" s="171" t="e">
        <f>SUM(#REF!)*$BI45</f>
        <v>#REF!</v>
      </c>
      <c r="AW45" s="171" t="e">
        <f>SUM(#REF!)*$BI45</f>
        <v>#REF!</v>
      </c>
      <c r="AX45" s="171" t="e">
        <f>SUM(#REF!)*$BI45</f>
        <v>#REF!</v>
      </c>
      <c r="AY45" s="171" t="e">
        <f>SUM(#REF!)*$BI45</f>
        <v>#REF!</v>
      </c>
      <c r="AZ45" s="171" t="e">
        <f>SUM(#REF!)*$BI45</f>
        <v>#REF!</v>
      </c>
      <c r="BA45" s="171" t="e">
        <f>SUM(#REF!)*$BI45</f>
        <v>#REF!</v>
      </c>
      <c r="BB45" s="171" t="e">
        <f>SUM(#REF!)*$BI45</f>
        <v>#REF!</v>
      </c>
      <c r="BC45" s="171" t="e">
        <f>SUM(#REF!)*$BI45</f>
        <v>#REF!</v>
      </c>
      <c r="BD45" s="171" t="e">
        <f>SUM(#REF!)*$BI45</f>
        <v>#REF!</v>
      </c>
      <c r="BE45" s="171" t="e">
        <f>SUM(#REF!)*$BI45</f>
        <v>#REF!</v>
      </c>
      <c r="BF45" s="171" t="e">
        <f>SUM(#REF!)*$BI45</f>
        <v>#REF!</v>
      </c>
      <c r="BG45" s="171" t="e">
        <f>SUM(#REF!)*$BI45</f>
        <v>#REF!</v>
      </c>
      <c r="BI45" s="174">
        <f>SUMIF(Revenue!$P:$P,'E&amp;O -  Import (USD)'!$F45,Revenue!$G:$G)</f>
        <v>2.5780876186379188E-3</v>
      </c>
    </row>
    <row r="46" spans="1:61" s="173" customFormat="1" ht="12.75" hidden="1" customHeight="1">
      <c r="A46" s="177" t="s">
        <v>456</v>
      </c>
      <c r="B46" s="178" t="s">
        <v>625</v>
      </c>
      <c r="C46" s="170" t="str" cm="1">
        <f t="array" ref="C46">IFERROR(INDEX('Legal Entity'!B:B,MATCH('E&amp;O -  Import (USD)'!F46,'Legal Entity'!A:A,0),0),0)</f>
        <v>1315 - Corix Multi-Utility Services Inc.</v>
      </c>
      <c r="D46" s="170" t="str" cm="1">
        <f t="array" ref="D46">IFERROR(INDEX('Legal Entity'!C:C,MATCH(F46,'Legal Entity'!A:A,0),0),0)</f>
        <v>CA</v>
      </c>
      <c r="E46" s="170" t="s">
        <v>635</v>
      </c>
      <c r="F46" s="170" t="s">
        <v>656</v>
      </c>
      <c r="G46" s="170"/>
      <c r="H46" s="171" t="e">
        <f>SUM(#REF!)*$BI46</f>
        <v>#REF!</v>
      </c>
      <c r="I46" s="171" t="e">
        <f>SUM(#REF!)*$BI46</f>
        <v>#REF!</v>
      </c>
      <c r="J46" s="171" t="e">
        <f>SUM(#REF!)*$BI46</f>
        <v>#REF!</v>
      </c>
      <c r="K46" s="171" t="e">
        <f>SUM(#REF!)*$BI46</f>
        <v>#REF!</v>
      </c>
      <c r="L46" s="171" t="e">
        <f>SUM(#REF!)*$BI46</f>
        <v>#REF!</v>
      </c>
      <c r="M46" s="171" t="e">
        <f>SUM(#REF!)*$BI46</f>
        <v>#REF!</v>
      </c>
      <c r="N46" s="171" t="e">
        <f>SUM(#REF!)*$BI46</f>
        <v>#REF!</v>
      </c>
      <c r="O46" s="171" t="e">
        <f>SUM(#REF!)*$BI46</f>
        <v>#REF!</v>
      </c>
      <c r="P46" s="171" t="e">
        <f>SUM(#REF!)*$BI46</f>
        <v>#REF!</v>
      </c>
      <c r="Q46" s="171" t="e">
        <f>SUM(#REF!)*$BI46</f>
        <v>#REF!</v>
      </c>
      <c r="R46" s="171" t="e">
        <f>SUM(#REF!)*$BI46</f>
        <v>#REF!</v>
      </c>
      <c r="S46" s="171" t="e">
        <f>SUM(#REF!)*$BI46</f>
        <v>#REF!</v>
      </c>
      <c r="T46" s="171" t="e">
        <f>SUM(#REF!)*$BI46</f>
        <v>#REF!</v>
      </c>
      <c r="U46" s="171" t="e">
        <f>SUM(#REF!)*$BI46</f>
        <v>#REF!</v>
      </c>
      <c r="V46" s="171" t="e">
        <f>SUM(#REF!)*$BI46</f>
        <v>#REF!</v>
      </c>
      <c r="W46" s="171" t="e">
        <f>SUM(#REF!)*$BI46</f>
        <v>#REF!</v>
      </c>
      <c r="X46" s="171" t="e">
        <f>SUM(#REF!)*$BI46</f>
        <v>#REF!</v>
      </c>
      <c r="Y46" s="171" t="e">
        <f>SUM(#REF!)*$BI46</f>
        <v>#REF!</v>
      </c>
      <c r="Z46" s="171" t="e">
        <f>SUM(#REF!)*$BI46</f>
        <v>#REF!</v>
      </c>
      <c r="AA46" s="171" t="e">
        <f>SUM(#REF!)*$BI46</f>
        <v>#REF!</v>
      </c>
      <c r="AB46" s="171" t="e">
        <f>SUM(#REF!)*$BI46</f>
        <v>#REF!</v>
      </c>
      <c r="AC46" s="171" t="e">
        <f>SUM(#REF!)*$BI46</f>
        <v>#REF!</v>
      </c>
      <c r="AD46" s="171" t="e">
        <f>SUM(#REF!)*$BI46</f>
        <v>#REF!</v>
      </c>
      <c r="AE46" s="171" t="e">
        <f>SUM(#REF!)*$BI46</f>
        <v>#REF!</v>
      </c>
      <c r="AF46" s="171" t="e">
        <f>SUM(#REF!)*$BI46</f>
        <v>#REF!</v>
      </c>
      <c r="AG46" s="171" t="e">
        <f>SUM(#REF!)*$BI46</f>
        <v>#REF!</v>
      </c>
      <c r="AH46" s="171" t="e">
        <f>SUM(#REF!)*$BI46</f>
        <v>#REF!</v>
      </c>
      <c r="AI46" s="171" t="e">
        <f>SUM(#REF!)*$BI46</f>
        <v>#REF!</v>
      </c>
      <c r="AJ46" s="171" t="e">
        <f>SUM(#REF!)*$BI46</f>
        <v>#REF!</v>
      </c>
      <c r="AK46" s="171" t="e">
        <f>SUM(#REF!)*$BI46</f>
        <v>#REF!</v>
      </c>
      <c r="AL46" s="171" t="e">
        <f>SUM(#REF!)*$BI46</f>
        <v>#REF!</v>
      </c>
      <c r="AM46" s="171" t="e">
        <f>SUM(#REF!)*$BI46</f>
        <v>#REF!</v>
      </c>
      <c r="AN46" s="171" t="e">
        <f>SUM(#REF!)*$BI46</f>
        <v>#REF!</v>
      </c>
      <c r="AO46" s="171" t="e">
        <f>SUM(#REF!)*$BI46</f>
        <v>#REF!</v>
      </c>
      <c r="AP46" s="171" t="e">
        <f>SUM(#REF!)*$BI46</f>
        <v>#REF!</v>
      </c>
      <c r="AQ46" s="171" t="e">
        <f>SUM(#REF!)*$BI46</f>
        <v>#REF!</v>
      </c>
      <c r="AR46" s="171" t="e">
        <f>SUM(#REF!)*$BI46</f>
        <v>#REF!</v>
      </c>
      <c r="AS46" s="171" t="e">
        <f>SUM(#REF!)*$BI46</f>
        <v>#REF!</v>
      </c>
      <c r="AT46" s="171" t="e">
        <f>SUM(#REF!)*$BI46</f>
        <v>#REF!</v>
      </c>
      <c r="AU46" s="171" t="e">
        <f>SUM(#REF!)*$BI46</f>
        <v>#REF!</v>
      </c>
      <c r="AV46" s="171" t="e">
        <f>SUM(#REF!)*$BI46</f>
        <v>#REF!</v>
      </c>
      <c r="AW46" s="171" t="e">
        <f>SUM(#REF!)*$BI46</f>
        <v>#REF!</v>
      </c>
      <c r="AX46" s="171" t="e">
        <f>SUM(#REF!)*$BI46</f>
        <v>#REF!</v>
      </c>
      <c r="AY46" s="171" t="e">
        <f>SUM(#REF!)*$BI46</f>
        <v>#REF!</v>
      </c>
      <c r="AZ46" s="171" t="e">
        <f>SUM(#REF!)*$BI46</f>
        <v>#REF!</v>
      </c>
      <c r="BA46" s="171" t="e">
        <f>SUM(#REF!)*$BI46</f>
        <v>#REF!</v>
      </c>
      <c r="BB46" s="171" t="e">
        <f>SUM(#REF!)*$BI46</f>
        <v>#REF!</v>
      </c>
      <c r="BC46" s="171" t="e">
        <f>SUM(#REF!)*$BI46</f>
        <v>#REF!</v>
      </c>
      <c r="BD46" s="171" t="e">
        <f>SUM(#REF!)*$BI46</f>
        <v>#REF!</v>
      </c>
      <c r="BE46" s="171" t="e">
        <f>SUM(#REF!)*$BI46</f>
        <v>#REF!</v>
      </c>
      <c r="BF46" s="171" t="e">
        <f>SUM(#REF!)*$BI46</f>
        <v>#REF!</v>
      </c>
      <c r="BG46" s="171" t="e">
        <f>SUM(#REF!)*$BI46</f>
        <v>#REF!</v>
      </c>
      <c r="BI46" s="174">
        <f>SUMIF(Revenue!$P:$P,'E&amp;O -  Import (USD)'!$F46,Revenue!$G:$G)</f>
        <v>6.8325810639866284E-4</v>
      </c>
    </row>
    <row r="47" spans="1:61" s="173" customFormat="1" ht="12.75" hidden="1" customHeight="1">
      <c r="A47" s="177" t="s">
        <v>456</v>
      </c>
      <c r="B47" s="178" t="s">
        <v>625</v>
      </c>
      <c r="C47" s="170" t="str" cm="1">
        <f t="array" ref="C47">IFERROR(INDEX('Legal Entity'!B:B,MATCH('E&amp;O -  Import (USD)'!F47,'Legal Entity'!A:A,0),0),0)</f>
        <v>1315 - Corix Multi-Utility Services Inc.</v>
      </c>
      <c r="D47" s="170" t="str" cm="1">
        <f t="array" ref="D47">IFERROR(INDEX('Legal Entity'!C:C,MATCH(F47,'Legal Entity'!A:A,0),0),0)</f>
        <v>CA</v>
      </c>
      <c r="E47" s="170" t="s">
        <v>635</v>
      </c>
      <c r="F47" s="170" t="s">
        <v>657</v>
      </c>
      <c r="G47" s="170"/>
      <c r="H47" s="171" t="e">
        <f>SUM(#REF!)*$BI47</f>
        <v>#REF!</v>
      </c>
      <c r="I47" s="171" t="e">
        <f>SUM(#REF!)*$BI47</f>
        <v>#REF!</v>
      </c>
      <c r="J47" s="171" t="e">
        <f>SUM(#REF!)*$BI47</f>
        <v>#REF!</v>
      </c>
      <c r="K47" s="171" t="e">
        <f>SUM(#REF!)*$BI47</f>
        <v>#REF!</v>
      </c>
      <c r="L47" s="171" t="e">
        <f>SUM(#REF!)*$BI47</f>
        <v>#REF!</v>
      </c>
      <c r="M47" s="171" t="e">
        <f>SUM(#REF!)*$BI47</f>
        <v>#REF!</v>
      </c>
      <c r="N47" s="171" t="e">
        <f>SUM(#REF!)*$BI47</f>
        <v>#REF!</v>
      </c>
      <c r="O47" s="171" t="e">
        <f>SUM(#REF!)*$BI47</f>
        <v>#REF!</v>
      </c>
      <c r="P47" s="171" t="e">
        <f>SUM(#REF!)*$BI47</f>
        <v>#REF!</v>
      </c>
      <c r="Q47" s="171" t="e">
        <f>SUM(#REF!)*$BI47</f>
        <v>#REF!</v>
      </c>
      <c r="R47" s="171" t="e">
        <f>SUM(#REF!)*$BI47</f>
        <v>#REF!</v>
      </c>
      <c r="S47" s="171" t="e">
        <f>SUM(#REF!)*$BI47</f>
        <v>#REF!</v>
      </c>
      <c r="T47" s="171" t="e">
        <f>SUM(#REF!)*$BI47</f>
        <v>#REF!</v>
      </c>
      <c r="U47" s="171" t="e">
        <f>SUM(#REF!)*$BI47</f>
        <v>#REF!</v>
      </c>
      <c r="V47" s="171" t="e">
        <f>SUM(#REF!)*$BI47</f>
        <v>#REF!</v>
      </c>
      <c r="W47" s="171" t="e">
        <f>SUM(#REF!)*$BI47</f>
        <v>#REF!</v>
      </c>
      <c r="X47" s="171" t="e">
        <f>SUM(#REF!)*$BI47</f>
        <v>#REF!</v>
      </c>
      <c r="Y47" s="171" t="e">
        <f>SUM(#REF!)*$BI47</f>
        <v>#REF!</v>
      </c>
      <c r="Z47" s="171" t="e">
        <f>SUM(#REF!)*$BI47</f>
        <v>#REF!</v>
      </c>
      <c r="AA47" s="171" t="e">
        <f>SUM(#REF!)*$BI47</f>
        <v>#REF!</v>
      </c>
      <c r="AB47" s="171" t="e">
        <f>SUM(#REF!)*$BI47</f>
        <v>#REF!</v>
      </c>
      <c r="AC47" s="171" t="e">
        <f>SUM(#REF!)*$BI47</f>
        <v>#REF!</v>
      </c>
      <c r="AD47" s="171" t="e">
        <f>SUM(#REF!)*$BI47</f>
        <v>#REF!</v>
      </c>
      <c r="AE47" s="171" t="e">
        <f>SUM(#REF!)*$BI47</f>
        <v>#REF!</v>
      </c>
      <c r="AF47" s="171" t="e">
        <f>SUM(#REF!)*$BI47</f>
        <v>#REF!</v>
      </c>
      <c r="AG47" s="171" t="e">
        <f>SUM(#REF!)*$BI47</f>
        <v>#REF!</v>
      </c>
      <c r="AH47" s="171" t="e">
        <f>SUM(#REF!)*$BI47</f>
        <v>#REF!</v>
      </c>
      <c r="AI47" s="171" t="e">
        <f>SUM(#REF!)*$BI47</f>
        <v>#REF!</v>
      </c>
      <c r="AJ47" s="171" t="e">
        <f>SUM(#REF!)*$BI47</f>
        <v>#REF!</v>
      </c>
      <c r="AK47" s="171" t="e">
        <f>SUM(#REF!)*$BI47</f>
        <v>#REF!</v>
      </c>
      <c r="AL47" s="171" t="e">
        <f>SUM(#REF!)*$BI47</f>
        <v>#REF!</v>
      </c>
      <c r="AM47" s="171" t="e">
        <f>SUM(#REF!)*$BI47</f>
        <v>#REF!</v>
      </c>
      <c r="AN47" s="171" t="e">
        <f>SUM(#REF!)*$BI47</f>
        <v>#REF!</v>
      </c>
      <c r="AO47" s="171" t="e">
        <f>SUM(#REF!)*$BI47</f>
        <v>#REF!</v>
      </c>
      <c r="AP47" s="171" t="e">
        <f>SUM(#REF!)*$BI47</f>
        <v>#REF!</v>
      </c>
      <c r="AQ47" s="171" t="e">
        <f>SUM(#REF!)*$BI47</f>
        <v>#REF!</v>
      </c>
      <c r="AR47" s="171" t="e">
        <f>SUM(#REF!)*$BI47</f>
        <v>#REF!</v>
      </c>
      <c r="AS47" s="171" t="e">
        <f>SUM(#REF!)*$BI47</f>
        <v>#REF!</v>
      </c>
      <c r="AT47" s="171" t="e">
        <f>SUM(#REF!)*$BI47</f>
        <v>#REF!</v>
      </c>
      <c r="AU47" s="171" t="e">
        <f>SUM(#REF!)*$BI47</f>
        <v>#REF!</v>
      </c>
      <c r="AV47" s="171" t="e">
        <f>SUM(#REF!)*$BI47</f>
        <v>#REF!</v>
      </c>
      <c r="AW47" s="171" t="e">
        <f>SUM(#REF!)*$BI47</f>
        <v>#REF!</v>
      </c>
      <c r="AX47" s="171" t="e">
        <f>SUM(#REF!)*$BI47</f>
        <v>#REF!</v>
      </c>
      <c r="AY47" s="171" t="e">
        <f>SUM(#REF!)*$BI47</f>
        <v>#REF!</v>
      </c>
      <c r="AZ47" s="171" t="e">
        <f>SUM(#REF!)*$BI47</f>
        <v>#REF!</v>
      </c>
      <c r="BA47" s="171" t="e">
        <f>SUM(#REF!)*$BI47</f>
        <v>#REF!</v>
      </c>
      <c r="BB47" s="171" t="e">
        <f>SUM(#REF!)*$BI47</f>
        <v>#REF!</v>
      </c>
      <c r="BC47" s="171" t="e">
        <f>SUM(#REF!)*$BI47</f>
        <v>#REF!</v>
      </c>
      <c r="BD47" s="171" t="e">
        <f>SUM(#REF!)*$BI47</f>
        <v>#REF!</v>
      </c>
      <c r="BE47" s="171" t="e">
        <f>SUM(#REF!)*$BI47</f>
        <v>#REF!</v>
      </c>
      <c r="BF47" s="171" t="e">
        <f>SUM(#REF!)*$BI47</f>
        <v>#REF!</v>
      </c>
      <c r="BG47" s="171" t="e">
        <f>SUM(#REF!)*$BI47</f>
        <v>#REF!</v>
      </c>
      <c r="BI47" s="174">
        <f>SUMIF(Revenue!$P:$P,'E&amp;O -  Import (USD)'!$F47,Revenue!$G:$G)</f>
        <v>9.8724095272493661E-4</v>
      </c>
    </row>
    <row r="48" spans="1:61" s="173" customFormat="1" ht="12.75" hidden="1" customHeight="1">
      <c r="A48" s="177" t="s">
        <v>456</v>
      </c>
      <c r="B48" s="178" t="s">
        <v>625</v>
      </c>
      <c r="C48" s="170" t="str" cm="1">
        <f t="array" ref="C48">IFERROR(INDEX('Legal Entity'!B:B,MATCH('E&amp;O -  Import (USD)'!F48,'Legal Entity'!A:A,0),0),0)</f>
        <v>1315 - Corix Multi-Utility Services Inc.</v>
      </c>
      <c r="D48" s="170" t="str" cm="1">
        <f t="array" ref="D48">IFERROR(INDEX('Legal Entity'!C:C,MATCH(F48,'Legal Entity'!A:A,0),0),0)</f>
        <v>CA</v>
      </c>
      <c r="E48" s="170" t="s">
        <v>635</v>
      </c>
      <c r="F48" s="170" t="s">
        <v>150</v>
      </c>
      <c r="G48" s="170"/>
      <c r="H48" s="171" t="e">
        <f>SUM(#REF!)*$BI48</f>
        <v>#REF!</v>
      </c>
      <c r="I48" s="171" t="e">
        <f>SUM(#REF!)*$BI48</f>
        <v>#REF!</v>
      </c>
      <c r="J48" s="171" t="e">
        <f>SUM(#REF!)*$BI48</f>
        <v>#REF!</v>
      </c>
      <c r="K48" s="171" t="e">
        <f>SUM(#REF!)*$BI48</f>
        <v>#REF!</v>
      </c>
      <c r="L48" s="171" t="e">
        <f>SUM(#REF!)*$BI48</f>
        <v>#REF!</v>
      </c>
      <c r="M48" s="171" t="e">
        <f>SUM(#REF!)*$BI48</f>
        <v>#REF!</v>
      </c>
      <c r="N48" s="171" t="e">
        <f>SUM(#REF!)*$BI48</f>
        <v>#REF!</v>
      </c>
      <c r="O48" s="171" t="e">
        <f>SUM(#REF!)*$BI48</f>
        <v>#REF!</v>
      </c>
      <c r="P48" s="171" t="e">
        <f>SUM(#REF!)*$BI48</f>
        <v>#REF!</v>
      </c>
      <c r="Q48" s="171" t="e">
        <f>SUM(#REF!)*$BI48</f>
        <v>#REF!</v>
      </c>
      <c r="R48" s="171" t="e">
        <f>SUM(#REF!)*$BI48</f>
        <v>#REF!</v>
      </c>
      <c r="S48" s="171" t="e">
        <f>SUM(#REF!)*$BI48</f>
        <v>#REF!</v>
      </c>
      <c r="T48" s="171" t="e">
        <f>SUM(#REF!)*$BI48</f>
        <v>#REF!</v>
      </c>
      <c r="U48" s="171" t="e">
        <f>SUM(#REF!)*$BI48</f>
        <v>#REF!</v>
      </c>
      <c r="V48" s="171" t="e">
        <f>SUM(#REF!)*$BI48</f>
        <v>#REF!</v>
      </c>
      <c r="W48" s="171" t="e">
        <f>SUM(#REF!)*$BI48</f>
        <v>#REF!</v>
      </c>
      <c r="X48" s="171" t="e">
        <f>SUM(#REF!)*$BI48</f>
        <v>#REF!</v>
      </c>
      <c r="Y48" s="171" t="e">
        <f>SUM(#REF!)*$BI48</f>
        <v>#REF!</v>
      </c>
      <c r="Z48" s="171" t="e">
        <f>SUM(#REF!)*$BI48</f>
        <v>#REF!</v>
      </c>
      <c r="AA48" s="171" t="e">
        <f>SUM(#REF!)*$BI48</f>
        <v>#REF!</v>
      </c>
      <c r="AB48" s="171" t="e">
        <f>SUM(#REF!)*$BI48</f>
        <v>#REF!</v>
      </c>
      <c r="AC48" s="171" t="e">
        <f>SUM(#REF!)*$BI48</f>
        <v>#REF!</v>
      </c>
      <c r="AD48" s="171" t="e">
        <f>SUM(#REF!)*$BI48</f>
        <v>#REF!</v>
      </c>
      <c r="AE48" s="171" t="e">
        <f>SUM(#REF!)*$BI48</f>
        <v>#REF!</v>
      </c>
      <c r="AF48" s="171" t="e">
        <f>SUM(#REF!)*$BI48</f>
        <v>#REF!</v>
      </c>
      <c r="AG48" s="171" t="e">
        <f>SUM(#REF!)*$BI48</f>
        <v>#REF!</v>
      </c>
      <c r="AH48" s="171" t="e">
        <f>SUM(#REF!)*$BI48</f>
        <v>#REF!</v>
      </c>
      <c r="AI48" s="171" t="e">
        <f>SUM(#REF!)*$BI48</f>
        <v>#REF!</v>
      </c>
      <c r="AJ48" s="171" t="e">
        <f>SUM(#REF!)*$BI48</f>
        <v>#REF!</v>
      </c>
      <c r="AK48" s="171" t="e">
        <f>SUM(#REF!)*$BI48</f>
        <v>#REF!</v>
      </c>
      <c r="AL48" s="171" t="e">
        <f>SUM(#REF!)*$BI48</f>
        <v>#REF!</v>
      </c>
      <c r="AM48" s="171" t="e">
        <f>SUM(#REF!)*$BI48</f>
        <v>#REF!</v>
      </c>
      <c r="AN48" s="171" t="e">
        <f>SUM(#REF!)*$BI48</f>
        <v>#REF!</v>
      </c>
      <c r="AO48" s="171" t="e">
        <f>SUM(#REF!)*$BI48</f>
        <v>#REF!</v>
      </c>
      <c r="AP48" s="171" t="e">
        <f>SUM(#REF!)*$BI48</f>
        <v>#REF!</v>
      </c>
      <c r="AQ48" s="171" t="e">
        <f>SUM(#REF!)*$BI48</f>
        <v>#REF!</v>
      </c>
      <c r="AR48" s="171" t="e">
        <f>SUM(#REF!)*$BI48</f>
        <v>#REF!</v>
      </c>
      <c r="AS48" s="171" t="e">
        <f>SUM(#REF!)*$BI48</f>
        <v>#REF!</v>
      </c>
      <c r="AT48" s="171" t="e">
        <f>SUM(#REF!)*$BI48</f>
        <v>#REF!</v>
      </c>
      <c r="AU48" s="171" t="e">
        <f>SUM(#REF!)*$BI48</f>
        <v>#REF!</v>
      </c>
      <c r="AV48" s="171" t="e">
        <f>SUM(#REF!)*$BI48</f>
        <v>#REF!</v>
      </c>
      <c r="AW48" s="171" t="e">
        <f>SUM(#REF!)*$BI48</f>
        <v>#REF!</v>
      </c>
      <c r="AX48" s="171" t="e">
        <f>SUM(#REF!)*$BI48</f>
        <v>#REF!</v>
      </c>
      <c r="AY48" s="171" t="e">
        <f>SUM(#REF!)*$BI48</f>
        <v>#REF!</v>
      </c>
      <c r="AZ48" s="171" t="e">
        <f>SUM(#REF!)*$BI48</f>
        <v>#REF!</v>
      </c>
      <c r="BA48" s="171" t="e">
        <f>SUM(#REF!)*$BI48</f>
        <v>#REF!</v>
      </c>
      <c r="BB48" s="171" t="e">
        <f>SUM(#REF!)*$BI48</f>
        <v>#REF!</v>
      </c>
      <c r="BC48" s="171" t="e">
        <f>SUM(#REF!)*$BI48</f>
        <v>#REF!</v>
      </c>
      <c r="BD48" s="171" t="e">
        <f>SUM(#REF!)*$BI48</f>
        <v>#REF!</v>
      </c>
      <c r="BE48" s="171" t="e">
        <f>SUM(#REF!)*$BI48</f>
        <v>#REF!</v>
      </c>
      <c r="BF48" s="171" t="e">
        <f>SUM(#REF!)*$BI48</f>
        <v>#REF!</v>
      </c>
      <c r="BG48" s="171" t="e">
        <f>SUM(#REF!)*$BI48</f>
        <v>#REF!</v>
      </c>
      <c r="BI48" s="174">
        <f>SUMIF(Revenue!$P:$P,'E&amp;O -  Import (USD)'!$F48,Revenue!$G:$G)</f>
        <v>3.5774218407111869E-2</v>
      </c>
    </row>
    <row r="49" spans="1:61" s="173" customFormat="1" ht="12.75" hidden="1" customHeight="1">
      <c r="A49" s="177" t="s">
        <v>456</v>
      </c>
      <c r="B49" s="178" t="s">
        <v>625</v>
      </c>
      <c r="C49" s="170" t="str" cm="1">
        <f t="array" ref="C49">IFERROR(INDEX('Legal Entity'!B:B,MATCH('E&amp;O -  Import (USD)'!F49,'Legal Entity'!A:A,0),0),0)</f>
        <v>1315 - Corix Multi-Utility Services Inc.</v>
      </c>
      <c r="D49" s="170" t="str" cm="1">
        <f t="array" ref="D49">IFERROR(INDEX('Legal Entity'!C:C,MATCH(F49,'Legal Entity'!A:A,0),0),0)</f>
        <v>CA</v>
      </c>
      <c r="E49" s="170" t="s">
        <v>635</v>
      </c>
      <c r="F49" s="170" t="s">
        <v>151</v>
      </c>
      <c r="G49" s="170"/>
      <c r="H49" s="171" t="e">
        <f>SUM(#REF!)*$BI49</f>
        <v>#REF!</v>
      </c>
      <c r="I49" s="171" t="e">
        <f>SUM(#REF!)*$BI49</f>
        <v>#REF!</v>
      </c>
      <c r="J49" s="171" t="e">
        <f>SUM(#REF!)*$BI49</f>
        <v>#REF!</v>
      </c>
      <c r="K49" s="171" t="e">
        <f>SUM(#REF!)*$BI49</f>
        <v>#REF!</v>
      </c>
      <c r="L49" s="171" t="e">
        <f>SUM(#REF!)*$BI49</f>
        <v>#REF!</v>
      </c>
      <c r="M49" s="171" t="e">
        <f>SUM(#REF!)*$BI49</f>
        <v>#REF!</v>
      </c>
      <c r="N49" s="171" t="e">
        <f>SUM(#REF!)*$BI49</f>
        <v>#REF!</v>
      </c>
      <c r="O49" s="171" t="e">
        <f>SUM(#REF!)*$BI49</f>
        <v>#REF!</v>
      </c>
      <c r="P49" s="171" t="e">
        <f>SUM(#REF!)*$BI49</f>
        <v>#REF!</v>
      </c>
      <c r="Q49" s="171" t="e">
        <f>SUM(#REF!)*$BI49</f>
        <v>#REF!</v>
      </c>
      <c r="R49" s="171" t="e">
        <f>SUM(#REF!)*$BI49</f>
        <v>#REF!</v>
      </c>
      <c r="S49" s="171" t="e">
        <f>SUM(#REF!)*$BI49</f>
        <v>#REF!</v>
      </c>
      <c r="T49" s="171" t="e">
        <f>SUM(#REF!)*$BI49</f>
        <v>#REF!</v>
      </c>
      <c r="U49" s="171" t="e">
        <f>SUM(#REF!)*$BI49</f>
        <v>#REF!</v>
      </c>
      <c r="V49" s="171" t="e">
        <f>SUM(#REF!)*$BI49</f>
        <v>#REF!</v>
      </c>
      <c r="W49" s="171" t="e">
        <f>SUM(#REF!)*$BI49</f>
        <v>#REF!</v>
      </c>
      <c r="X49" s="171" t="e">
        <f>SUM(#REF!)*$BI49</f>
        <v>#REF!</v>
      </c>
      <c r="Y49" s="171" t="e">
        <f>SUM(#REF!)*$BI49</f>
        <v>#REF!</v>
      </c>
      <c r="Z49" s="171" t="e">
        <f>SUM(#REF!)*$BI49</f>
        <v>#REF!</v>
      </c>
      <c r="AA49" s="171" t="e">
        <f>SUM(#REF!)*$BI49</f>
        <v>#REF!</v>
      </c>
      <c r="AB49" s="171" t="e">
        <f>SUM(#REF!)*$BI49</f>
        <v>#REF!</v>
      </c>
      <c r="AC49" s="171" t="e">
        <f>SUM(#REF!)*$BI49</f>
        <v>#REF!</v>
      </c>
      <c r="AD49" s="171" t="e">
        <f>SUM(#REF!)*$BI49</f>
        <v>#REF!</v>
      </c>
      <c r="AE49" s="171" t="e">
        <f>SUM(#REF!)*$BI49</f>
        <v>#REF!</v>
      </c>
      <c r="AF49" s="171" t="e">
        <f>SUM(#REF!)*$BI49</f>
        <v>#REF!</v>
      </c>
      <c r="AG49" s="171" t="e">
        <f>SUM(#REF!)*$BI49</f>
        <v>#REF!</v>
      </c>
      <c r="AH49" s="171" t="e">
        <f>SUM(#REF!)*$BI49</f>
        <v>#REF!</v>
      </c>
      <c r="AI49" s="171" t="e">
        <f>SUM(#REF!)*$BI49</f>
        <v>#REF!</v>
      </c>
      <c r="AJ49" s="171" t="e">
        <f>SUM(#REF!)*$BI49</f>
        <v>#REF!</v>
      </c>
      <c r="AK49" s="171" t="e">
        <f>SUM(#REF!)*$BI49</f>
        <v>#REF!</v>
      </c>
      <c r="AL49" s="171" t="e">
        <f>SUM(#REF!)*$BI49</f>
        <v>#REF!</v>
      </c>
      <c r="AM49" s="171" t="e">
        <f>SUM(#REF!)*$BI49</f>
        <v>#REF!</v>
      </c>
      <c r="AN49" s="171" t="e">
        <f>SUM(#REF!)*$BI49</f>
        <v>#REF!</v>
      </c>
      <c r="AO49" s="171" t="e">
        <f>SUM(#REF!)*$BI49</f>
        <v>#REF!</v>
      </c>
      <c r="AP49" s="171" t="e">
        <f>SUM(#REF!)*$BI49</f>
        <v>#REF!</v>
      </c>
      <c r="AQ49" s="171" t="e">
        <f>SUM(#REF!)*$BI49</f>
        <v>#REF!</v>
      </c>
      <c r="AR49" s="171" t="e">
        <f>SUM(#REF!)*$BI49</f>
        <v>#REF!</v>
      </c>
      <c r="AS49" s="171" t="e">
        <f>SUM(#REF!)*$BI49</f>
        <v>#REF!</v>
      </c>
      <c r="AT49" s="171" t="e">
        <f>SUM(#REF!)*$BI49</f>
        <v>#REF!</v>
      </c>
      <c r="AU49" s="171" t="e">
        <f>SUM(#REF!)*$BI49</f>
        <v>#REF!</v>
      </c>
      <c r="AV49" s="171" t="e">
        <f>SUM(#REF!)*$BI49</f>
        <v>#REF!</v>
      </c>
      <c r="AW49" s="171" t="e">
        <f>SUM(#REF!)*$BI49</f>
        <v>#REF!</v>
      </c>
      <c r="AX49" s="171" t="e">
        <f>SUM(#REF!)*$BI49</f>
        <v>#REF!</v>
      </c>
      <c r="AY49" s="171" t="e">
        <f>SUM(#REF!)*$BI49</f>
        <v>#REF!</v>
      </c>
      <c r="AZ49" s="171" t="e">
        <f>SUM(#REF!)*$BI49</f>
        <v>#REF!</v>
      </c>
      <c r="BA49" s="171" t="e">
        <f>SUM(#REF!)*$BI49</f>
        <v>#REF!</v>
      </c>
      <c r="BB49" s="171" t="e">
        <f>SUM(#REF!)*$BI49</f>
        <v>#REF!</v>
      </c>
      <c r="BC49" s="171" t="e">
        <f>SUM(#REF!)*$BI49</f>
        <v>#REF!</v>
      </c>
      <c r="BD49" s="171" t="e">
        <f>SUM(#REF!)*$BI49</f>
        <v>#REF!</v>
      </c>
      <c r="BE49" s="171" t="e">
        <f>SUM(#REF!)*$BI49</f>
        <v>#REF!</v>
      </c>
      <c r="BF49" s="171" t="e">
        <f>SUM(#REF!)*$BI49</f>
        <v>#REF!</v>
      </c>
      <c r="BG49" s="171" t="e">
        <f>SUM(#REF!)*$BI49</f>
        <v>#REF!</v>
      </c>
      <c r="BI49" s="174">
        <f>SUMIF(Revenue!$P:$P,'E&amp;O -  Import (USD)'!$F49,Revenue!$G:$G)</f>
        <v>5.1743776555342839E-2</v>
      </c>
    </row>
    <row r="50" spans="1:61" s="173" customFormat="1" ht="12.75" hidden="1" customHeight="1">
      <c r="A50" s="177" t="s">
        <v>456</v>
      </c>
      <c r="B50" s="178" t="s">
        <v>625</v>
      </c>
      <c r="C50" s="170" t="str" cm="1">
        <f t="array" ref="C50">IFERROR(INDEX('Legal Entity'!B:B,MATCH('E&amp;O -  Import (USD)'!F50,'Legal Entity'!A:A,0),0),0)</f>
        <v>1315 - Corix Multi-Utility Services Inc.</v>
      </c>
      <c r="D50" s="170" t="str" cm="1">
        <f t="array" ref="D50">IFERROR(INDEX('Legal Entity'!C:C,MATCH(F50,'Legal Entity'!A:A,0),0),0)</f>
        <v>CA</v>
      </c>
      <c r="E50" s="170" t="s">
        <v>635</v>
      </c>
      <c r="F50" s="170" t="s">
        <v>146</v>
      </c>
      <c r="G50" s="170"/>
      <c r="H50" s="171" t="e">
        <f>SUM(#REF!)*$BI50</f>
        <v>#REF!</v>
      </c>
      <c r="I50" s="171" t="e">
        <f>SUM(#REF!)*$BI50</f>
        <v>#REF!</v>
      </c>
      <c r="J50" s="171" t="e">
        <f>SUM(#REF!)*$BI50</f>
        <v>#REF!</v>
      </c>
      <c r="K50" s="171" t="e">
        <f>SUM(#REF!)*$BI50</f>
        <v>#REF!</v>
      </c>
      <c r="L50" s="171" t="e">
        <f>SUM(#REF!)*$BI50</f>
        <v>#REF!</v>
      </c>
      <c r="M50" s="171" t="e">
        <f>SUM(#REF!)*$BI50</f>
        <v>#REF!</v>
      </c>
      <c r="N50" s="171" t="e">
        <f>SUM(#REF!)*$BI50</f>
        <v>#REF!</v>
      </c>
      <c r="O50" s="171" t="e">
        <f>SUM(#REF!)*$BI50</f>
        <v>#REF!</v>
      </c>
      <c r="P50" s="171" t="e">
        <f>SUM(#REF!)*$BI50</f>
        <v>#REF!</v>
      </c>
      <c r="Q50" s="171" t="e">
        <f>SUM(#REF!)*$BI50</f>
        <v>#REF!</v>
      </c>
      <c r="R50" s="171" t="e">
        <f>SUM(#REF!)*$BI50</f>
        <v>#REF!</v>
      </c>
      <c r="S50" s="171" t="e">
        <f>SUM(#REF!)*$BI50</f>
        <v>#REF!</v>
      </c>
      <c r="T50" s="171" t="e">
        <f>SUM(#REF!)*$BI50</f>
        <v>#REF!</v>
      </c>
      <c r="U50" s="171" t="e">
        <f>SUM(#REF!)*$BI50</f>
        <v>#REF!</v>
      </c>
      <c r="V50" s="171" t="e">
        <f>SUM(#REF!)*$BI50</f>
        <v>#REF!</v>
      </c>
      <c r="W50" s="171" t="e">
        <f>SUM(#REF!)*$BI50</f>
        <v>#REF!</v>
      </c>
      <c r="X50" s="171" t="e">
        <f>SUM(#REF!)*$BI50</f>
        <v>#REF!</v>
      </c>
      <c r="Y50" s="171" t="e">
        <f>SUM(#REF!)*$BI50</f>
        <v>#REF!</v>
      </c>
      <c r="Z50" s="171" t="e">
        <f>SUM(#REF!)*$BI50</f>
        <v>#REF!</v>
      </c>
      <c r="AA50" s="171" t="e">
        <f>SUM(#REF!)*$BI50</f>
        <v>#REF!</v>
      </c>
      <c r="AB50" s="171" t="e">
        <f>SUM(#REF!)*$BI50</f>
        <v>#REF!</v>
      </c>
      <c r="AC50" s="171" t="e">
        <f>SUM(#REF!)*$BI50</f>
        <v>#REF!</v>
      </c>
      <c r="AD50" s="171" t="e">
        <f>SUM(#REF!)*$BI50</f>
        <v>#REF!</v>
      </c>
      <c r="AE50" s="171" t="e">
        <f>SUM(#REF!)*$BI50</f>
        <v>#REF!</v>
      </c>
      <c r="AF50" s="171" t="e">
        <f>SUM(#REF!)*$BI50</f>
        <v>#REF!</v>
      </c>
      <c r="AG50" s="171" t="e">
        <f>SUM(#REF!)*$BI50</f>
        <v>#REF!</v>
      </c>
      <c r="AH50" s="171" t="e">
        <f>SUM(#REF!)*$BI50</f>
        <v>#REF!</v>
      </c>
      <c r="AI50" s="171" t="e">
        <f>SUM(#REF!)*$BI50</f>
        <v>#REF!</v>
      </c>
      <c r="AJ50" s="171" t="e">
        <f>SUM(#REF!)*$BI50</f>
        <v>#REF!</v>
      </c>
      <c r="AK50" s="171" t="e">
        <f>SUM(#REF!)*$BI50</f>
        <v>#REF!</v>
      </c>
      <c r="AL50" s="171" t="e">
        <f>SUM(#REF!)*$BI50</f>
        <v>#REF!</v>
      </c>
      <c r="AM50" s="171" t="e">
        <f>SUM(#REF!)*$BI50</f>
        <v>#REF!</v>
      </c>
      <c r="AN50" s="171" t="e">
        <f>SUM(#REF!)*$BI50</f>
        <v>#REF!</v>
      </c>
      <c r="AO50" s="171" t="e">
        <f>SUM(#REF!)*$BI50</f>
        <v>#REF!</v>
      </c>
      <c r="AP50" s="171" t="e">
        <f>SUM(#REF!)*$BI50</f>
        <v>#REF!</v>
      </c>
      <c r="AQ50" s="171" t="e">
        <f>SUM(#REF!)*$BI50</f>
        <v>#REF!</v>
      </c>
      <c r="AR50" s="171" t="e">
        <f>SUM(#REF!)*$BI50</f>
        <v>#REF!</v>
      </c>
      <c r="AS50" s="171" t="e">
        <f>SUM(#REF!)*$BI50</f>
        <v>#REF!</v>
      </c>
      <c r="AT50" s="171" t="e">
        <f>SUM(#REF!)*$BI50</f>
        <v>#REF!</v>
      </c>
      <c r="AU50" s="171" t="e">
        <f>SUM(#REF!)*$BI50</f>
        <v>#REF!</v>
      </c>
      <c r="AV50" s="171" t="e">
        <f>SUM(#REF!)*$BI50</f>
        <v>#REF!</v>
      </c>
      <c r="AW50" s="171" t="e">
        <f>SUM(#REF!)*$BI50</f>
        <v>#REF!</v>
      </c>
      <c r="AX50" s="171" t="e">
        <f>SUM(#REF!)*$BI50</f>
        <v>#REF!</v>
      </c>
      <c r="AY50" s="171" t="e">
        <f>SUM(#REF!)*$BI50</f>
        <v>#REF!</v>
      </c>
      <c r="AZ50" s="171" t="e">
        <f>SUM(#REF!)*$BI50</f>
        <v>#REF!</v>
      </c>
      <c r="BA50" s="171" t="e">
        <f>SUM(#REF!)*$BI50</f>
        <v>#REF!</v>
      </c>
      <c r="BB50" s="171" t="e">
        <f>SUM(#REF!)*$BI50</f>
        <v>#REF!</v>
      </c>
      <c r="BC50" s="171" t="e">
        <f>SUM(#REF!)*$BI50</f>
        <v>#REF!</v>
      </c>
      <c r="BD50" s="171" t="e">
        <f>SUM(#REF!)*$BI50</f>
        <v>#REF!</v>
      </c>
      <c r="BE50" s="171" t="e">
        <f>SUM(#REF!)*$BI50</f>
        <v>#REF!</v>
      </c>
      <c r="BF50" s="171" t="e">
        <f>SUM(#REF!)*$BI50</f>
        <v>#REF!</v>
      </c>
      <c r="BG50" s="171" t="e">
        <f>SUM(#REF!)*$BI50</f>
        <v>#REF!</v>
      </c>
      <c r="BI50" s="174">
        <f>SUMIF(Revenue!$P:$P,'E&amp;O -  Import (USD)'!$F50,Revenue!$G:$G)</f>
        <v>7.6864891268540077E-3</v>
      </c>
    </row>
    <row r="51" spans="1:61" s="173" customFormat="1" ht="12.75" hidden="1" customHeight="1">
      <c r="A51" s="177" t="s">
        <v>456</v>
      </c>
      <c r="B51" s="178" t="s">
        <v>625</v>
      </c>
      <c r="C51" s="170" t="str" cm="1">
        <f t="array" ref="C51">IFERROR(INDEX('Legal Entity'!B:B,MATCH('E&amp;O -  Import (USD)'!F51,'Legal Entity'!A:A,0),0),0)</f>
        <v>1315 - Corix Multi-Utility Services Inc.</v>
      </c>
      <c r="D51" s="170" t="str" cm="1">
        <f t="array" ref="D51">IFERROR(INDEX('Legal Entity'!C:C,MATCH(F51,'Legal Entity'!A:A,0),0),0)</f>
        <v>CA</v>
      </c>
      <c r="E51" s="170" t="s">
        <v>635</v>
      </c>
      <c r="F51" s="170" t="s">
        <v>160</v>
      </c>
      <c r="G51" s="170"/>
      <c r="H51" s="171" t="e">
        <f>SUM(#REF!)*$BI51</f>
        <v>#REF!</v>
      </c>
      <c r="I51" s="171" t="e">
        <f>SUM(#REF!)*$BI51</f>
        <v>#REF!</v>
      </c>
      <c r="J51" s="171" t="e">
        <f>SUM(#REF!)*$BI51</f>
        <v>#REF!</v>
      </c>
      <c r="K51" s="171" t="e">
        <f>SUM(#REF!)*$BI51</f>
        <v>#REF!</v>
      </c>
      <c r="L51" s="171" t="e">
        <f>SUM(#REF!)*$BI51</f>
        <v>#REF!</v>
      </c>
      <c r="M51" s="171" t="e">
        <f>SUM(#REF!)*$BI51</f>
        <v>#REF!</v>
      </c>
      <c r="N51" s="171" t="e">
        <f>SUM(#REF!)*$BI51</f>
        <v>#REF!</v>
      </c>
      <c r="O51" s="171" t="e">
        <f>SUM(#REF!)*$BI51</f>
        <v>#REF!</v>
      </c>
      <c r="P51" s="171" t="e">
        <f>SUM(#REF!)*$BI51</f>
        <v>#REF!</v>
      </c>
      <c r="Q51" s="171" t="e">
        <f>SUM(#REF!)*$BI51</f>
        <v>#REF!</v>
      </c>
      <c r="R51" s="171" t="e">
        <f>SUM(#REF!)*$BI51</f>
        <v>#REF!</v>
      </c>
      <c r="S51" s="171" t="e">
        <f>SUM(#REF!)*$BI51</f>
        <v>#REF!</v>
      </c>
      <c r="T51" s="171" t="e">
        <f>SUM(#REF!)*$BI51</f>
        <v>#REF!</v>
      </c>
      <c r="U51" s="171" t="e">
        <f>SUM(#REF!)*$BI51</f>
        <v>#REF!</v>
      </c>
      <c r="V51" s="171" t="e">
        <f>SUM(#REF!)*$BI51</f>
        <v>#REF!</v>
      </c>
      <c r="W51" s="171" t="e">
        <f>SUM(#REF!)*$BI51</f>
        <v>#REF!</v>
      </c>
      <c r="X51" s="171" t="e">
        <f>SUM(#REF!)*$BI51</f>
        <v>#REF!</v>
      </c>
      <c r="Y51" s="171" t="e">
        <f>SUM(#REF!)*$BI51</f>
        <v>#REF!</v>
      </c>
      <c r="Z51" s="171" t="e">
        <f>SUM(#REF!)*$BI51</f>
        <v>#REF!</v>
      </c>
      <c r="AA51" s="171" t="e">
        <f>SUM(#REF!)*$BI51</f>
        <v>#REF!</v>
      </c>
      <c r="AB51" s="171" t="e">
        <f>SUM(#REF!)*$BI51</f>
        <v>#REF!</v>
      </c>
      <c r="AC51" s="171" t="e">
        <f>SUM(#REF!)*$BI51</f>
        <v>#REF!</v>
      </c>
      <c r="AD51" s="171" t="e">
        <f>SUM(#REF!)*$BI51</f>
        <v>#REF!</v>
      </c>
      <c r="AE51" s="171" t="e">
        <f>SUM(#REF!)*$BI51</f>
        <v>#REF!</v>
      </c>
      <c r="AF51" s="171" t="e">
        <f>SUM(#REF!)*$BI51</f>
        <v>#REF!</v>
      </c>
      <c r="AG51" s="171" t="e">
        <f>SUM(#REF!)*$BI51</f>
        <v>#REF!</v>
      </c>
      <c r="AH51" s="171" t="e">
        <f>SUM(#REF!)*$BI51</f>
        <v>#REF!</v>
      </c>
      <c r="AI51" s="171" t="e">
        <f>SUM(#REF!)*$BI51</f>
        <v>#REF!</v>
      </c>
      <c r="AJ51" s="171" t="e">
        <f>SUM(#REF!)*$BI51</f>
        <v>#REF!</v>
      </c>
      <c r="AK51" s="171" t="e">
        <f>SUM(#REF!)*$BI51</f>
        <v>#REF!</v>
      </c>
      <c r="AL51" s="171" t="e">
        <f>SUM(#REF!)*$BI51</f>
        <v>#REF!</v>
      </c>
      <c r="AM51" s="171" t="e">
        <f>SUM(#REF!)*$BI51</f>
        <v>#REF!</v>
      </c>
      <c r="AN51" s="171" t="e">
        <f>SUM(#REF!)*$BI51</f>
        <v>#REF!</v>
      </c>
      <c r="AO51" s="171" t="e">
        <f>SUM(#REF!)*$BI51</f>
        <v>#REF!</v>
      </c>
      <c r="AP51" s="171" t="e">
        <f>SUM(#REF!)*$BI51</f>
        <v>#REF!</v>
      </c>
      <c r="AQ51" s="171" t="e">
        <f>SUM(#REF!)*$BI51</f>
        <v>#REF!</v>
      </c>
      <c r="AR51" s="171" t="e">
        <f>SUM(#REF!)*$BI51</f>
        <v>#REF!</v>
      </c>
      <c r="AS51" s="171" t="e">
        <f>SUM(#REF!)*$BI51</f>
        <v>#REF!</v>
      </c>
      <c r="AT51" s="171" t="e">
        <f>SUM(#REF!)*$BI51</f>
        <v>#REF!</v>
      </c>
      <c r="AU51" s="171" t="e">
        <f>SUM(#REF!)*$BI51</f>
        <v>#REF!</v>
      </c>
      <c r="AV51" s="171" t="e">
        <f>SUM(#REF!)*$BI51</f>
        <v>#REF!</v>
      </c>
      <c r="AW51" s="171" t="e">
        <f>SUM(#REF!)*$BI51</f>
        <v>#REF!</v>
      </c>
      <c r="AX51" s="171" t="e">
        <f>SUM(#REF!)*$BI51</f>
        <v>#REF!</v>
      </c>
      <c r="AY51" s="171" t="e">
        <f>SUM(#REF!)*$BI51</f>
        <v>#REF!</v>
      </c>
      <c r="AZ51" s="171" t="e">
        <f>SUM(#REF!)*$BI51</f>
        <v>#REF!</v>
      </c>
      <c r="BA51" s="171" t="e">
        <f>SUM(#REF!)*$BI51</f>
        <v>#REF!</v>
      </c>
      <c r="BB51" s="171" t="e">
        <f>SUM(#REF!)*$BI51</f>
        <v>#REF!</v>
      </c>
      <c r="BC51" s="171" t="e">
        <f>SUM(#REF!)*$BI51</f>
        <v>#REF!</v>
      </c>
      <c r="BD51" s="171" t="e">
        <f>SUM(#REF!)*$BI51</f>
        <v>#REF!</v>
      </c>
      <c r="BE51" s="171" t="e">
        <f>SUM(#REF!)*$BI51</f>
        <v>#REF!</v>
      </c>
      <c r="BF51" s="171" t="e">
        <f>SUM(#REF!)*$BI51</f>
        <v>#REF!</v>
      </c>
      <c r="BG51" s="171" t="e">
        <f>SUM(#REF!)*$BI51</f>
        <v>#REF!</v>
      </c>
      <c r="BI51" s="174">
        <f>SUMIF(Revenue!$P:$P,'E&amp;O -  Import (USD)'!$F51,Revenue!$G:$G)</f>
        <v>4.0095580882340921E-2</v>
      </c>
    </row>
    <row r="52" spans="1:61" s="173" customFormat="1" ht="12.75" hidden="1" customHeight="1">
      <c r="A52" s="177" t="s">
        <v>456</v>
      </c>
      <c r="B52" s="178" t="s">
        <v>625</v>
      </c>
      <c r="C52" s="170" t="str" cm="1">
        <f t="array" ref="C52">IFERROR(INDEX('Legal Entity'!B:B,MATCH('E&amp;O -  Import (USD)'!F52,'Legal Entity'!A:A,0),0),0)</f>
        <v>1315 - Corix Multi-Utility Services Inc.</v>
      </c>
      <c r="D52" s="170" t="str" cm="1">
        <f t="array" ref="D52">IFERROR(INDEX('Legal Entity'!C:C,MATCH(F52,'Legal Entity'!A:A,0),0),0)</f>
        <v>CA</v>
      </c>
      <c r="E52" s="170" t="s">
        <v>635</v>
      </c>
      <c r="F52" s="170" t="s">
        <v>136</v>
      </c>
      <c r="G52" s="170"/>
      <c r="H52" s="171" t="e">
        <f>SUM(#REF!)*$BI52</f>
        <v>#REF!</v>
      </c>
      <c r="I52" s="171" t="e">
        <f>SUM(#REF!)*$BI52</f>
        <v>#REF!</v>
      </c>
      <c r="J52" s="171" t="e">
        <f>SUM(#REF!)*$BI52</f>
        <v>#REF!</v>
      </c>
      <c r="K52" s="171" t="e">
        <f>SUM(#REF!)*$BI52</f>
        <v>#REF!</v>
      </c>
      <c r="L52" s="171" t="e">
        <f>SUM(#REF!)*$BI52</f>
        <v>#REF!</v>
      </c>
      <c r="M52" s="171" t="e">
        <f>SUM(#REF!)*$BI52</f>
        <v>#REF!</v>
      </c>
      <c r="N52" s="171" t="e">
        <f>SUM(#REF!)*$BI52</f>
        <v>#REF!</v>
      </c>
      <c r="O52" s="171" t="e">
        <f>SUM(#REF!)*$BI52</f>
        <v>#REF!</v>
      </c>
      <c r="P52" s="171" t="e">
        <f>SUM(#REF!)*$BI52</f>
        <v>#REF!</v>
      </c>
      <c r="Q52" s="171" t="e">
        <f>SUM(#REF!)*$BI52</f>
        <v>#REF!</v>
      </c>
      <c r="R52" s="171" t="e">
        <f>SUM(#REF!)*$BI52</f>
        <v>#REF!</v>
      </c>
      <c r="S52" s="171" t="e">
        <f>SUM(#REF!)*$BI52</f>
        <v>#REF!</v>
      </c>
      <c r="T52" s="171" t="e">
        <f>SUM(#REF!)*$BI52</f>
        <v>#REF!</v>
      </c>
      <c r="U52" s="171" t="e">
        <f>SUM(#REF!)*$BI52</f>
        <v>#REF!</v>
      </c>
      <c r="V52" s="171" t="e">
        <f>SUM(#REF!)*$BI52</f>
        <v>#REF!</v>
      </c>
      <c r="W52" s="171" t="e">
        <f>SUM(#REF!)*$BI52</f>
        <v>#REF!</v>
      </c>
      <c r="X52" s="171" t="e">
        <f>SUM(#REF!)*$BI52</f>
        <v>#REF!</v>
      </c>
      <c r="Y52" s="171" t="e">
        <f>SUM(#REF!)*$BI52</f>
        <v>#REF!</v>
      </c>
      <c r="Z52" s="171" t="e">
        <f>SUM(#REF!)*$BI52</f>
        <v>#REF!</v>
      </c>
      <c r="AA52" s="171" t="e">
        <f>SUM(#REF!)*$BI52</f>
        <v>#REF!</v>
      </c>
      <c r="AB52" s="171" t="e">
        <f>SUM(#REF!)*$BI52</f>
        <v>#REF!</v>
      </c>
      <c r="AC52" s="171" t="e">
        <f>SUM(#REF!)*$BI52</f>
        <v>#REF!</v>
      </c>
      <c r="AD52" s="171" t="e">
        <f>SUM(#REF!)*$BI52</f>
        <v>#REF!</v>
      </c>
      <c r="AE52" s="171" t="e">
        <f>SUM(#REF!)*$BI52</f>
        <v>#REF!</v>
      </c>
      <c r="AF52" s="171" t="e">
        <f>SUM(#REF!)*$BI52</f>
        <v>#REF!</v>
      </c>
      <c r="AG52" s="171" t="e">
        <f>SUM(#REF!)*$BI52</f>
        <v>#REF!</v>
      </c>
      <c r="AH52" s="171" t="e">
        <f>SUM(#REF!)*$BI52</f>
        <v>#REF!</v>
      </c>
      <c r="AI52" s="171" t="e">
        <f>SUM(#REF!)*$BI52</f>
        <v>#REF!</v>
      </c>
      <c r="AJ52" s="171" t="e">
        <f>SUM(#REF!)*$BI52</f>
        <v>#REF!</v>
      </c>
      <c r="AK52" s="171" t="e">
        <f>SUM(#REF!)*$BI52</f>
        <v>#REF!</v>
      </c>
      <c r="AL52" s="171" t="e">
        <f>SUM(#REF!)*$BI52</f>
        <v>#REF!</v>
      </c>
      <c r="AM52" s="171" t="e">
        <f>SUM(#REF!)*$BI52</f>
        <v>#REF!</v>
      </c>
      <c r="AN52" s="171" t="e">
        <f>SUM(#REF!)*$BI52</f>
        <v>#REF!</v>
      </c>
      <c r="AO52" s="171" t="e">
        <f>SUM(#REF!)*$BI52</f>
        <v>#REF!</v>
      </c>
      <c r="AP52" s="171" t="e">
        <f>SUM(#REF!)*$BI52</f>
        <v>#REF!</v>
      </c>
      <c r="AQ52" s="171" t="e">
        <f>SUM(#REF!)*$BI52</f>
        <v>#REF!</v>
      </c>
      <c r="AR52" s="171" t="e">
        <f>SUM(#REF!)*$BI52</f>
        <v>#REF!</v>
      </c>
      <c r="AS52" s="171" t="e">
        <f>SUM(#REF!)*$BI52</f>
        <v>#REF!</v>
      </c>
      <c r="AT52" s="171" t="e">
        <f>SUM(#REF!)*$BI52</f>
        <v>#REF!</v>
      </c>
      <c r="AU52" s="171" t="e">
        <f>SUM(#REF!)*$BI52</f>
        <v>#REF!</v>
      </c>
      <c r="AV52" s="171" t="e">
        <f>SUM(#REF!)*$BI52</f>
        <v>#REF!</v>
      </c>
      <c r="AW52" s="171" t="e">
        <f>SUM(#REF!)*$BI52</f>
        <v>#REF!</v>
      </c>
      <c r="AX52" s="171" t="e">
        <f>SUM(#REF!)*$BI52</f>
        <v>#REF!</v>
      </c>
      <c r="AY52" s="171" t="e">
        <f>SUM(#REF!)*$BI52</f>
        <v>#REF!</v>
      </c>
      <c r="AZ52" s="171" t="e">
        <f>SUM(#REF!)*$BI52</f>
        <v>#REF!</v>
      </c>
      <c r="BA52" s="171" t="e">
        <f>SUM(#REF!)*$BI52</f>
        <v>#REF!</v>
      </c>
      <c r="BB52" s="171" t="e">
        <f>SUM(#REF!)*$BI52</f>
        <v>#REF!</v>
      </c>
      <c r="BC52" s="171" t="e">
        <f>SUM(#REF!)*$BI52</f>
        <v>#REF!</v>
      </c>
      <c r="BD52" s="171" t="e">
        <f>SUM(#REF!)*$BI52</f>
        <v>#REF!</v>
      </c>
      <c r="BE52" s="171" t="e">
        <f>SUM(#REF!)*$BI52</f>
        <v>#REF!</v>
      </c>
      <c r="BF52" s="171" t="e">
        <f>SUM(#REF!)*$BI52</f>
        <v>#REF!</v>
      </c>
      <c r="BG52" s="171" t="e">
        <f>SUM(#REF!)*$BI52</f>
        <v>#REF!</v>
      </c>
      <c r="BI52" s="174">
        <f>SUMIF(Revenue!$P:$P,'E&amp;O -  Import (USD)'!$F52,Revenue!$G:$G)</f>
        <v>0</v>
      </c>
    </row>
    <row r="53" spans="1:61" s="173" customFormat="1" ht="12.75" hidden="1" customHeight="1">
      <c r="A53" s="177" t="s">
        <v>456</v>
      </c>
      <c r="B53" s="178" t="s">
        <v>625</v>
      </c>
      <c r="C53" s="170" t="str" cm="1">
        <f t="array" ref="C53">IFERROR(INDEX('Legal Entity'!B:B,MATCH('E&amp;O -  Import (USD)'!F53,'Legal Entity'!A:A,0),0),0)</f>
        <v>1310 - Corix Utilities Inc.</v>
      </c>
      <c r="D53" s="170" t="str" cm="1">
        <f t="array" ref="D53">IFERROR(INDEX('Legal Entity'!C:C,MATCH(F53,'Legal Entity'!A:A,0),0),0)</f>
        <v>CA</v>
      </c>
      <c r="E53" s="170" t="s">
        <v>635</v>
      </c>
      <c r="F53" s="170" t="s">
        <v>104</v>
      </c>
      <c r="G53" s="170"/>
      <c r="H53" s="171" t="e">
        <f>SUM(#REF!)*$BI53</f>
        <v>#REF!</v>
      </c>
      <c r="I53" s="171" t="e">
        <f>SUM(#REF!)*$BI53</f>
        <v>#REF!</v>
      </c>
      <c r="J53" s="171" t="e">
        <f>SUM(#REF!)*$BI53</f>
        <v>#REF!</v>
      </c>
      <c r="K53" s="171" t="e">
        <f>SUM(#REF!)*$BI53</f>
        <v>#REF!</v>
      </c>
      <c r="L53" s="171" t="e">
        <f>SUM(#REF!)*$BI53</f>
        <v>#REF!</v>
      </c>
      <c r="M53" s="171" t="e">
        <f>SUM(#REF!)*$BI53</f>
        <v>#REF!</v>
      </c>
      <c r="N53" s="171" t="e">
        <f>SUM(#REF!)*$BI53</f>
        <v>#REF!</v>
      </c>
      <c r="O53" s="171" t="e">
        <f>SUM(#REF!)*$BI53</f>
        <v>#REF!</v>
      </c>
      <c r="P53" s="171" t="e">
        <f>SUM(#REF!)*$BI53</f>
        <v>#REF!</v>
      </c>
      <c r="Q53" s="171" t="e">
        <f>SUM(#REF!)*$BI53</f>
        <v>#REF!</v>
      </c>
      <c r="R53" s="171" t="e">
        <f>SUM(#REF!)*$BI53</f>
        <v>#REF!</v>
      </c>
      <c r="S53" s="171" t="e">
        <f>SUM(#REF!)*$BI53</f>
        <v>#REF!</v>
      </c>
      <c r="T53" s="171" t="e">
        <f>SUM(#REF!)*$BI53</f>
        <v>#REF!</v>
      </c>
      <c r="U53" s="171" t="e">
        <f>SUM(#REF!)*$BI53</f>
        <v>#REF!</v>
      </c>
      <c r="V53" s="171" t="e">
        <f>SUM(#REF!)*$BI53</f>
        <v>#REF!</v>
      </c>
      <c r="W53" s="171" t="e">
        <f>SUM(#REF!)*$BI53</f>
        <v>#REF!</v>
      </c>
      <c r="X53" s="171" t="e">
        <f>SUM(#REF!)*$BI53</f>
        <v>#REF!</v>
      </c>
      <c r="Y53" s="171" t="e">
        <f>SUM(#REF!)*$BI53</f>
        <v>#REF!</v>
      </c>
      <c r="Z53" s="171" t="e">
        <f>SUM(#REF!)*$BI53</f>
        <v>#REF!</v>
      </c>
      <c r="AA53" s="171" t="e">
        <f>SUM(#REF!)*$BI53</f>
        <v>#REF!</v>
      </c>
      <c r="AB53" s="171" t="e">
        <f>SUM(#REF!)*$BI53</f>
        <v>#REF!</v>
      </c>
      <c r="AC53" s="171" t="e">
        <f>SUM(#REF!)*$BI53</f>
        <v>#REF!</v>
      </c>
      <c r="AD53" s="171" t="e">
        <f>SUM(#REF!)*$BI53</f>
        <v>#REF!</v>
      </c>
      <c r="AE53" s="171" t="e">
        <f>SUM(#REF!)*$BI53</f>
        <v>#REF!</v>
      </c>
      <c r="AF53" s="171" t="e">
        <f>SUM(#REF!)*$BI53</f>
        <v>#REF!</v>
      </c>
      <c r="AG53" s="171" t="e">
        <f>SUM(#REF!)*$BI53</f>
        <v>#REF!</v>
      </c>
      <c r="AH53" s="171" t="e">
        <f>SUM(#REF!)*$BI53</f>
        <v>#REF!</v>
      </c>
      <c r="AI53" s="171" t="e">
        <f>SUM(#REF!)*$BI53</f>
        <v>#REF!</v>
      </c>
      <c r="AJ53" s="171" t="e">
        <f>SUM(#REF!)*$BI53</f>
        <v>#REF!</v>
      </c>
      <c r="AK53" s="171" t="e">
        <f>SUM(#REF!)*$BI53</f>
        <v>#REF!</v>
      </c>
      <c r="AL53" s="171" t="e">
        <f>SUM(#REF!)*$BI53</f>
        <v>#REF!</v>
      </c>
      <c r="AM53" s="171" t="e">
        <f>SUM(#REF!)*$BI53</f>
        <v>#REF!</v>
      </c>
      <c r="AN53" s="171" t="e">
        <f>SUM(#REF!)*$BI53</f>
        <v>#REF!</v>
      </c>
      <c r="AO53" s="171" t="e">
        <f>SUM(#REF!)*$BI53</f>
        <v>#REF!</v>
      </c>
      <c r="AP53" s="171" t="e">
        <f>SUM(#REF!)*$BI53</f>
        <v>#REF!</v>
      </c>
      <c r="AQ53" s="171" t="e">
        <f>SUM(#REF!)*$BI53</f>
        <v>#REF!</v>
      </c>
      <c r="AR53" s="171" t="e">
        <f>SUM(#REF!)*$BI53</f>
        <v>#REF!</v>
      </c>
      <c r="AS53" s="171" t="e">
        <f>SUM(#REF!)*$BI53</f>
        <v>#REF!</v>
      </c>
      <c r="AT53" s="171" t="e">
        <f>SUM(#REF!)*$BI53</f>
        <v>#REF!</v>
      </c>
      <c r="AU53" s="171" t="e">
        <f>SUM(#REF!)*$BI53</f>
        <v>#REF!</v>
      </c>
      <c r="AV53" s="171" t="e">
        <f>SUM(#REF!)*$BI53</f>
        <v>#REF!</v>
      </c>
      <c r="AW53" s="171" t="e">
        <f>SUM(#REF!)*$BI53</f>
        <v>#REF!</v>
      </c>
      <c r="AX53" s="171" t="e">
        <f>SUM(#REF!)*$BI53</f>
        <v>#REF!</v>
      </c>
      <c r="AY53" s="171" t="e">
        <f>SUM(#REF!)*$BI53</f>
        <v>#REF!</v>
      </c>
      <c r="AZ53" s="171" t="e">
        <f>SUM(#REF!)*$BI53</f>
        <v>#REF!</v>
      </c>
      <c r="BA53" s="171" t="e">
        <f>SUM(#REF!)*$BI53</f>
        <v>#REF!</v>
      </c>
      <c r="BB53" s="171" t="e">
        <f>SUM(#REF!)*$BI53</f>
        <v>#REF!</v>
      </c>
      <c r="BC53" s="171" t="e">
        <f>SUM(#REF!)*$BI53</f>
        <v>#REF!</v>
      </c>
      <c r="BD53" s="171" t="e">
        <f>SUM(#REF!)*$BI53</f>
        <v>#REF!</v>
      </c>
      <c r="BE53" s="171" t="e">
        <f>SUM(#REF!)*$BI53</f>
        <v>#REF!</v>
      </c>
      <c r="BF53" s="171" t="e">
        <f>SUM(#REF!)*$BI53</f>
        <v>#REF!</v>
      </c>
      <c r="BG53" s="171" t="e">
        <f>SUM(#REF!)*$BI53</f>
        <v>#REF!</v>
      </c>
      <c r="BI53" s="174">
        <f>SUMIF(Revenue!$P:$P,'E&amp;O -  Import (USD)'!$F53,Revenue!$G:$G)</f>
        <v>0</v>
      </c>
    </row>
    <row r="54" spans="1:61" s="173" customFormat="1" ht="12.75" hidden="1" customHeight="1">
      <c r="A54" s="177" t="s">
        <v>456</v>
      </c>
      <c r="B54" s="178" t="s">
        <v>625</v>
      </c>
      <c r="C54" s="170" t="str" cm="1">
        <f t="array" ref="C54">IFERROR(INDEX('Legal Entity'!B:B,MATCH('E&amp;O -  Import (USD)'!F54,'Legal Entity'!A:A,0),0),0)</f>
        <v>1310 - Corix Utilities Inc.</v>
      </c>
      <c r="D54" s="170" t="str" cm="1">
        <f t="array" ref="D54">IFERROR(INDEX('Legal Entity'!C:C,MATCH(F54,'Legal Entity'!A:A,0),0),0)</f>
        <v>CA</v>
      </c>
      <c r="E54" s="170" t="s">
        <v>635</v>
      </c>
      <c r="F54" s="170" t="s">
        <v>114</v>
      </c>
      <c r="G54" s="170"/>
      <c r="H54" s="171" t="e">
        <f>SUM(#REF!)*$BI54</f>
        <v>#REF!</v>
      </c>
      <c r="I54" s="171" t="e">
        <f>SUM(#REF!)*$BI54</f>
        <v>#REF!</v>
      </c>
      <c r="J54" s="171" t="e">
        <f>SUM(#REF!)*$BI54</f>
        <v>#REF!</v>
      </c>
      <c r="K54" s="171" t="e">
        <f>SUM(#REF!)*$BI54</f>
        <v>#REF!</v>
      </c>
      <c r="L54" s="171" t="e">
        <f>SUM(#REF!)*$BI54</f>
        <v>#REF!</v>
      </c>
      <c r="M54" s="171" t="e">
        <f>SUM(#REF!)*$BI54</f>
        <v>#REF!</v>
      </c>
      <c r="N54" s="171" t="e">
        <f>SUM(#REF!)*$BI54</f>
        <v>#REF!</v>
      </c>
      <c r="O54" s="171" t="e">
        <f>SUM(#REF!)*$BI54</f>
        <v>#REF!</v>
      </c>
      <c r="P54" s="171" t="e">
        <f>SUM(#REF!)*$BI54</f>
        <v>#REF!</v>
      </c>
      <c r="Q54" s="171" t="e">
        <f>SUM(#REF!)*$BI54</f>
        <v>#REF!</v>
      </c>
      <c r="R54" s="171" t="e">
        <f>SUM(#REF!)*$BI54</f>
        <v>#REF!</v>
      </c>
      <c r="S54" s="171" t="e">
        <f>SUM(#REF!)*$BI54</f>
        <v>#REF!</v>
      </c>
      <c r="T54" s="171" t="e">
        <f>SUM(#REF!)*$BI54</f>
        <v>#REF!</v>
      </c>
      <c r="U54" s="171" t="e">
        <f>SUM(#REF!)*$BI54</f>
        <v>#REF!</v>
      </c>
      <c r="V54" s="171" t="e">
        <f>SUM(#REF!)*$BI54</f>
        <v>#REF!</v>
      </c>
      <c r="W54" s="171" t="e">
        <f>SUM(#REF!)*$BI54</f>
        <v>#REF!</v>
      </c>
      <c r="X54" s="171" t="e">
        <f>SUM(#REF!)*$BI54</f>
        <v>#REF!</v>
      </c>
      <c r="Y54" s="171" t="e">
        <f>SUM(#REF!)*$BI54</f>
        <v>#REF!</v>
      </c>
      <c r="Z54" s="171" t="e">
        <f>SUM(#REF!)*$BI54</f>
        <v>#REF!</v>
      </c>
      <c r="AA54" s="171" t="e">
        <f>SUM(#REF!)*$BI54</f>
        <v>#REF!</v>
      </c>
      <c r="AB54" s="171" t="e">
        <f>SUM(#REF!)*$BI54</f>
        <v>#REF!</v>
      </c>
      <c r="AC54" s="171" t="e">
        <f>SUM(#REF!)*$BI54</f>
        <v>#REF!</v>
      </c>
      <c r="AD54" s="171" t="e">
        <f>SUM(#REF!)*$BI54</f>
        <v>#REF!</v>
      </c>
      <c r="AE54" s="171" t="e">
        <f>SUM(#REF!)*$BI54</f>
        <v>#REF!</v>
      </c>
      <c r="AF54" s="171" t="e">
        <f>SUM(#REF!)*$BI54</f>
        <v>#REF!</v>
      </c>
      <c r="AG54" s="171" t="e">
        <f>SUM(#REF!)*$BI54</f>
        <v>#REF!</v>
      </c>
      <c r="AH54" s="171" t="e">
        <f>SUM(#REF!)*$BI54</f>
        <v>#REF!</v>
      </c>
      <c r="AI54" s="171" t="e">
        <f>SUM(#REF!)*$BI54</f>
        <v>#REF!</v>
      </c>
      <c r="AJ54" s="171" t="e">
        <f>SUM(#REF!)*$BI54</f>
        <v>#REF!</v>
      </c>
      <c r="AK54" s="171" t="e">
        <f>SUM(#REF!)*$BI54</f>
        <v>#REF!</v>
      </c>
      <c r="AL54" s="171" t="e">
        <f>SUM(#REF!)*$BI54</f>
        <v>#REF!</v>
      </c>
      <c r="AM54" s="171" t="e">
        <f>SUM(#REF!)*$BI54</f>
        <v>#REF!</v>
      </c>
      <c r="AN54" s="171" t="e">
        <f>SUM(#REF!)*$BI54</f>
        <v>#REF!</v>
      </c>
      <c r="AO54" s="171" t="e">
        <f>SUM(#REF!)*$BI54</f>
        <v>#REF!</v>
      </c>
      <c r="AP54" s="171" t="e">
        <f>SUM(#REF!)*$BI54</f>
        <v>#REF!</v>
      </c>
      <c r="AQ54" s="171" t="e">
        <f>SUM(#REF!)*$BI54</f>
        <v>#REF!</v>
      </c>
      <c r="AR54" s="171" t="e">
        <f>SUM(#REF!)*$BI54</f>
        <v>#REF!</v>
      </c>
      <c r="AS54" s="171" t="e">
        <f>SUM(#REF!)*$BI54</f>
        <v>#REF!</v>
      </c>
      <c r="AT54" s="171" t="e">
        <f>SUM(#REF!)*$BI54</f>
        <v>#REF!</v>
      </c>
      <c r="AU54" s="171" t="e">
        <f>SUM(#REF!)*$BI54</f>
        <v>#REF!</v>
      </c>
      <c r="AV54" s="171" t="e">
        <f>SUM(#REF!)*$BI54</f>
        <v>#REF!</v>
      </c>
      <c r="AW54" s="171" t="e">
        <f>SUM(#REF!)*$BI54</f>
        <v>#REF!</v>
      </c>
      <c r="AX54" s="171" t="e">
        <f>SUM(#REF!)*$BI54</f>
        <v>#REF!</v>
      </c>
      <c r="AY54" s="171" t="e">
        <f>SUM(#REF!)*$BI54</f>
        <v>#REF!</v>
      </c>
      <c r="AZ54" s="171" t="e">
        <f>SUM(#REF!)*$BI54</f>
        <v>#REF!</v>
      </c>
      <c r="BA54" s="171" t="e">
        <f>SUM(#REF!)*$BI54</f>
        <v>#REF!</v>
      </c>
      <c r="BB54" s="171" t="e">
        <f>SUM(#REF!)*$BI54</f>
        <v>#REF!</v>
      </c>
      <c r="BC54" s="171" t="e">
        <f>SUM(#REF!)*$BI54</f>
        <v>#REF!</v>
      </c>
      <c r="BD54" s="171" t="e">
        <f>SUM(#REF!)*$BI54</f>
        <v>#REF!</v>
      </c>
      <c r="BE54" s="171" t="e">
        <f>SUM(#REF!)*$BI54</f>
        <v>#REF!</v>
      </c>
      <c r="BF54" s="171" t="e">
        <f>SUM(#REF!)*$BI54</f>
        <v>#REF!</v>
      </c>
      <c r="BG54" s="171" t="e">
        <f>SUM(#REF!)*$BI54</f>
        <v>#REF!</v>
      </c>
      <c r="BI54" s="174">
        <f>SUMIF(Revenue!$P:$P,'E&amp;O -  Import (USD)'!$F54,Revenue!$G:$G)</f>
        <v>3.7305220750451951E-2</v>
      </c>
    </row>
    <row r="55" spans="1:61" s="173" customFormat="1" ht="12.75" hidden="1" customHeight="1">
      <c r="A55" s="177" t="s">
        <v>456</v>
      </c>
      <c r="B55" s="178" t="s">
        <v>625</v>
      </c>
      <c r="C55" s="170" t="str" cm="1">
        <f t="array" ref="C55">IFERROR(INDEX('Legal Entity'!B:B,MATCH('E&amp;O -  Import (USD)'!F55,'Legal Entity'!A:A,0),0),0)</f>
        <v>1310 - Corix Utilities Inc.</v>
      </c>
      <c r="D55" s="170" t="str" cm="1">
        <f t="array" ref="D55">IFERROR(INDEX('Legal Entity'!C:C,MATCH(F55,'Legal Entity'!A:A,0),0),0)</f>
        <v>CA</v>
      </c>
      <c r="E55" s="170" t="s">
        <v>635</v>
      </c>
      <c r="F55" s="170" t="s">
        <v>127</v>
      </c>
      <c r="G55" s="170"/>
      <c r="H55" s="171" t="e">
        <f>SUM(#REF!)*$BI55</f>
        <v>#REF!</v>
      </c>
      <c r="I55" s="171" t="e">
        <f>SUM(#REF!)*$BI55</f>
        <v>#REF!</v>
      </c>
      <c r="J55" s="171" t="e">
        <f>SUM(#REF!)*$BI55</f>
        <v>#REF!</v>
      </c>
      <c r="K55" s="171" t="e">
        <f>SUM(#REF!)*$BI55</f>
        <v>#REF!</v>
      </c>
      <c r="L55" s="171" t="e">
        <f>SUM(#REF!)*$BI55</f>
        <v>#REF!</v>
      </c>
      <c r="M55" s="171" t="e">
        <f>SUM(#REF!)*$BI55</f>
        <v>#REF!</v>
      </c>
      <c r="N55" s="171" t="e">
        <f>SUM(#REF!)*$BI55</f>
        <v>#REF!</v>
      </c>
      <c r="O55" s="171" t="e">
        <f>SUM(#REF!)*$BI55</f>
        <v>#REF!</v>
      </c>
      <c r="P55" s="171" t="e">
        <f>SUM(#REF!)*$BI55</f>
        <v>#REF!</v>
      </c>
      <c r="Q55" s="171" t="e">
        <f>SUM(#REF!)*$BI55</f>
        <v>#REF!</v>
      </c>
      <c r="R55" s="171" t="e">
        <f>SUM(#REF!)*$BI55</f>
        <v>#REF!</v>
      </c>
      <c r="S55" s="171" t="e">
        <f>SUM(#REF!)*$BI55</f>
        <v>#REF!</v>
      </c>
      <c r="T55" s="171" t="e">
        <f>SUM(#REF!)*$BI55</f>
        <v>#REF!</v>
      </c>
      <c r="U55" s="171" t="e">
        <f>SUM(#REF!)*$BI55</f>
        <v>#REF!</v>
      </c>
      <c r="V55" s="171" t="e">
        <f>SUM(#REF!)*$BI55</f>
        <v>#REF!</v>
      </c>
      <c r="W55" s="171" t="e">
        <f>SUM(#REF!)*$BI55</f>
        <v>#REF!</v>
      </c>
      <c r="X55" s="171" t="e">
        <f>SUM(#REF!)*$BI55</f>
        <v>#REF!</v>
      </c>
      <c r="Y55" s="171" t="e">
        <f>SUM(#REF!)*$BI55</f>
        <v>#REF!</v>
      </c>
      <c r="Z55" s="171" t="e">
        <f>SUM(#REF!)*$BI55</f>
        <v>#REF!</v>
      </c>
      <c r="AA55" s="171" t="e">
        <f>SUM(#REF!)*$BI55</f>
        <v>#REF!</v>
      </c>
      <c r="AB55" s="171" t="e">
        <f>SUM(#REF!)*$BI55</f>
        <v>#REF!</v>
      </c>
      <c r="AC55" s="171" t="e">
        <f>SUM(#REF!)*$BI55</f>
        <v>#REF!</v>
      </c>
      <c r="AD55" s="171" t="e">
        <f>SUM(#REF!)*$BI55</f>
        <v>#REF!</v>
      </c>
      <c r="AE55" s="171" t="e">
        <f>SUM(#REF!)*$BI55</f>
        <v>#REF!</v>
      </c>
      <c r="AF55" s="171" t="e">
        <f>SUM(#REF!)*$BI55</f>
        <v>#REF!</v>
      </c>
      <c r="AG55" s="171" t="e">
        <f>SUM(#REF!)*$BI55</f>
        <v>#REF!</v>
      </c>
      <c r="AH55" s="171" t="e">
        <f>SUM(#REF!)*$BI55</f>
        <v>#REF!</v>
      </c>
      <c r="AI55" s="171" t="e">
        <f>SUM(#REF!)*$BI55</f>
        <v>#REF!</v>
      </c>
      <c r="AJ55" s="171" t="e">
        <f>SUM(#REF!)*$BI55</f>
        <v>#REF!</v>
      </c>
      <c r="AK55" s="171" t="e">
        <f>SUM(#REF!)*$BI55</f>
        <v>#REF!</v>
      </c>
      <c r="AL55" s="171" t="e">
        <f>SUM(#REF!)*$BI55</f>
        <v>#REF!</v>
      </c>
      <c r="AM55" s="171" t="e">
        <f>SUM(#REF!)*$BI55</f>
        <v>#REF!</v>
      </c>
      <c r="AN55" s="171" t="e">
        <f>SUM(#REF!)*$BI55</f>
        <v>#REF!</v>
      </c>
      <c r="AO55" s="171" t="e">
        <f>SUM(#REF!)*$BI55</f>
        <v>#REF!</v>
      </c>
      <c r="AP55" s="171" t="e">
        <f>SUM(#REF!)*$BI55</f>
        <v>#REF!</v>
      </c>
      <c r="AQ55" s="171" t="e">
        <f>SUM(#REF!)*$BI55</f>
        <v>#REF!</v>
      </c>
      <c r="AR55" s="171" t="e">
        <f>SUM(#REF!)*$BI55</f>
        <v>#REF!</v>
      </c>
      <c r="AS55" s="171" t="e">
        <f>SUM(#REF!)*$BI55</f>
        <v>#REF!</v>
      </c>
      <c r="AT55" s="171" t="e">
        <f>SUM(#REF!)*$BI55</f>
        <v>#REF!</v>
      </c>
      <c r="AU55" s="171" t="e">
        <f>SUM(#REF!)*$BI55</f>
        <v>#REF!</v>
      </c>
      <c r="AV55" s="171" t="e">
        <f>SUM(#REF!)*$BI55</f>
        <v>#REF!</v>
      </c>
      <c r="AW55" s="171" t="e">
        <f>SUM(#REF!)*$BI55</f>
        <v>#REF!</v>
      </c>
      <c r="AX55" s="171" t="e">
        <f>SUM(#REF!)*$BI55</f>
        <v>#REF!</v>
      </c>
      <c r="AY55" s="171" t="e">
        <f>SUM(#REF!)*$BI55</f>
        <v>#REF!</v>
      </c>
      <c r="AZ55" s="171" t="e">
        <f>SUM(#REF!)*$BI55</f>
        <v>#REF!</v>
      </c>
      <c r="BA55" s="171" t="e">
        <f>SUM(#REF!)*$BI55</f>
        <v>#REF!</v>
      </c>
      <c r="BB55" s="171" t="e">
        <f>SUM(#REF!)*$BI55</f>
        <v>#REF!</v>
      </c>
      <c r="BC55" s="171" t="e">
        <f>SUM(#REF!)*$BI55</f>
        <v>#REF!</v>
      </c>
      <c r="BD55" s="171" t="e">
        <f>SUM(#REF!)*$BI55</f>
        <v>#REF!</v>
      </c>
      <c r="BE55" s="171" t="e">
        <f>SUM(#REF!)*$BI55</f>
        <v>#REF!</v>
      </c>
      <c r="BF55" s="171" t="e">
        <f>SUM(#REF!)*$BI55</f>
        <v>#REF!</v>
      </c>
      <c r="BG55" s="171" t="e">
        <f>SUM(#REF!)*$BI55</f>
        <v>#REF!</v>
      </c>
      <c r="BI55" s="174">
        <f>SUMIF(Revenue!$P:$P,'E&amp;O -  Import (USD)'!$F55,Revenue!$G:$G)</f>
        <v>7.0246096858461102E-3</v>
      </c>
    </row>
    <row r="56" spans="1:61" s="173" customFormat="1" ht="12.75" hidden="1" customHeight="1">
      <c r="A56" s="177" t="s">
        <v>456</v>
      </c>
      <c r="B56" s="178" t="s">
        <v>625</v>
      </c>
      <c r="C56" s="170" t="str" cm="1">
        <f t="array" ref="C56">IFERROR(INDEX('Legal Entity'!B:B,MATCH('E&amp;O -  Import (USD)'!F56,'Legal Entity'!A:A,0),0),0)</f>
        <v>1310 - Corix Utilities Inc.</v>
      </c>
      <c r="D56" s="170" t="str" cm="1">
        <f t="array" ref="D56">IFERROR(INDEX('Legal Entity'!C:C,MATCH(F56,'Legal Entity'!A:A,0),0),0)</f>
        <v>CA</v>
      </c>
      <c r="E56" s="170" t="s">
        <v>635</v>
      </c>
      <c r="F56" s="170" t="s">
        <v>131</v>
      </c>
      <c r="G56" s="170"/>
      <c r="H56" s="171" t="e">
        <f>SUM(#REF!)*$BI56</f>
        <v>#REF!</v>
      </c>
      <c r="I56" s="171" t="e">
        <f>SUM(#REF!)*$BI56</f>
        <v>#REF!</v>
      </c>
      <c r="J56" s="171" t="e">
        <f>SUM(#REF!)*$BI56</f>
        <v>#REF!</v>
      </c>
      <c r="K56" s="171" t="e">
        <f>SUM(#REF!)*$BI56</f>
        <v>#REF!</v>
      </c>
      <c r="L56" s="171" t="e">
        <f>SUM(#REF!)*$BI56</f>
        <v>#REF!</v>
      </c>
      <c r="M56" s="171" t="e">
        <f>SUM(#REF!)*$BI56</f>
        <v>#REF!</v>
      </c>
      <c r="N56" s="171" t="e">
        <f>SUM(#REF!)*$BI56</f>
        <v>#REF!</v>
      </c>
      <c r="O56" s="171" t="e">
        <f>SUM(#REF!)*$BI56</f>
        <v>#REF!</v>
      </c>
      <c r="P56" s="171" t="e">
        <f>SUM(#REF!)*$BI56</f>
        <v>#REF!</v>
      </c>
      <c r="Q56" s="171" t="e">
        <f>SUM(#REF!)*$BI56</f>
        <v>#REF!</v>
      </c>
      <c r="R56" s="171" t="e">
        <f>SUM(#REF!)*$BI56</f>
        <v>#REF!</v>
      </c>
      <c r="S56" s="171" t="e">
        <f>SUM(#REF!)*$BI56</f>
        <v>#REF!</v>
      </c>
      <c r="T56" s="171" t="e">
        <f>SUM(#REF!)*$BI56</f>
        <v>#REF!</v>
      </c>
      <c r="U56" s="171" t="e">
        <f>SUM(#REF!)*$BI56</f>
        <v>#REF!</v>
      </c>
      <c r="V56" s="171" t="e">
        <f>SUM(#REF!)*$BI56</f>
        <v>#REF!</v>
      </c>
      <c r="W56" s="171" t="e">
        <f>SUM(#REF!)*$BI56</f>
        <v>#REF!</v>
      </c>
      <c r="X56" s="171" t="e">
        <f>SUM(#REF!)*$BI56</f>
        <v>#REF!</v>
      </c>
      <c r="Y56" s="171" t="e">
        <f>SUM(#REF!)*$BI56</f>
        <v>#REF!</v>
      </c>
      <c r="Z56" s="171" t="e">
        <f>SUM(#REF!)*$BI56</f>
        <v>#REF!</v>
      </c>
      <c r="AA56" s="171" t="e">
        <f>SUM(#REF!)*$BI56</f>
        <v>#REF!</v>
      </c>
      <c r="AB56" s="171" t="e">
        <f>SUM(#REF!)*$BI56</f>
        <v>#REF!</v>
      </c>
      <c r="AC56" s="171" t="e">
        <f>SUM(#REF!)*$BI56</f>
        <v>#REF!</v>
      </c>
      <c r="AD56" s="171" t="e">
        <f>SUM(#REF!)*$BI56</f>
        <v>#REF!</v>
      </c>
      <c r="AE56" s="171" t="e">
        <f>SUM(#REF!)*$BI56</f>
        <v>#REF!</v>
      </c>
      <c r="AF56" s="171" t="e">
        <f>SUM(#REF!)*$BI56</f>
        <v>#REF!</v>
      </c>
      <c r="AG56" s="171" t="e">
        <f>SUM(#REF!)*$BI56</f>
        <v>#REF!</v>
      </c>
      <c r="AH56" s="171" t="e">
        <f>SUM(#REF!)*$BI56</f>
        <v>#REF!</v>
      </c>
      <c r="AI56" s="171" t="e">
        <f>SUM(#REF!)*$BI56</f>
        <v>#REF!</v>
      </c>
      <c r="AJ56" s="171" t="e">
        <f>SUM(#REF!)*$BI56</f>
        <v>#REF!</v>
      </c>
      <c r="AK56" s="171" t="e">
        <f>SUM(#REF!)*$BI56</f>
        <v>#REF!</v>
      </c>
      <c r="AL56" s="171" t="e">
        <f>SUM(#REF!)*$BI56</f>
        <v>#REF!</v>
      </c>
      <c r="AM56" s="171" t="e">
        <f>SUM(#REF!)*$BI56</f>
        <v>#REF!</v>
      </c>
      <c r="AN56" s="171" t="e">
        <f>SUM(#REF!)*$BI56</f>
        <v>#REF!</v>
      </c>
      <c r="AO56" s="171" t="e">
        <f>SUM(#REF!)*$BI56</f>
        <v>#REF!</v>
      </c>
      <c r="AP56" s="171" t="e">
        <f>SUM(#REF!)*$BI56</f>
        <v>#REF!</v>
      </c>
      <c r="AQ56" s="171" t="e">
        <f>SUM(#REF!)*$BI56</f>
        <v>#REF!</v>
      </c>
      <c r="AR56" s="171" t="e">
        <f>SUM(#REF!)*$BI56</f>
        <v>#REF!</v>
      </c>
      <c r="AS56" s="171" t="e">
        <f>SUM(#REF!)*$BI56</f>
        <v>#REF!</v>
      </c>
      <c r="AT56" s="171" t="e">
        <f>SUM(#REF!)*$BI56</f>
        <v>#REF!</v>
      </c>
      <c r="AU56" s="171" t="e">
        <f>SUM(#REF!)*$BI56</f>
        <v>#REF!</v>
      </c>
      <c r="AV56" s="171" t="e">
        <f>SUM(#REF!)*$BI56</f>
        <v>#REF!</v>
      </c>
      <c r="AW56" s="171" t="e">
        <f>SUM(#REF!)*$BI56</f>
        <v>#REF!</v>
      </c>
      <c r="AX56" s="171" t="e">
        <f>SUM(#REF!)*$BI56</f>
        <v>#REF!</v>
      </c>
      <c r="AY56" s="171" t="e">
        <f>SUM(#REF!)*$BI56</f>
        <v>#REF!</v>
      </c>
      <c r="AZ56" s="171" t="e">
        <f>SUM(#REF!)*$BI56</f>
        <v>#REF!</v>
      </c>
      <c r="BA56" s="171" t="e">
        <f>SUM(#REF!)*$BI56</f>
        <v>#REF!</v>
      </c>
      <c r="BB56" s="171" t="e">
        <f>SUM(#REF!)*$BI56</f>
        <v>#REF!</v>
      </c>
      <c r="BC56" s="171" t="e">
        <f>SUM(#REF!)*$BI56</f>
        <v>#REF!</v>
      </c>
      <c r="BD56" s="171" t="e">
        <f>SUM(#REF!)*$BI56</f>
        <v>#REF!</v>
      </c>
      <c r="BE56" s="171" t="e">
        <f>SUM(#REF!)*$BI56</f>
        <v>#REF!</v>
      </c>
      <c r="BF56" s="171" t="e">
        <f>SUM(#REF!)*$BI56</f>
        <v>#REF!</v>
      </c>
      <c r="BG56" s="171" t="e">
        <f>SUM(#REF!)*$BI56</f>
        <v>#REF!</v>
      </c>
      <c r="BI56" s="174">
        <f>SUMIF(Revenue!$P:$P,'E&amp;O -  Import (USD)'!$F56,Revenue!$G:$G)</f>
        <v>6.4580806041897765E-4</v>
      </c>
    </row>
    <row r="57" spans="1:61" s="173" customFormat="1" ht="12.75" hidden="1" customHeight="1">
      <c r="A57" s="177" t="s">
        <v>456</v>
      </c>
      <c r="B57" s="178" t="s">
        <v>625</v>
      </c>
      <c r="C57" s="170" t="str" cm="1">
        <f t="array" ref="C57">IFERROR(INDEX('Legal Entity'!B:B,MATCH('E&amp;O -  Import (USD)'!F57,'Legal Entity'!A:A,0),0),0)</f>
        <v>1310 - Corix Utilities Inc.</v>
      </c>
      <c r="D57" s="170" t="str" cm="1">
        <f t="array" ref="D57">IFERROR(INDEX('Legal Entity'!C:C,MATCH(F57,'Legal Entity'!A:A,0),0),0)</f>
        <v>CA</v>
      </c>
      <c r="E57" s="170" t="s">
        <v>635</v>
      </c>
      <c r="F57" s="170" t="s">
        <v>132</v>
      </c>
      <c r="G57" s="170"/>
      <c r="H57" s="171" t="e">
        <f>SUM(#REF!)*$BI57</f>
        <v>#REF!</v>
      </c>
      <c r="I57" s="171" t="e">
        <f>SUM(#REF!)*$BI57</f>
        <v>#REF!</v>
      </c>
      <c r="J57" s="171" t="e">
        <f>SUM(#REF!)*$BI57</f>
        <v>#REF!</v>
      </c>
      <c r="K57" s="171" t="e">
        <f>SUM(#REF!)*$BI57</f>
        <v>#REF!</v>
      </c>
      <c r="L57" s="171" t="e">
        <f>SUM(#REF!)*$BI57</f>
        <v>#REF!</v>
      </c>
      <c r="M57" s="171" t="e">
        <f>SUM(#REF!)*$BI57</f>
        <v>#REF!</v>
      </c>
      <c r="N57" s="171" t="e">
        <f>SUM(#REF!)*$BI57</f>
        <v>#REF!</v>
      </c>
      <c r="O57" s="171" t="e">
        <f>SUM(#REF!)*$BI57</f>
        <v>#REF!</v>
      </c>
      <c r="P57" s="171" t="e">
        <f>SUM(#REF!)*$BI57</f>
        <v>#REF!</v>
      </c>
      <c r="Q57" s="171" t="e">
        <f>SUM(#REF!)*$BI57</f>
        <v>#REF!</v>
      </c>
      <c r="R57" s="171" t="e">
        <f>SUM(#REF!)*$BI57</f>
        <v>#REF!</v>
      </c>
      <c r="S57" s="171" t="e">
        <f>SUM(#REF!)*$BI57</f>
        <v>#REF!</v>
      </c>
      <c r="T57" s="171" t="e">
        <f>SUM(#REF!)*$BI57</f>
        <v>#REF!</v>
      </c>
      <c r="U57" s="171" t="e">
        <f>SUM(#REF!)*$BI57</f>
        <v>#REF!</v>
      </c>
      <c r="V57" s="171" t="e">
        <f>SUM(#REF!)*$BI57</f>
        <v>#REF!</v>
      </c>
      <c r="W57" s="171" t="e">
        <f>SUM(#REF!)*$BI57</f>
        <v>#REF!</v>
      </c>
      <c r="X57" s="171" t="e">
        <f>SUM(#REF!)*$BI57</f>
        <v>#REF!</v>
      </c>
      <c r="Y57" s="171" t="e">
        <f>SUM(#REF!)*$BI57</f>
        <v>#REF!</v>
      </c>
      <c r="Z57" s="171" t="e">
        <f>SUM(#REF!)*$BI57</f>
        <v>#REF!</v>
      </c>
      <c r="AA57" s="171" t="e">
        <f>SUM(#REF!)*$BI57</f>
        <v>#REF!</v>
      </c>
      <c r="AB57" s="171" t="e">
        <f>SUM(#REF!)*$BI57</f>
        <v>#REF!</v>
      </c>
      <c r="AC57" s="171" t="e">
        <f>SUM(#REF!)*$BI57</f>
        <v>#REF!</v>
      </c>
      <c r="AD57" s="171" t="e">
        <f>SUM(#REF!)*$BI57</f>
        <v>#REF!</v>
      </c>
      <c r="AE57" s="171" t="e">
        <f>SUM(#REF!)*$BI57</f>
        <v>#REF!</v>
      </c>
      <c r="AF57" s="171" t="e">
        <f>SUM(#REF!)*$BI57</f>
        <v>#REF!</v>
      </c>
      <c r="AG57" s="171" t="e">
        <f>SUM(#REF!)*$BI57</f>
        <v>#REF!</v>
      </c>
      <c r="AH57" s="171" t="e">
        <f>SUM(#REF!)*$BI57</f>
        <v>#REF!</v>
      </c>
      <c r="AI57" s="171" t="e">
        <f>SUM(#REF!)*$BI57</f>
        <v>#REF!</v>
      </c>
      <c r="AJ57" s="171" t="e">
        <f>SUM(#REF!)*$BI57</f>
        <v>#REF!</v>
      </c>
      <c r="AK57" s="171" t="e">
        <f>SUM(#REF!)*$BI57</f>
        <v>#REF!</v>
      </c>
      <c r="AL57" s="171" t="e">
        <f>SUM(#REF!)*$BI57</f>
        <v>#REF!</v>
      </c>
      <c r="AM57" s="171" t="e">
        <f>SUM(#REF!)*$BI57</f>
        <v>#REF!</v>
      </c>
      <c r="AN57" s="171" t="e">
        <f>SUM(#REF!)*$BI57</f>
        <v>#REF!</v>
      </c>
      <c r="AO57" s="171" t="e">
        <f>SUM(#REF!)*$BI57</f>
        <v>#REF!</v>
      </c>
      <c r="AP57" s="171" t="e">
        <f>SUM(#REF!)*$BI57</f>
        <v>#REF!</v>
      </c>
      <c r="AQ57" s="171" t="e">
        <f>SUM(#REF!)*$BI57</f>
        <v>#REF!</v>
      </c>
      <c r="AR57" s="171" t="e">
        <f>SUM(#REF!)*$BI57</f>
        <v>#REF!</v>
      </c>
      <c r="AS57" s="171" t="e">
        <f>SUM(#REF!)*$BI57</f>
        <v>#REF!</v>
      </c>
      <c r="AT57" s="171" t="e">
        <f>SUM(#REF!)*$BI57</f>
        <v>#REF!</v>
      </c>
      <c r="AU57" s="171" t="e">
        <f>SUM(#REF!)*$BI57</f>
        <v>#REF!</v>
      </c>
      <c r="AV57" s="171" t="e">
        <f>SUM(#REF!)*$BI57</f>
        <v>#REF!</v>
      </c>
      <c r="AW57" s="171" t="e">
        <f>SUM(#REF!)*$BI57</f>
        <v>#REF!</v>
      </c>
      <c r="AX57" s="171" t="e">
        <f>SUM(#REF!)*$BI57</f>
        <v>#REF!</v>
      </c>
      <c r="AY57" s="171" t="e">
        <f>SUM(#REF!)*$BI57</f>
        <v>#REF!</v>
      </c>
      <c r="AZ57" s="171" t="e">
        <f>SUM(#REF!)*$BI57</f>
        <v>#REF!</v>
      </c>
      <c r="BA57" s="171" t="e">
        <f>SUM(#REF!)*$BI57</f>
        <v>#REF!</v>
      </c>
      <c r="BB57" s="171" t="e">
        <f>SUM(#REF!)*$BI57</f>
        <v>#REF!</v>
      </c>
      <c r="BC57" s="171" t="e">
        <f>SUM(#REF!)*$BI57</f>
        <v>#REF!</v>
      </c>
      <c r="BD57" s="171" t="e">
        <f>SUM(#REF!)*$BI57</f>
        <v>#REF!</v>
      </c>
      <c r="BE57" s="171" t="e">
        <f>SUM(#REF!)*$BI57</f>
        <v>#REF!</v>
      </c>
      <c r="BF57" s="171" t="e">
        <f>SUM(#REF!)*$BI57</f>
        <v>#REF!</v>
      </c>
      <c r="BG57" s="171" t="e">
        <f>SUM(#REF!)*$BI57</f>
        <v>#REF!</v>
      </c>
      <c r="BI57" s="174">
        <f>SUMIF(Revenue!$P:$P,'E&amp;O -  Import (USD)'!$F57,Revenue!$G:$G)</f>
        <v>8.3639661903135427E-4</v>
      </c>
    </row>
    <row r="58" spans="1:61" s="173" customFormat="1" ht="12.75" hidden="1" customHeight="1">
      <c r="A58" s="177" t="s">
        <v>456</v>
      </c>
      <c r="B58" s="178" t="s">
        <v>625</v>
      </c>
      <c r="C58" s="170" t="str" cm="1">
        <f t="array" ref="C58">IFERROR(INDEX('Legal Entity'!B:B,MATCH('E&amp;O -  Import (USD)'!F58,'Legal Entity'!A:A,0),0),0)</f>
        <v>1310 - Corix Utilities Inc.</v>
      </c>
      <c r="D58" s="170" t="str" cm="1">
        <f t="array" ref="D58">IFERROR(INDEX('Legal Entity'!C:C,MATCH(F58,'Legal Entity'!A:A,0),0),0)</f>
        <v>CA</v>
      </c>
      <c r="E58" s="170" t="s">
        <v>635</v>
      </c>
      <c r="F58" s="170" t="s">
        <v>133</v>
      </c>
      <c r="G58" s="170"/>
      <c r="H58" s="171" t="e">
        <f>SUM(#REF!)*$BI58</f>
        <v>#REF!</v>
      </c>
      <c r="I58" s="171" t="e">
        <f>SUM(#REF!)*$BI58</f>
        <v>#REF!</v>
      </c>
      <c r="J58" s="171" t="e">
        <f>SUM(#REF!)*$BI58</f>
        <v>#REF!</v>
      </c>
      <c r="K58" s="171" t="e">
        <f>SUM(#REF!)*$BI58</f>
        <v>#REF!</v>
      </c>
      <c r="L58" s="171" t="e">
        <f>SUM(#REF!)*$BI58</f>
        <v>#REF!</v>
      </c>
      <c r="M58" s="171" t="e">
        <f>SUM(#REF!)*$BI58</f>
        <v>#REF!</v>
      </c>
      <c r="N58" s="171" t="e">
        <f>SUM(#REF!)*$BI58</f>
        <v>#REF!</v>
      </c>
      <c r="O58" s="171" t="e">
        <f>SUM(#REF!)*$BI58</f>
        <v>#REF!</v>
      </c>
      <c r="P58" s="171" t="e">
        <f>SUM(#REF!)*$BI58</f>
        <v>#REF!</v>
      </c>
      <c r="Q58" s="171" t="e">
        <f>SUM(#REF!)*$BI58</f>
        <v>#REF!</v>
      </c>
      <c r="R58" s="171" t="e">
        <f>SUM(#REF!)*$BI58</f>
        <v>#REF!</v>
      </c>
      <c r="S58" s="171" t="e">
        <f>SUM(#REF!)*$BI58</f>
        <v>#REF!</v>
      </c>
      <c r="T58" s="171" t="e">
        <f>SUM(#REF!)*$BI58</f>
        <v>#REF!</v>
      </c>
      <c r="U58" s="171" t="e">
        <f>SUM(#REF!)*$BI58</f>
        <v>#REF!</v>
      </c>
      <c r="V58" s="171" t="e">
        <f>SUM(#REF!)*$BI58</f>
        <v>#REF!</v>
      </c>
      <c r="W58" s="171" t="e">
        <f>SUM(#REF!)*$BI58</f>
        <v>#REF!</v>
      </c>
      <c r="X58" s="171" t="e">
        <f>SUM(#REF!)*$BI58</f>
        <v>#REF!</v>
      </c>
      <c r="Y58" s="171" t="e">
        <f>SUM(#REF!)*$BI58</f>
        <v>#REF!</v>
      </c>
      <c r="Z58" s="171" t="e">
        <f>SUM(#REF!)*$BI58</f>
        <v>#REF!</v>
      </c>
      <c r="AA58" s="171" t="e">
        <f>SUM(#REF!)*$BI58</f>
        <v>#REF!</v>
      </c>
      <c r="AB58" s="171" t="e">
        <f>SUM(#REF!)*$BI58</f>
        <v>#REF!</v>
      </c>
      <c r="AC58" s="171" t="e">
        <f>SUM(#REF!)*$BI58</f>
        <v>#REF!</v>
      </c>
      <c r="AD58" s="171" t="e">
        <f>SUM(#REF!)*$BI58</f>
        <v>#REF!</v>
      </c>
      <c r="AE58" s="171" t="e">
        <f>SUM(#REF!)*$BI58</f>
        <v>#REF!</v>
      </c>
      <c r="AF58" s="171" t="e">
        <f>SUM(#REF!)*$BI58</f>
        <v>#REF!</v>
      </c>
      <c r="AG58" s="171" t="e">
        <f>SUM(#REF!)*$BI58</f>
        <v>#REF!</v>
      </c>
      <c r="AH58" s="171" t="e">
        <f>SUM(#REF!)*$BI58</f>
        <v>#REF!</v>
      </c>
      <c r="AI58" s="171" t="e">
        <f>SUM(#REF!)*$BI58</f>
        <v>#REF!</v>
      </c>
      <c r="AJ58" s="171" t="e">
        <f>SUM(#REF!)*$BI58</f>
        <v>#REF!</v>
      </c>
      <c r="AK58" s="171" t="e">
        <f>SUM(#REF!)*$BI58</f>
        <v>#REF!</v>
      </c>
      <c r="AL58" s="171" t="e">
        <f>SUM(#REF!)*$BI58</f>
        <v>#REF!</v>
      </c>
      <c r="AM58" s="171" t="e">
        <f>SUM(#REF!)*$BI58</f>
        <v>#REF!</v>
      </c>
      <c r="AN58" s="171" t="e">
        <f>SUM(#REF!)*$BI58</f>
        <v>#REF!</v>
      </c>
      <c r="AO58" s="171" t="e">
        <f>SUM(#REF!)*$BI58</f>
        <v>#REF!</v>
      </c>
      <c r="AP58" s="171" t="e">
        <f>SUM(#REF!)*$BI58</f>
        <v>#REF!</v>
      </c>
      <c r="AQ58" s="171" t="e">
        <f>SUM(#REF!)*$BI58</f>
        <v>#REF!</v>
      </c>
      <c r="AR58" s="171" t="e">
        <f>SUM(#REF!)*$BI58</f>
        <v>#REF!</v>
      </c>
      <c r="AS58" s="171" t="e">
        <f>SUM(#REF!)*$BI58</f>
        <v>#REF!</v>
      </c>
      <c r="AT58" s="171" t="e">
        <f>SUM(#REF!)*$BI58</f>
        <v>#REF!</v>
      </c>
      <c r="AU58" s="171" t="e">
        <f>SUM(#REF!)*$BI58</f>
        <v>#REF!</v>
      </c>
      <c r="AV58" s="171" t="e">
        <f>SUM(#REF!)*$BI58</f>
        <v>#REF!</v>
      </c>
      <c r="AW58" s="171" t="e">
        <f>SUM(#REF!)*$BI58</f>
        <v>#REF!</v>
      </c>
      <c r="AX58" s="171" t="e">
        <f>SUM(#REF!)*$BI58</f>
        <v>#REF!</v>
      </c>
      <c r="AY58" s="171" t="e">
        <f>SUM(#REF!)*$BI58</f>
        <v>#REF!</v>
      </c>
      <c r="AZ58" s="171" t="e">
        <f>SUM(#REF!)*$BI58</f>
        <v>#REF!</v>
      </c>
      <c r="BA58" s="171" t="e">
        <f>SUM(#REF!)*$BI58</f>
        <v>#REF!</v>
      </c>
      <c r="BB58" s="171" t="e">
        <f>SUM(#REF!)*$BI58</f>
        <v>#REF!</v>
      </c>
      <c r="BC58" s="171" t="e">
        <f>SUM(#REF!)*$BI58</f>
        <v>#REF!</v>
      </c>
      <c r="BD58" s="171" t="e">
        <f>SUM(#REF!)*$BI58</f>
        <v>#REF!</v>
      </c>
      <c r="BE58" s="171" t="e">
        <f>SUM(#REF!)*$BI58</f>
        <v>#REF!</v>
      </c>
      <c r="BF58" s="171" t="e">
        <f>SUM(#REF!)*$BI58</f>
        <v>#REF!</v>
      </c>
      <c r="BG58" s="171" t="e">
        <f>SUM(#REF!)*$BI58</f>
        <v>#REF!</v>
      </c>
      <c r="BI58" s="174">
        <f>SUMIF(Revenue!$P:$P,'E&amp;O -  Import (USD)'!$F58,Revenue!$G:$G)</f>
        <v>9.5039807719685555E-4</v>
      </c>
    </row>
    <row r="59" spans="1:61" s="173" customFormat="1" ht="12.75" hidden="1" customHeight="1">
      <c r="A59" s="177" t="s">
        <v>456</v>
      </c>
      <c r="B59" s="178" t="s">
        <v>625</v>
      </c>
      <c r="C59" s="170" t="str" cm="1">
        <f t="array" ref="C59">IFERROR(INDEX('Legal Entity'!B:B,MATCH('E&amp;O -  Import (USD)'!F59,'Legal Entity'!A:A,0),0),0)</f>
        <v>1310 - Corix Utilities Inc.</v>
      </c>
      <c r="D59" s="170" t="str" cm="1">
        <f t="array" ref="D59">IFERROR(INDEX('Legal Entity'!C:C,MATCH(F59,'Legal Entity'!A:A,0),0),0)</f>
        <v>CA</v>
      </c>
      <c r="E59" s="170" t="s">
        <v>635</v>
      </c>
      <c r="F59" s="170" t="s">
        <v>110</v>
      </c>
      <c r="G59" s="170"/>
      <c r="H59" s="171" t="e">
        <f>SUM(#REF!)*$BI59</f>
        <v>#REF!</v>
      </c>
      <c r="I59" s="171" t="e">
        <f>SUM(#REF!)*$BI59</f>
        <v>#REF!</v>
      </c>
      <c r="J59" s="171" t="e">
        <f>SUM(#REF!)*$BI59</f>
        <v>#REF!</v>
      </c>
      <c r="K59" s="171" t="e">
        <f>SUM(#REF!)*$BI59</f>
        <v>#REF!</v>
      </c>
      <c r="L59" s="171" t="e">
        <f>SUM(#REF!)*$BI59</f>
        <v>#REF!</v>
      </c>
      <c r="M59" s="171" t="e">
        <f>SUM(#REF!)*$BI59</f>
        <v>#REF!</v>
      </c>
      <c r="N59" s="171" t="e">
        <f>SUM(#REF!)*$BI59</f>
        <v>#REF!</v>
      </c>
      <c r="O59" s="171" t="e">
        <f>SUM(#REF!)*$BI59</f>
        <v>#REF!</v>
      </c>
      <c r="P59" s="171" t="e">
        <f>SUM(#REF!)*$BI59</f>
        <v>#REF!</v>
      </c>
      <c r="Q59" s="171" t="e">
        <f>SUM(#REF!)*$BI59</f>
        <v>#REF!</v>
      </c>
      <c r="R59" s="171" t="e">
        <f>SUM(#REF!)*$BI59</f>
        <v>#REF!</v>
      </c>
      <c r="S59" s="171" t="e">
        <f>SUM(#REF!)*$BI59</f>
        <v>#REF!</v>
      </c>
      <c r="T59" s="171" t="e">
        <f>SUM(#REF!)*$BI59</f>
        <v>#REF!</v>
      </c>
      <c r="U59" s="171" t="e">
        <f>SUM(#REF!)*$BI59</f>
        <v>#REF!</v>
      </c>
      <c r="V59" s="171" t="e">
        <f>SUM(#REF!)*$BI59</f>
        <v>#REF!</v>
      </c>
      <c r="W59" s="171" t="e">
        <f>SUM(#REF!)*$BI59</f>
        <v>#REF!</v>
      </c>
      <c r="X59" s="171" t="e">
        <f>SUM(#REF!)*$BI59</f>
        <v>#REF!</v>
      </c>
      <c r="Y59" s="171" t="e">
        <f>SUM(#REF!)*$BI59</f>
        <v>#REF!</v>
      </c>
      <c r="Z59" s="171" t="e">
        <f>SUM(#REF!)*$BI59</f>
        <v>#REF!</v>
      </c>
      <c r="AA59" s="171" t="e">
        <f>SUM(#REF!)*$BI59</f>
        <v>#REF!</v>
      </c>
      <c r="AB59" s="171" t="e">
        <f>SUM(#REF!)*$BI59</f>
        <v>#REF!</v>
      </c>
      <c r="AC59" s="171" t="e">
        <f>SUM(#REF!)*$BI59</f>
        <v>#REF!</v>
      </c>
      <c r="AD59" s="171" t="e">
        <f>SUM(#REF!)*$BI59</f>
        <v>#REF!</v>
      </c>
      <c r="AE59" s="171" t="e">
        <f>SUM(#REF!)*$BI59</f>
        <v>#REF!</v>
      </c>
      <c r="AF59" s="171" t="e">
        <f>SUM(#REF!)*$BI59</f>
        <v>#REF!</v>
      </c>
      <c r="AG59" s="171" t="e">
        <f>SUM(#REF!)*$BI59</f>
        <v>#REF!</v>
      </c>
      <c r="AH59" s="171" t="e">
        <f>SUM(#REF!)*$BI59</f>
        <v>#REF!</v>
      </c>
      <c r="AI59" s="171" t="e">
        <f>SUM(#REF!)*$BI59</f>
        <v>#REF!</v>
      </c>
      <c r="AJ59" s="171" t="e">
        <f>SUM(#REF!)*$BI59</f>
        <v>#REF!</v>
      </c>
      <c r="AK59" s="171" t="e">
        <f>SUM(#REF!)*$BI59</f>
        <v>#REF!</v>
      </c>
      <c r="AL59" s="171" t="e">
        <f>SUM(#REF!)*$BI59</f>
        <v>#REF!</v>
      </c>
      <c r="AM59" s="171" t="e">
        <f>SUM(#REF!)*$BI59</f>
        <v>#REF!</v>
      </c>
      <c r="AN59" s="171" t="e">
        <f>SUM(#REF!)*$BI59</f>
        <v>#REF!</v>
      </c>
      <c r="AO59" s="171" t="e">
        <f>SUM(#REF!)*$BI59</f>
        <v>#REF!</v>
      </c>
      <c r="AP59" s="171" t="e">
        <f>SUM(#REF!)*$BI59</f>
        <v>#REF!</v>
      </c>
      <c r="AQ59" s="171" t="e">
        <f>SUM(#REF!)*$BI59</f>
        <v>#REF!</v>
      </c>
      <c r="AR59" s="171" t="e">
        <f>SUM(#REF!)*$BI59</f>
        <v>#REF!</v>
      </c>
      <c r="AS59" s="171" t="e">
        <f>SUM(#REF!)*$BI59</f>
        <v>#REF!</v>
      </c>
      <c r="AT59" s="171" t="e">
        <f>SUM(#REF!)*$BI59</f>
        <v>#REF!</v>
      </c>
      <c r="AU59" s="171" t="e">
        <f>SUM(#REF!)*$BI59</f>
        <v>#REF!</v>
      </c>
      <c r="AV59" s="171" t="e">
        <f>SUM(#REF!)*$BI59</f>
        <v>#REF!</v>
      </c>
      <c r="AW59" s="171" t="e">
        <f>SUM(#REF!)*$BI59</f>
        <v>#REF!</v>
      </c>
      <c r="AX59" s="171" t="e">
        <f>SUM(#REF!)*$BI59</f>
        <v>#REF!</v>
      </c>
      <c r="AY59" s="171" t="e">
        <f>SUM(#REF!)*$BI59</f>
        <v>#REF!</v>
      </c>
      <c r="AZ59" s="171" t="e">
        <f>SUM(#REF!)*$BI59</f>
        <v>#REF!</v>
      </c>
      <c r="BA59" s="171" t="e">
        <f>SUM(#REF!)*$BI59</f>
        <v>#REF!</v>
      </c>
      <c r="BB59" s="171" t="e">
        <f>SUM(#REF!)*$BI59</f>
        <v>#REF!</v>
      </c>
      <c r="BC59" s="171" t="e">
        <f>SUM(#REF!)*$BI59</f>
        <v>#REF!</v>
      </c>
      <c r="BD59" s="171" t="e">
        <f>SUM(#REF!)*$BI59</f>
        <v>#REF!</v>
      </c>
      <c r="BE59" s="171" t="e">
        <f>SUM(#REF!)*$BI59</f>
        <v>#REF!</v>
      </c>
      <c r="BF59" s="171" t="e">
        <f>SUM(#REF!)*$BI59</f>
        <v>#REF!</v>
      </c>
      <c r="BG59" s="171" t="e">
        <f>SUM(#REF!)*$BI59</f>
        <v>#REF!</v>
      </c>
      <c r="BI59" s="174">
        <f>SUMIF(Revenue!$P:$P,'E&amp;O -  Import (USD)'!$F59,Revenue!$G:$G)</f>
        <v>4.8854561385584406E-3</v>
      </c>
    </row>
    <row r="60" spans="1:61" s="173" customFormat="1" ht="12.75" hidden="1" customHeight="1">
      <c r="A60" s="177" t="s">
        <v>456</v>
      </c>
      <c r="B60" s="178" t="s">
        <v>625</v>
      </c>
      <c r="C60" s="170" t="str" cm="1">
        <f t="array" ref="C60">IFERROR(INDEX('Legal Entity'!B:B,MATCH('E&amp;O -  Import (USD)'!F60,'Legal Entity'!A:A,0),0),0)</f>
        <v>1310 - Corix Utilities Inc.</v>
      </c>
      <c r="D60" s="170" t="str" cm="1">
        <f t="array" ref="D60">IFERROR(INDEX('Legal Entity'!C:C,MATCH(F60,'Legal Entity'!A:A,0),0),0)</f>
        <v>CA</v>
      </c>
      <c r="E60" s="170" t="s">
        <v>635</v>
      </c>
      <c r="F60" s="170" t="s">
        <v>100</v>
      </c>
      <c r="G60" s="170"/>
      <c r="H60" s="171" t="e">
        <f>SUM(#REF!)*$BI60</f>
        <v>#REF!</v>
      </c>
      <c r="I60" s="171" t="e">
        <f>SUM(#REF!)*$BI60</f>
        <v>#REF!</v>
      </c>
      <c r="J60" s="171" t="e">
        <f>SUM(#REF!)*$BI60</f>
        <v>#REF!</v>
      </c>
      <c r="K60" s="171" t="e">
        <f>SUM(#REF!)*$BI60</f>
        <v>#REF!</v>
      </c>
      <c r="L60" s="171" t="e">
        <f>SUM(#REF!)*$BI60</f>
        <v>#REF!</v>
      </c>
      <c r="M60" s="171" t="e">
        <f>SUM(#REF!)*$BI60</f>
        <v>#REF!</v>
      </c>
      <c r="N60" s="171" t="e">
        <f>SUM(#REF!)*$BI60</f>
        <v>#REF!</v>
      </c>
      <c r="O60" s="171" t="e">
        <f>SUM(#REF!)*$BI60</f>
        <v>#REF!</v>
      </c>
      <c r="P60" s="171" t="e">
        <f>SUM(#REF!)*$BI60</f>
        <v>#REF!</v>
      </c>
      <c r="Q60" s="171" t="e">
        <f>SUM(#REF!)*$BI60</f>
        <v>#REF!</v>
      </c>
      <c r="R60" s="171" t="e">
        <f>SUM(#REF!)*$BI60</f>
        <v>#REF!</v>
      </c>
      <c r="S60" s="171" t="e">
        <f>SUM(#REF!)*$BI60</f>
        <v>#REF!</v>
      </c>
      <c r="T60" s="171" t="e">
        <f>SUM(#REF!)*$BI60</f>
        <v>#REF!</v>
      </c>
      <c r="U60" s="171" t="e">
        <f>SUM(#REF!)*$BI60</f>
        <v>#REF!</v>
      </c>
      <c r="V60" s="171" t="e">
        <f>SUM(#REF!)*$BI60</f>
        <v>#REF!</v>
      </c>
      <c r="W60" s="171" t="e">
        <f>SUM(#REF!)*$BI60</f>
        <v>#REF!</v>
      </c>
      <c r="X60" s="171" t="e">
        <f>SUM(#REF!)*$BI60</f>
        <v>#REF!</v>
      </c>
      <c r="Y60" s="171" t="e">
        <f>SUM(#REF!)*$BI60</f>
        <v>#REF!</v>
      </c>
      <c r="Z60" s="171" t="e">
        <f>SUM(#REF!)*$BI60</f>
        <v>#REF!</v>
      </c>
      <c r="AA60" s="171" t="e">
        <f>SUM(#REF!)*$BI60</f>
        <v>#REF!</v>
      </c>
      <c r="AB60" s="171" t="e">
        <f>SUM(#REF!)*$BI60</f>
        <v>#REF!</v>
      </c>
      <c r="AC60" s="171" t="e">
        <f>SUM(#REF!)*$BI60</f>
        <v>#REF!</v>
      </c>
      <c r="AD60" s="171" t="e">
        <f>SUM(#REF!)*$BI60</f>
        <v>#REF!</v>
      </c>
      <c r="AE60" s="171" t="e">
        <f>SUM(#REF!)*$BI60</f>
        <v>#REF!</v>
      </c>
      <c r="AF60" s="171" t="e">
        <f>SUM(#REF!)*$BI60</f>
        <v>#REF!</v>
      </c>
      <c r="AG60" s="171" t="e">
        <f>SUM(#REF!)*$BI60</f>
        <v>#REF!</v>
      </c>
      <c r="AH60" s="171" t="e">
        <f>SUM(#REF!)*$BI60</f>
        <v>#REF!</v>
      </c>
      <c r="AI60" s="171" t="e">
        <f>SUM(#REF!)*$BI60</f>
        <v>#REF!</v>
      </c>
      <c r="AJ60" s="171" t="e">
        <f>SUM(#REF!)*$BI60</f>
        <v>#REF!</v>
      </c>
      <c r="AK60" s="171" t="e">
        <f>SUM(#REF!)*$BI60</f>
        <v>#REF!</v>
      </c>
      <c r="AL60" s="171" t="e">
        <f>SUM(#REF!)*$BI60</f>
        <v>#REF!</v>
      </c>
      <c r="AM60" s="171" t="e">
        <f>SUM(#REF!)*$BI60</f>
        <v>#REF!</v>
      </c>
      <c r="AN60" s="171" t="e">
        <f>SUM(#REF!)*$BI60</f>
        <v>#REF!</v>
      </c>
      <c r="AO60" s="171" t="e">
        <f>SUM(#REF!)*$BI60</f>
        <v>#REF!</v>
      </c>
      <c r="AP60" s="171" t="e">
        <f>SUM(#REF!)*$BI60</f>
        <v>#REF!</v>
      </c>
      <c r="AQ60" s="171" t="e">
        <f>SUM(#REF!)*$BI60</f>
        <v>#REF!</v>
      </c>
      <c r="AR60" s="171" t="e">
        <f>SUM(#REF!)*$BI60</f>
        <v>#REF!</v>
      </c>
      <c r="AS60" s="171" t="e">
        <f>SUM(#REF!)*$BI60</f>
        <v>#REF!</v>
      </c>
      <c r="AT60" s="171" t="e">
        <f>SUM(#REF!)*$BI60</f>
        <v>#REF!</v>
      </c>
      <c r="AU60" s="171" t="e">
        <f>SUM(#REF!)*$BI60</f>
        <v>#REF!</v>
      </c>
      <c r="AV60" s="171" t="e">
        <f>SUM(#REF!)*$BI60</f>
        <v>#REF!</v>
      </c>
      <c r="AW60" s="171" t="e">
        <f>SUM(#REF!)*$BI60</f>
        <v>#REF!</v>
      </c>
      <c r="AX60" s="171" t="e">
        <f>SUM(#REF!)*$BI60</f>
        <v>#REF!</v>
      </c>
      <c r="AY60" s="171" t="e">
        <f>SUM(#REF!)*$BI60</f>
        <v>#REF!</v>
      </c>
      <c r="AZ60" s="171" t="e">
        <f>SUM(#REF!)*$BI60</f>
        <v>#REF!</v>
      </c>
      <c r="BA60" s="171" t="e">
        <f>SUM(#REF!)*$BI60</f>
        <v>#REF!</v>
      </c>
      <c r="BB60" s="171" t="e">
        <f>SUM(#REF!)*$BI60</f>
        <v>#REF!</v>
      </c>
      <c r="BC60" s="171" t="e">
        <f>SUM(#REF!)*$BI60</f>
        <v>#REF!</v>
      </c>
      <c r="BD60" s="171" t="e">
        <f>SUM(#REF!)*$BI60</f>
        <v>#REF!</v>
      </c>
      <c r="BE60" s="171" t="e">
        <f>SUM(#REF!)*$BI60</f>
        <v>#REF!</v>
      </c>
      <c r="BF60" s="171" t="e">
        <f>SUM(#REF!)*$BI60</f>
        <v>#REF!</v>
      </c>
      <c r="BG60" s="171" t="e">
        <f>SUM(#REF!)*$BI60</f>
        <v>#REF!</v>
      </c>
      <c r="BI60" s="174">
        <f>SUMIF(Revenue!$P:$P,'E&amp;O -  Import (USD)'!$F60,Revenue!$G:$G)</f>
        <v>0</v>
      </c>
    </row>
    <row r="61" spans="1:61" s="173" customFormat="1" ht="12.75" hidden="1" customHeight="1">
      <c r="A61" s="177" t="s">
        <v>456</v>
      </c>
      <c r="B61" s="178" t="s">
        <v>625</v>
      </c>
      <c r="C61" s="170" t="str" cm="1">
        <f t="array" ref="C61">IFERROR(INDEX('Legal Entity'!B:B,MATCH('E&amp;O -  Import (USD)'!F61,'Legal Entity'!A:A,0),0),0)</f>
        <v>1345 - Corix Water Services Inc.</v>
      </c>
      <c r="D61" s="170" t="str" cm="1">
        <f t="array" ref="D61">IFERROR(INDEX('Legal Entity'!C:C,MATCH(F61,'Legal Entity'!A:A,0),0),0)</f>
        <v>CA</v>
      </c>
      <c r="E61" s="170" t="s">
        <v>635</v>
      </c>
      <c r="F61" s="170" t="s">
        <v>174</v>
      </c>
      <c r="G61" s="170"/>
      <c r="H61" s="171" t="e">
        <f>SUM(#REF!)*$BI61</f>
        <v>#REF!</v>
      </c>
      <c r="I61" s="171" t="e">
        <f>SUM(#REF!)*$BI61</f>
        <v>#REF!</v>
      </c>
      <c r="J61" s="171" t="e">
        <f>SUM(#REF!)*$BI61</f>
        <v>#REF!</v>
      </c>
      <c r="K61" s="171" t="e">
        <f>SUM(#REF!)*$BI61</f>
        <v>#REF!</v>
      </c>
      <c r="L61" s="171" t="e">
        <f>SUM(#REF!)*$BI61</f>
        <v>#REF!</v>
      </c>
      <c r="M61" s="171" t="e">
        <f>SUM(#REF!)*$BI61</f>
        <v>#REF!</v>
      </c>
      <c r="N61" s="171" t="e">
        <f>SUM(#REF!)*$BI61</f>
        <v>#REF!</v>
      </c>
      <c r="O61" s="171" t="e">
        <f>SUM(#REF!)*$BI61</f>
        <v>#REF!</v>
      </c>
      <c r="P61" s="171" t="e">
        <f>SUM(#REF!)*$BI61</f>
        <v>#REF!</v>
      </c>
      <c r="Q61" s="171" t="e">
        <f>SUM(#REF!)*$BI61</f>
        <v>#REF!</v>
      </c>
      <c r="R61" s="171" t="e">
        <f>SUM(#REF!)*$BI61</f>
        <v>#REF!</v>
      </c>
      <c r="S61" s="171" t="e">
        <f>SUM(#REF!)*$BI61</f>
        <v>#REF!</v>
      </c>
      <c r="T61" s="171" t="e">
        <f>SUM(#REF!)*$BI61</f>
        <v>#REF!</v>
      </c>
      <c r="U61" s="171" t="e">
        <f>SUM(#REF!)*$BI61</f>
        <v>#REF!</v>
      </c>
      <c r="V61" s="171" t="e">
        <f>SUM(#REF!)*$BI61</f>
        <v>#REF!</v>
      </c>
      <c r="W61" s="171" t="e">
        <f>SUM(#REF!)*$BI61</f>
        <v>#REF!</v>
      </c>
      <c r="X61" s="171" t="e">
        <f>SUM(#REF!)*$BI61</f>
        <v>#REF!</v>
      </c>
      <c r="Y61" s="171" t="e">
        <f>SUM(#REF!)*$BI61</f>
        <v>#REF!</v>
      </c>
      <c r="Z61" s="171" t="e">
        <f>SUM(#REF!)*$BI61</f>
        <v>#REF!</v>
      </c>
      <c r="AA61" s="171" t="e">
        <f>SUM(#REF!)*$BI61</f>
        <v>#REF!</v>
      </c>
      <c r="AB61" s="171" t="e">
        <f>SUM(#REF!)*$BI61</f>
        <v>#REF!</v>
      </c>
      <c r="AC61" s="171" t="e">
        <f>SUM(#REF!)*$BI61</f>
        <v>#REF!</v>
      </c>
      <c r="AD61" s="171" t="e">
        <f>SUM(#REF!)*$BI61</f>
        <v>#REF!</v>
      </c>
      <c r="AE61" s="171" t="e">
        <f>SUM(#REF!)*$BI61</f>
        <v>#REF!</v>
      </c>
      <c r="AF61" s="171" t="e">
        <f>SUM(#REF!)*$BI61</f>
        <v>#REF!</v>
      </c>
      <c r="AG61" s="171" t="e">
        <f>SUM(#REF!)*$BI61</f>
        <v>#REF!</v>
      </c>
      <c r="AH61" s="171" t="e">
        <f>SUM(#REF!)*$BI61</f>
        <v>#REF!</v>
      </c>
      <c r="AI61" s="171" t="e">
        <f>SUM(#REF!)*$BI61</f>
        <v>#REF!</v>
      </c>
      <c r="AJ61" s="171" t="e">
        <f>SUM(#REF!)*$BI61</f>
        <v>#REF!</v>
      </c>
      <c r="AK61" s="171" t="e">
        <f>SUM(#REF!)*$BI61</f>
        <v>#REF!</v>
      </c>
      <c r="AL61" s="171" t="e">
        <f>SUM(#REF!)*$BI61</f>
        <v>#REF!</v>
      </c>
      <c r="AM61" s="171" t="e">
        <f>SUM(#REF!)*$BI61</f>
        <v>#REF!</v>
      </c>
      <c r="AN61" s="171" t="e">
        <f>SUM(#REF!)*$BI61</f>
        <v>#REF!</v>
      </c>
      <c r="AO61" s="171" t="e">
        <f>SUM(#REF!)*$BI61</f>
        <v>#REF!</v>
      </c>
      <c r="AP61" s="171" t="e">
        <f>SUM(#REF!)*$BI61</f>
        <v>#REF!</v>
      </c>
      <c r="AQ61" s="171" t="e">
        <f>SUM(#REF!)*$BI61</f>
        <v>#REF!</v>
      </c>
      <c r="AR61" s="171" t="e">
        <f>SUM(#REF!)*$BI61</f>
        <v>#REF!</v>
      </c>
      <c r="AS61" s="171" t="e">
        <f>SUM(#REF!)*$BI61</f>
        <v>#REF!</v>
      </c>
      <c r="AT61" s="171" t="e">
        <f>SUM(#REF!)*$BI61</f>
        <v>#REF!</v>
      </c>
      <c r="AU61" s="171" t="e">
        <f>SUM(#REF!)*$BI61</f>
        <v>#REF!</v>
      </c>
      <c r="AV61" s="171" t="e">
        <f>SUM(#REF!)*$BI61</f>
        <v>#REF!</v>
      </c>
      <c r="AW61" s="171" t="e">
        <f>SUM(#REF!)*$BI61</f>
        <v>#REF!</v>
      </c>
      <c r="AX61" s="171" t="e">
        <f>SUM(#REF!)*$BI61</f>
        <v>#REF!</v>
      </c>
      <c r="AY61" s="171" t="e">
        <f>SUM(#REF!)*$BI61</f>
        <v>#REF!</v>
      </c>
      <c r="AZ61" s="171" t="e">
        <f>SUM(#REF!)*$BI61</f>
        <v>#REF!</v>
      </c>
      <c r="BA61" s="171" t="e">
        <f>SUM(#REF!)*$BI61</f>
        <v>#REF!</v>
      </c>
      <c r="BB61" s="171" t="e">
        <f>SUM(#REF!)*$BI61</f>
        <v>#REF!</v>
      </c>
      <c r="BC61" s="171" t="e">
        <f>SUM(#REF!)*$BI61</f>
        <v>#REF!</v>
      </c>
      <c r="BD61" s="171" t="e">
        <f>SUM(#REF!)*$BI61</f>
        <v>#REF!</v>
      </c>
      <c r="BE61" s="171" t="e">
        <f>SUM(#REF!)*$BI61</f>
        <v>#REF!</v>
      </c>
      <c r="BF61" s="171" t="e">
        <f>SUM(#REF!)*$BI61</f>
        <v>#REF!</v>
      </c>
      <c r="BG61" s="171" t="e">
        <f>SUM(#REF!)*$BI61</f>
        <v>#REF!</v>
      </c>
      <c r="BI61" s="174">
        <f>SUMIF(Revenue!$P:$P,'E&amp;O -  Import (USD)'!$F61,Revenue!$G:$G)</f>
        <v>6.0189206957625967E-2</v>
      </c>
    </row>
    <row r="62" spans="1:61" s="173" customFormat="1" ht="12.75" hidden="1" customHeight="1">
      <c r="A62" s="177" t="s">
        <v>456</v>
      </c>
      <c r="B62" s="178" t="s">
        <v>625</v>
      </c>
      <c r="C62" s="170" t="str" cm="1">
        <f t="array" ref="C62">IFERROR(INDEX('Legal Entity'!B:B,MATCH('E&amp;O -  Import (USD)'!F62,'Legal Entity'!A:A,0),0),0)</f>
        <v>1345 - Corix Water Services Inc.</v>
      </c>
      <c r="D62" s="170" t="str" cm="1">
        <f t="array" ref="D62">IFERROR(INDEX('Legal Entity'!C:C,MATCH(F62,'Legal Entity'!A:A,0),0),0)</f>
        <v>CA</v>
      </c>
      <c r="E62" s="170" t="s">
        <v>635</v>
      </c>
      <c r="F62" s="170" t="s">
        <v>172</v>
      </c>
      <c r="G62" s="170"/>
      <c r="H62" s="171" t="e">
        <f>SUM(#REF!)*$BI62</f>
        <v>#REF!</v>
      </c>
      <c r="I62" s="171" t="e">
        <f>SUM(#REF!)*$BI62</f>
        <v>#REF!</v>
      </c>
      <c r="J62" s="171" t="e">
        <f>SUM(#REF!)*$BI62</f>
        <v>#REF!</v>
      </c>
      <c r="K62" s="171" t="e">
        <f>SUM(#REF!)*$BI62</f>
        <v>#REF!</v>
      </c>
      <c r="L62" s="171" t="e">
        <f>SUM(#REF!)*$BI62</f>
        <v>#REF!</v>
      </c>
      <c r="M62" s="171" t="e">
        <f>SUM(#REF!)*$BI62</f>
        <v>#REF!</v>
      </c>
      <c r="N62" s="171" t="e">
        <f>SUM(#REF!)*$BI62</f>
        <v>#REF!</v>
      </c>
      <c r="O62" s="171" t="e">
        <f>SUM(#REF!)*$BI62</f>
        <v>#REF!</v>
      </c>
      <c r="P62" s="171" t="e">
        <f>SUM(#REF!)*$BI62</f>
        <v>#REF!</v>
      </c>
      <c r="Q62" s="171" t="e">
        <f>SUM(#REF!)*$BI62</f>
        <v>#REF!</v>
      </c>
      <c r="R62" s="171" t="e">
        <f>SUM(#REF!)*$BI62</f>
        <v>#REF!</v>
      </c>
      <c r="S62" s="171" t="e">
        <f>SUM(#REF!)*$BI62</f>
        <v>#REF!</v>
      </c>
      <c r="T62" s="171" t="e">
        <f>SUM(#REF!)*$BI62</f>
        <v>#REF!</v>
      </c>
      <c r="U62" s="171" t="e">
        <f>SUM(#REF!)*$BI62</f>
        <v>#REF!</v>
      </c>
      <c r="V62" s="171" t="e">
        <f>SUM(#REF!)*$BI62</f>
        <v>#REF!</v>
      </c>
      <c r="W62" s="171" t="e">
        <f>SUM(#REF!)*$BI62</f>
        <v>#REF!</v>
      </c>
      <c r="X62" s="171" t="e">
        <f>SUM(#REF!)*$BI62</f>
        <v>#REF!</v>
      </c>
      <c r="Y62" s="171" t="e">
        <f>SUM(#REF!)*$BI62</f>
        <v>#REF!</v>
      </c>
      <c r="Z62" s="171" t="e">
        <f>SUM(#REF!)*$BI62</f>
        <v>#REF!</v>
      </c>
      <c r="AA62" s="171" t="e">
        <f>SUM(#REF!)*$BI62</f>
        <v>#REF!</v>
      </c>
      <c r="AB62" s="171" t="e">
        <f>SUM(#REF!)*$BI62</f>
        <v>#REF!</v>
      </c>
      <c r="AC62" s="171" t="e">
        <f>SUM(#REF!)*$BI62</f>
        <v>#REF!</v>
      </c>
      <c r="AD62" s="171" t="e">
        <f>SUM(#REF!)*$BI62</f>
        <v>#REF!</v>
      </c>
      <c r="AE62" s="171" t="e">
        <f>SUM(#REF!)*$BI62</f>
        <v>#REF!</v>
      </c>
      <c r="AF62" s="171" t="e">
        <f>SUM(#REF!)*$BI62</f>
        <v>#REF!</v>
      </c>
      <c r="AG62" s="171" t="e">
        <f>SUM(#REF!)*$BI62</f>
        <v>#REF!</v>
      </c>
      <c r="AH62" s="171" t="e">
        <f>SUM(#REF!)*$BI62</f>
        <v>#REF!</v>
      </c>
      <c r="AI62" s="171" t="e">
        <f>SUM(#REF!)*$BI62</f>
        <v>#REF!</v>
      </c>
      <c r="AJ62" s="171" t="e">
        <f>SUM(#REF!)*$BI62</f>
        <v>#REF!</v>
      </c>
      <c r="AK62" s="171" t="e">
        <f>SUM(#REF!)*$BI62</f>
        <v>#REF!</v>
      </c>
      <c r="AL62" s="171" t="e">
        <f>SUM(#REF!)*$BI62</f>
        <v>#REF!</v>
      </c>
      <c r="AM62" s="171" t="e">
        <f>SUM(#REF!)*$BI62</f>
        <v>#REF!</v>
      </c>
      <c r="AN62" s="171" t="e">
        <f>SUM(#REF!)*$BI62</f>
        <v>#REF!</v>
      </c>
      <c r="AO62" s="171" t="e">
        <f>SUM(#REF!)*$BI62</f>
        <v>#REF!</v>
      </c>
      <c r="AP62" s="171" t="e">
        <f>SUM(#REF!)*$BI62</f>
        <v>#REF!</v>
      </c>
      <c r="AQ62" s="171" t="e">
        <f>SUM(#REF!)*$BI62</f>
        <v>#REF!</v>
      </c>
      <c r="AR62" s="171" t="e">
        <f>SUM(#REF!)*$BI62</f>
        <v>#REF!</v>
      </c>
      <c r="AS62" s="171" t="e">
        <f>SUM(#REF!)*$BI62</f>
        <v>#REF!</v>
      </c>
      <c r="AT62" s="171" t="e">
        <f>SUM(#REF!)*$BI62</f>
        <v>#REF!</v>
      </c>
      <c r="AU62" s="171" t="e">
        <f>SUM(#REF!)*$BI62</f>
        <v>#REF!</v>
      </c>
      <c r="AV62" s="171" t="e">
        <f>SUM(#REF!)*$BI62</f>
        <v>#REF!</v>
      </c>
      <c r="AW62" s="171" t="e">
        <f>SUM(#REF!)*$BI62</f>
        <v>#REF!</v>
      </c>
      <c r="AX62" s="171" t="e">
        <f>SUM(#REF!)*$BI62</f>
        <v>#REF!</v>
      </c>
      <c r="AY62" s="171" t="e">
        <f>SUM(#REF!)*$BI62</f>
        <v>#REF!</v>
      </c>
      <c r="AZ62" s="171" t="e">
        <f>SUM(#REF!)*$BI62</f>
        <v>#REF!</v>
      </c>
      <c r="BA62" s="171" t="e">
        <f>SUM(#REF!)*$BI62</f>
        <v>#REF!</v>
      </c>
      <c r="BB62" s="171" t="e">
        <f>SUM(#REF!)*$BI62</f>
        <v>#REF!</v>
      </c>
      <c r="BC62" s="171" t="e">
        <f>SUM(#REF!)*$BI62</f>
        <v>#REF!</v>
      </c>
      <c r="BD62" s="171" t="e">
        <f>SUM(#REF!)*$BI62</f>
        <v>#REF!</v>
      </c>
      <c r="BE62" s="171" t="e">
        <f>SUM(#REF!)*$BI62</f>
        <v>#REF!</v>
      </c>
      <c r="BF62" s="171" t="e">
        <f>SUM(#REF!)*$BI62</f>
        <v>#REF!</v>
      </c>
      <c r="BG62" s="171" t="e">
        <f>SUM(#REF!)*$BI62</f>
        <v>#REF!</v>
      </c>
      <c r="BI62" s="174">
        <f>SUMIF(Revenue!$P:$P,'E&amp;O -  Import (USD)'!$F62,Revenue!$G:$G)</f>
        <v>0</v>
      </c>
    </row>
    <row r="63" spans="1:61" s="173" customFormat="1" ht="12.75" hidden="1" customHeight="1">
      <c r="A63" s="177" t="s">
        <v>456</v>
      </c>
      <c r="B63" s="178" t="s">
        <v>625</v>
      </c>
      <c r="C63" s="170" t="str" cm="1">
        <f t="array" ref="C63">IFERROR(INDEX('Legal Entity'!B:B,MATCH('E&amp;O -  Import (USD)'!F63,'Legal Entity'!A:A,0),0),0)</f>
        <v>1310 - Corix Utilities Inc.</v>
      </c>
      <c r="D63" s="170" t="str" cm="1">
        <f t="array" ref="D63">IFERROR(INDEX('Legal Entity'!C:C,MATCH(F63,'Legal Entity'!A:A,0),0),0)</f>
        <v>CA</v>
      </c>
      <c r="E63" s="170" t="s">
        <v>635</v>
      </c>
      <c r="F63" s="170" t="s">
        <v>658</v>
      </c>
      <c r="G63" s="170"/>
      <c r="H63" s="171" t="e">
        <f>SUM(#REF!)*$BI63</f>
        <v>#REF!</v>
      </c>
      <c r="I63" s="171" t="e">
        <f>SUM(#REF!)*$BI63</f>
        <v>#REF!</v>
      </c>
      <c r="J63" s="171" t="e">
        <f>SUM(#REF!)*$BI63</f>
        <v>#REF!</v>
      </c>
      <c r="K63" s="171" t="e">
        <f>SUM(#REF!)*$BI63</f>
        <v>#REF!</v>
      </c>
      <c r="L63" s="171" t="e">
        <f>SUM(#REF!)*$BI63</f>
        <v>#REF!</v>
      </c>
      <c r="M63" s="171" t="e">
        <f>SUM(#REF!)*$BI63</f>
        <v>#REF!</v>
      </c>
      <c r="N63" s="171" t="e">
        <f>SUM(#REF!)*$BI63</f>
        <v>#REF!</v>
      </c>
      <c r="O63" s="171" t="e">
        <f>SUM(#REF!)*$BI63</f>
        <v>#REF!</v>
      </c>
      <c r="P63" s="171" t="e">
        <f>SUM(#REF!)*$BI63</f>
        <v>#REF!</v>
      </c>
      <c r="Q63" s="171" t="e">
        <f>SUM(#REF!)*$BI63</f>
        <v>#REF!</v>
      </c>
      <c r="R63" s="171" t="e">
        <f>SUM(#REF!)*$BI63</f>
        <v>#REF!</v>
      </c>
      <c r="S63" s="171" t="e">
        <f>SUM(#REF!)*$BI63</f>
        <v>#REF!</v>
      </c>
      <c r="T63" s="171" t="e">
        <f>SUM(#REF!)*$BI63</f>
        <v>#REF!</v>
      </c>
      <c r="U63" s="171" t="e">
        <f>SUM(#REF!)*$BI63</f>
        <v>#REF!</v>
      </c>
      <c r="V63" s="171" t="e">
        <f>SUM(#REF!)*$BI63</f>
        <v>#REF!</v>
      </c>
      <c r="W63" s="171" t="e">
        <f>SUM(#REF!)*$BI63</f>
        <v>#REF!</v>
      </c>
      <c r="X63" s="171" t="e">
        <f>SUM(#REF!)*$BI63</f>
        <v>#REF!</v>
      </c>
      <c r="Y63" s="171" t="e">
        <f>SUM(#REF!)*$BI63</f>
        <v>#REF!</v>
      </c>
      <c r="Z63" s="171" t="e">
        <f>SUM(#REF!)*$BI63</f>
        <v>#REF!</v>
      </c>
      <c r="AA63" s="171" t="e">
        <f>SUM(#REF!)*$BI63</f>
        <v>#REF!</v>
      </c>
      <c r="AB63" s="171" t="e">
        <f>SUM(#REF!)*$BI63</f>
        <v>#REF!</v>
      </c>
      <c r="AC63" s="171" t="e">
        <f>SUM(#REF!)*$BI63</f>
        <v>#REF!</v>
      </c>
      <c r="AD63" s="171" t="e">
        <f>SUM(#REF!)*$BI63</f>
        <v>#REF!</v>
      </c>
      <c r="AE63" s="171" t="e">
        <f>SUM(#REF!)*$BI63</f>
        <v>#REF!</v>
      </c>
      <c r="AF63" s="171" t="e">
        <f>SUM(#REF!)*$BI63</f>
        <v>#REF!</v>
      </c>
      <c r="AG63" s="171" t="e">
        <f>SUM(#REF!)*$BI63</f>
        <v>#REF!</v>
      </c>
      <c r="AH63" s="171" t="e">
        <f>SUM(#REF!)*$BI63</f>
        <v>#REF!</v>
      </c>
      <c r="AI63" s="171" t="e">
        <f>SUM(#REF!)*$BI63</f>
        <v>#REF!</v>
      </c>
      <c r="AJ63" s="171" t="e">
        <f>SUM(#REF!)*$BI63</f>
        <v>#REF!</v>
      </c>
      <c r="AK63" s="171" t="e">
        <f>SUM(#REF!)*$BI63</f>
        <v>#REF!</v>
      </c>
      <c r="AL63" s="171" t="e">
        <f>SUM(#REF!)*$BI63</f>
        <v>#REF!</v>
      </c>
      <c r="AM63" s="171" t="e">
        <f>SUM(#REF!)*$BI63</f>
        <v>#REF!</v>
      </c>
      <c r="AN63" s="171" t="e">
        <f>SUM(#REF!)*$BI63</f>
        <v>#REF!</v>
      </c>
      <c r="AO63" s="171" t="e">
        <f>SUM(#REF!)*$BI63</f>
        <v>#REF!</v>
      </c>
      <c r="AP63" s="171" t="e">
        <f>SUM(#REF!)*$BI63</f>
        <v>#REF!</v>
      </c>
      <c r="AQ63" s="171" t="e">
        <f>SUM(#REF!)*$BI63</f>
        <v>#REF!</v>
      </c>
      <c r="AR63" s="171" t="e">
        <f>SUM(#REF!)*$BI63</f>
        <v>#REF!</v>
      </c>
      <c r="AS63" s="171" t="e">
        <f>SUM(#REF!)*$BI63</f>
        <v>#REF!</v>
      </c>
      <c r="AT63" s="171" t="e">
        <f>SUM(#REF!)*$BI63</f>
        <v>#REF!</v>
      </c>
      <c r="AU63" s="171" t="e">
        <f>SUM(#REF!)*$BI63</f>
        <v>#REF!</v>
      </c>
      <c r="AV63" s="171" t="e">
        <f>SUM(#REF!)*$BI63</f>
        <v>#REF!</v>
      </c>
      <c r="AW63" s="171" t="e">
        <f>SUM(#REF!)*$BI63</f>
        <v>#REF!</v>
      </c>
      <c r="AX63" s="171" t="e">
        <f>SUM(#REF!)*$BI63</f>
        <v>#REF!</v>
      </c>
      <c r="AY63" s="171" t="e">
        <f>SUM(#REF!)*$BI63</f>
        <v>#REF!</v>
      </c>
      <c r="AZ63" s="171" t="e">
        <f>SUM(#REF!)*$BI63</f>
        <v>#REF!</v>
      </c>
      <c r="BA63" s="171" t="e">
        <f>SUM(#REF!)*$BI63</f>
        <v>#REF!</v>
      </c>
      <c r="BB63" s="171" t="e">
        <f>SUM(#REF!)*$BI63</f>
        <v>#REF!</v>
      </c>
      <c r="BC63" s="171" t="e">
        <f>SUM(#REF!)*$BI63</f>
        <v>#REF!</v>
      </c>
      <c r="BD63" s="171" t="e">
        <f>SUM(#REF!)*$BI63</f>
        <v>#REF!</v>
      </c>
      <c r="BE63" s="171" t="e">
        <f>SUM(#REF!)*$BI63</f>
        <v>#REF!</v>
      </c>
      <c r="BF63" s="171" t="e">
        <f>SUM(#REF!)*$BI63</f>
        <v>#REF!</v>
      </c>
      <c r="BG63" s="171" t="e">
        <f>SUM(#REF!)*$BI63</f>
        <v>#REF!</v>
      </c>
      <c r="BI63" s="174">
        <f>SUMIF(Revenue!$P:$P,'E&amp;O -  Import (USD)'!$F63,Revenue!$G:$G)</f>
        <v>0</v>
      </c>
    </row>
    <row r="64" spans="1:61" s="173" customFormat="1" ht="12.75" hidden="1" customHeight="1">
      <c r="A64" s="177" t="s">
        <v>456</v>
      </c>
      <c r="B64" s="178" t="s">
        <v>625</v>
      </c>
      <c r="C64" s="170" t="str" cm="1">
        <f t="array" ref="C64">IFERROR(INDEX('Legal Entity'!B:B,MATCH('E&amp;O -  Import (USD)'!F64,'Legal Entity'!A:A,0),0),0)</f>
        <v>1335 - Corix Water Systems</v>
      </c>
      <c r="D64" s="170" t="str" cm="1">
        <f t="array" ref="D64">IFERROR(INDEX('Legal Entity'!C:C,MATCH(F64,'Legal Entity'!A:A,0),0),0)</f>
        <v>CA</v>
      </c>
      <c r="E64" s="170" t="s">
        <v>635</v>
      </c>
      <c r="F64" s="170" t="s">
        <v>659</v>
      </c>
      <c r="G64" s="170"/>
      <c r="H64" s="171" t="e">
        <f>SUM(#REF!)*$BI64</f>
        <v>#REF!</v>
      </c>
      <c r="I64" s="171" t="e">
        <f>SUM(#REF!)*$BI64</f>
        <v>#REF!</v>
      </c>
      <c r="J64" s="171" t="e">
        <f>SUM(#REF!)*$BI64</f>
        <v>#REF!</v>
      </c>
      <c r="K64" s="171" t="e">
        <f>SUM(#REF!)*$BI64</f>
        <v>#REF!</v>
      </c>
      <c r="L64" s="171" t="e">
        <f>SUM(#REF!)*$BI64</f>
        <v>#REF!</v>
      </c>
      <c r="M64" s="171" t="e">
        <f>SUM(#REF!)*$BI64</f>
        <v>#REF!</v>
      </c>
      <c r="N64" s="171" t="e">
        <f>SUM(#REF!)*$BI64</f>
        <v>#REF!</v>
      </c>
      <c r="O64" s="171" t="e">
        <f>SUM(#REF!)*$BI64</f>
        <v>#REF!</v>
      </c>
      <c r="P64" s="171" t="e">
        <f>SUM(#REF!)*$BI64</f>
        <v>#REF!</v>
      </c>
      <c r="Q64" s="171" t="e">
        <f>SUM(#REF!)*$BI64</f>
        <v>#REF!</v>
      </c>
      <c r="R64" s="171" t="e">
        <f>SUM(#REF!)*$BI64</f>
        <v>#REF!</v>
      </c>
      <c r="S64" s="171" t="e">
        <f>SUM(#REF!)*$BI64</f>
        <v>#REF!</v>
      </c>
      <c r="T64" s="171" t="e">
        <f>SUM(#REF!)*$BI64</f>
        <v>#REF!</v>
      </c>
      <c r="U64" s="171" t="e">
        <f>SUM(#REF!)*$BI64</f>
        <v>#REF!</v>
      </c>
      <c r="V64" s="171" t="e">
        <f>SUM(#REF!)*$BI64</f>
        <v>#REF!</v>
      </c>
      <c r="W64" s="171" t="e">
        <f>SUM(#REF!)*$BI64</f>
        <v>#REF!</v>
      </c>
      <c r="X64" s="171" t="e">
        <f>SUM(#REF!)*$BI64</f>
        <v>#REF!</v>
      </c>
      <c r="Y64" s="171" t="e">
        <f>SUM(#REF!)*$BI64</f>
        <v>#REF!</v>
      </c>
      <c r="Z64" s="171" t="e">
        <f>SUM(#REF!)*$BI64</f>
        <v>#REF!</v>
      </c>
      <c r="AA64" s="171" t="e">
        <f>SUM(#REF!)*$BI64</f>
        <v>#REF!</v>
      </c>
      <c r="AB64" s="171" t="e">
        <f>SUM(#REF!)*$BI64</f>
        <v>#REF!</v>
      </c>
      <c r="AC64" s="171" t="e">
        <f>SUM(#REF!)*$BI64</f>
        <v>#REF!</v>
      </c>
      <c r="AD64" s="171" t="e">
        <f>SUM(#REF!)*$BI64</f>
        <v>#REF!</v>
      </c>
      <c r="AE64" s="171" t="e">
        <f>SUM(#REF!)*$BI64</f>
        <v>#REF!</v>
      </c>
      <c r="AF64" s="171" t="e">
        <f>SUM(#REF!)*$BI64</f>
        <v>#REF!</v>
      </c>
      <c r="AG64" s="171" t="e">
        <f>SUM(#REF!)*$BI64</f>
        <v>#REF!</v>
      </c>
      <c r="AH64" s="171" t="e">
        <f>SUM(#REF!)*$BI64</f>
        <v>#REF!</v>
      </c>
      <c r="AI64" s="171" t="e">
        <f>SUM(#REF!)*$BI64</f>
        <v>#REF!</v>
      </c>
      <c r="AJ64" s="171" t="e">
        <f>SUM(#REF!)*$BI64</f>
        <v>#REF!</v>
      </c>
      <c r="AK64" s="171" t="e">
        <f>SUM(#REF!)*$BI64</f>
        <v>#REF!</v>
      </c>
      <c r="AL64" s="171" t="e">
        <f>SUM(#REF!)*$BI64</f>
        <v>#REF!</v>
      </c>
      <c r="AM64" s="171" t="e">
        <f>SUM(#REF!)*$BI64</f>
        <v>#REF!</v>
      </c>
      <c r="AN64" s="171" t="e">
        <f>SUM(#REF!)*$BI64</f>
        <v>#REF!</v>
      </c>
      <c r="AO64" s="171" t="e">
        <f>SUM(#REF!)*$BI64</f>
        <v>#REF!</v>
      </c>
      <c r="AP64" s="171" t="e">
        <f>SUM(#REF!)*$BI64</f>
        <v>#REF!</v>
      </c>
      <c r="AQ64" s="171" t="e">
        <f>SUM(#REF!)*$BI64</f>
        <v>#REF!</v>
      </c>
      <c r="AR64" s="171" t="e">
        <f>SUM(#REF!)*$BI64</f>
        <v>#REF!</v>
      </c>
      <c r="AS64" s="171" t="e">
        <f>SUM(#REF!)*$BI64</f>
        <v>#REF!</v>
      </c>
      <c r="AT64" s="171" t="e">
        <f>SUM(#REF!)*$BI64</f>
        <v>#REF!</v>
      </c>
      <c r="AU64" s="171" t="e">
        <f>SUM(#REF!)*$BI64</f>
        <v>#REF!</v>
      </c>
      <c r="AV64" s="171" t="e">
        <f>SUM(#REF!)*$BI64</f>
        <v>#REF!</v>
      </c>
      <c r="AW64" s="171" t="e">
        <f>SUM(#REF!)*$BI64</f>
        <v>#REF!</v>
      </c>
      <c r="AX64" s="171" t="e">
        <f>SUM(#REF!)*$BI64</f>
        <v>#REF!</v>
      </c>
      <c r="AY64" s="171" t="e">
        <f>SUM(#REF!)*$BI64</f>
        <v>#REF!</v>
      </c>
      <c r="AZ64" s="171" t="e">
        <f>SUM(#REF!)*$BI64</f>
        <v>#REF!</v>
      </c>
      <c r="BA64" s="171" t="e">
        <f>SUM(#REF!)*$BI64</f>
        <v>#REF!</v>
      </c>
      <c r="BB64" s="171" t="e">
        <f>SUM(#REF!)*$BI64</f>
        <v>#REF!</v>
      </c>
      <c r="BC64" s="171" t="e">
        <f>SUM(#REF!)*$BI64</f>
        <v>#REF!</v>
      </c>
      <c r="BD64" s="171" t="e">
        <f>SUM(#REF!)*$BI64</f>
        <v>#REF!</v>
      </c>
      <c r="BE64" s="171" t="e">
        <f>SUM(#REF!)*$BI64</f>
        <v>#REF!</v>
      </c>
      <c r="BF64" s="171" t="e">
        <f>SUM(#REF!)*$BI64</f>
        <v>#REF!</v>
      </c>
      <c r="BG64" s="171" t="e">
        <f>SUM(#REF!)*$BI64</f>
        <v>#REF!</v>
      </c>
      <c r="BI64" s="174">
        <f>SUMIF(Revenue!$P:$P,'E&amp;O -  Import (USD)'!$F64,Revenue!$G:$G)</f>
        <v>0</v>
      </c>
    </row>
    <row r="65" spans="1:61" hidden="1">
      <c r="A65" s="178"/>
      <c r="B65" s="178"/>
      <c r="E65" s="170" t="s">
        <v>635</v>
      </c>
    </row>
    <row r="66" spans="1:61" s="173" customFormat="1" ht="12.75" hidden="1" customHeight="1">
      <c r="A66" s="179" t="s">
        <v>456</v>
      </c>
      <c r="B66" s="179" t="s">
        <v>435</v>
      </c>
      <c r="C66" s="170" t="str" cm="1">
        <f t="array" ref="C66">IFERROR(INDEX('Legal Entity'!B:B,MATCH('E&amp;O -  Import (USD)'!F66,'Legal Entity'!A:A,0),0),0)</f>
        <v>1138 - WATER SERVICE CORPORATION OF KENTUCKY</v>
      </c>
      <c r="D66" s="170" t="str" cm="1">
        <f t="array" ref="D66">IFERROR(INDEX('Legal Entity'!C:C,MATCH(F66,'Legal Entity'!A:A,0),0),0)</f>
        <v>US</v>
      </c>
      <c r="E66" s="170" t="s">
        <v>635</v>
      </c>
      <c r="F66" s="170" t="s">
        <v>20</v>
      </c>
      <c r="G66" s="170"/>
      <c r="H66" s="171" t="e">
        <f>#REF!*$BI66</f>
        <v>#REF!</v>
      </c>
      <c r="I66" s="171" t="e">
        <f>#REF!*$BI66</f>
        <v>#REF!</v>
      </c>
      <c r="J66" s="171" t="e">
        <f>#REF!*$BI66</f>
        <v>#REF!</v>
      </c>
      <c r="K66" s="171" t="e">
        <f>#REF!*$BI66</f>
        <v>#REF!</v>
      </c>
      <c r="L66" s="171" t="e">
        <f>#REF!*$BI66</f>
        <v>#REF!</v>
      </c>
      <c r="M66" s="171" t="e">
        <f>#REF!*$BI66</f>
        <v>#REF!</v>
      </c>
      <c r="N66" s="171" t="e">
        <f>#REF!*$BI66</f>
        <v>#REF!</v>
      </c>
      <c r="O66" s="171" t="e">
        <f>#REF!*$BI66</f>
        <v>#REF!</v>
      </c>
      <c r="P66" s="171" t="e">
        <f>#REF!*$BI66</f>
        <v>#REF!</v>
      </c>
      <c r="Q66" s="171" t="e">
        <f>#REF!*$BI66</f>
        <v>#REF!</v>
      </c>
      <c r="R66" s="171" t="e">
        <f>#REF!*$BI66</f>
        <v>#REF!</v>
      </c>
      <c r="S66" s="171" t="e">
        <f>#REF!*$BI66</f>
        <v>#REF!</v>
      </c>
      <c r="T66" s="171" t="e">
        <f>#REF!*$BI66</f>
        <v>#REF!</v>
      </c>
      <c r="U66" s="171" t="e">
        <f>#REF!*$BI66</f>
        <v>#REF!</v>
      </c>
      <c r="V66" s="171" t="e">
        <f>#REF!*$BI66</f>
        <v>#REF!</v>
      </c>
      <c r="W66" s="171" t="e">
        <f>#REF!*$BI66</f>
        <v>#REF!</v>
      </c>
      <c r="X66" s="171" t="e">
        <f>#REF!*$BI66</f>
        <v>#REF!</v>
      </c>
      <c r="Y66" s="171" t="e">
        <f>#REF!*$BI66</f>
        <v>#REF!</v>
      </c>
      <c r="Z66" s="171" t="e">
        <f>#REF!*$BI66</f>
        <v>#REF!</v>
      </c>
      <c r="AA66" s="171" t="e">
        <f>#REF!*$BI66</f>
        <v>#REF!</v>
      </c>
      <c r="AB66" s="171" t="e">
        <f>#REF!*$BI66</f>
        <v>#REF!</v>
      </c>
      <c r="AC66" s="171" t="e">
        <f>#REF!*$BI66</f>
        <v>#REF!</v>
      </c>
      <c r="AD66" s="171" t="e">
        <f>#REF!*$BI66</f>
        <v>#REF!</v>
      </c>
      <c r="AE66" s="171" t="e">
        <f>#REF!*$BI66</f>
        <v>#REF!</v>
      </c>
      <c r="AF66" s="171" t="e">
        <f>#REF!*$BI66</f>
        <v>#REF!</v>
      </c>
      <c r="AG66" s="171" t="e">
        <f>#REF!*$BI66</f>
        <v>#REF!</v>
      </c>
      <c r="AH66" s="171" t="e">
        <f>#REF!*$BI66</f>
        <v>#REF!</v>
      </c>
      <c r="AI66" s="171" t="e">
        <f>#REF!*$BI66</f>
        <v>#REF!</v>
      </c>
      <c r="AJ66" s="171" t="e">
        <f>#REF!*$BI66</f>
        <v>#REF!</v>
      </c>
      <c r="AK66" s="171" t="e">
        <f>#REF!*$BI66</f>
        <v>#REF!</v>
      </c>
      <c r="AL66" s="171" t="e">
        <f>#REF!*$BI66</f>
        <v>#REF!</v>
      </c>
      <c r="AM66" s="171" t="e">
        <f>#REF!*$BI66</f>
        <v>#REF!</v>
      </c>
      <c r="AN66" s="171" t="e">
        <f>#REF!*$BI66</f>
        <v>#REF!</v>
      </c>
      <c r="AO66" s="171" t="e">
        <f>#REF!*$BI66</f>
        <v>#REF!</v>
      </c>
      <c r="AP66" s="171" t="e">
        <f>#REF!*$BI66</f>
        <v>#REF!</v>
      </c>
      <c r="AQ66" s="171" t="e">
        <f>#REF!*$BI66</f>
        <v>#REF!</v>
      </c>
      <c r="AR66" s="171" t="e">
        <f>#REF!*$BI66</f>
        <v>#REF!</v>
      </c>
      <c r="AS66" s="171" t="e">
        <f>#REF!*$BI66</f>
        <v>#REF!</v>
      </c>
      <c r="AT66" s="171" t="e">
        <f>#REF!*$BI66</f>
        <v>#REF!</v>
      </c>
      <c r="AU66" s="171" t="e">
        <f>#REF!*$BI66</f>
        <v>#REF!</v>
      </c>
      <c r="AV66" s="171" t="e">
        <f>#REF!*$BI66</f>
        <v>#REF!</v>
      </c>
      <c r="AW66" s="171" t="e">
        <f>#REF!*$BI66</f>
        <v>#REF!</v>
      </c>
      <c r="AX66" s="171" t="e">
        <f>#REF!*$BI66</f>
        <v>#REF!</v>
      </c>
      <c r="AY66" s="171" t="e">
        <f>#REF!*$BI66</f>
        <v>#REF!</v>
      </c>
      <c r="AZ66" s="171" t="e">
        <f>#REF!*$BI66</f>
        <v>#REF!</v>
      </c>
      <c r="BA66" s="171" t="e">
        <f>#REF!*$BI66</f>
        <v>#REF!</v>
      </c>
      <c r="BB66" s="171" t="e">
        <f>#REF!*$BI66</f>
        <v>#REF!</v>
      </c>
      <c r="BC66" s="171" t="e">
        <f>#REF!*$BI66</f>
        <v>#REF!</v>
      </c>
      <c r="BD66" s="171" t="e">
        <f>#REF!*$BI66</f>
        <v>#REF!</v>
      </c>
      <c r="BE66" s="171" t="e">
        <f>#REF!*$BI66</f>
        <v>#REF!</v>
      </c>
      <c r="BF66" s="171" t="e">
        <f>#REF!*$BI66</f>
        <v>#REF!</v>
      </c>
      <c r="BG66" s="171" t="e">
        <f>#REF!*$BI66</f>
        <v>#REF!</v>
      </c>
      <c r="BI66" s="174">
        <f>SUMIF(Revenue!$P:$P,'E&amp;O -  Import (USD)'!$F66,Revenue!$I:$I)</f>
        <v>0</v>
      </c>
    </row>
    <row r="67" spans="1:61" s="173" customFormat="1" ht="12.75" hidden="1" customHeight="1">
      <c r="A67" s="179" t="s">
        <v>456</v>
      </c>
      <c r="B67" s="179" t="s">
        <v>435</v>
      </c>
      <c r="C67" s="170" t="str" cm="1">
        <f t="array" ref="C67">IFERROR(INDEX('Legal Entity'!B:B,MATCH('E&amp;O -  Import (USD)'!F67,'Legal Entity'!A:A,0),0),0)</f>
        <v>1715 - Cleveland Thermal Generation Inc.</v>
      </c>
      <c r="D67" s="170" t="str" cm="1">
        <f t="array" ref="D67">IFERROR(INDEX('Legal Entity'!C:C,MATCH(F67,'Legal Entity'!A:A,0),0),0)</f>
        <v>US</v>
      </c>
      <c r="E67" s="170" t="s">
        <v>635</v>
      </c>
      <c r="F67" s="170" t="s">
        <v>645</v>
      </c>
      <c r="G67" s="170"/>
      <c r="H67" s="171" t="e">
        <f>#REF!*$BI67</f>
        <v>#REF!</v>
      </c>
      <c r="I67" s="171" t="e">
        <f>#REF!*$BI67</f>
        <v>#REF!</v>
      </c>
      <c r="J67" s="171" t="e">
        <f>#REF!*$BI67</f>
        <v>#REF!</v>
      </c>
      <c r="K67" s="171" t="e">
        <f>#REF!*$BI67</f>
        <v>#REF!</v>
      </c>
      <c r="L67" s="171" t="e">
        <f>#REF!*$BI67</f>
        <v>#REF!</v>
      </c>
      <c r="M67" s="171" t="e">
        <f>#REF!*$BI67</f>
        <v>#REF!</v>
      </c>
      <c r="N67" s="171" t="e">
        <f>#REF!*$BI67</f>
        <v>#REF!</v>
      </c>
      <c r="O67" s="171" t="e">
        <f>#REF!*$BI67</f>
        <v>#REF!</v>
      </c>
      <c r="P67" s="171" t="e">
        <f>#REF!*$BI67</f>
        <v>#REF!</v>
      </c>
      <c r="Q67" s="171" t="e">
        <f>#REF!*$BI67</f>
        <v>#REF!</v>
      </c>
      <c r="R67" s="171" t="e">
        <f>#REF!*$BI67</f>
        <v>#REF!</v>
      </c>
      <c r="S67" s="171" t="e">
        <f>#REF!*$BI67</f>
        <v>#REF!</v>
      </c>
      <c r="T67" s="171" t="e">
        <f>#REF!*$BI67</f>
        <v>#REF!</v>
      </c>
      <c r="U67" s="171" t="e">
        <f>#REF!*$BI67</f>
        <v>#REF!</v>
      </c>
      <c r="V67" s="171" t="e">
        <f>#REF!*$BI67</f>
        <v>#REF!</v>
      </c>
      <c r="W67" s="171" t="e">
        <f>#REF!*$BI67</f>
        <v>#REF!</v>
      </c>
      <c r="X67" s="171" t="e">
        <f>#REF!*$BI67</f>
        <v>#REF!</v>
      </c>
      <c r="Y67" s="171" t="e">
        <f>#REF!*$BI67</f>
        <v>#REF!</v>
      </c>
      <c r="Z67" s="171" t="e">
        <f>#REF!*$BI67</f>
        <v>#REF!</v>
      </c>
      <c r="AA67" s="171" t="e">
        <f>#REF!*$BI67</f>
        <v>#REF!</v>
      </c>
      <c r="AB67" s="171" t="e">
        <f>#REF!*$BI67</f>
        <v>#REF!</v>
      </c>
      <c r="AC67" s="171" t="e">
        <f>#REF!*$BI67</f>
        <v>#REF!</v>
      </c>
      <c r="AD67" s="171" t="e">
        <f>#REF!*$BI67</f>
        <v>#REF!</v>
      </c>
      <c r="AE67" s="171" t="e">
        <f>#REF!*$BI67</f>
        <v>#REF!</v>
      </c>
      <c r="AF67" s="171" t="e">
        <f>#REF!*$BI67</f>
        <v>#REF!</v>
      </c>
      <c r="AG67" s="171" t="e">
        <f>#REF!*$BI67</f>
        <v>#REF!</v>
      </c>
      <c r="AH67" s="171" t="e">
        <f>#REF!*$BI67</f>
        <v>#REF!</v>
      </c>
      <c r="AI67" s="171" t="e">
        <f>#REF!*$BI67</f>
        <v>#REF!</v>
      </c>
      <c r="AJ67" s="171" t="e">
        <f>#REF!*$BI67</f>
        <v>#REF!</v>
      </c>
      <c r="AK67" s="171" t="e">
        <f>#REF!*$BI67</f>
        <v>#REF!</v>
      </c>
      <c r="AL67" s="171" t="e">
        <f>#REF!*$BI67</f>
        <v>#REF!</v>
      </c>
      <c r="AM67" s="171" t="e">
        <f>#REF!*$BI67</f>
        <v>#REF!</v>
      </c>
      <c r="AN67" s="171" t="e">
        <f>#REF!*$BI67</f>
        <v>#REF!</v>
      </c>
      <c r="AO67" s="171" t="e">
        <f>#REF!*$BI67</f>
        <v>#REF!</v>
      </c>
      <c r="AP67" s="171" t="e">
        <f>#REF!*$BI67</f>
        <v>#REF!</v>
      </c>
      <c r="AQ67" s="171" t="e">
        <f>#REF!*$BI67</f>
        <v>#REF!</v>
      </c>
      <c r="AR67" s="171" t="e">
        <f>#REF!*$BI67</f>
        <v>#REF!</v>
      </c>
      <c r="AS67" s="171" t="e">
        <f>#REF!*$BI67</f>
        <v>#REF!</v>
      </c>
      <c r="AT67" s="171" t="e">
        <f>#REF!*$BI67</f>
        <v>#REF!</v>
      </c>
      <c r="AU67" s="171" t="e">
        <f>#REF!*$BI67</f>
        <v>#REF!</v>
      </c>
      <c r="AV67" s="171" t="e">
        <f>#REF!*$BI67</f>
        <v>#REF!</v>
      </c>
      <c r="AW67" s="171" t="e">
        <f>#REF!*$BI67</f>
        <v>#REF!</v>
      </c>
      <c r="AX67" s="171" t="e">
        <f>#REF!*$BI67</f>
        <v>#REF!</v>
      </c>
      <c r="AY67" s="171" t="e">
        <f>#REF!*$BI67</f>
        <v>#REF!</v>
      </c>
      <c r="AZ67" s="171" t="e">
        <f>#REF!*$BI67</f>
        <v>#REF!</v>
      </c>
      <c r="BA67" s="171" t="e">
        <f>#REF!*$BI67</f>
        <v>#REF!</v>
      </c>
      <c r="BB67" s="171" t="e">
        <f>#REF!*$BI67</f>
        <v>#REF!</v>
      </c>
      <c r="BC67" s="171" t="e">
        <f>#REF!*$BI67</f>
        <v>#REF!</v>
      </c>
      <c r="BD67" s="171" t="e">
        <f>#REF!*$BI67</f>
        <v>#REF!</v>
      </c>
      <c r="BE67" s="171" t="e">
        <f>#REF!*$BI67</f>
        <v>#REF!</v>
      </c>
      <c r="BF67" s="171" t="e">
        <f>#REF!*$BI67</f>
        <v>#REF!</v>
      </c>
      <c r="BG67" s="171" t="e">
        <f>#REF!*$BI67</f>
        <v>#REF!</v>
      </c>
      <c r="BI67" s="174">
        <f>SUMIF(Revenue!$P:$P,'E&amp;O -  Import (USD)'!$F67,Revenue!$I:$I)</f>
        <v>0</v>
      </c>
    </row>
    <row r="68" spans="1:61" s="173" customFormat="1" ht="12.75" hidden="1" customHeight="1">
      <c r="A68" s="179" t="s">
        <v>456</v>
      </c>
      <c r="B68" s="179" t="s">
        <v>435</v>
      </c>
      <c r="C68" s="170" t="str" cm="1">
        <f t="array" ref="C68">IFERROR(INDEX('Legal Entity'!B:B,MATCH('E&amp;O -  Import (USD)'!F68,'Legal Entity'!A:A,0),0),0)</f>
        <v>1715 - Cleveland Thermal Generation Inc.</v>
      </c>
      <c r="D68" s="170" t="str" cm="1">
        <f t="array" ref="D68">IFERROR(INDEX('Legal Entity'!C:C,MATCH(F68,'Legal Entity'!A:A,0),0),0)</f>
        <v>US</v>
      </c>
      <c r="E68" s="170" t="s">
        <v>635</v>
      </c>
      <c r="F68" s="170" t="s">
        <v>302</v>
      </c>
      <c r="G68" s="170"/>
      <c r="H68" s="171" t="e">
        <f>#REF!*$BI68</f>
        <v>#REF!</v>
      </c>
      <c r="I68" s="171" t="e">
        <f>#REF!*$BI68</f>
        <v>#REF!</v>
      </c>
      <c r="J68" s="171" t="e">
        <f>#REF!*$BI68</f>
        <v>#REF!</v>
      </c>
      <c r="K68" s="171" t="e">
        <f>#REF!*$BI68</f>
        <v>#REF!</v>
      </c>
      <c r="L68" s="171" t="e">
        <f>#REF!*$BI68</f>
        <v>#REF!</v>
      </c>
      <c r="M68" s="171" t="e">
        <f>#REF!*$BI68</f>
        <v>#REF!</v>
      </c>
      <c r="N68" s="171" t="e">
        <f>#REF!*$BI68</f>
        <v>#REF!</v>
      </c>
      <c r="O68" s="171" t="e">
        <f>#REF!*$BI68</f>
        <v>#REF!</v>
      </c>
      <c r="P68" s="171" t="e">
        <f>#REF!*$BI68</f>
        <v>#REF!</v>
      </c>
      <c r="Q68" s="171" t="e">
        <f>#REF!*$BI68</f>
        <v>#REF!</v>
      </c>
      <c r="R68" s="171" t="e">
        <f>#REF!*$BI68</f>
        <v>#REF!</v>
      </c>
      <c r="S68" s="171" t="e">
        <f>#REF!*$BI68</f>
        <v>#REF!</v>
      </c>
      <c r="T68" s="171" t="e">
        <f>#REF!*$BI68</f>
        <v>#REF!</v>
      </c>
      <c r="U68" s="171" t="e">
        <f>#REF!*$BI68</f>
        <v>#REF!</v>
      </c>
      <c r="V68" s="171" t="e">
        <f>#REF!*$BI68</f>
        <v>#REF!</v>
      </c>
      <c r="W68" s="171" t="e">
        <f>#REF!*$BI68</f>
        <v>#REF!</v>
      </c>
      <c r="X68" s="171" t="e">
        <f>#REF!*$BI68</f>
        <v>#REF!</v>
      </c>
      <c r="Y68" s="171" t="e">
        <f>#REF!*$BI68</f>
        <v>#REF!</v>
      </c>
      <c r="Z68" s="171" t="e">
        <f>#REF!*$BI68</f>
        <v>#REF!</v>
      </c>
      <c r="AA68" s="171" t="e">
        <f>#REF!*$BI68</f>
        <v>#REF!</v>
      </c>
      <c r="AB68" s="171" t="e">
        <f>#REF!*$BI68</f>
        <v>#REF!</v>
      </c>
      <c r="AC68" s="171" t="e">
        <f>#REF!*$BI68</f>
        <v>#REF!</v>
      </c>
      <c r="AD68" s="171" t="e">
        <f>#REF!*$BI68</f>
        <v>#REF!</v>
      </c>
      <c r="AE68" s="171" t="e">
        <f>#REF!*$BI68</f>
        <v>#REF!</v>
      </c>
      <c r="AF68" s="171" t="e">
        <f>#REF!*$BI68</f>
        <v>#REF!</v>
      </c>
      <c r="AG68" s="171" t="e">
        <f>#REF!*$BI68</f>
        <v>#REF!</v>
      </c>
      <c r="AH68" s="171" t="e">
        <f>#REF!*$BI68</f>
        <v>#REF!</v>
      </c>
      <c r="AI68" s="171" t="e">
        <f>#REF!*$BI68</f>
        <v>#REF!</v>
      </c>
      <c r="AJ68" s="171" t="e">
        <f>#REF!*$BI68</f>
        <v>#REF!</v>
      </c>
      <c r="AK68" s="171" t="e">
        <f>#REF!*$BI68</f>
        <v>#REF!</v>
      </c>
      <c r="AL68" s="171" t="e">
        <f>#REF!*$BI68</f>
        <v>#REF!</v>
      </c>
      <c r="AM68" s="171" t="e">
        <f>#REF!*$BI68</f>
        <v>#REF!</v>
      </c>
      <c r="AN68" s="171" t="e">
        <f>#REF!*$BI68</f>
        <v>#REF!</v>
      </c>
      <c r="AO68" s="171" t="e">
        <f>#REF!*$BI68</f>
        <v>#REF!</v>
      </c>
      <c r="AP68" s="171" t="e">
        <f>#REF!*$BI68</f>
        <v>#REF!</v>
      </c>
      <c r="AQ68" s="171" t="e">
        <f>#REF!*$BI68</f>
        <v>#REF!</v>
      </c>
      <c r="AR68" s="171" t="e">
        <f>#REF!*$BI68</f>
        <v>#REF!</v>
      </c>
      <c r="AS68" s="171" t="e">
        <f>#REF!*$BI68</f>
        <v>#REF!</v>
      </c>
      <c r="AT68" s="171" t="e">
        <f>#REF!*$BI68</f>
        <v>#REF!</v>
      </c>
      <c r="AU68" s="171" t="e">
        <f>#REF!*$BI68</f>
        <v>#REF!</v>
      </c>
      <c r="AV68" s="171" t="e">
        <f>#REF!*$BI68</f>
        <v>#REF!</v>
      </c>
      <c r="AW68" s="171" t="e">
        <f>#REF!*$BI68</f>
        <v>#REF!</v>
      </c>
      <c r="AX68" s="171" t="e">
        <f>#REF!*$BI68</f>
        <v>#REF!</v>
      </c>
      <c r="AY68" s="171" t="e">
        <f>#REF!*$BI68</f>
        <v>#REF!</v>
      </c>
      <c r="AZ68" s="171" t="e">
        <f>#REF!*$BI68</f>
        <v>#REF!</v>
      </c>
      <c r="BA68" s="171" t="e">
        <f>#REF!*$BI68</f>
        <v>#REF!</v>
      </c>
      <c r="BB68" s="171" t="e">
        <f>#REF!*$BI68</f>
        <v>#REF!</v>
      </c>
      <c r="BC68" s="171" t="e">
        <f>#REF!*$BI68</f>
        <v>#REF!</v>
      </c>
      <c r="BD68" s="171" t="e">
        <f>#REF!*$BI68</f>
        <v>#REF!</v>
      </c>
      <c r="BE68" s="171" t="e">
        <f>#REF!*$BI68</f>
        <v>#REF!</v>
      </c>
      <c r="BF68" s="171" t="e">
        <f>#REF!*$BI68</f>
        <v>#REF!</v>
      </c>
      <c r="BG68" s="171" t="e">
        <f>#REF!*$BI68</f>
        <v>#REF!</v>
      </c>
      <c r="BI68" s="174">
        <f>SUMIF(Revenue!$P:$P,'E&amp;O -  Import (USD)'!$F68,Revenue!$I:$I)</f>
        <v>0</v>
      </c>
    </row>
    <row r="69" spans="1:61" s="173" customFormat="1" ht="12.75" hidden="1" customHeight="1">
      <c r="A69" s="179" t="s">
        <v>456</v>
      </c>
      <c r="B69" s="179" t="s">
        <v>435</v>
      </c>
      <c r="C69" s="170" t="str" cm="1">
        <f t="array" ref="C69">IFERROR(INDEX('Legal Entity'!B:B,MATCH('E&amp;O -  Import (USD)'!F69,'Legal Entity'!A:A,0),0),0)</f>
        <v>1715 - Cleveland Thermal Generation Inc.</v>
      </c>
      <c r="D69" s="170" t="str" cm="1">
        <f t="array" ref="D69">IFERROR(INDEX('Legal Entity'!C:C,MATCH(F69,'Legal Entity'!A:A,0),0),0)</f>
        <v>US</v>
      </c>
      <c r="E69" s="170" t="s">
        <v>635</v>
      </c>
      <c r="F69" s="170" t="s">
        <v>306</v>
      </c>
      <c r="G69" s="170"/>
      <c r="H69" s="171" t="e">
        <f>#REF!*$BI69</f>
        <v>#REF!</v>
      </c>
      <c r="I69" s="171" t="e">
        <f>#REF!*$BI69</f>
        <v>#REF!</v>
      </c>
      <c r="J69" s="171" t="e">
        <f>#REF!*$BI69</f>
        <v>#REF!</v>
      </c>
      <c r="K69" s="171" t="e">
        <f>#REF!*$BI69</f>
        <v>#REF!</v>
      </c>
      <c r="L69" s="171" t="e">
        <f>#REF!*$BI69</f>
        <v>#REF!</v>
      </c>
      <c r="M69" s="171" t="e">
        <f>#REF!*$BI69</f>
        <v>#REF!</v>
      </c>
      <c r="N69" s="171" t="e">
        <f>#REF!*$BI69</f>
        <v>#REF!</v>
      </c>
      <c r="O69" s="171" t="e">
        <f>#REF!*$BI69</f>
        <v>#REF!</v>
      </c>
      <c r="P69" s="171" t="e">
        <f>#REF!*$BI69</f>
        <v>#REF!</v>
      </c>
      <c r="Q69" s="171" t="e">
        <f>#REF!*$BI69</f>
        <v>#REF!</v>
      </c>
      <c r="R69" s="171" t="e">
        <f>#REF!*$BI69</f>
        <v>#REF!</v>
      </c>
      <c r="S69" s="171" t="e">
        <f>#REF!*$BI69</f>
        <v>#REF!</v>
      </c>
      <c r="T69" s="171" t="e">
        <f>#REF!*$BI69</f>
        <v>#REF!</v>
      </c>
      <c r="U69" s="171" t="e">
        <f>#REF!*$BI69</f>
        <v>#REF!</v>
      </c>
      <c r="V69" s="171" t="e">
        <f>#REF!*$BI69</f>
        <v>#REF!</v>
      </c>
      <c r="W69" s="171" t="e">
        <f>#REF!*$BI69</f>
        <v>#REF!</v>
      </c>
      <c r="X69" s="171" t="e">
        <f>#REF!*$BI69</f>
        <v>#REF!</v>
      </c>
      <c r="Y69" s="171" t="e">
        <f>#REF!*$BI69</f>
        <v>#REF!</v>
      </c>
      <c r="Z69" s="171" t="e">
        <f>#REF!*$BI69</f>
        <v>#REF!</v>
      </c>
      <c r="AA69" s="171" t="e">
        <f>#REF!*$BI69</f>
        <v>#REF!</v>
      </c>
      <c r="AB69" s="171" t="e">
        <f>#REF!*$BI69</f>
        <v>#REF!</v>
      </c>
      <c r="AC69" s="171" t="e">
        <f>#REF!*$BI69</f>
        <v>#REF!</v>
      </c>
      <c r="AD69" s="171" t="e">
        <f>#REF!*$BI69</f>
        <v>#REF!</v>
      </c>
      <c r="AE69" s="171" t="e">
        <f>#REF!*$BI69</f>
        <v>#REF!</v>
      </c>
      <c r="AF69" s="171" t="e">
        <f>#REF!*$BI69</f>
        <v>#REF!</v>
      </c>
      <c r="AG69" s="171" t="e">
        <f>#REF!*$BI69</f>
        <v>#REF!</v>
      </c>
      <c r="AH69" s="171" t="e">
        <f>#REF!*$BI69</f>
        <v>#REF!</v>
      </c>
      <c r="AI69" s="171" t="e">
        <f>#REF!*$BI69</f>
        <v>#REF!</v>
      </c>
      <c r="AJ69" s="171" t="e">
        <f>#REF!*$BI69</f>
        <v>#REF!</v>
      </c>
      <c r="AK69" s="171" t="e">
        <f>#REF!*$BI69</f>
        <v>#REF!</v>
      </c>
      <c r="AL69" s="171" t="e">
        <f>#REF!*$BI69</f>
        <v>#REF!</v>
      </c>
      <c r="AM69" s="171" t="e">
        <f>#REF!*$BI69</f>
        <v>#REF!</v>
      </c>
      <c r="AN69" s="171" t="e">
        <f>#REF!*$BI69</f>
        <v>#REF!</v>
      </c>
      <c r="AO69" s="171" t="e">
        <f>#REF!*$BI69</f>
        <v>#REF!</v>
      </c>
      <c r="AP69" s="171" t="e">
        <f>#REF!*$BI69</f>
        <v>#REF!</v>
      </c>
      <c r="AQ69" s="171" t="e">
        <f>#REF!*$BI69</f>
        <v>#REF!</v>
      </c>
      <c r="AR69" s="171" t="e">
        <f>#REF!*$BI69</f>
        <v>#REF!</v>
      </c>
      <c r="AS69" s="171" t="e">
        <f>#REF!*$BI69</f>
        <v>#REF!</v>
      </c>
      <c r="AT69" s="171" t="e">
        <f>#REF!*$BI69</f>
        <v>#REF!</v>
      </c>
      <c r="AU69" s="171" t="e">
        <f>#REF!*$BI69</f>
        <v>#REF!</v>
      </c>
      <c r="AV69" s="171" t="e">
        <f>#REF!*$BI69</f>
        <v>#REF!</v>
      </c>
      <c r="AW69" s="171" t="e">
        <f>#REF!*$BI69</f>
        <v>#REF!</v>
      </c>
      <c r="AX69" s="171" t="e">
        <f>#REF!*$BI69</f>
        <v>#REF!</v>
      </c>
      <c r="AY69" s="171" t="e">
        <f>#REF!*$BI69</f>
        <v>#REF!</v>
      </c>
      <c r="AZ69" s="171" t="e">
        <f>#REF!*$BI69</f>
        <v>#REF!</v>
      </c>
      <c r="BA69" s="171" t="e">
        <f>#REF!*$BI69</f>
        <v>#REF!</v>
      </c>
      <c r="BB69" s="171" t="e">
        <f>#REF!*$BI69</f>
        <v>#REF!</v>
      </c>
      <c r="BC69" s="171" t="e">
        <f>#REF!*$BI69</f>
        <v>#REF!</v>
      </c>
      <c r="BD69" s="171" t="e">
        <f>#REF!*$BI69</f>
        <v>#REF!</v>
      </c>
      <c r="BE69" s="171" t="e">
        <f>#REF!*$BI69</f>
        <v>#REF!</v>
      </c>
      <c r="BF69" s="171" t="e">
        <f>#REF!*$BI69</f>
        <v>#REF!</v>
      </c>
      <c r="BG69" s="171" t="e">
        <f>#REF!*$BI69</f>
        <v>#REF!</v>
      </c>
      <c r="BI69" s="174">
        <f>SUMIF(Revenue!$P:$P,'E&amp;O -  Import (USD)'!$F69,Revenue!$I:$I)</f>
        <v>0</v>
      </c>
    </row>
    <row r="70" spans="1:61" s="173" customFormat="1" ht="12.75" hidden="1" customHeight="1">
      <c r="A70" s="179" t="s">
        <v>456</v>
      </c>
      <c r="B70" s="179" t="s">
        <v>435</v>
      </c>
      <c r="C70" s="170" t="str" cm="1">
        <f t="array" ref="C70">IFERROR(INDEX('Legal Entity'!B:B,MATCH('E&amp;O -  Import (USD)'!F70,'Legal Entity'!A:A,0),0),0)</f>
        <v>1715 - Cleveland Thermal Generation Inc.</v>
      </c>
      <c r="D70" s="170" t="str" cm="1">
        <f t="array" ref="D70">IFERROR(INDEX('Legal Entity'!C:C,MATCH(F70,'Legal Entity'!A:A,0),0),0)</f>
        <v>US</v>
      </c>
      <c r="E70" s="170" t="s">
        <v>635</v>
      </c>
      <c r="F70" s="170" t="s">
        <v>303</v>
      </c>
      <c r="G70" s="170"/>
      <c r="H70" s="171" t="e">
        <f>#REF!*$BI70</f>
        <v>#REF!</v>
      </c>
      <c r="I70" s="171" t="e">
        <f>#REF!*$BI70</f>
        <v>#REF!</v>
      </c>
      <c r="J70" s="171" t="e">
        <f>#REF!*$BI70</f>
        <v>#REF!</v>
      </c>
      <c r="K70" s="171" t="e">
        <f>#REF!*$BI70</f>
        <v>#REF!</v>
      </c>
      <c r="L70" s="171" t="e">
        <f>#REF!*$BI70</f>
        <v>#REF!</v>
      </c>
      <c r="M70" s="171" t="e">
        <f>#REF!*$BI70</f>
        <v>#REF!</v>
      </c>
      <c r="N70" s="171" t="e">
        <f>#REF!*$BI70</f>
        <v>#REF!</v>
      </c>
      <c r="O70" s="171" t="e">
        <f>#REF!*$BI70</f>
        <v>#REF!</v>
      </c>
      <c r="P70" s="171" t="e">
        <f>#REF!*$BI70</f>
        <v>#REF!</v>
      </c>
      <c r="Q70" s="171" t="e">
        <f>#REF!*$BI70</f>
        <v>#REF!</v>
      </c>
      <c r="R70" s="171" t="e">
        <f>#REF!*$BI70</f>
        <v>#REF!</v>
      </c>
      <c r="S70" s="171" t="e">
        <f>#REF!*$BI70</f>
        <v>#REF!</v>
      </c>
      <c r="T70" s="171" t="e">
        <f>#REF!*$BI70</f>
        <v>#REF!</v>
      </c>
      <c r="U70" s="171" t="e">
        <f>#REF!*$BI70</f>
        <v>#REF!</v>
      </c>
      <c r="V70" s="171" t="e">
        <f>#REF!*$BI70</f>
        <v>#REF!</v>
      </c>
      <c r="W70" s="171" t="e">
        <f>#REF!*$BI70</f>
        <v>#REF!</v>
      </c>
      <c r="X70" s="171" t="e">
        <f>#REF!*$BI70</f>
        <v>#REF!</v>
      </c>
      <c r="Y70" s="171" t="e">
        <f>#REF!*$BI70</f>
        <v>#REF!</v>
      </c>
      <c r="Z70" s="171" t="e">
        <f>#REF!*$BI70</f>
        <v>#REF!</v>
      </c>
      <c r="AA70" s="171" t="e">
        <f>#REF!*$BI70</f>
        <v>#REF!</v>
      </c>
      <c r="AB70" s="171" t="e">
        <f>#REF!*$BI70</f>
        <v>#REF!</v>
      </c>
      <c r="AC70" s="171" t="e">
        <f>#REF!*$BI70</f>
        <v>#REF!</v>
      </c>
      <c r="AD70" s="171" t="e">
        <f>#REF!*$BI70</f>
        <v>#REF!</v>
      </c>
      <c r="AE70" s="171" t="e">
        <f>#REF!*$BI70</f>
        <v>#REF!</v>
      </c>
      <c r="AF70" s="171" t="e">
        <f>#REF!*$BI70</f>
        <v>#REF!</v>
      </c>
      <c r="AG70" s="171" t="e">
        <f>#REF!*$BI70</f>
        <v>#REF!</v>
      </c>
      <c r="AH70" s="171" t="e">
        <f>#REF!*$BI70</f>
        <v>#REF!</v>
      </c>
      <c r="AI70" s="171" t="e">
        <f>#REF!*$BI70</f>
        <v>#REF!</v>
      </c>
      <c r="AJ70" s="171" t="e">
        <f>#REF!*$BI70</f>
        <v>#REF!</v>
      </c>
      <c r="AK70" s="171" t="e">
        <f>#REF!*$BI70</f>
        <v>#REF!</v>
      </c>
      <c r="AL70" s="171" t="e">
        <f>#REF!*$BI70</f>
        <v>#REF!</v>
      </c>
      <c r="AM70" s="171" t="e">
        <f>#REF!*$BI70</f>
        <v>#REF!</v>
      </c>
      <c r="AN70" s="171" t="e">
        <f>#REF!*$BI70</f>
        <v>#REF!</v>
      </c>
      <c r="AO70" s="171" t="e">
        <f>#REF!*$BI70</f>
        <v>#REF!</v>
      </c>
      <c r="AP70" s="171" t="e">
        <f>#REF!*$BI70</f>
        <v>#REF!</v>
      </c>
      <c r="AQ70" s="171" t="e">
        <f>#REF!*$BI70</f>
        <v>#REF!</v>
      </c>
      <c r="AR70" s="171" t="e">
        <f>#REF!*$BI70</f>
        <v>#REF!</v>
      </c>
      <c r="AS70" s="171" t="e">
        <f>#REF!*$BI70</f>
        <v>#REF!</v>
      </c>
      <c r="AT70" s="171" t="e">
        <f>#REF!*$BI70</f>
        <v>#REF!</v>
      </c>
      <c r="AU70" s="171" t="e">
        <f>#REF!*$BI70</f>
        <v>#REF!</v>
      </c>
      <c r="AV70" s="171" t="e">
        <f>#REF!*$BI70</f>
        <v>#REF!</v>
      </c>
      <c r="AW70" s="171" t="e">
        <f>#REF!*$BI70</f>
        <v>#REF!</v>
      </c>
      <c r="AX70" s="171" t="e">
        <f>#REF!*$BI70</f>
        <v>#REF!</v>
      </c>
      <c r="AY70" s="171" t="e">
        <f>#REF!*$BI70</f>
        <v>#REF!</v>
      </c>
      <c r="AZ70" s="171" t="e">
        <f>#REF!*$BI70</f>
        <v>#REF!</v>
      </c>
      <c r="BA70" s="171" t="e">
        <f>#REF!*$BI70</f>
        <v>#REF!</v>
      </c>
      <c r="BB70" s="171" t="e">
        <f>#REF!*$BI70</f>
        <v>#REF!</v>
      </c>
      <c r="BC70" s="171" t="e">
        <f>#REF!*$BI70</f>
        <v>#REF!</v>
      </c>
      <c r="BD70" s="171" t="e">
        <f>#REF!*$BI70</f>
        <v>#REF!</v>
      </c>
      <c r="BE70" s="171" t="e">
        <f>#REF!*$BI70</f>
        <v>#REF!</v>
      </c>
      <c r="BF70" s="171" t="e">
        <f>#REF!*$BI70</f>
        <v>#REF!</v>
      </c>
      <c r="BG70" s="171" t="e">
        <f>#REF!*$BI70</f>
        <v>#REF!</v>
      </c>
      <c r="BI70" s="174">
        <f>SUMIF(Revenue!$P:$P,'E&amp;O -  Import (USD)'!$F70,Revenue!$I:$I)</f>
        <v>0</v>
      </c>
    </row>
    <row r="71" spans="1:61" s="173" customFormat="1" ht="12.75" hidden="1" customHeight="1">
      <c r="A71" s="179" t="s">
        <v>456</v>
      </c>
      <c r="B71" s="179" t="s">
        <v>435</v>
      </c>
      <c r="C71" s="170" t="str" cm="1">
        <f t="array" ref="C71">IFERROR(INDEX('Legal Entity'!B:B,MATCH('E&amp;O -  Import (USD)'!F71,'Legal Entity'!A:A,0),0),0)</f>
        <v>1715 - Cleveland Thermal Generation Inc.</v>
      </c>
      <c r="D71" s="170" t="str" cm="1">
        <f t="array" ref="D71">IFERROR(INDEX('Legal Entity'!C:C,MATCH(F71,'Legal Entity'!A:A,0),0),0)</f>
        <v>US</v>
      </c>
      <c r="E71" s="170" t="s">
        <v>635</v>
      </c>
      <c r="F71" s="170" t="s">
        <v>307</v>
      </c>
      <c r="G71" s="170"/>
      <c r="H71" s="171" t="e">
        <f>#REF!*$BI71</f>
        <v>#REF!</v>
      </c>
      <c r="I71" s="171" t="e">
        <f>#REF!*$BI71</f>
        <v>#REF!</v>
      </c>
      <c r="J71" s="171" t="e">
        <f>#REF!*$BI71</f>
        <v>#REF!</v>
      </c>
      <c r="K71" s="171" t="e">
        <f>#REF!*$BI71</f>
        <v>#REF!</v>
      </c>
      <c r="L71" s="171" t="e">
        <f>#REF!*$BI71</f>
        <v>#REF!</v>
      </c>
      <c r="M71" s="171" t="e">
        <f>#REF!*$BI71</f>
        <v>#REF!</v>
      </c>
      <c r="N71" s="171" t="e">
        <f>#REF!*$BI71</f>
        <v>#REF!</v>
      </c>
      <c r="O71" s="171" t="e">
        <f>#REF!*$BI71</f>
        <v>#REF!</v>
      </c>
      <c r="P71" s="171" t="e">
        <f>#REF!*$BI71</f>
        <v>#REF!</v>
      </c>
      <c r="Q71" s="171" t="e">
        <f>#REF!*$BI71</f>
        <v>#REF!</v>
      </c>
      <c r="R71" s="171" t="e">
        <f>#REF!*$BI71</f>
        <v>#REF!</v>
      </c>
      <c r="S71" s="171" t="e">
        <f>#REF!*$BI71</f>
        <v>#REF!</v>
      </c>
      <c r="T71" s="171" t="e">
        <f>#REF!*$BI71</f>
        <v>#REF!</v>
      </c>
      <c r="U71" s="171" t="e">
        <f>#REF!*$BI71</f>
        <v>#REF!</v>
      </c>
      <c r="V71" s="171" t="e">
        <f>#REF!*$BI71</f>
        <v>#REF!</v>
      </c>
      <c r="W71" s="171" t="e">
        <f>#REF!*$BI71</f>
        <v>#REF!</v>
      </c>
      <c r="X71" s="171" t="e">
        <f>#REF!*$BI71</f>
        <v>#REF!</v>
      </c>
      <c r="Y71" s="171" t="e">
        <f>#REF!*$BI71</f>
        <v>#REF!</v>
      </c>
      <c r="Z71" s="171" t="e">
        <f>#REF!*$BI71</f>
        <v>#REF!</v>
      </c>
      <c r="AA71" s="171" t="e">
        <f>#REF!*$BI71</f>
        <v>#REF!</v>
      </c>
      <c r="AB71" s="171" t="e">
        <f>#REF!*$BI71</f>
        <v>#REF!</v>
      </c>
      <c r="AC71" s="171" t="e">
        <f>#REF!*$BI71</f>
        <v>#REF!</v>
      </c>
      <c r="AD71" s="171" t="e">
        <f>#REF!*$BI71</f>
        <v>#REF!</v>
      </c>
      <c r="AE71" s="171" t="e">
        <f>#REF!*$BI71</f>
        <v>#REF!</v>
      </c>
      <c r="AF71" s="171" t="e">
        <f>#REF!*$BI71</f>
        <v>#REF!</v>
      </c>
      <c r="AG71" s="171" t="e">
        <f>#REF!*$BI71</f>
        <v>#REF!</v>
      </c>
      <c r="AH71" s="171" t="e">
        <f>#REF!*$BI71</f>
        <v>#REF!</v>
      </c>
      <c r="AI71" s="171" t="e">
        <f>#REF!*$BI71</f>
        <v>#REF!</v>
      </c>
      <c r="AJ71" s="171" t="e">
        <f>#REF!*$BI71</f>
        <v>#REF!</v>
      </c>
      <c r="AK71" s="171" t="e">
        <f>#REF!*$BI71</f>
        <v>#REF!</v>
      </c>
      <c r="AL71" s="171" t="e">
        <f>#REF!*$BI71</f>
        <v>#REF!</v>
      </c>
      <c r="AM71" s="171" t="e">
        <f>#REF!*$BI71</f>
        <v>#REF!</v>
      </c>
      <c r="AN71" s="171" t="e">
        <f>#REF!*$BI71</f>
        <v>#REF!</v>
      </c>
      <c r="AO71" s="171" t="e">
        <f>#REF!*$BI71</f>
        <v>#REF!</v>
      </c>
      <c r="AP71" s="171" t="e">
        <f>#REF!*$BI71</f>
        <v>#REF!</v>
      </c>
      <c r="AQ71" s="171" t="e">
        <f>#REF!*$BI71</f>
        <v>#REF!</v>
      </c>
      <c r="AR71" s="171" t="e">
        <f>#REF!*$BI71</f>
        <v>#REF!</v>
      </c>
      <c r="AS71" s="171" t="e">
        <f>#REF!*$BI71</f>
        <v>#REF!</v>
      </c>
      <c r="AT71" s="171" t="e">
        <f>#REF!*$BI71</f>
        <v>#REF!</v>
      </c>
      <c r="AU71" s="171" t="e">
        <f>#REF!*$BI71</f>
        <v>#REF!</v>
      </c>
      <c r="AV71" s="171" t="e">
        <f>#REF!*$BI71</f>
        <v>#REF!</v>
      </c>
      <c r="AW71" s="171" t="e">
        <f>#REF!*$BI71</f>
        <v>#REF!</v>
      </c>
      <c r="AX71" s="171" t="e">
        <f>#REF!*$BI71</f>
        <v>#REF!</v>
      </c>
      <c r="AY71" s="171" t="e">
        <f>#REF!*$BI71</f>
        <v>#REF!</v>
      </c>
      <c r="AZ71" s="171" t="e">
        <f>#REF!*$BI71</f>
        <v>#REF!</v>
      </c>
      <c r="BA71" s="171" t="e">
        <f>#REF!*$BI71</f>
        <v>#REF!</v>
      </c>
      <c r="BB71" s="171" t="e">
        <f>#REF!*$BI71</f>
        <v>#REF!</v>
      </c>
      <c r="BC71" s="171" t="e">
        <f>#REF!*$BI71</f>
        <v>#REF!</v>
      </c>
      <c r="BD71" s="171" t="e">
        <f>#REF!*$BI71</f>
        <v>#REF!</v>
      </c>
      <c r="BE71" s="171" t="e">
        <f>#REF!*$BI71</f>
        <v>#REF!</v>
      </c>
      <c r="BF71" s="171" t="e">
        <f>#REF!*$BI71</f>
        <v>#REF!</v>
      </c>
      <c r="BG71" s="171" t="e">
        <f>#REF!*$BI71</f>
        <v>#REF!</v>
      </c>
      <c r="BI71" s="174">
        <f>SUMIF(Revenue!$P:$P,'E&amp;O -  Import (USD)'!$F71,Revenue!$I:$I)</f>
        <v>0</v>
      </c>
    </row>
    <row r="72" spans="1:61" s="173" customFormat="1" ht="12.75" hidden="1" customHeight="1">
      <c r="A72" s="179" t="s">
        <v>456</v>
      </c>
      <c r="B72" s="179" t="s">
        <v>435</v>
      </c>
      <c r="C72" s="170" t="str" cm="1">
        <f t="array" ref="C72">IFERROR(INDEX('Legal Entity'!B:B,MATCH('E&amp;O -  Import (USD)'!F72,'Legal Entity'!A:A,0),0),0)</f>
        <v>1720 - Cleveland Thermal Steam Distribution Inc.</v>
      </c>
      <c r="D72" s="170" t="str" cm="1">
        <f t="array" ref="D72">IFERROR(INDEX('Legal Entity'!C:C,MATCH(F72,'Legal Entity'!A:A,0),0),0)</f>
        <v>US</v>
      </c>
      <c r="E72" s="170" t="s">
        <v>635</v>
      </c>
      <c r="F72" s="170" t="s">
        <v>322</v>
      </c>
      <c r="G72" s="170"/>
      <c r="H72" s="171" t="e">
        <f>#REF!*$BI72</f>
        <v>#REF!</v>
      </c>
      <c r="I72" s="171" t="e">
        <f>#REF!*$BI72</f>
        <v>#REF!</v>
      </c>
      <c r="J72" s="171" t="e">
        <f>#REF!*$BI72</f>
        <v>#REF!</v>
      </c>
      <c r="K72" s="171" t="e">
        <f>#REF!*$BI72</f>
        <v>#REF!</v>
      </c>
      <c r="L72" s="171" t="e">
        <f>#REF!*$BI72</f>
        <v>#REF!</v>
      </c>
      <c r="M72" s="171" t="e">
        <f>#REF!*$BI72</f>
        <v>#REF!</v>
      </c>
      <c r="N72" s="171" t="e">
        <f>#REF!*$BI72</f>
        <v>#REF!</v>
      </c>
      <c r="O72" s="171" t="e">
        <f>#REF!*$BI72</f>
        <v>#REF!</v>
      </c>
      <c r="P72" s="171" t="e">
        <f>#REF!*$BI72</f>
        <v>#REF!</v>
      </c>
      <c r="Q72" s="171" t="e">
        <f>#REF!*$BI72</f>
        <v>#REF!</v>
      </c>
      <c r="R72" s="171" t="e">
        <f>#REF!*$BI72</f>
        <v>#REF!</v>
      </c>
      <c r="S72" s="171" t="e">
        <f>#REF!*$BI72</f>
        <v>#REF!</v>
      </c>
      <c r="T72" s="171" t="e">
        <f>#REF!*$BI72</f>
        <v>#REF!</v>
      </c>
      <c r="U72" s="171" t="e">
        <f>#REF!*$BI72</f>
        <v>#REF!</v>
      </c>
      <c r="V72" s="171" t="e">
        <f>#REF!*$BI72</f>
        <v>#REF!</v>
      </c>
      <c r="W72" s="171" t="e">
        <f>#REF!*$BI72</f>
        <v>#REF!</v>
      </c>
      <c r="X72" s="171" t="e">
        <f>#REF!*$BI72</f>
        <v>#REF!</v>
      </c>
      <c r="Y72" s="171" t="e">
        <f>#REF!*$BI72</f>
        <v>#REF!</v>
      </c>
      <c r="Z72" s="171" t="e">
        <f>#REF!*$BI72</f>
        <v>#REF!</v>
      </c>
      <c r="AA72" s="171" t="e">
        <f>#REF!*$BI72</f>
        <v>#REF!</v>
      </c>
      <c r="AB72" s="171" t="e">
        <f>#REF!*$BI72</f>
        <v>#REF!</v>
      </c>
      <c r="AC72" s="171" t="e">
        <f>#REF!*$BI72</f>
        <v>#REF!</v>
      </c>
      <c r="AD72" s="171" t="e">
        <f>#REF!*$BI72</f>
        <v>#REF!</v>
      </c>
      <c r="AE72" s="171" t="e">
        <f>#REF!*$BI72</f>
        <v>#REF!</v>
      </c>
      <c r="AF72" s="171" t="e">
        <f>#REF!*$BI72</f>
        <v>#REF!</v>
      </c>
      <c r="AG72" s="171" t="e">
        <f>#REF!*$BI72</f>
        <v>#REF!</v>
      </c>
      <c r="AH72" s="171" t="e">
        <f>#REF!*$BI72</f>
        <v>#REF!</v>
      </c>
      <c r="AI72" s="171" t="e">
        <f>#REF!*$BI72</f>
        <v>#REF!</v>
      </c>
      <c r="AJ72" s="171" t="e">
        <f>#REF!*$BI72</f>
        <v>#REF!</v>
      </c>
      <c r="AK72" s="171" t="e">
        <f>#REF!*$BI72</f>
        <v>#REF!</v>
      </c>
      <c r="AL72" s="171" t="e">
        <f>#REF!*$BI72</f>
        <v>#REF!</v>
      </c>
      <c r="AM72" s="171" t="e">
        <f>#REF!*$BI72</f>
        <v>#REF!</v>
      </c>
      <c r="AN72" s="171" t="e">
        <f>#REF!*$BI72</f>
        <v>#REF!</v>
      </c>
      <c r="AO72" s="171" t="e">
        <f>#REF!*$BI72</f>
        <v>#REF!</v>
      </c>
      <c r="AP72" s="171" t="e">
        <f>#REF!*$BI72</f>
        <v>#REF!</v>
      </c>
      <c r="AQ72" s="171" t="e">
        <f>#REF!*$BI72</f>
        <v>#REF!</v>
      </c>
      <c r="AR72" s="171" t="e">
        <f>#REF!*$BI72</f>
        <v>#REF!</v>
      </c>
      <c r="AS72" s="171" t="e">
        <f>#REF!*$BI72</f>
        <v>#REF!</v>
      </c>
      <c r="AT72" s="171" t="e">
        <f>#REF!*$BI72</f>
        <v>#REF!</v>
      </c>
      <c r="AU72" s="171" t="e">
        <f>#REF!*$BI72</f>
        <v>#REF!</v>
      </c>
      <c r="AV72" s="171" t="e">
        <f>#REF!*$BI72</f>
        <v>#REF!</v>
      </c>
      <c r="AW72" s="171" t="e">
        <f>#REF!*$BI72</f>
        <v>#REF!</v>
      </c>
      <c r="AX72" s="171" t="e">
        <f>#REF!*$BI72</f>
        <v>#REF!</v>
      </c>
      <c r="AY72" s="171" t="e">
        <f>#REF!*$BI72</f>
        <v>#REF!</v>
      </c>
      <c r="AZ72" s="171" t="e">
        <f>#REF!*$BI72</f>
        <v>#REF!</v>
      </c>
      <c r="BA72" s="171" t="e">
        <f>#REF!*$BI72</f>
        <v>#REF!</v>
      </c>
      <c r="BB72" s="171" t="e">
        <f>#REF!*$BI72</f>
        <v>#REF!</v>
      </c>
      <c r="BC72" s="171" t="e">
        <f>#REF!*$BI72</f>
        <v>#REF!</v>
      </c>
      <c r="BD72" s="171" t="e">
        <f>#REF!*$BI72</f>
        <v>#REF!</v>
      </c>
      <c r="BE72" s="171" t="e">
        <f>#REF!*$BI72</f>
        <v>#REF!</v>
      </c>
      <c r="BF72" s="171" t="e">
        <f>#REF!*$BI72</f>
        <v>#REF!</v>
      </c>
      <c r="BG72" s="171" t="e">
        <f>#REF!*$BI72</f>
        <v>#REF!</v>
      </c>
      <c r="BI72" s="174">
        <f>SUMIF(Revenue!$P:$P,'E&amp;O -  Import (USD)'!$F72,Revenue!$I:$I)</f>
        <v>0</v>
      </c>
    </row>
    <row r="73" spans="1:61" s="173" customFormat="1" ht="12.75" hidden="1" customHeight="1">
      <c r="A73" s="179" t="s">
        <v>456</v>
      </c>
      <c r="B73" s="179" t="s">
        <v>435</v>
      </c>
      <c r="C73" s="170" t="str" cm="1">
        <f t="array" ref="C73">IFERROR(INDEX('Legal Entity'!B:B,MATCH('E&amp;O -  Import (USD)'!F73,'Legal Entity'!A:A,0),0),0)</f>
        <v>1720 - Cleveland Thermal Steam Distribution Inc.</v>
      </c>
      <c r="D73" s="170" t="str" cm="1">
        <f t="array" ref="D73">IFERROR(INDEX('Legal Entity'!C:C,MATCH(F73,'Legal Entity'!A:A,0),0),0)</f>
        <v>US</v>
      </c>
      <c r="E73" s="170" t="s">
        <v>635</v>
      </c>
      <c r="F73" s="170" t="s">
        <v>323</v>
      </c>
      <c r="G73" s="170"/>
      <c r="H73" s="171" t="e">
        <f>#REF!*$BI73</f>
        <v>#REF!</v>
      </c>
      <c r="I73" s="171" t="e">
        <f>#REF!*$BI73</f>
        <v>#REF!</v>
      </c>
      <c r="J73" s="171" t="e">
        <f>#REF!*$BI73</f>
        <v>#REF!</v>
      </c>
      <c r="K73" s="171" t="e">
        <f>#REF!*$BI73</f>
        <v>#REF!</v>
      </c>
      <c r="L73" s="171" t="e">
        <f>#REF!*$BI73</f>
        <v>#REF!</v>
      </c>
      <c r="M73" s="171" t="e">
        <f>#REF!*$BI73</f>
        <v>#REF!</v>
      </c>
      <c r="N73" s="171" t="e">
        <f>#REF!*$BI73</f>
        <v>#REF!</v>
      </c>
      <c r="O73" s="171" t="e">
        <f>#REF!*$BI73</f>
        <v>#REF!</v>
      </c>
      <c r="P73" s="171" t="e">
        <f>#REF!*$BI73</f>
        <v>#REF!</v>
      </c>
      <c r="Q73" s="171" t="e">
        <f>#REF!*$BI73</f>
        <v>#REF!</v>
      </c>
      <c r="R73" s="171" t="e">
        <f>#REF!*$BI73</f>
        <v>#REF!</v>
      </c>
      <c r="S73" s="171" t="e">
        <f>#REF!*$BI73</f>
        <v>#REF!</v>
      </c>
      <c r="T73" s="171" t="e">
        <f>#REF!*$BI73</f>
        <v>#REF!</v>
      </c>
      <c r="U73" s="171" t="e">
        <f>#REF!*$BI73</f>
        <v>#REF!</v>
      </c>
      <c r="V73" s="171" t="e">
        <f>#REF!*$BI73</f>
        <v>#REF!</v>
      </c>
      <c r="W73" s="171" t="e">
        <f>#REF!*$BI73</f>
        <v>#REF!</v>
      </c>
      <c r="X73" s="171" t="e">
        <f>#REF!*$BI73</f>
        <v>#REF!</v>
      </c>
      <c r="Y73" s="171" t="e">
        <f>#REF!*$BI73</f>
        <v>#REF!</v>
      </c>
      <c r="Z73" s="171" t="e">
        <f>#REF!*$BI73</f>
        <v>#REF!</v>
      </c>
      <c r="AA73" s="171" t="e">
        <f>#REF!*$BI73</f>
        <v>#REF!</v>
      </c>
      <c r="AB73" s="171" t="e">
        <f>#REF!*$BI73</f>
        <v>#REF!</v>
      </c>
      <c r="AC73" s="171" t="e">
        <f>#REF!*$BI73</f>
        <v>#REF!</v>
      </c>
      <c r="AD73" s="171" t="e">
        <f>#REF!*$BI73</f>
        <v>#REF!</v>
      </c>
      <c r="AE73" s="171" t="e">
        <f>#REF!*$BI73</f>
        <v>#REF!</v>
      </c>
      <c r="AF73" s="171" t="e">
        <f>#REF!*$BI73</f>
        <v>#REF!</v>
      </c>
      <c r="AG73" s="171" t="e">
        <f>#REF!*$BI73</f>
        <v>#REF!</v>
      </c>
      <c r="AH73" s="171" t="e">
        <f>#REF!*$BI73</f>
        <v>#REF!</v>
      </c>
      <c r="AI73" s="171" t="e">
        <f>#REF!*$BI73</f>
        <v>#REF!</v>
      </c>
      <c r="AJ73" s="171" t="e">
        <f>#REF!*$BI73</f>
        <v>#REF!</v>
      </c>
      <c r="AK73" s="171" t="e">
        <f>#REF!*$BI73</f>
        <v>#REF!</v>
      </c>
      <c r="AL73" s="171" t="e">
        <f>#REF!*$BI73</f>
        <v>#REF!</v>
      </c>
      <c r="AM73" s="171" t="e">
        <f>#REF!*$BI73</f>
        <v>#REF!</v>
      </c>
      <c r="AN73" s="171" t="e">
        <f>#REF!*$BI73</f>
        <v>#REF!</v>
      </c>
      <c r="AO73" s="171" t="e">
        <f>#REF!*$BI73</f>
        <v>#REF!</v>
      </c>
      <c r="AP73" s="171" t="e">
        <f>#REF!*$BI73</f>
        <v>#REF!</v>
      </c>
      <c r="AQ73" s="171" t="e">
        <f>#REF!*$BI73</f>
        <v>#REF!</v>
      </c>
      <c r="AR73" s="171" t="e">
        <f>#REF!*$BI73</f>
        <v>#REF!</v>
      </c>
      <c r="AS73" s="171" t="e">
        <f>#REF!*$BI73</f>
        <v>#REF!</v>
      </c>
      <c r="AT73" s="171" t="e">
        <f>#REF!*$BI73</f>
        <v>#REF!</v>
      </c>
      <c r="AU73" s="171" t="e">
        <f>#REF!*$BI73</f>
        <v>#REF!</v>
      </c>
      <c r="AV73" s="171" t="e">
        <f>#REF!*$BI73</f>
        <v>#REF!</v>
      </c>
      <c r="AW73" s="171" t="e">
        <f>#REF!*$BI73</f>
        <v>#REF!</v>
      </c>
      <c r="AX73" s="171" t="e">
        <f>#REF!*$BI73</f>
        <v>#REF!</v>
      </c>
      <c r="AY73" s="171" t="e">
        <f>#REF!*$BI73</f>
        <v>#REF!</v>
      </c>
      <c r="AZ73" s="171" t="e">
        <f>#REF!*$BI73</f>
        <v>#REF!</v>
      </c>
      <c r="BA73" s="171" t="e">
        <f>#REF!*$BI73</f>
        <v>#REF!</v>
      </c>
      <c r="BB73" s="171" t="e">
        <f>#REF!*$BI73</f>
        <v>#REF!</v>
      </c>
      <c r="BC73" s="171" t="e">
        <f>#REF!*$BI73</f>
        <v>#REF!</v>
      </c>
      <c r="BD73" s="171" t="e">
        <f>#REF!*$BI73</f>
        <v>#REF!</v>
      </c>
      <c r="BE73" s="171" t="e">
        <f>#REF!*$BI73</f>
        <v>#REF!</v>
      </c>
      <c r="BF73" s="171" t="e">
        <f>#REF!*$BI73</f>
        <v>#REF!</v>
      </c>
      <c r="BG73" s="171" t="e">
        <f>#REF!*$BI73</f>
        <v>#REF!</v>
      </c>
      <c r="BI73" s="174">
        <f>SUMIF(Revenue!$P:$P,'E&amp;O -  Import (USD)'!$F73,Revenue!$I:$I)</f>
        <v>0</v>
      </c>
    </row>
    <row r="74" spans="1:61" s="173" customFormat="1" ht="12.75" hidden="1" customHeight="1">
      <c r="A74" s="179" t="s">
        <v>456</v>
      </c>
      <c r="B74" s="179" t="s">
        <v>435</v>
      </c>
      <c r="C74" s="170" t="str" cm="1">
        <f t="array" ref="C74">IFERROR(INDEX('Legal Entity'!B:B,MATCH('E&amp;O -  Import (USD)'!F74,'Legal Entity'!A:A,0),0),0)</f>
        <v>1725 - Cleveland Thermal Chilled Water Distribution Inc.</v>
      </c>
      <c r="D74" s="170" t="str" cm="1">
        <f t="array" ref="D74">IFERROR(INDEX('Legal Entity'!C:C,MATCH(F74,'Legal Entity'!A:A,0),0),0)</f>
        <v>US</v>
      </c>
      <c r="E74" s="170" t="s">
        <v>635</v>
      </c>
      <c r="F74" s="170" t="s">
        <v>328</v>
      </c>
      <c r="G74" s="170"/>
      <c r="H74" s="171" t="e">
        <f>#REF!*$BI74</f>
        <v>#REF!</v>
      </c>
      <c r="I74" s="171" t="e">
        <f>#REF!*$BI74</f>
        <v>#REF!</v>
      </c>
      <c r="J74" s="171" t="e">
        <f>#REF!*$BI74</f>
        <v>#REF!</v>
      </c>
      <c r="K74" s="171" t="e">
        <f>#REF!*$BI74</f>
        <v>#REF!</v>
      </c>
      <c r="L74" s="171" t="e">
        <f>#REF!*$BI74</f>
        <v>#REF!</v>
      </c>
      <c r="M74" s="171" t="e">
        <f>#REF!*$BI74</f>
        <v>#REF!</v>
      </c>
      <c r="N74" s="171" t="e">
        <f>#REF!*$BI74</f>
        <v>#REF!</v>
      </c>
      <c r="O74" s="171" t="e">
        <f>#REF!*$BI74</f>
        <v>#REF!</v>
      </c>
      <c r="P74" s="171" t="e">
        <f>#REF!*$BI74</f>
        <v>#REF!</v>
      </c>
      <c r="Q74" s="171" t="e">
        <f>#REF!*$BI74</f>
        <v>#REF!</v>
      </c>
      <c r="R74" s="171" t="e">
        <f>#REF!*$BI74</f>
        <v>#REF!</v>
      </c>
      <c r="S74" s="171" t="e">
        <f>#REF!*$BI74</f>
        <v>#REF!</v>
      </c>
      <c r="T74" s="171" t="e">
        <f>#REF!*$BI74</f>
        <v>#REF!</v>
      </c>
      <c r="U74" s="171" t="e">
        <f>#REF!*$BI74</f>
        <v>#REF!</v>
      </c>
      <c r="V74" s="171" t="e">
        <f>#REF!*$BI74</f>
        <v>#REF!</v>
      </c>
      <c r="W74" s="171" t="e">
        <f>#REF!*$BI74</f>
        <v>#REF!</v>
      </c>
      <c r="X74" s="171" t="e">
        <f>#REF!*$BI74</f>
        <v>#REF!</v>
      </c>
      <c r="Y74" s="171" t="e">
        <f>#REF!*$BI74</f>
        <v>#REF!</v>
      </c>
      <c r="Z74" s="171" t="e">
        <f>#REF!*$BI74</f>
        <v>#REF!</v>
      </c>
      <c r="AA74" s="171" t="e">
        <f>#REF!*$BI74</f>
        <v>#REF!</v>
      </c>
      <c r="AB74" s="171" t="e">
        <f>#REF!*$BI74</f>
        <v>#REF!</v>
      </c>
      <c r="AC74" s="171" t="e">
        <f>#REF!*$BI74</f>
        <v>#REF!</v>
      </c>
      <c r="AD74" s="171" t="e">
        <f>#REF!*$BI74</f>
        <v>#REF!</v>
      </c>
      <c r="AE74" s="171" t="e">
        <f>#REF!*$BI74</f>
        <v>#REF!</v>
      </c>
      <c r="AF74" s="171" t="e">
        <f>#REF!*$BI74</f>
        <v>#REF!</v>
      </c>
      <c r="AG74" s="171" t="e">
        <f>#REF!*$BI74</f>
        <v>#REF!</v>
      </c>
      <c r="AH74" s="171" t="e">
        <f>#REF!*$BI74</f>
        <v>#REF!</v>
      </c>
      <c r="AI74" s="171" t="e">
        <f>#REF!*$BI74</f>
        <v>#REF!</v>
      </c>
      <c r="AJ74" s="171" t="e">
        <f>#REF!*$BI74</f>
        <v>#REF!</v>
      </c>
      <c r="AK74" s="171" t="e">
        <f>#REF!*$BI74</f>
        <v>#REF!</v>
      </c>
      <c r="AL74" s="171" t="e">
        <f>#REF!*$BI74</f>
        <v>#REF!</v>
      </c>
      <c r="AM74" s="171" t="e">
        <f>#REF!*$BI74</f>
        <v>#REF!</v>
      </c>
      <c r="AN74" s="171" t="e">
        <f>#REF!*$BI74</f>
        <v>#REF!</v>
      </c>
      <c r="AO74" s="171" t="e">
        <f>#REF!*$BI74</f>
        <v>#REF!</v>
      </c>
      <c r="AP74" s="171" t="e">
        <f>#REF!*$BI74</f>
        <v>#REF!</v>
      </c>
      <c r="AQ74" s="171" t="e">
        <f>#REF!*$BI74</f>
        <v>#REF!</v>
      </c>
      <c r="AR74" s="171" t="e">
        <f>#REF!*$BI74</f>
        <v>#REF!</v>
      </c>
      <c r="AS74" s="171" t="e">
        <f>#REF!*$BI74</f>
        <v>#REF!</v>
      </c>
      <c r="AT74" s="171" t="e">
        <f>#REF!*$BI74</f>
        <v>#REF!</v>
      </c>
      <c r="AU74" s="171" t="e">
        <f>#REF!*$BI74</f>
        <v>#REF!</v>
      </c>
      <c r="AV74" s="171" t="e">
        <f>#REF!*$BI74</f>
        <v>#REF!</v>
      </c>
      <c r="AW74" s="171" t="e">
        <f>#REF!*$BI74</f>
        <v>#REF!</v>
      </c>
      <c r="AX74" s="171" t="e">
        <f>#REF!*$BI74</f>
        <v>#REF!</v>
      </c>
      <c r="AY74" s="171" t="e">
        <f>#REF!*$BI74</f>
        <v>#REF!</v>
      </c>
      <c r="AZ74" s="171" t="e">
        <f>#REF!*$BI74</f>
        <v>#REF!</v>
      </c>
      <c r="BA74" s="171" t="e">
        <f>#REF!*$BI74</f>
        <v>#REF!</v>
      </c>
      <c r="BB74" s="171" t="e">
        <f>#REF!*$BI74</f>
        <v>#REF!</v>
      </c>
      <c r="BC74" s="171" t="e">
        <f>#REF!*$BI74</f>
        <v>#REF!</v>
      </c>
      <c r="BD74" s="171" t="e">
        <f>#REF!*$BI74</f>
        <v>#REF!</v>
      </c>
      <c r="BE74" s="171" t="e">
        <f>#REF!*$BI74</f>
        <v>#REF!</v>
      </c>
      <c r="BF74" s="171" t="e">
        <f>#REF!*$BI74</f>
        <v>#REF!</v>
      </c>
      <c r="BG74" s="171" t="e">
        <f>#REF!*$BI74</f>
        <v>#REF!</v>
      </c>
      <c r="BI74" s="174">
        <f>SUMIF(Revenue!$P:$P,'E&amp;O -  Import (USD)'!$F74,Revenue!$I:$I)</f>
        <v>0</v>
      </c>
    </row>
    <row r="75" spans="1:61" s="173" customFormat="1" ht="12.75" hidden="1" customHeight="1">
      <c r="A75" s="179" t="s">
        <v>456</v>
      </c>
      <c r="B75" s="179" t="s">
        <v>435</v>
      </c>
      <c r="C75" s="170" t="str" cm="1">
        <f t="array" ref="C75">IFERROR(INDEX('Legal Entity'!B:B,MATCH('E&amp;O -  Import (USD)'!F75,'Legal Entity'!A:A,0),0),0)</f>
        <v>1158 - UTILITY SERVICES OF ILLINOIS, INC.        </v>
      </c>
      <c r="D75" s="170" t="str" cm="1">
        <f t="array" ref="D75">IFERROR(INDEX('Legal Entity'!C:C,MATCH(F75,'Legal Entity'!A:A,0),0),0)</f>
        <v>US</v>
      </c>
      <c r="E75" s="170" t="s">
        <v>635</v>
      </c>
      <c r="F75" s="170" t="s">
        <v>12</v>
      </c>
      <c r="G75" s="170"/>
      <c r="H75" s="171" t="e">
        <f>#REF!*$BI75</f>
        <v>#REF!</v>
      </c>
      <c r="I75" s="171" t="e">
        <f>#REF!*$BI75</f>
        <v>#REF!</v>
      </c>
      <c r="J75" s="171" t="e">
        <f>#REF!*$BI75</f>
        <v>#REF!</v>
      </c>
      <c r="K75" s="171" t="e">
        <f>#REF!*$BI75</f>
        <v>#REF!</v>
      </c>
      <c r="L75" s="171" t="e">
        <f>#REF!*$BI75</f>
        <v>#REF!</v>
      </c>
      <c r="M75" s="171" t="e">
        <f>#REF!*$BI75</f>
        <v>#REF!</v>
      </c>
      <c r="N75" s="171" t="e">
        <f>#REF!*$BI75</f>
        <v>#REF!</v>
      </c>
      <c r="O75" s="171" t="e">
        <f>#REF!*$BI75</f>
        <v>#REF!</v>
      </c>
      <c r="P75" s="171" t="e">
        <f>#REF!*$BI75</f>
        <v>#REF!</v>
      </c>
      <c r="Q75" s="171" t="e">
        <f>#REF!*$BI75</f>
        <v>#REF!</v>
      </c>
      <c r="R75" s="171" t="e">
        <f>#REF!*$BI75</f>
        <v>#REF!</v>
      </c>
      <c r="S75" s="171" t="e">
        <f>#REF!*$BI75</f>
        <v>#REF!</v>
      </c>
      <c r="T75" s="171" t="e">
        <f>#REF!*$BI75</f>
        <v>#REF!</v>
      </c>
      <c r="U75" s="171" t="e">
        <f>#REF!*$BI75</f>
        <v>#REF!</v>
      </c>
      <c r="V75" s="171" t="e">
        <f>#REF!*$BI75</f>
        <v>#REF!</v>
      </c>
      <c r="W75" s="171" t="e">
        <f>#REF!*$BI75</f>
        <v>#REF!</v>
      </c>
      <c r="X75" s="171" t="e">
        <f>#REF!*$BI75</f>
        <v>#REF!</v>
      </c>
      <c r="Y75" s="171" t="e">
        <f>#REF!*$BI75</f>
        <v>#REF!</v>
      </c>
      <c r="Z75" s="171" t="e">
        <f>#REF!*$BI75</f>
        <v>#REF!</v>
      </c>
      <c r="AA75" s="171" t="e">
        <f>#REF!*$BI75</f>
        <v>#REF!</v>
      </c>
      <c r="AB75" s="171" t="e">
        <f>#REF!*$BI75</f>
        <v>#REF!</v>
      </c>
      <c r="AC75" s="171" t="e">
        <f>#REF!*$BI75</f>
        <v>#REF!</v>
      </c>
      <c r="AD75" s="171" t="e">
        <f>#REF!*$BI75</f>
        <v>#REF!</v>
      </c>
      <c r="AE75" s="171" t="e">
        <f>#REF!*$BI75</f>
        <v>#REF!</v>
      </c>
      <c r="AF75" s="171" t="e">
        <f>#REF!*$BI75</f>
        <v>#REF!</v>
      </c>
      <c r="AG75" s="171" t="e">
        <f>#REF!*$BI75</f>
        <v>#REF!</v>
      </c>
      <c r="AH75" s="171" t="e">
        <f>#REF!*$BI75</f>
        <v>#REF!</v>
      </c>
      <c r="AI75" s="171" t="e">
        <f>#REF!*$BI75</f>
        <v>#REF!</v>
      </c>
      <c r="AJ75" s="171" t="e">
        <f>#REF!*$BI75</f>
        <v>#REF!</v>
      </c>
      <c r="AK75" s="171" t="e">
        <f>#REF!*$BI75</f>
        <v>#REF!</v>
      </c>
      <c r="AL75" s="171" t="e">
        <f>#REF!*$BI75</f>
        <v>#REF!</v>
      </c>
      <c r="AM75" s="171" t="e">
        <f>#REF!*$BI75</f>
        <v>#REF!</v>
      </c>
      <c r="AN75" s="171" t="e">
        <f>#REF!*$BI75</f>
        <v>#REF!</v>
      </c>
      <c r="AO75" s="171" t="e">
        <f>#REF!*$BI75</f>
        <v>#REF!</v>
      </c>
      <c r="AP75" s="171" t="e">
        <f>#REF!*$BI75</f>
        <v>#REF!</v>
      </c>
      <c r="AQ75" s="171" t="e">
        <f>#REF!*$BI75</f>
        <v>#REF!</v>
      </c>
      <c r="AR75" s="171" t="e">
        <f>#REF!*$BI75</f>
        <v>#REF!</v>
      </c>
      <c r="AS75" s="171" t="e">
        <f>#REF!*$BI75</f>
        <v>#REF!</v>
      </c>
      <c r="AT75" s="171" t="e">
        <f>#REF!*$BI75</f>
        <v>#REF!</v>
      </c>
      <c r="AU75" s="171" t="e">
        <f>#REF!*$BI75</f>
        <v>#REF!</v>
      </c>
      <c r="AV75" s="171" t="e">
        <f>#REF!*$BI75</f>
        <v>#REF!</v>
      </c>
      <c r="AW75" s="171" t="e">
        <f>#REF!*$BI75</f>
        <v>#REF!</v>
      </c>
      <c r="AX75" s="171" t="e">
        <f>#REF!*$BI75</f>
        <v>#REF!</v>
      </c>
      <c r="AY75" s="171" t="e">
        <f>#REF!*$BI75</f>
        <v>#REF!</v>
      </c>
      <c r="AZ75" s="171" t="e">
        <f>#REF!*$BI75</f>
        <v>#REF!</v>
      </c>
      <c r="BA75" s="171" t="e">
        <f>#REF!*$BI75</f>
        <v>#REF!</v>
      </c>
      <c r="BB75" s="171" t="e">
        <f>#REF!*$BI75</f>
        <v>#REF!</v>
      </c>
      <c r="BC75" s="171" t="e">
        <f>#REF!*$BI75</f>
        <v>#REF!</v>
      </c>
      <c r="BD75" s="171" t="e">
        <f>#REF!*$BI75</f>
        <v>#REF!</v>
      </c>
      <c r="BE75" s="171" t="e">
        <f>#REF!*$BI75</f>
        <v>#REF!</v>
      </c>
      <c r="BF75" s="171" t="e">
        <f>#REF!*$BI75</f>
        <v>#REF!</v>
      </c>
      <c r="BG75" s="171" t="e">
        <f>#REF!*$BI75</f>
        <v>#REF!</v>
      </c>
      <c r="BI75" s="174">
        <f>SUMIF(Revenue!$P:$P,'E&amp;O -  Import (USD)'!$F75,Revenue!$I:$I)</f>
        <v>0</v>
      </c>
    </row>
    <row r="76" spans="1:61" s="173" customFormat="1" ht="12.75" hidden="1" customHeight="1">
      <c r="A76" s="179" t="s">
        <v>456</v>
      </c>
      <c r="B76" s="179" t="s">
        <v>435</v>
      </c>
      <c r="C76" s="170" t="str" cm="1">
        <f t="array" ref="C76">IFERROR(INDEX('Legal Entity'!B:B,MATCH('E&amp;O -  Import (USD)'!F76,'Legal Entity'!A:A,0),0),0)</f>
        <v>1170 - COMMUNITY UTILITIES OF INDIANA, INC.       </v>
      </c>
      <c r="D76" s="170" t="str" cm="1">
        <f t="array" ref="D76">IFERROR(INDEX('Legal Entity'!C:C,MATCH(F76,'Legal Entity'!A:A,0),0),0)</f>
        <v>US</v>
      </c>
      <c r="E76" s="170" t="s">
        <v>635</v>
      </c>
      <c r="F76" s="170" t="s">
        <v>13</v>
      </c>
      <c r="G76" s="170"/>
      <c r="H76" s="171" t="e">
        <f>#REF!*$BI76</f>
        <v>#REF!</v>
      </c>
      <c r="I76" s="171" t="e">
        <f>#REF!*$BI76</f>
        <v>#REF!</v>
      </c>
      <c r="J76" s="171" t="e">
        <f>#REF!*$BI76</f>
        <v>#REF!</v>
      </c>
      <c r="K76" s="171" t="e">
        <f>#REF!*$BI76</f>
        <v>#REF!</v>
      </c>
      <c r="L76" s="171" t="e">
        <f>#REF!*$BI76</f>
        <v>#REF!</v>
      </c>
      <c r="M76" s="171" t="e">
        <f>#REF!*$BI76</f>
        <v>#REF!</v>
      </c>
      <c r="N76" s="171" t="e">
        <f>#REF!*$BI76</f>
        <v>#REF!</v>
      </c>
      <c r="O76" s="171" t="e">
        <f>#REF!*$BI76</f>
        <v>#REF!</v>
      </c>
      <c r="P76" s="171" t="e">
        <f>#REF!*$BI76</f>
        <v>#REF!</v>
      </c>
      <c r="Q76" s="171" t="e">
        <f>#REF!*$BI76</f>
        <v>#REF!</v>
      </c>
      <c r="R76" s="171" t="e">
        <f>#REF!*$BI76</f>
        <v>#REF!</v>
      </c>
      <c r="S76" s="171" t="e">
        <f>#REF!*$BI76</f>
        <v>#REF!</v>
      </c>
      <c r="T76" s="171" t="e">
        <f>#REF!*$BI76</f>
        <v>#REF!</v>
      </c>
      <c r="U76" s="171" t="e">
        <f>#REF!*$BI76</f>
        <v>#REF!</v>
      </c>
      <c r="V76" s="171" t="e">
        <f>#REF!*$BI76</f>
        <v>#REF!</v>
      </c>
      <c r="W76" s="171" t="e">
        <f>#REF!*$BI76</f>
        <v>#REF!</v>
      </c>
      <c r="X76" s="171" t="e">
        <f>#REF!*$BI76</f>
        <v>#REF!</v>
      </c>
      <c r="Y76" s="171" t="e">
        <f>#REF!*$BI76</f>
        <v>#REF!</v>
      </c>
      <c r="Z76" s="171" t="e">
        <f>#REF!*$BI76</f>
        <v>#REF!</v>
      </c>
      <c r="AA76" s="171" t="e">
        <f>#REF!*$BI76</f>
        <v>#REF!</v>
      </c>
      <c r="AB76" s="171" t="e">
        <f>#REF!*$BI76</f>
        <v>#REF!</v>
      </c>
      <c r="AC76" s="171" t="e">
        <f>#REF!*$BI76</f>
        <v>#REF!</v>
      </c>
      <c r="AD76" s="171" t="e">
        <f>#REF!*$BI76</f>
        <v>#REF!</v>
      </c>
      <c r="AE76" s="171" t="e">
        <f>#REF!*$BI76</f>
        <v>#REF!</v>
      </c>
      <c r="AF76" s="171" t="e">
        <f>#REF!*$BI76</f>
        <v>#REF!</v>
      </c>
      <c r="AG76" s="171" t="e">
        <f>#REF!*$BI76</f>
        <v>#REF!</v>
      </c>
      <c r="AH76" s="171" t="e">
        <f>#REF!*$BI76</f>
        <v>#REF!</v>
      </c>
      <c r="AI76" s="171" t="e">
        <f>#REF!*$BI76</f>
        <v>#REF!</v>
      </c>
      <c r="AJ76" s="171" t="e">
        <f>#REF!*$BI76</f>
        <v>#REF!</v>
      </c>
      <c r="AK76" s="171" t="e">
        <f>#REF!*$BI76</f>
        <v>#REF!</v>
      </c>
      <c r="AL76" s="171" t="e">
        <f>#REF!*$BI76</f>
        <v>#REF!</v>
      </c>
      <c r="AM76" s="171" t="e">
        <f>#REF!*$BI76</f>
        <v>#REF!</v>
      </c>
      <c r="AN76" s="171" t="e">
        <f>#REF!*$BI76</f>
        <v>#REF!</v>
      </c>
      <c r="AO76" s="171" t="e">
        <f>#REF!*$BI76</f>
        <v>#REF!</v>
      </c>
      <c r="AP76" s="171" t="e">
        <f>#REF!*$BI76</f>
        <v>#REF!</v>
      </c>
      <c r="AQ76" s="171" t="e">
        <f>#REF!*$BI76</f>
        <v>#REF!</v>
      </c>
      <c r="AR76" s="171" t="e">
        <f>#REF!*$BI76</f>
        <v>#REF!</v>
      </c>
      <c r="AS76" s="171" t="e">
        <f>#REF!*$BI76</f>
        <v>#REF!</v>
      </c>
      <c r="AT76" s="171" t="e">
        <f>#REF!*$BI76</f>
        <v>#REF!</v>
      </c>
      <c r="AU76" s="171" t="e">
        <f>#REF!*$BI76</f>
        <v>#REF!</v>
      </c>
      <c r="AV76" s="171" t="e">
        <f>#REF!*$BI76</f>
        <v>#REF!</v>
      </c>
      <c r="AW76" s="171" t="e">
        <f>#REF!*$BI76</f>
        <v>#REF!</v>
      </c>
      <c r="AX76" s="171" t="e">
        <f>#REF!*$BI76</f>
        <v>#REF!</v>
      </c>
      <c r="AY76" s="171" t="e">
        <f>#REF!*$BI76</f>
        <v>#REF!</v>
      </c>
      <c r="AZ76" s="171" t="e">
        <f>#REF!*$BI76</f>
        <v>#REF!</v>
      </c>
      <c r="BA76" s="171" t="e">
        <f>#REF!*$BI76</f>
        <v>#REF!</v>
      </c>
      <c r="BB76" s="171" t="e">
        <f>#REF!*$BI76</f>
        <v>#REF!</v>
      </c>
      <c r="BC76" s="171" t="e">
        <f>#REF!*$BI76</f>
        <v>#REF!</v>
      </c>
      <c r="BD76" s="171" t="e">
        <f>#REF!*$BI76</f>
        <v>#REF!</v>
      </c>
      <c r="BE76" s="171" t="e">
        <f>#REF!*$BI76</f>
        <v>#REF!</v>
      </c>
      <c r="BF76" s="171" t="e">
        <f>#REF!*$BI76</f>
        <v>#REF!</v>
      </c>
      <c r="BG76" s="171" t="e">
        <f>#REF!*$BI76</f>
        <v>#REF!</v>
      </c>
      <c r="BI76" s="174">
        <f>SUMIF(Revenue!$P:$P,'E&amp;O -  Import (USD)'!$F76,Revenue!$I:$I)</f>
        <v>0</v>
      </c>
    </row>
    <row r="77" spans="1:61" s="173" customFormat="1" ht="12.75" hidden="1" customHeight="1">
      <c r="A77" s="179" t="s">
        <v>456</v>
      </c>
      <c r="B77" s="179" t="s">
        <v>435</v>
      </c>
      <c r="C77" s="170" t="str" cm="1">
        <f t="array" ref="C77">IFERROR(INDEX('Legal Entity'!B:B,MATCH('E&amp;O -  Import (USD)'!F77,'Legal Entity'!A:A,0),0),0)</f>
        <v>1174 - COMMUNITY UTILITIES OF PENNSYLVANIA INC.     </v>
      </c>
      <c r="D77" s="170" t="str" cm="1">
        <f t="array" ref="D77">IFERROR(INDEX('Legal Entity'!C:C,MATCH(F77,'Legal Entity'!A:A,0),0),0)</f>
        <v>US</v>
      </c>
      <c r="E77" s="170" t="s">
        <v>635</v>
      </c>
      <c r="F77" s="170" t="s">
        <v>18</v>
      </c>
      <c r="G77" s="170"/>
      <c r="H77" s="171" t="e">
        <f>#REF!*$BI77</f>
        <v>#REF!</v>
      </c>
      <c r="I77" s="171" t="e">
        <f>#REF!*$BI77</f>
        <v>#REF!</v>
      </c>
      <c r="J77" s="171" t="e">
        <f>#REF!*$BI77</f>
        <v>#REF!</v>
      </c>
      <c r="K77" s="171" t="e">
        <f>#REF!*$BI77</f>
        <v>#REF!</v>
      </c>
      <c r="L77" s="171" t="e">
        <f>#REF!*$BI77</f>
        <v>#REF!</v>
      </c>
      <c r="M77" s="171" t="e">
        <f>#REF!*$BI77</f>
        <v>#REF!</v>
      </c>
      <c r="N77" s="171" t="e">
        <f>#REF!*$BI77</f>
        <v>#REF!</v>
      </c>
      <c r="O77" s="171" t="e">
        <f>#REF!*$BI77</f>
        <v>#REF!</v>
      </c>
      <c r="P77" s="171" t="e">
        <f>#REF!*$BI77</f>
        <v>#REF!</v>
      </c>
      <c r="Q77" s="171" t="e">
        <f>#REF!*$BI77</f>
        <v>#REF!</v>
      </c>
      <c r="R77" s="171" t="e">
        <f>#REF!*$BI77</f>
        <v>#REF!</v>
      </c>
      <c r="S77" s="171" t="e">
        <f>#REF!*$BI77</f>
        <v>#REF!</v>
      </c>
      <c r="T77" s="171" t="e">
        <f>#REF!*$BI77</f>
        <v>#REF!</v>
      </c>
      <c r="U77" s="171" t="e">
        <f>#REF!*$BI77</f>
        <v>#REF!</v>
      </c>
      <c r="V77" s="171" t="e">
        <f>#REF!*$BI77</f>
        <v>#REF!</v>
      </c>
      <c r="W77" s="171" t="e">
        <f>#REF!*$BI77</f>
        <v>#REF!</v>
      </c>
      <c r="X77" s="171" t="e">
        <f>#REF!*$BI77</f>
        <v>#REF!</v>
      </c>
      <c r="Y77" s="171" t="e">
        <f>#REF!*$BI77</f>
        <v>#REF!</v>
      </c>
      <c r="Z77" s="171" t="e">
        <f>#REF!*$BI77</f>
        <v>#REF!</v>
      </c>
      <c r="AA77" s="171" t="e">
        <f>#REF!*$BI77</f>
        <v>#REF!</v>
      </c>
      <c r="AB77" s="171" t="e">
        <f>#REF!*$BI77</f>
        <v>#REF!</v>
      </c>
      <c r="AC77" s="171" t="e">
        <f>#REF!*$BI77</f>
        <v>#REF!</v>
      </c>
      <c r="AD77" s="171" t="e">
        <f>#REF!*$BI77</f>
        <v>#REF!</v>
      </c>
      <c r="AE77" s="171" t="e">
        <f>#REF!*$BI77</f>
        <v>#REF!</v>
      </c>
      <c r="AF77" s="171" t="e">
        <f>#REF!*$BI77</f>
        <v>#REF!</v>
      </c>
      <c r="AG77" s="171" t="e">
        <f>#REF!*$BI77</f>
        <v>#REF!</v>
      </c>
      <c r="AH77" s="171" t="e">
        <f>#REF!*$BI77</f>
        <v>#REF!</v>
      </c>
      <c r="AI77" s="171" t="e">
        <f>#REF!*$BI77</f>
        <v>#REF!</v>
      </c>
      <c r="AJ77" s="171" t="e">
        <f>#REF!*$BI77</f>
        <v>#REF!</v>
      </c>
      <c r="AK77" s="171" t="e">
        <f>#REF!*$BI77</f>
        <v>#REF!</v>
      </c>
      <c r="AL77" s="171" t="e">
        <f>#REF!*$BI77</f>
        <v>#REF!</v>
      </c>
      <c r="AM77" s="171" t="e">
        <f>#REF!*$BI77</f>
        <v>#REF!</v>
      </c>
      <c r="AN77" s="171" t="e">
        <f>#REF!*$BI77</f>
        <v>#REF!</v>
      </c>
      <c r="AO77" s="171" t="e">
        <f>#REF!*$BI77</f>
        <v>#REF!</v>
      </c>
      <c r="AP77" s="171" t="e">
        <f>#REF!*$BI77</f>
        <v>#REF!</v>
      </c>
      <c r="AQ77" s="171" t="e">
        <f>#REF!*$BI77</f>
        <v>#REF!</v>
      </c>
      <c r="AR77" s="171" t="e">
        <f>#REF!*$BI77</f>
        <v>#REF!</v>
      </c>
      <c r="AS77" s="171" t="e">
        <f>#REF!*$BI77</f>
        <v>#REF!</v>
      </c>
      <c r="AT77" s="171" t="e">
        <f>#REF!*$BI77</f>
        <v>#REF!</v>
      </c>
      <c r="AU77" s="171" t="e">
        <f>#REF!*$BI77</f>
        <v>#REF!</v>
      </c>
      <c r="AV77" s="171" t="e">
        <f>#REF!*$BI77</f>
        <v>#REF!</v>
      </c>
      <c r="AW77" s="171" t="e">
        <f>#REF!*$BI77</f>
        <v>#REF!</v>
      </c>
      <c r="AX77" s="171" t="e">
        <f>#REF!*$BI77</f>
        <v>#REF!</v>
      </c>
      <c r="AY77" s="171" t="e">
        <f>#REF!*$BI77</f>
        <v>#REF!</v>
      </c>
      <c r="AZ77" s="171" t="e">
        <f>#REF!*$BI77</f>
        <v>#REF!</v>
      </c>
      <c r="BA77" s="171" t="e">
        <f>#REF!*$BI77</f>
        <v>#REF!</v>
      </c>
      <c r="BB77" s="171" t="e">
        <f>#REF!*$BI77</f>
        <v>#REF!</v>
      </c>
      <c r="BC77" s="171" t="e">
        <f>#REF!*$BI77</f>
        <v>#REF!</v>
      </c>
      <c r="BD77" s="171" t="e">
        <f>#REF!*$BI77</f>
        <v>#REF!</v>
      </c>
      <c r="BE77" s="171" t="e">
        <f>#REF!*$BI77</f>
        <v>#REF!</v>
      </c>
      <c r="BF77" s="171" t="e">
        <f>#REF!*$BI77</f>
        <v>#REF!</v>
      </c>
      <c r="BG77" s="171" t="e">
        <f>#REF!*$BI77</f>
        <v>#REF!</v>
      </c>
      <c r="BI77" s="174">
        <f>SUMIF(Revenue!$P:$P,'E&amp;O -  Import (USD)'!$F77,Revenue!$I:$I)</f>
        <v>0</v>
      </c>
    </row>
    <row r="78" spans="1:61" s="173" customFormat="1" ht="12.75" hidden="1" customHeight="1">
      <c r="A78" s="179" t="s">
        <v>456</v>
      </c>
      <c r="B78" s="179" t="s">
        <v>435</v>
      </c>
      <c r="C78" s="170" t="str" cm="1">
        <f t="array" ref="C78">IFERROR(INDEX('Legal Entity'!B:B,MATCH('E&amp;O -  Import (USD)'!F78,'Legal Entity'!A:A,0),0),0)</f>
        <v>1128 - MARYLAND WATER SERVICE, INC.</v>
      </c>
      <c r="D78" s="170" t="str" cm="1">
        <f t="array" ref="D78">IFERROR(INDEX('Legal Entity'!C:C,MATCH(F78,'Legal Entity'!A:A,0),0),0)</f>
        <v>US</v>
      </c>
      <c r="E78" s="170" t="s">
        <v>635</v>
      </c>
      <c r="F78" s="170" t="s">
        <v>17</v>
      </c>
      <c r="G78" s="170"/>
      <c r="H78" s="171" t="e">
        <f>#REF!*$BI78</f>
        <v>#REF!</v>
      </c>
      <c r="I78" s="171" t="e">
        <f>#REF!*$BI78</f>
        <v>#REF!</v>
      </c>
      <c r="J78" s="171" t="e">
        <f>#REF!*$BI78</f>
        <v>#REF!</v>
      </c>
      <c r="K78" s="171" t="e">
        <f>#REF!*$BI78</f>
        <v>#REF!</v>
      </c>
      <c r="L78" s="171" t="e">
        <f>#REF!*$BI78</f>
        <v>#REF!</v>
      </c>
      <c r="M78" s="171" t="e">
        <f>#REF!*$BI78</f>
        <v>#REF!</v>
      </c>
      <c r="N78" s="171" t="e">
        <f>#REF!*$BI78</f>
        <v>#REF!</v>
      </c>
      <c r="O78" s="171" t="e">
        <f>#REF!*$BI78</f>
        <v>#REF!</v>
      </c>
      <c r="P78" s="171" t="e">
        <f>#REF!*$BI78</f>
        <v>#REF!</v>
      </c>
      <c r="Q78" s="171" t="e">
        <f>#REF!*$BI78</f>
        <v>#REF!</v>
      </c>
      <c r="R78" s="171" t="e">
        <f>#REF!*$BI78</f>
        <v>#REF!</v>
      </c>
      <c r="S78" s="171" t="e">
        <f>#REF!*$BI78</f>
        <v>#REF!</v>
      </c>
      <c r="T78" s="171" t="e">
        <f>#REF!*$BI78</f>
        <v>#REF!</v>
      </c>
      <c r="U78" s="171" t="e">
        <f>#REF!*$BI78</f>
        <v>#REF!</v>
      </c>
      <c r="V78" s="171" t="e">
        <f>#REF!*$BI78</f>
        <v>#REF!</v>
      </c>
      <c r="W78" s="171" t="e">
        <f>#REF!*$BI78</f>
        <v>#REF!</v>
      </c>
      <c r="X78" s="171" t="e">
        <f>#REF!*$BI78</f>
        <v>#REF!</v>
      </c>
      <c r="Y78" s="171" t="e">
        <f>#REF!*$BI78</f>
        <v>#REF!</v>
      </c>
      <c r="Z78" s="171" t="e">
        <f>#REF!*$BI78</f>
        <v>#REF!</v>
      </c>
      <c r="AA78" s="171" t="e">
        <f>#REF!*$BI78</f>
        <v>#REF!</v>
      </c>
      <c r="AB78" s="171" t="e">
        <f>#REF!*$BI78</f>
        <v>#REF!</v>
      </c>
      <c r="AC78" s="171" t="e">
        <f>#REF!*$BI78</f>
        <v>#REF!</v>
      </c>
      <c r="AD78" s="171" t="e">
        <f>#REF!*$BI78</f>
        <v>#REF!</v>
      </c>
      <c r="AE78" s="171" t="e">
        <f>#REF!*$BI78</f>
        <v>#REF!</v>
      </c>
      <c r="AF78" s="171" t="e">
        <f>#REF!*$BI78</f>
        <v>#REF!</v>
      </c>
      <c r="AG78" s="171" t="e">
        <f>#REF!*$BI78</f>
        <v>#REF!</v>
      </c>
      <c r="AH78" s="171" t="e">
        <f>#REF!*$BI78</f>
        <v>#REF!</v>
      </c>
      <c r="AI78" s="171" t="e">
        <f>#REF!*$BI78</f>
        <v>#REF!</v>
      </c>
      <c r="AJ78" s="171" t="e">
        <f>#REF!*$BI78</f>
        <v>#REF!</v>
      </c>
      <c r="AK78" s="171" t="e">
        <f>#REF!*$BI78</f>
        <v>#REF!</v>
      </c>
      <c r="AL78" s="171" t="e">
        <f>#REF!*$BI78</f>
        <v>#REF!</v>
      </c>
      <c r="AM78" s="171" t="e">
        <f>#REF!*$BI78</f>
        <v>#REF!</v>
      </c>
      <c r="AN78" s="171" t="e">
        <f>#REF!*$BI78</f>
        <v>#REF!</v>
      </c>
      <c r="AO78" s="171" t="e">
        <f>#REF!*$BI78</f>
        <v>#REF!</v>
      </c>
      <c r="AP78" s="171" t="e">
        <f>#REF!*$BI78</f>
        <v>#REF!</v>
      </c>
      <c r="AQ78" s="171" t="e">
        <f>#REF!*$BI78</f>
        <v>#REF!</v>
      </c>
      <c r="AR78" s="171" t="e">
        <f>#REF!*$BI78</f>
        <v>#REF!</v>
      </c>
      <c r="AS78" s="171" t="e">
        <f>#REF!*$BI78</f>
        <v>#REF!</v>
      </c>
      <c r="AT78" s="171" t="e">
        <f>#REF!*$BI78</f>
        <v>#REF!</v>
      </c>
      <c r="AU78" s="171" t="e">
        <f>#REF!*$BI78</f>
        <v>#REF!</v>
      </c>
      <c r="AV78" s="171" t="e">
        <f>#REF!*$BI78</f>
        <v>#REF!</v>
      </c>
      <c r="AW78" s="171" t="e">
        <f>#REF!*$BI78</f>
        <v>#REF!</v>
      </c>
      <c r="AX78" s="171" t="e">
        <f>#REF!*$BI78</f>
        <v>#REF!</v>
      </c>
      <c r="AY78" s="171" t="e">
        <f>#REF!*$BI78</f>
        <v>#REF!</v>
      </c>
      <c r="AZ78" s="171" t="e">
        <f>#REF!*$BI78</f>
        <v>#REF!</v>
      </c>
      <c r="BA78" s="171" t="e">
        <f>#REF!*$BI78</f>
        <v>#REF!</v>
      </c>
      <c r="BB78" s="171" t="e">
        <f>#REF!*$BI78</f>
        <v>#REF!</v>
      </c>
      <c r="BC78" s="171" t="e">
        <f>#REF!*$BI78</f>
        <v>#REF!</v>
      </c>
      <c r="BD78" s="171" t="e">
        <f>#REF!*$BI78</f>
        <v>#REF!</v>
      </c>
      <c r="BE78" s="171" t="e">
        <f>#REF!*$BI78</f>
        <v>#REF!</v>
      </c>
      <c r="BF78" s="171" t="e">
        <f>#REF!*$BI78</f>
        <v>#REF!</v>
      </c>
      <c r="BG78" s="171" t="e">
        <f>#REF!*$BI78</f>
        <v>#REF!</v>
      </c>
      <c r="BI78" s="174">
        <f>SUMIF(Revenue!$P:$P,'E&amp;O -  Import (USD)'!$F78,Revenue!$I:$I)</f>
        <v>0</v>
      </c>
    </row>
    <row r="79" spans="1:61" s="173" customFormat="1" ht="12.75" hidden="1" customHeight="1">
      <c r="A79" s="179" t="s">
        <v>456</v>
      </c>
      <c r="B79" s="179" t="s">
        <v>435</v>
      </c>
      <c r="C79" s="170" t="str" cm="1">
        <f t="array" ref="C79">IFERROR(INDEX('Legal Entity'!B:B,MATCH('E&amp;O -  Import (USD)'!F79,'Legal Entity'!A:A,0),0),0)</f>
        <v>1130 - MONTAGUE WATER COMPANY, INC.</v>
      </c>
      <c r="D79" s="170" t="str" cm="1">
        <f t="array" ref="D79">IFERROR(INDEX('Legal Entity'!C:C,MATCH(F79,'Legal Entity'!A:A,0),0),0)</f>
        <v>US</v>
      </c>
      <c r="E79" s="170" t="s">
        <v>635</v>
      </c>
      <c r="F79" s="170" t="s">
        <v>646</v>
      </c>
      <c r="G79" s="170"/>
      <c r="H79" s="171" t="e">
        <f>#REF!*$BI79</f>
        <v>#REF!</v>
      </c>
      <c r="I79" s="171" t="e">
        <f>#REF!*$BI79</f>
        <v>#REF!</v>
      </c>
      <c r="J79" s="171" t="e">
        <f>#REF!*$BI79</f>
        <v>#REF!</v>
      </c>
      <c r="K79" s="171" t="e">
        <f>#REF!*$BI79</f>
        <v>#REF!</v>
      </c>
      <c r="L79" s="171" t="e">
        <f>#REF!*$BI79</f>
        <v>#REF!</v>
      </c>
      <c r="M79" s="171" t="e">
        <f>#REF!*$BI79</f>
        <v>#REF!</v>
      </c>
      <c r="N79" s="171" t="e">
        <f>#REF!*$BI79</f>
        <v>#REF!</v>
      </c>
      <c r="O79" s="171" t="e">
        <f>#REF!*$BI79</f>
        <v>#REF!</v>
      </c>
      <c r="P79" s="171" t="e">
        <f>#REF!*$BI79</f>
        <v>#REF!</v>
      </c>
      <c r="Q79" s="171" t="e">
        <f>#REF!*$BI79</f>
        <v>#REF!</v>
      </c>
      <c r="R79" s="171" t="e">
        <f>#REF!*$BI79</f>
        <v>#REF!</v>
      </c>
      <c r="S79" s="171" t="e">
        <f>#REF!*$BI79</f>
        <v>#REF!</v>
      </c>
      <c r="T79" s="171" t="e">
        <f>#REF!*$BI79</f>
        <v>#REF!</v>
      </c>
      <c r="U79" s="171" t="e">
        <f>#REF!*$BI79</f>
        <v>#REF!</v>
      </c>
      <c r="V79" s="171" t="e">
        <f>#REF!*$BI79</f>
        <v>#REF!</v>
      </c>
      <c r="W79" s="171" t="e">
        <f>#REF!*$BI79</f>
        <v>#REF!</v>
      </c>
      <c r="X79" s="171" t="e">
        <f>#REF!*$BI79</f>
        <v>#REF!</v>
      </c>
      <c r="Y79" s="171" t="e">
        <f>#REF!*$BI79</f>
        <v>#REF!</v>
      </c>
      <c r="Z79" s="171" t="e">
        <f>#REF!*$BI79</f>
        <v>#REF!</v>
      </c>
      <c r="AA79" s="171" t="e">
        <f>#REF!*$BI79</f>
        <v>#REF!</v>
      </c>
      <c r="AB79" s="171" t="e">
        <f>#REF!*$BI79</f>
        <v>#REF!</v>
      </c>
      <c r="AC79" s="171" t="e">
        <f>#REF!*$BI79</f>
        <v>#REF!</v>
      </c>
      <c r="AD79" s="171" t="e">
        <f>#REF!*$BI79</f>
        <v>#REF!</v>
      </c>
      <c r="AE79" s="171" t="e">
        <f>#REF!*$BI79</f>
        <v>#REF!</v>
      </c>
      <c r="AF79" s="171" t="e">
        <f>#REF!*$BI79</f>
        <v>#REF!</v>
      </c>
      <c r="AG79" s="171" t="e">
        <f>#REF!*$BI79</f>
        <v>#REF!</v>
      </c>
      <c r="AH79" s="171" t="e">
        <f>#REF!*$BI79</f>
        <v>#REF!</v>
      </c>
      <c r="AI79" s="171" t="e">
        <f>#REF!*$BI79</f>
        <v>#REF!</v>
      </c>
      <c r="AJ79" s="171" t="e">
        <f>#REF!*$BI79</f>
        <v>#REF!</v>
      </c>
      <c r="AK79" s="171" t="e">
        <f>#REF!*$BI79</f>
        <v>#REF!</v>
      </c>
      <c r="AL79" s="171" t="e">
        <f>#REF!*$BI79</f>
        <v>#REF!</v>
      </c>
      <c r="AM79" s="171" t="e">
        <f>#REF!*$BI79</f>
        <v>#REF!</v>
      </c>
      <c r="AN79" s="171" t="e">
        <f>#REF!*$BI79</f>
        <v>#REF!</v>
      </c>
      <c r="AO79" s="171" t="e">
        <f>#REF!*$BI79</f>
        <v>#REF!</v>
      </c>
      <c r="AP79" s="171" t="e">
        <f>#REF!*$BI79</f>
        <v>#REF!</v>
      </c>
      <c r="AQ79" s="171" t="e">
        <f>#REF!*$BI79</f>
        <v>#REF!</v>
      </c>
      <c r="AR79" s="171" t="e">
        <f>#REF!*$BI79</f>
        <v>#REF!</v>
      </c>
      <c r="AS79" s="171" t="e">
        <f>#REF!*$BI79</f>
        <v>#REF!</v>
      </c>
      <c r="AT79" s="171" t="e">
        <f>#REF!*$BI79</f>
        <v>#REF!</v>
      </c>
      <c r="AU79" s="171" t="e">
        <f>#REF!*$BI79</f>
        <v>#REF!</v>
      </c>
      <c r="AV79" s="171" t="e">
        <f>#REF!*$BI79</f>
        <v>#REF!</v>
      </c>
      <c r="AW79" s="171" t="e">
        <f>#REF!*$BI79</f>
        <v>#REF!</v>
      </c>
      <c r="AX79" s="171" t="e">
        <f>#REF!*$BI79</f>
        <v>#REF!</v>
      </c>
      <c r="AY79" s="171" t="e">
        <f>#REF!*$BI79</f>
        <v>#REF!</v>
      </c>
      <c r="AZ79" s="171" t="e">
        <f>#REF!*$BI79</f>
        <v>#REF!</v>
      </c>
      <c r="BA79" s="171" t="e">
        <f>#REF!*$BI79</f>
        <v>#REF!</v>
      </c>
      <c r="BB79" s="171" t="e">
        <f>#REF!*$BI79</f>
        <v>#REF!</v>
      </c>
      <c r="BC79" s="171" t="e">
        <f>#REF!*$BI79</f>
        <v>#REF!</v>
      </c>
      <c r="BD79" s="171" t="e">
        <f>#REF!*$BI79</f>
        <v>#REF!</v>
      </c>
      <c r="BE79" s="171" t="e">
        <f>#REF!*$BI79</f>
        <v>#REF!</v>
      </c>
      <c r="BF79" s="171" t="e">
        <f>#REF!*$BI79</f>
        <v>#REF!</v>
      </c>
      <c r="BG79" s="171" t="e">
        <f>#REF!*$BI79</f>
        <v>#REF!</v>
      </c>
      <c r="BI79" s="174">
        <f>SUMIF(Revenue!$P:$P,'E&amp;O -  Import (USD)'!$F79,Revenue!$I:$I)</f>
        <v>0</v>
      </c>
    </row>
    <row r="80" spans="1:61" s="173" customFormat="1" ht="12.75" hidden="1" customHeight="1">
      <c r="A80" s="179" t="s">
        <v>456</v>
      </c>
      <c r="B80" s="179" t="s">
        <v>435</v>
      </c>
      <c r="C80" s="170" t="str" cm="1">
        <f t="array" ref="C80">IFERROR(INDEX('Legal Entity'!B:B,MATCH('E&amp;O -  Import (USD)'!F80,'Legal Entity'!A:A,0),0),0)</f>
        <v>1136 - MASSANUTTEN PUBLIC SERVICE CORPORATION</v>
      </c>
      <c r="D80" s="170" t="str" cm="1">
        <f t="array" ref="D80">IFERROR(INDEX('Legal Entity'!C:C,MATCH(F80,'Legal Entity'!A:A,0),0),0)</f>
        <v>US</v>
      </c>
      <c r="E80" s="170" t="s">
        <v>635</v>
      </c>
      <c r="F80" s="170" t="s">
        <v>19</v>
      </c>
      <c r="G80" s="170"/>
      <c r="H80" s="171" t="e">
        <f>#REF!*$BI80</f>
        <v>#REF!</v>
      </c>
      <c r="I80" s="171" t="e">
        <f>#REF!*$BI80</f>
        <v>#REF!</v>
      </c>
      <c r="J80" s="171" t="e">
        <f>#REF!*$BI80</f>
        <v>#REF!</v>
      </c>
      <c r="K80" s="171" t="e">
        <f>#REF!*$BI80</f>
        <v>#REF!</v>
      </c>
      <c r="L80" s="171" t="e">
        <f>#REF!*$BI80</f>
        <v>#REF!</v>
      </c>
      <c r="M80" s="171" t="e">
        <f>#REF!*$BI80</f>
        <v>#REF!</v>
      </c>
      <c r="N80" s="171" t="e">
        <f>#REF!*$BI80</f>
        <v>#REF!</v>
      </c>
      <c r="O80" s="171" t="e">
        <f>#REF!*$BI80</f>
        <v>#REF!</v>
      </c>
      <c r="P80" s="171" t="e">
        <f>#REF!*$BI80</f>
        <v>#REF!</v>
      </c>
      <c r="Q80" s="171" t="e">
        <f>#REF!*$BI80</f>
        <v>#REF!</v>
      </c>
      <c r="R80" s="171" t="e">
        <f>#REF!*$BI80</f>
        <v>#REF!</v>
      </c>
      <c r="S80" s="171" t="e">
        <f>#REF!*$BI80</f>
        <v>#REF!</v>
      </c>
      <c r="T80" s="171" t="e">
        <f>#REF!*$BI80</f>
        <v>#REF!</v>
      </c>
      <c r="U80" s="171" t="e">
        <f>#REF!*$BI80</f>
        <v>#REF!</v>
      </c>
      <c r="V80" s="171" t="e">
        <f>#REF!*$BI80</f>
        <v>#REF!</v>
      </c>
      <c r="W80" s="171" t="e">
        <f>#REF!*$BI80</f>
        <v>#REF!</v>
      </c>
      <c r="X80" s="171" t="e">
        <f>#REF!*$BI80</f>
        <v>#REF!</v>
      </c>
      <c r="Y80" s="171" t="e">
        <f>#REF!*$BI80</f>
        <v>#REF!</v>
      </c>
      <c r="Z80" s="171" t="e">
        <f>#REF!*$BI80</f>
        <v>#REF!</v>
      </c>
      <c r="AA80" s="171" t="e">
        <f>#REF!*$BI80</f>
        <v>#REF!</v>
      </c>
      <c r="AB80" s="171" t="e">
        <f>#REF!*$BI80</f>
        <v>#REF!</v>
      </c>
      <c r="AC80" s="171" t="e">
        <f>#REF!*$BI80</f>
        <v>#REF!</v>
      </c>
      <c r="AD80" s="171" t="e">
        <f>#REF!*$BI80</f>
        <v>#REF!</v>
      </c>
      <c r="AE80" s="171" t="e">
        <f>#REF!*$BI80</f>
        <v>#REF!</v>
      </c>
      <c r="AF80" s="171" t="e">
        <f>#REF!*$BI80</f>
        <v>#REF!</v>
      </c>
      <c r="AG80" s="171" t="e">
        <f>#REF!*$BI80</f>
        <v>#REF!</v>
      </c>
      <c r="AH80" s="171" t="e">
        <f>#REF!*$BI80</f>
        <v>#REF!</v>
      </c>
      <c r="AI80" s="171" t="e">
        <f>#REF!*$BI80</f>
        <v>#REF!</v>
      </c>
      <c r="AJ80" s="171" t="e">
        <f>#REF!*$BI80</f>
        <v>#REF!</v>
      </c>
      <c r="AK80" s="171" t="e">
        <f>#REF!*$BI80</f>
        <v>#REF!</v>
      </c>
      <c r="AL80" s="171" t="e">
        <f>#REF!*$BI80</f>
        <v>#REF!</v>
      </c>
      <c r="AM80" s="171" t="e">
        <f>#REF!*$BI80</f>
        <v>#REF!</v>
      </c>
      <c r="AN80" s="171" t="e">
        <f>#REF!*$BI80</f>
        <v>#REF!</v>
      </c>
      <c r="AO80" s="171" t="e">
        <f>#REF!*$BI80</f>
        <v>#REF!</v>
      </c>
      <c r="AP80" s="171" t="e">
        <f>#REF!*$BI80</f>
        <v>#REF!</v>
      </c>
      <c r="AQ80" s="171" t="e">
        <f>#REF!*$BI80</f>
        <v>#REF!</v>
      </c>
      <c r="AR80" s="171" t="e">
        <f>#REF!*$BI80</f>
        <v>#REF!</v>
      </c>
      <c r="AS80" s="171" t="e">
        <f>#REF!*$BI80</f>
        <v>#REF!</v>
      </c>
      <c r="AT80" s="171" t="e">
        <f>#REF!*$BI80</f>
        <v>#REF!</v>
      </c>
      <c r="AU80" s="171" t="e">
        <f>#REF!*$BI80</f>
        <v>#REF!</v>
      </c>
      <c r="AV80" s="171" t="e">
        <f>#REF!*$BI80</f>
        <v>#REF!</v>
      </c>
      <c r="AW80" s="171" t="e">
        <f>#REF!*$BI80</f>
        <v>#REF!</v>
      </c>
      <c r="AX80" s="171" t="e">
        <f>#REF!*$BI80</f>
        <v>#REF!</v>
      </c>
      <c r="AY80" s="171" t="e">
        <f>#REF!*$BI80</f>
        <v>#REF!</v>
      </c>
      <c r="AZ80" s="171" t="e">
        <f>#REF!*$BI80</f>
        <v>#REF!</v>
      </c>
      <c r="BA80" s="171" t="e">
        <f>#REF!*$BI80</f>
        <v>#REF!</v>
      </c>
      <c r="BB80" s="171" t="e">
        <f>#REF!*$BI80</f>
        <v>#REF!</v>
      </c>
      <c r="BC80" s="171" t="e">
        <f>#REF!*$BI80</f>
        <v>#REF!</v>
      </c>
      <c r="BD80" s="171" t="e">
        <f>#REF!*$BI80</f>
        <v>#REF!</v>
      </c>
      <c r="BE80" s="171" t="e">
        <f>#REF!*$BI80</f>
        <v>#REF!</v>
      </c>
      <c r="BF80" s="171" t="e">
        <f>#REF!*$BI80</f>
        <v>#REF!</v>
      </c>
      <c r="BG80" s="171" t="e">
        <f>#REF!*$BI80</f>
        <v>#REF!</v>
      </c>
      <c r="BI80" s="174">
        <f>SUMIF(Revenue!$P:$P,'E&amp;O -  Import (USD)'!$F80,Revenue!$I:$I)</f>
        <v>0</v>
      </c>
    </row>
    <row r="81" spans="1:61" s="173" customFormat="1" ht="12.75" hidden="1" customHeight="1">
      <c r="A81" s="179" t="s">
        <v>456</v>
      </c>
      <c r="B81" s="179" t="s">
        <v>435</v>
      </c>
      <c r="C81" s="170" t="str" cm="1">
        <f t="array" ref="C81">IFERROR(INDEX('Legal Entity'!B:B,MATCH('E&amp;O -  Import (USD)'!F81,'Legal Entity'!A:A,0),0),0)</f>
        <v>1140 - UTILITIES, INC. OF LOUISIANA</v>
      </c>
      <c r="D81" s="170" t="str" cm="1">
        <f t="array" ref="D81">IFERROR(INDEX('Legal Entity'!C:C,MATCH(F81,'Legal Entity'!A:A,0),0),0)</f>
        <v>US</v>
      </c>
      <c r="E81" s="170" t="s">
        <v>635</v>
      </c>
      <c r="F81" s="170" t="s">
        <v>647</v>
      </c>
      <c r="G81" s="170"/>
      <c r="H81" s="171" t="e">
        <f>#REF!*$BI81</f>
        <v>#REF!</v>
      </c>
      <c r="I81" s="171" t="e">
        <f>#REF!*$BI81</f>
        <v>#REF!</v>
      </c>
      <c r="J81" s="171" t="e">
        <f>#REF!*$BI81</f>
        <v>#REF!</v>
      </c>
      <c r="K81" s="171" t="e">
        <f>#REF!*$BI81</f>
        <v>#REF!</v>
      </c>
      <c r="L81" s="171" t="e">
        <f>#REF!*$BI81</f>
        <v>#REF!</v>
      </c>
      <c r="M81" s="171" t="e">
        <f>#REF!*$BI81</f>
        <v>#REF!</v>
      </c>
      <c r="N81" s="171" t="e">
        <f>#REF!*$BI81</f>
        <v>#REF!</v>
      </c>
      <c r="O81" s="171" t="e">
        <f>#REF!*$BI81</f>
        <v>#REF!</v>
      </c>
      <c r="P81" s="171" t="e">
        <f>#REF!*$BI81</f>
        <v>#REF!</v>
      </c>
      <c r="Q81" s="171" t="e">
        <f>#REF!*$BI81</f>
        <v>#REF!</v>
      </c>
      <c r="R81" s="171" t="e">
        <f>#REF!*$BI81</f>
        <v>#REF!</v>
      </c>
      <c r="S81" s="171" t="e">
        <f>#REF!*$BI81</f>
        <v>#REF!</v>
      </c>
      <c r="T81" s="171" t="e">
        <f>#REF!*$BI81</f>
        <v>#REF!</v>
      </c>
      <c r="U81" s="171" t="e">
        <f>#REF!*$BI81</f>
        <v>#REF!</v>
      </c>
      <c r="V81" s="171" t="e">
        <f>#REF!*$BI81</f>
        <v>#REF!</v>
      </c>
      <c r="W81" s="171" t="e">
        <f>#REF!*$BI81</f>
        <v>#REF!</v>
      </c>
      <c r="X81" s="171" t="e">
        <f>#REF!*$BI81</f>
        <v>#REF!</v>
      </c>
      <c r="Y81" s="171" t="e">
        <f>#REF!*$BI81</f>
        <v>#REF!</v>
      </c>
      <c r="Z81" s="171" t="e">
        <f>#REF!*$BI81</f>
        <v>#REF!</v>
      </c>
      <c r="AA81" s="171" t="e">
        <f>#REF!*$BI81</f>
        <v>#REF!</v>
      </c>
      <c r="AB81" s="171" t="e">
        <f>#REF!*$BI81</f>
        <v>#REF!</v>
      </c>
      <c r="AC81" s="171" t="e">
        <f>#REF!*$BI81</f>
        <v>#REF!</v>
      </c>
      <c r="AD81" s="171" t="e">
        <f>#REF!*$BI81</f>
        <v>#REF!</v>
      </c>
      <c r="AE81" s="171" t="e">
        <f>#REF!*$BI81</f>
        <v>#REF!</v>
      </c>
      <c r="AF81" s="171" t="e">
        <f>#REF!*$BI81</f>
        <v>#REF!</v>
      </c>
      <c r="AG81" s="171" t="e">
        <f>#REF!*$BI81</f>
        <v>#REF!</v>
      </c>
      <c r="AH81" s="171" t="e">
        <f>#REF!*$BI81</f>
        <v>#REF!</v>
      </c>
      <c r="AI81" s="171" t="e">
        <f>#REF!*$BI81</f>
        <v>#REF!</v>
      </c>
      <c r="AJ81" s="171" t="e">
        <f>#REF!*$BI81</f>
        <v>#REF!</v>
      </c>
      <c r="AK81" s="171" t="e">
        <f>#REF!*$BI81</f>
        <v>#REF!</v>
      </c>
      <c r="AL81" s="171" t="e">
        <f>#REF!*$BI81</f>
        <v>#REF!</v>
      </c>
      <c r="AM81" s="171" t="e">
        <f>#REF!*$BI81</f>
        <v>#REF!</v>
      </c>
      <c r="AN81" s="171" t="e">
        <f>#REF!*$BI81</f>
        <v>#REF!</v>
      </c>
      <c r="AO81" s="171" t="e">
        <f>#REF!*$BI81</f>
        <v>#REF!</v>
      </c>
      <c r="AP81" s="171" t="e">
        <f>#REF!*$BI81</f>
        <v>#REF!</v>
      </c>
      <c r="AQ81" s="171" t="e">
        <f>#REF!*$BI81</f>
        <v>#REF!</v>
      </c>
      <c r="AR81" s="171" t="e">
        <f>#REF!*$BI81</f>
        <v>#REF!</v>
      </c>
      <c r="AS81" s="171" t="e">
        <f>#REF!*$BI81</f>
        <v>#REF!</v>
      </c>
      <c r="AT81" s="171" t="e">
        <f>#REF!*$BI81</f>
        <v>#REF!</v>
      </c>
      <c r="AU81" s="171" t="e">
        <f>#REF!*$BI81</f>
        <v>#REF!</v>
      </c>
      <c r="AV81" s="171" t="e">
        <f>#REF!*$BI81</f>
        <v>#REF!</v>
      </c>
      <c r="AW81" s="171" t="e">
        <f>#REF!*$BI81</f>
        <v>#REF!</v>
      </c>
      <c r="AX81" s="171" t="e">
        <f>#REF!*$BI81</f>
        <v>#REF!</v>
      </c>
      <c r="AY81" s="171" t="e">
        <f>#REF!*$BI81</f>
        <v>#REF!</v>
      </c>
      <c r="AZ81" s="171" t="e">
        <f>#REF!*$BI81</f>
        <v>#REF!</v>
      </c>
      <c r="BA81" s="171" t="e">
        <f>#REF!*$BI81</f>
        <v>#REF!</v>
      </c>
      <c r="BB81" s="171" t="e">
        <f>#REF!*$BI81</f>
        <v>#REF!</v>
      </c>
      <c r="BC81" s="171" t="e">
        <f>#REF!*$BI81</f>
        <v>#REF!</v>
      </c>
      <c r="BD81" s="171" t="e">
        <f>#REF!*$BI81</f>
        <v>#REF!</v>
      </c>
      <c r="BE81" s="171" t="e">
        <f>#REF!*$BI81</f>
        <v>#REF!</v>
      </c>
      <c r="BF81" s="171" t="e">
        <f>#REF!*$BI81</f>
        <v>#REF!</v>
      </c>
      <c r="BG81" s="171" t="e">
        <f>#REF!*$BI81</f>
        <v>#REF!</v>
      </c>
      <c r="BI81" s="174">
        <f>SUMIF(Revenue!$P:$P,'E&amp;O -  Import (USD)'!$F81,Revenue!$I:$I)</f>
        <v>0</v>
      </c>
    </row>
    <row r="82" spans="1:61" s="173" customFormat="1" ht="12.75" hidden="1" customHeight="1">
      <c r="A82" s="179" t="s">
        <v>456</v>
      </c>
      <c r="B82" s="179" t="s">
        <v>435</v>
      </c>
      <c r="C82" s="170" t="str" cm="1">
        <f t="array" ref="C82">IFERROR(INDEX('Legal Entity'!B:B,MATCH('E&amp;O -  Import (USD)'!F82,'Legal Entity'!A:A,0),0),0)</f>
        <v>1188 - Corix Utilities (Texas) Inc.</v>
      </c>
      <c r="D82" s="170" t="str" cm="1">
        <f t="array" ref="D82">IFERROR(INDEX('Legal Entity'!C:C,MATCH(F82,'Legal Entity'!A:A,0),0),0)</f>
        <v>US</v>
      </c>
      <c r="E82" s="170" t="s">
        <v>635</v>
      </c>
      <c r="F82" s="170" t="s">
        <v>26</v>
      </c>
      <c r="G82" s="170"/>
      <c r="H82" s="171" t="e">
        <f>#REF!*$BI82</f>
        <v>#REF!</v>
      </c>
      <c r="I82" s="171" t="e">
        <f>#REF!*$BI82</f>
        <v>#REF!</v>
      </c>
      <c r="J82" s="171" t="e">
        <f>#REF!*$BI82</f>
        <v>#REF!</v>
      </c>
      <c r="K82" s="171" t="e">
        <f>#REF!*$BI82</f>
        <v>#REF!</v>
      </c>
      <c r="L82" s="171" t="e">
        <f>#REF!*$BI82</f>
        <v>#REF!</v>
      </c>
      <c r="M82" s="171" t="e">
        <f>#REF!*$BI82</f>
        <v>#REF!</v>
      </c>
      <c r="N82" s="171" t="e">
        <f>#REF!*$BI82</f>
        <v>#REF!</v>
      </c>
      <c r="O82" s="171" t="e">
        <f>#REF!*$BI82</f>
        <v>#REF!</v>
      </c>
      <c r="P82" s="171" t="e">
        <f>#REF!*$BI82</f>
        <v>#REF!</v>
      </c>
      <c r="Q82" s="171" t="e">
        <f>#REF!*$BI82</f>
        <v>#REF!</v>
      </c>
      <c r="R82" s="171" t="e">
        <f>#REF!*$BI82</f>
        <v>#REF!</v>
      </c>
      <c r="S82" s="171" t="e">
        <f>#REF!*$BI82</f>
        <v>#REF!</v>
      </c>
      <c r="T82" s="171" t="e">
        <f>#REF!*$BI82</f>
        <v>#REF!</v>
      </c>
      <c r="U82" s="171" t="e">
        <f>#REF!*$BI82</f>
        <v>#REF!</v>
      </c>
      <c r="V82" s="171" t="e">
        <f>#REF!*$BI82</f>
        <v>#REF!</v>
      </c>
      <c r="W82" s="171" t="e">
        <f>#REF!*$BI82</f>
        <v>#REF!</v>
      </c>
      <c r="X82" s="171" t="e">
        <f>#REF!*$BI82</f>
        <v>#REF!</v>
      </c>
      <c r="Y82" s="171" t="e">
        <f>#REF!*$BI82</f>
        <v>#REF!</v>
      </c>
      <c r="Z82" s="171" t="e">
        <f>#REF!*$BI82</f>
        <v>#REF!</v>
      </c>
      <c r="AA82" s="171" t="e">
        <f>#REF!*$BI82</f>
        <v>#REF!</v>
      </c>
      <c r="AB82" s="171" t="e">
        <f>#REF!*$BI82</f>
        <v>#REF!</v>
      </c>
      <c r="AC82" s="171" t="e">
        <f>#REF!*$BI82</f>
        <v>#REF!</v>
      </c>
      <c r="AD82" s="171" t="e">
        <f>#REF!*$BI82</f>
        <v>#REF!</v>
      </c>
      <c r="AE82" s="171" t="e">
        <f>#REF!*$BI82</f>
        <v>#REF!</v>
      </c>
      <c r="AF82" s="171" t="e">
        <f>#REF!*$BI82</f>
        <v>#REF!</v>
      </c>
      <c r="AG82" s="171" t="e">
        <f>#REF!*$BI82</f>
        <v>#REF!</v>
      </c>
      <c r="AH82" s="171" t="e">
        <f>#REF!*$BI82</f>
        <v>#REF!</v>
      </c>
      <c r="AI82" s="171" t="e">
        <f>#REF!*$BI82</f>
        <v>#REF!</v>
      </c>
      <c r="AJ82" s="171" t="e">
        <f>#REF!*$BI82</f>
        <v>#REF!</v>
      </c>
      <c r="AK82" s="171" t="e">
        <f>#REF!*$BI82</f>
        <v>#REF!</v>
      </c>
      <c r="AL82" s="171" t="e">
        <f>#REF!*$BI82</f>
        <v>#REF!</v>
      </c>
      <c r="AM82" s="171" t="e">
        <f>#REF!*$BI82</f>
        <v>#REF!</v>
      </c>
      <c r="AN82" s="171" t="e">
        <f>#REF!*$BI82</f>
        <v>#REF!</v>
      </c>
      <c r="AO82" s="171" t="e">
        <f>#REF!*$BI82</f>
        <v>#REF!</v>
      </c>
      <c r="AP82" s="171" t="e">
        <f>#REF!*$BI82</f>
        <v>#REF!</v>
      </c>
      <c r="AQ82" s="171" t="e">
        <f>#REF!*$BI82</f>
        <v>#REF!</v>
      </c>
      <c r="AR82" s="171" t="e">
        <f>#REF!*$BI82</f>
        <v>#REF!</v>
      </c>
      <c r="AS82" s="171" t="e">
        <f>#REF!*$BI82</f>
        <v>#REF!</v>
      </c>
      <c r="AT82" s="171" t="e">
        <f>#REF!*$BI82</f>
        <v>#REF!</v>
      </c>
      <c r="AU82" s="171" t="e">
        <f>#REF!*$BI82</f>
        <v>#REF!</v>
      </c>
      <c r="AV82" s="171" t="e">
        <f>#REF!*$BI82</f>
        <v>#REF!</v>
      </c>
      <c r="AW82" s="171" t="e">
        <f>#REF!*$BI82</f>
        <v>#REF!</v>
      </c>
      <c r="AX82" s="171" t="e">
        <f>#REF!*$BI82</f>
        <v>#REF!</v>
      </c>
      <c r="AY82" s="171" t="e">
        <f>#REF!*$BI82</f>
        <v>#REF!</v>
      </c>
      <c r="AZ82" s="171" t="e">
        <f>#REF!*$BI82</f>
        <v>#REF!</v>
      </c>
      <c r="BA82" s="171" t="e">
        <f>#REF!*$BI82</f>
        <v>#REF!</v>
      </c>
      <c r="BB82" s="171" t="e">
        <f>#REF!*$BI82</f>
        <v>#REF!</v>
      </c>
      <c r="BC82" s="171" t="e">
        <f>#REF!*$BI82</f>
        <v>#REF!</v>
      </c>
      <c r="BD82" s="171" t="e">
        <f>#REF!*$BI82</f>
        <v>#REF!</v>
      </c>
      <c r="BE82" s="171" t="e">
        <f>#REF!*$BI82</f>
        <v>#REF!</v>
      </c>
      <c r="BF82" s="171" t="e">
        <f>#REF!*$BI82</f>
        <v>#REF!</v>
      </c>
      <c r="BG82" s="171" t="e">
        <f>#REF!*$BI82</f>
        <v>#REF!</v>
      </c>
      <c r="BI82" s="174">
        <f>SUMIF(Revenue!$P:$P,'E&amp;O -  Import (USD)'!$F82,Revenue!$I:$I)</f>
        <v>0</v>
      </c>
    </row>
    <row r="83" spans="1:61" s="173" customFormat="1" ht="12.75" hidden="1" customHeight="1">
      <c r="A83" s="179" t="s">
        <v>456</v>
      </c>
      <c r="B83" s="179" t="s">
        <v>435</v>
      </c>
      <c r="C83" s="170" t="str" cm="1">
        <f t="array" ref="C83">IFERROR(INDEX('Legal Entity'!B:B,MATCH('E&amp;O -  Import (USD)'!F83,'Legal Entity'!A:A,0),0),0)</f>
        <v>1144 - WATER SERVICE COMPANY OF GEORGIA, INC.</v>
      </c>
      <c r="D83" s="170" t="str" cm="1">
        <f t="array" ref="D83">IFERROR(INDEX('Legal Entity'!C:C,MATCH(F83,'Legal Entity'!A:A,0),0),0)</f>
        <v>US</v>
      </c>
      <c r="E83" s="170" t="s">
        <v>635</v>
      </c>
      <c r="F83" s="170" t="s">
        <v>22</v>
      </c>
      <c r="G83" s="170"/>
      <c r="H83" s="171" t="e">
        <f>#REF!*$BI83</f>
        <v>#REF!</v>
      </c>
      <c r="I83" s="171" t="e">
        <f>#REF!*$BI83</f>
        <v>#REF!</v>
      </c>
      <c r="J83" s="171" t="e">
        <f>#REF!*$BI83</f>
        <v>#REF!</v>
      </c>
      <c r="K83" s="171" t="e">
        <f>#REF!*$BI83</f>
        <v>#REF!</v>
      </c>
      <c r="L83" s="171" t="e">
        <f>#REF!*$BI83</f>
        <v>#REF!</v>
      </c>
      <c r="M83" s="171" t="e">
        <f>#REF!*$BI83</f>
        <v>#REF!</v>
      </c>
      <c r="N83" s="171" t="e">
        <f>#REF!*$BI83</f>
        <v>#REF!</v>
      </c>
      <c r="O83" s="171" t="e">
        <f>#REF!*$BI83</f>
        <v>#REF!</v>
      </c>
      <c r="P83" s="171" t="e">
        <f>#REF!*$BI83</f>
        <v>#REF!</v>
      </c>
      <c r="Q83" s="171" t="e">
        <f>#REF!*$BI83</f>
        <v>#REF!</v>
      </c>
      <c r="R83" s="171" t="e">
        <f>#REF!*$BI83</f>
        <v>#REF!</v>
      </c>
      <c r="S83" s="171" t="e">
        <f>#REF!*$BI83</f>
        <v>#REF!</v>
      </c>
      <c r="T83" s="171" t="e">
        <f>#REF!*$BI83</f>
        <v>#REF!</v>
      </c>
      <c r="U83" s="171" t="e">
        <f>#REF!*$BI83</f>
        <v>#REF!</v>
      </c>
      <c r="V83" s="171" t="e">
        <f>#REF!*$BI83</f>
        <v>#REF!</v>
      </c>
      <c r="W83" s="171" t="e">
        <f>#REF!*$BI83</f>
        <v>#REF!</v>
      </c>
      <c r="X83" s="171" t="e">
        <f>#REF!*$BI83</f>
        <v>#REF!</v>
      </c>
      <c r="Y83" s="171" t="e">
        <f>#REF!*$BI83</f>
        <v>#REF!</v>
      </c>
      <c r="Z83" s="171" t="e">
        <f>#REF!*$BI83</f>
        <v>#REF!</v>
      </c>
      <c r="AA83" s="171" t="e">
        <f>#REF!*$BI83</f>
        <v>#REF!</v>
      </c>
      <c r="AB83" s="171" t="e">
        <f>#REF!*$BI83</f>
        <v>#REF!</v>
      </c>
      <c r="AC83" s="171" t="e">
        <f>#REF!*$BI83</f>
        <v>#REF!</v>
      </c>
      <c r="AD83" s="171" t="e">
        <f>#REF!*$BI83</f>
        <v>#REF!</v>
      </c>
      <c r="AE83" s="171" t="e">
        <f>#REF!*$BI83</f>
        <v>#REF!</v>
      </c>
      <c r="AF83" s="171" t="e">
        <f>#REF!*$BI83</f>
        <v>#REF!</v>
      </c>
      <c r="AG83" s="171" t="e">
        <f>#REF!*$BI83</f>
        <v>#REF!</v>
      </c>
      <c r="AH83" s="171" t="e">
        <f>#REF!*$BI83</f>
        <v>#REF!</v>
      </c>
      <c r="AI83" s="171" t="e">
        <f>#REF!*$BI83</f>
        <v>#REF!</v>
      </c>
      <c r="AJ83" s="171" t="e">
        <f>#REF!*$BI83</f>
        <v>#REF!</v>
      </c>
      <c r="AK83" s="171" t="e">
        <f>#REF!*$BI83</f>
        <v>#REF!</v>
      </c>
      <c r="AL83" s="171" t="e">
        <f>#REF!*$BI83</f>
        <v>#REF!</v>
      </c>
      <c r="AM83" s="171" t="e">
        <f>#REF!*$BI83</f>
        <v>#REF!</v>
      </c>
      <c r="AN83" s="171" t="e">
        <f>#REF!*$BI83</f>
        <v>#REF!</v>
      </c>
      <c r="AO83" s="171" t="e">
        <f>#REF!*$BI83</f>
        <v>#REF!</v>
      </c>
      <c r="AP83" s="171" t="e">
        <f>#REF!*$BI83</f>
        <v>#REF!</v>
      </c>
      <c r="AQ83" s="171" t="e">
        <f>#REF!*$BI83</f>
        <v>#REF!</v>
      </c>
      <c r="AR83" s="171" t="e">
        <f>#REF!*$BI83</f>
        <v>#REF!</v>
      </c>
      <c r="AS83" s="171" t="e">
        <f>#REF!*$BI83</f>
        <v>#REF!</v>
      </c>
      <c r="AT83" s="171" t="e">
        <f>#REF!*$BI83</f>
        <v>#REF!</v>
      </c>
      <c r="AU83" s="171" t="e">
        <f>#REF!*$BI83</f>
        <v>#REF!</v>
      </c>
      <c r="AV83" s="171" t="e">
        <f>#REF!*$BI83</f>
        <v>#REF!</v>
      </c>
      <c r="AW83" s="171" t="e">
        <f>#REF!*$BI83</f>
        <v>#REF!</v>
      </c>
      <c r="AX83" s="171" t="e">
        <f>#REF!*$BI83</f>
        <v>#REF!</v>
      </c>
      <c r="AY83" s="171" t="e">
        <f>#REF!*$BI83</f>
        <v>#REF!</v>
      </c>
      <c r="AZ83" s="171" t="e">
        <f>#REF!*$BI83</f>
        <v>#REF!</v>
      </c>
      <c r="BA83" s="171" t="e">
        <f>#REF!*$BI83</f>
        <v>#REF!</v>
      </c>
      <c r="BB83" s="171" t="e">
        <f>#REF!*$BI83</f>
        <v>#REF!</v>
      </c>
      <c r="BC83" s="171" t="e">
        <f>#REF!*$BI83</f>
        <v>#REF!</v>
      </c>
      <c r="BD83" s="171" t="e">
        <f>#REF!*$BI83</f>
        <v>#REF!</v>
      </c>
      <c r="BE83" s="171" t="e">
        <f>#REF!*$BI83</f>
        <v>#REF!</v>
      </c>
      <c r="BF83" s="171" t="e">
        <f>#REF!*$BI83</f>
        <v>#REF!</v>
      </c>
      <c r="BG83" s="171" t="e">
        <f>#REF!*$BI83</f>
        <v>#REF!</v>
      </c>
      <c r="BI83" s="174">
        <f>SUMIF(Revenue!$P:$P,'E&amp;O -  Import (USD)'!$F83,Revenue!$I:$I)</f>
        <v>0</v>
      </c>
    </row>
    <row r="84" spans="1:61" s="173" customFormat="1" ht="12.75" hidden="1" customHeight="1">
      <c r="A84" s="179" t="s">
        <v>456</v>
      </c>
      <c r="B84" s="179" t="s">
        <v>435</v>
      </c>
      <c r="C84" s="170" t="str" cm="1">
        <f t="array" ref="C84">IFERROR(INDEX('Legal Entity'!B:B,MATCH('E&amp;O -  Import (USD)'!F84,'Legal Entity'!A:A,0),0),0)</f>
        <v>1172 - COMMUNITY UTILITIES OF ALABAMA, INC.       </v>
      </c>
      <c r="D84" s="170" t="str" cm="1">
        <f t="array" ref="D84">IFERROR(INDEX('Legal Entity'!C:C,MATCH(F84,'Legal Entity'!A:A,0),0),0)</f>
        <v>US</v>
      </c>
      <c r="E84" s="170" t="s">
        <v>635</v>
      </c>
      <c r="F84" s="170" t="s">
        <v>648</v>
      </c>
      <c r="G84" s="170"/>
      <c r="H84" s="171" t="e">
        <f>#REF!*$BI84</f>
        <v>#REF!</v>
      </c>
      <c r="I84" s="171" t="e">
        <f>#REF!*$BI84</f>
        <v>#REF!</v>
      </c>
      <c r="J84" s="171" t="e">
        <f>#REF!*$BI84</f>
        <v>#REF!</v>
      </c>
      <c r="K84" s="171" t="e">
        <f>#REF!*$BI84</f>
        <v>#REF!</v>
      </c>
      <c r="L84" s="171" t="e">
        <f>#REF!*$BI84</f>
        <v>#REF!</v>
      </c>
      <c r="M84" s="171" t="e">
        <f>#REF!*$BI84</f>
        <v>#REF!</v>
      </c>
      <c r="N84" s="171" t="e">
        <f>#REF!*$BI84</f>
        <v>#REF!</v>
      </c>
      <c r="O84" s="171" t="e">
        <f>#REF!*$BI84</f>
        <v>#REF!</v>
      </c>
      <c r="P84" s="171" t="e">
        <f>#REF!*$BI84</f>
        <v>#REF!</v>
      </c>
      <c r="Q84" s="171" t="e">
        <f>#REF!*$BI84</f>
        <v>#REF!</v>
      </c>
      <c r="R84" s="171" t="e">
        <f>#REF!*$BI84</f>
        <v>#REF!</v>
      </c>
      <c r="S84" s="171" t="e">
        <f>#REF!*$BI84</f>
        <v>#REF!</v>
      </c>
      <c r="T84" s="171" t="e">
        <f>#REF!*$BI84</f>
        <v>#REF!</v>
      </c>
      <c r="U84" s="171" t="e">
        <f>#REF!*$BI84</f>
        <v>#REF!</v>
      </c>
      <c r="V84" s="171" t="e">
        <f>#REF!*$BI84</f>
        <v>#REF!</v>
      </c>
      <c r="W84" s="171" t="e">
        <f>#REF!*$BI84</f>
        <v>#REF!</v>
      </c>
      <c r="X84" s="171" t="e">
        <f>#REF!*$BI84</f>
        <v>#REF!</v>
      </c>
      <c r="Y84" s="171" t="e">
        <f>#REF!*$BI84</f>
        <v>#REF!</v>
      </c>
      <c r="Z84" s="171" t="e">
        <f>#REF!*$BI84</f>
        <v>#REF!</v>
      </c>
      <c r="AA84" s="171" t="e">
        <f>#REF!*$BI84</f>
        <v>#REF!</v>
      </c>
      <c r="AB84" s="171" t="e">
        <f>#REF!*$BI84</f>
        <v>#REF!</v>
      </c>
      <c r="AC84" s="171" t="e">
        <f>#REF!*$BI84</f>
        <v>#REF!</v>
      </c>
      <c r="AD84" s="171" t="e">
        <f>#REF!*$BI84</f>
        <v>#REF!</v>
      </c>
      <c r="AE84" s="171" t="e">
        <f>#REF!*$BI84</f>
        <v>#REF!</v>
      </c>
      <c r="AF84" s="171" t="e">
        <f>#REF!*$BI84</f>
        <v>#REF!</v>
      </c>
      <c r="AG84" s="171" t="e">
        <f>#REF!*$BI84</f>
        <v>#REF!</v>
      </c>
      <c r="AH84" s="171" t="e">
        <f>#REF!*$BI84</f>
        <v>#REF!</v>
      </c>
      <c r="AI84" s="171" t="e">
        <f>#REF!*$BI84</f>
        <v>#REF!</v>
      </c>
      <c r="AJ84" s="171" t="e">
        <f>#REF!*$BI84</f>
        <v>#REF!</v>
      </c>
      <c r="AK84" s="171" t="e">
        <f>#REF!*$BI84</f>
        <v>#REF!</v>
      </c>
      <c r="AL84" s="171" t="e">
        <f>#REF!*$BI84</f>
        <v>#REF!</v>
      </c>
      <c r="AM84" s="171" t="e">
        <f>#REF!*$BI84</f>
        <v>#REF!</v>
      </c>
      <c r="AN84" s="171" t="e">
        <f>#REF!*$BI84</f>
        <v>#REF!</v>
      </c>
      <c r="AO84" s="171" t="e">
        <f>#REF!*$BI84</f>
        <v>#REF!</v>
      </c>
      <c r="AP84" s="171" t="e">
        <f>#REF!*$BI84</f>
        <v>#REF!</v>
      </c>
      <c r="AQ84" s="171" t="e">
        <f>#REF!*$BI84</f>
        <v>#REF!</v>
      </c>
      <c r="AR84" s="171" t="e">
        <f>#REF!*$BI84</f>
        <v>#REF!</v>
      </c>
      <c r="AS84" s="171" t="e">
        <f>#REF!*$BI84</f>
        <v>#REF!</v>
      </c>
      <c r="AT84" s="171" t="e">
        <f>#REF!*$BI84</f>
        <v>#REF!</v>
      </c>
      <c r="AU84" s="171" t="e">
        <f>#REF!*$BI84</f>
        <v>#REF!</v>
      </c>
      <c r="AV84" s="171" t="e">
        <f>#REF!*$BI84</f>
        <v>#REF!</v>
      </c>
      <c r="AW84" s="171" t="e">
        <f>#REF!*$BI84</f>
        <v>#REF!</v>
      </c>
      <c r="AX84" s="171" t="e">
        <f>#REF!*$BI84</f>
        <v>#REF!</v>
      </c>
      <c r="AY84" s="171" t="e">
        <f>#REF!*$BI84</f>
        <v>#REF!</v>
      </c>
      <c r="AZ84" s="171" t="e">
        <f>#REF!*$BI84</f>
        <v>#REF!</v>
      </c>
      <c r="BA84" s="171" t="e">
        <f>#REF!*$BI84</f>
        <v>#REF!</v>
      </c>
      <c r="BB84" s="171" t="e">
        <f>#REF!*$BI84</f>
        <v>#REF!</v>
      </c>
      <c r="BC84" s="171" t="e">
        <f>#REF!*$BI84</f>
        <v>#REF!</v>
      </c>
      <c r="BD84" s="171" t="e">
        <f>#REF!*$BI84</f>
        <v>#REF!</v>
      </c>
      <c r="BE84" s="171" t="e">
        <f>#REF!*$BI84</f>
        <v>#REF!</v>
      </c>
      <c r="BF84" s="171" t="e">
        <f>#REF!*$BI84</f>
        <v>#REF!</v>
      </c>
      <c r="BG84" s="171" t="e">
        <f>#REF!*$BI84</f>
        <v>#REF!</v>
      </c>
      <c r="BI84" s="174">
        <f>SUMIF(Revenue!$P:$P,'E&amp;O -  Import (USD)'!$F84,Revenue!$I:$I)</f>
        <v>0</v>
      </c>
    </row>
    <row r="85" spans="1:61" s="173" customFormat="1" ht="12.75" hidden="1" customHeight="1">
      <c r="A85" s="179" t="s">
        <v>456</v>
      </c>
      <c r="B85" s="179" t="s">
        <v>435</v>
      </c>
      <c r="C85" s="170" t="str" cm="1">
        <f t="array" ref="C85">IFERROR(INDEX('Legal Entity'!B:B,MATCH('E&amp;O -  Import (USD)'!F85,'Legal Entity'!A:A,0),0),0)</f>
        <v>1118 - TENNESSEE WATER SERVICE, INC.</v>
      </c>
      <c r="D85" s="170" t="str" cm="1">
        <f t="array" ref="D85">IFERROR(INDEX('Legal Entity'!C:C,MATCH(F85,'Legal Entity'!A:A,0),0),0)</f>
        <v>US</v>
      </c>
      <c r="E85" s="170" t="s">
        <v>635</v>
      </c>
      <c r="F85" s="170" t="s">
        <v>15</v>
      </c>
      <c r="G85" s="170"/>
      <c r="H85" s="171" t="e">
        <f>#REF!*$BI85</f>
        <v>#REF!</v>
      </c>
      <c r="I85" s="171" t="e">
        <f>#REF!*$BI85</f>
        <v>#REF!</v>
      </c>
      <c r="J85" s="171" t="e">
        <f>#REF!*$BI85</f>
        <v>#REF!</v>
      </c>
      <c r="K85" s="171" t="e">
        <f>#REF!*$BI85</f>
        <v>#REF!</v>
      </c>
      <c r="L85" s="171" t="e">
        <f>#REF!*$BI85</f>
        <v>#REF!</v>
      </c>
      <c r="M85" s="171" t="e">
        <f>#REF!*$BI85</f>
        <v>#REF!</v>
      </c>
      <c r="N85" s="171" t="e">
        <f>#REF!*$BI85</f>
        <v>#REF!</v>
      </c>
      <c r="O85" s="171" t="e">
        <f>#REF!*$BI85</f>
        <v>#REF!</v>
      </c>
      <c r="P85" s="171" t="e">
        <f>#REF!*$BI85</f>
        <v>#REF!</v>
      </c>
      <c r="Q85" s="171" t="e">
        <f>#REF!*$BI85</f>
        <v>#REF!</v>
      </c>
      <c r="R85" s="171" t="e">
        <f>#REF!*$BI85</f>
        <v>#REF!</v>
      </c>
      <c r="S85" s="171" t="e">
        <f>#REF!*$BI85</f>
        <v>#REF!</v>
      </c>
      <c r="T85" s="171" t="e">
        <f>#REF!*$BI85</f>
        <v>#REF!</v>
      </c>
      <c r="U85" s="171" t="e">
        <f>#REF!*$BI85</f>
        <v>#REF!</v>
      </c>
      <c r="V85" s="171" t="e">
        <f>#REF!*$BI85</f>
        <v>#REF!</v>
      </c>
      <c r="W85" s="171" t="e">
        <f>#REF!*$BI85</f>
        <v>#REF!</v>
      </c>
      <c r="X85" s="171" t="e">
        <f>#REF!*$BI85</f>
        <v>#REF!</v>
      </c>
      <c r="Y85" s="171" t="e">
        <f>#REF!*$BI85</f>
        <v>#REF!</v>
      </c>
      <c r="Z85" s="171" t="e">
        <f>#REF!*$BI85</f>
        <v>#REF!</v>
      </c>
      <c r="AA85" s="171" t="e">
        <f>#REF!*$BI85</f>
        <v>#REF!</v>
      </c>
      <c r="AB85" s="171" t="e">
        <f>#REF!*$BI85</f>
        <v>#REF!</v>
      </c>
      <c r="AC85" s="171" t="e">
        <f>#REF!*$BI85</f>
        <v>#REF!</v>
      </c>
      <c r="AD85" s="171" t="e">
        <f>#REF!*$BI85</f>
        <v>#REF!</v>
      </c>
      <c r="AE85" s="171" t="e">
        <f>#REF!*$BI85</f>
        <v>#REF!</v>
      </c>
      <c r="AF85" s="171" t="e">
        <f>#REF!*$BI85</f>
        <v>#REF!</v>
      </c>
      <c r="AG85" s="171" t="e">
        <f>#REF!*$BI85</f>
        <v>#REF!</v>
      </c>
      <c r="AH85" s="171" t="e">
        <f>#REF!*$BI85</f>
        <v>#REF!</v>
      </c>
      <c r="AI85" s="171" t="e">
        <f>#REF!*$BI85</f>
        <v>#REF!</v>
      </c>
      <c r="AJ85" s="171" t="e">
        <f>#REF!*$BI85</f>
        <v>#REF!</v>
      </c>
      <c r="AK85" s="171" t="e">
        <f>#REF!*$BI85</f>
        <v>#REF!</v>
      </c>
      <c r="AL85" s="171" t="e">
        <f>#REF!*$BI85</f>
        <v>#REF!</v>
      </c>
      <c r="AM85" s="171" t="e">
        <f>#REF!*$BI85</f>
        <v>#REF!</v>
      </c>
      <c r="AN85" s="171" t="e">
        <f>#REF!*$BI85</f>
        <v>#REF!</v>
      </c>
      <c r="AO85" s="171" t="e">
        <f>#REF!*$BI85</f>
        <v>#REF!</v>
      </c>
      <c r="AP85" s="171" t="e">
        <f>#REF!*$BI85</f>
        <v>#REF!</v>
      </c>
      <c r="AQ85" s="171" t="e">
        <f>#REF!*$BI85</f>
        <v>#REF!</v>
      </c>
      <c r="AR85" s="171" t="e">
        <f>#REF!*$BI85</f>
        <v>#REF!</v>
      </c>
      <c r="AS85" s="171" t="e">
        <f>#REF!*$BI85</f>
        <v>#REF!</v>
      </c>
      <c r="AT85" s="171" t="e">
        <f>#REF!*$BI85</f>
        <v>#REF!</v>
      </c>
      <c r="AU85" s="171" t="e">
        <f>#REF!*$BI85</f>
        <v>#REF!</v>
      </c>
      <c r="AV85" s="171" t="e">
        <f>#REF!*$BI85</f>
        <v>#REF!</v>
      </c>
      <c r="AW85" s="171" t="e">
        <f>#REF!*$BI85</f>
        <v>#REF!</v>
      </c>
      <c r="AX85" s="171" t="e">
        <f>#REF!*$BI85</f>
        <v>#REF!</v>
      </c>
      <c r="AY85" s="171" t="e">
        <f>#REF!*$BI85</f>
        <v>#REF!</v>
      </c>
      <c r="AZ85" s="171" t="e">
        <f>#REF!*$BI85</f>
        <v>#REF!</v>
      </c>
      <c r="BA85" s="171" t="e">
        <f>#REF!*$BI85</f>
        <v>#REF!</v>
      </c>
      <c r="BB85" s="171" t="e">
        <f>#REF!*$BI85</f>
        <v>#REF!</v>
      </c>
      <c r="BC85" s="171" t="e">
        <f>#REF!*$BI85</f>
        <v>#REF!</v>
      </c>
      <c r="BD85" s="171" t="e">
        <f>#REF!*$BI85</f>
        <v>#REF!</v>
      </c>
      <c r="BE85" s="171" t="e">
        <f>#REF!*$BI85</f>
        <v>#REF!</v>
      </c>
      <c r="BF85" s="171" t="e">
        <f>#REF!*$BI85</f>
        <v>#REF!</v>
      </c>
      <c r="BG85" s="171" t="e">
        <f>#REF!*$BI85</f>
        <v>#REF!</v>
      </c>
      <c r="BI85" s="174">
        <f>SUMIF(Revenue!$P:$P,'E&amp;O -  Import (USD)'!$F85,Revenue!$I:$I)</f>
        <v>0</v>
      </c>
    </row>
    <row r="86" spans="1:61" s="173" customFormat="1" ht="12.75" hidden="1" customHeight="1">
      <c r="A86" s="179" t="s">
        <v>456</v>
      </c>
      <c r="B86" s="179" t="s">
        <v>435</v>
      </c>
      <c r="C86" s="170" t="str" cm="1">
        <f t="array" ref="C86">IFERROR(INDEX('Legal Entity'!B:B,MATCH('E&amp;O -  Import (USD)'!F86,'Legal Entity'!A:A,0),0),0)</f>
        <v>1610 - Corix Utilities Systems (Georgia) Inc.</v>
      </c>
      <c r="D86" s="170" t="str" cm="1">
        <f t="array" ref="D86">IFERROR(INDEX('Legal Entity'!C:C,MATCH(F86,'Legal Entity'!A:A,0),0),0)</f>
        <v>US</v>
      </c>
      <c r="E86" s="170" t="s">
        <v>635</v>
      </c>
      <c r="F86" s="170" t="s">
        <v>270</v>
      </c>
      <c r="G86" s="170"/>
      <c r="H86" s="171" t="e">
        <f>#REF!*$BI86</f>
        <v>#REF!</v>
      </c>
      <c r="I86" s="171" t="e">
        <f>#REF!*$BI86</f>
        <v>#REF!</v>
      </c>
      <c r="J86" s="171" t="e">
        <f>#REF!*$BI86</f>
        <v>#REF!</v>
      </c>
      <c r="K86" s="171" t="e">
        <f>#REF!*$BI86</f>
        <v>#REF!</v>
      </c>
      <c r="L86" s="171" t="e">
        <f>#REF!*$BI86</f>
        <v>#REF!</v>
      </c>
      <c r="M86" s="171" t="e">
        <f>#REF!*$BI86</f>
        <v>#REF!</v>
      </c>
      <c r="N86" s="171" t="e">
        <f>#REF!*$BI86</f>
        <v>#REF!</v>
      </c>
      <c r="O86" s="171" t="e">
        <f>#REF!*$BI86</f>
        <v>#REF!</v>
      </c>
      <c r="P86" s="171" t="e">
        <f>#REF!*$BI86</f>
        <v>#REF!</v>
      </c>
      <c r="Q86" s="171" t="e">
        <f>#REF!*$BI86</f>
        <v>#REF!</v>
      </c>
      <c r="R86" s="171" t="e">
        <f>#REF!*$BI86</f>
        <v>#REF!</v>
      </c>
      <c r="S86" s="171" t="e">
        <f>#REF!*$BI86</f>
        <v>#REF!</v>
      </c>
      <c r="T86" s="171" t="e">
        <f>#REF!*$BI86</f>
        <v>#REF!</v>
      </c>
      <c r="U86" s="171" t="e">
        <f>#REF!*$BI86</f>
        <v>#REF!</v>
      </c>
      <c r="V86" s="171" t="e">
        <f>#REF!*$BI86</f>
        <v>#REF!</v>
      </c>
      <c r="W86" s="171" t="e">
        <f>#REF!*$BI86</f>
        <v>#REF!</v>
      </c>
      <c r="X86" s="171" t="e">
        <f>#REF!*$BI86</f>
        <v>#REF!</v>
      </c>
      <c r="Y86" s="171" t="e">
        <f>#REF!*$BI86</f>
        <v>#REF!</v>
      </c>
      <c r="Z86" s="171" t="e">
        <f>#REF!*$BI86</f>
        <v>#REF!</v>
      </c>
      <c r="AA86" s="171" t="e">
        <f>#REF!*$BI86</f>
        <v>#REF!</v>
      </c>
      <c r="AB86" s="171" t="e">
        <f>#REF!*$BI86</f>
        <v>#REF!</v>
      </c>
      <c r="AC86" s="171" t="e">
        <f>#REF!*$BI86</f>
        <v>#REF!</v>
      </c>
      <c r="AD86" s="171" t="e">
        <f>#REF!*$BI86</f>
        <v>#REF!</v>
      </c>
      <c r="AE86" s="171" t="e">
        <f>#REF!*$BI86</f>
        <v>#REF!</v>
      </c>
      <c r="AF86" s="171" t="e">
        <f>#REF!*$BI86</f>
        <v>#REF!</v>
      </c>
      <c r="AG86" s="171" t="e">
        <f>#REF!*$BI86</f>
        <v>#REF!</v>
      </c>
      <c r="AH86" s="171" t="e">
        <f>#REF!*$BI86</f>
        <v>#REF!</v>
      </c>
      <c r="AI86" s="171" t="e">
        <f>#REF!*$BI86</f>
        <v>#REF!</v>
      </c>
      <c r="AJ86" s="171" t="e">
        <f>#REF!*$BI86</f>
        <v>#REF!</v>
      </c>
      <c r="AK86" s="171" t="e">
        <f>#REF!*$BI86</f>
        <v>#REF!</v>
      </c>
      <c r="AL86" s="171" t="e">
        <f>#REF!*$BI86</f>
        <v>#REF!</v>
      </c>
      <c r="AM86" s="171" t="e">
        <f>#REF!*$BI86</f>
        <v>#REF!</v>
      </c>
      <c r="AN86" s="171" t="e">
        <f>#REF!*$BI86</f>
        <v>#REF!</v>
      </c>
      <c r="AO86" s="171" t="e">
        <f>#REF!*$BI86</f>
        <v>#REF!</v>
      </c>
      <c r="AP86" s="171" t="e">
        <f>#REF!*$BI86</f>
        <v>#REF!</v>
      </c>
      <c r="AQ86" s="171" t="e">
        <f>#REF!*$BI86</f>
        <v>#REF!</v>
      </c>
      <c r="AR86" s="171" t="e">
        <f>#REF!*$BI86</f>
        <v>#REF!</v>
      </c>
      <c r="AS86" s="171" t="e">
        <f>#REF!*$BI86</f>
        <v>#REF!</v>
      </c>
      <c r="AT86" s="171" t="e">
        <f>#REF!*$BI86</f>
        <v>#REF!</v>
      </c>
      <c r="AU86" s="171" t="e">
        <f>#REF!*$BI86</f>
        <v>#REF!</v>
      </c>
      <c r="AV86" s="171" t="e">
        <f>#REF!*$BI86</f>
        <v>#REF!</v>
      </c>
      <c r="AW86" s="171" t="e">
        <f>#REF!*$BI86</f>
        <v>#REF!</v>
      </c>
      <c r="AX86" s="171" t="e">
        <f>#REF!*$BI86</f>
        <v>#REF!</v>
      </c>
      <c r="AY86" s="171" t="e">
        <f>#REF!*$BI86</f>
        <v>#REF!</v>
      </c>
      <c r="AZ86" s="171" t="e">
        <f>#REF!*$BI86</f>
        <v>#REF!</v>
      </c>
      <c r="BA86" s="171" t="e">
        <f>#REF!*$BI86</f>
        <v>#REF!</v>
      </c>
      <c r="BB86" s="171" t="e">
        <f>#REF!*$BI86</f>
        <v>#REF!</v>
      </c>
      <c r="BC86" s="171" t="e">
        <f>#REF!*$BI86</f>
        <v>#REF!</v>
      </c>
      <c r="BD86" s="171" t="e">
        <f>#REF!*$BI86</f>
        <v>#REF!</v>
      </c>
      <c r="BE86" s="171" t="e">
        <f>#REF!*$BI86</f>
        <v>#REF!</v>
      </c>
      <c r="BF86" s="171" t="e">
        <f>#REF!*$BI86</f>
        <v>#REF!</v>
      </c>
      <c r="BG86" s="171" t="e">
        <f>#REF!*$BI86</f>
        <v>#REF!</v>
      </c>
      <c r="BI86" s="174">
        <f>SUMIF(Revenue!$P:$P,'E&amp;O -  Import (USD)'!$F86,Revenue!$I:$I)</f>
        <v>0</v>
      </c>
    </row>
    <row r="87" spans="1:61" s="173" customFormat="1" ht="12.75" hidden="1" customHeight="1">
      <c r="A87" s="179" t="s">
        <v>456</v>
      </c>
      <c r="B87" s="179" t="s">
        <v>435</v>
      </c>
      <c r="C87" s="170" t="str" cm="1">
        <f t="array" ref="C87">IFERROR(INDEX('Legal Entity'!B:B,MATCH('E&amp;O -  Import (USD)'!F87,'Legal Entity'!A:A,0),0),0)</f>
        <v>1610 - Corix Utilities Systems (Georgia) Inc.</v>
      </c>
      <c r="D87" s="170" t="str" cm="1">
        <f t="array" ref="D87">IFERROR(INDEX('Legal Entity'!C:C,MATCH(F87,'Legal Entity'!A:A,0),0),0)</f>
        <v>US</v>
      </c>
      <c r="E87" s="170" t="s">
        <v>635</v>
      </c>
      <c r="F87" s="170" t="s">
        <v>278</v>
      </c>
      <c r="G87" s="170"/>
      <c r="H87" s="171" t="e">
        <f>#REF!*$BI87</f>
        <v>#REF!</v>
      </c>
      <c r="I87" s="171" t="e">
        <f>#REF!*$BI87</f>
        <v>#REF!</v>
      </c>
      <c r="J87" s="171" t="e">
        <f>#REF!*$BI87</f>
        <v>#REF!</v>
      </c>
      <c r="K87" s="171" t="e">
        <f>#REF!*$BI87</f>
        <v>#REF!</v>
      </c>
      <c r="L87" s="171" t="e">
        <f>#REF!*$BI87</f>
        <v>#REF!</v>
      </c>
      <c r="M87" s="171" t="e">
        <f>#REF!*$BI87</f>
        <v>#REF!</v>
      </c>
      <c r="N87" s="171" t="e">
        <f>#REF!*$BI87</f>
        <v>#REF!</v>
      </c>
      <c r="O87" s="171" t="e">
        <f>#REF!*$BI87</f>
        <v>#REF!</v>
      </c>
      <c r="P87" s="171" t="e">
        <f>#REF!*$BI87</f>
        <v>#REF!</v>
      </c>
      <c r="Q87" s="171" t="e">
        <f>#REF!*$BI87</f>
        <v>#REF!</v>
      </c>
      <c r="R87" s="171" t="e">
        <f>#REF!*$BI87</f>
        <v>#REF!</v>
      </c>
      <c r="S87" s="171" t="e">
        <f>#REF!*$BI87</f>
        <v>#REF!</v>
      </c>
      <c r="T87" s="171" t="e">
        <f>#REF!*$BI87</f>
        <v>#REF!</v>
      </c>
      <c r="U87" s="171" t="e">
        <f>#REF!*$BI87</f>
        <v>#REF!</v>
      </c>
      <c r="V87" s="171" t="e">
        <f>#REF!*$BI87</f>
        <v>#REF!</v>
      </c>
      <c r="W87" s="171" t="e">
        <f>#REF!*$BI87</f>
        <v>#REF!</v>
      </c>
      <c r="X87" s="171" t="e">
        <f>#REF!*$BI87</f>
        <v>#REF!</v>
      </c>
      <c r="Y87" s="171" t="e">
        <f>#REF!*$BI87</f>
        <v>#REF!</v>
      </c>
      <c r="Z87" s="171" t="e">
        <f>#REF!*$BI87</f>
        <v>#REF!</v>
      </c>
      <c r="AA87" s="171" t="e">
        <f>#REF!*$BI87</f>
        <v>#REF!</v>
      </c>
      <c r="AB87" s="171" t="e">
        <f>#REF!*$BI87</f>
        <v>#REF!</v>
      </c>
      <c r="AC87" s="171" t="e">
        <f>#REF!*$BI87</f>
        <v>#REF!</v>
      </c>
      <c r="AD87" s="171" t="e">
        <f>#REF!*$BI87</f>
        <v>#REF!</v>
      </c>
      <c r="AE87" s="171" t="e">
        <f>#REF!*$BI87</f>
        <v>#REF!</v>
      </c>
      <c r="AF87" s="171" t="e">
        <f>#REF!*$BI87</f>
        <v>#REF!</v>
      </c>
      <c r="AG87" s="171" t="e">
        <f>#REF!*$BI87</f>
        <v>#REF!</v>
      </c>
      <c r="AH87" s="171" t="e">
        <f>#REF!*$BI87</f>
        <v>#REF!</v>
      </c>
      <c r="AI87" s="171" t="e">
        <f>#REF!*$BI87</f>
        <v>#REF!</v>
      </c>
      <c r="AJ87" s="171" t="e">
        <f>#REF!*$BI87</f>
        <v>#REF!</v>
      </c>
      <c r="AK87" s="171" t="e">
        <f>#REF!*$BI87</f>
        <v>#REF!</v>
      </c>
      <c r="AL87" s="171" t="e">
        <f>#REF!*$BI87</f>
        <v>#REF!</v>
      </c>
      <c r="AM87" s="171" t="e">
        <f>#REF!*$BI87</f>
        <v>#REF!</v>
      </c>
      <c r="AN87" s="171" t="e">
        <f>#REF!*$BI87</f>
        <v>#REF!</v>
      </c>
      <c r="AO87" s="171" t="e">
        <f>#REF!*$BI87</f>
        <v>#REF!</v>
      </c>
      <c r="AP87" s="171" t="e">
        <f>#REF!*$BI87</f>
        <v>#REF!</v>
      </c>
      <c r="AQ87" s="171" t="e">
        <f>#REF!*$BI87</f>
        <v>#REF!</v>
      </c>
      <c r="AR87" s="171" t="e">
        <f>#REF!*$BI87</f>
        <v>#REF!</v>
      </c>
      <c r="AS87" s="171" t="e">
        <f>#REF!*$BI87</f>
        <v>#REF!</v>
      </c>
      <c r="AT87" s="171" t="e">
        <f>#REF!*$BI87</f>
        <v>#REF!</v>
      </c>
      <c r="AU87" s="171" t="e">
        <f>#REF!*$BI87</f>
        <v>#REF!</v>
      </c>
      <c r="AV87" s="171" t="e">
        <f>#REF!*$BI87</f>
        <v>#REF!</v>
      </c>
      <c r="AW87" s="171" t="e">
        <f>#REF!*$BI87</f>
        <v>#REF!</v>
      </c>
      <c r="AX87" s="171" t="e">
        <f>#REF!*$BI87</f>
        <v>#REF!</v>
      </c>
      <c r="AY87" s="171" t="e">
        <f>#REF!*$BI87</f>
        <v>#REF!</v>
      </c>
      <c r="AZ87" s="171" t="e">
        <f>#REF!*$BI87</f>
        <v>#REF!</v>
      </c>
      <c r="BA87" s="171" t="e">
        <f>#REF!*$BI87</f>
        <v>#REF!</v>
      </c>
      <c r="BB87" s="171" t="e">
        <f>#REF!*$BI87</f>
        <v>#REF!</v>
      </c>
      <c r="BC87" s="171" t="e">
        <f>#REF!*$BI87</f>
        <v>#REF!</v>
      </c>
      <c r="BD87" s="171" t="e">
        <f>#REF!*$BI87</f>
        <v>#REF!</v>
      </c>
      <c r="BE87" s="171" t="e">
        <f>#REF!*$BI87</f>
        <v>#REF!</v>
      </c>
      <c r="BF87" s="171" t="e">
        <f>#REF!*$BI87</f>
        <v>#REF!</v>
      </c>
      <c r="BG87" s="171" t="e">
        <f>#REF!*$BI87</f>
        <v>#REF!</v>
      </c>
      <c r="BI87" s="174">
        <f>SUMIF(Revenue!$P:$P,'E&amp;O -  Import (USD)'!$F87,Revenue!$I:$I)</f>
        <v>0</v>
      </c>
    </row>
    <row r="88" spans="1:61" s="173" customFormat="1" ht="12.75" hidden="1" customHeight="1">
      <c r="A88" s="179" t="s">
        <v>456</v>
      </c>
      <c r="B88" s="179" t="s">
        <v>435</v>
      </c>
      <c r="C88" s="170" t="str" cm="1">
        <f t="array" ref="C88">IFERROR(INDEX('Legal Entity'!B:B,MATCH('E&amp;O -  Import (USD)'!F88,'Legal Entity'!A:A,0),0),0)</f>
        <v>1610 - Corix Utilities Systems (Georgia) Inc.</v>
      </c>
      <c r="D88" s="170" t="str" cm="1">
        <f t="array" ref="D88">IFERROR(INDEX('Legal Entity'!C:C,MATCH(F88,'Legal Entity'!A:A,0),0),0)</f>
        <v>US</v>
      </c>
      <c r="E88" s="170" t="s">
        <v>635</v>
      </c>
      <c r="F88" s="170" t="s">
        <v>261</v>
      </c>
      <c r="G88" s="170"/>
      <c r="H88" s="171" t="e">
        <f>#REF!*$BI88</f>
        <v>#REF!</v>
      </c>
      <c r="I88" s="171" t="e">
        <f>#REF!*$BI88</f>
        <v>#REF!</v>
      </c>
      <c r="J88" s="171" t="e">
        <f>#REF!*$BI88</f>
        <v>#REF!</v>
      </c>
      <c r="K88" s="171" t="e">
        <f>#REF!*$BI88</f>
        <v>#REF!</v>
      </c>
      <c r="L88" s="171" t="e">
        <f>#REF!*$BI88</f>
        <v>#REF!</v>
      </c>
      <c r="M88" s="171" t="e">
        <f>#REF!*$BI88</f>
        <v>#REF!</v>
      </c>
      <c r="N88" s="171" t="e">
        <f>#REF!*$BI88</f>
        <v>#REF!</v>
      </c>
      <c r="O88" s="171" t="e">
        <f>#REF!*$BI88</f>
        <v>#REF!</v>
      </c>
      <c r="P88" s="171" t="e">
        <f>#REF!*$BI88</f>
        <v>#REF!</v>
      </c>
      <c r="Q88" s="171" t="e">
        <f>#REF!*$BI88</f>
        <v>#REF!</v>
      </c>
      <c r="R88" s="171" t="e">
        <f>#REF!*$BI88</f>
        <v>#REF!</v>
      </c>
      <c r="S88" s="171" t="e">
        <f>#REF!*$BI88</f>
        <v>#REF!</v>
      </c>
      <c r="T88" s="171" t="e">
        <f>#REF!*$BI88</f>
        <v>#REF!</v>
      </c>
      <c r="U88" s="171" t="e">
        <f>#REF!*$BI88</f>
        <v>#REF!</v>
      </c>
      <c r="V88" s="171" t="e">
        <f>#REF!*$BI88</f>
        <v>#REF!</v>
      </c>
      <c r="W88" s="171" t="e">
        <f>#REF!*$BI88</f>
        <v>#REF!</v>
      </c>
      <c r="X88" s="171" t="e">
        <f>#REF!*$BI88</f>
        <v>#REF!</v>
      </c>
      <c r="Y88" s="171" t="e">
        <f>#REF!*$BI88</f>
        <v>#REF!</v>
      </c>
      <c r="Z88" s="171" t="e">
        <f>#REF!*$BI88</f>
        <v>#REF!</v>
      </c>
      <c r="AA88" s="171" t="e">
        <f>#REF!*$BI88</f>
        <v>#REF!</v>
      </c>
      <c r="AB88" s="171" t="e">
        <f>#REF!*$BI88</f>
        <v>#REF!</v>
      </c>
      <c r="AC88" s="171" t="e">
        <f>#REF!*$BI88</f>
        <v>#REF!</v>
      </c>
      <c r="AD88" s="171" t="e">
        <f>#REF!*$BI88</f>
        <v>#REF!</v>
      </c>
      <c r="AE88" s="171" t="e">
        <f>#REF!*$BI88</f>
        <v>#REF!</v>
      </c>
      <c r="AF88" s="171" t="e">
        <f>#REF!*$BI88</f>
        <v>#REF!</v>
      </c>
      <c r="AG88" s="171" t="e">
        <f>#REF!*$BI88</f>
        <v>#REF!</v>
      </c>
      <c r="AH88" s="171" t="e">
        <f>#REF!*$BI88</f>
        <v>#REF!</v>
      </c>
      <c r="AI88" s="171" t="e">
        <f>#REF!*$BI88</f>
        <v>#REF!</v>
      </c>
      <c r="AJ88" s="171" t="e">
        <f>#REF!*$BI88</f>
        <v>#REF!</v>
      </c>
      <c r="AK88" s="171" t="e">
        <f>#REF!*$BI88</f>
        <v>#REF!</v>
      </c>
      <c r="AL88" s="171" t="e">
        <f>#REF!*$BI88</f>
        <v>#REF!</v>
      </c>
      <c r="AM88" s="171" t="e">
        <f>#REF!*$BI88</f>
        <v>#REF!</v>
      </c>
      <c r="AN88" s="171" t="e">
        <f>#REF!*$BI88</f>
        <v>#REF!</v>
      </c>
      <c r="AO88" s="171" t="e">
        <f>#REF!*$BI88</f>
        <v>#REF!</v>
      </c>
      <c r="AP88" s="171" t="e">
        <f>#REF!*$BI88</f>
        <v>#REF!</v>
      </c>
      <c r="AQ88" s="171" t="e">
        <f>#REF!*$BI88</f>
        <v>#REF!</v>
      </c>
      <c r="AR88" s="171" t="e">
        <f>#REF!*$BI88</f>
        <v>#REF!</v>
      </c>
      <c r="AS88" s="171" t="e">
        <f>#REF!*$BI88</f>
        <v>#REF!</v>
      </c>
      <c r="AT88" s="171" t="e">
        <f>#REF!*$BI88</f>
        <v>#REF!</v>
      </c>
      <c r="AU88" s="171" t="e">
        <f>#REF!*$BI88</f>
        <v>#REF!</v>
      </c>
      <c r="AV88" s="171" t="e">
        <f>#REF!*$BI88</f>
        <v>#REF!</v>
      </c>
      <c r="AW88" s="171" t="e">
        <f>#REF!*$BI88</f>
        <v>#REF!</v>
      </c>
      <c r="AX88" s="171" t="e">
        <f>#REF!*$BI88</f>
        <v>#REF!</v>
      </c>
      <c r="AY88" s="171" t="e">
        <f>#REF!*$BI88</f>
        <v>#REF!</v>
      </c>
      <c r="AZ88" s="171" t="e">
        <f>#REF!*$BI88</f>
        <v>#REF!</v>
      </c>
      <c r="BA88" s="171" t="e">
        <f>#REF!*$BI88</f>
        <v>#REF!</v>
      </c>
      <c r="BB88" s="171" t="e">
        <f>#REF!*$BI88</f>
        <v>#REF!</v>
      </c>
      <c r="BC88" s="171" t="e">
        <f>#REF!*$BI88</f>
        <v>#REF!</v>
      </c>
      <c r="BD88" s="171" t="e">
        <f>#REF!*$BI88</f>
        <v>#REF!</v>
      </c>
      <c r="BE88" s="171" t="e">
        <f>#REF!*$BI88</f>
        <v>#REF!</v>
      </c>
      <c r="BF88" s="171" t="e">
        <f>#REF!*$BI88</f>
        <v>#REF!</v>
      </c>
      <c r="BG88" s="171" t="e">
        <f>#REF!*$BI88</f>
        <v>#REF!</v>
      </c>
      <c r="BI88" s="174">
        <f>SUMIF(Revenue!$P:$P,'E&amp;O -  Import (USD)'!$F88,Revenue!$I:$I)</f>
        <v>0</v>
      </c>
    </row>
    <row r="89" spans="1:61" s="173" customFormat="1" ht="12.75" hidden="1" customHeight="1">
      <c r="A89" s="179" t="s">
        <v>456</v>
      </c>
      <c r="B89" s="179" t="s">
        <v>435</v>
      </c>
      <c r="C89" s="170" t="str" cm="1">
        <f t="array" ref="C89">IFERROR(INDEX('Legal Entity'!B:B,MATCH('E&amp;O -  Import (USD)'!F89,'Legal Entity'!A:A,0),0),0)</f>
        <v>1610 - Corix Utilities Systems (Georgia) Inc.</v>
      </c>
      <c r="D89" s="170" t="str" cm="1">
        <f t="array" ref="D89">IFERROR(INDEX('Legal Entity'!C:C,MATCH(F89,'Legal Entity'!A:A,0),0),0)</f>
        <v>US</v>
      </c>
      <c r="E89" s="170" t="s">
        <v>635</v>
      </c>
      <c r="F89" s="170" t="s">
        <v>259</v>
      </c>
      <c r="G89" s="170"/>
      <c r="H89" s="171" t="e">
        <f>#REF!*$BI89</f>
        <v>#REF!</v>
      </c>
      <c r="I89" s="171" t="e">
        <f>#REF!*$BI89</f>
        <v>#REF!</v>
      </c>
      <c r="J89" s="171" t="e">
        <f>#REF!*$BI89</f>
        <v>#REF!</v>
      </c>
      <c r="K89" s="171" t="e">
        <f>#REF!*$BI89</f>
        <v>#REF!</v>
      </c>
      <c r="L89" s="171" t="e">
        <f>#REF!*$BI89</f>
        <v>#REF!</v>
      </c>
      <c r="M89" s="171" t="e">
        <f>#REF!*$BI89</f>
        <v>#REF!</v>
      </c>
      <c r="N89" s="171" t="e">
        <f>#REF!*$BI89</f>
        <v>#REF!</v>
      </c>
      <c r="O89" s="171" t="e">
        <f>#REF!*$BI89</f>
        <v>#REF!</v>
      </c>
      <c r="P89" s="171" t="e">
        <f>#REF!*$BI89</f>
        <v>#REF!</v>
      </c>
      <c r="Q89" s="171" t="e">
        <f>#REF!*$BI89</f>
        <v>#REF!</v>
      </c>
      <c r="R89" s="171" t="e">
        <f>#REF!*$BI89</f>
        <v>#REF!</v>
      </c>
      <c r="S89" s="171" t="e">
        <f>#REF!*$BI89</f>
        <v>#REF!</v>
      </c>
      <c r="T89" s="171" t="e">
        <f>#REF!*$BI89</f>
        <v>#REF!</v>
      </c>
      <c r="U89" s="171" t="e">
        <f>#REF!*$BI89</f>
        <v>#REF!</v>
      </c>
      <c r="V89" s="171" t="e">
        <f>#REF!*$BI89</f>
        <v>#REF!</v>
      </c>
      <c r="W89" s="171" t="e">
        <f>#REF!*$BI89</f>
        <v>#REF!</v>
      </c>
      <c r="X89" s="171" t="e">
        <f>#REF!*$BI89</f>
        <v>#REF!</v>
      </c>
      <c r="Y89" s="171" t="e">
        <f>#REF!*$BI89</f>
        <v>#REF!</v>
      </c>
      <c r="Z89" s="171" t="e">
        <f>#REF!*$BI89</f>
        <v>#REF!</v>
      </c>
      <c r="AA89" s="171" t="e">
        <f>#REF!*$BI89</f>
        <v>#REF!</v>
      </c>
      <c r="AB89" s="171" t="e">
        <f>#REF!*$BI89</f>
        <v>#REF!</v>
      </c>
      <c r="AC89" s="171" t="e">
        <f>#REF!*$BI89</f>
        <v>#REF!</v>
      </c>
      <c r="AD89" s="171" t="e">
        <f>#REF!*$BI89</f>
        <v>#REF!</v>
      </c>
      <c r="AE89" s="171" t="e">
        <f>#REF!*$BI89</f>
        <v>#REF!</v>
      </c>
      <c r="AF89" s="171" t="e">
        <f>#REF!*$BI89</f>
        <v>#REF!</v>
      </c>
      <c r="AG89" s="171" t="e">
        <f>#REF!*$BI89</f>
        <v>#REF!</v>
      </c>
      <c r="AH89" s="171" t="e">
        <f>#REF!*$BI89</f>
        <v>#REF!</v>
      </c>
      <c r="AI89" s="171" t="e">
        <f>#REF!*$BI89</f>
        <v>#REF!</v>
      </c>
      <c r="AJ89" s="171" t="e">
        <f>#REF!*$BI89</f>
        <v>#REF!</v>
      </c>
      <c r="AK89" s="171" t="e">
        <f>#REF!*$BI89</f>
        <v>#REF!</v>
      </c>
      <c r="AL89" s="171" t="e">
        <f>#REF!*$BI89</f>
        <v>#REF!</v>
      </c>
      <c r="AM89" s="171" t="e">
        <f>#REF!*$BI89</f>
        <v>#REF!</v>
      </c>
      <c r="AN89" s="171" t="e">
        <f>#REF!*$BI89</f>
        <v>#REF!</v>
      </c>
      <c r="AO89" s="171" t="e">
        <f>#REF!*$BI89</f>
        <v>#REF!</v>
      </c>
      <c r="AP89" s="171" t="e">
        <f>#REF!*$BI89</f>
        <v>#REF!</v>
      </c>
      <c r="AQ89" s="171" t="e">
        <f>#REF!*$BI89</f>
        <v>#REF!</v>
      </c>
      <c r="AR89" s="171" t="e">
        <f>#REF!*$BI89</f>
        <v>#REF!</v>
      </c>
      <c r="AS89" s="171" t="e">
        <f>#REF!*$BI89</f>
        <v>#REF!</v>
      </c>
      <c r="AT89" s="171" t="e">
        <f>#REF!*$BI89</f>
        <v>#REF!</v>
      </c>
      <c r="AU89" s="171" t="e">
        <f>#REF!*$BI89</f>
        <v>#REF!</v>
      </c>
      <c r="AV89" s="171" t="e">
        <f>#REF!*$BI89</f>
        <v>#REF!</v>
      </c>
      <c r="AW89" s="171" t="e">
        <f>#REF!*$BI89</f>
        <v>#REF!</v>
      </c>
      <c r="AX89" s="171" t="e">
        <f>#REF!*$BI89</f>
        <v>#REF!</v>
      </c>
      <c r="AY89" s="171" t="e">
        <f>#REF!*$BI89</f>
        <v>#REF!</v>
      </c>
      <c r="AZ89" s="171" t="e">
        <f>#REF!*$BI89</f>
        <v>#REF!</v>
      </c>
      <c r="BA89" s="171" t="e">
        <f>#REF!*$BI89</f>
        <v>#REF!</v>
      </c>
      <c r="BB89" s="171" t="e">
        <f>#REF!*$BI89</f>
        <v>#REF!</v>
      </c>
      <c r="BC89" s="171" t="e">
        <f>#REF!*$BI89</f>
        <v>#REF!</v>
      </c>
      <c r="BD89" s="171" t="e">
        <f>#REF!*$BI89</f>
        <v>#REF!</v>
      </c>
      <c r="BE89" s="171" t="e">
        <f>#REF!*$BI89</f>
        <v>#REF!</v>
      </c>
      <c r="BF89" s="171" t="e">
        <f>#REF!*$BI89</f>
        <v>#REF!</v>
      </c>
      <c r="BG89" s="171" t="e">
        <f>#REF!*$BI89</f>
        <v>#REF!</v>
      </c>
      <c r="BI89" s="174">
        <f>SUMIF(Revenue!$P:$P,'E&amp;O -  Import (USD)'!$F89,Revenue!$I:$I)</f>
        <v>0</v>
      </c>
    </row>
    <row r="90" spans="1:61" s="173" customFormat="1" ht="12.75" hidden="1" customHeight="1">
      <c r="A90" s="179" t="s">
        <v>456</v>
      </c>
      <c r="B90" s="179" t="s">
        <v>435</v>
      </c>
      <c r="C90" s="170" t="str" cm="1">
        <f t="array" ref="C90">IFERROR(INDEX('Legal Entity'!B:B,MATCH('E&amp;O -  Import (USD)'!F90,'Legal Entity'!A:A,0),0),0)</f>
        <v>1610 - Corix Utilities Systems (Georgia) Inc.</v>
      </c>
      <c r="D90" s="170" t="str" cm="1">
        <f t="array" ref="D90">IFERROR(INDEX('Legal Entity'!C:C,MATCH(F90,'Legal Entity'!A:A,0),0),0)</f>
        <v>US</v>
      </c>
      <c r="E90" s="170" t="s">
        <v>635</v>
      </c>
      <c r="F90" s="170" t="s">
        <v>260</v>
      </c>
      <c r="G90" s="170"/>
      <c r="H90" s="171" t="e">
        <f>#REF!*$BI90</f>
        <v>#REF!</v>
      </c>
      <c r="I90" s="171" t="e">
        <f>#REF!*$BI90</f>
        <v>#REF!</v>
      </c>
      <c r="J90" s="171" t="e">
        <f>#REF!*$BI90</f>
        <v>#REF!</v>
      </c>
      <c r="K90" s="171" t="e">
        <f>#REF!*$BI90</f>
        <v>#REF!</v>
      </c>
      <c r="L90" s="171" t="e">
        <f>#REF!*$BI90</f>
        <v>#REF!</v>
      </c>
      <c r="M90" s="171" t="e">
        <f>#REF!*$BI90</f>
        <v>#REF!</v>
      </c>
      <c r="N90" s="171" t="e">
        <f>#REF!*$BI90</f>
        <v>#REF!</v>
      </c>
      <c r="O90" s="171" t="e">
        <f>#REF!*$BI90</f>
        <v>#REF!</v>
      </c>
      <c r="P90" s="171" t="e">
        <f>#REF!*$BI90</f>
        <v>#REF!</v>
      </c>
      <c r="Q90" s="171" t="e">
        <f>#REF!*$BI90</f>
        <v>#REF!</v>
      </c>
      <c r="R90" s="171" t="e">
        <f>#REF!*$BI90</f>
        <v>#REF!</v>
      </c>
      <c r="S90" s="171" t="e">
        <f>#REF!*$BI90</f>
        <v>#REF!</v>
      </c>
      <c r="T90" s="171" t="e">
        <f>#REF!*$BI90</f>
        <v>#REF!</v>
      </c>
      <c r="U90" s="171" t="e">
        <f>#REF!*$BI90</f>
        <v>#REF!</v>
      </c>
      <c r="V90" s="171" t="e">
        <f>#REF!*$BI90</f>
        <v>#REF!</v>
      </c>
      <c r="W90" s="171" t="e">
        <f>#REF!*$BI90</f>
        <v>#REF!</v>
      </c>
      <c r="X90" s="171" t="e">
        <f>#REF!*$BI90</f>
        <v>#REF!</v>
      </c>
      <c r="Y90" s="171" t="e">
        <f>#REF!*$BI90</f>
        <v>#REF!</v>
      </c>
      <c r="Z90" s="171" t="e">
        <f>#REF!*$BI90</f>
        <v>#REF!</v>
      </c>
      <c r="AA90" s="171" t="e">
        <f>#REF!*$BI90</f>
        <v>#REF!</v>
      </c>
      <c r="AB90" s="171" t="e">
        <f>#REF!*$BI90</f>
        <v>#REF!</v>
      </c>
      <c r="AC90" s="171" t="e">
        <f>#REF!*$BI90</f>
        <v>#REF!</v>
      </c>
      <c r="AD90" s="171" t="e">
        <f>#REF!*$BI90</f>
        <v>#REF!</v>
      </c>
      <c r="AE90" s="171" t="e">
        <f>#REF!*$BI90</f>
        <v>#REF!</v>
      </c>
      <c r="AF90" s="171" t="e">
        <f>#REF!*$BI90</f>
        <v>#REF!</v>
      </c>
      <c r="AG90" s="171" t="e">
        <f>#REF!*$BI90</f>
        <v>#REF!</v>
      </c>
      <c r="AH90" s="171" t="e">
        <f>#REF!*$BI90</f>
        <v>#REF!</v>
      </c>
      <c r="AI90" s="171" t="e">
        <f>#REF!*$BI90</f>
        <v>#REF!</v>
      </c>
      <c r="AJ90" s="171" t="e">
        <f>#REF!*$BI90</f>
        <v>#REF!</v>
      </c>
      <c r="AK90" s="171" t="e">
        <f>#REF!*$BI90</f>
        <v>#REF!</v>
      </c>
      <c r="AL90" s="171" t="e">
        <f>#REF!*$BI90</f>
        <v>#REF!</v>
      </c>
      <c r="AM90" s="171" t="e">
        <f>#REF!*$BI90</f>
        <v>#REF!</v>
      </c>
      <c r="AN90" s="171" t="e">
        <f>#REF!*$BI90</f>
        <v>#REF!</v>
      </c>
      <c r="AO90" s="171" t="e">
        <f>#REF!*$BI90</f>
        <v>#REF!</v>
      </c>
      <c r="AP90" s="171" t="e">
        <f>#REF!*$BI90</f>
        <v>#REF!</v>
      </c>
      <c r="AQ90" s="171" t="e">
        <f>#REF!*$BI90</f>
        <v>#REF!</v>
      </c>
      <c r="AR90" s="171" t="e">
        <f>#REF!*$BI90</f>
        <v>#REF!</v>
      </c>
      <c r="AS90" s="171" t="e">
        <f>#REF!*$BI90</f>
        <v>#REF!</v>
      </c>
      <c r="AT90" s="171" t="e">
        <f>#REF!*$BI90</f>
        <v>#REF!</v>
      </c>
      <c r="AU90" s="171" t="e">
        <f>#REF!*$BI90</f>
        <v>#REF!</v>
      </c>
      <c r="AV90" s="171" t="e">
        <f>#REF!*$BI90</f>
        <v>#REF!</v>
      </c>
      <c r="AW90" s="171" t="e">
        <f>#REF!*$BI90</f>
        <v>#REF!</v>
      </c>
      <c r="AX90" s="171" t="e">
        <f>#REF!*$BI90</f>
        <v>#REF!</v>
      </c>
      <c r="AY90" s="171" t="e">
        <f>#REF!*$BI90</f>
        <v>#REF!</v>
      </c>
      <c r="AZ90" s="171" t="e">
        <f>#REF!*$BI90</f>
        <v>#REF!</v>
      </c>
      <c r="BA90" s="171" t="e">
        <f>#REF!*$BI90</f>
        <v>#REF!</v>
      </c>
      <c r="BB90" s="171" t="e">
        <f>#REF!*$BI90</f>
        <v>#REF!</v>
      </c>
      <c r="BC90" s="171" t="e">
        <f>#REF!*$BI90</f>
        <v>#REF!</v>
      </c>
      <c r="BD90" s="171" t="e">
        <f>#REF!*$BI90</f>
        <v>#REF!</v>
      </c>
      <c r="BE90" s="171" t="e">
        <f>#REF!*$BI90</f>
        <v>#REF!</v>
      </c>
      <c r="BF90" s="171" t="e">
        <f>#REF!*$BI90</f>
        <v>#REF!</v>
      </c>
      <c r="BG90" s="171" t="e">
        <f>#REF!*$BI90</f>
        <v>#REF!</v>
      </c>
      <c r="BI90" s="174">
        <f>SUMIF(Revenue!$P:$P,'E&amp;O -  Import (USD)'!$F90,Revenue!$I:$I)</f>
        <v>0</v>
      </c>
    </row>
    <row r="91" spans="1:61" s="173" customFormat="1" ht="12.75" hidden="1" customHeight="1">
      <c r="A91" s="179" t="s">
        <v>456</v>
      </c>
      <c r="B91" s="179" t="s">
        <v>435</v>
      </c>
      <c r="C91" s="170" t="str" cm="1">
        <f t="array" ref="C91">IFERROR(INDEX('Legal Entity'!B:B,MATCH('E&amp;O -  Import (USD)'!F91,'Legal Entity'!A:A,0),0),0)</f>
        <v>1610 - Corix Utilities Systems (Georgia) Inc.</v>
      </c>
      <c r="D91" s="170" t="str" cm="1">
        <f t="array" ref="D91">IFERROR(INDEX('Legal Entity'!C:C,MATCH(F91,'Legal Entity'!A:A,0),0),0)</f>
        <v>US</v>
      </c>
      <c r="E91" s="170" t="s">
        <v>635</v>
      </c>
      <c r="F91" s="170" t="s">
        <v>268</v>
      </c>
      <c r="G91" s="170"/>
      <c r="H91" s="171" t="e">
        <f>#REF!*$BI91</f>
        <v>#REF!</v>
      </c>
      <c r="I91" s="171" t="e">
        <f>#REF!*$BI91</f>
        <v>#REF!</v>
      </c>
      <c r="J91" s="171" t="e">
        <f>#REF!*$BI91</f>
        <v>#REF!</v>
      </c>
      <c r="K91" s="171" t="e">
        <f>#REF!*$BI91</f>
        <v>#REF!</v>
      </c>
      <c r="L91" s="171" t="e">
        <f>#REF!*$BI91</f>
        <v>#REF!</v>
      </c>
      <c r="M91" s="171" t="e">
        <f>#REF!*$BI91</f>
        <v>#REF!</v>
      </c>
      <c r="N91" s="171" t="e">
        <f>#REF!*$BI91</f>
        <v>#REF!</v>
      </c>
      <c r="O91" s="171" t="e">
        <f>#REF!*$BI91</f>
        <v>#REF!</v>
      </c>
      <c r="P91" s="171" t="e">
        <f>#REF!*$BI91</f>
        <v>#REF!</v>
      </c>
      <c r="Q91" s="171" t="e">
        <f>#REF!*$BI91</f>
        <v>#REF!</v>
      </c>
      <c r="R91" s="171" t="e">
        <f>#REF!*$BI91</f>
        <v>#REF!</v>
      </c>
      <c r="S91" s="171" t="e">
        <f>#REF!*$BI91</f>
        <v>#REF!</v>
      </c>
      <c r="T91" s="171" t="e">
        <f>#REF!*$BI91</f>
        <v>#REF!</v>
      </c>
      <c r="U91" s="171" t="e">
        <f>#REF!*$BI91</f>
        <v>#REF!</v>
      </c>
      <c r="V91" s="171" t="e">
        <f>#REF!*$BI91</f>
        <v>#REF!</v>
      </c>
      <c r="W91" s="171" t="e">
        <f>#REF!*$BI91</f>
        <v>#REF!</v>
      </c>
      <c r="X91" s="171" t="e">
        <f>#REF!*$BI91</f>
        <v>#REF!</v>
      </c>
      <c r="Y91" s="171" t="e">
        <f>#REF!*$BI91</f>
        <v>#REF!</v>
      </c>
      <c r="Z91" s="171" t="e">
        <f>#REF!*$BI91</f>
        <v>#REF!</v>
      </c>
      <c r="AA91" s="171" t="e">
        <f>#REF!*$BI91</f>
        <v>#REF!</v>
      </c>
      <c r="AB91" s="171" t="e">
        <f>#REF!*$BI91</f>
        <v>#REF!</v>
      </c>
      <c r="AC91" s="171" t="e">
        <f>#REF!*$BI91</f>
        <v>#REF!</v>
      </c>
      <c r="AD91" s="171" t="e">
        <f>#REF!*$BI91</f>
        <v>#REF!</v>
      </c>
      <c r="AE91" s="171" t="e">
        <f>#REF!*$BI91</f>
        <v>#REF!</v>
      </c>
      <c r="AF91" s="171" t="e">
        <f>#REF!*$BI91</f>
        <v>#REF!</v>
      </c>
      <c r="AG91" s="171" t="e">
        <f>#REF!*$BI91</f>
        <v>#REF!</v>
      </c>
      <c r="AH91" s="171" t="e">
        <f>#REF!*$BI91</f>
        <v>#REF!</v>
      </c>
      <c r="AI91" s="171" t="e">
        <f>#REF!*$BI91</f>
        <v>#REF!</v>
      </c>
      <c r="AJ91" s="171" t="e">
        <f>#REF!*$BI91</f>
        <v>#REF!</v>
      </c>
      <c r="AK91" s="171" t="e">
        <f>#REF!*$BI91</f>
        <v>#REF!</v>
      </c>
      <c r="AL91" s="171" t="e">
        <f>#REF!*$BI91</f>
        <v>#REF!</v>
      </c>
      <c r="AM91" s="171" t="e">
        <f>#REF!*$BI91</f>
        <v>#REF!</v>
      </c>
      <c r="AN91" s="171" t="e">
        <f>#REF!*$BI91</f>
        <v>#REF!</v>
      </c>
      <c r="AO91" s="171" t="e">
        <f>#REF!*$BI91</f>
        <v>#REF!</v>
      </c>
      <c r="AP91" s="171" t="e">
        <f>#REF!*$BI91</f>
        <v>#REF!</v>
      </c>
      <c r="AQ91" s="171" t="e">
        <f>#REF!*$BI91</f>
        <v>#REF!</v>
      </c>
      <c r="AR91" s="171" t="e">
        <f>#REF!*$BI91</f>
        <v>#REF!</v>
      </c>
      <c r="AS91" s="171" t="e">
        <f>#REF!*$BI91</f>
        <v>#REF!</v>
      </c>
      <c r="AT91" s="171" t="e">
        <f>#REF!*$BI91</f>
        <v>#REF!</v>
      </c>
      <c r="AU91" s="171" t="e">
        <f>#REF!*$BI91</f>
        <v>#REF!</v>
      </c>
      <c r="AV91" s="171" t="e">
        <f>#REF!*$BI91</f>
        <v>#REF!</v>
      </c>
      <c r="AW91" s="171" t="e">
        <f>#REF!*$BI91</f>
        <v>#REF!</v>
      </c>
      <c r="AX91" s="171" t="e">
        <f>#REF!*$BI91</f>
        <v>#REF!</v>
      </c>
      <c r="AY91" s="171" t="e">
        <f>#REF!*$BI91</f>
        <v>#REF!</v>
      </c>
      <c r="AZ91" s="171" t="e">
        <f>#REF!*$BI91</f>
        <v>#REF!</v>
      </c>
      <c r="BA91" s="171" t="e">
        <f>#REF!*$BI91</f>
        <v>#REF!</v>
      </c>
      <c r="BB91" s="171" t="e">
        <f>#REF!*$BI91</f>
        <v>#REF!</v>
      </c>
      <c r="BC91" s="171" t="e">
        <f>#REF!*$BI91</f>
        <v>#REF!</v>
      </c>
      <c r="BD91" s="171" t="e">
        <f>#REF!*$BI91</f>
        <v>#REF!</v>
      </c>
      <c r="BE91" s="171" t="e">
        <f>#REF!*$BI91</f>
        <v>#REF!</v>
      </c>
      <c r="BF91" s="171" t="e">
        <f>#REF!*$BI91</f>
        <v>#REF!</v>
      </c>
      <c r="BG91" s="171" t="e">
        <f>#REF!*$BI91</f>
        <v>#REF!</v>
      </c>
      <c r="BI91" s="174">
        <f>SUMIF(Revenue!$P:$P,'E&amp;O -  Import (USD)'!$F91,Revenue!$I:$I)</f>
        <v>0</v>
      </c>
    </row>
    <row r="92" spans="1:61" s="173" customFormat="1" ht="12.75" hidden="1" customHeight="1">
      <c r="A92" s="179" t="s">
        <v>456</v>
      </c>
      <c r="B92" s="179" t="s">
        <v>435</v>
      </c>
      <c r="C92" s="170" t="str" cm="1">
        <f t="array" ref="C92">IFERROR(INDEX('Legal Entity'!B:B,MATCH('E&amp;O -  Import (USD)'!F92,'Legal Entity'!A:A,0),0),0)</f>
        <v>1116 - CAROLINA WATER SERVICE, INC. OF NORTH CAROLINA</v>
      </c>
      <c r="D92" s="170" t="str" cm="1">
        <f t="array" ref="D92">IFERROR(INDEX('Legal Entity'!C:C,MATCH(F92,'Legal Entity'!A:A,0),0),0)</f>
        <v>US</v>
      </c>
      <c r="E92" s="170" t="s">
        <v>635</v>
      </c>
      <c r="F92" s="170" t="s">
        <v>14</v>
      </c>
      <c r="G92" s="170"/>
      <c r="H92" s="171" t="e">
        <f>#REF!*$BI92</f>
        <v>#REF!</v>
      </c>
      <c r="I92" s="171" t="e">
        <f>#REF!*$BI92</f>
        <v>#REF!</v>
      </c>
      <c r="J92" s="171" t="e">
        <f>#REF!*$BI92</f>
        <v>#REF!</v>
      </c>
      <c r="K92" s="171" t="e">
        <f>#REF!*$BI92</f>
        <v>#REF!</v>
      </c>
      <c r="L92" s="171" t="e">
        <f>#REF!*$BI92</f>
        <v>#REF!</v>
      </c>
      <c r="M92" s="171" t="e">
        <f>#REF!*$BI92</f>
        <v>#REF!</v>
      </c>
      <c r="N92" s="171" t="e">
        <f>#REF!*$BI92</f>
        <v>#REF!</v>
      </c>
      <c r="O92" s="171" t="e">
        <f>#REF!*$BI92</f>
        <v>#REF!</v>
      </c>
      <c r="P92" s="171" t="e">
        <f>#REF!*$BI92</f>
        <v>#REF!</v>
      </c>
      <c r="Q92" s="171" t="e">
        <f>#REF!*$BI92</f>
        <v>#REF!</v>
      </c>
      <c r="R92" s="171" t="e">
        <f>#REF!*$BI92</f>
        <v>#REF!</v>
      </c>
      <c r="S92" s="171" t="e">
        <f>#REF!*$BI92</f>
        <v>#REF!</v>
      </c>
      <c r="T92" s="171" t="e">
        <f>#REF!*$BI92</f>
        <v>#REF!</v>
      </c>
      <c r="U92" s="171" t="e">
        <f>#REF!*$BI92</f>
        <v>#REF!</v>
      </c>
      <c r="V92" s="171" t="e">
        <f>#REF!*$BI92</f>
        <v>#REF!</v>
      </c>
      <c r="W92" s="171" t="e">
        <f>#REF!*$BI92</f>
        <v>#REF!</v>
      </c>
      <c r="X92" s="171" t="e">
        <f>#REF!*$BI92</f>
        <v>#REF!</v>
      </c>
      <c r="Y92" s="171" t="e">
        <f>#REF!*$BI92</f>
        <v>#REF!</v>
      </c>
      <c r="Z92" s="171" t="e">
        <f>#REF!*$BI92</f>
        <v>#REF!</v>
      </c>
      <c r="AA92" s="171" t="e">
        <f>#REF!*$BI92</f>
        <v>#REF!</v>
      </c>
      <c r="AB92" s="171" t="e">
        <f>#REF!*$BI92</f>
        <v>#REF!</v>
      </c>
      <c r="AC92" s="171" t="e">
        <f>#REF!*$BI92</f>
        <v>#REF!</v>
      </c>
      <c r="AD92" s="171" t="e">
        <f>#REF!*$BI92</f>
        <v>#REF!</v>
      </c>
      <c r="AE92" s="171" t="e">
        <f>#REF!*$BI92</f>
        <v>#REF!</v>
      </c>
      <c r="AF92" s="171" t="e">
        <f>#REF!*$BI92</f>
        <v>#REF!</v>
      </c>
      <c r="AG92" s="171" t="e">
        <f>#REF!*$BI92</f>
        <v>#REF!</v>
      </c>
      <c r="AH92" s="171" t="e">
        <f>#REF!*$BI92</f>
        <v>#REF!</v>
      </c>
      <c r="AI92" s="171" t="e">
        <f>#REF!*$BI92</f>
        <v>#REF!</v>
      </c>
      <c r="AJ92" s="171" t="e">
        <f>#REF!*$BI92</f>
        <v>#REF!</v>
      </c>
      <c r="AK92" s="171" t="e">
        <f>#REF!*$BI92</f>
        <v>#REF!</v>
      </c>
      <c r="AL92" s="171" t="e">
        <f>#REF!*$BI92</f>
        <v>#REF!</v>
      </c>
      <c r="AM92" s="171" t="e">
        <f>#REF!*$BI92</f>
        <v>#REF!</v>
      </c>
      <c r="AN92" s="171" t="e">
        <f>#REF!*$BI92</f>
        <v>#REF!</v>
      </c>
      <c r="AO92" s="171" t="e">
        <f>#REF!*$BI92</f>
        <v>#REF!</v>
      </c>
      <c r="AP92" s="171" t="e">
        <f>#REF!*$BI92</f>
        <v>#REF!</v>
      </c>
      <c r="AQ92" s="171" t="e">
        <f>#REF!*$BI92</f>
        <v>#REF!</v>
      </c>
      <c r="AR92" s="171" t="e">
        <f>#REF!*$BI92</f>
        <v>#REF!</v>
      </c>
      <c r="AS92" s="171" t="e">
        <f>#REF!*$BI92</f>
        <v>#REF!</v>
      </c>
      <c r="AT92" s="171" t="e">
        <f>#REF!*$BI92</f>
        <v>#REF!</v>
      </c>
      <c r="AU92" s="171" t="e">
        <f>#REF!*$BI92</f>
        <v>#REF!</v>
      </c>
      <c r="AV92" s="171" t="e">
        <f>#REF!*$BI92</f>
        <v>#REF!</v>
      </c>
      <c r="AW92" s="171" t="e">
        <f>#REF!*$BI92</f>
        <v>#REF!</v>
      </c>
      <c r="AX92" s="171" t="e">
        <f>#REF!*$BI92</f>
        <v>#REF!</v>
      </c>
      <c r="AY92" s="171" t="e">
        <f>#REF!*$BI92</f>
        <v>#REF!</v>
      </c>
      <c r="AZ92" s="171" t="e">
        <f>#REF!*$BI92</f>
        <v>#REF!</v>
      </c>
      <c r="BA92" s="171" t="e">
        <f>#REF!*$BI92</f>
        <v>#REF!</v>
      </c>
      <c r="BB92" s="171" t="e">
        <f>#REF!*$BI92</f>
        <v>#REF!</v>
      </c>
      <c r="BC92" s="171" t="e">
        <f>#REF!*$BI92</f>
        <v>#REF!</v>
      </c>
      <c r="BD92" s="171" t="e">
        <f>#REF!*$BI92</f>
        <v>#REF!</v>
      </c>
      <c r="BE92" s="171" t="e">
        <f>#REF!*$BI92</f>
        <v>#REF!</v>
      </c>
      <c r="BF92" s="171" t="e">
        <f>#REF!*$BI92</f>
        <v>#REF!</v>
      </c>
      <c r="BG92" s="171" t="e">
        <f>#REF!*$BI92</f>
        <v>#REF!</v>
      </c>
      <c r="BI92" s="174">
        <f>SUMIF(Revenue!$P:$P,'E&amp;O -  Import (USD)'!$F92,Revenue!$I:$I)</f>
        <v>0</v>
      </c>
    </row>
    <row r="93" spans="1:61" s="173" customFormat="1" ht="12.75" hidden="1" customHeight="1">
      <c r="A93" s="179" t="s">
        <v>456</v>
      </c>
      <c r="B93" s="179" t="s">
        <v>435</v>
      </c>
      <c r="C93" s="170" t="str" cm="1">
        <f t="array" ref="C93">IFERROR(INDEX('Legal Entity'!B:B,MATCH('E&amp;O -  Import (USD)'!F93,'Legal Entity'!A:A,0),0),0)</f>
        <v>1146 - Blue Granite Water Company, Inc.</v>
      </c>
      <c r="D93" s="170" t="str" cm="1">
        <f t="array" ref="D93">IFERROR(INDEX('Legal Entity'!C:C,MATCH(F93,'Legal Entity'!A:A,0),0),0)</f>
        <v>US</v>
      </c>
      <c r="E93" s="170" t="s">
        <v>635</v>
      </c>
      <c r="F93" s="170" t="s">
        <v>23</v>
      </c>
      <c r="G93" s="170"/>
      <c r="H93" s="171" t="e">
        <f>#REF!*$BI93</f>
        <v>#REF!</v>
      </c>
      <c r="I93" s="171" t="e">
        <f>#REF!*$BI93</f>
        <v>#REF!</v>
      </c>
      <c r="J93" s="171" t="e">
        <f>#REF!*$BI93</f>
        <v>#REF!</v>
      </c>
      <c r="K93" s="171" t="e">
        <f>#REF!*$BI93</f>
        <v>#REF!</v>
      </c>
      <c r="L93" s="171" t="e">
        <f>#REF!*$BI93</f>
        <v>#REF!</v>
      </c>
      <c r="M93" s="171" t="e">
        <f>#REF!*$BI93</f>
        <v>#REF!</v>
      </c>
      <c r="N93" s="171" t="e">
        <f>#REF!*$BI93</f>
        <v>#REF!</v>
      </c>
      <c r="O93" s="171" t="e">
        <f>#REF!*$BI93</f>
        <v>#REF!</v>
      </c>
      <c r="P93" s="171" t="e">
        <f>#REF!*$BI93</f>
        <v>#REF!</v>
      </c>
      <c r="Q93" s="171" t="e">
        <f>#REF!*$BI93</f>
        <v>#REF!</v>
      </c>
      <c r="R93" s="171" t="e">
        <f>#REF!*$BI93</f>
        <v>#REF!</v>
      </c>
      <c r="S93" s="171" t="e">
        <f>#REF!*$BI93</f>
        <v>#REF!</v>
      </c>
      <c r="T93" s="171" t="e">
        <f>#REF!*$BI93</f>
        <v>#REF!</v>
      </c>
      <c r="U93" s="171" t="e">
        <f>#REF!*$BI93</f>
        <v>#REF!</v>
      </c>
      <c r="V93" s="171" t="e">
        <f>#REF!*$BI93</f>
        <v>#REF!</v>
      </c>
      <c r="W93" s="171" t="e">
        <f>#REF!*$BI93</f>
        <v>#REF!</v>
      </c>
      <c r="X93" s="171" t="e">
        <f>#REF!*$BI93</f>
        <v>#REF!</v>
      </c>
      <c r="Y93" s="171" t="e">
        <f>#REF!*$BI93</f>
        <v>#REF!</v>
      </c>
      <c r="Z93" s="171" t="e">
        <f>#REF!*$BI93</f>
        <v>#REF!</v>
      </c>
      <c r="AA93" s="171" t="e">
        <f>#REF!*$BI93</f>
        <v>#REF!</v>
      </c>
      <c r="AB93" s="171" t="e">
        <f>#REF!*$BI93</f>
        <v>#REF!</v>
      </c>
      <c r="AC93" s="171" t="e">
        <f>#REF!*$BI93</f>
        <v>#REF!</v>
      </c>
      <c r="AD93" s="171" t="e">
        <f>#REF!*$BI93</f>
        <v>#REF!</v>
      </c>
      <c r="AE93" s="171" t="e">
        <f>#REF!*$BI93</f>
        <v>#REF!</v>
      </c>
      <c r="AF93" s="171" t="e">
        <f>#REF!*$BI93</f>
        <v>#REF!</v>
      </c>
      <c r="AG93" s="171" t="e">
        <f>#REF!*$BI93</f>
        <v>#REF!</v>
      </c>
      <c r="AH93" s="171" t="e">
        <f>#REF!*$BI93</f>
        <v>#REF!</v>
      </c>
      <c r="AI93" s="171" t="e">
        <f>#REF!*$BI93</f>
        <v>#REF!</v>
      </c>
      <c r="AJ93" s="171" t="e">
        <f>#REF!*$BI93</f>
        <v>#REF!</v>
      </c>
      <c r="AK93" s="171" t="e">
        <f>#REF!*$BI93</f>
        <v>#REF!</v>
      </c>
      <c r="AL93" s="171" t="e">
        <f>#REF!*$BI93</f>
        <v>#REF!</v>
      </c>
      <c r="AM93" s="171" t="e">
        <f>#REF!*$BI93</f>
        <v>#REF!</v>
      </c>
      <c r="AN93" s="171" t="e">
        <f>#REF!*$BI93</f>
        <v>#REF!</v>
      </c>
      <c r="AO93" s="171" t="e">
        <f>#REF!*$BI93</f>
        <v>#REF!</v>
      </c>
      <c r="AP93" s="171" t="e">
        <f>#REF!*$BI93</f>
        <v>#REF!</v>
      </c>
      <c r="AQ93" s="171" t="e">
        <f>#REF!*$BI93</f>
        <v>#REF!</v>
      </c>
      <c r="AR93" s="171" t="e">
        <f>#REF!*$BI93</f>
        <v>#REF!</v>
      </c>
      <c r="AS93" s="171" t="e">
        <f>#REF!*$BI93</f>
        <v>#REF!</v>
      </c>
      <c r="AT93" s="171" t="e">
        <f>#REF!*$BI93</f>
        <v>#REF!</v>
      </c>
      <c r="AU93" s="171" t="e">
        <f>#REF!*$BI93</f>
        <v>#REF!</v>
      </c>
      <c r="AV93" s="171" t="e">
        <f>#REF!*$BI93</f>
        <v>#REF!</v>
      </c>
      <c r="AW93" s="171" t="e">
        <f>#REF!*$BI93</f>
        <v>#REF!</v>
      </c>
      <c r="AX93" s="171" t="e">
        <f>#REF!*$BI93</f>
        <v>#REF!</v>
      </c>
      <c r="AY93" s="171" t="e">
        <f>#REF!*$BI93</f>
        <v>#REF!</v>
      </c>
      <c r="AZ93" s="171" t="e">
        <f>#REF!*$BI93</f>
        <v>#REF!</v>
      </c>
      <c r="BA93" s="171" t="e">
        <f>#REF!*$BI93</f>
        <v>#REF!</v>
      </c>
      <c r="BB93" s="171" t="e">
        <f>#REF!*$BI93</f>
        <v>#REF!</v>
      </c>
      <c r="BC93" s="171" t="e">
        <f>#REF!*$BI93</f>
        <v>#REF!</v>
      </c>
      <c r="BD93" s="171" t="e">
        <f>#REF!*$BI93</f>
        <v>#REF!</v>
      </c>
      <c r="BE93" s="171" t="e">
        <f>#REF!*$BI93</f>
        <v>#REF!</v>
      </c>
      <c r="BF93" s="171" t="e">
        <f>#REF!*$BI93</f>
        <v>#REF!</v>
      </c>
      <c r="BG93" s="171" t="e">
        <f>#REF!*$BI93</f>
        <v>#REF!</v>
      </c>
      <c r="BI93" s="174">
        <f>SUMIF(Revenue!$P:$P,'E&amp;O -  Import (USD)'!$F93,Revenue!$I:$I)</f>
        <v>0</v>
      </c>
    </row>
    <row r="94" spans="1:61" s="173" customFormat="1" ht="12.75" hidden="1" customHeight="1">
      <c r="A94" s="179" t="s">
        <v>456</v>
      </c>
      <c r="B94" s="179" t="s">
        <v>435</v>
      </c>
      <c r="C94" s="170" t="str" cm="1">
        <f t="array" ref="C94">IFERROR(INDEX('Legal Entity'!B:B,MATCH('E&amp;O -  Import (USD)'!F94,'Legal Entity'!A:A,0),0),0)</f>
        <v>1120 - UTILITIES, INC. OF FLORIDA</v>
      </c>
      <c r="D94" s="170" t="str" cm="1">
        <f t="array" ref="D94">IFERROR(INDEX('Legal Entity'!C:C,MATCH(F94,'Legal Entity'!A:A,0),0),0)</f>
        <v>US</v>
      </c>
      <c r="E94" s="170" t="s">
        <v>635</v>
      </c>
      <c r="F94" s="170" t="s">
        <v>16</v>
      </c>
      <c r="G94" s="170"/>
      <c r="H94" s="171" t="e">
        <f>#REF!*$BI94</f>
        <v>#REF!</v>
      </c>
      <c r="I94" s="171" t="e">
        <f>#REF!*$BI94</f>
        <v>#REF!</v>
      </c>
      <c r="J94" s="171" t="e">
        <f>#REF!*$BI94</f>
        <v>#REF!</v>
      </c>
      <c r="K94" s="171" t="e">
        <f>#REF!*$BI94</f>
        <v>#REF!</v>
      </c>
      <c r="L94" s="171" t="e">
        <f>#REF!*$BI94</f>
        <v>#REF!</v>
      </c>
      <c r="M94" s="171" t="e">
        <f>#REF!*$BI94</f>
        <v>#REF!</v>
      </c>
      <c r="N94" s="171" t="e">
        <f>#REF!*$BI94</f>
        <v>#REF!</v>
      </c>
      <c r="O94" s="171" t="e">
        <f>#REF!*$BI94</f>
        <v>#REF!</v>
      </c>
      <c r="P94" s="171" t="e">
        <f>#REF!*$BI94</f>
        <v>#REF!</v>
      </c>
      <c r="Q94" s="171" t="e">
        <f>#REF!*$BI94</f>
        <v>#REF!</v>
      </c>
      <c r="R94" s="171" t="e">
        <f>#REF!*$BI94</f>
        <v>#REF!</v>
      </c>
      <c r="S94" s="171" t="e">
        <f>#REF!*$BI94</f>
        <v>#REF!</v>
      </c>
      <c r="T94" s="171" t="e">
        <f>#REF!*$BI94</f>
        <v>#REF!</v>
      </c>
      <c r="U94" s="171" t="e">
        <f>#REF!*$BI94</f>
        <v>#REF!</v>
      </c>
      <c r="V94" s="171" t="e">
        <f>#REF!*$BI94</f>
        <v>#REF!</v>
      </c>
      <c r="W94" s="171" t="e">
        <f>#REF!*$BI94</f>
        <v>#REF!</v>
      </c>
      <c r="X94" s="171" t="e">
        <f>#REF!*$BI94</f>
        <v>#REF!</v>
      </c>
      <c r="Y94" s="171" t="e">
        <f>#REF!*$BI94</f>
        <v>#REF!</v>
      </c>
      <c r="Z94" s="171" t="e">
        <f>#REF!*$BI94</f>
        <v>#REF!</v>
      </c>
      <c r="AA94" s="171" t="e">
        <f>#REF!*$BI94</f>
        <v>#REF!</v>
      </c>
      <c r="AB94" s="171" t="e">
        <f>#REF!*$BI94</f>
        <v>#REF!</v>
      </c>
      <c r="AC94" s="171" t="e">
        <f>#REF!*$BI94</f>
        <v>#REF!</v>
      </c>
      <c r="AD94" s="171" t="e">
        <f>#REF!*$BI94</f>
        <v>#REF!</v>
      </c>
      <c r="AE94" s="171" t="e">
        <f>#REF!*$BI94</f>
        <v>#REF!</v>
      </c>
      <c r="AF94" s="171" t="e">
        <f>#REF!*$BI94</f>
        <v>#REF!</v>
      </c>
      <c r="AG94" s="171" t="e">
        <f>#REF!*$BI94</f>
        <v>#REF!</v>
      </c>
      <c r="AH94" s="171" t="e">
        <f>#REF!*$BI94</f>
        <v>#REF!</v>
      </c>
      <c r="AI94" s="171" t="e">
        <f>#REF!*$BI94</f>
        <v>#REF!</v>
      </c>
      <c r="AJ94" s="171" t="e">
        <f>#REF!*$BI94</f>
        <v>#REF!</v>
      </c>
      <c r="AK94" s="171" t="e">
        <f>#REF!*$BI94</f>
        <v>#REF!</v>
      </c>
      <c r="AL94" s="171" t="e">
        <f>#REF!*$BI94</f>
        <v>#REF!</v>
      </c>
      <c r="AM94" s="171" t="e">
        <f>#REF!*$BI94</f>
        <v>#REF!</v>
      </c>
      <c r="AN94" s="171" t="e">
        <f>#REF!*$BI94</f>
        <v>#REF!</v>
      </c>
      <c r="AO94" s="171" t="e">
        <f>#REF!*$BI94</f>
        <v>#REF!</v>
      </c>
      <c r="AP94" s="171" t="e">
        <f>#REF!*$BI94</f>
        <v>#REF!</v>
      </c>
      <c r="AQ94" s="171" t="e">
        <f>#REF!*$BI94</f>
        <v>#REF!</v>
      </c>
      <c r="AR94" s="171" t="e">
        <f>#REF!*$BI94</f>
        <v>#REF!</v>
      </c>
      <c r="AS94" s="171" t="e">
        <f>#REF!*$BI94</f>
        <v>#REF!</v>
      </c>
      <c r="AT94" s="171" t="e">
        <f>#REF!*$BI94</f>
        <v>#REF!</v>
      </c>
      <c r="AU94" s="171" t="e">
        <f>#REF!*$BI94</f>
        <v>#REF!</v>
      </c>
      <c r="AV94" s="171" t="e">
        <f>#REF!*$BI94</f>
        <v>#REF!</v>
      </c>
      <c r="AW94" s="171" t="e">
        <f>#REF!*$BI94</f>
        <v>#REF!</v>
      </c>
      <c r="AX94" s="171" t="e">
        <f>#REF!*$BI94</f>
        <v>#REF!</v>
      </c>
      <c r="AY94" s="171" t="e">
        <f>#REF!*$BI94</f>
        <v>#REF!</v>
      </c>
      <c r="AZ94" s="171" t="e">
        <f>#REF!*$BI94</f>
        <v>#REF!</v>
      </c>
      <c r="BA94" s="171" t="e">
        <f>#REF!*$BI94</f>
        <v>#REF!</v>
      </c>
      <c r="BB94" s="171" t="e">
        <f>#REF!*$BI94</f>
        <v>#REF!</v>
      </c>
      <c r="BC94" s="171" t="e">
        <f>#REF!*$BI94</f>
        <v>#REF!</v>
      </c>
      <c r="BD94" s="171" t="e">
        <f>#REF!*$BI94</f>
        <v>#REF!</v>
      </c>
      <c r="BE94" s="171" t="e">
        <f>#REF!*$BI94</f>
        <v>#REF!</v>
      </c>
      <c r="BF94" s="171" t="e">
        <f>#REF!*$BI94</f>
        <v>#REF!</v>
      </c>
      <c r="BG94" s="171" t="e">
        <f>#REF!*$BI94</f>
        <v>#REF!</v>
      </c>
      <c r="BI94" s="174">
        <f>SUMIF(Revenue!$P:$P,'E&amp;O -  Import (USD)'!$F94,Revenue!$I:$I)</f>
        <v>0</v>
      </c>
    </row>
    <row r="95" spans="1:61" s="173" customFormat="1" ht="12.75" hidden="1" customHeight="1">
      <c r="A95" s="179" t="s">
        <v>456</v>
      </c>
      <c r="B95" s="179" t="s">
        <v>435</v>
      </c>
      <c r="C95" s="170" t="str" cm="1">
        <f t="array" ref="C95">IFERROR(INDEX('Legal Entity'!B:B,MATCH('E&amp;O -  Import (USD)'!F95,'Legal Entity'!A:A,0),0),0)</f>
        <v>1210 - Fairbanks Sewer &amp; Water Inc.</v>
      </c>
      <c r="D95" s="170" t="str" cm="1">
        <f t="array" ref="D95">IFERROR(INDEX('Legal Entity'!C:C,MATCH(F95,'Legal Entity'!A:A,0),0),0)</f>
        <v>US</v>
      </c>
      <c r="E95" s="170" t="s">
        <v>635</v>
      </c>
      <c r="F95" s="170" t="s">
        <v>649</v>
      </c>
      <c r="G95" s="170"/>
      <c r="H95" s="171" t="e">
        <f>#REF!*$BI95</f>
        <v>#REF!</v>
      </c>
      <c r="I95" s="171" t="e">
        <f>#REF!*$BI95</f>
        <v>#REF!</v>
      </c>
      <c r="J95" s="171" t="e">
        <f>#REF!*$BI95</f>
        <v>#REF!</v>
      </c>
      <c r="K95" s="171" t="e">
        <f>#REF!*$BI95</f>
        <v>#REF!</v>
      </c>
      <c r="L95" s="171" t="e">
        <f>#REF!*$BI95</f>
        <v>#REF!</v>
      </c>
      <c r="M95" s="171" t="e">
        <f>#REF!*$BI95</f>
        <v>#REF!</v>
      </c>
      <c r="N95" s="171" t="e">
        <f>#REF!*$BI95</f>
        <v>#REF!</v>
      </c>
      <c r="O95" s="171" t="e">
        <f>#REF!*$BI95</f>
        <v>#REF!</v>
      </c>
      <c r="P95" s="171" t="e">
        <f>#REF!*$BI95</f>
        <v>#REF!</v>
      </c>
      <c r="Q95" s="171" t="e">
        <f>#REF!*$BI95</f>
        <v>#REF!</v>
      </c>
      <c r="R95" s="171" t="e">
        <f>#REF!*$BI95</f>
        <v>#REF!</v>
      </c>
      <c r="S95" s="171" t="e">
        <f>#REF!*$BI95</f>
        <v>#REF!</v>
      </c>
      <c r="T95" s="171" t="e">
        <f>#REF!*$BI95</f>
        <v>#REF!</v>
      </c>
      <c r="U95" s="171" t="e">
        <f>#REF!*$BI95</f>
        <v>#REF!</v>
      </c>
      <c r="V95" s="171" t="e">
        <f>#REF!*$BI95</f>
        <v>#REF!</v>
      </c>
      <c r="W95" s="171" t="e">
        <f>#REF!*$BI95</f>
        <v>#REF!</v>
      </c>
      <c r="X95" s="171" t="e">
        <f>#REF!*$BI95</f>
        <v>#REF!</v>
      </c>
      <c r="Y95" s="171" t="e">
        <f>#REF!*$BI95</f>
        <v>#REF!</v>
      </c>
      <c r="Z95" s="171" t="e">
        <f>#REF!*$BI95</f>
        <v>#REF!</v>
      </c>
      <c r="AA95" s="171" t="e">
        <f>#REF!*$BI95</f>
        <v>#REF!</v>
      </c>
      <c r="AB95" s="171" t="e">
        <f>#REF!*$BI95</f>
        <v>#REF!</v>
      </c>
      <c r="AC95" s="171" t="e">
        <f>#REF!*$BI95</f>
        <v>#REF!</v>
      </c>
      <c r="AD95" s="171" t="e">
        <f>#REF!*$BI95</f>
        <v>#REF!</v>
      </c>
      <c r="AE95" s="171" t="e">
        <f>#REF!*$BI95</f>
        <v>#REF!</v>
      </c>
      <c r="AF95" s="171" t="e">
        <f>#REF!*$BI95</f>
        <v>#REF!</v>
      </c>
      <c r="AG95" s="171" t="e">
        <f>#REF!*$BI95</f>
        <v>#REF!</v>
      </c>
      <c r="AH95" s="171" t="e">
        <f>#REF!*$BI95</f>
        <v>#REF!</v>
      </c>
      <c r="AI95" s="171" t="e">
        <f>#REF!*$BI95</f>
        <v>#REF!</v>
      </c>
      <c r="AJ95" s="171" t="e">
        <f>#REF!*$BI95</f>
        <v>#REF!</v>
      </c>
      <c r="AK95" s="171" t="e">
        <f>#REF!*$BI95</f>
        <v>#REF!</v>
      </c>
      <c r="AL95" s="171" t="e">
        <f>#REF!*$BI95</f>
        <v>#REF!</v>
      </c>
      <c r="AM95" s="171" t="e">
        <f>#REF!*$BI95</f>
        <v>#REF!</v>
      </c>
      <c r="AN95" s="171" t="e">
        <f>#REF!*$BI95</f>
        <v>#REF!</v>
      </c>
      <c r="AO95" s="171" t="e">
        <f>#REF!*$BI95</f>
        <v>#REF!</v>
      </c>
      <c r="AP95" s="171" t="e">
        <f>#REF!*$BI95</f>
        <v>#REF!</v>
      </c>
      <c r="AQ95" s="171" t="e">
        <f>#REF!*$BI95</f>
        <v>#REF!</v>
      </c>
      <c r="AR95" s="171" t="e">
        <f>#REF!*$BI95</f>
        <v>#REF!</v>
      </c>
      <c r="AS95" s="171" t="e">
        <f>#REF!*$BI95</f>
        <v>#REF!</v>
      </c>
      <c r="AT95" s="171" t="e">
        <f>#REF!*$BI95</f>
        <v>#REF!</v>
      </c>
      <c r="AU95" s="171" t="e">
        <f>#REF!*$BI95</f>
        <v>#REF!</v>
      </c>
      <c r="AV95" s="171" t="e">
        <f>#REF!*$BI95</f>
        <v>#REF!</v>
      </c>
      <c r="AW95" s="171" t="e">
        <f>#REF!*$BI95</f>
        <v>#REF!</v>
      </c>
      <c r="AX95" s="171" t="e">
        <f>#REF!*$BI95</f>
        <v>#REF!</v>
      </c>
      <c r="AY95" s="171" t="e">
        <f>#REF!*$BI95</f>
        <v>#REF!</v>
      </c>
      <c r="AZ95" s="171" t="e">
        <f>#REF!*$BI95</f>
        <v>#REF!</v>
      </c>
      <c r="BA95" s="171" t="e">
        <f>#REF!*$BI95</f>
        <v>#REF!</v>
      </c>
      <c r="BB95" s="171" t="e">
        <f>#REF!*$BI95</f>
        <v>#REF!</v>
      </c>
      <c r="BC95" s="171" t="e">
        <f>#REF!*$BI95</f>
        <v>#REF!</v>
      </c>
      <c r="BD95" s="171" t="e">
        <f>#REF!*$BI95</f>
        <v>#REF!</v>
      </c>
      <c r="BE95" s="171" t="e">
        <f>#REF!*$BI95</f>
        <v>#REF!</v>
      </c>
      <c r="BF95" s="171" t="e">
        <f>#REF!*$BI95</f>
        <v>#REF!</v>
      </c>
      <c r="BG95" s="171" t="e">
        <f>#REF!*$BI95</f>
        <v>#REF!</v>
      </c>
      <c r="BI95" s="174">
        <f>SUMIF(Revenue!$P:$P,'E&amp;O -  Import (USD)'!$F95,Revenue!$I:$I)</f>
        <v>0</v>
      </c>
    </row>
    <row r="96" spans="1:61" s="173" customFormat="1" ht="12.75" customHeight="1">
      <c r="A96" s="179" t="s">
        <v>456</v>
      </c>
      <c r="B96" s="179" t="s">
        <v>435</v>
      </c>
      <c r="C96" s="170" t="str" cm="1">
        <f t="array" ref="C96">IFERROR(INDEX('Legal Entity'!B:B,MATCH('E&amp;O -  Import (USD)'!F96,'Legal Entity'!A:A,0),0),0)</f>
        <v>1215 - Golden Heart Utilities, Inc.</v>
      </c>
      <c r="D96" s="170" t="str" cm="1">
        <f t="array" ref="D96">IFERROR(INDEX('Legal Entity'!C:C,MATCH(F96,'Legal Entity'!A:A,0),0),0)</f>
        <v>US</v>
      </c>
      <c r="E96" s="170" t="s">
        <v>635</v>
      </c>
      <c r="F96" s="170" t="s">
        <v>37</v>
      </c>
      <c r="G96" s="170"/>
      <c r="H96" s="171" t="e">
        <f>#REF!*$BI96</f>
        <v>#REF!</v>
      </c>
      <c r="I96" s="171" t="e">
        <f>#REF!*$BI96</f>
        <v>#REF!</v>
      </c>
      <c r="J96" s="171" t="e">
        <f>#REF!*$BI96</f>
        <v>#REF!</v>
      </c>
      <c r="K96" s="171" t="e">
        <f>#REF!*$BI96</f>
        <v>#REF!</v>
      </c>
      <c r="L96" s="171" t="e">
        <f>#REF!*$BI96</f>
        <v>#REF!</v>
      </c>
      <c r="M96" s="171" t="e">
        <f>#REF!*$BI96</f>
        <v>#REF!</v>
      </c>
      <c r="N96" s="171" t="e">
        <f>#REF!*$BI96</f>
        <v>#REF!</v>
      </c>
      <c r="O96" s="171" t="e">
        <f>#REF!*$BI96</f>
        <v>#REF!</v>
      </c>
      <c r="P96" s="171" t="e">
        <f>#REF!*$BI96</f>
        <v>#REF!</v>
      </c>
      <c r="Q96" s="171" t="e">
        <f>#REF!*$BI96</f>
        <v>#REF!</v>
      </c>
      <c r="R96" s="171" t="e">
        <f>#REF!*$BI96</f>
        <v>#REF!</v>
      </c>
      <c r="S96" s="171" t="e">
        <f>#REF!*$BI96</f>
        <v>#REF!</v>
      </c>
      <c r="T96" s="171" t="e">
        <f>#REF!*$BI96</f>
        <v>#REF!</v>
      </c>
      <c r="U96" s="171" t="e">
        <f>#REF!*$BI96</f>
        <v>#REF!</v>
      </c>
      <c r="V96" s="171" t="e">
        <f>#REF!*$BI96</f>
        <v>#REF!</v>
      </c>
      <c r="W96" s="171" t="e">
        <f>#REF!*$BI96</f>
        <v>#REF!</v>
      </c>
      <c r="X96" s="171" t="e">
        <f>#REF!*$BI96</f>
        <v>#REF!</v>
      </c>
      <c r="Y96" s="171" t="e">
        <f>#REF!*$BI96</f>
        <v>#REF!</v>
      </c>
      <c r="Z96" s="171" t="e">
        <f>#REF!*$BI96</f>
        <v>#REF!</v>
      </c>
      <c r="AA96" s="171" t="e">
        <f>#REF!*$BI96</f>
        <v>#REF!</v>
      </c>
      <c r="AB96" s="171" t="e">
        <f>#REF!*$BI96</f>
        <v>#REF!</v>
      </c>
      <c r="AC96" s="171" t="e">
        <f>#REF!*$BI96</f>
        <v>#REF!</v>
      </c>
      <c r="AD96" s="171" t="e">
        <f>#REF!*$BI96</f>
        <v>#REF!</v>
      </c>
      <c r="AE96" s="171" t="e">
        <f>#REF!*$BI96</f>
        <v>#REF!</v>
      </c>
      <c r="AF96" s="171" t="e">
        <f>#REF!*$BI96</f>
        <v>#REF!</v>
      </c>
      <c r="AG96" s="171" t="e">
        <f>#REF!*$BI96</f>
        <v>#REF!</v>
      </c>
      <c r="AH96" s="171" t="e">
        <f>#REF!*$BI96</f>
        <v>#REF!</v>
      </c>
      <c r="AI96" s="171" t="e">
        <f>#REF!*$BI96</f>
        <v>#REF!</v>
      </c>
      <c r="AJ96" s="171" t="e">
        <f>#REF!*$BI96</f>
        <v>#REF!</v>
      </c>
      <c r="AK96" s="171" t="e">
        <f>#REF!*$BI96</f>
        <v>#REF!</v>
      </c>
      <c r="AL96" s="171" t="e">
        <f>#REF!*$BI96</f>
        <v>#REF!</v>
      </c>
      <c r="AM96" s="171" t="e">
        <f>#REF!*$BI96</f>
        <v>#REF!</v>
      </c>
      <c r="AN96" s="171" t="e">
        <f>#REF!*$BI96</f>
        <v>#REF!</v>
      </c>
      <c r="AO96" s="171" t="e">
        <f>#REF!*$BI96</f>
        <v>#REF!</v>
      </c>
      <c r="AP96" s="171" t="e">
        <f>#REF!*$BI96</f>
        <v>#REF!</v>
      </c>
      <c r="AQ96" s="171" t="e">
        <f>#REF!*$BI96</f>
        <v>#REF!</v>
      </c>
      <c r="AR96" s="171" t="e">
        <f>#REF!*$BI96</f>
        <v>#REF!</v>
      </c>
      <c r="AS96" s="171" t="e">
        <f>#REF!*$BI96</f>
        <v>#REF!</v>
      </c>
      <c r="AT96" s="171" t="e">
        <f>#REF!*$BI96</f>
        <v>#REF!</v>
      </c>
      <c r="AU96" s="171" t="e">
        <f>#REF!*$BI96</f>
        <v>#REF!</v>
      </c>
      <c r="AV96" s="171" t="e">
        <f>#REF!*$BI96</f>
        <v>#REF!</v>
      </c>
      <c r="AW96" s="171" t="e">
        <f>#REF!*$BI96</f>
        <v>#REF!</v>
      </c>
      <c r="AX96" s="171" t="e">
        <f>#REF!*$BI96</f>
        <v>#REF!</v>
      </c>
      <c r="AY96" s="171" t="e">
        <f>#REF!*$BI96</f>
        <v>#REF!</v>
      </c>
      <c r="AZ96" s="171" t="e">
        <f>#REF!*$BI96</f>
        <v>#REF!</v>
      </c>
      <c r="BA96" s="171" t="e">
        <f>#REF!*$BI96</f>
        <v>#REF!</v>
      </c>
      <c r="BB96" s="171" t="e">
        <f>#REF!*$BI96</f>
        <v>#REF!</v>
      </c>
      <c r="BC96" s="171" t="e">
        <f>#REF!*$BI96</f>
        <v>#REF!</v>
      </c>
      <c r="BD96" s="171" t="e">
        <f>#REF!*$BI96</f>
        <v>#REF!</v>
      </c>
      <c r="BE96" s="171" t="e">
        <f>#REF!*$BI96</f>
        <v>#REF!</v>
      </c>
      <c r="BF96" s="171" t="e">
        <f>#REF!*$BI96</f>
        <v>#REF!</v>
      </c>
      <c r="BG96" s="171" t="e">
        <f>#REF!*$BI96</f>
        <v>#REF!</v>
      </c>
      <c r="BI96" s="174">
        <f>SUMIF(Revenue!$P:$P,'E&amp;O -  Import (USD)'!$F96,Revenue!$I:$I)</f>
        <v>2.118067023918627E-3</v>
      </c>
    </row>
    <row r="97" spans="1:61" s="173" customFormat="1" ht="12.75" hidden="1" customHeight="1">
      <c r="A97" s="179" t="s">
        <v>456</v>
      </c>
      <c r="B97" s="179" t="s">
        <v>435</v>
      </c>
      <c r="C97" s="170" t="str" cm="1">
        <f t="array" ref="C97">IFERROR(INDEX('Legal Entity'!B:B,MATCH('E&amp;O -  Import (USD)'!F97,'Legal Entity'!A:A,0),0),0)</f>
        <v>1215 - Golden Heart Utilities, Inc.</v>
      </c>
      <c r="D97" s="170" t="str" cm="1">
        <f t="array" ref="D97">IFERROR(INDEX('Legal Entity'!C:C,MATCH(F97,'Legal Entity'!A:A,0),0),0)</f>
        <v>US</v>
      </c>
      <c r="E97" s="170" t="s">
        <v>635</v>
      </c>
      <c r="F97" s="170" t="s">
        <v>38</v>
      </c>
      <c r="G97" s="170"/>
      <c r="H97" s="171" t="e">
        <f>#REF!*$BI97</f>
        <v>#REF!</v>
      </c>
      <c r="I97" s="171" t="e">
        <f>#REF!*$BI97</f>
        <v>#REF!</v>
      </c>
      <c r="J97" s="171" t="e">
        <f>#REF!*$BI97</f>
        <v>#REF!</v>
      </c>
      <c r="K97" s="171" t="e">
        <f>#REF!*$BI97</f>
        <v>#REF!</v>
      </c>
      <c r="L97" s="171" t="e">
        <f>#REF!*$BI97</f>
        <v>#REF!</v>
      </c>
      <c r="M97" s="171" t="e">
        <f>#REF!*$BI97</f>
        <v>#REF!</v>
      </c>
      <c r="N97" s="171" t="e">
        <f>#REF!*$BI97</f>
        <v>#REF!</v>
      </c>
      <c r="O97" s="171" t="e">
        <f>#REF!*$BI97</f>
        <v>#REF!</v>
      </c>
      <c r="P97" s="171" t="e">
        <f>#REF!*$BI97</f>
        <v>#REF!</v>
      </c>
      <c r="Q97" s="171" t="e">
        <f>#REF!*$BI97</f>
        <v>#REF!</v>
      </c>
      <c r="R97" s="171" t="e">
        <f>#REF!*$BI97</f>
        <v>#REF!</v>
      </c>
      <c r="S97" s="171" t="e">
        <f>#REF!*$BI97</f>
        <v>#REF!</v>
      </c>
      <c r="T97" s="171" t="e">
        <f>#REF!*$BI97</f>
        <v>#REF!</v>
      </c>
      <c r="U97" s="171" t="e">
        <f>#REF!*$BI97</f>
        <v>#REF!</v>
      </c>
      <c r="V97" s="171" t="e">
        <f>#REF!*$BI97</f>
        <v>#REF!</v>
      </c>
      <c r="W97" s="171" t="e">
        <f>#REF!*$BI97</f>
        <v>#REF!</v>
      </c>
      <c r="X97" s="171" t="e">
        <f>#REF!*$BI97</f>
        <v>#REF!</v>
      </c>
      <c r="Y97" s="171" t="e">
        <f>#REF!*$BI97</f>
        <v>#REF!</v>
      </c>
      <c r="Z97" s="171" t="e">
        <f>#REF!*$BI97</f>
        <v>#REF!</v>
      </c>
      <c r="AA97" s="171" t="e">
        <f>#REF!*$BI97</f>
        <v>#REF!</v>
      </c>
      <c r="AB97" s="171" t="e">
        <f>#REF!*$BI97</f>
        <v>#REF!</v>
      </c>
      <c r="AC97" s="171" t="e">
        <f>#REF!*$BI97</f>
        <v>#REF!</v>
      </c>
      <c r="AD97" s="171" t="e">
        <f>#REF!*$BI97</f>
        <v>#REF!</v>
      </c>
      <c r="AE97" s="171" t="e">
        <f>#REF!*$BI97</f>
        <v>#REF!</v>
      </c>
      <c r="AF97" s="171" t="e">
        <f>#REF!*$BI97</f>
        <v>#REF!</v>
      </c>
      <c r="AG97" s="171" t="e">
        <f>#REF!*$BI97</f>
        <v>#REF!</v>
      </c>
      <c r="AH97" s="171" t="e">
        <f>#REF!*$BI97</f>
        <v>#REF!</v>
      </c>
      <c r="AI97" s="171" t="e">
        <f>#REF!*$BI97</f>
        <v>#REF!</v>
      </c>
      <c r="AJ97" s="171" t="e">
        <f>#REF!*$BI97</f>
        <v>#REF!</v>
      </c>
      <c r="AK97" s="171" t="e">
        <f>#REF!*$BI97</f>
        <v>#REF!</v>
      </c>
      <c r="AL97" s="171" t="e">
        <f>#REF!*$BI97</f>
        <v>#REF!</v>
      </c>
      <c r="AM97" s="171" t="e">
        <f>#REF!*$BI97</f>
        <v>#REF!</v>
      </c>
      <c r="AN97" s="171" t="e">
        <f>#REF!*$BI97</f>
        <v>#REF!</v>
      </c>
      <c r="AO97" s="171" t="e">
        <f>#REF!*$BI97</f>
        <v>#REF!</v>
      </c>
      <c r="AP97" s="171" t="e">
        <f>#REF!*$BI97</f>
        <v>#REF!</v>
      </c>
      <c r="AQ97" s="171" t="e">
        <f>#REF!*$BI97</f>
        <v>#REF!</v>
      </c>
      <c r="AR97" s="171" t="e">
        <f>#REF!*$BI97</f>
        <v>#REF!</v>
      </c>
      <c r="AS97" s="171" t="e">
        <f>#REF!*$BI97</f>
        <v>#REF!</v>
      </c>
      <c r="AT97" s="171" t="e">
        <f>#REF!*$BI97</f>
        <v>#REF!</v>
      </c>
      <c r="AU97" s="171" t="e">
        <f>#REF!*$BI97</f>
        <v>#REF!</v>
      </c>
      <c r="AV97" s="171" t="e">
        <f>#REF!*$BI97</f>
        <v>#REF!</v>
      </c>
      <c r="AW97" s="171" t="e">
        <f>#REF!*$BI97</f>
        <v>#REF!</v>
      </c>
      <c r="AX97" s="171" t="e">
        <f>#REF!*$BI97</f>
        <v>#REF!</v>
      </c>
      <c r="AY97" s="171" t="e">
        <f>#REF!*$BI97</f>
        <v>#REF!</v>
      </c>
      <c r="AZ97" s="171" t="e">
        <f>#REF!*$BI97</f>
        <v>#REF!</v>
      </c>
      <c r="BA97" s="171" t="e">
        <f>#REF!*$BI97</f>
        <v>#REF!</v>
      </c>
      <c r="BB97" s="171" t="e">
        <f>#REF!*$BI97</f>
        <v>#REF!</v>
      </c>
      <c r="BC97" s="171" t="e">
        <f>#REF!*$BI97</f>
        <v>#REF!</v>
      </c>
      <c r="BD97" s="171" t="e">
        <f>#REF!*$BI97</f>
        <v>#REF!</v>
      </c>
      <c r="BE97" s="171" t="e">
        <f>#REF!*$BI97</f>
        <v>#REF!</v>
      </c>
      <c r="BF97" s="171" t="e">
        <f>#REF!*$BI97</f>
        <v>#REF!</v>
      </c>
      <c r="BG97" s="171" t="e">
        <f>#REF!*$BI97</f>
        <v>#REF!</v>
      </c>
      <c r="BI97" s="174">
        <f>SUMIF(Revenue!$P:$P,'E&amp;O -  Import (USD)'!$F97,Revenue!$I:$I)</f>
        <v>0</v>
      </c>
    </row>
    <row r="98" spans="1:61" s="173" customFormat="1" ht="12.75" customHeight="1">
      <c r="A98" s="179" t="s">
        <v>456</v>
      </c>
      <c r="B98" s="179" t="s">
        <v>435</v>
      </c>
      <c r="C98" s="170" t="str" cm="1">
        <f t="array" ref="C98">IFERROR(INDEX('Legal Entity'!B:B,MATCH('E&amp;O -  Import (USD)'!F98,'Legal Entity'!A:A,0),0),0)</f>
        <v>1215 - Golden Heart Utilities, Inc.</v>
      </c>
      <c r="D98" s="170" t="str" cm="1">
        <f t="array" ref="D98">IFERROR(INDEX('Legal Entity'!C:C,MATCH(F98,'Legal Entity'!A:A,0),0),0)</f>
        <v>US</v>
      </c>
      <c r="E98" s="170" t="s">
        <v>635</v>
      </c>
      <c r="F98" s="170" t="s">
        <v>39</v>
      </c>
      <c r="G98" s="170"/>
      <c r="H98" s="171" t="e">
        <f>#REF!*$BI98</f>
        <v>#REF!</v>
      </c>
      <c r="I98" s="171" t="e">
        <f>#REF!*$BI98</f>
        <v>#REF!</v>
      </c>
      <c r="J98" s="171" t="e">
        <f>#REF!*$BI98</f>
        <v>#REF!</v>
      </c>
      <c r="K98" s="171" t="e">
        <f>#REF!*$BI98</f>
        <v>#REF!</v>
      </c>
      <c r="L98" s="171" t="e">
        <f>#REF!*$BI98</f>
        <v>#REF!</v>
      </c>
      <c r="M98" s="171" t="e">
        <f>#REF!*$BI98</f>
        <v>#REF!</v>
      </c>
      <c r="N98" s="171" t="e">
        <f>#REF!*$BI98</f>
        <v>#REF!</v>
      </c>
      <c r="O98" s="171" t="e">
        <f>#REF!*$BI98</f>
        <v>#REF!</v>
      </c>
      <c r="P98" s="171" t="e">
        <f>#REF!*$BI98</f>
        <v>#REF!</v>
      </c>
      <c r="Q98" s="171" t="e">
        <f>#REF!*$BI98</f>
        <v>#REF!</v>
      </c>
      <c r="R98" s="171" t="e">
        <f>#REF!*$BI98</f>
        <v>#REF!</v>
      </c>
      <c r="S98" s="171" t="e">
        <f>#REF!*$BI98</f>
        <v>#REF!</v>
      </c>
      <c r="T98" s="171" t="e">
        <f>#REF!*$BI98</f>
        <v>#REF!</v>
      </c>
      <c r="U98" s="171" t="e">
        <f>#REF!*$BI98</f>
        <v>#REF!</v>
      </c>
      <c r="V98" s="171" t="e">
        <f>#REF!*$BI98</f>
        <v>#REF!</v>
      </c>
      <c r="W98" s="171" t="e">
        <f>#REF!*$BI98</f>
        <v>#REF!</v>
      </c>
      <c r="X98" s="171" t="e">
        <f>#REF!*$BI98</f>
        <v>#REF!</v>
      </c>
      <c r="Y98" s="171" t="e">
        <f>#REF!*$BI98</f>
        <v>#REF!</v>
      </c>
      <c r="Z98" s="171" t="e">
        <f>#REF!*$BI98</f>
        <v>#REF!</v>
      </c>
      <c r="AA98" s="171" t="e">
        <f>#REF!*$BI98</f>
        <v>#REF!</v>
      </c>
      <c r="AB98" s="171" t="e">
        <f>#REF!*$BI98</f>
        <v>#REF!</v>
      </c>
      <c r="AC98" s="171" t="e">
        <f>#REF!*$BI98</f>
        <v>#REF!</v>
      </c>
      <c r="AD98" s="171" t="e">
        <f>#REF!*$BI98</f>
        <v>#REF!</v>
      </c>
      <c r="AE98" s="171" t="e">
        <f>#REF!*$BI98</f>
        <v>#REF!</v>
      </c>
      <c r="AF98" s="171" t="e">
        <f>#REF!*$BI98</f>
        <v>#REF!</v>
      </c>
      <c r="AG98" s="171" t="e">
        <f>#REF!*$BI98</f>
        <v>#REF!</v>
      </c>
      <c r="AH98" s="171" t="e">
        <f>#REF!*$BI98</f>
        <v>#REF!</v>
      </c>
      <c r="AI98" s="171" t="e">
        <f>#REF!*$BI98</f>
        <v>#REF!</v>
      </c>
      <c r="AJ98" s="171" t="e">
        <f>#REF!*$BI98</f>
        <v>#REF!</v>
      </c>
      <c r="AK98" s="171" t="e">
        <f>#REF!*$BI98</f>
        <v>#REF!</v>
      </c>
      <c r="AL98" s="171" t="e">
        <f>#REF!*$BI98</f>
        <v>#REF!</v>
      </c>
      <c r="AM98" s="171" t="e">
        <f>#REF!*$BI98</f>
        <v>#REF!</v>
      </c>
      <c r="AN98" s="171" t="e">
        <f>#REF!*$BI98</f>
        <v>#REF!</v>
      </c>
      <c r="AO98" s="171" t="e">
        <f>#REF!*$BI98</f>
        <v>#REF!</v>
      </c>
      <c r="AP98" s="171" t="e">
        <f>#REF!*$BI98</f>
        <v>#REF!</v>
      </c>
      <c r="AQ98" s="171" t="e">
        <f>#REF!*$BI98</f>
        <v>#REF!</v>
      </c>
      <c r="AR98" s="171" t="e">
        <f>#REF!*$BI98</f>
        <v>#REF!</v>
      </c>
      <c r="AS98" s="171" t="e">
        <f>#REF!*$BI98</f>
        <v>#REF!</v>
      </c>
      <c r="AT98" s="171" t="e">
        <f>#REF!*$BI98</f>
        <v>#REF!</v>
      </c>
      <c r="AU98" s="171" t="e">
        <f>#REF!*$BI98</f>
        <v>#REF!</v>
      </c>
      <c r="AV98" s="171" t="e">
        <f>#REF!*$BI98</f>
        <v>#REF!</v>
      </c>
      <c r="AW98" s="171" t="e">
        <f>#REF!*$BI98</f>
        <v>#REF!</v>
      </c>
      <c r="AX98" s="171" t="e">
        <f>#REF!*$BI98</f>
        <v>#REF!</v>
      </c>
      <c r="AY98" s="171" t="e">
        <f>#REF!*$BI98</f>
        <v>#REF!</v>
      </c>
      <c r="AZ98" s="171" t="e">
        <f>#REF!*$BI98</f>
        <v>#REF!</v>
      </c>
      <c r="BA98" s="171" t="e">
        <f>#REF!*$BI98</f>
        <v>#REF!</v>
      </c>
      <c r="BB98" s="171" t="e">
        <f>#REF!*$BI98</f>
        <v>#REF!</v>
      </c>
      <c r="BC98" s="171" t="e">
        <f>#REF!*$BI98</f>
        <v>#REF!</v>
      </c>
      <c r="BD98" s="171" t="e">
        <f>#REF!*$BI98</f>
        <v>#REF!</v>
      </c>
      <c r="BE98" s="171" t="e">
        <f>#REF!*$BI98</f>
        <v>#REF!</v>
      </c>
      <c r="BF98" s="171" t="e">
        <f>#REF!*$BI98</f>
        <v>#REF!</v>
      </c>
      <c r="BG98" s="171" t="e">
        <f>#REF!*$BI98</f>
        <v>#REF!</v>
      </c>
      <c r="BI98" s="174">
        <f>SUMIF(Revenue!$P:$P,'E&amp;O -  Import (USD)'!$F98,Revenue!$I:$I)</f>
        <v>7.5354232592341069E-5</v>
      </c>
    </row>
    <row r="99" spans="1:61" s="173" customFormat="1" ht="12.75" customHeight="1">
      <c r="A99" s="179" t="s">
        <v>456</v>
      </c>
      <c r="B99" s="179" t="s">
        <v>435</v>
      </c>
      <c r="C99" s="170" t="str" cm="1">
        <f t="array" ref="C99">IFERROR(INDEX('Legal Entity'!B:B,MATCH('E&amp;O -  Import (USD)'!F99,'Legal Entity'!A:A,0),0),0)</f>
        <v>1215 - Golden Heart Utilities, Inc.</v>
      </c>
      <c r="D99" s="170" t="str" cm="1">
        <f t="array" ref="D99">IFERROR(INDEX('Legal Entity'!C:C,MATCH(F99,'Legal Entity'!A:A,0),0),0)</f>
        <v>US</v>
      </c>
      <c r="E99" s="170" t="s">
        <v>635</v>
      </c>
      <c r="F99" s="170" t="s">
        <v>43</v>
      </c>
      <c r="G99" s="170"/>
      <c r="H99" s="171" t="e">
        <f>#REF!*$BI99</f>
        <v>#REF!</v>
      </c>
      <c r="I99" s="171" t="e">
        <f>#REF!*$BI99</f>
        <v>#REF!</v>
      </c>
      <c r="J99" s="171" t="e">
        <f>#REF!*$BI99</f>
        <v>#REF!</v>
      </c>
      <c r="K99" s="171" t="e">
        <f>#REF!*$BI99</f>
        <v>#REF!</v>
      </c>
      <c r="L99" s="171" t="e">
        <f>#REF!*$BI99</f>
        <v>#REF!</v>
      </c>
      <c r="M99" s="171" t="e">
        <f>#REF!*$BI99</f>
        <v>#REF!</v>
      </c>
      <c r="N99" s="171" t="e">
        <f>#REF!*$BI99</f>
        <v>#REF!</v>
      </c>
      <c r="O99" s="171" t="e">
        <f>#REF!*$BI99</f>
        <v>#REF!</v>
      </c>
      <c r="P99" s="171" t="e">
        <f>#REF!*$BI99</f>
        <v>#REF!</v>
      </c>
      <c r="Q99" s="171" t="e">
        <f>#REF!*$BI99</f>
        <v>#REF!</v>
      </c>
      <c r="R99" s="171" t="e">
        <f>#REF!*$BI99</f>
        <v>#REF!</v>
      </c>
      <c r="S99" s="171" t="e">
        <f>#REF!*$BI99</f>
        <v>#REF!</v>
      </c>
      <c r="T99" s="171" t="e">
        <f>#REF!*$BI99</f>
        <v>#REF!</v>
      </c>
      <c r="U99" s="171" t="e">
        <f>#REF!*$BI99</f>
        <v>#REF!</v>
      </c>
      <c r="V99" s="171" t="e">
        <f>#REF!*$BI99</f>
        <v>#REF!</v>
      </c>
      <c r="W99" s="171" t="e">
        <f>#REF!*$BI99</f>
        <v>#REF!</v>
      </c>
      <c r="X99" s="171" t="e">
        <f>#REF!*$BI99</f>
        <v>#REF!</v>
      </c>
      <c r="Y99" s="171" t="e">
        <f>#REF!*$BI99</f>
        <v>#REF!</v>
      </c>
      <c r="Z99" s="171" t="e">
        <f>#REF!*$BI99</f>
        <v>#REF!</v>
      </c>
      <c r="AA99" s="171" t="e">
        <f>#REF!*$BI99</f>
        <v>#REF!</v>
      </c>
      <c r="AB99" s="171" t="e">
        <f>#REF!*$BI99</f>
        <v>#REF!</v>
      </c>
      <c r="AC99" s="171" t="e">
        <f>#REF!*$BI99</f>
        <v>#REF!</v>
      </c>
      <c r="AD99" s="171" t="e">
        <f>#REF!*$BI99</f>
        <v>#REF!</v>
      </c>
      <c r="AE99" s="171" t="e">
        <f>#REF!*$BI99</f>
        <v>#REF!</v>
      </c>
      <c r="AF99" s="171" t="e">
        <f>#REF!*$BI99</f>
        <v>#REF!</v>
      </c>
      <c r="AG99" s="171" t="e">
        <f>#REF!*$BI99</f>
        <v>#REF!</v>
      </c>
      <c r="AH99" s="171" t="e">
        <f>#REF!*$BI99</f>
        <v>#REF!</v>
      </c>
      <c r="AI99" s="171" t="e">
        <f>#REF!*$BI99</f>
        <v>#REF!</v>
      </c>
      <c r="AJ99" s="171" t="e">
        <f>#REF!*$BI99</f>
        <v>#REF!</v>
      </c>
      <c r="AK99" s="171" t="e">
        <f>#REF!*$BI99</f>
        <v>#REF!</v>
      </c>
      <c r="AL99" s="171" t="e">
        <f>#REF!*$BI99</f>
        <v>#REF!</v>
      </c>
      <c r="AM99" s="171" t="e">
        <f>#REF!*$BI99</f>
        <v>#REF!</v>
      </c>
      <c r="AN99" s="171" t="e">
        <f>#REF!*$BI99</f>
        <v>#REF!</v>
      </c>
      <c r="AO99" s="171" t="e">
        <f>#REF!*$BI99</f>
        <v>#REF!</v>
      </c>
      <c r="AP99" s="171" t="e">
        <f>#REF!*$BI99</f>
        <v>#REF!</v>
      </c>
      <c r="AQ99" s="171" t="e">
        <f>#REF!*$BI99</f>
        <v>#REF!</v>
      </c>
      <c r="AR99" s="171" t="e">
        <f>#REF!*$BI99</f>
        <v>#REF!</v>
      </c>
      <c r="AS99" s="171" t="e">
        <f>#REF!*$BI99</f>
        <v>#REF!</v>
      </c>
      <c r="AT99" s="171" t="e">
        <f>#REF!*$BI99</f>
        <v>#REF!</v>
      </c>
      <c r="AU99" s="171" t="e">
        <f>#REF!*$BI99</f>
        <v>#REF!</v>
      </c>
      <c r="AV99" s="171" t="e">
        <f>#REF!*$BI99</f>
        <v>#REF!</v>
      </c>
      <c r="AW99" s="171" t="e">
        <f>#REF!*$BI99</f>
        <v>#REF!</v>
      </c>
      <c r="AX99" s="171" t="e">
        <f>#REF!*$BI99</f>
        <v>#REF!</v>
      </c>
      <c r="AY99" s="171" t="e">
        <f>#REF!*$BI99</f>
        <v>#REF!</v>
      </c>
      <c r="AZ99" s="171" t="e">
        <f>#REF!*$BI99</f>
        <v>#REF!</v>
      </c>
      <c r="BA99" s="171" t="e">
        <f>#REF!*$BI99</f>
        <v>#REF!</v>
      </c>
      <c r="BB99" s="171" t="e">
        <f>#REF!*$BI99</f>
        <v>#REF!</v>
      </c>
      <c r="BC99" s="171" t="e">
        <f>#REF!*$BI99</f>
        <v>#REF!</v>
      </c>
      <c r="BD99" s="171" t="e">
        <f>#REF!*$BI99</f>
        <v>#REF!</v>
      </c>
      <c r="BE99" s="171" t="e">
        <f>#REF!*$BI99</f>
        <v>#REF!</v>
      </c>
      <c r="BF99" s="171" t="e">
        <f>#REF!*$BI99</f>
        <v>#REF!</v>
      </c>
      <c r="BG99" s="171" t="e">
        <f>#REF!*$BI99</f>
        <v>#REF!</v>
      </c>
      <c r="BI99" s="174">
        <f>SUMIF(Revenue!$P:$P,'E&amp;O -  Import (USD)'!$F99,Revenue!$I:$I)</f>
        <v>1.3710473027218212E-3</v>
      </c>
    </row>
    <row r="100" spans="1:61" s="173" customFormat="1" ht="12.75" hidden="1" customHeight="1">
      <c r="A100" s="179" t="s">
        <v>456</v>
      </c>
      <c r="B100" s="179" t="s">
        <v>435</v>
      </c>
      <c r="C100" s="170" t="str" cm="1">
        <f t="array" ref="C100">IFERROR(INDEX('Legal Entity'!B:B,MATCH('E&amp;O -  Import (USD)'!F100,'Legal Entity'!A:A,0),0),0)</f>
        <v>1215 - Golden Heart Utilities, Inc.</v>
      </c>
      <c r="D100" s="170" t="str" cm="1">
        <f t="array" ref="D100">IFERROR(INDEX('Legal Entity'!C:C,MATCH(F100,'Legal Entity'!A:A,0),0),0)</f>
        <v>US</v>
      </c>
      <c r="E100" s="170" t="s">
        <v>635</v>
      </c>
      <c r="F100" s="170" t="s">
        <v>47</v>
      </c>
      <c r="G100" s="170"/>
      <c r="H100" s="171" t="e">
        <f>#REF!*$BI100</f>
        <v>#REF!</v>
      </c>
      <c r="I100" s="171" t="e">
        <f>#REF!*$BI100</f>
        <v>#REF!</v>
      </c>
      <c r="J100" s="171" t="e">
        <f>#REF!*$BI100</f>
        <v>#REF!</v>
      </c>
      <c r="K100" s="171" t="e">
        <f>#REF!*$BI100</f>
        <v>#REF!</v>
      </c>
      <c r="L100" s="171" t="e">
        <f>#REF!*$BI100</f>
        <v>#REF!</v>
      </c>
      <c r="M100" s="171" t="e">
        <f>#REF!*$BI100</f>
        <v>#REF!</v>
      </c>
      <c r="N100" s="171" t="e">
        <f>#REF!*$BI100</f>
        <v>#REF!</v>
      </c>
      <c r="O100" s="171" t="e">
        <f>#REF!*$BI100</f>
        <v>#REF!</v>
      </c>
      <c r="P100" s="171" t="e">
        <f>#REF!*$BI100</f>
        <v>#REF!</v>
      </c>
      <c r="Q100" s="171" t="e">
        <f>#REF!*$BI100</f>
        <v>#REF!</v>
      </c>
      <c r="R100" s="171" t="e">
        <f>#REF!*$BI100</f>
        <v>#REF!</v>
      </c>
      <c r="S100" s="171" t="e">
        <f>#REF!*$BI100</f>
        <v>#REF!</v>
      </c>
      <c r="T100" s="171" t="e">
        <f>#REF!*$BI100</f>
        <v>#REF!</v>
      </c>
      <c r="U100" s="171" t="e">
        <f>#REF!*$BI100</f>
        <v>#REF!</v>
      </c>
      <c r="V100" s="171" t="e">
        <f>#REF!*$BI100</f>
        <v>#REF!</v>
      </c>
      <c r="W100" s="171" t="e">
        <f>#REF!*$BI100</f>
        <v>#REF!</v>
      </c>
      <c r="X100" s="171" t="e">
        <f>#REF!*$BI100</f>
        <v>#REF!</v>
      </c>
      <c r="Y100" s="171" t="e">
        <f>#REF!*$BI100</f>
        <v>#REF!</v>
      </c>
      <c r="Z100" s="171" t="e">
        <f>#REF!*$BI100</f>
        <v>#REF!</v>
      </c>
      <c r="AA100" s="171" t="e">
        <f>#REF!*$BI100</f>
        <v>#REF!</v>
      </c>
      <c r="AB100" s="171" t="e">
        <f>#REF!*$BI100</f>
        <v>#REF!</v>
      </c>
      <c r="AC100" s="171" t="e">
        <f>#REF!*$BI100</f>
        <v>#REF!</v>
      </c>
      <c r="AD100" s="171" t="e">
        <f>#REF!*$BI100</f>
        <v>#REF!</v>
      </c>
      <c r="AE100" s="171" t="e">
        <f>#REF!*$BI100</f>
        <v>#REF!</v>
      </c>
      <c r="AF100" s="171" t="e">
        <f>#REF!*$BI100</f>
        <v>#REF!</v>
      </c>
      <c r="AG100" s="171" t="e">
        <f>#REF!*$BI100</f>
        <v>#REF!</v>
      </c>
      <c r="AH100" s="171" t="e">
        <f>#REF!*$BI100</f>
        <v>#REF!</v>
      </c>
      <c r="AI100" s="171" t="e">
        <f>#REF!*$BI100</f>
        <v>#REF!</v>
      </c>
      <c r="AJ100" s="171" t="e">
        <f>#REF!*$BI100</f>
        <v>#REF!</v>
      </c>
      <c r="AK100" s="171" t="e">
        <f>#REF!*$BI100</f>
        <v>#REF!</v>
      </c>
      <c r="AL100" s="171" t="e">
        <f>#REF!*$BI100</f>
        <v>#REF!</v>
      </c>
      <c r="AM100" s="171" t="e">
        <f>#REF!*$BI100</f>
        <v>#REF!</v>
      </c>
      <c r="AN100" s="171" t="e">
        <f>#REF!*$BI100</f>
        <v>#REF!</v>
      </c>
      <c r="AO100" s="171" t="e">
        <f>#REF!*$BI100</f>
        <v>#REF!</v>
      </c>
      <c r="AP100" s="171" t="e">
        <f>#REF!*$BI100</f>
        <v>#REF!</v>
      </c>
      <c r="AQ100" s="171" t="e">
        <f>#REF!*$BI100</f>
        <v>#REF!</v>
      </c>
      <c r="AR100" s="171" t="e">
        <f>#REF!*$BI100</f>
        <v>#REF!</v>
      </c>
      <c r="AS100" s="171" t="e">
        <f>#REF!*$BI100</f>
        <v>#REF!</v>
      </c>
      <c r="AT100" s="171" t="e">
        <f>#REF!*$BI100</f>
        <v>#REF!</v>
      </c>
      <c r="AU100" s="171" t="e">
        <f>#REF!*$BI100</f>
        <v>#REF!</v>
      </c>
      <c r="AV100" s="171" t="e">
        <f>#REF!*$BI100</f>
        <v>#REF!</v>
      </c>
      <c r="AW100" s="171" t="e">
        <f>#REF!*$BI100</f>
        <v>#REF!</v>
      </c>
      <c r="AX100" s="171" t="e">
        <f>#REF!*$BI100</f>
        <v>#REF!</v>
      </c>
      <c r="AY100" s="171" t="e">
        <f>#REF!*$BI100</f>
        <v>#REF!</v>
      </c>
      <c r="AZ100" s="171" t="e">
        <f>#REF!*$BI100</f>
        <v>#REF!</v>
      </c>
      <c r="BA100" s="171" t="e">
        <f>#REF!*$BI100</f>
        <v>#REF!</v>
      </c>
      <c r="BB100" s="171" t="e">
        <f>#REF!*$BI100</f>
        <v>#REF!</v>
      </c>
      <c r="BC100" s="171" t="e">
        <f>#REF!*$BI100</f>
        <v>#REF!</v>
      </c>
      <c r="BD100" s="171" t="e">
        <f>#REF!*$BI100</f>
        <v>#REF!</v>
      </c>
      <c r="BE100" s="171" t="e">
        <f>#REF!*$BI100</f>
        <v>#REF!</v>
      </c>
      <c r="BF100" s="171" t="e">
        <f>#REF!*$BI100</f>
        <v>#REF!</v>
      </c>
      <c r="BG100" s="171" t="e">
        <f>#REF!*$BI100</f>
        <v>#REF!</v>
      </c>
      <c r="BI100" s="174">
        <f>SUMIF(Revenue!$P:$P,'E&amp;O -  Import (USD)'!$F100,Revenue!$I:$I)</f>
        <v>0</v>
      </c>
    </row>
    <row r="101" spans="1:61" s="173" customFormat="1" ht="12.75" customHeight="1">
      <c r="A101" s="179" t="s">
        <v>456</v>
      </c>
      <c r="B101" s="179" t="s">
        <v>435</v>
      </c>
      <c r="C101" s="170" t="str" cm="1">
        <f t="array" ref="C101">IFERROR(INDEX('Legal Entity'!B:B,MATCH('E&amp;O -  Import (USD)'!F101,'Legal Entity'!A:A,0),0),0)</f>
        <v>1215 - Golden Heart Utilities, Inc.</v>
      </c>
      <c r="D101" s="170" t="str" cm="1">
        <f t="array" ref="D101">IFERROR(INDEX('Legal Entity'!C:C,MATCH(F101,'Legal Entity'!A:A,0),0),0)</f>
        <v>US</v>
      </c>
      <c r="E101" s="170" t="s">
        <v>635</v>
      </c>
      <c r="F101" s="170" t="s">
        <v>54</v>
      </c>
      <c r="G101" s="170"/>
      <c r="H101" s="171" t="e">
        <f>#REF!*$BI101</f>
        <v>#REF!</v>
      </c>
      <c r="I101" s="171" t="e">
        <f>#REF!*$BI101</f>
        <v>#REF!</v>
      </c>
      <c r="J101" s="171" t="e">
        <f>#REF!*$BI101</f>
        <v>#REF!</v>
      </c>
      <c r="K101" s="171" t="e">
        <f>#REF!*$BI101</f>
        <v>#REF!</v>
      </c>
      <c r="L101" s="171" t="e">
        <f>#REF!*$BI101</f>
        <v>#REF!</v>
      </c>
      <c r="M101" s="171" t="e">
        <f>#REF!*$BI101</f>
        <v>#REF!</v>
      </c>
      <c r="N101" s="171" t="e">
        <f>#REF!*$BI101</f>
        <v>#REF!</v>
      </c>
      <c r="O101" s="171" t="e">
        <f>#REF!*$BI101</f>
        <v>#REF!</v>
      </c>
      <c r="P101" s="171" t="e">
        <f>#REF!*$BI101</f>
        <v>#REF!</v>
      </c>
      <c r="Q101" s="171" t="e">
        <f>#REF!*$BI101</f>
        <v>#REF!</v>
      </c>
      <c r="R101" s="171" t="e">
        <f>#REF!*$BI101</f>
        <v>#REF!</v>
      </c>
      <c r="S101" s="171" t="e">
        <f>#REF!*$BI101</f>
        <v>#REF!</v>
      </c>
      <c r="T101" s="171" t="e">
        <f>#REF!*$BI101</f>
        <v>#REF!</v>
      </c>
      <c r="U101" s="171" t="e">
        <f>#REF!*$BI101</f>
        <v>#REF!</v>
      </c>
      <c r="V101" s="171" t="e">
        <f>#REF!*$BI101</f>
        <v>#REF!</v>
      </c>
      <c r="W101" s="171" t="e">
        <f>#REF!*$BI101</f>
        <v>#REF!</v>
      </c>
      <c r="X101" s="171" t="e">
        <f>#REF!*$BI101</f>
        <v>#REF!</v>
      </c>
      <c r="Y101" s="171" t="e">
        <f>#REF!*$BI101</f>
        <v>#REF!</v>
      </c>
      <c r="Z101" s="171" t="e">
        <f>#REF!*$BI101</f>
        <v>#REF!</v>
      </c>
      <c r="AA101" s="171" t="e">
        <f>#REF!*$BI101</f>
        <v>#REF!</v>
      </c>
      <c r="AB101" s="171" t="e">
        <f>#REF!*$BI101</f>
        <v>#REF!</v>
      </c>
      <c r="AC101" s="171" t="e">
        <f>#REF!*$BI101</f>
        <v>#REF!</v>
      </c>
      <c r="AD101" s="171" t="e">
        <f>#REF!*$BI101</f>
        <v>#REF!</v>
      </c>
      <c r="AE101" s="171" t="e">
        <f>#REF!*$BI101</f>
        <v>#REF!</v>
      </c>
      <c r="AF101" s="171" t="e">
        <f>#REF!*$BI101</f>
        <v>#REF!</v>
      </c>
      <c r="AG101" s="171" t="e">
        <f>#REF!*$BI101</f>
        <v>#REF!</v>
      </c>
      <c r="AH101" s="171" t="e">
        <f>#REF!*$BI101</f>
        <v>#REF!</v>
      </c>
      <c r="AI101" s="171" t="e">
        <f>#REF!*$BI101</f>
        <v>#REF!</v>
      </c>
      <c r="AJ101" s="171" t="e">
        <f>#REF!*$BI101</f>
        <v>#REF!</v>
      </c>
      <c r="AK101" s="171" t="e">
        <f>#REF!*$BI101</f>
        <v>#REF!</v>
      </c>
      <c r="AL101" s="171" t="e">
        <f>#REF!*$BI101</f>
        <v>#REF!</v>
      </c>
      <c r="AM101" s="171" t="e">
        <f>#REF!*$BI101</f>
        <v>#REF!</v>
      </c>
      <c r="AN101" s="171" t="e">
        <f>#REF!*$BI101</f>
        <v>#REF!</v>
      </c>
      <c r="AO101" s="171" t="e">
        <f>#REF!*$BI101</f>
        <v>#REF!</v>
      </c>
      <c r="AP101" s="171" t="e">
        <f>#REF!*$BI101</f>
        <v>#REF!</v>
      </c>
      <c r="AQ101" s="171" t="e">
        <f>#REF!*$BI101</f>
        <v>#REF!</v>
      </c>
      <c r="AR101" s="171" t="e">
        <f>#REF!*$BI101</f>
        <v>#REF!</v>
      </c>
      <c r="AS101" s="171" t="e">
        <f>#REF!*$BI101</f>
        <v>#REF!</v>
      </c>
      <c r="AT101" s="171" t="e">
        <f>#REF!*$BI101</f>
        <v>#REF!</v>
      </c>
      <c r="AU101" s="171" t="e">
        <f>#REF!*$BI101</f>
        <v>#REF!</v>
      </c>
      <c r="AV101" s="171" t="e">
        <f>#REF!*$BI101</f>
        <v>#REF!</v>
      </c>
      <c r="AW101" s="171" t="e">
        <f>#REF!*$BI101</f>
        <v>#REF!</v>
      </c>
      <c r="AX101" s="171" t="e">
        <f>#REF!*$BI101</f>
        <v>#REF!</v>
      </c>
      <c r="AY101" s="171" t="e">
        <f>#REF!*$BI101</f>
        <v>#REF!</v>
      </c>
      <c r="AZ101" s="171" t="e">
        <f>#REF!*$BI101</f>
        <v>#REF!</v>
      </c>
      <c r="BA101" s="171" t="e">
        <f>#REF!*$BI101</f>
        <v>#REF!</v>
      </c>
      <c r="BB101" s="171" t="e">
        <f>#REF!*$BI101</f>
        <v>#REF!</v>
      </c>
      <c r="BC101" s="171" t="e">
        <f>#REF!*$BI101</f>
        <v>#REF!</v>
      </c>
      <c r="BD101" s="171" t="e">
        <f>#REF!*$BI101</f>
        <v>#REF!</v>
      </c>
      <c r="BE101" s="171" t="e">
        <f>#REF!*$BI101</f>
        <v>#REF!</v>
      </c>
      <c r="BF101" s="171" t="e">
        <f>#REF!*$BI101</f>
        <v>#REF!</v>
      </c>
      <c r="BG101" s="171" t="e">
        <f>#REF!*$BI101</f>
        <v>#REF!</v>
      </c>
      <c r="BI101" s="174">
        <f>SUMIF(Revenue!$P:$P,'E&amp;O -  Import (USD)'!$F101,Revenue!$I:$I)</f>
        <v>0.26012371148843744</v>
      </c>
    </row>
    <row r="102" spans="1:61" s="173" customFormat="1" ht="12.75" customHeight="1">
      <c r="A102" s="179" t="s">
        <v>456</v>
      </c>
      <c r="B102" s="179" t="s">
        <v>435</v>
      </c>
      <c r="C102" s="170" t="str" cm="1">
        <f t="array" ref="C102">IFERROR(INDEX('Legal Entity'!B:B,MATCH('E&amp;O -  Import (USD)'!F102,'Legal Entity'!A:A,0),0),0)</f>
        <v>1215 - Golden Heart Utilities, Inc.</v>
      </c>
      <c r="D102" s="170" t="str" cm="1">
        <f t="array" ref="D102">IFERROR(INDEX('Legal Entity'!C:C,MATCH(F102,'Legal Entity'!A:A,0),0),0)</f>
        <v>US</v>
      </c>
      <c r="E102" s="170" t="s">
        <v>635</v>
      </c>
      <c r="F102" s="170" t="s">
        <v>56</v>
      </c>
      <c r="G102" s="170"/>
      <c r="H102" s="171" t="e">
        <f>#REF!*$BI102</f>
        <v>#REF!</v>
      </c>
      <c r="I102" s="171" t="e">
        <f>#REF!*$BI102</f>
        <v>#REF!</v>
      </c>
      <c r="J102" s="171" t="e">
        <f>#REF!*$BI102</f>
        <v>#REF!</v>
      </c>
      <c r="K102" s="171" t="e">
        <f>#REF!*$BI102</f>
        <v>#REF!</v>
      </c>
      <c r="L102" s="171" t="e">
        <f>#REF!*$BI102</f>
        <v>#REF!</v>
      </c>
      <c r="M102" s="171" t="e">
        <f>#REF!*$BI102</f>
        <v>#REF!</v>
      </c>
      <c r="N102" s="171" t="e">
        <f>#REF!*$BI102</f>
        <v>#REF!</v>
      </c>
      <c r="O102" s="171" t="e">
        <f>#REF!*$BI102</f>
        <v>#REF!</v>
      </c>
      <c r="P102" s="171" t="e">
        <f>#REF!*$BI102</f>
        <v>#REF!</v>
      </c>
      <c r="Q102" s="171" t="e">
        <f>#REF!*$BI102</f>
        <v>#REF!</v>
      </c>
      <c r="R102" s="171" t="e">
        <f>#REF!*$BI102</f>
        <v>#REF!</v>
      </c>
      <c r="S102" s="171" t="e">
        <f>#REF!*$BI102</f>
        <v>#REF!</v>
      </c>
      <c r="T102" s="171" t="e">
        <f>#REF!*$BI102</f>
        <v>#REF!</v>
      </c>
      <c r="U102" s="171" t="e">
        <f>#REF!*$BI102</f>
        <v>#REF!</v>
      </c>
      <c r="V102" s="171" t="e">
        <f>#REF!*$BI102</f>
        <v>#REF!</v>
      </c>
      <c r="W102" s="171" t="e">
        <f>#REF!*$BI102</f>
        <v>#REF!</v>
      </c>
      <c r="X102" s="171" t="e">
        <f>#REF!*$BI102</f>
        <v>#REF!</v>
      </c>
      <c r="Y102" s="171" t="e">
        <f>#REF!*$BI102</f>
        <v>#REF!</v>
      </c>
      <c r="Z102" s="171" t="e">
        <f>#REF!*$BI102</f>
        <v>#REF!</v>
      </c>
      <c r="AA102" s="171" t="e">
        <f>#REF!*$BI102</f>
        <v>#REF!</v>
      </c>
      <c r="AB102" s="171" t="e">
        <f>#REF!*$BI102</f>
        <v>#REF!</v>
      </c>
      <c r="AC102" s="171" t="e">
        <f>#REF!*$BI102</f>
        <v>#REF!</v>
      </c>
      <c r="AD102" s="171" t="e">
        <f>#REF!*$BI102</f>
        <v>#REF!</v>
      </c>
      <c r="AE102" s="171" t="e">
        <f>#REF!*$BI102</f>
        <v>#REF!</v>
      </c>
      <c r="AF102" s="171" t="e">
        <f>#REF!*$BI102</f>
        <v>#REF!</v>
      </c>
      <c r="AG102" s="171" t="e">
        <f>#REF!*$BI102</f>
        <v>#REF!</v>
      </c>
      <c r="AH102" s="171" t="e">
        <f>#REF!*$BI102</f>
        <v>#REF!</v>
      </c>
      <c r="AI102" s="171" t="e">
        <f>#REF!*$BI102</f>
        <v>#REF!</v>
      </c>
      <c r="AJ102" s="171" t="e">
        <f>#REF!*$BI102</f>
        <v>#REF!</v>
      </c>
      <c r="AK102" s="171" t="e">
        <f>#REF!*$BI102</f>
        <v>#REF!</v>
      </c>
      <c r="AL102" s="171" t="e">
        <f>#REF!*$BI102</f>
        <v>#REF!</v>
      </c>
      <c r="AM102" s="171" t="e">
        <f>#REF!*$BI102</f>
        <v>#REF!</v>
      </c>
      <c r="AN102" s="171" t="e">
        <f>#REF!*$BI102</f>
        <v>#REF!</v>
      </c>
      <c r="AO102" s="171" t="e">
        <f>#REF!*$BI102</f>
        <v>#REF!</v>
      </c>
      <c r="AP102" s="171" t="e">
        <f>#REF!*$BI102</f>
        <v>#REF!</v>
      </c>
      <c r="AQ102" s="171" t="e">
        <f>#REF!*$BI102</f>
        <v>#REF!</v>
      </c>
      <c r="AR102" s="171" t="e">
        <f>#REF!*$BI102</f>
        <v>#REF!</v>
      </c>
      <c r="AS102" s="171" t="e">
        <f>#REF!*$BI102</f>
        <v>#REF!</v>
      </c>
      <c r="AT102" s="171" t="e">
        <f>#REF!*$BI102</f>
        <v>#REF!</v>
      </c>
      <c r="AU102" s="171" t="e">
        <f>#REF!*$BI102</f>
        <v>#REF!</v>
      </c>
      <c r="AV102" s="171" t="e">
        <f>#REF!*$BI102</f>
        <v>#REF!</v>
      </c>
      <c r="AW102" s="171" t="e">
        <f>#REF!*$BI102</f>
        <v>#REF!</v>
      </c>
      <c r="AX102" s="171" t="e">
        <f>#REF!*$BI102</f>
        <v>#REF!</v>
      </c>
      <c r="AY102" s="171" t="e">
        <f>#REF!*$BI102</f>
        <v>#REF!</v>
      </c>
      <c r="AZ102" s="171" t="e">
        <f>#REF!*$BI102</f>
        <v>#REF!</v>
      </c>
      <c r="BA102" s="171" t="e">
        <f>#REF!*$BI102</f>
        <v>#REF!</v>
      </c>
      <c r="BB102" s="171" t="e">
        <f>#REF!*$BI102</f>
        <v>#REF!</v>
      </c>
      <c r="BC102" s="171" t="e">
        <f>#REF!*$BI102</f>
        <v>#REF!</v>
      </c>
      <c r="BD102" s="171" t="e">
        <f>#REF!*$BI102</f>
        <v>#REF!</v>
      </c>
      <c r="BE102" s="171" t="e">
        <f>#REF!*$BI102</f>
        <v>#REF!</v>
      </c>
      <c r="BF102" s="171" t="e">
        <f>#REF!*$BI102</f>
        <v>#REF!</v>
      </c>
      <c r="BG102" s="171" t="e">
        <f>#REF!*$BI102</f>
        <v>#REF!</v>
      </c>
      <c r="BI102" s="174">
        <f>SUMIF(Revenue!$P:$P,'E&amp;O -  Import (USD)'!$F102,Revenue!$I:$I)</f>
        <v>1.9556275966051725E-3</v>
      </c>
    </row>
    <row r="103" spans="1:61" s="173" customFormat="1" ht="12.75" customHeight="1">
      <c r="A103" s="179" t="s">
        <v>456</v>
      </c>
      <c r="B103" s="179" t="s">
        <v>435</v>
      </c>
      <c r="C103" s="170" cm="1">
        <f t="array" ref="C103">IFERROR(INDEX('Legal Entity'!B:B,MATCH('E&amp;O -  Import (USD)'!F103,'Legal Entity'!A:A,0),0),0)</f>
        <v>0</v>
      </c>
      <c r="D103" s="170" t="str" cm="1">
        <f t="array" ref="D103">IFERROR(INDEX('Legal Entity'!C:C,MATCH(F103,'Legal Entity'!A:A,0),0),0)</f>
        <v>US</v>
      </c>
      <c r="E103" s="170" t="s">
        <v>635</v>
      </c>
      <c r="F103" s="170" t="s">
        <v>58</v>
      </c>
      <c r="G103" s="170"/>
      <c r="H103" s="171" t="e">
        <f>#REF!*$BI103</f>
        <v>#REF!</v>
      </c>
      <c r="I103" s="171" t="e">
        <f>#REF!*$BI103</f>
        <v>#REF!</v>
      </c>
      <c r="J103" s="171" t="e">
        <f>#REF!*$BI103</f>
        <v>#REF!</v>
      </c>
      <c r="K103" s="171" t="e">
        <f>#REF!*$BI103</f>
        <v>#REF!</v>
      </c>
      <c r="L103" s="171" t="e">
        <f>#REF!*$BI103</f>
        <v>#REF!</v>
      </c>
      <c r="M103" s="171" t="e">
        <f>#REF!*$BI103</f>
        <v>#REF!</v>
      </c>
      <c r="N103" s="171" t="e">
        <f>#REF!*$BI103</f>
        <v>#REF!</v>
      </c>
      <c r="O103" s="171" t="e">
        <f>#REF!*$BI103</f>
        <v>#REF!</v>
      </c>
      <c r="P103" s="171" t="e">
        <f>#REF!*$BI103</f>
        <v>#REF!</v>
      </c>
      <c r="Q103" s="171" t="e">
        <f>#REF!*$BI103</f>
        <v>#REF!</v>
      </c>
      <c r="R103" s="171" t="e">
        <f>#REF!*$BI103</f>
        <v>#REF!</v>
      </c>
      <c r="S103" s="171" t="e">
        <f>#REF!*$BI103</f>
        <v>#REF!</v>
      </c>
      <c r="T103" s="171" t="e">
        <f>#REF!*$BI103</f>
        <v>#REF!</v>
      </c>
      <c r="U103" s="171" t="e">
        <f>#REF!*$BI103</f>
        <v>#REF!</v>
      </c>
      <c r="V103" s="171" t="e">
        <f>#REF!*$BI103</f>
        <v>#REF!</v>
      </c>
      <c r="W103" s="171" t="e">
        <f>#REF!*$BI103</f>
        <v>#REF!</v>
      </c>
      <c r="X103" s="171" t="e">
        <f>#REF!*$BI103</f>
        <v>#REF!</v>
      </c>
      <c r="Y103" s="171" t="e">
        <f>#REF!*$BI103</f>
        <v>#REF!</v>
      </c>
      <c r="Z103" s="171" t="e">
        <f>#REF!*$BI103</f>
        <v>#REF!</v>
      </c>
      <c r="AA103" s="171" t="e">
        <f>#REF!*$BI103</f>
        <v>#REF!</v>
      </c>
      <c r="AB103" s="171" t="e">
        <f>#REF!*$BI103</f>
        <v>#REF!</v>
      </c>
      <c r="AC103" s="171" t="e">
        <f>#REF!*$BI103</f>
        <v>#REF!</v>
      </c>
      <c r="AD103" s="171" t="e">
        <f>#REF!*$BI103</f>
        <v>#REF!</v>
      </c>
      <c r="AE103" s="171" t="e">
        <f>#REF!*$BI103</f>
        <v>#REF!</v>
      </c>
      <c r="AF103" s="171" t="e">
        <f>#REF!*$BI103</f>
        <v>#REF!</v>
      </c>
      <c r="AG103" s="171" t="e">
        <f>#REF!*$BI103</f>
        <v>#REF!</v>
      </c>
      <c r="AH103" s="171" t="e">
        <f>#REF!*$BI103</f>
        <v>#REF!</v>
      </c>
      <c r="AI103" s="171" t="e">
        <f>#REF!*$BI103</f>
        <v>#REF!</v>
      </c>
      <c r="AJ103" s="171" t="e">
        <f>#REF!*$BI103</f>
        <v>#REF!</v>
      </c>
      <c r="AK103" s="171" t="e">
        <f>#REF!*$BI103</f>
        <v>#REF!</v>
      </c>
      <c r="AL103" s="171" t="e">
        <f>#REF!*$BI103</f>
        <v>#REF!</v>
      </c>
      <c r="AM103" s="171" t="e">
        <f>#REF!*$BI103</f>
        <v>#REF!</v>
      </c>
      <c r="AN103" s="171" t="e">
        <f>#REF!*$BI103</f>
        <v>#REF!</v>
      </c>
      <c r="AO103" s="171" t="e">
        <f>#REF!*$BI103</f>
        <v>#REF!</v>
      </c>
      <c r="AP103" s="171" t="e">
        <f>#REF!*$BI103</f>
        <v>#REF!</v>
      </c>
      <c r="AQ103" s="171" t="e">
        <f>#REF!*$BI103</f>
        <v>#REF!</v>
      </c>
      <c r="AR103" s="171" t="e">
        <f>#REF!*$BI103</f>
        <v>#REF!</v>
      </c>
      <c r="AS103" s="171" t="e">
        <f>#REF!*$BI103</f>
        <v>#REF!</v>
      </c>
      <c r="AT103" s="171" t="e">
        <f>#REF!*$BI103</f>
        <v>#REF!</v>
      </c>
      <c r="AU103" s="171" t="e">
        <f>#REF!*$BI103</f>
        <v>#REF!</v>
      </c>
      <c r="AV103" s="171" t="e">
        <f>#REF!*$BI103</f>
        <v>#REF!</v>
      </c>
      <c r="AW103" s="171" t="e">
        <f>#REF!*$BI103</f>
        <v>#REF!</v>
      </c>
      <c r="AX103" s="171" t="e">
        <f>#REF!*$BI103</f>
        <v>#REF!</v>
      </c>
      <c r="AY103" s="171" t="e">
        <f>#REF!*$BI103</f>
        <v>#REF!</v>
      </c>
      <c r="AZ103" s="171" t="e">
        <f>#REF!*$BI103</f>
        <v>#REF!</v>
      </c>
      <c r="BA103" s="171" t="e">
        <f>#REF!*$BI103</f>
        <v>#REF!</v>
      </c>
      <c r="BB103" s="171" t="e">
        <f>#REF!*$BI103</f>
        <v>#REF!</v>
      </c>
      <c r="BC103" s="171" t="e">
        <f>#REF!*$BI103</f>
        <v>#REF!</v>
      </c>
      <c r="BD103" s="171" t="e">
        <f>#REF!*$BI103</f>
        <v>#REF!</v>
      </c>
      <c r="BE103" s="171" t="e">
        <f>#REF!*$BI103</f>
        <v>#REF!</v>
      </c>
      <c r="BF103" s="171" t="e">
        <f>#REF!*$BI103</f>
        <v>#REF!</v>
      </c>
      <c r="BG103" s="171" t="e">
        <f>#REF!*$BI103</f>
        <v>#REF!</v>
      </c>
      <c r="BI103" s="174">
        <f>SUMIF(Revenue!$P:$P,'E&amp;O -  Import (USD)'!$F103,Revenue!$I:$I)</f>
        <v>6.5190145658742642E-3</v>
      </c>
    </row>
    <row r="104" spans="1:61" s="173" customFormat="1" ht="12.75" hidden="1" customHeight="1">
      <c r="A104" s="179" t="s">
        <v>456</v>
      </c>
      <c r="B104" s="179" t="s">
        <v>435</v>
      </c>
      <c r="C104" s="170" cm="1">
        <f t="array" ref="C104">IFERROR(INDEX('Legal Entity'!B:B,MATCH('E&amp;O -  Import (USD)'!F104,'Legal Entity'!A:A,0),0),0)</f>
        <v>0</v>
      </c>
      <c r="D104" s="170" t="str" cm="1">
        <f t="array" ref="D104">IFERROR(INDEX('Legal Entity'!C:C,MATCH(F104,'Legal Entity'!A:A,0),0),0)</f>
        <v>US</v>
      </c>
      <c r="E104" s="170" t="s">
        <v>635</v>
      </c>
      <c r="F104" s="170" t="s">
        <v>650</v>
      </c>
      <c r="G104" s="170"/>
      <c r="H104" s="171" t="e">
        <f>#REF!*$BI104</f>
        <v>#REF!</v>
      </c>
      <c r="I104" s="171" t="e">
        <f>#REF!*$BI104</f>
        <v>#REF!</v>
      </c>
      <c r="J104" s="171" t="e">
        <f>#REF!*$BI104</f>
        <v>#REF!</v>
      </c>
      <c r="K104" s="171" t="e">
        <f>#REF!*$BI104</f>
        <v>#REF!</v>
      </c>
      <c r="L104" s="171" t="e">
        <f>#REF!*$BI104</f>
        <v>#REF!</v>
      </c>
      <c r="M104" s="171" t="e">
        <f>#REF!*$BI104</f>
        <v>#REF!</v>
      </c>
      <c r="N104" s="171" t="e">
        <f>#REF!*$BI104</f>
        <v>#REF!</v>
      </c>
      <c r="O104" s="171" t="e">
        <f>#REF!*$BI104</f>
        <v>#REF!</v>
      </c>
      <c r="P104" s="171" t="e">
        <f>#REF!*$BI104</f>
        <v>#REF!</v>
      </c>
      <c r="Q104" s="171" t="e">
        <f>#REF!*$BI104</f>
        <v>#REF!</v>
      </c>
      <c r="R104" s="171" t="e">
        <f>#REF!*$BI104</f>
        <v>#REF!</v>
      </c>
      <c r="S104" s="171" t="e">
        <f>#REF!*$BI104</f>
        <v>#REF!</v>
      </c>
      <c r="T104" s="171" t="e">
        <f>#REF!*$BI104</f>
        <v>#REF!</v>
      </c>
      <c r="U104" s="171" t="e">
        <f>#REF!*$BI104</f>
        <v>#REF!</v>
      </c>
      <c r="V104" s="171" t="e">
        <f>#REF!*$BI104</f>
        <v>#REF!</v>
      </c>
      <c r="W104" s="171" t="e">
        <f>#REF!*$BI104</f>
        <v>#REF!</v>
      </c>
      <c r="X104" s="171" t="e">
        <f>#REF!*$BI104</f>
        <v>#REF!</v>
      </c>
      <c r="Y104" s="171" t="e">
        <f>#REF!*$BI104</f>
        <v>#REF!</v>
      </c>
      <c r="Z104" s="171" t="e">
        <f>#REF!*$BI104</f>
        <v>#REF!</v>
      </c>
      <c r="AA104" s="171" t="e">
        <f>#REF!*$BI104</f>
        <v>#REF!</v>
      </c>
      <c r="AB104" s="171" t="e">
        <f>#REF!*$BI104</f>
        <v>#REF!</v>
      </c>
      <c r="AC104" s="171" t="e">
        <f>#REF!*$BI104</f>
        <v>#REF!</v>
      </c>
      <c r="AD104" s="171" t="e">
        <f>#REF!*$BI104</f>
        <v>#REF!</v>
      </c>
      <c r="AE104" s="171" t="e">
        <f>#REF!*$BI104</f>
        <v>#REF!</v>
      </c>
      <c r="AF104" s="171" t="e">
        <f>#REF!*$BI104</f>
        <v>#REF!</v>
      </c>
      <c r="AG104" s="171" t="e">
        <f>#REF!*$BI104</f>
        <v>#REF!</v>
      </c>
      <c r="AH104" s="171" t="e">
        <f>#REF!*$BI104</f>
        <v>#REF!</v>
      </c>
      <c r="AI104" s="171" t="e">
        <f>#REF!*$BI104</f>
        <v>#REF!</v>
      </c>
      <c r="AJ104" s="171" t="e">
        <f>#REF!*$BI104</f>
        <v>#REF!</v>
      </c>
      <c r="AK104" s="171" t="e">
        <f>#REF!*$BI104</f>
        <v>#REF!</v>
      </c>
      <c r="AL104" s="171" t="e">
        <f>#REF!*$BI104</f>
        <v>#REF!</v>
      </c>
      <c r="AM104" s="171" t="e">
        <f>#REF!*$BI104</f>
        <v>#REF!</v>
      </c>
      <c r="AN104" s="171" t="e">
        <f>#REF!*$BI104</f>
        <v>#REF!</v>
      </c>
      <c r="AO104" s="171" t="e">
        <f>#REF!*$BI104</f>
        <v>#REF!</v>
      </c>
      <c r="AP104" s="171" t="e">
        <f>#REF!*$BI104</f>
        <v>#REF!</v>
      </c>
      <c r="AQ104" s="171" t="e">
        <f>#REF!*$BI104</f>
        <v>#REF!</v>
      </c>
      <c r="AR104" s="171" t="e">
        <f>#REF!*$BI104</f>
        <v>#REF!</v>
      </c>
      <c r="AS104" s="171" t="e">
        <f>#REF!*$BI104</f>
        <v>#REF!</v>
      </c>
      <c r="AT104" s="171" t="e">
        <f>#REF!*$BI104</f>
        <v>#REF!</v>
      </c>
      <c r="AU104" s="171" t="e">
        <f>#REF!*$BI104</f>
        <v>#REF!</v>
      </c>
      <c r="AV104" s="171" t="e">
        <f>#REF!*$BI104</f>
        <v>#REF!</v>
      </c>
      <c r="AW104" s="171" t="e">
        <f>#REF!*$BI104</f>
        <v>#REF!</v>
      </c>
      <c r="AX104" s="171" t="e">
        <f>#REF!*$BI104</f>
        <v>#REF!</v>
      </c>
      <c r="AY104" s="171" t="e">
        <f>#REF!*$BI104</f>
        <v>#REF!</v>
      </c>
      <c r="AZ104" s="171" t="e">
        <f>#REF!*$BI104</f>
        <v>#REF!</v>
      </c>
      <c r="BA104" s="171" t="e">
        <f>#REF!*$BI104</f>
        <v>#REF!</v>
      </c>
      <c r="BB104" s="171" t="e">
        <f>#REF!*$BI104</f>
        <v>#REF!</v>
      </c>
      <c r="BC104" s="171" t="e">
        <f>#REF!*$BI104</f>
        <v>#REF!</v>
      </c>
      <c r="BD104" s="171" t="e">
        <f>#REF!*$BI104</f>
        <v>#REF!</v>
      </c>
      <c r="BE104" s="171" t="e">
        <f>#REF!*$BI104</f>
        <v>#REF!</v>
      </c>
      <c r="BF104" s="171" t="e">
        <f>#REF!*$BI104</f>
        <v>#REF!</v>
      </c>
      <c r="BG104" s="171" t="e">
        <f>#REF!*$BI104</f>
        <v>#REF!</v>
      </c>
      <c r="BI104" s="174">
        <f>SUMIF(Revenue!$P:$P,'E&amp;O -  Import (USD)'!$F104,Revenue!$I:$I)</f>
        <v>0</v>
      </c>
    </row>
    <row r="105" spans="1:61" s="173" customFormat="1" ht="12.75" customHeight="1">
      <c r="A105" s="179" t="s">
        <v>456</v>
      </c>
      <c r="B105" s="179" t="s">
        <v>435</v>
      </c>
      <c r="C105" s="170" t="str" cm="1">
        <f t="array" ref="C105">IFERROR(INDEX('Legal Entity'!B:B,MATCH('E&amp;O -  Import (USD)'!F105,'Legal Entity'!A:A,0),0),0)</f>
        <v>1215 - Golden Heart Utilities, Inc.</v>
      </c>
      <c r="D105" s="170" t="str" cm="1">
        <f t="array" ref="D105">IFERROR(INDEX('Legal Entity'!C:C,MATCH(F105,'Legal Entity'!A:A,0),0),0)</f>
        <v>US</v>
      </c>
      <c r="E105" s="170" t="s">
        <v>635</v>
      </c>
      <c r="F105" s="170" t="s">
        <v>55</v>
      </c>
      <c r="G105" s="170"/>
      <c r="H105" s="171" t="e">
        <f>#REF!*$BI105</f>
        <v>#REF!</v>
      </c>
      <c r="I105" s="171" t="e">
        <f>#REF!*$BI105</f>
        <v>#REF!</v>
      </c>
      <c r="J105" s="171" t="e">
        <f>#REF!*$BI105</f>
        <v>#REF!</v>
      </c>
      <c r="K105" s="171" t="e">
        <f>#REF!*$BI105</f>
        <v>#REF!</v>
      </c>
      <c r="L105" s="171" t="e">
        <f>#REF!*$BI105</f>
        <v>#REF!</v>
      </c>
      <c r="M105" s="171" t="e">
        <f>#REF!*$BI105</f>
        <v>#REF!</v>
      </c>
      <c r="N105" s="171" t="e">
        <f>#REF!*$BI105</f>
        <v>#REF!</v>
      </c>
      <c r="O105" s="171" t="e">
        <f>#REF!*$BI105</f>
        <v>#REF!</v>
      </c>
      <c r="P105" s="171" t="e">
        <f>#REF!*$BI105</f>
        <v>#REF!</v>
      </c>
      <c r="Q105" s="171" t="e">
        <f>#REF!*$BI105</f>
        <v>#REF!</v>
      </c>
      <c r="R105" s="171" t="e">
        <f>#REF!*$BI105</f>
        <v>#REF!</v>
      </c>
      <c r="S105" s="171" t="e">
        <f>#REF!*$BI105</f>
        <v>#REF!</v>
      </c>
      <c r="T105" s="171" t="e">
        <f>#REF!*$BI105</f>
        <v>#REF!</v>
      </c>
      <c r="U105" s="171" t="e">
        <f>#REF!*$BI105</f>
        <v>#REF!</v>
      </c>
      <c r="V105" s="171" t="e">
        <f>#REF!*$BI105</f>
        <v>#REF!</v>
      </c>
      <c r="W105" s="171" t="e">
        <f>#REF!*$BI105</f>
        <v>#REF!</v>
      </c>
      <c r="X105" s="171" t="e">
        <f>#REF!*$BI105</f>
        <v>#REF!</v>
      </c>
      <c r="Y105" s="171" t="e">
        <f>#REF!*$BI105</f>
        <v>#REF!</v>
      </c>
      <c r="Z105" s="171" t="e">
        <f>#REF!*$BI105</f>
        <v>#REF!</v>
      </c>
      <c r="AA105" s="171" t="e">
        <f>#REF!*$BI105</f>
        <v>#REF!</v>
      </c>
      <c r="AB105" s="171" t="e">
        <f>#REF!*$BI105</f>
        <v>#REF!</v>
      </c>
      <c r="AC105" s="171" t="e">
        <f>#REF!*$BI105</f>
        <v>#REF!</v>
      </c>
      <c r="AD105" s="171" t="e">
        <f>#REF!*$BI105</f>
        <v>#REF!</v>
      </c>
      <c r="AE105" s="171" t="e">
        <f>#REF!*$BI105</f>
        <v>#REF!</v>
      </c>
      <c r="AF105" s="171" t="e">
        <f>#REF!*$BI105</f>
        <v>#REF!</v>
      </c>
      <c r="AG105" s="171" t="e">
        <f>#REF!*$BI105</f>
        <v>#REF!</v>
      </c>
      <c r="AH105" s="171" t="e">
        <f>#REF!*$BI105</f>
        <v>#REF!</v>
      </c>
      <c r="AI105" s="171" t="e">
        <f>#REF!*$BI105</f>
        <v>#REF!</v>
      </c>
      <c r="AJ105" s="171" t="e">
        <f>#REF!*$BI105</f>
        <v>#REF!</v>
      </c>
      <c r="AK105" s="171" t="e">
        <f>#REF!*$BI105</f>
        <v>#REF!</v>
      </c>
      <c r="AL105" s="171" t="e">
        <f>#REF!*$BI105</f>
        <v>#REF!</v>
      </c>
      <c r="AM105" s="171" t="e">
        <f>#REF!*$BI105</f>
        <v>#REF!</v>
      </c>
      <c r="AN105" s="171" t="e">
        <f>#REF!*$BI105</f>
        <v>#REF!</v>
      </c>
      <c r="AO105" s="171" t="e">
        <f>#REF!*$BI105</f>
        <v>#REF!</v>
      </c>
      <c r="AP105" s="171" t="e">
        <f>#REF!*$BI105</f>
        <v>#REF!</v>
      </c>
      <c r="AQ105" s="171" t="e">
        <f>#REF!*$BI105</f>
        <v>#REF!</v>
      </c>
      <c r="AR105" s="171" t="e">
        <f>#REF!*$BI105</f>
        <v>#REF!</v>
      </c>
      <c r="AS105" s="171" t="e">
        <f>#REF!*$BI105</f>
        <v>#REF!</v>
      </c>
      <c r="AT105" s="171" t="e">
        <f>#REF!*$BI105</f>
        <v>#REF!</v>
      </c>
      <c r="AU105" s="171" t="e">
        <f>#REF!*$BI105</f>
        <v>#REF!</v>
      </c>
      <c r="AV105" s="171" t="e">
        <f>#REF!*$BI105</f>
        <v>#REF!</v>
      </c>
      <c r="AW105" s="171" t="e">
        <f>#REF!*$BI105</f>
        <v>#REF!</v>
      </c>
      <c r="AX105" s="171" t="e">
        <f>#REF!*$BI105</f>
        <v>#REF!</v>
      </c>
      <c r="AY105" s="171" t="e">
        <f>#REF!*$BI105</f>
        <v>#REF!</v>
      </c>
      <c r="AZ105" s="171" t="e">
        <f>#REF!*$BI105</f>
        <v>#REF!</v>
      </c>
      <c r="BA105" s="171" t="e">
        <f>#REF!*$BI105</f>
        <v>#REF!</v>
      </c>
      <c r="BB105" s="171" t="e">
        <f>#REF!*$BI105</f>
        <v>#REF!</v>
      </c>
      <c r="BC105" s="171" t="e">
        <f>#REF!*$BI105</f>
        <v>#REF!</v>
      </c>
      <c r="BD105" s="171" t="e">
        <f>#REF!*$BI105</f>
        <v>#REF!</v>
      </c>
      <c r="BE105" s="171" t="e">
        <f>#REF!*$BI105</f>
        <v>#REF!</v>
      </c>
      <c r="BF105" s="171" t="e">
        <f>#REF!*$BI105</f>
        <v>#REF!</v>
      </c>
      <c r="BG105" s="171" t="e">
        <f>#REF!*$BI105</f>
        <v>#REF!</v>
      </c>
      <c r="BI105" s="174">
        <f>SUMIF(Revenue!$P:$P,'E&amp;O -  Import (USD)'!$F105,Revenue!$I:$I)</f>
        <v>0.28144102756851536</v>
      </c>
    </row>
    <row r="106" spans="1:61" s="173" customFormat="1" ht="12.75" customHeight="1">
      <c r="A106" s="179" t="s">
        <v>456</v>
      </c>
      <c r="B106" s="179" t="s">
        <v>435</v>
      </c>
      <c r="C106" s="170" cm="1">
        <f t="array" ref="C106">IFERROR(INDEX('Legal Entity'!B:B,MATCH('E&amp;O -  Import (USD)'!F106,'Legal Entity'!A:A,0),0),0)</f>
        <v>0</v>
      </c>
      <c r="D106" s="170" t="str" cm="1">
        <f t="array" ref="D106">IFERROR(INDEX('Legal Entity'!C:C,MATCH(F106,'Legal Entity'!A:A,0),0),0)</f>
        <v>US</v>
      </c>
      <c r="E106" s="170" t="s">
        <v>635</v>
      </c>
      <c r="F106" s="170" t="s">
        <v>59</v>
      </c>
      <c r="G106" s="170"/>
      <c r="H106" s="171" t="e">
        <f>#REF!*$BI106</f>
        <v>#REF!</v>
      </c>
      <c r="I106" s="171" t="e">
        <f>#REF!*$BI106</f>
        <v>#REF!</v>
      </c>
      <c r="J106" s="171" t="e">
        <f>#REF!*$BI106</f>
        <v>#REF!</v>
      </c>
      <c r="K106" s="171" t="e">
        <f>#REF!*$BI106</f>
        <v>#REF!</v>
      </c>
      <c r="L106" s="171" t="e">
        <f>#REF!*$BI106</f>
        <v>#REF!</v>
      </c>
      <c r="M106" s="171" t="e">
        <f>#REF!*$BI106</f>
        <v>#REF!</v>
      </c>
      <c r="N106" s="171" t="e">
        <f>#REF!*$BI106</f>
        <v>#REF!</v>
      </c>
      <c r="O106" s="171" t="e">
        <f>#REF!*$BI106</f>
        <v>#REF!</v>
      </c>
      <c r="P106" s="171" t="e">
        <f>#REF!*$BI106</f>
        <v>#REF!</v>
      </c>
      <c r="Q106" s="171" t="e">
        <f>#REF!*$BI106</f>
        <v>#REF!</v>
      </c>
      <c r="R106" s="171" t="e">
        <f>#REF!*$BI106</f>
        <v>#REF!</v>
      </c>
      <c r="S106" s="171" t="e">
        <f>#REF!*$BI106</f>
        <v>#REF!</v>
      </c>
      <c r="T106" s="171" t="e">
        <f>#REF!*$BI106</f>
        <v>#REF!</v>
      </c>
      <c r="U106" s="171" t="e">
        <f>#REF!*$BI106</f>
        <v>#REF!</v>
      </c>
      <c r="V106" s="171" t="e">
        <f>#REF!*$BI106</f>
        <v>#REF!</v>
      </c>
      <c r="W106" s="171" t="e">
        <f>#REF!*$BI106</f>
        <v>#REF!</v>
      </c>
      <c r="X106" s="171" t="e">
        <f>#REF!*$BI106</f>
        <v>#REF!</v>
      </c>
      <c r="Y106" s="171" t="e">
        <f>#REF!*$BI106</f>
        <v>#REF!</v>
      </c>
      <c r="Z106" s="171" t="e">
        <f>#REF!*$BI106</f>
        <v>#REF!</v>
      </c>
      <c r="AA106" s="171" t="e">
        <f>#REF!*$BI106</f>
        <v>#REF!</v>
      </c>
      <c r="AB106" s="171" t="e">
        <f>#REF!*$BI106</f>
        <v>#REF!</v>
      </c>
      <c r="AC106" s="171" t="e">
        <f>#REF!*$BI106</f>
        <v>#REF!</v>
      </c>
      <c r="AD106" s="171" t="e">
        <f>#REF!*$BI106</f>
        <v>#REF!</v>
      </c>
      <c r="AE106" s="171" t="e">
        <f>#REF!*$BI106</f>
        <v>#REF!</v>
      </c>
      <c r="AF106" s="171" t="e">
        <f>#REF!*$BI106</f>
        <v>#REF!</v>
      </c>
      <c r="AG106" s="171" t="e">
        <f>#REF!*$BI106</f>
        <v>#REF!</v>
      </c>
      <c r="AH106" s="171" t="e">
        <f>#REF!*$BI106</f>
        <v>#REF!</v>
      </c>
      <c r="AI106" s="171" t="e">
        <f>#REF!*$BI106</f>
        <v>#REF!</v>
      </c>
      <c r="AJ106" s="171" t="e">
        <f>#REF!*$BI106</f>
        <v>#REF!</v>
      </c>
      <c r="AK106" s="171" t="e">
        <f>#REF!*$BI106</f>
        <v>#REF!</v>
      </c>
      <c r="AL106" s="171" t="e">
        <f>#REF!*$BI106</f>
        <v>#REF!</v>
      </c>
      <c r="AM106" s="171" t="e">
        <f>#REF!*$BI106</f>
        <v>#REF!</v>
      </c>
      <c r="AN106" s="171" t="e">
        <f>#REF!*$BI106</f>
        <v>#REF!</v>
      </c>
      <c r="AO106" s="171" t="e">
        <f>#REF!*$BI106</f>
        <v>#REF!</v>
      </c>
      <c r="AP106" s="171" t="e">
        <f>#REF!*$BI106</f>
        <v>#REF!</v>
      </c>
      <c r="AQ106" s="171" t="e">
        <f>#REF!*$BI106</f>
        <v>#REF!</v>
      </c>
      <c r="AR106" s="171" t="e">
        <f>#REF!*$BI106</f>
        <v>#REF!</v>
      </c>
      <c r="AS106" s="171" t="e">
        <f>#REF!*$BI106</f>
        <v>#REF!</v>
      </c>
      <c r="AT106" s="171" t="e">
        <f>#REF!*$BI106</f>
        <v>#REF!</v>
      </c>
      <c r="AU106" s="171" t="e">
        <f>#REF!*$BI106</f>
        <v>#REF!</v>
      </c>
      <c r="AV106" s="171" t="e">
        <f>#REF!*$BI106</f>
        <v>#REF!</v>
      </c>
      <c r="AW106" s="171" t="e">
        <f>#REF!*$BI106</f>
        <v>#REF!</v>
      </c>
      <c r="AX106" s="171" t="e">
        <f>#REF!*$BI106</f>
        <v>#REF!</v>
      </c>
      <c r="AY106" s="171" t="e">
        <f>#REF!*$BI106</f>
        <v>#REF!</v>
      </c>
      <c r="AZ106" s="171" t="e">
        <f>#REF!*$BI106</f>
        <v>#REF!</v>
      </c>
      <c r="BA106" s="171" t="e">
        <f>#REF!*$BI106</f>
        <v>#REF!</v>
      </c>
      <c r="BB106" s="171" t="e">
        <f>#REF!*$BI106</f>
        <v>#REF!</v>
      </c>
      <c r="BC106" s="171" t="e">
        <f>#REF!*$BI106</f>
        <v>#REF!</v>
      </c>
      <c r="BD106" s="171" t="e">
        <f>#REF!*$BI106</f>
        <v>#REF!</v>
      </c>
      <c r="BE106" s="171" t="e">
        <f>#REF!*$BI106</f>
        <v>#REF!</v>
      </c>
      <c r="BF106" s="171" t="e">
        <f>#REF!*$BI106</f>
        <v>#REF!</v>
      </c>
      <c r="BG106" s="171" t="e">
        <f>#REF!*$BI106</f>
        <v>#REF!</v>
      </c>
      <c r="BI106" s="174">
        <f>SUMIF(Revenue!$P:$P,'E&amp;O -  Import (USD)'!$F106,Revenue!$I:$I)</f>
        <v>8.7587389025454071E-2</v>
      </c>
    </row>
    <row r="107" spans="1:61" s="173" customFormat="1" ht="12.75" hidden="1" customHeight="1">
      <c r="A107" s="179" t="s">
        <v>456</v>
      </c>
      <c r="B107" s="179" t="s">
        <v>435</v>
      </c>
      <c r="C107" s="170" t="str" cm="1">
        <f t="array" ref="C107">IFERROR(INDEX('Legal Entity'!B:B,MATCH('E&amp;O -  Import (USD)'!F107,'Legal Entity'!A:A,0),0),0)</f>
        <v>1220 - College Utilities Corporation</v>
      </c>
      <c r="D107" s="170" t="str" cm="1">
        <f t="array" ref="D107">IFERROR(INDEX('Legal Entity'!C:C,MATCH(F107,'Legal Entity'!A:A,0),0),0)</f>
        <v>US</v>
      </c>
      <c r="E107" s="170" t="s">
        <v>635</v>
      </c>
      <c r="F107" s="170" t="s">
        <v>61</v>
      </c>
      <c r="G107" s="170"/>
      <c r="H107" s="171" t="e">
        <f>#REF!*$BI107</f>
        <v>#REF!</v>
      </c>
      <c r="I107" s="171" t="e">
        <f>#REF!*$BI107</f>
        <v>#REF!</v>
      </c>
      <c r="J107" s="171" t="e">
        <f>#REF!*$BI107</f>
        <v>#REF!</v>
      </c>
      <c r="K107" s="171" t="e">
        <f>#REF!*$BI107</f>
        <v>#REF!</v>
      </c>
      <c r="L107" s="171" t="e">
        <f>#REF!*$BI107</f>
        <v>#REF!</v>
      </c>
      <c r="M107" s="171" t="e">
        <f>#REF!*$BI107</f>
        <v>#REF!</v>
      </c>
      <c r="N107" s="171" t="e">
        <f>#REF!*$BI107</f>
        <v>#REF!</v>
      </c>
      <c r="O107" s="171" t="e">
        <f>#REF!*$BI107</f>
        <v>#REF!</v>
      </c>
      <c r="P107" s="171" t="e">
        <f>#REF!*$BI107</f>
        <v>#REF!</v>
      </c>
      <c r="Q107" s="171" t="e">
        <f>#REF!*$BI107</f>
        <v>#REF!</v>
      </c>
      <c r="R107" s="171" t="e">
        <f>#REF!*$BI107</f>
        <v>#REF!</v>
      </c>
      <c r="S107" s="171" t="e">
        <f>#REF!*$BI107</f>
        <v>#REF!</v>
      </c>
      <c r="T107" s="171" t="e">
        <f>#REF!*$BI107</f>
        <v>#REF!</v>
      </c>
      <c r="U107" s="171" t="e">
        <f>#REF!*$BI107</f>
        <v>#REF!</v>
      </c>
      <c r="V107" s="171" t="e">
        <f>#REF!*$BI107</f>
        <v>#REF!</v>
      </c>
      <c r="W107" s="171" t="e">
        <f>#REF!*$BI107</f>
        <v>#REF!</v>
      </c>
      <c r="X107" s="171" t="e">
        <f>#REF!*$BI107</f>
        <v>#REF!</v>
      </c>
      <c r="Y107" s="171" t="e">
        <f>#REF!*$BI107</f>
        <v>#REF!</v>
      </c>
      <c r="Z107" s="171" t="e">
        <f>#REF!*$BI107</f>
        <v>#REF!</v>
      </c>
      <c r="AA107" s="171" t="e">
        <f>#REF!*$BI107</f>
        <v>#REF!</v>
      </c>
      <c r="AB107" s="171" t="e">
        <f>#REF!*$BI107</f>
        <v>#REF!</v>
      </c>
      <c r="AC107" s="171" t="e">
        <f>#REF!*$BI107</f>
        <v>#REF!</v>
      </c>
      <c r="AD107" s="171" t="e">
        <f>#REF!*$BI107</f>
        <v>#REF!</v>
      </c>
      <c r="AE107" s="171" t="e">
        <f>#REF!*$BI107</f>
        <v>#REF!</v>
      </c>
      <c r="AF107" s="171" t="e">
        <f>#REF!*$BI107</f>
        <v>#REF!</v>
      </c>
      <c r="AG107" s="171" t="e">
        <f>#REF!*$BI107</f>
        <v>#REF!</v>
      </c>
      <c r="AH107" s="171" t="e">
        <f>#REF!*$BI107</f>
        <v>#REF!</v>
      </c>
      <c r="AI107" s="171" t="e">
        <f>#REF!*$BI107</f>
        <v>#REF!</v>
      </c>
      <c r="AJ107" s="171" t="e">
        <f>#REF!*$BI107</f>
        <v>#REF!</v>
      </c>
      <c r="AK107" s="171" t="e">
        <f>#REF!*$BI107</f>
        <v>#REF!</v>
      </c>
      <c r="AL107" s="171" t="e">
        <f>#REF!*$BI107</f>
        <v>#REF!</v>
      </c>
      <c r="AM107" s="171" t="e">
        <f>#REF!*$BI107</f>
        <v>#REF!</v>
      </c>
      <c r="AN107" s="171" t="e">
        <f>#REF!*$BI107</f>
        <v>#REF!</v>
      </c>
      <c r="AO107" s="171" t="e">
        <f>#REF!*$BI107</f>
        <v>#REF!</v>
      </c>
      <c r="AP107" s="171" t="e">
        <f>#REF!*$BI107</f>
        <v>#REF!</v>
      </c>
      <c r="AQ107" s="171" t="e">
        <f>#REF!*$BI107</f>
        <v>#REF!</v>
      </c>
      <c r="AR107" s="171" t="e">
        <f>#REF!*$BI107</f>
        <v>#REF!</v>
      </c>
      <c r="AS107" s="171" t="e">
        <f>#REF!*$BI107</f>
        <v>#REF!</v>
      </c>
      <c r="AT107" s="171" t="e">
        <f>#REF!*$BI107</f>
        <v>#REF!</v>
      </c>
      <c r="AU107" s="171" t="e">
        <f>#REF!*$BI107</f>
        <v>#REF!</v>
      </c>
      <c r="AV107" s="171" t="e">
        <f>#REF!*$BI107</f>
        <v>#REF!</v>
      </c>
      <c r="AW107" s="171" t="e">
        <f>#REF!*$BI107</f>
        <v>#REF!</v>
      </c>
      <c r="AX107" s="171" t="e">
        <f>#REF!*$BI107</f>
        <v>#REF!</v>
      </c>
      <c r="AY107" s="171" t="e">
        <f>#REF!*$BI107</f>
        <v>#REF!</v>
      </c>
      <c r="AZ107" s="171" t="e">
        <f>#REF!*$BI107</f>
        <v>#REF!</v>
      </c>
      <c r="BA107" s="171" t="e">
        <f>#REF!*$BI107</f>
        <v>#REF!</v>
      </c>
      <c r="BB107" s="171" t="e">
        <f>#REF!*$BI107</f>
        <v>#REF!</v>
      </c>
      <c r="BC107" s="171" t="e">
        <f>#REF!*$BI107</f>
        <v>#REF!</v>
      </c>
      <c r="BD107" s="171" t="e">
        <f>#REF!*$BI107</f>
        <v>#REF!</v>
      </c>
      <c r="BE107" s="171" t="e">
        <f>#REF!*$BI107</f>
        <v>#REF!</v>
      </c>
      <c r="BF107" s="171" t="e">
        <f>#REF!*$BI107</f>
        <v>#REF!</v>
      </c>
      <c r="BG107" s="171" t="e">
        <f>#REF!*$BI107</f>
        <v>#REF!</v>
      </c>
      <c r="BI107" s="174">
        <f>SUMIF(Revenue!$P:$P,'E&amp;O -  Import (USD)'!$F107,Revenue!$I:$I)</f>
        <v>0</v>
      </c>
    </row>
    <row r="108" spans="1:61" s="173" customFormat="1" ht="12.75" customHeight="1">
      <c r="A108" s="179" t="s">
        <v>456</v>
      </c>
      <c r="B108" s="179" t="s">
        <v>435</v>
      </c>
      <c r="C108" s="170" t="str" cm="1">
        <f t="array" ref="C108">IFERROR(INDEX('Legal Entity'!B:B,MATCH('E&amp;O -  Import (USD)'!F108,'Legal Entity'!A:A,0),0),0)</f>
        <v>1220 - College Utilities Corporation</v>
      </c>
      <c r="D108" s="170" t="str" cm="1">
        <f t="array" ref="D108">IFERROR(INDEX('Legal Entity'!C:C,MATCH(F108,'Legal Entity'!A:A,0),0),0)</f>
        <v>US</v>
      </c>
      <c r="E108" s="170" t="s">
        <v>635</v>
      </c>
      <c r="F108" s="170" t="s">
        <v>67</v>
      </c>
      <c r="G108" s="170"/>
      <c r="H108" s="171" t="e">
        <f>#REF!*$BI108</f>
        <v>#REF!</v>
      </c>
      <c r="I108" s="171" t="e">
        <f>#REF!*$BI108</f>
        <v>#REF!</v>
      </c>
      <c r="J108" s="171" t="e">
        <f>#REF!*$BI108</f>
        <v>#REF!</v>
      </c>
      <c r="K108" s="171" t="e">
        <f>#REF!*$BI108</f>
        <v>#REF!</v>
      </c>
      <c r="L108" s="171" t="e">
        <f>#REF!*$BI108</f>
        <v>#REF!</v>
      </c>
      <c r="M108" s="171" t="e">
        <f>#REF!*$BI108</f>
        <v>#REF!</v>
      </c>
      <c r="N108" s="171" t="e">
        <f>#REF!*$BI108</f>
        <v>#REF!</v>
      </c>
      <c r="O108" s="171" t="e">
        <f>#REF!*$BI108</f>
        <v>#REF!</v>
      </c>
      <c r="P108" s="171" t="e">
        <f>#REF!*$BI108</f>
        <v>#REF!</v>
      </c>
      <c r="Q108" s="171" t="e">
        <f>#REF!*$BI108</f>
        <v>#REF!</v>
      </c>
      <c r="R108" s="171" t="e">
        <f>#REF!*$BI108</f>
        <v>#REF!</v>
      </c>
      <c r="S108" s="171" t="e">
        <f>#REF!*$BI108</f>
        <v>#REF!</v>
      </c>
      <c r="T108" s="171" t="e">
        <f>#REF!*$BI108</f>
        <v>#REF!</v>
      </c>
      <c r="U108" s="171" t="e">
        <f>#REF!*$BI108</f>
        <v>#REF!</v>
      </c>
      <c r="V108" s="171" t="e">
        <f>#REF!*$BI108</f>
        <v>#REF!</v>
      </c>
      <c r="W108" s="171" t="e">
        <f>#REF!*$BI108</f>
        <v>#REF!</v>
      </c>
      <c r="X108" s="171" t="e">
        <f>#REF!*$BI108</f>
        <v>#REF!</v>
      </c>
      <c r="Y108" s="171" t="e">
        <f>#REF!*$BI108</f>
        <v>#REF!</v>
      </c>
      <c r="Z108" s="171" t="e">
        <f>#REF!*$BI108</f>
        <v>#REF!</v>
      </c>
      <c r="AA108" s="171" t="e">
        <f>#REF!*$BI108</f>
        <v>#REF!</v>
      </c>
      <c r="AB108" s="171" t="e">
        <f>#REF!*$BI108</f>
        <v>#REF!</v>
      </c>
      <c r="AC108" s="171" t="e">
        <f>#REF!*$BI108</f>
        <v>#REF!</v>
      </c>
      <c r="AD108" s="171" t="e">
        <f>#REF!*$BI108</f>
        <v>#REF!</v>
      </c>
      <c r="AE108" s="171" t="e">
        <f>#REF!*$BI108</f>
        <v>#REF!</v>
      </c>
      <c r="AF108" s="171" t="e">
        <f>#REF!*$BI108</f>
        <v>#REF!</v>
      </c>
      <c r="AG108" s="171" t="e">
        <f>#REF!*$BI108</f>
        <v>#REF!</v>
      </c>
      <c r="AH108" s="171" t="e">
        <f>#REF!*$BI108</f>
        <v>#REF!</v>
      </c>
      <c r="AI108" s="171" t="e">
        <f>#REF!*$BI108</f>
        <v>#REF!</v>
      </c>
      <c r="AJ108" s="171" t="e">
        <f>#REF!*$BI108</f>
        <v>#REF!</v>
      </c>
      <c r="AK108" s="171" t="e">
        <f>#REF!*$BI108</f>
        <v>#REF!</v>
      </c>
      <c r="AL108" s="171" t="e">
        <f>#REF!*$BI108</f>
        <v>#REF!</v>
      </c>
      <c r="AM108" s="171" t="e">
        <f>#REF!*$BI108</f>
        <v>#REF!</v>
      </c>
      <c r="AN108" s="171" t="e">
        <f>#REF!*$BI108</f>
        <v>#REF!</v>
      </c>
      <c r="AO108" s="171" t="e">
        <f>#REF!*$BI108</f>
        <v>#REF!</v>
      </c>
      <c r="AP108" s="171" t="e">
        <f>#REF!*$BI108</f>
        <v>#REF!</v>
      </c>
      <c r="AQ108" s="171" t="e">
        <f>#REF!*$BI108</f>
        <v>#REF!</v>
      </c>
      <c r="AR108" s="171" t="e">
        <f>#REF!*$BI108</f>
        <v>#REF!</v>
      </c>
      <c r="AS108" s="171" t="e">
        <f>#REF!*$BI108</f>
        <v>#REF!</v>
      </c>
      <c r="AT108" s="171" t="e">
        <f>#REF!*$BI108</f>
        <v>#REF!</v>
      </c>
      <c r="AU108" s="171" t="e">
        <f>#REF!*$BI108</f>
        <v>#REF!</v>
      </c>
      <c r="AV108" s="171" t="e">
        <f>#REF!*$BI108</f>
        <v>#REF!</v>
      </c>
      <c r="AW108" s="171" t="e">
        <f>#REF!*$BI108</f>
        <v>#REF!</v>
      </c>
      <c r="AX108" s="171" t="e">
        <f>#REF!*$BI108</f>
        <v>#REF!</v>
      </c>
      <c r="AY108" s="171" t="e">
        <f>#REF!*$BI108</f>
        <v>#REF!</v>
      </c>
      <c r="AZ108" s="171" t="e">
        <f>#REF!*$BI108</f>
        <v>#REF!</v>
      </c>
      <c r="BA108" s="171" t="e">
        <f>#REF!*$BI108</f>
        <v>#REF!</v>
      </c>
      <c r="BB108" s="171" t="e">
        <f>#REF!*$BI108</f>
        <v>#REF!</v>
      </c>
      <c r="BC108" s="171" t="e">
        <f>#REF!*$BI108</f>
        <v>#REF!</v>
      </c>
      <c r="BD108" s="171" t="e">
        <f>#REF!*$BI108</f>
        <v>#REF!</v>
      </c>
      <c r="BE108" s="171" t="e">
        <f>#REF!*$BI108</f>
        <v>#REF!</v>
      </c>
      <c r="BF108" s="171" t="e">
        <f>#REF!*$BI108</f>
        <v>#REF!</v>
      </c>
      <c r="BG108" s="171" t="e">
        <f>#REF!*$BI108</f>
        <v>#REF!</v>
      </c>
      <c r="BI108" s="174">
        <f>SUMIF(Revenue!$P:$P,'E&amp;O -  Import (USD)'!$F108,Revenue!$I:$I)</f>
        <v>9.8726632646987185E-4</v>
      </c>
    </row>
    <row r="109" spans="1:61" s="173" customFormat="1" ht="12.75" customHeight="1">
      <c r="A109" s="179" t="s">
        <v>456</v>
      </c>
      <c r="B109" s="179" t="s">
        <v>435</v>
      </c>
      <c r="C109" s="170" t="str" cm="1">
        <f t="array" ref="C109">IFERROR(INDEX('Legal Entity'!B:B,MATCH('E&amp;O -  Import (USD)'!F109,'Legal Entity'!A:A,0),0),0)</f>
        <v>1220 - College Utilities Corporation</v>
      </c>
      <c r="D109" s="170" t="str" cm="1">
        <f t="array" ref="D109">IFERROR(INDEX('Legal Entity'!C:C,MATCH(F109,'Legal Entity'!A:A,0),0),0)</f>
        <v>US</v>
      </c>
      <c r="E109" s="170" t="s">
        <v>635</v>
      </c>
      <c r="F109" s="170" t="s">
        <v>79</v>
      </c>
      <c r="G109" s="170"/>
      <c r="H109" s="171" t="e">
        <f>#REF!*$BI109</f>
        <v>#REF!</v>
      </c>
      <c r="I109" s="171" t="e">
        <f>#REF!*$BI109</f>
        <v>#REF!</v>
      </c>
      <c r="J109" s="171" t="e">
        <f>#REF!*$BI109</f>
        <v>#REF!</v>
      </c>
      <c r="K109" s="171" t="e">
        <f>#REF!*$BI109</f>
        <v>#REF!</v>
      </c>
      <c r="L109" s="171" t="e">
        <f>#REF!*$BI109</f>
        <v>#REF!</v>
      </c>
      <c r="M109" s="171" t="e">
        <f>#REF!*$BI109</f>
        <v>#REF!</v>
      </c>
      <c r="N109" s="171" t="e">
        <f>#REF!*$BI109</f>
        <v>#REF!</v>
      </c>
      <c r="O109" s="171" t="e">
        <f>#REF!*$BI109</f>
        <v>#REF!</v>
      </c>
      <c r="P109" s="171" t="e">
        <f>#REF!*$BI109</f>
        <v>#REF!</v>
      </c>
      <c r="Q109" s="171" t="e">
        <f>#REF!*$BI109</f>
        <v>#REF!</v>
      </c>
      <c r="R109" s="171" t="e">
        <f>#REF!*$BI109</f>
        <v>#REF!</v>
      </c>
      <c r="S109" s="171" t="e">
        <f>#REF!*$BI109</f>
        <v>#REF!</v>
      </c>
      <c r="T109" s="171" t="e">
        <f>#REF!*$BI109</f>
        <v>#REF!</v>
      </c>
      <c r="U109" s="171" t="e">
        <f>#REF!*$BI109</f>
        <v>#REF!</v>
      </c>
      <c r="V109" s="171" t="e">
        <f>#REF!*$BI109</f>
        <v>#REF!</v>
      </c>
      <c r="W109" s="171" t="e">
        <f>#REF!*$BI109</f>
        <v>#REF!</v>
      </c>
      <c r="X109" s="171" t="e">
        <f>#REF!*$BI109</f>
        <v>#REF!</v>
      </c>
      <c r="Y109" s="171" t="e">
        <f>#REF!*$BI109</f>
        <v>#REF!</v>
      </c>
      <c r="Z109" s="171" t="e">
        <f>#REF!*$BI109</f>
        <v>#REF!</v>
      </c>
      <c r="AA109" s="171" t="e">
        <f>#REF!*$BI109</f>
        <v>#REF!</v>
      </c>
      <c r="AB109" s="171" t="e">
        <f>#REF!*$BI109</f>
        <v>#REF!</v>
      </c>
      <c r="AC109" s="171" t="e">
        <f>#REF!*$BI109</f>
        <v>#REF!</v>
      </c>
      <c r="AD109" s="171" t="e">
        <f>#REF!*$BI109</f>
        <v>#REF!</v>
      </c>
      <c r="AE109" s="171" t="e">
        <f>#REF!*$BI109</f>
        <v>#REF!</v>
      </c>
      <c r="AF109" s="171" t="e">
        <f>#REF!*$BI109</f>
        <v>#REF!</v>
      </c>
      <c r="AG109" s="171" t="e">
        <f>#REF!*$BI109</f>
        <v>#REF!</v>
      </c>
      <c r="AH109" s="171" t="e">
        <f>#REF!*$BI109</f>
        <v>#REF!</v>
      </c>
      <c r="AI109" s="171" t="e">
        <f>#REF!*$BI109</f>
        <v>#REF!</v>
      </c>
      <c r="AJ109" s="171" t="e">
        <f>#REF!*$BI109</f>
        <v>#REF!</v>
      </c>
      <c r="AK109" s="171" t="e">
        <f>#REF!*$BI109</f>
        <v>#REF!</v>
      </c>
      <c r="AL109" s="171" t="e">
        <f>#REF!*$BI109</f>
        <v>#REF!</v>
      </c>
      <c r="AM109" s="171" t="e">
        <f>#REF!*$BI109</f>
        <v>#REF!</v>
      </c>
      <c r="AN109" s="171" t="e">
        <f>#REF!*$BI109</f>
        <v>#REF!</v>
      </c>
      <c r="AO109" s="171" t="e">
        <f>#REF!*$BI109</f>
        <v>#REF!</v>
      </c>
      <c r="AP109" s="171" t="e">
        <f>#REF!*$BI109</f>
        <v>#REF!</v>
      </c>
      <c r="AQ109" s="171" t="e">
        <f>#REF!*$BI109</f>
        <v>#REF!</v>
      </c>
      <c r="AR109" s="171" t="e">
        <f>#REF!*$BI109</f>
        <v>#REF!</v>
      </c>
      <c r="AS109" s="171" t="e">
        <f>#REF!*$BI109</f>
        <v>#REF!</v>
      </c>
      <c r="AT109" s="171" t="e">
        <f>#REF!*$BI109</f>
        <v>#REF!</v>
      </c>
      <c r="AU109" s="171" t="e">
        <f>#REF!*$BI109</f>
        <v>#REF!</v>
      </c>
      <c r="AV109" s="171" t="e">
        <f>#REF!*$BI109</f>
        <v>#REF!</v>
      </c>
      <c r="AW109" s="171" t="e">
        <f>#REF!*$BI109</f>
        <v>#REF!</v>
      </c>
      <c r="AX109" s="171" t="e">
        <f>#REF!*$BI109</f>
        <v>#REF!</v>
      </c>
      <c r="AY109" s="171" t="e">
        <f>#REF!*$BI109</f>
        <v>#REF!</v>
      </c>
      <c r="AZ109" s="171" t="e">
        <f>#REF!*$BI109</f>
        <v>#REF!</v>
      </c>
      <c r="BA109" s="171" t="e">
        <f>#REF!*$BI109</f>
        <v>#REF!</v>
      </c>
      <c r="BB109" s="171" t="e">
        <f>#REF!*$BI109</f>
        <v>#REF!</v>
      </c>
      <c r="BC109" s="171" t="e">
        <f>#REF!*$BI109</f>
        <v>#REF!</v>
      </c>
      <c r="BD109" s="171" t="e">
        <f>#REF!*$BI109</f>
        <v>#REF!</v>
      </c>
      <c r="BE109" s="171" t="e">
        <f>#REF!*$BI109</f>
        <v>#REF!</v>
      </c>
      <c r="BF109" s="171" t="e">
        <f>#REF!*$BI109</f>
        <v>#REF!</v>
      </c>
      <c r="BG109" s="171" t="e">
        <f>#REF!*$BI109</f>
        <v>#REF!</v>
      </c>
      <c r="BI109" s="174">
        <f>SUMIF(Revenue!$P:$P,'E&amp;O -  Import (USD)'!$F109,Revenue!$I:$I)</f>
        <v>0.10322493976121293</v>
      </c>
    </row>
    <row r="110" spans="1:61" s="173" customFormat="1" ht="12.75" customHeight="1">
      <c r="A110" s="179" t="s">
        <v>456</v>
      </c>
      <c r="B110" s="179" t="s">
        <v>435</v>
      </c>
      <c r="C110" s="170" t="str" cm="1">
        <f t="array" ref="C110">IFERROR(INDEX('Legal Entity'!B:B,MATCH('E&amp;O -  Import (USD)'!F110,'Legal Entity'!A:A,0),0),0)</f>
        <v>1220 - College Utilities Corporation</v>
      </c>
      <c r="D110" s="170" t="str" cm="1">
        <f t="array" ref="D110">IFERROR(INDEX('Legal Entity'!C:C,MATCH(F110,'Legal Entity'!A:A,0),0),0)</f>
        <v>US</v>
      </c>
      <c r="E110" s="170" t="s">
        <v>635</v>
      </c>
      <c r="F110" s="170" t="s">
        <v>81</v>
      </c>
      <c r="G110" s="170"/>
      <c r="H110" s="171" t="e">
        <f>#REF!*$BI110</f>
        <v>#REF!</v>
      </c>
      <c r="I110" s="171" t="e">
        <f>#REF!*$BI110</f>
        <v>#REF!</v>
      </c>
      <c r="J110" s="171" t="e">
        <f>#REF!*$BI110</f>
        <v>#REF!</v>
      </c>
      <c r="K110" s="171" t="e">
        <f>#REF!*$BI110</f>
        <v>#REF!</v>
      </c>
      <c r="L110" s="171" t="e">
        <f>#REF!*$BI110</f>
        <v>#REF!</v>
      </c>
      <c r="M110" s="171" t="e">
        <f>#REF!*$BI110</f>
        <v>#REF!</v>
      </c>
      <c r="N110" s="171" t="e">
        <f>#REF!*$BI110</f>
        <v>#REF!</v>
      </c>
      <c r="O110" s="171" t="e">
        <f>#REF!*$BI110</f>
        <v>#REF!</v>
      </c>
      <c r="P110" s="171" t="e">
        <f>#REF!*$BI110</f>
        <v>#REF!</v>
      </c>
      <c r="Q110" s="171" t="e">
        <f>#REF!*$BI110</f>
        <v>#REF!</v>
      </c>
      <c r="R110" s="171" t="e">
        <f>#REF!*$BI110</f>
        <v>#REF!</v>
      </c>
      <c r="S110" s="171" t="e">
        <f>#REF!*$BI110</f>
        <v>#REF!</v>
      </c>
      <c r="T110" s="171" t="e">
        <f>#REF!*$BI110</f>
        <v>#REF!</v>
      </c>
      <c r="U110" s="171" t="e">
        <f>#REF!*$BI110</f>
        <v>#REF!</v>
      </c>
      <c r="V110" s="171" t="e">
        <f>#REF!*$BI110</f>
        <v>#REF!</v>
      </c>
      <c r="W110" s="171" t="e">
        <f>#REF!*$BI110</f>
        <v>#REF!</v>
      </c>
      <c r="X110" s="171" t="e">
        <f>#REF!*$BI110</f>
        <v>#REF!</v>
      </c>
      <c r="Y110" s="171" t="e">
        <f>#REF!*$BI110</f>
        <v>#REF!</v>
      </c>
      <c r="Z110" s="171" t="e">
        <f>#REF!*$BI110</f>
        <v>#REF!</v>
      </c>
      <c r="AA110" s="171" t="e">
        <f>#REF!*$BI110</f>
        <v>#REF!</v>
      </c>
      <c r="AB110" s="171" t="e">
        <f>#REF!*$BI110</f>
        <v>#REF!</v>
      </c>
      <c r="AC110" s="171" t="e">
        <f>#REF!*$BI110</f>
        <v>#REF!</v>
      </c>
      <c r="AD110" s="171" t="e">
        <f>#REF!*$BI110</f>
        <v>#REF!</v>
      </c>
      <c r="AE110" s="171" t="e">
        <f>#REF!*$BI110</f>
        <v>#REF!</v>
      </c>
      <c r="AF110" s="171" t="e">
        <f>#REF!*$BI110</f>
        <v>#REF!</v>
      </c>
      <c r="AG110" s="171" t="e">
        <f>#REF!*$BI110</f>
        <v>#REF!</v>
      </c>
      <c r="AH110" s="171" t="e">
        <f>#REF!*$BI110</f>
        <v>#REF!</v>
      </c>
      <c r="AI110" s="171" t="e">
        <f>#REF!*$BI110</f>
        <v>#REF!</v>
      </c>
      <c r="AJ110" s="171" t="e">
        <f>#REF!*$BI110</f>
        <v>#REF!</v>
      </c>
      <c r="AK110" s="171" t="e">
        <f>#REF!*$BI110</f>
        <v>#REF!</v>
      </c>
      <c r="AL110" s="171" t="e">
        <f>#REF!*$BI110</f>
        <v>#REF!</v>
      </c>
      <c r="AM110" s="171" t="e">
        <f>#REF!*$BI110</f>
        <v>#REF!</v>
      </c>
      <c r="AN110" s="171" t="e">
        <f>#REF!*$BI110</f>
        <v>#REF!</v>
      </c>
      <c r="AO110" s="171" t="e">
        <f>#REF!*$BI110</f>
        <v>#REF!</v>
      </c>
      <c r="AP110" s="171" t="e">
        <f>#REF!*$BI110</f>
        <v>#REF!</v>
      </c>
      <c r="AQ110" s="171" t="e">
        <f>#REF!*$BI110</f>
        <v>#REF!</v>
      </c>
      <c r="AR110" s="171" t="e">
        <f>#REF!*$BI110</f>
        <v>#REF!</v>
      </c>
      <c r="AS110" s="171" t="e">
        <f>#REF!*$BI110</f>
        <v>#REF!</v>
      </c>
      <c r="AT110" s="171" t="e">
        <f>#REF!*$BI110</f>
        <v>#REF!</v>
      </c>
      <c r="AU110" s="171" t="e">
        <f>#REF!*$BI110</f>
        <v>#REF!</v>
      </c>
      <c r="AV110" s="171" t="e">
        <f>#REF!*$BI110</f>
        <v>#REF!</v>
      </c>
      <c r="AW110" s="171" t="e">
        <f>#REF!*$BI110</f>
        <v>#REF!</v>
      </c>
      <c r="AX110" s="171" t="e">
        <f>#REF!*$BI110</f>
        <v>#REF!</v>
      </c>
      <c r="AY110" s="171" t="e">
        <f>#REF!*$BI110</f>
        <v>#REF!</v>
      </c>
      <c r="AZ110" s="171" t="e">
        <f>#REF!*$BI110</f>
        <v>#REF!</v>
      </c>
      <c r="BA110" s="171" t="e">
        <f>#REF!*$BI110</f>
        <v>#REF!</v>
      </c>
      <c r="BB110" s="171" t="e">
        <f>#REF!*$BI110</f>
        <v>#REF!</v>
      </c>
      <c r="BC110" s="171" t="e">
        <f>#REF!*$BI110</f>
        <v>#REF!</v>
      </c>
      <c r="BD110" s="171" t="e">
        <f>#REF!*$BI110</f>
        <v>#REF!</v>
      </c>
      <c r="BE110" s="171" t="e">
        <f>#REF!*$BI110</f>
        <v>#REF!</v>
      </c>
      <c r="BF110" s="171" t="e">
        <f>#REF!*$BI110</f>
        <v>#REF!</v>
      </c>
      <c r="BG110" s="171" t="e">
        <f>#REF!*$BI110</f>
        <v>#REF!</v>
      </c>
      <c r="BI110" s="174">
        <f>SUMIF(Revenue!$P:$P,'E&amp;O -  Import (USD)'!$F110,Revenue!$I:$I)</f>
        <v>2.9828610382346988E-4</v>
      </c>
    </row>
    <row r="111" spans="1:61" s="173" customFormat="1" ht="12.75" customHeight="1">
      <c r="A111" s="179" t="s">
        <v>456</v>
      </c>
      <c r="B111" s="179" t="s">
        <v>435</v>
      </c>
      <c r="C111" s="170" cm="1">
        <f t="array" ref="C111">IFERROR(INDEX('Legal Entity'!B:B,MATCH('E&amp;O -  Import (USD)'!F111,'Legal Entity'!A:A,0),0),0)</f>
        <v>0</v>
      </c>
      <c r="D111" s="170" t="str" cm="1">
        <f t="array" ref="D111">IFERROR(INDEX('Legal Entity'!C:C,MATCH(F111,'Legal Entity'!A:A,0),0),0)</f>
        <v>US</v>
      </c>
      <c r="E111" s="170" t="s">
        <v>635</v>
      </c>
      <c r="F111" s="170" t="s">
        <v>83</v>
      </c>
      <c r="G111" s="170"/>
      <c r="H111" s="171" t="e">
        <f>#REF!*$BI111</f>
        <v>#REF!</v>
      </c>
      <c r="I111" s="171" t="e">
        <f>#REF!*$BI111</f>
        <v>#REF!</v>
      </c>
      <c r="J111" s="171" t="e">
        <f>#REF!*$BI111</f>
        <v>#REF!</v>
      </c>
      <c r="K111" s="171" t="e">
        <f>#REF!*$BI111</f>
        <v>#REF!</v>
      </c>
      <c r="L111" s="171" t="e">
        <f>#REF!*$BI111</f>
        <v>#REF!</v>
      </c>
      <c r="M111" s="171" t="e">
        <f>#REF!*$BI111</f>
        <v>#REF!</v>
      </c>
      <c r="N111" s="171" t="e">
        <f>#REF!*$BI111</f>
        <v>#REF!</v>
      </c>
      <c r="O111" s="171" t="e">
        <f>#REF!*$BI111</f>
        <v>#REF!</v>
      </c>
      <c r="P111" s="171" t="e">
        <f>#REF!*$BI111</f>
        <v>#REF!</v>
      </c>
      <c r="Q111" s="171" t="e">
        <f>#REF!*$BI111</f>
        <v>#REF!</v>
      </c>
      <c r="R111" s="171" t="e">
        <f>#REF!*$BI111</f>
        <v>#REF!</v>
      </c>
      <c r="S111" s="171" t="e">
        <f>#REF!*$BI111</f>
        <v>#REF!</v>
      </c>
      <c r="T111" s="171" t="e">
        <f>#REF!*$BI111</f>
        <v>#REF!</v>
      </c>
      <c r="U111" s="171" t="e">
        <f>#REF!*$BI111</f>
        <v>#REF!</v>
      </c>
      <c r="V111" s="171" t="e">
        <f>#REF!*$BI111</f>
        <v>#REF!</v>
      </c>
      <c r="W111" s="171" t="e">
        <f>#REF!*$BI111</f>
        <v>#REF!</v>
      </c>
      <c r="X111" s="171" t="e">
        <f>#REF!*$BI111</f>
        <v>#REF!</v>
      </c>
      <c r="Y111" s="171" t="e">
        <f>#REF!*$BI111</f>
        <v>#REF!</v>
      </c>
      <c r="Z111" s="171" t="e">
        <f>#REF!*$BI111</f>
        <v>#REF!</v>
      </c>
      <c r="AA111" s="171" t="e">
        <f>#REF!*$BI111</f>
        <v>#REF!</v>
      </c>
      <c r="AB111" s="171" t="e">
        <f>#REF!*$BI111</f>
        <v>#REF!</v>
      </c>
      <c r="AC111" s="171" t="e">
        <f>#REF!*$BI111</f>
        <v>#REF!</v>
      </c>
      <c r="AD111" s="171" t="e">
        <f>#REF!*$BI111</f>
        <v>#REF!</v>
      </c>
      <c r="AE111" s="171" t="e">
        <f>#REF!*$BI111</f>
        <v>#REF!</v>
      </c>
      <c r="AF111" s="171" t="e">
        <f>#REF!*$BI111</f>
        <v>#REF!</v>
      </c>
      <c r="AG111" s="171" t="e">
        <f>#REF!*$BI111</f>
        <v>#REF!</v>
      </c>
      <c r="AH111" s="171" t="e">
        <f>#REF!*$BI111</f>
        <v>#REF!</v>
      </c>
      <c r="AI111" s="171" t="e">
        <f>#REF!*$BI111</f>
        <v>#REF!</v>
      </c>
      <c r="AJ111" s="171" t="e">
        <f>#REF!*$BI111</f>
        <v>#REF!</v>
      </c>
      <c r="AK111" s="171" t="e">
        <f>#REF!*$BI111</f>
        <v>#REF!</v>
      </c>
      <c r="AL111" s="171" t="e">
        <f>#REF!*$BI111</f>
        <v>#REF!</v>
      </c>
      <c r="AM111" s="171" t="e">
        <f>#REF!*$BI111</f>
        <v>#REF!</v>
      </c>
      <c r="AN111" s="171" t="e">
        <f>#REF!*$BI111</f>
        <v>#REF!</v>
      </c>
      <c r="AO111" s="171" t="e">
        <f>#REF!*$BI111</f>
        <v>#REF!</v>
      </c>
      <c r="AP111" s="171" t="e">
        <f>#REF!*$BI111</f>
        <v>#REF!</v>
      </c>
      <c r="AQ111" s="171" t="e">
        <f>#REF!*$BI111</f>
        <v>#REF!</v>
      </c>
      <c r="AR111" s="171" t="e">
        <f>#REF!*$BI111</f>
        <v>#REF!</v>
      </c>
      <c r="AS111" s="171" t="e">
        <f>#REF!*$BI111</f>
        <v>#REF!</v>
      </c>
      <c r="AT111" s="171" t="e">
        <f>#REF!*$BI111</f>
        <v>#REF!</v>
      </c>
      <c r="AU111" s="171" t="e">
        <f>#REF!*$BI111</f>
        <v>#REF!</v>
      </c>
      <c r="AV111" s="171" t="e">
        <f>#REF!*$BI111</f>
        <v>#REF!</v>
      </c>
      <c r="AW111" s="171" t="e">
        <f>#REF!*$BI111</f>
        <v>#REF!</v>
      </c>
      <c r="AX111" s="171" t="e">
        <f>#REF!*$BI111</f>
        <v>#REF!</v>
      </c>
      <c r="AY111" s="171" t="e">
        <f>#REF!*$BI111</f>
        <v>#REF!</v>
      </c>
      <c r="AZ111" s="171" t="e">
        <f>#REF!*$BI111</f>
        <v>#REF!</v>
      </c>
      <c r="BA111" s="171" t="e">
        <f>#REF!*$BI111</f>
        <v>#REF!</v>
      </c>
      <c r="BB111" s="171" t="e">
        <f>#REF!*$BI111</f>
        <v>#REF!</v>
      </c>
      <c r="BC111" s="171" t="e">
        <f>#REF!*$BI111</f>
        <v>#REF!</v>
      </c>
      <c r="BD111" s="171" t="e">
        <f>#REF!*$BI111</f>
        <v>#REF!</v>
      </c>
      <c r="BE111" s="171" t="e">
        <f>#REF!*$BI111</f>
        <v>#REF!</v>
      </c>
      <c r="BF111" s="171" t="e">
        <f>#REF!*$BI111</f>
        <v>#REF!</v>
      </c>
      <c r="BG111" s="171" t="e">
        <f>#REF!*$BI111</f>
        <v>#REF!</v>
      </c>
      <c r="BI111" s="174">
        <f>SUMIF(Revenue!$P:$P,'E&amp;O -  Import (USD)'!$F111,Revenue!$I:$I)</f>
        <v>1.2899389383138136E-2</v>
      </c>
    </row>
    <row r="112" spans="1:61" s="173" customFormat="1" ht="12.75" hidden="1" customHeight="1">
      <c r="A112" s="179" t="s">
        <v>456</v>
      </c>
      <c r="B112" s="179" t="s">
        <v>435</v>
      </c>
      <c r="C112" s="170" t="str" cm="1">
        <f t="array" ref="C112">IFERROR(INDEX('Legal Entity'!B:B,MATCH('E&amp;O -  Import (USD)'!F112,'Legal Entity'!A:A,0),0),0)</f>
        <v>1220 - College Utilities Corporation</v>
      </c>
      <c r="D112" s="170" t="str" cm="1">
        <f t="array" ref="D112">IFERROR(INDEX('Legal Entity'!C:C,MATCH(F112,'Legal Entity'!A:A,0),0),0)</f>
        <v>US</v>
      </c>
      <c r="E112" s="170" t="s">
        <v>635</v>
      </c>
      <c r="F112" s="170" t="s">
        <v>70</v>
      </c>
      <c r="G112" s="170"/>
      <c r="H112" s="171" t="e">
        <f>#REF!*$BI112</f>
        <v>#REF!</v>
      </c>
      <c r="I112" s="171" t="e">
        <f>#REF!*$BI112</f>
        <v>#REF!</v>
      </c>
      <c r="J112" s="171" t="e">
        <f>#REF!*$BI112</f>
        <v>#REF!</v>
      </c>
      <c r="K112" s="171" t="e">
        <f>#REF!*$BI112</f>
        <v>#REF!</v>
      </c>
      <c r="L112" s="171" t="e">
        <f>#REF!*$BI112</f>
        <v>#REF!</v>
      </c>
      <c r="M112" s="171" t="e">
        <f>#REF!*$BI112</f>
        <v>#REF!</v>
      </c>
      <c r="N112" s="171" t="e">
        <f>#REF!*$BI112</f>
        <v>#REF!</v>
      </c>
      <c r="O112" s="171" t="e">
        <f>#REF!*$BI112</f>
        <v>#REF!</v>
      </c>
      <c r="P112" s="171" t="e">
        <f>#REF!*$BI112</f>
        <v>#REF!</v>
      </c>
      <c r="Q112" s="171" t="e">
        <f>#REF!*$BI112</f>
        <v>#REF!</v>
      </c>
      <c r="R112" s="171" t="e">
        <f>#REF!*$BI112</f>
        <v>#REF!</v>
      </c>
      <c r="S112" s="171" t="e">
        <f>#REF!*$BI112</f>
        <v>#REF!</v>
      </c>
      <c r="T112" s="171" t="e">
        <f>#REF!*$BI112</f>
        <v>#REF!</v>
      </c>
      <c r="U112" s="171" t="e">
        <f>#REF!*$BI112</f>
        <v>#REF!</v>
      </c>
      <c r="V112" s="171" t="e">
        <f>#REF!*$BI112</f>
        <v>#REF!</v>
      </c>
      <c r="W112" s="171" t="e">
        <f>#REF!*$BI112</f>
        <v>#REF!</v>
      </c>
      <c r="X112" s="171" t="e">
        <f>#REF!*$BI112</f>
        <v>#REF!</v>
      </c>
      <c r="Y112" s="171" t="e">
        <f>#REF!*$BI112</f>
        <v>#REF!</v>
      </c>
      <c r="Z112" s="171" t="e">
        <f>#REF!*$BI112</f>
        <v>#REF!</v>
      </c>
      <c r="AA112" s="171" t="e">
        <f>#REF!*$BI112</f>
        <v>#REF!</v>
      </c>
      <c r="AB112" s="171" t="e">
        <f>#REF!*$BI112</f>
        <v>#REF!</v>
      </c>
      <c r="AC112" s="171" t="e">
        <f>#REF!*$BI112</f>
        <v>#REF!</v>
      </c>
      <c r="AD112" s="171" t="e">
        <f>#REF!*$BI112</f>
        <v>#REF!</v>
      </c>
      <c r="AE112" s="171" t="e">
        <f>#REF!*$BI112</f>
        <v>#REF!</v>
      </c>
      <c r="AF112" s="171" t="e">
        <f>#REF!*$BI112</f>
        <v>#REF!</v>
      </c>
      <c r="AG112" s="171" t="e">
        <f>#REF!*$BI112</f>
        <v>#REF!</v>
      </c>
      <c r="AH112" s="171" t="e">
        <f>#REF!*$BI112</f>
        <v>#REF!</v>
      </c>
      <c r="AI112" s="171" t="e">
        <f>#REF!*$BI112</f>
        <v>#REF!</v>
      </c>
      <c r="AJ112" s="171" t="e">
        <f>#REF!*$BI112</f>
        <v>#REF!</v>
      </c>
      <c r="AK112" s="171" t="e">
        <f>#REF!*$BI112</f>
        <v>#REF!</v>
      </c>
      <c r="AL112" s="171" t="e">
        <f>#REF!*$BI112</f>
        <v>#REF!</v>
      </c>
      <c r="AM112" s="171" t="e">
        <f>#REF!*$BI112</f>
        <v>#REF!</v>
      </c>
      <c r="AN112" s="171" t="e">
        <f>#REF!*$BI112</f>
        <v>#REF!</v>
      </c>
      <c r="AO112" s="171" t="e">
        <f>#REF!*$BI112</f>
        <v>#REF!</v>
      </c>
      <c r="AP112" s="171" t="e">
        <f>#REF!*$BI112</f>
        <v>#REF!</v>
      </c>
      <c r="AQ112" s="171" t="e">
        <f>#REF!*$BI112</f>
        <v>#REF!</v>
      </c>
      <c r="AR112" s="171" t="e">
        <f>#REF!*$BI112</f>
        <v>#REF!</v>
      </c>
      <c r="AS112" s="171" t="e">
        <f>#REF!*$BI112</f>
        <v>#REF!</v>
      </c>
      <c r="AT112" s="171" t="e">
        <f>#REF!*$BI112</f>
        <v>#REF!</v>
      </c>
      <c r="AU112" s="171" t="e">
        <f>#REF!*$BI112</f>
        <v>#REF!</v>
      </c>
      <c r="AV112" s="171" t="e">
        <f>#REF!*$BI112</f>
        <v>#REF!</v>
      </c>
      <c r="AW112" s="171" t="e">
        <f>#REF!*$BI112</f>
        <v>#REF!</v>
      </c>
      <c r="AX112" s="171" t="e">
        <f>#REF!*$BI112</f>
        <v>#REF!</v>
      </c>
      <c r="AY112" s="171" t="e">
        <f>#REF!*$BI112</f>
        <v>#REF!</v>
      </c>
      <c r="AZ112" s="171" t="e">
        <f>#REF!*$BI112</f>
        <v>#REF!</v>
      </c>
      <c r="BA112" s="171" t="e">
        <f>#REF!*$BI112</f>
        <v>#REF!</v>
      </c>
      <c r="BB112" s="171" t="e">
        <f>#REF!*$BI112</f>
        <v>#REF!</v>
      </c>
      <c r="BC112" s="171" t="e">
        <f>#REF!*$BI112</f>
        <v>#REF!</v>
      </c>
      <c r="BD112" s="171" t="e">
        <f>#REF!*$BI112</f>
        <v>#REF!</v>
      </c>
      <c r="BE112" s="171" t="e">
        <f>#REF!*$BI112</f>
        <v>#REF!</v>
      </c>
      <c r="BF112" s="171" t="e">
        <f>#REF!*$BI112</f>
        <v>#REF!</v>
      </c>
      <c r="BG112" s="171" t="e">
        <f>#REF!*$BI112</f>
        <v>#REF!</v>
      </c>
      <c r="BI112" s="174">
        <f>SUMIF(Revenue!$P:$P,'E&amp;O -  Import (USD)'!$F112,Revenue!$I:$I)</f>
        <v>0</v>
      </c>
    </row>
    <row r="113" spans="1:61" s="173" customFormat="1" ht="12.75" customHeight="1">
      <c r="A113" s="179" t="s">
        <v>456</v>
      </c>
      <c r="B113" s="179" t="s">
        <v>435</v>
      </c>
      <c r="C113" s="170" t="str" cm="1">
        <f t="array" ref="C113">IFERROR(INDEX('Legal Entity'!B:B,MATCH('E&amp;O -  Import (USD)'!F113,'Legal Entity'!A:A,0),0),0)</f>
        <v>1220 - College Utilities Corporation</v>
      </c>
      <c r="D113" s="170" t="str" cm="1">
        <f t="array" ref="D113">IFERROR(INDEX('Legal Entity'!C:C,MATCH(F113,'Legal Entity'!A:A,0),0),0)</f>
        <v>US</v>
      </c>
      <c r="E113" s="170" t="s">
        <v>635</v>
      </c>
      <c r="F113" s="170" t="s">
        <v>80</v>
      </c>
      <c r="G113" s="170"/>
      <c r="H113" s="171" t="e">
        <f>#REF!*$BI113</f>
        <v>#REF!</v>
      </c>
      <c r="I113" s="171" t="e">
        <f>#REF!*$BI113</f>
        <v>#REF!</v>
      </c>
      <c r="J113" s="171" t="e">
        <f>#REF!*$BI113</f>
        <v>#REF!</v>
      </c>
      <c r="K113" s="171" t="e">
        <f>#REF!*$BI113</f>
        <v>#REF!</v>
      </c>
      <c r="L113" s="171" t="e">
        <f>#REF!*$BI113</f>
        <v>#REF!</v>
      </c>
      <c r="M113" s="171" t="e">
        <f>#REF!*$BI113</f>
        <v>#REF!</v>
      </c>
      <c r="N113" s="171" t="e">
        <f>#REF!*$BI113</f>
        <v>#REF!</v>
      </c>
      <c r="O113" s="171" t="e">
        <f>#REF!*$BI113</f>
        <v>#REF!</v>
      </c>
      <c r="P113" s="171" t="e">
        <f>#REF!*$BI113</f>
        <v>#REF!</v>
      </c>
      <c r="Q113" s="171" t="e">
        <f>#REF!*$BI113</f>
        <v>#REF!</v>
      </c>
      <c r="R113" s="171" t="e">
        <f>#REF!*$BI113</f>
        <v>#REF!</v>
      </c>
      <c r="S113" s="171" t="e">
        <f>#REF!*$BI113</f>
        <v>#REF!</v>
      </c>
      <c r="T113" s="171" t="e">
        <f>#REF!*$BI113</f>
        <v>#REF!</v>
      </c>
      <c r="U113" s="171" t="e">
        <f>#REF!*$BI113</f>
        <v>#REF!</v>
      </c>
      <c r="V113" s="171" t="e">
        <f>#REF!*$BI113</f>
        <v>#REF!</v>
      </c>
      <c r="W113" s="171" t="e">
        <f>#REF!*$BI113</f>
        <v>#REF!</v>
      </c>
      <c r="X113" s="171" t="e">
        <f>#REF!*$BI113</f>
        <v>#REF!</v>
      </c>
      <c r="Y113" s="171" t="e">
        <f>#REF!*$BI113</f>
        <v>#REF!</v>
      </c>
      <c r="Z113" s="171" t="e">
        <f>#REF!*$BI113</f>
        <v>#REF!</v>
      </c>
      <c r="AA113" s="171" t="e">
        <f>#REF!*$BI113</f>
        <v>#REF!</v>
      </c>
      <c r="AB113" s="171" t="e">
        <f>#REF!*$BI113</f>
        <v>#REF!</v>
      </c>
      <c r="AC113" s="171" t="e">
        <f>#REF!*$BI113</f>
        <v>#REF!</v>
      </c>
      <c r="AD113" s="171" t="e">
        <f>#REF!*$BI113</f>
        <v>#REF!</v>
      </c>
      <c r="AE113" s="171" t="e">
        <f>#REF!*$BI113</f>
        <v>#REF!</v>
      </c>
      <c r="AF113" s="171" t="e">
        <f>#REF!*$BI113</f>
        <v>#REF!</v>
      </c>
      <c r="AG113" s="171" t="e">
        <f>#REF!*$BI113</f>
        <v>#REF!</v>
      </c>
      <c r="AH113" s="171" t="e">
        <f>#REF!*$BI113</f>
        <v>#REF!</v>
      </c>
      <c r="AI113" s="171" t="e">
        <f>#REF!*$BI113</f>
        <v>#REF!</v>
      </c>
      <c r="AJ113" s="171" t="e">
        <f>#REF!*$BI113</f>
        <v>#REF!</v>
      </c>
      <c r="AK113" s="171" t="e">
        <f>#REF!*$BI113</f>
        <v>#REF!</v>
      </c>
      <c r="AL113" s="171" t="e">
        <f>#REF!*$BI113</f>
        <v>#REF!</v>
      </c>
      <c r="AM113" s="171" t="e">
        <f>#REF!*$BI113</f>
        <v>#REF!</v>
      </c>
      <c r="AN113" s="171" t="e">
        <f>#REF!*$BI113</f>
        <v>#REF!</v>
      </c>
      <c r="AO113" s="171" t="e">
        <f>#REF!*$BI113</f>
        <v>#REF!</v>
      </c>
      <c r="AP113" s="171" t="e">
        <f>#REF!*$BI113</f>
        <v>#REF!</v>
      </c>
      <c r="AQ113" s="171" t="e">
        <f>#REF!*$BI113</f>
        <v>#REF!</v>
      </c>
      <c r="AR113" s="171" t="e">
        <f>#REF!*$BI113</f>
        <v>#REF!</v>
      </c>
      <c r="AS113" s="171" t="e">
        <f>#REF!*$BI113</f>
        <v>#REF!</v>
      </c>
      <c r="AT113" s="171" t="e">
        <f>#REF!*$BI113</f>
        <v>#REF!</v>
      </c>
      <c r="AU113" s="171" t="e">
        <f>#REF!*$BI113</f>
        <v>#REF!</v>
      </c>
      <c r="AV113" s="171" t="e">
        <f>#REF!*$BI113</f>
        <v>#REF!</v>
      </c>
      <c r="AW113" s="171" t="e">
        <f>#REF!*$BI113</f>
        <v>#REF!</v>
      </c>
      <c r="AX113" s="171" t="e">
        <f>#REF!*$BI113</f>
        <v>#REF!</v>
      </c>
      <c r="AY113" s="171" t="e">
        <f>#REF!*$BI113</f>
        <v>#REF!</v>
      </c>
      <c r="AZ113" s="171" t="e">
        <f>#REF!*$BI113</f>
        <v>#REF!</v>
      </c>
      <c r="BA113" s="171" t="e">
        <f>#REF!*$BI113</f>
        <v>#REF!</v>
      </c>
      <c r="BB113" s="171" t="e">
        <f>#REF!*$BI113</f>
        <v>#REF!</v>
      </c>
      <c r="BC113" s="171" t="e">
        <f>#REF!*$BI113</f>
        <v>#REF!</v>
      </c>
      <c r="BD113" s="171" t="e">
        <f>#REF!*$BI113</f>
        <v>#REF!</v>
      </c>
      <c r="BE113" s="171" t="e">
        <f>#REF!*$BI113</f>
        <v>#REF!</v>
      </c>
      <c r="BF113" s="171" t="e">
        <f>#REF!*$BI113</f>
        <v>#REF!</v>
      </c>
      <c r="BG113" s="171" t="e">
        <f>#REF!*$BI113</f>
        <v>#REF!</v>
      </c>
      <c r="BI113" s="174">
        <f>SUMIF(Revenue!$P:$P,'E&amp;O -  Import (USD)'!$F113,Revenue!$I:$I)</f>
        <v>7.9011584217163075E-2</v>
      </c>
    </row>
    <row r="114" spans="1:61" s="173" customFormat="1" ht="12.75" customHeight="1">
      <c r="A114" s="179" t="s">
        <v>456</v>
      </c>
      <c r="B114" s="179" t="s">
        <v>435</v>
      </c>
      <c r="C114" s="170" cm="1">
        <f t="array" ref="C114">IFERROR(INDEX('Legal Entity'!B:B,MATCH('E&amp;O -  Import (USD)'!F114,'Legal Entity'!A:A,0),0),0)</f>
        <v>0</v>
      </c>
      <c r="D114" s="170" t="str" cm="1">
        <f t="array" ref="D114">IFERROR(INDEX('Legal Entity'!C:C,MATCH(F114,'Legal Entity'!A:A,0),0),0)</f>
        <v>US</v>
      </c>
      <c r="E114" s="170" t="s">
        <v>635</v>
      </c>
      <c r="F114" s="170" t="s">
        <v>84</v>
      </c>
      <c r="G114" s="170"/>
      <c r="H114" s="171" t="e">
        <f>#REF!*$BI114</f>
        <v>#REF!</v>
      </c>
      <c r="I114" s="171" t="e">
        <f>#REF!*$BI114</f>
        <v>#REF!</v>
      </c>
      <c r="J114" s="171" t="e">
        <f>#REF!*$BI114</f>
        <v>#REF!</v>
      </c>
      <c r="K114" s="171" t="e">
        <f>#REF!*$BI114</f>
        <v>#REF!</v>
      </c>
      <c r="L114" s="171" t="e">
        <f>#REF!*$BI114</f>
        <v>#REF!</v>
      </c>
      <c r="M114" s="171" t="e">
        <f>#REF!*$BI114</f>
        <v>#REF!</v>
      </c>
      <c r="N114" s="171" t="e">
        <f>#REF!*$BI114</f>
        <v>#REF!</v>
      </c>
      <c r="O114" s="171" t="e">
        <f>#REF!*$BI114</f>
        <v>#REF!</v>
      </c>
      <c r="P114" s="171" t="e">
        <f>#REF!*$BI114</f>
        <v>#REF!</v>
      </c>
      <c r="Q114" s="171" t="e">
        <f>#REF!*$BI114</f>
        <v>#REF!</v>
      </c>
      <c r="R114" s="171" t="e">
        <f>#REF!*$BI114</f>
        <v>#REF!</v>
      </c>
      <c r="S114" s="171" t="e">
        <f>#REF!*$BI114</f>
        <v>#REF!</v>
      </c>
      <c r="T114" s="171" t="e">
        <f>#REF!*$BI114</f>
        <v>#REF!</v>
      </c>
      <c r="U114" s="171" t="e">
        <f>#REF!*$BI114</f>
        <v>#REF!</v>
      </c>
      <c r="V114" s="171" t="e">
        <f>#REF!*$BI114</f>
        <v>#REF!</v>
      </c>
      <c r="W114" s="171" t="e">
        <f>#REF!*$BI114</f>
        <v>#REF!</v>
      </c>
      <c r="X114" s="171" t="e">
        <f>#REF!*$BI114</f>
        <v>#REF!</v>
      </c>
      <c r="Y114" s="171" t="e">
        <f>#REF!*$BI114</f>
        <v>#REF!</v>
      </c>
      <c r="Z114" s="171" t="e">
        <f>#REF!*$BI114</f>
        <v>#REF!</v>
      </c>
      <c r="AA114" s="171" t="e">
        <f>#REF!*$BI114</f>
        <v>#REF!</v>
      </c>
      <c r="AB114" s="171" t="e">
        <f>#REF!*$BI114</f>
        <v>#REF!</v>
      </c>
      <c r="AC114" s="171" t="e">
        <f>#REF!*$BI114</f>
        <v>#REF!</v>
      </c>
      <c r="AD114" s="171" t="e">
        <f>#REF!*$BI114</f>
        <v>#REF!</v>
      </c>
      <c r="AE114" s="171" t="e">
        <f>#REF!*$BI114</f>
        <v>#REF!</v>
      </c>
      <c r="AF114" s="171" t="e">
        <f>#REF!*$BI114</f>
        <v>#REF!</v>
      </c>
      <c r="AG114" s="171" t="e">
        <f>#REF!*$BI114</f>
        <v>#REF!</v>
      </c>
      <c r="AH114" s="171" t="e">
        <f>#REF!*$BI114</f>
        <v>#REF!</v>
      </c>
      <c r="AI114" s="171" t="e">
        <f>#REF!*$BI114</f>
        <v>#REF!</v>
      </c>
      <c r="AJ114" s="171" t="e">
        <f>#REF!*$BI114</f>
        <v>#REF!</v>
      </c>
      <c r="AK114" s="171" t="e">
        <f>#REF!*$BI114</f>
        <v>#REF!</v>
      </c>
      <c r="AL114" s="171" t="e">
        <f>#REF!*$BI114</f>
        <v>#REF!</v>
      </c>
      <c r="AM114" s="171" t="e">
        <f>#REF!*$BI114</f>
        <v>#REF!</v>
      </c>
      <c r="AN114" s="171" t="e">
        <f>#REF!*$BI114</f>
        <v>#REF!</v>
      </c>
      <c r="AO114" s="171" t="e">
        <f>#REF!*$BI114</f>
        <v>#REF!</v>
      </c>
      <c r="AP114" s="171" t="e">
        <f>#REF!*$BI114</f>
        <v>#REF!</v>
      </c>
      <c r="AQ114" s="171" t="e">
        <f>#REF!*$BI114</f>
        <v>#REF!</v>
      </c>
      <c r="AR114" s="171" t="e">
        <f>#REF!*$BI114</f>
        <v>#REF!</v>
      </c>
      <c r="AS114" s="171" t="e">
        <f>#REF!*$BI114</f>
        <v>#REF!</v>
      </c>
      <c r="AT114" s="171" t="e">
        <f>#REF!*$BI114</f>
        <v>#REF!</v>
      </c>
      <c r="AU114" s="171" t="e">
        <f>#REF!*$BI114</f>
        <v>#REF!</v>
      </c>
      <c r="AV114" s="171" t="e">
        <f>#REF!*$BI114</f>
        <v>#REF!</v>
      </c>
      <c r="AW114" s="171" t="e">
        <f>#REF!*$BI114</f>
        <v>#REF!</v>
      </c>
      <c r="AX114" s="171" t="e">
        <f>#REF!*$BI114</f>
        <v>#REF!</v>
      </c>
      <c r="AY114" s="171" t="e">
        <f>#REF!*$BI114</f>
        <v>#REF!</v>
      </c>
      <c r="AZ114" s="171" t="e">
        <f>#REF!*$BI114</f>
        <v>#REF!</v>
      </c>
      <c r="BA114" s="171" t="e">
        <f>#REF!*$BI114</f>
        <v>#REF!</v>
      </c>
      <c r="BB114" s="171" t="e">
        <f>#REF!*$BI114</f>
        <v>#REF!</v>
      </c>
      <c r="BC114" s="171" t="e">
        <f>#REF!*$BI114</f>
        <v>#REF!</v>
      </c>
      <c r="BD114" s="171" t="e">
        <f>#REF!*$BI114</f>
        <v>#REF!</v>
      </c>
      <c r="BE114" s="171" t="e">
        <f>#REF!*$BI114</f>
        <v>#REF!</v>
      </c>
      <c r="BF114" s="171" t="e">
        <f>#REF!*$BI114</f>
        <v>#REF!</v>
      </c>
      <c r="BG114" s="171" t="e">
        <f>#REF!*$BI114</f>
        <v>#REF!</v>
      </c>
      <c r="BI114" s="174">
        <f>SUMIF(Revenue!$P:$P,'E&amp;O -  Import (USD)'!$F114,Revenue!$I:$I)</f>
        <v>1.2712325017576513E-2</v>
      </c>
    </row>
    <row r="115" spans="1:61" s="173" customFormat="1" ht="12.75" hidden="1" customHeight="1">
      <c r="A115" s="179" t="s">
        <v>456</v>
      </c>
      <c r="B115" s="179" t="s">
        <v>435</v>
      </c>
      <c r="C115" s="170" t="str" cm="1">
        <f t="array" ref="C115">IFERROR(INDEX('Legal Entity'!B:B,MATCH('E&amp;O -  Import (USD)'!F115,'Legal Entity'!A:A,0),0),0)</f>
        <v>1225 - Utility Services of Alaska, Inc.</v>
      </c>
      <c r="D115" s="170" t="str" cm="1">
        <f t="array" ref="D115">IFERROR(INDEX('Legal Entity'!C:C,MATCH(F115,'Legal Entity'!A:A,0),0),0)</f>
        <v>US</v>
      </c>
      <c r="E115" s="170" t="s">
        <v>635</v>
      </c>
      <c r="F115" s="170" t="s">
        <v>86</v>
      </c>
      <c r="G115" s="170"/>
      <c r="H115" s="171" t="e">
        <f>#REF!*$BI115</f>
        <v>#REF!</v>
      </c>
      <c r="I115" s="171" t="e">
        <f>#REF!*$BI115</f>
        <v>#REF!</v>
      </c>
      <c r="J115" s="171" t="e">
        <f>#REF!*$BI115</f>
        <v>#REF!</v>
      </c>
      <c r="K115" s="171" t="e">
        <f>#REF!*$BI115</f>
        <v>#REF!</v>
      </c>
      <c r="L115" s="171" t="e">
        <f>#REF!*$BI115</f>
        <v>#REF!</v>
      </c>
      <c r="M115" s="171" t="e">
        <f>#REF!*$BI115</f>
        <v>#REF!</v>
      </c>
      <c r="N115" s="171" t="e">
        <f>#REF!*$BI115</f>
        <v>#REF!</v>
      </c>
      <c r="O115" s="171" t="e">
        <f>#REF!*$BI115</f>
        <v>#REF!</v>
      </c>
      <c r="P115" s="171" t="e">
        <f>#REF!*$BI115</f>
        <v>#REF!</v>
      </c>
      <c r="Q115" s="171" t="e">
        <f>#REF!*$BI115</f>
        <v>#REF!</v>
      </c>
      <c r="R115" s="171" t="e">
        <f>#REF!*$BI115</f>
        <v>#REF!</v>
      </c>
      <c r="S115" s="171" t="e">
        <f>#REF!*$BI115</f>
        <v>#REF!</v>
      </c>
      <c r="T115" s="171" t="e">
        <f>#REF!*$BI115</f>
        <v>#REF!</v>
      </c>
      <c r="U115" s="171" t="e">
        <f>#REF!*$BI115</f>
        <v>#REF!</v>
      </c>
      <c r="V115" s="171" t="e">
        <f>#REF!*$BI115</f>
        <v>#REF!</v>
      </c>
      <c r="W115" s="171" t="e">
        <f>#REF!*$BI115</f>
        <v>#REF!</v>
      </c>
      <c r="X115" s="171" t="e">
        <f>#REF!*$BI115</f>
        <v>#REF!</v>
      </c>
      <c r="Y115" s="171" t="e">
        <f>#REF!*$BI115</f>
        <v>#REF!</v>
      </c>
      <c r="Z115" s="171" t="e">
        <f>#REF!*$BI115</f>
        <v>#REF!</v>
      </c>
      <c r="AA115" s="171" t="e">
        <f>#REF!*$BI115</f>
        <v>#REF!</v>
      </c>
      <c r="AB115" s="171" t="e">
        <f>#REF!*$BI115</f>
        <v>#REF!</v>
      </c>
      <c r="AC115" s="171" t="e">
        <f>#REF!*$BI115</f>
        <v>#REF!</v>
      </c>
      <c r="AD115" s="171" t="e">
        <f>#REF!*$BI115</f>
        <v>#REF!</v>
      </c>
      <c r="AE115" s="171" t="e">
        <f>#REF!*$BI115</f>
        <v>#REF!</v>
      </c>
      <c r="AF115" s="171" t="e">
        <f>#REF!*$BI115</f>
        <v>#REF!</v>
      </c>
      <c r="AG115" s="171" t="e">
        <f>#REF!*$BI115</f>
        <v>#REF!</v>
      </c>
      <c r="AH115" s="171" t="e">
        <f>#REF!*$BI115</f>
        <v>#REF!</v>
      </c>
      <c r="AI115" s="171" t="e">
        <f>#REF!*$BI115</f>
        <v>#REF!</v>
      </c>
      <c r="AJ115" s="171" t="e">
        <f>#REF!*$BI115</f>
        <v>#REF!</v>
      </c>
      <c r="AK115" s="171" t="e">
        <f>#REF!*$BI115</f>
        <v>#REF!</v>
      </c>
      <c r="AL115" s="171" t="e">
        <f>#REF!*$BI115</f>
        <v>#REF!</v>
      </c>
      <c r="AM115" s="171" t="e">
        <f>#REF!*$BI115</f>
        <v>#REF!</v>
      </c>
      <c r="AN115" s="171" t="e">
        <f>#REF!*$BI115</f>
        <v>#REF!</v>
      </c>
      <c r="AO115" s="171" t="e">
        <f>#REF!*$BI115</f>
        <v>#REF!</v>
      </c>
      <c r="AP115" s="171" t="e">
        <f>#REF!*$BI115</f>
        <v>#REF!</v>
      </c>
      <c r="AQ115" s="171" t="e">
        <f>#REF!*$BI115</f>
        <v>#REF!</v>
      </c>
      <c r="AR115" s="171" t="e">
        <f>#REF!*$BI115</f>
        <v>#REF!</v>
      </c>
      <c r="AS115" s="171" t="e">
        <f>#REF!*$BI115</f>
        <v>#REF!</v>
      </c>
      <c r="AT115" s="171" t="e">
        <f>#REF!*$BI115</f>
        <v>#REF!</v>
      </c>
      <c r="AU115" s="171" t="e">
        <f>#REF!*$BI115</f>
        <v>#REF!</v>
      </c>
      <c r="AV115" s="171" t="e">
        <f>#REF!*$BI115</f>
        <v>#REF!</v>
      </c>
      <c r="AW115" s="171" t="e">
        <f>#REF!*$BI115</f>
        <v>#REF!</v>
      </c>
      <c r="AX115" s="171" t="e">
        <f>#REF!*$BI115</f>
        <v>#REF!</v>
      </c>
      <c r="AY115" s="171" t="e">
        <f>#REF!*$BI115</f>
        <v>#REF!</v>
      </c>
      <c r="AZ115" s="171" t="e">
        <f>#REF!*$BI115</f>
        <v>#REF!</v>
      </c>
      <c r="BA115" s="171" t="e">
        <f>#REF!*$BI115</f>
        <v>#REF!</v>
      </c>
      <c r="BB115" s="171" t="e">
        <f>#REF!*$BI115</f>
        <v>#REF!</v>
      </c>
      <c r="BC115" s="171" t="e">
        <f>#REF!*$BI115</f>
        <v>#REF!</v>
      </c>
      <c r="BD115" s="171" t="e">
        <f>#REF!*$BI115</f>
        <v>#REF!</v>
      </c>
      <c r="BE115" s="171" t="e">
        <f>#REF!*$BI115</f>
        <v>#REF!</v>
      </c>
      <c r="BF115" s="171" t="e">
        <f>#REF!*$BI115</f>
        <v>#REF!</v>
      </c>
      <c r="BG115" s="171" t="e">
        <f>#REF!*$BI115</f>
        <v>#REF!</v>
      </c>
      <c r="BI115" s="174">
        <f>SUMIF(Revenue!$P:$P,'E&amp;O -  Import (USD)'!$F115,Revenue!$I:$I)</f>
        <v>0</v>
      </c>
    </row>
    <row r="116" spans="1:61" s="173" customFormat="1" ht="12.75" customHeight="1">
      <c r="A116" s="179" t="s">
        <v>456</v>
      </c>
      <c r="B116" s="179" t="s">
        <v>435</v>
      </c>
      <c r="C116" s="170" cm="1">
        <f t="array" ref="C116">IFERROR(INDEX('Legal Entity'!B:B,MATCH('E&amp;O -  Import (USD)'!F116,'Legal Entity'!A:A,0),0),0)</f>
        <v>0</v>
      </c>
      <c r="D116" s="170" t="str" cm="1">
        <f t="array" ref="D116">IFERROR(INDEX('Legal Entity'!C:C,MATCH(F116,'Legal Entity'!A:A,0),0),0)</f>
        <v>US</v>
      </c>
      <c r="E116" s="170" t="s">
        <v>635</v>
      </c>
      <c r="F116" s="170" t="s">
        <v>87</v>
      </c>
      <c r="G116" s="170"/>
      <c r="H116" s="171" t="e">
        <f>#REF!*$BI116</f>
        <v>#REF!</v>
      </c>
      <c r="I116" s="171" t="e">
        <f>#REF!*$BI116</f>
        <v>#REF!</v>
      </c>
      <c r="J116" s="171" t="e">
        <f>#REF!*$BI116</f>
        <v>#REF!</v>
      </c>
      <c r="K116" s="171" t="e">
        <f>#REF!*$BI116</f>
        <v>#REF!</v>
      </c>
      <c r="L116" s="171" t="e">
        <f>#REF!*$BI116</f>
        <v>#REF!</v>
      </c>
      <c r="M116" s="171" t="e">
        <f>#REF!*$BI116</f>
        <v>#REF!</v>
      </c>
      <c r="N116" s="171" t="e">
        <f>#REF!*$BI116</f>
        <v>#REF!</v>
      </c>
      <c r="O116" s="171" t="e">
        <f>#REF!*$BI116</f>
        <v>#REF!</v>
      </c>
      <c r="P116" s="171" t="e">
        <f>#REF!*$BI116</f>
        <v>#REF!</v>
      </c>
      <c r="Q116" s="171" t="e">
        <f>#REF!*$BI116</f>
        <v>#REF!</v>
      </c>
      <c r="R116" s="171" t="e">
        <f>#REF!*$BI116</f>
        <v>#REF!</v>
      </c>
      <c r="S116" s="171" t="e">
        <f>#REF!*$BI116</f>
        <v>#REF!</v>
      </c>
      <c r="T116" s="171" t="e">
        <f>#REF!*$BI116</f>
        <v>#REF!</v>
      </c>
      <c r="U116" s="171" t="e">
        <f>#REF!*$BI116</f>
        <v>#REF!</v>
      </c>
      <c r="V116" s="171" t="e">
        <f>#REF!*$BI116</f>
        <v>#REF!</v>
      </c>
      <c r="W116" s="171" t="e">
        <f>#REF!*$BI116</f>
        <v>#REF!</v>
      </c>
      <c r="X116" s="171" t="e">
        <f>#REF!*$BI116</f>
        <v>#REF!</v>
      </c>
      <c r="Y116" s="171" t="e">
        <f>#REF!*$BI116</f>
        <v>#REF!</v>
      </c>
      <c r="Z116" s="171" t="e">
        <f>#REF!*$BI116</f>
        <v>#REF!</v>
      </c>
      <c r="AA116" s="171" t="e">
        <f>#REF!*$BI116</f>
        <v>#REF!</v>
      </c>
      <c r="AB116" s="171" t="e">
        <f>#REF!*$BI116</f>
        <v>#REF!</v>
      </c>
      <c r="AC116" s="171" t="e">
        <f>#REF!*$BI116</f>
        <v>#REF!</v>
      </c>
      <c r="AD116" s="171" t="e">
        <f>#REF!*$BI116</f>
        <v>#REF!</v>
      </c>
      <c r="AE116" s="171" t="e">
        <f>#REF!*$BI116</f>
        <v>#REF!</v>
      </c>
      <c r="AF116" s="171" t="e">
        <f>#REF!*$BI116</f>
        <v>#REF!</v>
      </c>
      <c r="AG116" s="171" t="e">
        <f>#REF!*$BI116</f>
        <v>#REF!</v>
      </c>
      <c r="AH116" s="171" t="e">
        <f>#REF!*$BI116</f>
        <v>#REF!</v>
      </c>
      <c r="AI116" s="171" t="e">
        <f>#REF!*$BI116</f>
        <v>#REF!</v>
      </c>
      <c r="AJ116" s="171" t="e">
        <f>#REF!*$BI116</f>
        <v>#REF!</v>
      </c>
      <c r="AK116" s="171" t="e">
        <f>#REF!*$BI116</f>
        <v>#REF!</v>
      </c>
      <c r="AL116" s="171" t="e">
        <f>#REF!*$BI116</f>
        <v>#REF!</v>
      </c>
      <c r="AM116" s="171" t="e">
        <f>#REF!*$BI116</f>
        <v>#REF!</v>
      </c>
      <c r="AN116" s="171" t="e">
        <f>#REF!*$BI116</f>
        <v>#REF!</v>
      </c>
      <c r="AO116" s="171" t="e">
        <f>#REF!*$BI116</f>
        <v>#REF!</v>
      </c>
      <c r="AP116" s="171" t="e">
        <f>#REF!*$BI116</f>
        <v>#REF!</v>
      </c>
      <c r="AQ116" s="171" t="e">
        <f>#REF!*$BI116</f>
        <v>#REF!</v>
      </c>
      <c r="AR116" s="171" t="e">
        <f>#REF!*$BI116</f>
        <v>#REF!</v>
      </c>
      <c r="AS116" s="171" t="e">
        <f>#REF!*$BI116</f>
        <v>#REF!</v>
      </c>
      <c r="AT116" s="171" t="e">
        <f>#REF!*$BI116</f>
        <v>#REF!</v>
      </c>
      <c r="AU116" s="171" t="e">
        <f>#REF!*$BI116</f>
        <v>#REF!</v>
      </c>
      <c r="AV116" s="171" t="e">
        <f>#REF!*$BI116</f>
        <v>#REF!</v>
      </c>
      <c r="AW116" s="171" t="e">
        <f>#REF!*$BI116</f>
        <v>#REF!</v>
      </c>
      <c r="AX116" s="171" t="e">
        <f>#REF!*$BI116</f>
        <v>#REF!</v>
      </c>
      <c r="AY116" s="171" t="e">
        <f>#REF!*$BI116</f>
        <v>#REF!</v>
      </c>
      <c r="AZ116" s="171" t="e">
        <f>#REF!*$BI116</f>
        <v>#REF!</v>
      </c>
      <c r="BA116" s="171" t="e">
        <f>#REF!*$BI116</f>
        <v>#REF!</v>
      </c>
      <c r="BB116" s="171" t="e">
        <f>#REF!*$BI116</f>
        <v>#REF!</v>
      </c>
      <c r="BC116" s="171" t="e">
        <f>#REF!*$BI116</f>
        <v>#REF!</v>
      </c>
      <c r="BD116" s="171" t="e">
        <f>#REF!*$BI116</f>
        <v>#REF!</v>
      </c>
      <c r="BE116" s="171" t="e">
        <f>#REF!*$BI116</f>
        <v>#REF!</v>
      </c>
      <c r="BF116" s="171" t="e">
        <f>#REF!*$BI116</f>
        <v>#REF!</v>
      </c>
      <c r="BG116" s="171" t="e">
        <f>#REF!*$BI116</f>
        <v>#REF!</v>
      </c>
      <c r="BI116" s="174">
        <f>SUMIF(Revenue!$P:$P,'E&amp;O -  Import (USD)'!$F116,Revenue!$I:$I)</f>
        <v>0.14182134596566351</v>
      </c>
    </row>
    <row r="117" spans="1:61" s="173" customFormat="1" ht="12.75" customHeight="1">
      <c r="A117" s="179" t="s">
        <v>456</v>
      </c>
      <c r="B117" s="179" t="s">
        <v>435</v>
      </c>
      <c r="C117" s="170" cm="1">
        <f t="array" ref="C117">IFERROR(INDEX('Legal Entity'!B:B,MATCH('E&amp;O -  Import (USD)'!F117,'Legal Entity'!A:A,0),0),0)</f>
        <v>0</v>
      </c>
      <c r="D117" s="170" t="str" cm="1">
        <f t="array" ref="D117">IFERROR(INDEX('Legal Entity'!C:C,MATCH(F117,'Legal Entity'!A:A,0),0),0)</f>
        <v>US</v>
      </c>
      <c r="E117" s="170" t="s">
        <v>635</v>
      </c>
      <c r="F117" s="170" t="s">
        <v>35</v>
      </c>
      <c r="G117" s="170"/>
      <c r="H117" s="171" t="e">
        <f>#REF!*$BI117</f>
        <v>#REF!</v>
      </c>
      <c r="I117" s="171" t="e">
        <f>#REF!*$BI117</f>
        <v>#REF!</v>
      </c>
      <c r="J117" s="171" t="e">
        <f>#REF!*$BI117</f>
        <v>#REF!</v>
      </c>
      <c r="K117" s="171" t="e">
        <f>#REF!*$BI117</f>
        <v>#REF!</v>
      </c>
      <c r="L117" s="171" t="e">
        <f>#REF!*$BI117</f>
        <v>#REF!</v>
      </c>
      <c r="M117" s="171" t="e">
        <f>#REF!*$BI117</f>
        <v>#REF!</v>
      </c>
      <c r="N117" s="171" t="e">
        <f>#REF!*$BI117</f>
        <v>#REF!</v>
      </c>
      <c r="O117" s="171" t="e">
        <f>#REF!*$BI117</f>
        <v>#REF!</v>
      </c>
      <c r="P117" s="171" t="e">
        <f>#REF!*$BI117</f>
        <v>#REF!</v>
      </c>
      <c r="Q117" s="171" t="e">
        <f>#REF!*$BI117</f>
        <v>#REF!</v>
      </c>
      <c r="R117" s="171" t="e">
        <f>#REF!*$BI117</f>
        <v>#REF!</v>
      </c>
      <c r="S117" s="171" t="e">
        <f>#REF!*$BI117</f>
        <v>#REF!</v>
      </c>
      <c r="T117" s="171" t="e">
        <f>#REF!*$BI117</f>
        <v>#REF!</v>
      </c>
      <c r="U117" s="171" t="e">
        <f>#REF!*$BI117</f>
        <v>#REF!</v>
      </c>
      <c r="V117" s="171" t="e">
        <f>#REF!*$BI117</f>
        <v>#REF!</v>
      </c>
      <c r="W117" s="171" t="e">
        <f>#REF!*$BI117</f>
        <v>#REF!</v>
      </c>
      <c r="X117" s="171" t="e">
        <f>#REF!*$BI117</f>
        <v>#REF!</v>
      </c>
      <c r="Y117" s="171" t="e">
        <f>#REF!*$BI117</f>
        <v>#REF!</v>
      </c>
      <c r="Z117" s="171" t="e">
        <f>#REF!*$BI117</f>
        <v>#REF!</v>
      </c>
      <c r="AA117" s="171" t="e">
        <f>#REF!*$BI117</f>
        <v>#REF!</v>
      </c>
      <c r="AB117" s="171" t="e">
        <f>#REF!*$BI117</f>
        <v>#REF!</v>
      </c>
      <c r="AC117" s="171" t="e">
        <f>#REF!*$BI117</f>
        <v>#REF!</v>
      </c>
      <c r="AD117" s="171" t="e">
        <f>#REF!*$BI117</f>
        <v>#REF!</v>
      </c>
      <c r="AE117" s="171" t="e">
        <f>#REF!*$BI117</f>
        <v>#REF!</v>
      </c>
      <c r="AF117" s="171" t="e">
        <f>#REF!*$BI117</f>
        <v>#REF!</v>
      </c>
      <c r="AG117" s="171" t="e">
        <f>#REF!*$BI117</f>
        <v>#REF!</v>
      </c>
      <c r="AH117" s="171" t="e">
        <f>#REF!*$BI117</f>
        <v>#REF!</v>
      </c>
      <c r="AI117" s="171" t="e">
        <f>#REF!*$BI117</f>
        <v>#REF!</v>
      </c>
      <c r="AJ117" s="171" t="e">
        <f>#REF!*$BI117</f>
        <v>#REF!</v>
      </c>
      <c r="AK117" s="171" t="e">
        <f>#REF!*$BI117</f>
        <v>#REF!</v>
      </c>
      <c r="AL117" s="171" t="e">
        <f>#REF!*$BI117</f>
        <v>#REF!</v>
      </c>
      <c r="AM117" s="171" t="e">
        <f>#REF!*$BI117</f>
        <v>#REF!</v>
      </c>
      <c r="AN117" s="171" t="e">
        <f>#REF!*$BI117</f>
        <v>#REF!</v>
      </c>
      <c r="AO117" s="171" t="e">
        <f>#REF!*$BI117</f>
        <v>#REF!</v>
      </c>
      <c r="AP117" s="171" t="e">
        <f>#REF!*$BI117</f>
        <v>#REF!</v>
      </c>
      <c r="AQ117" s="171" t="e">
        <f>#REF!*$BI117</f>
        <v>#REF!</v>
      </c>
      <c r="AR117" s="171" t="e">
        <f>#REF!*$BI117</f>
        <v>#REF!</v>
      </c>
      <c r="AS117" s="171" t="e">
        <f>#REF!*$BI117</f>
        <v>#REF!</v>
      </c>
      <c r="AT117" s="171" t="e">
        <f>#REF!*$BI117</f>
        <v>#REF!</v>
      </c>
      <c r="AU117" s="171" t="e">
        <f>#REF!*$BI117</f>
        <v>#REF!</v>
      </c>
      <c r="AV117" s="171" t="e">
        <f>#REF!*$BI117</f>
        <v>#REF!</v>
      </c>
      <c r="AW117" s="171" t="e">
        <f>#REF!*$BI117</f>
        <v>#REF!</v>
      </c>
      <c r="AX117" s="171" t="e">
        <f>#REF!*$BI117</f>
        <v>#REF!</v>
      </c>
      <c r="AY117" s="171" t="e">
        <f>#REF!*$BI117</f>
        <v>#REF!</v>
      </c>
      <c r="AZ117" s="171" t="e">
        <f>#REF!*$BI117</f>
        <v>#REF!</v>
      </c>
      <c r="BA117" s="171" t="e">
        <f>#REF!*$BI117</f>
        <v>#REF!</v>
      </c>
      <c r="BB117" s="171" t="e">
        <f>#REF!*$BI117</f>
        <v>#REF!</v>
      </c>
      <c r="BC117" s="171" t="e">
        <f>#REF!*$BI117</f>
        <v>#REF!</v>
      </c>
      <c r="BD117" s="171" t="e">
        <f>#REF!*$BI117</f>
        <v>#REF!</v>
      </c>
      <c r="BE117" s="171" t="e">
        <f>#REF!*$BI117</f>
        <v>#REF!</v>
      </c>
      <c r="BF117" s="171" t="e">
        <f>#REF!*$BI117</f>
        <v>#REF!</v>
      </c>
      <c r="BG117" s="171" t="e">
        <f>#REF!*$BI117</f>
        <v>#REF!</v>
      </c>
      <c r="BI117" s="174">
        <f>SUMIF(Revenue!$P:$P,'E&amp;O -  Import (USD)'!$F117,Revenue!$I:$I)</f>
        <v>7.8536244208332658E-3</v>
      </c>
    </row>
    <row r="118" spans="1:61" s="173" customFormat="1" ht="12.75" hidden="1" customHeight="1">
      <c r="A118" s="179" t="s">
        <v>456</v>
      </c>
      <c r="B118" s="179" t="s">
        <v>435</v>
      </c>
      <c r="C118" s="170" t="str" cm="1">
        <f t="array" ref="C118">IFERROR(INDEX('Legal Entity'!B:B,MATCH('E&amp;O -  Import (USD)'!F118,'Legal Entity'!A:A,0),0),0)</f>
        <v>1148 - BERMUDA WATER COMPANY, INC.</v>
      </c>
      <c r="D118" s="170" t="str" cm="1">
        <f t="array" ref="D118">IFERROR(INDEX('Legal Entity'!C:C,MATCH(F118,'Legal Entity'!A:A,0),0),0)</f>
        <v>US</v>
      </c>
      <c r="E118" s="170" t="s">
        <v>635</v>
      </c>
      <c r="F118" s="170" t="s">
        <v>24</v>
      </c>
      <c r="G118" s="170"/>
      <c r="H118" s="171" t="e">
        <f>#REF!*$BI118</f>
        <v>#REF!</v>
      </c>
      <c r="I118" s="171" t="e">
        <f>#REF!*$BI118</f>
        <v>#REF!</v>
      </c>
      <c r="J118" s="171" t="e">
        <f>#REF!*$BI118</f>
        <v>#REF!</v>
      </c>
      <c r="K118" s="171" t="e">
        <f>#REF!*$BI118</f>
        <v>#REF!</v>
      </c>
      <c r="L118" s="171" t="e">
        <f>#REF!*$BI118</f>
        <v>#REF!</v>
      </c>
      <c r="M118" s="171" t="e">
        <f>#REF!*$BI118</f>
        <v>#REF!</v>
      </c>
      <c r="N118" s="171" t="e">
        <f>#REF!*$BI118</f>
        <v>#REF!</v>
      </c>
      <c r="O118" s="171" t="e">
        <f>#REF!*$BI118</f>
        <v>#REF!</v>
      </c>
      <c r="P118" s="171" t="e">
        <f>#REF!*$BI118</f>
        <v>#REF!</v>
      </c>
      <c r="Q118" s="171" t="e">
        <f>#REF!*$BI118</f>
        <v>#REF!</v>
      </c>
      <c r="R118" s="171" t="e">
        <f>#REF!*$BI118</f>
        <v>#REF!</v>
      </c>
      <c r="S118" s="171" t="e">
        <f>#REF!*$BI118</f>
        <v>#REF!</v>
      </c>
      <c r="T118" s="171" t="e">
        <f>#REF!*$BI118</f>
        <v>#REF!</v>
      </c>
      <c r="U118" s="171" t="e">
        <f>#REF!*$BI118</f>
        <v>#REF!</v>
      </c>
      <c r="V118" s="171" t="e">
        <f>#REF!*$BI118</f>
        <v>#REF!</v>
      </c>
      <c r="W118" s="171" t="e">
        <f>#REF!*$BI118</f>
        <v>#REF!</v>
      </c>
      <c r="X118" s="171" t="e">
        <f>#REF!*$BI118</f>
        <v>#REF!</v>
      </c>
      <c r="Y118" s="171" t="e">
        <f>#REF!*$BI118</f>
        <v>#REF!</v>
      </c>
      <c r="Z118" s="171" t="e">
        <f>#REF!*$BI118</f>
        <v>#REF!</v>
      </c>
      <c r="AA118" s="171" t="e">
        <f>#REF!*$BI118</f>
        <v>#REF!</v>
      </c>
      <c r="AB118" s="171" t="e">
        <f>#REF!*$BI118</f>
        <v>#REF!</v>
      </c>
      <c r="AC118" s="171" t="e">
        <f>#REF!*$BI118</f>
        <v>#REF!</v>
      </c>
      <c r="AD118" s="171" t="e">
        <f>#REF!*$BI118</f>
        <v>#REF!</v>
      </c>
      <c r="AE118" s="171" t="e">
        <f>#REF!*$BI118</f>
        <v>#REF!</v>
      </c>
      <c r="AF118" s="171" t="e">
        <f>#REF!*$BI118</f>
        <v>#REF!</v>
      </c>
      <c r="AG118" s="171" t="e">
        <f>#REF!*$BI118</f>
        <v>#REF!</v>
      </c>
      <c r="AH118" s="171" t="e">
        <f>#REF!*$BI118</f>
        <v>#REF!</v>
      </c>
      <c r="AI118" s="171" t="e">
        <f>#REF!*$BI118</f>
        <v>#REF!</v>
      </c>
      <c r="AJ118" s="171" t="e">
        <f>#REF!*$BI118</f>
        <v>#REF!</v>
      </c>
      <c r="AK118" s="171" t="e">
        <f>#REF!*$BI118</f>
        <v>#REF!</v>
      </c>
      <c r="AL118" s="171" t="e">
        <f>#REF!*$BI118</f>
        <v>#REF!</v>
      </c>
      <c r="AM118" s="171" t="e">
        <f>#REF!*$BI118</f>
        <v>#REF!</v>
      </c>
      <c r="AN118" s="171" t="e">
        <f>#REF!*$BI118</f>
        <v>#REF!</v>
      </c>
      <c r="AO118" s="171" t="e">
        <f>#REF!*$BI118</f>
        <v>#REF!</v>
      </c>
      <c r="AP118" s="171" t="e">
        <f>#REF!*$BI118</f>
        <v>#REF!</v>
      </c>
      <c r="AQ118" s="171" t="e">
        <f>#REF!*$BI118</f>
        <v>#REF!</v>
      </c>
      <c r="AR118" s="171" t="e">
        <f>#REF!*$BI118</f>
        <v>#REF!</v>
      </c>
      <c r="AS118" s="171" t="e">
        <f>#REF!*$BI118</f>
        <v>#REF!</v>
      </c>
      <c r="AT118" s="171" t="e">
        <f>#REF!*$BI118</f>
        <v>#REF!</v>
      </c>
      <c r="AU118" s="171" t="e">
        <f>#REF!*$BI118</f>
        <v>#REF!</v>
      </c>
      <c r="AV118" s="171" t="e">
        <f>#REF!*$BI118</f>
        <v>#REF!</v>
      </c>
      <c r="AW118" s="171" t="e">
        <f>#REF!*$BI118</f>
        <v>#REF!</v>
      </c>
      <c r="AX118" s="171" t="e">
        <f>#REF!*$BI118</f>
        <v>#REF!</v>
      </c>
      <c r="AY118" s="171" t="e">
        <f>#REF!*$BI118</f>
        <v>#REF!</v>
      </c>
      <c r="AZ118" s="171" t="e">
        <f>#REF!*$BI118</f>
        <v>#REF!</v>
      </c>
      <c r="BA118" s="171" t="e">
        <f>#REF!*$BI118</f>
        <v>#REF!</v>
      </c>
      <c r="BB118" s="171" t="e">
        <f>#REF!*$BI118</f>
        <v>#REF!</v>
      </c>
      <c r="BC118" s="171" t="e">
        <f>#REF!*$BI118</f>
        <v>#REF!</v>
      </c>
      <c r="BD118" s="171" t="e">
        <f>#REF!*$BI118</f>
        <v>#REF!</v>
      </c>
      <c r="BE118" s="171" t="e">
        <f>#REF!*$BI118</f>
        <v>#REF!</v>
      </c>
      <c r="BF118" s="171" t="e">
        <f>#REF!*$BI118</f>
        <v>#REF!</v>
      </c>
      <c r="BG118" s="171" t="e">
        <f>#REF!*$BI118</f>
        <v>#REF!</v>
      </c>
      <c r="BI118" s="174">
        <f>SUMIF(Revenue!$P:$P,'E&amp;O -  Import (USD)'!$F118,Revenue!$I:$I)</f>
        <v>0</v>
      </c>
    </row>
    <row r="119" spans="1:61" s="173" customFormat="1" ht="12.75" hidden="1" customHeight="1">
      <c r="A119" s="179" t="s">
        <v>456</v>
      </c>
      <c r="B119" s="179" t="s">
        <v>435</v>
      </c>
      <c r="C119" s="170" t="str" cm="1">
        <f t="array" ref="C119">IFERROR(INDEX('Legal Entity'!B:B,MATCH('E&amp;O -  Import (USD)'!F119,'Legal Entity'!A:A,0),0),0)</f>
        <v>1154 - GREAT BASIN WATER CO. F/K/A UTILITIES, INC. OF CENTRAL NEVADA</v>
      </c>
      <c r="D119" s="170" t="str" cm="1">
        <f t="array" ref="D119">IFERROR(INDEX('Legal Entity'!C:C,MATCH(F119,'Legal Entity'!A:A,0),0),0)</f>
        <v>US</v>
      </c>
      <c r="E119" s="170" t="s">
        <v>635</v>
      </c>
      <c r="F119" s="170" t="s">
        <v>25</v>
      </c>
      <c r="G119" s="170"/>
      <c r="H119" s="171" t="e">
        <f>#REF!*$BI119</f>
        <v>#REF!</v>
      </c>
      <c r="I119" s="171" t="e">
        <f>#REF!*$BI119</f>
        <v>#REF!</v>
      </c>
      <c r="J119" s="171" t="e">
        <f>#REF!*$BI119</f>
        <v>#REF!</v>
      </c>
      <c r="K119" s="171" t="e">
        <f>#REF!*$BI119</f>
        <v>#REF!</v>
      </c>
      <c r="L119" s="171" t="e">
        <f>#REF!*$BI119</f>
        <v>#REF!</v>
      </c>
      <c r="M119" s="171" t="e">
        <f>#REF!*$BI119</f>
        <v>#REF!</v>
      </c>
      <c r="N119" s="171" t="e">
        <f>#REF!*$BI119</f>
        <v>#REF!</v>
      </c>
      <c r="O119" s="171" t="e">
        <f>#REF!*$BI119</f>
        <v>#REF!</v>
      </c>
      <c r="P119" s="171" t="e">
        <f>#REF!*$BI119</f>
        <v>#REF!</v>
      </c>
      <c r="Q119" s="171" t="e">
        <f>#REF!*$BI119</f>
        <v>#REF!</v>
      </c>
      <c r="R119" s="171" t="e">
        <f>#REF!*$BI119</f>
        <v>#REF!</v>
      </c>
      <c r="S119" s="171" t="e">
        <f>#REF!*$BI119</f>
        <v>#REF!</v>
      </c>
      <c r="T119" s="171" t="e">
        <f>#REF!*$BI119</f>
        <v>#REF!</v>
      </c>
      <c r="U119" s="171" t="e">
        <f>#REF!*$BI119</f>
        <v>#REF!</v>
      </c>
      <c r="V119" s="171" t="e">
        <f>#REF!*$BI119</f>
        <v>#REF!</v>
      </c>
      <c r="W119" s="171" t="e">
        <f>#REF!*$BI119</f>
        <v>#REF!</v>
      </c>
      <c r="X119" s="171" t="e">
        <f>#REF!*$BI119</f>
        <v>#REF!</v>
      </c>
      <c r="Y119" s="171" t="e">
        <f>#REF!*$BI119</f>
        <v>#REF!</v>
      </c>
      <c r="Z119" s="171" t="e">
        <f>#REF!*$BI119</f>
        <v>#REF!</v>
      </c>
      <c r="AA119" s="171" t="e">
        <f>#REF!*$BI119</f>
        <v>#REF!</v>
      </c>
      <c r="AB119" s="171" t="e">
        <f>#REF!*$BI119</f>
        <v>#REF!</v>
      </c>
      <c r="AC119" s="171" t="e">
        <f>#REF!*$BI119</f>
        <v>#REF!</v>
      </c>
      <c r="AD119" s="171" t="e">
        <f>#REF!*$BI119</f>
        <v>#REF!</v>
      </c>
      <c r="AE119" s="171" t="e">
        <f>#REF!*$BI119</f>
        <v>#REF!</v>
      </c>
      <c r="AF119" s="171" t="e">
        <f>#REF!*$BI119</f>
        <v>#REF!</v>
      </c>
      <c r="AG119" s="171" t="e">
        <f>#REF!*$BI119</f>
        <v>#REF!</v>
      </c>
      <c r="AH119" s="171" t="e">
        <f>#REF!*$BI119</f>
        <v>#REF!</v>
      </c>
      <c r="AI119" s="171" t="e">
        <f>#REF!*$BI119</f>
        <v>#REF!</v>
      </c>
      <c r="AJ119" s="171" t="e">
        <f>#REF!*$BI119</f>
        <v>#REF!</v>
      </c>
      <c r="AK119" s="171" t="e">
        <f>#REF!*$BI119</f>
        <v>#REF!</v>
      </c>
      <c r="AL119" s="171" t="e">
        <f>#REF!*$BI119</f>
        <v>#REF!</v>
      </c>
      <c r="AM119" s="171" t="e">
        <f>#REF!*$BI119</f>
        <v>#REF!</v>
      </c>
      <c r="AN119" s="171" t="e">
        <f>#REF!*$BI119</f>
        <v>#REF!</v>
      </c>
      <c r="AO119" s="171" t="e">
        <f>#REF!*$BI119</f>
        <v>#REF!</v>
      </c>
      <c r="AP119" s="171" t="e">
        <f>#REF!*$BI119</f>
        <v>#REF!</v>
      </c>
      <c r="AQ119" s="171" t="e">
        <f>#REF!*$BI119</f>
        <v>#REF!</v>
      </c>
      <c r="AR119" s="171" t="e">
        <f>#REF!*$BI119</f>
        <v>#REF!</v>
      </c>
      <c r="AS119" s="171" t="e">
        <f>#REF!*$BI119</f>
        <v>#REF!</v>
      </c>
      <c r="AT119" s="171" t="e">
        <f>#REF!*$BI119</f>
        <v>#REF!</v>
      </c>
      <c r="AU119" s="171" t="e">
        <f>#REF!*$BI119</f>
        <v>#REF!</v>
      </c>
      <c r="AV119" s="171" t="e">
        <f>#REF!*$BI119</f>
        <v>#REF!</v>
      </c>
      <c r="AW119" s="171" t="e">
        <f>#REF!*$BI119</f>
        <v>#REF!</v>
      </c>
      <c r="AX119" s="171" t="e">
        <f>#REF!*$BI119</f>
        <v>#REF!</v>
      </c>
      <c r="AY119" s="171" t="e">
        <f>#REF!*$BI119</f>
        <v>#REF!</v>
      </c>
      <c r="AZ119" s="171" t="e">
        <f>#REF!*$BI119</f>
        <v>#REF!</v>
      </c>
      <c r="BA119" s="171" t="e">
        <f>#REF!*$BI119</f>
        <v>#REF!</v>
      </c>
      <c r="BB119" s="171" t="e">
        <f>#REF!*$BI119</f>
        <v>#REF!</v>
      </c>
      <c r="BC119" s="171" t="e">
        <f>#REF!*$BI119</f>
        <v>#REF!</v>
      </c>
      <c r="BD119" s="171" t="e">
        <f>#REF!*$BI119</f>
        <v>#REF!</v>
      </c>
      <c r="BE119" s="171" t="e">
        <f>#REF!*$BI119</f>
        <v>#REF!</v>
      </c>
      <c r="BF119" s="171" t="e">
        <f>#REF!*$BI119</f>
        <v>#REF!</v>
      </c>
      <c r="BG119" s="171" t="e">
        <f>#REF!*$BI119</f>
        <v>#REF!</v>
      </c>
      <c r="BI119" s="174">
        <f>SUMIF(Revenue!$P:$P,'E&amp;O -  Import (USD)'!$F119,Revenue!$I:$I)</f>
        <v>0</v>
      </c>
    </row>
    <row r="120" spans="1:61" s="173" customFormat="1" ht="12.75" hidden="1" customHeight="1">
      <c r="A120" s="179" t="s">
        <v>456</v>
      </c>
      <c r="B120" s="179" t="s">
        <v>435</v>
      </c>
      <c r="C120" s="170" cm="1">
        <f t="array" ref="C120">IFERROR(INDEX('Legal Entity'!B:B,MATCH('E&amp;O -  Import (USD)'!F120,'Legal Entity'!A:A,0),0),0)</f>
        <v>0</v>
      </c>
      <c r="D120" s="170" t="str" cm="1">
        <f t="array" ref="D120">IFERROR(INDEX('Legal Entity'!C:C,MATCH(F120,'Legal Entity'!A:A,0),0),0)</f>
        <v>CA</v>
      </c>
      <c r="E120" s="170" t="s">
        <v>635</v>
      </c>
      <c r="F120" s="170" t="s">
        <v>655</v>
      </c>
      <c r="G120" s="170"/>
      <c r="H120" s="171" t="e">
        <f>#REF!*$BI120</f>
        <v>#REF!</v>
      </c>
      <c r="I120" s="171" t="e">
        <f>#REF!*$BI120</f>
        <v>#REF!</v>
      </c>
      <c r="J120" s="171" t="e">
        <f>#REF!*$BI120</f>
        <v>#REF!</v>
      </c>
      <c r="K120" s="171" t="e">
        <f>#REF!*$BI120</f>
        <v>#REF!</v>
      </c>
      <c r="L120" s="171" t="e">
        <f>#REF!*$BI120</f>
        <v>#REF!</v>
      </c>
      <c r="M120" s="171" t="e">
        <f>#REF!*$BI120</f>
        <v>#REF!</v>
      </c>
      <c r="N120" s="171" t="e">
        <f>#REF!*$BI120</f>
        <v>#REF!</v>
      </c>
      <c r="O120" s="171" t="e">
        <f>#REF!*$BI120</f>
        <v>#REF!</v>
      </c>
      <c r="P120" s="171" t="e">
        <f>#REF!*$BI120</f>
        <v>#REF!</v>
      </c>
      <c r="Q120" s="171" t="e">
        <f>#REF!*$BI120</f>
        <v>#REF!</v>
      </c>
      <c r="R120" s="171" t="e">
        <f>#REF!*$BI120</f>
        <v>#REF!</v>
      </c>
      <c r="S120" s="171" t="e">
        <f>#REF!*$BI120</f>
        <v>#REF!</v>
      </c>
      <c r="T120" s="171" t="e">
        <f>#REF!*$BI120</f>
        <v>#REF!</v>
      </c>
      <c r="U120" s="171" t="e">
        <f>#REF!*$BI120</f>
        <v>#REF!</v>
      </c>
      <c r="V120" s="171" t="e">
        <f>#REF!*$BI120</f>
        <v>#REF!</v>
      </c>
      <c r="W120" s="171" t="e">
        <f>#REF!*$BI120</f>
        <v>#REF!</v>
      </c>
      <c r="X120" s="171" t="e">
        <f>#REF!*$BI120</f>
        <v>#REF!</v>
      </c>
      <c r="Y120" s="171" t="e">
        <f>#REF!*$BI120</f>
        <v>#REF!</v>
      </c>
      <c r="Z120" s="171" t="e">
        <f>#REF!*$BI120</f>
        <v>#REF!</v>
      </c>
      <c r="AA120" s="171" t="e">
        <f>#REF!*$BI120</f>
        <v>#REF!</v>
      </c>
      <c r="AB120" s="171" t="e">
        <f>#REF!*$BI120</f>
        <v>#REF!</v>
      </c>
      <c r="AC120" s="171" t="e">
        <f>#REF!*$BI120</f>
        <v>#REF!</v>
      </c>
      <c r="AD120" s="171" t="e">
        <f>#REF!*$BI120</f>
        <v>#REF!</v>
      </c>
      <c r="AE120" s="171" t="e">
        <f>#REF!*$BI120</f>
        <v>#REF!</v>
      </c>
      <c r="AF120" s="171" t="e">
        <f>#REF!*$BI120</f>
        <v>#REF!</v>
      </c>
      <c r="AG120" s="171" t="e">
        <f>#REF!*$BI120</f>
        <v>#REF!</v>
      </c>
      <c r="AH120" s="171" t="e">
        <f>#REF!*$BI120</f>
        <v>#REF!</v>
      </c>
      <c r="AI120" s="171" t="e">
        <f>#REF!*$BI120</f>
        <v>#REF!</v>
      </c>
      <c r="AJ120" s="171" t="e">
        <f>#REF!*$BI120</f>
        <v>#REF!</v>
      </c>
      <c r="AK120" s="171" t="e">
        <f>#REF!*$BI120</f>
        <v>#REF!</v>
      </c>
      <c r="AL120" s="171" t="e">
        <f>#REF!*$BI120</f>
        <v>#REF!</v>
      </c>
      <c r="AM120" s="171" t="e">
        <f>#REF!*$BI120</f>
        <v>#REF!</v>
      </c>
      <c r="AN120" s="171" t="e">
        <f>#REF!*$BI120</f>
        <v>#REF!</v>
      </c>
      <c r="AO120" s="171" t="e">
        <f>#REF!*$BI120</f>
        <v>#REF!</v>
      </c>
      <c r="AP120" s="171" t="e">
        <f>#REF!*$BI120</f>
        <v>#REF!</v>
      </c>
      <c r="AQ120" s="171" t="e">
        <f>#REF!*$BI120</f>
        <v>#REF!</v>
      </c>
      <c r="AR120" s="171" t="e">
        <f>#REF!*$BI120</f>
        <v>#REF!</v>
      </c>
      <c r="AS120" s="171" t="e">
        <f>#REF!*$BI120</f>
        <v>#REF!</v>
      </c>
      <c r="AT120" s="171" t="e">
        <f>#REF!*$BI120</f>
        <v>#REF!</v>
      </c>
      <c r="AU120" s="171" t="e">
        <f>#REF!*$BI120</f>
        <v>#REF!</v>
      </c>
      <c r="AV120" s="171" t="e">
        <f>#REF!*$BI120</f>
        <v>#REF!</v>
      </c>
      <c r="AW120" s="171" t="e">
        <f>#REF!*$BI120</f>
        <v>#REF!</v>
      </c>
      <c r="AX120" s="171" t="e">
        <f>#REF!*$BI120</f>
        <v>#REF!</v>
      </c>
      <c r="AY120" s="171" t="e">
        <f>#REF!*$BI120</f>
        <v>#REF!</v>
      </c>
      <c r="AZ120" s="171" t="e">
        <f>#REF!*$BI120</f>
        <v>#REF!</v>
      </c>
      <c r="BA120" s="171" t="e">
        <f>#REF!*$BI120</f>
        <v>#REF!</v>
      </c>
      <c r="BB120" s="171" t="e">
        <f>#REF!*$BI120</f>
        <v>#REF!</v>
      </c>
      <c r="BC120" s="171" t="e">
        <f>#REF!*$BI120</f>
        <v>#REF!</v>
      </c>
      <c r="BD120" s="171" t="e">
        <f>#REF!*$BI120</f>
        <v>#REF!</v>
      </c>
      <c r="BE120" s="171" t="e">
        <f>#REF!*$BI120</f>
        <v>#REF!</v>
      </c>
      <c r="BF120" s="171" t="e">
        <f>#REF!*$BI120</f>
        <v>#REF!</v>
      </c>
      <c r="BG120" s="171" t="e">
        <f>#REF!*$BI120</f>
        <v>#REF!</v>
      </c>
      <c r="BI120" s="174">
        <f>SUMIF(Revenue!$P:$P,'E&amp;O -  Import (USD)'!$F120,Revenue!$I:$I)</f>
        <v>0</v>
      </c>
    </row>
    <row r="121" spans="1:61" s="173" customFormat="1" ht="12.75" hidden="1" customHeight="1">
      <c r="A121" s="179" t="s">
        <v>456</v>
      </c>
      <c r="B121" s="179" t="s">
        <v>435</v>
      </c>
      <c r="C121" s="170" cm="1">
        <f t="array" ref="C121">IFERROR(INDEX('Legal Entity'!B:B,MATCH('E&amp;O -  Import (USD)'!F121,'Legal Entity'!A:A,0),0),0)</f>
        <v>0</v>
      </c>
      <c r="D121" s="170" t="str" cm="1">
        <f t="array" ref="D121">IFERROR(INDEX('Legal Entity'!C:C,MATCH(F121,'Legal Entity'!A:A,0),0),0)</f>
        <v>CA</v>
      </c>
      <c r="E121" s="170" t="s">
        <v>635</v>
      </c>
      <c r="F121" s="170" t="s">
        <v>177</v>
      </c>
      <c r="G121" s="170"/>
      <c r="H121" s="171" t="e">
        <f>#REF!*$BI121</f>
        <v>#REF!</v>
      </c>
      <c r="I121" s="171" t="e">
        <f>#REF!*$BI121</f>
        <v>#REF!</v>
      </c>
      <c r="J121" s="171" t="e">
        <f>#REF!*$BI121</f>
        <v>#REF!</v>
      </c>
      <c r="K121" s="171" t="e">
        <f>#REF!*$BI121</f>
        <v>#REF!</v>
      </c>
      <c r="L121" s="171" t="e">
        <f>#REF!*$BI121</f>
        <v>#REF!</v>
      </c>
      <c r="M121" s="171" t="e">
        <f>#REF!*$BI121</f>
        <v>#REF!</v>
      </c>
      <c r="N121" s="171" t="e">
        <f>#REF!*$BI121</f>
        <v>#REF!</v>
      </c>
      <c r="O121" s="171" t="e">
        <f>#REF!*$BI121</f>
        <v>#REF!</v>
      </c>
      <c r="P121" s="171" t="e">
        <f>#REF!*$BI121</f>
        <v>#REF!</v>
      </c>
      <c r="Q121" s="171" t="e">
        <f>#REF!*$BI121</f>
        <v>#REF!</v>
      </c>
      <c r="R121" s="171" t="e">
        <f>#REF!*$BI121</f>
        <v>#REF!</v>
      </c>
      <c r="S121" s="171" t="e">
        <f>#REF!*$BI121</f>
        <v>#REF!</v>
      </c>
      <c r="T121" s="171" t="e">
        <f>#REF!*$BI121</f>
        <v>#REF!</v>
      </c>
      <c r="U121" s="171" t="e">
        <f>#REF!*$BI121</f>
        <v>#REF!</v>
      </c>
      <c r="V121" s="171" t="e">
        <f>#REF!*$BI121</f>
        <v>#REF!</v>
      </c>
      <c r="W121" s="171" t="e">
        <f>#REF!*$BI121</f>
        <v>#REF!</v>
      </c>
      <c r="X121" s="171" t="e">
        <f>#REF!*$BI121</f>
        <v>#REF!</v>
      </c>
      <c r="Y121" s="171" t="e">
        <f>#REF!*$BI121</f>
        <v>#REF!</v>
      </c>
      <c r="Z121" s="171" t="e">
        <f>#REF!*$BI121</f>
        <v>#REF!</v>
      </c>
      <c r="AA121" s="171" t="e">
        <f>#REF!*$BI121</f>
        <v>#REF!</v>
      </c>
      <c r="AB121" s="171" t="e">
        <f>#REF!*$BI121</f>
        <v>#REF!</v>
      </c>
      <c r="AC121" s="171" t="e">
        <f>#REF!*$BI121</f>
        <v>#REF!</v>
      </c>
      <c r="AD121" s="171" t="e">
        <f>#REF!*$BI121</f>
        <v>#REF!</v>
      </c>
      <c r="AE121" s="171" t="e">
        <f>#REF!*$BI121</f>
        <v>#REF!</v>
      </c>
      <c r="AF121" s="171" t="e">
        <f>#REF!*$BI121</f>
        <v>#REF!</v>
      </c>
      <c r="AG121" s="171" t="e">
        <f>#REF!*$BI121</f>
        <v>#REF!</v>
      </c>
      <c r="AH121" s="171" t="e">
        <f>#REF!*$BI121</f>
        <v>#REF!</v>
      </c>
      <c r="AI121" s="171" t="e">
        <f>#REF!*$BI121</f>
        <v>#REF!</v>
      </c>
      <c r="AJ121" s="171" t="e">
        <f>#REF!*$BI121</f>
        <v>#REF!</v>
      </c>
      <c r="AK121" s="171" t="e">
        <f>#REF!*$BI121</f>
        <v>#REF!</v>
      </c>
      <c r="AL121" s="171" t="e">
        <f>#REF!*$BI121</f>
        <v>#REF!</v>
      </c>
      <c r="AM121" s="171" t="e">
        <f>#REF!*$BI121</f>
        <v>#REF!</v>
      </c>
      <c r="AN121" s="171" t="e">
        <f>#REF!*$BI121</f>
        <v>#REF!</v>
      </c>
      <c r="AO121" s="171" t="e">
        <f>#REF!*$BI121</f>
        <v>#REF!</v>
      </c>
      <c r="AP121" s="171" t="e">
        <f>#REF!*$BI121</f>
        <v>#REF!</v>
      </c>
      <c r="AQ121" s="171" t="e">
        <f>#REF!*$BI121</f>
        <v>#REF!</v>
      </c>
      <c r="AR121" s="171" t="e">
        <f>#REF!*$BI121</f>
        <v>#REF!</v>
      </c>
      <c r="AS121" s="171" t="e">
        <f>#REF!*$BI121</f>
        <v>#REF!</v>
      </c>
      <c r="AT121" s="171" t="e">
        <f>#REF!*$BI121</f>
        <v>#REF!</v>
      </c>
      <c r="AU121" s="171" t="e">
        <f>#REF!*$BI121</f>
        <v>#REF!</v>
      </c>
      <c r="AV121" s="171" t="e">
        <f>#REF!*$BI121</f>
        <v>#REF!</v>
      </c>
      <c r="AW121" s="171" t="e">
        <f>#REF!*$BI121</f>
        <v>#REF!</v>
      </c>
      <c r="AX121" s="171" t="e">
        <f>#REF!*$BI121</f>
        <v>#REF!</v>
      </c>
      <c r="AY121" s="171" t="e">
        <f>#REF!*$BI121</f>
        <v>#REF!</v>
      </c>
      <c r="AZ121" s="171" t="e">
        <f>#REF!*$BI121</f>
        <v>#REF!</v>
      </c>
      <c r="BA121" s="171" t="e">
        <f>#REF!*$BI121</f>
        <v>#REF!</v>
      </c>
      <c r="BB121" s="171" t="e">
        <f>#REF!*$BI121</f>
        <v>#REF!</v>
      </c>
      <c r="BC121" s="171" t="e">
        <f>#REF!*$BI121</f>
        <v>#REF!</v>
      </c>
      <c r="BD121" s="171" t="e">
        <f>#REF!*$BI121</f>
        <v>#REF!</v>
      </c>
      <c r="BE121" s="171" t="e">
        <f>#REF!*$BI121</f>
        <v>#REF!</v>
      </c>
      <c r="BF121" s="171" t="e">
        <f>#REF!*$BI121</f>
        <v>#REF!</v>
      </c>
      <c r="BG121" s="171" t="e">
        <f>#REF!*$BI121</f>
        <v>#REF!</v>
      </c>
      <c r="BI121" s="174">
        <f>SUMIF(Revenue!$P:$P,'E&amp;O -  Import (USD)'!$F121,Revenue!$I:$I)</f>
        <v>0</v>
      </c>
    </row>
    <row r="122" spans="1:61" s="173" customFormat="1" ht="12.75" hidden="1" customHeight="1">
      <c r="A122" s="179" t="s">
        <v>456</v>
      </c>
      <c r="B122" s="179" t="s">
        <v>435</v>
      </c>
      <c r="C122" s="170" t="str" cm="1">
        <f t="array" ref="C122">IFERROR(INDEX('Legal Entity'!B:B,MATCH('E&amp;O -  Import (USD)'!F122,'Legal Entity'!A:A,0),0),0)</f>
        <v>1365 - Corix Utilities (Foothills Wastewater) Inc.</v>
      </c>
      <c r="D122" s="170" t="str" cm="1">
        <f t="array" ref="D122">IFERROR(INDEX('Legal Entity'!C:C,MATCH(F122,'Legal Entity'!A:A,0),0),0)</f>
        <v>CA</v>
      </c>
      <c r="E122" s="170" t="s">
        <v>635</v>
      </c>
      <c r="F122" s="170" t="s">
        <v>182</v>
      </c>
      <c r="G122" s="170"/>
      <c r="H122" s="171" t="e">
        <f>#REF!*$BI122</f>
        <v>#REF!</v>
      </c>
      <c r="I122" s="171" t="e">
        <f>#REF!*$BI122</f>
        <v>#REF!</v>
      </c>
      <c r="J122" s="171" t="e">
        <f>#REF!*$BI122</f>
        <v>#REF!</v>
      </c>
      <c r="K122" s="171" t="e">
        <f>#REF!*$BI122</f>
        <v>#REF!</v>
      </c>
      <c r="L122" s="171" t="e">
        <f>#REF!*$BI122</f>
        <v>#REF!</v>
      </c>
      <c r="M122" s="171" t="e">
        <f>#REF!*$BI122</f>
        <v>#REF!</v>
      </c>
      <c r="N122" s="171" t="e">
        <f>#REF!*$BI122</f>
        <v>#REF!</v>
      </c>
      <c r="O122" s="171" t="e">
        <f>#REF!*$BI122</f>
        <v>#REF!</v>
      </c>
      <c r="P122" s="171" t="e">
        <f>#REF!*$BI122</f>
        <v>#REF!</v>
      </c>
      <c r="Q122" s="171" t="e">
        <f>#REF!*$BI122</f>
        <v>#REF!</v>
      </c>
      <c r="R122" s="171" t="e">
        <f>#REF!*$BI122</f>
        <v>#REF!</v>
      </c>
      <c r="S122" s="171" t="e">
        <f>#REF!*$BI122</f>
        <v>#REF!</v>
      </c>
      <c r="T122" s="171" t="e">
        <f>#REF!*$BI122</f>
        <v>#REF!</v>
      </c>
      <c r="U122" s="171" t="e">
        <f>#REF!*$BI122</f>
        <v>#REF!</v>
      </c>
      <c r="V122" s="171" t="e">
        <f>#REF!*$BI122</f>
        <v>#REF!</v>
      </c>
      <c r="W122" s="171" t="e">
        <f>#REF!*$BI122</f>
        <v>#REF!</v>
      </c>
      <c r="X122" s="171" t="e">
        <f>#REF!*$BI122</f>
        <v>#REF!</v>
      </c>
      <c r="Y122" s="171" t="e">
        <f>#REF!*$BI122</f>
        <v>#REF!</v>
      </c>
      <c r="Z122" s="171" t="e">
        <f>#REF!*$BI122</f>
        <v>#REF!</v>
      </c>
      <c r="AA122" s="171" t="e">
        <f>#REF!*$BI122</f>
        <v>#REF!</v>
      </c>
      <c r="AB122" s="171" t="e">
        <f>#REF!*$BI122</f>
        <v>#REF!</v>
      </c>
      <c r="AC122" s="171" t="e">
        <f>#REF!*$BI122</f>
        <v>#REF!</v>
      </c>
      <c r="AD122" s="171" t="e">
        <f>#REF!*$BI122</f>
        <v>#REF!</v>
      </c>
      <c r="AE122" s="171" t="e">
        <f>#REF!*$BI122</f>
        <v>#REF!</v>
      </c>
      <c r="AF122" s="171" t="e">
        <f>#REF!*$BI122</f>
        <v>#REF!</v>
      </c>
      <c r="AG122" s="171" t="e">
        <f>#REF!*$BI122</f>
        <v>#REF!</v>
      </c>
      <c r="AH122" s="171" t="e">
        <f>#REF!*$BI122</f>
        <v>#REF!</v>
      </c>
      <c r="AI122" s="171" t="e">
        <f>#REF!*$BI122</f>
        <v>#REF!</v>
      </c>
      <c r="AJ122" s="171" t="e">
        <f>#REF!*$BI122</f>
        <v>#REF!</v>
      </c>
      <c r="AK122" s="171" t="e">
        <f>#REF!*$BI122</f>
        <v>#REF!</v>
      </c>
      <c r="AL122" s="171" t="e">
        <f>#REF!*$BI122</f>
        <v>#REF!</v>
      </c>
      <c r="AM122" s="171" t="e">
        <f>#REF!*$BI122</f>
        <v>#REF!</v>
      </c>
      <c r="AN122" s="171" t="e">
        <f>#REF!*$BI122</f>
        <v>#REF!</v>
      </c>
      <c r="AO122" s="171" t="e">
        <f>#REF!*$BI122</f>
        <v>#REF!</v>
      </c>
      <c r="AP122" s="171" t="e">
        <f>#REF!*$BI122</f>
        <v>#REF!</v>
      </c>
      <c r="AQ122" s="171" t="e">
        <f>#REF!*$BI122</f>
        <v>#REF!</v>
      </c>
      <c r="AR122" s="171" t="e">
        <f>#REF!*$BI122</f>
        <v>#REF!</v>
      </c>
      <c r="AS122" s="171" t="e">
        <f>#REF!*$BI122</f>
        <v>#REF!</v>
      </c>
      <c r="AT122" s="171" t="e">
        <f>#REF!*$BI122</f>
        <v>#REF!</v>
      </c>
      <c r="AU122" s="171" t="e">
        <f>#REF!*$BI122</f>
        <v>#REF!</v>
      </c>
      <c r="AV122" s="171" t="e">
        <f>#REF!*$BI122</f>
        <v>#REF!</v>
      </c>
      <c r="AW122" s="171" t="e">
        <f>#REF!*$BI122</f>
        <v>#REF!</v>
      </c>
      <c r="AX122" s="171" t="e">
        <f>#REF!*$BI122</f>
        <v>#REF!</v>
      </c>
      <c r="AY122" s="171" t="e">
        <f>#REF!*$BI122</f>
        <v>#REF!</v>
      </c>
      <c r="AZ122" s="171" t="e">
        <f>#REF!*$BI122</f>
        <v>#REF!</v>
      </c>
      <c r="BA122" s="171" t="e">
        <f>#REF!*$BI122</f>
        <v>#REF!</v>
      </c>
      <c r="BB122" s="171" t="e">
        <f>#REF!*$BI122</f>
        <v>#REF!</v>
      </c>
      <c r="BC122" s="171" t="e">
        <f>#REF!*$BI122</f>
        <v>#REF!</v>
      </c>
      <c r="BD122" s="171" t="e">
        <f>#REF!*$BI122</f>
        <v>#REF!</v>
      </c>
      <c r="BE122" s="171" t="e">
        <f>#REF!*$BI122</f>
        <v>#REF!</v>
      </c>
      <c r="BF122" s="171" t="e">
        <f>#REF!*$BI122</f>
        <v>#REF!</v>
      </c>
      <c r="BG122" s="171" t="e">
        <f>#REF!*$BI122</f>
        <v>#REF!</v>
      </c>
      <c r="BI122" s="174">
        <f>SUMIF(Revenue!$P:$P,'E&amp;O -  Import (USD)'!$F122,Revenue!$I:$I)</f>
        <v>0</v>
      </c>
    </row>
    <row r="123" spans="1:61" s="173" customFormat="1" ht="12.75" hidden="1" customHeight="1">
      <c r="A123" s="179" t="s">
        <v>456</v>
      </c>
      <c r="B123" s="179" t="s">
        <v>435</v>
      </c>
      <c r="C123" s="170" cm="1">
        <f t="array" ref="C123">IFERROR(INDEX('Legal Entity'!B:B,MATCH('E&amp;O -  Import (USD)'!F123,'Legal Entity'!A:A,0),0),0)</f>
        <v>0</v>
      </c>
      <c r="D123" s="170" t="str" cm="1">
        <f t="array" ref="D123">IFERROR(INDEX('Legal Entity'!C:C,MATCH(F123,'Legal Entity'!A:A,0),0),0)</f>
        <v>CA</v>
      </c>
      <c r="E123" s="170" t="s">
        <v>635</v>
      </c>
      <c r="F123" s="170" t="s">
        <v>181</v>
      </c>
      <c r="G123" s="170"/>
      <c r="H123" s="171" t="e">
        <f>#REF!*$BI123</f>
        <v>#REF!</v>
      </c>
      <c r="I123" s="171" t="e">
        <f>#REF!*$BI123</f>
        <v>#REF!</v>
      </c>
      <c r="J123" s="171" t="e">
        <f>#REF!*$BI123</f>
        <v>#REF!</v>
      </c>
      <c r="K123" s="171" t="e">
        <f>#REF!*$BI123</f>
        <v>#REF!</v>
      </c>
      <c r="L123" s="171" t="e">
        <f>#REF!*$BI123</f>
        <v>#REF!</v>
      </c>
      <c r="M123" s="171" t="e">
        <f>#REF!*$BI123</f>
        <v>#REF!</v>
      </c>
      <c r="N123" s="171" t="e">
        <f>#REF!*$BI123</f>
        <v>#REF!</v>
      </c>
      <c r="O123" s="171" t="e">
        <f>#REF!*$BI123</f>
        <v>#REF!</v>
      </c>
      <c r="P123" s="171" t="e">
        <f>#REF!*$BI123</f>
        <v>#REF!</v>
      </c>
      <c r="Q123" s="171" t="e">
        <f>#REF!*$BI123</f>
        <v>#REF!</v>
      </c>
      <c r="R123" s="171" t="e">
        <f>#REF!*$BI123</f>
        <v>#REF!</v>
      </c>
      <c r="S123" s="171" t="e">
        <f>#REF!*$BI123</f>
        <v>#REF!</v>
      </c>
      <c r="T123" s="171" t="e">
        <f>#REF!*$BI123</f>
        <v>#REF!</v>
      </c>
      <c r="U123" s="171" t="e">
        <f>#REF!*$BI123</f>
        <v>#REF!</v>
      </c>
      <c r="V123" s="171" t="e">
        <f>#REF!*$BI123</f>
        <v>#REF!</v>
      </c>
      <c r="W123" s="171" t="e">
        <f>#REF!*$BI123</f>
        <v>#REF!</v>
      </c>
      <c r="X123" s="171" t="e">
        <f>#REF!*$BI123</f>
        <v>#REF!</v>
      </c>
      <c r="Y123" s="171" t="e">
        <f>#REF!*$BI123</f>
        <v>#REF!</v>
      </c>
      <c r="Z123" s="171" t="e">
        <f>#REF!*$BI123</f>
        <v>#REF!</v>
      </c>
      <c r="AA123" s="171" t="e">
        <f>#REF!*$BI123</f>
        <v>#REF!</v>
      </c>
      <c r="AB123" s="171" t="e">
        <f>#REF!*$BI123</f>
        <v>#REF!</v>
      </c>
      <c r="AC123" s="171" t="e">
        <f>#REF!*$BI123</f>
        <v>#REF!</v>
      </c>
      <c r="AD123" s="171" t="e">
        <f>#REF!*$BI123</f>
        <v>#REF!</v>
      </c>
      <c r="AE123" s="171" t="e">
        <f>#REF!*$BI123</f>
        <v>#REF!</v>
      </c>
      <c r="AF123" s="171" t="e">
        <f>#REF!*$BI123</f>
        <v>#REF!</v>
      </c>
      <c r="AG123" s="171" t="e">
        <f>#REF!*$BI123</f>
        <v>#REF!</v>
      </c>
      <c r="AH123" s="171" t="e">
        <f>#REF!*$BI123</f>
        <v>#REF!</v>
      </c>
      <c r="AI123" s="171" t="e">
        <f>#REF!*$BI123</f>
        <v>#REF!</v>
      </c>
      <c r="AJ123" s="171" t="e">
        <f>#REF!*$BI123</f>
        <v>#REF!</v>
      </c>
      <c r="AK123" s="171" t="e">
        <f>#REF!*$BI123</f>
        <v>#REF!</v>
      </c>
      <c r="AL123" s="171" t="e">
        <f>#REF!*$BI123</f>
        <v>#REF!</v>
      </c>
      <c r="AM123" s="171" t="e">
        <f>#REF!*$BI123</f>
        <v>#REF!</v>
      </c>
      <c r="AN123" s="171" t="e">
        <f>#REF!*$BI123</f>
        <v>#REF!</v>
      </c>
      <c r="AO123" s="171" t="e">
        <f>#REF!*$BI123</f>
        <v>#REF!</v>
      </c>
      <c r="AP123" s="171" t="e">
        <f>#REF!*$BI123</f>
        <v>#REF!</v>
      </c>
      <c r="AQ123" s="171" t="e">
        <f>#REF!*$BI123</f>
        <v>#REF!</v>
      </c>
      <c r="AR123" s="171" t="e">
        <f>#REF!*$BI123</f>
        <v>#REF!</v>
      </c>
      <c r="AS123" s="171" t="e">
        <f>#REF!*$BI123</f>
        <v>#REF!</v>
      </c>
      <c r="AT123" s="171" t="e">
        <f>#REF!*$BI123</f>
        <v>#REF!</v>
      </c>
      <c r="AU123" s="171" t="e">
        <f>#REF!*$BI123</f>
        <v>#REF!</v>
      </c>
      <c r="AV123" s="171" t="e">
        <f>#REF!*$BI123</f>
        <v>#REF!</v>
      </c>
      <c r="AW123" s="171" t="e">
        <f>#REF!*$BI123</f>
        <v>#REF!</v>
      </c>
      <c r="AX123" s="171" t="e">
        <f>#REF!*$BI123</f>
        <v>#REF!</v>
      </c>
      <c r="AY123" s="171" t="e">
        <f>#REF!*$BI123</f>
        <v>#REF!</v>
      </c>
      <c r="AZ123" s="171" t="e">
        <f>#REF!*$BI123</f>
        <v>#REF!</v>
      </c>
      <c r="BA123" s="171" t="e">
        <f>#REF!*$BI123</f>
        <v>#REF!</v>
      </c>
      <c r="BB123" s="171" t="e">
        <f>#REF!*$BI123</f>
        <v>#REF!</v>
      </c>
      <c r="BC123" s="171" t="e">
        <f>#REF!*$BI123</f>
        <v>#REF!</v>
      </c>
      <c r="BD123" s="171" t="e">
        <f>#REF!*$BI123</f>
        <v>#REF!</v>
      </c>
      <c r="BE123" s="171" t="e">
        <f>#REF!*$BI123</f>
        <v>#REF!</v>
      </c>
      <c r="BF123" s="171" t="e">
        <f>#REF!*$BI123</f>
        <v>#REF!</v>
      </c>
      <c r="BG123" s="171" t="e">
        <f>#REF!*$BI123</f>
        <v>#REF!</v>
      </c>
      <c r="BI123" s="174">
        <f>SUMIF(Revenue!$P:$P,'E&amp;O -  Import (USD)'!$F123,Revenue!$I:$I)</f>
        <v>0</v>
      </c>
    </row>
    <row r="124" spans="1:61" s="173" customFormat="1" ht="12.75" hidden="1" customHeight="1">
      <c r="A124" s="179" t="s">
        <v>456</v>
      </c>
      <c r="B124" s="179" t="s">
        <v>435</v>
      </c>
      <c r="C124" s="170" cm="1">
        <f t="array" ref="C124">IFERROR(INDEX('Legal Entity'!B:B,MATCH('E&amp;O -  Import (USD)'!F124,'Legal Entity'!A:A,0),0),0)</f>
        <v>0</v>
      </c>
      <c r="D124" s="170" t="str" cm="1">
        <f t="array" ref="D124">IFERROR(INDEX('Legal Entity'!C:C,MATCH(F124,'Legal Entity'!A:A,0),0),0)</f>
        <v>CA</v>
      </c>
      <c r="E124" s="170" t="s">
        <v>635</v>
      </c>
      <c r="F124" s="170" t="s">
        <v>125</v>
      </c>
      <c r="G124" s="170"/>
      <c r="H124" s="171" t="e">
        <f>#REF!*$BI124</f>
        <v>#REF!</v>
      </c>
      <c r="I124" s="171" t="e">
        <f>#REF!*$BI124</f>
        <v>#REF!</v>
      </c>
      <c r="J124" s="171" t="e">
        <f>#REF!*$BI124</f>
        <v>#REF!</v>
      </c>
      <c r="K124" s="171" t="e">
        <f>#REF!*$BI124</f>
        <v>#REF!</v>
      </c>
      <c r="L124" s="171" t="e">
        <f>#REF!*$BI124</f>
        <v>#REF!</v>
      </c>
      <c r="M124" s="171" t="e">
        <f>#REF!*$BI124</f>
        <v>#REF!</v>
      </c>
      <c r="N124" s="171" t="e">
        <f>#REF!*$BI124</f>
        <v>#REF!</v>
      </c>
      <c r="O124" s="171" t="e">
        <f>#REF!*$BI124</f>
        <v>#REF!</v>
      </c>
      <c r="P124" s="171" t="e">
        <f>#REF!*$BI124</f>
        <v>#REF!</v>
      </c>
      <c r="Q124" s="171" t="e">
        <f>#REF!*$BI124</f>
        <v>#REF!</v>
      </c>
      <c r="R124" s="171" t="e">
        <f>#REF!*$BI124</f>
        <v>#REF!</v>
      </c>
      <c r="S124" s="171" t="e">
        <f>#REF!*$BI124</f>
        <v>#REF!</v>
      </c>
      <c r="T124" s="171" t="e">
        <f>#REF!*$BI124</f>
        <v>#REF!</v>
      </c>
      <c r="U124" s="171" t="e">
        <f>#REF!*$BI124</f>
        <v>#REF!</v>
      </c>
      <c r="V124" s="171" t="e">
        <f>#REF!*$BI124</f>
        <v>#REF!</v>
      </c>
      <c r="W124" s="171" t="e">
        <f>#REF!*$BI124</f>
        <v>#REF!</v>
      </c>
      <c r="X124" s="171" t="e">
        <f>#REF!*$BI124</f>
        <v>#REF!</v>
      </c>
      <c r="Y124" s="171" t="e">
        <f>#REF!*$BI124</f>
        <v>#REF!</v>
      </c>
      <c r="Z124" s="171" t="e">
        <f>#REF!*$BI124</f>
        <v>#REF!</v>
      </c>
      <c r="AA124" s="171" t="e">
        <f>#REF!*$BI124</f>
        <v>#REF!</v>
      </c>
      <c r="AB124" s="171" t="e">
        <f>#REF!*$BI124</f>
        <v>#REF!</v>
      </c>
      <c r="AC124" s="171" t="e">
        <f>#REF!*$BI124</f>
        <v>#REF!</v>
      </c>
      <c r="AD124" s="171" t="e">
        <f>#REF!*$BI124</f>
        <v>#REF!</v>
      </c>
      <c r="AE124" s="171" t="e">
        <f>#REF!*$BI124</f>
        <v>#REF!</v>
      </c>
      <c r="AF124" s="171" t="e">
        <f>#REF!*$BI124</f>
        <v>#REF!</v>
      </c>
      <c r="AG124" s="171" t="e">
        <f>#REF!*$BI124</f>
        <v>#REF!</v>
      </c>
      <c r="AH124" s="171" t="e">
        <f>#REF!*$BI124</f>
        <v>#REF!</v>
      </c>
      <c r="AI124" s="171" t="e">
        <f>#REF!*$BI124</f>
        <v>#REF!</v>
      </c>
      <c r="AJ124" s="171" t="e">
        <f>#REF!*$BI124</f>
        <v>#REF!</v>
      </c>
      <c r="AK124" s="171" t="e">
        <f>#REF!*$BI124</f>
        <v>#REF!</v>
      </c>
      <c r="AL124" s="171" t="e">
        <f>#REF!*$BI124</f>
        <v>#REF!</v>
      </c>
      <c r="AM124" s="171" t="e">
        <f>#REF!*$BI124</f>
        <v>#REF!</v>
      </c>
      <c r="AN124" s="171" t="e">
        <f>#REF!*$BI124</f>
        <v>#REF!</v>
      </c>
      <c r="AO124" s="171" t="e">
        <f>#REF!*$BI124</f>
        <v>#REF!</v>
      </c>
      <c r="AP124" s="171" t="e">
        <f>#REF!*$BI124</f>
        <v>#REF!</v>
      </c>
      <c r="AQ124" s="171" t="e">
        <f>#REF!*$BI124</f>
        <v>#REF!</v>
      </c>
      <c r="AR124" s="171" t="e">
        <f>#REF!*$BI124</f>
        <v>#REF!</v>
      </c>
      <c r="AS124" s="171" t="e">
        <f>#REF!*$BI124</f>
        <v>#REF!</v>
      </c>
      <c r="AT124" s="171" t="e">
        <f>#REF!*$BI124</f>
        <v>#REF!</v>
      </c>
      <c r="AU124" s="171" t="e">
        <f>#REF!*$BI124</f>
        <v>#REF!</v>
      </c>
      <c r="AV124" s="171" t="e">
        <f>#REF!*$BI124</f>
        <v>#REF!</v>
      </c>
      <c r="AW124" s="171" t="e">
        <f>#REF!*$BI124</f>
        <v>#REF!</v>
      </c>
      <c r="AX124" s="171" t="e">
        <f>#REF!*$BI124</f>
        <v>#REF!</v>
      </c>
      <c r="AY124" s="171" t="e">
        <f>#REF!*$BI124</f>
        <v>#REF!</v>
      </c>
      <c r="AZ124" s="171" t="e">
        <f>#REF!*$BI124</f>
        <v>#REF!</v>
      </c>
      <c r="BA124" s="171" t="e">
        <f>#REF!*$BI124</f>
        <v>#REF!</v>
      </c>
      <c r="BB124" s="171" t="e">
        <f>#REF!*$BI124</f>
        <v>#REF!</v>
      </c>
      <c r="BC124" s="171" t="e">
        <f>#REF!*$BI124</f>
        <v>#REF!</v>
      </c>
      <c r="BD124" s="171" t="e">
        <f>#REF!*$BI124</f>
        <v>#REF!</v>
      </c>
      <c r="BE124" s="171" t="e">
        <f>#REF!*$BI124</f>
        <v>#REF!</v>
      </c>
      <c r="BF124" s="171" t="e">
        <f>#REF!*$BI124</f>
        <v>#REF!</v>
      </c>
      <c r="BG124" s="171" t="e">
        <f>#REF!*$BI124</f>
        <v>#REF!</v>
      </c>
      <c r="BI124" s="174">
        <f>SUMIF(Revenue!$P:$P,'E&amp;O -  Import (USD)'!$F124,Revenue!$I:$I)</f>
        <v>0</v>
      </c>
    </row>
    <row r="125" spans="1:61" s="173" customFormat="1" ht="12.75" hidden="1" customHeight="1">
      <c r="A125" s="179" t="s">
        <v>456</v>
      </c>
      <c r="B125" s="179" t="s">
        <v>435</v>
      </c>
      <c r="C125" s="170" t="str" cm="1">
        <f t="array" ref="C125">IFERROR(INDEX('Legal Entity'!B:B,MATCH('E&amp;O -  Import (USD)'!F125,'Legal Entity'!A:A,0),0),0)</f>
        <v>1310 - Corix Utilities Inc.</v>
      </c>
      <c r="D125" s="170" t="str" cm="1">
        <f t="array" ref="D125">IFERROR(INDEX('Legal Entity'!C:C,MATCH(F125,'Legal Entity'!A:A,0),0),0)</f>
        <v>CA</v>
      </c>
      <c r="E125" s="170" t="s">
        <v>635</v>
      </c>
      <c r="F125" s="170" t="s">
        <v>122</v>
      </c>
      <c r="G125" s="170"/>
      <c r="H125" s="171" t="e">
        <f>#REF!*$BI125</f>
        <v>#REF!</v>
      </c>
      <c r="I125" s="171" t="e">
        <f>#REF!*$BI125</f>
        <v>#REF!</v>
      </c>
      <c r="J125" s="171" t="e">
        <f>#REF!*$BI125</f>
        <v>#REF!</v>
      </c>
      <c r="K125" s="171" t="e">
        <f>#REF!*$BI125</f>
        <v>#REF!</v>
      </c>
      <c r="L125" s="171" t="e">
        <f>#REF!*$BI125</f>
        <v>#REF!</v>
      </c>
      <c r="M125" s="171" t="e">
        <f>#REF!*$BI125</f>
        <v>#REF!</v>
      </c>
      <c r="N125" s="171" t="e">
        <f>#REF!*$BI125</f>
        <v>#REF!</v>
      </c>
      <c r="O125" s="171" t="e">
        <f>#REF!*$BI125</f>
        <v>#REF!</v>
      </c>
      <c r="P125" s="171" t="e">
        <f>#REF!*$BI125</f>
        <v>#REF!</v>
      </c>
      <c r="Q125" s="171" t="e">
        <f>#REF!*$BI125</f>
        <v>#REF!</v>
      </c>
      <c r="R125" s="171" t="e">
        <f>#REF!*$BI125</f>
        <v>#REF!</v>
      </c>
      <c r="S125" s="171" t="e">
        <f>#REF!*$BI125</f>
        <v>#REF!</v>
      </c>
      <c r="T125" s="171" t="e">
        <f>#REF!*$BI125</f>
        <v>#REF!</v>
      </c>
      <c r="U125" s="171" t="e">
        <f>#REF!*$BI125</f>
        <v>#REF!</v>
      </c>
      <c r="V125" s="171" t="e">
        <f>#REF!*$BI125</f>
        <v>#REF!</v>
      </c>
      <c r="W125" s="171" t="e">
        <f>#REF!*$BI125</f>
        <v>#REF!</v>
      </c>
      <c r="X125" s="171" t="e">
        <f>#REF!*$BI125</f>
        <v>#REF!</v>
      </c>
      <c r="Y125" s="171" t="e">
        <f>#REF!*$BI125</f>
        <v>#REF!</v>
      </c>
      <c r="Z125" s="171" t="e">
        <f>#REF!*$BI125</f>
        <v>#REF!</v>
      </c>
      <c r="AA125" s="171" t="e">
        <f>#REF!*$BI125</f>
        <v>#REF!</v>
      </c>
      <c r="AB125" s="171" t="e">
        <f>#REF!*$BI125</f>
        <v>#REF!</v>
      </c>
      <c r="AC125" s="171" t="e">
        <f>#REF!*$BI125</f>
        <v>#REF!</v>
      </c>
      <c r="AD125" s="171" t="e">
        <f>#REF!*$BI125</f>
        <v>#REF!</v>
      </c>
      <c r="AE125" s="171" t="e">
        <f>#REF!*$BI125</f>
        <v>#REF!</v>
      </c>
      <c r="AF125" s="171" t="e">
        <f>#REF!*$BI125</f>
        <v>#REF!</v>
      </c>
      <c r="AG125" s="171" t="e">
        <f>#REF!*$BI125</f>
        <v>#REF!</v>
      </c>
      <c r="AH125" s="171" t="e">
        <f>#REF!*$BI125</f>
        <v>#REF!</v>
      </c>
      <c r="AI125" s="171" t="e">
        <f>#REF!*$BI125</f>
        <v>#REF!</v>
      </c>
      <c r="AJ125" s="171" t="e">
        <f>#REF!*$BI125</f>
        <v>#REF!</v>
      </c>
      <c r="AK125" s="171" t="e">
        <f>#REF!*$BI125</f>
        <v>#REF!</v>
      </c>
      <c r="AL125" s="171" t="e">
        <f>#REF!*$BI125</f>
        <v>#REF!</v>
      </c>
      <c r="AM125" s="171" t="e">
        <f>#REF!*$BI125</f>
        <v>#REF!</v>
      </c>
      <c r="AN125" s="171" t="e">
        <f>#REF!*$BI125</f>
        <v>#REF!</v>
      </c>
      <c r="AO125" s="171" t="e">
        <f>#REF!*$BI125</f>
        <v>#REF!</v>
      </c>
      <c r="AP125" s="171" t="e">
        <f>#REF!*$BI125</f>
        <v>#REF!</v>
      </c>
      <c r="AQ125" s="171" t="e">
        <f>#REF!*$BI125</f>
        <v>#REF!</v>
      </c>
      <c r="AR125" s="171" t="e">
        <f>#REF!*$BI125</f>
        <v>#REF!</v>
      </c>
      <c r="AS125" s="171" t="e">
        <f>#REF!*$BI125</f>
        <v>#REF!</v>
      </c>
      <c r="AT125" s="171" t="e">
        <f>#REF!*$BI125</f>
        <v>#REF!</v>
      </c>
      <c r="AU125" s="171" t="e">
        <f>#REF!*$BI125</f>
        <v>#REF!</v>
      </c>
      <c r="AV125" s="171" t="e">
        <f>#REF!*$BI125</f>
        <v>#REF!</v>
      </c>
      <c r="AW125" s="171" t="e">
        <f>#REF!*$BI125</f>
        <v>#REF!</v>
      </c>
      <c r="AX125" s="171" t="e">
        <f>#REF!*$BI125</f>
        <v>#REF!</v>
      </c>
      <c r="AY125" s="171" t="e">
        <f>#REF!*$BI125</f>
        <v>#REF!</v>
      </c>
      <c r="AZ125" s="171" t="e">
        <f>#REF!*$BI125</f>
        <v>#REF!</v>
      </c>
      <c r="BA125" s="171" t="e">
        <f>#REF!*$BI125</f>
        <v>#REF!</v>
      </c>
      <c r="BB125" s="171" t="e">
        <f>#REF!*$BI125</f>
        <v>#REF!</v>
      </c>
      <c r="BC125" s="171" t="e">
        <f>#REF!*$BI125</f>
        <v>#REF!</v>
      </c>
      <c r="BD125" s="171" t="e">
        <f>#REF!*$BI125</f>
        <v>#REF!</v>
      </c>
      <c r="BE125" s="171" t="e">
        <f>#REF!*$BI125</f>
        <v>#REF!</v>
      </c>
      <c r="BF125" s="171" t="e">
        <f>#REF!*$BI125</f>
        <v>#REF!</v>
      </c>
      <c r="BG125" s="171" t="e">
        <f>#REF!*$BI125</f>
        <v>#REF!</v>
      </c>
      <c r="BI125" s="174">
        <f>SUMIF(Revenue!$P:$P,'E&amp;O -  Import (USD)'!$F125,Revenue!$I:$I)</f>
        <v>0</v>
      </c>
    </row>
    <row r="126" spans="1:61" s="173" customFormat="1" ht="12.75" hidden="1" customHeight="1">
      <c r="A126" s="179" t="s">
        <v>456</v>
      </c>
      <c r="B126" s="179" t="s">
        <v>435</v>
      </c>
      <c r="C126" s="170" t="str" cm="1">
        <f t="array" ref="C126">IFERROR(INDEX('Legal Entity'!B:B,MATCH('E&amp;O -  Import (USD)'!F126,'Legal Entity'!A:A,0),0),0)</f>
        <v>1330 - West Shore Environmental Services Limited Partnership</v>
      </c>
      <c r="D126" s="170" t="str" cm="1">
        <f t="array" ref="D126">IFERROR(INDEX('Legal Entity'!C:C,MATCH(F126,'Legal Entity'!A:A,0),0),0)</f>
        <v>CA</v>
      </c>
      <c r="E126" s="170" t="s">
        <v>635</v>
      </c>
      <c r="F126" s="170" t="s">
        <v>168</v>
      </c>
      <c r="G126" s="170"/>
      <c r="H126" s="171" t="e">
        <f>#REF!*$BI126</f>
        <v>#REF!</v>
      </c>
      <c r="I126" s="171" t="e">
        <f>#REF!*$BI126</f>
        <v>#REF!</v>
      </c>
      <c r="J126" s="171" t="e">
        <f>#REF!*$BI126</f>
        <v>#REF!</v>
      </c>
      <c r="K126" s="171" t="e">
        <f>#REF!*$BI126</f>
        <v>#REF!</v>
      </c>
      <c r="L126" s="171" t="e">
        <f>#REF!*$BI126</f>
        <v>#REF!</v>
      </c>
      <c r="M126" s="171" t="e">
        <f>#REF!*$BI126</f>
        <v>#REF!</v>
      </c>
      <c r="N126" s="171" t="e">
        <f>#REF!*$BI126</f>
        <v>#REF!</v>
      </c>
      <c r="O126" s="171" t="e">
        <f>#REF!*$BI126</f>
        <v>#REF!</v>
      </c>
      <c r="P126" s="171" t="e">
        <f>#REF!*$BI126</f>
        <v>#REF!</v>
      </c>
      <c r="Q126" s="171" t="e">
        <f>#REF!*$BI126</f>
        <v>#REF!</v>
      </c>
      <c r="R126" s="171" t="e">
        <f>#REF!*$BI126</f>
        <v>#REF!</v>
      </c>
      <c r="S126" s="171" t="e">
        <f>#REF!*$BI126</f>
        <v>#REF!</v>
      </c>
      <c r="T126" s="171" t="e">
        <f>#REF!*$BI126</f>
        <v>#REF!</v>
      </c>
      <c r="U126" s="171" t="e">
        <f>#REF!*$BI126</f>
        <v>#REF!</v>
      </c>
      <c r="V126" s="171" t="e">
        <f>#REF!*$BI126</f>
        <v>#REF!</v>
      </c>
      <c r="W126" s="171" t="e">
        <f>#REF!*$BI126</f>
        <v>#REF!</v>
      </c>
      <c r="X126" s="171" t="e">
        <f>#REF!*$BI126</f>
        <v>#REF!</v>
      </c>
      <c r="Y126" s="171" t="e">
        <f>#REF!*$BI126</f>
        <v>#REF!</v>
      </c>
      <c r="Z126" s="171" t="e">
        <f>#REF!*$BI126</f>
        <v>#REF!</v>
      </c>
      <c r="AA126" s="171" t="e">
        <f>#REF!*$BI126</f>
        <v>#REF!</v>
      </c>
      <c r="AB126" s="171" t="e">
        <f>#REF!*$BI126</f>
        <v>#REF!</v>
      </c>
      <c r="AC126" s="171" t="e">
        <f>#REF!*$BI126</f>
        <v>#REF!</v>
      </c>
      <c r="AD126" s="171" t="e">
        <f>#REF!*$BI126</f>
        <v>#REF!</v>
      </c>
      <c r="AE126" s="171" t="e">
        <f>#REF!*$BI126</f>
        <v>#REF!</v>
      </c>
      <c r="AF126" s="171" t="e">
        <f>#REF!*$BI126</f>
        <v>#REF!</v>
      </c>
      <c r="AG126" s="171" t="e">
        <f>#REF!*$BI126</f>
        <v>#REF!</v>
      </c>
      <c r="AH126" s="171" t="e">
        <f>#REF!*$BI126</f>
        <v>#REF!</v>
      </c>
      <c r="AI126" s="171" t="e">
        <f>#REF!*$BI126</f>
        <v>#REF!</v>
      </c>
      <c r="AJ126" s="171" t="e">
        <f>#REF!*$BI126</f>
        <v>#REF!</v>
      </c>
      <c r="AK126" s="171" t="e">
        <f>#REF!*$BI126</f>
        <v>#REF!</v>
      </c>
      <c r="AL126" s="171" t="e">
        <f>#REF!*$BI126</f>
        <v>#REF!</v>
      </c>
      <c r="AM126" s="171" t="e">
        <f>#REF!*$BI126</f>
        <v>#REF!</v>
      </c>
      <c r="AN126" s="171" t="e">
        <f>#REF!*$BI126</f>
        <v>#REF!</v>
      </c>
      <c r="AO126" s="171" t="e">
        <f>#REF!*$BI126</f>
        <v>#REF!</v>
      </c>
      <c r="AP126" s="171" t="e">
        <f>#REF!*$BI126</f>
        <v>#REF!</v>
      </c>
      <c r="AQ126" s="171" t="e">
        <f>#REF!*$BI126</f>
        <v>#REF!</v>
      </c>
      <c r="AR126" s="171" t="e">
        <f>#REF!*$BI126</f>
        <v>#REF!</v>
      </c>
      <c r="AS126" s="171" t="e">
        <f>#REF!*$BI126</f>
        <v>#REF!</v>
      </c>
      <c r="AT126" s="171" t="e">
        <f>#REF!*$BI126</f>
        <v>#REF!</v>
      </c>
      <c r="AU126" s="171" t="e">
        <f>#REF!*$BI126</f>
        <v>#REF!</v>
      </c>
      <c r="AV126" s="171" t="e">
        <f>#REF!*$BI126</f>
        <v>#REF!</v>
      </c>
      <c r="AW126" s="171" t="e">
        <f>#REF!*$BI126</f>
        <v>#REF!</v>
      </c>
      <c r="AX126" s="171" t="e">
        <f>#REF!*$BI126</f>
        <v>#REF!</v>
      </c>
      <c r="AY126" s="171" t="e">
        <f>#REF!*$BI126</f>
        <v>#REF!</v>
      </c>
      <c r="AZ126" s="171" t="e">
        <f>#REF!*$BI126</f>
        <v>#REF!</v>
      </c>
      <c r="BA126" s="171" t="e">
        <f>#REF!*$BI126</f>
        <v>#REF!</v>
      </c>
      <c r="BB126" s="171" t="e">
        <f>#REF!*$BI126</f>
        <v>#REF!</v>
      </c>
      <c r="BC126" s="171" t="e">
        <f>#REF!*$BI126</f>
        <v>#REF!</v>
      </c>
      <c r="BD126" s="171" t="e">
        <f>#REF!*$BI126</f>
        <v>#REF!</v>
      </c>
      <c r="BE126" s="171" t="e">
        <f>#REF!*$BI126</f>
        <v>#REF!</v>
      </c>
      <c r="BF126" s="171" t="e">
        <f>#REF!*$BI126</f>
        <v>#REF!</v>
      </c>
      <c r="BG126" s="171" t="e">
        <f>#REF!*$BI126</f>
        <v>#REF!</v>
      </c>
      <c r="BI126" s="174">
        <f>SUMIF(Revenue!$P:$P,'E&amp;O -  Import (USD)'!$F126,Revenue!$I:$I)</f>
        <v>0</v>
      </c>
    </row>
    <row r="127" spans="1:61" s="173" customFormat="1" ht="12.75" hidden="1" customHeight="1">
      <c r="A127" s="179" t="s">
        <v>456</v>
      </c>
      <c r="B127" s="179" t="s">
        <v>435</v>
      </c>
      <c r="C127" s="170" t="str" cm="1">
        <f t="array" ref="C127">IFERROR(INDEX('Legal Entity'!B:B,MATCH('E&amp;O -  Import (USD)'!F127,'Legal Entity'!A:A,0),0),0)</f>
        <v>1330 - West Shore Environmental Services Limited Partnership</v>
      </c>
      <c r="D127" s="170" t="str" cm="1">
        <f t="array" ref="D127">IFERROR(INDEX('Legal Entity'!C:C,MATCH(F127,'Legal Entity'!A:A,0),0),0)</f>
        <v>CA</v>
      </c>
      <c r="E127" s="170" t="s">
        <v>635</v>
      </c>
      <c r="F127" s="170" t="s">
        <v>169</v>
      </c>
      <c r="G127" s="170"/>
      <c r="H127" s="171" t="e">
        <f>#REF!*$BI127</f>
        <v>#REF!</v>
      </c>
      <c r="I127" s="171" t="e">
        <f>#REF!*$BI127</f>
        <v>#REF!</v>
      </c>
      <c r="J127" s="171" t="e">
        <f>#REF!*$BI127</f>
        <v>#REF!</v>
      </c>
      <c r="K127" s="171" t="e">
        <f>#REF!*$BI127</f>
        <v>#REF!</v>
      </c>
      <c r="L127" s="171" t="e">
        <f>#REF!*$BI127</f>
        <v>#REF!</v>
      </c>
      <c r="M127" s="171" t="e">
        <f>#REF!*$BI127</f>
        <v>#REF!</v>
      </c>
      <c r="N127" s="171" t="e">
        <f>#REF!*$BI127</f>
        <v>#REF!</v>
      </c>
      <c r="O127" s="171" t="e">
        <f>#REF!*$BI127</f>
        <v>#REF!</v>
      </c>
      <c r="P127" s="171" t="e">
        <f>#REF!*$BI127</f>
        <v>#REF!</v>
      </c>
      <c r="Q127" s="171" t="e">
        <f>#REF!*$BI127</f>
        <v>#REF!</v>
      </c>
      <c r="R127" s="171" t="e">
        <f>#REF!*$BI127</f>
        <v>#REF!</v>
      </c>
      <c r="S127" s="171" t="e">
        <f>#REF!*$BI127</f>
        <v>#REF!</v>
      </c>
      <c r="T127" s="171" t="e">
        <f>#REF!*$BI127</f>
        <v>#REF!</v>
      </c>
      <c r="U127" s="171" t="e">
        <f>#REF!*$BI127</f>
        <v>#REF!</v>
      </c>
      <c r="V127" s="171" t="e">
        <f>#REF!*$BI127</f>
        <v>#REF!</v>
      </c>
      <c r="W127" s="171" t="e">
        <f>#REF!*$BI127</f>
        <v>#REF!</v>
      </c>
      <c r="X127" s="171" t="e">
        <f>#REF!*$BI127</f>
        <v>#REF!</v>
      </c>
      <c r="Y127" s="171" t="e">
        <f>#REF!*$BI127</f>
        <v>#REF!</v>
      </c>
      <c r="Z127" s="171" t="e">
        <f>#REF!*$BI127</f>
        <v>#REF!</v>
      </c>
      <c r="AA127" s="171" t="e">
        <f>#REF!*$BI127</f>
        <v>#REF!</v>
      </c>
      <c r="AB127" s="171" t="e">
        <f>#REF!*$BI127</f>
        <v>#REF!</v>
      </c>
      <c r="AC127" s="171" t="e">
        <f>#REF!*$BI127</f>
        <v>#REF!</v>
      </c>
      <c r="AD127" s="171" t="e">
        <f>#REF!*$BI127</f>
        <v>#REF!</v>
      </c>
      <c r="AE127" s="171" t="e">
        <f>#REF!*$BI127</f>
        <v>#REF!</v>
      </c>
      <c r="AF127" s="171" t="e">
        <f>#REF!*$BI127</f>
        <v>#REF!</v>
      </c>
      <c r="AG127" s="171" t="e">
        <f>#REF!*$BI127</f>
        <v>#REF!</v>
      </c>
      <c r="AH127" s="171" t="e">
        <f>#REF!*$BI127</f>
        <v>#REF!</v>
      </c>
      <c r="AI127" s="171" t="e">
        <f>#REF!*$BI127</f>
        <v>#REF!</v>
      </c>
      <c r="AJ127" s="171" t="e">
        <f>#REF!*$BI127</f>
        <v>#REF!</v>
      </c>
      <c r="AK127" s="171" t="e">
        <f>#REF!*$BI127</f>
        <v>#REF!</v>
      </c>
      <c r="AL127" s="171" t="e">
        <f>#REF!*$BI127</f>
        <v>#REF!</v>
      </c>
      <c r="AM127" s="171" t="e">
        <f>#REF!*$BI127</f>
        <v>#REF!</v>
      </c>
      <c r="AN127" s="171" t="e">
        <f>#REF!*$BI127</f>
        <v>#REF!</v>
      </c>
      <c r="AO127" s="171" t="e">
        <f>#REF!*$BI127</f>
        <v>#REF!</v>
      </c>
      <c r="AP127" s="171" t="e">
        <f>#REF!*$BI127</f>
        <v>#REF!</v>
      </c>
      <c r="AQ127" s="171" t="e">
        <f>#REF!*$BI127</f>
        <v>#REF!</v>
      </c>
      <c r="AR127" s="171" t="e">
        <f>#REF!*$BI127</f>
        <v>#REF!</v>
      </c>
      <c r="AS127" s="171" t="e">
        <f>#REF!*$BI127</f>
        <v>#REF!</v>
      </c>
      <c r="AT127" s="171" t="e">
        <f>#REF!*$BI127</f>
        <v>#REF!</v>
      </c>
      <c r="AU127" s="171" t="e">
        <f>#REF!*$BI127</f>
        <v>#REF!</v>
      </c>
      <c r="AV127" s="171" t="e">
        <f>#REF!*$BI127</f>
        <v>#REF!</v>
      </c>
      <c r="AW127" s="171" t="e">
        <f>#REF!*$BI127</f>
        <v>#REF!</v>
      </c>
      <c r="AX127" s="171" t="e">
        <f>#REF!*$BI127</f>
        <v>#REF!</v>
      </c>
      <c r="AY127" s="171" t="e">
        <f>#REF!*$BI127</f>
        <v>#REF!</v>
      </c>
      <c r="AZ127" s="171" t="e">
        <f>#REF!*$BI127</f>
        <v>#REF!</v>
      </c>
      <c r="BA127" s="171" t="e">
        <f>#REF!*$BI127</f>
        <v>#REF!</v>
      </c>
      <c r="BB127" s="171" t="e">
        <f>#REF!*$BI127</f>
        <v>#REF!</v>
      </c>
      <c r="BC127" s="171" t="e">
        <f>#REF!*$BI127</f>
        <v>#REF!</v>
      </c>
      <c r="BD127" s="171" t="e">
        <f>#REF!*$BI127</f>
        <v>#REF!</v>
      </c>
      <c r="BE127" s="171" t="e">
        <f>#REF!*$BI127</f>
        <v>#REF!</v>
      </c>
      <c r="BF127" s="171" t="e">
        <f>#REF!*$BI127</f>
        <v>#REF!</v>
      </c>
      <c r="BG127" s="171" t="e">
        <f>#REF!*$BI127</f>
        <v>#REF!</v>
      </c>
      <c r="BI127" s="174">
        <f>SUMIF(Revenue!$P:$P,'E&amp;O -  Import (USD)'!$F127,Revenue!$I:$I)</f>
        <v>0</v>
      </c>
    </row>
    <row r="128" spans="1:61" s="173" customFormat="1" ht="12.75" hidden="1" customHeight="1">
      <c r="A128" s="179" t="s">
        <v>456</v>
      </c>
      <c r="B128" s="179" t="s">
        <v>435</v>
      </c>
      <c r="C128" s="170" t="str" cm="1">
        <f t="array" ref="C128">IFERROR(INDEX('Legal Entity'!B:B,MATCH('E&amp;O -  Import (USD)'!F128,'Legal Entity'!A:A,0),0),0)</f>
        <v/>
      </c>
      <c r="D128" s="170" t="str" cm="1">
        <f t="array" ref="D128">IFERROR(INDEX('Legal Entity'!C:C,MATCH(F128,'Legal Entity'!A:A,0),0),0)</f>
        <v>CA</v>
      </c>
      <c r="E128" s="170" t="s">
        <v>635</v>
      </c>
      <c r="F128" s="170" t="s">
        <v>170</v>
      </c>
      <c r="G128" s="170"/>
      <c r="H128" s="171" t="e">
        <f>#REF!*$BI128</f>
        <v>#REF!</v>
      </c>
      <c r="I128" s="171" t="e">
        <f>#REF!*$BI128</f>
        <v>#REF!</v>
      </c>
      <c r="J128" s="171" t="e">
        <f>#REF!*$BI128</f>
        <v>#REF!</v>
      </c>
      <c r="K128" s="171" t="e">
        <f>#REF!*$BI128</f>
        <v>#REF!</v>
      </c>
      <c r="L128" s="171" t="e">
        <f>#REF!*$BI128</f>
        <v>#REF!</v>
      </c>
      <c r="M128" s="171" t="e">
        <f>#REF!*$BI128</f>
        <v>#REF!</v>
      </c>
      <c r="N128" s="171" t="e">
        <f>#REF!*$BI128</f>
        <v>#REF!</v>
      </c>
      <c r="O128" s="171" t="e">
        <f>#REF!*$BI128</f>
        <v>#REF!</v>
      </c>
      <c r="P128" s="171" t="e">
        <f>#REF!*$BI128</f>
        <v>#REF!</v>
      </c>
      <c r="Q128" s="171" t="e">
        <f>#REF!*$BI128</f>
        <v>#REF!</v>
      </c>
      <c r="R128" s="171" t="e">
        <f>#REF!*$BI128</f>
        <v>#REF!</v>
      </c>
      <c r="S128" s="171" t="e">
        <f>#REF!*$BI128</f>
        <v>#REF!</v>
      </c>
      <c r="T128" s="171" t="e">
        <f>#REF!*$BI128</f>
        <v>#REF!</v>
      </c>
      <c r="U128" s="171" t="e">
        <f>#REF!*$BI128</f>
        <v>#REF!</v>
      </c>
      <c r="V128" s="171" t="e">
        <f>#REF!*$BI128</f>
        <v>#REF!</v>
      </c>
      <c r="W128" s="171" t="e">
        <f>#REF!*$BI128</f>
        <v>#REF!</v>
      </c>
      <c r="X128" s="171" t="e">
        <f>#REF!*$BI128</f>
        <v>#REF!</v>
      </c>
      <c r="Y128" s="171" t="e">
        <f>#REF!*$BI128</f>
        <v>#REF!</v>
      </c>
      <c r="Z128" s="171" t="e">
        <f>#REF!*$BI128</f>
        <v>#REF!</v>
      </c>
      <c r="AA128" s="171" t="e">
        <f>#REF!*$BI128</f>
        <v>#REF!</v>
      </c>
      <c r="AB128" s="171" t="e">
        <f>#REF!*$BI128</f>
        <v>#REF!</v>
      </c>
      <c r="AC128" s="171" t="e">
        <f>#REF!*$BI128</f>
        <v>#REF!</v>
      </c>
      <c r="AD128" s="171" t="e">
        <f>#REF!*$BI128</f>
        <v>#REF!</v>
      </c>
      <c r="AE128" s="171" t="e">
        <f>#REF!*$BI128</f>
        <v>#REF!</v>
      </c>
      <c r="AF128" s="171" t="e">
        <f>#REF!*$BI128</f>
        <v>#REF!</v>
      </c>
      <c r="AG128" s="171" t="e">
        <f>#REF!*$BI128</f>
        <v>#REF!</v>
      </c>
      <c r="AH128" s="171" t="e">
        <f>#REF!*$BI128</f>
        <v>#REF!</v>
      </c>
      <c r="AI128" s="171" t="e">
        <f>#REF!*$BI128</f>
        <v>#REF!</v>
      </c>
      <c r="AJ128" s="171" t="e">
        <f>#REF!*$BI128</f>
        <v>#REF!</v>
      </c>
      <c r="AK128" s="171" t="e">
        <f>#REF!*$BI128</f>
        <v>#REF!</v>
      </c>
      <c r="AL128" s="171" t="e">
        <f>#REF!*$BI128</f>
        <v>#REF!</v>
      </c>
      <c r="AM128" s="171" t="e">
        <f>#REF!*$BI128</f>
        <v>#REF!</v>
      </c>
      <c r="AN128" s="171" t="e">
        <f>#REF!*$BI128</f>
        <v>#REF!</v>
      </c>
      <c r="AO128" s="171" t="e">
        <f>#REF!*$BI128</f>
        <v>#REF!</v>
      </c>
      <c r="AP128" s="171" t="e">
        <f>#REF!*$BI128</f>
        <v>#REF!</v>
      </c>
      <c r="AQ128" s="171" t="e">
        <f>#REF!*$BI128</f>
        <v>#REF!</v>
      </c>
      <c r="AR128" s="171" t="e">
        <f>#REF!*$BI128</f>
        <v>#REF!</v>
      </c>
      <c r="AS128" s="171" t="e">
        <f>#REF!*$BI128</f>
        <v>#REF!</v>
      </c>
      <c r="AT128" s="171" t="e">
        <f>#REF!*$BI128</f>
        <v>#REF!</v>
      </c>
      <c r="AU128" s="171" t="e">
        <f>#REF!*$BI128</f>
        <v>#REF!</v>
      </c>
      <c r="AV128" s="171" t="e">
        <f>#REF!*$BI128</f>
        <v>#REF!</v>
      </c>
      <c r="AW128" s="171" t="e">
        <f>#REF!*$BI128</f>
        <v>#REF!</v>
      </c>
      <c r="AX128" s="171" t="e">
        <f>#REF!*$BI128</f>
        <v>#REF!</v>
      </c>
      <c r="AY128" s="171" t="e">
        <f>#REF!*$BI128</f>
        <v>#REF!</v>
      </c>
      <c r="AZ128" s="171" t="e">
        <f>#REF!*$BI128</f>
        <v>#REF!</v>
      </c>
      <c r="BA128" s="171" t="e">
        <f>#REF!*$BI128</f>
        <v>#REF!</v>
      </c>
      <c r="BB128" s="171" t="e">
        <f>#REF!*$BI128</f>
        <v>#REF!</v>
      </c>
      <c r="BC128" s="171" t="e">
        <f>#REF!*$BI128</f>
        <v>#REF!</v>
      </c>
      <c r="BD128" s="171" t="e">
        <f>#REF!*$BI128</f>
        <v>#REF!</v>
      </c>
      <c r="BE128" s="171" t="e">
        <f>#REF!*$BI128</f>
        <v>#REF!</v>
      </c>
      <c r="BF128" s="171" t="e">
        <f>#REF!*$BI128</f>
        <v>#REF!</v>
      </c>
      <c r="BG128" s="171" t="e">
        <f>#REF!*$BI128</f>
        <v>#REF!</v>
      </c>
      <c r="BI128" s="174">
        <f>SUMIF(Revenue!$P:$P,'E&amp;O -  Import (USD)'!$F128,Revenue!$I:$I)</f>
        <v>0</v>
      </c>
    </row>
    <row r="129" spans="1:61" s="173" customFormat="1" ht="12.75" hidden="1" customHeight="1">
      <c r="A129" s="179" t="s">
        <v>456</v>
      </c>
      <c r="B129" s="179" t="s">
        <v>435</v>
      </c>
      <c r="C129" s="170" t="str" cm="1">
        <f t="array" ref="C129">IFERROR(INDEX('Legal Entity'!B:B,MATCH('E&amp;O -  Import (USD)'!F129,'Legal Entity'!A:A,0),0),0)</f>
        <v>1310 - Corix Utilities Inc.</v>
      </c>
      <c r="D129" s="170" t="str" cm="1">
        <f t="array" ref="D129">IFERROR(INDEX('Legal Entity'!C:C,MATCH(F129,'Legal Entity'!A:A,0),0),0)</f>
        <v>CA</v>
      </c>
      <c r="E129" s="170" t="s">
        <v>635</v>
      </c>
      <c r="F129" s="170" t="s">
        <v>116</v>
      </c>
      <c r="G129" s="170"/>
      <c r="H129" s="171" t="e">
        <f>#REF!*$BI129</f>
        <v>#REF!</v>
      </c>
      <c r="I129" s="171" t="e">
        <f>#REF!*$BI129</f>
        <v>#REF!</v>
      </c>
      <c r="J129" s="171" t="e">
        <f>#REF!*$BI129</f>
        <v>#REF!</v>
      </c>
      <c r="K129" s="171" t="e">
        <f>#REF!*$BI129</f>
        <v>#REF!</v>
      </c>
      <c r="L129" s="171" t="e">
        <f>#REF!*$BI129</f>
        <v>#REF!</v>
      </c>
      <c r="M129" s="171" t="e">
        <f>#REF!*$BI129</f>
        <v>#REF!</v>
      </c>
      <c r="N129" s="171" t="e">
        <f>#REF!*$BI129</f>
        <v>#REF!</v>
      </c>
      <c r="O129" s="171" t="e">
        <f>#REF!*$BI129</f>
        <v>#REF!</v>
      </c>
      <c r="P129" s="171" t="e">
        <f>#REF!*$BI129</f>
        <v>#REF!</v>
      </c>
      <c r="Q129" s="171" t="e">
        <f>#REF!*$BI129</f>
        <v>#REF!</v>
      </c>
      <c r="R129" s="171" t="e">
        <f>#REF!*$BI129</f>
        <v>#REF!</v>
      </c>
      <c r="S129" s="171" t="e">
        <f>#REF!*$BI129</f>
        <v>#REF!</v>
      </c>
      <c r="T129" s="171" t="e">
        <f>#REF!*$BI129</f>
        <v>#REF!</v>
      </c>
      <c r="U129" s="171" t="e">
        <f>#REF!*$BI129</f>
        <v>#REF!</v>
      </c>
      <c r="V129" s="171" t="e">
        <f>#REF!*$BI129</f>
        <v>#REF!</v>
      </c>
      <c r="W129" s="171" t="e">
        <f>#REF!*$BI129</f>
        <v>#REF!</v>
      </c>
      <c r="X129" s="171" t="e">
        <f>#REF!*$BI129</f>
        <v>#REF!</v>
      </c>
      <c r="Y129" s="171" t="e">
        <f>#REF!*$BI129</f>
        <v>#REF!</v>
      </c>
      <c r="Z129" s="171" t="e">
        <f>#REF!*$BI129</f>
        <v>#REF!</v>
      </c>
      <c r="AA129" s="171" t="e">
        <f>#REF!*$BI129</f>
        <v>#REF!</v>
      </c>
      <c r="AB129" s="171" t="e">
        <f>#REF!*$BI129</f>
        <v>#REF!</v>
      </c>
      <c r="AC129" s="171" t="e">
        <f>#REF!*$BI129</f>
        <v>#REF!</v>
      </c>
      <c r="AD129" s="171" t="e">
        <f>#REF!*$BI129</f>
        <v>#REF!</v>
      </c>
      <c r="AE129" s="171" t="e">
        <f>#REF!*$BI129</f>
        <v>#REF!</v>
      </c>
      <c r="AF129" s="171" t="e">
        <f>#REF!*$BI129</f>
        <v>#REF!</v>
      </c>
      <c r="AG129" s="171" t="e">
        <f>#REF!*$BI129</f>
        <v>#REF!</v>
      </c>
      <c r="AH129" s="171" t="e">
        <f>#REF!*$BI129</f>
        <v>#REF!</v>
      </c>
      <c r="AI129" s="171" t="e">
        <f>#REF!*$BI129</f>
        <v>#REF!</v>
      </c>
      <c r="AJ129" s="171" t="e">
        <f>#REF!*$BI129</f>
        <v>#REF!</v>
      </c>
      <c r="AK129" s="171" t="e">
        <f>#REF!*$BI129</f>
        <v>#REF!</v>
      </c>
      <c r="AL129" s="171" t="e">
        <f>#REF!*$BI129</f>
        <v>#REF!</v>
      </c>
      <c r="AM129" s="171" t="e">
        <f>#REF!*$BI129</f>
        <v>#REF!</v>
      </c>
      <c r="AN129" s="171" t="e">
        <f>#REF!*$BI129</f>
        <v>#REF!</v>
      </c>
      <c r="AO129" s="171" t="e">
        <f>#REF!*$BI129</f>
        <v>#REF!</v>
      </c>
      <c r="AP129" s="171" t="e">
        <f>#REF!*$BI129</f>
        <v>#REF!</v>
      </c>
      <c r="AQ129" s="171" t="e">
        <f>#REF!*$BI129</f>
        <v>#REF!</v>
      </c>
      <c r="AR129" s="171" t="e">
        <f>#REF!*$BI129</f>
        <v>#REF!</v>
      </c>
      <c r="AS129" s="171" t="e">
        <f>#REF!*$BI129</f>
        <v>#REF!</v>
      </c>
      <c r="AT129" s="171" t="e">
        <f>#REF!*$BI129</f>
        <v>#REF!</v>
      </c>
      <c r="AU129" s="171" t="e">
        <f>#REF!*$BI129</f>
        <v>#REF!</v>
      </c>
      <c r="AV129" s="171" t="e">
        <f>#REF!*$BI129</f>
        <v>#REF!</v>
      </c>
      <c r="AW129" s="171" t="e">
        <f>#REF!*$BI129</f>
        <v>#REF!</v>
      </c>
      <c r="AX129" s="171" t="e">
        <f>#REF!*$BI129</f>
        <v>#REF!</v>
      </c>
      <c r="AY129" s="171" t="e">
        <f>#REF!*$BI129</f>
        <v>#REF!</v>
      </c>
      <c r="AZ129" s="171" t="e">
        <f>#REF!*$BI129</f>
        <v>#REF!</v>
      </c>
      <c r="BA129" s="171" t="e">
        <f>#REF!*$BI129</f>
        <v>#REF!</v>
      </c>
      <c r="BB129" s="171" t="e">
        <f>#REF!*$BI129</f>
        <v>#REF!</v>
      </c>
      <c r="BC129" s="171" t="e">
        <f>#REF!*$BI129</f>
        <v>#REF!</v>
      </c>
      <c r="BD129" s="171" t="e">
        <f>#REF!*$BI129</f>
        <v>#REF!</v>
      </c>
      <c r="BE129" s="171" t="e">
        <f>#REF!*$BI129</f>
        <v>#REF!</v>
      </c>
      <c r="BF129" s="171" t="e">
        <f>#REF!*$BI129</f>
        <v>#REF!</v>
      </c>
      <c r="BG129" s="171" t="e">
        <f>#REF!*$BI129</f>
        <v>#REF!</v>
      </c>
      <c r="BI129" s="174">
        <f>SUMIF(Revenue!$P:$P,'E&amp;O -  Import (USD)'!$F129,Revenue!$I:$I)</f>
        <v>0</v>
      </c>
    </row>
    <row r="130" spans="1:61" s="173" customFormat="1" ht="12.75" hidden="1" customHeight="1">
      <c r="A130" s="179" t="s">
        <v>456</v>
      </c>
      <c r="B130" s="179" t="s">
        <v>435</v>
      </c>
      <c r="C130" s="170" cm="1">
        <f t="array" ref="C130">IFERROR(INDEX('Legal Entity'!B:B,MATCH('E&amp;O -  Import (USD)'!F130,'Legal Entity'!A:A,0),0),0)</f>
        <v>0</v>
      </c>
      <c r="D130" s="170" t="str" cm="1">
        <f t="array" ref="D130">IFERROR(INDEX('Legal Entity'!C:C,MATCH(F130,'Legal Entity'!A:A,0),0),0)</f>
        <v>CA</v>
      </c>
      <c r="E130" s="170" t="s">
        <v>635</v>
      </c>
      <c r="F130" s="170" t="s">
        <v>112</v>
      </c>
      <c r="G130" s="170"/>
      <c r="H130" s="171" t="e">
        <f>#REF!*$BI130</f>
        <v>#REF!</v>
      </c>
      <c r="I130" s="171" t="e">
        <f>#REF!*$BI130</f>
        <v>#REF!</v>
      </c>
      <c r="J130" s="171" t="e">
        <f>#REF!*$BI130</f>
        <v>#REF!</v>
      </c>
      <c r="K130" s="171" t="e">
        <f>#REF!*$BI130</f>
        <v>#REF!</v>
      </c>
      <c r="L130" s="171" t="e">
        <f>#REF!*$BI130</f>
        <v>#REF!</v>
      </c>
      <c r="M130" s="171" t="e">
        <f>#REF!*$BI130</f>
        <v>#REF!</v>
      </c>
      <c r="N130" s="171" t="e">
        <f>#REF!*$BI130</f>
        <v>#REF!</v>
      </c>
      <c r="O130" s="171" t="e">
        <f>#REF!*$BI130</f>
        <v>#REF!</v>
      </c>
      <c r="P130" s="171" t="e">
        <f>#REF!*$BI130</f>
        <v>#REF!</v>
      </c>
      <c r="Q130" s="171" t="e">
        <f>#REF!*$BI130</f>
        <v>#REF!</v>
      </c>
      <c r="R130" s="171" t="e">
        <f>#REF!*$BI130</f>
        <v>#REF!</v>
      </c>
      <c r="S130" s="171" t="e">
        <f>#REF!*$BI130</f>
        <v>#REF!</v>
      </c>
      <c r="T130" s="171" t="e">
        <f>#REF!*$BI130</f>
        <v>#REF!</v>
      </c>
      <c r="U130" s="171" t="e">
        <f>#REF!*$BI130</f>
        <v>#REF!</v>
      </c>
      <c r="V130" s="171" t="e">
        <f>#REF!*$BI130</f>
        <v>#REF!</v>
      </c>
      <c r="W130" s="171" t="e">
        <f>#REF!*$BI130</f>
        <v>#REF!</v>
      </c>
      <c r="X130" s="171" t="e">
        <f>#REF!*$BI130</f>
        <v>#REF!</v>
      </c>
      <c r="Y130" s="171" t="e">
        <f>#REF!*$BI130</f>
        <v>#REF!</v>
      </c>
      <c r="Z130" s="171" t="e">
        <f>#REF!*$BI130</f>
        <v>#REF!</v>
      </c>
      <c r="AA130" s="171" t="e">
        <f>#REF!*$BI130</f>
        <v>#REF!</v>
      </c>
      <c r="AB130" s="171" t="e">
        <f>#REF!*$BI130</f>
        <v>#REF!</v>
      </c>
      <c r="AC130" s="171" t="e">
        <f>#REF!*$BI130</f>
        <v>#REF!</v>
      </c>
      <c r="AD130" s="171" t="e">
        <f>#REF!*$BI130</f>
        <v>#REF!</v>
      </c>
      <c r="AE130" s="171" t="e">
        <f>#REF!*$BI130</f>
        <v>#REF!</v>
      </c>
      <c r="AF130" s="171" t="e">
        <f>#REF!*$BI130</f>
        <v>#REF!</v>
      </c>
      <c r="AG130" s="171" t="e">
        <f>#REF!*$BI130</f>
        <v>#REF!</v>
      </c>
      <c r="AH130" s="171" t="e">
        <f>#REF!*$BI130</f>
        <v>#REF!</v>
      </c>
      <c r="AI130" s="171" t="e">
        <f>#REF!*$BI130</f>
        <v>#REF!</v>
      </c>
      <c r="AJ130" s="171" t="e">
        <f>#REF!*$BI130</f>
        <v>#REF!</v>
      </c>
      <c r="AK130" s="171" t="e">
        <f>#REF!*$BI130</f>
        <v>#REF!</v>
      </c>
      <c r="AL130" s="171" t="e">
        <f>#REF!*$BI130</f>
        <v>#REF!</v>
      </c>
      <c r="AM130" s="171" t="e">
        <f>#REF!*$BI130</f>
        <v>#REF!</v>
      </c>
      <c r="AN130" s="171" t="e">
        <f>#REF!*$BI130</f>
        <v>#REF!</v>
      </c>
      <c r="AO130" s="171" t="e">
        <f>#REF!*$BI130</f>
        <v>#REF!</v>
      </c>
      <c r="AP130" s="171" t="e">
        <f>#REF!*$BI130</f>
        <v>#REF!</v>
      </c>
      <c r="AQ130" s="171" t="e">
        <f>#REF!*$BI130</f>
        <v>#REF!</v>
      </c>
      <c r="AR130" s="171" t="e">
        <f>#REF!*$BI130</f>
        <v>#REF!</v>
      </c>
      <c r="AS130" s="171" t="e">
        <f>#REF!*$BI130</f>
        <v>#REF!</v>
      </c>
      <c r="AT130" s="171" t="e">
        <f>#REF!*$BI130</f>
        <v>#REF!</v>
      </c>
      <c r="AU130" s="171" t="e">
        <f>#REF!*$BI130</f>
        <v>#REF!</v>
      </c>
      <c r="AV130" s="171" t="e">
        <f>#REF!*$BI130</f>
        <v>#REF!</v>
      </c>
      <c r="AW130" s="171" t="e">
        <f>#REF!*$BI130</f>
        <v>#REF!</v>
      </c>
      <c r="AX130" s="171" t="e">
        <f>#REF!*$BI130</f>
        <v>#REF!</v>
      </c>
      <c r="AY130" s="171" t="e">
        <f>#REF!*$BI130</f>
        <v>#REF!</v>
      </c>
      <c r="AZ130" s="171" t="e">
        <f>#REF!*$BI130</f>
        <v>#REF!</v>
      </c>
      <c r="BA130" s="171" t="e">
        <f>#REF!*$BI130</f>
        <v>#REF!</v>
      </c>
      <c r="BB130" s="171" t="e">
        <f>#REF!*$BI130</f>
        <v>#REF!</v>
      </c>
      <c r="BC130" s="171" t="e">
        <f>#REF!*$BI130</f>
        <v>#REF!</v>
      </c>
      <c r="BD130" s="171" t="e">
        <f>#REF!*$BI130</f>
        <v>#REF!</v>
      </c>
      <c r="BE130" s="171" t="e">
        <f>#REF!*$BI130</f>
        <v>#REF!</v>
      </c>
      <c r="BF130" s="171" t="e">
        <f>#REF!*$BI130</f>
        <v>#REF!</v>
      </c>
      <c r="BG130" s="171" t="e">
        <f>#REF!*$BI130</f>
        <v>#REF!</v>
      </c>
      <c r="BI130" s="174">
        <f>SUMIF(Revenue!$P:$P,'E&amp;O -  Import (USD)'!$F130,Revenue!$I:$I)</f>
        <v>0</v>
      </c>
    </row>
    <row r="131" spans="1:61" s="173" customFormat="1" ht="12.75" hidden="1" customHeight="1">
      <c r="A131" s="179" t="s">
        <v>456</v>
      </c>
      <c r="B131" s="179" t="s">
        <v>435</v>
      </c>
      <c r="C131" s="170" cm="1">
        <f t="array" ref="C131">IFERROR(INDEX('Legal Entity'!B:B,MATCH('E&amp;O -  Import (USD)'!F131,'Legal Entity'!A:A,0),0),0)</f>
        <v>0</v>
      </c>
      <c r="D131" s="170" t="str" cm="1">
        <f t="array" ref="D131">IFERROR(INDEX('Legal Entity'!C:C,MATCH(F131,'Legal Entity'!A:A,0),0),0)</f>
        <v>CA</v>
      </c>
      <c r="E131" s="170" t="s">
        <v>635</v>
      </c>
      <c r="F131" s="170" t="s">
        <v>108</v>
      </c>
      <c r="G131" s="170"/>
      <c r="H131" s="171" t="e">
        <f>#REF!*$BI131</f>
        <v>#REF!</v>
      </c>
      <c r="I131" s="171" t="e">
        <f>#REF!*$BI131</f>
        <v>#REF!</v>
      </c>
      <c r="J131" s="171" t="e">
        <f>#REF!*$BI131</f>
        <v>#REF!</v>
      </c>
      <c r="K131" s="171" t="e">
        <f>#REF!*$BI131</f>
        <v>#REF!</v>
      </c>
      <c r="L131" s="171" t="e">
        <f>#REF!*$BI131</f>
        <v>#REF!</v>
      </c>
      <c r="M131" s="171" t="e">
        <f>#REF!*$BI131</f>
        <v>#REF!</v>
      </c>
      <c r="N131" s="171" t="e">
        <f>#REF!*$BI131</f>
        <v>#REF!</v>
      </c>
      <c r="O131" s="171" t="e">
        <f>#REF!*$BI131</f>
        <v>#REF!</v>
      </c>
      <c r="P131" s="171" t="e">
        <f>#REF!*$BI131</f>
        <v>#REF!</v>
      </c>
      <c r="Q131" s="171" t="e">
        <f>#REF!*$BI131</f>
        <v>#REF!</v>
      </c>
      <c r="R131" s="171" t="e">
        <f>#REF!*$BI131</f>
        <v>#REF!</v>
      </c>
      <c r="S131" s="171" t="e">
        <f>#REF!*$BI131</f>
        <v>#REF!</v>
      </c>
      <c r="T131" s="171" t="e">
        <f>#REF!*$BI131</f>
        <v>#REF!</v>
      </c>
      <c r="U131" s="171" t="e">
        <f>#REF!*$BI131</f>
        <v>#REF!</v>
      </c>
      <c r="V131" s="171" t="e">
        <f>#REF!*$BI131</f>
        <v>#REF!</v>
      </c>
      <c r="W131" s="171" t="e">
        <f>#REF!*$BI131</f>
        <v>#REF!</v>
      </c>
      <c r="X131" s="171" t="e">
        <f>#REF!*$BI131</f>
        <v>#REF!</v>
      </c>
      <c r="Y131" s="171" t="e">
        <f>#REF!*$BI131</f>
        <v>#REF!</v>
      </c>
      <c r="Z131" s="171" t="e">
        <f>#REF!*$BI131</f>
        <v>#REF!</v>
      </c>
      <c r="AA131" s="171" t="e">
        <f>#REF!*$BI131</f>
        <v>#REF!</v>
      </c>
      <c r="AB131" s="171" t="e">
        <f>#REF!*$BI131</f>
        <v>#REF!</v>
      </c>
      <c r="AC131" s="171" t="e">
        <f>#REF!*$BI131</f>
        <v>#REF!</v>
      </c>
      <c r="AD131" s="171" t="e">
        <f>#REF!*$BI131</f>
        <v>#REF!</v>
      </c>
      <c r="AE131" s="171" t="e">
        <f>#REF!*$BI131</f>
        <v>#REF!</v>
      </c>
      <c r="AF131" s="171" t="e">
        <f>#REF!*$BI131</f>
        <v>#REF!</v>
      </c>
      <c r="AG131" s="171" t="e">
        <f>#REF!*$BI131</f>
        <v>#REF!</v>
      </c>
      <c r="AH131" s="171" t="e">
        <f>#REF!*$BI131</f>
        <v>#REF!</v>
      </c>
      <c r="AI131" s="171" t="e">
        <f>#REF!*$BI131</f>
        <v>#REF!</v>
      </c>
      <c r="AJ131" s="171" t="e">
        <f>#REF!*$BI131</f>
        <v>#REF!</v>
      </c>
      <c r="AK131" s="171" t="e">
        <f>#REF!*$BI131</f>
        <v>#REF!</v>
      </c>
      <c r="AL131" s="171" t="e">
        <f>#REF!*$BI131</f>
        <v>#REF!</v>
      </c>
      <c r="AM131" s="171" t="e">
        <f>#REF!*$BI131</f>
        <v>#REF!</v>
      </c>
      <c r="AN131" s="171" t="e">
        <f>#REF!*$BI131</f>
        <v>#REF!</v>
      </c>
      <c r="AO131" s="171" t="e">
        <f>#REF!*$BI131</f>
        <v>#REF!</v>
      </c>
      <c r="AP131" s="171" t="e">
        <f>#REF!*$BI131</f>
        <v>#REF!</v>
      </c>
      <c r="AQ131" s="171" t="e">
        <f>#REF!*$BI131</f>
        <v>#REF!</v>
      </c>
      <c r="AR131" s="171" t="e">
        <f>#REF!*$BI131</f>
        <v>#REF!</v>
      </c>
      <c r="AS131" s="171" t="e">
        <f>#REF!*$BI131</f>
        <v>#REF!</v>
      </c>
      <c r="AT131" s="171" t="e">
        <f>#REF!*$BI131</f>
        <v>#REF!</v>
      </c>
      <c r="AU131" s="171" t="e">
        <f>#REF!*$BI131</f>
        <v>#REF!</v>
      </c>
      <c r="AV131" s="171" t="e">
        <f>#REF!*$BI131</f>
        <v>#REF!</v>
      </c>
      <c r="AW131" s="171" t="e">
        <f>#REF!*$BI131</f>
        <v>#REF!</v>
      </c>
      <c r="AX131" s="171" t="e">
        <f>#REF!*$BI131</f>
        <v>#REF!</v>
      </c>
      <c r="AY131" s="171" t="e">
        <f>#REF!*$BI131</f>
        <v>#REF!</v>
      </c>
      <c r="AZ131" s="171" t="e">
        <f>#REF!*$BI131</f>
        <v>#REF!</v>
      </c>
      <c r="BA131" s="171" t="e">
        <f>#REF!*$BI131</f>
        <v>#REF!</v>
      </c>
      <c r="BB131" s="171" t="e">
        <f>#REF!*$BI131</f>
        <v>#REF!</v>
      </c>
      <c r="BC131" s="171" t="e">
        <f>#REF!*$BI131</f>
        <v>#REF!</v>
      </c>
      <c r="BD131" s="171" t="e">
        <f>#REF!*$BI131</f>
        <v>#REF!</v>
      </c>
      <c r="BE131" s="171" t="e">
        <f>#REF!*$BI131</f>
        <v>#REF!</v>
      </c>
      <c r="BF131" s="171" t="e">
        <f>#REF!*$BI131</f>
        <v>#REF!</v>
      </c>
      <c r="BG131" s="171" t="e">
        <f>#REF!*$BI131</f>
        <v>#REF!</v>
      </c>
      <c r="BI131" s="174">
        <f>SUMIF(Revenue!$P:$P,'E&amp;O -  Import (USD)'!$F131,Revenue!$I:$I)</f>
        <v>0</v>
      </c>
    </row>
    <row r="132" spans="1:61" s="173" customFormat="1" ht="12.75" hidden="1" customHeight="1">
      <c r="A132" s="179" t="s">
        <v>456</v>
      </c>
      <c r="B132" s="179" t="s">
        <v>435</v>
      </c>
      <c r="C132" s="170" cm="1">
        <f t="array" ref="C132">IFERROR(INDEX('Legal Entity'!B:B,MATCH('E&amp;O -  Import (USD)'!F132,'Legal Entity'!A:A,0),0),0)</f>
        <v>0</v>
      </c>
      <c r="D132" s="170" t="str" cm="1">
        <f t="array" ref="D132">IFERROR(INDEX('Legal Entity'!C:C,MATCH(F132,'Legal Entity'!A:A,0),0),0)</f>
        <v>CA</v>
      </c>
      <c r="E132" s="170" t="s">
        <v>635</v>
      </c>
      <c r="F132" s="170" t="s">
        <v>130</v>
      </c>
      <c r="G132" s="170"/>
      <c r="H132" s="171" t="e">
        <f>#REF!*$BI132</f>
        <v>#REF!</v>
      </c>
      <c r="I132" s="171" t="e">
        <f>#REF!*$BI132</f>
        <v>#REF!</v>
      </c>
      <c r="J132" s="171" t="e">
        <f>#REF!*$BI132</f>
        <v>#REF!</v>
      </c>
      <c r="K132" s="171" t="e">
        <f>#REF!*$BI132</f>
        <v>#REF!</v>
      </c>
      <c r="L132" s="171" t="e">
        <f>#REF!*$BI132</f>
        <v>#REF!</v>
      </c>
      <c r="M132" s="171" t="e">
        <f>#REF!*$BI132</f>
        <v>#REF!</v>
      </c>
      <c r="N132" s="171" t="e">
        <f>#REF!*$BI132</f>
        <v>#REF!</v>
      </c>
      <c r="O132" s="171" t="e">
        <f>#REF!*$BI132</f>
        <v>#REF!</v>
      </c>
      <c r="P132" s="171" t="e">
        <f>#REF!*$BI132</f>
        <v>#REF!</v>
      </c>
      <c r="Q132" s="171" t="e">
        <f>#REF!*$BI132</f>
        <v>#REF!</v>
      </c>
      <c r="R132" s="171" t="e">
        <f>#REF!*$BI132</f>
        <v>#REF!</v>
      </c>
      <c r="S132" s="171" t="e">
        <f>#REF!*$BI132</f>
        <v>#REF!</v>
      </c>
      <c r="T132" s="171" t="e">
        <f>#REF!*$BI132</f>
        <v>#REF!</v>
      </c>
      <c r="U132" s="171" t="e">
        <f>#REF!*$BI132</f>
        <v>#REF!</v>
      </c>
      <c r="V132" s="171" t="e">
        <f>#REF!*$BI132</f>
        <v>#REF!</v>
      </c>
      <c r="W132" s="171" t="e">
        <f>#REF!*$BI132</f>
        <v>#REF!</v>
      </c>
      <c r="X132" s="171" t="e">
        <f>#REF!*$BI132</f>
        <v>#REF!</v>
      </c>
      <c r="Y132" s="171" t="e">
        <f>#REF!*$BI132</f>
        <v>#REF!</v>
      </c>
      <c r="Z132" s="171" t="e">
        <f>#REF!*$BI132</f>
        <v>#REF!</v>
      </c>
      <c r="AA132" s="171" t="e">
        <f>#REF!*$BI132</f>
        <v>#REF!</v>
      </c>
      <c r="AB132" s="171" t="e">
        <f>#REF!*$BI132</f>
        <v>#REF!</v>
      </c>
      <c r="AC132" s="171" t="e">
        <f>#REF!*$BI132</f>
        <v>#REF!</v>
      </c>
      <c r="AD132" s="171" t="e">
        <f>#REF!*$BI132</f>
        <v>#REF!</v>
      </c>
      <c r="AE132" s="171" t="e">
        <f>#REF!*$BI132</f>
        <v>#REF!</v>
      </c>
      <c r="AF132" s="171" t="e">
        <f>#REF!*$BI132</f>
        <v>#REF!</v>
      </c>
      <c r="AG132" s="171" t="e">
        <f>#REF!*$BI132</f>
        <v>#REF!</v>
      </c>
      <c r="AH132" s="171" t="e">
        <f>#REF!*$BI132</f>
        <v>#REF!</v>
      </c>
      <c r="AI132" s="171" t="e">
        <f>#REF!*$BI132</f>
        <v>#REF!</v>
      </c>
      <c r="AJ132" s="171" t="e">
        <f>#REF!*$BI132</f>
        <v>#REF!</v>
      </c>
      <c r="AK132" s="171" t="e">
        <f>#REF!*$BI132</f>
        <v>#REF!</v>
      </c>
      <c r="AL132" s="171" t="e">
        <f>#REF!*$BI132</f>
        <v>#REF!</v>
      </c>
      <c r="AM132" s="171" t="e">
        <f>#REF!*$BI132</f>
        <v>#REF!</v>
      </c>
      <c r="AN132" s="171" t="e">
        <f>#REF!*$BI132</f>
        <v>#REF!</v>
      </c>
      <c r="AO132" s="171" t="e">
        <f>#REF!*$BI132</f>
        <v>#REF!</v>
      </c>
      <c r="AP132" s="171" t="e">
        <f>#REF!*$BI132</f>
        <v>#REF!</v>
      </c>
      <c r="AQ132" s="171" t="e">
        <f>#REF!*$BI132</f>
        <v>#REF!</v>
      </c>
      <c r="AR132" s="171" t="e">
        <f>#REF!*$BI132</f>
        <v>#REF!</v>
      </c>
      <c r="AS132" s="171" t="e">
        <f>#REF!*$BI132</f>
        <v>#REF!</v>
      </c>
      <c r="AT132" s="171" t="e">
        <f>#REF!*$BI132</f>
        <v>#REF!</v>
      </c>
      <c r="AU132" s="171" t="e">
        <f>#REF!*$BI132</f>
        <v>#REF!</v>
      </c>
      <c r="AV132" s="171" t="e">
        <f>#REF!*$BI132</f>
        <v>#REF!</v>
      </c>
      <c r="AW132" s="171" t="e">
        <f>#REF!*$BI132</f>
        <v>#REF!</v>
      </c>
      <c r="AX132" s="171" t="e">
        <f>#REF!*$BI132</f>
        <v>#REF!</v>
      </c>
      <c r="AY132" s="171" t="e">
        <f>#REF!*$BI132</f>
        <v>#REF!</v>
      </c>
      <c r="AZ132" s="171" t="e">
        <f>#REF!*$BI132</f>
        <v>#REF!</v>
      </c>
      <c r="BA132" s="171" t="e">
        <f>#REF!*$BI132</f>
        <v>#REF!</v>
      </c>
      <c r="BB132" s="171" t="e">
        <f>#REF!*$BI132</f>
        <v>#REF!</v>
      </c>
      <c r="BC132" s="171" t="e">
        <f>#REF!*$BI132</f>
        <v>#REF!</v>
      </c>
      <c r="BD132" s="171" t="e">
        <f>#REF!*$BI132</f>
        <v>#REF!</v>
      </c>
      <c r="BE132" s="171" t="e">
        <f>#REF!*$BI132</f>
        <v>#REF!</v>
      </c>
      <c r="BF132" s="171" t="e">
        <f>#REF!*$BI132</f>
        <v>#REF!</v>
      </c>
      <c r="BG132" s="171" t="e">
        <f>#REF!*$BI132</f>
        <v>#REF!</v>
      </c>
      <c r="BI132" s="174">
        <f>SUMIF(Revenue!$P:$P,'E&amp;O -  Import (USD)'!$F132,Revenue!$I:$I)</f>
        <v>0</v>
      </c>
    </row>
    <row r="133" spans="1:61" s="173" customFormat="1" ht="12.75" hidden="1" customHeight="1">
      <c r="A133" s="179" t="s">
        <v>456</v>
      </c>
      <c r="B133" s="179" t="s">
        <v>435</v>
      </c>
      <c r="C133" s="170" cm="1">
        <f t="array" ref="C133">IFERROR(INDEX('Legal Entity'!B:B,MATCH('E&amp;O -  Import (USD)'!F133,'Legal Entity'!A:A,0),0),0)</f>
        <v>0</v>
      </c>
      <c r="D133" s="170" t="str" cm="1">
        <f t="array" ref="D133">IFERROR(INDEX('Legal Entity'!C:C,MATCH(F133,'Legal Entity'!A:A,0),0),0)</f>
        <v>CA</v>
      </c>
      <c r="E133" s="170" t="s">
        <v>635</v>
      </c>
      <c r="F133" s="170" t="s">
        <v>113</v>
      </c>
      <c r="G133" s="170"/>
      <c r="H133" s="171" t="e">
        <f>#REF!*$BI133</f>
        <v>#REF!</v>
      </c>
      <c r="I133" s="171" t="e">
        <f>#REF!*$BI133</f>
        <v>#REF!</v>
      </c>
      <c r="J133" s="171" t="e">
        <f>#REF!*$BI133</f>
        <v>#REF!</v>
      </c>
      <c r="K133" s="171" t="e">
        <f>#REF!*$BI133</f>
        <v>#REF!</v>
      </c>
      <c r="L133" s="171" t="e">
        <f>#REF!*$BI133</f>
        <v>#REF!</v>
      </c>
      <c r="M133" s="171" t="e">
        <f>#REF!*$BI133</f>
        <v>#REF!</v>
      </c>
      <c r="N133" s="171" t="e">
        <f>#REF!*$BI133</f>
        <v>#REF!</v>
      </c>
      <c r="O133" s="171" t="e">
        <f>#REF!*$BI133</f>
        <v>#REF!</v>
      </c>
      <c r="P133" s="171" t="e">
        <f>#REF!*$BI133</f>
        <v>#REF!</v>
      </c>
      <c r="Q133" s="171" t="e">
        <f>#REF!*$BI133</f>
        <v>#REF!</v>
      </c>
      <c r="R133" s="171" t="e">
        <f>#REF!*$BI133</f>
        <v>#REF!</v>
      </c>
      <c r="S133" s="171" t="e">
        <f>#REF!*$BI133</f>
        <v>#REF!</v>
      </c>
      <c r="T133" s="171" t="e">
        <f>#REF!*$BI133</f>
        <v>#REF!</v>
      </c>
      <c r="U133" s="171" t="e">
        <f>#REF!*$BI133</f>
        <v>#REF!</v>
      </c>
      <c r="V133" s="171" t="e">
        <f>#REF!*$BI133</f>
        <v>#REF!</v>
      </c>
      <c r="W133" s="171" t="e">
        <f>#REF!*$BI133</f>
        <v>#REF!</v>
      </c>
      <c r="X133" s="171" t="e">
        <f>#REF!*$BI133</f>
        <v>#REF!</v>
      </c>
      <c r="Y133" s="171" t="e">
        <f>#REF!*$BI133</f>
        <v>#REF!</v>
      </c>
      <c r="Z133" s="171" t="e">
        <f>#REF!*$BI133</f>
        <v>#REF!</v>
      </c>
      <c r="AA133" s="171" t="e">
        <f>#REF!*$BI133</f>
        <v>#REF!</v>
      </c>
      <c r="AB133" s="171" t="e">
        <f>#REF!*$BI133</f>
        <v>#REF!</v>
      </c>
      <c r="AC133" s="171" t="e">
        <f>#REF!*$BI133</f>
        <v>#REF!</v>
      </c>
      <c r="AD133" s="171" t="e">
        <f>#REF!*$BI133</f>
        <v>#REF!</v>
      </c>
      <c r="AE133" s="171" t="e">
        <f>#REF!*$BI133</f>
        <v>#REF!</v>
      </c>
      <c r="AF133" s="171" t="e">
        <f>#REF!*$BI133</f>
        <v>#REF!</v>
      </c>
      <c r="AG133" s="171" t="e">
        <f>#REF!*$BI133</f>
        <v>#REF!</v>
      </c>
      <c r="AH133" s="171" t="e">
        <f>#REF!*$BI133</f>
        <v>#REF!</v>
      </c>
      <c r="AI133" s="171" t="e">
        <f>#REF!*$BI133</f>
        <v>#REF!</v>
      </c>
      <c r="AJ133" s="171" t="e">
        <f>#REF!*$BI133</f>
        <v>#REF!</v>
      </c>
      <c r="AK133" s="171" t="e">
        <f>#REF!*$BI133</f>
        <v>#REF!</v>
      </c>
      <c r="AL133" s="171" t="e">
        <f>#REF!*$BI133</f>
        <v>#REF!</v>
      </c>
      <c r="AM133" s="171" t="e">
        <f>#REF!*$BI133</f>
        <v>#REF!</v>
      </c>
      <c r="AN133" s="171" t="e">
        <f>#REF!*$BI133</f>
        <v>#REF!</v>
      </c>
      <c r="AO133" s="171" t="e">
        <f>#REF!*$BI133</f>
        <v>#REF!</v>
      </c>
      <c r="AP133" s="171" t="e">
        <f>#REF!*$BI133</f>
        <v>#REF!</v>
      </c>
      <c r="AQ133" s="171" t="e">
        <f>#REF!*$BI133</f>
        <v>#REF!</v>
      </c>
      <c r="AR133" s="171" t="e">
        <f>#REF!*$BI133</f>
        <v>#REF!</v>
      </c>
      <c r="AS133" s="171" t="e">
        <f>#REF!*$BI133</f>
        <v>#REF!</v>
      </c>
      <c r="AT133" s="171" t="e">
        <f>#REF!*$BI133</f>
        <v>#REF!</v>
      </c>
      <c r="AU133" s="171" t="e">
        <f>#REF!*$BI133</f>
        <v>#REF!</v>
      </c>
      <c r="AV133" s="171" t="e">
        <f>#REF!*$BI133</f>
        <v>#REF!</v>
      </c>
      <c r="AW133" s="171" t="e">
        <f>#REF!*$BI133</f>
        <v>#REF!</v>
      </c>
      <c r="AX133" s="171" t="e">
        <f>#REF!*$BI133</f>
        <v>#REF!</v>
      </c>
      <c r="AY133" s="171" t="e">
        <f>#REF!*$BI133</f>
        <v>#REF!</v>
      </c>
      <c r="AZ133" s="171" t="e">
        <f>#REF!*$BI133</f>
        <v>#REF!</v>
      </c>
      <c r="BA133" s="171" t="e">
        <f>#REF!*$BI133</f>
        <v>#REF!</v>
      </c>
      <c r="BB133" s="171" t="e">
        <f>#REF!*$BI133</f>
        <v>#REF!</v>
      </c>
      <c r="BC133" s="171" t="e">
        <f>#REF!*$BI133</f>
        <v>#REF!</v>
      </c>
      <c r="BD133" s="171" t="e">
        <f>#REF!*$BI133</f>
        <v>#REF!</v>
      </c>
      <c r="BE133" s="171" t="e">
        <f>#REF!*$BI133</f>
        <v>#REF!</v>
      </c>
      <c r="BF133" s="171" t="e">
        <f>#REF!*$BI133</f>
        <v>#REF!</v>
      </c>
      <c r="BG133" s="171" t="e">
        <f>#REF!*$BI133</f>
        <v>#REF!</v>
      </c>
      <c r="BI133" s="174">
        <f>SUMIF(Revenue!$P:$P,'E&amp;O -  Import (USD)'!$F133,Revenue!$I:$I)</f>
        <v>0</v>
      </c>
    </row>
    <row r="134" spans="1:61" s="173" customFormat="1" ht="12.75" hidden="1" customHeight="1">
      <c r="A134" s="179" t="s">
        <v>456</v>
      </c>
      <c r="B134" s="179" t="s">
        <v>435</v>
      </c>
      <c r="C134" s="170" t="str" cm="1">
        <f t="array" ref="C134">IFERROR(INDEX('Legal Entity'!B:B,MATCH('E&amp;O -  Import (USD)'!F134,'Legal Entity'!A:A,0),0),0)</f>
        <v>1315 - Corix Multi-Utility Services Inc.</v>
      </c>
      <c r="D134" s="170" t="str" cm="1">
        <f t="array" ref="D134">IFERROR(INDEX('Legal Entity'!C:C,MATCH(F134,'Legal Entity'!A:A,0),0),0)</f>
        <v>CA</v>
      </c>
      <c r="E134" s="170" t="s">
        <v>635</v>
      </c>
      <c r="F134" s="170" t="s">
        <v>144</v>
      </c>
      <c r="G134" s="170"/>
      <c r="H134" s="171" t="e">
        <f>#REF!*$BI134</f>
        <v>#REF!</v>
      </c>
      <c r="I134" s="171" t="e">
        <f>#REF!*$BI134</f>
        <v>#REF!</v>
      </c>
      <c r="J134" s="171" t="e">
        <f>#REF!*$BI134</f>
        <v>#REF!</v>
      </c>
      <c r="K134" s="171" t="e">
        <f>#REF!*$BI134</f>
        <v>#REF!</v>
      </c>
      <c r="L134" s="171" t="e">
        <f>#REF!*$BI134</f>
        <v>#REF!</v>
      </c>
      <c r="M134" s="171" t="e">
        <f>#REF!*$BI134</f>
        <v>#REF!</v>
      </c>
      <c r="N134" s="171" t="e">
        <f>#REF!*$BI134</f>
        <v>#REF!</v>
      </c>
      <c r="O134" s="171" t="e">
        <f>#REF!*$BI134</f>
        <v>#REF!</v>
      </c>
      <c r="P134" s="171" t="e">
        <f>#REF!*$BI134</f>
        <v>#REF!</v>
      </c>
      <c r="Q134" s="171" t="e">
        <f>#REF!*$BI134</f>
        <v>#REF!</v>
      </c>
      <c r="R134" s="171" t="e">
        <f>#REF!*$BI134</f>
        <v>#REF!</v>
      </c>
      <c r="S134" s="171" t="e">
        <f>#REF!*$BI134</f>
        <v>#REF!</v>
      </c>
      <c r="T134" s="171" t="e">
        <f>#REF!*$BI134</f>
        <v>#REF!</v>
      </c>
      <c r="U134" s="171" t="e">
        <f>#REF!*$BI134</f>
        <v>#REF!</v>
      </c>
      <c r="V134" s="171" t="e">
        <f>#REF!*$BI134</f>
        <v>#REF!</v>
      </c>
      <c r="W134" s="171" t="e">
        <f>#REF!*$BI134</f>
        <v>#REF!</v>
      </c>
      <c r="X134" s="171" t="e">
        <f>#REF!*$BI134</f>
        <v>#REF!</v>
      </c>
      <c r="Y134" s="171" t="e">
        <f>#REF!*$BI134</f>
        <v>#REF!</v>
      </c>
      <c r="Z134" s="171" t="e">
        <f>#REF!*$BI134</f>
        <v>#REF!</v>
      </c>
      <c r="AA134" s="171" t="e">
        <f>#REF!*$BI134</f>
        <v>#REF!</v>
      </c>
      <c r="AB134" s="171" t="e">
        <f>#REF!*$BI134</f>
        <v>#REF!</v>
      </c>
      <c r="AC134" s="171" t="e">
        <f>#REF!*$BI134</f>
        <v>#REF!</v>
      </c>
      <c r="AD134" s="171" t="e">
        <f>#REF!*$BI134</f>
        <v>#REF!</v>
      </c>
      <c r="AE134" s="171" t="e">
        <f>#REF!*$BI134</f>
        <v>#REF!</v>
      </c>
      <c r="AF134" s="171" t="e">
        <f>#REF!*$BI134</f>
        <v>#REF!</v>
      </c>
      <c r="AG134" s="171" t="e">
        <f>#REF!*$BI134</f>
        <v>#REF!</v>
      </c>
      <c r="AH134" s="171" t="e">
        <f>#REF!*$BI134</f>
        <v>#REF!</v>
      </c>
      <c r="AI134" s="171" t="e">
        <f>#REF!*$BI134</f>
        <v>#REF!</v>
      </c>
      <c r="AJ134" s="171" t="e">
        <f>#REF!*$BI134</f>
        <v>#REF!</v>
      </c>
      <c r="AK134" s="171" t="e">
        <f>#REF!*$BI134</f>
        <v>#REF!</v>
      </c>
      <c r="AL134" s="171" t="e">
        <f>#REF!*$BI134</f>
        <v>#REF!</v>
      </c>
      <c r="AM134" s="171" t="e">
        <f>#REF!*$BI134</f>
        <v>#REF!</v>
      </c>
      <c r="AN134" s="171" t="e">
        <f>#REF!*$BI134</f>
        <v>#REF!</v>
      </c>
      <c r="AO134" s="171" t="e">
        <f>#REF!*$BI134</f>
        <v>#REF!</v>
      </c>
      <c r="AP134" s="171" t="e">
        <f>#REF!*$BI134</f>
        <v>#REF!</v>
      </c>
      <c r="AQ134" s="171" t="e">
        <f>#REF!*$BI134</f>
        <v>#REF!</v>
      </c>
      <c r="AR134" s="171" t="e">
        <f>#REF!*$BI134</f>
        <v>#REF!</v>
      </c>
      <c r="AS134" s="171" t="e">
        <f>#REF!*$BI134</f>
        <v>#REF!</v>
      </c>
      <c r="AT134" s="171" t="e">
        <f>#REF!*$BI134</f>
        <v>#REF!</v>
      </c>
      <c r="AU134" s="171" t="e">
        <f>#REF!*$BI134</f>
        <v>#REF!</v>
      </c>
      <c r="AV134" s="171" t="e">
        <f>#REF!*$BI134</f>
        <v>#REF!</v>
      </c>
      <c r="AW134" s="171" t="e">
        <f>#REF!*$BI134</f>
        <v>#REF!</v>
      </c>
      <c r="AX134" s="171" t="e">
        <f>#REF!*$BI134</f>
        <v>#REF!</v>
      </c>
      <c r="AY134" s="171" t="e">
        <f>#REF!*$BI134</f>
        <v>#REF!</v>
      </c>
      <c r="AZ134" s="171" t="e">
        <f>#REF!*$BI134</f>
        <v>#REF!</v>
      </c>
      <c r="BA134" s="171" t="e">
        <f>#REF!*$BI134</f>
        <v>#REF!</v>
      </c>
      <c r="BB134" s="171" t="e">
        <f>#REF!*$BI134</f>
        <v>#REF!</v>
      </c>
      <c r="BC134" s="171" t="e">
        <f>#REF!*$BI134</f>
        <v>#REF!</v>
      </c>
      <c r="BD134" s="171" t="e">
        <f>#REF!*$BI134</f>
        <v>#REF!</v>
      </c>
      <c r="BE134" s="171" t="e">
        <f>#REF!*$BI134</f>
        <v>#REF!</v>
      </c>
      <c r="BF134" s="171" t="e">
        <f>#REF!*$BI134</f>
        <v>#REF!</v>
      </c>
      <c r="BG134" s="171" t="e">
        <f>#REF!*$BI134</f>
        <v>#REF!</v>
      </c>
      <c r="BI134" s="174">
        <f>SUMIF(Revenue!$P:$P,'E&amp;O -  Import (USD)'!$F134,Revenue!$I:$I)</f>
        <v>0</v>
      </c>
    </row>
    <row r="135" spans="1:61" s="173" customFormat="1" ht="12.75" hidden="1" customHeight="1">
      <c r="A135" s="179" t="s">
        <v>456</v>
      </c>
      <c r="B135" s="179" t="s">
        <v>435</v>
      </c>
      <c r="C135" s="170" t="str" cm="1">
        <f t="array" ref="C135">IFERROR(INDEX('Legal Entity'!B:B,MATCH('E&amp;O -  Import (USD)'!F135,'Legal Entity'!A:A,0),0),0)</f>
        <v>1315 - Corix Multi-Utility Services Inc.</v>
      </c>
      <c r="D135" s="170" t="str" cm="1">
        <f t="array" ref="D135">IFERROR(INDEX('Legal Entity'!C:C,MATCH(F135,'Legal Entity'!A:A,0),0),0)</f>
        <v>CA</v>
      </c>
      <c r="E135" s="170" t="s">
        <v>635</v>
      </c>
      <c r="F135" s="170" t="s">
        <v>145</v>
      </c>
      <c r="G135" s="170"/>
      <c r="H135" s="171" t="e">
        <f>#REF!*$BI135</f>
        <v>#REF!</v>
      </c>
      <c r="I135" s="171" t="e">
        <f>#REF!*$BI135</f>
        <v>#REF!</v>
      </c>
      <c r="J135" s="171" t="e">
        <f>#REF!*$BI135</f>
        <v>#REF!</v>
      </c>
      <c r="K135" s="171" t="e">
        <f>#REF!*$BI135</f>
        <v>#REF!</v>
      </c>
      <c r="L135" s="171" t="e">
        <f>#REF!*$BI135</f>
        <v>#REF!</v>
      </c>
      <c r="M135" s="171" t="e">
        <f>#REF!*$BI135</f>
        <v>#REF!</v>
      </c>
      <c r="N135" s="171" t="e">
        <f>#REF!*$BI135</f>
        <v>#REF!</v>
      </c>
      <c r="O135" s="171" t="e">
        <f>#REF!*$BI135</f>
        <v>#REF!</v>
      </c>
      <c r="P135" s="171" t="e">
        <f>#REF!*$BI135</f>
        <v>#REF!</v>
      </c>
      <c r="Q135" s="171" t="e">
        <f>#REF!*$BI135</f>
        <v>#REF!</v>
      </c>
      <c r="R135" s="171" t="e">
        <f>#REF!*$BI135</f>
        <v>#REF!</v>
      </c>
      <c r="S135" s="171" t="e">
        <f>#REF!*$BI135</f>
        <v>#REF!</v>
      </c>
      <c r="T135" s="171" t="e">
        <f>#REF!*$BI135</f>
        <v>#REF!</v>
      </c>
      <c r="U135" s="171" t="e">
        <f>#REF!*$BI135</f>
        <v>#REF!</v>
      </c>
      <c r="V135" s="171" t="e">
        <f>#REF!*$BI135</f>
        <v>#REF!</v>
      </c>
      <c r="W135" s="171" t="e">
        <f>#REF!*$BI135</f>
        <v>#REF!</v>
      </c>
      <c r="X135" s="171" t="e">
        <f>#REF!*$BI135</f>
        <v>#REF!</v>
      </c>
      <c r="Y135" s="171" t="e">
        <f>#REF!*$BI135</f>
        <v>#REF!</v>
      </c>
      <c r="Z135" s="171" t="e">
        <f>#REF!*$BI135</f>
        <v>#REF!</v>
      </c>
      <c r="AA135" s="171" t="e">
        <f>#REF!*$BI135</f>
        <v>#REF!</v>
      </c>
      <c r="AB135" s="171" t="e">
        <f>#REF!*$BI135</f>
        <v>#REF!</v>
      </c>
      <c r="AC135" s="171" t="e">
        <f>#REF!*$BI135</f>
        <v>#REF!</v>
      </c>
      <c r="AD135" s="171" t="e">
        <f>#REF!*$BI135</f>
        <v>#REF!</v>
      </c>
      <c r="AE135" s="171" t="e">
        <f>#REF!*$BI135</f>
        <v>#REF!</v>
      </c>
      <c r="AF135" s="171" t="e">
        <f>#REF!*$BI135</f>
        <v>#REF!</v>
      </c>
      <c r="AG135" s="171" t="e">
        <f>#REF!*$BI135</f>
        <v>#REF!</v>
      </c>
      <c r="AH135" s="171" t="e">
        <f>#REF!*$BI135</f>
        <v>#REF!</v>
      </c>
      <c r="AI135" s="171" t="e">
        <f>#REF!*$BI135</f>
        <v>#REF!</v>
      </c>
      <c r="AJ135" s="171" t="e">
        <f>#REF!*$BI135</f>
        <v>#REF!</v>
      </c>
      <c r="AK135" s="171" t="e">
        <f>#REF!*$BI135</f>
        <v>#REF!</v>
      </c>
      <c r="AL135" s="171" t="e">
        <f>#REF!*$BI135</f>
        <v>#REF!</v>
      </c>
      <c r="AM135" s="171" t="e">
        <f>#REF!*$BI135</f>
        <v>#REF!</v>
      </c>
      <c r="AN135" s="171" t="e">
        <f>#REF!*$BI135</f>
        <v>#REF!</v>
      </c>
      <c r="AO135" s="171" t="e">
        <f>#REF!*$BI135</f>
        <v>#REF!</v>
      </c>
      <c r="AP135" s="171" t="e">
        <f>#REF!*$BI135</f>
        <v>#REF!</v>
      </c>
      <c r="AQ135" s="171" t="e">
        <f>#REF!*$BI135</f>
        <v>#REF!</v>
      </c>
      <c r="AR135" s="171" t="e">
        <f>#REF!*$BI135</f>
        <v>#REF!</v>
      </c>
      <c r="AS135" s="171" t="e">
        <f>#REF!*$BI135</f>
        <v>#REF!</v>
      </c>
      <c r="AT135" s="171" t="e">
        <f>#REF!*$BI135</f>
        <v>#REF!</v>
      </c>
      <c r="AU135" s="171" t="e">
        <f>#REF!*$BI135</f>
        <v>#REF!</v>
      </c>
      <c r="AV135" s="171" t="e">
        <f>#REF!*$BI135</f>
        <v>#REF!</v>
      </c>
      <c r="AW135" s="171" t="e">
        <f>#REF!*$BI135</f>
        <v>#REF!</v>
      </c>
      <c r="AX135" s="171" t="e">
        <f>#REF!*$BI135</f>
        <v>#REF!</v>
      </c>
      <c r="AY135" s="171" t="e">
        <f>#REF!*$BI135</f>
        <v>#REF!</v>
      </c>
      <c r="AZ135" s="171" t="e">
        <f>#REF!*$BI135</f>
        <v>#REF!</v>
      </c>
      <c r="BA135" s="171" t="e">
        <f>#REF!*$BI135</f>
        <v>#REF!</v>
      </c>
      <c r="BB135" s="171" t="e">
        <f>#REF!*$BI135</f>
        <v>#REF!</v>
      </c>
      <c r="BC135" s="171" t="e">
        <f>#REF!*$BI135</f>
        <v>#REF!</v>
      </c>
      <c r="BD135" s="171" t="e">
        <f>#REF!*$BI135</f>
        <v>#REF!</v>
      </c>
      <c r="BE135" s="171" t="e">
        <f>#REF!*$BI135</f>
        <v>#REF!</v>
      </c>
      <c r="BF135" s="171" t="e">
        <f>#REF!*$BI135</f>
        <v>#REF!</v>
      </c>
      <c r="BG135" s="171" t="e">
        <f>#REF!*$BI135</f>
        <v>#REF!</v>
      </c>
      <c r="BI135" s="174">
        <f>SUMIF(Revenue!$P:$P,'E&amp;O -  Import (USD)'!$F135,Revenue!$I:$I)</f>
        <v>0</v>
      </c>
    </row>
    <row r="136" spans="1:61" s="173" customFormat="1" ht="12.75" hidden="1" customHeight="1">
      <c r="A136" s="179" t="s">
        <v>456</v>
      </c>
      <c r="B136" s="179" t="s">
        <v>435</v>
      </c>
      <c r="C136" s="170" t="str" cm="1">
        <f t="array" ref="C136">IFERROR(INDEX('Legal Entity'!B:B,MATCH('E&amp;O -  Import (USD)'!F136,'Legal Entity'!A:A,0),0),0)</f>
        <v>1315 - Corix Multi-Utility Services Inc.</v>
      </c>
      <c r="D136" s="170" t="str" cm="1">
        <f t="array" ref="D136">IFERROR(INDEX('Legal Entity'!C:C,MATCH(F136,'Legal Entity'!A:A,0),0),0)</f>
        <v>CA</v>
      </c>
      <c r="E136" s="170" t="s">
        <v>635</v>
      </c>
      <c r="F136" s="170" t="s">
        <v>147</v>
      </c>
      <c r="G136" s="170"/>
      <c r="H136" s="171" t="e">
        <f>#REF!*$BI136</f>
        <v>#REF!</v>
      </c>
      <c r="I136" s="171" t="e">
        <f>#REF!*$BI136</f>
        <v>#REF!</v>
      </c>
      <c r="J136" s="171" t="e">
        <f>#REF!*$BI136</f>
        <v>#REF!</v>
      </c>
      <c r="K136" s="171" t="e">
        <f>#REF!*$BI136</f>
        <v>#REF!</v>
      </c>
      <c r="L136" s="171" t="e">
        <f>#REF!*$BI136</f>
        <v>#REF!</v>
      </c>
      <c r="M136" s="171" t="e">
        <f>#REF!*$BI136</f>
        <v>#REF!</v>
      </c>
      <c r="N136" s="171" t="e">
        <f>#REF!*$BI136</f>
        <v>#REF!</v>
      </c>
      <c r="O136" s="171" t="e">
        <f>#REF!*$BI136</f>
        <v>#REF!</v>
      </c>
      <c r="P136" s="171" t="e">
        <f>#REF!*$BI136</f>
        <v>#REF!</v>
      </c>
      <c r="Q136" s="171" t="e">
        <f>#REF!*$BI136</f>
        <v>#REF!</v>
      </c>
      <c r="R136" s="171" t="e">
        <f>#REF!*$BI136</f>
        <v>#REF!</v>
      </c>
      <c r="S136" s="171" t="e">
        <f>#REF!*$BI136</f>
        <v>#REF!</v>
      </c>
      <c r="T136" s="171" t="e">
        <f>#REF!*$BI136</f>
        <v>#REF!</v>
      </c>
      <c r="U136" s="171" t="e">
        <f>#REF!*$BI136</f>
        <v>#REF!</v>
      </c>
      <c r="V136" s="171" t="e">
        <f>#REF!*$BI136</f>
        <v>#REF!</v>
      </c>
      <c r="W136" s="171" t="e">
        <f>#REF!*$BI136</f>
        <v>#REF!</v>
      </c>
      <c r="X136" s="171" t="e">
        <f>#REF!*$BI136</f>
        <v>#REF!</v>
      </c>
      <c r="Y136" s="171" t="e">
        <f>#REF!*$BI136</f>
        <v>#REF!</v>
      </c>
      <c r="Z136" s="171" t="e">
        <f>#REF!*$BI136</f>
        <v>#REF!</v>
      </c>
      <c r="AA136" s="171" t="e">
        <f>#REF!*$BI136</f>
        <v>#REF!</v>
      </c>
      <c r="AB136" s="171" t="e">
        <f>#REF!*$BI136</f>
        <v>#REF!</v>
      </c>
      <c r="AC136" s="171" t="e">
        <f>#REF!*$BI136</f>
        <v>#REF!</v>
      </c>
      <c r="AD136" s="171" t="e">
        <f>#REF!*$BI136</f>
        <v>#REF!</v>
      </c>
      <c r="AE136" s="171" t="e">
        <f>#REF!*$BI136</f>
        <v>#REF!</v>
      </c>
      <c r="AF136" s="171" t="e">
        <f>#REF!*$BI136</f>
        <v>#REF!</v>
      </c>
      <c r="AG136" s="171" t="e">
        <f>#REF!*$BI136</f>
        <v>#REF!</v>
      </c>
      <c r="AH136" s="171" t="e">
        <f>#REF!*$BI136</f>
        <v>#REF!</v>
      </c>
      <c r="AI136" s="171" t="e">
        <f>#REF!*$BI136</f>
        <v>#REF!</v>
      </c>
      <c r="AJ136" s="171" t="e">
        <f>#REF!*$BI136</f>
        <v>#REF!</v>
      </c>
      <c r="AK136" s="171" t="e">
        <f>#REF!*$BI136</f>
        <v>#REF!</v>
      </c>
      <c r="AL136" s="171" t="e">
        <f>#REF!*$BI136</f>
        <v>#REF!</v>
      </c>
      <c r="AM136" s="171" t="e">
        <f>#REF!*$BI136</f>
        <v>#REF!</v>
      </c>
      <c r="AN136" s="171" t="e">
        <f>#REF!*$BI136</f>
        <v>#REF!</v>
      </c>
      <c r="AO136" s="171" t="e">
        <f>#REF!*$BI136</f>
        <v>#REF!</v>
      </c>
      <c r="AP136" s="171" t="e">
        <f>#REF!*$BI136</f>
        <v>#REF!</v>
      </c>
      <c r="AQ136" s="171" t="e">
        <f>#REF!*$BI136</f>
        <v>#REF!</v>
      </c>
      <c r="AR136" s="171" t="e">
        <f>#REF!*$BI136</f>
        <v>#REF!</v>
      </c>
      <c r="AS136" s="171" t="e">
        <f>#REF!*$BI136</f>
        <v>#REF!</v>
      </c>
      <c r="AT136" s="171" t="e">
        <f>#REF!*$BI136</f>
        <v>#REF!</v>
      </c>
      <c r="AU136" s="171" t="e">
        <f>#REF!*$BI136</f>
        <v>#REF!</v>
      </c>
      <c r="AV136" s="171" t="e">
        <f>#REF!*$BI136</f>
        <v>#REF!</v>
      </c>
      <c r="AW136" s="171" t="e">
        <f>#REF!*$BI136</f>
        <v>#REF!</v>
      </c>
      <c r="AX136" s="171" t="e">
        <f>#REF!*$BI136</f>
        <v>#REF!</v>
      </c>
      <c r="AY136" s="171" t="e">
        <f>#REF!*$BI136</f>
        <v>#REF!</v>
      </c>
      <c r="AZ136" s="171" t="e">
        <f>#REF!*$BI136</f>
        <v>#REF!</v>
      </c>
      <c r="BA136" s="171" t="e">
        <f>#REF!*$BI136</f>
        <v>#REF!</v>
      </c>
      <c r="BB136" s="171" t="e">
        <f>#REF!*$BI136</f>
        <v>#REF!</v>
      </c>
      <c r="BC136" s="171" t="e">
        <f>#REF!*$BI136</f>
        <v>#REF!</v>
      </c>
      <c r="BD136" s="171" t="e">
        <f>#REF!*$BI136</f>
        <v>#REF!</v>
      </c>
      <c r="BE136" s="171" t="e">
        <f>#REF!*$BI136</f>
        <v>#REF!</v>
      </c>
      <c r="BF136" s="171" t="e">
        <f>#REF!*$BI136</f>
        <v>#REF!</v>
      </c>
      <c r="BG136" s="171" t="e">
        <f>#REF!*$BI136</f>
        <v>#REF!</v>
      </c>
      <c r="BI136" s="174">
        <f>SUMIF(Revenue!$P:$P,'E&amp;O -  Import (USD)'!$F136,Revenue!$I:$I)</f>
        <v>0</v>
      </c>
    </row>
    <row r="137" spans="1:61" s="173" customFormat="1" ht="12.75" hidden="1" customHeight="1">
      <c r="A137" s="179" t="s">
        <v>456</v>
      </c>
      <c r="B137" s="179" t="s">
        <v>435</v>
      </c>
      <c r="C137" s="170" t="str" cm="1">
        <f t="array" ref="C137">IFERROR(INDEX('Legal Entity'!B:B,MATCH('E&amp;O -  Import (USD)'!F137,'Legal Entity'!A:A,0),0),0)</f>
        <v>1315 - Corix Multi-Utility Services Inc.</v>
      </c>
      <c r="D137" s="170" t="str" cm="1">
        <f t="array" ref="D137">IFERROR(INDEX('Legal Entity'!C:C,MATCH(F137,'Legal Entity'!A:A,0),0),0)</f>
        <v>CA</v>
      </c>
      <c r="E137" s="170" t="s">
        <v>635</v>
      </c>
      <c r="F137" s="170" t="s">
        <v>148</v>
      </c>
      <c r="G137" s="170"/>
      <c r="H137" s="171" t="e">
        <f>#REF!*$BI137</f>
        <v>#REF!</v>
      </c>
      <c r="I137" s="171" t="e">
        <f>#REF!*$BI137</f>
        <v>#REF!</v>
      </c>
      <c r="J137" s="171" t="e">
        <f>#REF!*$BI137</f>
        <v>#REF!</v>
      </c>
      <c r="K137" s="171" t="e">
        <f>#REF!*$BI137</f>
        <v>#REF!</v>
      </c>
      <c r="L137" s="171" t="e">
        <f>#REF!*$BI137</f>
        <v>#REF!</v>
      </c>
      <c r="M137" s="171" t="e">
        <f>#REF!*$BI137</f>
        <v>#REF!</v>
      </c>
      <c r="N137" s="171" t="e">
        <f>#REF!*$BI137</f>
        <v>#REF!</v>
      </c>
      <c r="O137" s="171" t="e">
        <f>#REF!*$BI137</f>
        <v>#REF!</v>
      </c>
      <c r="P137" s="171" t="e">
        <f>#REF!*$BI137</f>
        <v>#REF!</v>
      </c>
      <c r="Q137" s="171" t="e">
        <f>#REF!*$BI137</f>
        <v>#REF!</v>
      </c>
      <c r="R137" s="171" t="e">
        <f>#REF!*$BI137</f>
        <v>#REF!</v>
      </c>
      <c r="S137" s="171" t="e">
        <f>#REF!*$BI137</f>
        <v>#REF!</v>
      </c>
      <c r="T137" s="171" t="e">
        <f>#REF!*$BI137</f>
        <v>#REF!</v>
      </c>
      <c r="U137" s="171" t="e">
        <f>#REF!*$BI137</f>
        <v>#REF!</v>
      </c>
      <c r="V137" s="171" t="e">
        <f>#REF!*$BI137</f>
        <v>#REF!</v>
      </c>
      <c r="W137" s="171" t="e">
        <f>#REF!*$BI137</f>
        <v>#REF!</v>
      </c>
      <c r="X137" s="171" t="e">
        <f>#REF!*$BI137</f>
        <v>#REF!</v>
      </c>
      <c r="Y137" s="171" t="e">
        <f>#REF!*$BI137</f>
        <v>#REF!</v>
      </c>
      <c r="Z137" s="171" t="e">
        <f>#REF!*$BI137</f>
        <v>#REF!</v>
      </c>
      <c r="AA137" s="171" t="e">
        <f>#REF!*$BI137</f>
        <v>#REF!</v>
      </c>
      <c r="AB137" s="171" t="e">
        <f>#REF!*$BI137</f>
        <v>#REF!</v>
      </c>
      <c r="AC137" s="171" t="e">
        <f>#REF!*$BI137</f>
        <v>#REF!</v>
      </c>
      <c r="AD137" s="171" t="e">
        <f>#REF!*$BI137</f>
        <v>#REF!</v>
      </c>
      <c r="AE137" s="171" t="e">
        <f>#REF!*$BI137</f>
        <v>#REF!</v>
      </c>
      <c r="AF137" s="171" t="e">
        <f>#REF!*$BI137</f>
        <v>#REF!</v>
      </c>
      <c r="AG137" s="171" t="e">
        <f>#REF!*$BI137</f>
        <v>#REF!</v>
      </c>
      <c r="AH137" s="171" t="e">
        <f>#REF!*$BI137</f>
        <v>#REF!</v>
      </c>
      <c r="AI137" s="171" t="e">
        <f>#REF!*$BI137</f>
        <v>#REF!</v>
      </c>
      <c r="AJ137" s="171" t="e">
        <f>#REF!*$BI137</f>
        <v>#REF!</v>
      </c>
      <c r="AK137" s="171" t="e">
        <f>#REF!*$BI137</f>
        <v>#REF!</v>
      </c>
      <c r="AL137" s="171" t="e">
        <f>#REF!*$BI137</f>
        <v>#REF!</v>
      </c>
      <c r="AM137" s="171" t="e">
        <f>#REF!*$BI137</f>
        <v>#REF!</v>
      </c>
      <c r="AN137" s="171" t="e">
        <f>#REF!*$BI137</f>
        <v>#REF!</v>
      </c>
      <c r="AO137" s="171" t="e">
        <f>#REF!*$BI137</f>
        <v>#REF!</v>
      </c>
      <c r="AP137" s="171" t="e">
        <f>#REF!*$BI137</f>
        <v>#REF!</v>
      </c>
      <c r="AQ137" s="171" t="e">
        <f>#REF!*$BI137</f>
        <v>#REF!</v>
      </c>
      <c r="AR137" s="171" t="e">
        <f>#REF!*$BI137</f>
        <v>#REF!</v>
      </c>
      <c r="AS137" s="171" t="e">
        <f>#REF!*$BI137</f>
        <v>#REF!</v>
      </c>
      <c r="AT137" s="171" t="e">
        <f>#REF!*$BI137</f>
        <v>#REF!</v>
      </c>
      <c r="AU137" s="171" t="e">
        <f>#REF!*$BI137</f>
        <v>#REF!</v>
      </c>
      <c r="AV137" s="171" t="e">
        <f>#REF!*$BI137</f>
        <v>#REF!</v>
      </c>
      <c r="AW137" s="171" t="e">
        <f>#REF!*$BI137</f>
        <v>#REF!</v>
      </c>
      <c r="AX137" s="171" t="e">
        <f>#REF!*$BI137</f>
        <v>#REF!</v>
      </c>
      <c r="AY137" s="171" t="e">
        <f>#REF!*$BI137</f>
        <v>#REF!</v>
      </c>
      <c r="AZ137" s="171" t="e">
        <f>#REF!*$BI137</f>
        <v>#REF!</v>
      </c>
      <c r="BA137" s="171" t="e">
        <f>#REF!*$BI137</f>
        <v>#REF!</v>
      </c>
      <c r="BB137" s="171" t="e">
        <f>#REF!*$BI137</f>
        <v>#REF!</v>
      </c>
      <c r="BC137" s="171" t="e">
        <f>#REF!*$BI137</f>
        <v>#REF!</v>
      </c>
      <c r="BD137" s="171" t="e">
        <f>#REF!*$BI137</f>
        <v>#REF!</v>
      </c>
      <c r="BE137" s="171" t="e">
        <f>#REF!*$BI137</f>
        <v>#REF!</v>
      </c>
      <c r="BF137" s="171" t="e">
        <f>#REF!*$BI137</f>
        <v>#REF!</v>
      </c>
      <c r="BG137" s="171" t="e">
        <f>#REF!*$BI137</f>
        <v>#REF!</v>
      </c>
      <c r="BI137" s="174">
        <f>SUMIF(Revenue!$P:$P,'E&amp;O -  Import (USD)'!$F137,Revenue!$I:$I)</f>
        <v>0</v>
      </c>
    </row>
    <row r="138" spans="1:61" s="173" customFormat="1" ht="12.75" hidden="1" customHeight="1">
      <c r="A138" s="179" t="s">
        <v>456</v>
      </c>
      <c r="B138" s="179" t="s">
        <v>435</v>
      </c>
      <c r="C138" s="170" t="str" cm="1">
        <f t="array" ref="C138">IFERROR(INDEX('Legal Entity'!B:B,MATCH('E&amp;O -  Import (USD)'!F138,'Legal Entity'!A:A,0),0),0)</f>
        <v>1315 - Corix Multi-Utility Services Inc.</v>
      </c>
      <c r="D138" s="170" t="str" cm="1">
        <f t="array" ref="D138">IFERROR(INDEX('Legal Entity'!C:C,MATCH(F138,'Legal Entity'!A:A,0),0),0)</f>
        <v>CA</v>
      </c>
      <c r="E138" s="170" t="s">
        <v>635</v>
      </c>
      <c r="F138" s="170" t="s">
        <v>149</v>
      </c>
      <c r="G138" s="170"/>
      <c r="H138" s="171" t="e">
        <f>#REF!*$BI138</f>
        <v>#REF!</v>
      </c>
      <c r="I138" s="171" t="e">
        <f>#REF!*$BI138</f>
        <v>#REF!</v>
      </c>
      <c r="J138" s="171" t="e">
        <f>#REF!*$BI138</f>
        <v>#REF!</v>
      </c>
      <c r="K138" s="171" t="e">
        <f>#REF!*$BI138</f>
        <v>#REF!</v>
      </c>
      <c r="L138" s="171" t="e">
        <f>#REF!*$BI138</f>
        <v>#REF!</v>
      </c>
      <c r="M138" s="171" t="e">
        <f>#REF!*$BI138</f>
        <v>#REF!</v>
      </c>
      <c r="N138" s="171" t="e">
        <f>#REF!*$BI138</f>
        <v>#REF!</v>
      </c>
      <c r="O138" s="171" t="e">
        <f>#REF!*$BI138</f>
        <v>#REF!</v>
      </c>
      <c r="P138" s="171" t="e">
        <f>#REF!*$BI138</f>
        <v>#REF!</v>
      </c>
      <c r="Q138" s="171" t="e">
        <f>#REF!*$BI138</f>
        <v>#REF!</v>
      </c>
      <c r="R138" s="171" t="e">
        <f>#REF!*$BI138</f>
        <v>#REF!</v>
      </c>
      <c r="S138" s="171" t="e">
        <f>#REF!*$BI138</f>
        <v>#REF!</v>
      </c>
      <c r="T138" s="171" t="e">
        <f>#REF!*$BI138</f>
        <v>#REF!</v>
      </c>
      <c r="U138" s="171" t="e">
        <f>#REF!*$BI138</f>
        <v>#REF!</v>
      </c>
      <c r="V138" s="171" t="e">
        <f>#REF!*$BI138</f>
        <v>#REF!</v>
      </c>
      <c r="W138" s="171" t="e">
        <f>#REF!*$BI138</f>
        <v>#REF!</v>
      </c>
      <c r="X138" s="171" t="e">
        <f>#REF!*$BI138</f>
        <v>#REF!</v>
      </c>
      <c r="Y138" s="171" t="e">
        <f>#REF!*$BI138</f>
        <v>#REF!</v>
      </c>
      <c r="Z138" s="171" t="e">
        <f>#REF!*$BI138</f>
        <v>#REF!</v>
      </c>
      <c r="AA138" s="171" t="e">
        <f>#REF!*$BI138</f>
        <v>#REF!</v>
      </c>
      <c r="AB138" s="171" t="e">
        <f>#REF!*$BI138</f>
        <v>#REF!</v>
      </c>
      <c r="AC138" s="171" t="e">
        <f>#REF!*$BI138</f>
        <v>#REF!</v>
      </c>
      <c r="AD138" s="171" t="e">
        <f>#REF!*$BI138</f>
        <v>#REF!</v>
      </c>
      <c r="AE138" s="171" t="e">
        <f>#REF!*$BI138</f>
        <v>#REF!</v>
      </c>
      <c r="AF138" s="171" t="e">
        <f>#REF!*$BI138</f>
        <v>#REF!</v>
      </c>
      <c r="AG138" s="171" t="e">
        <f>#REF!*$BI138</f>
        <v>#REF!</v>
      </c>
      <c r="AH138" s="171" t="e">
        <f>#REF!*$BI138</f>
        <v>#REF!</v>
      </c>
      <c r="AI138" s="171" t="e">
        <f>#REF!*$BI138</f>
        <v>#REF!</v>
      </c>
      <c r="AJ138" s="171" t="e">
        <f>#REF!*$BI138</f>
        <v>#REF!</v>
      </c>
      <c r="AK138" s="171" t="e">
        <f>#REF!*$BI138</f>
        <v>#REF!</v>
      </c>
      <c r="AL138" s="171" t="e">
        <f>#REF!*$BI138</f>
        <v>#REF!</v>
      </c>
      <c r="AM138" s="171" t="e">
        <f>#REF!*$BI138</f>
        <v>#REF!</v>
      </c>
      <c r="AN138" s="171" t="e">
        <f>#REF!*$BI138</f>
        <v>#REF!</v>
      </c>
      <c r="AO138" s="171" t="e">
        <f>#REF!*$BI138</f>
        <v>#REF!</v>
      </c>
      <c r="AP138" s="171" t="e">
        <f>#REF!*$BI138</f>
        <v>#REF!</v>
      </c>
      <c r="AQ138" s="171" t="e">
        <f>#REF!*$BI138</f>
        <v>#REF!</v>
      </c>
      <c r="AR138" s="171" t="e">
        <f>#REF!*$BI138</f>
        <v>#REF!</v>
      </c>
      <c r="AS138" s="171" t="e">
        <f>#REF!*$BI138</f>
        <v>#REF!</v>
      </c>
      <c r="AT138" s="171" t="e">
        <f>#REF!*$BI138</f>
        <v>#REF!</v>
      </c>
      <c r="AU138" s="171" t="e">
        <f>#REF!*$BI138</f>
        <v>#REF!</v>
      </c>
      <c r="AV138" s="171" t="e">
        <f>#REF!*$BI138</f>
        <v>#REF!</v>
      </c>
      <c r="AW138" s="171" t="e">
        <f>#REF!*$BI138</f>
        <v>#REF!</v>
      </c>
      <c r="AX138" s="171" t="e">
        <f>#REF!*$BI138</f>
        <v>#REF!</v>
      </c>
      <c r="AY138" s="171" t="e">
        <f>#REF!*$BI138</f>
        <v>#REF!</v>
      </c>
      <c r="AZ138" s="171" t="e">
        <f>#REF!*$BI138</f>
        <v>#REF!</v>
      </c>
      <c r="BA138" s="171" t="e">
        <f>#REF!*$BI138</f>
        <v>#REF!</v>
      </c>
      <c r="BB138" s="171" t="e">
        <f>#REF!*$BI138</f>
        <v>#REF!</v>
      </c>
      <c r="BC138" s="171" t="e">
        <f>#REF!*$BI138</f>
        <v>#REF!</v>
      </c>
      <c r="BD138" s="171" t="e">
        <f>#REF!*$BI138</f>
        <v>#REF!</v>
      </c>
      <c r="BE138" s="171" t="e">
        <f>#REF!*$BI138</f>
        <v>#REF!</v>
      </c>
      <c r="BF138" s="171" t="e">
        <f>#REF!*$BI138</f>
        <v>#REF!</v>
      </c>
      <c r="BG138" s="171" t="e">
        <f>#REF!*$BI138</f>
        <v>#REF!</v>
      </c>
      <c r="BI138" s="174">
        <f>SUMIF(Revenue!$P:$P,'E&amp;O -  Import (USD)'!$F138,Revenue!$I:$I)</f>
        <v>0</v>
      </c>
    </row>
    <row r="139" spans="1:61" s="173" customFormat="1" ht="12.75" hidden="1" customHeight="1">
      <c r="A139" s="179" t="s">
        <v>456</v>
      </c>
      <c r="B139" s="179" t="s">
        <v>435</v>
      </c>
      <c r="C139" s="170" t="str" cm="1">
        <f t="array" ref="C139">IFERROR(INDEX('Legal Entity'!B:B,MATCH('E&amp;O -  Import (USD)'!F139,'Legal Entity'!A:A,0),0),0)</f>
        <v>1315 - Corix Multi-Utility Services Inc.</v>
      </c>
      <c r="D139" s="170" t="str" cm="1">
        <f t="array" ref="D139">IFERROR(INDEX('Legal Entity'!C:C,MATCH(F139,'Legal Entity'!A:A,0),0),0)</f>
        <v>CA</v>
      </c>
      <c r="E139" s="170" t="s">
        <v>635</v>
      </c>
      <c r="F139" s="170" t="s">
        <v>138</v>
      </c>
      <c r="G139" s="170"/>
      <c r="H139" s="171" t="e">
        <f>#REF!*$BI139</f>
        <v>#REF!</v>
      </c>
      <c r="I139" s="171" t="e">
        <f>#REF!*$BI139</f>
        <v>#REF!</v>
      </c>
      <c r="J139" s="171" t="e">
        <f>#REF!*$BI139</f>
        <v>#REF!</v>
      </c>
      <c r="K139" s="171" t="e">
        <f>#REF!*$BI139</f>
        <v>#REF!</v>
      </c>
      <c r="L139" s="171" t="e">
        <f>#REF!*$BI139</f>
        <v>#REF!</v>
      </c>
      <c r="M139" s="171" t="e">
        <f>#REF!*$BI139</f>
        <v>#REF!</v>
      </c>
      <c r="N139" s="171" t="e">
        <f>#REF!*$BI139</f>
        <v>#REF!</v>
      </c>
      <c r="O139" s="171" t="e">
        <f>#REF!*$BI139</f>
        <v>#REF!</v>
      </c>
      <c r="P139" s="171" t="e">
        <f>#REF!*$BI139</f>
        <v>#REF!</v>
      </c>
      <c r="Q139" s="171" t="e">
        <f>#REF!*$BI139</f>
        <v>#REF!</v>
      </c>
      <c r="R139" s="171" t="e">
        <f>#REF!*$BI139</f>
        <v>#REF!</v>
      </c>
      <c r="S139" s="171" t="e">
        <f>#REF!*$BI139</f>
        <v>#REF!</v>
      </c>
      <c r="T139" s="171" t="e">
        <f>#REF!*$BI139</f>
        <v>#REF!</v>
      </c>
      <c r="U139" s="171" t="e">
        <f>#REF!*$BI139</f>
        <v>#REF!</v>
      </c>
      <c r="V139" s="171" t="e">
        <f>#REF!*$BI139</f>
        <v>#REF!</v>
      </c>
      <c r="W139" s="171" t="e">
        <f>#REF!*$BI139</f>
        <v>#REF!</v>
      </c>
      <c r="X139" s="171" t="e">
        <f>#REF!*$BI139</f>
        <v>#REF!</v>
      </c>
      <c r="Y139" s="171" t="e">
        <f>#REF!*$BI139</f>
        <v>#REF!</v>
      </c>
      <c r="Z139" s="171" t="e">
        <f>#REF!*$BI139</f>
        <v>#REF!</v>
      </c>
      <c r="AA139" s="171" t="e">
        <f>#REF!*$BI139</f>
        <v>#REF!</v>
      </c>
      <c r="AB139" s="171" t="e">
        <f>#REF!*$BI139</f>
        <v>#REF!</v>
      </c>
      <c r="AC139" s="171" t="e">
        <f>#REF!*$BI139</f>
        <v>#REF!</v>
      </c>
      <c r="AD139" s="171" t="e">
        <f>#REF!*$BI139</f>
        <v>#REF!</v>
      </c>
      <c r="AE139" s="171" t="e">
        <f>#REF!*$BI139</f>
        <v>#REF!</v>
      </c>
      <c r="AF139" s="171" t="e">
        <f>#REF!*$BI139</f>
        <v>#REF!</v>
      </c>
      <c r="AG139" s="171" t="e">
        <f>#REF!*$BI139</f>
        <v>#REF!</v>
      </c>
      <c r="AH139" s="171" t="e">
        <f>#REF!*$BI139</f>
        <v>#REF!</v>
      </c>
      <c r="AI139" s="171" t="e">
        <f>#REF!*$BI139</f>
        <v>#REF!</v>
      </c>
      <c r="AJ139" s="171" t="e">
        <f>#REF!*$BI139</f>
        <v>#REF!</v>
      </c>
      <c r="AK139" s="171" t="e">
        <f>#REF!*$BI139</f>
        <v>#REF!</v>
      </c>
      <c r="AL139" s="171" t="e">
        <f>#REF!*$BI139</f>
        <v>#REF!</v>
      </c>
      <c r="AM139" s="171" t="e">
        <f>#REF!*$BI139</f>
        <v>#REF!</v>
      </c>
      <c r="AN139" s="171" t="e">
        <f>#REF!*$BI139</f>
        <v>#REF!</v>
      </c>
      <c r="AO139" s="171" t="e">
        <f>#REF!*$BI139</f>
        <v>#REF!</v>
      </c>
      <c r="AP139" s="171" t="e">
        <f>#REF!*$BI139</f>
        <v>#REF!</v>
      </c>
      <c r="AQ139" s="171" t="e">
        <f>#REF!*$BI139</f>
        <v>#REF!</v>
      </c>
      <c r="AR139" s="171" t="e">
        <f>#REF!*$BI139</f>
        <v>#REF!</v>
      </c>
      <c r="AS139" s="171" t="e">
        <f>#REF!*$BI139</f>
        <v>#REF!</v>
      </c>
      <c r="AT139" s="171" t="e">
        <f>#REF!*$BI139</f>
        <v>#REF!</v>
      </c>
      <c r="AU139" s="171" t="e">
        <f>#REF!*$BI139</f>
        <v>#REF!</v>
      </c>
      <c r="AV139" s="171" t="e">
        <f>#REF!*$BI139</f>
        <v>#REF!</v>
      </c>
      <c r="AW139" s="171" t="e">
        <f>#REF!*$BI139</f>
        <v>#REF!</v>
      </c>
      <c r="AX139" s="171" t="e">
        <f>#REF!*$BI139</f>
        <v>#REF!</v>
      </c>
      <c r="AY139" s="171" t="e">
        <f>#REF!*$BI139</f>
        <v>#REF!</v>
      </c>
      <c r="AZ139" s="171" t="e">
        <f>#REF!*$BI139</f>
        <v>#REF!</v>
      </c>
      <c r="BA139" s="171" t="e">
        <f>#REF!*$BI139</f>
        <v>#REF!</v>
      </c>
      <c r="BB139" s="171" t="e">
        <f>#REF!*$BI139</f>
        <v>#REF!</v>
      </c>
      <c r="BC139" s="171" t="e">
        <f>#REF!*$BI139</f>
        <v>#REF!</v>
      </c>
      <c r="BD139" s="171" t="e">
        <f>#REF!*$BI139</f>
        <v>#REF!</v>
      </c>
      <c r="BE139" s="171" t="e">
        <f>#REF!*$BI139</f>
        <v>#REF!</v>
      </c>
      <c r="BF139" s="171" t="e">
        <f>#REF!*$BI139</f>
        <v>#REF!</v>
      </c>
      <c r="BG139" s="171" t="e">
        <f>#REF!*$BI139</f>
        <v>#REF!</v>
      </c>
      <c r="BI139" s="174">
        <f>SUMIF(Revenue!$P:$P,'E&amp;O -  Import (USD)'!$F139,Revenue!$I:$I)</f>
        <v>0</v>
      </c>
    </row>
    <row r="140" spans="1:61" s="173" customFormat="1" ht="12.75" hidden="1" customHeight="1">
      <c r="A140" s="179" t="s">
        <v>456</v>
      </c>
      <c r="B140" s="179" t="s">
        <v>435</v>
      </c>
      <c r="C140" s="170" t="str" cm="1">
        <f t="array" ref="C140">IFERROR(INDEX('Legal Entity'!B:B,MATCH('E&amp;O -  Import (USD)'!F140,'Legal Entity'!A:A,0),0),0)</f>
        <v>1315 - Corix Multi-Utility Services Inc.</v>
      </c>
      <c r="D140" s="170" t="str" cm="1">
        <f t="array" ref="D140">IFERROR(INDEX('Legal Entity'!C:C,MATCH(F140,'Legal Entity'!A:A,0),0),0)</f>
        <v>CA</v>
      </c>
      <c r="E140" s="170" t="s">
        <v>635</v>
      </c>
      <c r="F140" s="170" t="s">
        <v>164</v>
      </c>
      <c r="G140" s="170"/>
      <c r="H140" s="171" t="e">
        <f>#REF!*$BI140</f>
        <v>#REF!</v>
      </c>
      <c r="I140" s="171" t="e">
        <f>#REF!*$BI140</f>
        <v>#REF!</v>
      </c>
      <c r="J140" s="171" t="e">
        <f>#REF!*$BI140</f>
        <v>#REF!</v>
      </c>
      <c r="K140" s="171" t="e">
        <f>#REF!*$BI140</f>
        <v>#REF!</v>
      </c>
      <c r="L140" s="171" t="e">
        <f>#REF!*$BI140</f>
        <v>#REF!</v>
      </c>
      <c r="M140" s="171" t="e">
        <f>#REF!*$BI140</f>
        <v>#REF!</v>
      </c>
      <c r="N140" s="171" t="e">
        <f>#REF!*$BI140</f>
        <v>#REF!</v>
      </c>
      <c r="O140" s="171" t="e">
        <f>#REF!*$BI140</f>
        <v>#REF!</v>
      </c>
      <c r="P140" s="171" t="e">
        <f>#REF!*$BI140</f>
        <v>#REF!</v>
      </c>
      <c r="Q140" s="171" t="e">
        <f>#REF!*$BI140</f>
        <v>#REF!</v>
      </c>
      <c r="R140" s="171" t="e">
        <f>#REF!*$BI140</f>
        <v>#REF!</v>
      </c>
      <c r="S140" s="171" t="e">
        <f>#REF!*$BI140</f>
        <v>#REF!</v>
      </c>
      <c r="T140" s="171" t="e">
        <f>#REF!*$BI140</f>
        <v>#REF!</v>
      </c>
      <c r="U140" s="171" t="e">
        <f>#REF!*$BI140</f>
        <v>#REF!</v>
      </c>
      <c r="V140" s="171" t="e">
        <f>#REF!*$BI140</f>
        <v>#REF!</v>
      </c>
      <c r="W140" s="171" t="e">
        <f>#REF!*$BI140</f>
        <v>#REF!</v>
      </c>
      <c r="X140" s="171" t="e">
        <f>#REF!*$BI140</f>
        <v>#REF!</v>
      </c>
      <c r="Y140" s="171" t="e">
        <f>#REF!*$BI140</f>
        <v>#REF!</v>
      </c>
      <c r="Z140" s="171" t="e">
        <f>#REF!*$BI140</f>
        <v>#REF!</v>
      </c>
      <c r="AA140" s="171" t="e">
        <f>#REF!*$BI140</f>
        <v>#REF!</v>
      </c>
      <c r="AB140" s="171" t="e">
        <f>#REF!*$BI140</f>
        <v>#REF!</v>
      </c>
      <c r="AC140" s="171" t="e">
        <f>#REF!*$BI140</f>
        <v>#REF!</v>
      </c>
      <c r="AD140" s="171" t="e">
        <f>#REF!*$BI140</f>
        <v>#REF!</v>
      </c>
      <c r="AE140" s="171" t="e">
        <f>#REF!*$BI140</f>
        <v>#REF!</v>
      </c>
      <c r="AF140" s="171" t="e">
        <f>#REF!*$BI140</f>
        <v>#REF!</v>
      </c>
      <c r="AG140" s="171" t="e">
        <f>#REF!*$BI140</f>
        <v>#REF!</v>
      </c>
      <c r="AH140" s="171" t="e">
        <f>#REF!*$BI140</f>
        <v>#REF!</v>
      </c>
      <c r="AI140" s="171" t="e">
        <f>#REF!*$BI140</f>
        <v>#REF!</v>
      </c>
      <c r="AJ140" s="171" t="e">
        <f>#REF!*$BI140</f>
        <v>#REF!</v>
      </c>
      <c r="AK140" s="171" t="e">
        <f>#REF!*$BI140</f>
        <v>#REF!</v>
      </c>
      <c r="AL140" s="171" t="e">
        <f>#REF!*$BI140</f>
        <v>#REF!</v>
      </c>
      <c r="AM140" s="171" t="e">
        <f>#REF!*$BI140</f>
        <v>#REF!</v>
      </c>
      <c r="AN140" s="171" t="e">
        <f>#REF!*$BI140</f>
        <v>#REF!</v>
      </c>
      <c r="AO140" s="171" t="e">
        <f>#REF!*$BI140</f>
        <v>#REF!</v>
      </c>
      <c r="AP140" s="171" t="e">
        <f>#REF!*$BI140</f>
        <v>#REF!</v>
      </c>
      <c r="AQ140" s="171" t="e">
        <f>#REF!*$BI140</f>
        <v>#REF!</v>
      </c>
      <c r="AR140" s="171" t="e">
        <f>#REF!*$BI140</f>
        <v>#REF!</v>
      </c>
      <c r="AS140" s="171" t="e">
        <f>#REF!*$BI140</f>
        <v>#REF!</v>
      </c>
      <c r="AT140" s="171" t="e">
        <f>#REF!*$BI140</f>
        <v>#REF!</v>
      </c>
      <c r="AU140" s="171" t="e">
        <f>#REF!*$BI140</f>
        <v>#REF!</v>
      </c>
      <c r="AV140" s="171" t="e">
        <f>#REF!*$BI140</f>
        <v>#REF!</v>
      </c>
      <c r="AW140" s="171" t="e">
        <f>#REF!*$BI140</f>
        <v>#REF!</v>
      </c>
      <c r="AX140" s="171" t="e">
        <f>#REF!*$BI140</f>
        <v>#REF!</v>
      </c>
      <c r="AY140" s="171" t="e">
        <f>#REF!*$BI140</f>
        <v>#REF!</v>
      </c>
      <c r="AZ140" s="171" t="e">
        <f>#REF!*$BI140</f>
        <v>#REF!</v>
      </c>
      <c r="BA140" s="171" t="e">
        <f>#REF!*$BI140</f>
        <v>#REF!</v>
      </c>
      <c r="BB140" s="171" t="e">
        <f>#REF!*$BI140</f>
        <v>#REF!</v>
      </c>
      <c r="BC140" s="171" t="e">
        <f>#REF!*$BI140</f>
        <v>#REF!</v>
      </c>
      <c r="BD140" s="171" t="e">
        <f>#REF!*$BI140</f>
        <v>#REF!</v>
      </c>
      <c r="BE140" s="171" t="e">
        <f>#REF!*$BI140</f>
        <v>#REF!</v>
      </c>
      <c r="BF140" s="171" t="e">
        <f>#REF!*$BI140</f>
        <v>#REF!</v>
      </c>
      <c r="BG140" s="171" t="e">
        <f>#REF!*$BI140</f>
        <v>#REF!</v>
      </c>
      <c r="BI140" s="174">
        <f>SUMIF(Revenue!$P:$P,'E&amp;O -  Import (USD)'!$F140,Revenue!$I:$I)</f>
        <v>0</v>
      </c>
    </row>
    <row r="141" spans="1:61" s="173" customFormat="1" ht="12.75" hidden="1" customHeight="1">
      <c r="A141" s="179" t="s">
        <v>456</v>
      </c>
      <c r="B141" s="179" t="s">
        <v>435</v>
      </c>
      <c r="C141" s="170" t="str" cm="1">
        <f t="array" ref="C141">IFERROR(INDEX('Legal Entity'!B:B,MATCH('E&amp;O -  Import (USD)'!F141,'Legal Entity'!A:A,0),0),0)</f>
        <v>1315 - Corix Multi-Utility Services Inc.</v>
      </c>
      <c r="D141" s="170" t="str" cm="1">
        <f t="array" ref="D141">IFERROR(INDEX('Legal Entity'!C:C,MATCH(F141,'Legal Entity'!A:A,0),0),0)</f>
        <v>CA</v>
      </c>
      <c r="E141" s="170" t="s">
        <v>635</v>
      </c>
      <c r="F141" s="170" t="s">
        <v>152</v>
      </c>
      <c r="G141" s="170"/>
      <c r="H141" s="171" t="e">
        <f>#REF!*$BI141</f>
        <v>#REF!</v>
      </c>
      <c r="I141" s="171" t="e">
        <f>#REF!*$BI141</f>
        <v>#REF!</v>
      </c>
      <c r="J141" s="171" t="e">
        <f>#REF!*$BI141</f>
        <v>#REF!</v>
      </c>
      <c r="K141" s="171" t="e">
        <f>#REF!*$BI141</f>
        <v>#REF!</v>
      </c>
      <c r="L141" s="171" t="e">
        <f>#REF!*$BI141</f>
        <v>#REF!</v>
      </c>
      <c r="M141" s="171" t="e">
        <f>#REF!*$BI141</f>
        <v>#REF!</v>
      </c>
      <c r="N141" s="171" t="e">
        <f>#REF!*$BI141</f>
        <v>#REF!</v>
      </c>
      <c r="O141" s="171" t="e">
        <f>#REF!*$BI141</f>
        <v>#REF!</v>
      </c>
      <c r="P141" s="171" t="e">
        <f>#REF!*$BI141</f>
        <v>#REF!</v>
      </c>
      <c r="Q141" s="171" t="e">
        <f>#REF!*$BI141</f>
        <v>#REF!</v>
      </c>
      <c r="R141" s="171" t="e">
        <f>#REF!*$BI141</f>
        <v>#REF!</v>
      </c>
      <c r="S141" s="171" t="e">
        <f>#REF!*$BI141</f>
        <v>#REF!</v>
      </c>
      <c r="T141" s="171" t="e">
        <f>#REF!*$BI141</f>
        <v>#REF!</v>
      </c>
      <c r="U141" s="171" t="e">
        <f>#REF!*$BI141</f>
        <v>#REF!</v>
      </c>
      <c r="V141" s="171" t="e">
        <f>#REF!*$BI141</f>
        <v>#REF!</v>
      </c>
      <c r="W141" s="171" t="e">
        <f>#REF!*$BI141</f>
        <v>#REF!</v>
      </c>
      <c r="X141" s="171" t="e">
        <f>#REF!*$BI141</f>
        <v>#REF!</v>
      </c>
      <c r="Y141" s="171" t="e">
        <f>#REF!*$BI141</f>
        <v>#REF!</v>
      </c>
      <c r="Z141" s="171" t="e">
        <f>#REF!*$BI141</f>
        <v>#REF!</v>
      </c>
      <c r="AA141" s="171" t="e">
        <f>#REF!*$BI141</f>
        <v>#REF!</v>
      </c>
      <c r="AB141" s="171" t="e">
        <f>#REF!*$BI141</f>
        <v>#REF!</v>
      </c>
      <c r="AC141" s="171" t="e">
        <f>#REF!*$BI141</f>
        <v>#REF!</v>
      </c>
      <c r="AD141" s="171" t="e">
        <f>#REF!*$BI141</f>
        <v>#REF!</v>
      </c>
      <c r="AE141" s="171" t="e">
        <f>#REF!*$BI141</f>
        <v>#REF!</v>
      </c>
      <c r="AF141" s="171" t="e">
        <f>#REF!*$BI141</f>
        <v>#REF!</v>
      </c>
      <c r="AG141" s="171" t="e">
        <f>#REF!*$BI141</f>
        <v>#REF!</v>
      </c>
      <c r="AH141" s="171" t="e">
        <f>#REF!*$BI141</f>
        <v>#REF!</v>
      </c>
      <c r="AI141" s="171" t="e">
        <f>#REF!*$BI141</f>
        <v>#REF!</v>
      </c>
      <c r="AJ141" s="171" t="e">
        <f>#REF!*$BI141</f>
        <v>#REF!</v>
      </c>
      <c r="AK141" s="171" t="e">
        <f>#REF!*$BI141</f>
        <v>#REF!</v>
      </c>
      <c r="AL141" s="171" t="e">
        <f>#REF!*$BI141</f>
        <v>#REF!</v>
      </c>
      <c r="AM141" s="171" t="e">
        <f>#REF!*$BI141</f>
        <v>#REF!</v>
      </c>
      <c r="AN141" s="171" t="e">
        <f>#REF!*$BI141</f>
        <v>#REF!</v>
      </c>
      <c r="AO141" s="171" t="e">
        <f>#REF!*$BI141</f>
        <v>#REF!</v>
      </c>
      <c r="AP141" s="171" t="e">
        <f>#REF!*$BI141</f>
        <v>#REF!</v>
      </c>
      <c r="AQ141" s="171" t="e">
        <f>#REF!*$BI141</f>
        <v>#REF!</v>
      </c>
      <c r="AR141" s="171" t="e">
        <f>#REF!*$BI141</f>
        <v>#REF!</v>
      </c>
      <c r="AS141" s="171" t="e">
        <f>#REF!*$BI141</f>
        <v>#REF!</v>
      </c>
      <c r="AT141" s="171" t="e">
        <f>#REF!*$BI141</f>
        <v>#REF!</v>
      </c>
      <c r="AU141" s="171" t="e">
        <f>#REF!*$BI141</f>
        <v>#REF!</v>
      </c>
      <c r="AV141" s="171" t="e">
        <f>#REF!*$BI141</f>
        <v>#REF!</v>
      </c>
      <c r="AW141" s="171" t="e">
        <f>#REF!*$BI141</f>
        <v>#REF!</v>
      </c>
      <c r="AX141" s="171" t="e">
        <f>#REF!*$BI141</f>
        <v>#REF!</v>
      </c>
      <c r="AY141" s="171" t="e">
        <f>#REF!*$BI141</f>
        <v>#REF!</v>
      </c>
      <c r="AZ141" s="171" t="e">
        <f>#REF!*$BI141</f>
        <v>#REF!</v>
      </c>
      <c r="BA141" s="171" t="e">
        <f>#REF!*$BI141</f>
        <v>#REF!</v>
      </c>
      <c r="BB141" s="171" t="e">
        <f>#REF!*$BI141</f>
        <v>#REF!</v>
      </c>
      <c r="BC141" s="171" t="e">
        <f>#REF!*$BI141</f>
        <v>#REF!</v>
      </c>
      <c r="BD141" s="171" t="e">
        <f>#REF!*$BI141</f>
        <v>#REF!</v>
      </c>
      <c r="BE141" s="171" t="e">
        <f>#REF!*$BI141</f>
        <v>#REF!</v>
      </c>
      <c r="BF141" s="171" t="e">
        <f>#REF!*$BI141</f>
        <v>#REF!</v>
      </c>
      <c r="BG141" s="171" t="e">
        <f>#REF!*$BI141</f>
        <v>#REF!</v>
      </c>
      <c r="BI141" s="174">
        <f>SUMIF(Revenue!$P:$P,'E&amp;O -  Import (USD)'!$F141,Revenue!$I:$I)</f>
        <v>0</v>
      </c>
    </row>
    <row r="142" spans="1:61" s="173" customFormat="1" ht="12.75" hidden="1" customHeight="1">
      <c r="A142" s="179" t="s">
        <v>456</v>
      </c>
      <c r="B142" s="179" t="s">
        <v>435</v>
      </c>
      <c r="C142" s="170" t="str" cm="1">
        <f t="array" ref="C142">IFERROR(INDEX('Legal Entity'!B:B,MATCH('E&amp;O -  Import (USD)'!F142,'Legal Entity'!A:A,0),0),0)</f>
        <v>1315 - Corix Multi-Utility Services Inc.</v>
      </c>
      <c r="D142" s="170" t="str" cm="1">
        <f t="array" ref="D142">IFERROR(INDEX('Legal Entity'!C:C,MATCH(F142,'Legal Entity'!A:A,0),0),0)</f>
        <v>CA</v>
      </c>
      <c r="E142" s="170" t="s">
        <v>635</v>
      </c>
      <c r="F142" s="170" t="s">
        <v>153</v>
      </c>
      <c r="G142" s="170"/>
      <c r="H142" s="171" t="e">
        <f>#REF!*$BI142</f>
        <v>#REF!</v>
      </c>
      <c r="I142" s="171" t="e">
        <f>#REF!*$BI142</f>
        <v>#REF!</v>
      </c>
      <c r="J142" s="171" t="e">
        <f>#REF!*$BI142</f>
        <v>#REF!</v>
      </c>
      <c r="K142" s="171" t="e">
        <f>#REF!*$BI142</f>
        <v>#REF!</v>
      </c>
      <c r="L142" s="171" t="e">
        <f>#REF!*$BI142</f>
        <v>#REF!</v>
      </c>
      <c r="M142" s="171" t="e">
        <f>#REF!*$BI142</f>
        <v>#REF!</v>
      </c>
      <c r="N142" s="171" t="e">
        <f>#REF!*$BI142</f>
        <v>#REF!</v>
      </c>
      <c r="O142" s="171" t="e">
        <f>#REF!*$BI142</f>
        <v>#REF!</v>
      </c>
      <c r="P142" s="171" t="e">
        <f>#REF!*$BI142</f>
        <v>#REF!</v>
      </c>
      <c r="Q142" s="171" t="e">
        <f>#REF!*$BI142</f>
        <v>#REF!</v>
      </c>
      <c r="R142" s="171" t="e">
        <f>#REF!*$BI142</f>
        <v>#REF!</v>
      </c>
      <c r="S142" s="171" t="e">
        <f>#REF!*$BI142</f>
        <v>#REF!</v>
      </c>
      <c r="T142" s="171" t="e">
        <f>#REF!*$BI142</f>
        <v>#REF!</v>
      </c>
      <c r="U142" s="171" t="e">
        <f>#REF!*$BI142</f>
        <v>#REF!</v>
      </c>
      <c r="V142" s="171" t="e">
        <f>#REF!*$BI142</f>
        <v>#REF!</v>
      </c>
      <c r="W142" s="171" t="e">
        <f>#REF!*$BI142</f>
        <v>#REF!</v>
      </c>
      <c r="X142" s="171" t="e">
        <f>#REF!*$BI142</f>
        <v>#REF!</v>
      </c>
      <c r="Y142" s="171" t="e">
        <f>#REF!*$BI142</f>
        <v>#REF!</v>
      </c>
      <c r="Z142" s="171" t="e">
        <f>#REF!*$BI142</f>
        <v>#REF!</v>
      </c>
      <c r="AA142" s="171" t="e">
        <f>#REF!*$BI142</f>
        <v>#REF!</v>
      </c>
      <c r="AB142" s="171" t="e">
        <f>#REF!*$BI142</f>
        <v>#REF!</v>
      </c>
      <c r="AC142" s="171" t="e">
        <f>#REF!*$BI142</f>
        <v>#REF!</v>
      </c>
      <c r="AD142" s="171" t="e">
        <f>#REF!*$BI142</f>
        <v>#REF!</v>
      </c>
      <c r="AE142" s="171" t="e">
        <f>#REF!*$BI142</f>
        <v>#REF!</v>
      </c>
      <c r="AF142" s="171" t="e">
        <f>#REF!*$BI142</f>
        <v>#REF!</v>
      </c>
      <c r="AG142" s="171" t="e">
        <f>#REF!*$BI142</f>
        <v>#REF!</v>
      </c>
      <c r="AH142" s="171" t="e">
        <f>#REF!*$BI142</f>
        <v>#REF!</v>
      </c>
      <c r="AI142" s="171" t="e">
        <f>#REF!*$BI142</f>
        <v>#REF!</v>
      </c>
      <c r="AJ142" s="171" t="e">
        <f>#REF!*$BI142</f>
        <v>#REF!</v>
      </c>
      <c r="AK142" s="171" t="e">
        <f>#REF!*$BI142</f>
        <v>#REF!</v>
      </c>
      <c r="AL142" s="171" t="e">
        <f>#REF!*$BI142</f>
        <v>#REF!</v>
      </c>
      <c r="AM142" s="171" t="e">
        <f>#REF!*$BI142</f>
        <v>#REF!</v>
      </c>
      <c r="AN142" s="171" t="e">
        <f>#REF!*$BI142</f>
        <v>#REF!</v>
      </c>
      <c r="AO142" s="171" t="e">
        <f>#REF!*$BI142</f>
        <v>#REF!</v>
      </c>
      <c r="AP142" s="171" t="e">
        <f>#REF!*$BI142</f>
        <v>#REF!</v>
      </c>
      <c r="AQ142" s="171" t="e">
        <f>#REF!*$BI142</f>
        <v>#REF!</v>
      </c>
      <c r="AR142" s="171" t="e">
        <f>#REF!*$BI142</f>
        <v>#REF!</v>
      </c>
      <c r="AS142" s="171" t="e">
        <f>#REF!*$BI142</f>
        <v>#REF!</v>
      </c>
      <c r="AT142" s="171" t="e">
        <f>#REF!*$BI142</f>
        <v>#REF!</v>
      </c>
      <c r="AU142" s="171" t="e">
        <f>#REF!*$BI142</f>
        <v>#REF!</v>
      </c>
      <c r="AV142" s="171" t="e">
        <f>#REF!*$BI142</f>
        <v>#REF!</v>
      </c>
      <c r="AW142" s="171" t="e">
        <f>#REF!*$BI142</f>
        <v>#REF!</v>
      </c>
      <c r="AX142" s="171" t="e">
        <f>#REF!*$BI142</f>
        <v>#REF!</v>
      </c>
      <c r="AY142" s="171" t="e">
        <f>#REF!*$BI142</f>
        <v>#REF!</v>
      </c>
      <c r="AZ142" s="171" t="e">
        <f>#REF!*$BI142</f>
        <v>#REF!</v>
      </c>
      <c r="BA142" s="171" t="e">
        <f>#REF!*$BI142</f>
        <v>#REF!</v>
      </c>
      <c r="BB142" s="171" t="e">
        <f>#REF!*$BI142</f>
        <v>#REF!</v>
      </c>
      <c r="BC142" s="171" t="e">
        <f>#REF!*$BI142</f>
        <v>#REF!</v>
      </c>
      <c r="BD142" s="171" t="e">
        <f>#REF!*$BI142</f>
        <v>#REF!</v>
      </c>
      <c r="BE142" s="171" t="e">
        <f>#REF!*$BI142</f>
        <v>#REF!</v>
      </c>
      <c r="BF142" s="171" t="e">
        <f>#REF!*$BI142</f>
        <v>#REF!</v>
      </c>
      <c r="BG142" s="171" t="e">
        <f>#REF!*$BI142</f>
        <v>#REF!</v>
      </c>
      <c r="BI142" s="174">
        <f>SUMIF(Revenue!$P:$P,'E&amp;O -  Import (USD)'!$F142,Revenue!$I:$I)</f>
        <v>0</v>
      </c>
    </row>
    <row r="143" spans="1:61" s="173" customFormat="1" ht="12.75" hidden="1" customHeight="1">
      <c r="A143" s="179" t="s">
        <v>456</v>
      </c>
      <c r="B143" s="179" t="s">
        <v>435</v>
      </c>
      <c r="C143" s="170" t="str" cm="1">
        <f t="array" ref="C143">IFERROR(INDEX('Legal Entity'!B:B,MATCH('E&amp;O -  Import (USD)'!F143,'Legal Entity'!A:A,0),0),0)</f>
        <v>1315 - Corix Multi-Utility Services Inc.</v>
      </c>
      <c r="D143" s="170" t="str" cm="1">
        <f t="array" ref="D143">IFERROR(INDEX('Legal Entity'!C:C,MATCH(F143,'Legal Entity'!A:A,0),0),0)</f>
        <v>CA</v>
      </c>
      <c r="E143" s="170" t="s">
        <v>635</v>
      </c>
      <c r="F143" s="170" t="s">
        <v>140</v>
      </c>
      <c r="G143" s="170"/>
      <c r="H143" s="171" t="e">
        <f>#REF!*$BI143</f>
        <v>#REF!</v>
      </c>
      <c r="I143" s="171" t="e">
        <f>#REF!*$BI143</f>
        <v>#REF!</v>
      </c>
      <c r="J143" s="171" t="e">
        <f>#REF!*$BI143</f>
        <v>#REF!</v>
      </c>
      <c r="K143" s="171" t="e">
        <f>#REF!*$BI143</f>
        <v>#REF!</v>
      </c>
      <c r="L143" s="171" t="e">
        <f>#REF!*$BI143</f>
        <v>#REF!</v>
      </c>
      <c r="M143" s="171" t="e">
        <f>#REF!*$BI143</f>
        <v>#REF!</v>
      </c>
      <c r="N143" s="171" t="e">
        <f>#REF!*$BI143</f>
        <v>#REF!</v>
      </c>
      <c r="O143" s="171" t="e">
        <f>#REF!*$BI143</f>
        <v>#REF!</v>
      </c>
      <c r="P143" s="171" t="e">
        <f>#REF!*$BI143</f>
        <v>#REF!</v>
      </c>
      <c r="Q143" s="171" t="e">
        <f>#REF!*$BI143</f>
        <v>#REF!</v>
      </c>
      <c r="R143" s="171" t="e">
        <f>#REF!*$BI143</f>
        <v>#REF!</v>
      </c>
      <c r="S143" s="171" t="e">
        <f>#REF!*$BI143</f>
        <v>#REF!</v>
      </c>
      <c r="T143" s="171" t="e">
        <f>#REF!*$BI143</f>
        <v>#REF!</v>
      </c>
      <c r="U143" s="171" t="e">
        <f>#REF!*$BI143</f>
        <v>#REF!</v>
      </c>
      <c r="V143" s="171" t="e">
        <f>#REF!*$BI143</f>
        <v>#REF!</v>
      </c>
      <c r="W143" s="171" t="e">
        <f>#REF!*$BI143</f>
        <v>#REF!</v>
      </c>
      <c r="X143" s="171" t="e">
        <f>#REF!*$BI143</f>
        <v>#REF!</v>
      </c>
      <c r="Y143" s="171" t="e">
        <f>#REF!*$BI143</f>
        <v>#REF!</v>
      </c>
      <c r="Z143" s="171" t="e">
        <f>#REF!*$BI143</f>
        <v>#REF!</v>
      </c>
      <c r="AA143" s="171" t="e">
        <f>#REF!*$BI143</f>
        <v>#REF!</v>
      </c>
      <c r="AB143" s="171" t="e">
        <f>#REF!*$BI143</f>
        <v>#REF!</v>
      </c>
      <c r="AC143" s="171" t="e">
        <f>#REF!*$BI143</f>
        <v>#REF!</v>
      </c>
      <c r="AD143" s="171" t="e">
        <f>#REF!*$BI143</f>
        <v>#REF!</v>
      </c>
      <c r="AE143" s="171" t="e">
        <f>#REF!*$BI143</f>
        <v>#REF!</v>
      </c>
      <c r="AF143" s="171" t="e">
        <f>#REF!*$BI143</f>
        <v>#REF!</v>
      </c>
      <c r="AG143" s="171" t="e">
        <f>#REF!*$BI143</f>
        <v>#REF!</v>
      </c>
      <c r="AH143" s="171" t="e">
        <f>#REF!*$BI143</f>
        <v>#REF!</v>
      </c>
      <c r="AI143" s="171" t="e">
        <f>#REF!*$BI143</f>
        <v>#REF!</v>
      </c>
      <c r="AJ143" s="171" t="e">
        <f>#REF!*$BI143</f>
        <v>#REF!</v>
      </c>
      <c r="AK143" s="171" t="e">
        <f>#REF!*$BI143</f>
        <v>#REF!</v>
      </c>
      <c r="AL143" s="171" t="e">
        <f>#REF!*$BI143</f>
        <v>#REF!</v>
      </c>
      <c r="AM143" s="171" t="e">
        <f>#REF!*$BI143</f>
        <v>#REF!</v>
      </c>
      <c r="AN143" s="171" t="e">
        <f>#REF!*$BI143</f>
        <v>#REF!</v>
      </c>
      <c r="AO143" s="171" t="e">
        <f>#REF!*$BI143</f>
        <v>#REF!</v>
      </c>
      <c r="AP143" s="171" t="e">
        <f>#REF!*$BI143</f>
        <v>#REF!</v>
      </c>
      <c r="AQ143" s="171" t="e">
        <f>#REF!*$BI143</f>
        <v>#REF!</v>
      </c>
      <c r="AR143" s="171" t="e">
        <f>#REF!*$BI143</f>
        <v>#REF!</v>
      </c>
      <c r="AS143" s="171" t="e">
        <f>#REF!*$BI143</f>
        <v>#REF!</v>
      </c>
      <c r="AT143" s="171" t="e">
        <f>#REF!*$BI143</f>
        <v>#REF!</v>
      </c>
      <c r="AU143" s="171" t="e">
        <f>#REF!*$BI143</f>
        <v>#REF!</v>
      </c>
      <c r="AV143" s="171" t="e">
        <f>#REF!*$BI143</f>
        <v>#REF!</v>
      </c>
      <c r="AW143" s="171" t="e">
        <f>#REF!*$BI143</f>
        <v>#REF!</v>
      </c>
      <c r="AX143" s="171" t="e">
        <f>#REF!*$BI143</f>
        <v>#REF!</v>
      </c>
      <c r="AY143" s="171" t="e">
        <f>#REF!*$BI143</f>
        <v>#REF!</v>
      </c>
      <c r="AZ143" s="171" t="e">
        <f>#REF!*$BI143</f>
        <v>#REF!</v>
      </c>
      <c r="BA143" s="171" t="e">
        <f>#REF!*$BI143</f>
        <v>#REF!</v>
      </c>
      <c r="BB143" s="171" t="e">
        <f>#REF!*$BI143</f>
        <v>#REF!</v>
      </c>
      <c r="BC143" s="171" t="e">
        <f>#REF!*$BI143</f>
        <v>#REF!</v>
      </c>
      <c r="BD143" s="171" t="e">
        <f>#REF!*$BI143</f>
        <v>#REF!</v>
      </c>
      <c r="BE143" s="171" t="e">
        <f>#REF!*$BI143</f>
        <v>#REF!</v>
      </c>
      <c r="BF143" s="171" t="e">
        <f>#REF!*$BI143</f>
        <v>#REF!</v>
      </c>
      <c r="BG143" s="171" t="e">
        <f>#REF!*$BI143</f>
        <v>#REF!</v>
      </c>
      <c r="BI143" s="174">
        <f>SUMIF(Revenue!$P:$P,'E&amp;O -  Import (USD)'!$F143,Revenue!$I:$I)</f>
        <v>0</v>
      </c>
    </row>
    <row r="144" spans="1:61" s="173" customFormat="1" ht="12.75" hidden="1" customHeight="1">
      <c r="A144" s="179" t="s">
        <v>456</v>
      </c>
      <c r="B144" s="179" t="s">
        <v>435</v>
      </c>
      <c r="C144" s="170" t="str" cm="1">
        <f t="array" ref="C144">IFERROR(INDEX('Legal Entity'!B:B,MATCH('E&amp;O -  Import (USD)'!F144,'Legal Entity'!A:A,0),0),0)</f>
        <v>1315 - Corix Multi-Utility Services Inc.</v>
      </c>
      <c r="D144" s="170" t="str" cm="1">
        <f t="array" ref="D144">IFERROR(INDEX('Legal Entity'!C:C,MATCH(F144,'Legal Entity'!A:A,0),0),0)</f>
        <v>CA</v>
      </c>
      <c r="E144" s="170" t="s">
        <v>635</v>
      </c>
      <c r="F144" s="170" t="s">
        <v>154</v>
      </c>
      <c r="G144" s="170"/>
      <c r="H144" s="171" t="e">
        <f>#REF!*$BI144</f>
        <v>#REF!</v>
      </c>
      <c r="I144" s="171" t="e">
        <f>#REF!*$BI144</f>
        <v>#REF!</v>
      </c>
      <c r="J144" s="171" t="e">
        <f>#REF!*$BI144</f>
        <v>#REF!</v>
      </c>
      <c r="K144" s="171" t="e">
        <f>#REF!*$BI144</f>
        <v>#REF!</v>
      </c>
      <c r="L144" s="171" t="e">
        <f>#REF!*$BI144</f>
        <v>#REF!</v>
      </c>
      <c r="M144" s="171" t="e">
        <f>#REF!*$BI144</f>
        <v>#REF!</v>
      </c>
      <c r="N144" s="171" t="e">
        <f>#REF!*$BI144</f>
        <v>#REF!</v>
      </c>
      <c r="O144" s="171" t="e">
        <f>#REF!*$BI144</f>
        <v>#REF!</v>
      </c>
      <c r="P144" s="171" t="e">
        <f>#REF!*$BI144</f>
        <v>#REF!</v>
      </c>
      <c r="Q144" s="171" t="e">
        <f>#REF!*$BI144</f>
        <v>#REF!</v>
      </c>
      <c r="R144" s="171" t="e">
        <f>#REF!*$BI144</f>
        <v>#REF!</v>
      </c>
      <c r="S144" s="171" t="e">
        <f>#REF!*$BI144</f>
        <v>#REF!</v>
      </c>
      <c r="T144" s="171" t="e">
        <f>#REF!*$BI144</f>
        <v>#REF!</v>
      </c>
      <c r="U144" s="171" t="e">
        <f>#REF!*$BI144</f>
        <v>#REF!</v>
      </c>
      <c r="V144" s="171" t="e">
        <f>#REF!*$BI144</f>
        <v>#REF!</v>
      </c>
      <c r="W144" s="171" t="e">
        <f>#REF!*$BI144</f>
        <v>#REF!</v>
      </c>
      <c r="X144" s="171" t="e">
        <f>#REF!*$BI144</f>
        <v>#REF!</v>
      </c>
      <c r="Y144" s="171" t="e">
        <f>#REF!*$BI144</f>
        <v>#REF!</v>
      </c>
      <c r="Z144" s="171" t="e">
        <f>#REF!*$BI144</f>
        <v>#REF!</v>
      </c>
      <c r="AA144" s="171" t="e">
        <f>#REF!*$BI144</f>
        <v>#REF!</v>
      </c>
      <c r="AB144" s="171" t="e">
        <f>#REF!*$BI144</f>
        <v>#REF!</v>
      </c>
      <c r="AC144" s="171" t="e">
        <f>#REF!*$BI144</f>
        <v>#REF!</v>
      </c>
      <c r="AD144" s="171" t="e">
        <f>#REF!*$BI144</f>
        <v>#REF!</v>
      </c>
      <c r="AE144" s="171" t="e">
        <f>#REF!*$BI144</f>
        <v>#REF!</v>
      </c>
      <c r="AF144" s="171" t="e">
        <f>#REF!*$BI144</f>
        <v>#REF!</v>
      </c>
      <c r="AG144" s="171" t="e">
        <f>#REF!*$BI144</f>
        <v>#REF!</v>
      </c>
      <c r="AH144" s="171" t="e">
        <f>#REF!*$BI144</f>
        <v>#REF!</v>
      </c>
      <c r="AI144" s="171" t="e">
        <f>#REF!*$BI144</f>
        <v>#REF!</v>
      </c>
      <c r="AJ144" s="171" t="e">
        <f>#REF!*$BI144</f>
        <v>#REF!</v>
      </c>
      <c r="AK144" s="171" t="e">
        <f>#REF!*$BI144</f>
        <v>#REF!</v>
      </c>
      <c r="AL144" s="171" t="e">
        <f>#REF!*$BI144</f>
        <v>#REF!</v>
      </c>
      <c r="AM144" s="171" t="e">
        <f>#REF!*$BI144</f>
        <v>#REF!</v>
      </c>
      <c r="AN144" s="171" t="e">
        <f>#REF!*$BI144</f>
        <v>#REF!</v>
      </c>
      <c r="AO144" s="171" t="e">
        <f>#REF!*$BI144</f>
        <v>#REF!</v>
      </c>
      <c r="AP144" s="171" t="e">
        <f>#REF!*$BI144</f>
        <v>#REF!</v>
      </c>
      <c r="AQ144" s="171" t="e">
        <f>#REF!*$BI144</f>
        <v>#REF!</v>
      </c>
      <c r="AR144" s="171" t="e">
        <f>#REF!*$BI144</f>
        <v>#REF!</v>
      </c>
      <c r="AS144" s="171" t="e">
        <f>#REF!*$BI144</f>
        <v>#REF!</v>
      </c>
      <c r="AT144" s="171" t="e">
        <f>#REF!*$BI144</f>
        <v>#REF!</v>
      </c>
      <c r="AU144" s="171" t="e">
        <f>#REF!*$BI144</f>
        <v>#REF!</v>
      </c>
      <c r="AV144" s="171" t="e">
        <f>#REF!*$BI144</f>
        <v>#REF!</v>
      </c>
      <c r="AW144" s="171" t="e">
        <f>#REF!*$BI144</f>
        <v>#REF!</v>
      </c>
      <c r="AX144" s="171" t="e">
        <f>#REF!*$BI144</f>
        <v>#REF!</v>
      </c>
      <c r="AY144" s="171" t="e">
        <f>#REF!*$BI144</f>
        <v>#REF!</v>
      </c>
      <c r="AZ144" s="171" t="e">
        <f>#REF!*$BI144</f>
        <v>#REF!</v>
      </c>
      <c r="BA144" s="171" t="e">
        <f>#REF!*$BI144</f>
        <v>#REF!</v>
      </c>
      <c r="BB144" s="171" t="e">
        <f>#REF!*$BI144</f>
        <v>#REF!</v>
      </c>
      <c r="BC144" s="171" t="e">
        <f>#REF!*$BI144</f>
        <v>#REF!</v>
      </c>
      <c r="BD144" s="171" t="e">
        <f>#REF!*$BI144</f>
        <v>#REF!</v>
      </c>
      <c r="BE144" s="171" t="e">
        <f>#REF!*$BI144</f>
        <v>#REF!</v>
      </c>
      <c r="BF144" s="171" t="e">
        <f>#REF!*$BI144</f>
        <v>#REF!</v>
      </c>
      <c r="BG144" s="171" t="e">
        <f>#REF!*$BI144</f>
        <v>#REF!</v>
      </c>
      <c r="BI144" s="174">
        <f>SUMIF(Revenue!$P:$P,'E&amp;O -  Import (USD)'!$F144,Revenue!$I:$I)</f>
        <v>0</v>
      </c>
    </row>
    <row r="145" spans="1:61" s="173" customFormat="1" ht="12.75" hidden="1" customHeight="1">
      <c r="A145" s="179" t="s">
        <v>456</v>
      </c>
      <c r="B145" s="179" t="s">
        <v>435</v>
      </c>
      <c r="C145" s="170" t="str" cm="1">
        <f t="array" ref="C145">IFERROR(INDEX('Legal Entity'!B:B,MATCH('E&amp;O -  Import (USD)'!F145,'Legal Entity'!A:A,0),0),0)</f>
        <v>1315 - Corix Multi-Utility Services Inc.</v>
      </c>
      <c r="D145" s="170" t="str" cm="1">
        <f t="array" ref="D145">IFERROR(INDEX('Legal Entity'!C:C,MATCH(F145,'Legal Entity'!A:A,0),0),0)</f>
        <v>CA</v>
      </c>
      <c r="E145" s="170" t="s">
        <v>635</v>
      </c>
      <c r="F145" s="170" t="s">
        <v>155</v>
      </c>
      <c r="G145" s="170"/>
      <c r="H145" s="171" t="e">
        <f>#REF!*$BI145</f>
        <v>#REF!</v>
      </c>
      <c r="I145" s="171" t="e">
        <f>#REF!*$BI145</f>
        <v>#REF!</v>
      </c>
      <c r="J145" s="171" t="e">
        <f>#REF!*$BI145</f>
        <v>#REF!</v>
      </c>
      <c r="K145" s="171" t="e">
        <f>#REF!*$BI145</f>
        <v>#REF!</v>
      </c>
      <c r="L145" s="171" t="e">
        <f>#REF!*$BI145</f>
        <v>#REF!</v>
      </c>
      <c r="M145" s="171" t="e">
        <f>#REF!*$BI145</f>
        <v>#REF!</v>
      </c>
      <c r="N145" s="171" t="e">
        <f>#REF!*$BI145</f>
        <v>#REF!</v>
      </c>
      <c r="O145" s="171" t="e">
        <f>#REF!*$BI145</f>
        <v>#REF!</v>
      </c>
      <c r="P145" s="171" t="e">
        <f>#REF!*$BI145</f>
        <v>#REF!</v>
      </c>
      <c r="Q145" s="171" t="e">
        <f>#REF!*$BI145</f>
        <v>#REF!</v>
      </c>
      <c r="R145" s="171" t="e">
        <f>#REF!*$BI145</f>
        <v>#REF!</v>
      </c>
      <c r="S145" s="171" t="e">
        <f>#REF!*$BI145</f>
        <v>#REF!</v>
      </c>
      <c r="T145" s="171" t="e">
        <f>#REF!*$BI145</f>
        <v>#REF!</v>
      </c>
      <c r="U145" s="171" t="e">
        <f>#REF!*$BI145</f>
        <v>#REF!</v>
      </c>
      <c r="V145" s="171" t="e">
        <f>#REF!*$BI145</f>
        <v>#REF!</v>
      </c>
      <c r="W145" s="171" t="e">
        <f>#REF!*$BI145</f>
        <v>#REF!</v>
      </c>
      <c r="X145" s="171" t="e">
        <f>#REF!*$BI145</f>
        <v>#REF!</v>
      </c>
      <c r="Y145" s="171" t="e">
        <f>#REF!*$BI145</f>
        <v>#REF!</v>
      </c>
      <c r="Z145" s="171" t="e">
        <f>#REF!*$BI145</f>
        <v>#REF!</v>
      </c>
      <c r="AA145" s="171" t="e">
        <f>#REF!*$BI145</f>
        <v>#REF!</v>
      </c>
      <c r="AB145" s="171" t="e">
        <f>#REF!*$BI145</f>
        <v>#REF!</v>
      </c>
      <c r="AC145" s="171" t="e">
        <f>#REF!*$BI145</f>
        <v>#REF!</v>
      </c>
      <c r="AD145" s="171" t="e">
        <f>#REF!*$BI145</f>
        <v>#REF!</v>
      </c>
      <c r="AE145" s="171" t="e">
        <f>#REF!*$BI145</f>
        <v>#REF!</v>
      </c>
      <c r="AF145" s="171" t="e">
        <f>#REF!*$BI145</f>
        <v>#REF!</v>
      </c>
      <c r="AG145" s="171" t="e">
        <f>#REF!*$BI145</f>
        <v>#REF!</v>
      </c>
      <c r="AH145" s="171" t="e">
        <f>#REF!*$BI145</f>
        <v>#REF!</v>
      </c>
      <c r="AI145" s="171" t="e">
        <f>#REF!*$BI145</f>
        <v>#REF!</v>
      </c>
      <c r="AJ145" s="171" t="e">
        <f>#REF!*$BI145</f>
        <v>#REF!</v>
      </c>
      <c r="AK145" s="171" t="e">
        <f>#REF!*$BI145</f>
        <v>#REF!</v>
      </c>
      <c r="AL145" s="171" t="e">
        <f>#REF!*$BI145</f>
        <v>#REF!</v>
      </c>
      <c r="AM145" s="171" t="e">
        <f>#REF!*$BI145</f>
        <v>#REF!</v>
      </c>
      <c r="AN145" s="171" t="e">
        <f>#REF!*$BI145</f>
        <v>#REF!</v>
      </c>
      <c r="AO145" s="171" t="e">
        <f>#REF!*$BI145</f>
        <v>#REF!</v>
      </c>
      <c r="AP145" s="171" t="e">
        <f>#REF!*$BI145</f>
        <v>#REF!</v>
      </c>
      <c r="AQ145" s="171" t="e">
        <f>#REF!*$BI145</f>
        <v>#REF!</v>
      </c>
      <c r="AR145" s="171" t="e">
        <f>#REF!*$BI145</f>
        <v>#REF!</v>
      </c>
      <c r="AS145" s="171" t="e">
        <f>#REF!*$BI145</f>
        <v>#REF!</v>
      </c>
      <c r="AT145" s="171" t="e">
        <f>#REF!*$BI145</f>
        <v>#REF!</v>
      </c>
      <c r="AU145" s="171" t="e">
        <f>#REF!*$BI145</f>
        <v>#REF!</v>
      </c>
      <c r="AV145" s="171" t="e">
        <f>#REF!*$BI145</f>
        <v>#REF!</v>
      </c>
      <c r="AW145" s="171" t="e">
        <f>#REF!*$BI145</f>
        <v>#REF!</v>
      </c>
      <c r="AX145" s="171" t="e">
        <f>#REF!*$BI145</f>
        <v>#REF!</v>
      </c>
      <c r="AY145" s="171" t="e">
        <f>#REF!*$BI145</f>
        <v>#REF!</v>
      </c>
      <c r="AZ145" s="171" t="e">
        <f>#REF!*$BI145</f>
        <v>#REF!</v>
      </c>
      <c r="BA145" s="171" t="e">
        <f>#REF!*$BI145</f>
        <v>#REF!</v>
      </c>
      <c r="BB145" s="171" t="e">
        <f>#REF!*$BI145</f>
        <v>#REF!</v>
      </c>
      <c r="BC145" s="171" t="e">
        <f>#REF!*$BI145</f>
        <v>#REF!</v>
      </c>
      <c r="BD145" s="171" t="e">
        <f>#REF!*$BI145</f>
        <v>#REF!</v>
      </c>
      <c r="BE145" s="171" t="e">
        <f>#REF!*$BI145</f>
        <v>#REF!</v>
      </c>
      <c r="BF145" s="171" t="e">
        <f>#REF!*$BI145</f>
        <v>#REF!</v>
      </c>
      <c r="BG145" s="171" t="e">
        <f>#REF!*$BI145</f>
        <v>#REF!</v>
      </c>
      <c r="BI145" s="174">
        <f>SUMIF(Revenue!$P:$P,'E&amp;O -  Import (USD)'!$F145,Revenue!$I:$I)</f>
        <v>0</v>
      </c>
    </row>
    <row r="146" spans="1:61" s="173" customFormat="1" ht="12.75" hidden="1" customHeight="1">
      <c r="A146" s="179" t="s">
        <v>456</v>
      </c>
      <c r="B146" s="179" t="s">
        <v>435</v>
      </c>
      <c r="C146" s="170" t="str" cm="1">
        <f t="array" ref="C146">IFERROR(INDEX('Legal Entity'!B:B,MATCH('E&amp;O -  Import (USD)'!F146,'Legal Entity'!A:A,0),0),0)</f>
        <v>1315 - Corix Multi-Utility Services Inc.</v>
      </c>
      <c r="D146" s="170" t="str" cm="1">
        <f t="array" ref="D146">IFERROR(INDEX('Legal Entity'!C:C,MATCH(F146,'Legal Entity'!A:A,0),0),0)</f>
        <v>CA</v>
      </c>
      <c r="E146" s="170" t="s">
        <v>635</v>
      </c>
      <c r="F146" s="170" t="s">
        <v>156</v>
      </c>
      <c r="G146" s="170"/>
      <c r="H146" s="171" t="e">
        <f>#REF!*$BI146</f>
        <v>#REF!</v>
      </c>
      <c r="I146" s="171" t="e">
        <f>#REF!*$BI146</f>
        <v>#REF!</v>
      </c>
      <c r="J146" s="171" t="e">
        <f>#REF!*$BI146</f>
        <v>#REF!</v>
      </c>
      <c r="K146" s="171" t="e">
        <f>#REF!*$BI146</f>
        <v>#REF!</v>
      </c>
      <c r="L146" s="171" t="e">
        <f>#REF!*$BI146</f>
        <v>#REF!</v>
      </c>
      <c r="M146" s="171" t="e">
        <f>#REF!*$BI146</f>
        <v>#REF!</v>
      </c>
      <c r="N146" s="171" t="e">
        <f>#REF!*$BI146</f>
        <v>#REF!</v>
      </c>
      <c r="O146" s="171" t="e">
        <f>#REF!*$BI146</f>
        <v>#REF!</v>
      </c>
      <c r="P146" s="171" t="e">
        <f>#REF!*$BI146</f>
        <v>#REF!</v>
      </c>
      <c r="Q146" s="171" t="e">
        <f>#REF!*$BI146</f>
        <v>#REF!</v>
      </c>
      <c r="R146" s="171" t="e">
        <f>#REF!*$BI146</f>
        <v>#REF!</v>
      </c>
      <c r="S146" s="171" t="e">
        <f>#REF!*$BI146</f>
        <v>#REF!</v>
      </c>
      <c r="T146" s="171" t="e">
        <f>#REF!*$BI146</f>
        <v>#REF!</v>
      </c>
      <c r="U146" s="171" t="e">
        <f>#REF!*$BI146</f>
        <v>#REF!</v>
      </c>
      <c r="V146" s="171" t="e">
        <f>#REF!*$BI146</f>
        <v>#REF!</v>
      </c>
      <c r="W146" s="171" t="e">
        <f>#REF!*$BI146</f>
        <v>#REF!</v>
      </c>
      <c r="X146" s="171" t="e">
        <f>#REF!*$BI146</f>
        <v>#REF!</v>
      </c>
      <c r="Y146" s="171" t="e">
        <f>#REF!*$BI146</f>
        <v>#REF!</v>
      </c>
      <c r="Z146" s="171" t="e">
        <f>#REF!*$BI146</f>
        <v>#REF!</v>
      </c>
      <c r="AA146" s="171" t="e">
        <f>#REF!*$BI146</f>
        <v>#REF!</v>
      </c>
      <c r="AB146" s="171" t="e">
        <f>#REF!*$BI146</f>
        <v>#REF!</v>
      </c>
      <c r="AC146" s="171" t="e">
        <f>#REF!*$BI146</f>
        <v>#REF!</v>
      </c>
      <c r="AD146" s="171" t="e">
        <f>#REF!*$BI146</f>
        <v>#REF!</v>
      </c>
      <c r="AE146" s="171" t="e">
        <f>#REF!*$BI146</f>
        <v>#REF!</v>
      </c>
      <c r="AF146" s="171" t="e">
        <f>#REF!*$BI146</f>
        <v>#REF!</v>
      </c>
      <c r="AG146" s="171" t="e">
        <f>#REF!*$BI146</f>
        <v>#REF!</v>
      </c>
      <c r="AH146" s="171" t="e">
        <f>#REF!*$BI146</f>
        <v>#REF!</v>
      </c>
      <c r="AI146" s="171" t="e">
        <f>#REF!*$BI146</f>
        <v>#REF!</v>
      </c>
      <c r="AJ146" s="171" t="e">
        <f>#REF!*$BI146</f>
        <v>#REF!</v>
      </c>
      <c r="AK146" s="171" t="e">
        <f>#REF!*$BI146</f>
        <v>#REF!</v>
      </c>
      <c r="AL146" s="171" t="e">
        <f>#REF!*$BI146</f>
        <v>#REF!</v>
      </c>
      <c r="AM146" s="171" t="e">
        <f>#REF!*$BI146</f>
        <v>#REF!</v>
      </c>
      <c r="AN146" s="171" t="e">
        <f>#REF!*$BI146</f>
        <v>#REF!</v>
      </c>
      <c r="AO146" s="171" t="e">
        <f>#REF!*$BI146</f>
        <v>#REF!</v>
      </c>
      <c r="AP146" s="171" t="e">
        <f>#REF!*$BI146</f>
        <v>#REF!</v>
      </c>
      <c r="AQ146" s="171" t="e">
        <f>#REF!*$BI146</f>
        <v>#REF!</v>
      </c>
      <c r="AR146" s="171" t="e">
        <f>#REF!*$BI146</f>
        <v>#REF!</v>
      </c>
      <c r="AS146" s="171" t="e">
        <f>#REF!*$BI146</f>
        <v>#REF!</v>
      </c>
      <c r="AT146" s="171" t="e">
        <f>#REF!*$BI146</f>
        <v>#REF!</v>
      </c>
      <c r="AU146" s="171" t="e">
        <f>#REF!*$BI146</f>
        <v>#REF!</v>
      </c>
      <c r="AV146" s="171" t="e">
        <f>#REF!*$BI146</f>
        <v>#REF!</v>
      </c>
      <c r="AW146" s="171" t="e">
        <f>#REF!*$BI146</f>
        <v>#REF!</v>
      </c>
      <c r="AX146" s="171" t="e">
        <f>#REF!*$BI146</f>
        <v>#REF!</v>
      </c>
      <c r="AY146" s="171" t="e">
        <f>#REF!*$BI146</f>
        <v>#REF!</v>
      </c>
      <c r="AZ146" s="171" t="e">
        <f>#REF!*$BI146</f>
        <v>#REF!</v>
      </c>
      <c r="BA146" s="171" t="e">
        <f>#REF!*$BI146</f>
        <v>#REF!</v>
      </c>
      <c r="BB146" s="171" t="e">
        <f>#REF!*$BI146</f>
        <v>#REF!</v>
      </c>
      <c r="BC146" s="171" t="e">
        <f>#REF!*$BI146</f>
        <v>#REF!</v>
      </c>
      <c r="BD146" s="171" t="e">
        <f>#REF!*$BI146</f>
        <v>#REF!</v>
      </c>
      <c r="BE146" s="171" t="e">
        <f>#REF!*$BI146</f>
        <v>#REF!</v>
      </c>
      <c r="BF146" s="171" t="e">
        <f>#REF!*$BI146</f>
        <v>#REF!</v>
      </c>
      <c r="BG146" s="171" t="e">
        <f>#REF!*$BI146</f>
        <v>#REF!</v>
      </c>
      <c r="BI146" s="174">
        <f>SUMIF(Revenue!$P:$P,'E&amp;O -  Import (USD)'!$F146,Revenue!$I:$I)</f>
        <v>0</v>
      </c>
    </row>
    <row r="147" spans="1:61" s="173" customFormat="1" ht="12.75" hidden="1" customHeight="1">
      <c r="A147" s="179" t="s">
        <v>456</v>
      </c>
      <c r="B147" s="179" t="s">
        <v>435</v>
      </c>
      <c r="C147" s="170" t="str" cm="1">
        <f t="array" ref="C147">IFERROR(INDEX('Legal Entity'!B:B,MATCH('E&amp;O -  Import (USD)'!F147,'Legal Entity'!A:A,0),0),0)</f>
        <v>1315 - Corix Multi-Utility Services Inc.</v>
      </c>
      <c r="D147" s="170" t="str" cm="1">
        <f t="array" ref="D147">IFERROR(INDEX('Legal Entity'!C:C,MATCH(F147,'Legal Entity'!A:A,0),0),0)</f>
        <v>CA</v>
      </c>
      <c r="E147" s="170" t="s">
        <v>635</v>
      </c>
      <c r="F147" s="170" t="s">
        <v>157</v>
      </c>
      <c r="G147" s="170"/>
      <c r="H147" s="171" t="e">
        <f>#REF!*$BI147</f>
        <v>#REF!</v>
      </c>
      <c r="I147" s="171" t="e">
        <f>#REF!*$BI147</f>
        <v>#REF!</v>
      </c>
      <c r="J147" s="171" t="e">
        <f>#REF!*$BI147</f>
        <v>#REF!</v>
      </c>
      <c r="K147" s="171" t="e">
        <f>#REF!*$BI147</f>
        <v>#REF!</v>
      </c>
      <c r="L147" s="171" t="e">
        <f>#REF!*$BI147</f>
        <v>#REF!</v>
      </c>
      <c r="M147" s="171" t="e">
        <f>#REF!*$BI147</f>
        <v>#REF!</v>
      </c>
      <c r="N147" s="171" t="e">
        <f>#REF!*$BI147</f>
        <v>#REF!</v>
      </c>
      <c r="O147" s="171" t="e">
        <f>#REF!*$BI147</f>
        <v>#REF!</v>
      </c>
      <c r="P147" s="171" t="e">
        <f>#REF!*$BI147</f>
        <v>#REF!</v>
      </c>
      <c r="Q147" s="171" t="e">
        <f>#REF!*$BI147</f>
        <v>#REF!</v>
      </c>
      <c r="R147" s="171" t="e">
        <f>#REF!*$BI147</f>
        <v>#REF!</v>
      </c>
      <c r="S147" s="171" t="e">
        <f>#REF!*$BI147</f>
        <v>#REF!</v>
      </c>
      <c r="T147" s="171" t="e">
        <f>#REF!*$BI147</f>
        <v>#REF!</v>
      </c>
      <c r="U147" s="171" t="e">
        <f>#REF!*$BI147</f>
        <v>#REF!</v>
      </c>
      <c r="V147" s="171" t="e">
        <f>#REF!*$BI147</f>
        <v>#REF!</v>
      </c>
      <c r="W147" s="171" t="e">
        <f>#REF!*$BI147</f>
        <v>#REF!</v>
      </c>
      <c r="X147" s="171" t="e">
        <f>#REF!*$BI147</f>
        <v>#REF!</v>
      </c>
      <c r="Y147" s="171" t="e">
        <f>#REF!*$BI147</f>
        <v>#REF!</v>
      </c>
      <c r="Z147" s="171" t="e">
        <f>#REF!*$BI147</f>
        <v>#REF!</v>
      </c>
      <c r="AA147" s="171" t="e">
        <f>#REF!*$BI147</f>
        <v>#REF!</v>
      </c>
      <c r="AB147" s="171" t="e">
        <f>#REF!*$BI147</f>
        <v>#REF!</v>
      </c>
      <c r="AC147" s="171" t="e">
        <f>#REF!*$BI147</f>
        <v>#REF!</v>
      </c>
      <c r="AD147" s="171" t="e">
        <f>#REF!*$BI147</f>
        <v>#REF!</v>
      </c>
      <c r="AE147" s="171" t="e">
        <f>#REF!*$BI147</f>
        <v>#REF!</v>
      </c>
      <c r="AF147" s="171" t="e">
        <f>#REF!*$BI147</f>
        <v>#REF!</v>
      </c>
      <c r="AG147" s="171" t="e">
        <f>#REF!*$BI147</f>
        <v>#REF!</v>
      </c>
      <c r="AH147" s="171" t="e">
        <f>#REF!*$BI147</f>
        <v>#REF!</v>
      </c>
      <c r="AI147" s="171" t="e">
        <f>#REF!*$BI147</f>
        <v>#REF!</v>
      </c>
      <c r="AJ147" s="171" t="e">
        <f>#REF!*$BI147</f>
        <v>#REF!</v>
      </c>
      <c r="AK147" s="171" t="e">
        <f>#REF!*$BI147</f>
        <v>#REF!</v>
      </c>
      <c r="AL147" s="171" t="e">
        <f>#REF!*$BI147</f>
        <v>#REF!</v>
      </c>
      <c r="AM147" s="171" t="e">
        <f>#REF!*$BI147</f>
        <v>#REF!</v>
      </c>
      <c r="AN147" s="171" t="e">
        <f>#REF!*$BI147</f>
        <v>#REF!</v>
      </c>
      <c r="AO147" s="171" t="e">
        <f>#REF!*$BI147</f>
        <v>#REF!</v>
      </c>
      <c r="AP147" s="171" t="e">
        <f>#REF!*$BI147</f>
        <v>#REF!</v>
      </c>
      <c r="AQ147" s="171" t="e">
        <f>#REF!*$BI147</f>
        <v>#REF!</v>
      </c>
      <c r="AR147" s="171" t="e">
        <f>#REF!*$BI147</f>
        <v>#REF!</v>
      </c>
      <c r="AS147" s="171" t="e">
        <f>#REF!*$BI147</f>
        <v>#REF!</v>
      </c>
      <c r="AT147" s="171" t="e">
        <f>#REF!*$BI147</f>
        <v>#REF!</v>
      </c>
      <c r="AU147" s="171" t="e">
        <f>#REF!*$BI147</f>
        <v>#REF!</v>
      </c>
      <c r="AV147" s="171" t="e">
        <f>#REF!*$BI147</f>
        <v>#REF!</v>
      </c>
      <c r="AW147" s="171" t="e">
        <f>#REF!*$BI147</f>
        <v>#REF!</v>
      </c>
      <c r="AX147" s="171" t="e">
        <f>#REF!*$BI147</f>
        <v>#REF!</v>
      </c>
      <c r="AY147" s="171" t="e">
        <f>#REF!*$BI147</f>
        <v>#REF!</v>
      </c>
      <c r="AZ147" s="171" t="e">
        <f>#REF!*$BI147</f>
        <v>#REF!</v>
      </c>
      <c r="BA147" s="171" t="e">
        <f>#REF!*$BI147</f>
        <v>#REF!</v>
      </c>
      <c r="BB147" s="171" t="e">
        <f>#REF!*$BI147</f>
        <v>#REF!</v>
      </c>
      <c r="BC147" s="171" t="e">
        <f>#REF!*$BI147</f>
        <v>#REF!</v>
      </c>
      <c r="BD147" s="171" t="e">
        <f>#REF!*$BI147</f>
        <v>#REF!</v>
      </c>
      <c r="BE147" s="171" t="e">
        <f>#REF!*$BI147</f>
        <v>#REF!</v>
      </c>
      <c r="BF147" s="171" t="e">
        <f>#REF!*$BI147</f>
        <v>#REF!</v>
      </c>
      <c r="BG147" s="171" t="e">
        <f>#REF!*$BI147</f>
        <v>#REF!</v>
      </c>
      <c r="BI147" s="174">
        <f>SUMIF(Revenue!$P:$P,'E&amp;O -  Import (USD)'!$F147,Revenue!$I:$I)</f>
        <v>0</v>
      </c>
    </row>
    <row r="148" spans="1:61" s="173" customFormat="1" ht="12.75" hidden="1" customHeight="1">
      <c r="A148" s="179" t="s">
        <v>456</v>
      </c>
      <c r="B148" s="179" t="s">
        <v>435</v>
      </c>
      <c r="C148" s="170" t="str" cm="1">
        <f t="array" ref="C148">IFERROR(INDEX('Legal Entity'!B:B,MATCH('E&amp;O -  Import (USD)'!F148,'Legal Entity'!A:A,0),0),0)</f>
        <v>1315 - Corix Multi-Utility Services Inc.</v>
      </c>
      <c r="D148" s="170" t="str" cm="1">
        <f t="array" ref="D148">IFERROR(INDEX('Legal Entity'!C:C,MATCH(F148,'Legal Entity'!A:A,0),0),0)</f>
        <v>CA</v>
      </c>
      <c r="E148" s="170" t="s">
        <v>635</v>
      </c>
      <c r="F148" s="170" t="s">
        <v>158</v>
      </c>
      <c r="G148" s="170"/>
      <c r="H148" s="171" t="e">
        <f>#REF!*$BI148</f>
        <v>#REF!</v>
      </c>
      <c r="I148" s="171" t="e">
        <f>#REF!*$BI148</f>
        <v>#REF!</v>
      </c>
      <c r="J148" s="171" t="e">
        <f>#REF!*$BI148</f>
        <v>#REF!</v>
      </c>
      <c r="K148" s="171" t="e">
        <f>#REF!*$BI148</f>
        <v>#REF!</v>
      </c>
      <c r="L148" s="171" t="e">
        <f>#REF!*$BI148</f>
        <v>#REF!</v>
      </c>
      <c r="M148" s="171" t="e">
        <f>#REF!*$BI148</f>
        <v>#REF!</v>
      </c>
      <c r="N148" s="171" t="e">
        <f>#REF!*$BI148</f>
        <v>#REF!</v>
      </c>
      <c r="O148" s="171" t="e">
        <f>#REF!*$BI148</f>
        <v>#REF!</v>
      </c>
      <c r="P148" s="171" t="e">
        <f>#REF!*$BI148</f>
        <v>#REF!</v>
      </c>
      <c r="Q148" s="171" t="e">
        <f>#REF!*$BI148</f>
        <v>#REF!</v>
      </c>
      <c r="R148" s="171" t="e">
        <f>#REF!*$BI148</f>
        <v>#REF!</v>
      </c>
      <c r="S148" s="171" t="e">
        <f>#REF!*$BI148</f>
        <v>#REF!</v>
      </c>
      <c r="T148" s="171" t="e">
        <f>#REF!*$BI148</f>
        <v>#REF!</v>
      </c>
      <c r="U148" s="171" t="e">
        <f>#REF!*$BI148</f>
        <v>#REF!</v>
      </c>
      <c r="V148" s="171" t="e">
        <f>#REF!*$BI148</f>
        <v>#REF!</v>
      </c>
      <c r="W148" s="171" t="e">
        <f>#REF!*$BI148</f>
        <v>#REF!</v>
      </c>
      <c r="X148" s="171" t="e">
        <f>#REF!*$BI148</f>
        <v>#REF!</v>
      </c>
      <c r="Y148" s="171" t="e">
        <f>#REF!*$BI148</f>
        <v>#REF!</v>
      </c>
      <c r="Z148" s="171" t="e">
        <f>#REF!*$BI148</f>
        <v>#REF!</v>
      </c>
      <c r="AA148" s="171" t="e">
        <f>#REF!*$BI148</f>
        <v>#REF!</v>
      </c>
      <c r="AB148" s="171" t="e">
        <f>#REF!*$BI148</f>
        <v>#REF!</v>
      </c>
      <c r="AC148" s="171" t="e">
        <f>#REF!*$BI148</f>
        <v>#REF!</v>
      </c>
      <c r="AD148" s="171" t="e">
        <f>#REF!*$BI148</f>
        <v>#REF!</v>
      </c>
      <c r="AE148" s="171" t="e">
        <f>#REF!*$BI148</f>
        <v>#REF!</v>
      </c>
      <c r="AF148" s="171" t="e">
        <f>#REF!*$BI148</f>
        <v>#REF!</v>
      </c>
      <c r="AG148" s="171" t="e">
        <f>#REF!*$BI148</f>
        <v>#REF!</v>
      </c>
      <c r="AH148" s="171" t="e">
        <f>#REF!*$BI148</f>
        <v>#REF!</v>
      </c>
      <c r="AI148" s="171" t="e">
        <f>#REF!*$BI148</f>
        <v>#REF!</v>
      </c>
      <c r="AJ148" s="171" t="e">
        <f>#REF!*$BI148</f>
        <v>#REF!</v>
      </c>
      <c r="AK148" s="171" t="e">
        <f>#REF!*$BI148</f>
        <v>#REF!</v>
      </c>
      <c r="AL148" s="171" t="e">
        <f>#REF!*$BI148</f>
        <v>#REF!</v>
      </c>
      <c r="AM148" s="171" t="e">
        <f>#REF!*$BI148</f>
        <v>#REF!</v>
      </c>
      <c r="AN148" s="171" t="e">
        <f>#REF!*$BI148</f>
        <v>#REF!</v>
      </c>
      <c r="AO148" s="171" t="e">
        <f>#REF!*$BI148</f>
        <v>#REF!</v>
      </c>
      <c r="AP148" s="171" t="e">
        <f>#REF!*$BI148</f>
        <v>#REF!</v>
      </c>
      <c r="AQ148" s="171" t="e">
        <f>#REF!*$BI148</f>
        <v>#REF!</v>
      </c>
      <c r="AR148" s="171" t="e">
        <f>#REF!*$BI148</f>
        <v>#REF!</v>
      </c>
      <c r="AS148" s="171" t="e">
        <f>#REF!*$BI148</f>
        <v>#REF!</v>
      </c>
      <c r="AT148" s="171" t="e">
        <f>#REF!*$BI148</f>
        <v>#REF!</v>
      </c>
      <c r="AU148" s="171" t="e">
        <f>#REF!*$BI148</f>
        <v>#REF!</v>
      </c>
      <c r="AV148" s="171" t="e">
        <f>#REF!*$BI148</f>
        <v>#REF!</v>
      </c>
      <c r="AW148" s="171" t="e">
        <f>#REF!*$BI148</f>
        <v>#REF!</v>
      </c>
      <c r="AX148" s="171" t="e">
        <f>#REF!*$BI148</f>
        <v>#REF!</v>
      </c>
      <c r="AY148" s="171" t="e">
        <f>#REF!*$BI148</f>
        <v>#REF!</v>
      </c>
      <c r="AZ148" s="171" t="e">
        <f>#REF!*$BI148</f>
        <v>#REF!</v>
      </c>
      <c r="BA148" s="171" t="e">
        <f>#REF!*$BI148</f>
        <v>#REF!</v>
      </c>
      <c r="BB148" s="171" t="e">
        <f>#REF!*$BI148</f>
        <v>#REF!</v>
      </c>
      <c r="BC148" s="171" t="e">
        <f>#REF!*$BI148</f>
        <v>#REF!</v>
      </c>
      <c r="BD148" s="171" t="e">
        <f>#REF!*$BI148</f>
        <v>#REF!</v>
      </c>
      <c r="BE148" s="171" t="e">
        <f>#REF!*$BI148</f>
        <v>#REF!</v>
      </c>
      <c r="BF148" s="171" t="e">
        <f>#REF!*$BI148</f>
        <v>#REF!</v>
      </c>
      <c r="BG148" s="171" t="e">
        <f>#REF!*$BI148</f>
        <v>#REF!</v>
      </c>
      <c r="BI148" s="174">
        <f>SUMIF(Revenue!$P:$P,'E&amp;O -  Import (USD)'!$F148,Revenue!$I:$I)</f>
        <v>0</v>
      </c>
    </row>
    <row r="149" spans="1:61" s="173" customFormat="1" ht="12.75" hidden="1" customHeight="1">
      <c r="A149" s="179" t="s">
        <v>456</v>
      </c>
      <c r="B149" s="179" t="s">
        <v>435</v>
      </c>
      <c r="C149" s="170" t="str" cm="1">
        <f t="array" ref="C149">IFERROR(INDEX('Legal Entity'!B:B,MATCH('E&amp;O -  Import (USD)'!F149,'Legal Entity'!A:A,0),0),0)</f>
        <v>1315 - Corix Multi-Utility Services Inc.</v>
      </c>
      <c r="D149" s="170" t="str" cm="1">
        <f t="array" ref="D149">IFERROR(INDEX('Legal Entity'!C:C,MATCH(F149,'Legal Entity'!A:A,0),0),0)</f>
        <v>CA</v>
      </c>
      <c r="E149" s="170" t="s">
        <v>635</v>
      </c>
      <c r="F149" s="170" t="s">
        <v>159</v>
      </c>
      <c r="G149" s="170"/>
      <c r="H149" s="171" t="e">
        <f>#REF!*$BI149</f>
        <v>#REF!</v>
      </c>
      <c r="I149" s="171" t="e">
        <f>#REF!*$BI149</f>
        <v>#REF!</v>
      </c>
      <c r="J149" s="171" t="e">
        <f>#REF!*$BI149</f>
        <v>#REF!</v>
      </c>
      <c r="K149" s="171" t="e">
        <f>#REF!*$BI149</f>
        <v>#REF!</v>
      </c>
      <c r="L149" s="171" t="e">
        <f>#REF!*$BI149</f>
        <v>#REF!</v>
      </c>
      <c r="M149" s="171" t="e">
        <f>#REF!*$BI149</f>
        <v>#REF!</v>
      </c>
      <c r="N149" s="171" t="e">
        <f>#REF!*$BI149</f>
        <v>#REF!</v>
      </c>
      <c r="O149" s="171" t="e">
        <f>#REF!*$BI149</f>
        <v>#REF!</v>
      </c>
      <c r="P149" s="171" t="e">
        <f>#REF!*$BI149</f>
        <v>#REF!</v>
      </c>
      <c r="Q149" s="171" t="e">
        <f>#REF!*$BI149</f>
        <v>#REF!</v>
      </c>
      <c r="R149" s="171" t="e">
        <f>#REF!*$BI149</f>
        <v>#REF!</v>
      </c>
      <c r="S149" s="171" t="e">
        <f>#REF!*$BI149</f>
        <v>#REF!</v>
      </c>
      <c r="T149" s="171" t="e">
        <f>#REF!*$BI149</f>
        <v>#REF!</v>
      </c>
      <c r="U149" s="171" t="e">
        <f>#REF!*$BI149</f>
        <v>#REF!</v>
      </c>
      <c r="V149" s="171" t="e">
        <f>#REF!*$BI149</f>
        <v>#REF!</v>
      </c>
      <c r="W149" s="171" t="e">
        <f>#REF!*$BI149</f>
        <v>#REF!</v>
      </c>
      <c r="X149" s="171" t="e">
        <f>#REF!*$BI149</f>
        <v>#REF!</v>
      </c>
      <c r="Y149" s="171" t="e">
        <f>#REF!*$BI149</f>
        <v>#REF!</v>
      </c>
      <c r="Z149" s="171" t="e">
        <f>#REF!*$BI149</f>
        <v>#REF!</v>
      </c>
      <c r="AA149" s="171" t="e">
        <f>#REF!*$BI149</f>
        <v>#REF!</v>
      </c>
      <c r="AB149" s="171" t="e">
        <f>#REF!*$BI149</f>
        <v>#REF!</v>
      </c>
      <c r="AC149" s="171" t="e">
        <f>#REF!*$BI149</f>
        <v>#REF!</v>
      </c>
      <c r="AD149" s="171" t="e">
        <f>#REF!*$BI149</f>
        <v>#REF!</v>
      </c>
      <c r="AE149" s="171" t="e">
        <f>#REF!*$BI149</f>
        <v>#REF!</v>
      </c>
      <c r="AF149" s="171" t="e">
        <f>#REF!*$BI149</f>
        <v>#REF!</v>
      </c>
      <c r="AG149" s="171" t="e">
        <f>#REF!*$BI149</f>
        <v>#REF!</v>
      </c>
      <c r="AH149" s="171" t="e">
        <f>#REF!*$BI149</f>
        <v>#REF!</v>
      </c>
      <c r="AI149" s="171" t="e">
        <f>#REF!*$BI149</f>
        <v>#REF!</v>
      </c>
      <c r="AJ149" s="171" t="e">
        <f>#REF!*$BI149</f>
        <v>#REF!</v>
      </c>
      <c r="AK149" s="171" t="e">
        <f>#REF!*$BI149</f>
        <v>#REF!</v>
      </c>
      <c r="AL149" s="171" t="e">
        <f>#REF!*$BI149</f>
        <v>#REF!</v>
      </c>
      <c r="AM149" s="171" t="e">
        <f>#REF!*$BI149</f>
        <v>#REF!</v>
      </c>
      <c r="AN149" s="171" t="e">
        <f>#REF!*$BI149</f>
        <v>#REF!</v>
      </c>
      <c r="AO149" s="171" t="e">
        <f>#REF!*$BI149</f>
        <v>#REF!</v>
      </c>
      <c r="AP149" s="171" t="e">
        <f>#REF!*$BI149</f>
        <v>#REF!</v>
      </c>
      <c r="AQ149" s="171" t="e">
        <f>#REF!*$BI149</f>
        <v>#REF!</v>
      </c>
      <c r="AR149" s="171" t="e">
        <f>#REF!*$BI149</f>
        <v>#REF!</v>
      </c>
      <c r="AS149" s="171" t="e">
        <f>#REF!*$BI149</f>
        <v>#REF!</v>
      </c>
      <c r="AT149" s="171" t="e">
        <f>#REF!*$BI149</f>
        <v>#REF!</v>
      </c>
      <c r="AU149" s="171" t="e">
        <f>#REF!*$BI149</f>
        <v>#REF!</v>
      </c>
      <c r="AV149" s="171" t="e">
        <f>#REF!*$BI149</f>
        <v>#REF!</v>
      </c>
      <c r="AW149" s="171" t="e">
        <f>#REF!*$BI149</f>
        <v>#REF!</v>
      </c>
      <c r="AX149" s="171" t="e">
        <f>#REF!*$BI149</f>
        <v>#REF!</v>
      </c>
      <c r="AY149" s="171" t="e">
        <f>#REF!*$BI149</f>
        <v>#REF!</v>
      </c>
      <c r="AZ149" s="171" t="e">
        <f>#REF!*$BI149</f>
        <v>#REF!</v>
      </c>
      <c r="BA149" s="171" t="e">
        <f>#REF!*$BI149</f>
        <v>#REF!</v>
      </c>
      <c r="BB149" s="171" t="e">
        <f>#REF!*$BI149</f>
        <v>#REF!</v>
      </c>
      <c r="BC149" s="171" t="e">
        <f>#REF!*$BI149</f>
        <v>#REF!</v>
      </c>
      <c r="BD149" s="171" t="e">
        <f>#REF!*$BI149</f>
        <v>#REF!</v>
      </c>
      <c r="BE149" s="171" t="e">
        <f>#REF!*$BI149</f>
        <v>#REF!</v>
      </c>
      <c r="BF149" s="171" t="e">
        <f>#REF!*$BI149</f>
        <v>#REF!</v>
      </c>
      <c r="BG149" s="171" t="e">
        <f>#REF!*$BI149</f>
        <v>#REF!</v>
      </c>
      <c r="BI149" s="174">
        <f>SUMIF(Revenue!$P:$P,'E&amp;O -  Import (USD)'!$F149,Revenue!$I:$I)</f>
        <v>0</v>
      </c>
    </row>
    <row r="150" spans="1:61" s="173" customFormat="1" ht="12.75" hidden="1" customHeight="1">
      <c r="A150" s="179" t="s">
        <v>456</v>
      </c>
      <c r="B150" s="179" t="s">
        <v>435</v>
      </c>
      <c r="C150" s="170" t="str" cm="1">
        <f t="array" ref="C150">IFERROR(INDEX('Legal Entity'!B:B,MATCH('E&amp;O -  Import (USD)'!F150,'Legal Entity'!A:A,0),0),0)</f>
        <v>1315 - Corix Multi-Utility Services Inc.</v>
      </c>
      <c r="D150" s="170" t="str" cm="1">
        <f t="array" ref="D150">IFERROR(INDEX('Legal Entity'!C:C,MATCH(F150,'Legal Entity'!A:A,0),0),0)</f>
        <v>CA</v>
      </c>
      <c r="E150" s="170" t="s">
        <v>635</v>
      </c>
      <c r="F150" s="170" t="s">
        <v>161</v>
      </c>
      <c r="G150" s="170"/>
      <c r="H150" s="171" t="e">
        <f>#REF!*$BI150</f>
        <v>#REF!</v>
      </c>
      <c r="I150" s="171" t="e">
        <f>#REF!*$BI150</f>
        <v>#REF!</v>
      </c>
      <c r="J150" s="171" t="e">
        <f>#REF!*$BI150</f>
        <v>#REF!</v>
      </c>
      <c r="K150" s="171" t="e">
        <f>#REF!*$BI150</f>
        <v>#REF!</v>
      </c>
      <c r="L150" s="171" t="e">
        <f>#REF!*$BI150</f>
        <v>#REF!</v>
      </c>
      <c r="M150" s="171" t="e">
        <f>#REF!*$BI150</f>
        <v>#REF!</v>
      </c>
      <c r="N150" s="171" t="e">
        <f>#REF!*$BI150</f>
        <v>#REF!</v>
      </c>
      <c r="O150" s="171" t="e">
        <f>#REF!*$BI150</f>
        <v>#REF!</v>
      </c>
      <c r="P150" s="171" t="e">
        <f>#REF!*$BI150</f>
        <v>#REF!</v>
      </c>
      <c r="Q150" s="171" t="e">
        <f>#REF!*$BI150</f>
        <v>#REF!</v>
      </c>
      <c r="R150" s="171" t="e">
        <f>#REF!*$BI150</f>
        <v>#REF!</v>
      </c>
      <c r="S150" s="171" t="e">
        <f>#REF!*$BI150</f>
        <v>#REF!</v>
      </c>
      <c r="T150" s="171" t="e">
        <f>#REF!*$BI150</f>
        <v>#REF!</v>
      </c>
      <c r="U150" s="171" t="e">
        <f>#REF!*$BI150</f>
        <v>#REF!</v>
      </c>
      <c r="V150" s="171" t="e">
        <f>#REF!*$BI150</f>
        <v>#REF!</v>
      </c>
      <c r="W150" s="171" t="e">
        <f>#REF!*$BI150</f>
        <v>#REF!</v>
      </c>
      <c r="X150" s="171" t="e">
        <f>#REF!*$BI150</f>
        <v>#REF!</v>
      </c>
      <c r="Y150" s="171" t="e">
        <f>#REF!*$BI150</f>
        <v>#REF!</v>
      </c>
      <c r="Z150" s="171" t="e">
        <f>#REF!*$BI150</f>
        <v>#REF!</v>
      </c>
      <c r="AA150" s="171" t="e">
        <f>#REF!*$BI150</f>
        <v>#REF!</v>
      </c>
      <c r="AB150" s="171" t="e">
        <f>#REF!*$BI150</f>
        <v>#REF!</v>
      </c>
      <c r="AC150" s="171" t="e">
        <f>#REF!*$BI150</f>
        <v>#REF!</v>
      </c>
      <c r="AD150" s="171" t="e">
        <f>#REF!*$BI150</f>
        <v>#REF!</v>
      </c>
      <c r="AE150" s="171" t="e">
        <f>#REF!*$BI150</f>
        <v>#REF!</v>
      </c>
      <c r="AF150" s="171" t="e">
        <f>#REF!*$BI150</f>
        <v>#REF!</v>
      </c>
      <c r="AG150" s="171" t="e">
        <f>#REF!*$BI150</f>
        <v>#REF!</v>
      </c>
      <c r="AH150" s="171" t="e">
        <f>#REF!*$BI150</f>
        <v>#REF!</v>
      </c>
      <c r="AI150" s="171" t="e">
        <f>#REF!*$BI150</f>
        <v>#REF!</v>
      </c>
      <c r="AJ150" s="171" t="e">
        <f>#REF!*$BI150</f>
        <v>#REF!</v>
      </c>
      <c r="AK150" s="171" t="e">
        <f>#REF!*$BI150</f>
        <v>#REF!</v>
      </c>
      <c r="AL150" s="171" t="e">
        <f>#REF!*$BI150</f>
        <v>#REF!</v>
      </c>
      <c r="AM150" s="171" t="e">
        <f>#REF!*$BI150</f>
        <v>#REF!</v>
      </c>
      <c r="AN150" s="171" t="e">
        <f>#REF!*$BI150</f>
        <v>#REF!</v>
      </c>
      <c r="AO150" s="171" t="e">
        <f>#REF!*$BI150</f>
        <v>#REF!</v>
      </c>
      <c r="AP150" s="171" t="e">
        <f>#REF!*$BI150</f>
        <v>#REF!</v>
      </c>
      <c r="AQ150" s="171" t="e">
        <f>#REF!*$BI150</f>
        <v>#REF!</v>
      </c>
      <c r="AR150" s="171" t="e">
        <f>#REF!*$BI150</f>
        <v>#REF!</v>
      </c>
      <c r="AS150" s="171" t="e">
        <f>#REF!*$BI150</f>
        <v>#REF!</v>
      </c>
      <c r="AT150" s="171" t="e">
        <f>#REF!*$BI150</f>
        <v>#REF!</v>
      </c>
      <c r="AU150" s="171" t="e">
        <f>#REF!*$BI150</f>
        <v>#REF!</v>
      </c>
      <c r="AV150" s="171" t="e">
        <f>#REF!*$BI150</f>
        <v>#REF!</v>
      </c>
      <c r="AW150" s="171" t="e">
        <f>#REF!*$BI150</f>
        <v>#REF!</v>
      </c>
      <c r="AX150" s="171" t="e">
        <f>#REF!*$BI150</f>
        <v>#REF!</v>
      </c>
      <c r="AY150" s="171" t="e">
        <f>#REF!*$BI150</f>
        <v>#REF!</v>
      </c>
      <c r="AZ150" s="171" t="e">
        <f>#REF!*$BI150</f>
        <v>#REF!</v>
      </c>
      <c r="BA150" s="171" t="e">
        <f>#REF!*$BI150</f>
        <v>#REF!</v>
      </c>
      <c r="BB150" s="171" t="e">
        <f>#REF!*$BI150</f>
        <v>#REF!</v>
      </c>
      <c r="BC150" s="171" t="e">
        <f>#REF!*$BI150</f>
        <v>#REF!</v>
      </c>
      <c r="BD150" s="171" t="e">
        <f>#REF!*$BI150</f>
        <v>#REF!</v>
      </c>
      <c r="BE150" s="171" t="e">
        <f>#REF!*$BI150</f>
        <v>#REF!</v>
      </c>
      <c r="BF150" s="171" t="e">
        <f>#REF!*$BI150</f>
        <v>#REF!</v>
      </c>
      <c r="BG150" s="171" t="e">
        <f>#REF!*$BI150</f>
        <v>#REF!</v>
      </c>
      <c r="BI150" s="174">
        <f>SUMIF(Revenue!$P:$P,'E&amp;O -  Import (USD)'!$F150,Revenue!$I:$I)</f>
        <v>0</v>
      </c>
    </row>
    <row r="151" spans="1:61" s="173" customFormat="1" ht="12.75" hidden="1" customHeight="1">
      <c r="A151" s="179" t="s">
        <v>456</v>
      </c>
      <c r="B151" s="179" t="s">
        <v>435</v>
      </c>
      <c r="C151" s="170" t="str" cm="1">
        <f t="array" ref="C151">IFERROR(INDEX('Legal Entity'!B:B,MATCH('E&amp;O -  Import (USD)'!F151,'Legal Entity'!A:A,0),0),0)</f>
        <v>1315 - Corix Multi-Utility Services Inc.</v>
      </c>
      <c r="D151" s="170" t="str" cm="1">
        <f t="array" ref="D151">IFERROR(INDEX('Legal Entity'!C:C,MATCH(F151,'Legal Entity'!A:A,0),0),0)</f>
        <v>CA</v>
      </c>
      <c r="E151" s="170" t="s">
        <v>635</v>
      </c>
      <c r="F151" s="170" t="s">
        <v>162</v>
      </c>
      <c r="G151" s="170"/>
      <c r="H151" s="171" t="e">
        <f>#REF!*$BI151</f>
        <v>#REF!</v>
      </c>
      <c r="I151" s="171" t="e">
        <f>#REF!*$BI151</f>
        <v>#REF!</v>
      </c>
      <c r="J151" s="171" t="e">
        <f>#REF!*$BI151</f>
        <v>#REF!</v>
      </c>
      <c r="K151" s="171" t="e">
        <f>#REF!*$BI151</f>
        <v>#REF!</v>
      </c>
      <c r="L151" s="171" t="e">
        <f>#REF!*$BI151</f>
        <v>#REF!</v>
      </c>
      <c r="M151" s="171" t="e">
        <f>#REF!*$BI151</f>
        <v>#REF!</v>
      </c>
      <c r="N151" s="171" t="e">
        <f>#REF!*$BI151</f>
        <v>#REF!</v>
      </c>
      <c r="O151" s="171" t="e">
        <f>#REF!*$BI151</f>
        <v>#REF!</v>
      </c>
      <c r="P151" s="171" t="e">
        <f>#REF!*$BI151</f>
        <v>#REF!</v>
      </c>
      <c r="Q151" s="171" t="e">
        <f>#REF!*$BI151</f>
        <v>#REF!</v>
      </c>
      <c r="R151" s="171" t="e">
        <f>#REF!*$BI151</f>
        <v>#REF!</v>
      </c>
      <c r="S151" s="171" t="e">
        <f>#REF!*$BI151</f>
        <v>#REF!</v>
      </c>
      <c r="T151" s="171" t="e">
        <f>#REF!*$BI151</f>
        <v>#REF!</v>
      </c>
      <c r="U151" s="171" t="e">
        <f>#REF!*$BI151</f>
        <v>#REF!</v>
      </c>
      <c r="V151" s="171" t="e">
        <f>#REF!*$BI151</f>
        <v>#REF!</v>
      </c>
      <c r="W151" s="171" t="e">
        <f>#REF!*$BI151</f>
        <v>#REF!</v>
      </c>
      <c r="X151" s="171" t="e">
        <f>#REF!*$BI151</f>
        <v>#REF!</v>
      </c>
      <c r="Y151" s="171" t="e">
        <f>#REF!*$BI151</f>
        <v>#REF!</v>
      </c>
      <c r="Z151" s="171" t="e">
        <f>#REF!*$BI151</f>
        <v>#REF!</v>
      </c>
      <c r="AA151" s="171" t="e">
        <f>#REF!*$BI151</f>
        <v>#REF!</v>
      </c>
      <c r="AB151" s="171" t="e">
        <f>#REF!*$BI151</f>
        <v>#REF!</v>
      </c>
      <c r="AC151" s="171" t="e">
        <f>#REF!*$BI151</f>
        <v>#REF!</v>
      </c>
      <c r="AD151" s="171" t="e">
        <f>#REF!*$BI151</f>
        <v>#REF!</v>
      </c>
      <c r="AE151" s="171" t="e">
        <f>#REF!*$BI151</f>
        <v>#REF!</v>
      </c>
      <c r="AF151" s="171" t="e">
        <f>#REF!*$BI151</f>
        <v>#REF!</v>
      </c>
      <c r="AG151" s="171" t="e">
        <f>#REF!*$BI151</f>
        <v>#REF!</v>
      </c>
      <c r="AH151" s="171" t="e">
        <f>#REF!*$BI151</f>
        <v>#REF!</v>
      </c>
      <c r="AI151" s="171" t="e">
        <f>#REF!*$BI151</f>
        <v>#REF!</v>
      </c>
      <c r="AJ151" s="171" t="e">
        <f>#REF!*$BI151</f>
        <v>#REF!</v>
      </c>
      <c r="AK151" s="171" t="e">
        <f>#REF!*$BI151</f>
        <v>#REF!</v>
      </c>
      <c r="AL151" s="171" t="e">
        <f>#REF!*$BI151</f>
        <v>#REF!</v>
      </c>
      <c r="AM151" s="171" t="e">
        <f>#REF!*$BI151</f>
        <v>#REF!</v>
      </c>
      <c r="AN151" s="171" t="e">
        <f>#REF!*$BI151</f>
        <v>#REF!</v>
      </c>
      <c r="AO151" s="171" t="e">
        <f>#REF!*$BI151</f>
        <v>#REF!</v>
      </c>
      <c r="AP151" s="171" t="e">
        <f>#REF!*$BI151</f>
        <v>#REF!</v>
      </c>
      <c r="AQ151" s="171" t="e">
        <f>#REF!*$BI151</f>
        <v>#REF!</v>
      </c>
      <c r="AR151" s="171" t="e">
        <f>#REF!*$BI151</f>
        <v>#REF!</v>
      </c>
      <c r="AS151" s="171" t="e">
        <f>#REF!*$BI151</f>
        <v>#REF!</v>
      </c>
      <c r="AT151" s="171" t="e">
        <f>#REF!*$BI151</f>
        <v>#REF!</v>
      </c>
      <c r="AU151" s="171" t="e">
        <f>#REF!*$BI151</f>
        <v>#REF!</v>
      </c>
      <c r="AV151" s="171" t="e">
        <f>#REF!*$BI151</f>
        <v>#REF!</v>
      </c>
      <c r="AW151" s="171" t="e">
        <f>#REF!*$BI151</f>
        <v>#REF!</v>
      </c>
      <c r="AX151" s="171" t="e">
        <f>#REF!*$BI151</f>
        <v>#REF!</v>
      </c>
      <c r="AY151" s="171" t="e">
        <f>#REF!*$BI151</f>
        <v>#REF!</v>
      </c>
      <c r="AZ151" s="171" t="e">
        <f>#REF!*$BI151</f>
        <v>#REF!</v>
      </c>
      <c r="BA151" s="171" t="e">
        <f>#REF!*$BI151</f>
        <v>#REF!</v>
      </c>
      <c r="BB151" s="171" t="e">
        <f>#REF!*$BI151</f>
        <v>#REF!</v>
      </c>
      <c r="BC151" s="171" t="e">
        <f>#REF!*$BI151</f>
        <v>#REF!</v>
      </c>
      <c r="BD151" s="171" t="e">
        <f>#REF!*$BI151</f>
        <v>#REF!</v>
      </c>
      <c r="BE151" s="171" t="e">
        <f>#REF!*$BI151</f>
        <v>#REF!</v>
      </c>
      <c r="BF151" s="171" t="e">
        <f>#REF!*$BI151</f>
        <v>#REF!</v>
      </c>
      <c r="BG151" s="171" t="e">
        <f>#REF!*$BI151</f>
        <v>#REF!</v>
      </c>
      <c r="BI151" s="174">
        <f>SUMIF(Revenue!$P:$P,'E&amp;O -  Import (USD)'!$F151,Revenue!$I:$I)</f>
        <v>0</v>
      </c>
    </row>
    <row r="152" spans="1:61" s="173" customFormat="1" ht="12.75" hidden="1" customHeight="1">
      <c r="A152" s="179" t="s">
        <v>456</v>
      </c>
      <c r="B152" s="179" t="s">
        <v>435</v>
      </c>
      <c r="C152" s="170" t="str" cm="1">
        <f t="array" ref="C152">IFERROR(INDEX('Legal Entity'!B:B,MATCH('E&amp;O -  Import (USD)'!F152,'Legal Entity'!A:A,0),0),0)</f>
        <v>1315 - Corix Multi-Utility Services Inc.</v>
      </c>
      <c r="D152" s="170" t="str" cm="1">
        <f t="array" ref="D152">IFERROR(INDEX('Legal Entity'!C:C,MATCH(F152,'Legal Entity'!A:A,0),0),0)</f>
        <v>CA</v>
      </c>
      <c r="E152" s="170" t="s">
        <v>635</v>
      </c>
      <c r="F152" s="170" t="s">
        <v>163</v>
      </c>
      <c r="G152" s="170"/>
      <c r="H152" s="171" t="e">
        <f>#REF!*$BI152</f>
        <v>#REF!</v>
      </c>
      <c r="I152" s="171" t="e">
        <f>#REF!*$BI152</f>
        <v>#REF!</v>
      </c>
      <c r="J152" s="171" t="e">
        <f>#REF!*$BI152</f>
        <v>#REF!</v>
      </c>
      <c r="K152" s="171" t="e">
        <f>#REF!*$BI152</f>
        <v>#REF!</v>
      </c>
      <c r="L152" s="171" t="e">
        <f>#REF!*$BI152</f>
        <v>#REF!</v>
      </c>
      <c r="M152" s="171" t="e">
        <f>#REF!*$BI152</f>
        <v>#REF!</v>
      </c>
      <c r="N152" s="171" t="e">
        <f>#REF!*$BI152</f>
        <v>#REF!</v>
      </c>
      <c r="O152" s="171" t="e">
        <f>#REF!*$BI152</f>
        <v>#REF!</v>
      </c>
      <c r="P152" s="171" t="e">
        <f>#REF!*$BI152</f>
        <v>#REF!</v>
      </c>
      <c r="Q152" s="171" t="e">
        <f>#REF!*$BI152</f>
        <v>#REF!</v>
      </c>
      <c r="R152" s="171" t="e">
        <f>#REF!*$BI152</f>
        <v>#REF!</v>
      </c>
      <c r="S152" s="171" t="e">
        <f>#REF!*$BI152</f>
        <v>#REF!</v>
      </c>
      <c r="T152" s="171" t="e">
        <f>#REF!*$BI152</f>
        <v>#REF!</v>
      </c>
      <c r="U152" s="171" t="e">
        <f>#REF!*$BI152</f>
        <v>#REF!</v>
      </c>
      <c r="V152" s="171" t="e">
        <f>#REF!*$BI152</f>
        <v>#REF!</v>
      </c>
      <c r="W152" s="171" t="e">
        <f>#REF!*$BI152</f>
        <v>#REF!</v>
      </c>
      <c r="X152" s="171" t="e">
        <f>#REF!*$BI152</f>
        <v>#REF!</v>
      </c>
      <c r="Y152" s="171" t="e">
        <f>#REF!*$BI152</f>
        <v>#REF!</v>
      </c>
      <c r="Z152" s="171" t="e">
        <f>#REF!*$BI152</f>
        <v>#REF!</v>
      </c>
      <c r="AA152" s="171" t="e">
        <f>#REF!*$BI152</f>
        <v>#REF!</v>
      </c>
      <c r="AB152" s="171" t="e">
        <f>#REF!*$BI152</f>
        <v>#REF!</v>
      </c>
      <c r="AC152" s="171" t="e">
        <f>#REF!*$BI152</f>
        <v>#REF!</v>
      </c>
      <c r="AD152" s="171" t="e">
        <f>#REF!*$BI152</f>
        <v>#REF!</v>
      </c>
      <c r="AE152" s="171" t="e">
        <f>#REF!*$BI152</f>
        <v>#REF!</v>
      </c>
      <c r="AF152" s="171" t="e">
        <f>#REF!*$BI152</f>
        <v>#REF!</v>
      </c>
      <c r="AG152" s="171" t="e">
        <f>#REF!*$BI152</f>
        <v>#REF!</v>
      </c>
      <c r="AH152" s="171" t="e">
        <f>#REF!*$BI152</f>
        <v>#REF!</v>
      </c>
      <c r="AI152" s="171" t="e">
        <f>#REF!*$BI152</f>
        <v>#REF!</v>
      </c>
      <c r="AJ152" s="171" t="e">
        <f>#REF!*$BI152</f>
        <v>#REF!</v>
      </c>
      <c r="AK152" s="171" t="e">
        <f>#REF!*$BI152</f>
        <v>#REF!</v>
      </c>
      <c r="AL152" s="171" t="e">
        <f>#REF!*$BI152</f>
        <v>#REF!</v>
      </c>
      <c r="AM152" s="171" t="e">
        <f>#REF!*$BI152</f>
        <v>#REF!</v>
      </c>
      <c r="AN152" s="171" t="e">
        <f>#REF!*$BI152</f>
        <v>#REF!</v>
      </c>
      <c r="AO152" s="171" t="e">
        <f>#REF!*$BI152</f>
        <v>#REF!</v>
      </c>
      <c r="AP152" s="171" t="e">
        <f>#REF!*$BI152</f>
        <v>#REF!</v>
      </c>
      <c r="AQ152" s="171" t="e">
        <f>#REF!*$BI152</f>
        <v>#REF!</v>
      </c>
      <c r="AR152" s="171" t="e">
        <f>#REF!*$BI152</f>
        <v>#REF!</v>
      </c>
      <c r="AS152" s="171" t="e">
        <f>#REF!*$BI152</f>
        <v>#REF!</v>
      </c>
      <c r="AT152" s="171" t="e">
        <f>#REF!*$BI152</f>
        <v>#REF!</v>
      </c>
      <c r="AU152" s="171" t="e">
        <f>#REF!*$BI152</f>
        <v>#REF!</v>
      </c>
      <c r="AV152" s="171" t="e">
        <f>#REF!*$BI152</f>
        <v>#REF!</v>
      </c>
      <c r="AW152" s="171" t="e">
        <f>#REF!*$BI152</f>
        <v>#REF!</v>
      </c>
      <c r="AX152" s="171" t="e">
        <f>#REF!*$BI152</f>
        <v>#REF!</v>
      </c>
      <c r="AY152" s="171" t="e">
        <f>#REF!*$BI152</f>
        <v>#REF!</v>
      </c>
      <c r="AZ152" s="171" t="e">
        <f>#REF!*$BI152</f>
        <v>#REF!</v>
      </c>
      <c r="BA152" s="171" t="e">
        <f>#REF!*$BI152</f>
        <v>#REF!</v>
      </c>
      <c r="BB152" s="171" t="e">
        <f>#REF!*$BI152</f>
        <v>#REF!</v>
      </c>
      <c r="BC152" s="171" t="e">
        <f>#REF!*$BI152</f>
        <v>#REF!</v>
      </c>
      <c r="BD152" s="171" t="e">
        <f>#REF!*$BI152</f>
        <v>#REF!</v>
      </c>
      <c r="BE152" s="171" t="e">
        <f>#REF!*$BI152</f>
        <v>#REF!</v>
      </c>
      <c r="BF152" s="171" t="e">
        <f>#REF!*$BI152</f>
        <v>#REF!</v>
      </c>
      <c r="BG152" s="171" t="e">
        <f>#REF!*$BI152</f>
        <v>#REF!</v>
      </c>
      <c r="BI152" s="174">
        <f>SUMIF(Revenue!$P:$P,'E&amp;O -  Import (USD)'!$F152,Revenue!$I:$I)</f>
        <v>0</v>
      </c>
    </row>
    <row r="153" spans="1:61" s="173" customFormat="1" ht="12.75" hidden="1" customHeight="1">
      <c r="A153" s="179" t="s">
        <v>456</v>
      </c>
      <c r="B153" s="179" t="s">
        <v>435</v>
      </c>
      <c r="C153" s="170" t="str" cm="1">
        <f t="array" ref="C153">IFERROR(INDEX('Legal Entity'!B:B,MATCH('E&amp;O -  Import (USD)'!F153,'Legal Entity'!A:A,0),0),0)</f>
        <v>1310 - Corix Utilities Inc.</v>
      </c>
      <c r="D153" s="170" t="str" cm="1">
        <f t="array" ref="D153">IFERROR(INDEX('Legal Entity'!C:C,MATCH(F153,'Legal Entity'!A:A,0),0),0)</f>
        <v>CA</v>
      </c>
      <c r="E153" s="170" t="s">
        <v>635</v>
      </c>
      <c r="F153" s="170" t="s">
        <v>117</v>
      </c>
      <c r="G153" s="170"/>
      <c r="H153" s="171" t="e">
        <f>#REF!*$BI153</f>
        <v>#REF!</v>
      </c>
      <c r="I153" s="171" t="e">
        <f>#REF!*$BI153</f>
        <v>#REF!</v>
      </c>
      <c r="J153" s="171" t="e">
        <f>#REF!*$BI153</f>
        <v>#REF!</v>
      </c>
      <c r="K153" s="171" t="e">
        <f>#REF!*$BI153</f>
        <v>#REF!</v>
      </c>
      <c r="L153" s="171" t="e">
        <f>#REF!*$BI153</f>
        <v>#REF!</v>
      </c>
      <c r="M153" s="171" t="e">
        <f>#REF!*$BI153</f>
        <v>#REF!</v>
      </c>
      <c r="N153" s="171" t="e">
        <f>#REF!*$BI153</f>
        <v>#REF!</v>
      </c>
      <c r="O153" s="171" t="e">
        <f>#REF!*$BI153</f>
        <v>#REF!</v>
      </c>
      <c r="P153" s="171" t="e">
        <f>#REF!*$BI153</f>
        <v>#REF!</v>
      </c>
      <c r="Q153" s="171" t="e">
        <f>#REF!*$BI153</f>
        <v>#REF!</v>
      </c>
      <c r="R153" s="171" t="e">
        <f>#REF!*$BI153</f>
        <v>#REF!</v>
      </c>
      <c r="S153" s="171" t="e">
        <f>#REF!*$BI153</f>
        <v>#REF!</v>
      </c>
      <c r="T153" s="171" t="e">
        <f>#REF!*$BI153</f>
        <v>#REF!</v>
      </c>
      <c r="U153" s="171" t="e">
        <f>#REF!*$BI153</f>
        <v>#REF!</v>
      </c>
      <c r="V153" s="171" t="e">
        <f>#REF!*$BI153</f>
        <v>#REF!</v>
      </c>
      <c r="W153" s="171" t="e">
        <f>#REF!*$BI153</f>
        <v>#REF!</v>
      </c>
      <c r="X153" s="171" t="e">
        <f>#REF!*$BI153</f>
        <v>#REF!</v>
      </c>
      <c r="Y153" s="171" t="e">
        <f>#REF!*$BI153</f>
        <v>#REF!</v>
      </c>
      <c r="Z153" s="171" t="e">
        <f>#REF!*$BI153</f>
        <v>#REF!</v>
      </c>
      <c r="AA153" s="171" t="e">
        <f>#REF!*$BI153</f>
        <v>#REF!</v>
      </c>
      <c r="AB153" s="171" t="e">
        <f>#REF!*$BI153</f>
        <v>#REF!</v>
      </c>
      <c r="AC153" s="171" t="e">
        <f>#REF!*$BI153</f>
        <v>#REF!</v>
      </c>
      <c r="AD153" s="171" t="e">
        <f>#REF!*$BI153</f>
        <v>#REF!</v>
      </c>
      <c r="AE153" s="171" t="e">
        <f>#REF!*$BI153</f>
        <v>#REF!</v>
      </c>
      <c r="AF153" s="171" t="e">
        <f>#REF!*$BI153</f>
        <v>#REF!</v>
      </c>
      <c r="AG153" s="171" t="e">
        <f>#REF!*$BI153</f>
        <v>#REF!</v>
      </c>
      <c r="AH153" s="171" t="e">
        <f>#REF!*$BI153</f>
        <v>#REF!</v>
      </c>
      <c r="AI153" s="171" t="e">
        <f>#REF!*$BI153</f>
        <v>#REF!</v>
      </c>
      <c r="AJ153" s="171" t="e">
        <f>#REF!*$BI153</f>
        <v>#REF!</v>
      </c>
      <c r="AK153" s="171" t="e">
        <f>#REF!*$BI153</f>
        <v>#REF!</v>
      </c>
      <c r="AL153" s="171" t="e">
        <f>#REF!*$BI153</f>
        <v>#REF!</v>
      </c>
      <c r="AM153" s="171" t="e">
        <f>#REF!*$BI153</f>
        <v>#REF!</v>
      </c>
      <c r="AN153" s="171" t="e">
        <f>#REF!*$BI153</f>
        <v>#REF!</v>
      </c>
      <c r="AO153" s="171" t="e">
        <f>#REF!*$BI153</f>
        <v>#REF!</v>
      </c>
      <c r="AP153" s="171" t="e">
        <f>#REF!*$BI153</f>
        <v>#REF!</v>
      </c>
      <c r="AQ153" s="171" t="e">
        <f>#REF!*$BI153</f>
        <v>#REF!</v>
      </c>
      <c r="AR153" s="171" t="e">
        <f>#REF!*$BI153</f>
        <v>#REF!</v>
      </c>
      <c r="AS153" s="171" t="e">
        <f>#REF!*$BI153</f>
        <v>#REF!</v>
      </c>
      <c r="AT153" s="171" t="e">
        <f>#REF!*$BI153</f>
        <v>#REF!</v>
      </c>
      <c r="AU153" s="171" t="e">
        <f>#REF!*$BI153</f>
        <v>#REF!</v>
      </c>
      <c r="AV153" s="171" t="e">
        <f>#REF!*$BI153</f>
        <v>#REF!</v>
      </c>
      <c r="AW153" s="171" t="e">
        <f>#REF!*$BI153</f>
        <v>#REF!</v>
      </c>
      <c r="AX153" s="171" t="e">
        <f>#REF!*$BI153</f>
        <v>#REF!</v>
      </c>
      <c r="AY153" s="171" t="e">
        <f>#REF!*$BI153</f>
        <v>#REF!</v>
      </c>
      <c r="AZ153" s="171" t="e">
        <f>#REF!*$BI153</f>
        <v>#REF!</v>
      </c>
      <c r="BA153" s="171" t="e">
        <f>#REF!*$BI153</f>
        <v>#REF!</v>
      </c>
      <c r="BB153" s="171" t="e">
        <f>#REF!*$BI153</f>
        <v>#REF!</v>
      </c>
      <c r="BC153" s="171" t="e">
        <f>#REF!*$BI153</f>
        <v>#REF!</v>
      </c>
      <c r="BD153" s="171" t="e">
        <f>#REF!*$BI153</f>
        <v>#REF!</v>
      </c>
      <c r="BE153" s="171" t="e">
        <f>#REF!*$BI153</f>
        <v>#REF!</v>
      </c>
      <c r="BF153" s="171" t="e">
        <f>#REF!*$BI153</f>
        <v>#REF!</v>
      </c>
      <c r="BG153" s="171" t="e">
        <f>#REF!*$BI153</f>
        <v>#REF!</v>
      </c>
      <c r="BI153" s="174">
        <f>SUMIF(Revenue!$P:$P,'E&amp;O -  Import (USD)'!$F153,Revenue!$I:$I)</f>
        <v>0</v>
      </c>
    </row>
    <row r="154" spans="1:61" s="173" customFormat="1" ht="12.75" hidden="1" customHeight="1">
      <c r="A154" s="179" t="s">
        <v>456</v>
      </c>
      <c r="B154" s="179" t="s">
        <v>435</v>
      </c>
      <c r="C154" s="170" t="str" cm="1">
        <f t="array" ref="C154">IFERROR(INDEX('Legal Entity'!B:B,MATCH('E&amp;O -  Import (USD)'!F154,'Legal Entity'!A:A,0),0),0)</f>
        <v>1310 - Corix Utilities Inc.</v>
      </c>
      <c r="D154" s="170" t="str" cm="1">
        <f t="array" ref="D154">IFERROR(INDEX('Legal Entity'!C:C,MATCH(F154,'Legal Entity'!A:A,0),0),0)</f>
        <v>CA</v>
      </c>
      <c r="E154" s="170" t="s">
        <v>635</v>
      </c>
      <c r="F154" s="170" t="s">
        <v>118</v>
      </c>
      <c r="G154" s="170"/>
      <c r="H154" s="171" t="e">
        <f>#REF!*$BI154</f>
        <v>#REF!</v>
      </c>
      <c r="I154" s="171" t="e">
        <f>#REF!*$BI154</f>
        <v>#REF!</v>
      </c>
      <c r="J154" s="171" t="e">
        <f>#REF!*$BI154</f>
        <v>#REF!</v>
      </c>
      <c r="K154" s="171" t="e">
        <f>#REF!*$BI154</f>
        <v>#REF!</v>
      </c>
      <c r="L154" s="171" t="e">
        <f>#REF!*$BI154</f>
        <v>#REF!</v>
      </c>
      <c r="M154" s="171" t="e">
        <f>#REF!*$BI154</f>
        <v>#REF!</v>
      </c>
      <c r="N154" s="171" t="e">
        <f>#REF!*$BI154</f>
        <v>#REF!</v>
      </c>
      <c r="O154" s="171" t="e">
        <f>#REF!*$BI154</f>
        <v>#REF!</v>
      </c>
      <c r="P154" s="171" t="e">
        <f>#REF!*$BI154</f>
        <v>#REF!</v>
      </c>
      <c r="Q154" s="171" t="e">
        <f>#REF!*$BI154</f>
        <v>#REF!</v>
      </c>
      <c r="R154" s="171" t="e">
        <f>#REF!*$BI154</f>
        <v>#REF!</v>
      </c>
      <c r="S154" s="171" t="e">
        <f>#REF!*$BI154</f>
        <v>#REF!</v>
      </c>
      <c r="T154" s="171" t="e">
        <f>#REF!*$BI154</f>
        <v>#REF!</v>
      </c>
      <c r="U154" s="171" t="e">
        <f>#REF!*$BI154</f>
        <v>#REF!</v>
      </c>
      <c r="V154" s="171" t="e">
        <f>#REF!*$BI154</f>
        <v>#REF!</v>
      </c>
      <c r="W154" s="171" t="e">
        <f>#REF!*$BI154</f>
        <v>#REF!</v>
      </c>
      <c r="X154" s="171" t="e">
        <f>#REF!*$BI154</f>
        <v>#REF!</v>
      </c>
      <c r="Y154" s="171" t="e">
        <f>#REF!*$BI154</f>
        <v>#REF!</v>
      </c>
      <c r="Z154" s="171" t="e">
        <f>#REF!*$BI154</f>
        <v>#REF!</v>
      </c>
      <c r="AA154" s="171" t="e">
        <f>#REF!*$BI154</f>
        <v>#REF!</v>
      </c>
      <c r="AB154" s="171" t="e">
        <f>#REF!*$BI154</f>
        <v>#REF!</v>
      </c>
      <c r="AC154" s="171" t="e">
        <f>#REF!*$BI154</f>
        <v>#REF!</v>
      </c>
      <c r="AD154" s="171" t="e">
        <f>#REF!*$BI154</f>
        <v>#REF!</v>
      </c>
      <c r="AE154" s="171" t="e">
        <f>#REF!*$BI154</f>
        <v>#REF!</v>
      </c>
      <c r="AF154" s="171" t="e">
        <f>#REF!*$BI154</f>
        <v>#REF!</v>
      </c>
      <c r="AG154" s="171" t="e">
        <f>#REF!*$BI154</f>
        <v>#REF!</v>
      </c>
      <c r="AH154" s="171" t="e">
        <f>#REF!*$BI154</f>
        <v>#REF!</v>
      </c>
      <c r="AI154" s="171" t="e">
        <f>#REF!*$BI154</f>
        <v>#REF!</v>
      </c>
      <c r="AJ154" s="171" t="e">
        <f>#REF!*$BI154</f>
        <v>#REF!</v>
      </c>
      <c r="AK154" s="171" t="e">
        <f>#REF!*$BI154</f>
        <v>#REF!</v>
      </c>
      <c r="AL154" s="171" t="e">
        <f>#REF!*$BI154</f>
        <v>#REF!</v>
      </c>
      <c r="AM154" s="171" t="e">
        <f>#REF!*$BI154</f>
        <v>#REF!</v>
      </c>
      <c r="AN154" s="171" t="e">
        <f>#REF!*$BI154</f>
        <v>#REF!</v>
      </c>
      <c r="AO154" s="171" t="e">
        <f>#REF!*$BI154</f>
        <v>#REF!</v>
      </c>
      <c r="AP154" s="171" t="e">
        <f>#REF!*$BI154</f>
        <v>#REF!</v>
      </c>
      <c r="AQ154" s="171" t="e">
        <f>#REF!*$BI154</f>
        <v>#REF!</v>
      </c>
      <c r="AR154" s="171" t="e">
        <f>#REF!*$BI154</f>
        <v>#REF!</v>
      </c>
      <c r="AS154" s="171" t="e">
        <f>#REF!*$BI154</f>
        <v>#REF!</v>
      </c>
      <c r="AT154" s="171" t="e">
        <f>#REF!*$BI154</f>
        <v>#REF!</v>
      </c>
      <c r="AU154" s="171" t="e">
        <f>#REF!*$BI154</f>
        <v>#REF!</v>
      </c>
      <c r="AV154" s="171" t="e">
        <f>#REF!*$BI154</f>
        <v>#REF!</v>
      </c>
      <c r="AW154" s="171" t="e">
        <f>#REF!*$BI154</f>
        <v>#REF!</v>
      </c>
      <c r="AX154" s="171" t="e">
        <f>#REF!*$BI154</f>
        <v>#REF!</v>
      </c>
      <c r="AY154" s="171" t="e">
        <f>#REF!*$BI154</f>
        <v>#REF!</v>
      </c>
      <c r="AZ154" s="171" t="e">
        <f>#REF!*$BI154</f>
        <v>#REF!</v>
      </c>
      <c r="BA154" s="171" t="e">
        <f>#REF!*$BI154</f>
        <v>#REF!</v>
      </c>
      <c r="BB154" s="171" t="e">
        <f>#REF!*$BI154</f>
        <v>#REF!</v>
      </c>
      <c r="BC154" s="171" t="e">
        <f>#REF!*$BI154</f>
        <v>#REF!</v>
      </c>
      <c r="BD154" s="171" t="e">
        <f>#REF!*$BI154</f>
        <v>#REF!</v>
      </c>
      <c r="BE154" s="171" t="e">
        <f>#REF!*$BI154</f>
        <v>#REF!</v>
      </c>
      <c r="BF154" s="171" t="e">
        <f>#REF!*$BI154</f>
        <v>#REF!</v>
      </c>
      <c r="BG154" s="171" t="e">
        <f>#REF!*$BI154</f>
        <v>#REF!</v>
      </c>
      <c r="BI154" s="174">
        <f>SUMIF(Revenue!$P:$P,'E&amp;O -  Import (USD)'!$F154,Revenue!$I:$I)</f>
        <v>0</v>
      </c>
    </row>
    <row r="155" spans="1:61" s="173" customFormat="1" ht="12.75" hidden="1" customHeight="1">
      <c r="A155" s="179" t="s">
        <v>456</v>
      </c>
      <c r="B155" s="179" t="s">
        <v>435</v>
      </c>
      <c r="C155" s="170" t="str" cm="1">
        <f t="array" ref="C155">IFERROR(INDEX('Legal Entity'!B:B,MATCH('E&amp;O -  Import (USD)'!F155,'Legal Entity'!A:A,0),0),0)</f>
        <v>1310 - Corix Utilities Inc.</v>
      </c>
      <c r="D155" s="170" t="str" cm="1">
        <f t="array" ref="D155">IFERROR(INDEX('Legal Entity'!C:C,MATCH(F155,'Legal Entity'!A:A,0),0),0)</f>
        <v>CA</v>
      </c>
      <c r="E155" s="170" t="s">
        <v>635</v>
      </c>
      <c r="F155" s="170" t="s">
        <v>115</v>
      </c>
      <c r="G155" s="170"/>
      <c r="H155" s="171" t="e">
        <f>#REF!*$BI155</f>
        <v>#REF!</v>
      </c>
      <c r="I155" s="171" t="e">
        <f>#REF!*$BI155</f>
        <v>#REF!</v>
      </c>
      <c r="J155" s="171" t="e">
        <f>#REF!*$BI155</f>
        <v>#REF!</v>
      </c>
      <c r="K155" s="171" t="e">
        <f>#REF!*$BI155</f>
        <v>#REF!</v>
      </c>
      <c r="L155" s="171" t="e">
        <f>#REF!*$BI155</f>
        <v>#REF!</v>
      </c>
      <c r="M155" s="171" t="e">
        <f>#REF!*$BI155</f>
        <v>#REF!</v>
      </c>
      <c r="N155" s="171" t="e">
        <f>#REF!*$BI155</f>
        <v>#REF!</v>
      </c>
      <c r="O155" s="171" t="e">
        <f>#REF!*$BI155</f>
        <v>#REF!</v>
      </c>
      <c r="P155" s="171" t="e">
        <f>#REF!*$BI155</f>
        <v>#REF!</v>
      </c>
      <c r="Q155" s="171" t="e">
        <f>#REF!*$BI155</f>
        <v>#REF!</v>
      </c>
      <c r="R155" s="171" t="e">
        <f>#REF!*$BI155</f>
        <v>#REF!</v>
      </c>
      <c r="S155" s="171" t="e">
        <f>#REF!*$BI155</f>
        <v>#REF!</v>
      </c>
      <c r="T155" s="171" t="e">
        <f>#REF!*$BI155</f>
        <v>#REF!</v>
      </c>
      <c r="U155" s="171" t="e">
        <f>#REF!*$BI155</f>
        <v>#REF!</v>
      </c>
      <c r="V155" s="171" t="e">
        <f>#REF!*$BI155</f>
        <v>#REF!</v>
      </c>
      <c r="W155" s="171" t="e">
        <f>#REF!*$BI155</f>
        <v>#REF!</v>
      </c>
      <c r="X155" s="171" t="e">
        <f>#REF!*$BI155</f>
        <v>#REF!</v>
      </c>
      <c r="Y155" s="171" t="e">
        <f>#REF!*$BI155</f>
        <v>#REF!</v>
      </c>
      <c r="Z155" s="171" t="e">
        <f>#REF!*$BI155</f>
        <v>#REF!</v>
      </c>
      <c r="AA155" s="171" t="e">
        <f>#REF!*$BI155</f>
        <v>#REF!</v>
      </c>
      <c r="AB155" s="171" t="e">
        <f>#REF!*$BI155</f>
        <v>#REF!</v>
      </c>
      <c r="AC155" s="171" t="e">
        <f>#REF!*$BI155</f>
        <v>#REF!</v>
      </c>
      <c r="AD155" s="171" t="e">
        <f>#REF!*$BI155</f>
        <v>#REF!</v>
      </c>
      <c r="AE155" s="171" t="e">
        <f>#REF!*$BI155</f>
        <v>#REF!</v>
      </c>
      <c r="AF155" s="171" t="e">
        <f>#REF!*$BI155</f>
        <v>#REF!</v>
      </c>
      <c r="AG155" s="171" t="e">
        <f>#REF!*$BI155</f>
        <v>#REF!</v>
      </c>
      <c r="AH155" s="171" t="e">
        <f>#REF!*$BI155</f>
        <v>#REF!</v>
      </c>
      <c r="AI155" s="171" t="e">
        <f>#REF!*$BI155</f>
        <v>#REF!</v>
      </c>
      <c r="AJ155" s="171" t="e">
        <f>#REF!*$BI155</f>
        <v>#REF!</v>
      </c>
      <c r="AK155" s="171" t="e">
        <f>#REF!*$BI155</f>
        <v>#REF!</v>
      </c>
      <c r="AL155" s="171" t="e">
        <f>#REF!*$BI155</f>
        <v>#REF!</v>
      </c>
      <c r="AM155" s="171" t="e">
        <f>#REF!*$BI155</f>
        <v>#REF!</v>
      </c>
      <c r="AN155" s="171" t="e">
        <f>#REF!*$BI155</f>
        <v>#REF!</v>
      </c>
      <c r="AO155" s="171" t="e">
        <f>#REF!*$BI155</f>
        <v>#REF!</v>
      </c>
      <c r="AP155" s="171" t="e">
        <f>#REF!*$BI155</f>
        <v>#REF!</v>
      </c>
      <c r="AQ155" s="171" t="e">
        <f>#REF!*$BI155</f>
        <v>#REF!</v>
      </c>
      <c r="AR155" s="171" t="e">
        <f>#REF!*$BI155</f>
        <v>#REF!</v>
      </c>
      <c r="AS155" s="171" t="e">
        <f>#REF!*$BI155</f>
        <v>#REF!</v>
      </c>
      <c r="AT155" s="171" t="e">
        <f>#REF!*$BI155</f>
        <v>#REF!</v>
      </c>
      <c r="AU155" s="171" t="e">
        <f>#REF!*$BI155</f>
        <v>#REF!</v>
      </c>
      <c r="AV155" s="171" t="e">
        <f>#REF!*$BI155</f>
        <v>#REF!</v>
      </c>
      <c r="AW155" s="171" t="e">
        <f>#REF!*$BI155</f>
        <v>#REF!</v>
      </c>
      <c r="AX155" s="171" t="e">
        <f>#REF!*$BI155</f>
        <v>#REF!</v>
      </c>
      <c r="AY155" s="171" t="e">
        <f>#REF!*$BI155</f>
        <v>#REF!</v>
      </c>
      <c r="AZ155" s="171" t="e">
        <f>#REF!*$BI155</f>
        <v>#REF!</v>
      </c>
      <c r="BA155" s="171" t="e">
        <f>#REF!*$BI155</f>
        <v>#REF!</v>
      </c>
      <c r="BB155" s="171" t="e">
        <f>#REF!*$BI155</f>
        <v>#REF!</v>
      </c>
      <c r="BC155" s="171" t="e">
        <f>#REF!*$BI155</f>
        <v>#REF!</v>
      </c>
      <c r="BD155" s="171" t="e">
        <f>#REF!*$BI155</f>
        <v>#REF!</v>
      </c>
      <c r="BE155" s="171" t="e">
        <f>#REF!*$BI155</f>
        <v>#REF!</v>
      </c>
      <c r="BF155" s="171" t="e">
        <f>#REF!*$BI155</f>
        <v>#REF!</v>
      </c>
      <c r="BG155" s="171" t="e">
        <f>#REF!*$BI155</f>
        <v>#REF!</v>
      </c>
      <c r="BI155" s="174">
        <f>SUMIF(Revenue!$P:$P,'E&amp;O -  Import (USD)'!$F155,Revenue!$I:$I)</f>
        <v>0</v>
      </c>
    </row>
    <row r="156" spans="1:61" s="173" customFormat="1" ht="12.75" hidden="1" customHeight="1">
      <c r="A156" s="179" t="s">
        <v>456</v>
      </c>
      <c r="B156" s="179" t="s">
        <v>435</v>
      </c>
      <c r="C156" s="170" t="str" cm="1">
        <f t="array" ref="C156">IFERROR(INDEX('Legal Entity'!B:B,MATCH('E&amp;O -  Import (USD)'!F156,'Legal Entity'!A:A,0),0),0)</f>
        <v>1310 - Corix Utilities Inc.</v>
      </c>
      <c r="D156" s="170" t="str" cm="1">
        <f t="array" ref="D156">IFERROR(INDEX('Legal Entity'!C:C,MATCH(F156,'Legal Entity'!A:A,0),0),0)</f>
        <v>CA</v>
      </c>
      <c r="E156" s="170" t="s">
        <v>635</v>
      </c>
      <c r="F156" s="170" t="s">
        <v>126</v>
      </c>
      <c r="G156" s="170"/>
      <c r="H156" s="171" t="e">
        <f>#REF!*$BI156</f>
        <v>#REF!</v>
      </c>
      <c r="I156" s="171" t="e">
        <f>#REF!*$BI156</f>
        <v>#REF!</v>
      </c>
      <c r="J156" s="171" t="e">
        <f>#REF!*$BI156</f>
        <v>#REF!</v>
      </c>
      <c r="K156" s="171" t="e">
        <f>#REF!*$BI156</f>
        <v>#REF!</v>
      </c>
      <c r="L156" s="171" t="e">
        <f>#REF!*$BI156</f>
        <v>#REF!</v>
      </c>
      <c r="M156" s="171" t="e">
        <f>#REF!*$BI156</f>
        <v>#REF!</v>
      </c>
      <c r="N156" s="171" t="e">
        <f>#REF!*$BI156</f>
        <v>#REF!</v>
      </c>
      <c r="O156" s="171" t="e">
        <f>#REF!*$BI156</f>
        <v>#REF!</v>
      </c>
      <c r="P156" s="171" t="e">
        <f>#REF!*$BI156</f>
        <v>#REF!</v>
      </c>
      <c r="Q156" s="171" t="e">
        <f>#REF!*$BI156</f>
        <v>#REF!</v>
      </c>
      <c r="R156" s="171" t="e">
        <f>#REF!*$BI156</f>
        <v>#REF!</v>
      </c>
      <c r="S156" s="171" t="e">
        <f>#REF!*$BI156</f>
        <v>#REF!</v>
      </c>
      <c r="T156" s="171" t="e">
        <f>#REF!*$BI156</f>
        <v>#REF!</v>
      </c>
      <c r="U156" s="171" t="e">
        <f>#REF!*$BI156</f>
        <v>#REF!</v>
      </c>
      <c r="V156" s="171" t="e">
        <f>#REF!*$BI156</f>
        <v>#REF!</v>
      </c>
      <c r="W156" s="171" t="e">
        <f>#REF!*$BI156</f>
        <v>#REF!</v>
      </c>
      <c r="X156" s="171" t="e">
        <f>#REF!*$BI156</f>
        <v>#REF!</v>
      </c>
      <c r="Y156" s="171" t="e">
        <f>#REF!*$BI156</f>
        <v>#REF!</v>
      </c>
      <c r="Z156" s="171" t="e">
        <f>#REF!*$BI156</f>
        <v>#REF!</v>
      </c>
      <c r="AA156" s="171" t="e">
        <f>#REF!*$BI156</f>
        <v>#REF!</v>
      </c>
      <c r="AB156" s="171" t="e">
        <f>#REF!*$BI156</f>
        <v>#REF!</v>
      </c>
      <c r="AC156" s="171" t="e">
        <f>#REF!*$BI156</f>
        <v>#REF!</v>
      </c>
      <c r="AD156" s="171" t="e">
        <f>#REF!*$BI156</f>
        <v>#REF!</v>
      </c>
      <c r="AE156" s="171" t="e">
        <f>#REF!*$BI156</f>
        <v>#REF!</v>
      </c>
      <c r="AF156" s="171" t="e">
        <f>#REF!*$BI156</f>
        <v>#REF!</v>
      </c>
      <c r="AG156" s="171" t="e">
        <f>#REF!*$BI156</f>
        <v>#REF!</v>
      </c>
      <c r="AH156" s="171" t="e">
        <f>#REF!*$BI156</f>
        <v>#REF!</v>
      </c>
      <c r="AI156" s="171" t="e">
        <f>#REF!*$BI156</f>
        <v>#REF!</v>
      </c>
      <c r="AJ156" s="171" t="e">
        <f>#REF!*$BI156</f>
        <v>#REF!</v>
      </c>
      <c r="AK156" s="171" t="e">
        <f>#REF!*$BI156</f>
        <v>#REF!</v>
      </c>
      <c r="AL156" s="171" t="e">
        <f>#REF!*$BI156</f>
        <v>#REF!</v>
      </c>
      <c r="AM156" s="171" t="e">
        <f>#REF!*$BI156</f>
        <v>#REF!</v>
      </c>
      <c r="AN156" s="171" t="e">
        <f>#REF!*$BI156</f>
        <v>#REF!</v>
      </c>
      <c r="AO156" s="171" t="e">
        <f>#REF!*$BI156</f>
        <v>#REF!</v>
      </c>
      <c r="AP156" s="171" t="e">
        <f>#REF!*$BI156</f>
        <v>#REF!</v>
      </c>
      <c r="AQ156" s="171" t="e">
        <f>#REF!*$BI156</f>
        <v>#REF!</v>
      </c>
      <c r="AR156" s="171" t="e">
        <f>#REF!*$BI156</f>
        <v>#REF!</v>
      </c>
      <c r="AS156" s="171" t="e">
        <f>#REF!*$BI156</f>
        <v>#REF!</v>
      </c>
      <c r="AT156" s="171" t="e">
        <f>#REF!*$BI156</f>
        <v>#REF!</v>
      </c>
      <c r="AU156" s="171" t="e">
        <f>#REF!*$BI156</f>
        <v>#REF!</v>
      </c>
      <c r="AV156" s="171" t="e">
        <f>#REF!*$BI156</f>
        <v>#REF!</v>
      </c>
      <c r="AW156" s="171" t="e">
        <f>#REF!*$BI156</f>
        <v>#REF!</v>
      </c>
      <c r="AX156" s="171" t="e">
        <f>#REF!*$BI156</f>
        <v>#REF!</v>
      </c>
      <c r="AY156" s="171" t="e">
        <f>#REF!*$BI156</f>
        <v>#REF!</v>
      </c>
      <c r="AZ156" s="171" t="e">
        <f>#REF!*$BI156</f>
        <v>#REF!</v>
      </c>
      <c r="BA156" s="171" t="e">
        <f>#REF!*$BI156</f>
        <v>#REF!</v>
      </c>
      <c r="BB156" s="171" t="e">
        <f>#REF!*$BI156</f>
        <v>#REF!</v>
      </c>
      <c r="BC156" s="171" t="e">
        <f>#REF!*$BI156</f>
        <v>#REF!</v>
      </c>
      <c r="BD156" s="171" t="e">
        <f>#REF!*$BI156</f>
        <v>#REF!</v>
      </c>
      <c r="BE156" s="171" t="e">
        <f>#REF!*$BI156</f>
        <v>#REF!</v>
      </c>
      <c r="BF156" s="171" t="e">
        <f>#REF!*$BI156</f>
        <v>#REF!</v>
      </c>
      <c r="BG156" s="171" t="e">
        <f>#REF!*$BI156</f>
        <v>#REF!</v>
      </c>
      <c r="BI156" s="174">
        <f>SUMIF(Revenue!$P:$P,'E&amp;O -  Import (USD)'!$F156,Revenue!$I:$I)</f>
        <v>0</v>
      </c>
    </row>
    <row r="157" spans="1:61" s="173" customFormat="1" ht="12.75" hidden="1" customHeight="1">
      <c r="A157" s="179" t="s">
        <v>456</v>
      </c>
      <c r="B157" s="179" t="s">
        <v>435</v>
      </c>
      <c r="C157" s="170" t="str" cm="1">
        <f t="array" ref="C157">IFERROR(INDEX('Legal Entity'!B:B,MATCH('E&amp;O -  Import (USD)'!F157,'Legal Entity'!A:A,0),0),0)</f>
        <v>1310 - Corix Utilities Inc.</v>
      </c>
      <c r="D157" s="170" t="str" cm="1">
        <f t="array" ref="D157">IFERROR(INDEX('Legal Entity'!C:C,MATCH(F157,'Legal Entity'!A:A,0),0),0)</f>
        <v>CA</v>
      </c>
      <c r="E157" s="170" t="s">
        <v>635</v>
      </c>
      <c r="F157" s="170" t="s">
        <v>120</v>
      </c>
      <c r="G157" s="170"/>
      <c r="H157" s="171" t="e">
        <f>#REF!*$BI157</f>
        <v>#REF!</v>
      </c>
      <c r="I157" s="171" t="e">
        <f>#REF!*$BI157</f>
        <v>#REF!</v>
      </c>
      <c r="J157" s="171" t="e">
        <f>#REF!*$BI157</f>
        <v>#REF!</v>
      </c>
      <c r="K157" s="171" t="e">
        <f>#REF!*$BI157</f>
        <v>#REF!</v>
      </c>
      <c r="L157" s="171" t="e">
        <f>#REF!*$BI157</f>
        <v>#REF!</v>
      </c>
      <c r="M157" s="171" t="e">
        <f>#REF!*$BI157</f>
        <v>#REF!</v>
      </c>
      <c r="N157" s="171" t="e">
        <f>#REF!*$BI157</f>
        <v>#REF!</v>
      </c>
      <c r="O157" s="171" t="e">
        <f>#REF!*$BI157</f>
        <v>#REF!</v>
      </c>
      <c r="P157" s="171" t="e">
        <f>#REF!*$BI157</f>
        <v>#REF!</v>
      </c>
      <c r="Q157" s="171" t="e">
        <f>#REF!*$BI157</f>
        <v>#REF!</v>
      </c>
      <c r="R157" s="171" t="e">
        <f>#REF!*$BI157</f>
        <v>#REF!</v>
      </c>
      <c r="S157" s="171" t="e">
        <f>#REF!*$BI157</f>
        <v>#REF!</v>
      </c>
      <c r="T157" s="171" t="e">
        <f>#REF!*$BI157</f>
        <v>#REF!</v>
      </c>
      <c r="U157" s="171" t="e">
        <f>#REF!*$BI157</f>
        <v>#REF!</v>
      </c>
      <c r="V157" s="171" t="e">
        <f>#REF!*$BI157</f>
        <v>#REF!</v>
      </c>
      <c r="W157" s="171" t="e">
        <f>#REF!*$BI157</f>
        <v>#REF!</v>
      </c>
      <c r="X157" s="171" t="e">
        <f>#REF!*$BI157</f>
        <v>#REF!</v>
      </c>
      <c r="Y157" s="171" t="e">
        <f>#REF!*$BI157</f>
        <v>#REF!</v>
      </c>
      <c r="Z157" s="171" t="e">
        <f>#REF!*$BI157</f>
        <v>#REF!</v>
      </c>
      <c r="AA157" s="171" t="e">
        <f>#REF!*$BI157</f>
        <v>#REF!</v>
      </c>
      <c r="AB157" s="171" t="e">
        <f>#REF!*$BI157</f>
        <v>#REF!</v>
      </c>
      <c r="AC157" s="171" t="e">
        <f>#REF!*$BI157</f>
        <v>#REF!</v>
      </c>
      <c r="AD157" s="171" t="e">
        <f>#REF!*$BI157</f>
        <v>#REF!</v>
      </c>
      <c r="AE157" s="171" t="e">
        <f>#REF!*$BI157</f>
        <v>#REF!</v>
      </c>
      <c r="AF157" s="171" t="e">
        <f>#REF!*$BI157</f>
        <v>#REF!</v>
      </c>
      <c r="AG157" s="171" t="e">
        <f>#REF!*$BI157</f>
        <v>#REF!</v>
      </c>
      <c r="AH157" s="171" t="e">
        <f>#REF!*$BI157</f>
        <v>#REF!</v>
      </c>
      <c r="AI157" s="171" t="e">
        <f>#REF!*$BI157</f>
        <v>#REF!</v>
      </c>
      <c r="AJ157" s="171" t="e">
        <f>#REF!*$BI157</f>
        <v>#REF!</v>
      </c>
      <c r="AK157" s="171" t="e">
        <f>#REF!*$BI157</f>
        <v>#REF!</v>
      </c>
      <c r="AL157" s="171" t="e">
        <f>#REF!*$BI157</f>
        <v>#REF!</v>
      </c>
      <c r="AM157" s="171" t="e">
        <f>#REF!*$BI157</f>
        <v>#REF!</v>
      </c>
      <c r="AN157" s="171" t="e">
        <f>#REF!*$BI157</f>
        <v>#REF!</v>
      </c>
      <c r="AO157" s="171" t="e">
        <f>#REF!*$BI157</f>
        <v>#REF!</v>
      </c>
      <c r="AP157" s="171" t="e">
        <f>#REF!*$BI157</f>
        <v>#REF!</v>
      </c>
      <c r="AQ157" s="171" t="e">
        <f>#REF!*$BI157</f>
        <v>#REF!</v>
      </c>
      <c r="AR157" s="171" t="e">
        <f>#REF!*$BI157</f>
        <v>#REF!</v>
      </c>
      <c r="AS157" s="171" t="e">
        <f>#REF!*$BI157</f>
        <v>#REF!</v>
      </c>
      <c r="AT157" s="171" t="e">
        <f>#REF!*$BI157</f>
        <v>#REF!</v>
      </c>
      <c r="AU157" s="171" t="e">
        <f>#REF!*$BI157</f>
        <v>#REF!</v>
      </c>
      <c r="AV157" s="171" t="e">
        <f>#REF!*$BI157</f>
        <v>#REF!</v>
      </c>
      <c r="AW157" s="171" t="e">
        <f>#REF!*$BI157</f>
        <v>#REF!</v>
      </c>
      <c r="AX157" s="171" t="e">
        <f>#REF!*$BI157</f>
        <v>#REF!</v>
      </c>
      <c r="AY157" s="171" t="e">
        <f>#REF!*$BI157</f>
        <v>#REF!</v>
      </c>
      <c r="AZ157" s="171" t="e">
        <f>#REF!*$BI157</f>
        <v>#REF!</v>
      </c>
      <c r="BA157" s="171" t="e">
        <f>#REF!*$BI157</f>
        <v>#REF!</v>
      </c>
      <c r="BB157" s="171" t="e">
        <f>#REF!*$BI157</f>
        <v>#REF!</v>
      </c>
      <c r="BC157" s="171" t="e">
        <f>#REF!*$BI157</f>
        <v>#REF!</v>
      </c>
      <c r="BD157" s="171" t="e">
        <f>#REF!*$BI157</f>
        <v>#REF!</v>
      </c>
      <c r="BE157" s="171" t="e">
        <f>#REF!*$BI157</f>
        <v>#REF!</v>
      </c>
      <c r="BF157" s="171" t="e">
        <f>#REF!*$BI157</f>
        <v>#REF!</v>
      </c>
      <c r="BG157" s="171" t="e">
        <f>#REF!*$BI157</f>
        <v>#REF!</v>
      </c>
      <c r="BI157" s="174">
        <f>SUMIF(Revenue!$P:$P,'E&amp;O -  Import (USD)'!$F157,Revenue!$I:$I)</f>
        <v>0</v>
      </c>
    </row>
    <row r="158" spans="1:61" s="173" customFormat="1" ht="12.75" hidden="1" customHeight="1">
      <c r="A158" s="179" t="s">
        <v>456</v>
      </c>
      <c r="B158" s="179" t="s">
        <v>435</v>
      </c>
      <c r="C158" s="170" t="str" cm="1">
        <f t="array" ref="C158">IFERROR(INDEX('Legal Entity'!B:B,MATCH('E&amp;O -  Import (USD)'!F158,'Legal Entity'!A:A,0),0),0)</f>
        <v>1310 - Corix Utilities Inc.</v>
      </c>
      <c r="D158" s="170" t="str" cm="1">
        <f t="array" ref="D158">IFERROR(INDEX('Legal Entity'!C:C,MATCH(F158,'Legal Entity'!A:A,0),0),0)</f>
        <v>CA</v>
      </c>
      <c r="E158" s="170" t="s">
        <v>635</v>
      </c>
      <c r="F158" s="170" t="s">
        <v>101</v>
      </c>
      <c r="G158" s="170"/>
      <c r="H158" s="171" t="e">
        <f>#REF!*$BI158</f>
        <v>#REF!</v>
      </c>
      <c r="I158" s="171" t="e">
        <f>#REF!*$BI158</f>
        <v>#REF!</v>
      </c>
      <c r="J158" s="171" t="e">
        <f>#REF!*$BI158</f>
        <v>#REF!</v>
      </c>
      <c r="K158" s="171" t="e">
        <f>#REF!*$BI158</f>
        <v>#REF!</v>
      </c>
      <c r="L158" s="171" t="e">
        <f>#REF!*$BI158</f>
        <v>#REF!</v>
      </c>
      <c r="M158" s="171" t="e">
        <f>#REF!*$BI158</f>
        <v>#REF!</v>
      </c>
      <c r="N158" s="171" t="e">
        <f>#REF!*$BI158</f>
        <v>#REF!</v>
      </c>
      <c r="O158" s="171" t="e">
        <f>#REF!*$BI158</f>
        <v>#REF!</v>
      </c>
      <c r="P158" s="171" t="e">
        <f>#REF!*$BI158</f>
        <v>#REF!</v>
      </c>
      <c r="Q158" s="171" t="e">
        <f>#REF!*$BI158</f>
        <v>#REF!</v>
      </c>
      <c r="R158" s="171" t="e">
        <f>#REF!*$BI158</f>
        <v>#REF!</v>
      </c>
      <c r="S158" s="171" t="e">
        <f>#REF!*$BI158</f>
        <v>#REF!</v>
      </c>
      <c r="T158" s="171" t="e">
        <f>#REF!*$BI158</f>
        <v>#REF!</v>
      </c>
      <c r="U158" s="171" t="e">
        <f>#REF!*$BI158</f>
        <v>#REF!</v>
      </c>
      <c r="V158" s="171" t="e">
        <f>#REF!*$BI158</f>
        <v>#REF!</v>
      </c>
      <c r="W158" s="171" t="e">
        <f>#REF!*$BI158</f>
        <v>#REF!</v>
      </c>
      <c r="X158" s="171" t="e">
        <f>#REF!*$BI158</f>
        <v>#REF!</v>
      </c>
      <c r="Y158" s="171" t="e">
        <f>#REF!*$BI158</f>
        <v>#REF!</v>
      </c>
      <c r="Z158" s="171" t="e">
        <f>#REF!*$BI158</f>
        <v>#REF!</v>
      </c>
      <c r="AA158" s="171" t="e">
        <f>#REF!*$BI158</f>
        <v>#REF!</v>
      </c>
      <c r="AB158" s="171" t="e">
        <f>#REF!*$BI158</f>
        <v>#REF!</v>
      </c>
      <c r="AC158" s="171" t="e">
        <f>#REF!*$BI158</f>
        <v>#REF!</v>
      </c>
      <c r="AD158" s="171" t="e">
        <f>#REF!*$BI158</f>
        <v>#REF!</v>
      </c>
      <c r="AE158" s="171" t="e">
        <f>#REF!*$BI158</f>
        <v>#REF!</v>
      </c>
      <c r="AF158" s="171" t="e">
        <f>#REF!*$BI158</f>
        <v>#REF!</v>
      </c>
      <c r="AG158" s="171" t="e">
        <f>#REF!*$BI158</f>
        <v>#REF!</v>
      </c>
      <c r="AH158" s="171" t="e">
        <f>#REF!*$BI158</f>
        <v>#REF!</v>
      </c>
      <c r="AI158" s="171" t="e">
        <f>#REF!*$BI158</f>
        <v>#REF!</v>
      </c>
      <c r="AJ158" s="171" t="e">
        <f>#REF!*$BI158</f>
        <v>#REF!</v>
      </c>
      <c r="AK158" s="171" t="e">
        <f>#REF!*$BI158</f>
        <v>#REF!</v>
      </c>
      <c r="AL158" s="171" t="e">
        <f>#REF!*$BI158</f>
        <v>#REF!</v>
      </c>
      <c r="AM158" s="171" t="e">
        <f>#REF!*$BI158</f>
        <v>#REF!</v>
      </c>
      <c r="AN158" s="171" t="e">
        <f>#REF!*$BI158</f>
        <v>#REF!</v>
      </c>
      <c r="AO158" s="171" t="e">
        <f>#REF!*$BI158</f>
        <v>#REF!</v>
      </c>
      <c r="AP158" s="171" t="e">
        <f>#REF!*$BI158</f>
        <v>#REF!</v>
      </c>
      <c r="AQ158" s="171" t="e">
        <f>#REF!*$BI158</f>
        <v>#REF!</v>
      </c>
      <c r="AR158" s="171" t="e">
        <f>#REF!*$BI158</f>
        <v>#REF!</v>
      </c>
      <c r="AS158" s="171" t="e">
        <f>#REF!*$BI158</f>
        <v>#REF!</v>
      </c>
      <c r="AT158" s="171" t="e">
        <f>#REF!*$BI158</f>
        <v>#REF!</v>
      </c>
      <c r="AU158" s="171" t="e">
        <f>#REF!*$BI158</f>
        <v>#REF!</v>
      </c>
      <c r="AV158" s="171" t="e">
        <f>#REF!*$BI158</f>
        <v>#REF!</v>
      </c>
      <c r="AW158" s="171" t="e">
        <f>#REF!*$BI158</f>
        <v>#REF!</v>
      </c>
      <c r="AX158" s="171" t="e">
        <f>#REF!*$BI158</f>
        <v>#REF!</v>
      </c>
      <c r="AY158" s="171" t="e">
        <f>#REF!*$BI158</f>
        <v>#REF!</v>
      </c>
      <c r="AZ158" s="171" t="e">
        <f>#REF!*$BI158</f>
        <v>#REF!</v>
      </c>
      <c r="BA158" s="171" t="e">
        <f>#REF!*$BI158</f>
        <v>#REF!</v>
      </c>
      <c r="BB158" s="171" t="e">
        <f>#REF!*$BI158</f>
        <v>#REF!</v>
      </c>
      <c r="BC158" s="171" t="e">
        <f>#REF!*$BI158</f>
        <v>#REF!</v>
      </c>
      <c r="BD158" s="171" t="e">
        <f>#REF!*$BI158</f>
        <v>#REF!</v>
      </c>
      <c r="BE158" s="171" t="e">
        <f>#REF!*$BI158</f>
        <v>#REF!</v>
      </c>
      <c r="BF158" s="171" t="e">
        <f>#REF!*$BI158</f>
        <v>#REF!</v>
      </c>
      <c r="BG158" s="171" t="e">
        <f>#REF!*$BI158</f>
        <v>#REF!</v>
      </c>
      <c r="BI158" s="174">
        <f>SUMIF(Revenue!$P:$P,'E&amp;O -  Import (USD)'!$F158,Revenue!$I:$I)</f>
        <v>0</v>
      </c>
    </row>
    <row r="159" spans="1:61" s="173" customFormat="1" ht="12.75" hidden="1" customHeight="1">
      <c r="A159" s="179" t="s">
        <v>456</v>
      </c>
      <c r="B159" s="179" t="s">
        <v>435</v>
      </c>
      <c r="C159" s="170" t="str" cm="1">
        <f t="array" ref="C159">IFERROR(INDEX('Legal Entity'!B:B,MATCH('E&amp;O -  Import (USD)'!F159,'Legal Entity'!A:A,0),0),0)</f>
        <v>1340 - Corix Customer Care Inc.</v>
      </c>
      <c r="D159" s="170" t="str" cm="1">
        <f t="array" ref="D159">IFERROR(INDEX('Legal Entity'!C:C,MATCH(F159,'Legal Entity'!A:A,0),0),0)</f>
        <v>CA</v>
      </c>
      <c r="E159" s="170" t="s">
        <v>635</v>
      </c>
      <c r="F159" s="170" t="s">
        <v>171</v>
      </c>
      <c r="G159" s="170"/>
      <c r="H159" s="171" t="e">
        <f>#REF!*$BI159</f>
        <v>#REF!</v>
      </c>
      <c r="I159" s="171" t="e">
        <f>#REF!*$BI159</f>
        <v>#REF!</v>
      </c>
      <c r="J159" s="171" t="e">
        <f>#REF!*$BI159</f>
        <v>#REF!</v>
      </c>
      <c r="K159" s="171" t="e">
        <f>#REF!*$BI159</f>
        <v>#REF!</v>
      </c>
      <c r="L159" s="171" t="e">
        <f>#REF!*$BI159</f>
        <v>#REF!</v>
      </c>
      <c r="M159" s="171" t="e">
        <f>#REF!*$BI159</f>
        <v>#REF!</v>
      </c>
      <c r="N159" s="171" t="e">
        <f>#REF!*$BI159</f>
        <v>#REF!</v>
      </c>
      <c r="O159" s="171" t="e">
        <f>#REF!*$BI159</f>
        <v>#REF!</v>
      </c>
      <c r="P159" s="171" t="e">
        <f>#REF!*$BI159</f>
        <v>#REF!</v>
      </c>
      <c r="Q159" s="171" t="e">
        <f>#REF!*$BI159</f>
        <v>#REF!</v>
      </c>
      <c r="R159" s="171" t="e">
        <f>#REF!*$BI159</f>
        <v>#REF!</v>
      </c>
      <c r="S159" s="171" t="e">
        <f>#REF!*$BI159</f>
        <v>#REF!</v>
      </c>
      <c r="T159" s="171" t="e">
        <f>#REF!*$BI159</f>
        <v>#REF!</v>
      </c>
      <c r="U159" s="171" t="e">
        <f>#REF!*$BI159</f>
        <v>#REF!</v>
      </c>
      <c r="V159" s="171" t="e">
        <f>#REF!*$BI159</f>
        <v>#REF!</v>
      </c>
      <c r="W159" s="171" t="e">
        <f>#REF!*$BI159</f>
        <v>#REF!</v>
      </c>
      <c r="X159" s="171" t="e">
        <f>#REF!*$BI159</f>
        <v>#REF!</v>
      </c>
      <c r="Y159" s="171" t="e">
        <f>#REF!*$BI159</f>
        <v>#REF!</v>
      </c>
      <c r="Z159" s="171" t="e">
        <f>#REF!*$BI159</f>
        <v>#REF!</v>
      </c>
      <c r="AA159" s="171" t="e">
        <f>#REF!*$BI159</f>
        <v>#REF!</v>
      </c>
      <c r="AB159" s="171" t="e">
        <f>#REF!*$BI159</f>
        <v>#REF!</v>
      </c>
      <c r="AC159" s="171" t="e">
        <f>#REF!*$BI159</f>
        <v>#REF!</v>
      </c>
      <c r="AD159" s="171" t="e">
        <f>#REF!*$BI159</f>
        <v>#REF!</v>
      </c>
      <c r="AE159" s="171" t="e">
        <f>#REF!*$BI159</f>
        <v>#REF!</v>
      </c>
      <c r="AF159" s="171" t="e">
        <f>#REF!*$BI159</f>
        <v>#REF!</v>
      </c>
      <c r="AG159" s="171" t="e">
        <f>#REF!*$BI159</f>
        <v>#REF!</v>
      </c>
      <c r="AH159" s="171" t="e">
        <f>#REF!*$BI159</f>
        <v>#REF!</v>
      </c>
      <c r="AI159" s="171" t="e">
        <f>#REF!*$BI159</f>
        <v>#REF!</v>
      </c>
      <c r="AJ159" s="171" t="e">
        <f>#REF!*$BI159</f>
        <v>#REF!</v>
      </c>
      <c r="AK159" s="171" t="e">
        <f>#REF!*$BI159</f>
        <v>#REF!</v>
      </c>
      <c r="AL159" s="171" t="e">
        <f>#REF!*$BI159</f>
        <v>#REF!</v>
      </c>
      <c r="AM159" s="171" t="e">
        <f>#REF!*$BI159</f>
        <v>#REF!</v>
      </c>
      <c r="AN159" s="171" t="e">
        <f>#REF!*$BI159</f>
        <v>#REF!</v>
      </c>
      <c r="AO159" s="171" t="e">
        <f>#REF!*$BI159</f>
        <v>#REF!</v>
      </c>
      <c r="AP159" s="171" t="e">
        <f>#REF!*$BI159</f>
        <v>#REF!</v>
      </c>
      <c r="AQ159" s="171" t="e">
        <f>#REF!*$BI159</f>
        <v>#REF!</v>
      </c>
      <c r="AR159" s="171" t="e">
        <f>#REF!*$BI159</f>
        <v>#REF!</v>
      </c>
      <c r="AS159" s="171" t="e">
        <f>#REF!*$BI159</f>
        <v>#REF!</v>
      </c>
      <c r="AT159" s="171" t="e">
        <f>#REF!*$BI159</f>
        <v>#REF!</v>
      </c>
      <c r="AU159" s="171" t="e">
        <f>#REF!*$BI159</f>
        <v>#REF!</v>
      </c>
      <c r="AV159" s="171" t="e">
        <f>#REF!*$BI159</f>
        <v>#REF!</v>
      </c>
      <c r="AW159" s="171" t="e">
        <f>#REF!*$BI159</f>
        <v>#REF!</v>
      </c>
      <c r="AX159" s="171" t="e">
        <f>#REF!*$BI159</f>
        <v>#REF!</v>
      </c>
      <c r="AY159" s="171" t="e">
        <f>#REF!*$BI159</f>
        <v>#REF!</v>
      </c>
      <c r="AZ159" s="171" t="e">
        <f>#REF!*$BI159</f>
        <v>#REF!</v>
      </c>
      <c r="BA159" s="171" t="e">
        <f>#REF!*$BI159</f>
        <v>#REF!</v>
      </c>
      <c r="BB159" s="171" t="e">
        <f>#REF!*$BI159</f>
        <v>#REF!</v>
      </c>
      <c r="BC159" s="171" t="e">
        <f>#REF!*$BI159</f>
        <v>#REF!</v>
      </c>
      <c r="BD159" s="171" t="e">
        <f>#REF!*$BI159</f>
        <v>#REF!</v>
      </c>
      <c r="BE159" s="171" t="e">
        <f>#REF!*$BI159</f>
        <v>#REF!</v>
      </c>
      <c r="BF159" s="171" t="e">
        <f>#REF!*$BI159</f>
        <v>#REF!</v>
      </c>
      <c r="BG159" s="171" t="e">
        <f>#REF!*$BI159</f>
        <v>#REF!</v>
      </c>
      <c r="BI159" s="174">
        <f>SUMIF(Revenue!$P:$P,'E&amp;O -  Import (USD)'!$F159,Revenue!$I:$I)</f>
        <v>0</v>
      </c>
    </row>
    <row r="160" spans="1:61" s="173" customFormat="1" ht="12.75" hidden="1" customHeight="1">
      <c r="A160" s="179" t="s">
        <v>456</v>
      </c>
      <c r="B160" s="179" t="s">
        <v>435</v>
      </c>
      <c r="C160" s="170" t="str" cm="1">
        <f t="array" ref="C160">IFERROR(INDEX('Legal Entity'!B:B,MATCH('E&amp;O -  Import (USD)'!F160,'Legal Entity'!A:A,0),0),0)</f>
        <v>1315 - Corix Multi-Utility Services Inc.</v>
      </c>
      <c r="D160" s="170" t="str" cm="1">
        <f t="array" ref="D160">IFERROR(INDEX('Legal Entity'!C:C,MATCH(F160,'Legal Entity'!A:A,0),0),0)</f>
        <v>CA</v>
      </c>
      <c r="E160" s="170" t="s">
        <v>635</v>
      </c>
      <c r="F160" s="170" t="s">
        <v>656</v>
      </c>
      <c r="G160" s="170"/>
      <c r="H160" s="171" t="e">
        <f>#REF!*$BI160</f>
        <v>#REF!</v>
      </c>
      <c r="I160" s="171" t="e">
        <f>#REF!*$BI160</f>
        <v>#REF!</v>
      </c>
      <c r="J160" s="171" t="e">
        <f>#REF!*$BI160</f>
        <v>#REF!</v>
      </c>
      <c r="K160" s="171" t="e">
        <f>#REF!*$BI160</f>
        <v>#REF!</v>
      </c>
      <c r="L160" s="171" t="e">
        <f>#REF!*$BI160</f>
        <v>#REF!</v>
      </c>
      <c r="M160" s="171" t="e">
        <f>#REF!*$BI160</f>
        <v>#REF!</v>
      </c>
      <c r="N160" s="171" t="e">
        <f>#REF!*$BI160</f>
        <v>#REF!</v>
      </c>
      <c r="O160" s="171" t="e">
        <f>#REF!*$BI160</f>
        <v>#REF!</v>
      </c>
      <c r="P160" s="171" t="e">
        <f>#REF!*$BI160</f>
        <v>#REF!</v>
      </c>
      <c r="Q160" s="171" t="e">
        <f>#REF!*$BI160</f>
        <v>#REF!</v>
      </c>
      <c r="R160" s="171" t="e">
        <f>#REF!*$BI160</f>
        <v>#REF!</v>
      </c>
      <c r="S160" s="171" t="e">
        <f>#REF!*$BI160</f>
        <v>#REF!</v>
      </c>
      <c r="T160" s="171" t="e">
        <f>#REF!*$BI160</f>
        <v>#REF!</v>
      </c>
      <c r="U160" s="171" t="e">
        <f>#REF!*$BI160</f>
        <v>#REF!</v>
      </c>
      <c r="V160" s="171" t="e">
        <f>#REF!*$BI160</f>
        <v>#REF!</v>
      </c>
      <c r="W160" s="171" t="e">
        <f>#REF!*$BI160</f>
        <v>#REF!</v>
      </c>
      <c r="X160" s="171" t="e">
        <f>#REF!*$BI160</f>
        <v>#REF!</v>
      </c>
      <c r="Y160" s="171" t="e">
        <f>#REF!*$BI160</f>
        <v>#REF!</v>
      </c>
      <c r="Z160" s="171" t="e">
        <f>#REF!*$BI160</f>
        <v>#REF!</v>
      </c>
      <c r="AA160" s="171" t="e">
        <f>#REF!*$BI160</f>
        <v>#REF!</v>
      </c>
      <c r="AB160" s="171" t="e">
        <f>#REF!*$BI160</f>
        <v>#REF!</v>
      </c>
      <c r="AC160" s="171" t="e">
        <f>#REF!*$BI160</f>
        <v>#REF!</v>
      </c>
      <c r="AD160" s="171" t="e">
        <f>#REF!*$BI160</f>
        <v>#REF!</v>
      </c>
      <c r="AE160" s="171" t="e">
        <f>#REF!*$BI160</f>
        <v>#REF!</v>
      </c>
      <c r="AF160" s="171" t="e">
        <f>#REF!*$BI160</f>
        <v>#REF!</v>
      </c>
      <c r="AG160" s="171" t="e">
        <f>#REF!*$BI160</f>
        <v>#REF!</v>
      </c>
      <c r="AH160" s="171" t="e">
        <f>#REF!*$BI160</f>
        <v>#REF!</v>
      </c>
      <c r="AI160" s="171" t="e">
        <f>#REF!*$BI160</f>
        <v>#REF!</v>
      </c>
      <c r="AJ160" s="171" t="e">
        <f>#REF!*$BI160</f>
        <v>#REF!</v>
      </c>
      <c r="AK160" s="171" t="e">
        <f>#REF!*$BI160</f>
        <v>#REF!</v>
      </c>
      <c r="AL160" s="171" t="e">
        <f>#REF!*$BI160</f>
        <v>#REF!</v>
      </c>
      <c r="AM160" s="171" t="e">
        <f>#REF!*$BI160</f>
        <v>#REF!</v>
      </c>
      <c r="AN160" s="171" t="e">
        <f>#REF!*$BI160</f>
        <v>#REF!</v>
      </c>
      <c r="AO160" s="171" t="e">
        <f>#REF!*$BI160</f>
        <v>#REF!</v>
      </c>
      <c r="AP160" s="171" t="e">
        <f>#REF!*$BI160</f>
        <v>#REF!</v>
      </c>
      <c r="AQ160" s="171" t="e">
        <f>#REF!*$BI160</f>
        <v>#REF!</v>
      </c>
      <c r="AR160" s="171" t="e">
        <f>#REF!*$BI160</f>
        <v>#REF!</v>
      </c>
      <c r="AS160" s="171" t="e">
        <f>#REF!*$BI160</f>
        <v>#REF!</v>
      </c>
      <c r="AT160" s="171" t="e">
        <f>#REF!*$BI160</f>
        <v>#REF!</v>
      </c>
      <c r="AU160" s="171" t="e">
        <f>#REF!*$BI160</f>
        <v>#REF!</v>
      </c>
      <c r="AV160" s="171" t="e">
        <f>#REF!*$BI160</f>
        <v>#REF!</v>
      </c>
      <c r="AW160" s="171" t="e">
        <f>#REF!*$BI160</f>
        <v>#REF!</v>
      </c>
      <c r="AX160" s="171" t="e">
        <f>#REF!*$BI160</f>
        <v>#REF!</v>
      </c>
      <c r="AY160" s="171" t="e">
        <f>#REF!*$BI160</f>
        <v>#REF!</v>
      </c>
      <c r="AZ160" s="171" t="e">
        <f>#REF!*$BI160</f>
        <v>#REF!</v>
      </c>
      <c r="BA160" s="171" t="e">
        <f>#REF!*$BI160</f>
        <v>#REF!</v>
      </c>
      <c r="BB160" s="171" t="e">
        <f>#REF!*$BI160</f>
        <v>#REF!</v>
      </c>
      <c r="BC160" s="171" t="e">
        <f>#REF!*$BI160</f>
        <v>#REF!</v>
      </c>
      <c r="BD160" s="171" t="e">
        <f>#REF!*$BI160</f>
        <v>#REF!</v>
      </c>
      <c r="BE160" s="171" t="e">
        <f>#REF!*$BI160</f>
        <v>#REF!</v>
      </c>
      <c r="BF160" s="171" t="e">
        <f>#REF!*$BI160</f>
        <v>#REF!</v>
      </c>
      <c r="BG160" s="171" t="e">
        <f>#REF!*$BI160</f>
        <v>#REF!</v>
      </c>
      <c r="BI160" s="174">
        <f>SUMIF(Revenue!$P:$P,'E&amp;O -  Import (USD)'!$F160,Revenue!$I:$I)</f>
        <v>0</v>
      </c>
    </row>
    <row r="161" spans="1:61" s="173" customFormat="1" ht="12.75" hidden="1" customHeight="1">
      <c r="A161" s="179" t="s">
        <v>456</v>
      </c>
      <c r="B161" s="179" t="s">
        <v>435</v>
      </c>
      <c r="C161" s="170" t="str" cm="1">
        <f t="array" ref="C161">IFERROR(INDEX('Legal Entity'!B:B,MATCH('E&amp;O -  Import (USD)'!F161,'Legal Entity'!A:A,0),0),0)</f>
        <v>1315 - Corix Multi-Utility Services Inc.</v>
      </c>
      <c r="D161" s="170" t="str" cm="1">
        <f t="array" ref="D161">IFERROR(INDEX('Legal Entity'!C:C,MATCH(F161,'Legal Entity'!A:A,0),0),0)</f>
        <v>CA</v>
      </c>
      <c r="E161" s="170" t="s">
        <v>635</v>
      </c>
      <c r="F161" s="170" t="s">
        <v>657</v>
      </c>
      <c r="G161" s="170"/>
      <c r="H161" s="171" t="e">
        <f>#REF!*$BI161</f>
        <v>#REF!</v>
      </c>
      <c r="I161" s="171" t="e">
        <f>#REF!*$BI161</f>
        <v>#REF!</v>
      </c>
      <c r="J161" s="171" t="e">
        <f>#REF!*$BI161</f>
        <v>#REF!</v>
      </c>
      <c r="K161" s="171" t="e">
        <f>#REF!*$BI161</f>
        <v>#REF!</v>
      </c>
      <c r="L161" s="171" t="e">
        <f>#REF!*$BI161</f>
        <v>#REF!</v>
      </c>
      <c r="M161" s="171" t="e">
        <f>#REF!*$BI161</f>
        <v>#REF!</v>
      </c>
      <c r="N161" s="171" t="e">
        <f>#REF!*$BI161</f>
        <v>#REF!</v>
      </c>
      <c r="O161" s="171" t="e">
        <f>#REF!*$BI161</f>
        <v>#REF!</v>
      </c>
      <c r="P161" s="171" t="e">
        <f>#REF!*$BI161</f>
        <v>#REF!</v>
      </c>
      <c r="Q161" s="171" t="e">
        <f>#REF!*$BI161</f>
        <v>#REF!</v>
      </c>
      <c r="R161" s="171" t="e">
        <f>#REF!*$BI161</f>
        <v>#REF!</v>
      </c>
      <c r="S161" s="171" t="e">
        <f>#REF!*$BI161</f>
        <v>#REF!</v>
      </c>
      <c r="T161" s="171" t="e">
        <f>#REF!*$BI161</f>
        <v>#REF!</v>
      </c>
      <c r="U161" s="171" t="e">
        <f>#REF!*$BI161</f>
        <v>#REF!</v>
      </c>
      <c r="V161" s="171" t="e">
        <f>#REF!*$BI161</f>
        <v>#REF!</v>
      </c>
      <c r="W161" s="171" t="e">
        <f>#REF!*$BI161</f>
        <v>#REF!</v>
      </c>
      <c r="X161" s="171" t="e">
        <f>#REF!*$BI161</f>
        <v>#REF!</v>
      </c>
      <c r="Y161" s="171" t="e">
        <f>#REF!*$BI161</f>
        <v>#REF!</v>
      </c>
      <c r="Z161" s="171" t="e">
        <f>#REF!*$BI161</f>
        <v>#REF!</v>
      </c>
      <c r="AA161" s="171" t="e">
        <f>#REF!*$BI161</f>
        <v>#REF!</v>
      </c>
      <c r="AB161" s="171" t="e">
        <f>#REF!*$BI161</f>
        <v>#REF!</v>
      </c>
      <c r="AC161" s="171" t="e">
        <f>#REF!*$BI161</f>
        <v>#REF!</v>
      </c>
      <c r="AD161" s="171" t="e">
        <f>#REF!*$BI161</f>
        <v>#REF!</v>
      </c>
      <c r="AE161" s="171" t="e">
        <f>#REF!*$BI161</f>
        <v>#REF!</v>
      </c>
      <c r="AF161" s="171" t="e">
        <f>#REF!*$BI161</f>
        <v>#REF!</v>
      </c>
      <c r="AG161" s="171" t="e">
        <f>#REF!*$BI161</f>
        <v>#REF!</v>
      </c>
      <c r="AH161" s="171" t="e">
        <f>#REF!*$BI161</f>
        <v>#REF!</v>
      </c>
      <c r="AI161" s="171" t="e">
        <f>#REF!*$BI161</f>
        <v>#REF!</v>
      </c>
      <c r="AJ161" s="171" t="e">
        <f>#REF!*$BI161</f>
        <v>#REF!</v>
      </c>
      <c r="AK161" s="171" t="e">
        <f>#REF!*$BI161</f>
        <v>#REF!</v>
      </c>
      <c r="AL161" s="171" t="e">
        <f>#REF!*$BI161</f>
        <v>#REF!</v>
      </c>
      <c r="AM161" s="171" t="e">
        <f>#REF!*$BI161</f>
        <v>#REF!</v>
      </c>
      <c r="AN161" s="171" t="e">
        <f>#REF!*$BI161</f>
        <v>#REF!</v>
      </c>
      <c r="AO161" s="171" t="e">
        <f>#REF!*$BI161</f>
        <v>#REF!</v>
      </c>
      <c r="AP161" s="171" t="e">
        <f>#REF!*$BI161</f>
        <v>#REF!</v>
      </c>
      <c r="AQ161" s="171" t="e">
        <f>#REF!*$BI161</f>
        <v>#REF!</v>
      </c>
      <c r="AR161" s="171" t="e">
        <f>#REF!*$BI161</f>
        <v>#REF!</v>
      </c>
      <c r="AS161" s="171" t="e">
        <f>#REF!*$BI161</f>
        <v>#REF!</v>
      </c>
      <c r="AT161" s="171" t="e">
        <f>#REF!*$BI161</f>
        <v>#REF!</v>
      </c>
      <c r="AU161" s="171" t="e">
        <f>#REF!*$BI161</f>
        <v>#REF!</v>
      </c>
      <c r="AV161" s="171" t="e">
        <f>#REF!*$BI161</f>
        <v>#REF!</v>
      </c>
      <c r="AW161" s="171" t="e">
        <f>#REF!*$BI161</f>
        <v>#REF!</v>
      </c>
      <c r="AX161" s="171" t="e">
        <f>#REF!*$BI161</f>
        <v>#REF!</v>
      </c>
      <c r="AY161" s="171" t="e">
        <f>#REF!*$BI161</f>
        <v>#REF!</v>
      </c>
      <c r="AZ161" s="171" t="e">
        <f>#REF!*$BI161</f>
        <v>#REF!</v>
      </c>
      <c r="BA161" s="171" t="e">
        <f>#REF!*$BI161</f>
        <v>#REF!</v>
      </c>
      <c r="BB161" s="171" t="e">
        <f>#REF!*$BI161</f>
        <v>#REF!</v>
      </c>
      <c r="BC161" s="171" t="e">
        <f>#REF!*$BI161</f>
        <v>#REF!</v>
      </c>
      <c r="BD161" s="171" t="e">
        <f>#REF!*$BI161</f>
        <v>#REF!</v>
      </c>
      <c r="BE161" s="171" t="e">
        <f>#REF!*$BI161</f>
        <v>#REF!</v>
      </c>
      <c r="BF161" s="171" t="e">
        <f>#REF!*$BI161</f>
        <v>#REF!</v>
      </c>
      <c r="BG161" s="171" t="e">
        <f>#REF!*$BI161</f>
        <v>#REF!</v>
      </c>
      <c r="BI161" s="174">
        <f>SUMIF(Revenue!$P:$P,'E&amp;O -  Import (USD)'!$F161,Revenue!$I:$I)</f>
        <v>0</v>
      </c>
    </row>
    <row r="162" spans="1:61" s="173" customFormat="1" ht="12.75" hidden="1" customHeight="1">
      <c r="A162" s="179" t="s">
        <v>456</v>
      </c>
      <c r="B162" s="179" t="s">
        <v>435</v>
      </c>
      <c r="C162" s="170" t="str" cm="1">
        <f t="array" ref="C162">IFERROR(INDEX('Legal Entity'!B:B,MATCH('E&amp;O -  Import (USD)'!F162,'Legal Entity'!A:A,0),0),0)</f>
        <v>1315 - Corix Multi-Utility Services Inc.</v>
      </c>
      <c r="D162" s="170" t="str" cm="1">
        <f t="array" ref="D162">IFERROR(INDEX('Legal Entity'!C:C,MATCH(F162,'Legal Entity'!A:A,0),0),0)</f>
        <v>CA</v>
      </c>
      <c r="E162" s="170" t="s">
        <v>635</v>
      </c>
      <c r="F162" s="170" t="s">
        <v>150</v>
      </c>
      <c r="G162" s="170"/>
      <c r="H162" s="171" t="e">
        <f>#REF!*$BI162</f>
        <v>#REF!</v>
      </c>
      <c r="I162" s="171" t="e">
        <f>#REF!*$BI162</f>
        <v>#REF!</v>
      </c>
      <c r="J162" s="171" t="e">
        <f>#REF!*$BI162</f>
        <v>#REF!</v>
      </c>
      <c r="K162" s="171" t="e">
        <f>#REF!*$BI162</f>
        <v>#REF!</v>
      </c>
      <c r="L162" s="171" t="e">
        <f>#REF!*$BI162</f>
        <v>#REF!</v>
      </c>
      <c r="M162" s="171" t="e">
        <f>#REF!*$BI162</f>
        <v>#REF!</v>
      </c>
      <c r="N162" s="171" t="e">
        <f>#REF!*$BI162</f>
        <v>#REF!</v>
      </c>
      <c r="O162" s="171" t="e">
        <f>#REF!*$BI162</f>
        <v>#REF!</v>
      </c>
      <c r="P162" s="171" t="e">
        <f>#REF!*$BI162</f>
        <v>#REF!</v>
      </c>
      <c r="Q162" s="171" t="e">
        <f>#REF!*$BI162</f>
        <v>#REF!</v>
      </c>
      <c r="R162" s="171" t="e">
        <f>#REF!*$BI162</f>
        <v>#REF!</v>
      </c>
      <c r="S162" s="171" t="e">
        <f>#REF!*$BI162</f>
        <v>#REF!</v>
      </c>
      <c r="T162" s="171" t="e">
        <f>#REF!*$BI162</f>
        <v>#REF!</v>
      </c>
      <c r="U162" s="171" t="e">
        <f>#REF!*$BI162</f>
        <v>#REF!</v>
      </c>
      <c r="V162" s="171" t="e">
        <f>#REF!*$BI162</f>
        <v>#REF!</v>
      </c>
      <c r="W162" s="171" t="e">
        <f>#REF!*$BI162</f>
        <v>#REF!</v>
      </c>
      <c r="X162" s="171" t="e">
        <f>#REF!*$BI162</f>
        <v>#REF!</v>
      </c>
      <c r="Y162" s="171" t="e">
        <f>#REF!*$BI162</f>
        <v>#REF!</v>
      </c>
      <c r="Z162" s="171" t="e">
        <f>#REF!*$BI162</f>
        <v>#REF!</v>
      </c>
      <c r="AA162" s="171" t="e">
        <f>#REF!*$BI162</f>
        <v>#REF!</v>
      </c>
      <c r="AB162" s="171" t="e">
        <f>#REF!*$BI162</f>
        <v>#REF!</v>
      </c>
      <c r="AC162" s="171" t="e">
        <f>#REF!*$BI162</f>
        <v>#REF!</v>
      </c>
      <c r="AD162" s="171" t="e">
        <f>#REF!*$BI162</f>
        <v>#REF!</v>
      </c>
      <c r="AE162" s="171" t="e">
        <f>#REF!*$BI162</f>
        <v>#REF!</v>
      </c>
      <c r="AF162" s="171" t="e">
        <f>#REF!*$BI162</f>
        <v>#REF!</v>
      </c>
      <c r="AG162" s="171" t="e">
        <f>#REF!*$BI162</f>
        <v>#REF!</v>
      </c>
      <c r="AH162" s="171" t="e">
        <f>#REF!*$BI162</f>
        <v>#REF!</v>
      </c>
      <c r="AI162" s="171" t="e">
        <f>#REF!*$BI162</f>
        <v>#REF!</v>
      </c>
      <c r="AJ162" s="171" t="e">
        <f>#REF!*$BI162</f>
        <v>#REF!</v>
      </c>
      <c r="AK162" s="171" t="e">
        <f>#REF!*$BI162</f>
        <v>#REF!</v>
      </c>
      <c r="AL162" s="171" t="e">
        <f>#REF!*$BI162</f>
        <v>#REF!</v>
      </c>
      <c r="AM162" s="171" t="e">
        <f>#REF!*$BI162</f>
        <v>#REF!</v>
      </c>
      <c r="AN162" s="171" t="e">
        <f>#REF!*$BI162</f>
        <v>#REF!</v>
      </c>
      <c r="AO162" s="171" t="e">
        <f>#REF!*$BI162</f>
        <v>#REF!</v>
      </c>
      <c r="AP162" s="171" t="e">
        <f>#REF!*$BI162</f>
        <v>#REF!</v>
      </c>
      <c r="AQ162" s="171" t="e">
        <f>#REF!*$BI162</f>
        <v>#REF!</v>
      </c>
      <c r="AR162" s="171" t="e">
        <f>#REF!*$BI162</f>
        <v>#REF!</v>
      </c>
      <c r="AS162" s="171" t="e">
        <f>#REF!*$BI162</f>
        <v>#REF!</v>
      </c>
      <c r="AT162" s="171" t="e">
        <f>#REF!*$BI162</f>
        <v>#REF!</v>
      </c>
      <c r="AU162" s="171" t="e">
        <f>#REF!*$BI162</f>
        <v>#REF!</v>
      </c>
      <c r="AV162" s="171" t="e">
        <f>#REF!*$BI162</f>
        <v>#REF!</v>
      </c>
      <c r="AW162" s="171" t="e">
        <f>#REF!*$BI162</f>
        <v>#REF!</v>
      </c>
      <c r="AX162" s="171" t="e">
        <f>#REF!*$BI162</f>
        <v>#REF!</v>
      </c>
      <c r="AY162" s="171" t="e">
        <f>#REF!*$BI162</f>
        <v>#REF!</v>
      </c>
      <c r="AZ162" s="171" t="e">
        <f>#REF!*$BI162</f>
        <v>#REF!</v>
      </c>
      <c r="BA162" s="171" t="e">
        <f>#REF!*$BI162</f>
        <v>#REF!</v>
      </c>
      <c r="BB162" s="171" t="e">
        <f>#REF!*$BI162</f>
        <v>#REF!</v>
      </c>
      <c r="BC162" s="171" t="e">
        <f>#REF!*$BI162</f>
        <v>#REF!</v>
      </c>
      <c r="BD162" s="171" t="e">
        <f>#REF!*$BI162</f>
        <v>#REF!</v>
      </c>
      <c r="BE162" s="171" t="e">
        <f>#REF!*$BI162</f>
        <v>#REF!</v>
      </c>
      <c r="BF162" s="171" t="e">
        <f>#REF!*$BI162</f>
        <v>#REF!</v>
      </c>
      <c r="BG162" s="171" t="e">
        <f>#REF!*$BI162</f>
        <v>#REF!</v>
      </c>
      <c r="BI162" s="174">
        <f>SUMIF(Revenue!$P:$P,'E&amp;O -  Import (USD)'!$F162,Revenue!$I:$I)</f>
        <v>0</v>
      </c>
    </row>
    <row r="163" spans="1:61" s="173" customFormat="1" ht="12.75" hidden="1" customHeight="1">
      <c r="A163" s="179" t="s">
        <v>456</v>
      </c>
      <c r="B163" s="179" t="s">
        <v>435</v>
      </c>
      <c r="C163" s="170" t="str" cm="1">
        <f t="array" ref="C163">IFERROR(INDEX('Legal Entity'!B:B,MATCH('E&amp;O -  Import (USD)'!F163,'Legal Entity'!A:A,0),0),0)</f>
        <v>1315 - Corix Multi-Utility Services Inc.</v>
      </c>
      <c r="D163" s="170" t="str" cm="1">
        <f t="array" ref="D163">IFERROR(INDEX('Legal Entity'!C:C,MATCH(F163,'Legal Entity'!A:A,0),0),0)</f>
        <v>CA</v>
      </c>
      <c r="E163" s="170" t="s">
        <v>635</v>
      </c>
      <c r="F163" s="170" t="s">
        <v>151</v>
      </c>
      <c r="G163" s="170"/>
      <c r="H163" s="171" t="e">
        <f>#REF!*$BI163</f>
        <v>#REF!</v>
      </c>
      <c r="I163" s="171" t="e">
        <f>#REF!*$BI163</f>
        <v>#REF!</v>
      </c>
      <c r="J163" s="171" t="e">
        <f>#REF!*$BI163</f>
        <v>#REF!</v>
      </c>
      <c r="K163" s="171" t="e">
        <f>#REF!*$BI163</f>
        <v>#REF!</v>
      </c>
      <c r="L163" s="171" t="e">
        <f>#REF!*$BI163</f>
        <v>#REF!</v>
      </c>
      <c r="M163" s="171" t="e">
        <f>#REF!*$BI163</f>
        <v>#REF!</v>
      </c>
      <c r="N163" s="171" t="e">
        <f>#REF!*$BI163</f>
        <v>#REF!</v>
      </c>
      <c r="O163" s="171" t="e">
        <f>#REF!*$BI163</f>
        <v>#REF!</v>
      </c>
      <c r="P163" s="171" t="e">
        <f>#REF!*$BI163</f>
        <v>#REF!</v>
      </c>
      <c r="Q163" s="171" t="e">
        <f>#REF!*$BI163</f>
        <v>#REF!</v>
      </c>
      <c r="R163" s="171" t="e">
        <f>#REF!*$BI163</f>
        <v>#REF!</v>
      </c>
      <c r="S163" s="171" t="e">
        <f>#REF!*$BI163</f>
        <v>#REF!</v>
      </c>
      <c r="T163" s="171" t="e">
        <f>#REF!*$BI163</f>
        <v>#REF!</v>
      </c>
      <c r="U163" s="171" t="e">
        <f>#REF!*$BI163</f>
        <v>#REF!</v>
      </c>
      <c r="V163" s="171" t="e">
        <f>#REF!*$BI163</f>
        <v>#REF!</v>
      </c>
      <c r="W163" s="171" t="e">
        <f>#REF!*$BI163</f>
        <v>#REF!</v>
      </c>
      <c r="X163" s="171" t="e">
        <f>#REF!*$BI163</f>
        <v>#REF!</v>
      </c>
      <c r="Y163" s="171" t="e">
        <f>#REF!*$BI163</f>
        <v>#REF!</v>
      </c>
      <c r="Z163" s="171" t="e">
        <f>#REF!*$BI163</f>
        <v>#REF!</v>
      </c>
      <c r="AA163" s="171" t="e">
        <f>#REF!*$BI163</f>
        <v>#REF!</v>
      </c>
      <c r="AB163" s="171" t="e">
        <f>#REF!*$BI163</f>
        <v>#REF!</v>
      </c>
      <c r="AC163" s="171" t="e">
        <f>#REF!*$BI163</f>
        <v>#REF!</v>
      </c>
      <c r="AD163" s="171" t="e">
        <f>#REF!*$BI163</f>
        <v>#REF!</v>
      </c>
      <c r="AE163" s="171" t="e">
        <f>#REF!*$BI163</f>
        <v>#REF!</v>
      </c>
      <c r="AF163" s="171" t="e">
        <f>#REF!*$BI163</f>
        <v>#REF!</v>
      </c>
      <c r="AG163" s="171" t="e">
        <f>#REF!*$BI163</f>
        <v>#REF!</v>
      </c>
      <c r="AH163" s="171" t="e">
        <f>#REF!*$BI163</f>
        <v>#REF!</v>
      </c>
      <c r="AI163" s="171" t="e">
        <f>#REF!*$BI163</f>
        <v>#REF!</v>
      </c>
      <c r="AJ163" s="171" t="e">
        <f>#REF!*$BI163</f>
        <v>#REF!</v>
      </c>
      <c r="AK163" s="171" t="e">
        <f>#REF!*$BI163</f>
        <v>#REF!</v>
      </c>
      <c r="AL163" s="171" t="e">
        <f>#REF!*$BI163</f>
        <v>#REF!</v>
      </c>
      <c r="AM163" s="171" t="e">
        <f>#REF!*$BI163</f>
        <v>#REF!</v>
      </c>
      <c r="AN163" s="171" t="e">
        <f>#REF!*$BI163</f>
        <v>#REF!</v>
      </c>
      <c r="AO163" s="171" t="e">
        <f>#REF!*$BI163</f>
        <v>#REF!</v>
      </c>
      <c r="AP163" s="171" t="e">
        <f>#REF!*$BI163</f>
        <v>#REF!</v>
      </c>
      <c r="AQ163" s="171" t="e">
        <f>#REF!*$BI163</f>
        <v>#REF!</v>
      </c>
      <c r="AR163" s="171" t="e">
        <f>#REF!*$BI163</f>
        <v>#REF!</v>
      </c>
      <c r="AS163" s="171" t="e">
        <f>#REF!*$BI163</f>
        <v>#REF!</v>
      </c>
      <c r="AT163" s="171" t="e">
        <f>#REF!*$BI163</f>
        <v>#REF!</v>
      </c>
      <c r="AU163" s="171" t="e">
        <f>#REF!*$BI163</f>
        <v>#REF!</v>
      </c>
      <c r="AV163" s="171" t="e">
        <f>#REF!*$BI163</f>
        <v>#REF!</v>
      </c>
      <c r="AW163" s="171" t="e">
        <f>#REF!*$BI163</f>
        <v>#REF!</v>
      </c>
      <c r="AX163" s="171" t="e">
        <f>#REF!*$BI163</f>
        <v>#REF!</v>
      </c>
      <c r="AY163" s="171" t="e">
        <f>#REF!*$BI163</f>
        <v>#REF!</v>
      </c>
      <c r="AZ163" s="171" t="e">
        <f>#REF!*$BI163</f>
        <v>#REF!</v>
      </c>
      <c r="BA163" s="171" t="e">
        <f>#REF!*$BI163</f>
        <v>#REF!</v>
      </c>
      <c r="BB163" s="171" t="e">
        <f>#REF!*$BI163</f>
        <v>#REF!</v>
      </c>
      <c r="BC163" s="171" t="e">
        <f>#REF!*$BI163</f>
        <v>#REF!</v>
      </c>
      <c r="BD163" s="171" t="e">
        <f>#REF!*$BI163</f>
        <v>#REF!</v>
      </c>
      <c r="BE163" s="171" t="e">
        <f>#REF!*$BI163</f>
        <v>#REF!</v>
      </c>
      <c r="BF163" s="171" t="e">
        <f>#REF!*$BI163</f>
        <v>#REF!</v>
      </c>
      <c r="BG163" s="171" t="e">
        <f>#REF!*$BI163</f>
        <v>#REF!</v>
      </c>
      <c r="BI163" s="174">
        <f>SUMIF(Revenue!$P:$P,'E&amp;O -  Import (USD)'!$F163,Revenue!$I:$I)</f>
        <v>0</v>
      </c>
    </row>
    <row r="164" spans="1:61" s="173" customFormat="1" ht="12.75" hidden="1" customHeight="1">
      <c r="A164" s="179" t="s">
        <v>456</v>
      </c>
      <c r="B164" s="179" t="s">
        <v>435</v>
      </c>
      <c r="C164" s="170" t="str" cm="1">
        <f t="array" ref="C164">IFERROR(INDEX('Legal Entity'!B:B,MATCH('E&amp;O -  Import (USD)'!F164,'Legal Entity'!A:A,0),0),0)</f>
        <v>1315 - Corix Multi-Utility Services Inc.</v>
      </c>
      <c r="D164" s="170" t="str" cm="1">
        <f t="array" ref="D164">IFERROR(INDEX('Legal Entity'!C:C,MATCH(F164,'Legal Entity'!A:A,0),0),0)</f>
        <v>CA</v>
      </c>
      <c r="E164" s="170" t="s">
        <v>635</v>
      </c>
      <c r="F164" s="170" t="s">
        <v>146</v>
      </c>
      <c r="G164" s="170"/>
      <c r="H164" s="171" t="e">
        <f>#REF!*$BI164</f>
        <v>#REF!</v>
      </c>
      <c r="I164" s="171" t="e">
        <f>#REF!*$BI164</f>
        <v>#REF!</v>
      </c>
      <c r="J164" s="171" t="e">
        <f>#REF!*$BI164</f>
        <v>#REF!</v>
      </c>
      <c r="K164" s="171" t="e">
        <f>#REF!*$BI164</f>
        <v>#REF!</v>
      </c>
      <c r="L164" s="171" t="e">
        <f>#REF!*$BI164</f>
        <v>#REF!</v>
      </c>
      <c r="M164" s="171" t="e">
        <f>#REF!*$BI164</f>
        <v>#REF!</v>
      </c>
      <c r="N164" s="171" t="e">
        <f>#REF!*$BI164</f>
        <v>#REF!</v>
      </c>
      <c r="O164" s="171" t="e">
        <f>#REF!*$BI164</f>
        <v>#REF!</v>
      </c>
      <c r="P164" s="171" t="e">
        <f>#REF!*$BI164</f>
        <v>#REF!</v>
      </c>
      <c r="Q164" s="171" t="e">
        <f>#REF!*$BI164</f>
        <v>#REF!</v>
      </c>
      <c r="R164" s="171" t="e">
        <f>#REF!*$BI164</f>
        <v>#REF!</v>
      </c>
      <c r="S164" s="171" t="e">
        <f>#REF!*$BI164</f>
        <v>#REF!</v>
      </c>
      <c r="T164" s="171" t="e">
        <f>#REF!*$BI164</f>
        <v>#REF!</v>
      </c>
      <c r="U164" s="171" t="e">
        <f>#REF!*$BI164</f>
        <v>#REF!</v>
      </c>
      <c r="V164" s="171" t="e">
        <f>#REF!*$BI164</f>
        <v>#REF!</v>
      </c>
      <c r="W164" s="171" t="e">
        <f>#REF!*$BI164</f>
        <v>#REF!</v>
      </c>
      <c r="X164" s="171" t="e">
        <f>#REF!*$BI164</f>
        <v>#REF!</v>
      </c>
      <c r="Y164" s="171" t="e">
        <f>#REF!*$BI164</f>
        <v>#REF!</v>
      </c>
      <c r="Z164" s="171" t="e">
        <f>#REF!*$BI164</f>
        <v>#REF!</v>
      </c>
      <c r="AA164" s="171" t="e">
        <f>#REF!*$BI164</f>
        <v>#REF!</v>
      </c>
      <c r="AB164" s="171" t="e">
        <f>#REF!*$BI164</f>
        <v>#REF!</v>
      </c>
      <c r="AC164" s="171" t="e">
        <f>#REF!*$BI164</f>
        <v>#REF!</v>
      </c>
      <c r="AD164" s="171" t="e">
        <f>#REF!*$BI164</f>
        <v>#REF!</v>
      </c>
      <c r="AE164" s="171" t="e">
        <f>#REF!*$BI164</f>
        <v>#REF!</v>
      </c>
      <c r="AF164" s="171" t="e">
        <f>#REF!*$BI164</f>
        <v>#REF!</v>
      </c>
      <c r="AG164" s="171" t="e">
        <f>#REF!*$BI164</f>
        <v>#REF!</v>
      </c>
      <c r="AH164" s="171" t="e">
        <f>#REF!*$BI164</f>
        <v>#REF!</v>
      </c>
      <c r="AI164" s="171" t="e">
        <f>#REF!*$BI164</f>
        <v>#REF!</v>
      </c>
      <c r="AJ164" s="171" t="e">
        <f>#REF!*$BI164</f>
        <v>#REF!</v>
      </c>
      <c r="AK164" s="171" t="e">
        <f>#REF!*$BI164</f>
        <v>#REF!</v>
      </c>
      <c r="AL164" s="171" t="e">
        <f>#REF!*$BI164</f>
        <v>#REF!</v>
      </c>
      <c r="AM164" s="171" t="e">
        <f>#REF!*$BI164</f>
        <v>#REF!</v>
      </c>
      <c r="AN164" s="171" t="e">
        <f>#REF!*$BI164</f>
        <v>#REF!</v>
      </c>
      <c r="AO164" s="171" t="e">
        <f>#REF!*$BI164</f>
        <v>#REF!</v>
      </c>
      <c r="AP164" s="171" t="e">
        <f>#REF!*$BI164</f>
        <v>#REF!</v>
      </c>
      <c r="AQ164" s="171" t="e">
        <f>#REF!*$BI164</f>
        <v>#REF!</v>
      </c>
      <c r="AR164" s="171" t="e">
        <f>#REF!*$BI164</f>
        <v>#REF!</v>
      </c>
      <c r="AS164" s="171" t="e">
        <f>#REF!*$BI164</f>
        <v>#REF!</v>
      </c>
      <c r="AT164" s="171" t="e">
        <f>#REF!*$BI164</f>
        <v>#REF!</v>
      </c>
      <c r="AU164" s="171" t="e">
        <f>#REF!*$BI164</f>
        <v>#REF!</v>
      </c>
      <c r="AV164" s="171" t="e">
        <f>#REF!*$BI164</f>
        <v>#REF!</v>
      </c>
      <c r="AW164" s="171" t="e">
        <f>#REF!*$BI164</f>
        <v>#REF!</v>
      </c>
      <c r="AX164" s="171" t="e">
        <f>#REF!*$BI164</f>
        <v>#REF!</v>
      </c>
      <c r="AY164" s="171" t="e">
        <f>#REF!*$BI164</f>
        <v>#REF!</v>
      </c>
      <c r="AZ164" s="171" t="e">
        <f>#REF!*$BI164</f>
        <v>#REF!</v>
      </c>
      <c r="BA164" s="171" t="e">
        <f>#REF!*$BI164</f>
        <v>#REF!</v>
      </c>
      <c r="BB164" s="171" t="e">
        <f>#REF!*$BI164</f>
        <v>#REF!</v>
      </c>
      <c r="BC164" s="171" t="e">
        <f>#REF!*$BI164</f>
        <v>#REF!</v>
      </c>
      <c r="BD164" s="171" t="e">
        <f>#REF!*$BI164</f>
        <v>#REF!</v>
      </c>
      <c r="BE164" s="171" t="e">
        <f>#REF!*$BI164</f>
        <v>#REF!</v>
      </c>
      <c r="BF164" s="171" t="e">
        <f>#REF!*$BI164</f>
        <v>#REF!</v>
      </c>
      <c r="BG164" s="171" t="e">
        <f>#REF!*$BI164</f>
        <v>#REF!</v>
      </c>
      <c r="BI164" s="174">
        <f>SUMIF(Revenue!$P:$P,'E&amp;O -  Import (USD)'!$F164,Revenue!$I:$I)</f>
        <v>0</v>
      </c>
    </row>
    <row r="165" spans="1:61" s="173" customFormat="1" ht="12.75" hidden="1" customHeight="1">
      <c r="A165" s="179" t="s">
        <v>456</v>
      </c>
      <c r="B165" s="179" t="s">
        <v>435</v>
      </c>
      <c r="C165" s="170" t="str" cm="1">
        <f t="array" ref="C165">IFERROR(INDEX('Legal Entity'!B:B,MATCH('E&amp;O -  Import (USD)'!F165,'Legal Entity'!A:A,0),0),0)</f>
        <v>1315 - Corix Multi-Utility Services Inc.</v>
      </c>
      <c r="D165" s="170" t="str" cm="1">
        <f t="array" ref="D165">IFERROR(INDEX('Legal Entity'!C:C,MATCH(F165,'Legal Entity'!A:A,0),0),0)</f>
        <v>CA</v>
      </c>
      <c r="E165" s="170" t="s">
        <v>635</v>
      </c>
      <c r="F165" s="170" t="s">
        <v>160</v>
      </c>
      <c r="G165" s="170"/>
      <c r="H165" s="171" t="e">
        <f>#REF!*$BI165</f>
        <v>#REF!</v>
      </c>
      <c r="I165" s="171" t="e">
        <f>#REF!*$BI165</f>
        <v>#REF!</v>
      </c>
      <c r="J165" s="171" t="e">
        <f>#REF!*$BI165</f>
        <v>#REF!</v>
      </c>
      <c r="K165" s="171" t="e">
        <f>#REF!*$BI165</f>
        <v>#REF!</v>
      </c>
      <c r="L165" s="171" t="e">
        <f>#REF!*$BI165</f>
        <v>#REF!</v>
      </c>
      <c r="M165" s="171" t="e">
        <f>#REF!*$BI165</f>
        <v>#REF!</v>
      </c>
      <c r="N165" s="171" t="e">
        <f>#REF!*$BI165</f>
        <v>#REF!</v>
      </c>
      <c r="O165" s="171" t="e">
        <f>#REF!*$BI165</f>
        <v>#REF!</v>
      </c>
      <c r="P165" s="171" t="e">
        <f>#REF!*$BI165</f>
        <v>#REF!</v>
      </c>
      <c r="Q165" s="171" t="e">
        <f>#REF!*$BI165</f>
        <v>#REF!</v>
      </c>
      <c r="R165" s="171" t="e">
        <f>#REF!*$BI165</f>
        <v>#REF!</v>
      </c>
      <c r="S165" s="171" t="e">
        <f>#REF!*$BI165</f>
        <v>#REF!</v>
      </c>
      <c r="T165" s="171" t="e">
        <f>#REF!*$BI165</f>
        <v>#REF!</v>
      </c>
      <c r="U165" s="171" t="e">
        <f>#REF!*$BI165</f>
        <v>#REF!</v>
      </c>
      <c r="V165" s="171" t="e">
        <f>#REF!*$BI165</f>
        <v>#REF!</v>
      </c>
      <c r="W165" s="171" t="e">
        <f>#REF!*$BI165</f>
        <v>#REF!</v>
      </c>
      <c r="X165" s="171" t="e">
        <f>#REF!*$BI165</f>
        <v>#REF!</v>
      </c>
      <c r="Y165" s="171" t="e">
        <f>#REF!*$BI165</f>
        <v>#REF!</v>
      </c>
      <c r="Z165" s="171" t="e">
        <f>#REF!*$BI165</f>
        <v>#REF!</v>
      </c>
      <c r="AA165" s="171" t="e">
        <f>#REF!*$BI165</f>
        <v>#REF!</v>
      </c>
      <c r="AB165" s="171" t="e">
        <f>#REF!*$BI165</f>
        <v>#REF!</v>
      </c>
      <c r="AC165" s="171" t="e">
        <f>#REF!*$BI165</f>
        <v>#REF!</v>
      </c>
      <c r="AD165" s="171" t="e">
        <f>#REF!*$BI165</f>
        <v>#REF!</v>
      </c>
      <c r="AE165" s="171" t="e">
        <f>#REF!*$BI165</f>
        <v>#REF!</v>
      </c>
      <c r="AF165" s="171" t="e">
        <f>#REF!*$BI165</f>
        <v>#REF!</v>
      </c>
      <c r="AG165" s="171" t="e">
        <f>#REF!*$BI165</f>
        <v>#REF!</v>
      </c>
      <c r="AH165" s="171" t="e">
        <f>#REF!*$BI165</f>
        <v>#REF!</v>
      </c>
      <c r="AI165" s="171" t="e">
        <f>#REF!*$BI165</f>
        <v>#REF!</v>
      </c>
      <c r="AJ165" s="171" t="e">
        <f>#REF!*$BI165</f>
        <v>#REF!</v>
      </c>
      <c r="AK165" s="171" t="e">
        <f>#REF!*$BI165</f>
        <v>#REF!</v>
      </c>
      <c r="AL165" s="171" t="e">
        <f>#REF!*$BI165</f>
        <v>#REF!</v>
      </c>
      <c r="AM165" s="171" t="e">
        <f>#REF!*$BI165</f>
        <v>#REF!</v>
      </c>
      <c r="AN165" s="171" t="e">
        <f>#REF!*$BI165</f>
        <v>#REF!</v>
      </c>
      <c r="AO165" s="171" t="e">
        <f>#REF!*$BI165</f>
        <v>#REF!</v>
      </c>
      <c r="AP165" s="171" t="e">
        <f>#REF!*$BI165</f>
        <v>#REF!</v>
      </c>
      <c r="AQ165" s="171" t="e">
        <f>#REF!*$BI165</f>
        <v>#REF!</v>
      </c>
      <c r="AR165" s="171" t="e">
        <f>#REF!*$BI165</f>
        <v>#REF!</v>
      </c>
      <c r="AS165" s="171" t="e">
        <f>#REF!*$BI165</f>
        <v>#REF!</v>
      </c>
      <c r="AT165" s="171" t="e">
        <f>#REF!*$BI165</f>
        <v>#REF!</v>
      </c>
      <c r="AU165" s="171" t="e">
        <f>#REF!*$BI165</f>
        <v>#REF!</v>
      </c>
      <c r="AV165" s="171" t="e">
        <f>#REF!*$BI165</f>
        <v>#REF!</v>
      </c>
      <c r="AW165" s="171" t="e">
        <f>#REF!*$BI165</f>
        <v>#REF!</v>
      </c>
      <c r="AX165" s="171" t="e">
        <f>#REF!*$BI165</f>
        <v>#REF!</v>
      </c>
      <c r="AY165" s="171" t="e">
        <f>#REF!*$BI165</f>
        <v>#REF!</v>
      </c>
      <c r="AZ165" s="171" t="e">
        <f>#REF!*$BI165</f>
        <v>#REF!</v>
      </c>
      <c r="BA165" s="171" t="e">
        <f>#REF!*$BI165</f>
        <v>#REF!</v>
      </c>
      <c r="BB165" s="171" t="e">
        <f>#REF!*$BI165</f>
        <v>#REF!</v>
      </c>
      <c r="BC165" s="171" t="e">
        <f>#REF!*$BI165</f>
        <v>#REF!</v>
      </c>
      <c r="BD165" s="171" t="e">
        <f>#REF!*$BI165</f>
        <v>#REF!</v>
      </c>
      <c r="BE165" s="171" t="e">
        <f>#REF!*$BI165</f>
        <v>#REF!</v>
      </c>
      <c r="BF165" s="171" t="e">
        <f>#REF!*$BI165</f>
        <v>#REF!</v>
      </c>
      <c r="BG165" s="171" t="e">
        <f>#REF!*$BI165</f>
        <v>#REF!</v>
      </c>
      <c r="BI165" s="174">
        <f>SUMIF(Revenue!$P:$P,'E&amp;O -  Import (USD)'!$F165,Revenue!$I:$I)</f>
        <v>0</v>
      </c>
    </row>
    <row r="166" spans="1:61" s="173" customFormat="1" ht="12.75" hidden="1" customHeight="1">
      <c r="A166" s="179" t="s">
        <v>456</v>
      </c>
      <c r="B166" s="179" t="s">
        <v>435</v>
      </c>
      <c r="C166" s="170" t="str" cm="1">
        <f t="array" ref="C166">IFERROR(INDEX('Legal Entity'!B:B,MATCH('E&amp;O -  Import (USD)'!F166,'Legal Entity'!A:A,0),0),0)</f>
        <v>1315 - Corix Multi-Utility Services Inc.</v>
      </c>
      <c r="D166" s="170" t="str" cm="1">
        <f t="array" ref="D166">IFERROR(INDEX('Legal Entity'!C:C,MATCH(F166,'Legal Entity'!A:A,0),0),0)</f>
        <v>CA</v>
      </c>
      <c r="E166" s="170" t="s">
        <v>635</v>
      </c>
      <c r="F166" s="170" t="s">
        <v>136</v>
      </c>
      <c r="G166" s="170"/>
      <c r="H166" s="171" t="e">
        <f>#REF!*$BI166</f>
        <v>#REF!</v>
      </c>
      <c r="I166" s="171" t="e">
        <f>#REF!*$BI166</f>
        <v>#REF!</v>
      </c>
      <c r="J166" s="171" t="e">
        <f>#REF!*$BI166</f>
        <v>#REF!</v>
      </c>
      <c r="K166" s="171" t="e">
        <f>#REF!*$BI166</f>
        <v>#REF!</v>
      </c>
      <c r="L166" s="171" t="e">
        <f>#REF!*$BI166</f>
        <v>#REF!</v>
      </c>
      <c r="M166" s="171" t="e">
        <f>#REF!*$BI166</f>
        <v>#REF!</v>
      </c>
      <c r="N166" s="171" t="e">
        <f>#REF!*$BI166</f>
        <v>#REF!</v>
      </c>
      <c r="O166" s="171" t="e">
        <f>#REF!*$BI166</f>
        <v>#REF!</v>
      </c>
      <c r="P166" s="171" t="e">
        <f>#REF!*$BI166</f>
        <v>#REF!</v>
      </c>
      <c r="Q166" s="171" t="e">
        <f>#REF!*$BI166</f>
        <v>#REF!</v>
      </c>
      <c r="R166" s="171" t="e">
        <f>#REF!*$BI166</f>
        <v>#REF!</v>
      </c>
      <c r="S166" s="171" t="e">
        <f>#REF!*$BI166</f>
        <v>#REF!</v>
      </c>
      <c r="T166" s="171" t="e">
        <f>#REF!*$BI166</f>
        <v>#REF!</v>
      </c>
      <c r="U166" s="171" t="e">
        <f>#REF!*$BI166</f>
        <v>#REF!</v>
      </c>
      <c r="V166" s="171" t="e">
        <f>#REF!*$BI166</f>
        <v>#REF!</v>
      </c>
      <c r="W166" s="171" t="e">
        <f>#REF!*$BI166</f>
        <v>#REF!</v>
      </c>
      <c r="X166" s="171" t="e">
        <f>#REF!*$BI166</f>
        <v>#REF!</v>
      </c>
      <c r="Y166" s="171" t="e">
        <f>#REF!*$BI166</f>
        <v>#REF!</v>
      </c>
      <c r="Z166" s="171" t="e">
        <f>#REF!*$BI166</f>
        <v>#REF!</v>
      </c>
      <c r="AA166" s="171" t="e">
        <f>#REF!*$BI166</f>
        <v>#REF!</v>
      </c>
      <c r="AB166" s="171" t="e">
        <f>#REF!*$BI166</f>
        <v>#REF!</v>
      </c>
      <c r="AC166" s="171" t="e">
        <f>#REF!*$BI166</f>
        <v>#REF!</v>
      </c>
      <c r="AD166" s="171" t="e">
        <f>#REF!*$BI166</f>
        <v>#REF!</v>
      </c>
      <c r="AE166" s="171" t="e">
        <f>#REF!*$BI166</f>
        <v>#REF!</v>
      </c>
      <c r="AF166" s="171" t="e">
        <f>#REF!*$BI166</f>
        <v>#REF!</v>
      </c>
      <c r="AG166" s="171" t="e">
        <f>#REF!*$BI166</f>
        <v>#REF!</v>
      </c>
      <c r="AH166" s="171" t="e">
        <f>#REF!*$BI166</f>
        <v>#REF!</v>
      </c>
      <c r="AI166" s="171" t="e">
        <f>#REF!*$BI166</f>
        <v>#REF!</v>
      </c>
      <c r="AJ166" s="171" t="e">
        <f>#REF!*$BI166</f>
        <v>#REF!</v>
      </c>
      <c r="AK166" s="171" t="e">
        <f>#REF!*$BI166</f>
        <v>#REF!</v>
      </c>
      <c r="AL166" s="171" t="e">
        <f>#REF!*$BI166</f>
        <v>#REF!</v>
      </c>
      <c r="AM166" s="171" t="e">
        <f>#REF!*$BI166</f>
        <v>#REF!</v>
      </c>
      <c r="AN166" s="171" t="e">
        <f>#REF!*$BI166</f>
        <v>#REF!</v>
      </c>
      <c r="AO166" s="171" t="e">
        <f>#REF!*$BI166</f>
        <v>#REF!</v>
      </c>
      <c r="AP166" s="171" t="e">
        <f>#REF!*$BI166</f>
        <v>#REF!</v>
      </c>
      <c r="AQ166" s="171" t="e">
        <f>#REF!*$BI166</f>
        <v>#REF!</v>
      </c>
      <c r="AR166" s="171" t="e">
        <f>#REF!*$BI166</f>
        <v>#REF!</v>
      </c>
      <c r="AS166" s="171" t="e">
        <f>#REF!*$BI166</f>
        <v>#REF!</v>
      </c>
      <c r="AT166" s="171" t="e">
        <f>#REF!*$BI166</f>
        <v>#REF!</v>
      </c>
      <c r="AU166" s="171" t="e">
        <f>#REF!*$BI166</f>
        <v>#REF!</v>
      </c>
      <c r="AV166" s="171" t="e">
        <f>#REF!*$BI166</f>
        <v>#REF!</v>
      </c>
      <c r="AW166" s="171" t="e">
        <f>#REF!*$BI166</f>
        <v>#REF!</v>
      </c>
      <c r="AX166" s="171" t="e">
        <f>#REF!*$BI166</f>
        <v>#REF!</v>
      </c>
      <c r="AY166" s="171" t="e">
        <f>#REF!*$BI166</f>
        <v>#REF!</v>
      </c>
      <c r="AZ166" s="171" t="e">
        <f>#REF!*$BI166</f>
        <v>#REF!</v>
      </c>
      <c r="BA166" s="171" t="e">
        <f>#REF!*$BI166</f>
        <v>#REF!</v>
      </c>
      <c r="BB166" s="171" t="e">
        <f>#REF!*$BI166</f>
        <v>#REF!</v>
      </c>
      <c r="BC166" s="171" t="e">
        <f>#REF!*$BI166</f>
        <v>#REF!</v>
      </c>
      <c r="BD166" s="171" t="e">
        <f>#REF!*$BI166</f>
        <v>#REF!</v>
      </c>
      <c r="BE166" s="171" t="e">
        <f>#REF!*$BI166</f>
        <v>#REF!</v>
      </c>
      <c r="BF166" s="171" t="e">
        <f>#REF!*$BI166</f>
        <v>#REF!</v>
      </c>
      <c r="BG166" s="171" t="e">
        <f>#REF!*$BI166</f>
        <v>#REF!</v>
      </c>
      <c r="BI166" s="174">
        <f>SUMIF(Revenue!$P:$P,'E&amp;O -  Import (USD)'!$F166,Revenue!$I:$I)</f>
        <v>0</v>
      </c>
    </row>
    <row r="167" spans="1:61" s="173" customFormat="1" ht="12.75" hidden="1" customHeight="1">
      <c r="A167" s="179" t="s">
        <v>456</v>
      </c>
      <c r="B167" s="179" t="s">
        <v>435</v>
      </c>
      <c r="C167" s="170" t="str" cm="1">
        <f t="array" ref="C167">IFERROR(INDEX('Legal Entity'!B:B,MATCH('E&amp;O -  Import (USD)'!F167,'Legal Entity'!A:A,0),0),0)</f>
        <v>1310 - Corix Utilities Inc.</v>
      </c>
      <c r="D167" s="170" t="str" cm="1">
        <f t="array" ref="D167">IFERROR(INDEX('Legal Entity'!C:C,MATCH(F167,'Legal Entity'!A:A,0),0),0)</f>
        <v>CA</v>
      </c>
      <c r="E167" s="170" t="s">
        <v>635</v>
      </c>
      <c r="F167" s="170" t="s">
        <v>104</v>
      </c>
      <c r="G167" s="170"/>
      <c r="H167" s="171" t="e">
        <f>#REF!*$BI167</f>
        <v>#REF!</v>
      </c>
      <c r="I167" s="171" t="e">
        <f>#REF!*$BI167</f>
        <v>#REF!</v>
      </c>
      <c r="J167" s="171" t="e">
        <f>#REF!*$BI167</f>
        <v>#REF!</v>
      </c>
      <c r="K167" s="171" t="e">
        <f>#REF!*$BI167</f>
        <v>#REF!</v>
      </c>
      <c r="L167" s="171" t="e">
        <f>#REF!*$BI167</f>
        <v>#REF!</v>
      </c>
      <c r="M167" s="171" t="e">
        <f>#REF!*$BI167</f>
        <v>#REF!</v>
      </c>
      <c r="N167" s="171" t="e">
        <f>#REF!*$BI167</f>
        <v>#REF!</v>
      </c>
      <c r="O167" s="171" t="e">
        <f>#REF!*$BI167</f>
        <v>#REF!</v>
      </c>
      <c r="P167" s="171" t="e">
        <f>#REF!*$BI167</f>
        <v>#REF!</v>
      </c>
      <c r="Q167" s="171" t="e">
        <f>#REF!*$BI167</f>
        <v>#REF!</v>
      </c>
      <c r="R167" s="171" t="e">
        <f>#REF!*$BI167</f>
        <v>#REF!</v>
      </c>
      <c r="S167" s="171" t="e">
        <f>#REF!*$BI167</f>
        <v>#REF!</v>
      </c>
      <c r="T167" s="171" t="e">
        <f>#REF!*$BI167</f>
        <v>#REF!</v>
      </c>
      <c r="U167" s="171" t="e">
        <f>#REF!*$BI167</f>
        <v>#REF!</v>
      </c>
      <c r="V167" s="171" t="e">
        <f>#REF!*$BI167</f>
        <v>#REF!</v>
      </c>
      <c r="W167" s="171" t="e">
        <f>#REF!*$BI167</f>
        <v>#REF!</v>
      </c>
      <c r="X167" s="171" t="e">
        <f>#REF!*$BI167</f>
        <v>#REF!</v>
      </c>
      <c r="Y167" s="171" t="e">
        <f>#REF!*$BI167</f>
        <v>#REF!</v>
      </c>
      <c r="Z167" s="171" t="e">
        <f>#REF!*$BI167</f>
        <v>#REF!</v>
      </c>
      <c r="AA167" s="171" t="e">
        <f>#REF!*$BI167</f>
        <v>#REF!</v>
      </c>
      <c r="AB167" s="171" t="e">
        <f>#REF!*$BI167</f>
        <v>#REF!</v>
      </c>
      <c r="AC167" s="171" t="e">
        <f>#REF!*$BI167</f>
        <v>#REF!</v>
      </c>
      <c r="AD167" s="171" t="e">
        <f>#REF!*$BI167</f>
        <v>#REF!</v>
      </c>
      <c r="AE167" s="171" t="e">
        <f>#REF!*$BI167</f>
        <v>#REF!</v>
      </c>
      <c r="AF167" s="171" t="e">
        <f>#REF!*$BI167</f>
        <v>#REF!</v>
      </c>
      <c r="AG167" s="171" t="e">
        <f>#REF!*$BI167</f>
        <v>#REF!</v>
      </c>
      <c r="AH167" s="171" t="e">
        <f>#REF!*$BI167</f>
        <v>#REF!</v>
      </c>
      <c r="AI167" s="171" t="e">
        <f>#REF!*$BI167</f>
        <v>#REF!</v>
      </c>
      <c r="AJ167" s="171" t="e">
        <f>#REF!*$BI167</f>
        <v>#REF!</v>
      </c>
      <c r="AK167" s="171" t="e">
        <f>#REF!*$BI167</f>
        <v>#REF!</v>
      </c>
      <c r="AL167" s="171" t="e">
        <f>#REF!*$BI167</f>
        <v>#REF!</v>
      </c>
      <c r="AM167" s="171" t="e">
        <f>#REF!*$BI167</f>
        <v>#REF!</v>
      </c>
      <c r="AN167" s="171" t="e">
        <f>#REF!*$BI167</f>
        <v>#REF!</v>
      </c>
      <c r="AO167" s="171" t="e">
        <f>#REF!*$BI167</f>
        <v>#REF!</v>
      </c>
      <c r="AP167" s="171" t="e">
        <f>#REF!*$BI167</f>
        <v>#REF!</v>
      </c>
      <c r="AQ167" s="171" t="e">
        <f>#REF!*$BI167</f>
        <v>#REF!</v>
      </c>
      <c r="AR167" s="171" t="e">
        <f>#REF!*$BI167</f>
        <v>#REF!</v>
      </c>
      <c r="AS167" s="171" t="e">
        <f>#REF!*$BI167</f>
        <v>#REF!</v>
      </c>
      <c r="AT167" s="171" t="e">
        <f>#REF!*$BI167</f>
        <v>#REF!</v>
      </c>
      <c r="AU167" s="171" t="e">
        <f>#REF!*$BI167</f>
        <v>#REF!</v>
      </c>
      <c r="AV167" s="171" t="e">
        <f>#REF!*$BI167</f>
        <v>#REF!</v>
      </c>
      <c r="AW167" s="171" t="e">
        <f>#REF!*$BI167</f>
        <v>#REF!</v>
      </c>
      <c r="AX167" s="171" t="e">
        <f>#REF!*$BI167</f>
        <v>#REF!</v>
      </c>
      <c r="AY167" s="171" t="e">
        <f>#REF!*$BI167</f>
        <v>#REF!</v>
      </c>
      <c r="AZ167" s="171" t="e">
        <f>#REF!*$BI167</f>
        <v>#REF!</v>
      </c>
      <c r="BA167" s="171" t="e">
        <f>#REF!*$BI167</f>
        <v>#REF!</v>
      </c>
      <c r="BB167" s="171" t="e">
        <f>#REF!*$BI167</f>
        <v>#REF!</v>
      </c>
      <c r="BC167" s="171" t="e">
        <f>#REF!*$BI167</f>
        <v>#REF!</v>
      </c>
      <c r="BD167" s="171" t="e">
        <f>#REF!*$BI167</f>
        <v>#REF!</v>
      </c>
      <c r="BE167" s="171" t="e">
        <f>#REF!*$BI167</f>
        <v>#REF!</v>
      </c>
      <c r="BF167" s="171" t="e">
        <f>#REF!*$BI167</f>
        <v>#REF!</v>
      </c>
      <c r="BG167" s="171" t="e">
        <f>#REF!*$BI167</f>
        <v>#REF!</v>
      </c>
      <c r="BI167" s="174">
        <f>SUMIF(Revenue!$P:$P,'E&amp;O -  Import (USD)'!$F167,Revenue!$I:$I)</f>
        <v>0</v>
      </c>
    </row>
    <row r="168" spans="1:61" s="173" customFormat="1" ht="12.75" hidden="1" customHeight="1">
      <c r="A168" s="179" t="s">
        <v>456</v>
      </c>
      <c r="B168" s="179" t="s">
        <v>435</v>
      </c>
      <c r="C168" s="170" t="str" cm="1">
        <f t="array" ref="C168">IFERROR(INDEX('Legal Entity'!B:B,MATCH('E&amp;O -  Import (USD)'!F168,'Legal Entity'!A:A,0),0),0)</f>
        <v>1310 - Corix Utilities Inc.</v>
      </c>
      <c r="D168" s="170" t="str" cm="1">
        <f t="array" ref="D168">IFERROR(INDEX('Legal Entity'!C:C,MATCH(F168,'Legal Entity'!A:A,0),0),0)</f>
        <v>CA</v>
      </c>
      <c r="E168" s="170" t="s">
        <v>635</v>
      </c>
      <c r="F168" s="170" t="s">
        <v>114</v>
      </c>
      <c r="G168" s="170"/>
      <c r="H168" s="171" t="e">
        <f>#REF!*$BI168</f>
        <v>#REF!</v>
      </c>
      <c r="I168" s="171" t="e">
        <f>#REF!*$BI168</f>
        <v>#REF!</v>
      </c>
      <c r="J168" s="171" t="e">
        <f>#REF!*$BI168</f>
        <v>#REF!</v>
      </c>
      <c r="K168" s="171" t="e">
        <f>#REF!*$BI168</f>
        <v>#REF!</v>
      </c>
      <c r="L168" s="171" t="e">
        <f>#REF!*$BI168</f>
        <v>#REF!</v>
      </c>
      <c r="M168" s="171" t="e">
        <f>#REF!*$BI168</f>
        <v>#REF!</v>
      </c>
      <c r="N168" s="171" t="e">
        <f>#REF!*$BI168</f>
        <v>#REF!</v>
      </c>
      <c r="O168" s="171" t="e">
        <f>#REF!*$BI168</f>
        <v>#REF!</v>
      </c>
      <c r="P168" s="171" t="e">
        <f>#REF!*$BI168</f>
        <v>#REF!</v>
      </c>
      <c r="Q168" s="171" t="e">
        <f>#REF!*$BI168</f>
        <v>#REF!</v>
      </c>
      <c r="R168" s="171" t="e">
        <f>#REF!*$BI168</f>
        <v>#REF!</v>
      </c>
      <c r="S168" s="171" t="e">
        <f>#REF!*$BI168</f>
        <v>#REF!</v>
      </c>
      <c r="T168" s="171" t="e">
        <f>#REF!*$BI168</f>
        <v>#REF!</v>
      </c>
      <c r="U168" s="171" t="e">
        <f>#REF!*$BI168</f>
        <v>#REF!</v>
      </c>
      <c r="V168" s="171" t="e">
        <f>#REF!*$BI168</f>
        <v>#REF!</v>
      </c>
      <c r="W168" s="171" t="e">
        <f>#REF!*$BI168</f>
        <v>#REF!</v>
      </c>
      <c r="X168" s="171" t="e">
        <f>#REF!*$BI168</f>
        <v>#REF!</v>
      </c>
      <c r="Y168" s="171" t="e">
        <f>#REF!*$BI168</f>
        <v>#REF!</v>
      </c>
      <c r="Z168" s="171" t="e">
        <f>#REF!*$BI168</f>
        <v>#REF!</v>
      </c>
      <c r="AA168" s="171" t="e">
        <f>#REF!*$BI168</f>
        <v>#REF!</v>
      </c>
      <c r="AB168" s="171" t="e">
        <f>#REF!*$BI168</f>
        <v>#REF!</v>
      </c>
      <c r="AC168" s="171" t="e">
        <f>#REF!*$BI168</f>
        <v>#REF!</v>
      </c>
      <c r="AD168" s="171" t="e">
        <f>#REF!*$BI168</f>
        <v>#REF!</v>
      </c>
      <c r="AE168" s="171" t="e">
        <f>#REF!*$BI168</f>
        <v>#REF!</v>
      </c>
      <c r="AF168" s="171" t="e">
        <f>#REF!*$BI168</f>
        <v>#REF!</v>
      </c>
      <c r="AG168" s="171" t="e">
        <f>#REF!*$BI168</f>
        <v>#REF!</v>
      </c>
      <c r="AH168" s="171" t="e">
        <f>#REF!*$BI168</f>
        <v>#REF!</v>
      </c>
      <c r="AI168" s="171" t="e">
        <f>#REF!*$BI168</f>
        <v>#REF!</v>
      </c>
      <c r="AJ168" s="171" t="e">
        <f>#REF!*$BI168</f>
        <v>#REF!</v>
      </c>
      <c r="AK168" s="171" t="e">
        <f>#REF!*$BI168</f>
        <v>#REF!</v>
      </c>
      <c r="AL168" s="171" t="e">
        <f>#REF!*$BI168</f>
        <v>#REF!</v>
      </c>
      <c r="AM168" s="171" t="e">
        <f>#REF!*$BI168</f>
        <v>#REF!</v>
      </c>
      <c r="AN168" s="171" t="e">
        <f>#REF!*$BI168</f>
        <v>#REF!</v>
      </c>
      <c r="AO168" s="171" t="e">
        <f>#REF!*$BI168</f>
        <v>#REF!</v>
      </c>
      <c r="AP168" s="171" t="e">
        <f>#REF!*$BI168</f>
        <v>#REF!</v>
      </c>
      <c r="AQ168" s="171" t="e">
        <f>#REF!*$BI168</f>
        <v>#REF!</v>
      </c>
      <c r="AR168" s="171" t="e">
        <f>#REF!*$BI168</f>
        <v>#REF!</v>
      </c>
      <c r="AS168" s="171" t="e">
        <f>#REF!*$BI168</f>
        <v>#REF!</v>
      </c>
      <c r="AT168" s="171" t="e">
        <f>#REF!*$BI168</f>
        <v>#REF!</v>
      </c>
      <c r="AU168" s="171" t="e">
        <f>#REF!*$BI168</f>
        <v>#REF!</v>
      </c>
      <c r="AV168" s="171" t="e">
        <f>#REF!*$BI168</f>
        <v>#REF!</v>
      </c>
      <c r="AW168" s="171" t="e">
        <f>#REF!*$BI168</f>
        <v>#REF!</v>
      </c>
      <c r="AX168" s="171" t="e">
        <f>#REF!*$BI168</f>
        <v>#REF!</v>
      </c>
      <c r="AY168" s="171" t="e">
        <f>#REF!*$BI168</f>
        <v>#REF!</v>
      </c>
      <c r="AZ168" s="171" t="e">
        <f>#REF!*$BI168</f>
        <v>#REF!</v>
      </c>
      <c r="BA168" s="171" t="e">
        <f>#REF!*$BI168</f>
        <v>#REF!</v>
      </c>
      <c r="BB168" s="171" t="e">
        <f>#REF!*$BI168</f>
        <v>#REF!</v>
      </c>
      <c r="BC168" s="171" t="e">
        <f>#REF!*$BI168</f>
        <v>#REF!</v>
      </c>
      <c r="BD168" s="171" t="e">
        <f>#REF!*$BI168</f>
        <v>#REF!</v>
      </c>
      <c r="BE168" s="171" t="e">
        <f>#REF!*$BI168</f>
        <v>#REF!</v>
      </c>
      <c r="BF168" s="171" t="e">
        <f>#REF!*$BI168</f>
        <v>#REF!</v>
      </c>
      <c r="BG168" s="171" t="e">
        <f>#REF!*$BI168</f>
        <v>#REF!</v>
      </c>
      <c r="BI168" s="174">
        <f>SUMIF(Revenue!$P:$P,'E&amp;O -  Import (USD)'!$F168,Revenue!$I:$I)</f>
        <v>0</v>
      </c>
    </row>
    <row r="169" spans="1:61" s="173" customFormat="1" ht="12.75" hidden="1" customHeight="1">
      <c r="A169" s="179" t="s">
        <v>456</v>
      </c>
      <c r="B169" s="179" t="s">
        <v>435</v>
      </c>
      <c r="C169" s="170" t="str" cm="1">
        <f t="array" ref="C169">IFERROR(INDEX('Legal Entity'!B:B,MATCH('E&amp;O -  Import (USD)'!F169,'Legal Entity'!A:A,0),0),0)</f>
        <v>1310 - Corix Utilities Inc.</v>
      </c>
      <c r="D169" s="170" t="str" cm="1">
        <f t="array" ref="D169">IFERROR(INDEX('Legal Entity'!C:C,MATCH(F169,'Legal Entity'!A:A,0),0),0)</f>
        <v>CA</v>
      </c>
      <c r="E169" s="170" t="s">
        <v>635</v>
      </c>
      <c r="F169" s="170" t="s">
        <v>123</v>
      </c>
      <c r="G169" s="170"/>
      <c r="H169" s="171" t="e">
        <f>#REF!*$BI169</f>
        <v>#REF!</v>
      </c>
      <c r="I169" s="171" t="e">
        <f>#REF!*$BI169</f>
        <v>#REF!</v>
      </c>
      <c r="J169" s="171" t="e">
        <f>#REF!*$BI169</f>
        <v>#REF!</v>
      </c>
      <c r="K169" s="171" t="e">
        <f>#REF!*$BI169</f>
        <v>#REF!</v>
      </c>
      <c r="L169" s="171" t="e">
        <f>#REF!*$BI169</f>
        <v>#REF!</v>
      </c>
      <c r="M169" s="171" t="e">
        <f>#REF!*$BI169</f>
        <v>#REF!</v>
      </c>
      <c r="N169" s="171" t="e">
        <f>#REF!*$BI169</f>
        <v>#REF!</v>
      </c>
      <c r="O169" s="171" t="e">
        <f>#REF!*$BI169</f>
        <v>#REF!</v>
      </c>
      <c r="P169" s="171" t="e">
        <f>#REF!*$BI169</f>
        <v>#REF!</v>
      </c>
      <c r="Q169" s="171" t="e">
        <f>#REF!*$BI169</f>
        <v>#REF!</v>
      </c>
      <c r="R169" s="171" t="e">
        <f>#REF!*$BI169</f>
        <v>#REF!</v>
      </c>
      <c r="S169" s="171" t="e">
        <f>#REF!*$BI169</f>
        <v>#REF!</v>
      </c>
      <c r="T169" s="171" t="e">
        <f>#REF!*$BI169</f>
        <v>#REF!</v>
      </c>
      <c r="U169" s="171" t="e">
        <f>#REF!*$BI169</f>
        <v>#REF!</v>
      </c>
      <c r="V169" s="171" t="e">
        <f>#REF!*$BI169</f>
        <v>#REF!</v>
      </c>
      <c r="W169" s="171" t="e">
        <f>#REF!*$BI169</f>
        <v>#REF!</v>
      </c>
      <c r="X169" s="171" t="e">
        <f>#REF!*$BI169</f>
        <v>#REF!</v>
      </c>
      <c r="Y169" s="171" t="e">
        <f>#REF!*$BI169</f>
        <v>#REF!</v>
      </c>
      <c r="Z169" s="171" t="e">
        <f>#REF!*$BI169</f>
        <v>#REF!</v>
      </c>
      <c r="AA169" s="171" t="e">
        <f>#REF!*$BI169</f>
        <v>#REF!</v>
      </c>
      <c r="AB169" s="171" t="e">
        <f>#REF!*$BI169</f>
        <v>#REF!</v>
      </c>
      <c r="AC169" s="171" t="e">
        <f>#REF!*$BI169</f>
        <v>#REF!</v>
      </c>
      <c r="AD169" s="171" t="e">
        <f>#REF!*$BI169</f>
        <v>#REF!</v>
      </c>
      <c r="AE169" s="171" t="e">
        <f>#REF!*$BI169</f>
        <v>#REF!</v>
      </c>
      <c r="AF169" s="171" t="e">
        <f>#REF!*$BI169</f>
        <v>#REF!</v>
      </c>
      <c r="AG169" s="171" t="e">
        <f>#REF!*$BI169</f>
        <v>#REF!</v>
      </c>
      <c r="AH169" s="171" t="e">
        <f>#REF!*$BI169</f>
        <v>#REF!</v>
      </c>
      <c r="AI169" s="171" t="e">
        <f>#REF!*$BI169</f>
        <v>#REF!</v>
      </c>
      <c r="AJ169" s="171" t="e">
        <f>#REF!*$BI169</f>
        <v>#REF!</v>
      </c>
      <c r="AK169" s="171" t="e">
        <f>#REF!*$BI169</f>
        <v>#REF!</v>
      </c>
      <c r="AL169" s="171" t="e">
        <f>#REF!*$BI169</f>
        <v>#REF!</v>
      </c>
      <c r="AM169" s="171" t="e">
        <f>#REF!*$BI169</f>
        <v>#REF!</v>
      </c>
      <c r="AN169" s="171" t="e">
        <f>#REF!*$BI169</f>
        <v>#REF!</v>
      </c>
      <c r="AO169" s="171" t="e">
        <f>#REF!*$BI169</f>
        <v>#REF!</v>
      </c>
      <c r="AP169" s="171" t="e">
        <f>#REF!*$BI169</f>
        <v>#REF!</v>
      </c>
      <c r="AQ169" s="171" t="e">
        <f>#REF!*$BI169</f>
        <v>#REF!</v>
      </c>
      <c r="AR169" s="171" t="e">
        <f>#REF!*$BI169</f>
        <v>#REF!</v>
      </c>
      <c r="AS169" s="171" t="e">
        <f>#REF!*$BI169</f>
        <v>#REF!</v>
      </c>
      <c r="AT169" s="171" t="e">
        <f>#REF!*$BI169</f>
        <v>#REF!</v>
      </c>
      <c r="AU169" s="171" t="e">
        <f>#REF!*$BI169</f>
        <v>#REF!</v>
      </c>
      <c r="AV169" s="171" t="e">
        <f>#REF!*$BI169</f>
        <v>#REF!</v>
      </c>
      <c r="AW169" s="171" t="e">
        <f>#REF!*$BI169</f>
        <v>#REF!</v>
      </c>
      <c r="AX169" s="171" t="e">
        <f>#REF!*$BI169</f>
        <v>#REF!</v>
      </c>
      <c r="AY169" s="171" t="e">
        <f>#REF!*$BI169</f>
        <v>#REF!</v>
      </c>
      <c r="AZ169" s="171" t="e">
        <f>#REF!*$BI169</f>
        <v>#REF!</v>
      </c>
      <c r="BA169" s="171" t="e">
        <f>#REF!*$BI169</f>
        <v>#REF!</v>
      </c>
      <c r="BB169" s="171" t="e">
        <f>#REF!*$BI169</f>
        <v>#REF!</v>
      </c>
      <c r="BC169" s="171" t="e">
        <f>#REF!*$BI169</f>
        <v>#REF!</v>
      </c>
      <c r="BD169" s="171" t="e">
        <f>#REF!*$BI169</f>
        <v>#REF!</v>
      </c>
      <c r="BE169" s="171" t="e">
        <f>#REF!*$BI169</f>
        <v>#REF!</v>
      </c>
      <c r="BF169" s="171" t="e">
        <f>#REF!*$BI169</f>
        <v>#REF!</v>
      </c>
      <c r="BG169" s="171" t="e">
        <f>#REF!*$BI169</f>
        <v>#REF!</v>
      </c>
      <c r="BI169" s="174">
        <f>SUMIF(Revenue!$P:$P,'E&amp;O -  Import (USD)'!$F169,Revenue!$I:$I)</f>
        <v>0</v>
      </c>
    </row>
    <row r="170" spans="1:61" s="173" customFormat="1" ht="12.75" hidden="1" customHeight="1">
      <c r="A170" s="179" t="s">
        <v>456</v>
      </c>
      <c r="B170" s="179" t="s">
        <v>435</v>
      </c>
      <c r="C170" s="170" t="str" cm="1">
        <f t="array" ref="C170">IFERROR(INDEX('Legal Entity'!B:B,MATCH('E&amp;O -  Import (USD)'!F170,'Legal Entity'!A:A,0),0),0)</f>
        <v>1310 - Corix Utilities Inc.</v>
      </c>
      <c r="D170" s="170" t="str" cm="1">
        <f t="array" ref="D170">IFERROR(INDEX('Legal Entity'!C:C,MATCH(F170,'Legal Entity'!A:A,0),0),0)</f>
        <v>CA</v>
      </c>
      <c r="E170" s="170" t="s">
        <v>635</v>
      </c>
      <c r="F170" s="170" t="s">
        <v>127</v>
      </c>
      <c r="G170" s="170"/>
      <c r="H170" s="171" t="e">
        <f>#REF!*$BI170</f>
        <v>#REF!</v>
      </c>
      <c r="I170" s="171" t="e">
        <f>#REF!*$BI170</f>
        <v>#REF!</v>
      </c>
      <c r="J170" s="171" t="e">
        <f>#REF!*$BI170</f>
        <v>#REF!</v>
      </c>
      <c r="K170" s="171" t="e">
        <f>#REF!*$BI170</f>
        <v>#REF!</v>
      </c>
      <c r="L170" s="171" t="e">
        <f>#REF!*$BI170</f>
        <v>#REF!</v>
      </c>
      <c r="M170" s="171" t="e">
        <f>#REF!*$BI170</f>
        <v>#REF!</v>
      </c>
      <c r="N170" s="171" t="e">
        <f>#REF!*$BI170</f>
        <v>#REF!</v>
      </c>
      <c r="O170" s="171" t="e">
        <f>#REF!*$BI170</f>
        <v>#REF!</v>
      </c>
      <c r="P170" s="171" t="e">
        <f>#REF!*$BI170</f>
        <v>#REF!</v>
      </c>
      <c r="Q170" s="171" t="e">
        <f>#REF!*$BI170</f>
        <v>#REF!</v>
      </c>
      <c r="R170" s="171" t="e">
        <f>#REF!*$BI170</f>
        <v>#REF!</v>
      </c>
      <c r="S170" s="171" t="e">
        <f>#REF!*$BI170</f>
        <v>#REF!</v>
      </c>
      <c r="T170" s="171" t="e">
        <f>#REF!*$BI170</f>
        <v>#REF!</v>
      </c>
      <c r="U170" s="171" t="e">
        <f>#REF!*$BI170</f>
        <v>#REF!</v>
      </c>
      <c r="V170" s="171" t="e">
        <f>#REF!*$BI170</f>
        <v>#REF!</v>
      </c>
      <c r="W170" s="171" t="e">
        <f>#REF!*$BI170</f>
        <v>#REF!</v>
      </c>
      <c r="X170" s="171" t="e">
        <f>#REF!*$BI170</f>
        <v>#REF!</v>
      </c>
      <c r="Y170" s="171" t="e">
        <f>#REF!*$BI170</f>
        <v>#REF!</v>
      </c>
      <c r="Z170" s="171" t="e">
        <f>#REF!*$BI170</f>
        <v>#REF!</v>
      </c>
      <c r="AA170" s="171" t="e">
        <f>#REF!*$BI170</f>
        <v>#REF!</v>
      </c>
      <c r="AB170" s="171" t="e">
        <f>#REF!*$BI170</f>
        <v>#REF!</v>
      </c>
      <c r="AC170" s="171" t="e">
        <f>#REF!*$BI170</f>
        <v>#REF!</v>
      </c>
      <c r="AD170" s="171" t="e">
        <f>#REF!*$BI170</f>
        <v>#REF!</v>
      </c>
      <c r="AE170" s="171" t="e">
        <f>#REF!*$BI170</f>
        <v>#REF!</v>
      </c>
      <c r="AF170" s="171" t="e">
        <f>#REF!*$BI170</f>
        <v>#REF!</v>
      </c>
      <c r="AG170" s="171" t="e">
        <f>#REF!*$BI170</f>
        <v>#REF!</v>
      </c>
      <c r="AH170" s="171" t="e">
        <f>#REF!*$BI170</f>
        <v>#REF!</v>
      </c>
      <c r="AI170" s="171" t="e">
        <f>#REF!*$BI170</f>
        <v>#REF!</v>
      </c>
      <c r="AJ170" s="171" t="e">
        <f>#REF!*$BI170</f>
        <v>#REF!</v>
      </c>
      <c r="AK170" s="171" t="e">
        <f>#REF!*$BI170</f>
        <v>#REF!</v>
      </c>
      <c r="AL170" s="171" t="e">
        <f>#REF!*$BI170</f>
        <v>#REF!</v>
      </c>
      <c r="AM170" s="171" t="e">
        <f>#REF!*$BI170</f>
        <v>#REF!</v>
      </c>
      <c r="AN170" s="171" t="e">
        <f>#REF!*$BI170</f>
        <v>#REF!</v>
      </c>
      <c r="AO170" s="171" t="e">
        <f>#REF!*$BI170</f>
        <v>#REF!</v>
      </c>
      <c r="AP170" s="171" t="e">
        <f>#REF!*$BI170</f>
        <v>#REF!</v>
      </c>
      <c r="AQ170" s="171" t="e">
        <f>#REF!*$BI170</f>
        <v>#REF!</v>
      </c>
      <c r="AR170" s="171" t="e">
        <f>#REF!*$BI170</f>
        <v>#REF!</v>
      </c>
      <c r="AS170" s="171" t="e">
        <f>#REF!*$BI170</f>
        <v>#REF!</v>
      </c>
      <c r="AT170" s="171" t="e">
        <f>#REF!*$BI170</f>
        <v>#REF!</v>
      </c>
      <c r="AU170" s="171" t="e">
        <f>#REF!*$BI170</f>
        <v>#REF!</v>
      </c>
      <c r="AV170" s="171" t="e">
        <f>#REF!*$BI170</f>
        <v>#REF!</v>
      </c>
      <c r="AW170" s="171" t="e">
        <f>#REF!*$BI170</f>
        <v>#REF!</v>
      </c>
      <c r="AX170" s="171" t="e">
        <f>#REF!*$BI170</f>
        <v>#REF!</v>
      </c>
      <c r="AY170" s="171" t="e">
        <f>#REF!*$BI170</f>
        <v>#REF!</v>
      </c>
      <c r="AZ170" s="171" t="e">
        <f>#REF!*$BI170</f>
        <v>#REF!</v>
      </c>
      <c r="BA170" s="171" t="e">
        <f>#REF!*$BI170</f>
        <v>#REF!</v>
      </c>
      <c r="BB170" s="171" t="e">
        <f>#REF!*$BI170</f>
        <v>#REF!</v>
      </c>
      <c r="BC170" s="171" t="e">
        <f>#REF!*$BI170</f>
        <v>#REF!</v>
      </c>
      <c r="BD170" s="171" t="e">
        <f>#REF!*$BI170</f>
        <v>#REF!</v>
      </c>
      <c r="BE170" s="171" t="e">
        <f>#REF!*$BI170</f>
        <v>#REF!</v>
      </c>
      <c r="BF170" s="171" t="e">
        <f>#REF!*$BI170</f>
        <v>#REF!</v>
      </c>
      <c r="BG170" s="171" t="e">
        <f>#REF!*$BI170</f>
        <v>#REF!</v>
      </c>
      <c r="BI170" s="174">
        <f>SUMIF(Revenue!$P:$P,'E&amp;O -  Import (USD)'!$F170,Revenue!$I:$I)</f>
        <v>0</v>
      </c>
    </row>
    <row r="171" spans="1:61" s="173" customFormat="1" ht="12.75" hidden="1" customHeight="1">
      <c r="A171" s="179" t="s">
        <v>456</v>
      </c>
      <c r="B171" s="179" t="s">
        <v>435</v>
      </c>
      <c r="C171" s="170" t="str" cm="1">
        <f t="array" ref="C171">IFERROR(INDEX('Legal Entity'!B:B,MATCH('E&amp;O -  Import (USD)'!F171,'Legal Entity'!A:A,0),0),0)</f>
        <v>1310 - Corix Utilities Inc.</v>
      </c>
      <c r="D171" s="170" t="str" cm="1">
        <f t="array" ref="D171">IFERROR(INDEX('Legal Entity'!C:C,MATCH(F171,'Legal Entity'!A:A,0),0),0)</f>
        <v>CA</v>
      </c>
      <c r="E171" s="170" t="s">
        <v>635</v>
      </c>
      <c r="F171" s="170" t="s">
        <v>131</v>
      </c>
      <c r="G171" s="170"/>
      <c r="H171" s="171" t="e">
        <f>#REF!*$BI171</f>
        <v>#REF!</v>
      </c>
      <c r="I171" s="171" t="e">
        <f>#REF!*$BI171</f>
        <v>#REF!</v>
      </c>
      <c r="J171" s="171" t="e">
        <f>#REF!*$BI171</f>
        <v>#REF!</v>
      </c>
      <c r="K171" s="171" t="e">
        <f>#REF!*$BI171</f>
        <v>#REF!</v>
      </c>
      <c r="L171" s="171" t="e">
        <f>#REF!*$BI171</f>
        <v>#REF!</v>
      </c>
      <c r="M171" s="171" t="e">
        <f>#REF!*$BI171</f>
        <v>#REF!</v>
      </c>
      <c r="N171" s="171" t="e">
        <f>#REF!*$BI171</f>
        <v>#REF!</v>
      </c>
      <c r="O171" s="171" t="e">
        <f>#REF!*$BI171</f>
        <v>#REF!</v>
      </c>
      <c r="P171" s="171" t="e">
        <f>#REF!*$BI171</f>
        <v>#REF!</v>
      </c>
      <c r="Q171" s="171" t="e">
        <f>#REF!*$BI171</f>
        <v>#REF!</v>
      </c>
      <c r="R171" s="171" t="e">
        <f>#REF!*$BI171</f>
        <v>#REF!</v>
      </c>
      <c r="S171" s="171" t="e">
        <f>#REF!*$BI171</f>
        <v>#REF!</v>
      </c>
      <c r="T171" s="171" t="e">
        <f>#REF!*$BI171</f>
        <v>#REF!</v>
      </c>
      <c r="U171" s="171" t="e">
        <f>#REF!*$BI171</f>
        <v>#REF!</v>
      </c>
      <c r="V171" s="171" t="e">
        <f>#REF!*$BI171</f>
        <v>#REF!</v>
      </c>
      <c r="W171" s="171" t="e">
        <f>#REF!*$BI171</f>
        <v>#REF!</v>
      </c>
      <c r="X171" s="171" t="e">
        <f>#REF!*$BI171</f>
        <v>#REF!</v>
      </c>
      <c r="Y171" s="171" t="e">
        <f>#REF!*$BI171</f>
        <v>#REF!</v>
      </c>
      <c r="Z171" s="171" t="e">
        <f>#REF!*$BI171</f>
        <v>#REF!</v>
      </c>
      <c r="AA171" s="171" t="e">
        <f>#REF!*$BI171</f>
        <v>#REF!</v>
      </c>
      <c r="AB171" s="171" t="e">
        <f>#REF!*$BI171</f>
        <v>#REF!</v>
      </c>
      <c r="AC171" s="171" t="e">
        <f>#REF!*$BI171</f>
        <v>#REF!</v>
      </c>
      <c r="AD171" s="171" t="e">
        <f>#REF!*$BI171</f>
        <v>#REF!</v>
      </c>
      <c r="AE171" s="171" t="e">
        <f>#REF!*$BI171</f>
        <v>#REF!</v>
      </c>
      <c r="AF171" s="171" t="e">
        <f>#REF!*$BI171</f>
        <v>#REF!</v>
      </c>
      <c r="AG171" s="171" t="e">
        <f>#REF!*$BI171</f>
        <v>#REF!</v>
      </c>
      <c r="AH171" s="171" t="e">
        <f>#REF!*$BI171</f>
        <v>#REF!</v>
      </c>
      <c r="AI171" s="171" t="e">
        <f>#REF!*$BI171</f>
        <v>#REF!</v>
      </c>
      <c r="AJ171" s="171" t="e">
        <f>#REF!*$BI171</f>
        <v>#REF!</v>
      </c>
      <c r="AK171" s="171" t="e">
        <f>#REF!*$BI171</f>
        <v>#REF!</v>
      </c>
      <c r="AL171" s="171" t="e">
        <f>#REF!*$BI171</f>
        <v>#REF!</v>
      </c>
      <c r="AM171" s="171" t="e">
        <f>#REF!*$BI171</f>
        <v>#REF!</v>
      </c>
      <c r="AN171" s="171" t="e">
        <f>#REF!*$BI171</f>
        <v>#REF!</v>
      </c>
      <c r="AO171" s="171" t="e">
        <f>#REF!*$BI171</f>
        <v>#REF!</v>
      </c>
      <c r="AP171" s="171" t="e">
        <f>#REF!*$BI171</f>
        <v>#REF!</v>
      </c>
      <c r="AQ171" s="171" t="e">
        <f>#REF!*$BI171</f>
        <v>#REF!</v>
      </c>
      <c r="AR171" s="171" t="e">
        <f>#REF!*$BI171</f>
        <v>#REF!</v>
      </c>
      <c r="AS171" s="171" t="e">
        <f>#REF!*$BI171</f>
        <v>#REF!</v>
      </c>
      <c r="AT171" s="171" t="e">
        <f>#REF!*$BI171</f>
        <v>#REF!</v>
      </c>
      <c r="AU171" s="171" t="e">
        <f>#REF!*$BI171</f>
        <v>#REF!</v>
      </c>
      <c r="AV171" s="171" t="e">
        <f>#REF!*$BI171</f>
        <v>#REF!</v>
      </c>
      <c r="AW171" s="171" t="e">
        <f>#REF!*$BI171</f>
        <v>#REF!</v>
      </c>
      <c r="AX171" s="171" t="e">
        <f>#REF!*$BI171</f>
        <v>#REF!</v>
      </c>
      <c r="AY171" s="171" t="e">
        <f>#REF!*$BI171</f>
        <v>#REF!</v>
      </c>
      <c r="AZ171" s="171" t="e">
        <f>#REF!*$BI171</f>
        <v>#REF!</v>
      </c>
      <c r="BA171" s="171" t="e">
        <f>#REF!*$BI171</f>
        <v>#REF!</v>
      </c>
      <c r="BB171" s="171" t="e">
        <f>#REF!*$BI171</f>
        <v>#REF!</v>
      </c>
      <c r="BC171" s="171" t="e">
        <f>#REF!*$BI171</f>
        <v>#REF!</v>
      </c>
      <c r="BD171" s="171" t="e">
        <f>#REF!*$BI171</f>
        <v>#REF!</v>
      </c>
      <c r="BE171" s="171" t="e">
        <f>#REF!*$BI171</f>
        <v>#REF!</v>
      </c>
      <c r="BF171" s="171" t="e">
        <f>#REF!*$BI171</f>
        <v>#REF!</v>
      </c>
      <c r="BG171" s="171" t="e">
        <f>#REF!*$BI171</f>
        <v>#REF!</v>
      </c>
      <c r="BI171" s="174">
        <f>SUMIF(Revenue!$P:$P,'E&amp;O -  Import (USD)'!$F171,Revenue!$I:$I)</f>
        <v>0</v>
      </c>
    </row>
    <row r="172" spans="1:61" s="173" customFormat="1" ht="12.75" hidden="1" customHeight="1">
      <c r="A172" s="179" t="s">
        <v>456</v>
      </c>
      <c r="B172" s="179" t="s">
        <v>435</v>
      </c>
      <c r="C172" s="170" t="str" cm="1">
        <f t="array" ref="C172">IFERROR(INDEX('Legal Entity'!B:B,MATCH('E&amp;O -  Import (USD)'!F172,'Legal Entity'!A:A,0),0),0)</f>
        <v>1310 - Corix Utilities Inc.</v>
      </c>
      <c r="D172" s="170" t="str" cm="1">
        <f t="array" ref="D172">IFERROR(INDEX('Legal Entity'!C:C,MATCH(F172,'Legal Entity'!A:A,0),0),0)</f>
        <v>CA</v>
      </c>
      <c r="E172" s="170" t="s">
        <v>635</v>
      </c>
      <c r="F172" s="170" t="s">
        <v>132</v>
      </c>
      <c r="G172" s="170"/>
      <c r="H172" s="171" t="e">
        <f>#REF!*$BI172</f>
        <v>#REF!</v>
      </c>
      <c r="I172" s="171" t="e">
        <f>#REF!*$BI172</f>
        <v>#REF!</v>
      </c>
      <c r="J172" s="171" t="e">
        <f>#REF!*$BI172</f>
        <v>#REF!</v>
      </c>
      <c r="K172" s="171" t="e">
        <f>#REF!*$BI172</f>
        <v>#REF!</v>
      </c>
      <c r="L172" s="171" t="e">
        <f>#REF!*$BI172</f>
        <v>#REF!</v>
      </c>
      <c r="M172" s="171" t="e">
        <f>#REF!*$BI172</f>
        <v>#REF!</v>
      </c>
      <c r="N172" s="171" t="e">
        <f>#REF!*$BI172</f>
        <v>#REF!</v>
      </c>
      <c r="O172" s="171" t="e">
        <f>#REF!*$BI172</f>
        <v>#REF!</v>
      </c>
      <c r="P172" s="171" t="e">
        <f>#REF!*$BI172</f>
        <v>#REF!</v>
      </c>
      <c r="Q172" s="171" t="e">
        <f>#REF!*$BI172</f>
        <v>#REF!</v>
      </c>
      <c r="R172" s="171" t="e">
        <f>#REF!*$BI172</f>
        <v>#REF!</v>
      </c>
      <c r="S172" s="171" t="e">
        <f>#REF!*$BI172</f>
        <v>#REF!</v>
      </c>
      <c r="T172" s="171" t="e">
        <f>#REF!*$BI172</f>
        <v>#REF!</v>
      </c>
      <c r="U172" s="171" t="e">
        <f>#REF!*$BI172</f>
        <v>#REF!</v>
      </c>
      <c r="V172" s="171" t="e">
        <f>#REF!*$BI172</f>
        <v>#REF!</v>
      </c>
      <c r="W172" s="171" t="e">
        <f>#REF!*$BI172</f>
        <v>#REF!</v>
      </c>
      <c r="X172" s="171" t="e">
        <f>#REF!*$BI172</f>
        <v>#REF!</v>
      </c>
      <c r="Y172" s="171" t="e">
        <f>#REF!*$BI172</f>
        <v>#REF!</v>
      </c>
      <c r="Z172" s="171" t="e">
        <f>#REF!*$BI172</f>
        <v>#REF!</v>
      </c>
      <c r="AA172" s="171" t="e">
        <f>#REF!*$BI172</f>
        <v>#REF!</v>
      </c>
      <c r="AB172" s="171" t="e">
        <f>#REF!*$BI172</f>
        <v>#REF!</v>
      </c>
      <c r="AC172" s="171" t="e">
        <f>#REF!*$BI172</f>
        <v>#REF!</v>
      </c>
      <c r="AD172" s="171" t="e">
        <f>#REF!*$BI172</f>
        <v>#REF!</v>
      </c>
      <c r="AE172" s="171" t="e">
        <f>#REF!*$BI172</f>
        <v>#REF!</v>
      </c>
      <c r="AF172" s="171" t="e">
        <f>#REF!*$BI172</f>
        <v>#REF!</v>
      </c>
      <c r="AG172" s="171" t="e">
        <f>#REF!*$BI172</f>
        <v>#REF!</v>
      </c>
      <c r="AH172" s="171" t="e">
        <f>#REF!*$BI172</f>
        <v>#REF!</v>
      </c>
      <c r="AI172" s="171" t="e">
        <f>#REF!*$BI172</f>
        <v>#REF!</v>
      </c>
      <c r="AJ172" s="171" t="e">
        <f>#REF!*$BI172</f>
        <v>#REF!</v>
      </c>
      <c r="AK172" s="171" t="e">
        <f>#REF!*$BI172</f>
        <v>#REF!</v>
      </c>
      <c r="AL172" s="171" t="e">
        <f>#REF!*$BI172</f>
        <v>#REF!</v>
      </c>
      <c r="AM172" s="171" t="e">
        <f>#REF!*$BI172</f>
        <v>#REF!</v>
      </c>
      <c r="AN172" s="171" t="e">
        <f>#REF!*$BI172</f>
        <v>#REF!</v>
      </c>
      <c r="AO172" s="171" t="e">
        <f>#REF!*$BI172</f>
        <v>#REF!</v>
      </c>
      <c r="AP172" s="171" t="e">
        <f>#REF!*$BI172</f>
        <v>#REF!</v>
      </c>
      <c r="AQ172" s="171" t="e">
        <f>#REF!*$BI172</f>
        <v>#REF!</v>
      </c>
      <c r="AR172" s="171" t="e">
        <f>#REF!*$BI172</f>
        <v>#REF!</v>
      </c>
      <c r="AS172" s="171" t="e">
        <f>#REF!*$BI172</f>
        <v>#REF!</v>
      </c>
      <c r="AT172" s="171" t="e">
        <f>#REF!*$BI172</f>
        <v>#REF!</v>
      </c>
      <c r="AU172" s="171" t="e">
        <f>#REF!*$BI172</f>
        <v>#REF!</v>
      </c>
      <c r="AV172" s="171" t="e">
        <f>#REF!*$BI172</f>
        <v>#REF!</v>
      </c>
      <c r="AW172" s="171" t="e">
        <f>#REF!*$BI172</f>
        <v>#REF!</v>
      </c>
      <c r="AX172" s="171" t="e">
        <f>#REF!*$BI172</f>
        <v>#REF!</v>
      </c>
      <c r="AY172" s="171" t="e">
        <f>#REF!*$BI172</f>
        <v>#REF!</v>
      </c>
      <c r="AZ172" s="171" t="e">
        <f>#REF!*$BI172</f>
        <v>#REF!</v>
      </c>
      <c r="BA172" s="171" t="e">
        <f>#REF!*$BI172</f>
        <v>#REF!</v>
      </c>
      <c r="BB172" s="171" t="e">
        <f>#REF!*$BI172</f>
        <v>#REF!</v>
      </c>
      <c r="BC172" s="171" t="e">
        <f>#REF!*$BI172</f>
        <v>#REF!</v>
      </c>
      <c r="BD172" s="171" t="e">
        <f>#REF!*$BI172</f>
        <v>#REF!</v>
      </c>
      <c r="BE172" s="171" t="e">
        <f>#REF!*$BI172</f>
        <v>#REF!</v>
      </c>
      <c r="BF172" s="171" t="e">
        <f>#REF!*$BI172</f>
        <v>#REF!</v>
      </c>
      <c r="BG172" s="171" t="e">
        <f>#REF!*$BI172</f>
        <v>#REF!</v>
      </c>
      <c r="BI172" s="174">
        <f>SUMIF(Revenue!$P:$P,'E&amp;O -  Import (USD)'!$F172,Revenue!$I:$I)</f>
        <v>0</v>
      </c>
    </row>
    <row r="173" spans="1:61" s="173" customFormat="1" ht="12.75" hidden="1" customHeight="1">
      <c r="A173" s="179" t="s">
        <v>456</v>
      </c>
      <c r="B173" s="179" t="s">
        <v>435</v>
      </c>
      <c r="C173" s="170" t="str" cm="1">
        <f t="array" ref="C173">IFERROR(INDEX('Legal Entity'!B:B,MATCH('E&amp;O -  Import (USD)'!F173,'Legal Entity'!A:A,0),0),0)</f>
        <v>1310 - Corix Utilities Inc.</v>
      </c>
      <c r="D173" s="170" t="str" cm="1">
        <f t="array" ref="D173">IFERROR(INDEX('Legal Entity'!C:C,MATCH(F173,'Legal Entity'!A:A,0),0),0)</f>
        <v>CA</v>
      </c>
      <c r="E173" s="170" t="s">
        <v>635</v>
      </c>
      <c r="F173" s="170" t="s">
        <v>133</v>
      </c>
      <c r="G173" s="170"/>
      <c r="H173" s="171" t="e">
        <f>#REF!*$BI173</f>
        <v>#REF!</v>
      </c>
      <c r="I173" s="171" t="e">
        <f>#REF!*$BI173</f>
        <v>#REF!</v>
      </c>
      <c r="J173" s="171" t="e">
        <f>#REF!*$BI173</f>
        <v>#REF!</v>
      </c>
      <c r="K173" s="171" t="e">
        <f>#REF!*$BI173</f>
        <v>#REF!</v>
      </c>
      <c r="L173" s="171" t="e">
        <f>#REF!*$BI173</f>
        <v>#REF!</v>
      </c>
      <c r="M173" s="171" t="e">
        <f>#REF!*$BI173</f>
        <v>#REF!</v>
      </c>
      <c r="N173" s="171" t="e">
        <f>#REF!*$BI173</f>
        <v>#REF!</v>
      </c>
      <c r="O173" s="171" t="e">
        <f>#REF!*$BI173</f>
        <v>#REF!</v>
      </c>
      <c r="P173" s="171" t="e">
        <f>#REF!*$BI173</f>
        <v>#REF!</v>
      </c>
      <c r="Q173" s="171" t="e">
        <f>#REF!*$BI173</f>
        <v>#REF!</v>
      </c>
      <c r="R173" s="171" t="e">
        <f>#REF!*$BI173</f>
        <v>#REF!</v>
      </c>
      <c r="S173" s="171" t="e">
        <f>#REF!*$BI173</f>
        <v>#REF!</v>
      </c>
      <c r="T173" s="171" t="e">
        <f>#REF!*$BI173</f>
        <v>#REF!</v>
      </c>
      <c r="U173" s="171" t="e">
        <f>#REF!*$BI173</f>
        <v>#REF!</v>
      </c>
      <c r="V173" s="171" t="e">
        <f>#REF!*$BI173</f>
        <v>#REF!</v>
      </c>
      <c r="W173" s="171" t="e">
        <f>#REF!*$BI173</f>
        <v>#REF!</v>
      </c>
      <c r="X173" s="171" t="e">
        <f>#REF!*$BI173</f>
        <v>#REF!</v>
      </c>
      <c r="Y173" s="171" t="e">
        <f>#REF!*$BI173</f>
        <v>#REF!</v>
      </c>
      <c r="Z173" s="171" t="e">
        <f>#REF!*$BI173</f>
        <v>#REF!</v>
      </c>
      <c r="AA173" s="171" t="e">
        <f>#REF!*$BI173</f>
        <v>#REF!</v>
      </c>
      <c r="AB173" s="171" t="e">
        <f>#REF!*$BI173</f>
        <v>#REF!</v>
      </c>
      <c r="AC173" s="171" t="e">
        <f>#REF!*$BI173</f>
        <v>#REF!</v>
      </c>
      <c r="AD173" s="171" t="e">
        <f>#REF!*$BI173</f>
        <v>#REF!</v>
      </c>
      <c r="AE173" s="171" t="e">
        <f>#REF!*$BI173</f>
        <v>#REF!</v>
      </c>
      <c r="AF173" s="171" t="e">
        <f>#REF!*$BI173</f>
        <v>#REF!</v>
      </c>
      <c r="AG173" s="171" t="e">
        <f>#REF!*$BI173</f>
        <v>#REF!</v>
      </c>
      <c r="AH173" s="171" t="e">
        <f>#REF!*$BI173</f>
        <v>#REF!</v>
      </c>
      <c r="AI173" s="171" t="e">
        <f>#REF!*$BI173</f>
        <v>#REF!</v>
      </c>
      <c r="AJ173" s="171" t="e">
        <f>#REF!*$BI173</f>
        <v>#REF!</v>
      </c>
      <c r="AK173" s="171" t="e">
        <f>#REF!*$BI173</f>
        <v>#REF!</v>
      </c>
      <c r="AL173" s="171" t="e">
        <f>#REF!*$BI173</f>
        <v>#REF!</v>
      </c>
      <c r="AM173" s="171" t="e">
        <f>#REF!*$BI173</f>
        <v>#REF!</v>
      </c>
      <c r="AN173" s="171" t="e">
        <f>#REF!*$BI173</f>
        <v>#REF!</v>
      </c>
      <c r="AO173" s="171" t="e">
        <f>#REF!*$BI173</f>
        <v>#REF!</v>
      </c>
      <c r="AP173" s="171" t="e">
        <f>#REF!*$BI173</f>
        <v>#REF!</v>
      </c>
      <c r="AQ173" s="171" t="e">
        <f>#REF!*$BI173</f>
        <v>#REF!</v>
      </c>
      <c r="AR173" s="171" t="e">
        <f>#REF!*$BI173</f>
        <v>#REF!</v>
      </c>
      <c r="AS173" s="171" t="e">
        <f>#REF!*$BI173</f>
        <v>#REF!</v>
      </c>
      <c r="AT173" s="171" t="e">
        <f>#REF!*$BI173</f>
        <v>#REF!</v>
      </c>
      <c r="AU173" s="171" t="e">
        <f>#REF!*$BI173</f>
        <v>#REF!</v>
      </c>
      <c r="AV173" s="171" t="e">
        <f>#REF!*$BI173</f>
        <v>#REF!</v>
      </c>
      <c r="AW173" s="171" t="e">
        <f>#REF!*$BI173</f>
        <v>#REF!</v>
      </c>
      <c r="AX173" s="171" t="e">
        <f>#REF!*$BI173</f>
        <v>#REF!</v>
      </c>
      <c r="AY173" s="171" t="e">
        <f>#REF!*$BI173</f>
        <v>#REF!</v>
      </c>
      <c r="AZ173" s="171" t="e">
        <f>#REF!*$BI173</f>
        <v>#REF!</v>
      </c>
      <c r="BA173" s="171" t="e">
        <f>#REF!*$BI173</f>
        <v>#REF!</v>
      </c>
      <c r="BB173" s="171" t="e">
        <f>#REF!*$BI173</f>
        <v>#REF!</v>
      </c>
      <c r="BC173" s="171" t="e">
        <f>#REF!*$BI173</f>
        <v>#REF!</v>
      </c>
      <c r="BD173" s="171" t="e">
        <f>#REF!*$BI173</f>
        <v>#REF!</v>
      </c>
      <c r="BE173" s="171" t="e">
        <f>#REF!*$BI173</f>
        <v>#REF!</v>
      </c>
      <c r="BF173" s="171" t="e">
        <f>#REF!*$BI173</f>
        <v>#REF!</v>
      </c>
      <c r="BG173" s="171" t="e">
        <f>#REF!*$BI173</f>
        <v>#REF!</v>
      </c>
      <c r="BI173" s="174">
        <f>SUMIF(Revenue!$P:$P,'E&amp;O -  Import (USD)'!$F173,Revenue!$I:$I)</f>
        <v>0</v>
      </c>
    </row>
    <row r="174" spans="1:61" s="173" customFormat="1" ht="12.75" hidden="1" customHeight="1">
      <c r="A174" s="179" t="s">
        <v>456</v>
      </c>
      <c r="B174" s="179" t="s">
        <v>435</v>
      </c>
      <c r="C174" s="170" t="str" cm="1">
        <f t="array" ref="C174">IFERROR(INDEX('Legal Entity'!B:B,MATCH('E&amp;O -  Import (USD)'!F174,'Legal Entity'!A:A,0),0),0)</f>
        <v>1310 - Corix Utilities Inc.</v>
      </c>
      <c r="D174" s="170" t="str" cm="1">
        <f t="array" ref="D174">IFERROR(INDEX('Legal Entity'!C:C,MATCH(F174,'Legal Entity'!A:A,0),0),0)</f>
        <v>CA</v>
      </c>
      <c r="E174" s="170" t="s">
        <v>635</v>
      </c>
      <c r="F174" s="170" t="s">
        <v>110</v>
      </c>
      <c r="G174" s="170"/>
      <c r="H174" s="171" t="e">
        <f>#REF!*$BI174</f>
        <v>#REF!</v>
      </c>
      <c r="I174" s="171" t="e">
        <f>#REF!*$BI174</f>
        <v>#REF!</v>
      </c>
      <c r="J174" s="171" t="e">
        <f>#REF!*$BI174</f>
        <v>#REF!</v>
      </c>
      <c r="K174" s="171" t="e">
        <f>#REF!*$BI174</f>
        <v>#REF!</v>
      </c>
      <c r="L174" s="171" t="e">
        <f>#REF!*$BI174</f>
        <v>#REF!</v>
      </c>
      <c r="M174" s="171" t="e">
        <f>#REF!*$BI174</f>
        <v>#REF!</v>
      </c>
      <c r="N174" s="171" t="e">
        <f>#REF!*$BI174</f>
        <v>#REF!</v>
      </c>
      <c r="O174" s="171" t="e">
        <f>#REF!*$BI174</f>
        <v>#REF!</v>
      </c>
      <c r="P174" s="171" t="e">
        <f>#REF!*$BI174</f>
        <v>#REF!</v>
      </c>
      <c r="Q174" s="171" t="e">
        <f>#REF!*$BI174</f>
        <v>#REF!</v>
      </c>
      <c r="R174" s="171" t="e">
        <f>#REF!*$BI174</f>
        <v>#REF!</v>
      </c>
      <c r="S174" s="171" t="e">
        <f>#REF!*$BI174</f>
        <v>#REF!</v>
      </c>
      <c r="T174" s="171" t="e">
        <f>#REF!*$BI174</f>
        <v>#REF!</v>
      </c>
      <c r="U174" s="171" t="e">
        <f>#REF!*$BI174</f>
        <v>#REF!</v>
      </c>
      <c r="V174" s="171" t="e">
        <f>#REF!*$BI174</f>
        <v>#REF!</v>
      </c>
      <c r="W174" s="171" t="e">
        <f>#REF!*$BI174</f>
        <v>#REF!</v>
      </c>
      <c r="X174" s="171" t="e">
        <f>#REF!*$BI174</f>
        <v>#REF!</v>
      </c>
      <c r="Y174" s="171" t="e">
        <f>#REF!*$BI174</f>
        <v>#REF!</v>
      </c>
      <c r="Z174" s="171" t="e">
        <f>#REF!*$BI174</f>
        <v>#REF!</v>
      </c>
      <c r="AA174" s="171" t="e">
        <f>#REF!*$BI174</f>
        <v>#REF!</v>
      </c>
      <c r="AB174" s="171" t="e">
        <f>#REF!*$BI174</f>
        <v>#REF!</v>
      </c>
      <c r="AC174" s="171" t="e">
        <f>#REF!*$BI174</f>
        <v>#REF!</v>
      </c>
      <c r="AD174" s="171" t="e">
        <f>#REF!*$BI174</f>
        <v>#REF!</v>
      </c>
      <c r="AE174" s="171" t="e">
        <f>#REF!*$BI174</f>
        <v>#REF!</v>
      </c>
      <c r="AF174" s="171" t="e">
        <f>#REF!*$BI174</f>
        <v>#REF!</v>
      </c>
      <c r="AG174" s="171" t="e">
        <f>#REF!*$BI174</f>
        <v>#REF!</v>
      </c>
      <c r="AH174" s="171" t="e">
        <f>#REF!*$BI174</f>
        <v>#REF!</v>
      </c>
      <c r="AI174" s="171" t="e">
        <f>#REF!*$BI174</f>
        <v>#REF!</v>
      </c>
      <c r="AJ174" s="171" t="e">
        <f>#REF!*$BI174</f>
        <v>#REF!</v>
      </c>
      <c r="AK174" s="171" t="e">
        <f>#REF!*$BI174</f>
        <v>#REF!</v>
      </c>
      <c r="AL174" s="171" t="e">
        <f>#REF!*$BI174</f>
        <v>#REF!</v>
      </c>
      <c r="AM174" s="171" t="e">
        <f>#REF!*$BI174</f>
        <v>#REF!</v>
      </c>
      <c r="AN174" s="171" t="e">
        <f>#REF!*$BI174</f>
        <v>#REF!</v>
      </c>
      <c r="AO174" s="171" t="e">
        <f>#REF!*$BI174</f>
        <v>#REF!</v>
      </c>
      <c r="AP174" s="171" t="e">
        <f>#REF!*$BI174</f>
        <v>#REF!</v>
      </c>
      <c r="AQ174" s="171" t="e">
        <f>#REF!*$BI174</f>
        <v>#REF!</v>
      </c>
      <c r="AR174" s="171" t="e">
        <f>#REF!*$BI174</f>
        <v>#REF!</v>
      </c>
      <c r="AS174" s="171" t="e">
        <f>#REF!*$BI174</f>
        <v>#REF!</v>
      </c>
      <c r="AT174" s="171" t="e">
        <f>#REF!*$BI174</f>
        <v>#REF!</v>
      </c>
      <c r="AU174" s="171" t="e">
        <f>#REF!*$BI174</f>
        <v>#REF!</v>
      </c>
      <c r="AV174" s="171" t="e">
        <f>#REF!*$BI174</f>
        <v>#REF!</v>
      </c>
      <c r="AW174" s="171" t="e">
        <f>#REF!*$BI174</f>
        <v>#REF!</v>
      </c>
      <c r="AX174" s="171" t="e">
        <f>#REF!*$BI174</f>
        <v>#REF!</v>
      </c>
      <c r="AY174" s="171" t="e">
        <f>#REF!*$BI174</f>
        <v>#REF!</v>
      </c>
      <c r="AZ174" s="171" t="e">
        <f>#REF!*$BI174</f>
        <v>#REF!</v>
      </c>
      <c r="BA174" s="171" t="e">
        <f>#REF!*$BI174</f>
        <v>#REF!</v>
      </c>
      <c r="BB174" s="171" t="e">
        <f>#REF!*$BI174</f>
        <v>#REF!</v>
      </c>
      <c r="BC174" s="171" t="e">
        <f>#REF!*$BI174</f>
        <v>#REF!</v>
      </c>
      <c r="BD174" s="171" t="e">
        <f>#REF!*$BI174</f>
        <v>#REF!</v>
      </c>
      <c r="BE174" s="171" t="e">
        <f>#REF!*$BI174</f>
        <v>#REF!</v>
      </c>
      <c r="BF174" s="171" t="e">
        <f>#REF!*$BI174</f>
        <v>#REF!</v>
      </c>
      <c r="BG174" s="171" t="e">
        <f>#REF!*$BI174</f>
        <v>#REF!</v>
      </c>
      <c r="BI174" s="174">
        <f>SUMIF(Revenue!$P:$P,'E&amp;O -  Import (USD)'!$F174,Revenue!$I:$I)</f>
        <v>0</v>
      </c>
    </row>
    <row r="175" spans="1:61" s="173" customFormat="1" ht="12.75" hidden="1" customHeight="1">
      <c r="A175" s="179" t="s">
        <v>456</v>
      </c>
      <c r="B175" s="179" t="s">
        <v>435</v>
      </c>
      <c r="C175" s="170" t="str" cm="1">
        <f t="array" ref="C175">IFERROR(INDEX('Legal Entity'!B:B,MATCH('E&amp;O -  Import (USD)'!F175,'Legal Entity'!A:A,0),0),0)</f>
        <v>1310 - Corix Utilities Inc.</v>
      </c>
      <c r="D175" s="170" t="str" cm="1">
        <f t="array" ref="D175">IFERROR(INDEX('Legal Entity'!C:C,MATCH(F175,'Legal Entity'!A:A,0),0),0)</f>
        <v>CA</v>
      </c>
      <c r="E175" s="170" t="s">
        <v>635</v>
      </c>
      <c r="F175" s="170" t="s">
        <v>100</v>
      </c>
      <c r="G175" s="170"/>
      <c r="H175" s="171" t="e">
        <f>#REF!*$BI175</f>
        <v>#REF!</v>
      </c>
      <c r="I175" s="171" t="e">
        <f>#REF!*$BI175</f>
        <v>#REF!</v>
      </c>
      <c r="J175" s="171" t="e">
        <f>#REF!*$BI175</f>
        <v>#REF!</v>
      </c>
      <c r="K175" s="171" t="e">
        <f>#REF!*$BI175</f>
        <v>#REF!</v>
      </c>
      <c r="L175" s="171" t="e">
        <f>#REF!*$BI175</f>
        <v>#REF!</v>
      </c>
      <c r="M175" s="171" t="e">
        <f>#REF!*$BI175</f>
        <v>#REF!</v>
      </c>
      <c r="N175" s="171" t="e">
        <f>#REF!*$BI175</f>
        <v>#REF!</v>
      </c>
      <c r="O175" s="171" t="e">
        <f>#REF!*$BI175</f>
        <v>#REF!</v>
      </c>
      <c r="P175" s="171" t="e">
        <f>#REF!*$BI175</f>
        <v>#REF!</v>
      </c>
      <c r="Q175" s="171" t="e">
        <f>#REF!*$BI175</f>
        <v>#REF!</v>
      </c>
      <c r="R175" s="171" t="e">
        <f>#REF!*$BI175</f>
        <v>#REF!</v>
      </c>
      <c r="S175" s="171" t="e">
        <f>#REF!*$BI175</f>
        <v>#REF!</v>
      </c>
      <c r="T175" s="171" t="e">
        <f>#REF!*$BI175</f>
        <v>#REF!</v>
      </c>
      <c r="U175" s="171" t="e">
        <f>#REF!*$BI175</f>
        <v>#REF!</v>
      </c>
      <c r="V175" s="171" t="e">
        <f>#REF!*$BI175</f>
        <v>#REF!</v>
      </c>
      <c r="W175" s="171" t="e">
        <f>#REF!*$BI175</f>
        <v>#REF!</v>
      </c>
      <c r="X175" s="171" t="e">
        <f>#REF!*$BI175</f>
        <v>#REF!</v>
      </c>
      <c r="Y175" s="171" t="e">
        <f>#REF!*$BI175</f>
        <v>#REF!</v>
      </c>
      <c r="Z175" s="171" t="e">
        <f>#REF!*$BI175</f>
        <v>#REF!</v>
      </c>
      <c r="AA175" s="171" t="e">
        <f>#REF!*$BI175</f>
        <v>#REF!</v>
      </c>
      <c r="AB175" s="171" t="e">
        <f>#REF!*$BI175</f>
        <v>#REF!</v>
      </c>
      <c r="AC175" s="171" t="e">
        <f>#REF!*$BI175</f>
        <v>#REF!</v>
      </c>
      <c r="AD175" s="171" t="e">
        <f>#REF!*$BI175</f>
        <v>#REF!</v>
      </c>
      <c r="AE175" s="171" t="e">
        <f>#REF!*$BI175</f>
        <v>#REF!</v>
      </c>
      <c r="AF175" s="171" t="e">
        <f>#REF!*$BI175</f>
        <v>#REF!</v>
      </c>
      <c r="AG175" s="171" t="e">
        <f>#REF!*$BI175</f>
        <v>#REF!</v>
      </c>
      <c r="AH175" s="171" t="e">
        <f>#REF!*$BI175</f>
        <v>#REF!</v>
      </c>
      <c r="AI175" s="171" t="e">
        <f>#REF!*$BI175</f>
        <v>#REF!</v>
      </c>
      <c r="AJ175" s="171" t="e">
        <f>#REF!*$BI175</f>
        <v>#REF!</v>
      </c>
      <c r="AK175" s="171" t="e">
        <f>#REF!*$BI175</f>
        <v>#REF!</v>
      </c>
      <c r="AL175" s="171" t="e">
        <f>#REF!*$BI175</f>
        <v>#REF!</v>
      </c>
      <c r="AM175" s="171" t="e">
        <f>#REF!*$BI175</f>
        <v>#REF!</v>
      </c>
      <c r="AN175" s="171" t="e">
        <f>#REF!*$BI175</f>
        <v>#REF!</v>
      </c>
      <c r="AO175" s="171" t="e">
        <f>#REF!*$BI175</f>
        <v>#REF!</v>
      </c>
      <c r="AP175" s="171" t="e">
        <f>#REF!*$BI175</f>
        <v>#REF!</v>
      </c>
      <c r="AQ175" s="171" t="e">
        <f>#REF!*$BI175</f>
        <v>#REF!</v>
      </c>
      <c r="AR175" s="171" t="e">
        <f>#REF!*$BI175</f>
        <v>#REF!</v>
      </c>
      <c r="AS175" s="171" t="e">
        <f>#REF!*$BI175</f>
        <v>#REF!</v>
      </c>
      <c r="AT175" s="171" t="e">
        <f>#REF!*$BI175</f>
        <v>#REF!</v>
      </c>
      <c r="AU175" s="171" t="e">
        <f>#REF!*$BI175</f>
        <v>#REF!</v>
      </c>
      <c r="AV175" s="171" t="e">
        <f>#REF!*$BI175</f>
        <v>#REF!</v>
      </c>
      <c r="AW175" s="171" t="e">
        <f>#REF!*$BI175</f>
        <v>#REF!</v>
      </c>
      <c r="AX175" s="171" t="e">
        <f>#REF!*$BI175</f>
        <v>#REF!</v>
      </c>
      <c r="AY175" s="171" t="e">
        <f>#REF!*$BI175</f>
        <v>#REF!</v>
      </c>
      <c r="AZ175" s="171" t="e">
        <f>#REF!*$BI175</f>
        <v>#REF!</v>
      </c>
      <c r="BA175" s="171" t="e">
        <f>#REF!*$BI175</f>
        <v>#REF!</v>
      </c>
      <c r="BB175" s="171" t="e">
        <f>#REF!*$BI175</f>
        <v>#REF!</v>
      </c>
      <c r="BC175" s="171" t="e">
        <f>#REF!*$BI175</f>
        <v>#REF!</v>
      </c>
      <c r="BD175" s="171" t="e">
        <f>#REF!*$BI175</f>
        <v>#REF!</v>
      </c>
      <c r="BE175" s="171" t="e">
        <f>#REF!*$BI175</f>
        <v>#REF!</v>
      </c>
      <c r="BF175" s="171" t="e">
        <f>#REF!*$BI175</f>
        <v>#REF!</v>
      </c>
      <c r="BG175" s="171" t="e">
        <f>#REF!*$BI175</f>
        <v>#REF!</v>
      </c>
      <c r="BI175" s="174">
        <f>SUMIF(Revenue!$P:$P,'E&amp;O -  Import (USD)'!$F175,Revenue!$I:$I)</f>
        <v>0</v>
      </c>
    </row>
    <row r="176" spans="1:61" s="173" customFormat="1" ht="12.75" hidden="1" customHeight="1">
      <c r="A176" s="179" t="s">
        <v>456</v>
      </c>
      <c r="B176" s="179" t="s">
        <v>435</v>
      </c>
      <c r="C176" s="170" t="str" cm="1">
        <f t="array" ref="C176">IFERROR(INDEX('Legal Entity'!B:B,MATCH('E&amp;O -  Import (USD)'!F176,'Legal Entity'!A:A,0),0),0)</f>
        <v>1345 - Corix Water Services Inc.</v>
      </c>
      <c r="D176" s="170" t="str" cm="1">
        <f t="array" ref="D176">IFERROR(INDEX('Legal Entity'!C:C,MATCH(F176,'Legal Entity'!A:A,0),0),0)</f>
        <v>CA</v>
      </c>
      <c r="E176" s="170" t="s">
        <v>635</v>
      </c>
      <c r="F176" s="170" t="s">
        <v>174</v>
      </c>
      <c r="G176" s="170"/>
      <c r="H176" s="171" t="e">
        <f>#REF!*$BI176</f>
        <v>#REF!</v>
      </c>
      <c r="I176" s="171" t="e">
        <f>#REF!*$BI176</f>
        <v>#REF!</v>
      </c>
      <c r="J176" s="171" t="e">
        <f>#REF!*$BI176</f>
        <v>#REF!</v>
      </c>
      <c r="K176" s="171" t="e">
        <f>#REF!*$BI176</f>
        <v>#REF!</v>
      </c>
      <c r="L176" s="171" t="e">
        <f>#REF!*$BI176</f>
        <v>#REF!</v>
      </c>
      <c r="M176" s="171" t="e">
        <f>#REF!*$BI176</f>
        <v>#REF!</v>
      </c>
      <c r="N176" s="171" t="e">
        <f>#REF!*$BI176</f>
        <v>#REF!</v>
      </c>
      <c r="O176" s="171" t="e">
        <f>#REF!*$BI176</f>
        <v>#REF!</v>
      </c>
      <c r="P176" s="171" t="e">
        <f>#REF!*$BI176</f>
        <v>#REF!</v>
      </c>
      <c r="Q176" s="171" t="e">
        <f>#REF!*$BI176</f>
        <v>#REF!</v>
      </c>
      <c r="R176" s="171" t="e">
        <f>#REF!*$BI176</f>
        <v>#REF!</v>
      </c>
      <c r="S176" s="171" t="e">
        <f>#REF!*$BI176</f>
        <v>#REF!</v>
      </c>
      <c r="T176" s="171" t="e">
        <f>#REF!*$BI176</f>
        <v>#REF!</v>
      </c>
      <c r="U176" s="171" t="e">
        <f>#REF!*$BI176</f>
        <v>#REF!</v>
      </c>
      <c r="V176" s="171" t="e">
        <f>#REF!*$BI176</f>
        <v>#REF!</v>
      </c>
      <c r="W176" s="171" t="e">
        <f>#REF!*$BI176</f>
        <v>#REF!</v>
      </c>
      <c r="X176" s="171" t="e">
        <f>#REF!*$BI176</f>
        <v>#REF!</v>
      </c>
      <c r="Y176" s="171" t="e">
        <f>#REF!*$BI176</f>
        <v>#REF!</v>
      </c>
      <c r="Z176" s="171" t="e">
        <f>#REF!*$BI176</f>
        <v>#REF!</v>
      </c>
      <c r="AA176" s="171" t="e">
        <f>#REF!*$BI176</f>
        <v>#REF!</v>
      </c>
      <c r="AB176" s="171" t="e">
        <f>#REF!*$BI176</f>
        <v>#REF!</v>
      </c>
      <c r="AC176" s="171" t="e">
        <f>#REF!*$BI176</f>
        <v>#REF!</v>
      </c>
      <c r="AD176" s="171" t="e">
        <f>#REF!*$BI176</f>
        <v>#REF!</v>
      </c>
      <c r="AE176" s="171" t="e">
        <f>#REF!*$BI176</f>
        <v>#REF!</v>
      </c>
      <c r="AF176" s="171" t="e">
        <f>#REF!*$BI176</f>
        <v>#REF!</v>
      </c>
      <c r="AG176" s="171" t="e">
        <f>#REF!*$BI176</f>
        <v>#REF!</v>
      </c>
      <c r="AH176" s="171" t="e">
        <f>#REF!*$BI176</f>
        <v>#REF!</v>
      </c>
      <c r="AI176" s="171" t="e">
        <f>#REF!*$BI176</f>
        <v>#REF!</v>
      </c>
      <c r="AJ176" s="171" t="e">
        <f>#REF!*$BI176</f>
        <v>#REF!</v>
      </c>
      <c r="AK176" s="171" t="e">
        <f>#REF!*$BI176</f>
        <v>#REF!</v>
      </c>
      <c r="AL176" s="171" t="e">
        <f>#REF!*$BI176</f>
        <v>#REF!</v>
      </c>
      <c r="AM176" s="171" t="e">
        <f>#REF!*$BI176</f>
        <v>#REF!</v>
      </c>
      <c r="AN176" s="171" t="e">
        <f>#REF!*$BI176</f>
        <v>#REF!</v>
      </c>
      <c r="AO176" s="171" t="e">
        <f>#REF!*$BI176</f>
        <v>#REF!</v>
      </c>
      <c r="AP176" s="171" t="e">
        <f>#REF!*$BI176</f>
        <v>#REF!</v>
      </c>
      <c r="AQ176" s="171" t="e">
        <f>#REF!*$BI176</f>
        <v>#REF!</v>
      </c>
      <c r="AR176" s="171" t="e">
        <f>#REF!*$BI176</f>
        <v>#REF!</v>
      </c>
      <c r="AS176" s="171" t="e">
        <f>#REF!*$BI176</f>
        <v>#REF!</v>
      </c>
      <c r="AT176" s="171" t="e">
        <f>#REF!*$BI176</f>
        <v>#REF!</v>
      </c>
      <c r="AU176" s="171" t="e">
        <f>#REF!*$BI176</f>
        <v>#REF!</v>
      </c>
      <c r="AV176" s="171" t="e">
        <f>#REF!*$BI176</f>
        <v>#REF!</v>
      </c>
      <c r="AW176" s="171" t="e">
        <f>#REF!*$BI176</f>
        <v>#REF!</v>
      </c>
      <c r="AX176" s="171" t="e">
        <f>#REF!*$BI176</f>
        <v>#REF!</v>
      </c>
      <c r="AY176" s="171" t="e">
        <f>#REF!*$BI176</f>
        <v>#REF!</v>
      </c>
      <c r="AZ176" s="171" t="e">
        <f>#REF!*$BI176</f>
        <v>#REF!</v>
      </c>
      <c r="BA176" s="171" t="e">
        <f>#REF!*$BI176</f>
        <v>#REF!</v>
      </c>
      <c r="BB176" s="171" t="e">
        <f>#REF!*$BI176</f>
        <v>#REF!</v>
      </c>
      <c r="BC176" s="171" t="e">
        <f>#REF!*$BI176</f>
        <v>#REF!</v>
      </c>
      <c r="BD176" s="171" t="e">
        <f>#REF!*$BI176</f>
        <v>#REF!</v>
      </c>
      <c r="BE176" s="171" t="e">
        <f>#REF!*$BI176</f>
        <v>#REF!</v>
      </c>
      <c r="BF176" s="171" t="e">
        <f>#REF!*$BI176</f>
        <v>#REF!</v>
      </c>
      <c r="BG176" s="171" t="e">
        <f>#REF!*$BI176</f>
        <v>#REF!</v>
      </c>
      <c r="BI176" s="174">
        <f>SUMIF(Revenue!$P:$P,'E&amp;O -  Import (USD)'!$F176,Revenue!$I:$I)</f>
        <v>0</v>
      </c>
    </row>
    <row r="177" spans="1:61" s="173" customFormat="1" ht="12.75" hidden="1" customHeight="1">
      <c r="A177" s="179" t="s">
        <v>456</v>
      </c>
      <c r="B177" s="179" t="s">
        <v>435</v>
      </c>
      <c r="C177" s="170" t="str" cm="1">
        <f t="array" ref="C177">IFERROR(INDEX('Legal Entity'!B:B,MATCH('E&amp;O -  Import (USD)'!F177,'Legal Entity'!A:A,0),0),0)</f>
        <v>1345 - Corix Water Services Inc.</v>
      </c>
      <c r="D177" s="170" t="str" cm="1">
        <f t="array" ref="D177">IFERROR(INDEX('Legal Entity'!C:C,MATCH(F177,'Legal Entity'!A:A,0),0),0)</f>
        <v>CA</v>
      </c>
      <c r="E177" s="170" t="s">
        <v>635</v>
      </c>
      <c r="F177" s="170" t="s">
        <v>172</v>
      </c>
      <c r="G177" s="170"/>
      <c r="H177" s="171" t="e">
        <f>#REF!*$BI177</f>
        <v>#REF!</v>
      </c>
      <c r="I177" s="171" t="e">
        <f>#REF!*$BI177</f>
        <v>#REF!</v>
      </c>
      <c r="J177" s="171" t="e">
        <f>#REF!*$BI177</f>
        <v>#REF!</v>
      </c>
      <c r="K177" s="171" t="e">
        <f>#REF!*$BI177</f>
        <v>#REF!</v>
      </c>
      <c r="L177" s="171" t="e">
        <f>#REF!*$BI177</f>
        <v>#REF!</v>
      </c>
      <c r="M177" s="171" t="e">
        <f>#REF!*$BI177</f>
        <v>#REF!</v>
      </c>
      <c r="N177" s="171" t="e">
        <f>#REF!*$BI177</f>
        <v>#REF!</v>
      </c>
      <c r="O177" s="171" t="e">
        <f>#REF!*$BI177</f>
        <v>#REF!</v>
      </c>
      <c r="P177" s="171" t="e">
        <f>#REF!*$BI177</f>
        <v>#REF!</v>
      </c>
      <c r="Q177" s="171" t="e">
        <f>#REF!*$BI177</f>
        <v>#REF!</v>
      </c>
      <c r="R177" s="171" t="e">
        <f>#REF!*$BI177</f>
        <v>#REF!</v>
      </c>
      <c r="S177" s="171" t="e">
        <f>#REF!*$BI177</f>
        <v>#REF!</v>
      </c>
      <c r="T177" s="171" t="e">
        <f>#REF!*$BI177</f>
        <v>#REF!</v>
      </c>
      <c r="U177" s="171" t="e">
        <f>#REF!*$BI177</f>
        <v>#REF!</v>
      </c>
      <c r="V177" s="171" t="e">
        <f>#REF!*$BI177</f>
        <v>#REF!</v>
      </c>
      <c r="W177" s="171" t="e">
        <f>#REF!*$BI177</f>
        <v>#REF!</v>
      </c>
      <c r="X177" s="171" t="e">
        <f>#REF!*$BI177</f>
        <v>#REF!</v>
      </c>
      <c r="Y177" s="171" t="e">
        <f>#REF!*$BI177</f>
        <v>#REF!</v>
      </c>
      <c r="Z177" s="171" t="e">
        <f>#REF!*$BI177</f>
        <v>#REF!</v>
      </c>
      <c r="AA177" s="171" t="e">
        <f>#REF!*$BI177</f>
        <v>#REF!</v>
      </c>
      <c r="AB177" s="171" t="e">
        <f>#REF!*$BI177</f>
        <v>#REF!</v>
      </c>
      <c r="AC177" s="171" t="e">
        <f>#REF!*$BI177</f>
        <v>#REF!</v>
      </c>
      <c r="AD177" s="171" t="e">
        <f>#REF!*$BI177</f>
        <v>#REF!</v>
      </c>
      <c r="AE177" s="171" t="e">
        <f>#REF!*$BI177</f>
        <v>#REF!</v>
      </c>
      <c r="AF177" s="171" t="e">
        <f>#REF!*$BI177</f>
        <v>#REF!</v>
      </c>
      <c r="AG177" s="171" t="e">
        <f>#REF!*$BI177</f>
        <v>#REF!</v>
      </c>
      <c r="AH177" s="171" t="e">
        <f>#REF!*$BI177</f>
        <v>#REF!</v>
      </c>
      <c r="AI177" s="171" t="e">
        <f>#REF!*$BI177</f>
        <v>#REF!</v>
      </c>
      <c r="AJ177" s="171" t="e">
        <f>#REF!*$BI177</f>
        <v>#REF!</v>
      </c>
      <c r="AK177" s="171" t="e">
        <f>#REF!*$BI177</f>
        <v>#REF!</v>
      </c>
      <c r="AL177" s="171" t="e">
        <f>#REF!*$BI177</f>
        <v>#REF!</v>
      </c>
      <c r="AM177" s="171" t="e">
        <f>#REF!*$BI177</f>
        <v>#REF!</v>
      </c>
      <c r="AN177" s="171" t="e">
        <f>#REF!*$BI177</f>
        <v>#REF!</v>
      </c>
      <c r="AO177" s="171" t="e">
        <f>#REF!*$BI177</f>
        <v>#REF!</v>
      </c>
      <c r="AP177" s="171" t="e">
        <f>#REF!*$BI177</f>
        <v>#REF!</v>
      </c>
      <c r="AQ177" s="171" t="e">
        <f>#REF!*$BI177</f>
        <v>#REF!</v>
      </c>
      <c r="AR177" s="171" t="e">
        <f>#REF!*$BI177</f>
        <v>#REF!</v>
      </c>
      <c r="AS177" s="171" t="e">
        <f>#REF!*$BI177</f>
        <v>#REF!</v>
      </c>
      <c r="AT177" s="171" t="e">
        <f>#REF!*$BI177</f>
        <v>#REF!</v>
      </c>
      <c r="AU177" s="171" t="e">
        <f>#REF!*$BI177</f>
        <v>#REF!</v>
      </c>
      <c r="AV177" s="171" t="e">
        <f>#REF!*$BI177</f>
        <v>#REF!</v>
      </c>
      <c r="AW177" s="171" t="e">
        <f>#REF!*$BI177</f>
        <v>#REF!</v>
      </c>
      <c r="AX177" s="171" t="e">
        <f>#REF!*$BI177</f>
        <v>#REF!</v>
      </c>
      <c r="AY177" s="171" t="e">
        <f>#REF!*$BI177</f>
        <v>#REF!</v>
      </c>
      <c r="AZ177" s="171" t="e">
        <f>#REF!*$BI177</f>
        <v>#REF!</v>
      </c>
      <c r="BA177" s="171" t="e">
        <f>#REF!*$BI177</f>
        <v>#REF!</v>
      </c>
      <c r="BB177" s="171" t="e">
        <f>#REF!*$BI177</f>
        <v>#REF!</v>
      </c>
      <c r="BC177" s="171" t="e">
        <f>#REF!*$BI177</f>
        <v>#REF!</v>
      </c>
      <c r="BD177" s="171" t="e">
        <f>#REF!*$BI177</f>
        <v>#REF!</v>
      </c>
      <c r="BE177" s="171" t="e">
        <f>#REF!*$BI177</f>
        <v>#REF!</v>
      </c>
      <c r="BF177" s="171" t="e">
        <f>#REF!*$BI177</f>
        <v>#REF!</v>
      </c>
      <c r="BG177" s="171" t="e">
        <f>#REF!*$BI177</f>
        <v>#REF!</v>
      </c>
      <c r="BI177" s="174">
        <f>SUMIF(Revenue!$P:$P,'E&amp;O -  Import (USD)'!$F177,Revenue!$I:$I)</f>
        <v>0</v>
      </c>
    </row>
    <row r="178" spans="1:61" s="173" customFormat="1" ht="12.75" hidden="1" customHeight="1">
      <c r="A178" s="179" t="s">
        <v>456</v>
      </c>
      <c r="B178" s="179" t="s">
        <v>435</v>
      </c>
      <c r="C178" s="170" t="str" cm="1">
        <f t="array" ref="C178">IFERROR(INDEX('Legal Entity'!B:B,MATCH('E&amp;O -  Import (USD)'!F178,'Legal Entity'!A:A,0),0),0)</f>
        <v>1310 - Corix Utilities Inc.</v>
      </c>
      <c r="D178" s="170" t="str" cm="1">
        <f t="array" ref="D178">IFERROR(INDEX('Legal Entity'!C:C,MATCH(F178,'Legal Entity'!A:A,0),0),0)</f>
        <v>CA</v>
      </c>
      <c r="E178" s="170" t="s">
        <v>635</v>
      </c>
      <c r="F178" s="170" t="s">
        <v>658</v>
      </c>
      <c r="G178" s="170"/>
      <c r="H178" s="171" t="e">
        <f>#REF!*$BI178</f>
        <v>#REF!</v>
      </c>
      <c r="I178" s="171" t="e">
        <f>#REF!*$BI178</f>
        <v>#REF!</v>
      </c>
      <c r="J178" s="171" t="e">
        <f>#REF!*$BI178</f>
        <v>#REF!</v>
      </c>
      <c r="K178" s="171" t="e">
        <f>#REF!*$BI178</f>
        <v>#REF!</v>
      </c>
      <c r="L178" s="171" t="e">
        <f>#REF!*$BI178</f>
        <v>#REF!</v>
      </c>
      <c r="M178" s="171" t="e">
        <f>#REF!*$BI178</f>
        <v>#REF!</v>
      </c>
      <c r="N178" s="171" t="e">
        <f>#REF!*$BI178</f>
        <v>#REF!</v>
      </c>
      <c r="O178" s="171" t="e">
        <f>#REF!*$BI178</f>
        <v>#REF!</v>
      </c>
      <c r="P178" s="171" t="e">
        <f>#REF!*$BI178</f>
        <v>#REF!</v>
      </c>
      <c r="Q178" s="171" t="e">
        <f>#REF!*$BI178</f>
        <v>#REF!</v>
      </c>
      <c r="R178" s="171" t="e">
        <f>#REF!*$BI178</f>
        <v>#REF!</v>
      </c>
      <c r="S178" s="171" t="e">
        <f>#REF!*$BI178</f>
        <v>#REF!</v>
      </c>
      <c r="T178" s="171" t="e">
        <f>#REF!*$BI178</f>
        <v>#REF!</v>
      </c>
      <c r="U178" s="171" t="e">
        <f>#REF!*$BI178</f>
        <v>#REF!</v>
      </c>
      <c r="V178" s="171" t="e">
        <f>#REF!*$BI178</f>
        <v>#REF!</v>
      </c>
      <c r="W178" s="171" t="e">
        <f>#REF!*$BI178</f>
        <v>#REF!</v>
      </c>
      <c r="X178" s="171" t="e">
        <f>#REF!*$BI178</f>
        <v>#REF!</v>
      </c>
      <c r="Y178" s="171" t="e">
        <f>#REF!*$BI178</f>
        <v>#REF!</v>
      </c>
      <c r="Z178" s="171" t="e">
        <f>#REF!*$BI178</f>
        <v>#REF!</v>
      </c>
      <c r="AA178" s="171" t="e">
        <f>#REF!*$BI178</f>
        <v>#REF!</v>
      </c>
      <c r="AB178" s="171" t="e">
        <f>#REF!*$BI178</f>
        <v>#REF!</v>
      </c>
      <c r="AC178" s="171" t="e">
        <f>#REF!*$BI178</f>
        <v>#REF!</v>
      </c>
      <c r="AD178" s="171" t="e">
        <f>#REF!*$BI178</f>
        <v>#REF!</v>
      </c>
      <c r="AE178" s="171" t="e">
        <f>#REF!*$BI178</f>
        <v>#REF!</v>
      </c>
      <c r="AF178" s="171" t="e">
        <f>#REF!*$BI178</f>
        <v>#REF!</v>
      </c>
      <c r="AG178" s="171" t="e">
        <f>#REF!*$BI178</f>
        <v>#REF!</v>
      </c>
      <c r="AH178" s="171" t="e">
        <f>#REF!*$BI178</f>
        <v>#REF!</v>
      </c>
      <c r="AI178" s="171" t="e">
        <f>#REF!*$BI178</f>
        <v>#REF!</v>
      </c>
      <c r="AJ178" s="171" t="e">
        <f>#REF!*$BI178</f>
        <v>#REF!</v>
      </c>
      <c r="AK178" s="171" t="e">
        <f>#REF!*$BI178</f>
        <v>#REF!</v>
      </c>
      <c r="AL178" s="171" t="e">
        <f>#REF!*$BI178</f>
        <v>#REF!</v>
      </c>
      <c r="AM178" s="171" t="e">
        <f>#REF!*$BI178</f>
        <v>#REF!</v>
      </c>
      <c r="AN178" s="171" t="e">
        <f>#REF!*$BI178</f>
        <v>#REF!</v>
      </c>
      <c r="AO178" s="171" t="e">
        <f>#REF!*$BI178</f>
        <v>#REF!</v>
      </c>
      <c r="AP178" s="171" t="e">
        <f>#REF!*$BI178</f>
        <v>#REF!</v>
      </c>
      <c r="AQ178" s="171" t="e">
        <f>#REF!*$BI178</f>
        <v>#REF!</v>
      </c>
      <c r="AR178" s="171" t="e">
        <f>#REF!*$BI178</f>
        <v>#REF!</v>
      </c>
      <c r="AS178" s="171" t="e">
        <f>#REF!*$BI178</f>
        <v>#REF!</v>
      </c>
      <c r="AT178" s="171" t="e">
        <f>#REF!*$BI178</f>
        <v>#REF!</v>
      </c>
      <c r="AU178" s="171" t="e">
        <f>#REF!*$BI178</f>
        <v>#REF!</v>
      </c>
      <c r="AV178" s="171" t="e">
        <f>#REF!*$BI178</f>
        <v>#REF!</v>
      </c>
      <c r="AW178" s="171" t="e">
        <f>#REF!*$BI178</f>
        <v>#REF!</v>
      </c>
      <c r="AX178" s="171" t="e">
        <f>#REF!*$BI178</f>
        <v>#REF!</v>
      </c>
      <c r="AY178" s="171" t="e">
        <f>#REF!*$BI178</f>
        <v>#REF!</v>
      </c>
      <c r="AZ178" s="171" t="e">
        <f>#REF!*$BI178</f>
        <v>#REF!</v>
      </c>
      <c r="BA178" s="171" t="e">
        <f>#REF!*$BI178</f>
        <v>#REF!</v>
      </c>
      <c r="BB178" s="171" t="e">
        <f>#REF!*$BI178</f>
        <v>#REF!</v>
      </c>
      <c r="BC178" s="171" t="e">
        <f>#REF!*$BI178</f>
        <v>#REF!</v>
      </c>
      <c r="BD178" s="171" t="e">
        <f>#REF!*$BI178</f>
        <v>#REF!</v>
      </c>
      <c r="BE178" s="171" t="e">
        <f>#REF!*$BI178</f>
        <v>#REF!</v>
      </c>
      <c r="BF178" s="171" t="e">
        <f>#REF!*$BI178</f>
        <v>#REF!</v>
      </c>
      <c r="BG178" s="171" t="e">
        <f>#REF!*$BI178</f>
        <v>#REF!</v>
      </c>
      <c r="BI178" s="174">
        <f>SUMIF(Revenue!$P:$P,'E&amp;O -  Import (USD)'!$F178,Revenue!$I:$I)</f>
        <v>0</v>
      </c>
    </row>
    <row r="179" spans="1:61" s="173" customFormat="1" ht="12.75" hidden="1" customHeight="1">
      <c r="A179" s="179" t="s">
        <v>456</v>
      </c>
      <c r="B179" s="179" t="s">
        <v>435</v>
      </c>
      <c r="C179" s="170" t="str" cm="1">
        <f t="array" ref="C179">IFERROR(INDEX('Legal Entity'!B:B,MATCH('E&amp;O -  Import (USD)'!F179,'Legal Entity'!A:A,0),0),0)</f>
        <v>1335 - Corix Water Systems</v>
      </c>
      <c r="D179" s="170" t="str" cm="1">
        <f t="array" ref="D179">IFERROR(INDEX('Legal Entity'!C:C,MATCH(F179,'Legal Entity'!A:A,0),0),0)</f>
        <v>CA</v>
      </c>
      <c r="E179" s="170" t="s">
        <v>635</v>
      </c>
      <c r="F179" s="170" t="s">
        <v>659</v>
      </c>
      <c r="G179" s="170"/>
      <c r="H179" s="171" t="e">
        <f>#REF!*$BI179</f>
        <v>#REF!</v>
      </c>
      <c r="I179" s="171" t="e">
        <f>#REF!*$BI179</f>
        <v>#REF!</v>
      </c>
      <c r="J179" s="171" t="e">
        <f>#REF!*$BI179</f>
        <v>#REF!</v>
      </c>
      <c r="K179" s="171" t="e">
        <f>#REF!*$BI179</f>
        <v>#REF!</v>
      </c>
      <c r="L179" s="171" t="e">
        <f>#REF!*$BI179</f>
        <v>#REF!</v>
      </c>
      <c r="M179" s="171" t="e">
        <f>#REF!*$BI179</f>
        <v>#REF!</v>
      </c>
      <c r="N179" s="171" t="e">
        <f>#REF!*$BI179</f>
        <v>#REF!</v>
      </c>
      <c r="O179" s="171" t="e">
        <f>#REF!*$BI179</f>
        <v>#REF!</v>
      </c>
      <c r="P179" s="171" t="e">
        <f>#REF!*$BI179</f>
        <v>#REF!</v>
      </c>
      <c r="Q179" s="171" t="e">
        <f>#REF!*$BI179</f>
        <v>#REF!</v>
      </c>
      <c r="R179" s="171" t="e">
        <f>#REF!*$BI179</f>
        <v>#REF!</v>
      </c>
      <c r="S179" s="171" t="e">
        <f>#REF!*$BI179</f>
        <v>#REF!</v>
      </c>
      <c r="T179" s="171" t="e">
        <f>#REF!*$BI179</f>
        <v>#REF!</v>
      </c>
      <c r="U179" s="171" t="e">
        <f>#REF!*$BI179</f>
        <v>#REF!</v>
      </c>
      <c r="V179" s="171" t="e">
        <f>#REF!*$BI179</f>
        <v>#REF!</v>
      </c>
      <c r="W179" s="171" t="e">
        <f>#REF!*$BI179</f>
        <v>#REF!</v>
      </c>
      <c r="X179" s="171" t="e">
        <f>#REF!*$BI179</f>
        <v>#REF!</v>
      </c>
      <c r="Y179" s="171" t="e">
        <f>#REF!*$BI179</f>
        <v>#REF!</v>
      </c>
      <c r="Z179" s="171" t="e">
        <f>#REF!*$BI179</f>
        <v>#REF!</v>
      </c>
      <c r="AA179" s="171" t="e">
        <f>#REF!*$BI179</f>
        <v>#REF!</v>
      </c>
      <c r="AB179" s="171" t="e">
        <f>#REF!*$BI179</f>
        <v>#REF!</v>
      </c>
      <c r="AC179" s="171" t="e">
        <f>#REF!*$BI179</f>
        <v>#REF!</v>
      </c>
      <c r="AD179" s="171" t="e">
        <f>#REF!*$BI179</f>
        <v>#REF!</v>
      </c>
      <c r="AE179" s="171" t="e">
        <f>#REF!*$BI179</f>
        <v>#REF!</v>
      </c>
      <c r="AF179" s="171" t="e">
        <f>#REF!*$BI179</f>
        <v>#REF!</v>
      </c>
      <c r="AG179" s="171" t="e">
        <f>#REF!*$BI179</f>
        <v>#REF!</v>
      </c>
      <c r="AH179" s="171" t="e">
        <f>#REF!*$BI179</f>
        <v>#REF!</v>
      </c>
      <c r="AI179" s="171" t="e">
        <f>#REF!*$BI179</f>
        <v>#REF!</v>
      </c>
      <c r="AJ179" s="171" t="e">
        <f>#REF!*$BI179</f>
        <v>#REF!</v>
      </c>
      <c r="AK179" s="171" t="e">
        <f>#REF!*$BI179</f>
        <v>#REF!</v>
      </c>
      <c r="AL179" s="171" t="e">
        <f>#REF!*$BI179</f>
        <v>#REF!</v>
      </c>
      <c r="AM179" s="171" t="e">
        <f>#REF!*$BI179</f>
        <v>#REF!</v>
      </c>
      <c r="AN179" s="171" t="e">
        <f>#REF!*$BI179</f>
        <v>#REF!</v>
      </c>
      <c r="AO179" s="171" t="e">
        <f>#REF!*$BI179</f>
        <v>#REF!</v>
      </c>
      <c r="AP179" s="171" t="e">
        <f>#REF!*$BI179</f>
        <v>#REF!</v>
      </c>
      <c r="AQ179" s="171" t="e">
        <f>#REF!*$BI179</f>
        <v>#REF!</v>
      </c>
      <c r="AR179" s="171" t="e">
        <f>#REF!*$BI179</f>
        <v>#REF!</v>
      </c>
      <c r="AS179" s="171" t="e">
        <f>#REF!*$BI179</f>
        <v>#REF!</v>
      </c>
      <c r="AT179" s="171" t="e">
        <f>#REF!*$BI179</f>
        <v>#REF!</v>
      </c>
      <c r="AU179" s="171" t="e">
        <f>#REF!*$BI179</f>
        <v>#REF!</v>
      </c>
      <c r="AV179" s="171" t="e">
        <f>#REF!*$BI179</f>
        <v>#REF!</v>
      </c>
      <c r="AW179" s="171" t="e">
        <f>#REF!*$BI179</f>
        <v>#REF!</v>
      </c>
      <c r="AX179" s="171" t="e">
        <f>#REF!*$BI179</f>
        <v>#REF!</v>
      </c>
      <c r="AY179" s="171" t="e">
        <f>#REF!*$BI179</f>
        <v>#REF!</v>
      </c>
      <c r="AZ179" s="171" t="e">
        <f>#REF!*$BI179</f>
        <v>#REF!</v>
      </c>
      <c r="BA179" s="171" t="e">
        <f>#REF!*$BI179</f>
        <v>#REF!</v>
      </c>
      <c r="BB179" s="171" t="e">
        <f>#REF!*$BI179</f>
        <v>#REF!</v>
      </c>
      <c r="BC179" s="171" t="e">
        <f>#REF!*$BI179</f>
        <v>#REF!</v>
      </c>
      <c r="BD179" s="171" t="e">
        <f>#REF!*$BI179</f>
        <v>#REF!</v>
      </c>
      <c r="BE179" s="171" t="e">
        <f>#REF!*$BI179</f>
        <v>#REF!</v>
      </c>
      <c r="BF179" s="171" t="e">
        <f>#REF!*$BI179</f>
        <v>#REF!</v>
      </c>
      <c r="BG179" s="171" t="e">
        <f>#REF!*$BI179</f>
        <v>#REF!</v>
      </c>
      <c r="BI179" s="174">
        <f>SUMIF(Revenue!$P:$P,'E&amp;O -  Import (USD)'!$F179,Revenue!$I:$I)</f>
        <v>0</v>
      </c>
    </row>
    <row r="180" spans="1:61" s="173" customFormat="1" ht="12.75" hidden="1" customHeight="1">
      <c r="A180" s="179" t="s">
        <v>456</v>
      </c>
      <c r="B180" s="179" t="s">
        <v>435</v>
      </c>
      <c r="C180" s="170" t="str" cm="1">
        <f t="array" ref="C180">IFERROR(INDEX('Legal Entity'!B:B,MATCH('E&amp;O -  Import (USD)'!F180,'Legal Entity'!A:A,0),0),0)</f>
        <v>1010 - Corix Infrastructures Inc.</v>
      </c>
      <c r="D180" s="170" t="str" cm="1">
        <f t="array" ref="D180">IFERROR(INDEX('Legal Entity'!C:C,MATCH(F180,'Legal Entity'!A:A,0),0),0)</f>
        <v>CA</v>
      </c>
      <c r="E180" s="170" t="s">
        <v>635</v>
      </c>
      <c r="F180" s="170" t="s">
        <v>660</v>
      </c>
      <c r="G180" s="170"/>
      <c r="H180" s="171" t="e">
        <f>#REF!*$BI180</f>
        <v>#REF!</v>
      </c>
      <c r="I180" s="171" t="e">
        <f>#REF!*$BI180</f>
        <v>#REF!</v>
      </c>
      <c r="J180" s="171" t="e">
        <f>#REF!*$BI180</f>
        <v>#REF!</v>
      </c>
      <c r="K180" s="171" t="e">
        <f>#REF!*$BI180</f>
        <v>#REF!</v>
      </c>
      <c r="L180" s="171" t="e">
        <f>#REF!*$BI180</f>
        <v>#REF!</v>
      </c>
      <c r="M180" s="171" t="e">
        <f>#REF!*$BI180</f>
        <v>#REF!</v>
      </c>
      <c r="N180" s="171" t="e">
        <f>#REF!*$BI180</f>
        <v>#REF!</v>
      </c>
      <c r="O180" s="171" t="e">
        <f>#REF!*$BI180</f>
        <v>#REF!</v>
      </c>
      <c r="P180" s="171" t="e">
        <f>#REF!*$BI180</f>
        <v>#REF!</v>
      </c>
      <c r="Q180" s="171" t="e">
        <f>#REF!*$BI180</f>
        <v>#REF!</v>
      </c>
      <c r="R180" s="171" t="e">
        <f>#REF!*$BI180</f>
        <v>#REF!</v>
      </c>
      <c r="S180" s="171" t="e">
        <f>#REF!*$BI180</f>
        <v>#REF!</v>
      </c>
      <c r="T180" s="171" t="e">
        <f>#REF!*$BI180</f>
        <v>#REF!</v>
      </c>
      <c r="U180" s="171" t="e">
        <f>#REF!*$BI180</f>
        <v>#REF!</v>
      </c>
      <c r="V180" s="171" t="e">
        <f>#REF!*$BI180</f>
        <v>#REF!</v>
      </c>
      <c r="W180" s="171" t="e">
        <f>#REF!*$BI180</f>
        <v>#REF!</v>
      </c>
      <c r="X180" s="171" t="e">
        <f>#REF!*$BI180</f>
        <v>#REF!</v>
      </c>
      <c r="Y180" s="171" t="e">
        <f>#REF!*$BI180</f>
        <v>#REF!</v>
      </c>
      <c r="Z180" s="171" t="e">
        <f>#REF!*$BI180</f>
        <v>#REF!</v>
      </c>
      <c r="AA180" s="171" t="e">
        <f>#REF!*$BI180</f>
        <v>#REF!</v>
      </c>
      <c r="AB180" s="171" t="e">
        <f>#REF!*$BI180</f>
        <v>#REF!</v>
      </c>
      <c r="AC180" s="171" t="e">
        <f>#REF!*$BI180</f>
        <v>#REF!</v>
      </c>
      <c r="AD180" s="171" t="e">
        <f>#REF!*$BI180</f>
        <v>#REF!</v>
      </c>
      <c r="AE180" s="171" t="e">
        <f>#REF!*$BI180</f>
        <v>#REF!</v>
      </c>
      <c r="AF180" s="171" t="e">
        <f>#REF!*$BI180</f>
        <v>#REF!</v>
      </c>
      <c r="AG180" s="171" t="e">
        <f>#REF!*$BI180</f>
        <v>#REF!</v>
      </c>
      <c r="AH180" s="171" t="e">
        <f>#REF!*$BI180</f>
        <v>#REF!</v>
      </c>
      <c r="AI180" s="171" t="e">
        <f>#REF!*$BI180</f>
        <v>#REF!</v>
      </c>
      <c r="AJ180" s="171" t="e">
        <f>#REF!*$BI180</f>
        <v>#REF!</v>
      </c>
      <c r="AK180" s="171" t="e">
        <f>#REF!*$BI180</f>
        <v>#REF!</v>
      </c>
      <c r="AL180" s="171" t="e">
        <f>#REF!*$BI180</f>
        <v>#REF!</v>
      </c>
      <c r="AM180" s="171" t="e">
        <f>#REF!*$BI180</f>
        <v>#REF!</v>
      </c>
      <c r="AN180" s="171" t="e">
        <f>#REF!*$BI180</f>
        <v>#REF!</v>
      </c>
      <c r="AO180" s="171" t="e">
        <f>#REF!*$BI180</f>
        <v>#REF!</v>
      </c>
      <c r="AP180" s="171" t="e">
        <f>#REF!*$BI180</f>
        <v>#REF!</v>
      </c>
      <c r="AQ180" s="171" t="e">
        <f>#REF!*$BI180</f>
        <v>#REF!</v>
      </c>
      <c r="AR180" s="171" t="e">
        <f>#REF!*$BI180</f>
        <v>#REF!</v>
      </c>
      <c r="AS180" s="171" t="e">
        <f>#REF!*$BI180</f>
        <v>#REF!</v>
      </c>
      <c r="AT180" s="171" t="e">
        <f>#REF!*$BI180</f>
        <v>#REF!</v>
      </c>
      <c r="AU180" s="171" t="e">
        <f>#REF!*$BI180</f>
        <v>#REF!</v>
      </c>
      <c r="AV180" s="171" t="e">
        <f>#REF!*$BI180</f>
        <v>#REF!</v>
      </c>
      <c r="AW180" s="171" t="e">
        <f>#REF!*$BI180</f>
        <v>#REF!</v>
      </c>
      <c r="AX180" s="171" t="e">
        <f>#REF!*$BI180</f>
        <v>#REF!</v>
      </c>
      <c r="AY180" s="171" t="e">
        <f>#REF!*$BI180</f>
        <v>#REF!</v>
      </c>
      <c r="AZ180" s="171" t="e">
        <f>#REF!*$BI180</f>
        <v>#REF!</v>
      </c>
      <c r="BA180" s="171" t="e">
        <f>#REF!*$BI180</f>
        <v>#REF!</v>
      </c>
      <c r="BB180" s="171" t="e">
        <f>#REF!*$BI180</f>
        <v>#REF!</v>
      </c>
      <c r="BC180" s="171" t="e">
        <f>#REF!*$BI180</f>
        <v>#REF!</v>
      </c>
      <c r="BD180" s="171" t="e">
        <f>#REF!*$BI180</f>
        <v>#REF!</v>
      </c>
      <c r="BE180" s="171" t="e">
        <f>#REF!*$BI180</f>
        <v>#REF!</v>
      </c>
      <c r="BF180" s="171" t="e">
        <f>#REF!*$BI180</f>
        <v>#REF!</v>
      </c>
      <c r="BG180" s="171" t="e">
        <f>#REF!*$BI180</f>
        <v>#REF!</v>
      </c>
      <c r="BI180" s="174">
        <f>SUMIF(Revenue!$P:$P,'E&amp;O -  Import (USD)'!$F180,Revenue!$I:$I)</f>
        <v>0</v>
      </c>
    </row>
    <row r="181" spans="1:61" s="173" customFormat="1" ht="12.75" hidden="1" customHeight="1">
      <c r="A181" s="179" t="s">
        <v>456</v>
      </c>
      <c r="B181" s="179" t="s">
        <v>435</v>
      </c>
      <c r="C181" s="170" t="str" cm="1">
        <f t="array" ref="C181">IFERROR(INDEX('Legal Entity'!B:B,MATCH('E&amp;O -  Import (USD)'!F181,'Legal Entity'!A:A,0),0),0)</f>
        <v>1014 - Inland Pacific Resources Inc. (IPRI)</v>
      </c>
      <c r="D181" s="170" t="str" cm="1">
        <f t="array" ref="D181">IFERROR(INDEX('Legal Entity'!C:C,MATCH(F181,'Legal Entity'!A:A,0),0),0)</f>
        <v>US</v>
      </c>
      <c r="E181" s="170" t="s">
        <v>635</v>
      </c>
      <c r="F181" s="170" t="s">
        <v>651</v>
      </c>
      <c r="G181" s="170"/>
      <c r="H181" s="171" t="e">
        <f>#REF!*$BI181</f>
        <v>#REF!</v>
      </c>
      <c r="I181" s="171" t="e">
        <f>#REF!*$BI181</f>
        <v>#REF!</v>
      </c>
      <c r="J181" s="171" t="e">
        <f>#REF!*$BI181</f>
        <v>#REF!</v>
      </c>
      <c r="K181" s="171" t="e">
        <f>#REF!*$BI181</f>
        <v>#REF!</v>
      </c>
      <c r="L181" s="171" t="e">
        <f>#REF!*$BI181</f>
        <v>#REF!</v>
      </c>
      <c r="M181" s="171" t="e">
        <f>#REF!*$BI181</f>
        <v>#REF!</v>
      </c>
      <c r="N181" s="171" t="e">
        <f>#REF!*$BI181</f>
        <v>#REF!</v>
      </c>
      <c r="O181" s="171" t="e">
        <f>#REF!*$BI181</f>
        <v>#REF!</v>
      </c>
      <c r="P181" s="171" t="e">
        <f>#REF!*$BI181</f>
        <v>#REF!</v>
      </c>
      <c r="Q181" s="171" t="e">
        <f>#REF!*$BI181</f>
        <v>#REF!</v>
      </c>
      <c r="R181" s="171" t="e">
        <f>#REF!*$BI181</f>
        <v>#REF!</v>
      </c>
      <c r="S181" s="171" t="e">
        <f>#REF!*$BI181</f>
        <v>#REF!</v>
      </c>
      <c r="T181" s="171" t="e">
        <f>#REF!*$BI181</f>
        <v>#REF!</v>
      </c>
      <c r="U181" s="171" t="e">
        <f>#REF!*$BI181</f>
        <v>#REF!</v>
      </c>
      <c r="V181" s="171" t="e">
        <f>#REF!*$BI181</f>
        <v>#REF!</v>
      </c>
      <c r="W181" s="171" t="e">
        <f>#REF!*$BI181</f>
        <v>#REF!</v>
      </c>
      <c r="X181" s="171" t="e">
        <f>#REF!*$BI181</f>
        <v>#REF!</v>
      </c>
      <c r="Y181" s="171" t="e">
        <f>#REF!*$BI181</f>
        <v>#REF!</v>
      </c>
      <c r="Z181" s="171" t="e">
        <f>#REF!*$BI181</f>
        <v>#REF!</v>
      </c>
      <c r="AA181" s="171" t="e">
        <f>#REF!*$BI181</f>
        <v>#REF!</v>
      </c>
      <c r="AB181" s="171" t="e">
        <f>#REF!*$BI181</f>
        <v>#REF!</v>
      </c>
      <c r="AC181" s="171" t="e">
        <f>#REF!*$BI181</f>
        <v>#REF!</v>
      </c>
      <c r="AD181" s="171" t="e">
        <f>#REF!*$BI181</f>
        <v>#REF!</v>
      </c>
      <c r="AE181" s="171" t="e">
        <f>#REF!*$BI181</f>
        <v>#REF!</v>
      </c>
      <c r="AF181" s="171" t="e">
        <f>#REF!*$BI181</f>
        <v>#REF!</v>
      </c>
      <c r="AG181" s="171" t="e">
        <f>#REF!*$BI181</f>
        <v>#REF!</v>
      </c>
      <c r="AH181" s="171" t="e">
        <f>#REF!*$BI181</f>
        <v>#REF!</v>
      </c>
      <c r="AI181" s="171" t="e">
        <f>#REF!*$BI181</f>
        <v>#REF!</v>
      </c>
      <c r="AJ181" s="171" t="e">
        <f>#REF!*$BI181</f>
        <v>#REF!</v>
      </c>
      <c r="AK181" s="171" t="e">
        <f>#REF!*$BI181</f>
        <v>#REF!</v>
      </c>
      <c r="AL181" s="171" t="e">
        <f>#REF!*$BI181</f>
        <v>#REF!</v>
      </c>
      <c r="AM181" s="171" t="e">
        <f>#REF!*$BI181</f>
        <v>#REF!</v>
      </c>
      <c r="AN181" s="171" t="e">
        <f>#REF!*$BI181</f>
        <v>#REF!</v>
      </c>
      <c r="AO181" s="171" t="e">
        <f>#REF!*$BI181</f>
        <v>#REF!</v>
      </c>
      <c r="AP181" s="171" t="e">
        <f>#REF!*$BI181</f>
        <v>#REF!</v>
      </c>
      <c r="AQ181" s="171" t="e">
        <f>#REF!*$BI181</f>
        <v>#REF!</v>
      </c>
      <c r="AR181" s="171" t="e">
        <f>#REF!*$BI181</f>
        <v>#REF!</v>
      </c>
      <c r="AS181" s="171" t="e">
        <f>#REF!*$BI181</f>
        <v>#REF!</v>
      </c>
      <c r="AT181" s="171" t="e">
        <f>#REF!*$BI181</f>
        <v>#REF!</v>
      </c>
      <c r="AU181" s="171" t="e">
        <f>#REF!*$BI181</f>
        <v>#REF!</v>
      </c>
      <c r="AV181" s="171" t="e">
        <f>#REF!*$BI181</f>
        <v>#REF!</v>
      </c>
      <c r="AW181" s="171" t="e">
        <f>#REF!*$BI181</f>
        <v>#REF!</v>
      </c>
      <c r="AX181" s="171" t="e">
        <f>#REF!*$BI181</f>
        <v>#REF!</v>
      </c>
      <c r="AY181" s="171" t="e">
        <f>#REF!*$BI181</f>
        <v>#REF!</v>
      </c>
      <c r="AZ181" s="171" t="e">
        <f>#REF!*$BI181</f>
        <v>#REF!</v>
      </c>
      <c r="BA181" s="171" t="e">
        <f>#REF!*$BI181</f>
        <v>#REF!</v>
      </c>
      <c r="BB181" s="171" t="e">
        <f>#REF!*$BI181</f>
        <v>#REF!</v>
      </c>
      <c r="BC181" s="171" t="e">
        <f>#REF!*$BI181</f>
        <v>#REF!</v>
      </c>
      <c r="BD181" s="171" t="e">
        <f>#REF!*$BI181</f>
        <v>#REF!</v>
      </c>
      <c r="BE181" s="171" t="e">
        <f>#REF!*$BI181</f>
        <v>#REF!</v>
      </c>
      <c r="BF181" s="171" t="e">
        <f>#REF!*$BI181</f>
        <v>#REF!</v>
      </c>
      <c r="BG181" s="171" t="e">
        <f>#REF!*$BI181</f>
        <v>#REF!</v>
      </c>
      <c r="BI181" s="174">
        <f>SUMIF(Revenue!$P:$P,'E&amp;O -  Import (USD)'!$F181,Revenue!$I:$I)</f>
        <v>0</v>
      </c>
    </row>
    <row r="182" spans="1:61" s="173" customFormat="1" ht="12.75" hidden="1" customHeight="1">
      <c r="A182" s="179" t="s">
        <v>456</v>
      </c>
      <c r="B182" s="179" t="s">
        <v>435</v>
      </c>
      <c r="C182" s="170" t="str" cm="1">
        <f t="array" ref="C182">IFERROR(INDEX('Legal Entity'!B:B,MATCH('E&amp;O -  Import (USD)'!F182,'Legal Entity'!A:A,0),0),0)</f>
        <v>1020 - SuperHoldCo</v>
      </c>
      <c r="D182" s="170" t="str" cm="1">
        <f t="array" ref="D182">IFERROR(INDEX('Legal Entity'!C:C,MATCH(F182,'Legal Entity'!A:A,0),0),0)</f>
        <v>US</v>
      </c>
      <c r="E182" s="170" t="s">
        <v>635</v>
      </c>
      <c r="F182" s="170" t="s">
        <v>32</v>
      </c>
      <c r="G182" s="170"/>
      <c r="H182" s="171" t="e">
        <f>#REF!*$BI182</f>
        <v>#REF!</v>
      </c>
      <c r="I182" s="171" t="e">
        <f>#REF!*$BI182</f>
        <v>#REF!</v>
      </c>
      <c r="J182" s="171" t="e">
        <f>#REF!*$BI182</f>
        <v>#REF!</v>
      </c>
      <c r="K182" s="171" t="e">
        <f>#REF!*$BI182</f>
        <v>#REF!</v>
      </c>
      <c r="L182" s="171" t="e">
        <f>#REF!*$BI182</f>
        <v>#REF!</v>
      </c>
      <c r="M182" s="171" t="e">
        <f>#REF!*$BI182</f>
        <v>#REF!</v>
      </c>
      <c r="N182" s="171" t="e">
        <f>#REF!*$BI182</f>
        <v>#REF!</v>
      </c>
      <c r="O182" s="171" t="e">
        <f>#REF!*$BI182</f>
        <v>#REF!</v>
      </c>
      <c r="P182" s="171" t="e">
        <f>#REF!*$BI182</f>
        <v>#REF!</v>
      </c>
      <c r="Q182" s="171" t="e">
        <f>#REF!*$BI182</f>
        <v>#REF!</v>
      </c>
      <c r="R182" s="171" t="e">
        <f>#REF!*$BI182</f>
        <v>#REF!</v>
      </c>
      <c r="S182" s="171" t="e">
        <f>#REF!*$BI182</f>
        <v>#REF!</v>
      </c>
      <c r="T182" s="171" t="e">
        <f>#REF!*$BI182</f>
        <v>#REF!</v>
      </c>
      <c r="U182" s="171" t="e">
        <f>#REF!*$BI182</f>
        <v>#REF!</v>
      </c>
      <c r="V182" s="171" t="e">
        <f>#REF!*$BI182</f>
        <v>#REF!</v>
      </c>
      <c r="W182" s="171" t="e">
        <f>#REF!*$BI182</f>
        <v>#REF!</v>
      </c>
      <c r="X182" s="171" t="e">
        <f>#REF!*$BI182</f>
        <v>#REF!</v>
      </c>
      <c r="Y182" s="171" t="e">
        <f>#REF!*$BI182</f>
        <v>#REF!</v>
      </c>
      <c r="Z182" s="171" t="e">
        <f>#REF!*$BI182</f>
        <v>#REF!</v>
      </c>
      <c r="AA182" s="171" t="e">
        <f>#REF!*$BI182</f>
        <v>#REF!</v>
      </c>
      <c r="AB182" s="171" t="e">
        <f>#REF!*$BI182</f>
        <v>#REF!</v>
      </c>
      <c r="AC182" s="171" t="e">
        <f>#REF!*$BI182</f>
        <v>#REF!</v>
      </c>
      <c r="AD182" s="171" t="e">
        <f>#REF!*$BI182</f>
        <v>#REF!</v>
      </c>
      <c r="AE182" s="171" t="e">
        <f>#REF!*$BI182</f>
        <v>#REF!</v>
      </c>
      <c r="AF182" s="171" t="e">
        <f>#REF!*$BI182</f>
        <v>#REF!</v>
      </c>
      <c r="AG182" s="171" t="e">
        <f>#REF!*$BI182</f>
        <v>#REF!</v>
      </c>
      <c r="AH182" s="171" t="e">
        <f>#REF!*$BI182</f>
        <v>#REF!</v>
      </c>
      <c r="AI182" s="171" t="e">
        <f>#REF!*$BI182</f>
        <v>#REF!</v>
      </c>
      <c r="AJ182" s="171" t="e">
        <f>#REF!*$BI182</f>
        <v>#REF!</v>
      </c>
      <c r="AK182" s="171" t="e">
        <f>#REF!*$BI182</f>
        <v>#REF!</v>
      </c>
      <c r="AL182" s="171" t="e">
        <f>#REF!*$BI182</f>
        <v>#REF!</v>
      </c>
      <c r="AM182" s="171" t="e">
        <f>#REF!*$BI182</f>
        <v>#REF!</v>
      </c>
      <c r="AN182" s="171" t="e">
        <f>#REF!*$BI182</f>
        <v>#REF!</v>
      </c>
      <c r="AO182" s="171" t="e">
        <f>#REF!*$BI182</f>
        <v>#REF!</v>
      </c>
      <c r="AP182" s="171" t="e">
        <f>#REF!*$BI182</f>
        <v>#REF!</v>
      </c>
      <c r="AQ182" s="171" t="e">
        <f>#REF!*$BI182</f>
        <v>#REF!</v>
      </c>
      <c r="AR182" s="171" t="e">
        <f>#REF!*$BI182</f>
        <v>#REF!</v>
      </c>
      <c r="AS182" s="171" t="e">
        <f>#REF!*$BI182</f>
        <v>#REF!</v>
      </c>
      <c r="AT182" s="171" t="e">
        <f>#REF!*$BI182</f>
        <v>#REF!</v>
      </c>
      <c r="AU182" s="171" t="e">
        <f>#REF!*$BI182</f>
        <v>#REF!</v>
      </c>
      <c r="AV182" s="171" t="e">
        <f>#REF!*$BI182</f>
        <v>#REF!</v>
      </c>
      <c r="AW182" s="171" t="e">
        <f>#REF!*$BI182</f>
        <v>#REF!</v>
      </c>
      <c r="AX182" s="171" t="e">
        <f>#REF!*$BI182</f>
        <v>#REF!</v>
      </c>
      <c r="AY182" s="171" t="e">
        <f>#REF!*$BI182</f>
        <v>#REF!</v>
      </c>
      <c r="AZ182" s="171" t="e">
        <f>#REF!*$BI182</f>
        <v>#REF!</v>
      </c>
      <c r="BA182" s="171" t="e">
        <f>#REF!*$BI182</f>
        <v>#REF!</v>
      </c>
      <c r="BB182" s="171" t="e">
        <f>#REF!*$BI182</f>
        <v>#REF!</v>
      </c>
      <c r="BC182" s="171" t="e">
        <f>#REF!*$BI182</f>
        <v>#REF!</v>
      </c>
      <c r="BD182" s="171" t="e">
        <f>#REF!*$BI182</f>
        <v>#REF!</v>
      </c>
      <c r="BE182" s="171" t="e">
        <f>#REF!*$BI182</f>
        <v>#REF!</v>
      </c>
      <c r="BF182" s="171" t="e">
        <f>#REF!*$BI182</f>
        <v>#REF!</v>
      </c>
      <c r="BG182" s="171" t="e">
        <f>#REF!*$BI182</f>
        <v>#REF!</v>
      </c>
      <c r="BI182" s="174">
        <f>SUMIF(Revenue!$P:$P,'E&amp;O -  Import (USD)'!$F182,Revenue!$I:$I)</f>
        <v>0</v>
      </c>
    </row>
    <row r="183" spans="1:61" s="173" customFormat="1" ht="12.75" hidden="1" customHeight="1">
      <c r="A183" s="179" t="s">
        <v>456</v>
      </c>
      <c r="B183" s="179" t="s">
        <v>435</v>
      </c>
      <c r="C183" s="170" t="str" cm="1">
        <f t="array" ref="C183">IFERROR(INDEX('Legal Entity'!B:B,MATCH('E&amp;O -  Import (USD)'!F183,'Legal Entity'!A:A,0),0),0)</f>
        <v>1010 - Corix Infrastructures Inc.</v>
      </c>
      <c r="D183" s="170" t="str" cm="1">
        <f t="array" ref="D183">IFERROR(INDEX('Legal Entity'!C:C,MATCH(F183,'Legal Entity'!A:A,0),0),0)</f>
        <v>CA</v>
      </c>
      <c r="E183" s="170" t="s">
        <v>635</v>
      </c>
      <c r="F183" s="170" t="s">
        <v>661</v>
      </c>
      <c r="G183" s="170"/>
      <c r="H183" s="171" t="e">
        <f>#REF!*$BI183</f>
        <v>#REF!</v>
      </c>
      <c r="I183" s="171" t="e">
        <f>#REF!*$BI183</f>
        <v>#REF!</v>
      </c>
      <c r="J183" s="171" t="e">
        <f>#REF!*$BI183</f>
        <v>#REF!</v>
      </c>
      <c r="K183" s="171" t="e">
        <f>#REF!*$BI183</f>
        <v>#REF!</v>
      </c>
      <c r="L183" s="171" t="e">
        <f>#REF!*$BI183</f>
        <v>#REF!</v>
      </c>
      <c r="M183" s="171" t="e">
        <f>#REF!*$BI183</f>
        <v>#REF!</v>
      </c>
      <c r="N183" s="171" t="e">
        <f>#REF!*$BI183</f>
        <v>#REF!</v>
      </c>
      <c r="O183" s="171" t="e">
        <f>#REF!*$BI183</f>
        <v>#REF!</v>
      </c>
      <c r="P183" s="171" t="e">
        <f>#REF!*$BI183</f>
        <v>#REF!</v>
      </c>
      <c r="Q183" s="171" t="e">
        <f>#REF!*$BI183</f>
        <v>#REF!</v>
      </c>
      <c r="R183" s="171" t="e">
        <f>#REF!*$BI183</f>
        <v>#REF!</v>
      </c>
      <c r="S183" s="171" t="e">
        <f>#REF!*$BI183</f>
        <v>#REF!</v>
      </c>
      <c r="T183" s="171" t="e">
        <f>#REF!*$BI183</f>
        <v>#REF!</v>
      </c>
      <c r="U183" s="171" t="e">
        <f>#REF!*$BI183</f>
        <v>#REF!</v>
      </c>
      <c r="V183" s="171" t="e">
        <f>#REF!*$BI183</f>
        <v>#REF!</v>
      </c>
      <c r="W183" s="171" t="e">
        <f>#REF!*$BI183</f>
        <v>#REF!</v>
      </c>
      <c r="X183" s="171" t="e">
        <f>#REF!*$BI183</f>
        <v>#REF!</v>
      </c>
      <c r="Y183" s="171" t="e">
        <f>#REF!*$BI183</f>
        <v>#REF!</v>
      </c>
      <c r="Z183" s="171" t="e">
        <f>#REF!*$BI183</f>
        <v>#REF!</v>
      </c>
      <c r="AA183" s="171" t="e">
        <f>#REF!*$BI183</f>
        <v>#REF!</v>
      </c>
      <c r="AB183" s="171" t="e">
        <f>#REF!*$BI183</f>
        <v>#REF!</v>
      </c>
      <c r="AC183" s="171" t="e">
        <f>#REF!*$BI183</f>
        <v>#REF!</v>
      </c>
      <c r="AD183" s="171" t="e">
        <f>#REF!*$BI183</f>
        <v>#REF!</v>
      </c>
      <c r="AE183" s="171" t="e">
        <f>#REF!*$BI183</f>
        <v>#REF!</v>
      </c>
      <c r="AF183" s="171" t="e">
        <f>#REF!*$BI183</f>
        <v>#REF!</v>
      </c>
      <c r="AG183" s="171" t="e">
        <f>#REF!*$BI183</f>
        <v>#REF!</v>
      </c>
      <c r="AH183" s="171" t="e">
        <f>#REF!*$BI183</f>
        <v>#REF!</v>
      </c>
      <c r="AI183" s="171" t="e">
        <f>#REF!*$BI183</f>
        <v>#REF!</v>
      </c>
      <c r="AJ183" s="171" t="e">
        <f>#REF!*$BI183</f>
        <v>#REF!</v>
      </c>
      <c r="AK183" s="171" t="e">
        <f>#REF!*$BI183</f>
        <v>#REF!</v>
      </c>
      <c r="AL183" s="171" t="e">
        <f>#REF!*$BI183</f>
        <v>#REF!</v>
      </c>
      <c r="AM183" s="171" t="e">
        <f>#REF!*$BI183</f>
        <v>#REF!</v>
      </c>
      <c r="AN183" s="171" t="e">
        <f>#REF!*$BI183</f>
        <v>#REF!</v>
      </c>
      <c r="AO183" s="171" t="e">
        <f>#REF!*$BI183</f>
        <v>#REF!</v>
      </c>
      <c r="AP183" s="171" t="e">
        <f>#REF!*$BI183</f>
        <v>#REF!</v>
      </c>
      <c r="AQ183" s="171" t="e">
        <f>#REF!*$BI183</f>
        <v>#REF!</v>
      </c>
      <c r="AR183" s="171" t="e">
        <f>#REF!*$BI183</f>
        <v>#REF!</v>
      </c>
      <c r="AS183" s="171" t="e">
        <f>#REF!*$BI183</f>
        <v>#REF!</v>
      </c>
      <c r="AT183" s="171" t="e">
        <f>#REF!*$BI183</f>
        <v>#REF!</v>
      </c>
      <c r="AU183" s="171" t="e">
        <f>#REF!*$BI183</f>
        <v>#REF!</v>
      </c>
      <c r="AV183" s="171" t="e">
        <f>#REF!*$BI183</f>
        <v>#REF!</v>
      </c>
      <c r="AW183" s="171" t="e">
        <f>#REF!*$BI183</f>
        <v>#REF!</v>
      </c>
      <c r="AX183" s="171" t="e">
        <f>#REF!*$BI183</f>
        <v>#REF!</v>
      </c>
      <c r="AY183" s="171" t="e">
        <f>#REF!*$BI183</f>
        <v>#REF!</v>
      </c>
      <c r="AZ183" s="171" t="e">
        <f>#REF!*$BI183</f>
        <v>#REF!</v>
      </c>
      <c r="BA183" s="171" t="e">
        <f>#REF!*$BI183</f>
        <v>#REF!</v>
      </c>
      <c r="BB183" s="171" t="e">
        <f>#REF!*$BI183</f>
        <v>#REF!</v>
      </c>
      <c r="BC183" s="171" t="e">
        <f>#REF!*$BI183</f>
        <v>#REF!</v>
      </c>
      <c r="BD183" s="171" t="e">
        <f>#REF!*$BI183</f>
        <v>#REF!</v>
      </c>
      <c r="BE183" s="171" t="e">
        <f>#REF!*$BI183</f>
        <v>#REF!</v>
      </c>
      <c r="BF183" s="171" t="e">
        <f>#REF!*$BI183</f>
        <v>#REF!</v>
      </c>
      <c r="BG183" s="171" t="e">
        <f>#REF!*$BI183</f>
        <v>#REF!</v>
      </c>
      <c r="BI183" s="174">
        <f>SUMIF(Revenue!$P:$P,'E&amp;O -  Import (USD)'!$F183,Revenue!$I:$I)</f>
        <v>0</v>
      </c>
    </row>
    <row r="184" spans="1:61" s="173" customFormat="1" ht="12.75" hidden="1" customHeight="1">
      <c r="A184" s="179" t="s">
        <v>456</v>
      </c>
      <c r="B184" s="179" t="s">
        <v>435</v>
      </c>
      <c r="C184" s="170" t="str" cm="1">
        <f t="array" ref="C184">IFERROR(INDEX('Legal Entity'!B:B,MATCH('E&amp;O -  Import (USD)'!F184,'Legal Entity'!A:A,0),0),0)</f>
        <v>1114 - WATER SERVICE CORPORATION</v>
      </c>
      <c r="D184" s="170" t="str" cm="1">
        <f t="array" ref="D184">IFERROR(INDEX('Legal Entity'!C:C,MATCH(F184,'Legal Entity'!A:A,0),0),0)</f>
        <v>US</v>
      </c>
      <c r="E184" s="170" t="s">
        <v>635</v>
      </c>
      <c r="F184" s="170" t="s">
        <v>652</v>
      </c>
      <c r="G184" s="170"/>
      <c r="H184" s="171" t="e">
        <f>#REF!*$BI184</f>
        <v>#REF!</v>
      </c>
      <c r="I184" s="171" t="e">
        <f>#REF!*$BI184</f>
        <v>#REF!</v>
      </c>
      <c r="J184" s="171" t="e">
        <f>#REF!*$BI184</f>
        <v>#REF!</v>
      </c>
      <c r="K184" s="171" t="e">
        <f>#REF!*$BI184</f>
        <v>#REF!</v>
      </c>
      <c r="L184" s="171" t="e">
        <f>#REF!*$BI184</f>
        <v>#REF!</v>
      </c>
      <c r="M184" s="171" t="e">
        <f>#REF!*$BI184</f>
        <v>#REF!</v>
      </c>
      <c r="N184" s="171" t="e">
        <f>#REF!*$BI184</f>
        <v>#REF!</v>
      </c>
      <c r="O184" s="171" t="e">
        <f>#REF!*$BI184</f>
        <v>#REF!</v>
      </c>
      <c r="P184" s="171" t="e">
        <f>#REF!*$BI184</f>
        <v>#REF!</v>
      </c>
      <c r="Q184" s="171" t="e">
        <f>#REF!*$BI184</f>
        <v>#REF!</v>
      </c>
      <c r="R184" s="171" t="e">
        <f>#REF!*$BI184</f>
        <v>#REF!</v>
      </c>
      <c r="S184" s="171" t="e">
        <f>#REF!*$BI184</f>
        <v>#REF!</v>
      </c>
      <c r="T184" s="171" t="e">
        <f>#REF!*$BI184</f>
        <v>#REF!</v>
      </c>
      <c r="U184" s="171" t="e">
        <f>#REF!*$BI184</f>
        <v>#REF!</v>
      </c>
      <c r="V184" s="171" t="e">
        <f>#REF!*$BI184</f>
        <v>#REF!</v>
      </c>
      <c r="W184" s="171" t="e">
        <f>#REF!*$BI184</f>
        <v>#REF!</v>
      </c>
      <c r="X184" s="171" t="e">
        <f>#REF!*$BI184</f>
        <v>#REF!</v>
      </c>
      <c r="Y184" s="171" t="e">
        <f>#REF!*$BI184</f>
        <v>#REF!</v>
      </c>
      <c r="Z184" s="171" t="e">
        <f>#REF!*$BI184</f>
        <v>#REF!</v>
      </c>
      <c r="AA184" s="171" t="e">
        <f>#REF!*$BI184</f>
        <v>#REF!</v>
      </c>
      <c r="AB184" s="171" t="e">
        <f>#REF!*$BI184</f>
        <v>#REF!</v>
      </c>
      <c r="AC184" s="171" t="e">
        <f>#REF!*$BI184</f>
        <v>#REF!</v>
      </c>
      <c r="AD184" s="171" t="e">
        <f>#REF!*$BI184</f>
        <v>#REF!</v>
      </c>
      <c r="AE184" s="171" t="e">
        <f>#REF!*$BI184</f>
        <v>#REF!</v>
      </c>
      <c r="AF184" s="171" t="e">
        <f>#REF!*$BI184</f>
        <v>#REF!</v>
      </c>
      <c r="AG184" s="171" t="e">
        <f>#REF!*$BI184</f>
        <v>#REF!</v>
      </c>
      <c r="AH184" s="171" t="e">
        <f>#REF!*$BI184</f>
        <v>#REF!</v>
      </c>
      <c r="AI184" s="171" t="e">
        <f>#REF!*$BI184</f>
        <v>#REF!</v>
      </c>
      <c r="AJ184" s="171" t="e">
        <f>#REF!*$BI184</f>
        <v>#REF!</v>
      </c>
      <c r="AK184" s="171" t="e">
        <f>#REF!*$BI184</f>
        <v>#REF!</v>
      </c>
      <c r="AL184" s="171" t="e">
        <f>#REF!*$BI184</f>
        <v>#REF!</v>
      </c>
      <c r="AM184" s="171" t="e">
        <f>#REF!*$BI184</f>
        <v>#REF!</v>
      </c>
      <c r="AN184" s="171" t="e">
        <f>#REF!*$BI184</f>
        <v>#REF!</v>
      </c>
      <c r="AO184" s="171" t="e">
        <f>#REF!*$BI184</f>
        <v>#REF!</v>
      </c>
      <c r="AP184" s="171" t="e">
        <f>#REF!*$BI184</f>
        <v>#REF!</v>
      </c>
      <c r="AQ184" s="171" t="e">
        <f>#REF!*$BI184</f>
        <v>#REF!</v>
      </c>
      <c r="AR184" s="171" t="e">
        <f>#REF!*$BI184</f>
        <v>#REF!</v>
      </c>
      <c r="AS184" s="171" t="e">
        <f>#REF!*$BI184</f>
        <v>#REF!</v>
      </c>
      <c r="AT184" s="171" t="e">
        <f>#REF!*$BI184</f>
        <v>#REF!</v>
      </c>
      <c r="AU184" s="171" t="e">
        <f>#REF!*$BI184</f>
        <v>#REF!</v>
      </c>
      <c r="AV184" s="171" t="e">
        <f>#REF!*$BI184</f>
        <v>#REF!</v>
      </c>
      <c r="AW184" s="171" t="e">
        <f>#REF!*$BI184</f>
        <v>#REF!</v>
      </c>
      <c r="AX184" s="171" t="e">
        <f>#REF!*$BI184</f>
        <v>#REF!</v>
      </c>
      <c r="AY184" s="171" t="e">
        <f>#REF!*$BI184</f>
        <v>#REF!</v>
      </c>
      <c r="AZ184" s="171" t="e">
        <f>#REF!*$BI184</f>
        <v>#REF!</v>
      </c>
      <c r="BA184" s="171" t="e">
        <f>#REF!*$BI184</f>
        <v>#REF!</v>
      </c>
      <c r="BB184" s="171" t="e">
        <f>#REF!*$BI184</f>
        <v>#REF!</v>
      </c>
      <c r="BC184" s="171" t="e">
        <f>#REF!*$BI184</f>
        <v>#REF!</v>
      </c>
      <c r="BD184" s="171" t="e">
        <f>#REF!*$BI184</f>
        <v>#REF!</v>
      </c>
      <c r="BE184" s="171" t="e">
        <f>#REF!*$BI184</f>
        <v>#REF!</v>
      </c>
      <c r="BF184" s="171" t="e">
        <f>#REF!*$BI184</f>
        <v>#REF!</v>
      </c>
      <c r="BG184" s="171" t="e">
        <f>#REF!*$BI184</f>
        <v>#REF!</v>
      </c>
      <c r="BI184" s="174">
        <f>SUMIF(Revenue!$P:$P,'E&amp;O -  Import (USD)'!$F184,Revenue!$I:$I)</f>
        <v>0</v>
      </c>
    </row>
  </sheetData>
  <autoFilter ref="A6:BI184" xr:uid="{42F99057-2C54-4B07-ACD2-5296A0E6CFA1}">
    <filterColumn colId="7">
      <filters>
        <filter val="0.06"/>
        <filter val="0.24"/>
        <filter val="0.78"/>
        <filter val="1.09"/>
        <filter val="1.55"/>
        <filter val="1.68"/>
        <filter val="10.09"/>
        <filter val="10.24"/>
        <filter val="112.62"/>
        <filter val="206.56"/>
        <filter val="223.48"/>
        <filter val="5.18"/>
        <filter val="6.24"/>
        <filter val="62.74"/>
        <filter val="69.55"/>
        <filter val="81.97"/>
      </filters>
    </filterColumn>
  </autoFilter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C85B3-5BB4-428D-9B98-862925B39DA5}">
  <sheetPr filterMode="1"/>
  <dimension ref="A1:BI126"/>
  <sheetViews>
    <sheetView topLeftCell="AK1" workbookViewId="0">
      <selection activeCell="A8" sqref="A8:BI8"/>
    </sheetView>
  </sheetViews>
  <sheetFormatPr defaultColWidth="8.7109375" defaultRowHeight="12.75"/>
  <cols>
    <col min="1" max="1" width="12.85546875" style="170" bestFit="1" customWidth="1"/>
    <col min="2" max="2" width="42.5703125" style="170" bestFit="1" customWidth="1"/>
    <col min="3" max="3" width="65" style="170" bestFit="1" customWidth="1"/>
    <col min="4" max="4" width="6.85546875" style="170" bestFit="1" customWidth="1"/>
    <col min="5" max="5" width="31.140625" style="170" bestFit="1" customWidth="1"/>
    <col min="6" max="6" width="62.28515625" style="170" bestFit="1" customWidth="1"/>
    <col min="7" max="7" width="10.85546875" style="170" bestFit="1" customWidth="1"/>
    <col min="8" max="8" width="10.85546875" style="170" customWidth="1"/>
    <col min="9" max="19" width="11.140625" style="170" bestFit="1" customWidth="1"/>
    <col min="20" max="26" width="10.140625" style="170" bestFit="1" customWidth="1"/>
    <col min="27" max="27" width="10.7109375" style="170" bestFit="1" customWidth="1"/>
    <col min="28" max="28" width="10.140625" style="170" bestFit="1" customWidth="1"/>
    <col min="29" max="29" width="10.7109375" style="170" bestFit="1" customWidth="1"/>
    <col min="30" max="38" width="10.140625" style="170" bestFit="1" customWidth="1"/>
    <col min="39" max="39" width="10.7109375" style="170" bestFit="1" customWidth="1"/>
    <col min="40" max="40" width="10.140625" style="170" bestFit="1" customWidth="1"/>
    <col min="41" max="41" width="10.7109375" style="170" bestFit="1" customWidth="1"/>
    <col min="42" max="50" width="10.140625" style="170" bestFit="1" customWidth="1"/>
    <col min="51" max="51" width="10.7109375" style="170" bestFit="1" customWidth="1"/>
    <col min="52" max="52" width="10.140625" style="170" bestFit="1" customWidth="1"/>
    <col min="53" max="53" width="10.7109375" style="170" bestFit="1" customWidth="1"/>
    <col min="54" max="57" width="10.140625" style="170" bestFit="1" customWidth="1"/>
    <col min="58" max="59" width="10.42578125" style="170" bestFit="1" customWidth="1"/>
    <col min="60" max="60" width="8.7109375" style="170"/>
    <col min="61" max="61" width="15.85546875" style="170" bestFit="1" customWidth="1"/>
    <col min="62" max="16384" width="8.7109375" style="170"/>
  </cols>
  <sheetData>
    <row r="1" spans="1:61">
      <c r="A1" s="204">
        <f>SUM('K&amp;R'!AQ15:CP15)</f>
        <v>4410.9858303514884</v>
      </c>
    </row>
    <row r="2" spans="1:61">
      <c r="A2" s="204">
        <f>SUM(H8:BG126)</f>
        <v>4410.9858303514484</v>
      </c>
    </row>
    <row r="3" spans="1:61">
      <c r="A3" s="204">
        <f>A1-A2</f>
        <v>4.0017766878008842E-11</v>
      </c>
    </row>
    <row r="7" spans="1:61" ht="12.75" customHeight="1">
      <c r="A7" s="168" t="s">
        <v>581</v>
      </c>
      <c r="B7" s="168" t="s">
        <v>598</v>
      </c>
      <c r="C7" s="168" t="s">
        <v>639</v>
      </c>
      <c r="D7" s="168" t="s">
        <v>640</v>
      </c>
      <c r="E7" s="168" t="s">
        <v>641</v>
      </c>
      <c r="F7" s="168" t="s">
        <v>642</v>
      </c>
      <c r="G7" s="168" t="s">
        <v>643</v>
      </c>
      <c r="H7" s="169">
        <v>44440</v>
      </c>
      <c r="I7" s="169">
        <v>44470</v>
      </c>
      <c r="J7" s="169">
        <v>44501</v>
      </c>
      <c r="K7" s="169">
        <v>44531</v>
      </c>
      <c r="L7" s="169">
        <v>44562</v>
      </c>
      <c r="M7" s="169">
        <v>44593</v>
      </c>
      <c r="N7" s="169">
        <v>44621</v>
      </c>
      <c r="O7" s="169">
        <v>44652</v>
      </c>
      <c r="P7" s="169">
        <v>44682</v>
      </c>
      <c r="Q7" s="169">
        <v>44713</v>
      </c>
      <c r="R7" s="169">
        <v>44743</v>
      </c>
      <c r="S7" s="169">
        <v>44774</v>
      </c>
      <c r="T7" s="169">
        <v>44805</v>
      </c>
      <c r="U7" s="169">
        <v>44835</v>
      </c>
      <c r="V7" s="169">
        <v>44866</v>
      </c>
      <c r="W7" s="169">
        <v>44896</v>
      </c>
      <c r="X7" s="169">
        <v>44927</v>
      </c>
      <c r="Y7" s="169">
        <v>44958</v>
      </c>
      <c r="Z7" s="169">
        <v>44986</v>
      </c>
      <c r="AA7" s="169">
        <v>45017</v>
      </c>
      <c r="AB7" s="169">
        <v>45047</v>
      </c>
      <c r="AC7" s="169">
        <v>45078</v>
      </c>
      <c r="AD7" s="169">
        <v>45108</v>
      </c>
      <c r="AE7" s="169">
        <v>45139</v>
      </c>
      <c r="AF7" s="169">
        <v>45170</v>
      </c>
      <c r="AG7" s="169">
        <v>45200</v>
      </c>
      <c r="AH7" s="169">
        <v>45231</v>
      </c>
      <c r="AI7" s="169">
        <v>45261</v>
      </c>
      <c r="AJ7" s="169">
        <v>45292</v>
      </c>
      <c r="AK7" s="169">
        <v>45323</v>
      </c>
      <c r="AL7" s="169">
        <v>45352</v>
      </c>
      <c r="AM7" s="169">
        <v>45383</v>
      </c>
      <c r="AN7" s="169">
        <v>45413</v>
      </c>
      <c r="AO7" s="169">
        <v>45444</v>
      </c>
      <c r="AP7" s="169">
        <v>45474</v>
      </c>
      <c r="AQ7" s="169">
        <v>45505</v>
      </c>
      <c r="AR7" s="169">
        <v>45536</v>
      </c>
      <c r="AS7" s="169">
        <v>45566</v>
      </c>
      <c r="AT7" s="169">
        <v>45597</v>
      </c>
      <c r="AU7" s="169">
        <v>45627</v>
      </c>
      <c r="AV7" s="169">
        <v>45658</v>
      </c>
      <c r="AW7" s="169">
        <v>45689</v>
      </c>
      <c r="AX7" s="169">
        <v>45717</v>
      </c>
      <c r="AY7" s="169">
        <v>45748</v>
      </c>
      <c r="AZ7" s="169">
        <v>45778</v>
      </c>
      <c r="BA7" s="169">
        <v>45809</v>
      </c>
      <c r="BB7" s="169">
        <v>45839</v>
      </c>
      <c r="BC7" s="169">
        <v>45870</v>
      </c>
      <c r="BD7" s="169">
        <v>45901</v>
      </c>
      <c r="BE7" s="169">
        <v>45931</v>
      </c>
      <c r="BF7" s="169">
        <v>45962</v>
      </c>
      <c r="BG7" s="169">
        <v>45992</v>
      </c>
      <c r="BI7" s="170" t="s">
        <v>644</v>
      </c>
    </row>
    <row r="8" spans="1:61" s="173" customFormat="1" ht="12.75" customHeight="1">
      <c r="A8" s="179" t="s">
        <v>589</v>
      </c>
      <c r="B8" s="179" t="s">
        <v>589</v>
      </c>
      <c r="C8" s="170" t="str" cm="1">
        <f t="array" ref="C8">IFERROR(INDEX('Legal Entity'!B:B,MATCH('K&amp;R (USD)'!F8,'Legal Entity'!A:A,0),0),0)</f>
        <v>1138 - WATER SERVICE CORPORATION OF KENTUCKY</v>
      </c>
      <c r="D8" s="170" t="str" cm="1">
        <f t="array" ref="D8">IFERROR(INDEX('Legal Entity'!C:C,MATCH(F8,'Legal Entity'!A:A,0),0),0)</f>
        <v>US</v>
      </c>
      <c r="E8" s="170" t="s">
        <v>635</v>
      </c>
      <c r="F8" s="170" t="s">
        <v>20</v>
      </c>
      <c r="G8" s="170"/>
      <c r="H8" s="171">
        <f>'K&amp;R'!AQ$15*$BI8</f>
        <v>0.45759677106252339</v>
      </c>
      <c r="I8" s="171">
        <f>'K&amp;R'!AR$15*$BI8</f>
        <v>0.45759677106252339</v>
      </c>
      <c r="J8" s="171">
        <f>'K&amp;R'!AS$15*$BI8</f>
        <v>0.45759677106252339</v>
      </c>
      <c r="K8" s="171">
        <f>'K&amp;R'!AT$15*$BI8</f>
        <v>0.45759677106252339</v>
      </c>
      <c r="L8" s="171">
        <f>'K&amp;R'!AU$15*$BI8</f>
        <v>0.45759677106252339</v>
      </c>
      <c r="M8" s="171">
        <f>'K&amp;R'!AV$15*$BI8</f>
        <v>0.45759677106252339</v>
      </c>
      <c r="N8" s="171">
        <f>'K&amp;R'!AW$15*$BI8</f>
        <v>0.45759677106252339</v>
      </c>
      <c r="O8" s="171">
        <f>'K&amp;R'!AX$15*$BI8</f>
        <v>0.45759677106252339</v>
      </c>
      <c r="P8" s="171">
        <f>'K&amp;R'!AY$15*$BI8</f>
        <v>0.45759677106252339</v>
      </c>
      <c r="Q8" s="171">
        <f>'K&amp;R'!AZ$15*$BI8</f>
        <v>0.45759677106252339</v>
      </c>
      <c r="R8" s="171">
        <f>'K&amp;R'!BA$15*$BI8</f>
        <v>0.45759677106252339</v>
      </c>
      <c r="S8" s="171">
        <f>'K&amp;R'!BB$15*$BI8</f>
        <v>0.45759677106252339</v>
      </c>
      <c r="T8" s="171">
        <f>'K&amp;R'!BC$15*$BI8</f>
        <v>0.45759677106252339</v>
      </c>
      <c r="U8" s="171">
        <f>'K&amp;R'!BD$15*$BI8</f>
        <v>0.45759677106252339</v>
      </c>
      <c r="V8" s="171">
        <f>'K&amp;R'!BE$15*$BI8</f>
        <v>0.4942045127475253</v>
      </c>
      <c r="W8" s="171">
        <f>'K&amp;R'!BF$15*$BI8</f>
        <v>0.4942045127475253</v>
      </c>
      <c r="X8" s="171">
        <f>'K&amp;R'!BG$15*$BI8</f>
        <v>0.4942045127475253</v>
      </c>
      <c r="Y8" s="171">
        <f>'K&amp;R'!BH$15*$BI8</f>
        <v>0.4942045127475253</v>
      </c>
      <c r="Z8" s="171">
        <f>'K&amp;R'!BI$15*$BI8</f>
        <v>0.4942045127475253</v>
      </c>
      <c r="AA8" s="171">
        <f>'K&amp;R'!BJ$15*$BI8</f>
        <v>0.4942045127475253</v>
      </c>
      <c r="AB8" s="171">
        <f>'K&amp;R'!BK$15*$BI8</f>
        <v>0.4942045127475253</v>
      </c>
      <c r="AC8" s="171">
        <f>'K&amp;R'!BL$15*$BI8</f>
        <v>0.4942045127475253</v>
      </c>
      <c r="AD8" s="171">
        <f>'K&amp;R'!BM$15*$BI8</f>
        <v>0.4942045127475253</v>
      </c>
      <c r="AE8" s="171">
        <f>'K&amp;R'!BN$15*$BI8</f>
        <v>0.4942045127475253</v>
      </c>
      <c r="AF8" s="171">
        <f>'K&amp;R'!BO$15*$BI8</f>
        <v>0.4942045127475253</v>
      </c>
      <c r="AG8" s="171">
        <f>'K&amp;R'!BP$15*$BI8</f>
        <v>0.4942045127475253</v>
      </c>
      <c r="AH8" s="171">
        <f>'K&amp;R'!BQ$15*$BI8</f>
        <v>1.0032351608774766</v>
      </c>
      <c r="AI8" s="171">
        <f>'K&amp;R'!BR$15*$BI8</f>
        <v>1.0032351608774766</v>
      </c>
      <c r="AJ8" s="171">
        <f>'K&amp;R'!BS$15*$BI8</f>
        <v>1.0032351608774766</v>
      </c>
      <c r="AK8" s="171">
        <f>'K&amp;R'!BT$15*$BI8</f>
        <v>1.0032351608774766</v>
      </c>
      <c r="AL8" s="171">
        <f>'K&amp;R'!BU$15*$BI8</f>
        <v>1.0032351608774766</v>
      </c>
      <c r="AM8" s="171">
        <f>'K&amp;R'!BV$15*$BI8</f>
        <v>1.0032351608774766</v>
      </c>
      <c r="AN8" s="171">
        <f>'K&amp;R'!BW$15*$BI8</f>
        <v>1.0032351608774766</v>
      </c>
      <c r="AO8" s="171">
        <f>'K&amp;R'!BX$15*$BI8</f>
        <v>1.0032351608774766</v>
      </c>
      <c r="AP8" s="171">
        <f>'K&amp;R'!BY$15*$BI8</f>
        <v>1.0032351608774766</v>
      </c>
      <c r="AQ8" s="171">
        <f>'K&amp;R'!BZ$15*$BI8</f>
        <v>1.0032351608774766</v>
      </c>
      <c r="AR8" s="171">
        <f>'K&amp;R'!CA$15*$BI8</f>
        <v>1.0032351608774766</v>
      </c>
      <c r="AS8" s="171">
        <f>'K&amp;R'!CB$15*$BI8</f>
        <v>1.0032351608774766</v>
      </c>
      <c r="AT8" s="171">
        <f>'K&amp;R'!CC$15*$BI8</f>
        <v>1.5275367284513262</v>
      </c>
      <c r="AU8" s="171">
        <f>'K&amp;R'!CD$15*$BI8</f>
        <v>1.5275367284513262</v>
      </c>
      <c r="AV8" s="171">
        <f>'K&amp;R'!CE$15*$BI8</f>
        <v>1.5275367284513262</v>
      </c>
      <c r="AW8" s="171">
        <f>'K&amp;R'!CF$15*$BI8</f>
        <v>1.5275367284513262</v>
      </c>
      <c r="AX8" s="171">
        <f>'K&amp;R'!CG$15*$BI8</f>
        <v>1.5275367284513262</v>
      </c>
      <c r="AY8" s="171">
        <f>'K&amp;R'!CH$15*$BI8</f>
        <v>1.5275367284513262</v>
      </c>
      <c r="AZ8" s="171">
        <f>'K&amp;R'!CI$15*$BI8</f>
        <v>1.5275367284513262</v>
      </c>
      <c r="BA8" s="171">
        <f>'K&amp;R'!CJ$15*$BI8</f>
        <v>1.5275367284513262</v>
      </c>
      <c r="BB8" s="171">
        <f>'K&amp;R'!CK$15*$BI8</f>
        <v>1.5275367284513262</v>
      </c>
      <c r="BC8" s="171">
        <f>'K&amp;R'!CL$15*$BI8</f>
        <v>1.5275367284513262</v>
      </c>
      <c r="BD8" s="171">
        <f>'K&amp;R'!CM$15*$BI8</f>
        <v>1.5275367284513262</v>
      </c>
      <c r="BE8" s="171">
        <f>'K&amp;R'!CN$15*$BI8</f>
        <v>1.5275367284513262</v>
      </c>
      <c r="BF8" s="171">
        <f>'K&amp;R'!CO$15*$BI8</f>
        <v>1.5733628303048657</v>
      </c>
      <c r="BG8" s="171">
        <f>'K&amp;R'!CP$15*$BI8</f>
        <v>1.5733628303048657</v>
      </c>
      <c r="BI8" s="174">
        <f>SUMIF(Revenue!$P:$P,'K&amp;R (USD)'!$F8,Revenue!$F:$F)</f>
        <v>1.0395135927414034E-2</v>
      </c>
    </row>
    <row r="9" spans="1:61" s="173" customFormat="1" ht="12.75" hidden="1" customHeight="1">
      <c r="A9" s="179" t="s">
        <v>589</v>
      </c>
      <c r="B9" s="179" t="s">
        <v>589</v>
      </c>
      <c r="C9" s="170" t="str" cm="1">
        <f t="array" ref="C9">IFERROR(INDEX('Legal Entity'!B:B,MATCH('K&amp;R (USD)'!F9,'Legal Entity'!A:A,0),0),0)</f>
        <v>1715 - Cleveland Thermal Generation Inc.</v>
      </c>
      <c r="D9" s="170" t="str" cm="1">
        <f t="array" ref="D9">IFERROR(INDEX('Legal Entity'!C:C,MATCH(F9,'Legal Entity'!A:A,0),0),0)</f>
        <v>US</v>
      </c>
      <c r="E9" s="170" t="s">
        <v>635</v>
      </c>
      <c r="F9" s="170" t="s">
        <v>645</v>
      </c>
      <c r="G9" s="170"/>
      <c r="H9" s="171">
        <f>'K&amp;R'!AQ$15*$BI9</f>
        <v>0</v>
      </c>
      <c r="I9" s="171">
        <f>'K&amp;R'!AR$15*$BI9</f>
        <v>0</v>
      </c>
      <c r="J9" s="171">
        <f>'K&amp;R'!AS$15*$BI9</f>
        <v>0</v>
      </c>
      <c r="K9" s="171">
        <f>'K&amp;R'!AT$15*$BI9</f>
        <v>0</v>
      </c>
      <c r="L9" s="171">
        <f>'K&amp;R'!AU$15*$BI9</f>
        <v>0</v>
      </c>
      <c r="M9" s="171">
        <f>'K&amp;R'!AV$15*$BI9</f>
        <v>0</v>
      </c>
      <c r="N9" s="171">
        <f>'K&amp;R'!AW$15*$BI9</f>
        <v>0</v>
      </c>
      <c r="O9" s="171">
        <f>'K&amp;R'!AX$15*$BI9</f>
        <v>0</v>
      </c>
      <c r="P9" s="171">
        <f>'K&amp;R'!AY$15*$BI9</f>
        <v>0</v>
      </c>
      <c r="Q9" s="171">
        <f>'K&amp;R'!AZ$15*$BI9</f>
        <v>0</v>
      </c>
      <c r="R9" s="171">
        <f>'K&amp;R'!BA$15*$BI9</f>
        <v>0</v>
      </c>
      <c r="S9" s="171">
        <f>'K&amp;R'!BB$15*$BI9</f>
        <v>0</v>
      </c>
      <c r="T9" s="171">
        <f>'K&amp;R'!BC$15*$BI9</f>
        <v>0</v>
      </c>
      <c r="U9" s="171">
        <f>'K&amp;R'!BD$15*$BI9</f>
        <v>0</v>
      </c>
      <c r="V9" s="171">
        <f>'K&amp;R'!BE$15*$BI9</f>
        <v>0</v>
      </c>
      <c r="W9" s="171">
        <f>'K&amp;R'!BF$15*$BI9</f>
        <v>0</v>
      </c>
      <c r="X9" s="171">
        <f>'K&amp;R'!BG$15*$BI9</f>
        <v>0</v>
      </c>
      <c r="Y9" s="171">
        <f>'K&amp;R'!BH$15*$BI9</f>
        <v>0</v>
      </c>
      <c r="Z9" s="171">
        <f>'K&amp;R'!BI$15*$BI9</f>
        <v>0</v>
      </c>
      <c r="AA9" s="171">
        <f>'K&amp;R'!BJ$15*$BI9</f>
        <v>0</v>
      </c>
      <c r="AB9" s="171">
        <f>'K&amp;R'!BK$15*$BI9</f>
        <v>0</v>
      </c>
      <c r="AC9" s="171">
        <f>'K&amp;R'!BL$15*$BI9</f>
        <v>0</v>
      </c>
      <c r="AD9" s="171">
        <f>'K&amp;R'!BM$15*$BI9</f>
        <v>0</v>
      </c>
      <c r="AE9" s="171">
        <f>'K&amp;R'!BN$15*$BI9</f>
        <v>0</v>
      </c>
      <c r="AF9" s="171">
        <f>'K&amp;R'!BO$15*$BI9</f>
        <v>0</v>
      </c>
      <c r="AG9" s="171">
        <f>'K&amp;R'!BP$15*$BI9</f>
        <v>0</v>
      </c>
      <c r="AH9" s="171">
        <f>'K&amp;R'!BQ$15*$BI9</f>
        <v>0</v>
      </c>
      <c r="AI9" s="171">
        <f>'K&amp;R'!BR$15*$BI9</f>
        <v>0</v>
      </c>
      <c r="AJ9" s="171">
        <f>'K&amp;R'!BS$15*$BI9</f>
        <v>0</v>
      </c>
      <c r="AK9" s="171">
        <f>'K&amp;R'!BT$15*$BI9</f>
        <v>0</v>
      </c>
      <c r="AL9" s="171">
        <f>'K&amp;R'!BU$15*$BI9</f>
        <v>0</v>
      </c>
      <c r="AM9" s="171">
        <f>'K&amp;R'!BV$15*$BI9</f>
        <v>0</v>
      </c>
      <c r="AN9" s="171">
        <f>'K&amp;R'!BW$15*$BI9</f>
        <v>0</v>
      </c>
      <c r="AO9" s="171">
        <f>'K&amp;R'!BX$15*$BI9</f>
        <v>0</v>
      </c>
      <c r="AP9" s="171">
        <f>'K&amp;R'!BY$15*$BI9</f>
        <v>0</v>
      </c>
      <c r="AQ9" s="171">
        <f>'K&amp;R'!BZ$15*$BI9</f>
        <v>0</v>
      </c>
      <c r="AR9" s="171">
        <f>'K&amp;R'!CA$15*$BI9</f>
        <v>0</v>
      </c>
      <c r="AS9" s="171">
        <f>'K&amp;R'!CB$15*$BI9</f>
        <v>0</v>
      </c>
      <c r="AT9" s="171">
        <f>'K&amp;R'!CC$15*$BI9</f>
        <v>0</v>
      </c>
      <c r="AU9" s="171">
        <f>'K&amp;R'!CD$15*$BI9</f>
        <v>0</v>
      </c>
      <c r="AV9" s="171">
        <f>'K&amp;R'!CE$15*$BI9</f>
        <v>0</v>
      </c>
      <c r="AW9" s="171">
        <f>'K&amp;R'!CF$15*$BI9</f>
        <v>0</v>
      </c>
      <c r="AX9" s="171">
        <f>'K&amp;R'!CG$15*$BI9</f>
        <v>0</v>
      </c>
      <c r="AY9" s="171">
        <f>'K&amp;R'!CH$15*$BI9</f>
        <v>0</v>
      </c>
      <c r="AZ9" s="171">
        <f>'K&amp;R'!CI$15*$BI9</f>
        <v>0</v>
      </c>
      <c r="BA9" s="171">
        <f>'K&amp;R'!CJ$15*$BI9</f>
        <v>0</v>
      </c>
      <c r="BB9" s="171">
        <f>'K&amp;R'!CK$15*$BI9</f>
        <v>0</v>
      </c>
      <c r="BC9" s="171">
        <f>'K&amp;R'!CL$15*$BI9</f>
        <v>0</v>
      </c>
      <c r="BD9" s="171">
        <f>'K&amp;R'!CM$15*$BI9</f>
        <v>0</v>
      </c>
      <c r="BE9" s="171">
        <f>'K&amp;R'!CN$15*$BI9</f>
        <v>0</v>
      </c>
      <c r="BF9" s="171">
        <f>'K&amp;R'!CO$15*$BI9</f>
        <v>0</v>
      </c>
      <c r="BG9" s="171">
        <f>'K&amp;R'!CP$15*$BI9</f>
        <v>0</v>
      </c>
      <c r="BI9" s="174">
        <f>SUMIF(Revenue!$P:$P,'K&amp;R (USD)'!$F9,Revenue!$F:$F)</f>
        <v>0</v>
      </c>
    </row>
    <row r="10" spans="1:61" s="173" customFormat="1" ht="12.75" hidden="1" customHeight="1">
      <c r="A10" s="179" t="s">
        <v>589</v>
      </c>
      <c r="B10" s="179" t="s">
        <v>589</v>
      </c>
      <c r="C10" s="170" t="str" cm="1">
        <f t="array" ref="C10">IFERROR(INDEX('Legal Entity'!B:B,MATCH('K&amp;R (USD)'!F10,'Legal Entity'!A:A,0),0),0)</f>
        <v>1715 - Cleveland Thermal Generation Inc.</v>
      </c>
      <c r="D10" s="170" t="str" cm="1">
        <f t="array" ref="D10">IFERROR(INDEX('Legal Entity'!C:C,MATCH(F10,'Legal Entity'!A:A,0),0),0)</f>
        <v>US</v>
      </c>
      <c r="E10" s="170" t="s">
        <v>635</v>
      </c>
      <c r="F10" s="170" t="s">
        <v>302</v>
      </c>
      <c r="G10" s="170"/>
      <c r="H10" s="171">
        <f>'K&amp;R'!AQ$15*$BI10</f>
        <v>1.1970832824137927</v>
      </c>
      <c r="I10" s="171">
        <f>'K&amp;R'!AR$15*$BI10</f>
        <v>1.1970832824137927</v>
      </c>
      <c r="J10" s="171">
        <f>'K&amp;R'!AS$15*$BI10</f>
        <v>1.1970832824137927</v>
      </c>
      <c r="K10" s="171">
        <f>'K&amp;R'!AT$15*$BI10</f>
        <v>1.1970832824137927</v>
      </c>
      <c r="L10" s="171">
        <f>'K&amp;R'!AU$15*$BI10</f>
        <v>1.1970832824137927</v>
      </c>
      <c r="M10" s="171">
        <f>'K&amp;R'!AV$15*$BI10</f>
        <v>1.1970832824137927</v>
      </c>
      <c r="N10" s="171">
        <f>'K&amp;R'!AW$15*$BI10</f>
        <v>1.1970832824137927</v>
      </c>
      <c r="O10" s="171">
        <f>'K&amp;R'!AX$15*$BI10</f>
        <v>1.1970832824137927</v>
      </c>
      <c r="P10" s="171">
        <f>'K&amp;R'!AY$15*$BI10</f>
        <v>1.1970832824137927</v>
      </c>
      <c r="Q10" s="171">
        <f>'K&amp;R'!AZ$15*$BI10</f>
        <v>1.1970832824137927</v>
      </c>
      <c r="R10" s="171">
        <f>'K&amp;R'!BA$15*$BI10</f>
        <v>1.1970832824137927</v>
      </c>
      <c r="S10" s="171">
        <f>'K&amp;R'!BB$15*$BI10</f>
        <v>1.1970832824137927</v>
      </c>
      <c r="T10" s="171">
        <f>'K&amp;R'!BC$15*$BI10</f>
        <v>1.1970832824137927</v>
      </c>
      <c r="U10" s="171">
        <f>'K&amp;R'!BD$15*$BI10</f>
        <v>1.1970832824137927</v>
      </c>
      <c r="V10" s="171">
        <f>'K&amp;R'!BE$15*$BI10</f>
        <v>1.2928499450068962</v>
      </c>
      <c r="W10" s="171">
        <f>'K&amp;R'!BF$15*$BI10</f>
        <v>1.2928499450068962</v>
      </c>
      <c r="X10" s="171">
        <f>'K&amp;R'!BG$15*$BI10</f>
        <v>1.2928499450068962</v>
      </c>
      <c r="Y10" s="171">
        <f>'K&amp;R'!BH$15*$BI10</f>
        <v>1.2928499450068962</v>
      </c>
      <c r="Z10" s="171">
        <f>'K&amp;R'!BI$15*$BI10</f>
        <v>1.2928499450068962</v>
      </c>
      <c r="AA10" s="171">
        <f>'K&amp;R'!BJ$15*$BI10</f>
        <v>1.2928499450068962</v>
      </c>
      <c r="AB10" s="171">
        <f>'K&amp;R'!BK$15*$BI10</f>
        <v>1.2928499450068962</v>
      </c>
      <c r="AC10" s="171">
        <f>'K&amp;R'!BL$15*$BI10</f>
        <v>1.2928499450068962</v>
      </c>
      <c r="AD10" s="171">
        <f>'K&amp;R'!BM$15*$BI10</f>
        <v>1.2928499450068962</v>
      </c>
      <c r="AE10" s="171">
        <f>'K&amp;R'!BN$15*$BI10</f>
        <v>1.2928499450068962</v>
      </c>
      <c r="AF10" s="171">
        <f>'K&amp;R'!BO$15*$BI10</f>
        <v>1.2928499450068962</v>
      </c>
      <c r="AG10" s="171">
        <f>'K&amp;R'!BP$15*$BI10</f>
        <v>1.2928499450068962</v>
      </c>
      <c r="AH10" s="171">
        <f>'K&amp;R'!BQ$15*$BI10</f>
        <v>2.6244853883639996</v>
      </c>
      <c r="AI10" s="171">
        <f>'K&amp;R'!BR$15*$BI10</f>
        <v>2.6244853883639996</v>
      </c>
      <c r="AJ10" s="171">
        <f>'K&amp;R'!BS$15*$BI10</f>
        <v>2.6244853883639996</v>
      </c>
      <c r="AK10" s="171">
        <f>'K&amp;R'!BT$15*$BI10</f>
        <v>2.6244853883639996</v>
      </c>
      <c r="AL10" s="171">
        <f>'K&amp;R'!BU$15*$BI10</f>
        <v>2.6244853883639996</v>
      </c>
      <c r="AM10" s="171">
        <f>'K&amp;R'!BV$15*$BI10</f>
        <v>2.6244853883639996</v>
      </c>
      <c r="AN10" s="171">
        <f>'K&amp;R'!BW$15*$BI10</f>
        <v>2.6244853883639996</v>
      </c>
      <c r="AO10" s="171">
        <f>'K&amp;R'!BX$15*$BI10</f>
        <v>2.6244853883639996</v>
      </c>
      <c r="AP10" s="171">
        <f>'K&amp;R'!BY$15*$BI10</f>
        <v>2.6244853883639996</v>
      </c>
      <c r="AQ10" s="171">
        <f>'K&amp;R'!BZ$15*$BI10</f>
        <v>2.6244853883639996</v>
      </c>
      <c r="AR10" s="171">
        <f>'K&amp;R'!CA$15*$BI10</f>
        <v>2.6244853883639996</v>
      </c>
      <c r="AS10" s="171">
        <f>'K&amp;R'!CB$15*$BI10</f>
        <v>2.6244853883639996</v>
      </c>
      <c r="AT10" s="171">
        <f>'K&amp;R'!CC$15*$BI10</f>
        <v>3.9960698950218161</v>
      </c>
      <c r="AU10" s="171">
        <f>'K&amp;R'!CD$15*$BI10</f>
        <v>3.9960698950218161</v>
      </c>
      <c r="AV10" s="171">
        <f>'K&amp;R'!CE$15*$BI10</f>
        <v>3.9960698950218161</v>
      </c>
      <c r="AW10" s="171">
        <f>'K&amp;R'!CF$15*$BI10</f>
        <v>3.9960698950218161</v>
      </c>
      <c r="AX10" s="171">
        <f>'K&amp;R'!CG$15*$BI10</f>
        <v>3.9960698950218161</v>
      </c>
      <c r="AY10" s="171">
        <f>'K&amp;R'!CH$15*$BI10</f>
        <v>3.9960698950218161</v>
      </c>
      <c r="AZ10" s="171">
        <f>'K&amp;R'!CI$15*$BI10</f>
        <v>3.9960698950218161</v>
      </c>
      <c r="BA10" s="171">
        <f>'K&amp;R'!CJ$15*$BI10</f>
        <v>3.9960698950218161</v>
      </c>
      <c r="BB10" s="171">
        <f>'K&amp;R'!CK$15*$BI10</f>
        <v>3.9960698950218161</v>
      </c>
      <c r="BC10" s="171">
        <f>'K&amp;R'!CL$15*$BI10</f>
        <v>3.9960698950218161</v>
      </c>
      <c r="BD10" s="171">
        <f>'K&amp;R'!CM$15*$BI10</f>
        <v>3.9960698950218161</v>
      </c>
      <c r="BE10" s="171">
        <f>'K&amp;R'!CN$15*$BI10</f>
        <v>3.9960698950218161</v>
      </c>
      <c r="BF10" s="171">
        <f>'K&amp;R'!CO$15*$BI10</f>
        <v>4.1159519918724694</v>
      </c>
      <c r="BG10" s="171">
        <f>'K&amp;R'!CP$15*$BI10</f>
        <v>4.1159519918724694</v>
      </c>
      <c r="BI10" s="174">
        <f>SUMIF(Revenue!$P:$P,'K&amp;R (USD)'!$F10,Revenue!$F:$F)</f>
        <v>2.7193905691756032E-2</v>
      </c>
    </row>
    <row r="11" spans="1:61" s="173" customFormat="1" ht="12.75" hidden="1" customHeight="1">
      <c r="A11" s="179" t="s">
        <v>589</v>
      </c>
      <c r="B11" s="179" t="s">
        <v>589</v>
      </c>
      <c r="C11" s="170" t="str" cm="1">
        <f t="array" ref="C11">IFERROR(INDEX('Legal Entity'!B:B,MATCH('K&amp;R (USD)'!F11,'Legal Entity'!A:A,0),0),0)</f>
        <v>1715 - Cleveland Thermal Generation Inc.</v>
      </c>
      <c r="D11" s="170" t="str" cm="1">
        <f t="array" ref="D11">IFERROR(INDEX('Legal Entity'!C:C,MATCH(F11,'Legal Entity'!A:A,0),0),0)</f>
        <v>US</v>
      </c>
      <c r="E11" s="170" t="s">
        <v>635</v>
      </c>
      <c r="F11" s="170" t="s">
        <v>306</v>
      </c>
      <c r="G11" s="170"/>
      <c r="H11" s="171">
        <f>'K&amp;R'!AQ$15*$BI11</f>
        <v>0.17285083576813839</v>
      </c>
      <c r="I11" s="171">
        <f>'K&amp;R'!AR$15*$BI11</f>
        <v>0.17285083576813839</v>
      </c>
      <c r="J11" s="171">
        <f>'K&amp;R'!AS$15*$BI11</f>
        <v>0.17285083576813839</v>
      </c>
      <c r="K11" s="171">
        <f>'K&amp;R'!AT$15*$BI11</f>
        <v>0.17285083576813839</v>
      </c>
      <c r="L11" s="171">
        <f>'K&amp;R'!AU$15*$BI11</f>
        <v>0.17285083576813839</v>
      </c>
      <c r="M11" s="171">
        <f>'K&amp;R'!AV$15*$BI11</f>
        <v>0.17285083576813839</v>
      </c>
      <c r="N11" s="171">
        <f>'K&amp;R'!AW$15*$BI11</f>
        <v>0.17285083576813839</v>
      </c>
      <c r="O11" s="171">
        <f>'K&amp;R'!AX$15*$BI11</f>
        <v>0.17285083576813839</v>
      </c>
      <c r="P11" s="171">
        <f>'K&amp;R'!AY$15*$BI11</f>
        <v>0.17285083576813839</v>
      </c>
      <c r="Q11" s="171">
        <f>'K&amp;R'!AZ$15*$BI11</f>
        <v>0.17285083576813839</v>
      </c>
      <c r="R11" s="171">
        <f>'K&amp;R'!BA$15*$BI11</f>
        <v>0.17285083576813839</v>
      </c>
      <c r="S11" s="171">
        <f>'K&amp;R'!BB$15*$BI11</f>
        <v>0.17285083576813839</v>
      </c>
      <c r="T11" s="171">
        <f>'K&amp;R'!BC$15*$BI11</f>
        <v>0.17285083576813839</v>
      </c>
      <c r="U11" s="171">
        <f>'K&amp;R'!BD$15*$BI11</f>
        <v>0.17285083576813839</v>
      </c>
      <c r="V11" s="171">
        <f>'K&amp;R'!BE$15*$BI11</f>
        <v>0.1866789026295895</v>
      </c>
      <c r="W11" s="171">
        <f>'K&amp;R'!BF$15*$BI11</f>
        <v>0.1866789026295895</v>
      </c>
      <c r="X11" s="171">
        <f>'K&amp;R'!BG$15*$BI11</f>
        <v>0.1866789026295895</v>
      </c>
      <c r="Y11" s="171">
        <f>'K&amp;R'!BH$15*$BI11</f>
        <v>0.1866789026295895</v>
      </c>
      <c r="Z11" s="171">
        <f>'K&amp;R'!BI$15*$BI11</f>
        <v>0.1866789026295895</v>
      </c>
      <c r="AA11" s="171">
        <f>'K&amp;R'!BJ$15*$BI11</f>
        <v>0.1866789026295895</v>
      </c>
      <c r="AB11" s="171">
        <f>'K&amp;R'!BK$15*$BI11</f>
        <v>0.1866789026295895</v>
      </c>
      <c r="AC11" s="171">
        <f>'K&amp;R'!BL$15*$BI11</f>
        <v>0.1866789026295895</v>
      </c>
      <c r="AD11" s="171">
        <f>'K&amp;R'!BM$15*$BI11</f>
        <v>0.1866789026295895</v>
      </c>
      <c r="AE11" s="171">
        <f>'K&amp;R'!BN$15*$BI11</f>
        <v>0.1866789026295895</v>
      </c>
      <c r="AF11" s="171">
        <f>'K&amp;R'!BO$15*$BI11</f>
        <v>0.1866789026295895</v>
      </c>
      <c r="AG11" s="171">
        <f>'K&amp;R'!BP$15*$BI11</f>
        <v>0.1866789026295895</v>
      </c>
      <c r="AH11" s="171">
        <f>'K&amp;R'!BQ$15*$BI11</f>
        <v>0.37895817233806672</v>
      </c>
      <c r="AI11" s="171">
        <f>'K&amp;R'!BR$15*$BI11</f>
        <v>0.37895817233806672</v>
      </c>
      <c r="AJ11" s="171">
        <f>'K&amp;R'!BS$15*$BI11</f>
        <v>0.37895817233806672</v>
      </c>
      <c r="AK11" s="171">
        <f>'K&amp;R'!BT$15*$BI11</f>
        <v>0.37895817233806672</v>
      </c>
      <c r="AL11" s="171">
        <f>'K&amp;R'!BU$15*$BI11</f>
        <v>0.37895817233806672</v>
      </c>
      <c r="AM11" s="171">
        <f>'K&amp;R'!BV$15*$BI11</f>
        <v>0.37895817233806672</v>
      </c>
      <c r="AN11" s="171">
        <f>'K&amp;R'!BW$15*$BI11</f>
        <v>0.37895817233806672</v>
      </c>
      <c r="AO11" s="171">
        <f>'K&amp;R'!BX$15*$BI11</f>
        <v>0.37895817233806672</v>
      </c>
      <c r="AP11" s="171">
        <f>'K&amp;R'!BY$15*$BI11</f>
        <v>0.37895817233806672</v>
      </c>
      <c r="AQ11" s="171">
        <f>'K&amp;R'!BZ$15*$BI11</f>
        <v>0.37895817233806672</v>
      </c>
      <c r="AR11" s="171">
        <f>'K&amp;R'!CA$15*$BI11</f>
        <v>0.37895817233806672</v>
      </c>
      <c r="AS11" s="171">
        <f>'K&amp;R'!CB$15*$BI11</f>
        <v>0.37895817233806672</v>
      </c>
      <c r="AT11" s="171">
        <f>'K&amp;R'!CC$15*$BI11</f>
        <v>0.57700582013779822</v>
      </c>
      <c r="AU11" s="171">
        <f>'K&amp;R'!CD$15*$BI11</f>
        <v>0.57700582013779822</v>
      </c>
      <c r="AV11" s="171">
        <f>'K&amp;R'!CE$15*$BI11</f>
        <v>0.57700582013779822</v>
      </c>
      <c r="AW11" s="171">
        <f>'K&amp;R'!CF$15*$BI11</f>
        <v>0.57700582013779822</v>
      </c>
      <c r="AX11" s="171">
        <f>'K&amp;R'!CG$15*$BI11</f>
        <v>0.57700582013779822</v>
      </c>
      <c r="AY11" s="171">
        <f>'K&amp;R'!CH$15*$BI11</f>
        <v>0.57700582013779822</v>
      </c>
      <c r="AZ11" s="171">
        <f>'K&amp;R'!CI$15*$BI11</f>
        <v>0.57700582013779822</v>
      </c>
      <c r="BA11" s="171">
        <f>'K&amp;R'!CJ$15*$BI11</f>
        <v>0.57700582013779822</v>
      </c>
      <c r="BB11" s="171">
        <f>'K&amp;R'!CK$15*$BI11</f>
        <v>0.57700582013779822</v>
      </c>
      <c r="BC11" s="171">
        <f>'K&amp;R'!CL$15*$BI11</f>
        <v>0.57700582013779822</v>
      </c>
      <c r="BD11" s="171">
        <f>'K&amp;R'!CM$15*$BI11</f>
        <v>0.57700582013779822</v>
      </c>
      <c r="BE11" s="171">
        <f>'K&amp;R'!CN$15*$BI11</f>
        <v>0.57700582013779822</v>
      </c>
      <c r="BF11" s="171">
        <f>'K&amp;R'!CO$15*$BI11</f>
        <v>0.59431599474193209</v>
      </c>
      <c r="BG11" s="171">
        <f>'K&amp;R'!CP$15*$BI11</f>
        <v>0.59431599474193209</v>
      </c>
      <c r="BI11" s="174">
        <f>SUMIF(Revenue!$P:$P,'K&amp;R (USD)'!$F11,Revenue!$F:$F)</f>
        <v>3.9266184698043089E-3</v>
      </c>
    </row>
    <row r="12" spans="1:61" s="173" customFormat="1" ht="12.75" hidden="1" customHeight="1">
      <c r="A12" s="179" t="s">
        <v>589</v>
      </c>
      <c r="B12" s="179" t="s">
        <v>589</v>
      </c>
      <c r="C12" s="170" t="str" cm="1">
        <f t="array" ref="C12">IFERROR(INDEX('Legal Entity'!B:B,MATCH('K&amp;R (USD)'!F12,'Legal Entity'!A:A,0),0),0)</f>
        <v>1715 - Cleveland Thermal Generation Inc.</v>
      </c>
      <c r="D12" s="170" t="str" cm="1">
        <f t="array" ref="D12">IFERROR(INDEX('Legal Entity'!C:C,MATCH(F12,'Legal Entity'!A:A,0),0),0)</f>
        <v>US</v>
      </c>
      <c r="E12" s="170" t="s">
        <v>635</v>
      </c>
      <c r="F12" s="170" t="s">
        <v>303</v>
      </c>
      <c r="G12" s="170"/>
      <c r="H12" s="171">
        <f>'K&amp;R'!AQ$15*$BI12</f>
        <v>0.26575997419530251</v>
      </c>
      <c r="I12" s="171">
        <f>'K&amp;R'!AR$15*$BI12</f>
        <v>0.26575997419530251</v>
      </c>
      <c r="J12" s="171">
        <f>'K&amp;R'!AS$15*$BI12</f>
        <v>0.26575997419530251</v>
      </c>
      <c r="K12" s="171">
        <f>'K&amp;R'!AT$15*$BI12</f>
        <v>0.26575997419530251</v>
      </c>
      <c r="L12" s="171">
        <f>'K&amp;R'!AU$15*$BI12</f>
        <v>0.26575997419530251</v>
      </c>
      <c r="M12" s="171">
        <f>'K&amp;R'!AV$15*$BI12</f>
        <v>0.26575997419530251</v>
      </c>
      <c r="N12" s="171">
        <f>'K&amp;R'!AW$15*$BI12</f>
        <v>0.26575997419530251</v>
      </c>
      <c r="O12" s="171">
        <f>'K&amp;R'!AX$15*$BI12</f>
        <v>0.26575997419530251</v>
      </c>
      <c r="P12" s="171">
        <f>'K&amp;R'!AY$15*$BI12</f>
        <v>0.26575997419530251</v>
      </c>
      <c r="Q12" s="171">
        <f>'K&amp;R'!AZ$15*$BI12</f>
        <v>0.26575997419530251</v>
      </c>
      <c r="R12" s="171">
        <f>'K&amp;R'!BA$15*$BI12</f>
        <v>0.26575997419530251</v>
      </c>
      <c r="S12" s="171">
        <f>'K&amp;R'!BB$15*$BI12</f>
        <v>0.26575997419530251</v>
      </c>
      <c r="T12" s="171">
        <f>'K&amp;R'!BC$15*$BI12</f>
        <v>0.26575997419530251</v>
      </c>
      <c r="U12" s="171">
        <f>'K&amp;R'!BD$15*$BI12</f>
        <v>0.26575997419530251</v>
      </c>
      <c r="V12" s="171">
        <f>'K&amp;R'!BE$15*$BI12</f>
        <v>0.28702077213092669</v>
      </c>
      <c r="W12" s="171">
        <f>'K&amp;R'!BF$15*$BI12</f>
        <v>0.28702077213092669</v>
      </c>
      <c r="X12" s="171">
        <f>'K&amp;R'!BG$15*$BI12</f>
        <v>0.28702077213092669</v>
      </c>
      <c r="Y12" s="171">
        <f>'K&amp;R'!BH$15*$BI12</f>
        <v>0.28702077213092669</v>
      </c>
      <c r="Z12" s="171">
        <f>'K&amp;R'!BI$15*$BI12</f>
        <v>0.28702077213092669</v>
      </c>
      <c r="AA12" s="171">
        <f>'K&amp;R'!BJ$15*$BI12</f>
        <v>0.28702077213092669</v>
      </c>
      <c r="AB12" s="171">
        <f>'K&amp;R'!BK$15*$BI12</f>
        <v>0.28702077213092669</v>
      </c>
      <c r="AC12" s="171">
        <f>'K&amp;R'!BL$15*$BI12</f>
        <v>0.28702077213092669</v>
      </c>
      <c r="AD12" s="171">
        <f>'K&amp;R'!BM$15*$BI12</f>
        <v>0.28702077213092669</v>
      </c>
      <c r="AE12" s="171">
        <f>'K&amp;R'!BN$15*$BI12</f>
        <v>0.28702077213092669</v>
      </c>
      <c r="AF12" s="171">
        <f>'K&amp;R'!BO$15*$BI12</f>
        <v>0.28702077213092669</v>
      </c>
      <c r="AG12" s="171">
        <f>'K&amp;R'!BP$15*$BI12</f>
        <v>0.28702077213092669</v>
      </c>
      <c r="AH12" s="171">
        <f>'K&amp;R'!BQ$15*$BI12</f>
        <v>0.5826521674257813</v>
      </c>
      <c r="AI12" s="171">
        <f>'K&amp;R'!BR$15*$BI12</f>
        <v>0.5826521674257813</v>
      </c>
      <c r="AJ12" s="171">
        <f>'K&amp;R'!BS$15*$BI12</f>
        <v>0.5826521674257813</v>
      </c>
      <c r="AK12" s="171">
        <f>'K&amp;R'!BT$15*$BI12</f>
        <v>0.5826521674257813</v>
      </c>
      <c r="AL12" s="171">
        <f>'K&amp;R'!BU$15*$BI12</f>
        <v>0.5826521674257813</v>
      </c>
      <c r="AM12" s="171">
        <f>'K&amp;R'!BV$15*$BI12</f>
        <v>0.5826521674257813</v>
      </c>
      <c r="AN12" s="171">
        <f>'K&amp;R'!BW$15*$BI12</f>
        <v>0.5826521674257813</v>
      </c>
      <c r="AO12" s="171">
        <f>'K&amp;R'!BX$15*$BI12</f>
        <v>0.5826521674257813</v>
      </c>
      <c r="AP12" s="171">
        <f>'K&amp;R'!BY$15*$BI12</f>
        <v>0.5826521674257813</v>
      </c>
      <c r="AQ12" s="171">
        <f>'K&amp;R'!BZ$15*$BI12</f>
        <v>0.5826521674257813</v>
      </c>
      <c r="AR12" s="171">
        <f>'K&amp;R'!CA$15*$BI12</f>
        <v>0.5826521674257813</v>
      </c>
      <c r="AS12" s="171">
        <f>'K&amp;R'!CB$15*$BI12</f>
        <v>0.5826521674257813</v>
      </c>
      <c r="AT12" s="171">
        <f>'K&amp;R'!CC$15*$BI12</f>
        <v>0.88715250457948147</v>
      </c>
      <c r="AU12" s="171">
        <f>'K&amp;R'!CD$15*$BI12</f>
        <v>0.88715250457948147</v>
      </c>
      <c r="AV12" s="171">
        <f>'K&amp;R'!CE$15*$BI12</f>
        <v>0.88715250457948147</v>
      </c>
      <c r="AW12" s="171">
        <f>'K&amp;R'!CF$15*$BI12</f>
        <v>0.88715250457948147</v>
      </c>
      <c r="AX12" s="171">
        <f>'K&amp;R'!CG$15*$BI12</f>
        <v>0.88715250457948147</v>
      </c>
      <c r="AY12" s="171">
        <f>'K&amp;R'!CH$15*$BI12</f>
        <v>0.88715250457948147</v>
      </c>
      <c r="AZ12" s="171">
        <f>'K&amp;R'!CI$15*$BI12</f>
        <v>0.88715250457948147</v>
      </c>
      <c r="BA12" s="171">
        <f>'K&amp;R'!CJ$15*$BI12</f>
        <v>0.88715250457948147</v>
      </c>
      <c r="BB12" s="171">
        <f>'K&amp;R'!CK$15*$BI12</f>
        <v>0.88715250457948147</v>
      </c>
      <c r="BC12" s="171">
        <f>'K&amp;R'!CL$15*$BI12</f>
        <v>0.88715250457948147</v>
      </c>
      <c r="BD12" s="171">
        <f>'K&amp;R'!CM$15*$BI12</f>
        <v>0.88715250457948147</v>
      </c>
      <c r="BE12" s="171">
        <f>'K&amp;R'!CN$15*$BI12</f>
        <v>0.88715250457948147</v>
      </c>
      <c r="BF12" s="171">
        <f>'K&amp;R'!CO$15*$BI12</f>
        <v>0.91376707971686577</v>
      </c>
      <c r="BG12" s="171">
        <f>'K&amp;R'!CP$15*$BI12</f>
        <v>0.91376707971686577</v>
      </c>
      <c r="BI12" s="174">
        <f>SUMIF(Revenue!$P:$P,'K&amp;R (USD)'!$F12,Revenue!$F:$F)</f>
        <v>6.0372171101896787E-3</v>
      </c>
    </row>
    <row r="13" spans="1:61" s="173" customFormat="1" ht="12.75" hidden="1" customHeight="1">
      <c r="A13" s="179" t="s">
        <v>589</v>
      </c>
      <c r="B13" s="179" t="s">
        <v>589</v>
      </c>
      <c r="C13" s="170" t="str" cm="1">
        <f t="array" ref="C13">IFERROR(INDEX('Legal Entity'!B:B,MATCH('K&amp;R (USD)'!F13,'Legal Entity'!A:A,0),0),0)</f>
        <v>1715 - Cleveland Thermal Generation Inc.</v>
      </c>
      <c r="D13" s="170" t="str" cm="1">
        <f t="array" ref="D13">IFERROR(INDEX('Legal Entity'!C:C,MATCH(F13,'Legal Entity'!A:A,0),0),0)</f>
        <v>US</v>
      </c>
      <c r="E13" s="170" t="s">
        <v>635</v>
      </c>
      <c r="F13" s="170" t="s">
        <v>307</v>
      </c>
      <c r="G13" s="170"/>
      <c r="H13" s="171">
        <f>'K&amp;R'!AQ$15*$BI13</f>
        <v>5.8472540399476421E-2</v>
      </c>
      <c r="I13" s="171">
        <f>'K&amp;R'!AR$15*$BI13</f>
        <v>5.8472540399476421E-2</v>
      </c>
      <c r="J13" s="171">
        <f>'K&amp;R'!AS$15*$BI13</f>
        <v>5.8472540399476421E-2</v>
      </c>
      <c r="K13" s="171">
        <f>'K&amp;R'!AT$15*$BI13</f>
        <v>5.8472540399476421E-2</v>
      </c>
      <c r="L13" s="171">
        <f>'K&amp;R'!AU$15*$BI13</f>
        <v>5.8472540399476421E-2</v>
      </c>
      <c r="M13" s="171">
        <f>'K&amp;R'!AV$15*$BI13</f>
        <v>5.8472540399476421E-2</v>
      </c>
      <c r="N13" s="171">
        <f>'K&amp;R'!AW$15*$BI13</f>
        <v>5.8472540399476421E-2</v>
      </c>
      <c r="O13" s="171">
        <f>'K&amp;R'!AX$15*$BI13</f>
        <v>5.8472540399476421E-2</v>
      </c>
      <c r="P13" s="171">
        <f>'K&amp;R'!AY$15*$BI13</f>
        <v>5.8472540399476421E-2</v>
      </c>
      <c r="Q13" s="171">
        <f>'K&amp;R'!AZ$15*$BI13</f>
        <v>5.8472540399476421E-2</v>
      </c>
      <c r="R13" s="171">
        <f>'K&amp;R'!BA$15*$BI13</f>
        <v>5.8472540399476421E-2</v>
      </c>
      <c r="S13" s="171">
        <f>'K&amp;R'!BB$15*$BI13</f>
        <v>5.8472540399476421E-2</v>
      </c>
      <c r="T13" s="171">
        <f>'K&amp;R'!BC$15*$BI13</f>
        <v>5.8472540399476421E-2</v>
      </c>
      <c r="U13" s="171">
        <f>'K&amp;R'!BD$15*$BI13</f>
        <v>5.8472540399476421E-2</v>
      </c>
      <c r="V13" s="171">
        <f>'K&amp;R'!BE$15*$BI13</f>
        <v>6.3150343631434541E-2</v>
      </c>
      <c r="W13" s="171">
        <f>'K&amp;R'!BF$15*$BI13</f>
        <v>6.3150343631434541E-2</v>
      </c>
      <c r="X13" s="171">
        <f>'K&amp;R'!BG$15*$BI13</f>
        <v>6.3150343631434541E-2</v>
      </c>
      <c r="Y13" s="171">
        <f>'K&amp;R'!BH$15*$BI13</f>
        <v>6.3150343631434541E-2</v>
      </c>
      <c r="Z13" s="171">
        <f>'K&amp;R'!BI$15*$BI13</f>
        <v>6.3150343631434541E-2</v>
      </c>
      <c r="AA13" s="171">
        <f>'K&amp;R'!BJ$15*$BI13</f>
        <v>6.3150343631434541E-2</v>
      </c>
      <c r="AB13" s="171">
        <f>'K&amp;R'!BK$15*$BI13</f>
        <v>6.3150343631434541E-2</v>
      </c>
      <c r="AC13" s="171">
        <f>'K&amp;R'!BL$15*$BI13</f>
        <v>6.3150343631434541E-2</v>
      </c>
      <c r="AD13" s="171">
        <f>'K&amp;R'!BM$15*$BI13</f>
        <v>6.3150343631434541E-2</v>
      </c>
      <c r="AE13" s="171">
        <f>'K&amp;R'!BN$15*$BI13</f>
        <v>6.3150343631434541E-2</v>
      </c>
      <c r="AF13" s="171">
        <f>'K&amp;R'!BO$15*$BI13</f>
        <v>6.3150343631434541E-2</v>
      </c>
      <c r="AG13" s="171">
        <f>'K&amp;R'!BP$15*$BI13</f>
        <v>6.3150343631434541E-2</v>
      </c>
      <c r="AH13" s="171">
        <f>'K&amp;R'!BQ$15*$BI13</f>
        <v>0.12819519757181214</v>
      </c>
      <c r="AI13" s="171">
        <f>'K&amp;R'!BR$15*$BI13</f>
        <v>0.12819519757181214</v>
      </c>
      <c r="AJ13" s="171">
        <f>'K&amp;R'!BS$15*$BI13</f>
        <v>0.12819519757181214</v>
      </c>
      <c r="AK13" s="171">
        <f>'K&amp;R'!BT$15*$BI13</f>
        <v>0.12819519757181214</v>
      </c>
      <c r="AL13" s="171">
        <f>'K&amp;R'!BU$15*$BI13</f>
        <v>0.12819519757181214</v>
      </c>
      <c r="AM13" s="171">
        <f>'K&amp;R'!BV$15*$BI13</f>
        <v>0.12819519757181214</v>
      </c>
      <c r="AN13" s="171">
        <f>'K&amp;R'!BW$15*$BI13</f>
        <v>0.12819519757181214</v>
      </c>
      <c r="AO13" s="171">
        <f>'K&amp;R'!BX$15*$BI13</f>
        <v>0.12819519757181214</v>
      </c>
      <c r="AP13" s="171">
        <f>'K&amp;R'!BY$15*$BI13</f>
        <v>0.12819519757181214</v>
      </c>
      <c r="AQ13" s="171">
        <f>'K&amp;R'!BZ$15*$BI13</f>
        <v>0.12819519757181214</v>
      </c>
      <c r="AR13" s="171">
        <f>'K&amp;R'!CA$15*$BI13</f>
        <v>0.12819519757181214</v>
      </c>
      <c r="AS13" s="171">
        <f>'K&amp;R'!CB$15*$BI13</f>
        <v>0.12819519757181214</v>
      </c>
      <c r="AT13" s="171">
        <f>'K&amp;R'!CC$15*$BI13</f>
        <v>0.19519139713040104</v>
      </c>
      <c r="AU13" s="171">
        <f>'K&amp;R'!CD$15*$BI13</f>
        <v>0.19519139713040104</v>
      </c>
      <c r="AV13" s="171">
        <f>'K&amp;R'!CE$15*$BI13</f>
        <v>0.19519139713040104</v>
      </c>
      <c r="AW13" s="171">
        <f>'K&amp;R'!CF$15*$BI13</f>
        <v>0.19519139713040104</v>
      </c>
      <c r="AX13" s="171">
        <f>'K&amp;R'!CG$15*$BI13</f>
        <v>0.19519139713040104</v>
      </c>
      <c r="AY13" s="171">
        <f>'K&amp;R'!CH$15*$BI13</f>
        <v>0.19519139713040104</v>
      </c>
      <c r="AZ13" s="171">
        <f>'K&amp;R'!CI$15*$BI13</f>
        <v>0.19519139713040104</v>
      </c>
      <c r="BA13" s="171">
        <f>'K&amp;R'!CJ$15*$BI13</f>
        <v>0.19519139713040104</v>
      </c>
      <c r="BB13" s="171">
        <f>'K&amp;R'!CK$15*$BI13</f>
        <v>0.19519139713040104</v>
      </c>
      <c r="BC13" s="171">
        <f>'K&amp;R'!CL$15*$BI13</f>
        <v>0.19519139713040104</v>
      </c>
      <c r="BD13" s="171">
        <f>'K&amp;R'!CM$15*$BI13</f>
        <v>0.19519139713040104</v>
      </c>
      <c r="BE13" s="171">
        <f>'K&amp;R'!CN$15*$BI13</f>
        <v>0.19519139713040104</v>
      </c>
      <c r="BF13" s="171">
        <f>'K&amp;R'!CO$15*$BI13</f>
        <v>0.20104713904431301</v>
      </c>
      <c r="BG13" s="171">
        <f>'K&amp;R'!CP$15*$BI13</f>
        <v>0.20104713904431301</v>
      </c>
      <c r="BI13" s="174">
        <f>SUMIF(Revenue!$P:$P,'K&amp;R (USD)'!$F13,Revenue!$F:$F)</f>
        <v>1.3283092100112644E-3</v>
      </c>
    </row>
    <row r="14" spans="1:61" s="173" customFormat="1" ht="12.75" hidden="1" customHeight="1">
      <c r="A14" s="179" t="s">
        <v>589</v>
      </c>
      <c r="B14" s="179" t="s">
        <v>589</v>
      </c>
      <c r="C14" s="170" t="str" cm="1">
        <f t="array" ref="C14">IFERROR(INDEX('Legal Entity'!B:B,MATCH('K&amp;R (USD)'!F14,'Legal Entity'!A:A,0),0),0)</f>
        <v>1720 - Cleveland Thermal Steam Distribution Inc.</v>
      </c>
      <c r="D14" s="170" t="str" cm="1">
        <f t="array" ref="D14">IFERROR(INDEX('Legal Entity'!C:C,MATCH(F14,'Legal Entity'!A:A,0),0),0)</f>
        <v>US</v>
      </c>
      <c r="E14" s="170" t="s">
        <v>635</v>
      </c>
      <c r="F14" s="170" t="s">
        <v>322</v>
      </c>
      <c r="G14" s="170"/>
      <c r="H14" s="171">
        <f>'K&amp;R'!AQ$15*$BI14</f>
        <v>6.5465019319076393E-3</v>
      </c>
      <c r="I14" s="171">
        <f>'K&amp;R'!AR$15*$BI14</f>
        <v>6.5465019319076393E-3</v>
      </c>
      <c r="J14" s="171">
        <f>'K&amp;R'!AS$15*$BI14</f>
        <v>6.5465019319076393E-3</v>
      </c>
      <c r="K14" s="171">
        <f>'K&amp;R'!AT$15*$BI14</f>
        <v>6.5465019319076393E-3</v>
      </c>
      <c r="L14" s="171">
        <f>'K&amp;R'!AU$15*$BI14</f>
        <v>6.5465019319076393E-3</v>
      </c>
      <c r="M14" s="171">
        <f>'K&amp;R'!AV$15*$BI14</f>
        <v>6.5465019319076393E-3</v>
      </c>
      <c r="N14" s="171">
        <f>'K&amp;R'!AW$15*$BI14</f>
        <v>6.5465019319076393E-3</v>
      </c>
      <c r="O14" s="171">
        <f>'K&amp;R'!AX$15*$BI14</f>
        <v>6.5465019319076393E-3</v>
      </c>
      <c r="P14" s="171">
        <f>'K&amp;R'!AY$15*$BI14</f>
        <v>6.5465019319076393E-3</v>
      </c>
      <c r="Q14" s="171">
        <f>'K&amp;R'!AZ$15*$BI14</f>
        <v>6.5465019319076393E-3</v>
      </c>
      <c r="R14" s="171">
        <f>'K&amp;R'!BA$15*$BI14</f>
        <v>6.5465019319076393E-3</v>
      </c>
      <c r="S14" s="171">
        <f>'K&amp;R'!BB$15*$BI14</f>
        <v>6.5465019319076393E-3</v>
      </c>
      <c r="T14" s="171">
        <f>'K&amp;R'!BC$15*$BI14</f>
        <v>6.5465019319076393E-3</v>
      </c>
      <c r="U14" s="171">
        <f>'K&amp;R'!BD$15*$BI14</f>
        <v>6.5465019319076393E-3</v>
      </c>
      <c r="V14" s="171">
        <f>'K&amp;R'!BE$15*$BI14</f>
        <v>7.0702220864602506E-3</v>
      </c>
      <c r="W14" s="171">
        <f>'K&amp;R'!BF$15*$BI14</f>
        <v>7.0702220864602506E-3</v>
      </c>
      <c r="X14" s="171">
        <f>'K&amp;R'!BG$15*$BI14</f>
        <v>7.0702220864602506E-3</v>
      </c>
      <c r="Y14" s="171">
        <f>'K&amp;R'!BH$15*$BI14</f>
        <v>7.0702220864602506E-3</v>
      </c>
      <c r="Z14" s="171">
        <f>'K&amp;R'!BI$15*$BI14</f>
        <v>7.0702220864602506E-3</v>
      </c>
      <c r="AA14" s="171">
        <f>'K&amp;R'!BJ$15*$BI14</f>
        <v>7.0702220864602506E-3</v>
      </c>
      <c r="AB14" s="171">
        <f>'K&amp;R'!BK$15*$BI14</f>
        <v>7.0702220864602506E-3</v>
      </c>
      <c r="AC14" s="171">
        <f>'K&amp;R'!BL$15*$BI14</f>
        <v>7.0702220864602506E-3</v>
      </c>
      <c r="AD14" s="171">
        <f>'K&amp;R'!BM$15*$BI14</f>
        <v>7.0702220864602506E-3</v>
      </c>
      <c r="AE14" s="171">
        <f>'K&amp;R'!BN$15*$BI14</f>
        <v>7.0702220864602506E-3</v>
      </c>
      <c r="AF14" s="171">
        <f>'K&amp;R'!BO$15*$BI14</f>
        <v>7.0702220864602506E-3</v>
      </c>
      <c r="AG14" s="171">
        <f>'K&amp;R'!BP$15*$BI14</f>
        <v>7.0702220864602506E-3</v>
      </c>
      <c r="AH14" s="171">
        <f>'K&amp;R'!BQ$15*$BI14</f>
        <v>1.4352550835514311E-2</v>
      </c>
      <c r="AI14" s="171">
        <f>'K&amp;R'!BR$15*$BI14</f>
        <v>1.4352550835514311E-2</v>
      </c>
      <c r="AJ14" s="171">
        <f>'K&amp;R'!BS$15*$BI14</f>
        <v>1.4352550835514311E-2</v>
      </c>
      <c r="AK14" s="171">
        <f>'K&amp;R'!BT$15*$BI14</f>
        <v>1.4352550835514311E-2</v>
      </c>
      <c r="AL14" s="171">
        <f>'K&amp;R'!BU$15*$BI14</f>
        <v>1.4352550835514311E-2</v>
      </c>
      <c r="AM14" s="171">
        <f>'K&amp;R'!BV$15*$BI14</f>
        <v>1.4352550835514311E-2</v>
      </c>
      <c r="AN14" s="171">
        <f>'K&amp;R'!BW$15*$BI14</f>
        <v>1.4352550835514311E-2</v>
      </c>
      <c r="AO14" s="171">
        <f>'K&amp;R'!BX$15*$BI14</f>
        <v>1.4352550835514311E-2</v>
      </c>
      <c r="AP14" s="171">
        <f>'K&amp;R'!BY$15*$BI14</f>
        <v>1.4352550835514311E-2</v>
      </c>
      <c r="AQ14" s="171">
        <f>'K&amp;R'!BZ$15*$BI14</f>
        <v>1.4352550835514311E-2</v>
      </c>
      <c r="AR14" s="171">
        <f>'K&amp;R'!CA$15*$BI14</f>
        <v>1.4352550835514311E-2</v>
      </c>
      <c r="AS14" s="171">
        <f>'K&amp;R'!CB$15*$BI14</f>
        <v>1.4352550835514311E-2</v>
      </c>
      <c r="AT14" s="171">
        <f>'K&amp;R'!CC$15*$BI14</f>
        <v>2.1853349447039989E-2</v>
      </c>
      <c r="AU14" s="171">
        <f>'K&amp;R'!CD$15*$BI14</f>
        <v>2.1853349447039989E-2</v>
      </c>
      <c r="AV14" s="171">
        <f>'K&amp;R'!CE$15*$BI14</f>
        <v>2.1853349447039989E-2</v>
      </c>
      <c r="AW14" s="171">
        <f>'K&amp;R'!CF$15*$BI14</f>
        <v>2.1853349447039989E-2</v>
      </c>
      <c r="AX14" s="171">
        <f>'K&amp;R'!CG$15*$BI14</f>
        <v>2.1853349447039989E-2</v>
      </c>
      <c r="AY14" s="171">
        <f>'K&amp;R'!CH$15*$BI14</f>
        <v>2.1853349447039989E-2</v>
      </c>
      <c r="AZ14" s="171">
        <f>'K&amp;R'!CI$15*$BI14</f>
        <v>2.1853349447039989E-2</v>
      </c>
      <c r="BA14" s="171">
        <f>'K&amp;R'!CJ$15*$BI14</f>
        <v>2.1853349447039989E-2</v>
      </c>
      <c r="BB14" s="171">
        <f>'K&amp;R'!CK$15*$BI14</f>
        <v>2.1853349447039989E-2</v>
      </c>
      <c r="BC14" s="171">
        <f>'K&amp;R'!CL$15*$BI14</f>
        <v>2.1853349447039989E-2</v>
      </c>
      <c r="BD14" s="171">
        <f>'K&amp;R'!CM$15*$BI14</f>
        <v>2.1853349447039989E-2</v>
      </c>
      <c r="BE14" s="171">
        <f>'K&amp;R'!CN$15*$BI14</f>
        <v>2.1853349447039989E-2</v>
      </c>
      <c r="BF14" s="171">
        <f>'K&amp;R'!CO$15*$BI14</f>
        <v>2.2508949930451185E-2</v>
      </c>
      <c r="BG14" s="171">
        <f>'K&amp;R'!CP$15*$BI14</f>
        <v>2.2508949930451185E-2</v>
      </c>
      <c r="BI14" s="174">
        <f>SUMIF(Revenue!$P:$P,'K&amp;R (USD)'!$F14,Revenue!$F:$F)</f>
        <v>1.4871559795591363E-4</v>
      </c>
    </row>
    <row r="15" spans="1:61" s="173" customFormat="1" ht="12.75" hidden="1" customHeight="1">
      <c r="A15" s="179" t="s">
        <v>589</v>
      </c>
      <c r="B15" s="179" t="s">
        <v>589</v>
      </c>
      <c r="C15" s="170" t="str" cm="1">
        <f t="array" ref="C15">IFERROR(INDEX('Legal Entity'!B:B,MATCH('K&amp;R (USD)'!F15,'Legal Entity'!A:A,0),0),0)</f>
        <v>1720 - Cleveland Thermal Steam Distribution Inc.</v>
      </c>
      <c r="D15" s="170" t="str" cm="1">
        <f t="array" ref="D15">IFERROR(INDEX('Legal Entity'!C:C,MATCH(F15,'Legal Entity'!A:A,0),0),0)</f>
        <v>US</v>
      </c>
      <c r="E15" s="170" t="s">
        <v>635</v>
      </c>
      <c r="F15" s="170" t="s">
        <v>323</v>
      </c>
      <c r="G15" s="170"/>
      <c r="H15" s="171">
        <f>'K&amp;R'!AQ$15*$BI15</f>
        <v>1.7482008038281709</v>
      </c>
      <c r="I15" s="171">
        <f>'K&amp;R'!AR$15*$BI15</f>
        <v>1.7482008038281709</v>
      </c>
      <c r="J15" s="171">
        <f>'K&amp;R'!AS$15*$BI15</f>
        <v>1.7482008038281709</v>
      </c>
      <c r="K15" s="171">
        <f>'K&amp;R'!AT$15*$BI15</f>
        <v>1.7482008038281709</v>
      </c>
      <c r="L15" s="171">
        <f>'K&amp;R'!AU$15*$BI15</f>
        <v>1.7482008038281709</v>
      </c>
      <c r="M15" s="171">
        <f>'K&amp;R'!AV$15*$BI15</f>
        <v>1.7482008038281709</v>
      </c>
      <c r="N15" s="171">
        <f>'K&amp;R'!AW$15*$BI15</f>
        <v>1.7482008038281709</v>
      </c>
      <c r="O15" s="171">
        <f>'K&amp;R'!AX$15*$BI15</f>
        <v>1.7482008038281709</v>
      </c>
      <c r="P15" s="171">
        <f>'K&amp;R'!AY$15*$BI15</f>
        <v>1.7482008038281709</v>
      </c>
      <c r="Q15" s="171">
        <f>'K&amp;R'!AZ$15*$BI15</f>
        <v>1.7482008038281709</v>
      </c>
      <c r="R15" s="171">
        <f>'K&amp;R'!BA$15*$BI15</f>
        <v>1.7482008038281709</v>
      </c>
      <c r="S15" s="171">
        <f>'K&amp;R'!BB$15*$BI15</f>
        <v>1.7482008038281709</v>
      </c>
      <c r="T15" s="171">
        <f>'K&amp;R'!BC$15*$BI15</f>
        <v>1.7482008038281709</v>
      </c>
      <c r="U15" s="171">
        <f>'K&amp;R'!BD$15*$BI15</f>
        <v>1.7482008038281709</v>
      </c>
      <c r="V15" s="171">
        <f>'K&amp;R'!BE$15*$BI15</f>
        <v>1.8880568681344247</v>
      </c>
      <c r="W15" s="171">
        <f>'K&amp;R'!BF$15*$BI15</f>
        <v>1.8880568681344247</v>
      </c>
      <c r="X15" s="171">
        <f>'K&amp;R'!BG$15*$BI15</f>
        <v>1.8880568681344247</v>
      </c>
      <c r="Y15" s="171">
        <f>'K&amp;R'!BH$15*$BI15</f>
        <v>1.8880568681344247</v>
      </c>
      <c r="Z15" s="171">
        <f>'K&amp;R'!BI$15*$BI15</f>
        <v>1.8880568681344247</v>
      </c>
      <c r="AA15" s="171">
        <f>'K&amp;R'!BJ$15*$BI15</f>
        <v>1.8880568681344247</v>
      </c>
      <c r="AB15" s="171">
        <f>'K&amp;R'!BK$15*$BI15</f>
        <v>1.8880568681344247</v>
      </c>
      <c r="AC15" s="171">
        <f>'K&amp;R'!BL$15*$BI15</f>
        <v>1.8880568681344247</v>
      </c>
      <c r="AD15" s="171">
        <f>'K&amp;R'!BM$15*$BI15</f>
        <v>1.8880568681344247</v>
      </c>
      <c r="AE15" s="171">
        <f>'K&amp;R'!BN$15*$BI15</f>
        <v>1.8880568681344247</v>
      </c>
      <c r="AF15" s="171">
        <f>'K&amp;R'!BO$15*$BI15</f>
        <v>1.8880568681344247</v>
      </c>
      <c r="AG15" s="171">
        <f>'K&amp;R'!BP$15*$BI15</f>
        <v>1.8880568681344247</v>
      </c>
      <c r="AH15" s="171">
        <f>'K&amp;R'!BQ$15*$BI15</f>
        <v>3.8327554423128829</v>
      </c>
      <c r="AI15" s="171">
        <f>'K&amp;R'!BR$15*$BI15</f>
        <v>3.8327554423128829</v>
      </c>
      <c r="AJ15" s="171">
        <f>'K&amp;R'!BS$15*$BI15</f>
        <v>3.8327554423128829</v>
      </c>
      <c r="AK15" s="171">
        <f>'K&amp;R'!BT$15*$BI15</f>
        <v>3.8327554423128829</v>
      </c>
      <c r="AL15" s="171">
        <f>'K&amp;R'!BU$15*$BI15</f>
        <v>3.8327554423128829</v>
      </c>
      <c r="AM15" s="171">
        <f>'K&amp;R'!BV$15*$BI15</f>
        <v>3.8327554423128829</v>
      </c>
      <c r="AN15" s="171">
        <f>'K&amp;R'!BW$15*$BI15</f>
        <v>3.8327554423128829</v>
      </c>
      <c r="AO15" s="171">
        <f>'K&amp;R'!BX$15*$BI15</f>
        <v>3.8327554423128829</v>
      </c>
      <c r="AP15" s="171">
        <f>'K&amp;R'!BY$15*$BI15</f>
        <v>3.8327554423128829</v>
      </c>
      <c r="AQ15" s="171">
        <f>'K&amp;R'!BZ$15*$BI15</f>
        <v>3.8327554423128829</v>
      </c>
      <c r="AR15" s="171">
        <f>'K&amp;R'!CA$15*$BI15</f>
        <v>3.8327554423128829</v>
      </c>
      <c r="AS15" s="171">
        <f>'K&amp;R'!CB$15*$BI15</f>
        <v>3.8327554423128829</v>
      </c>
      <c r="AT15" s="171">
        <f>'K&amp;R'!CC$15*$BI15</f>
        <v>5.8357949737166939</v>
      </c>
      <c r="AU15" s="171">
        <f>'K&amp;R'!CD$15*$BI15</f>
        <v>5.8357949737166939</v>
      </c>
      <c r="AV15" s="171">
        <f>'K&amp;R'!CE$15*$BI15</f>
        <v>5.8357949737166939</v>
      </c>
      <c r="AW15" s="171">
        <f>'K&amp;R'!CF$15*$BI15</f>
        <v>5.8357949737166939</v>
      </c>
      <c r="AX15" s="171">
        <f>'K&amp;R'!CG$15*$BI15</f>
        <v>5.8357949737166939</v>
      </c>
      <c r="AY15" s="171">
        <f>'K&amp;R'!CH$15*$BI15</f>
        <v>5.8357949737166939</v>
      </c>
      <c r="AZ15" s="171">
        <f>'K&amp;R'!CI$15*$BI15</f>
        <v>5.8357949737166939</v>
      </c>
      <c r="BA15" s="171">
        <f>'K&amp;R'!CJ$15*$BI15</f>
        <v>5.8357949737166939</v>
      </c>
      <c r="BB15" s="171">
        <f>'K&amp;R'!CK$15*$BI15</f>
        <v>5.8357949737166939</v>
      </c>
      <c r="BC15" s="171">
        <f>'K&amp;R'!CL$15*$BI15</f>
        <v>5.8357949737166939</v>
      </c>
      <c r="BD15" s="171">
        <f>'K&amp;R'!CM$15*$BI15</f>
        <v>5.8357949737166939</v>
      </c>
      <c r="BE15" s="171">
        <f>'K&amp;R'!CN$15*$BI15</f>
        <v>5.8357949737166939</v>
      </c>
      <c r="BF15" s="171">
        <f>'K&amp;R'!CO$15*$BI15</f>
        <v>6.0108688229281944</v>
      </c>
      <c r="BG15" s="171">
        <f>'K&amp;R'!CP$15*$BI15</f>
        <v>6.0108688229281944</v>
      </c>
      <c r="BI15" s="174">
        <f>SUMIF(Revenue!$P:$P,'K&amp;R (USD)'!$F15,Revenue!$F:$F)</f>
        <v>3.971353412746282E-2</v>
      </c>
    </row>
    <row r="16" spans="1:61" s="173" customFormat="1" ht="12.75" hidden="1" customHeight="1">
      <c r="A16" s="179" t="s">
        <v>589</v>
      </c>
      <c r="B16" s="179" t="s">
        <v>589</v>
      </c>
      <c r="C16" s="170" t="str" cm="1">
        <f t="array" ref="C16">IFERROR(INDEX('Legal Entity'!B:B,MATCH('K&amp;R (USD)'!F16,'Legal Entity'!A:A,0),0),0)</f>
        <v>1725 - Cleveland Thermal Chilled Water Distribution Inc.</v>
      </c>
      <c r="D16" s="170" t="str" cm="1">
        <f t="array" ref="D16">IFERROR(INDEX('Legal Entity'!C:C,MATCH(F16,'Legal Entity'!A:A,0),0),0)</f>
        <v>US</v>
      </c>
      <c r="E16" s="170" t="s">
        <v>635</v>
      </c>
      <c r="F16" s="170" t="s">
        <v>328</v>
      </c>
      <c r="G16" s="170"/>
      <c r="H16" s="171">
        <f>'K&amp;R'!AQ$15*$BI16</f>
        <v>1.1843549154094921</v>
      </c>
      <c r="I16" s="171">
        <f>'K&amp;R'!AR$15*$BI16</f>
        <v>1.1843549154094921</v>
      </c>
      <c r="J16" s="171">
        <f>'K&amp;R'!AS$15*$BI16</f>
        <v>1.1843549154094921</v>
      </c>
      <c r="K16" s="171">
        <f>'K&amp;R'!AT$15*$BI16</f>
        <v>1.1843549154094921</v>
      </c>
      <c r="L16" s="171">
        <f>'K&amp;R'!AU$15*$BI16</f>
        <v>1.1843549154094921</v>
      </c>
      <c r="M16" s="171">
        <f>'K&amp;R'!AV$15*$BI16</f>
        <v>1.1843549154094921</v>
      </c>
      <c r="N16" s="171">
        <f>'K&amp;R'!AW$15*$BI16</f>
        <v>1.1843549154094921</v>
      </c>
      <c r="O16" s="171">
        <f>'K&amp;R'!AX$15*$BI16</f>
        <v>1.1843549154094921</v>
      </c>
      <c r="P16" s="171">
        <f>'K&amp;R'!AY$15*$BI16</f>
        <v>1.1843549154094921</v>
      </c>
      <c r="Q16" s="171">
        <f>'K&amp;R'!AZ$15*$BI16</f>
        <v>1.1843549154094921</v>
      </c>
      <c r="R16" s="171">
        <f>'K&amp;R'!BA$15*$BI16</f>
        <v>1.1843549154094921</v>
      </c>
      <c r="S16" s="171">
        <f>'K&amp;R'!BB$15*$BI16</f>
        <v>1.1843549154094921</v>
      </c>
      <c r="T16" s="171">
        <f>'K&amp;R'!BC$15*$BI16</f>
        <v>1.1843549154094921</v>
      </c>
      <c r="U16" s="171">
        <f>'K&amp;R'!BD$15*$BI16</f>
        <v>1.1843549154094921</v>
      </c>
      <c r="V16" s="171">
        <f>'K&amp;R'!BE$15*$BI16</f>
        <v>1.2791033086422516</v>
      </c>
      <c r="W16" s="171">
        <f>'K&amp;R'!BF$15*$BI16</f>
        <v>1.2791033086422516</v>
      </c>
      <c r="X16" s="171">
        <f>'K&amp;R'!BG$15*$BI16</f>
        <v>1.2791033086422516</v>
      </c>
      <c r="Y16" s="171">
        <f>'K&amp;R'!BH$15*$BI16</f>
        <v>1.2791033086422516</v>
      </c>
      <c r="Z16" s="171">
        <f>'K&amp;R'!BI$15*$BI16</f>
        <v>1.2791033086422516</v>
      </c>
      <c r="AA16" s="171">
        <f>'K&amp;R'!BJ$15*$BI16</f>
        <v>1.2791033086422516</v>
      </c>
      <c r="AB16" s="171">
        <f>'K&amp;R'!BK$15*$BI16</f>
        <v>1.2791033086422516</v>
      </c>
      <c r="AC16" s="171">
        <f>'K&amp;R'!BL$15*$BI16</f>
        <v>1.2791033086422516</v>
      </c>
      <c r="AD16" s="171">
        <f>'K&amp;R'!BM$15*$BI16</f>
        <v>1.2791033086422516</v>
      </c>
      <c r="AE16" s="171">
        <f>'K&amp;R'!BN$15*$BI16</f>
        <v>1.2791033086422516</v>
      </c>
      <c r="AF16" s="171">
        <f>'K&amp;R'!BO$15*$BI16</f>
        <v>1.2791033086422516</v>
      </c>
      <c r="AG16" s="171">
        <f>'K&amp;R'!BP$15*$BI16</f>
        <v>1.2791033086422516</v>
      </c>
      <c r="AH16" s="171">
        <f>'K&amp;R'!BQ$15*$BI16</f>
        <v>2.5965797165437712</v>
      </c>
      <c r="AI16" s="171">
        <f>'K&amp;R'!BR$15*$BI16</f>
        <v>2.5965797165437712</v>
      </c>
      <c r="AJ16" s="171">
        <f>'K&amp;R'!BS$15*$BI16</f>
        <v>2.5965797165437712</v>
      </c>
      <c r="AK16" s="171">
        <f>'K&amp;R'!BT$15*$BI16</f>
        <v>2.5965797165437712</v>
      </c>
      <c r="AL16" s="171">
        <f>'K&amp;R'!BU$15*$BI16</f>
        <v>2.5965797165437712</v>
      </c>
      <c r="AM16" s="171">
        <f>'K&amp;R'!BV$15*$BI16</f>
        <v>2.5965797165437712</v>
      </c>
      <c r="AN16" s="171">
        <f>'K&amp;R'!BW$15*$BI16</f>
        <v>2.5965797165437712</v>
      </c>
      <c r="AO16" s="171">
        <f>'K&amp;R'!BX$15*$BI16</f>
        <v>2.5965797165437712</v>
      </c>
      <c r="AP16" s="171">
        <f>'K&amp;R'!BY$15*$BI16</f>
        <v>2.5965797165437712</v>
      </c>
      <c r="AQ16" s="171">
        <f>'K&amp;R'!BZ$15*$BI16</f>
        <v>2.5965797165437712</v>
      </c>
      <c r="AR16" s="171">
        <f>'K&amp;R'!CA$15*$BI16</f>
        <v>2.5965797165437712</v>
      </c>
      <c r="AS16" s="171">
        <f>'K&amp;R'!CB$15*$BI16</f>
        <v>2.5965797165437712</v>
      </c>
      <c r="AT16" s="171">
        <f>'K&amp;R'!CC$15*$BI16</f>
        <v>3.9535804166823358</v>
      </c>
      <c r="AU16" s="171">
        <f>'K&amp;R'!CD$15*$BI16</f>
        <v>3.9535804166823358</v>
      </c>
      <c r="AV16" s="171">
        <f>'K&amp;R'!CE$15*$BI16</f>
        <v>3.9535804166823358</v>
      </c>
      <c r="AW16" s="171">
        <f>'K&amp;R'!CF$15*$BI16</f>
        <v>3.9535804166823358</v>
      </c>
      <c r="AX16" s="171">
        <f>'K&amp;R'!CG$15*$BI16</f>
        <v>3.9535804166823358</v>
      </c>
      <c r="AY16" s="171">
        <f>'K&amp;R'!CH$15*$BI16</f>
        <v>3.9535804166823358</v>
      </c>
      <c r="AZ16" s="171">
        <f>'K&amp;R'!CI$15*$BI16</f>
        <v>3.9535804166823358</v>
      </c>
      <c r="BA16" s="171">
        <f>'K&amp;R'!CJ$15*$BI16</f>
        <v>3.9535804166823358</v>
      </c>
      <c r="BB16" s="171">
        <f>'K&amp;R'!CK$15*$BI16</f>
        <v>3.9535804166823358</v>
      </c>
      <c r="BC16" s="171">
        <f>'K&amp;R'!CL$15*$BI16</f>
        <v>3.9535804166823358</v>
      </c>
      <c r="BD16" s="171">
        <f>'K&amp;R'!CM$15*$BI16</f>
        <v>3.9535804166823358</v>
      </c>
      <c r="BE16" s="171">
        <f>'K&amp;R'!CN$15*$BI16</f>
        <v>3.9535804166823358</v>
      </c>
      <c r="BF16" s="171">
        <f>'K&amp;R'!CO$15*$BI16</f>
        <v>4.0721878291828055</v>
      </c>
      <c r="BG16" s="171">
        <f>'K&amp;R'!CP$15*$BI16</f>
        <v>4.0721878291828055</v>
      </c>
      <c r="BI16" s="174">
        <f>SUMIF(Revenue!$P:$P,'K&amp;R (USD)'!$F16,Revenue!$F:$F)</f>
        <v>2.6904757879728229E-2</v>
      </c>
    </row>
    <row r="17" spans="1:61" s="173" customFormat="1" ht="12.75" hidden="1" customHeight="1">
      <c r="A17" s="179" t="s">
        <v>589</v>
      </c>
      <c r="B17" s="179" t="s">
        <v>589</v>
      </c>
      <c r="C17" s="170" t="str" cm="1">
        <f t="array" ref="C17">IFERROR(INDEX('Legal Entity'!B:B,MATCH('K&amp;R (USD)'!F17,'Legal Entity'!A:A,0),0),0)</f>
        <v>1158 - UTILITY SERVICES OF ILLINOIS, INC.        </v>
      </c>
      <c r="D17" s="170" t="str" cm="1">
        <f t="array" ref="D17">IFERROR(INDEX('Legal Entity'!C:C,MATCH(F17,'Legal Entity'!A:A,0),0),0)</f>
        <v>US</v>
      </c>
      <c r="E17" s="170" t="s">
        <v>635</v>
      </c>
      <c r="F17" s="170" t="s">
        <v>12</v>
      </c>
      <c r="G17" s="170"/>
      <c r="H17" s="171">
        <f>'K&amp;R'!AQ$15*$BI17</f>
        <v>1.687160443860179</v>
      </c>
      <c r="I17" s="171">
        <f>'K&amp;R'!AR$15*$BI17</f>
        <v>1.687160443860179</v>
      </c>
      <c r="J17" s="171">
        <f>'K&amp;R'!AS$15*$BI17</f>
        <v>1.687160443860179</v>
      </c>
      <c r="K17" s="171">
        <f>'K&amp;R'!AT$15*$BI17</f>
        <v>1.687160443860179</v>
      </c>
      <c r="L17" s="171">
        <f>'K&amp;R'!AU$15*$BI17</f>
        <v>1.687160443860179</v>
      </c>
      <c r="M17" s="171">
        <f>'K&amp;R'!AV$15*$BI17</f>
        <v>1.687160443860179</v>
      </c>
      <c r="N17" s="171">
        <f>'K&amp;R'!AW$15*$BI17</f>
        <v>1.687160443860179</v>
      </c>
      <c r="O17" s="171">
        <f>'K&amp;R'!AX$15*$BI17</f>
        <v>1.687160443860179</v>
      </c>
      <c r="P17" s="171">
        <f>'K&amp;R'!AY$15*$BI17</f>
        <v>1.687160443860179</v>
      </c>
      <c r="Q17" s="171">
        <f>'K&amp;R'!AZ$15*$BI17</f>
        <v>1.687160443860179</v>
      </c>
      <c r="R17" s="171">
        <f>'K&amp;R'!BA$15*$BI17</f>
        <v>1.687160443860179</v>
      </c>
      <c r="S17" s="171">
        <f>'K&amp;R'!BB$15*$BI17</f>
        <v>1.687160443860179</v>
      </c>
      <c r="T17" s="171">
        <f>'K&amp;R'!BC$15*$BI17</f>
        <v>1.687160443860179</v>
      </c>
      <c r="U17" s="171">
        <f>'K&amp;R'!BD$15*$BI17</f>
        <v>1.687160443860179</v>
      </c>
      <c r="V17" s="171">
        <f>'K&amp;R'!BE$15*$BI17</f>
        <v>1.8221332793689935</v>
      </c>
      <c r="W17" s="171">
        <f>'K&amp;R'!BF$15*$BI17</f>
        <v>1.8221332793689935</v>
      </c>
      <c r="X17" s="171">
        <f>'K&amp;R'!BG$15*$BI17</f>
        <v>1.8221332793689935</v>
      </c>
      <c r="Y17" s="171">
        <f>'K&amp;R'!BH$15*$BI17</f>
        <v>1.8221332793689935</v>
      </c>
      <c r="Z17" s="171">
        <f>'K&amp;R'!BI$15*$BI17</f>
        <v>1.8221332793689935</v>
      </c>
      <c r="AA17" s="171">
        <f>'K&amp;R'!BJ$15*$BI17</f>
        <v>1.8221332793689935</v>
      </c>
      <c r="AB17" s="171">
        <f>'K&amp;R'!BK$15*$BI17</f>
        <v>1.8221332793689935</v>
      </c>
      <c r="AC17" s="171">
        <f>'K&amp;R'!BL$15*$BI17</f>
        <v>1.8221332793689935</v>
      </c>
      <c r="AD17" s="171">
        <f>'K&amp;R'!BM$15*$BI17</f>
        <v>1.8221332793689935</v>
      </c>
      <c r="AE17" s="171">
        <f>'K&amp;R'!BN$15*$BI17</f>
        <v>1.8221332793689935</v>
      </c>
      <c r="AF17" s="171">
        <f>'K&amp;R'!BO$15*$BI17</f>
        <v>1.8221332793689935</v>
      </c>
      <c r="AG17" s="171">
        <f>'K&amp;R'!BP$15*$BI17</f>
        <v>1.8221332793689935</v>
      </c>
      <c r="AH17" s="171">
        <f>'K&amp;R'!BQ$15*$BI17</f>
        <v>3.6989305571190569</v>
      </c>
      <c r="AI17" s="171">
        <f>'K&amp;R'!BR$15*$BI17</f>
        <v>3.6989305571190569</v>
      </c>
      <c r="AJ17" s="171">
        <f>'K&amp;R'!BS$15*$BI17</f>
        <v>3.6989305571190569</v>
      </c>
      <c r="AK17" s="171">
        <f>'K&amp;R'!BT$15*$BI17</f>
        <v>3.6989305571190569</v>
      </c>
      <c r="AL17" s="171">
        <f>'K&amp;R'!BU$15*$BI17</f>
        <v>3.6989305571190569</v>
      </c>
      <c r="AM17" s="171">
        <f>'K&amp;R'!BV$15*$BI17</f>
        <v>3.6989305571190569</v>
      </c>
      <c r="AN17" s="171">
        <f>'K&amp;R'!BW$15*$BI17</f>
        <v>3.6989305571190569</v>
      </c>
      <c r="AO17" s="171">
        <f>'K&amp;R'!BX$15*$BI17</f>
        <v>3.6989305571190569</v>
      </c>
      <c r="AP17" s="171">
        <f>'K&amp;R'!BY$15*$BI17</f>
        <v>3.6989305571190569</v>
      </c>
      <c r="AQ17" s="171">
        <f>'K&amp;R'!BZ$15*$BI17</f>
        <v>3.6989305571190569</v>
      </c>
      <c r="AR17" s="171">
        <f>'K&amp;R'!CA$15*$BI17</f>
        <v>3.6989305571190569</v>
      </c>
      <c r="AS17" s="171">
        <f>'K&amp;R'!CB$15*$BI17</f>
        <v>3.6989305571190569</v>
      </c>
      <c r="AT17" s="171">
        <f>'K&amp;R'!CC$15*$BI17</f>
        <v>5.6320317532016224</v>
      </c>
      <c r="AU17" s="171">
        <f>'K&amp;R'!CD$15*$BI17</f>
        <v>5.6320317532016224</v>
      </c>
      <c r="AV17" s="171">
        <f>'K&amp;R'!CE$15*$BI17</f>
        <v>5.6320317532016224</v>
      </c>
      <c r="AW17" s="171">
        <f>'K&amp;R'!CF$15*$BI17</f>
        <v>5.6320317532016224</v>
      </c>
      <c r="AX17" s="171">
        <f>'K&amp;R'!CG$15*$BI17</f>
        <v>5.6320317532016224</v>
      </c>
      <c r="AY17" s="171">
        <f>'K&amp;R'!CH$15*$BI17</f>
        <v>5.6320317532016224</v>
      </c>
      <c r="AZ17" s="171">
        <f>'K&amp;R'!CI$15*$BI17</f>
        <v>5.6320317532016224</v>
      </c>
      <c r="BA17" s="171">
        <f>'K&amp;R'!CJ$15*$BI17</f>
        <v>5.6320317532016224</v>
      </c>
      <c r="BB17" s="171">
        <f>'K&amp;R'!CK$15*$BI17</f>
        <v>5.6320317532016224</v>
      </c>
      <c r="BC17" s="171">
        <f>'K&amp;R'!CL$15*$BI17</f>
        <v>5.6320317532016224</v>
      </c>
      <c r="BD17" s="171">
        <f>'K&amp;R'!CM$15*$BI17</f>
        <v>5.6320317532016224</v>
      </c>
      <c r="BE17" s="171">
        <f>'K&amp;R'!CN$15*$BI17</f>
        <v>5.6320317532016224</v>
      </c>
      <c r="BF17" s="171">
        <f>'K&amp;R'!CO$15*$BI17</f>
        <v>5.80099270579767</v>
      </c>
      <c r="BG17" s="171">
        <f>'K&amp;R'!CP$15*$BI17</f>
        <v>5.80099270579767</v>
      </c>
      <c r="BI17" s="174">
        <f>SUMIF(Revenue!$P:$P,'K&amp;R (USD)'!$F17,Revenue!$F:$F)</f>
        <v>3.8326892264907236E-2</v>
      </c>
    </row>
    <row r="18" spans="1:61" s="173" customFormat="1" ht="12.75" hidden="1" customHeight="1">
      <c r="A18" s="179" t="s">
        <v>589</v>
      </c>
      <c r="B18" s="179" t="s">
        <v>589</v>
      </c>
      <c r="C18" s="170" t="str" cm="1">
        <f t="array" ref="C18">IFERROR(INDEX('Legal Entity'!B:B,MATCH('K&amp;R (USD)'!F18,'Legal Entity'!A:A,0),0),0)</f>
        <v>1170 - COMMUNITY UTILITIES OF INDIANA, INC.       </v>
      </c>
      <c r="D18" s="170" t="str" cm="1">
        <f t="array" ref="D18">IFERROR(INDEX('Legal Entity'!C:C,MATCH(F18,'Legal Entity'!A:A,0),0),0)</f>
        <v>US</v>
      </c>
      <c r="E18" s="170" t="s">
        <v>635</v>
      </c>
      <c r="F18" s="170" t="s">
        <v>13</v>
      </c>
      <c r="G18" s="170"/>
      <c r="H18" s="171">
        <f>'K&amp;R'!AQ$15*$BI18</f>
        <v>0.7087916776857236</v>
      </c>
      <c r="I18" s="171">
        <f>'K&amp;R'!AR$15*$BI18</f>
        <v>0.7087916776857236</v>
      </c>
      <c r="J18" s="171">
        <f>'K&amp;R'!AS$15*$BI18</f>
        <v>0.7087916776857236</v>
      </c>
      <c r="K18" s="171">
        <f>'K&amp;R'!AT$15*$BI18</f>
        <v>0.7087916776857236</v>
      </c>
      <c r="L18" s="171">
        <f>'K&amp;R'!AU$15*$BI18</f>
        <v>0.7087916776857236</v>
      </c>
      <c r="M18" s="171">
        <f>'K&amp;R'!AV$15*$BI18</f>
        <v>0.7087916776857236</v>
      </c>
      <c r="N18" s="171">
        <f>'K&amp;R'!AW$15*$BI18</f>
        <v>0.7087916776857236</v>
      </c>
      <c r="O18" s="171">
        <f>'K&amp;R'!AX$15*$BI18</f>
        <v>0.7087916776857236</v>
      </c>
      <c r="P18" s="171">
        <f>'K&amp;R'!AY$15*$BI18</f>
        <v>0.7087916776857236</v>
      </c>
      <c r="Q18" s="171">
        <f>'K&amp;R'!AZ$15*$BI18</f>
        <v>0.7087916776857236</v>
      </c>
      <c r="R18" s="171">
        <f>'K&amp;R'!BA$15*$BI18</f>
        <v>0.7087916776857236</v>
      </c>
      <c r="S18" s="171">
        <f>'K&amp;R'!BB$15*$BI18</f>
        <v>0.7087916776857236</v>
      </c>
      <c r="T18" s="171">
        <f>'K&amp;R'!BC$15*$BI18</f>
        <v>0.7087916776857236</v>
      </c>
      <c r="U18" s="171">
        <f>'K&amp;R'!BD$15*$BI18</f>
        <v>0.7087916776857236</v>
      </c>
      <c r="V18" s="171">
        <f>'K&amp;R'!BE$15*$BI18</f>
        <v>0.76549501190058156</v>
      </c>
      <c r="W18" s="171">
        <f>'K&amp;R'!BF$15*$BI18</f>
        <v>0.76549501190058156</v>
      </c>
      <c r="X18" s="171">
        <f>'K&amp;R'!BG$15*$BI18</f>
        <v>0.76549501190058156</v>
      </c>
      <c r="Y18" s="171">
        <f>'K&amp;R'!BH$15*$BI18</f>
        <v>0.76549501190058156</v>
      </c>
      <c r="Z18" s="171">
        <f>'K&amp;R'!BI$15*$BI18</f>
        <v>0.76549501190058156</v>
      </c>
      <c r="AA18" s="171">
        <f>'K&amp;R'!BJ$15*$BI18</f>
        <v>0.76549501190058156</v>
      </c>
      <c r="AB18" s="171">
        <f>'K&amp;R'!BK$15*$BI18</f>
        <v>0.76549501190058156</v>
      </c>
      <c r="AC18" s="171">
        <f>'K&amp;R'!BL$15*$BI18</f>
        <v>0.76549501190058156</v>
      </c>
      <c r="AD18" s="171">
        <f>'K&amp;R'!BM$15*$BI18</f>
        <v>0.76549501190058156</v>
      </c>
      <c r="AE18" s="171">
        <f>'K&amp;R'!BN$15*$BI18</f>
        <v>0.76549501190058156</v>
      </c>
      <c r="AF18" s="171">
        <f>'K&amp;R'!BO$15*$BI18</f>
        <v>0.76549501190058156</v>
      </c>
      <c r="AG18" s="171">
        <f>'K&amp;R'!BP$15*$BI18</f>
        <v>0.76549501190058156</v>
      </c>
      <c r="AH18" s="171">
        <f>'K&amp;R'!BQ$15*$BI18</f>
        <v>1.5539548741581808</v>
      </c>
      <c r="AI18" s="171">
        <f>'K&amp;R'!BR$15*$BI18</f>
        <v>1.5539548741581808</v>
      </c>
      <c r="AJ18" s="171">
        <f>'K&amp;R'!BS$15*$BI18</f>
        <v>1.5539548741581808</v>
      </c>
      <c r="AK18" s="171">
        <f>'K&amp;R'!BT$15*$BI18</f>
        <v>1.5539548741581808</v>
      </c>
      <c r="AL18" s="171">
        <f>'K&amp;R'!BU$15*$BI18</f>
        <v>1.5539548741581808</v>
      </c>
      <c r="AM18" s="171">
        <f>'K&amp;R'!BV$15*$BI18</f>
        <v>1.5539548741581808</v>
      </c>
      <c r="AN18" s="171">
        <f>'K&amp;R'!BW$15*$BI18</f>
        <v>1.5539548741581808</v>
      </c>
      <c r="AO18" s="171">
        <f>'K&amp;R'!BX$15*$BI18</f>
        <v>1.5539548741581808</v>
      </c>
      <c r="AP18" s="171">
        <f>'K&amp;R'!BY$15*$BI18</f>
        <v>1.5539548741581808</v>
      </c>
      <c r="AQ18" s="171">
        <f>'K&amp;R'!BZ$15*$BI18</f>
        <v>1.5539548741581808</v>
      </c>
      <c r="AR18" s="171">
        <f>'K&amp;R'!CA$15*$BI18</f>
        <v>1.5539548741581808</v>
      </c>
      <c r="AS18" s="171">
        <f>'K&amp;R'!CB$15*$BI18</f>
        <v>1.5539548741581808</v>
      </c>
      <c r="AT18" s="171">
        <f>'K&amp;R'!CC$15*$BI18</f>
        <v>2.3660685322835078</v>
      </c>
      <c r="AU18" s="171">
        <f>'K&amp;R'!CD$15*$BI18</f>
        <v>2.3660685322835078</v>
      </c>
      <c r="AV18" s="171">
        <f>'K&amp;R'!CE$15*$BI18</f>
        <v>2.3660685322835078</v>
      </c>
      <c r="AW18" s="171">
        <f>'K&amp;R'!CF$15*$BI18</f>
        <v>2.3660685322835078</v>
      </c>
      <c r="AX18" s="171">
        <f>'K&amp;R'!CG$15*$BI18</f>
        <v>2.3660685322835078</v>
      </c>
      <c r="AY18" s="171">
        <f>'K&amp;R'!CH$15*$BI18</f>
        <v>2.3660685322835078</v>
      </c>
      <c r="AZ18" s="171">
        <f>'K&amp;R'!CI$15*$BI18</f>
        <v>2.3660685322835078</v>
      </c>
      <c r="BA18" s="171">
        <f>'K&amp;R'!CJ$15*$BI18</f>
        <v>2.3660685322835078</v>
      </c>
      <c r="BB18" s="171">
        <f>'K&amp;R'!CK$15*$BI18</f>
        <v>2.3660685322835078</v>
      </c>
      <c r="BC18" s="171">
        <f>'K&amp;R'!CL$15*$BI18</f>
        <v>2.3660685322835078</v>
      </c>
      <c r="BD18" s="171">
        <f>'K&amp;R'!CM$15*$BI18</f>
        <v>2.3660685322835078</v>
      </c>
      <c r="BE18" s="171">
        <f>'K&amp;R'!CN$15*$BI18</f>
        <v>2.3660685322835078</v>
      </c>
      <c r="BF18" s="171">
        <f>'K&amp;R'!CO$15*$BI18</f>
        <v>2.4370505882520126</v>
      </c>
      <c r="BG18" s="171">
        <f>'K&amp;R'!CP$15*$BI18</f>
        <v>2.4370505882520126</v>
      </c>
      <c r="BI18" s="174">
        <f>SUMIF(Revenue!$P:$P,'K&amp;R (USD)'!$F18,Revenue!$F:$F)</f>
        <v>1.6101481259701053E-2</v>
      </c>
    </row>
    <row r="19" spans="1:61" s="173" customFormat="1" ht="12.75" hidden="1" customHeight="1">
      <c r="A19" s="179" t="s">
        <v>589</v>
      </c>
      <c r="B19" s="179" t="s">
        <v>589</v>
      </c>
      <c r="C19" s="170" t="str" cm="1">
        <f t="array" ref="C19">IFERROR(INDEX('Legal Entity'!B:B,MATCH('K&amp;R (USD)'!F19,'Legal Entity'!A:A,0),0),0)</f>
        <v>1174 - COMMUNITY UTILITIES OF PENNSYLVANIA INC.     </v>
      </c>
      <c r="D19" s="170" t="str" cm="1">
        <f t="array" ref="D19">IFERROR(INDEX('Legal Entity'!C:C,MATCH(F19,'Legal Entity'!A:A,0),0),0)</f>
        <v>US</v>
      </c>
      <c r="E19" s="170" t="s">
        <v>635</v>
      </c>
      <c r="F19" s="170" t="s">
        <v>18</v>
      </c>
      <c r="G19" s="170"/>
      <c r="H19" s="171">
        <f>'K&amp;R'!AQ$15*$BI19</f>
        <v>0.65693162755043988</v>
      </c>
      <c r="I19" s="171">
        <f>'K&amp;R'!AR$15*$BI19</f>
        <v>0.65693162755043988</v>
      </c>
      <c r="J19" s="171">
        <f>'K&amp;R'!AS$15*$BI19</f>
        <v>0.65693162755043988</v>
      </c>
      <c r="K19" s="171">
        <f>'K&amp;R'!AT$15*$BI19</f>
        <v>0.65693162755043988</v>
      </c>
      <c r="L19" s="171">
        <f>'K&amp;R'!AU$15*$BI19</f>
        <v>0.65693162755043988</v>
      </c>
      <c r="M19" s="171">
        <f>'K&amp;R'!AV$15*$BI19</f>
        <v>0.65693162755043988</v>
      </c>
      <c r="N19" s="171">
        <f>'K&amp;R'!AW$15*$BI19</f>
        <v>0.65693162755043988</v>
      </c>
      <c r="O19" s="171">
        <f>'K&amp;R'!AX$15*$BI19</f>
        <v>0.65693162755043988</v>
      </c>
      <c r="P19" s="171">
        <f>'K&amp;R'!AY$15*$BI19</f>
        <v>0.65693162755043988</v>
      </c>
      <c r="Q19" s="171">
        <f>'K&amp;R'!AZ$15*$BI19</f>
        <v>0.65693162755043988</v>
      </c>
      <c r="R19" s="171">
        <f>'K&amp;R'!BA$15*$BI19</f>
        <v>0.65693162755043988</v>
      </c>
      <c r="S19" s="171">
        <f>'K&amp;R'!BB$15*$BI19</f>
        <v>0.65693162755043988</v>
      </c>
      <c r="T19" s="171">
        <f>'K&amp;R'!BC$15*$BI19</f>
        <v>0.65693162755043988</v>
      </c>
      <c r="U19" s="171">
        <f>'K&amp;R'!BD$15*$BI19</f>
        <v>0.65693162755043988</v>
      </c>
      <c r="V19" s="171">
        <f>'K&amp;R'!BE$15*$BI19</f>
        <v>0.7094861577544751</v>
      </c>
      <c r="W19" s="171">
        <f>'K&amp;R'!BF$15*$BI19</f>
        <v>0.7094861577544751</v>
      </c>
      <c r="X19" s="171">
        <f>'K&amp;R'!BG$15*$BI19</f>
        <v>0.7094861577544751</v>
      </c>
      <c r="Y19" s="171">
        <f>'K&amp;R'!BH$15*$BI19</f>
        <v>0.7094861577544751</v>
      </c>
      <c r="Z19" s="171">
        <f>'K&amp;R'!BI$15*$BI19</f>
        <v>0.7094861577544751</v>
      </c>
      <c r="AA19" s="171">
        <f>'K&amp;R'!BJ$15*$BI19</f>
        <v>0.7094861577544751</v>
      </c>
      <c r="AB19" s="171">
        <f>'K&amp;R'!BK$15*$BI19</f>
        <v>0.7094861577544751</v>
      </c>
      <c r="AC19" s="171">
        <f>'K&amp;R'!BL$15*$BI19</f>
        <v>0.7094861577544751</v>
      </c>
      <c r="AD19" s="171">
        <f>'K&amp;R'!BM$15*$BI19</f>
        <v>0.7094861577544751</v>
      </c>
      <c r="AE19" s="171">
        <f>'K&amp;R'!BN$15*$BI19</f>
        <v>0.7094861577544751</v>
      </c>
      <c r="AF19" s="171">
        <f>'K&amp;R'!BO$15*$BI19</f>
        <v>0.7094861577544751</v>
      </c>
      <c r="AG19" s="171">
        <f>'K&amp;R'!BP$15*$BI19</f>
        <v>0.7094861577544751</v>
      </c>
      <c r="AH19" s="171">
        <f>'K&amp;R'!BQ$15*$BI19</f>
        <v>1.4402569002415846</v>
      </c>
      <c r="AI19" s="171">
        <f>'K&amp;R'!BR$15*$BI19</f>
        <v>1.4402569002415846</v>
      </c>
      <c r="AJ19" s="171">
        <f>'K&amp;R'!BS$15*$BI19</f>
        <v>1.4402569002415846</v>
      </c>
      <c r="AK19" s="171">
        <f>'K&amp;R'!BT$15*$BI19</f>
        <v>1.4402569002415846</v>
      </c>
      <c r="AL19" s="171">
        <f>'K&amp;R'!BU$15*$BI19</f>
        <v>1.4402569002415846</v>
      </c>
      <c r="AM19" s="171">
        <f>'K&amp;R'!BV$15*$BI19</f>
        <v>1.4402569002415846</v>
      </c>
      <c r="AN19" s="171">
        <f>'K&amp;R'!BW$15*$BI19</f>
        <v>1.4402569002415846</v>
      </c>
      <c r="AO19" s="171">
        <f>'K&amp;R'!BX$15*$BI19</f>
        <v>1.4402569002415846</v>
      </c>
      <c r="AP19" s="171">
        <f>'K&amp;R'!BY$15*$BI19</f>
        <v>1.4402569002415846</v>
      </c>
      <c r="AQ19" s="171">
        <f>'K&amp;R'!BZ$15*$BI19</f>
        <v>1.4402569002415846</v>
      </c>
      <c r="AR19" s="171">
        <f>'K&amp;R'!CA$15*$BI19</f>
        <v>1.4402569002415846</v>
      </c>
      <c r="AS19" s="171">
        <f>'K&amp;R'!CB$15*$BI19</f>
        <v>1.4402569002415846</v>
      </c>
      <c r="AT19" s="171">
        <f>'K&amp;R'!CC$15*$BI19</f>
        <v>2.1929507650033075</v>
      </c>
      <c r="AU19" s="171">
        <f>'K&amp;R'!CD$15*$BI19</f>
        <v>2.1929507650033075</v>
      </c>
      <c r="AV19" s="171">
        <f>'K&amp;R'!CE$15*$BI19</f>
        <v>2.1929507650033075</v>
      </c>
      <c r="AW19" s="171">
        <f>'K&amp;R'!CF$15*$BI19</f>
        <v>2.1929507650033075</v>
      </c>
      <c r="AX19" s="171">
        <f>'K&amp;R'!CG$15*$BI19</f>
        <v>2.1929507650033075</v>
      </c>
      <c r="AY19" s="171">
        <f>'K&amp;R'!CH$15*$BI19</f>
        <v>2.1929507650033075</v>
      </c>
      <c r="AZ19" s="171">
        <f>'K&amp;R'!CI$15*$BI19</f>
        <v>2.1929507650033075</v>
      </c>
      <c r="BA19" s="171">
        <f>'K&amp;R'!CJ$15*$BI19</f>
        <v>2.1929507650033075</v>
      </c>
      <c r="BB19" s="171">
        <f>'K&amp;R'!CK$15*$BI19</f>
        <v>2.1929507650033075</v>
      </c>
      <c r="BC19" s="171">
        <f>'K&amp;R'!CL$15*$BI19</f>
        <v>2.1929507650033075</v>
      </c>
      <c r="BD19" s="171">
        <f>'K&amp;R'!CM$15*$BI19</f>
        <v>2.1929507650033075</v>
      </c>
      <c r="BE19" s="171">
        <f>'K&amp;R'!CN$15*$BI19</f>
        <v>2.1929507650033075</v>
      </c>
      <c r="BF19" s="171">
        <f>'K&amp;R'!CO$15*$BI19</f>
        <v>2.2587392879534063</v>
      </c>
      <c r="BG19" s="171">
        <f>'K&amp;R'!CP$15*$BI19</f>
        <v>2.2587392879534063</v>
      </c>
      <c r="BI19" s="174">
        <f>SUMIF(Revenue!$P:$P,'K&amp;R (USD)'!$F19,Revenue!$F:$F)</f>
        <v>1.4923386691623075E-2</v>
      </c>
    </row>
    <row r="20" spans="1:61" s="173" customFormat="1" ht="12.75" hidden="1" customHeight="1">
      <c r="A20" s="179" t="s">
        <v>589</v>
      </c>
      <c r="B20" s="179" t="s">
        <v>589</v>
      </c>
      <c r="C20" s="170" t="str" cm="1">
        <f t="array" ref="C20">IFERROR(INDEX('Legal Entity'!B:B,MATCH('K&amp;R (USD)'!F20,'Legal Entity'!A:A,0),0),0)</f>
        <v>1128 - MARYLAND WATER SERVICE, INC.</v>
      </c>
      <c r="D20" s="170" t="str" cm="1">
        <f t="array" ref="D20">IFERROR(INDEX('Legal Entity'!C:C,MATCH(F20,'Legal Entity'!A:A,0),0),0)</f>
        <v>US</v>
      </c>
      <c r="E20" s="170" t="s">
        <v>635</v>
      </c>
      <c r="F20" s="170" t="s">
        <v>17</v>
      </c>
      <c r="G20" s="170"/>
      <c r="H20" s="171">
        <f>'K&amp;R'!AQ$15*$BI20</f>
        <v>0.32949724122045021</v>
      </c>
      <c r="I20" s="171">
        <f>'K&amp;R'!AR$15*$BI20</f>
        <v>0.32949724122045021</v>
      </c>
      <c r="J20" s="171">
        <f>'K&amp;R'!AS$15*$BI20</f>
        <v>0.32949724122045021</v>
      </c>
      <c r="K20" s="171">
        <f>'K&amp;R'!AT$15*$BI20</f>
        <v>0.32949724122045021</v>
      </c>
      <c r="L20" s="171">
        <f>'K&amp;R'!AU$15*$BI20</f>
        <v>0.32949724122045021</v>
      </c>
      <c r="M20" s="171">
        <f>'K&amp;R'!AV$15*$BI20</f>
        <v>0.32949724122045021</v>
      </c>
      <c r="N20" s="171">
        <f>'K&amp;R'!AW$15*$BI20</f>
        <v>0.32949724122045021</v>
      </c>
      <c r="O20" s="171">
        <f>'K&amp;R'!AX$15*$BI20</f>
        <v>0.32949724122045021</v>
      </c>
      <c r="P20" s="171">
        <f>'K&amp;R'!AY$15*$BI20</f>
        <v>0.32949724122045021</v>
      </c>
      <c r="Q20" s="171">
        <f>'K&amp;R'!AZ$15*$BI20</f>
        <v>0.32949724122045021</v>
      </c>
      <c r="R20" s="171">
        <f>'K&amp;R'!BA$15*$BI20</f>
        <v>0.32949724122045021</v>
      </c>
      <c r="S20" s="171">
        <f>'K&amp;R'!BB$15*$BI20</f>
        <v>0.32949724122045021</v>
      </c>
      <c r="T20" s="171">
        <f>'K&amp;R'!BC$15*$BI20</f>
        <v>0.32949724122045021</v>
      </c>
      <c r="U20" s="171">
        <f>'K&amp;R'!BD$15*$BI20</f>
        <v>0.32949724122045021</v>
      </c>
      <c r="V20" s="171">
        <f>'K&amp;R'!BE$15*$BI20</f>
        <v>0.35585702051808626</v>
      </c>
      <c r="W20" s="171">
        <f>'K&amp;R'!BF$15*$BI20</f>
        <v>0.35585702051808626</v>
      </c>
      <c r="X20" s="171">
        <f>'K&amp;R'!BG$15*$BI20</f>
        <v>0.35585702051808626</v>
      </c>
      <c r="Y20" s="171">
        <f>'K&amp;R'!BH$15*$BI20</f>
        <v>0.35585702051808626</v>
      </c>
      <c r="Z20" s="171">
        <f>'K&amp;R'!BI$15*$BI20</f>
        <v>0.35585702051808626</v>
      </c>
      <c r="AA20" s="171">
        <f>'K&amp;R'!BJ$15*$BI20</f>
        <v>0.35585702051808626</v>
      </c>
      <c r="AB20" s="171">
        <f>'K&amp;R'!BK$15*$BI20</f>
        <v>0.35585702051808626</v>
      </c>
      <c r="AC20" s="171">
        <f>'K&amp;R'!BL$15*$BI20</f>
        <v>0.35585702051808626</v>
      </c>
      <c r="AD20" s="171">
        <f>'K&amp;R'!BM$15*$BI20</f>
        <v>0.35585702051808626</v>
      </c>
      <c r="AE20" s="171">
        <f>'K&amp;R'!BN$15*$BI20</f>
        <v>0.35585702051808626</v>
      </c>
      <c r="AF20" s="171">
        <f>'K&amp;R'!BO$15*$BI20</f>
        <v>0.35585702051808626</v>
      </c>
      <c r="AG20" s="171">
        <f>'K&amp;R'!BP$15*$BI20</f>
        <v>0.35585702051808626</v>
      </c>
      <c r="AH20" s="171">
        <f>'K&amp;R'!BQ$15*$BI20</f>
        <v>0.72238975165171515</v>
      </c>
      <c r="AI20" s="171">
        <f>'K&amp;R'!BR$15*$BI20</f>
        <v>0.72238975165171515</v>
      </c>
      <c r="AJ20" s="171">
        <f>'K&amp;R'!BS$15*$BI20</f>
        <v>0.72238975165171515</v>
      </c>
      <c r="AK20" s="171">
        <f>'K&amp;R'!BT$15*$BI20</f>
        <v>0.72238975165171515</v>
      </c>
      <c r="AL20" s="171">
        <f>'K&amp;R'!BU$15*$BI20</f>
        <v>0.72238975165171515</v>
      </c>
      <c r="AM20" s="171">
        <f>'K&amp;R'!BV$15*$BI20</f>
        <v>0.72238975165171515</v>
      </c>
      <c r="AN20" s="171">
        <f>'K&amp;R'!BW$15*$BI20</f>
        <v>0.72238975165171515</v>
      </c>
      <c r="AO20" s="171">
        <f>'K&amp;R'!BX$15*$BI20</f>
        <v>0.72238975165171515</v>
      </c>
      <c r="AP20" s="171">
        <f>'K&amp;R'!BY$15*$BI20</f>
        <v>0.72238975165171515</v>
      </c>
      <c r="AQ20" s="171">
        <f>'K&amp;R'!BZ$15*$BI20</f>
        <v>0.72238975165171515</v>
      </c>
      <c r="AR20" s="171">
        <f>'K&amp;R'!CA$15*$BI20</f>
        <v>0.72238975165171515</v>
      </c>
      <c r="AS20" s="171">
        <f>'K&amp;R'!CB$15*$BI20</f>
        <v>0.72238975165171515</v>
      </c>
      <c r="AT20" s="171">
        <f>'K&amp;R'!CC$15*$BI20</f>
        <v>1.099918464719353</v>
      </c>
      <c r="AU20" s="171">
        <f>'K&amp;R'!CD$15*$BI20</f>
        <v>1.099918464719353</v>
      </c>
      <c r="AV20" s="171">
        <f>'K&amp;R'!CE$15*$BI20</f>
        <v>1.099918464719353</v>
      </c>
      <c r="AW20" s="171">
        <f>'K&amp;R'!CF$15*$BI20</f>
        <v>1.099918464719353</v>
      </c>
      <c r="AX20" s="171">
        <f>'K&amp;R'!CG$15*$BI20</f>
        <v>1.099918464719353</v>
      </c>
      <c r="AY20" s="171">
        <f>'K&amp;R'!CH$15*$BI20</f>
        <v>1.099918464719353</v>
      </c>
      <c r="AZ20" s="171">
        <f>'K&amp;R'!CI$15*$BI20</f>
        <v>1.099918464719353</v>
      </c>
      <c r="BA20" s="171">
        <f>'K&amp;R'!CJ$15*$BI20</f>
        <v>1.099918464719353</v>
      </c>
      <c r="BB20" s="171">
        <f>'K&amp;R'!CK$15*$BI20</f>
        <v>1.099918464719353</v>
      </c>
      <c r="BC20" s="171">
        <f>'K&amp;R'!CL$15*$BI20</f>
        <v>1.099918464719353</v>
      </c>
      <c r="BD20" s="171">
        <f>'K&amp;R'!CM$15*$BI20</f>
        <v>1.099918464719353</v>
      </c>
      <c r="BE20" s="171">
        <f>'K&amp;R'!CN$15*$BI20</f>
        <v>1.099918464719353</v>
      </c>
      <c r="BF20" s="171">
        <f>'K&amp;R'!CO$15*$BI20</f>
        <v>1.1329160186609333</v>
      </c>
      <c r="BG20" s="171">
        <f>'K&amp;R'!CP$15*$BI20</f>
        <v>1.1329160186609333</v>
      </c>
      <c r="BI20" s="174">
        <f>SUMIF(Revenue!$P:$P,'K&amp;R (USD)'!$F20,Revenue!$F:$F)</f>
        <v>7.4851240804024704E-3</v>
      </c>
    </row>
    <row r="21" spans="1:61" s="173" customFormat="1" ht="12.75" hidden="1" customHeight="1">
      <c r="A21" s="179" t="s">
        <v>589</v>
      </c>
      <c r="B21" s="179" t="s">
        <v>589</v>
      </c>
      <c r="C21" s="170" t="str" cm="1">
        <f t="array" ref="C21">IFERROR(INDEX('Legal Entity'!B:B,MATCH('K&amp;R (USD)'!F21,'Legal Entity'!A:A,0),0),0)</f>
        <v>1130 - MONTAGUE WATER COMPANY, INC.</v>
      </c>
      <c r="D21" s="170" t="str" cm="1">
        <f t="array" ref="D21">IFERROR(INDEX('Legal Entity'!C:C,MATCH(F21,'Legal Entity'!A:A,0),0),0)</f>
        <v>US</v>
      </c>
      <c r="E21" s="170" t="s">
        <v>635</v>
      </c>
      <c r="F21" s="170" t="s">
        <v>646</v>
      </c>
      <c r="G21" s="170"/>
      <c r="H21" s="171">
        <f>'K&amp;R'!AQ$15*$BI21</f>
        <v>9.030174843749679E-2</v>
      </c>
      <c r="I21" s="171">
        <f>'K&amp;R'!AR$15*$BI21</f>
        <v>9.030174843749679E-2</v>
      </c>
      <c r="J21" s="171">
        <f>'K&amp;R'!AS$15*$BI21</f>
        <v>9.030174843749679E-2</v>
      </c>
      <c r="K21" s="171">
        <f>'K&amp;R'!AT$15*$BI21</f>
        <v>9.030174843749679E-2</v>
      </c>
      <c r="L21" s="171">
        <f>'K&amp;R'!AU$15*$BI21</f>
        <v>9.030174843749679E-2</v>
      </c>
      <c r="M21" s="171">
        <f>'K&amp;R'!AV$15*$BI21</f>
        <v>9.030174843749679E-2</v>
      </c>
      <c r="N21" s="171">
        <f>'K&amp;R'!AW$15*$BI21</f>
        <v>9.030174843749679E-2</v>
      </c>
      <c r="O21" s="171">
        <f>'K&amp;R'!AX$15*$BI21</f>
        <v>9.030174843749679E-2</v>
      </c>
      <c r="P21" s="171">
        <f>'K&amp;R'!AY$15*$BI21</f>
        <v>9.030174843749679E-2</v>
      </c>
      <c r="Q21" s="171">
        <f>'K&amp;R'!AZ$15*$BI21</f>
        <v>9.030174843749679E-2</v>
      </c>
      <c r="R21" s="171">
        <f>'K&amp;R'!BA$15*$BI21</f>
        <v>9.030174843749679E-2</v>
      </c>
      <c r="S21" s="171">
        <f>'K&amp;R'!BB$15*$BI21</f>
        <v>9.030174843749679E-2</v>
      </c>
      <c r="T21" s="171">
        <f>'K&amp;R'!BC$15*$BI21</f>
        <v>9.030174843749679E-2</v>
      </c>
      <c r="U21" s="171">
        <f>'K&amp;R'!BD$15*$BI21</f>
        <v>9.030174843749679E-2</v>
      </c>
      <c r="V21" s="171">
        <f>'K&amp;R'!BE$15*$BI21</f>
        <v>9.7525888312496548E-2</v>
      </c>
      <c r="W21" s="171">
        <f>'K&amp;R'!BF$15*$BI21</f>
        <v>9.7525888312496548E-2</v>
      </c>
      <c r="X21" s="171">
        <f>'K&amp;R'!BG$15*$BI21</f>
        <v>9.7525888312496548E-2</v>
      </c>
      <c r="Y21" s="171">
        <f>'K&amp;R'!BH$15*$BI21</f>
        <v>9.7525888312496548E-2</v>
      </c>
      <c r="Z21" s="171">
        <f>'K&amp;R'!BI$15*$BI21</f>
        <v>9.7525888312496548E-2</v>
      </c>
      <c r="AA21" s="171">
        <f>'K&amp;R'!BJ$15*$BI21</f>
        <v>9.7525888312496548E-2</v>
      </c>
      <c r="AB21" s="171">
        <f>'K&amp;R'!BK$15*$BI21</f>
        <v>9.7525888312496548E-2</v>
      </c>
      <c r="AC21" s="171">
        <f>'K&amp;R'!BL$15*$BI21</f>
        <v>9.7525888312496548E-2</v>
      </c>
      <c r="AD21" s="171">
        <f>'K&amp;R'!BM$15*$BI21</f>
        <v>9.7525888312496548E-2</v>
      </c>
      <c r="AE21" s="171">
        <f>'K&amp;R'!BN$15*$BI21</f>
        <v>9.7525888312496548E-2</v>
      </c>
      <c r="AF21" s="171">
        <f>'K&amp;R'!BO$15*$BI21</f>
        <v>9.7525888312496548E-2</v>
      </c>
      <c r="AG21" s="171">
        <f>'K&amp;R'!BP$15*$BI21</f>
        <v>9.7525888312496548E-2</v>
      </c>
      <c r="AH21" s="171">
        <f>'K&amp;R'!BQ$15*$BI21</f>
        <v>0.197977553274368</v>
      </c>
      <c r="AI21" s="171">
        <f>'K&amp;R'!BR$15*$BI21</f>
        <v>0.197977553274368</v>
      </c>
      <c r="AJ21" s="171">
        <f>'K&amp;R'!BS$15*$BI21</f>
        <v>0.197977553274368</v>
      </c>
      <c r="AK21" s="171">
        <f>'K&amp;R'!BT$15*$BI21</f>
        <v>0.197977553274368</v>
      </c>
      <c r="AL21" s="171">
        <f>'K&amp;R'!BU$15*$BI21</f>
        <v>0.197977553274368</v>
      </c>
      <c r="AM21" s="171">
        <f>'K&amp;R'!BV$15*$BI21</f>
        <v>0.197977553274368</v>
      </c>
      <c r="AN21" s="171">
        <f>'K&amp;R'!BW$15*$BI21</f>
        <v>0.197977553274368</v>
      </c>
      <c r="AO21" s="171">
        <f>'K&amp;R'!BX$15*$BI21</f>
        <v>0.197977553274368</v>
      </c>
      <c r="AP21" s="171">
        <f>'K&amp;R'!BY$15*$BI21</f>
        <v>0.197977553274368</v>
      </c>
      <c r="AQ21" s="171">
        <f>'K&amp;R'!BZ$15*$BI21</f>
        <v>0.197977553274368</v>
      </c>
      <c r="AR21" s="171">
        <f>'K&amp;R'!CA$15*$BI21</f>
        <v>0.197977553274368</v>
      </c>
      <c r="AS21" s="171">
        <f>'K&amp;R'!CB$15*$BI21</f>
        <v>0.197977553274368</v>
      </c>
      <c r="AT21" s="171">
        <f>'K&amp;R'!CC$15*$BI21</f>
        <v>0.30144276818509558</v>
      </c>
      <c r="AU21" s="171">
        <f>'K&amp;R'!CD$15*$BI21</f>
        <v>0.30144276818509558</v>
      </c>
      <c r="AV21" s="171">
        <f>'K&amp;R'!CE$15*$BI21</f>
        <v>0.30144276818509558</v>
      </c>
      <c r="AW21" s="171">
        <f>'K&amp;R'!CF$15*$BI21</f>
        <v>0.30144276818509558</v>
      </c>
      <c r="AX21" s="171">
        <f>'K&amp;R'!CG$15*$BI21</f>
        <v>0.30144276818509558</v>
      </c>
      <c r="AY21" s="171">
        <f>'K&amp;R'!CH$15*$BI21</f>
        <v>0.30144276818509558</v>
      </c>
      <c r="AZ21" s="171">
        <f>'K&amp;R'!CI$15*$BI21</f>
        <v>0.30144276818509558</v>
      </c>
      <c r="BA21" s="171">
        <f>'K&amp;R'!CJ$15*$BI21</f>
        <v>0.30144276818509558</v>
      </c>
      <c r="BB21" s="171">
        <f>'K&amp;R'!CK$15*$BI21</f>
        <v>0.30144276818509558</v>
      </c>
      <c r="BC21" s="171">
        <f>'K&amp;R'!CL$15*$BI21</f>
        <v>0.30144276818509558</v>
      </c>
      <c r="BD21" s="171">
        <f>'K&amp;R'!CM$15*$BI21</f>
        <v>0.30144276818509558</v>
      </c>
      <c r="BE21" s="171">
        <f>'K&amp;R'!CN$15*$BI21</f>
        <v>0.30144276818509558</v>
      </c>
      <c r="BF21" s="171">
        <f>'K&amp;R'!CO$15*$BI21</f>
        <v>0.31048605123064837</v>
      </c>
      <c r="BG21" s="171">
        <f>'K&amp;R'!CP$15*$BI21</f>
        <v>0.31048605123064837</v>
      </c>
      <c r="BI21" s="174">
        <f>SUMIF(Revenue!$P:$P,'K&amp;R (USD)'!$F21,Revenue!$F:$F)</f>
        <v>2.0513670743595972E-3</v>
      </c>
    </row>
    <row r="22" spans="1:61" s="173" customFormat="1" ht="12.75" hidden="1" customHeight="1">
      <c r="A22" s="179" t="s">
        <v>589</v>
      </c>
      <c r="B22" s="179" t="s">
        <v>589</v>
      </c>
      <c r="C22" s="170" t="str" cm="1">
        <f t="array" ref="C22">IFERROR(INDEX('Legal Entity'!B:B,MATCH('K&amp;R (USD)'!F22,'Legal Entity'!A:A,0),0),0)</f>
        <v>1136 - MASSANUTTEN PUBLIC SERVICE CORPORATION</v>
      </c>
      <c r="D22" s="170" t="str" cm="1">
        <f t="array" ref="D22">IFERROR(INDEX('Legal Entity'!C:C,MATCH(F22,'Legal Entity'!A:A,0),0),0)</f>
        <v>US</v>
      </c>
      <c r="E22" s="170" t="s">
        <v>635</v>
      </c>
      <c r="F22" s="170" t="s">
        <v>19</v>
      </c>
      <c r="G22" s="170"/>
      <c r="H22" s="171">
        <f>'K&amp;R'!AQ$15*$BI22</f>
        <v>0.69428327726470551</v>
      </c>
      <c r="I22" s="171">
        <f>'K&amp;R'!AR$15*$BI22</f>
        <v>0.69428327726470551</v>
      </c>
      <c r="J22" s="171">
        <f>'K&amp;R'!AS$15*$BI22</f>
        <v>0.69428327726470551</v>
      </c>
      <c r="K22" s="171">
        <f>'K&amp;R'!AT$15*$BI22</f>
        <v>0.69428327726470551</v>
      </c>
      <c r="L22" s="171">
        <f>'K&amp;R'!AU$15*$BI22</f>
        <v>0.69428327726470551</v>
      </c>
      <c r="M22" s="171">
        <f>'K&amp;R'!AV$15*$BI22</f>
        <v>0.69428327726470551</v>
      </c>
      <c r="N22" s="171">
        <f>'K&amp;R'!AW$15*$BI22</f>
        <v>0.69428327726470551</v>
      </c>
      <c r="O22" s="171">
        <f>'K&amp;R'!AX$15*$BI22</f>
        <v>0.69428327726470551</v>
      </c>
      <c r="P22" s="171">
        <f>'K&amp;R'!AY$15*$BI22</f>
        <v>0.69428327726470551</v>
      </c>
      <c r="Q22" s="171">
        <f>'K&amp;R'!AZ$15*$BI22</f>
        <v>0.69428327726470551</v>
      </c>
      <c r="R22" s="171">
        <f>'K&amp;R'!BA$15*$BI22</f>
        <v>0.69428327726470551</v>
      </c>
      <c r="S22" s="171">
        <f>'K&amp;R'!BB$15*$BI22</f>
        <v>0.69428327726470551</v>
      </c>
      <c r="T22" s="171">
        <f>'K&amp;R'!BC$15*$BI22</f>
        <v>0.69428327726470551</v>
      </c>
      <c r="U22" s="171">
        <f>'K&amp;R'!BD$15*$BI22</f>
        <v>0.69428327726470551</v>
      </c>
      <c r="V22" s="171">
        <f>'K&amp;R'!BE$15*$BI22</f>
        <v>0.74982593944588194</v>
      </c>
      <c r="W22" s="171">
        <f>'K&amp;R'!BF$15*$BI22</f>
        <v>0.74982593944588194</v>
      </c>
      <c r="X22" s="171">
        <f>'K&amp;R'!BG$15*$BI22</f>
        <v>0.74982593944588194</v>
      </c>
      <c r="Y22" s="171">
        <f>'K&amp;R'!BH$15*$BI22</f>
        <v>0.74982593944588194</v>
      </c>
      <c r="Z22" s="171">
        <f>'K&amp;R'!BI$15*$BI22</f>
        <v>0.74982593944588194</v>
      </c>
      <c r="AA22" s="171">
        <f>'K&amp;R'!BJ$15*$BI22</f>
        <v>0.74982593944588194</v>
      </c>
      <c r="AB22" s="171">
        <f>'K&amp;R'!BK$15*$BI22</f>
        <v>0.74982593944588194</v>
      </c>
      <c r="AC22" s="171">
        <f>'K&amp;R'!BL$15*$BI22</f>
        <v>0.74982593944588194</v>
      </c>
      <c r="AD22" s="171">
        <f>'K&amp;R'!BM$15*$BI22</f>
        <v>0.74982593944588194</v>
      </c>
      <c r="AE22" s="171">
        <f>'K&amp;R'!BN$15*$BI22</f>
        <v>0.74982593944588194</v>
      </c>
      <c r="AF22" s="171">
        <f>'K&amp;R'!BO$15*$BI22</f>
        <v>0.74982593944588194</v>
      </c>
      <c r="AG22" s="171">
        <f>'K&amp;R'!BP$15*$BI22</f>
        <v>0.74982593944588194</v>
      </c>
      <c r="AH22" s="171">
        <f>'K&amp;R'!BQ$15*$BI22</f>
        <v>1.5221466570751405</v>
      </c>
      <c r="AI22" s="171">
        <f>'K&amp;R'!BR$15*$BI22</f>
        <v>1.5221466570751405</v>
      </c>
      <c r="AJ22" s="171">
        <f>'K&amp;R'!BS$15*$BI22</f>
        <v>1.5221466570751405</v>
      </c>
      <c r="AK22" s="171">
        <f>'K&amp;R'!BT$15*$BI22</f>
        <v>1.5221466570751405</v>
      </c>
      <c r="AL22" s="171">
        <f>'K&amp;R'!BU$15*$BI22</f>
        <v>1.5221466570751405</v>
      </c>
      <c r="AM22" s="171">
        <f>'K&amp;R'!BV$15*$BI22</f>
        <v>1.5221466570751405</v>
      </c>
      <c r="AN22" s="171">
        <f>'K&amp;R'!BW$15*$BI22</f>
        <v>1.5221466570751405</v>
      </c>
      <c r="AO22" s="171">
        <f>'K&amp;R'!BX$15*$BI22</f>
        <v>1.5221466570751405</v>
      </c>
      <c r="AP22" s="171">
        <f>'K&amp;R'!BY$15*$BI22</f>
        <v>1.5221466570751405</v>
      </c>
      <c r="AQ22" s="171">
        <f>'K&amp;R'!BZ$15*$BI22</f>
        <v>1.5221466570751405</v>
      </c>
      <c r="AR22" s="171">
        <f>'K&amp;R'!CA$15*$BI22</f>
        <v>1.5221466570751405</v>
      </c>
      <c r="AS22" s="171">
        <f>'K&amp;R'!CB$15*$BI22</f>
        <v>1.5221466570751405</v>
      </c>
      <c r="AT22" s="171">
        <f>'K&amp;R'!CC$15*$BI22</f>
        <v>2.317636996233277</v>
      </c>
      <c r="AU22" s="171">
        <f>'K&amp;R'!CD$15*$BI22</f>
        <v>2.317636996233277</v>
      </c>
      <c r="AV22" s="171">
        <f>'K&amp;R'!CE$15*$BI22</f>
        <v>2.317636996233277</v>
      </c>
      <c r="AW22" s="171">
        <f>'K&amp;R'!CF$15*$BI22</f>
        <v>2.317636996233277</v>
      </c>
      <c r="AX22" s="171">
        <f>'K&amp;R'!CG$15*$BI22</f>
        <v>2.317636996233277</v>
      </c>
      <c r="AY22" s="171">
        <f>'K&amp;R'!CH$15*$BI22</f>
        <v>2.317636996233277</v>
      </c>
      <c r="AZ22" s="171">
        <f>'K&amp;R'!CI$15*$BI22</f>
        <v>2.317636996233277</v>
      </c>
      <c r="BA22" s="171">
        <f>'K&amp;R'!CJ$15*$BI22</f>
        <v>2.317636996233277</v>
      </c>
      <c r="BB22" s="171">
        <f>'K&amp;R'!CK$15*$BI22</f>
        <v>2.317636996233277</v>
      </c>
      <c r="BC22" s="171">
        <f>'K&amp;R'!CL$15*$BI22</f>
        <v>2.317636996233277</v>
      </c>
      <c r="BD22" s="171">
        <f>'K&amp;R'!CM$15*$BI22</f>
        <v>2.317636996233277</v>
      </c>
      <c r="BE22" s="171">
        <f>'K&amp;R'!CN$15*$BI22</f>
        <v>2.317636996233277</v>
      </c>
      <c r="BF22" s="171">
        <f>'K&amp;R'!CO$15*$BI22</f>
        <v>2.3871661061202745</v>
      </c>
      <c r="BG22" s="171">
        <f>'K&amp;R'!CP$15*$BI22</f>
        <v>2.3871661061202745</v>
      </c>
      <c r="BI22" s="174">
        <f>SUMIF(Revenue!$P:$P,'K&amp;R (USD)'!$F22,Revenue!$F:$F)</f>
        <v>1.5771896778334099E-2</v>
      </c>
    </row>
    <row r="23" spans="1:61" s="173" customFormat="1" ht="12.75" hidden="1" customHeight="1">
      <c r="A23" s="179" t="s">
        <v>589</v>
      </c>
      <c r="B23" s="179" t="s">
        <v>589</v>
      </c>
      <c r="C23" s="170" t="str" cm="1">
        <f t="array" ref="C23">IFERROR(INDEX('Legal Entity'!B:B,MATCH('K&amp;R (USD)'!F23,'Legal Entity'!A:A,0),0),0)</f>
        <v>1140 - UTILITIES, INC. OF LOUISIANA</v>
      </c>
      <c r="D23" s="170" t="str" cm="1">
        <f t="array" ref="D23">IFERROR(INDEX('Legal Entity'!C:C,MATCH(F23,'Legal Entity'!A:A,0),0),0)</f>
        <v>US</v>
      </c>
      <c r="E23" s="170" t="s">
        <v>635</v>
      </c>
      <c r="F23" s="170" t="s">
        <v>647</v>
      </c>
      <c r="G23" s="170"/>
      <c r="H23" s="171">
        <f>'K&amp;R'!AQ$15*$BI23</f>
        <v>2.2306777712637955</v>
      </c>
      <c r="I23" s="171">
        <f>'K&amp;R'!AR$15*$BI23</f>
        <v>2.2306777712637955</v>
      </c>
      <c r="J23" s="171">
        <f>'K&amp;R'!AS$15*$BI23</f>
        <v>2.2306777712637955</v>
      </c>
      <c r="K23" s="171">
        <f>'K&amp;R'!AT$15*$BI23</f>
        <v>2.2306777712637955</v>
      </c>
      <c r="L23" s="171">
        <f>'K&amp;R'!AU$15*$BI23</f>
        <v>2.2306777712637955</v>
      </c>
      <c r="M23" s="171">
        <f>'K&amp;R'!AV$15*$BI23</f>
        <v>2.2306777712637955</v>
      </c>
      <c r="N23" s="171">
        <f>'K&amp;R'!AW$15*$BI23</f>
        <v>2.2306777712637955</v>
      </c>
      <c r="O23" s="171">
        <f>'K&amp;R'!AX$15*$BI23</f>
        <v>2.2306777712637955</v>
      </c>
      <c r="P23" s="171">
        <f>'K&amp;R'!AY$15*$BI23</f>
        <v>2.2306777712637955</v>
      </c>
      <c r="Q23" s="171">
        <f>'K&amp;R'!AZ$15*$BI23</f>
        <v>2.2306777712637955</v>
      </c>
      <c r="R23" s="171">
        <f>'K&amp;R'!BA$15*$BI23</f>
        <v>2.2306777712637955</v>
      </c>
      <c r="S23" s="171">
        <f>'K&amp;R'!BB$15*$BI23</f>
        <v>2.2306777712637955</v>
      </c>
      <c r="T23" s="171">
        <f>'K&amp;R'!BC$15*$BI23</f>
        <v>2.2306777712637955</v>
      </c>
      <c r="U23" s="171">
        <f>'K&amp;R'!BD$15*$BI23</f>
        <v>2.2306777712637955</v>
      </c>
      <c r="V23" s="171">
        <f>'K&amp;R'!BE$15*$BI23</f>
        <v>2.4091319929648995</v>
      </c>
      <c r="W23" s="171">
        <f>'K&amp;R'!BF$15*$BI23</f>
        <v>2.4091319929648995</v>
      </c>
      <c r="X23" s="171">
        <f>'K&amp;R'!BG$15*$BI23</f>
        <v>2.4091319929648995</v>
      </c>
      <c r="Y23" s="171">
        <f>'K&amp;R'!BH$15*$BI23</f>
        <v>2.4091319929648995</v>
      </c>
      <c r="Z23" s="171">
        <f>'K&amp;R'!BI$15*$BI23</f>
        <v>2.4091319929648995</v>
      </c>
      <c r="AA23" s="171">
        <f>'K&amp;R'!BJ$15*$BI23</f>
        <v>2.4091319929648995</v>
      </c>
      <c r="AB23" s="171">
        <f>'K&amp;R'!BK$15*$BI23</f>
        <v>2.4091319929648995</v>
      </c>
      <c r="AC23" s="171">
        <f>'K&amp;R'!BL$15*$BI23</f>
        <v>2.4091319929648995</v>
      </c>
      <c r="AD23" s="171">
        <f>'K&amp;R'!BM$15*$BI23</f>
        <v>2.4091319929648995</v>
      </c>
      <c r="AE23" s="171">
        <f>'K&amp;R'!BN$15*$BI23</f>
        <v>2.4091319929648995</v>
      </c>
      <c r="AF23" s="171">
        <f>'K&amp;R'!BO$15*$BI23</f>
        <v>2.4091319929648995</v>
      </c>
      <c r="AG23" s="171">
        <f>'K&amp;R'!BP$15*$BI23</f>
        <v>2.4091319929648995</v>
      </c>
      <c r="AH23" s="171">
        <f>'K&amp;R'!BQ$15*$BI23</f>
        <v>4.890537945718747</v>
      </c>
      <c r="AI23" s="171">
        <f>'K&amp;R'!BR$15*$BI23</f>
        <v>4.890537945718747</v>
      </c>
      <c r="AJ23" s="171">
        <f>'K&amp;R'!BS$15*$BI23</f>
        <v>4.890537945718747</v>
      </c>
      <c r="AK23" s="171">
        <f>'K&amp;R'!BT$15*$BI23</f>
        <v>4.890537945718747</v>
      </c>
      <c r="AL23" s="171">
        <f>'K&amp;R'!BU$15*$BI23</f>
        <v>4.890537945718747</v>
      </c>
      <c r="AM23" s="171">
        <f>'K&amp;R'!BV$15*$BI23</f>
        <v>4.890537945718747</v>
      </c>
      <c r="AN23" s="171">
        <f>'K&amp;R'!BW$15*$BI23</f>
        <v>4.890537945718747</v>
      </c>
      <c r="AO23" s="171">
        <f>'K&amp;R'!BX$15*$BI23</f>
        <v>4.890537945718747</v>
      </c>
      <c r="AP23" s="171">
        <f>'K&amp;R'!BY$15*$BI23</f>
        <v>4.890537945718747</v>
      </c>
      <c r="AQ23" s="171">
        <f>'K&amp;R'!BZ$15*$BI23</f>
        <v>4.890537945718747</v>
      </c>
      <c r="AR23" s="171">
        <f>'K&amp;R'!CA$15*$BI23</f>
        <v>4.890537945718747</v>
      </c>
      <c r="AS23" s="171">
        <f>'K&amp;R'!CB$15*$BI23</f>
        <v>4.890537945718747</v>
      </c>
      <c r="AT23" s="171">
        <f>'K&amp;R'!CC$15*$BI23</f>
        <v>7.4463860770552088</v>
      </c>
      <c r="AU23" s="171">
        <f>'K&amp;R'!CD$15*$BI23</f>
        <v>7.4463860770552088</v>
      </c>
      <c r="AV23" s="171">
        <f>'K&amp;R'!CE$15*$BI23</f>
        <v>7.4463860770552088</v>
      </c>
      <c r="AW23" s="171">
        <f>'K&amp;R'!CF$15*$BI23</f>
        <v>7.4463860770552088</v>
      </c>
      <c r="AX23" s="171">
        <f>'K&amp;R'!CG$15*$BI23</f>
        <v>7.4463860770552088</v>
      </c>
      <c r="AY23" s="171">
        <f>'K&amp;R'!CH$15*$BI23</f>
        <v>7.4463860770552088</v>
      </c>
      <c r="AZ23" s="171">
        <f>'K&amp;R'!CI$15*$BI23</f>
        <v>7.4463860770552088</v>
      </c>
      <c r="BA23" s="171">
        <f>'K&amp;R'!CJ$15*$BI23</f>
        <v>7.4463860770552088</v>
      </c>
      <c r="BB23" s="171">
        <f>'K&amp;R'!CK$15*$BI23</f>
        <v>7.4463860770552088</v>
      </c>
      <c r="BC23" s="171">
        <f>'K&amp;R'!CL$15*$BI23</f>
        <v>7.4463860770552088</v>
      </c>
      <c r="BD23" s="171">
        <f>'K&amp;R'!CM$15*$BI23</f>
        <v>7.4463860770552088</v>
      </c>
      <c r="BE23" s="171">
        <f>'K&amp;R'!CN$15*$BI23</f>
        <v>7.4463860770552088</v>
      </c>
      <c r="BF23" s="171">
        <f>'K&amp;R'!CO$15*$BI23</f>
        <v>7.6697776593668641</v>
      </c>
      <c r="BG23" s="171">
        <f>'K&amp;R'!CP$15*$BI23</f>
        <v>7.6697776593668641</v>
      </c>
      <c r="BI23" s="174">
        <f>SUMIF(Revenue!$P:$P,'K&amp;R (USD)'!$F23,Revenue!$F:$F)</f>
        <v>5.0673868586760297E-2</v>
      </c>
    </row>
    <row r="24" spans="1:61" s="173" customFormat="1" ht="12.75" hidden="1" customHeight="1">
      <c r="A24" s="179" t="s">
        <v>589</v>
      </c>
      <c r="B24" s="179" t="s">
        <v>589</v>
      </c>
      <c r="C24" s="170" t="str" cm="1">
        <f t="array" ref="C24">IFERROR(INDEX('Legal Entity'!B:B,MATCH('K&amp;R (USD)'!F24,'Legal Entity'!A:A,0),0),0)</f>
        <v>1188 - Corix Utilities (Texas) Inc.</v>
      </c>
      <c r="D24" s="170" t="str" cm="1">
        <f t="array" ref="D24">IFERROR(INDEX('Legal Entity'!C:C,MATCH(F24,'Legal Entity'!A:A,0),0),0)</f>
        <v>US</v>
      </c>
      <c r="E24" s="170" t="s">
        <v>635</v>
      </c>
      <c r="F24" s="170" t="s">
        <v>26</v>
      </c>
      <c r="G24" s="170"/>
      <c r="H24" s="171">
        <f>'K&amp;R'!AQ$15*$BI24</f>
        <v>1.3817205204535148</v>
      </c>
      <c r="I24" s="171">
        <f>'K&amp;R'!AR$15*$BI24</f>
        <v>1.3817205204535148</v>
      </c>
      <c r="J24" s="171">
        <f>'K&amp;R'!AS$15*$BI24</f>
        <v>1.3817205204535148</v>
      </c>
      <c r="K24" s="171">
        <f>'K&amp;R'!AT$15*$BI24</f>
        <v>1.3817205204535148</v>
      </c>
      <c r="L24" s="171">
        <f>'K&amp;R'!AU$15*$BI24</f>
        <v>1.3817205204535148</v>
      </c>
      <c r="M24" s="171">
        <f>'K&amp;R'!AV$15*$BI24</f>
        <v>1.3817205204535148</v>
      </c>
      <c r="N24" s="171">
        <f>'K&amp;R'!AW$15*$BI24</f>
        <v>1.3817205204535148</v>
      </c>
      <c r="O24" s="171">
        <f>'K&amp;R'!AX$15*$BI24</f>
        <v>1.3817205204535148</v>
      </c>
      <c r="P24" s="171">
        <f>'K&amp;R'!AY$15*$BI24</f>
        <v>1.3817205204535148</v>
      </c>
      <c r="Q24" s="171">
        <f>'K&amp;R'!AZ$15*$BI24</f>
        <v>1.3817205204535148</v>
      </c>
      <c r="R24" s="171">
        <f>'K&amp;R'!BA$15*$BI24</f>
        <v>1.3817205204535148</v>
      </c>
      <c r="S24" s="171">
        <f>'K&amp;R'!BB$15*$BI24</f>
        <v>1.3817205204535148</v>
      </c>
      <c r="T24" s="171">
        <f>'K&amp;R'!BC$15*$BI24</f>
        <v>1.3817205204535148</v>
      </c>
      <c r="U24" s="171">
        <f>'K&amp;R'!BD$15*$BI24</f>
        <v>1.3817205204535148</v>
      </c>
      <c r="V24" s="171">
        <f>'K&amp;R'!BE$15*$BI24</f>
        <v>1.4922581620897961</v>
      </c>
      <c r="W24" s="171">
        <f>'K&amp;R'!BF$15*$BI24</f>
        <v>1.4922581620897961</v>
      </c>
      <c r="X24" s="171">
        <f>'K&amp;R'!BG$15*$BI24</f>
        <v>1.4922581620897961</v>
      </c>
      <c r="Y24" s="171">
        <f>'K&amp;R'!BH$15*$BI24</f>
        <v>1.4922581620897961</v>
      </c>
      <c r="Z24" s="171">
        <f>'K&amp;R'!BI$15*$BI24</f>
        <v>1.4922581620897961</v>
      </c>
      <c r="AA24" s="171">
        <f>'K&amp;R'!BJ$15*$BI24</f>
        <v>1.4922581620897961</v>
      </c>
      <c r="AB24" s="171">
        <f>'K&amp;R'!BK$15*$BI24</f>
        <v>1.4922581620897961</v>
      </c>
      <c r="AC24" s="171">
        <f>'K&amp;R'!BL$15*$BI24</f>
        <v>1.4922581620897961</v>
      </c>
      <c r="AD24" s="171">
        <f>'K&amp;R'!BM$15*$BI24</f>
        <v>1.4922581620897961</v>
      </c>
      <c r="AE24" s="171">
        <f>'K&amp;R'!BN$15*$BI24</f>
        <v>1.4922581620897961</v>
      </c>
      <c r="AF24" s="171">
        <f>'K&amp;R'!BO$15*$BI24</f>
        <v>1.4922581620897961</v>
      </c>
      <c r="AG24" s="171">
        <f>'K&amp;R'!BP$15*$BI24</f>
        <v>1.4922581620897961</v>
      </c>
      <c r="AH24" s="171">
        <f>'K&amp;R'!BQ$15*$BI24</f>
        <v>3.0292840690422866</v>
      </c>
      <c r="AI24" s="171">
        <f>'K&amp;R'!BR$15*$BI24</f>
        <v>3.0292840690422866</v>
      </c>
      <c r="AJ24" s="171">
        <f>'K&amp;R'!BS$15*$BI24</f>
        <v>3.0292840690422866</v>
      </c>
      <c r="AK24" s="171">
        <f>'K&amp;R'!BT$15*$BI24</f>
        <v>3.0292840690422866</v>
      </c>
      <c r="AL24" s="171">
        <f>'K&amp;R'!BU$15*$BI24</f>
        <v>3.0292840690422866</v>
      </c>
      <c r="AM24" s="171">
        <f>'K&amp;R'!BV$15*$BI24</f>
        <v>3.0292840690422866</v>
      </c>
      <c r="AN24" s="171">
        <f>'K&amp;R'!BW$15*$BI24</f>
        <v>3.0292840690422866</v>
      </c>
      <c r="AO24" s="171">
        <f>'K&amp;R'!BX$15*$BI24</f>
        <v>3.0292840690422866</v>
      </c>
      <c r="AP24" s="171">
        <f>'K&amp;R'!BY$15*$BI24</f>
        <v>3.0292840690422866</v>
      </c>
      <c r="AQ24" s="171">
        <f>'K&amp;R'!BZ$15*$BI24</f>
        <v>3.0292840690422866</v>
      </c>
      <c r="AR24" s="171">
        <f>'K&amp;R'!CA$15*$BI24</f>
        <v>3.0292840690422866</v>
      </c>
      <c r="AS24" s="171">
        <f>'K&amp;R'!CB$15*$BI24</f>
        <v>3.0292840690422866</v>
      </c>
      <c r="AT24" s="171">
        <f>'K&amp;R'!CC$15*$BI24</f>
        <v>4.6124207532033514</v>
      </c>
      <c r="AU24" s="171">
        <f>'K&amp;R'!CD$15*$BI24</f>
        <v>4.6124207532033514</v>
      </c>
      <c r="AV24" s="171">
        <f>'K&amp;R'!CE$15*$BI24</f>
        <v>4.6124207532033514</v>
      </c>
      <c r="AW24" s="171">
        <f>'K&amp;R'!CF$15*$BI24</f>
        <v>4.6124207532033514</v>
      </c>
      <c r="AX24" s="171">
        <f>'K&amp;R'!CG$15*$BI24</f>
        <v>4.6124207532033514</v>
      </c>
      <c r="AY24" s="171">
        <f>'K&amp;R'!CH$15*$BI24</f>
        <v>4.6124207532033514</v>
      </c>
      <c r="AZ24" s="171">
        <f>'K&amp;R'!CI$15*$BI24</f>
        <v>4.6124207532033514</v>
      </c>
      <c r="BA24" s="171">
        <f>'K&amp;R'!CJ$15*$BI24</f>
        <v>4.6124207532033514</v>
      </c>
      <c r="BB24" s="171">
        <f>'K&amp;R'!CK$15*$BI24</f>
        <v>4.6124207532033514</v>
      </c>
      <c r="BC24" s="171">
        <f>'K&amp;R'!CL$15*$BI24</f>
        <v>4.6124207532033514</v>
      </c>
      <c r="BD24" s="171">
        <f>'K&amp;R'!CM$15*$BI24</f>
        <v>4.6124207532033514</v>
      </c>
      <c r="BE24" s="171">
        <f>'K&amp;R'!CN$15*$BI24</f>
        <v>4.6124207532033514</v>
      </c>
      <c r="BF24" s="171">
        <f>'K&amp;R'!CO$15*$BI24</f>
        <v>4.7507933757994509</v>
      </c>
      <c r="BG24" s="171">
        <f>'K&amp;R'!CP$15*$BI24</f>
        <v>4.7507933757994509</v>
      </c>
      <c r="BI24" s="174">
        <f>SUMIF(Revenue!$P:$P,'K&amp;R (USD)'!$F24,Revenue!$F:$F)</f>
        <v>3.1388273545857361E-2</v>
      </c>
    </row>
    <row r="25" spans="1:61" s="173" customFormat="1" ht="12.75" hidden="1" customHeight="1">
      <c r="A25" s="179" t="s">
        <v>589</v>
      </c>
      <c r="B25" s="179" t="s">
        <v>589</v>
      </c>
      <c r="C25" s="170" t="str" cm="1">
        <f t="array" ref="C25">IFERROR(INDEX('Legal Entity'!B:B,MATCH('K&amp;R (USD)'!F25,'Legal Entity'!A:A,0),0),0)</f>
        <v>1144 - WATER SERVICE COMPANY OF GEORGIA, INC.</v>
      </c>
      <c r="D25" s="170" t="str" cm="1">
        <f t="array" ref="D25">IFERROR(INDEX('Legal Entity'!C:C,MATCH(F25,'Legal Entity'!A:A,0),0),0)</f>
        <v>US</v>
      </c>
      <c r="E25" s="170" t="s">
        <v>635</v>
      </c>
      <c r="F25" s="170" t="s">
        <v>22</v>
      </c>
      <c r="G25" s="170"/>
      <c r="H25" s="171">
        <f>'K&amp;R'!AQ$15*$BI25</f>
        <v>1.7134442570919908</v>
      </c>
      <c r="I25" s="171">
        <f>'K&amp;R'!AR$15*$BI25</f>
        <v>1.7134442570919908</v>
      </c>
      <c r="J25" s="171">
        <f>'K&amp;R'!AS$15*$BI25</f>
        <v>1.7134442570919908</v>
      </c>
      <c r="K25" s="171">
        <f>'K&amp;R'!AT$15*$BI25</f>
        <v>1.7134442570919908</v>
      </c>
      <c r="L25" s="171">
        <f>'K&amp;R'!AU$15*$BI25</f>
        <v>1.7134442570919908</v>
      </c>
      <c r="M25" s="171">
        <f>'K&amp;R'!AV$15*$BI25</f>
        <v>1.7134442570919908</v>
      </c>
      <c r="N25" s="171">
        <f>'K&amp;R'!AW$15*$BI25</f>
        <v>1.7134442570919908</v>
      </c>
      <c r="O25" s="171">
        <f>'K&amp;R'!AX$15*$BI25</f>
        <v>1.7134442570919908</v>
      </c>
      <c r="P25" s="171">
        <f>'K&amp;R'!AY$15*$BI25</f>
        <v>1.7134442570919908</v>
      </c>
      <c r="Q25" s="171">
        <f>'K&amp;R'!AZ$15*$BI25</f>
        <v>1.7134442570919908</v>
      </c>
      <c r="R25" s="171">
        <f>'K&amp;R'!BA$15*$BI25</f>
        <v>1.7134442570919908</v>
      </c>
      <c r="S25" s="171">
        <f>'K&amp;R'!BB$15*$BI25</f>
        <v>1.7134442570919908</v>
      </c>
      <c r="T25" s="171">
        <f>'K&amp;R'!BC$15*$BI25</f>
        <v>1.7134442570919908</v>
      </c>
      <c r="U25" s="171">
        <f>'K&amp;R'!BD$15*$BI25</f>
        <v>1.7134442570919908</v>
      </c>
      <c r="V25" s="171">
        <f>'K&amp;R'!BE$15*$BI25</f>
        <v>1.8505197976593502</v>
      </c>
      <c r="W25" s="171">
        <f>'K&amp;R'!BF$15*$BI25</f>
        <v>1.8505197976593502</v>
      </c>
      <c r="X25" s="171">
        <f>'K&amp;R'!BG$15*$BI25</f>
        <v>1.8505197976593502</v>
      </c>
      <c r="Y25" s="171">
        <f>'K&amp;R'!BH$15*$BI25</f>
        <v>1.8505197976593502</v>
      </c>
      <c r="Z25" s="171">
        <f>'K&amp;R'!BI$15*$BI25</f>
        <v>1.8505197976593502</v>
      </c>
      <c r="AA25" s="171">
        <f>'K&amp;R'!BJ$15*$BI25</f>
        <v>1.8505197976593502</v>
      </c>
      <c r="AB25" s="171">
        <f>'K&amp;R'!BK$15*$BI25</f>
        <v>1.8505197976593502</v>
      </c>
      <c r="AC25" s="171">
        <f>'K&amp;R'!BL$15*$BI25</f>
        <v>1.8505197976593502</v>
      </c>
      <c r="AD25" s="171">
        <f>'K&amp;R'!BM$15*$BI25</f>
        <v>1.8505197976593502</v>
      </c>
      <c r="AE25" s="171">
        <f>'K&amp;R'!BN$15*$BI25</f>
        <v>1.8505197976593502</v>
      </c>
      <c r="AF25" s="171">
        <f>'K&amp;R'!BO$15*$BI25</f>
        <v>1.8505197976593502</v>
      </c>
      <c r="AG25" s="171">
        <f>'K&amp;R'!BP$15*$BI25</f>
        <v>1.8505197976593502</v>
      </c>
      <c r="AH25" s="171">
        <f>'K&amp;R'!BQ$15*$BI25</f>
        <v>3.756555189248481</v>
      </c>
      <c r="AI25" s="171">
        <f>'K&amp;R'!BR$15*$BI25</f>
        <v>3.756555189248481</v>
      </c>
      <c r="AJ25" s="171">
        <f>'K&amp;R'!BS$15*$BI25</f>
        <v>3.756555189248481</v>
      </c>
      <c r="AK25" s="171">
        <f>'K&amp;R'!BT$15*$BI25</f>
        <v>3.756555189248481</v>
      </c>
      <c r="AL25" s="171">
        <f>'K&amp;R'!BU$15*$BI25</f>
        <v>3.756555189248481</v>
      </c>
      <c r="AM25" s="171">
        <f>'K&amp;R'!BV$15*$BI25</f>
        <v>3.756555189248481</v>
      </c>
      <c r="AN25" s="171">
        <f>'K&amp;R'!BW$15*$BI25</f>
        <v>3.756555189248481</v>
      </c>
      <c r="AO25" s="171">
        <f>'K&amp;R'!BX$15*$BI25</f>
        <v>3.756555189248481</v>
      </c>
      <c r="AP25" s="171">
        <f>'K&amp;R'!BY$15*$BI25</f>
        <v>3.756555189248481</v>
      </c>
      <c r="AQ25" s="171">
        <f>'K&amp;R'!BZ$15*$BI25</f>
        <v>3.756555189248481</v>
      </c>
      <c r="AR25" s="171">
        <f>'K&amp;R'!CA$15*$BI25</f>
        <v>3.756555189248481</v>
      </c>
      <c r="AS25" s="171">
        <f>'K&amp;R'!CB$15*$BI25</f>
        <v>3.756555189248481</v>
      </c>
      <c r="AT25" s="171">
        <f>'K&amp;R'!CC$15*$BI25</f>
        <v>5.719771642585286</v>
      </c>
      <c r="AU25" s="171">
        <f>'K&amp;R'!CD$15*$BI25</f>
        <v>5.719771642585286</v>
      </c>
      <c r="AV25" s="171">
        <f>'K&amp;R'!CE$15*$BI25</f>
        <v>5.719771642585286</v>
      </c>
      <c r="AW25" s="171">
        <f>'K&amp;R'!CF$15*$BI25</f>
        <v>5.719771642585286</v>
      </c>
      <c r="AX25" s="171">
        <f>'K&amp;R'!CG$15*$BI25</f>
        <v>5.719771642585286</v>
      </c>
      <c r="AY25" s="171">
        <f>'K&amp;R'!CH$15*$BI25</f>
        <v>5.719771642585286</v>
      </c>
      <c r="AZ25" s="171">
        <f>'K&amp;R'!CI$15*$BI25</f>
        <v>5.719771642585286</v>
      </c>
      <c r="BA25" s="171">
        <f>'K&amp;R'!CJ$15*$BI25</f>
        <v>5.719771642585286</v>
      </c>
      <c r="BB25" s="171">
        <f>'K&amp;R'!CK$15*$BI25</f>
        <v>5.719771642585286</v>
      </c>
      <c r="BC25" s="171">
        <f>'K&amp;R'!CL$15*$BI25</f>
        <v>5.719771642585286</v>
      </c>
      <c r="BD25" s="171">
        <f>'K&amp;R'!CM$15*$BI25</f>
        <v>5.719771642585286</v>
      </c>
      <c r="BE25" s="171">
        <f>'K&amp;R'!CN$15*$BI25</f>
        <v>5.719771642585286</v>
      </c>
      <c r="BF25" s="171">
        <f>'K&amp;R'!CO$15*$BI25</f>
        <v>5.8913647918628431</v>
      </c>
      <c r="BG25" s="171">
        <f>'K&amp;R'!CP$15*$BI25</f>
        <v>5.8913647918628431</v>
      </c>
      <c r="BI25" s="174">
        <f>SUMIF(Revenue!$P:$P,'K&amp;R (USD)'!$F25,Revenue!$F:$F)</f>
        <v>3.892397648514994E-2</v>
      </c>
    </row>
    <row r="26" spans="1:61" s="173" customFormat="1" ht="12.75" hidden="1" customHeight="1">
      <c r="A26" s="179" t="s">
        <v>589</v>
      </c>
      <c r="B26" s="179" t="s">
        <v>589</v>
      </c>
      <c r="C26" s="170" t="str" cm="1">
        <f t="array" ref="C26">IFERROR(INDEX('Legal Entity'!B:B,MATCH('K&amp;R (USD)'!F26,'Legal Entity'!A:A,0),0),0)</f>
        <v>1172 - COMMUNITY UTILITIES OF ALABAMA, INC.       </v>
      </c>
      <c r="D26" s="170" t="str" cm="1">
        <f t="array" ref="D26">IFERROR(INDEX('Legal Entity'!C:C,MATCH(F26,'Legal Entity'!A:A,0),0),0)</f>
        <v>US</v>
      </c>
      <c r="E26" s="170" t="s">
        <v>635</v>
      </c>
      <c r="F26" s="170" t="s">
        <v>648</v>
      </c>
      <c r="G26" s="170"/>
      <c r="H26" s="171">
        <f>'K&amp;R'!AQ$15*$BI26</f>
        <v>0.23052438313512877</v>
      </c>
      <c r="I26" s="171">
        <f>'K&amp;R'!AR$15*$BI26</f>
        <v>0.23052438313512877</v>
      </c>
      <c r="J26" s="171">
        <f>'K&amp;R'!AS$15*$BI26</f>
        <v>0.23052438313512877</v>
      </c>
      <c r="K26" s="171">
        <f>'K&amp;R'!AT$15*$BI26</f>
        <v>0.23052438313512877</v>
      </c>
      <c r="L26" s="171">
        <f>'K&amp;R'!AU$15*$BI26</f>
        <v>0.23052438313512877</v>
      </c>
      <c r="M26" s="171">
        <f>'K&amp;R'!AV$15*$BI26</f>
        <v>0.23052438313512877</v>
      </c>
      <c r="N26" s="171">
        <f>'K&amp;R'!AW$15*$BI26</f>
        <v>0.23052438313512877</v>
      </c>
      <c r="O26" s="171">
        <f>'K&amp;R'!AX$15*$BI26</f>
        <v>0.23052438313512877</v>
      </c>
      <c r="P26" s="171">
        <f>'K&amp;R'!AY$15*$BI26</f>
        <v>0.23052438313512877</v>
      </c>
      <c r="Q26" s="171">
        <f>'K&amp;R'!AZ$15*$BI26</f>
        <v>0.23052438313512877</v>
      </c>
      <c r="R26" s="171">
        <f>'K&amp;R'!BA$15*$BI26</f>
        <v>0.23052438313512877</v>
      </c>
      <c r="S26" s="171">
        <f>'K&amp;R'!BB$15*$BI26</f>
        <v>0.23052438313512877</v>
      </c>
      <c r="T26" s="171">
        <f>'K&amp;R'!BC$15*$BI26</f>
        <v>0.23052438313512877</v>
      </c>
      <c r="U26" s="171">
        <f>'K&amp;R'!BD$15*$BI26</f>
        <v>0.23052438313512877</v>
      </c>
      <c r="V26" s="171">
        <f>'K&amp;R'!BE$15*$BI26</f>
        <v>0.2489663337859391</v>
      </c>
      <c r="W26" s="171">
        <f>'K&amp;R'!BF$15*$BI26</f>
        <v>0.2489663337859391</v>
      </c>
      <c r="X26" s="171">
        <f>'K&amp;R'!BG$15*$BI26</f>
        <v>0.2489663337859391</v>
      </c>
      <c r="Y26" s="171">
        <f>'K&amp;R'!BH$15*$BI26</f>
        <v>0.2489663337859391</v>
      </c>
      <c r="Z26" s="171">
        <f>'K&amp;R'!BI$15*$BI26</f>
        <v>0.2489663337859391</v>
      </c>
      <c r="AA26" s="171">
        <f>'K&amp;R'!BJ$15*$BI26</f>
        <v>0.2489663337859391</v>
      </c>
      <c r="AB26" s="171">
        <f>'K&amp;R'!BK$15*$BI26</f>
        <v>0.2489663337859391</v>
      </c>
      <c r="AC26" s="171">
        <f>'K&amp;R'!BL$15*$BI26</f>
        <v>0.2489663337859391</v>
      </c>
      <c r="AD26" s="171">
        <f>'K&amp;R'!BM$15*$BI26</f>
        <v>0.2489663337859391</v>
      </c>
      <c r="AE26" s="171">
        <f>'K&amp;R'!BN$15*$BI26</f>
        <v>0.2489663337859391</v>
      </c>
      <c r="AF26" s="171">
        <f>'K&amp;R'!BO$15*$BI26</f>
        <v>0.2489663337859391</v>
      </c>
      <c r="AG26" s="171">
        <f>'K&amp;R'!BP$15*$BI26</f>
        <v>0.2489663337859391</v>
      </c>
      <c r="AH26" s="171">
        <f>'K&amp;R'!BQ$15*$BI26</f>
        <v>0.50540165758545641</v>
      </c>
      <c r="AI26" s="171">
        <f>'K&amp;R'!BR$15*$BI26</f>
        <v>0.50540165758545641</v>
      </c>
      <c r="AJ26" s="171">
        <f>'K&amp;R'!BS$15*$BI26</f>
        <v>0.50540165758545641</v>
      </c>
      <c r="AK26" s="171">
        <f>'K&amp;R'!BT$15*$BI26</f>
        <v>0.50540165758545641</v>
      </c>
      <c r="AL26" s="171">
        <f>'K&amp;R'!BU$15*$BI26</f>
        <v>0.50540165758545641</v>
      </c>
      <c r="AM26" s="171">
        <f>'K&amp;R'!BV$15*$BI26</f>
        <v>0.50540165758545641</v>
      </c>
      <c r="AN26" s="171">
        <f>'K&amp;R'!BW$15*$BI26</f>
        <v>0.50540165758545641</v>
      </c>
      <c r="AO26" s="171">
        <f>'K&amp;R'!BX$15*$BI26</f>
        <v>0.50540165758545641</v>
      </c>
      <c r="AP26" s="171">
        <f>'K&amp;R'!BY$15*$BI26</f>
        <v>0.50540165758545641</v>
      </c>
      <c r="AQ26" s="171">
        <f>'K&amp;R'!BZ$15*$BI26</f>
        <v>0.50540165758545641</v>
      </c>
      <c r="AR26" s="171">
        <f>'K&amp;R'!CA$15*$BI26</f>
        <v>0.50540165758545641</v>
      </c>
      <c r="AS26" s="171">
        <f>'K&amp;R'!CB$15*$BI26</f>
        <v>0.50540165758545641</v>
      </c>
      <c r="AT26" s="171">
        <f>'K&amp;R'!CC$15*$BI26</f>
        <v>0.76953004109895917</v>
      </c>
      <c r="AU26" s="171">
        <f>'K&amp;R'!CD$15*$BI26</f>
        <v>0.76953004109895917</v>
      </c>
      <c r="AV26" s="171">
        <f>'K&amp;R'!CE$15*$BI26</f>
        <v>0.76953004109895917</v>
      </c>
      <c r="AW26" s="171">
        <f>'K&amp;R'!CF$15*$BI26</f>
        <v>0.76953004109895917</v>
      </c>
      <c r="AX26" s="171">
        <f>'K&amp;R'!CG$15*$BI26</f>
        <v>0.76953004109895917</v>
      </c>
      <c r="AY26" s="171">
        <f>'K&amp;R'!CH$15*$BI26</f>
        <v>0.76953004109895917</v>
      </c>
      <c r="AZ26" s="171">
        <f>'K&amp;R'!CI$15*$BI26</f>
        <v>0.76953004109895917</v>
      </c>
      <c r="BA26" s="171">
        <f>'K&amp;R'!CJ$15*$BI26</f>
        <v>0.76953004109895917</v>
      </c>
      <c r="BB26" s="171">
        <f>'K&amp;R'!CK$15*$BI26</f>
        <v>0.76953004109895917</v>
      </c>
      <c r="BC26" s="171">
        <f>'K&amp;R'!CL$15*$BI26</f>
        <v>0.76953004109895917</v>
      </c>
      <c r="BD26" s="171">
        <f>'K&amp;R'!CM$15*$BI26</f>
        <v>0.76953004109895917</v>
      </c>
      <c r="BE26" s="171">
        <f>'K&amp;R'!CN$15*$BI26</f>
        <v>0.76953004109895917</v>
      </c>
      <c r="BF26" s="171">
        <f>'K&amp;R'!CO$15*$BI26</f>
        <v>0.79261594233192789</v>
      </c>
      <c r="BG26" s="171">
        <f>'K&amp;R'!CP$15*$BI26</f>
        <v>0.79261594233192789</v>
      </c>
      <c r="BI26" s="174">
        <f>SUMIF(Revenue!$P:$P,'K&amp;R (USD)'!$F26,Revenue!$F:$F)</f>
        <v>5.2367771121040402E-3</v>
      </c>
    </row>
    <row r="27" spans="1:61" s="173" customFormat="1" ht="12.75" hidden="1" customHeight="1">
      <c r="A27" s="179" t="s">
        <v>589</v>
      </c>
      <c r="B27" s="179" t="s">
        <v>589</v>
      </c>
      <c r="C27" s="170" t="str" cm="1">
        <f t="array" ref="C27">IFERROR(INDEX('Legal Entity'!B:B,MATCH('K&amp;R (USD)'!F27,'Legal Entity'!A:A,0),0),0)</f>
        <v>1118 - TENNESSEE WATER SERVICE, INC.</v>
      </c>
      <c r="D27" s="170" t="str" cm="1">
        <f t="array" ref="D27">IFERROR(INDEX('Legal Entity'!C:C,MATCH(F27,'Legal Entity'!A:A,0),0),0)</f>
        <v>US</v>
      </c>
      <c r="E27" s="170" t="s">
        <v>635</v>
      </c>
      <c r="F27" s="170" t="s">
        <v>15</v>
      </c>
      <c r="G27" s="170"/>
      <c r="H27" s="171">
        <f>'K&amp;R'!AQ$15*$BI27</f>
        <v>5.8787527474436038E-2</v>
      </c>
      <c r="I27" s="171">
        <f>'K&amp;R'!AR$15*$BI27</f>
        <v>5.8787527474436038E-2</v>
      </c>
      <c r="J27" s="171">
        <f>'K&amp;R'!AS$15*$BI27</f>
        <v>5.8787527474436038E-2</v>
      </c>
      <c r="K27" s="171">
        <f>'K&amp;R'!AT$15*$BI27</f>
        <v>5.8787527474436038E-2</v>
      </c>
      <c r="L27" s="171">
        <f>'K&amp;R'!AU$15*$BI27</f>
        <v>5.8787527474436038E-2</v>
      </c>
      <c r="M27" s="171">
        <f>'K&amp;R'!AV$15*$BI27</f>
        <v>5.8787527474436038E-2</v>
      </c>
      <c r="N27" s="171">
        <f>'K&amp;R'!AW$15*$BI27</f>
        <v>5.8787527474436038E-2</v>
      </c>
      <c r="O27" s="171">
        <f>'K&amp;R'!AX$15*$BI27</f>
        <v>5.8787527474436038E-2</v>
      </c>
      <c r="P27" s="171">
        <f>'K&amp;R'!AY$15*$BI27</f>
        <v>5.8787527474436038E-2</v>
      </c>
      <c r="Q27" s="171">
        <f>'K&amp;R'!AZ$15*$BI27</f>
        <v>5.8787527474436038E-2</v>
      </c>
      <c r="R27" s="171">
        <f>'K&amp;R'!BA$15*$BI27</f>
        <v>5.8787527474436038E-2</v>
      </c>
      <c r="S27" s="171">
        <f>'K&amp;R'!BB$15*$BI27</f>
        <v>5.8787527474436038E-2</v>
      </c>
      <c r="T27" s="171">
        <f>'K&amp;R'!BC$15*$BI27</f>
        <v>5.8787527474436038E-2</v>
      </c>
      <c r="U27" s="171">
        <f>'K&amp;R'!BD$15*$BI27</f>
        <v>5.8787527474436038E-2</v>
      </c>
      <c r="V27" s="171">
        <f>'K&amp;R'!BE$15*$BI27</f>
        <v>6.3490529672390925E-2</v>
      </c>
      <c r="W27" s="171">
        <f>'K&amp;R'!BF$15*$BI27</f>
        <v>6.3490529672390925E-2</v>
      </c>
      <c r="X27" s="171">
        <f>'K&amp;R'!BG$15*$BI27</f>
        <v>6.3490529672390925E-2</v>
      </c>
      <c r="Y27" s="171">
        <f>'K&amp;R'!BH$15*$BI27</f>
        <v>6.3490529672390925E-2</v>
      </c>
      <c r="Z27" s="171">
        <f>'K&amp;R'!BI$15*$BI27</f>
        <v>6.3490529672390925E-2</v>
      </c>
      <c r="AA27" s="171">
        <f>'K&amp;R'!BJ$15*$BI27</f>
        <v>6.3490529672390925E-2</v>
      </c>
      <c r="AB27" s="171">
        <f>'K&amp;R'!BK$15*$BI27</f>
        <v>6.3490529672390925E-2</v>
      </c>
      <c r="AC27" s="171">
        <f>'K&amp;R'!BL$15*$BI27</f>
        <v>6.3490529672390925E-2</v>
      </c>
      <c r="AD27" s="171">
        <f>'K&amp;R'!BM$15*$BI27</f>
        <v>6.3490529672390925E-2</v>
      </c>
      <c r="AE27" s="171">
        <f>'K&amp;R'!BN$15*$BI27</f>
        <v>6.3490529672390925E-2</v>
      </c>
      <c r="AF27" s="171">
        <f>'K&amp;R'!BO$15*$BI27</f>
        <v>6.3490529672390925E-2</v>
      </c>
      <c r="AG27" s="171">
        <f>'K&amp;R'!BP$15*$BI27</f>
        <v>6.3490529672390925E-2</v>
      </c>
      <c r="AH27" s="171">
        <f>'K&amp;R'!BQ$15*$BI27</f>
        <v>0.12888577523495359</v>
      </c>
      <c r="AI27" s="171">
        <f>'K&amp;R'!BR$15*$BI27</f>
        <v>0.12888577523495359</v>
      </c>
      <c r="AJ27" s="171">
        <f>'K&amp;R'!BS$15*$BI27</f>
        <v>0.12888577523495359</v>
      </c>
      <c r="AK27" s="171">
        <f>'K&amp;R'!BT$15*$BI27</f>
        <v>0.12888577523495359</v>
      </c>
      <c r="AL27" s="171">
        <f>'K&amp;R'!BU$15*$BI27</f>
        <v>0.12888577523495359</v>
      </c>
      <c r="AM27" s="171">
        <f>'K&amp;R'!BV$15*$BI27</f>
        <v>0.12888577523495359</v>
      </c>
      <c r="AN27" s="171">
        <f>'K&amp;R'!BW$15*$BI27</f>
        <v>0.12888577523495359</v>
      </c>
      <c r="AO27" s="171">
        <f>'K&amp;R'!BX$15*$BI27</f>
        <v>0.12888577523495359</v>
      </c>
      <c r="AP27" s="171">
        <f>'K&amp;R'!BY$15*$BI27</f>
        <v>0.12888577523495359</v>
      </c>
      <c r="AQ27" s="171">
        <f>'K&amp;R'!BZ$15*$BI27</f>
        <v>0.12888577523495359</v>
      </c>
      <c r="AR27" s="171">
        <f>'K&amp;R'!CA$15*$BI27</f>
        <v>0.12888577523495359</v>
      </c>
      <c r="AS27" s="171">
        <f>'K&amp;R'!CB$15*$BI27</f>
        <v>0.12888577523495359</v>
      </c>
      <c r="AT27" s="171">
        <f>'K&amp;R'!CC$15*$BI27</f>
        <v>0.19624287816439312</v>
      </c>
      <c r="AU27" s="171">
        <f>'K&amp;R'!CD$15*$BI27</f>
        <v>0.19624287816439312</v>
      </c>
      <c r="AV27" s="171">
        <f>'K&amp;R'!CE$15*$BI27</f>
        <v>0.19624287816439312</v>
      </c>
      <c r="AW27" s="171">
        <f>'K&amp;R'!CF$15*$BI27</f>
        <v>0.19624287816439312</v>
      </c>
      <c r="AX27" s="171">
        <f>'K&amp;R'!CG$15*$BI27</f>
        <v>0.19624287816439312</v>
      </c>
      <c r="AY27" s="171">
        <f>'K&amp;R'!CH$15*$BI27</f>
        <v>0.19624287816439312</v>
      </c>
      <c r="AZ27" s="171">
        <f>'K&amp;R'!CI$15*$BI27</f>
        <v>0.19624287816439312</v>
      </c>
      <c r="BA27" s="171">
        <f>'K&amp;R'!CJ$15*$BI27</f>
        <v>0.19624287816439312</v>
      </c>
      <c r="BB27" s="171">
        <f>'K&amp;R'!CK$15*$BI27</f>
        <v>0.19624287816439312</v>
      </c>
      <c r="BC27" s="171">
        <f>'K&amp;R'!CL$15*$BI27</f>
        <v>0.19624287816439312</v>
      </c>
      <c r="BD27" s="171">
        <f>'K&amp;R'!CM$15*$BI27</f>
        <v>0.19624287816439312</v>
      </c>
      <c r="BE27" s="171">
        <f>'K&amp;R'!CN$15*$BI27</f>
        <v>0.19624287816439312</v>
      </c>
      <c r="BF27" s="171">
        <f>'K&amp;R'!CO$15*$BI27</f>
        <v>0.20213016450932489</v>
      </c>
      <c r="BG27" s="171">
        <f>'K&amp;R'!CP$15*$BI27</f>
        <v>0.20213016450932489</v>
      </c>
      <c r="BI27" s="174">
        <f>SUMIF(Revenue!$P:$P,'K&amp;R (USD)'!$F27,Revenue!$F:$F)</f>
        <v>1.3354647094960639E-3</v>
      </c>
    </row>
    <row r="28" spans="1:61" s="173" customFormat="1" ht="12.75" hidden="1" customHeight="1">
      <c r="A28" s="179" t="s">
        <v>589</v>
      </c>
      <c r="B28" s="179" t="s">
        <v>589</v>
      </c>
      <c r="C28" s="170" t="str" cm="1">
        <f t="array" ref="C28">IFERROR(INDEX('Legal Entity'!B:B,MATCH('K&amp;R (USD)'!F28,'Legal Entity'!A:A,0),0),0)</f>
        <v>1610 - Corix Utilities Systems (Georgia) Inc.</v>
      </c>
      <c r="D28" s="170" t="str" cm="1">
        <f t="array" ref="D28">IFERROR(INDEX('Legal Entity'!C:C,MATCH(F28,'Legal Entity'!A:A,0),0),0)</f>
        <v>US</v>
      </c>
      <c r="E28" s="170" t="s">
        <v>635</v>
      </c>
      <c r="F28" s="170" t="s">
        <v>270</v>
      </c>
      <c r="G28" s="170"/>
      <c r="H28" s="171">
        <f>'K&amp;R'!AQ$15*$BI28</f>
        <v>3.057973909844653E-2</v>
      </c>
      <c r="I28" s="171">
        <f>'K&amp;R'!AR$15*$BI28</f>
        <v>3.057973909844653E-2</v>
      </c>
      <c r="J28" s="171">
        <f>'K&amp;R'!AS$15*$BI28</f>
        <v>3.057973909844653E-2</v>
      </c>
      <c r="K28" s="171">
        <f>'K&amp;R'!AT$15*$BI28</f>
        <v>3.057973909844653E-2</v>
      </c>
      <c r="L28" s="171">
        <f>'K&amp;R'!AU$15*$BI28</f>
        <v>3.057973909844653E-2</v>
      </c>
      <c r="M28" s="171">
        <f>'K&amp;R'!AV$15*$BI28</f>
        <v>3.057973909844653E-2</v>
      </c>
      <c r="N28" s="171">
        <f>'K&amp;R'!AW$15*$BI28</f>
        <v>3.057973909844653E-2</v>
      </c>
      <c r="O28" s="171">
        <f>'K&amp;R'!AX$15*$BI28</f>
        <v>3.057973909844653E-2</v>
      </c>
      <c r="P28" s="171">
        <f>'K&amp;R'!AY$15*$BI28</f>
        <v>3.057973909844653E-2</v>
      </c>
      <c r="Q28" s="171">
        <f>'K&amp;R'!AZ$15*$BI28</f>
        <v>3.057973909844653E-2</v>
      </c>
      <c r="R28" s="171">
        <f>'K&amp;R'!BA$15*$BI28</f>
        <v>3.057973909844653E-2</v>
      </c>
      <c r="S28" s="171">
        <f>'K&amp;R'!BB$15*$BI28</f>
        <v>3.057973909844653E-2</v>
      </c>
      <c r="T28" s="171">
        <f>'K&amp;R'!BC$15*$BI28</f>
        <v>3.057973909844653E-2</v>
      </c>
      <c r="U28" s="171">
        <f>'K&amp;R'!BD$15*$BI28</f>
        <v>3.057973909844653E-2</v>
      </c>
      <c r="V28" s="171">
        <f>'K&amp;R'!BE$15*$BI28</f>
        <v>3.302611822632226E-2</v>
      </c>
      <c r="W28" s="171">
        <f>'K&amp;R'!BF$15*$BI28</f>
        <v>3.302611822632226E-2</v>
      </c>
      <c r="X28" s="171">
        <f>'K&amp;R'!BG$15*$BI28</f>
        <v>3.302611822632226E-2</v>
      </c>
      <c r="Y28" s="171">
        <f>'K&amp;R'!BH$15*$BI28</f>
        <v>3.302611822632226E-2</v>
      </c>
      <c r="Z28" s="171">
        <f>'K&amp;R'!BI$15*$BI28</f>
        <v>3.302611822632226E-2</v>
      </c>
      <c r="AA28" s="171">
        <f>'K&amp;R'!BJ$15*$BI28</f>
        <v>3.302611822632226E-2</v>
      </c>
      <c r="AB28" s="171">
        <f>'K&amp;R'!BK$15*$BI28</f>
        <v>3.302611822632226E-2</v>
      </c>
      <c r="AC28" s="171">
        <f>'K&amp;R'!BL$15*$BI28</f>
        <v>3.302611822632226E-2</v>
      </c>
      <c r="AD28" s="171">
        <f>'K&amp;R'!BM$15*$BI28</f>
        <v>3.302611822632226E-2</v>
      </c>
      <c r="AE28" s="171">
        <f>'K&amp;R'!BN$15*$BI28</f>
        <v>3.302611822632226E-2</v>
      </c>
      <c r="AF28" s="171">
        <f>'K&amp;R'!BO$15*$BI28</f>
        <v>3.302611822632226E-2</v>
      </c>
      <c r="AG28" s="171">
        <f>'K&amp;R'!BP$15*$BI28</f>
        <v>3.302611822632226E-2</v>
      </c>
      <c r="AH28" s="171">
        <f>'K&amp;R'!BQ$15*$BI28</f>
        <v>6.7043019999434184E-2</v>
      </c>
      <c r="AI28" s="171">
        <f>'K&amp;R'!BR$15*$BI28</f>
        <v>6.7043019999434184E-2</v>
      </c>
      <c r="AJ28" s="171">
        <f>'K&amp;R'!BS$15*$BI28</f>
        <v>6.7043019999434184E-2</v>
      </c>
      <c r="AK28" s="171">
        <f>'K&amp;R'!BT$15*$BI28</f>
        <v>6.7043019999434184E-2</v>
      </c>
      <c r="AL28" s="171">
        <f>'K&amp;R'!BU$15*$BI28</f>
        <v>6.7043019999434184E-2</v>
      </c>
      <c r="AM28" s="171">
        <f>'K&amp;R'!BV$15*$BI28</f>
        <v>6.7043019999434184E-2</v>
      </c>
      <c r="AN28" s="171">
        <f>'K&amp;R'!BW$15*$BI28</f>
        <v>6.7043019999434184E-2</v>
      </c>
      <c r="AO28" s="171">
        <f>'K&amp;R'!BX$15*$BI28</f>
        <v>6.7043019999434184E-2</v>
      </c>
      <c r="AP28" s="171">
        <f>'K&amp;R'!BY$15*$BI28</f>
        <v>6.7043019999434184E-2</v>
      </c>
      <c r="AQ28" s="171">
        <f>'K&amp;R'!BZ$15*$BI28</f>
        <v>6.7043019999434184E-2</v>
      </c>
      <c r="AR28" s="171">
        <f>'K&amp;R'!CA$15*$BI28</f>
        <v>6.7043019999434184E-2</v>
      </c>
      <c r="AS28" s="171">
        <f>'K&amp;R'!CB$15*$BI28</f>
        <v>6.7043019999434184E-2</v>
      </c>
      <c r="AT28" s="171">
        <f>'K&amp;R'!CC$15*$BI28</f>
        <v>0.10208042882573948</v>
      </c>
      <c r="AU28" s="171">
        <f>'K&amp;R'!CD$15*$BI28</f>
        <v>0.10208042882573948</v>
      </c>
      <c r="AV28" s="171">
        <f>'K&amp;R'!CE$15*$BI28</f>
        <v>0.10208042882573948</v>
      </c>
      <c r="AW28" s="171">
        <f>'K&amp;R'!CF$15*$BI28</f>
        <v>0.10208042882573948</v>
      </c>
      <c r="AX28" s="171">
        <f>'K&amp;R'!CG$15*$BI28</f>
        <v>0.10208042882573948</v>
      </c>
      <c r="AY28" s="171">
        <f>'K&amp;R'!CH$15*$BI28</f>
        <v>0.10208042882573948</v>
      </c>
      <c r="AZ28" s="171">
        <f>'K&amp;R'!CI$15*$BI28</f>
        <v>0.10208042882573948</v>
      </c>
      <c r="BA28" s="171">
        <f>'K&amp;R'!CJ$15*$BI28</f>
        <v>0.10208042882573948</v>
      </c>
      <c r="BB28" s="171">
        <f>'K&amp;R'!CK$15*$BI28</f>
        <v>0.10208042882573948</v>
      </c>
      <c r="BC28" s="171">
        <f>'K&amp;R'!CL$15*$BI28</f>
        <v>0.10208042882573948</v>
      </c>
      <c r="BD28" s="171">
        <f>'K&amp;R'!CM$15*$BI28</f>
        <v>0.10208042882573948</v>
      </c>
      <c r="BE28" s="171">
        <f>'K&amp;R'!CN$15*$BI28</f>
        <v>0.10208042882573948</v>
      </c>
      <c r="BF28" s="171">
        <f>'K&amp;R'!CO$15*$BI28</f>
        <v>0.10514284169051163</v>
      </c>
      <c r="BG28" s="171">
        <f>'K&amp;R'!CP$15*$BI28</f>
        <v>0.10514284169051163</v>
      </c>
      <c r="BI28" s="174">
        <f>SUMIF(Revenue!$P:$P,'K&amp;R (USD)'!$F28,Revenue!$F:$F)</f>
        <v>6.9467392397700248E-4</v>
      </c>
    </row>
    <row r="29" spans="1:61" s="173" customFormat="1" ht="12.75" hidden="1" customHeight="1">
      <c r="A29" s="179" t="s">
        <v>589</v>
      </c>
      <c r="B29" s="179" t="s">
        <v>589</v>
      </c>
      <c r="C29" s="170" t="str" cm="1">
        <f t="array" ref="C29">IFERROR(INDEX('Legal Entity'!B:B,MATCH('K&amp;R (USD)'!F29,'Legal Entity'!A:A,0),0),0)</f>
        <v>1610 - Corix Utilities Systems (Georgia) Inc.</v>
      </c>
      <c r="D29" s="170" t="str" cm="1">
        <f t="array" ref="D29">IFERROR(INDEX('Legal Entity'!C:C,MATCH(F29,'Legal Entity'!A:A,0),0),0)</f>
        <v>US</v>
      </c>
      <c r="E29" s="170" t="s">
        <v>635</v>
      </c>
      <c r="F29" s="170" t="s">
        <v>278</v>
      </c>
      <c r="G29" s="170"/>
      <c r="H29" s="171">
        <f>'K&amp;R'!AQ$15*$BI29</f>
        <v>4.3536424868349168E-2</v>
      </c>
      <c r="I29" s="171">
        <f>'K&amp;R'!AR$15*$BI29</f>
        <v>4.3536424868349168E-2</v>
      </c>
      <c r="J29" s="171">
        <f>'K&amp;R'!AS$15*$BI29</f>
        <v>4.3536424868349168E-2</v>
      </c>
      <c r="K29" s="171">
        <f>'K&amp;R'!AT$15*$BI29</f>
        <v>4.3536424868349168E-2</v>
      </c>
      <c r="L29" s="171">
        <f>'K&amp;R'!AU$15*$BI29</f>
        <v>4.3536424868349168E-2</v>
      </c>
      <c r="M29" s="171">
        <f>'K&amp;R'!AV$15*$BI29</f>
        <v>4.3536424868349168E-2</v>
      </c>
      <c r="N29" s="171">
        <f>'K&amp;R'!AW$15*$BI29</f>
        <v>4.3536424868349168E-2</v>
      </c>
      <c r="O29" s="171">
        <f>'K&amp;R'!AX$15*$BI29</f>
        <v>4.3536424868349168E-2</v>
      </c>
      <c r="P29" s="171">
        <f>'K&amp;R'!AY$15*$BI29</f>
        <v>4.3536424868349168E-2</v>
      </c>
      <c r="Q29" s="171">
        <f>'K&amp;R'!AZ$15*$BI29</f>
        <v>4.3536424868349168E-2</v>
      </c>
      <c r="R29" s="171">
        <f>'K&amp;R'!BA$15*$BI29</f>
        <v>4.3536424868349168E-2</v>
      </c>
      <c r="S29" s="171">
        <f>'K&amp;R'!BB$15*$BI29</f>
        <v>4.3536424868349168E-2</v>
      </c>
      <c r="T29" s="171">
        <f>'K&amp;R'!BC$15*$BI29</f>
        <v>4.3536424868349168E-2</v>
      </c>
      <c r="U29" s="171">
        <f>'K&amp;R'!BD$15*$BI29</f>
        <v>4.3536424868349168E-2</v>
      </c>
      <c r="V29" s="171">
        <f>'K&amp;R'!BE$15*$BI29</f>
        <v>4.7019338857817103E-2</v>
      </c>
      <c r="W29" s="171">
        <f>'K&amp;R'!BF$15*$BI29</f>
        <v>4.7019338857817103E-2</v>
      </c>
      <c r="X29" s="171">
        <f>'K&amp;R'!BG$15*$BI29</f>
        <v>4.7019338857817103E-2</v>
      </c>
      <c r="Y29" s="171">
        <f>'K&amp;R'!BH$15*$BI29</f>
        <v>4.7019338857817103E-2</v>
      </c>
      <c r="Z29" s="171">
        <f>'K&amp;R'!BI$15*$BI29</f>
        <v>4.7019338857817103E-2</v>
      </c>
      <c r="AA29" s="171">
        <f>'K&amp;R'!BJ$15*$BI29</f>
        <v>4.7019338857817103E-2</v>
      </c>
      <c r="AB29" s="171">
        <f>'K&amp;R'!BK$15*$BI29</f>
        <v>4.7019338857817103E-2</v>
      </c>
      <c r="AC29" s="171">
        <f>'K&amp;R'!BL$15*$BI29</f>
        <v>4.7019338857817103E-2</v>
      </c>
      <c r="AD29" s="171">
        <f>'K&amp;R'!BM$15*$BI29</f>
        <v>4.7019338857817103E-2</v>
      </c>
      <c r="AE29" s="171">
        <f>'K&amp;R'!BN$15*$BI29</f>
        <v>4.7019338857817103E-2</v>
      </c>
      <c r="AF29" s="171">
        <f>'K&amp;R'!BO$15*$BI29</f>
        <v>4.7019338857817103E-2</v>
      </c>
      <c r="AG29" s="171">
        <f>'K&amp;R'!BP$15*$BI29</f>
        <v>4.7019338857817103E-2</v>
      </c>
      <c r="AH29" s="171">
        <f>'K&amp;R'!BQ$15*$BI29</f>
        <v>9.5449257881368724E-2</v>
      </c>
      <c r="AI29" s="171">
        <f>'K&amp;R'!BR$15*$BI29</f>
        <v>9.5449257881368724E-2</v>
      </c>
      <c r="AJ29" s="171">
        <f>'K&amp;R'!BS$15*$BI29</f>
        <v>9.5449257881368724E-2</v>
      </c>
      <c r="AK29" s="171">
        <f>'K&amp;R'!BT$15*$BI29</f>
        <v>9.5449257881368724E-2</v>
      </c>
      <c r="AL29" s="171">
        <f>'K&amp;R'!BU$15*$BI29</f>
        <v>9.5449257881368724E-2</v>
      </c>
      <c r="AM29" s="171">
        <f>'K&amp;R'!BV$15*$BI29</f>
        <v>9.5449257881368724E-2</v>
      </c>
      <c r="AN29" s="171">
        <f>'K&amp;R'!BW$15*$BI29</f>
        <v>9.5449257881368724E-2</v>
      </c>
      <c r="AO29" s="171">
        <f>'K&amp;R'!BX$15*$BI29</f>
        <v>9.5449257881368724E-2</v>
      </c>
      <c r="AP29" s="171">
        <f>'K&amp;R'!BY$15*$BI29</f>
        <v>9.5449257881368724E-2</v>
      </c>
      <c r="AQ29" s="171">
        <f>'K&amp;R'!BZ$15*$BI29</f>
        <v>9.5449257881368724E-2</v>
      </c>
      <c r="AR29" s="171">
        <f>'K&amp;R'!CA$15*$BI29</f>
        <v>9.5449257881368724E-2</v>
      </c>
      <c r="AS29" s="171">
        <f>'K&amp;R'!CB$15*$BI29</f>
        <v>9.5449257881368724E-2</v>
      </c>
      <c r="AT29" s="171">
        <f>'K&amp;R'!CC$15*$BI29</f>
        <v>0.1453320744756269</v>
      </c>
      <c r="AU29" s="171">
        <f>'K&amp;R'!CD$15*$BI29</f>
        <v>0.1453320744756269</v>
      </c>
      <c r="AV29" s="171">
        <f>'K&amp;R'!CE$15*$BI29</f>
        <v>0.1453320744756269</v>
      </c>
      <c r="AW29" s="171">
        <f>'K&amp;R'!CF$15*$BI29</f>
        <v>0.1453320744756269</v>
      </c>
      <c r="AX29" s="171">
        <f>'K&amp;R'!CG$15*$BI29</f>
        <v>0.1453320744756269</v>
      </c>
      <c r="AY29" s="171">
        <f>'K&amp;R'!CH$15*$BI29</f>
        <v>0.1453320744756269</v>
      </c>
      <c r="AZ29" s="171">
        <f>'K&amp;R'!CI$15*$BI29</f>
        <v>0.1453320744756269</v>
      </c>
      <c r="BA29" s="171">
        <f>'K&amp;R'!CJ$15*$BI29</f>
        <v>0.1453320744756269</v>
      </c>
      <c r="BB29" s="171">
        <f>'K&amp;R'!CK$15*$BI29</f>
        <v>0.1453320744756269</v>
      </c>
      <c r="BC29" s="171">
        <f>'K&amp;R'!CL$15*$BI29</f>
        <v>0.1453320744756269</v>
      </c>
      <c r="BD29" s="171">
        <f>'K&amp;R'!CM$15*$BI29</f>
        <v>0.1453320744756269</v>
      </c>
      <c r="BE29" s="171">
        <f>'K&amp;R'!CN$15*$BI29</f>
        <v>0.1453320744756269</v>
      </c>
      <c r="BF29" s="171">
        <f>'K&amp;R'!CO$15*$BI29</f>
        <v>0.14969203670989567</v>
      </c>
      <c r="BG29" s="171">
        <f>'K&amp;R'!CP$15*$BI29</f>
        <v>0.14969203670989567</v>
      </c>
      <c r="BI29" s="174">
        <f>SUMIF(Revenue!$P:$P,'K&amp;R (USD)'!$F29,Revenue!$F:$F)</f>
        <v>9.8900840853682957E-4</v>
      </c>
    </row>
    <row r="30" spans="1:61" s="173" customFormat="1" ht="12.75" hidden="1" customHeight="1">
      <c r="A30" s="179" t="s">
        <v>589</v>
      </c>
      <c r="B30" s="179" t="s">
        <v>589</v>
      </c>
      <c r="C30" s="170" t="str" cm="1">
        <f t="array" ref="C30">IFERROR(INDEX('Legal Entity'!B:B,MATCH('K&amp;R (USD)'!F30,'Legal Entity'!A:A,0),0),0)</f>
        <v>1610 - Corix Utilities Systems (Georgia) Inc.</v>
      </c>
      <c r="D30" s="170" t="str" cm="1">
        <f t="array" ref="D30">IFERROR(INDEX('Legal Entity'!C:C,MATCH(F30,'Legal Entity'!A:A,0),0),0)</f>
        <v>US</v>
      </c>
      <c r="E30" s="170" t="s">
        <v>635</v>
      </c>
      <c r="F30" s="170" t="s">
        <v>261</v>
      </c>
      <c r="G30" s="170"/>
      <c r="H30" s="171">
        <f>'K&amp;R'!AQ$15*$BI30</f>
        <v>4.3647239329666571E-3</v>
      </c>
      <c r="I30" s="171">
        <f>'K&amp;R'!AR$15*$BI30</f>
        <v>4.3647239329666571E-3</v>
      </c>
      <c r="J30" s="171">
        <f>'K&amp;R'!AS$15*$BI30</f>
        <v>4.3647239329666571E-3</v>
      </c>
      <c r="K30" s="171">
        <f>'K&amp;R'!AT$15*$BI30</f>
        <v>4.3647239329666571E-3</v>
      </c>
      <c r="L30" s="171">
        <f>'K&amp;R'!AU$15*$BI30</f>
        <v>4.3647239329666571E-3</v>
      </c>
      <c r="M30" s="171">
        <f>'K&amp;R'!AV$15*$BI30</f>
        <v>4.3647239329666571E-3</v>
      </c>
      <c r="N30" s="171">
        <f>'K&amp;R'!AW$15*$BI30</f>
        <v>4.3647239329666571E-3</v>
      </c>
      <c r="O30" s="171">
        <f>'K&amp;R'!AX$15*$BI30</f>
        <v>4.3647239329666571E-3</v>
      </c>
      <c r="P30" s="171">
        <f>'K&amp;R'!AY$15*$BI30</f>
        <v>4.3647239329666571E-3</v>
      </c>
      <c r="Q30" s="171">
        <f>'K&amp;R'!AZ$15*$BI30</f>
        <v>4.3647239329666571E-3</v>
      </c>
      <c r="R30" s="171">
        <f>'K&amp;R'!BA$15*$BI30</f>
        <v>4.3647239329666571E-3</v>
      </c>
      <c r="S30" s="171">
        <f>'K&amp;R'!BB$15*$BI30</f>
        <v>4.3647239329666571E-3</v>
      </c>
      <c r="T30" s="171">
        <f>'K&amp;R'!BC$15*$BI30</f>
        <v>4.3647239329666571E-3</v>
      </c>
      <c r="U30" s="171">
        <f>'K&amp;R'!BD$15*$BI30</f>
        <v>4.3647239329666571E-3</v>
      </c>
      <c r="V30" s="171">
        <f>'K&amp;R'!BE$15*$BI30</f>
        <v>4.7139018476039908E-3</v>
      </c>
      <c r="W30" s="171">
        <f>'K&amp;R'!BF$15*$BI30</f>
        <v>4.7139018476039908E-3</v>
      </c>
      <c r="X30" s="171">
        <f>'K&amp;R'!BG$15*$BI30</f>
        <v>4.7139018476039908E-3</v>
      </c>
      <c r="Y30" s="171">
        <f>'K&amp;R'!BH$15*$BI30</f>
        <v>4.7139018476039908E-3</v>
      </c>
      <c r="Z30" s="171">
        <f>'K&amp;R'!BI$15*$BI30</f>
        <v>4.7139018476039908E-3</v>
      </c>
      <c r="AA30" s="171">
        <f>'K&amp;R'!BJ$15*$BI30</f>
        <v>4.7139018476039908E-3</v>
      </c>
      <c r="AB30" s="171">
        <f>'K&amp;R'!BK$15*$BI30</f>
        <v>4.7139018476039908E-3</v>
      </c>
      <c r="AC30" s="171">
        <f>'K&amp;R'!BL$15*$BI30</f>
        <v>4.7139018476039908E-3</v>
      </c>
      <c r="AD30" s="171">
        <f>'K&amp;R'!BM$15*$BI30</f>
        <v>4.7139018476039908E-3</v>
      </c>
      <c r="AE30" s="171">
        <f>'K&amp;R'!BN$15*$BI30</f>
        <v>4.7139018476039908E-3</v>
      </c>
      <c r="AF30" s="171">
        <f>'K&amp;R'!BO$15*$BI30</f>
        <v>4.7139018476039908E-3</v>
      </c>
      <c r="AG30" s="171">
        <f>'K&amp;R'!BP$15*$BI30</f>
        <v>4.7139018476039908E-3</v>
      </c>
      <c r="AH30" s="171">
        <f>'K&amp;R'!BQ$15*$BI30</f>
        <v>9.5692207506361017E-3</v>
      </c>
      <c r="AI30" s="171">
        <f>'K&amp;R'!BR$15*$BI30</f>
        <v>9.5692207506361017E-3</v>
      </c>
      <c r="AJ30" s="171">
        <f>'K&amp;R'!BS$15*$BI30</f>
        <v>9.5692207506361017E-3</v>
      </c>
      <c r="AK30" s="171">
        <f>'K&amp;R'!BT$15*$BI30</f>
        <v>9.5692207506361017E-3</v>
      </c>
      <c r="AL30" s="171">
        <f>'K&amp;R'!BU$15*$BI30</f>
        <v>9.5692207506361017E-3</v>
      </c>
      <c r="AM30" s="171">
        <f>'K&amp;R'!BV$15*$BI30</f>
        <v>9.5692207506361017E-3</v>
      </c>
      <c r="AN30" s="171">
        <f>'K&amp;R'!BW$15*$BI30</f>
        <v>9.5692207506361017E-3</v>
      </c>
      <c r="AO30" s="171">
        <f>'K&amp;R'!BX$15*$BI30</f>
        <v>9.5692207506361017E-3</v>
      </c>
      <c r="AP30" s="171">
        <f>'K&amp;R'!BY$15*$BI30</f>
        <v>9.5692207506361017E-3</v>
      </c>
      <c r="AQ30" s="171">
        <f>'K&amp;R'!BZ$15*$BI30</f>
        <v>9.5692207506361017E-3</v>
      </c>
      <c r="AR30" s="171">
        <f>'K&amp;R'!CA$15*$BI30</f>
        <v>9.5692207506361017E-3</v>
      </c>
      <c r="AS30" s="171">
        <f>'K&amp;R'!CB$15*$BI30</f>
        <v>9.5692207506361017E-3</v>
      </c>
      <c r="AT30" s="171">
        <f>'K&amp;R'!CC$15*$BI30</f>
        <v>1.4570199220759176E-2</v>
      </c>
      <c r="AU30" s="171">
        <f>'K&amp;R'!CD$15*$BI30</f>
        <v>1.4570199220759176E-2</v>
      </c>
      <c r="AV30" s="171">
        <f>'K&amp;R'!CE$15*$BI30</f>
        <v>1.4570199220759176E-2</v>
      </c>
      <c r="AW30" s="171">
        <f>'K&amp;R'!CF$15*$BI30</f>
        <v>1.4570199220759176E-2</v>
      </c>
      <c r="AX30" s="171">
        <f>'K&amp;R'!CG$15*$BI30</f>
        <v>1.4570199220759176E-2</v>
      </c>
      <c r="AY30" s="171">
        <f>'K&amp;R'!CH$15*$BI30</f>
        <v>1.4570199220759176E-2</v>
      </c>
      <c r="AZ30" s="171">
        <f>'K&amp;R'!CI$15*$BI30</f>
        <v>1.4570199220759176E-2</v>
      </c>
      <c r="BA30" s="171">
        <f>'K&amp;R'!CJ$15*$BI30</f>
        <v>1.4570199220759176E-2</v>
      </c>
      <c r="BB30" s="171">
        <f>'K&amp;R'!CK$15*$BI30</f>
        <v>1.4570199220759176E-2</v>
      </c>
      <c r="BC30" s="171">
        <f>'K&amp;R'!CL$15*$BI30</f>
        <v>1.4570199220759176E-2</v>
      </c>
      <c r="BD30" s="171">
        <f>'K&amp;R'!CM$15*$BI30</f>
        <v>1.4570199220759176E-2</v>
      </c>
      <c r="BE30" s="171">
        <f>'K&amp;R'!CN$15*$BI30</f>
        <v>1.4570199220759176E-2</v>
      </c>
      <c r="BF30" s="171">
        <f>'K&amp;R'!CO$15*$BI30</f>
        <v>1.5007305197381948E-2</v>
      </c>
      <c r="BG30" s="171">
        <f>'K&amp;R'!CP$15*$BI30</f>
        <v>1.5007305197381948E-2</v>
      </c>
      <c r="BI30" s="174">
        <f>SUMIF(Revenue!$P:$P,'K&amp;R (USD)'!$F30,Revenue!$F:$F)</f>
        <v>9.9152575887879744E-5</v>
      </c>
    </row>
    <row r="31" spans="1:61" s="173" customFormat="1" ht="12.75" hidden="1" customHeight="1">
      <c r="A31" s="179" t="s">
        <v>589</v>
      </c>
      <c r="B31" s="179" t="s">
        <v>589</v>
      </c>
      <c r="C31" s="170" t="str" cm="1">
        <f t="array" ref="C31">IFERROR(INDEX('Legal Entity'!B:B,MATCH('K&amp;R (USD)'!F31,'Legal Entity'!A:A,0),0),0)</f>
        <v>1610 - Corix Utilities Systems (Georgia) Inc.</v>
      </c>
      <c r="D31" s="170" t="str" cm="1">
        <f t="array" ref="D31">IFERROR(INDEX('Legal Entity'!C:C,MATCH(F31,'Legal Entity'!A:A,0),0),0)</f>
        <v>US</v>
      </c>
      <c r="E31" s="170" t="s">
        <v>635</v>
      </c>
      <c r="F31" s="170" t="s">
        <v>259</v>
      </c>
      <c r="G31" s="170"/>
      <c r="H31" s="171">
        <f>'K&amp;R'!AQ$15*$BI31</f>
        <v>6.0879438582850725E-3</v>
      </c>
      <c r="I31" s="171">
        <f>'K&amp;R'!AR$15*$BI31</f>
        <v>6.0879438582850725E-3</v>
      </c>
      <c r="J31" s="171">
        <f>'K&amp;R'!AS$15*$BI31</f>
        <v>6.0879438582850725E-3</v>
      </c>
      <c r="K31" s="171">
        <f>'K&amp;R'!AT$15*$BI31</f>
        <v>6.0879438582850725E-3</v>
      </c>
      <c r="L31" s="171">
        <f>'K&amp;R'!AU$15*$BI31</f>
        <v>6.0879438582850725E-3</v>
      </c>
      <c r="M31" s="171">
        <f>'K&amp;R'!AV$15*$BI31</f>
        <v>6.0879438582850725E-3</v>
      </c>
      <c r="N31" s="171">
        <f>'K&amp;R'!AW$15*$BI31</f>
        <v>6.0879438582850725E-3</v>
      </c>
      <c r="O31" s="171">
        <f>'K&amp;R'!AX$15*$BI31</f>
        <v>6.0879438582850725E-3</v>
      </c>
      <c r="P31" s="171">
        <f>'K&amp;R'!AY$15*$BI31</f>
        <v>6.0879438582850725E-3</v>
      </c>
      <c r="Q31" s="171">
        <f>'K&amp;R'!AZ$15*$BI31</f>
        <v>6.0879438582850725E-3</v>
      </c>
      <c r="R31" s="171">
        <f>'K&amp;R'!BA$15*$BI31</f>
        <v>6.0879438582850725E-3</v>
      </c>
      <c r="S31" s="171">
        <f>'K&amp;R'!BB$15*$BI31</f>
        <v>6.0879438582850725E-3</v>
      </c>
      <c r="T31" s="171">
        <f>'K&amp;R'!BC$15*$BI31</f>
        <v>6.0879438582850725E-3</v>
      </c>
      <c r="U31" s="171">
        <f>'K&amp;R'!BD$15*$BI31</f>
        <v>6.0879438582850725E-3</v>
      </c>
      <c r="V31" s="171">
        <f>'K&amp;R'!BE$15*$BI31</f>
        <v>6.5749793669478791E-3</v>
      </c>
      <c r="W31" s="171">
        <f>'K&amp;R'!BF$15*$BI31</f>
        <v>6.5749793669478791E-3</v>
      </c>
      <c r="X31" s="171">
        <f>'K&amp;R'!BG$15*$BI31</f>
        <v>6.5749793669478791E-3</v>
      </c>
      <c r="Y31" s="171">
        <f>'K&amp;R'!BH$15*$BI31</f>
        <v>6.5749793669478791E-3</v>
      </c>
      <c r="Z31" s="171">
        <f>'K&amp;R'!BI$15*$BI31</f>
        <v>6.5749793669478791E-3</v>
      </c>
      <c r="AA31" s="171">
        <f>'K&amp;R'!BJ$15*$BI31</f>
        <v>6.5749793669478791E-3</v>
      </c>
      <c r="AB31" s="171">
        <f>'K&amp;R'!BK$15*$BI31</f>
        <v>6.5749793669478791E-3</v>
      </c>
      <c r="AC31" s="171">
        <f>'K&amp;R'!BL$15*$BI31</f>
        <v>6.5749793669478791E-3</v>
      </c>
      <c r="AD31" s="171">
        <f>'K&amp;R'!BM$15*$BI31</f>
        <v>6.5749793669478791E-3</v>
      </c>
      <c r="AE31" s="171">
        <f>'K&amp;R'!BN$15*$BI31</f>
        <v>6.5749793669478791E-3</v>
      </c>
      <c r="AF31" s="171">
        <f>'K&amp;R'!BO$15*$BI31</f>
        <v>6.5749793669478791E-3</v>
      </c>
      <c r="AG31" s="171">
        <f>'K&amp;R'!BP$15*$BI31</f>
        <v>6.5749793669478791E-3</v>
      </c>
      <c r="AH31" s="171">
        <f>'K&amp;R'!BQ$15*$BI31</f>
        <v>1.3347208114904195E-2</v>
      </c>
      <c r="AI31" s="171">
        <f>'K&amp;R'!BR$15*$BI31</f>
        <v>1.3347208114904195E-2</v>
      </c>
      <c r="AJ31" s="171">
        <f>'K&amp;R'!BS$15*$BI31</f>
        <v>1.3347208114904195E-2</v>
      </c>
      <c r="AK31" s="171">
        <f>'K&amp;R'!BT$15*$BI31</f>
        <v>1.3347208114904195E-2</v>
      </c>
      <c r="AL31" s="171">
        <f>'K&amp;R'!BU$15*$BI31</f>
        <v>1.3347208114904195E-2</v>
      </c>
      <c r="AM31" s="171">
        <f>'K&amp;R'!BV$15*$BI31</f>
        <v>1.3347208114904195E-2</v>
      </c>
      <c r="AN31" s="171">
        <f>'K&amp;R'!BW$15*$BI31</f>
        <v>1.3347208114904195E-2</v>
      </c>
      <c r="AO31" s="171">
        <f>'K&amp;R'!BX$15*$BI31</f>
        <v>1.3347208114904195E-2</v>
      </c>
      <c r="AP31" s="171">
        <f>'K&amp;R'!BY$15*$BI31</f>
        <v>1.3347208114904195E-2</v>
      </c>
      <c r="AQ31" s="171">
        <f>'K&amp;R'!BZ$15*$BI31</f>
        <v>1.3347208114904195E-2</v>
      </c>
      <c r="AR31" s="171">
        <f>'K&amp;R'!CA$15*$BI31</f>
        <v>1.3347208114904195E-2</v>
      </c>
      <c r="AS31" s="171">
        <f>'K&amp;R'!CB$15*$BI31</f>
        <v>1.3347208114904195E-2</v>
      </c>
      <c r="AT31" s="171">
        <f>'K&amp;R'!CC$15*$BI31</f>
        <v>2.0322603725299201E-2</v>
      </c>
      <c r="AU31" s="171">
        <f>'K&amp;R'!CD$15*$BI31</f>
        <v>2.0322603725299201E-2</v>
      </c>
      <c r="AV31" s="171">
        <f>'K&amp;R'!CE$15*$BI31</f>
        <v>2.0322603725299201E-2</v>
      </c>
      <c r="AW31" s="171">
        <f>'K&amp;R'!CF$15*$BI31</f>
        <v>2.0322603725299201E-2</v>
      </c>
      <c r="AX31" s="171">
        <f>'K&amp;R'!CG$15*$BI31</f>
        <v>2.0322603725299201E-2</v>
      </c>
      <c r="AY31" s="171">
        <f>'K&amp;R'!CH$15*$BI31</f>
        <v>2.0322603725299201E-2</v>
      </c>
      <c r="AZ31" s="171">
        <f>'K&amp;R'!CI$15*$BI31</f>
        <v>2.0322603725299201E-2</v>
      </c>
      <c r="BA31" s="171">
        <f>'K&amp;R'!CJ$15*$BI31</f>
        <v>2.0322603725299201E-2</v>
      </c>
      <c r="BB31" s="171">
        <f>'K&amp;R'!CK$15*$BI31</f>
        <v>2.0322603725299201E-2</v>
      </c>
      <c r="BC31" s="171">
        <f>'K&amp;R'!CL$15*$BI31</f>
        <v>2.0322603725299201E-2</v>
      </c>
      <c r="BD31" s="171">
        <f>'K&amp;R'!CM$15*$BI31</f>
        <v>2.0322603725299201E-2</v>
      </c>
      <c r="BE31" s="171">
        <f>'K&amp;R'!CN$15*$BI31</f>
        <v>2.0322603725299201E-2</v>
      </c>
      <c r="BF31" s="171">
        <f>'K&amp;R'!CO$15*$BI31</f>
        <v>2.0932281837058173E-2</v>
      </c>
      <c r="BG31" s="171">
        <f>'K&amp;R'!CP$15*$BI31</f>
        <v>2.0932281837058173E-2</v>
      </c>
      <c r="BI31" s="174">
        <f>SUMIF(Revenue!$P:$P,'K&amp;R (USD)'!$F31,Revenue!$F:$F)</f>
        <v>1.3829862430714545E-4</v>
      </c>
    </row>
    <row r="32" spans="1:61" s="173" customFormat="1" ht="12.75" hidden="1" customHeight="1">
      <c r="A32" s="179" t="s">
        <v>589</v>
      </c>
      <c r="B32" s="179" t="s">
        <v>589</v>
      </c>
      <c r="C32" s="170" t="str" cm="1">
        <f t="array" ref="C32">IFERROR(INDEX('Legal Entity'!B:B,MATCH('K&amp;R (USD)'!F32,'Legal Entity'!A:A,0),0),0)</f>
        <v>1610 - Corix Utilities Systems (Georgia) Inc.</v>
      </c>
      <c r="D32" s="170" t="str" cm="1">
        <f t="array" ref="D32">IFERROR(INDEX('Legal Entity'!C:C,MATCH(F32,'Legal Entity'!A:A,0),0),0)</f>
        <v>US</v>
      </c>
      <c r="E32" s="170" t="s">
        <v>635</v>
      </c>
      <c r="F32" s="170" t="s">
        <v>260</v>
      </c>
      <c r="G32" s="170"/>
      <c r="H32" s="171">
        <f>'K&amp;R'!AQ$15*$BI32</f>
        <v>4.3026923640531239E-3</v>
      </c>
      <c r="I32" s="171">
        <f>'K&amp;R'!AR$15*$BI32</f>
        <v>4.3026923640531239E-3</v>
      </c>
      <c r="J32" s="171">
        <f>'K&amp;R'!AS$15*$BI32</f>
        <v>4.3026923640531239E-3</v>
      </c>
      <c r="K32" s="171">
        <f>'K&amp;R'!AT$15*$BI32</f>
        <v>4.3026923640531239E-3</v>
      </c>
      <c r="L32" s="171">
        <f>'K&amp;R'!AU$15*$BI32</f>
        <v>4.3026923640531239E-3</v>
      </c>
      <c r="M32" s="171">
        <f>'K&amp;R'!AV$15*$BI32</f>
        <v>4.3026923640531239E-3</v>
      </c>
      <c r="N32" s="171">
        <f>'K&amp;R'!AW$15*$BI32</f>
        <v>4.3026923640531239E-3</v>
      </c>
      <c r="O32" s="171">
        <f>'K&amp;R'!AX$15*$BI32</f>
        <v>4.3026923640531239E-3</v>
      </c>
      <c r="P32" s="171">
        <f>'K&amp;R'!AY$15*$BI32</f>
        <v>4.3026923640531239E-3</v>
      </c>
      <c r="Q32" s="171">
        <f>'K&amp;R'!AZ$15*$BI32</f>
        <v>4.3026923640531239E-3</v>
      </c>
      <c r="R32" s="171">
        <f>'K&amp;R'!BA$15*$BI32</f>
        <v>4.3026923640531239E-3</v>
      </c>
      <c r="S32" s="171">
        <f>'K&amp;R'!BB$15*$BI32</f>
        <v>4.3026923640531239E-3</v>
      </c>
      <c r="T32" s="171">
        <f>'K&amp;R'!BC$15*$BI32</f>
        <v>4.3026923640531239E-3</v>
      </c>
      <c r="U32" s="171">
        <f>'K&amp;R'!BD$15*$BI32</f>
        <v>4.3026923640531239E-3</v>
      </c>
      <c r="V32" s="171">
        <f>'K&amp;R'!BE$15*$BI32</f>
        <v>4.6469077531773742E-3</v>
      </c>
      <c r="W32" s="171">
        <f>'K&amp;R'!BF$15*$BI32</f>
        <v>4.6469077531773742E-3</v>
      </c>
      <c r="X32" s="171">
        <f>'K&amp;R'!BG$15*$BI32</f>
        <v>4.6469077531773742E-3</v>
      </c>
      <c r="Y32" s="171">
        <f>'K&amp;R'!BH$15*$BI32</f>
        <v>4.6469077531773742E-3</v>
      </c>
      <c r="Z32" s="171">
        <f>'K&amp;R'!BI$15*$BI32</f>
        <v>4.6469077531773742E-3</v>
      </c>
      <c r="AA32" s="171">
        <f>'K&amp;R'!BJ$15*$BI32</f>
        <v>4.6469077531773742E-3</v>
      </c>
      <c r="AB32" s="171">
        <f>'K&amp;R'!BK$15*$BI32</f>
        <v>4.6469077531773742E-3</v>
      </c>
      <c r="AC32" s="171">
        <f>'K&amp;R'!BL$15*$BI32</f>
        <v>4.6469077531773742E-3</v>
      </c>
      <c r="AD32" s="171">
        <f>'K&amp;R'!BM$15*$BI32</f>
        <v>4.6469077531773742E-3</v>
      </c>
      <c r="AE32" s="171">
        <f>'K&amp;R'!BN$15*$BI32</f>
        <v>4.6469077531773742E-3</v>
      </c>
      <c r="AF32" s="171">
        <f>'K&amp;R'!BO$15*$BI32</f>
        <v>4.6469077531773742E-3</v>
      </c>
      <c r="AG32" s="171">
        <f>'K&amp;R'!BP$15*$BI32</f>
        <v>4.6469077531773742E-3</v>
      </c>
      <c r="AH32" s="171">
        <f>'K&amp;R'!BQ$15*$BI32</f>
        <v>9.4332227389500711E-3</v>
      </c>
      <c r="AI32" s="171">
        <f>'K&amp;R'!BR$15*$BI32</f>
        <v>9.4332227389500711E-3</v>
      </c>
      <c r="AJ32" s="171">
        <f>'K&amp;R'!BS$15*$BI32</f>
        <v>9.4332227389500711E-3</v>
      </c>
      <c r="AK32" s="171">
        <f>'K&amp;R'!BT$15*$BI32</f>
        <v>9.4332227389500711E-3</v>
      </c>
      <c r="AL32" s="171">
        <f>'K&amp;R'!BU$15*$BI32</f>
        <v>9.4332227389500711E-3</v>
      </c>
      <c r="AM32" s="171">
        <f>'K&amp;R'!BV$15*$BI32</f>
        <v>9.4332227389500711E-3</v>
      </c>
      <c r="AN32" s="171">
        <f>'K&amp;R'!BW$15*$BI32</f>
        <v>9.4332227389500711E-3</v>
      </c>
      <c r="AO32" s="171">
        <f>'K&amp;R'!BX$15*$BI32</f>
        <v>9.4332227389500711E-3</v>
      </c>
      <c r="AP32" s="171">
        <f>'K&amp;R'!BY$15*$BI32</f>
        <v>9.4332227389500711E-3</v>
      </c>
      <c r="AQ32" s="171">
        <f>'K&amp;R'!BZ$15*$BI32</f>
        <v>9.4332227389500711E-3</v>
      </c>
      <c r="AR32" s="171">
        <f>'K&amp;R'!CA$15*$BI32</f>
        <v>9.4332227389500711E-3</v>
      </c>
      <c r="AS32" s="171">
        <f>'K&amp;R'!CB$15*$BI32</f>
        <v>9.4332227389500711E-3</v>
      </c>
      <c r="AT32" s="171">
        <f>'K&amp;R'!CC$15*$BI32</f>
        <v>1.4363127174295947E-2</v>
      </c>
      <c r="AU32" s="171">
        <f>'K&amp;R'!CD$15*$BI32</f>
        <v>1.4363127174295947E-2</v>
      </c>
      <c r="AV32" s="171">
        <f>'K&amp;R'!CE$15*$BI32</f>
        <v>1.4363127174295947E-2</v>
      </c>
      <c r="AW32" s="171">
        <f>'K&amp;R'!CF$15*$BI32</f>
        <v>1.4363127174295947E-2</v>
      </c>
      <c r="AX32" s="171">
        <f>'K&amp;R'!CG$15*$BI32</f>
        <v>1.4363127174295947E-2</v>
      </c>
      <c r="AY32" s="171">
        <f>'K&amp;R'!CH$15*$BI32</f>
        <v>1.4363127174295947E-2</v>
      </c>
      <c r="AZ32" s="171">
        <f>'K&amp;R'!CI$15*$BI32</f>
        <v>1.4363127174295947E-2</v>
      </c>
      <c r="BA32" s="171">
        <f>'K&amp;R'!CJ$15*$BI32</f>
        <v>1.4363127174295947E-2</v>
      </c>
      <c r="BB32" s="171">
        <f>'K&amp;R'!CK$15*$BI32</f>
        <v>1.4363127174295947E-2</v>
      </c>
      <c r="BC32" s="171">
        <f>'K&amp;R'!CL$15*$BI32</f>
        <v>1.4363127174295947E-2</v>
      </c>
      <c r="BD32" s="171">
        <f>'K&amp;R'!CM$15*$BI32</f>
        <v>1.4363127174295947E-2</v>
      </c>
      <c r="BE32" s="171">
        <f>'K&amp;R'!CN$15*$BI32</f>
        <v>1.4363127174295947E-2</v>
      </c>
      <c r="BF32" s="171">
        <f>'K&amp;R'!CO$15*$BI32</f>
        <v>1.4794020989524823E-2</v>
      </c>
      <c r="BG32" s="171">
        <f>'K&amp;R'!CP$15*$BI32</f>
        <v>1.4794020989524823E-2</v>
      </c>
      <c r="BI32" s="174">
        <f>SUMIF(Revenue!$P:$P,'K&amp;R (USD)'!$F32,Revenue!$F:$F)</f>
        <v>9.774341692648745E-5</v>
      </c>
    </row>
    <row r="33" spans="1:61" s="173" customFormat="1" ht="12.75" hidden="1" customHeight="1">
      <c r="A33" s="179" t="s">
        <v>589</v>
      </c>
      <c r="B33" s="179" t="s">
        <v>589</v>
      </c>
      <c r="C33" s="170" t="str" cm="1">
        <f t="array" ref="C33">IFERROR(INDEX('Legal Entity'!B:B,MATCH('K&amp;R (USD)'!F33,'Legal Entity'!A:A,0),0),0)</f>
        <v>1610 - Corix Utilities Systems (Georgia) Inc.</v>
      </c>
      <c r="D33" s="170" t="str" cm="1">
        <f t="array" ref="D33">IFERROR(INDEX('Legal Entity'!C:C,MATCH(F33,'Legal Entity'!A:A,0),0),0)</f>
        <v>US</v>
      </c>
      <c r="E33" s="170" t="s">
        <v>635</v>
      </c>
      <c r="F33" s="170" t="s">
        <v>268</v>
      </c>
      <c r="G33" s="170"/>
      <c r="H33" s="171">
        <f>'K&amp;R'!AQ$15*$BI33</f>
        <v>7.2693826697514379E-3</v>
      </c>
      <c r="I33" s="171">
        <f>'K&amp;R'!AR$15*$BI33</f>
        <v>7.2693826697514379E-3</v>
      </c>
      <c r="J33" s="171">
        <f>'K&amp;R'!AS$15*$BI33</f>
        <v>7.2693826697514379E-3</v>
      </c>
      <c r="K33" s="171">
        <f>'K&amp;R'!AT$15*$BI33</f>
        <v>7.2693826697514379E-3</v>
      </c>
      <c r="L33" s="171">
        <f>'K&amp;R'!AU$15*$BI33</f>
        <v>7.2693826697514379E-3</v>
      </c>
      <c r="M33" s="171">
        <f>'K&amp;R'!AV$15*$BI33</f>
        <v>7.2693826697514379E-3</v>
      </c>
      <c r="N33" s="171">
        <f>'K&amp;R'!AW$15*$BI33</f>
        <v>7.2693826697514379E-3</v>
      </c>
      <c r="O33" s="171">
        <f>'K&amp;R'!AX$15*$BI33</f>
        <v>7.2693826697514379E-3</v>
      </c>
      <c r="P33" s="171">
        <f>'K&amp;R'!AY$15*$BI33</f>
        <v>7.2693826697514379E-3</v>
      </c>
      <c r="Q33" s="171">
        <f>'K&amp;R'!AZ$15*$BI33</f>
        <v>7.2693826697514379E-3</v>
      </c>
      <c r="R33" s="171">
        <f>'K&amp;R'!BA$15*$BI33</f>
        <v>7.2693826697514379E-3</v>
      </c>
      <c r="S33" s="171">
        <f>'K&amp;R'!BB$15*$BI33</f>
        <v>7.2693826697514379E-3</v>
      </c>
      <c r="T33" s="171">
        <f>'K&amp;R'!BC$15*$BI33</f>
        <v>7.2693826697514379E-3</v>
      </c>
      <c r="U33" s="171">
        <f>'K&amp;R'!BD$15*$BI33</f>
        <v>7.2693826697514379E-3</v>
      </c>
      <c r="V33" s="171">
        <f>'K&amp;R'!BE$15*$BI33</f>
        <v>7.8509332833315536E-3</v>
      </c>
      <c r="W33" s="171">
        <f>'K&amp;R'!BF$15*$BI33</f>
        <v>7.8509332833315536E-3</v>
      </c>
      <c r="X33" s="171">
        <f>'K&amp;R'!BG$15*$BI33</f>
        <v>7.8509332833315536E-3</v>
      </c>
      <c r="Y33" s="171">
        <f>'K&amp;R'!BH$15*$BI33</f>
        <v>7.8509332833315536E-3</v>
      </c>
      <c r="Z33" s="171">
        <f>'K&amp;R'!BI$15*$BI33</f>
        <v>7.8509332833315536E-3</v>
      </c>
      <c r="AA33" s="171">
        <f>'K&amp;R'!BJ$15*$BI33</f>
        <v>7.8509332833315536E-3</v>
      </c>
      <c r="AB33" s="171">
        <f>'K&amp;R'!BK$15*$BI33</f>
        <v>7.8509332833315536E-3</v>
      </c>
      <c r="AC33" s="171">
        <f>'K&amp;R'!BL$15*$BI33</f>
        <v>7.8509332833315536E-3</v>
      </c>
      <c r="AD33" s="171">
        <f>'K&amp;R'!BM$15*$BI33</f>
        <v>7.8509332833315536E-3</v>
      </c>
      <c r="AE33" s="171">
        <f>'K&amp;R'!BN$15*$BI33</f>
        <v>7.8509332833315536E-3</v>
      </c>
      <c r="AF33" s="171">
        <f>'K&amp;R'!BO$15*$BI33</f>
        <v>7.8509332833315536E-3</v>
      </c>
      <c r="AG33" s="171">
        <f>'K&amp;R'!BP$15*$BI33</f>
        <v>7.8509332833315536E-3</v>
      </c>
      <c r="AH33" s="171">
        <f>'K&amp;R'!BQ$15*$BI33</f>
        <v>1.5937394565163056E-2</v>
      </c>
      <c r="AI33" s="171">
        <f>'K&amp;R'!BR$15*$BI33</f>
        <v>1.5937394565163056E-2</v>
      </c>
      <c r="AJ33" s="171">
        <f>'K&amp;R'!BS$15*$BI33</f>
        <v>1.5937394565163056E-2</v>
      </c>
      <c r="AK33" s="171">
        <f>'K&amp;R'!BT$15*$BI33</f>
        <v>1.5937394565163056E-2</v>
      </c>
      <c r="AL33" s="171">
        <f>'K&amp;R'!BU$15*$BI33</f>
        <v>1.5937394565163056E-2</v>
      </c>
      <c r="AM33" s="171">
        <f>'K&amp;R'!BV$15*$BI33</f>
        <v>1.5937394565163056E-2</v>
      </c>
      <c r="AN33" s="171">
        <f>'K&amp;R'!BW$15*$BI33</f>
        <v>1.5937394565163056E-2</v>
      </c>
      <c r="AO33" s="171">
        <f>'K&amp;R'!BX$15*$BI33</f>
        <v>1.5937394565163056E-2</v>
      </c>
      <c r="AP33" s="171">
        <f>'K&amp;R'!BY$15*$BI33</f>
        <v>1.5937394565163056E-2</v>
      </c>
      <c r="AQ33" s="171">
        <f>'K&amp;R'!BZ$15*$BI33</f>
        <v>1.5937394565163056E-2</v>
      </c>
      <c r="AR33" s="171">
        <f>'K&amp;R'!CA$15*$BI33</f>
        <v>1.5937394565163056E-2</v>
      </c>
      <c r="AS33" s="171">
        <f>'K&amp;R'!CB$15*$BI33</f>
        <v>1.5937394565163056E-2</v>
      </c>
      <c r="AT33" s="171">
        <f>'K&amp;R'!CC$15*$BI33</f>
        <v>2.4266449685449502E-2</v>
      </c>
      <c r="AU33" s="171">
        <f>'K&amp;R'!CD$15*$BI33</f>
        <v>2.4266449685449502E-2</v>
      </c>
      <c r="AV33" s="171">
        <f>'K&amp;R'!CE$15*$BI33</f>
        <v>2.4266449685449502E-2</v>
      </c>
      <c r="AW33" s="171">
        <f>'K&amp;R'!CF$15*$BI33</f>
        <v>2.4266449685449502E-2</v>
      </c>
      <c r="AX33" s="171">
        <f>'K&amp;R'!CG$15*$BI33</f>
        <v>2.4266449685449502E-2</v>
      </c>
      <c r="AY33" s="171">
        <f>'K&amp;R'!CH$15*$BI33</f>
        <v>2.4266449685449502E-2</v>
      </c>
      <c r="AZ33" s="171">
        <f>'K&amp;R'!CI$15*$BI33</f>
        <v>2.4266449685449502E-2</v>
      </c>
      <c r="BA33" s="171">
        <f>'K&amp;R'!CJ$15*$BI33</f>
        <v>2.4266449685449502E-2</v>
      </c>
      <c r="BB33" s="171">
        <f>'K&amp;R'!CK$15*$BI33</f>
        <v>2.4266449685449502E-2</v>
      </c>
      <c r="BC33" s="171">
        <f>'K&amp;R'!CL$15*$BI33</f>
        <v>2.4266449685449502E-2</v>
      </c>
      <c r="BD33" s="171">
        <f>'K&amp;R'!CM$15*$BI33</f>
        <v>2.4266449685449502E-2</v>
      </c>
      <c r="BE33" s="171">
        <f>'K&amp;R'!CN$15*$BI33</f>
        <v>2.4266449685449502E-2</v>
      </c>
      <c r="BF33" s="171">
        <f>'K&amp;R'!CO$15*$BI33</f>
        <v>2.499444317601298E-2</v>
      </c>
      <c r="BG33" s="171">
        <f>'K&amp;R'!CP$15*$BI33</f>
        <v>2.499444317601298E-2</v>
      </c>
      <c r="BI33" s="174">
        <f>SUMIF(Revenue!$P:$P,'K&amp;R (USD)'!$F33,Revenue!$F:$F)</f>
        <v>1.6513713762663151E-4</v>
      </c>
    </row>
    <row r="34" spans="1:61" s="173" customFormat="1" ht="12.75" hidden="1" customHeight="1">
      <c r="A34" s="179" t="s">
        <v>589</v>
      </c>
      <c r="B34" s="179" t="s">
        <v>589</v>
      </c>
      <c r="C34" s="170" t="str" cm="1">
        <f t="array" ref="C34">IFERROR(INDEX('Legal Entity'!B:B,MATCH('K&amp;R (USD)'!F34,'Legal Entity'!A:A,0),0),0)</f>
        <v>1116 - CAROLINA WATER SERVICE, INC. OF NORTH CAROLINA</v>
      </c>
      <c r="D34" s="170" t="str" cm="1">
        <f t="array" ref="D34">IFERROR(INDEX('Legal Entity'!C:C,MATCH(F34,'Legal Entity'!A:A,0),0),0)</f>
        <v>US</v>
      </c>
      <c r="E34" s="170" t="s">
        <v>635</v>
      </c>
      <c r="F34" s="170" t="s">
        <v>14</v>
      </c>
      <c r="G34" s="170"/>
      <c r="H34" s="171">
        <f>'K&amp;R'!AQ$15*$BI34</f>
        <v>5.5366286938225322</v>
      </c>
      <c r="I34" s="171">
        <f>'K&amp;R'!AR$15*$BI34</f>
        <v>5.5366286938225322</v>
      </c>
      <c r="J34" s="171">
        <f>'K&amp;R'!AS$15*$BI34</f>
        <v>5.5366286938225322</v>
      </c>
      <c r="K34" s="171">
        <f>'K&amp;R'!AT$15*$BI34</f>
        <v>5.5366286938225322</v>
      </c>
      <c r="L34" s="171">
        <f>'K&amp;R'!AU$15*$BI34</f>
        <v>5.5366286938225322</v>
      </c>
      <c r="M34" s="171">
        <f>'K&amp;R'!AV$15*$BI34</f>
        <v>5.5366286938225322</v>
      </c>
      <c r="N34" s="171">
        <f>'K&amp;R'!AW$15*$BI34</f>
        <v>5.5366286938225322</v>
      </c>
      <c r="O34" s="171">
        <f>'K&amp;R'!AX$15*$BI34</f>
        <v>5.5366286938225322</v>
      </c>
      <c r="P34" s="171">
        <f>'K&amp;R'!AY$15*$BI34</f>
        <v>5.5366286938225322</v>
      </c>
      <c r="Q34" s="171">
        <f>'K&amp;R'!AZ$15*$BI34</f>
        <v>5.5366286938225322</v>
      </c>
      <c r="R34" s="171">
        <f>'K&amp;R'!BA$15*$BI34</f>
        <v>5.5366286938225322</v>
      </c>
      <c r="S34" s="171">
        <f>'K&amp;R'!BB$15*$BI34</f>
        <v>5.5366286938225322</v>
      </c>
      <c r="T34" s="171">
        <f>'K&amp;R'!BC$15*$BI34</f>
        <v>5.5366286938225322</v>
      </c>
      <c r="U34" s="171">
        <f>'K&amp;R'!BD$15*$BI34</f>
        <v>5.5366286938225322</v>
      </c>
      <c r="V34" s="171">
        <f>'K&amp;R'!BE$15*$BI34</f>
        <v>5.9795589893283356</v>
      </c>
      <c r="W34" s="171">
        <f>'K&amp;R'!BF$15*$BI34</f>
        <v>5.9795589893283356</v>
      </c>
      <c r="X34" s="171">
        <f>'K&amp;R'!BG$15*$BI34</f>
        <v>5.9795589893283356</v>
      </c>
      <c r="Y34" s="171">
        <f>'K&amp;R'!BH$15*$BI34</f>
        <v>5.9795589893283356</v>
      </c>
      <c r="Z34" s="171">
        <f>'K&amp;R'!BI$15*$BI34</f>
        <v>5.9795589893283356</v>
      </c>
      <c r="AA34" s="171">
        <f>'K&amp;R'!BJ$15*$BI34</f>
        <v>5.9795589893283356</v>
      </c>
      <c r="AB34" s="171">
        <f>'K&amp;R'!BK$15*$BI34</f>
        <v>5.9795589893283356</v>
      </c>
      <c r="AC34" s="171">
        <f>'K&amp;R'!BL$15*$BI34</f>
        <v>5.9795589893283356</v>
      </c>
      <c r="AD34" s="171">
        <f>'K&amp;R'!BM$15*$BI34</f>
        <v>5.9795589893283356</v>
      </c>
      <c r="AE34" s="171">
        <f>'K&amp;R'!BN$15*$BI34</f>
        <v>5.9795589893283356</v>
      </c>
      <c r="AF34" s="171">
        <f>'K&amp;R'!BO$15*$BI34</f>
        <v>5.9795589893283356</v>
      </c>
      <c r="AG34" s="171">
        <f>'K&amp;R'!BP$15*$BI34</f>
        <v>5.9795589893283356</v>
      </c>
      <c r="AH34" s="171">
        <f>'K&amp;R'!BQ$15*$BI34</f>
        <v>12.138504748336521</v>
      </c>
      <c r="AI34" s="171">
        <f>'K&amp;R'!BR$15*$BI34</f>
        <v>12.138504748336521</v>
      </c>
      <c r="AJ34" s="171">
        <f>'K&amp;R'!BS$15*$BI34</f>
        <v>12.138504748336521</v>
      </c>
      <c r="AK34" s="171">
        <f>'K&amp;R'!BT$15*$BI34</f>
        <v>12.138504748336521</v>
      </c>
      <c r="AL34" s="171">
        <f>'K&amp;R'!BU$15*$BI34</f>
        <v>12.138504748336521</v>
      </c>
      <c r="AM34" s="171">
        <f>'K&amp;R'!BV$15*$BI34</f>
        <v>12.138504748336521</v>
      </c>
      <c r="AN34" s="171">
        <f>'K&amp;R'!BW$15*$BI34</f>
        <v>12.138504748336521</v>
      </c>
      <c r="AO34" s="171">
        <f>'K&amp;R'!BX$15*$BI34</f>
        <v>12.138504748336521</v>
      </c>
      <c r="AP34" s="171">
        <f>'K&amp;R'!BY$15*$BI34</f>
        <v>12.138504748336521</v>
      </c>
      <c r="AQ34" s="171">
        <f>'K&amp;R'!BZ$15*$BI34</f>
        <v>12.138504748336521</v>
      </c>
      <c r="AR34" s="171">
        <f>'K&amp;R'!CA$15*$BI34</f>
        <v>12.138504748336521</v>
      </c>
      <c r="AS34" s="171">
        <f>'K&amp;R'!CB$15*$BI34</f>
        <v>12.138504748336521</v>
      </c>
      <c r="AT34" s="171">
        <f>'K&amp;R'!CC$15*$BI34</f>
        <v>18.482218880114953</v>
      </c>
      <c r="AU34" s="171">
        <f>'K&amp;R'!CD$15*$BI34</f>
        <v>18.482218880114953</v>
      </c>
      <c r="AV34" s="171">
        <f>'K&amp;R'!CE$15*$BI34</f>
        <v>18.482218880114953</v>
      </c>
      <c r="AW34" s="171">
        <f>'K&amp;R'!CF$15*$BI34</f>
        <v>18.482218880114953</v>
      </c>
      <c r="AX34" s="171">
        <f>'K&amp;R'!CG$15*$BI34</f>
        <v>18.482218880114953</v>
      </c>
      <c r="AY34" s="171">
        <f>'K&amp;R'!CH$15*$BI34</f>
        <v>18.482218880114953</v>
      </c>
      <c r="AZ34" s="171">
        <f>'K&amp;R'!CI$15*$BI34</f>
        <v>18.482218880114953</v>
      </c>
      <c r="BA34" s="171">
        <f>'K&amp;R'!CJ$15*$BI34</f>
        <v>18.482218880114953</v>
      </c>
      <c r="BB34" s="171">
        <f>'K&amp;R'!CK$15*$BI34</f>
        <v>18.482218880114953</v>
      </c>
      <c r="BC34" s="171">
        <f>'K&amp;R'!CL$15*$BI34</f>
        <v>18.482218880114953</v>
      </c>
      <c r="BD34" s="171">
        <f>'K&amp;R'!CM$15*$BI34</f>
        <v>18.482218880114953</v>
      </c>
      <c r="BE34" s="171">
        <f>'K&amp;R'!CN$15*$BI34</f>
        <v>18.482218880114953</v>
      </c>
      <c r="BF34" s="171">
        <f>'K&amp;R'!CO$15*$BI34</f>
        <v>19.036685446518398</v>
      </c>
      <c r="BG34" s="171">
        <f>'K&amp;R'!CP$15*$BI34</f>
        <v>19.036685446518398</v>
      </c>
      <c r="BI34" s="174">
        <f>SUMIF(Revenue!$P:$P,'K&amp;R (USD)'!$F34,Revenue!$F:$F)</f>
        <v>0.12577450605315174</v>
      </c>
    </row>
    <row r="35" spans="1:61" s="173" customFormat="1" ht="12.75" hidden="1" customHeight="1">
      <c r="A35" s="179" t="s">
        <v>589</v>
      </c>
      <c r="B35" s="179" t="s">
        <v>589</v>
      </c>
      <c r="C35" s="170" t="str" cm="1">
        <f t="array" ref="C35">IFERROR(INDEX('Legal Entity'!B:B,MATCH('K&amp;R (USD)'!F35,'Legal Entity'!A:A,0),0),0)</f>
        <v>1146 - Blue Granite Water Company, Inc.</v>
      </c>
      <c r="D35" s="170" t="str" cm="1">
        <f t="array" ref="D35">IFERROR(INDEX('Legal Entity'!C:C,MATCH(F35,'Legal Entity'!A:A,0),0),0)</f>
        <v>US</v>
      </c>
      <c r="E35" s="170" t="s">
        <v>635</v>
      </c>
      <c r="F35" s="170" t="s">
        <v>23</v>
      </c>
      <c r="G35" s="170"/>
      <c r="H35" s="171">
        <f>'K&amp;R'!AQ$15*$BI35</f>
        <v>4.2814642031296515</v>
      </c>
      <c r="I35" s="171">
        <f>'K&amp;R'!AR$15*$BI35</f>
        <v>4.2814642031296515</v>
      </c>
      <c r="J35" s="171">
        <f>'K&amp;R'!AS$15*$BI35</f>
        <v>4.2814642031296515</v>
      </c>
      <c r="K35" s="171">
        <f>'K&amp;R'!AT$15*$BI35</f>
        <v>4.2814642031296515</v>
      </c>
      <c r="L35" s="171">
        <f>'K&amp;R'!AU$15*$BI35</f>
        <v>4.2814642031296515</v>
      </c>
      <c r="M35" s="171">
        <f>'K&amp;R'!AV$15*$BI35</f>
        <v>4.2814642031296515</v>
      </c>
      <c r="N35" s="171">
        <f>'K&amp;R'!AW$15*$BI35</f>
        <v>4.2814642031296515</v>
      </c>
      <c r="O35" s="171">
        <f>'K&amp;R'!AX$15*$BI35</f>
        <v>4.2814642031296515</v>
      </c>
      <c r="P35" s="171">
        <f>'K&amp;R'!AY$15*$BI35</f>
        <v>4.2814642031296515</v>
      </c>
      <c r="Q35" s="171">
        <f>'K&amp;R'!AZ$15*$BI35</f>
        <v>4.2814642031296515</v>
      </c>
      <c r="R35" s="171">
        <f>'K&amp;R'!BA$15*$BI35</f>
        <v>4.2814642031296515</v>
      </c>
      <c r="S35" s="171">
        <f>'K&amp;R'!BB$15*$BI35</f>
        <v>4.2814642031296515</v>
      </c>
      <c r="T35" s="171">
        <f>'K&amp;R'!BC$15*$BI35</f>
        <v>4.2814642031296515</v>
      </c>
      <c r="U35" s="171">
        <f>'K&amp;R'!BD$15*$BI35</f>
        <v>4.2814642031296515</v>
      </c>
      <c r="V35" s="171">
        <f>'K&amp;R'!BE$15*$BI35</f>
        <v>4.6239813393800242</v>
      </c>
      <c r="W35" s="171">
        <f>'K&amp;R'!BF$15*$BI35</f>
        <v>4.6239813393800242</v>
      </c>
      <c r="X35" s="171">
        <f>'K&amp;R'!BG$15*$BI35</f>
        <v>4.6239813393800242</v>
      </c>
      <c r="Y35" s="171">
        <f>'K&amp;R'!BH$15*$BI35</f>
        <v>4.6239813393800242</v>
      </c>
      <c r="Z35" s="171">
        <f>'K&amp;R'!BI$15*$BI35</f>
        <v>4.6239813393800242</v>
      </c>
      <c r="AA35" s="171">
        <f>'K&amp;R'!BJ$15*$BI35</f>
        <v>4.6239813393800242</v>
      </c>
      <c r="AB35" s="171">
        <f>'K&amp;R'!BK$15*$BI35</f>
        <v>4.6239813393800242</v>
      </c>
      <c r="AC35" s="171">
        <f>'K&amp;R'!BL$15*$BI35</f>
        <v>4.6239813393800242</v>
      </c>
      <c r="AD35" s="171">
        <f>'K&amp;R'!BM$15*$BI35</f>
        <v>4.6239813393800242</v>
      </c>
      <c r="AE35" s="171">
        <f>'K&amp;R'!BN$15*$BI35</f>
        <v>4.6239813393800242</v>
      </c>
      <c r="AF35" s="171">
        <f>'K&amp;R'!BO$15*$BI35</f>
        <v>4.6239813393800242</v>
      </c>
      <c r="AG35" s="171">
        <f>'K&amp;R'!BP$15*$BI35</f>
        <v>4.6239813393800242</v>
      </c>
      <c r="AH35" s="171">
        <f>'K&amp;R'!BQ$15*$BI35</f>
        <v>9.3866821189414509</v>
      </c>
      <c r="AI35" s="171">
        <f>'K&amp;R'!BR$15*$BI35</f>
        <v>9.3866821189414509</v>
      </c>
      <c r="AJ35" s="171">
        <f>'K&amp;R'!BS$15*$BI35</f>
        <v>9.3866821189414509</v>
      </c>
      <c r="AK35" s="171">
        <f>'K&amp;R'!BT$15*$BI35</f>
        <v>9.3866821189414509</v>
      </c>
      <c r="AL35" s="171">
        <f>'K&amp;R'!BU$15*$BI35</f>
        <v>9.3866821189414509</v>
      </c>
      <c r="AM35" s="171">
        <f>'K&amp;R'!BV$15*$BI35</f>
        <v>9.3866821189414509</v>
      </c>
      <c r="AN35" s="171">
        <f>'K&amp;R'!BW$15*$BI35</f>
        <v>9.3866821189414509</v>
      </c>
      <c r="AO35" s="171">
        <f>'K&amp;R'!BX$15*$BI35</f>
        <v>9.3866821189414509</v>
      </c>
      <c r="AP35" s="171">
        <f>'K&amp;R'!BY$15*$BI35</f>
        <v>9.3866821189414509</v>
      </c>
      <c r="AQ35" s="171">
        <f>'K&amp;R'!BZ$15*$BI35</f>
        <v>9.3866821189414509</v>
      </c>
      <c r="AR35" s="171">
        <f>'K&amp;R'!CA$15*$BI35</f>
        <v>9.3866821189414509</v>
      </c>
      <c r="AS35" s="171">
        <f>'K&amp;R'!CB$15*$BI35</f>
        <v>9.3866821189414509</v>
      </c>
      <c r="AT35" s="171">
        <f>'K&amp;R'!CC$15*$BI35</f>
        <v>14.292263921889719</v>
      </c>
      <c r="AU35" s="171">
        <f>'K&amp;R'!CD$15*$BI35</f>
        <v>14.292263921889719</v>
      </c>
      <c r="AV35" s="171">
        <f>'K&amp;R'!CE$15*$BI35</f>
        <v>14.292263921889719</v>
      </c>
      <c r="AW35" s="171">
        <f>'K&amp;R'!CF$15*$BI35</f>
        <v>14.292263921889719</v>
      </c>
      <c r="AX35" s="171">
        <f>'K&amp;R'!CG$15*$BI35</f>
        <v>14.292263921889719</v>
      </c>
      <c r="AY35" s="171">
        <f>'K&amp;R'!CH$15*$BI35</f>
        <v>14.292263921889719</v>
      </c>
      <c r="AZ35" s="171">
        <f>'K&amp;R'!CI$15*$BI35</f>
        <v>14.292263921889719</v>
      </c>
      <c r="BA35" s="171">
        <f>'K&amp;R'!CJ$15*$BI35</f>
        <v>14.292263921889719</v>
      </c>
      <c r="BB35" s="171">
        <f>'K&amp;R'!CK$15*$BI35</f>
        <v>14.292263921889719</v>
      </c>
      <c r="BC35" s="171">
        <f>'K&amp;R'!CL$15*$BI35</f>
        <v>14.292263921889719</v>
      </c>
      <c r="BD35" s="171">
        <f>'K&amp;R'!CM$15*$BI35</f>
        <v>14.292263921889719</v>
      </c>
      <c r="BE35" s="171">
        <f>'K&amp;R'!CN$15*$BI35</f>
        <v>14.292263921889719</v>
      </c>
      <c r="BF35" s="171">
        <f>'K&amp;R'!CO$15*$BI35</f>
        <v>14.721031839546407</v>
      </c>
      <c r="BG35" s="171">
        <f>'K&amp;R'!CP$15*$BI35</f>
        <v>14.721031839546407</v>
      </c>
      <c r="BI35" s="174">
        <f>SUMIF(Revenue!$P:$P,'K&amp;R (USD)'!$F35,Revenue!$F:$F)</f>
        <v>9.7261180966263946E-2</v>
      </c>
    </row>
    <row r="36" spans="1:61" s="173" customFormat="1" ht="12.75" hidden="1" customHeight="1">
      <c r="A36" s="179" t="s">
        <v>589</v>
      </c>
      <c r="B36" s="179" t="s">
        <v>589</v>
      </c>
      <c r="C36" s="170" t="str" cm="1">
        <f t="array" ref="C36">IFERROR(INDEX('Legal Entity'!B:B,MATCH('K&amp;R (USD)'!F36,'Legal Entity'!A:A,0),0),0)</f>
        <v>1120 - UTILITIES, INC. OF FLORIDA</v>
      </c>
      <c r="D36" s="170" t="str" cm="1">
        <f t="array" ref="D36">IFERROR(INDEX('Legal Entity'!C:C,MATCH(F36,'Legal Entity'!A:A,0),0),0)</f>
        <v>US</v>
      </c>
      <c r="E36" s="170" t="s">
        <v>635</v>
      </c>
      <c r="F36" s="170" t="s">
        <v>16</v>
      </c>
      <c r="G36" s="170"/>
      <c r="H36" s="171">
        <f>'K&amp;R'!AQ$15*$BI36</f>
        <v>5.8345656921414584</v>
      </c>
      <c r="I36" s="171">
        <f>'K&amp;R'!AR$15*$BI36</f>
        <v>5.8345656921414584</v>
      </c>
      <c r="J36" s="171">
        <f>'K&amp;R'!AS$15*$BI36</f>
        <v>5.8345656921414584</v>
      </c>
      <c r="K36" s="171">
        <f>'K&amp;R'!AT$15*$BI36</f>
        <v>5.8345656921414584</v>
      </c>
      <c r="L36" s="171">
        <f>'K&amp;R'!AU$15*$BI36</f>
        <v>5.8345656921414584</v>
      </c>
      <c r="M36" s="171">
        <f>'K&amp;R'!AV$15*$BI36</f>
        <v>5.8345656921414584</v>
      </c>
      <c r="N36" s="171">
        <f>'K&amp;R'!AW$15*$BI36</f>
        <v>5.8345656921414584</v>
      </c>
      <c r="O36" s="171">
        <f>'K&amp;R'!AX$15*$BI36</f>
        <v>5.8345656921414584</v>
      </c>
      <c r="P36" s="171">
        <f>'K&amp;R'!AY$15*$BI36</f>
        <v>5.8345656921414584</v>
      </c>
      <c r="Q36" s="171">
        <f>'K&amp;R'!AZ$15*$BI36</f>
        <v>5.8345656921414584</v>
      </c>
      <c r="R36" s="171">
        <f>'K&amp;R'!BA$15*$BI36</f>
        <v>5.8345656921414584</v>
      </c>
      <c r="S36" s="171">
        <f>'K&amp;R'!BB$15*$BI36</f>
        <v>5.8345656921414584</v>
      </c>
      <c r="T36" s="171">
        <f>'K&amp;R'!BC$15*$BI36</f>
        <v>5.8345656921414584</v>
      </c>
      <c r="U36" s="171">
        <f>'K&amp;R'!BD$15*$BI36</f>
        <v>5.8345656921414584</v>
      </c>
      <c r="V36" s="171">
        <f>'K&amp;R'!BE$15*$BI36</f>
        <v>6.301330947512775</v>
      </c>
      <c r="W36" s="171">
        <f>'K&amp;R'!BF$15*$BI36</f>
        <v>6.301330947512775</v>
      </c>
      <c r="X36" s="171">
        <f>'K&amp;R'!BG$15*$BI36</f>
        <v>6.301330947512775</v>
      </c>
      <c r="Y36" s="171">
        <f>'K&amp;R'!BH$15*$BI36</f>
        <v>6.301330947512775</v>
      </c>
      <c r="Z36" s="171">
        <f>'K&amp;R'!BI$15*$BI36</f>
        <v>6.301330947512775</v>
      </c>
      <c r="AA36" s="171">
        <f>'K&amp;R'!BJ$15*$BI36</f>
        <v>6.301330947512775</v>
      </c>
      <c r="AB36" s="171">
        <f>'K&amp;R'!BK$15*$BI36</f>
        <v>6.301330947512775</v>
      </c>
      <c r="AC36" s="171">
        <f>'K&amp;R'!BL$15*$BI36</f>
        <v>6.301330947512775</v>
      </c>
      <c r="AD36" s="171">
        <f>'K&amp;R'!BM$15*$BI36</f>
        <v>6.301330947512775</v>
      </c>
      <c r="AE36" s="171">
        <f>'K&amp;R'!BN$15*$BI36</f>
        <v>6.301330947512775</v>
      </c>
      <c r="AF36" s="171">
        <f>'K&amp;R'!BO$15*$BI36</f>
        <v>6.301330947512775</v>
      </c>
      <c r="AG36" s="171">
        <f>'K&amp;R'!BP$15*$BI36</f>
        <v>6.301330947512775</v>
      </c>
      <c r="AH36" s="171">
        <f>'K&amp;R'!BQ$15*$BI36</f>
        <v>12.791701823450934</v>
      </c>
      <c r="AI36" s="171">
        <f>'K&amp;R'!BR$15*$BI36</f>
        <v>12.791701823450934</v>
      </c>
      <c r="AJ36" s="171">
        <f>'K&amp;R'!BS$15*$BI36</f>
        <v>12.791701823450934</v>
      </c>
      <c r="AK36" s="171">
        <f>'K&amp;R'!BT$15*$BI36</f>
        <v>12.791701823450934</v>
      </c>
      <c r="AL36" s="171">
        <f>'K&amp;R'!BU$15*$BI36</f>
        <v>12.791701823450934</v>
      </c>
      <c r="AM36" s="171">
        <f>'K&amp;R'!BV$15*$BI36</f>
        <v>12.791701823450934</v>
      </c>
      <c r="AN36" s="171">
        <f>'K&amp;R'!BW$15*$BI36</f>
        <v>12.791701823450934</v>
      </c>
      <c r="AO36" s="171">
        <f>'K&amp;R'!BX$15*$BI36</f>
        <v>12.791701823450934</v>
      </c>
      <c r="AP36" s="171">
        <f>'K&amp;R'!BY$15*$BI36</f>
        <v>12.791701823450934</v>
      </c>
      <c r="AQ36" s="171">
        <f>'K&amp;R'!BZ$15*$BI36</f>
        <v>12.791701823450934</v>
      </c>
      <c r="AR36" s="171">
        <f>'K&amp;R'!CA$15*$BI36</f>
        <v>12.791701823450934</v>
      </c>
      <c r="AS36" s="171">
        <f>'K&amp;R'!CB$15*$BI36</f>
        <v>12.791701823450934</v>
      </c>
      <c r="AT36" s="171">
        <f>'K&amp;R'!CC$15*$BI36</f>
        <v>19.476783825667237</v>
      </c>
      <c r="AU36" s="171">
        <f>'K&amp;R'!CD$15*$BI36</f>
        <v>19.476783825667237</v>
      </c>
      <c r="AV36" s="171">
        <f>'K&amp;R'!CE$15*$BI36</f>
        <v>19.476783825667237</v>
      </c>
      <c r="AW36" s="171">
        <f>'K&amp;R'!CF$15*$BI36</f>
        <v>19.476783825667237</v>
      </c>
      <c r="AX36" s="171">
        <f>'K&amp;R'!CG$15*$BI36</f>
        <v>19.476783825667237</v>
      </c>
      <c r="AY36" s="171">
        <f>'K&amp;R'!CH$15*$BI36</f>
        <v>19.476783825667237</v>
      </c>
      <c r="AZ36" s="171">
        <f>'K&amp;R'!CI$15*$BI36</f>
        <v>19.476783825667237</v>
      </c>
      <c r="BA36" s="171">
        <f>'K&amp;R'!CJ$15*$BI36</f>
        <v>19.476783825667237</v>
      </c>
      <c r="BB36" s="171">
        <f>'K&amp;R'!CK$15*$BI36</f>
        <v>19.476783825667237</v>
      </c>
      <c r="BC36" s="171">
        <f>'K&amp;R'!CL$15*$BI36</f>
        <v>19.476783825667237</v>
      </c>
      <c r="BD36" s="171">
        <f>'K&amp;R'!CM$15*$BI36</f>
        <v>19.476783825667237</v>
      </c>
      <c r="BE36" s="171">
        <f>'K&amp;R'!CN$15*$BI36</f>
        <v>19.476783825667237</v>
      </c>
      <c r="BF36" s="171">
        <f>'K&amp;R'!CO$15*$BI36</f>
        <v>20.061087340437251</v>
      </c>
      <c r="BG36" s="171">
        <f>'K&amp;R'!CP$15*$BI36</f>
        <v>20.061087340437251</v>
      </c>
      <c r="BI36" s="174">
        <f>SUMIF(Revenue!$P:$P,'K&amp;R (USD)'!$F36,Revenue!$F:$F)</f>
        <v>0.13254268229735822</v>
      </c>
    </row>
    <row r="37" spans="1:61" s="173" customFormat="1" ht="12.75" hidden="1" customHeight="1">
      <c r="A37" s="179" t="s">
        <v>589</v>
      </c>
      <c r="B37" s="179" t="s">
        <v>589</v>
      </c>
      <c r="C37" s="170" t="str" cm="1">
        <f t="array" ref="C37">IFERROR(INDEX('Legal Entity'!B:B,MATCH('K&amp;R (USD)'!F37,'Legal Entity'!A:A,0),0),0)</f>
        <v>1210 - Fairbanks Sewer &amp; Water Inc.</v>
      </c>
      <c r="D37" s="170" t="str" cm="1">
        <f t="array" ref="D37">IFERROR(INDEX('Legal Entity'!C:C,MATCH(F37,'Legal Entity'!A:A,0),0),0)</f>
        <v>US</v>
      </c>
      <c r="E37" s="170" t="s">
        <v>635</v>
      </c>
      <c r="F37" s="170" t="s">
        <v>649</v>
      </c>
      <c r="G37" s="170"/>
      <c r="H37" s="171">
        <f>'K&amp;R'!AQ$15*$BI37</f>
        <v>0</v>
      </c>
      <c r="I37" s="171">
        <f>'K&amp;R'!AR$15*$BI37</f>
        <v>0</v>
      </c>
      <c r="J37" s="171">
        <f>'K&amp;R'!AS$15*$BI37</f>
        <v>0</v>
      </c>
      <c r="K37" s="171">
        <f>'K&amp;R'!AT$15*$BI37</f>
        <v>0</v>
      </c>
      <c r="L37" s="171">
        <f>'K&amp;R'!AU$15*$BI37</f>
        <v>0</v>
      </c>
      <c r="M37" s="171">
        <f>'K&amp;R'!AV$15*$BI37</f>
        <v>0</v>
      </c>
      <c r="N37" s="171">
        <f>'K&amp;R'!AW$15*$BI37</f>
        <v>0</v>
      </c>
      <c r="O37" s="171">
        <f>'K&amp;R'!AX$15*$BI37</f>
        <v>0</v>
      </c>
      <c r="P37" s="171">
        <f>'K&amp;R'!AY$15*$BI37</f>
        <v>0</v>
      </c>
      <c r="Q37" s="171">
        <f>'K&amp;R'!AZ$15*$BI37</f>
        <v>0</v>
      </c>
      <c r="R37" s="171">
        <f>'K&amp;R'!BA$15*$BI37</f>
        <v>0</v>
      </c>
      <c r="S37" s="171">
        <f>'K&amp;R'!BB$15*$BI37</f>
        <v>0</v>
      </c>
      <c r="T37" s="171">
        <f>'K&amp;R'!BC$15*$BI37</f>
        <v>0</v>
      </c>
      <c r="U37" s="171">
        <f>'K&amp;R'!BD$15*$BI37</f>
        <v>0</v>
      </c>
      <c r="V37" s="171">
        <f>'K&amp;R'!BE$15*$BI37</f>
        <v>0</v>
      </c>
      <c r="W37" s="171">
        <f>'K&amp;R'!BF$15*$BI37</f>
        <v>0</v>
      </c>
      <c r="X37" s="171">
        <f>'K&amp;R'!BG$15*$BI37</f>
        <v>0</v>
      </c>
      <c r="Y37" s="171">
        <f>'K&amp;R'!BH$15*$BI37</f>
        <v>0</v>
      </c>
      <c r="Z37" s="171">
        <f>'K&amp;R'!BI$15*$BI37</f>
        <v>0</v>
      </c>
      <c r="AA37" s="171">
        <f>'K&amp;R'!BJ$15*$BI37</f>
        <v>0</v>
      </c>
      <c r="AB37" s="171">
        <f>'K&amp;R'!BK$15*$BI37</f>
        <v>0</v>
      </c>
      <c r="AC37" s="171">
        <f>'K&amp;R'!BL$15*$BI37</f>
        <v>0</v>
      </c>
      <c r="AD37" s="171">
        <f>'K&amp;R'!BM$15*$BI37</f>
        <v>0</v>
      </c>
      <c r="AE37" s="171">
        <f>'K&amp;R'!BN$15*$BI37</f>
        <v>0</v>
      </c>
      <c r="AF37" s="171">
        <f>'K&amp;R'!BO$15*$BI37</f>
        <v>0</v>
      </c>
      <c r="AG37" s="171">
        <f>'K&amp;R'!BP$15*$BI37</f>
        <v>0</v>
      </c>
      <c r="AH37" s="171">
        <f>'K&amp;R'!BQ$15*$BI37</f>
        <v>0</v>
      </c>
      <c r="AI37" s="171">
        <f>'K&amp;R'!BR$15*$BI37</f>
        <v>0</v>
      </c>
      <c r="AJ37" s="171">
        <f>'K&amp;R'!BS$15*$BI37</f>
        <v>0</v>
      </c>
      <c r="AK37" s="171">
        <f>'K&amp;R'!BT$15*$BI37</f>
        <v>0</v>
      </c>
      <c r="AL37" s="171">
        <f>'K&amp;R'!BU$15*$BI37</f>
        <v>0</v>
      </c>
      <c r="AM37" s="171">
        <f>'K&amp;R'!BV$15*$BI37</f>
        <v>0</v>
      </c>
      <c r="AN37" s="171">
        <f>'K&amp;R'!BW$15*$BI37</f>
        <v>0</v>
      </c>
      <c r="AO37" s="171">
        <f>'K&amp;R'!BX$15*$BI37</f>
        <v>0</v>
      </c>
      <c r="AP37" s="171">
        <f>'K&amp;R'!BY$15*$BI37</f>
        <v>0</v>
      </c>
      <c r="AQ37" s="171">
        <f>'K&amp;R'!BZ$15*$BI37</f>
        <v>0</v>
      </c>
      <c r="AR37" s="171">
        <f>'K&amp;R'!CA$15*$BI37</f>
        <v>0</v>
      </c>
      <c r="AS37" s="171">
        <f>'K&amp;R'!CB$15*$BI37</f>
        <v>0</v>
      </c>
      <c r="AT37" s="171">
        <f>'K&amp;R'!CC$15*$BI37</f>
        <v>0</v>
      </c>
      <c r="AU37" s="171">
        <f>'K&amp;R'!CD$15*$BI37</f>
        <v>0</v>
      </c>
      <c r="AV37" s="171">
        <f>'K&amp;R'!CE$15*$BI37</f>
        <v>0</v>
      </c>
      <c r="AW37" s="171">
        <f>'K&amp;R'!CF$15*$BI37</f>
        <v>0</v>
      </c>
      <c r="AX37" s="171">
        <f>'K&amp;R'!CG$15*$BI37</f>
        <v>0</v>
      </c>
      <c r="AY37" s="171">
        <f>'K&amp;R'!CH$15*$BI37</f>
        <v>0</v>
      </c>
      <c r="AZ37" s="171">
        <f>'K&amp;R'!CI$15*$BI37</f>
        <v>0</v>
      </c>
      <c r="BA37" s="171">
        <f>'K&amp;R'!CJ$15*$BI37</f>
        <v>0</v>
      </c>
      <c r="BB37" s="171">
        <f>'K&amp;R'!CK$15*$BI37</f>
        <v>0</v>
      </c>
      <c r="BC37" s="171">
        <f>'K&amp;R'!CL$15*$BI37</f>
        <v>0</v>
      </c>
      <c r="BD37" s="171">
        <f>'K&amp;R'!CM$15*$BI37</f>
        <v>0</v>
      </c>
      <c r="BE37" s="171">
        <f>'K&amp;R'!CN$15*$BI37</f>
        <v>0</v>
      </c>
      <c r="BF37" s="171">
        <f>'K&amp;R'!CO$15*$BI37</f>
        <v>0</v>
      </c>
      <c r="BG37" s="171">
        <f>'K&amp;R'!CP$15*$BI37</f>
        <v>0</v>
      </c>
      <c r="BI37" s="174">
        <f>SUMIF(Revenue!$P:$P,'K&amp;R (USD)'!$F37,Revenue!$F:$F)</f>
        <v>0</v>
      </c>
    </row>
    <row r="38" spans="1:61" s="173" customFormat="1" ht="12.75" hidden="1" customHeight="1">
      <c r="A38" s="179" t="s">
        <v>589</v>
      </c>
      <c r="B38" s="179" t="s">
        <v>589</v>
      </c>
      <c r="C38" s="170" t="str" cm="1">
        <f t="array" ref="C38">IFERROR(INDEX('Legal Entity'!B:B,MATCH('K&amp;R (USD)'!F38,'Legal Entity'!A:A,0),0),0)</f>
        <v>1215 - Golden Heart Utilities, Inc.</v>
      </c>
      <c r="D38" s="170" t="str" cm="1">
        <f t="array" ref="D38">IFERROR(INDEX('Legal Entity'!C:C,MATCH(F38,'Legal Entity'!A:A,0),0),0)</f>
        <v>US</v>
      </c>
      <c r="E38" s="170" t="s">
        <v>635</v>
      </c>
      <c r="F38" s="170" t="s">
        <v>37</v>
      </c>
      <c r="G38" s="170"/>
      <c r="H38" s="171">
        <f>'K&amp;R'!AQ$15*$BI38</f>
        <v>9.9549030566894077E-3</v>
      </c>
      <c r="I38" s="171">
        <f>'K&amp;R'!AR$15*$BI38</f>
        <v>9.9549030566894077E-3</v>
      </c>
      <c r="J38" s="171">
        <f>'K&amp;R'!AS$15*$BI38</f>
        <v>9.9549030566894077E-3</v>
      </c>
      <c r="K38" s="171">
        <f>'K&amp;R'!AT$15*$BI38</f>
        <v>9.9549030566894077E-3</v>
      </c>
      <c r="L38" s="171">
        <f>'K&amp;R'!AU$15*$BI38</f>
        <v>9.9549030566894077E-3</v>
      </c>
      <c r="M38" s="171">
        <f>'K&amp;R'!AV$15*$BI38</f>
        <v>9.9549030566894077E-3</v>
      </c>
      <c r="N38" s="171">
        <f>'K&amp;R'!AW$15*$BI38</f>
        <v>9.9549030566894077E-3</v>
      </c>
      <c r="O38" s="171">
        <f>'K&amp;R'!AX$15*$BI38</f>
        <v>9.9549030566894077E-3</v>
      </c>
      <c r="P38" s="171">
        <f>'K&amp;R'!AY$15*$BI38</f>
        <v>9.9549030566894077E-3</v>
      </c>
      <c r="Q38" s="171">
        <f>'K&amp;R'!AZ$15*$BI38</f>
        <v>9.9549030566894077E-3</v>
      </c>
      <c r="R38" s="171">
        <f>'K&amp;R'!BA$15*$BI38</f>
        <v>9.9549030566894077E-3</v>
      </c>
      <c r="S38" s="171">
        <f>'K&amp;R'!BB$15*$BI38</f>
        <v>9.9549030566894077E-3</v>
      </c>
      <c r="T38" s="171">
        <f>'K&amp;R'!BC$15*$BI38</f>
        <v>9.9549030566894077E-3</v>
      </c>
      <c r="U38" s="171">
        <f>'K&amp;R'!BD$15*$BI38</f>
        <v>9.9549030566894077E-3</v>
      </c>
      <c r="V38" s="171">
        <f>'K&amp;R'!BE$15*$BI38</f>
        <v>1.075129530122456E-2</v>
      </c>
      <c r="W38" s="171">
        <f>'K&amp;R'!BF$15*$BI38</f>
        <v>1.075129530122456E-2</v>
      </c>
      <c r="X38" s="171">
        <f>'K&amp;R'!BG$15*$BI38</f>
        <v>1.075129530122456E-2</v>
      </c>
      <c r="Y38" s="171">
        <f>'K&amp;R'!BH$15*$BI38</f>
        <v>1.075129530122456E-2</v>
      </c>
      <c r="Z38" s="171">
        <f>'K&amp;R'!BI$15*$BI38</f>
        <v>1.075129530122456E-2</v>
      </c>
      <c r="AA38" s="171">
        <f>'K&amp;R'!BJ$15*$BI38</f>
        <v>1.075129530122456E-2</v>
      </c>
      <c r="AB38" s="171">
        <f>'K&amp;R'!BK$15*$BI38</f>
        <v>1.075129530122456E-2</v>
      </c>
      <c r="AC38" s="171">
        <f>'K&amp;R'!BL$15*$BI38</f>
        <v>1.075129530122456E-2</v>
      </c>
      <c r="AD38" s="171">
        <f>'K&amp;R'!BM$15*$BI38</f>
        <v>1.075129530122456E-2</v>
      </c>
      <c r="AE38" s="171">
        <f>'K&amp;R'!BN$15*$BI38</f>
        <v>1.075129530122456E-2</v>
      </c>
      <c r="AF38" s="171">
        <f>'K&amp;R'!BO$15*$BI38</f>
        <v>1.075129530122456E-2</v>
      </c>
      <c r="AG38" s="171">
        <f>'K&amp;R'!BP$15*$BI38</f>
        <v>1.075129530122456E-2</v>
      </c>
      <c r="AH38" s="171">
        <f>'K&amp;R'!BQ$15*$BI38</f>
        <v>2.1825129461485859E-2</v>
      </c>
      <c r="AI38" s="171">
        <f>'K&amp;R'!BR$15*$BI38</f>
        <v>2.1825129461485859E-2</v>
      </c>
      <c r="AJ38" s="171">
        <f>'K&amp;R'!BS$15*$BI38</f>
        <v>2.1825129461485859E-2</v>
      </c>
      <c r="AK38" s="171">
        <f>'K&amp;R'!BT$15*$BI38</f>
        <v>2.1825129461485859E-2</v>
      </c>
      <c r="AL38" s="171">
        <f>'K&amp;R'!BU$15*$BI38</f>
        <v>2.1825129461485859E-2</v>
      </c>
      <c r="AM38" s="171">
        <f>'K&amp;R'!BV$15*$BI38</f>
        <v>2.1825129461485859E-2</v>
      </c>
      <c r="AN38" s="171">
        <f>'K&amp;R'!BW$15*$BI38</f>
        <v>2.1825129461485859E-2</v>
      </c>
      <c r="AO38" s="171">
        <f>'K&amp;R'!BX$15*$BI38</f>
        <v>2.1825129461485859E-2</v>
      </c>
      <c r="AP38" s="171">
        <f>'K&amp;R'!BY$15*$BI38</f>
        <v>2.1825129461485859E-2</v>
      </c>
      <c r="AQ38" s="171">
        <f>'K&amp;R'!BZ$15*$BI38</f>
        <v>2.1825129461485859E-2</v>
      </c>
      <c r="AR38" s="171">
        <f>'K&amp;R'!CA$15*$BI38</f>
        <v>2.1825129461485859E-2</v>
      </c>
      <c r="AS38" s="171">
        <f>'K&amp;R'!CB$15*$BI38</f>
        <v>2.1825129461485859E-2</v>
      </c>
      <c r="AT38" s="171">
        <f>'K&amp;R'!CC$15*$BI38</f>
        <v>3.3231178646554997E-2</v>
      </c>
      <c r="AU38" s="171">
        <f>'K&amp;R'!CD$15*$BI38</f>
        <v>3.3231178646554997E-2</v>
      </c>
      <c r="AV38" s="171">
        <f>'K&amp;R'!CE$15*$BI38</f>
        <v>3.3231178646554997E-2</v>
      </c>
      <c r="AW38" s="171">
        <f>'K&amp;R'!CF$15*$BI38</f>
        <v>3.3231178646554997E-2</v>
      </c>
      <c r="AX38" s="171">
        <f>'K&amp;R'!CG$15*$BI38</f>
        <v>3.3231178646554997E-2</v>
      </c>
      <c r="AY38" s="171">
        <f>'K&amp;R'!CH$15*$BI38</f>
        <v>3.3231178646554997E-2</v>
      </c>
      <c r="AZ38" s="171">
        <f>'K&amp;R'!CI$15*$BI38</f>
        <v>3.3231178646554997E-2</v>
      </c>
      <c r="BA38" s="171">
        <f>'K&amp;R'!CJ$15*$BI38</f>
        <v>3.3231178646554997E-2</v>
      </c>
      <c r="BB38" s="171">
        <f>'K&amp;R'!CK$15*$BI38</f>
        <v>3.3231178646554997E-2</v>
      </c>
      <c r="BC38" s="171">
        <f>'K&amp;R'!CL$15*$BI38</f>
        <v>3.3231178646554997E-2</v>
      </c>
      <c r="BD38" s="171">
        <f>'K&amp;R'!CM$15*$BI38</f>
        <v>3.3231178646554997E-2</v>
      </c>
      <c r="BE38" s="171">
        <f>'K&amp;R'!CN$15*$BI38</f>
        <v>3.3231178646554997E-2</v>
      </c>
      <c r="BF38" s="171">
        <f>'K&amp;R'!CO$15*$BI38</f>
        <v>3.4228114005951639E-2</v>
      </c>
      <c r="BG38" s="171">
        <f>'K&amp;R'!CP$15*$BI38</f>
        <v>3.4228114005951639E-2</v>
      </c>
      <c r="BI38" s="174">
        <f>SUMIF(Revenue!$P:$P,'K&amp;R (USD)'!$F38,Revenue!$F:$F)</f>
        <v>2.2614357653405858E-4</v>
      </c>
    </row>
    <row r="39" spans="1:61" s="173" customFormat="1" ht="12.75" hidden="1" customHeight="1">
      <c r="A39" s="179" t="s">
        <v>589</v>
      </c>
      <c r="B39" s="179" t="s">
        <v>589</v>
      </c>
      <c r="C39" s="170" t="str" cm="1">
        <f t="array" ref="C39">IFERROR(INDEX('Legal Entity'!B:B,MATCH('K&amp;R (USD)'!F39,'Legal Entity'!A:A,0),0),0)</f>
        <v>1215 - Golden Heart Utilities, Inc.</v>
      </c>
      <c r="D39" s="170" t="str" cm="1">
        <f t="array" ref="D39">IFERROR(INDEX('Legal Entity'!C:C,MATCH(F39,'Legal Entity'!A:A,0),0),0)</f>
        <v>US</v>
      </c>
      <c r="E39" s="170" t="s">
        <v>635</v>
      </c>
      <c r="F39" s="170" t="s">
        <v>38</v>
      </c>
      <c r="G39" s="170"/>
      <c r="H39" s="171">
        <f>'K&amp;R'!AQ$15*$BI39</f>
        <v>0</v>
      </c>
      <c r="I39" s="171">
        <f>'K&amp;R'!AR$15*$BI39</f>
        <v>0</v>
      </c>
      <c r="J39" s="171">
        <f>'K&amp;R'!AS$15*$BI39</f>
        <v>0</v>
      </c>
      <c r="K39" s="171">
        <f>'K&amp;R'!AT$15*$BI39</f>
        <v>0</v>
      </c>
      <c r="L39" s="171">
        <f>'K&amp;R'!AU$15*$BI39</f>
        <v>0</v>
      </c>
      <c r="M39" s="171">
        <f>'K&amp;R'!AV$15*$BI39</f>
        <v>0</v>
      </c>
      <c r="N39" s="171">
        <f>'K&amp;R'!AW$15*$BI39</f>
        <v>0</v>
      </c>
      <c r="O39" s="171">
        <f>'K&amp;R'!AX$15*$BI39</f>
        <v>0</v>
      </c>
      <c r="P39" s="171">
        <f>'K&amp;R'!AY$15*$BI39</f>
        <v>0</v>
      </c>
      <c r="Q39" s="171">
        <f>'K&amp;R'!AZ$15*$BI39</f>
        <v>0</v>
      </c>
      <c r="R39" s="171">
        <f>'K&amp;R'!BA$15*$BI39</f>
        <v>0</v>
      </c>
      <c r="S39" s="171">
        <f>'K&amp;R'!BB$15*$BI39</f>
        <v>0</v>
      </c>
      <c r="T39" s="171">
        <f>'K&amp;R'!BC$15*$BI39</f>
        <v>0</v>
      </c>
      <c r="U39" s="171">
        <f>'K&amp;R'!BD$15*$BI39</f>
        <v>0</v>
      </c>
      <c r="V39" s="171">
        <f>'K&amp;R'!BE$15*$BI39</f>
        <v>0</v>
      </c>
      <c r="W39" s="171">
        <f>'K&amp;R'!BF$15*$BI39</f>
        <v>0</v>
      </c>
      <c r="X39" s="171">
        <f>'K&amp;R'!BG$15*$BI39</f>
        <v>0</v>
      </c>
      <c r="Y39" s="171">
        <f>'K&amp;R'!BH$15*$BI39</f>
        <v>0</v>
      </c>
      <c r="Z39" s="171">
        <f>'K&amp;R'!BI$15*$BI39</f>
        <v>0</v>
      </c>
      <c r="AA39" s="171">
        <f>'K&amp;R'!BJ$15*$BI39</f>
        <v>0</v>
      </c>
      <c r="AB39" s="171">
        <f>'K&amp;R'!BK$15*$BI39</f>
        <v>0</v>
      </c>
      <c r="AC39" s="171">
        <f>'K&amp;R'!BL$15*$BI39</f>
        <v>0</v>
      </c>
      <c r="AD39" s="171">
        <f>'K&amp;R'!BM$15*$BI39</f>
        <v>0</v>
      </c>
      <c r="AE39" s="171">
        <f>'K&amp;R'!BN$15*$BI39</f>
        <v>0</v>
      </c>
      <c r="AF39" s="171">
        <f>'K&amp;R'!BO$15*$BI39</f>
        <v>0</v>
      </c>
      <c r="AG39" s="171">
        <f>'K&amp;R'!BP$15*$BI39</f>
        <v>0</v>
      </c>
      <c r="AH39" s="171">
        <f>'K&amp;R'!BQ$15*$BI39</f>
        <v>0</v>
      </c>
      <c r="AI39" s="171">
        <f>'K&amp;R'!BR$15*$BI39</f>
        <v>0</v>
      </c>
      <c r="AJ39" s="171">
        <f>'K&amp;R'!BS$15*$BI39</f>
        <v>0</v>
      </c>
      <c r="AK39" s="171">
        <f>'K&amp;R'!BT$15*$BI39</f>
        <v>0</v>
      </c>
      <c r="AL39" s="171">
        <f>'K&amp;R'!BU$15*$BI39</f>
        <v>0</v>
      </c>
      <c r="AM39" s="171">
        <f>'K&amp;R'!BV$15*$BI39</f>
        <v>0</v>
      </c>
      <c r="AN39" s="171">
        <f>'K&amp;R'!BW$15*$BI39</f>
        <v>0</v>
      </c>
      <c r="AO39" s="171">
        <f>'K&amp;R'!BX$15*$BI39</f>
        <v>0</v>
      </c>
      <c r="AP39" s="171">
        <f>'K&amp;R'!BY$15*$BI39</f>
        <v>0</v>
      </c>
      <c r="AQ39" s="171">
        <f>'K&amp;R'!BZ$15*$BI39</f>
        <v>0</v>
      </c>
      <c r="AR39" s="171">
        <f>'K&amp;R'!CA$15*$BI39</f>
        <v>0</v>
      </c>
      <c r="AS39" s="171">
        <f>'K&amp;R'!CB$15*$BI39</f>
        <v>0</v>
      </c>
      <c r="AT39" s="171">
        <f>'K&amp;R'!CC$15*$BI39</f>
        <v>0</v>
      </c>
      <c r="AU39" s="171">
        <f>'K&amp;R'!CD$15*$BI39</f>
        <v>0</v>
      </c>
      <c r="AV39" s="171">
        <f>'K&amp;R'!CE$15*$BI39</f>
        <v>0</v>
      </c>
      <c r="AW39" s="171">
        <f>'K&amp;R'!CF$15*$BI39</f>
        <v>0</v>
      </c>
      <c r="AX39" s="171">
        <f>'K&amp;R'!CG$15*$BI39</f>
        <v>0</v>
      </c>
      <c r="AY39" s="171">
        <f>'K&amp;R'!CH$15*$BI39</f>
        <v>0</v>
      </c>
      <c r="AZ39" s="171">
        <f>'K&amp;R'!CI$15*$BI39</f>
        <v>0</v>
      </c>
      <c r="BA39" s="171">
        <f>'K&amp;R'!CJ$15*$BI39</f>
        <v>0</v>
      </c>
      <c r="BB39" s="171">
        <f>'K&amp;R'!CK$15*$BI39</f>
        <v>0</v>
      </c>
      <c r="BC39" s="171">
        <f>'K&amp;R'!CL$15*$BI39</f>
        <v>0</v>
      </c>
      <c r="BD39" s="171">
        <f>'K&amp;R'!CM$15*$BI39</f>
        <v>0</v>
      </c>
      <c r="BE39" s="171">
        <f>'K&amp;R'!CN$15*$BI39</f>
        <v>0</v>
      </c>
      <c r="BF39" s="171">
        <f>'K&amp;R'!CO$15*$BI39</f>
        <v>0</v>
      </c>
      <c r="BG39" s="171">
        <f>'K&amp;R'!CP$15*$BI39</f>
        <v>0</v>
      </c>
      <c r="BI39" s="174">
        <f>SUMIF(Revenue!$P:$P,'K&amp;R (USD)'!$F39,Revenue!$F:$F)</f>
        <v>0</v>
      </c>
    </row>
    <row r="40" spans="1:61" s="173" customFormat="1" ht="12.75" hidden="1" customHeight="1">
      <c r="A40" s="179" t="s">
        <v>589</v>
      </c>
      <c r="B40" s="179" t="s">
        <v>589</v>
      </c>
      <c r="C40" s="170" t="str" cm="1">
        <f t="array" ref="C40">IFERROR(INDEX('Legal Entity'!B:B,MATCH('K&amp;R (USD)'!F40,'Legal Entity'!A:A,0),0),0)</f>
        <v>1215 - Golden Heart Utilities, Inc.</v>
      </c>
      <c r="D40" s="170" t="str" cm="1">
        <f t="array" ref="D40">IFERROR(INDEX('Legal Entity'!C:C,MATCH(F40,'Legal Entity'!A:A,0),0),0)</f>
        <v>US</v>
      </c>
      <c r="E40" s="170" t="s">
        <v>635</v>
      </c>
      <c r="F40" s="170" t="s">
        <v>39</v>
      </c>
      <c r="G40" s="170"/>
      <c r="H40" s="171">
        <f>'K&amp;R'!AQ$15*$BI40</f>
        <v>3.5416446783640597E-4</v>
      </c>
      <c r="I40" s="171">
        <f>'K&amp;R'!AR$15*$BI40</f>
        <v>3.5416446783640597E-4</v>
      </c>
      <c r="J40" s="171">
        <f>'K&amp;R'!AS$15*$BI40</f>
        <v>3.5416446783640597E-4</v>
      </c>
      <c r="K40" s="171">
        <f>'K&amp;R'!AT$15*$BI40</f>
        <v>3.5416446783640597E-4</v>
      </c>
      <c r="L40" s="171">
        <f>'K&amp;R'!AU$15*$BI40</f>
        <v>3.5416446783640597E-4</v>
      </c>
      <c r="M40" s="171">
        <f>'K&amp;R'!AV$15*$BI40</f>
        <v>3.5416446783640597E-4</v>
      </c>
      <c r="N40" s="171">
        <f>'K&amp;R'!AW$15*$BI40</f>
        <v>3.5416446783640597E-4</v>
      </c>
      <c r="O40" s="171">
        <f>'K&amp;R'!AX$15*$BI40</f>
        <v>3.5416446783640597E-4</v>
      </c>
      <c r="P40" s="171">
        <f>'K&amp;R'!AY$15*$BI40</f>
        <v>3.5416446783640597E-4</v>
      </c>
      <c r="Q40" s="171">
        <f>'K&amp;R'!AZ$15*$BI40</f>
        <v>3.5416446783640597E-4</v>
      </c>
      <c r="R40" s="171">
        <f>'K&amp;R'!BA$15*$BI40</f>
        <v>3.5416446783640597E-4</v>
      </c>
      <c r="S40" s="171">
        <f>'K&amp;R'!BB$15*$BI40</f>
        <v>3.5416446783640597E-4</v>
      </c>
      <c r="T40" s="171">
        <f>'K&amp;R'!BC$15*$BI40</f>
        <v>3.5416446783640597E-4</v>
      </c>
      <c r="U40" s="171">
        <f>'K&amp;R'!BD$15*$BI40</f>
        <v>3.5416446783640597E-4</v>
      </c>
      <c r="V40" s="171">
        <f>'K&amp;R'!BE$15*$BI40</f>
        <v>3.8249762526331848E-4</v>
      </c>
      <c r="W40" s="171">
        <f>'K&amp;R'!BF$15*$BI40</f>
        <v>3.8249762526331848E-4</v>
      </c>
      <c r="X40" s="171">
        <f>'K&amp;R'!BG$15*$BI40</f>
        <v>3.8249762526331848E-4</v>
      </c>
      <c r="Y40" s="171">
        <f>'K&amp;R'!BH$15*$BI40</f>
        <v>3.8249762526331848E-4</v>
      </c>
      <c r="Z40" s="171">
        <f>'K&amp;R'!BI$15*$BI40</f>
        <v>3.8249762526331848E-4</v>
      </c>
      <c r="AA40" s="171">
        <f>'K&amp;R'!BJ$15*$BI40</f>
        <v>3.8249762526331848E-4</v>
      </c>
      <c r="AB40" s="171">
        <f>'K&amp;R'!BK$15*$BI40</f>
        <v>3.8249762526331848E-4</v>
      </c>
      <c r="AC40" s="171">
        <f>'K&amp;R'!BL$15*$BI40</f>
        <v>3.8249762526331848E-4</v>
      </c>
      <c r="AD40" s="171">
        <f>'K&amp;R'!BM$15*$BI40</f>
        <v>3.8249762526331848E-4</v>
      </c>
      <c r="AE40" s="171">
        <f>'K&amp;R'!BN$15*$BI40</f>
        <v>3.8249762526331848E-4</v>
      </c>
      <c r="AF40" s="171">
        <f>'K&amp;R'!BO$15*$BI40</f>
        <v>3.8249762526331848E-4</v>
      </c>
      <c r="AG40" s="171">
        <f>'K&amp;R'!BP$15*$BI40</f>
        <v>3.8249762526331848E-4</v>
      </c>
      <c r="AH40" s="171">
        <f>'K&amp;R'!BQ$15*$BI40</f>
        <v>7.7647017928453657E-4</v>
      </c>
      <c r="AI40" s="171">
        <f>'K&amp;R'!BR$15*$BI40</f>
        <v>7.7647017928453657E-4</v>
      </c>
      <c r="AJ40" s="171">
        <f>'K&amp;R'!BS$15*$BI40</f>
        <v>7.7647017928453657E-4</v>
      </c>
      <c r="AK40" s="171">
        <f>'K&amp;R'!BT$15*$BI40</f>
        <v>7.7647017928453657E-4</v>
      </c>
      <c r="AL40" s="171">
        <f>'K&amp;R'!BU$15*$BI40</f>
        <v>7.7647017928453657E-4</v>
      </c>
      <c r="AM40" s="171">
        <f>'K&amp;R'!BV$15*$BI40</f>
        <v>7.7647017928453657E-4</v>
      </c>
      <c r="AN40" s="171">
        <f>'K&amp;R'!BW$15*$BI40</f>
        <v>7.7647017928453657E-4</v>
      </c>
      <c r="AO40" s="171">
        <f>'K&amp;R'!BX$15*$BI40</f>
        <v>7.7647017928453657E-4</v>
      </c>
      <c r="AP40" s="171">
        <f>'K&amp;R'!BY$15*$BI40</f>
        <v>7.7647017928453657E-4</v>
      </c>
      <c r="AQ40" s="171">
        <f>'K&amp;R'!BZ$15*$BI40</f>
        <v>7.7647017928453657E-4</v>
      </c>
      <c r="AR40" s="171">
        <f>'K&amp;R'!CA$15*$BI40</f>
        <v>7.7647017928453657E-4</v>
      </c>
      <c r="AS40" s="171">
        <f>'K&amp;R'!CB$15*$BI40</f>
        <v>7.7647017928453657E-4</v>
      </c>
      <c r="AT40" s="171">
        <f>'K&amp;R'!CC$15*$BI40</f>
        <v>1.1822619099263912E-3</v>
      </c>
      <c r="AU40" s="171">
        <f>'K&amp;R'!CD$15*$BI40</f>
        <v>1.1822619099263912E-3</v>
      </c>
      <c r="AV40" s="171">
        <f>'K&amp;R'!CE$15*$BI40</f>
        <v>1.1822619099263912E-3</v>
      </c>
      <c r="AW40" s="171">
        <f>'K&amp;R'!CF$15*$BI40</f>
        <v>1.1822619099263912E-3</v>
      </c>
      <c r="AX40" s="171">
        <f>'K&amp;R'!CG$15*$BI40</f>
        <v>1.1822619099263912E-3</v>
      </c>
      <c r="AY40" s="171">
        <f>'K&amp;R'!CH$15*$BI40</f>
        <v>1.1822619099263912E-3</v>
      </c>
      <c r="AZ40" s="171">
        <f>'K&amp;R'!CI$15*$BI40</f>
        <v>1.1822619099263912E-3</v>
      </c>
      <c r="BA40" s="171">
        <f>'K&amp;R'!CJ$15*$BI40</f>
        <v>1.1822619099263912E-3</v>
      </c>
      <c r="BB40" s="171">
        <f>'K&amp;R'!CK$15*$BI40</f>
        <v>1.1822619099263912E-3</v>
      </c>
      <c r="BC40" s="171">
        <f>'K&amp;R'!CL$15*$BI40</f>
        <v>1.1822619099263912E-3</v>
      </c>
      <c r="BD40" s="171">
        <f>'K&amp;R'!CM$15*$BI40</f>
        <v>1.1822619099263912E-3</v>
      </c>
      <c r="BE40" s="171">
        <f>'K&amp;R'!CN$15*$BI40</f>
        <v>1.1822619099263912E-3</v>
      </c>
      <c r="BF40" s="171">
        <f>'K&amp;R'!CO$15*$BI40</f>
        <v>1.2177297672241827E-3</v>
      </c>
      <c r="BG40" s="171">
        <f>'K&amp;R'!CP$15*$BI40</f>
        <v>1.2177297672241827E-3</v>
      </c>
      <c r="BI40" s="174">
        <f>SUMIF(Revenue!$P:$P,'K&amp;R (USD)'!$F40,Revenue!$F:$F)</f>
        <v>8.0454846201628133E-6</v>
      </c>
    </row>
    <row r="41" spans="1:61" s="173" customFormat="1" ht="12.75" hidden="1" customHeight="1">
      <c r="A41" s="179" t="s">
        <v>589</v>
      </c>
      <c r="B41" s="179" t="s">
        <v>589</v>
      </c>
      <c r="C41" s="170" t="str" cm="1">
        <f t="array" ref="C41">IFERROR(INDEX('Legal Entity'!B:B,MATCH('K&amp;R (USD)'!F41,'Legal Entity'!A:A,0),0),0)</f>
        <v>1215 - Golden Heart Utilities, Inc.</v>
      </c>
      <c r="D41" s="170" t="str" cm="1">
        <f t="array" ref="D41">IFERROR(INDEX('Legal Entity'!C:C,MATCH(F41,'Legal Entity'!A:A,0),0),0)</f>
        <v>US</v>
      </c>
      <c r="E41" s="170" t="s">
        <v>635</v>
      </c>
      <c r="F41" s="170" t="s">
        <v>43</v>
      </c>
      <c r="G41" s="170"/>
      <c r="H41" s="171">
        <f>'K&amp;R'!AQ$15*$BI41</f>
        <v>6.4439145837226278E-3</v>
      </c>
      <c r="I41" s="171">
        <f>'K&amp;R'!AR$15*$BI41</f>
        <v>6.4439145837226278E-3</v>
      </c>
      <c r="J41" s="171">
        <f>'K&amp;R'!AS$15*$BI41</f>
        <v>6.4439145837226278E-3</v>
      </c>
      <c r="K41" s="171">
        <f>'K&amp;R'!AT$15*$BI41</f>
        <v>6.4439145837226278E-3</v>
      </c>
      <c r="L41" s="171">
        <f>'K&amp;R'!AU$15*$BI41</f>
        <v>6.4439145837226278E-3</v>
      </c>
      <c r="M41" s="171">
        <f>'K&amp;R'!AV$15*$BI41</f>
        <v>6.4439145837226278E-3</v>
      </c>
      <c r="N41" s="171">
        <f>'K&amp;R'!AW$15*$BI41</f>
        <v>6.4439145837226278E-3</v>
      </c>
      <c r="O41" s="171">
        <f>'K&amp;R'!AX$15*$BI41</f>
        <v>6.4439145837226278E-3</v>
      </c>
      <c r="P41" s="171">
        <f>'K&amp;R'!AY$15*$BI41</f>
        <v>6.4439145837226278E-3</v>
      </c>
      <c r="Q41" s="171">
        <f>'K&amp;R'!AZ$15*$BI41</f>
        <v>6.4439145837226278E-3</v>
      </c>
      <c r="R41" s="171">
        <f>'K&amp;R'!BA$15*$BI41</f>
        <v>6.4439145837226278E-3</v>
      </c>
      <c r="S41" s="171">
        <f>'K&amp;R'!BB$15*$BI41</f>
        <v>6.4439145837226278E-3</v>
      </c>
      <c r="T41" s="171">
        <f>'K&amp;R'!BC$15*$BI41</f>
        <v>6.4439145837226278E-3</v>
      </c>
      <c r="U41" s="171">
        <f>'K&amp;R'!BD$15*$BI41</f>
        <v>6.4439145837226278E-3</v>
      </c>
      <c r="V41" s="171">
        <f>'K&amp;R'!BE$15*$BI41</f>
        <v>6.9594277504204383E-3</v>
      </c>
      <c r="W41" s="171">
        <f>'K&amp;R'!BF$15*$BI41</f>
        <v>6.9594277504204383E-3</v>
      </c>
      <c r="X41" s="171">
        <f>'K&amp;R'!BG$15*$BI41</f>
        <v>6.9594277504204383E-3</v>
      </c>
      <c r="Y41" s="171">
        <f>'K&amp;R'!BH$15*$BI41</f>
        <v>6.9594277504204383E-3</v>
      </c>
      <c r="Z41" s="171">
        <f>'K&amp;R'!BI$15*$BI41</f>
        <v>6.9594277504204383E-3</v>
      </c>
      <c r="AA41" s="171">
        <f>'K&amp;R'!BJ$15*$BI41</f>
        <v>6.9594277504204383E-3</v>
      </c>
      <c r="AB41" s="171">
        <f>'K&amp;R'!BK$15*$BI41</f>
        <v>6.9594277504204383E-3</v>
      </c>
      <c r="AC41" s="171">
        <f>'K&amp;R'!BL$15*$BI41</f>
        <v>6.9594277504204383E-3</v>
      </c>
      <c r="AD41" s="171">
        <f>'K&amp;R'!BM$15*$BI41</f>
        <v>6.9594277504204383E-3</v>
      </c>
      <c r="AE41" s="171">
        <f>'K&amp;R'!BN$15*$BI41</f>
        <v>6.9594277504204383E-3</v>
      </c>
      <c r="AF41" s="171">
        <f>'K&amp;R'!BO$15*$BI41</f>
        <v>6.9594277504204383E-3</v>
      </c>
      <c r="AG41" s="171">
        <f>'K&amp;R'!BP$15*$BI41</f>
        <v>6.9594277504204383E-3</v>
      </c>
      <c r="AH41" s="171">
        <f>'K&amp;R'!BQ$15*$BI41</f>
        <v>1.412763833335349E-2</v>
      </c>
      <c r="AI41" s="171">
        <f>'K&amp;R'!BR$15*$BI41</f>
        <v>1.412763833335349E-2</v>
      </c>
      <c r="AJ41" s="171">
        <f>'K&amp;R'!BS$15*$BI41</f>
        <v>1.412763833335349E-2</v>
      </c>
      <c r="AK41" s="171">
        <f>'K&amp;R'!BT$15*$BI41</f>
        <v>1.412763833335349E-2</v>
      </c>
      <c r="AL41" s="171">
        <f>'K&amp;R'!BU$15*$BI41</f>
        <v>1.412763833335349E-2</v>
      </c>
      <c r="AM41" s="171">
        <f>'K&amp;R'!BV$15*$BI41</f>
        <v>1.412763833335349E-2</v>
      </c>
      <c r="AN41" s="171">
        <f>'K&amp;R'!BW$15*$BI41</f>
        <v>1.412763833335349E-2</v>
      </c>
      <c r="AO41" s="171">
        <f>'K&amp;R'!BX$15*$BI41</f>
        <v>1.412763833335349E-2</v>
      </c>
      <c r="AP41" s="171">
        <f>'K&amp;R'!BY$15*$BI41</f>
        <v>1.412763833335349E-2</v>
      </c>
      <c r="AQ41" s="171">
        <f>'K&amp;R'!BZ$15*$BI41</f>
        <v>1.412763833335349E-2</v>
      </c>
      <c r="AR41" s="171">
        <f>'K&amp;R'!CA$15*$BI41</f>
        <v>1.412763833335349E-2</v>
      </c>
      <c r="AS41" s="171">
        <f>'K&amp;R'!CB$15*$BI41</f>
        <v>1.412763833335349E-2</v>
      </c>
      <c r="AT41" s="171">
        <f>'K&amp;R'!CC$15*$BI41</f>
        <v>2.1510895233774533E-2</v>
      </c>
      <c r="AU41" s="171">
        <f>'K&amp;R'!CD$15*$BI41</f>
        <v>2.1510895233774533E-2</v>
      </c>
      <c r="AV41" s="171">
        <f>'K&amp;R'!CE$15*$BI41</f>
        <v>2.1510895233774533E-2</v>
      </c>
      <c r="AW41" s="171">
        <f>'K&amp;R'!CF$15*$BI41</f>
        <v>2.1510895233774533E-2</v>
      </c>
      <c r="AX41" s="171">
        <f>'K&amp;R'!CG$15*$BI41</f>
        <v>2.1510895233774533E-2</v>
      </c>
      <c r="AY41" s="171">
        <f>'K&amp;R'!CH$15*$BI41</f>
        <v>2.1510895233774533E-2</v>
      </c>
      <c r="AZ41" s="171">
        <f>'K&amp;R'!CI$15*$BI41</f>
        <v>2.1510895233774533E-2</v>
      </c>
      <c r="BA41" s="171">
        <f>'K&amp;R'!CJ$15*$BI41</f>
        <v>2.1510895233774533E-2</v>
      </c>
      <c r="BB41" s="171">
        <f>'K&amp;R'!CK$15*$BI41</f>
        <v>2.1510895233774533E-2</v>
      </c>
      <c r="BC41" s="171">
        <f>'K&amp;R'!CL$15*$BI41</f>
        <v>2.1510895233774533E-2</v>
      </c>
      <c r="BD41" s="171">
        <f>'K&amp;R'!CM$15*$BI41</f>
        <v>2.1510895233774533E-2</v>
      </c>
      <c r="BE41" s="171">
        <f>'K&amp;R'!CN$15*$BI41</f>
        <v>2.1510895233774533E-2</v>
      </c>
      <c r="BF41" s="171">
        <f>'K&amp;R'!CO$15*$BI41</f>
        <v>2.2156222090787766E-2</v>
      </c>
      <c r="BG41" s="171">
        <f>'K&amp;R'!CP$15*$BI41</f>
        <v>2.2156222090787766E-2</v>
      </c>
      <c r="BI41" s="174">
        <f>SUMIF(Revenue!$P:$P,'K&amp;R (USD)'!$F41,Revenue!$F:$F)</f>
        <v>1.4638514132629191E-4</v>
      </c>
    </row>
    <row r="42" spans="1:61" s="173" customFormat="1" ht="12.75" hidden="1" customHeight="1">
      <c r="A42" s="179" t="s">
        <v>589</v>
      </c>
      <c r="B42" s="179" t="s">
        <v>589</v>
      </c>
      <c r="C42" s="170" t="str" cm="1">
        <f t="array" ref="C42">IFERROR(INDEX('Legal Entity'!B:B,MATCH('K&amp;R (USD)'!F42,'Legal Entity'!A:A,0),0),0)</f>
        <v>1215 - Golden Heart Utilities, Inc.</v>
      </c>
      <c r="D42" s="170" t="str" cm="1">
        <f t="array" ref="D42">IFERROR(INDEX('Legal Entity'!C:C,MATCH(F42,'Legal Entity'!A:A,0),0),0)</f>
        <v>US</v>
      </c>
      <c r="E42" s="170" t="s">
        <v>635</v>
      </c>
      <c r="F42" s="170" t="s">
        <v>47</v>
      </c>
      <c r="G42" s="170"/>
      <c r="H42" s="171">
        <f>'K&amp;R'!AQ$15*$BI42</f>
        <v>0</v>
      </c>
      <c r="I42" s="171">
        <f>'K&amp;R'!AR$15*$BI42</f>
        <v>0</v>
      </c>
      <c r="J42" s="171">
        <f>'K&amp;R'!AS$15*$BI42</f>
        <v>0</v>
      </c>
      <c r="K42" s="171">
        <f>'K&amp;R'!AT$15*$BI42</f>
        <v>0</v>
      </c>
      <c r="L42" s="171">
        <f>'K&amp;R'!AU$15*$BI42</f>
        <v>0</v>
      </c>
      <c r="M42" s="171">
        <f>'K&amp;R'!AV$15*$BI42</f>
        <v>0</v>
      </c>
      <c r="N42" s="171">
        <f>'K&amp;R'!AW$15*$BI42</f>
        <v>0</v>
      </c>
      <c r="O42" s="171">
        <f>'K&amp;R'!AX$15*$BI42</f>
        <v>0</v>
      </c>
      <c r="P42" s="171">
        <f>'K&amp;R'!AY$15*$BI42</f>
        <v>0</v>
      </c>
      <c r="Q42" s="171">
        <f>'K&amp;R'!AZ$15*$BI42</f>
        <v>0</v>
      </c>
      <c r="R42" s="171">
        <f>'K&amp;R'!BA$15*$BI42</f>
        <v>0</v>
      </c>
      <c r="S42" s="171">
        <f>'K&amp;R'!BB$15*$BI42</f>
        <v>0</v>
      </c>
      <c r="T42" s="171">
        <f>'K&amp;R'!BC$15*$BI42</f>
        <v>0</v>
      </c>
      <c r="U42" s="171">
        <f>'K&amp;R'!BD$15*$BI42</f>
        <v>0</v>
      </c>
      <c r="V42" s="171">
        <f>'K&amp;R'!BE$15*$BI42</f>
        <v>0</v>
      </c>
      <c r="W42" s="171">
        <f>'K&amp;R'!BF$15*$BI42</f>
        <v>0</v>
      </c>
      <c r="X42" s="171">
        <f>'K&amp;R'!BG$15*$BI42</f>
        <v>0</v>
      </c>
      <c r="Y42" s="171">
        <f>'K&amp;R'!BH$15*$BI42</f>
        <v>0</v>
      </c>
      <c r="Z42" s="171">
        <f>'K&amp;R'!BI$15*$BI42</f>
        <v>0</v>
      </c>
      <c r="AA42" s="171">
        <f>'K&amp;R'!BJ$15*$BI42</f>
        <v>0</v>
      </c>
      <c r="AB42" s="171">
        <f>'K&amp;R'!BK$15*$BI42</f>
        <v>0</v>
      </c>
      <c r="AC42" s="171">
        <f>'K&amp;R'!BL$15*$BI42</f>
        <v>0</v>
      </c>
      <c r="AD42" s="171">
        <f>'K&amp;R'!BM$15*$BI42</f>
        <v>0</v>
      </c>
      <c r="AE42" s="171">
        <f>'K&amp;R'!BN$15*$BI42</f>
        <v>0</v>
      </c>
      <c r="AF42" s="171">
        <f>'K&amp;R'!BO$15*$BI42</f>
        <v>0</v>
      </c>
      <c r="AG42" s="171">
        <f>'K&amp;R'!BP$15*$BI42</f>
        <v>0</v>
      </c>
      <c r="AH42" s="171">
        <f>'K&amp;R'!BQ$15*$BI42</f>
        <v>0</v>
      </c>
      <c r="AI42" s="171">
        <f>'K&amp;R'!BR$15*$BI42</f>
        <v>0</v>
      </c>
      <c r="AJ42" s="171">
        <f>'K&amp;R'!BS$15*$BI42</f>
        <v>0</v>
      </c>
      <c r="AK42" s="171">
        <f>'K&amp;R'!BT$15*$BI42</f>
        <v>0</v>
      </c>
      <c r="AL42" s="171">
        <f>'K&amp;R'!BU$15*$BI42</f>
        <v>0</v>
      </c>
      <c r="AM42" s="171">
        <f>'K&amp;R'!BV$15*$BI42</f>
        <v>0</v>
      </c>
      <c r="AN42" s="171">
        <f>'K&amp;R'!BW$15*$BI42</f>
        <v>0</v>
      </c>
      <c r="AO42" s="171">
        <f>'K&amp;R'!BX$15*$BI42</f>
        <v>0</v>
      </c>
      <c r="AP42" s="171">
        <f>'K&amp;R'!BY$15*$BI42</f>
        <v>0</v>
      </c>
      <c r="AQ42" s="171">
        <f>'K&amp;R'!BZ$15*$BI42</f>
        <v>0</v>
      </c>
      <c r="AR42" s="171">
        <f>'K&amp;R'!CA$15*$BI42</f>
        <v>0</v>
      </c>
      <c r="AS42" s="171">
        <f>'K&amp;R'!CB$15*$BI42</f>
        <v>0</v>
      </c>
      <c r="AT42" s="171">
        <f>'K&amp;R'!CC$15*$BI42</f>
        <v>0</v>
      </c>
      <c r="AU42" s="171">
        <f>'K&amp;R'!CD$15*$BI42</f>
        <v>0</v>
      </c>
      <c r="AV42" s="171">
        <f>'K&amp;R'!CE$15*$BI42</f>
        <v>0</v>
      </c>
      <c r="AW42" s="171">
        <f>'K&amp;R'!CF$15*$BI42</f>
        <v>0</v>
      </c>
      <c r="AX42" s="171">
        <f>'K&amp;R'!CG$15*$BI42</f>
        <v>0</v>
      </c>
      <c r="AY42" s="171">
        <f>'K&amp;R'!CH$15*$BI42</f>
        <v>0</v>
      </c>
      <c r="AZ42" s="171">
        <f>'K&amp;R'!CI$15*$BI42</f>
        <v>0</v>
      </c>
      <c r="BA42" s="171">
        <f>'K&amp;R'!CJ$15*$BI42</f>
        <v>0</v>
      </c>
      <c r="BB42" s="171">
        <f>'K&amp;R'!CK$15*$BI42</f>
        <v>0</v>
      </c>
      <c r="BC42" s="171">
        <f>'K&amp;R'!CL$15*$BI42</f>
        <v>0</v>
      </c>
      <c r="BD42" s="171">
        <f>'K&amp;R'!CM$15*$BI42</f>
        <v>0</v>
      </c>
      <c r="BE42" s="171">
        <f>'K&amp;R'!CN$15*$BI42</f>
        <v>0</v>
      </c>
      <c r="BF42" s="171">
        <f>'K&amp;R'!CO$15*$BI42</f>
        <v>0</v>
      </c>
      <c r="BG42" s="171">
        <f>'K&amp;R'!CP$15*$BI42</f>
        <v>0</v>
      </c>
      <c r="BI42" s="174">
        <f>SUMIF(Revenue!$P:$P,'K&amp;R (USD)'!$F42,Revenue!$F:$F)</f>
        <v>0</v>
      </c>
    </row>
    <row r="43" spans="1:61" s="173" customFormat="1" ht="12.75" hidden="1" customHeight="1">
      <c r="A43" s="179" t="s">
        <v>589</v>
      </c>
      <c r="B43" s="179" t="s">
        <v>589</v>
      </c>
      <c r="C43" s="170" t="str" cm="1">
        <f t="array" ref="C43">IFERROR(INDEX('Legal Entity'!B:B,MATCH('K&amp;R (USD)'!F43,'Legal Entity'!A:A,0),0),0)</f>
        <v>1215 - Golden Heart Utilities, Inc.</v>
      </c>
      <c r="D43" s="170" t="str" cm="1">
        <f t="array" ref="D43">IFERROR(INDEX('Legal Entity'!C:C,MATCH(F43,'Legal Entity'!A:A,0),0),0)</f>
        <v>US</v>
      </c>
      <c r="E43" s="170" t="s">
        <v>635</v>
      </c>
      <c r="F43" s="170" t="s">
        <v>54</v>
      </c>
      <c r="G43" s="170"/>
      <c r="H43" s="171">
        <f>'K&amp;R'!AQ$15*$BI43</f>
        <v>1.2225799756906672</v>
      </c>
      <c r="I43" s="171">
        <f>'K&amp;R'!AR$15*$BI43</f>
        <v>1.2225799756906672</v>
      </c>
      <c r="J43" s="171">
        <f>'K&amp;R'!AS$15*$BI43</f>
        <v>1.2225799756906672</v>
      </c>
      <c r="K43" s="171">
        <f>'K&amp;R'!AT$15*$BI43</f>
        <v>1.2225799756906672</v>
      </c>
      <c r="L43" s="171">
        <f>'K&amp;R'!AU$15*$BI43</f>
        <v>1.2225799756906672</v>
      </c>
      <c r="M43" s="171">
        <f>'K&amp;R'!AV$15*$BI43</f>
        <v>1.2225799756906672</v>
      </c>
      <c r="N43" s="171">
        <f>'K&amp;R'!AW$15*$BI43</f>
        <v>1.2225799756906672</v>
      </c>
      <c r="O43" s="171">
        <f>'K&amp;R'!AX$15*$BI43</f>
        <v>1.2225799756906672</v>
      </c>
      <c r="P43" s="171">
        <f>'K&amp;R'!AY$15*$BI43</f>
        <v>1.2225799756906672</v>
      </c>
      <c r="Q43" s="171">
        <f>'K&amp;R'!AZ$15*$BI43</f>
        <v>1.2225799756906672</v>
      </c>
      <c r="R43" s="171">
        <f>'K&amp;R'!BA$15*$BI43</f>
        <v>1.2225799756906672</v>
      </c>
      <c r="S43" s="171">
        <f>'K&amp;R'!BB$15*$BI43</f>
        <v>1.2225799756906672</v>
      </c>
      <c r="T43" s="171">
        <f>'K&amp;R'!BC$15*$BI43</f>
        <v>1.2225799756906672</v>
      </c>
      <c r="U43" s="171">
        <f>'K&amp;R'!BD$15*$BI43</f>
        <v>1.2225799756906672</v>
      </c>
      <c r="V43" s="171">
        <f>'K&amp;R'!BE$15*$BI43</f>
        <v>1.3203863737459209</v>
      </c>
      <c r="W43" s="171">
        <f>'K&amp;R'!BF$15*$BI43</f>
        <v>1.3203863737459209</v>
      </c>
      <c r="X43" s="171">
        <f>'K&amp;R'!BG$15*$BI43</f>
        <v>1.3203863737459209</v>
      </c>
      <c r="Y43" s="171">
        <f>'K&amp;R'!BH$15*$BI43</f>
        <v>1.3203863737459209</v>
      </c>
      <c r="Z43" s="171">
        <f>'K&amp;R'!BI$15*$BI43</f>
        <v>1.3203863737459209</v>
      </c>
      <c r="AA43" s="171">
        <f>'K&amp;R'!BJ$15*$BI43</f>
        <v>1.3203863737459209</v>
      </c>
      <c r="AB43" s="171">
        <f>'K&amp;R'!BK$15*$BI43</f>
        <v>1.3203863737459209</v>
      </c>
      <c r="AC43" s="171">
        <f>'K&amp;R'!BL$15*$BI43</f>
        <v>1.3203863737459209</v>
      </c>
      <c r="AD43" s="171">
        <f>'K&amp;R'!BM$15*$BI43</f>
        <v>1.3203863737459209</v>
      </c>
      <c r="AE43" s="171">
        <f>'K&amp;R'!BN$15*$BI43</f>
        <v>1.3203863737459209</v>
      </c>
      <c r="AF43" s="171">
        <f>'K&amp;R'!BO$15*$BI43</f>
        <v>1.3203863737459209</v>
      </c>
      <c r="AG43" s="171">
        <f>'K&amp;R'!BP$15*$BI43</f>
        <v>1.3203863737459209</v>
      </c>
      <c r="AH43" s="171">
        <f>'K&amp;R'!BQ$15*$BI43</f>
        <v>2.6803843387042194</v>
      </c>
      <c r="AI43" s="171">
        <f>'K&amp;R'!BR$15*$BI43</f>
        <v>2.6803843387042194</v>
      </c>
      <c r="AJ43" s="171">
        <f>'K&amp;R'!BS$15*$BI43</f>
        <v>2.6803843387042194</v>
      </c>
      <c r="AK43" s="171">
        <f>'K&amp;R'!BT$15*$BI43</f>
        <v>2.6803843387042194</v>
      </c>
      <c r="AL43" s="171">
        <f>'K&amp;R'!BU$15*$BI43</f>
        <v>2.6803843387042194</v>
      </c>
      <c r="AM43" s="171">
        <f>'K&amp;R'!BV$15*$BI43</f>
        <v>2.6803843387042194</v>
      </c>
      <c r="AN43" s="171">
        <f>'K&amp;R'!BW$15*$BI43</f>
        <v>2.6803843387042194</v>
      </c>
      <c r="AO43" s="171">
        <f>'K&amp;R'!BX$15*$BI43</f>
        <v>2.6803843387042194</v>
      </c>
      <c r="AP43" s="171">
        <f>'K&amp;R'!BY$15*$BI43</f>
        <v>2.6803843387042194</v>
      </c>
      <c r="AQ43" s="171">
        <f>'K&amp;R'!BZ$15*$BI43</f>
        <v>2.6803843387042194</v>
      </c>
      <c r="AR43" s="171">
        <f>'K&amp;R'!CA$15*$BI43</f>
        <v>2.6803843387042194</v>
      </c>
      <c r="AS43" s="171">
        <f>'K&amp;R'!CB$15*$BI43</f>
        <v>2.6803843387042194</v>
      </c>
      <c r="AT43" s="171">
        <f>'K&amp;R'!CC$15*$BI43</f>
        <v>4.0811822426112672</v>
      </c>
      <c r="AU43" s="171">
        <f>'K&amp;R'!CD$15*$BI43</f>
        <v>4.0811822426112672</v>
      </c>
      <c r="AV43" s="171">
        <f>'K&amp;R'!CE$15*$BI43</f>
        <v>4.0811822426112672</v>
      </c>
      <c r="AW43" s="171">
        <f>'K&amp;R'!CF$15*$BI43</f>
        <v>4.0811822426112672</v>
      </c>
      <c r="AX43" s="171">
        <f>'K&amp;R'!CG$15*$BI43</f>
        <v>4.0811822426112672</v>
      </c>
      <c r="AY43" s="171">
        <f>'K&amp;R'!CH$15*$BI43</f>
        <v>4.0811822426112672</v>
      </c>
      <c r="AZ43" s="171">
        <f>'K&amp;R'!CI$15*$BI43</f>
        <v>4.0811822426112672</v>
      </c>
      <c r="BA43" s="171">
        <f>'K&amp;R'!CJ$15*$BI43</f>
        <v>4.0811822426112672</v>
      </c>
      <c r="BB43" s="171">
        <f>'K&amp;R'!CK$15*$BI43</f>
        <v>4.0811822426112672</v>
      </c>
      <c r="BC43" s="171">
        <f>'K&amp;R'!CL$15*$BI43</f>
        <v>4.0811822426112672</v>
      </c>
      <c r="BD43" s="171">
        <f>'K&amp;R'!CM$15*$BI43</f>
        <v>4.0811822426112672</v>
      </c>
      <c r="BE43" s="171">
        <f>'K&amp;R'!CN$15*$BI43</f>
        <v>4.0811822426112672</v>
      </c>
      <c r="BF43" s="171">
        <f>'K&amp;R'!CO$15*$BI43</f>
        <v>4.2036177098896044</v>
      </c>
      <c r="BG43" s="171">
        <f>'K&amp;R'!CP$15*$BI43</f>
        <v>4.2036177098896044</v>
      </c>
      <c r="BI43" s="174">
        <f>SUMIF(Revenue!$P:$P,'K&amp;R (USD)'!$F43,Revenue!$F:$F)</f>
        <v>2.7773109062656745E-2</v>
      </c>
    </row>
    <row r="44" spans="1:61" s="173" customFormat="1" ht="12.75" hidden="1" customHeight="1">
      <c r="A44" s="179" t="s">
        <v>589</v>
      </c>
      <c r="B44" s="179" t="s">
        <v>589</v>
      </c>
      <c r="C44" s="170" t="str" cm="1">
        <f t="array" ref="C44">IFERROR(INDEX('Legal Entity'!B:B,MATCH('K&amp;R (USD)'!F44,'Legal Entity'!A:A,0),0),0)</f>
        <v>1215 - Golden Heart Utilities, Inc.</v>
      </c>
      <c r="D44" s="170" t="str" cm="1">
        <f t="array" ref="D44">IFERROR(INDEX('Legal Entity'!C:C,MATCH(F44,'Legal Entity'!A:A,0),0),0)</f>
        <v>US</v>
      </c>
      <c r="E44" s="170" t="s">
        <v>635</v>
      </c>
      <c r="F44" s="170" t="s">
        <v>56</v>
      </c>
      <c r="G44" s="170"/>
      <c r="H44" s="171">
        <f>'K&amp;R'!AQ$15*$BI44</f>
        <v>9.1914386652284363E-3</v>
      </c>
      <c r="I44" s="171">
        <f>'K&amp;R'!AR$15*$BI44</f>
        <v>9.1914386652284363E-3</v>
      </c>
      <c r="J44" s="171">
        <f>'K&amp;R'!AS$15*$BI44</f>
        <v>9.1914386652284363E-3</v>
      </c>
      <c r="K44" s="171">
        <f>'K&amp;R'!AT$15*$BI44</f>
        <v>9.1914386652284363E-3</v>
      </c>
      <c r="L44" s="171">
        <f>'K&amp;R'!AU$15*$BI44</f>
        <v>9.1914386652284363E-3</v>
      </c>
      <c r="M44" s="171">
        <f>'K&amp;R'!AV$15*$BI44</f>
        <v>9.1914386652284363E-3</v>
      </c>
      <c r="N44" s="171">
        <f>'K&amp;R'!AW$15*$BI44</f>
        <v>9.1914386652284363E-3</v>
      </c>
      <c r="O44" s="171">
        <f>'K&amp;R'!AX$15*$BI44</f>
        <v>9.1914386652284363E-3</v>
      </c>
      <c r="P44" s="171">
        <f>'K&amp;R'!AY$15*$BI44</f>
        <v>9.1914386652284363E-3</v>
      </c>
      <c r="Q44" s="171">
        <f>'K&amp;R'!AZ$15*$BI44</f>
        <v>9.1914386652284363E-3</v>
      </c>
      <c r="R44" s="171">
        <f>'K&amp;R'!BA$15*$BI44</f>
        <v>9.1914386652284363E-3</v>
      </c>
      <c r="S44" s="171">
        <f>'K&amp;R'!BB$15*$BI44</f>
        <v>9.1914386652284363E-3</v>
      </c>
      <c r="T44" s="171">
        <f>'K&amp;R'!BC$15*$BI44</f>
        <v>9.1914386652284363E-3</v>
      </c>
      <c r="U44" s="171">
        <f>'K&amp;R'!BD$15*$BI44</f>
        <v>9.1914386652284363E-3</v>
      </c>
      <c r="V44" s="171">
        <f>'K&amp;R'!BE$15*$BI44</f>
        <v>9.9267537584467117E-3</v>
      </c>
      <c r="W44" s="171">
        <f>'K&amp;R'!BF$15*$BI44</f>
        <v>9.9267537584467117E-3</v>
      </c>
      <c r="X44" s="171">
        <f>'K&amp;R'!BG$15*$BI44</f>
        <v>9.9267537584467117E-3</v>
      </c>
      <c r="Y44" s="171">
        <f>'K&amp;R'!BH$15*$BI44</f>
        <v>9.9267537584467117E-3</v>
      </c>
      <c r="Z44" s="171">
        <f>'K&amp;R'!BI$15*$BI44</f>
        <v>9.9267537584467117E-3</v>
      </c>
      <c r="AA44" s="171">
        <f>'K&amp;R'!BJ$15*$BI44</f>
        <v>9.9267537584467117E-3</v>
      </c>
      <c r="AB44" s="171">
        <f>'K&amp;R'!BK$15*$BI44</f>
        <v>9.9267537584467117E-3</v>
      </c>
      <c r="AC44" s="171">
        <f>'K&amp;R'!BL$15*$BI44</f>
        <v>9.9267537584467117E-3</v>
      </c>
      <c r="AD44" s="171">
        <f>'K&amp;R'!BM$15*$BI44</f>
        <v>9.9267537584467117E-3</v>
      </c>
      <c r="AE44" s="171">
        <f>'K&amp;R'!BN$15*$BI44</f>
        <v>9.9267537584467117E-3</v>
      </c>
      <c r="AF44" s="171">
        <f>'K&amp;R'!BO$15*$BI44</f>
        <v>9.9267537584467117E-3</v>
      </c>
      <c r="AG44" s="171">
        <f>'K&amp;R'!BP$15*$BI44</f>
        <v>9.9267537584467117E-3</v>
      </c>
      <c r="AH44" s="171">
        <f>'K&amp;R'!BQ$15*$BI44</f>
        <v>2.0151310129646827E-2</v>
      </c>
      <c r="AI44" s="171">
        <f>'K&amp;R'!BR$15*$BI44</f>
        <v>2.0151310129646827E-2</v>
      </c>
      <c r="AJ44" s="171">
        <f>'K&amp;R'!BS$15*$BI44</f>
        <v>2.0151310129646827E-2</v>
      </c>
      <c r="AK44" s="171">
        <f>'K&amp;R'!BT$15*$BI44</f>
        <v>2.0151310129646827E-2</v>
      </c>
      <c r="AL44" s="171">
        <f>'K&amp;R'!BU$15*$BI44</f>
        <v>2.0151310129646827E-2</v>
      </c>
      <c r="AM44" s="171">
        <f>'K&amp;R'!BV$15*$BI44</f>
        <v>2.0151310129646827E-2</v>
      </c>
      <c r="AN44" s="171">
        <f>'K&amp;R'!BW$15*$BI44</f>
        <v>2.0151310129646827E-2</v>
      </c>
      <c r="AO44" s="171">
        <f>'K&amp;R'!BX$15*$BI44</f>
        <v>2.0151310129646827E-2</v>
      </c>
      <c r="AP44" s="171">
        <f>'K&amp;R'!BY$15*$BI44</f>
        <v>2.0151310129646827E-2</v>
      </c>
      <c r="AQ44" s="171">
        <f>'K&amp;R'!BZ$15*$BI44</f>
        <v>2.0151310129646827E-2</v>
      </c>
      <c r="AR44" s="171">
        <f>'K&amp;R'!CA$15*$BI44</f>
        <v>2.0151310129646827E-2</v>
      </c>
      <c r="AS44" s="171">
        <f>'K&amp;R'!CB$15*$BI44</f>
        <v>2.0151310129646827E-2</v>
      </c>
      <c r="AT44" s="171">
        <f>'K&amp;R'!CC$15*$BI44</f>
        <v>3.0682603191982943E-2</v>
      </c>
      <c r="AU44" s="171">
        <f>'K&amp;R'!CD$15*$BI44</f>
        <v>3.0682603191982943E-2</v>
      </c>
      <c r="AV44" s="171">
        <f>'K&amp;R'!CE$15*$BI44</f>
        <v>3.0682603191982943E-2</v>
      </c>
      <c r="AW44" s="171">
        <f>'K&amp;R'!CF$15*$BI44</f>
        <v>3.0682603191982943E-2</v>
      </c>
      <c r="AX44" s="171">
        <f>'K&amp;R'!CG$15*$BI44</f>
        <v>3.0682603191982943E-2</v>
      </c>
      <c r="AY44" s="171">
        <f>'K&amp;R'!CH$15*$BI44</f>
        <v>3.0682603191982943E-2</v>
      </c>
      <c r="AZ44" s="171">
        <f>'K&amp;R'!CI$15*$BI44</f>
        <v>3.0682603191982943E-2</v>
      </c>
      <c r="BA44" s="171">
        <f>'K&amp;R'!CJ$15*$BI44</f>
        <v>3.0682603191982943E-2</v>
      </c>
      <c r="BB44" s="171">
        <f>'K&amp;R'!CK$15*$BI44</f>
        <v>3.0682603191982943E-2</v>
      </c>
      <c r="BC44" s="171">
        <f>'K&amp;R'!CL$15*$BI44</f>
        <v>3.0682603191982943E-2</v>
      </c>
      <c r="BD44" s="171">
        <f>'K&amp;R'!CM$15*$BI44</f>
        <v>3.0682603191982943E-2</v>
      </c>
      <c r="BE44" s="171">
        <f>'K&amp;R'!CN$15*$BI44</f>
        <v>3.0682603191982943E-2</v>
      </c>
      <c r="BF44" s="171">
        <f>'K&amp;R'!CO$15*$BI44</f>
        <v>3.1603081287742425E-2</v>
      </c>
      <c r="BG44" s="171">
        <f>'K&amp;R'!CP$15*$BI44</f>
        <v>3.1603081287742425E-2</v>
      </c>
      <c r="BI44" s="174">
        <f>SUMIF(Revenue!$P:$P,'K&amp;R (USD)'!$F44,Revenue!$F:$F)</f>
        <v>2.0880010597907763E-4</v>
      </c>
    </row>
    <row r="45" spans="1:61" s="173" customFormat="1" ht="12.75" hidden="1" customHeight="1">
      <c r="A45" s="179" t="s">
        <v>589</v>
      </c>
      <c r="B45" s="179" t="s">
        <v>589</v>
      </c>
      <c r="C45" s="170" cm="1">
        <f t="array" ref="C45">IFERROR(INDEX('Legal Entity'!B:B,MATCH('K&amp;R (USD)'!F45,'Legal Entity'!A:A,0),0),0)</f>
        <v>0</v>
      </c>
      <c r="D45" s="170" t="str" cm="1">
        <f t="array" ref="D45">IFERROR(INDEX('Legal Entity'!C:C,MATCH(F45,'Legal Entity'!A:A,0),0),0)</f>
        <v>US</v>
      </c>
      <c r="E45" s="170" t="s">
        <v>635</v>
      </c>
      <c r="F45" s="170" t="s">
        <v>58</v>
      </c>
      <c r="G45" s="170"/>
      <c r="H45" s="171">
        <f>'K&amp;R'!AQ$15*$BI45</f>
        <v>3.06393316621116E-2</v>
      </c>
      <c r="I45" s="171">
        <f>'K&amp;R'!AR$15*$BI45</f>
        <v>3.06393316621116E-2</v>
      </c>
      <c r="J45" s="171">
        <f>'K&amp;R'!AS$15*$BI45</f>
        <v>3.06393316621116E-2</v>
      </c>
      <c r="K45" s="171">
        <f>'K&amp;R'!AT$15*$BI45</f>
        <v>3.06393316621116E-2</v>
      </c>
      <c r="L45" s="171">
        <f>'K&amp;R'!AU$15*$BI45</f>
        <v>3.06393316621116E-2</v>
      </c>
      <c r="M45" s="171">
        <f>'K&amp;R'!AV$15*$BI45</f>
        <v>3.06393316621116E-2</v>
      </c>
      <c r="N45" s="171">
        <f>'K&amp;R'!AW$15*$BI45</f>
        <v>3.06393316621116E-2</v>
      </c>
      <c r="O45" s="171">
        <f>'K&amp;R'!AX$15*$BI45</f>
        <v>3.06393316621116E-2</v>
      </c>
      <c r="P45" s="171">
        <f>'K&amp;R'!AY$15*$BI45</f>
        <v>3.06393316621116E-2</v>
      </c>
      <c r="Q45" s="171">
        <f>'K&amp;R'!AZ$15*$BI45</f>
        <v>3.06393316621116E-2</v>
      </c>
      <c r="R45" s="171">
        <f>'K&amp;R'!BA$15*$BI45</f>
        <v>3.06393316621116E-2</v>
      </c>
      <c r="S45" s="171">
        <f>'K&amp;R'!BB$15*$BI45</f>
        <v>3.06393316621116E-2</v>
      </c>
      <c r="T45" s="171">
        <f>'K&amp;R'!BC$15*$BI45</f>
        <v>3.06393316621116E-2</v>
      </c>
      <c r="U45" s="171">
        <f>'K&amp;R'!BD$15*$BI45</f>
        <v>3.06393316621116E-2</v>
      </c>
      <c r="V45" s="171">
        <f>'K&amp;R'!BE$15*$BI45</f>
        <v>3.3090478195080528E-2</v>
      </c>
      <c r="W45" s="171">
        <f>'K&amp;R'!BF$15*$BI45</f>
        <v>3.3090478195080528E-2</v>
      </c>
      <c r="X45" s="171">
        <f>'K&amp;R'!BG$15*$BI45</f>
        <v>3.3090478195080528E-2</v>
      </c>
      <c r="Y45" s="171">
        <f>'K&amp;R'!BH$15*$BI45</f>
        <v>3.3090478195080528E-2</v>
      </c>
      <c r="Z45" s="171">
        <f>'K&amp;R'!BI$15*$BI45</f>
        <v>3.3090478195080528E-2</v>
      </c>
      <c r="AA45" s="171">
        <f>'K&amp;R'!BJ$15*$BI45</f>
        <v>3.3090478195080528E-2</v>
      </c>
      <c r="AB45" s="171">
        <f>'K&amp;R'!BK$15*$BI45</f>
        <v>3.3090478195080528E-2</v>
      </c>
      <c r="AC45" s="171">
        <f>'K&amp;R'!BL$15*$BI45</f>
        <v>3.3090478195080528E-2</v>
      </c>
      <c r="AD45" s="171">
        <f>'K&amp;R'!BM$15*$BI45</f>
        <v>3.3090478195080528E-2</v>
      </c>
      <c r="AE45" s="171">
        <f>'K&amp;R'!BN$15*$BI45</f>
        <v>3.3090478195080528E-2</v>
      </c>
      <c r="AF45" s="171">
        <f>'K&amp;R'!BO$15*$BI45</f>
        <v>3.3090478195080528E-2</v>
      </c>
      <c r="AG45" s="171">
        <f>'K&amp;R'!BP$15*$BI45</f>
        <v>3.3090478195080528E-2</v>
      </c>
      <c r="AH45" s="171">
        <f>'K&amp;R'!BQ$15*$BI45</f>
        <v>6.7173670736013477E-2</v>
      </c>
      <c r="AI45" s="171">
        <f>'K&amp;R'!BR$15*$BI45</f>
        <v>6.7173670736013477E-2</v>
      </c>
      <c r="AJ45" s="171">
        <f>'K&amp;R'!BS$15*$BI45</f>
        <v>6.7173670736013477E-2</v>
      </c>
      <c r="AK45" s="171">
        <f>'K&amp;R'!BT$15*$BI45</f>
        <v>6.7173670736013477E-2</v>
      </c>
      <c r="AL45" s="171">
        <f>'K&amp;R'!BU$15*$BI45</f>
        <v>6.7173670736013477E-2</v>
      </c>
      <c r="AM45" s="171">
        <f>'K&amp;R'!BV$15*$BI45</f>
        <v>6.7173670736013477E-2</v>
      </c>
      <c r="AN45" s="171">
        <f>'K&amp;R'!BW$15*$BI45</f>
        <v>6.7173670736013477E-2</v>
      </c>
      <c r="AO45" s="171">
        <f>'K&amp;R'!BX$15*$BI45</f>
        <v>6.7173670736013477E-2</v>
      </c>
      <c r="AP45" s="171">
        <f>'K&amp;R'!BY$15*$BI45</f>
        <v>6.7173670736013477E-2</v>
      </c>
      <c r="AQ45" s="171">
        <f>'K&amp;R'!BZ$15*$BI45</f>
        <v>6.7173670736013477E-2</v>
      </c>
      <c r="AR45" s="171">
        <f>'K&amp;R'!CA$15*$BI45</f>
        <v>6.7173670736013477E-2</v>
      </c>
      <c r="AS45" s="171">
        <f>'K&amp;R'!CB$15*$BI45</f>
        <v>6.7173670736013477E-2</v>
      </c>
      <c r="AT45" s="171">
        <f>'K&amp;R'!CC$15*$BI45</f>
        <v>0.10227935905317442</v>
      </c>
      <c r="AU45" s="171">
        <f>'K&amp;R'!CD$15*$BI45</f>
        <v>0.10227935905317442</v>
      </c>
      <c r="AV45" s="171">
        <f>'K&amp;R'!CE$15*$BI45</f>
        <v>0.10227935905317442</v>
      </c>
      <c r="AW45" s="171">
        <f>'K&amp;R'!CF$15*$BI45</f>
        <v>0.10227935905317442</v>
      </c>
      <c r="AX45" s="171">
        <f>'K&amp;R'!CG$15*$BI45</f>
        <v>0.10227935905317442</v>
      </c>
      <c r="AY45" s="171">
        <f>'K&amp;R'!CH$15*$BI45</f>
        <v>0.10227935905317442</v>
      </c>
      <c r="AZ45" s="171">
        <f>'K&amp;R'!CI$15*$BI45</f>
        <v>0.10227935905317442</v>
      </c>
      <c r="BA45" s="171">
        <f>'K&amp;R'!CJ$15*$BI45</f>
        <v>0.10227935905317442</v>
      </c>
      <c r="BB45" s="171">
        <f>'K&amp;R'!CK$15*$BI45</f>
        <v>0.10227935905317442</v>
      </c>
      <c r="BC45" s="171">
        <f>'K&amp;R'!CL$15*$BI45</f>
        <v>0.10227935905317442</v>
      </c>
      <c r="BD45" s="171">
        <f>'K&amp;R'!CM$15*$BI45</f>
        <v>0.10227935905317442</v>
      </c>
      <c r="BE45" s="171">
        <f>'K&amp;R'!CN$15*$BI45</f>
        <v>0.10227935905317442</v>
      </c>
      <c r="BF45" s="171">
        <f>'K&amp;R'!CO$15*$BI45</f>
        <v>0.10534773982476964</v>
      </c>
      <c r="BG45" s="171">
        <f>'K&amp;R'!CP$15*$BI45</f>
        <v>0.10534773982476964</v>
      </c>
      <c r="BI45" s="174">
        <f>SUMIF(Revenue!$P:$P,'K&amp;R (USD)'!$F45,Revenue!$F:$F)</f>
        <v>6.9602767653544615E-4</v>
      </c>
    </row>
    <row r="46" spans="1:61" s="173" customFormat="1" ht="12.75" hidden="1" customHeight="1">
      <c r="A46" s="179" t="s">
        <v>589</v>
      </c>
      <c r="B46" s="179" t="s">
        <v>589</v>
      </c>
      <c r="C46" s="170" cm="1">
        <f t="array" ref="C46">IFERROR(INDEX('Legal Entity'!B:B,MATCH('K&amp;R (USD)'!F46,'Legal Entity'!A:A,0),0),0)</f>
        <v>0</v>
      </c>
      <c r="D46" s="170" t="str" cm="1">
        <f t="array" ref="D46">IFERROR(INDEX('Legal Entity'!C:C,MATCH(F46,'Legal Entity'!A:A,0),0),0)</f>
        <v>US</v>
      </c>
      <c r="E46" s="170" t="s">
        <v>635</v>
      </c>
      <c r="F46" s="170" t="s">
        <v>650</v>
      </c>
      <c r="G46" s="170"/>
      <c r="H46" s="171">
        <f>'K&amp;R'!AQ$15*$BI46</f>
        <v>0</v>
      </c>
      <c r="I46" s="171">
        <f>'K&amp;R'!AR$15*$BI46</f>
        <v>0</v>
      </c>
      <c r="J46" s="171">
        <f>'K&amp;R'!AS$15*$BI46</f>
        <v>0</v>
      </c>
      <c r="K46" s="171">
        <f>'K&amp;R'!AT$15*$BI46</f>
        <v>0</v>
      </c>
      <c r="L46" s="171">
        <f>'K&amp;R'!AU$15*$BI46</f>
        <v>0</v>
      </c>
      <c r="M46" s="171">
        <f>'K&amp;R'!AV$15*$BI46</f>
        <v>0</v>
      </c>
      <c r="N46" s="171">
        <f>'K&amp;R'!AW$15*$BI46</f>
        <v>0</v>
      </c>
      <c r="O46" s="171">
        <f>'K&amp;R'!AX$15*$BI46</f>
        <v>0</v>
      </c>
      <c r="P46" s="171">
        <f>'K&amp;R'!AY$15*$BI46</f>
        <v>0</v>
      </c>
      <c r="Q46" s="171">
        <f>'K&amp;R'!AZ$15*$BI46</f>
        <v>0</v>
      </c>
      <c r="R46" s="171">
        <f>'K&amp;R'!BA$15*$BI46</f>
        <v>0</v>
      </c>
      <c r="S46" s="171">
        <f>'K&amp;R'!BB$15*$BI46</f>
        <v>0</v>
      </c>
      <c r="T46" s="171">
        <f>'K&amp;R'!BC$15*$BI46</f>
        <v>0</v>
      </c>
      <c r="U46" s="171">
        <f>'K&amp;R'!BD$15*$BI46</f>
        <v>0</v>
      </c>
      <c r="V46" s="171">
        <f>'K&amp;R'!BE$15*$BI46</f>
        <v>0</v>
      </c>
      <c r="W46" s="171">
        <f>'K&amp;R'!BF$15*$BI46</f>
        <v>0</v>
      </c>
      <c r="X46" s="171">
        <f>'K&amp;R'!BG$15*$BI46</f>
        <v>0</v>
      </c>
      <c r="Y46" s="171">
        <f>'K&amp;R'!BH$15*$BI46</f>
        <v>0</v>
      </c>
      <c r="Z46" s="171">
        <f>'K&amp;R'!BI$15*$BI46</f>
        <v>0</v>
      </c>
      <c r="AA46" s="171">
        <f>'K&amp;R'!BJ$15*$BI46</f>
        <v>0</v>
      </c>
      <c r="AB46" s="171">
        <f>'K&amp;R'!BK$15*$BI46</f>
        <v>0</v>
      </c>
      <c r="AC46" s="171">
        <f>'K&amp;R'!BL$15*$BI46</f>
        <v>0</v>
      </c>
      <c r="AD46" s="171">
        <f>'K&amp;R'!BM$15*$BI46</f>
        <v>0</v>
      </c>
      <c r="AE46" s="171">
        <f>'K&amp;R'!BN$15*$BI46</f>
        <v>0</v>
      </c>
      <c r="AF46" s="171">
        <f>'K&amp;R'!BO$15*$BI46</f>
        <v>0</v>
      </c>
      <c r="AG46" s="171">
        <f>'K&amp;R'!BP$15*$BI46</f>
        <v>0</v>
      </c>
      <c r="AH46" s="171">
        <f>'K&amp;R'!BQ$15*$BI46</f>
        <v>0</v>
      </c>
      <c r="AI46" s="171">
        <f>'K&amp;R'!BR$15*$BI46</f>
        <v>0</v>
      </c>
      <c r="AJ46" s="171">
        <f>'K&amp;R'!BS$15*$BI46</f>
        <v>0</v>
      </c>
      <c r="AK46" s="171">
        <f>'K&amp;R'!BT$15*$BI46</f>
        <v>0</v>
      </c>
      <c r="AL46" s="171">
        <f>'K&amp;R'!BU$15*$BI46</f>
        <v>0</v>
      </c>
      <c r="AM46" s="171">
        <f>'K&amp;R'!BV$15*$BI46</f>
        <v>0</v>
      </c>
      <c r="AN46" s="171">
        <f>'K&amp;R'!BW$15*$BI46</f>
        <v>0</v>
      </c>
      <c r="AO46" s="171">
        <f>'K&amp;R'!BX$15*$BI46</f>
        <v>0</v>
      </c>
      <c r="AP46" s="171">
        <f>'K&amp;R'!BY$15*$BI46</f>
        <v>0</v>
      </c>
      <c r="AQ46" s="171">
        <f>'K&amp;R'!BZ$15*$BI46</f>
        <v>0</v>
      </c>
      <c r="AR46" s="171">
        <f>'K&amp;R'!CA$15*$BI46</f>
        <v>0</v>
      </c>
      <c r="AS46" s="171">
        <f>'K&amp;R'!CB$15*$BI46</f>
        <v>0</v>
      </c>
      <c r="AT46" s="171">
        <f>'K&amp;R'!CC$15*$BI46</f>
        <v>0</v>
      </c>
      <c r="AU46" s="171">
        <f>'K&amp;R'!CD$15*$BI46</f>
        <v>0</v>
      </c>
      <c r="AV46" s="171">
        <f>'K&amp;R'!CE$15*$BI46</f>
        <v>0</v>
      </c>
      <c r="AW46" s="171">
        <f>'K&amp;R'!CF$15*$BI46</f>
        <v>0</v>
      </c>
      <c r="AX46" s="171">
        <f>'K&amp;R'!CG$15*$BI46</f>
        <v>0</v>
      </c>
      <c r="AY46" s="171">
        <f>'K&amp;R'!CH$15*$BI46</f>
        <v>0</v>
      </c>
      <c r="AZ46" s="171">
        <f>'K&amp;R'!CI$15*$BI46</f>
        <v>0</v>
      </c>
      <c r="BA46" s="171">
        <f>'K&amp;R'!CJ$15*$BI46</f>
        <v>0</v>
      </c>
      <c r="BB46" s="171">
        <f>'K&amp;R'!CK$15*$BI46</f>
        <v>0</v>
      </c>
      <c r="BC46" s="171">
        <f>'K&amp;R'!CL$15*$BI46</f>
        <v>0</v>
      </c>
      <c r="BD46" s="171">
        <f>'K&amp;R'!CM$15*$BI46</f>
        <v>0</v>
      </c>
      <c r="BE46" s="171">
        <f>'K&amp;R'!CN$15*$BI46</f>
        <v>0</v>
      </c>
      <c r="BF46" s="171">
        <f>'K&amp;R'!CO$15*$BI46</f>
        <v>0</v>
      </c>
      <c r="BG46" s="171">
        <f>'K&amp;R'!CP$15*$BI46</f>
        <v>0</v>
      </c>
      <c r="BI46" s="174">
        <f>SUMIF(Revenue!$P:$P,'K&amp;R (USD)'!$F46,Revenue!$F:$F)</f>
        <v>0</v>
      </c>
    </row>
    <row r="47" spans="1:61" s="173" customFormat="1" ht="12.75" hidden="1" customHeight="1">
      <c r="A47" s="179" t="s">
        <v>589</v>
      </c>
      <c r="B47" s="179" t="s">
        <v>589</v>
      </c>
      <c r="C47" s="170" t="str" cm="1">
        <f t="array" ref="C47">IFERROR(INDEX('Legal Entity'!B:B,MATCH('K&amp;R (USD)'!F47,'Legal Entity'!A:A,0),0),0)</f>
        <v>1215 - Golden Heart Utilities, Inc.</v>
      </c>
      <c r="D47" s="170" t="str" cm="1">
        <f t="array" ref="D47">IFERROR(INDEX('Legal Entity'!C:C,MATCH(F47,'Legal Entity'!A:A,0),0),0)</f>
        <v>US</v>
      </c>
      <c r="E47" s="170" t="s">
        <v>635</v>
      </c>
      <c r="F47" s="170" t="s">
        <v>55</v>
      </c>
      <c r="G47" s="170"/>
      <c r="H47" s="171">
        <f>'K&amp;R'!AQ$15*$BI47</f>
        <v>1.3227712409384356</v>
      </c>
      <c r="I47" s="171">
        <f>'K&amp;R'!AR$15*$BI47</f>
        <v>1.3227712409384356</v>
      </c>
      <c r="J47" s="171">
        <f>'K&amp;R'!AS$15*$BI47</f>
        <v>1.3227712409384356</v>
      </c>
      <c r="K47" s="171">
        <f>'K&amp;R'!AT$15*$BI47</f>
        <v>1.3227712409384356</v>
      </c>
      <c r="L47" s="171">
        <f>'K&amp;R'!AU$15*$BI47</f>
        <v>1.3227712409384356</v>
      </c>
      <c r="M47" s="171">
        <f>'K&amp;R'!AV$15*$BI47</f>
        <v>1.3227712409384356</v>
      </c>
      <c r="N47" s="171">
        <f>'K&amp;R'!AW$15*$BI47</f>
        <v>1.3227712409384356</v>
      </c>
      <c r="O47" s="171">
        <f>'K&amp;R'!AX$15*$BI47</f>
        <v>1.3227712409384356</v>
      </c>
      <c r="P47" s="171">
        <f>'K&amp;R'!AY$15*$BI47</f>
        <v>1.3227712409384356</v>
      </c>
      <c r="Q47" s="171">
        <f>'K&amp;R'!AZ$15*$BI47</f>
        <v>1.3227712409384356</v>
      </c>
      <c r="R47" s="171">
        <f>'K&amp;R'!BA$15*$BI47</f>
        <v>1.3227712409384356</v>
      </c>
      <c r="S47" s="171">
        <f>'K&amp;R'!BB$15*$BI47</f>
        <v>1.3227712409384356</v>
      </c>
      <c r="T47" s="171">
        <f>'K&amp;R'!BC$15*$BI47</f>
        <v>1.3227712409384356</v>
      </c>
      <c r="U47" s="171">
        <f>'K&amp;R'!BD$15*$BI47</f>
        <v>1.3227712409384356</v>
      </c>
      <c r="V47" s="171">
        <f>'K&amp;R'!BE$15*$BI47</f>
        <v>1.4285929402135107</v>
      </c>
      <c r="W47" s="171">
        <f>'K&amp;R'!BF$15*$BI47</f>
        <v>1.4285929402135107</v>
      </c>
      <c r="X47" s="171">
        <f>'K&amp;R'!BG$15*$BI47</f>
        <v>1.4285929402135107</v>
      </c>
      <c r="Y47" s="171">
        <f>'K&amp;R'!BH$15*$BI47</f>
        <v>1.4285929402135107</v>
      </c>
      <c r="Z47" s="171">
        <f>'K&amp;R'!BI$15*$BI47</f>
        <v>1.4285929402135107</v>
      </c>
      <c r="AA47" s="171">
        <f>'K&amp;R'!BJ$15*$BI47</f>
        <v>1.4285929402135107</v>
      </c>
      <c r="AB47" s="171">
        <f>'K&amp;R'!BK$15*$BI47</f>
        <v>1.4285929402135107</v>
      </c>
      <c r="AC47" s="171">
        <f>'K&amp;R'!BL$15*$BI47</f>
        <v>1.4285929402135107</v>
      </c>
      <c r="AD47" s="171">
        <f>'K&amp;R'!BM$15*$BI47</f>
        <v>1.4285929402135107</v>
      </c>
      <c r="AE47" s="171">
        <f>'K&amp;R'!BN$15*$BI47</f>
        <v>1.4285929402135107</v>
      </c>
      <c r="AF47" s="171">
        <f>'K&amp;R'!BO$15*$BI47</f>
        <v>1.4285929402135107</v>
      </c>
      <c r="AG47" s="171">
        <f>'K&amp;R'!BP$15*$BI47</f>
        <v>1.4285929402135107</v>
      </c>
      <c r="AH47" s="171">
        <f>'K&amp;R'!BQ$15*$BI47</f>
        <v>2.9000436686334266</v>
      </c>
      <c r="AI47" s="171">
        <f>'K&amp;R'!BR$15*$BI47</f>
        <v>2.9000436686334266</v>
      </c>
      <c r="AJ47" s="171">
        <f>'K&amp;R'!BS$15*$BI47</f>
        <v>2.9000436686334266</v>
      </c>
      <c r="AK47" s="171">
        <f>'K&amp;R'!BT$15*$BI47</f>
        <v>2.9000436686334266</v>
      </c>
      <c r="AL47" s="171">
        <f>'K&amp;R'!BU$15*$BI47</f>
        <v>2.9000436686334266</v>
      </c>
      <c r="AM47" s="171">
        <f>'K&amp;R'!BV$15*$BI47</f>
        <v>2.9000436686334266</v>
      </c>
      <c r="AN47" s="171">
        <f>'K&amp;R'!BW$15*$BI47</f>
        <v>2.9000436686334266</v>
      </c>
      <c r="AO47" s="171">
        <f>'K&amp;R'!BX$15*$BI47</f>
        <v>2.9000436686334266</v>
      </c>
      <c r="AP47" s="171">
        <f>'K&amp;R'!BY$15*$BI47</f>
        <v>2.9000436686334266</v>
      </c>
      <c r="AQ47" s="171">
        <f>'K&amp;R'!BZ$15*$BI47</f>
        <v>2.9000436686334266</v>
      </c>
      <c r="AR47" s="171">
        <f>'K&amp;R'!CA$15*$BI47</f>
        <v>2.9000436686334266</v>
      </c>
      <c r="AS47" s="171">
        <f>'K&amp;R'!CB$15*$BI47</f>
        <v>2.9000436686334266</v>
      </c>
      <c r="AT47" s="171">
        <f>'K&amp;R'!CC$15*$BI47</f>
        <v>4.41563791890594</v>
      </c>
      <c r="AU47" s="171">
        <f>'K&amp;R'!CD$15*$BI47</f>
        <v>4.41563791890594</v>
      </c>
      <c r="AV47" s="171">
        <f>'K&amp;R'!CE$15*$BI47</f>
        <v>4.41563791890594</v>
      </c>
      <c r="AW47" s="171">
        <f>'K&amp;R'!CF$15*$BI47</f>
        <v>4.41563791890594</v>
      </c>
      <c r="AX47" s="171">
        <f>'K&amp;R'!CG$15*$BI47</f>
        <v>4.41563791890594</v>
      </c>
      <c r="AY47" s="171">
        <f>'K&amp;R'!CH$15*$BI47</f>
        <v>4.41563791890594</v>
      </c>
      <c r="AZ47" s="171">
        <f>'K&amp;R'!CI$15*$BI47</f>
        <v>4.41563791890594</v>
      </c>
      <c r="BA47" s="171">
        <f>'K&amp;R'!CJ$15*$BI47</f>
        <v>4.41563791890594</v>
      </c>
      <c r="BB47" s="171">
        <f>'K&amp;R'!CK$15*$BI47</f>
        <v>4.41563791890594</v>
      </c>
      <c r="BC47" s="171">
        <f>'K&amp;R'!CL$15*$BI47</f>
        <v>4.41563791890594</v>
      </c>
      <c r="BD47" s="171">
        <f>'K&amp;R'!CM$15*$BI47</f>
        <v>4.41563791890594</v>
      </c>
      <c r="BE47" s="171">
        <f>'K&amp;R'!CN$15*$BI47</f>
        <v>4.41563791890594</v>
      </c>
      <c r="BF47" s="171">
        <f>'K&amp;R'!CO$15*$BI47</f>
        <v>4.5481070564731176</v>
      </c>
      <c r="BG47" s="171">
        <f>'K&amp;R'!CP$15*$BI47</f>
        <v>4.5481070564731176</v>
      </c>
      <c r="BI47" s="174">
        <f>SUMIF(Revenue!$P:$P,'K&amp;R (USD)'!$F47,Revenue!$F:$F)</f>
        <v>3.0049134347039357E-2</v>
      </c>
    </row>
    <row r="48" spans="1:61" s="173" customFormat="1" ht="12.75" hidden="1" customHeight="1">
      <c r="A48" s="179" t="s">
        <v>589</v>
      </c>
      <c r="B48" s="179" t="s">
        <v>589</v>
      </c>
      <c r="C48" s="170" cm="1">
        <f t="array" ref="C48">IFERROR(INDEX('Legal Entity'!B:B,MATCH('K&amp;R (USD)'!F48,'Legal Entity'!A:A,0),0),0)</f>
        <v>0</v>
      </c>
      <c r="D48" s="170" t="str" cm="1">
        <f t="array" ref="D48">IFERROR(INDEX('Legal Entity'!C:C,MATCH(F48,'Legal Entity'!A:A,0),0),0)</f>
        <v>US</v>
      </c>
      <c r="E48" s="170" t="s">
        <v>635</v>
      </c>
      <c r="F48" s="170" t="s">
        <v>59</v>
      </c>
      <c r="G48" s="170"/>
      <c r="H48" s="171">
        <f>'K&amp;R'!AQ$15*$BI48</f>
        <v>0.4116602340202597</v>
      </c>
      <c r="I48" s="171">
        <f>'K&amp;R'!AR$15*$BI48</f>
        <v>0.4116602340202597</v>
      </c>
      <c r="J48" s="171">
        <f>'K&amp;R'!AS$15*$BI48</f>
        <v>0.4116602340202597</v>
      </c>
      <c r="K48" s="171">
        <f>'K&amp;R'!AT$15*$BI48</f>
        <v>0.4116602340202597</v>
      </c>
      <c r="L48" s="171">
        <f>'K&amp;R'!AU$15*$BI48</f>
        <v>0.4116602340202597</v>
      </c>
      <c r="M48" s="171">
        <f>'K&amp;R'!AV$15*$BI48</f>
        <v>0.4116602340202597</v>
      </c>
      <c r="N48" s="171">
        <f>'K&amp;R'!AW$15*$BI48</f>
        <v>0.4116602340202597</v>
      </c>
      <c r="O48" s="171">
        <f>'K&amp;R'!AX$15*$BI48</f>
        <v>0.4116602340202597</v>
      </c>
      <c r="P48" s="171">
        <f>'K&amp;R'!AY$15*$BI48</f>
        <v>0.4116602340202597</v>
      </c>
      <c r="Q48" s="171">
        <f>'K&amp;R'!AZ$15*$BI48</f>
        <v>0.4116602340202597</v>
      </c>
      <c r="R48" s="171">
        <f>'K&amp;R'!BA$15*$BI48</f>
        <v>0.4116602340202597</v>
      </c>
      <c r="S48" s="171">
        <f>'K&amp;R'!BB$15*$BI48</f>
        <v>0.4116602340202597</v>
      </c>
      <c r="T48" s="171">
        <f>'K&amp;R'!BC$15*$BI48</f>
        <v>0.4116602340202597</v>
      </c>
      <c r="U48" s="171">
        <f>'K&amp;R'!BD$15*$BI48</f>
        <v>0.4116602340202597</v>
      </c>
      <c r="V48" s="171">
        <f>'K&amp;R'!BE$15*$BI48</f>
        <v>0.44459305274188055</v>
      </c>
      <c r="W48" s="171">
        <f>'K&amp;R'!BF$15*$BI48</f>
        <v>0.44459305274188055</v>
      </c>
      <c r="X48" s="171">
        <f>'K&amp;R'!BG$15*$BI48</f>
        <v>0.44459305274188055</v>
      </c>
      <c r="Y48" s="171">
        <f>'K&amp;R'!BH$15*$BI48</f>
        <v>0.44459305274188055</v>
      </c>
      <c r="Z48" s="171">
        <f>'K&amp;R'!BI$15*$BI48</f>
        <v>0.44459305274188055</v>
      </c>
      <c r="AA48" s="171">
        <f>'K&amp;R'!BJ$15*$BI48</f>
        <v>0.44459305274188055</v>
      </c>
      <c r="AB48" s="171">
        <f>'K&amp;R'!BK$15*$BI48</f>
        <v>0.44459305274188055</v>
      </c>
      <c r="AC48" s="171">
        <f>'K&amp;R'!BL$15*$BI48</f>
        <v>0.44459305274188055</v>
      </c>
      <c r="AD48" s="171">
        <f>'K&amp;R'!BM$15*$BI48</f>
        <v>0.44459305274188055</v>
      </c>
      <c r="AE48" s="171">
        <f>'K&amp;R'!BN$15*$BI48</f>
        <v>0.44459305274188055</v>
      </c>
      <c r="AF48" s="171">
        <f>'K&amp;R'!BO$15*$BI48</f>
        <v>0.44459305274188055</v>
      </c>
      <c r="AG48" s="171">
        <f>'K&amp;R'!BP$15*$BI48</f>
        <v>0.44459305274188055</v>
      </c>
      <c r="AH48" s="171">
        <f>'K&amp;R'!BQ$15*$BI48</f>
        <v>0.90252389706601754</v>
      </c>
      <c r="AI48" s="171">
        <f>'K&amp;R'!BR$15*$BI48</f>
        <v>0.90252389706601754</v>
      </c>
      <c r="AJ48" s="171">
        <f>'K&amp;R'!BS$15*$BI48</f>
        <v>0.90252389706601754</v>
      </c>
      <c r="AK48" s="171">
        <f>'K&amp;R'!BT$15*$BI48</f>
        <v>0.90252389706601754</v>
      </c>
      <c r="AL48" s="171">
        <f>'K&amp;R'!BU$15*$BI48</f>
        <v>0.90252389706601754</v>
      </c>
      <c r="AM48" s="171">
        <f>'K&amp;R'!BV$15*$BI48</f>
        <v>0.90252389706601754</v>
      </c>
      <c r="AN48" s="171">
        <f>'K&amp;R'!BW$15*$BI48</f>
        <v>0.90252389706601754</v>
      </c>
      <c r="AO48" s="171">
        <f>'K&amp;R'!BX$15*$BI48</f>
        <v>0.90252389706601754</v>
      </c>
      <c r="AP48" s="171">
        <f>'K&amp;R'!BY$15*$BI48</f>
        <v>0.90252389706601754</v>
      </c>
      <c r="AQ48" s="171">
        <f>'K&amp;R'!BZ$15*$BI48</f>
        <v>0.90252389706601754</v>
      </c>
      <c r="AR48" s="171">
        <f>'K&amp;R'!CA$15*$BI48</f>
        <v>0.90252389706601754</v>
      </c>
      <c r="AS48" s="171">
        <f>'K&amp;R'!CB$15*$BI48</f>
        <v>0.90252389706601754</v>
      </c>
      <c r="AT48" s="171">
        <f>'K&amp;R'!CC$15*$BI48</f>
        <v>1.3741926667198787</v>
      </c>
      <c r="AU48" s="171">
        <f>'K&amp;R'!CD$15*$BI48</f>
        <v>1.3741926667198787</v>
      </c>
      <c r="AV48" s="171">
        <f>'K&amp;R'!CE$15*$BI48</f>
        <v>1.3741926667198787</v>
      </c>
      <c r="AW48" s="171">
        <f>'K&amp;R'!CF$15*$BI48</f>
        <v>1.3741926667198787</v>
      </c>
      <c r="AX48" s="171">
        <f>'K&amp;R'!CG$15*$BI48</f>
        <v>1.3741926667198787</v>
      </c>
      <c r="AY48" s="171">
        <f>'K&amp;R'!CH$15*$BI48</f>
        <v>1.3741926667198787</v>
      </c>
      <c r="AZ48" s="171">
        <f>'K&amp;R'!CI$15*$BI48</f>
        <v>1.3741926667198787</v>
      </c>
      <c r="BA48" s="171">
        <f>'K&amp;R'!CJ$15*$BI48</f>
        <v>1.3741926667198787</v>
      </c>
      <c r="BB48" s="171">
        <f>'K&amp;R'!CK$15*$BI48</f>
        <v>1.3741926667198787</v>
      </c>
      <c r="BC48" s="171">
        <f>'K&amp;R'!CL$15*$BI48</f>
        <v>1.3741926667198787</v>
      </c>
      <c r="BD48" s="171">
        <f>'K&amp;R'!CM$15*$BI48</f>
        <v>1.3741926667198787</v>
      </c>
      <c r="BE48" s="171">
        <f>'K&amp;R'!CN$15*$BI48</f>
        <v>1.3741926667198787</v>
      </c>
      <c r="BF48" s="171">
        <f>'K&amp;R'!CO$15*$BI48</f>
        <v>1.4154184467214748</v>
      </c>
      <c r="BG48" s="171">
        <f>'K&amp;R'!CP$15*$BI48</f>
        <v>1.4154184467214748</v>
      </c>
      <c r="BI48" s="174">
        <f>SUMIF(Revenue!$P:$P,'K&amp;R (USD)'!$F48,Revenue!$F:$F)</f>
        <v>9.3516046422604162E-3</v>
      </c>
    </row>
    <row r="49" spans="1:61" s="173" customFormat="1" ht="12.75" hidden="1" customHeight="1">
      <c r="A49" s="179" t="s">
        <v>589</v>
      </c>
      <c r="B49" s="179" t="s">
        <v>589</v>
      </c>
      <c r="C49" s="170" t="str" cm="1">
        <f t="array" ref="C49">IFERROR(INDEX('Legal Entity'!B:B,MATCH('K&amp;R (USD)'!F49,'Legal Entity'!A:A,0),0),0)</f>
        <v>1220 - College Utilities Corporation</v>
      </c>
      <c r="D49" s="170" t="str" cm="1">
        <f t="array" ref="D49">IFERROR(INDEX('Legal Entity'!C:C,MATCH(F49,'Legal Entity'!A:A,0),0),0)</f>
        <v>US</v>
      </c>
      <c r="E49" s="170" t="s">
        <v>635</v>
      </c>
      <c r="F49" s="170" t="s">
        <v>61</v>
      </c>
      <c r="G49" s="170"/>
      <c r="H49" s="171">
        <f>'K&amp;R'!AQ$15*$BI49</f>
        <v>0</v>
      </c>
      <c r="I49" s="171">
        <f>'K&amp;R'!AR$15*$BI49</f>
        <v>0</v>
      </c>
      <c r="J49" s="171">
        <f>'K&amp;R'!AS$15*$BI49</f>
        <v>0</v>
      </c>
      <c r="K49" s="171">
        <f>'K&amp;R'!AT$15*$BI49</f>
        <v>0</v>
      </c>
      <c r="L49" s="171">
        <f>'K&amp;R'!AU$15*$BI49</f>
        <v>0</v>
      </c>
      <c r="M49" s="171">
        <f>'K&amp;R'!AV$15*$BI49</f>
        <v>0</v>
      </c>
      <c r="N49" s="171">
        <f>'K&amp;R'!AW$15*$BI49</f>
        <v>0</v>
      </c>
      <c r="O49" s="171">
        <f>'K&amp;R'!AX$15*$BI49</f>
        <v>0</v>
      </c>
      <c r="P49" s="171">
        <f>'K&amp;R'!AY$15*$BI49</f>
        <v>0</v>
      </c>
      <c r="Q49" s="171">
        <f>'K&amp;R'!AZ$15*$BI49</f>
        <v>0</v>
      </c>
      <c r="R49" s="171">
        <f>'K&amp;R'!BA$15*$BI49</f>
        <v>0</v>
      </c>
      <c r="S49" s="171">
        <f>'K&amp;R'!BB$15*$BI49</f>
        <v>0</v>
      </c>
      <c r="T49" s="171">
        <f>'K&amp;R'!BC$15*$BI49</f>
        <v>0</v>
      </c>
      <c r="U49" s="171">
        <f>'K&amp;R'!BD$15*$BI49</f>
        <v>0</v>
      </c>
      <c r="V49" s="171">
        <f>'K&amp;R'!BE$15*$BI49</f>
        <v>0</v>
      </c>
      <c r="W49" s="171">
        <f>'K&amp;R'!BF$15*$BI49</f>
        <v>0</v>
      </c>
      <c r="X49" s="171">
        <f>'K&amp;R'!BG$15*$BI49</f>
        <v>0</v>
      </c>
      <c r="Y49" s="171">
        <f>'K&amp;R'!BH$15*$BI49</f>
        <v>0</v>
      </c>
      <c r="Z49" s="171">
        <f>'K&amp;R'!BI$15*$BI49</f>
        <v>0</v>
      </c>
      <c r="AA49" s="171">
        <f>'K&amp;R'!BJ$15*$BI49</f>
        <v>0</v>
      </c>
      <c r="AB49" s="171">
        <f>'K&amp;R'!BK$15*$BI49</f>
        <v>0</v>
      </c>
      <c r="AC49" s="171">
        <f>'K&amp;R'!BL$15*$BI49</f>
        <v>0</v>
      </c>
      <c r="AD49" s="171">
        <f>'K&amp;R'!BM$15*$BI49</f>
        <v>0</v>
      </c>
      <c r="AE49" s="171">
        <f>'K&amp;R'!BN$15*$BI49</f>
        <v>0</v>
      </c>
      <c r="AF49" s="171">
        <f>'K&amp;R'!BO$15*$BI49</f>
        <v>0</v>
      </c>
      <c r="AG49" s="171">
        <f>'K&amp;R'!BP$15*$BI49</f>
        <v>0</v>
      </c>
      <c r="AH49" s="171">
        <f>'K&amp;R'!BQ$15*$BI49</f>
        <v>0</v>
      </c>
      <c r="AI49" s="171">
        <f>'K&amp;R'!BR$15*$BI49</f>
        <v>0</v>
      </c>
      <c r="AJ49" s="171">
        <f>'K&amp;R'!BS$15*$BI49</f>
        <v>0</v>
      </c>
      <c r="AK49" s="171">
        <f>'K&amp;R'!BT$15*$BI49</f>
        <v>0</v>
      </c>
      <c r="AL49" s="171">
        <f>'K&amp;R'!BU$15*$BI49</f>
        <v>0</v>
      </c>
      <c r="AM49" s="171">
        <f>'K&amp;R'!BV$15*$BI49</f>
        <v>0</v>
      </c>
      <c r="AN49" s="171">
        <f>'K&amp;R'!BW$15*$BI49</f>
        <v>0</v>
      </c>
      <c r="AO49" s="171">
        <f>'K&amp;R'!BX$15*$BI49</f>
        <v>0</v>
      </c>
      <c r="AP49" s="171">
        <f>'K&amp;R'!BY$15*$BI49</f>
        <v>0</v>
      </c>
      <c r="AQ49" s="171">
        <f>'K&amp;R'!BZ$15*$BI49</f>
        <v>0</v>
      </c>
      <c r="AR49" s="171">
        <f>'K&amp;R'!CA$15*$BI49</f>
        <v>0</v>
      </c>
      <c r="AS49" s="171">
        <f>'K&amp;R'!CB$15*$BI49</f>
        <v>0</v>
      </c>
      <c r="AT49" s="171">
        <f>'K&amp;R'!CC$15*$BI49</f>
        <v>0</v>
      </c>
      <c r="AU49" s="171">
        <f>'K&amp;R'!CD$15*$BI49</f>
        <v>0</v>
      </c>
      <c r="AV49" s="171">
        <f>'K&amp;R'!CE$15*$BI49</f>
        <v>0</v>
      </c>
      <c r="AW49" s="171">
        <f>'K&amp;R'!CF$15*$BI49</f>
        <v>0</v>
      </c>
      <c r="AX49" s="171">
        <f>'K&amp;R'!CG$15*$BI49</f>
        <v>0</v>
      </c>
      <c r="AY49" s="171">
        <f>'K&amp;R'!CH$15*$BI49</f>
        <v>0</v>
      </c>
      <c r="AZ49" s="171">
        <f>'K&amp;R'!CI$15*$BI49</f>
        <v>0</v>
      </c>
      <c r="BA49" s="171">
        <f>'K&amp;R'!CJ$15*$BI49</f>
        <v>0</v>
      </c>
      <c r="BB49" s="171">
        <f>'K&amp;R'!CK$15*$BI49</f>
        <v>0</v>
      </c>
      <c r="BC49" s="171">
        <f>'K&amp;R'!CL$15*$BI49</f>
        <v>0</v>
      </c>
      <c r="BD49" s="171">
        <f>'K&amp;R'!CM$15*$BI49</f>
        <v>0</v>
      </c>
      <c r="BE49" s="171">
        <f>'K&amp;R'!CN$15*$BI49</f>
        <v>0</v>
      </c>
      <c r="BF49" s="171">
        <f>'K&amp;R'!CO$15*$BI49</f>
        <v>0</v>
      </c>
      <c r="BG49" s="171">
        <f>'K&amp;R'!CP$15*$BI49</f>
        <v>0</v>
      </c>
      <c r="BI49" s="174">
        <f>SUMIF(Revenue!$P:$P,'K&amp;R (USD)'!$F49,Revenue!$F:$F)</f>
        <v>0</v>
      </c>
    </row>
    <row r="50" spans="1:61" s="173" customFormat="1" ht="12.75" hidden="1" customHeight="1">
      <c r="A50" s="179" t="s">
        <v>589</v>
      </c>
      <c r="B50" s="179" t="s">
        <v>589</v>
      </c>
      <c r="C50" s="170" t="str" cm="1">
        <f t="array" ref="C50">IFERROR(INDEX('Legal Entity'!B:B,MATCH('K&amp;R (USD)'!F50,'Legal Entity'!A:A,0),0),0)</f>
        <v>1220 - College Utilities Corporation</v>
      </c>
      <c r="D50" s="170" t="str" cm="1">
        <f t="array" ref="D50">IFERROR(INDEX('Legal Entity'!C:C,MATCH(F50,'Legal Entity'!A:A,0),0),0)</f>
        <v>US</v>
      </c>
      <c r="E50" s="170" t="s">
        <v>635</v>
      </c>
      <c r="F50" s="170" t="s">
        <v>67</v>
      </c>
      <c r="G50" s="170"/>
      <c r="H50" s="171">
        <f>'K&amp;R'!AQ$15*$BI50</f>
        <v>4.6401461616443311E-3</v>
      </c>
      <c r="I50" s="171">
        <f>'K&amp;R'!AR$15*$BI50</f>
        <v>4.6401461616443311E-3</v>
      </c>
      <c r="J50" s="171">
        <f>'K&amp;R'!AS$15*$BI50</f>
        <v>4.6401461616443311E-3</v>
      </c>
      <c r="K50" s="171">
        <f>'K&amp;R'!AT$15*$BI50</f>
        <v>4.6401461616443311E-3</v>
      </c>
      <c r="L50" s="171">
        <f>'K&amp;R'!AU$15*$BI50</f>
        <v>4.6401461616443311E-3</v>
      </c>
      <c r="M50" s="171">
        <f>'K&amp;R'!AV$15*$BI50</f>
        <v>4.6401461616443311E-3</v>
      </c>
      <c r="N50" s="171">
        <f>'K&amp;R'!AW$15*$BI50</f>
        <v>4.6401461616443311E-3</v>
      </c>
      <c r="O50" s="171">
        <f>'K&amp;R'!AX$15*$BI50</f>
        <v>4.6401461616443311E-3</v>
      </c>
      <c r="P50" s="171">
        <f>'K&amp;R'!AY$15*$BI50</f>
        <v>4.6401461616443311E-3</v>
      </c>
      <c r="Q50" s="171">
        <f>'K&amp;R'!AZ$15*$BI50</f>
        <v>4.6401461616443311E-3</v>
      </c>
      <c r="R50" s="171">
        <f>'K&amp;R'!BA$15*$BI50</f>
        <v>4.6401461616443311E-3</v>
      </c>
      <c r="S50" s="171">
        <f>'K&amp;R'!BB$15*$BI50</f>
        <v>4.6401461616443311E-3</v>
      </c>
      <c r="T50" s="171">
        <f>'K&amp;R'!BC$15*$BI50</f>
        <v>4.6401461616443311E-3</v>
      </c>
      <c r="U50" s="171">
        <f>'K&amp;R'!BD$15*$BI50</f>
        <v>4.6401461616443311E-3</v>
      </c>
      <c r="V50" s="171">
        <f>'K&amp;R'!BE$15*$BI50</f>
        <v>5.0113578545758781E-3</v>
      </c>
      <c r="W50" s="171">
        <f>'K&amp;R'!BF$15*$BI50</f>
        <v>5.0113578545758781E-3</v>
      </c>
      <c r="X50" s="171">
        <f>'K&amp;R'!BG$15*$BI50</f>
        <v>5.0113578545758781E-3</v>
      </c>
      <c r="Y50" s="171">
        <f>'K&amp;R'!BH$15*$BI50</f>
        <v>5.0113578545758781E-3</v>
      </c>
      <c r="Z50" s="171">
        <f>'K&amp;R'!BI$15*$BI50</f>
        <v>5.0113578545758781E-3</v>
      </c>
      <c r="AA50" s="171">
        <f>'K&amp;R'!BJ$15*$BI50</f>
        <v>5.0113578545758781E-3</v>
      </c>
      <c r="AB50" s="171">
        <f>'K&amp;R'!BK$15*$BI50</f>
        <v>5.0113578545758781E-3</v>
      </c>
      <c r="AC50" s="171">
        <f>'K&amp;R'!BL$15*$BI50</f>
        <v>5.0113578545758781E-3</v>
      </c>
      <c r="AD50" s="171">
        <f>'K&amp;R'!BM$15*$BI50</f>
        <v>5.0113578545758781E-3</v>
      </c>
      <c r="AE50" s="171">
        <f>'K&amp;R'!BN$15*$BI50</f>
        <v>5.0113578545758781E-3</v>
      </c>
      <c r="AF50" s="171">
        <f>'K&amp;R'!BO$15*$BI50</f>
        <v>5.0113578545758781E-3</v>
      </c>
      <c r="AG50" s="171">
        <f>'K&amp;R'!BP$15*$BI50</f>
        <v>5.0113578545758781E-3</v>
      </c>
      <c r="AH50" s="171">
        <f>'K&amp;R'!BQ$15*$BI50</f>
        <v>1.0173056444789033E-2</v>
      </c>
      <c r="AI50" s="171">
        <f>'K&amp;R'!BR$15*$BI50</f>
        <v>1.0173056444789033E-2</v>
      </c>
      <c r="AJ50" s="171">
        <f>'K&amp;R'!BS$15*$BI50</f>
        <v>1.0173056444789033E-2</v>
      </c>
      <c r="AK50" s="171">
        <f>'K&amp;R'!BT$15*$BI50</f>
        <v>1.0173056444789033E-2</v>
      </c>
      <c r="AL50" s="171">
        <f>'K&amp;R'!BU$15*$BI50</f>
        <v>1.0173056444789033E-2</v>
      </c>
      <c r="AM50" s="171">
        <f>'K&amp;R'!BV$15*$BI50</f>
        <v>1.0173056444789033E-2</v>
      </c>
      <c r="AN50" s="171">
        <f>'K&amp;R'!BW$15*$BI50</f>
        <v>1.0173056444789033E-2</v>
      </c>
      <c r="AO50" s="171">
        <f>'K&amp;R'!BX$15*$BI50</f>
        <v>1.0173056444789033E-2</v>
      </c>
      <c r="AP50" s="171">
        <f>'K&amp;R'!BY$15*$BI50</f>
        <v>1.0173056444789033E-2</v>
      </c>
      <c r="AQ50" s="171">
        <f>'K&amp;R'!BZ$15*$BI50</f>
        <v>1.0173056444789033E-2</v>
      </c>
      <c r="AR50" s="171">
        <f>'K&amp;R'!CA$15*$BI50</f>
        <v>1.0173056444789033E-2</v>
      </c>
      <c r="AS50" s="171">
        <f>'K&amp;R'!CB$15*$BI50</f>
        <v>1.0173056444789033E-2</v>
      </c>
      <c r="AT50" s="171">
        <f>'K&amp;R'!CC$15*$BI50</f>
        <v>1.5489605992708584E-2</v>
      </c>
      <c r="AU50" s="171">
        <f>'K&amp;R'!CD$15*$BI50</f>
        <v>1.5489605992708584E-2</v>
      </c>
      <c r="AV50" s="171">
        <f>'K&amp;R'!CE$15*$BI50</f>
        <v>1.5489605992708584E-2</v>
      </c>
      <c r="AW50" s="171">
        <f>'K&amp;R'!CF$15*$BI50</f>
        <v>1.5489605992708584E-2</v>
      </c>
      <c r="AX50" s="171">
        <f>'K&amp;R'!CG$15*$BI50</f>
        <v>1.5489605992708584E-2</v>
      </c>
      <c r="AY50" s="171">
        <f>'K&amp;R'!CH$15*$BI50</f>
        <v>1.5489605992708584E-2</v>
      </c>
      <c r="AZ50" s="171">
        <f>'K&amp;R'!CI$15*$BI50</f>
        <v>1.5489605992708584E-2</v>
      </c>
      <c r="BA50" s="171">
        <f>'K&amp;R'!CJ$15*$BI50</f>
        <v>1.5489605992708584E-2</v>
      </c>
      <c r="BB50" s="171">
        <f>'K&amp;R'!CK$15*$BI50</f>
        <v>1.5489605992708584E-2</v>
      </c>
      <c r="BC50" s="171">
        <f>'K&amp;R'!CL$15*$BI50</f>
        <v>1.5489605992708584E-2</v>
      </c>
      <c r="BD50" s="171">
        <f>'K&amp;R'!CM$15*$BI50</f>
        <v>1.5489605992708584E-2</v>
      </c>
      <c r="BE50" s="171">
        <f>'K&amp;R'!CN$15*$BI50</f>
        <v>1.5489605992708584E-2</v>
      </c>
      <c r="BF50" s="171">
        <f>'K&amp;R'!CO$15*$BI50</f>
        <v>1.5954294172489839E-2</v>
      </c>
      <c r="BG50" s="171">
        <f>'K&amp;R'!CP$15*$BI50</f>
        <v>1.5954294172489839E-2</v>
      </c>
      <c r="BI50" s="174">
        <f>SUMIF(Revenue!$P:$P,'K&amp;R (USD)'!$F50,Revenue!$F:$F)</f>
        <v>1.0540928853444809E-4</v>
      </c>
    </row>
    <row r="51" spans="1:61" s="173" customFormat="1" ht="12.75" hidden="1" customHeight="1">
      <c r="A51" s="179" t="s">
        <v>589</v>
      </c>
      <c r="B51" s="179" t="s">
        <v>589</v>
      </c>
      <c r="C51" s="170" t="str" cm="1">
        <f t="array" ref="C51">IFERROR(INDEX('Legal Entity'!B:B,MATCH('K&amp;R (USD)'!F51,'Legal Entity'!A:A,0),0),0)</f>
        <v>1220 - College Utilities Corporation</v>
      </c>
      <c r="D51" s="170" t="str" cm="1">
        <f t="array" ref="D51">IFERROR(INDEX('Legal Entity'!C:C,MATCH(F51,'Legal Entity'!A:A,0),0),0)</f>
        <v>US</v>
      </c>
      <c r="E51" s="170" t="s">
        <v>635</v>
      </c>
      <c r="F51" s="170" t="s">
        <v>79</v>
      </c>
      <c r="G51" s="170"/>
      <c r="H51" s="171">
        <f>'K&amp;R'!AQ$15*$BI51</f>
        <v>0.48515663420996502</v>
      </c>
      <c r="I51" s="171">
        <f>'K&amp;R'!AR$15*$BI51</f>
        <v>0.48515663420996502</v>
      </c>
      <c r="J51" s="171">
        <f>'K&amp;R'!AS$15*$BI51</f>
        <v>0.48515663420996502</v>
      </c>
      <c r="K51" s="171">
        <f>'K&amp;R'!AT$15*$BI51</f>
        <v>0.48515663420996502</v>
      </c>
      <c r="L51" s="171">
        <f>'K&amp;R'!AU$15*$BI51</f>
        <v>0.48515663420996502</v>
      </c>
      <c r="M51" s="171">
        <f>'K&amp;R'!AV$15*$BI51</f>
        <v>0.48515663420996502</v>
      </c>
      <c r="N51" s="171">
        <f>'K&amp;R'!AW$15*$BI51</f>
        <v>0.48515663420996502</v>
      </c>
      <c r="O51" s="171">
        <f>'K&amp;R'!AX$15*$BI51</f>
        <v>0.48515663420996502</v>
      </c>
      <c r="P51" s="171">
        <f>'K&amp;R'!AY$15*$BI51</f>
        <v>0.48515663420996502</v>
      </c>
      <c r="Q51" s="171">
        <f>'K&amp;R'!AZ$15*$BI51</f>
        <v>0.48515663420996502</v>
      </c>
      <c r="R51" s="171">
        <f>'K&amp;R'!BA$15*$BI51</f>
        <v>0.48515663420996502</v>
      </c>
      <c r="S51" s="171">
        <f>'K&amp;R'!BB$15*$BI51</f>
        <v>0.48515663420996502</v>
      </c>
      <c r="T51" s="171">
        <f>'K&amp;R'!BC$15*$BI51</f>
        <v>0.48515663420996502</v>
      </c>
      <c r="U51" s="171">
        <f>'K&amp;R'!BD$15*$BI51</f>
        <v>0.48515663420996502</v>
      </c>
      <c r="V51" s="171">
        <f>'K&amp;R'!BE$15*$BI51</f>
        <v>0.52396916494676227</v>
      </c>
      <c r="W51" s="171">
        <f>'K&amp;R'!BF$15*$BI51</f>
        <v>0.52396916494676227</v>
      </c>
      <c r="X51" s="171">
        <f>'K&amp;R'!BG$15*$BI51</f>
        <v>0.52396916494676227</v>
      </c>
      <c r="Y51" s="171">
        <f>'K&amp;R'!BH$15*$BI51</f>
        <v>0.52396916494676227</v>
      </c>
      <c r="Z51" s="171">
        <f>'K&amp;R'!BI$15*$BI51</f>
        <v>0.52396916494676227</v>
      </c>
      <c r="AA51" s="171">
        <f>'K&amp;R'!BJ$15*$BI51</f>
        <v>0.52396916494676227</v>
      </c>
      <c r="AB51" s="171">
        <f>'K&amp;R'!BK$15*$BI51</f>
        <v>0.52396916494676227</v>
      </c>
      <c r="AC51" s="171">
        <f>'K&amp;R'!BL$15*$BI51</f>
        <v>0.52396916494676227</v>
      </c>
      <c r="AD51" s="171">
        <f>'K&amp;R'!BM$15*$BI51</f>
        <v>0.52396916494676227</v>
      </c>
      <c r="AE51" s="171">
        <f>'K&amp;R'!BN$15*$BI51</f>
        <v>0.52396916494676227</v>
      </c>
      <c r="AF51" s="171">
        <f>'K&amp;R'!BO$15*$BI51</f>
        <v>0.52396916494676227</v>
      </c>
      <c r="AG51" s="171">
        <f>'K&amp;R'!BP$15*$BI51</f>
        <v>0.52396916494676227</v>
      </c>
      <c r="AH51" s="171">
        <f>'K&amp;R'!BQ$15*$BI51</f>
        <v>1.0636574048419274</v>
      </c>
      <c r="AI51" s="171">
        <f>'K&amp;R'!BR$15*$BI51</f>
        <v>1.0636574048419274</v>
      </c>
      <c r="AJ51" s="171">
        <f>'K&amp;R'!BS$15*$BI51</f>
        <v>1.0636574048419274</v>
      </c>
      <c r="AK51" s="171">
        <f>'K&amp;R'!BT$15*$BI51</f>
        <v>1.0636574048419274</v>
      </c>
      <c r="AL51" s="171">
        <f>'K&amp;R'!BU$15*$BI51</f>
        <v>1.0636574048419274</v>
      </c>
      <c r="AM51" s="171">
        <f>'K&amp;R'!BV$15*$BI51</f>
        <v>1.0636574048419274</v>
      </c>
      <c r="AN51" s="171">
        <f>'K&amp;R'!BW$15*$BI51</f>
        <v>1.0636574048419274</v>
      </c>
      <c r="AO51" s="171">
        <f>'K&amp;R'!BX$15*$BI51</f>
        <v>1.0636574048419274</v>
      </c>
      <c r="AP51" s="171">
        <f>'K&amp;R'!BY$15*$BI51</f>
        <v>1.0636574048419274</v>
      </c>
      <c r="AQ51" s="171">
        <f>'K&amp;R'!BZ$15*$BI51</f>
        <v>1.0636574048419274</v>
      </c>
      <c r="AR51" s="171">
        <f>'K&amp;R'!CA$15*$BI51</f>
        <v>1.0636574048419274</v>
      </c>
      <c r="AS51" s="171">
        <f>'K&amp;R'!CB$15*$BI51</f>
        <v>1.0636574048419274</v>
      </c>
      <c r="AT51" s="171">
        <f>'K&amp;R'!CC$15*$BI51</f>
        <v>1.6195362919339475</v>
      </c>
      <c r="AU51" s="171">
        <f>'K&amp;R'!CD$15*$BI51</f>
        <v>1.6195362919339475</v>
      </c>
      <c r="AV51" s="171">
        <f>'K&amp;R'!CE$15*$BI51</f>
        <v>1.6195362919339475</v>
      </c>
      <c r="AW51" s="171">
        <f>'K&amp;R'!CF$15*$BI51</f>
        <v>1.6195362919339475</v>
      </c>
      <c r="AX51" s="171">
        <f>'K&amp;R'!CG$15*$BI51</f>
        <v>1.6195362919339475</v>
      </c>
      <c r="AY51" s="171">
        <f>'K&amp;R'!CH$15*$BI51</f>
        <v>1.6195362919339475</v>
      </c>
      <c r="AZ51" s="171">
        <f>'K&amp;R'!CI$15*$BI51</f>
        <v>1.6195362919339475</v>
      </c>
      <c r="BA51" s="171">
        <f>'K&amp;R'!CJ$15*$BI51</f>
        <v>1.6195362919339475</v>
      </c>
      <c r="BB51" s="171">
        <f>'K&amp;R'!CK$15*$BI51</f>
        <v>1.6195362919339475</v>
      </c>
      <c r="BC51" s="171">
        <f>'K&amp;R'!CL$15*$BI51</f>
        <v>1.6195362919339475</v>
      </c>
      <c r="BD51" s="171">
        <f>'K&amp;R'!CM$15*$BI51</f>
        <v>1.6195362919339475</v>
      </c>
      <c r="BE51" s="171">
        <f>'K&amp;R'!CN$15*$BI51</f>
        <v>1.6195362919339475</v>
      </c>
      <c r="BF51" s="171">
        <f>'K&amp;R'!CO$15*$BI51</f>
        <v>1.6681223806919656</v>
      </c>
      <c r="BG51" s="171">
        <f>'K&amp;R'!CP$15*$BI51</f>
        <v>1.6681223806919656</v>
      </c>
      <c r="BI51" s="174">
        <f>SUMIF(Revenue!$P:$P,'K&amp;R (USD)'!$F51,Revenue!$F:$F)</f>
        <v>1.1021207922837796E-2</v>
      </c>
    </row>
    <row r="52" spans="1:61" s="173" customFormat="1" ht="12.75" hidden="1" customHeight="1">
      <c r="A52" s="179" t="s">
        <v>589</v>
      </c>
      <c r="B52" s="179" t="s">
        <v>589</v>
      </c>
      <c r="C52" s="170" t="str" cm="1">
        <f t="array" ref="C52">IFERROR(INDEX('Legal Entity'!B:B,MATCH('K&amp;R (USD)'!F52,'Legal Entity'!A:A,0),0),0)</f>
        <v>1220 - College Utilities Corporation</v>
      </c>
      <c r="D52" s="170" t="str" cm="1">
        <f t="array" ref="D52">IFERROR(INDEX('Legal Entity'!C:C,MATCH(F52,'Legal Entity'!A:A,0),0),0)</f>
        <v>US</v>
      </c>
      <c r="E52" s="170" t="s">
        <v>635</v>
      </c>
      <c r="F52" s="170" t="s">
        <v>81</v>
      </c>
      <c r="G52" s="170"/>
      <c r="H52" s="171">
        <f>'K&amp;R'!AQ$15*$BI52</f>
        <v>1.4019430042523119E-3</v>
      </c>
      <c r="I52" s="171">
        <f>'K&amp;R'!AR$15*$BI52</f>
        <v>1.4019430042523119E-3</v>
      </c>
      <c r="J52" s="171">
        <f>'K&amp;R'!AS$15*$BI52</f>
        <v>1.4019430042523119E-3</v>
      </c>
      <c r="K52" s="171">
        <f>'K&amp;R'!AT$15*$BI52</f>
        <v>1.4019430042523119E-3</v>
      </c>
      <c r="L52" s="171">
        <f>'K&amp;R'!AU$15*$BI52</f>
        <v>1.4019430042523119E-3</v>
      </c>
      <c r="M52" s="171">
        <f>'K&amp;R'!AV$15*$BI52</f>
        <v>1.4019430042523119E-3</v>
      </c>
      <c r="N52" s="171">
        <f>'K&amp;R'!AW$15*$BI52</f>
        <v>1.4019430042523119E-3</v>
      </c>
      <c r="O52" s="171">
        <f>'K&amp;R'!AX$15*$BI52</f>
        <v>1.4019430042523119E-3</v>
      </c>
      <c r="P52" s="171">
        <f>'K&amp;R'!AY$15*$BI52</f>
        <v>1.4019430042523119E-3</v>
      </c>
      <c r="Q52" s="171">
        <f>'K&amp;R'!AZ$15*$BI52</f>
        <v>1.4019430042523119E-3</v>
      </c>
      <c r="R52" s="171">
        <f>'K&amp;R'!BA$15*$BI52</f>
        <v>1.4019430042523119E-3</v>
      </c>
      <c r="S52" s="171">
        <f>'K&amp;R'!BB$15*$BI52</f>
        <v>1.4019430042523119E-3</v>
      </c>
      <c r="T52" s="171">
        <f>'K&amp;R'!BC$15*$BI52</f>
        <v>1.4019430042523119E-3</v>
      </c>
      <c r="U52" s="171">
        <f>'K&amp;R'!BD$15*$BI52</f>
        <v>1.4019430042523119E-3</v>
      </c>
      <c r="V52" s="171">
        <f>'K&amp;R'!BE$15*$BI52</f>
        <v>1.5140984445924971E-3</v>
      </c>
      <c r="W52" s="171">
        <f>'K&amp;R'!BF$15*$BI52</f>
        <v>1.5140984445924971E-3</v>
      </c>
      <c r="X52" s="171">
        <f>'K&amp;R'!BG$15*$BI52</f>
        <v>1.5140984445924971E-3</v>
      </c>
      <c r="Y52" s="171">
        <f>'K&amp;R'!BH$15*$BI52</f>
        <v>1.5140984445924971E-3</v>
      </c>
      <c r="Z52" s="171">
        <f>'K&amp;R'!BI$15*$BI52</f>
        <v>1.5140984445924971E-3</v>
      </c>
      <c r="AA52" s="171">
        <f>'K&amp;R'!BJ$15*$BI52</f>
        <v>1.5140984445924971E-3</v>
      </c>
      <c r="AB52" s="171">
        <f>'K&amp;R'!BK$15*$BI52</f>
        <v>1.5140984445924971E-3</v>
      </c>
      <c r="AC52" s="171">
        <f>'K&amp;R'!BL$15*$BI52</f>
        <v>1.5140984445924971E-3</v>
      </c>
      <c r="AD52" s="171">
        <f>'K&amp;R'!BM$15*$BI52</f>
        <v>1.5140984445924971E-3</v>
      </c>
      <c r="AE52" s="171">
        <f>'K&amp;R'!BN$15*$BI52</f>
        <v>1.5140984445924971E-3</v>
      </c>
      <c r="AF52" s="171">
        <f>'K&amp;R'!BO$15*$BI52</f>
        <v>1.5140984445924971E-3</v>
      </c>
      <c r="AG52" s="171">
        <f>'K&amp;R'!BP$15*$BI52</f>
        <v>1.5140984445924971E-3</v>
      </c>
      <c r="AH52" s="171">
        <f>'K&amp;R'!BQ$15*$BI52</f>
        <v>3.0736198425227695E-3</v>
      </c>
      <c r="AI52" s="171">
        <f>'K&amp;R'!BR$15*$BI52</f>
        <v>3.0736198425227695E-3</v>
      </c>
      <c r="AJ52" s="171">
        <f>'K&amp;R'!BS$15*$BI52</f>
        <v>3.0736198425227695E-3</v>
      </c>
      <c r="AK52" s="171">
        <f>'K&amp;R'!BT$15*$BI52</f>
        <v>3.0736198425227695E-3</v>
      </c>
      <c r="AL52" s="171">
        <f>'K&amp;R'!BU$15*$BI52</f>
        <v>3.0736198425227695E-3</v>
      </c>
      <c r="AM52" s="171">
        <f>'K&amp;R'!BV$15*$BI52</f>
        <v>3.0736198425227695E-3</v>
      </c>
      <c r="AN52" s="171">
        <f>'K&amp;R'!BW$15*$BI52</f>
        <v>3.0736198425227695E-3</v>
      </c>
      <c r="AO52" s="171">
        <f>'K&amp;R'!BX$15*$BI52</f>
        <v>3.0736198425227695E-3</v>
      </c>
      <c r="AP52" s="171">
        <f>'K&amp;R'!BY$15*$BI52</f>
        <v>3.0736198425227695E-3</v>
      </c>
      <c r="AQ52" s="171">
        <f>'K&amp;R'!BZ$15*$BI52</f>
        <v>3.0736198425227695E-3</v>
      </c>
      <c r="AR52" s="171">
        <f>'K&amp;R'!CA$15*$BI52</f>
        <v>3.0736198425227695E-3</v>
      </c>
      <c r="AS52" s="171">
        <f>'K&amp;R'!CB$15*$BI52</f>
        <v>3.0736198425227695E-3</v>
      </c>
      <c r="AT52" s="171">
        <f>'K&amp;R'!CC$15*$BI52</f>
        <v>4.6799268823909494E-3</v>
      </c>
      <c r="AU52" s="171">
        <f>'K&amp;R'!CD$15*$BI52</f>
        <v>4.6799268823909494E-3</v>
      </c>
      <c r="AV52" s="171">
        <f>'K&amp;R'!CE$15*$BI52</f>
        <v>4.6799268823909494E-3</v>
      </c>
      <c r="AW52" s="171">
        <f>'K&amp;R'!CF$15*$BI52</f>
        <v>4.6799268823909494E-3</v>
      </c>
      <c r="AX52" s="171">
        <f>'K&amp;R'!CG$15*$BI52</f>
        <v>4.6799268823909494E-3</v>
      </c>
      <c r="AY52" s="171">
        <f>'K&amp;R'!CH$15*$BI52</f>
        <v>4.6799268823909494E-3</v>
      </c>
      <c r="AZ52" s="171">
        <f>'K&amp;R'!CI$15*$BI52</f>
        <v>4.6799268823909494E-3</v>
      </c>
      <c r="BA52" s="171">
        <f>'K&amp;R'!CJ$15*$BI52</f>
        <v>4.6799268823909494E-3</v>
      </c>
      <c r="BB52" s="171">
        <f>'K&amp;R'!CK$15*$BI52</f>
        <v>4.6799268823909494E-3</v>
      </c>
      <c r="BC52" s="171">
        <f>'K&amp;R'!CL$15*$BI52</f>
        <v>4.6799268823909494E-3</v>
      </c>
      <c r="BD52" s="171">
        <f>'K&amp;R'!CM$15*$BI52</f>
        <v>4.6799268823909494E-3</v>
      </c>
      <c r="BE52" s="171">
        <f>'K&amp;R'!CN$15*$BI52</f>
        <v>4.6799268823909494E-3</v>
      </c>
      <c r="BF52" s="171">
        <f>'K&amp;R'!CO$15*$BI52</f>
        <v>4.8203246888626778E-3</v>
      </c>
      <c r="BG52" s="171">
        <f>'K&amp;R'!CP$15*$BI52</f>
        <v>4.8203246888626778E-3</v>
      </c>
      <c r="BI52" s="174">
        <f>SUMIF(Revenue!$P:$P,'K&amp;R (USD)'!$F52,Revenue!$F:$F)</f>
        <v>3.1847663736461878E-5</v>
      </c>
    </row>
    <row r="53" spans="1:61" s="173" customFormat="1" ht="12.75" hidden="1" customHeight="1">
      <c r="A53" s="179" t="s">
        <v>589</v>
      </c>
      <c r="B53" s="179" t="s">
        <v>589</v>
      </c>
      <c r="C53" s="170" cm="1">
        <f t="array" ref="C53">IFERROR(INDEX('Legal Entity'!B:B,MATCH('K&amp;R (USD)'!F53,'Legal Entity'!A:A,0),0),0)</f>
        <v>0</v>
      </c>
      <c r="D53" s="170" t="str" cm="1">
        <f t="array" ref="D53">IFERROR(INDEX('Legal Entity'!C:C,MATCH(F53,'Legal Entity'!A:A,0),0),0)</f>
        <v>US</v>
      </c>
      <c r="E53" s="170" t="s">
        <v>635</v>
      </c>
      <c r="F53" s="170" t="s">
        <v>83</v>
      </c>
      <c r="G53" s="170"/>
      <c r="H53" s="171">
        <f>'K&amp;R'!AQ$15*$BI53</f>
        <v>6.0627057288325979E-2</v>
      </c>
      <c r="I53" s="171">
        <f>'K&amp;R'!AR$15*$BI53</f>
        <v>6.0627057288325979E-2</v>
      </c>
      <c r="J53" s="171">
        <f>'K&amp;R'!AS$15*$BI53</f>
        <v>6.0627057288325979E-2</v>
      </c>
      <c r="K53" s="171">
        <f>'K&amp;R'!AT$15*$BI53</f>
        <v>6.0627057288325979E-2</v>
      </c>
      <c r="L53" s="171">
        <f>'K&amp;R'!AU$15*$BI53</f>
        <v>6.0627057288325979E-2</v>
      </c>
      <c r="M53" s="171">
        <f>'K&amp;R'!AV$15*$BI53</f>
        <v>6.0627057288325979E-2</v>
      </c>
      <c r="N53" s="171">
        <f>'K&amp;R'!AW$15*$BI53</f>
        <v>6.0627057288325979E-2</v>
      </c>
      <c r="O53" s="171">
        <f>'K&amp;R'!AX$15*$BI53</f>
        <v>6.0627057288325979E-2</v>
      </c>
      <c r="P53" s="171">
        <f>'K&amp;R'!AY$15*$BI53</f>
        <v>6.0627057288325979E-2</v>
      </c>
      <c r="Q53" s="171">
        <f>'K&amp;R'!AZ$15*$BI53</f>
        <v>6.0627057288325979E-2</v>
      </c>
      <c r="R53" s="171">
        <f>'K&amp;R'!BA$15*$BI53</f>
        <v>6.0627057288325979E-2</v>
      </c>
      <c r="S53" s="171">
        <f>'K&amp;R'!BB$15*$BI53</f>
        <v>6.0627057288325979E-2</v>
      </c>
      <c r="T53" s="171">
        <f>'K&amp;R'!BC$15*$BI53</f>
        <v>6.0627057288325979E-2</v>
      </c>
      <c r="U53" s="171">
        <f>'K&amp;R'!BD$15*$BI53</f>
        <v>6.0627057288325979E-2</v>
      </c>
      <c r="V53" s="171">
        <f>'K&amp;R'!BE$15*$BI53</f>
        <v>6.5477221871392058E-2</v>
      </c>
      <c r="W53" s="171">
        <f>'K&amp;R'!BF$15*$BI53</f>
        <v>6.5477221871392058E-2</v>
      </c>
      <c r="X53" s="171">
        <f>'K&amp;R'!BG$15*$BI53</f>
        <v>6.5477221871392058E-2</v>
      </c>
      <c r="Y53" s="171">
        <f>'K&amp;R'!BH$15*$BI53</f>
        <v>6.5477221871392058E-2</v>
      </c>
      <c r="Z53" s="171">
        <f>'K&amp;R'!BI$15*$BI53</f>
        <v>6.5477221871392058E-2</v>
      </c>
      <c r="AA53" s="171">
        <f>'K&amp;R'!BJ$15*$BI53</f>
        <v>6.5477221871392058E-2</v>
      </c>
      <c r="AB53" s="171">
        <f>'K&amp;R'!BK$15*$BI53</f>
        <v>6.5477221871392058E-2</v>
      </c>
      <c r="AC53" s="171">
        <f>'K&amp;R'!BL$15*$BI53</f>
        <v>6.5477221871392058E-2</v>
      </c>
      <c r="AD53" s="171">
        <f>'K&amp;R'!BM$15*$BI53</f>
        <v>6.5477221871392058E-2</v>
      </c>
      <c r="AE53" s="171">
        <f>'K&amp;R'!BN$15*$BI53</f>
        <v>6.5477221871392058E-2</v>
      </c>
      <c r="AF53" s="171">
        <f>'K&amp;R'!BO$15*$BI53</f>
        <v>6.5477221871392058E-2</v>
      </c>
      <c r="AG53" s="171">
        <f>'K&amp;R'!BP$15*$BI53</f>
        <v>6.5477221871392058E-2</v>
      </c>
      <c r="AH53" s="171">
        <f>'K&amp;R'!BQ$15*$BI53</f>
        <v>0.13291876039892589</v>
      </c>
      <c r="AI53" s="171">
        <f>'K&amp;R'!BR$15*$BI53</f>
        <v>0.13291876039892589</v>
      </c>
      <c r="AJ53" s="171">
        <f>'K&amp;R'!BS$15*$BI53</f>
        <v>0.13291876039892589</v>
      </c>
      <c r="AK53" s="171">
        <f>'K&amp;R'!BT$15*$BI53</f>
        <v>0.13291876039892589</v>
      </c>
      <c r="AL53" s="171">
        <f>'K&amp;R'!BU$15*$BI53</f>
        <v>0.13291876039892589</v>
      </c>
      <c r="AM53" s="171">
        <f>'K&amp;R'!BV$15*$BI53</f>
        <v>0.13291876039892589</v>
      </c>
      <c r="AN53" s="171">
        <f>'K&amp;R'!BW$15*$BI53</f>
        <v>0.13291876039892589</v>
      </c>
      <c r="AO53" s="171">
        <f>'K&amp;R'!BX$15*$BI53</f>
        <v>0.13291876039892589</v>
      </c>
      <c r="AP53" s="171">
        <f>'K&amp;R'!BY$15*$BI53</f>
        <v>0.13291876039892589</v>
      </c>
      <c r="AQ53" s="171">
        <f>'K&amp;R'!BZ$15*$BI53</f>
        <v>0.13291876039892589</v>
      </c>
      <c r="AR53" s="171">
        <f>'K&amp;R'!CA$15*$BI53</f>
        <v>0.13291876039892589</v>
      </c>
      <c r="AS53" s="171">
        <f>'K&amp;R'!CB$15*$BI53</f>
        <v>0.13291876039892589</v>
      </c>
      <c r="AT53" s="171">
        <f>'K&amp;R'!CC$15*$BI53</f>
        <v>0.20238354508228573</v>
      </c>
      <c r="AU53" s="171">
        <f>'K&amp;R'!CD$15*$BI53</f>
        <v>0.20238354508228573</v>
      </c>
      <c r="AV53" s="171">
        <f>'K&amp;R'!CE$15*$BI53</f>
        <v>0.20238354508228573</v>
      </c>
      <c r="AW53" s="171">
        <f>'K&amp;R'!CF$15*$BI53</f>
        <v>0.20238354508228573</v>
      </c>
      <c r="AX53" s="171">
        <f>'K&amp;R'!CG$15*$BI53</f>
        <v>0.20238354508228573</v>
      </c>
      <c r="AY53" s="171">
        <f>'K&amp;R'!CH$15*$BI53</f>
        <v>0.20238354508228573</v>
      </c>
      <c r="AZ53" s="171">
        <f>'K&amp;R'!CI$15*$BI53</f>
        <v>0.20238354508228573</v>
      </c>
      <c r="BA53" s="171">
        <f>'K&amp;R'!CJ$15*$BI53</f>
        <v>0.20238354508228573</v>
      </c>
      <c r="BB53" s="171">
        <f>'K&amp;R'!CK$15*$BI53</f>
        <v>0.20238354508228573</v>
      </c>
      <c r="BC53" s="171">
        <f>'K&amp;R'!CL$15*$BI53</f>
        <v>0.20238354508228573</v>
      </c>
      <c r="BD53" s="171">
        <f>'K&amp;R'!CM$15*$BI53</f>
        <v>0.20238354508228573</v>
      </c>
      <c r="BE53" s="171">
        <f>'K&amp;R'!CN$15*$BI53</f>
        <v>0.20238354508228573</v>
      </c>
      <c r="BF53" s="171">
        <f>'K&amp;R'!CO$15*$BI53</f>
        <v>0.20845505143475426</v>
      </c>
      <c r="BG53" s="171">
        <f>'K&amp;R'!CP$15*$BI53</f>
        <v>0.20845505143475426</v>
      </c>
      <c r="BI53" s="174">
        <f>SUMIF(Revenue!$P:$P,'K&amp;R (USD)'!$F53,Revenue!$F:$F)</f>
        <v>1.3772529467983412E-3</v>
      </c>
    </row>
    <row r="54" spans="1:61" s="173" customFormat="1" ht="12.75" hidden="1" customHeight="1">
      <c r="A54" s="179" t="s">
        <v>589</v>
      </c>
      <c r="B54" s="179" t="s">
        <v>589</v>
      </c>
      <c r="C54" s="170" t="str" cm="1">
        <f t="array" ref="C54">IFERROR(INDEX('Legal Entity'!B:B,MATCH('K&amp;R (USD)'!F54,'Legal Entity'!A:A,0),0),0)</f>
        <v>1220 - College Utilities Corporation</v>
      </c>
      <c r="D54" s="170" t="str" cm="1">
        <f t="array" ref="D54">IFERROR(INDEX('Legal Entity'!C:C,MATCH(F54,'Legal Entity'!A:A,0),0),0)</f>
        <v>US</v>
      </c>
      <c r="E54" s="170" t="s">
        <v>635</v>
      </c>
      <c r="F54" s="170" t="s">
        <v>70</v>
      </c>
      <c r="G54" s="170"/>
      <c r="H54" s="171">
        <f>'K&amp;R'!AQ$15*$BI54</f>
        <v>0</v>
      </c>
      <c r="I54" s="171">
        <f>'K&amp;R'!AR$15*$BI54</f>
        <v>0</v>
      </c>
      <c r="J54" s="171">
        <f>'K&amp;R'!AS$15*$BI54</f>
        <v>0</v>
      </c>
      <c r="K54" s="171">
        <f>'K&amp;R'!AT$15*$BI54</f>
        <v>0</v>
      </c>
      <c r="L54" s="171">
        <f>'K&amp;R'!AU$15*$BI54</f>
        <v>0</v>
      </c>
      <c r="M54" s="171">
        <f>'K&amp;R'!AV$15*$BI54</f>
        <v>0</v>
      </c>
      <c r="N54" s="171">
        <f>'K&amp;R'!AW$15*$BI54</f>
        <v>0</v>
      </c>
      <c r="O54" s="171">
        <f>'K&amp;R'!AX$15*$BI54</f>
        <v>0</v>
      </c>
      <c r="P54" s="171">
        <f>'K&amp;R'!AY$15*$BI54</f>
        <v>0</v>
      </c>
      <c r="Q54" s="171">
        <f>'K&amp;R'!AZ$15*$BI54</f>
        <v>0</v>
      </c>
      <c r="R54" s="171">
        <f>'K&amp;R'!BA$15*$BI54</f>
        <v>0</v>
      </c>
      <c r="S54" s="171">
        <f>'K&amp;R'!BB$15*$BI54</f>
        <v>0</v>
      </c>
      <c r="T54" s="171">
        <f>'K&amp;R'!BC$15*$BI54</f>
        <v>0</v>
      </c>
      <c r="U54" s="171">
        <f>'K&amp;R'!BD$15*$BI54</f>
        <v>0</v>
      </c>
      <c r="V54" s="171">
        <f>'K&amp;R'!BE$15*$BI54</f>
        <v>0</v>
      </c>
      <c r="W54" s="171">
        <f>'K&amp;R'!BF$15*$BI54</f>
        <v>0</v>
      </c>
      <c r="X54" s="171">
        <f>'K&amp;R'!BG$15*$BI54</f>
        <v>0</v>
      </c>
      <c r="Y54" s="171">
        <f>'K&amp;R'!BH$15*$BI54</f>
        <v>0</v>
      </c>
      <c r="Z54" s="171">
        <f>'K&amp;R'!BI$15*$BI54</f>
        <v>0</v>
      </c>
      <c r="AA54" s="171">
        <f>'K&amp;R'!BJ$15*$BI54</f>
        <v>0</v>
      </c>
      <c r="AB54" s="171">
        <f>'K&amp;R'!BK$15*$BI54</f>
        <v>0</v>
      </c>
      <c r="AC54" s="171">
        <f>'K&amp;R'!BL$15*$BI54</f>
        <v>0</v>
      </c>
      <c r="AD54" s="171">
        <f>'K&amp;R'!BM$15*$BI54</f>
        <v>0</v>
      </c>
      <c r="AE54" s="171">
        <f>'K&amp;R'!BN$15*$BI54</f>
        <v>0</v>
      </c>
      <c r="AF54" s="171">
        <f>'K&amp;R'!BO$15*$BI54</f>
        <v>0</v>
      </c>
      <c r="AG54" s="171">
        <f>'K&amp;R'!BP$15*$BI54</f>
        <v>0</v>
      </c>
      <c r="AH54" s="171">
        <f>'K&amp;R'!BQ$15*$BI54</f>
        <v>0</v>
      </c>
      <c r="AI54" s="171">
        <f>'K&amp;R'!BR$15*$BI54</f>
        <v>0</v>
      </c>
      <c r="AJ54" s="171">
        <f>'K&amp;R'!BS$15*$BI54</f>
        <v>0</v>
      </c>
      <c r="AK54" s="171">
        <f>'K&amp;R'!BT$15*$BI54</f>
        <v>0</v>
      </c>
      <c r="AL54" s="171">
        <f>'K&amp;R'!BU$15*$BI54</f>
        <v>0</v>
      </c>
      <c r="AM54" s="171">
        <f>'K&amp;R'!BV$15*$BI54</f>
        <v>0</v>
      </c>
      <c r="AN54" s="171">
        <f>'K&amp;R'!BW$15*$BI54</f>
        <v>0</v>
      </c>
      <c r="AO54" s="171">
        <f>'K&amp;R'!BX$15*$BI54</f>
        <v>0</v>
      </c>
      <c r="AP54" s="171">
        <f>'K&amp;R'!BY$15*$BI54</f>
        <v>0</v>
      </c>
      <c r="AQ54" s="171">
        <f>'K&amp;R'!BZ$15*$BI54</f>
        <v>0</v>
      </c>
      <c r="AR54" s="171">
        <f>'K&amp;R'!CA$15*$BI54</f>
        <v>0</v>
      </c>
      <c r="AS54" s="171">
        <f>'K&amp;R'!CB$15*$BI54</f>
        <v>0</v>
      </c>
      <c r="AT54" s="171">
        <f>'K&amp;R'!CC$15*$BI54</f>
        <v>0</v>
      </c>
      <c r="AU54" s="171">
        <f>'K&amp;R'!CD$15*$BI54</f>
        <v>0</v>
      </c>
      <c r="AV54" s="171">
        <f>'K&amp;R'!CE$15*$BI54</f>
        <v>0</v>
      </c>
      <c r="AW54" s="171">
        <f>'K&amp;R'!CF$15*$BI54</f>
        <v>0</v>
      </c>
      <c r="AX54" s="171">
        <f>'K&amp;R'!CG$15*$BI54</f>
        <v>0</v>
      </c>
      <c r="AY54" s="171">
        <f>'K&amp;R'!CH$15*$BI54</f>
        <v>0</v>
      </c>
      <c r="AZ54" s="171">
        <f>'K&amp;R'!CI$15*$BI54</f>
        <v>0</v>
      </c>
      <c r="BA54" s="171">
        <f>'K&amp;R'!CJ$15*$BI54</f>
        <v>0</v>
      </c>
      <c r="BB54" s="171">
        <f>'K&amp;R'!CK$15*$BI54</f>
        <v>0</v>
      </c>
      <c r="BC54" s="171">
        <f>'K&amp;R'!CL$15*$BI54</f>
        <v>0</v>
      </c>
      <c r="BD54" s="171">
        <f>'K&amp;R'!CM$15*$BI54</f>
        <v>0</v>
      </c>
      <c r="BE54" s="171">
        <f>'K&amp;R'!CN$15*$BI54</f>
        <v>0</v>
      </c>
      <c r="BF54" s="171">
        <f>'K&amp;R'!CO$15*$BI54</f>
        <v>0</v>
      </c>
      <c r="BG54" s="171">
        <f>'K&amp;R'!CP$15*$BI54</f>
        <v>0</v>
      </c>
      <c r="BI54" s="174">
        <f>SUMIF(Revenue!$P:$P,'K&amp;R (USD)'!$F54,Revenue!$F:$F)</f>
        <v>0</v>
      </c>
    </row>
    <row r="55" spans="1:61" s="173" customFormat="1" ht="12.75" hidden="1" customHeight="1">
      <c r="A55" s="179" t="s">
        <v>589</v>
      </c>
      <c r="B55" s="179" t="s">
        <v>589</v>
      </c>
      <c r="C55" s="170" t="str" cm="1">
        <f t="array" ref="C55">IFERROR(INDEX('Legal Entity'!B:B,MATCH('K&amp;R (USD)'!F55,'Legal Entity'!A:A,0),0),0)</f>
        <v>1220 - College Utilities Corporation</v>
      </c>
      <c r="D55" s="170" t="str" cm="1">
        <f t="array" ref="D55">IFERROR(INDEX('Legal Entity'!C:C,MATCH(F55,'Legal Entity'!A:A,0),0),0)</f>
        <v>US</v>
      </c>
      <c r="E55" s="170" t="s">
        <v>635</v>
      </c>
      <c r="F55" s="170" t="s">
        <v>80</v>
      </c>
      <c r="G55" s="170"/>
      <c r="H55" s="171">
        <f>'K&amp;R'!AQ$15*$BI55</f>
        <v>0.3713539998286321</v>
      </c>
      <c r="I55" s="171">
        <f>'K&amp;R'!AR$15*$BI55</f>
        <v>0.3713539998286321</v>
      </c>
      <c r="J55" s="171">
        <f>'K&amp;R'!AS$15*$BI55</f>
        <v>0.3713539998286321</v>
      </c>
      <c r="K55" s="171">
        <f>'K&amp;R'!AT$15*$BI55</f>
        <v>0.3713539998286321</v>
      </c>
      <c r="L55" s="171">
        <f>'K&amp;R'!AU$15*$BI55</f>
        <v>0.3713539998286321</v>
      </c>
      <c r="M55" s="171">
        <f>'K&amp;R'!AV$15*$BI55</f>
        <v>0.3713539998286321</v>
      </c>
      <c r="N55" s="171">
        <f>'K&amp;R'!AW$15*$BI55</f>
        <v>0.3713539998286321</v>
      </c>
      <c r="O55" s="171">
        <f>'K&amp;R'!AX$15*$BI55</f>
        <v>0.3713539998286321</v>
      </c>
      <c r="P55" s="171">
        <f>'K&amp;R'!AY$15*$BI55</f>
        <v>0.3713539998286321</v>
      </c>
      <c r="Q55" s="171">
        <f>'K&amp;R'!AZ$15*$BI55</f>
        <v>0.3713539998286321</v>
      </c>
      <c r="R55" s="171">
        <f>'K&amp;R'!BA$15*$BI55</f>
        <v>0.3713539998286321</v>
      </c>
      <c r="S55" s="171">
        <f>'K&amp;R'!BB$15*$BI55</f>
        <v>0.3713539998286321</v>
      </c>
      <c r="T55" s="171">
        <f>'K&amp;R'!BC$15*$BI55</f>
        <v>0.3713539998286321</v>
      </c>
      <c r="U55" s="171">
        <f>'K&amp;R'!BD$15*$BI55</f>
        <v>0.3713539998286321</v>
      </c>
      <c r="V55" s="171">
        <f>'K&amp;R'!BE$15*$BI55</f>
        <v>0.40106231981492274</v>
      </c>
      <c r="W55" s="171">
        <f>'K&amp;R'!BF$15*$BI55</f>
        <v>0.40106231981492274</v>
      </c>
      <c r="X55" s="171">
        <f>'K&amp;R'!BG$15*$BI55</f>
        <v>0.40106231981492274</v>
      </c>
      <c r="Y55" s="171">
        <f>'K&amp;R'!BH$15*$BI55</f>
        <v>0.40106231981492274</v>
      </c>
      <c r="Z55" s="171">
        <f>'K&amp;R'!BI$15*$BI55</f>
        <v>0.40106231981492274</v>
      </c>
      <c r="AA55" s="171">
        <f>'K&amp;R'!BJ$15*$BI55</f>
        <v>0.40106231981492274</v>
      </c>
      <c r="AB55" s="171">
        <f>'K&amp;R'!BK$15*$BI55</f>
        <v>0.40106231981492274</v>
      </c>
      <c r="AC55" s="171">
        <f>'K&amp;R'!BL$15*$BI55</f>
        <v>0.40106231981492274</v>
      </c>
      <c r="AD55" s="171">
        <f>'K&amp;R'!BM$15*$BI55</f>
        <v>0.40106231981492274</v>
      </c>
      <c r="AE55" s="171">
        <f>'K&amp;R'!BN$15*$BI55</f>
        <v>0.40106231981492274</v>
      </c>
      <c r="AF55" s="171">
        <f>'K&amp;R'!BO$15*$BI55</f>
        <v>0.40106231981492274</v>
      </c>
      <c r="AG55" s="171">
        <f>'K&amp;R'!BP$15*$BI55</f>
        <v>0.40106231981492274</v>
      </c>
      <c r="AH55" s="171">
        <f>'K&amp;R'!BQ$15*$BI55</f>
        <v>0.81415650922429317</v>
      </c>
      <c r="AI55" s="171">
        <f>'K&amp;R'!BR$15*$BI55</f>
        <v>0.81415650922429317</v>
      </c>
      <c r="AJ55" s="171">
        <f>'K&amp;R'!BS$15*$BI55</f>
        <v>0.81415650922429317</v>
      </c>
      <c r="AK55" s="171">
        <f>'K&amp;R'!BT$15*$BI55</f>
        <v>0.81415650922429317</v>
      </c>
      <c r="AL55" s="171">
        <f>'K&amp;R'!BU$15*$BI55</f>
        <v>0.81415650922429317</v>
      </c>
      <c r="AM55" s="171">
        <f>'K&amp;R'!BV$15*$BI55</f>
        <v>0.81415650922429317</v>
      </c>
      <c r="AN55" s="171">
        <f>'K&amp;R'!BW$15*$BI55</f>
        <v>0.81415650922429317</v>
      </c>
      <c r="AO55" s="171">
        <f>'K&amp;R'!BX$15*$BI55</f>
        <v>0.81415650922429317</v>
      </c>
      <c r="AP55" s="171">
        <f>'K&amp;R'!BY$15*$BI55</f>
        <v>0.81415650922429317</v>
      </c>
      <c r="AQ55" s="171">
        <f>'K&amp;R'!BZ$15*$BI55</f>
        <v>0.81415650922429317</v>
      </c>
      <c r="AR55" s="171">
        <f>'K&amp;R'!CA$15*$BI55</f>
        <v>0.81415650922429317</v>
      </c>
      <c r="AS55" s="171">
        <f>'K&amp;R'!CB$15*$BI55</f>
        <v>0.81415650922429317</v>
      </c>
      <c r="AT55" s="171">
        <f>'K&amp;R'!CC$15*$BI55</f>
        <v>1.2396435243159447</v>
      </c>
      <c r="AU55" s="171">
        <f>'K&amp;R'!CD$15*$BI55</f>
        <v>1.2396435243159447</v>
      </c>
      <c r="AV55" s="171">
        <f>'K&amp;R'!CE$15*$BI55</f>
        <v>1.2396435243159447</v>
      </c>
      <c r="AW55" s="171">
        <f>'K&amp;R'!CF$15*$BI55</f>
        <v>1.2396435243159447</v>
      </c>
      <c r="AX55" s="171">
        <f>'K&amp;R'!CG$15*$BI55</f>
        <v>1.2396435243159447</v>
      </c>
      <c r="AY55" s="171">
        <f>'K&amp;R'!CH$15*$BI55</f>
        <v>1.2396435243159447</v>
      </c>
      <c r="AZ55" s="171">
        <f>'K&amp;R'!CI$15*$BI55</f>
        <v>1.2396435243159447</v>
      </c>
      <c r="BA55" s="171">
        <f>'K&amp;R'!CJ$15*$BI55</f>
        <v>1.2396435243159447</v>
      </c>
      <c r="BB55" s="171">
        <f>'K&amp;R'!CK$15*$BI55</f>
        <v>1.2396435243159447</v>
      </c>
      <c r="BC55" s="171">
        <f>'K&amp;R'!CL$15*$BI55</f>
        <v>1.2396435243159447</v>
      </c>
      <c r="BD55" s="171">
        <f>'K&amp;R'!CM$15*$BI55</f>
        <v>1.2396435243159447</v>
      </c>
      <c r="BE55" s="171">
        <f>'K&amp;R'!CN$15*$BI55</f>
        <v>1.2396435243159447</v>
      </c>
      <c r="BF55" s="171">
        <f>'K&amp;R'!CO$15*$BI55</f>
        <v>1.2768328300454228</v>
      </c>
      <c r="BG55" s="171">
        <f>'K&amp;R'!CP$15*$BI55</f>
        <v>1.2768328300454228</v>
      </c>
      <c r="BI55" s="174">
        <f>SUMIF(Revenue!$P:$P,'K&amp;R (USD)'!$F55,Revenue!$F:$F)</f>
        <v>8.4359758405726879E-3</v>
      </c>
    </row>
    <row r="56" spans="1:61" s="173" customFormat="1" ht="12.75" hidden="1" customHeight="1">
      <c r="A56" s="179" t="s">
        <v>589</v>
      </c>
      <c r="B56" s="179" t="s">
        <v>589</v>
      </c>
      <c r="C56" s="170" cm="1">
        <f t="array" ref="C56">IFERROR(INDEX('Legal Entity'!B:B,MATCH('K&amp;R (USD)'!F56,'Legal Entity'!A:A,0),0),0)</f>
        <v>0</v>
      </c>
      <c r="D56" s="170" t="str" cm="1">
        <f t="array" ref="D56">IFERROR(INDEX('Legal Entity'!C:C,MATCH(F56,'Legal Entity'!A:A,0),0),0)</f>
        <v>US</v>
      </c>
      <c r="E56" s="170" t="s">
        <v>635</v>
      </c>
      <c r="F56" s="170" t="s">
        <v>84</v>
      </c>
      <c r="G56" s="170"/>
      <c r="H56" s="171">
        <f>'K&amp;R'!AQ$15*$BI56</f>
        <v>5.9747855826097554E-2</v>
      </c>
      <c r="I56" s="171">
        <f>'K&amp;R'!AR$15*$BI56</f>
        <v>5.9747855826097554E-2</v>
      </c>
      <c r="J56" s="171">
        <f>'K&amp;R'!AS$15*$BI56</f>
        <v>5.9747855826097554E-2</v>
      </c>
      <c r="K56" s="171">
        <f>'K&amp;R'!AT$15*$BI56</f>
        <v>5.9747855826097554E-2</v>
      </c>
      <c r="L56" s="171">
        <f>'K&amp;R'!AU$15*$BI56</f>
        <v>5.9747855826097554E-2</v>
      </c>
      <c r="M56" s="171">
        <f>'K&amp;R'!AV$15*$BI56</f>
        <v>5.9747855826097554E-2</v>
      </c>
      <c r="N56" s="171">
        <f>'K&amp;R'!AW$15*$BI56</f>
        <v>5.9747855826097554E-2</v>
      </c>
      <c r="O56" s="171">
        <f>'K&amp;R'!AX$15*$BI56</f>
        <v>5.9747855826097554E-2</v>
      </c>
      <c r="P56" s="171">
        <f>'K&amp;R'!AY$15*$BI56</f>
        <v>5.9747855826097554E-2</v>
      </c>
      <c r="Q56" s="171">
        <f>'K&amp;R'!AZ$15*$BI56</f>
        <v>5.9747855826097554E-2</v>
      </c>
      <c r="R56" s="171">
        <f>'K&amp;R'!BA$15*$BI56</f>
        <v>5.9747855826097554E-2</v>
      </c>
      <c r="S56" s="171">
        <f>'K&amp;R'!BB$15*$BI56</f>
        <v>5.9747855826097554E-2</v>
      </c>
      <c r="T56" s="171">
        <f>'K&amp;R'!BC$15*$BI56</f>
        <v>5.9747855826097554E-2</v>
      </c>
      <c r="U56" s="171">
        <f>'K&amp;R'!BD$15*$BI56</f>
        <v>5.9747855826097554E-2</v>
      </c>
      <c r="V56" s="171">
        <f>'K&amp;R'!BE$15*$BI56</f>
        <v>6.4527684292185361E-2</v>
      </c>
      <c r="W56" s="171">
        <f>'K&amp;R'!BF$15*$BI56</f>
        <v>6.4527684292185361E-2</v>
      </c>
      <c r="X56" s="171">
        <f>'K&amp;R'!BG$15*$BI56</f>
        <v>6.4527684292185361E-2</v>
      </c>
      <c r="Y56" s="171">
        <f>'K&amp;R'!BH$15*$BI56</f>
        <v>6.4527684292185361E-2</v>
      </c>
      <c r="Z56" s="171">
        <f>'K&amp;R'!BI$15*$BI56</f>
        <v>6.4527684292185361E-2</v>
      </c>
      <c r="AA56" s="171">
        <f>'K&amp;R'!BJ$15*$BI56</f>
        <v>6.4527684292185361E-2</v>
      </c>
      <c r="AB56" s="171">
        <f>'K&amp;R'!BK$15*$BI56</f>
        <v>6.4527684292185361E-2</v>
      </c>
      <c r="AC56" s="171">
        <f>'K&amp;R'!BL$15*$BI56</f>
        <v>6.4527684292185361E-2</v>
      </c>
      <c r="AD56" s="171">
        <f>'K&amp;R'!BM$15*$BI56</f>
        <v>6.4527684292185361E-2</v>
      </c>
      <c r="AE56" s="171">
        <f>'K&amp;R'!BN$15*$BI56</f>
        <v>6.4527684292185361E-2</v>
      </c>
      <c r="AF56" s="171">
        <f>'K&amp;R'!BO$15*$BI56</f>
        <v>6.4527684292185361E-2</v>
      </c>
      <c r="AG56" s="171">
        <f>'K&amp;R'!BP$15*$BI56</f>
        <v>6.4527684292185361E-2</v>
      </c>
      <c r="AH56" s="171">
        <f>'K&amp;R'!BQ$15*$BI56</f>
        <v>0.13099119911313631</v>
      </c>
      <c r="AI56" s="171">
        <f>'K&amp;R'!BR$15*$BI56</f>
        <v>0.13099119911313631</v>
      </c>
      <c r="AJ56" s="171">
        <f>'K&amp;R'!BS$15*$BI56</f>
        <v>0.13099119911313631</v>
      </c>
      <c r="AK56" s="171">
        <f>'K&amp;R'!BT$15*$BI56</f>
        <v>0.13099119911313631</v>
      </c>
      <c r="AL56" s="171">
        <f>'K&amp;R'!BU$15*$BI56</f>
        <v>0.13099119911313631</v>
      </c>
      <c r="AM56" s="171">
        <f>'K&amp;R'!BV$15*$BI56</f>
        <v>0.13099119911313631</v>
      </c>
      <c r="AN56" s="171">
        <f>'K&amp;R'!BW$15*$BI56</f>
        <v>0.13099119911313631</v>
      </c>
      <c r="AO56" s="171">
        <f>'K&amp;R'!BX$15*$BI56</f>
        <v>0.13099119911313631</v>
      </c>
      <c r="AP56" s="171">
        <f>'K&amp;R'!BY$15*$BI56</f>
        <v>0.13099119911313631</v>
      </c>
      <c r="AQ56" s="171">
        <f>'K&amp;R'!BZ$15*$BI56</f>
        <v>0.13099119911313631</v>
      </c>
      <c r="AR56" s="171">
        <f>'K&amp;R'!CA$15*$BI56</f>
        <v>0.13099119911313631</v>
      </c>
      <c r="AS56" s="171">
        <f>'K&amp;R'!CB$15*$BI56</f>
        <v>0.13099119911313631</v>
      </c>
      <c r="AT56" s="171">
        <f>'K&amp;R'!CC$15*$BI56</f>
        <v>0.19944861937871575</v>
      </c>
      <c r="AU56" s="171">
        <f>'K&amp;R'!CD$15*$BI56</f>
        <v>0.19944861937871575</v>
      </c>
      <c r="AV56" s="171">
        <f>'K&amp;R'!CE$15*$BI56</f>
        <v>0.19944861937871575</v>
      </c>
      <c r="AW56" s="171">
        <f>'K&amp;R'!CF$15*$BI56</f>
        <v>0.19944861937871575</v>
      </c>
      <c r="AX56" s="171">
        <f>'K&amp;R'!CG$15*$BI56</f>
        <v>0.19944861937871575</v>
      </c>
      <c r="AY56" s="171">
        <f>'K&amp;R'!CH$15*$BI56</f>
        <v>0.19944861937871575</v>
      </c>
      <c r="AZ56" s="171">
        <f>'K&amp;R'!CI$15*$BI56</f>
        <v>0.19944861937871575</v>
      </c>
      <c r="BA56" s="171">
        <f>'K&amp;R'!CJ$15*$BI56</f>
        <v>0.19944861937871575</v>
      </c>
      <c r="BB56" s="171">
        <f>'K&amp;R'!CK$15*$BI56</f>
        <v>0.19944861937871575</v>
      </c>
      <c r="BC56" s="171">
        <f>'K&amp;R'!CL$15*$BI56</f>
        <v>0.19944861937871575</v>
      </c>
      <c r="BD56" s="171">
        <f>'K&amp;R'!CM$15*$BI56</f>
        <v>0.19944861937871575</v>
      </c>
      <c r="BE56" s="171">
        <f>'K&amp;R'!CN$15*$BI56</f>
        <v>0.19944861937871575</v>
      </c>
      <c r="BF56" s="171">
        <f>'K&amp;R'!CO$15*$BI56</f>
        <v>0.20543207796007718</v>
      </c>
      <c r="BG56" s="171">
        <f>'K&amp;R'!CP$15*$BI56</f>
        <v>0.20543207796007718</v>
      </c>
      <c r="BI56" s="174">
        <f>SUMIF(Revenue!$P:$P,'K&amp;R (USD)'!$F56,Revenue!$F:$F)</f>
        <v>1.3572802999498412E-3</v>
      </c>
    </row>
    <row r="57" spans="1:61" s="173" customFormat="1" ht="12.75" hidden="1" customHeight="1">
      <c r="A57" s="179" t="s">
        <v>589</v>
      </c>
      <c r="B57" s="179" t="s">
        <v>589</v>
      </c>
      <c r="C57" s="170" t="str" cm="1">
        <f t="array" ref="C57">IFERROR(INDEX('Legal Entity'!B:B,MATCH('K&amp;R (USD)'!F57,'Legal Entity'!A:A,0),0),0)</f>
        <v>1225 - Utility Services of Alaska, Inc.</v>
      </c>
      <c r="D57" s="170" t="str" cm="1">
        <f t="array" ref="D57">IFERROR(INDEX('Legal Entity'!C:C,MATCH(F57,'Legal Entity'!A:A,0),0),0)</f>
        <v>US</v>
      </c>
      <c r="E57" s="170" t="s">
        <v>635</v>
      </c>
      <c r="F57" s="170" t="s">
        <v>86</v>
      </c>
      <c r="G57" s="170"/>
      <c r="H57" s="171">
        <f>'K&amp;R'!AQ$15*$BI57</f>
        <v>0</v>
      </c>
      <c r="I57" s="171">
        <f>'K&amp;R'!AR$15*$BI57</f>
        <v>0</v>
      </c>
      <c r="J57" s="171">
        <f>'K&amp;R'!AS$15*$BI57</f>
        <v>0</v>
      </c>
      <c r="K57" s="171">
        <f>'K&amp;R'!AT$15*$BI57</f>
        <v>0</v>
      </c>
      <c r="L57" s="171">
        <f>'K&amp;R'!AU$15*$BI57</f>
        <v>0</v>
      </c>
      <c r="M57" s="171">
        <f>'K&amp;R'!AV$15*$BI57</f>
        <v>0</v>
      </c>
      <c r="N57" s="171">
        <f>'K&amp;R'!AW$15*$BI57</f>
        <v>0</v>
      </c>
      <c r="O57" s="171">
        <f>'K&amp;R'!AX$15*$BI57</f>
        <v>0</v>
      </c>
      <c r="P57" s="171">
        <f>'K&amp;R'!AY$15*$BI57</f>
        <v>0</v>
      </c>
      <c r="Q57" s="171">
        <f>'K&amp;R'!AZ$15*$BI57</f>
        <v>0</v>
      </c>
      <c r="R57" s="171">
        <f>'K&amp;R'!BA$15*$BI57</f>
        <v>0</v>
      </c>
      <c r="S57" s="171">
        <f>'K&amp;R'!BB$15*$BI57</f>
        <v>0</v>
      </c>
      <c r="T57" s="171">
        <f>'K&amp;R'!BC$15*$BI57</f>
        <v>0</v>
      </c>
      <c r="U57" s="171">
        <f>'K&amp;R'!BD$15*$BI57</f>
        <v>0</v>
      </c>
      <c r="V57" s="171">
        <f>'K&amp;R'!BE$15*$BI57</f>
        <v>0</v>
      </c>
      <c r="W57" s="171">
        <f>'K&amp;R'!BF$15*$BI57</f>
        <v>0</v>
      </c>
      <c r="X57" s="171">
        <f>'K&amp;R'!BG$15*$BI57</f>
        <v>0</v>
      </c>
      <c r="Y57" s="171">
        <f>'K&amp;R'!BH$15*$BI57</f>
        <v>0</v>
      </c>
      <c r="Z57" s="171">
        <f>'K&amp;R'!BI$15*$BI57</f>
        <v>0</v>
      </c>
      <c r="AA57" s="171">
        <f>'K&amp;R'!BJ$15*$BI57</f>
        <v>0</v>
      </c>
      <c r="AB57" s="171">
        <f>'K&amp;R'!BK$15*$BI57</f>
        <v>0</v>
      </c>
      <c r="AC57" s="171">
        <f>'K&amp;R'!BL$15*$BI57</f>
        <v>0</v>
      </c>
      <c r="AD57" s="171">
        <f>'K&amp;R'!BM$15*$BI57</f>
        <v>0</v>
      </c>
      <c r="AE57" s="171">
        <f>'K&amp;R'!BN$15*$BI57</f>
        <v>0</v>
      </c>
      <c r="AF57" s="171">
        <f>'K&amp;R'!BO$15*$BI57</f>
        <v>0</v>
      </c>
      <c r="AG57" s="171">
        <f>'K&amp;R'!BP$15*$BI57</f>
        <v>0</v>
      </c>
      <c r="AH57" s="171">
        <f>'K&amp;R'!BQ$15*$BI57</f>
        <v>0</v>
      </c>
      <c r="AI57" s="171">
        <f>'K&amp;R'!BR$15*$BI57</f>
        <v>0</v>
      </c>
      <c r="AJ57" s="171">
        <f>'K&amp;R'!BS$15*$BI57</f>
        <v>0</v>
      </c>
      <c r="AK57" s="171">
        <f>'K&amp;R'!BT$15*$BI57</f>
        <v>0</v>
      </c>
      <c r="AL57" s="171">
        <f>'K&amp;R'!BU$15*$BI57</f>
        <v>0</v>
      </c>
      <c r="AM57" s="171">
        <f>'K&amp;R'!BV$15*$BI57</f>
        <v>0</v>
      </c>
      <c r="AN57" s="171">
        <f>'K&amp;R'!BW$15*$BI57</f>
        <v>0</v>
      </c>
      <c r="AO57" s="171">
        <f>'K&amp;R'!BX$15*$BI57</f>
        <v>0</v>
      </c>
      <c r="AP57" s="171">
        <f>'K&amp;R'!BY$15*$BI57</f>
        <v>0</v>
      </c>
      <c r="AQ57" s="171">
        <f>'K&amp;R'!BZ$15*$BI57</f>
        <v>0</v>
      </c>
      <c r="AR57" s="171">
        <f>'K&amp;R'!CA$15*$BI57</f>
        <v>0</v>
      </c>
      <c r="AS57" s="171">
        <f>'K&amp;R'!CB$15*$BI57</f>
        <v>0</v>
      </c>
      <c r="AT57" s="171">
        <f>'K&amp;R'!CC$15*$BI57</f>
        <v>0</v>
      </c>
      <c r="AU57" s="171">
        <f>'K&amp;R'!CD$15*$BI57</f>
        <v>0</v>
      </c>
      <c r="AV57" s="171">
        <f>'K&amp;R'!CE$15*$BI57</f>
        <v>0</v>
      </c>
      <c r="AW57" s="171">
        <f>'K&amp;R'!CF$15*$BI57</f>
        <v>0</v>
      </c>
      <c r="AX57" s="171">
        <f>'K&amp;R'!CG$15*$BI57</f>
        <v>0</v>
      </c>
      <c r="AY57" s="171">
        <f>'K&amp;R'!CH$15*$BI57</f>
        <v>0</v>
      </c>
      <c r="AZ57" s="171">
        <f>'K&amp;R'!CI$15*$BI57</f>
        <v>0</v>
      </c>
      <c r="BA57" s="171">
        <f>'K&amp;R'!CJ$15*$BI57</f>
        <v>0</v>
      </c>
      <c r="BB57" s="171">
        <f>'K&amp;R'!CK$15*$BI57</f>
        <v>0</v>
      </c>
      <c r="BC57" s="171">
        <f>'K&amp;R'!CL$15*$BI57</f>
        <v>0</v>
      </c>
      <c r="BD57" s="171">
        <f>'K&amp;R'!CM$15*$BI57</f>
        <v>0</v>
      </c>
      <c r="BE57" s="171">
        <f>'K&amp;R'!CN$15*$BI57</f>
        <v>0</v>
      </c>
      <c r="BF57" s="171">
        <f>'K&amp;R'!CO$15*$BI57</f>
        <v>0</v>
      </c>
      <c r="BG57" s="171">
        <f>'K&amp;R'!CP$15*$BI57</f>
        <v>0</v>
      </c>
      <c r="BI57" s="174">
        <f>SUMIF(Revenue!$P:$P,'K&amp;R (USD)'!$F57,Revenue!$F:$F)</f>
        <v>0</v>
      </c>
    </row>
    <row r="58" spans="1:61" s="173" customFormat="1" ht="12.75" hidden="1" customHeight="1">
      <c r="A58" s="179" t="s">
        <v>589</v>
      </c>
      <c r="B58" s="179" t="s">
        <v>589</v>
      </c>
      <c r="C58" s="170" cm="1">
        <f t="array" ref="C58">IFERROR(INDEX('Legal Entity'!B:B,MATCH('K&amp;R (USD)'!F58,'Legal Entity'!A:A,0),0),0)</f>
        <v>0</v>
      </c>
      <c r="D58" s="170" t="str" cm="1">
        <f t="array" ref="D58">IFERROR(INDEX('Legal Entity'!C:C,MATCH(F58,'Legal Entity'!A:A,0),0),0)</f>
        <v>US</v>
      </c>
      <c r="E58" s="170" t="s">
        <v>635</v>
      </c>
      <c r="F58" s="170" t="s">
        <v>87</v>
      </c>
      <c r="G58" s="170"/>
      <c r="H58" s="171">
        <f>'K&amp;R'!AQ$15*$BI58</f>
        <v>0.66655952550802255</v>
      </c>
      <c r="I58" s="171">
        <f>'K&amp;R'!AR$15*$BI58</f>
        <v>0.66655952550802255</v>
      </c>
      <c r="J58" s="171">
        <f>'K&amp;R'!AS$15*$BI58</f>
        <v>0.66655952550802255</v>
      </c>
      <c r="K58" s="171">
        <f>'K&amp;R'!AT$15*$BI58</f>
        <v>0.66655952550802255</v>
      </c>
      <c r="L58" s="171">
        <f>'K&amp;R'!AU$15*$BI58</f>
        <v>0.66655952550802255</v>
      </c>
      <c r="M58" s="171">
        <f>'K&amp;R'!AV$15*$BI58</f>
        <v>0.66655952550802255</v>
      </c>
      <c r="N58" s="171">
        <f>'K&amp;R'!AW$15*$BI58</f>
        <v>0.66655952550802255</v>
      </c>
      <c r="O58" s="171">
        <f>'K&amp;R'!AX$15*$BI58</f>
        <v>0.66655952550802255</v>
      </c>
      <c r="P58" s="171">
        <f>'K&amp;R'!AY$15*$BI58</f>
        <v>0.66655952550802255</v>
      </c>
      <c r="Q58" s="171">
        <f>'K&amp;R'!AZ$15*$BI58</f>
        <v>0.66655952550802255</v>
      </c>
      <c r="R58" s="171">
        <f>'K&amp;R'!BA$15*$BI58</f>
        <v>0.66655952550802255</v>
      </c>
      <c r="S58" s="171">
        <f>'K&amp;R'!BB$15*$BI58</f>
        <v>0.66655952550802255</v>
      </c>
      <c r="T58" s="171">
        <f>'K&amp;R'!BC$15*$BI58</f>
        <v>0.66655952550802255</v>
      </c>
      <c r="U58" s="171">
        <f>'K&amp;R'!BD$15*$BI58</f>
        <v>0.66655952550802255</v>
      </c>
      <c r="V58" s="171">
        <f>'K&amp;R'!BE$15*$BI58</f>
        <v>0.7198842875486644</v>
      </c>
      <c r="W58" s="171">
        <f>'K&amp;R'!BF$15*$BI58</f>
        <v>0.7198842875486644</v>
      </c>
      <c r="X58" s="171">
        <f>'K&amp;R'!BG$15*$BI58</f>
        <v>0.7198842875486644</v>
      </c>
      <c r="Y58" s="171">
        <f>'K&amp;R'!BH$15*$BI58</f>
        <v>0.7198842875486644</v>
      </c>
      <c r="Z58" s="171">
        <f>'K&amp;R'!BI$15*$BI58</f>
        <v>0.7198842875486644</v>
      </c>
      <c r="AA58" s="171">
        <f>'K&amp;R'!BJ$15*$BI58</f>
        <v>0.7198842875486644</v>
      </c>
      <c r="AB58" s="171">
        <f>'K&amp;R'!BK$15*$BI58</f>
        <v>0.7198842875486644</v>
      </c>
      <c r="AC58" s="171">
        <f>'K&amp;R'!BL$15*$BI58</f>
        <v>0.7198842875486644</v>
      </c>
      <c r="AD58" s="171">
        <f>'K&amp;R'!BM$15*$BI58</f>
        <v>0.7198842875486644</v>
      </c>
      <c r="AE58" s="171">
        <f>'K&amp;R'!BN$15*$BI58</f>
        <v>0.7198842875486644</v>
      </c>
      <c r="AF58" s="171">
        <f>'K&amp;R'!BO$15*$BI58</f>
        <v>0.7198842875486644</v>
      </c>
      <c r="AG58" s="171">
        <f>'K&amp;R'!BP$15*$BI58</f>
        <v>0.7198842875486644</v>
      </c>
      <c r="AH58" s="171">
        <f>'K&amp;R'!BQ$15*$BI58</f>
        <v>1.4613651037237889</v>
      </c>
      <c r="AI58" s="171">
        <f>'K&amp;R'!BR$15*$BI58</f>
        <v>1.4613651037237889</v>
      </c>
      <c r="AJ58" s="171">
        <f>'K&amp;R'!BS$15*$BI58</f>
        <v>1.4613651037237889</v>
      </c>
      <c r="AK58" s="171">
        <f>'K&amp;R'!BT$15*$BI58</f>
        <v>1.4613651037237889</v>
      </c>
      <c r="AL58" s="171">
        <f>'K&amp;R'!BU$15*$BI58</f>
        <v>1.4613651037237889</v>
      </c>
      <c r="AM58" s="171">
        <f>'K&amp;R'!BV$15*$BI58</f>
        <v>1.4613651037237889</v>
      </c>
      <c r="AN58" s="171">
        <f>'K&amp;R'!BW$15*$BI58</f>
        <v>1.4613651037237889</v>
      </c>
      <c r="AO58" s="171">
        <f>'K&amp;R'!BX$15*$BI58</f>
        <v>1.4613651037237889</v>
      </c>
      <c r="AP58" s="171">
        <f>'K&amp;R'!BY$15*$BI58</f>
        <v>1.4613651037237889</v>
      </c>
      <c r="AQ58" s="171">
        <f>'K&amp;R'!BZ$15*$BI58</f>
        <v>1.4613651037237889</v>
      </c>
      <c r="AR58" s="171">
        <f>'K&amp;R'!CA$15*$BI58</f>
        <v>1.4613651037237889</v>
      </c>
      <c r="AS58" s="171">
        <f>'K&amp;R'!CB$15*$BI58</f>
        <v>1.4613651037237889</v>
      </c>
      <c r="AT58" s="171">
        <f>'K&amp;R'!CC$15*$BI58</f>
        <v>2.2250903443841672</v>
      </c>
      <c r="AU58" s="171">
        <f>'K&amp;R'!CD$15*$BI58</f>
        <v>2.2250903443841672</v>
      </c>
      <c r="AV58" s="171">
        <f>'K&amp;R'!CE$15*$BI58</f>
        <v>2.2250903443841672</v>
      </c>
      <c r="AW58" s="171">
        <f>'K&amp;R'!CF$15*$BI58</f>
        <v>2.2250903443841672</v>
      </c>
      <c r="AX58" s="171">
        <f>'K&amp;R'!CG$15*$BI58</f>
        <v>2.2250903443841672</v>
      </c>
      <c r="AY58" s="171">
        <f>'K&amp;R'!CH$15*$BI58</f>
        <v>2.2250903443841672</v>
      </c>
      <c r="AZ58" s="171">
        <f>'K&amp;R'!CI$15*$BI58</f>
        <v>2.2250903443841672</v>
      </c>
      <c r="BA58" s="171">
        <f>'K&amp;R'!CJ$15*$BI58</f>
        <v>2.2250903443841672</v>
      </c>
      <c r="BB58" s="171">
        <f>'K&amp;R'!CK$15*$BI58</f>
        <v>2.2250903443841672</v>
      </c>
      <c r="BC58" s="171">
        <f>'K&amp;R'!CL$15*$BI58</f>
        <v>2.2250903443841672</v>
      </c>
      <c r="BD58" s="171">
        <f>'K&amp;R'!CM$15*$BI58</f>
        <v>2.2250903443841672</v>
      </c>
      <c r="BE58" s="171">
        <f>'K&amp;R'!CN$15*$BI58</f>
        <v>2.2250903443841672</v>
      </c>
      <c r="BF58" s="171">
        <f>'K&amp;R'!CO$15*$BI58</f>
        <v>2.2918430547156916</v>
      </c>
      <c r="BG58" s="171">
        <f>'K&amp;R'!CP$15*$BI58</f>
        <v>2.2918430547156916</v>
      </c>
      <c r="BI58" s="174">
        <f>SUMIF(Revenue!$P:$P,'K&amp;R (USD)'!$F58,Revenue!$F:$F)</f>
        <v>1.5142101757579405E-2</v>
      </c>
    </row>
    <row r="59" spans="1:61" s="173" customFormat="1" ht="12.75" hidden="1" customHeight="1">
      <c r="A59" s="179" t="s">
        <v>589</v>
      </c>
      <c r="B59" s="179" t="s">
        <v>589</v>
      </c>
      <c r="C59" s="170" cm="1">
        <f t="array" ref="C59">IFERROR(INDEX('Legal Entity'!B:B,MATCH('K&amp;R (USD)'!F59,'Legal Entity'!A:A,0),0),0)</f>
        <v>0</v>
      </c>
      <c r="D59" s="170" t="str" cm="1">
        <f t="array" ref="D59">IFERROR(INDEX('Legal Entity'!C:C,MATCH(F59,'Legal Entity'!A:A,0),0),0)</f>
        <v>US</v>
      </c>
      <c r="E59" s="170" t="s">
        <v>635</v>
      </c>
      <c r="F59" s="170" t="s">
        <v>35</v>
      </c>
      <c r="G59" s="170"/>
      <c r="H59" s="171">
        <f>'K&amp;R'!AQ$15*$BI59</f>
        <v>3.6911990447025284E-2</v>
      </c>
      <c r="I59" s="171">
        <f>'K&amp;R'!AR$15*$BI59</f>
        <v>3.6911990447025284E-2</v>
      </c>
      <c r="J59" s="171">
        <f>'K&amp;R'!AS$15*$BI59</f>
        <v>3.6911990447025284E-2</v>
      </c>
      <c r="K59" s="171">
        <f>'K&amp;R'!AT$15*$BI59</f>
        <v>3.6911990447025284E-2</v>
      </c>
      <c r="L59" s="171">
        <f>'K&amp;R'!AU$15*$BI59</f>
        <v>3.6911990447025284E-2</v>
      </c>
      <c r="M59" s="171">
        <f>'K&amp;R'!AV$15*$BI59</f>
        <v>3.6911990447025284E-2</v>
      </c>
      <c r="N59" s="171">
        <f>'K&amp;R'!AW$15*$BI59</f>
        <v>3.6911990447025284E-2</v>
      </c>
      <c r="O59" s="171">
        <f>'K&amp;R'!AX$15*$BI59</f>
        <v>3.6911990447025284E-2</v>
      </c>
      <c r="P59" s="171">
        <f>'K&amp;R'!AY$15*$BI59</f>
        <v>3.6911990447025284E-2</v>
      </c>
      <c r="Q59" s="171">
        <f>'K&amp;R'!AZ$15*$BI59</f>
        <v>3.6911990447025284E-2</v>
      </c>
      <c r="R59" s="171">
        <f>'K&amp;R'!BA$15*$BI59</f>
        <v>3.6911990447025284E-2</v>
      </c>
      <c r="S59" s="171">
        <f>'K&amp;R'!BB$15*$BI59</f>
        <v>3.6911990447025284E-2</v>
      </c>
      <c r="T59" s="171">
        <f>'K&amp;R'!BC$15*$BI59</f>
        <v>3.6911990447025284E-2</v>
      </c>
      <c r="U59" s="171">
        <f>'K&amp;R'!BD$15*$BI59</f>
        <v>3.6911990447025284E-2</v>
      </c>
      <c r="V59" s="171">
        <f>'K&amp;R'!BE$15*$BI59</f>
        <v>3.986494968278731E-2</v>
      </c>
      <c r="W59" s="171">
        <f>'K&amp;R'!BF$15*$BI59</f>
        <v>3.986494968278731E-2</v>
      </c>
      <c r="X59" s="171">
        <f>'K&amp;R'!BG$15*$BI59</f>
        <v>3.986494968278731E-2</v>
      </c>
      <c r="Y59" s="171">
        <f>'K&amp;R'!BH$15*$BI59</f>
        <v>3.986494968278731E-2</v>
      </c>
      <c r="Z59" s="171">
        <f>'K&amp;R'!BI$15*$BI59</f>
        <v>3.986494968278731E-2</v>
      </c>
      <c r="AA59" s="171">
        <f>'K&amp;R'!BJ$15*$BI59</f>
        <v>3.986494968278731E-2</v>
      </c>
      <c r="AB59" s="171">
        <f>'K&amp;R'!BK$15*$BI59</f>
        <v>3.986494968278731E-2</v>
      </c>
      <c r="AC59" s="171">
        <f>'K&amp;R'!BL$15*$BI59</f>
        <v>3.986494968278731E-2</v>
      </c>
      <c r="AD59" s="171">
        <f>'K&amp;R'!BM$15*$BI59</f>
        <v>3.986494968278731E-2</v>
      </c>
      <c r="AE59" s="171">
        <f>'K&amp;R'!BN$15*$BI59</f>
        <v>3.986494968278731E-2</v>
      </c>
      <c r="AF59" s="171">
        <f>'K&amp;R'!BO$15*$BI59</f>
        <v>3.986494968278731E-2</v>
      </c>
      <c r="AG59" s="171">
        <f>'K&amp;R'!BP$15*$BI59</f>
        <v>3.986494968278731E-2</v>
      </c>
      <c r="AH59" s="171">
        <f>'K&amp;R'!BQ$15*$BI59</f>
        <v>8.0925847856058247E-2</v>
      </c>
      <c r="AI59" s="171">
        <f>'K&amp;R'!BR$15*$BI59</f>
        <v>8.0925847856058247E-2</v>
      </c>
      <c r="AJ59" s="171">
        <f>'K&amp;R'!BS$15*$BI59</f>
        <v>8.0925847856058247E-2</v>
      </c>
      <c r="AK59" s="171">
        <f>'K&amp;R'!BT$15*$BI59</f>
        <v>8.0925847856058247E-2</v>
      </c>
      <c r="AL59" s="171">
        <f>'K&amp;R'!BU$15*$BI59</f>
        <v>8.0925847856058247E-2</v>
      </c>
      <c r="AM59" s="171">
        <f>'K&amp;R'!BV$15*$BI59</f>
        <v>8.0925847856058247E-2</v>
      </c>
      <c r="AN59" s="171">
        <f>'K&amp;R'!BW$15*$BI59</f>
        <v>8.0925847856058247E-2</v>
      </c>
      <c r="AO59" s="171">
        <f>'K&amp;R'!BX$15*$BI59</f>
        <v>8.0925847856058247E-2</v>
      </c>
      <c r="AP59" s="171">
        <f>'K&amp;R'!BY$15*$BI59</f>
        <v>8.0925847856058247E-2</v>
      </c>
      <c r="AQ59" s="171">
        <f>'K&amp;R'!BZ$15*$BI59</f>
        <v>8.0925847856058247E-2</v>
      </c>
      <c r="AR59" s="171">
        <f>'K&amp;R'!CA$15*$BI59</f>
        <v>8.0925847856058247E-2</v>
      </c>
      <c r="AS59" s="171">
        <f>'K&amp;R'!CB$15*$BI59</f>
        <v>8.0925847856058247E-2</v>
      </c>
      <c r="AT59" s="171">
        <f>'K&amp;R'!CC$15*$BI59</f>
        <v>0.12321857297452732</v>
      </c>
      <c r="AU59" s="171">
        <f>'K&amp;R'!CD$15*$BI59</f>
        <v>0.12321857297452732</v>
      </c>
      <c r="AV59" s="171">
        <f>'K&amp;R'!CE$15*$BI59</f>
        <v>0.12321857297452732</v>
      </c>
      <c r="AW59" s="171">
        <f>'K&amp;R'!CF$15*$BI59</f>
        <v>0.12321857297452732</v>
      </c>
      <c r="AX59" s="171">
        <f>'K&amp;R'!CG$15*$BI59</f>
        <v>0.12321857297452732</v>
      </c>
      <c r="AY59" s="171">
        <f>'K&amp;R'!CH$15*$BI59</f>
        <v>0.12321857297452732</v>
      </c>
      <c r="AZ59" s="171">
        <f>'K&amp;R'!CI$15*$BI59</f>
        <v>0.12321857297452732</v>
      </c>
      <c r="BA59" s="171">
        <f>'K&amp;R'!CJ$15*$BI59</f>
        <v>0.12321857297452732</v>
      </c>
      <c r="BB59" s="171">
        <f>'K&amp;R'!CK$15*$BI59</f>
        <v>0.12321857297452732</v>
      </c>
      <c r="BC59" s="171">
        <f>'K&amp;R'!CL$15*$BI59</f>
        <v>0.12321857297452732</v>
      </c>
      <c r="BD59" s="171">
        <f>'K&amp;R'!CM$15*$BI59</f>
        <v>0.12321857297452732</v>
      </c>
      <c r="BE59" s="171">
        <f>'K&amp;R'!CN$15*$BI59</f>
        <v>0.12321857297452732</v>
      </c>
      <c r="BF59" s="171">
        <f>'K&amp;R'!CO$15*$BI59</f>
        <v>0.1269151301637631</v>
      </c>
      <c r="BG59" s="171">
        <f>'K&amp;R'!CP$15*$BI59</f>
        <v>0.1269151301637631</v>
      </c>
      <c r="BI59" s="174">
        <f>SUMIF(Revenue!$P:$P,'K&amp;R (USD)'!$F59,Revenue!$F:$F)</f>
        <v>8.3852243353310044E-4</v>
      </c>
    </row>
    <row r="60" spans="1:61" s="173" customFormat="1" ht="12.75" hidden="1" customHeight="1">
      <c r="A60" s="179" t="s">
        <v>589</v>
      </c>
      <c r="B60" s="179" t="s">
        <v>589</v>
      </c>
      <c r="C60" s="170" t="str" cm="1">
        <f t="array" ref="C60">IFERROR(INDEX('Legal Entity'!B:B,MATCH('K&amp;R (USD)'!F60,'Legal Entity'!A:A,0),0),0)</f>
        <v>1148 - BERMUDA WATER COMPANY, INC.</v>
      </c>
      <c r="D60" s="170" t="str" cm="1">
        <f t="array" ref="D60">IFERROR(INDEX('Legal Entity'!C:C,MATCH(F60,'Legal Entity'!A:A,0),0),0)</f>
        <v>US</v>
      </c>
      <c r="E60" s="170" t="s">
        <v>635</v>
      </c>
      <c r="F60" s="170" t="s">
        <v>24</v>
      </c>
      <c r="G60" s="170"/>
      <c r="H60" s="171">
        <f>'K&amp;R'!AQ$15*$BI60</f>
        <v>0.64804660878002107</v>
      </c>
      <c r="I60" s="171">
        <f>'K&amp;R'!AR$15*$BI60</f>
        <v>0.64804660878002107</v>
      </c>
      <c r="J60" s="171">
        <f>'K&amp;R'!AS$15*$BI60</f>
        <v>0.64804660878002107</v>
      </c>
      <c r="K60" s="171">
        <f>'K&amp;R'!AT$15*$BI60</f>
        <v>0.64804660878002107</v>
      </c>
      <c r="L60" s="171">
        <f>'K&amp;R'!AU$15*$BI60</f>
        <v>0.64804660878002107</v>
      </c>
      <c r="M60" s="171">
        <f>'K&amp;R'!AV$15*$BI60</f>
        <v>0.64804660878002107</v>
      </c>
      <c r="N60" s="171">
        <f>'K&amp;R'!AW$15*$BI60</f>
        <v>0.64804660878002107</v>
      </c>
      <c r="O60" s="171">
        <f>'K&amp;R'!AX$15*$BI60</f>
        <v>0.64804660878002107</v>
      </c>
      <c r="P60" s="171">
        <f>'K&amp;R'!AY$15*$BI60</f>
        <v>0.64804660878002107</v>
      </c>
      <c r="Q60" s="171">
        <f>'K&amp;R'!AZ$15*$BI60</f>
        <v>0.64804660878002107</v>
      </c>
      <c r="R60" s="171">
        <f>'K&amp;R'!BA$15*$BI60</f>
        <v>0.64804660878002107</v>
      </c>
      <c r="S60" s="171">
        <f>'K&amp;R'!BB$15*$BI60</f>
        <v>0.64804660878002107</v>
      </c>
      <c r="T60" s="171">
        <f>'K&amp;R'!BC$15*$BI60</f>
        <v>0.64804660878002107</v>
      </c>
      <c r="U60" s="171">
        <f>'K&amp;R'!BD$15*$BI60</f>
        <v>0.64804660878002107</v>
      </c>
      <c r="V60" s="171">
        <f>'K&amp;R'!BE$15*$BI60</f>
        <v>0.69989033748242291</v>
      </c>
      <c r="W60" s="171">
        <f>'K&amp;R'!BF$15*$BI60</f>
        <v>0.69989033748242291</v>
      </c>
      <c r="X60" s="171">
        <f>'K&amp;R'!BG$15*$BI60</f>
        <v>0.69989033748242291</v>
      </c>
      <c r="Y60" s="171">
        <f>'K&amp;R'!BH$15*$BI60</f>
        <v>0.69989033748242291</v>
      </c>
      <c r="Z60" s="171">
        <f>'K&amp;R'!BI$15*$BI60</f>
        <v>0.69989033748242291</v>
      </c>
      <c r="AA60" s="171">
        <f>'K&amp;R'!BJ$15*$BI60</f>
        <v>0.69989033748242291</v>
      </c>
      <c r="AB60" s="171">
        <f>'K&amp;R'!BK$15*$BI60</f>
        <v>0.69989033748242291</v>
      </c>
      <c r="AC60" s="171">
        <f>'K&amp;R'!BL$15*$BI60</f>
        <v>0.69989033748242291</v>
      </c>
      <c r="AD60" s="171">
        <f>'K&amp;R'!BM$15*$BI60</f>
        <v>0.69989033748242291</v>
      </c>
      <c r="AE60" s="171">
        <f>'K&amp;R'!BN$15*$BI60</f>
        <v>0.69989033748242291</v>
      </c>
      <c r="AF60" s="171">
        <f>'K&amp;R'!BO$15*$BI60</f>
        <v>0.69989033748242291</v>
      </c>
      <c r="AG60" s="171">
        <f>'K&amp;R'!BP$15*$BI60</f>
        <v>0.69989033748242291</v>
      </c>
      <c r="AH60" s="171">
        <f>'K&amp;R'!BQ$15*$BI60</f>
        <v>1.4207773850893186</v>
      </c>
      <c r="AI60" s="171">
        <f>'K&amp;R'!BR$15*$BI60</f>
        <v>1.4207773850893186</v>
      </c>
      <c r="AJ60" s="171">
        <f>'K&amp;R'!BS$15*$BI60</f>
        <v>1.4207773850893186</v>
      </c>
      <c r="AK60" s="171">
        <f>'K&amp;R'!BT$15*$BI60</f>
        <v>1.4207773850893186</v>
      </c>
      <c r="AL60" s="171">
        <f>'K&amp;R'!BU$15*$BI60</f>
        <v>1.4207773850893186</v>
      </c>
      <c r="AM60" s="171">
        <f>'K&amp;R'!BV$15*$BI60</f>
        <v>1.4207773850893186</v>
      </c>
      <c r="AN60" s="171">
        <f>'K&amp;R'!BW$15*$BI60</f>
        <v>1.4207773850893186</v>
      </c>
      <c r="AO60" s="171">
        <f>'K&amp;R'!BX$15*$BI60</f>
        <v>1.4207773850893186</v>
      </c>
      <c r="AP60" s="171">
        <f>'K&amp;R'!BY$15*$BI60</f>
        <v>1.4207773850893186</v>
      </c>
      <c r="AQ60" s="171">
        <f>'K&amp;R'!BZ$15*$BI60</f>
        <v>1.4207773850893186</v>
      </c>
      <c r="AR60" s="171">
        <f>'K&amp;R'!CA$15*$BI60</f>
        <v>1.4207773850893186</v>
      </c>
      <c r="AS60" s="171">
        <f>'K&amp;R'!CB$15*$BI60</f>
        <v>1.4207773850893186</v>
      </c>
      <c r="AT60" s="171">
        <f>'K&amp;R'!CC$15*$BI60</f>
        <v>2.1632910441244211</v>
      </c>
      <c r="AU60" s="171">
        <f>'K&amp;R'!CD$15*$BI60</f>
        <v>2.1632910441244211</v>
      </c>
      <c r="AV60" s="171">
        <f>'K&amp;R'!CE$15*$BI60</f>
        <v>2.1632910441244211</v>
      </c>
      <c r="AW60" s="171">
        <f>'K&amp;R'!CF$15*$BI60</f>
        <v>2.1632910441244211</v>
      </c>
      <c r="AX60" s="171">
        <f>'K&amp;R'!CG$15*$BI60</f>
        <v>2.1632910441244211</v>
      </c>
      <c r="AY60" s="171">
        <f>'K&amp;R'!CH$15*$BI60</f>
        <v>2.1632910441244211</v>
      </c>
      <c r="AZ60" s="171">
        <f>'K&amp;R'!CI$15*$BI60</f>
        <v>2.1632910441244211</v>
      </c>
      <c r="BA60" s="171">
        <f>'K&amp;R'!CJ$15*$BI60</f>
        <v>2.1632910441244211</v>
      </c>
      <c r="BB60" s="171">
        <f>'K&amp;R'!CK$15*$BI60</f>
        <v>2.1632910441244211</v>
      </c>
      <c r="BC60" s="171">
        <f>'K&amp;R'!CL$15*$BI60</f>
        <v>2.1632910441244211</v>
      </c>
      <c r="BD60" s="171">
        <f>'K&amp;R'!CM$15*$BI60</f>
        <v>2.1632910441244211</v>
      </c>
      <c r="BE60" s="171">
        <f>'K&amp;R'!CN$15*$BI60</f>
        <v>2.1632910441244211</v>
      </c>
      <c r="BF60" s="171">
        <f>'K&amp;R'!CO$15*$BI60</f>
        <v>2.2281897754481532</v>
      </c>
      <c r="BG60" s="171">
        <f>'K&amp;R'!CP$15*$BI60</f>
        <v>2.2281897754481532</v>
      </c>
      <c r="BI60" s="174">
        <f>SUMIF(Revenue!$P:$P,'K&amp;R (USD)'!$F60,Revenue!$F:$F)</f>
        <v>1.4721547466180838E-2</v>
      </c>
    </row>
    <row r="61" spans="1:61" s="173" customFormat="1" ht="12.75" hidden="1" customHeight="1">
      <c r="A61" s="179" t="s">
        <v>589</v>
      </c>
      <c r="B61" s="179" t="s">
        <v>589</v>
      </c>
      <c r="C61" s="170" t="str" cm="1">
        <f t="array" ref="C61">IFERROR(INDEX('Legal Entity'!B:B,MATCH('K&amp;R (USD)'!F61,'Legal Entity'!A:A,0),0),0)</f>
        <v>1154 - GREAT BASIN WATER CO. F/K/A UTILITIES, INC. OF CENTRAL NEVADA</v>
      </c>
      <c r="D61" s="170" t="str" cm="1">
        <f t="array" ref="D61">IFERROR(INDEX('Legal Entity'!C:C,MATCH(F61,'Legal Entity'!A:A,0),0),0)</f>
        <v>US</v>
      </c>
      <c r="E61" s="170" t="s">
        <v>635</v>
      </c>
      <c r="F61" s="170" t="s">
        <v>25</v>
      </c>
      <c r="G61" s="170"/>
      <c r="H61" s="171">
        <f>'K&amp;R'!AQ$15*$BI61</f>
        <v>2.1278807564316033</v>
      </c>
      <c r="I61" s="171">
        <f>'K&amp;R'!AR$15*$BI61</f>
        <v>2.1278807564316033</v>
      </c>
      <c r="J61" s="171">
        <f>'K&amp;R'!AS$15*$BI61</f>
        <v>2.1278807564316033</v>
      </c>
      <c r="K61" s="171">
        <f>'K&amp;R'!AT$15*$BI61</f>
        <v>2.1278807564316033</v>
      </c>
      <c r="L61" s="171">
        <f>'K&amp;R'!AU$15*$BI61</f>
        <v>2.1278807564316033</v>
      </c>
      <c r="M61" s="171">
        <f>'K&amp;R'!AV$15*$BI61</f>
        <v>2.1278807564316033</v>
      </c>
      <c r="N61" s="171">
        <f>'K&amp;R'!AW$15*$BI61</f>
        <v>2.1278807564316033</v>
      </c>
      <c r="O61" s="171">
        <f>'K&amp;R'!AX$15*$BI61</f>
        <v>2.1278807564316033</v>
      </c>
      <c r="P61" s="171">
        <f>'K&amp;R'!AY$15*$BI61</f>
        <v>2.1278807564316033</v>
      </c>
      <c r="Q61" s="171">
        <f>'K&amp;R'!AZ$15*$BI61</f>
        <v>2.1278807564316033</v>
      </c>
      <c r="R61" s="171">
        <f>'K&amp;R'!BA$15*$BI61</f>
        <v>2.1278807564316033</v>
      </c>
      <c r="S61" s="171">
        <f>'K&amp;R'!BB$15*$BI61</f>
        <v>2.1278807564316033</v>
      </c>
      <c r="T61" s="171">
        <f>'K&amp;R'!BC$15*$BI61</f>
        <v>2.1278807564316033</v>
      </c>
      <c r="U61" s="171">
        <f>'K&amp;R'!BD$15*$BI61</f>
        <v>2.1278807564316033</v>
      </c>
      <c r="V61" s="171">
        <f>'K&amp;R'!BE$15*$BI61</f>
        <v>2.2981112169461322</v>
      </c>
      <c r="W61" s="171">
        <f>'K&amp;R'!BF$15*$BI61</f>
        <v>2.2981112169461322</v>
      </c>
      <c r="X61" s="171">
        <f>'K&amp;R'!BG$15*$BI61</f>
        <v>2.2981112169461322</v>
      </c>
      <c r="Y61" s="171">
        <f>'K&amp;R'!BH$15*$BI61</f>
        <v>2.2981112169461322</v>
      </c>
      <c r="Z61" s="171">
        <f>'K&amp;R'!BI$15*$BI61</f>
        <v>2.2981112169461322</v>
      </c>
      <c r="AA61" s="171">
        <f>'K&amp;R'!BJ$15*$BI61</f>
        <v>2.2981112169461322</v>
      </c>
      <c r="AB61" s="171">
        <f>'K&amp;R'!BK$15*$BI61</f>
        <v>2.2981112169461322</v>
      </c>
      <c r="AC61" s="171">
        <f>'K&amp;R'!BL$15*$BI61</f>
        <v>2.2981112169461322</v>
      </c>
      <c r="AD61" s="171">
        <f>'K&amp;R'!BM$15*$BI61</f>
        <v>2.2981112169461322</v>
      </c>
      <c r="AE61" s="171">
        <f>'K&amp;R'!BN$15*$BI61</f>
        <v>2.2981112169461322</v>
      </c>
      <c r="AF61" s="171">
        <f>'K&amp;R'!BO$15*$BI61</f>
        <v>2.2981112169461322</v>
      </c>
      <c r="AG61" s="171">
        <f>'K&amp;R'!BP$15*$BI61</f>
        <v>2.2981112169461322</v>
      </c>
      <c r="AH61" s="171">
        <f>'K&amp;R'!BQ$15*$BI61</f>
        <v>4.6651657704006482</v>
      </c>
      <c r="AI61" s="171">
        <f>'K&amp;R'!BR$15*$BI61</f>
        <v>4.6651657704006482</v>
      </c>
      <c r="AJ61" s="171">
        <f>'K&amp;R'!BS$15*$BI61</f>
        <v>4.6651657704006482</v>
      </c>
      <c r="AK61" s="171">
        <f>'K&amp;R'!BT$15*$BI61</f>
        <v>4.6651657704006482</v>
      </c>
      <c r="AL61" s="171">
        <f>'K&amp;R'!BU$15*$BI61</f>
        <v>4.6651657704006482</v>
      </c>
      <c r="AM61" s="171">
        <f>'K&amp;R'!BV$15*$BI61</f>
        <v>4.6651657704006482</v>
      </c>
      <c r="AN61" s="171">
        <f>'K&amp;R'!BW$15*$BI61</f>
        <v>4.6651657704006482</v>
      </c>
      <c r="AO61" s="171">
        <f>'K&amp;R'!BX$15*$BI61</f>
        <v>4.6651657704006482</v>
      </c>
      <c r="AP61" s="171">
        <f>'K&amp;R'!BY$15*$BI61</f>
        <v>4.6651657704006482</v>
      </c>
      <c r="AQ61" s="171">
        <f>'K&amp;R'!BZ$15*$BI61</f>
        <v>4.6651657704006482</v>
      </c>
      <c r="AR61" s="171">
        <f>'K&amp;R'!CA$15*$BI61</f>
        <v>4.6651657704006482</v>
      </c>
      <c r="AS61" s="171">
        <f>'K&amp;R'!CB$15*$BI61</f>
        <v>4.6651657704006482</v>
      </c>
      <c r="AT61" s="171">
        <f>'K&amp;R'!CC$15*$BI61</f>
        <v>7.1032319604587997</v>
      </c>
      <c r="AU61" s="171">
        <f>'K&amp;R'!CD$15*$BI61</f>
        <v>7.1032319604587997</v>
      </c>
      <c r="AV61" s="171">
        <f>'K&amp;R'!CE$15*$BI61</f>
        <v>7.1032319604587997</v>
      </c>
      <c r="AW61" s="171">
        <f>'K&amp;R'!CF$15*$BI61</f>
        <v>7.1032319604587997</v>
      </c>
      <c r="AX61" s="171">
        <f>'K&amp;R'!CG$15*$BI61</f>
        <v>7.1032319604587997</v>
      </c>
      <c r="AY61" s="171">
        <f>'K&amp;R'!CH$15*$BI61</f>
        <v>7.1032319604587997</v>
      </c>
      <c r="AZ61" s="171">
        <f>'K&amp;R'!CI$15*$BI61</f>
        <v>7.1032319604587997</v>
      </c>
      <c r="BA61" s="171">
        <f>'K&amp;R'!CJ$15*$BI61</f>
        <v>7.1032319604587997</v>
      </c>
      <c r="BB61" s="171">
        <f>'K&amp;R'!CK$15*$BI61</f>
        <v>7.1032319604587997</v>
      </c>
      <c r="BC61" s="171">
        <f>'K&amp;R'!CL$15*$BI61</f>
        <v>7.1032319604587997</v>
      </c>
      <c r="BD61" s="171">
        <f>'K&amp;R'!CM$15*$BI61</f>
        <v>7.1032319604587997</v>
      </c>
      <c r="BE61" s="171">
        <f>'K&amp;R'!CN$15*$BI61</f>
        <v>7.1032319604587997</v>
      </c>
      <c r="BF61" s="171">
        <f>'K&amp;R'!CO$15*$BI61</f>
        <v>7.3163289192725625</v>
      </c>
      <c r="BG61" s="171">
        <f>'K&amp;R'!CP$15*$BI61</f>
        <v>7.3163289192725625</v>
      </c>
      <c r="BI61" s="174">
        <f>SUMIF(Revenue!$P:$P,'K&amp;R (USD)'!$F61,Revenue!$F:$F)</f>
        <v>4.8338649001115473E-2</v>
      </c>
    </row>
    <row r="62" spans="1:61" s="173" customFormat="1" ht="12.75" hidden="1" customHeight="1">
      <c r="A62" s="179" t="s">
        <v>589</v>
      </c>
      <c r="B62" s="179" t="s">
        <v>589</v>
      </c>
      <c r="C62" s="170" cm="1">
        <f t="array" ref="C62">IFERROR(INDEX('Legal Entity'!B:B,MATCH('K&amp;R (USD)'!F62,'Legal Entity'!A:A,0),0),0)</f>
        <v>0</v>
      </c>
      <c r="D62" s="170" t="str" cm="1">
        <f t="array" ref="D62">IFERROR(INDEX('Legal Entity'!C:C,MATCH(F62,'Legal Entity'!A:A,0),0),0)</f>
        <v>CA</v>
      </c>
      <c r="E62" s="170" t="s">
        <v>635</v>
      </c>
      <c r="F62" s="170" t="s">
        <v>655</v>
      </c>
      <c r="G62" s="170"/>
      <c r="H62" s="171">
        <f>'K&amp;R'!AQ$15*$BI62</f>
        <v>0.12663468731429486</v>
      </c>
      <c r="I62" s="171">
        <f>'K&amp;R'!AR$15*$BI62</f>
        <v>0.12663468731429486</v>
      </c>
      <c r="J62" s="171">
        <f>'K&amp;R'!AS$15*$BI62</f>
        <v>0.12663468731429486</v>
      </c>
      <c r="K62" s="171">
        <f>'K&amp;R'!AT$15*$BI62</f>
        <v>0.12663468731429486</v>
      </c>
      <c r="L62" s="171">
        <f>'K&amp;R'!AU$15*$BI62</f>
        <v>0.12663468731429486</v>
      </c>
      <c r="M62" s="171">
        <f>'K&amp;R'!AV$15*$BI62</f>
        <v>0.12663468731429486</v>
      </c>
      <c r="N62" s="171">
        <f>'K&amp;R'!AW$15*$BI62</f>
        <v>0.12663468731429486</v>
      </c>
      <c r="O62" s="171">
        <f>'K&amp;R'!AX$15*$BI62</f>
        <v>0.12663468731429486</v>
      </c>
      <c r="P62" s="171">
        <f>'K&amp;R'!AY$15*$BI62</f>
        <v>0.12663468731429486</v>
      </c>
      <c r="Q62" s="171">
        <f>'K&amp;R'!AZ$15*$BI62</f>
        <v>0.12663468731429486</v>
      </c>
      <c r="R62" s="171">
        <f>'K&amp;R'!BA$15*$BI62</f>
        <v>0.12663468731429486</v>
      </c>
      <c r="S62" s="171">
        <f>'K&amp;R'!BB$15*$BI62</f>
        <v>0.12663468731429486</v>
      </c>
      <c r="T62" s="171">
        <f>'K&amp;R'!BC$15*$BI62</f>
        <v>0.12663468731429486</v>
      </c>
      <c r="U62" s="171">
        <f>'K&amp;R'!BD$15*$BI62</f>
        <v>0.12663468731429486</v>
      </c>
      <c r="V62" s="171">
        <f>'K&amp;R'!BE$15*$BI62</f>
        <v>0.13676546229943845</v>
      </c>
      <c r="W62" s="171">
        <f>'K&amp;R'!BF$15*$BI62</f>
        <v>0.13676546229943845</v>
      </c>
      <c r="X62" s="171">
        <f>'K&amp;R'!BG$15*$BI62</f>
        <v>0.13676546229943845</v>
      </c>
      <c r="Y62" s="171">
        <f>'K&amp;R'!BH$15*$BI62</f>
        <v>0.13676546229943845</v>
      </c>
      <c r="Z62" s="171">
        <f>'K&amp;R'!BI$15*$BI62</f>
        <v>0.13676546229943845</v>
      </c>
      <c r="AA62" s="171">
        <f>'K&amp;R'!BJ$15*$BI62</f>
        <v>0.13676546229943845</v>
      </c>
      <c r="AB62" s="171">
        <f>'K&amp;R'!BK$15*$BI62</f>
        <v>0.13676546229943845</v>
      </c>
      <c r="AC62" s="171">
        <f>'K&amp;R'!BL$15*$BI62</f>
        <v>0.13676546229943845</v>
      </c>
      <c r="AD62" s="171">
        <f>'K&amp;R'!BM$15*$BI62</f>
        <v>0.13676546229943845</v>
      </c>
      <c r="AE62" s="171">
        <f>'K&amp;R'!BN$15*$BI62</f>
        <v>0.13676546229943845</v>
      </c>
      <c r="AF62" s="171">
        <f>'K&amp;R'!BO$15*$BI62</f>
        <v>0.13676546229943845</v>
      </c>
      <c r="AG62" s="171">
        <f>'K&amp;R'!BP$15*$BI62</f>
        <v>0.13676546229943845</v>
      </c>
      <c r="AH62" s="171">
        <f>'K&amp;R'!BQ$15*$BI62</f>
        <v>0.27763388846786008</v>
      </c>
      <c r="AI62" s="171">
        <f>'K&amp;R'!BR$15*$BI62</f>
        <v>0.27763388846786008</v>
      </c>
      <c r="AJ62" s="171">
        <f>'K&amp;R'!BS$15*$BI62</f>
        <v>0.27763388846786008</v>
      </c>
      <c r="AK62" s="171">
        <f>'K&amp;R'!BT$15*$BI62</f>
        <v>0.27763388846786008</v>
      </c>
      <c r="AL62" s="171">
        <f>'K&amp;R'!BU$15*$BI62</f>
        <v>0.27763388846786008</v>
      </c>
      <c r="AM62" s="171">
        <f>'K&amp;R'!BV$15*$BI62</f>
        <v>0.27763388846786008</v>
      </c>
      <c r="AN62" s="171">
        <f>'K&amp;R'!BW$15*$BI62</f>
        <v>0.27763388846786008</v>
      </c>
      <c r="AO62" s="171">
        <f>'K&amp;R'!BX$15*$BI62</f>
        <v>0.27763388846786008</v>
      </c>
      <c r="AP62" s="171">
        <f>'K&amp;R'!BY$15*$BI62</f>
        <v>0.27763388846786008</v>
      </c>
      <c r="AQ62" s="171">
        <f>'K&amp;R'!BZ$15*$BI62</f>
        <v>0.27763388846786008</v>
      </c>
      <c r="AR62" s="171">
        <f>'K&amp;R'!CA$15*$BI62</f>
        <v>0.27763388846786008</v>
      </c>
      <c r="AS62" s="171">
        <f>'K&amp;R'!CB$15*$BI62</f>
        <v>0.27763388846786008</v>
      </c>
      <c r="AT62" s="171">
        <f>'K&amp;R'!CC$15*$BI62</f>
        <v>0.42272836742133435</v>
      </c>
      <c r="AU62" s="171">
        <f>'K&amp;R'!CD$15*$BI62</f>
        <v>0.42272836742133435</v>
      </c>
      <c r="AV62" s="171">
        <f>'K&amp;R'!CE$15*$BI62</f>
        <v>0.42272836742133435</v>
      </c>
      <c r="AW62" s="171">
        <f>'K&amp;R'!CF$15*$BI62</f>
        <v>0.42272836742133435</v>
      </c>
      <c r="AX62" s="171">
        <f>'K&amp;R'!CG$15*$BI62</f>
        <v>0.42272836742133435</v>
      </c>
      <c r="AY62" s="171">
        <f>'K&amp;R'!CH$15*$BI62</f>
        <v>0.42272836742133435</v>
      </c>
      <c r="AZ62" s="171">
        <f>'K&amp;R'!CI$15*$BI62</f>
        <v>0.42272836742133435</v>
      </c>
      <c r="BA62" s="171">
        <f>'K&amp;R'!CJ$15*$BI62</f>
        <v>0.42272836742133435</v>
      </c>
      <c r="BB62" s="171">
        <f>'K&amp;R'!CK$15*$BI62</f>
        <v>0.42272836742133435</v>
      </c>
      <c r="BC62" s="171">
        <f>'K&amp;R'!CL$15*$BI62</f>
        <v>0.42272836742133435</v>
      </c>
      <c r="BD62" s="171">
        <f>'K&amp;R'!CM$15*$BI62</f>
        <v>0.42272836742133435</v>
      </c>
      <c r="BE62" s="171">
        <f>'K&amp;R'!CN$15*$BI62</f>
        <v>0.42272836742133435</v>
      </c>
      <c r="BF62" s="171">
        <f>'K&amp;R'!CO$15*$BI62</f>
        <v>0.43541021844397432</v>
      </c>
      <c r="BG62" s="171">
        <f>'K&amp;R'!CP$15*$BI62</f>
        <v>0.43541021844397432</v>
      </c>
      <c r="BI62" s="174">
        <f>SUMIF(Revenue!$P:$P,'K&amp;R (USD)'!$F62,Revenue!$F:$F)</f>
        <v>2.8767353071593362E-3</v>
      </c>
    </row>
    <row r="63" spans="1:61" s="173" customFormat="1" ht="12.75" hidden="1" customHeight="1">
      <c r="A63" s="179" t="s">
        <v>589</v>
      </c>
      <c r="B63" s="179" t="s">
        <v>589</v>
      </c>
      <c r="C63" s="170" cm="1">
        <f t="array" ref="C63">IFERROR(INDEX('Legal Entity'!B:B,MATCH('K&amp;R (USD)'!F63,'Legal Entity'!A:A,0),0),0)</f>
        <v>0</v>
      </c>
      <c r="D63" s="170" t="str" cm="1">
        <f t="array" ref="D63">IFERROR(INDEX('Legal Entity'!C:C,MATCH(F63,'Legal Entity'!A:A,0),0),0)</f>
        <v>CA</v>
      </c>
      <c r="E63" s="170" t="s">
        <v>635</v>
      </c>
      <c r="F63" s="170" t="s">
        <v>177</v>
      </c>
      <c r="G63" s="170"/>
      <c r="H63" s="171">
        <f>'K&amp;R'!AQ$15*$BI63</f>
        <v>3.2547516081532731E-2</v>
      </c>
      <c r="I63" s="171">
        <f>'K&amp;R'!AR$15*$BI63</f>
        <v>3.2547516081532731E-2</v>
      </c>
      <c r="J63" s="171">
        <f>'K&amp;R'!AS$15*$BI63</f>
        <v>3.2547516081532731E-2</v>
      </c>
      <c r="K63" s="171">
        <f>'K&amp;R'!AT$15*$BI63</f>
        <v>3.2547516081532731E-2</v>
      </c>
      <c r="L63" s="171">
        <f>'K&amp;R'!AU$15*$BI63</f>
        <v>3.2547516081532731E-2</v>
      </c>
      <c r="M63" s="171">
        <f>'K&amp;R'!AV$15*$BI63</f>
        <v>3.2547516081532731E-2</v>
      </c>
      <c r="N63" s="171">
        <f>'K&amp;R'!AW$15*$BI63</f>
        <v>3.2547516081532731E-2</v>
      </c>
      <c r="O63" s="171">
        <f>'K&amp;R'!AX$15*$BI63</f>
        <v>3.2547516081532731E-2</v>
      </c>
      <c r="P63" s="171">
        <f>'K&amp;R'!AY$15*$BI63</f>
        <v>3.2547516081532731E-2</v>
      </c>
      <c r="Q63" s="171">
        <f>'K&amp;R'!AZ$15*$BI63</f>
        <v>3.2547516081532731E-2</v>
      </c>
      <c r="R63" s="171">
        <f>'K&amp;R'!BA$15*$BI63</f>
        <v>3.2547516081532731E-2</v>
      </c>
      <c r="S63" s="171">
        <f>'K&amp;R'!BB$15*$BI63</f>
        <v>3.2547516081532731E-2</v>
      </c>
      <c r="T63" s="171">
        <f>'K&amp;R'!BC$15*$BI63</f>
        <v>3.2547516081532731E-2</v>
      </c>
      <c r="U63" s="171">
        <f>'K&amp;R'!BD$15*$BI63</f>
        <v>3.2547516081532731E-2</v>
      </c>
      <c r="V63" s="171">
        <f>'K&amp;R'!BE$15*$BI63</f>
        <v>3.5151317368055351E-2</v>
      </c>
      <c r="W63" s="171">
        <f>'K&amp;R'!BF$15*$BI63</f>
        <v>3.5151317368055351E-2</v>
      </c>
      <c r="X63" s="171">
        <f>'K&amp;R'!BG$15*$BI63</f>
        <v>3.5151317368055351E-2</v>
      </c>
      <c r="Y63" s="171">
        <f>'K&amp;R'!BH$15*$BI63</f>
        <v>3.5151317368055351E-2</v>
      </c>
      <c r="Z63" s="171">
        <f>'K&amp;R'!BI$15*$BI63</f>
        <v>3.5151317368055351E-2</v>
      </c>
      <c r="AA63" s="171">
        <f>'K&amp;R'!BJ$15*$BI63</f>
        <v>3.5151317368055351E-2</v>
      </c>
      <c r="AB63" s="171">
        <f>'K&amp;R'!BK$15*$BI63</f>
        <v>3.5151317368055351E-2</v>
      </c>
      <c r="AC63" s="171">
        <f>'K&amp;R'!BL$15*$BI63</f>
        <v>3.5151317368055351E-2</v>
      </c>
      <c r="AD63" s="171">
        <f>'K&amp;R'!BM$15*$BI63</f>
        <v>3.5151317368055351E-2</v>
      </c>
      <c r="AE63" s="171">
        <f>'K&amp;R'!BN$15*$BI63</f>
        <v>3.5151317368055351E-2</v>
      </c>
      <c r="AF63" s="171">
        <f>'K&amp;R'!BO$15*$BI63</f>
        <v>3.5151317368055351E-2</v>
      </c>
      <c r="AG63" s="171">
        <f>'K&amp;R'!BP$15*$BI63</f>
        <v>3.5151317368055351E-2</v>
      </c>
      <c r="AH63" s="171">
        <f>'K&amp;R'!BQ$15*$BI63</f>
        <v>7.1357174257152378E-2</v>
      </c>
      <c r="AI63" s="171">
        <f>'K&amp;R'!BR$15*$BI63</f>
        <v>7.1357174257152378E-2</v>
      </c>
      <c r="AJ63" s="171">
        <f>'K&amp;R'!BS$15*$BI63</f>
        <v>7.1357174257152378E-2</v>
      </c>
      <c r="AK63" s="171">
        <f>'K&amp;R'!BT$15*$BI63</f>
        <v>7.1357174257152378E-2</v>
      </c>
      <c r="AL63" s="171">
        <f>'K&amp;R'!BU$15*$BI63</f>
        <v>7.1357174257152378E-2</v>
      </c>
      <c r="AM63" s="171">
        <f>'K&amp;R'!BV$15*$BI63</f>
        <v>7.1357174257152378E-2</v>
      </c>
      <c r="AN63" s="171">
        <f>'K&amp;R'!BW$15*$BI63</f>
        <v>7.1357174257152378E-2</v>
      </c>
      <c r="AO63" s="171">
        <f>'K&amp;R'!BX$15*$BI63</f>
        <v>7.1357174257152378E-2</v>
      </c>
      <c r="AP63" s="171">
        <f>'K&amp;R'!BY$15*$BI63</f>
        <v>7.1357174257152378E-2</v>
      </c>
      <c r="AQ63" s="171">
        <f>'K&amp;R'!BZ$15*$BI63</f>
        <v>7.1357174257152378E-2</v>
      </c>
      <c r="AR63" s="171">
        <f>'K&amp;R'!CA$15*$BI63</f>
        <v>7.1357174257152378E-2</v>
      </c>
      <c r="AS63" s="171">
        <f>'K&amp;R'!CB$15*$BI63</f>
        <v>7.1357174257152378E-2</v>
      </c>
      <c r="AT63" s="171">
        <f>'K&amp;R'!CC$15*$BI63</f>
        <v>0.1086492068529223</v>
      </c>
      <c r="AU63" s="171">
        <f>'K&amp;R'!CD$15*$BI63</f>
        <v>0.1086492068529223</v>
      </c>
      <c r="AV63" s="171">
        <f>'K&amp;R'!CE$15*$BI63</f>
        <v>0.1086492068529223</v>
      </c>
      <c r="AW63" s="171">
        <f>'K&amp;R'!CF$15*$BI63</f>
        <v>0.1086492068529223</v>
      </c>
      <c r="AX63" s="171">
        <f>'K&amp;R'!CG$15*$BI63</f>
        <v>0.1086492068529223</v>
      </c>
      <c r="AY63" s="171">
        <f>'K&amp;R'!CH$15*$BI63</f>
        <v>0.1086492068529223</v>
      </c>
      <c r="AZ63" s="171">
        <f>'K&amp;R'!CI$15*$BI63</f>
        <v>0.1086492068529223</v>
      </c>
      <c r="BA63" s="171">
        <f>'K&amp;R'!CJ$15*$BI63</f>
        <v>0.1086492068529223</v>
      </c>
      <c r="BB63" s="171">
        <f>'K&amp;R'!CK$15*$BI63</f>
        <v>0.1086492068529223</v>
      </c>
      <c r="BC63" s="171">
        <f>'K&amp;R'!CL$15*$BI63</f>
        <v>0.1086492068529223</v>
      </c>
      <c r="BD63" s="171">
        <f>'K&amp;R'!CM$15*$BI63</f>
        <v>0.1086492068529223</v>
      </c>
      <c r="BE63" s="171">
        <f>'K&amp;R'!CN$15*$BI63</f>
        <v>0.1086492068529223</v>
      </c>
      <c r="BF63" s="171">
        <f>'K&amp;R'!CO$15*$BI63</f>
        <v>0.11190868305850996</v>
      </c>
      <c r="BG63" s="171">
        <f>'K&amp;R'!CP$15*$BI63</f>
        <v>0.11190868305850996</v>
      </c>
      <c r="BI63" s="174">
        <f>SUMIF(Revenue!$P:$P,'K&amp;R (USD)'!$F63,Revenue!$F:$F)</f>
        <v>7.3937552702048825E-4</v>
      </c>
    </row>
    <row r="64" spans="1:61" s="173" customFormat="1" ht="12.75" hidden="1" customHeight="1">
      <c r="A64" s="179" t="s">
        <v>589</v>
      </c>
      <c r="B64" s="179" t="s">
        <v>589</v>
      </c>
      <c r="C64" s="170" t="str" cm="1">
        <f t="array" ref="C64">IFERROR(INDEX('Legal Entity'!B:B,MATCH('K&amp;R (USD)'!F64,'Legal Entity'!A:A,0),0),0)</f>
        <v>1365 - Corix Utilities (Foothills Wastewater) Inc.</v>
      </c>
      <c r="D64" s="170" t="str" cm="1">
        <f t="array" ref="D64">IFERROR(INDEX('Legal Entity'!C:C,MATCH(F64,'Legal Entity'!A:A,0),0),0)</f>
        <v>CA</v>
      </c>
      <c r="E64" s="170" t="s">
        <v>635</v>
      </c>
      <c r="F64" s="170" t="s">
        <v>182</v>
      </c>
      <c r="G64" s="170"/>
      <c r="H64" s="171">
        <f>'K&amp;R'!AQ$15*$BI64</f>
        <v>8.935506179590702E-2</v>
      </c>
      <c r="I64" s="171">
        <f>'K&amp;R'!AR$15*$BI64</f>
        <v>8.935506179590702E-2</v>
      </c>
      <c r="J64" s="171">
        <f>'K&amp;R'!AS$15*$BI64</f>
        <v>8.935506179590702E-2</v>
      </c>
      <c r="K64" s="171">
        <f>'K&amp;R'!AT$15*$BI64</f>
        <v>8.935506179590702E-2</v>
      </c>
      <c r="L64" s="171">
        <f>'K&amp;R'!AU$15*$BI64</f>
        <v>8.935506179590702E-2</v>
      </c>
      <c r="M64" s="171">
        <f>'K&amp;R'!AV$15*$BI64</f>
        <v>8.935506179590702E-2</v>
      </c>
      <c r="N64" s="171">
        <f>'K&amp;R'!AW$15*$BI64</f>
        <v>8.935506179590702E-2</v>
      </c>
      <c r="O64" s="171">
        <f>'K&amp;R'!AX$15*$BI64</f>
        <v>8.935506179590702E-2</v>
      </c>
      <c r="P64" s="171">
        <f>'K&amp;R'!AY$15*$BI64</f>
        <v>8.935506179590702E-2</v>
      </c>
      <c r="Q64" s="171">
        <f>'K&amp;R'!AZ$15*$BI64</f>
        <v>8.935506179590702E-2</v>
      </c>
      <c r="R64" s="171">
        <f>'K&amp;R'!BA$15*$BI64</f>
        <v>8.935506179590702E-2</v>
      </c>
      <c r="S64" s="171">
        <f>'K&amp;R'!BB$15*$BI64</f>
        <v>8.935506179590702E-2</v>
      </c>
      <c r="T64" s="171">
        <f>'K&amp;R'!BC$15*$BI64</f>
        <v>8.935506179590702E-2</v>
      </c>
      <c r="U64" s="171">
        <f>'K&amp;R'!BD$15*$BI64</f>
        <v>8.935506179590702E-2</v>
      </c>
      <c r="V64" s="171">
        <f>'K&amp;R'!BE$15*$BI64</f>
        <v>9.6503466739579588E-2</v>
      </c>
      <c r="W64" s="171">
        <f>'K&amp;R'!BF$15*$BI64</f>
        <v>9.6503466739579588E-2</v>
      </c>
      <c r="X64" s="171">
        <f>'K&amp;R'!BG$15*$BI64</f>
        <v>9.6503466739579588E-2</v>
      </c>
      <c r="Y64" s="171">
        <f>'K&amp;R'!BH$15*$BI64</f>
        <v>9.6503466739579588E-2</v>
      </c>
      <c r="Z64" s="171">
        <f>'K&amp;R'!BI$15*$BI64</f>
        <v>9.6503466739579588E-2</v>
      </c>
      <c r="AA64" s="171">
        <f>'K&amp;R'!BJ$15*$BI64</f>
        <v>9.6503466739579588E-2</v>
      </c>
      <c r="AB64" s="171">
        <f>'K&amp;R'!BK$15*$BI64</f>
        <v>9.6503466739579588E-2</v>
      </c>
      <c r="AC64" s="171">
        <f>'K&amp;R'!BL$15*$BI64</f>
        <v>9.6503466739579588E-2</v>
      </c>
      <c r="AD64" s="171">
        <f>'K&amp;R'!BM$15*$BI64</f>
        <v>9.6503466739579588E-2</v>
      </c>
      <c r="AE64" s="171">
        <f>'K&amp;R'!BN$15*$BI64</f>
        <v>9.6503466739579588E-2</v>
      </c>
      <c r="AF64" s="171">
        <f>'K&amp;R'!BO$15*$BI64</f>
        <v>9.6503466739579588E-2</v>
      </c>
      <c r="AG64" s="171">
        <f>'K&amp;R'!BP$15*$BI64</f>
        <v>9.6503466739579588E-2</v>
      </c>
      <c r="AH64" s="171">
        <f>'K&amp;R'!BQ$15*$BI64</f>
        <v>0.19590203748134657</v>
      </c>
      <c r="AI64" s="171">
        <f>'K&amp;R'!BR$15*$BI64</f>
        <v>0.19590203748134657</v>
      </c>
      <c r="AJ64" s="171">
        <f>'K&amp;R'!BS$15*$BI64</f>
        <v>0.19590203748134657</v>
      </c>
      <c r="AK64" s="171">
        <f>'K&amp;R'!BT$15*$BI64</f>
        <v>0.19590203748134657</v>
      </c>
      <c r="AL64" s="171">
        <f>'K&amp;R'!BU$15*$BI64</f>
        <v>0.19590203748134657</v>
      </c>
      <c r="AM64" s="171">
        <f>'K&amp;R'!BV$15*$BI64</f>
        <v>0.19590203748134657</v>
      </c>
      <c r="AN64" s="171">
        <f>'K&amp;R'!BW$15*$BI64</f>
        <v>0.19590203748134657</v>
      </c>
      <c r="AO64" s="171">
        <f>'K&amp;R'!BX$15*$BI64</f>
        <v>0.19590203748134657</v>
      </c>
      <c r="AP64" s="171">
        <f>'K&amp;R'!BY$15*$BI64</f>
        <v>0.19590203748134657</v>
      </c>
      <c r="AQ64" s="171">
        <f>'K&amp;R'!BZ$15*$BI64</f>
        <v>0.19590203748134657</v>
      </c>
      <c r="AR64" s="171">
        <f>'K&amp;R'!CA$15*$BI64</f>
        <v>0.19590203748134657</v>
      </c>
      <c r="AS64" s="171">
        <f>'K&amp;R'!CB$15*$BI64</f>
        <v>0.19590203748134657</v>
      </c>
      <c r="AT64" s="171">
        <f>'K&amp;R'!CC$15*$BI64</f>
        <v>0.29828256534536657</v>
      </c>
      <c r="AU64" s="171">
        <f>'K&amp;R'!CD$15*$BI64</f>
        <v>0.29828256534536657</v>
      </c>
      <c r="AV64" s="171">
        <f>'K&amp;R'!CE$15*$BI64</f>
        <v>0.29828256534536657</v>
      </c>
      <c r="AW64" s="171">
        <f>'K&amp;R'!CF$15*$BI64</f>
        <v>0.29828256534536657</v>
      </c>
      <c r="AX64" s="171">
        <f>'K&amp;R'!CG$15*$BI64</f>
        <v>0.29828256534536657</v>
      </c>
      <c r="AY64" s="171">
        <f>'K&amp;R'!CH$15*$BI64</f>
        <v>0.29828256534536657</v>
      </c>
      <c r="AZ64" s="171">
        <f>'K&amp;R'!CI$15*$BI64</f>
        <v>0.29828256534536657</v>
      </c>
      <c r="BA64" s="171">
        <f>'K&amp;R'!CJ$15*$BI64</f>
        <v>0.29828256534536657</v>
      </c>
      <c r="BB64" s="171">
        <f>'K&amp;R'!CK$15*$BI64</f>
        <v>0.29828256534536657</v>
      </c>
      <c r="BC64" s="171">
        <f>'K&amp;R'!CL$15*$BI64</f>
        <v>0.29828256534536657</v>
      </c>
      <c r="BD64" s="171">
        <f>'K&amp;R'!CM$15*$BI64</f>
        <v>0.29828256534536657</v>
      </c>
      <c r="BE64" s="171">
        <f>'K&amp;R'!CN$15*$BI64</f>
        <v>0.29828256534536657</v>
      </c>
      <c r="BF64" s="171">
        <f>'K&amp;R'!CO$15*$BI64</f>
        <v>0.30723104230572751</v>
      </c>
      <c r="BG64" s="171">
        <f>'K&amp;R'!CP$15*$BI64</f>
        <v>0.30723104230572751</v>
      </c>
      <c r="BI64" s="174">
        <f>SUMIF(Revenue!$P:$P,'K&amp;R (USD)'!$F64,Revenue!$F:$F)</f>
        <v>2.0298613799528326E-3</v>
      </c>
    </row>
    <row r="65" spans="1:61" s="173" customFormat="1" ht="12.75" hidden="1" customHeight="1">
      <c r="A65" s="179" t="s">
        <v>589</v>
      </c>
      <c r="B65" s="179" t="s">
        <v>589</v>
      </c>
      <c r="C65" s="170" cm="1">
        <f t="array" ref="C65">IFERROR(INDEX('Legal Entity'!B:B,MATCH('K&amp;R (USD)'!F65,'Legal Entity'!A:A,0),0),0)</f>
        <v>0</v>
      </c>
      <c r="D65" s="170" t="str" cm="1">
        <f t="array" ref="D65">IFERROR(INDEX('Legal Entity'!C:C,MATCH(F65,'Legal Entity'!A:A,0),0),0)</f>
        <v>CA</v>
      </c>
      <c r="E65" s="170" t="s">
        <v>635</v>
      </c>
      <c r="F65" s="170" t="s">
        <v>181</v>
      </c>
      <c r="G65" s="170"/>
      <c r="H65" s="171">
        <f>'K&amp;R'!AQ$15*$BI65</f>
        <v>1.6609345310101914E-2</v>
      </c>
      <c r="I65" s="171">
        <f>'K&amp;R'!AR$15*$BI65</f>
        <v>1.6609345310101914E-2</v>
      </c>
      <c r="J65" s="171">
        <f>'K&amp;R'!AS$15*$BI65</f>
        <v>1.6609345310101914E-2</v>
      </c>
      <c r="K65" s="171">
        <f>'K&amp;R'!AT$15*$BI65</f>
        <v>1.6609345310101914E-2</v>
      </c>
      <c r="L65" s="171">
        <f>'K&amp;R'!AU$15*$BI65</f>
        <v>1.6609345310101914E-2</v>
      </c>
      <c r="M65" s="171">
        <f>'K&amp;R'!AV$15*$BI65</f>
        <v>1.6609345310101914E-2</v>
      </c>
      <c r="N65" s="171">
        <f>'K&amp;R'!AW$15*$BI65</f>
        <v>1.6609345310101914E-2</v>
      </c>
      <c r="O65" s="171">
        <f>'K&amp;R'!AX$15*$BI65</f>
        <v>1.6609345310101914E-2</v>
      </c>
      <c r="P65" s="171">
        <f>'K&amp;R'!AY$15*$BI65</f>
        <v>1.6609345310101914E-2</v>
      </c>
      <c r="Q65" s="171">
        <f>'K&amp;R'!AZ$15*$BI65</f>
        <v>1.6609345310101914E-2</v>
      </c>
      <c r="R65" s="171">
        <f>'K&amp;R'!BA$15*$BI65</f>
        <v>1.6609345310101914E-2</v>
      </c>
      <c r="S65" s="171">
        <f>'K&amp;R'!BB$15*$BI65</f>
        <v>1.6609345310101914E-2</v>
      </c>
      <c r="T65" s="171">
        <f>'K&amp;R'!BC$15*$BI65</f>
        <v>1.6609345310101914E-2</v>
      </c>
      <c r="U65" s="171">
        <f>'K&amp;R'!BD$15*$BI65</f>
        <v>1.6609345310101914E-2</v>
      </c>
      <c r="V65" s="171">
        <f>'K&amp;R'!BE$15*$BI65</f>
        <v>1.7938092934910069E-2</v>
      </c>
      <c r="W65" s="171">
        <f>'K&amp;R'!BF$15*$BI65</f>
        <v>1.7938092934910069E-2</v>
      </c>
      <c r="X65" s="171">
        <f>'K&amp;R'!BG$15*$BI65</f>
        <v>1.7938092934910069E-2</v>
      </c>
      <c r="Y65" s="171">
        <f>'K&amp;R'!BH$15*$BI65</f>
        <v>1.7938092934910069E-2</v>
      </c>
      <c r="Z65" s="171">
        <f>'K&amp;R'!BI$15*$BI65</f>
        <v>1.7938092934910069E-2</v>
      </c>
      <c r="AA65" s="171">
        <f>'K&amp;R'!BJ$15*$BI65</f>
        <v>1.7938092934910069E-2</v>
      </c>
      <c r="AB65" s="171">
        <f>'K&amp;R'!BK$15*$BI65</f>
        <v>1.7938092934910069E-2</v>
      </c>
      <c r="AC65" s="171">
        <f>'K&amp;R'!BL$15*$BI65</f>
        <v>1.7938092934910069E-2</v>
      </c>
      <c r="AD65" s="171">
        <f>'K&amp;R'!BM$15*$BI65</f>
        <v>1.7938092934910069E-2</v>
      </c>
      <c r="AE65" s="171">
        <f>'K&amp;R'!BN$15*$BI65</f>
        <v>1.7938092934910069E-2</v>
      </c>
      <c r="AF65" s="171">
        <f>'K&amp;R'!BO$15*$BI65</f>
        <v>1.7938092934910069E-2</v>
      </c>
      <c r="AG65" s="171">
        <f>'K&amp;R'!BP$15*$BI65</f>
        <v>1.7938092934910069E-2</v>
      </c>
      <c r="AH65" s="171">
        <f>'K&amp;R'!BQ$15*$BI65</f>
        <v>3.6414328657867444E-2</v>
      </c>
      <c r="AI65" s="171">
        <f>'K&amp;R'!BR$15*$BI65</f>
        <v>3.6414328657867444E-2</v>
      </c>
      <c r="AJ65" s="171">
        <f>'K&amp;R'!BS$15*$BI65</f>
        <v>3.6414328657867444E-2</v>
      </c>
      <c r="AK65" s="171">
        <f>'K&amp;R'!BT$15*$BI65</f>
        <v>3.6414328657867444E-2</v>
      </c>
      <c r="AL65" s="171">
        <f>'K&amp;R'!BU$15*$BI65</f>
        <v>3.6414328657867444E-2</v>
      </c>
      <c r="AM65" s="171">
        <f>'K&amp;R'!BV$15*$BI65</f>
        <v>3.6414328657867444E-2</v>
      </c>
      <c r="AN65" s="171">
        <f>'K&amp;R'!BW$15*$BI65</f>
        <v>3.6414328657867444E-2</v>
      </c>
      <c r="AO65" s="171">
        <f>'K&amp;R'!BX$15*$BI65</f>
        <v>3.6414328657867444E-2</v>
      </c>
      <c r="AP65" s="171">
        <f>'K&amp;R'!BY$15*$BI65</f>
        <v>3.6414328657867444E-2</v>
      </c>
      <c r="AQ65" s="171">
        <f>'K&amp;R'!BZ$15*$BI65</f>
        <v>3.6414328657867444E-2</v>
      </c>
      <c r="AR65" s="171">
        <f>'K&amp;R'!CA$15*$BI65</f>
        <v>3.6414328657867444E-2</v>
      </c>
      <c r="AS65" s="171">
        <f>'K&amp;R'!CB$15*$BI65</f>
        <v>3.6414328657867444E-2</v>
      </c>
      <c r="AT65" s="171">
        <f>'K&amp;R'!CC$15*$BI65</f>
        <v>5.5444851452513537E-2</v>
      </c>
      <c r="AU65" s="171">
        <f>'K&amp;R'!CD$15*$BI65</f>
        <v>5.5444851452513537E-2</v>
      </c>
      <c r="AV65" s="171">
        <f>'K&amp;R'!CE$15*$BI65</f>
        <v>5.5444851452513537E-2</v>
      </c>
      <c r="AW65" s="171">
        <f>'K&amp;R'!CF$15*$BI65</f>
        <v>5.5444851452513537E-2</v>
      </c>
      <c r="AX65" s="171">
        <f>'K&amp;R'!CG$15*$BI65</f>
        <v>5.5444851452513537E-2</v>
      </c>
      <c r="AY65" s="171">
        <f>'K&amp;R'!CH$15*$BI65</f>
        <v>5.5444851452513537E-2</v>
      </c>
      <c r="AZ65" s="171">
        <f>'K&amp;R'!CI$15*$BI65</f>
        <v>5.5444851452513537E-2</v>
      </c>
      <c r="BA65" s="171">
        <f>'K&amp;R'!CJ$15*$BI65</f>
        <v>5.5444851452513537E-2</v>
      </c>
      <c r="BB65" s="171">
        <f>'K&amp;R'!CK$15*$BI65</f>
        <v>5.5444851452513537E-2</v>
      </c>
      <c r="BC65" s="171">
        <f>'K&amp;R'!CL$15*$BI65</f>
        <v>5.5444851452513537E-2</v>
      </c>
      <c r="BD65" s="171">
        <f>'K&amp;R'!CM$15*$BI65</f>
        <v>5.5444851452513537E-2</v>
      </c>
      <c r="BE65" s="171">
        <f>'K&amp;R'!CN$15*$BI65</f>
        <v>5.5444851452513537E-2</v>
      </c>
      <c r="BF65" s="171">
        <f>'K&amp;R'!CO$15*$BI65</f>
        <v>5.7108196996088934E-2</v>
      </c>
      <c r="BG65" s="171">
        <f>'K&amp;R'!CP$15*$BI65</f>
        <v>5.7108196996088934E-2</v>
      </c>
      <c r="BI65" s="174">
        <f>SUMIF(Revenue!$P:$P,'K&amp;R (USD)'!$F65,Revenue!$F:$F)</f>
        <v>3.7731123356260618E-4</v>
      </c>
    </row>
    <row r="66" spans="1:61" s="173" customFormat="1" ht="12.75" hidden="1" customHeight="1">
      <c r="A66" s="179" t="s">
        <v>589</v>
      </c>
      <c r="B66" s="179" t="s">
        <v>589</v>
      </c>
      <c r="C66" s="170" cm="1">
        <f t="array" ref="C66">IFERROR(INDEX('Legal Entity'!B:B,MATCH('K&amp;R (USD)'!F66,'Legal Entity'!A:A,0),0),0)</f>
        <v>0</v>
      </c>
      <c r="D66" s="170" t="str" cm="1">
        <f t="array" ref="D66">IFERROR(INDEX('Legal Entity'!C:C,MATCH(F66,'Legal Entity'!A:A,0),0),0)</f>
        <v>CA</v>
      </c>
      <c r="E66" s="170" t="s">
        <v>635</v>
      </c>
      <c r="F66" s="170" t="s">
        <v>125</v>
      </c>
      <c r="G66" s="170"/>
      <c r="H66" s="171">
        <f>'K&amp;R'!AQ$15*$BI66</f>
        <v>0.26444708487520613</v>
      </c>
      <c r="I66" s="171">
        <f>'K&amp;R'!AR$15*$BI66</f>
        <v>0.26444708487520613</v>
      </c>
      <c r="J66" s="171">
        <f>'K&amp;R'!AS$15*$BI66</f>
        <v>0.26444708487520613</v>
      </c>
      <c r="K66" s="171">
        <f>'K&amp;R'!AT$15*$BI66</f>
        <v>0.26444708487520613</v>
      </c>
      <c r="L66" s="171">
        <f>'K&amp;R'!AU$15*$BI66</f>
        <v>0.26444708487520613</v>
      </c>
      <c r="M66" s="171">
        <f>'K&amp;R'!AV$15*$BI66</f>
        <v>0.26444708487520613</v>
      </c>
      <c r="N66" s="171">
        <f>'K&amp;R'!AW$15*$BI66</f>
        <v>0.26444708487520613</v>
      </c>
      <c r="O66" s="171">
        <f>'K&amp;R'!AX$15*$BI66</f>
        <v>0.26444708487520613</v>
      </c>
      <c r="P66" s="171">
        <f>'K&amp;R'!AY$15*$BI66</f>
        <v>0.26444708487520613</v>
      </c>
      <c r="Q66" s="171">
        <f>'K&amp;R'!AZ$15*$BI66</f>
        <v>0.26444708487520613</v>
      </c>
      <c r="R66" s="171">
        <f>'K&amp;R'!BA$15*$BI66</f>
        <v>0.26444708487520613</v>
      </c>
      <c r="S66" s="171">
        <f>'K&amp;R'!BB$15*$BI66</f>
        <v>0.26444708487520613</v>
      </c>
      <c r="T66" s="171">
        <f>'K&amp;R'!BC$15*$BI66</f>
        <v>0.26444708487520613</v>
      </c>
      <c r="U66" s="171">
        <f>'K&amp;R'!BD$15*$BI66</f>
        <v>0.26444708487520613</v>
      </c>
      <c r="V66" s="171">
        <f>'K&amp;R'!BE$15*$BI66</f>
        <v>0.28560285166522265</v>
      </c>
      <c r="W66" s="171">
        <f>'K&amp;R'!BF$15*$BI66</f>
        <v>0.28560285166522265</v>
      </c>
      <c r="X66" s="171">
        <f>'K&amp;R'!BG$15*$BI66</f>
        <v>0.28560285166522265</v>
      </c>
      <c r="Y66" s="171">
        <f>'K&amp;R'!BH$15*$BI66</f>
        <v>0.28560285166522265</v>
      </c>
      <c r="Z66" s="171">
        <f>'K&amp;R'!BI$15*$BI66</f>
        <v>0.28560285166522265</v>
      </c>
      <c r="AA66" s="171">
        <f>'K&amp;R'!BJ$15*$BI66</f>
        <v>0.28560285166522265</v>
      </c>
      <c r="AB66" s="171">
        <f>'K&amp;R'!BK$15*$BI66</f>
        <v>0.28560285166522265</v>
      </c>
      <c r="AC66" s="171">
        <f>'K&amp;R'!BL$15*$BI66</f>
        <v>0.28560285166522265</v>
      </c>
      <c r="AD66" s="171">
        <f>'K&amp;R'!BM$15*$BI66</f>
        <v>0.28560285166522265</v>
      </c>
      <c r="AE66" s="171">
        <f>'K&amp;R'!BN$15*$BI66</f>
        <v>0.28560285166522265</v>
      </c>
      <c r="AF66" s="171">
        <f>'K&amp;R'!BO$15*$BI66</f>
        <v>0.28560285166522265</v>
      </c>
      <c r="AG66" s="171">
        <f>'K&amp;R'!BP$15*$BI66</f>
        <v>0.28560285166522265</v>
      </c>
      <c r="AH66" s="171">
        <f>'K&amp;R'!BQ$15*$BI66</f>
        <v>0.57977378888040199</v>
      </c>
      <c r="AI66" s="171">
        <f>'K&amp;R'!BR$15*$BI66</f>
        <v>0.57977378888040199</v>
      </c>
      <c r="AJ66" s="171">
        <f>'K&amp;R'!BS$15*$BI66</f>
        <v>0.57977378888040199</v>
      </c>
      <c r="AK66" s="171">
        <f>'K&amp;R'!BT$15*$BI66</f>
        <v>0.57977378888040199</v>
      </c>
      <c r="AL66" s="171">
        <f>'K&amp;R'!BU$15*$BI66</f>
        <v>0.57977378888040199</v>
      </c>
      <c r="AM66" s="171">
        <f>'K&amp;R'!BV$15*$BI66</f>
        <v>0.57977378888040199</v>
      </c>
      <c r="AN66" s="171">
        <f>'K&amp;R'!BW$15*$BI66</f>
        <v>0.57977378888040199</v>
      </c>
      <c r="AO66" s="171">
        <f>'K&amp;R'!BX$15*$BI66</f>
        <v>0.57977378888040199</v>
      </c>
      <c r="AP66" s="171">
        <f>'K&amp;R'!BY$15*$BI66</f>
        <v>0.57977378888040199</v>
      </c>
      <c r="AQ66" s="171">
        <f>'K&amp;R'!BZ$15*$BI66</f>
        <v>0.57977378888040199</v>
      </c>
      <c r="AR66" s="171">
        <f>'K&amp;R'!CA$15*$BI66</f>
        <v>0.57977378888040199</v>
      </c>
      <c r="AS66" s="171">
        <f>'K&amp;R'!CB$15*$BI66</f>
        <v>0.57977378888040199</v>
      </c>
      <c r="AT66" s="171">
        <f>'K&amp;R'!CC$15*$BI66</f>
        <v>0.88276985421203669</v>
      </c>
      <c r="AU66" s="171">
        <f>'K&amp;R'!CD$15*$BI66</f>
        <v>0.88276985421203669</v>
      </c>
      <c r="AV66" s="171">
        <f>'K&amp;R'!CE$15*$BI66</f>
        <v>0.88276985421203669</v>
      </c>
      <c r="AW66" s="171">
        <f>'K&amp;R'!CF$15*$BI66</f>
        <v>0.88276985421203669</v>
      </c>
      <c r="AX66" s="171">
        <f>'K&amp;R'!CG$15*$BI66</f>
        <v>0.88276985421203669</v>
      </c>
      <c r="AY66" s="171">
        <f>'K&amp;R'!CH$15*$BI66</f>
        <v>0.88276985421203669</v>
      </c>
      <c r="AZ66" s="171">
        <f>'K&amp;R'!CI$15*$BI66</f>
        <v>0.88276985421203669</v>
      </c>
      <c r="BA66" s="171">
        <f>'K&amp;R'!CJ$15*$BI66</f>
        <v>0.88276985421203669</v>
      </c>
      <c r="BB66" s="171">
        <f>'K&amp;R'!CK$15*$BI66</f>
        <v>0.88276985421203669</v>
      </c>
      <c r="BC66" s="171">
        <f>'K&amp;R'!CL$15*$BI66</f>
        <v>0.88276985421203669</v>
      </c>
      <c r="BD66" s="171">
        <f>'K&amp;R'!CM$15*$BI66</f>
        <v>0.88276985421203669</v>
      </c>
      <c r="BE66" s="171">
        <f>'K&amp;R'!CN$15*$BI66</f>
        <v>0.88276985421203669</v>
      </c>
      <c r="BF66" s="171">
        <f>'K&amp;R'!CO$15*$BI66</f>
        <v>0.90925294983839766</v>
      </c>
      <c r="BG66" s="171">
        <f>'K&amp;R'!CP$15*$BI66</f>
        <v>0.90925294983839766</v>
      </c>
      <c r="BI66" s="174">
        <f>SUMIF(Revenue!$P:$P,'K&amp;R (USD)'!$F66,Revenue!$F:$F)</f>
        <v>6.0073924614965453E-3</v>
      </c>
    </row>
    <row r="67" spans="1:61" s="173" customFormat="1" ht="12.75" hidden="1" customHeight="1">
      <c r="A67" s="179" t="s">
        <v>589</v>
      </c>
      <c r="B67" s="179" t="s">
        <v>589</v>
      </c>
      <c r="C67" s="170" t="str" cm="1">
        <f t="array" ref="C67">IFERROR(INDEX('Legal Entity'!B:B,MATCH('K&amp;R (USD)'!F67,'Legal Entity'!A:A,0),0),0)</f>
        <v>1310 - Corix Utilities Inc.</v>
      </c>
      <c r="D67" s="170" t="str" cm="1">
        <f t="array" ref="D67">IFERROR(INDEX('Legal Entity'!C:C,MATCH(F67,'Legal Entity'!A:A,0),0),0)</f>
        <v>CA</v>
      </c>
      <c r="E67" s="170" t="s">
        <v>635</v>
      </c>
      <c r="F67" s="170" t="s">
        <v>122</v>
      </c>
      <c r="G67" s="170"/>
      <c r="H67" s="171">
        <f>'K&amp;R'!AQ$15*$BI67</f>
        <v>9.3345708279785028E-2</v>
      </c>
      <c r="I67" s="171">
        <f>'K&amp;R'!AR$15*$BI67</f>
        <v>9.3345708279785028E-2</v>
      </c>
      <c r="J67" s="171">
        <f>'K&amp;R'!AS$15*$BI67</f>
        <v>9.3345708279785028E-2</v>
      </c>
      <c r="K67" s="171">
        <f>'K&amp;R'!AT$15*$BI67</f>
        <v>9.3345708279785028E-2</v>
      </c>
      <c r="L67" s="171">
        <f>'K&amp;R'!AU$15*$BI67</f>
        <v>9.3345708279785028E-2</v>
      </c>
      <c r="M67" s="171">
        <f>'K&amp;R'!AV$15*$BI67</f>
        <v>9.3345708279785028E-2</v>
      </c>
      <c r="N67" s="171">
        <f>'K&amp;R'!AW$15*$BI67</f>
        <v>9.3345708279785028E-2</v>
      </c>
      <c r="O67" s="171">
        <f>'K&amp;R'!AX$15*$BI67</f>
        <v>9.3345708279785028E-2</v>
      </c>
      <c r="P67" s="171">
        <f>'K&amp;R'!AY$15*$BI67</f>
        <v>9.3345708279785028E-2</v>
      </c>
      <c r="Q67" s="171">
        <f>'K&amp;R'!AZ$15*$BI67</f>
        <v>9.3345708279785028E-2</v>
      </c>
      <c r="R67" s="171">
        <f>'K&amp;R'!BA$15*$BI67</f>
        <v>9.3345708279785028E-2</v>
      </c>
      <c r="S67" s="171">
        <f>'K&amp;R'!BB$15*$BI67</f>
        <v>9.3345708279785028E-2</v>
      </c>
      <c r="T67" s="171">
        <f>'K&amp;R'!BC$15*$BI67</f>
        <v>9.3345708279785028E-2</v>
      </c>
      <c r="U67" s="171">
        <f>'K&amp;R'!BD$15*$BI67</f>
        <v>9.3345708279785028E-2</v>
      </c>
      <c r="V67" s="171">
        <f>'K&amp;R'!BE$15*$BI67</f>
        <v>0.10081336494216785</v>
      </c>
      <c r="W67" s="171">
        <f>'K&amp;R'!BF$15*$BI67</f>
        <v>0.10081336494216785</v>
      </c>
      <c r="X67" s="171">
        <f>'K&amp;R'!BG$15*$BI67</f>
        <v>0.10081336494216785</v>
      </c>
      <c r="Y67" s="171">
        <f>'K&amp;R'!BH$15*$BI67</f>
        <v>0.10081336494216785</v>
      </c>
      <c r="Z67" s="171">
        <f>'K&amp;R'!BI$15*$BI67</f>
        <v>0.10081336494216785</v>
      </c>
      <c r="AA67" s="171">
        <f>'K&amp;R'!BJ$15*$BI67</f>
        <v>0.10081336494216785</v>
      </c>
      <c r="AB67" s="171">
        <f>'K&amp;R'!BK$15*$BI67</f>
        <v>0.10081336494216785</v>
      </c>
      <c r="AC67" s="171">
        <f>'K&amp;R'!BL$15*$BI67</f>
        <v>0.10081336494216785</v>
      </c>
      <c r="AD67" s="171">
        <f>'K&amp;R'!BM$15*$BI67</f>
        <v>0.10081336494216785</v>
      </c>
      <c r="AE67" s="171">
        <f>'K&amp;R'!BN$15*$BI67</f>
        <v>0.10081336494216785</v>
      </c>
      <c r="AF67" s="171">
        <f>'K&amp;R'!BO$15*$BI67</f>
        <v>0.10081336494216785</v>
      </c>
      <c r="AG67" s="171">
        <f>'K&amp;R'!BP$15*$BI67</f>
        <v>0.10081336494216785</v>
      </c>
      <c r="AH67" s="171">
        <f>'K&amp;R'!BQ$15*$BI67</f>
        <v>0.20465113083260075</v>
      </c>
      <c r="AI67" s="171">
        <f>'K&amp;R'!BR$15*$BI67</f>
        <v>0.20465113083260075</v>
      </c>
      <c r="AJ67" s="171">
        <f>'K&amp;R'!BS$15*$BI67</f>
        <v>0.20465113083260075</v>
      </c>
      <c r="AK67" s="171">
        <f>'K&amp;R'!BT$15*$BI67</f>
        <v>0.20465113083260075</v>
      </c>
      <c r="AL67" s="171">
        <f>'K&amp;R'!BU$15*$BI67</f>
        <v>0.20465113083260075</v>
      </c>
      <c r="AM67" s="171">
        <f>'K&amp;R'!BV$15*$BI67</f>
        <v>0.20465113083260075</v>
      </c>
      <c r="AN67" s="171">
        <f>'K&amp;R'!BW$15*$BI67</f>
        <v>0.20465113083260075</v>
      </c>
      <c r="AO67" s="171">
        <f>'K&amp;R'!BX$15*$BI67</f>
        <v>0.20465113083260075</v>
      </c>
      <c r="AP67" s="171">
        <f>'K&amp;R'!BY$15*$BI67</f>
        <v>0.20465113083260075</v>
      </c>
      <c r="AQ67" s="171">
        <f>'K&amp;R'!BZ$15*$BI67</f>
        <v>0.20465113083260075</v>
      </c>
      <c r="AR67" s="171">
        <f>'K&amp;R'!CA$15*$BI67</f>
        <v>0.20465113083260075</v>
      </c>
      <c r="AS67" s="171">
        <f>'K&amp;R'!CB$15*$BI67</f>
        <v>0.20465113083260075</v>
      </c>
      <c r="AT67" s="171">
        <f>'K&amp;R'!CC$15*$BI67</f>
        <v>0.3116040296997466</v>
      </c>
      <c r="AU67" s="171">
        <f>'K&amp;R'!CD$15*$BI67</f>
        <v>0.3116040296997466</v>
      </c>
      <c r="AV67" s="171">
        <f>'K&amp;R'!CE$15*$BI67</f>
        <v>0.3116040296997466</v>
      </c>
      <c r="AW67" s="171">
        <f>'K&amp;R'!CF$15*$BI67</f>
        <v>0.3116040296997466</v>
      </c>
      <c r="AX67" s="171">
        <f>'K&amp;R'!CG$15*$BI67</f>
        <v>0.3116040296997466</v>
      </c>
      <c r="AY67" s="171">
        <f>'K&amp;R'!CH$15*$BI67</f>
        <v>0.3116040296997466</v>
      </c>
      <c r="AZ67" s="171">
        <f>'K&amp;R'!CI$15*$BI67</f>
        <v>0.3116040296997466</v>
      </c>
      <c r="BA67" s="171">
        <f>'K&amp;R'!CJ$15*$BI67</f>
        <v>0.3116040296997466</v>
      </c>
      <c r="BB67" s="171">
        <f>'K&amp;R'!CK$15*$BI67</f>
        <v>0.3116040296997466</v>
      </c>
      <c r="BC67" s="171">
        <f>'K&amp;R'!CL$15*$BI67</f>
        <v>0.3116040296997466</v>
      </c>
      <c r="BD67" s="171">
        <f>'K&amp;R'!CM$15*$BI67</f>
        <v>0.3116040296997466</v>
      </c>
      <c r="BE67" s="171">
        <f>'K&amp;R'!CN$15*$BI67</f>
        <v>0.3116040296997466</v>
      </c>
      <c r="BF67" s="171">
        <f>'K&amp;R'!CO$15*$BI67</f>
        <v>0.32095215059073895</v>
      </c>
      <c r="BG67" s="171">
        <f>'K&amp;R'!CP$15*$BI67</f>
        <v>0.32095215059073895</v>
      </c>
      <c r="BI67" s="174">
        <f>SUMIF(Revenue!$P:$P,'K&amp;R (USD)'!$F67,Revenue!$F:$F)</f>
        <v>2.1205161119384761E-3</v>
      </c>
    </row>
    <row r="68" spans="1:61" s="173" customFormat="1" ht="12.75" hidden="1" customHeight="1">
      <c r="A68" s="179" t="s">
        <v>589</v>
      </c>
      <c r="B68" s="179" t="s">
        <v>589</v>
      </c>
      <c r="C68" s="170" t="str" cm="1">
        <f t="array" ref="C68">IFERROR(INDEX('Legal Entity'!B:B,MATCH('K&amp;R (USD)'!F68,'Legal Entity'!A:A,0),0),0)</f>
        <v>1330 - West Shore Environmental Services Limited Partnership</v>
      </c>
      <c r="D68" s="170" t="str" cm="1">
        <f t="array" ref="D68">IFERROR(INDEX('Legal Entity'!C:C,MATCH(F68,'Legal Entity'!A:A,0),0),0)</f>
        <v>CA</v>
      </c>
      <c r="E68" s="170" t="s">
        <v>635</v>
      </c>
      <c r="F68" s="170" t="s">
        <v>168</v>
      </c>
      <c r="G68" s="170"/>
      <c r="H68" s="171">
        <f>'K&amp;R'!AQ$15*$BI68</f>
        <v>0.17451983424812323</v>
      </c>
      <c r="I68" s="171">
        <f>'K&amp;R'!AR$15*$BI68</f>
        <v>0.17451983424812323</v>
      </c>
      <c r="J68" s="171">
        <f>'K&amp;R'!AS$15*$BI68</f>
        <v>0.17451983424812323</v>
      </c>
      <c r="K68" s="171">
        <f>'K&amp;R'!AT$15*$BI68</f>
        <v>0.17451983424812323</v>
      </c>
      <c r="L68" s="171">
        <f>'K&amp;R'!AU$15*$BI68</f>
        <v>0.17451983424812323</v>
      </c>
      <c r="M68" s="171">
        <f>'K&amp;R'!AV$15*$BI68</f>
        <v>0.17451983424812323</v>
      </c>
      <c r="N68" s="171">
        <f>'K&amp;R'!AW$15*$BI68</f>
        <v>0.17451983424812323</v>
      </c>
      <c r="O68" s="171">
        <f>'K&amp;R'!AX$15*$BI68</f>
        <v>0.17451983424812323</v>
      </c>
      <c r="P68" s="171">
        <f>'K&amp;R'!AY$15*$BI68</f>
        <v>0.17451983424812323</v>
      </c>
      <c r="Q68" s="171">
        <f>'K&amp;R'!AZ$15*$BI68</f>
        <v>0.17451983424812323</v>
      </c>
      <c r="R68" s="171">
        <f>'K&amp;R'!BA$15*$BI68</f>
        <v>0.17451983424812323</v>
      </c>
      <c r="S68" s="171">
        <f>'K&amp;R'!BB$15*$BI68</f>
        <v>0.17451983424812323</v>
      </c>
      <c r="T68" s="171">
        <f>'K&amp;R'!BC$15*$BI68</f>
        <v>0.17451983424812323</v>
      </c>
      <c r="U68" s="171">
        <f>'K&amp;R'!BD$15*$BI68</f>
        <v>0.17451983424812323</v>
      </c>
      <c r="V68" s="171">
        <f>'K&amp;R'!BE$15*$BI68</f>
        <v>0.1884814209879731</v>
      </c>
      <c r="W68" s="171">
        <f>'K&amp;R'!BF$15*$BI68</f>
        <v>0.1884814209879731</v>
      </c>
      <c r="X68" s="171">
        <f>'K&amp;R'!BG$15*$BI68</f>
        <v>0.1884814209879731</v>
      </c>
      <c r="Y68" s="171">
        <f>'K&amp;R'!BH$15*$BI68</f>
        <v>0.1884814209879731</v>
      </c>
      <c r="Z68" s="171">
        <f>'K&amp;R'!BI$15*$BI68</f>
        <v>0.1884814209879731</v>
      </c>
      <c r="AA68" s="171">
        <f>'K&amp;R'!BJ$15*$BI68</f>
        <v>0.1884814209879731</v>
      </c>
      <c r="AB68" s="171">
        <f>'K&amp;R'!BK$15*$BI68</f>
        <v>0.1884814209879731</v>
      </c>
      <c r="AC68" s="171">
        <f>'K&amp;R'!BL$15*$BI68</f>
        <v>0.1884814209879731</v>
      </c>
      <c r="AD68" s="171">
        <f>'K&amp;R'!BM$15*$BI68</f>
        <v>0.1884814209879731</v>
      </c>
      <c r="AE68" s="171">
        <f>'K&amp;R'!BN$15*$BI68</f>
        <v>0.1884814209879731</v>
      </c>
      <c r="AF68" s="171">
        <f>'K&amp;R'!BO$15*$BI68</f>
        <v>0.1884814209879731</v>
      </c>
      <c r="AG68" s="171">
        <f>'K&amp;R'!BP$15*$BI68</f>
        <v>0.1884814209879731</v>
      </c>
      <c r="AH68" s="171">
        <f>'K&amp;R'!BQ$15*$BI68</f>
        <v>0.38261728460558542</v>
      </c>
      <c r="AI68" s="171">
        <f>'K&amp;R'!BR$15*$BI68</f>
        <v>0.38261728460558542</v>
      </c>
      <c r="AJ68" s="171">
        <f>'K&amp;R'!BS$15*$BI68</f>
        <v>0.38261728460558542</v>
      </c>
      <c r="AK68" s="171">
        <f>'K&amp;R'!BT$15*$BI68</f>
        <v>0.38261728460558542</v>
      </c>
      <c r="AL68" s="171">
        <f>'K&amp;R'!BU$15*$BI68</f>
        <v>0.38261728460558542</v>
      </c>
      <c r="AM68" s="171">
        <f>'K&amp;R'!BV$15*$BI68</f>
        <v>0.38261728460558542</v>
      </c>
      <c r="AN68" s="171">
        <f>'K&amp;R'!BW$15*$BI68</f>
        <v>0.38261728460558542</v>
      </c>
      <c r="AO68" s="171">
        <f>'K&amp;R'!BX$15*$BI68</f>
        <v>0.38261728460558542</v>
      </c>
      <c r="AP68" s="171">
        <f>'K&amp;R'!BY$15*$BI68</f>
        <v>0.38261728460558542</v>
      </c>
      <c r="AQ68" s="171">
        <f>'K&amp;R'!BZ$15*$BI68</f>
        <v>0.38261728460558542</v>
      </c>
      <c r="AR68" s="171">
        <f>'K&amp;R'!CA$15*$BI68</f>
        <v>0.38261728460558542</v>
      </c>
      <c r="AS68" s="171">
        <f>'K&amp;R'!CB$15*$BI68</f>
        <v>0.38261728460558542</v>
      </c>
      <c r="AT68" s="171">
        <f>'K&amp;R'!CC$15*$BI68</f>
        <v>0.58257722413172608</v>
      </c>
      <c r="AU68" s="171">
        <f>'K&amp;R'!CD$15*$BI68</f>
        <v>0.58257722413172608</v>
      </c>
      <c r="AV68" s="171">
        <f>'K&amp;R'!CE$15*$BI68</f>
        <v>0.58257722413172608</v>
      </c>
      <c r="AW68" s="171">
        <f>'K&amp;R'!CF$15*$BI68</f>
        <v>0.58257722413172608</v>
      </c>
      <c r="AX68" s="171">
        <f>'K&amp;R'!CG$15*$BI68</f>
        <v>0.58257722413172608</v>
      </c>
      <c r="AY68" s="171">
        <f>'K&amp;R'!CH$15*$BI68</f>
        <v>0.58257722413172608</v>
      </c>
      <c r="AZ68" s="171">
        <f>'K&amp;R'!CI$15*$BI68</f>
        <v>0.58257722413172608</v>
      </c>
      <c r="BA68" s="171">
        <f>'K&amp;R'!CJ$15*$BI68</f>
        <v>0.58257722413172608</v>
      </c>
      <c r="BB68" s="171">
        <f>'K&amp;R'!CK$15*$BI68</f>
        <v>0.58257722413172608</v>
      </c>
      <c r="BC68" s="171">
        <f>'K&amp;R'!CL$15*$BI68</f>
        <v>0.58257722413172608</v>
      </c>
      <c r="BD68" s="171">
        <f>'K&amp;R'!CM$15*$BI68</f>
        <v>0.58257722413172608</v>
      </c>
      <c r="BE68" s="171">
        <f>'K&amp;R'!CN$15*$BI68</f>
        <v>0.58257722413172608</v>
      </c>
      <c r="BF68" s="171">
        <f>'K&amp;R'!CO$15*$BI68</f>
        <v>0.60005454085567778</v>
      </c>
      <c r="BG68" s="171">
        <f>'K&amp;R'!CP$15*$BI68</f>
        <v>0.60005454085567778</v>
      </c>
      <c r="BI68" s="174">
        <f>SUMIF(Revenue!$P:$P,'K&amp;R (USD)'!$F68,Revenue!$F:$F)</f>
        <v>3.9645327803048067E-3</v>
      </c>
    </row>
    <row r="69" spans="1:61" s="173" customFormat="1" ht="12.75" hidden="1" customHeight="1">
      <c r="A69" s="179" t="s">
        <v>589</v>
      </c>
      <c r="B69" s="179" t="s">
        <v>589</v>
      </c>
      <c r="C69" s="170" t="str" cm="1">
        <f t="array" ref="C69">IFERROR(INDEX('Legal Entity'!B:B,MATCH('K&amp;R (USD)'!F69,'Legal Entity'!A:A,0),0),0)</f>
        <v>1330 - West Shore Environmental Services Limited Partnership</v>
      </c>
      <c r="D69" s="170" t="str" cm="1">
        <f t="array" ref="D69">IFERROR(INDEX('Legal Entity'!C:C,MATCH(F69,'Legal Entity'!A:A,0),0),0)</f>
        <v>CA</v>
      </c>
      <c r="E69" s="170" t="s">
        <v>635</v>
      </c>
      <c r="F69" s="170" t="s">
        <v>169</v>
      </c>
      <c r="G69" s="170"/>
      <c r="H69" s="171">
        <f>'K&amp;R'!AQ$15*$BI69</f>
        <v>1.6585961878804298</v>
      </c>
      <c r="I69" s="171">
        <f>'K&amp;R'!AR$15*$BI69</f>
        <v>1.6585961878804298</v>
      </c>
      <c r="J69" s="171">
        <f>'K&amp;R'!AS$15*$BI69</f>
        <v>1.6585961878804298</v>
      </c>
      <c r="K69" s="171">
        <f>'K&amp;R'!AT$15*$BI69</f>
        <v>1.6585961878804298</v>
      </c>
      <c r="L69" s="171">
        <f>'K&amp;R'!AU$15*$BI69</f>
        <v>1.6585961878804298</v>
      </c>
      <c r="M69" s="171">
        <f>'K&amp;R'!AV$15*$BI69</f>
        <v>1.6585961878804298</v>
      </c>
      <c r="N69" s="171">
        <f>'K&amp;R'!AW$15*$BI69</f>
        <v>1.6585961878804298</v>
      </c>
      <c r="O69" s="171">
        <f>'K&amp;R'!AX$15*$BI69</f>
        <v>1.6585961878804298</v>
      </c>
      <c r="P69" s="171">
        <f>'K&amp;R'!AY$15*$BI69</f>
        <v>1.6585961878804298</v>
      </c>
      <c r="Q69" s="171">
        <f>'K&amp;R'!AZ$15*$BI69</f>
        <v>1.6585961878804298</v>
      </c>
      <c r="R69" s="171">
        <f>'K&amp;R'!BA$15*$BI69</f>
        <v>1.6585961878804298</v>
      </c>
      <c r="S69" s="171">
        <f>'K&amp;R'!BB$15*$BI69</f>
        <v>1.6585961878804298</v>
      </c>
      <c r="T69" s="171">
        <f>'K&amp;R'!BC$15*$BI69</f>
        <v>1.6585961878804298</v>
      </c>
      <c r="U69" s="171">
        <f>'K&amp;R'!BD$15*$BI69</f>
        <v>1.6585961878804298</v>
      </c>
      <c r="V69" s="171">
        <f>'K&amp;R'!BE$15*$BI69</f>
        <v>1.7912838829108644</v>
      </c>
      <c r="W69" s="171">
        <f>'K&amp;R'!BF$15*$BI69</f>
        <v>1.7912838829108644</v>
      </c>
      <c r="X69" s="171">
        <f>'K&amp;R'!BG$15*$BI69</f>
        <v>1.7912838829108644</v>
      </c>
      <c r="Y69" s="171">
        <f>'K&amp;R'!BH$15*$BI69</f>
        <v>1.7912838829108644</v>
      </c>
      <c r="Z69" s="171">
        <f>'K&amp;R'!BI$15*$BI69</f>
        <v>1.7912838829108644</v>
      </c>
      <c r="AA69" s="171">
        <f>'K&amp;R'!BJ$15*$BI69</f>
        <v>1.7912838829108644</v>
      </c>
      <c r="AB69" s="171">
        <f>'K&amp;R'!BK$15*$BI69</f>
        <v>1.7912838829108644</v>
      </c>
      <c r="AC69" s="171">
        <f>'K&amp;R'!BL$15*$BI69</f>
        <v>1.7912838829108644</v>
      </c>
      <c r="AD69" s="171">
        <f>'K&amp;R'!BM$15*$BI69</f>
        <v>1.7912838829108644</v>
      </c>
      <c r="AE69" s="171">
        <f>'K&amp;R'!BN$15*$BI69</f>
        <v>1.7912838829108644</v>
      </c>
      <c r="AF69" s="171">
        <f>'K&amp;R'!BO$15*$BI69</f>
        <v>1.7912838829108644</v>
      </c>
      <c r="AG69" s="171">
        <f>'K&amp;R'!BP$15*$BI69</f>
        <v>1.7912838829108644</v>
      </c>
      <c r="AH69" s="171">
        <f>'K&amp;R'!BQ$15*$BI69</f>
        <v>3.6363062823090551</v>
      </c>
      <c r="AI69" s="171">
        <f>'K&amp;R'!BR$15*$BI69</f>
        <v>3.6363062823090551</v>
      </c>
      <c r="AJ69" s="171">
        <f>'K&amp;R'!BS$15*$BI69</f>
        <v>3.6363062823090551</v>
      </c>
      <c r="AK69" s="171">
        <f>'K&amp;R'!BT$15*$BI69</f>
        <v>3.6363062823090551</v>
      </c>
      <c r="AL69" s="171">
        <f>'K&amp;R'!BU$15*$BI69</f>
        <v>3.6363062823090551</v>
      </c>
      <c r="AM69" s="171">
        <f>'K&amp;R'!BV$15*$BI69</f>
        <v>3.6363062823090551</v>
      </c>
      <c r="AN69" s="171">
        <f>'K&amp;R'!BW$15*$BI69</f>
        <v>3.6363062823090551</v>
      </c>
      <c r="AO69" s="171">
        <f>'K&amp;R'!BX$15*$BI69</f>
        <v>3.6363062823090551</v>
      </c>
      <c r="AP69" s="171">
        <f>'K&amp;R'!BY$15*$BI69</f>
        <v>3.6363062823090551</v>
      </c>
      <c r="AQ69" s="171">
        <f>'K&amp;R'!BZ$15*$BI69</f>
        <v>3.6363062823090551</v>
      </c>
      <c r="AR69" s="171">
        <f>'K&amp;R'!CA$15*$BI69</f>
        <v>3.6363062823090551</v>
      </c>
      <c r="AS69" s="171">
        <f>'K&amp;R'!CB$15*$BI69</f>
        <v>3.6363062823090551</v>
      </c>
      <c r="AT69" s="171">
        <f>'K&amp;R'!CC$15*$BI69</f>
        <v>5.5366793536891912</v>
      </c>
      <c r="AU69" s="171">
        <f>'K&amp;R'!CD$15*$BI69</f>
        <v>5.5366793536891912</v>
      </c>
      <c r="AV69" s="171">
        <f>'K&amp;R'!CE$15*$BI69</f>
        <v>5.5366793536891912</v>
      </c>
      <c r="AW69" s="171">
        <f>'K&amp;R'!CF$15*$BI69</f>
        <v>5.5366793536891912</v>
      </c>
      <c r="AX69" s="171">
        <f>'K&amp;R'!CG$15*$BI69</f>
        <v>5.5366793536891912</v>
      </c>
      <c r="AY69" s="171">
        <f>'K&amp;R'!CH$15*$BI69</f>
        <v>5.5366793536891912</v>
      </c>
      <c r="AZ69" s="171">
        <f>'K&amp;R'!CI$15*$BI69</f>
        <v>5.5366793536891912</v>
      </c>
      <c r="BA69" s="171">
        <f>'K&amp;R'!CJ$15*$BI69</f>
        <v>5.5366793536891912</v>
      </c>
      <c r="BB69" s="171">
        <f>'K&amp;R'!CK$15*$BI69</f>
        <v>5.5366793536891912</v>
      </c>
      <c r="BC69" s="171">
        <f>'K&amp;R'!CL$15*$BI69</f>
        <v>5.5366793536891912</v>
      </c>
      <c r="BD69" s="171">
        <f>'K&amp;R'!CM$15*$BI69</f>
        <v>5.5366793536891912</v>
      </c>
      <c r="BE69" s="171">
        <f>'K&amp;R'!CN$15*$BI69</f>
        <v>5.5366793536891912</v>
      </c>
      <c r="BF69" s="171">
        <f>'K&amp;R'!CO$15*$BI69</f>
        <v>5.7027797342998658</v>
      </c>
      <c r="BG69" s="171">
        <f>'K&amp;R'!CP$15*$BI69</f>
        <v>5.7027797342998658</v>
      </c>
      <c r="BI69" s="174">
        <f>SUMIF(Revenue!$P:$P,'K&amp;R (USD)'!$F69,Revenue!$F:$F)</f>
        <v>3.7678003674881826E-2</v>
      </c>
    </row>
    <row r="70" spans="1:61" s="173" customFormat="1" ht="12.75" hidden="1" customHeight="1">
      <c r="A70" s="179" t="s">
        <v>589</v>
      </c>
      <c r="B70" s="179" t="s">
        <v>589</v>
      </c>
      <c r="C70" s="170" t="str" cm="1">
        <f t="array" ref="C70">IFERROR(INDEX('Legal Entity'!B:B,MATCH('K&amp;R (USD)'!F70,'Legal Entity'!A:A,0),0),0)</f>
        <v/>
      </c>
      <c r="D70" s="170" t="str" cm="1">
        <f t="array" ref="D70">IFERROR(INDEX('Legal Entity'!C:C,MATCH(F70,'Legal Entity'!A:A,0),0),0)</f>
        <v>CA</v>
      </c>
      <c r="E70" s="170" t="s">
        <v>635</v>
      </c>
      <c r="F70" s="170" t="s">
        <v>170</v>
      </c>
      <c r="G70" s="170"/>
      <c r="H70" s="171">
        <f>'K&amp;R'!AQ$15*$BI70</f>
        <v>0.33082405566623935</v>
      </c>
      <c r="I70" s="171">
        <f>'K&amp;R'!AR$15*$BI70</f>
        <v>0.33082405566623935</v>
      </c>
      <c r="J70" s="171">
        <f>'K&amp;R'!AS$15*$BI70</f>
        <v>0.33082405566623935</v>
      </c>
      <c r="K70" s="171">
        <f>'K&amp;R'!AT$15*$BI70</f>
        <v>0.33082405566623935</v>
      </c>
      <c r="L70" s="171">
        <f>'K&amp;R'!AU$15*$BI70</f>
        <v>0.33082405566623935</v>
      </c>
      <c r="M70" s="171">
        <f>'K&amp;R'!AV$15*$BI70</f>
        <v>0.33082405566623935</v>
      </c>
      <c r="N70" s="171">
        <f>'K&amp;R'!AW$15*$BI70</f>
        <v>0.33082405566623935</v>
      </c>
      <c r="O70" s="171">
        <f>'K&amp;R'!AX$15*$BI70</f>
        <v>0.33082405566623935</v>
      </c>
      <c r="P70" s="171">
        <f>'K&amp;R'!AY$15*$BI70</f>
        <v>0.33082405566623935</v>
      </c>
      <c r="Q70" s="171">
        <f>'K&amp;R'!AZ$15*$BI70</f>
        <v>0.33082405566623935</v>
      </c>
      <c r="R70" s="171">
        <f>'K&amp;R'!BA$15*$BI70</f>
        <v>0.33082405566623935</v>
      </c>
      <c r="S70" s="171">
        <f>'K&amp;R'!BB$15*$BI70</f>
        <v>0.33082405566623935</v>
      </c>
      <c r="T70" s="171">
        <f>'K&amp;R'!BC$15*$BI70</f>
        <v>0.33082405566623935</v>
      </c>
      <c r="U70" s="171">
        <f>'K&amp;R'!BD$15*$BI70</f>
        <v>0.33082405566623935</v>
      </c>
      <c r="V70" s="171">
        <f>'K&amp;R'!BE$15*$BI70</f>
        <v>0.35728998011953855</v>
      </c>
      <c r="W70" s="171">
        <f>'K&amp;R'!BF$15*$BI70</f>
        <v>0.35728998011953855</v>
      </c>
      <c r="X70" s="171">
        <f>'K&amp;R'!BG$15*$BI70</f>
        <v>0.35728998011953855</v>
      </c>
      <c r="Y70" s="171">
        <f>'K&amp;R'!BH$15*$BI70</f>
        <v>0.35728998011953855</v>
      </c>
      <c r="Z70" s="171">
        <f>'K&amp;R'!BI$15*$BI70</f>
        <v>0.35728998011953855</v>
      </c>
      <c r="AA70" s="171">
        <f>'K&amp;R'!BJ$15*$BI70</f>
        <v>0.35728998011953855</v>
      </c>
      <c r="AB70" s="171">
        <f>'K&amp;R'!BK$15*$BI70</f>
        <v>0.35728998011953855</v>
      </c>
      <c r="AC70" s="171">
        <f>'K&amp;R'!BL$15*$BI70</f>
        <v>0.35728998011953855</v>
      </c>
      <c r="AD70" s="171">
        <f>'K&amp;R'!BM$15*$BI70</f>
        <v>0.35728998011953855</v>
      </c>
      <c r="AE70" s="171">
        <f>'K&amp;R'!BN$15*$BI70</f>
        <v>0.35728998011953855</v>
      </c>
      <c r="AF70" s="171">
        <f>'K&amp;R'!BO$15*$BI70</f>
        <v>0.35728998011953855</v>
      </c>
      <c r="AG70" s="171">
        <f>'K&amp;R'!BP$15*$BI70</f>
        <v>0.35728998011953855</v>
      </c>
      <c r="AH70" s="171">
        <f>'K&amp;R'!BQ$15*$BI70</f>
        <v>0.72529865964266327</v>
      </c>
      <c r="AI70" s="171">
        <f>'K&amp;R'!BR$15*$BI70</f>
        <v>0.72529865964266327</v>
      </c>
      <c r="AJ70" s="171">
        <f>'K&amp;R'!BS$15*$BI70</f>
        <v>0.72529865964266327</v>
      </c>
      <c r="AK70" s="171">
        <f>'K&amp;R'!BT$15*$BI70</f>
        <v>0.72529865964266327</v>
      </c>
      <c r="AL70" s="171">
        <f>'K&amp;R'!BU$15*$BI70</f>
        <v>0.72529865964266327</v>
      </c>
      <c r="AM70" s="171">
        <f>'K&amp;R'!BV$15*$BI70</f>
        <v>0.72529865964266327</v>
      </c>
      <c r="AN70" s="171">
        <f>'K&amp;R'!BW$15*$BI70</f>
        <v>0.72529865964266327</v>
      </c>
      <c r="AO70" s="171">
        <f>'K&amp;R'!BX$15*$BI70</f>
        <v>0.72529865964266327</v>
      </c>
      <c r="AP70" s="171">
        <f>'K&amp;R'!BY$15*$BI70</f>
        <v>0.72529865964266327</v>
      </c>
      <c r="AQ70" s="171">
        <f>'K&amp;R'!BZ$15*$BI70</f>
        <v>0.72529865964266327</v>
      </c>
      <c r="AR70" s="171">
        <f>'K&amp;R'!CA$15*$BI70</f>
        <v>0.72529865964266327</v>
      </c>
      <c r="AS70" s="171">
        <f>'K&amp;R'!CB$15*$BI70</f>
        <v>0.72529865964266327</v>
      </c>
      <c r="AT70" s="171">
        <f>'K&amp;R'!CC$15*$BI70</f>
        <v>1.1043475995514818</v>
      </c>
      <c r="AU70" s="171">
        <f>'K&amp;R'!CD$15*$BI70</f>
        <v>1.1043475995514818</v>
      </c>
      <c r="AV70" s="171">
        <f>'K&amp;R'!CE$15*$BI70</f>
        <v>1.1043475995514818</v>
      </c>
      <c r="AW70" s="171">
        <f>'K&amp;R'!CF$15*$BI70</f>
        <v>1.1043475995514818</v>
      </c>
      <c r="AX70" s="171">
        <f>'K&amp;R'!CG$15*$BI70</f>
        <v>1.1043475995514818</v>
      </c>
      <c r="AY70" s="171">
        <f>'K&amp;R'!CH$15*$BI70</f>
        <v>1.1043475995514818</v>
      </c>
      <c r="AZ70" s="171">
        <f>'K&amp;R'!CI$15*$BI70</f>
        <v>1.1043475995514818</v>
      </c>
      <c r="BA70" s="171">
        <f>'K&amp;R'!CJ$15*$BI70</f>
        <v>1.1043475995514818</v>
      </c>
      <c r="BB70" s="171">
        <f>'K&amp;R'!CK$15*$BI70</f>
        <v>1.1043475995514818</v>
      </c>
      <c r="BC70" s="171">
        <f>'K&amp;R'!CL$15*$BI70</f>
        <v>1.1043475995514818</v>
      </c>
      <c r="BD70" s="171">
        <f>'K&amp;R'!CM$15*$BI70</f>
        <v>1.1043475995514818</v>
      </c>
      <c r="BE70" s="171">
        <f>'K&amp;R'!CN$15*$BI70</f>
        <v>1.1043475995514818</v>
      </c>
      <c r="BF70" s="171">
        <f>'K&amp;R'!CO$15*$BI70</f>
        <v>1.1374780275380261</v>
      </c>
      <c r="BG70" s="171">
        <f>'K&amp;R'!CP$15*$BI70</f>
        <v>1.1374780275380261</v>
      </c>
      <c r="BI70" s="174">
        <f>SUMIF(Revenue!$P:$P,'K&amp;R (USD)'!$F70,Revenue!$F:$F)</f>
        <v>7.5152650634395871E-3</v>
      </c>
    </row>
    <row r="71" spans="1:61" s="173" customFormat="1" ht="12.75" hidden="1" customHeight="1">
      <c r="A71" s="179" t="s">
        <v>589</v>
      </c>
      <c r="B71" s="179" t="s">
        <v>589</v>
      </c>
      <c r="C71" s="170" t="str" cm="1">
        <f t="array" ref="C71">IFERROR(INDEX('Legal Entity'!B:B,MATCH('K&amp;R (USD)'!F71,'Legal Entity'!A:A,0),0),0)</f>
        <v>1310 - Corix Utilities Inc.</v>
      </c>
      <c r="D71" s="170" t="str" cm="1">
        <f t="array" ref="D71">IFERROR(INDEX('Legal Entity'!C:C,MATCH(F71,'Legal Entity'!A:A,0),0),0)</f>
        <v>CA</v>
      </c>
      <c r="E71" s="170" t="s">
        <v>635</v>
      </c>
      <c r="F71" s="170" t="s">
        <v>116</v>
      </c>
      <c r="G71" s="170"/>
      <c r="H71" s="171">
        <f>'K&amp;R'!AQ$15*$BI71</f>
        <v>4.0165390992952965E-2</v>
      </c>
      <c r="I71" s="171">
        <f>'K&amp;R'!AR$15*$BI71</f>
        <v>4.0165390992952965E-2</v>
      </c>
      <c r="J71" s="171">
        <f>'K&amp;R'!AS$15*$BI71</f>
        <v>4.0165390992952965E-2</v>
      </c>
      <c r="K71" s="171">
        <f>'K&amp;R'!AT$15*$BI71</f>
        <v>4.0165390992952965E-2</v>
      </c>
      <c r="L71" s="171">
        <f>'K&amp;R'!AU$15*$BI71</f>
        <v>4.0165390992952965E-2</v>
      </c>
      <c r="M71" s="171">
        <f>'K&amp;R'!AV$15*$BI71</f>
        <v>4.0165390992952965E-2</v>
      </c>
      <c r="N71" s="171">
        <f>'K&amp;R'!AW$15*$BI71</f>
        <v>4.0165390992952965E-2</v>
      </c>
      <c r="O71" s="171">
        <f>'K&amp;R'!AX$15*$BI71</f>
        <v>4.0165390992952965E-2</v>
      </c>
      <c r="P71" s="171">
        <f>'K&amp;R'!AY$15*$BI71</f>
        <v>4.0165390992952965E-2</v>
      </c>
      <c r="Q71" s="171">
        <f>'K&amp;R'!AZ$15*$BI71</f>
        <v>4.0165390992952965E-2</v>
      </c>
      <c r="R71" s="171">
        <f>'K&amp;R'!BA$15*$BI71</f>
        <v>4.0165390992952965E-2</v>
      </c>
      <c r="S71" s="171">
        <f>'K&amp;R'!BB$15*$BI71</f>
        <v>4.0165390992952965E-2</v>
      </c>
      <c r="T71" s="171">
        <f>'K&amp;R'!BC$15*$BI71</f>
        <v>4.0165390992952965E-2</v>
      </c>
      <c r="U71" s="171">
        <f>'K&amp;R'!BD$15*$BI71</f>
        <v>4.0165390992952965E-2</v>
      </c>
      <c r="V71" s="171">
        <f>'K&amp;R'!BE$15*$BI71</f>
        <v>4.3378622272389207E-2</v>
      </c>
      <c r="W71" s="171">
        <f>'K&amp;R'!BF$15*$BI71</f>
        <v>4.3378622272389207E-2</v>
      </c>
      <c r="X71" s="171">
        <f>'K&amp;R'!BG$15*$BI71</f>
        <v>4.3378622272389207E-2</v>
      </c>
      <c r="Y71" s="171">
        <f>'K&amp;R'!BH$15*$BI71</f>
        <v>4.3378622272389207E-2</v>
      </c>
      <c r="Z71" s="171">
        <f>'K&amp;R'!BI$15*$BI71</f>
        <v>4.3378622272389207E-2</v>
      </c>
      <c r="AA71" s="171">
        <f>'K&amp;R'!BJ$15*$BI71</f>
        <v>4.3378622272389207E-2</v>
      </c>
      <c r="AB71" s="171">
        <f>'K&amp;R'!BK$15*$BI71</f>
        <v>4.3378622272389207E-2</v>
      </c>
      <c r="AC71" s="171">
        <f>'K&amp;R'!BL$15*$BI71</f>
        <v>4.3378622272389207E-2</v>
      </c>
      <c r="AD71" s="171">
        <f>'K&amp;R'!BM$15*$BI71</f>
        <v>4.3378622272389207E-2</v>
      </c>
      <c r="AE71" s="171">
        <f>'K&amp;R'!BN$15*$BI71</f>
        <v>4.3378622272389207E-2</v>
      </c>
      <c r="AF71" s="171">
        <f>'K&amp;R'!BO$15*$BI71</f>
        <v>4.3378622272389207E-2</v>
      </c>
      <c r="AG71" s="171">
        <f>'K&amp;R'!BP$15*$BI71</f>
        <v>4.3378622272389207E-2</v>
      </c>
      <c r="AH71" s="171">
        <f>'K&amp;R'!BQ$15*$BI71</f>
        <v>8.8058603212950101E-2</v>
      </c>
      <c r="AI71" s="171">
        <f>'K&amp;R'!BR$15*$BI71</f>
        <v>8.8058603212950101E-2</v>
      </c>
      <c r="AJ71" s="171">
        <f>'K&amp;R'!BS$15*$BI71</f>
        <v>8.8058603212950101E-2</v>
      </c>
      <c r="AK71" s="171">
        <f>'K&amp;R'!BT$15*$BI71</f>
        <v>8.8058603212950101E-2</v>
      </c>
      <c r="AL71" s="171">
        <f>'K&amp;R'!BU$15*$BI71</f>
        <v>8.8058603212950101E-2</v>
      </c>
      <c r="AM71" s="171">
        <f>'K&amp;R'!BV$15*$BI71</f>
        <v>8.8058603212950101E-2</v>
      </c>
      <c r="AN71" s="171">
        <f>'K&amp;R'!BW$15*$BI71</f>
        <v>8.8058603212950101E-2</v>
      </c>
      <c r="AO71" s="171">
        <f>'K&amp;R'!BX$15*$BI71</f>
        <v>8.8058603212950101E-2</v>
      </c>
      <c r="AP71" s="171">
        <f>'K&amp;R'!BY$15*$BI71</f>
        <v>8.8058603212950101E-2</v>
      </c>
      <c r="AQ71" s="171">
        <f>'K&amp;R'!BZ$15*$BI71</f>
        <v>8.8058603212950101E-2</v>
      </c>
      <c r="AR71" s="171">
        <f>'K&amp;R'!CA$15*$BI71</f>
        <v>8.8058603212950101E-2</v>
      </c>
      <c r="AS71" s="171">
        <f>'K&amp;R'!CB$15*$BI71</f>
        <v>8.8058603212950101E-2</v>
      </c>
      <c r="AT71" s="171">
        <f>'K&amp;R'!CC$15*$BI71</f>
        <v>0.13407898358172782</v>
      </c>
      <c r="AU71" s="171">
        <f>'K&amp;R'!CD$15*$BI71</f>
        <v>0.13407898358172782</v>
      </c>
      <c r="AV71" s="171">
        <f>'K&amp;R'!CE$15*$BI71</f>
        <v>0.13407898358172782</v>
      </c>
      <c r="AW71" s="171">
        <f>'K&amp;R'!CF$15*$BI71</f>
        <v>0.13407898358172782</v>
      </c>
      <c r="AX71" s="171">
        <f>'K&amp;R'!CG$15*$BI71</f>
        <v>0.13407898358172782</v>
      </c>
      <c r="AY71" s="171">
        <f>'K&amp;R'!CH$15*$BI71</f>
        <v>0.13407898358172782</v>
      </c>
      <c r="AZ71" s="171">
        <f>'K&amp;R'!CI$15*$BI71</f>
        <v>0.13407898358172782</v>
      </c>
      <c r="BA71" s="171">
        <f>'K&amp;R'!CJ$15*$BI71</f>
        <v>0.13407898358172782</v>
      </c>
      <c r="BB71" s="171">
        <f>'K&amp;R'!CK$15*$BI71</f>
        <v>0.13407898358172782</v>
      </c>
      <c r="BC71" s="171">
        <f>'K&amp;R'!CL$15*$BI71</f>
        <v>0.13407898358172782</v>
      </c>
      <c r="BD71" s="171">
        <f>'K&amp;R'!CM$15*$BI71</f>
        <v>0.13407898358172782</v>
      </c>
      <c r="BE71" s="171">
        <f>'K&amp;R'!CN$15*$BI71</f>
        <v>0.13407898358172782</v>
      </c>
      <c r="BF71" s="171">
        <f>'K&amp;R'!CO$15*$BI71</f>
        <v>0.13810135308917962</v>
      </c>
      <c r="BG71" s="171">
        <f>'K&amp;R'!CP$15*$BI71</f>
        <v>0.13810135308917962</v>
      </c>
      <c r="BI71" s="174">
        <f>SUMIF(Revenue!$P:$P,'K&amp;R (USD)'!$F71,Revenue!$F:$F)</f>
        <v>9.1242929442006317E-4</v>
      </c>
    </row>
    <row r="72" spans="1:61" s="173" customFormat="1" ht="12.75" hidden="1" customHeight="1">
      <c r="A72" s="179" t="s">
        <v>589</v>
      </c>
      <c r="B72" s="179" t="s">
        <v>589</v>
      </c>
      <c r="C72" s="170" cm="1">
        <f t="array" ref="C72">IFERROR(INDEX('Legal Entity'!B:B,MATCH('K&amp;R (USD)'!F72,'Legal Entity'!A:A,0),0),0)</f>
        <v>0</v>
      </c>
      <c r="D72" s="170" t="str" cm="1">
        <f t="array" ref="D72">IFERROR(INDEX('Legal Entity'!C:C,MATCH(F72,'Legal Entity'!A:A,0),0),0)</f>
        <v>CA</v>
      </c>
      <c r="E72" s="170" t="s">
        <v>635</v>
      </c>
      <c r="F72" s="170" t="s">
        <v>112</v>
      </c>
      <c r="G72" s="170"/>
      <c r="H72" s="171">
        <f>'K&amp;R'!AQ$15*$BI72</f>
        <v>0.1877946077245006</v>
      </c>
      <c r="I72" s="171">
        <f>'K&amp;R'!AR$15*$BI72</f>
        <v>0.1877946077245006</v>
      </c>
      <c r="J72" s="171">
        <f>'K&amp;R'!AS$15*$BI72</f>
        <v>0.1877946077245006</v>
      </c>
      <c r="K72" s="171">
        <f>'K&amp;R'!AT$15*$BI72</f>
        <v>0.1877946077245006</v>
      </c>
      <c r="L72" s="171">
        <f>'K&amp;R'!AU$15*$BI72</f>
        <v>0.1877946077245006</v>
      </c>
      <c r="M72" s="171">
        <f>'K&amp;R'!AV$15*$BI72</f>
        <v>0.1877946077245006</v>
      </c>
      <c r="N72" s="171">
        <f>'K&amp;R'!AW$15*$BI72</f>
        <v>0.1877946077245006</v>
      </c>
      <c r="O72" s="171">
        <f>'K&amp;R'!AX$15*$BI72</f>
        <v>0.1877946077245006</v>
      </c>
      <c r="P72" s="171">
        <f>'K&amp;R'!AY$15*$BI72</f>
        <v>0.1877946077245006</v>
      </c>
      <c r="Q72" s="171">
        <f>'K&amp;R'!AZ$15*$BI72</f>
        <v>0.1877946077245006</v>
      </c>
      <c r="R72" s="171">
        <f>'K&amp;R'!BA$15*$BI72</f>
        <v>0.1877946077245006</v>
      </c>
      <c r="S72" s="171">
        <f>'K&amp;R'!BB$15*$BI72</f>
        <v>0.1877946077245006</v>
      </c>
      <c r="T72" s="171">
        <f>'K&amp;R'!BC$15*$BI72</f>
        <v>0.1877946077245006</v>
      </c>
      <c r="U72" s="171">
        <f>'K&amp;R'!BD$15*$BI72</f>
        <v>0.1877946077245006</v>
      </c>
      <c r="V72" s="171">
        <f>'K&amp;R'!BE$15*$BI72</f>
        <v>0.20281817634246066</v>
      </c>
      <c r="W72" s="171">
        <f>'K&amp;R'!BF$15*$BI72</f>
        <v>0.20281817634246066</v>
      </c>
      <c r="X72" s="171">
        <f>'K&amp;R'!BG$15*$BI72</f>
        <v>0.20281817634246066</v>
      </c>
      <c r="Y72" s="171">
        <f>'K&amp;R'!BH$15*$BI72</f>
        <v>0.20281817634246066</v>
      </c>
      <c r="Z72" s="171">
        <f>'K&amp;R'!BI$15*$BI72</f>
        <v>0.20281817634246066</v>
      </c>
      <c r="AA72" s="171">
        <f>'K&amp;R'!BJ$15*$BI72</f>
        <v>0.20281817634246066</v>
      </c>
      <c r="AB72" s="171">
        <f>'K&amp;R'!BK$15*$BI72</f>
        <v>0.20281817634246066</v>
      </c>
      <c r="AC72" s="171">
        <f>'K&amp;R'!BL$15*$BI72</f>
        <v>0.20281817634246066</v>
      </c>
      <c r="AD72" s="171">
        <f>'K&amp;R'!BM$15*$BI72</f>
        <v>0.20281817634246066</v>
      </c>
      <c r="AE72" s="171">
        <f>'K&amp;R'!BN$15*$BI72</f>
        <v>0.20281817634246066</v>
      </c>
      <c r="AF72" s="171">
        <f>'K&amp;R'!BO$15*$BI72</f>
        <v>0.20281817634246066</v>
      </c>
      <c r="AG72" s="171">
        <f>'K&amp;R'!BP$15*$BI72</f>
        <v>0.20281817634246066</v>
      </c>
      <c r="AH72" s="171">
        <f>'K&amp;R'!BQ$15*$BI72</f>
        <v>0.41172089797519518</v>
      </c>
      <c r="AI72" s="171">
        <f>'K&amp;R'!BR$15*$BI72</f>
        <v>0.41172089797519518</v>
      </c>
      <c r="AJ72" s="171">
        <f>'K&amp;R'!BS$15*$BI72</f>
        <v>0.41172089797519518</v>
      </c>
      <c r="AK72" s="171">
        <f>'K&amp;R'!BT$15*$BI72</f>
        <v>0.41172089797519518</v>
      </c>
      <c r="AL72" s="171">
        <f>'K&amp;R'!BU$15*$BI72</f>
        <v>0.41172089797519518</v>
      </c>
      <c r="AM72" s="171">
        <f>'K&amp;R'!BV$15*$BI72</f>
        <v>0.41172089797519518</v>
      </c>
      <c r="AN72" s="171">
        <f>'K&amp;R'!BW$15*$BI72</f>
        <v>0.41172089797519518</v>
      </c>
      <c r="AO72" s="171">
        <f>'K&amp;R'!BX$15*$BI72</f>
        <v>0.41172089797519518</v>
      </c>
      <c r="AP72" s="171">
        <f>'K&amp;R'!BY$15*$BI72</f>
        <v>0.41172089797519518</v>
      </c>
      <c r="AQ72" s="171">
        <f>'K&amp;R'!BZ$15*$BI72</f>
        <v>0.41172089797519518</v>
      </c>
      <c r="AR72" s="171">
        <f>'K&amp;R'!CA$15*$BI72</f>
        <v>0.41172089797519518</v>
      </c>
      <c r="AS72" s="171">
        <f>'K&amp;R'!CB$15*$BI72</f>
        <v>0.41172089797519518</v>
      </c>
      <c r="AT72" s="171">
        <f>'K&amp;R'!CC$15*$BI72</f>
        <v>0.62689070125691171</v>
      </c>
      <c r="AU72" s="171">
        <f>'K&amp;R'!CD$15*$BI72</f>
        <v>0.62689070125691171</v>
      </c>
      <c r="AV72" s="171">
        <f>'K&amp;R'!CE$15*$BI72</f>
        <v>0.62689070125691171</v>
      </c>
      <c r="AW72" s="171">
        <f>'K&amp;R'!CF$15*$BI72</f>
        <v>0.62689070125691171</v>
      </c>
      <c r="AX72" s="171">
        <f>'K&amp;R'!CG$15*$BI72</f>
        <v>0.62689070125691171</v>
      </c>
      <c r="AY72" s="171">
        <f>'K&amp;R'!CH$15*$BI72</f>
        <v>0.62689070125691171</v>
      </c>
      <c r="AZ72" s="171">
        <f>'K&amp;R'!CI$15*$BI72</f>
        <v>0.62689070125691171</v>
      </c>
      <c r="BA72" s="171">
        <f>'K&amp;R'!CJ$15*$BI72</f>
        <v>0.62689070125691171</v>
      </c>
      <c r="BB72" s="171">
        <f>'K&amp;R'!CK$15*$BI72</f>
        <v>0.62689070125691171</v>
      </c>
      <c r="BC72" s="171">
        <f>'K&amp;R'!CL$15*$BI72</f>
        <v>0.62689070125691171</v>
      </c>
      <c r="BD72" s="171">
        <f>'K&amp;R'!CM$15*$BI72</f>
        <v>0.62689070125691171</v>
      </c>
      <c r="BE72" s="171">
        <f>'K&amp;R'!CN$15*$BI72</f>
        <v>0.62689070125691171</v>
      </c>
      <c r="BF72" s="171">
        <f>'K&amp;R'!CO$15*$BI72</f>
        <v>0.64569742229461891</v>
      </c>
      <c r="BG72" s="171">
        <f>'K&amp;R'!CP$15*$BI72</f>
        <v>0.64569742229461891</v>
      </c>
      <c r="BI72" s="174">
        <f>SUMIF(Revenue!$P:$P,'K&amp;R (USD)'!$F72,Revenue!$F:$F)</f>
        <v>4.2660932007862673E-3</v>
      </c>
    </row>
    <row r="73" spans="1:61" s="173" customFormat="1" ht="12.75" hidden="1" customHeight="1">
      <c r="A73" s="179" t="s">
        <v>589</v>
      </c>
      <c r="B73" s="179" t="s">
        <v>589</v>
      </c>
      <c r="C73" s="170" cm="1">
        <f t="array" ref="C73">IFERROR(INDEX('Legal Entity'!B:B,MATCH('K&amp;R (USD)'!F73,'Legal Entity'!A:A,0),0),0)</f>
        <v>0</v>
      </c>
      <c r="D73" s="170" t="str" cm="1">
        <f t="array" ref="D73">IFERROR(INDEX('Legal Entity'!C:C,MATCH(F73,'Legal Entity'!A:A,0),0),0)</f>
        <v>CA</v>
      </c>
      <c r="E73" s="170" t="s">
        <v>635</v>
      </c>
      <c r="F73" s="170" t="s">
        <v>108</v>
      </c>
      <c r="G73" s="170"/>
      <c r="H73" s="171">
        <f>'K&amp;R'!AQ$15*$BI73</f>
        <v>3.4108476562145114E-2</v>
      </c>
      <c r="I73" s="171">
        <f>'K&amp;R'!AR$15*$BI73</f>
        <v>3.4108476562145114E-2</v>
      </c>
      <c r="J73" s="171">
        <f>'K&amp;R'!AS$15*$BI73</f>
        <v>3.4108476562145114E-2</v>
      </c>
      <c r="K73" s="171">
        <f>'K&amp;R'!AT$15*$BI73</f>
        <v>3.4108476562145114E-2</v>
      </c>
      <c r="L73" s="171">
        <f>'K&amp;R'!AU$15*$BI73</f>
        <v>3.4108476562145114E-2</v>
      </c>
      <c r="M73" s="171">
        <f>'K&amp;R'!AV$15*$BI73</f>
        <v>3.4108476562145114E-2</v>
      </c>
      <c r="N73" s="171">
        <f>'K&amp;R'!AW$15*$BI73</f>
        <v>3.4108476562145114E-2</v>
      </c>
      <c r="O73" s="171">
        <f>'K&amp;R'!AX$15*$BI73</f>
        <v>3.4108476562145114E-2</v>
      </c>
      <c r="P73" s="171">
        <f>'K&amp;R'!AY$15*$BI73</f>
        <v>3.4108476562145114E-2</v>
      </c>
      <c r="Q73" s="171">
        <f>'K&amp;R'!AZ$15*$BI73</f>
        <v>3.4108476562145114E-2</v>
      </c>
      <c r="R73" s="171">
        <f>'K&amp;R'!BA$15*$BI73</f>
        <v>3.4108476562145114E-2</v>
      </c>
      <c r="S73" s="171">
        <f>'K&amp;R'!BB$15*$BI73</f>
        <v>3.4108476562145114E-2</v>
      </c>
      <c r="T73" s="171">
        <f>'K&amp;R'!BC$15*$BI73</f>
        <v>3.4108476562145114E-2</v>
      </c>
      <c r="U73" s="171">
        <f>'K&amp;R'!BD$15*$BI73</f>
        <v>3.4108476562145114E-2</v>
      </c>
      <c r="V73" s="171">
        <f>'K&amp;R'!BE$15*$BI73</f>
        <v>3.6837154687116729E-2</v>
      </c>
      <c r="W73" s="171">
        <f>'K&amp;R'!BF$15*$BI73</f>
        <v>3.6837154687116729E-2</v>
      </c>
      <c r="X73" s="171">
        <f>'K&amp;R'!BG$15*$BI73</f>
        <v>3.6837154687116729E-2</v>
      </c>
      <c r="Y73" s="171">
        <f>'K&amp;R'!BH$15*$BI73</f>
        <v>3.6837154687116729E-2</v>
      </c>
      <c r="Z73" s="171">
        <f>'K&amp;R'!BI$15*$BI73</f>
        <v>3.6837154687116729E-2</v>
      </c>
      <c r="AA73" s="171">
        <f>'K&amp;R'!BJ$15*$BI73</f>
        <v>3.6837154687116729E-2</v>
      </c>
      <c r="AB73" s="171">
        <f>'K&amp;R'!BK$15*$BI73</f>
        <v>3.6837154687116729E-2</v>
      </c>
      <c r="AC73" s="171">
        <f>'K&amp;R'!BL$15*$BI73</f>
        <v>3.6837154687116729E-2</v>
      </c>
      <c r="AD73" s="171">
        <f>'K&amp;R'!BM$15*$BI73</f>
        <v>3.6837154687116729E-2</v>
      </c>
      <c r="AE73" s="171">
        <f>'K&amp;R'!BN$15*$BI73</f>
        <v>3.6837154687116729E-2</v>
      </c>
      <c r="AF73" s="171">
        <f>'K&amp;R'!BO$15*$BI73</f>
        <v>3.6837154687116729E-2</v>
      </c>
      <c r="AG73" s="171">
        <f>'K&amp;R'!BP$15*$BI73</f>
        <v>3.6837154687116729E-2</v>
      </c>
      <c r="AH73" s="171">
        <f>'K&amp;R'!BQ$15*$BI73</f>
        <v>7.4779424014846954E-2</v>
      </c>
      <c r="AI73" s="171">
        <f>'K&amp;R'!BR$15*$BI73</f>
        <v>7.4779424014846954E-2</v>
      </c>
      <c r="AJ73" s="171">
        <f>'K&amp;R'!BS$15*$BI73</f>
        <v>7.4779424014846954E-2</v>
      </c>
      <c r="AK73" s="171">
        <f>'K&amp;R'!BT$15*$BI73</f>
        <v>7.4779424014846954E-2</v>
      </c>
      <c r="AL73" s="171">
        <f>'K&amp;R'!BU$15*$BI73</f>
        <v>7.4779424014846954E-2</v>
      </c>
      <c r="AM73" s="171">
        <f>'K&amp;R'!BV$15*$BI73</f>
        <v>7.4779424014846954E-2</v>
      </c>
      <c r="AN73" s="171">
        <f>'K&amp;R'!BW$15*$BI73</f>
        <v>7.4779424014846954E-2</v>
      </c>
      <c r="AO73" s="171">
        <f>'K&amp;R'!BX$15*$BI73</f>
        <v>7.4779424014846954E-2</v>
      </c>
      <c r="AP73" s="171">
        <f>'K&amp;R'!BY$15*$BI73</f>
        <v>7.4779424014846954E-2</v>
      </c>
      <c r="AQ73" s="171">
        <f>'K&amp;R'!BZ$15*$BI73</f>
        <v>7.4779424014846954E-2</v>
      </c>
      <c r="AR73" s="171">
        <f>'K&amp;R'!CA$15*$BI73</f>
        <v>7.4779424014846954E-2</v>
      </c>
      <c r="AS73" s="171">
        <f>'K&amp;R'!CB$15*$BI73</f>
        <v>7.4779424014846954E-2</v>
      </c>
      <c r="AT73" s="171">
        <f>'K&amp;R'!CC$15*$BI73</f>
        <v>0.1138599614224091</v>
      </c>
      <c r="AU73" s="171">
        <f>'K&amp;R'!CD$15*$BI73</f>
        <v>0.1138599614224091</v>
      </c>
      <c r="AV73" s="171">
        <f>'K&amp;R'!CE$15*$BI73</f>
        <v>0.1138599614224091</v>
      </c>
      <c r="AW73" s="171">
        <f>'K&amp;R'!CF$15*$BI73</f>
        <v>0.1138599614224091</v>
      </c>
      <c r="AX73" s="171">
        <f>'K&amp;R'!CG$15*$BI73</f>
        <v>0.1138599614224091</v>
      </c>
      <c r="AY73" s="171">
        <f>'K&amp;R'!CH$15*$BI73</f>
        <v>0.1138599614224091</v>
      </c>
      <c r="AZ73" s="171">
        <f>'K&amp;R'!CI$15*$BI73</f>
        <v>0.1138599614224091</v>
      </c>
      <c r="BA73" s="171">
        <f>'K&amp;R'!CJ$15*$BI73</f>
        <v>0.1138599614224091</v>
      </c>
      <c r="BB73" s="171">
        <f>'K&amp;R'!CK$15*$BI73</f>
        <v>0.1138599614224091</v>
      </c>
      <c r="BC73" s="171">
        <f>'K&amp;R'!CL$15*$BI73</f>
        <v>0.1138599614224091</v>
      </c>
      <c r="BD73" s="171">
        <f>'K&amp;R'!CM$15*$BI73</f>
        <v>0.1138599614224091</v>
      </c>
      <c r="BE73" s="171">
        <f>'K&amp;R'!CN$15*$BI73</f>
        <v>0.1138599614224091</v>
      </c>
      <c r="BF73" s="171">
        <f>'K&amp;R'!CO$15*$BI73</f>
        <v>0.11727576026508135</v>
      </c>
      <c r="BG73" s="171">
        <f>'K&amp;R'!CP$15*$BI73</f>
        <v>0.11727576026508135</v>
      </c>
      <c r="BI73" s="174">
        <f>SUMIF(Revenue!$P:$P,'K&amp;R (USD)'!$F73,Revenue!$F:$F)</f>
        <v>7.748355595194286E-4</v>
      </c>
    </row>
    <row r="74" spans="1:61" s="173" customFormat="1" ht="12.75" hidden="1" customHeight="1">
      <c r="A74" s="179" t="s">
        <v>589</v>
      </c>
      <c r="B74" s="179" t="s">
        <v>589</v>
      </c>
      <c r="C74" s="170" cm="1">
        <f t="array" ref="C74">IFERROR(INDEX('Legal Entity'!B:B,MATCH('K&amp;R (USD)'!F74,'Legal Entity'!A:A,0),0),0)</f>
        <v>0</v>
      </c>
      <c r="D74" s="170" t="str" cm="1">
        <f t="array" ref="D74">IFERROR(INDEX('Legal Entity'!C:C,MATCH(F74,'Legal Entity'!A:A,0),0),0)</f>
        <v>CA</v>
      </c>
      <c r="E74" s="170" t="s">
        <v>635</v>
      </c>
      <c r="F74" s="170" t="s">
        <v>130</v>
      </c>
      <c r="G74" s="170"/>
      <c r="H74" s="171">
        <f>'K&amp;R'!AQ$15*$BI74</f>
        <v>4.1225711595583039E-2</v>
      </c>
      <c r="I74" s="171">
        <f>'K&amp;R'!AR$15*$BI74</f>
        <v>4.1225711595583039E-2</v>
      </c>
      <c r="J74" s="171">
        <f>'K&amp;R'!AS$15*$BI74</f>
        <v>4.1225711595583039E-2</v>
      </c>
      <c r="K74" s="171">
        <f>'K&amp;R'!AT$15*$BI74</f>
        <v>4.1225711595583039E-2</v>
      </c>
      <c r="L74" s="171">
        <f>'K&amp;R'!AU$15*$BI74</f>
        <v>4.1225711595583039E-2</v>
      </c>
      <c r="M74" s="171">
        <f>'K&amp;R'!AV$15*$BI74</f>
        <v>4.1225711595583039E-2</v>
      </c>
      <c r="N74" s="171">
        <f>'K&amp;R'!AW$15*$BI74</f>
        <v>4.1225711595583039E-2</v>
      </c>
      <c r="O74" s="171">
        <f>'K&amp;R'!AX$15*$BI74</f>
        <v>4.1225711595583039E-2</v>
      </c>
      <c r="P74" s="171">
        <f>'K&amp;R'!AY$15*$BI74</f>
        <v>4.1225711595583039E-2</v>
      </c>
      <c r="Q74" s="171">
        <f>'K&amp;R'!AZ$15*$BI74</f>
        <v>4.1225711595583039E-2</v>
      </c>
      <c r="R74" s="171">
        <f>'K&amp;R'!BA$15*$BI74</f>
        <v>4.1225711595583039E-2</v>
      </c>
      <c r="S74" s="171">
        <f>'K&amp;R'!BB$15*$BI74</f>
        <v>4.1225711595583039E-2</v>
      </c>
      <c r="T74" s="171">
        <f>'K&amp;R'!BC$15*$BI74</f>
        <v>4.1225711595583039E-2</v>
      </c>
      <c r="U74" s="171">
        <f>'K&amp;R'!BD$15*$BI74</f>
        <v>4.1225711595583039E-2</v>
      </c>
      <c r="V74" s="171">
        <f>'K&amp;R'!BE$15*$BI74</f>
        <v>4.452376852322968E-2</v>
      </c>
      <c r="W74" s="171">
        <f>'K&amp;R'!BF$15*$BI74</f>
        <v>4.452376852322968E-2</v>
      </c>
      <c r="X74" s="171">
        <f>'K&amp;R'!BG$15*$BI74</f>
        <v>4.452376852322968E-2</v>
      </c>
      <c r="Y74" s="171">
        <f>'K&amp;R'!BH$15*$BI74</f>
        <v>4.452376852322968E-2</v>
      </c>
      <c r="Z74" s="171">
        <f>'K&amp;R'!BI$15*$BI74</f>
        <v>4.452376852322968E-2</v>
      </c>
      <c r="AA74" s="171">
        <f>'K&amp;R'!BJ$15*$BI74</f>
        <v>4.452376852322968E-2</v>
      </c>
      <c r="AB74" s="171">
        <f>'K&amp;R'!BK$15*$BI74</f>
        <v>4.452376852322968E-2</v>
      </c>
      <c r="AC74" s="171">
        <f>'K&amp;R'!BL$15*$BI74</f>
        <v>4.452376852322968E-2</v>
      </c>
      <c r="AD74" s="171">
        <f>'K&amp;R'!BM$15*$BI74</f>
        <v>4.452376852322968E-2</v>
      </c>
      <c r="AE74" s="171">
        <f>'K&amp;R'!BN$15*$BI74</f>
        <v>4.452376852322968E-2</v>
      </c>
      <c r="AF74" s="171">
        <f>'K&amp;R'!BO$15*$BI74</f>
        <v>4.452376852322968E-2</v>
      </c>
      <c r="AG74" s="171">
        <f>'K&amp;R'!BP$15*$BI74</f>
        <v>4.452376852322968E-2</v>
      </c>
      <c r="AH74" s="171">
        <f>'K&amp;R'!BQ$15*$BI74</f>
        <v>9.0383250102156268E-2</v>
      </c>
      <c r="AI74" s="171">
        <f>'K&amp;R'!BR$15*$BI74</f>
        <v>9.0383250102156268E-2</v>
      </c>
      <c r="AJ74" s="171">
        <f>'K&amp;R'!BS$15*$BI74</f>
        <v>9.0383250102156268E-2</v>
      </c>
      <c r="AK74" s="171">
        <f>'K&amp;R'!BT$15*$BI74</f>
        <v>9.0383250102156268E-2</v>
      </c>
      <c r="AL74" s="171">
        <f>'K&amp;R'!BU$15*$BI74</f>
        <v>9.0383250102156268E-2</v>
      </c>
      <c r="AM74" s="171">
        <f>'K&amp;R'!BV$15*$BI74</f>
        <v>9.0383250102156268E-2</v>
      </c>
      <c r="AN74" s="171">
        <f>'K&amp;R'!BW$15*$BI74</f>
        <v>9.0383250102156268E-2</v>
      </c>
      <c r="AO74" s="171">
        <f>'K&amp;R'!BX$15*$BI74</f>
        <v>9.0383250102156268E-2</v>
      </c>
      <c r="AP74" s="171">
        <f>'K&amp;R'!BY$15*$BI74</f>
        <v>9.0383250102156268E-2</v>
      </c>
      <c r="AQ74" s="171">
        <f>'K&amp;R'!BZ$15*$BI74</f>
        <v>9.0383250102156268E-2</v>
      </c>
      <c r="AR74" s="171">
        <f>'K&amp;R'!CA$15*$BI74</f>
        <v>9.0383250102156268E-2</v>
      </c>
      <c r="AS74" s="171">
        <f>'K&amp;R'!CB$15*$BI74</f>
        <v>9.0383250102156268E-2</v>
      </c>
      <c r="AT74" s="171">
        <f>'K&amp;R'!CC$15*$BI74</f>
        <v>0.13761851612845064</v>
      </c>
      <c r="AU74" s="171">
        <f>'K&amp;R'!CD$15*$BI74</f>
        <v>0.13761851612845064</v>
      </c>
      <c r="AV74" s="171">
        <f>'K&amp;R'!CE$15*$BI74</f>
        <v>0.13761851612845064</v>
      </c>
      <c r="AW74" s="171">
        <f>'K&amp;R'!CF$15*$BI74</f>
        <v>0.13761851612845064</v>
      </c>
      <c r="AX74" s="171">
        <f>'K&amp;R'!CG$15*$BI74</f>
        <v>0.13761851612845064</v>
      </c>
      <c r="AY74" s="171">
        <f>'K&amp;R'!CH$15*$BI74</f>
        <v>0.13761851612845064</v>
      </c>
      <c r="AZ74" s="171">
        <f>'K&amp;R'!CI$15*$BI74</f>
        <v>0.13761851612845064</v>
      </c>
      <c r="BA74" s="171">
        <f>'K&amp;R'!CJ$15*$BI74</f>
        <v>0.13761851612845064</v>
      </c>
      <c r="BB74" s="171">
        <f>'K&amp;R'!CK$15*$BI74</f>
        <v>0.13761851612845064</v>
      </c>
      <c r="BC74" s="171">
        <f>'K&amp;R'!CL$15*$BI74</f>
        <v>0.13761851612845064</v>
      </c>
      <c r="BD74" s="171">
        <f>'K&amp;R'!CM$15*$BI74</f>
        <v>0.13761851612845064</v>
      </c>
      <c r="BE74" s="171">
        <f>'K&amp;R'!CN$15*$BI74</f>
        <v>0.13761851612845064</v>
      </c>
      <c r="BF74" s="171">
        <f>'K&amp;R'!CO$15*$BI74</f>
        <v>0.14174707161230413</v>
      </c>
      <c r="BG74" s="171">
        <f>'K&amp;R'!CP$15*$BI74</f>
        <v>0.14174707161230413</v>
      </c>
      <c r="BI74" s="174">
        <f>SUMIF(Revenue!$P:$P,'K&amp;R (USD)'!$F74,Revenue!$F:$F)</f>
        <v>9.3651638918994988E-4</v>
      </c>
    </row>
    <row r="75" spans="1:61" s="173" customFormat="1" ht="12.75" hidden="1" customHeight="1">
      <c r="A75" s="179" t="s">
        <v>589</v>
      </c>
      <c r="B75" s="179" t="s">
        <v>589</v>
      </c>
      <c r="C75" s="170" cm="1">
        <f t="array" ref="C75">IFERROR(INDEX('Legal Entity'!B:B,MATCH('K&amp;R (USD)'!F75,'Legal Entity'!A:A,0),0),0)</f>
        <v>0</v>
      </c>
      <c r="D75" s="170" t="str" cm="1">
        <f t="array" ref="D75">IFERROR(INDEX('Legal Entity'!C:C,MATCH(F75,'Legal Entity'!A:A,0),0),0)</f>
        <v>CA</v>
      </c>
      <c r="E75" s="170" t="s">
        <v>635</v>
      </c>
      <c r="F75" s="170" t="s">
        <v>113</v>
      </c>
      <c r="G75" s="170"/>
      <c r="H75" s="171">
        <f>'K&amp;R'!AQ$15*$BI75</f>
        <v>7.4929725995550547E-2</v>
      </c>
      <c r="I75" s="171">
        <f>'K&amp;R'!AR$15*$BI75</f>
        <v>7.4929725995550547E-2</v>
      </c>
      <c r="J75" s="171">
        <f>'K&amp;R'!AS$15*$BI75</f>
        <v>7.4929725995550547E-2</v>
      </c>
      <c r="K75" s="171">
        <f>'K&amp;R'!AT$15*$BI75</f>
        <v>7.4929725995550547E-2</v>
      </c>
      <c r="L75" s="171">
        <f>'K&amp;R'!AU$15*$BI75</f>
        <v>7.4929725995550547E-2</v>
      </c>
      <c r="M75" s="171">
        <f>'K&amp;R'!AV$15*$BI75</f>
        <v>7.4929725995550547E-2</v>
      </c>
      <c r="N75" s="171">
        <f>'K&amp;R'!AW$15*$BI75</f>
        <v>7.4929725995550547E-2</v>
      </c>
      <c r="O75" s="171">
        <f>'K&amp;R'!AX$15*$BI75</f>
        <v>7.4929725995550547E-2</v>
      </c>
      <c r="P75" s="171">
        <f>'K&amp;R'!AY$15*$BI75</f>
        <v>7.4929725995550547E-2</v>
      </c>
      <c r="Q75" s="171">
        <f>'K&amp;R'!AZ$15*$BI75</f>
        <v>7.4929725995550547E-2</v>
      </c>
      <c r="R75" s="171">
        <f>'K&amp;R'!BA$15*$BI75</f>
        <v>7.4929725995550547E-2</v>
      </c>
      <c r="S75" s="171">
        <f>'K&amp;R'!BB$15*$BI75</f>
        <v>7.4929725995550547E-2</v>
      </c>
      <c r="T75" s="171">
        <f>'K&amp;R'!BC$15*$BI75</f>
        <v>7.4929725995550547E-2</v>
      </c>
      <c r="U75" s="171">
        <f>'K&amp;R'!BD$15*$BI75</f>
        <v>7.4929725995550547E-2</v>
      </c>
      <c r="V75" s="171">
        <f>'K&amp;R'!BE$15*$BI75</f>
        <v>8.0924104075194597E-2</v>
      </c>
      <c r="W75" s="171">
        <f>'K&amp;R'!BF$15*$BI75</f>
        <v>8.0924104075194597E-2</v>
      </c>
      <c r="X75" s="171">
        <f>'K&amp;R'!BG$15*$BI75</f>
        <v>8.0924104075194597E-2</v>
      </c>
      <c r="Y75" s="171">
        <f>'K&amp;R'!BH$15*$BI75</f>
        <v>8.0924104075194597E-2</v>
      </c>
      <c r="Z75" s="171">
        <f>'K&amp;R'!BI$15*$BI75</f>
        <v>8.0924104075194597E-2</v>
      </c>
      <c r="AA75" s="171">
        <f>'K&amp;R'!BJ$15*$BI75</f>
        <v>8.0924104075194597E-2</v>
      </c>
      <c r="AB75" s="171">
        <f>'K&amp;R'!BK$15*$BI75</f>
        <v>8.0924104075194597E-2</v>
      </c>
      <c r="AC75" s="171">
        <f>'K&amp;R'!BL$15*$BI75</f>
        <v>8.0924104075194597E-2</v>
      </c>
      <c r="AD75" s="171">
        <f>'K&amp;R'!BM$15*$BI75</f>
        <v>8.0924104075194597E-2</v>
      </c>
      <c r="AE75" s="171">
        <f>'K&amp;R'!BN$15*$BI75</f>
        <v>8.0924104075194597E-2</v>
      </c>
      <c r="AF75" s="171">
        <f>'K&amp;R'!BO$15*$BI75</f>
        <v>8.0924104075194597E-2</v>
      </c>
      <c r="AG75" s="171">
        <f>'K&amp;R'!BP$15*$BI75</f>
        <v>8.0924104075194597E-2</v>
      </c>
      <c r="AH75" s="171">
        <f>'K&amp;R'!BQ$15*$BI75</f>
        <v>0.16427593127264503</v>
      </c>
      <c r="AI75" s="171">
        <f>'K&amp;R'!BR$15*$BI75</f>
        <v>0.16427593127264503</v>
      </c>
      <c r="AJ75" s="171">
        <f>'K&amp;R'!BS$15*$BI75</f>
        <v>0.16427593127264503</v>
      </c>
      <c r="AK75" s="171">
        <f>'K&amp;R'!BT$15*$BI75</f>
        <v>0.16427593127264503</v>
      </c>
      <c r="AL75" s="171">
        <f>'K&amp;R'!BU$15*$BI75</f>
        <v>0.16427593127264503</v>
      </c>
      <c r="AM75" s="171">
        <f>'K&amp;R'!BV$15*$BI75</f>
        <v>0.16427593127264503</v>
      </c>
      <c r="AN75" s="171">
        <f>'K&amp;R'!BW$15*$BI75</f>
        <v>0.16427593127264503</v>
      </c>
      <c r="AO75" s="171">
        <f>'K&amp;R'!BX$15*$BI75</f>
        <v>0.16427593127264503</v>
      </c>
      <c r="AP75" s="171">
        <f>'K&amp;R'!BY$15*$BI75</f>
        <v>0.16427593127264503</v>
      </c>
      <c r="AQ75" s="171">
        <f>'K&amp;R'!BZ$15*$BI75</f>
        <v>0.16427593127264503</v>
      </c>
      <c r="AR75" s="171">
        <f>'K&amp;R'!CA$15*$BI75</f>
        <v>0.16427593127264503</v>
      </c>
      <c r="AS75" s="171">
        <f>'K&amp;R'!CB$15*$BI75</f>
        <v>0.16427593127264503</v>
      </c>
      <c r="AT75" s="171">
        <f>'K&amp;R'!CC$15*$BI75</f>
        <v>0.25012831328601898</v>
      </c>
      <c r="AU75" s="171">
        <f>'K&amp;R'!CD$15*$BI75</f>
        <v>0.25012831328601898</v>
      </c>
      <c r="AV75" s="171">
        <f>'K&amp;R'!CE$15*$BI75</f>
        <v>0.25012831328601898</v>
      </c>
      <c r="AW75" s="171">
        <f>'K&amp;R'!CF$15*$BI75</f>
        <v>0.25012831328601898</v>
      </c>
      <c r="AX75" s="171">
        <f>'K&amp;R'!CG$15*$BI75</f>
        <v>0.25012831328601898</v>
      </c>
      <c r="AY75" s="171">
        <f>'K&amp;R'!CH$15*$BI75</f>
        <v>0.25012831328601898</v>
      </c>
      <c r="AZ75" s="171">
        <f>'K&amp;R'!CI$15*$BI75</f>
        <v>0.25012831328601898</v>
      </c>
      <c r="BA75" s="171">
        <f>'K&amp;R'!CJ$15*$BI75</f>
        <v>0.25012831328601898</v>
      </c>
      <c r="BB75" s="171">
        <f>'K&amp;R'!CK$15*$BI75</f>
        <v>0.25012831328601898</v>
      </c>
      <c r="BC75" s="171">
        <f>'K&amp;R'!CL$15*$BI75</f>
        <v>0.25012831328601898</v>
      </c>
      <c r="BD75" s="171">
        <f>'K&amp;R'!CM$15*$BI75</f>
        <v>0.25012831328601898</v>
      </c>
      <c r="BE75" s="171">
        <f>'K&amp;R'!CN$15*$BI75</f>
        <v>0.25012831328601898</v>
      </c>
      <c r="BF75" s="171">
        <f>'K&amp;R'!CO$15*$BI75</f>
        <v>0.25763216268459954</v>
      </c>
      <c r="BG75" s="171">
        <f>'K&amp;R'!CP$15*$BI75</f>
        <v>0.25763216268459954</v>
      </c>
      <c r="BI75" s="174">
        <f>SUMIF(Revenue!$P:$P,'K&amp;R (USD)'!$F75,Revenue!$F:$F)</f>
        <v>1.7021638612506986E-3</v>
      </c>
    </row>
    <row r="76" spans="1:61" s="173" customFormat="1" ht="12.75" hidden="1" customHeight="1">
      <c r="A76" s="179" t="s">
        <v>589</v>
      </c>
      <c r="B76" s="179" t="s">
        <v>589</v>
      </c>
      <c r="C76" s="170" t="str" cm="1">
        <f t="array" ref="C76">IFERROR(INDEX('Legal Entity'!B:B,MATCH('K&amp;R (USD)'!F76,'Legal Entity'!A:A,0),0),0)</f>
        <v>1315 - Corix Multi-Utility Services Inc.</v>
      </c>
      <c r="D76" s="170" t="str" cm="1">
        <f t="array" ref="D76">IFERROR(INDEX('Legal Entity'!C:C,MATCH(F76,'Legal Entity'!A:A,0),0),0)</f>
        <v>CA</v>
      </c>
      <c r="E76" s="170" t="s">
        <v>635</v>
      </c>
      <c r="F76" s="170" t="s">
        <v>144</v>
      </c>
      <c r="G76" s="170"/>
      <c r="H76" s="171">
        <f>'K&amp;R'!AQ$15*$BI76</f>
        <v>2.4058361317139551E-2</v>
      </c>
      <c r="I76" s="171">
        <f>'K&amp;R'!AR$15*$BI76</f>
        <v>2.4058361317139551E-2</v>
      </c>
      <c r="J76" s="171">
        <f>'K&amp;R'!AS$15*$BI76</f>
        <v>2.4058361317139551E-2</v>
      </c>
      <c r="K76" s="171">
        <f>'K&amp;R'!AT$15*$BI76</f>
        <v>2.4058361317139551E-2</v>
      </c>
      <c r="L76" s="171">
        <f>'K&amp;R'!AU$15*$BI76</f>
        <v>2.4058361317139551E-2</v>
      </c>
      <c r="M76" s="171">
        <f>'K&amp;R'!AV$15*$BI76</f>
        <v>2.4058361317139551E-2</v>
      </c>
      <c r="N76" s="171">
        <f>'K&amp;R'!AW$15*$BI76</f>
        <v>2.4058361317139551E-2</v>
      </c>
      <c r="O76" s="171">
        <f>'K&amp;R'!AX$15*$BI76</f>
        <v>2.4058361317139551E-2</v>
      </c>
      <c r="P76" s="171">
        <f>'K&amp;R'!AY$15*$BI76</f>
        <v>2.4058361317139551E-2</v>
      </c>
      <c r="Q76" s="171">
        <f>'K&amp;R'!AZ$15*$BI76</f>
        <v>2.4058361317139551E-2</v>
      </c>
      <c r="R76" s="171">
        <f>'K&amp;R'!BA$15*$BI76</f>
        <v>2.4058361317139551E-2</v>
      </c>
      <c r="S76" s="171">
        <f>'K&amp;R'!BB$15*$BI76</f>
        <v>2.4058361317139551E-2</v>
      </c>
      <c r="T76" s="171">
        <f>'K&amp;R'!BC$15*$BI76</f>
        <v>2.4058361317139551E-2</v>
      </c>
      <c r="U76" s="171">
        <f>'K&amp;R'!BD$15*$BI76</f>
        <v>2.4058361317139551E-2</v>
      </c>
      <c r="V76" s="171">
        <f>'K&amp;R'!BE$15*$BI76</f>
        <v>2.5983030222510719E-2</v>
      </c>
      <c r="W76" s="171">
        <f>'K&amp;R'!BF$15*$BI76</f>
        <v>2.5983030222510719E-2</v>
      </c>
      <c r="X76" s="171">
        <f>'K&amp;R'!BG$15*$BI76</f>
        <v>2.5983030222510719E-2</v>
      </c>
      <c r="Y76" s="171">
        <f>'K&amp;R'!BH$15*$BI76</f>
        <v>2.5983030222510719E-2</v>
      </c>
      <c r="Z76" s="171">
        <f>'K&amp;R'!BI$15*$BI76</f>
        <v>2.5983030222510719E-2</v>
      </c>
      <c r="AA76" s="171">
        <f>'K&amp;R'!BJ$15*$BI76</f>
        <v>2.5983030222510719E-2</v>
      </c>
      <c r="AB76" s="171">
        <f>'K&amp;R'!BK$15*$BI76</f>
        <v>2.5983030222510719E-2</v>
      </c>
      <c r="AC76" s="171">
        <f>'K&amp;R'!BL$15*$BI76</f>
        <v>2.5983030222510719E-2</v>
      </c>
      <c r="AD76" s="171">
        <f>'K&amp;R'!BM$15*$BI76</f>
        <v>2.5983030222510719E-2</v>
      </c>
      <c r="AE76" s="171">
        <f>'K&amp;R'!BN$15*$BI76</f>
        <v>2.5983030222510719E-2</v>
      </c>
      <c r="AF76" s="171">
        <f>'K&amp;R'!BO$15*$BI76</f>
        <v>2.5983030222510719E-2</v>
      </c>
      <c r="AG76" s="171">
        <f>'K&amp;R'!BP$15*$BI76</f>
        <v>2.5983030222510719E-2</v>
      </c>
      <c r="AH76" s="171">
        <f>'K&amp;R'!BQ$15*$BI76</f>
        <v>5.2745551351696764E-2</v>
      </c>
      <c r="AI76" s="171">
        <f>'K&amp;R'!BR$15*$BI76</f>
        <v>5.2745551351696764E-2</v>
      </c>
      <c r="AJ76" s="171">
        <f>'K&amp;R'!BS$15*$BI76</f>
        <v>5.2745551351696764E-2</v>
      </c>
      <c r="AK76" s="171">
        <f>'K&amp;R'!BT$15*$BI76</f>
        <v>5.2745551351696764E-2</v>
      </c>
      <c r="AL76" s="171">
        <f>'K&amp;R'!BU$15*$BI76</f>
        <v>5.2745551351696764E-2</v>
      </c>
      <c r="AM76" s="171">
        <f>'K&amp;R'!BV$15*$BI76</f>
        <v>5.2745551351696764E-2</v>
      </c>
      <c r="AN76" s="171">
        <f>'K&amp;R'!BW$15*$BI76</f>
        <v>5.2745551351696764E-2</v>
      </c>
      <c r="AO76" s="171">
        <f>'K&amp;R'!BX$15*$BI76</f>
        <v>5.2745551351696764E-2</v>
      </c>
      <c r="AP76" s="171">
        <f>'K&amp;R'!BY$15*$BI76</f>
        <v>5.2745551351696764E-2</v>
      </c>
      <c r="AQ76" s="171">
        <f>'K&amp;R'!BZ$15*$BI76</f>
        <v>5.2745551351696764E-2</v>
      </c>
      <c r="AR76" s="171">
        <f>'K&amp;R'!CA$15*$BI76</f>
        <v>5.2745551351696764E-2</v>
      </c>
      <c r="AS76" s="171">
        <f>'K&amp;R'!CB$15*$BI76</f>
        <v>5.2745551351696764E-2</v>
      </c>
      <c r="AT76" s="171">
        <f>'K&amp;R'!CC$15*$BI76</f>
        <v>8.031094811475839E-2</v>
      </c>
      <c r="AU76" s="171">
        <f>'K&amp;R'!CD$15*$BI76</f>
        <v>8.031094811475839E-2</v>
      </c>
      <c r="AV76" s="171">
        <f>'K&amp;R'!CE$15*$BI76</f>
        <v>8.031094811475839E-2</v>
      </c>
      <c r="AW76" s="171">
        <f>'K&amp;R'!CF$15*$BI76</f>
        <v>8.031094811475839E-2</v>
      </c>
      <c r="AX76" s="171">
        <f>'K&amp;R'!CG$15*$BI76</f>
        <v>8.031094811475839E-2</v>
      </c>
      <c r="AY76" s="171">
        <f>'K&amp;R'!CH$15*$BI76</f>
        <v>8.031094811475839E-2</v>
      </c>
      <c r="AZ76" s="171">
        <f>'K&amp;R'!CI$15*$BI76</f>
        <v>8.031094811475839E-2</v>
      </c>
      <c r="BA76" s="171">
        <f>'K&amp;R'!CJ$15*$BI76</f>
        <v>8.031094811475839E-2</v>
      </c>
      <c r="BB76" s="171">
        <f>'K&amp;R'!CK$15*$BI76</f>
        <v>8.031094811475839E-2</v>
      </c>
      <c r="BC76" s="171">
        <f>'K&amp;R'!CL$15*$BI76</f>
        <v>8.031094811475839E-2</v>
      </c>
      <c r="BD76" s="171">
        <f>'K&amp;R'!CM$15*$BI76</f>
        <v>8.031094811475839E-2</v>
      </c>
      <c r="BE76" s="171">
        <f>'K&amp;R'!CN$15*$BI76</f>
        <v>8.031094811475839E-2</v>
      </c>
      <c r="BF76" s="171">
        <f>'K&amp;R'!CO$15*$BI76</f>
        <v>8.272027655820112E-2</v>
      </c>
      <c r="BG76" s="171">
        <f>'K&amp;R'!CP$15*$BI76</f>
        <v>8.272027655820112E-2</v>
      </c>
      <c r="BI76" s="174">
        <f>SUMIF(Revenue!$P:$P,'K&amp;R (USD)'!$F76,Revenue!$F:$F)</f>
        <v>5.4652906641322108E-4</v>
      </c>
    </row>
    <row r="77" spans="1:61" s="173" customFormat="1" ht="12.75" hidden="1" customHeight="1">
      <c r="A77" s="179" t="s">
        <v>589</v>
      </c>
      <c r="B77" s="179" t="s">
        <v>589</v>
      </c>
      <c r="C77" s="170" t="str" cm="1">
        <f t="array" ref="C77">IFERROR(INDEX('Legal Entity'!B:B,MATCH('K&amp;R (USD)'!F77,'Legal Entity'!A:A,0),0),0)</f>
        <v>1315 - Corix Multi-Utility Services Inc.</v>
      </c>
      <c r="D77" s="170" t="str" cm="1">
        <f t="array" ref="D77">IFERROR(INDEX('Legal Entity'!C:C,MATCH(F77,'Legal Entity'!A:A,0),0),0)</f>
        <v>CA</v>
      </c>
      <c r="E77" s="170" t="s">
        <v>635</v>
      </c>
      <c r="F77" s="170" t="s">
        <v>145</v>
      </c>
      <c r="G77" s="170"/>
      <c r="H77" s="171">
        <f>'K&amp;R'!AQ$15*$BI77</f>
        <v>3.4132162050963498E-2</v>
      </c>
      <c r="I77" s="171">
        <f>'K&amp;R'!AR$15*$BI77</f>
        <v>3.4132162050963498E-2</v>
      </c>
      <c r="J77" s="171">
        <f>'K&amp;R'!AS$15*$BI77</f>
        <v>3.4132162050963498E-2</v>
      </c>
      <c r="K77" s="171">
        <f>'K&amp;R'!AT$15*$BI77</f>
        <v>3.4132162050963498E-2</v>
      </c>
      <c r="L77" s="171">
        <f>'K&amp;R'!AU$15*$BI77</f>
        <v>3.4132162050963498E-2</v>
      </c>
      <c r="M77" s="171">
        <f>'K&amp;R'!AV$15*$BI77</f>
        <v>3.4132162050963498E-2</v>
      </c>
      <c r="N77" s="171">
        <f>'K&amp;R'!AW$15*$BI77</f>
        <v>3.4132162050963498E-2</v>
      </c>
      <c r="O77" s="171">
        <f>'K&amp;R'!AX$15*$BI77</f>
        <v>3.4132162050963498E-2</v>
      </c>
      <c r="P77" s="171">
        <f>'K&amp;R'!AY$15*$BI77</f>
        <v>3.4132162050963498E-2</v>
      </c>
      <c r="Q77" s="171">
        <f>'K&amp;R'!AZ$15*$BI77</f>
        <v>3.4132162050963498E-2</v>
      </c>
      <c r="R77" s="171">
        <f>'K&amp;R'!BA$15*$BI77</f>
        <v>3.4132162050963498E-2</v>
      </c>
      <c r="S77" s="171">
        <f>'K&amp;R'!BB$15*$BI77</f>
        <v>3.4132162050963498E-2</v>
      </c>
      <c r="T77" s="171">
        <f>'K&amp;R'!BC$15*$BI77</f>
        <v>3.4132162050963498E-2</v>
      </c>
      <c r="U77" s="171">
        <f>'K&amp;R'!BD$15*$BI77</f>
        <v>3.4132162050963498E-2</v>
      </c>
      <c r="V77" s="171">
        <f>'K&amp;R'!BE$15*$BI77</f>
        <v>3.6862735015040581E-2</v>
      </c>
      <c r="W77" s="171">
        <f>'K&amp;R'!BF$15*$BI77</f>
        <v>3.6862735015040581E-2</v>
      </c>
      <c r="X77" s="171">
        <f>'K&amp;R'!BG$15*$BI77</f>
        <v>3.6862735015040581E-2</v>
      </c>
      <c r="Y77" s="171">
        <f>'K&amp;R'!BH$15*$BI77</f>
        <v>3.6862735015040581E-2</v>
      </c>
      <c r="Z77" s="171">
        <f>'K&amp;R'!BI$15*$BI77</f>
        <v>3.6862735015040581E-2</v>
      </c>
      <c r="AA77" s="171">
        <f>'K&amp;R'!BJ$15*$BI77</f>
        <v>3.6862735015040581E-2</v>
      </c>
      <c r="AB77" s="171">
        <f>'K&amp;R'!BK$15*$BI77</f>
        <v>3.6862735015040581E-2</v>
      </c>
      <c r="AC77" s="171">
        <f>'K&amp;R'!BL$15*$BI77</f>
        <v>3.6862735015040581E-2</v>
      </c>
      <c r="AD77" s="171">
        <f>'K&amp;R'!BM$15*$BI77</f>
        <v>3.6862735015040581E-2</v>
      </c>
      <c r="AE77" s="171">
        <f>'K&amp;R'!BN$15*$BI77</f>
        <v>3.6862735015040581E-2</v>
      </c>
      <c r="AF77" s="171">
        <f>'K&amp;R'!BO$15*$BI77</f>
        <v>3.6862735015040581E-2</v>
      </c>
      <c r="AG77" s="171">
        <f>'K&amp;R'!BP$15*$BI77</f>
        <v>3.6862735015040581E-2</v>
      </c>
      <c r="AH77" s="171">
        <f>'K&amp;R'!BQ$15*$BI77</f>
        <v>7.483135208053239E-2</v>
      </c>
      <c r="AI77" s="171">
        <f>'K&amp;R'!BR$15*$BI77</f>
        <v>7.483135208053239E-2</v>
      </c>
      <c r="AJ77" s="171">
        <f>'K&amp;R'!BS$15*$BI77</f>
        <v>7.483135208053239E-2</v>
      </c>
      <c r="AK77" s="171">
        <f>'K&amp;R'!BT$15*$BI77</f>
        <v>7.483135208053239E-2</v>
      </c>
      <c r="AL77" s="171">
        <f>'K&amp;R'!BU$15*$BI77</f>
        <v>7.483135208053239E-2</v>
      </c>
      <c r="AM77" s="171">
        <f>'K&amp;R'!BV$15*$BI77</f>
        <v>7.483135208053239E-2</v>
      </c>
      <c r="AN77" s="171">
        <f>'K&amp;R'!BW$15*$BI77</f>
        <v>7.483135208053239E-2</v>
      </c>
      <c r="AO77" s="171">
        <f>'K&amp;R'!BX$15*$BI77</f>
        <v>7.483135208053239E-2</v>
      </c>
      <c r="AP77" s="171">
        <f>'K&amp;R'!BY$15*$BI77</f>
        <v>7.483135208053239E-2</v>
      </c>
      <c r="AQ77" s="171">
        <f>'K&amp;R'!BZ$15*$BI77</f>
        <v>7.483135208053239E-2</v>
      </c>
      <c r="AR77" s="171">
        <f>'K&amp;R'!CA$15*$BI77</f>
        <v>7.483135208053239E-2</v>
      </c>
      <c r="AS77" s="171">
        <f>'K&amp;R'!CB$15*$BI77</f>
        <v>7.483135208053239E-2</v>
      </c>
      <c r="AT77" s="171">
        <f>'K&amp;R'!CC$15*$BI77</f>
        <v>0.11393902765798894</v>
      </c>
      <c r="AU77" s="171">
        <f>'K&amp;R'!CD$15*$BI77</f>
        <v>0.11393902765798894</v>
      </c>
      <c r="AV77" s="171">
        <f>'K&amp;R'!CE$15*$BI77</f>
        <v>0.11393902765798894</v>
      </c>
      <c r="AW77" s="171">
        <f>'K&amp;R'!CF$15*$BI77</f>
        <v>0.11393902765798894</v>
      </c>
      <c r="AX77" s="171">
        <f>'K&amp;R'!CG$15*$BI77</f>
        <v>0.11393902765798894</v>
      </c>
      <c r="AY77" s="171">
        <f>'K&amp;R'!CH$15*$BI77</f>
        <v>0.11393902765798894</v>
      </c>
      <c r="AZ77" s="171">
        <f>'K&amp;R'!CI$15*$BI77</f>
        <v>0.11393902765798894</v>
      </c>
      <c r="BA77" s="171">
        <f>'K&amp;R'!CJ$15*$BI77</f>
        <v>0.11393902765798894</v>
      </c>
      <c r="BB77" s="171">
        <f>'K&amp;R'!CK$15*$BI77</f>
        <v>0.11393902765798894</v>
      </c>
      <c r="BC77" s="171">
        <f>'K&amp;R'!CL$15*$BI77</f>
        <v>0.11393902765798894</v>
      </c>
      <c r="BD77" s="171">
        <f>'K&amp;R'!CM$15*$BI77</f>
        <v>0.11393902765798894</v>
      </c>
      <c r="BE77" s="171">
        <f>'K&amp;R'!CN$15*$BI77</f>
        <v>0.11393902765798894</v>
      </c>
      <c r="BF77" s="171">
        <f>'K&amp;R'!CO$15*$BI77</f>
        <v>0.11735719848772859</v>
      </c>
      <c r="BG77" s="171">
        <f>'K&amp;R'!CP$15*$BI77</f>
        <v>0.11735719848772859</v>
      </c>
      <c r="BI77" s="174">
        <f>SUMIF(Revenue!$P:$P,'K&amp;R (USD)'!$F77,Revenue!$F:$F)</f>
        <v>7.7537361811455953E-4</v>
      </c>
    </row>
    <row r="78" spans="1:61" s="173" customFormat="1" ht="12.75" hidden="1" customHeight="1">
      <c r="A78" s="179" t="s">
        <v>589</v>
      </c>
      <c r="B78" s="179" t="s">
        <v>589</v>
      </c>
      <c r="C78" s="170" t="str" cm="1">
        <f t="array" ref="C78">IFERROR(INDEX('Legal Entity'!B:B,MATCH('K&amp;R (USD)'!F78,'Legal Entity'!A:A,0),0),0)</f>
        <v>1315 - Corix Multi-Utility Services Inc.</v>
      </c>
      <c r="D78" s="170" t="str" cm="1">
        <f t="array" ref="D78">IFERROR(INDEX('Legal Entity'!C:C,MATCH(F78,'Legal Entity'!A:A,0),0),0)</f>
        <v>CA</v>
      </c>
      <c r="E78" s="170" t="s">
        <v>635</v>
      </c>
      <c r="F78" s="170" t="s">
        <v>147</v>
      </c>
      <c r="G78" s="170"/>
      <c r="H78" s="171">
        <f>'K&amp;R'!AQ$15*$BI78</f>
        <v>7.9832260626909624E-2</v>
      </c>
      <c r="I78" s="171">
        <f>'K&amp;R'!AR$15*$BI78</f>
        <v>7.9832260626909624E-2</v>
      </c>
      <c r="J78" s="171">
        <f>'K&amp;R'!AS$15*$BI78</f>
        <v>7.9832260626909624E-2</v>
      </c>
      <c r="K78" s="171">
        <f>'K&amp;R'!AT$15*$BI78</f>
        <v>7.9832260626909624E-2</v>
      </c>
      <c r="L78" s="171">
        <f>'K&amp;R'!AU$15*$BI78</f>
        <v>7.9832260626909624E-2</v>
      </c>
      <c r="M78" s="171">
        <f>'K&amp;R'!AV$15*$BI78</f>
        <v>7.9832260626909624E-2</v>
      </c>
      <c r="N78" s="171">
        <f>'K&amp;R'!AW$15*$BI78</f>
        <v>7.9832260626909624E-2</v>
      </c>
      <c r="O78" s="171">
        <f>'K&amp;R'!AX$15*$BI78</f>
        <v>7.9832260626909624E-2</v>
      </c>
      <c r="P78" s="171">
        <f>'K&amp;R'!AY$15*$BI78</f>
        <v>7.9832260626909624E-2</v>
      </c>
      <c r="Q78" s="171">
        <f>'K&amp;R'!AZ$15*$BI78</f>
        <v>7.9832260626909624E-2</v>
      </c>
      <c r="R78" s="171">
        <f>'K&amp;R'!BA$15*$BI78</f>
        <v>7.9832260626909624E-2</v>
      </c>
      <c r="S78" s="171">
        <f>'K&amp;R'!BB$15*$BI78</f>
        <v>7.9832260626909624E-2</v>
      </c>
      <c r="T78" s="171">
        <f>'K&amp;R'!BC$15*$BI78</f>
        <v>7.9832260626909624E-2</v>
      </c>
      <c r="U78" s="171">
        <f>'K&amp;R'!BD$15*$BI78</f>
        <v>7.9832260626909624E-2</v>
      </c>
      <c r="V78" s="171">
        <f>'K&amp;R'!BE$15*$BI78</f>
        <v>8.6218841477062394E-2</v>
      </c>
      <c r="W78" s="171">
        <f>'K&amp;R'!BF$15*$BI78</f>
        <v>8.6218841477062394E-2</v>
      </c>
      <c r="X78" s="171">
        <f>'K&amp;R'!BG$15*$BI78</f>
        <v>8.6218841477062394E-2</v>
      </c>
      <c r="Y78" s="171">
        <f>'K&amp;R'!BH$15*$BI78</f>
        <v>8.6218841477062394E-2</v>
      </c>
      <c r="Z78" s="171">
        <f>'K&amp;R'!BI$15*$BI78</f>
        <v>8.6218841477062394E-2</v>
      </c>
      <c r="AA78" s="171">
        <f>'K&amp;R'!BJ$15*$BI78</f>
        <v>8.6218841477062394E-2</v>
      </c>
      <c r="AB78" s="171">
        <f>'K&amp;R'!BK$15*$BI78</f>
        <v>8.6218841477062394E-2</v>
      </c>
      <c r="AC78" s="171">
        <f>'K&amp;R'!BL$15*$BI78</f>
        <v>8.6218841477062394E-2</v>
      </c>
      <c r="AD78" s="171">
        <f>'K&amp;R'!BM$15*$BI78</f>
        <v>8.6218841477062394E-2</v>
      </c>
      <c r="AE78" s="171">
        <f>'K&amp;R'!BN$15*$BI78</f>
        <v>8.6218841477062394E-2</v>
      </c>
      <c r="AF78" s="171">
        <f>'K&amp;R'!BO$15*$BI78</f>
        <v>8.6218841477062394E-2</v>
      </c>
      <c r="AG78" s="171">
        <f>'K&amp;R'!BP$15*$BI78</f>
        <v>8.6218841477062394E-2</v>
      </c>
      <c r="AH78" s="171">
        <f>'K&amp;R'!BQ$15*$BI78</f>
        <v>0.17502424819843668</v>
      </c>
      <c r="AI78" s="171">
        <f>'K&amp;R'!BR$15*$BI78</f>
        <v>0.17502424819843668</v>
      </c>
      <c r="AJ78" s="171">
        <f>'K&amp;R'!BS$15*$BI78</f>
        <v>0.17502424819843668</v>
      </c>
      <c r="AK78" s="171">
        <f>'K&amp;R'!BT$15*$BI78</f>
        <v>0.17502424819843668</v>
      </c>
      <c r="AL78" s="171">
        <f>'K&amp;R'!BU$15*$BI78</f>
        <v>0.17502424819843668</v>
      </c>
      <c r="AM78" s="171">
        <f>'K&amp;R'!BV$15*$BI78</f>
        <v>0.17502424819843668</v>
      </c>
      <c r="AN78" s="171">
        <f>'K&amp;R'!BW$15*$BI78</f>
        <v>0.17502424819843668</v>
      </c>
      <c r="AO78" s="171">
        <f>'K&amp;R'!BX$15*$BI78</f>
        <v>0.17502424819843668</v>
      </c>
      <c r="AP78" s="171">
        <f>'K&amp;R'!BY$15*$BI78</f>
        <v>0.17502424819843668</v>
      </c>
      <c r="AQ78" s="171">
        <f>'K&amp;R'!BZ$15*$BI78</f>
        <v>0.17502424819843668</v>
      </c>
      <c r="AR78" s="171">
        <f>'K&amp;R'!CA$15*$BI78</f>
        <v>0.17502424819843668</v>
      </c>
      <c r="AS78" s="171">
        <f>'K&amp;R'!CB$15*$BI78</f>
        <v>0.17502424819843668</v>
      </c>
      <c r="AT78" s="171">
        <f>'K&amp;R'!CC$15*$BI78</f>
        <v>0.2664938171214522</v>
      </c>
      <c r="AU78" s="171">
        <f>'K&amp;R'!CD$15*$BI78</f>
        <v>0.2664938171214522</v>
      </c>
      <c r="AV78" s="171">
        <f>'K&amp;R'!CE$15*$BI78</f>
        <v>0.2664938171214522</v>
      </c>
      <c r="AW78" s="171">
        <f>'K&amp;R'!CF$15*$BI78</f>
        <v>0.2664938171214522</v>
      </c>
      <c r="AX78" s="171">
        <f>'K&amp;R'!CG$15*$BI78</f>
        <v>0.2664938171214522</v>
      </c>
      <c r="AY78" s="171">
        <f>'K&amp;R'!CH$15*$BI78</f>
        <v>0.2664938171214522</v>
      </c>
      <c r="AZ78" s="171">
        <f>'K&amp;R'!CI$15*$BI78</f>
        <v>0.2664938171214522</v>
      </c>
      <c r="BA78" s="171">
        <f>'K&amp;R'!CJ$15*$BI78</f>
        <v>0.2664938171214522</v>
      </c>
      <c r="BB78" s="171">
        <f>'K&amp;R'!CK$15*$BI78</f>
        <v>0.2664938171214522</v>
      </c>
      <c r="BC78" s="171">
        <f>'K&amp;R'!CL$15*$BI78</f>
        <v>0.2664938171214522</v>
      </c>
      <c r="BD78" s="171">
        <f>'K&amp;R'!CM$15*$BI78</f>
        <v>0.2664938171214522</v>
      </c>
      <c r="BE78" s="171">
        <f>'K&amp;R'!CN$15*$BI78</f>
        <v>0.2664938171214522</v>
      </c>
      <c r="BF78" s="171">
        <f>'K&amp;R'!CO$15*$BI78</f>
        <v>0.27448863163509568</v>
      </c>
      <c r="BG78" s="171">
        <f>'K&amp;R'!CP$15*$BI78</f>
        <v>0.27448863163509568</v>
      </c>
      <c r="BI78" s="174">
        <f>SUMIF(Revenue!$P:$P,'K&amp;R (USD)'!$F78,Revenue!$F:$F)</f>
        <v>1.8135337770905746E-3</v>
      </c>
    </row>
    <row r="79" spans="1:61" s="173" customFormat="1" ht="12.75" hidden="1" customHeight="1">
      <c r="A79" s="179" t="s">
        <v>589</v>
      </c>
      <c r="B79" s="179" t="s">
        <v>589</v>
      </c>
      <c r="C79" s="170" t="str" cm="1">
        <f t="array" ref="C79">IFERROR(INDEX('Legal Entity'!B:B,MATCH('K&amp;R (USD)'!F79,'Legal Entity'!A:A,0),0),0)</f>
        <v>1315 - Corix Multi-Utility Services Inc.</v>
      </c>
      <c r="D79" s="170" t="str" cm="1">
        <f t="array" ref="D79">IFERROR(INDEX('Legal Entity'!C:C,MATCH(F79,'Legal Entity'!A:A,0),0),0)</f>
        <v>CA</v>
      </c>
      <c r="E79" s="170" t="s">
        <v>635</v>
      </c>
      <c r="F79" s="170" t="s">
        <v>148</v>
      </c>
      <c r="G79" s="170"/>
      <c r="H79" s="171">
        <f>'K&amp;R'!AQ$15*$BI79</f>
        <v>0.1052176099231273</v>
      </c>
      <c r="I79" s="171">
        <f>'K&amp;R'!AR$15*$BI79</f>
        <v>0.1052176099231273</v>
      </c>
      <c r="J79" s="171">
        <f>'K&amp;R'!AS$15*$BI79</f>
        <v>0.1052176099231273</v>
      </c>
      <c r="K79" s="171">
        <f>'K&amp;R'!AT$15*$BI79</f>
        <v>0.1052176099231273</v>
      </c>
      <c r="L79" s="171">
        <f>'K&amp;R'!AU$15*$BI79</f>
        <v>0.1052176099231273</v>
      </c>
      <c r="M79" s="171">
        <f>'K&amp;R'!AV$15*$BI79</f>
        <v>0.1052176099231273</v>
      </c>
      <c r="N79" s="171">
        <f>'K&amp;R'!AW$15*$BI79</f>
        <v>0.1052176099231273</v>
      </c>
      <c r="O79" s="171">
        <f>'K&amp;R'!AX$15*$BI79</f>
        <v>0.1052176099231273</v>
      </c>
      <c r="P79" s="171">
        <f>'K&amp;R'!AY$15*$BI79</f>
        <v>0.1052176099231273</v>
      </c>
      <c r="Q79" s="171">
        <f>'K&amp;R'!AZ$15*$BI79</f>
        <v>0.1052176099231273</v>
      </c>
      <c r="R79" s="171">
        <f>'K&amp;R'!BA$15*$BI79</f>
        <v>0.1052176099231273</v>
      </c>
      <c r="S79" s="171">
        <f>'K&amp;R'!BB$15*$BI79</f>
        <v>0.1052176099231273</v>
      </c>
      <c r="T79" s="171">
        <f>'K&amp;R'!BC$15*$BI79</f>
        <v>0.1052176099231273</v>
      </c>
      <c r="U79" s="171">
        <f>'K&amp;R'!BD$15*$BI79</f>
        <v>0.1052176099231273</v>
      </c>
      <c r="V79" s="171">
        <f>'K&amp;R'!BE$15*$BI79</f>
        <v>0.1136350187169775</v>
      </c>
      <c r="W79" s="171">
        <f>'K&amp;R'!BF$15*$BI79</f>
        <v>0.1136350187169775</v>
      </c>
      <c r="X79" s="171">
        <f>'K&amp;R'!BG$15*$BI79</f>
        <v>0.1136350187169775</v>
      </c>
      <c r="Y79" s="171">
        <f>'K&amp;R'!BH$15*$BI79</f>
        <v>0.1136350187169775</v>
      </c>
      <c r="Z79" s="171">
        <f>'K&amp;R'!BI$15*$BI79</f>
        <v>0.1136350187169775</v>
      </c>
      <c r="AA79" s="171">
        <f>'K&amp;R'!BJ$15*$BI79</f>
        <v>0.1136350187169775</v>
      </c>
      <c r="AB79" s="171">
        <f>'K&amp;R'!BK$15*$BI79</f>
        <v>0.1136350187169775</v>
      </c>
      <c r="AC79" s="171">
        <f>'K&amp;R'!BL$15*$BI79</f>
        <v>0.1136350187169775</v>
      </c>
      <c r="AD79" s="171">
        <f>'K&amp;R'!BM$15*$BI79</f>
        <v>0.1136350187169775</v>
      </c>
      <c r="AE79" s="171">
        <f>'K&amp;R'!BN$15*$BI79</f>
        <v>0.1136350187169775</v>
      </c>
      <c r="AF79" s="171">
        <f>'K&amp;R'!BO$15*$BI79</f>
        <v>0.1136350187169775</v>
      </c>
      <c r="AG79" s="171">
        <f>'K&amp;R'!BP$15*$BI79</f>
        <v>0.1136350187169775</v>
      </c>
      <c r="AH79" s="171">
        <f>'K&amp;R'!BQ$15*$BI79</f>
        <v>0.23067908799546433</v>
      </c>
      <c r="AI79" s="171">
        <f>'K&amp;R'!BR$15*$BI79</f>
        <v>0.23067908799546433</v>
      </c>
      <c r="AJ79" s="171">
        <f>'K&amp;R'!BS$15*$BI79</f>
        <v>0.23067908799546433</v>
      </c>
      <c r="AK79" s="171">
        <f>'K&amp;R'!BT$15*$BI79</f>
        <v>0.23067908799546433</v>
      </c>
      <c r="AL79" s="171">
        <f>'K&amp;R'!BU$15*$BI79</f>
        <v>0.23067908799546433</v>
      </c>
      <c r="AM79" s="171">
        <f>'K&amp;R'!BV$15*$BI79</f>
        <v>0.23067908799546433</v>
      </c>
      <c r="AN79" s="171">
        <f>'K&amp;R'!BW$15*$BI79</f>
        <v>0.23067908799546433</v>
      </c>
      <c r="AO79" s="171">
        <f>'K&amp;R'!BX$15*$BI79</f>
        <v>0.23067908799546433</v>
      </c>
      <c r="AP79" s="171">
        <f>'K&amp;R'!BY$15*$BI79</f>
        <v>0.23067908799546433</v>
      </c>
      <c r="AQ79" s="171">
        <f>'K&amp;R'!BZ$15*$BI79</f>
        <v>0.23067908799546433</v>
      </c>
      <c r="AR79" s="171">
        <f>'K&amp;R'!CA$15*$BI79</f>
        <v>0.23067908799546433</v>
      </c>
      <c r="AS79" s="171">
        <f>'K&amp;R'!CB$15*$BI79</f>
        <v>0.23067908799546433</v>
      </c>
      <c r="AT79" s="171">
        <f>'K&amp;R'!CC$15*$BI79</f>
        <v>0.35123447935230578</v>
      </c>
      <c r="AU79" s="171">
        <f>'K&amp;R'!CD$15*$BI79</f>
        <v>0.35123447935230578</v>
      </c>
      <c r="AV79" s="171">
        <f>'K&amp;R'!CE$15*$BI79</f>
        <v>0.35123447935230578</v>
      </c>
      <c r="AW79" s="171">
        <f>'K&amp;R'!CF$15*$BI79</f>
        <v>0.35123447935230578</v>
      </c>
      <c r="AX79" s="171">
        <f>'K&amp;R'!CG$15*$BI79</f>
        <v>0.35123447935230578</v>
      </c>
      <c r="AY79" s="171">
        <f>'K&amp;R'!CH$15*$BI79</f>
        <v>0.35123447935230578</v>
      </c>
      <c r="AZ79" s="171">
        <f>'K&amp;R'!CI$15*$BI79</f>
        <v>0.35123447935230578</v>
      </c>
      <c r="BA79" s="171">
        <f>'K&amp;R'!CJ$15*$BI79</f>
        <v>0.35123447935230578</v>
      </c>
      <c r="BB79" s="171">
        <f>'K&amp;R'!CK$15*$BI79</f>
        <v>0.35123447935230578</v>
      </c>
      <c r="BC79" s="171">
        <f>'K&amp;R'!CL$15*$BI79</f>
        <v>0.35123447935230578</v>
      </c>
      <c r="BD79" s="171">
        <f>'K&amp;R'!CM$15*$BI79</f>
        <v>0.35123447935230578</v>
      </c>
      <c r="BE79" s="171">
        <f>'K&amp;R'!CN$15*$BI79</f>
        <v>0.35123447935230578</v>
      </c>
      <c r="BF79" s="171">
        <f>'K&amp;R'!CO$15*$BI79</f>
        <v>0.36177151373287486</v>
      </c>
      <c r="BG79" s="171">
        <f>'K&amp;R'!CP$15*$BI79</f>
        <v>0.36177151373287486</v>
      </c>
      <c r="BI79" s="174">
        <f>SUMIF(Revenue!$P:$P,'K&amp;R (USD)'!$F79,Revenue!$F:$F)</f>
        <v>2.3902077686625374E-3</v>
      </c>
    </row>
    <row r="80" spans="1:61" s="173" customFormat="1" ht="12.75" hidden="1" customHeight="1">
      <c r="A80" s="179" t="s">
        <v>589</v>
      </c>
      <c r="B80" s="179" t="s">
        <v>589</v>
      </c>
      <c r="C80" s="170" t="str" cm="1">
        <f t="array" ref="C80">IFERROR(INDEX('Legal Entity'!B:B,MATCH('K&amp;R (USD)'!F80,'Legal Entity'!A:A,0),0),0)</f>
        <v>1315 - Corix Multi-Utility Services Inc.</v>
      </c>
      <c r="D80" s="170" t="str" cm="1">
        <f t="array" ref="D80">IFERROR(INDEX('Legal Entity'!C:C,MATCH(F80,'Legal Entity'!A:A,0),0),0)</f>
        <v>CA</v>
      </c>
      <c r="E80" s="170" t="s">
        <v>635</v>
      </c>
      <c r="F80" s="170" t="s">
        <v>149</v>
      </c>
      <c r="G80" s="170"/>
      <c r="H80" s="171">
        <f>'K&amp;R'!AQ$15*$BI80</f>
        <v>9.1831980328081375E-2</v>
      </c>
      <c r="I80" s="171">
        <f>'K&amp;R'!AR$15*$BI80</f>
        <v>9.1831980328081375E-2</v>
      </c>
      <c r="J80" s="171">
        <f>'K&amp;R'!AS$15*$BI80</f>
        <v>9.1831980328081375E-2</v>
      </c>
      <c r="K80" s="171">
        <f>'K&amp;R'!AT$15*$BI80</f>
        <v>9.1831980328081375E-2</v>
      </c>
      <c r="L80" s="171">
        <f>'K&amp;R'!AU$15*$BI80</f>
        <v>9.1831980328081375E-2</v>
      </c>
      <c r="M80" s="171">
        <f>'K&amp;R'!AV$15*$BI80</f>
        <v>9.1831980328081375E-2</v>
      </c>
      <c r="N80" s="171">
        <f>'K&amp;R'!AW$15*$BI80</f>
        <v>9.1831980328081375E-2</v>
      </c>
      <c r="O80" s="171">
        <f>'K&amp;R'!AX$15*$BI80</f>
        <v>9.1831980328081375E-2</v>
      </c>
      <c r="P80" s="171">
        <f>'K&amp;R'!AY$15*$BI80</f>
        <v>9.1831980328081375E-2</v>
      </c>
      <c r="Q80" s="171">
        <f>'K&amp;R'!AZ$15*$BI80</f>
        <v>9.1831980328081375E-2</v>
      </c>
      <c r="R80" s="171">
        <f>'K&amp;R'!BA$15*$BI80</f>
        <v>9.1831980328081375E-2</v>
      </c>
      <c r="S80" s="171">
        <f>'K&amp;R'!BB$15*$BI80</f>
        <v>9.1831980328081375E-2</v>
      </c>
      <c r="T80" s="171">
        <f>'K&amp;R'!BC$15*$BI80</f>
        <v>9.1831980328081375E-2</v>
      </c>
      <c r="U80" s="171">
        <f>'K&amp;R'!BD$15*$BI80</f>
        <v>9.1831980328081375E-2</v>
      </c>
      <c r="V80" s="171">
        <f>'K&amp;R'!BE$15*$BI80</f>
        <v>9.9178538754327902E-2</v>
      </c>
      <c r="W80" s="171">
        <f>'K&amp;R'!BF$15*$BI80</f>
        <v>9.9178538754327902E-2</v>
      </c>
      <c r="X80" s="171">
        <f>'K&amp;R'!BG$15*$BI80</f>
        <v>9.9178538754327902E-2</v>
      </c>
      <c r="Y80" s="171">
        <f>'K&amp;R'!BH$15*$BI80</f>
        <v>9.9178538754327902E-2</v>
      </c>
      <c r="Z80" s="171">
        <f>'K&amp;R'!BI$15*$BI80</f>
        <v>9.9178538754327902E-2</v>
      </c>
      <c r="AA80" s="171">
        <f>'K&amp;R'!BJ$15*$BI80</f>
        <v>9.9178538754327902E-2</v>
      </c>
      <c r="AB80" s="171">
        <f>'K&amp;R'!BK$15*$BI80</f>
        <v>9.9178538754327902E-2</v>
      </c>
      <c r="AC80" s="171">
        <f>'K&amp;R'!BL$15*$BI80</f>
        <v>9.9178538754327902E-2</v>
      </c>
      <c r="AD80" s="171">
        <f>'K&amp;R'!BM$15*$BI80</f>
        <v>9.9178538754327902E-2</v>
      </c>
      <c r="AE80" s="171">
        <f>'K&amp;R'!BN$15*$BI80</f>
        <v>9.9178538754327902E-2</v>
      </c>
      <c r="AF80" s="171">
        <f>'K&amp;R'!BO$15*$BI80</f>
        <v>9.9178538754327902E-2</v>
      </c>
      <c r="AG80" s="171">
        <f>'K&amp;R'!BP$15*$BI80</f>
        <v>9.9178538754327902E-2</v>
      </c>
      <c r="AH80" s="171">
        <f>'K&amp;R'!BQ$15*$BI80</f>
        <v>0.20133243367128564</v>
      </c>
      <c r="AI80" s="171">
        <f>'K&amp;R'!BR$15*$BI80</f>
        <v>0.20133243367128564</v>
      </c>
      <c r="AJ80" s="171">
        <f>'K&amp;R'!BS$15*$BI80</f>
        <v>0.20133243367128564</v>
      </c>
      <c r="AK80" s="171">
        <f>'K&amp;R'!BT$15*$BI80</f>
        <v>0.20133243367128564</v>
      </c>
      <c r="AL80" s="171">
        <f>'K&amp;R'!BU$15*$BI80</f>
        <v>0.20133243367128564</v>
      </c>
      <c r="AM80" s="171">
        <f>'K&amp;R'!BV$15*$BI80</f>
        <v>0.20133243367128564</v>
      </c>
      <c r="AN80" s="171">
        <f>'K&amp;R'!BW$15*$BI80</f>
        <v>0.20133243367128564</v>
      </c>
      <c r="AO80" s="171">
        <f>'K&amp;R'!BX$15*$BI80</f>
        <v>0.20133243367128564</v>
      </c>
      <c r="AP80" s="171">
        <f>'K&amp;R'!BY$15*$BI80</f>
        <v>0.20133243367128564</v>
      </c>
      <c r="AQ80" s="171">
        <f>'K&amp;R'!BZ$15*$BI80</f>
        <v>0.20133243367128564</v>
      </c>
      <c r="AR80" s="171">
        <f>'K&amp;R'!CA$15*$BI80</f>
        <v>0.20133243367128564</v>
      </c>
      <c r="AS80" s="171">
        <f>'K&amp;R'!CB$15*$BI80</f>
        <v>0.20133243367128564</v>
      </c>
      <c r="AT80" s="171">
        <f>'K&amp;R'!CC$15*$BI80</f>
        <v>0.30655094543575212</v>
      </c>
      <c r="AU80" s="171">
        <f>'K&amp;R'!CD$15*$BI80</f>
        <v>0.30655094543575212</v>
      </c>
      <c r="AV80" s="171">
        <f>'K&amp;R'!CE$15*$BI80</f>
        <v>0.30655094543575212</v>
      </c>
      <c r="AW80" s="171">
        <f>'K&amp;R'!CF$15*$BI80</f>
        <v>0.30655094543575212</v>
      </c>
      <c r="AX80" s="171">
        <f>'K&amp;R'!CG$15*$BI80</f>
        <v>0.30655094543575212</v>
      </c>
      <c r="AY80" s="171">
        <f>'K&amp;R'!CH$15*$BI80</f>
        <v>0.30655094543575212</v>
      </c>
      <c r="AZ80" s="171">
        <f>'K&amp;R'!CI$15*$BI80</f>
        <v>0.30655094543575212</v>
      </c>
      <c r="BA80" s="171">
        <f>'K&amp;R'!CJ$15*$BI80</f>
        <v>0.30655094543575212</v>
      </c>
      <c r="BB80" s="171">
        <f>'K&amp;R'!CK$15*$BI80</f>
        <v>0.30655094543575212</v>
      </c>
      <c r="BC80" s="171">
        <f>'K&amp;R'!CL$15*$BI80</f>
        <v>0.30655094543575212</v>
      </c>
      <c r="BD80" s="171">
        <f>'K&amp;R'!CM$15*$BI80</f>
        <v>0.30655094543575212</v>
      </c>
      <c r="BE80" s="171">
        <f>'K&amp;R'!CN$15*$BI80</f>
        <v>0.30655094543575212</v>
      </c>
      <c r="BF80" s="171">
        <f>'K&amp;R'!CO$15*$BI80</f>
        <v>0.31574747379882462</v>
      </c>
      <c r="BG80" s="171">
        <f>'K&amp;R'!CP$15*$BI80</f>
        <v>0.31574747379882462</v>
      </c>
      <c r="BI80" s="174">
        <f>SUMIF(Revenue!$P:$P,'K&amp;R (USD)'!$F80,Revenue!$F:$F)</f>
        <v>2.0861290515172487E-3</v>
      </c>
    </row>
    <row r="81" spans="1:61" s="173" customFormat="1" ht="12.75" hidden="1" customHeight="1">
      <c r="A81" s="179" t="s">
        <v>589</v>
      </c>
      <c r="B81" s="179" t="s">
        <v>589</v>
      </c>
      <c r="C81" s="170" t="str" cm="1">
        <f t="array" ref="C81">IFERROR(INDEX('Legal Entity'!B:B,MATCH('K&amp;R (USD)'!F81,'Legal Entity'!A:A,0),0),0)</f>
        <v>1315 - Corix Multi-Utility Services Inc.</v>
      </c>
      <c r="D81" s="170" t="str" cm="1">
        <f t="array" ref="D81">IFERROR(INDEX('Legal Entity'!C:C,MATCH(F81,'Legal Entity'!A:A,0),0),0)</f>
        <v>CA</v>
      </c>
      <c r="E81" s="170" t="s">
        <v>635</v>
      </c>
      <c r="F81" s="170" t="s">
        <v>138</v>
      </c>
      <c r="G81" s="170"/>
      <c r="H81" s="171">
        <f>'K&amp;R'!AQ$15*$BI81</f>
        <v>0</v>
      </c>
      <c r="I81" s="171">
        <f>'K&amp;R'!AR$15*$BI81</f>
        <v>0</v>
      </c>
      <c r="J81" s="171">
        <f>'K&amp;R'!AS$15*$BI81</f>
        <v>0</v>
      </c>
      <c r="K81" s="171">
        <f>'K&amp;R'!AT$15*$BI81</f>
        <v>0</v>
      </c>
      <c r="L81" s="171">
        <f>'K&amp;R'!AU$15*$BI81</f>
        <v>0</v>
      </c>
      <c r="M81" s="171">
        <f>'K&amp;R'!AV$15*$BI81</f>
        <v>0</v>
      </c>
      <c r="N81" s="171">
        <f>'K&amp;R'!AW$15*$BI81</f>
        <v>0</v>
      </c>
      <c r="O81" s="171">
        <f>'K&amp;R'!AX$15*$BI81</f>
        <v>0</v>
      </c>
      <c r="P81" s="171">
        <f>'K&amp;R'!AY$15*$BI81</f>
        <v>0</v>
      </c>
      <c r="Q81" s="171">
        <f>'K&amp;R'!AZ$15*$BI81</f>
        <v>0</v>
      </c>
      <c r="R81" s="171">
        <f>'K&amp;R'!BA$15*$BI81</f>
        <v>0</v>
      </c>
      <c r="S81" s="171">
        <f>'K&amp;R'!BB$15*$BI81</f>
        <v>0</v>
      </c>
      <c r="T81" s="171">
        <f>'K&amp;R'!BC$15*$BI81</f>
        <v>0</v>
      </c>
      <c r="U81" s="171">
        <f>'K&amp;R'!BD$15*$BI81</f>
        <v>0</v>
      </c>
      <c r="V81" s="171">
        <f>'K&amp;R'!BE$15*$BI81</f>
        <v>0</v>
      </c>
      <c r="W81" s="171">
        <f>'K&amp;R'!BF$15*$BI81</f>
        <v>0</v>
      </c>
      <c r="X81" s="171">
        <f>'K&amp;R'!BG$15*$BI81</f>
        <v>0</v>
      </c>
      <c r="Y81" s="171">
        <f>'K&amp;R'!BH$15*$BI81</f>
        <v>0</v>
      </c>
      <c r="Z81" s="171">
        <f>'K&amp;R'!BI$15*$BI81</f>
        <v>0</v>
      </c>
      <c r="AA81" s="171">
        <f>'K&amp;R'!BJ$15*$BI81</f>
        <v>0</v>
      </c>
      <c r="AB81" s="171">
        <f>'K&amp;R'!BK$15*$BI81</f>
        <v>0</v>
      </c>
      <c r="AC81" s="171">
        <f>'K&amp;R'!BL$15*$BI81</f>
        <v>0</v>
      </c>
      <c r="AD81" s="171">
        <f>'K&amp;R'!BM$15*$BI81</f>
        <v>0</v>
      </c>
      <c r="AE81" s="171">
        <f>'K&amp;R'!BN$15*$BI81</f>
        <v>0</v>
      </c>
      <c r="AF81" s="171">
        <f>'K&amp;R'!BO$15*$BI81</f>
        <v>0</v>
      </c>
      <c r="AG81" s="171">
        <f>'K&amp;R'!BP$15*$BI81</f>
        <v>0</v>
      </c>
      <c r="AH81" s="171">
        <f>'K&amp;R'!BQ$15*$BI81</f>
        <v>0</v>
      </c>
      <c r="AI81" s="171">
        <f>'K&amp;R'!BR$15*$BI81</f>
        <v>0</v>
      </c>
      <c r="AJ81" s="171">
        <f>'K&amp;R'!BS$15*$BI81</f>
        <v>0</v>
      </c>
      <c r="AK81" s="171">
        <f>'K&amp;R'!BT$15*$BI81</f>
        <v>0</v>
      </c>
      <c r="AL81" s="171">
        <f>'K&amp;R'!BU$15*$BI81</f>
        <v>0</v>
      </c>
      <c r="AM81" s="171">
        <f>'K&amp;R'!BV$15*$BI81</f>
        <v>0</v>
      </c>
      <c r="AN81" s="171">
        <f>'K&amp;R'!BW$15*$BI81</f>
        <v>0</v>
      </c>
      <c r="AO81" s="171">
        <f>'K&amp;R'!BX$15*$BI81</f>
        <v>0</v>
      </c>
      <c r="AP81" s="171">
        <f>'K&amp;R'!BY$15*$BI81</f>
        <v>0</v>
      </c>
      <c r="AQ81" s="171">
        <f>'K&amp;R'!BZ$15*$BI81</f>
        <v>0</v>
      </c>
      <c r="AR81" s="171">
        <f>'K&amp;R'!CA$15*$BI81</f>
        <v>0</v>
      </c>
      <c r="AS81" s="171">
        <f>'K&amp;R'!CB$15*$BI81</f>
        <v>0</v>
      </c>
      <c r="AT81" s="171">
        <f>'K&amp;R'!CC$15*$BI81</f>
        <v>0</v>
      </c>
      <c r="AU81" s="171">
        <f>'K&amp;R'!CD$15*$BI81</f>
        <v>0</v>
      </c>
      <c r="AV81" s="171">
        <f>'K&amp;R'!CE$15*$BI81</f>
        <v>0</v>
      </c>
      <c r="AW81" s="171">
        <f>'K&amp;R'!CF$15*$BI81</f>
        <v>0</v>
      </c>
      <c r="AX81" s="171">
        <f>'K&amp;R'!CG$15*$BI81</f>
        <v>0</v>
      </c>
      <c r="AY81" s="171">
        <f>'K&amp;R'!CH$15*$BI81</f>
        <v>0</v>
      </c>
      <c r="AZ81" s="171">
        <f>'K&amp;R'!CI$15*$BI81</f>
        <v>0</v>
      </c>
      <c r="BA81" s="171">
        <f>'K&amp;R'!CJ$15*$BI81</f>
        <v>0</v>
      </c>
      <c r="BB81" s="171">
        <f>'K&amp;R'!CK$15*$BI81</f>
        <v>0</v>
      </c>
      <c r="BC81" s="171">
        <f>'K&amp;R'!CL$15*$BI81</f>
        <v>0</v>
      </c>
      <c r="BD81" s="171">
        <f>'K&amp;R'!CM$15*$BI81</f>
        <v>0</v>
      </c>
      <c r="BE81" s="171">
        <f>'K&amp;R'!CN$15*$BI81</f>
        <v>0</v>
      </c>
      <c r="BF81" s="171">
        <f>'K&amp;R'!CO$15*$BI81</f>
        <v>0</v>
      </c>
      <c r="BG81" s="171">
        <f>'K&amp;R'!CP$15*$BI81</f>
        <v>0</v>
      </c>
      <c r="BI81" s="174">
        <f>SUMIF(Revenue!$P:$P,'K&amp;R (USD)'!$F81,Revenue!$F:$F)</f>
        <v>0</v>
      </c>
    </row>
    <row r="82" spans="1:61" s="173" customFormat="1" ht="12.75" hidden="1" customHeight="1">
      <c r="A82" s="179" t="s">
        <v>589</v>
      </c>
      <c r="B82" s="179" t="s">
        <v>589</v>
      </c>
      <c r="C82" s="170" t="str" cm="1">
        <f t="array" ref="C82">IFERROR(INDEX('Legal Entity'!B:B,MATCH('K&amp;R (USD)'!F82,'Legal Entity'!A:A,0),0),0)</f>
        <v>1315 - Corix Multi-Utility Services Inc.</v>
      </c>
      <c r="D82" s="170" t="str" cm="1">
        <f t="array" ref="D82">IFERROR(INDEX('Legal Entity'!C:C,MATCH(F82,'Legal Entity'!A:A,0),0),0)</f>
        <v>CA</v>
      </c>
      <c r="E82" s="170" t="s">
        <v>635</v>
      </c>
      <c r="F82" s="170" t="s">
        <v>164</v>
      </c>
      <c r="G82" s="170"/>
      <c r="H82" s="171">
        <f>'K&amp;R'!AQ$15*$BI82</f>
        <v>4.8849020921621243E-3</v>
      </c>
      <c r="I82" s="171">
        <f>'K&amp;R'!AR$15*$BI82</f>
        <v>4.8849020921621243E-3</v>
      </c>
      <c r="J82" s="171">
        <f>'K&amp;R'!AS$15*$BI82</f>
        <v>4.8849020921621243E-3</v>
      </c>
      <c r="K82" s="171">
        <f>'K&amp;R'!AT$15*$BI82</f>
        <v>4.8849020921621243E-3</v>
      </c>
      <c r="L82" s="171">
        <f>'K&amp;R'!AU$15*$BI82</f>
        <v>4.8849020921621243E-3</v>
      </c>
      <c r="M82" s="171">
        <f>'K&amp;R'!AV$15*$BI82</f>
        <v>4.8849020921621243E-3</v>
      </c>
      <c r="N82" s="171">
        <f>'K&amp;R'!AW$15*$BI82</f>
        <v>4.8849020921621243E-3</v>
      </c>
      <c r="O82" s="171">
        <f>'K&amp;R'!AX$15*$BI82</f>
        <v>4.8849020921621243E-3</v>
      </c>
      <c r="P82" s="171">
        <f>'K&amp;R'!AY$15*$BI82</f>
        <v>4.8849020921621243E-3</v>
      </c>
      <c r="Q82" s="171">
        <f>'K&amp;R'!AZ$15*$BI82</f>
        <v>4.8849020921621243E-3</v>
      </c>
      <c r="R82" s="171">
        <f>'K&amp;R'!BA$15*$BI82</f>
        <v>4.8849020921621243E-3</v>
      </c>
      <c r="S82" s="171">
        <f>'K&amp;R'!BB$15*$BI82</f>
        <v>4.8849020921621243E-3</v>
      </c>
      <c r="T82" s="171">
        <f>'K&amp;R'!BC$15*$BI82</f>
        <v>4.8849020921621243E-3</v>
      </c>
      <c r="U82" s="171">
        <f>'K&amp;R'!BD$15*$BI82</f>
        <v>4.8849020921621243E-3</v>
      </c>
      <c r="V82" s="171">
        <f>'K&amp;R'!BE$15*$BI82</f>
        <v>5.2756942595350948E-3</v>
      </c>
      <c r="W82" s="171">
        <f>'K&amp;R'!BF$15*$BI82</f>
        <v>5.2756942595350948E-3</v>
      </c>
      <c r="X82" s="171">
        <f>'K&amp;R'!BG$15*$BI82</f>
        <v>5.2756942595350948E-3</v>
      </c>
      <c r="Y82" s="171">
        <f>'K&amp;R'!BH$15*$BI82</f>
        <v>5.2756942595350948E-3</v>
      </c>
      <c r="Z82" s="171">
        <f>'K&amp;R'!BI$15*$BI82</f>
        <v>5.2756942595350948E-3</v>
      </c>
      <c r="AA82" s="171">
        <f>'K&amp;R'!BJ$15*$BI82</f>
        <v>5.2756942595350948E-3</v>
      </c>
      <c r="AB82" s="171">
        <f>'K&amp;R'!BK$15*$BI82</f>
        <v>5.2756942595350948E-3</v>
      </c>
      <c r="AC82" s="171">
        <f>'K&amp;R'!BL$15*$BI82</f>
        <v>5.2756942595350948E-3</v>
      </c>
      <c r="AD82" s="171">
        <f>'K&amp;R'!BM$15*$BI82</f>
        <v>5.2756942595350948E-3</v>
      </c>
      <c r="AE82" s="171">
        <f>'K&amp;R'!BN$15*$BI82</f>
        <v>5.2756942595350948E-3</v>
      </c>
      <c r="AF82" s="171">
        <f>'K&amp;R'!BO$15*$BI82</f>
        <v>5.2756942595350948E-3</v>
      </c>
      <c r="AG82" s="171">
        <f>'K&amp;R'!BP$15*$BI82</f>
        <v>5.2756942595350948E-3</v>
      </c>
      <c r="AH82" s="171">
        <f>'K&amp;R'!BQ$15*$BI82</f>
        <v>1.0709659346856243E-2</v>
      </c>
      <c r="AI82" s="171">
        <f>'K&amp;R'!BR$15*$BI82</f>
        <v>1.0709659346856243E-2</v>
      </c>
      <c r="AJ82" s="171">
        <f>'K&amp;R'!BS$15*$BI82</f>
        <v>1.0709659346856243E-2</v>
      </c>
      <c r="AK82" s="171">
        <f>'K&amp;R'!BT$15*$BI82</f>
        <v>1.0709659346856243E-2</v>
      </c>
      <c r="AL82" s="171">
        <f>'K&amp;R'!BU$15*$BI82</f>
        <v>1.0709659346856243E-2</v>
      </c>
      <c r="AM82" s="171">
        <f>'K&amp;R'!BV$15*$BI82</f>
        <v>1.0709659346856243E-2</v>
      </c>
      <c r="AN82" s="171">
        <f>'K&amp;R'!BW$15*$BI82</f>
        <v>1.0709659346856243E-2</v>
      </c>
      <c r="AO82" s="171">
        <f>'K&amp;R'!BX$15*$BI82</f>
        <v>1.0709659346856243E-2</v>
      </c>
      <c r="AP82" s="171">
        <f>'K&amp;R'!BY$15*$BI82</f>
        <v>1.0709659346856243E-2</v>
      </c>
      <c r="AQ82" s="171">
        <f>'K&amp;R'!BZ$15*$BI82</f>
        <v>1.0709659346856243E-2</v>
      </c>
      <c r="AR82" s="171">
        <f>'K&amp;R'!CA$15*$BI82</f>
        <v>1.0709659346856243E-2</v>
      </c>
      <c r="AS82" s="171">
        <f>'K&amp;R'!CB$15*$BI82</f>
        <v>1.0709659346856243E-2</v>
      </c>
      <c r="AT82" s="171">
        <f>'K&amp;R'!CC$15*$BI82</f>
        <v>1.6306643386797024E-2</v>
      </c>
      <c r="AU82" s="171">
        <f>'K&amp;R'!CD$15*$BI82</f>
        <v>1.6306643386797024E-2</v>
      </c>
      <c r="AV82" s="171">
        <f>'K&amp;R'!CE$15*$BI82</f>
        <v>1.6306643386797024E-2</v>
      </c>
      <c r="AW82" s="171">
        <f>'K&amp;R'!CF$15*$BI82</f>
        <v>1.6306643386797024E-2</v>
      </c>
      <c r="AX82" s="171">
        <f>'K&amp;R'!CG$15*$BI82</f>
        <v>1.6306643386797024E-2</v>
      </c>
      <c r="AY82" s="171">
        <f>'K&amp;R'!CH$15*$BI82</f>
        <v>1.6306643386797024E-2</v>
      </c>
      <c r="AZ82" s="171">
        <f>'K&amp;R'!CI$15*$BI82</f>
        <v>1.6306643386797024E-2</v>
      </c>
      <c r="BA82" s="171">
        <f>'K&amp;R'!CJ$15*$BI82</f>
        <v>1.6306643386797024E-2</v>
      </c>
      <c r="BB82" s="171">
        <f>'K&amp;R'!CK$15*$BI82</f>
        <v>1.6306643386797024E-2</v>
      </c>
      <c r="BC82" s="171">
        <f>'K&amp;R'!CL$15*$BI82</f>
        <v>1.6306643386797024E-2</v>
      </c>
      <c r="BD82" s="171">
        <f>'K&amp;R'!CM$15*$BI82</f>
        <v>1.6306643386797024E-2</v>
      </c>
      <c r="BE82" s="171">
        <f>'K&amp;R'!CN$15*$BI82</f>
        <v>1.6306643386797024E-2</v>
      </c>
      <c r="BF82" s="171">
        <f>'K&amp;R'!CO$15*$BI82</f>
        <v>1.6795842688400932E-2</v>
      </c>
      <c r="BG82" s="171">
        <f>'K&amp;R'!CP$15*$BI82</f>
        <v>1.6795842688400932E-2</v>
      </c>
      <c r="BI82" s="174">
        <f>SUMIF(Revenue!$P:$P,'K&amp;R (USD)'!$F82,Revenue!$F:$F)</f>
        <v>1.1096936091185027E-4</v>
      </c>
    </row>
    <row r="83" spans="1:61" s="173" customFormat="1" ht="12.75" hidden="1" customHeight="1">
      <c r="A83" s="179" t="s">
        <v>589</v>
      </c>
      <c r="B83" s="179" t="s">
        <v>589</v>
      </c>
      <c r="C83" s="170" t="str" cm="1">
        <f t="array" ref="C83">IFERROR(INDEX('Legal Entity'!B:B,MATCH('K&amp;R (USD)'!F83,'Legal Entity'!A:A,0),0),0)</f>
        <v>1315 - Corix Multi-Utility Services Inc.</v>
      </c>
      <c r="D83" s="170" t="str" cm="1">
        <f t="array" ref="D83">IFERROR(INDEX('Legal Entity'!C:C,MATCH(F83,'Legal Entity'!A:A,0),0),0)</f>
        <v>CA</v>
      </c>
      <c r="E83" s="170" t="s">
        <v>635</v>
      </c>
      <c r="F83" s="170" t="s">
        <v>152</v>
      </c>
      <c r="G83" s="170"/>
      <c r="H83" s="171">
        <f>'K&amp;R'!AQ$15*$BI83</f>
        <v>5.6545717448876195E-2</v>
      </c>
      <c r="I83" s="171">
        <f>'K&amp;R'!AR$15*$BI83</f>
        <v>5.6545717448876195E-2</v>
      </c>
      <c r="J83" s="171">
        <f>'K&amp;R'!AS$15*$BI83</f>
        <v>5.6545717448876195E-2</v>
      </c>
      <c r="K83" s="171">
        <f>'K&amp;R'!AT$15*$BI83</f>
        <v>5.6545717448876195E-2</v>
      </c>
      <c r="L83" s="171">
        <f>'K&amp;R'!AU$15*$BI83</f>
        <v>5.6545717448876195E-2</v>
      </c>
      <c r="M83" s="171">
        <f>'K&amp;R'!AV$15*$BI83</f>
        <v>5.6545717448876195E-2</v>
      </c>
      <c r="N83" s="171">
        <f>'K&amp;R'!AW$15*$BI83</f>
        <v>5.6545717448876195E-2</v>
      </c>
      <c r="O83" s="171">
        <f>'K&amp;R'!AX$15*$BI83</f>
        <v>5.6545717448876195E-2</v>
      </c>
      <c r="P83" s="171">
        <f>'K&amp;R'!AY$15*$BI83</f>
        <v>5.6545717448876195E-2</v>
      </c>
      <c r="Q83" s="171">
        <f>'K&amp;R'!AZ$15*$BI83</f>
        <v>5.6545717448876195E-2</v>
      </c>
      <c r="R83" s="171">
        <f>'K&amp;R'!BA$15*$BI83</f>
        <v>5.6545717448876195E-2</v>
      </c>
      <c r="S83" s="171">
        <f>'K&amp;R'!BB$15*$BI83</f>
        <v>5.6545717448876195E-2</v>
      </c>
      <c r="T83" s="171">
        <f>'K&amp;R'!BC$15*$BI83</f>
        <v>5.6545717448876195E-2</v>
      </c>
      <c r="U83" s="171">
        <f>'K&amp;R'!BD$15*$BI83</f>
        <v>5.6545717448876195E-2</v>
      </c>
      <c r="V83" s="171">
        <f>'K&amp;R'!BE$15*$BI83</f>
        <v>6.1069374844786292E-2</v>
      </c>
      <c r="W83" s="171">
        <f>'K&amp;R'!BF$15*$BI83</f>
        <v>6.1069374844786292E-2</v>
      </c>
      <c r="X83" s="171">
        <f>'K&amp;R'!BG$15*$BI83</f>
        <v>6.1069374844786292E-2</v>
      </c>
      <c r="Y83" s="171">
        <f>'K&amp;R'!BH$15*$BI83</f>
        <v>6.1069374844786292E-2</v>
      </c>
      <c r="Z83" s="171">
        <f>'K&amp;R'!BI$15*$BI83</f>
        <v>6.1069374844786292E-2</v>
      </c>
      <c r="AA83" s="171">
        <f>'K&amp;R'!BJ$15*$BI83</f>
        <v>6.1069374844786292E-2</v>
      </c>
      <c r="AB83" s="171">
        <f>'K&amp;R'!BK$15*$BI83</f>
        <v>6.1069374844786292E-2</v>
      </c>
      <c r="AC83" s="171">
        <f>'K&amp;R'!BL$15*$BI83</f>
        <v>6.1069374844786292E-2</v>
      </c>
      <c r="AD83" s="171">
        <f>'K&amp;R'!BM$15*$BI83</f>
        <v>6.1069374844786292E-2</v>
      </c>
      <c r="AE83" s="171">
        <f>'K&amp;R'!BN$15*$BI83</f>
        <v>6.1069374844786292E-2</v>
      </c>
      <c r="AF83" s="171">
        <f>'K&amp;R'!BO$15*$BI83</f>
        <v>6.1069374844786292E-2</v>
      </c>
      <c r="AG83" s="171">
        <f>'K&amp;R'!BP$15*$BI83</f>
        <v>6.1069374844786292E-2</v>
      </c>
      <c r="AH83" s="171">
        <f>'K&amp;R'!BQ$15*$BI83</f>
        <v>0.12397083093491619</v>
      </c>
      <c r="AI83" s="171">
        <f>'K&amp;R'!BR$15*$BI83</f>
        <v>0.12397083093491619</v>
      </c>
      <c r="AJ83" s="171">
        <f>'K&amp;R'!BS$15*$BI83</f>
        <v>0.12397083093491619</v>
      </c>
      <c r="AK83" s="171">
        <f>'K&amp;R'!BT$15*$BI83</f>
        <v>0.12397083093491619</v>
      </c>
      <c r="AL83" s="171">
        <f>'K&amp;R'!BU$15*$BI83</f>
        <v>0.12397083093491619</v>
      </c>
      <c r="AM83" s="171">
        <f>'K&amp;R'!BV$15*$BI83</f>
        <v>0.12397083093491619</v>
      </c>
      <c r="AN83" s="171">
        <f>'K&amp;R'!BW$15*$BI83</f>
        <v>0.12397083093491619</v>
      </c>
      <c r="AO83" s="171">
        <f>'K&amp;R'!BX$15*$BI83</f>
        <v>0.12397083093491619</v>
      </c>
      <c r="AP83" s="171">
        <f>'K&amp;R'!BY$15*$BI83</f>
        <v>0.12397083093491619</v>
      </c>
      <c r="AQ83" s="171">
        <f>'K&amp;R'!BZ$15*$BI83</f>
        <v>0.12397083093491619</v>
      </c>
      <c r="AR83" s="171">
        <f>'K&amp;R'!CA$15*$BI83</f>
        <v>0.12397083093491619</v>
      </c>
      <c r="AS83" s="171">
        <f>'K&amp;R'!CB$15*$BI83</f>
        <v>0.12397083093491619</v>
      </c>
      <c r="AT83" s="171">
        <f>'K&amp;R'!CC$15*$BI83</f>
        <v>0.18875933070774997</v>
      </c>
      <c r="AU83" s="171">
        <f>'K&amp;R'!CD$15*$BI83</f>
        <v>0.18875933070774997</v>
      </c>
      <c r="AV83" s="171">
        <f>'K&amp;R'!CE$15*$BI83</f>
        <v>0.18875933070774997</v>
      </c>
      <c r="AW83" s="171">
        <f>'K&amp;R'!CF$15*$BI83</f>
        <v>0.18875933070774997</v>
      </c>
      <c r="AX83" s="171">
        <f>'K&amp;R'!CG$15*$BI83</f>
        <v>0.18875933070774997</v>
      </c>
      <c r="AY83" s="171">
        <f>'K&amp;R'!CH$15*$BI83</f>
        <v>0.18875933070774997</v>
      </c>
      <c r="AZ83" s="171">
        <f>'K&amp;R'!CI$15*$BI83</f>
        <v>0.18875933070774997</v>
      </c>
      <c r="BA83" s="171">
        <f>'K&amp;R'!CJ$15*$BI83</f>
        <v>0.18875933070774997</v>
      </c>
      <c r="BB83" s="171">
        <f>'K&amp;R'!CK$15*$BI83</f>
        <v>0.18875933070774997</v>
      </c>
      <c r="BC83" s="171">
        <f>'K&amp;R'!CL$15*$BI83</f>
        <v>0.18875933070774997</v>
      </c>
      <c r="BD83" s="171">
        <f>'K&amp;R'!CM$15*$BI83</f>
        <v>0.18875933070774997</v>
      </c>
      <c r="BE83" s="171">
        <f>'K&amp;R'!CN$15*$BI83</f>
        <v>0.18875933070774997</v>
      </c>
      <c r="BF83" s="171">
        <f>'K&amp;R'!CO$15*$BI83</f>
        <v>0.19442211062898243</v>
      </c>
      <c r="BG83" s="171">
        <f>'K&amp;R'!CP$15*$BI83</f>
        <v>0.19442211062898243</v>
      </c>
      <c r="BI83" s="174">
        <f>SUMIF(Revenue!$P:$P,'K&amp;R (USD)'!$F83,Revenue!$F:$F)</f>
        <v>1.2845379516760224E-3</v>
      </c>
    </row>
    <row r="84" spans="1:61" s="173" customFormat="1" ht="12.75" hidden="1" customHeight="1">
      <c r="A84" s="179" t="s">
        <v>589</v>
      </c>
      <c r="B84" s="179" t="s">
        <v>589</v>
      </c>
      <c r="C84" s="170" t="str" cm="1">
        <f t="array" ref="C84">IFERROR(INDEX('Legal Entity'!B:B,MATCH('K&amp;R (USD)'!F84,'Legal Entity'!A:A,0),0),0)</f>
        <v>1315 - Corix Multi-Utility Services Inc.</v>
      </c>
      <c r="D84" s="170" t="str" cm="1">
        <f t="array" ref="D84">IFERROR(INDEX('Legal Entity'!C:C,MATCH(F84,'Legal Entity'!A:A,0),0),0)</f>
        <v>CA</v>
      </c>
      <c r="E84" s="170" t="s">
        <v>635</v>
      </c>
      <c r="F84" s="170" t="s">
        <v>153</v>
      </c>
      <c r="G84" s="170"/>
      <c r="H84" s="171">
        <f>'K&amp;R'!AQ$15*$BI84</f>
        <v>3.468145160114644E-2</v>
      </c>
      <c r="I84" s="171">
        <f>'K&amp;R'!AR$15*$BI84</f>
        <v>3.468145160114644E-2</v>
      </c>
      <c r="J84" s="171">
        <f>'K&amp;R'!AS$15*$BI84</f>
        <v>3.468145160114644E-2</v>
      </c>
      <c r="K84" s="171">
        <f>'K&amp;R'!AT$15*$BI84</f>
        <v>3.468145160114644E-2</v>
      </c>
      <c r="L84" s="171">
        <f>'K&amp;R'!AU$15*$BI84</f>
        <v>3.468145160114644E-2</v>
      </c>
      <c r="M84" s="171">
        <f>'K&amp;R'!AV$15*$BI84</f>
        <v>3.468145160114644E-2</v>
      </c>
      <c r="N84" s="171">
        <f>'K&amp;R'!AW$15*$BI84</f>
        <v>3.468145160114644E-2</v>
      </c>
      <c r="O84" s="171">
        <f>'K&amp;R'!AX$15*$BI84</f>
        <v>3.468145160114644E-2</v>
      </c>
      <c r="P84" s="171">
        <f>'K&amp;R'!AY$15*$BI84</f>
        <v>3.468145160114644E-2</v>
      </c>
      <c r="Q84" s="171">
        <f>'K&amp;R'!AZ$15*$BI84</f>
        <v>3.468145160114644E-2</v>
      </c>
      <c r="R84" s="171">
        <f>'K&amp;R'!BA$15*$BI84</f>
        <v>3.468145160114644E-2</v>
      </c>
      <c r="S84" s="171">
        <f>'K&amp;R'!BB$15*$BI84</f>
        <v>3.468145160114644E-2</v>
      </c>
      <c r="T84" s="171">
        <f>'K&amp;R'!BC$15*$BI84</f>
        <v>3.468145160114644E-2</v>
      </c>
      <c r="U84" s="171">
        <f>'K&amp;R'!BD$15*$BI84</f>
        <v>3.468145160114644E-2</v>
      </c>
      <c r="V84" s="171">
        <f>'K&amp;R'!BE$15*$BI84</f>
        <v>3.7455967729238156E-2</v>
      </c>
      <c r="W84" s="171">
        <f>'K&amp;R'!BF$15*$BI84</f>
        <v>3.7455967729238156E-2</v>
      </c>
      <c r="X84" s="171">
        <f>'K&amp;R'!BG$15*$BI84</f>
        <v>3.7455967729238156E-2</v>
      </c>
      <c r="Y84" s="171">
        <f>'K&amp;R'!BH$15*$BI84</f>
        <v>3.7455967729238156E-2</v>
      </c>
      <c r="Z84" s="171">
        <f>'K&amp;R'!BI$15*$BI84</f>
        <v>3.7455967729238156E-2</v>
      </c>
      <c r="AA84" s="171">
        <f>'K&amp;R'!BJ$15*$BI84</f>
        <v>3.7455967729238156E-2</v>
      </c>
      <c r="AB84" s="171">
        <f>'K&amp;R'!BK$15*$BI84</f>
        <v>3.7455967729238156E-2</v>
      </c>
      <c r="AC84" s="171">
        <f>'K&amp;R'!BL$15*$BI84</f>
        <v>3.7455967729238156E-2</v>
      </c>
      <c r="AD84" s="171">
        <f>'K&amp;R'!BM$15*$BI84</f>
        <v>3.7455967729238156E-2</v>
      </c>
      <c r="AE84" s="171">
        <f>'K&amp;R'!BN$15*$BI84</f>
        <v>3.7455967729238156E-2</v>
      </c>
      <c r="AF84" s="171">
        <f>'K&amp;R'!BO$15*$BI84</f>
        <v>3.7455967729238156E-2</v>
      </c>
      <c r="AG84" s="171">
        <f>'K&amp;R'!BP$15*$BI84</f>
        <v>3.7455967729238156E-2</v>
      </c>
      <c r="AH84" s="171">
        <f>'K&amp;R'!BQ$15*$BI84</f>
        <v>7.6035614490353468E-2</v>
      </c>
      <c r="AI84" s="171">
        <f>'K&amp;R'!BR$15*$BI84</f>
        <v>7.6035614490353468E-2</v>
      </c>
      <c r="AJ84" s="171">
        <f>'K&amp;R'!BS$15*$BI84</f>
        <v>7.6035614490353468E-2</v>
      </c>
      <c r="AK84" s="171">
        <f>'K&amp;R'!BT$15*$BI84</f>
        <v>7.6035614490353468E-2</v>
      </c>
      <c r="AL84" s="171">
        <f>'K&amp;R'!BU$15*$BI84</f>
        <v>7.6035614490353468E-2</v>
      </c>
      <c r="AM84" s="171">
        <f>'K&amp;R'!BV$15*$BI84</f>
        <v>7.6035614490353468E-2</v>
      </c>
      <c r="AN84" s="171">
        <f>'K&amp;R'!BW$15*$BI84</f>
        <v>7.6035614490353468E-2</v>
      </c>
      <c r="AO84" s="171">
        <f>'K&amp;R'!BX$15*$BI84</f>
        <v>7.6035614490353468E-2</v>
      </c>
      <c r="AP84" s="171">
        <f>'K&amp;R'!BY$15*$BI84</f>
        <v>7.6035614490353468E-2</v>
      </c>
      <c r="AQ84" s="171">
        <f>'K&amp;R'!BZ$15*$BI84</f>
        <v>7.6035614490353468E-2</v>
      </c>
      <c r="AR84" s="171">
        <f>'K&amp;R'!CA$15*$BI84</f>
        <v>7.6035614490353468E-2</v>
      </c>
      <c r="AS84" s="171">
        <f>'K&amp;R'!CB$15*$BI84</f>
        <v>7.6035614490353468E-2</v>
      </c>
      <c r="AT84" s="171">
        <f>'K&amp;R'!CC$15*$BI84</f>
        <v>0.11577265065430223</v>
      </c>
      <c r="AU84" s="171">
        <f>'K&amp;R'!CD$15*$BI84</f>
        <v>0.11577265065430223</v>
      </c>
      <c r="AV84" s="171">
        <f>'K&amp;R'!CE$15*$BI84</f>
        <v>0.11577265065430223</v>
      </c>
      <c r="AW84" s="171">
        <f>'K&amp;R'!CF$15*$BI84</f>
        <v>0.11577265065430223</v>
      </c>
      <c r="AX84" s="171">
        <f>'K&amp;R'!CG$15*$BI84</f>
        <v>0.11577265065430223</v>
      </c>
      <c r="AY84" s="171">
        <f>'K&amp;R'!CH$15*$BI84</f>
        <v>0.11577265065430223</v>
      </c>
      <c r="AZ84" s="171">
        <f>'K&amp;R'!CI$15*$BI84</f>
        <v>0.11577265065430223</v>
      </c>
      <c r="BA84" s="171">
        <f>'K&amp;R'!CJ$15*$BI84</f>
        <v>0.11577265065430223</v>
      </c>
      <c r="BB84" s="171">
        <f>'K&amp;R'!CK$15*$BI84</f>
        <v>0.11577265065430223</v>
      </c>
      <c r="BC84" s="171">
        <f>'K&amp;R'!CL$15*$BI84</f>
        <v>0.11577265065430223</v>
      </c>
      <c r="BD84" s="171">
        <f>'K&amp;R'!CM$15*$BI84</f>
        <v>0.11577265065430223</v>
      </c>
      <c r="BE84" s="171">
        <f>'K&amp;R'!CN$15*$BI84</f>
        <v>0.11577265065430223</v>
      </c>
      <c r="BF84" s="171">
        <f>'K&amp;R'!CO$15*$BI84</f>
        <v>0.11924583017393127</v>
      </c>
      <c r="BG84" s="171">
        <f>'K&amp;R'!CP$15*$BI84</f>
        <v>0.11924583017393127</v>
      </c>
      <c r="BI84" s="174">
        <f>SUMIF(Revenue!$P:$P,'K&amp;R (USD)'!$F84,Revenue!$F:$F)</f>
        <v>7.8785172088701024E-4</v>
      </c>
    </row>
    <row r="85" spans="1:61" s="173" customFormat="1" ht="12.75" hidden="1" customHeight="1">
      <c r="A85" s="179" t="s">
        <v>589</v>
      </c>
      <c r="B85" s="179" t="s">
        <v>589</v>
      </c>
      <c r="C85" s="170" t="str" cm="1">
        <f t="array" ref="C85">IFERROR(INDEX('Legal Entity'!B:B,MATCH('K&amp;R (USD)'!F85,'Legal Entity'!A:A,0),0),0)</f>
        <v>1315 - Corix Multi-Utility Services Inc.</v>
      </c>
      <c r="D85" s="170" t="str" cm="1">
        <f t="array" ref="D85">IFERROR(INDEX('Legal Entity'!C:C,MATCH(F85,'Legal Entity'!A:A,0),0),0)</f>
        <v>CA</v>
      </c>
      <c r="E85" s="170" t="s">
        <v>635</v>
      </c>
      <c r="F85" s="170" t="s">
        <v>140</v>
      </c>
      <c r="G85" s="170"/>
      <c r="H85" s="171">
        <f>'K&amp;R'!AQ$15*$BI85</f>
        <v>0</v>
      </c>
      <c r="I85" s="171">
        <f>'K&amp;R'!AR$15*$BI85</f>
        <v>0</v>
      </c>
      <c r="J85" s="171">
        <f>'K&amp;R'!AS$15*$BI85</f>
        <v>0</v>
      </c>
      <c r="K85" s="171">
        <f>'K&amp;R'!AT$15*$BI85</f>
        <v>0</v>
      </c>
      <c r="L85" s="171">
        <f>'K&amp;R'!AU$15*$BI85</f>
        <v>0</v>
      </c>
      <c r="M85" s="171">
        <f>'K&amp;R'!AV$15*$BI85</f>
        <v>0</v>
      </c>
      <c r="N85" s="171">
        <f>'K&amp;R'!AW$15*$BI85</f>
        <v>0</v>
      </c>
      <c r="O85" s="171">
        <f>'K&amp;R'!AX$15*$BI85</f>
        <v>0</v>
      </c>
      <c r="P85" s="171">
        <f>'K&amp;R'!AY$15*$BI85</f>
        <v>0</v>
      </c>
      <c r="Q85" s="171">
        <f>'K&amp;R'!AZ$15*$BI85</f>
        <v>0</v>
      </c>
      <c r="R85" s="171">
        <f>'K&amp;R'!BA$15*$BI85</f>
        <v>0</v>
      </c>
      <c r="S85" s="171">
        <f>'K&amp;R'!BB$15*$BI85</f>
        <v>0</v>
      </c>
      <c r="T85" s="171">
        <f>'K&amp;R'!BC$15*$BI85</f>
        <v>0</v>
      </c>
      <c r="U85" s="171">
        <f>'K&amp;R'!BD$15*$BI85</f>
        <v>0</v>
      </c>
      <c r="V85" s="171">
        <f>'K&amp;R'!BE$15*$BI85</f>
        <v>0</v>
      </c>
      <c r="W85" s="171">
        <f>'K&amp;R'!BF$15*$BI85</f>
        <v>0</v>
      </c>
      <c r="X85" s="171">
        <f>'K&amp;R'!BG$15*$BI85</f>
        <v>0</v>
      </c>
      <c r="Y85" s="171">
        <f>'K&amp;R'!BH$15*$BI85</f>
        <v>0</v>
      </c>
      <c r="Z85" s="171">
        <f>'K&amp;R'!BI$15*$BI85</f>
        <v>0</v>
      </c>
      <c r="AA85" s="171">
        <f>'K&amp;R'!BJ$15*$BI85</f>
        <v>0</v>
      </c>
      <c r="AB85" s="171">
        <f>'K&amp;R'!BK$15*$BI85</f>
        <v>0</v>
      </c>
      <c r="AC85" s="171">
        <f>'K&amp;R'!BL$15*$BI85</f>
        <v>0</v>
      </c>
      <c r="AD85" s="171">
        <f>'K&amp;R'!BM$15*$BI85</f>
        <v>0</v>
      </c>
      <c r="AE85" s="171">
        <f>'K&amp;R'!BN$15*$BI85</f>
        <v>0</v>
      </c>
      <c r="AF85" s="171">
        <f>'K&amp;R'!BO$15*$BI85</f>
        <v>0</v>
      </c>
      <c r="AG85" s="171">
        <f>'K&amp;R'!BP$15*$BI85</f>
        <v>0</v>
      </c>
      <c r="AH85" s="171">
        <f>'K&amp;R'!BQ$15*$BI85</f>
        <v>0</v>
      </c>
      <c r="AI85" s="171">
        <f>'K&amp;R'!BR$15*$BI85</f>
        <v>0</v>
      </c>
      <c r="AJ85" s="171">
        <f>'K&amp;R'!BS$15*$BI85</f>
        <v>0</v>
      </c>
      <c r="AK85" s="171">
        <f>'K&amp;R'!BT$15*$BI85</f>
        <v>0</v>
      </c>
      <c r="AL85" s="171">
        <f>'K&amp;R'!BU$15*$BI85</f>
        <v>0</v>
      </c>
      <c r="AM85" s="171">
        <f>'K&amp;R'!BV$15*$BI85</f>
        <v>0</v>
      </c>
      <c r="AN85" s="171">
        <f>'K&amp;R'!BW$15*$BI85</f>
        <v>0</v>
      </c>
      <c r="AO85" s="171">
        <f>'K&amp;R'!BX$15*$BI85</f>
        <v>0</v>
      </c>
      <c r="AP85" s="171">
        <f>'K&amp;R'!BY$15*$BI85</f>
        <v>0</v>
      </c>
      <c r="AQ85" s="171">
        <f>'K&amp;R'!BZ$15*$BI85</f>
        <v>0</v>
      </c>
      <c r="AR85" s="171">
        <f>'K&amp;R'!CA$15*$BI85</f>
        <v>0</v>
      </c>
      <c r="AS85" s="171">
        <f>'K&amp;R'!CB$15*$BI85</f>
        <v>0</v>
      </c>
      <c r="AT85" s="171">
        <f>'K&amp;R'!CC$15*$BI85</f>
        <v>0</v>
      </c>
      <c r="AU85" s="171">
        <f>'K&amp;R'!CD$15*$BI85</f>
        <v>0</v>
      </c>
      <c r="AV85" s="171">
        <f>'K&amp;R'!CE$15*$BI85</f>
        <v>0</v>
      </c>
      <c r="AW85" s="171">
        <f>'K&amp;R'!CF$15*$BI85</f>
        <v>0</v>
      </c>
      <c r="AX85" s="171">
        <f>'K&amp;R'!CG$15*$BI85</f>
        <v>0</v>
      </c>
      <c r="AY85" s="171">
        <f>'K&amp;R'!CH$15*$BI85</f>
        <v>0</v>
      </c>
      <c r="AZ85" s="171">
        <f>'K&amp;R'!CI$15*$BI85</f>
        <v>0</v>
      </c>
      <c r="BA85" s="171">
        <f>'K&amp;R'!CJ$15*$BI85</f>
        <v>0</v>
      </c>
      <c r="BB85" s="171">
        <f>'K&amp;R'!CK$15*$BI85</f>
        <v>0</v>
      </c>
      <c r="BC85" s="171">
        <f>'K&amp;R'!CL$15*$BI85</f>
        <v>0</v>
      </c>
      <c r="BD85" s="171">
        <f>'K&amp;R'!CM$15*$BI85</f>
        <v>0</v>
      </c>
      <c r="BE85" s="171">
        <f>'K&amp;R'!CN$15*$BI85</f>
        <v>0</v>
      </c>
      <c r="BF85" s="171">
        <f>'K&amp;R'!CO$15*$BI85</f>
        <v>0</v>
      </c>
      <c r="BG85" s="171">
        <f>'K&amp;R'!CP$15*$BI85</f>
        <v>0</v>
      </c>
      <c r="BI85" s="174">
        <f>SUMIF(Revenue!$P:$P,'K&amp;R (USD)'!$F85,Revenue!$F:$F)</f>
        <v>0</v>
      </c>
    </row>
    <row r="86" spans="1:61" s="173" customFormat="1" ht="12.75" hidden="1" customHeight="1">
      <c r="A86" s="179" t="s">
        <v>589</v>
      </c>
      <c r="B86" s="179" t="s">
        <v>589</v>
      </c>
      <c r="C86" s="170" t="str" cm="1">
        <f t="array" ref="C86">IFERROR(INDEX('Legal Entity'!B:B,MATCH('K&amp;R (USD)'!F86,'Legal Entity'!A:A,0),0),0)</f>
        <v>1315 - Corix Multi-Utility Services Inc.</v>
      </c>
      <c r="D86" s="170" t="str" cm="1">
        <f t="array" ref="D86">IFERROR(INDEX('Legal Entity'!C:C,MATCH(F86,'Legal Entity'!A:A,0),0),0)</f>
        <v>CA</v>
      </c>
      <c r="E86" s="170" t="s">
        <v>635</v>
      </c>
      <c r="F86" s="170" t="s">
        <v>154</v>
      </c>
      <c r="G86" s="170"/>
      <c r="H86" s="171">
        <f>'K&amp;R'!AQ$15*$BI86</f>
        <v>0.2095923764310241</v>
      </c>
      <c r="I86" s="171">
        <f>'K&amp;R'!AR$15*$BI86</f>
        <v>0.2095923764310241</v>
      </c>
      <c r="J86" s="171">
        <f>'K&amp;R'!AS$15*$BI86</f>
        <v>0.2095923764310241</v>
      </c>
      <c r="K86" s="171">
        <f>'K&amp;R'!AT$15*$BI86</f>
        <v>0.2095923764310241</v>
      </c>
      <c r="L86" s="171">
        <f>'K&amp;R'!AU$15*$BI86</f>
        <v>0.2095923764310241</v>
      </c>
      <c r="M86" s="171">
        <f>'K&amp;R'!AV$15*$BI86</f>
        <v>0.2095923764310241</v>
      </c>
      <c r="N86" s="171">
        <f>'K&amp;R'!AW$15*$BI86</f>
        <v>0.2095923764310241</v>
      </c>
      <c r="O86" s="171">
        <f>'K&amp;R'!AX$15*$BI86</f>
        <v>0.2095923764310241</v>
      </c>
      <c r="P86" s="171">
        <f>'K&amp;R'!AY$15*$BI86</f>
        <v>0.2095923764310241</v>
      </c>
      <c r="Q86" s="171">
        <f>'K&amp;R'!AZ$15*$BI86</f>
        <v>0.2095923764310241</v>
      </c>
      <c r="R86" s="171">
        <f>'K&amp;R'!BA$15*$BI86</f>
        <v>0.2095923764310241</v>
      </c>
      <c r="S86" s="171">
        <f>'K&amp;R'!BB$15*$BI86</f>
        <v>0.2095923764310241</v>
      </c>
      <c r="T86" s="171">
        <f>'K&amp;R'!BC$15*$BI86</f>
        <v>0.2095923764310241</v>
      </c>
      <c r="U86" s="171">
        <f>'K&amp;R'!BD$15*$BI86</f>
        <v>0.2095923764310241</v>
      </c>
      <c r="V86" s="171">
        <f>'K&amp;R'!BE$15*$BI86</f>
        <v>0.22635976654550605</v>
      </c>
      <c r="W86" s="171">
        <f>'K&amp;R'!BF$15*$BI86</f>
        <v>0.22635976654550605</v>
      </c>
      <c r="X86" s="171">
        <f>'K&amp;R'!BG$15*$BI86</f>
        <v>0.22635976654550605</v>
      </c>
      <c r="Y86" s="171">
        <f>'K&amp;R'!BH$15*$BI86</f>
        <v>0.22635976654550605</v>
      </c>
      <c r="Z86" s="171">
        <f>'K&amp;R'!BI$15*$BI86</f>
        <v>0.22635976654550605</v>
      </c>
      <c r="AA86" s="171">
        <f>'K&amp;R'!BJ$15*$BI86</f>
        <v>0.22635976654550605</v>
      </c>
      <c r="AB86" s="171">
        <f>'K&amp;R'!BK$15*$BI86</f>
        <v>0.22635976654550605</v>
      </c>
      <c r="AC86" s="171">
        <f>'K&amp;R'!BL$15*$BI86</f>
        <v>0.22635976654550605</v>
      </c>
      <c r="AD86" s="171">
        <f>'K&amp;R'!BM$15*$BI86</f>
        <v>0.22635976654550605</v>
      </c>
      <c r="AE86" s="171">
        <f>'K&amp;R'!BN$15*$BI86</f>
        <v>0.22635976654550605</v>
      </c>
      <c r="AF86" s="171">
        <f>'K&amp;R'!BO$15*$BI86</f>
        <v>0.22635976654550605</v>
      </c>
      <c r="AG86" s="171">
        <f>'K&amp;R'!BP$15*$BI86</f>
        <v>0.22635976654550605</v>
      </c>
      <c r="AH86" s="171">
        <f>'K&amp;R'!BQ$15*$BI86</f>
        <v>0.4595103260873773</v>
      </c>
      <c r="AI86" s="171">
        <f>'K&amp;R'!BR$15*$BI86</f>
        <v>0.4595103260873773</v>
      </c>
      <c r="AJ86" s="171">
        <f>'K&amp;R'!BS$15*$BI86</f>
        <v>0.4595103260873773</v>
      </c>
      <c r="AK86" s="171">
        <f>'K&amp;R'!BT$15*$BI86</f>
        <v>0.4595103260873773</v>
      </c>
      <c r="AL86" s="171">
        <f>'K&amp;R'!BU$15*$BI86</f>
        <v>0.4595103260873773</v>
      </c>
      <c r="AM86" s="171">
        <f>'K&amp;R'!BV$15*$BI86</f>
        <v>0.4595103260873773</v>
      </c>
      <c r="AN86" s="171">
        <f>'K&amp;R'!BW$15*$BI86</f>
        <v>0.4595103260873773</v>
      </c>
      <c r="AO86" s="171">
        <f>'K&amp;R'!BX$15*$BI86</f>
        <v>0.4595103260873773</v>
      </c>
      <c r="AP86" s="171">
        <f>'K&amp;R'!BY$15*$BI86</f>
        <v>0.4595103260873773</v>
      </c>
      <c r="AQ86" s="171">
        <f>'K&amp;R'!BZ$15*$BI86</f>
        <v>0.4595103260873773</v>
      </c>
      <c r="AR86" s="171">
        <f>'K&amp;R'!CA$15*$BI86</f>
        <v>0.4595103260873773</v>
      </c>
      <c r="AS86" s="171">
        <f>'K&amp;R'!CB$15*$BI86</f>
        <v>0.4595103260873773</v>
      </c>
      <c r="AT86" s="171">
        <f>'K&amp;R'!CC$15*$BI86</f>
        <v>0.69965540241550472</v>
      </c>
      <c r="AU86" s="171">
        <f>'K&amp;R'!CD$15*$BI86</f>
        <v>0.69965540241550472</v>
      </c>
      <c r="AV86" s="171">
        <f>'K&amp;R'!CE$15*$BI86</f>
        <v>0.69965540241550472</v>
      </c>
      <c r="AW86" s="171">
        <f>'K&amp;R'!CF$15*$BI86</f>
        <v>0.69965540241550472</v>
      </c>
      <c r="AX86" s="171">
        <f>'K&amp;R'!CG$15*$BI86</f>
        <v>0.69965540241550472</v>
      </c>
      <c r="AY86" s="171">
        <f>'K&amp;R'!CH$15*$BI86</f>
        <v>0.69965540241550472</v>
      </c>
      <c r="AZ86" s="171">
        <f>'K&amp;R'!CI$15*$BI86</f>
        <v>0.69965540241550472</v>
      </c>
      <c r="BA86" s="171">
        <f>'K&amp;R'!CJ$15*$BI86</f>
        <v>0.69965540241550472</v>
      </c>
      <c r="BB86" s="171">
        <f>'K&amp;R'!CK$15*$BI86</f>
        <v>0.69965540241550472</v>
      </c>
      <c r="BC86" s="171">
        <f>'K&amp;R'!CL$15*$BI86</f>
        <v>0.69965540241550472</v>
      </c>
      <c r="BD86" s="171">
        <f>'K&amp;R'!CM$15*$BI86</f>
        <v>0.69965540241550472</v>
      </c>
      <c r="BE86" s="171">
        <f>'K&amp;R'!CN$15*$BI86</f>
        <v>0.69965540241550472</v>
      </c>
      <c r="BF86" s="171">
        <f>'K&amp;R'!CO$15*$BI86</f>
        <v>0.72064506448796972</v>
      </c>
      <c r="BG86" s="171">
        <f>'K&amp;R'!CP$15*$BI86</f>
        <v>0.72064506448796972</v>
      </c>
      <c r="BI86" s="174">
        <f>SUMIF(Revenue!$P:$P,'K&amp;R (USD)'!$F86,Revenue!$F:$F)</f>
        <v>4.7612688290856282E-3</v>
      </c>
    </row>
    <row r="87" spans="1:61" s="173" customFormat="1" ht="12.75" hidden="1" customHeight="1">
      <c r="A87" s="179" t="s">
        <v>589</v>
      </c>
      <c r="B87" s="179" t="s">
        <v>589</v>
      </c>
      <c r="C87" s="170" t="str" cm="1">
        <f t="array" ref="C87">IFERROR(INDEX('Legal Entity'!B:B,MATCH('K&amp;R (USD)'!F87,'Legal Entity'!A:A,0),0),0)</f>
        <v>1315 - Corix Multi-Utility Services Inc.</v>
      </c>
      <c r="D87" s="170" t="str" cm="1">
        <f t="array" ref="D87">IFERROR(INDEX('Legal Entity'!C:C,MATCH(F87,'Legal Entity'!A:A,0),0),0)</f>
        <v>CA</v>
      </c>
      <c r="E87" s="170" t="s">
        <v>635</v>
      </c>
      <c r="F87" s="170" t="s">
        <v>155</v>
      </c>
      <c r="G87" s="170"/>
      <c r="H87" s="171">
        <f>'K&amp;R'!AQ$15*$BI87</f>
        <v>2.8941572158310124E-2</v>
      </c>
      <c r="I87" s="171">
        <f>'K&amp;R'!AR$15*$BI87</f>
        <v>2.8941572158310124E-2</v>
      </c>
      <c r="J87" s="171">
        <f>'K&amp;R'!AS$15*$BI87</f>
        <v>2.8941572158310124E-2</v>
      </c>
      <c r="K87" s="171">
        <f>'K&amp;R'!AT$15*$BI87</f>
        <v>2.8941572158310124E-2</v>
      </c>
      <c r="L87" s="171">
        <f>'K&amp;R'!AU$15*$BI87</f>
        <v>2.8941572158310124E-2</v>
      </c>
      <c r="M87" s="171">
        <f>'K&amp;R'!AV$15*$BI87</f>
        <v>2.8941572158310124E-2</v>
      </c>
      <c r="N87" s="171">
        <f>'K&amp;R'!AW$15*$BI87</f>
        <v>2.8941572158310124E-2</v>
      </c>
      <c r="O87" s="171">
        <f>'K&amp;R'!AX$15*$BI87</f>
        <v>2.8941572158310124E-2</v>
      </c>
      <c r="P87" s="171">
        <f>'K&amp;R'!AY$15*$BI87</f>
        <v>2.8941572158310124E-2</v>
      </c>
      <c r="Q87" s="171">
        <f>'K&amp;R'!AZ$15*$BI87</f>
        <v>2.8941572158310124E-2</v>
      </c>
      <c r="R87" s="171">
        <f>'K&amp;R'!BA$15*$BI87</f>
        <v>2.8941572158310124E-2</v>
      </c>
      <c r="S87" s="171">
        <f>'K&amp;R'!BB$15*$BI87</f>
        <v>2.8941572158310124E-2</v>
      </c>
      <c r="T87" s="171">
        <f>'K&amp;R'!BC$15*$BI87</f>
        <v>2.8941572158310124E-2</v>
      </c>
      <c r="U87" s="171">
        <f>'K&amp;R'!BD$15*$BI87</f>
        <v>2.8941572158310124E-2</v>
      </c>
      <c r="V87" s="171">
        <f>'K&amp;R'!BE$15*$BI87</f>
        <v>3.1256897930974935E-2</v>
      </c>
      <c r="W87" s="171">
        <f>'K&amp;R'!BF$15*$BI87</f>
        <v>3.1256897930974935E-2</v>
      </c>
      <c r="X87" s="171">
        <f>'K&amp;R'!BG$15*$BI87</f>
        <v>3.1256897930974935E-2</v>
      </c>
      <c r="Y87" s="171">
        <f>'K&amp;R'!BH$15*$BI87</f>
        <v>3.1256897930974935E-2</v>
      </c>
      <c r="Z87" s="171">
        <f>'K&amp;R'!BI$15*$BI87</f>
        <v>3.1256897930974935E-2</v>
      </c>
      <c r="AA87" s="171">
        <f>'K&amp;R'!BJ$15*$BI87</f>
        <v>3.1256897930974935E-2</v>
      </c>
      <c r="AB87" s="171">
        <f>'K&amp;R'!BK$15*$BI87</f>
        <v>3.1256897930974935E-2</v>
      </c>
      <c r="AC87" s="171">
        <f>'K&amp;R'!BL$15*$BI87</f>
        <v>3.1256897930974935E-2</v>
      </c>
      <c r="AD87" s="171">
        <f>'K&amp;R'!BM$15*$BI87</f>
        <v>3.1256897930974935E-2</v>
      </c>
      <c r="AE87" s="171">
        <f>'K&amp;R'!BN$15*$BI87</f>
        <v>3.1256897930974935E-2</v>
      </c>
      <c r="AF87" s="171">
        <f>'K&amp;R'!BO$15*$BI87</f>
        <v>3.1256897930974935E-2</v>
      </c>
      <c r="AG87" s="171">
        <f>'K&amp;R'!BP$15*$BI87</f>
        <v>3.1256897930974935E-2</v>
      </c>
      <c r="AH87" s="171">
        <f>'K&amp;R'!BQ$15*$BI87</f>
        <v>6.3451502799879128E-2</v>
      </c>
      <c r="AI87" s="171">
        <f>'K&amp;R'!BR$15*$BI87</f>
        <v>6.3451502799879128E-2</v>
      </c>
      <c r="AJ87" s="171">
        <f>'K&amp;R'!BS$15*$BI87</f>
        <v>6.3451502799879128E-2</v>
      </c>
      <c r="AK87" s="171">
        <f>'K&amp;R'!BT$15*$BI87</f>
        <v>6.3451502799879128E-2</v>
      </c>
      <c r="AL87" s="171">
        <f>'K&amp;R'!BU$15*$BI87</f>
        <v>6.3451502799879128E-2</v>
      </c>
      <c r="AM87" s="171">
        <f>'K&amp;R'!BV$15*$BI87</f>
        <v>6.3451502799879128E-2</v>
      </c>
      <c r="AN87" s="171">
        <f>'K&amp;R'!BW$15*$BI87</f>
        <v>6.3451502799879128E-2</v>
      </c>
      <c r="AO87" s="171">
        <f>'K&amp;R'!BX$15*$BI87</f>
        <v>6.3451502799879128E-2</v>
      </c>
      <c r="AP87" s="171">
        <f>'K&amp;R'!BY$15*$BI87</f>
        <v>6.3451502799879128E-2</v>
      </c>
      <c r="AQ87" s="171">
        <f>'K&amp;R'!BZ$15*$BI87</f>
        <v>6.3451502799879128E-2</v>
      </c>
      <c r="AR87" s="171">
        <f>'K&amp;R'!CA$15*$BI87</f>
        <v>6.3451502799879128E-2</v>
      </c>
      <c r="AS87" s="171">
        <f>'K&amp;R'!CB$15*$BI87</f>
        <v>6.3451502799879128E-2</v>
      </c>
      <c r="AT87" s="171">
        <f>'K&amp;R'!CC$15*$BI87</f>
        <v>9.6611945814850442E-2</v>
      </c>
      <c r="AU87" s="171">
        <f>'K&amp;R'!CD$15*$BI87</f>
        <v>9.6611945814850442E-2</v>
      </c>
      <c r="AV87" s="171">
        <f>'K&amp;R'!CE$15*$BI87</f>
        <v>9.6611945814850442E-2</v>
      </c>
      <c r="AW87" s="171">
        <f>'K&amp;R'!CF$15*$BI87</f>
        <v>9.6611945814850442E-2</v>
      </c>
      <c r="AX87" s="171">
        <f>'K&amp;R'!CG$15*$BI87</f>
        <v>9.6611945814850442E-2</v>
      </c>
      <c r="AY87" s="171">
        <f>'K&amp;R'!CH$15*$BI87</f>
        <v>9.6611945814850442E-2</v>
      </c>
      <c r="AZ87" s="171">
        <f>'K&amp;R'!CI$15*$BI87</f>
        <v>9.6611945814850442E-2</v>
      </c>
      <c r="BA87" s="171">
        <f>'K&amp;R'!CJ$15*$BI87</f>
        <v>9.6611945814850442E-2</v>
      </c>
      <c r="BB87" s="171">
        <f>'K&amp;R'!CK$15*$BI87</f>
        <v>9.6611945814850442E-2</v>
      </c>
      <c r="BC87" s="171">
        <f>'K&amp;R'!CL$15*$BI87</f>
        <v>9.6611945814850442E-2</v>
      </c>
      <c r="BD87" s="171">
        <f>'K&amp;R'!CM$15*$BI87</f>
        <v>9.6611945814850442E-2</v>
      </c>
      <c r="BE87" s="171">
        <f>'K&amp;R'!CN$15*$BI87</f>
        <v>9.6611945814850442E-2</v>
      </c>
      <c r="BF87" s="171">
        <f>'K&amp;R'!CO$15*$BI87</f>
        <v>9.9510304189295934E-2</v>
      </c>
      <c r="BG87" s="171">
        <f>'K&amp;R'!CP$15*$BI87</f>
        <v>9.9510304189295934E-2</v>
      </c>
      <c r="BI87" s="174">
        <f>SUMIF(Revenue!$P:$P,'K&amp;R (USD)'!$F87,Revenue!$F:$F)</f>
        <v>6.5746000750863836E-4</v>
      </c>
    </row>
    <row r="88" spans="1:61" s="173" customFormat="1" ht="12.75" hidden="1" customHeight="1">
      <c r="A88" s="179" t="s">
        <v>589</v>
      </c>
      <c r="B88" s="179" t="s">
        <v>589</v>
      </c>
      <c r="C88" s="170" t="str" cm="1">
        <f t="array" ref="C88">IFERROR(INDEX('Legal Entity'!B:B,MATCH('K&amp;R (USD)'!F88,'Legal Entity'!A:A,0),0),0)</f>
        <v>1315 - Corix Multi-Utility Services Inc.</v>
      </c>
      <c r="D88" s="170" t="str" cm="1">
        <f t="array" ref="D88">IFERROR(INDEX('Legal Entity'!C:C,MATCH(F88,'Legal Entity'!A:A,0),0),0)</f>
        <v>CA</v>
      </c>
      <c r="E88" s="170" t="s">
        <v>635</v>
      </c>
      <c r="F88" s="170" t="s">
        <v>156</v>
      </c>
      <c r="G88" s="170"/>
      <c r="H88" s="171">
        <f>'K&amp;R'!AQ$15*$BI88</f>
        <v>6.3615137948877631E-2</v>
      </c>
      <c r="I88" s="171">
        <f>'K&amp;R'!AR$15*$BI88</f>
        <v>6.3615137948877631E-2</v>
      </c>
      <c r="J88" s="171">
        <f>'K&amp;R'!AS$15*$BI88</f>
        <v>6.3615137948877631E-2</v>
      </c>
      <c r="K88" s="171">
        <f>'K&amp;R'!AT$15*$BI88</f>
        <v>6.3615137948877631E-2</v>
      </c>
      <c r="L88" s="171">
        <f>'K&amp;R'!AU$15*$BI88</f>
        <v>6.3615137948877631E-2</v>
      </c>
      <c r="M88" s="171">
        <f>'K&amp;R'!AV$15*$BI88</f>
        <v>6.3615137948877631E-2</v>
      </c>
      <c r="N88" s="171">
        <f>'K&amp;R'!AW$15*$BI88</f>
        <v>6.3615137948877631E-2</v>
      </c>
      <c r="O88" s="171">
        <f>'K&amp;R'!AX$15*$BI88</f>
        <v>6.3615137948877631E-2</v>
      </c>
      <c r="P88" s="171">
        <f>'K&amp;R'!AY$15*$BI88</f>
        <v>6.3615137948877631E-2</v>
      </c>
      <c r="Q88" s="171">
        <f>'K&amp;R'!AZ$15*$BI88</f>
        <v>6.3615137948877631E-2</v>
      </c>
      <c r="R88" s="171">
        <f>'K&amp;R'!BA$15*$BI88</f>
        <v>6.3615137948877631E-2</v>
      </c>
      <c r="S88" s="171">
        <f>'K&amp;R'!BB$15*$BI88</f>
        <v>6.3615137948877631E-2</v>
      </c>
      <c r="T88" s="171">
        <f>'K&amp;R'!BC$15*$BI88</f>
        <v>6.3615137948877631E-2</v>
      </c>
      <c r="U88" s="171">
        <f>'K&amp;R'!BD$15*$BI88</f>
        <v>6.3615137948877631E-2</v>
      </c>
      <c r="V88" s="171">
        <f>'K&amp;R'!BE$15*$BI88</f>
        <v>6.8704348984787861E-2</v>
      </c>
      <c r="W88" s="171">
        <f>'K&amp;R'!BF$15*$BI88</f>
        <v>6.8704348984787861E-2</v>
      </c>
      <c r="X88" s="171">
        <f>'K&amp;R'!BG$15*$BI88</f>
        <v>6.8704348984787861E-2</v>
      </c>
      <c r="Y88" s="171">
        <f>'K&amp;R'!BH$15*$BI88</f>
        <v>6.8704348984787861E-2</v>
      </c>
      <c r="Z88" s="171">
        <f>'K&amp;R'!BI$15*$BI88</f>
        <v>6.8704348984787861E-2</v>
      </c>
      <c r="AA88" s="171">
        <f>'K&amp;R'!BJ$15*$BI88</f>
        <v>6.8704348984787861E-2</v>
      </c>
      <c r="AB88" s="171">
        <f>'K&amp;R'!BK$15*$BI88</f>
        <v>6.8704348984787861E-2</v>
      </c>
      <c r="AC88" s="171">
        <f>'K&amp;R'!BL$15*$BI88</f>
        <v>6.8704348984787861E-2</v>
      </c>
      <c r="AD88" s="171">
        <f>'K&amp;R'!BM$15*$BI88</f>
        <v>6.8704348984787861E-2</v>
      </c>
      <c r="AE88" s="171">
        <f>'K&amp;R'!BN$15*$BI88</f>
        <v>6.8704348984787861E-2</v>
      </c>
      <c r="AF88" s="171">
        <f>'K&amp;R'!BO$15*$BI88</f>
        <v>6.8704348984787861E-2</v>
      </c>
      <c r="AG88" s="171">
        <f>'K&amp;R'!BP$15*$BI88</f>
        <v>6.8704348984787861E-2</v>
      </c>
      <c r="AH88" s="171">
        <f>'K&amp;R'!BQ$15*$BI88</f>
        <v>0.13946982843911937</v>
      </c>
      <c r="AI88" s="171">
        <f>'K&amp;R'!BR$15*$BI88</f>
        <v>0.13946982843911937</v>
      </c>
      <c r="AJ88" s="171">
        <f>'K&amp;R'!BS$15*$BI88</f>
        <v>0.13946982843911937</v>
      </c>
      <c r="AK88" s="171">
        <f>'K&amp;R'!BT$15*$BI88</f>
        <v>0.13946982843911937</v>
      </c>
      <c r="AL88" s="171">
        <f>'K&amp;R'!BU$15*$BI88</f>
        <v>0.13946982843911937</v>
      </c>
      <c r="AM88" s="171">
        <f>'K&amp;R'!BV$15*$BI88</f>
        <v>0.13946982843911937</v>
      </c>
      <c r="AN88" s="171">
        <f>'K&amp;R'!BW$15*$BI88</f>
        <v>0.13946982843911937</v>
      </c>
      <c r="AO88" s="171">
        <f>'K&amp;R'!BX$15*$BI88</f>
        <v>0.13946982843911937</v>
      </c>
      <c r="AP88" s="171">
        <f>'K&amp;R'!BY$15*$BI88</f>
        <v>0.13946982843911937</v>
      </c>
      <c r="AQ88" s="171">
        <f>'K&amp;R'!BZ$15*$BI88</f>
        <v>0.13946982843911937</v>
      </c>
      <c r="AR88" s="171">
        <f>'K&amp;R'!CA$15*$BI88</f>
        <v>0.13946982843911937</v>
      </c>
      <c r="AS88" s="171">
        <f>'K&amp;R'!CB$15*$BI88</f>
        <v>0.13946982843911937</v>
      </c>
      <c r="AT88" s="171">
        <f>'K&amp;R'!CC$15*$BI88</f>
        <v>0.21235827227708079</v>
      </c>
      <c r="AU88" s="171">
        <f>'K&amp;R'!CD$15*$BI88</f>
        <v>0.21235827227708079</v>
      </c>
      <c r="AV88" s="171">
        <f>'K&amp;R'!CE$15*$BI88</f>
        <v>0.21235827227708079</v>
      </c>
      <c r="AW88" s="171">
        <f>'K&amp;R'!CF$15*$BI88</f>
        <v>0.21235827227708079</v>
      </c>
      <c r="AX88" s="171">
        <f>'K&amp;R'!CG$15*$BI88</f>
        <v>0.21235827227708079</v>
      </c>
      <c r="AY88" s="171">
        <f>'K&amp;R'!CH$15*$BI88</f>
        <v>0.21235827227708079</v>
      </c>
      <c r="AZ88" s="171">
        <f>'K&amp;R'!CI$15*$BI88</f>
        <v>0.21235827227708079</v>
      </c>
      <c r="BA88" s="171">
        <f>'K&amp;R'!CJ$15*$BI88</f>
        <v>0.21235827227708079</v>
      </c>
      <c r="BB88" s="171">
        <f>'K&amp;R'!CK$15*$BI88</f>
        <v>0.21235827227708079</v>
      </c>
      <c r="BC88" s="171">
        <f>'K&amp;R'!CL$15*$BI88</f>
        <v>0.21235827227708079</v>
      </c>
      <c r="BD88" s="171">
        <f>'K&amp;R'!CM$15*$BI88</f>
        <v>0.21235827227708079</v>
      </c>
      <c r="BE88" s="171">
        <f>'K&amp;R'!CN$15*$BI88</f>
        <v>0.21235827227708079</v>
      </c>
      <c r="BF88" s="171">
        <f>'K&amp;R'!CO$15*$BI88</f>
        <v>0.21872902044539319</v>
      </c>
      <c r="BG88" s="171">
        <f>'K&amp;R'!CP$15*$BI88</f>
        <v>0.21872902044539319</v>
      </c>
      <c r="BI88" s="174">
        <f>SUMIF(Revenue!$P:$P,'K&amp;R (USD)'!$F88,Revenue!$F:$F)</f>
        <v>1.4451325879863415E-3</v>
      </c>
    </row>
    <row r="89" spans="1:61" s="173" customFormat="1" ht="12.75" hidden="1" customHeight="1">
      <c r="A89" s="179" t="s">
        <v>589</v>
      </c>
      <c r="B89" s="179" t="s">
        <v>589</v>
      </c>
      <c r="C89" s="170" t="str" cm="1">
        <f t="array" ref="C89">IFERROR(INDEX('Legal Entity'!B:B,MATCH('K&amp;R (USD)'!F89,'Legal Entity'!A:A,0),0),0)</f>
        <v>1315 - Corix Multi-Utility Services Inc.</v>
      </c>
      <c r="D89" s="170" t="str" cm="1">
        <f t="array" ref="D89">IFERROR(INDEX('Legal Entity'!C:C,MATCH(F89,'Legal Entity'!A:A,0),0),0)</f>
        <v>CA</v>
      </c>
      <c r="E89" s="170" t="s">
        <v>635</v>
      </c>
      <c r="F89" s="170" t="s">
        <v>157</v>
      </c>
      <c r="G89" s="170"/>
      <c r="H89" s="171">
        <f>'K&amp;R'!AQ$15*$BI89</f>
        <v>3.2778110946771161E-2</v>
      </c>
      <c r="I89" s="171">
        <f>'K&amp;R'!AR$15*$BI89</f>
        <v>3.2778110946771161E-2</v>
      </c>
      <c r="J89" s="171">
        <f>'K&amp;R'!AS$15*$BI89</f>
        <v>3.2778110946771161E-2</v>
      </c>
      <c r="K89" s="171">
        <f>'K&amp;R'!AT$15*$BI89</f>
        <v>3.2778110946771161E-2</v>
      </c>
      <c r="L89" s="171">
        <f>'K&amp;R'!AU$15*$BI89</f>
        <v>3.2778110946771161E-2</v>
      </c>
      <c r="M89" s="171">
        <f>'K&amp;R'!AV$15*$BI89</f>
        <v>3.2778110946771161E-2</v>
      </c>
      <c r="N89" s="171">
        <f>'K&amp;R'!AW$15*$BI89</f>
        <v>3.2778110946771161E-2</v>
      </c>
      <c r="O89" s="171">
        <f>'K&amp;R'!AX$15*$BI89</f>
        <v>3.2778110946771161E-2</v>
      </c>
      <c r="P89" s="171">
        <f>'K&amp;R'!AY$15*$BI89</f>
        <v>3.2778110946771161E-2</v>
      </c>
      <c r="Q89" s="171">
        <f>'K&amp;R'!AZ$15*$BI89</f>
        <v>3.2778110946771161E-2</v>
      </c>
      <c r="R89" s="171">
        <f>'K&amp;R'!BA$15*$BI89</f>
        <v>3.2778110946771161E-2</v>
      </c>
      <c r="S89" s="171">
        <f>'K&amp;R'!BB$15*$BI89</f>
        <v>3.2778110946771161E-2</v>
      </c>
      <c r="T89" s="171">
        <f>'K&amp;R'!BC$15*$BI89</f>
        <v>3.2778110946771161E-2</v>
      </c>
      <c r="U89" s="171">
        <f>'K&amp;R'!BD$15*$BI89</f>
        <v>3.2778110946771161E-2</v>
      </c>
      <c r="V89" s="171">
        <f>'K&amp;R'!BE$15*$BI89</f>
        <v>3.5400359822512856E-2</v>
      </c>
      <c r="W89" s="171">
        <f>'K&amp;R'!BF$15*$BI89</f>
        <v>3.5400359822512856E-2</v>
      </c>
      <c r="X89" s="171">
        <f>'K&amp;R'!BG$15*$BI89</f>
        <v>3.5400359822512856E-2</v>
      </c>
      <c r="Y89" s="171">
        <f>'K&amp;R'!BH$15*$BI89</f>
        <v>3.5400359822512856E-2</v>
      </c>
      <c r="Z89" s="171">
        <f>'K&amp;R'!BI$15*$BI89</f>
        <v>3.5400359822512856E-2</v>
      </c>
      <c r="AA89" s="171">
        <f>'K&amp;R'!BJ$15*$BI89</f>
        <v>3.5400359822512856E-2</v>
      </c>
      <c r="AB89" s="171">
        <f>'K&amp;R'!BK$15*$BI89</f>
        <v>3.5400359822512856E-2</v>
      </c>
      <c r="AC89" s="171">
        <f>'K&amp;R'!BL$15*$BI89</f>
        <v>3.5400359822512856E-2</v>
      </c>
      <c r="AD89" s="171">
        <f>'K&amp;R'!BM$15*$BI89</f>
        <v>3.5400359822512856E-2</v>
      </c>
      <c r="AE89" s="171">
        <f>'K&amp;R'!BN$15*$BI89</f>
        <v>3.5400359822512856E-2</v>
      </c>
      <c r="AF89" s="171">
        <f>'K&amp;R'!BO$15*$BI89</f>
        <v>3.5400359822512856E-2</v>
      </c>
      <c r="AG89" s="171">
        <f>'K&amp;R'!BP$15*$BI89</f>
        <v>3.5400359822512856E-2</v>
      </c>
      <c r="AH89" s="171">
        <f>'K&amp;R'!BQ$15*$BI89</f>
        <v>7.1862730439701095E-2</v>
      </c>
      <c r="AI89" s="171">
        <f>'K&amp;R'!BR$15*$BI89</f>
        <v>7.1862730439701095E-2</v>
      </c>
      <c r="AJ89" s="171">
        <f>'K&amp;R'!BS$15*$BI89</f>
        <v>7.1862730439701095E-2</v>
      </c>
      <c r="AK89" s="171">
        <f>'K&amp;R'!BT$15*$BI89</f>
        <v>7.1862730439701095E-2</v>
      </c>
      <c r="AL89" s="171">
        <f>'K&amp;R'!BU$15*$BI89</f>
        <v>7.1862730439701095E-2</v>
      </c>
      <c r="AM89" s="171">
        <f>'K&amp;R'!BV$15*$BI89</f>
        <v>7.1862730439701095E-2</v>
      </c>
      <c r="AN89" s="171">
        <f>'K&amp;R'!BW$15*$BI89</f>
        <v>7.1862730439701095E-2</v>
      </c>
      <c r="AO89" s="171">
        <f>'K&amp;R'!BX$15*$BI89</f>
        <v>7.1862730439701095E-2</v>
      </c>
      <c r="AP89" s="171">
        <f>'K&amp;R'!BY$15*$BI89</f>
        <v>7.1862730439701095E-2</v>
      </c>
      <c r="AQ89" s="171">
        <f>'K&amp;R'!BZ$15*$BI89</f>
        <v>7.1862730439701095E-2</v>
      </c>
      <c r="AR89" s="171">
        <f>'K&amp;R'!CA$15*$BI89</f>
        <v>7.1862730439701095E-2</v>
      </c>
      <c r="AS89" s="171">
        <f>'K&amp;R'!CB$15*$BI89</f>
        <v>7.1862730439701095E-2</v>
      </c>
      <c r="AT89" s="171">
        <f>'K&amp;R'!CC$15*$BI89</f>
        <v>0.10941897217540499</v>
      </c>
      <c r="AU89" s="171">
        <f>'K&amp;R'!CD$15*$BI89</f>
        <v>0.10941897217540499</v>
      </c>
      <c r="AV89" s="171">
        <f>'K&amp;R'!CE$15*$BI89</f>
        <v>0.10941897217540499</v>
      </c>
      <c r="AW89" s="171">
        <f>'K&amp;R'!CF$15*$BI89</f>
        <v>0.10941897217540499</v>
      </c>
      <c r="AX89" s="171">
        <f>'K&amp;R'!CG$15*$BI89</f>
        <v>0.10941897217540499</v>
      </c>
      <c r="AY89" s="171">
        <f>'K&amp;R'!CH$15*$BI89</f>
        <v>0.10941897217540499</v>
      </c>
      <c r="AZ89" s="171">
        <f>'K&amp;R'!CI$15*$BI89</f>
        <v>0.10941897217540499</v>
      </c>
      <c r="BA89" s="171">
        <f>'K&amp;R'!CJ$15*$BI89</f>
        <v>0.10941897217540499</v>
      </c>
      <c r="BB89" s="171">
        <f>'K&amp;R'!CK$15*$BI89</f>
        <v>0.10941897217540499</v>
      </c>
      <c r="BC89" s="171">
        <f>'K&amp;R'!CL$15*$BI89</f>
        <v>0.10941897217540499</v>
      </c>
      <c r="BD89" s="171">
        <f>'K&amp;R'!CM$15*$BI89</f>
        <v>0.10941897217540499</v>
      </c>
      <c r="BE89" s="171">
        <f>'K&amp;R'!CN$15*$BI89</f>
        <v>0.10941897217540499</v>
      </c>
      <c r="BF89" s="171">
        <f>'K&amp;R'!CO$15*$BI89</f>
        <v>0.11270154134066712</v>
      </c>
      <c r="BG89" s="171">
        <f>'K&amp;R'!CP$15*$BI89</f>
        <v>0.11270154134066712</v>
      </c>
      <c r="BI89" s="174">
        <f>SUMIF(Revenue!$P:$P,'K&amp;R (USD)'!$F89,Revenue!$F:$F)</f>
        <v>7.4461390526068269E-4</v>
      </c>
    </row>
    <row r="90" spans="1:61" s="173" customFormat="1" ht="12.75" hidden="1" customHeight="1">
      <c r="A90" s="179" t="s">
        <v>589</v>
      </c>
      <c r="B90" s="179" t="s">
        <v>589</v>
      </c>
      <c r="C90" s="170" t="str" cm="1">
        <f t="array" ref="C90">IFERROR(INDEX('Legal Entity'!B:B,MATCH('K&amp;R (USD)'!F90,'Legal Entity'!A:A,0),0),0)</f>
        <v>1315 - Corix Multi-Utility Services Inc.</v>
      </c>
      <c r="D90" s="170" t="str" cm="1">
        <f t="array" ref="D90">IFERROR(INDEX('Legal Entity'!C:C,MATCH(F90,'Legal Entity'!A:A,0),0),0)</f>
        <v>CA</v>
      </c>
      <c r="E90" s="170" t="s">
        <v>635</v>
      </c>
      <c r="F90" s="170" t="s">
        <v>158</v>
      </c>
      <c r="G90" s="170"/>
      <c r="H90" s="171">
        <f>'K&amp;R'!AQ$15*$BI90</f>
        <v>0.12862383883230555</v>
      </c>
      <c r="I90" s="171">
        <f>'K&amp;R'!AR$15*$BI90</f>
        <v>0.12862383883230555</v>
      </c>
      <c r="J90" s="171">
        <f>'K&amp;R'!AS$15*$BI90</f>
        <v>0.12862383883230555</v>
      </c>
      <c r="K90" s="171">
        <f>'K&amp;R'!AT$15*$BI90</f>
        <v>0.12862383883230555</v>
      </c>
      <c r="L90" s="171">
        <f>'K&amp;R'!AU$15*$BI90</f>
        <v>0.12862383883230555</v>
      </c>
      <c r="M90" s="171">
        <f>'K&amp;R'!AV$15*$BI90</f>
        <v>0.12862383883230555</v>
      </c>
      <c r="N90" s="171">
        <f>'K&amp;R'!AW$15*$BI90</f>
        <v>0.12862383883230555</v>
      </c>
      <c r="O90" s="171">
        <f>'K&amp;R'!AX$15*$BI90</f>
        <v>0.12862383883230555</v>
      </c>
      <c r="P90" s="171">
        <f>'K&amp;R'!AY$15*$BI90</f>
        <v>0.12862383883230555</v>
      </c>
      <c r="Q90" s="171">
        <f>'K&amp;R'!AZ$15*$BI90</f>
        <v>0.12862383883230555</v>
      </c>
      <c r="R90" s="171">
        <f>'K&amp;R'!BA$15*$BI90</f>
        <v>0.12862383883230555</v>
      </c>
      <c r="S90" s="171">
        <f>'K&amp;R'!BB$15*$BI90</f>
        <v>0.12862383883230555</v>
      </c>
      <c r="T90" s="171">
        <f>'K&amp;R'!BC$15*$BI90</f>
        <v>0.12862383883230555</v>
      </c>
      <c r="U90" s="171">
        <f>'K&amp;R'!BD$15*$BI90</f>
        <v>0.12862383883230555</v>
      </c>
      <c r="V90" s="171">
        <f>'K&amp;R'!BE$15*$BI90</f>
        <v>0.13891374593889003</v>
      </c>
      <c r="W90" s="171">
        <f>'K&amp;R'!BF$15*$BI90</f>
        <v>0.13891374593889003</v>
      </c>
      <c r="X90" s="171">
        <f>'K&amp;R'!BG$15*$BI90</f>
        <v>0.13891374593889003</v>
      </c>
      <c r="Y90" s="171">
        <f>'K&amp;R'!BH$15*$BI90</f>
        <v>0.13891374593889003</v>
      </c>
      <c r="Z90" s="171">
        <f>'K&amp;R'!BI$15*$BI90</f>
        <v>0.13891374593889003</v>
      </c>
      <c r="AA90" s="171">
        <f>'K&amp;R'!BJ$15*$BI90</f>
        <v>0.13891374593889003</v>
      </c>
      <c r="AB90" s="171">
        <f>'K&amp;R'!BK$15*$BI90</f>
        <v>0.13891374593889003</v>
      </c>
      <c r="AC90" s="171">
        <f>'K&amp;R'!BL$15*$BI90</f>
        <v>0.13891374593889003</v>
      </c>
      <c r="AD90" s="171">
        <f>'K&amp;R'!BM$15*$BI90</f>
        <v>0.13891374593889003</v>
      </c>
      <c r="AE90" s="171">
        <f>'K&amp;R'!BN$15*$BI90</f>
        <v>0.13891374593889003</v>
      </c>
      <c r="AF90" s="171">
        <f>'K&amp;R'!BO$15*$BI90</f>
        <v>0.13891374593889003</v>
      </c>
      <c r="AG90" s="171">
        <f>'K&amp;R'!BP$15*$BI90</f>
        <v>0.13891374593889003</v>
      </c>
      <c r="AH90" s="171">
        <f>'K&amp;R'!BQ$15*$BI90</f>
        <v>0.28199490425594675</v>
      </c>
      <c r="AI90" s="171">
        <f>'K&amp;R'!BR$15*$BI90</f>
        <v>0.28199490425594675</v>
      </c>
      <c r="AJ90" s="171">
        <f>'K&amp;R'!BS$15*$BI90</f>
        <v>0.28199490425594675</v>
      </c>
      <c r="AK90" s="171">
        <f>'K&amp;R'!BT$15*$BI90</f>
        <v>0.28199490425594675</v>
      </c>
      <c r="AL90" s="171">
        <f>'K&amp;R'!BU$15*$BI90</f>
        <v>0.28199490425594675</v>
      </c>
      <c r="AM90" s="171">
        <f>'K&amp;R'!BV$15*$BI90</f>
        <v>0.28199490425594675</v>
      </c>
      <c r="AN90" s="171">
        <f>'K&amp;R'!BW$15*$BI90</f>
        <v>0.28199490425594675</v>
      </c>
      <c r="AO90" s="171">
        <f>'K&amp;R'!BX$15*$BI90</f>
        <v>0.28199490425594675</v>
      </c>
      <c r="AP90" s="171">
        <f>'K&amp;R'!BY$15*$BI90</f>
        <v>0.28199490425594675</v>
      </c>
      <c r="AQ90" s="171">
        <f>'K&amp;R'!BZ$15*$BI90</f>
        <v>0.28199490425594675</v>
      </c>
      <c r="AR90" s="171">
        <f>'K&amp;R'!CA$15*$BI90</f>
        <v>0.28199490425594675</v>
      </c>
      <c r="AS90" s="171">
        <f>'K&amp;R'!CB$15*$BI90</f>
        <v>0.28199490425594675</v>
      </c>
      <c r="AT90" s="171">
        <f>'K&amp;R'!CC$15*$BI90</f>
        <v>0.4293684973225152</v>
      </c>
      <c r="AU90" s="171">
        <f>'K&amp;R'!CD$15*$BI90</f>
        <v>0.4293684973225152</v>
      </c>
      <c r="AV90" s="171">
        <f>'K&amp;R'!CE$15*$BI90</f>
        <v>0.4293684973225152</v>
      </c>
      <c r="AW90" s="171">
        <f>'K&amp;R'!CF$15*$BI90</f>
        <v>0.4293684973225152</v>
      </c>
      <c r="AX90" s="171">
        <f>'K&amp;R'!CG$15*$BI90</f>
        <v>0.4293684973225152</v>
      </c>
      <c r="AY90" s="171">
        <f>'K&amp;R'!CH$15*$BI90</f>
        <v>0.4293684973225152</v>
      </c>
      <c r="AZ90" s="171">
        <f>'K&amp;R'!CI$15*$BI90</f>
        <v>0.4293684973225152</v>
      </c>
      <c r="BA90" s="171">
        <f>'K&amp;R'!CJ$15*$BI90</f>
        <v>0.4293684973225152</v>
      </c>
      <c r="BB90" s="171">
        <f>'K&amp;R'!CK$15*$BI90</f>
        <v>0.4293684973225152</v>
      </c>
      <c r="BC90" s="171">
        <f>'K&amp;R'!CL$15*$BI90</f>
        <v>0.4293684973225152</v>
      </c>
      <c r="BD90" s="171">
        <f>'K&amp;R'!CM$15*$BI90</f>
        <v>0.4293684973225152</v>
      </c>
      <c r="BE90" s="171">
        <f>'K&amp;R'!CN$15*$BI90</f>
        <v>0.4293684973225152</v>
      </c>
      <c r="BF90" s="171">
        <f>'K&amp;R'!CO$15*$BI90</f>
        <v>0.44224955224219059</v>
      </c>
      <c r="BG90" s="171">
        <f>'K&amp;R'!CP$15*$BI90</f>
        <v>0.44224955224219059</v>
      </c>
      <c r="BI90" s="174">
        <f>SUMIF(Revenue!$P:$P,'K&amp;R (USD)'!$F90,Revenue!$F:$F)</f>
        <v>2.9219224713124634E-3</v>
      </c>
    </row>
    <row r="91" spans="1:61" s="173" customFormat="1" ht="12.75" hidden="1" customHeight="1">
      <c r="A91" s="179" t="s">
        <v>589</v>
      </c>
      <c r="B91" s="179" t="s">
        <v>589</v>
      </c>
      <c r="C91" s="170" t="str" cm="1">
        <f t="array" ref="C91">IFERROR(INDEX('Legal Entity'!B:B,MATCH('K&amp;R (USD)'!F91,'Legal Entity'!A:A,0),0),0)</f>
        <v>1315 - Corix Multi-Utility Services Inc.</v>
      </c>
      <c r="D91" s="170" t="str" cm="1">
        <f t="array" ref="D91">IFERROR(INDEX('Legal Entity'!C:C,MATCH(F91,'Legal Entity'!A:A,0),0),0)</f>
        <v>CA</v>
      </c>
      <c r="E91" s="170" t="s">
        <v>635</v>
      </c>
      <c r="F91" s="170" t="s">
        <v>159</v>
      </c>
      <c r="G91" s="170"/>
      <c r="H91" s="171">
        <f>'K&amp;R'!AQ$15*$BI91</f>
        <v>9.4647097872731428E-2</v>
      </c>
      <c r="I91" s="171">
        <f>'K&amp;R'!AR$15*$BI91</f>
        <v>9.4647097872731428E-2</v>
      </c>
      <c r="J91" s="171">
        <f>'K&amp;R'!AS$15*$BI91</f>
        <v>9.4647097872731428E-2</v>
      </c>
      <c r="K91" s="171">
        <f>'K&amp;R'!AT$15*$BI91</f>
        <v>9.4647097872731428E-2</v>
      </c>
      <c r="L91" s="171">
        <f>'K&amp;R'!AU$15*$BI91</f>
        <v>9.4647097872731428E-2</v>
      </c>
      <c r="M91" s="171">
        <f>'K&amp;R'!AV$15*$BI91</f>
        <v>9.4647097872731428E-2</v>
      </c>
      <c r="N91" s="171">
        <f>'K&amp;R'!AW$15*$BI91</f>
        <v>9.4647097872731428E-2</v>
      </c>
      <c r="O91" s="171">
        <f>'K&amp;R'!AX$15*$BI91</f>
        <v>9.4647097872731428E-2</v>
      </c>
      <c r="P91" s="171">
        <f>'K&amp;R'!AY$15*$BI91</f>
        <v>9.4647097872731428E-2</v>
      </c>
      <c r="Q91" s="171">
        <f>'K&amp;R'!AZ$15*$BI91</f>
        <v>9.4647097872731428E-2</v>
      </c>
      <c r="R91" s="171">
        <f>'K&amp;R'!BA$15*$BI91</f>
        <v>9.4647097872731428E-2</v>
      </c>
      <c r="S91" s="171">
        <f>'K&amp;R'!BB$15*$BI91</f>
        <v>9.4647097872731428E-2</v>
      </c>
      <c r="T91" s="171">
        <f>'K&amp;R'!BC$15*$BI91</f>
        <v>9.4647097872731428E-2</v>
      </c>
      <c r="U91" s="171">
        <f>'K&amp;R'!BD$15*$BI91</f>
        <v>9.4647097872731428E-2</v>
      </c>
      <c r="V91" s="171">
        <f>'K&amp;R'!BE$15*$BI91</f>
        <v>0.10221886570254994</v>
      </c>
      <c r="W91" s="171">
        <f>'K&amp;R'!BF$15*$BI91</f>
        <v>0.10221886570254994</v>
      </c>
      <c r="X91" s="171">
        <f>'K&amp;R'!BG$15*$BI91</f>
        <v>0.10221886570254994</v>
      </c>
      <c r="Y91" s="171">
        <f>'K&amp;R'!BH$15*$BI91</f>
        <v>0.10221886570254994</v>
      </c>
      <c r="Z91" s="171">
        <f>'K&amp;R'!BI$15*$BI91</f>
        <v>0.10221886570254994</v>
      </c>
      <c r="AA91" s="171">
        <f>'K&amp;R'!BJ$15*$BI91</f>
        <v>0.10221886570254994</v>
      </c>
      <c r="AB91" s="171">
        <f>'K&amp;R'!BK$15*$BI91</f>
        <v>0.10221886570254994</v>
      </c>
      <c r="AC91" s="171">
        <f>'K&amp;R'!BL$15*$BI91</f>
        <v>0.10221886570254994</v>
      </c>
      <c r="AD91" s="171">
        <f>'K&amp;R'!BM$15*$BI91</f>
        <v>0.10221886570254994</v>
      </c>
      <c r="AE91" s="171">
        <f>'K&amp;R'!BN$15*$BI91</f>
        <v>0.10221886570254994</v>
      </c>
      <c r="AF91" s="171">
        <f>'K&amp;R'!BO$15*$BI91</f>
        <v>0.10221886570254994</v>
      </c>
      <c r="AG91" s="171">
        <f>'K&amp;R'!BP$15*$BI91</f>
        <v>0.10221886570254994</v>
      </c>
      <c r="AH91" s="171">
        <f>'K&amp;R'!BQ$15*$BI91</f>
        <v>0.2075042973761764</v>
      </c>
      <c r="AI91" s="171">
        <f>'K&amp;R'!BR$15*$BI91</f>
        <v>0.2075042973761764</v>
      </c>
      <c r="AJ91" s="171">
        <f>'K&amp;R'!BS$15*$BI91</f>
        <v>0.2075042973761764</v>
      </c>
      <c r="AK91" s="171">
        <f>'K&amp;R'!BT$15*$BI91</f>
        <v>0.2075042973761764</v>
      </c>
      <c r="AL91" s="171">
        <f>'K&amp;R'!BU$15*$BI91</f>
        <v>0.2075042973761764</v>
      </c>
      <c r="AM91" s="171">
        <f>'K&amp;R'!BV$15*$BI91</f>
        <v>0.2075042973761764</v>
      </c>
      <c r="AN91" s="171">
        <f>'K&amp;R'!BW$15*$BI91</f>
        <v>0.2075042973761764</v>
      </c>
      <c r="AO91" s="171">
        <f>'K&amp;R'!BX$15*$BI91</f>
        <v>0.2075042973761764</v>
      </c>
      <c r="AP91" s="171">
        <f>'K&amp;R'!BY$15*$BI91</f>
        <v>0.2075042973761764</v>
      </c>
      <c r="AQ91" s="171">
        <f>'K&amp;R'!BZ$15*$BI91</f>
        <v>0.2075042973761764</v>
      </c>
      <c r="AR91" s="171">
        <f>'K&amp;R'!CA$15*$BI91</f>
        <v>0.2075042973761764</v>
      </c>
      <c r="AS91" s="171">
        <f>'K&amp;R'!CB$15*$BI91</f>
        <v>0.2075042973761764</v>
      </c>
      <c r="AT91" s="171">
        <f>'K&amp;R'!CC$15*$BI91</f>
        <v>0.31594829200001168</v>
      </c>
      <c r="AU91" s="171">
        <f>'K&amp;R'!CD$15*$BI91</f>
        <v>0.31594829200001168</v>
      </c>
      <c r="AV91" s="171">
        <f>'K&amp;R'!CE$15*$BI91</f>
        <v>0.31594829200001168</v>
      </c>
      <c r="AW91" s="171">
        <f>'K&amp;R'!CF$15*$BI91</f>
        <v>0.31594829200001168</v>
      </c>
      <c r="AX91" s="171">
        <f>'K&amp;R'!CG$15*$BI91</f>
        <v>0.31594829200001168</v>
      </c>
      <c r="AY91" s="171">
        <f>'K&amp;R'!CH$15*$BI91</f>
        <v>0.31594829200001168</v>
      </c>
      <c r="AZ91" s="171">
        <f>'K&amp;R'!CI$15*$BI91</f>
        <v>0.31594829200001168</v>
      </c>
      <c r="BA91" s="171">
        <f>'K&amp;R'!CJ$15*$BI91</f>
        <v>0.31594829200001168</v>
      </c>
      <c r="BB91" s="171">
        <f>'K&amp;R'!CK$15*$BI91</f>
        <v>0.31594829200001168</v>
      </c>
      <c r="BC91" s="171">
        <f>'K&amp;R'!CL$15*$BI91</f>
        <v>0.31594829200001168</v>
      </c>
      <c r="BD91" s="171">
        <f>'K&amp;R'!CM$15*$BI91</f>
        <v>0.31594829200001168</v>
      </c>
      <c r="BE91" s="171">
        <f>'K&amp;R'!CN$15*$BI91</f>
        <v>0.31594829200001168</v>
      </c>
      <c r="BF91" s="171">
        <f>'K&amp;R'!CO$15*$BI91</f>
        <v>0.32542674076001193</v>
      </c>
      <c r="BG91" s="171">
        <f>'K&amp;R'!CP$15*$BI91</f>
        <v>0.32542674076001193</v>
      </c>
      <c r="BI91" s="174">
        <f>SUMIF(Revenue!$P:$P,'K&amp;R (USD)'!$F91,Revenue!$F:$F)</f>
        <v>2.1500795235897163E-3</v>
      </c>
    </row>
    <row r="92" spans="1:61" s="173" customFormat="1" ht="12.75" hidden="1" customHeight="1">
      <c r="A92" s="179" t="s">
        <v>589</v>
      </c>
      <c r="B92" s="179" t="s">
        <v>589</v>
      </c>
      <c r="C92" s="170" t="str" cm="1">
        <f t="array" ref="C92">IFERROR(INDEX('Legal Entity'!B:B,MATCH('K&amp;R (USD)'!F92,'Legal Entity'!A:A,0),0),0)</f>
        <v>1315 - Corix Multi-Utility Services Inc.</v>
      </c>
      <c r="D92" s="170" t="str" cm="1">
        <f t="array" ref="D92">IFERROR(INDEX('Legal Entity'!C:C,MATCH(F92,'Legal Entity'!A:A,0),0),0)</f>
        <v>CA</v>
      </c>
      <c r="E92" s="170" t="s">
        <v>635</v>
      </c>
      <c r="F92" s="170" t="s">
        <v>161</v>
      </c>
      <c r="G92" s="170"/>
      <c r="H92" s="171">
        <f>'K&amp;R'!AQ$15*$BI92</f>
        <v>4.1367337139022284E-2</v>
      </c>
      <c r="I92" s="171">
        <f>'K&amp;R'!AR$15*$BI92</f>
        <v>4.1367337139022284E-2</v>
      </c>
      <c r="J92" s="171">
        <f>'K&amp;R'!AS$15*$BI92</f>
        <v>4.1367337139022284E-2</v>
      </c>
      <c r="K92" s="171">
        <f>'K&amp;R'!AT$15*$BI92</f>
        <v>4.1367337139022284E-2</v>
      </c>
      <c r="L92" s="171">
        <f>'K&amp;R'!AU$15*$BI92</f>
        <v>4.1367337139022284E-2</v>
      </c>
      <c r="M92" s="171">
        <f>'K&amp;R'!AV$15*$BI92</f>
        <v>4.1367337139022284E-2</v>
      </c>
      <c r="N92" s="171">
        <f>'K&amp;R'!AW$15*$BI92</f>
        <v>4.1367337139022284E-2</v>
      </c>
      <c r="O92" s="171">
        <f>'K&amp;R'!AX$15*$BI92</f>
        <v>4.1367337139022284E-2</v>
      </c>
      <c r="P92" s="171">
        <f>'K&amp;R'!AY$15*$BI92</f>
        <v>4.1367337139022284E-2</v>
      </c>
      <c r="Q92" s="171">
        <f>'K&amp;R'!AZ$15*$BI92</f>
        <v>4.1367337139022284E-2</v>
      </c>
      <c r="R92" s="171">
        <f>'K&amp;R'!BA$15*$BI92</f>
        <v>4.1367337139022284E-2</v>
      </c>
      <c r="S92" s="171">
        <f>'K&amp;R'!BB$15*$BI92</f>
        <v>4.1367337139022284E-2</v>
      </c>
      <c r="T92" s="171">
        <f>'K&amp;R'!BC$15*$BI92</f>
        <v>4.1367337139022284E-2</v>
      </c>
      <c r="U92" s="171">
        <f>'K&amp;R'!BD$15*$BI92</f>
        <v>4.1367337139022284E-2</v>
      </c>
      <c r="V92" s="171">
        <f>'K&amp;R'!BE$15*$BI92</f>
        <v>4.4676724110144075E-2</v>
      </c>
      <c r="W92" s="171">
        <f>'K&amp;R'!BF$15*$BI92</f>
        <v>4.4676724110144075E-2</v>
      </c>
      <c r="X92" s="171">
        <f>'K&amp;R'!BG$15*$BI92</f>
        <v>4.4676724110144075E-2</v>
      </c>
      <c r="Y92" s="171">
        <f>'K&amp;R'!BH$15*$BI92</f>
        <v>4.4676724110144075E-2</v>
      </c>
      <c r="Z92" s="171">
        <f>'K&amp;R'!BI$15*$BI92</f>
        <v>4.4676724110144075E-2</v>
      </c>
      <c r="AA92" s="171">
        <f>'K&amp;R'!BJ$15*$BI92</f>
        <v>4.4676724110144075E-2</v>
      </c>
      <c r="AB92" s="171">
        <f>'K&amp;R'!BK$15*$BI92</f>
        <v>4.4676724110144075E-2</v>
      </c>
      <c r="AC92" s="171">
        <f>'K&amp;R'!BL$15*$BI92</f>
        <v>4.4676724110144075E-2</v>
      </c>
      <c r="AD92" s="171">
        <f>'K&amp;R'!BM$15*$BI92</f>
        <v>4.4676724110144075E-2</v>
      </c>
      <c r="AE92" s="171">
        <f>'K&amp;R'!BN$15*$BI92</f>
        <v>4.4676724110144075E-2</v>
      </c>
      <c r="AF92" s="171">
        <f>'K&amp;R'!BO$15*$BI92</f>
        <v>4.4676724110144075E-2</v>
      </c>
      <c r="AG92" s="171">
        <f>'K&amp;R'!BP$15*$BI92</f>
        <v>4.4676724110144075E-2</v>
      </c>
      <c r="AH92" s="171">
        <f>'K&amp;R'!BQ$15*$BI92</f>
        <v>9.0693749943592472E-2</v>
      </c>
      <c r="AI92" s="171">
        <f>'K&amp;R'!BR$15*$BI92</f>
        <v>9.0693749943592472E-2</v>
      </c>
      <c r="AJ92" s="171">
        <f>'K&amp;R'!BS$15*$BI92</f>
        <v>9.0693749943592472E-2</v>
      </c>
      <c r="AK92" s="171">
        <f>'K&amp;R'!BT$15*$BI92</f>
        <v>9.0693749943592472E-2</v>
      </c>
      <c r="AL92" s="171">
        <f>'K&amp;R'!BU$15*$BI92</f>
        <v>9.0693749943592472E-2</v>
      </c>
      <c r="AM92" s="171">
        <f>'K&amp;R'!BV$15*$BI92</f>
        <v>9.0693749943592472E-2</v>
      </c>
      <c r="AN92" s="171">
        <f>'K&amp;R'!BW$15*$BI92</f>
        <v>9.0693749943592472E-2</v>
      </c>
      <c r="AO92" s="171">
        <f>'K&amp;R'!BX$15*$BI92</f>
        <v>9.0693749943592472E-2</v>
      </c>
      <c r="AP92" s="171">
        <f>'K&amp;R'!BY$15*$BI92</f>
        <v>9.0693749943592472E-2</v>
      </c>
      <c r="AQ92" s="171">
        <f>'K&amp;R'!BZ$15*$BI92</f>
        <v>9.0693749943592472E-2</v>
      </c>
      <c r="AR92" s="171">
        <f>'K&amp;R'!CA$15*$BI92</f>
        <v>9.0693749943592472E-2</v>
      </c>
      <c r="AS92" s="171">
        <f>'K&amp;R'!CB$15*$BI92</f>
        <v>9.0693749943592472E-2</v>
      </c>
      <c r="AT92" s="171">
        <f>'K&amp;R'!CC$15*$BI92</f>
        <v>0.13809128655204433</v>
      </c>
      <c r="AU92" s="171">
        <f>'K&amp;R'!CD$15*$BI92</f>
        <v>0.13809128655204433</v>
      </c>
      <c r="AV92" s="171">
        <f>'K&amp;R'!CE$15*$BI92</f>
        <v>0.13809128655204433</v>
      </c>
      <c r="AW92" s="171">
        <f>'K&amp;R'!CF$15*$BI92</f>
        <v>0.13809128655204433</v>
      </c>
      <c r="AX92" s="171">
        <f>'K&amp;R'!CG$15*$BI92</f>
        <v>0.13809128655204433</v>
      </c>
      <c r="AY92" s="171">
        <f>'K&amp;R'!CH$15*$BI92</f>
        <v>0.13809128655204433</v>
      </c>
      <c r="AZ92" s="171">
        <f>'K&amp;R'!CI$15*$BI92</f>
        <v>0.13809128655204433</v>
      </c>
      <c r="BA92" s="171">
        <f>'K&amp;R'!CJ$15*$BI92</f>
        <v>0.13809128655204433</v>
      </c>
      <c r="BB92" s="171">
        <f>'K&amp;R'!CK$15*$BI92</f>
        <v>0.13809128655204433</v>
      </c>
      <c r="BC92" s="171">
        <f>'K&amp;R'!CL$15*$BI92</f>
        <v>0.13809128655204433</v>
      </c>
      <c r="BD92" s="171">
        <f>'K&amp;R'!CM$15*$BI92</f>
        <v>0.13809128655204433</v>
      </c>
      <c r="BE92" s="171">
        <f>'K&amp;R'!CN$15*$BI92</f>
        <v>0.13809128655204433</v>
      </c>
      <c r="BF92" s="171">
        <f>'K&amp;R'!CO$15*$BI92</f>
        <v>0.14223402514860564</v>
      </c>
      <c r="BG92" s="171">
        <f>'K&amp;R'!CP$15*$BI92</f>
        <v>0.14223402514860564</v>
      </c>
      <c r="BI92" s="174">
        <f>SUMIF(Revenue!$P:$P,'K&amp;R (USD)'!$F92,Revenue!$F:$F)</f>
        <v>9.3973366882989674E-4</v>
      </c>
    </row>
    <row r="93" spans="1:61" s="173" customFormat="1" ht="12.75" hidden="1" customHeight="1">
      <c r="A93" s="179" t="s">
        <v>589</v>
      </c>
      <c r="B93" s="179" t="s">
        <v>589</v>
      </c>
      <c r="C93" s="170" t="str" cm="1">
        <f t="array" ref="C93">IFERROR(INDEX('Legal Entity'!B:B,MATCH('K&amp;R (USD)'!F93,'Legal Entity'!A:A,0),0),0)</f>
        <v>1315 - Corix Multi-Utility Services Inc.</v>
      </c>
      <c r="D93" s="170" t="str" cm="1">
        <f t="array" ref="D93">IFERROR(INDEX('Legal Entity'!C:C,MATCH(F93,'Legal Entity'!A:A,0),0),0)</f>
        <v>CA</v>
      </c>
      <c r="E93" s="170" t="s">
        <v>635</v>
      </c>
      <c r="F93" s="170" t="s">
        <v>162</v>
      </c>
      <c r="G93" s="170"/>
      <c r="H93" s="171">
        <f>'K&amp;R'!AQ$15*$BI93</f>
        <v>2.899800550839161E-2</v>
      </c>
      <c r="I93" s="171">
        <f>'K&amp;R'!AR$15*$BI93</f>
        <v>2.899800550839161E-2</v>
      </c>
      <c r="J93" s="171">
        <f>'K&amp;R'!AS$15*$BI93</f>
        <v>2.899800550839161E-2</v>
      </c>
      <c r="K93" s="171">
        <f>'K&amp;R'!AT$15*$BI93</f>
        <v>2.899800550839161E-2</v>
      </c>
      <c r="L93" s="171">
        <f>'K&amp;R'!AU$15*$BI93</f>
        <v>2.899800550839161E-2</v>
      </c>
      <c r="M93" s="171">
        <f>'K&amp;R'!AV$15*$BI93</f>
        <v>2.899800550839161E-2</v>
      </c>
      <c r="N93" s="171">
        <f>'K&amp;R'!AW$15*$BI93</f>
        <v>2.899800550839161E-2</v>
      </c>
      <c r="O93" s="171">
        <f>'K&amp;R'!AX$15*$BI93</f>
        <v>2.899800550839161E-2</v>
      </c>
      <c r="P93" s="171">
        <f>'K&amp;R'!AY$15*$BI93</f>
        <v>2.899800550839161E-2</v>
      </c>
      <c r="Q93" s="171">
        <f>'K&amp;R'!AZ$15*$BI93</f>
        <v>2.899800550839161E-2</v>
      </c>
      <c r="R93" s="171">
        <f>'K&amp;R'!BA$15*$BI93</f>
        <v>2.899800550839161E-2</v>
      </c>
      <c r="S93" s="171">
        <f>'K&amp;R'!BB$15*$BI93</f>
        <v>2.899800550839161E-2</v>
      </c>
      <c r="T93" s="171">
        <f>'K&amp;R'!BC$15*$BI93</f>
        <v>2.899800550839161E-2</v>
      </c>
      <c r="U93" s="171">
        <f>'K&amp;R'!BD$15*$BI93</f>
        <v>2.899800550839161E-2</v>
      </c>
      <c r="V93" s="171">
        <f>'K&amp;R'!BE$15*$BI93</f>
        <v>3.1317845949062943E-2</v>
      </c>
      <c r="W93" s="171">
        <f>'K&amp;R'!BF$15*$BI93</f>
        <v>3.1317845949062943E-2</v>
      </c>
      <c r="X93" s="171">
        <f>'K&amp;R'!BG$15*$BI93</f>
        <v>3.1317845949062943E-2</v>
      </c>
      <c r="Y93" s="171">
        <f>'K&amp;R'!BH$15*$BI93</f>
        <v>3.1317845949062943E-2</v>
      </c>
      <c r="Z93" s="171">
        <f>'K&amp;R'!BI$15*$BI93</f>
        <v>3.1317845949062943E-2</v>
      </c>
      <c r="AA93" s="171">
        <f>'K&amp;R'!BJ$15*$BI93</f>
        <v>3.1317845949062943E-2</v>
      </c>
      <c r="AB93" s="171">
        <f>'K&amp;R'!BK$15*$BI93</f>
        <v>3.1317845949062943E-2</v>
      </c>
      <c r="AC93" s="171">
        <f>'K&amp;R'!BL$15*$BI93</f>
        <v>3.1317845949062943E-2</v>
      </c>
      <c r="AD93" s="171">
        <f>'K&amp;R'!BM$15*$BI93</f>
        <v>3.1317845949062943E-2</v>
      </c>
      <c r="AE93" s="171">
        <f>'K&amp;R'!BN$15*$BI93</f>
        <v>3.1317845949062943E-2</v>
      </c>
      <c r="AF93" s="171">
        <f>'K&amp;R'!BO$15*$BI93</f>
        <v>3.1317845949062943E-2</v>
      </c>
      <c r="AG93" s="171">
        <f>'K&amp;R'!BP$15*$BI93</f>
        <v>3.1317845949062943E-2</v>
      </c>
      <c r="AH93" s="171">
        <f>'K&amp;R'!BQ$15*$BI93</f>
        <v>6.3575227276597771E-2</v>
      </c>
      <c r="AI93" s="171">
        <f>'K&amp;R'!BR$15*$BI93</f>
        <v>6.3575227276597771E-2</v>
      </c>
      <c r="AJ93" s="171">
        <f>'K&amp;R'!BS$15*$BI93</f>
        <v>6.3575227276597771E-2</v>
      </c>
      <c r="AK93" s="171">
        <f>'K&amp;R'!BT$15*$BI93</f>
        <v>6.3575227276597771E-2</v>
      </c>
      <c r="AL93" s="171">
        <f>'K&amp;R'!BU$15*$BI93</f>
        <v>6.3575227276597771E-2</v>
      </c>
      <c r="AM93" s="171">
        <f>'K&amp;R'!BV$15*$BI93</f>
        <v>6.3575227276597771E-2</v>
      </c>
      <c r="AN93" s="171">
        <f>'K&amp;R'!BW$15*$BI93</f>
        <v>6.3575227276597771E-2</v>
      </c>
      <c r="AO93" s="171">
        <f>'K&amp;R'!BX$15*$BI93</f>
        <v>6.3575227276597771E-2</v>
      </c>
      <c r="AP93" s="171">
        <f>'K&amp;R'!BY$15*$BI93</f>
        <v>6.3575227276597771E-2</v>
      </c>
      <c r="AQ93" s="171">
        <f>'K&amp;R'!BZ$15*$BI93</f>
        <v>6.3575227276597771E-2</v>
      </c>
      <c r="AR93" s="171">
        <f>'K&amp;R'!CA$15*$BI93</f>
        <v>6.3575227276597771E-2</v>
      </c>
      <c r="AS93" s="171">
        <f>'K&amp;R'!CB$15*$BI93</f>
        <v>6.3575227276597771E-2</v>
      </c>
      <c r="AT93" s="171">
        <f>'K&amp;R'!CC$15*$BI93</f>
        <v>9.680033004395866E-2</v>
      </c>
      <c r="AU93" s="171">
        <f>'K&amp;R'!CD$15*$BI93</f>
        <v>9.680033004395866E-2</v>
      </c>
      <c r="AV93" s="171">
        <f>'K&amp;R'!CE$15*$BI93</f>
        <v>9.680033004395866E-2</v>
      </c>
      <c r="AW93" s="171">
        <f>'K&amp;R'!CF$15*$BI93</f>
        <v>9.680033004395866E-2</v>
      </c>
      <c r="AX93" s="171">
        <f>'K&amp;R'!CG$15*$BI93</f>
        <v>9.680033004395866E-2</v>
      </c>
      <c r="AY93" s="171">
        <f>'K&amp;R'!CH$15*$BI93</f>
        <v>9.680033004395866E-2</v>
      </c>
      <c r="AZ93" s="171">
        <f>'K&amp;R'!CI$15*$BI93</f>
        <v>9.680033004395866E-2</v>
      </c>
      <c r="BA93" s="171">
        <f>'K&amp;R'!CJ$15*$BI93</f>
        <v>9.680033004395866E-2</v>
      </c>
      <c r="BB93" s="171">
        <f>'K&amp;R'!CK$15*$BI93</f>
        <v>9.680033004395866E-2</v>
      </c>
      <c r="BC93" s="171">
        <f>'K&amp;R'!CL$15*$BI93</f>
        <v>9.680033004395866E-2</v>
      </c>
      <c r="BD93" s="171">
        <f>'K&amp;R'!CM$15*$BI93</f>
        <v>9.680033004395866E-2</v>
      </c>
      <c r="BE93" s="171">
        <f>'K&amp;R'!CN$15*$BI93</f>
        <v>9.680033004395866E-2</v>
      </c>
      <c r="BF93" s="171">
        <f>'K&amp;R'!CO$15*$BI93</f>
        <v>9.9704339945277401E-2</v>
      </c>
      <c r="BG93" s="171">
        <f>'K&amp;R'!CP$15*$BI93</f>
        <v>9.9704339945277401E-2</v>
      </c>
      <c r="BI93" s="174">
        <f>SUMIF(Revenue!$P:$P,'K&amp;R (USD)'!$F93,Revenue!$F:$F)</f>
        <v>6.587419928329103E-4</v>
      </c>
    </row>
    <row r="94" spans="1:61" s="173" customFormat="1" ht="12.75" hidden="1" customHeight="1">
      <c r="A94" s="179" t="s">
        <v>589</v>
      </c>
      <c r="B94" s="179" t="s">
        <v>589</v>
      </c>
      <c r="C94" s="170" t="str" cm="1">
        <f t="array" ref="C94">IFERROR(INDEX('Legal Entity'!B:B,MATCH('K&amp;R (USD)'!F94,'Legal Entity'!A:A,0),0),0)</f>
        <v>1315 - Corix Multi-Utility Services Inc.</v>
      </c>
      <c r="D94" s="170" t="str" cm="1">
        <f t="array" ref="D94">IFERROR(INDEX('Legal Entity'!C:C,MATCH(F94,'Legal Entity'!A:A,0),0),0)</f>
        <v>CA</v>
      </c>
      <c r="E94" s="170" t="s">
        <v>635</v>
      </c>
      <c r="F94" s="170" t="s">
        <v>163</v>
      </c>
      <c r="G94" s="170"/>
      <c r="H94" s="171">
        <f>'K&amp;R'!AQ$15*$BI94</f>
        <v>3.2808378700635889E-2</v>
      </c>
      <c r="I94" s="171">
        <f>'K&amp;R'!AR$15*$BI94</f>
        <v>3.2808378700635889E-2</v>
      </c>
      <c r="J94" s="171">
        <f>'K&amp;R'!AS$15*$BI94</f>
        <v>3.2808378700635889E-2</v>
      </c>
      <c r="K94" s="171">
        <f>'K&amp;R'!AT$15*$BI94</f>
        <v>3.2808378700635889E-2</v>
      </c>
      <c r="L94" s="171">
        <f>'K&amp;R'!AU$15*$BI94</f>
        <v>3.2808378700635889E-2</v>
      </c>
      <c r="M94" s="171">
        <f>'K&amp;R'!AV$15*$BI94</f>
        <v>3.2808378700635889E-2</v>
      </c>
      <c r="N94" s="171">
        <f>'K&amp;R'!AW$15*$BI94</f>
        <v>3.2808378700635889E-2</v>
      </c>
      <c r="O94" s="171">
        <f>'K&amp;R'!AX$15*$BI94</f>
        <v>3.2808378700635889E-2</v>
      </c>
      <c r="P94" s="171">
        <f>'K&amp;R'!AY$15*$BI94</f>
        <v>3.2808378700635889E-2</v>
      </c>
      <c r="Q94" s="171">
        <f>'K&amp;R'!AZ$15*$BI94</f>
        <v>3.2808378700635889E-2</v>
      </c>
      <c r="R94" s="171">
        <f>'K&amp;R'!BA$15*$BI94</f>
        <v>3.2808378700635889E-2</v>
      </c>
      <c r="S94" s="171">
        <f>'K&amp;R'!BB$15*$BI94</f>
        <v>3.2808378700635889E-2</v>
      </c>
      <c r="T94" s="171">
        <f>'K&amp;R'!BC$15*$BI94</f>
        <v>3.2808378700635889E-2</v>
      </c>
      <c r="U94" s="171">
        <f>'K&amp;R'!BD$15*$BI94</f>
        <v>3.2808378700635889E-2</v>
      </c>
      <c r="V94" s="171">
        <f>'K&amp;R'!BE$15*$BI94</f>
        <v>3.5433048996686763E-2</v>
      </c>
      <c r="W94" s="171">
        <f>'K&amp;R'!BF$15*$BI94</f>
        <v>3.5433048996686763E-2</v>
      </c>
      <c r="X94" s="171">
        <f>'K&amp;R'!BG$15*$BI94</f>
        <v>3.5433048996686763E-2</v>
      </c>
      <c r="Y94" s="171">
        <f>'K&amp;R'!BH$15*$BI94</f>
        <v>3.5433048996686763E-2</v>
      </c>
      <c r="Z94" s="171">
        <f>'K&amp;R'!BI$15*$BI94</f>
        <v>3.5433048996686763E-2</v>
      </c>
      <c r="AA94" s="171">
        <f>'K&amp;R'!BJ$15*$BI94</f>
        <v>3.5433048996686763E-2</v>
      </c>
      <c r="AB94" s="171">
        <f>'K&amp;R'!BK$15*$BI94</f>
        <v>3.5433048996686763E-2</v>
      </c>
      <c r="AC94" s="171">
        <f>'K&amp;R'!BL$15*$BI94</f>
        <v>3.5433048996686763E-2</v>
      </c>
      <c r="AD94" s="171">
        <f>'K&amp;R'!BM$15*$BI94</f>
        <v>3.5433048996686763E-2</v>
      </c>
      <c r="AE94" s="171">
        <f>'K&amp;R'!BN$15*$BI94</f>
        <v>3.5433048996686763E-2</v>
      </c>
      <c r="AF94" s="171">
        <f>'K&amp;R'!BO$15*$BI94</f>
        <v>3.5433048996686763E-2</v>
      </c>
      <c r="AG94" s="171">
        <f>'K&amp;R'!BP$15*$BI94</f>
        <v>3.5433048996686763E-2</v>
      </c>
      <c r="AH94" s="171">
        <f>'K&amp;R'!BQ$15*$BI94</f>
        <v>7.1929089463274129E-2</v>
      </c>
      <c r="AI94" s="171">
        <f>'K&amp;R'!BR$15*$BI94</f>
        <v>7.1929089463274129E-2</v>
      </c>
      <c r="AJ94" s="171">
        <f>'K&amp;R'!BS$15*$BI94</f>
        <v>7.1929089463274129E-2</v>
      </c>
      <c r="AK94" s="171">
        <f>'K&amp;R'!BT$15*$BI94</f>
        <v>7.1929089463274129E-2</v>
      </c>
      <c r="AL94" s="171">
        <f>'K&amp;R'!BU$15*$BI94</f>
        <v>7.1929089463274129E-2</v>
      </c>
      <c r="AM94" s="171">
        <f>'K&amp;R'!BV$15*$BI94</f>
        <v>7.1929089463274129E-2</v>
      </c>
      <c r="AN94" s="171">
        <f>'K&amp;R'!BW$15*$BI94</f>
        <v>7.1929089463274129E-2</v>
      </c>
      <c r="AO94" s="171">
        <f>'K&amp;R'!BX$15*$BI94</f>
        <v>7.1929089463274129E-2</v>
      </c>
      <c r="AP94" s="171">
        <f>'K&amp;R'!BY$15*$BI94</f>
        <v>7.1929089463274129E-2</v>
      </c>
      <c r="AQ94" s="171">
        <f>'K&amp;R'!BZ$15*$BI94</f>
        <v>7.1929089463274129E-2</v>
      </c>
      <c r="AR94" s="171">
        <f>'K&amp;R'!CA$15*$BI94</f>
        <v>7.1929089463274129E-2</v>
      </c>
      <c r="AS94" s="171">
        <f>'K&amp;R'!CB$15*$BI94</f>
        <v>7.1929089463274129E-2</v>
      </c>
      <c r="AT94" s="171">
        <f>'K&amp;R'!CC$15*$BI94</f>
        <v>0.10952001114385912</v>
      </c>
      <c r="AU94" s="171">
        <f>'K&amp;R'!CD$15*$BI94</f>
        <v>0.10952001114385912</v>
      </c>
      <c r="AV94" s="171">
        <f>'K&amp;R'!CE$15*$BI94</f>
        <v>0.10952001114385912</v>
      </c>
      <c r="AW94" s="171">
        <f>'K&amp;R'!CF$15*$BI94</f>
        <v>0.10952001114385912</v>
      </c>
      <c r="AX94" s="171">
        <f>'K&amp;R'!CG$15*$BI94</f>
        <v>0.10952001114385912</v>
      </c>
      <c r="AY94" s="171">
        <f>'K&amp;R'!CH$15*$BI94</f>
        <v>0.10952001114385912</v>
      </c>
      <c r="AZ94" s="171">
        <f>'K&amp;R'!CI$15*$BI94</f>
        <v>0.10952001114385912</v>
      </c>
      <c r="BA94" s="171">
        <f>'K&amp;R'!CJ$15*$BI94</f>
        <v>0.10952001114385912</v>
      </c>
      <c r="BB94" s="171">
        <f>'K&amp;R'!CK$15*$BI94</f>
        <v>0.10952001114385912</v>
      </c>
      <c r="BC94" s="171">
        <f>'K&amp;R'!CL$15*$BI94</f>
        <v>0.10952001114385912</v>
      </c>
      <c r="BD94" s="171">
        <f>'K&amp;R'!CM$15*$BI94</f>
        <v>0.10952001114385912</v>
      </c>
      <c r="BE94" s="171">
        <f>'K&amp;R'!CN$15*$BI94</f>
        <v>0.10952001114385912</v>
      </c>
      <c r="BF94" s="171">
        <f>'K&amp;R'!CO$15*$BI94</f>
        <v>0.11280561147817486</v>
      </c>
      <c r="BG94" s="171">
        <f>'K&amp;R'!CP$15*$BI94</f>
        <v>0.11280561147817486</v>
      </c>
      <c r="BI94" s="174">
        <f>SUMIF(Revenue!$P:$P,'K&amp;R (USD)'!$F94,Revenue!$F:$F)</f>
        <v>7.4530149187741247E-4</v>
      </c>
    </row>
    <row r="95" spans="1:61" s="173" customFormat="1" ht="12.75" hidden="1" customHeight="1">
      <c r="A95" s="179" t="s">
        <v>589</v>
      </c>
      <c r="B95" s="179" t="s">
        <v>589</v>
      </c>
      <c r="C95" s="170" t="str" cm="1">
        <f t="array" ref="C95">IFERROR(INDEX('Legal Entity'!B:B,MATCH('K&amp;R (USD)'!F95,'Legal Entity'!A:A,0),0),0)</f>
        <v>1310 - Corix Utilities Inc.</v>
      </c>
      <c r="D95" s="170" t="str" cm="1">
        <f t="array" ref="D95">IFERROR(INDEX('Legal Entity'!C:C,MATCH(F95,'Legal Entity'!A:A,0),0),0)</f>
        <v>CA</v>
      </c>
      <c r="E95" s="170" t="s">
        <v>635</v>
      </c>
      <c r="F95" s="170" t="s">
        <v>117</v>
      </c>
      <c r="G95" s="170"/>
      <c r="H95" s="171">
        <f>'K&amp;R'!AQ$15*$BI95</f>
        <v>5.9738990035106548E-3</v>
      </c>
      <c r="I95" s="171">
        <f>'K&amp;R'!AR$15*$BI95</f>
        <v>5.9738990035106548E-3</v>
      </c>
      <c r="J95" s="171">
        <f>'K&amp;R'!AS$15*$BI95</f>
        <v>5.9738990035106548E-3</v>
      </c>
      <c r="K95" s="171">
        <f>'K&amp;R'!AT$15*$BI95</f>
        <v>5.9738990035106548E-3</v>
      </c>
      <c r="L95" s="171">
        <f>'K&amp;R'!AU$15*$BI95</f>
        <v>5.9738990035106548E-3</v>
      </c>
      <c r="M95" s="171">
        <f>'K&amp;R'!AV$15*$BI95</f>
        <v>5.9738990035106548E-3</v>
      </c>
      <c r="N95" s="171">
        <f>'K&amp;R'!AW$15*$BI95</f>
        <v>5.9738990035106548E-3</v>
      </c>
      <c r="O95" s="171">
        <f>'K&amp;R'!AX$15*$BI95</f>
        <v>5.9738990035106548E-3</v>
      </c>
      <c r="P95" s="171">
        <f>'K&amp;R'!AY$15*$BI95</f>
        <v>5.9738990035106548E-3</v>
      </c>
      <c r="Q95" s="171">
        <f>'K&amp;R'!AZ$15*$BI95</f>
        <v>5.9738990035106548E-3</v>
      </c>
      <c r="R95" s="171">
        <f>'K&amp;R'!BA$15*$BI95</f>
        <v>5.9738990035106548E-3</v>
      </c>
      <c r="S95" s="171">
        <f>'K&amp;R'!BB$15*$BI95</f>
        <v>5.9738990035106548E-3</v>
      </c>
      <c r="T95" s="171">
        <f>'K&amp;R'!BC$15*$BI95</f>
        <v>5.9738990035106548E-3</v>
      </c>
      <c r="U95" s="171">
        <f>'K&amp;R'!BD$15*$BI95</f>
        <v>5.9738990035106548E-3</v>
      </c>
      <c r="V95" s="171">
        <f>'K&amp;R'!BE$15*$BI95</f>
        <v>6.4518109237915074E-3</v>
      </c>
      <c r="W95" s="171">
        <f>'K&amp;R'!BF$15*$BI95</f>
        <v>6.4518109237915074E-3</v>
      </c>
      <c r="X95" s="171">
        <f>'K&amp;R'!BG$15*$BI95</f>
        <v>6.4518109237915074E-3</v>
      </c>
      <c r="Y95" s="171">
        <f>'K&amp;R'!BH$15*$BI95</f>
        <v>6.4518109237915074E-3</v>
      </c>
      <c r="Z95" s="171">
        <f>'K&amp;R'!BI$15*$BI95</f>
        <v>6.4518109237915074E-3</v>
      </c>
      <c r="AA95" s="171">
        <f>'K&amp;R'!BJ$15*$BI95</f>
        <v>6.4518109237915074E-3</v>
      </c>
      <c r="AB95" s="171">
        <f>'K&amp;R'!BK$15*$BI95</f>
        <v>6.4518109237915074E-3</v>
      </c>
      <c r="AC95" s="171">
        <f>'K&amp;R'!BL$15*$BI95</f>
        <v>6.4518109237915074E-3</v>
      </c>
      <c r="AD95" s="171">
        <f>'K&amp;R'!BM$15*$BI95</f>
        <v>6.4518109237915074E-3</v>
      </c>
      <c r="AE95" s="171">
        <f>'K&amp;R'!BN$15*$BI95</f>
        <v>6.4518109237915074E-3</v>
      </c>
      <c r="AF95" s="171">
        <f>'K&amp;R'!BO$15*$BI95</f>
        <v>6.4518109237915074E-3</v>
      </c>
      <c r="AG95" s="171">
        <f>'K&amp;R'!BP$15*$BI95</f>
        <v>6.4518109237915074E-3</v>
      </c>
      <c r="AH95" s="171">
        <f>'K&amp;R'!BQ$15*$BI95</f>
        <v>1.3097176175296762E-2</v>
      </c>
      <c r="AI95" s="171">
        <f>'K&amp;R'!BR$15*$BI95</f>
        <v>1.3097176175296762E-2</v>
      </c>
      <c r="AJ95" s="171">
        <f>'K&amp;R'!BS$15*$BI95</f>
        <v>1.3097176175296762E-2</v>
      </c>
      <c r="AK95" s="171">
        <f>'K&amp;R'!BT$15*$BI95</f>
        <v>1.3097176175296762E-2</v>
      </c>
      <c r="AL95" s="171">
        <f>'K&amp;R'!BU$15*$BI95</f>
        <v>1.3097176175296762E-2</v>
      </c>
      <c r="AM95" s="171">
        <f>'K&amp;R'!BV$15*$BI95</f>
        <v>1.3097176175296762E-2</v>
      </c>
      <c r="AN95" s="171">
        <f>'K&amp;R'!BW$15*$BI95</f>
        <v>1.3097176175296762E-2</v>
      </c>
      <c r="AO95" s="171">
        <f>'K&amp;R'!BX$15*$BI95</f>
        <v>1.3097176175296762E-2</v>
      </c>
      <c r="AP95" s="171">
        <f>'K&amp;R'!BY$15*$BI95</f>
        <v>1.3097176175296762E-2</v>
      </c>
      <c r="AQ95" s="171">
        <f>'K&amp;R'!BZ$15*$BI95</f>
        <v>1.3097176175296762E-2</v>
      </c>
      <c r="AR95" s="171">
        <f>'K&amp;R'!CA$15*$BI95</f>
        <v>1.3097176175296762E-2</v>
      </c>
      <c r="AS95" s="171">
        <f>'K&amp;R'!CB$15*$BI95</f>
        <v>1.3097176175296762E-2</v>
      </c>
      <c r="AT95" s="171">
        <f>'K&amp;R'!CC$15*$BI95</f>
        <v>1.9941902384347173E-2</v>
      </c>
      <c r="AU95" s="171">
        <f>'K&amp;R'!CD$15*$BI95</f>
        <v>1.9941902384347173E-2</v>
      </c>
      <c r="AV95" s="171">
        <f>'K&amp;R'!CE$15*$BI95</f>
        <v>1.9941902384347173E-2</v>
      </c>
      <c r="AW95" s="171">
        <f>'K&amp;R'!CF$15*$BI95</f>
        <v>1.9941902384347173E-2</v>
      </c>
      <c r="AX95" s="171">
        <f>'K&amp;R'!CG$15*$BI95</f>
        <v>1.9941902384347173E-2</v>
      </c>
      <c r="AY95" s="171">
        <f>'K&amp;R'!CH$15*$BI95</f>
        <v>1.9941902384347173E-2</v>
      </c>
      <c r="AZ95" s="171">
        <f>'K&amp;R'!CI$15*$BI95</f>
        <v>1.9941902384347173E-2</v>
      </c>
      <c r="BA95" s="171">
        <f>'K&amp;R'!CJ$15*$BI95</f>
        <v>1.9941902384347173E-2</v>
      </c>
      <c r="BB95" s="171">
        <f>'K&amp;R'!CK$15*$BI95</f>
        <v>1.9941902384347173E-2</v>
      </c>
      <c r="BC95" s="171">
        <f>'K&amp;R'!CL$15*$BI95</f>
        <v>1.9941902384347173E-2</v>
      </c>
      <c r="BD95" s="171">
        <f>'K&amp;R'!CM$15*$BI95</f>
        <v>1.9941902384347173E-2</v>
      </c>
      <c r="BE95" s="171">
        <f>'K&amp;R'!CN$15*$BI95</f>
        <v>1.9941902384347173E-2</v>
      </c>
      <c r="BF95" s="171">
        <f>'K&amp;R'!CO$15*$BI95</f>
        <v>2.0540159455877584E-2</v>
      </c>
      <c r="BG95" s="171">
        <f>'K&amp;R'!CP$15*$BI95</f>
        <v>2.0540159455877584E-2</v>
      </c>
      <c r="BI95" s="174">
        <f>SUMIF(Revenue!$P:$P,'K&amp;R (USD)'!$F95,Revenue!$F:$F)</f>
        <v>1.3570788975180855E-4</v>
      </c>
    </row>
    <row r="96" spans="1:61" s="173" customFormat="1" ht="12.75" hidden="1" customHeight="1">
      <c r="A96" s="179" t="s">
        <v>589</v>
      </c>
      <c r="B96" s="179" t="s">
        <v>589</v>
      </c>
      <c r="C96" s="170" t="str" cm="1">
        <f t="array" ref="C96">IFERROR(INDEX('Legal Entity'!B:B,MATCH('K&amp;R (USD)'!F96,'Legal Entity'!A:A,0),0),0)</f>
        <v>1310 - Corix Utilities Inc.</v>
      </c>
      <c r="D96" s="170" t="str" cm="1">
        <f t="array" ref="D96">IFERROR(INDEX('Legal Entity'!C:C,MATCH(F96,'Legal Entity'!A:A,0),0),0)</f>
        <v>CA</v>
      </c>
      <c r="E96" s="170" t="s">
        <v>635</v>
      </c>
      <c r="F96" s="170" t="s">
        <v>118</v>
      </c>
      <c r="G96" s="170"/>
      <c r="H96" s="171">
        <f>'K&amp;R'!AQ$15*$BI96</f>
        <v>4.9971976323867498E-3</v>
      </c>
      <c r="I96" s="171">
        <f>'K&amp;R'!AR$15*$BI96</f>
        <v>4.9971976323867498E-3</v>
      </c>
      <c r="J96" s="171">
        <f>'K&amp;R'!AS$15*$BI96</f>
        <v>4.9971976323867498E-3</v>
      </c>
      <c r="K96" s="171">
        <f>'K&amp;R'!AT$15*$BI96</f>
        <v>4.9971976323867498E-3</v>
      </c>
      <c r="L96" s="171">
        <f>'K&amp;R'!AU$15*$BI96</f>
        <v>4.9971976323867498E-3</v>
      </c>
      <c r="M96" s="171">
        <f>'K&amp;R'!AV$15*$BI96</f>
        <v>4.9971976323867498E-3</v>
      </c>
      <c r="N96" s="171">
        <f>'K&amp;R'!AW$15*$BI96</f>
        <v>4.9971976323867498E-3</v>
      </c>
      <c r="O96" s="171">
        <f>'K&amp;R'!AX$15*$BI96</f>
        <v>4.9971976323867498E-3</v>
      </c>
      <c r="P96" s="171">
        <f>'K&amp;R'!AY$15*$BI96</f>
        <v>4.9971976323867498E-3</v>
      </c>
      <c r="Q96" s="171">
        <f>'K&amp;R'!AZ$15*$BI96</f>
        <v>4.9971976323867498E-3</v>
      </c>
      <c r="R96" s="171">
        <f>'K&amp;R'!BA$15*$BI96</f>
        <v>4.9971976323867498E-3</v>
      </c>
      <c r="S96" s="171">
        <f>'K&amp;R'!BB$15*$BI96</f>
        <v>4.9971976323867498E-3</v>
      </c>
      <c r="T96" s="171">
        <f>'K&amp;R'!BC$15*$BI96</f>
        <v>4.9971976323867498E-3</v>
      </c>
      <c r="U96" s="171">
        <f>'K&amp;R'!BD$15*$BI96</f>
        <v>4.9971976323867498E-3</v>
      </c>
      <c r="V96" s="171">
        <f>'K&amp;R'!BE$15*$BI96</f>
        <v>5.3969734429776903E-3</v>
      </c>
      <c r="W96" s="171">
        <f>'K&amp;R'!BF$15*$BI96</f>
        <v>5.3969734429776903E-3</v>
      </c>
      <c r="X96" s="171">
        <f>'K&amp;R'!BG$15*$BI96</f>
        <v>5.3969734429776903E-3</v>
      </c>
      <c r="Y96" s="171">
        <f>'K&amp;R'!BH$15*$BI96</f>
        <v>5.3969734429776903E-3</v>
      </c>
      <c r="Z96" s="171">
        <f>'K&amp;R'!BI$15*$BI96</f>
        <v>5.3969734429776903E-3</v>
      </c>
      <c r="AA96" s="171">
        <f>'K&amp;R'!BJ$15*$BI96</f>
        <v>5.3969734429776903E-3</v>
      </c>
      <c r="AB96" s="171">
        <f>'K&amp;R'!BK$15*$BI96</f>
        <v>5.3969734429776903E-3</v>
      </c>
      <c r="AC96" s="171">
        <f>'K&amp;R'!BL$15*$BI96</f>
        <v>5.3969734429776903E-3</v>
      </c>
      <c r="AD96" s="171">
        <f>'K&amp;R'!BM$15*$BI96</f>
        <v>5.3969734429776903E-3</v>
      </c>
      <c r="AE96" s="171">
        <f>'K&amp;R'!BN$15*$BI96</f>
        <v>5.3969734429776903E-3</v>
      </c>
      <c r="AF96" s="171">
        <f>'K&amp;R'!BO$15*$BI96</f>
        <v>5.3969734429776903E-3</v>
      </c>
      <c r="AG96" s="171">
        <f>'K&amp;R'!BP$15*$BI96</f>
        <v>5.3969734429776903E-3</v>
      </c>
      <c r="AH96" s="171">
        <f>'K&amp;R'!BQ$15*$BI96</f>
        <v>1.0955856089244712E-2</v>
      </c>
      <c r="AI96" s="171">
        <f>'K&amp;R'!BR$15*$BI96</f>
        <v>1.0955856089244712E-2</v>
      </c>
      <c r="AJ96" s="171">
        <f>'K&amp;R'!BS$15*$BI96</f>
        <v>1.0955856089244712E-2</v>
      </c>
      <c r="AK96" s="171">
        <f>'K&amp;R'!BT$15*$BI96</f>
        <v>1.0955856089244712E-2</v>
      </c>
      <c r="AL96" s="171">
        <f>'K&amp;R'!BU$15*$BI96</f>
        <v>1.0955856089244712E-2</v>
      </c>
      <c r="AM96" s="171">
        <f>'K&amp;R'!BV$15*$BI96</f>
        <v>1.0955856089244712E-2</v>
      </c>
      <c r="AN96" s="171">
        <f>'K&amp;R'!BW$15*$BI96</f>
        <v>1.0955856089244712E-2</v>
      </c>
      <c r="AO96" s="171">
        <f>'K&amp;R'!BX$15*$BI96</f>
        <v>1.0955856089244712E-2</v>
      </c>
      <c r="AP96" s="171">
        <f>'K&amp;R'!BY$15*$BI96</f>
        <v>1.0955856089244712E-2</v>
      </c>
      <c r="AQ96" s="171">
        <f>'K&amp;R'!BZ$15*$BI96</f>
        <v>1.0955856089244712E-2</v>
      </c>
      <c r="AR96" s="171">
        <f>'K&amp;R'!CA$15*$BI96</f>
        <v>1.0955856089244712E-2</v>
      </c>
      <c r="AS96" s="171">
        <f>'K&amp;R'!CB$15*$BI96</f>
        <v>1.0955856089244712E-2</v>
      </c>
      <c r="AT96" s="171">
        <f>'K&amp;R'!CC$15*$BI96</f>
        <v>1.6681505214899743E-2</v>
      </c>
      <c r="AU96" s="171">
        <f>'K&amp;R'!CD$15*$BI96</f>
        <v>1.6681505214899743E-2</v>
      </c>
      <c r="AV96" s="171">
        <f>'K&amp;R'!CE$15*$BI96</f>
        <v>1.6681505214899743E-2</v>
      </c>
      <c r="AW96" s="171">
        <f>'K&amp;R'!CF$15*$BI96</f>
        <v>1.6681505214899743E-2</v>
      </c>
      <c r="AX96" s="171">
        <f>'K&amp;R'!CG$15*$BI96</f>
        <v>1.6681505214899743E-2</v>
      </c>
      <c r="AY96" s="171">
        <f>'K&amp;R'!CH$15*$BI96</f>
        <v>1.6681505214899743E-2</v>
      </c>
      <c r="AZ96" s="171">
        <f>'K&amp;R'!CI$15*$BI96</f>
        <v>1.6681505214899743E-2</v>
      </c>
      <c r="BA96" s="171">
        <f>'K&amp;R'!CJ$15*$BI96</f>
        <v>1.6681505214899743E-2</v>
      </c>
      <c r="BB96" s="171">
        <f>'K&amp;R'!CK$15*$BI96</f>
        <v>1.6681505214899743E-2</v>
      </c>
      <c r="BC96" s="171">
        <f>'K&amp;R'!CL$15*$BI96</f>
        <v>1.6681505214899743E-2</v>
      </c>
      <c r="BD96" s="171">
        <f>'K&amp;R'!CM$15*$BI96</f>
        <v>1.6681505214899743E-2</v>
      </c>
      <c r="BE96" s="171">
        <f>'K&amp;R'!CN$15*$BI96</f>
        <v>1.6681505214899743E-2</v>
      </c>
      <c r="BF96" s="171">
        <f>'K&amp;R'!CO$15*$BI96</f>
        <v>1.7181950371346733E-2</v>
      </c>
      <c r="BG96" s="171">
        <f>'K&amp;R'!CP$15*$BI96</f>
        <v>1.7181950371346733E-2</v>
      </c>
      <c r="BI96" s="174">
        <f>SUMIF(Revenue!$P:$P,'K&amp;R (USD)'!$F96,Revenue!$F:$F)</f>
        <v>1.1352035663231149E-4</v>
      </c>
    </row>
    <row r="97" spans="1:61" s="173" customFormat="1" ht="12.75" hidden="1" customHeight="1">
      <c r="A97" s="179" t="s">
        <v>589</v>
      </c>
      <c r="B97" s="179" t="s">
        <v>589</v>
      </c>
      <c r="C97" s="170" t="str" cm="1">
        <f t="array" ref="C97">IFERROR(INDEX('Legal Entity'!B:B,MATCH('K&amp;R (USD)'!F97,'Legal Entity'!A:A,0),0),0)</f>
        <v>1310 - Corix Utilities Inc.</v>
      </c>
      <c r="D97" s="170" t="str" cm="1">
        <f t="array" ref="D97">IFERROR(INDEX('Legal Entity'!C:C,MATCH(F97,'Legal Entity'!A:A,0),0),0)</f>
        <v>CA</v>
      </c>
      <c r="E97" s="170" t="s">
        <v>635</v>
      </c>
      <c r="F97" s="170" t="s">
        <v>115</v>
      </c>
      <c r="G97" s="170"/>
      <c r="H97" s="171">
        <f>'K&amp;R'!AQ$15*$BI97</f>
        <v>1.0286106056946428E-2</v>
      </c>
      <c r="I97" s="171">
        <f>'K&amp;R'!AR$15*$BI97</f>
        <v>1.0286106056946428E-2</v>
      </c>
      <c r="J97" s="171">
        <f>'K&amp;R'!AS$15*$BI97</f>
        <v>1.0286106056946428E-2</v>
      </c>
      <c r="K97" s="171">
        <f>'K&amp;R'!AT$15*$BI97</f>
        <v>1.0286106056946428E-2</v>
      </c>
      <c r="L97" s="171">
        <f>'K&amp;R'!AU$15*$BI97</f>
        <v>1.0286106056946428E-2</v>
      </c>
      <c r="M97" s="171">
        <f>'K&amp;R'!AV$15*$BI97</f>
        <v>1.0286106056946428E-2</v>
      </c>
      <c r="N97" s="171">
        <f>'K&amp;R'!AW$15*$BI97</f>
        <v>1.0286106056946428E-2</v>
      </c>
      <c r="O97" s="171">
        <f>'K&amp;R'!AX$15*$BI97</f>
        <v>1.0286106056946428E-2</v>
      </c>
      <c r="P97" s="171">
        <f>'K&amp;R'!AY$15*$BI97</f>
        <v>1.0286106056946428E-2</v>
      </c>
      <c r="Q97" s="171">
        <f>'K&amp;R'!AZ$15*$BI97</f>
        <v>1.0286106056946428E-2</v>
      </c>
      <c r="R97" s="171">
        <f>'K&amp;R'!BA$15*$BI97</f>
        <v>1.0286106056946428E-2</v>
      </c>
      <c r="S97" s="171">
        <f>'K&amp;R'!BB$15*$BI97</f>
        <v>1.0286106056946428E-2</v>
      </c>
      <c r="T97" s="171">
        <f>'K&amp;R'!BC$15*$BI97</f>
        <v>1.0286106056946428E-2</v>
      </c>
      <c r="U97" s="171">
        <f>'K&amp;R'!BD$15*$BI97</f>
        <v>1.0286106056946428E-2</v>
      </c>
      <c r="V97" s="171">
        <f>'K&amp;R'!BE$15*$BI97</f>
        <v>1.1108994541502144E-2</v>
      </c>
      <c r="W97" s="171">
        <f>'K&amp;R'!BF$15*$BI97</f>
        <v>1.1108994541502144E-2</v>
      </c>
      <c r="X97" s="171">
        <f>'K&amp;R'!BG$15*$BI97</f>
        <v>1.1108994541502144E-2</v>
      </c>
      <c r="Y97" s="171">
        <f>'K&amp;R'!BH$15*$BI97</f>
        <v>1.1108994541502144E-2</v>
      </c>
      <c r="Z97" s="171">
        <f>'K&amp;R'!BI$15*$BI97</f>
        <v>1.1108994541502144E-2</v>
      </c>
      <c r="AA97" s="171">
        <f>'K&amp;R'!BJ$15*$BI97</f>
        <v>1.1108994541502144E-2</v>
      </c>
      <c r="AB97" s="171">
        <f>'K&amp;R'!BK$15*$BI97</f>
        <v>1.1108994541502144E-2</v>
      </c>
      <c r="AC97" s="171">
        <f>'K&amp;R'!BL$15*$BI97</f>
        <v>1.1108994541502144E-2</v>
      </c>
      <c r="AD97" s="171">
        <f>'K&amp;R'!BM$15*$BI97</f>
        <v>1.1108994541502144E-2</v>
      </c>
      <c r="AE97" s="171">
        <f>'K&amp;R'!BN$15*$BI97</f>
        <v>1.1108994541502144E-2</v>
      </c>
      <c r="AF97" s="171">
        <f>'K&amp;R'!BO$15*$BI97</f>
        <v>1.1108994541502144E-2</v>
      </c>
      <c r="AG97" s="171">
        <f>'K&amp;R'!BP$15*$BI97</f>
        <v>1.1108994541502144E-2</v>
      </c>
      <c r="AH97" s="171">
        <f>'K&amp;R'!BQ$15*$BI97</f>
        <v>2.2551258919249355E-2</v>
      </c>
      <c r="AI97" s="171">
        <f>'K&amp;R'!BR$15*$BI97</f>
        <v>2.2551258919249355E-2</v>
      </c>
      <c r="AJ97" s="171">
        <f>'K&amp;R'!BS$15*$BI97</f>
        <v>2.2551258919249355E-2</v>
      </c>
      <c r="AK97" s="171">
        <f>'K&amp;R'!BT$15*$BI97</f>
        <v>2.2551258919249355E-2</v>
      </c>
      <c r="AL97" s="171">
        <f>'K&amp;R'!BU$15*$BI97</f>
        <v>2.2551258919249355E-2</v>
      </c>
      <c r="AM97" s="171">
        <f>'K&amp;R'!BV$15*$BI97</f>
        <v>2.2551258919249355E-2</v>
      </c>
      <c r="AN97" s="171">
        <f>'K&amp;R'!BW$15*$BI97</f>
        <v>2.2551258919249355E-2</v>
      </c>
      <c r="AO97" s="171">
        <f>'K&amp;R'!BX$15*$BI97</f>
        <v>2.2551258919249355E-2</v>
      </c>
      <c r="AP97" s="171">
        <f>'K&amp;R'!BY$15*$BI97</f>
        <v>2.2551258919249355E-2</v>
      </c>
      <c r="AQ97" s="171">
        <f>'K&amp;R'!BZ$15*$BI97</f>
        <v>2.2551258919249355E-2</v>
      </c>
      <c r="AR97" s="171">
        <f>'K&amp;R'!CA$15*$BI97</f>
        <v>2.2551258919249355E-2</v>
      </c>
      <c r="AS97" s="171">
        <f>'K&amp;R'!CB$15*$BI97</f>
        <v>2.2551258919249355E-2</v>
      </c>
      <c r="AT97" s="171">
        <f>'K&amp;R'!CC$15*$BI97</f>
        <v>3.4336791228328979E-2</v>
      </c>
      <c r="AU97" s="171">
        <f>'K&amp;R'!CD$15*$BI97</f>
        <v>3.4336791228328979E-2</v>
      </c>
      <c r="AV97" s="171">
        <f>'K&amp;R'!CE$15*$BI97</f>
        <v>3.4336791228328979E-2</v>
      </c>
      <c r="AW97" s="171">
        <f>'K&amp;R'!CF$15*$BI97</f>
        <v>3.4336791228328979E-2</v>
      </c>
      <c r="AX97" s="171">
        <f>'K&amp;R'!CG$15*$BI97</f>
        <v>3.4336791228328979E-2</v>
      </c>
      <c r="AY97" s="171">
        <f>'K&amp;R'!CH$15*$BI97</f>
        <v>3.4336791228328979E-2</v>
      </c>
      <c r="AZ97" s="171">
        <f>'K&amp;R'!CI$15*$BI97</f>
        <v>3.4336791228328979E-2</v>
      </c>
      <c r="BA97" s="171">
        <f>'K&amp;R'!CJ$15*$BI97</f>
        <v>3.4336791228328979E-2</v>
      </c>
      <c r="BB97" s="171">
        <f>'K&amp;R'!CK$15*$BI97</f>
        <v>3.4336791228328979E-2</v>
      </c>
      <c r="BC97" s="171">
        <f>'K&amp;R'!CL$15*$BI97</f>
        <v>3.4336791228328979E-2</v>
      </c>
      <c r="BD97" s="171">
        <f>'K&amp;R'!CM$15*$BI97</f>
        <v>3.4336791228328979E-2</v>
      </c>
      <c r="BE97" s="171">
        <f>'K&amp;R'!CN$15*$BI97</f>
        <v>3.4336791228328979E-2</v>
      </c>
      <c r="BF97" s="171">
        <f>'K&amp;R'!CO$15*$BI97</f>
        <v>3.5366894965178843E-2</v>
      </c>
      <c r="BG97" s="171">
        <f>'K&amp;R'!CP$15*$BI97</f>
        <v>3.5366894965178843E-2</v>
      </c>
      <c r="BI97" s="174">
        <f>SUMIF(Revenue!$P:$P,'K&amp;R (USD)'!$F97,Revenue!$F:$F)</f>
        <v>2.3366745000730183E-4</v>
      </c>
    </row>
    <row r="98" spans="1:61" s="173" customFormat="1" ht="12.75" hidden="1" customHeight="1">
      <c r="A98" s="179" t="s">
        <v>589</v>
      </c>
      <c r="B98" s="179" t="s">
        <v>589</v>
      </c>
      <c r="C98" s="170" t="str" cm="1">
        <f t="array" ref="C98">IFERROR(INDEX('Legal Entity'!B:B,MATCH('K&amp;R (USD)'!F98,'Legal Entity'!A:A,0),0),0)</f>
        <v>1310 - Corix Utilities Inc.</v>
      </c>
      <c r="D98" s="170" t="str" cm="1">
        <f t="array" ref="D98">IFERROR(INDEX('Legal Entity'!C:C,MATCH(F98,'Legal Entity'!A:A,0),0),0)</f>
        <v>CA</v>
      </c>
      <c r="E98" s="170" t="s">
        <v>635</v>
      </c>
      <c r="F98" s="170" t="s">
        <v>126</v>
      </c>
      <c r="G98" s="170"/>
      <c r="H98" s="171">
        <f>'K&amp;R'!AQ$15*$BI98</f>
        <v>6.752737440655758E-2</v>
      </c>
      <c r="I98" s="171">
        <f>'K&amp;R'!AR$15*$BI98</f>
        <v>6.752737440655758E-2</v>
      </c>
      <c r="J98" s="171">
        <f>'K&amp;R'!AS$15*$BI98</f>
        <v>6.752737440655758E-2</v>
      </c>
      <c r="K98" s="171">
        <f>'K&amp;R'!AT$15*$BI98</f>
        <v>6.752737440655758E-2</v>
      </c>
      <c r="L98" s="171">
        <f>'K&amp;R'!AU$15*$BI98</f>
        <v>6.752737440655758E-2</v>
      </c>
      <c r="M98" s="171">
        <f>'K&amp;R'!AV$15*$BI98</f>
        <v>6.752737440655758E-2</v>
      </c>
      <c r="N98" s="171">
        <f>'K&amp;R'!AW$15*$BI98</f>
        <v>6.752737440655758E-2</v>
      </c>
      <c r="O98" s="171">
        <f>'K&amp;R'!AX$15*$BI98</f>
        <v>6.752737440655758E-2</v>
      </c>
      <c r="P98" s="171">
        <f>'K&amp;R'!AY$15*$BI98</f>
        <v>6.752737440655758E-2</v>
      </c>
      <c r="Q98" s="171">
        <f>'K&amp;R'!AZ$15*$BI98</f>
        <v>6.752737440655758E-2</v>
      </c>
      <c r="R98" s="171">
        <f>'K&amp;R'!BA$15*$BI98</f>
        <v>6.752737440655758E-2</v>
      </c>
      <c r="S98" s="171">
        <f>'K&amp;R'!BB$15*$BI98</f>
        <v>6.752737440655758E-2</v>
      </c>
      <c r="T98" s="171">
        <f>'K&amp;R'!BC$15*$BI98</f>
        <v>6.752737440655758E-2</v>
      </c>
      <c r="U98" s="171">
        <f>'K&amp;R'!BD$15*$BI98</f>
        <v>6.752737440655758E-2</v>
      </c>
      <c r="V98" s="171">
        <f>'K&amp;R'!BE$15*$BI98</f>
        <v>7.2929564359082197E-2</v>
      </c>
      <c r="W98" s="171">
        <f>'K&amp;R'!BF$15*$BI98</f>
        <v>7.2929564359082197E-2</v>
      </c>
      <c r="X98" s="171">
        <f>'K&amp;R'!BG$15*$BI98</f>
        <v>7.2929564359082197E-2</v>
      </c>
      <c r="Y98" s="171">
        <f>'K&amp;R'!BH$15*$BI98</f>
        <v>7.2929564359082197E-2</v>
      </c>
      <c r="Z98" s="171">
        <f>'K&amp;R'!BI$15*$BI98</f>
        <v>7.2929564359082197E-2</v>
      </c>
      <c r="AA98" s="171">
        <f>'K&amp;R'!BJ$15*$BI98</f>
        <v>7.2929564359082197E-2</v>
      </c>
      <c r="AB98" s="171">
        <f>'K&amp;R'!BK$15*$BI98</f>
        <v>7.2929564359082197E-2</v>
      </c>
      <c r="AC98" s="171">
        <f>'K&amp;R'!BL$15*$BI98</f>
        <v>7.2929564359082197E-2</v>
      </c>
      <c r="AD98" s="171">
        <f>'K&amp;R'!BM$15*$BI98</f>
        <v>7.2929564359082197E-2</v>
      </c>
      <c r="AE98" s="171">
        <f>'K&amp;R'!BN$15*$BI98</f>
        <v>7.2929564359082197E-2</v>
      </c>
      <c r="AF98" s="171">
        <f>'K&amp;R'!BO$15*$BI98</f>
        <v>7.2929564359082197E-2</v>
      </c>
      <c r="AG98" s="171">
        <f>'K&amp;R'!BP$15*$BI98</f>
        <v>7.2929564359082197E-2</v>
      </c>
      <c r="AH98" s="171">
        <f>'K&amp;R'!BQ$15*$BI98</f>
        <v>0.14804701564893688</v>
      </c>
      <c r="AI98" s="171">
        <f>'K&amp;R'!BR$15*$BI98</f>
        <v>0.14804701564893688</v>
      </c>
      <c r="AJ98" s="171">
        <f>'K&amp;R'!BS$15*$BI98</f>
        <v>0.14804701564893688</v>
      </c>
      <c r="AK98" s="171">
        <f>'K&amp;R'!BT$15*$BI98</f>
        <v>0.14804701564893688</v>
      </c>
      <c r="AL98" s="171">
        <f>'K&amp;R'!BU$15*$BI98</f>
        <v>0.14804701564893688</v>
      </c>
      <c r="AM98" s="171">
        <f>'K&amp;R'!BV$15*$BI98</f>
        <v>0.14804701564893688</v>
      </c>
      <c r="AN98" s="171">
        <f>'K&amp;R'!BW$15*$BI98</f>
        <v>0.14804701564893688</v>
      </c>
      <c r="AO98" s="171">
        <f>'K&amp;R'!BX$15*$BI98</f>
        <v>0.14804701564893688</v>
      </c>
      <c r="AP98" s="171">
        <f>'K&amp;R'!BY$15*$BI98</f>
        <v>0.14804701564893688</v>
      </c>
      <c r="AQ98" s="171">
        <f>'K&amp;R'!BZ$15*$BI98</f>
        <v>0.14804701564893688</v>
      </c>
      <c r="AR98" s="171">
        <f>'K&amp;R'!CA$15*$BI98</f>
        <v>0.14804701564893688</v>
      </c>
      <c r="AS98" s="171">
        <f>'K&amp;R'!CB$15*$BI98</f>
        <v>0.14804701564893688</v>
      </c>
      <c r="AT98" s="171">
        <f>'K&amp;R'!CC$15*$BI98</f>
        <v>0.2254179904774872</v>
      </c>
      <c r="AU98" s="171">
        <f>'K&amp;R'!CD$15*$BI98</f>
        <v>0.2254179904774872</v>
      </c>
      <c r="AV98" s="171">
        <f>'K&amp;R'!CE$15*$BI98</f>
        <v>0.2254179904774872</v>
      </c>
      <c r="AW98" s="171">
        <f>'K&amp;R'!CF$15*$BI98</f>
        <v>0.2254179904774872</v>
      </c>
      <c r="AX98" s="171">
        <f>'K&amp;R'!CG$15*$BI98</f>
        <v>0.2254179904774872</v>
      </c>
      <c r="AY98" s="171">
        <f>'K&amp;R'!CH$15*$BI98</f>
        <v>0.2254179904774872</v>
      </c>
      <c r="AZ98" s="171">
        <f>'K&amp;R'!CI$15*$BI98</f>
        <v>0.2254179904774872</v>
      </c>
      <c r="BA98" s="171">
        <f>'K&amp;R'!CJ$15*$BI98</f>
        <v>0.2254179904774872</v>
      </c>
      <c r="BB98" s="171">
        <f>'K&amp;R'!CK$15*$BI98</f>
        <v>0.2254179904774872</v>
      </c>
      <c r="BC98" s="171">
        <f>'K&amp;R'!CL$15*$BI98</f>
        <v>0.2254179904774872</v>
      </c>
      <c r="BD98" s="171">
        <f>'K&amp;R'!CM$15*$BI98</f>
        <v>0.2254179904774872</v>
      </c>
      <c r="BE98" s="171">
        <f>'K&amp;R'!CN$15*$BI98</f>
        <v>0.2254179904774872</v>
      </c>
      <c r="BF98" s="171">
        <f>'K&amp;R'!CO$15*$BI98</f>
        <v>0.23218053019181176</v>
      </c>
      <c r="BG98" s="171">
        <f>'K&amp;R'!CP$15*$BI98</f>
        <v>0.23218053019181176</v>
      </c>
      <c r="BI98" s="174">
        <f>SUMIF(Revenue!$P:$P,'K&amp;R (USD)'!$F98,Revenue!$F:$F)</f>
        <v>1.5340060948149357E-3</v>
      </c>
    </row>
    <row r="99" spans="1:61" s="173" customFormat="1" ht="12.75" hidden="1" customHeight="1">
      <c r="A99" s="179" t="s">
        <v>589</v>
      </c>
      <c r="B99" s="179" t="s">
        <v>589</v>
      </c>
      <c r="C99" s="170" t="str" cm="1">
        <f t="array" ref="C99">IFERROR(INDEX('Legal Entity'!B:B,MATCH('K&amp;R (USD)'!F99,'Legal Entity'!A:A,0),0),0)</f>
        <v>1310 - Corix Utilities Inc.</v>
      </c>
      <c r="D99" s="170" t="str" cm="1">
        <f t="array" ref="D99">IFERROR(INDEX('Legal Entity'!C:C,MATCH(F99,'Legal Entity'!A:A,0),0),0)</f>
        <v>CA</v>
      </c>
      <c r="E99" s="170" t="s">
        <v>635</v>
      </c>
      <c r="F99" s="170" t="s">
        <v>120</v>
      </c>
      <c r="G99" s="170"/>
      <c r="H99" s="171">
        <f>'K&amp;R'!AQ$15*$BI99</f>
        <v>3.4168202112214566E-2</v>
      </c>
      <c r="I99" s="171">
        <f>'K&amp;R'!AR$15*$BI99</f>
        <v>3.4168202112214566E-2</v>
      </c>
      <c r="J99" s="171">
        <f>'K&amp;R'!AS$15*$BI99</f>
        <v>3.4168202112214566E-2</v>
      </c>
      <c r="K99" s="171">
        <f>'K&amp;R'!AT$15*$BI99</f>
        <v>3.4168202112214566E-2</v>
      </c>
      <c r="L99" s="171">
        <f>'K&amp;R'!AU$15*$BI99</f>
        <v>3.4168202112214566E-2</v>
      </c>
      <c r="M99" s="171">
        <f>'K&amp;R'!AV$15*$BI99</f>
        <v>3.4168202112214566E-2</v>
      </c>
      <c r="N99" s="171">
        <f>'K&amp;R'!AW$15*$BI99</f>
        <v>3.4168202112214566E-2</v>
      </c>
      <c r="O99" s="171">
        <f>'K&amp;R'!AX$15*$BI99</f>
        <v>3.4168202112214566E-2</v>
      </c>
      <c r="P99" s="171">
        <f>'K&amp;R'!AY$15*$BI99</f>
        <v>3.4168202112214566E-2</v>
      </c>
      <c r="Q99" s="171">
        <f>'K&amp;R'!AZ$15*$BI99</f>
        <v>3.4168202112214566E-2</v>
      </c>
      <c r="R99" s="171">
        <f>'K&amp;R'!BA$15*$BI99</f>
        <v>3.4168202112214566E-2</v>
      </c>
      <c r="S99" s="171">
        <f>'K&amp;R'!BB$15*$BI99</f>
        <v>3.4168202112214566E-2</v>
      </c>
      <c r="T99" s="171">
        <f>'K&amp;R'!BC$15*$BI99</f>
        <v>3.4168202112214566E-2</v>
      </c>
      <c r="U99" s="171">
        <f>'K&amp;R'!BD$15*$BI99</f>
        <v>3.4168202112214566E-2</v>
      </c>
      <c r="V99" s="171">
        <f>'K&amp;R'!BE$15*$BI99</f>
        <v>3.6901658281191733E-2</v>
      </c>
      <c r="W99" s="171">
        <f>'K&amp;R'!BF$15*$BI99</f>
        <v>3.6901658281191733E-2</v>
      </c>
      <c r="X99" s="171">
        <f>'K&amp;R'!BG$15*$BI99</f>
        <v>3.6901658281191733E-2</v>
      </c>
      <c r="Y99" s="171">
        <f>'K&amp;R'!BH$15*$BI99</f>
        <v>3.6901658281191733E-2</v>
      </c>
      <c r="Z99" s="171">
        <f>'K&amp;R'!BI$15*$BI99</f>
        <v>3.6901658281191733E-2</v>
      </c>
      <c r="AA99" s="171">
        <f>'K&amp;R'!BJ$15*$BI99</f>
        <v>3.6901658281191733E-2</v>
      </c>
      <c r="AB99" s="171">
        <f>'K&amp;R'!BK$15*$BI99</f>
        <v>3.6901658281191733E-2</v>
      </c>
      <c r="AC99" s="171">
        <f>'K&amp;R'!BL$15*$BI99</f>
        <v>3.6901658281191733E-2</v>
      </c>
      <c r="AD99" s="171">
        <f>'K&amp;R'!BM$15*$BI99</f>
        <v>3.6901658281191733E-2</v>
      </c>
      <c r="AE99" s="171">
        <f>'K&amp;R'!BN$15*$BI99</f>
        <v>3.6901658281191733E-2</v>
      </c>
      <c r="AF99" s="171">
        <f>'K&amp;R'!BO$15*$BI99</f>
        <v>3.6901658281191733E-2</v>
      </c>
      <c r="AG99" s="171">
        <f>'K&amp;R'!BP$15*$BI99</f>
        <v>3.6901658281191733E-2</v>
      </c>
      <c r="AH99" s="171">
        <f>'K&amp;R'!BQ$15*$BI99</f>
        <v>7.4910366310819224E-2</v>
      </c>
      <c r="AI99" s="171">
        <f>'K&amp;R'!BR$15*$BI99</f>
        <v>7.4910366310819224E-2</v>
      </c>
      <c r="AJ99" s="171">
        <f>'K&amp;R'!BS$15*$BI99</f>
        <v>7.4910366310819224E-2</v>
      </c>
      <c r="AK99" s="171">
        <f>'K&amp;R'!BT$15*$BI99</f>
        <v>7.4910366310819224E-2</v>
      </c>
      <c r="AL99" s="171">
        <f>'K&amp;R'!BU$15*$BI99</f>
        <v>7.4910366310819224E-2</v>
      </c>
      <c r="AM99" s="171">
        <f>'K&amp;R'!BV$15*$BI99</f>
        <v>7.4910366310819224E-2</v>
      </c>
      <c r="AN99" s="171">
        <f>'K&amp;R'!BW$15*$BI99</f>
        <v>7.4910366310819224E-2</v>
      </c>
      <c r="AO99" s="171">
        <f>'K&amp;R'!BX$15*$BI99</f>
        <v>7.4910366310819224E-2</v>
      </c>
      <c r="AP99" s="171">
        <f>'K&amp;R'!BY$15*$BI99</f>
        <v>7.4910366310819224E-2</v>
      </c>
      <c r="AQ99" s="171">
        <f>'K&amp;R'!BZ$15*$BI99</f>
        <v>7.4910366310819224E-2</v>
      </c>
      <c r="AR99" s="171">
        <f>'K&amp;R'!CA$15*$BI99</f>
        <v>7.4910366310819224E-2</v>
      </c>
      <c r="AS99" s="171">
        <f>'K&amp;R'!CB$15*$BI99</f>
        <v>7.4910366310819224E-2</v>
      </c>
      <c r="AT99" s="171">
        <f>'K&amp;R'!CC$15*$BI99</f>
        <v>0.11405933558133553</v>
      </c>
      <c r="AU99" s="171">
        <f>'K&amp;R'!CD$15*$BI99</f>
        <v>0.11405933558133553</v>
      </c>
      <c r="AV99" s="171">
        <f>'K&amp;R'!CE$15*$BI99</f>
        <v>0.11405933558133553</v>
      </c>
      <c r="AW99" s="171">
        <f>'K&amp;R'!CF$15*$BI99</f>
        <v>0.11405933558133553</v>
      </c>
      <c r="AX99" s="171">
        <f>'K&amp;R'!CG$15*$BI99</f>
        <v>0.11405933558133553</v>
      </c>
      <c r="AY99" s="171">
        <f>'K&amp;R'!CH$15*$BI99</f>
        <v>0.11405933558133553</v>
      </c>
      <c r="AZ99" s="171">
        <f>'K&amp;R'!CI$15*$BI99</f>
        <v>0.11405933558133553</v>
      </c>
      <c r="BA99" s="171">
        <f>'K&amp;R'!CJ$15*$BI99</f>
        <v>0.11405933558133553</v>
      </c>
      <c r="BB99" s="171">
        <f>'K&amp;R'!CK$15*$BI99</f>
        <v>0.11405933558133553</v>
      </c>
      <c r="BC99" s="171">
        <f>'K&amp;R'!CL$15*$BI99</f>
        <v>0.11405933558133553</v>
      </c>
      <c r="BD99" s="171">
        <f>'K&amp;R'!CM$15*$BI99</f>
        <v>0.11405933558133553</v>
      </c>
      <c r="BE99" s="171">
        <f>'K&amp;R'!CN$15*$BI99</f>
        <v>0.11405933558133553</v>
      </c>
      <c r="BF99" s="171">
        <f>'K&amp;R'!CO$15*$BI99</f>
        <v>0.11748111564877557</v>
      </c>
      <c r="BG99" s="171">
        <f>'K&amp;R'!CP$15*$BI99</f>
        <v>0.11748111564877557</v>
      </c>
      <c r="BI99" s="174">
        <f>SUMIF(Revenue!$P:$P,'K&amp;R (USD)'!$F99,Revenue!$F:$F)</f>
        <v>7.7619233310388788E-4</v>
      </c>
    </row>
    <row r="100" spans="1:61" s="173" customFormat="1" ht="12.75" hidden="1" customHeight="1">
      <c r="A100" s="179" t="s">
        <v>589</v>
      </c>
      <c r="B100" s="179" t="s">
        <v>589</v>
      </c>
      <c r="C100" s="170" t="str" cm="1">
        <f t="array" ref="C100">IFERROR(INDEX('Legal Entity'!B:B,MATCH('K&amp;R (USD)'!F100,'Legal Entity'!A:A,0),0),0)</f>
        <v>1310 - Corix Utilities Inc.</v>
      </c>
      <c r="D100" s="170" t="str" cm="1">
        <f t="array" ref="D100">IFERROR(INDEX('Legal Entity'!C:C,MATCH(F100,'Legal Entity'!A:A,0),0),0)</f>
        <v>CA</v>
      </c>
      <c r="E100" s="170" t="s">
        <v>635</v>
      </c>
      <c r="F100" s="170" t="s">
        <v>101</v>
      </c>
      <c r="G100" s="170"/>
      <c r="H100" s="171">
        <f>'K&amp;R'!AQ$15*$BI100</f>
        <v>0</v>
      </c>
      <c r="I100" s="171">
        <f>'K&amp;R'!AR$15*$BI100</f>
        <v>0</v>
      </c>
      <c r="J100" s="171">
        <f>'K&amp;R'!AS$15*$BI100</f>
        <v>0</v>
      </c>
      <c r="K100" s="171">
        <f>'K&amp;R'!AT$15*$BI100</f>
        <v>0</v>
      </c>
      <c r="L100" s="171">
        <f>'K&amp;R'!AU$15*$BI100</f>
        <v>0</v>
      </c>
      <c r="M100" s="171">
        <f>'K&amp;R'!AV$15*$BI100</f>
        <v>0</v>
      </c>
      <c r="N100" s="171">
        <f>'K&amp;R'!AW$15*$BI100</f>
        <v>0</v>
      </c>
      <c r="O100" s="171">
        <f>'K&amp;R'!AX$15*$BI100</f>
        <v>0</v>
      </c>
      <c r="P100" s="171">
        <f>'K&amp;R'!AY$15*$BI100</f>
        <v>0</v>
      </c>
      <c r="Q100" s="171">
        <f>'K&amp;R'!AZ$15*$BI100</f>
        <v>0</v>
      </c>
      <c r="R100" s="171">
        <f>'K&amp;R'!BA$15*$BI100</f>
        <v>0</v>
      </c>
      <c r="S100" s="171">
        <f>'K&amp;R'!BB$15*$BI100</f>
        <v>0</v>
      </c>
      <c r="T100" s="171">
        <f>'K&amp;R'!BC$15*$BI100</f>
        <v>0</v>
      </c>
      <c r="U100" s="171">
        <f>'K&amp;R'!BD$15*$BI100</f>
        <v>0</v>
      </c>
      <c r="V100" s="171">
        <f>'K&amp;R'!BE$15*$BI100</f>
        <v>0</v>
      </c>
      <c r="W100" s="171">
        <f>'K&amp;R'!BF$15*$BI100</f>
        <v>0</v>
      </c>
      <c r="X100" s="171">
        <f>'K&amp;R'!BG$15*$BI100</f>
        <v>0</v>
      </c>
      <c r="Y100" s="171">
        <f>'K&amp;R'!BH$15*$BI100</f>
        <v>0</v>
      </c>
      <c r="Z100" s="171">
        <f>'K&amp;R'!BI$15*$BI100</f>
        <v>0</v>
      </c>
      <c r="AA100" s="171">
        <f>'K&amp;R'!BJ$15*$BI100</f>
        <v>0</v>
      </c>
      <c r="AB100" s="171">
        <f>'K&amp;R'!BK$15*$BI100</f>
        <v>0</v>
      </c>
      <c r="AC100" s="171">
        <f>'K&amp;R'!BL$15*$BI100</f>
        <v>0</v>
      </c>
      <c r="AD100" s="171">
        <f>'K&amp;R'!BM$15*$BI100</f>
        <v>0</v>
      </c>
      <c r="AE100" s="171">
        <f>'K&amp;R'!BN$15*$BI100</f>
        <v>0</v>
      </c>
      <c r="AF100" s="171">
        <f>'K&amp;R'!BO$15*$BI100</f>
        <v>0</v>
      </c>
      <c r="AG100" s="171">
        <f>'K&amp;R'!BP$15*$BI100</f>
        <v>0</v>
      </c>
      <c r="AH100" s="171">
        <f>'K&amp;R'!BQ$15*$BI100</f>
        <v>0</v>
      </c>
      <c r="AI100" s="171">
        <f>'K&amp;R'!BR$15*$BI100</f>
        <v>0</v>
      </c>
      <c r="AJ100" s="171">
        <f>'K&amp;R'!BS$15*$BI100</f>
        <v>0</v>
      </c>
      <c r="AK100" s="171">
        <f>'K&amp;R'!BT$15*$BI100</f>
        <v>0</v>
      </c>
      <c r="AL100" s="171">
        <f>'K&amp;R'!BU$15*$BI100</f>
        <v>0</v>
      </c>
      <c r="AM100" s="171">
        <f>'K&amp;R'!BV$15*$BI100</f>
        <v>0</v>
      </c>
      <c r="AN100" s="171">
        <f>'K&amp;R'!BW$15*$BI100</f>
        <v>0</v>
      </c>
      <c r="AO100" s="171">
        <f>'K&amp;R'!BX$15*$BI100</f>
        <v>0</v>
      </c>
      <c r="AP100" s="171">
        <f>'K&amp;R'!BY$15*$BI100</f>
        <v>0</v>
      </c>
      <c r="AQ100" s="171">
        <f>'K&amp;R'!BZ$15*$BI100</f>
        <v>0</v>
      </c>
      <c r="AR100" s="171">
        <f>'K&amp;R'!CA$15*$BI100</f>
        <v>0</v>
      </c>
      <c r="AS100" s="171">
        <f>'K&amp;R'!CB$15*$BI100</f>
        <v>0</v>
      </c>
      <c r="AT100" s="171">
        <f>'K&amp;R'!CC$15*$BI100</f>
        <v>0</v>
      </c>
      <c r="AU100" s="171">
        <f>'K&amp;R'!CD$15*$BI100</f>
        <v>0</v>
      </c>
      <c r="AV100" s="171">
        <f>'K&amp;R'!CE$15*$BI100</f>
        <v>0</v>
      </c>
      <c r="AW100" s="171">
        <f>'K&amp;R'!CF$15*$BI100</f>
        <v>0</v>
      </c>
      <c r="AX100" s="171">
        <f>'K&amp;R'!CG$15*$BI100</f>
        <v>0</v>
      </c>
      <c r="AY100" s="171">
        <f>'K&amp;R'!CH$15*$BI100</f>
        <v>0</v>
      </c>
      <c r="AZ100" s="171">
        <f>'K&amp;R'!CI$15*$BI100</f>
        <v>0</v>
      </c>
      <c r="BA100" s="171">
        <f>'K&amp;R'!CJ$15*$BI100</f>
        <v>0</v>
      </c>
      <c r="BB100" s="171">
        <f>'K&amp;R'!CK$15*$BI100</f>
        <v>0</v>
      </c>
      <c r="BC100" s="171">
        <f>'K&amp;R'!CL$15*$BI100</f>
        <v>0</v>
      </c>
      <c r="BD100" s="171">
        <f>'K&amp;R'!CM$15*$BI100</f>
        <v>0</v>
      </c>
      <c r="BE100" s="171">
        <f>'K&amp;R'!CN$15*$BI100</f>
        <v>0</v>
      </c>
      <c r="BF100" s="171">
        <f>'K&amp;R'!CO$15*$BI100</f>
        <v>0</v>
      </c>
      <c r="BG100" s="171">
        <f>'K&amp;R'!CP$15*$BI100</f>
        <v>0</v>
      </c>
      <c r="BI100" s="174">
        <f>SUMIF(Revenue!$P:$P,'K&amp;R (USD)'!$F100,Revenue!$F:$F)</f>
        <v>0</v>
      </c>
    </row>
    <row r="101" spans="1:61" s="173" customFormat="1" ht="12.75" hidden="1" customHeight="1">
      <c r="A101" s="179" t="s">
        <v>589</v>
      </c>
      <c r="B101" s="179" t="s">
        <v>589</v>
      </c>
      <c r="C101" s="170" t="str" cm="1">
        <f t="array" ref="C101">IFERROR(INDEX('Legal Entity'!B:B,MATCH('K&amp;R (USD)'!F101,'Legal Entity'!A:A,0),0),0)</f>
        <v>1340 - Corix Customer Care Inc.</v>
      </c>
      <c r="D101" s="170" t="str" cm="1">
        <f t="array" ref="D101">IFERROR(INDEX('Legal Entity'!C:C,MATCH(F101,'Legal Entity'!A:A,0),0),0)</f>
        <v>CA</v>
      </c>
      <c r="E101" s="170" t="s">
        <v>635</v>
      </c>
      <c r="F101" s="170" t="s">
        <v>171</v>
      </c>
      <c r="G101" s="170"/>
      <c r="H101" s="171">
        <f>'K&amp;R'!AQ$15*$BI101</f>
        <v>1.5086010921323091E-2</v>
      </c>
      <c r="I101" s="171">
        <f>'K&amp;R'!AR$15*$BI101</f>
        <v>1.5086010921323091E-2</v>
      </c>
      <c r="J101" s="171">
        <f>'K&amp;R'!AS$15*$BI101</f>
        <v>1.5086010921323091E-2</v>
      </c>
      <c r="K101" s="171">
        <f>'K&amp;R'!AT$15*$BI101</f>
        <v>1.5086010921323091E-2</v>
      </c>
      <c r="L101" s="171">
        <f>'K&amp;R'!AU$15*$BI101</f>
        <v>1.5086010921323091E-2</v>
      </c>
      <c r="M101" s="171">
        <f>'K&amp;R'!AV$15*$BI101</f>
        <v>1.5086010921323091E-2</v>
      </c>
      <c r="N101" s="171">
        <f>'K&amp;R'!AW$15*$BI101</f>
        <v>1.5086010921323091E-2</v>
      </c>
      <c r="O101" s="171">
        <f>'K&amp;R'!AX$15*$BI101</f>
        <v>1.5086010921323091E-2</v>
      </c>
      <c r="P101" s="171">
        <f>'K&amp;R'!AY$15*$BI101</f>
        <v>1.5086010921323091E-2</v>
      </c>
      <c r="Q101" s="171">
        <f>'K&amp;R'!AZ$15*$BI101</f>
        <v>1.5086010921323091E-2</v>
      </c>
      <c r="R101" s="171">
        <f>'K&amp;R'!BA$15*$BI101</f>
        <v>1.5086010921323091E-2</v>
      </c>
      <c r="S101" s="171">
        <f>'K&amp;R'!BB$15*$BI101</f>
        <v>1.5086010921323091E-2</v>
      </c>
      <c r="T101" s="171">
        <f>'K&amp;R'!BC$15*$BI101</f>
        <v>1.5086010921323091E-2</v>
      </c>
      <c r="U101" s="171">
        <f>'K&amp;R'!BD$15*$BI101</f>
        <v>1.5086010921323091E-2</v>
      </c>
      <c r="V101" s="171">
        <f>'K&amp;R'!BE$15*$BI101</f>
        <v>1.6292891795028942E-2</v>
      </c>
      <c r="W101" s="171">
        <f>'K&amp;R'!BF$15*$BI101</f>
        <v>1.6292891795028942E-2</v>
      </c>
      <c r="X101" s="171">
        <f>'K&amp;R'!BG$15*$BI101</f>
        <v>1.6292891795028942E-2</v>
      </c>
      <c r="Y101" s="171">
        <f>'K&amp;R'!BH$15*$BI101</f>
        <v>1.6292891795028942E-2</v>
      </c>
      <c r="Z101" s="171">
        <f>'K&amp;R'!BI$15*$BI101</f>
        <v>1.6292891795028942E-2</v>
      </c>
      <c r="AA101" s="171">
        <f>'K&amp;R'!BJ$15*$BI101</f>
        <v>1.6292891795028942E-2</v>
      </c>
      <c r="AB101" s="171">
        <f>'K&amp;R'!BK$15*$BI101</f>
        <v>1.6292891795028942E-2</v>
      </c>
      <c r="AC101" s="171">
        <f>'K&amp;R'!BL$15*$BI101</f>
        <v>1.6292891795028942E-2</v>
      </c>
      <c r="AD101" s="171">
        <f>'K&amp;R'!BM$15*$BI101</f>
        <v>1.6292891795028942E-2</v>
      </c>
      <c r="AE101" s="171">
        <f>'K&amp;R'!BN$15*$BI101</f>
        <v>1.6292891795028942E-2</v>
      </c>
      <c r="AF101" s="171">
        <f>'K&amp;R'!BO$15*$BI101</f>
        <v>1.6292891795028942E-2</v>
      </c>
      <c r="AG101" s="171">
        <f>'K&amp;R'!BP$15*$BI101</f>
        <v>1.6292891795028942E-2</v>
      </c>
      <c r="AH101" s="171">
        <f>'K&amp;R'!BQ$15*$BI101</f>
        <v>3.3074570343908753E-2</v>
      </c>
      <c r="AI101" s="171">
        <f>'K&amp;R'!BR$15*$BI101</f>
        <v>3.3074570343908753E-2</v>
      </c>
      <c r="AJ101" s="171">
        <f>'K&amp;R'!BS$15*$BI101</f>
        <v>3.3074570343908753E-2</v>
      </c>
      <c r="AK101" s="171">
        <f>'K&amp;R'!BT$15*$BI101</f>
        <v>3.3074570343908753E-2</v>
      </c>
      <c r="AL101" s="171">
        <f>'K&amp;R'!BU$15*$BI101</f>
        <v>3.3074570343908753E-2</v>
      </c>
      <c r="AM101" s="171">
        <f>'K&amp;R'!BV$15*$BI101</f>
        <v>3.3074570343908753E-2</v>
      </c>
      <c r="AN101" s="171">
        <f>'K&amp;R'!BW$15*$BI101</f>
        <v>3.3074570343908753E-2</v>
      </c>
      <c r="AO101" s="171">
        <f>'K&amp;R'!BX$15*$BI101</f>
        <v>3.3074570343908753E-2</v>
      </c>
      <c r="AP101" s="171">
        <f>'K&amp;R'!BY$15*$BI101</f>
        <v>3.3074570343908753E-2</v>
      </c>
      <c r="AQ101" s="171">
        <f>'K&amp;R'!BZ$15*$BI101</f>
        <v>3.3074570343908753E-2</v>
      </c>
      <c r="AR101" s="171">
        <f>'K&amp;R'!CA$15*$BI101</f>
        <v>3.3074570343908753E-2</v>
      </c>
      <c r="AS101" s="171">
        <f>'K&amp;R'!CB$15*$BI101</f>
        <v>3.3074570343908753E-2</v>
      </c>
      <c r="AT101" s="171">
        <f>'K&amp;R'!CC$15*$BI101</f>
        <v>5.0359699249254958E-2</v>
      </c>
      <c r="AU101" s="171">
        <f>'K&amp;R'!CD$15*$BI101</f>
        <v>5.0359699249254958E-2</v>
      </c>
      <c r="AV101" s="171">
        <f>'K&amp;R'!CE$15*$BI101</f>
        <v>5.0359699249254958E-2</v>
      </c>
      <c r="AW101" s="171">
        <f>'K&amp;R'!CF$15*$BI101</f>
        <v>5.0359699249254958E-2</v>
      </c>
      <c r="AX101" s="171">
        <f>'K&amp;R'!CG$15*$BI101</f>
        <v>5.0359699249254958E-2</v>
      </c>
      <c r="AY101" s="171">
        <f>'K&amp;R'!CH$15*$BI101</f>
        <v>5.0359699249254958E-2</v>
      </c>
      <c r="AZ101" s="171">
        <f>'K&amp;R'!CI$15*$BI101</f>
        <v>5.0359699249254958E-2</v>
      </c>
      <c r="BA101" s="171">
        <f>'K&amp;R'!CJ$15*$BI101</f>
        <v>5.0359699249254958E-2</v>
      </c>
      <c r="BB101" s="171">
        <f>'K&amp;R'!CK$15*$BI101</f>
        <v>5.0359699249254958E-2</v>
      </c>
      <c r="BC101" s="171">
        <f>'K&amp;R'!CL$15*$BI101</f>
        <v>5.0359699249254958E-2</v>
      </c>
      <c r="BD101" s="171">
        <f>'K&amp;R'!CM$15*$BI101</f>
        <v>5.0359699249254958E-2</v>
      </c>
      <c r="BE101" s="171">
        <f>'K&amp;R'!CN$15*$BI101</f>
        <v>5.0359699249254958E-2</v>
      </c>
      <c r="BF101" s="171">
        <f>'K&amp;R'!CO$15*$BI101</f>
        <v>5.1870490226732596E-2</v>
      </c>
      <c r="BG101" s="171">
        <f>'K&amp;R'!CP$15*$BI101</f>
        <v>5.1870490226732596E-2</v>
      </c>
      <c r="BI101" s="174">
        <f>SUMIF(Revenue!$P:$P,'K&amp;R (USD)'!$F101,Revenue!$F:$F)</f>
        <v>3.4270594559807115E-4</v>
      </c>
    </row>
    <row r="102" spans="1:61" s="173" customFormat="1" ht="12.75" hidden="1" customHeight="1">
      <c r="A102" s="179" t="s">
        <v>589</v>
      </c>
      <c r="B102" s="179" t="s">
        <v>589</v>
      </c>
      <c r="C102" s="170" t="str" cm="1">
        <f t="array" ref="C102">IFERROR(INDEX('Legal Entity'!B:B,MATCH('K&amp;R (USD)'!F102,'Legal Entity'!A:A,0),0),0)</f>
        <v>1315 - Corix Multi-Utility Services Inc.</v>
      </c>
      <c r="D102" s="170" t="str" cm="1">
        <f t="array" ref="D102">IFERROR(INDEX('Legal Entity'!C:C,MATCH(F102,'Legal Entity'!A:A,0),0),0)</f>
        <v>CA</v>
      </c>
      <c r="E102" s="170" t="s">
        <v>635</v>
      </c>
      <c r="F102" s="170" t="s">
        <v>656</v>
      </c>
      <c r="G102" s="170"/>
      <c r="H102" s="171">
        <f>'K&amp;R'!AQ$15*$BI102</f>
        <v>3.9981725914569966E-3</v>
      </c>
      <c r="I102" s="171">
        <f>'K&amp;R'!AR$15*$BI102</f>
        <v>3.9981725914569966E-3</v>
      </c>
      <c r="J102" s="171">
        <f>'K&amp;R'!AS$15*$BI102</f>
        <v>3.9981725914569966E-3</v>
      </c>
      <c r="K102" s="171">
        <f>'K&amp;R'!AT$15*$BI102</f>
        <v>3.9981725914569966E-3</v>
      </c>
      <c r="L102" s="171">
        <f>'K&amp;R'!AU$15*$BI102</f>
        <v>3.9981725914569966E-3</v>
      </c>
      <c r="M102" s="171">
        <f>'K&amp;R'!AV$15*$BI102</f>
        <v>3.9981725914569966E-3</v>
      </c>
      <c r="N102" s="171">
        <f>'K&amp;R'!AW$15*$BI102</f>
        <v>3.9981725914569966E-3</v>
      </c>
      <c r="O102" s="171">
        <f>'K&amp;R'!AX$15*$BI102</f>
        <v>3.9981725914569966E-3</v>
      </c>
      <c r="P102" s="171">
        <f>'K&amp;R'!AY$15*$BI102</f>
        <v>3.9981725914569966E-3</v>
      </c>
      <c r="Q102" s="171">
        <f>'K&amp;R'!AZ$15*$BI102</f>
        <v>3.9981725914569966E-3</v>
      </c>
      <c r="R102" s="171">
        <f>'K&amp;R'!BA$15*$BI102</f>
        <v>3.9981725914569966E-3</v>
      </c>
      <c r="S102" s="171">
        <f>'K&amp;R'!BB$15*$BI102</f>
        <v>3.9981725914569966E-3</v>
      </c>
      <c r="T102" s="171">
        <f>'K&amp;R'!BC$15*$BI102</f>
        <v>3.9981725914569966E-3</v>
      </c>
      <c r="U102" s="171">
        <f>'K&amp;R'!BD$15*$BI102</f>
        <v>3.9981725914569966E-3</v>
      </c>
      <c r="V102" s="171">
        <f>'K&amp;R'!BE$15*$BI102</f>
        <v>4.3180263987735567E-3</v>
      </c>
      <c r="W102" s="171">
        <f>'K&amp;R'!BF$15*$BI102</f>
        <v>4.3180263987735567E-3</v>
      </c>
      <c r="X102" s="171">
        <f>'K&amp;R'!BG$15*$BI102</f>
        <v>4.3180263987735567E-3</v>
      </c>
      <c r="Y102" s="171">
        <f>'K&amp;R'!BH$15*$BI102</f>
        <v>4.3180263987735567E-3</v>
      </c>
      <c r="Z102" s="171">
        <f>'K&amp;R'!BI$15*$BI102</f>
        <v>4.3180263987735567E-3</v>
      </c>
      <c r="AA102" s="171">
        <f>'K&amp;R'!BJ$15*$BI102</f>
        <v>4.3180263987735567E-3</v>
      </c>
      <c r="AB102" s="171">
        <f>'K&amp;R'!BK$15*$BI102</f>
        <v>4.3180263987735567E-3</v>
      </c>
      <c r="AC102" s="171">
        <f>'K&amp;R'!BL$15*$BI102</f>
        <v>4.3180263987735567E-3</v>
      </c>
      <c r="AD102" s="171">
        <f>'K&amp;R'!BM$15*$BI102</f>
        <v>4.3180263987735567E-3</v>
      </c>
      <c r="AE102" s="171">
        <f>'K&amp;R'!BN$15*$BI102</f>
        <v>4.3180263987735567E-3</v>
      </c>
      <c r="AF102" s="171">
        <f>'K&amp;R'!BO$15*$BI102</f>
        <v>4.3180263987735567E-3</v>
      </c>
      <c r="AG102" s="171">
        <f>'K&amp;R'!BP$15*$BI102</f>
        <v>4.3180263987735567E-3</v>
      </c>
      <c r="AH102" s="171">
        <f>'K&amp;R'!BQ$15*$BI102</f>
        <v>8.7655935895103194E-3</v>
      </c>
      <c r="AI102" s="171">
        <f>'K&amp;R'!BR$15*$BI102</f>
        <v>8.7655935895103194E-3</v>
      </c>
      <c r="AJ102" s="171">
        <f>'K&amp;R'!BS$15*$BI102</f>
        <v>8.7655935895103194E-3</v>
      </c>
      <c r="AK102" s="171">
        <f>'K&amp;R'!BT$15*$BI102</f>
        <v>8.7655935895103194E-3</v>
      </c>
      <c r="AL102" s="171">
        <f>'K&amp;R'!BU$15*$BI102</f>
        <v>8.7655935895103194E-3</v>
      </c>
      <c r="AM102" s="171">
        <f>'K&amp;R'!BV$15*$BI102</f>
        <v>8.7655935895103194E-3</v>
      </c>
      <c r="AN102" s="171">
        <f>'K&amp;R'!BW$15*$BI102</f>
        <v>8.7655935895103194E-3</v>
      </c>
      <c r="AO102" s="171">
        <f>'K&amp;R'!BX$15*$BI102</f>
        <v>8.7655935895103194E-3</v>
      </c>
      <c r="AP102" s="171">
        <f>'K&amp;R'!BY$15*$BI102</f>
        <v>8.7655935895103194E-3</v>
      </c>
      <c r="AQ102" s="171">
        <f>'K&amp;R'!BZ$15*$BI102</f>
        <v>8.7655935895103194E-3</v>
      </c>
      <c r="AR102" s="171">
        <f>'K&amp;R'!CA$15*$BI102</f>
        <v>8.7655935895103194E-3</v>
      </c>
      <c r="AS102" s="171">
        <f>'K&amp;R'!CB$15*$BI102</f>
        <v>8.7655935895103194E-3</v>
      </c>
      <c r="AT102" s="171">
        <f>'K&amp;R'!CC$15*$BI102</f>
        <v>1.3346587795969186E-2</v>
      </c>
      <c r="AU102" s="171">
        <f>'K&amp;R'!CD$15*$BI102</f>
        <v>1.3346587795969186E-2</v>
      </c>
      <c r="AV102" s="171">
        <f>'K&amp;R'!CE$15*$BI102</f>
        <v>1.3346587795969186E-2</v>
      </c>
      <c r="AW102" s="171">
        <f>'K&amp;R'!CF$15*$BI102</f>
        <v>1.3346587795969186E-2</v>
      </c>
      <c r="AX102" s="171">
        <f>'K&amp;R'!CG$15*$BI102</f>
        <v>1.3346587795969186E-2</v>
      </c>
      <c r="AY102" s="171">
        <f>'K&amp;R'!CH$15*$BI102</f>
        <v>1.3346587795969186E-2</v>
      </c>
      <c r="AZ102" s="171">
        <f>'K&amp;R'!CI$15*$BI102</f>
        <v>1.3346587795969186E-2</v>
      </c>
      <c r="BA102" s="171">
        <f>'K&amp;R'!CJ$15*$BI102</f>
        <v>1.3346587795969186E-2</v>
      </c>
      <c r="BB102" s="171">
        <f>'K&amp;R'!CK$15*$BI102</f>
        <v>1.3346587795969186E-2</v>
      </c>
      <c r="BC102" s="171">
        <f>'K&amp;R'!CL$15*$BI102</f>
        <v>1.3346587795969186E-2</v>
      </c>
      <c r="BD102" s="171">
        <f>'K&amp;R'!CM$15*$BI102</f>
        <v>1.3346587795969186E-2</v>
      </c>
      <c r="BE102" s="171">
        <f>'K&amp;R'!CN$15*$BI102</f>
        <v>1.3346587795969186E-2</v>
      </c>
      <c r="BF102" s="171">
        <f>'K&amp;R'!CO$15*$BI102</f>
        <v>1.3746985429848259E-2</v>
      </c>
      <c r="BG102" s="171">
        <f>'K&amp;R'!CP$15*$BI102</f>
        <v>1.3746985429848259E-2</v>
      </c>
      <c r="BI102" s="174">
        <f>SUMIF(Revenue!$P:$P,'K&amp;R (USD)'!$F102,Revenue!$F:$F)</f>
        <v>9.082570109258477E-5</v>
      </c>
    </row>
    <row r="103" spans="1:61" s="173" customFormat="1" ht="12.75" hidden="1" customHeight="1">
      <c r="A103" s="179" t="s">
        <v>589</v>
      </c>
      <c r="B103" s="179" t="s">
        <v>589</v>
      </c>
      <c r="C103" s="170" t="str" cm="1">
        <f t="array" ref="C103">IFERROR(INDEX('Legal Entity'!B:B,MATCH('K&amp;R (USD)'!F103,'Legal Entity'!A:A,0),0),0)</f>
        <v>1315 - Corix Multi-Utility Services Inc.</v>
      </c>
      <c r="D103" s="170" t="str" cm="1">
        <f t="array" ref="D103">IFERROR(INDEX('Legal Entity'!C:C,MATCH(F103,'Legal Entity'!A:A,0),0),0)</f>
        <v>CA</v>
      </c>
      <c r="E103" s="170" t="s">
        <v>635</v>
      </c>
      <c r="F103" s="170" t="s">
        <v>657</v>
      </c>
      <c r="G103" s="170"/>
      <c r="H103" s="171">
        <f>'K&amp;R'!AQ$15*$BI103</f>
        <v>5.7769672710559425E-3</v>
      </c>
      <c r="I103" s="171">
        <f>'K&amp;R'!AR$15*$BI103</f>
        <v>5.7769672710559425E-3</v>
      </c>
      <c r="J103" s="171">
        <f>'K&amp;R'!AS$15*$BI103</f>
        <v>5.7769672710559425E-3</v>
      </c>
      <c r="K103" s="171">
        <f>'K&amp;R'!AT$15*$BI103</f>
        <v>5.7769672710559425E-3</v>
      </c>
      <c r="L103" s="171">
        <f>'K&amp;R'!AU$15*$BI103</f>
        <v>5.7769672710559425E-3</v>
      </c>
      <c r="M103" s="171">
        <f>'K&amp;R'!AV$15*$BI103</f>
        <v>5.7769672710559425E-3</v>
      </c>
      <c r="N103" s="171">
        <f>'K&amp;R'!AW$15*$BI103</f>
        <v>5.7769672710559425E-3</v>
      </c>
      <c r="O103" s="171">
        <f>'K&amp;R'!AX$15*$BI103</f>
        <v>5.7769672710559425E-3</v>
      </c>
      <c r="P103" s="171">
        <f>'K&amp;R'!AY$15*$BI103</f>
        <v>5.7769672710559425E-3</v>
      </c>
      <c r="Q103" s="171">
        <f>'K&amp;R'!AZ$15*$BI103</f>
        <v>5.7769672710559425E-3</v>
      </c>
      <c r="R103" s="171">
        <f>'K&amp;R'!BA$15*$BI103</f>
        <v>5.7769672710559425E-3</v>
      </c>
      <c r="S103" s="171">
        <f>'K&amp;R'!BB$15*$BI103</f>
        <v>5.7769672710559425E-3</v>
      </c>
      <c r="T103" s="171">
        <f>'K&amp;R'!BC$15*$BI103</f>
        <v>5.7769672710559425E-3</v>
      </c>
      <c r="U103" s="171">
        <f>'K&amp;R'!BD$15*$BI103</f>
        <v>5.7769672710559425E-3</v>
      </c>
      <c r="V103" s="171">
        <f>'K&amp;R'!BE$15*$BI103</f>
        <v>6.2391246527404185E-3</v>
      </c>
      <c r="W103" s="171">
        <f>'K&amp;R'!BF$15*$BI103</f>
        <v>6.2391246527404185E-3</v>
      </c>
      <c r="X103" s="171">
        <f>'K&amp;R'!BG$15*$BI103</f>
        <v>6.2391246527404185E-3</v>
      </c>
      <c r="Y103" s="171">
        <f>'K&amp;R'!BH$15*$BI103</f>
        <v>6.2391246527404185E-3</v>
      </c>
      <c r="Z103" s="171">
        <f>'K&amp;R'!BI$15*$BI103</f>
        <v>6.2391246527404185E-3</v>
      </c>
      <c r="AA103" s="171">
        <f>'K&amp;R'!BJ$15*$BI103</f>
        <v>6.2391246527404185E-3</v>
      </c>
      <c r="AB103" s="171">
        <f>'K&amp;R'!BK$15*$BI103</f>
        <v>6.2391246527404185E-3</v>
      </c>
      <c r="AC103" s="171">
        <f>'K&amp;R'!BL$15*$BI103</f>
        <v>6.2391246527404185E-3</v>
      </c>
      <c r="AD103" s="171">
        <f>'K&amp;R'!BM$15*$BI103</f>
        <v>6.2391246527404185E-3</v>
      </c>
      <c r="AE103" s="171">
        <f>'K&amp;R'!BN$15*$BI103</f>
        <v>6.2391246527404185E-3</v>
      </c>
      <c r="AF103" s="171">
        <f>'K&amp;R'!BO$15*$BI103</f>
        <v>6.2391246527404185E-3</v>
      </c>
      <c r="AG103" s="171">
        <f>'K&amp;R'!BP$15*$BI103</f>
        <v>6.2391246527404185E-3</v>
      </c>
      <c r="AH103" s="171">
        <f>'K&amp;R'!BQ$15*$BI103</f>
        <v>1.2665423045063049E-2</v>
      </c>
      <c r="AI103" s="171">
        <f>'K&amp;R'!BR$15*$BI103</f>
        <v>1.2665423045063049E-2</v>
      </c>
      <c r="AJ103" s="171">
        <f>'K&amp;R'!BS$15*$BI103</f>
        <v>1.2665423045063049E-2</v>
      </c>
      <c r="AK103" s="171">
        <f>'K&amp;R'!BT$15*$BI103</f>
        <v>1.2665423045063049E-2</v>
      </c>
      <c r="AL103" s="171">
        <f>'K&amp;R'!BU$15*$BI103</f>
        <v>1.2665423045063049E-2</v>
      </c>
      <c r="AM103" s="171">
        <f>'K&amp;R'!BV$15*$BI103</f>
        <v>1.2665423045063049E-2</v>
      </c>
      <c r="AN103" s="171">
        <f>'K&amp;R'!BW$15*$BI103</f>
        <v>1.2665423045063049E-2</v>
      </c>
      <c r="AO103" s="171">
        <f>'K&amp;R'!BX$15*$BI103</f>
        <v>1.2665423045063049E-2</v>
      </c>
      <c r="AP103" s="171">
        <f>'K&amp;R'!BY$15*$BI103</f>
        <v>1.2665423045063049E-2</v>
      </c>
      <c r="AQ103" s="171">
        <f>'K&amp;R'!BZ$15*$BI103</f>
        <v>1.2665423045063049E-2</v>
      </c>
      <c r="AR103" s="171">
        <f>'K&amp;R'!CA$15*$BI103</f>
        <v>1.2665423045063049E-2</v>
      </c>
      <c r="AS103" s="171">
        <f>'K&amp;R'!CB$15*$BI103</f>
        <v>1.2665423045063049E-2</v>
      </c>
      <c r="AT103" s="171">
        <f>'K&amp;R'!CC$15*$BI103</f>
        <v>1.9284510389155358E-2</v>
      </c>
      <c r="AU103" s="171">
        <f>'K&amp;R'!CD$15*$BI103</f>
        <v>1.9284510389155358E-2</v>
      </c>
      <c r="AV103" s="171">
        <f>'K&amp;R'!CE$15*$BI103</f>
        <v>1.9284510389155358E-2</v>
      </c>
      <c r="AW103" s="171">
        <f>'K&amp;R'!CF$15*$BI103</f>
        <v>1.9284510389155358E-2</v>
      </c>
      <c r="AX103" s="171">
        <f>'K&amp;R'!CG$15*$BI103</f>
        <v>1.9284510389155358E-2</v>
      </c>
      <c r="AY103" s="171">
        <f>'K&amp;R'!CH$15*$BI103</f>
        <v>1.9284510389155358E-2</v>
      </c>
      <c r="AZ103" s="171">
        <f>'K&amp;R'!CI$15*$BI103</f>
        <v>1.9284510389155358E-2</v>
      </c>
      <c r="BA103" s="171">
        <f>'K&amp;R'!CJ$15*$BI103</f>
        <v>1.9284510389155358E-2</v>
      </c>
      <c r="BB103" s="171">
        <f>'K&amp;R'!CK$15*$BI103</f>
        <v>1.9284510389155358E-2</v>
      </c>
      <c r="BC103" s="171">
        <f>'K&amp;R'!CL$15*$BI103</f>
        <v>1.9284510389155358E-2</v>
      </c>
      <c r="BD103" s="171">
        <f>'K&amp;R'!CM$15*$BI103</f>
        <v>1.9284510389155358E-2</v>
      </c>
      <c r="BE103" s="171">
        <f>'K&amp;R'!CN$15*$BI103</f>
        <v>1.9284510389155358E-2</v>
      </c>
      <c r="BF103" s="171">
        <f>'K&amp;R'!CO$15*$BI103</f>
        <v>1.9863045700830018E-2</v>
      </c>
      <c r="BG103" s="171">
        <f>'K&amp;R'!CP$15*$BI103</f>
        <v>1.9863045700830018E-2</v>
      </c>
      <c r="BI103" s="174">
        <f>SUMIF(Revenue!$P:$P,'K&amp;R (USD)'!$F103,Revenue!$F:$F)</f>
        <v>1.3123423028403193E-4</v>
      </c>
    </row>
    <row r="104" spans="1:61" s="173" customFormat="1" ht="12.75" hidden="1" customHeight="1">
      <c r="A104" s="179" t="s">
        <v>589</v>
      </c>
      <c r="B104" s="179" t="s">
        <v>589</v>
      </c>
      <c r="C104" s="170" t="str" cm="1">
        <f t="array" ref="C104">IFERROR(INDEX('Legal Entity'!B:B,MATCH('K&amp;R (USD)'!F104,'Legal Entity'!A:A,0),0),0)</f>
        <v>1315 - Corix Multi-Utility Services Inc.</v>
      </c>
      <c r="D104" s="170" t="str" cm="1">
        <f t="array" ref="D104">IFERROR(INDEX('Legal Entity'!C:C,MATCH(F104,'Legal Entity'!A:A,0),0),0)</f>
        <v>CA</v>
      </c>
      <c r="E104" s="170" t="s">
        <v>635</v>
      </c>
      <c r="F104" s="170" t="s">
        <v>150</v>
      </c>
      <c r="G104" s="170"/>
      <c r="H104" s="171">
        <f>'K&amp;R'!AQ$15*$BI104</f>
        <v>0.20933743511658529</v>
      </c>
      <c r="I104" s="171">
        <f>'K&amp;R'!AR$15*$BI104</f>
        <v>0.20933743511658529</v>
      </c>
      <c r="J104" s="171">
        <f>'K&amp;R'!AS$15*$BI104</f>
        <v>0.20933743511658529</v>
      </c>
      <c r="K104" s="171">
        <f>'K&amp;R'!AT$15*$BI104</f>
        <v>0.20933743511658529</v>
      </c>
      <c r="L104" s="171">
        <f>'K&amp;R'!AU$15*$BI104</f>
        <v>0.20933743511658529</v>
      </c>
      <c r="M104" s="171">
        <f>'K&amp;R'!AV$15*$BI104</f>
        <v>0.20933743511658529</v>
      </c>
      <c r="N104" s="171">
        <f>'K&amp;R'!AW$15*$BI104</f>
        <v>0.20933743511658529</v>
      </c>
      <c r="O104" s="171">
        <f>'K&amp;R'!AX$15*$BI104</f>
        <v>0.20933743511658529</v>
      </c>
      <c r="P104" s="171">
        <f>'K&amp;R'!AY$15*$BI104</f>
        <v>0.20933743511658529</v>
      </c>
      <c r="Q104" s="171">
        <f>'K&amp;R'!AZ$15*$BI104</f>
        <v>0.20933743511658529</v>
      </c>
      <c r="R104" s="171">
        <f>'K&amp;R'!BA$15*$BI104</f>
        <v>0.20933743511658529</v>
      </c>
      <c r="S104" s="171">
        <f>'K&amp;R'!BB$15*$BI104</f>
        <v>0.20933743511658529</v>
      </c>
      <c r="T104" s="171">
        <f>'K&amp;R'!BC$15*$BI104</f>
        <v>0.20933743511658529</v>
      </c>
      <c r="U104" s="171">
        <f>'K&amp;R'!BD$15*$BI104</f>
        <v>0.20933743511658529</v>
      </c>
      <c r="V104" s="171">
        <f>'K&amp;R'!BE$15*$BI104</f>
        <v>0.22608442992591213</v>
      </c>
      <c r="W104" s="171">
        <f>'K&amp;R'!BF$15*$BI104</f>
        <v>0.22608442992591213</v>
      </c>
      <c r="X104" s="171">
        <f>'K&amp;R'!BG$15*$BI104</f>
        <v>0.22608442992591213</v>
      </c>
      <c r="Y104" s="171">
        <f>'K&amp;R'!BH$15*$BI104</f>
        <v>0.22608442992591213</v>
      </c>
      <c r="Z104" s="171">
        <f>'K&amp;R'!BI$15*$BI104</f>
        <v>0.22608442992591213</v>
      </c>
      <c r="AA104" s="171">
        <f>'K&amp;R'!BJ$15*$BI104</f>
        <v>0.22608442992591213</v>
      </c>
      <c r="AB104" s="171">
        <f>'K&amp;R'!BK$15*$BI104</f>
        <v>0.22608442992591213</v>
      </c>
      <c r="AC104" s="171">
        <f>'K&amp;R'!BL$15*$BI104</f>
        <v>0.22608442992591213</v>
      </c>
      <c r="AD104" s="171">
        <f>'K&amp;R'!BM$15*$BI104</f>
        <v>0.22608442992591213</v>
      </c>
      <c r="AE104" s="171">
        <f>'K&amp;R'!BN$15*$BI104</f>
        <v>0.22608442992591213</v>
      </c>
      <c r="AF104" s="171">
        <f>'K&amp;R'!BO$15*$BI104</f>
        <v>0.22608442992591213</v>
      </c>
      <c r="AG104" s="171">
        <f>'K&amp;R'!BP$15*$BI104</f>
        <v>0.22608442992591213</v>
      </c>
      <c r="AH104" s="171">
        <f>'K&amp;R'!BQ$15*$BI104</f>
        <v>0.45895139274960167</v>
      </c>
      <c r="AI104" s="171">
        <f>'K&amp;R'!BR$15*$BI104</f>
        <v>0.45895139274960167</v>
      </c>
      <c r="AJ104" s="171">
        <f>'K&amp;R'!BS$15*$BI104</f>
        <v>0.45895139274960167</v>
      </c>
      <c r="AK104" s="171">
        <f>'K&amp;R'!BT$15*$BI104</f>
        <v>0.45895139274960167</v>
      </c>
      <c r="AL104" s="171">
        <f>'K&amp;R'!BU$15*$BI104</f>
        <v>0.45895139274960167</v>
      </c>
      <c r="AM104" s="171">
        <f>'K&amp;R'!BV$15*$BI104</f>
        <v>0.45895139274960167</v>
      </c>
      <c r="AN104" s="171">
        <f>'K&amp;R'!BW$15*$BI104</f>
        <v>0.45895139274960167</v>
      </c>
      <c r="AO104" s="171">
        <f>'K&amp;R'!BX$15*$BI104</f>
        <v>0.45895139274960167</v>
      </c>
      <c r="AP104" s="171">
        <f>'K&amp;R'!BY$15*$BI104</f>
        <v>0.45895139274960167</v>
      </c>
      <c r="AQ104" s="171">
        <f>'K&amp;R'!BZ$15*$BI104</f>
        <v>0.45895139274960167</v>
      </c>
      <c r="AR104" s="171">
        <f>'K&amp;R'!CA$15*$BI104</f>
        <v>0.45895139274960167</v>
      </c>
      <c r="AS104" s="171">
        <f>'K&amp;R'!CB$15*$BI104</f>
        <v>0.45895139274960167</v>
      </c>
      <c r="AT104" s="171">
        <f>'K&amp;R'!CC$15*$BI104</f>
        <v>0.69880436445800187</v>
      </c>
      <c r="AU104" s="171">
        <f>'K&amp;R'!CD$15*$BI104</f>
        <v>0.69880436445800187</v>
      </c>
      <c r="AV104" s="171">
        <f>'K&amp;R'!CE$15*$BI104</f>
        <v>0.69880436445800187</v>
      </c>
      <c r="AW104" s="171">
        <f>'K&amp;R'!CF$15*$BI104</f>
        <v>0.69880436445800187</v>
      </c>
      <c r="AX104" s="171">
        <f>'K&amp;R'!CG$15*$BI104</f>
        <v>0.69880436445800187</v>
      </c>
      <c r="AY104" s="171">
        <f>'K&amp;R'!CH$15*$BI104</f>
        <v>0.69880436445800187</v>
      </c>
      <c r="AZ104" s="171">
        <f>'K&amp;R'!CI$15*$BI104</f>
        <v>0.69880436445800187</v>
      </c>
      <c r="BA104" s="171">
        <f>'K&amp;R'!CJ$15*$BI104</f>
        <v>0.69880436445800187</v>
      </c>
      <c r="BB104" s="171">
        <f>'K&amp;R'!CK$15*$BI104</f>
        <v>0.69880436445800187</v>
      </c>
      <c r="BC104" s="171">
        <f>'K&amp;R'!CL$15*$BI104</f>
        <v>0.69880436445800187</v>
      </c>
      <c r="BD104" s="171">
        <f>'K&amp;R'!CM$15*$BI104</f>
        <v>0.69880436445800187</v>
      </c>
      <c r="BE104" s="171">
        <f>'K&amp;R'!CN$15*$BI104</f>
        <v>0.69880436445800187</v>
      </c>
      <c r="BF104" s="171">
        <f>'K&amp;R'!CO$15*$BI104</f>
        <v>0.71976849539174181</v>
      </c>
      <c r="BG104" s="171">
        <f>'K&amp;R'!CP$15*$BI104</f>
        <v>0.71976849539174181</v>
      </c>
      <c r="BI104" s="174">
        <f>SUMIF(Revenue!$P:$P,'K&amp;R (USD)'!$F104,Revenue!$F:$F)</f>
        <v>4.7554773773431881E-3</v>
      </c>
    </row>
    <row r="105" spans="1:61" s="173" customFormat="1" ht="12.75" hidden="1" customHeight="1">
      <c r="A105" s="179" t="s">
        <v>589</v>
      </c>
      <c r="B105" s="179" t="s">
        <v>589</v>
      </c>
      <c r="C105" s="170" t="str" cm="1">
        <f t="array" ref="C105">IFERROR(INDEX('Legal Entity'!B:B,MATCH('K&amp;R (USD)'!F105,'Legal Entity'!A:A,0),0),0)</f>
        <v>1315 - Corix Multi-Utility Services Inc.</v>
      </c>
      <c r="D105" s="170" t="str" cm="1">
        <f t="array" ref="D105">IFERROR(INDEX('Legal Entity'!C:C,MATCH(F105,'Legal Entity'!A:A,0),0),0)</f>
        <v>CA</v>
      </c>
      <c r="E105" s="170" t="s">
        <v>635</v>
      </c>
      <c r="F105" s="170" t="s">
        <v>151</v>
      </c>
      <c r="G105" s="170"/>
      <c r="H105" s="171">
        <f>'K&amp;R'!AQ$15*$BI105</f>
        <v>0.30278535631648629</v>
      </c>
      <c r="I105" s="171">
        <f>'K&amp;R'!AR$15*$BI105</f>
        <v>0.30278535631648629</v>
      </c>
      <c r="J105" s="171">
        <f>'K&amp;R'!AS$15*$BI105</f>
        <v>0.30278535631648629</v>
      </c>
      <c r="K105" s="171">
        <f>'K&amp;R'!AT$15*$BI105</f>
        <v>0.30278535631648629</v>
      </c>
      <c r="L105" s="171">
        <f>'K&amp;R'!AU$15*$BI105</f>
        <v>0.30278535631648629</v>
      </c>
      <c r="M105" s="171">
        <f>'K&amp;R'!AV$15*$BI105</f>
        <v>0.30278535631648629</v>
      </c>
      <c r="N105" s="171">
        <f>'K&amp;R'!AW$15*$BI105</f>
        <v>0.30278535631648629</v>
      </c>
      <c r="O105" s="171">
        <f>'K&amp;R'!AX$15*$BI105</f>
        <v>0.30278535631648629</v>
      </c>
      <c r="P105" s="171">
        <f>'K&amp;R'!AY$15*$BI105</f>
        <v>0.30278535631648629</v>
      </c>
      <c r="Q105" s="171">
        <f>'K&amp;R'!AZ$15*$BI105</f>
        <v>0.30278535631648629</v>
      </c>
      <c r="R105" s="171">
        <f>'K&amp;R'!BA$15*$BI105</f>
        <v>0.30278535631648629</v>
      </c>
      <c r="S105" s="171">
        <f>'K&amp;R'!BB$15*$BI105</f>
        <v>0.30278535631648629</v>
      </c>
      <c r="T105" s="171">
        <f>'K&amp;R'!BC$15*$BI105</f>
        <v>0.30278535631648629</v>
      </c>
      <c r="U105" s="171">
        <f>'K&amp;R'!BD$15*$BI105</f>
        <v>0.30278535631648629</v>
      </c>
      <c r="V105" s="171">
        <f>'K&amp;R'!BE$15*$BI105</f>
        <v>0.32700818482180521</v>
      </c>
      <c r="W105" s="171">
        <f>'K&amp;R'!BF$15*$BI105</f>
        <v>0.32700818482180521</v>
      </c>
      <c r="X105" s="171">
        <f>'K&amp;R'!BG$15*$BI105</f>
        <v>0.32700818482180521</v>
      </c>
      <c r="Y105" s="171">
        <f>'K&amp;R'!BH$15*$BI105</f>
        <v>0.32700818482180521</v>
      </c>
      <c r="Z105" s="171">
        <f>'K&amp;R'!BI$15*$BI105</f>
        <v>0.32700818482180521</v>
      </c>
      <c r="AA105" s="171">
        <f>'K&amp;R'!BJ$15*$BI105</f>
        <v>0.32700818482180521</v>
      </c>
      <c r="AB105" s="171">
        <f>'K&amp;R'!BK$15*$BI105</f>
        <v>0.32700818482180521</v>
      </c>
      <c r="AC105" s="171">
        <f>'K&amp;R'!BL$15*$BI105</f>
        <v>0.32700818482180521</v>
      </c>
      <c r="AD105" s="171">
        <f>'K&amp;R'!BM$15*$BI105</f>
        <v>0.32700818482180521</v>
      </c>
      <c r="AE105" s="171">
        <f>'K&amp;R'!BN$15*$BI105</f>
        <v>0.32700818482180521</v>
      </c>
      <c r="AF105" s="171">
        <f>'K&amp;R'!BO$15*$BI105</f>
        <v>0.32700818482180521</v>
      </c>
      <c r="AG105" s="171">
        <f>'K&amp;R'!BP$15*$BI105</f>
        <v>0.32700818482180521</v>
      </c>
      <c r="AH105" s="171">
        <f>'K&amp;R'!BQ$15*$BI105</f>
        <v>0.66382661518826469</v>
      </c>
      <c r="AI105" s="171">
        <f>'K&amp;R'!BR$15*$BI105</f>
        <v>0.66382661518826469</v>
      </c>
      <c r="AJ105" s="171">
        <f>'K&amp;R'!BS$15*$BI105</f>
        <v>0.66382661518826469</v>
      </c>
      <c r="AK105" s="171">
        <f>'K&amp;R'!BT$15*$BI105</f>
        <v>0.66382661518826469</v>
      </c>
      <c r="AL105" s="171">
        <f>'K&amp;R'!BU$15*$BI105</f>
        <v>0.66382661518826469</v>
      </c>
      <c r="AM105" s="171">
        <f>'K&amp;R'!BV$15*$BI105</f>
        <v>0.66382661518826469</v>
      </c>
      <c r="AN105" s="171">
        <f>'K&amp;R'!BW$15*$BI105</f>
        <v>0.66382661518826469</v>
      </c>
      <c r="AO105" s="171">
        <f>'K&amp;R'!BX$15*$BI105</f>
        <v>0.66382661518826469</v>
      </c>
      <c r="AP105" s="171">
        <f>'K&amp;R'!BY$15*$BI105</f>
        <v>0.66382661518826469</v>
      </c>
      <c r="AQ105" s="171">
        <f>'K&amp;R'!BZ$15*$BI105</f>
        <v>0.66382661518826469</v>
      </c>
      <c r="AR105" s="171">
        <f>'K&amp;R'!CA$15*$BI105</f>
        <v>0.66382661518826469</v>
      </c>
      <c r="AS105" s="171">
        <f>'K&amp;R'!CB$15*$BI105</f>
        <v>0.66382661518826469</v>
      </c>
      <c r="AT105" s="171">
        <f>'K&amp;R'!CC$15*$BI105</f>
        <v>1.010749598465718</v>
      </c>
      <c r="AU105" s="171">
        <f>'K&amp;R'!CD$15*$BI105</f>
        <v>1.010749598465718</v>
      </c>
      <c r="AV105" s="171">
        <f>'K&amp;R'!CE$15*$BI105</f>
        <v>1.010749598465718</v>
      </c>
      <c r="AW105" s="171">
        <f>'K&amp;R'!CF$15*$BI105</f>
        <v>1.010749598465718</v>
      </c>
      <c r="AX105" s="171">
        <f>'K&amp;R'!CG$15*$BI105</f>
        <v>1.010749598465718</v>
      </c>
      <c r="AY105" s="171">
        <f>'K&amp;R'!CH$15*$BI105</f>
        <v>1.010749598465718</v>
      </c>
      <c r="AZ105" s="171">
        <f>'K&amp;R'!CI$15*$BI105</f>
        <v>1.010749598465718</v>
      </c>
      <c r="BA105" s="171">
        <f>'K&amp;R'!CJ$15*$BI105</f>
        <v>1.010749598465718</v>
      </c>
      <c r="BB105" s="171">
        <f>'K&amp;R'!CK$15*$BI105</f>
        <v>1.010749598465718</v>
      </c>
      <c r="BC105" s="171">
        <f>'K&amp;R'!CL$15*$BI105</f>
        <v>1.010749598465718</v>
      </c>
      <c r="BD105" s="171">
        <f>'K&amp;R'!CM$15*$BI105</f>
        <v>1.010749598465718</v>
      </c>
      <c r="BE105" s="171">
        <f>'K&amp;R'!CN$15*$BI105</f>
        <v>1.010749598465718</v>
      </c>
      <c r="BF105" s="171">
        <f>'K&amp;R'!CO$15*$BI105</f>
        <v>1.0410720864196892</v>
      </c>
      <c r="BG105" s="171">
        <f>'K&amp;R'!CP$15*$BI105</f>
        <v>1.0410720864196892</v>
      </c>
      <c r="BI105" s="174">
        <f>SUMIF(Revenue!$P:$P,'K&amp;R (USD)'!$F105,Revenue!$F:$F)</f>
        <v>6.8783154401024192E-3</v>
      </c>
    </row>
    <row r="106" spans="1:61" s="173" customFormat="1" ht="12.75" hidden="1" customHeight="1">
      <c r="A106" s="179" t="s">
        <v>589</v>
      </c>
      <c r="B106" s="179" t="s">
        <v>589</v>
      </c>
      <c r="C106" s="170" t="str" cm="1">
        <f t="array" ref="C106">IFERROR(INDEX('Legal Entity'!B:B,MATCH('K&amp;R (USD)'!F106,'Legal Entity'!A:A,0),0),0)</f>
        <v>1315 - Corix Multi-Utility Services Inc.</v>
      </c>
      <c r="D106" s="170" t="str" cm="1">
        <f t="array" ref="D106">IFERROR(INDEX('Legal Entity'!C:C,MATCH(F106,'Legal Entity'!A:A,0),0),0)</f>
        <v>CA</v>
      </c>
      <c r="E106" s="170" t="s">
        <v>635</v>
      </c>
      <c r="F106" s="170" t="s">
        <v>146</v>
      </c>
      <c r="G106" s="170"/>
      <c r="H106" s="171">
        <f>'K&amp;R'!AQ$15*$BI106</f>
        <v>4.4978478650626742E-2</v>
      </c>
      <c r="I106" s="171">
        <f>'K&amp;R'!AR$15*$BI106</f>
        <v>4.4978478650626742E-2</v>
      </c>
      <c r="J106" s="171">
        <f>'K&amp;R'!AS$15*$BI106</f>
        <v>4.4978478650626742E-2</v>
      </c>
      <c r="K106" s="171">
        <f>'K&amp;R'!AT$15*$BI106</f>
        <v>4.4978478650626742E-2</v>
      </c>
      <c r="L106" s="171">
        <f>'K&amp;R'!AU$15*$BI106</f>
        <v>4.4978478650626742E-2</v>
      </c>
      <c r="M106" s="171">
        <f>'K&amp;R'!AV$15*$BI106</f>
        <v>4.4978478650626742E-2</v>
      </c>
      <c r="N106" s="171">
        <f>'K&amp;R'!AW$15*$BI106</f>
        <v>4.4978478650626742E-2</v>
      </c>
      <c r="O106" s="171">
        <f>'K&amp;R'!AX$15*$BI106</f>
        <v>4.4978478650626742E-2</v>
      </c>
      <c r="P106" s="171">
        <f>'K&amp;R'!AY$15*$BI106</f>
        <v>4.4978478650626742E-2</v>
      </c>
      <c r="Q106" s="171">
        <f>'K&amp;R'!AZ$15*$BI106</f>
        <v>4.4978478650626742E-2</v>
      </c>
      <c r="R106" s="171">
        <f>'K&amp;R'!BA$15*$BI106</f>
        <v>4.4978478650626742E-2</v>
      </c>
      <c r="S106" s="171">
        <f>'K&amp;R'!BB$15*$BI106</f>
        <v>4.4978478650626742E-2</v>
      </c>
      <c r="T106" s="171">
        <f>'K&amp;R'!BC$15*$BI106</f>
        <v>4.4978478650626742E-2</v>
      </c>
      <c r="U106" s="171">
        <f>'K&amp;R'!BD$15*$BI106</f>
        <v>4.4978478650626742E-2</v>
      </c>
      <c r="V106" s="171">
        <f>'K&amp;R'!BE$15*$BI106</f>
        <v>4.8576756942676887E-2</v>
      </c>
      <c r="W106" s="171">
        <f>'K&amp;R'!BF$15*$BI106</f>
        <v>4.8576756942676887E-2</v>
      </c>
      <c r="X106" s="171">
        <f>'K&amp;R'!BG$15*$BI106</f>
        <v>4.8576756942676887E-2</v>
      </c>
      <c r="Y106" s="171">
        <f>'K&amp;R'!BH$15*$BI106</f>
        <v>4.8576756942676887E-2</v>
      </c>
      <c r="Z106" s="171">
        <f>'K&amp;R'!BI$15*$BI106</f>
        <v>4.8576756942676887E-2</v>
      </c>
      <c r="AA106" s="171">
        <f>'K&amp;R'!BJ$15*$BI106</f>
        <v>4.8576756942676887E-2</v>
      </c>
      <c r="AB106" s="171">
        <f>'K&amp;R'!BK$15*$BI106</f>
        <v>4.8576756942676887E-2</v>
      </c>
      <c r="AC106" s="171">
        <f>'K&amp;R'!BL$15*$BI106</f>
        <v>4.8576756942676887E-2</v>
      </c>
      <c r="AD106" s="171">
        <f>'K&amp;R'!BM$15*$BI106</f>
        <v>4.8576756942676887E-2</v>
      </c>
      <c r="AE106" s="171">
        <f>'K&amp;R'!BN$15*$BI106</f>
        <v>4.8576756942676887E-2</v>
      </c>
      <c r="AF106" s="171">
        <f>'K&amp;R'!BO$15*$BI106</f>
        <v>4.8576756942676887E-2</v>
      </c>
      <c r="AG106" s="171">
        <f>'K&amp;R'!BP$15*$BI106</f>
        <v>4.8576756942676887E-2</v>
      </c>
      <c r="AH106" s="171">
        <f>'K&amp;R'!BQ$15*$BI106</f>
        <v>9.861081659363409E-2</v>
      </c>
      <c r="AI106" s="171">
        <f>'K&amp;R'!BR$15*$BI106</f>
        <v>9.861081659363409E-2</v>
      </c>
      <c r="AJ106" s="171">
        <f>'K&amp;R'!BS$15*$BI106</f>
        <v>9.861081659363409E-2</v>
      </c>
      <c r="AK106" s="171">
        <f>'K&amp;R'!BT$15*$BI106</f>
        <v>9.861081659363409E-2</v>
      </c>
      <c r="AL106" s="171">
        <f>'K&amp;R'!BU$15*$BI106</f>
        <v>9.861081659363409E-2</v>
      </c>
      <c r="AM106" s="171">
        <f>'K&amp;R'!BV$15*$BI106</f>
        <v>9.861081659363409E-2</v>
      </c>
      <c r="AN106" s="171">
        <f>'K&amp;R'!BW$15*$BI106</f>
        <v>9.861081659363409E-2</v>
      </c>
      <c r="AO106" s="171">
        <f>'K&amp;R'!BX$15*$BI106</f>
        <v>9.861081659363409E-2</v>
      </c>
      <c r="AP106" s="171">
        <f>'K&amp;R'!BY$15*$BI106</f>
        <v>9.861081659363409E-2</v>
      </c>
      <c r="AQ106" s="171">
        <f>'K&amp;R'!BZ$15*$BI106</f>
        <v>9.861081659363409E-2</v>
      </c>
      <c r="AR106" s="171">
        <f>'K&amp;R'!CA$15*$BI106</f>
        <v>9.861081659363409E-2</v>
      </c>
      <c r="AS106" s="171">
        <f>'K&amp;R'!CB$15*$BI106</f>
        <v>9.861081659363409E-2</v>
      </c>
      <c r="AT106" s="171">
        <f>'K&amp;R'!CC$15*$BI106</f>
        <v>0.15014589803412001</v>
      </c>
      <c r="AU106" s="171">
        <f>'K&amp;R'!CD$15*$BI106</f>
        <v>0.15014589803412001</v>
      </c>
      <c r="AV106" s="171">
        <f>'K&amp;R'!CE$15*$BI106</f>
        <v>0.15014589803412001</v>
      </c>
      <c r="AW106" s="171">
        <f>'K&amp;R'!CF$15*$BI106</f>
        <v>0.15014589803412001</v>
      </c>
      <c r="AX106" s="171">
        <f>'K&amp;R'!CG$15*$BI106</f>
        <v>0.15014589803412001</v>
      </c>
      <c r="AY106" s="171">
        <f>'K&amp;R'!CH$15*$BI106</f>
        <v>0.15014589803412001</v>
      </c>
      <c r="AZ106" s="171">
        <f>'K&amp;R'!CI$15*$BI106</f>
        <v>0.15014589803412001</v>
      </c>
      <c r="BA106" s="171">
        <f>'K&amp;R'!CJ$15*$BI106</f>
        <v>0.15014589803412001</v>
      </c>
      <c r="BB106" s="171">
        <f>'K&amp;R'!CK$15*$BI106</f>
        <v>0.15014589803412001</v>
      </c>
      <c r="BC106" s="171">
        <f>'K&amp;R'!CL$15*$BI106</f>
        <v>0.15014589803412001</v>
      </c>
      <c r="BD106" s="171">
        <f>'K&amp;R'!CM$15*$BI106</f>
        <v>0.15014589803412001</v>
      </c>
      <c r="BE106" s="171">
        <f>'K&amp;R'!CN$15*$BI106</f>
        <v>0.15014589803412001</v>
      </c>
      <c r="BF106" s="171">
        <f>'K&amp;R'!CO$15*$BI106</f>
        <v>0.15465027497514358</v>
      </c>
      <c r="BG106" s="171">
        <f>'K&amp;R'!CP$15*$BI106</f>
        <v>0.15465027497514358</v>
      </c>
      <c r="BI106" s="174">
        <f>SUMIF(Revenue!$P:$P,'K&amp;R (USD)'!$F106,Revenue!$F:$F)</f>
        <v>1.0217672609356564E-3</v>
      </c>
    </row>
    <row r="107" spans="1:61" s="173" customFormat="1" ht="12.75" hidden="1" customHeight="1">
      <c r="A107" s="179" t="s">
        <v>589</v>
      </c>
      <c r="B107" s="179" t="s">
        <v>589</v>
      </c>
      <c r="C107" s="170" t="str" cm="1">
        <f t="array" ref="C107">IFERROR(INDEX('Legal Entity'!B:B,MATCH('K&amp;R (USD)'!F107,'Legal Entity'!A:A,0),0),0)</f>
        <v>1315 - Corix Multi-Utility Services Inc.</v>
      </c>
      <c r="D107" s="170" t="str" cm="1">
        <f t="array" ref="D107">IFERROR(INDEX('Legal Entity'!C:C,MATCH(F107,'Legal Entity'!A:A,0),0),0)</f>
        <v>CA</v>
      </c>
      <c r="E107" s="170" t="s">
        <v>635</v>
      </c>
      <c r="F107" s="170" t="s">
        <v>160</v>
      </c>
      <c r="G107" s="170"/>
      <c r="H107" s="171">
        <f>'K&amp;R'!AQ$15*$BI107</f>
        <v>0.23462444282920306</v>
      </c>
      <c r="I107" s="171">
        <f>'K&amp;R'!AR$15*$BI107</f>
        <v>0.23462444282920306</v>
      </c>
      <c r="J107" s="171">
        <f>'K&amp;R'!AS$15*$BI107</f>
        <v>0.23462444282920306</v>
      </c>
      <c r="K107" s="171">
        <f>'K&amp;R'!AT$15*$BI107</f>
        <v>0.23462444282920306</v>
      </c>
      <c r="L107" s="171">
        <f>'K&amp;R'!AU$15*$BI107</f>
        <v>0.23462444282920306</v>
      </c>
      <c r="M107" s="171">
        <f>'K&amp;R'!AV$15*$BI107</f>
        <v>0.23462444282920306</v>
      </c>
      <c r="N107" s="171">
        <f>'K&amp;R'!AW$15*$BI107</f>
        <v>0.23462444282920306</v>
      </c>
      <c r="O107" s="171">
        <f>'K&amp;R'!AX$15*$BI107</f>
        <v>0.23462444282920306</v>
      </c>
      <c r="P107" s="171">
        <f>'K&amp;R'!AY$15*$BI107</f>
        <v>0.23462444282920306</v>
      </c>
      <c r="Q107" s="171">
        <f>'K&amp;R'!AZ$15*$BI107</f>
        <v>0.23462444282920306</v>
      </c>
      <c r="R107" s="171">
        <f>'K&amp;R'!BA$15*$BI107</f>
        <v>0.23462444282920306</v>
      </c>
      <c r="S107" s="171">
        <f>'K&amp;R'!BB$15*$BI107</f>
        <v>0.23462444282920306</v>
      </c>
      <c r="T107" s="171">
        <f>'K&amp;R'!BC$15*$BI107</f>
        <v>0.23462444282920306</v>
      </c>
      <c r="U107" s="171">
        <f>'K&amp;R'!BD$15*$BI107</f>
        <v>0.23462444282920306</v>
      </c>
      <c r="V107" s="171">
        <f>'K&amp;R'!BE$15*$BI107</f>
        <v>0.25339439825553933</v>
      </c>
      <c r="W107" s="171">
        <f>'K&amp;R'!BF$15*$BI107</f>
        <v>0.25339439825553933</v>
      </c>
      <c r="X107" s="171">
        <f>'K&amp;R'!BG$15*$BI107</f>
        <v>0.25339439825553933</v>
      </c>
      <c r="Y107" s="171">
        <f>'K&amp;R'!BH$15*$BI107</f>
        <v>0.25339439825553933</v>
      </c>
      <c r="Z107" s="171">
        <f>'K&amp;R'!BI$15*$BI107</f>
        <v>0.25339439825553933</v>
      </c>
      <c r="AA107" s="171">
        <f>'K&amp;R'!BJ$15*$BI107</f>
        <v>0.25339439825553933</v>
      </c>
      <c r="AB107" s="171">
        <f>'K&amp;R'!BK$15*$BI107</f>
        <v>0.25339439825553933</v>
      </c>
      <c r="AC107" s="171">
        <f>'K&amp;R'!BL$15*$BI107</f>
        <v>0.25339439825553933</v>
      </c>
      <c r="AD107" s="171">
        <f>'K&amp;R'!BM$15*$BI107</f>
        <v>0.25339439825553933</v>
      </c>
      <c r="AE107" s="171">
        <f>'K&amp;R'!BN$15*$BI107</f>
        <v>0.25339439825553933</v>
      </c>
      <c r="AF107" s="171">
        <f>'K&amp;R'!BO$15*$BI107</f>
        <v>0.25339439825553933</v>
      </c>
      <c r="AG107" s="171">
        <f>'K&amp;R'!BP$15*$BI107</f>
        <v>0.25339439825553933</v>
      </c>
      <c r="AH107" s="171">
        <f>'K&amp;R'!BQ$15*$BI107</f>
        <v>0.51439062845874484</v>
      </c>
      <c r="AI107" s="171">
        <f>'K&amp;R'!BR$15*$BI107</f>
        <v>0.51439062845874484</v>
      </c>
      <c r="AJ107" s="171">
        <f>'K&amp;R'!BS$15*$BI107</f>
        <v>0.51439062845874484</v>
      </c>
      <c r="AK107" s="171">
        <f>'K&amp;R'!BT$15*$BI107</f>
        <v>0.51439062845874484</v>
      </c>
      <c r="AL107" s="171">
        <f>'K&amp;R'!BU$15*$BI107</f>
        <v>0.51439062845874484</v>
      </c>
      <c r="AM107" s="171">
        <f>'K&amp;R'!BV$15*$BI107</f>
        <v>0.51439062845874484</v>
      </c>
      <c r="AN107" s="171">
        <f>'K&amp;R'!BW$15*$BI107</f>
        <v>0.51439062845874484</v>
      </c>
      <c r="AO107" s="171">
        <f>'K&amp;R'!BX$15*$BI107</f>
        <v>0.51439062845874484</v>
      </c>
      <c r="AP107" s="171">
        <f>'K&amp;R'!BY$15*$BI107</f>
        <v>0.51439062845874484</v>
      </c>
      <c r="AQ107" s="171">
        <f>'K&amp;R'!BZ$15*$BI107</f>
        <v>0.51439062845874484</v>
      </c>
      <c r="AR107" s="171">
        <f>'K&amp;R'!CA$15*$BI107</f>
        <v>0.51439062845874484</v>
      </c>
      <c r="AS107" s="171">
        <f>'K&amp;R'!CB$15*$BI107</f>
        <v>0.51439062845874484</v>
      </c>
      <c r="AT107" s="171">
        <f>'K&amp;R'!CC$15*$BI107</f>
        <v>0.78321674556804655</v>
      </c>
      <c r="AU107" s="171">
        <f>'K&amp;R'!CD$15*$BI107</f>
        <v>0.78321674556804655</v>
      </c>
      <c r="AV107" s="171">
        <f>'K&amp;R'!CE$15*$BI107</f>
        <v>0.78321674556804655</v>
      </c>
      <c r="AW107" s="171">
        <f>'K&amp;R'!CF$15*$BI107</f>
        <v>0.78321674556804655</v>
      </c>
      <c r="AX107" s="171">
        <f>'K&amp;R'!CG$15*$BI107</f>
        <v>0.78321674556804655</v>
      </c>
      <c r="AY107" s="171">
        <f>'K&amp;R'!CH$15*$BI107</f>
        <v>0.78321674556804655</v>
      </c>
      <c r="AZ107" s="171">
        <f>'K&amp;R'!CI$15*$BI107</f>
        <v>0.78321674556804655</v>
      </c>
      <c r="BA107" s="171">
        <f>'K&amp;R'!CJ$15*$BI107</f>
        <v>0.78321674556804655</v>
      </c>
      <c r="BB107" s="171">
        <f>'K&amp;R'!CK$15*$BI107</f>
        <v>0.78321674556804655</v>
      </c>
      <c r="BC107" s="171">
        <f>'K&amp;R'!CL$15*$BI107</f>
        <v>0.78321674556804655</v>
      </c>
      <c r="BD107" s="171">
        <f>'K&amp;R'!CM$15*$BI107</f>
        <v>0.78321674556804655</v>
      </c>
      <c r="BE107" s="171">
        <f>'K&amp;R'!CN$15*$BI107</f>
        <v>0.78321674556804655</v>
      </c>
      <c r="BF107" s="171">
        <f>'K&amp;R'!CO$15*$BI107</f>
        <v>0.80671324793508781</v>
      </c>
      <c r="BG107" s="171">
        <f>'K&amp;R'!CP$15*$BI107</f>
        <v>0.80671324793508781</v>
      </c>
      <c r="BI107" s="174">
        <f>SUMIF(Revenue!$P:$P,'K&amp;R (USD)'!$F107,Revenue!$F:$F)</f>
        <v>5.3299173624852874E-3</v>
      </c>
    </row>
    <row r="108" spans="1:61" s="173" customFormat="1" ht="12.75" hidden="1" customHeight="1">
      <c r="A108" s="179" t="s">
        <v>589</v>
      </c>
      <c r="B108" s="179" t="s">
        <v>589</v>
      </c>
      <c r="C108" s="170" t="str" cm="1">
        <f t="array" ref="C108">IFERROR(INDEX('Legal Entity'!B:B,MATCH('K&amp;R (USD)'!F108,'Legal Entity'!A:A,0),0),0)</f>
        <v>1315 - Corix Multi-Utility Services Inc.</v>
      </c>
      <c r="D108" s="170" t="str" cm="1">
        <f t="array" ref="D108">IFERROR(INDEX('Legal Entity'!C:C,MATCH(F108,'Legal Entity'!A:A,0),0),0)</f>
        <v>CA</v>
      </c>
      <c r="E108" s="170" t="s">
        <v>635</v>
      </c>
      <c r="F108" s="170" t="s">
        <v>136</v>
      </c>
      <c r="G108" s="170"/>
      <c r="H108" s="171">
        <f>'K&amp;R'!AQ$15*$BI108</f>
        <v>0</v>
      </c>
      <c r="I108" s="171">
        <f>'K&amp;R'!AR$15*$BI108</f>
        <v>0</v>
      </c>
      <c r="J108" s="171">
        <f>'K&amp;R'!AS$15*$BI108</f>
        <v>0</v>
      </c>
      <c r="K108" s="171">
        <f>'K&amp;R'!AT$15*$BI108</f>
        <v>0</v>
      </c>
      <c r="L108" s="171">
        <f>'K&amp;R'!AU$15*$BI108</f>
        <v>0</v>
      </c>
      <c r="M108" s="171">
        <f>'K&amp;R'!AV$15*$BI108</f>
        <v>0</v>
      </c>
      <c r="N108" s="171">
        <f>'K&amp;R'!AW$15*$BI108</f>
        <v>0</v>
      </c>
      <c r="O108" s="171">
        <f>'K&amp;R'!AX$15*$BI108</f>
        <v>0</v>
      </c>
      <c r="P108" s="171">
        <f>'K&amp;R'!AY$15*$BI108</f>
        <v>0</v>
      </c>
      <c r="Q108" s="171">
        <f>'K&amp;R'!AZ$15*$BI108</f>
        <v>0</v>
      </c>
      <c r="R108" s="171">
        <f>'K&amp;R'!BA$15*$BI108</f>
        <v>0</v>
      </c>
      <c r="S108" s="171">
        <f>'K&amp;R'!BB$15*$BI108</f>
        <v>0</v>
      </c>
      <c r="T108" s="171">
        <f>'K&amp;R'!BC$15*$BI108</f>
        <v>0</v>
      </c>
      <c r="U108" s="171">
        <f>'K&amp;R'!BD$15*$BI108</f>
        <v>0</v>
      </c>
      <c r="V108" s="171">
        <f>'K&amp;R'!BE$15*$BI108</f>
        <v>0</v>
      </c>
      <c r="W108" s="171">
        <f>'K&amp;R'!BF$15*$BI108</f>
        <v>0</v>
      </c>
      <c r="X108" s="171">
        <f>'K&amp;R'!BG$15*$BI108</f>
        <v>0</v>
      </c>
      <c r="Y108" s="171">
        <f>'K&amp;R'!BH$15*$BI108</f>
        <v>0</v>
      </c>
      <c r="Z108" s="171">
        <f>'K&amp;R'!BI$15*$BI108</f>
        <v>0</v>
      </c>
      <c r="AA108" s="171">
        <f>'K&amp;R'!BJ$15*$BI108</f>
        <v>0</v>
      </c>
      <c r="AB108" s="171">
        <f>'K&amp;R'!BK$15*$BI108</f>
        <v>0</v>
      </c>
      <c r="AC108" s="171">
        <f>'K&amp;R'!BL$15*$BI108</f>
        <v>0</v>
      </c>
      <c r="AD108" s="171">
        <f>'K&amp;R'!BM$15*$BI108</f>
        <v>0</v>
      </c>
      <c r="AE108" s="171">
        <f>'K&amp;R'!BN$15*$BI108</f>
        <v>0</v>
      </c>
      <c r="AF108" s="171">
        <f>'K&amp;R'!BO$15*$BI108</f>
        <v>0</v>
      </c>
      <c r="AG108" s="171">
        <f>'K&amp;R'!BP$15*$BI108</f>
        <v>0</v>
      </c>
      <c r="AH108" s="171">
        <f>'K&amp;R'!BQ$15*$BI108</f>
        <v>0</v>
      </c>
      <c r="AI108" s="171">
        <f>'K&amp;R'!BR$15*$BI108</f>
        <v>0</v>
      </c>
      <c r="AJ108" s="171">
        <f>'K&amp;R'!BS$15*$BI108</f>
        <v>0</v>
      </c>
      <c r="AK108" s="171">
        <f>'K&amp;R'!BT$15*$BI108</f>
        <v>0</v>
      </c>
      <c r="AL108" s="171">
        <f>'K&amp;R'!BU$15*$BI108</f>
        <v>0</v>
      </c>
      <c r="AM108" s="171">
        <f>'K&amp;R'!BV$15*$BI108</f>
        <v>0</v>
      </c>
      <c r="AN108" s="171">
        <f>'K&amp;R'!BW$15*$BI108</f>
        <v>0</v>
      </c>
      <c r="AO108" s="171">
        <f>'K&amp;R'!BX$15*$BI108</f>
        <v>0</v>
      </c>
      <c r="AP108" s="171">
        <f>'K&amp;R'!BY$15*$BI108</f>
        <v>0</v>
      </c>
      <c r="AQ108" s="171">
        <f>'K&amp;R'!BZ$15*$BI108</f>
        <v>0</v>
      </c>
      <c r="AR108" s="171">
        <f>'K&amp;R'!CA$15*$BI108</f>
        <v>0</v>
      </c>
      <c r="AS108" s="171">
        <f>'K&amp;R'!CB$15*$BI108</f>
        <v>0</v>
      </c>
      <c r="AT108" s="171">
        <f>'K&amp;R'!CC$15*$BI108</f>
        <v>0</v>
      </c>
      <c r="AU108" s="171">
        <f>'K&amp;R'!CD$15*$BI108</f>
        <v>0</v>
      </c>
      <c r="AV108" s="171">
        <f>'K&amp;R'!CE$15*$BI108</f>
        <v>0</v>
      </c>
      <c r="AW108" s="171">
        <f>'K&amp;R'!CF$15*$BI108</f>
        <v>0</v>
      </c>
      <c r="AX108" s="171">
        <f>'K&amp;R'!CG$15*$BI108</f>
        <v>0</v>
      </c>
      <c r="AY108" s="171">
        <f>'K&amp;R'!CH$15*$BI108</f>
        <v>0</v>
      </c>
      <c r="AZ108" s="171">
        <f>'K&amp;R'!CI$15*$BI108</f>
        <v>0</v>
      </c>
      <c r="BA108" s="171">
        <f>'K&amp;R'!CJ$15*$BI108</f>
        <v>0</v>
      </c>
      <c r="BB108" s="171">
        <f>'K&amp;R'!CK$15*$BI108</f>
        <v>0</v>
      </c>
      <c r="BC108" s="171">
        <f>'K&amp;R'!CL$15*$BI108</f>
        <v>0</v>
      </c>
      <c r="BD108" s="171">
        <f>'K&amp;R'!CM$15*$BI108</f>
        <v>0</v>
      </c>
      <c r="BE108" s="171">
        <f>'K&amp;R'!CN$15*$BI108</f>
        <v>0</v>
      </c>
      <c r="BF108" s="171">
        <f>'K&amp;R'!CO$15*$BI108</f>
        <v>0</v>
      </c>
      <c r="BG108" s="171">
        <f>'K&amp;R'!CP$15*$BI108</f>
        <v>0</v>
      </c>
      <c r="BI108" s="174">
        <f>SUMIF(Revenue!$P:$P,'K&amp;R (USD)'!$F108,Revenue!$F:$F)</f>
        <v>0</v>
      </c>
    </row>
    <row r="109" spans="1:61" s="173" customFormat="1" ht="12.75" hidden="1" customHeight="1">
      <c r="A109" s="179" t="s">
        <v>589</v>
      </c>
      <c r="B109" s="179" t="s">
        <v>589</v>
      </c>
      <c r="C109" s="170" t="str" cm="1">
        <f t="array" ref="C109">IFERROR(INDEX('Legal Entity'!B:B,MATCH('K&amp;R (USD)'!F109,'Legal Entity'!A:A,0),0),0)</f>
        <v>1310 - Corix Utilities Inc.</v>
      </c>
      <c r="D109" s="170" t="str" cm="1">
        <f t="array" ref="D109">IFERROR(INDEX('Legal Entity'!C:C,MATCH(F109,'Legal Entity'!A:A,0),0),0)</f>
        <v>CA</v>
      </c>
      <c r="E109" s="170" t="s">
        <v>635</v>
      </c>
      <c r="F109" s="170" t="s">
        <v>104</v>
      </c>
      <c r="G109" s="170"/>
      <c r="H109" s="171">
        <f>'K&amp;R'!AQ$15*$BI109</f>
        <v>0</v>
      </c>
      <c r="I109" s="171">
        <f>'K&amp;R'!AR$15*$BI109</f>
        <v>0</v>
      </c>
      <c r="J109" s="171">
        <f>'K&amp;R'!AS$15*$BI109</f>
        <v>0</v>
      </c>
      <c r="K109" s="171">
        <f>'K&amp;R'!AT$15*$BI109</f>
        <v>0</v>
      </c>
      <c r="L109" s="171">
        <f>'K&amp;R'!AU$15*$BI109</f>
        <v>0</v>
      </c>
      <c r="M109" s="171">
        <f>'K&amp;R'!AV$15*$BI109</f>
        <v>0</v>
      </c>
      <c r="N109" s="171">
        <f>'K&amp;R'!AW$15*$BI109</f>
        <v>0</v>
      </c>
      <c r="O109" s="171">
        <f>'K&amp;R'!AX$15*$BI109</f>
        <v>0</v>
      </c>
      <c r="P109" s="171">
        <f>'K&amp;R'!AY$15*$BI109</f>
        <v>0</v>
      </c>
      <c r="Q109" s="171">
        <f>'K&amp;R'!AZ$15*$BI109</f>
        <v>0</v>
      </c>
      <c r="R109" s="171">
        <f>'K&amp;R'!BA$15*$BI109</f>
        <v>0</v>
      </c>
      <c r="S109" s="171">
        <f>'K&amp;R'!BB$15*$BI109</f>
        <v>0</v>
      </c>
      <c r="T109" s="171">
        <f>'K&amp;R'!BC$15*$BI109</f>
        <v>0</v>
      </c>
      <c r="U109" s="171">
        <f>'K&amp;R'!BD$15*$BI109</f>
        <v>0</v>
      </c>
      <c r="V109" s="171">
        <f>'K&amp;R'!BE$15*$BI109</f>
        <v>0</v>
      </c>
      <c r="W109" s="171">
        <f>'K&amp;R'!BF$15*$BI109</f>
        <v>0</v>
      </c>
      <c r="X109" s="171">
        <f>'K&amp;R'!BG$15*$BI109</f>
        <v>0</v>
      </c>
      <c r="Y109" s="171">
        <f>'K&amp;R'!BH$15*$BI109</f>
        <v>0</v>
      </c>
      <c r="Z109" s="171">
        <f>'K&amp;R'!BI$15*$BI109</f>
        <v>0</v>
      </c>
      <c r="AA109" s="171">
        <f>'K&amp;R'!BJ$15*$BI109</f>
        <v>0</v>
      </c>
      <c r="AB109" s="171">
        <f>'K&amp;R'!BK$15*$BI109</f>
        <v>0</v>
      </c>
      <c r="AC109" s="171">
        <f>'K&amp;R'!BL$15*$BI109</f>
        <v>0</v>
      </c>
      <c r="AD109" s="171">
        <f>'K&amp;R'!BM$15*$BI109</f>
        <v>0</v>
      </c>
      <c r="AE109" s="171">
        <f>'K&amp;R'!BN$15*$BI109</f>
        <v>0</v>
      </c>
      <c r="AF109" s="171">
        <f>'K&amp;R'!BO$15*$BI109</f>
        <v>0</v>
      </c>
      <c r="AG109" s="171">
        <f>'K&amp;R'!BP$15*$BI109</f>
        <v>0</v>
      </c>
      <c r="AH109" s="171">
        <f>'K&amp;R'!BQ$15*$BI109</f>
        <v>0</v>
      </c>
      <c r="AI109" s="171">
        <f>'K&amp;R'!BR$15*$BI109</f>
        <v>0</v>
      </c>
      <c r="AJ109" s="171">
        <f>'K&amp;R'!BS$15*$BI109</f>
        <v>0</v>
      </c>
      <c r="AK109" s="171">
        <f>'K&amp;R'!BT$15*$BI109</f>
        <v>0</v>
      </c>
      <c r="AL109" s="171">
        <f>'K&amp;R'!BU$15*$BI109</f>
        <v>0</v>
      </c>
      <c r="AM109" s="171">
        <f>'K&amp;R'!BV$15*$BI109</f>
        <v>0</v>
      </c>
      <c r="AN109" s="171">
        <f>'K&amp;R'!BW$15*$BI109</f>
        <v>0</v>
      </c>
      <c r="AO109" s="171">
        <f>'K&amp;R'!BX$15*$BI109</f>
        <v>0</v>
      </c>
      <c r="AP109" s="171">
        <f>'K&amp;R'!BY$15*$BI109</f>
        <v>0</v>
      </c>
      <c r="AQ109" s="171">
        <f>'K&amp;R'!BZ$15*$BI109</f>
        <v>0</v>
      </c>
      <c r="AR109" s="171">
        <f>'K&amp;R'!CA$15*$BI109</f>
        <v>0</v>
      </c>
      <c r="AS109" s="171">
        <f>'K&amp;R'!CB$15*$BI109</f>
        <v>0</v>
      </c>
      <c r="AT109" s="171">
        <f>'K&amp;R'!CC$15*$BI109</f>
        <v>0</v>
      </c>
      <c r="AU109" s="171">
        <f>'K&amp;R'!CD$15*$BI109</f>
        <v>0</v>
      </c>
      <c r="AV109" s="171">
        <f>'K&amp;R'!CE$15*$BI109</f>
        <v>0</v>
      </c>
      <c r="AW109" s="171">
        <f>'K&amp;R'!CF$15*$BI109</f>
        <v>0</v>
      </c>
      <c r="AX109" s="171">
        <f>'K&amp;R'!CG$15*$BI109</f>
        <v>0</v>
      </c>
      <c r="AY109" s="171">
        <f>'K&amp;R'!CH$15*$BI109</f>
        <v>0</v>
      </c>
      <c r="AZ109" s="171">
        <f>'K&amp;R'!CI$15*$BI109</f>
        <v>0</v>
      </c>
      <c r="BA109" s="171">
        <f>'K&amp;R'!CJ$15*$BI109</f>
        <v>0</v>
      </c>
      <c r="BB109" s="171">
        <f>'K&amp;R'!CK$15*$BI109</f>
        <v>0</v>
      </c>
      <c r="BC109" s="171">
        <f>'K&amp;R'!CL$15*$BI109</f>
        <v>0</v>
      </c>
      <c r="BD109" s="171">
        <f>'K&amp;R'!CM$15*$BI109</f>
        <v>0</v>
      </c>
      <c r="BE109" s="171">
        <f>'K&amp;R'!CN$15*$BI109</f>
        <v>0</v>
      </c>
      <c r="BF109" s="171">
        <f>'K&amp;R'!CO$15*$BI109</f>
        <v>0</v>
      </c>
      <c r="BG109" s="171">
        <f>'K&amp;R'!CP$15*$BI109</f>
        <v>0</v>
      </c>
      <c r="BI109" s="174">
        <f>SUMIF(Revenue!$P:$P,'K&amp;R (USD)'!$F109,Revenue!$F:$F)</f>
        <v>0</v>
      </c>
    </row>
    <row r="110" spans="1:61" s="173" customFormat="1" ht="12.75" hidden="1" customHeight="1">
      <c r="A110" s="179" t="s">
        <v>589</v>
      </c>
      <c r="B110" s="179" t="s">
        <v>589</v>
      </c>
      <c r="C110" s="170" t="str" cm="1">
        <f t="array" ref="C110">IFERROR(INDEX('Legal Entity'!B:B,MATCH('K&amp;R (USD)'!F110,'Legal Entity'!A:A,0),0),0)</f>
        <v>1310 - Corix Utilities Inc.</v>
      </c>
      <c r="D110" s="170" t="str" cm="1">
        <f t="array" ref="D110">IFERROR(INDEX('Legal Entity'!C:C,MATCH(F110,'Legal Entity'!A:A,0),0),0)</f>
        <v>CA</v>
      </c>
      <c r="E110" s="170" t="s">
        <v>635</v>
      </c>
      <c r="F110" s="170" t="s">
        <v>114</v>
      </c>
      <c r="G110" s="170"/>
      <c r="H110" s="171">
        <f>'K&amp;R'!AQ$15*$BI110</f>
        <v>0.21829629202479325</v>
      </c>
      <c r="I110" s="171">
        <f>'K&amp;R'!AR$15*$BI110</f>
        <v>0.21829629202479325</v>
      </c>
      <c r="J110" s="171">
        <f>'K&amp;R'!AS$15*$BI110</f>
        <v>0.21829629202479325</v>
      </c>
      <c r="K110" s="171">
        <f>'K&amp;R'!AT$15*$BI110</f>
        <v>0.21829629202479325</v>
      </c>
      <c r="L110" s="171">
        <f>'K&amp;R'!AU$15*$BI110</f>
        <v>0.21829629202479325</v>
      </c>
      <c r="M110" s="171">
        <f>'K&amp;R'!AV$15*$BI110</f>
        <v>0.21829629202479325</v>
      </c>
      <c r="N110" s="171">
        <f>'K&amp;R'!AW$15*$BI110</f>
        <v>0.21829629202479325</v>
      </c>
      <c r="O110" s="171">
        <f>'K&amp;R'!AX$15*$BI110</f>
        <v>0.21829629202479325</v>
      </c>
      <c r="P110" s="171">
        <f>'K&amp;R'!AY$15*$BI110</f>
        <v>0.21829629202479325</v>
      </c>
      <c r="Q110" s="171">
        <f>'K&amp;R'!AZ$15*$BI110</f>
        <v>0.21829629202479325</v>
      </c>
      <c r="R110" s="171">
        <f>'K&amp;R'!BA$15*$BI110</f>
        <v>0.21829629202479325</v>
      </c>
      <c r="S110" s="171">
        <f>'K&amp;R'!BB$15*$BI110</f>
        <v>0.21829629202479325</v>
      </c>
      <c r="T110" s="171">
        <f>'K&amp;R'!BC$15*$BI110</f>
        <v>0.21829629202479325</v>
      </c>
      <c r="U110" s="171">
        <f>'K&amp;R'!BD$15*$BI110</f>
        <v>0.21829629202479325</v>
      </c>
      <c r="V110" s="171">
        <f>'K&amp;R'!BE$15*$BI110</f>
        <v>0.23575999538677672</v>
      </c>
      <c r="W110" s="171">
        <f>'K&amp;R'!BF$15*$BI110</f>
        <v>0.23575999538677672</v>
      </c>
      <c r="X110" s="171">
        <f>'K&amp;R'!BG$15*$BI110</f>
        <v>0.23575999538677672</v>
      </c>
      <c r="Y110" s="171">
        <f>'K&amp;R'!BH$15*$BI110</f>
        <v>0.23575999538677672</v>
      </c>
      <c r="Z110" s="171">
        <f>'K&amp;R'!BI$15*$BI110</f>
        <v>0.23575999538677672</v>
      </c>
      <c r="AA110" s="171">
        <f>'K&amp;R'!BJ$15*$BI110</f>
        <v>0.23575999538677672</v>
      </c>
      <c r="AB110" s="171">
        <f>'K&amp;R'!BK$15*$BI110</f>
        <v>0.23575999538677672</v>
      </c>
      <c r="AC110" s="171">
        <f>'K&amp;R'!BL$15*$BI110</f>
        <v>0.23575999538677672</v>
      </c>
      <c r="AD110" s="171">
        <f>'K&amp;R'!BM$15*$BI110</f>
        <v>0.23575999538677672</v>
      </c>
      <c r="AE110" s="171">
        <f>'K&amp;R'!BN$15*$BI110</f>
        <v>0.23575999538677672</v>
      </c>
      <c r="AF110" s="171">
        <f>'K&amp;R'!BO$15*$BI110</f>
        <v>0.23575999538677672</v>
      </c>
      <c r="AG110" s="171">
        <f>'K&amp;R'!BP$15*$BI110</f>
        <v>0.23575999538677672</v>
      </c>
      <c r="AH110" s="171">
        <f>'K&amp;R'!BQ$15*$BI110</f>
        <v>0.47859279063515681</v>
      </c>
      <c r="AI110" s="171">
        <f>'K&amp;R'!BR$15*$BI110</f>
        <v>0.47859279063515681</v>
      </c>
      <c r="AJ110" s="171">
        <f>'K&amp;R'!BS$15*$BI110</f>
        <v>0.47859279063515681</v>
      </c>
      <c r="AK110" s="171">
        <f>'K&amp;R'!BT$15*$BI110</f>
        <v>0.47859279063515681</v>
      </c>
      <c r="AL110" s="171">
        <f>'K&amp;R'!BU$15*$BI110</f>
        <v>0.47859279063515681</v>
      </c>
      <c r="AM110" s="171">
        <f>'K&amp;R'!BV$15*$BI110</f>
        <v>0.47859279063515681</v>
      </c>
      <c r="AN110" s="171">
        <f>'K&amp;R'!BW$15*$BI110</f>
        <v>0.47859279063515681</v>
      </c>
      <c r="AO110" s="171">
        <f>'K&amp;R'!BX$15*$BI110</f>
        <v>0.47859279063515681</v>
      </c>
      <c r="AP110" s="171">
        <f>'K&amp;R'!BY$15*$BI110</f>
        <v>0.47859279063515681</v>
      </c>
      <c r="AQ110" s="171">
        <f>'K&amp;R'!BZ$15*$BI110</f>
        <v>0.47859279063515681</v>
      </c>
      <c r="AR110" s="171">
        <f>'K&amp;R'!CA$15*$BI110</f>
        <v>0.47859279063515681</v>
      </c>
      <c r="AS110" s="171">
        <f>'K&amp;R'!CB$15*$BI110</f>
        <v>0.47859279063515681</v>
      </c>
      <c r="AT110" s="171">
        <f>'K&amp;R'!CC$15*$BI110</f>
        <v>0.72871056974098825</v>
      </c>
      <c r="AU110" s="171">
        <f>'K&amp;R'!CD$15*$BI110</f>
        <v>0.72871056974098825</v>
      </c>
      <c r="AV110" s="171">
        <f>'K&amp;R'!CE$15*$BI110</f>
        <v>0.72871056974098825</v>
      </c>
      <c r="AW110" s="171">
        <f>'K&amp;R'!CF$15*$BI110</f>
        <v>0.72871056974098825</v>
      </c>
      <c r="AX110" s="171">
        <f>'K&amp;R'!CG$15*$BI110</f>
        <v>0.72871056974098825</v>
      </c>
      <c r="AY110" s="171">
        <f>'K&amp;R'!CH$15*$BI110</f>
        <v>0.72871056974098825</v>
      </c>
      <c r="AZ110" s="171">
        <f>'K&amp;R'!CI$15*$BI110</f>
        <v>0.72871056974098825</v>
      </c>
      <c r="BA110" s="171">
        <f>'K&amp;R'!CJ$15*$BI110</f>
        <v>0.72871056974098825</v>
      </c>
      <c r="BB110" s="171">
        <f>'K&amp;R'!CK$15*$BI110</f>
        <v>0.72871056974098825</v>
      </c>
      <c r="BC110" s="171">
        <f>'K&amp;R'!CL$15*$BI110</f>
        <v>0.72871056974098825</v>
      </c>
      <c r="BD110" s="171">
        <f>'K&amp;R'!CM$15*$BI110</f>
        <v>0.72871056974098825</v>
      </c>
      <c r="BE110" s="171">
        <f>'K&amp;R'!CN$15*$BI110</f>
        <v>0.72871056974098825</v>
      </c>
      <c r="BF110" s="171">
        <f>'K&amp;R'!CO$15*$BI110</f>
        <v>0.75057188683321774</v>
      </c>
      <c r="BG110" s="171">
        <f>'K&amp;R'!CP$15*$BI110</f>
        <v>0.75057188683321774</v>
      </c>
      <c r="BI110" s="174">
        <f>SUMIF(Revenue!$P:$P,'K&amp;R (USD)'!$F110,Revenue!$F:$F)</f>
        <v>4.9589939692518958E-3</v>
      </c>
    </row>
    <row r="111" spans="1:61" s="173" customFormat="1" ht="12.75" hidden="1" customHeight="1">
      <c r="A111" s="179" t="s">
        <v>589</v>
      </c>
      <c r="B111" s="179" t="s">
        <v>589</v>
      </c>
      <c r="C111" s="170" t="str" cm="1">
        <f t="array" ref="C111">IFERROR(INDEX('Legal Entity'!B:B,MATCH('K&amp;R (USD)'!F111,'Legal Entity'!A:A,0),0),0)</f>
        <v>1310 - Corix Utilities Inc.</v>
      </c>
      <c r="D111" s="170" t="str" cm="1">
        <f t="array" ref="D111">IFERROR(INDEX('Legal Entity'!C:C,MATCH(F111,'Legal Entity'!A:A,0),0),0)</f>
        <v>CA</v>
      </c>
      <c r="E111" s="170" t="s">
        <v>635</v>
      </c>
      <c r="F111" s="170" t="s">
        <v>123</v>
      </c>
      <c r="G111" s="170"/>
      <c r="H111" s="171">
        <f>'K&amp;R'!AQ$15*$BI111</f>
        <v>0</v>
      </c>
      <c r="I111" s="171">
        <f>'K&amp;R'!AR$15*$BI111</f>
        <v>0</v>
      </c>
      <c r="J111" s="171">
        <f>'K&amp;R'!AS$15*$BI111</f>
        <v>0</v>
      </c>
      <c r="K111" s="171">
        <f>'K&amp;R'!AT$15*$BI111</f>
        <v>0</v>
      </c>
      <c r="L111" s="171">
        <f>'K&amp;R'!AU$15*$BI111</f>
        <v>0</v>
      </c>
      <c r="M111" s="171">
        <f>'K&amp;R'!AV$15*$BI111</f>
        <v>0</v>
      </c>
      <c r="N111" s="171">
        <f>'K&amp;R'!AW$15*$BI111</f>
        <v>0</v>
      </c>
      <c r="O111" s="171">
        <f>'K&amp;R'!AX$15*$BI111</f>
        <v>0</v>
      </c>
      <c r="P111" s="171">
        <f>'K&amp;R'!AY$15*$BI111</f>
        <v>0</v>
      </c>
      <c r="Q111" s="171">
        <f>'K&amp;R'!AZ$15*$BI111</f>
        <v>0</v>
      </c>
      <c r="R111" s="171">
        <f>'K&amp;R'!BA$15*$BI111</f>
        <v>0</v>
      </c>
      <c r="S111" s="171">
        <f>'K&amp;R'!BB$15*$BI111</f>
        <v>0</v>
      </c>
      <c r="T111" s="171">
        <f>'K&amp;R'!BC$15*$BI111</f>
        <v>0</v>
      </c>
      <c r="U111" s="171">
        <f>'K&amp;R'!BD$15*$BI111</f>
        <v>0</v>
      </c>
      <c r="V111" s="171">
        <f>'K&amp;R'!BE$15*$BI111</f>
        <v>0</v>
      </c>
      <c r="W111" s="171">
        <f>'K&amp;R'!BF$15*$BI111</f>
        <v>0</v>
      </c>
      <c r="X111" s="171">
        <f>'K&amp;R'!BG$15*$BI111</f>
        <v>0</v>
      </c>
      <c r="Y111" s="171">
        <f>'K&amp;R'!BH$15*$BI111</f>
        <v>0</v>
      </c>
      <c r="Z111" s="171">
        <f>'K&amp;R'!BI$15*$BI111</f>
        <v>0</v>
      </c>
      <c r="AA111" s="171">
        <f>'K&amp;R'!BJ$15*$BI111</f>
        <v>0</v>
      </c>
      <c r="AB111" s="171">
        <f>'K&amp;R'!BK$15*$BI111</f>
        <v>0</v>
      </c>
      <c r="AC111" s="171">
        <f>'K&amp;R'!BL$15*$BI111</f>
        <v>0</v>
      </c>
      <c r="AD111" s="171">
        <f>'K&amp;R'!BM$15*$BI111</f>
        <v>0</v>
      </c>
      <c r="AE111" s="171">
        <f>'K&amp;R'!BN$15*$BI111</f>
        <v>0</v>
      </c>
      <c r="AF111" s="171">
        <f>'K&amp;R'!BO$15*$BI111</f>
        <v>0</v>
      </c>
      <c r="AG111" s="171">
        <f>'K&amp;R'!BP$15*$BI111</f>
        <v>0</v>
      </c>
      <c r="AH111" s="171">
        <f>'K&amp;R'!BQ$15*$BI111</f>
        <v>0</v>
      </c>
      <c r="AI111" s="171">
        <f>'K&amp;R'!BR$15*$BI111</f>
        <v>0</v>
      </c>
      <c r="AJ111" s="171">
        <f>'K&amp;R'!BS$15*$BI111</f>
        <v>0</v>
      </c>
      <c r="AK111" s="171">
        <f>'K&amp;R'!BT$15*$BI111</f>
        <v>0</v>
      </c>
      <c r="AL111" s="171">
        <f>'K&amp;R'!BU$15*$BI111</f>
        <v>0</v>
      </c>
      <c r="AM111" s="171">
        <f>'K&amp;R'!BV$15*$BI111</f>
        <v>0</v>
      </c>
      <c r="AN111" s="171">
        <f>'K&amp;R'!BW$15*$BI111</f>
        <v>0</v>
      </c>
      <c r="AO111" s="171">
        <f>'K&amp;R'!BX$15*$BI111</f>
        <v>0</v>
      </c>
      <c r="AP111" s="171">
        <f>'K&amp;R'!BY$15*$BI111</f>
        <v>0</v>
      </c>
      <c r="AQ111" s="171">
        <f>'K&amp;R'!BZ$15*$BI111</f>
        <v>0</v>
      </c>
      <c r="AR111" s="171">
        <f>'K&amp;R'!CA$15*$BI111</f>
        <v>0</v>
      </c>
      <c r="AS111" s="171">
        <f>'K&amp;R'!CB$15*$BI111</f>
        <v>0</v>
      </c>
      <c r="AT111" s="171">
        <f>'K&amp;R'!CC$15*$BI111</f>
        <v>0</v>
      </c>
      <c r="AU111" s="171">
        <f>'K&amp;R'!CD$15*$BI111</f>
        <v>0</v>
      </c>
      <c r="AV111" s="171">
        <f>'K&amp;R'!CE$15*$BI111</f>
        <v>0</v>
      </c>
      <c r="AW111" s="171">
        <f>'K&amp;R'!CF$15*$BI111</f>
        <v>0</v>
      </c>
      <c r="AX111" s="171">
        <f>'K&amp;R'!CG$15*$BI111</f>
        <v>0</v>
      </c>
      <c r="AY111" s="171">
        <f>'K&amp;R'!CH$15*$BI111</f>
        <v>0</v>
      </c>
      <c r="AZ111" s="171">
        <f>'K&amp;R'!CI$15*$BI111</f>
        <v>0</v>
      </c>
      <c r="BA111" s="171">
        <f>'K&amp;R'!CJ$15*$BI111</f>
        <v>0</v>
      </c>
      <c r="BB111" s="171">
        <f>'K&amp;R'!CK$15*$BI111</f>
        <v>0</v>
      </c>
      <c r="BC111" s="171">
        <f>'K&amp;R'!CL$15*$BI111</f>
        <v>0</v>
      </c>
      <c r="BD111" s="171">
        <f>'K&amp;R'!CM$15*$BI111</f>
        <v>0</v>
      </c>
      <c r="BE111" s="171">
        <f>'K&amp;R'!CN$15*$BI111</f>
        <v>0</v>
      </c>
      <c r="BF111" s="171">
        <f>'K&amp;R'!CO$15*$BI111</f>
        <v>0</v>
      </c>
      <c r="BG111" s="171">
        <f>'K&amp;R'!CP$15*$BI111</f>
        <v>0</v>
      </c>
      <c r="BI111" s="174">
        <f>SUMIF(Revenue!$P:$P,'K&amp;R (USD)'!$F111,Revenue!$F:$F)</f>
        <v>0</v>
      </c>
    </row>
    <row r="112" spans="1:61" s="173" customFormat="1" ht="12.75" hidden="1" customHeight="1">
      <c r="A112" s="179" t="s">
        <v>589</v>
      </c>
      <c r="B112" s="179" t="s">
        <v>589</v>
      </c>
      <c r="C112" s="170" t="str" cm="1">
        <f t="array" ref="C112">IFERROR(INDEX('Legal Entity'!B:B,MATCH('K&amp;R (USD)'!F112,'Legal Entity'!A:A,0),0),0)</f>
        <v>1310 - Corix Utilities Inc.</v>
      </c>
      <c r="D112" s="170" t="str" cm="1">
        <f t="array" ref="D112">IFERROR(INDEX('Legal Entity'!C:C,MATCH(F112,'Legal Entity'!A:A,0),0),0)</f>
        <v>CA</v>
      </c>
      <c r="E112" s="170" t="s">
        <v>635</v>
      </c>
      <c r="F112" s="170" t="s">
        <v>127</v>
      </c>
      <c r="G112" s="170"/>
      <c r="H112" s="171">
        <f>'K&amp;R'!AQ$15*$BI112</f>
        <v>4.1105406066336607E-2</v>
      </c>
      <c r="I112" s="171">
        <f>'K&amp;R'!AR$15*$BI112</f>
        <v>4.1105406066336607E-2</v>
      </c>
      <c r="J112" s="171">
        <f>'K&amp;R'!AS$15*$BI112</f>
        <v>4.1105406066336607E-2</v>
      </c>
      <c r="K112" s="171">
        <f>'K&amp;R'!AT$15*$BI112</f>
        <v>4.1105406066336607E-2</v>
      </c>
      <c r="L112" s="171">
        <f>'K&amp;R'!AU$15*$BI112</f>
        <v>4.1105406066336607E-2</v>
      </c>
      <c r="M112" s="171">
        <f>'K&amp;R'!AV$15*$BI112</f>
        <v>4.1105406066336607E-2</v>
      </c>
      <c r="N112" s="171">
        <f>'K&amp;R'!AW$15*$BI112</f>
        <v>4.1105406066336607E-2</v>
      </c>
      <c r="O112" s="171">
        <f>'K&amp;R'!AX$15*$BI112</f>
        <v>4.1105406066336607E-2</v>
      </c>
      <c r="P112" s="171">
        <f>'K&amp;R'!AY$15*$BI112</f>
        <v>4.1105406066336607E-2</v>
      </c>
      <c r="Q112" s="171">
        <f>'K&amp;R'!AZ$15*$BI112</f>
        <v>4.1105406066336607E-2</v>
      </c>
      <c r="R112" s="171">
        <f>'K&amp;R'!BA$15*$BI112</f>
        <v>4.1105406066336607E-2</v>
      </c>
      <c r="S112" s="171">
        <f>'K&amp;R'!BB$15*$BI112</f>
        <v>4.1105406066336607E-2</v>
      </c>
      <c r="T112" s="171">
        <f>'K&amp;R'!BC$15*$BI112</f>
        <v>4.1105406066336607E-2</v>
      </c>
      <c r="U112" s="171">
        <f>'K&amp;R'!BD$15*$BI112</f>
        <v>4.1105406066336607E-2</v>
      </c>
      <c r="V112" s="171">
        <f>'K&amp;R'!BE$15*$BI112</f>
        <v>4.4393838551643541E-2</v>
      </c>
      <c r="W112" s="171">
        <f>'K&amp;R'!BF$15*$BI112</f>
        <v>4.4393838551643541E-2</v>
      </c>
      <c r="X112" s="171">
        <f>'K&amp;R'!BG$15*$BI112</f>
        <v>4.4393838551643541E-2</v>
      </c>
      <c r="Y112" s="171">
        <f>'K&amp;R'!BH$15*$BI112</f>
        <v>4.4393838551643541E-2</v>
      </c>
      <c r="Z112" s="171">
        <f>'K&amp;R'!BI$15*$BI112</f>
        <v>4.4393838551643541E-2</v>
      </c>
      <c r="AA112" s="171">
        <f>'K&amp;R'!BJ$15*$BI112</f>
        <v>4.4393838551643541E-2</v>
      </c>
      <c r="AB112" s="171">
        <f>'K&amp;R'!BK$15*$BI112</f>
        <v>4.4393838551643541E-2</v>
      </c>
      <c r="AC112" s="171">
        <f>'K&amp;R'!BL$15*$BI112</f>
        <v>4.4393838551643541E-2</v>
      </c>
      <c r="AD112" s="171">
        <f>'K&amp;R'!BM$15*$BI112</f>
        <v>4.4393838551643541E-2</v>
      </c>
      <c r="AE112" s="171">
        <f>'K&amp;R'!BN$15*$BI112</f>
        <v>4.4393838551643541E-2</v>
      </c>
      <c r="AF112" s="171">
        <f>'K&amp;R'!BO$15*$BI112</f>
        <v>4.4393838551643541E-2</v>
      </c>
      <c r="AG112" s="171">
        <f>'K&amp;R'!BP$15*$BI112</f>
        <v>4.4393838551643541E-2</v>
      </c>
      <c r="AH112" s="171">
        <f>'K&amp;R'!BQ$15*$BI112</f>
        <v>9.0119492259836398E-2</v>
      </c>
      <c r="AI112" s="171">
        <f>'K&amp;R'!BR$15*$BI112</f>
        <v>9.0119492259836398E-2</v>
      </c>
      <c r="AJ112" s="171">
        <f>'K&amp;R'!BS$15*$BI112</f>
        <v>9.0119492259836398E-2</v>
      </c>
      <c r="AK112" s="171">
        <f>'K&amp;R'!BT$15*$BI112</f>
        <v>9.0119492259836398E-2</v>
      </c>
      <c r="AL112" s="171">
        <f>'K&amp;R'!BU$15*$BI112</f>
        <v>9.0119492259836398E-2</v>
      </c>
      <c r="AM112" s="171">
        <f>'K&amp;R'!BV$15*$BI112</f>
        <v>9.0119492259836398E-2</v>
      </c>
      <c r="AN112" s="171">
        <f>'K&amp;R'!BW$15*$BI112</f>
        <v>9.0119492259836398E-2</v>
      </c>
      <c r="AO112" s="171">
        <f>'K&amp;R'!BX$15*$BI112</f>
        <v>9.0119492259836398E-2</v>
      </c>
      <c r="AP112" s="171">
        <f>'K&amp;R'!BY$15*$BI112</f>
        <v>9.0119492259836398E-2</v>
      </c>
      <c r="AQ112" s="171">
        <f>'K&amp;R'!BZ$15*$BI112</f>
        <v>9.0119492259836398E-2</v>
      </c>
      <c r="AR112" s="171">
        <f>'K&amp;R'!CA$15*$BI112</f>
        <v>9.0119492259836398E-2</v>
      </c>
      <c r="AS112" s="171">
        <f>'K&amp;R'!CB$15*$BI112</f>
        <v>9.0119492259836398E-2</v>
      </c>
      <c r="AT112" s="171">
        <f>'K&amp;R'!CC$15*$BI112</f>
        <v>0.13721691557927504</v>
      </c>
      <c r="AU112" s="171">
        <f>'K&amp;R'!CD$15*$BI112</f>
        <v>0.13721691557927504</v>
      </c>
      <c r="AV112" s="171">
        <f>'K&amp;R'!CE$15*$BI112</f>
        <v>0.13721691557927504</v>
      </c>
      <c r="AW112" s="171">
        <f>'K&amp;R'!CF$15*$BI112</f>
        <v>0.13721691557927504</v>
      </c>
      <c r="AX112" s="171">
        <f>'K&amp;R'!CG$15*$BI112</f>
        <v>0.13721691557927504</v>
      </c>
      <c r="AY112" s="171">
        <f>'K&amp;R'!CH$15*$BI112</f>
        <v>0.13721691557927504</v>
      </c>
      <c r="AZ112" s="171">
        <f>'K&amp;R'!CI$15*$BI112</f>
        <v>0.13721691557927504</v>
      </c>
      <c r="BA112" s="171">
        <f>'K&amp;R'!CJ$15*$BI112</f>
        <v>0.13721691557927504</v>
      </c>
      <c r="BB112" s="171">
        <f>'K&amp;R'!CK$15*$BI112</f>
        <v>0.13721691557927504</v>
      </c>
      <c r="BC112" s="171">
        <f>'K&amp;R'!CL$15*$BI112</f>
        <v>0.13721691557927504</v>
      </c>
      <c r="BD112" s="171">
        <f>'K&amp;R'!CM$15*$BI112</f>
        <v>0.13721691557927504</v>
      </c>
      <c r="BE112" s="171">
        <f>'K&amp;R'!CN$15*$BI112</f>
        <v>0.13721691557927504</v>
      </c>
      <c r="BF112" s="171">
        <f>'K&amp;R'!CO$15*$BI112</f>
        <v>0.14133342304665325</v>
      </c>
      <c r="BG112" s="171">
        <f>'K&amp;R'!CP$15*$BI112</f>
        <v>0.14133342304665325</v>
      </c>
      <c r="BI112" s="174">
        <f>SUMIF(Revenue!$P:$P,'K&amp;R (USD)'!$F112,Revenue!$F:$F)</f>
        <v>9.3378343212289659E-4</v>
      </c>
    </row>
    <row r="113" spans="1:61" s="173" customFormat="1" ht="12.75" hidden="1" customHeight="1">
      <c r="A113" s="179" t="s">
        <v>589</v>
      </c>
      <c r="B113" s="179" t="s">
        <v>589</v>
      </c>
      <c r="C113" s="170" t="str" cm="1">
        <f t="array" ref="C113">IFERROR(INDEX('Legal Entity'!B:B,MATCH('K&amp;R (USD)'!F113,'Legal Entity'!A:A,0),0),0)</f>
        <v>1310 - Corix Utilities Inc.</v>
      </c>
      <c r="D113" s="170" t="str" cm="1">
        <f t="array" ref="D113">IFERROR(INDEX('Legal Entity'!C:C,MATCH(F113,'Legal Entity'!A:A,0),0),0)</f>
        <v>CA</v>
      </c>
      <c r="E113" s="170" t="s">
        <v>635</v>
      </c>
      <c r="F113" s="170" t="s">
        <v>131</v>
      </c>
      <c r="G113" s="170"/>
      <c r="H113" s="171">
        <f>'K&amp;R'!AQ$15*$BI113</f>
        <v>3.779028835996864E-3</v>
      </c>
      <c r="I113" s="171">
        <f>'K&amp;R'!AR$15*$BI113</f>
        <v>3.779028835996864E-3</v>
      </c>
      <c r="J113" s="171">
        <f>'K&amp;R'!AS$15*$BI113</f>
        <v>3.779028835996864E-3</v>
      </c>
      <c r="K113" s="171">
        <f>'K&amp;R'!AT$15*$BI113</f>
        <v>3.779028835996864E-3</v>
      </c>
      <c r="L113" s="171">
        <f>'K&amp;R'!AU$15*$BI113</f>
        <v>3.779028835996864E-3</v>
      </c>
      <c r="M113" s="171">
        <f>'K&amp;R'!AV$15*$BI113</f>
        <v>3.779028835996864E-3</v>
      </c>
      <c r="N113" s="171">
        <f>'K&amp;R'!AW$15*$BI113</f>
        <v>3.779028835996864E-3</v>
      </c>
      <c r="O113" s="171">
        <f>'K&amp;R'!AX$15*$BI113</f>
        <v>3.779028835996864E-3</v>
      </c>
      <c r="P113" s="171">
        <f>'K&amp;R'!AY$15*$BI113</f>
        <v>3.779028835996864E-3</v>
      </c>
      <c r="Q113" s="171">
        <f>'K&amp;R'!AZ$15*$BI113</f>
        <v>3.779028835996864E-3</v>
      </c>
      <c r="R113" s="171">
        <f>'K&amp;R'!BA$15*$BI113</f>
        <v>3.779028835996864E-3</v>
      </c>
      <c r="S113" s="171">
        <f>'K&amp;R'!BB$15*$BI113</f>
        <v>3.779028835996864E-3</v>
      </c>
      <c r="T113" s="171">
        <f>'K&amp;R'!BC$15*$BI113</f>
        <v>3.779028835996864E-3</v>
      </c>
      <c r="U113" s="171">
        <f>'K&amp;R'!BD$15*$BI113</f>
        <v>3.779028835996864E-3</v>
      </c>
      <c r="V113" s="171">
        <f>'K&amp;R'!BE$15*$BI113</f>
        <v>4.0813511428766137E-3</v>
      </c>
      <c r="W113" s="171">
        <f>'K&amp;R'!BF$15*$BI113</f>
        <v>4.0813511428766137E-3</v>
      </c>
      <c r="X113" s="171">
        <f>'K&amp;R'!BG$15*$BI113</f>
        <v>4.0813511428766137E-3</v>
      </c>
      <c r="Y113" s="171">
        <f>'K&amp;R'!BH$15*$BI113</f>
        <v>4.0813511428766137E-3</v>
      </c>
      <c r="Z113" s="171">
        <f>'K&amp;R'!BI$15*$BI113</f>
        <v>4.0813511428766137E-3</v>
      </c>
      <c r="AA113" s="171">
        <f>'K&amp;R'!BJ$15*$BI113</f>
        <v>4.0813511428766137E-3</v>
      </c>
      <c r="AB113" s="171">
        <f>'K&amp;R'!BK$15*$BI113</f>
        <v>4.0813511428766137E-3</v>
      </c>
      <c r="AC113" s="171">
        <f>'K&amp;R'!BL$15*$BI113</f>
        <v>4.0813511428766137E-3</v>
      </c>
      <c r="AD113" s="171">
        <f>'K&amp;R'!BM$15*$BI113</f>
        <v>4.0813511428766137E-3</v>
      </c>
      <c r="AE113" s="171">
        <f>'K&amp;R'!BN$15*$BI113</f>
        <v>4.0813511428766137E-3</v>
      </c>
      <c r="AF113" s="171">
        <f>'K&amp;R'!BO$15*$BI113</f>
        <v>4.0813511428766137E-3</v>
      </c>
      <c r="AG113" s="171">
        <f>'K&amp;R'!BP$15*$BI113</f>
        <v>4.0813511428766137E-3</v>
      </c>
      <c r="AH113" s="171">
        <f>'K&amp;R'!BQ$15*$BI113</f>
        <v>8.2851428200395264E-3</v>
      </c>
      <c r="AI113" s="171">
        <f>'K&amp;R'!BR$15*$BI113</f>
        <v>8.2851428200395264E-3</v>
      </c>
      <c r="AJ113" s="171">
        <f>'K&amp;R'!BS$15*$BI113</f>
        <v>8.2851428200395264E-3</v>
      </c>
      <c r="AK113" s="171">
        <f>'K&amp;R'!BT$15*$BI113</f>
        <v>8.2851428200395264E-3</v>
      </c>
      <c r="AL113" s="171">
        <f>'K&amp;R'!BU$15*$BI113</f>
        <v>8.2851428200395264E-3</v>
      </c>
      <c r="AM113" s="171">
        <f>'K&amp;R'!BV$15*$BI113</f>
        <v>8.2851428200395264E-3</v>
      </c>
      <c r="AN113" s="171">
        <f>'K&amp;R'!BW$15*$BI113</f>
        <v>8.2851428200395264E-3</v>
      </c>
      <c r="AO113" s="171">
        <f>'K&amp;R'!BX$15*$BI113</f>
        <v>8.2851428200395264E-3</v>
      </c>
      <c r="AP113" s="171">
        <f>'K&amp;R'!BY$15*$BI113</f>
        <v>8.2851428200395264E-3</v>
      </c>
      <c r="AQ113" s="171">
        <f>'K&amp;R'!BZ$15*$BI113</f>
        <v>8.2851428200395264E-3</v>
      </c>
      <c r="AR113" s="171">
        <f>'K&amp;R'!CA$15*$BI113</f>
        <v>8.2851428200395264E-3</v>
      </c>
      <c r="AS113" s="171">
        <f>'K&amp;R'!CB$15*$BI113</f>
        <v>8.2851428200395264E-3</v>
      </c>
      <c r="AT113" s="171">
        <f>'K&amp;R'!CC$15*$BI113</f>
        <v>1.2615048247517326E-2</v>
      </c>
      <c r="AU113" s="171">
        <f>'K&amp;R'!CD$15*$BI113</f>
        <v>1.2615048247517326E-2</v>
      </c>
      <c r="AV113" s="171">
        <f>'K&amp;R'!CE$15*$BI113</f>
        <v>1.2615048247517326E-2</v>
      </c>
      <c r="AW113" s="171">
        <f>'K&amp;R'!CF$15*$BI113</f>
        <v>1.2615048247517326E-2</v>
      </c>
      <c r="AX113" s="171">
        <f>'K&amp;R'!CG$15*$BI113</f>
        <v>1.2615048247517326E-2</v>
      </c>
      <c r="AY113" s="171">
        <f>'K&amp;R'!CH$15*$BI113</f>
        <v>1.2615048247517326E-2</v>
      </c>
      <c r="AZ113" s="171">
        <f>'K&amp;R'!CI$15*$BI113</f>
        <v>1.2615048247517326E-2</v>
      </c>
      <c r="BA113" s="171">
        <f>'K&amp;R'!CJ$15*$BI113</f>
        <v>1.2615048247517326E-2</v>
      </c>
      <c r="BB113" s="171">
        <f>'K&amp;R'!CK$15*$BI113</f>
        <v>1.2615048247517326E-2</v>
      </c>
      <c r="BC113" s="171">
        <f>'K&amp;R'!CL$15*$BI113</f>
        <v>1.2615048247517326E-2</v>
      </c>
      <c r="BD113" s="171">
        <f>'K&amp;R'!CM$15*$BI113</f>
        <v>1.2615048247517326E-2</v>
      </c>
      <c r="BE113" s="171">
        <f>'K&amp;R'!CN$15*$BI113</f>
        <v>1.2615048247517326E-2</v>
      </c>
      <c r="BF113" s="171">
        <f>'K&amp;R'!CO$15*$BI113</f>
        <v>1.2993499694942843E-2</v>
      </c>
      <c r="BG113" s="171">
        <f>'K&amp;R'!CP$15*$BI113</f>
        <v>1.2993499694942843E-2</v>
      </c>
      <c r="BI113" s="174">
        <f>SUMIF(Revenue!$P:$P,'K&amp;R (USD)'!$F113,Revenue!$F:$F)</f>
        <v>8.584745546300449E-5</v>
      </c>
    </row>
    <row r="114" spans="1:61" s="173" customFormat="1" ht="12.75" hidden="1" customHeight="1">
      <c r="A114" s="179" t="s">
        <v>589</v>
      </c>
      <c r="B114" s="179" t="s">
        <v>589</v>
      </c>
      <c r="C114" s="170" t="str" cm="1">
        <f t="array" ref="C114">IFERROR(INDEX('Legal Entity'!B:B,MATCH('K&amp;R (USD)'!F114,'Legal Entity'!A:A,0),0),0)</f>
        <v>1310 - Corix Utilities Inc.</v>
      </c>
      <c r="D114" s="170" t="str" cm="1">
        <f t="array" ref="D114">IFERROR(INDEX('Legal Entity'!C:C,MATCH(F114,'Legal Entity'!A:A,0),0),0)</f>
        <v>CA</v>
      </c>
      <c r="E114" s="170" t="s">
        <v>635</v>
      </c>
      <c r="F114" s="170" t="s">
        <v>132</v>
      </c>
      <c r="G114" s="170"/>
      <c r="H114" s="171">
        <f>'K&amp;R'!AQ$15*$BI114</f>
        <v>4.8942822726603568E-3</v>
      </c>
      <c r="I114" s="171">
        <f>'K&amp;R'!AR$15*$BI114</f>
        <v>4.8942822726603568E-3</v>
      </c>
      <c r="J114" s="171">
        <f>'K&amp;R'!AS$15*$BI114</f>
        <v>4.8942822726603568E-3</v>
      </c>
      <c r="K114" s="171">
        <f>'K&amp;R'!AT$15*$BI114</f>
        <v>4.8942822726603568E-3</v>
      </c>
      <c r="L114" s="171">
        <f>'K&amp;R'!AU$15*$BI114</f>
        <v>4.8942822726603568E-3</v>
      </c>
      <c r="M114" s="171">
        <f>'K&amp;R'!AV$15*$BI114</f>
        <v>4.8942822726603568E-3</v>
      </c>
      <c r="N114" s="171">
        <f>'K&amp;R'!AW$15*$BI114</f>
        <v>4.8942822726603568E-3</v>
      </c>
      <c r="O114" s="171">
        <f>'K&amp;R'!AX$15*$BI114</f>
        <v>4.8942822726603568E-3</v>
      </c>
      <c r="P114" s="171">
        <f>'K&amp;R'!AY$15*$BI114</f>
        <v>4.8942822726603568E-3</v>
      </c>
      <c r="Q114" s="171">
        <f>'K&amp;R'!AZ$15*$BI114</f>
        <v>4.8942822726603568E-3</v>
      </c>
      <c r="R114" s="171">
        <f>'K&amp;R'!BA$15*$BI114</f>
        <v>4.8942822726603568E-3</v>
      </c>
      <c r="S114" s="171">
        <f>'K&amp;R'!BB$15*$BI114</f>
        <v>4.8942822726603568E-3</v>
      </c>
      <c r="T114" s="171">
        <f>'K&amp;R'!BC$15*$BI114</f>
        <v>4.8942822726603568E-3</v>
      </c>
      <c r="U114" s="171">
        <f>'K&amp;R'!BD$15*$BI114</f>
        <v>4.8942822726603568E-3</v>
      </c>
      <c r="V114" s="171">
        <f>'K&amp;R'!BE$15*$BI114</f>
        <v>5.2858248544731864E-3</v>
      </c>
      <c r="W114" s="171">
        <f>'K&amp;R'!BF$15*$BI114</f>
        <v>5.2858248544731864E-3</v>
      </c>
      <c r="X114" s="171">
        <f>'K&amp;R'!BG$15*$BI114</f>
        <v>5.2858248544731864E-3</v>
      </c>
      <c r="Y114" s="171">
        <f>'K&amp;R'!BH$15*$BI114</f>
        <v>5.2858248544731864E-3</v>
      </c>
      <c r="Z114" s="171">
        <f>'K&amp;R'!BI$15*$BI114</f>
        <v>5.2858248544731864E-3</v>
      </c>
      <c r="AA114" s="171">
        <f>'K&amp;R'!BJ$15*$BI114</f>
        <v>5.2858248544731864E-3</v>
      </c>
      <c r="AB114" s="171">
        <f>'K&amp;R'!BK$15*$BI114</f>
        <v>5.2858248544731864E-3</v>
      </c>
      <c r="AC114" s="171">
        <f>'K&amp;R'!BL$15*$BI114</f>
        <v>5.2858248544731864E-3</v>
      </c>
      <c r="AD114" s="171">
        <f>'K&amp;R'!BM$15*$BI114</f>
        <v>5.2858248544731864E-3</v>
      </c>
      <c r="AE114" s="171">
        <f>'K&amp;R'!BN$15*$BI114</f>
        <v>5.2858248544731864E-3</v>
      </c>
      <c r="AF114" s="171">
        <f>'K&amp;R'!BO$15*$BI114</f>
        <v>5.2858248544731864E-3</v>
      </c>
      <c r="AG114" s="171">
        <f>'K&amp;R'!BP$15*$BI114</f>
        <v>5.2858248544731864E-3</v>
      </c>
      <c r="AH114" s="171">
        <f>'K&amp;R'!BQ$15*$BI114</f>
        <v>1.0730224454580569E-2</v>
      </c>
      <c r="AI114" s="171">
        <f>'K&amp;R'!BR$15*$BI114</f>
        <v>1.0730224454580569E-2</v>
      </c>
      <c r="AJ114" s="171">
        <f>'K&amp;R'!BS$15*$BI114</f>
        <v>1.0730224454580569E-2</v>
      </c>
      <c r="AK114" s="171">
        <f>'K&amp;R'!BT$15*$BI114</f>
        <v>1.0730224454580569E-2</v>
      </c>
      <c r="AL114" s="171">
        <f>'K&amp;R'!BU$15*$BI114</f>
        <v>1.0730224454580569E-2</v>
      </c>
      <c r="AM114" s="171">
        <f>'K&amp;R'!BV$15*$BI114</f>
        <v>1.0730224454580569E-2</v>
      </c>
      <c r="AN114" s="171">
        <f>'K&amp;R'!BW$15*$BI114</f>
        <v>1.0730224454580569E-2</v>
      </c>
      <c r="AO114" s="171">
        <f>'K&amp;R'!BX$15*$BI114</f>
        <v>1.0730224454580569E-2</v>
      </c>
      <c r="AP114" s="171">
        <f>'K&amp;R'!BY$15*$BI114</f>
        <v>1.0730224454580569E-2</v>
      </c>
      <c r="AQ114" s="171">
        <f>'K&amp;R'!BZ$15*$BI114</f>
        <v>1.0730224454580569E-2</v>
      </c>
      <c r="AR114" s="171">
        <f>'K&amp;R'!CA$15*$BI114</f>
        <v>1.0730224454580569E-2</v>
      </c>
      <c r="AS114" s="171">
        <f>'K&amp;R'!CB$15*$BI114</f>
        <v>1.0730224454580569E-2</v>
      </c>
      <c r="AT114" s="171">
        <f>'K&amp;R'!CC$15*$BI114</f>
        <v>1.6337956042691171E-2</v>
      </c>
      <c r="AU114" s="171">
        <f>'K&amp;R'!CD$15*$BI114</f>
        <v>1.6337956042691171E-2</v>
      </c>
      <c r="AV114" s="171">
        <f>'K&amp;R'!CE$15*$BI114</f>
        <v>1.6337956042691171E-2</v>
      </c>
      <c r="AW114" s="171">
        <f>'K&amp;R'!CF$15*$BI114</f>
        <v>1.6337956042691171E-2</v>
      </c>
      <c r="AX114" s="171">
        <f>'K&amp;R'!CG$15*$BI114</f>
        <v>1.6337956042691171E-2</v>
      </c>
      <c r="AY114" s="171">
        <f>'K&amp;R'!CH$15*$BI114</f>
        <v>1.6337956042691171E-2</v>
      </c>
      <c r="AZ114" s="171">
        <f>'K&amp;R'!CI$15*$BI114</f>
        <v>1.6337956042691171E-2</v>
      </c>
      <c r="BA114" s="171">
        <f>'K&amp;R'!CJ$15*$BI114</f>
        <v>1.6337956042691171E-2</v>
      </c>
      <c r="BB114" s="171">
        <f>'K&amp;R'!CK$15*$BI114</f>
        <v>1.6337956042691171E-2</v>
      </c>
      <c r="BC114" s="171">
        <f>'K&amp;R'!CL$15*$BI114</f>
        <v>1.6337956042691171E-2</v>
      </c>
      <c r="BD114" s="171">
        <f>'K&amp;R'!CM$15*$BI114</f>
        <v>1.6337956042691171E-2</v>
      </c>
      <c r="BE114" s="171">
        <f>'K&amp;R'!CN$15*$BI114</f>
        <v>1.6337956042691171E-2</v>
      </c>
      <c r="BF114" s="171">
        <f>'K&amp;R'!CO$15*$BI114</f>
        <v>1.6828094723971905E-2</v>
      </c>
      <c r="BG114" s="171">
        <f>'K&amp;R'!CP$15*$BI114</f>
        <v>1.6828094723971905E-2</v>
      </c>
      <c r="BI114" s="174">
        <f>SUMIF(Revenue!$P:$P,'K&amp;R (USD)'!$F114,Revenue!$F:$F)</f>
        <v>1.1118244862896068E-4</v>
      </c>
    </row>
    <row r="115" spans="1:61" s="173" customFormat="1" ht="12.75" hidden="1" customHeight="1">
      <c r="A115" s="179" t="s">
        <v>589</v>
      </c>
      <c r="B115" s="179" t="s">
        <v>589</v>
      </c>
      <c r="C115" s="170" t="str" cm="1">
        <f t="array" ref="C115">IFERROR(INDEX('Legal Entity'!B:B,MATCH('K&amp;R (USD)'!F115,'Legal Entity'!A:A,0),0),0)</f>
        <v>1310 - Corix Utilities Inc.</v>
      </c>
      <c r="D115" s="170" t="str" cm="1">
        <f t="array" ref="D115">IFERROR(INDEX('Legal Entity'!C:C,MATCH(F115,'Legal Entity'!A:A,0),0),0)</f>
        <v>CA</v>
      </c>
      <c r="E115" s="170" t="s">
        <v>635</v>
      </c>
      <c r="F115" s="170" t="s">
        <v>133</v>
      </c>
      <c r="G115" s="170"/>
      <c r="H115" s="171">
        <f>'K&amp;R'!AQ$15*$BI115</f>
        <v>5.5613764514998434E-3</v>
      </c>
      <c r="I115" s="171">
        <f>'K&amp;R'!AR$15*$BI115</f>
        <v>5.5613764514998434E-3</v>
      </c>
      <c r="J115" s="171">
        <f>'K&amp;R'!AS$15*$BI115</f>
        <v>5.5613764514998434E-3</v>
      </c>
      <c r="K115" s="171">
        <f>'K&amp;R'!AT$15*$BI115</f>
        <v>5.5613764514998434E-3</v>
      </c>
      <c r="L115" s="171">
        <f>'K&amp;R'!AU$15*$BI115</f>
        <v>5.5613764514998434E-3</v>
      </c>
      <c r="M115" s="171">
        <f>'K&amp;R'!AV$15*$BI115</f>
        <v>5.5613764514998434E-3</v>
      </c>
      <c r="N115" s="171">
        <f>'K&amp;R'!AW$15*$BI115</f>
        <v>5.5613764514998434E-3</v>
      </c>
      <c r="O115" s="171">
        <f>'K&amp;R'!AX$15*$BI115</f>
        <v>5.5613764514998434E-3</v>
      </c>
      <c r="P115" s="171">
        <f>'K&amp;R'!AY$15*$BI115</f>
        <v>5.5613764514998434E-3</v>
      </c>
      <c r="Q115" s="171">
        <f>'K&amp;R'!AZ$15*$BI115</f>
        <v>5.5613764514998434E-3</v>
      </c>
      <c r="R115" s="171">
        <f>'K&amp;R'!BA$15*$BI115</f>
        <v>5.5613764514998434E-3</v>
      </c>
      <c r="S115" s="171">
        <f>'K&amp;R'!BB$15*$BI115</f>
        <v>5.5613764514998434E-3</v>
      </c>
      <c r="T115" s="171">
        <f>'K&amp;R'!BC$15*$BI115</f>
        <v>5.5613764514998434E-3</v>
      </c>
      <c r="U115" s="171">
        <f>'K&amp;R'!BD$15*$BI115</f>
        <v>5.5613764514998434E-3</v>
      </c>
      <c r="V115" s="171">
        <f>'K&amp;R'!BE$15*$BI115</f>
        <v>6.0062865676198318E-3</v>
      </c>
      <c r="W115" s="171">
        <f>'K&amp;R'!BF$15*$BI115</f>
        <v>6.0062865676198318E-3</v>
      </c>
      <c r="X115" s="171">
        <f>'K&amp;R'!BG$15*$BI115</f>
        <v>6.0062865676198318E-3</v>
      </c>
      <c r="Y115" s="171">
        <f>'K&amp;R'!BH$15*$BI115</f>
        <v>6.0062865676198318E-3</v>
      </c>
      <c r="Z115" s="171">
        <f>'K&amp;R'!BI$15*$BI115</f>
        <v>6.0062865676198318E-3</v>
      </c>
      <c r="AA115" s="171">
        <f>'K&amp;R'!BJ$15*$BI115</f>
        <v>6.0062865676198318E-3</v>
      </c>
      <c r="AB115" s="171">
        <f>'K&amp;R'!BK$15*$BI115</f>
        <v>6.0062865676198318E-3</v>
      </c>
      <c r="AC115" s="171">
        <f>'K&amp;R'!BL$15*$BI115</f>
        <v>6.0062865676198318E-3</v>
      </c>
      <c r="AD115" s="171">
        <f>'K&amp;R'!BM$15*$BI115</f>
        <v>6.0062865676198318E-3</v>
      </c>
      <c r="AE115" s="171">
        <f>'K&amp;R'!BN$15*$BI115</f>
        <v>6.0062865676198318E-3</v>
      </c>
      <c r="AF115" s="171">
        <f>'K&amp;R'!BO$15*$BI115</f>
        <v>6.0062865676198318E-3</v>
      </c>
      <c r="AG115" s="171">
        <f>'K&amp;R'!BP$15*$BI115</f>
        <v>6.0062865676198318E-3</v>
      </c>
      <c r="AH115" s="171">
        <f>'K&amp;R'!BQ$15*$BI115</f>
        <v>1.219276173226826E-2</v>
      </c>
      <c r="AI115" s="171">
        <f>'K&amp;R'!BR$15*$BI115</f>
        <v>1.219276173226826E-2</v>
      </c>
      <c r="AJ115" s="171">
        <f>'K&amp;R'!BS$15*$BI115</f>
        <v>1.219276173226826E-2</v>
      </c>
      <c r="AK115" s="171">
        <f>'K&amp;R'!BT$15*$BI115</f>
        <v>1.219276173226826E-2</v>
      </c>
      <c r="AL115" s="171">
        <f>'K&amp;R'!BU$15*$BI115</f>
        <v>1.219276173226826E-2</v>
      </c>
      <c r="AM115" s="171">
        <f>'K&amp;R'!BV$15*$BI115</f>
        <v>1.219276173226826E-2</v>
      </c>
      <c r="AN115" s="171">
        <f>'K&amp;R'!BW$15*$BI115</f>
        <v>1.219276173226826E-2</v>
      </c>
      <c r="AO115" s="171">
        <f>'K&amp;R'!BX$15*$BI115</f>
        <v>1.219276173226826E-2</v>
      </c>
      <c r="AP115" s="171">
        <f>'K&amp;R'!BY$15*$BI115</f>
        <v>1.219276173226826E-2</v>
      </c>
      <c r="AQ115" s="171">
        <f>'K&amp;R'!BZ$15*$BI115</f>
        <v>1.219276173226826E-2</v>
      </c>
      <c r="AR115" s="171">
        <f>'K&amp;R'!CA$15*$BI115</f>
        <v>1.219276173226826E-2</v>
      </c>
      <c r="AS115" s="171">
        <f>'K&amp;R'!CB$15*$BI115</f>
        <v>1.219276173226826E-2</v>
      </c>
      <c r="AT115" s="171">
        <f>'K&amp;R'!CC$15*$BI115</f>
        <v>1.8564831151856139E-2</v>
      </c>
      <c r="AU115" s="171">
        <f>'K&amp;R'!CD$15*$BI115</f>
        <v>1.8564831151856139E-2</v>
      </c>
      <c r="AV115" s="171">
        <f>'K&amp;R'!CE$15*$BI115</f>
        <v>1.8564831151856139E-2</v>
      </c>
      <c r="AW115" s="171">
        <f>'K&amp;R'!CF$15*$BI115</f>
        <v>1.8564831151856139E-2</v>
      </c>
      <c r="AX115" s="171">
        <f>'K&amp;R'!CG$15*$BI115</f>
        <v>1.8564831151856139E-2</v>
      </c>
      <c r="AY115" s="171">
        <f>'K&amp;R'!CH$15*$BI115</f>
        <v>1.8564831151856139E-2</v>
      </c>
      <c r="AZ115" s="171">
        <f>'K&amp;R'!CI$15*$BI115</f>
        <v>1.8564831151856139E-2</v>
      </c>
      <c r="BA115" s="171">
        <f>'K&amp;R'!CJ$15*$BI115</f>
        <v>1.8564831151856139E-2</v>
      </c>
      <c r="BB115" s="171">
        <f>'K&amp;R'!CK$15*$BI115</f>
        <v>1.8564831151856139E-2</v>
      </c>
      <c r="BC115" s="171">
        <f>'K&amp;R'!CL$15*$BI115</f>
        <v>1.8564831151856139E-2</v>
      </c>
      <c r="BD115" s="171">
        <f>'K&amp;R'!CM$15*$BI115</f>
        <v>1.8564831151856139E-2</v>
      </c>
      <c r="BE115" s="171">
        <f>'K&amp;R'!CN$15*$BI115</f>
        <v>1.8564831151856139E-2</v>
      </c>
      <c r="BF115" s="171">
        <f>'K&amp;R'!CO$15*$BI115</f>
        <v>1.9121776086411819E-2</v>
      </c>
      <c r="BG115" s="171">
        <f>'K&amp;R'!CP$15*$BI115</f>
        <v>1.9121776086411819E-2</v>
      </c>
      <c r="BI115" s="174">
        <f>SUMIF(Revenue!$P:$P,'K&amp;R (USD)'!$F115,Revenue!$F:$F)</f>
        <v>1.2633669600120801E-4</v>
      </c>
    </row>
    <row r="116" spans="1:61" s="173" customFormat="1" ht="12.75" hidden="1" customHeight="1">
      <c r="A116" s="179" t="s">
        <v>589</v>
      </c>
      <c r="B116" s="179" t="s">
        <v>589</v>
      </c>
      <c r="C116" s="170" t="str" cm="1">
        <f t="array" ref="C116">IFERROR(INDEX('Legal Entity'!B:B,MATCH('K&amp;R (USD)'!F116,'Legal Entity'!A:A,0),0),0)</f>
        <v>1310 - Corix Utilities Inc.</v>
      </c>
      <c r="D116" s="170" t="str" cm="1">
        <f t="array" ref="D116">IFERROR(INDEX('Legal Entity'!C:C,MATCH(F116,'Legal Entity'!A:A,0),0),0)</f>
        <v>CA</v>
      </c>
      <c r="E116" s="170" t="s">
        <v>635</v>
      </c>
      <c r="F116" s="170" t="s">
        <v>110</v>
      </c>
      <c r="G116" s="170"/>
      <c r="H116" s="171">
        <f>'K&amp;R'!AQ$15*$BI116</f>
        <v>2.8587874255754191E-2</v>
      </c>
      <c r="I116" s="171">
        <f>'K&amp;R'!AR$15*$BI116</f>
        <v>2.8587874255754191E-2</v>
      </c>
      <c r="J116" s="171">
        <f>'K&amp;R'!AS$15*$BI116</f>
        <v>2.8587874255754191E-2</v>
      </c>
      <c r="K116" s="171">
        <f>'K&amp;R'!AT$15*$BI116</f>
        <v>2.8587874255754191E-2</v>
      </c>
      <c r="L116" s="171">
        <f>'K&amp;R'!AU$15*$BI116</f>
        <v>2.8587874255754191E-2</v>
      </c>
      <c r="M116" s="171">
        <f>'K&amp;R'!AV$15*$BI116</f>
        <v>2.8587874255754191E-2</v>
      </c>
      <c r="N116" s="171">
        <f>'K&amp;R'!AW$15*$BI116</f>
        <v>2.8587874255754191E-2</v>
      </c>
      <c r="O116" s="171">
        <f>'K&amp;R'!AX$15*$BI116</f>
        <v>2.8587874255754191E-2</v>
      </c>
      <c r="P116" s="171">
        <f>'K&amp;R'!AY$15*$BI116</f>
        <v>2.8587874255754191E-2</v>
      </c>
      <c r="Q116" s="171">
        <f>'K&amp;R'!AZ$15*$BI116</f>
        <v>2.8587874255754191E-2</v>
      </c>
      <c r="R116" s="171">
        <f>'K&amp;R'!BA$15*$BI116</f>
        <v>2.8587874255754191E-2</v>
      </c>
      <c r="S116" s="171">
        <f>'K&amp;R'!BB$15*$BI116</f>
        <v>2.8587874255754191E-2</v>
      </c>
      <c r="T116" s="171">
        <f>'K&amp;R'!BC$15*$BI116</f>
        <v>2.8587874255754191E-2</v>
      </c>
      <c r="U116" s="171">
        <f>'K&amp;R'!BD$15*$BI116</f>
        <v>2.8587874255754191E-2</v>
      </c>
      <c r="V116" s="171">
        <f>'K&amp;R'!BE$15*$BI116</f>
        <v>3.0874904196214532E-2</v>
      </c>
      <c r="W116" s="171">
        <f>'K&amp;R'!BF$15*$BI116</f>
        <v>3.0874904196214532E-2</v>
      </c>
      <c r="X116" s="171">
        <f>'K&amp;R'!BG$15*$BI116</f>
        <v>3.0874904196214532E-2</v>
      </c>
      <c r="Y116" s="171">
        <f>'K&amp;R'!BH$15*$BI116</f>
        <v>3.0874904196214532E-2</v>
      </c>
      <c r="Z116" s="171">
        <f>'K&amp;R'!BI$15*$BI116</f>
        <v>3.0874904196214532E-2</v>
      </c>
      <c r="AA116" s="171">
        <f>'K&amp;R'!BJ$15*$BI116</f>
        <v>3.0874904196214532E-2</v>
      </c>
      <c r="AB116" s="171">
        <f>'K&amp;R'!BK$15*$BI116</f>
        <v>3.0874904196214532E-2</v>
      </c>
      <c r="AC116" s="171">
        <f>'K&amp;R'!BL$15*$BI116</f>
        <v>3.0874904196214532E-2</v>
      </c>
      <c r="AD116" s="171">
        <f>'K&amp;R'!BM$15*$BI116</f>
        <v>3.0874904196214532E-2</v>
      </c>
      <c r="AE116" s="171">
        <f>'K&amp;R'!BN$15*$BI116</f>
        <v>3.0874904196214532E-2</v>
      </c>
      <c r="AF116" s="171">
        <f>'K&amp;R'!BO$15*$BI116</f>
        <v>3.0874904196214532E-2</v>
      </c>
      <c r="AG116" s="171">
        <f>'K&amp;R'!BP$15*$BI116</f>
        <v>3.0874904196214532E-2</v>
      </c>
      <c r="AH116" s="171">
        <f>'K&amp;R'!BQ$15*$BI116</f>
        <v>6.2676055518315496E-2</v>
      </c>
      <c r="AI116" s="171">
        <f>'K&amp;R'!BR$15*$BI116</f>
        <v>6.2676055518315496E-2</v>
      </c>
      <c r="AJ116" s="171">
        <f>'K&amp;R'!BS$15*$BI116</f>
        <v>6.2676055518315496E-2</v>
      </c>
      <c r="AK116" s="171">
        <f>'K&amp;R'!BT$15*$BI116</f>
        <v>6.2676055518315496E-2</v>
      </c>
      <c r="AL116" s="171">
        <f>'K&amp;R'!BU$15*$BI116</f>
        <v>6.2676055518315496E-2</v>
      </c>
      <c r="AM116" s="171">
        <f>'K&amp;R'!BV$15*$BI116</f>
        <v>6.2676055518315496E-2</v>
      </c>
      <c r="AN116" s="171">
        <f>'K&amp;R'!BW$15*$BI116</f>
        <v>6.2676055518315496E-2</v>
      </c>
      <c r="AO116" s="171">
        <f>'K&amp;R'!BX$15*$BI116</f>
        <v>6.2676055518315496E-2</v>
      </c>
      <c r="AP116" s="171">
        <f>'K&amp;R'!BY$15*$BI116</f>
        <v>6.2676055518315496E-2</v>
      </c>
      <c r="AQ116" s="171">
        <f>'K&amp;R'!BZ$15*$BI116</f>
        <v>6.2676055518315496E-2</v>
      </c>
      <c r="AR116" s="171">
        <f>'K&amp;R'!CA$15*$BI116</f>
        <v>6.2676055518315496E-2</v>
      </c>
      <c r="AS116" s="171">
        <f>'K&amp;R'!CB$15*$BI116</f>
        <v>6.2676055518315496E-2</v>
      </c>
      <c r="AT116" s="171">
        <f>'K&amp;R'!CC$15*$BI116</f>
        <v>9.5431241380079496E-2</v>
      </c>
      <c r="AU116" s="171">
        <f>'K&amp;R'!CD$15*$BI116</f>
        <v>9.5431241380079496E-2</v>
      </c>
      <c r="AV116" s="171">
        <f>'K&amp;R'!CE$15*$BI116</f>
        <v>9.5431241380079496E-2</v>
      </c>
      <c r="AW116" s="171">
        <f>'K&amp;R'!CF$15*$BI116</f>
        <v>9.5431241380079496E-2</v>
      </c>
      <c r="AX116" s="171">
        <f>'K&amp;R'!CG$15*$BI116</f>
        <v>9.5431241380079496E-2</v>
      </c>
      <c r="AY116" s="171">
        <f>'K&amp;R'!CH$15*$BI116</f>
        <v>9.5431241380079496E-2</v>
      </c>
      <c r="AZ116" s="171">
        <f>'K&amp;R'!CI$15*$BI116</f>
        <v>9.5431241380079496E-2</v>
      </c>
      <c r="BA116" s="171">
        <f>'K&amp;R'!CJ$15*$BI116</f>
        <v>9.5431241380079496E-2</v>
      </c>
      <c r="BB116" s="171">
        <f>'K&amp;R'!CK$15*$BI116</f>
        <v>9.5431241380079496E-2</v>
      </c>
      <c r="BC116" s="171">
        <f>'K&amp;R'!CL$15*$BI116</f>
        <v>9.5431241380079496E-2</v>
      </c>
      <c r="BD116" s="171">
        <f>'K&amp;R'!CM$15*$BI116</f>
        <v>9.5431241380079496E-2</v>
      </c>
      <c r="BE116" s="171">
        <f>'K&amp;R'!CN$15*$BI116</f>
        <v>9.5431241380079496E-2</v>
      </c>
      <c r="BF116" s="171">
        <f>'K&amp;R'!CO$15*$BI116</f>
        <v>9.8294178621481862E-2</v>
      </c>
      <c r="BG116" s="171">
        <f>'K&amp;R'!CP$15*$BI116</f>
        <v>9.8294178621481862E-2</v>
      </c>
      <c r="BI116" s="174">
        <f>SUMIF(Revenue!$P:$P,'K&amp;R (USD)'!$F116,Revenue!$F:$F)</f>
        <v>6.4942512176026888E-4</v>
      </c>
    </row>
    <row r="117" spans="1:61" s="173" customFormat="1" ht="12.75" hidden="1" customHeight="1">
      <c r="A117" s="179" t="s">
        <v>589</v>
      </c>
      <c r="B117" s="179" t="s">
        <v>589</v>
      </c>
      <c r="C117" s="170" t="str" cm="1">
        <f t="array" ref="C117">IFERROR(INDEX('Legal Entity'!B:B,MATCH('K&amp;R (USD)'!F117,'Legal Entity'!A:A,0),0),0)</f>
        <v>1310 - Corix Utilities Inc.</v>
      </c>
      <c r="D117" s="170" t="str" cm="1">
        <f t="array" ref="D117">IFERROR(INDEX('Legal Entity'!C:C,MATCH(F117,'Legal Entity'!A:A,0),0),0)</f>
        <v>CA</v>
      </c>
      <c r="E117" s="170" t="s">
        <v>635</v>
      </c>
      <c r="F117" s="170" t="s">
        <v>100</v>
      </c>
      <c r="G117" s="170"/>
      <c r="H117" s="171">
        <f>'K&amp;R'!AQ$15*$BI117</f>
        <v>0</v>
      </c>
      <c r="I117" s="171">
        <f>'K&amp;R'!AR$15*$BI117</f>
        <v>0</v>
      </c>
      <c r="J117" s="171">
        <f>'K&amp;R'!AS$15*$BI117</f>
        <v>0</v>
      </c>
      <c r="K117" s="171">
        <f>'K&amp;R'!AT$15*$BI117</f>
        <v>0</v>
      </c>
      <c r="L117" s="171">
        <f>'K&amp;R'!AU$15*$BI117</f>
        <v>0</v>
      </c>
      <c r="M117" s="171">
        <f>'K&amp;R'!AV$15*$BI117</f>
        <v>0</v>
      </c>
      <c r="N117" s="171">
        <f>'K&amp;R'!AW$15*$BI117</f>
        <v>0</v>
      </c>
      <c r="O117" s="171">
        <f>'K&amp;R'!AX$15*$BI117</f>
        <v>0</v>
      </c>
      <c r="P117" s="171">
        <f>'K&amp;R'!AY$15*$BI117</f>
        <v>0</v>
      </c>
      <c r="Q117" s="171">
        <f>'K&amp;R'!AZ$15*$BI117</f>
        <v>0</v>
      </c>
      <c r="R117" s="171">
        <f>'K&amp;R'!BA$15*$BI117</f>
        <v>0</v>
      </c>
      <c r="S117" s="171">
        <f>'K&amp;R'!BB$15*$BI117</f>
        <v>0</v>
      </c>
      <c r="T117" s="171">
        <f>'K&amp;R'!BC$15*$BI117</f>
        <v>0</v>
      </c>
      <c r="U117" s="171">
        <f>'K&amp;R'!BD$15*$BI117</f>
        <v>0</v>
      </c>
      <c r="V117" s="171">
        <f>'K&amp;R'!BE$15*$BI117</f>
        <v>0</v>
      </c>
      <c r="W117" s="171">
        <f>'K&amp;R'!BF$15*$BI117</f>
        <v>0</v>
      </c>
      <c r="X117" s="171">
        <f>'K&amp;R'!BG$15*$BI117</f>
        <v>0</v>
      </c>
      <c r="Y117" s="171">
        <f>'K&amp;R'!BH$15*$BI117</f>
        <v>0</v>
      </c>
      <c r="Z117" s="171">
        <f>'K&amp;R'!BI$15*$BI117</f>
        <v>0</v>
      </c>
      <c r="AA117" s="171">
        <f>'K&amp;R'!BJ$15*$BI117</f>
        <v>0</v>
      </c>
      <c r="AB117" s="171">
        <f>'K&amp;R'!BK$15*$BI117</f>
        <v>0</v>
      </c>
      <c r="AC117" s="171">
        <f>'K&amp;R'!BL$15*$BI117</f>
        <v>0</v>
      </c>
      <c r="AD117" s="171">
        <f>'K&amp;R'!BM$15*$BI117</f>
        <v>0</v>
      </c>
      <c r="AE117" s="171">
        <f>'K&amp;R'!BN$15*$BI117</f>
        <v>0</v>
      </c>
      <c r="AF117" s="171">
        <f>'K&amp;R'!BO$15*$BI117</f>
        <v>0</v>
      </c>
      <c r="AG117" s="171">
        <f>'K&amp;R'!BP$15*$BI117</f>
        <v>0</v>
      </c>
      <c r="AH117" s="171">
        <f>'K&amp;R'!BQ$15*$BI117</f>
        <v>0</v>
      </c>
      <c r="AI117" s="171">
        <f>'K&amp;R'!BR$15*$BI117</f>
        <v>0</v>
      </c>
      <c r="AJ117" s="171">
        <f>'K&amp;R'!BS$15*$BI117</f>
        <v>0</v>
      </c>
      <c r="AK117" s="171">
        <f>'K&amp;R'!BT$15*$BI117</f>
        <v>0</v>
      </c>
      <c r="AL117" s="171">
        <f>'K&amp;R'!BU$15*$BI117</f>
        <v>0</v>
      </c>
      <c r="AM117" s="171">
        <f>'K&amp;R'!BV$15*$BI117</f>
        <v>0</v>
      </c>
      <c r="AN117" s="171">
        <f>'K&amp;R'!BW$15*$BI117</f>
        <v>0</v>
      </c>
      <c r="AO117" s="171">
        <f>'K&amp;R'!BX$15*$BI117</f>
        <v>0</v>
      </c>
      <c r="AP117" s="171">
        <f>'K&amp;R'!BY$15*$BI117</f>
        <v>0</v>
      </c>
      <c r="AQ117" s="171">
        <f>'K&amp;R'!BZ$15*$BI117</f>
        <v>0</v>
      </c>
      <c r="AR117" s="171">
        <f>'K&amp;R'!CA$15*$BI117</f>
        <v>0</v>
      </c>
      <c r="AS117" s="171">
        <f>'K&amp;R'!CB$15*$BI117</f>
        <v>0</v>
      </c>
      <c r="AT117" s="171">
        <f>'K&amp;R'!CC$15*$BI117</f>
        <v>0</v>
      </c>
      <c r="AU117" s="171">
        <f>'K&amp;R'!CD$15*$BI117</f>
        <v>0</v>
      </c>
      <c r="AV117" s="171">
        <f>'K&amp;R'!CE$15*$BI117</f>
        <v>0</v>
      </c>
      <c r="AW117" s="171">
        <f>'K&amp;R'!CF$15*$BI117</f>
        <v>0</v>
      </c>
      <c r="AX117" s="171">
        <f>'K&amp;R'!CG$15*$BI117</f>
        <v>0</v>
      </c>
      <c r="AY117" s="171">
        <f>'K&amp;R'!CH$15*$BI117</f>
        <v>0</v>
      </c>
      <c r="AZ117" s="171">
        <f>'K&amp;R'!CI$15*$BI117</f>
        <v>0</v>
      </c>
      <c r="BA117" s="171">
        <f>'K&amp;R'!CJ$15*$BI117</f>
        <v>0</v>
      </c>
      <c r="BB117" s="171">
        <f>'K&amp;R'!CK$15*$BI117</f>
        <v>0</v>
      </c>
      <c r="BC117" s="171">
        <f>'K&amp;R'!CL$15*$BI117</f>
        <v>0</v>
      </c>
      <c r="BD117" s="171">
        <f>'K&amp;R'!CM$15*$BI117</f>
        <v>0</v>
      </c>
      <c r="BE117" s="171">
        <f>'K&amp;R'!CN$15*$BI117</f>
        <v>0</v>
      </c>
      <c r="BF117" s="171">
        <f>'K&amp;R'!CO$15*$BI117</f>
        <v>0</v>
      </c>
      <c r="BG117" s="171">
        <f>'K&amp;R'!CP$15*$BI117</f>
        <v>0</v>
      </c>
      <c r="BI117" s="174">
        <f>SUMIF(Revenue!$P:$P,'K&amp;R (USD)'!$F117,Revenue!$F:$F)</f>
        <v>0</v>
      </c>
    </row>
    <row r="118" spans="1:61" s="173" customFormat="1" ht="12.75" hidden="1" customHeight="1">
      <c r="A118" s="179" t="s">
        <v>589</v>
      </c>
      <c r="B118" s="179" t="s">
        <v>589</v>
      </c>
      <c r="C118" s="170" t="str" cm="1">
        <f t="array" ref="C118">IFERROR(INDEX('Legal Entity'!B:B,MATCH('K&amp;R (USD)'!F118,'Legal Entity'!A:A,0),0),0)</f>
        <v>1345 - Corix Water Services Inc.</v>
      </c>
      <c r="D118" s="170" t="str" cm="1">
        <f t="array" ref="D118">IFERROR(INDEX('Legal Entity'!C:C,MATCH(F118,'Legal Entity'!A:A,0),0),0)</f>
        <v>CA</v>
      </c>
      <c r="E118" s="170" t="s">
        <v>635</v>
      </c>
      <c r="F118" s="170" t="s">
        <v>174</v>
      </c>
      <c r="G118" s="170"/>
      <c r="H118" s="171">
        <f>'K&amp;R'!AQ$15*$BI118</f>
        <v>0.35220487734557798</v>
      </c>
      <c r="I118" s="171">
        <f>'K&amp;R'!AR$15*$BI118</f>
        <v>0.35220487734557798</v>
      </c>
      <c r="J118" s="171">
        <f>'K&amp;R'!AS$15*$BI118</f>
        <v>0.35220487734557798</v>
      </c>
      <c r="K118" s="171">
        <f>'K&amp;R'!AT$15*$BI118</f>
        <v>0.35220487734557798</v>
      </c>
      <c r="L118" s="171">
        <f>'K&amp;R'!AU$15*$BI118</f>
        <v>0.35220487734557798</v>
      </c>
      <c r="M118" s="171">
        <f>'K&amp;R'!AV$15*$BI118</f>
        <v>0.35220487734557798</v>
      </c>
      <c r="N118" s="171">
        <f>'K&amp;R'!AW$15*$BI118</f>
        <v>0.35220487734557798</v>
      </c>
      <c r="O118" s="171">
        <f>'K&amp;R'!AX$15*$BI118</f>
        <v>0.35220487734557798</v>
      </c>
      <c r="P118" s="171">
        <f>'K&amp;R'!AY$15*$BI118</f>
        <v>0.35220487734557798</v>
      </c>
      <c r="Q118" s="171">
        <f>'K&amp;R'!AZ$15*$BI118</f>
        <v>0.35220487734557798</v>
      </c>
      <c r="R118" s="171">
        <f>'K&amp;R'!BA$15*$BI118</f>
        <v>0.35220487734557798</v>
      </c>
      <c r="S118" s="171">
        <f>'K&amp;R'!BB$15*$BI118</f>
        <v>0.35220487734557798</v>
      </c>
      <c r="T118" s="171">
        <f>'K&amp;R'!BC$15*$BI118</f>
        <v>0.35220487734557798</v>
      </c>
      <c r="U118" s="171">
        <f>'K&amp;R'!BD$15*$BI118</f>
        <v>0.35220487734557798</v>
      </c>
      <c r="V118" s="171">
        <f>'K&amp;R'!BE$15*$BI118</f>
        <v>0.38038126753322421</v>
      </c>
      <c r="W118" s="171">
        <f>'K&amp;R'!BF$15*$BI118</f>
        <v>0.38038126753322421</v>
      </c>
      <c r="X118" s="171">
        <f>'K&amp;R'!BG$15*$BI118</f>
        <v>0.38038126753322421</v>
      </c>
      <c r="Y118" s="171">
        <f>'K&amp;R'!BH$15*$BI118</f>
        <v>0.38038126753322421</v>
      </c>
      <c r="Z118" s="171">
        <f>'K&amp;R'!BI$15*$BI118</f>
        <v>0.38038126753322421</v>
      </c>
      <c r="AA118" s="171">
        <f>'K&amp;R'!BJ$15*$BI118</f>
        <v>0.38038126753322421</v>
      </c>
      <c r="AB118" s="171">
        <f>'K&amp;R'!BK$15*$BI118</f>
        <v>0.38038126753322421</v>
      </c>
      <c r="AC118" s="171">
        <f>'K&amp;R'!BL$15*$BI118</f>
        <v>0.38038126753322421</v>
      </c>
      <c r="AD118" s="171">
        <f>'K&amp;R'!BM$15*$BI118</f>
        <v>0.38038126753322421</v>
      </c>
      <c r="AE118" s="171">
        <f>'K&amp;R'!BN$15*$BI118</f>
        <v>0.38038126753322421</v>
      </c>
      <c r="AF118" s="171">
        <f>'K&amp;R'!BO$15*$BI118</f>
        <v>0.38038126753322421</v>
      </c>
      <c r="AG118" s="171">
        <f>'K&amp;R'!BP$15*$BI118</f>
        <v>0.38038126753322421</v>
      </c>
      <c r="AH118" s="171">
        <f>'K&amp;R'!BQ$15*$BI118</f>
        <v>0.77217397309244529</v>
      </c>
      <c r="AI118" s="171">
        <f>'K&amp;R'!BR$15*$BI118</f>
        <v>0.77217397309244529</v>
      </c>
      <c r="AJ118" s="171">
        <f>'K&amp;R'!BS$15*$BI118</f>
        <v>0.77217397309244529</v>
      </c>
      <c r="AK118" s="171">
        <f>'K&amp;R'!BT$15*$BI118</f>
        <v>0.77217397309244529</v>
      </c>
      <c r="AL118" s="171">
        <f>'K&amp;R'!BU$15*$BI118</f>
        <v>0.77217397309244529</v>
      </c>
      <c r="AM118" s="171">
        <f>'K&amp;R'!BV$15*$BI118</f>
        <v>0.77217397309244529</v>
      </c>
      <c r="AN118" s="171">
        <f>'K&amp;R'!BW$15*$BI118</f>
        <v>0.77217397309244529</v>
      </c>
      <c r="AO118" s="171">
        <f>'K&amp;R'!BX$15*$BI118</f>
        <v>0.77217397309244529</v>
      </c>
      <c r="AP118" s="171">
        <f>'K&amp;R'!BY$15*$BI118</f>
        <v>0.77217397309244529</v>
      </c>
      <c r="AQ118" s="171">
        <f>'K&amp;R'!BZ$15*$BI118</f>
        <v>0.77217397309244529</v>
      </c>
      <c r="AR118" s="171">
        <f>'K&amp;R'!CA$15*$BI118</f>
        <v>0.77217397309244529</v>
      </c>
      <c r="AS118" s="171">
        <f>'K&amp;R'!CB$15*$BI118</f>
        <v>0.77217397309244529</v>
      </c>
      <c r="AT118" s="171">
        <f>'K&amp;R'!CC$15*$BI118</f>
        <v>1.175720459818443</v>
      </c>
      <c r="AU118" s="171">
        <f>'K&amp;R'!CD$15*$BI118</f>
        <v>1.175720459818443</v>
      </c>
      <c r="AV118" s="171">
        <f>'K&amp;R'!CE$15*$BI118</f>
        <v>1.175720459818443</v>
      </c>
      <c r="AW118" s="171">
        <f>'K&amp;R'!CF$15*$BI118</f>
        <v>1.175720459818443</v>
      </c>
      <c r="AX118" s="171">
        <f>'K&amp;R'!CG$15*$BI118</f>
        <v>1.175720459818443</v>
      </c>
      <c r="AY118" s="171">
        <f>'K&amp;R'!CH$15*$BI118</f>
        <v>1.175720459818443</v>
      </c>
      <c r="AZ118" s="171">
        <f>'K&amp;R'!CI$15*$BI118</f>
        <v>1.175720459818443</v>
      </c>
      <c r="BA118" s="171">
        <f>'K&amp;R'!CJ$15*$BI118</f>
        <v>1.175720459818443</v>
      </c>
      <c r="BB118" s="171">
        <f>'K&amp;R'!CK$15*$BI118</f>
        <v>1.175720459818443</v>
      </c>
      <c r="BC118" s="171">
        <f>'K&amp;R'!CL$15*$BI118</f>
        <v>1.175720459818443</v>
      </c>
      <c r="BD118" s="171">
        <f>'K&amp;R'!CM$15*$BI118</f>
        <v>1.175720459818443</v>
      </c>
      <c r="BE118" s="171">
        <f>'K&amp;R'!CN$15*$BI118</f>
        <v>1.175720459818443</v>
      </c>
      <c r="BF118" s="171">
        <f>'K&amp;R'!CO$15*$BI118</f>
        <v>1.210992073612996</v>
      </c>
      <c r="BG118" s="171">
        <f>'K&amp;R'!CP$15*$BI118</f>
        <v>1.210992073612996</v>
      </c>
      <c r="BI118" s="174">
        <f>SUMIF(Revenue!$P:$P,'K&amp;R (USD)'!$F118,Revenue!$F:$F)</f>
        <v>8.0009689880552563E-3</v>
      </c>
    </row>
    <row r="119" spans="1:61" s="173" customFormat="1" ht="12.75" hidden="1" customHeight="1">
      <c r="A119" s="179" t="s">
        <v>589</v>
      </c>
      <c r="B119" s="179" t="s">
        <v>589</v>
      </c>
      <c r="C119" s="170" t="str" cm="1">
        <f t="array" ref="C119">IFERROR(INDEX('Legal Entity'!B:B,MATCH('K&amp;R (USD)'!F119,'Legal Entity'!A:A,0),0),0)</f>
        <v>1345 - Corix Water Services Inc.</v>
      </c>
      <c r="D119" s="170" t="str" cm="1">
        <f t="array" ref="D119">IFERROR(INDEX('Legal Entity'!C:C,MATCH(F119,'Legal Entity'!A:A,0),0),0)</f>
        <v>CA</v>
      </c>
      <c r="E119" s="170" t="s">
        <v>635</v>
      </c>
      <c r="F119" s="170" t="s">
        <v>172</v>
      </c>
      <c r="G119" s="170"/>
      <c r="H119" s="171">
        <f>'K&amp;R'!AQ$15*$BI119</f>
        <v>0</v>
      </c>
      <c r="I119" s="171">
        <f>'K&amp;R'!AR$15*$BI119</f>
        <v>0</v>
      </c>
      <c r="J119" s="171">
        <f>'K&amp;R'!AS$15*$BI119</f>
        <v>0</v>
      </c>
      <c r="K119" s="171">
        <f>'K&amp;R'!AT$15*$BI119</f>
        <v>0</v>
      </c>
      <c r="L119" s="171">
        <f>'K&amp;R'!AU$15*$BI119</f>
        <v>0</v>
      </c>
      <c r="M119" s="171">
        <f>'K&amp;R'!AV$15*$BI119</f>
        <v>0</v>
      </c>
      <c r="N119" s="171">
        <f>'K&amp;R'!AW$15*$BI119</f>
        <v>0</v>
      </c>
      <c r="O119" s="171">
        <f>'K&amp;R'!AX$15*$BI119</f>
        <v>0</v>
      </c>
      <c r="P119" s="171">
        <f>'K&amp;R'!AY$15*$BI119</f>
        <v>0</v>
      </c>
      <c r="Q119" s="171">
        <f>'K&amp;R'!AZ$15*$BI119</f>
        <v>0</v>
      </c>
      <c r="R119" s="171">
        <f>'K&amp;R'!BA$15*$BI119</f>
        <v>0</v>
      </c>
      <c r="S119" s="171">
        <f>'K&amp;R'!BB$15*$BI119</f>
        <v>0</v>
      </c>
      <c r="T119" s="171">
        <f>'K&amp;R'!BC$15*$BI119</f>
        <v>0</v>
      </c>
      <c r="U119" s="171">
        <f>'K&amp;R'!BD$15*$BI119</f>
        <v>0</v>
      </c>
      <c r="V119" s="171">
        <f>'K&amp;R'!BE$15*$BI119</f>
        <v>0</v>
      </c>
      <c r="W119" s="171">
        <f>'K&amp;R'!BF$15*$BI119</f>
        <v>0</v>
      </c>
      <c r="X119" s="171">
        <f>'K&amp;R'!BG$15*$BI119</f>
        <v>0</v>
      </c>
      <c r="Y119" s="171">
        <f>'K&amp;R'!BH$15*$BI119</f>
        <v>0</v>
      </c>
      <c r="Z119" s="171">
        <f>'K&amp;R'!BI$15*$BI119</f>
        <v>0</v>
      </c>
      <c r="AA119" s="171">
        <f>'K&amp;R'!BJ$15*$BI119</f>
        <v>0</v>
      </c>
      <c r="AB119" s="171">
        <f>'K&amp;R'!BK$15*$BI119</f>
        <v>0</v>
      </c>
      <c r="AC119" s="171">
        <f>'K&amp;R'!BL$15*$BI119</f>
        <v>0</v>
      </c>
      <c r="AD119" s="171">
        <f>'K&amp;R'!BM$15*$BI119</f>
        <v>0</v>
      </c>
      <c r="AE119" s="171">
        <f>'K&amp;R'!BN$15*$BI119</f>
        <v>0</v>
      </c>
      <c r="AF119" s="171">
        <f>'K&amp;R'!BO$15*$BI119</f>
        <v>0</v>
      </c>
      <c r="AG119" s="171">
        <f>'K&amp;R'!BP$15*$BI119</f>
        <v>0</v>
      </c>
      <c r="AH119" s="171">
        <f>'K&amp;R'!BQ$15*$BI119</f>
        <v>0</v>
      </c>
      <c r="AI119" s="171">
        <f>'K&amp;R'!BR$15*$BI119</f>
        <v>0</v>
      </c>
      <c r="AJ119" s="171">
        <f>'K&amp;R'!BS$15*$BI119</f>
        <v>0</v>
      </c>
      <c r="AK119" s="171">
        <f>'K&amp;R'!BT$15*$BI119</f>
        <v>0</v>
      </c>
      <c r="AL119" s="171">
        <f>'K&amp;R'!BU$15*$BI119</f>
        <v>0</v>
      </c>
      <c r="AM119" s="171">
        <f>'K&amp;R'!BV$15*$BI119</f>
        <v>0</v>
      </c>
      <c r="AN119" s="171">
        <f>'K&amp;R'!BW$15*$BI119</f>
        <v>0</v>
      </c>
      <c r="AO119" s="171">
        <f>'K&amp;R'!BX$15*$BI119</f>
        <v>0</v>
      </c>
      <c r="AP119" s="171">
        <f>'K&amp;R'!BY$15*$BI119</f>
        <v>0</v>
      </c>
      <c r="AQ119" s="171">
        <f>'K&amp;R'!BZ$15*$BI119</f>
        <v>0</v>
      </c>
      <c r="AR119" s="171">
        <f>'K&amp;R'!CA$15*$BI119</f>
        <v>0</v>
      </c>
      <c r="AS119" s="171">
        <f>'K&amp;R'!CB$15*$BI119</f>
        <v>0</v>
      </c>
      <c r="AT119" s="171">
        <f>'K&amp;R'!CC$15*$BI119</f>
        <v>0</v>
      </c>
      <c r="AU119" s="171">
        <f>'K&amp;R'!CD$15*$BI119</f>
        <v>0</v>
      </c>
      <c r="AV119" s="171">
        <f>'K&amp;R'!CE$15*$BI119</f>
        <v>0</v>
      </c>
      <c r="AW119" s="171">
        <f>'K&amp;R'!CF$15*$BI119</f>
        <v>0</v>
      </c>
      <c r="AX119" s="171">
        <f>'K&amp;R'!CG$15*$BI119</f>
        <v>0</v>
      </c>
      <c r="AY119" s="171">
        <f>'K&amp;R'!CH$15*$BI119</f>
        <v>0</v>
      </c>
      <c r="AZ119" s="171">
        <f>'K&amp;R'!CI$15*$BI119</f>
        <v>0</v>
      </c>
      <c r="BA119" s="171">
        <f>'K&amp;R'!CJ$15*$BI119</f>
        <v>0</v>
      </c>
      <c r="BB119" s="171">
        <f>'K&amp;R'!CK$15*$BI119</f>
        <v>0</v>
      </c>
      <c r="BC119" s="171">
        <f>'K&amp;R'!CL$15*$BI119</f>
        <v>0</v>
      </c>
      <c r="BD119" s="171">
        <f>'K&amp;R'!CM$15*$BI119</f>
        <v>0</v>
      </c>
      <c r="BE119" s="171">
        <f>'K&amp;R'!CN$15*$BI119</f>
        <v>0</v>
      </c>
      <c r="BF119" s="171">
        <f>'K&amp;R'!CO$15*$BI119</f>
        <v>0</v>
      </c>
      <c r="BG119" s="171">
        <f>'K&amp;R'!CP$15*$BI119</f>
        <v>0</v>
      </c>
      <c r="BI119" s="174">
        <f>SUMIF(Revenue!$P:$P,'K&amp;R (USD)'!$F119,Revenue!$F:$F)</f>
        <v>0</v>
      </c>
    </row>
    <row r="120" spans="1:61" s="173" customFormat="1" ht="12.75" hidden="1" customHeight="1">
      <c r="A120" s="179" t="s">
        <v>589</v>
      </c>
      <c r="B120" s="179" t="s">
        <v>589</v>
      </c>
      <c r="C120" s="170" t="str" cm="1">
        <f t="array" ref="C120">IFERROR(INDEX('Legal Entity'!B:B,MATCH('K&amp;R (USD)'!F120,'Legal Entity'!A:A,0),0),0)</f>
        <v>1310 - Corix Utilities Inc.</v>
      </c>
      <c r="D120" s="170" t="str" cm="1">
        <f t="array" ref="D120">IFERROR(INDEX('Legal Entity'!C:C,MATCH(F120,'Legal Entity'!A:A,0),0),0)</f>
        <v>CA</v>
      </c>
      <c r="E120" s="170" t="s">
        <v>635</v>
      </c>
      <c r="F120" s="170" t="s">
        <v>658</v>
      </c>
      <c r="G120" s="170"/>
      <c r="H120" s="171">
        <f>'K&amp;R'!AQ$15*$BI120</f>
        <v>0</v>
      </c>
      <c r="I120" s="171">
        <f>'K&amp;R'!AR$15*$BI120</f>
        <v>0</v>
      </c>
      <c r="J120" s="171">
        <f>'K&amp;R'!AS$15*$BI120</f>
        <v>0</v>
      </c>
      <c r="K120" s="171">
        <f>'K&amp;R'!AT$15*$BI120</f>
        <v>0</v>
      </c>
      <c r="L120" s="171">
        <f>'K&amp;R'!AU$15*$BI120</f>
        <v>0</v>
      </c>
      <c r="M120" s="171">
        <f>'K&amp;R'!AV$15*$BI120</f>
        <v>0</v>
      </c>
      <c r="N120" s="171">
        <f>'K&amp;R'!AW$15*$BI120</f>
        <v>0</v>
      </c>
      <c r="O120" s="171">
        <f>'K&amp;R'!AX$15*$BI120</f>
        <v>0</v>
      </c>
      <c r="P120" s="171">
        <f>'K&amp;R'!AY$15*$BI120</f>
        <v>0</v>
      </c>
      <c r="Q120" s="171">
        <f>'K&amp;R'!AZ$15*$BI120</f>
        <v>0</v>
      </c>
      <c r="R120" s="171">
        <f>'K&amp;R'!BA$15*$BI120</f>
        <v>0</v>
      </c>
      <c r="S120" s="171">
        <f>'K&amp;R'!BB$15*$BI120</f>
        <v>0</v>
      </c>
      <c r="T120" s="171">
        <f>'K&amp;R'!BC$15*$BI120</f>
        <v>0</v>
      </c>
      <c r="U120" s="171">
        <f>'K&amp;R'!BD$15*$BI120</f>
        <v>0</v>
      </c>
      <c r="V120" s="171">
        <f>'K&amp;R'!BE$15*$BI120</f>
        <v>0</v>
      </c>
      <c r="W120" s="171">
        <f>'K&amp;R'!BF$15*$BI120</f>
        <v>0</v>
      </c>
      <c r="X120" s="171">
        <f>'K&amp;R'!BG$15*$BI120</f>
        <v>0</v>
      </c>
      <c r="Y120" s="171">
        <f>'K&amp;R'!BH$15*$BI120</f>
        <v>0</v>
      </c>
      <c r="Z120" s="171">
        <f>'K&amp;R'!BI$15*$BI120</f>
        <v>0</v>
      </c>
      <c r="AA120" s="171">
        <f>'K&amp;R'!BJ$15*$BI120</f>
        <v>0</v>
      </c>
      <c r="AB120" s="171">
        <f>'K&amp;R'!BK$15*$BI120</f>
        <v>0</v>
      </c>
      <c r="AC120" s="171">
        <f>'K&amp;R'!BL$15*$BI120</f>
        <v>0</v>
      </c>
      <c r="AD120" s="171">
        <f>'K&amp;R'!BM$15*$BI120</f>
        <v>0</v>
      </c>
      <c r="AE120" s="171">
        <f>'K&amp;R'!BN$15*$BI120</f>
        <v>0</v>
      </c>
      <c r="AF120" s="171">
        <f>'K&amp;R'!BO$15*$BI120</f>
        <v>0</v>
      </c>
      <c r="AG120" s="171">
        <f>'K&amp;R'!BP$15*$BI120</f>
        <v>0</v>
      </c>
      <c r="AH120" s="171">
        <f>'K&amp;R'!BQ$15*$BI120</f>
        <v>0</v>
      </c>
      <c r="AI120" s="171">
        <f>'K&amp;R'!BR$15*$BI120</f>
        <v>0</v>
      </c>
      <c r="AJ120" s="171">
        <f>'K&amp;R'!BS$15*$BI120</f>
        <v>0</v>
      </c>
      <c r="AK120" s="171">
        <f>'K&amp;R'!BT$15*$BI120</f>
        <v>0</v>
      </c>
      <c r="AL120" s="171">
        <f>'K&amp;R'!BU$15*$BI120</f>
        <v>0</v>
      </c>
      <c r="AM120" s="171">
        <f>'K&amp;R'!BV$15*$BI120</f>
        <v>0</v>
      </c>
      <c r="AN120" s="171">
        <f>'K&amp;R'!BW$15*$BI120</f>
        <v>0</v>
      </c>
      <c r="AO120" s="171">
        <f>'K&amp;R'!BX$15*$BI120</f>
        <v>0</v>
      </c>
      <c r="AP120" s="171">
        <f>'K&amp;R'!BY$15*$BI120</f>
        <v>0</v>
      </c>
      <c r="AQ120" s="171">
        <f>'K&amp;R'!BZ$15*$BI120</f>
        <v>0</v>
      </c>
      <c r="AR120" s="171">
        <f>'K&amp;R'!CA$15*$BI120</f>
        <v>0</v>
      </c>
      <c r="AS120" s="171">
        <f>'K&amp;R'!CB$15*$BI120</f>
        <v>0</v>
      </c>
      <c r="AT120" s="171">
        <f>'K&amp;R'!CC$15*$BI120</f>
        <v>0</v>
      </c>
      <c r="AU120" s="171">
        <f>'K&amp;R'!CD$15*$BI120</f>
        <v>0</v>
      </c>
      <c r="AV120" s="171">
        <f>'K&amp;R'!CE$15*$BI120</f>
        <v>0</v>
      </c>
      <c r="AW120" s="171">
        <f>'K&amp;R'!CF$15*$BI120</f>
        <v>0</v>
      </c>
      <c r="AX120" s="171">
        <f>'K&amp;R'!CG$15*$BI120</f>
        <v>0</v>
      </c>
      <c r="AY120" s="171">
        <f>'K&amp;R'!CH$15*$BI120</f>
        <v>0</v>
      </c>
      <c r="AZ120" s="171">
        <f>'K&amp;R'!CI$15*$BI120</f>
        <v>0</v>
      </c>
      <c r="BA120" s="171">
        <f>'K&amp;R'!CJ$15*$BI120</f>
        <v>0</v>
      </c>
      <c r="BB120" s="171">
        <f>'K&amp;R'!CK$15*$BI120</f>
        <v>0</v>
      </c>
      <c r="BC120" s="171">
        <f>'K&amp;R'!CL$15*$BI120</f>
        <v>0</v>
      </c>
      <c r="BD120" s="171">
        <f>'K&amp;R'!CM$15*$BI120</f>
        <v>0</v>
      </c>
      <c r="BE120" s="171">
        <f>'K&amp;R'!CN$15*$BI120</f>
        <v>0</v>
      </c>
      <c r="BF120" s="171">
        <f>'K&amp;R'!CO$15*$BI120</f>
        <v>0</v>
      </c>
      <c r="BG120" s="171">
        <f>'K&amp;R'!CP$15*$BI120</f>
        <v>0</v>
      </c>
      <c r="BI120" s="174">
        <f>SUMIF(Revenue!$P:$P,'K&amp;R (USD)'!$F120,Revenue!$F:$F)</f>
        <v>0</v>
      </c>
    </row>
    <row r="121" spans="1:61" s="173" customFormat="1" ht="12.75" hidden="1" customHeight="1">
      <c r="A121" s="179" t="s">
        <v>589</v>
      </c>
      <c r="B121" s="179" t="s">
        <v>589</v>
      </c>
      <c r="C121" s="170" t="str" cm="1">
        <f t="array" ref="C121">IFERROR(INDEX('Legal Entity'!B:B,MATCH('K&amp;R (USD)'!F121,'Legal Entity'!A:A,0),0),0)</f>
        <v>1335 - Corix Water Systems</v>
      </c>
      <c r="D121" s="170" t="str" cm="1">
        <f t="array" ref="D121">IFERROR(INDEX('Legal Entity'!C:C,MATCH(F121,'Legal Entity'!A:A,0),0),0)</f>
        <v>CA</v>
      </c>
      <c r="E121" s="170" t="s">
        <v>635</v>
      </c>
      <c r="F121" s="170" t="s">
        <v>659</v>
      </c>
      <c r="G121" s="170"/>
      <c r="H121" s="171">
        <f>'K&amp;R'!AQ$15*$BI121</f>
        <v>0</v>
      </c>
      <c r="I121" s="171">
        <f>'K&amp;R'!AR$15*$BI121</f>
        <v>0</v>
      </c>
      <c r="J121" s="171">
        <f>'K&amp;R'!AS$15*$BI121</f>
        <v>0</v>
      </c>
      <c r="K121" s="171">
        <f>'K&amp;R'!AT$15*$BI121</f>
        <v>0</v>
      </c>
      <c r="L121" s="171">
        <f>'K&amp;R'!AU$15*$BI121</f>
        <v>0</v>
      </c>
      <c r="M121" s="171">
        <f>'K&amp;R'!AV$15*$BI121</f>
        <v>0</v>
      </c>
      <c r="N121" s="171">
        <f>'K&amp;R'!AW$15*$BI121</f>
        <v>0</v>
      </c>
      <c r="O121" s="171">
        <f>'K&amp;R'!AX$15*$BI121</f>
        <v>0</v>
      </c>
      <c r="P121" s="171">
        <f>'K&amp;R'!AY$15*$BI121</f>
        <v>0</v>
      </c>
      <c r="Q121" s="171">
        <f>'K&amp;R'!AZ$15*$BI121</f>
        <v>0</v>
      </c>
      <c r="R121" s="171">
        <f>'K&amp;R'!BA$15*$BI121</f>
        <v>0</v>
      </c>
      <c r="S121" s="171">
        <f>'K&amp;R'!BB$15*$BI121</f>
        <v>0</v>
      </c>
      <c r="T121" s="171">
        <f>'K&amp;R'!BC$15*$BI121</f>
        <v>0</v>
      </c>
      <c r="U121" s="171">
        <f>'K&amp;R'!BD$15*$BI121</f>
        <v>0</v>
      </c>
      <c r="V121" s="171">
        <f>'K&amp;R'!BE$15*$BI121</f>
        <v>0</v>
      </c>
      <c r="W121" s="171">
        <f>'K&amp;R'!BF$15*$BI121</f>
        <v>0</v>
      </c>
      <c r="X121" s="171">
        <f>'K&amp;R'!BG$15*$BI121</f>
        <v>0</v>
      </c>
      <c r="Y121" s="171">
        <f>'K&amp;R'!BH$15*$BI121</f>
        <v>0</v>
      </c>
      <c r="Z121" s="171">
        <f>'K&amp;R'!BI$15*$BI121</f>
        <v>0</v>
      </c>
      <c r="AA121" s="171">
        <f>'K&amp;R'!BJ$15*$BI121</f>
        <v>0</v>
      </c>
      <c r="AB121" s="171">
        <f>'K&amp;R'!BK$15*$BI121</f>
        <v>0</v>
      </c>
      <c r="AC121" s="171">
        <f>'K&amp;R'!BL$15*$BI121</f>
        <v>0</v>
      </c>
      <c r="AD121" s="171">
        <f>'K&amp;R'!BM$15*$BI121</f>
        <v>0</v>
      </c>
      <c r="AE121" s="171">
        <f>'K&amp;R'!BN$15*$BI121</f>
        <v>0</v>
      </c>
      <c r="AF121" s="171">
        <f>'K&amp;R'!BO$15*$BI121</f>
        <v>0</v>
      </c>
      <c r="AG121" s="171">
        <f>'K&amp;R'!BP$15*$BI121</f>
        <v>0</v>
      </c>
      <c r="AH121" s="171">
        <f>'K&amp;R'!BQ$15*$BI121</f>
        <v>0</v>
      </c>
      <c r="AI121" s="171">
        <f>'K&amp;R'!BR$15*$BI121</f>
        <v>0</v>
      </c>
      <c r="AJ121" s="171">
        <f>'K&amp;R'!BS$15*$BI121</f>
        <v>0</v>
      </c>
      <c r="AK121" s="171">
        <f>'K&amp;R'!BT$15*$BI121</f>
        <v>0</v>
      </c>
      <c r="AL121" s="171">
        <f>'K&amp;R'!BU$15*$BI121</f>
        <v>0</v>
      </c>
      <c r="AM121" s="171">
        <f>'K&amp;R'!BV$15*$BI121</f>
        <v>0</v>
      </c>
      <c r="AN121" s="171">
        <f>'K&amp;R'!BW$15*$BI121</f>
        <v>0</v>
      </c>
      <c r="AO121" s="171">
        <f>'K&amp;R'!BX$15*$BI121</f>
        <v>0</v>
      </c>
      <c r="AP121" s="171">
        <f>'K&amp;R'!BY$15*$BI121</f>
        <v>0</v>
      </c>
      <c r="AQ121" s="171">
        <f>'K&amp;R'!BZ$15*$BI121</f>
        <v>0</v>
      </c>
      <c r="AR121" s="171">
        <f>'K&amp;R'!CA$15*$BI121</f>
        <v>0</v>
      </c>
      <c r="AS121" s="171">
        <f>'K&amp;R'!CB$15*$BI121</f>
        <v>0</v>
      </c>
      <c r="AT121" s="171">
        <f>'K&amp;R'!CC$15*$BI121</f>
        <v>0</v>
      </c>
      <c r="AU121" s="171">
        <f>'K&amp;R'!CD$15*$BI121</f>
        <v>0</v>
      </c>
      <c r="AV121" s="171">
        <f>'K&amp;R'!CE$15*$BI121</f>
        <v>0</v>
      </c>
      <c r="AW121" s="171">
        <f>'K&amp;R'!CF$15*$BI121</f>
        <v>0</v>
      </c>
      <c r="AX121" s="171">
        <f>'K&amp;R'!CG$15*$BI121</f>
        <v>0</v>
      </c>
      <c r="AY121" s="171">
        <f>'K&amp;R'!CH$15*$BI121</f>
        <v>0</v>
      </c>
      <c r="AZ121" s="171">
        <f>'K&amp;R'!CI$15*$BI121</f>
        <v>0</v>
      </c>
      <c r="BA121" s="171">
        <f>'K&amp;R'!CJ$15*$BI121</f>
        <v>0</v>
      </c>
      <c r="BB121" s="171">
        <f>'K&amp;R'!CK$15*$BI121</f>
        <v>0</v>
      </c>
      <c r="BC121" s="171">
        <f>'K&amp;R'!CL$15*$BI121</f>
        <v>0</v>
      </c>
      <c r="BD121" s="171">
        <f>'K&amp;R'!CM$15*$BI121</f>
        <v>0</v>
      </c>
      <c r="BE121" s="171">
        <f>'K&amp;R'!CN$15*$BI121</f>
        <v>0</v>
      </c>
      <c r="BF121" s="171">
        <f>'K&amp;R'!CO$15*$BI121</f>
        <v>0</v>
      </c>
      <c r="BG121" s="171">
        <f>'K&amp;R'!CP$15*$BI121</f>
        <v>0</v>
      </c>
      <c r="BI121" s="174">
        <f>SUMIF(Revenue!$P:$P,'K&amp;R (USD)'!$F121,Revenue!$F:$F)</f>
        <v>0</v>
      </c>
    </row>
    <row r="122" spans="1:61" s="173" customFormat="1" ht="12.75" hidden="1" customHeight="1">
      <c r="A122" s="179" t="s">
        <v>589</v>
      </c>
      <c r="B122" s="179" t="s">
        <v>589</v>
      </c>
      <c r="C122" s="170" t="str" cm="1">
        <f t="array" ref="C122">IFERROR(INDEX('Legal Entity'!B:B,MATCH('K&amp;R (USD)'!F122,'Legal Entity'!A:A,0),0),0)</f>
        <v>1010 - Corix Infrastructures Inc.</v>
      </c>
      <c r="D122" s="170" t="str" cm="1">
        <f t="array" ref="D122">IFERROR(INDEX('Legal Entity'!C:C,MATCH(F122,'Legal Entity'!A:A,0),0),0)</f>
        <v>CA</v>
      </c>
      <c r="E122" s="170" t="s">
        <v>635</v>
      </c>
      <c r="F122" s="170" t="s">
        <v>660</v>
      </c>
      <c r="G122" s="170"/>
      <c r="H122" s="171">
        <f>'K&amp;R'!AQ$15*$BI122</f>
        <v>3.1810660240451139E-4</v>
      </c>
      <c r="I122" s="171">
        <f>'K&amp;R'!AR$15*$BI122</f>
        <v>3.1810660240451139E-4</v>
      </c>
      <c r="J122" s="171">
        <f>'K&amp;R'!AS$15*$BI122</f>
        <v>3.1810660240451139E-4</v>
      </c>
      <c r="K122" s="171">
        <f>'K&amp;R'!AT$15*$BI122</f>
        <v>3.1810660240451139E-4</v>
      </c>
      <c r="L122" s="171">
        <f>'K&amp;R'!AU$15*$BI122</f>
        <v>3.1810660240451139E-4</v>
      </c>
      <c r="M122" s="171">
        <f>'K&amp;R'!AV$15*$BI122</f>
        <v>3.1810660240451139E-4</v>
      </c>
      <c r="N122" s="171">
        <f>'K&amp;R'!AW$15*$BI122</f>
        <v>3.1810660240451139E-4</v>
      </c>
      <c r="O122" s="171">
        <f>'K&amp;R'!AX$15*$BI122</f>
        <v>3.1810660240451139E-4</v>
      </c>
      <c r="P122" s="171">
        <f>'K&amp;R'!AY$15*$BI122</f>
        <v>3.1810660240451139E-4</v>
      </c>
      <c r="Q122" s="171">
        <f>'K&amp;R'!AZ$15*$BI122</f>
        <v>3.1810660240451139E-4</v>
      </c>
      <c r="R122" s="171">
        <f>'K&amp;R'!BA$15*$BI122</f>
        <v>3.1810660240451139E-4</v>
      </c>
      <c r="S122" s="171">
        <f>'K&amp;R'!BB$15*$BI122</f>
        <v>3.1810660240451139E-4</v>
      </c>
      <c r="T122" s="171">
        <f>'K&amp;R'!BC$15*$BI122</f>
        <v>3.1810660240451139E-4</v>
      </c>
      <c r="U122" s="171">
        <f>'K&amp;R'!BD$15*$BI122</f>
        <v>3.1810660240451139E-4</v>
      </c>
      <c r="V122" s="171">
        <f>'K&amp;R'!BE$15*$BI122</f>
        <v>3.4355513059687235E-4</v>
      </c>
      <c r="W122" s="171">
        <f>'K&amp;R'!BF$15*$BI122</f>
        <v>3.4355513059687235E-4</v>
      </c>
      <c r="X122" s="171">
        <f>'K&amp;R'!BG$15*$BI122</f>
        <v>3.4355513059687235E-4</v>
      </c>
      <c r="Y122" s="171">
        <f>'K&amp;R'!BH$15*$BI122</f>
        <v>3.4355513059687235E-4</v>
      </c>
      <c r="Z122" s="171">
        <f>'K&amp;R'!BI$15*$BI122</f>
        <v>3.4355513059687235E-4</v>
      </c>
      <c r="AA122" s="171">
        <f>'K&amp;R'!BJ$15*$BI122</f>
        <v>3.4355513059687235E-4</v>
      </c>
      <c r="AB122" s="171">
        <f>'K&amp;R'!BK$15*$BI122</f>
        <v>3.4355513059687235E-4</v>
      </c>
      <c r="AC122" s="171">
        <f>'K&amp;R'!BL$15*$BI122</f>
        <v>3.4355513059687235E-4</v>
      </c>
      <c r="AD122" s="171">
        <f>'K&amp;R'!BM$15*$BI122</f>
        <v>3.4355513059687235E-4</v>
      </c>
      <c r="AE122" s="171">
        <f>'K&amp;R'!BN$15*$BI122</f>
        <v>3.4355513059687235E-4</v>
      </c>
      <c r="AF122" s="171">
        <f>'K&amp;R'!BO$15*$BI122</f>
        <v>3.4355513059687235E-4</v>
      </c>
      <c r="AG122" s="171">
        <f>'K&amp;R'!BP$15*$BI122</f>
        <v>3.4355513059687235E-4</v>
      </c>
      <c r="AH122" s="171">
        <f>'K&amp;R'!BQ$15*$BI122</f>
        <v>6.9741691511165092E-4</v>
      </c>
      <c r="AI122" s="171">
        <f>'K&amp;R'!BR$15*$BI122</f>
        <v>6.9741691511165092E-4</v>
      </c>
      <c r="AJ122" s="171">
        <f>'K&amp;R'!BS$15*$BI122</f>
        <v>6.9741691511165092E-4</v>
      </c>
      <c r="AK122" s="171">
        <f>'K&amp;R'!BT$15*$BI122</f>
        <v>6.9741691511165092E-4</v>
      </c>
      <c r="AL122" s="171">
        <f>'K&amp;R'!BU$15*$BI122</f>
        <v>6.9741691511165092E-4</v>
      </c>
      <c r="AM122" s="171">
        <f>'K&amp;R'!BV$15*$BI122</f>
        <v>6.9741691511165092E-4</v>
      </c>
      <c r="AN122" s="171">
        <f>'K&amp;R'!BW$15*$BI122</f>
        <v>6.9741691511165092E-4</v>
      </c>
      <c r="AO122" s="171">
        <f>'K&amp;R'!BX$15*$BI122</f>
        <v>6.9741691511165092E-4</v>
      </c>
      <c r="AP122" s="171">
        <f>'K&amp;R'!BY$15*$BI122</f>
        <v>6.9741691511165092E-4</v>
      </c>
      <c r="AQ122" s="171">
        <f>'K&amp;R'!BZ$15*$BI122</f>
        <v>6.9741691511165092E-4</v>
      </c>
      <c r="AR122" s="171">
        <f>'K&amp;R'!CA$15*$BI122</f>
        <v>6.9741691511165092E-4</v>
      </c>
      <c r="AS122" s="171">
        <f>'K&amp;R'!CB$15*$BI122</f>
        <v>6.9741691511165092E-4</v>
      </c>
      <c r="AT122" s="171">
        <f>'K&amp;R'!CC$15*$BI122</f>
        <v>1.0618945531618729E-3</v>
      </c>
      <c r="AU122" s="171">
        <f>'K&amp;R'!CD$15*$BI122</f>
        <v>1.0618945531618729E-3</v>
      </c>
      <c r="AV122" s="171">
        <f>'K&amp;R'!CE$15*$BI122</f>
        <v>1.0618945531618729E-3</v>
      </c>
      <c r="AW122" s="171">
        <f>'K&amp;R'!CF$15*$BI122</f>
        <v>1.0618945531618729E-3</v>
      </c>
      <c r="AX122" s="171">
        <f>'K&amp;R'!CG$15*$BI122</f>
        <v>1.0618945531618729E-3</v>
      </c>
      <c r="AY122" s="171">
        <f>'K&amp;R'!CH$15*$BI122</f>
        <v>1.0618945531618729E-3</v>
      </c>
      <c r="AZ122" s="171">
        <f>'K&amp;R'!CI$15*$BI122</f>
        <v>1.0618945531618729E-3</v>
      </c>
      <c r="BA122" s="171">
        <f>'K&amp;R'!CJ$15*$BI122</f>
        <v>1.0618945531618729E-3</v>
      </c>
      <c r="BB122" s="171">
        <f>'K&amp;R'!CK$15*$BI122</f>
        <v>1.0618945531618729E-3</v>
      </c>
      <c r="BC122" s="171">
        <f>'K&amp;R'!CL$15*$BI122</f>
        <v>1.0618945531618729E-3</v>
      </c>
      <c r="BD122" s="171">
        <f>'K&amp;R'!CM$15*$BI122</f>
        <v>1.0618945531618729E-3</v>
      </c>
      <c r="BE122" s="171">
        <f>'K&amp;R'!CN$15*$BI122</f>
        <v>1.0618945531618729E-3</v>
      </c>
      <c r="BF122" s="171">
        <f>'K&amp;R'!CO$15*$BI122</f>
        <v>1.0937513897567289E-3</v>
      </c>
      <c r="BG122" s="171">
        <f>'K&amp;R'!CP$15*$BI122</f>
        <v>1.0937513897567289E-3</v>
      </c>
      <c r="BI122" s="174">
        <f>SUMIF(Revenue!$P:$P,'K&amp;R (USD)'!$F122,Revenue!$F:$F)</f>
        <v>7.2263651767571829E-6</v>
      </c>
    </row>
    <row r="123" spans="1:61" s="173" customFormat="1" ht="12.75" hidden="1" customHeight="1">
      <c r="A123" s="179" t="s">
        <v>589</v>
      </c>
      <c r="B123" s="179" t="s">
        <v>589</v>
      </c>
      <c r="C123" s="170" t="str" cm="1">
        <f t="array" ref="C123">IFERROR(INDEX('Legal Entity'!B:B,MATCH('K&amp;R (USD)'!F123,'Legal Entity'!A:A,0),0),0)</f>
        <v>1014 - Inland Pacific Resources Inc. (IPRI)</v>
      </c>
      <c r="D123" s="170" t="str" cm="1">
        <f t="array" ref="D123">IFERROR(INDEX('Legal Entity'!C:C,MATCH(F123,'Legal Entity'!A:A,0),0),0)</f>
        <v>US</v>
      </c>
      <c r="E123" s="170" t="s">
        <v>635</v>
      </c>
      <c r="F123" s="170" t="s">
        <v>651</v>
      </c>
      <c r="G123" s="170"/>
      <c r="H123" s="171">
        <f>'K&amp;R'!AQ$15*$BI123</f>
        <v>3.4249905416231852E-2</v>
      </c>
      <c r="I123" s="171">
        <f>'K&amp;R'!AR$15*$BI123</f>
        <v>3.4249905416231852E-2</v>
      </c>
      <c r="J123" s="171">
        <f>'K&amp;R'!AS$15*$BI123</f>
        <v>3.4249905416231852E-2</v>
      </c>
      <c r="K123" s="171">
        <f>'K&amp;R'!AT$15*$BI123</f>
        <v>3.4249905416231852E-2</v>
      </c>
      <c r="L123" s="171">
        <f>'K&amp;R'!AU$15*$BI123</f>
        <v>3.4249905416231852E-2</v>
      </c>
      <c r="M123" s="171">
        <f>'K&amp;R'!AV$15*$BI123</f>
        <v>3.4249905416231852E-2</v>
      </c>
      <c r="N123" s="171">
        <f>'K&amp;R'!AW$15*$BI123</f>
        <v>3.4249905416231852E-2</v>
      </c>
      <c r="O123" s="171">
        <f>'K&amp;R'!AX$15*$BI123</f>
        <v>3.4249905416231852E-2</v>
      </c>
      <c r="P123" s="171">
        <f>'K&amp;R'!AY$15*$BI123</f>
        <v>3.4249905416231852E-2</v>
      </c>
      <c r="Q123" s="171">
        <f>'K&amp;R'!AZ$15*$BI123</f>
        <v>3.4249905416231852E-2</v>
      </c>
      <c r="R123" s="171">
        <f>'K&amp;R'!BA$15*$BI123</f>
        <v>3.4249905416231852E-2</v>
      </c>
      <c r="S123" s="171">
        <f>'K&amp;R'!BB$15*$BI123</f>
        <v>3.4249905416231852E-2</v>
      </c>
      <c r="T123" s="171">
        <f>'K&amp;R'!BC$15*$BI123</f>
        <v>3.4249905416231852E-2</v>
      </c>
      <c r="U123" s="171">
        <f>'K&amp;R'!BD$15*$BI123</f>
        <v>3.4249905416231852E-2</v>
      </c>
      <c r="V123" s="171">
        <f>'K&amp;R'!BE$15*$BI123</f>
        <v>3.6989897849530405E-2</v>
      </c>
      <c r="W123" s="171">
        <f>'K&amp;R'!BF$15*$BI123</f>
        <v>3.6989897849530405E-2</v>
      </c>
      <c r="X123" s="171">
        <f>'K&amp;R'!BG$15*$BI123</f>
        <v>3.6989897849530405E-2</v>
      </c>
      <c r="Y123" s="171">
        <f>'K&amp;R'!BH$15*$BI123</f>
        <v>3.6989897849530405E-2</v>
      </c>
      <c r="Z123" s="171">
        <f>'K&amp;R'!BI$15*$BI123</f>
        <v>3.6989897849530405E-2</v>
      </c>
      <c r="AA123" s="171">
        <f>'K&amp;R'!BJ$15*$BI123</f>
        <v>3.6989897849530405E-2</v>
      </c>
      <c r="AB123" s="171">
        <f>'K&amp;R'!BK$15*$BI123</f>
        <v>3.6989897849530405E-2</v>
      </c>
      <c r="AC123" s="171">
        <f>'K&amp;R'!BL$15*$BI123</f>
        <v>3.6989897849530405E-2</v>
      </c>
      <c r="AD123" s="171">
        <f>'K&amp;R'!BM$15*$BI123</f>
        <v>3.6989897849530405E-2</v>
      </c>
      <c r="AE123" s="171">
        <f>'K&amp;R'!BN$15*$BI123</f>
        <v>3.6989897849530405E-2</v>
      </c>
      <c r="AF123" s="171">
        <f>'K&amp;R'!BO$15*$BI123</f>
        <v>3.6989897849530405E-2</v>
      </c>
      <c r="AG123" s="171">
        <f>'K&amp;R'!BP$15*$BI123</f>
        <v>3.6989897849530405E-2</v>
      </c>
      <c r="AH123" s="171">
        <f>'K&amp;R'!BQ$15*$BI123</f>
        <v>7.5089492634546728E-2</v>
      </c>
      <c r="AI123" s="171">
        <f>'K&amp;R'!BR$15*$BI123</f>
        <v>7.5089492634546728E-2</v>
      </c>
      <c r="AJ123" s="171">
        <f>'K&amp;R'!BS$15*$BI123</f>
        <v>7.5089492634546728E-2</v>
      </c>
      <c r="AK123" s="171">
        <f>'K&amp;R'!BT$15*$BI123</f>
        <v>7.5089492634546728E-2</v>
      </c>
      <c r="AL123" s="171">
        <f>'K&amp;R'!BU$15*$BI123</f>
        <v>7.5089492634546728E-2</v>
      </c>
      <c r="AM123" s="171">
        <f>'K&amp;R'!BV$15*$BI123</f>
        <v>7.5089492634546728E-2</v>
      </c>
      <c r="AN123" s="171">
        <f>'K&amp;R'!BW$15*$BI123</f>
        <v>7.5089492634546728E-2</v>
      </c>
      <c r="AO123" s="171">
        <f>'K&amp;R'!BX$15*$BI123</f>
        <v>7.5089492634546728E-2</v>
      </c>
      <c r="AP123" s="171">
        <f>'K&amp;R'!BY$15*$BI123</f>
        <v>7.5089492634546728E-2</v>
      </c>
      <c r="AQ123" s="171">
        <f>'K&amp;R'!BZ$15*$BI123</f>
        <v>7.5089492634546728E-2</v>
      </c>
      <c r="AR123" s="171">
        <f>'K&amp;R'!CA$15*$BI123</f>
        <v>7.5089492634546728E-2</v>
      </c>
      <c r="AS123" s="171">
        <f>'K&amp;R'!CB$15*$BI123</f>
        <v>7.5089492634546728E-2</v>
      </c>
      <c r="AT123" s="171">
        <f>'K&amp;R'!CC$15*$BI123</f>
        <v>0.11433207526311354</v>
      </c>
      <c r="AU123" s="171">
        <f>'K&amp;R'!CD$15*$BI123</f>
        <v>0.11433207526311354</v>
      </c>
      <c r="AV123" s="171">
        <f>'K&amp;R'!CE$15*$BI123</f>
        <v>0.11433207526311354</v>
      </c>
      <c r="AW123" s="171">
        <f>'K&amp;R'!CF$15*$BI123</f>
        <v>0.11433207526311354</v>
      </c>
      <c r="AX123" s="171">
        <f>'K&amp;R'!CG$15*$BI123</f>
        <v>0.11433207526311354</v>
      </c>
      <c r="AY123" s="171">
        <f>'K&amp;R'!CH$15*$BI123</f>
        <v>0.11433207526311354</v>
      </c>
      <c r="AZ123" s="171">
        <f>'K&amp;R'!CI$15*$BI123</f>
        <v>0.11433207526311354</v>
      </c>
      <c r="BA123" s="171">
        <f>'K&amp;R'!CJ$15*$BI123</f>
        <v>0.11433207526311354</v>
      </c>
      <c r="BB123" s="171">
        <f>'K&amp;R'!CK$15*$BI123</f>
        <v>0.11433207526311354</v>
      </c>
      <c r="BC123" s="171">
        <f>'K&amp;R'!CL$15*$BI123</f>
        <v>0.11433207526311354</v>
      </c>
      <c r="BD123" s="171">
        <f>'K&amp;R'!CM$15*$BI123</f>
        <v>0.11433207526311354</v>
      </c>
      <c r="BE123" s="171">
        <f>'K&amp;R'!CN$15*$BI123</f>
        <v>0.11433207526311354</v>
      </c>
      <c r="BF123" s="171">
        <f>'K&amp;R'!CO$15*$BI123</f>
        <v>0.11776203752100692</v>
      </c>
      <c r="BG123" s="171">
        <f>'K&amp;R'!CP$15*$BI123</f>
        <v>0.11776203752100692</v>
      </c>
      <c r="BI123" s="174">
        <f>SUMIF(Revenue!$P:$P,'K&amp;R (USD)'!$F123,Revenue!$F:$F)</f>
        <v>7.7804837100600526E-4</v>
      </c>
    </row>
    <row r="124" spans="1:61" s="173" customFormat="1" ht="12.75" hidden="1" customHeight="1">
      <c r="A124" s="179" t="s">
        <v>589</v>
      </c>
      <c r="B124" s="179" t="s">
        <v>589</v>
      </c>
      <c r="C124" s="170" t="str" cm="1">
        <f t="array" ref="C124">IFERROR(INDEX('Legal Entity'!B:B,MATCH('K&amp;R (USD)'!F124,'Legal Entity'!A:A,0),0),0)</f>
        <v>1020 - SuperHoldCo</v>
      </c>
      <c r="D124" s="170" t="str" cm="1">
        <f t="array" ref="D124">IFERROR(INDEX('Legal Entity'!C:C,MATCH(F124,'Legal Entity'!A:A,0),0),0)</f>
        <v>US</v>
      </c>
      <c r="E124" s="170" t="s">
        <v>635</v>
      </c>
      <c r="F124" s="170" t="s">
        <v>32</v>
      </c>
      <c r="G124" s="170"/>
      <c r="H124" s="171">
        <f>'K&amp;R'!AQ$15*$BI124</f>
        <v>2.3518979181627809E-2</v>
      </c>
      <c r="I124" s="171">
        <f>'K&amp;R'!AR$15*$BI124</f>
        <v>2.3518979181627809E-2</v>
      </c>
      <c r="J124" s="171">
        <f>'K&amp;R'!AS$15*$BI124</f>
        <v>2.3518979181627809E-2</v>
      </c>
      <c r="K124" s="171">
        <f>'K&amp;R'!AT$15*$BI124</f>
        <v>2.3518979181627809E-2</v>
      </c>
      <c r="L124" s="171">
        <f>'K&amp;R'!AU$15*$BI124</f>
        <v>2.3518979181627809E-2</v>
      </c>
      <c r="M124" s="171">
        <f>'K&amp;R'!AV$15*$BI124</f>
        <v>2.3518979181627809E-2</v>
      </c>
      <c r="N124" s="171">
        <f>'K&amp;R'!AW$15*$BI124</f>
        <v>2.3518979181627809E-2</v>
      </c>
      <c r="O124" s="171">
        <f>'K&amp;R'!AX$15*$BI124</f>
        <v>2.3518979181627809E-2</v>
      </c>
      <c r="P124" s="171">
        <f>'K&amp;R'!AY$15*$BI124</f>
        <v>2.3518979181627809E-2</v>
      </c>
      <c r="Q124" s="171">
        <f>'K&amp;R'!AZ$15*$BI124</f>
        <v>2.3518979181627809E-2</v>
      </c>
      <c r="R124" s="171">
        <f>'K&amp;R'!BA$15*$BI124</f>
        <v>2.3518979181627809E-2</v>
      </c>
      <c r="S124" s="171">
        <f>'K&amp;R'!BB$15*$BI124</f>
        <v>2.3518979181627809E-2</v>
      </c>
      <c r="T124" s="171">
        <f>'K&amp;R'!BC$15*$BI124</f>
        <v>2.3518979181627809E-2</v>
      </c>
      <c r="U124" s="171">
        <f>'K&amp;R'!BD$15*$BI124</f>
        <v>2.3518979181627809E-2</v>
      </c>
      <c r="V124" s="171">
        <f>'K&amp;R'!BE$15*$BI124</f>
        <v>2.5400497516158034E-2</v>
      </c>
      <c r="W124" s="171">
        <f>'K&amp;R'!BF$15*$BI124</f>
        <v>2.5400497516158034E-2</v>
      </c>
      <c r="X124" s="171">
        <f>'K&amp;R'!BG$15*$BI124</f>
        <v>2.5400497516158034E-2</v>
      </c>
      <c r="Y124" s="171">
        <f>'K&amp;R'!BH$15*$BI124</f>
        <v>2.5400497516158034E-2</v>
      </c>
      <c r="Z124" s="171">
        <f>'K&amp;R'!BI$15*$BI124</f>
        <v>2.5400497516158034E-2</v>
      </c>
      <c r="AA124" s="171">
        <f>'K&amp;R'!BJ$15*$BI124</f>
        <v>2.5400497516158034E-2</v>
      </c>
      <c r="AB124" s="171">
        <f>'K&amp;R'!BK$15*$BI124</f>
        <v>2.5400497516158034E-2</v>
      </c>
      <c r="AC124" s="171">
        <f>'K&amp;R'!BL$15*$BI124</f>
        <v>2.5400497516158034E-2</v>
      </c>
      <c r="AD124" s="171">
        <f>'K&amp;R'!BM$15*$BI124</f>
        <v>2.5400497516158034E-2</v>
      </c>
      <c r="AE124" s="171">
        <f>'K&amp;R'!BN$15*$BI124</f>
        <v>2.5400497516158034E-2</v>
      </c>
      <c r="AF124" s="171">
        <f>'K&amp;R'!BO$15*$BI124</f>
        <v>2.5400497516158034E-2</v>
      </c>
      <c r="AG124" s="171">
        <f>'K&amp;R'!BP$15*$BI124</f>
        <v>2.5400497516158034E-2</v>
      </c>
      <c r="AH124" s="171">
        <f>'K&amp;R'!BQ$15*$BI124</f>
        <v>5.1563009957800811E-2</v>
      </c>
      <c r="AI124" s="171">
        <f>'K&amp;R'!BR$15*$BI124</f>
        <v>5.1563009957800811E-2</v>
      </c>
      <c r="AJ124" s="171">
        <f>'K&amp;R'!BS$15*$BI124</f>
        <v>5.1563009957800811E-2</v>
      </c>
      <c r="AK124" s="171">
        <f>'K&amp;R'!BT$15*$BI124</f>
        <v>5.1563009957800811E-2</v>
      </c>
      <c r="AL124" s="171">
        <f>'K&amp;R'!BU$15*$BI124</f>
        <v>5.1563009957800811E-2</v>
      </c>
      <c r="AM124" s="171">
        <f>'K&amp;R'!BV$15*$BI124</f>
        <v>5.1563009957800811E-2</v>
      </c>
      <c r="AN124" s="171">
        <f>'K&amp;R'!BW$15*$BI124</f>
        <v>5.1563009957800811E-2</v>
      </c>
      <c r="AO124" s="171">
        <f>'K&amp;R'!BX$15*$BI124</f>
        <v>5.1563009957800811E-2</v>
      </c>
      <c r="AP124" s="171">
        <f>'K&amp;R'!BY$15*$BI124</f>
        <v>5.1563009957800811E-2</v>
      </c>
      <c r="AQ124" s="171">
        <f>'K&amp;R'!BZ$15*$BI124</f>
        <v>5.1563009957800811E-2</v>
      </c>
      <c r="AR124" s="171">
        <f>'K&amp;R'!CA$15*$BI124</f>
        <v>5.1563009957800811E-2</v>
      </c>
      <c r="AS124" s="171">
        <f>'K&amp;R'!CB$15*$BI124</f>
        <v>5.1563009957800811E-2</v>
      </c>
      <c r="AT124" s="171">
        <f>'K&amp;R'!CC$15*$BI124</f>
        <v>7.8510397772692878E-2</v>
      </c>
      <c r="AU124" s="171">
        <f>'K&amp;R'!CD$15*$BI124</f>
        <v>7.8510397772692878E-2</v>
      </c>
      <c r="AV124" s="171">
        <f>'K&amp;R'!CE$15*$BI124</f>
        <v>7.8510397772692878E-2</v>
      </c>
      <c r="AW124" s="171">
        <f>'K&amp;R'!CF$15*$BI124</f>
        <v>7.8510397772692878E-2</v>
      </c>
      <c r="AX124" s="171">
        <f>'K&amp;R'!CG$15*$BI124</f>
        <v>7.8510397772692878E-2</v>
      </c>
      <c r="AY124" s="171">
        <f>'K&amp;R'!CH$15*$BI124</f>
        <v>7.8510397772692878E-2</v>
      </c>
      <c r="AZ124" s="171">
        <f>'K&amp;R'!CI$15*$BI124</f>
        <v>7.8510397772692878E-2</v>
      </c>
      <c r="BA124" s="171">
        <f>'K&amp;R'!CJ$15*$BI124</f>
        <v>7.8510397772692878E-2</v>
      </c>
      <c r="BB124" s="171">
        <f>'K&amp;R'!CK$15*$BI124</f>
        <v>7.8510397772692878E-2</v>
      </c>
      <c r="BC124" s="171">
        <f>'K&amp;R'!CL$15*$BI124</f>
        <v>7.8510397772692878E-2</v>
      </c>
      <c r="BD124" s="171">
        <f>'K&amp;R'!CM$15*$BI124</f>
        <v>7.8510397772692878E-2</v>
      </c>
      <c r="BE124" s="171">
        <f>'K&amp;R'!CN$15*$BI124</f>
        <v>7.8510397772692878E-2</v>
      </c>
      <c r="BF124" s="171">
        <f>'K&amp;R'!CO$15*$BI124</f>
        <v>8.0865709705873645E-2</v>
      </c>
      <c r="BG124" s="171">
        <f>'K&amp;R'!CP$15*$BI124</f>
        <v>8.0865709705873645E-2</v>
      </c>
      <c r="BI124" s="174">
        <f>SUMIF(Revenue!$P:$P,'K&amp;R (USD)'!$F124,Revenue!$F:$F)</f>
        <v>5.3427602843298294E-4</v>
      </c>
    </row>
    <row r="125" spans="1:61" s="173" customFormat="1" ht="13.5" hidden="1" customHeight="1">
      <c r="A125" s="179" t="s">
        <v>589</v>
      </c>
      <c r="B125" s="179" t="s">
        <v>589</v>
      </c>
      <c r="C125" s="170" t="str" cm="1">
        <f t="array" ref="C125">IFERROR(INDEX('Legal Entity'!B:B,MATCH('K&amp;R (USD)'!F125,'Legal Entity'!A:A,0),0),0)</f>
        <v>1010 - Corix Infrastructures Inc.</v>
      </c>
      <c r="D125" s="170" t="str" cm="1">
        <f t="array" ref="D125">IFERROR(INDEX('Legal Entity'!C:C,MATCH(F125,'Legal Entity'!A:A,0),0),0)</f>
        <v>CA</v>
      </c>
      <c r="E125" s="170" t="s">
        <v>635</v>
      </c>
      <c r="F125" s="170" t="s">
        <v>661</v>
      </c>
      <c r="G125" s="170"/>
      <c r="H125" s="171">
        <f>'K&amp;R'!AQ$15*$BI125</f>
        <v>1.1355447780514996E-3</v>
      </c>
      <c r="I125" s="171">
        <f>'K&amp;R'!AR$15*$BI125</f>
        <v>1.1355447780514996E-3</v>
      </c>
      <c r="J125" s="171">
        <f>'K&amp;R'!AS$15*$BI125</f>
        <v>1.1355447780514996E-3</v>
      </c>
      <c r="K125" s="171">
        <f>'K&amp;R'!AT$15*$BI125</f>
        <v>1.1355447780514996E-3</v>
      </c>
      <c r="L125" s="171">
        <f>'K&amp;R'!AU$15*$BI125</f>
        <v>1.1355447780514996E-3</v>
      </c>
      <c r="M125" s="171">
        <f>'K&amp;R'!AV$15*$BI125</f>
        <v>1.1355447780514996E-3</v>
      </c>
      <c r="N125" s="171">
        <f>'K&amp;R'!AW$15*$BI125</f>
        <v>1.1355447780514996E-3</v>
      </c>
      <c r="O125" s="171">
        <f>'K&amp;R'!AX$15*$BI125</f>
        <v>1.1355447780514996E-3</v>
      </c>
      <c r="P125" s="171">
        <f>'K&amp;R'!AY$15*$BI125</f>
        <v>1.1355447780514996E-3</v>
      </c>
      <c r="Q125" s="171">
        <f>'K&amp;R'!AZ$15*$BI125</f>
        <v>1.1355447780514996E-3</v>
      </c>
      <c r="R125" s="171">
        <f>'K&amp;R'!BA$15*$BI125</f>
        <v>1.1355447780514996E-3</v>
      </c>
      <c r="S125" s="171">
        <f>'K&amp;R'!BB$15*$BI125</f>
        <v>1.1355447780514996E-3</v>
      </c>
      <c r="T125" s="171">
        <f>'K&amp;R'!BC$15*$BI125</f>
        <v>1.1355447780514996E-3</v>
      </c>
      <c r="U125" s="171">
        <f>'K&amp;R'!BD$15*$BI125</f>
        <v>1.1355447780514996E-3</v>
      </c>
      <c r="V125" s="171">
        <f>'K&amp;R'!BE$15*$BI125</f>
        <v>1.2263883602956196E-3</v>
      </c>
      <c r="W125" s="171">
        <f>'K&amp;R'!BF$15*$BI125</f>
        <v>1.2263883602956196E-3</v>
      </c>
      <c r="X125" s="171">
        <f>'K&amp;R'!BG$15*$BI125</f>
        <v>1.2263883602956196E-3</v>
      </c>
      <c r="Y125" s="171">
        <f>'K&amp;R'!BH$15*$BI125</f>
        <v>1.2263883602956196E-3</v>
      </c>
      <c r="Z125" s="171">
        <f>'K&amp;R'!BI$15*$BI125</f>
        <v>1.2263883602956196E-3</v>
      </c>
      <c r="AA125" s="171">
        <f>'K&amp;R'!BJ$15*$BI125</f>
        <v>1.2263883602956196E-3</v>
      </c>
      <c r="AB125" s="171">
        <f>'K&amp;R'!BK$15*$BI125</f>
        <v>1.2263883602956196E-3</v>
      </c>
      <c r="AC125" s="171">
        <f>'K&amp;R'!BL$15*$BI125</f>
        <v>1.2263883602956196E-3</v>
      </c>
      <c r="AD125" s="171">
        <f>'K&amp;R'!BM$15*$BI125</f>
        <v>1.2263883602956196E-3</v>
      </c>
      <c r="AE125" s="171">
        <f>'K&amp;R'!BN$15*$BI125</f>
        <v>1.2263883602956196E-3</v>
      </c>
      <c r="AF125" s="171">
        <f>'K&amp;R'!BO$15*$BI125</f>
        <v>1.2263883602956196E-3</v>
      </c>
      <c r="AG125" s="171">
        <f>'K&amp;R'!BP$15*$BI125</f>
        <v>1.2263883602956196E-3</v>
      </c>
      <c r="AH125" s="171">
        <f>'K&amp;R'!BQ$15*$BI125</f>
        <v>2.4895683714001083E-3</v>
      </c>
      <c r="AI125" s="171">
        <f>'K&amp;R'!BR$15*$BI125</f>
        <v>2.4895683714001083E-3</v>
      </c>
      <c r="AJ125" s="171">
        <f>'K&amp;R'!BS$15*$BI125</f>
        <v>2.4895683714001083E-3</v>
      </c>
      <c r="AK125" s="171">
        <f>'K&amp;R'!BT$15*$BI125</f>
        <v>2.4895683714001083E-3</v>
      </c>
      <c r="AL125" s="171">
        <f>'K&amp;R'!BU$15*$BI125</f>
        <v>2.4895683714001083E-3</v>
      </c>
      <c r="AM125" s="171">
        <f>'K&amp;R'!BV$15*$BI125</f>
        <v>2.4895683714001083E-3</v>
      </c>
      <c r="AN125" s="171">
        <f>'K&amp;R'!BW$15*$BI125</f>
        <v>2.4895683714001083E-3</v>
      </c>
      <c r="AO125" s="171">
        <f>'K&amp;R'!BX$15*$BI125</f>
        <v>2.4895683714001083E-3</v>
      </c>
      <c r="AP125" s="171">
        <f>'K&amp;R'!BY$15*$BI125</f>
        <v>2.4895683714001083E-3</v>
      </c>
      <c r="AQ125" s="171">
        <f>'K&amp;R'!BZ$15*$BI125</f>
        <v>2.4895683714001083E-3</v>
      </c>
      <c r="AR125" s="171">
        <f>'K&amp;R'!CA$15*$BI125</f>
        <v>2.4895683714001083E-3</v>
      </c>
      <c r="AS125" s="171">
        <f>'K&amp;R'!CB$15*$BI125</f>
        <v>2.4895683714001083E-3</v>
      </c>
      <c r="AT125" s="171">
        <f>'K&amp;R'!CC$15*$BI125</f>
        <v>3.7906437828377315E-3</v>
      </c>
      <c r="AU125" s="171">
        <f>'K&amp;R'!CD$15*$BI125</f>
        <v>3.7906437828377315E-3</v>
      </c>
      <c r="AV125" s="171">
        <f>'K&amp;R'!CE$15*$BI125</f>
        <v>3.7906437828377315E-3</v>
      </c>
      <c r="AW125" s="171">
        <f>'K&amp;R'!CF$15*$BI125</f>
        <v>3.7906437828377315E-3</v>
      </c>
      <c r="AX125" s="171">
        <f>'K&amp;R'!CG$15*$BI125</f>
        <v>3.7906437828377315E-3</v>
      </c>
      <c r="AY125" s="171">
        <f>'K&amp;R'!CH$15*$BI125</f>
        <v>3.7906437828377315E-3</v>
      </c>
      <c r="AZ125" s="171">
        <f>'K&amp;R'!CI$15*$BI125</f>
        <v>3.7906437828377315E-3</v>
      </c>
      <c r="BA125" s="171">
        <f>'K&amp;R'!CJ$15*$BI125</f>
        <v>3.7906437828377315E-3</v>
      </c>
      <c r="BB125" s="171">
        <f>'K&amp;R'!CK$15*$BI125</f>
        <v>3.7906437828377315E-3</v>
      </c>
      <c r="BC125" s="171">
        <f>'K&amp;R'!CL$15*$BI125</f>
        <v>3.7906437828377315E-3</v>
      </c>
      <c r="BD125" s="171">
        <f>'K&amp;R'!CM$15*$BI125</f>
        <v>3.7906437828377315E-3</v>
      </c>
      <c r="BE125" s="171">
        <f>'K&amp;R'!CN$15*$BI125</f>
        <v>3.7906437828377315E-3</v>
      </c>
      <c r="BF125" s="171">
        <f>'K&amp;R'!CO$15*$BI125</f>
        <v>3.9043630963228626E-3</v>
      </c>
      <c r="BG125" s="171">
        <f>'K&amp;R'!CP$15*$BI125</f>
        <v>3.9043630963228626E-3</v>
      </c>
      <c r="BI125" s="174">
        <f>SUMIF(Revenue!$P:$P,'K&amp;R (USD)'!$F125,Revenue!$F:$F)</f>
        <v>2.5795947580883801E-5</v>
      </c>
    </row>
    <row r="126" spans="1:61" s="173" customFormat="1" ht="12.75" hidden="1" customHeight="1">
      <c r="A126" s="179" t="s">
        <v>589</v>
      </c>
      <c r="B126" s="179" t="s">
        <v>589</v>
      </c>
      <c r="C126" s="170" t="str" cm="1">
        <f t="array" ref="C126">IFERROR(INDEX('Legal Entity'!B:B,MATCH('K&amp;R (USD)'!F126,'Legal Entity'!A:A,0),0),0)</f>
        <v>1114 - WATER SERVICE CORPORATION</v>
      </c>
      <c r="D126" s="170" t="str" cm="1">
        <f t="array" ref="D126">IFERROR(INDEX('Legal Entity'!C:C,MATCH(F126,'Legal Entity'!A:A,0),0),0)</f>
        <v>US</v>
      </c>
      <c r="E126" s="170" t="s">
        <v>635</v>
      </c>
      <c r="F126" s="170" t="s">
        <v>652</v>
      </c>
      <c r="G126" s="170"/>
      <c r="H126" s="171">
        <f>'K&amp;R'!AQ$15*$BI126</f>
        <v>1.1719449486937815E-2</v>
      </c>
      <c r="I126" s="171">
        <f>'K&amp;R'!AR$15*$BI126</f>
        <v>1.1719449486937815E-2</v>
      </c>
      <c r="J126" s="171">
        <f>'K&amp;R'!AS$15*$BI126</f>
        <v>1.1719449486937815E-2</v>
      </c>
      <c r="K126" s="171">
        <f>'K&amp;R'!AT$15*$BI126</f>
        <v>1.1719449486937815E-2</v>
      </c>
      <c r="L126" s="171">
        <f>'K&amp;R'!AU$15*$BI126</f>
        <v>1.1719449486937815E-2</v>
      </c>
      <c r="M126" s="171">
        <f>'K&amp;R'!AV$15*$BI126</f>
        <v>1.1719449486937815E-2</v>
      </c>
      <c r="N126" s="171">
        <f>'K&amp;R'!AW$15*$BI126</f>
        <v>1.1719449486937815E-2</v>
      </c>
      <c r="O126" s="171">
        <f>'K&amp;R'!AX$15*$BI126</f>
        <v>1.1719449486937815E-2</v>
      </c>
      <c r="P126" s="171">
        <f>'K&amp;R'!AY$15*$BI126</f>
        <v>1.1719449486937815E-2</v>
      </c>
      <c r="Q126" s="171">
        <f>'K&amp;R'!AZ$15*$BI126</f>
        <v>1.1719449486937815E-2</v>
      </c>
      <c r="R126" s="171">
        <f>'K&amp;R'!BA$15*$BI126</f>
        <v>1.1719449486937815E-2</v>
      </c>
      <c r="S126" s="171">
        <f>'K&amp;R'!BB$15*$BI126</f>
        <v>1.1719449486937815E-2</v>
      </c>
      <c r="T126" s="171">
        <f>'K&amp;R'!BC$15*$BI126</f>
        <v>1.1719449486937815E-2</v>
      </c>
      <c r="U126" s="171">
        <f>'K&amp;R'!BD$15*$BI126</f>
        <v>1.1719449486937815E-2</v>
      </c>
      <c r="V126" s="171">
        <f>'K&amp;R'!BE$15*$BI126</f>
        <v>1.2657005445892842E-2</v>
      </c>
      <c r="W126" s="171">
        <f>'K&amp;R'!BF$15*$BI126</f>
        <v>1.2657005445892842E-2</v>
      </c>
      <c r="X126" s="171">
        <f>'K&amp;R'!BG$15*$BI126</f>
        <v>1.2657005445892842E-2</v>
      </c>
      <c r="Y126" s="171">
        <f>'K&amp;R'!BH$15*$BI126</f>
        <v>1.2657005445892842E-2</v>
      </c>
      <c r="Z126" s="171">
        <f>'K&amp;R'!BI$15*$BI126</f>
        <v>1.2657005445892842E-2</v>
      </c>
      <c r="AA126" s="171">
        <f>'K&amp;R'!BJ$15*$BI126</f>
        <v>1.2657005445892842E-2</v>
      </c>
      <c r="AB126" s="171">
        <f>'K&amp;R'!BK$15*$BI126</f>
        <v>1.2657005445892842E-2</v>
      </c>
      <c r="AC126" s="171">
        <f>'K&amp;R'!BL$15*$BI126</f>
        <v>1.2657005445892842E-2</v>
      </c>
      <c r="AD126" s="171">
        <f>'K&amp;R'!BM$15*$BI126</f>
        <v>1.2657005445892842E-2</v>
      </c>
      <c r="AE126" s="171">
        <f>'K&amp;R'!BN$15*$BI126</f>
        <v>1.2657005445892842E-2</v>
      </c>
      <c r="AF126" s="171">
        <f>'K&amp;R'!BO$15*$BI126</f>
        <v>1.2657005445892842E-2</v>
      </c>
      <c r="AG126" s="171">
        <f>'K&amp;R'!BP$15*$BI126</f>
        <v>1.2657005445892842E-2</v>
      </c>
      <c r="AH126" s="171">
        <f>'K&amp;R'!BQ$15*$BI126</f>
        <v>2.5693721055162471E-2</v>
      </c>
      <c r="AI126" s="171">
        <f>'K&amp;R'!BR$15*$BI126</f>
        <v>2.5693721055162471E-2</v>
      </c>
      <c r="AJ126" s="171">
        <f>'K&amp;R'!BS$15*$BI126</f>
        <v>2.5693721055162471E-2</v>
      </c>
      <c r="AK126" s="171">
        <f>'K&amp;R'!BT$15*$BI126</f>
        <v>2.5693721055162471E-2</v>
      </c>
      <c r="AL126" s="171">
        <f>'K&amp;R'!BU$15*$BI126</f>
        <v>2.5693721055162471E-2</v>
      </c>
      <c r="AM126" s="171">
        <f>'K&amp;R'!BV$15*$BI126</f>
        <v>2.5693721055162471E-2</v>
      </c>
      <c r="AN126" s="171">
        <f>'K&amp;R'!BW$15*$BI126</f>
        <v>2.5693721055162471E-2</v>
      </c>
      <c r="AO126" s="171">
        <f>'K&amp;R'!BX$15*$BI126</f>
        <v>2.5693721055162471E-2</v>
      </c>
      <c r="AP126" s="171">
        <f>'K&amp;R'!BY$15*$BI126</f>
        <v>2.5693721055162471E-2</v>
      </c>
      <c r="AQ126" s="171">
        <f>'K&amp;R'!BZ$15*$BI126</f>
        <v>2.5693721055162471E-2</v>
      </c>
      <c r="AR126" s="171">
        <f>'K&amp;R'!CA$15*$BI126</f>
        <v>2.5693721055162471E-2</v>
      </c>
      <c r="AS126" s="171">
        <f>'K&amp;R'!CB$15*$BI126</f>
        <v>2.5693721055162471E-2</v>
      </c>
      <c r="AT126" s="171">
        <f>'K&amp;R'!CC$15*$BI126</f>
        <v>3.9121538132710187E-2</v>
      </c>
      <c r="AU126" s="171">
        <f>'K&amp;R'!CD$15*$BI126</f>
        <v>3.9121538132710187E-2</v>
      </c>
      <c r="AV126" s="171">
        <f>'K&amp;R'!CE$15*$BI126</f>
        <v>3.9121538132710187E-2</v>
      </c>
      <c r="AW126" s="171">
        <f>'K&amp;R'!CF$15*$BI126</f>
        <v>3.9121538132710187E-2</v>
      </c>
      <c r="AX126" s="171">
        <f>'K&amp;R'!CG$15*$BI126</f>
        <v>3.9121538132710187E-2</v>
      </c>
      <c r="AY126" s="171">
        <f>'K&amp;R'!CH$15*$BI126</f>
        <v>3.9121538132710187E-2</v>
      </c>
      <c r="AZ126" s="171">
        <f>'K&amp;R'!CI$15*$BI126</f>
        <v>3.9121538132710187E-2</v>
      </c>
      <c r="BA126" s="171">
        <f>'K&amp;R'!CJ$15*$BI126</f>
        <v>3.9121538132710187E-2</v>
      </c>
      <c r="BB126" s="171">
        <f>'K&amp;R'!CK$15*$BI126</f>
        <v>3.9121538132710187E-2</v>
      </c>
      <c r="BC126" s="171">
        <f>'K&amp;R'!CL$15*$BI126</f>
        <v>3.9121538132710187E-2</v>
      </c>
      <c r="BD126" s="171">
        <f>'K&amp;R'!CM$15*$BI126</f>
        <v>3.9121538132710187E-2</v>
      </c>
      <c r="BE126" s="171">
        <f>'K&amp;R'!CN$15*$BI126</f>
        <v>3.9121538132710187E-2</v>
      </c>
      <c r="BF126" s="171">
        <f>'K&amp;R'!CO$15*$BI126</f>
        <v>4.0295184276691487E-2</v>
      </c>
      <c r="BG126" s="171">
        <f>'K&amp;R'!CP$15*$BI126</f>
        <v>4.0295184276691487E-2</v>
      </c>
      <c r="BI126" s="174">
        <f>SUMIF(Revenue!$P:$P,'K&amp;R (USD)'!$F126,Revenue!$F:$F)</f>
        <v>2.6622843104488547E-4</v>
      </c>
    </row>
  </sheetData>
  <autoFilter ref="A7:BI126" xr:uid="{6695C5E5-4D06-4432-ABB0-0CE08B5A6B33}">
    <filterColumn colId="2">
      <filters>
        <filter val="1138 - WATER SERVICE CORPORATION OF KENTUCKY"/>
      </filters>
    </filterColumn>
    <filterColumn colId="3">
      <filters>
        <filter val="US"/>
      </filters>
    </filterColumn>
  </autoFilter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4218-FA66-4921-B857-C580BEA41A87}">
  <dimension ref="A1:BE6"/>
  <sheetViews>
    <sheetView workbookViewId="0">
      <selection activeCell="F42" sqref="F42"/>
    </sheetView>
  </sheetViews>
  <sheetFormatPr defaultColWidth="8.7109375" defaultRowHeight="12.75"/>
  <cols>
    <col min="1" max="1" width="11.7109375" style="170" bestFit="1" customWidth="1"/>
    <col min="2" max="2" width="29.28515625" style="170" bestFit="1" customWidth="1"/>
    <col min="3" max="3" width="22.140625" style="170" bestFit="1" customWidth="1"/>
    <col min="4" max="4" width="27.5703125" style="170" bestFit="1" customWidth="1"/>
    <col min="5" max="5" width="9.5703125" style="170" bestFit="1" customWidth="1"/>
    <col min="6" max="43" width="7.5703125" style="170" bestFit="1" customWidth="1"/>
    <col min="44" max="57" width="9.140625" style="170" bestFit="1" customWidth="1"/>
    <col min="58" max="16384" width="8.7109375" style="170"/>
  </cols>
  <sheetData>
    <row r="1" spans="1:57">
      <c r="A1" s="204" t="e">
        <f>SUM(#REF!)</f>
        <v>#REF!</v>
      </c>
    </row>
    <row r="2" spans="1:57">
      <c r="A2" s="204" t="e">
        <f>SUM(F6:CP6)</f>
        <v>#REF!</v>
      </c>
    </row>
    <row r="3" spans="1:57">
      <c r="A3" s="204" t="e">
        <f>A1-A2</f>
        <v>#REF!</v>
      </c>
    </row>
    <row r="5" spans="1:57" ht="12.75" customHeight="1">
      <c r="A5" s="168" t="s">
        <v>581</v>
      </c>
      <c r="B5" s="168" t="s">
        <v>639</v>
      </c>
      <c r="C5" s="168" t="s">
        <v>641</v>
      </c>
      <c r="D5" s="168" t="s">
        <v>642</v>
      </c>
      <c r="E5" s="168" t="s">
        <v>643</v>
      </c>
      <c r="F5" s="169">
        <v>44440</v>
      </c>
      <c r="G5" s="169">
        <v>44470</v>
      </c>
      <c r="H5" s="169">
        <v>44501</v>
      </c>
      <c r="I5" s="169">
        <v>44531</v>
      </c>
      <c r="J5" s="169">
        <v>44562</v>
      </c>
      <c r="K5" s="169">
        <v>44593</v>
      </c>
      <c r="L5" s="169">
        <v>44621</v>
      </c>
      <c r="M5" s="169">
        <v>44652</v>
      </c>
      <c r="N5" s="169">
        <v>44682</v>
      </c>
      <c r="O5" s="169">
        <v>44713</v>
      </c>
      <c r="P5" s="169">
        <v>44743</v>
      </c>
      <c r="Q5" s="169">
        <v>44774</v>
      </c>
      <c r="R5" s="169">
        <v>44805</v>
      </c>
      <c r="S5" s="169">
        <v>44835</v>
      </c>
      <c r="T5" s="169">
        <v>44866</v>
      </c>
      <c r="U5" s="169">
        <v>44896</v>
      </c>
      <c r="V5" s="169">
        <v>44927</v>
      </c>
      <c r="W5" s="169">
        <v>44958</v>
      </c>
      <c r="X5" s="169">
        <v>44986</v>
      </c>
      <c r="Y5" s="169">
        <v>45017</v>
      </c>
      <c r="Z5" s="169">
        <v>45047</v>
      </c>
      <c r="AA5" s="169">
        <v>45078</v>
      </c>
      <c r="AB5" s="169">
        <v>45108</v>
      </c>
      <c r="AC5" s="169">
        <v>45139</v>
      </c>
      <c r="AD5" s="169">
        <v>45170</v>
      </c>
      <c r="AE5" s="169">
        <v>45200</v>
      </c>
      <c r="AF5" s="169">
        <v>45231</v>
      </c>
      <c r="AG5" s="169">
        <v>45261</v>
      </c>
      <c r="AH5" s="169">
        <v>45292</v>
      </c>
      <c r="AI5" s="169">
        <v>45323</v>
      </c>
      <c r="AJ5" s="169">
        <v>45352</v>
      </c>
      <c r="AK5" s="169">
        <v>45383</v>
      </c>
      <c r="AL5" s="169">
        <v>45413</v>
      </c>
      <c r="AM5" s="169">
        <v>45444</v>
      </c>
      <c r="AN5" s="169">
        <v>45474</v>
      </c>
      <c r="AO5" s="169">
        <v>45505</v>
      </c>
      <c r="AP5" s="169">
        <v>45536</v>
      </c>
      <c r="AQ5" s="169">
        <v>45566</v>
      </c>
      <c r="AR5" s="169">
        <v>45597</v>
      </c>
      <c r="AS5" s="169">
        <v>45627</v>
      </c>
      <c r="AT5" s="169">
        <v>45658</v>
      </c>
      <c r="AU5" s="169">
        <v>45689</v>
      </c>
      <c r="AV5" s="169">
        <v>45717</v>
      </c>
      <c r="AW5" s="169">
        <v>45748</v>
      </c>
      <c r="AX5" s="169">
        <v>45778</v>
      </c>
      <c r="AY5" s="169">
        <v>45809</v>
      </c>
      <c r="AZ5" s="169">
        <v>45839</v>
      </c>
      <c r="BA5" s="169">
        <v>45870</v>
      </c>
      <c r="BB5" s="169">
        <v>45901</v>
      </c>
      <c r="BC5" s="169">
        <v>45931</v>
      </c>
      <c r="BD5" s="169">
        <v>45962</v>
      </c>
      <c r="BE5" s="169">
        <v>45992</v>
      </c>
    </row>
    <row r="6" spans="1:57">
      <c r="A6" s="170" t="s">
        <v>497</v>
      </c>
      <c r="B6" s="170" t="str" cm="1">
        <f t="array" ref="B6">IFERROR(INDEX('Legal Entity'!$B:$B,MATCH($D6,'Legal Entity'!$A:$A,0),0),0)</f>
        <v>1120 - UTILITIES, INC. OF FLORIDA</v>
      </c>
      <c r="C6" s="170" t="s">
        <v>635</v>
      </c>
      <c r="D6" s="170" t="s">
        <v>16</v>
      </c>
      <c r="F6" s="171" t="e">
        <f>#REF!</f>
        <v>#REF!</v>
      </c>
      <c r="G6" s="171" t="e">
        <f>#REF!</f>
        <v>#REF!</v>
      </c>
      <c r="H6" s="171" t="e">
        <f>#REF!</f>
        <v>#REF!</v>
      </c>
      <c r="I6" s="171" t="e">
        <f>#REF!</f>
        <v>#REF!</v>
      </c>
      <c r="J6" s="171" t="e">
        <f>#REF!</f>
        <v>#REF!</v>
      </c>
      <c r="K6" s="171" t="e">
        <f>#REF!</f>
        <v>#REF!</v>
      </c>
      <c r="L6" s="171" t="e">
        <f>#REF!</f>
        <v>#REF!</v>
      </c>
      <c r="M6" s="171" t="e">
        <f>#REF!</f>
        <v>#REF!</v>
      </c>
      <c r="N6" s="171" t="e">
        <f>#REF!</f>
        <v>#REF!</v>
      </c>
      <c r="O6" s="171" t="e">
        <f>#REF!</f>
        <v>#REF!</v>
      </c>
      <c r="P6" s="171" t="e">
        <f>#REF!</f>
        <v>#REF!</v>
      </c>
      <c r="Q6" s="171" t="e">
        <f>#REF!</f>
        <v>#REF!</v>
      </c>
      <c r="R6" s="171" t="e">
        <f>#REF!</f>
        <v>#REF!</v>
      </c>
      <c r="S6" s="171" t="e">
        <f>#REF!</f>
        <v>#REF!</v>
      </c>
      <c r="T6" s="171" t="e">
        <f>#REF!</f>
        <v>#REF!</v>
      </c>
      <c r="U6" s="171" t="e">
        <f>#REF!</f>
        <v>#REF!</v>
      </c>
      <c r="V6" s="171" t="e">
        <f>#REF!</f>
        <v>#REF!</v>
      </c>
      <c r="W6" s="171" t="e">
        <f>#REF!</f>
        <v>#REF!</v>
      </c>
      <c r="X6" s="171" t="e">
        <f>#REF!</f>
        <v>#REF!</v>
      </c>
      <c r="Y6" s="171" t="e">
        <f>#REF!</f>
        <v>#REF!</v>
      </c>
      <c r="Z6" s="171" t="e">
        <f>#REF!</f>
        <v>#REF!</v>
      </c>
      <c r="AA6" s="171" t="e">
        <f>#REF!</f>
        <v>#REF!</v>
      </c>
      <c r="AB6" s="171" t="e">
        <f>#REF!</f>
        <v>#REF!</v>
      </c>
      <c r="AC6" s="171" t="e">
        <f>#REF!</f>
        <v>#REF!</v>
      </c>
      <c r="AD6" s="171" t="e">
        <f>#REF!</f>
        <v>#REF!</v>
      </c>
      <c r="AE6" s="171" t="e">
        <f>#REF!</f>
        <v>#REF!</v>
      </c>
      <c r="AF6" s="171" t="e">
        <f>#REF!</f>
        <v>#REF!</v>
      </c>
      <c r="AG6" s="171" t="e">
        <f>#REF!</f>
        <v>#REF!</v>
      </c>
      <c r="AH6" s="171" t="e">
        <f>#REF!</f>
        <v>#REF!</v>
      </c>
      <c r="AI6" s="171" t="e">
        <f>#REF!</f>
        <v>#REF!</v>
      </c>
      <c r="AJ6" s="171" t="e">
        <f>#REF!</f>
        <v>#REF!</v>
      </c>
      <c r="AK6" s="171" t="e">
        <f>#REF!</f>
        <v>#REF!</v>
      </c>
      <c r="AL6" s="171" t="e">
        <f>#REF!</f>
        <v>#REF!</v>
      </c>
      <c r="AM6" s="171" t="e">
        <f>#REF!</f>
        <v>#REF!</v>
      </c>
      <c r="AN6" s="171" t="e">
        <f>#REF!</f>
        <v>#REF!</v>
      </c>
      <c r="AO6" s="171" t="e">
        <f>#REF!</f>
        <v>#REF!</v>
      </c>
      <c r="AP6" s="171" t="e">
        <f>#REF!</f>
        <v>#REF!</v>
      </c>
      <c r="AQ6" s="171" t="e">
        <f>#REF!</f>
        <v>#REF!</v>
      </c>
      <c r="AR6" s="171" t="e">
        <f>#REF!</f>
        <v>#REF!</v>
      </c>
      <c r="AS6" s="171" t="e">
        <f>#REF!</f>
        <v>#REF!</v>
      </c>
      <c r="AT6" s="171" t="e">
        <f>#REF!</f>
        <v>#REF!</v>
      </c>
      <c r="AU6" s="171" t="e">
        <f>#REF!</f>
        <v>#REF!</v>
      </c>
      <c r="AV6" s="171" t="e">
        <f>#REF!</f>
        <v>#REF!</v>
      </c>
      <c r="AW6" s="171" t="e">
        <f>#REF!</f>
        <v>#REF!</v>
      </c>
      <c r="AX6" s="171" t="e">
        <f>#REF!</f>
        <v>#REF!</v>
      </c>
      <c r="AY6" s="171" t="e">
        <f>#REF!</f>
        <v>#REF!</v>
      </c>
      <c r="AZ6" s="171" t="e">
        <f>#REF!</f>
        <v>#REF!</v>
      </c>
      <c r="BA6" s="171" t="e">
        <f>#REF!</f>
        <v>#REF!</v>
      </c>
      <c r="BB6" s="171" t="e">
        <f>#REF!</f>
        <v>#REF!</v>
      </c>
      <c r="BC6" s="171" t="e">
        <f>#REF!</f>
        <v>#REF!</v>
      </c>
      <c r="BD6" s="171" t="e">
        <f>#REF!</f>
        <v>#REF!</v>
      </c>
      <c r="BE6" s="171" t="e">
        <f>#REF!</f>
        <v>#REF!</v>
      </c>
    </row>
  </sheetData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298A2-4FB3-4527-8AB6-8FE88E7543D2}">
  <dimension ref="A1:BH24"/>
  <sheetViews>
    <sheetView topLeftCell="AI1" workbookViewId="0">
      <selection activeCell="BH11" sqref="BH11"/>
    </sheetView>
  </sheetViews>
  <sheetFormatPr defaultColWidth="8.7109375" defaultRowHeight="12.75"/>
  <cols>
    <col min="1" max="1" width="23.28515625" style="170" customWidth="1"/>
    <col min="2" max="2" width="30.28515625" style="170" bestFit="1" customWidth="1"/>
    <col min="3" max="3" width="65" style="170" bestFit="1" customWidth="1"/>
    <col min="4" max="4" width="62.28515625" style="170" bestFit="1" customWidth="1"/>
    <col min="5" max="5" width="10.85546875" style="170" bestFit="1" customWidth="1"/>
    <col min="6" max="6" width="10.85546875" style="170" customWidth="1"/>
    <col min="7" max="17" width="11.140625" style="170" bestFit="1" customWidth="1"/>
    <col min="18" max="24" width="10.140625" style="170" bestFit="1" customWidth="1"/>
    <col min="25" max="25" width="10.7109375" style="170" bestFit="1" customWidth="1"/>
    <col min="26" max="26" width="10.140625" style="170" bestFit="1" customWidth="1"/>
    <col min="27" max="27" width="10.7109375" style="170" bestFit="1" customWidth="1"/>
    <col min="28" max="36" width="10.140625" style="170" bestFit="1" customWidth="1"/>
    <col min="37" max="37" width="10.7109375" style="170" bestFit="1" customWidth="1"/>
    <col min="38" max="38" width="10.140625" style="170" bestFit="1" customWidth="1"/>
    <col min="39" max="39" width="10.7109375" style="170" bestFit="1" customWidth="1"/>
    <col min="40" max="48" width="10.140625" style="170" bestFit="1" customWidth="1"/>
    <col min="49" max="49" width="10.7109375" style="170" bestFit="1" customWidth="1"/>
    <col min="50" max="50" width="10.140625" style="170" bestFit="1" customWidth="1"/>
    <col min="51" max="51" width="10.7109375" style="170" bestFit="1" customWidth="1"/>
    <col min="52" max="57" width="10.140625" style="170" bestFit="1" customWidth="1"/>
    <col min="58" max="59" width="8.7109375" style="170"/>
    <col min="60" max="60" width="11.42578125" style="170" bestFit="1" customWidth="1"/>
    <col min="61" max="16384" width="8.7109375" style="170"/>
  </cols>
  <sheetData>
    <row r="1" spans="1:60">
      <c r="A1" s="204">
        <f>SUM('Uninsured Losses'!AQ15:CP15)</f>
        <v>2778659.0117580574</v>
      </c>
    </row>
    <row r="2" spans="1:60">
      <c r="A2" s="204">
        <f>SUM(F6:CP22)</f>
        <v>2778660.0117580574</v>
      </c>
    </row>
    <row r="3" spans="1:60">
      <c r="A3" s="204">
        <f>A1-A2</f>
        <v>-1</v>
      </c>
    </row>
    <row r="5" spans="1:60" ht="12.75" customHeight="1">
      <c r="A5" s="168" t="s">
        <v>581</v>
      </c>
      <c r="B5" s="168" t="s">
        <v>641</v>
      </c>
      <c r="C5" s="168" t="s">
        <v>639</v>
      </c>
      <c r="D5" s="168" t="s">
        <v>642</v>
      </c>
      <c r="E5" s="168" t="s">
        <v>643</v>
      </c>
      <c r="F5" s="169">
        <v>44440</v>
      </c>
      <c r="G5" s="169">
        <v>44470</v>
      </c>
      <c r="H5" s="169">
        <v>44501</v>
      </c>
      <c r="I5" s="169">
        <v>44531</v>
      </c>
      <c r="J5" s="169">
        <v>44562</v>
      </c>
      <c r="K5" s="169">
        <v>44593</v>
      </c>
      <c r="L5" s="169">
        <v>44621</v>
      </c>
      <c r="M5" s="169">
        <v>44652</v>
      </c>
      <c r="N5" s="169">
        <v>44682</v>
      </c>
      <c r="O5" s="169">
        <v>44713</v>
      </c>
      <c r="P5" s="169">
        <v>44743</v>
      </c>
      <c r="Q5" s="169">
        <v>44774</v>
      </c>
      <c r="R5" s="169">
        <v>44805</v>
      </c>
      <c r="S5" s="169">
        <v>44835</v>
      </c>
      <c r="T5" s="169">
        <v>44866</v>
      </c>
      <c r="U5" s="169">
        <v>44896</v>
      </c>
      <c r="V5" s="169">
        <v>44927</v>
      </c>
      <c r="W5" s="169">
        <v>44958</v>
      </c>
      <c r="X5" s="169">
        <v>44986</v>
      </c>
      <c r="Y5" s="169">
        <v>45017</v>
      </c>
      <c r="Z5" s="169">
        <v>45047</v>
      </c>
      <c r="AA5" s="169">
        <v>45078</v>
      </c>
      <c r="AB5" s="169">
        <v>45108</v>
      </c>
      <c r="AC5" s="169">
        <v>45139</v>
      </c>
      <c r="AD5" s="169">
        <v>45170</v>
      </c>
      <c r="AE5" s="169">
        <v>45200</v>
      </c>
      <c r="AF5" s="169">
        <v>45231</v>
      </c>
      <c r="AG5" s="169">
        <v>45261</v>
      </c>
      <c r="AH5" s="169">
        <v>45292</v>
      </c>
      <c r="AI5" s="169">
        <v>45323</v>
      </c>
      <c r="AJ5" s="169">
        <v>45352</v>
      </c>
      <c r="AK5" s="169">
        <v>45383</v>
      </c>
      <c r="AL5" s="169">
        <v>45413</v>
      </c>
      <c r="AM5" s="169">
        <v>45444</v>
      </c>
      <c r="AN5" s="169">
        <v>45474</v>
      </c>
      <c r="AO5" s="169">
        <v>45505</v>
      </c>
      <c r="AP5" s="169">
        <v>45536</v>
      </c>
      <c r="AQ5" s="169">
        <v>45566</v>
      </c>
      <c r="AR5" s="169">
        <v>45597</v>
      </c>
      <c r="AS5" s="169">
        <v>45627</v>
      </c>
      <c r="AT5" s="169">
        <v>45658</v>
      </c>
      <c r="AU5" s="169">
        <v>45689</v>
      </c>
      <c r="AV5" s="169">
        <v>45717</v>
      </c>
      <c r="AW5" s="169">
        <v>45748</v>
      </c>
      <c r="AX5" s="169">
        <v>45778</v>
      </c>
      <c r="AY5" s="169">
        <v>45809</v>
      </c>
      <c r="AZ5" s="169">
        <v>45839</v>
      </c>
      <c r="BA5" s="169">
        <v>45870</v>
      </c>
      <c r="BB5" s="169">
        <v>45901</v>
      </c>
      <c r="BC5" s="169">
        <v>45931</v>
      </c>
      <c r="BD5" s="169">
        <v>45962</v>
      </c>
      <c r="BE5" s="169">
        <v>45992</v>
      </c>
      <c r="BH5" s="181" t="s">
        <v>679</v>
      </c>
    </row>
    <row r="6" spans="1:60" s="173" customFormat="1" ht="12.75" customHeight="1">
      <c r="A6" s="170" t="s">
        <v>680</v>
      </c>
      <c r="B6" s="2" t="s">
        <v>637</v>
      </c>
      <c r="C6" s="170" t="str" cm="1">
        <f t="array" ref="C6">IFERROR(INDEX('Legal Entity'!$B:$B,MATCH($D6,'Legal Entity'!$A:$A,0),0),0)</f>
        <v>1172 - COMMUNITY UTILITIES OF ALABAMA, INC.       </v>
      </c>
      <c r="D6" s="170" t="s">
        <v>29</v>
      </c>
      <c r="E6" s="170"/>
      <c r="F6" s="171">
        <f>'Uninsured Losses'!AQ$15*'Uninsured Losses (USD)'!$BH6</f>
        <v>345.80771221540243</v>
      </c>
      <c r="G6" s="171">
        <f>'Uninsured Losses'!AR$15*'Uninsured Losses (USD)'!$BH6</f>
        <v>345.80771221540243</v>
      </c>
      <c r="H6" s="171">
        <f>'Uninsured Losses'!AS$15*'Uninsured Losses (USD)'!$BH6</f>
        <v>345.80771221540243</v>
      </c>
      <c r="I6" s="171">
        <f>'Uninsured Losses'!AT$15*'Uninsured Losses (USD)'!$BH6</f>
        <v>345.80771221540243</v>
      </c>
      <c r="J6" s="171">
        <f>'Uninsured Losses'!AU$15*'Uninsured Losses (USD)'!$BH6</f>
        <v>373.47232919263473</v>
      </c>
      <c r="K6" s="171">
        <f>'Uninsured Losses'!AV$15*'Uninsured Losses (USD)'!$BH6</f>
        <v>373.47232919263473</v>
      </c>
      <c r="L6" s="171">
        <f>'Uninsured Losses'!AW$15*'Uninsured Losses (USD)'!$BH6</f>
        <v>373.47232919263473</v>
      </c>
      <c r="M6" s="171">
        <f>'Uninsured Losses'!AX$15*'Uninsured Losses (USD)'!$BH6</f>
        <v>373.47232919263473</v>
      </c>
      <c r="N6" s="171">
        <f>'Uninsured Losses'!AY$15*'Uninsured Losses (USD)'!$BH6</f>
        <v>373.47232919263473</v>
      </c>
      <c r="O6" s="171">
        <f>'Uninsured Losses'!AZ$15*'Uninsured Losses (USD)'!$BH6</f>
        <v>373.47232919263473</v>
      </c>
      <c r="P6" s="171">
        <f>'Uninsured Losses'!BA$15*'Uninsured Losses (USD)'!$BH6</f>
        <v>373.47232919263473</v>
      </c>
      <c r="Q6" s="171">
        <f>'Uninsured Losses'!BB$15*'Uninsured Losses (USD)'!$BH6</f>
        <v>373.47232919263473</v>
      </c>
      <c r="R6" s="171">
        <f>'Uninsured Losses'!BC$15*'Uninsured Losses (USD)'!$BH6</f>
        <v>373.47232919263473</v>
      </c>
      <c r="S6" s="171">
        <f>'Uninsured Losses'!BD$15*'Uninsured Losses (USD)'!$BH6</f>
        <v>373.47232919263473</v>
      </c>
      <c r="T6" s="171">
        <f>'Uninsured Losses'!BE$15*'Uninsured Losses (USD)'!$BH6</f>
        <v>373.47232919263473</v>
      </c>
      <c r="U6" s="171">
        <f>'Uninsured Losses'!BF$15*'Uninsured Losses (USD)'!$BH6</f>
        <v>373.47232919263473</v>
      </c>
      <c r="V6" s="171">
        <f>'Uninsured Losses'!BG$15*'Uninsured Losses (USD)'!$BH6</f>
        <v>384.67649906841376</v>
      </c>
      <c r="W6" s="171">
        <f>'Uninsured Losses'!BH$15*'Uninsured Losses (USD)'!$BH6</f>
        <v>384.67649906841376</v>
      </c>
      <c r="X6" s="171">
        <f>'Uninsured Losses'!BI$15*'Uninsured Losses (USD)'!$BH6</f>
        <v>384.67649906841376</v>
      </c>
      <c r="Y6" s="171">
        <f>'Uninsured Losses'!BJ$15*'Uninsured Losses (USD)'!$BH6</f>
        <v>384.67649906841376</v>
      </c>
      <c r="Z6" s="171">
        <f>'Uninsured Losses'!BK$15*'Uninsured Losses (USD)'!$BH6</f>
        <v>384.67649906841376</v>
      </c>
      <c r="AA6" s="171">
        <f>'Uninsured Losses'!BL$15*'Uninsured Losses (USD)'!$BH6</f>
        <v>384.67649906841376</v>
      </c>
      <c r="AB6" s="171">
        <f>'Uninsured Losses'!BM$15*'Uninsured Losses (USD)'!$BH6</f>
        <v>384.67649906841376</v>
      </c>
      <c r="AC6" s="171">
        <f>'Uninsured Losses'!BN$15*'Uninsured Losses (USD)'!$BH6</f>
        <v>384.67649906841376</v>
      </c>
      <c r="AD6" s="171">
        <f>'Uninsured Losses'!BO$15*'Uninsured Losses (USD)'!$BH6</f>
        <v>384.67649906841376</v>
      </c>
      <c r="AE6" s="171">
        <f>'Uninsured Losses'!BP$15*'Uninsured Losses (USD)'!$BH6</f>
        <v>384.67649906841376</v>
      </c>
      <c r="AF6" s="171">
        <f>'Uninsured Losses'!BQ$15*'Uninsured Losses (USD)'!$BH6</f>
        <v>384.67649906841376</v>
      </c>
      <c r="AG6" s="171">
        <f>'Uninsured Losses'!BR$15*'Uninsured Losses (USD)'!$BH6</f>
        <v>384.67649906841376</v>
      </c>
      <c r="AH6" s="171">
        <f>'Uninsured Losses'!BS$15*'Uninsured Losses (USD)'!$BH6</f>
        <v>396.2167940404662</v>
      </c>
      <c r="AI6" s="171">
        <f>'Uninsured Losses'!BT$15*'Uninsured Losses (USD)'!$BH6</f>
        <v>396.2167940404662</v>
      </c>
      <c r="AJ6" s="171">
        <f>'Uninsured Losses'!BU$15*'Uninsured Losses (USD)'!$BH6</f>
        <v>396.2167940404662</v>
      </c>
      <c r="AK6" s="171">
        <f>'Uninsured Losses'!BV$15*'Uninsured Losses (USD)'!$BH6</f>
        <v>396.2167940404662</v>
      </c>
      <c r="AL6" s="171">
        <f>'Uninsured Losses'!BW$15*'Uninsured Losses (USD)'!$BH6</f>
        <v>396.2167940404662</v>
      </c>
      <c r="AM6" s="171">
        <f>'Uninsured Losses'!BX$15*'Uninsured Losses (USD)'!$BH6</f>
        <v>396.2167940404662</v>
      </c>
      <c r="AN6" s="171">
        <f>'Uninsured Losses'!BY$15*'Uninsured Losses (USD)'!$BH6</f>
        <v>396.2167940404662</v>
      </c>
      <c r="AO6" s="171">
        <f>'Uninsured Losses'!BZ$15*'Uninsured Losses (USD)'!$BH6</f>
        <v>396.2167940404662</v>
      </c>
      <c r="AP6" s="171">
        <f>'Uninsured Losses'!CA$15*'Uninsured Losses (USD)'!$BH6</f>
        <v>396.2167940404662</v>
      </c>
      <c r="AQ6" s="171">
        <f>'Uninsured Losses'!CB$15*'Uninsured Losses (USD)'!$BH6</f>
        <v>396.2167940404662</v>
      </c>
      <c r="AR6" s="171">
        <f>'Uninsured Losses'!CC$15*'Uninsured Losses (USD)'!$BH6</f>
        <v>396.2167940404662</v>
      </c>
      <c r="AS6" s="171">
        <f>'Uninsured Losses'!CD$15*'Uninsured Losses (USD)'!$BH6</f>
        <v>396.2167940404662</v>
      </c>
      <c r="AT6" s="171">
        <f>'Uninsured Losses'!CE$15*'Uninsured Losses (USD)'!$BH6</f>
        <v>408.10329786168023</v>
      </c>
      <c r="AU6" s="171">
        <f>'Uninsured Losses'!CF$15*'Uninsured Losses (USD)'!$BH6</f>
        <v>408.10329786168023</v>
      </c>
      <c r="AV6" s="171">
        <f>'Uninsured Losses'!CG$15*'Uninsured Losses (USD)'!$BH6</f>
        <v>408.10329786168023</v>
      </c>
      <c r="AW6" s="171">
        <f>'Uninsured Losses'!CH$15*'Uninsured Losses (USD)'!$BH6</f>
        <v>408.10329786168023</v>
      </c>
      <c r="AX6" s="171">
        <f>'Uninsured Losses'!CI$15*'Uninsured Losses (USD)'!$BH6</f>
        <v>408.10329786168023</v>
      </c>
      <c r="AY6" s="171">
        <f>'Uninsured Losses'!CJ$15*'Uninsured Losses (USD)'!$BH6</f>
        <v>408.10329786168023</v>
      </c>
      <c r="AZ6" s="171">
        <f>'Uninsured Losses'!CK$15*'Uninsured Losses (USD)'!$BH6</f>
        <v>408.10329786168023</v>
      </c>
      <c r="BA6" s="171">
        <f>'Uninsured Losses'!CL$15*'Uninsured Losses (USD)'!$BH6</f>
        <v>408.10329786168023</v>
      </c>
      <c r="BB6" s="171">
        <f>'Uninsured Losses'!CM$15*'Uninsured Losses (USD)'!$BH6</f>
        <v>408.10329786168023</v>
      </c>
      <c r="BC6" s="171">
        <f>'Uninsured Losses'!CN$15*'Uninsured Losses (USD)'!$BH6</f>
        <v>408.10329786168023</v>
      </c>
      <c r="BD6" s="171">
        <f>'Uninsured Losses'!CO$15*'Uninsured Losses (USD)'!$BH6</f>
        <v>408.10329786168023</v>
      </c>
      <c r="BE6" s="171">
        <f>'Uninsured Losses'!CP$15*'Uninsured Losses (USD)'!$BH6</f>
        <v>408.10329786168023</v>
      </c>
      <c r="BH6" s="182">
        <f>SUMIF('ERC By State (Lower 48)'!E:E,'Uninsured Losses (USD)'!D6,'ERC By State (Lower 48)'!C:C)</f>
        <v>7.245530238012862E-3</v>
      </c>
    </row>
    <row r="7" spans="1:60" s="173" customFormat="1" ht="12.75" customHeight="1">
      <c r="A7" s="170" t="s">
        <v>680</v>
      </c>
      <c r="B7" s="170" t="s">
        <v>637</v>
      </c>
      <c r="C7" s="170" t="str" cm="1">
        <f t="array" ref="C7">IFERROR(INDEX('Legal Entity'!$B:$B,MATCH($D7,'Legal Entity'!$A:$A,0),0),0)</f>
        <v>1148 - BERMUDA WATER COMPANY, INC.</v>
      </c>
      <c r="D7" s="170" t="s">
        <v>24</v>
      </c>
      <c r="E7" s="170"/>
      <c r="F7" s="171">
        <f>'Uninsured Losses'!AQ$15*'Uninsured Losses (USD)'!$BH7</f>
        <v>1578.6997225789892</v>
      </c>
      <c r="G7" s="171">
        <f>'Uninsured Losses'!AR$15*'Uninsured Losses (USD)'!$BH7</f>
        <v>1578.6997225789892</v>
      </c>
      <c r="H7" s="171">
        <f>'Uninsured Losses'!AS$15*'Uninsured Losses (USD)'!$BH7</f>
        <v>1578.6997225789892</v>
      </c>
      <c r="I7" s="171">
        <f>'Uninsured Losses'!AT$15*'Uninsured Losses (USD)'!$BH7</f>
        <v>1578.6997225789892</v>
      </c>
      <c r="J7" s="171">
        <f>'Uninsured Losses'!AU$15*'Uninsured Losses (USD)'!$BH7</f>
        <v>1704.9957003853085</v>
      </c>
      <c r="K7" s="171">
        <f>'Uninsured Losses'!AV$15*'Uninsured Losses (USD)'!$BH7</f>
        <v>1704.9957003853085</v>
      </c>
      <c r="L7" s="171">
        <f>'Uninsured Losses'!AW$15*'Uninsured Losses (USD)'!$BH7</f>
        <v>1704.9957003853085</v>
      </c>
      <c r="M7" s="171">
        <f>'Uninsured Losses'!AX$15*'Uninsured Losses (USD)'!$BH7</f>
        <v>1704.9957003853085</v>
      </c>
      <c r="N7" s="171">
        <f>'Uninsured Losses'!AY$15*'Uninsured Losses (USD)'!$BH7</f>
        <v>1704.9957003853085</v>
      </c>
      <c r="O7" s="171">
        <f>'Uninsured Losses'!AZ$15*'Uninsured Losses (USD)'!$BH7</f>
        <v>1704.9957003853085</v>
      </c>
      <c r="P7" s="171">
        <f>'Uninsured Losses'!BA$15*'Uninsured Losses (USD)'!$BH7</f>
        <v>1704.9957003853085</v>
      </c>
      <c r="Q7" s="171">
        <f>'Uninsured Losses'!BB$15*'Uninsured Losses (USD)'!$BH7</f>
        <v>1704.9957003853085</v>
      </c>
      <c r="R7" s="171">
        <f>'Uninsured Losses'!BC$15*'Uninsured Losses (USD)'!$BH7</f>
        <v>1704.9957003853085</v>
      </c>
      <c r="S7" s="171">
        <f>'Uninsured Losses'!BD$15*'Uninsured Losses (USD)'!$BH7</f>
        <v>1704.9957003853085</v>
      </c>
      <c r="T7" s="171">
        <f>'Uninsured Losses'!BE$15*'Uninsured Losses (USD)'!$BH7</f>
        <v>1704.9957003853085</v>
      </c>
      <c r="U7" s="171">
        <f>'Uninsured Losses'!BF$15*'Uninsured Losses (USD)'!$BH7</f>
        <v>1704.9957003853085</v>
      </c>
      <c r="V7" s="171">
        <f>'Uninsured Losses'!BG$15*'Uninsured Losses (USD)'!$BH7</f>
        <v>1756.1455713968678</v>
      </c>
      <c r="W7" s="171">
        <f>'Uninsured Losses'!BH$15*'Uninsured Losses (USD)'!$BH7</f>
        <v>1756.1455713968678</v>
      </c>
      <c r="X7" s="171">
        <f>'Uninsured Losses'!BI$15*'Uninsured Losses (USD)'!$BH7</f>
        <v>1756.1455713968678</v>
      </c>
      <c r="Y7" s="171">
        <f>'Uninsured Losses'!BJ$15*'Uninsured Losses (USD)'!$BH7</f>
        <v>1756.1455713968678</v>
      </c>
      <c r="Z7" s="171">
        <f>'Uninsured Losses'!BK$15*'Uninsured Losses (USD)'!$BH7</f>
        <v>1756.1455713968678</v>
      </c>
      <c r="AA7" s="171">
        <f>'Uninsured Losses'!BL$15*'Uninsured Losses (USD)'!$BH7</f>
        <v>1756.1455713968678</v>
      </c>
      <c r="AB7" s="171">
        <f>'Uninsured Losses'!BM$15*'Uninsured Losses (USD)'!$BH7</f>
        <v>1756.1455713968678</v>
      </c>
      <c r="AC7" s="171">
        <f>'Uninsured Losses'!BN$15*'Uninsured Losses (USD)'!$BH7</f>
        <v>1756.1455713968678</v>
      </c>
      <c r="AD7" s="171">
        <f>'Uninsured Losses'!BO$15*'Uninsured Losses (USD)'!$BH7</f>
        <v>1756.1455713968678</v>
      </c>
      <c r="AE7" s="171">
        <f>'Uninsured Losses'!BP$15*'Uninsured Losses (USD)'!$BH7</f>
        <v>1756.1455713968678</v>
      </c>
      <c r="AF7" s="171">
        <f>'Uninsured Losses'!BQ$15*'Uninsured Losses (USD)'!$BH7</f>
        <v>1756.1455713968678</v>
      </c>
      <c r="AG7" s="171">
        <f>'Uninsured Losses'!BR$15*'Uninsured Losses (USD)'!$BH7</f>
        <v>1756.1455713968678</v>
      </c>
      <c r="AH7" s="171">
        <f>'Uninsured Losses'!BS$15*'Uninsured Losses (USD)'!$BH7</f>
        <v>1808.8299385387741</v>
      </c>
      <c r="AI7" s="171">
        <f>'Uninsured Losses'!BT$15*'Uninsured Losses (USD)'!$BH7</f>
        <v>1808.8299385387741</v>
      </c>
      <c r="AJ7" s="171">
        <f>'Uninsured Losses'!BU$15*'Uninsured Losses (USD)'!$BH7</f>
        <v>1808.8299385387741</v>
      </c>
      <c r="AK7" s="171">
        <f>'Uninsured Losses'!BV$15*'Uninsured Losses (USD)'!$BH7</f>
        <v>1808.8299385387741</v>
      </c>
      <c r="AL7" s="171">
        <f>'Uninsured Losses'!BW$15*'Uninsured Losses (USD)'!$BH7</f>
        <v>1808.8299385387741</v>
      </c>
      <c r="AM7" s="171">
        <f>'Uninsured Losses'!BX$15*'Uninsured Losses (USD)'!$BH7</f>
        <v>1808.8299385387741</v>
      </c>
      <c r="AN7" s="171">
        <f>'Uninsured Losses'!BY$15*'Uninsured Losses (USD)'!$BH7</f>
        <v>1808.8299385387741</v>
      </c>
      <c r="AO7" s="171">
        <f>'Uninsured Losses'!BZ$15*'Uninsured Losses (USD)'!$BH7</f>
        <v>1808.8299385387741</v>
      </c>
      <c r="AP7" s="171">
        <f>'Uninsured Losses'!CA$15*'Uninsured Losses (USD)'!$BH7</f>
        <v>1808.8299385387741</v>
      </c>
      <c r="AQ7" s="171">
        <f>'Uninsured Losses'!CB$15*'Uninsured Losses (USD)'!$BH7</f>
        <v>1808.8299385387741</v>
      </c>
      <c r="AR7" s="171">
        <f>'Uninsured Losses'!CC$15*'Uninsured Losses (USD)'!$BH7</f>
        <v>1808.8299385387741</v>
      </c>
      <c r="AS7" s="171">
        <f>'Uninsured Losses'!CD$15*'Uninsured Losses (USD)'!$BH7</f>
        <v>1808.8299385387741</v>
      </c>
      <c r="AT7" s="171">
        <f>'Uninsured Losses'!CE$15*'Uninsured Losses (USD)'!$BH7</f>
        <v>1863.0948366949374</v>
      </c>
      <c r="AU7" s="171">
        <f>'Uninsured Losses'!CF$15*'Uninsured Losses (USD)'!$BH7</f>
        <v>1863.0948366949374</v>
      </c>
      <c r="AV7" s="171">
        <f>'Uninsured Losses'!CG$15*'Uninsured Losses (USD)'!$BH7</f>
        <v>1863.0948366949374</v>
      </c>
      <c r="AW7" s="171">
        <f>'Uninsured Losses'!CH$15*'Uninsured Losses (USD)'!$BH7</f>
        <v>1863.0948366949374</v>
      </c>
      <c r="AX7" s="171">
        <f>'Uninsured Losses'!CI$15*'Uninsured Losses (USD)'!$BH7</f>
        <v>1863.0948366949374</v>
      </c>
      <c r="AY7" s="171">
        <f>'Uninsured Losses'!CJ$15*'Uninsured Losses (USD)'!$BH7</f>
        <v>1863.0948366949374</v>
      </c>
      <c r="AZ7" s="171">
        <f>'Uninsured Losses'!CK$15*'Uninsured Losses (USD)'!$BH7</f>
        <v>1863.0948366949374</v>
      </c>
      <c r="BA7" s="171">
        <f>'Uninsured Losses'!CL$15*'Uninsured Losses (USD)'!$BH7</f>
        <v>1863.0948366949374</v>
      </c>
      <c r="BB7" s="171">
        <f>'Uninsured Losses'!CM$15*'Uninsured Losses (USD)'!$BH7</f>
        <v>1863.0948366949374</v>
      </c>
      <c r="BC7" s="171">
        <f>'Uninsured Losses'!CN$15*'Uninsured Losses (USD)'!$BH7</f>
        <v>1863.0948366949374</v>
      </c>
      <c r="BD7" s="171">
        <f>'Uninsured Losses'!CO$15*'Uninsured Losses (USD)'!$BH7</f>
        <v>1863.0948366949374</v>
      </c>
      <c r="BE7" s="171">
        <f>'Uninsured Losses'!CP$15*'Uninsured Losses (USD)'!$BH7</f>
        <v>1863.0948366949374</v>
      </c>
      <c r="BH7" s="182">
        <f>SUMIF('ERC By State (Lower 48)'!E:E,'Uninsured Losses (USD)'!D7,'ERC By State (Lower 48)'!C:C)</f>
        <v>3.3077679220651877E-2</v>
      </c>
    </row>
    <row r="8" spans="1:60" s="173" customFormat="1" ht="12.75" customHeight="1">
      <c r="A8" s="170" t="s">
        <v>680</v>
      </c>
      <c r="B8" s="170" t="s">
        <v>637</v>
      </c>
      <c r="C8" s="170" t="str" cm="1">
        <f t="array" ref="C8">IFERROR(INDEX('Legal Entity'!$B:$B,MATCH($D8,'Legal Entity'!$A:$A,0),0),0)</f>
        <v>1120 - UTILITIES, INC. OF FLORIDA</v>
      </c>
      <c r="D8" s="170" t="s">
        <v>16</v>
      </c>
      <c r="E8" s="170"/>
      <c r="F8" s="171">
        <f>'Uninsured Losses'!AQ$15*'Uninsured Losses (USD)'!$BH8</f>
        <v>10866.498815615761</v>
      </c>
      <c r="G8" s="171">
        <f>'Uninsured Losses'!AR$15*'Uninsured Losses (USD)'!$BH8</f>
        <v>10866.498815615761</v>
      </c>
      <c r="H8" s="171">
        <f>'Uninsured Losses'!AS$15*'Uninsured Losses (USD)'!$BH8</f>
        <v>10866.498815615761</v>
      </c>
      <c r="I8" s="171">
        <f>'Uninsured Losses'!AT$15*'Uninsured Losses (USD)'!$BH8</f>
        <v>10866.498815615761</v>
      </c>
      <c r="J8" s="171">
        <f>'Uninsured Losses'!AU$15*'Uninsured Losses (USD)'!$BH8</f>
        <v>11735.818720865025</v>
      </c>
      <c r="K8" s="171">
        <f>'Uninsured Losses'!AV$15*'Uninsured Losses (USD)'!$BH8</f>
        <v>11735.818720865025</v>
      </c>
      <c r="L8" s="171">
        <f>'Uninsured Losses'!AW$15*'Uninsured Losses (USD)'!$BH8</f>
        <v>11735.818720865025</v>
      </c>
      <c r="M8" s="171">
        <f>'Uninsured Losses'!AX$15*'Uninsured Losses (USD)'!$BH8</f>
        <v>11735.818720865025</v>
      </c>
      <c r="N8" s="171">
        <f>'Uninsured Losses'!AY$15*'Uninsured Losses (USD)'!$BH8</f>
        <v>11735.818720865025</v>
      </c>
      <c r="O8" s="171">
        <f>'Uninsured Losses'!AZ$15*'Uninsured Losses (USD)'!$BH8</f>
        <v>11735.818720865025</v>
      </c>
      <c r="P8" s="171">
        <f>'Uninsured Losses'!BA$15*'Uninsured Losses (USD)'!$BH8</f>
        <v>11735.818720865025</v>
      </c>
      <c r="Q8" s="171">
        <f>'Uninsured Losses'!BB$15*'Uninsured Losses (USD)'!$BH8</f>
        <v>11735.818720865025</v>
      </c>
      <c r="R8" s="171">
        <f>'Uninsured Losses'!BC$15*'Uninsured Losses (USD)'!$BH8</f>
        <v>11735.818720865025</v>
      </c>
      <c r="S8" s="171">
        <f>'Uninsured Losses'!BD$15*'Uninsured Losses (USD)'!$BH8</f>
        <v>11735.818720865025</v>
      </c>
      <c r="T8" s="171">
        <f>'Uninsured Losses'!BE$15*'Uninsured Losses (USD)'!$BH8</f>
        <v>11735.818720865025</v>
      </c>
      <c r="U8" s="171">
        <f>'Uninsured Losses'!BF$15*'Uninsured Losses (USD)'!$BH8</f>
        <v>11735.818720865025</v>
      </c>
      <c r="V8" s="171">
        <f>'Uninsured Losses'!BG$15*'Uninsured Losses (USD)'!$BH8</f>
        <v>12087.893282490977</v>
      </c>
      <c r="W8" s="171">
        <f>'Uninsured Losses'!BH$15*'Uninsured Losses (USD)'!$BH8</f>
        <v>12087.893282490977</v>
      </c>
      <c r="X8" s="171">
        <f>'Uninsured Losses'!BI$15*'Uninsured Losses (USD)'!$BH8</f>
        <v>12087.893282490977</v>
      </c>
      <c r="Y8" s="171">
        <f>'Uninsured Losses'!BJ$15*'Uninsured Losses (USD)'!$BH8</f>
        <v>12087.893282490977</v>
      </c>
      <c r="Z8" s="171">
        <f>'Uninsured Losses'!BK$15*'Uninsured Losses (USD)'!$BH8</f>
        <v>12087.893282490977</v>
      </c>
      <c r="AA8" s="171">
        <f>'Uninsured Losses'!BL$15*'Uninsured Losses (USD)'!$BH8</f>
        <v>12087.893282490977</v>
      </c>
      <c r="AB8" s="171">
        <f>'Uninsured Losses'!BM$15*'Uninsured Losses (USD)'!$BH8</f>
        <v>12087.893282490977</v>
      </c>
      <c r="AC8" s="171">
        <f>'Uninsured Losses'!BN$15*'Uninsured Losses (USD)'!$BH8</f>
        <v>12087.893282490977</v>
      </c>
      <c r="AD8" s="171">
        <f>'Uninsured Losses'!BO$15*'Uninsured Losses (USD)'!$BH8</f>
        <v>12087.893282490977</v>
      </c>
      <c r="AE8" s="171">
        <f>'Uninsured Losses'!BP$15*'Uninsured Losses (USD)'!$BH8</f>
        <v>12087.893282490977</v>
      </c>
      <c r="AF8" s="171">
        <f>'Uninsured Losses'!BQ$15*'Uninsured Losses (USD)'!$BH8</f>
        <v>12087.893282490977</v>
      </c>
      <c r="AG8" s="171">
        <f>'Uninsured Losses'!BR$15*'Uninsured Losses (USD)'!$BH8</f>
        <v>12087.893282490977</v>
      </c>
      <c r="AH8" s="171">
        <f>'Uninsured Losses'!BS$15*'Uninsured Losses (USD)'!$BH8</f>
        <v>12450.530080965707</v>
      </c>
      <c r="AI8" s="171">
        <f>'Uninsured Losses'!BT$15*'Uninsured Losses (USD)'!$BH8</f>
        <v>12450.530080965707</v>
      </c>
      <c r="AJ8" s="171">
        <f>'Uninsured Losses'!BU$15*'Uninsured Losses (USD)'!$BH8</f>
        <v>12450.530080965707</v>
      </c>
      <c r="AK8" s="171">
        <f>'Uninsured Losses'!BV$15*'Uninsured Losses (USD)'!$BH8</f>
        <v>12450.530080965707</v>
      </c>
      <c r="AL8" s="171">
        <f>'Uninsured Losses'!BW$15*'Uninsured Losses (USD)'!$BH8</f>
        <v>12450.530080965707</v>
      </c>
      <c r="AM8" s="171">
        <f>'Uninsured Losses'!BX$15*'Uninsured Losses (USD)'!$BH8</f>
        <v>12450.530080965707</v>
      </c>
      <c r="AN8" s="171">
        <f>'Uninsured Losses'!BY$15*'Uninsured Losses (USD)'!$BH8</f>
        <v>12450.530080965707</v>
      </c>
      <c r="AO8" s="171">
        <f>'Uninsured Losses'!BZ$15*'Uninsured Losses (USD)'!$BH8</f>
        <v>12450.530080965707</v>
      </c>
      <c r="AP8" s="171">
        <f>'Uninsured Losses'!CA$15*'Uninsured Losses (USD)'!$BH8</f>
        <v>12450.530080965707</v>
      </c>
      <c r="AQ8" s="171">
        <f>'Uninsured Losses'!CB$15*'Uninsured Losses (USD)'!$BH8</f>
        <v>12450.530080965707</v>
      </c>
      <c r="AR8" s="171">
        <f>'Uninsured Losses'!CC$15*'Uninsured Losses (USD)'!$BH8</f>
        <v>12450.530080965707</v>
      </c>
      <c r="AS8" s="171">
        <f>'Uninsured Losses'!CD$15*'Uninsured Losses (USD)'!$BH8</f>
        <v>12450.530080965707</v>
      </c>
      <c r="AT8" s="171">
        <f>'Uninsured Losses'!CE$15*'Uninsured Losses (USD)'!$BH8</f>
        <v>12824.045983394679</v>
      </c>
      <c r="AU8" s="171">
        <f>'Uninsured Losses'!CF$15*'Uninsured Losses (USD)'!$BH8</f>
        <v>12824.045983394679</v>
      </c>
      <c r="AV8" s="171">
        <f>'Uninsured Losses'!CG$15*'Uninsured Losses (USD)'!$BH8</f>
        <v>12824.045983394679</v>
      </c>
      <c r="AW8" s="171">
        <f>'Uninsured Losses'!CH$15*'Uninsured Losses (USD)'!$BH8</f>
        <v>12824.045983394679</v>
      </c>
      <c r="AX8" s="171">
        <f>'Uninsured Losses'!CI$15*'Uninsured Losses (USD)'!$BH8</f>
        <v>12824.045983394679</v>
      </c>
      <c r="AY8" s="171">
        <f>'Uninsured Losses'!CJ$15*'Uninsured Losses (USD)'!$BH8</f>
        <v>12824.045983394679</v>
      </c>
      <c r="AZ8" s="171">
        <f>'Uninsured Losses'!CK$15*'Uninsured Losses (USD)'!$BH8</f>
        <v>12824.045983394679</v>
      </c>
      <c r="BA8" s="171">
        <f>'Uninsured Losses'!CL$15*'Uninsured Losses (USD)'!$BH8</f>
        <v>12824.045983394679</v>
      </c>
      <c r="BB8" s="171">
        <f>'Uninsured Losses'!CM$15*'Uninsured Losses (USD)'!$BH8</f>
        <v>12824.045983394679</v>
      </c>
      <c r="BC8" s="171">
        <f>'Uninsured Losses'!CN$15*'Uninsured Losses (USD)'!$BH8</f>
        <v>12824.045983394679</v>
      </c>
      <c r="BD8" s="171">
        <f>'Uninsured Losses'!CO$15*'Uninsured Losses (USD)'!$BH8</f>
        <v>12824.045983394679</v>
      </c>
      <c r="BE8" s="171">
        <f>'Uninsured Losses'!CP$15*'Uninsured Losses (USD)'!$BH8</f>
        <v>12824.045983394679</v>
      </c>
      <c r="BH8" s="182">
        <f>SUMIF('ERC By State (Lower 48)'!E:E,'Uninsured Losses (USD)'!D8,'ERC By State (Lower 48)'!C:C)</f>
        <v>0.22768013253802766</v>
      </c>
    </row>
    <row r="9" spans="1:60" s="173" customFormat="1" ht="12.75" customHeight="1">
      <c r="A9" s="170" t="s">
        <v>680</v>
      </c>
      <c r="B9" s="170" t="s">
        <v>637</v>
      </c>
      <c r="C9" s="170" t="str" cm="1">
        <f t="array" ref="C9">IFERROR(INDEX('Legal Entity'!$B:$B,MATCH($D9,'Legal Entity'!$A:$A,0),0),0)</f>
        <v>1144 - WATER SERVICE COMPANY OF GEORGIA, INC.</v>
      </c>
      <c r="D9" s="170" t="s">
        <v>22</v>
      </c>
      <c r="E9" s="170"/>
      <c r="F9" s="171">
        <f>'Uninsured Losses'!AQ$15*'Uninsured Losses (USD)'!$BH9</f>
        <v>2657.0584187742702</v>
      </c>
      <c r="G9" s="171">
        <f>'Uninsured Losses'!AR$15*'Uninsured Losses (USD)'!$BH9</f>
        <v>2657.0584187742702</v>
      </c>
      <c r="H9" s="171">
        <f>'Uninsured Losses'!AS$15*'Uninsured Losses (USD)'!$BH9</f>
        <v>2657.0584187742702</v>
      </c>
      <c r="I9" s="171">
        <f>'Uninsured Losses'!AT$15*'Uninsured Losses (USD)'!$BH9</f>
        <v>2657.0584187742702</v>
      </c>
      <c r="J9" s="171">
        <f>'Uninsured Losses'!AU$15*'Uninsured Losses (USD)'!$BH9</f>
        <v>2869.6230922762124</v>
      </c>
      <c r="K9" s="171">
        <f>'Uninsured Losses'!AV$15*'Uninsured Losses (USD)'!$BH9</f>
        <v>2869.6230922762124</v>
      </c>
      <c r="L9" s="171">
        <f>'Uninsured Losses'!AW$15*'Uninsured Losses (USD)'!$BH9</f>
        <v>2869.6230922762124</v>
      </c>
      <c r="M9" s="171">
        <f>'Uninsured Losses'!AX$15*'Uninsured Losses (USD)'!$BH9</f>
        <v>2869.6230922762124</v>
      </c>
      <c r="N9" s="171">
        <f>'Uninsured Losses'!AY$15*'Uninsured Losses (USD)'!$BH9</f>
        <v>2869.6230922762124</v>
      </c>
      <c r="O9" s="171">
        <f>'Uninsured Losses'!AZ$15*'Uninsured Losses (USD)'!$BH9</f>
        <v>2869.6230922762124</v>
      </c>
      <c r="P9" s="171">
        <f>'Uninsured Losses'!BA$15*'Uninsured Losses (USD)'!$BH9</f>
        <v>2869.6230922762124</v>
      </c>
      <c r="Q9" s="171">
        <f>'Uninsured Losses'!BB$15*'Uninsured Losses (USD)'!$BH9</f>
        <v>2869.6230922762124</v>
      </c>
      <c r="R9" s="171">
        <f>'Uninsured Losses'!BC$15*'Uninsured Losses (USD)'!$BH9</f>
        <v>2869.6230922762124</v>
      </c>
      <c r="S9" s="171">
        <f>'Uninsured Losses'!BD$15*'Uninsured Losses (USD)'!$BH9</f>
        <v>2869.6230922762124</v>
      </c>
      <c r="T9" s="171">
        <f>'Uninsured Losses'!BE$15*'Uninsured Losses (USD)'!$BH9</f>
        <v>2869.6230922762124</v>
      </c>
      <c r="U9" s="171">
        <f>'Uninsured Losses'!BF$15*'Uninsured Losses (USD)'!$BH9</f>
        <v>2869.6230922762124</v>
      </c>
      <c r="V9" s="171">
        <f>'Uninsured Losses'!BG$15*'Uninsured Losses (USD)'!$BH9</f>
        <v>2955.7117850444988</v>
      </c>
      <c r="W9" s="171">
        <f>'Uninsured Losses'!BH$15*'Uninsured Losses (USD)'!$BH9</f>
        <v>2955.7117850444988</v>
      </c>
      <c r="X9" s="171">
        <f>'Uninsured Losses'!BI$15*'Uninsured Losses (USD)'!$BH9</f>
        <v>2955.7117850444988</v>
      </c>
      <c r="Y9" s="171">
        <f>'Uninsured Losses'!BJ$15*'Uninsured Losses (USD)'!$BH9</f>
        <v>2955.7117850444988</v>
      </c>
      <c r="Z9" s="171">
        <f>'Uninsured Losses'!BK$15*'Uninsured Losses (USD)'!$BH9</f>
        <v>2955.7117850444988</v>
      </c>
      <c r="AA9" s="171">
        <f>'Uninsured Losses'!BL$15*'Uninsured Losses (USD)'!$BH9</f>
        <v>2955.7117850444988</v>
      </c>
      <c r="AB9" s="171">
        <f>'Uninsured Losses'!BM$15*'Uninsured Losses (USD)'!$BH9</f>
        <v>2955.7117850444988</v>
      </c>
      <c r="AC9" s="171">
        <f>'Uninsured Losses'!BN$15*'Uninsured Losses (USD)'!$BH9</f>
        <v>2955.7117850444988</v>
      </c>
      <c r="AD9" s="171">
        <f>'Uninsured Losses'!BO$15*'Uninsured Losses (USD)'!$BH9</f>
        <v>2955.7117850444988</v>
      </c>
      <c r="AE9" s="171">
        <f>'Uninsured Losses'!BP$15*'Uninsured Losses (USD)'!$BH9</f>
        <v>2955.7117850444988</v>
      </c>
      <c r="AF9" s="171">
        <f>'Uninsured Losses'!BQ$15*'Uninsured Losses (USD)'!$BH9</f>
        <v>2955.7117850444988</v>
      </c>
      <c r="AG9" s="171">
        <f>'Uninsured Losses'!BR$15*'Uninsured Losses (USD)'!$BH9</f>
        <v>2955.7117850444988</v>
      </c>
      <c r="AH9" s="171">
        <f>'Uninsured Losses'!BS$15*'Uninsured Losses (USD)'!$BH9</f>
        <v>3044.3831385958338</v>
      </c>
      <c r="AI9" s="171">
        <f>'Uninsured Losses'!BT$15*'Uninsured Losses (USD)'!$BH9</f>
        <v>3044.3831385958338</v>
      </c>
      <c r="AJ9" s="171">
        <f>'Uninsured Losses'!BU$15*'Uninsured Losses (USD)'!$BH9</f>
        <v>3044.3831385958338</v>
      </c>
      <c r="AK9" s="171">
        <f>'Uninsured Losses'!BV$15*'Uninsured Losses (USD)'!$BH9</f>
        <v>3044.3831385958338</v>
      </c>
      <c r="AL9" s="171">
        <f>'Uninsured Losses'!BW$15*'Uninsured Losses (USD)'!$BH9</f>
        <v>3044.3831385958338</v>
      </c>
      <c r="AM9" s="171">
        <f>'Uninsured Losses'!BX$15*'Uninsured Losses (USD)'!$BH9</f>
        <v>3044.3831385958338</v>
      </c>
      <c r="AN9" s="171">
        <f>'Uninsured Losses'!BY$15*'Uninsured Losses (USD)'!$BH9</f>
        <v>3044.3831385958338</v>
      </c>
      <c r="AO9" s="171">
        <f>'Uninsured Losses'!BZ$15*'Uninsured Losses (USD)'!$BH9</f>
        <v>3044.3831385958338</v>
      </c>
      <c r="AP9" s="171">
        <f>'Uninsured Losses'!CA$15*'Uninsured Losses (USD)'!$BH9</f>
        <v>3044.3831385958338</v>
      </c>
      <c r="AQ9" s="171">
        <f>'Uninsured Losses'!CB$15*'Uninsured Losses (USD)'!$BH9</f>
        <v>3044.3831385958338</v>
      </c>
      <c r="AR9" s="171">
        <f>'Uninsured Losses'!CC$15*'Uninsured Losses (USD)'!$BH9</f>
        <v>3044.3831385958338</v>
      </c>
      <c r="AS9" s="171">
        <f>'Uninsured Losses'!CD$15*'Uninsured Losses (USD)'!$BH9</f>
        <v>3044.3831385958338</v>
      </c>
      <c r="AT9" s="171">
        <f>'Uninsured Losses'!CE$15*'Uninsured Losses (USD)'!$BH9</f>
        <v>3135.7146327537093</v>
      </c>
      <c r="AU9" s="171">
        <f>'Uninsured Losses'!CF$15*'Uninsured Losses (USD)'!$BH9</f>
        <v>3135.7146327537093</v>
      </c>
      <c r="AV9" s="171">
        <f>'Uninsured Losses'!CG$15*'Uninsured Losses (USD)'!$BH9</f>
        <v>3135.7146327537093</v>
      </c>
      <c r="AW9" s="171">
        <f>'Uninsured Losses'!CH$15*'Uninsured Losses (USD)'!$BH9</f>
        <v>3135.7146327537093</v>
      </c>
      <c r="AX9" s="171">
        <f>'Uninsured Losses'!CI$15*'Uninsured Losses (USD)'!$BH9</f>
        <v>3135.7146327537093</v>
      </c>
      <c r="AY9" s="171">
        <f>'Uninsured Losses'!CJ$15*'Uninsured Losses (USD)'!$BH9</f>
        <v>3135.7146327537093</v>
      </c>
      <c r="AZ9" s="171">
        <f>'Uninsured Losses'!CK$15*'Uninsured Losses (USD)'!$BH9</f>
        <v>3135.7146327537093</v>
      </c>
      <c r="BA9" s="171">
        <f>'Uninsured Losses'!CL$15*'Uninsured Losses (USD)'!$BH9</f>
        <v>3135.7146327537093</v>
      </c>
      <c r="BB9" s="171">
        <f>'Uninsured Losses'!CM$15*'Uninsured Losses (USD)'!$BH9</f>
        <v>3135.7146327537093</v>
      </c>
      <c r="BC9" s="171">
        <f>'Uninsured Losses'!CN$15*'Uninsured Losses (USD)'!$BH9</f>
        <v>3135.7146327537093</v>
      </c>
      <c r="BD9" s="171">
        <f>'Uninsured Losses'!CO$15*'Uninsured Losses (USD)'!$BH9</f>
        <v>3135.7146327537093</v>
      </c>
      <c r="BE9" s="171">
        <f>'Uninsured Losses'!CP$15*'Uninsured Losses (USD)'!$BH9</f>
        <v>3135.7146327537093</v>
      </c>
      <c r="BH9" s="182">
        <f>SUMIF('ERC By State (Lower 48)'!E:E,'Uninsured Losses (USD)'!D9,'ERC By State (Lower 48)'!C:C)</f>
        <v>5.5671971553380904E-2</v>
      </c>
    </row>
    <row r="10" spans="1:60" s="173" customFormat="1" ht="12.75" customHeight="1">
      <c r="A10" s="170" t="s">
        <v>680</v>
      </c>
      <c r="B10" s="170" t="s">
        <v>637</v>
      </c>
      <c r="C10" s="170" t="str" cm="1">
        <f t="array" ref="C10">IFERROR(INDEX('Legal Entity'!$B:$B,MATCH($D10,'Legal Entity'!$A:$A,0),0),0)</f>
        <v>1158 - UTILITY SERVICES OF ILLINOIS, INC.        </v>
      </c>
      <c r="D10" s="170" t="s">
        <v>12</v>
      </c>
      <c r="E10" s="170"/>
      <c r="F10" s="171">
        <f>'Uninsured Losses'!AQ$15*'Uninsured Losses (USD)'!$BH10</f>
        <v>2591.0663861421926</v>
      </c>
      <c r="G10" s="171">
        <f>'Uninsured Losses'!AR$15*'Uninsured Losses (USD)'!$BH10</f>
        <v>2591.0663861421926</v>
      </c>
      <c r="H10" s="171">
        <f>'Uninsured Losses'!AS$15*'Uninsured Losses (USD)'!$BH10</f>
        <v>2591.0663861421926</v>
      </c>
      <c r="I10" s="171">
        <f>'Uninsured Losses'!AT$15*'Uninsured Losses (USD)'!$BH10</f>
        <v>2591.0663861421926</v>
      </c>
      <c r="J10" s="171">
        <f>'Uninsured Losses'!AU$15*'Uninsured Losses (USD)'!$BH10</f>
        <v>2798.3516970335686</v>
      </c>
      <c r="K10" s="171">
        <f>'Uninsured Losses'!AV$15*'Uninsured Losses (USD)'!$BH10</f>
        <v>2798.3516970335686</v>
      </c>
      <c r="L10" s="171">
        <f>'Uninsured Losses'!AW$15*'Uninsured Losses (USD)'!$BH10</f>
        <v>2798.3516970335686</v>
      </c>
      <c r="M10" s="171">
        <f>'Uninsured Losses'!AX$15*'Uninsured Losses (USD)'!$BH10</f>
        <v>2798.3516970335686</v>
      </c>
      <c r="N10" s="171">
        <f>'Uninsured Losses'!AY$15*'Uninsured Losses (USD)'!$BH10</f>
        <v>2798.3516970335686</v>
      </c>
      <c r="O10" s="171">
        <f>'Uninsured Losses'!AZ$15*'Uninsured Losses (USD)'!$BH10</f>
        <v>2798.3516970335686</v>
      </c>
      <c r="P10" s="171">
        <f>'Uninsured Losses'!BA$15*'Uninsured Losses (USD)'!$BH10</f>
        <v>2798.3516970335686</v>
      </c>
      <c r="Q10" s="171">
        <f>'Uninsured Losses'!BB$15*'Uninsured Losses (USD)'!$BH10</f>
        <v>2798.3516970335686</v>
      </c>
      <c r="R10" s="171">
        <f>'Uninsured Losses'!BC$15*'Uninsured Losses (USD)'!$BH10</f>
        <v>2798.3516970335686</v>
      </c>
      <c r="S10" s="171">
        <f>'Uninsured Losses'!BD$15*'Uninsured Losses (USD)'!$BH10</f>
        <v>2798.3516970335686</v>
      </c>
      <c r="T10" s="171">
        <f>'Uninsured Losses'!BE$15*'Uninsured Losses (USD)'!$BH10</f>
        <v>2798.3516970335686</v>
      </c>
      <c r="U10" s="171">
        <f>'Uninsured Losses'!BF$15*'Uninsured Losses (USD)'!$BH10</f>
        <v>2798.3516970335686</v>
      </c>
      <c r="V10" s="171">
        <f>'Uninsured Losses'!BG$15*'Uninsured Losses (USD)'!$BH10</f>
        <v>2882.3022479445758</v>
      </c>
      <c r="W10" s="171">
        <f>'Uninsured Losses'!BH$15*'Uninsured Losses (USD)'!$BH10</f>
        <v>2882.3022479445758</v>
      </c>
      <c r="X10" s="171">
        <f>'Uninsured Losses'!BI$15*'Uninsured Losses (USD)'!$BH10</f>
        <v>2882.3022479445758</v>
      </c>
      <c r="Y10" s="171">
        <f>'Uninsured Losses'!BJ$15*'Uninsured Losses (USD)'!$BH10</f>
        <v>2882.3022479445758</v>
      </c>
      <c r="Z10" s="171">
        <f>'Uninsured Losses'!BK$15*'Uninsured Losses (USD)'!$BH10</f>
        <v>2882.3022479445758</v>
      </c>
      <c r="AA10" s="171">
        <f>'Uninsured Losses'!BL$15*'Uninsured Losses (USD)'!$BH10</f>
        <v>2882.3022479445758</v>
      </c>
      <c r="AB10" s="171">
        <f>'Uninsured Losses'!BM$15*'Uninsured Losses (USD)'!$BH10</f>
        <v>2882.3022479445758</v>
      </c>
      <c r="AC10" s="171">
        <f>'Uninsured Losses'!BN$15*'Uninsured Losses (USD)'!$BH10</f>
        <v>2882.3022479445758</v>
      </c>
      <c r="AD10" s="171">
        <f>'Uninsured Losses'!BO$15*'Uninsured Losses (USD)'!$BH10</f>
        <v>2882.3022479445758</v>
      </c>
      <c r="AE10" s="171">
        <f>'Uninsured Losses'!BP$15*'Uninsured Losses (USD)'!$BH10</f>
        <v>2882.3022479445758</v>
      </c>
      <c r="AF10" s="171">
        <f>'Uninsured Losses'!BQ$15*'Uninsured Losses (USD)'!$BH10</f>
        <v>2882.3022479445758</v>
      </c>
      <c r="AG10" s="171">
        <f>'Uninsured Losses'!BR$15*'Uninsured Losses (USD)'!$BH10</f>
        <v>2882.3022479445758</v>
      </c>
      <c r="AH10" s="171">
        <f>'Uninsured Losses'!BS$15*'Uninsured Losses (USD)'!$BH10</f>
        <v>2968.7713153829131</v>
      </c>
      <c r="AI10" s="171">
        <f>'Uninsured Losses'!BT$15*'Uninsured Losses (USD)'!$BH10</f>
        <v>2968.7713153829131</v>
      </c>
      <c r="AJ10" s="171">
        <f>'Uninsured Losses'!BU$15*'Uninsured Losses (USD)'!$BH10</f>
        <v>2968.7713153829131</v>
      </c>
      <c r="AK10" s="171">
        <f>'Uninsured Losses'!BV$15*'Uninsured Losses (USD)'!$BH10</f>
        <v>2968.7713153829131</v>
      </c>
      <c r="AL10" s="171">
        <f>'Uninsured Losses'!BW$15*'Uninsured Losses (USD)'!$BH10</f>
        <v>2968.7713153829131</v>
      </c>
      <c r="AM10" s="171">
        <f>'Uninsured Losses'!BX$15*'Uninsured Losses (USD)'!$BH10</f>
        <v>2968.7713153829131</v>
      </c>
      <c r="AN10" s="171">
        <f>'Uninsured Losses'!BY$15*'Uninsured Losses (USD)'!$BH10</f>
        <v>2968.7713153829131</v>
      </c>
      <c r="AO10" s="171">
        <f>'Uninsured Losses'!BZ$15*'Uninsured Losses (USD)'!$BH10</f>
        <v>2968.7713153829131</v>
      </c>
      <c r="AP10" s="171">
        <f>'Uninsured Losses'!CA$15*'Uninsured Losses (USD)'!$BH10</f>
        <v>2968.7713153829131</v>
      </c>
      <c r="AQ10" s="171">
        <f>'Uninsured Losses'!CB$15*'Uninsured Losses (USD)'!$BH10</f>
        <v>2968.7713153829131</v>
      </c>
      <c r="AR10" s="171">
        <f>'Uninsured Losses'!CC$15*'Uninsured Losses (USD)'!$BH10</f>
        <v>2968.7713153829131</v>
      </c>
      <c r="AS10" s="171">
        <f>'Uninsured Losses'!CD$15*'Uninsured Losses (USD)'!$BH10</f>
        <v>2968.7713153829131</v>
      </c>
      <c r="AT10" s="171">
        <f>'Uninsured Losses'!CE$15*'Uninsured Losses (USD)'!$BH10</f>
        <v>3057.8344548444011</v>
      </c>
      <c r="AU10" s="171">
        <f>'Uninsured Losses'!CF$15*'Uninsured Losses (USD)'!$BH10</f>
        <v>3057.8344548444011</v>
      </c>
      <c r="AV10" s="171">
        <f>'Uninsured Losses'!CG$15*'Uninsured Losses (USD)'!$BH10</f>
        <v>3057.8344548444011</v>
      </c>
      <c r="AW10" s="171">
        <f>'Uninsured Losses'!CH$15*'Uninsured Losses (USD)'!$BH10</f>
        <v>3057.8344548444011</v>
      </c>
      <c r="AX10" s="171">
        <f>'Uninsured Losses'!CI$15*'Uninsured Losses (USD)'!$BH10</f>
        <v>3057.8344548444011</v>
      </c>
      <c r="AY10" s="171">
        <f>'Uninsured Losses'!CJ$15*'Uninsured Losses (USD)'!$BH10</f>
        <v>3057.8344548444011</v>
      </c>
      <c r="AZ10" s="171">
        <f>'Uninsured Losses'!CK$15*'Uninsured Losses (USD)'!$BH10</f>
        <v>3057.8344548444011</v>
      </c>
      <c r="BA10" s="171">
        <f>'Uninsured Losses'!CL$15*'Uninsured Losses (USD)'!$BH10</f>
        <v>3057.8344548444011</v>
      </c>
      <c r="BB10" s="171">
        <f>'Uninsured Losses'!CM$15*'Uninsured Losses (USD)'!$BH10</f>
        <v>3057.8344548444011</v>
      </c>
      <c r="BC10" s="171">
        <f>'Uninsured Losses'!CN$15*'Uninsured Losses (USD)'!$BH10</f>
        <v>3057.8344548444011</v>
      </c>
      <c r="BD10" s="171">
        <f>'Uninsured Losses'!CO$15*'Uninsured Losses (USD)'!$BH10</f>
        <v>3057.8344548444011</v>
      </c>
      <c r="BE10" s="171">
        <f>'Uninsured Losses'!CP$15*'Uninsured Losses (USD)'!$BH10</f>
        <v>3057.8344548444011</v>
      </c>
      <c r="BH10" s="182">
        <f>SUMIF('ERC By State (Lower 48)'!E:E,'Uninsured Losses (USD)'!D10,'ERC By State (Lower 48)'!C:C)</f>
        <v>5.4289274606455058E-2</v>
      </c>
    </row>
    <row r="11" spans="1:60" s="173" customFormat="1" ht="12.75" customHeight="1">
      <c r="A11" s="170" t="s">
        <v>680</v>
      </c>
      <c r="B11" s="170" t="s">
        <v>637</v>
      </c>
      <c r="C11" s="170" t="str" cm="1">
        <f t="array" ref="C11">IFERROR(INDEX('Legal Entity'!$B:$B,MATCH($D11,'Legal Entity'!$A:$A,0),0),0)</f>
        <v>1170 - COMMUNITY UTILITIES OF INDIANA, INC.       </v>
      </c>
      <c r="D11" s="170" t="s">
        <v>13</v>
      </c>
      <c r="E11" s="170"/>
      <c r="F11" s="171">
        <f>'Uninsured Losses'!AQ$15*'Uninsured Losses (USD)'!$BH11</f>
        <v>1375.2991899813387</v>
      </c>
      <c r="G11" s="171">
        <f>'Uninsured Losses'!AR$15*'Uninsured Losses (USD)'!$BH11</f>
        <v>1375.2991899813387</v>
      </c>
      <c r="H11" s="171">
        <f>'Uninsured Losses'!AS$15*'Uninsured Losses (USD)'!$BH11</f>
        <v>1375.2991899813387</v>
      </c>
      <c r="I11" s="171">
        <f>'Uninsured Losses'!AT$15*'Uninsured Losses (USD)'!$BH11</f>
        <v>1375.2991899813387</v>
      </c>
      <c r="J11" s="171">
        <f>'Uninsured Losses'!AU$15*'Uninsured Losses (USD)'!$BH11</f>
        <v>1485.3231251798461</v>
      </c>
      <c r="K11" s="171">
        <f>'Uninsured Losses'!AV$15*'Uninsured Losses (USD)'!$BH11</f>
        <v>1485.3231251798461</v>
      </c>
      <c r="L11" s="171">
        <f>'Uninsured Losses'!AW$15*'Uninsured Losses (USD)'!$BH11</f>
        <v>1485.3231251798461</v>
      </c>
      <c r="M11" s="171">
        <f>'Uninsured Losses'!AX$15*'Uninsured Losses (USD)'!$BH11</f>
        <v>1485.3231251798461</v>
      </c>
      <c r="N11" s="171">
        <f>'Uninsured Losses'!AY$15*'Uninsured Losses (USD)'!$BH11</f>
        <v>1485.3231251798461</v>
      </c>
      <c r="O11" s="171">
        <f>'Uninsured Losses'!AZ$15*'Uninsured Losses (USD)'!$BH11</f>
        <v>1485.3231251798461</v>
      </c>
      <c r="P11" s="171">
        <f>'Uninsured Losses'!BA$15*'Uninsured Losses (USD)'!$BH11</f>
        <v>1485.3231251798461</v>
      </c>
      <c r="Q11" s="171">
        <f>'Uninsured Losses'!BB$15*'Uninsured Losses (USD)'!$BH11</f>
        <v>1485.3231251798461</v>
      </c>
      <c r="R11" s="171">
        <f>'Uninsured Losses'!BC$15*'Uninsured Losses (USD)'!$BH11</f>
        <v>1485.3231251798461</v>
      </c>
      <c r="S11" s="171">
        <f>'Uninsured Losses'!BD$15*'Uninsured Losses (USD)'!$BH11</f>
        <v>1485.3231251798461</v>
      </c>
      <c r="T11" s="171">
        <f>'Uninsured Losses'!BE$15*'Uninsured Losses (USD)'!$BH11</f>
        <v>1485.3231251798461</v>
      </c>
      <c r="U11" s="171">
        <f>'Uninsured Losses'!BF$15*'Uninsured Losses (USD)'!$BH11</f>
        <v>1485.3231251798461</v>
      </c>
      <c r="V11" s="171">
        <f>'Uninsured Losses'!BG$15*'Uninsured Losses (USD)'!$BH11</f>
        <v>1529.8828189352416</v>
      </c>
      <c r="W11" s="171">
        <f>'Uninsured Losses'!BH$15*'Uninsured Losses (USD)'!$BH11</f>
        <v>1529.8828189352416</v>
      </c>
      <c r="X11" s="171">
        <f>'Uninsured Losses'!BI$15*'Uninsured Losses (USD)'!$BH11</f>
        <v>1529.8828189352416</v>
      </c>
      <c r="Y11" s="171">
        <f>'Uninsured Losses'!BJ$15*'Uninsured Losses (USD)'!$BH11</f>
        <v>1529.8828189352416</v>
      </c>
      <c r="Z11" s="171">
        <f>'Uninsured Losses'!BK$15*'Uninsured Losses (USD)'!$BH11</f>
        <v>1529.8828189352416</v>
      </c>
      <c r="AA11" s="171">
        <f>'Uninsured Losses'!BL$15*'Uninsured Losses (USD)'!$BH11</f>
        <v>1529.8828189352416</v>
      </c>
      <c r="AB11" s="171">
        <f>'Uninsured Losses'!BM$15*'Uninsured Losses (USD)'!$BH11</f>
        <v>1529.8828189352416</v>
      </c>
      <c r="AC11" s="171">
        <f>'Uninsured Losses'!BN$15*'Uninsured Losses (USD)'!$BH11</f>
        <v>1529.8828189352416</v>
      </c>
      <c r="AD11" s="171">
        <f>'Uninsured Losses'!BO$15*'Uninsured Losses (USD)'!$BH11</f>
        <v>1529.8828189352416</v>
      </c>
      <c r="AE11" s="171">
        <f>'Uninsured Losses'!BP$15*'Uninsured Losses (USD)'!$BH11</f>
        <v>1529.8828189352416</v>
      </c>
      <c r="AF11" s="171">
        <f>'Uninsured Losses'!BQ$15*'Uninsured Losses (USD)'!$BH11</f>
        <v>1529.8828189352416</v>
      </c>
      <c r="AG11" s="171">
        <f>'Uninsured Losses'!BR$15*'Uninsured Losses (USD)'!$BH11</f>
        <v>1529.8828189352416</v>
      </c>
      <c r="AH11" s="171">
        <f>'Uninsured Losses'!BS$15*'Uninsured Losses (USD)'!$BH11</f>
        <v>1575.7793035032989</v>
      </c>
      <c r="AI11" s="171">
        <f>'Uninsured Losses'!BT$15*'Uninsured Losses (USD)'!$BH11</f>
        <v>1575.7793035032989</v>
      </c>
      <c r="AJ11" s="171">
        <f>'Uninsured Losses'!BU$15*'Uninsured Losses (USD)'!$BH11</f>
        <v>1575.7793035032989</v>
      </c>
      <c r="AK11" s="171">
        <f>'Uninsured Losses'!BV$15*'Uninsured Losses (USD)'!$BH11</f>
        <v>1575.7793035032989</v>
      </c>
      <c r="AL11" s="171">
        <f>'Uninsured Losses'!BW$15*'Uninsured Losses (USD)'!$BH11</f>
        <v>1575.7793035032989</v>
      </c>
      <c r="AM11" s="171">
        <f>'Uninsured Losses'!BX$15*'Uninsured Losses (USD)'!$BH11</f>
        <v>1575.7793035032989</v>
      </c>
      <c r="AN11" s="171">
        <f>'Uninsured Losses'!BY$15*'Uninsured Losses (USD)'!$BH11</f>
        <v>1575.7793035032989</v>
      </c>
      <c r="AO11" s="171">
        <f>'Uninsured Losses'!BZ$15*'Uninsured Losses (USD)'!$BH11</f>
        <v>1575.7793035032989</v>
      </c>
      <c r="AP11" s="171">
        <f>'Uninsured Losses'!CA$15*'Uninsured Losses (USD)'!$BH11</f>
        <v>1575.7793035032989</v>
      </c>
      <c r="AQ11" s="171">
        <f>'Uninsured Losses'!CB$15*'Uninsured Losses (USD)'!$BH11</f>
        <v>1575.7793035032989</v>
      </c>
      <c r="AR11" s="171">
        <f>'Uninsured Losses'!CC$15*'Uninsured Losses (USD)'!$BH11</f>
        <v>1575.7793035032989</v>
      </c>
      <c r="AS11" s="171">
        <f>'Uninsured Losses'!CD$15*'Uninsured Losses (USD)'!$BH11</f>
        <v>1575.7793035032989</v>
      </c>
      <c r="AT11" s="171">
        <f>'Uninsured Losses'!CE$15*'Uninsured Losses (USD)'!$BH11</f>
        <v>1623.0526826083981</v>
      </c>
      <c r="AU11" s="171">
        <f>'Uninsured Losses'!CF$15*'Uninsured Losses (USD)'!$BH11</f>
        <v>1623.0526826083981</v>
      </c>
      <c r="AV11" s="171">
        <f>'Uninsured Losses'!CG$15*'Uninsured Losses (USD)'!$BH11</f>
        <v>1623.0526826083981</v>
      </c>
      <c r="AW11" s="171">
        <f>'Uninsured Losses'!CH$15*'Uninsured Losses (USD)'!$BH11</f>
        <v>1623.0526826083981</v>
      </c>
      <c r="AX11" s="171">
        <f>'Uninsured Losses'!CI$15*'Uninsured Losses (USD)'!$BH11</f>
        <v>1623.0526826083981</v>
      </c>
      <c r="AY11" s="171">
        <f>'Uninsured Losses'!CJ$15*'Uninsured Losses (USD)'!$BH11</f>
        <v>1623.0526826083981</v>
      </c>
      <c r="AZ11" s="171">
        <f>'Uninsured Losses'!CK$15*'Uninsured Losses (USD)'!$BH11</f>
        <v>1623.0526826083981</v>
      </c>
      <c r="BA11" s="171">
        <f>'Uninsured Losses'!CL$15*'Uninsured Losses (USD)'!$BH11</f>
        <v>1623.0526826083981</v>
      </c>
      <c r="BB11" s="171">
        <f>'Uninsured Losses'!CM$15*'Uninsured Losses (USD)'!$BH11</f>
        <v>1623.0526826083981</v>
      </c>
      <c r="BC11" s="171">
        <f>'Uninsured Losses'!CN$15*'Uninsured Losses (USD)'!$BH11</f>
        <v>1623.0526826083981</v>
      </c>
      <c r="BD11" s="171">
        <f>'Uninsured Losses'!CO$15*'Uninsured Losses (USD)'!$BH11</f>
        <v>1623.0526826083981</v>
      </c>
      <c r="BE11" s="171">
        <f>'Uninsured Losses'!CP$15*'Uninsured Losses (USD)'!$BH11</f>
        <v>1623.0526826083981</v>
      </c>
      <c r="BH11" s="182">
        <f>SUMIF('ERC By State (Lower 48)'!E:E,'Uninsured Losses (USD)'!D11,'ERC By State (Lower 48)'!C:C)</f>
        <v>2.8815933003591785E-2</v>
      </c>
    </row>
    <row r="12" spans="1:60" s="173" customFormat="1" ht="12.75" customHeight="1">
      <c r="A12" s="170" t="s">
        <v>680</v>
      </c>
      <c r="B12" s="170" t="s">
        <v>637</v>
      </c>
      <c r="C12" s="170" t="str" cm="1">
        <f t="array" ref="C12">IFERROR(INDEX('Legal Entity'!$B:$B,MATCH($D12,'Legal Entity'!$A:$A,0),0),0)</f>
        <v>1138 - WATER SERVICE CORPORATION OF KENTUCKY</v>
      </c>
      <c r="D12" s="170" t="s">
        <v>20</v>
      </c>
      <c r="E12" s="170"/>
      <c r="F12" s="171">
        <f>'Uninsured Losses'!AQ$15*'Uninsured Losses (USD)'!$BH12</f>
        <v>1112.5925558952188</v>
      </c>
      <c r="G12" s="171">
        <f>'Uninsured Losses'!AR$15*'Uninsured Losses (USD)'!$BH12</f>
        <v>1112.5925558952188</v>
      </c>
      <c r="H12" s="171">
        <f>'Uninsured Losses'!AS$15*'Uninsured Losses (USD)'!$BH12</f>
        <v>1112.5925558952188</v>
      </c>
      <c r="I12" s="171">
        <f>'Uninsured Losses'!AT$15*'Uninsured Losses (USD)'!$BH12</f>
        <v>1112.5925558952188</v>
      </c>
      <c r="J12" s="171">
        <f>'Uninsured Losses'!AU$15*'Uninsured Losses (USD)'!$BH12</f>
        <v>1201.5999603668365</v>
      </c>
      <c r="K12" s="171">
        <f>'Uninsured Losses'!AV$15*'Uninsured Losses (USD)'!$BH12</f>
        <v>1201.5999603668365</v>
      </c>
      <c r="L12" s="171">
        <f>'Uninsured Losses'!AW$15*'Uninsured Losses (USD)'!$BH12</f>
        <v>1201.5999603668365</v>
      </c>
      <c r="M12" s="171">
        <f>'Uninsured Losses'!AX$15*'Uninsured Losses (USD)'!$BH12</f>
        <v>1201.5999603668365</v>
      </c>
      <c r="N12" s="171">
        <f>'Uninsured Losses'!AY$15*'Uninsured Losses (USD)'!$BH12</f>
        <v>1201.5999603668365</v>
      </c>
      <c r="O12" s="171">
        <f>'Uninsured Losses'!AZ$15*'Uninsured Losses (USD)'!$BH12</f>
        <v>1201.5999603668365</v>
      </c>
      <c r="P12" s="171">
        <f>'Uninsured Losses'!BA$15*'Uninsured Losses (USD)'!$BH12</f>
        <v>1201.5999603668365</v>
      </c>
      <c r="Q12" s="171">
        <f>'Uninsured Losses'!BB$15*'Uninsured Losses (USD)'!$BH12</f>
        <v>1201.5999603668365</v>
      </c>
      <c r="R12" s="171">
        <f>'Uninsured Losses'!BC$15*'Uninsured Losses (USD)'!$BH12</f>
        <v>1201.5999603668365</v>
      </c>
      <c r="S12" s="171">
        <f>'Uninsured Losses'!BD$15*'Uninsured Losses (USD)'!$BH12</f>
        <v>1201.5999603668365</v>
      </c>
      <c r="T12" s="171">
        <f>'Uninsured Losses'!BE$15*'Uninsured Losses (USD)'!$BH12</f>
        <v>1201.5999603668365</v>
      </c>
      <c r="U12" s="171">
        <f>'Uninsured Losses'!BF$15*'Uninsured Losses (USD)'!$BH12</f>
        <v>1201.5999603668365</v>
      </c>
      <c r="V12" s="171">
        <f>'Uninsured Losses'!BG$15*'Uninsured Losses (USD)'!$BH12</f>
        <v>1237.6479591778416</v>
      </c>
      <c r="W12" s="171">
        <f>'Uninsured Losses'!BH$15*'Uninsured Losses (USD)'!$BH12</f>
        <v>1237.6479591778416</v>
      </c>
      <c r="X12" s="171">
        <f>'Uninsured Losses'!BI$15*'Uninsured Losses (USD)'!$BH12</f>
        <v>1237.6479591778416</v>
      </c>
      <c r="Y12" s="171">
        <f>'Uninsured Losses'!BJ$15*'Uninsured Losses (USD)'!$BH12</f>
        <v>1237.6479591778416</v>
      </c>
      <c r="Z12" s="171">
        <f>'Uninsured Losses'!BK$15*'Uninsured Losses (USD)'!$BH12</f>
        <v>1237.6479591778416</v>
      </c>
      <c r="AA12" s="171">
        <f>'Uninsured Losses'!BL$15*'Uninsured Losses (USD)'!$BH12</f>
        <v>1237.6479591778416</v>
      </c>
      <c r="AB12" s="171">
        <f>'Uninsured Losses'!BM$15*'Uninsured Losses (USD)'!$BH12</f>
        <v>1237.6479591778416</v>
      </c>
      <c r="AC12" s="171">
        <f>'Uninsured Losses'!BN$15*'Uninsured Losses (USD)'!$BH12</f>
        <v>1237.6479591778416</v>
      </c>
      <c r="AD12" s="171">
        <f>'Uninsured Losses'!BO$15*'Uninsured Losses (USD)'!$BH12</f>
        <v>1237.6479591778416</v>
      </c>
      <c r="AE12" s="171">
        <f>'Uninsured Losses'!BP$15*'Uninsured Losses (USD)'!$BH12</f>
        <v>1237.6479591778416</v>
      </c>
      <c r="AF12" s="171">
        <f>'Uninsured Losses'!BQ$15*'Uninsured Losses (USD)'!$BH12</f>
        <v>1237.6479591778416</v>
      </c>
      <c r="AG12" s="171">
        <f>'Uninsured Losses'!BR$15*'Uninsured Losses (USD)'!$BH12</f>
        <v>1237.6479591778416</v>
      </c>
      <c r="AH12" s="171">
        <f>'Uninsured Losses'!BS$15*'Uninsured Losses (USD)'!$BH12</f>
        <v>1274.7773979531769</v>
      </c>
      <c r="AI12" s="171">
        <f>'Uninsured Losses'!BT$15*'Uninsured Losses (USD)'!$BH12</f>
        <v>1274.7773979531769</v>
      </c>
      <c r="AJ12" s="171">
        <f>'Uninsured Losses'!BU$15*'Uninsured Losses (USD)'!$BH12</f>
        <v>1274.7773979531769</v>
      </c>
      <c r="AK12" s="171">
        <f>'Uninsured Losses'!BV$15*'Uninsured Losses (USD)'!$BH12</f>
        <v>1274.7773979531769</v>
      </c>
      <c r="AL12" s="171">
        <f>'Uninsured Losses'!BW$15*'Uninsured Losses (USD)'!$BH12</f>
        <v>1274.7773979531769</v>
      </c>
      <c r="AM12" s="171">
        <f>'Uninsured Losses'!BX$15*'Uninsured Losses (USD)'!$BH12</f>
        <v>1274.7773979531769</v>
      </c>
      <c r="AN12" s="171">
        <f>'Uninsured Losses'!BY$15*'Uninsured Losses (USD)'!$BH12</f>
        <v>1274.7773979531769</v>
      </c>
      <c r="AO12" s="171">
        <f>'Uninsured Losses'!BZ$15*'Uninsured Losses (USD)'!$BH12</f>
        <v>1274.7773979531769</v>
      </c>
      <c r="AP12" s="171">
        <f>'Uninsured Losses'!CA$15*'Uninsured Losses (USD)'!$BH12</f>
        <v>1274.7773979531769</v>
      </c>
      <c r="AQ12" s="171">
        <f>'Uninsured Losses'!CB$15*'Uninsured Losses (USD)'!$BH12</f>
        <v>1274.7773979531769</v>
      </c>
      <c r="AR12" s="171">
        <f>'Uninsured Losses'!CC$15*'Uninsured Losses (USD)'!$BH12</f>
        <v>1274.7773979531769</v>
      </c>
      <c r="AS12" s="171">
        <f>'Uninsured Losses'!CD$15*'Uninsured Losses (USD)'!$BH12</f>
        <v>1274.7773979531769</v>
      </c>
      <c r="AT12" s="171">
        <f>'Uninsured Losses'!CE$15*'Uninsured Losses (USD)'!$BH12</f>
        <v>1313.0207198917724</v>
      </c>
      <c r="AU12" s="171">
        <f>'Uninsured Losses'!CF$15*'Uninsured Losses (USD)'!$BH12</f>
        <v>1313.0207198917724</v>
      </c>
      <c r="AV12" s="171">
        <f>'Uninsured Losses'!CG$15*'Uninsured Losses (USD)'!$BH12</f>
        <v>1313.0207198917724</v>
      </c>
      <c r="AW12" s="171">
        <f>'Uninsured Losses'!CH$15*'Uninsured Losses (USD)'!$BH12</f>
        <v>1313.0207198917724</v>
      </c>
      <c r="AX12" s="171">
        <f>'Uninsured Losses'!CI$15*'Uninsured Losses (USD)'!$BH12</f>
        <v>1313.0207198917724</v>
      </c>
      <c r="AY12" s="171">
        <f>'Uninsured Losses'!CJ$15*'Uninsured Losses (USD)'!$BH12</f>
        <v>1313.0207198917724</v>
      </c>
      <c r="AZ12" s="171">
        <f>'Uninsured Losses'!CK$15*'Uninsured Losses (USD)'!$BH12</f>
        <v>1313.0207198917724</v>
      </c>
      <c r="BA12" s="171">
        <f>'Uninsured Losses'!CL$15*'Uninsured Losses (USD)'!$BH12</f>
        <v>1313.0207198917724</v>
      </c>
      <c r="BB12" s="171">
        <f>'Uninsured Losses'!CM$15*'Uninsured Losses (USD)'!$BH12</f>
        <v>1313.0207198917724</v>
      </c>
      <c r="BC12" s="171">
        <f>'Uninsured Losses'!CN$15*'Uninsured Losses (USD)'!$BH12</f>
        <v>1313.0207198917724</v>
      </c>
      <c r="BD12" s="171">
        <f>'Uninsured Losses'!CO$15*'Uninsured Losses (USD)'!$BH12</f>
        <v>1313.0207198917724</v>
      </c>
      <c r="BE12" s="171">
        <f>'Uninsured Losses'!CP$15*'Uninsured Losses (USD)'!$BH12</f>
        <v>1313.0207198917724</v>
      </c>
      <c r="BH12" s="182">
        <f>SUMIF('ERC By State (Lower 48)'!E:E,'Uninsured Losses (USD)'!D12,'ERC By State (Lower 48)'!C:C)</f>
        <v>2.3311576698744799E-2</v>
      </c>
    </row>
    <row r="13" spans="1:60" s="173" customFormat="1" ht="12.75" customHeight="1">
      <c r="A13" s="170" t="s">
        <v>680</v>
      </c>
      <c r="B13" s="170" t="s">
        <v>637</v>
      </c>
      <c r="C13" s="170" t="str" cm="1">
        <f t="array" ref="C13">IFERROR(INDEX('Legal Entity'!$B:$B,MATCH($D13,'Legal Entity'!$A:$A,0),0),0)</f>
        <v>1140 - UTILITIES, INC. OF LOUISIANA</v>
      </c>
      <c r="D13" s="170" t="s">
        <v>21</v>
      </c>
      <c r="E13" s="170"/>
      <c r="F13" s="171">
        <f>'Uninsured Losses'!AQ$15*'Uninsured Losses (USD)'!$BH13</f>
        <v>5191.7422214327689</v>
      </c>
      <c r="G13" s="171">
        <f>'Uninsured Losses'!AR$15*'Uninsured Losses (USD)'!$BH13</f>
        <v>5191.7422214327689</v>
      </c>
      <c r="H13" s="171">
        <f>'Uninsured Losses'!AS$15*'Uninsured Losses (USD)'!$BH13</f>
        <v>5191.7422214327689</v>
      </c>
      <c r="I13" s="171">
        <f>'Uninsured Losses'!AT$15*'Uninsured Losses (USD)'!$BH13</f>
        <v>5191.7422214327689</v>
      </c>
      <c r="J13" s="171">
        <f>'Uninsured Losses'!AU$15*'Uninsured Losses (USD)'!$BH13</f>
        <v>5607.0815991473919</v>
      </c>
      <c r="K13" s="171">
        <f>'Uninsured Losses'!AV$15*'Uninsured Losses (USD)'!$BH13</f>
        <v>5607.0815991473919</v>
      </c>
      <c r="L13" s="171">
        <f>'Uninsured Losses'!AW$15*'Uninsured Losses (USD)'!$BH13</f>
        <v>5607.0815991473919</v>
      </c>
      <c r="M13" s="171">
        <f>'Uninsured Losses'!AX$15*'Uninsured Losses (USD)'!$BH13</f>
        <v>5607.0815991473919</v>
      </c>
      <c r="N13" s="171">
        <f>'Uninsured Losses'!AY$15*'Uninsured Losses (USD)'!$BH13</f>
        <v>5607.0815991473919</v>
      </c>
      <c r="O13" s="171">
        <f>'Uninsured Losses'!AZ$15*'Uninsured Losses (USD)'!$BH13</f>
        <v>5607.0815991473919</v>
      </c>
      <c r="P13" s="171">
        <f>'Uninsured Losses'!BA$15*'Uninsured Losses (USD)'!$BH13</f>
        <v>5607.0815991473919</v>
      </c>
      <c r="Q13" s="171">
        <f>'Uninsured Losses'!BB$15*'Uninsured Losses (USD)'!$BH13</f>
        <v>5607.0815991473919</v>
      </c>
      <c r="R13" s="171">
        <f>'Uninsured Losses'!BC$15*'Uninsured Losses (USD)'!$BH13</f>
        <v>5607.0815991473919</v>
      </c>
      <c r="S13" s="171">
        <f>'Uninsured Losses'!BD$15*'Uninsured Losses (USD)'!$BH13</f>
        <v>5607.0815991473919</v>
      </c>
      <c r="T13" s="171">
        <f>'Uninsured Losses'!BE$15*'Uninsured Losses (USD)'!$BH13</f>
        <v>5607.0815991473919</v>
      </c>
      <c r="U13" s="171">
        <f>'Uninsured Losses'!BF$15*'Uninsured Losses (USD)'!$BH13</f>
        <v>5607.0815991473919</v>
      </c>
      <c r="V13" s="171">
        <f>'Uninsured Losses'!BG$15*'Uninsured Losses (USD)'!$BH13</f>
        <v>5775.2940471218135</v>
      </c>
      <c r="W13" s="171">
        <f>'Uninsured Losses'!BH$15*'Uninsured Losses (USD)'!$BH13</f>
        <v>5775.2940471218135</v>
      </c>
      <c r="X13" s="171">
        <f>'Uninsured Losses'!BI$15*'Uninsured Losses (USD)'!$BH13</f>
        <v>5775.2940471218135</v>
      </c>
      <c r="Y13" s="171">
        <f>'Uninsured Losses'!BJ$15*'Uninsured Losses (USD)'!$BH13</f>
        <v>5775.2940471218135</v>
      </c>
      <c r="Z13" s="171">
        <f>'Uninsured Losses'!BK$15*'Uninsured Losses (USD)'!$BH13</f>
        <v>5775.2940471218135</v>
      </c>
      <c r="AA13" s="171">
        <f>'Uninsured Losses'!BL$15*'Uninsured Losses (USD)'!$BH13</f>
        <v>5775.2940471218135</v>
      </c>
      <c r="AB13" s="171">
        <f>'Uninsured Losses'!BM$15*'Uninsured Losses (USD)'!$BH13</f>
        <v>5775.2940471218135</v>
      </c>
      <c r="AC13" s="171">
        <f>'Uninsured Losses'!BN$15*'Uninsured Losses (USD)'!$BH13</f>
        <v>5775.2940471218135</v>
      </c>
      <c r="AD13" s="171">
        <f>'Uninsured Losses'!BO$15*'Uninsured Losses (USD)'!$BH13</f>
        <v>5775.2940471218135</v>
      </c>
      <c r="AE13" s="171">
        <f>'Uninsured Losses'!BP$15*'Uninsured Losses (USD)'!$BH13</f>
        <v>5775.2940471218135</v>
      </c>
      <c r="AF13" s="171">
        <f>'Uninsured Losses'!BQ$15*'Uninsured Losses (USD)'!$BH13</f>
        <v>5775.2940471218135</v>
      </c>
      <c r="AG13" s="171">
        <f>'Uninsured Losses'!BR$15*'Uninsured Losses (USD)'!$BH13</f>
        <v>5775.2940471218135</v>
      </c>
      <c r="AH13" s="171">
        <f>'Uninsured Losses'!BS$15*'Uninsured Losses (USD)'!$BH13</f>
        <v>5948.5528685354684</v>
      </c>
      <c r="AI13" s="171">
        <f>'Uninsured Losses'!BT$15*'Uninsured Losses (USD)'!$BH13</f>
        <v>5948.5528685354684</v>
      </c>
      <c r="AJ13" s="171">
        <f>'Uninsured Losses'!BU$15*'Uninsured Losses (USD)'!$BH13</f>
        <v>5948.5528685354684</v>
      </c>
      <c r="AK13" s="171">
        <f>'Uninsured Losses'!BV$15*'Uninsured Losses (USD)'!$BH13</f>
        <v>5948.5528685354684</v>
      </c>
      <c r="AL13" s="171">
        <f>'Uninsured Losses'!BW$15*'Uninsured Losses (USD)'!$BH13</f>
        <v>5948.5528685354684</v>
      </c>
      <c r="AM13" s="171">
        <f>'Uninsured Losses'!BX$15*'Uninsured Losses (USD)'!$BH13</f>
        <v>5948.5528685354684</v>
      </c>
      <c r="AN13" s="171">
        <f>'Uninsured Losses'!BY$15*'Uninsured Losses (USD)'!$BH13</f>
        <v>5948.5528685354684</v>
      </c>
      <c r="AO13" s="171">
        <f>'Uninsured Losses'!BZ$15*'Uninsured Losses (USD)'!$BH13</f>
        <v>5948.5528685354684</v>
      </c>
      <c r="AP13" s="171">
        <f>'Uninsured Losses'!CA$15*'Uninsured Losses (USD)'!$BH13</f>
        <v>5948.5528685354684</v>
      </c>
      <c r="AQ13" s="171">
        <f>'Uninsured Losses'!CB$15*'Uninsured Losses (USD)'!$BH13</f>
        <v>5948.5528685354684</v>
      </c>
      <c r="AR13" s="171">
        <f>'Uninsured Losses'!CC$15*'Uninsured Losses (USD)'!$BH13</f>
        <v>5948.5528685354684</v>
      </c>
      <c r="AS13" s="171">
        <f>'Uninsured Losses'!CD$15*'Uninsured Losses (USD)'!$BH13</f>
        <v>5948.5528685354684</v>
      </c>
      <c r="AT13" s="171">
        <f>'Uninsured Losses'!CE$15*'Uninsured Losses (USD)'!$BH13</f>
        <v>6127.0094545915326</v>
      </c>
      <c r="AU13" s="171">
        <f>'Uninsured Losses'!CF$15*'Uninsured Losses (USD)'!$BH13</f>
        <v>6127.0094545915326</v>
      </c>
      <c r="AV13" s="171">
        <f>'Uninsured Losses'!CG$15*'Uninsured Losses (USD)'!$BH13</f>
        <v>6127.0094545915326</v>
      </c>
      <c r="AW13" s="171">
        <f>'Uninsured Losses'!CH$15*'Uninsured Losses (USD)'!$BH13</f>
        <v>6127.0094545915326</v>
      </c>
      <c r="AX13" s="171">
        <f>'Uninsured Losses'!CI$15*'Uninsured Losses (USD)'!$BH13</f>
        <v>6127.0094545915326</v>
      </c>
      <c r="AY13" s="171">
        <f>'Uninsured Losses'!CJ$15*'Uninsured Losses (USD)'!$BH13</f>
        <v>6127.0094545915326</v>
      </c>
      <c r="AZ13" s="171">
        <f>'Uninsured Losses'!CK$15*'Uninsured Losses (USD)'!$BH13</f>
        <v>6127.0094545915326</v>
      </c>
      <c r="BA13" s="171">
        <f>'Uninsured Losses'!CL$15*'Uninsured Losses (USD)'!$BH13</f>
        <v>6127.0094545915326</v>
      </c>
      <c r="BB13" s="171">
        <f>'Uninsured Losses'!CM$15*'Uninsured Losses (USD)'!$BH13</f>
        <v>6127.0094545915326</v>
      </c>
      <c r="BC13" s="171">
        <f>'Uninsured Losses'!CN$15*'Uninsured Losses (USD)'!$BH13</f>
        <v>6127.0094545915326</v>
      </c>
      <c r="BD13" s="171">
        <f>'Uninsured Losses'!CO$15*'Uninsured Losses (USD)'!$BH13</f>
        <v>6127.0094545915326</v>
      </c>
      <c r="BE13" s="171">
        <f>'Uninsured Losses'!CP$15*'Uninsured Losses (USD)'!$BH13</f>
        <v>6127.0094545915326</v>
      </c>
      <c r="BH13" s="182">
        <f>SUMIF('ERC By State (Lower 48)'!E:E,'Uninsured Losses (USD)'!D13,'ERC By State (Lower 48)'!C:C)</f>
        <v>0.10877989103356879</v>
      </c>
    </row>
    <row r="14" spans="1:60" s="173" customFormat="1" ht="12.75" customHeight="1">
      <c r="A14" s="170" t="s">
        <v>680</v>
      </c>
      <c r="B14" s="170" t="s">
        <v>637</v>
      </c>
      <c r="C14" s="170" t="str" cm="1">
        <f t="array" ref="C14">IFERROR(INDEX('Legal Entity'!$B:$B,MATCH($D14,'Legal Entity'!$A:$A,0),0),0)</f>
        <v>1128 - MARYLAND WATER SERVICE, INC.</v>
      </c>
      <c r="D14" s="170" t="s">
        <v>17</v>
      </c>
      <c r="E14" s="170"/>
      <c r="F14" s="171">
        <f>'Uninsured Losses'!AQ$15*'Uninsured Losses (USD)'!$BH14</f>
        <v>731.24218142110612</v>
      </c>
      <c r="G14" s="171">
        <f>'Uninsured Losses'!AR$15*'Uninsured Losses (USD)'!$BH14</f>
        <v>731.24218142110612</v>
      </c>
      <c r="H14" s="171">
        <f>'Uninsured Losses'!AS$15*'Uninsured Losses (USD)'!$BH14</f>
        <v>731.24218142110612</v>
      </c>
      <c r="I14" s="171">
        <f>'Uninsured Losses'!AT$15*'Uninsured Losses (USD)'!$BH14</f>
        <v>731.24218142110612</v>
      </c>
      <c r="J14" s="171">
        <f>'Uninsured Losses'!AU$15*'Uninsured Losses (USD)'!$BH14</f>
        <v>789.74155593479486</v>
      </c>
      <c r="K14" s="171">
        <f>'Uninsured Losses'!AV$15*'Uninsured Losses (USD)'!$BH14</f>
        <v>789.74155593479486</v>
      </c>
      <c r="L14" s="171">
        <f>'Uninsured Losses'!AW$15*'Uninsured Losses (USD)'!$BH14</f>
        <v>789.74155593479486</v>
      </c>
      <c r="M14" s="171">
        <f>'Uninsured Losses'!AX$15*'Uninsured Losses (USD)'!$BH14</f>
        <v>789.74155593479486</v>
      </c>
      <c r="N14" s="171">
        <f>'Uninsured Losses'!AY$15*'Uninsured Losses (USD)'!$BH14</f>
        <v>789.74155593479486</v>
      </c>
      <c r="O14" s="171">
        <f>'Uninsured Losses'!AZ$15*'Uninsured Losses (USD)'!$BH14</f>
        <v>789.74155593479486</v>
      </c>
      <c r="P14" s="171">
        <f>'Uninsured Losses'!BA$15*'Uninsured Losses (USD)'!$BH14</f>
        <v>789.74155593479486</v>
      </c>
      <c r="Q14" s="171">
        <f>'Uninsured Losses'!BB$15*'Uninsured Losses (USD)'!$BH14</f>
        <v>789.74155593479486</v>
      </c>
      <c r="R14" s="171">
        <f>'Uninsured Losses'!BC$15*'Uninsured Losses (USD)'!$BH14</f>
        <v>789.74155593479486</v>
      </c>
      <c r="S14" s="171">
        <f>'Uninsured Losses'!BD$15*'Uninsured Losses (USD)'!$BH14</f>
        <v>789.74155593479486</v>
      </c>
      <c r="T14" s="171">
        <f>'Uninsured Losses'!BE$15*'Uninsured Losses (USD)'!$BH14</f>
        <v>789.74155593479486</v>
      </c>
      <c r="U14" s="171">
        <f>'Uninsured Losses'!BF$15*'Uninsured Losses (USD)'!$BH14</f>
        <v>789.74155593479486</v>
      </c>
      <c r="V14" s="171">
        <f>'Uninsured Losses'!BG$15*'Uninsured Losses (USD)'!$BH14</f>
        <v>813.43380261283869</v>
      </c>
      <c r="W14" s="171">
        <f>'Uninsured Losses'!BH$15*'Uninsured Losses (USD)'!$BH14</f>
        <v>813.43380261283869</v>
      </c>
      <c r="X14" s="171">
        <f>'Uninsured Losses'!BI$15*'Uninsured Losses (USD)'!$BH14</f>
        <v>813.43380261283869</v>
      </c>
      <c r="Y14" s="171">
        <f>'Uninsured Losses'!BJ$15*'Uninsured Losses (USD)'!$BH14</f>
        <v>813.43380261283869</v>
      </c>
      <c r="Z14" s="171">
        <f>'Uninsured Losses'!BK$15*'Uninsured Losses (USD)'!$BH14</f>
        <v>813.43380261283869</v>
      </c>
      <c r="AA14" s="171">
        <f>'Uninsured Losses'!BL$15*'Uninsured Losses (USD)'!$BH14</f>
        <v>813.43380261283869</v>
      </c>
      <c r="AB14" s="171">
        <f>'Uninsured Losses'!BM$15*'Uninsured Losses (USD)'!$BH14</f>
        <v>813.43380261283869</v>
      </c>
      <c r="AC14" s="171">
        <f>'Uninsured Losses'!BN$15*'Uninsured Losses (USD)'!$BH14</f>
        <v>813.43380261283869</v>
      </c>
      <c r="AD14" s="171">
        <f>'Uninsured Losses'!BO$15*'Uninsured Losses (USD)'!$BH14</f>
        <v>813.43380261283869</v>
      </c>
      <c r="AE14" s="171">
        <f>'Uninsured Losses'!BP$15*'Uninsured Losses (USD)'!$BH14</f>
        <v>813.43380261283869</v>
      </c>
      <c r="AF14" s="171">
        <f>'Uninsured Losses'!BQ$15*'Uninsured Losses (USD)'!$BH14</f>
        <v>813.43380261283869</v>
      </c>
      <c r="AG14" s="171">
        <f>'Uninsured Losses'!BR$15*'Uninsured Losses (USD)'!$BH14</f>
        <v>813.43380261283869</v>
      </c>
      <c r="AH14" s="171">
        <f>'Uninsured Losses'!BS$15*'Uninsured Losses (USD)'!$BH14</f>
        <v>837.83681669122393</v>
      </c>
      <c r="AI14" s="171">
        <f>'Uninsured Losses'!BT$15*'Uninsured Losses (USD)'!$BH14</f>
        <v>837.83681669122393</v>
      </c>
      <c r="AJ14" s="171">
        <f>'Uninsured Losses'!BU$15*'Uninsured Losses (USD)'!$BH14</f>
        <v>837.83681669122393</v>
      </c>
      <c r="AK14" s="171">
        <f>'Uninsured Losses'!BV$15*'Uninsured Losses (USD)'!$BH14</f>
        <v>837.83681669122393</v>
      </c>
      <c r="AL14" s="171">
        <f>'Uninsured Losses'!BW$15*'Uninsured Losses (USD)'!$BH14</f>
        <v>837.83681669122393</v>
      </c>
      <c r="AM14" s="171">
        <f>'Uninsured Losses'!BX$15*'Uninsured Losses (USD)'!$BH14</f>
        <v>837.83681669122393</v>
      </c>
      <c r="AN14" s="171">
        <f>'Uninsured Losses'!BY$15*'Uninsured Losses (USD)'!$BH14</f>
        <v>837.83681669122393</v>
      </c>
      <c r="AO14" s="171">
        <f>'Uninsured Losses'!BZ$15*'Uninsured Losses (USD)'!$BH14</f>
        <v>837.83681669122393</v>
      </c>
      <c r="AP14" s="171">
        <f>'Uninsured Losses'!CA$15*'Uninsured Losses (USD)'!$BH14</f>
        <v>837.83681669122393</v>
      </c>
      <c r="AQ14" s="171">
        <f>'Uninsured Losses'!CB$15*'Uninsured Losses (USD)'!$BH14</f>
        <v>837.83681669122393</v>
      </c>
      <c r="AR14" s="171">
        <f>'Uninsured Losses'!CC$15*'Uninsured Losses (USD)'!$BH14</f>
        <v>837.83681669122393</v>
      </c>
      <c r="AS14" s="171">
        <f>'Uninsured Losses'!CD$15*'Uninsured Losses (USD)'!$BH14</f>
        <v>837.83681669122393</v>
      </c>
      <c r="AT14" s="171">
        <f>'Uninsured Losses'!CE$15*'Uninsured Losses (USD)'!$BH14</f>
        <v>862.97192119196075</v>
      </c>
      <c r="AU14" s="171">
        <f>'Uninsured Losses'!CF$15*'Uninsured Losses (USD)'!$BH14</f>
        <v>862.97192119196075</v>
      </c>
      <c r="AV14" s="171">
        <f>'Uninsured Losses'!CG$15*'Uninsured Losses (USD)'!$BH14</f>
        <v>862.97192119196075</v>
      </c>
      <c r="AW14" s="171">
        <f>'Uninsured Losses'!CH$15*'Uninsured Losses (USD)'!$BH14</f>
        <v>862.97192119196075</v>
      </c>
      <c r="AX14" s="171">
        <f>'Uninsured Losses'!CI$15*'Uninsured Losses (USD)'!$BH14</f>
        <v>862.97192119196075</v>
      </c>
      <c r="AY14" s="171">
        <f>'Uninsured Losses'!CJ$15*'Uninsured Losses (USD)'!$BH14</f>
        <v>862.97192119196075</v>
      </c>
      <c r="AZ14" s="171">
        <f>'Uninsured Losses'!CK$15*'Uninsured Losses (USD)'!$BH14</f>
        <v>862.97192119196075</v>
      </c>
      <c r="BA14" s="171">
        <f>'Uninsured Losses'!CL$15*'Uninsured Losses (USD)'!$BH14</f>
        <v>862.97192119196075</v>
      </c>
      <c r="BB14" s="171">
        <f>'Uninsured Losses'!CM$15*'Uninsured Losses (USD)'!$BH14</f>
        <v>862.97192119196075</v>
      </c>
      <c r="BC14" s="171">
        <f>'Uninsured Losses'!CN$15*'Uninsured Losses (USD)'!$BH14</f>
        <v>862.97192119196075</v>
      </c>
      <c r="BD14" s="171">
        <f>'Uninsured Losses'!CO$15*'Uninsured Losses (USD)'!$BH14</f>
        <v>862.97192119196075</v>
      </c>
      <c r="BE14" s="171">
        <f>'Uninsured Losses'!CP$15*'Uninsured Losses (USD)'!$BH14</f>
        <v>862.97192119196075</v>
      </c>
      <c r="BH14" s="182">
        <f>SUMIF('ERC By State (Lower 48)'!E:E,'Uninsured Losses (USD)'!D14,'ERC By State (Lower 48)'!C:C)</f>
        <v>1.5321339431252643E-2</v>
      </c>
    </row>
    <row r="15" spans="1:60" s="173" customFormat="1" ht="12.75" customHeight="1">
      <c r="A15" s="170" t="s">
        <v>680</v>
      </c>
      <c r="B15" s="170" t="s">
        <v>637</v>
      </c>
      <c r="C15" s="170" t="str" cm="1">
        <f t="array" ref="C15">IFERROR(INDEX('Legal Entity'!$B:$B,MATCH($D15,'Legal Entity'!$A:$A,0),0),0)</f>
        <v>1154 - GREAT BASIN WATER CO. F/K/A UTILITIES, INC. OF CENTRAL NEVADA</v>
      </c>
      <c r="D15" s="170" t="s">
        <v>25</v>
      </c>
      <c r="E15" s="170"/>
      <c r="F15" s="171">
        <f>'Uninsured Losses'!AQ$15*'Uninsured Losses (USD)'!$BH15</f>
        <v>3874.9228527702653</v>
      </c>
      <c r="G15" s="171">
        <f>'Uninsured Losses'!AR$15*'Uninsured Losses (USD)'!$BH15</f>
        <v>3874.9228527702653</v>
      </c>
      <c r="H15" s="171">
        <f>'Uninsured Losses'!AS$15*'Uninsured Losses (USD)'!$BH15</f>
        <v>3874.9228527702653</v>
      </c>
      <c r="I15" s="171">
        <f>'Uninsured Losses'!AT$15*'Uninsured Losses (USD)'!$BH15</f>
        <v>3874.9228527702653</v>
      </c>
      <c r="J15" s="171">
        <f>'Uninsured Losses'!AU$15*'Uninsured Losses (USD)'!$BH15</f>
        <v>4184.9166809918879</v>
      </c>
      <c r="K15" s="171">
        <f>'Uninsured Losses'!AV$15*'Uninsured Losses (USD)'!$BH15</f>
        <v>4184.9166809918879</v>
      </c>
      <c r="L15" s="171">
        <f>'Uninsured Losses'!AW$15*'Uninsured Losses (USD)'!$BH15</f>
        <v>4184.9166809918879</v>
      </c>
      <c r="M15" s="171">
        <f>'Uninsured Losses'!AX$15*'Uninsured Losses (USD)'!$BH15</f>
        <v>4184.9166809918879</v>
      </c>
      <c r="N15" s="171">
        <f>'Uninsured Losses'!AY$15*'Uninsured Losses (USD)'!$BH15</f>
        <v>4184.9166809918879</v>
      </c>
      <c r="O15" s="171">
        <f>'Uninsured Losses'!AZ$15*'Uninsured Losses (USD)'!$BH15</f>
        <v>4184.9166809918879</v>
      </c>
      <c r="P15" s="171">
        <f>'Uninsured Losses'!BA$15*'Uninsured Losses (USD)'!$BH15</f>
        <v>4184.9166809918879</v>
      </c>
      <c r="Q15" s="171">
        <f>'Uninsured Losses'!BB$15*'Uninsured Losses (USD)'!$BH15</f>
        <v>4184.9166809918879</v>
      </c>
      <c r="R15" s="171">
        <f>'Uninsured Losses'!BC$15*'Uninsured Losses (USD)'!$BH15</f>
        <v>4184.9166809918879</v>
      </c>
      <c r="S15" s="171">
        <f>'Uninsured Losses'!BD$15*'Uninsured Losses (USD)'!$BH15</f>
        <v>4184.9166809918879</v>
      </c>
      <c r="T15" s="171">
        <f>'Uninsured Losses'!BE$15*'Uninsured Losses (USD)'!$BH15</f>
        <v>4184.9166809918879</v>
      </c>
      <c r="U15" s="171">
        <f>'Uninsured Losses'!BF$15*'Uninsured Losses (USD)'!$BH15</f>
        <v>4184.9166809918879</v>
      </c>
      <c r="V15" s="171">
        <f>'Uninsured Losses'!BG$15*'Uninsured Losses (USD)'!$BH15</f>
        <v>4310.4641814216438</v>
      </c>
      <c r="W15" s="171">
        <f>'Uninsured Losses'!BH$15*'Uninsured Losses (USD)'!$BH15</f>
        <v>4310.4641814216438</v>
      </c>
      <c r="X15" s="171">
        <f>'Uninsured Losses'!BI$15*'Uninsured Losses (USD)'!$BH15</f>
        <v>4310.4641814216438</v>
      </c>
      <c r="Y15" s="171">
        <f>'Uninsured Losses'!BJ$15*'Uninsured Losses (USD)'!$BH15</f>
        <v>4310.4641814216438</v>
      </c>
      <c r="Z15" s="171">
        <f>'Uninsured Losses'!BK$15*'Uninsured Losses (USD)'!$BH15</f>
        <v>4310.4641814216438</v>
      </c>
      <c r="AA15" s="171">
        <f>'Uninsured Losses'!BL$15*'Uninsured Losses (USD)'!$BH15</f>
        <v>4310.4641814216438</v>
      </c>
      <c r="AB15" s="171">
        <f>'Uninsured Losses'!BM$15*'Uninsured Losses (USD)'!$BH15</f>
        <v>4310.4641814216438</v>
      </c>
      <c r="AC15" s="171">
        <f>'Uninsured Losses'!BN$15*'Uninsured Losses (USD)'!$BH15</f>
        <v>4310.4641814216438</v>
      </c>
      <c r="AD15" s="171">
        <f>'Uninsured Losses'!BO$15*'Uninsured Losses (USD)'!$BH15</f>
        <v>4310.4641814216438</v>
      </c>
      <c r="AE15" s="171">
        <f>'Uninsured Losses'!BP$15*'Uninsured Losses (USD)'!$BH15</f>
        <v>4310.4641814216438</v>
      </c>
      <c r="AF15" s="171">
        <f>'Uninsured Losses'!BQ$15*'Uninsured Losses (USD)'!$BH15</f>
        <v>4310.4641814216438</v>
      </c>
      <c r="AG15" s="171">
        <f>'Uninsured Losses'!BR$15*'Uninsured Losses (USD)'!$BH15</f>
        <v>4310.4641814216438</v>
      </c>
      <c r="AH15" s="171">
        <f>'Uninsured Losses'!BS$15*'Uninsured Losses (USD)'!$BH15</f>
        <v>4439.7781068642935</v>
      </c>
      <c r="AI15" s="171">
        <f>'Uninsured Losses'!BT$15*'Uninsured Losses (USD)'!$BH15</f>
        <v>4439.7781068642935</v>
      </c>
      <c r="AJ15" s="171">
        <f>'Uninsured Losses'!BU$15*'Uninsured Losses (USD)'!$BH15</f>
        <v>4439.7781068642935</v>
      </c>
      <c r="AK15" s="171">
        <f>'Uninsured Losses'!BV$15*'Uninsured Losses (USD)'!$BH15</f>
        <v>4439.7781068642935</v>
      </c>
      <c r="AL15" s="171">
        <f>'Uninsured Losses'!BW$15*'Uninsured Losses (USD)'!$BH15</f>
        <v>4439.7781068642935</v>
      </c>
      <c r="AM15" s="171">
        <f>'Uninsured Losses'!BX$15*'Uninsured Losses (USD)'!$BH15</f>
        <v>4439.7781068642935</v>
      </c>
      <c r="AN15" s="171">
        <f>'Uninsured Losses'!BY$15*'Uninsured Losses (USD)'!$BH15</f>
        <v>4439.7781068642935</v>
      </c>
      <c r="AO15" s="171">
        <f>'Uninsured Losses'!BZ$15*'Uninsured Losses (USD)'!$BH15</f>
        <v>4439.7781068642935</v>
      </c>
      <c r="AP15" s="171">
        <f>'Uninsured Losses'!CA$15*'Uninsured Losses (USD)'!$BH15</f>
        <v>4439.7781068642935</v>
      </c>
      <c r="AQ15" s="171">
        <f>'Uninsured Losses'!CB$15*'Uninsured Losses (USD)'!$BH15</f>
        <v>4439.7781068642935</v>
      </c>
      <c r="AR15" s="171">
        <f>'Uninsured Losses'!CC$15*'Uninsured Losses (USD)'!$BH15</f>
        <v>4439.7781068642935</v>
      </c>
      <c r="AS15" s="171">
        <f>'Uninsured Losses'!CD$15*'Uninsured Losses (USD)'!$BH15</f>
        <v>4439.7781068642935</v>
      </c>
      <c r="AT15" s="171">
        <f>'Uninsured Losses'!CE$15*'Uninsured Losses (USD)'!$BH15</f>
        <v>4572.971450070223</v>
      </c>
      <c r="AU15" s="171">
        <f>'Uninsured Losses'!CF$15*'Uninsured Losses (USD)'!$BH15</f>
        <v>4572.971450070223</v>
      </c>
      <c r="AV15" s="171">
        <f>'Uninsured Losses'!CG$15*'Uninsured Losses (USD)'!$BH15</f>
        <v>4572.971450070223</v>
      </c>
      <c r="AW15" s="171">
        <f>'Uninsured Losses'!CH$15*'Uninsured Losses (USD)'!$BH15</f>
        <v>4572.971450070223</v>
      </c>
      <c r="AX15" s="171">
        <f>'Uninsured Losses'!CI$15*'Uninsured Losses (USD)'!$BH15</f>
        <v>4572.971450070223</v>
      </c>
      <c r="AY15" s="171">
        <f>'Uninsured Losses'!CJ$15*'Uninsured Losses (USD)'!$BH15</f>
        <v>4572.971450070223</v>
      </c>
      <c r="AZ15" s="171">
        <f>'Uninsured Losses'!CK$15*'Uninsured Losses (USD)'!$BH15</f>
        <v>4572.971450070223</v>
      </c>
      <c r="BA15" s="171">
        <f>'Uninsured Losses'!CL$15*'Uninsured Losses (USD)'!$BH15</f>
        <v>4572.971450070223</v>
      </c>
      <c r="BB15" s="171">
        <f>'Uninsured Losses'!CM$15*'Uninsured Losses (USD)'!$BH15</f>
        <v>4572.971450070223</v>
      </c>
      <c r="BC15" s="171">
        <f>'Uninsured Losses'!CN$15*'Uninsured Losses (USD)'!$BH15</f>
        <v>4572.971450070223</v>
      </c>
      <c r="BD15" s="171">
        <f>'Uninsured Losses'!CO$15*'Uninsured Losses (USD)'!$BH15</f>
        <v>4572.971450070223</v>
      </c>
      <c r="BE15" s="171">
        <f>'Uninsured Losses'!CP$15*'Uninsured Losses (USD)'!$BH15</f>
        <v>4572.971450070223</v>
      </c>
      <c r="BH15" s="182">
        <f>SUMIF('ERC By State (Lower 48)'!E:E,'Uninsured Losses (USD)'!D15,'ERC By State (Lower 48)'!C:C)</f>
        <v>8.118925549649296E-2</v>
      </c>
    </row>
    <row r="16" spans="1:60" s="173" customFormat="1" ht="12.75" customHeight="1">
      <c r="A16" s="170" t="s">
        <v>680</v>
      </c>
      <c r="B16" s="170" t="s">
        <v>637</v>
      </c>
      <c r="C16" s="170" t="str" cm="1">
        <f t="array" ref="C16">IFERROR(INDEX('Legal Entity'!$B:$B,MATCH($D16,'Legal Entity'!$A:$A,0),0),0)</f>
        <v>1130 - MONTAGUE WATER COMPANY, INC.</v>
      </c>
      <c r="D16" s="170" t="s">
        <v>27</v>
      </c>
      <c r="E16" s="170"/>
      <c r="F16" s="171">
        <f>'Uninsured Losses'!AQ$15*'Uninsured Losses (USD)'!$BH16</f>
        <v>173.07731186850236</v>
      </c>
      <c r="G16" s="171">
        <f>'Uninsured Losses'!AR$15*'Uninsured Losses (USD)'!$BH16</f>
        <v>173.07731186850236</v>
      </c>
      <c r="H16" s="171">
        <f>'Uninsured Losses'!AS$15*'Uninsured Losses (USD)'!$BH16</f>
        <v>173.07731186850236</v>
      </c>
      <c r="I16" s="171">
        <f>'Uninsured Losses'!AT$15*'Uninsured Losses (USD)'!$BH16</f>
        <v>173.07731186850236</v>
      </c>
      <c r="J16" s="171">
        <f>'Uninsured Losses'!AU$15*'Uninsured Losses (USD)'!$BH16</f>
        <v>186.9234968179826</v>
      </c>
      <c r="K16" s="171">
        <f>'Uninsured Losses'!AV$15*'Uninsured Losses (USD)'!$BH16</f>
        <v>186.9234968179826</v>
      </c>
      <c r="L16" s="171">
        <f>'Uninsured Losses'!AW$15*'Uninsured Losses (USD)'!$BH16</f>
        <v>186.9234968179826</v>
      </c>
      <c r="M16" s="171">
        <f>'Uninsured Losses'!AX$15*'Uninsured Losses (USD)'!$BH16</f>
        <v>186.9234968179826</v>
      </c>
      <c r="N16" s="171">
        <f>'Uninsured Losses'!AY$15*'Uninsured Losses (USD)'!$BH16</f>
        <v>186.9234968179826</v>
      </c>
      <c r="O16" s="171">
        <f>'Uninsured Losses'!AZ$15*'Uninsured Losses (USD)'!$BH16</f>
        <v>186.9234968179826</v>
      </c>
      <c r="P16" s="171">
        <f>'Uninsured Losses'!BA$15*'Uninsured Losses (USD)'!$BH16</f>
        <v>186.9234968179826</v>
      </c>
      <c r="Q16" s="171">
        <f>'Uninsured Losses'!BB$15*'Uninsured Losses (USD)'!$BH16</f>
        <v>186.9234968179826</v>
      </c>
      <c r="R16" s="171">
        <f>'Uninsured Losses'!BC$15*'Uninsured Losses (USD)'!$BH16</f>
        <v>186.9234968179826</v>
      </c>
      <c r="S16" s="171">
        <f>'Uninsured Losses'!BD$15*'Uninsured Losses (USD)'!$BH16</f>
        <v>186.9234968179826</v>
      </c>
      <c r="T16" s="171">
        <f>'Uninsured Losses'!BE$15*'Uninsured Losses (USD)'!$BH16</f>
        <v>186.9234968179826</v>
      </c>
      <c r="U16" s="171">
        <f>'Uninsured Losses'!BF$15*'Uninsured Losses (USD)'!$BH16</f>
        <v>186.9234968179826</v>
      </c>
      <c r="V16" s="171">
        <f>'Uninsured Losses'!BG$15*'Uninsured Losses (USD)'!$BH16</f>
        <v>192.53120172252207</v>
      </c>
      <c r="W16" s="171">
        <f>'Uninsured Losses'!BH$15*'Uninsured Losses (USD)'!$BH16</f>
        <v>192.53120172252207</v>
      </c>
      <c r="X16" s="171">
        <f>'Uninsured Losses'!BI$15*'Uninsured Losses (USD)'!$BH16</f>
        <v>192.53120172252207</v>
      </c>
      <c r="Y16" s="171">
        <f>'Uninsured Losses'!BJ$15*'Uninsured Losses (USD)'!$BH16</f>
        <v>192.53120172252207</v>
      </c>
      <c r="Z16" s="171">
        <f>'Uninsured Losses'!BK$15*'Uninsured Losses (USD)'!$BH16</f>
        <v>192.53120172252207</v>
      </c>
      <c r="AA16" s="171">
        <f>'Uninsured Losses'!BL$15*'Uninsured Losses (USD)'!$BH16</f>
        <v>192.53120172252207</v>
      </c>
      <c r="AB16" s="171">
        <f>'Uninsured Losses'!BM$15*'Uninsured Losses (USD)'!$BH16</f>
        <v>192.53120172252207</v>
      </c>
      <c r="AC16" s="171">
        <f>'Uninsured Losses'!BN$15*'Uninsured Losses (USD)'!$BH16</f>
        <v>192.53120172252207</v>
      </c>
      <c r="AD16" s="171">
        <f>'Uninsured Losses'!BO$15*'Uninsured Losses (USD)'!$BH16</f>
        <v>192.53120172252207</v>
      </c>
      <c r="AE16" s="171">
        <f>'Uninsured Losses'!BP$15*'Uninsured Losses (USD)'!$BH16</f>
        <v>192.53120172252207</v>
      </c>
      <c r="AF16" s="171">
        <f>'Uninsured Losses'!BQ$15*'Uninsured Losses (USD)'!$BH16</f>
        <v>192.53120172252207</v>
      </c>
      <c r="AG16" s="171">
        <f>'Uninsured Losses'!BR$15*'Uninsured Losses (USD)'!$BH16</f>
        <v>192.53120172252207</v>
      </c>
      <c r="AH16" s="171">
        <f>'Uninsured Losses'!BS$15*'Uninsured Losses (USD)'!$BH16</f>
        <v>198.30713777419774</v>
      </c>
      <c r="AI16" s="171">
        <f>'Uninsured Losses'!BT$15*'Uninsured Losses (USD)'!$BH16</f>
        <v>198.30713777419774</v>
      </c>
      <c r="AJ16" s="171">
        <f>'Uninsured Losses'!BU$15*'Uninsured Losses (USD)'!$BH16</f>
        <v>198.30713777419774</v>
      </c>
      <c r="AK16" s="171">
        <f>'Uninsured Losses'!BV$15*'Uninsured Losses (USD)'!$BH16</f>
        <v>198.30713777419774</v>
      </c>
      <c r="AL16" s="171">
        <f>'Uninsured Losses'!BW$15*'Uninsured Losses (USD)'!$BH16</f>
        <v>198.30713777419774</v>
      </c>
      <c r="AM16" s="171">
        <f>'Uninsured Losses'!BX$15*'Uninsured Losses (USD)'!$BH16</f>
        <v>198.30713777419774</v>
      </c>
      <c r="AN16" s="171">
        <f>'Uninsured Losses'!BY$15*'Uninsured Losses (USD)'!$BH16</f>
        <v>198.30713777419774</v>
      </c>
      <c r="AO16" s="171">
        <f>'Uninsured Losses'!BZ$15*'Uninsured Losses (USD)'!$BH16</f>
        <v>198.30713777419774</v>
      </c>
      <c r="AP16" s="171">
        <f>'Uninsured Losses'!CA$15*'Uninsured Losses (USD)'!$BH16</f>
        <v>198.30713777419774</v>
      </c>
      <c r="AQ16" s="171">
        <f>'Uninsured Losses'!CB$15*'Uninsured Losses (USD)'!$BH16</f>
        <v>198.30713777419774</v>
      </c>
      <c r="AR16" s="171">
        <f>'Uninsured Losses'!CC$15*'Uninsured Losses (USD)'!$BH16</f>
        <v>198.30713777419774</v>
      </c>
      <c r="AS16" s="171">
        <f>'Uninsured Losses'!CD$15*'Uninsured Losses (USD)'!$BH16</f>
        <v>198.30713777419774</v>
      </c>
      <c r="AT16" s="171">
        <f>'Uninsured Losses'!CE$15*'Uninsured Losses (USD)'!$BH16</f>
        <v>204.25635190742369</v>
      </c>
      <c r="AU16" s="171">
        <f>'Uninsured Losses'!CF$15*'Uninsured Losses (USD)'!$BH16</f>
        <v>204.25635190742369</v>
      </c>
      <c r="AV16" s="171">
        <f>'Uninsured Losses'!CG$15*'Uninsured Losses (USD)'!$BH16</f>
        <v>204.25635190742369</v>
      </c>
      <c r="AW16" s="171">
        <f>'Uninsured Losses'!CH$15*'Uninsured Losses (USD)'!$BH16</f>
        <v>204.25635190742369</v>
      </c>
      <c r="AX16" s="171">
        <f>'Uninsured Losses'!CI$15*'Uninsured Losses (USD)'!$BH16</f>
        <v>204.25635190742369</v>
      </c>
      <c r="AY16" s="171">
        <f>'Uninsured Losses'!CJ$15*'Uninsured Losses (USD)'!$BH16</f>
        <v>204.25635190742369</v>
      </c>
      <c r="AZ16" s="171">
        <f>'Uninsured Losses'!CK$15*'Uninsured Losses (USD)'!$BH16</f>
        <v>204.25635190742369</v>
      </c>
      <c r="BA16" s="171">
        <f>'Uninsured Losses'!CL$15*'Uninsured Losses (USD)'!$BH16</f>
        <v>204.25635190742369</v>
      </c>
      <c r="BB16" s="171">
        <f>'Uninsured Losses'!CM$15*'Uninsured Losses (USD)'!$BH16</f>
        <v>204.25635190742369</v>
      </c>
      <c r="BC16" s="171">
        <f>'Uninsured Losses'!CN$15*'Uninsured Losses (USD)'!$BH16</f>
        <v>204.25635190742369</v>
      </c>
      <c r="BD16" s="171">
        <f>'Uninsured Losses'!CO$15*'Uninsured Losses (USD)'!$BH16</f>
        <v>204.25635190742369</v>
      </c>
      <c r="BE16" s="171">
        <f>'Uninsured Losses'!CP$15*'Uninsured Losses (USD)'!$BH16</f>
        <v>204.25635190742369</v>
      </c>
      <c r="BH16" s="182">
        <f>SUMIF('ERC By State (Lower 48)'!E:E,'Uninsured Losses (USD)'!D16,'ERC By State (Lower 48)'!C:C)</f>
        <v>3.6263994478991867E-3</v>
      </c>
    </row>
    <row r="17" spans="1:60" s="173" customFormat="1" ht="12.75" customHeight="1">
      <c r="A17" s="170" t="s">
        <v>680</v>
      </c>
      <c r="B17" s="170" t="s">
        <v>637</v>
      </c>
      <c r="C17" s="170" t="str" cm="1">
        <f t="array" ref="C17">IFERROR(INDEX('Legal Entity'!$B:$B,MATCH($D17,'Legal Entity'!$A:$A,0),0),0)</f>
        <v>1116 - CAROLINA WATER SERVICE, INC. OF NORTH CAROLINA</v>
      </c>
      <c r="D17" s="170" t="s">
        <v>14</v>
      </c>
      <c r="E17" s="170"/>
      <c r="F17" s="171">
        <f>'Uninsured Losses'!AQ$15*'Uninsured Losses (USD)'!$BH17</f>
        <v>8987.7474336501655</v>
      </c>
      <c r="G17" s="171">
        <f>'Uninsured Losses'!AR$15*'Uninsured Losses (USD)'!$BH17</f>
        <v>8987.7474336501655</v>
      </c>
      <c r="H17" s="171">
        <f>'Uninsured Losses'!AS$15*'Uninsured Losses (USD)'!$BH17</f>
        <v>8987.7474336501655</v>
      </c>
      <c r="I17" s="171">
        <f>'Uninsured Losses'!AT$15*'Uninsured Losses (USD)'!$BH17</f>
        <v>8987.7474336501655</v>
      </c>
      <c r="J17" s="171">
        <f>'Uninsured Losses'!AU$15*'Uninsured Losses (USD)'!$BH17</f>
        <v>9706.7672283421816</v>
      </c>
      <c r="K17" s="171">
        <f>'Uninsured Losses'!AV$15*'Uninsured Losses (USD)'!$BH17</f>
        <v>9706.7672283421816</v>
      </c>
      <c r="L17" s="171">
        <f>'Uninsured Losses'!AW$15*'Uninsured Losses (USD)'!$BH17</f>
        <v>9706.7672283421816</v>
      </c>
      <c r="M17" s="171">
        <f>'Uninsured Losses'!AX$15*'Uninsured Losses (USD)'!$BH17</f>
        <v>9706.7672283421816</v>
      </c>
      <c r="N17" s="171">
        <f>'Uninsured Losses'!AY$15*'Uninsured Losses (USD)'!$BH17</f>
        <v>9706.7672283421816</v>
      </c>
      <c r="O17" s="171">
        <f>'Uninsured Losses'!AZ$15*'Uninsured Losses (USD)'!$BH17</f>
        <v>9706.7672283421816</v>
      </c>
      <c r="P17" s="171">
        <f>'Uninsured Losses'!BA$15*'Uninsured Losses (USD)'!$BH17</f>
        <v>9706.7672283421816</v>
      </c>
      <c r="Q17" s="171">
        <f>'Uninsured Losses'!BB$15*'Uninsured Losses (USD)'!$BH17</f>
        <v>9706.7672283421816</v>
      </c>
      <c r="R17" s="171">
        <f>'Uninsured Losses'!BC$15*'Uninsured Losses (USD)'!$BH17</f>
        <v>9706.7672283421816</v>
      </c>
      <c r="S17" s="171">
        <f>'Uninsured Losses'!BD$15*'Uninsured Losses (USD)'!$BH17</f>
        <v>9706.7672283421816</v>
      </c>
      <c r="T17" s="171">
        <f>'Uninsured Losses'!BE$15*'Uninsured Losses (USD)'!$BH17</f>
        <v>9706.7672283421816</v>
      </c>
      <c r="U17" s="171">
        <f>'Uninsured Losses'!BF$15*'Uninsured Losses (USD)'!$BH17</f>
        <v>9706.7672283421816</v>
      </c>
      <c r="V17" s="171">
        <f>'Uninsured Losses'!BG$15*'Uninsured Losses (USD)'!$BH17</f>
        <v>9997.9702451924477</v>
      </c>
      <c r="W17" s="171">
        <f>'Uninsured Losses'!BH$15*'Uninsured Losses (USD)'!$BH17</f>
        <v>9997.9702451924477</v>
      </c>
      <c r="X17" s="171">
        <f>'Uninsured Losses'!BI$15*'Uninsured Losses (USD)'!$BH17</f>
        <v>9997.9702451924477</v>
      </c>
      <c r="Y17" s="171">
        <f>'Uninsured Losses'!BJ$15*'Uninsured Losses (USD)'!$BH17</f>
        <v>9997.9702451924477</v>
      </c>
      <c r="Z17" s="171">
        <f>'Uninsured Losses'!BK$15*'Uninsured Losses (USD)'!$BH17</f>
        <v>9997.9702451924477</v>
      </c>
      <c r="AA17" s="171">
        <f>'Uninsured Losses'!BL$15*'Uninsured Losses (USD)'!$BH17</f>
        <v>9997.9702451924477</v>
      </c>
      <c r="AB17" s="171">
        <f>'Uninsured Losses'!BM$15*'Uninsured Losses (USD)'!$BH17</f>
        <v>9997.9702451924477</v>
      </c>
      <c r="AC17" s="171">
        <f>'Uninsured Losses'!BN$15*'Uninsured Losses (USD)'!$BH17</f>
        <v>9997.9702451924477</v>
      </c>
      <c r="AD17" s="171">
        <f>'Uninsured Losses'!BO$15*'Uninsured Losses (USD)'!$BH17</f>
        <v>9997.9702451924477</v>
      </c>
      <c r="AE17" s="171">
        <f>'Uninsured Losses'!BP$15*'Uninsured Losses (USD)'!$BH17</f>
        <v>9997.9702451924477</v>
      </c>
      <c r="AF17" s="171">
        <f>'Uninsured Losses'!BQ$15*'Uninsured Losses (USD)'!$BH17</f>
        <v>9997.9702451924477</v>
      </c>
      <c r="AG17" s="171">
        <f>'Uninsured Losses'!BR$15*'Uninsured Losses (USD)'!$BH17</f>
        <v>9997.9702451924477</v>
      </c>
      <c r="AH17" s="171">
        <f>'Uninsured Losses'!BS$15*'Uninsured Losses (USD)'!$BH17</f>
        <v>10297.90935254822</v>
      </c>
      <c r="AI17" s="171">
        <f>'Uninsured Losses'!BT$15*'Uninsured Losses (USD)'!$BH17</f>
        <v>10297.90935254822</v>
      </c>
      <c r="AJ17" s="171">
        <f>'Uninsured Losses'!BU$15*'Uninsured Losses (USD)'!$BH17</f>
        <v>10297.90935254822</v>
      </c>
      <c r="AK17" s="171">
        <f>'Uninsured Losses'!BV$15*'Uninsured Losses (USD)'!$BH17</f>
        <v>10297.90935254822</v>
      </c>
      <c r="AL17" s="171">
        <f>'Uninsured Losses'!BW$15*'Uninsured Losses (USD)'!$BH17</f>
        <v>10297.90935254822</v>
      </c>
      <c r="AM17" s="171">
        <f>'Uninsured Losses'!BX$15*'Uninsured Losses (USD)'!$BH17</f>
        <v>10297.90935254822</v>
      </c>
      <c r="AN17" s="171">
        <f>'Uninsured Losses'!BY$15*'Uninsured Losses (USD)'!$BH17</f>
        <v>10297.90935254822</v>
      </c>
      <c r="AO17" s="171">
        <f>'Uninsured Losses'!BZ$15*'Uninsured Losses (USD)'!$BH17</f>
        <v>10297.90935254822</v>
      </c>
      <c r="AP17" s="171">
        <f>'Uninsured Losses'!CA$15*'Uninsured Losses (USD)'!$BH17</f>
        <v>10297.90935254822</v>
      </c>
      <c r="AQ17" s="171">
        <f>'Uninsured Losses'!CB$15*'Uninsured Losses (USD)'!$BH17</f>
        <v>10297.90935254822</v>
      </c>
      <c r="AR17" s="171">
        <f>'Uninsured Losses'!CC$15*'Uninsured Losses (USD)'!$BH17</f>
        <v>10297.90935254822</v>
      </c>
      <c r="AS17" s="171">
        <f>'Uninsured Losses'!CD$15*'Uninsured Losses (USD)'!$BH17</f>
        <v>10297.90935254822</v>
      </c>
      <c r="AT17" s="171">
        <f>'Uninsured Losses'!CE$15*'Uninsured Losses (USD)'!$BH17</f>
        <v>10606.846633124669</v>
      </c>
      <c r="AU17" s="171">
        <f>'Uninsured Losses'!CF$15*'Uninsured Losses (USD)'!$BH17</f>
        <v>10606.846633124669</v>
      </c>
      <c r="AV17" s="171">
        <f>'Uninsured Losses'!CG$15*'Uninsured Losses (USD)'!$BH17</f>
        <v>10606.846633124669</v>
      </c>
      <c r="AW17" s="171">
        <f>'Uninsured Losses'!CH$15*'Uninsured Losses (USD)'!$BH17</f>
        <v>10606.846633124669</v>
      </c>
      <c r="AX17" s="171">
        <f>'Uninsured Losses'!CI$15*'Uninsured Losses (USD)'!$BH17</f>
        <v>10606.846633124669</v>
      </c>
      <c r="AY17" s="171">
        <f>'Uninsured Losses'!CJ$15*'Uninsured Losses (USD)'!$BH17</f>
        <v>10606.846633124669</v>
      </c>
      <c r="AZ17" s="171">
        <f>'Uninsured Losses'!CK$15*'Uninsured Losses (USD)'!$BH17</f>
        <v>10606.846633124669</v>
      </c>
      <c r="BA17" s="171">
        <f>'Uninsured Losses'!CL$15*'Uninsured Losses (USD)'!$BH17</f>
        <v>10606.846633124669</v>
      </c>
      <c r="BB17" s="171">
        <f>'Uninsured Losses'!CM$15*'Uninsured Losses (USD)'!$BH17</f>
        <v>10606.846633124669</v>
      </c>
      <c r="BC17" s="171">
        <f>'Uninsured Losses'!CN$15*'Uninsured Losses (USD)'!$BH17</f>
        <v>10606.846633124669</v>
      </c>
      <c r="BD17" s="171">
        <f>'Uninsured Losses'!CO$15*'Uninsured Losses (USD)'!$BH17</f>
        <v>10606.846633124669</v>
      </c>
      <c r="BE17" s="171">
        <f>'Uninsured Losses'!CP$15*'Uninsured Losses (USD)'!$BH17</f>
        <v>10606.846633124669</v>
      </c>
      <c r="BH17" s="182">
        <f>SUMIF('ERC By State (Lower 48)'!E:E,'Uninsured Losses (USD)'!D17,'ERC By State (Lower 48)'!C:C)</f>
        <v>0.18831562600191845</v>
      </c>
    </row>
    <row r="18" spans="1:60" s="173" customFormat="1" ht="12.75" customHeight="1">
      <c r="A18" s="170" t="s">
        <v>680</v>
      </c>
      <c r="B18" s="170" t="s">
        <v>637</v>
      </c>
      <c r="C18" s="170" t="str" cm="1">
        <f t="array" ref="C18">IFERROR(INDEX('Legal Entity'!$B:$B,MATCH($D18,'Legal Entity'!$A:$A,0),0),0)</f>
        <v>1174 - COMMUNITY UTILITIES OF PENNSYLVANIA INC.     </v>
      </c>
      <c r="D18" s="170" t="s">
        <v>18</v>
      </c>
      <c r="E18" s="170"/>
      <c r="F18" s="171">
        <f>'Uninsured Losses'!AQ$15*'Uninsured Losses (USD)'!$BH18</f>
        <v>1126.3665201733838</v>
      </c>
      <c r="G18" s="171">
        <f>'Uninsured Losses'!AR$15*'Uninsured Losses (USD)'!$BH18</f>
        <v>1126.3665201733838</v>
      </c>
      <c r="H18" s="171">
        <f>'Uninsured Losses'!AS$15*'Uninsured Losses (USD)'!$BH18</f>
        <v>1126.3665201733838</v>
      </c>
      <c r="I18" s="171">
        <f>'Uninsured Losses'!AT$15*'Uninsured Losses (USD)'!$BH18</f>
        <v>1126.3665201733838</v>
      </c>
      <c r="J18" s="171">
        <f>'Uninsured Losses'!AU$15*'Uninsured Losses (USD)'!$BH18</f>
        <v>1216.4758417872547</v>
      </c>
      <c r="K18" s="171">
        <f>'Uninsured Losses'!AV$15*'Uninsured Losses (USD)'!$BH18</f>
        <v>1216.4758417872547</v>
      </c>
      <c r="L18" s="171">
        <f>'Uninsured Losses'!AW$15*'Uninsured Losses (USD)'!$BH18</f>
        <v>1216.4758417872547</v>
      </c>
      <c r="M18" s="171">
        <f>'Uninsured Losses'!AX$15*'Uninsured Losses (USD)'!$BH18</f>
        <v>1216.4758417872547</v>
      </c>
      <c r="N18" s="171">
        <f>'Uninsured Losses'!AY$15*'Uninsured Losses (USD)'!$BH18</f>
        <v>1216.4758417872547</v>
      </c>
      <c r="O18" s="171">
        <f>'Uninsured Losses'!AZ$15*'Uninsured Losses (USD)'!$BH18</f>
        <v>1216.4758417872547</v>
      </c>
      <c r="P18" s="171">
        <f>'Uninsured Losses'!BA$15*'Uninsured Losses (USD)'!$BH18</f>
        <v>1216.4758417872547</v>
      </c>
      <c r="Q18" s="171">
        <f>'Uninsured Losses'!BB$15*'Uninsured Losses (USD)'!$BH18</f>
        <v>1216.4758417872547</v>
      </c>
      <c r="R18" s="171">
        <f>'Uninsured Losses'!BC$15*'Uninsured Losses (USD)'!$BH18</f>
        <v>1216.4758417872547</v>
      </c>
      <c r="S18" s="171">
        <f>'Uninsured Losses'!BD$15*'Uninsured Losses (USD)'!$BH18</f>
        <v>1216.4758417872547</v>
      </c>
      <c r="T18" s="171">
        <f>'Uninsured Losses'!BE$15*'Uninsured Losses (USD)'!$BH18</f>
        <v>1216.4758417872547</v>
      </c>
      <c r="U18" s="171">
        <f>'Uninsured Losses'!BF$15*'Uninsured Losses (USD)'!$BH18</f>
        <v>1216.4758417872547</v>
      </c>
      <c r="V18" s="171">
        <f>'Uninsured Losses'!BG$15*'Uninsured Losses (USD)'!$BH18</f>
        <v>1252.9701170408723</v>
      </c>
      <c r="W18" s="171">
        <f>'Uninsured Losses'!BH$15*'Uninsured Losses (USD)'!$BH18</f>
        <v>1252.9701170408723</v>
      </c>
      <c r="X18" s="171">
        <f>'Uninsured Losses'!BI$15*'Uninsured Losses (USD)'!$BH18</f>
        <v>1252.9701170408723</v>
      </c>
      <c r="Y18" s="171">
        <f>'Uninsured Losses'!BJ$15*'Uninsured Losses (USD)'!$BH18</f>
        <v>1252.9701170408723</v>
      </c>
      <c r="Z18" s="171">
        <f>'Uninsured Losses'!BK$15*'Uninsured Losses (USD)'!$BH18</f>
        <v>1252.9701170408723</v>
      </c>
      <c r="AA18" s="171">
        <f>'Uninsured Losses'!BL$15*'Uninsured Losses (USD)'!$BH18</f>
        <v>1252.9701170408723</v>
      </c>
      <c r="AB18" s="171">
        <f>'Uninsured Losses'!BM$15*'Uninsured Losses (USD)'!$BH18</f>
        <v>1252.9701170408723</v>
      </c>
      <c r="AC18" s="171">
        <f>'Uninsured Losses'!BN$15*'Uninsured Losses (USD)'!$BH18</f>
        <v>1252.9701170408723</v>
      </c>
      <c r="AD18" s="171">
        <f>'Uninsured Losses'!BO$15*'Uninsured Losses (USD)'!$BH18</f>
        <v>1252.9701170408723</v>
      </c>
      <c r="AE18" s="171">
        <f>'Uninsured Losses'!BP$15*'Uninsured Losses (USD)'!$BH18</f>
        <v>1252.9701170408723</v>
      </c>
      <c r="AF18" s="171">
        <f>'Uninsured Losses'!BQ$15*'Uninsured Losses (USD)'!$BH18</f>
        <v>1252.9701170408723</v>
      </c>
      <c r="AG18" s="171">
        <f>'Uninsured Losses'!BR$15*'Uninsured Losses (USD)'!$BH18</f>
        <v>1252.9701170408723</v>
      </c>
      <c r="AH18" s="171">
        <f>'Uninsured Losses'!BS$15*'Uninsured Losses (USD)'!$BH18</f>
        <v>1290.5592205520986</v>
      </c>
      <c r="AI18" s="171">
        <f>'Uninsured Losses'!BT$15*'Uninsured Losses (USD)'!$BH18</f>
        <v>1290.5592205520986</v>
      </c>
      <c r="AJ18" s="171">
        <f>'Uninsured Losses'!BU$15*'Uninsured Losses (USD)'!$BH18</f>
        <v>1290.5592205520986</v>
      </c>
      <c r="AK18" s="171">
        <f>'Uninsured Losses'!BV$15*'Uninsured Losses (USD)'!$BH18</f>
        <v>1290.5592205520986</v>
      </c>
      <c r="AL18" s="171">
        <f>'Uninsured Losses'!BW$15*'Uninsured Losses (USD)'!$BH18</f>
        <v>1290.5592205520986</v>
      </c>
      <c r="AM18" s="171">
        <f>'Uninsured Losses'!BX$15*'Uninsured Losses (USD)'!$BH18</f>
        <v>1290.5592205520986</v>
      </c>
      <c r="AN18" s="171">
        <f>'Uninsured Losses'!BY$15*'Uninsured Losses (USD)'!$BH18</f>
        <v>1290.5592205520986</v>
      </c>
      <c r="AO18" s="171">
        <f>'Uninsured Losses'!BZ$15*'Uninsured Losses (USD)'!$BH18</f>
        <v>1290.5592205520986</v>
      </c>
      <c r="AP18" s="171">
        <f>'Uninsured Losses'!CA$15*'Uninsured Losses (USD)'!$BH18</f>
        <v>1290.5592205520986</v>
      </c>
      <c r="AQ18" s="171">
        <f>'Uninsured Losses'!CB$15*'Uninsured Losses (USD)'!$BH18</f>
        <v>1290.5592205520986</v>
      </c>
      <c r="AR18" s="171">
        <f>'Uninsured Losses'!CC$15*'Uninsured Losses (USD)'!$BH18</f>
        <v>1290.5592205520986</v>
      </c>
      <c r="AS18" s="171">
        <f>'Uninsured Losses'!CD$15*'Uninsured Losses (USD)'!$BH18</f>
        <v>1290.5592205520986</v>
      </c>
      <c r="AT18" s="171">
        <f>'Uninsured Losses'!CE$15*'Uninsured Losses (USD)'!$BH18</f>
        <v>1329.2759971686617</v>
      </c>
      <c r="AU18" s="171">
        <f>'Uninsured Losses'!CF$15*'Uninsured Losses (USD)'!$BH18</f>
        <v>1329.2759971686617</v>
      </c>
      <c r="AV18" s="171">
        <f>'Uninsured Losses'!CG$15*'Uninsured Losses (USD)'!$BH18</f>
        <v>1329.2759971686617</v>
      </c>
      <c r="AW18" s="171">
        <f>'Uninsured Losses'!CH$15*'Uninsured Losses (USD)'!$BH18</f>
        <v>1329.2759971686617</v>
      </c>
      <c r="AX18" s="171">
        <f>'Uninsured Losses'!CI$15*'Uninsured Losses (USD)'!$BH18</f>
        <v>1329.2759971686617</v>
      </c>
      <c r="AY18" s="171">
        <f>'Uninsured Losses'!CJ$15*'Uninsured Losses (USD)'!$BH18</f>
        <v>1329.2759971686617</v>
      </c>
      <c r="AZ18" s="171">
        <f>'Uninsured Losses'!CK$15*'Uninsured Losses (USD)'!$BH18</f>
        <v>1329.2759971686617</v>
      </c>
      <c r="BA18" s="171">
        <f>'Uninsured Losses'!CL$15*'Uninsured Losses (USD)'!$BH18</f>
        <v>1329.2759971686617</v>
      </c>
      <c r="BB18" s="171">
        <f>'Uninsured Losses'!CM$15*'Uninsured Losses (USD)'!$BH18</f>
        <v>1329.2759971686617</v>
      </c>
      <c r="BC18" s="171">
        <f>'Uninsured Losses'!CN$15*'Uninsured Losses (USD)'!$BH18</f>
        <v>1329.2759971686617</v>
      </c>
      <c r="BD18" s="171">
        <f>'Uninsured Losses'!CO$15*'Uninsured Losses (USD)'!$BH18</f>
        <v>1329.2759971686617</v>
      </c>
      <c r="BE18" s="171">
        <f>'Uninsured Losses'!CP$15*'Uninsured Losses (USD)'!$BH18</f>
        <v>1329.2759971686617</v>
      </c>
      <c r="BH18" s="182">
        <f>SUMIF('ERC By State (Lower 48)'!E:E,'Uninsured Losses (USD)'!D18,'ERC By State (Lower 48)'!C:C)</f>
        <v>2.3600175452183209E-2</v>
      </c>
    </row>
    <row r="19" spans="1:60" s="173" customFormat="1" ht="12.75" customHeight="1">
      <c r="A19" s="170" t="s">
        <v>680</v>
      </c>
      <c r="B19" s="170" t="s">
        <v>637</v>
      </c>
      <c r="C19" s="170" t="str" cm="1">
        <f t="array" ref="C19">IFERROR(INDEX('Legal Entity'!$B:$B,MATCH($D19,'Legal Entity'!$A:$A,0),0),0)</f>
        <v>1146 - Blue Granite Water Company, Inc.</v>
      </c>
      <c r="D19" s="170" t="s">
        <v>23</v>
      </c>
      <c r="E19" s="170"/>
      <c r="F19" s="171">
        <f>'Uninsured Losses'!AQ$15*'Uninsured Losses (USD)'!$BH19</f>
        <v>4965.6284453934823</v>
      </c>
      <c r="G19" s="171">
        <f>'Uninsured Losses'!AR$15*'Uninsured Losses (USD)'!$BH19</f>
        <v>4965.6284453934823</v>
      </c>
      <c r="H19" s="171">
        <f>'Uninsured Losses'!AS$15*'Uninsured Losses (USD)'!$BH19</f>
        <v>4965.6284453934823</v>
      </c>
      <c r="I19" s="171">
        <f>'Uninsured Losses'!AT$15*'Uninsured Losses (USD)'!$BH19</f>
        <v>4965.6284453934823</v>
      </c>
      <c r="J19" s="171">
        <f>'Uninsured Losses'!AU$15*'Uninsured Losses (USD)'!$BH19</f>
        <v>5362.878721024962</v>
      </c>
      <c r="K19" s="171">
        <f>'Uninsured Losses'!AV$15*'Uninsured Losses (USD)'!$BH19</f>
        <v>5362.878721024962</v>
      </c>
      <c r="L19" s="171">
        <f>'Uninsured Losses'!AW$15*'Uninsured Losses (USD)'!$BH19</f>
        <v>5362.878721024962</v>
      </c>
      <c r="M19" s="171">
        <f>'Uninsured Losses'!AX$15*'Uninsured Losses (USD)'!$BH19</f>
        <v>5362.878721024962</v>
      </c>
      <c r="N19" s="171">
        <f>'Uninsured Losses'!AY$15*'Uninsured Losses (USD)'!$BH19</f>
        <v>5362.878721024962</v>
      </c>
      <c r="O19" s="171">
        <f>'Uninsured Losses'!AZ$15*'Uninsured Losses (USD)'!$BH19</f>
        <v>5362.878721024962</v>
      </c>
      <c r="P19" s="171">
        <f>'Uninsured Losses'!BA$15*'Uninsured Losses (USD)'!$BH19</f>
        <v>5362.878721024962</v>
      </c>
      <c r="Q19" s="171">
        <f>'Uninsured Losses'!BB$15*'Uninsured Losses (USD)'!$BH19</f>
        <v>5362.878721024962</v>
      </c>
      <c r="R19" s="171">
        <f>'Uninsured Losses'!BC$15*'Uninsured Losses (USD)'!$BH19</f>
        <v>5362.878721024962</v>
      </c>
      <c r="S19" s="171">
        <f>'Uninsured Losses'!BD$15*'Uninsured Losses (USD)'!$BH19</f>
        <v>5362.878721024962</v>
      </c>
      <c r="T19" s="171">
        <f>'Uninsured Losses'!BE$15*'Uninsured Losses (USD)'!$BH19</f>
        <v>5362.878721024962</v>
      </c>
      <c r="U19" s="171">
        <f>'Uninsured Losses'!BF$15*'Uninsured Losses (USD)'!$BH19</f>
        <v>5362.878721024962</v>
      </c>
      <c r="V19" s="171">
        <f>'Uninsured Losses'!BG$15*'Uninsured Losses (USD)'!$BH19</f>
        <v>5523.765082655711</v>
      </c>
      <c r="W19" s="171">
        <f>'Uninsured Losses'!BH$15*'Uninsured Losses (USD)'!$BH19</f>
        <v>5523.765082655711</v>
      </c>
      <c r="X19" s="171">
        <f>'Uninsured Losses'!BI$15*'Uninsured Losses (USD)'!$BH19</f>
        <v>5523.765082655711</v>
      </c>
      <c r="Y19" s="171">
        <f>'Uninsured Losses'!BJ$15*'Uninsured Losses (USD)'!$BH19</f>
        <v>5523.765082655711</v>
      </c>
      <c r="Z19" s="171">
        <f>'Uninsured Losses'!BK$15*'Uninsured Losses (USD)'!$BH19</f>
        <v>5523.765082655711</v>
      </c>
      <c r="AA19" s="171">
        <f>'Uninsured Losses'!BL$15*'Uninsured Losses (USD)'!$BH19</f>
        <v>5523.765082655711</v>
      </c>
      <c r="AB19" s="171">
        <f>'Uninsured Losses'!BM$15*'Uninsured Losses (USD)'!$BH19</f>
        <v>5523.765082655711</v>
      </c>
      <c r="AC19" s="171">
        <f>'Uninsured Losses'!BN$15*'Uninsured Losses (USD)'!$BH19</f>
        <v>5523.765082655711</v>
      </c>
      <c r="AD19" s="171">
        <f>'Uninsured Losses'!BO$15*'Uninsured Losses (USD)'!$BH19</f>
        <v>5523.765082655711</v>
      </c>
      <c r="AE19" s="171">
        <f>'Uninsured Losses'!BP$15*'Uninsured Losses (USD)'!$BH19</f>
        <v>5523.765082655711</v>
      </c>
      <c r="AF19" s="171">
        <f>'Uninsured Losses'!BQ$15*'Uninsured Losses (USD)'!$BH19</f>
        <v>5523.765082655711</v>
      </c>
      <c r="AG19" s="171">
        <f>'Uninsured Losses'!BR$15*'Uninsured Losses (USD)'!$BH19</f>
        <v>5523.765082655711</v>
      </c>
      <c r="AH19" s="171">
        <f>'Uninsured Losses'!BS$15*'Uninsured Losses (USD)'!$BH19</f>
        <v>5689.4780351353829</v>
      </c>
      <c r="AI19" s="171">
        <f>'Uninsured Losses'!BT$15*'Uninsured Losses (USD)'!$BH19</f>
        <v>5689.4780351353829</v>
      </c>
      <c r="AJ19" s="171">
        <f>'Uninsured Losses'!BU$15*'Uninsured Losses (USD)'!$BH19</f>
        <v>5689.4780351353829</v>
      </c>
      <c r="AK19" s="171">
        <f>'Uninsured Losses'!BV$15*'Uninsured Losses (USD)'!$BH19</f>
        <v>5689.4780351353829</v>
      </c>
      <c r="AL19" s="171">
        <f>'Uninsured Losses'!BW$15*'Uninsured Losses (USD)'!$BH19</f>
        <v>5689.4780351353829</v>
      </c>
      <c r="AM19" s="171">
        <f>'Uninsured Losses'!BX$15*'Uninsured Losses (USD)'!$BH19</f>
        <v>5689.4780351353829</v>
      </c>
      <c r="AN19" s="171">
        <f>'Uninsured Losses'!BY$15*'Uninsured Losses (USD)'!$BH19</f>
        <v>5689.4780351353829</v>
      </c>
      <c r="AO19" s="171">
        <f>'Uninsured Losses'!BZ$15*'Uninsured Losses (USD)'!$BH19</f>
        <v>5689.4780351353829</v>
      </c>
      <c r="AP19" s="171">
        <f>'Uninsured Losses'!CA$15*'Uninsured Losses (USD)'!$BH19</f>
        <v>5689.4780351353829</v>
      </c>
      <c r="AQ19" s="171">
        <f>'Uninsured Losses'!CB$15*'Uninsured Losses (USD)'!$BH19</f>
        <v>5689.4780351353829</v>
      </c>
      <c r="AR19" s="171">
        <f>'Uninsured Losses'!CC$15*'Uninsured Losses (USD)'!$BH19</f>
        <v>5689.4780351353829</v>
      </c>
      <c r="AS19" s="171">
        <f>'Uninsured Losses'!CD$15*'Uninsured Losses (USD)'!$BH19</f>
        <v>5689.4780351353829</v>
      </c>
      <c r="AT19" s="171">
        <f>'Uninsured Losses'!CE$15*'Uninsured Losses (USD)'!$BH19</f>
        <v>5860.1623761894443</v>
      </c>
      <c r="AU19" s="171">
        <f>'Uninsured Losses'!CF$15*'Uninsured Losses (USD)'!$BH19</f>
        <v>5860.1623761894443</v>
      </c>
      <c r="AV19" s="171">
        <f>'Uninsured Losses'!CG$15*'Uninsured Losses (USD)'!$BH19</f>
        <v>5860.1623761894443</v>
      </c>
      <c r="AW19" s="171">
        <f>'Uninsured Losses'!CH$15*'Uninsured Losses (USD)'!$BH19</f>
        <v>5860.1623761894443</v>
      </c>
      <c r="AX19" s="171">
        <f>'Uninsured Losses'!CI$15*'Uninsured Losses (USD)'!$BH19</f>
        <v>5860.1623761894443</v>
      </c>
      <c r="AY19" s="171">
        <f>'Uninsured Losses'!CJ$15*'Uninsured Losses (USD)'!$BH19</f>
        <v>5860.1623761894443</v>
      </c>
      <c r="AZ19" s="171">
        <f>'Uninsured Losses'!CK$15*'Uninsured Losses (USD)'!$BH19</f>
        <v>5860.1623761894443</v>
      </c>
      <c r="BA19" s="171">
        <f>'Uninsured Losses'!CL$15*'Uninsured Losses (USD)'!$BH19</f>
        <v>5860.1623761894443</v>
      </c>
      <c r="BB19" s="171">
        <f>'Uninsured Losses'!CM$15*'Uninsured Losses (USD)'!$BH19</f>
        <v>5860.1623761894443</v>
      </c>
      <c r="BC19" s="171">
        <f>'Uninsured Losses'!CN$15*'Uninsured Losses (USD)'!$BH19</f>
        <v>5860.1623761894443</v>
      </c>
      <c r="BD19" s="171">
        <f>'Uninsured Losses'!CO$15*'Uninsured Losses (USD)'!$BH19</f>
        <v>5860.1623761894443</v>
      </c>
      <c r="BE19" s="171">
        <f>'Uninsured Losses'!CP$15*'Uninsured Losses (USD)'!$BH19</f>
        <v>5860.1623761894443</v>
      </c>
      <c r="BH19" s="182">
        <f>SUMIF('ERC By State (Lower 48)'!E:E,'Uninsured Losses (USD)'!D19,'ERC By State (Lower 48)'!C:C)</f>
        <v>0.10404224596767905</v>
      </c>
    </row>
    <row r="20" spans="1:60" s="173" customFormat="1" ht="12.75" customHeight="1">
      <c r="A20" s="170" t="s">
        <v>680</v>
      </c>
      <c r="B20" s="170" t="s">
        <v>637</v>
      </c>
      <c r="C20" s="170" t="str" cm="1">
        <f t="array" ref="C20">IFERROR(INDEX('Legal Entity'!$B:$B,MATCH($D20,'Legal Entity'!$A:$A,0),0),0)</f>
        <v>1118 - TENNESSEE WATER SERVICE, INC.</v>
      </c>
      <c r="D20" s="170" t="s">
        <v>15</v>
      </c>
      <c r="E20" s="170"/>
      <c r="F20" s="171">
        <f>'Uninsured Losses'!AQ$15*'Uninsured Losses (USD)'!$BH20</f>
        <v>46.044620139944143</v>
      </c>
      <c r="G20" s="171">
        <f>'Uninsured Losses'!AR$15*'Uninsured Losses (USD)'!$BH20</f>
        <v>46.044620139944143</v>
      </c>
      <c r="H20" s="171">
        <f>'Uninsured Losses'!AS$15*'Uninsured Losses (USD)'!$BH20</f>
        <v>46.044620139944143</v>
      </c>
      <c r="I20" s="171">
        <f>'Uninsured Losses'!AT$15*'Uninsured Losses (USD)'!$BH20</f>
        <v>46.044620139944143</v>
      </c>
      <c r="J20" s="171">
        <f>'Uninsured Losses'!AU$15*'Uninsured Losses (USD)'!$BH20</f>
        <v>49.728189751139688</v>
      </c>
      <c r="K20" s="171">
        <f>'Uninsured Losses'!AV$15*'Uninsured Losses (USD)'!$BH20</f>
        <v>49.728189751139688</v>
      </c>
      <c r="L20" s="171">
        <f>'Uninsured Losses'!AW$15*'Uninsured Losses (USD)'!$BH20</f>
        <v>49.728189751139688</v>
      </c>
      <c r="M20" s="171">
        <f>'Uninsured Losses'!AX$15*'Uninsured Losses (USD)'!$BH20</f>
        <v>49.728189751139688</v>
      </c>
      <c r="N20" s="171">
        <f>'Uninsured Losses'!AY$15*'Uninsured Losses (USD)'!$BH20</f>
        <v>49.728189751139688</v>
      </c>
      <c r="O20" s="171">
        <f>'Uninsured Losses'!AZ$15*'Uninsured Losses (USD)'!$BH20</f>
        <v>49.728189751139688</v>
      </c>
      <c r="P20" s="171">
        <f>'Uninsured Losses'!BA$15*'Uninsured Losses (USD)'!$BH20</f>
        <v>49.728189751139688</v>
      </c>
      <c r="Q20" s="171">
        <f>'Uninsured Losses'!BB$15*'Uninsured Losses (USD)'!$BH20</f>
        <v>49.728189751139688</v>
      </c>
      <c r="R20" s="171">
        <f>'Uninsured Losses'!BC$15*'Uninsured Losses (USD)'!$BH20</f>
        <v>49.728189751139688</v>
      </c>
      <c r="S20" s="171">
        <f>'Uninsured Losses'!BD$15*'Uninsured Losses (USD)'!$BH20</f>
        <v>49.728189751139688</v>
      </c>
      <c r="T20" s="171">
        <f>'Uninsured Losses'!BE$15*'Uninsured Losses (USD)'!$BH20</f>
        <v>49.728189751139688</v>
      </c>
      <c r="U20" s="171">
        <f>'Uninsured Losses'!BF$15*'Uninsured Losses (USD)'!$BH20</f>
        <v>49.728189751139688</v>
      </c>
      <c r="V20" s="171">
        <f>'Uninsured Losses'!BG$15*'Uninsured Losses (USD)'!$BH20</f>
        <v>51.220035443673879</v>
      </c>
      <c r="W20" s="171">
        <f>'Uninsured Losses'!BH$15*'Uninsured Losses (USD)'!$BH20</f>
        <v>51.220035443673879</v>
      </c>
      <c r="X20" s="171">
        <f>'Uninsured Losses'!BI$15*'Uninsured Losses (USD)'!$BH20</f>
        <v>51.220035443673879</v>
      </c>
      <c r="Y20" s="171">
        <f>'Uninsured Losses'!BJ$15*'Uninsured Losses (USD)'!$BH20</f>
        <v>51.220035443673879</v>
      </c>
      <c r="Z20" s="171">
        <f>'Uninsured Losses'!BK$15*'Uninsured Losses (USD)'!$BH20</f>
        <v>51.220035443673879</v>
      </c>
      <c r="AA20" s="171">
        <f>'Uninsured Losses'!BL$15*'Uninsured Losses (USD)'!$BH20</f>
        <v>51.220035443673879</v>
      </c>
      <c r="AB20" s="171">
        <f>'Uninsured Losses'!BM$15*'Uninsured Losses (USD)'!$BH20</f>
        <v>51.220035443673879</v>
      </c>
      <c r="AC20" s="171">
        <f>'Uninsured Losses'!BN$15*'Uninsured Losses (USD)'!$BH20</f>
        <v>51.220035443673879</v>
      </c>
      <c r="AD20" s="171">
        <f>'Uninsured Losses'!BO$15*'Uninsured Losses (USD)'!$BH20</f>
        <v>51.220035443673879</v>
      </c>
      <c r="AE20" s="171">
        <f>'Uninsured Losses'!BP$15*'Uninsured Losses (USD)'!$BH20</f>
        <v>51.220035443673879</v>
      </c>
      <c r="AF20" s="171">
        <f>'Uninsured Losses'!BQ$15*'Uninsured Losses (USD)'!$BH20</f>
        <v>51.220035443673879</v>
      </c>
      <c r="AG20" s="171">
        <f>'Uninsured Losses'!BR$15*'Uninsured Losses (USD)'!$BH20</f>
        <v>51.220035443673879</v>
      </c>
      <c r="AH20" s="171">
        <f>'Uninsured Losses'!BS$15*'Uninsured Losses (USD)'!$BH20</f>
        <v>52.756636506984101</v>
      </c>
      <c r="AI20" s="171">
        <f>'Uninsured Losses'!BT$15*'Uninsured Losses (USD)'!$BH20</f>
        <v>52.756636506984101</v>
      </c>
      <c r="AJ20" s="171">
        <f>'Uninsured Losses'!BU$15*'Uninsured Losses (USD)'!$BH20</f>
        <v>52.756636506984101</v>
      </c>
      <c r="AK20" s="171">
        <f>'Uninsured Losses'!BV$15*'Uninsured Losses (USD)'!$BH20</f>
        <v>52.756636506984101</v>
      </c>
      <c r="AL20" s="171">
        <f>'Uninsured Losses'!BW$15*'Uninsured Losses (USD)'!$BH20</f>
        <v>52.756636506984101</v>
      </c>
      <c r="AM20" s="171">
        <f>'Uninsured Losses'!BX$15*'Uninsured Losses (USD)'!$BH20</f>
        <v>52.756636506984101</v>
      </c>
      <c r="AN20" s="171">
        <f>'Uninsured Losses'!BY$15*'Uninsured Losses (USD)'!$BH20</f>
        <v>52.756636506984101</v>
      </c>
      <c r="AO20" s="171">
        <f>'Uninsured Losses'!BZ$15*'Uninsured Losses (USD)'!$BH20</f>
        <v>52.756636506984101</v>
      </c>
      <c r="AP20" s="171">
        <f>'Uninsured Losses'!CA$15*'Uninsured Losses (USD)'!$BH20</f>
        <v>52.756636506984101</v>
      </c>
      <c r="AQ20" s="171">
        <f>'Uninsured Losses'!CB$15*'Uninsured Losses (USD)'!$BH20</f>
        <v>52.756636506984101</v>
      </c>
      <c r="AR20" s="171">
        <f>'Uninsured Losses'!CC$15*'Uninsured Losses (USD)'!$BH20</f>
        <v>52.756636506984101</v>
      </c>
      <c r="AS20" s="171">
        <f>'Uninsured Losses'!CD$15*'Uninsured Losses (USD)'!$BH20</f>
        <v>52.756636506984101</v>
      </c>
      <c r="AT20" s="171">
        <f>'Uninsured Losses'!CE$15*'Uninsured Losses (USD)'!$BH20</f>
        <v>54.339335602193628</v>
      </c>
      <c r="AU20" s="171">
        <f>'Uninsured Losses'!CF$15*'Uninsured Losses (USD)'!$BH20</f>
        <v>54.339335602193628</v>
      </c>
      <c r="AV20" s="171">
        <f>'Uninsured Losses'!CG$15*'Uninsured Losses (USD)'!$BH20</f>
        <v>54.339335602193628</v>
      </c>
      <c r="AW20" s="171">
        <f>'Uninsured Losses'!CH$15*'Uninsured Losses (USD)'!$BH20</f>
        <v>54.339335602193628</v>
      </c>
      <c r="AX20" s="171">
        <f>'Uninsured Losses'!CI$15*'Uninsured Losses (USD)'!$BH20</f>
        <v>54.339335602193628</v>
      </c>
      <c r="AY20" s="171">
        <f>'Uninsured Losses'!CJ$15*'Uninsured Losses (USD)'!$BH20</f>
        <v>54.339335602193628</v>
      </c>
      <c r="AZ20" s="171">
        <f>'Uninsured Losses'!CK$15*'Uninsured Losses (USD)'!$BH20</f>
        <v>54.339335602193628</v>
      </c>
      <c r="BA20" s="171">
        <f>'Uninsured Losses'!CL$15*'Uninsured Losses (USD)'!$BH20</f>
        <v>54.339335602193628</v>
      </c>
      <c r="BB20" s="171">
        <f>'Uninsured Losses'!CM$15*'Uninsured Losses (USD)'!$BH20</f>
        <v>54.339335602193628</v>
      </c>
      <c r="BC20" s="171">
        <f>'Uninsured Losses'!CN$15*'Uninsured Losses (USD)'!$BH20</f>
        <v>54.339335602193628</v>
      </c>
      <c r="BD20" s="171">
        <f>'Uninsured Losses'!CO$15*'Uninsured Losses (USD)'!$BH20</f>
        <v>54.339335602193628</v>
      </c>
      <c r="BE20" s="171">
        <f>'Uninsured Losses'!CP$15*'Uninsured Losses (USD)'!$BH20</f>
        <v>54.339335602193628</v>
      </c>
      <c r="BH20" s="182">
        <f>SUMIF('ERC By State (Lower 48)'!E:E,'Uninsured Losses (USD)'!D20,'ERC By State (Lower 48)'!C:C)</f>
        <v>9.647491242588945E-4</v>
      </c>
    </row>
    <row r="21" spans="1:60" s="173" customFormat="1" ht="12.75" customHeight="1">
      <c r="A21" s="170" t="s">
        <v>680</v>
      </c>
      <c r="B21" s="170" t="s">
        <v>637</v>
      </c>
      <c r="C21" s="170" t="str" cm="1">
        <f t="array" ref="C21">IFERROR(INDEX('Legal Entity'!$B:$B,MATCH($D21,'Legal Entity'!$A:$A,0),0),0)</f>
        <v>1188 - Corix Utilities (Texas) Inc.</v>
      </c>
      <c r="D21" s="170" t="s">
        <v>26</v>
      </c>
      <c r="E21" s="170"/>
      <c r="F21" s="171">
        <f>'Uninsured Losses'!AQ$15*'Uninsured Losses (USD)'!$BH21</f>
        <v>1136.1352332475944</v>
      </c>
      <c r="G21" s="171">
        <f>'Uninsured Losses'!AR$15*'Uninsured Losses (USD)'!$BH21</f>
        <v>1136.1352332475944</v>
      </c>
      <c r="H21" s="171">
        <f>'Uninsured Losses'!AS$15*'Uninsured Losses (USD)'!$BH21</f>
        <v>1136.1352332475944</v>
      </c>
      <c r="I21" s="171">
        <f>'Uninsured Losses'!AT$15*'Uninsured Losses (USD)'!$BH21</f>
        <v>1136.1352332475944</v>
      </c>
      <c r="J21" s="171">
        <f>'Uninsured Losses'!AU$15*'Uninsured Losses (USD)'!$BH21</f>
        <v>1227.0260519074022</v>
      </c>
      <c r="K21" s="171">
        <f>'Uninsured Losses'!AV$15*'Uninsured Losses (USD)'!$BH21</f>
        <v>1227.0260519074022</v>
      </c>
      <c r="L21" s="171">
        <f>'Uninsured Losses'!AW$15*'Uninsured Losses (USD)'!$BH21</f>
        <v>1227.0260519074022</v>
      </c>
      <c r="M21" s="171">
        <f>'Uninsured Losses'!AX$15*'Uninsured Losses (USD)'!$BH21</f>
        <v>1227.0260519074022</v>
      </c>
      <c r="N21" s="171">
        <f>'Uninsured Losses'!AY$15*'Uninsured Losses (USD)'!$BH21</f>
        <v>1227.0260519074022</v>
      </c>
      <c r="O21" s="171">
        <f>'Uninsured Losses'!AZ$15*'Uninsured Losses (USD)'!$BH21</f>
        <v>1227.0260519074022</v>
      </c>
      <c r="P21" s="171">
        <f>'Uninsured Losses'!BA$15*'Uninsured Losses (USD)'!$BH21</f>
        <v>1227.0260519074022</v>
      </c>
      <c r="Q21" s="171">
        <f>'Uninsured Losses'!BB$15*'Uninsured Losses (USD)'!$BH21</f>
        <v>1227.0260519074022</v>
      </c>
      <c r="R21" s="171">
        <f>'Uninsured Losses'!BC$15*'Uninsured Losses (USD)'!$BH21</f>
        <v>1227.0260519074022</v>
      </c>
      <c r="S21" s="171">
        <f>'Uninsured Losses'!BD$15*'Uninsured Losses (USD)'!$BH21</f>
        <v>1227.0260519074022</v>
      </c>
      <c r="T21" s="171">
        <f>'Uninsured Losses'!BE$15*'Uninsured Losses (USD)'!$BH21</f>
        <v>1227.0260519074022</v>
      </c>
      <c r="U21" s="171">
        <f>'Uninsured Losses'!BF$15*'Uninsured Losses (USD)'!$BH21</f>
        <v>1227.0260519074022</v>
      </c>
      <c r="V21" s="171">
        <f>'Uninsured Losses'!BG$15*'Uninsured Losses (USD)'!$BH21</f>
        <v>1263.8368334646243</v>
      </c>
      <c r="W21" s="171">
        <f>'Uninsured Losses'!BH$15*'Uninsured Losses (USD)'!$BH21</f>
        <v>1263.8368334646243</v>
      </c>
      <c r="X21" s="171">
        <f>'Uninsured Losses'!BI$15*'Uninsured Losses (USD)'!$BH21</f>
        <v>1263.8368334646243</v>
      </c>
      <c r="Y21" s="171">
        <f>'Uninsured Losses'!BJ$15*'Uninsured Losses (USD)'!$BH21</f>
        <v>1263.8368334646243</v>
      </c>
      <c r="Z21" s="171">
        <f>'Uninsured Losses'!BK$15*'Uninsured Losses (USD)'!$BH21</f>
        <v>1263.8368334646243</v>
      </c>
      <c r="AA21" s="171">
        <f>'Uninsured Losses'!BL$15*'Uninsured Losses (USD)'!$BH21</f>
        <v>1263.8368334646243</v>
      </c>
      <c r="AB21" s="171">
        <f>'Uninsured Losses'!BM$15*'Uninsured Losses (USD)'!$BH21</f>
        <v>1263.8368334646243</v>
      </c>
      <c r="AC21" s="171">
        <f>'Uninsured Losses'!BN$15*'Uninsured Losses (USD)'!$BH21</f>
        <v>1263.8368334646243</v>
      </c>
      <c r="AD21" s="171">
        <f>'Uninsured Losses'!BO$15*'Uninsured Losses (USD)'!$BH21</f>
        <v>1263.8368334646243</v>
      </c>
      <c r="AE21" s="171">
        <f>'Uninsured Losses'!BP$15*'Uninsured Losses (USD)'!$BH21</f>
        <v>1263.8368334646243</v>
      </c>
      <c r="AF21" s="171">
        <f>'Uninsured Losses'!BQ$15*'Uninsured Losses (USD)'!$BH21</f>
        <v>1263.8368334646243</v>
      </c>
      <c r="AG21" s="171">
        <f>'Uninsured Losses'!BR$15*'Uninsured Losses (USD)'!$BH21</f>
        <v>1263.8368334646243</v>
      </c>
      <c r="AH21" s="171">
        <f>'Uninsured Losses'!BS$15*'Uninsured Losses (USD)'!$BH21</f>
        <v>1301.7519384685631</v>
      </c>
      <c r="AI21" s="171">
        <f>'Uninsured Losses'!BT$15*'Uninsured Losses (USD)'!$BH21</f>
        <v>1301.7519384685631</v>
      </c>
      <c r="AJ21" s="171">
        <f>'Uninsured Losses'!BU$15*'Uninsured Losses (USD)'!$BH21</f>
        <v>1301.7519384685631</v>
      </c>
      <c r="AK21" s="171">
        <f>'Uninsured Losses'!BV$15*'Uninsured Losses (USD)'!$BH21</f>
        <v>1301.7519384685631</v>
      </c>
      <c r="AL21" s="171">
        <f>'Uninsured Losses'!BW$15*'Uninsured Losses (USD)'!$BH21</f>
        <v>1301.7519384685631</v>
      </c>
      <c r="AM21" s="171">
        <f>'Uninsured Losses'!BX$15*'Uninsured Losses (USD)'!$BH21</f>
        <v>1301.7519384685631</v>
      </c>
      <c r="AN21" s="171">
        <f>'Uninsured Losses'!BY$15*'Uninsured Losses (USD)'!$BH21</f>
        <v>1301.7519384685631</v>
      </c>
      <c r="AO21" s="171">
        <f>'Uninsured Losses'!BZ$15*'Uninsured Losses (USD)'!$BH21</f>
        <v>1301.7519384685631</v>
      </c>
      <c r="AP21" s="171">
        <f>'Uninsured Losses'!CA$15*'Uninsured Losses (USD)'!$BH21</f>
        <v>1301.7519384685631</v>
      </c>
      <c r="AQ21" s="171">
        <f>'Uninsured Losses'!CB$15*'Uninsured Losses (USD)'!$BH21</f>
        <v>1301.7519384685631</v>
      </c>
      <c r="AR21" s="171">
        <f>'Uninsured Losses'!CC$15*'Uninsured Losses (USD)'!$BH21</f>
        <v>1301.7519384685631</v>
      </c>
      <c r="AS21" s="171">
        <f>'Uninsured Losses'!CD$15*'Uninsured Losses (USD)'!$BH21</f>
        <v>1301.7519384685631</v>
      </c>
      <c r="AT21" s="171">
        <f>'Uninsured Losses'!CE$15*'Uninsured Losses (USD)'!$BH21</f>
        <v>1340.8044966226203</v>
      </c>
      <c r="AU21" s="171">
        <f>'Uninsured Losses'!CF$15*'Uninsured Losses (USD)'!$BH21</f>
        <v>1340.8044966226203</v>
      </c>
      <c r="AV21" s="171">
        <f>'Uninsured Losses'!CG$15*'Uninsured Losses (USD)'!$BH21</f>
        <v>1340.8044966226203</v>
      </c>
      <c r="AW21" s="171">
        <f>'Uninsured Losses'!CH$15*'Uninsured Losses (USD)'!$BH21</f>
        <v>1340.8044966226203</v>
      </c>
      <c r="AX21" s="171">
        <f>'Uninsured Losses'!CI$15*'Uninsured Losses (USD)'!$BH21</f>
        <v>1340.8044966226203</v>
      </c>
      <c r="AY21" s="171">
        <f>'Uninsured Losses'!CJ$15*'Uninsured Losses (USD)'!$BH21</f>
        <v>1340.8044966226203</v>
      </c>
      <c r="AZ21" s="171">
        <f>'Uninsured Losses'!CK$15*'Uninsured Losses (USD)'!$BH21</f>
        <v>1340.8044966226203</v>
      </c>
      <c r="BA21" s="171">
        <f>'Uninsured Losses'!CL$15*'Uninsured Losses (USD)'!$BH21</f>
        <v>1340.8044966226203</v>
      </c>
      <c r="BB21" s="171">
        <f>'Uninsured Losses'!CM$15*'Uninsured Losses (USD)'!$BH21</f>
        <v>1340.8044966226203</v>
      </c>
      <c r="BC21" s="171">
        <f>'Uninsured Losses'!CN$15*'Uninsured Losses (USD)'!$BH21</f>
        <v>1340.8044966226203</v>
      </c>
      <c r="BD21" s="171">
        <f>'Uninsured Losses'!CO$15*'Uninsured Losses (USD)'!$BH21</f>
        <v>1340.8044966226203</v>
      </c>
      <c r="BE21" s="171">
        <f>'Uninsured Losses'!CP$15*'Uninsured Losses (USD)'!$BH21</f>
        <v>1340.8044966226203</v>
      </c>
      <c r="BH21" s="182">
        <f>SUMIF('ERC By State (Lower 48)'!E:E,'Uninsured Losses (USD)'!D21,'ERC By State (Lower 48)'!C:C)</f>
        <v>2.3804854247552517E-2</v>
      </c>
    </row>
    <row r="22" spans="1:60" s="173" customFormat="1" ht="12.75" customHeight="1">
      <c r="A22" s="170" t="s">
        <v>680</v>
      </c>
      <c r="B22" s="170" t="s">
        <v>637</v>
      </c>
      <c r="C22" s="170" t="str" cm="1">
        <f t="array" ref="C22">IFERROR(INDEX('Legal Entity'!$B:$B,MATCH($D22,'Legal Entity'!$A:$A,0),0),0)</f>
        <v>1136 - MASSANUTTEN PUBLIC SERVICE CORPORATION</v>
      </c>
      <c r="D22" s="170" t="s">
        <v>19</v>
      </c>
      <c r="E22" s="170"/>
      <c r="F22" s="171">
        <f>'Uninsured Losses'!AQ$15*'Uninsured Losses (USD)'!$BH22</f>
        <v>967.11047869962829</v>
      </c>
      <c r="G22" s="171">
        <f>'Uninsured Losses'!AR$15*'Uninsured Losses (USD)'!$BH22</f>
        <v>967.11047869962829</v>
      </c>
      <c r="H22" s="171">
        <f>'Uninsured Losses'!AS$15*'Uninsured Losses (USD)'!$BH22</f>
        <v>967.11047869962829</v>
      </c>
      <c r="I22" s="171">
        <f>'Uninsured Losses'!AT$15*'Uninsured Losses (USD)'!$BH22</f>
        <v>967.11047869962829</v>
      </c>
      <c r="J22" s="171">
        <f>'Uninsured Losses'!AU$15*'Uninsured Losses (USD)'!$BH22</f>
        <v>1044.4793169955988</v>
      </c>
      <c r="K22" s="171">
        <f>'Uninsured Losses'!AV$15*'Uninsured Losses (USD)'!$BH22</f>
        <v>1044.4793169955988</v>
      </c>
      <c r="L22" s="171">
        <f>'Uninsured Losses'!AW$15*'Uninsured Losses (USD)'!$BH22</f>
        <v>1044.4793169955988</v>
      </c>
      <c r="M22" s="171">
        <f>'Uninsured Losses'!AX$15*'Uninsured Losses (USD)'!$BH22</f>
        <v>1044.4793169955988</v>
      </c>
      <c r="N22" s="171">
        <f>'Uninsured Losses'!AY$15*'Uninsured Losses (USD)'!$BH22</f>
        <v>1044.4793169955988</v>
      </c>
      <c r="O22" s="171">
        <f>'Uninsured Losses'!AZ$15*'Uninsured Losses (USD)'!$BH22</f>
        <v>1044.4793169955988</v>
      </c>
      <c r="P22" s="171">
        <f>'Uninsured Losses'!BA$15*'Uninsured Losses (USD)'!$BH22</f>
        <v>1044.4793169955988</v>
      </c>
      <c r="Q22" s="171">
        <f>'Uninsured Losses'!BB$15*'Uninsured Losses (USD)'!$BH22</f>
        <v>1044.4793169955988</v>
      </c>
      <c r="R22" s="171">
        <f>'Uninsured Losses'!BC$15*'Uninsured Losses (USD)'!$BH22</f>
        <v>1044.4793169955988</v>
      </c>
      <c r="S22" s="171">
        <f>'Uninsured Losses'!BD$15*'Uninsured Losses (USD)'!$BH22</f>
        <v>1044.4793169955988</v>
      </c>
      <c r="T22" s="171">
        <f>'Uninsured Losses'!BE$15*'Uninsured Losses (USD)'!$BH22</f>
        <v>1044.4793169955988</v>
      </c>
      <c r="U22" s="171">
        <f>'Uninsured Losses'!BF$15*'Uninsured Losses (USD)'!$BH22</f>
        <v>1044.4793169955988</v>
      </c>
      <c r="V22" s="171">
        <f>'Uninsured Losses'!BG$15*'Uninsured Losses (USD)'!$BH22</f>
        <v>1075.8136965054666</v>
      </c>
      <c r="W22" s="171">
        <f>'Uninsured Losses'!BH$15*'Uninsured Losses (USD)'!$BH22</f>
        <v>1075.8136965054666</v>
      </c>
      <c r="X22" s="171">
        <f>'Uninsured Losses'!BI$15*'Uninsured Losses (USD)'!$BH22</f>
        <v>1075.8136965054666</v>
      </c>
      <c r="Y22" s="171">
        <f>'Uninsured Losses'!BJ$15*'Uninsured Losses (USD)'!$BH22</f>
        <v>1075.8136965054666</v>
      </c>
      <c r="Z22" s="171">
        <f>'Uninsured Losses'!BK$15*'Uninsured Losses (USD)'!$BH22</f>
        <v>1075.8136965054666</v>
      </c>
      <c r="AA22" s="171">
        <f>'Uninsured Losses'!BL$15*'Uninsured Losses (USD)'!$BH22</f>
        <v>1075.8136965054666</v>
      </c>
      <c r="AB22" s="171">
        <f>'Uninsured Losses'!BM$15*'Uninsured Losses (USD)'!$BH22</f>
        <v>1075.8136965054666</v>
      </c>
      <c r="AC22" s="171">
        <f>'Uninsured Losses'!BN$15*'Uninsured Losses (USD)'!$BH22</f>
        <v>1075.8136965054666</v>
      </c>
      <c r="AD22" s="171">
        <f>'Uninsured Losses'!BO$15*'Uninsured Losses (USD)'!$BH22</f>
        <v>1075.8136965054666</v>
      </c>
      <c r="AE22" s="171">
        <f>'Uninsured Losses'!BP$15*'Uninsured Losses (USD)'!$BH22</f>
        <v>1075.8136965054666</v>
      </c>
      <c r="AF22" s="171">
        <f>'Uninsured Losses'!BQ$15*'Uninsured Losses (USD)'!$BH22</f>
        <v>1075.8136965054666</v>
      </c>
      <c r="AG22" s="171">
        <f>'Uninsured Losses'!BR$15*'Uninsured Losses (USD)'!$BH22</f>
        <v>1075.8136965054666</v>
      </c>
      <c r="AH22" s="171">
        <f>'Uninsured Losses'!BS$15*'Uninsured Losses (USD)'!$BH22</f>
        <v>1108.0881074006309</v>
      </c>
      <c r="AI22" s="171">
        <f>'Uninsured Losses'!BT$15*'Uninsured Losses (USD)'!$BH22</f>
        <v>1108.0881074006309</v>
      </c>
      <c r="AJ22" s="171">
        <f>'Uninsured Losses'!BU$15*'Uninsured Losses (USD)'!$BH22</f>
        <v>1108.0881074006309</v>
      </c>
      <c r="AK22" s="171">
        <f>'Uninsured Losses'!BV$15*'Uninsured Losses (USD)'!$BH22</f>
        <v>1108.0881074006309</v>
      </c>
      <c r="AL22" s="171">
        <f>'Uninsured Losses'!BW$15*'Uninsured Losses (USD)'!$BH22</f>
        <v>1108.0881074006309</v>
      </c>
      <c r="AM22" s="171">
        <f>'Uninsured Losses'!BX$15*'Uninsured Losses (USD)'!$BH22</f>
        <v>1108.0881074006309</v>
      </c>
      <c r="AN22" s="171">
        <f>'Uninsured Losses'!BY$15*'Uninsured Losses (USD)'!$BH22</f>
        <v>1108.0881074006309</v>
      </c>
      <c r="AO22" s="171">
        <f>'Uninsured Losses'!BZ$15*'Uninsured Losses (USD)'!$BH22</f>
        <v>1108.0881074006309</v>
      </c>
      <c r="AP22" s="171">
        <f>'Uninsured Losses'!CA$15*'Uninsured Losses (USD)'!$BH22</f>
        <v>1108.0881074006309</v>
      </c>
      <c r="AQ22" s="171">
        <f>'Uninsured Losses'!CB$15*'Uninsured Losses (USD)'!$BH22</f>
        <v>1108.0881074006309</v>
      </c>
      <c r="AR22" s="171">
        <f>'Uninsured Losses'!CC$15*'Uninsured Losses (USD)'!$BH22</f>
        <v>1108.0881074006309</v>
      </c>
      <c r="AS22" s="171">
        <f>'Uninsured Losses'!CD$15*'Uninsured Losses (USD)'!$BH22</f>
        <v>1108.0881074006309</v>
      </c>
      <c r="AT22" s="171">
        <f>'Uninsured Losses'!CE$15*'Uninsured Losses (USD)'!$BH22</f>
        <v>1141.3307506226499</v>
      </c>
      <c r="AU22" s="171">
        <f>'Uninsured Losses'!CF$15*'Uninsured Losses (USD)'!$BH22</f>
        <v>1141.3307506226499</v>
      </c>
      <c r="AV22" s="171">
        <f>'Uninsured Losses'!CG$15*'Uninsured Losses (USD)'!$BH22</f>
        <v>1141.3307506226499</v>
      </c>
      <c r="AW22" s="171">
        <f>'Uninsured Losses'!CH$15*'Uninsured Losses (USD)'!$BH22</f>
        <v>1141.3307506226499</v>
      </c>
      <c r="AX22" s="171">
        <f>'Uninsured Losses'!CI$15*'Uninsured Losses (USD)'!$BH22</f>
        <v>1141.3307506226499</v>
      </c>
      <c r="AY22" s="171">
        <f>'Uninsured Losses'!CJ$15*'Uninsured Losses (USD)'!$BH22</f>
        <v>1141.3307506226499</v>
      </c>
      <c r="AZ22" s="171">
        <f>'Uninsured Losses'!CK$15*'Uninsured Losses (USD)'!$BH22</f>
        <v>1141.3307506226499</v>
      </c>
      <c r="BA22" s="171">
        <f>'Uninsured Losses'!CL$15*'Uninsured Losses (USD)'!$BH22</f>
        <v>1141.3307506226499</v>
      </c>
      <c r="BB22" s="171">
        <f>'Uninsured Losses'!CM$15*'Uninsured Losses (USD)'!$BH22</f>
        <v>1141.3307506226499</v>
      </c>
      <c r="BC22" s="171">
        <f>'Uninsured Losses'!CN$15*'Uninsured Losses (USD)'!$BH22</f>
        <v>1141.3307506226499</v>
      </c>
      <c r="BD22" s="171">
        <f>'Uninsured Losses'!CO$15*'Uninsured Losses (USD)'!$BH22</f>
        <v>1141.3307506226499</v>
      </c>
      <c r="BE22" s="171">
        <f>'Uninsured Losses'!CP$15*'Uninsured Losses (USD)'!$BH22</f>
        <v>1141.3307506226499</v>
      </c>
      <c r="BH22" s="182">
        <f>SUMIF('ERC By State (Lower 48)'!E:E,'Uninsured Losses (USD)'!D22,'ERC By State (Lower 48)'!C:C)</f>
        <v>2.0263365938329541E-2</v>
      </c>
    </row>
    <row r="23" spans="1:60" s="173" customFormat="1" ht="12.75" customHeight="1">
      <c r="A23" s="175"/>
      <c r="B23" s="175"/>
      <c r="C23" s="175"/>
      <c r="D23" s="175"/>
      <c r="E23" s="175"/>
      <c r="F23" s="175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76"/>
      <c r="BE23" s="176"/>
    </row>
    <row r="24" spans="1:60" s="173" customFormat="1" ht="12.75" customHeight="1">
      <c r="A24" s="175"/>
      <c r="B24" s="175"/>
      <c r="C24" s="175"/>
      <c r="D24" s="175"/>
      <c r="E24" s="175"/>
      <c r="F24" s="175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</row>
  </sheetData>
  <phoneticPr fontId="4" type="noConversion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F4AED-B9D7-4951-8E9D-FCC6EE85BF1B}">
  <dimension ref="A2:BI38"/>
  <sheetViews>
    <sheetView workbookViewId="0">
      <selection activeCell="A7" sqref="A7"/>
    </sheetView>
  </sheetViews>
  <sheetFormatPr defaultColWidth="9" defaultRowHeight="15"/>
  <cols>
    <col min="1" max="1" width="36" bestFit="1" customWidth="1"/>
    <col min="2" max="2" width="30.85546875" bestFit="1" customWidth="1"/>
    <col min="3" max="3" width="42.28515625" bestFit="1" customWidth="1"/>
    <col min="4" max="5" width="7.28515625" bestFit="1" customWidth="1"/>
    <col min="6" max="6" width="26.42578125" bestFit="1" customWidth="1"/>
    <col min="7" max="7" width="24" bestFit="1" customWidth="1"/>
    <col min="8" max="20" width="9.7109375" bestFit="1" customWidth="1"/>
    <col min="21" max="59" width="10" bestFit="1" customWidth="1"/>
    <col min="61" max="61" width="15.5703125" bestFit="1" customWidth="1"/>
  </cols>
  <sheetData>
    <row r="2" spans="1:61">
      <c r="A2" s="226" t="s">
        <v>2180</v>
      </c>
    </row>
    <row r="4" spans="1:61">
      <c r="I4" t="s">
        <v>2185</v>
      </c>
      <c r="J4" t="s">
        <v>2185</v>
      </c>
      <c r="K4" t="s">
        <v>2185</v>
      </c>
      <c r="L4" t="s">
        <v>2185</v>
      </c>
      <c r="M4" t="s">
        <v>2185</v>
      </c>
      <c r="N4" t="s">
        <v>2185</v>
      </c>
      <c r="O4" t="s">
        <v>2185</v>
      </c>
      <c r="P4" t="s">
        <v>2185</v>
      </c>
      <c r="Q4" t="s">
        <v>2185</v>
      </c>
      <c r="R4" t="s">
        <v>2185</v>
      </c>
      <c r="S4" t="s">
        <v>2185</v>
      </c>
      <c r="T4" t="s">
        <v>2185</v>
      </c>
      <c r="X4" t="s">
        <v>2186</v>
      </c>
      <c r="Y4" t="s">
        <v>2186</v>
      </c>
      <c r="Z4" t="s">
        <v>2186</v>
      </c>
      <c r="AA4" t="s">
        <v>2186</v>
      </c>
      <c r="AB4" t="s">
        <v>2186</v>
      </c>
      <c r="AC4" t="s">
        <v>2186</v>
      </c>
      <c r="AD4" t="s">
        <v>2186</v>
      </c>
      <c r="AE4" t="s">
        <v>2186</v>
      </c>
      <c r="AF4" t="s">
        <v>2186</v>
      </c>
      <c r="AG4" t="s">
        <v>2186</v>
      </c>
      <c r="AH4" t="s">
        <v>2186</v>
      </c>
      <c r="AI4" t="s">
        <v>2186</v>
      </c>
    </row>
    <row r="5" spans="1:61" s="2" customFormat="1" ht="12.75">
      <c r="A5" s="168" t="s">
        <v>581</v>
      </c>
      <c r="B5" s="168" t="s">
        <v>598</v>
      </c>
      <c r="C5" s="168" t="s">
        <v>639</v>
      </c>
      <c r="D5" s="168" t="s">
        <v>640</v>
      </c>
      <c r="E5" s="168" t="s">
        <v>641</v>
      </c>
      <c r="F5" s="168" t="s">
        <v>642</v>
      </c>
      <c r="G5" s="168" t="s">
        <v>2200</v>
      </c>
      <c r="H5" s="169">
        <v>44440</v>
      </c>
      <c r="I5" s="169">
        <v>44470</v>
      </c>
      <c r="J5" s="169">
        <v>44501</v>
      </c>
      <c r="K5" s="169">
        <v>44531</v>
      </c>
      <c r="L5" s="169">
        <v>44562</v>
      </c>
      <c r="M5" s="169">
        <v>44593</v>
      </c>
      <c r="N5" s="169">
        <v>44621</v>
      </c>
      <c r="O5" s="169">
        <v>44652</v>
      </c>
      <c r="P5" s="169">
        <v>44682</v>
      </c>
      <c r="Q5" s="169">
        <v>44713</v>
      </c>
      <c r="R5" s="169">
        <v>44743</v>
      </c>
      <c r="S5" s="169">
        <v>44774</v>
      </c>
      <c r="T5" s="169">
        <v>44805</v>
      </c>
      <c r="U5" s="169">
        <v>44835</v>
      </c>
      <c r="V5" s="169">
        <v>44866</v>
      </c>
      <c r="W5" s="169">
        <v>44896</v>
      </c>
      <c r="X5" s="169">
        <v>44927</v>
      </c>
      <c r="Y5" s="169">
        <v>44958</v>
      </c>
      <c r="Z5" s="169">
        <v>44986</v>
      </c>
      <c r="AA5" s="169">
        <v>45017</v>
      </c>
      <c r="AB5" s="169">
        <v>45047</v>
      </c>
      <c r="AC5" s="169">
        <v>45078</v>
      </c>
      <c r="AD5" s="169">
        <v>45108</v>
      </c>
      <c r="AE5" s="169">
        <v>45139</v>
      </c>
      <c r="AF5" s="169">
        <v>45170</v>
      </c>
      <c r="AG5" s="169">
        <v>45200</v>
      </c>
      <c r="AH5" s="169">
        <v>45231</v>
      </c>
      <c r="AI5" s="169">
        <v>45261</v>
      </c>
      <c r="AJ5" s="169">
        <v>45292</v>
      </c>
      <c r="AK5" s="169">
        <v>45323</v>
      </c>
      <c r="AL5" s="169">
        <v>45352</v>
      </c>
      <c r="AM5" s="169">
        <v>45383</v>
      </c>
      <c r="AN5" s="169">
        <v>45413</v>
      </c>
      <c r="AO5" s="169">
        <v>45444</v>
      </c>
      <c r="AP5" s="169">
        <v>45474</v>
      </c>
      <c r="AQ5" s="169">
        <v>45505</v>
      </c>
      <c r="AR5" s="169">
        <v>45536</v>
      </c>
      <c r="AS5" s="169">
        <v>45566</v>
      </c>
      <c r="AT5" s="169">
        <v>45597</v>
      </c>
      <c r="AU5" s="169">
        <v>45627</v>
      </c>
      <c r="AV5" s="169">
        <v>45658</v>
      </c>
      <c r="AW5" s="169">
        <v>45689</v>
      </c>
      <c r="AX5" s="169">
        <v>45717</v>
      </c>
      <c r="AY5" s="169">
        <v>45748</v>
      </c>
      <c r="AZ5" s="169">
        <v>45778</v>
      </c>
      <c r="BA5" s="169">
        <v>45809</v>
      </c>
      <c r="BB5" s="169">
        <v>45839</v>
      </c>
      <c r="BC5" s="169">
        <v>45870</v>
      </c>
      <c r="BD5" s="169">
        <v>45901</v>
      </c>
      <c r="BE5" s="169">
        <v>45931</v>
      </c>
      <c r="BF5" s="169">
        <v>45962</v>
      </c>
      <c r="BG5" s="169">
        <v>45992</v>
      </c>
      <c r="BH5" s="170"/>
      <c r="BI5" s="170" t="s">
        <v>644</v>
      </c>
    </row>
    <row r="6" spans="1:61" s="2" customFormat="1" ht="12.75">
      <c r="A6" s="177" t="s">
        <v>465</v>
      </c>
      <c r="B6" s="178" t="s">
        <v>607</v>
      </c>
      <c r="C6" s="170" t="s">
        <v>1468</v>
      </c>
      <c r="D6" s="170" t="s">
        <v>609</v>
      </c>
      <c r="E6" s="241">
        <v>560100</v>
      </c>
      <c r="F6" s="170" t="s">
        <v>20</v>
      </c>
      <c r="G6" s="170" t="s">
        <v>466</v>
      </c>
      <c r="H6" s="171">
        <v>277.30347442964063</v>
      </c>
      <c r="I6" s="171">
        <v>352.30626001620578</v>
      </c>
      <c r="J6" s="171">
        <v>352.30626001620578</v>
      </c>
      <c r="K6" s="171">
        <v>352.30626001620578</v>
      </c>
      <c r="L6" s="171">
        <v>352.30626001620578</v>
      </c>
      <c r="M6" s="171">
        <v>352.30626001620578</v>
      </c>
      <c r="N6" s="171">
        <v>352.30626001620578</v>
      </c>
      <c r="O6" s="171">
        <v>352.30626001620578</v>
      </c>
      <c r="P6" s="171">
        <v>352.30626001620578</v>
      </c>
      <c r="Q6" s="171">
        <v>352.30626001620578</v>
      </c>
      <c r="R6" s="171">
        <v>352.30626001620578</v>
      </c>
      <c r="S6" s="171">
        <v>352.30626001620578</v>
      </c>
      <c r="T6" s="171">
        <v>352.30626001620578</v>
      </c>
      <c r="U6" s="171">
        <v>378.72922951742117</v>
      </c>
      <c r="V6" s="171">
        <v>378.72922951742117</v>
      </c>
      <c r="W6" s="171">
        <v>378.72922951742117</v>
      </c>
      <c r="X6" s="171">
        <v>378.72922951742117</v>
      </c>
      <c r="Y6" s="171">
        <v>378.72922951742117</v>
      </c>
      <c r="Z6" s="171">
        <v>378.72922951742117</v>
      </c>
      <c r="AA6" s="171">
        <v>378.72922951742117</v>
      </c>
      <c r="AB6" s="171">
        <v>378.72922951742117</v>
      </c>
      <c r="AC6" s="171">
        <v>378.72922951742117</v>
      </c>
      <c r="AD6" s="171">
        <v>378.72922951742117</v>
      </c>
      <c r="AE6" s="171">
        <v>378.72922951742117</v>
      </c>
      <c r="AF6" s="171">
        <v>378.72922951742117</v>
      </c>
      <c r="AG6" s="171">
        <v>407.13392173122776</v>
      </c>
      <c r="AH6" s="171">
        <v>407.13392173122776</v>
      </c>
      <c r="AI6" s="171">
        <v>407.13392173122776</v>
      </c>
      <c r="AJ6" s="171">
        <v>407.13392173122776</v>
      </c>
      <c r="AK6" s="171">
        <v>407.13392173122776</v>
      </c>
      <c r="AL6" s="171">
        <v>407.13392173122776</v>
      </c>
      <c r="AM6" s="171">
        <v>407.13392173122776</v>
      </c>
      <c r="AN6" s="171">
        <v>407.13392173122776</v>
      </c>
      <c r="AO6" s="171">
        <v>407.13392173122776</v>
      </c>
      <c r="AP6" s="171">
        <v>407.13392173122776</v>
      </c>
      <c r="AQ6" s="171">
        <v>407.13392173122776</v>
      </c>
      <c r="AR6" s="171">
        <v>407.13392173122776</v>
      </c>
      <c r="AS6" s="171">
        <v>419.3479393831646</v>
      </c>
      <c r="AT6" s="171">
        <v>419.3479393831646</v>
      </c>
      <c r="AU6" s="171">
        <v>419.3479393831646</v>
      </c>
      <c r="AV6" s="171">
        <v>419.3479393831646</v>
      </c>
      <c r="AW6" s="171">
        <v>419.3479393831646</v>
      </c>
      <c r="AX6" s="171">
        <v>419.3479393831646</v>
      </c>
      <c r="AY6" s="171">
        <v>419.3479393831646</v>
      </c>
      <c r="AZ6" s="171">
        <v>419.3479393831646</v>
      </c>
      <c r="BA6" s="171">
        <v>419.3479393831646</v>
      </c>
      <c r="BB6" s="171">
        <v>419.3479393831646</v>
      </c>
      <c r="BC6" s="171">
        <v>419.3479393831646</v>
      </c>
      <c r="BD6" s="171">
        <v>419.3479393831646</v>
      </c>
      <c r="BE6" s="171">
        <v>431.92837756465963</v>
      </c>
      <c r="BF6" s="171">
        <v>431.92837756465963</v>
      </c>
      <c r="BG6" s="171">
        <v>431.92837756465963</v>
      </c>
      <c r="BH6" s="173"/>
      <c r="BI6" s="174">
        <v>1.5869278447865561E-2</v>
      </c>
    </row>
    <row r="7" spans="1:61" s="2" customFormat="1" ht="12.75">
      <c r="A7" s="179" t="s">
        <v>469</v>
      </c>
      <c r="B7" s="179" t="s">
        <v>653</v>
      </c>
      <c r="C7" s="170" t="s">
        <v>1468</v>
      </c>
      <c r="D7" s="170" t="s">
        <v>609</v>
      </c>
      <c r="E7" s="241">
        <v>560100</v>
      </c>
      <c r="F7" s="170" t="s">
        <v>20</v>
      </c>
      <c r="G7" s="170" t="s">
        <v>466</v>
      </c>
      <c r="H7" s="171">
        <v>648.25168525198865</v>
      </c>
      <c r="I7" s="171">
        <v>837.55628990282867</v>
      </c>
      <c r="J7" s="171">
        <v>837.55628990282867</v>
      </c>
      <c r="K7" s="171">
        <v>837.55628990282867</v>
      </c>
      <c r="L7" s="171">
        <v>837.55628990282867</v>
      </c>
      <c r="M7" s="171">
        <v>837.55628990282867</v>
      </c>
      <c r="N7" s="171">
        <v>837.55628990282867</v>
      </c>
      <c r="O7" s="171">
        <v>837.55628990282867</v>
      </c>
      <c r="P7" s="171">
        <v>837.55628990282867</v>
      </c>
      <c r="Q7" s="171">
        <v>837.55628990282867</v>
      </c>
      <c r="R7" s="171">
        <v>837.55628990282867</v>
      </c>
      <c r="S7" s="171">
        <v>837.55628990282867</v>
      </c>
      <c r="T7" s="171">
        <v>837.55628990282867</v>
      </c>
      <c r="U7" s="171">
        <v>900.37301164554094</v>
      </c>
      <c r="V7" s="171">
        <v>900.37301164554094</v>
      </c>
      <c r="W7" s="171">
        <v>900.37301164554094</v>
      </c>
      <c r="X7" s="171">
        <v>900.37301164554094</v>
      </c>
      <c r="Y7" s="171">
        <v>900.37301164554094</v>
      </c>
      <c r="Z7" s="171">
        <v>900.37301164554094</v>
      </c>
      <c r="AA7" s="171">
        <v>900.37301164554094</v>
      </c>
      <c r="AB7" s="171">
        <v>900.37301164554094</v>
      </c>
      <c r="AC7" s="171">
        <v>900.37301164554094</v>
      </c>
      <c r="AD7" s="171">
        <v>900.37301164554094</v>
      </c>
      <c r="AE7" s="171">
        <v>900.37301164554094</v>
      </c>
      <c r="AF7" s="171">
        <v>900.37301164554094</v>
      </c>
      <c r="AG7" s="171">
        <v>967.90098751895641</v>
      </c>
      <c r="AH7" s="171">
        <v>967.90098751895641</v>
      </c>
      <c r="AI7" s="171">
        <v>967.90098751895641</v>
      </c>
      <c r="AJ7" s="171">
        <v>967.90098751895641</v>
      </c>
      <c r="AK7" s="171">
        <v>967.90098751895641</v>
      </c>
      <c r="AL7" s="171">
        <v>967.90098751895641</v>
      </c>
      <c r="AM7" s="171">
        <v>967.90098751895641</v>
      </c>
      <c r="AN7" s="171">
        <v>967.90098751895641</v>
      </c>
      <c r="AO7" s="171">
        <v>967.90098751895641</v>
      </c>
      <c r="AP7" s="171">
        <v>967.90098751895641</v>
      </c>
      <c r="AQ7" s="171">
        <v>967.90098751895641</v>
      </c>
      <c r="AR7" s="171">
        <v>967.90098751895641</v>
      </c>
      <c r="AS7" s="171">
        <v>996.93801714452525</v>
      </c>
      <c r="AT7" s="171">
        <v>996.93801714452525</v>
      </c>
      <c r="AU7" s="171">
        <v>996.93801714452525</v>
      </c>
      <c r="AV7" s="171">
        <v>996.93801714452525</v>
      </c>
      <c r="AW7" s="171">
        <v>996.93801714452525</v>
      </c>
      <c r="AX7" s="171">
        <v>996.93801714452525</v>
      </c>
      <c r="AY7" s="171">
        <v>996.93801714452525</v>
      </c>
      <c r="AZ7" s="171">
        <v>996.93801714452525</v>
      </c>
      <c r="BA7" s="171">
        <v>996.93801714452525</v>
      </c>
      <c r="BB7" s="171">
        <v>996.93801714452525</v>
      </c>
      <c r="BC7" s="171">
        <v>996.93801714452525</v>
      </c>
      <c r="BD7" s="171">
        <v>996.93801714452525</v>
      </c>
      <c r="BE7" s="171">
        <v>1026.8461576588611</v>
      </c>
      <c r="BF7" s="171">
        <v>1026.8461576588611</v>
      </c>
      <c r="BG7" s="171">
        <v>1026.8461576588611</v>
      </c>
      <c r="BH7" s="173"/>
      <c r="BI7" s="174">
        <v>1.3672398003057983E-2</v>
      </c>
    </row>
    <row r="8" spans="1:61" s="2" customFormat="1" ht="12.75">
      <c r="A8" s="179" t="s">
        <v>654</v>
      </c>
      <c r="B8" s="179" t="s">
        <v>609</v>
      </c>
      <c r="C8" s="170" t="s">
        <v>1468</v>
      </c>
      <c r="D8" s="170" t="s">
        <v>609</v>
      </c>
      <c r="E8" s="241">
        <v>560100</v>
      </c>
      <c r="F8" s="170" t="s">
        <v>20</v>
      </c>
      <c r="G8" s="170" t="s">
        <v>466</v>
      </c>
      <c r="H8" s="171">
        <v>447.44575217103579</v>
      </c>
      <c r="I8" s="171">
        <v>574.99722357436849</v>
      </c>
      <c r="J8" s="171">
        <v>574.99722357436849</v>
      </c>
      <c r="K8" s="171">
        <v>574.99722357436849</v>
      </c>
      <c r="L8" s="171">
        <v>574.99722357436849</v>
      </c>
      <c r="M8" s="171">
        <v>574.99722357436849</v>
      </c>
      <c r="N8" s="171">
        <v>574.99722357436849</v>
      </c>
      <c r="O8" s="171">
        <v>574.99722357436849</v>
      </c>
      <c r="P8" s="171">
        <v>574.99722357436849</v>
      </c>
      <c r="Q8" s="171">
        <v>574.99722357436849</v>
      </c>
      <c r="R8" s="171">
        <v>574.99722357436849</v>
      </c>
      <c r="S8" s="171">
        <v>574.99722357436849</v>
      </c>
      <c r="T8" s="171">
        <v>574.99722357436849</v>
      </c>
      <c r="U8" s="171">
        <v>618.12201534244605</v>
      </c>
      <c r="V8" s="171">
        <v>618.12201534244605</v>
      </c>
      <c r="W8" s="171">
        <v>618.12201534244605</v>
      </c>
      <c r="X8" s="171">
        <v>618.12201534244605</v>
      </c>
      <c r="Y8" s="171">
        <v>618.12201534244605</v>
      </c>
      <c r="Z8" s="171">
        <v>618.12201534244605</v>
      </c>
      <c r="AA8" s="171">
        <v>618.12201534244605</v>
      </c>
      <c r="AB8" s="171">
        <v>618.12201534244605</v>
      </c>
      <c r="AC8" s="171">
        <v>618.12201534244605</v>
      </c>
      <c r="AD8" s="171">
        <v>618.12201534244605</v>
      </c>
      <c r="AE8" s="171">
        <v>618.12201534244605</v>
      </c>
      <c r="AF8" s="171">
        <v>618.12201534244605</v>
      </c>
      <c r="AG8" s="171">
        <v>664.48116649312942</v>
      </c>
      <c r="AH8" s="171">
        <v>664.48116649312942</v>
      </c>
      <c r="AI8" s="171">
        <v>664.48116649312942</v>
      </c>
      <c r="AJ8" s="171">
        <v>664.48116649312942</v>
      </c>
      <c r="AK8" s="171">
        <v>664.48116649312942</v>
      </c>
      <c r="AL8" s="171">
        <v>664.48116649312942</v>
      </c>
      <c r="AM8" s="171">
        <v>664.48116649312942</v>
      </c>
      <c r="AN8" s="171">
        <v>664.48116649312942</v>
      </c>
      <c r="AO8" s="171">
        <v>664.48116649312942</v>
      </c>
      <c r="AP8" s="171">
        <v>664.48116649312942</v>
      </c>
      <c r="AQ8" s="171">
        <v>664.48116649312942</v>
      </c>
      <c r="AR8" s="171">
        <v>664.48116649312942</v>
      </c>
      <c r="AS8" s="171">
        <v>684.41560148792337</v>
      </c>
      <c r="AT8" s="171">
        <v>684.41560148792337</v>
      </c>
      <c r="AU8" s="171">
        <v>684.41560148792337</v>
      </c>
      <c r="AV8" s="171">
        <v>684.41560148792337</v>
      </c>
      <c r="AW8" s="171">
        <v>684.41560148792337</v>
      </c>
      <c r="AX8" s="171">
        <v>684.41560148792337</v>
      </c>
      <c r="AY8" s="171">
        <v>684.41560148792337</v>
      </c>
      <c r="AZ8" s="171">
        <v>684.41560148792337</v>
      </c>
      <c r="BA8" s="171">
        <v>684.41560148792337</v>
      </c>
      <c r="BB8" s="171">
        <v>684.41560148792337</v>
      </c>
      <c r="BC8" s="171">
        <v>684.41560148792337</v>
      </c>
      <c r="BD8" s="171">
        <v>684.41560148792337</v>
      </c>
      <c r="BE8" s="171">
        <v>704.94806953256114</v>
      </c>
      <c r="BF8" s="171">
        <v>704.94806953256114</v>
      </c>
      <c r="BG8" s="171">
        <v>704.94806953256114</v>
      </c>
      <c r="BH8" s="173"/>
      <c r="BI8" s="174">
        <v>1.1988812269396553E-2</v>
      </c>
    </row>
    <row r="9" spans="1:61" s="2" customFormat="1" ht="12.75">
      <c r="A9" s="179" t="s">
        <v>472</v>
      </c>
      <c r="B9" s="179" t="s">
        <v>609</v>
      </c>
      <c r="C9" s="170" t="s">
        <v>1468</v>
      </c>
      <c r="D9" s="170" t="s">
        <v>609</v>
      </c>
      <c r="E9" s="241">
        <v>560100</v>
      </c>
      <c r="F9" s="170" t="s">
        <v>20</v>
      </c>
      <c r="G9" s="170" t="s">
        <v>466</v>
      </c>
      <c r="H9" s="171">
        <v>122.09139988688747</v>
      </c>
      <c r="I9" s="171">
        <v>122.09139988688747</v>
      </c>
      <c r="J9" s="171">
        <v>122.09139988688747</v>
      </c>
      <c r="K9" s="171">
        <v>142.90384803169403</v>
      </c>
      <c r="L9" s="171">
        <v>142.90384803169403</v>
      </c>
      <c r="M9" s="171">
        <v>142.90384803169403</v>
      </c>
      <c r="N9" s="171">
        <v>142.90384803169403</v>
      </c>
      <c r="O9" s="171">
        <v>142.90384803169403</v>
      </c>
      <c r="P9" s="171">
        <v>142.90384803169403</v>
      </c>
      <c r="Q9" s="171">
        <v>142.90384803169403</v>
      </c>
      <c r="R9" s="171">
        <v>142.90384803169403</v>
      </c>
      <c r="S9" s="171">
        <v>142.90384803169403</v>
      </c>
      <c r="T9" s="171">
        <v>142.90384803169403</v>
      </c>
      <c r="U9" s="171">
        <v>142.90384803169403</v>
      </c>
      <c r="V9" s="171">
        <v>142.90384803169403</v>
      </c>
      <c r="W9" s="171">
        <v>153.62163663407108</v>
      </c>
      <c r="X9" s="171">
        <v>153.62163663407108</v>
      </c>
      <c r="Y9" s="171">
        <v>153.62163663407108</v>
      </c>
      <c r="Z9" s="171">
        <v>153.62163663407108</v>
      </c>
      <c r="AA9" s="171">
        <v>153.62163663407108</v>
      </c>
      <c r="AB9" s="171">
        <v>153.62163663407108</v>
      </c>
      <c r="AC9" s="171">
        <v>153.62163663407108</v>
      </c>
      <c r="AD9" s="171">
        <v>153.62163663407108</v>
      </c>
      <c r="AE9" s="171">
        <v>153.62163663407108</v>
      </c>
      <c r="AF9" s="171">
        <v>153.62163663407108</v>
      </c>
      <c r="AG9" s="171">
        <v>153.62163663407108</v>
      </c>
      <c r="AH9" s="171">
        <v>153.62163663407108</v>
      </c>
      <c r="AI9" s="171">
        <v>165.14325938162639</v>
      </c>
      <c r="AJ9" s="171">
        <v>165.14325938162639</v>
      </c>
      <c r="AK9" s="171">
        <v>165.14325938162639</v>
      </c>
      <c r="AL9" s="171">
        <v>165.14325938162639</v>
      </c>
      <c r="AM9" s="171">
        <v>165.14325938162639</v>
      </c>
      <c r="AN9" s="171">
        <v>165.14325938162639</v>
      </c>
      <c r="AO9" s="171">
        <v>165.14325938162639</v>
      </c>
      <c r="AP9" s="171">
        <v>165.14325938162639</v>
      </c>
      <c r="AQ9" s="171">
        <v>165.14325938162639</v>
      </c>
      <c r="AR9" s="171">
        <v>165.14325938162639</v>
      </c>
      <c r="AS9" s="171">
        <v>165.14325938162639</v>
      </c>
      <c r="AT9" s="171">
        <v>165.14325938162639</v>
      </c>
      <c r="AU9" s="171">
        <v>170.09755716307518</v>
      </c>
      <c r="AV9" s="171">
        <v>170.09755716307518</v>
      </c>
      <c r="AW9" s="171">
        <v>170.09755716307518</v>
      </c>
      <c r="AX9" s="171">
        <v>170.09755716307518</v>
      </c>
      <c r="AY9" s="171">
        <v>170.09755716307518</v>
      </c>
      <c r="AZ9" s="171">
        <v>170.09755716307518</v>
      </c>
      <c r="BA9" s="171">
        <v>170.09755716307518</v>
      </c>
      <c r="BB9" s="171">
        <v>170.09755716307518</v>
      </c>
      <c r="BC9" s="171">
        <v>170.09755716307518</v>
      </c>
      <c r="BD9" s="171">
        <v>170.09755716307518</v>
      </c>
      <c r="BE9" s="171">
        <v>170.09755716307518</v>
      </c>
      <c r="BF9" s="171">
        <v>170.09755716307518</v>
      </c>
      <c r="BG9" s="171">
        <v>175.20048387796746</v>
      </c>
      <c r="BH9" s="173"/>
      <c r="BI9" s="174">
        <v>1.0395135927414034E-2</v>
      </c>
    </row>
    <row r="10" spans="1:61" s="170" customFormat="1" ht="12.75">
      <c r="A10" s="170" t="s">
        <v>495</v>
      </c>
      <c r="B10" s="170" t="s">
        <v>609</v>
      </c>
      <c r="C10" s="2" t="s">
        <v>1468</v>
      </c>
      <c r="D10" s="170" t="s">
        <v>609</v>
      </c>
      <c r="E10" s="241">
        <v>560200</v>
      </c>
      <c r="F10" s="170" t="s">
        <v>20</v>
      </c>
      <c r="G10" s="170" t="s">
        <v>495</v>
      </c>
      <c r="H10" s="171">
        <v>2206.9754911563559</v>
      </c>
      <c r="I10" s="171">
        <v>2910.051565962679</v>
      </c>
      <c r="J10" s="171">
        <v>2910.051565962679</v>
      </c>
      <c r="K10" s="171">
        <v>2910.051565962679</v>
      </c>
      <c r="L10" s="171">
        <v>2910.051565962679</v>
      </c>
      <c r="M10" s="171">
        <v>2910.051565962679</v>
      </c>
      <c r="N10" s="171">
        <v>2910.051565962679</v>
      </c>
      <c r="O10" s="171">
        <v>2910.051565962679</v>
      </c>
      <c r="P10" s="171">
        <v>2910.051565962679</v>
      </c>
      <c r="Q10" s="171">
        <v>2910.051565962679</v>
      </c>
      <c r="R10" s="171">
        <v>2910.051565962679</v>
      </c>
      <c r="S10" s="171">
        <v>2910.051565962679</v>
      </c>
      <c r="T10" s="171">
        <v>2910.051565962679</v>
      </c>
      <c r="U10" s="171">
        <v>3128.3054334098797</v>
      </c>
      <c r="V10" s="171">
        <v>3128.3054334098797</v>
      </c>
      <c r="W10" s="171">
        <v>3128.3054334098797</v>
      </c>
      <c r="X10" s="171">
        <v>3128.3054334098797</v>
      </c>
      <c r="Y10" s="171">
        <v>3128.3054334098797</v>
      </c>
      <c r="Z10" s="171">
        <v>3128.3054334098797</v>
      </c>
      <c r="AA10" s="171">
        <v>3128.3054334098797</v>
      </c>
      <c r="AB10" s="171">
        <v>3128.3054334098797</v>
      </c>
      <c r="AC10" s="171">
        <v>3128.3054334098797</v>
      </c>
      <c r="AD10" s="171">
        <v>3128.3054334098797</v>
      </c>
      <c r="AE10" s="171">
        <v>3128.3054334098797</v>
      </c>
      <c r="AF10" s="171">
        <v>3128.3054334098797</v>
      </c>
      <c r="AG10" s="171">
        <v>3362.928340915621</v>
      </c>
      <c r="AH10" s="171">
        <v>3362.928340915621</v>
      </c>
      <c r="AI10" s="171">
        <v>3362.928340915621</v>
      </c>
      <c r="AJ10" s="171">
        <v>3362.928340915621</v>
      </c>
      <c r="AK10" s="171">
        <v>3362.928340915621</v>
      </c>
      <c r="AL10" s="171">
        <v>3362.928340915621</v>
      </c>
      <c r="AM10" s="171">
        <v>3362.928340915621</v>
      </c>
      <c r="AN10" s="171">
        <v>3362.928340915621</v>
      </c>
      <c r="AO10" s="171">
        <v>3362.928340915621</v>
      </c>
      <c r="AP10" s="171">
        <v>3362.928340915621</v>
      </c>
      <c r="AQ10" s="171">
        <v>3362.928340915621</v>
      </c>
      <c r="AR10" s="171">
        <v>3362.928340915621</v>
      </c>
      <c r="AS10" s="171">
        <v>3463.8161911430893</v>
      </c>
      <c r="AT10" s="171">
        <v>3463.8161911430893</v>
      </c>
      <c r="AU10" s="171">
        <v>3463.8161911430893</v>
      </c>
      <c r="AV10" s="171">
        <v>3463.8161911430893</v>
      </c>
      <c r="AW10" s="171">
        <v>3463.8161911430893</v>
      </c>
      <c r="AX10" s="171">
        <v>3463.8161911430893</v>
      </c>
      <c r="AY10" s="171">
        <v>3463.8161911430893</v>
      </c>
      <c r="AZ10" s="171">
        <v>3463.8161911430893</v>
      </c>
      <c r="BA10" s="171">
        <v>3463.8161911430893</v>
      </c>
      <c r="BB10" s="171">
        <v>3463.8161911430893</v>
      </c>
      <c r="BC10" s="171">
        <v>3463.8161911430893</v>
      </c>
      <c r="BD10" s="171">
        <v>3463.8161911430893</v>
      </c>
      <c r="BE10" s="171">
        <v>3567.7306768773819</v>
      </c>
      <c r="BF10" s="171">
        <v>3567.7306768773819</v>
      </c>
      <c r="BG10" s="171">
        <v>3567.7306768773819</v>
      </c>
      <c r="BI10" s="180"/>
    </row>
    <row r="11" spans="1:61" s="2" customFormat="1" ht="12.75">
      <c r="A11" s="2" t="s">
        <v>667</v>
      </c>
      <c r="B11" s="2" t="s">
        <v>609</v>
      </c>
      <c r="C11" s="2" t="s">
        <v>1468</v>
      </c>
      <c r="D11" s="170" t="s">
        <v>609</v>
      </c>
      <c r="E11" s="159">
        <v>560300</v>
      </c>
      <c r="F11" s="2" t="s">
        <v>20</v>
      </c>
      <c r="G11" s="170" t="s">
        <v>421</v>
      </c>
      <c r="H11" s="171">
        <v>1574.1386996161229</v>
      </c>
      <c r="I11" s="171">
        <v>1620.429462571977</v>
      </c>
      <c r="J11" s="171">
        <v>1620.429462571977</v>
      </c>
      <c r="K11" s="171">
        <v>1620.429462571977</v>
      </c>
      <c r="L11" s="171">
        <v>1620.429462571977</v>
      </c>
      <c r="M11" s="171">
        <v>1620.429462571977</v>
      </c>
      <c r="N11" s="171">
        <v>1620.429462571977</v>
      </c>
      <c r="O11" s="171">
        <v>1620.429462571977</v>
      </c>
      <c r="P11" s="171">
        <v>1620.429462571977</v>
      </c>
      <c r="Q11" s="171">
        <v>1620.429462571977</v>
      </c>
      <c r="R11" s="171">
        <v>1620.429462571977</v>
      </c>
      <c r="S11" s="171">
        <v>1620.429462571977</v>
      </c>
      <c r="T11" s="171">
        <v>1620.429462571977</v>
      </c>
      <c r="U11" s="171">
        <v>1741.9616722648752</v>
      </c>
      <c r="V11" s="171">
        <v>1741.9616722648752</v>
      </c>
      <c r="W11" s="171">
        <v>1741.9616722648752</v>
      </c>
      <c r="X11" s="171">
        <v>1741.9616722648752</v>
      </c>
      <c r="Y11" s="171">
        <v>1741.9616722648752</v>
      </c>
      <c r="Z11" s="171">
        <v>1741.9616722648752</v>
      </c>
      <c r="AA11" s="171">
        <v>1741.9616722648752</v>
      </c>
      <c r="AB11" s="171">
        <v>1741.9616722648752</v>
      </c>
      <c r="AC11" s="171">
        <v>1741.9616722648752</v>
      </c>
      <c r="AD11" s="171">
        <v>1741.9616722648752</v>
      </c>
      <c r="AE11" s="171">
        <v>1741.9616722648752</v>
      </c>
      <c r="AF11" s="171">
        <v>1741.9616722648752</v>
      </c>
      <c r="AG11" s="171">
        <v>1872.6087976847407</v>
      </c>
      <c r="AH11" s="171">
        <v>1872.6087976847407</v>
      </c>
      <c r="AI11" s="171">
        <v>1872.6087976847407</v>
      </c>
      <c r="AJ11" s="171">
        <v>1872.6087976847407</v>
      </c>
      <c r="AK11" s="171">
        <v>1872.6087976847407</v>
      </c>
      <c r="AL11" s="171">
        <v>1872.6087976847407</v>
      </c>
      <c r="AM11" s="171">
        <v>1872.6087976847407</v>
      </c>
      <c r="AN11" s="171">
        <v>1872.6087976847407</v>
      </c>
      <c r="AO11" s="171">
        <v>1872.6087976847407</v>
      </c>
      <c r="AP11" s="171">
        <v>1872.6087976847407</v>
      </c>
      <c r="AQ11" s="171">
        <v>1872.6087976847407</v>
      </c>
      <c r="AR11" s="171">
        <v>1872.6087976847407</v>
      </c>
      <c r="AS11" s="171">
        <v>1928.7870616152829</v>
      </c>
      <c r="AT11" s="171">
        <v>1928.7870616152829</v>
      </c>
      <c r="AU11" s="171">
        <v>1928.7870616152829</v>
      </c>
      <c r="AV11" s="171">
        <v>1928.7870616152829</v>
      </c>
      <c r="AW11" s="171">
        <v>1928.7870616152829</v>
      </c>
      <c r="AX11" s="171">
        <v>1928.7870616152829</v>
      </c>
      <c r="AY11" s="171">
        <v>1928.7870616152829</v>
      </c>
      <c r="AZ11" s="171">
        <v>1928.7870616152829</v>
      </c>
      <c r="BA11" s="171">
        <v>1928.7870616152829</v>
      </c>
      <c r="BB11" s="171">
        <v>1928.7870616152829</v>
      </c>
      <c r="BC11" s="171">
        <v>1928.7870616152829</v>
      </c>
      <c r="BD11" s="171">
        <v>1928.7870616152829</v>
      </c>
      <c r="BE11" s="171">
        <v>1986.6506734637414</v>
      </c>
      <c r="BF11" s="171">
        <v>1986.6506734637414</v>
      </c>
      <c r="BG11" s="171">
        <v>1986.6506734637414</v>
      </c>
      <c r="BI11" s="71"/>
    </row>
    <row r="12" spans="1:61" s="2" customFormat="1" ht="12.75">
      <c r="A12" s="2" t="s">
        <v>678</v>
      </c>
      <c r="B12" s="2" t="s">
        <v>2181</v>
      </c>
      <c r="C12" s="2" t="s">
        <v>1468</v>
      </c>
      <c r="D12" s="2" t="s">
        <v>609</v>
      </c>
      <c r="E12" s="159">
        <v>560500</v>
      </c>
      <c r="F12" s="2" t="s">
        <v>20</v>
      </c>
      <c r="G12" s="170" t="s">
        <v>485</v>
      </c>
      <c r="H12" s="171">
        <v>241.38074520017864</v>
      </c>
      <c r="I12" s="171">
        <v>241.38074520017864</v>
      </c>
      <c r="J12" s="171">
        <v>241.38074520017864</v>
      </c>
      <c r="K12" s="171">
        <v>241.38074520017864</v>
      </c>
      <c r="L12" s="171">
        <v>241.38074520017864</v>
      </c>
      <c r="M12" s="171">
        <v>241.38074520017864</v>
      </c>
      <c r="N12" s="171">
        <v>241.38074520017864</v>
      </c>
      <c r="O12" s="171">
        <v>259.48430109019199</v>
      </c>
      <c r="P12" s="171">
        <v>259.48430109019199</v>
      </c>
      <c r="Q12" s="171">
        <v>259.48430109019199</v>
      </c>
      <c r="R12" s="171">
        <v>259.48430109019199</v>
      </c>
      <c r="S12" s="171">
        <v>259.48430109019199</v>
      </c>
      <c r="T12" s="171">
        <v>259.48430109019199</v>
      </c>
      <c r="U12" s="171">
        <v>259.48430109019199</v>
      </c>
      <c r="V12" s="171">
        <v>259.48430109019199</v>
      </c>
      <c r="W12" s="171">
        <v>259.48430109019199</v>
      </c>
      <c r="X12" s="171">
        <v>259.48430109019199</v>
      </c>
      <c r="Y12" s="171">
        <v>259.48430109019199</v>
      </c>
      <c r="Z12" s="171">
        <v>259.48430109019199</v>
      </c>
      <c r="AA12" s="171">
        <v>278.94562367195635</v>
      </c>
      <c r="AB12" s="171">
        <v>278.94562367195635</v>
      </c>
      <c r="AC12" s="171">
        <v>278.94562367195635</v>
      </c>
      <c r="AD12" s="171">
        <v>278.94562367195635</v>
      </c>
      <c r="AE12" s="171">
        <v>278.94562367195635</v>
      </c>
      <c r="AF12" s="171">
        <v>278.94562367195635</v>
      </c>
      <c r="AG12" s="171">
        <v>278.94562367195635</v>
      </c>
      <c r="AH12" s="171">
        <v>278.94562367195635</v>
      </c>
      <c r="AI12" s="171">
        <v>278.94562367195635</v>
      </c>
      <c r="AJ12" s="171">
        <v>278.94562367195635</v>
      </c>
      <c r="AK12" s="171">
        <v>278.94562367195635</v>
      </c>
      <c r="AL12" s="171">
        <v>278.94562367195635</v>
      </c>
      <c r="AM12" s="171">
        <v>287.31399238211503</v>
      </c>
      <c r="AN12" s="171">
        <v>287.31399238211503</v>
      </c>
      <c r="AO12" s="171">
        <v>287.31399238211503</v>
      </c>
      <c r="AP12" s="171">
        <v>287.31399238211503</v>
      </c>
      <c r="AQ12" s="171">
        <v>287.31399238211503</v>
      </c>
      <c r="AR12" s="171">
        <v>287.31399238211503</v>
      </c>
      <c r="AS12" s="171">
        <v>287.31399238211503</v>
      </c>
      <c r="AT12" s="171">
        <v>287.31399238211503</v>
      </c>
      <c r="AU12" s="171">
        <v>287.31399238211503</v>
      </c>
      <c r="AV12" s="171">
        <v>287.31399238211503</v>
      </c>
      <c r="AW12" s="171">
        <v>287.31399238211503</v>
      </c>
      <c r="AX12" s="171">
        <v>287.31399238211503</v>
      </c>
      <c r="AY12" s="171">
        <v>295.9334121535785</v>
      </c>
      <c r="AZ12" s="171">
        <v>295.9334121535785</v>
      </c>
      <c r="BA12" s="171">
        <v>295.9334121535785</v>
      </c>
      <c r="BB12" s="171">
        <v>295.9334121535785</v>
      </c>
      <c r="BC12" s="171">
        <v>295.9334121535785</v>
      </c>
      <c r="BD12" s="171">
        <v>295.9334121535785</v>
      </c>
      <c r="BE12" s="171">
        <v>295.9334121535785</v>
      </c>
      <c r="BF12" s="171">
        <v>295.9334121535785</v>
      </c>
      <c r="BG12" s="171">
        <v>295.9334121535785</v>
      </c>
      <c r="BI12" s="71">
        <v>1.4624212095601533E-2</v>
      </c>
    </row>
    <row r="13" spans="1:61" s="2" customFormat="1" ht="12.75">
      <c r="A13" s="2" t="s">
        <v>2182</v>
      </c>
      <c r="B13" s="2" t="s">
        <v>2183</v>
      </c>
      <c r="C13" s="2" t="s">
        <v>1468</v>
      </c>
      <c r="D13" s="2" t="s">
        <v>609</v>
      </c>
      <c r="E13" s="159">
        <v>560500</v>
      </c>
      <c r="F13" s="2" t="s">
        <v>20</v>
      </c>
      <c r="G13" s="170" t="s">
        <v>2202</v>
      </c>
      <c r="H13" s="171">
        <v>201.82384962793779</v>
      </c>
      <c r="I13" s="171">
        <v>201.82384962793779</v>
      </c>
      <c r="J13" s="171">
        <v>248.72546551144157</v>
      </c>
      <c r="K13" s="171">
        <v>248.72546551144157</v>
      </c>
      <c r="L13" s="171">
        <v>248.72546551144157</v>
      </c>
      <c r="M13" s="171">
        <v>248.72546551144157</v>
      </c>
      <c r="N13" s="171">
        <v>248.72546551144157</v>
      </c>
      <c r="O13" s="171">
        <v>248.72546551144157</v>
      </c>
      <c r="P13" s="171">
        <v>248.72546551144157</v>
      </c>
      <c r="Q13" s="171">
        <v>248.72546551144157</v>
      </c>
      <c r="R13" s="171">
        <v>248.72546551144157</v>
      </c>
      <c r="S13" s="171">
        <v>248.72546551144157</v>
      </c>
      <c r="T13" s="171">
        <v>248.72546551144157</v>
      </c>
      <c r="U13" s="171">
        <v>248.72546551144157</v>
      </c>
      <c r="V13" s="171">
        <v>267.37987542479971</v>
      </c>
      <c r="W13" s="171">
        <v>267.37987542479971</v>
      </c>
      <c r="X13" s="171">
        <v>267.37987542479971</v>
      </c>
      <c r="Y13" s="171">
        <v>267.37987542479971</v>
      </c>
      <c r="Z13" s="171">
        <v>267.37987542479971</v>
      </c>
      <c r="AA13" s="171">
        <v>267.37987542479971</v>
      </c>
      <c r="AB13" s="171">
        <v>267.37987542479971</v>
      </c>
      <c r="AC13" s="171">
        <v>267.37987542479971</v>
      </c>
      <c r="AD13" s="171">
        <v>267.37987542479971</v>
      </c>
      <c r="AE13" s="171">
        <v>267.37987542479971</v>
      </c>
      <c r="AF13" s="171">
        <v>267.37987542479971</v>
      </c>
      <c r="AG13" s="171">
        <v>267.37987542479971</v>
      </c>
      <c r="AH13" s="171">
        <v>287.43336608165964</v>
      </c>
      <c r="AI13" s="171">
        <v>287.43336608165964</v>
      </c>
      <c r="AJ13" s="171">
        <v>287.43336608165964</v>
      </c>
      <c r="AK13" s="171">
        <v>287.43336608165964</v>
      </c>
      <c r="AL13" s="171">
        <v>287.43336608165964</v>
      </c>
      <c r="AM13" s="171">
        <v>287.43336608165964</v>
      </c>
      <c r="AN13" s="171">
        <v>287.43336608165964</v>
      </c>
      <c r="AO13" s="171">
        <v>287.43336608165964</v>
      </c>
      <c r="AP13" s="171">
        <v>287.43336608165964</v>
      </c>
      <c r="AQ13" s="171">
        <v>287.43336608165964</v>
      </c>
      <c r="AR13" s="171">
        <v>287.43336608165964</v>
      </c>
      <c r="AS13" s="171">
        <v>287.43336608165964</v>
      </c>
      <c r="AT13" s="171">
        <v>296.05636706410939</v>
      </c>
      <c r="AU13" s="171">
        <v>296.05636706410939</v>
      </c>
      <c r="AV13" s="171">
        <v>296.05636706410939</v>
      </c>
      <c r="AW13" s="171">
        <v>296.05636706410939</v>
      </c>
      <c r="AX13" s="171">
        <v>296.05636706410939</v>
      </c>
      <c r="AY13" s="171">
        <v>296.05636706410939</v>
      </c>
      <c r="AZ13" s="171">
        <v>296.05636706410939</v>
      </c>
      <c r="BA13" s="171">
        <v>296.05636706410939</v>
      </c>
      <c r="BB13" s="171">
        <v>296.05636706410939</v>
      </c>
      <c r="BC13" s="171">
        <v>296.05636706410939</v>
      </c>
      <c r="BD13" s="171">
        <v>296.05636706410939</v>
      </c>
      <c r="BE13" s="171">
        <v>296.05636706410939</v>
      </c>
      <c r="BF13" s="171">
        <v>304.93805807603269</v>
      </c>
      <c r="BG13" s="171">
        <v>304.93805807603269</v>
      </c>
      <c r="BI13" s="71">
        <v>1.0395135927414034E-2</v>
      </c>
    </row>
    <row r="14" spans="1:61" s="2" customFormat="1" ht="12.75">
      <c r="A14" s="2" t="s">
        <v>447</v>
      </c>
      <c r="B14" s="2" t="s">
        <v>2181</v>
      </c>
      <c r="C14" s="2" t="s">
        <v>1468</v>
      </c>
      <c r="D14" s="2" t="s">
        <v>609</v>
      </c>
      <c r="E14" s="159">
        <v>560500</v>
      </c>
      <c r="F14" s="2" t="s">
        <v>20</v>
      </c>
      <c r="G14" s="170" t="s">
        <v>447</v>
      </c>
      <c r="H14" s="171">
        <v>60.239708011091146</v>
      </c>
      <c r="I14" s="171">
        <v>60.239708011091146</v>
      </c>
      <c r="J14" s="171">
        <v>165.32399992710032</v>
      </c>
      <c r="K14" s="171">
        <v>165.32399992710032</v>
      </c>
      <c r="L14" s="171">
        <v>165.32399992710032</v>
      </c>
      <c r="M14" s="171">
        <v>165.32399992710032</v>
      </c>
      <c r="N14" s="171">
        <v>165.32399992710032</v>
      </c>
      <c r="O14" s="171">
        <v>165.32399992710032</v>
      </c>
      <c r="P14" s="171">
        <v>165.32399992710032</v>
      </c>
      <c r="Q14" s="171">
        <v>165.32399992710032</v>
      </c>
      <c r="R14" s="171">
        <v>165.32399992710032</v>
      </c>
      <c r="S14" s="171">
        <v>165.32399992710032</v>
      </c>
      <c r="T14" s="171">
        <v>165.32399992710032</v>
      </c>
      <c r="U14" s="171">
        <v>165.32399992710032</v>
      </c>
      <c r="V14" s="171">
        <v>177.72329992163284</v>
      </c>
      <c r="W14" s="171">
        <v>177.72329992163284</v>
      </c>
      <c r="X14" s="171">
        <v>177.72329992163284</v>
      </c>
      <c r="Y14" s="171">
        <v>177.72329992163284</v>
      </c>
      <c r="Z14" s="171">
        <v>177.72329992163284</v>
      </c>
      <c r="AA14" s="171">
        <v>177.72329992163284</v>
      </c>
      <c r="AB14" s="171">
        <v>177.72329992163284</v>
      </c>
      <c r="AC14" s="171">
        <v>177.72329992163284</v>
      </c>
      <c r="AD14" s="171">
        <v>177.72329992163284</v>
      </c>
      <c r="AE14" s="171">
        <v>177.72329992163284</v>
      </c>
      <c r="AF14" s="171">
        <v>177.72329992163284</v>
      </c>
      <c r="AG14" s="171">
        <v>177.72329992163284</v>
      </c>
      <c r="AH14" s="171">
        <v>191.05254741575524</v>
      </c>
      <c r="AI14" s="171">
        <v>191.05254741575524</v>
      </c>
      <c r="AJ14" s="171">
        <v>191.05254741575524</v>
      </c>
      <c r="AK14" s="171">
        <v>191.05254741575524</v>
      </c>
      <c r="AL14" s="171">
        <v>191.05254741575524</v>
      </c>
      <c r="AM14" s="171">
        <v>191.05254741575524</v>
      </c>
      <c r="AN14" s="171">
        <v>191.05254741575524</v>
      </c>
      <c r="AO14" s="171">
        <v>191.05254741575524</v>
      </c>
      <c r="AP14" s="171">
        <v>191.05254741575524</v>
      </c>
      <c r="AQ14" s="171">
        <v>191.05254741575524</v>
      </c>
      <c r="AR14" s="171">
        <v>191.05254741575524</v>
      </c>
      <c r="AS14" s="171">
        <v>191.05254741575524</v>
      </c>
      <c r="AT14" s="171">
        <v>196.78412383822788</v>
      </c>
      <c r="AU14" s="171">
        <v>196.78412383822788</v>
      </c>
      <c r="AV14" s="171">
        <v>196.78412383822788</v>
      </c>
      <c r="AW14" s="171">
        <v>196.78412383822788</v>
      </c>
      <c r="AX14" s="171">
        <v>196.78412383822788</v>
      </c>
      <c r="AY14" s="171">
        <v>196.78412383822788</v>
      </c>
      <c r="AZ14" s="171">
        <v>196.78412383822788</v>
      </c>
      <c r="BA14" s="171">
        <v>196.78412383822788</v>
      </c>
      <c r="BB14" s="171">
        <v>196.78412383822788</v>
      </c>
      <c r="BC14" s="171">
        <v>196.78412383822788</v>
      </c>
      <c r="BD14" s="171">
        <v>196.78412383822788</v>
      </c>
      <c r="BE14" s="171">
        <v>196.78412383822788</v>
      </c>
      <c r="BF14" s="171">
        <v>202.68764755337475</v>
      </c>
      <c r="BG14" s="171">
        <v>202.68764755337475</v>
      </c>
      <c r="BI14" s="71">
        <v>1.5961766828588009E-2</v>
      </c>
    </row>
    <row r="15" spans="1:61" s="2" customFormat="1" ht="12.75">
      <c r="A15" s="2" t="s">
        <v>680</v>
      </c>
      <c r="B15" s="2" t="s">
        <v>2181</v>
      </c>
      <c r="C15" s="2" t="s">
        <v>1468</v>
      </c>
      <c r="D15" s="2" t="s">
        <v>609</v>
      </c>
      <c r="E15" s="159">
        <v>560400</v>
      </c>
      <c r="F15" s="2" t="s">
        <v>20</v>
      </c>
      <c r="G15" s="170" t="s">
        <v>513</v>
      </c>
      <c r="H15" s="3">
        <v>1112.5925558952188</v>
      </c>
      <c r="I15" s="3">
        <v>1112.5925558952188</v>
      </c>
      <c r="J15" s="3">
        <v>1112.5925558952188</v>
      </c>
      <c r="K15" s="3">
        <v>1112.5925558952188</v>
      </c>
      <c r="L15" s="3">
        <v>1201.5999603668365</v>
      </c>
      <c r="M15" s="3">
        <v>1201.5999603668365</v>
      </c>
      <c r="N15" s="3">
        <v>1201.5999603668365</v>
      </c>
      <c r="O15" s="3">
        <v>1201.5999603668365</v>
      </c>
      <c r="P15" s="3">
        <v>1201.5999603668365</v>
      </c>
      <c r="Q15" s="3">
        <v>1201.5999603668365</v>
      </c>
      <c r="R15" s="3">
        <v>1201.5999603668365</v>
      </c>
      <c r="S15" s="3">
        <v>1201.5999603668365</v>
      </c>
      <c r="T15" s="3">
        <v>1201.5999603668365</v>
      </c>
      <c r="U15" s="3">
        <v>1201.5999603668365</v>
      </c>
      <c r="V15" s="3">
        <v>1201.5999603668365</v>
      </c>
      <c r="W15" s="3">
        <v>1201.5999603668365</v>
      </c>
      <c r="X15" s="3">
        <v>1237.6479591778416</v>
      </c>
      <c r="Y15" s="3">
        <v>1237.6479591778416</v>
      </c>
      <c r="Z15" s="3">
        <v>1237.6479591778416</v>
      </c>
      <c r="AA15" s="3">
        <v>1237.6479591778416</v>
      </c>
      <c r="AB15" s="3">
        <v>1237.6479591778416</v>
      </c>
      <c r="AC15" s="3">
        <v>1237.6479591778416</v>
      </c>
      <c r="AD15" s="3">
        <v>1237.6479591778416</v>
      </c>
      <c r="AE15" s="3">
        <v>1237.6479591778416</v>
      </c>
      <c r="AF15" s="3">
        <v>1237.6479591778416</v>
      </c>
      <c r="AG15" s="3">
        <v>1237.6479591778416</v>
      </c>
      <c r="AH15" s="3">
        <v>1237.6479591778416</v>
      </c>
      <c r="AI15" s="3">
        <v>1237.6479591778416</v>
      </c>
      <c r="AJ15" s="3">
        <v>1274.7773979531769</v>
      </c>
      <c r="AK15" s="3">
        <v>1274.7773979531769</v>
      </c>
      <c r="AL15" s="3">
        <v>1274.7773979531769</v>
      </c>
      <c r="AM15" s="3">
        <v>1274.7773979531769</v>
      </c>
      <c r="AN15" s="3">
        <v>1274.7773979531769</v>
      </c>
      <c r="AO15" s="3">
        <v>1274.7773979531769</v>
      </c>
      <c r="AP15" s="3">
        <v>1274.7773979531769</v>
      </c>
      <c r="AQ15" s="3">
        <v>1274.7773979531769</v>
      </c>
      <c r="AR15" s="3">
        <v>1274.7773979531769</v>
      </c>
      <c r="AS15" s="3">
        <v>1274.7773979531769</v>
      </c>
      <c r="AT15" s="3">
        <v>1274.7773979531769</v>
      </c>
      <c r="AU15" s="3">
        <v>1274.7773979531769</v>
      </c>
      <c r="AV15" s="3">
        <v>1313.0207198917724</v>
      </c>
      <c r="AW15" s="3">
        <v>1313.0207198917724</v>
      </c>
      <c r="AX15" s="3">
        <v>1313.0207198917724</v>
      </c>
      <c r="AY15" s="3">
        <v>1313.0207198917724</v>
      </c>
      <c r="AZ15" s="3">
        <v>1313.0207198917724</v>
      </c>
      <c r="BA15" s="3">
        <v>1313.0207198917724</v>
      </c>
      <c r="BB15" s="3">
        <v>1313.0207198917724</v>
      </c>
      <c r="BC15" s="3">
        <v>1313.0207198917724</v>
      </c>
      <c r="BD15" s="3">
        <v>1313.0207198917724</v>
      </c>
      <c r="BE15" s="3">
        <v>1313.0207198917724</v>
      </c>
      <c r="BF15" s="3">
        <v>1313.0207198917724</v>
      </c>
      <c r="BG15" s="3">
        <v>1313.0207198917724</v>
      </c>
      <c r="BH15" s="171"/>
      <c r="BI15" s="71">
        <v>2.3311576698744799E-2</v>
      </c>
    </row>
    <row r="16" spans="1:61" s="2" customFormat="1" ht="12.75">
      <c r="A16" s="2" t="s">
        <v>2184</v>
      </c>
      <c r="B16" s="2" t="s">
        <v>2183</v>
      </c>
      <c r="C16" s="2" t="s">
        <v>1468</v>
      </c>
      <c r="D16" s="2" t="s">
        <v>609</v>
      </c>
      <c r="E16" s="159">
        <v>560500</v>
      </c>
      <c r="F16" s="2" t="s">
        <v>20</v>
      </c>
      <c r="G16" s="170" t="s">
        <v>2203</v>
      </c>
      <c r="H16" s="171">
        <v>394.52536376206012</v>
      </c>
      <c r="I16" s="171">
        <v>422.76824640516895</v>
      </c>
      <c r="J16" s="171">
        <v>422.76824640516895</v>
      </c>
      <c r="K16" s="171">
        <v>422.76824640516895</v>
      </c>
      <c r="L16" s="171">
        <v>422.76824640516895</v>
      </c>
      <c r="M16" s="171">
        <v>422.76824640516895</v>
      </c>
      <c r="N16" s="171">
        <v>422.76824640516895</v>
      </c>
      <c r="O16" s="171">
        <v>422.76824640516895</v>
      </c>
      <c r="P16" s="171">
        <v>422.76824640516895</v>
      </c>
      <c r="Q16" s="171">
        <v>422.76824640516895</v>
      </c>
      <c r="R16" s="171">
        <v>422.76824640516895</v>
      </c>
      <c r="S16" s="171">
        <v>422.76824640516895</v>
      </c>
      <c r="T16" s="171">
        <v>422.76824640516895</v>
      </c>
      <c r="U16" s="171">
        <v>435.45129379732407</v>
      </c>
      <c r="V16" s="171">
        <v>435.45129379732407</v>
      </c>
      <c r="W16" s="171">
        <v>435.45129379732407</v>
      </c>
      <c r="X16" s="171">
        <v>435.45129379732407</v>
      </c>
      <c r="Y16" s="171">
        <v>435.45129379732407</v>
      </c>
      <c r="Z16" s="171">
        <v>435.45129379732407</v>
      </c>
      <c r="AA16" s="171">
        <v>435.45129379732407</v>
      </c>
      <c r="AB16" s="171">
        <v>435.45129379732407</v>
      </c>
      <c r="AC16" s="171">
        <v>435.45129379732407</v>
      </c>
      <c r="AD16" s="171">
        <v>435.45129379732407</v>
      </c>
      <c r="AE16" s="171">
        <v>435.45129379732407</v>
      </c>
      <c r="AF16" s="171">
        <v>435.45129379732407</v>
      </c>
      <c r="AG16" s="171">
        <v>448.51483261124378</v>
      </c>
      <c r="AH16" s="171">
        <v>448.51483261124378</v>
      </c>
      <c r="AI16" s="171">
        <v>448.51483261124378</v>
      </c>
      <c r="AJ16" s="171">
        <v>448.51483261124378</v>
      </c>
      <c r="AK16" s="171">
        <v>448.51483261124378</v>
      </c>
      <c r="AL16" s="171">
        <v>448.51483261124378</v>
      </c>
      <c r="AM16" s="171">
        <v>448.51483261124378</v>
      </c>
      <c r="AN16" s="171">
        <v>448.51483261124378</v>
      </c>
      <c r="AO16" s="171">
        <v>448.51483261124378</v>
      </c>
      <c r="AP16" s="171">
        <v>448.51483261124378</v>
      </c>
      <c r="AQ16" s="171">
        <v>448.51483261124378</v>
      </c>
      <c r="AR16" s="171">
        <v>448.51483261124378</v>
      </c>
      <c r="AS16" s="171">
        <v>461.97027758958114</v>
      </c>
      <c r="AT16" s="171">
        <v>461.97027758958114</v>
      </c>
      <c r="AU16" s="171">
        <v>461.97027758958114</v>
      </c>
      <c r="AV16" s="171">
        <v>461.97027758958114</v>
      </c>
      <c r="AW16" s="171">
        <v>461.97027758958114</v>
      </c>
      <c r="AX16" s="171">
        <v>461.97027758958114</v>
      </c>
      <c r="AY16" s="171">
        <v>461.97027758958114</v>
      </c>
      <c r="AZ16" s="171">
        <v>461.97027758958114</v>
      </c>
      <c r="BA16" s="171">
        <v>461.97027758958114</v>
      </c>
      <c r="BB16" s="171">
        <v>461.97027758958114</v>
      </c>
      <c r="BC16" s="171">
        <v>461.97027758958114</v>
      </c>
      <c r="BD16" s="171">
        <v>461.97027758958114</v>
      </c>
      <c r="BE16" s="171">
        <v>475.82938591726861</v>
      </c>
      <c r="BF16" s="171">
        <v>475.82938591726861</v>
      </c>
      <c r="BG16" s="171">
        <v>475.82938591726861</v>
      </c>
      <c r="BI16" s="71">
        <v>1.0395135927414034E-2</v>
      </c>
    </row>
    <row r="17" spans="1:61" s="2" customFormat="1" ht="12.75">
      <c r="E17" s="159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I17" s="71"/>
    </row>
    <row r="18" spans="1:61" s="2" customFormat="1" ht="12.75">
      <c r="A18" s="5" t="s">
        <v>2190</v>
      </c>
      <c r="E18" s="159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I18" s="71"/>
    </row>
    <row r="19" spans="1:61" s="2" customFormat="1" ht="12.75">
      <c r="A19" s="2" t="s">
        <v>610</v>
      </c>
      <c r="B19" s="2" t="s">
        <v>2187</v>
      </c>
      <c r="C19" s="2" t="s">
        <v>1468</v>
      </c>
      <c r="D19" s="2" t="s">
        <v>609</v>
      </c>
      <c r="E19" s="159">
        <v>532009</v>
      </c>
      <c r="F19" s="2" t="s">
        <v>20</v>
      </c>
      <c r="G19" s="170" t="s">
        <v>2201</v>
      </c>
      <c r="H19" s="171">
        <f>+'WC - New'!AQ15*'Salaries &amp; Wages'!$P$28</f>
        <v>705.63615794661143</v>
      </c>
      <c r="I19" s="171">
        <f>+'WC - New'!AR15*'Salaries &amp; Wages'!$P$28</f>
        <v>769.24820535382401</v>
      </c>
      <c r="J19" s="171">
        <f>+'WC - New'!AS15*'Salaries &amp; Wages'!$P$28</f>
        <v>769.24820535382401</v>
      </c>
      <c r="K19" s="171">
        <f>+'WC - New'!AT15*'Salaries &amp; Wages'!$P$28</f>
        <v>769.24820535382401</v>
      </c>
      <c r="L19" s="171">
        <f>+'WC - New'!AU15*'Salaries &amp; Wages'!$P$28</f>
        <v>769.24820535382401</v>
      </c>
      <c r="M19" s="171">
        <f>+'WC - New'!AV15*'Salaries &amp; Wages'!$P$28</f>
        <v>769.24820535382401</v>
      </c>
      <c r="N19" s="171">
        <f>+'WC - New'!AW15*'Salaries &amp; Wages'!$P$28</f>
        <v>769.24820535382401</v>
      </c>
      <c r="O19" s="171">
        <f>+'WC - New'!AX15*'Salaries &amp; Wages'!$P$28</f>
        <v>769.24820535382401</v>
      </c>
      <c r="P19" s="171">
        <f>+'WC - New'!AY15*'Salaries &amp; Wages'!$P$28</f>
        <v>769.24820535382401</v>
      </c>
      <c r="Q19" s="171">
        <f>+'WC - New'!AZ15*'Salaries &amp; Wages'!$P$28</f>
        <v>769.24820535382401</v>
      </c>
      <c r="R19" s="171">
        <f>+'WC - New'!BA15*'Salaries &amp; Wages'!$P$28</f>
        <v>769.24820535382401</v>
      </c>
      <c r="S19" s="171">
        <f>+'WC - New'!BB15*'Salaries &amp; Wages'!$P$28</f>
        <v>769.24820535382401</v>
      </c>
      <c r="T19" s="171">
        <f>+'WC - New'!BC15*'Salaries &amp; Wages'!$P$28</f>
        <v>769.24820535382401</v>
      </c>
      <c r="U19" s="171">
        <f>+'WC - New'!BD15*'Salaries &amp; Wages'!$P$28</f>
        <v>826.94182075536082</v>
      </c>
      <c r="V19" s="171">
        <f>+'WC - New'!BE15*'Salaries &amp; Wages'!$P$28</f>
        <v>826.94182075536082</v>
      </c>
      <c r="W19" s="171">
        <f>+'WC - New'!BF15*'Salaries &amp; Wages'!$P$28</f>
        <v>826.94182075536082</v>
      </c>
      <c r="X19" s="171">
        <f>+'WC - New'!BG15*'Salaries &amp; Wages'!$P$28</f>
        <v>826.94182075536082</v>
      </c>
      <c r="Y19" s="171">
        <f>+'WC - New'!BH15*'Salaries &amp; Wages'!$P$28</f>
        <v>826.94182075536082</v>
      </c>
      <c r="Z19" s="171">
        <f>+'WC - New'!BI15*'Salaries &amp; Wages'!$P$28</f>
        <v>826.94182075536082</v>
      </c>
      <c r="AA19" s="171">
        <f>+'WC - New'!BJ15*'Salaries &amp; Wages'!$P$28</f>
        <v>826.94182075536082</v>
      </c>
      <c r="AB19" s="171">
        <f>+'WC - New'!BK15*'Salaries &amp; Wages'!$P$28</f>
        <v>826.94182075536082</v>
      </c>
      <c r="AC19" s="171">
        <f>+'WC - New'!BL15*'Salaries &amp; Wages'!$P$28</f>
        <v>826.94182075536082</v>
      </c>
      <c r="AD19" s="171">
        <f>+'WC - New'!BM15*'Salaries &amp; Wages'!$P$28</f>
        <v>826.94182075536082</v>
      </c>
      <c r="AE19" s="171">
        <f>+'WC - New'!BN15*'Salaries &amp; Wages'!$P$28</f>
        <v>826.94182075536082</v>
      </c>
      <c r="AF19" s="171">
        <f>+'WC - New'!BO15*'Salaries &amp; Wages'!$P$28</f>
        <v>826.94182075536082</v>
      </c>
      <c r="AG19" s="171">
        <f>+'WC - New'!BP15*'Salaries &amp; Wages'!$P$28</f>
        <v>888.96245731201282</v>
      </c>
      <c r="AH19" s="171">
        <f>+'WC - New'!BQ15*'Salaries &amp; Wages'!$P$28</f>
        <v>888.96245731201282</v>
      </c>
      <c r="AI19" s="171">
        <f>+'WC - New'!BR15*'Salaries &amp; Wages'!$P$28</f>
        <v>888.96245731201282</v>
      </c>
      <c r="AJ19" s="171">
        <f>+'WC - New'!BS15*'Salaries &amp; Wages'!$P$28</f>
        <v>888.96245731201282</v>
      </c>
      <c r="AK19" s="171">
        <f>+'WC - New'!BT15*'Salaries &amp; Wages'!$P$28</f>
        <v>888.96245731201282</v>
      </c>
      <c r="AL19" s="171">
        <f>+'WC - New'!BU15*'Salaries &amp; Wages'!$P$28</f>
        <v>888.96245731201282</v>
      </c>
      <c r="AM19" s="171">
        <f>+'WC - New'!BV15*'Salaries &amp; Wages'!$P$28</f>
        <v>888.96245731201282</v>
      </c>
      <c r="AN19" s="171">
        <f>+'WC - New'!BW15*'Salaries &amp; Wages'!$P$28</f>
        <v>888.96245731201282</v>
      </c>
      <c r="AO19" s="171">
        <f>+'WC - New'!BX15*'Salaries &amp; Wages'!$P$28</f>
        <v>888.96245731201282</v>
      </c>
      <c r="AP19" s="171">
        <f>+'WC - New'!BY15*'Salaries &amp; Wages'!$P$28</f>
        <v>888.96245731201282</v>
      </c>
      <c r="AQ19" s="171">
        <f>+'WC - New'!BZ15*'Salaries &amp; Wages'!$P$28</f>
        <v>888.96245731201282</v>
      </c>
      <c r="AR19" s="171">
        <f>+'WC - New'!CA15*'Salaries &amp; Wages'!$P$28</f>
        <v>888.96245731201282</v>
      </c>
      <c r="AS19" s="171">
        <f>+'WC - New'!CB15*'Salaries &amp; Wages'!$P$28</f>
        <v>915.63133103137318</v>
      </c>
      <c r="AT19" s="171">
        <f>+'WC - New'!CC15*'Salaries &amp; Wages'!$P$28</f>
        <v>915.63133103137318</v>
      </c>
      <c r="AU19" s="171">
        <f>+'WC - New'!CD15*'Salaries &amp; Wages'!$P$28</f>
        <v>915.63133103137318</v>
      </c>
      <c r="AV19" s="171">
        <f>+'WC - New'!CE15*'Salaries &amp; Wages'!$P$28</f>
        <v>915.63133103137318</v>
      </c>
      <c r="AW19" s="171">
        <f>+'WC - New'!CF15*'Salaries &amp; Wages'!$P$28</f>
        <v>915.63133103137318</v>
      </c>
      <c r="AX19" s="171">
        <f>+'WC - New'!CG15*'Salaries &amp; Wages'!$P$28</f>
        <v>915.63133103137318</v>
      </c>
      <c r="AY19" s="171">
        <f>+'WC - New'!CH15*'Salaries &amp; Wages'!$P$28</f>
        <v>915.63133103137318</v>
      </c>
      <c r="AZ19" s="171">
        <f>+'WC - New'!CI15*'Salaries &amp; Wages'!$P$28</f>
        <v>915.63133103137318</v>
      </c>
      <c r="BA19" s="171">
        <f>+'WC - New'!CJ15*'Salaries &amp; Wages'!$P$28</f>
        <v>915.63133103137318</v>
      </c>
      <c r="BB19" s="171">
        <f>+'WC - New'!CK15*'Salaries &amp; Wages'!$P$28</f>
        <v>915.63133103137318</v>
      </c>
      <c r="BC19" s="171">
        <f>+'WC - New'!CL15*'Salaries &amp; Wages'!$P$28</f>
        <v>915.63133103137318</v>
      </c>
      <c r="BD19" s="171">
        <f>+'WC - New'!CM15*'Salaries &amp; Wages'!$P$28</f>
        <v>915.63133103137318</v>
      </c>
      <c r="BE19" s="171">
        <f>+'WC - New'!CN15*'Salaries &amp; Wages'!$P$28</f>
        <v>943.10027096231431</v>
      </c>
      <c r="BF19" s="171">
        <f>+'WC - New'!CO15*'Salaries &amp; Wages'!$P$28</f>
        <v>943.10027096231431</v>
      </c>
      <c r="BG19" s="171">
        <f>+'WC - New'!CP15*'Salaries &amp; Wages'!$P$28</f>
        <v>943.10027096231431</v>
      </c>
      <c r="BI19" s="71"/>
    </row>
    <row r="20" spans="1:61" s="2" customFormat="1" ht="12.75"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I20" s="71"/>
    </row>
    <row r="21" spans="1:61" s="2" customFormat="1" ht="12.75">
      <c r="H21" s="3">
        <f>SUM(H6:H19)</f>
        <v>7992.4048829551284</v>
      </c>
      <c r="I21" s="3">
        <f t="shared" ref="I21:BG21" si="0">SUM(I6:I19)</f>
        <v>9225.485512408366</v>
      </c>
      <c r="J21" s="3">
        <f t="shared" si="0"/>
        <v>9377.4714202078776</v>
      </c>
      <c r="K21" s="3">
        <f t="shared" si="0"/>
        <v>9398.2838683526843</v>
      </c>
      <c r="L21" s="3">
        <f t="shared" si="0"/>
        <v>9487.2912728243009</v>
      </c>
      <c r="M21" s="3">
        <f t="shared" si="0"/>
        <v>9487.2912728243009</v>
      </c>
      <c r="N21" s="3">
        <f t="shared" si="0"/>
        <v>9487.2912728243009</v>
      </c>
      <c r="O21" s="3">
        <f t="shared" si="0"/>
        <v>9505.3948287143157</v>
      </c>
      <c r="P21" s="3">
        <f t="shared" si="0"/>
        <v>9505.3948287143157</v>
      </c>
      <c r="Q21" s="3">
        <f t="shared" si="0"/>
        <v>9505.3948287143157</v>
      </c>
      <c r="R21" s="3">
        <f t="shared" si="0"/>
        <v>9505.3948287143157</v>
      </c>
      <c r="S21" s="3">
        <f t="shared" si="0"/>
        <v>9505.3948287143157</v>
      </c>
      <c r="T21" s="3">
        <f t="shared" si="0"/>
        <v>9505.3948287143157</v>
      </c>
      <c r="U21" s="3">
        <f t="shared" si="0"/>
        <v>10047.922051660113</v>
      </c>
      <c r="V21" s="3">
        <f t="shared" si="0"/>
        <v>10078.975761568003</v>
      </c>
      <c r="W21" s="3">
        <f t="shared" si="0"/>
        <v>10089.693550170381</v>
      </c>
      <c r="X21" s="3">
        <f t="shared" si="0"/>
        <v>10125.741548981387</v>
      </c>
      <c r="Y21" s="3">
        <f t="shared" si="0"/>
        <v>10125.741548981387</v>
      </c>
      <c r="Z21" s="3">
        <f t="shared" si="0"/>
        <v>10125.741548981387</v>
      </c>
      <c r="AA21" s="3">
        <f t="shared" si="0"/>
        <v>10145.20287156315</v>
      </c>
      <c r="AB21" s="3">
        <f t="shared" si="0"/>
        <v>10145.20287156315</v>
      </c>
      <c r="AC21" s="3">
        <f t="shared" si="0"/>
        <v>10145.20287156315</v>
      </c>
      <c r="AD21" s="3">
        <f t="shared" si="0"/>
        <v>10145.20287156315</v>
      </c>
      <c r="AE21" s="3">
        <f t="shared" si="0"/>
        <v>10145.20287156315</v>
      </c>
      <c r="AF21" s="3">
        <f t="shared" si="0"/>
        <v>10145.20287156315</v>
      </c>
      <c r="AG21" s="3">
        <f t="shared" si="0"/>
        <v>10727.848899097233</v>
      </c>
      <c r="AH21" s="3">
        <f t="shared" si="0"/>
        <v>10761.231637248213</v>
      </c>
      <c r="AI21" s="3">
        <f t="shared" si="0"/>
        <v>10772.75325999577</v>
      </c>
      <c r="AJ21" s="3">
        <f t="shared" si="0"/>
        <v>10809.882698771105</v>
      </c>
      <c r="AK21" s="3">
        <f t="shared" si="0"/>
        <v>10809.882698771105</v>
      </c>
      <c r="AL21" s="3">
        <f t="shared" si="0"/>
        <v>10809.882698771105</v>
      </c>
      <c r="AM21" s="3">
        <f t="shared" si="0"/>
        <v>10818.251067481266</v>
      </c>
      <c r="AN21" s="3">
        <f t="shared" si="0"/>
        <v>10818.251067481266</v>
      </c>
      <c r="AO21" s="3">
        <f t="shared" si="0"/>
        <v>10818.251067481266</v>
      </c>
      <c r="AP21" s="3">
        <f t="shared" si="0"/>
        <v>10818.251067481266</v>
      </c>
      <c r="AQ21" s="3">
        <f t="shared" si="0"/>
        <v>10818.251067481266</v>
      </c>
      <c r="AR21" s="3">
        <f t="shared" si="0"/>
        <v>10818.251067481266</v>
      </c>
      <c r="AS21" s="3">
        <f t="shared" si="0"/>
        <v>11076.626982609272</v>
      </c>
      <c r="AT21" s="3">
        <f t="shared" si="0"/>
        <v>11090.981560014194</v>
      </c>
      <c r="AU21" s="3">
        <f t="shared" si="0"/>
        <v>11095.935857795643</v>
      </c>
      <c r="AV21" s="3">
        <f t="shared" si="0"/>
        <v>11134.179179734238</v>
      </c>
      <c r="AW21" s="3">
        <f t="shared" si="0"/>
        <v>11134.179179734238</v>
      </c>
      <c r="AX21" s="3">
        <f t="shared" si="0"/>
        <v>11134.179179734238</v>
      </c>
      <c r="AY21" s="3">
        <f t="shared" si="0"/>
        <v>11142.798599505701</v>
      </c>
      <c r="AZ21" s="3">
        <f t="shared" si="0"/>
        <v>11142.798599505701</v>
      </c>
      <c r="BA21" s="3">
        <f t="shared" si="0"/>
        <v>11142.798599505701</v>
      </c>
      <c r="BB21" s="3">
        <f t="shared" si="0"/>
        <v>11142.798599505701</v>
      </c>
      <c r="BC21" s="3">
        <f t="shared" si="0"/>
        <v>11142.798599505701</v>
      </c>
      <c r="BD21" s="3">
        <f t="shared" si="0"/>
        <v>11142.798599505701</v>
      </c>
      <c r="BE21" s="3">
        <f t="shared" si="0"/>
        <v>11408.92579208755</v>
      </c>
      <c r="BF21" s="3">
        <f t="shared" si="0"/>
        <v>11423.711006814621</v>
      </c>
      <c r="BG21" s="3">
        <f t="shared" si="0"/>
        <v>11428.813933529515</v>
      </c>
      <c r="BI21" s="71"/>
    </row>
    <row r="22" spans="1:61" s="2" customFormat="1" ht="12.75">
      <c r="F22" s="2" t="s">
        <v>2185</v>
      </c>
      <c r="G22" s="2" t="s">
        <v>2186</v>
      </c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I22" s="71"/>
    </row>
    <row r="23" spans="1:61" s="2" customFormat="1" ht="12.75">
      <c r="E23" s="159">
        <v>560100</v>
      </c>
      <c r="F23" s="7">
        <f>+SUM(I23:T23)</f>
        <v>22851.538562011548</v>
      </c>
      <c r="G23" s="7">
        <f>+SUM(X23:AI23)</f>
        <v>25048.547798135023</v>
      </c>
      <c r="H23" s="171">
        <f t="shared" ref="H23:Q28" si="1">+SUMIF($E$6:$E$19,$E23,H$6:H$19)</f>
        <v>1495.0923117395525</v>
      </c>
      <c r="I23" s="171">
        <f t="shared" si="1"/>
        <v>1886.9511733802904</v>
      </c>
      <c r="J23" s="171">
        <f t="shared" si="1"/>
        <v>1886.9511733802904</v>
      </c>
      <c r="K23" s="171">
        <f t="shared" si="1"/>
        <v>1907.7636215250968</v>
      </c>
      <c r="L23" s="171">
        <f t="shared" si="1"/>
        <v>1907.7636215250968</v>
      </c>
      <c r="M23" s="171">
        <f t="shared" si="1"/>
        <v>1907.7636215250968</v>
      </c>
      <c r="N23" s="171">
        <f t="shared" si="1"/>
        <v>1907.7636215250968</v>
      </c>
      <c r="O23" s="171">
        <f t="shared" si="1"/>
        <v>1907.7636215250968</v>
      </c>
      <c r="P23" s="171">
        <f t="shared" si="1"/>
        <v>1907.7636215250968</v>
      </c>
      <c r="Q23" s="171">
        <f t="shared" si="1"/>
        <v>1907.7636215250968</v>
      </c>
      <c r="R23" s="171">
        <f t="shared" ref="R23:AA28" si="2">+SUMIF($E$6:$E$19,$E23,R$6:R$19)</f>
        <v>1907.7636215250968</v>
      </c>
      <c r="S23" s="171">
        <f t="shared" si="2"/>
        <v>1907.7636215250968</v>
      </c>
      <c r="T23" s="171">
        <f t="shared" si="2"/>
        <v>1907.7636215250968</v>
      </c>
      <c r="U23" s="171">
        <f t="shared" si="2"/>
        <v>2040.1281045371022</v>
      </c>
      <c r="V23" s="171">
        <f t="shared" si="2"/>
        <v>2040.1281045371022</v>
      </c>
      <c r="W23" s="171">
        <f t="shared" si="2"/>
        <v>2050.8458931394794</v>
      </c>
      <c r="X23" s="171">
        <f t="shared" si="2"/>
        <v>2050.8458931394794</v>
      </c>
      <c r="Y23" s="171">
        <f t="shared" si="2"/>
        <v>2050.8458931394794</v>
      </c>
      <c r="Z23" s="171">
        <f t="shared" si="2"/>
        <v>2050.8458931394794</v>
      </c>
      <c r="AA23" s="171">
        <f t="shared" si="2"/>
        <v>2050.8458931394794</v>
      </c>
      <c r="AB23" s="171">
        <f t="shared" ref="AB23:AK28" si="3">+SUMIF($E$6:$E$19,$E23,AB$6:AB$19)</f>
        <v>2050.8458931394794</v>
      </c>
      <c r="AC23" s="171">
        <f t="shared" si="3"/>
        <v>2050.8458931394794</v>
      </c>
      <c r="AD23" s="171">
        <f t="shared" si="3"/>
        <v>2050.8458931394794</v>
      </c>
      <c r="AE23" s="171">
        <f t="shared" si="3"/>
        <v>2050.8458931394794</v>
      </c>
      <c r="AF23" s="171">
        <f t="shared" si="3"/>
        <v>2050.8458931394794</v>
      </c>
      <c r="AG23" s="171">
        <f t="shared" si="3"/>
        <v>2193.1377123773846</v>
      </c>
      <c r="AH23" s="171">
        <f t="shared" si="3"/>
        <v>2193.1377123773846</v>
      </c>
      <c r="AI23" s="171">
        <f t="shared" si="3"/>
        <v>2204.6593351249398</v>
      </c>
      <c r="AJ23" s="171">
        <f t="shared" si="3"/>
        <v>2204.6593351249398</v>
      </c>
      <c r="AK23" s="171">
        <f t="shared" si="3"/>
        <v>2204.6593351249398</v>
      </c>
      <c r="AL23" s="171">
        <f t="shared" ref="AL23:AU28" si="4">+SUMIF($E$6:$E$19,$E23,AL$6:AL$19)</f>
        <v>2204.6593351249398</v>
      </c>
      <c r="AM23" s="171">
        <f t="shared" si="4"/>
        <v>2204.6593351249398</v>
      </c>
      <c r="AN23" s="171">
        <f t="shared" si="4"/>
        <v>2204.6593351249398</v>
      </c>
      <c r="AO23" s="171">
        <f t="shared" si="4"/>
        <v>2204.6593351249398</v>
      </c>
      <c r="AP23" s="171">
        <f t="shared" si="4"/>
        <v>2204.6593351249398</v>
      </c>
      <c r="AQ23" s="171">
        <f t="shared" si="4"/>
        <v>2204.6593351249398</v>
      </c>
      <c r="AR23" s="171">
        <f t="shared" si="4"/>
        <v>2204.6593351249398</v>
      </c>
      <c r="AS23" s="171">
        <f t="shared" si="4"/>
        <v>2265.8448173972392</v>
      </c>
      <c r="AT23" s="171">
        <f t="shared" si="4"/>
        <v>2265.8448173972392</v>
      </c>
      <c r="AU23" s="171">
        <f t="shared" si="4"/>
        <v>2270.7991151786882</v>
      </c>
      <c r="AV23" s="171">
        <f t="shared" ref="AV23:BG28" si="5">+SUMIF($E$6:$E$19,$E23,AV$6:AV$19)</f>
        <v>2270.7991151786882</v>
      </c>
      <c r="AW23" s="171">
        <f t="shared" si="5"/>
        <v>2270.7991151786882</v>
      </c>
      <c r="AX23" s="171">
        <f t="shared" si="5"/>
        <v>2270.7991151786882</v>
      </c>
      <c r="AY23" s="171">
        <f t="shared" si="5"/>
        <v>2270.7991151786882</v>
      </c>
      <c r="AZ23" s="171">
        <f t="shared" si="5"/>
        <v>2270.7991151786882</v>
      </c>
      <c r="BA23" s="171">
        <f t="shared" si="5"/>
        <v>2270.7991151786882</v>
      </c>
      <c r="BB23" s="171">
        <f t="shared" si="5"/>
        <v>2270.7991151786882</v>
      </c>
      <c r="BC23" s="171">
        <f t="shared" si="5"/>
        <v>2270.7991151786882</v>
      </c>
      <c r="BD23" s="171">
        <f t="shared" si="5"/>
        <v>2270.7991151786882</v>
      </c>
      <c r="BE23" s="171">
        <f t="shared" si="5"/>
        <v>2333.8201619191568</v>
      </c>
      <c r="BF23" s="171">
        <f t="shared" si="5"/>
        <v>2333.8201619191568</v>
      </c>
      <c r="BG23" s="171">
        <f t="shared" si="5"/>
        <v>2338.9230886340492</v>
      </c>
      <c r="BI23" s="71"/>
    </row>
    <row r="24" spans="1:61" s="2" customFormat="1" ht="12.75">
      <c r="E24" s="159">
        <v>560200</v>
      </c>
      <c r="F24" s="7">
        <f t="shared" ref="F24:F28" si="6">+SUM(I24:T24)</f>
        <v>34920.618791552151</v>
      </c>
      <c r="G24" s="7">
        <f t="shared" ref="G24:G28" si="7">+SUM(X24:AI24)</f>
        <v>38243.533923435774</v>
      </c>
      <c r="H24" s="171">
        <f t="shared" si="1"/>
        <v>2206.9754911563559</v>
      </c>
      <c r="I24" s="171">
        <f t="shared" si="1"/>
        <v>2910.051565962679</v>
      </c>
      <c r="J24" s="171">
        <f t="shared" si="1"/>
        <v>2910.051565962679</v>
      </c>
      <c r="K24" s="171">
        <f t="shared" si="1"/>
        <v>2910.051565962679</v>
      </c>
      <c r="L24" s="171">
        <f t="shared" si="1"/>
        <v>2910.051565962679</v>
      </c>
      <c r="M24" s="171">
        <f t="shared" si="1"/>
        <v>2910.051565962679</v>
      </c>
      <c r="N24" s="171">
        <f t="shared" si="1"/>
        <v>2910.051565962679</v>
      </c>
      <c r="O24" s="171">
        <f t="shared" si="1"/>
        <v>2910.051565962679</v>
      </c>
      <c r="P24" s="171">
        <f t="shared" si="1"/>
        <v>2910.051565962679</v>
      </c>
      <c r="Q24" s="171">
        <f t="shared" si="1"/>
        <v>2910.051565962679</v>
      </c>
      <c r="R24" s="171">
        <f t="shared" si="2"/>
        <v>2910.051565962679</v>
      </c>
      <c r="S24" s="171">
        <f t="shared" si="2"/>
        <v>2910.051565962679</v>
      </c>
      <c r="T24" s="171">
        <f t="shared" si="2"/>
        <v>2910.051565962679</v>
      </c>
      <c r="U24" s="171">
        <f t="shared" si="2"/>
        <v>3128.3054334098797</v>
      </c>
      <c r="V24" s="171">
        <f t="shared" si="2"/>
        <v>3128.3054334098797</v>
      </c>
      <c r="W24" s="171">
        <f t="shared" si="2"/>
        <v>3128.3054334098797</v>
      </c>
      <c r="X24" s="171">
        <f t="shared" si="2"/>
        <v>3128.3054334098797</v>
      </c>
      <c r="Y24" s="171">
        <f t="shared" si="2"/>
        <v>3128.3054334098797</v>
      </c>
      <c r="Z24" s="171">
        <f t="shared" si="2"/>
        <v>3128.3054334098797</v>
      </c>
      <c r="AA24" s="171">
        <f t="shared" si="2"/>
        <v>3128.3054334098797</v>
      </c>
      <c r="AB24" s="171">
        <f t="shared" si="3"/>
        <v>3128.3054334098797</v>
      </c>
      <c r="AC24" s="171">
        <f t="shared" si="3"/>
        <v>3128.3054334098797</v>
      </c>
      <c r="AD24" s="171">
        <f t="shared" si="3"/>
        <v>3128.3054334098797</v>
      </c>
      <c r="AE24" s="171">
        <f t="shared" si="3"/>
        <v>3128.3054334098797</v>
      </c>
      <c r="AF24" s="171">
        <f t="shared" si="3"/>
        <v>3128.3054334098797</v>
      </c>
      <c r="AG24" s="171">
        <f t="shared" si="3"/>
        <v>3362.928340915621</v>
      </c>
      <c r="AH24" s="171">
        <f t="shared" si="3"/>
        <v>3362.928340915621</v>
      </c>
      <c r="AI24" s="171">
        <f t="shared" si="3"/>
        <v>3362.928340915621</v>
      </c>
      <c r="AJ24" s="171">
        <f t="shared" si="3"/>
        <v>3362.928340915621</v>
      </c>
      <c r="AK24" s="171">
        <f t="shared" si="3"/>
        <v>3362.928340915621</v>
      </c>
      <c r="AL24" s="171">
        <f t="shared" si="4"/>
        <v>3362.928340915621</v>
      </c>
      <c r="AM24" s="171">
        <f t="shared" si="4"/>
        <v>3362.928340915621</v>
      </c>
      <c r="AN24" s="171">
        <f t="shared" si="4"/>
        <v>3362.928340915621</v>
      </c>
      <c r="AO24" s="171">
        <f t="shared" si="4"/>
        <v>3362.928340915621</v>
      </c>
      <c r="AP24" s="171">
        <f t="shared" si="4"/>
        <v>3362.928340915621</v>
      </c>
      <c r="AQ24" s="171">
        <f t="shared" si="4"/>
        <v>3362.928340915621</v>
      </c>
      <c r="AR24" s="171">
        <f t="shared" si="4"/>
        <v>3362.928340915621</v>
      </c>
      <c r="AS24" s="171">
        <f t="shared" si="4"/>
        <v>3463.8161911430893</v>
      </c>
      <c r="AT24" s="171">
        <f t="shared" si="4"/>
        <v>3463.8161911430893</v>
      </c>
      <c r="AU24" s="171">
        <f t="shared" si="4"/>
        <v>3463.8161911430893</v>
      </c>
      <c r="AV24" s="171">
        <f t="shared" si="5"/>
        <v>3463.8161911430893</v>
      </c>
      <c r="AW24" s="171">
        <f t="shared" si="5"/>
        <v>3463.8161911430893</v>
      </c>
      <c r="AX24" s="171">
        <f t="shared" si="5"/>
        <v>3463.8161911430893</v>
      </c>
      <c r="AY24" s="171">
        <f t="shared" si="5"/>
        <v>3463.8161911430893</v>
      </c>
      <c r="AZ24" s="171">
        <f t="shared" si="5"/>
        <v>3463.8161911430893</v>
      </c>
      <c r="BA24" s="171">
        <f t="shared" si="5"/>
        <v>3463.8161911430893</v>
      </c>
      <c r="BB24" s="171">
        <f t="shared" si="5"/>
        <v>3463.8161911430893</v>
      </c>
      <c r="BC24" s="171">
        <f t="shared" si="5"/>
        <v>3463.8161911430893</v>
      </c>
      <c r="BD24" s="171">
        <f t="shared" si="5"/>
        <v>3463.8161911430893</v>
      </c>
      <c r="BE24" s="171">
        <f t="shared" si="5"/>
        <v>3567.7306768773819</v>
      </c>
      <c r="BF24" s="171">
        <f t="shared" si="5"/>
        <v>3567.7306768773819</v>
      </c>
      <c r="BG24" s="171">
        <f t="shared" si="5"/>
        <v>3567.7306768773819</v>
      </c>
      <c r="BI24" s="71"/>
    </row>
    <row r="25" spans="1:61" s="2" customFormat="1" ht="12.75">
      <c r="E25" s="159">
        <v>560300</v>
      </c>
      <c r="F25" s="7">
        <f t="shared" si="6"/>
        <v>19445.153550863728</v>
      </c>
      <c r="G25" s="7">
        <f t="shared" si="7"/>
        <v>21295.481443438101</v>
      </c>
      <c r="H25" s="171">
        <f t="shared" si="1"/>
        <v>1574.1386996161229</v>
      </c>
      <c r="I25" s="171">
        <f t="shared" si="1"/>
        <v>1620.429462571977</v>
      </c>
      <c r="J25" s="171">
        <f t="shared" si="1"/>
        <v>1620.429462571977</v>
      </c>
      <c r="K25" s="171">
        <f t="shared" si="1"/>
        <v>1620.429462571977</v>
      </c>
      <c r="L25" s="171">
        <f t="shared" si="1"/>
        <v>1620.429462571977</v>
      </c>
      <c r="M25" s="171">
        <f t="shared" si="1"/>
        <v>1620.429462571977</v>
      </c>
      <c r="N25" s="171">
        <f t="shared" si="1"/>
        <v>1620.429462571977</v>
      </c>
      <c r="O25" s="171">
        <f t="shared" si="1"/>
        <v>1620.429462571977</v>
      </c>
      <c r="P25" s="171">
        <f t="shared" si="1"/>
        <v>1620.429462571977</v>
      </c>
      <c r="Q25" s="171">
        <f t="shared" si="1"/>
        <v>1620.429462571977</v>
      </c>
      <c r="R25" s="171">
        <f t="shared" si="2"/>
        <v>1620.429462571977</v>
      </c>
      <c r="S25" s="171">
        <f t="shared" si="2"/>
        <v>1620.429462571977</v>
      </c>
      <c r="T25" s="171">
        <f t="shared" si="2"/>
        <v>1620.429462571977</v>
      </c>
      <c r="U25" s="171">
        <f t="shared" si="2"/>
        <v>1741.9616722648752</v>
      </c>
      <c r="V25" s="171">
        <f t="shared" si="2"/>
        <v>1741.9616722648752</v>
      </c>
      <c r="W25" s="171">
        <f t="shared" si="2"/>
        <v>1741.9616722648752</v>
      </c>
      <c r="X25" s="171">
        <f t="shared" si="2"/>
        <v>1741.9616722648752</v>
      </c>
      <c r="Y25" s="171">
        <f t="shared" si="2"/>
        <v>1741.9616722648752</v>
      </c>
      <c r="Z25" s="171">
        <f t="shared" si="2"/>
        <v>1741.9616722648752</v>
      </c>
      <c r="AA25" s="171">
        <f t="shared" si="2"/>
        <v>1741.9616722648752</v>
      </c>
      <c r="AB25" s="171">
        <f t="shared" si="3"/>
        <v>1741.9616722648752</v>
      </c>
      <c r="AC25" s="171">
        <f t="shared" si="3"/>
        <v>1741.9616722648752</v>
      </c>
      <c r="AD25" s="171">
        <f t="shared" si="3"/>
        <v>1741.9616722648752</v>
      </c>
      <c r="AE25" s="171">
        <f t="shared" si="3"/>
        <v>1741.9616722648752</v>
      </c>
      <c r="AF25" s="171">
        <f t="shared" si="3"/>
        <v>1741.9616722648752</v>
      </c>
      <c r="AG25" s="171">
        <f t="shared" si="3"/>
        <v>1872.6087976847407</v>
      </c>
      <c r="AH25" s="171">
        <f t="shared" si="3"/>
        <v>1872.6087976847407</v>
      </c>
      <c r="AI25" s="171">
        <f t="shared" si="3"/>
        <v>1872.6087976847407</v>
      </c>
      <c r="AJ25" s="171">
        <f t="shared" si="3"/>
        <v>1872.6087976847407</v>
      </c>
      <c r="AK25" s="171">
        <f t="shared" si="3"/>
        <v>1872.6087976847407</v>
      </c>
      <c r="AL25" s="171">
        <f t="shared" si="4"/>
        <v>1872.6087976847407</v>
      </c>
      <c r="AM25" s="171">
        <f t="shared" si="4"/>
        <v>1872.6087976847407</v>
      </c>
      <c r="AN25" s="171">
        <f t="shared" si="4"/>
        <v>1872.6087976847407</v>
      </c>
      <c r="AO25" s="171">
        <f t="shared" si="4"/>
        <v>1872.6087976847407</v>
      </c>
      <c r="AP25" s="171">
        <f t="shared" si="4"/>
        <v>1872.6087976847407</v>
      </c>
      <c r="AQ25" s="171">
        <f t="shared" si="4"/>
        <v>1872.6087976847407</v>
      </c>
      <c r="AR25" s="171">
        <f t="shared" si="4"/>
        <v>1872.6087976847407</v>
      </c>
      <c r="AS25" s="171">
        <f t="shared" si="4"/>
        <v>1928.7870616152829</v>
      </c>
      <c r="AT25" s="171">
        <f t="shared" si="4"/>
        <v>1928.7870616152829</v>
      </c>
      <c r="AU25" s="171">
        <f t="shared" si="4"/>
        <v>1928.7870616152829</v>
      </c>
      <c r="AV25" s="171">
        <f t="shared" si="5"/>
        <v>1928.7870616152829</v>
      </c>
      <c r="AW25" s="171">
        <f t="shared" si="5"/>
        <v>1928.7870616152829</v>
      </c>
      <c r="AX25" s="171">
        <f t="shared" si="5"/>
        <v>1928.7870616152829</v>
      </c>
      <c r="AY25" s="171">
        <f t="shared" si="5"/>
        <v>1928.7870616152829</v>
      </c>
      <c r="AZ25" s="171">
        <f t="shared" si="5"/>
        <v>1928.7870616152829</v>
      </c>
      <c r="BA25" s="171">
        <f t="shared" si="5"/>
        <v>1928.7870616152829</v>
      </c>
      <c r="BB25" s="171">
        <f t="shared" si="5"/>
        <v>1928.7870616152829</v>
      </c>
      <c r="BC25" s="171">
        <f t="shared" si="5"/>
        <v>1928.7870616152829</v>
      </c>
      <c r="BD25" s="171">
        <f t="shared" si="5"/>
        <v>1928.7870616152829</v>
      </c>
      <c r="BE25" s="171">
        <f t="shared" si="5"/>
        <v>1986.6506734637414</v>
      </c>
      <c r="BF25" s="171">
        <f t="shared" si="5"/>
        <v>1986.6506734637414</v>
      </c>
      <c r="BG25" s="171">
        <f t="shared" si="5"/>
        <v>1986.6506734637414</v>
      </c>
      <c r="BI25" s="71"/>
    </row>
    <row r="26" spans="1:61" s="2" customFormat="1" ht="12.75">
      <c r="E26" s="159">
        <v>560500</v>
      </c>
      <c r="F26" s="7">
        <f t="shared" si="6"/>
        <v>12895.016912067236</v>
      </c>
      <c r="G26" s="7">
        <f t="shared" si="7"/>
        <v>13961.573238786988</v>
      </c>
      <c r="H26" s="171">
        <f t="shared" si="1"/>
        <v>897.9696666012677</v>
      </c>
      <c r="I26" s="171">
        <f t="shared" si="1"/>
        <v>926.21254924437653</v>
      </c>
      <c r="J26" s="171">
        <f t="shared" si="1"/>
        <v>1078.1984570438894</v>
      </c>
      <c r="K26" s="171">
        <f t="shared" si="1"/>
        <v>1078.1984570438894</v>
      </c>
      <c r="L26" s="171">
        <f t="shared" si="1"/>
        <v>1078.1984570438894</v>
      </c>
      <c r="M26" s="171">
        <f t="shared" si="1"/>
        <v>1078.1984570438894</v>
      </c>
      <c r="N26" s="171">
        <f t="shared" si="1"/>
        <v>1078.1984570438894</v>
      </c>
      <c r="O26" s="171">
        <f t="shared" si="1"/>
        <v>1096.3020129339029</v>
      </c>
      <c r="P26" s="171">
        <f t="shared" si="1"/>
        <v>1096.3020129339029</v>
      </c>
      <c r="Q26" s="171">
        <f t="shared" si="1"/>
        <v>1096.3020129339029</v>
      </c>
      <c r="R26" s="171">
        <f t="shared" si="2"/>
        <v>1096.3020129339029</v>
      </c>
      <c r="S26" s="171">
        <f t="shared" si="2"/>
        <v>1096.3020129339029</v>
      </c>
      <c r="T26" s="171">
        <f t="shared" si="2"/>
        <v>1096.3020129339029</v>
      </c>
      <c r="U26" s="171">
        <f t="shared" si="2"/>
        <v>1108.9850603260579</v>
      </c>
      <c r="V26" s="171">
        <f t="shared" si="2"/>
        <v>1140.0387702339485</v>
      </c>
      <c r="W26" s="171">
        <f t="shared" si="2"/>
        <v>1140.0387702339485</v>
      </c>
      <c r="X26" s="171">
        <f t="shared" si="2"/>
        <v>1140.0387702339485</v>
      </c>
      <c r="Y26" s="171">
        <f t="shared" si="2"/>
        <v>1140.0387702339485</v>
      </c>
      <c r="Z26" s="171">
        <f t="shared" si="2"/>
        <v>1140.0387702339485</v>
      </c>
      <c r="AA26" s="171">
        <f t="shared" si="2"/>
        <v>1159.5000928157128</v>
      </c>
      <c r="AB26" s="171">
        <f t="shared" si="3"/>
        <v>1159.5000928157128</v>
      </c>
      <c r="AC26" s="171">
        <f t="shared" si="3"/>
        <v>1159.5000928157128</v>
      </c>
      <c r="AD26" s="171">
        <f t="shared" si="3"/>
        <v>1159.5000928157128</v>
      </c>
      <c r="AE26" s="171">
        <f t="shared" si="3"/>
        <v>1159.5000928157128</v>
      </c>
      <c r="AF26" s="171">
        <f t="shared" si="3"/>
        <v>1159.5000928157128</v>
      </c>
      <c r="AG26" s="171">
        <f t="shared" si="3"/>
        <v>1172.5636316296327</v>
      </c>
      <c r="AH26" s="171">
        <f t="shared" si="3"/>
        <v>1205.946369780615</v>
      </c>
      <c r="AI26" s="171">
        <f t="shared" si="3"/>
        <v>1205.946369780615</v>
      </c>
      <c r="AJ26" s="171">
        <f t="shared" si="3"/>
        <v>1205.946369780615</v>
      </c>
      <c r="AK26" s="171">
        <f t="shared" si="3"/>
        <v>1205.946369780615</v>
      </c>
      <c r="AL26" s="171">
        <f t="shared" si="4"/>
        <v>1205.946369780615</v>
      </c>
      <c r="AM26" s="171">
        <f t="shared" si="4"/>
        <v>1214.3147384907736</v>
      </c>
      <c r="AN26" s="171">
        <f t="shared" si="4"/>
        <v>1214.3147384907736</v>
      </c>
      <c r="AO26" s="171">
        <f t="shared" si="4"/>
        <v>1214.3147384907736</v>
      </c>
      <c r="AP26" s="171">
        <f t="shared" si="4"/>
        <v>1214.3147384907736</v>
      </c>
      <c r="AQ26" s="171">
        <f t="shared" si="4"/>
        <v>1214.3147384907736</v>
      </c>
      <c r="AR26" s="171">
        <f t="shared" si="4"/>
        <v>1214.3147384907736</v>
      </c>
      <c r="AS26" s="171">
        <f t="shared" si="4"/>
        <v>1227.7701834691111</v>
      </c>
      <c r="AT26" s="171">
        <f t="shared" si="4"/>
        <v>1242.1247608740334</v>
      </c>
      <c r="AU26" s="171">
        <f t="shared" si="4"/>
        <v>1242.1247608740334</v>
      </c>
      <c r="AV26" s="171">
        <f t="shared" si="5"/>
        <v>1242.1247608740334</v>
      </c>
      <c r="AW26" s="171">
        <f t="shared" si="5"/>
        <v>1242.1247608740334</v>
      </c>
      <c r="AX26" s="171">
        <f t="shared" si="5"/>
        <v>1242.1247608740334</v>
      </c>
      <c r="AY26" s="171">
        <f t="shared" si="5"/>
        <v>1250.744180645497</v>
      </c>
      <c r="AZ26" s="171">
        <f t="shared" si="5"/>
        <v>1250.744180645497</v>
      </c>
      <c r="BA26" s="171">
        <f t="shared" si="5"/>
        <v>1250.744180645497</v>
      </c>
      <c r="BB26" s="171">
        <f t="shared" si="5"/>
        <v>1250.744180645497</v>
      </c>
      <c r="BC26" s="171">
        <f t="shared" si="5"/>
        <v>1250.744180645497</v>
      </c>
      <c r="BD26" s="171">
        <f t="shared" si="5"/>
        <v>1250.744180645497</v>
      </c>
      <c r="BE26" s="171">
        <f t="shared" si="5"/>
        <v>1264.6032889731844</v>
      </c>
      <c r="BF26" s="171">
        <f t="shared" si="5"/>
        <v>1279.3885037002547</v>
      </c>
      <c r="BG26" s="171">
        <f t="shared" si="5"/>
        <v>1279.3885037002547</v>
      </c>
      <c r="BI26" s="71"/>
    </row>
    <row r="27" spans="1:61" s="2" customFormat="1" ht="12.75">
      <c r="E27" s="159">
        <v>560400</v>
      </c>
      <c r="F27" s="7">
        <f t="shared" si="6"/>
        <v>14152.177310987188</v>
      </c>
      <c r="G27" s="7">
        <f t="shared" si="7"/>
        <v>14851.775510134095</v>
      </c>
      <c r="H27" s="171">
        <f t="shared" si="1"/>
        <v>1112.5925558952188</v>
      </c>
      <c r="I27" s="171">
        <f t="shared" si="1"/>
        <v>1112.5925558952188</v>
      </c>
      <c r="J27" s="171">
        <f t="shared" si="1"/>
        <v>1112.5925558952188</v>
      </c>
      <c r="K27" s="171">
        <f t="shared" si="1"/>
        <v>1112.5925558952188</v>
      </c>
      <c r="L27" s="171">
        <f t="shared" si="1"/>
        <v>1201.5999603668365</v>
      </c>
      <c r="M27" s="171">
        <f t="shared" si="1"/>
        <v>1201.5999603668365</v>
      </c>
      <c r="N27" s="171">
        <f t="shared" si="1"/>
        <v>1201.5999603668365</v>
      </c>
      <c r="O27" s="171">
        <f t="shared" si="1"/>
        <v>1201.5999603668365</v>
      </c>
      <c r="P27" s="171">
        <f t="shared" si="1"/>
        <v>1201.5999603668365</v>
      </c>
      <c r="Q27" s="171">
        <f t="shared" si="1"/>
        <v>1201.5999603668365</v>
      </c>
      <c r="R27" s="171">
        <f t="shared" si="2"/>
        <v>1201.5999603668365</v>
      </c>
      <c r="S27" s="171">
        <f t="shared" si="2"/>
        <v>1201.5999603668365</v>
      </c>
      <c r="T27" s="171">
        <f t="shared" si="2"/>
        <v>1201.5999603668365</v>
      </c>
      <c r="U27" s="171">
        <f t="shared" si="2"/>
        <v>1201.5999603668365</v>
      </c>
      <c r="V27" s="171">
        <f t="shared" si="2"/>
        <v>1201.5999603668365</v>
      </c>
      <c r="W27" s="171">
        <f t="shared" si="2"/>
        <v>1201.5999603668365</v>
      </c>
      <c r="X27" s="171">
        <f t="shared" si="2"/>
        <v>1237.6479591778416</v>
      </c>
      <c r="Y27" s="171">
        <f t="shared" si="2"/>
        <v>1237.6479591778416</v>
      </c>
      <c r="Z27" s="171">
        <f t="shared" si="2"/>
        <v>1237.6479591778416</v>
      </c>
      <c r="AA27" s="171">
        <f t="shared" si="2"/>
        <v>1237.6479591778416</v>
      </c>
      <c r="AB27" s="171">
        <f t="shared" si="3"/>
        <v>1237.6479591778416</v>
      </c>
      <c r="AC27" s="171">
        <f t="shared" si="3"/>
        <v>1237.6479591778416</v>
      </c>
      <c r="AD27" s="171">
        <f t="shared" si="3"/>
        <v>1237.6479591778416</v>
      </c>
      <c r="AE27" s="171">
        <f t="shared" si="3"/>
        <v>1237.6479591778416</v>
      </c>
      <c r="AF27" s="171">
        <f t="shared" si="3"/>
        <v>1237.6479591778416</v>
      </c>
      <c r="AG27" s="171">
        <f t="shared" si="3"/>
        <v>1237.6479591778416</v>
      </c>
      <c r="AH27" s="171">
        <f t="shared" si="3"/>
        <v>1237.6479591778416</v>
      </c>
      <c r="AI27" s="171">
        <f t="shared" si="3"/>
        <v>1237.6479591778416</v>
      </c>
      <c r="AJ27" s="171">
        <f t="shared" si="3"/>
        <v>1274.7773979531769</v>
      </c>
      <c r="AK27" s="171">
        <f t="shared" si="3"/>
        <v>1274.7773979531769</v>
      </c>
      <c r="AL27" s="171">
        <f t="shared" si="4"/>
        <v>1274.7773979531769</v>
      </c>
      <c r="AM27" s="171">
        <f t="shared" si="4"/>
        <v>1274.7773979531769</v>
      </c>
      <c r="AN27" s="171">
        <f t="shared" si="4"/>
        <v>1274.7773979531769</v>
      </c>
      <c r="AO27" s="171">
        <f t="shared" si="4"/>
        <v>1274.7773979531769</v>
      </c>
      <c r="AP27" s="171">
        <f t="shared" si="4"/>
        <v>1274.7773979531769</v>
      </c>
      <c r="AQ27" s="171">
        <f t="shared" si="4"/>
        <v>1274.7773979531769</v>
      </c>
      <c r="AR27" s="171">
        <f t="shared" si="4"/>
        <v>1274.7773979531769</v>
      </c>
      <c r="AS27" s="171">
        <f t="shared" si="4"/>
        <v>1274.7773979531769</v>
      </c>
      <c r="AT27" s="171">
        <f t="shared" si="4"/>
        <v>1274.7773979531769</v>
      </c>
      <c r="AU27" s="171">
        <f t="shared" si="4"/>
        <v>1274.7773979531769</v>
      </c>
      <c r="AV27" s="171">
        <f t="shared" si="5"/>
        <v>1313.0207198917724</v>
      </c>
      <c r="AW27" s="171">
        <f t="shared" si="5"/>
        <v>1313.0207198917724</v>
      </c>
      <c r="AX27" s="171">
        <f t="shared" si="5"/>
        <v>1313.0207198917724</v>
      </c>
      <c r="AY27" s="171">
        <f t="shared" si="5"/>
        <v>1313.0207198917724</v>
      </c>
      <c r="AZ27" s="171">
        <f t="shared" si="5"/>
        <v>1313.0207198917724</v>
      </c>
      <c r="BA27" s="171">
        <f t="shared" si="5"/>
        <v>1313.0207198917724</v>
      </c>
      <c r="BB27" s="171">
        <f t="shared" si="5"/>
        <v>1313.0207198917724</v>
      </c>
      <c r="BC27" s="171">
        <f t="shared" si="5"/>
        <v>1313.0207198917724</v>
      </c>
      <c r="BD27" s="171">
        <f t="shared" si="5"/>
        <v>1313.0207198917724</v>
      </c>
      <c r="BE27" s="171">
        <f t="shared" si="5"/>
        <v>1313.0207198917724</v>
      </c>
      <c r="BF27" s="171">
        <f t="shared" si="5"/>
        <v>1313.0207198917724</v>
      </c>
      <c r="BG27" s="171">
        <f t="shared" si="5"/>
        <v>1313.0207198917724</v>
      </c>
      <c r="BI27" s="71"/>
    </row>
    <row r="28" spans="1:61" s="2" customFormat="1" ht="12.75">
      <c r="E28" s="159">
        <v>532009</v>
      </c>
      <c r="F28" s="7">
        <f t="shared" si="6"/>
        <v>9230.978464245889</v>
      </c>
      <c r="G28" s="7">
        <f t="shared" si="7"/>
        <v>10109.363758734286</v>
      </c>
      <c r="H28" s="171">
        <f t="shared" si="1"/>
        <v>705.63615794661143</v>
      </c>
      <c r="I28" s="171">
        <f t="shared" si="1"/>
        <v>769.24820535382401</v>
      </c>
      <c r="J28" s="171">
        <f t="shared" si="1"/>
        <v>769.24820535382401</v>
      </c>
      <c r="K28" s="171">
        <f t="shared" si="1"/>
        <v>769.24820535382401</v>
      </c>
      <c r="L28" s="171">
        <f t="shared" si="1"/>
        <v>769.24820535382401</v>
      </c>
      <c r="M28" s="171">
        <f t="shared" si="1"/>
        <v>769.24820535382401</v>
      </c>
      <c r="N28" s="171">
        <f t="shared" si="1"/>
        <v>769.24820535382401</v>
      </c>
      <c r="O28" s="171">
        <f t="shared" si="1"/>
        <v>769.24820535382401</v>
      </c>
      <c r="P28" s="171">
        <f t="shared" si="1"/>
        <v>769.24820535382401</v>
      </c>
      <c r="Q28" s="171">
        <f t="shared" si="1"/>
        <v>769.24820535382401</v>
      </c>
      <c r="R28" s="171">
        <f t="shared" si="2"/>
        <v>769.24820535382401</v>
      </c>
      <c r="S28" s="171">
        <f t="shared" si="2"/>
        <v>769.24820535382401</v>
      </c>
      <c r="T28" s="171">
        <f t="shared" si="2"/>
        <v>769.24820535382401</v>
      </c>
      <c r="U28" s="171">
        <f t="shared" si="2"/>
        <v>826.94182075536082</v>
      </c>
      <c r="V28" s="171">
        <f t="shared" si="2"/>
        <v>826.94182075536082</v>
      </c>
      <c r="W28" s="171">
        <f t="shared" si="2"/>
        <v>826.94182075536082</v>
      </c>
      <c r="X28" s="171">
        <f t="shared" si="2"/>
        <v>826.94182075536082</v>
      </c>
      <c r="Y28" s="171">
        <f t="shared" si="2"/>
        <v>826.94182075536082</v>
      </c>
      <c r="Z28" s="171">
        <f t="shared" si="2"/>
        <v>826.94182075536082</v>
      </c>
      <c r="AA28" s="171">
        <f t="shared" si="2"/>
        <v>826.94182075536082</v>
      </c>
      <c r="AB28" s="171">
        <f t="shared" si="3"/>
        <v>826.94182075536082</v>
      </c>
      <c r="AC28" s="171">
        <f t="shared" si="3"/>
        <v>826.94182075536082</v>
      </c>
      <c r="AD28" s="171">
        <f t="shared" si="3"/>
        <v>826.94182075536082</v>
      </c>
      <c r="AE28" s="171">
        <f t="shared" si="3"/>
        <v>826.94182075536082</v>
      </c>
      <c r="AF28" s="171">
        <f t="shared" si="3"/>
        <v>826.94182075536082</v>
      </c>
      <c r="AG28" s="171">
        <f t="shared" si="3"/>
        <v>888.96245731201282</v>
      </c>
      <c r="AH28" s="171">
        <f t="shared" si="3"/>
        <v>888.96245731201282</v>
      </c>
      <c r="AI28" s="171">
        <f t="shared" si="3"/>
        <v>888.96245731201282</v>
      </c>
      <c r="AJ28" s="171">
        <f t="shared" si="3"/>
        <v>888.96245731201282</v>
      </c>
      <c r="AK28" s="171">
        <f t="shared" si="3"/>
        <v>888.96245731201282</v>
      </c>
      <c r="AL28" s="171">
        <f t="shared" si="4"/>
        <v>888.96245731201282</v>
      </c>
      <c r="AM28" s="171">
        <f t="shared" si="4"/>
        <v>888.96245731201282</v>
      </c>
      <c r="AN28" s="171">
        <f t="shared" si="4"/>
        <v>888.96245731201282</v>
      </c>
      <c r="AO28" s="171">
        <f t="shared" si="4"/>
        <v>888.96245731201282</v>
      </c>
      <c r="AP28" s="171">
        <f t="shared" si="4"/>
        <v>888.96245731201282</v>
      </c>
      <c r="AQ28" s="171">
        <f t="shared" si="4"/>
        <v>888.96245731201282</v>
      </c>
      <c r="AR28" s="171">
        <f t="shared" si="4"/>
        <v>888.96245731201282</v>
      </c>
      <c r="AS28" s="171">
        <f t="shared" si="4"/>
        <v>915.63133103137318</v>
      </c>
      <c r="AT28" s="171">
        <f t="shared" si="4"/>
        <v>915.63133103137318</v>
      </c>
      <c r="AU28" s="171">
        <f t="shared" si="4"/>
        <v>915.63133103137318</v>
      </c>
      <c r="AV28" s="171">
        <f t="shared" si="5"/>
        <v>915.63133103137318</v>
      </c>
      <c r="AW28" s="171">
        <f t="shared" si="5"/>
        <v>915.63133103137318</v>
      </c>
      <c r="AX28" s="171">
        <f t="shared" si="5"/>
        <v>915.63133103137318</v>
      </c>
      <c r="AY28" s="171">
        <f t="shared" si="5"/>
        <v>915.63133103137318</v>
      </c>
      <c r="AZ28" s="171">
        <f t="shared" si="5"/>
        <v>915.63133103137318</v>
      </c>
      <c r="BA28" s="171">
        <f t="shared" si="5"/>
        <v>915.63133103137318</v>
      </c>
      <c r="BB28" s="171">
        <f t="shared" si="5"/>
        <v>915.63133103137318</v>
      </c>
      <c r="BC28" s="171">
        <f t="shared" si="5"/>
        <v>915.63133103137318</v>
      </c>
      <c r="BD28" s="171">
        <f t="shared" si="5"/>
        <v>915.63133103137318</v>
      </c>
      <c r="BE28" s="171">
        <f t="shared" si="5"/>
        <v>943.10027096231431</v>
      </c>
      <c r="BF28" s="171">
        <f t="shared" si="5"/>
        <v>943.10027096231431</v>
      </c>
      <c r="BG28" s="171">
        <f t="shared" si="5"/>
        <v>943.10027096231431</v>
      </c>
      <c r="BI28" s="71"/>
    </row>
    <row r="29" spans="1:61" s="2" customFormat="1">
      <c r="E29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I29" s="71"/>
    </row>
    <row r="30" spans="1:61" s="2" customFormat="1">
      <c r="E30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I30" s="71"/>
    </row>
    <row r="31" spans="1:61" s="2" customFormat="1">
      <c r="E3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I31" s="71"/>
    </row>
    <row r="32" spans="1:61" s="2" customFormat="1">
      <c r="E32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I32" s="71"/>
    </row>
    <row r="33" spans="5:61" s="2" customFormat="1">
      <c r="E33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I33" s="71"/>
    </row>
    <row r="34" spans="5:61" s="2" customFormat="1">
      <c r="E34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I34" s="71"/>
    </row>
    <row r="35" spans="5:61" s="2" customFormat="1">
      <c r="E35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I35" s="71"/>
    </row>
    <row r="36" spans="5:61"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I36" s="66"/>
    </row>
    <row r="37" spans="5:61"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</row>
    <row r="38" spans="5:61"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7739D-EDB4-43F9-9FF2-F46B97F5F1CC}">
  <sheetPr filterMode="1"/>
  <dimension ref="A1:BI124"/>
  <sheetViews>
    <sheetView topLeftCell="AH1" workbookViewId="0">
      <selection activeCell="BA137" sqref="BA137"/>
    </sheetView>
  </sheetViews>
  <sheetFormatPr defaultColWidth="8.7109375" defaultRowHeight="12.75"/>
  <cols>
    <col min="1" max="1" width="35.140625" style="170" bestFit="1" customWidth="1"/>
    <col min="2" max="2" width="13.85546875" style="170" bestFit="1" customWidth="1"/>
    <col min="3" max="3" width="65" style="170" bestFit="1" customWidth="1"/>
    <col min="4" max="4" width="6.85546875" style="170" bestFit="1" customWidth="1"/>
    <col min="5" max="5" width="31.140625" style="170" bestFit="1" customWidth="1"/>
    <col min="6" max="6" width="62.28515625" style="170" bestFit="1" customWidth="1"/>
    <col min="7" max="7" width="10.85546875" style="170" bestFit="1" customWidth="1"/>
    <col min="8" max="8" width="10.85546875" style="170" customWidth="1"/>
    <col min="9" max="19" width="11.140625" style="170" bestFit="1" customWidth="1"/>
    <col min="20" max="26" width="10.140625" style="170" bestFit="1" customWidth="1"/>
    <col min="27" max="27" width="10.7109375" style="170" bestFit="1" customWidth="1"/>
    <col min="28" max="28" width="10.140625" style="170" bestFit="1" customWidth="1"/>
    <col min="29" max="29" width="10.7109375" style="170" bestFit="1" customWidth="1"/>
    <col min="30" max="38" width="10.140625" style="170" bestFit="1" customWidth="1"/>
    <col min="39" max="39" width="10.7109375" style="170" bestFit="1" customWidth="1"/>
    <col min="40" max="40" width="10.140625" style="170" bestFit="1" customWidth="1"/>
    <col min="41" max="41" width="10.7109375" style="170" bestFit="1" customWidth="1"/>
    <col min="42" max="50" width="10.140625" style="170" bestFit="1" customWidth="1"/>
    <col min="51" max="51" width="10.7109375" style="170" bestFit="1" customWidth="1"/>
    <col min="52" max="52" width="10.140625" style="170" bestFit="1" customWidth="1"/>
    <col min="53" max="53" width="10.7109375" style="170" bestFit="1" customWidth="1"/>
    <col min="54" max="57" width="10.140625" style="170" bestFit="1" customWidth="1"/>
    <col min="58" max="59" width="10.42578125" style="170" bestFit="1" customWidth="1"/>
    <col min="60" max="60" width="8.7109375" style="170"/>
    <col min="61" max="61" width="15.85546875" style="170" bestFit="1" customWidth="1"/>
    <col min="62" max="16384" width="8.7109375" style="170"/>
  </cols>
  <sheetData>
    <row r="1" spans="1:61">
      <c r="A1" s="204">
        <f>SUM('Brokers Fee'!AQ15:CP15)</f>
        <v>2217043.575695395</v>
      </c>
    </row>
    <row r="2" spans="1:61">
      <c r="A2" s="204">
        <f>SUM(H6:BG124)</f>
        <v>2217043.5756954155</v>
      </c>
    </row>
    <row r="3" spans="1:61">
      <c r="A3" s="204">
        <f>A1-A2</f>
        <v>-2.0489096641540527E-8</v>
      </c>
    </row>
    <row r="5" spans="1:61" ht="12.75" customHeight="1">
      <c r="A5" s="168" t="s">
        <v>581</v>
      </c>
      <c r="B5" s="168" t="s">
        <v>598</v>
      </c>
      <c r="C5" s="168" t="s">
        <v>639</v>
      </c>
      <c r="D5" s="168" t="s">
        <v>640</v>
      </c>
      <c r="E5" s="168" t="s">
        <v>641</v>
      </c>
      <c r="F5" s="168" t="s">
        <v>642</v>
      </c>
      <c r="G5" s="168" t="s">
        <v>643</v>
      </c>
      <c r="H5" s="169">
        <v>44440</v>
      </c>
      <c r="I5" s="169">
        <v>44470</v>
      </c>
      <c r="J5" s="169">
        <v>44501</v>
      </c>
      <c r="K5" s="169">
        <v>44531</v>
      </c>
      <c r="L5" s="169">
        <v>44562</v>
      </c>
      <c r="M5" s="169">
        <v>44593</v>
      </c>
      <c r="N5" s="169">
        <v>44621</v>
      </c>
      <c r="O5" s="169">
        <v>44652</v>
      </c>
      <c r="P5" s="169">
        <v>44682</v>
      </c>
      <c r="Q5" s="169">
        <v>44713</v>
      </c>
      <c r="R5" s="169">
        <v>44743</v>
      </c>
      <c r="S5" s="169">
        <v>44774</v>
      </c>
      <c r="T5" s="169">
        <v>44805</v>
      </c>
      <c r="U5" s="169">
        <v>44835</v>
      </c>
      <c r="V5" s="169">
        <v>44866</v>
      </c>
      <c r="W5" s="169">
        <v>44896</v>
      </c>
      <c r="X5" s="169">
        <v>44927</v>
      </c>
      <c r="Y5" s="169">
        <v>44958</v>
      </c>
      <c r="Z5" s="169">
        <v>44986</v>
      </c>
      <c r="AA5" s="169">
        <v>45017</v>
      </c>
      <c r="AB5" s="169">
        <v>45047</v>
      </c>
      <c r="AC5" s="169">
        <v>45078</v>
      </c>
      <c r="AD5" s="169">
        <v>45108</v>
      </c>
      <c r="AE5" s="169">
        <v>45139</v>
      </c>
      <c r="AF5" s="169">
        <v>45170</v>
      </c>
      <c r="AG5" s="169">
        <v>45200</v>
      </c>
      <c r="AH5" s="169">
        <v>45231</v>
      </c>
      <c r="AI5" s="169">
        <v>45261</v>
      </c>
      <c r="AJ5" s="169">
        <v>45292</v>
      </c>
      <c r="AK5" s="169">
        <v>45323</v>
      </c>
      <c r="AL5" s="169">
        <v>45352</v>
      </c>
      <c r="AM5" s="169">
        <v>45383</v>
      </c>
      <c r="AN5" s="169">
        <v>45413</v>
      </c>
      <c r="AO5" s="169">
        <v>45444</v>
      </c>
      <c r="AP5" s="169">
        <v>45474</v>
      </c>
      <c r="AQ5" s="169">
        <v>45505</v>
      </c>
      <c r="AR5" s="169">
        <v>45536</v>
      </c>
      <c r="AS5" s="169">
        <v>45566</v>
      </c>
      <c r="AT5" s="169">
        <v>45597</v>
      </c>
      <c r="AU5" s="169">
        <v>45627</v>
      </c>
      <c r="AV5" s="169">
        <v>45658</v>
      </c>
      <c r="AW5" s="169">
        <v>45689</v>
      </c>
      <c r="AX5" s="169">
        <v>45717</v>
      </c>
      <c r="AY5" s="169">
        <v>45748</v>
      </c>
      <c r="AZ5" s="169">
        <v>45778</v>
      </c>
      <c r="BA5" s="169">
        <v>45809</v>
      </c>
      <c r="BB5" s="169">
        <v>45839</v>
      </c>
      <c r="BC5" s="169">
        <v>45870</v>
      </c>
      <c r="BD5" s="169">
        <v>45901</v>
      </c>
      <c r="BE5" s="169">
        <v>45931</v>
      </c>
      <c r="BF5" s="169">
        <v>45962</v>
      </c>
      <c r="BG5" s="169">
        <v>45992</v>
      </c>
      <c r="BI5" s="170" t="s">
        <v>644</v>
      </c>
    </row>
    <row r="6" spans="1:61" s="173" customFormat="1" ht="12.75" customHeight="1">
      <c r="A6" s="179" t="s">
        <v>589</v>
      </c>
      <c r="B6" s="179" t="s">
        <v>589</v>
      </c>
      <c r="C6" s="170" t="str" cm="1">
        <f t="array" ref="C6">IFERROR(INDEX('Legal Entity'!B:B,MATCH('Broker''s Fees (USD)'!F6,'Legal Entity'!A:A,0),0),0)</f>
        <v>1138 - WATER SERVICE CORPORATION OF KENTUCKY</v>
      </c>
      <c r="D6" s="170" t="str" cm="1">
        <f t="array" ref="D6">IFERROR(INDEX('Legal Entity'!C:C,MATCH(F6,'Legal Entity'!A:A,0),0),0)</f>
        <v>US</v>
      </c>
      <c r="E6" s="170" t="s">
        <v>635</v>
      </c>
      <c r="F6" s="170" t="s">
        <v>20</v>
      </c>
      <c r="G6" s="170"/>
      <c r="H6" s="171">
        <f>'Brokers Fee'!AQ$15*$BI6</f>
        <v>394.52536376206012</v>
      </c>
      <c r="I6" s="171">
        <f>'Brokers Fee'!AR$15*$BI6</f>
        <v>422.76824640516895</v>
      </c>
      <c r="J6" s="171">
        <f>'Brokers Fee'!AS$15*$BI6</f>
        <v>422.76824640516895</v>
      </c>
      <c r="K6" s="171">
        <f>'Brokers Fee'!AT$15*$BI6</f>
        <v>422.76824640516895</v>
      </c>
      <c r="L6" s="171">
        <f>'Brokers Fee'!AU$15*$BI6</f>
        <v>422.76824640516895</v>
      </c>
      <c r="M6" s="171">
        <f>'Brokers Fee'!AV$15*$BI6</f>
        <v>422.76824640516895</v>
      </c>
      <c r="N6" s="171">
        <f>'Brokers Fee'!AW$15*$BI6</f>
        <v>422.76824640516895</v>
      </c>
      <c r="O6" s="171">
        <f>'Brokers Fee'!AX$15*$BI6</f>
        <v>422.76824640516895</v>
      </c>
      <c r="P6" s="171">
        <f>'Brokers Fee'!AY$15*$BI6</f>
        <v>422.76824640516895</v>
      </c>
      <c r="Q6" s="171">
        <f>'Brokers Fee'!AZ$15*$BI6</f>
        <v>422.76824640516895</v>
      </c>
      <c r="R6" s="171">
        <f>'Brokers Fee'!BA$15*$BI6</f>
        <v>422.76824640516895</v>
      </c>
      <c r="S6" s="171">
        <f>'Brokers Fee'!BB$15*$BI6</f>
        <v>422.76824640516895</v>
      </c>
      <c r="T6" s="171">
        <f>'Brokers Fee'!BC$15*$BI6</f>
        <v>422.76824640516895</v>
      </c>
      <c r="U6" s="171">
        <f>'Brokers Fee'!BD$15*$BI6</f>
        <v>435.45129379732407</v>
      </c>
      <c r="V6" s="171">
        <f>'Brokers Fee'!BE$15*$BI6</f>
        <v>435.45129379732407</v>
      </c>
      <c r="W6" s="171">
        <f>'Brokers Fee'!BF$15*$BI6</f>
        <v>435.45129379732407</v>
      </c>
      <c r="X6" s="171">
        <f>'Brokers Fee'!BG$15*$BI6</f>
        <v>435.45129379732407</v>
      </c>
      <c r="Y6" s="171">
        <f>'Brokers Fee'!BH$15*$BI6</f>
        <v>435.45129379732407</v>
      </c>
      <c r="Z6" s="171">
        <f>'Brokers Fee'!BI$15*$BI6</f>
        <v>435.45129379732407</v>
      </c>
      <c r="AA6" s="171">
        <f>'Brokers Fee'!BJ$15*$BI6</f>
        <v>435.45129379732407</v>
      </c>
      <c r="AB6" s="171">
        <f>'Brokers Fee'!BK$15*$BI6</f>
        <v>435.45129379732407</v>
      </c>
      <c r="AC6" s="171">
        <f>'Brokers Fee'!BL$15*$BI6</f>
        <v>435.45129379732407</v>
      </c>
      <c r="AD6" s="171">
        <f>'Brokers Fee'!BM$15*$BI6</f>
        <v>435.45129379732407</v>
      </c>
      <c r="AE6" s="171">
        <f>'Brokers Fee'!BN$15*$BI6</f>
        <v>435.45129379732407</v>
      </c>
      <c r="AF6" s="171">
        <f>'Brokers Fee'!BO$15*$BI6</f>
        <v>435.45129379732407</v>
      </c>
      <c r="AG6" s="171">
        <f>'Brokers Fee'!BP$15*$BI6</f>
        <v>448.51483261124378</v>
      </c>
      <c r="AH6" s="171">
        <f>'Brokers Fee'!BQ$15*$BI6</f>
        <v>448.51483261124378</v>
      </c>
      <c r="AI6" s="171">
        <f>'Brokers Fee'!BR$15*$BI6</f>
        <v>448.51483261124378</v>
      </c>
      <c r="AJ6" s="171">
        <f>'Brokers Fee'!BS$15*$BI6</f>
        <v>448.51483261124378</v>
      </c>
      <c r="AK6" s="171">
        <f>'Brokers Fee'!BT$15*$BI6</f>
        <v>448.51483261124378</v>
      </c>
      <c r="AL6" s="171">
        <f>'Brokers Fee'!BU$15*$BI6</f>
        <v>448.51483261124378</v>
      </c>
      <c r="AM6" s="171">
        <f>'Brokers Fee'!BV$15*$BI6</f>
        <v>448.51483261124378</v>
      </c>
      <c r="AN6" s="171">
        <f>'Brokers Fee'!BW$15*$BI6</f>
        <v>448.51483261124378</v>
      </c>
      <c r="AO6" s="171">
        <f>'Brokers Fee'!BX$15*$BI6</f>
        <v>448.51483261124378</v>
      </c>
      <c r="AP6" s="171">
        <f>'Brokers Fee'!BY$15*$BI6</f>
        <v>448.51483261124378</v>
      </c>
      <c r="AQ6" s="171">
        <f>'Brokers Fee'!BZ$15*$BI6</f>
        <v>448.51483261124378</v>
      </c>
      <c r="AR6" s="171">
        <f>'Brokers Fee'!CA$15*$BI6</f>
        <v>448.51483261124378</v>
      </c>
      <c r="AS6" s="171">
        <f>'Brokers Fee'!CB$15*$BI6</f>
        <v>461.97027758958114</v>
      </c>
      <c r="AT6" s="171">
        <f>'Brokers Fee'!CC$15*$BI6</f>
        <v>461.97027758958114</v>
      </c>
      <c r="AU6" s="171">
        <f>'Brokers Fee'!CD$15*$BI6</f>
        <v>461.97027758958114</v>
      </c>
      <c r="AV6" s="171">
        <f>'Brokers Fee'!CE$15*$BI6</f>
        <v>461.97027758958114</v>
      </c>
      <c r="AW6" s="171">
        <f>'Brokers Fee'!CF$15*$BI6</f>
        <v>461.97027758958114</v>
      </c>
      <c r="AX6" s="171">
        <f>'Brokers Fee'!CG$15*$BI6</f>
        <v>461.97027758958114</v>
      </c>
      <c r="AY6" s="171">
        <f>'Brokers Fee'!CH$15*$BI6</f>
        <v>461.97027758958114</v>
      </c>
      <c r="AZ6" s="171">
        <f>'Brokers Fee'!CI$15*$BI6</f>
        <v>461.97027758958114</v>
      </c>
      <c r="BA6" s="171">
        <f>'Brokers Fee'!CJ$15*$BI6</f>
        <v>461.97027758958114</v>
      </c>
      <c r="BB6" s="171">
        <f>'Brokers Fee'!CK$15*$BI6</f>
        <v>461.97027758958114</v>
      </c>
      <c r="BC6" s="171">
        <f>'Brokers Fee'!CL$15*$BI6</f>
        <v>461.97027758958114</v>
      </c>
      <c r="BD6" s="171">
        <f>'Brokers Fee'!CM$15*$BI6</f>
        <v>461.97027758958114</v>
      </c>
      <c r="BE6" s="171">
        <f>'Brokers Fee'!CN$15*$BI6</f>
        <v>475.82938591726861</v>
      </c>
      <c r="BF6" s="171">
        <f>'Brokers Fee'!CO$15*$BI6</f>
        <v>475.82938591726861</v>
      </c>
      <c r="BG6" s="171">
        <f>'Brokers Fee'!CP$15*$BI6</f>
        <v>475.82938591726861</v>
      </c>
      <c r="BI6" s="174">
        <f>SUMIF(Revenue!$P:$P,'Broker''s Fees (USD)'!$F6,Revenue!$F:$F)</f>
        <v>1.0395135927414034E-2</v>
      </c>
    </row>
    <row r="7" spans="1:61" s="173" customFormat="1" ht="12.75" hidden="1" customHeight="1">
      <c r="A7" s="179" t="s">
        <v>589</v>
      </c>
      <c r="B7" s="179" t="s">
        <v>589</v>
      </c>
      <c r="C7" s="170" t="str" cm="1">
        <f t="array" ref="C7">IFERROR(INDEX('Legal Entity'!B:B,MATCH('Broker''s Fees (USD)'!F7,'Legal Entity'!A:A,0),0),0)</f>
        <v>1715 - Cleveland Thermal Generation Inc.</v>
      </c>
      <c r="D7" s="170" t="str" cm="1">
        <f t="array" ref="D7">IFERROR(INDEX('Legal Entity'!C:C,MATCH(F7,'Legal Entity'!A:A,0),0),0)</f>
        <v>US</v>
      </c>
      <c r="E7" s="170" t="s">
        <v>635</v>
      </c>
      <c r="F7" s="170" t="s">
        <v>645</v>
      </c>
      <c r="G7" s="170"/>
      <c r="H7" s="171">
        <f>'Brokers Fee'!AQ$15*$BI7</f>
        <v>0</v>
      </c>
      <c r="I7" s="171">
        <f>'Brokers Fee'!AR$15*$BI7</f>
        <v>0</v>
      </c>
      <c r="J7" s="171">
        <f>'Brokers Fee'!AS$15*$BI7</f>
        <v>0</v>
      </c>
      <c r="K7" s="171">
        <f>'Brokers Fee'!AT$15*$BI7</f>
        <v>0</v>
      </c>
      <c r="L7" s="171">
        <f>'Brokers Fee'!AU$15*$BI7</f>
        <v>0</v>
      </c>
      <c r="M7" s="171">
        <f>'Brokers Fee'!AV$15*$BI7</f>
        <v>0</v>
      </c>
      <c r="N7" s="171">
        <f>'Brokers Fee'!AW$15*$BI7</f>
        <v>0</v>
      </c>
      <c r="O7" s="171">
        <f>'Brokers Fee'!AX$15*$BI7</f>
        <v>0</v>
      </c>
      <c r="P7" s="171">
        <f>'Brokers Fee'!AY$15*$BI7</f>
        <v>0</v>
      </c>
      <c r="Q7" s="171">
        <f>'Brokers Fee'!AZ$15*$BI7</f>
        <v>0</v>
      </c>
      <c r="R7" s="171">
        <f>'Brokers Fee'!BA$15*$BI7</f>
        <v>0</v>
      </c>
      <c r="S7" s="171">
        <f>'Brokers Fee'!BB$15*$BI7</f>
        <v>0</v>
      </c>
      <c r="T7" s="171">
        <f>'Brokers Fee'!BC$15*$BI7</f>
        <v>0</v>
      </c>
      <c r="U7" s="171">
        <f>'Brokers Fee'!BD$15*$BI7</f>
        <v>0</v>
      </c>
      <c r="V7" s="171">
        <f>'Brokers Fee'!BE$15*$BI7</f>
        <v>0</v>
      </c>
      <c r="W7" s="171">
        <f>'Brokers Fee'!BF$15*$BI7</f>
        <v>0</v>
      </c>
      <c r="X7" s="171">
        <f>'Brokers Fee'!BG$15*$BI7</f>
        <v>0</v>
      </c>
      <c r="Y7" s="171">
        <f>'Brokers Fee'!BH$15*$BI7</f>
        <v>0</v>
      </c>
      <c r="Z7" s="171">
        <f>'Brokers Fee'!BI$15*$BI7</f>
        <v>0</v>
      </c>
      <c r="AA7" s="171">
        <f>'Brokers Fee'!BJ$15*$BI7</f>
        <v>0</v>
      </c>
      <c r="AB7" s="171">
        <f>'Brokers Fee'!BK$15*$BI7</f>
        <v>0</v>
      </c>
      <c r="AC7" s="171">
        <f>'Brokers Fee'!BL$15*$BI7</f>
        <v>0</v>
      </c>
      <c r="AD7" s="171">
        <f>'Brokers Fee'!BM$15*$BI7</f>
        <v>0</v>
      </c>
      <c r="AE7" s="171">
        <f>'Brokers Fee'!BN$15*$BI7</f>
        <v>0</v>
      </c>
      <c r="AF7" s="171">
        <f>'Brokers Fee'!BO$15*$BI7</f>
        <v>0</v>
      </c>
      <c r="AG7" s="171">
        <f>'Brokers Fee'!BP$15*$BI7</f>
        <v>0</v>
      </c>
      <c r="AH7" s="171">
        <f>'Brokers Fee'!BQ$15*$BI7</f>
        <v>0</v>
      </c>
      <c r="AI7" s="171">
        <f>'Brokers Fee'!BR$15*$BI7</f>
        <v>0</v>
      </c>
      <c r="AJ7" s="171">
        <f>'Brokers Fee'!BS$15*$BI7</f>
        <v>0</v>
      </c>
      <c r="AK7" s="171">
        <f>'Brokers Fee'!BT$15*$BI7</f>
        <v>0</v>
      </c>
      <c r="AL7" s="171">
        <f>'Brokers Fee'!BU$15*$BI7</f>
        <v>0</v>
      </c>
      <c r="AM7" s="171">
        <f>'Brokers Fee'!BV$15*$BI7</f>
        <v>0</v>
      </c>
      <c r="AN7" s="171">
        <f>'Brokers Fee'!BW$15*$BI7</f>
        <v>0</v>
      </c>
      <c r="AO7" s="171">
        <f>'Brokers Fee'!BX$15*$BI7</f>
        <v>0</v>
      </c>
      <c r="AP7" s="171">
        <f>'Brokers Fee'!BY$15*$BI7</f>
        <v>0</v>
      </c>
      <c r="AQ7" s="171">
        <f>'Brokers Fee'!BZ$15*$BI7</f>
        <v>0</v>
      </c>
      <c r="AR7" s="171">
        <f>'Brokers Fee'!CA$15*$BI7</f>
        <v>0</v>
      </c>
      <c r="AS7" s="171">
        <f>'Brokers Fee'!CB$15*$BI7</f>
        <v>0</v>
      </c>
      <c r="AT7" s="171">
        <f>'Brokers Fee'!CC$15*$BI7</f>
        <v>0</v>
      </c>
      <c r="AU7" s="171">
        <f>'Brokers Fee'!CD$15*$BI7</f>
        <v>0</v>
      </c>
      <c r="AV7" s="171">
        <f>'Brokers Fee'!CE$15*$BI7</f>
        <v>0</v>
      </c>
      <c r="AW7" s="171">
        <f>'Brokers Fee'!CF$15*$BI7</f>
        <v>0</v>
      </c>
      <c r="AX7" s="171">
        <f>'Brokers Fee'!CG$15*$BI7</f>
        <v>0</v>
      </c>
      <c r="AY7" s="171">
        <f>'Brokers Fee'!CH$15*$BI7</f>
        <v>0</v>
      </c>
      <c r="AZ7" s="171">
        <f>'Brokers Fee'!CI$15*$BI7</f>
        <v>0</v>
      </c>
      <c r="BA7" s="171">
        <f>'Brokers Fee'!CJ$15*$BI7</f>
        <v>0</v>
      </c>
      <c r="BB7" s="171">
        <f>'Brokers Fee'!CK$15*$BI7</f>
        <v>0</v>
      </c>
      <c r="BC7" s="171">
        <f>'Brokers Fee'!CL$15*$BI7</f>
        <v>0</v>
      </c>
      <c r="BD7" s="171">
        <f>'Brokers Fee'!CM$15*$BI7</f>
        <v>0</v>
      </c>
      <c r="BE7" s="171">
        <f>'Brokers Fee'!CN$15*$BI7</f>
        <v>0</v>
      </c>
      <c r="BF7" s="171">
        <f>'Brokers Fee'!CO$15*$BI7</f>
        <v>0</v>
      </c>
      <c r="BG7" s="171">
        <f>'Brokers Fee'!CP$15*$BI7</f>
        <v>0</v>
      </c>
      <c r="BI7" s="174">
        <f>SUMIF(Revenue!$P:$P,'Broker''s Fees (USD)'!$F7,Revenue!$F:$F)</f>
        <v>0</v>
      </c>
    </row>
    <row r="8" spans="1:61" s="173" customFormat="1" ht="12.75" hidden="1" customHeight="1">
      <c r="A8" s="179" t="s">
        <v>589</v>
      </c>
      <c r="B8" s="179" t="s">
        <v>589</v>
      </c>
      <c r="C8" s="170" t="str" cm="1">
        <f t="array" ref="C8">IFERROR(INDEX('Legal Entity'!B:B,MATCH('Broker''s Fees (USD)'!F8,'Legal Entity'!A:A,0),0),0)</f>
        <v>1715 - Cleveland Thermal Generation Inc.</v>
      </c>
      <c r="D8" s="170" t="str" cm="1">
        <f t="array" ref="D8">IFERROR(INDEX('Legal Entity'!C:C,MATCH(F8,'Legal Entity'!A:A,0),0),0)</f>
        <v>US</v>
      </c>
      <c r="E8" s="170" t="s">
        <v>635</v>
      </c>
      <c r="F8" s="170" t="s">
        <v>302</v>
      </c>
      <c r="G8" s="170"/>
      <c r="H8" s="171">
        <f>'Brokers Fee'!AQ$15*$BI8</f>
        <v>1032.0870847737099</v>
      </c>
      <c r="I8" s="171">
        <f>'Brokers Fee'!AR$15*$BI8</f>
        <v>1105.9710909495768</v>
      </c>
      <c r="J8" s="171">
        <f>'Brokers Fee'!AS$15*$BI8</f>
        <v>1105.9710909495768</v>
      </c>
      <c r="K8" s="171">
        <f>'Brokers Fee'!AT$15*$BI8</f>
        <v>1105.9710909495768</v>
      </c>
      <c r="L8" s="171">
        <f>'Brokers Fee'!AU$15*$BI8</f>
        <v>1105.9710909495768</v>
      </c>
      <c r="M8" s="171">
        <f>'Brokers Fee'!AV$15*$BI8</f>
        <v>1105.9710909495768</v>
      </c>
      <c r="N8" s="171">
        <f>'Brokers Fee'!AW$15*$BI8</f>
        <v>1105.9710909495768</v>
      </c>
      <c r="O8" s="171">
        <f>'Brokers Fee'!AX$15*$BI8</f>
        <v>1105.9710909495768</v>
      </c>
      <c r="P8" s="171">
        <f>'Brokers Fee'!AY$15*$BI8</f>
        <v>1105.9710909495768</v>
      </c>
      <c r="Q8" s="171">
        <f>'Brokers Fee'!AZ$15*$BI8</f>
        <v>1105.9710909495768</v>
      </c>
      <c r="R8" s="171">
        <f>'Brokers Fee'!BA$15*$BI8</f>
        <v>1105.9710909495768</v>
      </c>
      <c r="S8" s="171">
        <f>'Brokers Fee'!BB$15*$BI8</f>
        <v>1105.9710909495768</v>
      </c>
      <c r="T8" s="171">
        <f>'Brokers Fee'!BC$15*$BI8</f>
        <v>1105.9710909495768</v>
      </c>
      <c r="U8" s="171">
        <f>'Brokers Fee'!BD$15*$BI8</f>
        <v>1139.1502236780643</v>
      </c>
      <c r="V8" s="171">
        <f>'Brokers Fee'!BE$15*$BI8</f>
        <v>1139.1502236780643</v>
      </c>
      <c r="W8" s="171">
        <f>'Brokers Fee'!BF$15*$BI8</f>
        <v>1139.1502236780643</v>
      </c>
      <c r="X8" s="171">
        <f>'Brokers Fee'!BG$15*$BI8</f>
        <v>1139.1502236780643</v>
      </c>
      <c r="Y8" s="171">
        <f>'Brokers Fee'!BH$15*$BI8</f>
        <v>1139.1502236780643</v>
      </c>
      <c r="Z8" s="171">
        <f>'Brokers Fee'!BI$15*$BI8</f>
        <v>1139.1502236780643</v>
      </c>
      <c r="AA8" s="171">
        <f>'Brokers Fee'!BJ$15*$BI8</f>
        <v>1139.1502236780643</v>
      </c>
      <c r="AB8" s="171">
        <f>'Brokers Fee'!BK$15*$BI8</f>
        <v>1139.1502236780643</v>
      </c>
      <c r="AC8" s="171">
        <f>'Brokers Fee'!BL$15*$BI8</f>
        <v>1139.1502236780643</v>
      </c>
      <c r="AD8" s="171">
        <f>'Brokers Fee'!BM$15*$BI8</f>
        <v>1139.1502236780643</v>
      </c>
      <c r="AE8" s="171">
        <f>'Brokers Fee'!BN$15*$BI8</f>
        <v>1139.1502236780643</v>
      </c>
      <c r="AF8" s="171">
        <f>'Brokers Fee'!BO$15*$BI8</f>
        <v>1139.1502236780643</v>
      </c>
      <c r="AG8" s="171">
        <f>'Brokers Fee'!BP$15*$BI8</f>
        <v>1173.3247303884061</v>
      </c>
      <c r="AH8" s="171">
        <f>'Brokers Fee'!BQ$15*$BI8</f>
        <v>1173.3247303884061</v>
      </c>
      <c r="AI8" s="171">
        <f>'Brokers Fee'!BR$15*$BI8</f>
        <v>1173.3247303884061</v>
      </c>
      <c r="AJ8" s="171">
        <f>'Brokers Fee'!BS$15*$BI8</f>
        <v>1173.3247303884061</v>
      </c>
      <c r="AK8" s="171">
        <f>'Brokers Fee'!BT$15*$BI8</f>
        <v>1173.3247303884061</v>
      </c>
      <c r="AL8" s="171">
        <f>'Brokers Fee'!BU$15*$BI8</f>
        <v>1173.3247303884061</v>
      </c>
      <c r="AM8" s="171">
        <f>'Brokers Fee'!BV$15*$BI8</f>
        <v>1173.3247303884061</v>
      </c>
      <c r="AN8" s="171">
        <f>'Brokers Fee'!BW$15*$BI8</f>
        <v>1173.3247303884061</v>
      </c>
      <c r="AO8" s="171">
        <f>'Brokers Fee'!BX$15*$BI8</f>
        <v>1173.3247303884061</v>
      </c>
      <c r="AP8" s="171">
        <f>'Brokers Fee'!BY$15*$BI8</f>
        <v>1173.3247303884061</v>
      </c>
      <c r="AQ8" s="171">
        <f>'Brokers Fee'!BZ$15*$BI8</f>
        <v>1173.3247303884061</v>
      </c>
      <c r="AR8" s="171">
        <f>'Brokers Fee'!CA$15*$BI8</f>
        <v>1173.3247303884061</v>
      </c>
      <c r="AS8" s="171">
        <f>'Brokers Fee'!CB$15*$BI8</f>
        <v>1208.5244723000585</v>
      </c>
      <c r="AT8" s="171">
        <f>'Brokers Fee'!CC$15*$BI8</f>
        <v>1208.5244723000585</v>
      </c>
      <c r="AU8" s="171">
        <f>'Brokers Fee'!CD$15*$BI8</f>
        <v>1208.5244723000585</v>
      </c>
      <c r="AV8" s="171">
        <f>'Brokers Fee'!CE$15*$BI8</f>
        <v>1208.5244723000585</v>
      </c>
      <c r="AW8" s="171">
        <f>'Brokers Fee'!CF$15*$BI8</f>
        <v>1208.5244723000585</v>
      </c>
      <c r="AX8" s="171">
        <f>'Brokers Fee'!CG$15*$BI8</f>
        <v>1208.5244723000585</v>
      </c>
      <c r="AY8" s="171">
        <f>'Brokers Fee'!CH$15*$BI8</f>
        <v>1208.5244723000585</v>
      </c>
      <c r="AZ8" s="171">
        <f>'Brokers Fee'!CI$15*$BI8</f>
        <v>1208.5244723000585</v>
      </c>
      <c r="BA8" s="171">
        <f>'Brokers Fee'!CJ$15*$BI8</f>
        <v>1208.5244723000585</v>
      </c>
      <c r="BB8" s="171">
        <f>'Brokers Fee'!CK$15*$BI8</f>
        <v>1208.5244723000585</v>
      </c>
      <c r="BC8" s="171">
        <f>'Brokers Fee'!CL$15*$BI8</f>
        <v>1208.5244723000585</v>
      </c>
      <c r="BD8" s="171">
        <f>'Brokers Fee'!CM$15*$BI8</f>
        <v>1208.5244723000585</v>
      </c>
      <c r="BE8" s="171">
        <f>'Brokers Fee'!CN$15*$BI8</f>
        <v>1244.7802064690604</v>
      </c>
      <c r="BF8" s="171">
        <f>'Brokers Fee'!CO$15*$BI8</f>
        <v>1244.7802064690604</v>
      </c>
      <c r="BG8" s="171">
        <f>'Brokers Fee'!CP$15*$BI8</f>
        <v>1244.7802064690604</v>
      </c>
      <c r="BI8" s="174">
        <f>SUMIF(Revenue!$P:$P,'Broker''s Fees (USD)'!$F8,Revenue!$F:$F)</f>
        <v>2.7193905691756032E-2</v>
      </c>
    </row>
    <row r="9" spans="1:61" s="173" customFormat="1" ht="12.75" hidden="1" customHeight="1">
      <c r="A9" s="179" t="s">
        <v>589</v>
      </c>
      <c r="B9" s="179" t="s">
        <v>589</v>
      </c>
      <c r="C9" s="170" t="str" cm="1">
        <f t="array" ref="C9">IFERROR(INDEX('Legal Entity'!B:B,MATCH('Broker''s Fees (USD)'!F9,'Legal Entity'!A:A,0),0),0)</f>
        <v>1715 - Cleveland Thermal Generation Inc.</v>
      </c>
      <c r="D9" s="170" t="str" cm="1">
        <f t="array" ref="D9">IFERROR(INDEX('Legal Entity'!C:C,MATCH(F9,'Legal Entity'!A:A,0),0),0)</f>
        <v>US</v>
      </c>
      <c r="E9" s="170" t="s">
        <v>635</v>
      </c>
      <c r="F9" s="170" t="s">
        <v>306</v>
      </c>
      <c r="G9" s="170"/>
      <c r="H9" s="171">
        <f>'Brokers Fee'!AQ$15*$BI9</f>
        <v>149.02648613463069</v>
      </c>
      <c r="I9" s="171">
        <f>'Brokers Fee'!AR$15*$BI9</f>
        <v>159.69484347034228</v>
      </c>
      <c r="J9" s="171">
        <f>'Brokers Fee'!AS$15*$BI9</f>
        <v>159.69484347034228</v>
      </c>
      <c r="K9" s="171">
        <f>'Brokers Fee'!AT$15*$BI9</f>
        <v>159.69484347034228</v>
      </c>
      <c r="L9" s="171">
        <f>'Brokers Fee'!AU$15*$BI9</f>
        <v>159.69484347034228</v>
      </c>
      <c r="M9" s="171">
        <f>'Brokers Fee'!AV$15*$BI9</f>
        <v>159.69484347034228</v>
      </c>
      <c r="N9" s="171">
        <f>'Brokers Fee'!AW$15*$BI9</f>
        <v>159.69484347034228</v>
      </c>
      <c r="O9" s="171">
        <f>'Brokers Fee'!AX$15*$BI9</f>
        <v>159.69484347034228</v>
      </c>
      <c r="P9" s="171">
        <f>'Brokers Fee'!AY$15*$BI9</f>
        <v>159.69484347034228</v>
      </c>
      <c r="Q9" s="171">
        <f>'Brokers Fee'!AZ$15*$BI9</f>
        <v>159.69484347034228</v>
      </c>
      <c r="R9" s="171">
        <f>'Brokers Fee'!BA$15*$BI9</f>
        <v>159.69484347034228</v>
      </c>
      <c r="S9" s="171">
        <f>'Brokers Fee'!BB$15*$BI9</f>
        <v>159.69484347034228</v>
      </c>
      <c r="T9" s="171">
        <f>'Brokers Fee'!BC$15*$BI9</f>
        <v>159.69484347034228</v>
      </c>
      <c r="U9" s="171">
        <f>'Brokers Fee'!BD$15*$BI9</f>
        <v>164.48568877445257</v>
      </c>
      <c r="V9" s="171">
        <f>'Brokers Fee'!BE$15*$BI9</f>
        <v>164.48568877445257</v>
      </c>
      <c r="W9" s="171">
        <f>'Brokers Fee'!BF$15*$BI9</f>
        <v>164.48568877445257</v>
      </c>
      <c r="X9" s="171">
        <f>'Brokers Fee'!BG$15*$BI9</f>
        <v>164.48568877445257</v>
      </c>
      <c r="Y9" s="171">
        <f>'Brokers Fee'!BH$15*$BI9</f>
        <v>164.48568877445257</v>
      </c>
      <c r="Z9" s="171">
        <f>'Brokers Fee'!BI$15*$BI9</f>
        <v>164.48568877445257</v>
      </c>
      <c r="AA9" s="171">
        <f>'Brokers Fee'!BJ$15*$BI9</f>
        <v>164.48568877445257</v>
      </c>
      <c r="AB9" s="171">
        <f>'Brokers Fee'!BK$15*$BI9</f>
        <v>164.48568877445257</v>
      </c>
      <c r="AC9" s="171">
        <f>'Brokers Fee'!BL$15*$BI9</f>
        <v>164.48568877445257</v>
      </c>
      <c r="AD9" s="171">
        <f>'Brokers Fee'!BM$15*$BI9</f>
        <v>164.48568877445257</v>
      </c>
      <c r="AE9" s="171">
        <f>'Brokers Fee'!BN$15*$BI9</f>
        <v>164.48568877445257</v>
      </c>
      <c r="AF9" s="171">
        <f>'Brokers Fee'!BO$15*$BI9</f>
        <v>164.48568877445257</v>
      </c>
      <c r="AG9" s="171">
        <f>'Brokers Fee'!BP$15*$BI9</f>
        <v>169.42025943768613</v>
      </c>
      <c r="AH9" s="171">
        <f>'Brokers Fee'!BQ$15*$BI9</f>
        <v>169.42025943768613</v>
      </c>
      <c r="AI9" s="171">
        <f>'Brokers Fee'!BR$15*$BI9</f>
        <v>169.42025943768613</v>
      </c>
      <c r="AJ9" s="171">
        <f>'Brokers Fee'!BS$15*$BI9</f>
        <v>169.42025943768613</v>
      </c>
      <c r="AK9" s="171">
        <f>'Brokers Fee'!BT$15*$BI9</f>
        <v>169.42025943768613</v>
      </c>
      <c r="AL9" s="171">
        <f>'Brokers Fee'!BU$15*$BI9</f>
        <v>169.42025943768613</v>
      </c>
      <c r="AM9" s="171">
        <f>'Brokers Fee'!BV$15*$BI9</f>
        <v>169.42025943768613</v>
      </c>
      <c r="AN9" s="171">
        <f>'Brokers Fee'!BW$15*$BI9</f>
        <v>169.42025943768613</v>
      </c>
      <c r="AO9" s="171">
        <f>'Brokers Fee'!BX$15*$BI9</f>
        <v>169.42025943768613</v>
      </c>
      <c r="AP9" s="171">
        <f>'Brokers Fee'!BY$15*$BI9</f>
        <v>169.42025943768613</v>
      </c>
      <c r="AQ9" s="171">
        <f>'Brokers Fee'!BZ$15*$BI9</f>
        <v>169.42025943768613</v>
      </c>
      <c r="AR9" s="171">
        <f>'Brokers Fee'!CA$15*$BI9</f>
        <v>169.42025943768613</v>
      </c>
      <c r="AS9" s="171">
        <f>'Brokers Fee'!CB$15*$BI9</f>
        <v>174.50286722081674</v>
      </c>
      <c r="AT9" s="171">
        <f>'Brokers Fee'!CC$15*$BI9</f>
        <v>174.50286722081674</v>
      </c>
      <c r="AU9" s="171">
        <f>'Brokers Fee'!CD$15*$BI9</f>
        <v>174.50286722081674</v>
      </c>
      <c r="AV9" s="171">
        <f>'Brokers Fee'!CE$15*$BI9</f>
        <v>174.50286722081674</v>
      </c>
      <c r="AW9" s="171">
        <f>'Brokers Fee'!CF$15*$BI9</f>
        <v>174.50286722081674</v>
      </c>
      <c r="AX9" s="171">
        <f>'Brokers Fee'!CG$15*$BI9</f>
        <v>174.50286722081674</v>
      </c>
      <c r="AY9" s="171">
        <f>'Brokers Fee'!CH$15*$BI9</f>
        <v>174.50286722081674</v>
      </c>
      <c r="AZ9" s="171">
        <f>'Brokers Fee'!CI$15*$BI9</f>
        <v>174.50286722081674</v>
      </c>
      <c r="BA9" s="171">
        <f>'Brokers Fee'!CJ$15*$BI9</f>
        <v>174.50286722081674</v>
      </c>
      <c r="BB9" s="171">
        <f>'Brokers Fee'!CK$15*$BI9</f>
        <v>174.50286722081674</v>
      </c>
      <c r="BC9" s="171">
        <f>'Brokers Fee'!CL$15*$BI9</f>
        <v>174.50286722081674</v>
      </c>
      <c r="BD9" s="171">
        <f>'Brokers Fee'!CM$15*$BI9</f>
        <v>174.50286722081674</v>
      </c>
      <c r="BE9" s="171">
        <f>'Brokers Fee'!CN$15*$BI9</f>
        <v>179.73795323744127</v>
      </c>
      <c r="BF9" s="171">
        <f>'Brokers Fee'!CO$15*$BI9</f>
        <v>179.73795323744127</v>
      </c>
      <c r="BG9" s="171">
        <f>'Brokers Fee'!CP$15*$BI9</f>
        <v>179.73795323744127</v>
      </c>
      <c r="BI9" s="174">
        <f>SUMIF(Revenue!$P:$P,'Broker''s Fees (USD)'!$F9,Revenue!$F:$F)</f>
        <v>3.9266184698043089E-3</v>
      </c>
    </row>
    <row r="10" spans="1:61" s="173" customFormat="1" ht="12.75" hidden="1" customHeight="1">
      <c r="A10" s="179" t="s">
        <v>589</v>
      </c>
      <c r="B10" s="179" t="s">
        <v>589</v>
      </c>
      <c r="C10" s="170" t="str" cm="1">
        <f t="array" ref="C10">IFERROR(INDEX('Legal Entity'!B:B,MATCH('Broker''s Fees (USD)'!F10,'Legal Entity'!A:A,0),0),0)</f>
        <v>1715 - Cleveland Thermal Generation Inc.</v>
      </c>
      <c r="D10" s="170" t="str" cm="1">
        <f t="array" ref="D10">IFERROR(INDEX('Legal Entity'!C:C,MATCH(F10,'Legal Entity'!A:A,0),0),0)</f>
        <v>US</v>
      </c>
      <c r="E10" s="170" t="s">
        <v>635</v>
      </c>
      <c r="F10" s="170" t="s">
        <v>303</v>
      </c>
      <c r="G10" s="170"/>
      <c r="H10" s="171">
        <f>'Brokers Fee'!AQ$15*$BI10</f>
        <v>229.12978657900419</v>
      </c>
      <c r="I10" s="171">
        <f>'Brokers Fee'!AR$15*$BI10</f>
        <v>245.53249795523462</v>
      </c>
      <c r="J10" s="171">
        <f>'Brokers Fee'!AS$15*$BI10</f>
        <v>245.53249795523462</v>
      </c>
      <c r="K10" s="171">
        <f>'Brokers Fee'!AT$15*$BI10</f>
        <v>245.53249795523462</v>
      </c>
      <c r="L10" s="171">
        <f>'Brokers Fee'!AU$15*$BI10</f>
        <v>245.53249795523462</v>
      </c>
      <c r="M10" s="171">
        <f>'Brokers Fee'!AV$15*$BI10</f>
        <v>245.53249795523462</v>
      </c>
      <c r="N10" s="171">
        <f>'Brokers Fee'!AW$15*$BI10</f>
        <v>245.53249795523462</v>
      </c>
      <c r="O10" s="171">
        <f>'Brokers Fee'!AX$15*$BI10</f>
        <v>245.53249795523462</v>
      </c>
      <c r="P10" s="171">
        <f>'Brokers Fee'!AY$15*$BI10</f>
        <v>245.53249795523462</v>
      </c>
      <c r="Q10" s="171">
        <f>'Brokers Fee'!AZ$15*$BI10</f>
        <v>245.53249795523462</v>
      </c>
      <c r="R10" s="171">
        <f>'Brokers Fee'!BA$15*$BI10</f>
        <v>245.53249795523462</v>
      </c>
      <c r="S10" s="171">
        <f>'Brokers Fee'!BB$15*$BI10</f>
        <v>245.53249795523462</v>
      </c>
      <c r="T10" s="171">
        <f>'Brokers Fee'!BC$15*$BI10</f>
        <v>245.53249795523462</v>
      </c>
      <c r="U10" s="171">
        <f>'Brokers Fee'!BD$15*$BI10</f>
        <v>252.89847289389166</v>
      </c>
      <c r="V10" s="171">
        <f>'Brokers Fee'!BE$15*$BI10</f>
        <v>252.89847289389166</v>
      </c>
      <c r="W10" s="171">
        <f>'Brokers Fee'!BF$15*$BI10</f>
        <v>252.89847289389166</v>
      </c>
      <c r="X10" s="171">
        <f>'Brokers Fee'!BG$15*$BI10</f>
        <v>252.89847289389166</v>
      </c>
      <c r="Y10" s="171">
        <f>'Brokers Fee'!BH$15*$BI10</f>
        <v>252.89847289389166</v>
      </c>
      <c r="Z10" s="171">
        <f>'Brokers Fee'!BI$15*$BI10</f>
        <v>252.89847289389166</v>
      </c>
      <c r="AA10" s="171">
        <f>'Brokers Fee'!BJ$15*$BI10</f>
        <v>252.89847289389166</v>
      </c>
      <c r="AB10" s="171">
        <f>'Brokers Fee'!BK$15*$BI10</f>
        <v>252.89847289389166</v>
      </c>
      <c r="AC10" s="171">
        <f>'Brokers Fee'!BL$15*$BI10</f>
        <v>252.89847289389166</v>
      </c>
      <c r="AD10" s="171">
        <f>'Brokers Fee'!BM$15*$BI10</f>
        <v>252.89847289389166</v>
      </c>
      <c r="AE10" s="171">
        <f>'Brokers Fee'!BN$15*$BI10</f>
        <v>252.89847289389166</v>
      </c>
      <c r="AF10" s="171">
        <f>'Brokers Fee'!BO$15*$BI10</f>
        <v>252.89847289389166</v>
      </c>
      <c r="AG10" s="171">
        <f>'Brokers Fee'!BP$15*$BI10</f>
        <v>260.4854270807084</v>
      </c>
      <c r="AH10" s="171">
        <f>'Brokers Fee'!BQ$15*$BI10</f>
        <v>260.4854270807084</v>
      </c>
      <c r="AI10" s="171">
        <f>'Brokers Fee'!BR$15*$BI10</f>
        <v>260.4854270807084</v>
      </c>
      <c r="AJ10" s="171">
        <f>'Brokers Fee'!BS$15*$BI10</f>
        <v>260.4854270807084</v>
      </c>
      <c r="AK10" s="171">
        <f>'Brokers Fee'!BT$15*$BI10</f>
        <v>260.4854270807084</v>
      </c>
      <c r="AL10" s="171">
        <f>'Brokers Fee'!BU$15*$BI10</f>
        <v>260.4854270807084</v>
      </c>
      <c r="AM10" s="171">
        <f>'Brokers Fee'!BV$15*$BI10</f>
        <v>260.4854270807084</v>
      </c>
      <c r="AN10" s="171">
        <f>'Brokers Fee'!BW$15*$BI10</f>
        <v>260.4854270807084</v>
      </c>
      <c r="AO10" s="171">
        <f>'Brokers Fee'!BX$15*$BI10</f>
        <v>260.4854270807084</v>
      </c>
      <c r="AP10" s="171">
        <f>'Brokers Fee'!BY$15*$BI10</f>
        <v>260.4854270807084</v>
      </c>
      <c r="AQ10" s="171">
        <f>'Brokers Fee'!BZ$15*$BI10</f>
        <v>260.4854270807084</v>
      </c>
      <c r="AR10" s="171">
        <f>'Brokers Fee'!CA$15*$BI10</f>
        <v>260.4854270807084</v>
      </c>
      <c r="AS10" s="171">
        <f>'Brokers Fee'!CB$15*$BI10</f>
        <v>268.29998989312969</v>
      </c>
      <c r="AT10" s="171">
        <f>'Brokers Fee'!CC$15*$BI10</f>
        <v>268.29998989312969</v>
      </c>
      <c r="AU10" s="171">
        <f>'Brokers Fee'!CD$15*$BI10</f>
        <v>268.29998989312969</v>
      </c>
      <c r="AV10" s="171">
        <f>'Brokers Fee'!CE$15*$BI10</f>
        <v>268.29998989312969</v>
      </c>
      <c r="AW10" s="171">
        <f>'Brokers Fee'!CF$15*$BI10</f>
        <v>268.29998989312969</v>
      </c>
      <c r="AX10" s="171">
        <f>'Brokers Fee'!CG$15*$BI10</f>
        <v>268.29998989312969</v>
      </c>
      <c r="AY10" s="171">
        <f>'Brokers Fee'!CH$15*$BI10</f>
        <v>268.29998989312969</v>
      </c>
      <c r="AZ10" s="171">
        <f>'Brokers Fee'!CI$15*$BI10</f>
        <v>268.29998989312969</v>
      </c>
      <c r="BA10" s="171">
        <f>'Brokers Fee'!CJ$15*$BI10</f>
        <v>268.29998989312969</v>
      </c>
      <c r="BB10" s="171">
        <f>'Brokers Fee'!CK$15*$BI10</f>
        <v>268.29998989312969</v>
      </c>
      <c r="BC10" s="171">
        <f>'Brokers Fee'!CL$15*$BI10</f>
        <v>268.29998989312969</v>
      </c>
      <c r="BD10" s="171">
        <f>'Brokers Fee'!CM$15*$BI10</f>
        <v>268.29998989312969</v>
      </c>
      <c r="BE10" s="171">
        <f>'Brokers Fee'!CN$15*$BI10</f>
        <v>276.34898958992363</v>
      </c>
      <c r="BF10" s="171">
        <f>'Brokers Fee'!CO$15*$BI10</f>
        <v>276.34898958992363</v>
      </c>
      <c r="BG10" s="171">
        <f>'Brokers Fee'!CP$15*$BI10</f>
        <v>276.34898958992363</v>
      </c>
      <c r="BI10" s="174">
        <f>SUMIF(Revenue!$P:$P,'Broker''s Fees (USD)'!$F10,Revenue!$F:$F)</f>
        <v>6.0372171101896787E-3</v>
      </c>
    </row>
    <row r="11" spans="1:61" s="173" customFormat="1" ht="12.75" hidden="1" customHeight="1">
      <c r="A11" s="179" t="s">
        <v>589</v>
      </c>
      <c r="B11" s="179" t="s">
        <v>589</v>
      </c>
      <c r="C11" s="170" t="str" cm="1">
        <f t="array" ref="C11">IFERROR(INDEX('Legal Entity'!B:B,MATCH('Broker''s Fees (USD)'!F11,'Legal Entity'!A:A,0),0),0)</f>
        <v>1715 - Cleveland Thermal Generation Inc.</v>
      </c>
      <c r="D11" s="170" t="str" cm="1">
        <f t="array" ref="D11">IFERROR(INDEX('Legal Entity'!C:C,MATCH(F11,'Legal Entity'!A:A,0),0),0)</f>
        <v>US</v>
      </c>
      <c r="E11" s="170" t="s">
        <v>635</v>
      </c>
      <c r="F11" s="170" t="s">
        <v>307</v>
      </c>
      <c r="G11" s="170"/>
      <c r="H11" s="171">
        <f>'Brokers Fee'!AQ$15*$BI11</f>
        <v>50.413162264301</v>
      </c>
      <c r="I11" s="171">
        <f>'Brokers Fee'!AR$15*$BI11</f>
        <v>54.022088727029939</v>
      </c>
      <c r="J11" s="171">
        <f>'Brokers Fee'!AS$15*$BI11</f>
        <v>54.022088727029939</v>
      </c>
      <c r="K11" s="171">
        <f>'Brokers Fee'!AT$15*$BI11</f>
        <v>54.022088727029939</v>
      </c>
      <c r="L11" s="171">
        <f>'Brokers Fee'!AU$15*$BI11</f>
        <v>54.022088727029939</v>
      </c>
      <c r="M11" s="171">
        <f>'Brokers Fee'!AV$15*$BI11</f>
        <v>54.022088727029939</v>
      </c>
      <c r="N11" s="171">
        <f>'Brokers Fee'!AW$15*$BI11</f>
        <v>54.022088727029939</v>
      </c>
      <c r="O11" s="171">
        <f>'Brokers Fee'!AX$15*$BI11</f>
        <v>54.022088727029939</v>
      </c>
      <c r="P11" s="171">
        <f>'Brokers Fee'!AY$15*$BI11</f>
        <v>54.022088727029939</v>
      </c>
      <c r="Q11" s="171">
        <f>'Brokers Fee'!AZ$15*$BI11</f>
        <v>54.022088727029939</v>
      </c>
      <c r="R11" s="171">
        <f>'Brokers Fee'!BA$15*$BI11</f>
        <v>54.022088727029939</v>
      </c>
      <c r="S11" s="171">
        <f>'Brokers Fee'!BB$15*$BI11</f>
        <v>54.022088727029939</v>
      </c>
      <c r="T11" s="171">
        <f>'Brokers Fee'!BC$15*$BI11</f>
        <v>54.022088727029939</v>
      </c>
      <c r="U11" s="171">
        <f>'Brokers Fee'!BD$15*$BI11</f>
        <v>55.642751388840836</v>
      </c>
      <c r="V11" s="171">
        <f>'Brokers Fee'!BE$15*$BI11</f>
        <v>55.642751388840836</v>
      </c>
      <c r="W11" s="171">
        <f>'Brokers Fee'!BF$15*$BI11</f>
        <v>55.642751388840836</v>
      </c>
      <c r="X11" s="171">
        <f>'Brokers Fee'!BG$15*$BI11</f>
        <v>55.642751388840836</v>
      </c>
      <c r="Y11" s="171">
        <f>'Brokers Fee'!BH$15*$BI11</f>
        <v>55.642751388840836</v>
      </c>
      <c r="Z11" s="171">
        <f>'Brokers Fee'!BI$15*$BI11</f>
        <v>55.642751388840836</v>
      </c>
      <c r="AA11" s="171">
        <f>'Brokers Fee'!BJ$15*$BI11</f>
        <v>55.642751388840836</v>
      </c>
      <c r="AB11" s="171">
        <f>'Brokers Fee'!BK$15*$BI11</f>
        <v>55.642751388840836</v>
      </c>
      <c r="AC11" s="171">
        <f>'Brokers Fee'!BL$15*$BI11</f>
        <v>55.642751388840836</v>
      </c>
      <c r="AD11" s="171">
        <f>'Brokers Fee'!BM$15*$BI11</f>
        <v>55.642751388840836</v>
      </c>
      <c r="AE11" s="171">
        <f>'Brokers Fee'!BN$15*$BI11</f>
        <v>55.642751388840836</v>
      </c>
      <c r="AF11" s="171">
        <f>'Brokers Fee'!BO$15*$BI11</f>
        <v>55.642751388840836</v>
      </c>
      <c r="AG11" s="171">
        <f>'Brokers Fee'!BP$15*$BI11</f>
        <v>57.312033930506061</v>
      </c>
      <c r="AH11" s="171">
        <f>'Brokers Fee'!BQ$15*$BI11</f>
        <v>57.312033930506061</v>
      </c>
      <c r="AI11" s="171">
        <f>'Brokers Fee'!BR$15*$BI11</f>
        <v>57.312033930506061</v>
      </c>
      <c r="AJ11" s="171">
        <f>'Brokers Fee'!BS$15*$BI11</f>
        <v>57.312033930506061</v>
      </c>
      <c r="AK11" s="171">
        <f>'Brokers Fee'!BT$15*$BI11</f>
        <v>57.312033930506061</v>
      </c>
      <c r="AL11" s="171">
        <f>'Brokers Fee'!BU$15*$BI11</f>
        <v>57.312033930506061</v>
      </c>
      <c r="AM11" s="171">
        <f>'Brokers Fee'!BV$15*$BI11</f>
        <v>57.312033930506061</v>
      </c>
      <c r="AN11" s="171">
        <f>'Brokers Fee'!BW$15*$BI11</f>
        <v>57.312033930506061</v>
      </c>
      <c r="AO11" s="171">
        <f>'Brokers Fee'!BX$15*$BI11</f>
        <v>57.312033930506061</v>
      </c>
      <c r="AP11" s="171">
        <f>'Brokers Fee'!BY$15*$BI11</f>
        <v>57.312033930506061</v>
      </c>
      <c r="AQ11" s="171">
        <f>'Brokers Fee'!BZ$15*$BI11</f>
        <v>57.312033930506061</v>
      </c>
      <c r="AR11" s="171">
        <f>'Brokers Fee'!CA$15*$BI11</f>
        <v>57.312033930506061</v>
      </c>
      <c r="AS11" s="171">
        <f>'Brokers Fee'!CB$15*$BI11</f>
        <v>59.031394948421251</v>
      </c>
      <c r="AT11" s="171">
        <f>'Brokers Fee'!CC$15*$BI11</f>
        <v>59.031394948421251</v>
      </c>
      <c r="AU11" s="171">
        <f>'Brokers Fee'!CD$15*$BI11</f>
        <v>59.031394948421251</v>
      </c>
      <c r="AV11" s="171">
        <f>'Brokers Fee'!CE$15*$BI11</f>
        <v>59.031394948421251</v>
      </c>
      <c r="AW11" s="171">
        <f>'Brokers Fee'!CF$15*$BI11</f>
        <v>59.031394948421251</v>
      </c>
      <c r="AX11" s="171">
        <f>'Brokers Fee'!CG$15*$BI11</f>
        <v>59.031394948421251</v>
      </c>
      <c r="AY11" s="171">
        <f>'Brokers Fee'!CH$15*$BI11</f>
        <v>59.031394948421251</v>
      </c>
      <c r="AZ11" s="171">
        <f>'Brokers Fee'!CI$15*$BI11</f>
        <v>59.031394948421251</v>
      </c>
      <c r="BA11" s="171">
        <f>'Brokers Fee'!CJ$15*$BI11</f>
        <v>59.031394948421251</v>
      </c>
      <c r="BB11" s="171">
        <f>'Brokers Fee'!CK$15*$BI11</f>
        <v>59.031394948421251</v>
      </c>
      <c r="BC11" s="171">
        <f>'Brokers Fee'!CL$15*$BI11</f>
        <v>59.031394948421251</v>
      </c>
      <c r="BD11" s="171">
        <f>'Brokers Fee'!CM$15*$BI11</f>
        <v>59.031394948421251</v>
      </c>
      <c r="BE11" s="171">
        <f>'Brokers Fee'!CN$15*$BI11</f>
        <v>60.802336796873895</v>
      </c>
      <c r="BF11" s="171">
        <f>'Brokers Fee'!CO$15*$BI11</f>
        <v>60.802336796873895</v>
      </c>
      <c r="BG11" s="171">
        <f>'Brokers Fee'!CP$15*$BI11</f>
        <v>60.802336796873895</v>
      </c>
      <c r="BI11" s="174">
        <f>SUMIF(Revenue!$P:$P,'Broker''s Fees (USD)'!$F11,Revenue!$F:$F)</f>
        <v>1.3283092100112644E-3</v>
      </c>
    </row>
    <row r="12" spans="1:61" s="173" customFormat="1" ht="12.75" hidden="1" customHeight="1">
      <c r="A12" s="179" t="s">
        <v>589</v>
      </c>
      <c r="B12" s="179" t="s">
        <v>589</v>
      </c>
      <c r="C12" s="170" t="str" cm="1">
        <f t="array" ref="C12">IFERROR(INDEX('Legal Entity'!B:B,MATCH('Broker''s Fees (USD)'!F12,'Legal Entity'!A:A,0),0),0)</f>
        <v>1720 - Cleveland Thermal Steam Distribution Inc.</v>
      </c>
      <c r="D12" s="170" t="str" cm="1">
        <f t="array" ref="D12">IFERROR(INDEX('Legal Entity'!C:C,MATCH(F12,'Legal Entity'!A:A,0),0),0)</f>
        <v>US</v>
      </c>
      <c r="E12" s="170" t="s">
        <v>635</v>
      </c>
      <c r="F12" s="170" t="s">
        <v>322</v>
      </c>
      <c r="G12" s="170"/>
      <c r="H12" s="171">
        <f>'Brokers Fee'!AQ$15*$BI12</f>
        <v>5.6441854912083649</v>
      </c>
      <c r="I12" s="171">
        <f>'Brokers Fee'!AR$15*$BI12</f>
        <v>6.0482357325517206</v>
      </c>
      <c r="J12" s="171">
        <f>'Brokers Fee'!AS$15*$BI12</f>
        <v>6.0482357325517206</v>
      </c>
      <c r="K12" s="171">
        <f>'Brokers Fee'!AT$15*$BI12</f>
        <v>6.0482357325517206</v>
      </c>
      <c r="L12" s="171">
        <f>'Brokers Fee'!AU$15*$BI12</f>
        <v>6.0482357325517206</v>
      </c>
      <c r="M12" s="171">
        <f>'Brokers Fee'!AV$15*$BI12</f>
        <v>6.0482357325517206</v>
      </c>
      <c r="N12" s="171">
        <f>'Brokers Fee'!AW$15*$BI12</f>
        <v>6.0482357325517206</v>
      </c>
      <c r="O12" s="171">
        <f>'Brokers Fee'!AX$15*$BI12</f>
        <v>6.0482357325517206</v>
      </c>
      <c r="P12" s="171">
        <f>'Brokers Fee'!AY$15*$BI12</f>
        <v>6.0482357325517206</v>
      </c>
      <c r="Q12" s="171">
        <f>'Brokers Fee'!AZ$15*$BI12</f>
        <v>6.0482357325517206</v>
      </c>
      <c r="R12" s="171">
        <f>'Brokers Fee'!BA$15*$BI12</f>
        <v>6.0482357325517206</v>
      </c>
      <c r="S12" s="171">
        <f>'Brokers Fee'!BB$15*$BI12</f>
        <v>6.0482357325517206</v>
      </c>
      <c r="T12" s="171">
        <f>'Brokers Fee'!BC$15*$BI12</f>
        <v>6.0482357325517206</v>
      </c>
      <c r="U12" s="171">
        <f>'Brokers Fee'!BD$15*$BI12</f>
        <v>6.2296828045282728</v>
      </c>
      <c r="V12" s="171">
        <f>'Brokers Fee'!BE$15*$BI12</f>
        <v>6.2296828045282728</v>
      </c>
      <c r="W12" s="171">
        <f>'Brokers Fee'!BF$15*$BI12</f>
        <v>6.2296828045282728</v>
      </c>
      <c r="X12" s="171">
        <f>'Brokers Fee'!BG$15*$BI12</f>
        <v>6.2296828045282728</v>
      </c>
      <c r="Y12" s="171">
        <f>'Brokers Fee'!BH$15*$BI12</f>
        <v>6.2296828045282728</v>
      </c>
      <c r="Z12" s="171">
        <f>'Brokers Fee'!BI$15*$BI12</f>
        <v>6.2296828045282728</v>
      </c>
      <c r="AA12" s="171">
        <f>'Brokers Fee'!BJ$15*$BI12</f>
        <v>6.2296828045282728</v>
      </c>
      <c r="AB12" s="171">
        <f>'Brokers Fee'!BK$15*$BI12</f>
        <v>6.2296828045282728</v>
      </c>
      <c r="AC12" s="171">
        <f>'Brokers Fee'!BL$15*$BI12</f>
        <v>6.2296828045282728</v>
      </c>
      <c r="AD12" s="171">
        <f>'Brokers Fee'!BM$15*$BI12</f>
        <v>6.2296828045282728</v>
      </c>
      <c r="AE12" s="171">
        <f>'Brokers Fee'!BN$15*$BI12</f>
        <v>6.2296828045282728</v>
      </c>
      <c r="AF12" s="171">
        <f>'Brokers Fee'!BO$15*$BI12</f>
        <v>6.2296828045282728</v>
      </c>
      <c r="AG12" s="171">
        <f>'Brokers Fee'!BP$15*$BI12</f>
        <v>6.4165732886641207</v>
      </c>
      <c r="AH12" s="171">
        <f>'Brokers Fee'!BQ$15*$BI12</f>
        <v>6.4165732886641207</v>
      </c>
      <c r="AI12" s="171">
        <f>'Brokers Fee'!BR$15*$BI12</f>
        <v>6.4165732886641207</v>
      </c>
      <c r="AJ12" s="171">
        <f>'Brokers Fee'!BS$15*$BI12</f>
        <v>6.4165732886641207</v>
      </c>
      <c r="AK12" s="171">
        <f>'Brokers Fee'!BT$15*$BI12</f>
        <v>6.4165732886641207</v>
      </c>
      <c r="AL12" s="171">
        <f>'Brokers Fee'!BU$15*$BI12</f>
        <v>6.4165732886641207</v>
      </c>
      <c r="AM12" s="171">
        <f>'Brokers Fee'!BV$15*$BI12</f>
        <v>6.4165732886641207</v>
      </c>
      <c r="AN12" s="171">
        <f>'Brokers Fee'!BW$15*$BI12</f>
        <v>6.4165732886641207</v>
      </c>
      <c r="AO12" s="171">
        <f>'Brokers Fee'!BX$15*$BI12</f>
        <v>6.4165732886641207</v>
      </c>
      <c r="AP12" s="171">
        <f>'Brokers Fee'!BY$15*$BI12</f>
        <v>6.4165732886641207</v>
      </c>
      <c r="AQ12" s="171">
        <f>'Brokers Fee'!BZ$15*$BI12</f>
        <v>6.4165732886641207</v>
      </c>
      <c r="AR12" s="171">
        <f>'Brokers Fee'!CA$15*$BI12</f>
        <v>6.4165732886641207</v>
      </c>
      <c r="AS12" s="171">
        <f>'Brokers Fee'!CB$15*$BI12</f>
        <v>6.609070487324046</v>
      </c>
      <c r="AT12" s="171">
        <f>'Brokers Fee'!CC$15*$BI12</f>
        <v>6.609070487324046</v>
      </c>
      <c r="AU12" s="171">
        <f>'Brokers Fee'!CD$15*$BI12</f>
        <v>6.609070487324046</v>
      </c>
      <c r="AV12" s="171">
        <f>'Brokers Fee'!CE$15*$BI12</f>
        <v>6.609070487324046</v>
      </c>
      <c r="AW12" s="171">
        <f>'Brokers Fee'!CF$15*$BI12</f>
        <v>6.609070487324046</v>
      </c>
      <c r="AX12" s="171">
        <f>'Brokers Fee'!CG$15*$BI12</f>
        <v>6.609070487324046</v>
      </c>
      <c r="AY12" s="171">
        <f>'Brokers Fee'!CH$15*$BI12</f>
        <v>6.609070487324046</v>
      </c>
      <c r="AZ12" s="171">
        <f>'Brokers Fee'!CI$15*$BI12</f>
        <v>6.609070487324046</v>
      </c>
      <c r="BA12" s="171">
        <f>'Brokers Fee'!CJ$15*$BI12</f>
        <v>6.609070487324046</v>
      </c>
      <c r="BB12" s="171">
        <f>'Brokers Fee'!CK$15*$BI12</f>
        <v>6.609070487324046</v>
      </c>
      <c r="BC12" s="171">
        <f>'Brokers Fee'!CL$15*$BI12</f>
        <v>6.609070487324046</v>
      </c>
      <c r="BD12" s="171">
        <f>'Brokers Fee'!CM$15*$BI12</f>
        <v>6.609070487324046</v>
      </c>
      <c r="BE12" s="171">
        <f>'Brokers Fee'!CN$15*$BI12</f>
        <v>6.8073426019437679</v>
      </c>
      <c r="BF12" s="171">
        <f>'Brokers Fee'!CO$15*$BI12</f>
        <v>6.8073426019437679</v>
      </c>
      <c r="BG12" s="171">
        <f>'Brokers Fee'!CP$15*$BI12</f>
        <v>6.8073426019437679</v>
      </c>
      <c r="BI12" s="174">
        <f>SUMIF(Revenue!$P:$P,'Broker''s Fees (USD)'!$F12,Revenue!$F:$F)</f>
        <v>1.4871559795591363E-4</v>
      </c>
    </row>
    <row r="13" spans="1:61" s="173" customFormat="1" ht="12.75" hidden="1" customHeight="1">
      <c r="A13" s="179" t="s">
        <v>589</v>
      </c>
      <c r="B13" s="179" t="s">
        <v>589</v>
      </c>
      <c r="C13" s="170" t="str" cm="1">
        <f t="array" ref="C13">IFERROR(INDEX('Legal Entity'!B:B,MATCH('Broker''s Fees (USD)'!F13,'Legal Entity'!A:A,0),0),0)</f>
        <v>1720 - Cleveland Thermal Steam Distribution Inc.</v>
      </c>
      <c r="D13" s="170" t="str" cm="1">
        <f t="array" ref="D13">IFERROR(INDEX('Legal Entity'!C:C,MATCH(F13,'Legal Entity'!A:A,0),0),0)</f>
        <v>US</v>
      </c>
      <c r="E13" s="170" t="s">
        <v>635</v>
      </c>
      <c r="F13" s="170" t="s">
        <v>323</v>
      </c>
      <c r="G13" s="170"/>
      <c r="H13" s="171">
        <f>'Brokers Fee'!AQ$15*$BI13</f>
        <v>1507.2430613047247</v>
      </c>
      <c r="I13" s="171">
        <f>'Brokers Fee'!AR$15*$BI13</f>
        <v>1615.1420528654876</v>
      </c>
      <c r="J13" s="171">
        <f>'Brokers Fee'!AS$15*$BI13</f>
        <v>1615.1420528654876</v>
      </c>
      <c r="K13" s="171">
        <f>'Brokers Fee'!AT$15*$BI13</f>
        <v>1615.1420528654876</v>
      </c>
      <c r="L13" s="171">
        <f>'Brokers Fee'!AU$15*$BI13</f>
        <v>1615.1420528654876</v>
      </c>
      <c r="M13" s="171">
        <f>'Brokers Fee'!AV$15*$BI13</f>
        <v>1615.1420528654876</v>
      </c>
      <c r="N13" s="171">
        <f>'Brokers Fee'!AW$15*$BI13</f>
        <v>1615.1420528654876</v>
      </c>
      <c r="O13" s="171">
        <f>'Brokers Fee'!AX$15*$BI13</f>
        <v>1615.1420528654876</v>
      </c>
      <c r="P13" s="171">
        <f>'Brokers Fee'!AY$15*$BI13</f>
        <v>1615.1420528654876</v>
      </c>
      <c r="Q13" s="171">
        <f>'Brokers Fee'!AZ$15*$BI13</f>
        <v>1615.1420528654876</v>
      </c>
      <c r="R13" s="171">
        <f>'Brokers Fee'!BA$15*$BI13</f>
        <v>1615.1420528654876</v>
      </c>
      <c r="S13" s="171">
        <f>'Brokers Fee'!BB$15*$BI13</f>
        <v>1615.1420528654876</v>
      </c>
      <c r="T13" s="171">
        <f>'Brokers Fee'!BC$15*$BI13</f>
        <v>1615.1420528654876</v>
      </c>
      <c r="U13" s="171">
        <f>'Brokers Fee'!BD$15*$BI13</f>
        <v>1663.5963144514524</v>
      </c>
      <c r="V13" s="171">
        <f>'Brokers Fee'!BE$15*$BI13</f>
        <v>1663.5963144514524</v>
      </c>
      <c r="W13" s="171">
        <f>'Brokers Fee'!BF$15*$BI13</f>
        <v>1663.5963144514524</v>
      </c>
      <c r="X13" s="171">
        <f>'Brokers Fee'!BG$15*$BI13</f>
        <v>1663.5963144514524</v>
      </c>
      <c r="Y13" s="171">
        <f>'Brokers Fee'!BH$15*$BI13</f>
        <v>1663.5963144514524</v>
      </c>
      <c r="Z13" s="171">
        <f>'Brokers Fee'!BI$15*$BI13</f>
        <v>1663.5963144514524</v>
      </c>
      <c r="AA13" s="171">
        <f>'Brokers Fee'!BJ$15*$BI13</f>
        <v>1663.5963144514524</v>
      </c>
      <c r="AB13" s="171">
        <f>'Brokers Fee'!BK$15*$BI13</f>
        <v>1663.5963144514524</v>
      </c>
      <c r="AC13" s="171">
        <f>'Brokers Fee'!BL$15*$BI13</f>
        <v>1663.5963144514524</v>
      </c>
      <c r="AD13" s="171">
        <f>'Brokers Fee'!BM$15*$BI13</f>
        <v>1663.5963144514524</v>
      </c>
      <c r="AE13" s="171">
        <f>'Brokers Fee'!BN$15*$BI13</f>
        <v>1663.5963144514524</v>
      </c>
      <c r="AF13" s="171">
        <f>'Brokers Fee'!BO$15*$BI13</f>
        <v>1663.5963144514524</v>
      </c>
      <c r="AG13" s="171">
        <f>'Brokers Fee'!BP$15*$BI13</f>
        <v>1713.5042038849958</v>
      </c>
      <c r="AH13" s="171">
        <f>'Brokers Fee'!BQ$15*$BI13</f>
        <v>1713.5042038849958</v>
      </c>
      <c r="AI13" s="171">
        <f>'Brokers Fee'!BR$15*$BI13</f>
        <v>1713.5042038849958</v>
      </c>
      <c r="AJ13" s="171">
        <f>'Brokers Fee'!BS$15*$BI13</f>
        <v>1713.5042038849958</v>
      </c>
      <c r="AK13" s="171">
        <f>'Brokers Fee'!BT$15*$BI13</f>
        <v>1713.5042038849958</v>
      </c>
      <c r="AL13" s="171">
        <f>'Brokers Fee'!BU$15*$BI13</f>
        <v>1713.5042038849958</v>
      </c>
      <c r="AM13" s="171">
        <f>'Brokers Fee'!BV$15*$BI13</f>
        <v>1713.5042038849958</v>
      </c>
      <c r="AN13" s="171">
        <f>'Brokers Fee'!BW$15*$BI13</f>
        <v>1713.5042038849958</v>
      </c>
      <c r="AO13" s="171">
        <f>'Brokers Fee'!BX$15*$BI13</f>
        <v>1713.5042038849958</v>
      </c>
      <c r="AP13" s="171">
        <f>'Brokers Fee'!BY$15*$BI13</f>
        <v>1713.5042038849958</v>
      </c>
      <c r="AQ13" s="171">
        <f>'Brokers Fee'!BZ$15*$BI13</f>
        <v>1713.5042038849958</v>
      </c>
      <c r="AR13" s="171">
        <f>'Brokers Fee'!CA$15*$BI13</f>
        <v>1713.5042038849958</v>
      </c>
      <c r="AS13" s="171">
        <f>'Brokers Fee'!CB$15*$BI13</f>
        <v>1764.9093300015461</v>
      </c>
      <c r="AT13" s="171">
        <f>'Brokers Fee'!CC$15*$BI13</f>
        <v>1764.9093300015461</v>
      </c>
      <c r="AU13" s="171">
        <f>'Brokers Fee'!CD$15*$BI13</f>
        <v>1764.9093300015461</v>
      </c>
      <c r="AV13" s="171">
        <f>'Brokers Fee'!CE$15*$BI13</f>
        <v>1764.9093300015461</v>
      </c>
      <c r="AW13" s="171">
        <f>'Brokers Fee'!CF$15*$BI13</f>
        <v>1764.9093300015461</v>
      </c>
      <c r="AX13" s="171">
        <f>'Brokers Fee'!CG$15*$BI13</f>
        <v>1764.9093300015461</v>
      </c>
      <c r="AY13" s="171">
        <f>'Brokers Fee'!CH$15*$BI13</f>
        <v>1764.9093300015461</v>
      </c>
      <c r="AZ13" s="171">
        <f>'Brokers Fee'!CI$15*$BI13</f>
        <v>1764.9093300015461</v>
      </c>
      <c r="BA13" s="171">
        <f>'Brokers Fee'!CJ$15*$BI13</f>
        <v>1764.9093300015461</v>
      </c>
      <c r="BB13" s="171">
        <f>'Brokers Fee'!CK$15*$BI13</f>
        <v>1764.9093300015461</v>
      </c>
      <c r="BC13" s="171">
        <f>'Brokers Fee'!CL$15*$BI13</f>
        <v>1764.9093300015461</v>
      </c>
      <c r="BD13" s="171">
        <f>'Brokers Fee'!CM$15*$BI13</f>
        <v>1764.9093300015461</v>
      </c>
      <c r="BE13" s="171">
        <f>'Brokers Fee'!CN$15*$BI13</f>
        <v>1817.8566099015927</v>
      </c>
      <c r="BF13" s="171">
        <f>'Brokers Fee'!CO$15*$BI13</f>
        <v>1817.8566099015927</v>
      </c>
      <c r="BG13" s="171">
        <f>'Brokers Fee'!CP$15*$BI13</f>
        <v>1817.8566099015927</v>
      </c>
      <c r="BI13" s="174">
        <f>SUMIF(Revenue!$P:$P,'Broker''s Fees (USD)'!$F13,Revenue!$F:$F)</f>
        <v>3.971353412746282E-2</v>
      </c>
    </row>
    <row r="14" spans="1:61" s="173" customFormat="1" ht="12.75" hidden="1" customHeight="1">
      <c r="A14" s="179" t="s">
        <v>589</v>
      </c>
      <c r="B14" s="179" t="s">
        <v>589</v>
      </c>
      <c r="C14" s="170" t="str" cm="1">
        <f t="array" ref="C14">IFERROR(INDEX('Legal Entity'!B:B,MATCH('Broker''s Fees (USD)'!F14,'Legal Entity'!A:A,0),0),0)</f>
        <v>1725 - Cleveland Thermal Chilled Water Distribution Inc.</v>
      </c>
      <c r="D14" s="170" t="str" cm="1">
        <f t="array" ref="D14">IFERROR(INDEX('Legal Entity'!C:C,MATCH(F14,'Legal Entity'!A:A,0),0),0)</f>
        <v>US</v>
      </c>
      <c r="E14" s="170" t="s">
        <v>635</v>
      </c>
      <c r="F14" s="170" t="s">
        <v>328</v>
      </c>
      <c r="G14" s="170"/>
      <c r="H14" s="171">
        <f>'Brokers Fee'!AQ$15*$BI14</f>
        <v>1021.1130920796431</v>
      </c>
      <c r="I14" s="171">
        <f>'Brokers Fee'!AR$15*$BI14</f>
        <v>1094.2115031677079</v>
      </c>
      <c r="J14" s="171">
        <f>'Brokers Fee'!AS$15*$BI14</f>
        <v>1094.2115031677079</v>
      </c>
      <c r="K14" s="171">
        <f>'Brokers Fee'!AT$15*$BI14</f>
        <v>1094.2115031677079</v>
      </c>
      <c r="L14" s="171">
        <f>'Brokers Fee'!AU$15*$BI14</f>
        <v>1094.2115031677079</v>
      </c>
      <c r="M14" s="171">
        <f>'Brokers Fee'!AV$15*$BI14</f>
        <v>1094.2115031677079</v>
      </c>
      <c r="N14" s="171">
        <f>'Brokers Fee'!AW$15*$BI14</f>
        <v>1094.2115031677079</v>
      </c>
      <c r="O14" s="171">
        <f>'Brokers Fee'!AX$15*$BI14</f>
        <v>1094.2115031677079</v>
      </c>
      <c r="P14" s="171">
        <f>'Brokers Fee'!AY$15*$BI14</f>
        <v>1094.2115031677079</v>
      </c>
      <c r="Q14" s="171">
        <f>'Brokers Fee'!AZ$15*$BI14</f>
        <v>1094.2115031677079</v>
      </c>
      <c r="R14" s="171">
        <f>'Brokers Fee'!BA$15*$BI14</f>
        <v>1094.2115031677079</v>
      </c>
      <c r="S14" s="171">
        <f>'Brokers Fee'!BB$15*$BI14</f>
        <v>1094.2115031677079</v>
      </c>
      <c r="T14" s="171">
        <f>'Brokers Fee'!BC$15*$BI14</f>
        <v>1094.2115031677079</v>
      </c>
      <c r="U14" s="171">
        <f>'Brokers Fee'!BD$15*$BI14</f>
        <v>1127.0378482627391</v>
      </c>
      <c r="V14" s="171">
        <f>'Brokers Fee'!BE$15*$BI14</f>
        <v>1127.0378482627391</v>
      </c>
      <c r="W14" s="171">
        <f>'Brokers Fee'!BF$15*$BI14</f>
        <v>1127.0378482627391</v>
      </c>
      <c r="X14" s="171">
        <f>'Brokers Fee'!BG$15*$BI14</f>
        <v>1127.0378482627391</v>
      </c>
      <c r="Y14" s="171">
        <f>'Brokers Fee'!BH$15*$BI14</f>
        <v>1127.0378482627391</v>
      </c>
      <c r="Z14" s="171">
        <f>'Brokers Fee'!BI$15*$BI14</f>
        <v>1127.0378482627391</v>
      </c>
      <c r="AA14" s="171">
        <f>'Brokers Fee'!BJ$15*$BI14</f>
        <v>1127.0378482627391</v>
      </c>
      <c r="AB14" s="171">
        <f>'Brokers Fee'!BK$15*$BI14</f>
        <v>1127.0378482627391</v>
      </c>
      <c r="AC14" s="171">
        <f>'Brokers Fee'!BL$15*$BI14</f>
        <v>1127.0378482627391</v>
      </c>
      <c r="AD14" s="171">
        <f>'Brokers Fee'!BM$15*$BI14</f>
        <v>1127.0378482627391</v>
      </c>
      <c r="AE14" s="171">
        <f>'Brokers Fee'!BN$15*$BI14</f>
        <v>1127.0378482627391</v>
      </c>
      <c r="AF14" s="171">
        <f>'Brokers Fee'!BO$15*$BI14</f>
        <v>1127.0378482627391</v>
      </c>
      <c r="AG14" s="171">
        <f>'Brokers Fee'!BP$15*$BI14</f>
        <v>1160.8489837106213</v>
      </c>
      <c r="AH14" s="171">
        <f>'Brokers Fee'!BQ$15*$BI14</f>
        <v>1160.8489837106213</v>
      </c>
      <c r="AI14" s="171">
        <f>'Brokers Fee'!BR$15*$BI14</f>
        <v>1160.8489837106213</v>
      </c>
      <c r="AJ14" s="171">
        <f>'Brokers Fee'!BS$15*$BI14</f>
        <v>1160.8489837106213</v>
      </c>
      <c r="AK14" s="171">
        <f>'Brokers Fee'!BT$15*$BI14</f>
        <v>1160.8489837106213</v>
      </c>
      <c r="AL14" s="171">
        <f>'Brokers Fee'!BU$15*$BI14</f>
        <v>1160.8489837106213</v>
      </c>
      <c r="AM14" s="171">
        <f>'Brokers Fee'!BV$15*$BI14</f>
        <v>1160.8489837106213</v>
      </c>
      <c r="AN14" s="171">
        <f>'Brokers Fee'!BW$15*$BI14</f>
        <v>1160.8489837106213</v>
      </c>
      <c r="AO14" s="171">
        <f>'Brokers Fee'!BX$15*$BI14</f>
        <v>1160.8489837106213</v>
      </c>
      <c r="AP14" s="171">
        <f>'Brokers Fee'!BY$15*$BI14</f>
        <v>1160.8489837106213</v>
      </c>
      <c r="AQ14" s="171">
        <f>'Brokers Fee'!BZ$15*$BI14</f>
        <v>1160.8489837106213</v>
      </c>
      <c r="AR14" s="171">
        <f>'Brokers Fee'!CA$15*$BI14</f>
        <v>1160.8489837106213</v>
      </c>
      <c r="AS14" s="171">
        <f>'Brokers Fee'!CB$15*$BI14</f>
        <v>1195.6744532219402</v>
      </c>
      <c r="AT14" s="171">
        <f>'Brokers Fee'!CC$15*$BI14</f>
        <v>1195.6744532219402</v>
      </c>
      <c r="AU14" s="171">
        <f>'Brokers Fee'!CD$15*$BI14</f>
        <v>1195.6744532219402</v>
      </c>
      <c r="AV14" s="171">
        <f>'Brokers Fee'!CE$15*$BI14</f>
        <v>1195.6744532219402</v>
      </c>
      <c r="AW14" s="171">
        <f>'Brokers Fee'!CF$15*$BI14</f>
        <v>1195.6744532219402</v>
      </c>
      <c r="AX14" s="171">
        <f>'Brokers Fee'!CG$15*$BI14</f>
        <v>1195.6744532219402</v>
      </c>
      <c r="AY14" s="171">
        <f>'Brokers Fee'!CH$15*$BI14</f>
        <v>1195.6744532219402</v>
      </c>
      <c r="AZ14" s="171">
        <f>'Brokers Fee'!CI$15*$BI14</f>
        <v>1195.6744532219402</v>
      </c>
      <c r="BA14" s="171">
        <f>'Brokers Fee'!CJ$15*$BI14</f>
        <v>1195.6744532219402</v>
      </c>
      <c r="BB14" s="171">
        <f>'Brokers Fee'!CK$15*$BI14</f>
        <v>1195.6744532219402</v>
      </c>
      <c r="BC14" s="171">
        <f>'Brokers Fee'!CL$15*$BI14</f>
        <v>1195.6744532219402</v>
      </c>
      <c r="BD14" s="171">
        <f>'Brokers Fee'!CM$15*$BI14</f>
        <v>1195.6744532219402</v>
      </c>
      <c r="BE14" s="171">
        <f>'Brokers Fee'!CN$15*$BI14</f>
        <v>1231.5446868185984</v>
      </c>
      <c r="BF14" s="171">
        <f>'Brokers Fee'!CO$15*$BI14</f>
        <v>1231.5446868185984</v>
      </c>
      <c r="BG14" s="171">
        <f>'Brokers Fee'!CP$15*$BI14</f>
        <v>1231.5446868185984</v>
      </c>
      <c r="BI14" s="174">
        <f>SUMIF(Revenue!$P:$P,'Broker''s Fees (USD)'!$F14,Revenue!$F:$F)</f>
        <v>2.6904757879728229E-2</v>
      </c>
    </row>
    <row r="15" spans="1:61" s="173" customFormat="1" ht="12.75" hidden="1" customHeight="1">
      <c r="A15" s="179" t="s">
        <v>589</v>
      </c>
      <c r="B15" s="179" t="s">
        <v>589</v>
      </c>
      <c r="C15" s="170" t="str" cm="1">
        <f t="array" ref="C15">IFERROR(INDEX('Legal Entity'!B:B,MATCH('Broker''s Fees (USD)'!F15,'Legal Entity'!A:A,0),0),0)</f>
        <v>1158 - UTILITY SERVICES OF ILLINOIS, INC.        </v>
      </c>
      <c r="D15" s="170" t="str" cm="1">
        <f t="array" ref="D15">IFERROR(INDEX('Legal Entity'!C:C,MATCH(F15,'Legal Entity'!A:A,0),0),0)</f>
        <v>US</v>
      </c>
      <c r="E15" s="170" t="s">
        <v>635</v>
      </c>
      <c r="F15" s="170" t="s">
        <v>12</v>
      </c>
      <c r="G15" s="170"/>
      <c r="H15" s="171">
        <f>'Brokers Fee'!AQ$15*$BI15</f>
        <v>1454.6160067811063</v>
      </c>
      <c r="I15" s="171">
        <f>'Brokers Fee'!AR$15*$BI15</f>
        <v>1558.7475859996316</v>
      </c>
      <c r="J15" s="171">
        <f>'Brokers Fee'!AS$15*$BI15</f>
        <v>1558.7475859996316</v>
      </c>
      <c r="K15" s="171">
        <f>'Brokers Fee'!AT$15*$BI15</f>
        <v>1558.7475859996316</v>
      </c>
      <c r="L15" s="171">
        <f>'Brokers Fee'!AU$15*$BI15</f>
        <v>1558.7475859996316</v>
      </c>
      <c r="M15" s="171">
        <f>'Brokers Fee'!AV$15*$BI15</f>
        <v>1558.7475859996316</v>
      </c>
      <c r="N15" s="171">
        <f>'Brokers Fee'!AW$15*$BI15</f>
        <v>1558.7475859996316</v>
      </c>
      <c r="O15" s="171">
        <f>'Brokers Fee'!AX$15*$BI15</f>
        <v>1558.7475859996316</v>
      </c>
      <c r="P15" s="171">
        <f>'Brokers Fee'!AY$15*$BI15</f>
        <v>1558.7475859996316</v>
      </c>
      <c r="Q15" s="171">
        <f>'Brokers Fee'!AZ$15*$BI15</f>
        <v>1558.7475859996316</v>
      </c>
      <c r="R15" s="171">
        <f>'Brokers Fee'!BA$15*$BI15</f>
        <v>1558.7475859996316</v>
      </c>
      <c r="S15" s="171">
        <f>'Brokers Fee'!BB$15*$BI15</f>
        <v>1558.7475859996316</v>
      </c>
      <c r="T15" s="171">
        <f>'Brokers Fee'!BC$15*$BI15</f>
        <v>1558.7475859996316</v>
      </c>
      <c r="U15" s="171">
        <f>'Brokers Fee'!BD$15*$BI15</f>
        <v>1605.5100135796206</v>
      </c>
      <c r="V15" s="171">
        <f>'Brokers Fee'!BE$15*$BI15</f>
        <v>1605.5100135796206</v>
      </c>
      <c r="W15" s="171">
        <f>'Brokers Fee'!BF$15*$BI15</f>
        <v>1605.5100135796206</v>
      </c>
      <c r="X15" s="171">
        <f>'Brokers Fee'!BG$15*$BI15</f>
        <v>1605.5100135796206</v>
      </c>
      <c r="Y15" s="171">
        <f>'Brokers Fee'!BH$15*$BI15</f>
        <v>1605.5100135796206</v>
      </c>
      <c r="Z15" s="171">
        <f>'Brokers Fee'!BI$15*$BI15</f>
        <v>1605.5100135796206</v>
      </c>
      <c r="AA15" s="171">
        <f>'Brokers Fee'!BJ$15*$BI15</f>
        <v>1605.5100135796206</v>
      </c>
      <c r="AB15" s="171">
        <f>'Brokers Fee'!BK$15*$BI15</f>
        <v>1605.5100135796206</v>
      </c>
      <c r="AC15" s="171">
        <f>'Brokers Fee'!BL$15*$BI15</f>
        <v>1605.5100135796206</v>
      </c>
      <c r="AD15" s="171">
        <f>'Brokers Fee'!BM$15*$BI15</f>
        <v>1605.5100135796206</v>
      </c>
      <c r="AE15" s="171">
        <f>'Brokers Fee'!BN$15*$BI15</f>
        <v>1605.5100135796206</v>
      </c>
      <c r="AF15" s="171">
        <f>'Brokers Fee'!BO$15*$BI15</f>
        <v>1605.5100135796206</v>
      </c>
      <c r="AG15" s="171">
        <f>'Brokers Fee'!BP$15*$BI15</f>
        <v>1653.6753139870091</v>
      </c>
      <c r="AH15" s="171">
        <f>'Brokers Fee'!BQ$15*$BI15</f>
        <v>1653.6753139870091</v>
      </c>
      <c r="AI15" s="171">
        <f>'Brokers Fee'!BR$15*$BI15</f>
        <v>1653.6753139870091</v>
      </c>
      <c r="AJ15" s="171">
        <f>'Brokers Fee'!BS$15*$BI15</f>
        <v>1653.6753139870091</v>
      </c>
      <c r="AK15" s="171">
        <f>'Brokers Fee'!BT$15*$BI15</f>
        <v>1653.6753139870091</v>
      </c>
      <c r="AL15" s="171">
        <f>'Brokers Fee'!BU$15*$BI15</f>
        <v>1653.6753139870091</v>
      </c>
      <c r="AM15" s="171">
        <f>'Brokers Fee'!BV$15*$BI15</f>
        <v>1653.6753139870091</v>
      </c>
      <c r="AN15" s="171">
        <f>'Brokers Fee'!BW$15*$BI15</f>
        <v>1653.6753139870091</v>
      </c>
      <c r="AO15" s="171">
        <f>'Brokers Fee'!BX$15*$BI15</f>
        <v>1653.6753139870091</v>
      </c>
      <c r="AP15" s="171">
        <f>'Brokers Fee'!BY$15*$BI15</f>
        <v>1653.6753139870091</v>
      </c>
      <c r="AQ15" s="171">
        <f>'Brokers Fee'!BZ$15*$BI15</f>
        <v>1653.6753139870091</v>
      </c>
      <c r="AR15" s="171">
        <f>'Brokers Fee'!CA$15*$BI15</f>
        <v>1653.6753139870091</v>
      </c>
      <c r="AS15" s="171">
        <f>'Brokers Fee'!CB$15*$BI15</f>
        <v>1703.2855734066197</v>
      </c>
      <c r="AT15" s="171">
        <f>'Brokers Fee'!CC$15*$BI15</f>
        <v>1703.2855734066197</v>
      </c>
      <c r="AU15" s="171">
        <f>'Brokers Fee'!CD$15*$BI15</f>
        <v>1703.2855734066197</v>
      </c>
      <c r="AV15" s="171">
        <f>'Brokers Fee'!CE$15*$BI15</f>
        <v>1703.2855734066197</v>
      </c>
      <c r="AW15" s="171">
        <f>'Brokers Fee'!CF$15*$BI15</f>
        <v>1703.2855734066197</v>
      </c>
      <c r="AX15" s="171">
        <f>'Brokers Fee'!CG$15*$BI15</f>
        <v>1703.2855734066197</v>
      </c>
      <c r="AY15" s="171">
        <f>'Brokers Fee'!CH$15*$BI15</f>
        <v>1703.2855734066197</v>
      </c>
      <c r="AZ15" s="171">
        <f>'Brokers Fee'!CI$15*$BI15</f>
        <v>1703.2855734066197</v>
      </c>
      <c r="BA15" s="171">
        <f>'Brokers Fee'!CJ$15*$BI15</f>
        <v>1703.2855734066197</v>
      </c>
      <c r="BB15" s="171">
        <f>'Brokers Fee'!CK$15*$BI15</f>
        <v>1703.2855734066197</v>
      </c>
      <c r="BC15" s="171">
        <f>'Brokers Fee'!CL$15*$BI15</f>
        <v>1703.2855734066197</v>
      </c>
      <c r="BD15" s="171">
        <f>'Brokers Fee'!CM$15*$BI15</f>
        <v>1703.2855734066197</v>
      </c>
      <c r="BE15" s="171">
        <f>'Brokers Fee'!CN$15*$BI15</f>
        <v>1754.3841406088184</v>
      </c>
      <c r="BF15" s="171">
        <f>'Brokers Fee'!CO$15*$BI15</f>
        <v>1754.3841406088184</v>
      </c>
      <c r="BG15" s="171">
        <f>'Brokers Fee'!CP$15*$BI15</f>
        <v>1754.3841406088184</v>
      </c>
      <c r="BI15" s="174">
        <f>SUMIF(Revenue!$P:$P,'Broker''s Fees (USD)'!$F15,Revenue!$F:$F)</f>
        <v>3.8326892264907236E-2</v>
      </c>
    </row>
    <row r="16" spans="1:61" s="173" customFormat="1" ht="12.75" hidden="1" customHeight="1">
      <c r="A16" s="179" t="s">
        <v>589</v>
      </c>
      <c r="B16" s="179" t="s">
        <v>589</v>
      </c>
      <c r="C16" s="170" t="str" cm="1">
        <f t="array" ref="C16">IFERROR(INDEX('Legal Entity'!B:B,MATCH('Broker''s Fees (USD)'!F16,'Legal Entity'!A:A,0),0),0)</f>
        <v>1170 - COMMUNITY UTILITIES OF INDIANA, INC.       </v>
      </c>
      <c r="D16" s="170" t="str" cm="1">
        <f t="array" ref="D16">IFERROR(INDEX('Legal Entity'!C:C,MATCH(F16,'Legal Entity'!A:A,0),0),0)</f>
        <v>US</v>
      </c>
      <c r="E16" s="170" t="s">
        <v>635</v>
      </c>
      <c r="F16" s="170" t="s">
        <v>13</v>
      </c>
      <c r="G16" s="170"/>
      <c r="H16" s="171">
        <f>'Brokers Fee'!AQ$15*$BI16</f>
        <v>611.09761290748497</v>
      </c>
      <c r="I16" s="171">
        <f>'Brokers Fee'!AR$15*$BI16</f>
        <v>654.84425064010782</v>
      </c>
      <c r="J16" s="171">
        <f>'Brokers Fee'!AS$15*$BI16</f>
        <v>654.84425064010782</v>
      </c>
      <c r="K16" s="171">
        <f>'Brokers Fee'!AT$15*$BI16</f>
        <v>654.84425064010782</v>
      </c>
      <c r="L16" s="171">
        <f>'Brokers Fee'!AU$15*$BI16</f>
        <v>654.84425064010782</v>
      </c>
      <c r="M16" s="171">
        <f>'Brokers Fee'!AV$15*$BI16</f>
        <v>654.84425064010782</v>
      </c>
      <c r="N16" s="171">
        <f>'Brokers Fee'!AW$15*$BI16</f>
        <v>654.84425064010782</v>
      </c>
      <c r="O16" s="171">
        <f>'Brokers Fee'!AX$15*$BI16</f>
        <v>654.84425064010782</v>
      </c>
      <c r="P16" s="171">
        <f>'Brokers Fee'!AY$15*$BI16</f>
        <v>654.84425064010782</v>
      </c>
      <c r="Q16" s="171">
        <f>'Brokers Fee'!AZ$15*$BI16</f>
        <v>654.84425064010782</v>
      </c>
      <c r="R16" s="171">
        <f>'Brokers Fee'!BA$15*$BI16</f>
        <v>654.84425064010782</v>
      </c>
      <c r="S16" s="171">
        <f>'Brokers Fee'!BB$15*$BI16</f>
        <v>654.84425064010782</v>
      </c>
      <c r="T16" s="171">
        <f>'Brokers Fee'!BC$15*$BI16</f>
        <v>654.84425064010782</v>
      </c>
      <c r="U16" s="171">
        <f>'Brokers Fee'!BD$15*$BI16</f>
        <v>674.48957815931112</v>
      </c>
      <c r="V16" s="171">
        <f>'Brokers Fee'!BE$15*$BI16</f>
        <v>674.48957815931112</v>
      </c>
      <c r="W16" s="171">
        <f>'Brokers Fee'!BF$15*$BI16</f>
        <v>674.48957815931112</v>
      </c>
      <c r="X16" s="171">
        <f>'Brokers Fee'!BG$15*$BI16</f>
        <v>674.48957815931112</v>
      </c>
      <c r="Y16" s="171">
        <f>'Brokers Fee'!BH$15*$BI16</f>
        <v>674.48957815931112</v>
      </c>
      <c r="Z16" s="171">
        <f>'Brokers Fee'!BI$15*$BI16</f>
        <v>674.48957815931112</v>
      </c>
      <c r="AA16" s="171">
        <f>'Brokers Fee'!BJ$15*$BI16</f>
        <v>674.48957815931112</v>
      </c>
      <c r="AB16" s="171">
        <f>'Brokers Fee'!BK$15*$BI16</f>
        <v>674.48957815931112</v>
      </c>
      <c r="AC16" s="171">
        <f>'Brokers Fee'!BL$15*$BI16</f>
        <v>674.48957815931112</v>
      </c>
      <c r="AD16" s="171">
        <f>'Brokers Fee'!BM$15*$BI16</f>
        <v>674.48957815931112</v>
      </c>
      <c r="AE16" s="171">
        <f>'Brokers Fee'!BN$15*$BI16</f>
        <v>674.48957815931112</v>
      </c>
      <c r="AF16" s="171">
        <f>'Brokers Fee'!BO$15*$BI16</f>
        <v>674.48957815931112</v>
      </c>
      <c r="AG16" s="171">
        <f>'Brokers Fee'!BP$15*$BI16</f>
        <v>694.72426550409034</v>
      </c>
      <c r="AH16" s="171">
        <f>'Brokers Fee'!BQ$15*$BI16</f>
        <v>694.72426550409034</v>
      </c>
      <c r="AI16" s="171">
        <f>'Brokers Fee'!BR$15*$BI16</f>
        <v>694.72426550409034</v>
      </c>
      <c r="AJ16" s="171">
        <f>'Brokers Fee'!BS$15*$BI16</f>
        <v>694.72426550409034</v>
      </c>
      <c r="AK16" s="171">
        <f>'Brokers Fee'!BT$15*$BI16</f>
        <v>694.72426550409034</v>
      </c>
      <c r="AL16" s="171">
        <f>'Brokers Fee'!BU$15*$BI16</f>
        <v>694.72426550409034</v>
      </c>
      <c r="AM16" s="171">
        <f>'Brokers Fee'!BV$15*$BI16</f>
        <v>694.72426550409034</v>
      </c>
      <c r="AN16" s="171">
        <f>'Brokers Fee'!BW$15*$BI16</f>
        <v>694.72426550409034</v>
      </c>
      <c r="AO16" s="171">
        <f>'Brokers Fee'!BX$15*$BI16</f>
        <v>694.72426550409034</v>
      </c>
      <c r="AP16" s="171">
        <f>'Brokers Fee'!BY$15*$BI16</f>
        <v>694.72426550409034</v>
      </c>
      <c r="AQ16" s="171">
        <f>'Brokers Fee'!BZ$15*$BI16</f>
        <v>694.72426550409034</v>
      </c>
      <c r="AR16" s="171">
        <f>'Brokers Fee'!CA$15*$BI16</f>
        <v>694.72426550409034</v>
      </c>
      <c r="AS16" s="171">
        <f>'Brokers Fee'!CB$15*$BI16</f>
        <v>715.56599346921325</v>
      </c>
      <c r="AT16" s="171">
        <f>'Brokers Fee'!CC$15*$BI16</f>
        <v>715.56599346921325</v>
      </c>
      <c r="AU16" s="171">
        <f>'Brokers Fee'!CD$15*$BI16</f>
        <v>715.56599346921325</v>
      </c>
      <c r="AV16" s="171">
        <f>'Brokers Fee'!CE$15*$BI16</f>
        <v>715.56599346921325</v>
      </c>
      <c r="AW16" s="171">
        <f>'Brokers Fee'!CF$15*$BI16</f>
        <v>715.56599346921325</v>
      </c>
      <c r="AX16" s="171">
        <f>'Brokers Fee'!CG$15*$BI16</f>
        <v>715.56599346921325</v>
      </c>
      <c r="AY16" s="171">
        <f>'Brokers Fee'!CH$15*$BI16</f>
        <v>715.56599346921325</v>
      </c>
      <c r="AZ16" s="171">
        <f>'Brokers Fee'!CI$15*$BI16</f>
        <v>715.56599346921325</v>
      </c>
      <c r="BA16" s="171">
        <f>'Brokers Fee'!CJ$15*$BI16</f>
        <v>715.56599346921325</v>
      </c>
      <c r="BB16" s="171">
        <f>'Brokers Fee'!CK$15*$BI16</f>
        <v>715.56599346921325</v>
      </c>
      <c r="BC16" s="171">
        <f>'Brokers Fee'!CL$15*$BI16</f>
        <v>715.56599346921325</v>
      </c>
      <c r="BD16" s="171">
        <f>'Brokers Fee'!CM$15*$BI16</f>
        <v>715.56599346921325</v>
      </c>
      <c r="BE16" s="171">
        <f>'Brokers Fee'!CN$15*$BI16</f>
        <v>737.03297327328971</v>
      </c>
      <c r="BF16" s="171">
        <f>'Brokers Fee'!CO$15*$BI16</f>
        <v>737.03297327328971</v>
      </c>
      <c r="BG16" s="171">
        <f>'Brokers Fee'!CP$15*$BI16</f>
        <v>737.03297327328971</v>
      </c>
      <c r="BI16" s="174">
        <f>SUMIF(Revenue!$P:$P,'Broker''s Fees (USD)'!$F16,Revenue!$F:$F)</f>
        <v>1.6101481259701053E-2</v>
      </c>
    </row>
    <row r="17" spans="1:61" s="173" customFormat="1" ht="12.75" hidden="1" customHeight="1">
      <c r="A17" s="179" t="s">
        <v>589</v>
      </c>
      <c r="B17" s="179" t="s">
        <v>589</v>
      </c>
      <c r="C17" s="170" t="str" cm="1">
        <f t="array" ref="C17">IFERROR(INDEX('Legal Entity'!B:B,MATCH('Broker''s Fees (USD)'!F17,'Legal Entity'!A:A,0),0),0)</f>
        <v>1174 - COMMUNITY UTILITIES OF PENNSYLVANIA INC.     </v>
      </c>
      <c r="D17" s="170" t="str" cm="1">
        <f t="array" ref="D17">IFERROR(INDEX('Legal Entity'!C:C,MATCH(F17,'Legal Entity'!A:A,0),0),0)</f>
        <v>US</v>
      </c>
      <c r="E17" s="170" t="s">
        <v>635</v>
      </c>
      <c r="F17" s="170" t="s">
        <v>18</v>
      </c>
      <c r="G17" s="170"/>
      <c r="H17" s="171">
        <f>'Brokers Fee'!AQ$15*$BI17</f>
        <v>566.38552917307879</v>
      </c>
      <c r="I17" s="171">
        <f>'Brokers Fee'!AR$15*$BI17</f>
        <v>606.931363485617</v>
      </c>
      <c r="J17" s="171">
        <f>'Brokers Fee'!AS$15*$BI17</f>
        <v>606.931363485617</v>
      </c>
      <c r="K17" s="171">
        <f>'Brokers Fee'!AT$15*$BI17</f>
        <v>606.931363485617</v>
      </c>
      <c r="L17" s="171">
        <f>'Brokers Fee'!AU$15*$BI17</f>
        <v>606.931363485617</v>
      </c>
      <c r="M17" s="171">
        <f>'Brokers Fee'!AV$15*$BI17</f>
        <v>606.931363485617</v>
      </c>
      <c r="N17" s="171">
        <f>'Brokers Fee'!AW$15*$BI17</f>
        <v>606.931363485617</v>
      </c>
      <c r="O17" s="171">
        <f>'Brokers Fee'!AX$15*$BI17</f>
        <v>606.931363485617</v>
      </c>
      <c r="P17" s="171">
        <f>'Brokers Fee'!AY$15*$BI17</f>
        <v>606.931363485617</v>
      </c>
      <c r="Q17" s="171">
        <f>'Brokers Fee'!AZ$15*$BI17</f>
        <v>606.931363485617</v>
      </c>
      <c r="R17" s="171">
        <f>'Brokers Fee'!BA$15*$BI17</f>
        <v>606.931363485617</v>
      </c>
      <c r="S17" s="171">
        <f>'Brokers Fee'!BB$15*$BI17</f>
        <v>606.931363485617</v>
      </c>
      <c r="T17" s="171">
        <f>'Brokers Fee'!BC$15*$BI17</f>
        <v>606.931363485617</v>
      </c>
      <c r="U17" s="171">
        <f>'Brokers Fee'!BD$15*$BI17</f>
        <v>625.13930439018554</v>
      </c>
      <c r="V17" s="171">
        <f>'Brokers Fee'!BE$15*$BI17</f>
        <v>625.13930439018554</v>
      </c>
      <c r="W17" s="171">
        <f>'Brokers Fee'!BF$15*$BI17</f>
        <v>625.13930439018554</v>
      </c>
      <c r="X17" s="171">
        <f>'Brokers Fee'!BG$15*$BI17</f>
        <v>625.13930439018554</v>
      </c>
      <c r="Y17" s="171">
        <f>'Brokers Fee'!BH$15*$BI17</f>
        <v>625.13930439018554</v>
      </c>
      <c r="Z17" s="171">
        <f>'Brokers Fee'!BI$15*$BI17</f>
        <v>625.13930439018554</v>
      </c>
      <c r="AA17" s="171">
        <f>'Brokers Fee'!BJ$15*$BI17</f>
        <v>625.13930439018554</v>
      </c>
      <c r="AB17" s="171">
        <f>'Brokers Fee'!BK$15*$BI17</f>
        <v>625.13930439018554</v>
      </c>
      <c r="AC17" s="171">
        <f>'Brokers Fee'!BL$15*$BI17</f>
        <v>625.13930439018554</v>
      </c>
      <c r="AD17" s="171">
        <f>'Brokers Fee'!BM$15*$BI17</f>
        <v>625.13930439018554</v>
      </c>
      <c r="AE17" s="171">
        <f>'Brokers Fee'!BN$15*$BI17</f>
        <v>625.13930439018554</v>
      </c>
      <c r="AF17" s="171">
        <f>'Brokers Fee'!BO$15*$BI17</f>
        <v>625.13930439018554</v>
      </c>
      <c r="AG17" s="171">
        <f>'Brokers Fee'!BP$15*$BI17</f>
        <v>643.89348352189108</v>
      </c>
      <c r="AH17" s="171">
        <f>'Brokers Fee'!BQ$15*$BI17</f>
        <v>643.89348352189108</v>
      </c>
      <c r="AI17" s="171">
        <f>'Brokers Fee'!BR$15*$BI17</f>
        <v>643.89348352189108</v>
      </c>
      <c r="AJ17" s="171">
        <f>'Brokers Fee'!BS$15*$BI17</f>
        <v>643.89348352189108</v>
      </c>
      <c r="AK17" s="171">
        <f>'Brokers Fee'!BT$15*$BI17</f>
        <v>643.89348352189108</v>
      </c>
      <c r="AL17" s="171">
        <f>'Brokers Fee'!BU$15*$BI17</f>
        <v>643.89348352189108</v>
      </c>
      <c r="AM17" s="171">
        <f>'Brokers Fee'!BV$15*$BI17</f>
        <v>643.89348352189108</v>
      </c>
      <c r="AN17" s="171">
        <f>'Brokers Fee'!BW$15*$BI17</f>
        <v>643.89348352189108</v>
      </c>
      <c r="AO17" s="171">
        <f>'Brokers Fee'!BX$15*$BI17</f>
        <v>643.89348352189108</v>
      </c>
      <c r="AP17" s="171">
        <f>'Brokers Fee'!BY$15*$BI17</f>
        <v>643.89348352189108</v>
      </c>
      <c r="AQ17" s="171">
        <f>'Brokers Fee'!BZ$15*$BI17</f>
        <v>643.89348352189108</v>
      </c>
      <c r="AR17" s="171">
        <f>'Brokers Fee'!CA$15*$BI17</f>
        <v>643.89348352189108</v>
      </c>
      <c r="AS17" s="171">
        <f>'Brokers Fee'!CB$15*$BI17</f>
        <v>663.2102880275479</v>
      </c>
      <c r="AT17" s="171">
        <f>'Brokers Fee'!CC$15*$BI17</f>
        <v>663.2102880275479</v>
      </c>
      <c r="AU17" s="171">
        <f>'Brokers Fee'!CD$15*$BI17</f>
        <v>663.2102880275479</v>
      </c>
      <c r="AV17" s="171">
        <f>'Brokers Fee'!CE$15*$BI17</f>
        <v>663.2102880275479</v>
      </c>
      <c r="AW17" s="171">
        <f>'Brokers Fee'!CF$15*$BI17</f>
        <v>663.2102880275479</v>
      </c>
      <c r="AX17" s="171">
        <f>'Brokers Fee'!CG$15*$BI17</f>
        <v>663.2102880275479</v>
      </c>
      <c r="AY17" s="171">
        <f>'Brokers Fee'!CH$15*$BI17</f>
        <v>663.2102880275479</v>
      </c>
      <c r="AZ17" s="171">
        <f>'Brokers Fee'!CI$15*$BI17</f>
        <v>663.2102880275479</v>
      </c>
      <c r="BA17" s="171">
        <f>'Brokers Fee'!CJ$15*$BI17</f>
        <v>663.2102880275479</v>
      </c>
      <c r="BB17" s="171">
        <f>'Brokers Fee'!CK$15*$BI17</f>
        <v>663.2102880275479</v>
      </c>
      <c r="BC17" s="171">
        <f>'Brokers Fee'!CL$15*$BI17</f>
        <v>663.2102880275479</v>
      </c>
      <c r="BD17" s="171">
        <f>'Brokers Fee'!CM$15*$BI17</f>
        <v>663.2102880275479</v>
      </c>
      <c r="BE17" s="171">
        <f>'Brokers Fee'!CN$15*$BI17</f>
        <v>683.10659666837444</v>
      </c>
      <c r="BF17" s="171">
        <f>'Brokers Fee'!CO$15*$BI17</f>
        <v>683.10659666837444</v>
      </c>
      <c r="BG17" s="171">
        <f>'Brokers Fee'!CP$15*$BI17</f>
        <v>683.10659666837444</v>
      </c>
      <c r="BI17" s="174">
        <f>SUMIF(Revenue!$P:$P,'Broker''s Fees (USD)'!$F17,Revenue!$F:$F)</f>
        <v>1.4923386691623075E-2</v>
      </c>
    </row>
    <row r="18" spans="1:61" s="173" customFormat="1" ht="12.75" hidden="1" customHeight="1">
      <c r="A18" s="179" t="s">
        <v>589</v>
      </c>
      <c r="B18" s="179" t="s">
        <v>589</v>
      </c>
      <c r="C18" s="170" t="str" cm="1">
        <f t="array" ref="C18">IFERROR(INDEX('Legal Entity'!B:B,MATCH('Broker''s Fees (USD)'!F18,'Legal Entity'!A:A,0),0),0)</f>
        <v>1128 - MARYLAND WATER SERVICE, INC.</v>
      </c>
      <c r="D18" s="170" t="str" cm="1">
        <f t="array" ref="D18">IFERROR(INDEX('Legal Entity'!C:C,MATCH(F18,'Legal Entity'!A:A,0),0),0)</f>
        <v>US</v>
      </c>
      <c r="E18" s="170" t="s">
        <v>635</v>
      </c>
      <c r="F18" s="170" t="s">
        <v>17</v>
      </c>
      <c r="G18" s="170"/>
      <c r="H18" s="171">
        <f>'Brokers Fee'!AQ$15*$BI18</f>
        <v>284.08202848383212</v>
      </c>
      <c r="I18" s="171">
        <f>'Brokers Fee'!AR$15*$BI18</f>
        <v>304.41860536441021</v>
      </c>
      <c r="J18" s="171">
        <f>'Brokers Fee'!AS$15*$BI18</f>
        <v>304.41860536441021</v>
      </c>
      <c r="K18" s="171">
        <f>'Brokers Fee'!AT$15*$BI18</f>
        <v>304.41860536441021</v>
      </c>
      <c r="L18" s="171">
        <f>'Brokers Fee'!AU$15*$BI18</f>
        <v>304.41860536441021</v>
      </c>
      <c r="M18" s="171">
        <f>'Brokers Fee'!AV$15*$BI18</f>
        <v>304.41860536441021</v>
      </c>
      <c r="N18" s="171">
        <f>'Brokers Fee'!AW$15*$BI18</f>
        <v>304.41860536441021</v>
      </c>
      <c r="O18" s="171">
        <f>'Brokers Fee'!AX$15*$BI18</f>
        <v>304.41860536441021</v>
      </c>
      <c r="P18" s="171">
        <f>'Brokers Fee'!AY$15*$BI18</f>
        <v>304.41860536441021</v>
      </c>
      <c r="Q18" s="171">
        <f>'Brokers Fee'!AZ$15*$BI18</f>
        <v>304.41860536441021</v>
      </c>
      <c r="R18" s="171">
        <f>'Brokers Fee'!BA$15*$BI18</f>
        <v>304.41860536441021</v>
      </c>
      <c r="S18" s="171">
        <f>'Brokers Fee'!BB$15*$BI18</f>
        <v>304.41860536441021</v>
      </c>
      <c r="T18" s="171">
        <f>'Brokers Fee'!BC$15*$BI18</f>
        <v>304.41860536441021</v>
      </c>
      <c r="U18" s="171">
        <f>'Brokers Fee'!BD$15*$BI18</f>
        <v>313.55116352534253</v>
      </c>
      <c r="V18" s="171">
        <f>'Brokers Fee'!BE$15*$BI18</f>
        <v>313.55116352534253</v>
      </c>
      <c r="W18" s="171">
        <f>'Brokers Fee'!BF$15*$BI18</f>
        <v>313.55116352534253</v>
      </c>
      <c r="X18" s="171">
        <f>'Brokers Fee'!BG$15*$BI18</f>
        <v>313.55116352534253</v>
      </c>
      <c r="Y18" s="171">
        <f>'Brokers Fee'!BH$15*$BI18</f>
        <v>313.55116352534253</v>
      </c>
      <c r="Z18" s="171">
        <f>'Brokers Fee'!BI$15*$BI18</f>
        <v>313.55116352534253</v>
      </c>
      <c r="AA18" s="171">
        <f>'Brokers Fee'!BJ$15*$BI18</f>
        <v>313.55116352534253</v>
      </c>
      <c r="AB18" s="171">
        <f>'Brokers Fee'!BK$15*$BI18</f>
        <v>313.55116352534253</v>
      </c>
      <c r="AC18" s="171">
        <f>'Brokers Fee'!BL$15*$BI18</f>
        <v>313.55116352534253</v>
      </c>
      <c r="AD18" s="171">
        <f>'Brokers Fee'!BM$15*$BI18</f>
        <v>313.55116352534253</v>
      </c>
      <c r="AE18" s="171">
        <f>'Brokers Fee'!BN$15*$BI18</f>
        <v>313.55116352534253</v>
      </c>
      <c r="AF18" s="171">
        <f>'Brokers Fee'!BO$15*$BI18</f>
        <v>313.55116352534253</v>
      </c>
      <c r="AG18" s="171">
        <f>'Brokers Fee'!BP$15*$BI18</f>
        <v>322.95769843110281</v>
      </c>
      <c r="AH18" s="171">
        <f>'Brokers Fee'!BQ$15*$BI18</f>
        <v>322.95769843110281</v>
      </c>
      <c r="AI18" s="171">
        <f>'Brokers Fee'!BR$15*$BI18</f>
        <v>322.95769843110281</v>
      </c>
      <c r="AJ18" s="171">
        <f>'Brokers Fee'!BS$15*$BI18</f>
        <v>322.95769843110281</v>
      </c>
      <c r="AK18" s="171">
        <f>'Brokers Fee'!BT$15*$BI18</f>
        <v>322.95769843110281</v>
      </c>
      <c r="AL18" s="171">
        <f>'Brokers Fee'!BU$15*$BI18</f>
        <v>322.95769843110281</v>
      </c>
      <c r="AM18" s="171">
        <f>'Brokers Fee'!BV$15*$BI18</f>
        <v>322.95769843110281</v>
      </c>
      <c r="AN18" s="171">
        <f>'Brokers Fee'!BW$15*$BI18</f>
        <v>322.95769843110281</v>
      </c>
      <c r="AO18" s="171">
        <f>'Brokers Fee'!BX$15*$BI18</f>
        <v>322.95769843110281</v>
      </c>
      <c r="AP18" s="171">
        <f>'Brokers Fee'!BY$15*$BI18</f>
        <v>322.95769843110281</v>
      </c>
      <c r="AQ18" s="171">
        <f>'Brokers Fee'!BZ$15*$BI18</f>
        <v>322.95769843110281</v>
      </c>
      <c r="AR18" s="171">
        <f>'Brokers Fee'!CA$15*$BI18</f>
        <v>322.95769843110281</v>
      </c>
      <c r="AS18" s="171">
        <f>'Brokers Fee'!CB$15*$BI18</f>
        <v>332.64642938403597</v>
      </c>
      <c r="AT18" s="171">
        <f>'Brokers Fee'!CC$15*$BI18</f>
        <v>332.64642938403597</v>
      </c>
      <c r="AU18" s="171">
        <f>'Brokers Fee'!CD$15*$BI18</f>
        <v>332.64642938403597</v>
      </c>
      <c r="AV18" s="171">
        <f>'Brokers Fee'!CE$15*$BI18</f>
        <v>332.64642938403597</v>
      </c>
      <c r="AW18" s="171">
        <f>'Brokers Fee'!CF$15*$BI18</f>
        <v>332.64642938403597</v>
      </c>
      <c r="AX18" s="171">
        <f>'Brokers Fee'!CG$15*$BI18</f>
        <v>332.64642938403597</v>
      </c>
      <c r="AY18" s="171">
        <f>'Brokers Fee'!CH$15*$BI18</f>
        <v>332.64642938403597</v>
      </c>
      <c r="AZ18" s="171">
        <f>'Brokers Fee'!CI$15*$BI18</f>
        <v>332.64642938403597</v>
      </c>
      <c r="BA18" s="171">
        <f>'Brokers Fee'!CJ$15*$BI18</f>
        <v>332.64642938403597</v>
      </c>
      <c r="BB18" s="171">
        <f>'Brokers Fee'!CK$15*$BI18</f>
        <v>332.64642938403597</v>
      </c>
      <c r="BC18" s="171">
        <f>'Brokers Fee'!CL$15*$BI18</f>
        <v>332.64642938403597</v>
      </c>
      <c r="BD18" s="171">
        <f>'Brokers Fee'!CM$15*$BI18</f>
        <v>332.64642938403597</v>
      </c>
      <c r="BE18" s="171">
        <f>'Brokers Fee'!CN$15*$BI18</f>
        <v>342.62582226555708</v>
      </c>
      <c r="BF18" s="171">
        <f>'Brokers Fee'!CO$15*$BI18</f>
        <v>342.62582226555708</v>
      </c>
      <c r="BG18" s="171">
        <f>'Brokers Fee'!CP$15*$BI18</f>
        <v>342.62582226555708</v>
      </c>
      <c r="BI18" s="174">
        <f>SUMIF(Revenue!$P:$P,'Broker''s Fees (USD)'!$F18,Revenue!$F:$F)</f>
        <v>7.4851240804024704E-3</v>
      </c>
    </row>
    <row r="19" spans="1:61" s="173" customFormat="1" ht="12.75" hidden="1" customHeight="1">
      <c r="A19" s="179" t="s">
        <v>589</v>
      </c>
      <c r="B19" s="179" t="s">
        <v>589</v>
      </c>
      <c r="C19" s="170" t="str" cm="1">
        <f t="array" ref="C19">IFERROR(INDEX('Legal Entity'!B:B,MATCH('Broker''s Fees (USD)'!F19,'Legal Entity'!A:A,0),0),0)</f>
        <v>1130 - MONTAGUE WATER COMPANY, INC.</v>
      </c>
      <c r="D19" s="170" t="str" cm="1">
        <f t="array" ref="D19">IFERROR(INDEX('Legal Entity'!C:C,MATCH(F19,'Legal Entity'!A:A,0),0),0)</f>
        <v>US</v>
      </c>
      <c r="E19" s="170" t="s">
        <v>635</v>
      </c>
      <c r="F19" s="170" t="s">
        <v>646</v>
      </c>
      <c r="G19" s="170"/>
      <c r="H19" s="171">
        <f>'Brokers Fee'!AQ$15*$BI19</f>
        <v>77.855291828066001</v>
      </c>
      <c r="I19" s="171">
        <f>'Brokers Fee'!AR$15*$BI19</f>
        <v>83.428717701823501</v>
      </c>
      <c r="J19" s="171">
        <f>'Brokers Fee'!AS$15*$BI19</f>
        <v>83.428717701823501</v>
      </c>
      <c r="K19" s="171">
        <f>'Brokers Fee'!AT$15*$BI19</f>
        <v>83.428717701823501</v>
      </c>
      <c r="L19" s="171">
        <f>'Brokers Fee'!AU$15*$BI19</f>
        <v>83.428717701823501</v>
      </c>
      <c r="M19" s="171">
        <f>'Brokers Fee'!AV$15*$BI19</f>
        <v>83.428717701823501</v>
      </c>
      <c r="N19" s="171">
        <f>'Brokers Fee'!AW$15*$BI19</f>
        <v>83.428717701823501</v>
      </c>
      <c r="O19" s="171">
        <f>'Brokers Fee'!AX$15*$BI19</f>
        <v>83.428717701823501</v>
      </c>
      <c r="P19" s="171">
        <f>'Brokers Fee'!AY$15*$BI19</f>
        <v>83.428717701823501</v>
      </c>
      <c r="Q19" s="171">
        <f>'Brokers Fee'!AZ$15*$BI19</f>
        <v>83.428717701823501</v>
      </c>
      <c r="R19" s="171">
        <f>'Brokers Fee'!BA$15*$BI19</f>
        <v>83.428717701823501</v>
      </c>
      <c r="S19" s="171">
        <f>'Brokers Fee'!BB$15*$BI19</f>
        <v>83.428717701823501</v>
      </c>
      <c r="T19" s="171">
        <f>'Brokers Fee'!BC$15*$BI19</f>
        <v>83.428717701823501</v>
      </c>
      <c r="U19" s="171">
        <f>'Brokers Fee'!BD$15*$BI19</f>
        <v>85.931579232878221</v>
      </c>
      <c r="V19" s="171">
        <f>'Brokers Fee'!BE$15*$BI19</f>
        <v>85.931579232878221</v>
      </c>
      <c r="W19" s="171">
        <f>'Brokers Fee'!BF$15*$BI19</f>
        <v>85.931579232878221</v>
      </c>
      <c r="X19" s="171">
        <f>'Brokers Fee'!BG$15*$BI19</f>
        <v>85.931579232878221</v>
      </c>
      <c r="Y19" s="171">
        <f>'Brokers Fee'!BH$15*$BI19</f>
        <v>85.931579232878221</v>
      </c>
      <c r="Z19" s="171">
        <f>'Brokers Fee'!BI$15*$BI19</f>
        <v>85.931579232878221</v>
      </c>
      <c r="AA19" s="171">
        <f>'Brokers Fee'!BJ$15*$BI19</f>
        <v>85.931579232878221</v>
      </c>
      <c r="AB19" s="171">
        <f>'Brokers Fee'!BK$15*$BI19</f>
        <v>85.931579232878221</v>
      </c>
      <c r="AC19" s="171">
        <f>'Brokers Fee'!BL$15*$BI19</f>
        <v>85.931579232878221</v>
      </c>
      <c r="AD19" s="171">
        <f>'Brokers Fee'!BM$15*$BI19</f>
        <v>85.931579232878221</v>
      </c>
      <c r="AE19" s="171">
        <f>'Brokers Fee'!BN$15*$BI19</f>
        <v>85.931579232878221</v>
      </c>
      <c r="AF19" s="171">
        <f>'Brokers Fee'!BO$15*$BI19</f>
        <v>85.931579232878221</v>
      </c>
      <c r="AG19" s="171">
        <f>'Brokers Fee'!BP$15*$BI19</f>
        <v>88.509526609864565</v>
      </c>
      <c r="AH19" s="171">
        <f>'Brokers Fee'!BQ$15*$BI19</f>
        <v>88.509526609864565</v>
      </c>
      <c r="AI19" s="171">
        <f>'Brokers Fee'!BR$15*$BI19</f>
        <v>88.509526609864565</v>
      </c>
      <c r="AJ19" s="171">
        <f>'Brokers Fee'!BS$15*$BI19</f>
        <v>88.509526609864565</v>
      </c>
      <c r="AK19" s="171">
        <f>'Brokers Fee'!BT$15*$BI19</f>
        <v>88.509526609864565</v>
      </c>
      <c r="AL19" s="171">
        <f>'Brokers Fee'!BU$15*$BI19</f>
        <v>88.509526609864565</v>
      </c>
      <c r="AM19" s="171">
        <f>'Brokers Fee'!BV$15*$BI19</f>
        <v>88.509526609864565</v>
      </c>
      <c r="AN19" s="171">
        <f>'Brokers Fee'!BW$15*$BI19</f>
        <v>88.509526609864565</v>
      </c>
      <c r="AO19" s="171">
        <f>'Brokers Fee'!BX$15*$BI19</f>
        <v>88.509526609864565</v>
      </c>
      <c r="AP19" s="171">
        <f>'Brokers Fee'!BY$15*$BI19</f>
        <v>88.509526609864565</v>
      </c>
      <c r="AQ19" s="171">
        <f>'Brokers Fee'!BZ$15*$BI19</f>
        <v>88.509526609864565</v>
      </c>
      <c r="AR19" s="171">
        <f>'Brokers Fee'!CA$15*$BI19</f>
        <v>88.509526609864565</v>
      </c>
      <c r="AS19" s="171">
        <f>'Brokers Fee'!CB$15*$BI19</f>
        <v>91.164812408160515</v>
      </c>
      <c r="AT19" s="171">
        <f>'Brokers Fee'!CC$15*$BI19</f>
        <v>91.164812408160515</v>
      </c>
      <c r="AU19" s="171">
        <f>'Brokers Fee'!CD$15*$BI19</f>
        <v>91.164812408160515</v>
      </c>
      <c r="AV19" s="171">
        <f>'Brokers Fee'!CE$15*$BI19</f>
        <v>91.164812408160515</v>
      </c>
      <c r="AW19" s="171">
        <f>'Brokers Fee'!CF$15*$BI19</f>
        <v>91.164812408160515</v>
      </c>
      <c r="AX19" s="171">
        <f>'Brokers Fee'!CG$15*$BI19</f>
        <v>91.164812408160515</v>
      </c>
      <c r="AY19" s="171">
        <f>'Brokers Fee'!CH$15*$BI19</f>
        <v>91.164812408160515</v>
      </c>
      <c r="AZ19" s="171">
        <f>'Brokers Fee'!CI$15*$BI19</f>
        <v>91.164812408160515</v>
      </c>
      <c r="BA19" s="171">
        <f>'Brokers Fee'!CJ$15*$BI19</f>
        <v>91.164812408160515</v>
      </c>
      <c r="BB19" s="171">
        <f>'Brokers Fee'!CK$15*$BI19</f>
        <v>91.164812408160515</v>
      </c>
      <c r="BC19" s="171">
        <f>'Brokers Fee'!CL$15*$BI19</f>
        <v>91.164812408160515</v>
      </c>
      <c r="BD19" s="171">
        <f>'Brokers Fee'!CM$15*$BI19</f>
        <v>91.164812408160515</v>
      </c>
      <c r="BE19" s="171">
        <f>'Brokers Fee'!CN$15*$BI19</f>
        <v>93.89975678040534</v>
      </c>
      <c r="BF19" s="171">
        <f>'Brokers Fee'!CO$15*$BI19</f>
        <v>93.89975678040534</v>
      </c>
      <c r="BG19" s="171">
        <f>'Brokers Fee'!CP$15*$BI19</f>
        <v>93.89975678040534</v>
      </c>
      <c r="BI19" s="174">
        <f>SUMIF(Revenue!$P:$P,'Broker''s Fees (USD)'!$F19,Revenue!$F:$F)</f>
        <v>2.0513670743595972E-3</v>
      </c>
    </row>
    <row r="20" spans="1:61" s="173" customFormat="1" ht="12.75" hidden="1" customHeight="1">
      <c r="A20" s="179" t="s">
        <v>589</v>
      </c>
      <c r="B20" s="179" t="s">
        <v>589</v>
      </c>
      <c r="C20" s="170" t="str" cm="1">
        <f t="array" ref="C20">IFERROR(INDEX('Legal Entity'!B:B,MATCH('Broker''s Fees (USD)'!F20,'Legal Entity'!A:A,0),0),0)</f>
        <v>1136 - MASSANUTTEN PUBLIC SERVICE CORPORATION</v>
      </c>
      <c r="D20" s="170" t="str" cm="1">
        <f t="array" ref="D20">IFERROR(INDEX('Legal Entity'!C:C,MATCH(F20,'Legal Entity'!A:A,0),0),0)</f>
        <v>US</v>
      </c>
      <c r="E20" s="170" t="s">
        <v>635</v>
      </c>
      <c r="F20" s="170" t="s">
        <v>19</v>
      </c>
      <c r="G20" s="170"/>
      <c r="H20" s="171">
        <f>'Brokers Fee'!AQ$15*$BI20</f>
        <v>598.58893208699533</v>
      </c>
      <c r="I20" s="171">
        <f>'Brokers Fee'!AR$15*$BI20</f>
        <v>641.44011103069658</v>
      </c>
      <c r="J20" s="171">
        <f>'Brokers Fee'!AS$15*$BI20</f>
        <v>641.44011103069658</v>
      </c>
      <c r="K20" s="171">
        <f>'Brokers Fee'!AT$15*$BI20</f>
        <v>641.44011103069658</v>
      </c>
      <c r="L20" s="171">
        <f>'Brokers Fee'!AU$15*$BI20</f>
        <v>641.44011103069658</v>
      </c>
      <c r="M20" s="171">
        <f>'Brokers Fee'!AV$15*$BI20</f>
        <v>641.44011103069658</v>
      </c>
      <c r="N20" s="171">
        <f>'Brokers Fee'!AW$15*$BI20</f>
        <v>641.44011103069658</v>
      </c>
      <c r="O20" s="171">
        <f>'Brokers Fee'!AX$15*$BI20</f>
        <v>641.44011103069658</v>
      </c>
      <c r="P20" s="171">
        <f>'Brokers Fee'!AY$15*$BI20</f>
        <v>641.44011103069658</v>
      </c>
      <c r="Q20" s="171">
        <f>'Brokers Fee'!AZ$15*$BI20</f>
        <v>641.44011103069658</v>
      </c>
      <c r="R20" s="171">
        <f>'Brokers Fee'!BA$15*$BI20</f>
        <v>641.44011103069658</v>
      </c>
      <c r="S20" s="171">
        <f>'Brokers Fee'!BB$15*$BI20</f>
        <v>641.44011103069658</v>
      </c>
      <c r="T20" s="171">
        <f>'Brokers Fee'!BC$15*$BI20</f>
        <v>641.44011103069658</v>
      </c>
      <c r="U20" s="171">
        <f>'Brokers Fee'!BD$15*$BI20</f>
        <v>660.68331436161748</v>
      </c>
      <c r="V20" s="171">
        <f>'Brokers Fee'!BE$15*$BI20</f>
        <v>660.68331436161748</v>
      </c>
      <c r="W20" s="171">
        <f>'Brokers Fee'!BF$15*$BI20</f>
        <v>660.68331436161748</v>
      </c>
      <c r="X20" s="171">
        <f>'Brokers Fee'!BG$15*$BI20</f>
        <v>660.68331436161748</v>
      </c>
      <c r="Y20" s="171">
        <f>'Brokers Fee'!BH$15*$BI20</f>
        <v>660.68331436161748</v>
      </c>
      <c r="Z20" s="171">
        <f>'Brokers Fee'!BI$15*$BI20</f>
        <v>660.68331436161748</v>
      </c>
      <c r="AA20" s="171">
        <f>'Brokers Fee'!BJ$15*$BI20</f>
        <v>660.68331436161748</v>
      </c>
      <c r="AB20" s="171">
        <f>'Brokers Fee'!BK$15*$BI20</f>
        <v>660.68331436161748</v>
      </c>
      <c r="AC20" s="171">
        <f>'Brokers Fee'!BL$15*$BI20</f>
        <v>660.68331436161748</v>
      </c>
      <c r="AD20" s="171">
        <f>'Brokers Fee'!BM$15*$BI20</f>
        <v>660.68331436161748</v>
      </c>
      <c r="AE20" s="171">
        <f>'Brokers Fee'!BN$15*$BI20</f>
        <v>660.68331436161748</v>
      </c>
      <c r="AF20" s="171">
        <f>'Brokers Fee'!BO$15*$BI20</f>
        <v>660.68331436161748</v>
      </c>
      <c r="AG20" s="171">
        <f>'Brokers Fee'!BP$15*$BI20</f>
        <v>680.50381379246596</v>
      </c>
      <c r="AH20" s="171">
        <f>'Brokers Fee'!BQ$15*$BI20</f>
        <v>680.50381379246596</v>
      </c>
      <c r="AI20" s="171">
        <f>'Brokers Fee'!BR$15*$BI20</f>
        <v>680.50381379246596</v>
      </c>
      <c r="AJ20" s="171">
        <f>'Brokers Fee'!BS$15*$BI20</f>
        <v>680.50381379246596</v>
      </c>
      <c r="AK20" s="171">
        <f>'Brokers Fee'!BT$15*$BI20</f>
        <v>680.50381379246596</v>
      </c>
      <c r="AL20" s="171">
        <f>'Brokers Fee'!BU$15*$BI20</f>
        <v>680.50381379246596</v>
      </c>
      <c r="AM20" s="171">
        <f>'Brokers Fee'!BV$15*$BI20</f>
        <v>680.50381379246596</v>
      </c>
      <c r="AN20" s="171">
        <f>'Brokers Fee'!BW$15*$BI20</f>
        <v>680.50381379246596</v>
      </c>
      <c r="AO20" s="171">
        <f>'Brokers Fee'!BX$15*$BI20</f>
        <v>680.50381379246596</v>
      </c>
      <c r="AP20" s="171">
        <f>'Brokers Fee'!BY$15*$BI20</f>
        <v>680.50381379246596</v>
      </c>
      <c r="AQ20" s="171">
        <f>'Brokers Fee'!BZ$15*$BI20</f>
        <v>680.50381379246596</v>
      </c>
      <c r="AR20" s="171">
        <f>'Brokers Fee'!CA$15*$BI20</f>
        <v>680.50381379246596</v>
      </c>
      <c r="AS20" s="171">
        <f>'Brokers Fee'!CB$15*$BI20</f>
        <v>700.91892820624014</v>
      </c>
      <c r="AT20" s="171">
        <f>'Brokers Fee'!CC$15*$BI20</f>
        <v>700.91892820624014</v>
      </c>
      <c r="AU20" s="171">
        <f>'Brokers Fee'!CD$15*$BI20</f>
        <v>700.91892820624014</v>
      </c>
      <c r="AV20" s="171">
        <f>'Brokers Fee'!CE$15*$BI20</f>
        <v>700.91892820624014</v>
      </c>
      <c r="AW20" s="171">
        <f>'Brokers Fee'!CF$15*$BI20</f>
        <v>700.91892820624014</v>
      </c>
      <c r="AX20" s="171">
        <f>'Brokers Fee'!CG$15*$BI20</f>
        <v>700.91892820624014</v>
      </c>
      <c r="AY20" s="171">
        <f>'Brokers Fee'!CH$15*$BI20</f>
        <v>700.91892820624014</v>
      </c>
      <c r="AZ20" s="171">
        <f>'Brokers Fee'!CI$15*$BI20</f>
        <v>700.91892820624014</v>
      </c>
      <c r="BA20" s="171">
        <f>'Brokers Fee'!CJ$15*$BI20</f>
        <v>700.91892820624014</v>
      </c>
      <c r="BB20" s="171">
        <f>'Brokers Fee'!CK$15*$BI20</f>
        <v>700.91892820624014</v>
      </c>
      <c r="BC20" s="171">
        <f>'Brokers Fee'!CL$15*$BI20</f>
        <v>700.91892820624014</v>
      </c>
      <c r="BD20" s="171">
        <f>'Brokers Fee'!CM$15*$BI20</f>
        <v>700.91892820624014</v>
      </c>
      <c r="BE20" s="171">
        <f>'Brokers Fee'!CN$15*$BI20</f>
        <v>721.94649605242739</v>
      </c>
      <c r="BF20" s="171">
        <f>'Brokers Fee'!CO$15*$BI20</f>
        <v>721.94649605242739</v>
      </c>
      <c r="BG20" s="171">
        <f>'Brokers Fee'!CP$15*$BI20</f>
        <v>721.94649605242739</v>
      </c>
      <c r="BI20" s="174">
        <f>SUMIF(Revenue!$P:$P,'Broker''s Fees (USD)'!$F20,Revenue!$F:$F)</f>
        <v>1.5771896778334099E-2</v>
      </c>
    </row>
    <row r="21" spans="1:61" s="173" customFormat="1" ht="12.75" hidden="1" customHeight="1">
      <c r="A21" s="179" t="s">
        <v>589</v>
      </c>
      <c r="B21" s="179" t="s">
        <v>589</v>
      </c>
      <c r="C21" s="170" t="str" cm="1">
        <f t="array" ref="C21">IFERROR(INDEX('Legal Entity'!B:B,MATCH('Broker''s Fees (USD)'!F21,'Legal Entity'!A:A,0),0),0)</f>
        <v>1140 - UTILITIES, INC. OF LOUISIANA</v>
      </c>
      <c r="D21" s="170" t="str" cm="1">
        <f t="array" ref="D21">IFERROR(INDEX('Legal Entity'!C:C,MATCH(F21,'Legal Entity'!A:A,0),0),0)</f>
        <v>US</v>
      </c>
      <c r="E21" s="170" t="s">
        <v>635</v>
      </c>
      <c r="F21" s="170" t="s">
        <v>647</v>
      </c>
      <c r="G21" s="170"/>
      <c r="H21" s="171">
        <f>'Brokers Fee'!AQ$15*$BI21</f>
        <v>1923.2193380655308</v>
      </c>
      <c r="I21" s="171">
        <f>'Brokers Fee'!AR$15*$BI21</f>
        <v>2060.8968185296289</v>
      </c>
      <c r="J21" s="171">
        <f>'Brokers Fee'!AS$15*$BI21</f>
        <v>2060.8968185296289</v>
      </c>
      <c r="K21" s="171">
        <f>'Brokers Fee'!AT$15*$BI21</f>
        <v>2060.8968185296289</v>
      </c>
      <c r="L21" s="171">
        <f>'Brokers Fee'!AU$15*$BI21</f>
        <v>2060.8968185296289</v>
      </c>
      <c r="M21" s="171">
        <f>'Brokers Fee'!AV$15*$BI21</f>
        <v>2060.8968185296289</v>
      </c>
      <c r="N21" s="171">
        <f>'Brokers Fee'!AW$15*$BI21</f>
        <v>2060.8968185296289</v>
      </c>
      <c r="O21" s="171">
        <f>'Brokers Fee'!AX$15*$BI21</f>
        <v>2060.8968185296289</v>
      </c>
      <c r="P21" s="171">
        <f>'Brokers Fee'!AY$15*$BI21</f>
        <v>2060.8968185296289</v>
      </c>
      <c r="Q21" s="171">
        <f>'Brokers Fee'!AZ$15*$BI21</f>
        <v>2060.8968185296289</v>
      </c>
      <c r="R21" s="171">
        <f>'Brokers Fee'!BA$15*$BI21</f>
        <v>2060.8968185296289</v>
      </c>
      <c r="S21" s="171">
        <f>'Brokers Fee'!BB$15*$BI21</f>
        <v>2060.8968185296289</v>
      </c>
      <c r="T21" s="171">
        <f>'Brokers Fee'!BC$15*$BI21</f>
        <v>2060.8968185296289</v>
      </c>
      <c r="U21" s="171">
        <f>'Brokers Fee'!BD$15*$BI21</f>
        <v>2122.723723085518</v>
      </c>
      <c r="V21" s="171">
        <f>'Brokers Fee'!BE$15*$BI21</f>
        <v>2122.723723085518</v>
      </c>
      <c r="W21" s="171">
        <f>'Brokers Fee'!BF$15*$BI21</f>
        <v>2122.723723085518</v>
      </c>
      <c r="X21" s="171">
        <f>'Brokers Fee'!BG$15*$BI21</f>
        <v>2122.723723085518</v>
      </c>
      <c r="Y21" s="171">
        <f>'Brokers Fee'!BH$15*$BI21</f>
        <v>2122.723723085518</v>
      </c>
      <c r="Z21" s="171">
        <f>'Brokers Fee'!BI$15*$BI21</f>
        <v>2122.723723085518</v>
      </c>
      <c r="AA21" s="171">
        <f>'Brokers Fee'!BJ$15*$BI21</f>
        <v>2122.723723085518</v>
      </c>
      <c r="AB21" s="171">
        <f>'Brokers Fee'!BK$15*$BI21</f>
        <v>2122.723723085518</v>
      </c>
      <c r="AC21" s="171">
        <f>'Brokers Fee'!BL$15*$BI21</f>
        <v>2122.723723085518</v>
      </c>
      <c r="AD21" s="171">
        <f>'Brokers Fee'!BM$15*$BI21</f>
        <v>2122.723723085518</v>
      </c>
      <c r="AE21" s="171">
        <f>'Brokers Fee'!BN$15*$BI21</f>
        <v>2122.723723085518</v>
      </c>
      <c r="AF21" s="171">
        <f>'Brokers Fee'!BO$15*$BI21</f>
        <v>2122.723723085518</v>
      </c>
      <c r="AG21" s="171">
        <f>'Brokers Fee'!BP$15*$BI21</f>
        <v>2186.4054347780834</v>
      </c>
      <c r="AH21" s="171">
        <f>'Brokers Fee'!BQ$15*$BI21</f>
        <v>2186.4054347780834</v>
      </c>
      <c r="AI21" s="171">
        <f>'Brokers Fee'!BR$15*$BI21</f>
        <v>2186.4054347780834</v>
      </c>
      <c r="AJ21" s="171">
        <f>'Brokers Fee'!BS$15*$BI21</f>
        <v>2186.4054347780834</v>
      </c>
      <c r="AK21" s="171">
        <f>'Brokers Fee'!BT$15*$BI21</f>
        <v>2186.4054347780834</v>
      </c>
      <c r="AL21" s="171">
        <f>'Brokers Fee'!BU$15*$BI21</f>
        <v>2186.4054347780834</v>
      </c>
      <c r="AM21" s="171">
        <f>'Brokers Fee'!BV$15*$BI21</f>
        <v>2186.4054347780834</v>
      </c>
      <c r="AN21" s="171">
        <f>'Brokers Fee'!BW$15*$BI21</f>
        <v>2186.4054347780834</v>
      </c>
      <c r="AO21" s="171">
        <f>'Brokers Fee'!BX$15*$BI21</f>
        <v>2186.4054347780834</v>
      </c>
      <c r="AP21" s="171">
        <f>'Brokers Fee'!BY$15*$BI21</f>
        <v>2186.4054347780834</v>
      </c>
      <c r="AQ21" s="171">
        <f>'Brokers Fee'!BZ$15*$BI21</f>
        <v>2186.4054347780834</v>
      </c>
      <c r="AR21" s="171">
        <f>'Brokers Fee'!CA$15*$BI21</f>
        <v>2186.4054347780834</v>
      </c>
      <c r="AS21" s="171">
        <f>'Brokers Fee'!CB$15*$BI21</f>
        <v>2251.9975978214266</v>
      </c>
      <c r="AT21" s="171">
        <f>'Brokers Fee'!CC$15*$BI21</f>
        <v>2251.9975978214266</v>
      </c>
      <c r="AU21" s="171">
        <f>'Brokers Fee'!CD$15*$BI21</f>
        <v>2251.9975978214266</v>
      </c>
      <c r="AV21" s="171">
        <f>'Brokers Fee'!CE$15*$BI21</f>
        <v>2251.9975978214266</v>
      </c>
      <c r="AW21" s="171">
        <f>'Brokers Fee'!CF$15*$BI21</f>
        <v>2251.9975978214266</v>
      </c>
      <c r="AX21" s="171">
        <f>'Brokers Fee'!CG$15*$BI21</f>
        <v>2251.9975978214266</v>
      </c>
      <c r="AY21" s="171">
        <f>'Brokers Fee'!CH$15*$BI21</f>
        <v>2251.9975978214266</v>
      </c>
      <c r="AZ21" s="171">
        <f>'Brokers Fee'!CI$15*$BI21</f>
        <v>2251.9975978214266</v>
      </c>
      <c r="BA21" s="171">
        <f>'Brokers Fee'!CJ$15*$BI21</f>
        <v>2251.9975978214266</v>
      </c>
      <c r="BB21" s="171">
        <f>'Brokers Fee'!CK$15*$BI21</f>
        <v>2251.9975978214266</v>
      </c>
      <c r="BC21" s="171">
        <f>'Brokers Fee'!CL$15*$BI21</f>
        <v>2251.9975978214266</v>
      </c>
      <c r="BD21" s="171">
        <f>'Brokers Fee'!CM$15*$BI21</f>
        <v>2251.9975978214266</v>
      </c>
      <c r="BE21" s="171">
        <f>'Brokers Fee'!CN$15*$BI21</f>
        <v>2319.5575257560695</v>
      </c>
      <c r="BF21" s="171">
        <f>'Brokers Fee'!CO$15*$BI21</f>
        <v>2319.5575257560695</v>
      </c>
      <c r="BG21" s="171">
        <f>'Brokers Fee'!CP$15*$BI21</f>
        <v>2319.5575257560695</v>
      </c>
      <c r="BI21" s="174">
        <f>SUMIF(Revenue!$P:$P,'Broker''s Fees (USD)'!$F21,Revenue!$F:$F)</f>
        <v>5.0673868586760297E-2</v>
      </c>
    </row>
    <row r="22" spans="1:61" s="173" customFormat="1" ht="12.75" hidden="1" customHeight="1">
      <c r="A22" s="179" t="s">
        <v>589</v>
      </c>
      <c r="B22" s="179" t="s">
        <v>589</v>
      </c>
      <c r="C22" s="170" t="str" cm="1">
        <f t="array" ref="C22">IFERROR(INDEX('Legal Entity'!B:B,MATCH('Broker''s Fees (USD)'!F22,'Legal Entity'!A:A,0),0),0)</f>
        <v>1188 - Corix Utilities (Texas) Inc.</v>
      </c>
      <c r="D22" s="170" t="str" cm="1">
        <f t="array" ref="D22">IFERROR(INDEX('Legal Entity'!C:C,MATCH(F22,'Legal Entity'!A:A,0),0),0)</f>
        <v>US</v>
      </c>
      <c r="E22" s="170" t="s">
        <v>635</v>
      </c>
      <c r="F22" s="170" t="s">
        <v>26</v>
      </c>
      <c r="G22" s="170"/>
      <c r="H22" s="171">
        <f>'Brokers Fee'!AQ$15*$BI22</f>
        <v>1191.2754316068881</v>
      </c>
      <c r="I22" s="171">
        <f>'Brokers Fee'!AR$15*$BI22</f>
        <v>1276.5552521225184</v>
      </c>
      <c r="J22" s="171">
        <f>'Brokers Fee'!AS$15*$BI22</f>
        <v>1276.5552521225184</v>
      </c>
      <c r="K22" s="171">
        <f>'Brokers Fee'!AT$15*$BI22</f>
        <v>1276.5552521225184</v>
      </c>
      <c r="L22" s="171">
        <f>'Brokers Fee'!AU$15*$BI22</f>
        <v>1276.5552521225184</v>
      </c>
      <c r="M22" s="171">
        <f>'Brokers Fee'!AV$15*$BI22</f>
        <v>1276.5552521225184</v>
      </c>
      <c r="N22" s="171">
        <f>'Brokers Fee'!AW$15*$BI22</f>
        <v>1276.5552521225184</v>
      </c>
      <c r="O22" s="171">
        <f>'Brokers Fee'!AX$15*$BI22</f>
        <v>1276.5552521225184</v>
      </c>
      <c r="P22" s="171">
        <f>'Brokers Fee'!AY$15*$BI22</f>
        <v>1276.5552521225184</v>
      </c>
      <c r="Q22" s="171">
        <f>'Brokers Fee'!AZ$15*$BI22</f>
        <v>1276.5552521225184</v>
      </c>
      <c r="R22" s="171">
        <f>'Brokers Fee'!BA$15*$BI22</f>
        <v>1276.5552521225184</v>
      </c>
      <c r="S22" s="171">
        <f>'Brokers Fee'!BB$15*$BI22</f>
        <v>1276.5552521225184</v>
      </c>
      <c r="T22" s="171">
        <f>'Brokers Fee'!BC$15*$BI22</f>
        <v>1276.5552521225184</v>
      </c>
      <c r="U22" s="171">
        <f>'Brokers Fee'!BD$15*$BI22</f>
        <v>1314.8519096861939</v>
      </c>
      <c r="V22" s="171">
        <f>'Brokers Fee'!BE$15*$BI22</f>
        <v>1314.8519096861939</v>
      </c>
      <c r="W22" s="171">
        <f>'Brokers Fee'!BF$15*$BI22</f>
        <v>1314.8519096861939</v>
      </c>
      <c r="X22" s="171">
        <f>'Brokers Fee'!BG$15*$BI22</f>
        <v>1314.8519096861939</v>
      </c>
      <c r="Y22" s="171">
        <f>'Brokers Fee'!BH$15*$BI22</f>
        <v>1314.8519096861939</v>
      </c>
      <c r="Z22" s="171">
        <f>'Brokers Fee'!BI$15*$BI22</f>
        <v>1314.8519096861939</v>
      </c>
      <c r="AA22" s="171">
        <f>'Brokers Fee'!BJ$15*$BI22</f>
        <v>1314.8519096861939</v>
      </c>
      <c r="AB22" s="171">
        <f>'Brokers Fee'!BK$15*$BI22</f>
        <v>1314.8519096861939</v>
      </c>
      <c r="AC22" s="171">
        <f>'Brokers Fee'!BL$15*$BI22</f>
        <v>1314.8519096861939</v>
      </c>
      <c r="AD22" s="171">
        <f>'Brokers Fee'!BM$15*$BI22</f>
        <v>1314.8519096861939</v>
      </c>
      <c r="AE22" s="171">
        <f>'Brokers Fee'!BN$15*$BI22</f>
        <v>1314.8519096861939</v>
      </c>
      <c r="AF22" s="171">
        <f>'Brokers Fee'!BO$15*$BI22</f>
        <v>1314.8519096861939</v>
      </c>
      <c r="AG22" s="171">
        <f>'Brokers Fee'!BP$15*$BI22</f>
        <v>1354.2974669767798</v>
      </c>
      <c r="AH22" s="171">
        <f>'Brokers Fee'!BQ$15*$BI22</f>
        <v>1354.2974669767798</v>
      </c>
      <c r="AI22" s="171">
        <f>'Brokers Fee'!BR$15*$BI22</f>
        <v>1354.2974669767798</v>
      </c>
      <c r="AJ22" s="171">
        <f>'Brokers Fee'!BS$15*$BI22</f>
        <v>1354.2974669767798</v>
      </c>
      <c r="AK22" s="171">
        <f>'Brokers Fee'!BT$15*$BI22</f>
        <v>1354.2974669767798</v>
      </c>
      <c r="AL22" s="171">
        <f>'Brokers Fee'!BU$15*$BI22</f>
        <v>1354.2974669767798</v>
      </c>
      <c r="AM22" s="171">
        <f>'Brokers Fee'!BV$15*$BI22</f>
        <v>1354.2974669767798</v>
      </c>
      <c r="AN22" s="171">
        <f>'Brokers Fee'!BW$15*$BI22</f>
        <v>1354.2974669767798</v>
      </c>
      <c r="AO22" s="171">
        <f>'Brokers Fee'!BX$15*$BI22</f>
        <v>1354.2974669767798</v>
      </c>
      <c r="AP22" s="171">
        <f>'Brokers Fee'!BY$15*$BI22</f>
        <v>1354.2974669767798</v>
      </c>
      <c r="AQ22" s="171">
        <f>'Brokers Fee'!BZ$15*$BI22</f>
        <v>1354.2974669767798</v>
      </c>
      <c r="AR22" s="171">
        <f>'Brokers Fee'!CA$15*$BI22</f>
        <v>1354.2974669767798</v>
      </c>
      <c r="AS22" s="171">
        <f>'Brokers Fee'!CB$15*$BI22</f>
        <v>1394.9263909860833</v>
      </c>
      <c r="AT22" s="171">
        <f>'Brokers Fee'!CC$15*$BI22</f>
        <v>1394.9263909860833</v>
      </c>
      <c r="AU22" s="171">
        <f>'Brokers Fee'!CD$15*$BI22</f>
        <v>1394.9263909860833</v>
      </c>
      <c r="AV22" s="171">
        <f>'Brokers Fee'!CE$15*$BI22</f>
        <v>1394.9263909860833</v>
      </c>
      <c r="AW22" s="171">
        <f>'Brokers Fee'!CF$15*$BI22</f>
        <v>1394.9263909860833</v>
      </c>
      <c r="AX22" s="171">
        <f>'Brokers Fee'!CG$15*$BI22</f>
        <v>1394.9263909860833</v>
      </c>
      <c r="AY22" s="171">
        <f>'Brokers Fee'!CH$15*$BI22</f>
        <v>1394.9263909860833</v>
      </c>
      <c r="AZ22" s="171">
        <f>'Brokers Fee'!CI$15*$BI22</f>
        <v>1394.9263909860833</v>
      </c>
      <c r="BA22" s="171">
        <f>'Brokers Fee'!CJ$15*$BI22</f>
        <v>1394.9263909860833</v>
      </c>
      <c r="BB22" s="171">
        <f>'Brokers Fee'!CK$15*$BI22</f>
        <v>1394.9263909860833</v>
      </c>
      <c r="BC22" s="171">
        <f>'Brokers Fee'!CL$15*$BI22</f>
        <v>1394.9263909860833</v>
      </c>
      <c r="BD22" s="171">
        <f>'Brokers Fee'!CM$15*$BI22</f>
        <v>1394.9263909860833</v>
      </c>
      <c r="BE22" s="171">
        <f>'Brokers Fee'!CN$15*$BI22</f>
        <v>1436.774182715666</v>
      </c>
      <c r="BF22" s="171">
        <f>'Brokers Fee'!CO$15*$BI22</f>
        <v>1436.774182715666</v>
      </c>
      <c r="BG22" s="171">
        <f>'Brokers Fee'!CP$15*$BI22</f>
        <v>1436.774182715666</v>
      </c>
      <c r="BI22" s="174">
        <f>SUMIF(Revenue!$P:$P,'Broker''s Fees (USD)'!$F22,Revenue!$F:$F)</f>
        <v>3.1388273545857361E-2</v>
      </c>
    </row>
    <row r="23" spans="1:61" s="173" customFormat="1" ht="12.75" hidden="1" customHeight="1">
      <c r="A23" s="179" t="s">
        <v>589</v>
      </c>
      <c r="B23" s="179" t="s">
        <v>589</v>
      </c>
      <c r="C23" s="170" t="str" cm="1">
        <f t="array" ref="C23">IFERROR(INDEX('Legal Entity'!B:B,MATCH('Broker''s Fees (USD)'!F23,'Legal Entity'!A:A,0),0),0)</f>
        <v>1144 - WATER SERVICE COMPANY OF GEORGIA, INC.</v>
      </c>
      <c r="D23" s="170" t="str" cm="1">
        <f t="array" ref="D23">IFERROR(INDEX('Legal Entity'!C:C,MATCH(F23,'Legal Entity'!A:A,0),0),0)</f>
        <v>US</v>
      </c>
      <c r="E23" s="170" t="s">
        <v>635</v>
      </c>
      <c r="F23" s="170" t="s">
        <v>22</v>
      </c>
      <c r="G23" s="170"/>
      <c r="H23" s="171">
        <f>'Brokers Fee'!AQ$15*$BI23</f>
        <v>1477.2770735370116</v>
      </c>
      <c r="I23" s="171">
        <f>'Brokers Fee'!AR$15*$BI23</f>
        <v>1583.0308902787515</v>
      </c>
      <c r="J23" s="171">
        <f>'Brokers Fee'!AS$15*$BI23</f>
        <v>1583.0308902787515</v>
      </c>
      <c r="K23" s="171">
        <f>'Brokers Fee'!AT$15*$BI23</f>
        <v>1583.0308902787515</v>
      </c>
      <c r="L23" s="171">
        <f>'Brokers Fee'!AU$15*$BI23</f>
        <v>1583.0308902787515</v>
      </c>
      <c r="M23" s="171">
        <f>'Brokers Fee'!AV$15*$BI23</f>
        <v>1583.0308902787515</v>
      </c>
      <c r="N23" s="171">
        <f>'Brokers Fee'!AW$15*$BI23</f>
        <v>1583.0308902787515</v>
      </c>
      <c r="O23" s="171">
        <f>'Brokers Fee'!AX$15*$BI23</f>
        <v>1583.0308902787515</v>
      </c>
      <c r="P23" s="171">
        <f>'Brokers Fee'!AY$15*$BI23</f>
        <v>1583.0308902787515</v>
      </c>
      <c r="Q23" s="171">
        <f>'Brokers Fee'!AZ$15*$BI23</f>
        <v>1583.0308902787515</v>
      </c>
      <c r="R23" s="171">
        <f>'Brokers Fee'!BA$15*$BI23</f>
        <v>1583.0308902787515</v>
      </c>
      <c r="S23" s="171">
        <f>'Brokers Fee'!BB$15*$BI23</f>
        <v>1583.0308902787515</v>
      </c>
      <c r="T23" s="171">
        <f>'Brokers Fee'!BC$15*$BI23</f>
        <v>1583.0308902787515</v>
      </c>
      <c r="U23" s="171">
        <f>'Brokers Fee'!BD$15*$BI23</f>
        <v>1630.5218169871141</v>
      </c>
      <c r="V23" s="171">
        <f>'Brokers Fee'!BE$15*$BI23</f>
        <v>1630.5218169871141</v>
      </c>
      <c r="W23" s="171">
        <f>'Brokers Fee'!BF$15*$BI23</f>
        <v>1630.5218169871141</v>
      </c>
      <c r="X23" s="171">
        <f>'Brokers Fee'!BG$15*$BI23</f>
        <v>1630.5218169871141</v>
      </c>
      <c r="Y23" s="171">
        <f>'Brokers Fee'!BH$15*$BI23</f>
        <v>1630.5218169871141</v>
      </c>
      <c r="Z23" s="171">
        <f>'Brokers Fee'!BI$15*$BI23</f>
        <v>1630.5218169871141</v>
      </c>
      <c r="AA23" s="171">
        <f>'Brokers Fee'!BJ$15*$BI23</f>
        <v>1630.5218169871141</v>
      </c>
      <c r="AB23" s="171">
        <f>'Brokers Fee'!BK$15*$BI23</f>
        <v>1630.5218169871141</v>
      </c>
      <c r="AC23" s="171">
        <f>'Brokers Fee'!BL$15*$BI23</f>
        <v>1630.5218169871141</v>
      </c>
      <c r="AD23" s="171">
        <f>'Brokers Fee'!BM$15*$BI23</f>
        <v>1630.5218169871141</v>
      </c>
      <c r="AE23" s="171">
        <f>'Brokers Fee'!BN$15*$BI23</f>
        <v>1630.5218169871141</v>
      </c>
      <c r="AF23" s="171">
        <f>'Brokers Fee'!BO$15*$BI23</f>
        <v>1630.5218169871141</v>
      </c>
      <c r="AG23" s="171">
        <f>'Brokers Fee'!BP$15*$BI23</f>
        <v>1679.4374714967273</v>
      </c>
      <c r="AH23" s="171">
        <f>'Brokers Fee'!BQ$15*$BI23</f>
        <v>1679.4374714967273</v>
      </c>
      <c r="AI23" s="171">
        <f>'Brokers Fee'!BR$15*$BI23</f>
        <v>1679.4374714967273</v>
      </c>
      <c r="AJ23" s="171">
        <f>'Brokers Fee'!BS$15*$BI23</f>
        <v>1679.4374714967273</v>
      </c>
      <c r="AK23" s="171">
        <f>'Brokers Fee'!BT$15*$BI23</f>
        <v>1679.4374714967273</v>
      </c>
      <c r="AL23" s="171">
        <f>'Brokers Fee'!BU$15*$BI23</f>
        <v>1679.4374714967273</v>
      </c>
      <c r="AM23" s="171">
        <f>'Brokers Fee'!BV$15*$BI23</f>
        <v>1679.4374714967273</v>
      </c>
      <c r="AN23" s="171">
        <f>'Brokers Fee'!BW$15*$BI23</f>
        <v>1679.4374714967273</v>
      </c>
      <c r="AO23" s="171">
        <f>'Brokers Fee'!BX$15*$BI23</f>
        <v>1679.4374714967273</v>
      </c>
      <c r="AP23" s="171">
        <f>'Brokers Fee'!BY$15*$BI23</f>
        <v>1679.4374714967273</v>
      </c>
      <c r="AQ23" s="171">
        <f>'Brokers Fee'!BZ$15*$BI23</f>
        <v>1679.4374714967273</v>
      </c>
      <c r="AR23" s="171">
        <f>'Brokers Fee'!CA$15*$BI23</f>
        <v>1679.4374714967273</v>
      </c>
      <c r="AS23" s="171">
        <f>'Brokers Fee'!CB$15*$BI23</f>
        <v>1729.8205956416296</v>
      </c>
      <c r="AT23" s="171">
        <f>'Brokers Fee'!CC$15*$BI23</f>
        <v>1729.8205956416296</v>
      </c>
      <c r="AU23" s="171">
        <f>'Brokers Fee'!CD$15*$BI23</f>
        <v>1729.8205956416296</v>
      </c>
      <c r="AV23" s="171">
        <f>'Brokers Fee'!CE$15*$BI23</f>
        <v>1729.8205956416296</v>
      </c>
      <c r="AW23" s="171">
        <f>'Brokers Fee'!CF$15*$BI23</f>
        <v>1729.8205956416296</v>
      </c>
      <c r="AX23" s="171">
        <f>'Brokers Fee'!CG$15*$BI23</f>
        <v>1729.8205956416296</v>
      </c>
      <c r="AY23" s="171">
        <f>'Brokers Fee'!CH$15*$BI23</f>
        <v>1729.8205956416296</v>
      </c>
      <c r="AZ23" s="171">
        <f>'Brokers Fee'!CI$15*$BI23</f>
        <v>1729.8205956416296</v>
      </c>
      <c r="BA23" s="171">
        <f>'Brokers Fee'!CJ$15*$BI23</f>
        <v>1729.8205956416296</v>
      </c>
      <c r="BB23" s="171">
        <f>'Brokers Fee'!CK$15*$BI23</f>
        <v>1729.8205956416296</v>
      </c>
      <c r="BC23" s="171">
        <f>'Brokers Fee'!CL$15*$BI23</f>
        <v>1729.8205956416296</v>
      </c>
      <c r="BD23" s="171">
        <f>'Brokers Fee'!CM$15*$BI23</f>
        <v>1729.8205956416296</v>
      </c>
      <c r="BE23" s="171">
        <f>'Brokers Fee'!CN$15*$BI23</f>
        <v>1781.7152135108786</v>
      </c>
      <c r="BF23" s="171">
        <f>'Brokers Fee'!CO$15*$BI23</f>
        <v>1781.7152135108786</v>
      </c>
      <c r="BG23" s="171">
        <f>'Brokers Fee'!CP$15*$BI23</f>
        <v>1781.7152135108786</v>
      </c>
      <c r="BI23" s="174">
        <f>SUMIF(Revenue!$P:$P,'Broker''s Fees (USD)'!$F23,Revenue!$F:$F)</f>
        <v>3.892397648514994E-2</v>
      </c>
    </row>
    <row r="24" spans="1:61" s="173" customFormat="1" ht="12.75" hidden="1" customHeight="1">
      <c r="A24" s="179" t="s">
        <v>589</v>
      </c>
      <c r="B24" s="179" t="s">
        <v>589</v>
      </c>
      <c r="C24" s="170" t="str" cm="1">
        <f t="array" ref="C24">IFERROR(INDEX('Legal Entity'!B:B,MATCH('Broker''s Fees (USD)'!F24,'Legal Entity'!A:A,0),0),0)</f>
        <v>1172 - COMMUNITY UTILITIES OF ALABAMA, INC.       </v>
      </c>
      <c r="D24" s="170" t="str" cm="1">
        <f t="array" ref="D24">IFERROR(INDEX('Legal Entity'!C:C,MATCH(F24,'Legal Entity'!A:A,0),0),0)</f>
        <v>US</v>
      </c>
      <c r="E24" s="170" t="s">
        <v>635</v>
      </c>
      <c r="F24" s="170" t="s">
        <v>648</v>
      </c>
      <c r="G24" s="170"/>
      <c r="H24" s="171">
        <f>'Brokers Fee'!AQ$15*$BI24</f>
        <v>198.75078205039304</v>
      </c>
      <c r="I24" s="171">
        <f>'Brokers Fee'!AR$15*$BI24</f>
        <v>212.97875198152468</v>
      </c>
      <c r="J24" s="171">
        <f>'Brokers Fee'!AS$15*$BI24</f>
        <v>212.97875198152468</v>
      </c>
      <c r="K24" s="171">
        <f>'Brokers Fee'!AT$15*$BI24</f>
        <v>212.97875198152468</v>
      </c>
      <c r="L24" s="171">
        <f>'Brokers Fee'!AU$15*$BI24</f>
        <v>212.97875198152468</v>
      </c>
      <c r="M24" s="171">
        <f>'Brokers Fee'!AV$15*$BI24</f>
        <v>212.97875198152468</v>
      </c>
      <c r="N24" s="171">
        <f>'Brokers Fee'!AW$15*$BI24</f>
        <v>212.97875198152468</v>
      </c>
      <c r="O24" s="171">
        <f>'Brokers Fee'!AX$15*$BI24</f>
        <v>212.97875198152468</v>
      </c>
      <c r="P24" s="171">
        <f>'Brokers Fee'!AY$15*$BI24</f>
        <v>212.97875198152468</v>
      </c>
      <c r="Q24" s="171">
        <f>'Brokers Fee'!AZ$15*$BI24</f>
        <v>212.97875198152468</v>
      </c>
      <c r="R24" s="171">
        <f>'Brokers Fee'!BA$15*$BI24</f>
        <v>212.97875198152468</v>
      </c>
      <c r="S24" s="171">
        <f>'Brokers Fee'!BB$15*$BI24</f>
        <v>212.97875198152468</v>
      </c>
      <c r="T24" s="171">
        <f>'Brokers Fee'!BC$15*$BI24</f>
        <v>212.97875198152468</v>
      </c>
      <c r="U24" s="171">
        <f>'Brokers Fee'!BD$15*$BI24</f>
        <v>219.36811454097042</v>
      </c>
      <c r="V24" s="171">
        <f>'Brokers Fee'!BE$15*$BI24</f>
        <v>219.36811454097042</v>
      </c>
      <c r="W24" s="171">
        <f>'Brokers Fee'!BF$15*$BI24</f>
        <v>219.36811454097042</v>
      </c>
      <c r="X24" s="171">
        <f>'Brokers Fee'!BG$15*$BI24</f>
        <v>219.36811454097042</v>
      </c>
      <c r="Y24" s="171">
        <f>'Brokers Fee'!BH$15*$BI24</f>
        <v>219.36811454097042</v>
      </c>
      <c r="Z24" s="171">
        <f>'Brokers Fee'!BI$15*$BI24</f>
        <v>219.36811454097042</v>
      </c>
      <c r="AA24" s="171">
        <f>'Brokers Fee'!BJ$15*$BI24</f>
        <v>219.36811454097042</v>
      </c>
      <c r="AB24" s="171">
        <f>'Brokers Fee'!BK$15*$BI24</f>
        <v>219.36811454097042</v>
      </c>
      <c r="AC24" s="171">
        <f>'Brokers Fee'!BL$15*$BI24</f>
        <v>219.36811454097042</v>
      </c>
      <c r="AD24" s="171">
        <f>'Brokers Fee'!BM$15*$BI24</f>
        <v>219.36811454097042</v>
      </c>
      <c r="AE24" s="171">
        <f>'Brokers Fee'!BN$15*$BI24</f>
        <v>219.36811454097042</v>
      </c>
      <c r="AF24" s="171">
        <f>'Brokers Fee'!BO$15*$BI24</f>
        <v>219.36811454097042</v>
      </c>
      <c r="AG24" s="171">
        <f>'Brokers Fee'!BP$15*$BI24</f>
        <v>225.94915797719952</v>
      </c>
      <c r="AH24" s="171">
        <f>'Brokers Fee'!BQ$15*$BI24</f>
        <v>225.94915797719952</v>
      </c>
      <c r="AI24" s="171">
        <f>'Brokers Fee'!BR$15*$BI24</f>
        <v>225.94915797719952</v>
      </c>
      <c r="AJ24" s="171">
        <f>'Brokers Fee'!BS$15*$BI24</f>
        <v>225.94915797719952</v>
      </c>
      <c r="AK24" s="171">
        <f>'Brokers Fee'!BT$15*$BI24</f>
        <v>225.94915797719952</v>
      </c>
      <c r="AL24" s="171">
        <f>'Brokers Fee'!BU$15*$BI24</f>
        <v>225.94915797719952</v>
      </c>
      <c r="AM24" s="171">
        <f>'Brokers Fee'!BV$15*$BI24</f>
        <v>225.94915797719952</v>
      </c>
      <c r="AN24" s="171">
        <f>'Brokers Fee'!BW$15*$BI24</f>
        <v>225.94915797719952</v>
      </c>
      <c r="AO24" s="171">
        <f>'Brokers Fee'!BX$15*$BI24</f>
        <v>225.94915797719952</v>
      </c>
      <c r="AP24" s="171">
        <f>'Brokers Fee'!BY$15*$BI24</f>
        <v>225.94915797719952</v>
      </c>
      <c r="AQ24" s="171">
        <f>'Brokers Fee'!BZ$15*$BI24</f>
        <v>225.94915797719952</v>
      </c>
      <c r="AR24" s="171">
        <f>'Brokers Fee'!CA$15*$BI24</f>
        <v>225.94915797719952</v>
      </c>
      <c r="AS24" s="171">
        <f>'Brokers Fee'!CB$15*$BI24</f>
        <v>232.72763271651556</v>
      </c>
      <c r="AT24" s="171">
        <f>'Brokers Fee'!CC$15*$BI24</f>
        <v>232.72763271651556</v>
      </c>
      <c r="AU24" s="171">
        <f>'Brokers Fee'!CD$15*$BI24</f>
        <v>232.72763271651556</v>
      </c>
      <c r="AV24" s="171">
        <f>'Brokers Fee'!CE$15*$BI24</f>
        <v>232.72763271651556</v>
      </c>
      <c r="AW24" s="171">
        <f>'Brokers Fee'!CF$15*$BI24</f>
        <v>232.72763271651556</v>
      </c>
      <c r="AX24" s="171">
        <f>'Brokers Fee'!CG$15*$BI24</f>
        <v>232.72763271651556</v>
      </c>
      <c r="AY24" s="171">
        <f>'Brokers Fee'!CH$15*$BI24</f>
        <v>232.72763271651556</v>
      </c>
      <c r="AZ24" s="171">
        <f>'Brokers Fee'!CI$15*$BI24</f>
        <v>232.72763271651556</v>
      </c>
      <c r="BA24" s="171">
        <f>'Brokers Fee'!CJ$15*$BI24</f>
        <v>232.72763271651556</v>
      </c>
      <c r="BB24" s="171">
        <f>'Brokers Fee'!CK$15*$BI24</f>
        <v>232.72763271651556</v>
      </c>
      <c r="BC24" s="171">
        <f>'Brokers Fee'!CL$15*$BI24</f>
        <v>232.72763271651556</v>
      </c>
      <c r="BD24" s="171">
        <f>'Brokers Fee'!CM$15*$BI24</f>
        <v>232.72763271651556</v>
      </c>
      <c r="BE24" s="171">
        <f>'Brokers Fee'!CN$15*$BI24</f>
        <v>239.70946169801104</v>
      </c>
      <c r="BF24" s="171">
        <f>'Brokers Fee'!CO$15*$BI24</f>
        <v>239.70946169801104</v>
      </c>
      <c r="BG24" s="171">
        <f>'Brokers Fee'!CP$15*$BI24</f>
        <v>239.70946169801104</v>
      </c>
      <c r="BI24" s="174">
        <f>SUMIF(Revenue!$P:$P,'Broker''s Fees (USD)'!$F24,Revenue!$F:$F)</f>
        <v>5.2367771121040402E-3</v>
      </c>
    </row>
    <row r="25" spans="1:61" s="173" customFormat="1" ht="12.75" hidden="1" customHeight="1">
      <c r="A25" s="179" t="s">
        <v>589</v>
      </c>
      <c r="B25" s="179" t="s">
        <v>589</v>
      </c>
      <c r="C25" s="170" t="str" cm="1">
        <f t="array" ref="C25">IFERROR(INDEX('Legal Entity'!B:B,MATCH('Broker''s Fees (USD)'!F25,'Legal Entity'!A:A,0),0),0)</f>
        <v>1118 - TENNESSEE WATER SERVICE, INC.</v>
      </c>
      <c r="D25" s="170" t="str" cm="1">
        <f t="array" ref="D25">IFERROR(INDEX('Legal Entity'!C:C,MATCH(F25,'Legal Entity'!A:A,0),0),0)</f>
        <v>US</v>
      </c>
      <c r="E25" s="170" t="s">
        <v>635</v>
      </c>
      <c r="F25" s="170" t="s">
        <v>15</v>
      </c>
      <c r="G25" s="170"/>
      <c r="H25" s="171">
        <f>'Brokers Fee'!AQ$15*$BI25</f>
        <v>50.684734089513491</v>
      </c>
      <c r="I25" s="171">
        <f>'Brokers Fee'!AR$15*$BI25</f>
        <v>54.313101561346407</v>
      </c>
      <c r="J25" s="171">
        <f>'Brokers Fee'!AS$15*$BI25</f>
        <v>54.313101561346407</v>
      </c>
      <c r="K25" s="171">
        <f>'Brokers Fee'!AT$15*$BI25</f>
        <v>54.313101561346407</v>
      </c>
      <c r="L25" s="171">
        <f>'Brokers Fee'!AU$15*$BI25</f>
        <v>54.313101561346407</v>
      </c>
      <c r="M25" s="171">
        <f>'Brokers Fee'!AV$15*$BI25</f>
        <v>54.313101561346407</v>
      </c>
      <c r="N25" s="171">
        <f>'Brokers Fee'!AW$15*$BI25</f>
        <v>54.313101561346407</v>
      </c>
      <c r="O25" s="171">
        <f>'Brokers Fee'!AX$15*$BI25</f>
        <v>54.313101561346407</v>
      </c>
      <c r="P25" s="171">
        <f>'Brokers Fee'!AY$15*$BI25</f>
        <v>54.313101561346407</v>
      </c>
      <c r="Q25" s="171">
        <f>'Brokers Fee'!AZ$15*$BI25</f>
        <v>54.313101561346407</v>
      </c>
      <c r="R25" s="171">
        <f>'Brokers Fee'!BA$15*$BI25</f>
        <v>54.313101561346407</v>
      </c>
      <c r="S25" s="171">
        <f>'Brokers Fee'!BB$15*$BI25</f>
        <v>54.313101561346407</v>
      </c>
      <c r="T25" s="171">
        <f>'Brokers Fee'!BC$15*$BI25</f>
        <v>54.313101561346407</v>
      </c>
      <c r="U25" s="171">
        <f>'Brokers Fee'!BD$15*$BI25</f>
        <v>55.942494608186806</v>
      </c>
      <c r="V25" s="171">
        <f>'Brokers Fee'!BE$15*$BI25</f>
        <v>55.942494608186806</v>
      </c>
      <c r="W25" s="171">
        <f>'Brokers Fee'!BF$15*$BI25</f>
        <v>55.942494608186806</v>
      </c>
      <c r="X25" s="171">
        <f>'Brokers Fee'!BG$15*$BI25</f>
        <v>55.942494608186806</v>
      </c>
      <c r="Y25" s="171">
        <f>'Brokers Fee'!BH$15*$BI25</f>
        <v>55.942494608186806</v>
      </c>
      <c r="Z25" s="171">
        <f>'Brokers Fee'!BI$15*$BI25</f>
        <v>55.942494608186806</v>
      </c>
      <c r="AA25" s="171">
        <f>'Brokers Fee'!BJ$15*$BI25</f>
        <v>55.942494608186806</v>
      </c>
      <c r="AB25" s="171">
        <f>'Brokers Fee'!BK$15*$BI25</f>
        <v>55.942494608186806</v>
      </c>
      <c r="AC25" s="171">
        <f>'Brokers Fee'!BL$15*$BI25</f>
        <v>55.942494608186806</v>
      </c>
      <c r="AD25" s="171">
        <f>'Brokers Fee'!BM$15*$BI25</f>
        <v>55.942494608186806</v>
      </c>
      <c r="AE25" s="171">
        <f>'Brokers Fee'!BN$15*$BI25</f>
        <v>55.942494608186806</v>
      </c>
      <c r="AF25" s="171">
        <f>'Brokers Fee'!BO$15*$BI25</f>
        <v>55.942494608186806</v>
      </c>
      <c r="AG25" s="171">
        <f>'Brokers Fee'!BP$15*$BI25</f>
        <v>57.620769446432405</v>
      </c>
      <c r="AH25" s="171">
        <f>'Brokers Fee'!BQ$15*$BI25</f>
        <v>57.620769446432405</v>
      </c>
      <c r="AI25" s="171">
        <f>'Brokers Fee'!BR$15*$BI25</f>
        <v>57.620769446432405</v>
      </c>
      <c r="AJ25" s="171">
        <f>'Brokers Fee'!BS$15*$BI25</f>
        <v>57.620769446432405</v>
      </c>
      <c r="AK25" s="171">
        <f>'Brokers Fee'!BT$15*$BI25</f>
        <v>57.620769446432405</v>
      </c>
      <c r="AL25" s="171">
        <f>'Brokers Fee'!BU$15*$BI25</f>
        <v>57.620769446432405</v>
      </c>
      <c r="AM25" s="171">
        <f>'Brokers Fee'!BV$15*$BI25</f>
        <v>57.620769446432405</v>
      </c>
      <c r="AN25" s="171">
        <f>'Brokers Fee'!BW$15*$BI25</f>
        <v>57.620769446432405</v>
      </c>
      <c r="AO25" s="171">
        <f>'Brokers Fee'!BX$15*$BI25</f>
        <v>57.620769446432405</v>
      </c>
      <c r="AP25" s="171">
        <f>'Brokers Fee'!BY$15*$BI25</f>
        <v>57.620769446432405</v>
      </c>
      <c r="AQ25" s="171">
        <f>'Brokers Fee'!BZ$15*$BI25</f>
        <v>57.620769446432405</v>
      </c>
      <c r="AR25" s="171">
        <f>'Brokers Fee'!CA$15*$BI25</f>
        <v>57.620769446432405</v>
      </c>
      <c r="AS25" s="171">
        <f>'Brokers Fee'!CB$15*$BI25</f>
        <v>59.349392529825387</v>
      </c>
      <c r="AT25" s="171">
        <f>'Brokers Fee'!CC$15*$BI25</f>
        <v>59.349392529825387</v>
      </c>
      <c r="AU25" s="171">
        <f>'Brokers Fee'!CD$15*$BI25</f>
        <v>59.349392529825387</v>
      </c>
      <c r="AV25" s="171">
        <f>'Brokers Fee'!CE$15*$BI25</f>
        <v>59.349392529825387</v>
      </c>
      <c r="AW25" s="171">
        <f>'Brokers Fee'!CF$15*$BI25</f>
        <v>59.349392529825387</v>
      </c>
      <c r="AX25" s="171">
        <f>'Brokers Fee'!CG$15*$BI25</f>
        <v>59.349392529825387</v>
      </c>
      <c r="AY25" s="171">
        <f>'Brokers Fee'!CH$15*$BI25</f>
        <v>59.349392529825387</v>
      </c>
      <c r="AZ25" s="171">
        <f>'Brokers Fee'!CI$15*$BI25</f>
        <v>59.349392529825387</v>
      </c>
      <c r="BA25" s="171">
        <f>'Brokers Fee'!CJ$15*$BI25</f>
        <v>59.349392529825387</v>
      </c>
      <c r="BB25" s="171">
        <f>'Brokers Fee'!CK$15*$BI25</f>
        <v>59.349392529825387</v>
      </c>
      <c r="BC25" s="171">
        <f>'Brokers Fee'!CL$15*$BI25</f>
        <v>59.349392529825387</v>
      </c>
      <c r="BD25" s="171">
        <f>'Brokers Fee'!CM$15*$BI25</f>
        <v>59.349392529825387</v>
      </c>
      <c r="BE25" s="171">
        <f>'Brokers Fee'!CN$15*$BI25</f>
        <v>61.129874305720151</v>
      </c>
      <c r="BF25" s="171">
        <f>'Brokers Fee'!CO$15*$BI25</f>
        <v>61.129874305720151</v>
      </c>
      <c r="BG25" s="171">
        <f>'Brokers Fee'!CP$15*$BI25</f>
        <v>61.129874305720151</v>
      </c>
      <c r="BI25" s="174">
        <f>SUMIF(Revenue!$P:$P,'Broker''s Fees (USD)'!$F25,Revenue!$F:$F)</f>
        <v>1.3354647094960639E-3</v>
      </c>
    </row>
    <row r="26" spans="1:61" s="173" customFormat="1" ht="12.75" hidden="1" customHeight="1">
      <c r="A26" s="179" t="s">
        <v>589</v>
      </c>
      <c r="B26" s="179" t="s">
        <v>589</v>
      </c>
      <c r="C26" s="170" t="str" cm="1">
        <f t="array" ref="C26">IFERROR(INDEX('Legal Entity'!B:B,MATCH('Broker''s Fees (USD)'!F26,'Legal Entity'!A:A,0),0),0)</f>
        <v>1610 - Corix Utilities Systems (Georgia) Inc.</v>
      </c>
      <c r="D26" s="170" t="str" cm="1">
        <f t="array" ref="D26">IFERROR(INDEX('Legal Entity'!C:C,MATCH(F26,'Legal Entity'!A:A,0),0),0)</f>
        <v>US</v>
      </c>
      <c r="E26" s="170" t="s">
        <v>635</v>
      </c>
      <c r="F26" s="170" t="s">
        <v>270</v>
      </c>
      <c r="G26" s="170"/>
      <c r="H26" s="171">
        <f>'Brokers Fee'!AQ$15*$BI26</f>
        <v>26.364877233618174</v>
      </c>
      <c r="I26" s="171">
        <f>'Brokers Fee'!AR$15*$BI26</f>
        <v>28.252259394573819</v>
      </c>
      <c r="J26" s="171">
        <f>'Brokers Fee'!AS$15*$BI26</f>
        <v>28.252259394573819</v>
      </c>
      <c r="K26" s="171">
        <f>'Brokers Fee'!AT$15*$BI26</f>
        <v>28.252259394573819</v>
      </c>
      <c r="L26" s="171">
        <f>'Brokers Fee'!AU$15*$BI26</f>
        <v>28.252259394573819</v>
      </c>
      <c r="M26" s="171">
        <f>'Brokers Fee'!AV$15*$BI26</f>
        <v>28.252259394573819</v>
      </c>
      <c r="N26" s="171">
        <f>'Brokers Fee'!AW$15*$BI26</f>
        <v>28.252259394573819</v>
      </c>
      <c r="O26" s="171">
        <f>'Brokers Fee'!AX$15*$BI26</f>
        <v>28.252259394573819</v>
      </c>
      <c r="P26" s="171">
        <f>'Brokers Fee'!AY$15*$BI26</f>
        <v>28.252259394573819</v>
      </c>
      <c r="Q26" s="171">
        <f>'Brokers Fee'!AZ$15*$BI26</f>
        <v>28.252259394573819</v>
      </c>
      <c r="R26" s="171">
        <f>'Brokers Fee'!BA$15*$BI26</f>
        <v>28.252259394573819</v>
      </c>
      <c r="S26" s="171">
        <f>'Brokers Fee'!BB$15*$BI26</f>
        <v>28.252259394573819</v>
      </c>
      <c r="T26" s="171">
        <f>'Brokers Fee'!BC$15*$BI26</f>
        <v>28.252259394573819</v>
      </c>
      <c r="U26" s="171">
        <f>'Brokers Fee'!BD$15*$BI26</f>
        <v>29.099827176411036</v>
      </c>
      <c r="V26" s="171">
        <f>'Brokers Fee'!BE$15*$BI26</f>
        <v>29.099827176411036</v>
      </c>
      <c r="W26" s="171">
        <f>'Brokers Fee'!BF$15*$BI26</f>
        <v>29.099827176411036</v>
      </c>
      <c r="X26" s="171">
        <f>'Brokers Fee'!BG$15*$BI26</f>
        <v>29.099827176411036</v>
      </c>
      <c r="Y26" s="171">
        <f>'Brokers Fee'!BH$15*$BI26</f>
        <v>29.099827176411036</v>
      </c>
      <c r="Z26" s="171">
        <f>'Brokers Fee'!BI$15*$BI26</f>
        <v>29.099827176411036</v>
      </c>
      <c r="AA26" s="171">
        <f>'Brokers Fee'!BJ$15*$BI26</f>
        <v>29.099827176411036</v>
      </c>
      <c r="AB26" s="171">
        <f>'Brokers Fee'!BK$15*$BI26</f>
        <v>29.099827176411036</v>
      </c>
      <c r="AC26" s="171">
        <f>'Brokers Fee'!BL$15*$BI26</f>
        <v>29.099827176411036</v>
      </c>
      <c r="AD26" s="171">
        <f>'Brokers Fee'!BM$15*$BI26</f>
        <v>29.099827176411036</v>
      </c>
      <c r="AE26" s="171">
        <f>'Brokers Fee'!BN$15*$BI26</f>
        <v>29.099827176411036</v>
      </c>
      <c r="AF26" s="171">
        <f>'Brokers Fee'!BO$15*$BI26</f>
        <v>29.099827176411036</v>
      </c>
      <c r="AG26" s="171">
        <f>'Brokers Fee'!BP$15*$BI26</f>
        <v>29.972821991703366</v>
      </c>
      <c r="AH26" s="171">
        <f>'Brokers Fee'!BQ$15*$BI26</f>
        <v>29.972821991703366</v>
      </c>
      <c r="AI26" s="171">
        <f>'Brokers Fee'!BR$15*$BI26</f>
        <v>29.972821991703366</v>
      </c>
      <c r="AJ26" s="171">
        <f>'Brokers Fee'!BS$15*$BI26</f>
        <v>29.972821991703366</v>
      </c>
      <c r="AK26" s="171">
        <f>'Brokers Fee'!BT$15*$BI26</f>
        <v>29.972821991703366</v>
      </c>
      <c r="AL26" s="171">
        <f>'Brokers Fee'!BU$15*$BI26</f>
        <v>29.972821991703366</v>
      </c>
      <c r="AM26" s="171">
        <f>'Brokers Fee'!BV$15*$BI26</f>
        <v>29.972821991703366</v>
      </c>
      <c r="AN26" s="171">
        <f>'Brokers Fee'!BW$15*$BI26</f>
        <v>29.972821991703366</v>
      </c>
      <c r="AO26" s="171">
        <f>'Brokers Fee'!BX$15*$BI26</f>
        <v>29.972821991703366</v>
      </c>
      <c r="AP26" s="171">
        <f>'Brokers Fee'!BY$15*$BI26</f>
        <v>29.972821991703366</v>
      </c>
      <c r="AQ26" s="171">
        <f>'Brokers Fee'!BZ$15*$BI26</f>
        <v>29.972821991703366</v>
      </c>
      <c r="AR26" s="171">
        <f>'Brokers Fee'!CA$15*$BI26</f>
        <v>29.972821991703366</v>
      </c>
      <c r="AS26" s="171">
        <f>'Brokers Fee'!CB$15*$BI26</f>
        <v>30.872006651454473</v>
      </c>
      <c r="AT26" s="171">
        <f>'Brokers Fee'!CC$15*$BI26</f>
        <v>30.872006651454473</v>
      </c>
      <c r="AU26" s="171">
        <f>'Brokers Fee'!CD$15*$BI26</f>
        <v>30.872006651454473</v>
      </c>
      <c r="AV26" s="171">
        <f>'Brokers Fee'!CE$15*$BI26</f>
        <v>30.872006651454473</v>
      </c>
      <c r="AW26" s="171">
        <f>'Brokers Fee'!CF$15*$BI26</f>
        <v>30.872006651454473</v>
      </c>
      <c r="AX26" s="171">
        <f>'Brokers Fee'!CG$15*$BI26</f>
        <v>30.872006651454473</v>
      </c>
      <c r="AY26" s="171">
        <f>'Brokers Fee'!CH$15*$BI26</f>
        <v>30.872006651454473</v>
      </c>
      <c r="AZ26" s="171">
        <f>'Brokers Fee'!CI$15*$BI26</f>
        <v>30.872006651454473</v>
      </c>
      <c r="BA26" s="171">
        <f>'Brokers Fee'!CJ$15*$BI26</f>
        <v>30.872006651454473</v>
      </c>
      <c r="BB26" s="171">
        <f>'Brokers Fee'!CK$15*$BI26</f>
        <v>30.872006651454473</v>
      </c>
      <c r="BC26" s="171">
        <f>'Brokers Fee'!CL$15*$BI26</f>
        <v>30.872006651454473</v>
      </c>
      <c r="BD26" s="171">
        <f>'Brokers Fee'!CM$15*$BI26</f>
        <v>30.872006651454473</v>
      </c>
      <c r="BE26" s="171">
        <f>'Brokers Fee'!CN$15*$BI26</f>
        <v>31.798166850998111</v>
      </c>
      <c r="BF26" s="171">
        <f>'Brokers Fee'!CO$15*$BI26</f>
        <v>31.798166850998111</v>
      </c>
      <c r="BG26" s="171">
        <f>'Brokers Fee'!CP$15*$BI26</f>
        <v>31.798166850998111</v>
      </c>
      <c r="BI26" s="174">
        <f>SUMIF(Revenue!$P:$P,'Broker''s Fees (USD)'!$F26,Revenue!$F:$F)</f>
        <v>6.9467392397700248E-4</v>
      </c>
    </row>
    <row r="27" spans="1:61" s="173" customFormat="1" ht="12.75" hidden="1" customHeight="1">
      <c r="A27" s="179" t="s">
        <v>589</v>
      </c>
      <c r="B27" s="179" t="s">
        <v>589</v>
      </c>
      <c r="C27" s="170" t="str" cm="1">
        <f t="array" ref="C27">IFERROR(INDEX('Legal Entity'!B:B,MATCH('Broker''s Fees (USD)'!F27,'Legal Entity'!A:A,0),0),0)</f>
        <v>1610 - Corix Utilities Systems (Georgia) Inc.</v>
      </c>
      <c r="D27" s="170" t="str" cm="1">
        <f t="array" ref="D27">IFERROR(INDEX('Legal Entity'!C:C,MATCH(F27,'Legal Entity'!A:A,0),0),0)</f>
        <v>US</v>
      </c>
      <c r="E27" s="170" t="s">
        <v>635</v>
      </c>
      <c r="F27" s="170" t="s">
        <v>278</v>
      </c>
      <c r="G27" s="170"/>
      <c r="H27" s="171">
        <f>'Brokers Fee'!AQ$15*$BI27</f>
        <v>37.535719096536617</v>
      </c>
      <c r="I27" s="171">
        <f>'Brokers Fee'!AR$15*$BI27</f>
        <v>40.22278818446361</v>
      </c>
      <c r="J27" s="171">
        <f>'Brokers Fee'!AS$15*$BI27</f>
        <v>40.22278818446361</v>
      </c>
      <c r="K27" s="171">
        <f>'Brokers Fee'!AT$15*$BI27</f>
        <v>40.22278818446361</v>
      </c>
      <c r="L27" s="171">
        <f>'Brokers Fee'!AU$15*$BI27</f>
        <v>40.22278818446361</v>
      </c>
      <c r="M27" s="171">
        <f>'Brokers Fee'!AV$15*$BI27</f>
        <v>40.22278818446361</v>
      </c>
      <c r="N27" s="171">
        <f>'Brokers Fee'!AW$15*$BI27</f>
        <v>40.22278818446361</v>
      </c>
      <c r="O27" s="171">
        <f>'Brokers Fee'!AX$15*$BI27</f>
        <v>40.22278818446361</v>
      </c>
      <c r="P27" s="171">
        <f>'Brokers Fee'!AY$15*$BI27</f>
        <v>40.22278818446361</v>
      </c>
      <c r="Q27" s="171">
        <f>'Brokers Fee'!AZ$15*$BI27</f>
        <v>40.22278818446361</v>
      </c>
      <c r="R27" s="171">
        <f>'Brokers Fee'!BA$15*$BI27</f>
        <v>40.22278818446361</v>
      </c>
      <c r="S27" s="171">
        <f>'Brokers Fee'!BB$15*$BI27</f>
        <v>40.22278818446361</v>
      </c>
      <c r="T27" s="171">
        <f>'Brokers Fee'!BC$15*$BI27</f>
        <v>40.22278818446361</v>
      </c>
      <c r="U27" s="171">
        <f>'Brokers Fee'!BD$15*$BI27</f>
        <v>41.429471829997517</v>
      </c>
      <c r="V27" s="171">
        <f>'Brokers Fee'!BE$15*$BI27</f>
        <v>41.429471829997517</v>
      </c>
      <c r="W27" s="171">
        <f>'Brokers Fee'!BF$15*$BI27</f>
        <v>41.429471829997517</v>
      </c>
      <c r="X27" s="171">
        <f>'Brokers Fee'!BG$15*$BI27</f>
        <v>41.429471829997517</v>
      </c>
      <c r="Y27" s="171">
        <f>'Brokers Fee'!BH$15*$BI27</f>
        <v>41.429471829997517</v>
      </c>
      <c r="Z27" s="171">
        <f>'Brokers Fee'!BI$15*$BI27</f>
        <v>41.429471829997517</v>
      </c>
      <c r="AA27" s="171">
        <f>'Brokers Fee'!BJ$15*$BI27</f>
        <v>41.429471829997517</v>
      </c>
      <c r="AB27" s="171">
        <f>'Brokers Fee'!BK$15*$BI27</f>
        <v>41.429471829997517</v>
      </c>
      <c r="AC27" s="171">
        <f>'Brokers Fee'!BL$15*$BI27</f>
        <v>41.429471829997517</v>
      </c>
      <c r="AD27" s="171">
        <f>'Brokers Fee'!BM$15*$BI27</f>
        <v>41.429471829997517</v>
      </c>
      <c r="AE27" s="171">
        <f>'Brokers Fee'!BN$15*$BI27</f>
        <v>41.429471829997517</v>
      </c>
      <c r="AF27" s="171">
        <f>'Brokers Fee'!BO$15*$BI27</f>
        <v>41.429471829997517</v>
      </c>
      <c r="AG27" s="171">
        <f>'Brokers Fee'!BP$15*$BI27</f>
        <v>42.672355984897443</v>
      </c>
      <c r="AH27" s="171">
        <f>'Brokers Fee'!BQ$15*$BI27</f>
        <v>42.672355984897443</v>
      </c>
      <c r="AI27" s="171">
        <f>'Brokers Fee'!BR$15*$BI27</f>
        <v>42.672355984897443</v>
      </c>
      <c r="AJ27" s="171">
        <f>'Brokers Fee'!BS$15*$BI27</f>
        <v>42.672355984897443</v>
      </c>
      <c r="AK27" s="171">
        <f>'Brokers Fee'!BT$15*$BI27</f>
        <v>42.672355984897443</v>
      </c>
      <c r="AL27" s="171">
        <f>'Brokers Fee'!BU$15*$BI27</f>
        <v>42.672355984897443</v>
      </c>
      <c r="AM27" s="171">
        <f>'Brokers Fee'!BV$15*$BI27</f>
        <v>42.672355984897443</v>
      </c>
      <c r="AN27" s="171">
        <f>'Brokers Fee'!BW$15*$BI27</f>
        <v>42.672355984897443</v>
      </c>
      <c r="AO27" s="171">
        <f>'Brokers Fee'!BX$15*$BI27</f>
        <v>42.672355984897443</v>
      </c>
      <c r="AP27" s="171">
        <f>'Brokers Fee'!BY$15*$BI27</f>
        <v>42.672355984897443</v>
      </c>
      <c r="AQ27" s="171">
        <f>'Brokers Fee'!BZ$15*$BI27</f>
        <v>42.672355984897443</v>
      </c>
      <c r="AR27" s="171">
        <f>'Brokers Fee'!CA$15*$BI27</f>
        <v>42.672355984897443</v>
      </c>
      <c r="AS27" s="171">
        <f>'Brokers Fee'!CB$15*$BI27</f>
        <v>43.952526664444378</v>
      </c>
      <c r="AT27" s="171">
        <f>'Brokers Fee'!CC$15*$BI27</f>
        <v>43.952526664444378</v>
      </c>
      <c r="AU27" s="171">
        <f>'Brokers Fee'!CD$15*$BI27</f>
        <v>43.952526664444378</v>
      </c>
      <c r="AV27" s="171">
        <f>'Brokers Fee'!CE$15*$BI27</f>
        <v>43.952526664444378</v>
      </c>
      <c r="AW27" s="171">
        <f>'Brokers Fee'!CF$15*$BI27</f>
        <v>43.952526664444378</v>
      </c>
      <c r="AX27" s="171">
        <f>'Brokers Fee'!CG$15*$BI27</f>
        <v>43.952526664444378</v>
      </c>
      <c r="AY27" s="171">
        <f>'Brokers Fee'!CH$15*$BI27</f>
        <v>43.952526664444378</v>
      </c>
      <c r="AZ27" s="171">
        <f>'Brokers Fee'!CI$15*$BI27</f>
        <v>43.952526664444378</v>
      </c>
      <c r="BA27" s="171">
        <f>'Brokers Fee'!CJ$15*$BI27</f>
        <v>43.952526664444378</v>
      </c>
      <c r="BB27" s="171">
        <f>'Brokers Fee'!CK$15*$BI27</f>
        <v>43.952526664444378</v>
      </c>
      <c r="BC27" s="171">
        <f>'Brokers Fee'!CL$15*$BI27</f>
        <v>43.952526664444378</v>
      </c>
      <c r="BD27" s="171">
        <f>'Brokers Fee'!CM$15*$BI27</f>
        <v>43.952526664444378</v>
      </c>
      <c r="BE27" s="171">
        <f>'Brokers Fee'!CN$15*$BI27</f>
        <v>45.271102464377712</v>
      </c>
      <c r="BF27" s="171">
        <f>'Brokers Fee'!CO$15*$BI27</f>
        <v>45.271102464377712</v>
      </c>
      <c r="BG27" s="171">
        <f>'Brokers Fee'!CP$15*$BI27</f>
        <v>45.271102464377712</v>
      </c>
      <c r="BI27" s="174">
        <f>SUMIF(Revenue!$P:$P,'Broker''s Fees (USD)'!$F27,Revenue!$F:$F)</f>
        <v>9.8900840853682957E-4</v>
      </c>
    </row>
    <row r="28" spans="1:61" s="173" customFormat="1" ht="12.75" hidden="1" customHeight="1">
      <c r="A28" s="179" t="s">
        <v>589</v>
      </c>
      <c r="B28" s="179" t="s">
        <v>589</v>
      </c>
      <c r="C28" s="170" t="str" cm="1">
        <f t="array" ref="C28">IFERROR(INDEX('Legal Entity'!B:B,MATCH('Broker''s Fees (USD)'!F28,'Legal Entity'!A:A,0),0),0)</f>
        <v>1610 - Corix Utilities Systems (Georgia) Inc.</v>
      </c>
      <c r="D28" s="170" t="str" cm="1">
        <f t="array" ref="D28">IFERROR(INDEX('Legal Entity'!C:C,MATCH(F28,'Legal Entity'!A:A,0),0),0)</f>
        <v>US</v>
      </c>
      <c r="E28" s="170" t="s">
        <v>635</v>
      </c>
      <c r="F28" s="170" t="s">
        <v>261</v>
      </c>
      <c r="G28" s="170"/>
      <c r="H28" s="171">
        <f>'Brokers Fee'!AQ$15*$BI28</f>
        <v>3.7631259796178869</v>
      </c>
      <c r="I28" s="171">
        <f>'Brokers Fee'!AR$15*$BI28</f>
        <v>4.0325168355063834</v>
      </c>
      <c r="J28" s="171">
        <f>'Brokers Fee'!AS$15*$BI28</f>
        <v>4.0325168355063834</v>
      </c>
      <c r="K28" s="171">
        <f>'Brokers Fee'!AT$15*$BI28</f>
        <v>4.0325168355063834</v>
      </c>
      <c r="L28" s="171">
        <f>'Brokers Fee'!AU$15*$BI28</f>
        <v>4.0325168355063834</v>
      </c>
      <c r="M28" s="171">
        <f>'Brokers Fee'!AV$15*$BI28</f>
        <v>4.0325168355063834</v>
      </c>
      <c r="N28" s="171">
        <f>'Brokers Fee'!AW$15*$BI28</f>
        <v>4.0325168355063834</v>
      </c>
      <c r="O28" s="171">
        <f>'Brokers Fee'!AX$15*$BI28</f>
        <v>4.0325168355063834</v>
      </c>
      <c r="P28" s="171">
        <f>'Brokers Fee'!AY$15*$BI28</f>
        <v>4.0325168355063834</v>
      </c>
      <c r="Q28" s="171">
        <f>'Brokers Fee'!AZ$15*$BI28</f>
        <v>4.0325168355063834</v>
      </c>
      <c r="R28" s="171">
        <f>'Brokers Fee'!BA$15*$BI28</f>
        <v>4.0325168355063834</v>
      </c>
      <c r="S28" s="171">
        <f>'Brokers Fee'!BB$15*$BI28</f>
        <v>4.0325168355063834</v>
      </c>
      <c r="T28" s="171">
        <f>'Brokers Fee'!BC$15*$BI28</f>
        <v>4.0325168355063834</v>
      </c>
      <c r="U28" s="171">
        <f>'Brokers Fee'!BD$15*$BI28</f>
        <v>4.1534923405715753</v>
      </c>
      <c r="V28" s="171">
        <f>'Brokers Fee'!BE$15*$BI28</f>
        <v>4.1534923405715753</v>
      </c>
      <c r="W28" s="171">
        <f>'Brokers Fee'!BF$15*$BI28</f>
        <v>4.1534923405715753</v>
      </c>
      <c r="X28" s="171">
        <f>'Brokers Fee'!BG$15*$BI28</f>
        <v>4.1534923405715753</v>
      </c>
      <c r="Y28" s="171">
        <f>'Brokers Fee'!BH$15*$BI28</f>
        <v>4.1534923405715753</v>
      </c>
      <c r="Z28" s="171">
        <f>'Brokers Fee'!BI$15*$BI28</f>
        <v>4.1534923405715753</v>
      </c>
      <c r="AA28" s="171">
        <f>'Brokers Fee'!BJ$15*$BI28</f>
        <v>4.1534923405715753</v>
      </c>
      <c r="AB28" s="171">
        <f>'Brokers Fee'!BK$15*$BI28</f>
        <v>4.1534923405715753</v>
      </c>
      <c r="AC28" s="171">
        <f>'Brokers Fee'!BL$15*$BI28</f>
        <v>4.1534923405715753</v>
      </c>
      <c r="AD28" s="171">
        <f>'Brokers Fee'!BM$15*$BI28</f>
        <v>4.1534923405715753</v>
      </c>
      <c r="AE28" s="171">
        <f>'Brokers Fee'!BN$15*$BI28</f>
        <v>4.1534923405715753</v>
      </c>
      <c r="AF28" s="171">
        <f>'Brokers Fee'!BO$15*$BI28</f>
        <v>4.1534923405715753</v>
      </c>
      <c r="AG28" s="171">
        <f>'Brokers Fee'!BP$15*$BI28</f>
        <v>4.2780971107887229</v>
      </c>
      <c r="AH28" s="171">
        <f>'Brokers Fee'!BQ$15*$BI28</f>
        <v>4.2780971107887229</v>
      </c>
      <c r="AI28" s="171">
        <f>'Brokers Fee'!BR$15*$BI28</f>
        <v>4.2780971107887229</v>
      </c>
      <c r="AJ28" s="171">
        <f>'Brokers Fee'!BS$15*$BI28</f>
        <v>4.2780971107887229</v>
      </c>
      <c r="AK28" s="171">
        <f>'Brokers Fee'!BT$15*$BI28</f>
        <v>4.2780971107887229</v>
      </c>
      <c r="AL28" s="171">
        <f>'Brokers Fee'!BU$15*$BI28</f>
        <v>4.2780971107887229</v>
      </c>
      <c r="AM28" s="171">
        <f>'Brokers Fee'!BV$15*$BI28</f>
        <v>4.2780971107887229</v>
      </c>
      <c r="AN28" s="171">
        <f>'Brokers Fee'!BW$15*$BI28</f>
        <v>4.2780971107887229</v>
      </c>
      <c r="AO28" s="171">
        <f>'Brokers Fee'!BX$15*$BI28</f>
        <v>4.2780971107887229</v>
      </c>
      <c r="AP28" s="171">
        <f>'Brokers Fee'!BY$15*$BI28</f>
        <v>4.2780971107887229</v>
      </c>
      <c r="AQ28" s="171">
        <f>'Brokers Fee'!BZ$15*$BI28</f>
        <v>4.2780971107887229</v>
      </c>
      <c r="AR28" s="171">
        <f>'Brokers Fee'!CA$15*$BI28</f>
        <v>4.2780971107887229</v>
      </c>
      <c r="AS28" s="171">
        <f>'Brokers Fee'!CB$15*$BI28</f>
        <v>4.4064400241123849</v>
      </c>
      <c r="AT28" s="171">
        <f>'Brokers Fee'!CC$15*$BI28</f>
        <v>4.4064400241123849</v>
      </c>
      <c r="AU28" s="171">
        <f>'Brokers Fee'!CD$15*$BI28</f>
        <v>4.4064400241123849</v>
      </c>
      <c r="AV28" s="171">
        <f>'Brokers Fee'!CE$15*$BI28</f>
        <v>4.4064400241123849</v>
      </c>
      <c r="AW28" s="171">
        <f>'Brokers Fee'!CF$15*$BI28</f>
        <v>4.4064400241123849</v>
      </c>
      <c r="AX28" s="171">
        <f>'Brokers Fee'!CG$15*$BI28</f>
        <v>4.4064400241123849</v>
      </c>
      <c r="AY28" s="171">
        <f>'Brokers Fee'!CH$15*$BI28</f>
        <v>4.4064400241123849</v>
      </c>
      <c r="AZ28" s="171">
        <f>'Brokers Fee'!CI$15*$BI28</f>
        <v>4.4064400241123849</v>
      </c>
      <c r="BA28" s="171">
        <f>'Brokers Fee'!CJ$15*$BI28</f>
        <v>4.4064400241123849</v>
      </c>
      <c r="BB28" s="171">
        <f>'Brokers Fee'!CK$15*$BI28</f>
        <v>4.4064400241123849</v>
      </c>
      <c r="BC28" s="171">
        <f>'Brokers Fee'!CL$15*$BI28</f>
        <v>4.4064400241123849</v>
      </c>
      <c r="BD28" s="171">
        <f>'Brokers Fee'!CM$15*$BI28</f>
        <v>4.4064400241123849</v>
      </c>
      <c r="BE28" s="171">
        <f>'Brokers Fee'!CN$15*$BI28</f>
        <v>4.538633224835757</v>
      </c>
      <c r="BF28" s="171">
        <f>'Brokers Fee'!CO$15*$BI28</f>
        <v>4.538633224835757</v>
      </c>
      <c r="BG28" s="171">
        <f>'Brokers Fee'!CP$15*$BI28</f>
        <v>4.538633224835757</v>
      </c>
      <c r="BI28" s="174">
        <f>SUMIF(Revenue!$P:$P,'Broker''s Fees (USD)'!$F28,Revenue!$F:$F)</f>
        <v>9.9152575887879744E-5</v>
      </c>
    </row>
    <row r="29" spans="1:61" s="173" customFormat="1" ht="12.75" hidden="1" customHeight="1">
      <c r="A29" s="179" t="s">
        <v>589</v>
      </c>
      <c r="B29" s="179" t="s">
        <v>589</v>
      </c>
      <c r="C29" s="170" t="str" cm="1">
        <f t="array" ref="C29">IFERROR(INDEX('Legal Entity'!B:B,MATCH('Broker''s Fees (USD)'!F29,'Legal Entity'!A:A,0),0),0)</f>
        <v>1610 - Corix Utilities Systems (Georgia) Inc.</v>
      </c>
      <c r="D29" s="170" t="str" cm="1">
        <f t="array" ref="D29">IFERROR(INDEX('Legal Entity'!C:C,MATCH(F29,'Legal Entity'!A:A,0),0),0)</f>
        <v>US</v>
      </c>
      <c r="E29" s="170" t="s">
        <v>635</v>
      </c>
      <c r="F29" s="170" t="s">
        <v>259</v>
      </c>
      <c r="G29" s="170"/>
      <c r="H29" s="171">
        <f>'Brokers Fee'!AQ$15*$BI29</f>
        <v>5.2488313229918813</v>
      </c>
      <c r="I29" s="171">
        <f>'Brokers Fee'!AR$15*$BI29</f>
        <v>5.6245793500772558</v>
      </c>
      <c r="J29" s="171">
        <f>'Brokers Fee'!AS$15*$BI29</f>
        <v>5.6245793500772558</v>
      </c>
      <c r="K29" s="171">
        <f>'Brokers Fee'!AT$15*$BI29</f>
        <v>5.6245793500772558</v>
      </c>
      <c r="L29" s="171">
        <f>'Brokers Fee'!AU$15*$BI29</f>
        <v>5.6245793500772558</v>
      </c>
      <c r="M29" s="171">
        <f>'Brokers Fee'!AV$15*$BI29</f>
        <v>5.6245793500772558</v>
      </c>
      <c r="N29" s="171">
        <f>'Brokers Fee'!AW$15*$BI29</f>
        <v>5.6245793500772558</v>
      </c>
      <c r="O29" s="171">
        <f>'Brokers Fee'!AX$15*$BI29</f>
        <v>5.6245793500772558</v>
      </c>
      <c r="P29" s="171">
        <f>'Brokers Fee'!AY$15*$BI29</f>
        <v>5.6245793500772558</v>
      </c>
      <c r="Q29" s="171">
        <f>'Brokers Fee'!AZ$15*$BI29</f>
        <v>5.6245793500772558</v>
      </c>
      <c r="R29" s="171">
        <f>'Brokers Fee'!BA$15*$BI29</f>
        <v>5.6245793500772558</v>
      </c>
      <c r="S29" s="171">
        <f>'Brokers Fee'!BB$15*$BI29</f>
        <v>5.6245793500772558</v>
      </c>
      <c r="T29" s="171">
        <f>'Brokers Fee'!BC$15*$BI29</f>
        <v>5.6245793500772558</v>
      </c>
      <c r="U29" s="171">
        <f>'Brokers Fee'!BD$15*$BI29</f>
        <v>5.7933167305795736</v>
      </c>
      <c r="V29" s="171">
        <f>'Brokers Fee'!BE$15*$BI29</f>
        <v>5.7933167305795736</v>
      </c>
      <c r="W29" s="171">
        <f>'Brokers Fee'!BF$15*$BI29</f>
        <v>5.7933167305795736</v>
      </c>
      <c r="X29" s="171">
        <f>'Brokers Fee'!BG$15*$BI29</f>
        <v>5.7933167305795736</v>
      </c>
      <c r="Y29" s="171">
        <f>'Brokers Fee'!BH$15*$BI29</f>
        <v>5.7933167305795736</v>
      </c>
      <c r="Z29" s="171">
        <f>'Brokers Fee'!BI$15*$BI29</f>
        <v>5.7933167305795736</v>
      </c>
      <c r="AA29" s="171">
        <f>'Brokers Fee'!BJ$15*$BI29</f>
        <v>5.7933167305795736</v>
      </c>
      <c r="AB29" s="171">
        <f>'Brokers Fee'!BK$15*$BI29</f>
        <v>5.7933167305795736</v>
      </c>
      <c r="AC29" s="171">
        <f>'Brokers Fee'!BL$15*$BI29</f>
        <v>5.7933167305795736</v>
      </c>
      <c r="AD29" s="171">
        <f>'Brokers Fee'!BM$15*$BI29</f>
        <v>5.7933167305795736</v>
      </c>
      <c r="AE29" s="171">
        <f>'Brokers Fee'!BN$15*$BI29</f>
        <v>5.7933167305795736</v>
      </c>
      <c r="AF29" s="171">
        <f>'Brokers Fee'!BO$15*$BI29</f>
        <v>5.7933167305795736</v>
      </c>
      <c r="AG29" s="171">
        <f>'Brokers Fee'!BP$15*$BI29</f>
        <v>5.9671162324969602</v>
      </c>
      <c r="AH29" s="171">
        <f>'Brokers Fee'!BQ$15*$BI29</f>
        <v>5.9671162324969602</v>
      </c>
      <c r="AI29" s="171">
        <f>'Brokers Fee'!BR$15*$BI29</f>
        <v>5.9671162324969602</v>
      </c>
      <c r="AJ29" s="171">
        <f>'Brokers Fee'!BS$15*$BI29</f>
        <v>5.9671162324969602</v>
      </c>
      <c r="AK29" s="171">
        <f>'Brokers Fee'!BT$15*$BI29</f>
        <v>5.9671162324969602</v>
      </c>
      <c r="AL29" s="171">
        <f>'Brokers Fee'!BU$15*$BI29</f>
        <v>5.9671162324969602</v>
      </c>
      <c r="AM29" s="171">
        <f>'Brokers Fee'!BV$15*$BI29</f>
        <v>5.9671162324969602</v>
      </c>
      <c r="AN29" s="171">
        <f>'Brokers Fee'!BW$15*$BI29</f>
        <v>5.9671162324969602</v>
      </c>
      <c r="AO29" s="171">
        <f>'Brokers Fee'!BX$15*$BI29</f>
        <v>5.9671162324969602</v>
      </c>
      <c r="AP29" s="171">
        <f>'Brokers Fee'!BY$15*$BI29</f>
        <v>5.9671162324969602</v>
      </c>
      <c r="AQ29" s="171">
        <f>'Brokers Fee'!BZ$15*$BI29</f>
        <v>5.9671162324969602</v>
      </c>
      <c r="AR29" s="171">
        <f>'Brokers Fee'!CA$15*$BI29</f>
        <v>5.9671162324969602</v>
      </c>
      <c r="AS29" s="171">
        <f>'Brokers Fee'!CB$15*$BI29</f>
        <v>6.1461297194718698</v>
      </c>
      <c r="AT29" s="171">
        <f>'Brokers Fee'!CC$15*$BI29</f>
        <v>6.1461297194718698</v>
      </c>
      <c r="AU29" s="171">
        <f>'Brokers Fee'!CD$15*$BI29</f>
        <v>6.1461297194718698</v>
      </c>
      <c r="AV29" s="171">
        <f>'Brokers Fee'!CE$15*$BI29</f>
        <v>6.1461297194718698</v>
      </c>
      <c r="AW29" s="171">
        <f>'Brokers Fee'!CF$15*$BI29</f>
        <v>6.1461297194718698</v>
      </c>
      <c r="AX29" s="171">
        <f>'Brokers Fee'!CG$15*$BI29</f>
        <v>6.1461297194718698</v>
      </c>
      <c r="AY29" s="171">
        <f>'Brokers Fee'!CH$15*$BI29</f>
        <v>6.1461297194718698</v>
      </c>
      <c r="AZ29" s="171">
        <f>'Brokers Fee'!CI$15*$BI29</f>
        <v>6.1461297194718698</v>
      </c>
      <c r="BA29" s="171">
        <f>'Brokers Fee'!CJ$15*$BI29</f>
        <v>6.1461297194718698</v>
      </c>
      <c r="BB29" s="171">
        <f>'Brokers Fee'!CK$15*$BI29</f>
        <v>6.1461297194718698</v>
      </c>
      <c r="BC29" s="171">
        <f>'Brokers Fee'!CL$15*$BI29</f>
        <v>6.1461297194718698</v>
      </c>
      <c r="BD29" s="171">
        <f>'Brokers Fee'!CM$15*$BI29</f>
        <v>6.1461297194718698</v>
      </c>
      <c r="BE29" s="171">
        <f>'Brokers Fee'!CN$15*$BI29</f>
        <v>6.3305136110560269</v>
      </c>
      <c r="BF29" s="171">
        <f>'Brokers Fee'!CO$15*$BI29</f>
        <v>6.3305136110560269</v>
      </c>
      <c r="BG29" s="171">
        <f>'Brokers Fee'!CP$15*$BI29</f>
        <v>6.3305136110560269</v>
      </c>
      <c r="BI29" s="174">
        <f>SUMIF(Revenue!$P:$P,'Broker''s Fees (USD)'!$F29,Revenue!$F:$F)</f>
        <v>1.3829862430714545E-4</v>
      </c>
    </row>
    <row r="30" spans="1:61" s="173" customFormat="1" ht="12.75" hidden="1" customHeight="1">
      <c r="A30" s="179" t="s">
        <v>589</v>
      </c>
      <c r="B30" s="179" t="s">
        <v>589</v>
      </c>
      <c r="C30" s="170" t="str" cm="1">
        <f t="array" ref="C30">IFERROR(INDEX('Legal Entity'!B:B,MATCH('Broker''s Fees (USD)'!F30,'Legal Entity'!A:A,0),0),0)</f>
        <v>1610 - Corix Utilities Systems (Georgia) Inc.</v>
      </c>
      <c r="D30" s="170" t="str" cm="1">
        <f t="array" ref="D30">IFERROR(INDEX('Legal Entity'!C:C,MATCH(F30,'Legal Entity'!A:A,0),0),0)</f>
        <v>US</v>
      </c>
      <c r="E30" s="170" t="s">
        <v>635</v>
      </c>
      <c r="F30" s="170" t="s">
        <v>260</v>
      </c>
      <c r="G30" s="170"/>
      <c r="H30" s="171">
        <f>'Brokers Fee'!AQ$15*$BI30</f>
        <v>3.709644336306642</v>
      </c>
      <c r="I30" s="171">
        <f>'Brokers Fee'!AR$15*$BI30</f>
        <v>3.9752066024152661</v>
      </c>
      <c r="J30" s="171">
        <f>'Brokers Fee'!AS$15*$BI30</f>
        <v>3.9752066024152661</v>
      </c>
      <c r="K30" s="171">
        <f>'Brokers Fee'!AT$15*$BI30</f>
        <v>3.9752066024152661</v>
      </c>
      <c r="L30" s="171">
        <f>'Brokers Fee'!AU$15*$BI30</f>
        <v>3.9752066024152661</v>
      </c>
      <c r="M30" s="171">
        <f>'Brokers Fee'!AV$15*$BI30</f>
        <v>3.9752066024152661</v>
      </c>
      <c r="N30" s="171">
        <f>'Brokers Fee'!AW$15*$BI30</f>
        <v>3.9752066024152661</v>
      </c>
      <c r="O30" s="171">
        <f>'Brokers Fee'!AX$15*$BI30</f>
        <v>3.9752066024152661</v>
      </c>
      <c r="P30" s="171">
        <f>'Brokers Fee'!AY$15*$BI30</f>
        <v>3.9752066024152661</v>
      </c>
      <c r="Q30" s="171">
        <f>'Brokers Fee'!AZ$15*$BI30</f>
        <v>3.9752066024152661</v>
      </c>
      <c r="R30" s="171">
        <f>'Brokers Fee'!BA$15*$BI30</f>
        <v>3.9752066024152661</v>
      </c>
      <c r="S30" s="171">
        <f>'Brokers Fee'!BB$15*$BI30</f>
        <v>3.9752066024152661</v>
      </c>
      <c r="T30" s="171">
        <f>'Brokers Fee'!BC$15*$BI30</f>
        <v>3.9752066024152661</v>
      </c>
      <c r="U30" s="171">
        <f>'Brokers Fee'!BD$15*$BI30</f>
        <v>4.0944628004877242</v>
      </c>
      <c r="V30" s="171">
        <f>'Brokers Fee'!BE$15*$BI30</f>
        <v>4.0944628004877242</v>
      </c>
      <c r="W30" s="171">
        <f>'Brokers Fee'!BF$15*$BI30</f>
        <v>4.0944628004877242</v>
      </c>
      <c r="X30" s="171">
        <f>'Brokers Fee'!BG$15*$BI30</f>
        <v>4.0944628004877242</v>
      </c>
      <c r="Y30" s="171">
        <f>'Brokers Fee'!BH$15*$BI30</f>
        <v>4.0944628004877242</v>
      </c>
      <c r="Z30" s="171">
        <f>'Brokers Fee'!BI$15*$BI30</f>
        <v>4.0944628004877242</v>
      </c>
      <c r="AA30" s="171">
        <f>'Brokers Fee'!BJ$15*$BI30</f>
        <v>4.0944628004877242</v>
      </c>
      <c r="AB30" s="171">
        <f>'Brokers Fee'!BK$15*$BI30</f>
        <v>4.0944628004877242</v>
      </c>
      <c r="AC30" s="171">
        <f>'Brokers Fee'!BL$15*$BI30</f>
        <v>4.0944628004877242</v>
      </c>
      <c r="AD30" s="171">
        <f>'Brokers Fee'!BM$15*$BI30</f>
        <v>4.0944628004877242</v>
      </c>
      <c r="AE30" s="171">
        <f>'Brokers Fee'!BN$15*$BI30</f>
        <v>4.0944628004877242</v>
      </c>
      <c r="AF30" s="171">
        <f>'Brokers Fee'!BO$15*$BI30</f>
        <v>4.0944628004877242</v>
      </c>
      <c r="AG30" s="171">
        <f>'Brokers Fee'!BP$15*$BI30</f>
        <v>4.2172966845023563</v>
      </c>
      <c r="AH30" s="171">
        <f>'Brokers Fee'!BQ$15*$BI30</f>
        <v>4.2172966845023563</v>
      </c>
      <c r="AI30" s="171">
        <f>'Brokers Fee'!BR$15*$BI30</f>
        <v>4.2172966845023563</v>
      </c>
      <c r="AJ30" s="171">
        <f>'Brokers Fee'!BS$15*$BI30</f>
        <v>4.2172966845023563</v>
      </c>
      <c r="AK30" s="171">
        <f>'Brokers Fee'!BT$15*$BI30</f>
        <v>4.2172966845023563</v>
      </c>
      <c r="AL30" s="171">
        <f>'Brokers Fee'!BU$15*$BI30</f>
        <v>4.2172966845023563</v>
      </c>
      <c r="AM30" s="171">
        <f>'Brokers Fee'!BV$15*$BI30</f>
        <v>4.2172966845023563</v>
      </c>
      <c r="AN30" s="171">
        <f>'Brokers Fee'!BW$15*$BI30</f>
        <v>4.2172966845023563</v>
      </c>
      <c r="AO30" s="171">
        <f>'Brokers Fee'!BX$15*$BI30</f>
        <v>4.2172966845023563</v>
      </c>
      <c r="AP30" s="171">
        <f>'Brokers Fee'!BY$15*$BI30</f>
        <v>4.2172966845023563</v>
      </c>
      <c r="AQ30" s="171">
        <f>'Brokers Fee'!BZ$15*$BI30</f>
        <v>4.2172966845023563</v>
      </c>
      <c r="AR30" s="171">
        <f>'Brokers Fee'!CA$15*$BI30</f>
        <v>4.2172966845023563</v>
      </c>
      <c r="AS30" s="171">
        <f>'Brokers Fee'!CB$15*$BI30</f>
        <v>4.3438155850374276</v>
      </c>
      <c r="AT30" s="171">
        <f>'Brokers Fee'!CC$15*$BI30</f>
        <v>4.3438155850374276</v>
      </c>
      <c r="AU30" s="171">
        <f>'Brokers Fee'!CD$15*$BI30</f>
        <v>4.3438155850374276</v>
      </c>
      <c r="AV30" s="171">
        <f>'Brokers Fee'!CE$15*$BI30</f>
        <v>4.3438155850374276</v>
      </c>
      <c r="AW30" s="171">
        <f>'Brokers Fee'!CF$15*$BI30</f>
        <v>4.3438155850374276</v>
      </c>
      <c r="AX30" s="171">
        <f>'Brokers Fee'!CG$15*$BI30</f>
        <v>4.3438155850374276</v>
      </c>
      <c r="AY30" s="171">
        <f>'Brokers Fee'!CH$15*$BI30</f>
        <v>4.3438155850374276</v>
      </c>
      <c r="AZ30" s="171">
        <f>'Brokers Fee'!CI$15*$BI30</f>
        <v>4.3438155850374276</v>
      </c>
      <c r="BA30" s="171">
        <f>'Brokers Fee'!CJ$15*$BI30</f>
        <v>4.3438155850374276</v>
      </c>
      <c r="BB30" s="171">
        <f>'Brokers Fee'!CK$15*$BI30</f>
        <v>4.3438155850374276</v>
      </c>
      <c r="BC30" s="171">
        <f>'Brokers Fee'!CL$15*$BI30</f>
        <v>4.3438155850374276</v>
      </c>
      <c r="BD30" s="171">
        <f>'Brokers Fee'!CM$15*$BI30</f>
        <v>4.3438155850374276</v>
      </c>
      <c r="BE30" s="171">
        <f>'Brokers Fee'!CN$15*$BI30</f>
        <v>4.4741300525885501</v>
      </c>
      <c r="BF30" s="171">
        <f>'Brokers Fee'!CO$15*$BI30</f>
        <v>4.4741300525885501</v>
      </c>
      <c r="BG30" s="171">
        <f>'Brokers Fee'!CP$15*$BI30</f>
        <v>4.4741300525885501</v>
      </c>
      <c r="BI30" s="174">
        <f>SUMIF(Revenue!$P:$P,'Broker''s Fees (USD)'!$F30,Revenue!$F:$F)</f>
        <v>9.774341692648745E-5</v>
      </c>
    </row>
    <row r="31" spans="1:61" s="173" customFormat="1" ht="12.75" hidden="1" customHeight="1">
      <c r="A31" s="179" t="s">
        <v>589</v>
      </c>
      <c r="B31" s="179" t="s">
        <v>589</v>
      </c>
      <c r="C31" s="170" t="str" cm="1">
        <f t="array" ref="C31">IFERROR(INDEX('Legal Entity'!B:B,MATCH('Broker''s Fees (USD)'!F31,'Legal Entity'!A:A,0),0),0)</f>
        <v>1610 - Corix Utilities Systems (Georgia) Inc.</v>
      </c>
      <c r="D31" s="170" t="str" cm="1">
        <f t="array" ref="D31">IFERROR(INDEX('Legal Entity'!C:C,MATCH(F31,'Legal Entity'!A:A,0),0),0)</f>
        <v>US</v>
      </c>
      <c r="E31" s="170" t="s">
        <v>635</v>
      </c>
      <c r="F31" s="170" t="s">
        <v>268</v>
      </c>
      <c r="G31" s="170"/>
      <c r="H31" s="171">
        <f>'Brokers Fee'!AQ$15*$BI31</f>
        <v>6.2674302431155935</v>
      </c>
      <c r="I31" s="171">
        <f>'Brokers Fee'!AR$15*$BI31</f>
        <v>6.7160966992903619</v>
      </c>
      <c r="J31" s="171">
        <f>'Brokers Fee'!AS$15*$BI31</f>
        <v>6.7160966992903619</v>
      </c>
      <c r="K31" s="171">
        <f>'Brokers Fee'!AT$15*$BI31</f>
        <v>6.7160966992903619</v>
      </c>
      <c r="L31" s="171">
        <f>'Brokers Fee'!AU$15*$BI31</f>
        <v>6.7160966992903619</v>
      </c>
      <c r="M31" s="171">
        <f>'Brokers Fee'!AV$15*$BI31</f>
        <v>6.7160966992903619</v>
      </c>
      <c r="N31" s="171">
        <f>'Brokers Fee'!AW$15*$BI31</f>
        <v>6.7160966992903619</v>
      </c>
      <c r="O31" s="171">
        <f>'Brokers Fee'!AX$15*$BI31</f>
        <v>6.7160966992903619</v>
      </c>
      <c r="P31" s="171">
        <f>'Brokers Fee'!AY$15*$BI31</f>
        <v>6.7160966992903619</v>
      </c>
      <c r="Q31" s="171">
        <f>'Brokers Fee'!AZ$15*$BI31</f>
        <v>6.7160966992903619</v>
      </c>
      <c r="R31" s="171">
        <f>'Brokers Fee'!BA$15*$BI31</f>
        <v>6.7160966992903619</v>
      </c>
      <c r="S31" s="171">
        <f>'Brokers Fee'!BB$15*$BI31</f>
        <v>6.7160966992903619</v>
      </c>
      <c r="T31" s="171">
        <f>'Brokers Fee'!BC$15*$BI31</f>
        <v>6.7160966992903619</v>
      </c>
      <c r="U31" s="171">
        <f>'Brokers Fee'!BD$15*$BI31</f>
        <v>6.9175796002690735</v>
      </c>
      <c r="V31" s="171">
        <f>'Brokers Fee'!BE$15*$BI31</f>
        <v>6.9175796002690735</v>
      </c>
      <c r="W31" s="171">
        <f>'Brokers Fee'!BF$15*$BI31</f>
        <v>6.9175796002690735</v>
      </c>
      <c r="X31" s="171">
        <f>'Brokers Fee'!BG$15*$BI31</f>
        <v>6.9175796002690735</v>
      </c>
      <c r="Y31" s="171">
        <f>'Brokers Fee'!BH$15*$BI31</f>
        <v>6.9175796002690735</v>
      </c>
      <c r="Z31" s="171">
        <f>'Brokers Fee'!BI$15*$BI31</f>
        <v>6.9175796002690735</v>
      </c>
      <c r="AA31" s="171">
        <f>'Brokers Fee'!BJ$15*$BI31</f>
        <v>6.9175796002690735</v>
      </c>
      <c r="AB31" s="171">
        <f>'Brokers Fee'!BK$15*$BI31</f>
        <v>6.9175796002690735</v>
      </c>
      <c r="AC31" s="171">
        <f>'Brokers Fee'!BL$15*$BI31</f>
        <v>6.9175796002690735</v>
      </c>
      <c r="AD31" s="171">
        <f>'Brokers Fee'!BM$15*$BI31</f>
        <v>6.9175796002690735</v>
      </c>
      <c r="AE31" s="171">
        <f>'Brokers Fee'!BN$15*$BI31</f>
        <v>6.9175796002690735</v>
      </c>
      <c r="AF31" s="171">
        <f>'Brokers Fee'!BO$15*$BI31</f>
        <v>6.9175796002690735</v>
      </c>
      <c r="AG31" s="171">
        <f>'Brokers Fee'!BP$15*$BI31</f>
        <v>7.1251069882771452</v>
      </c>
      <c r="AH31" s="171">
        <f>'Brokers Fee'!BQ$15*$BI31</f>
        <v>7.1251069882771452</v>
      </c>
      <c r="AI31" s="171">
        <f>'Brokers Fee'!BR$15*$BI31</f>
        <v>7.1251069882771452</v>
      </c>
      <c r="AJ31" s="171">
        <f>'Brokers Fee'!BS$15*$BI31</f>
        <v>7.1251069882771452</v>
      </c>
      <c r="AK31" s="171">
        <f>'Brokers Fee'!BT$15*$BI31</f>
        <v>7.1251069882771452</v>
      </c>
      <c r="AL31" s="171">
        <f>'Brokers Fee'!BU$15*$BI31</f>
        <v>7.1251069882771452</v>
      </c>
      <c r="AM31" s="171">
        <f>'Brokers Fee'!BV$15*$BI31</f>
        <v>7.1251069882771452</v>
      </c>
      <c r="AN31" s="171">
        <f>'Brokers Fee'!BW$15*$BI31</f>
        <v>7.1251069882771452</v>
      </c>
      <c r="AO31" s="171">
        <f>'Brokers Fee'!BX$15*$BI31</f>
        <v>7.1251069882771452</v>
      </c>
      <c r="AP31" s="171">
        <f>'Brokers Fee'!BY$15*$BI31</f>
        <v>7.1251069882771452</v>
      </c>
      <c r="AQ31" s="171">
        <f>'Brokers Fee'!BZ$15*$BI31</f>
        <v>7.1251069882771452</v>
      </c>
      <c r="AR31" s="171">
        <f>'Brokers Fee'!CA$15*$BI31</f>
        <v>7.1251069882771452</v>
      </c>
      <c r="AS31" s="171">
        <f>'Brokers Fee'!CB$15*$BI31</f>
        <v>7.3388601979254604</v>
      </c>
      <c r="AT31" s="171">
        <f>'Brokers Fee'!CC$15*$BI31</f>
        <v>7.3388601979254604</v>
      </c>
      <c r="AU31" s="171">
        <f>'Brokers Fee'!CD$15*$BI31</f>
        <v>7.3388601979254604</v>
      </c>
      <c r="AV31" s="171">
        <f>'Brokers Fee'!CE$15*$BI31</f>
        <v>7.3388601979254604</v>
      </c>
      <c r="AW31" s="171">
        <f>'Brokers Fee'!CF$15*$BI31</f>
        <v>7.3388601979254604</v>
      </c>
      <c r="AX31" s="171">
        <f>'Brokers Fee'!CG$15*$BI31</f>
        <v>7.3388601979254604</v>
      </c>
      <c r="AY31" s="171">
        <f>'Brokers Fee'!CH$15*$BI31</f>
        <v>7.3388601979254604</v>
      </c>
      <c r="AZ31" s="171">
        <f>'Brokers Fee'!CI$15*$BI31</f>
        <v>7.3388601979254604</v>
      </c>
      <c r="BA31" s="171">
        <f>'Brokers Fee'!CJ$15*$BI31</f>
        <v>7.3388601979254604</v>
      </c>
      <c r="BB31" s="171">
        <f>'Brokers Fee'!CK$15*$BI31</f>
        <v>7.3388601979254604</v>
      </c>
      <c r="BC31" s="171">
        <f>'Brokers Fee'!CL$15*$BI31</f>
        <v>7.3388601979254604</v>
      </c>
      <c r="BD31" s="171">
        <f>'Brokers Fee'!CM$15*$BI31</f>
        <v>7.3388601979254604</v>
      </c>
      <c r="BE31" s="171">
        <f>'Brokers Fee'!CN$15*$BI31</f>
        <v>7.5590260038632255</v>
      </c>
      <c r="BF31" s="171">
        <f>'Brokers Fee'!CO$15*$BI31</f>
        <v>7.5590260038632255</v>
      </c>
      <c r="BG31" s="171">
        <f>'Brokers Fee'!CP$15*$BI31</f>
        <v>7.5590260038632255</v>
      </c>
      <c r="BI31" s="174">
        <f>SUMIF(Revenue!$P:$P,'Broker''s Fees (USD)'!$F31,Revenue!$F:$F)</f>
        <v>1.6513713762663151E-4</v>
      </c>
    </row>
    <row r="32" spans="1:61" s="173" customFormat="1" ht="12.75" hidden="1" customHeight="1">
      <c r="A32" s="179" t="s">
        <v>589</v>
      </c>
      <c r="B32" s="179" t="s">
        <v>589</v>
      </c>
      <c r="C32" s="170" t="str" cm="1">
        <f t="array" ref="C32">IFERROR(INDEX('Legal Entity'!B:B,MATCH('Broker''s Fees (USD)'!F32,'Legal Entity'!A:A,0),0),0)</f>
        <v>1116 - CAROLINA WATER SERVICE, INC. OF NORTH CAROLINA</v>
      </c>
      <c r="D32" s="170" t="str" cm="1">
        <f t="array" ref="D32">IFERROR(INDEX('Legal Entity'!C:C,MATCH(F32,'Legal Entity'!A:A,0),0),0)</f>
        <v>US</v>
      </c>
      <c r="E32" s="170" t="s">
        <v>635</v>
      </c>
      <c r="F32" s="170" t="s">
        <v>14</v>
      </c>
      <c r="G32" s="170"/>
      <c r="H32" s="171">
        <f>'Brokers Fee'!AQ$15*$BI32</f>
        <v>4773.5049449187181</v>
      </c>
      <c r="I32" s="171">
        <f>'Brokers Fee'!AR$15*$BI32</f>
        <v>5115.2257880859734</v>
      </c>
      <c r="J32" s="171">
        <f>'Brokers Fee'!AS$15*$BI32</f>
        <v>5115.2257880859734</v>
      </c>
      <c r="K32" s="171">
        <f>'Brokers Fee'!AT$15*$BI32</f>
        <v>5115.2257880859734</v>
      </c>
      <c r="L32" s="171">
        <f>'Brokers Fee'!AU$15*$BI32</f>
        <v>5115.2257880859734</v>
      </c>
      <c r="M32" s="171">
        <f>'Brokers Fee'!AV$15*$BI32</f>
        <v>5115.2257880859734</v>
      </c>
      <c r="N32" s="171">
        <f>'Brokers Fee'!AW$15*$BI32</f>
        <v>5115.2257880859734</v>
      </c>
      <c r="O32" s="171">
        <f>'Brokers Fee'!AX$15*$BI32</f>
        <v>5115.2257880859734</v>
      </c>
      <c r="P32" s="171">
        <f>'Brokers Fee'!AY$15*$BI32</f>
        <v>5115.2257880859734</v>
      </c>
      <c r="Q32" s="171">
        <f>'Brokers Fee'!AZ$15*$BI32</f>
        <v>5115.2257880859734</v>
      </c>
      <c r="R32" s="171">
        <f>'Brokers Fee'!BA$15*$BI32</f>
        <v>5115.2257880859734</v>
      </c>
      <c r="S32" s="171">
        <f>'Brokers Fee'!BB$15*$BI32</f>
        <v>5115.2257880859734</v>
      </c>
      <c r="T32" s="171">
        <f>'Brokers Fee'!BC$15*$BI32</f>
        <v>5115.2257880859734</v>
      </c>
      <c r="U32" s="171">
        <f>'Brokers Fee'!BD$15*$BI32</f>
        <v>5268.6825617285531</v>
      </c>
      <c r="V32" s="171">
        <f>'Brokers Fee'!BE$15*$BI32</f>
        <v>5268.6825617285531</v>
      </c>
      <c r="W32" s="171">
        <f>'Brokers Fee'!BF$15*$BI32</f>
        <v>5268.6825617285531</v>
      </c>
      <c r="X32" s="171">
        <f>'Brokers Fee'!BG$15*$BI32</f>
        <v>5268.6825617285531</v>
      </c>
      <c r="Y32" s="171">
        <f>'Brokers Fee'!BH$15*$BI32</f>
        <v>5268.6825617285531</v>
      </c>
      <c r="Z32" s="171">
        <f>'Brokers Fee'!BI$15*$BI32</f>
        <v>5268.6825617285531</v>
      </c>
      <c r="AA32" s="171">
        <f>'Brokers Fee'!BJ$15*$BI32</f>
        <v>5268.6825617285531</v>
      </c>
      <c r="AB32" s="171">
        <f>'Brokers Fee'!BK$15*$BI32</f>
        <v>5268.6825617285531</v>
      </c>
      <c r="AC32" s="171">
        <f>'Brokers Fee'!BL$15*$BI32</f>
        <v>5268.6825617285531</v>
      </c>
      <c r="AD32" s="171">
        <f>'Brokers Fee'!BM$15*$BI32</f>
        <v>5268.6825617285531</v>
      </c>
      <c r="AE32" s="171">
        <f>'Brokers Fee'!BN$15*$BI32</f>
        <v>5268.6825617285531</v>
      </c>
      <c r="AF32" s="171">
        <f>'Brokers Fee'!BO$15*$BI32</f>
        <v>5268.6825617285531</v>
      </c>
      <c r="AG32" s="171">
        <f>'Brokers Fee'!BP$15*$BI32</f>
        <v>5426.7430385804091</v>
      </c>
      <c r="AH32" s="171">
        <f>'Brokers Fee'!BQ$15*$BI32</f>
        <v>5426.7430385804091</v>
      </c>
      <c r="AI32" s="171">
        <f>'Brokers Fee'!BR$15*$BI32</f>
        <v>5426.7430385804091</v>
      </c>
      <c r="AJ32" s="171">
        <f>'Brokers Fee'!BS$15*$BI32</f>
        <v>5426.7430385804091</v>
      </c>
      <c r="AK32" s="171">
        <f>'Brokers Fee'!BT$15*$BI32</f>
        <v>5426.7430385804091</v>
      </c>
      <c r="AL32" s="171">
        <f>'Brokers Fee'!BU$15*$BI32</f>
        <v>5426.7430385804091</v>
      </c>
      <c r="AM32" s="171">
        <f>'Brokers Fee'!BV$15*$BI32</f>
        <v>5426.7430385804091</v>
      </c>
      <c r="AN32" s="171">
        <f>'Brokers Fee'!BW$15*$BI32</f>
        <v>5426.7430385804091</v>
      </c>
      <c r="AO32" s="171">
        <f>'Brokers Fee'!BX$15*$BI32</f>
        <v>5426.7430385804091</v>
      </c>
      <c r="AP32" s="171">
        <f>'Brokers Fee'!BY$15*$BI32</f>
        <v>5426.7430385804091</v>
      </c>
      <c r="AQ32" s="171">
        <f>'Brokers Fee'!BZ$15*$BI32</f>
        <v>5426.7430385804091</v>
      </c>
      <c r="AR32" s="171">
        <f>'Brokers Fee'!CA$15*$BI32</f>
        <v>5426.7430385804091</v>
      </c>
      <c r="AS32" s="171">
        <f>'Brokers Fee'!CB$15*$BI32</f>
        <v>5589.5453297378226</v>
      </c>
      <c r="AT32" s="171">
        <f>'Brokers Fee'!CC$15*$BI32</f>
        <v>5589.5453297378226</v>
      </c>
      <c r="AU32" s="171">
        <f>'Brokers Fee'!CD$15*$BI32</f>
        <v>5589.5453297378226</v>
      </c>
      <c r="AV32" s="171">
        <f>'Brokers Fee'!CE$15*$BI32</f>
        <v>5589.5453297378226</v>
      </c>
      <c r="AW32" s="171">
        <f>'Brokers Fee'!CF$15*$BI32</f>
        <v>5589.5453297378226</v>
      </c>
      <c r="AX32" s="171">
        <f>'Brokers Fee'!CG$15*$BI32</f>
        <v>5589.5453297378226</v>
      </c>
      <c r="AY32" s="171">
        <f>'Brokers Fee'!CH$15*$BI32</f>
        <v>5589.5453297378226</v>
      </c>
      <c r="AZ32" s="171">
        <f>'Brokers Fee'!CI$15*$BI32</f>
        <v>5589.5453297378226</v>
      </c>
      <c r="BA32" s="171">
        <f>'Brokers Fee'!CJ$15*$BI32</f>
        <v>5589.5453297378226</v>
      </c>
      <c r="BB32" s="171">
        <f>'Brokers Fee'!CK$15*$BI32</f>
        <v>5589.5453297378226</v>
      </c>
      <c r="BC32" s="171">
        <f>'Brokers Fee'!CL$15*$BI32</f>
        <v>5589.5453297378226</v>
      </c>
      <c r="BD32" s="171">
        <f>'Brokers Fee'!CM$15*$BI32</f>
        <v>5589.5453297378226</v>
      </c>
      <c r="BE32" s="171">
        <f>'Brokers Fee'!CN$15*$BI32</f>
        <v>5757.2316896299581</v>
      </c>
      <c r="BF32" s="171">
        <f>'Brokers Fee'!CO$15*$BI32</f>
        <v>5757.2316896299581</v>
      </c>
      <c r="BG32" s="171">
        <f>'Brokers Fee'!CP$15*$BI32</f>
        <v>5757.2316896299581</v>
      </c>
      <c r="BI32" s="174">
        <f>SUMIF(Revenue!$P:$P,'Broker''s Fees (USD)'!$F32,Revenue!$F:$F)</f>
        <v>0.12577450605315174</v>
      </c>
    </row>
    <row r="33" spans="1:61" s="173" customFormat="1" ht="12.75" hidden="1" customHeight="1">
      <c r="A33" s="179" t="s">
        <v>589</v>
      </c>
      <c r="B33" s="179" t="s">
        <v>589</v>
      </c>
      <c r="C33" s="170" t="str" cm="1">
        <f t="array" ref="C33">IFERROR(INDEX('Legal Entity'!B:B,MATCH('Broker''s Fees (USD)'!F33,'Legal Entity'!A:A,0),0),0)</f>
        <v>1146 - Blue Granite Water Company, Inc.</v>
      </c>
      <c r="D33" s="170" t="str" cm="1">
        <f t="array" ref="D33">IFERROR(INDEX('Legal Entity'!C:C,MATCH(F33,'Legal Entity'!A:A,0),0),0)</f>
        <v>US</v>
      </c>
      <c r="E33" s="170" t="s">
        <v>635</v>
      </c>
      <c r="F33" s="170" t="s">
        <v>23</v>
      </c>
      <c r="G33" s="170"/>
      <c r="H33" s="171">
        <f>'Brokers Fee'!AQ$15*$BI33</f>
        <v>3691.3420919728678</v>
      </c>
      <c r="I33" s="171">
        <f>'Brokers Fee'!AR$15*$BI33</f>
        <v>3955.5941555284921</v>
      </c>
      <c r="J33" s="171">
        <f>'Brokers Fee'!AS$15*$BI33</f>
        <v>3955.5941555284921</v>
      </c>
      <c r="K33" s="171">
        <f>'Brokers Fee'!AT$15*$BI33</f>
        <v>3955.5941555284921</v>
      </c>
      <c r="L33" s="171">
        <f>'Brokers Fee'!AU$15*$BI33</f>
        <v>3955.5941555284921</v>
      </c>
      <c r="M33" s="171">
        <f>'Brokers Fee'!AV$15*$BI33</f>
        <v>3955.5941555284921</v>
      </c>
      <c r="N33" s="171">
        <f>'Brokers Fee'!AW$15*$BI33</f>
        <v>3955.5941555284921</v>
      </c>
      <c r="O33" s="171">
        <f>'Brokers Fee'!AX$15*$BI33</f>
        <v>3955.5941555284921</v>
      </c>
      <c r="P33" s="171">
        <f>'Brokers Fee'!AY$15*$BI33</f>
        <v>3955.5941555284921</v>
      </c>
      <c r="Q33" s="171">
        <f>'Brokers Fee'!AZ$15*$BI33</f>
        <v>3955.5941555284921</v>
      </c>
      <c r="R33" s="171">
        <f>'Brokers Fee'!BA$15*$BI33</f>
        <v>3955.5941555284921</v>
      </c>
      <c r="S33" s="171">
        <f>'Brokers Fee'!BB$15*$BI33</f>
        <v>3955.5941555284921</v>
      </c>
      <c r="T33" s="171">
        <f>'Brokers Fee'!BC$15*$BI33</f>
        <v>3955.5941555284921</v>
      </c>
      <c r="U33" s="171">
        <f>'Brokers Fee'!BD$15*$BI33</f>
        <v>4074.2619801943474</v>
      </c>
      <c r="V33" s="171">
        <f>'Brokers Fee'!BE$15*$BI33</f>
        <v>4074.2619801943474</v>
      </c>
      <c r="W33" s="171">
        <f>'Brokers Fee'!BF$15*$BI33</f>
        <v>4074.2619801943474</v>
      </c>
      <c r="X33" s="171">
        <f>'Brokers Fee'!BG$15*$BI33</f>
        <v>4074.2619801943474</v>
      </c>
      <c r="Y33" s="171">
        <f>'Brokers Fee'!BH$15*$BI33</f>
        <v>4074.2619801943474</v>
      </c>
      <c r="Z33" s="171">
        <f>'Brokers Fee'!BI$15*$BI33</f>
        <v>4074.2619801943474</v>
      </c>
      <c r="AA33" s="171">
        <f>'Brokers Fee'!BJ$15*$BI33</f>
        <v>4074.2619801943474</v>
      </c>
      <c r="AB33" s="171">
        <f>'Brokers Fee'!BK$15*$BI33</f>
        <v>4074.2619801943474</v>
      </c>
      <c r="AC33" s="171">
        <f>'Brokers Fee'!BL$15*$BI33</f>
        <v>4074.2619801943474</v>
      </c>
      <c r="AD33" s="171">
        <f>'Brokers Fee'!BM$15*$BI33</f>
        <v>4074.2619801943474</v>
      </c>
      <c r="AE33" s="171">
        <f>'Brokers Fee'!BN$15*$BI33</f>
        <v>4074.2619801943474</v>
      </c>
      <c r="AF33" s="171">
        <f>'Brokers Fee'!BO$15*$BI33</f>
        <v>4074.2619801943474</v>
      </c>
      <c r="AG33" s="171">
        <f>'Brokers Fee'!BP$15*$BI33</f>
        <v>4196.4898396001772</v>
      </c>
      <c r="AH33" s="171">
        <f>'Brokers Fee'!BQ$15*$BI33</f>
        <v>4196.4898396001772</v>
      </c>
      <c r="AI33" s="171">
        <f>'Brokers Fee'!BR$15*$BI33</f>
        <v>4196.4898396001772</v>
      </c>
      <c r="AJ33" s="171">
        <f>'Brokers Fee'!BS$15*$BI33</f>
        <v>4196.4898396001772</v>
      </c>
      <c r="AK33" s="171">
        <f>'Brokers Fee'!BT$15*$BI33</f>
        <v>4196.4898396001772</v>
      </c>
      <c r="AL33" s="171">
        <f>'Brokers Fee'!BU$15*$BI33</f>
        <v>4196.4898396001772</v>
      </c>
      <c r="AM33" s="171">
        <f>'Brokers Fee'!BV$15*$BI33</f>
        <v>4196.4898396001772</v>
      </c>
      <c r="AN33" s="171">
        <f>'Brokers Fee'!BW$15*$BI33</f>
        <v>4196.4898396001772</v>
      </c>
      <c r="AO33" s="171">
        <f>'Brokers Fee'!BX$15*$BI33</f>
        <v>4196.4898396001772</v>
      </c>
      <c r="AP33" s="171">
        <f>'Brokers Fee'!BY$15*$BI33</f>
        <v>4196.4898396001772</v>
      </c>
      <c r="AQ33" s="171">
        <f>'Brokers Fee'!BZ$15*$BI33</f>
        <v>4196.4898396001772</v>
      </c>
      <c r="AR33" s="171">
        <f>'Brokers Fee'!CA$15*$BI33</f>
        <v>4196.4898396001772</v>
      </c>
      <c r="AS33" s="171">
        <f>'Brokers Fee'!CB$15*$BI33</f>
        <v>4322.3845347881834</v>
      </c>
      <c r="AT33" s="171">
        <f>'Brokers Fee'!CC$15*$BI33</f>
        <v>4322.3845347881834</v>
      </c>
      <c r="AU33" s="171">
        <f>'Brokers Fee'!CD$15*$BI33</f>
        <v>4322.3845347881834</v>
      </c>
      <c r="AV33" s="171">
        <f>'Brokers Fee'!CE$15*$BI33</f>
        <v>4322.3845347881834</v>
      </c>
      <c r="AW33" s="171">
        <f>'Brokers Fee'!CF$15*$BI33</f>
        <v>4322.3845347881834</v>
      </c>
      <c r="AX33" s="171">
        <f>'Brokers Fee'!CG$15*$BI33</f>
        <v>4322.3845347881834</v>
      </c>
      <c r="AY33" s="171">
        <f>'Brokers Fee'!CH$15*$BI33</f>
        <v>4322.3845347881834</v>
      </c>
      <c r="AZ33" s="171">
        <f>'Brokers Fee'!CI$15*$BI33</f>
        <v>4322.3845347881834</v>
      </c>
      <c r="BA33" s="171">
        <f>'Brokers Fee'!CJ$15*$BI33</f>
        <v>4322.3845347881834</v>
      </c>
      <c r="BB33" s="171">
        <f>'Brokers Fee'!CK$15*$BI33</f>
        <v>4322.3845347881834</v>
      </c>
      <c r="BC33" s="171">
        <f>'Brokers Fee'!CL$15*$BI33</f>
        <v>4322.3845347881834</v>
      </c>
      <c r="BD33" s="171">
        <f>'Brokers Fee'!CM$15*$BI33</f>
        <v>4322.3845347881834</v>
      </c>
      <c r="BE33" s="171">
        <f>'Brokers Fee'!CN$15*$BI33</f>
        <v>4452.0560708318289</v>
      </c>
      <c r="BF33" s="171">
        <f>'Brokers Fee'!CO$15*$BI33</f>
        <v>4452.0560708318289</v>
      </c>
      <c r="BG33" s="171">
        <f>'Brokers Fee'!CP$15*$BI33</f>
        <v>4452.0560708318289</v>
      </c>
      <c r="BI33" s="174">
        <f>SUMIF(Revenue!$P:$P,'Broker''s Fees (USD)'!$F33,Revenue!$F:$F)</f>
        <v>9.7261180966263946E-2</v>
      </c>
    </row>
    <row r="34" spans="1:61" s="173" customFormat="1" ht="12.75" hidden="1" customHeight="1">
      <c r="A34" s="179" t="s">
        <v>589</v>
      </c>
      <c r="B34" s="179" t="s">
        <v>589</v>
      </c>
      <c r="C34" s="170" t="str" cm="1">
        <f t="array" ref="C34">IFERROR(INDEX('Legal Entity'!B:B,MATCH('Broker''s Fees (USD)'!F34,'Legal Entity'!A:A,0),0),0)</f>
        <v>1120 - UTILITIES, INC. OF FLORIDA</v>
      </c>
      <c r="D34" s="170" t="str" cm="1">
        <f t="array" ref="D34">IFERROR(INDEX('Legal Entity'!C:C,MATCH(F34,'Legal Entity'!A:A,0),0),0)</f>
        <v>US</v>
      </c>
      <c r="E34" s="170" t="s">
        <v>635</v>
      </c>
      <c r="F34" s="170" t="s">
        <v>16</v>
      </c>
      <c r="G34" s="170"/>
      <c r="H34" s="171">
        <f>'Brokers Fee'!AQ$15*$BI34</f>
        <v>5030.3767370142314</v>
      </c>
      <c r="I34" s="171">
        <f>'Brokers Fee'!AR$15*$BI34</f>
        <v>5390.4862581850994</v>
      </c>
      <c r="J34" s="171">
        <f>'Brokers Fee'!AS$15*$BI34</f>
        <v>5390.4862581850994</v>
      </c>
      <c r="K34" s="171">
        <f>'Brokers Fee'!AT$15*$BI34</f>
        <v>5390.4862581850994</v>
      </c>
      <c r="L34" s="171">
        <f>'Brokers Fee'!AU$15*$BI34</f>
        <v>5390.4862581850994</v>
      </c>
      <c r="M34" s="171">
        <f>'Brokers Fee'!AV$15*$BI34</f>
        <v>5390.4862581850994</v>
      </c>
      <c r="N34" s="171">
        <f>'Brokers Fee'!AW$15*$BI34</f>
        <v>5390.4862581850994</v>
      </c>
      <c r="O34" s="171">
        <f>'Brokers Fee'!AX$15*$BI34</f>
        <v>5390.4862581850994</v>
      </c>
      <c r="P34" s="171">
        <f>'Brokers Fee'!AY$15*$BI34</f>
        <v>5390.4862581850994</v>
      </c>
      <c r="Q34" s="171">
        <f>'Brokers Fee'!AZ$15*$BI34</f>
        <v>5390.4862581850994</v>
      </c>
      <c r="R34" s="171">
        <f>'Brokers Fee'!BA$15*$BI34</f>
        <v>5390.4862581850994</v>
      </c>
      <c r="S34" s="171">
        <f>'Brokers Fee'!BB$15*$BI34</f>
        <v>5390.4862581850994</v>
      </c>
      <c r="T34" s="171">
        <f>'Brokers Fee'!BC$15*$BI34</f>
        <v>5390.4862581850994</v>
      </c>
      <c r="U34" s="171">
        <f>'Brokers Fee'!BD$15*$BI34</f>
        <v>5552.2008459306526</v>
      </c>
      <c r="V34" s="171">
        <f>'Brokers Fee'!BE$15*$BI34</f>
        <v>5552.2008459306526</v>
      </c>
      <c r="W34" s="171">
        <f>'Brokers Fee'!BF$15*$BI34</f>
        <v>5552.2008459306526</v>
      </c>
      <c r="X34" s="171">
        <f>'Brokers Fee'!BG$15*$BI34</f>
        <v>5552.2008459306526</v>
      </c>
      <c r="Y34" s="171">
        <f>'Brokers Fee'!BH$15*$BI34</f>
        <v>5552.2008459306526</v>
      </c>
      <c r="Z34" s="171">
        <f>'Brokers Fee'!BI$15*$BI34</f>
        <v>5552.2008459306526</v>
      </c>
      <c r="AA34" s="171">
        <f>'Brokers Fee'!BJ$15*$BI34</f>
        <v>5552.2008459306526</v>
      </c>
      <c r="AB34" s="171">
        <f>'Brokers Fee'!BK$15*$BI34</f>
        <v>5552.2008459306526</v>
      </c>
      <c r="AC34" s="171">
        <f>'Brokers Fee'!BL$15*$BI34</f>
        <v>5552.2008459306526</v>
      </c>
      <c r="AD34" s="171">
        <f>'Brokers Fee'!BM$15*$BI34</f>
        <v>5552.2008459306526</v>
      </c>
      <c r="AE34" s="171">
        <f>'Brokers Fee'!BN$15*$BI34</f>
        <v>5552.2008459306526</v>
      </c>
      <c r="AF34" s="171">
        <f>'Brokers Fee'!BO$15*$BI34</f>
        <v>5552.2008459306526</v>
      </c>
      <c r="AG34" s="171">
        <f>'Brokers Fee'!BP$15*$BI34</f>
        <v>5718.7668713085714</v>
      </c>
      <c r="AH34" s="171">
        <f>'Brokers Fee'!BQ$15*$BI34</f>
        <v>5718.7668713085714</v>
      </c>
      <c r="AI34" s="171">
        <f>'Brokers Fee'!BR$15*$BI34</f>
        <v>5718.7668713085714</v>
      </c>
      <c r="AJ34" s="171">
        <f>'Brokers Fee'!BS$15*$BI34</f>
        <v>5718.7668713085714</v>
      </c>
      <c r="AK34" s="171">
        <f>'Brokers Fee'!BT$15*$BI34</f>
        <v>5718.7668713085714</v>
      </c>
      <c r="AL34" s="171">
        <f>'Brokers Fee'!BU$15*$BI34</f>
        <v>5718.7668713085714</v>
      </c>
      <c r="AM34" s="171">
        <f>'Brokers Fee'!BV$15*$BI34</f>
        <v>5718.7668713085714</v>
      </c>
      <c r="AN34" s="171">
        <f>'Brokers Fee'!BW$15*$BI34</f>
        <v>5718.7668713085714</v>
      </c>
      <c r="AO34" s="171">
        <f>'Brokers Fee'!BX$15*$BI34</f>
        <v>5718.7668713085714</v>
      </c>
      <c r="AP34" s="171">
        <f>'Brokers Fee'!BY$15*$BI34</f>
        <v>5718.7668713085714</v>
      </c>
      <c r="AQ34" s="171">
        <f>'Brokers Fee'!BZ$15*$BI34</f>
        <v>5718.7668713085714</v>
      </c>
      <c r="AR34" s="171">
        <f>'Brokers Fee'!CA$15*$BI34</f>
        <v>5718.7668713085714</v>
      </c>
      <c r="AS34" s="171">
        <f>'Brokers Fee'!CB$15*$BI34</f>
        <v>5890.3298774478299</v>
      </c>
      <c r="AT34" s="171">
        <f>'Brokers Fee'!CC$15*$BI34</f>
        <v>5890.3298774478299</v>
      </c>
      <c r="AU34" s="171">
        <f>'Brokers Fee'!CD$15*$BI34</f>
        <v>5890.3298774478299</v>
      </c>
      <c r="AV34" s="171">
        <f>'Brokers Fee'!CE$15*$BI34</f>
        <v>5890.3298774478299</v>
      </c>
      <c r="AW34" s="171">
        <f>'Brokers Fee'!CF$15*$BI34</f>
        <v>5890.3298774478299</v>
      </c>
      <c r="AX34" s="171">
        <f>'Brokers Fee'!CG$15*$BI34</f>
        <v>5890.3298774478299</v>
      </c>
      <c r="AY34" s="171">
        <f>'Brokers Fee'!CH$15*$BI34</f>
        <v>5890.3298774478299</v>
      </c>
      <c r="AZ34" s="171">
        <f>'Brokers Fee'!CI$15*$BI34</f>
        <v>5890.3298774478299</v>
      </c>
      <c r="BA34" s="171">
        <f>'Brokers Fee'!CJ$15*$BI34</f>
        <v>5890.3298774478299</v>
      </c>
      <c r="BB34" s="171">
        <f>'Brokers Fee'!CK$15*$BI34</f>
        <v>5890.3298774478299</v>
      </c>
      <c r="BC34" s="171">
        <f>'Brokers Fee'!CL$15*$BI34</f>
        <v>5890.3298774478299</v>
      </c>
      <c r="BD34" s="171">
        <f>'Brokers Fee'!CM$15*$BI34</f>
        <v>5890.3298774478299</v>
      </c>
      <c r="BE34" s="171">
        <f>'Brokers Fee'!CN$15*$BI34</f>
        <v>6067.0397737712647</v>
      </c>
      <c r="BF34" s="171">
        <f>'Brokers Fee'!CO$15*$BI34</f>
        <v>6067.0397737712647</v>
      </c>
      <c r="BG34" s="171">
        <f>'Brokers Fee'!CP$15*$BI34</f>
        <v>6067.0397737712647</v>
      </c>
      <c r="BI34" s="174">
        <f>SUMIF(Revenue!$P:$P,'Broker''s Fees (USD)'!$F34,Revenue!$F:$F)</f>
        <v>0.13254268229735822</v>
      </c>
    </row>
    <row r="35" spans="1:61" s="173" customFormat="1" ht="12.75" hidden="1" customHeight="1">
      <c r="A35" s="179" t="s">
        <v>589</v>
      </c>
      <c r="B35" s="179" t="s">
        <v>589</v>
      </c>
      <c r="C35" s="170" t="str" cm="1">
        <f t="array" ref="C35">IFERROR(INDEX('Legal Entity'!B:B,MATCH('Broker''s Fees (USD)'!F35,'Legal Entity'!A:A,0),0),0)</f>
        <v>1210 - Fairbanks Sewer &amp; Water Inc.</v>
      </c>
      <c r="D35" s="170" t="str" cm="1">
        <f t="array" ref="D35">IFERROR(INDEX('Legal Entity'!C:C,MATCH(F35,'Legal Entity'!A:A,0),0),0)</f>
        <v>US</v>
      </c>
      <c r="E35" s="170" t="s">
        <v>635</v>
      </c>
      <c r="F35" s="170" t="s">
        <v>649</v>
      </c>
      <c r="G35" s="170"/>
      <c r="H35" s="171">
        <f>'Brokers Fee'!AQ$15*$BI35</f>
        <v>0</v>
      </c>
      <c r="I35" s="171">
        <f>'Brokers Fee'!AR$15*$BI35</f>
        <v>0</v>
      </c>
      <c r="J35" s="171">
        <f>'Brokers Fee'!AS$15*$BI35</f>
        <v>0</v>
      </c>
      <c r="K35" s="171">
        <f>'Brokers Fee'!AT$15*$BI35</f>
        <v>0</v>
      </c>
      <c r="L35" s="171">
        <f>'Brokers Fee'!AU$15*$BI35</f>
        <v>0</v>
      </c>
      <c r="M35" s="171">
        <f>'Brokers Fee'!AV$15*$BI35</f>
        <v>0</v>
      </c>
      <c r="N35" s="171">
        <f>'Brokers Fee'!AW$15*$BI35</f>
        <v>0</v>
      </c>
      <c r="O35" s="171">
        <f>'Brokers Fee'!AX$15*$BI35</f>
        <v>0</v>
      </c>
      <c r="P35" s="171">
        <f>'Brokers Fee'!AY$15*$BI35</f>
        <v>0</v>
      </c>
      <c r="Q35" s="171">
        <f>'Brokers Fee'!AZ$15*$BI35</f>
        <v>0</v>
      </c>
      <c r="R35" s="171">
        <f>'Brokers Fee'!BA$15*$BI35</f>
        <v>0</v>
      </c>
      <c r="S35" s="171">
        <f>'Brokers Fee'!BB$15*$BI35</f>
        <v>0</v>
      </c>
      <c r="T35" s="171">
        <f>'Brokers Fee'!BC$15*$BI35</f>
        <v>0</v>
      </c>
      <c r="U35" s="171">
        <f>'Brokers Fee'!BD$15*$BI35</f>
        <v>0</v>
      </c>
      <c r="V35" s="171">
        <f>'Brokers Fee'!BE$15*$BI35</f>
        <v>0</v>
      </c>
      <c r="W35" s="171">
        <f>'Brokers Fee'!BF$15*$BI35</f>
        <v>0</v>
      </c>
      <c r="X35" s="171">
        <f>'Brokers Fee'!BG$15*$BI35</f>
        <v>0</v>
      </c>
      <c r="Y35" s="171">
        <f>'Brokers Fee'!BH$15*$BI35</f>
        <v>0</v>
      </c>
      <c r="Z35" s="171">
        <f>'Brokers Fee'!BI$15*$BI35</f>
        <v>0</v>
      </c>
      <c r="AA35" s="171">
        <f>'Brokers Fee'!BJ$15*$BI35</f>
        <v>0</v>
      </c>
      <c r="AB35" s="171">
        <f>'Brokers Fee'!BK$15*$BI35</f>
        <v>0</v>
      </c>
      <c r="AC35" s="171">
        <f>'Brokers Fee'!BL$15*$BI35</f>
        <v>0</v>
      </c>
      <c r="AD35" s="171">
        <f>'Brokers Fee'!BM$15*$BI35</f>
        <v>0</v>
      </c>
      <c r="AE35" s="171">
        <f>'Brokers Fee'!BN$15*$BI35</f>
        <v>0</v>
      </c>
      <c r="AF35" s="171">
        <f>'Brokers Fee'!BO$15*$BI35</f>
        <v>0</v>
      </c>
      <c r="AG35" s="171">
        <f>'Brokers Fee'!BP$15*$BI35</f>
        <v>0</v>
      </c>
      <c r="AH35" s="171">
        <f>'Brokers Fee'!BQ$15*$BI35</f>
        <v>0</v>
      </c>
      <c r="AI35" s="171">
        <f>'Brokers Fee'!BR$15*$BI35</f>
        <v>0</v>
      </c>
      <c r="AJ35" s="171">
        <f>'Brokers Fee'!BS$15*$BI35</f>
        <v>0</v>
      </c>
      <c r="AK35" s="171">
        <f>'Brokers Fee'!BT$15*$BI35</f>
        <v>0</v>
      </c>
      <c r="AL35" s="171">
        <f>'Brokers Fee'!BU$15*$BI35</f>
        <v>0</v>
      </c>
      <c r="AM35" s="171">
        <f>'Brokers Fee'!BV$15*$BI35</f>
        <v>0</v>
      </c>
      <c r="AN35" s="171">
        <f>'Brokers Fee'!BW$15*$BI35</f>
        <v>0</v>
      </c>
      <c r="AO35" s="171">
        <f>'Brokers Fee'!BX$15*$BI35</f>
        <v>0</v>
      </c>
      <c r="AP35" s="171">
        <f>'Brokers Fee'!BY$15*$BI35</f>
        <v>0</v>
      </c>
      <c r="AQ35" s="171">
        <f>'Brokers Fee'!BZ$15*$BI35</f>
        <v>0</v>
      </c>
      <c r="AR35" s="171">
        <f>'Brokers Fee'!CA$15*$BI35</f>
        <v>0</v>
      </c>
      <c r="AS35" s="171">
        <f>'Brokers Fee'!CB$15*$BI35</f>
        <v>0</v>
      </c>
      <c r="AT35" s="171">
        <f>'Brokers Fee'!CC$15*$BI35</f>
        <v>0</v>
      </c>
      <c r="AU35" s="171">
        <f>'Brokers Fee'!CD$15*$BI35</f>
        <v>0</v>
      </c>
      <c r="AV35" s="171">
        <f>'Brokers Fee'!CE$15*$BI35</f>
        <v>0</v>
      </c>
      <c r="AW35" s="171">
        <f>'Brokers Fee'!CF$15*$BI35</f>
        <v>0</v>
      </c>
      <c r="AX35" s="171">
        <f>'Brokers Fee'!CG$15*$BI35</f>
        <v>0</v>
      </c>
      <c r="AY35" s="171">
        <f>'Brokers Fee'!CH$15*$BI35</f>
        <v>0</v>
      </c>
      <c r="AZ35" s="171">
        <f>'Brokers Fee'!CI$15*$BI35</f>
        <v>0</v>
      </c>
      <c r="BA35" s="171">
        <f>'Brokers Fee'!CJ$15*$BI35</f>
        <v>0</v>
      </c>
      <c r="BB35" s="171">
        <f>'Brokers Fee'!CK$15*$BI35</f>
        <v>0</v>
      </c>
      <c r="BC35" s="171">
        <f>'Brokers Fee'!CL$15*$BI35</f>
        <v>0</v>
      </c>
      <c r="BD35" s="171">
        <f>'Brokers Fee'!CM$15*$BI35</f>
        <v>0</v>
      </c>
      <c r="BE35" s="171">
        <f>'Brokers Fee'!CN$15*$BI35</f>
        <v>0</v>
      </c>
      <c r="BF35" s="171">
        <f>'Brokers Fee'!CO$15*$BI35</f>
        <v>0</v>
      </c>
      <c r="BG35" s="171">
        <f>'Brokers Fee'!CP$15*$BI35</f>
        <v>0</v>
      </c>
      <c r="BI35" s="174">
        <f>SUMIF(Revenue!$P:$P,'Broker''s Fees (USD)'!$F35,Revenue!$F:$F)</f>
        <v>0</v>
      </c>
    </row>
    <row r="36" spans="1:61" s="173" customFormat="1" ht="12.75" hidden="1" customHeight="1">
      <c r="A36" s="179" t="s">
        <v>589</v>
      </c>
      <c r="B36" s="179" t="s">
        <v>589</v>
      </c>
      <c r="C36" s="170" t="str" cm="1">
        <f t="array" ref="C36">IFERROR(INDEX('Legal Entity'!B:B,MATCH('Broker''s Fees (USD)'!F36,'Legal Entity'!A:A,0),0),0)</f>
        <v>1215 - Golden Heart Utilities, Inc.</v>
      </c>
      <c r="D36" s="170" t="str" cm="1">
        <f t="array" ref="D36">IFERROR(INDEX('Legal Entity'!C:C,MATCH(F36,'Legal Entity'!A:A,0),0),0)</f>
        <v>US</v>
      </c>
      <c r="E36" s="170" t="s">
        <v>635</v>
      </c>
      <c r="F36" s="170" t="s">
        <v>37</v>
      </c>
      <c r="G36" s="170"/>
      <c r="H36" s="171">
        <f>'Brokers Fee'!AQ$15*$BI36</f>
        <v>8.5828003998739018</v>
      </c>
      <c r="I36" s="171">
        <f>'Brokers Fee'!AR$15*$BI36</f>
        <v>9.1972172326255244</v>
      </c>
      <c r="J36" s="171">
        <f>'Brokers Fee'!AS$15*$BI36</f>
        <v>9.1972172326255244</v>
      </c>
      <c r="K36" s="171">
        <f>'Brokers Fee'!AT$15*$BI36</f>
        <v>9.1972172326255244</v>
      </c>
      <c r="L36" s="171">
        <f>'Brokers Fee'!AU$15*$BI36</f>
        <v>9.1972172326255244</v>
      </c>
      <c r="M36" s="171">
        <f>'Brokers Fee'!AV$15*$BI36</f>
        <v>9.1972172326255244</v>
      </c>
      <c r="N36" s="171">
        <f>'Brokers Fee'!AW$15*$BI36</f>
        <v>9.1972172326255244</v>
      </c>
      <c r="O36" s="171">
        <f>'Brokers Fee'!AX$15*$BI36</f>
        <v>9.1972172326255244</v>
      </c>
      <c r="P36" s="171">
        <f>'Brokers Fee'!AY$15*$BI36</f>
        <v>9.1972172326255244</v>
      </c>
      <c r="Q36" s="171">
        <f>'Brokers Fee'!AZ$15*$BI36</f>
        <v>9.1972172326255244</v>
      </c>
      <c r="R36" s="171">
        <f>'Brokers Fee'!BA$15*$BI36</f>
        <v>9.1972172326255244</v>
      </c>
      <c r="S36" s="171">
        <f>'Brokers Fee'!BB$15*$BI36</f>
        <v>9.1972172326255244</v>
      </c>
      <c r="T36" s="171">
        <f>'Brokers Fee'!BC$15*$BI36</f>
        <v>9.1972172326255244</v>
      </c>
      <c r="U36" s="171">
        <f>'Brokers Fee'!BD$15*$BI36</f>
        <v>9.4731337496042904</v>
      </c>
      <c r="V36" s="171">
        <f>'Brokers Fee'!BE$15*$BI36</f>
        <v>9.4731337496042904</v>
      </c>
      <c r="W36" s="171">
        <f>'Brokers Fee'!BF$15*$BI36</f>
        <v>9.4731337496042904</v>
      </c>
      <c r="X36" s="171">
        <f>'Brokers Fee'!BG$15*$BI36</f>
        <v>9.4731337496042904</v>
      </c>
      <c r="Y36" s="171">
        <f>'Brokers Fee'!BH$15*$BI36</f>
        <v>9.4731337496042904</v>
      </c>
      <c r="Z36" s="171">
        <f>'Brokers Fee'!BI$15*$BI36</f>
        <v>9.4731337496042904</v>
      </c>
      <c r="AA36" s="171">
        <f>'Brokers Fee'!BJ$15*$BI36</f>
        <v>9.4731337496042904</v>
      </c>
      <c r="AB36" s="171">
        <f>'Brokers Fee'!BK$15*$BI36</f>
        <v>9.4731337496042904</v>
      </c>
      <c r="AC36" s="171">
        <f>'Brokers Fee'!BL$15*$BI36</f>
        <v>9.4731337496042904</v>
      </c>
      <c r="AD36" s="171">
        <f>'Brokers Fee'!BM$15*$BI36</f>
        <v>9.4731337496042904</v>
      </c>
      <c r="AE36" s="171">
        <f>'Brokers Fee'!BN$15*$BI36</f>
        <v>9.4731337496042904</v>
      </c>
      <c r="AF36" s="171">
        <f>'Brokers Fee'!BO$15*$BI36</f>
        <v>9.4731337496042904</v>
      </c>
      <c r="AG36" s="171">
        <f>'Brokers Fee'!BP$15*$BI36</f>
        <v>9.7573277620924195</v>
      </c>
      <c r="AH36" s="171">
        <f>'Brokers Fee'!BQ$15*$BI36</f>
        <v>9.7573277620924195</v>
      </c>
      <c r="AI36" s="171">
        <f>'Brokers Fee'!BR$15*$BI36</f>
        <v>9.7573277620924195</v>
      </c>
      <c r="AJ36" s="171">
        <f>'Brokers Fee'!BS$15*$BI36</f>
        <v>9.7573277620924195</v>
      </c>
      <c r="AK36" s="171">
        <f>'Brokers Fee'!BT$15*$BI36</f>
        <v>9.7573277620924195</v>
      </c>
      <c r="AL36" s="171">
        <f>'Brokers Fee'!BU$15*$BI36</f>
        <v>9.7573277620924195</v>
      </c>
      <c r="AM36" s="171">
        <f>'Brokers Fee'!BV$15*$BI36</f>
        <v>9.7573277620924195</v>
      </c>
      <c r="AN36" s="171">
        <f>'Brokers Fee'!BW$15*$BI36</f>
        <v>9.7573277620924195</v>
      </c>
      <c r="AO36" s="171">
        <f>'Brokers Fee'!BX$15*$BI36</f>
        <v>9.7573277620924195</v>
      </c>
      <c r="AP36" s="171">
        <f>'Brokers Fee'!BY$15*$BI36</f>
        <v>9.7573277620924195</v>
      </c>
      <c r="AQ36" s="171">
        <f>'Brokers Fee'!BZ$15*$BI36</f>
        <v>9.7573277620924195</v>
      </c>
      <c r="AR36" s="171">
        <f>'Brokers Fee'!CA$15*$BI36</f>
        <v>9.7573277620924195</v>
      </c>
      <c r="AS36" s="171">
        <f>'Brokers Fee'!CB$15*$BI36</f>
        <v>10.050047594955192</v>
      </c>
      <c r="AT36" s="171">
        <f>'Brokers Fee'!CC$15*$BI36</f>
        <v>10.050047594955192</v>
      </c>
      <c r="AU36" s="171">
        <f>'Brokers Fee'!CD$15*$BI36</f>
        <v>10.050047594955192</v>
      </c>
      <c r="AV36" s="171">
        <f>'Brokers Fee'!CE$15*$BI36</f>
        <v>10.050047594955192</v>
      </c>
      <c r="AW36" s="171">
        <f>'Brokers Fee'!CF$15*$BI36</f>
        <v>10.050047594955192</v>
      </c>
      <c r="AX36" s="171">
        <f>'Brokers Fee'!CG$15*$BI36</f>
        <v>10.050047594955192</v>
      </c>
      <c r="AY36" s="171">
        <f>'Brokers Fee'!CH$15*$BI36</f>
        <v>10.050047594955192</v>
      </c>
      <c r="AZ36" s="171">
        <f>'Brokers Fee'!CI$15*$BI36</f>
        <v>10.050047594955192</v>
      </c>
      <c r="BA36" s="171">
        <f>'Brokers Fee'!CJ$15*$BI36</f>
        <v>10.050047594955192</v>
      </c>
      <c r="BB36" s="171">
        <f>'Brokers Fee'!CK$15*$BI36</f>
        <v>10.050047594955192</v>
      </c>
      <c r="BC36" s="171">
        <f>'Brokers Fee'!CL$15*$BI36</f>
        <v>10.050047594955192</v>
      </c>
      <c r="BD36" s="171">
        <f>'Brokers Fee'!CM$15*$BI36</f>
        <v>10.050047594955192</v>
      </c>
      <c r="BE36" s="171">
        <f>'Brokers Fee'!CN$15*$BI36</f>
        <v>10.35154902280385</v>
      </c>
      <c r="BF36" s="171">
        <f>'Brokers Fee'!CO$15*$BI36</f>
        <v>10.35154902280385</v>
      </c>
      <c r="BG36" s="171">
        <f>'Brokers Fee'!CP$15*$BI36</f>
        <v>10.35154902280385</v>
      </c>
      <c r="BI36" s="174">
        <f>SUMIF(Revenue!$P:$P,'Broker''s Fees (USD)'!$F36,Revenue!$F:$F)</f>
        <v>2.2614357653405858E-4</v>
      </c>
    </row>
    <row r="37" spans="1:61" s="173" customFormat="1" ht="12.75" hidden="1" customHeight="1">
      <c r="A37" s="179" t="s">
        <v>589</v>
      </c>
      <c r="B37" s="179" t="s">
        <v>589</v>
      </c>
      <c r="C37" s="170" t="str" cm="1">
        <f t="array" ref="C37">IFERROR(INDEX('Legal Entity'!B:B,MATCH('Broker''s Fees (USD)'!F37,'Legal Entity'!A:A,0),0),0)</f>
        <v>1215 - Golden Heart Utilities, Inc.</v>
      </c>
      <c r="D37" s="170" t="str" cm="1">
        <f t="array" ref="D37">IFERROR(INDEX('Legal Entity'!C:C,MATCH(F37,'Legal Entity'!A:A,0),0),0)</f>
        <v>US</v>
      </c>
      <c r="E37" s="170" t="s">
        <v>635</v>
      </c>
      <c r="F37" s="170" t="s">
        <v>38</v>
      </c>
      <c r="G37" s="170"/>
      <c r="H37" s="171">
        <f>'Brokers Fee'!AQ$15*$BI37</f>
        <v>0</v>
      </c>
      <c r="I37" s="171">
        <f>'Brokers Fee'!AR$15*$BI37</f>
        <v>0</v>
      </c>
      <c r="J37" s="171">
        <f>'Brokers Fee'!AS$15*$BI37</f>
        <v>0</v>
      </c>
      <c r="K37" s="171">
        <f>'Brokers Fee'!AT$15*$BI37</f>
        <v>0</v>
      </c>
      <c r="L37" s="171">
        <f>'Brokers Fee'!AU$15*$BI37</f>
        <v>0</v>
      </c>
      <c r="M37" s="171">
        <f>'Brokers Fee'!AV$15*$BI37</f>
        <v>0</v>
      </c>
      <c r="N37" s="171">
        <f>'Brokers Fee'!AW$15*$BI37</f>
        <v>0</v>
      </c>
      <c r="O37" s="171">
        <f>'Brokers Fee'!AX$15*$BI37</f>
        <v>0</v>
      </c>
      <c r="P37" s="171">
        <f>'Brokers Fee'!AY$15*$BI37</f>
        <v>0</v>
      </c>
      <c r="Q37" s="171">
        <f>'Brokers Fee'!AZ$15*$BI37</f>
        <v>0</v>
      </c>
      <c r="R37" s="171">
        <f>'Brokers Fee'!BA$15*$BI37</f>
        <v>0</v>
      </c>
      <c r="S37" s="171">
        <f>'Brokers Fee'!BB$15*$BI37</f>
        <v>0</v>
      </c>
      <c r="T37" s="171">
        <f>'Brokers Fee'!BC$15*$BI37</f>
        <v>0</v>
      </c>
      <c r="U37" s="171">
        <f>'Brokers Fee'!BD$15*$BI37</f>
        <v>0</v>
      </c>
      <c r="V37" s="171">
        <f>'Brokers Fee'!BE$15*$BI37</f>
        <v>0</v>
      </c>
      <c r="W37" s="171">
        <f>'Brokers Fee'!BF$15*$BI37</f>
        <v>0</v>
      </c>
      <c r="X37" s="171">
        <f>'Brokers Fee'!BG$15*$BI37</f>
        <v>0</v>
      </c>
      <c r="Y37" s="171">
        <f>'Brokers Fee'!BH$15*$BI37</f>
        <v>0</v>
      </c>
      <c r="Z37" s="171">
        <f>'Brokers Fee'!BI$15*$BI37</f>
        <v>0</v>
      </c>
      <c r="AA37" s="171">
        <f>'Brokers Fee'!BJ$15*$BI37</f>
        <v>0</v>
      </c>
      <c r="AB37" s="171">
        <f>'Brokers Fee'!BK$15*$BI37</f>
        <v>0</v>
      </c>
      <c r="AC37" s="171">
        <f>'Brokers Fee'!BL$15*$BI37</f>
        <v>0</v>
      </c>
      <c r="AD37" s="171">
        <f>'Brokers Fee'!BM$15*$BI37</f>
        <v>0</v>
      </c>
      <c r="AE37" s="171">
        <f>'Brokers Fee'!BN$15*$BI37</f>
        <v>0</v>
      </c>
      <c r="AF37" s="171">
        <f>'Brokers Fee'!BO$15*$BI37</f>
        <v>0</v>
      </c>
      <c r="AG37" s="171">
        <f>'Brokers Fee'!BP$15*$BI37</f>
        <v>0</v>
      </c>
      <c r="AH37" s="171">
        <f>'Brokers Fee'!BQ$15*$BI37</f>
        <v>0</v>
      </c>
      <c r="AI37" s="171">
        <f>'Brokers Fee'!BR$15*$BI37</f>
        <v>0</v>
      </c>
      <c r="AJ37" s="171">
        <f>'Brokers Fee'!BS$15*$BI37</f>
        <v>0</v>
      </c>
      <c r="AK37" s="171">
        <f>'Brokers Fee'!BT$15*$BI37</f>
        <v>0</v>
      </c>
      <c r="AL37" s="171">
        <f>'Brokers Fee'!BU$15*$BI37</f>
        <v>0</v>
      </c>
      <c r="AM37" s="171">
        <f>'Brokers Fee'!BV$15*$BI37</f>
        <v>0</v>
      </c>
      <c r="AN37" s="171">
        <f>'Brokers Fee'!BW$15*$BI37</f>
        <v>0</v>
      </c>
      <c r="AO37" s="171">
        <f>'Brokers Fee'!BX$15*$BI37</f>
        <v>0</v>
      </c>
      <c r="AP37" s="171">
        <f>'Brokers Fee'!BY$15*$BI37</f>
        <v>0</v>
      </c>
      <c r="AQ37" s="171">
        <f>'Brokers Fee'!BZ$15*$BI37</f>
        <v>0</v>
      </c>
      <c r="AR37" s="171">
        <f>'Brokers Fee'!CA$15*$BI37</f>
        <v>0</v>
      </c>
      <c r="AS37" s="171">
        <f>'Brokers Fee'!CB$15*$BI37</f>
        <v>0</v>
      </c>
      <c r="AT37" s="171">
        <f>'Brokers Fee'!CC$15*$BI37</f>
        <v>0</v>
      </c>
      <c r="AU37" s="171">
        <f>'Brokers Fee'!CD$15*$BI37</f>
        <v>0</v>
      </c>
      <c r="AV37" s="171">
        <f>'Brokers Fee'!CE$15*$BI37</f>
        <v>0</v>
      </c>
      <c r="AW37" s="171">
        <f>'Brokers Fee'!CF$15*$BI37</f>
        <v>0</v>
      </c>
      <c r="AX37" s="171">
        <f>'Brokers Fee'!CG$15*$BI37</f>
        <v>0</v>
      </c>
      <c r="AY37" s="171">
        <f>'Brokers Fee'!CH$15*$BI37</f>
        <v>0</v>
      </c>
      <c r="AZ37" s="171">
        <f>'Brokers Fee'!CI$15*$BI37</f>
        <v>0</v>
      </c>
      <c r="BA37" s="171">
        <f>'Brokers Fee'!CJ$15*$BI37</f>
        <v>0</v>
      </c>
      <c r="BB37" s="171">
        <f>'Brokers Fee'!CK$15*$BI37</f>
        <v>0</v>
      </c>
      <c r="BC37" s="171">
        <f>'Brokers Fee'!CL$15*$BI37</f>
        <v>0</v>
      </c>
      <c r="BD37" s="171">
        <f>'Brokers Fee'!CM$15*$BI37</f>
        <v>0</v>
      </c>
      <c r="BE37" s="171">
        <f>'Brokers Fee'!CN$15*$BI37</f>
        <v>0</v>
      </c>
      <c r="BF37" s="171">
        <f>'Brokers Fee'!CO$15*$BI37</f>
        <v>0</v>
      </c>
      <c r="BG37" s="171">
        <f>'Brokers Fee'!CP$15*$BI37</f>
        <v>0</v>
      </c>
      <c r="BI37" s="174">
        <f>SUMIF(Revenue!$P:$P,'Broker''s Fees (USD)'!$F37,Revenue!$F:$F)</f>
        <v>0</v>
      </c>
    </row>
    <row r="38" spans="1:61" s="173" customFormat="1" ht="12.75" hidden="1" customHeight="1">
      <c r="A38" s="179" t="s">
        <v>589</v>
      </c>
      <c r="B38" s="179" t="s">
        <v>589</v>
      </c>
      <c r="C38" s="170" t="str" cm="1">
        <f t="array" ref="C38">IFERROR(INDEX('Legal Entity'!B:B,MATCH('Broker''s Fees (USD)'!F38,'Legal Entity'!A:A,0),0),0)</f>
        <v>1215 - Golden Heart Utilities, Inc.</v>
      </c>
      <c r="D38" s="170" t="str" cm="1">
        <f t="array" ref="D38">IFERROR(INDEX('Legal Entity'!C:C,MATCH(F38,'Legal Entity'!A:A,0),0),0)</f>
        <v>US</v>
      </c>
      <c r="E38" s="170" t="s">
        <v>635</v>
      </c>
      <c r="F38" s="170" t="s">
        <v>39</v>
      </c>
      <c r="G38" s="170"/>
      <c r="H38" s="171">
        <f>'Brokers Fee'!AQ$15*$BI38</f>
        <v>0.30534932574002588</v>
      </c>
      <c r="I38" s="171">
        <f>'Brokers Fee'!AR$15*$BI38</f>
        <v>0.32720836438279638</v>
      </c>
      <c r="J38" s="171">
        <f>'Brokers Fee'!AS$15*$BI38</f>
        <v>0.32720836438279638</v>
      </c>
      <c r="K38" s="171">
        <f>'Brokers Fee'!AT$15*$BI38</f>
        <v>0.32720836438279638</v>
      </c>
      <c r="L38" s="171">
        <f>'Brokers Fee'!AU$15*$BI38</f>
        <v>0.32720836438279638</v>
      </c>
      <c r="M38" s="171">
        <f>'Brokers Fee'!AV$15*$BI38</f>
        <v>0.32720836438279638</v>
      </c>
      <c r="N38" s="171">
        <f>'Brokers Fee'!AW$15*$BI38</f>
        <v>0.32720836438279638</v>
      </c>
      <c r="O38" s="171">
        <f>'Brokers Fee'!AX$15*$BI38</f>
        <v>0.32720836438279638</v>
      </c>
      <c r="P38" s="171">
        <f>'Brokers Fee'!AY$15*$BI38</f>
        <v>0.32720836438279638</v>
      </c>
      <c r="Q38" s="171">
        <f>'Brokers Fee'!AZ$15*$BI38</f>
        <v>0.32720836438279638</v>
      </c>
      <c r="R38" s="171">
        <f>'Brokers Fee'!BA$15*$BI38</f>
        <v>0.32720836438279638</v>
      </c>
      <c r="S38" s="171">
        <f>'Brokers Fee'!BB$15*$BI38</f>
        <v>0.32720836438279638</v>
      </c>
      <c r="T38" s="171">
        <f>'Brokers Fee'!BC$15*$BI38</f>
        <v>0.32720836438279638</v>
      </c>
      <c r="U38" s="171">
        <f>'Brokers Fee'!BD$15*$BI38</f>
        <v>0.3370246153142803</v>
      </c>
      <c r="V38" s="171">
        <f>'Brokers Fee'!BE$15*$BI38</f>
        <v>0.3370246153142803</v>
      </c>
      <c r="W38" s="171">
        <f>'Brokers Fee'!BF$15*$BI38</f>
        <v>0.3370246153142803</v>
      </c>
      <c r="X38" s="171">
        <f>'Brokers Fee'!BG$15*$BI38</f>
        <v>0.3370246153142803</v>
      </c>
      <c r="Y38" s="171">
        <f>'Brokers Fee'!BH$15*$BI38</f>
        <v>0.3370246153142803</v>
      </c>
      <c r="Z38" s="171">
        <f>'Brokers Fee'!BI$15*$BI38</f>
        <v>0.3370246153142803</v>
      </c>
      <c r="AA38" s="171">
        <f>'Brokers Fee'!BJ$15*$BI38</f>
        <v>0.3370246153142803</v>
      </c>
      <c r="AB38" s="171">
        <f>'Brokers Fee'!BK$15*$BI38</f>
        <v>0.3370246153142803</v>
      </c>
      <c r="AC38" s="171">
        <f>'Brokers Fee'!BL$15*$BI38</f>
        <v>0.3370246153142803</v>
      </c>
      <c r="AD38" s="171">
        <f>'Brokers Fee'!BM$15*$BI38</f>
        <v>0.3370246153142803</v>
      </c>
      <c r="AE38" s="171">
        <f>'Brokers Fee'!BN$15*$BI38</f>
        <v>0.3370246153142803</v>
      </c>
      <c r="AF38" s="171">
        <f>'Brokers Fee'!BO$15*$BI38</f>
        <v>0.3370246153142803</v>
      </c>
      <c r="AG38" s="171">
        <f>'Brokers Fee'!BP$15*$BI38</f>
        <v>0.34713535377370869</v>
      </c>
      <c r="AH38" s="171">
        <f>'Brokers Fee'!BQ$15*$BI38</f>
        <v>0.34713535377370869</v>
      </c>
      <c r="AI38" s="171">
        <f>'Brokers Fee'!BR$15*$BI38</f>
        <v>0.34713535377370869</v>
      </c>
      <c r="AJ38" s="171">
        <f>'Brokers Fee'!BS$15*$BI38</f>
        <v>0.34713535377370869</v>
      </c>
      <c r="AK38" s="171">
        <f>'Brokers Fee'!BT$15*$BI38</f>
        <v>0.34713535377370869</v>
      </c>
      <c r="AL38" s="171">
        <f>'Brokers Fee'!BU$15*$BI38</f>
        <v>0.34713535377370869</v>
      </c>
      <c r="AM38" s="171">
        <f>'Brokers Fee'!BV$15*$BI38</f>
        <v>0.34713535377370869</v>
      </c>
      <c r="AN38" s="171">
        <f>'Brokers Fee'!BW$15*$BI38</f>
        <v>0.34713535377370869</v>
      </c>
      <c r="AO38" s="171">
        <f>'Brokers Fee'!BX$15*$BI38</f>
        <v>0.34713535377370869</v>
      </c>
      <c r="AP38" s="171">
        <f>'Brokers Fee'!BY$15*$BI38</f>
        <v>0.34713535377370869</v>
      </c>
      <c r="AQ38" s="171">
        <f>'Brokers Fee'!BZ$15*$BI38</f>
        <v>0.34713535377370869</v>
      </c>
      <c r="AR38" s="171">
        <f>'Brokers Fee'!CA$15*$BI38</f>
        <v>0.34713535377370869</v>
      </c>
      <c r="AS38" s="171">
        <f>'Brokers Fee'!CB$15*$BI38</f>
        <v>0.35754941438692001</v>
      </c>
      <c r="AT38" s="171">
        <f>'Brokers Fee'!CC$15*$BI38</f>
        <v>0.35754941438692001</v>
      </c>
      <c r="AU38" s="171">
        <f>'Brokers Fee'!CD$15*$BI38</f>
        <v>0.35754941438692001</v>
      </c>
      <c r="AV38" s="171">
        <f>'Brokers Fee'!CE$15*$BI38</f>
        <v>0.35754941438692001</v>
      </c>
      <c r="AW38" s="171">
        <f>'Brokers Fee'!CF$15*$BI38</f>
        <v>0.35754941438692001</v>
      </c>
      <c r="AX38" s="171">
        <f>'Brokers Fee'!CG$15*$BI38</f>
        <v>0.35754941438692001</v>
      </c>
      <c r="AY38" s="171">
        <f>'Brokers Fee'!CH$15*$BI38</f>
        <v>0.35754941438692001</v>
      </c>
      <c r="AZ38" s="171">
        <f>'Brokers Fee'!CI$15*$BI38</f>
        <v>0.35754941438692001</v>
      </c>
      <c r="BA38" s="171">
        <f>'Brokers Fee'!CJ$15*$BI38</f>
        <v>0.35754941438692001</v>
      </c>
      <c r="BB38" s="171">
        <f>'Brokers Fee'!CK$15*$BI38</f>
        <v>0.35754941438692001</v>
      </c>
      <c r="BC38" s="171">
        <f>'Brokers Fee'!CL$15*$BI38</f>
        <v>0.35754941438692001</v>
      </c>
      <c r="BD38" s="171">
        <f>'Brokers Fee'!CM$15*$BI38</f>
        <v>0.35754941438692001</v>
      </c>
      <c r="BE38" s="171">
        <f>'Brokers Fee'!CN$15*$BI38</f>
        <v>0.36827589681852768</v>
      </c>
      <c r="BF38" s="171">
        <f>'Brokers Fee'!CO$15*$BI38</f>
        <v>0.36827589681852768</v>
      </c>
      <c r="BG38" s="171">
        <f>'Brokers Fee'!CP$15*$BI38</f>
        <v>0.36827589681852768</v>
      </c>
      <c r="BI38" s="174">
        <f>SUMIF(Revenue!$P:$P,'Broker''s Fees (USD)'!$F38,Revenue!$F:$F)</f>
        <v>8.0454846201628133E-6</v>
      </c>
    </row>
    <row r="39" spans="1:61" s="173" customFormat="1" ht="12.75" hidden="1" customHeight="1">
      <c r="A39" s="179" t="s">
        <v>589</v>
      </c>
      <c r="B39" s="179" t="s">
        <v>589</v>
      </c>
      <c r="C39" s="170" t="str" cm="1">
        <f t="array" ref="C39">IFERROR(INDEX('Legal Entity'!B:B,MATCH('Broker''s Fees (USD)'!F39,'Legal Entity'!A:A,0),0),0)</f>
        <v>1215 - Golden Heart Utilities, Inc.</v>
      </c>
      <c r="D39" s="170" t="str" cm="1">
        <f t="array" ref="D39">IFERROR(INDEX('Legal Entity'!C:C,MATCH(F39,'Legal Entity'!A:A,0),0),0)</f>
        <v>US</v>
      </c>
      <c r="E39" s="170" t="s">
        <v>635</v>
      </c>
      <c r="F39" s="170" t="s">
        <v>43</v>
      </c>
      <c r="G39" s="170"/>
      <c r="H39" s="171">
        <f>'Brokers Fee'!AQ$15*$BI39</f>
        <v>5.5557379465150332</v>
      </c>
      <c r="I39" s="171">
        <f>'Brokers Fee'!AR$15*$BI39</f>
        <v>5.9534564945015296</v>
      </c>
      <c r="J39" s="171">
        <f>'Brokers Fee'!AS$15*$BI39</f>
        <v>5.9534564945015296</v>
      </c>
      <c r="K39" s="171">
        <f>'Brokers Fee'!AT$15*$BI39</f>
        <v>5.9534564945015296</v>
      </c>
      <c r="L39" s="171">
        <f>'Brokers Fee'!AU$15*$BI39</f>
        <v>5.9534564945015296</v>
      </c>
      <c r="M39" s="171">
        <f>'Brokers Fee'!AV$15*$BI39</f>
        <v>5.9534564945015296</v>
      </c>
      <c r="N39" s="171">
        <f>'Brokers Fee'!AW$15*$BI39</f>
        <v>5.9534564945015296</v>
      </c>
      <c r="O39" s="171">
        <f>'Brokers Fee'!AX$15*$BI39</f>
        <v>5.9534564945015296</v>
      </c>
      <c r="P39" s="171">
        <f>'Brokers Fee'!AY$15*$BI39</f>
        <v>5.9534564945015296</v>
      </c>
      <c r="Q39" s="171">
        <f>'Brokers Fee'!AZ$15*$BI39</f>
        <v>5.9534564945015296</v>
      </c>
      <c r="R39" s="171">
        <f>'Brokers Fee'!BA$15*$BI39</f>
        <v>5.9534564945015296</v>
      </c>
      <c r="S39" s="171">
        <f>'Brokers Fee'!BB$15*$BI39</f>
        <v>5.9534564945015296</v>
      </c>
      <c r="T39" s="171">
        <f>'Brokers Fee'!BC$15*$BI39</f>
        <v>5.9534564945015296</v>
      </c>
      <c r="U39" s="171">
        <f>'Brokers Fee'!BD$15*$BI39</f>
        <v>6.1320601893365758</v>
      </c>
      <c r="V39" s="171">
        <f>'Brokers Fee'!BE$15*$BI39</f>
        <v>6.1320601893365758</v>
      </c>
      <c r="W39" s="171">
        <f>'Brokers Fee'!BF$15*$BI39</f>
        <v>6.1320601893365758</v>
      </c>
      <c r="X39" s="171">
        <f>'Brokers Fee'!BG$15*$BI39</f>
        <v>6.1320601893365758</v>
      </c>
      <c r="Y39" s="171">
        <f>'Brokers Fee'!BH$15*$BI39</f>
        <v>6.1320601893365758</v>
      </c>
      <c r="Z39" s="171">
        <f>'Brokers Fee'!BI$15*$BI39</f>
        <v>6.1320601893365758</v>
      </c>
      <c r="AA39" s="171">
        <f>'Brokers Fee'!BJ$15*$BI39</f>
        <v>6.1320601893365758</v>
      </c>
      <c r="AB39" s="171">
        <f>'Brokers Fee'!BK$15*$BI39</f>
        <v>6.1320601893365758</v>
      </c>
      <c r="AC39" s="171">
        <f>'Brokers Fee'!BL$15*$BI39</f>
        <v>6.1320601893365758</v>
      </c>
      <c r="AD39" s="171">
        <f>'Brokers Fee'!BM$15*$BI39</f>
        <v>6.1320601893365758</v>
      </c>
      <c r="AE39" s="171">
        <f>'Brokers Fee'!BN$15*$BI39</f>
        <v>6.1320601893365758</v>
      </c>
      <c r="AF39" s="171">
        <f>'Brokers Fee'!BO$15*$BI39</f>
        <v>6.1320601893365758</v>
      </c>
      <c r="AG39" s="171">
        <f>'Brokers Fee'!BP$15*$BI39</f>
        <v>6.3160219950166727</v>
      </c>
      <c r="AH39" s="171">
        <f>'Brokers Fee'!BQ$15*$BI39</f>
        <v>6.3160219950166727</v>
      </c>
      <c r="AI39" s="171">
        <f>'Brokers Fee'!BR$15*$BI39</f>
        <v>6.3160219950166727</v>
      </c>
      <c r="AJ39" s="171">
        <f>'Brokers Fee'!BS$15*$BI39</f>
        <v>6.3160219950166727</v>
      </c>
      <c r="AK39" s="171">
        <f>'Brokers Fee'!BT$15*$BI39</f>
        <v>6.3160219950166727</v>
      </c>
      <c r="AL39" s="171">
        <f>'Brokers Fee'!BU$15*$BI39</f>
        <v>6.3160219950166727</v>
      </c>
      <c r="AM39" s="171">
        <f>'Brokers Fee'!BV$15*$BI39</f>
        <v>6.3160219950166727</v>
      </c>
      <c r="AN39" s="171">
        <f>'Brokers Fee'!BW$15*$BI39</f>
        <v>6.3160219950166727</v>
      </c>
      <c r="AO39" s="171">
        <f>'Brokers Fee'!BX$15*$BI39</f>
        <v>6.3160219950166727</v>
      </c>
      <c r="AP39" s="171">
        <f>'Brokers Fee'!BY$15*$BI39</f>
        <v>6.3160219950166727</v>
      </c>
      <c r="AQ39" s="171">
        <f>'Brokers Fee'!BZ$15*$BI39</f>
        <v>6.3160219950166727</v>
      </c>
      <c r="AR39" s="171">
        <f>'Brokers Fee'!CA$15*$BI39</f>
        <v>6.3160219950166727</v>
      </c>
      <c r="AS39" s="171">
        <f>'Brokers Fee'!CB$15*$BI39</f>
        <v>6.5055026548671737</v>
      </c>
      <c r="AT39" s="171">
        <f>'Brokers Fee'!CC$15*$BI39</f>
        <v>6.5055026548671737</v>
      </c>
      <c r="AU39" s="171">
        <f>'Brokers Fee'!CD$15*$BI39</f>
        <v>6.5055026548671737</v>
      </c>
      <c r="AV39" s="171">
        <f>'Brokers Fee'!CE$15*$BI39</f>
        <v>6.5055026548671737</v>
      </c>
      <c r="AW39" s="171">
        <f>'Brokers Fee'!CF$15*$BI39</f>
        <v>6.5055026548671737</v>
      </c>
      <c r="AX39" s="171">
        <f>'Brokers Fee'!CG$15*$BI39</f>
        <v>6.5055026548671737</v>
      </c>
      <c r="AY39" s="171">
        <f>'Brokers Fee'!CH$15*$BI39</f>
        <v>6.5055026548671737</v>
      </c>
      <c r="AZ39" s="171">
        <f>'Brokers Fee'!CI$15*$BI39</f>
        <v>6.5055026548671737</v>
      </c>
      <c r="BA39" s="171">
        <f>'Brokers Fee'!CJ$15*$BI39</f>
        <v>6.5055026548671737</v>
      </c>
      <c r="BB39" s="171">
        <f>'Brokers Fee'!CK$15*$BI39</f>
        <v>6.5055026548671737</v>
      </c>
      <c r="BC39" s="171">
        <f>'Brokers Fee'!CL$15*$BI39</f>
        <v>6.5055026548671737</v>
      </c>
      <c r="BD39" s="171">
        <f>'Brokers Fee'!CM$15*$BI39</f>
        <v>6.5055026548671737</v>
      </c>
      <c r="BE39" s="171">
        <f>'Brokers Fee'!CN$15*$BI39</f>
        <v>6.70066773451319</v>
      </c>
      <c r="BF39" s="171">
        <f>'Brokers Fee'!CO$15*$BI39</f>
        <v>6.70066773451319</v>
      </c>
      <c r="BG39" s="171">
        <f>'Brokers Fee'!CP$15*$BI39</f>
        <v>6.70066773451319</v>
      </c>
      <c r="BI39" s="174">
        <f>SUMIF(Revenue!$P:$P,'Broker''s Fees (USD)'!$F39,Revenue!$F:$F)</f>
        <v>1.4638514132629191E-4</v>
      </c>
    </row>
    <row r="40" spans="1:61" s="173" customFormat="1" ht="12.75" hidden="1" customHeight="1">
      <c r="A40" s="179" t="s">
        <v>589</v>
      </c>
      <c r="B40" s="179" t="s">
        <v>589</v>
      </c>
      <c r="C40" s="170" t="str" cm="1">
        <f t="array" ref="C40">IFERROR(INDEX('Legal Entity'!B:B,MATCH('Broker''s Fees (USD)'!F40,'Legal Entity'!A:A,0),0),0)</f>
        <v>1215 - Golden Heart Utilities, Inc.</v>
      </c>
      <c r="D40" s="170" t="str" cm="1">
        <f t="array" ref="D40">IFERROR(INDEX('Legal Entity'!C:C,MATCH(F40,'Legal Entity'!A:A,0),0),0)</f>
        <v>US</v>
      </c>
      <c r="E40" s="170" t="s">
        <v>635</v>
      </c>
      <c r="F40" s="170" t="s">
        <v>47</v>
      </c>
      <c r="G40" s="170"/>
      <c r="H40" s="171">
        <f>'Brokers Fee'!AQ$15*$BI40</f>
        <v>0</v>
      </c>
      <c r="I40" s="171">
        <f>'Brokers Fee'!AR$15*$BI40</f>
        <v>0</v>
      </c>
      <c r="J40" s="171">
        <f>'Brokers Fee'!AS$15*$BI40</f>
        <v>0</v>
      </c>
      <c r="K40" s="171">
        <f>'Brokers Fee'!AT$15*$BI40</f>
        <v>0</v>
      </c>
      <c r="L40" s="171">
        <f>'Brokers Fee'!AU$15*$BI40</f>
        <v>0</v>
      </c>
      <c r="M40" s="171">
        <f>'Brokers Fee'!AV$15*$BI40</f>
        <v>0</v>
      </c>
      <c r="N40" s="171">
        <f>'Brokers Fee'!AW$15*$BI40</f>
        <v>0</v>
      </c>
      <c r="O40" s="171">
        <f>'Brokers Fee'!AX$15*$BI40</f>
        <v>0</v>
      </c>
      <c r="P40" s="171">
        <f>'Brokers Fee'!AY$15*$BI40</f>
        <v>0</v>
      </c>
      <c r="Q40" s="171">
        <f>'Brokers Fee'!AZ$15*$BI40</f>
        <v>0</v>
      </c>
      <c r="R40" s="171">
        <f>'Brokers Fee'!BA$15*$BI40</f>
        <v>0</v>
      </c>
      <c r="S40" s="171">
        <f>'Brokers Fee'!BB$15*$BI40</f>
        <v>0</v>
      </c>
      <c r="T40" s="171">
        <f>'Brokers Fee'!BC$15*$BI40</f>
        <v>0</v>
      </c>
      <c r="U40" s="171">
        <f>'Brokers Fee'!BD$15*$BI40</f>
        <v>0</v>
      </c>
      <c r="V40" s="171">
        <f>'Brokers Fee'!BE$15*$BI40</f>
        <v>0</v>
      </c>
      <c r="W40" s="171">
        <f>'Brokers Fee'!BF$15*$BI40</f>
        <v>0</v>
      </c>
      <c r="X40" s="171">
        <f>'Brokers Fee'!BG$15*$BI40</f>
        <v>0</v>
      </c>
      <c r="Y40" s="171">
        <f>'Brokers Fee'!BH$15*$BI40</f>
        <v>0</v>
      </c>
      <c r="Z40" s="171">
        <f>'Brokers Fee'!BI$15*$BI40</f>
        <v>0</v>
      </c>
      <c r="AA40" s="171">
        <f>'Brokers Fee'!BJ$15*$BI40</f>
        <v>0</v>
      </c>
      <c r="AB40" s="171">
        <f>'Brokers Fee'!BK$15*$BI40</f>
        <v>0</v>
      </c>
      <c r="AC40" s="171">
        <f>'Brokers Fee'!BL$15*$BI40</f>
        <v>0</v>
      </c>
      <c r="AD40" s="171">
        <f>'Brokers Fee'!BM$15*$BI40</f>
        <v>0</v>
      </c>
      <c r="AE40" s="171">
        <f>'Brokers Fee'!BN$15*$BI40</f>
        <v>0</v>
      </c>
      <c r="AF40" s="171">
        <f>'Brokers Fee'!BO$15*$BI40</f>
        <v>0</v>
      </c>
      <c r="AG40" s="171">
        <f>'Brokers Fee'!BP$15*$BI40</f>
        <v>0</v>
      </c>
      <c r="AH40" s="171">
        <f>'Brokers Fee'!BQ$15*$BI40</f>
        <v>0</v>
      </c>
      <c r="AI40" s="171">
        <f>'Brokers Fee'!BR$15*$BI40</f>
        <v>0</v>
      </c>
      <c r="AJ40" s="171">
        <f>'Brokers Fee'!BS$15*$BI40</f>
        <v>0</v>
      </c>
      <c r="AK40" s="171">
        <f>'Brokers Fee'!BT$15*$BI40</f>
        <v>0</v>
      </c>
      <c r="AL40" s="171">
        <f>'Brokers Fee'!BU$15*$BI40</f>
        <v>0</v>
      </c>
      <c r="AM40" s="171">
        <f>'Brokers Fee'!BV$15*$BI40</f>
        <v>0</v>
      </c>
      <c r="AN40" s="171">
        <f>'Brokers Fee'!BW$15*$BI40</f>
        <v>0</v>
      </c>
      <c r="AO40" s="171">
        <f>'Brokers Fee'!BX$15*$BI40</f>
        <v>0</v>
      </c>
      <c r="AP40" s="171">
        <f>'Brokers Fee'!BY$15*$BI40</f>
        <v>0</v>
      </c>
      <c r="AQ40" s="171">
        <f>'Brokers Fee'!BZ$15*$BI40</f>
        <v>0</v>
      </c>
      <c r="AR40" s="171">
        <f>'Brokers Fee'!CA$15*$BI40</f>
        <v>0</v>
      </c>
      <c r="AS40" s="171">
        <f>'Brokers Fee'!CB$15*$BI40</f>
        <v>0</v>
      </c>
      <c r="AT40" s="171">
        <f>'Brokers Fee'!CC$15*$BI40</f>
        <v>0</v>
      </c>
      <c r="AU40" s="171">
        <f>'Brokers Fee'!CD$15*$BI40</f>
        <v>0</v>
      </c>
      <c r="AV40" s="171">
        <f>'Brokers Fee'!CE$15*$BI40</f>
        <v>0</v>
      </c>
      <c r="AW40" s="171">
        <f>'Brokers Fee'!CF$15*$BI40</f>
        <v>0</v>
      </c>
      <c r="AX40" s="171">
        <f>'Brokers Fee'!CG$15*$BI40</f>
        <v>0</v>
      </c>
      <c r="AY40" s="171">
        <f>'Brokers Fee'!CH$15*$BI40</f>
        <v>0</v>
      </c>
      <c r="AZ40" s="171">
        <f>'Brokers Fee'!CI$15*$BI40</f>
        <v>0</v>
      </c>
      <c r="BA40" s="171">
        <f>'Brokers Fee'!CJ$15*$BI40</f>
        <v>0</v>
      </c>
      <c r="BB40" s="171">
        <f>'Brokers Fee'!CK$15*$BI40</f>
        <v>0</v>
      </c>
      <c r="BC40" s="171">
        <f>'Brokers Fee'!CL$15*$BI40</f>
        <v>0</v>
      </c>
      <c r="BD40" s="171">
        <f>'Brokers Fee'!CM$15*$BI40</f>
        <v>0</v>
      </c>
      <c r="BE40" s="171">
        <f>'Brokers Fee'!CN$15*$BI40</f>
        <v>0</v>
      </c>
      <c r="BF40" s="171">
        <f>'Brokers Fee'!CO$15*$BI40</f>
        <v>0</v>
      </c>
      <c r="BG40" s="171">
        <f>'Brokers Fee'!CP$15*$BI40</f>
        <v>0</v>
      </c>
      <c r="BI40" s="174">
        <f>SUMIF(Revenue!$P:$P,'Broker''s Fees (USD)'!$F40,Revenue!$F:$F)</f>
        <v>0</v>
      </c>
    </row>
    <row r="41" spans="1:61" s="173" customFormat="1" ht="12.75" hidden="1" customHeight="1">
      <c r="A41" s="179" t="s">
        <v>589</v>
      </c>
      <c r="B41" s="179" t="s">
        <v>589</v>
      </c>
      <c r="C41" s="170" t="str" cm="1">
        <f t="array" ref="C41">IFERROR(INDEX('Legal Entity'!B:B,MATCH('Broker''s Fees (USD)'!F41,'Legal Entity'!A:A,0),0),0)</f>
        <v>1215 - Golden Heart Utilities, Inc.</v>
      </c>
      <c r="D41" s="170" t="str" cm="1">
        <f t="array" ref="D41">IFERROR(INDEX('Legal Entity'!C:C,MATCH(F41,'Legal Entity'!A:A,0),0),0)</f>
        <v>US</v>
      </c>
      <c r="E41" s="170" t="s">
        <v>635</v>
      </c>
      <c r="F41" s="170" t="s">
        <v>54</v>
      </c>
      <c r="G41" s="170"/>
      <c r="H41" s="171">
        <f>'Brokers Fee'!AQ$15*$BI41</f>
        <v>1054.069521770439</v>
      </c>
      <c r="I41" s="171">
        <f>'Brokers Fee'!AR$15*$BI41</f>
        <v>1129.5271844088159</v>
      </c>
      <c r="J41" s="171">
        <f>'Brokers Fee'!AS$15*$BI41</f>
        <v>1129.5271844088159</v>
      </c>
      <c r="K41" s="171">
        <f>'Brokers Fee'!AT$15*$BI41</f>
        <v>1129.5271844088159</v>
      </c>
      <c r="L41" s="171">
        <f>'Brokers Fee'!AU$15*$BI41</f>
        <v>1129.5271844088159</v>
      </c>
      <c r="M41" s="171">
        <f>'Brokers Fee'!AV$15*$BI41</f>
        <v>1129.5271844088159</v>
      </c>
      <c r="N41" s="171">
        <f>'Brokers Fee'!AW$15*$BI41</f>
        <v>1129.5271844088159</v>
      </c>
      <c r="O41" s="171">
        <f>'Brokers Fee'!AX$15*$BI41</f>
        <v>1129.5271844088159</v>
      </c>
      <c r="P41" s="171">
        <f>'Brokers Fee'!AY$15*$BI41</f>
        <v>1129.5271844088159</v>
      </c>
      <c r="Q41" s="171">
        <f>'Brokers Fee'!AZ$15*$BI41</f>
        <v>1129.5271844088159</v>
      </c>
      <c r="R41" s="171">
        <f>'Brokers Fee'!BA$15*$BI41</f>
        <v>1129.5271844088159</v>
      </c>
      <c r="S41" s="171">
        <f>'Brokers Fee'!BB$15*$BI41</f>
        <v>1129.5271844088159</v>
      </c>
      <c r="T41" s="171">
        <f>'Brokers Fee'!BC$15*$BI41</f>
        <v>1129.5271844088159</v>
      </c>
      <c r="U41" s="171">
        <f>'Brokers Fee'!BD$15*$BI41</f>
        <v>1163.4129999410804</v>
      </c>
      <c r="V41" s="171">
        <f>'Brokers Fee'!BE$15*$BI41</f>
        <v>1163.4129999410804</v>
      </c>
      <c r="W41" s="171">
        <f>'Brokers Fee'!BF$15*$BI41</f>
        <v>1163.4129999410804</v>
      </c>
      <c r="X41" s="171">
        <f>'Brokers Fee'!BG$15*$BI41</f>
        <v>1163.4129999410804</v>
      </c>
      <c r="Y41" s="171">
        <f>'Brokers Fee'!BH$15*$BI41</f>
        <v>1163.4129999410804</v>
      </c>
      <c r="Z41" s="171">
        <f>'Brokers Fee'!BI$15*$BI41</f>
        <v>1163.4129999410804</v>
      </c>
      <c r="AA41" s="171">
        <f>'Brokers Fee'!BJ$15*$BI41</f>
        <v>1163.4129999410804</v>
      </c>
      <c r="AB41" s="171">
        <f>'Brokers Fee'!BK$15*$BI41</f>
        <v>1163.4129999410804</v>
      </c>
      <c r="AC41" s="171">
        <f>'Brokers Fee'!BL$15*$BI41</f>
        <v>1163.4129999410804</v>
      </c>
      <c r="AD41" s="171">
        <f>'Brokers Fee'!BM$15*$BI41</f>
        <v>1163.4129999410804</v>
      </c>
      <c r="AE41" s="171">
        <f>'Brokers Fee'!BN$15*$BI41</f>
        <v>1163.4129999410804</v>
      </c>
      <c r="AF41" s="171">
        <f>'Brokers Fee'!BO$15*$BI41</f>
        <v>1163.4129999410804</v>
      </c>
      <c r="AG41" s="171">
        <f>'Brokers Fee'!BP$15*$BI41</f>
        <v>1198.3153899393128</v>
      </c>
      <c r="AH41" s="171">
        <f>'Brokers Fee'!BQ$15*$BI41</f>
        <v>1198.3153899393128</v>
      </c>
      <c r="AI41" s="171">
        <f>'Brokers Fee'!BR$15*$BI41</f>
        <v>1198.3153899393128</v>
      </c>
      <c r="AJ41" s="171">
        <f>'Brokers Fee'!BS$15*$BI41</f>
        <v>1198.3153899393128</v>
      </c>
      <c r="AK41" s="171">
        <f>'Brokers Fee'!BT$15*$BI41</f>
        <v>1198.3153899393128</v>
      </c>
      <c r="AL41" s="171">
        <f>'Brokers Fee'!BU$15*$BI41</f>
        <v>1198.3153899393128</v>
      </c>
      <c r="AM41" s="171">
        <f>'Brokers Fee'!BV$15*$BI41</f>
        <v>1198.3153899393128</v>
      </c>
      <c r="AN41" s="171">
        <f>'Brokers Fee'!BW$15*$BI41</f>
        <v>1198.3153899393128</v>
      </c>
      <c r="AO41" s="171">
        <f>'Brokers Fee'!BX$15*$BI41</f>
        <v>1198.3153899393128</v>
      </c>
      <c r="AP41" s="171">
        <f>'Brokers Fee'!BY$15*$BI41</f>
        <v>1198.3153899393128</v>
      </c>
      <c r="AQ41" s="171">
        <f>'Brokers Fee'!BZ$15*$BI41</f>
        <v>1198.3153899393128</v>
      </c>
      <c r="AR41" s="171">
        <f>'Brokers Fee'!CA$15*$BI41</f>
        <v>1198.3153899393128</v>
      </c>
      <c r="AS41" s="171">
        <f>'Brokers Fee'!CB$15*$BI41</f>
        <v>1234.2648516374923</v>
      </c>
      <c r="AT41" s="171">
        <f>'Brokers Fee'!CC$15*$BI41</f>
        <v>1234.2648516374923</v>
      </c>
      <c r="AU41" s="171">
        <f>'Brokers Fee'!CD$15*$BI41</f>
        <v>1234.2648516374923</v>
      </c>
      <c r="AV41" s="171">
        <f>'Brokers Fee'!CE$15*$BI41</f>
        <v>1234.2648516374923</v>
      </c>
      <c r="AW41" s="171">
        <f>'Brokers Fee'!CF$15*$BI41</f>
        <v>1234.2648516374923</v>
      </c>
      <c r="AX41" s="171">
        <f>'Brokers Fee'!CG$15*$BI41</f>
        <v>1234.2648516374923</v>
      </c>
      <c r="AY41" s="171">
        <f>'Brokers Fee'!CH$15*$BI41</f>
        <v>1234.2648516374923</v>
      </c>
      <c r="AZ41" s="171">
        <f>'Brokers Fee'!CI$15*$BI41</f>
        <v>1234.2648516374923</v>
      </c>
      <c r="BA41" s="171">
        <f>'Brokers Fee'!CJ$15*$BI41</f>
        <v>1234.2648516374923</v>
      </c>
      <c r="BB41" s="171">
        <f>'Brokers Fee'!CK$15*$BI41</f>
        <v>1234.2648516374923</v>
      </c>
      <c r="BC41" s="171">
        <f>'Brokers Fee'!CL$15*$BI41</f>
        <v>1234.2648516374923</v>
      </c>
      <c r="BD41" s="171">
        <f>'Brokers Fee'!CM$15*$BI41</f>
        <v>1234.2648516374923</v>
      </c>
      <c r="BE41" s="171">
        <f>'Brokers Fee'!CN$15*$BI41</f>
        <v>1271.2927971866172</v>
      </c>
      <c r="BF41" s="171">
        <f>'Brokers Fee'!CO$15*$BI41</f>
        <v>1271.2927971866172</v>
      </c>
      <c r="BG41" s="171">
        <f>'Brokers Fee'!CP$15*$BI41</f>
        <v>1271.2927971866172</v>
      </c>
      <c r="BI41" s="174">
        <f>SUMIF(Revenue!$P:$P,'Broker''s Fees (USD)'!$F41,Revenue!$F:$F)</f>
        <v>2.7773109062656745E-2</v>
      </c>
    </row>
    <row r="42" spans="1:61" s="173" customFormat="1" ht="12.75" hidden="1" customHeight="1">
      <c r="A42" s="179" t="s">
        <v>589</v>
      </c>
      <c r="B42" s="179" t="s">
        <v>589</v>
      </c>
      <c r="C42" s="170" t="str" cm="1">
        <f t="array" ref="C42">IFERROR(INDEX('Legal Entity'!B:B,MATCH('Broker''s Fees (USD)'!F42,'Legal Entity'!A:A,0),0),0)</f>
        <v>1215 - Golden Heart Utilities, Inc.</v>
      </c>
      <c r="D42" s="170" t="str" cm="1">
        <f t="array" ref="D42">IFERROR(INDEX('Legal Entity'!C:C,MATCH(F42,'Legal Entity'!A:A,0),0),0)</f>
        <v>US</v>
      </c>
      <c r="E42" s="170" t="s">
        <v>635</v>
      </c>
      <c r="F42" s="170" t="s">
        <v>56</v>
      </c>
      <c r="G42" s="170"/>
      <c r="H42" s="171">
        <f>'Brokers Fee'!AQ$15*$BI42</f>
        <v>7.9245657142113926</v>
      </c>
      <c r="I42" s="171">
        <f>'Brokers Fee'!AR$15*$BI42</f>
        <v>8.4918615081493929</v>
      </c>
      <c r="J42" s="171">
        <f>'Brokers Fee'!AS$15*$BI42</f>
        <v>8.4918615081493929</v>
      </c>
      <c r="K42" s="171">
        <f>'Brokers Fee'!AT$15*$BI42</f>
        <v>8.4918615081493929</v>
      </c>
      <c r="L42" s="171">
        <f>'Brokers Fee'!AU$15*$BI42</f>
        <v>8.4918615081493929</v>
      </c>
      <c r="M42" s="171">
        <f>'Brokers Fee'!AV$15*$BI42</f>
        <v>8.4918615081493929</v>
      </c>
      <c r="N42" s="171">
        <f>'Brokers Fee'!AW$15*$BI42</f>
        <v>8.4918615081493929</v>
      </c>
      <c r="O42" s="171">
        <f>'Brokers Fee'!AX$15*$BI42</f>
        <v>8.4918615081493929</v>
      </c>
      <c r="P42" s="171">
        <f>'Brokers Fee'!AY$15*$BI42</f>
        <v>8.4918615081493929</v>
      </c>
      <c r="Q42" s="171">
        <f>'Brokers Fee'!AZ$15*$BI42</f>
        <v>8.4918615081493929</v>
      </c>
      <c r="R42" s="171">
        <f>'Brokers Fee'!BA$15*$BI42</f>
        <v>8.4918615081493929</v>
      </c>
      <c r="S42" s="171">
        <f>'Brokers Fee'!BB$15*$BI42</f>
        <v>8.4918615081493929</v>
      </c>
      <c r="T42" s="171">
        <f>'Brokers Fee'!BC$15*$BI42</f>
        <v>8.4918615081493929</v>
      </c>
      <c r="U42" s="171">
        <f>'Brokers Fee'!BD$15*$BI42</f>
        <v>8.7466173533938765</v>
      </c>
      <c r="V42" s="171">
        <f>'Brokers Fee'!BE$15*$BI42</f>
        <v>8.7466173533938765</v>
      </c>
      <c r="W42" s="171">
        <f>'Brokers Fee'!BF$15*$BI42</f>
        <v>8.7466173533938765</v>
      </c>
      <c r="X42" s="171">
        <f>'Brokers Fee'!BG$15*$BI42</f>
        <v>8.7466173533938765</v>
      </c>
      <c r="Y42" s="171">
        <f>'Brokers Fee'!BH$15*$BI42</f>
        <v>8.7466173533938765</v>
      </c>
      <c r="Z42" s="171">
        <f>'Brokers Fee'!BI$15*$BI42</f>
        <v>8.7466173533938765</v>
      </c>
      <c r="AA42" s="171">
        <f>'Brokers Fee'!BJ$15*$BI42</f>
        <v>8.7466173533938765</v>
      </c>
      <c r="AB42" s="171">
        <f>'Brokers Fee'!BK$15*$BI42</f>
        <v>8.7466173533938765</v>
      </c>
      <c r="AC42" s="171">
        <f>'Brokers Fee'!BL$15*$BI42</f>
        <v>8.7466173533938765</v>
      </c>
      <c r="AD42" s="171">
        <f>'Brokers Fee'!BM$15*$BI42</f>
        <v>8.7466173533938765</v>
      </c>
      <c r="AE42" s="171">
        <f>'Brokers Fee'!BN$15*$BI42</f>
        <v>8.7466173533938765</v>
      </c>
      <c r="AF42" s="171">
        <f>'Brokers Fee'!BO$15*$BI42</f>
        <v>8.7466173533938765</v>
      </c>
      <c r="AG42" s="171">
        <f>'Brokers Fee'!BP$15*$BI42</f>
        <v>9.0090158739956916</v>
      </c>
      <c r="AH42" s="171">
        <f>'Brokers Fee'!BQ$15*$BI42</f>
        <v>9.0090158739956916</v>
      </c>
      <c r="AI42" s="171">
        <f>'Brokers Fee'!BR$15*$BI42</f>
        <v>9.0090158739956916</v>
      </c>
      <c r="AJ42" s="171">
        <f>'Brokers Fee'!BS$15*$BI42</f>
        <v>9.0090158739956916</v>
      </c>
      <c r="AK42" s="171">
        <f>'Brokers Fee'!BT$15*$BI42</f>
        <v>9.0090158739956916</v>
      </c>
      <c r="AL42" s="171">
        <f>'Brokers Fee'!BU$15*$BI42</f>
        <v>9.0090158739956916</v>
      </c>
      <c r="AM42" s="171">
        <f>'Brokers Fee'!BV$15*$BI42</f>
        <v>9.0090158739956916</v>
      </c>
      <c r="AN42" s="171">
        <f>'Brokers Fee'!BW$15*$BI42</f>
        <v>9.0090158739956916</v>
      </c>
      <c r="AO42" s="171">
        <f>'Brokers Fee'!BX$15*$BI42</f>
        <v>9.0090158739956916</v>
      </c>
      <c r="AP42" s="171">
        <f>'Brokers Fee'!BY$15*$BI42</f>
        <v>9.0090158739956916</v>
      </c>
      <c r="AQ42" s="171">
        <f>'Brokers Fee'!BZ$15*$BI42</f>
        <v>9.0090158739956916</v>
      </c>
      <c r="AR42" s="171">
        <f>'Brokers Fee'!CA$15*$BI42</f>
        <v>9.0090158739956916</v>
      </c>
      <c r="AS42" s="171">
        <f>'Brokers Fee'!CB$15*$BI42</f>
        <v>9.279286350215564</v>
      </c>
      <c r="AT42" s="171">
        <f>'Brokers Fee'!CC$15*$BI42</f>
        <v>9.279286350215564</v>
      </c>
      <c r="AU42" s="171">
        <f>'Brokers Fee'!CD$15*$BI42</f>
        <v>9.279286350215564</v>
      </c>
      <c r="AV42" s="171">
        <f>'Brokers Fee'!CE$15*$BI42</f>
        <v>9.279286350215564</v>
      </c>
      <c r="AW42" s="171">
        <f>'Brokers Fee'!CF$15*$BI42</f>
        <v>9.279286350215564</v>
      </c>
      <c r="AX42" s="171">
        <f>'Brokers Fee'!CG$15*$BI42</f>
        <v>9.279286350215564</v>
      </c>
      <c r="AY42" s="171">
        <f>'Brokers Fee'!CH$15*$BI42</f>
        <v>9.279286350215564</v>
      </c>
      <c r="AZ42" s="171">
        <f>'Brokers Fee'!CI$15*$BI42</f>
        <v>9.279286350215564</v>
      </c>
      <c r="BA42" s="171">
        <f>'Brokers Fee'!CJ$15*$BI42</f>
        <v>9.279286350215564</v>
      </c>
      <c r="BB42" s="171">
        <f>'Brokers Fee'!CK$15*$BI42</f>
        <v>9.279286350215564</v>
      </c>
      <c r="BC42" s="171">
        <f>'Brokers Fee'!CL$15*$BI42</f>
        <v>9.279286350215564</v>
      </c>
      <c r="BD42" s="171">
        <f>'Brokers Fee'!CM$15*$BI42</f>
        <v>9.279286350215564</v>
      </c>
      <c r="BE42" s="171">
        <f>'Brokers Fee'!CN$15*$BI42</f>
        <v>9.5576649407220309</v>
      </c>
      <c r="BF42" s="171">
        <f>'Brokers Fee'!CO$15*$BI42</f>
        <v>9.5576649407220309</v>
      </c>
      <c r="BG42" s="171">
        <f>'Brokers Fee'!CP$15*$BI42</f>
        <v>9.5576649407220309</v>
      </c>
      <c r="BI42" s="174">
        <f>SUMIF(Revenue!$P:$P,'Broker''s Fees (USD)'!$F42,Revenue!$F:$F)</f>
        <v>2.0880010597907763E-4</v>
      </c>
    </row>
    <row r="43" spans="1:61" s="173" customFormat="1" ht="12.75" hidden="1" customHeight="1">
      <c r="A43" s="179" t="s">
        <v>589</v>
      </c>
      <c r="B43" s="179" t="s">
        <v>589</v>
      </c>
      <c r="C43" s="170" cm="1">
        <f t="array" ref="C43">IFERROR(INDEX('Legal Entity'!B:B,MATCH('Broker''s Fees (USD)'!F43,'Legal Entity'!A:A,0),0),0)</f>
        <v>0</v>
      </c>
      <c r="D43" s="170" t="str" cm="1">
        <f t="array" ref="D43">IFERROR(INDEX('Legal Entity'!C:C,MATCH(F43,'Legal Entity'!A:A,0),0),0)</f>
        <v>US</v>
      </c>
      <c r="E43" s="170" t="s">
        <v>635</v>
      </c>
      <c r="F43" s="170" t="s">
        <v>58</v>
      </c>
      <c r="G43" s="170"/>
      <c r="H43" s="171">
        <f>'Brokers Fee'!AQ$15*$BI43</f>
        <v>26.416256044274732</v>
      </c>
      <c r="I43" s="171">
        <f>'Brokers Fee'!AR$15*$BI43</f>
        <v>28.307316259553374</v>
      </c>
      <c r="J43" s="171">
        <f>'Brokers Fee'!AS$15*$BI43</f>
        <v>28.307316259553374</v>
      </c>
      <c r="K43" s="171">
        <f>'Brokers Fee'!AT$15*$BI43</f>
        <v>28.307316259553374</v>
      </c>
      <c r="L43" s="171">
        <f>'Brokers Fee'!AU$15*$BI43</f>
        <v>28.307316259553374</v>
      </c>
      <c r="M43" s="171">
        <f>'Brokers Fee'!AV$15*$BI43</f>
        <v>28.307316259553374</v>
      </c>
      <c r="N43" s="171">
        <f>'Brokers Fee'!AW$15*$BI43</f>
        <v>28.307316259553374</v>
      </c>
      <c r="O43" s="171">
        <f>'Brokers Fee'!AX$15*$BI43</f>
        <v>28.307316259553374</v>
      </c>
      <c r="P43" s="171">
        <f>'Brokers Fee'!AY$15*$BI43</f>
        <v>28.307316259553374</v>
      </c>
      <c r="Q43" s="171">
        <f>'Brokers Fee'!AZ$15*$BI43</f>
        <v>28.307316259553374</v>
      </c>
      <c r="R43" s="171">
        <f>'Brokers Fee'!BA$15*$BI43</f>
        <v>28.307316259553374</v>
      </c>
      <c r="S43" s="171">
        <f>'Brokers Fee'!BB$15*$BI43</f>
        <v>28.307316259553374</v>
      </c>
      <c r="T43" s="171">
        <f>'Brokers Fee'!BC$15*$BI43</f>
        <v>28.307316259553374</v>
      </c>
      <c r="U43" s="171">
        <f>'Brokers Fee'!BD$15*$BI43</f>
        <v>29.156535747339976</v>
      </c>
      <c r="V43" s="171">
        <f>'Brokers Fee'!BE$15*$BI43</f>
        <v>29.156535747339976</v>
      </c>
      <c r="W43" s="171">
        <f>'Brokers Fee'!BF$15*$BI43</f>
        <v>29.156535747339976</v>
      </c>
      <c r="X43" s="171">
        <f>'Brokers Fee'!BG$15*$BI43</f>
        <v>29.156535747339976</v>
      </c>
      <c r="Y43" s="171">
        <f>'Brokers Fee'!BH$15*$BI43</f>
        <v>29.156535747339976</v>
      </c>
      <c r="Z43" s="171">
        <f>'Brokers Fee'!BI$15*$BI43</f>
        <v>29.156535747339976</v>
      </c>
      <c r="AA43" s="171">
        <f>'Brokers Fee'!BJ$15*$BI43</f>
        <v>29.156535747339976</v>
      </c>
      <c r="AB43" s="171">
        <f>'Brokers Fee'!BK$15*$BI43</f>
        <v>29.156535747339976</v>
      </c>
      <c r="AC43" s="171">
        <f>'Brokers Fee'!BL$15*$BI43</f>
        <v>29.156535747339976</v>
      </c>
      <c r="AD43" s="171">
        <f>'Brokers Fee'!BM$15*$BI43</f>
        <v>29.156535747339976</v>
      </c>
      <c r="AE43" s="171">
        <f>'Brokers Fee'!BN$15*$BI43</f>
        <v>29.156535747339976</v>
      </c>
      <c r="AF43" s="171">
        <f>'Brokers Fee'!BO$15*$BI43</f>
        <v>29.156535747339976</v>
      </c>
      <c r="AG43" s="171">
        <f>'Brokers Fee'!BP$15*$BI43</f>
        <v>30.031231819760176</v>
      </c>
      <c r="AH43" s="171">
        <f>'Brokers Fee'!BQ$15*$BI43</f>
        <v>30.031231819760176</v>
      </c>
      <c r="AI43" s="171">
        <f>'Brokers Fee'!BR$15*$BI43</f>
        <v>30.031231819760176</v>
      </c>
      <c r="AJ43" s="171">
        <f>'Brokers Fee'!BS$15*$BI43</f>
        <v>30.031231819760176</v>
      </c>
      <c r="AK43" s="171">
        <f>'Brokers Fee'!BT$15*$BI43</f>
        <v>30.031231819760176</v>
      </c>
      <c r="AL43" s="171">
        <f>'Brokers Fee'!BU$15*$BI43</f>
        <v>30.031231819760176</v>
      </c>
      <c r="AM43" s="171">
        <f>'Brokers Fee'!BV$15*$BI43</f>
        <v>30.031231819760176</v>
      </c>
      <c r="AN43" s="171">
        <f>'Brokers Fee'!BW$15*$BI43</f>
        <v>30.031231819760176</v>
      </c>
      <c r="AO43" s="171">
        <f>'Brokers Fee'!BX$15*$BI43</f>
        <v>30.031231819760176</v>
      </c>
      <c r="AP43" s="171">
        <f>'Brokers Fee'!BY$15*$BI43</f>
        <v>30.031231819760176</v>
      </c>
      <c r="AQ43" s="171">
        <f>'Brokers Fee'!BZ$15*$BI43</f>
        <v>30.031231819760176</v>
      </c>
      <c r="AR43" s="171">
        <f>'Brokers Fee'!CA$15*$BI43</f>
        <v>30.031231819760176</v>
      </c>
      <c r="AS43" s="171">
        <f>'Brokers Fee'!CB$15*$BI43</f>
        <v>30.932168774352988</v>
      </c>
      <c r="AT43" s="171">
        <f>'Brokers Fee'!CC$15*$BI43</f>
        <v>30.932168774352988</v>
      </c>
      <c r="AU43" s="171">
        <f>'Brokers Fee'!CD$15*$BI43</f>
        <v>30.932168774352988</v>
      </c>
      <c r="AV43" s="171">
        <f>'Brokers Fee'!CE$15*$BI43</f>
        <v>30.932168774352988</v>
      </c>
      <c r="AW43" s="171">
        <f>'Brokers Fee'!CF$15*$BI43</f>
        <v>30.932168774352988</v>
      </c>
      <c r="AX43" s="171">
        <f>'Brokers Fee'!CG$15*$BI43</f>
        <v>30.932168774352988</v>
      </c>
      <c r="AY43" s="171">
        <f>'Brokers Fee'!CH$15*$BI43</f>
        <v>30.932168774352988</v>
      </c>
      <c r="AZ43" s="171">
        <f>'Brokers Fee'!CI$15*$BI43</f>
        <v>30.932168774352988</v>
      </c>
      <c r="BA43" s="171">
        <f>'Brokers Fee'!CJ$15*$BI43</f>
        <v>30.932168774352988</v>
      </c>
      <c r="BB43" s="171">
        <f>'Brokers Fee'!CK$15*$BI43</f>
        <v>30.932168774352988</v>
      </c>
      <c r="BC43" s="171">
        <f>'Brokers Fee'!CL$15*$BI43</f>
        <v>30.932168774352988</v>
      </c>
      <c r="BD43" s="171">
        <f>'Brokers Fee'!CM$15*$BI43</f>
        <v>30.932168774352988</v>
      </c>
      <c r="BE43" s="171">
        <f>'Brokers Fee'!CN$15*$BI43</f>
        <v>31.860133837583579</v>
      </c>
      <c r="BF43" s="171">
        <f>'Brokers Fee'!CO$15*$BI43</f>
        <v>31.860133837583579</v>
      </c>
      <c r="BG43" s="171">
        <f>'Brokers Fee'!CP$15*$BI43</f>
        <v>31.860133837583579</v>
      </c>
      <c r="BI43" s="174">
        <f>SUMIF(Revenue!$P:$P,'Broker''s Fees (USD)'!$F43,Revenue!$F:$F)</f>
        <v>6.9602767653544615E-4</v>
      </c>
    </row>
    <row r="44" spans="1:61" s="173" customFormat="1" ht="12.75" hidden="1" customHeight="1">
      <c r="A44" s="179" t="s">
        <v>589</v>
      </c>
      <c r="B44" s="179" t="s">
        <v>589</v>
      </c>
      <c r="C44" s="170" cm="1">
        <f t="array" ref="C44">IFERROR(INDEX('Legal Entity'!B:B,MATCH('Broker''s Fees (USD)'!F44,'Legal Entity'!A:A,0),0),0)</f>
        <v>0</v>
      </c>
      <c r="D44" s="170" t="str" cm="1">
        <f t="array" ref="D44">IFERROR(INDEX('Legal Entity'!C:C,MATCH(F44,'Legal Entity'!A:A,0),0),0)</f>
        <v>US</v>
      </c>
      <c r="E44" s="170" t="s">
        <v>635</v>
      </c>
      <c r="F44" s="170" t="s">
        <v>650</v>
      </c>
      <c r="G44" s="170"/>
      <c r="H44" s="171">
        <f>'Brokers Fee'!AQ$15*$BI44</f>
        <v>0</v>
      </c>
      <c r="I44" s="171">
        <f>'Brokers Fee'!AR$15*$BI44</f>
        <v>0</v>
      </c>
      <c r="J44" s="171">
        <f>'Brokers Fee'!AS$15*$BI44</f>
        <v>0</v>
      </c>
      <c r="K44" s="171">
        <f>'Brokers Fee'!AT$15*$BI44</f>
        <v>0</v>
      </c>
      <c r="L44" s="171">
        <f>'Brokers Fee'!AU$15*$BI44</f>
        <v>0</v>
      </c>
      <c r="M44" s="171">
        <f>'Brokers Fee'!AV$15*$BI44</f>
        <v>0</v>
      </c>
      <c r="N44" s="171">
        <f>'Brokers Fee'!AW$15*$BI44</f>
        <v>0</v>
      </c>
      <c r="O44" s="171">
        <f>'Brokers Fee'!AX$15*$BI44</f>
        <v>0</v>
      </c>
      <c r="P44" s="171">
        <f>'Brokers Fee'!AY$15*$BI44</f>
        <v>0</v>
      </c>
      <c r="Q44" s="171">
        <f>'Brokers Fee'!AZ$15*$BI44</f>
        <v>0</v>
      </c>
      <c r="R44" s="171">
        <f>'Brokers Fee'!BA$15*$BI44</f>
        <v>0</v>
      </c>
      <c r="S44" s="171">
        <f>'Brokers Fee'!BB$15*$BI44</f>
        <v>0</v>
      </c>
      <c r="T44" s="171">
        <f>'Brokers Fee'!BC$15*$BI44</f>
        <v>0</v>
      </c>
      <c r="U44" s="171">
        <f>'Brokers Fee'!BD$15*$BI44</f>
        <v>0</v>
      </c>
      <c r="V44" s="171">
        <f>'Brokers Fee'!BE$15*$BI44</f>
        <v>0</v>
      </c>
      <c r="W44" s="171">
        <f>'Brokers Fee'!BF$15*$BI44</f>
        <v>0</v>
      </c>
      <c r="X44" s="171">
        <f>'Brokers Fee'!BG$15*$BI44</f>
        <v>0</v>
      </c>
      <c r="Y44" s="171">
        <f>'Brokers Fee'!BH$15*$BI44</f>
        <v>0</v>
      </c>
      <c r="Z44" s="171">
        <f>'Brokers Fee'!BI$15*$BI44</f>
        <v>0</v>
      </c>
      <c r="AA44" s="171">
        <f>'Brokers Fee'!BJ$15*$BI44</f>
        <v>0</v>
      </c>
      <c r="AB44" s="171">
        <f>'Brokers Fee'!BK$15*$BI44</f>
        <v>0</v>
      </c>
      <c r="AC44" s="171">
        <f>'Brokers Fee'!BL$15*$BI44</f>
        <v>0</v>
      </c>
      <c r="AD44" s="171">
        <f>'Brokers Fee'!BM$15*$BI44</f>
        <v>0</v>
      </c>
      <c r="AE44" s="171">
        <f>'Brokers Fee'!BN$15*$BI44</f>
        <v>0</v>
      </c>
      <c r="AF44" s="171">
        <f>'Brokers Fee'!BO$15*$BI44</f>
        <v>0</v>
      </c>
      <c r="AG44" s="171">
        <f>'Brokers Fee'!BP$15*$BI44</f>
        <v>0</v>
      </c>
      <c r="AH44" s="171">
        <f>'Brokers Fee'!BQ$15*$BI44</f>
        <v>0</v>
      </c>
      <c r="AI44" s="171">
        <f>'Brokers Fee'!BR$15*$BI44</f>
        <v>0</v>
      </c>
      <c r="AJ44" s="171">
        <f>'Brokers Fee'!BS$15*$BI44</f>
        <v>0</v>
      </c>
      <c r="AK44" s="171">
        <f>'Brokers Fee'!BT$15*$BI44</f>
        <v>0</v>
      </c>
      <c r="AL44" s="171">
        <f>'Brokers Fee'!BU$15*$BI44</f>
        <v>0</v>
      </c>
      <c r="AM44" s="171">
        <f>'Brokers Fee'!BV$15*$BI44</f>
        <v>0</v>
      </c>
      <c r="AN44" s="171">
        <f>'Brokers Fee'!BW$15*$BI44</f>
        <v>0</v>
      </c>
      <c r="AO44" s="171">
        <f>'Brokers Fee'!BX$15*$BI44</f>
        <v>0</v>
      </c>
      <c r="AP44" s="171">
        <f>'Brokers Fee'!BY$15*$BI44</f>
        <v>0</v>
      </c>
      <c r="AQ44" s="171">
        <f>'Brokers Fee'!BZ$15*$BI44</f>
        <v>0</v>
      </c>
      <c r="AR44" s="171">
        <f>'Brokers Fee'!CA$15*$BI44</f>
        <v>0</v>
      </c>
      <c r="AS44" s="171">
        <f>'Brokers Fee'!CB$15*$BI44</f>
        <v>0</v>
      </c>
      <c r="AT44" s="171">
        <f>'Brokers Fee'!CC$15*$BI44</f>
        <v>0</v>
      </c>
      <c r="AU44" s="171">
        <f>'Brokers Fee'!CD$15*$BI44</f>
        <v>0</v>
      </c>
      <c r="AV44" s="171">
        <f>'Brokers Fee'!CE$15*$BI44</f>
        <v>0</v>
      </c>
      <c r="AW44" s="171">
        <f>'Brokers Fee'!CF$15*$BI44</f>
        <v>0</v>
      </c>
      <c r="AX44" s="171">
        <f>'Brokers Fee'!CG$15*$BI44</f>
        <v>0</v>
      </c>
      <c r="AY44" s="171">
        <f>'Brokers Fee'!CH$15*$BI44</f>
        <v>0</v>
      </c>
      <c r="AZ44" s="171">
        <f>'Brokers Fee'!CI$15*$BI44</f>
        <v>0</v>
      </c>
      <c r="BA44" s="171">
        <f>'Brokers Fee'!CJ$15*$BI44</f>
        <v>0</v>
      </c>
      <c r="BB44" s="171">
        <f>'Brokers Fee'!CK$15*$BI44</f>
        <v>0</v>
      </c>
      <c r="BC44" s="171">
        <f>'Brokers Fee'!CL$15*$BI44</f>
        <v>0</v>
      </c>
      <c r="BD44" s="171">
        <f>'Brokers Fee'!CM$15*$BI44</f>
        <v>0</v>
      </c>
      <c r="BE44" s="171">
        <f>'Brokers Fee'!CN$15*$BI44</f>
        <v>0</v>
      </c>
      <c r="BF44" s="171">
        <f>'Brokers Fee'!CO$15*$BI44</f>
        <v>0</v>
      </c>
      <c r="BG44" s="171">
        <f>'Brokers Fee'!CP$15*$BI44</f>
        <v>0</v>
      </c>
      <c r="BI44" s="174">
        <f>SUMIF(Revenue!$P:$P,'Broker''s Fees (USD)'!$F44,Revenue!$F:$F)</f>
        <v>0</v>
      </c>
    </row>
    <row r="45" spans="1:61" s="173" customFormat="1" ht="12.75" hidden="1" customHeight="1">
      <c r="A45" s="179" t="s">
        <v>589</v>
      </c>
      <c r="B45" s="179" t="s">
        <v>589</v>
      </c>
      <c r="C45" s="170" t="str" cm="1">
        <f t="array" ref="C45">IFERROR(INDEX('Legal Entity'!B:B,MATCH('Broker''s Fees (USD)'!F45,'Legal Entity'!A:A,0),0),0)</f>
        <v>1215 - Golden Heart Utilities, Inc.</v>
      </c>
      <c r="D45" s="170" t="str" cm="1">
        <f t="array" ref="D45">IFERROR(INDEX('Legal Entity'!C:C,MATCH(F45,'Legal Entity'!A:A,0),0),0)</f>
        <v>US</v>
      </c>
      <c r="E45" s="170" t="s">
        <v>635</v>
      </c>
      <c r="F45" s="170" t="s">
        <v>55</v>
      </c>
      <c r="G45" s="170"/>
      <c r="H45" s="171">
        <f>'Brokers Fee'!AQ$15*$BI45</f>
        <v>1140.4512400589538</v>
      </c>
      <c r="I45" s="171">
        <f>'Brokers Fee'!AR$15*$BI45</f>
        <v>1222.0927097632914</v>
      </c>
      <c r="J45" s="171">
        <f>'Brokers Fee'!AS$15*$BI45</f>
        <v>1222.0927097632914</v>
      </c>
      <c r="K45" s="171">
        <f>'Brokers Fee'!AT$15*$BI45</f>
        <v>1222.0927097632914</v>
      </c>
      <c r="L45" s="171">
        <f>'Brokers Fee'!AU$15*$BI45</f>
        <v>1222.0927097632914</v>
      </c>
      <c r="M45" s="171">
        <f>'Brokers Fee'!AV$15*$BI45</f>
        <v>1222.0927097632914</v>
      </c>
      <c r="N45" s="171">
        <f>'Brokers Fee'!AW$15*$BI45</f>
        <v>1222.0927097632914</v>
      </c>
      <c r="O45" s="171">
        <f>'Brokers Fee'!AX$15*$BI45</f>
        <v>1222.0927097632914</v>
      </c>
      <c r="P45" s="171">
        <f>'Brokers Fee'!AY$15*$BI45</f>
        <v>1222.0927097632914</v>
      </c>
      <c r="Q45" s="171">
        <f>'Brokers Fee'!AZ$15*$BI45</f>
        <v>1222.0927097632914</v>
      </c>
      <c r="R45" s="171">
        <f>'Brokers Fee'!BA$15*$BI45</f>
        <v>1222.0927097632914</v>
      </c>
      <c r="S45" s="171">
        <f>'Brokers Fee'!BB$15*$BI45</f>
        <v>1222.0927097632914</v>
      </c>
      <c r="T45" s="171">
        <f>'Brokers Fee'!BC$15*$BI45</f>
        <v>1222.0927097632914</v>
      </c>
      <c r="U45" s="171">
        <f>'Brokers Fee'!BD$15*$BI45</f>
        <v>1258.7554910561901</v>
      </c>
      <c r="V45" s="171">
        <f>'Brokers Fee'!BE$15*$BI45</f>
        <v>1258.7554910561901</v>
      </c>
      <c r="W45" s="171">
        <f>'Brokers Fee'!BF$15*$BI45</f>
        <v>1258.7554910561901</v>
      </c>
      <c r="X45" s="171">
        <f>'Brokers Fee'!BG$15*$BI45</f>
        <v>1258.7554910561901</v>
      </c>
      <c r="Y45" s="171">
        <f>'Brokers Fee'!BH$15*$BI45</f>
        <v>1258.7554910561901</v>
      </c>
      <c r="Z45" s="171">
        <f>'Brokers Fee'!BI$15*$BI45</f>
        <v>1258.7554910561901</v>
      </c>
      <c r="AA45" s="171">
        <f>'Brokers Fee'!BJ$15*$BI45</f>
        <v>1258.7554910561901</v>
      </c>
      <c r="AB45" s="171">
        <f>'Brokers Fee'!BK$15*$BI45</f>
        <v>1258.7554910561901</v>
      </c>
      <c r="AC45" s="171">
        <f>'Brokers Fee'!BL$15*$BI45</f>
        <v>1258.7554910561901</v>
      </c>
      <c r="AD45" s="171">
        <f>'Brokers Fee'!BM$15*$BI45</f>
        <v>1258.7554910561901</v>
      </c>
      <c r="AE45" s="171">
        <f>'Brokers Fee'!BN$15*$BI45</f>
        <v>1258.7554910561901</v>
      </c>
      <c r="AF45" s="171">
        <f>'Brokers Fee'!BO$15*$BI45</f>
        <v>1258.7554910561901</v>
      </c>
      <c r="AG45" s="171">
        <f>'Brokers Fee'!BP$15*$BI45</f>
        <v>1296.5181557878757</v>
      </c>
      <c r="AH45" s="171">
        <f>'Brokers Fee'!BQ$15*$BI45</f>
        <v>1296.5181557878757</v>
      </c>
      <c r="AI45" s="171">
        <f>'Brokers Fee'!BR$15*$BI45</f>
        <v>1296.5181557878757</v>
      </c>
      <c r="AJ45" s="171">
        <f>'Brokers Fee'!BS$15*$BI45</f>
        <v>1296.5181557878757</v>
      </c>
      <c r="AK45" s="171">
        <f>'Brokers Fee'!BT$15*$BI45</f>
        <v>1296.5181557878757</v>
      </c>
      <c r="AL45" s="171">
        <f>'Brokers Fee'!BU$15*$BI45</f>
        <v>1296.5181557878757</v>
      </c>
      <c r="AM45" s="171">
        <f>'Brokers Fee'!BV$15*$BI45</f>
        <v>1296.5181557878757</v>
      </c>
      <c r="AN45" s="171">
        <f>'Brokers Fee'!BW$15*$BI45</f>
        <v>1296.5181557878757</v>
      </c>
      <c r="AO45" s="171">
        <f>'Brokers Fee'!BX$15*$BI45</f>
        <v>1296.5181557878757</v>
      </c>
      <c r="AP45" s="171">
        <f>'Brokers Fee'!BY$15*$BI45</f>
        <v>1296.5181557878757</v>
      </c>
      <c r="AQ45" s="171">
        <f>'Brokers Fee'!BZ$15*$BI45</f>
        <v>1296.5181557878757</v>
      </c>
      <c r="AR45" s="171">
        <f>'Brokers Fee'!CA$15*$BI45</f>
        <v>1296.5181557878757</v>
      </c>
      <c r="AS45" s="171">
        <f>'Brokers Fee'!CB$15*$BI45</f>
        <v>1335.4137004615122</v>
      </c>
      <c r="AT45" s="171">
        <f>'Brokers Fee'!CC$15*$BI45</f>
        <v>1335.4137004615122</v>
      </c>
      <c r="AU45" s="171">
        <f>'Brokers Fee'!CD$15*$BI45</f>
        <v>1335.4137004615122</v>
      </c>
      <c r="AV45" s="171">
        <f>'Brokers Fee'!CE$15*$BI45</f>
        <v>1335.4137004615122</v>
      </c>
      <c r="AW45" s="171">
        <f>'Brokers Fee'!CF$15*$BI45</f>
        <v>1335.4137004615122</v>
      </c>
      <c r="AX45" s="171">
        <f>'Brokers Fee'!CG$15*$BI45</f>
        <v>1335.4137004615122</v>
      </c>
      <c r="AY45" s="171">
        <f>'Brokers Fee'!CH$15*$BI45</f>
        <v>1335.4137004615122</v>
      </c>
      <c r="AZ45" s="171">
        <f>'Brokers Fee'!CI$15*$BI45</f>
        <v>1335.4137004615122</v>
      </c>
      <c r="BA45" s="171">
        <f>'Brokers Fee'!CJ$15*$BI45</f>
        <v>1335.4137004615122</v>
      </c>
      <c r="BB45" s="171">
        <f>'Brokers Fee'!CK$15*$BI45</f>
        <v>1335.4137004615122</v>
      </c>
      <c r="BC45" s="171">
        <f>'Brokers Fee'!CL$15*$BI45</f>
        <v>1335.4137004615122</v>
      </c>
      <c r="BD45" s="171">
        <f>'Brokers Fee'!CM$15*$BI45</f>
        <v>1335.4137004615122</v>
      </c>
      <c r="BE45" s="171">
        <f>'Brokers Fee'!CN$15*$BI45</f>
        <v>1375.4761114753578</v>
      </c>
      <c r="BF45" s="171">
        <f>'Brokers Fee'!CO$15*$BI45</f>
        <v>1375.4761114753578</v>
      </c>
      <c r="BG45" s="171">
        <f>'Brokers Fee'!CP$15*$BI45</f>
        <v>1375.4761114753578</v>
      </c>
      <c r="BI45" s="174">
        <f>SUMIF(Revenue!$P:$P,'Broker''s Fees (USD)'!$F45,Revenue!$F:$F)</f>
        <v>3.0049134347039357E-2</v>
      </c>
    </row>
    <row r="46" spans="1:61" s="173" customFormat="1" ht="12.75" hidden="1" customHeight="1">
      <c r="A46" s="179" t="s">
        <v>589</v>
      </c>
      <c r="B46" s="179" t="s">
        <v>589</v>
      </c>
      <c r="C46" s="170" cm="1">
        <f t="array" ref="C46">IFERROR(INDEX('Legal Entity'!B:B,MATCH('Broker''s Fees (USD)'!F46,'Legal Entity'!A:A,0),0),0)</f>
        <v>0</v>
      </c>
      <c r="D46" s="170" t="str" cm="1">
        <f t="array" ref="D46">IFERROR(INDEX('Legal Entity'!C:C,MATCH(F46,'Legal Entity'!A:A,0),0),0)</f>
        <v>US</v>
      </c>
      <c r="E46" s="170" t="s">
        <v>635</v>
      </c>
      <c r="F46" s="170" t="s">
        <v>59</v>
      </c>
      <c r="G46" s="170"/>
      <c r="H46" s="171">
        <f>'Brokers Fee'!AQ$15*$BI46</f>
        <v>354.92034438116025</v>
      </c>
      <c r="I46" s="171">
        <f>'Brokers Fee'!AR$15*$BI46</f>
        <v>380.32802296086845</v>
      </c>
      <c r="J46" s="171">
        <f>'Brokers Fee'!AS$15*$BI46</f>
        <v>380.32802296086845</v>
      </c>
      <c r="K46" s="171">
        <f>'Brokers Fee'!AT$15*$BI46</f>
        <v>380.32802296086845</v>
      </c>
      <c r="L46" s="171">
        <f>'Brokers Fee'!AU$15*$BI46</f>
        <v>380.32802296086845</v>
      </c>
      <c r="M46" s="171">
        <f>'Brokers Fee'!AV$15*$BI46</f>
        <v>380.32802296086845</v>
      </c>
      <c r="N46" s="171">
        <f>'Brokers Fee'!AW$15*$BI46</f>
        <v>380.32802296086845</v>
      </c>
      <c r="O46" s="171">
        <f>'Brokers Fee'!AX$15*$BI46</f>
        <v>380.32802296086845</v>
      </c>
      <c r="P46" s="171">
        <f>'Brokers Fee'!AY$15*$BI46</f>
        <v>380.32802296086845</v>
      </c>
      <c r="Q46" s="171">
        <f>'Brokers Fee'!AZ$15*$BI46</f>
        <v>380.32802296086845</v>
      </c>
      <c r="R46" s="171">
        <f>'Brokers Fee'!BA$15*$BI46</f>
        <v>380.32802296086845</v>
      </c>
      <c r="S46" s="171">
        <f>'Brokers Fee'!BB$15*$BI46</f>
        <v>380.32802296086845</v>
      </c>
      <c r="T46" s="171">
        <f>'Brokers Fee'!BC$15*$BI46</f>
        <v>380.32802296086845</v>
      </c>
      <c r="U46" s="171">
        <f>'Brokers Fee'!BD$15*$BI46</f>
        <v>391.73786364969453</v>
      </c>
      <c r="V46" s="171">
        <f>'Brokers Fee'!BE$15*$BI46</f>
        <v>391.73786364969453</v>
      </c>
      <c r="W46" s="171">
        <f>'Brokers Fee'!BF$15*$BI46</f>
        <v>391.73786364969453</v>
      </c>
      <c r="X46" s="171">
        <f>'Brokers Fee'!BG$15*$BI46</f>
        <v>391.73786364969453</v>
      </c>
      <c r="Y46" s="171">
        <f>'Brokers Fee'!BH$15*$BI46</f>
        <v>391.73786364969453</v>
      </c>
      <c r="Z46" s="171">
        <f>'Brokers Fee'!BI$15*$BI46</f>
        <v>391.73786364969453</v>
      </c>
      <c r="AA46" s="171">
        <f>'Brokers Fee'!BJ$15*$BI46</f>
        <v>391.73786364969453</v>
      </c>
      <c r="AB46" s="171">
        <f>'Brokers Fee'!BK$15*$BI46</f>
        <v>391.73786364969453</v>
      </c>
      <c r="AC46" s="171">
        <f>'Brokers Fee'!BL$15*$BI46</f>
        <v>391.73786364969453</v>
      </c>
      <c r="AD46" s="171">
        <f>'Brokers Fee'!BM$15*$BI46</f>
        <v>391.73786364969453</v>
      </c>
      <c r="AE46" s="171">
        <f>'Brokers Fee'!BN$15*$BI46</f>
        <v>391.73786364969453</v>
      </c>
      <c r="AF46" s="171">
        <f>'Brokers Fee'!BO$15*$BI46</f>
        <v>391.73786364969453</v>
      </c>
      <c r="AG46" s="171">
        <f>'Brokers Fee'!BP$15*$BI46</f>
        <v>403.48999955918538</v>
      </c>
      <c r="AH46" s="171">
        <f>'Brokers Fee'!BQ$15*$BI46</f>
        <v>403.48999955918538</v>
      </c>
      <c r="AI46" s="171">
        <f>'Brokers Fee'!BR$15*$BI46</f>
        <v>403.48999955918538</v>
      </c>
      <c r="AJ46" s="171">
        <f>'Brokers Fee'!BS$15*$BI46</f>
        <v>403.48999955918538</v>
      </c>
      <c r="AK46" s="171">
        <f>'Brokers Fee'!BT$15*$BI46</f>
        <v>403.48999955918538</v>
      </c>
      <c r="AL46" s="171">
        <f>'Brokers Fee'!BU$15*$BI46</f>
        <v>403.48999955918538</v>
      </c>
      <c r="AM46" s="171">
        <f>'Brokers Fee'!BV$15*$BI46</f>
        <v>403.48999955918538</v>
      </c>
      <c r="AN46" s="171">
        <f>'Brokers Fee'!BW$15*$BI46</f>
        <v>403.48999955918538</v>
      </c>
      <c r="AO46" s="171">
        <f>'Brokers Fee'!BX$15*$BI46</f>
        <v>403.48999955918538</v>
      </c>
      <c r="AP46" s="171">
        <f>'Brokers Fee'!BY$15*$BI46</f>
        <v>403.48999955918538</v>
      </c>
      <c r="AQ46" s="171">
        <f>'Brokers Fee'!BZ$15*$BI46</f>
        <v>403.48999955918538</v>
      </c>
      <c r="AR46" s="171">
        <f>'Brokers Fee'!CA$15*$BI46</f>
        <v>403.48999955918538</v>
      </c>
      <c r="AS46" s="171">
        <f>'Brokers Fee'!CB$15*$BI46</f>
        <v>415.59469954596102</v>
      </c>
      <c r="AT46" s="171">
        <f>'Brokers Fee'!CC$15*$BI46</f>
        <v>415.59469954596102</v>
      </c>
      <c r="AU46" s="171">
        <f>'Brokers Fee'!CD$15*$BI46</f>
        <v>415.59469954596102</v>
      </c>
      <c r="AV46" s="171">
        <f>'Brokers Fee'!CE$15*$BI46</f>
        <v>415.59469954596102</v>
      </c>
      <c r="AW46" s="171">
        <f>'Brokers Fee'!CF$15*$BI46</f>
        <v>415.59469954596102</v>
      </c>
      <c r="AX46" s="171">
        <f>'Brokers Fee'!CG$15*$BI46</f>
        <v>415.59469954596102</v>
      </c>
      <c r="AY46" s="171">
        <f>'Brokers Fee'!CH$15*$BI46</f>
        <v>415.59469954596102</v>
      </c>
      <c r="AZ46" s="171">
        <f>'Brokers Fee'!CI$15*$BI46</f>
        <v>415.59469954596102</v>
      </c>
      <c r="BA46" s="171">
        <f>'Brokers Fee'!CJ$15*$BI46</f>
        <v>415.59469954596102</v>
      </c>
      <c r="BB46" s="171">
        <f>'Brokers Fee'!CK$15*$BI46</f>
        <v>415.59469954596102</v>
      </c>
      <c r="BC46" s="171">
        <f>'Brokers Fee'!CL$15*$BI46</f>
        <v>415.59469954596102</v>
      </c>
      <c r="BD46" s="171">
        <f>'Brokers Fee'!CM$15*$BI46</f>
        <v>415.59469954596102</v>
      </c>
      <c r="BE46" s="171">
        <f>'Brokers Fee'!CN$15*$BI46</f>
        <v>428.06254053233988</v>
      </c>
      <c r="BF46" s="171">
        <f>'Brokers Fee'!CO$15*$BI46</f>
        <v>428.06254053233988</v>
      </c>
      <c r="BG46" s="171">
        <f>'Brokers Fee'!CP$15*$BI46</f>
        <v>428.06254053233988</v>
      </c>
      <c r="BI46" s="174">
        <f>SUMIF(Revenue!$P:$P,'Broker''s Fees (USD)'!$F46,Revenue!$F:$F)</f>
        <v>9.3516046422604162E-3</v>
      </c>
    </row>
    <row r="47" spans="1:61" s="173" customFormat="1" ht="12.75" hidden="1" customHeight="1">
      <c r="A47" s="179" t="s">
        <v>589</v>
      </c>
      <c r="B47" s="179" t="s">
        <v>589</v>
      </c>
      <c r="C47" s="170" t="str" cm="1">
        <f t="array" ref="C47">IFERROR(INDEX('Legal Entity'!B:B,MATCH('Broker''s Fees (USD)'!F47,'Legal Entity'!A:A,0),0),0)</f>
        <v>1220 - College Utilities Corporation</v>
      </c>
      <c r="D47" s="170" t="str" cm="1">
        <f t="array" ref="D47">IFERROR(INDEX('Legal Entity'!C:C,MATCH(F47,'Legal Entity'!A:A,0),0),0)</f>
        <v>US</v>
      </c>
      <c r="E47" s="170" t="s">
        <v>635</v>
      </c>
      <c r="F47" s="170" t="s">
        <v>61</v>
      </c>
      <c r="G47" s="170"/>
      <c r="H47" s="171">
        <f>'Brokers Fee'!AQ$15*$BI47</f>
        <v>0</v>
      </c>
      <c r="I47" s="171">
        <f>'Brokers Fee'!AR$15*$BI47</f>
        <v>0</v>
      </c>
      <c r="J47" s="171">
        <f>'Brokers Fee'!AS$15*$BI47</f>
        <v>0</v>
      </c>
      <c r="K47" s="171">
        <f>'Brokers Fee'!AT$15*$BI47</f>
        <v>0</v>
      </c>
      <c r="L47" s="171">
        <f>'Brokers Fee'!AU$15*$BI47</f>
        <v>0</v>
      </c>
      <c r="M47" s="171">
        <f>'Brokers Fee'!AV$15*$BI47</f>
        <v>0</v>
      </c>
      <c r="N47" s="171">
        <f>'Brokers Fee'!AW$15*$BI47</f>
        <v>0</v>
      </c>
      <c r="O47" s="171">
        <f>'Brokers Fee'!AX$15*$BI47</f>
        <v>0</v>
      </c>
      <c r="P47" s="171">
        <f>'Brokers Fee'!AY$15*$BI47</f>
        <v>0</v>
      </c>
      <c r="Q47" s="171">
        <f>'Brokers Fee'!AZ$15*$BI47</f>
        <v>0</v>
      </c>
      <c r="R47" s="171">
        <f>'Brokers Fee'!BA$15*$BI47</f>
        <v>0</v>
      </c>
      <c r="S47" s="171">
        <f>'Brokers Fee'!BB$15*$BI47</f>
        <v>0</v>
      </c>
      <c r="T47" s="171">
        <f>'Brokers Fee'!BC$15*$BI47</f>
        <v>0</v>
      </c>
      <c r="U47" s="171">
        <f>'Brokers Fee'!BD$15*$BI47</f>
        <v>0</v>
      </c>
      <c r="V47" s="171">
        <f>'Brokers Fee'!BE$15*$BI47</f>
        <v>0</v>
      </c>
      <c r="W47" s="171">
        <f>'Brokers Fee'!BF$15*$BI47</f>
        <v>0</v>
      </c>
      <c r="X47" s="171">
        <f>'Brokers Fee'!BG$15*$BI47</f>
        <v>0</v>
      </c>
      <c r="Y47" s="171">
        <f>'Brokers Fee'!BH$15*$BI47</f>
        <v>0</v>
      </c>
      <c r="Z47" s="171">
        <f>'Brokers Fee'!BI$15*$BI47</f>
        <v>0</v>
      </c>
      <c r="AA47" s="171">
        <f>'Brokers Fee'!BJ$15*$BI47</f>
        <v>0</v>
      </c>
      <c r="AB47" s="171">
        <f>'Brokers Fee'!BK$15*$BI47</f>
        <v>0</v>
      </c>
      <c r="AC47" s="171">
        <f>'Brokers Fee'!BL$15*$BI47</f>
        <v>0</v>
      </c>
      <c r="AD47" s="171">
        <f>'Brokers Fee'!BM$15*$BI47</f>
        <v>0</v>
      </c>
      <c r="AE47" s="171">
        <f>'Brokers Fee'!BN$15*$BI47</f>
        <v>0</v>
      </c>
      <c r="AF47" s="171">
        <f>'Brokers Fee'!BO$15*$BI47</f>
        <v>0</v>
      </c>
      <c r="AG47" s="171">
        <f>'Brokers Fee'!BP$15*$BI47</f>
        <v>0</v>
      </c>
      <c r="AH47" s="171">
        <f>'Brokers Fee'!BQ$15*$BI47</f>
        <v>0</v>
      </c>
      <c r="AI47" s="171">
        <f>'Brokers Fee'!BR$15*$BI47</f>
        <v>0</v>
      </c>
      <c r="AJ47" s="171">
        <f>'Brokers Fee'!BS$15*$BI47</f>
        <v>0</v>
      </c>
      <c r="AK47" s="171">
        <f>'Brokers Fee'!BT$15*$BI47</f>
        <v>0</v>
      </c>
      <c r="AL47" s="171">
        <f>'Brokers Fee'!BU$15*$BI47</f>
        <v>0</v>
      </c>
      <c r="AM47" s="171">
        <f>'Brokers Fee'!BV$15*$BI47</f>
        <v>0</v>
      </c>
      <c r="AN47" s="171">
        <f>'Brokers Fee'!BW$15*$BI47</f>
        <v>0</v>
      </c>
      <c r="AO47" s="171">
        <f>'Brokers Fee'!BX$15*$BI47</f>
        <v>0</v>
      </c>
      <c r="AP47" s="171">
        <f>'Brokers Fee'!BY$15*$BI47</f>
        <v>0</v>
      </c>
      <c r="AQ47" s="171">
        <f>'Brokers Fee'!BZ$15*$BI47</f>
        <v>0</v>
      </c>
      <c r="AR47" s="171">
        <f>'Brokers Fee'!CA$15*$BI47</f>
        <v>0</v>
      </c>
      <c r="AS47" s="171">
        <f>'Brokers Fee'!CB$15*$BI47</f>
        <v>0</v>
      </c>
      <c r="AT47" s="171">
        <f>'Brokers Fee'!CC$15*$BI47</f>
        <v>0</v>
      </c>
      <c r="AU47" s="171">
        <f>'Brokers Fee'!CD$15*$BI47</f>
        <v>0</v>
      </c>
      <c r="AV47" s="171">
        <f>'Brokers Fee'!CE$15*$BI47</f>
        <v>0</v>
      </c>
      <c r="AW47" s="171">
        <f>'Brokers Fee'!CF$15*$BI47</f>
        <v>0</v>
      </c>
      <c r="AX47" s="171">
        <f>'Brokers Fee'!CG$15*$BI47</f>
        <v>0</v>
      </c>
      <c r="AY47" s="171">
        <f>'Brokers Fee'!CH$15*$BI47</f>
        <v>0</v>
      </c>
      <c r="AZ47" s="171">
        <f>'Brokers Fee'!CI$15*$BI47</f>
        <v>0</v>
      </c>
      <c r="BA47" s="171">
        <f>'Brokers Fee'!CJ$15*$BI47</f>
        <v>0</v>
      </c>
      <c r="BB47" s="171">
        <f>'Brokers Fee'!CK$15*$BI47</f>
        <v>0</v>
      </c>
      <c r="BC47" s="171">
        <f>'Brokers Fee'!CL$15*$BI47</f>
        <v>0</v>
      </c>
      <c r="BD47" s="171">
        <f>'Brokers Fee'!CM$15*$BI47</f>
        <v>0</v>
      </c>
      <c r="BE47" s="171">
        <f>'Brokers Fee'!CN$15*$BI47</f>
        <v>0</v>
      </c>
      <c r="BF47" s="171">
        <f>'Brokers Fee'!CO$15*$BI47</f>
        <v>0</v>
      </c>
      <c r="BG47" s="171">
        <f>'Brokers Fee'!CP$15*$BI47</f>
        <v>0</v>
      </c>
      <c r="BI47" s="174">
        <f>SUMIF(Revenue!$P:$P,'Broker''s Fees (USD)'!$F47,Revenue!$F:$F)</f>
        <v>0</v>
      </c>
    </row>
    <row r="48" spans="1:61" s="173" customFormat="1" ht="12.75" hidden="1" customHeight="1">
      <c r="A48" s="179" t="s">
        <v>589</v>
      </c>
      <c r="B48" s="179" t="s">
        <v>589</v>
      </c>
      <c r="C48" s="170" t="str" cm="1">
        <f t="array" ref="C48">IFERROR(INDEX('Legal Entity'!B:B,MATCH('Broker''s Fees (USD)'!F48,'Legal Entity'!A:A,0),0),0)</f>
        <v>1220 - College Utilities Corporation</v>
      </c>
      <c r="D48" s="170" t="str" cm="1">
        <f t="array" ref="D48">IFERROR(INDEX('Legal Entity'!C:C,MATCH(F48,'Legal Entity'!A:A,0),0),0)</f>
        <v>US</v>
      </c>
      <c r="E48" s="170" t="s">
        <v>635</v>
      </c>
      <c r="F48" s="170" t="s">
        <v>67</v>
      </c>
      <c r="G48" s="170"/>
      <c r="H48" s="171">
        <f>'Brokers Fee'!AQ$15*$BI48</f>
        <v>4.000586254315432</v>
      </c>
      <c r="I48" s="171">
        <f>'Brokers Fee'!AR$15*$BI48</f>
        <v>4.2869761761365517</v>
      </c>
      <c r="J48" s="171">
        <f>'Brokers Fee'!AS$15*$BI48</f>
        <v>4.2869761761365517</v>
      </c>
      <c r="K48" s="171">
        <f>'Brokers Fee'!AT$15*$BI48</f>
        <v>4.2869761761365517</v>
      </c>
      <c r="L48" s="171">
        <f>'Brokers Fee'!AU$15*$BI48</f>
        <v>4.2869761761365517</v>
      </c>
      <c r="M48" s="171">
        <f>'Brokers Fee'!AV$15*$BI48</f>
        <v>4.2869761761365517</v>
      </c>
      <c r="N48" s="171">
        <f>'Brokers Fee'!AW$15*$BI48</f>
        <v>4.2869761761365517</v>
      </c>
      <c r="O48" s="171">
        <f>'Brokers Fee'!AX$15*$BI48</f>
        <v>4.2869761761365517</v>
      </c>
      <c r="P48" s="171">
        <f>'Brokers Fee'!AY$15*$BI48</f>
        <v>4.2869761761365517</v>
      </c>
      <c r="Q48" s="171">
        <f>'Brokers Fee'!AZ$15*$BI48</f>
        <v>4.2869761761365517</v>
      </c>
      <c r="R48" s="171">
        <f>'Brokers Fee'!BA$15*$BI48</f>
        <v>4.2869761761365517</v>
      </c>
      <c r="S48" s="171">
        <f>'Brokers Fee'!BB$15*$BI48</f>
        <v>4.2869761761365517</v>
      </c>
      <c r="T48" s="171">
        <f>'Brokers Fee'!BC$15*$BI48</f>
        <v>4.2869761761365517</v>
      </c>
      <c r="U48" s="171">
        <f>'Brokers Fee'!BD$15*$BI48</f>
        <v>4.4155854614206484</v>
      </c>
      <c r="V48" s="171">
        <f>'Brokers Fee'!BE$15*$BI48</f>
        <v>4.4155854614206484</v>
      </c>
      <c r="W48" s="171">
        <f>'Brokers Fee'!BF$15*$BI48</f>
        <v>4.4155854614206484</v>
      </c>
      <c r="X48" s="171">
        <f>'Brokers Fee'!BG$15*$BI48</f>
        <v>4.4155854614206484</v>
      </c>
      <c r="Y48" s="171">
        <f>'Brokers Fee'!BH$15*$BI48</f>
        <v>4.4155854614206484</v>
      </c>
      <c r="Z48" s="171">
        <f>'Brokers Fee'!BI$15*$BI48</f>
        <v>4.4155854614206484</v>
      </c>
      <c r="AA48" s="171">
        <f>'Brokers Fee'!BJ$15*$BI48</f>
        <v>4.4155854614206484</v>
      </c>
      <c r="AB48" s="171">
        <f>'Brokers Fee'!BK$15*$BI48</f>
        <v>4.4155854614206484</v>
      </c>
      <c r="AC48" s="171">
        <f>'Brokers Fee'!BL$15*$BI48</f>
        <v>4.4155854614206484</v>
      </c>
      <c r="AD48" s="171">
        <f>'Brokers Fee'!BM$15*$BI48</f>
        <v>4.4155854614206484</v>
      </c>
      <c r="AE48" s="171">
        <f>'Brokers Fee'!BN$15*$BI48</f>
        <v>4.4155854614206484</v>
      </c>
      <c r="AF48" s="171">
        <f>'Brokers Fee'!BO$15*$BI48</f>
        <v>4.4155854614206484</v>
      </c>
      <c r="AG48" s="171">
        <f>'Brokers Fee'!BP$15*$BI48</f>
        <v>4.5480530252632674</v>
      </c>
      <c r="AH48" s="171">
        <f>'Brokers Fee'!BQ$15*$BI48</f>
        <v>4.5480530252632674</v>
      </c>
      <c r="AI48" s="171">
        <f>'Brokers Fee'!BR$15*$BI48</f>
        <v>4.5480530252632674</v>
      </c>
      <c r="AJ48" s="171">
        <f>'Brokers Fee'!BS$15*$BI48</f>
        <v>4.5480530252632674</v>
      </c>
      <c r="AK48" s="171">
        <f>'Brokers Fee'!BT$15*$BI48</f>
        <v>4.5480530252632674</v>
      </c>
      <c r="AL48" s="171">
        <f>'Brokers Fee'!BU$15*$BI48</f>
        <v>4.5480530252632674</v>
      </c>
      <c r="AM48" s="171">
        <f>'Brokers Fee'!BV$15*$BI48</f>
        <v>4.5480530252632674</v>
      </c>
      <c r="AN48" s="171">
        <f>'Brokers Fee'!BW$15*$BI48</f>
        <v>4.5480530252632674</v>
      </c>
      <c r="AO48" s="171">
        <f>'Brokers Fee'!BX$15*$BI48</f>
        <v>4.5480530252632674</v>
      </c>
      <c r="AP48" s="171">
        <f>'Brokers Fee'!BY$15*$BI48</f>
        <v>4.5480530252632674</v>
      </c>
      <c r="AQ48" s="171">
        <f>'Brokers Fee'!BZ$15*$BI48</f>
        <v>4.5480530252632674</v>
      </c>
      <c r="AR48" s="171">
        <f>'Brokers Fee'!CA$15*$BI48</f>
        <v>4.5480530252632674</v>
      </c>
      <c r="AS48" s="171">
        <f>'Brokers Fee'!CB$15*$BI48</f>
        <v>4.6844946160211665</v>
      </c>
      <c r="AT48" s="171">
        <f>'Brokers Fee'!CC$15*$BI48</f>
        <v>4.6844946160211665</v>
      </c>
      <c r="AU48" s="171">
        <f>'Brokers Fee'!CD$15*$BI48</f>
        <v>4.6844946160211665</v>
      </c>
      <c r="AV48" s="171">
        <f>'Brokers Fee'!CE$15*$BI48</f>
        <v>4.6844946160211665</v>
      </c>
      <c r="AW48" s="171">
        <f>'Brokers Fee'!CF$15*$BI48</f>
        <v>4.6844946160211665</v>
      </c>
      <c r="AX48" s="171">
        <f>'Brokers Fee'!CG$15*$BI48</f>
        <v>4.6844946160211665</v>
      </c>
      <c r="AY48" s="171">
        <f>'Brokers Fee'!CH$15*$BI48</f>
        <v>4.6844946160211665</v>
      </c>
      <c r="AZ48" s="171">
        <f>'Brokers Fee'!CI$15*$BI48</f>
        <v>4.6844946160211665</v>
      </c>
      <c r="BA48" s="171">
        <f>'Brokers Fee'!CJ$15*$BI48</f>
        <v>4.6844946160211665</v>
      </c>
      <c r="BB48" s="171">
        <f>'Brokers Fee'!CK$15*$BI48</f>
        <v>4.6844946160211665</v>
      </c>
      <c r="BC48" s="171">
        <f>'Brokers Fee'!CL$15*$BI48</f>
        <v>4.6844946160211665</v>
      </c>
      <c r="BD48" s="171">
        <f>'Brokers Fee'!CM$15*$BI48</f>
        <v>4.6844946160211665</v>
      </c>
      <c r="BE48" s="171">
        <f>'Brokers Fee'!CN$15*$BI48</f>
        <v>4.8250294545018022</v>
      </c>
      <c r="BF48" s="171">
        <f>'Brokers Fee'!CO$15*$BI48</f>
        <v>4.8250294545018022</v>
      </c>
      <c r="BG48" s="171">
        <f>'Brokers Fee'!CP$15*$BI48</f>
        <v>4.8250294545018022</v>
      </c>
      <c r="BI48" s="174">
        <f>SUMIF(Revenue!$P:$P,'Broker''s Fees (USD)'!$F48,Revenue!$F:$F)</f>
        <v>1.0540928853444809E-4</v>
      </c>
    </row>
    <row r="49" spans="1:61" s="173" customFormat="1" ht="12.75" hidden="1" customHeight="1">
      <c r="A49" s="179" t="s">
        <v>589</v>
      </c>
      <c r="B49" s="179" t="s">
        <v>589</v>
      </c>
      <c r="C49" s="170" t="str" cm="1">
        <f t="array" ref="C49">IFERROR(INDEX('Legal Entity'!B:B,MATCH('Broker''s Fees (USD)'!F49,'Legal Entity'!A:A,0),0),0)</f>
        <v>1220 - College Utilities Corporation</v>
      </c>
      <c r="D49" s="170" t="str" cm="1">
        <f t="array" ref="D49">IFERROR(INDEX('Legal Entity'!C:C,MATCH(F49,'Legal Entity'!A:A,0),0),0)</f>
        <v>US</v>
      </c>
      <c r="E49" s="170" t="s">
        <v>635</v>
      </c>
      <c r="F49" s="170" t="s">
        <v>79</v>
      </c>
      <c r="G49" s="170"/>
      <c r="H49" s="171">
        <f>'Brokers Fee'!AQ$15*$BI49</f>
        <v>418.28660011919203</v>
      </c>
      <c r="I49" s="171">
        <f>'Brokers Fee'!AR$15*$BI49</f>
        <v>448.23047811400755</v>
      </c>
      <c r="J49" s="171">
        <f>'Brokers Fee'!AS$15*$BI49</f>
        <v>448.23047811400755</v>
      </c>
      <c r="K49" s="171">
        <f>'Brokers Fee'!AT$15*$BI49</f>
        <v>448.23047811400755</v>
      </c>
      <c r="L49" s="171">
        <f>'Brokers Fee'!AU$15*$BI49</f>
        <v>448.23047811400755</v>
      </c>
      <c r="M49" s="171">
        <f>'Brokers Fee'!AV$15*$BI49</f>
        <v>448.23047811400755</v>
      </c>
      <c r="N49" s="171">
        <f>'Brokers Fee'!AW$15*$BI49</f>
        <v>448.23047811400755</v>
      </c>
      <c r="O49" s="171">
        <f>'Brokers Fee'!AX$15*$BI49</f>
        <v>448.23047811400755</v>
      </c>
      <c r="P49" s="171">
        <f>'Brokers Fee'!AY$15*$BI49</f>
        <v>448.23047811400755</v>
      </c>
      <c r="Q49" s="171">
        <f>'Brokers Fee'!AZ$15*$BI49</f>
        <v>448.23047811400755</v>
      </c>
      <c r="R49" s="171">
        <f>'Brokers Fee'!BA$15*$BI49</f>
        <v>448.23047811400755</v>
      </c>
      <c r="S49" s="171">
        <f>'Brokers Fee'!BB$15*$BI49</f>
        <v>448.23047811400755</v>
      </c>
      <c r="T49" s="171">
        <f>'Brokers Fee'!BC$15*$BI49</f>
        <v>448.23047811400755</v>
      </c>
      <c r="U49" s="171">
        <f>'Brokers Fee'!BD$15*$BI49</f>
        <v>461.6773924574278</v>
      </c>
      <c r="V49" s="171">
        <f>'Brokers Fee'!BE$15*$BI49</f>
        <v>461.6773924574278</v>
      </c>
      <c r="W49" s="171">
        <f>'Brokers Fee'!BF$15*$BI49</f>
        <v>461.6773924574278</v>
      </c>
      <c r="X49" s="171">
        <f>'Brokers Fee'!BG$15*$BI49</f>
        <v>461.6773924574278</v>
      </c>
      <c r="Y49" s="171">
        <f>'Brokers Fee'!BH$15*$BI49</f>
        <v>461.6773924574278</v>
      </c>
      <c r="Z49" s="171">
        <f>'Brokers Fee'!BI$15*$BI49</f>
        <v>461.6773924574278</v>
      </c>
      <c r="AA49" s="171">
        <f>'Brokers Fee'!BJ$15*$BI49</f>
        <v>461.6773924574278</v>
      </c>
      <c r="AB49" s="171">
        <f>'Brokers Fee'!BK$15*$BI49</f>
        <v>461.6773924574278</v>
      </c>
      <c r="AC49" s="171">
        <f>'Brokers Fee'!BL$15*$BI49</f>
        <v>461.6773924574278</v>
      </c>
      <c r="AD49" s="171">
        <f>'Brokers Fee'!BM$15*$BI49</f>
        <v>461.6773924574278</v>
      </c>
      <c r="AE49" s="171">
        <f>'Brokers Fee'!BN$15*$BI49</f>
        <v>461.6773924574278</v>
      </c>
      <c r="AF49" s="171">
        <f>'Brokers Fee'!BO$15*$BI49</f>
        <v>461.6773924574278</v>
      </c>
      <c r="AG49" s="171">
        <f>'Brokers Fee'!BP$15*$BI49</f>
        <v>475.52771423115058</v>
      </c>
      <c r="AH49" s="171">
        <f>'Brokers Fee'!BQ$15*$BI49</f>
        <v>475.52771423115058</v>
      </c>
      <c r="AI49" s="171">
        <f>'Brokers Fee'!BR$15*$BI49</f>
        <v>475.52771423115058</v>
      </c>
      <c r="AJ49" s="171">
        <f>'Brokers Fee'!BS$15*$BI49</f>
        <v>475.52771423115058</v>
      </c>
      <c r="AK49" s="171">
        <f>'Brokers Fee'!BT$15*$BI49</f>
        <v>475.52771423115058</v>
      </c>
      <c r="AL49" s="171">
        <f>'Brokers Fee'!BU$15*$BI49</f>
        <v>475.52771423115058</v>
      </c>
      <c r="AM49" s="171">
        <f>'Brokers Fee'!BV$15*$BI49</f>
        <v>475.52771423115058</v>
      </c>
      <c r="AN49" s="171">
        <f>'Brokers Fee'!BW$15*$BI49</f>
        <v>475.52771423115058</v>
      </c>
      <c r="AO49" s="171">
        <f>'Brokers Fee'!BX$15*$BI49</f>
        <v>475.52771423115058</v>
      </c>
      <c r="AP49" s="171">
        <f>'Brokers Fee'!BY$15*$BI49</f>
        <v>475.52771423115058</v>
      </c>
      <c r="AQ49" s="171">
        <f>'Brokers Fee'!BZ$15*$BI49</f>
        <v>475.52771423115058</v>
      </c>
      <c r="AR49" s="171">
        <f>'Brokers Fee'!CA$15*$BI49</f>
        <v>475.52771423115058</v>
      </c>
      <c r="AS49" s="171">
        <f>'Brokers Fee'!CB$15*$BI49</f>
        <v>489.79354565808518</v>
      </c>
      <c r="AT49" s="171">
        <f>'Brokers Fee'!CC$15*$BI49</f>
        <v>489.79354565808518</v>
      </c>
      <c r="AU49" s="171">
        <f>'Brokers Fee'!CD$15*$BI49</f>
        <v>489.79354565808518</v>
      </c>
      <c r="AV49" s="171">
        <f>'Brokers Fee'!CE$15*$BI49</f>
        <v>489.79354565808518</v>
      </c>
      <c r="AW49" s="171">
        <f>'Brokers Fee'!CF$15*$BI49</f>
        <v>489.79354565808518</v>
      </c>
      <c r="AX49" s="171">
        <f>'Brokers Fee'!CG$15*$BI49</f>
        <v>489.79354565808518</v>
      </c>
      <c r="AY49" s="171">
        <f>'Brokers Fee'!CH$15*$BI49</f>
        <v>489.79354565808518</v>
      </c>
      <c r="AZ49" s="171">
        <f>'Brokers Fee'!CI$15*$BI49</f>
        <v>489.79354565808518</v>
      </c>
      <c r="BA49" s="171">
        <f>'Brokers Fee'!CJ$15*$BI49</f>
        <v>489.79354565808518</v>
      </c>
      <c r="BB49" s="171">
        <f>'Brokers Fee'!CK$15*$BI49</f>
        <v>489.79354565808518</v>
      </c>
      <c r="BC49" s="171">
        <f>'Brokers Fee'!CL$15*$BI49</f>
        <v>489.79354565808518</v>
      </c>
      <c r="BD49" s="171">
        <f>'Brokers Fee'!CM$15*$BI49</f>
        <v>489.79354565808518</v>
      </c>
      <c r="BE49" s="171">
        <f>'Brokers Fee'!CN$15*$BI49</f>
        <v>504.4873520278278</v>
      </c>
      <c r="BF49" s="171">
        <f>'Brokers Fee'!CO$15*$BI49</f>
        <v>504.4873520278278</v>
      </c>
      <c r="BG49" s="171">
        <f>'Brokers Fee'!CP$15*$BI49</f>
        <v>504.4873520278278</v>
      </c>
      <c r="BI49" s="174">
        <f>SUMIF(Revenue!$P:$P,'Broker''s Fees (USD)'!$F49,Revenue!$F:$F)</f>
        <v>1.1021207922837796E-2</v>
      </c>
    </row>
    <row r="50" spans="1:61" s="173" customFormat="1" ht="12.75" hidden="1" customHeight="1">
      <c r="A50" s="179" t="s">
        <v>589</v>
      </c>
      <c r="B50" s="179" t="s">
        <v>589</v>
      </c>
      <c r="C50" s="170" t="str" cm="1">
        <f t="array" ref="C50">IFERROR(INDEX('Legal Entity'!B:B,MATCH('Broker''s Fees (USD)'!F50,'Legal Entity'!A:A,0),0),0)</f>
        <v>1220 - College Utilities Corporation</v>
      </c>
      <c r="D50" s="170" t="str" cm="1">
        <f t="array" ref="D50">IFERROR(INDEX('Legal Entity'!C:C,MATCH(F50,'Legal Entity'!A:A,0),0),0)</f>
        <v>US</v>
      </c>
      <c r="E50" s="170" t="s">
        <v>635</v>
      </c>
      <c r="F50" s="170" t="s">
        <v>81</v>
      </c>
      <c r="G50" s="170"/>
      <c r="H50" s="171">
        <f>'Brokers Fee'!AQ$15*$BI50</f>
        <v>1.2087106131497289</v>
      </c>
      <c r="I50" s="171">
        <f>'Brokers Fee'!AR$15*$BI50</f>
        <v>1.2952385658043937</v>
      </c>
      <c r="J50" s="171">
        <f>'Brokers Fee'!AS$15*$BI50</f>
        <v>1.2952385658043937</v>
      </c>
      <c r="K50" s="171">
        <f>'Brokers Fee'!AT$15*$BI50</f>
        <v>1.2952385658043937</v>
      </c>
      <c r="L50" s="171">
        <f>'Brokers Fee'!AU$15*$BI50</f>
        <v>1.2952385658043937</v>
      </c>
      <c r="M50" s="171">
        <f>'Brokers Fee'!AV$15*$BI50</f>
        <v>1.2952385658043937</v>
      </c>
      <c r="N50" s="171">
        <f>'Brokers Fee'!AW$15*$BI50</f>
        <v>1.2952385658043937</v>
      </c>
      <c r="O50" s="171">
        <f>'Brokers Fee'!AX$15*$BI50</f>
        <v>1.2952385658043937</v>
      </c>
      <c r="P50" s="171">
        <f>'Brokers Fee'!AY$15*$BI50</f>
        <v>1.2952385658043937</v>
      </c>
      <c r="Q50" s="171">
        <f>'Brokers Fee'!AZ$15*$BI50</f>
        <v>1.2952385658043937</v>
      </c>
      <c r="R50" s="171">
        <f>'Brokers Fee'!BA$15*$BI50</f>
        <v>1.2952385658043937</v>
      </c>
      <c r="S50" s="171">
        <f>'Brokers Fee'!BB$15*$BI50</f>
        <v>1.2952385658043937</v>
      </c>
      <c r="T50" s="171">
        <f>'Brokers Fee'!BC$15*$BI50</f>
        <v>1.2952385658043937</v>
      </c>
      <c r="U50" s="171">
        <f>'Brokers Fee'!BD$15*$BI50</f>
        <v>1.3340957227785255</v>
      </c>
      <c r="V50" s="171">
        <f>'Brokers Fee'!BE$15*$BI50</f>
        <v>1.3340957227785255</v>
      </c>
      <c r="W50" s="171">
        <f>'Brokers Fee'!BF$15*$BI50</f>
        <v>1.3340957227785255</v>
      </c>
      <c r="X50" s="171">
        <f>'Brokers Fee'!BG$15*$BI50</f>
        <v>1.3340957227785255</v>
      </c>
      <c r="Y50" s="171">
        <f>'Brokers Fee'!BH$15*$BI50</f>
        <v>1.3340957227785255</v>
      </c>
      <c r="Z50" s="171">
        <f>'Brokers Fee'!BI$15*$BI50</f>
        <v>1.3340957227785255</v>
      </c>
      <c r="AA50" s="171">
        <f>'Brokers Fee'!BJ$15*$BI50</f>
        <v>1.3340957227785255</v>
      </c>
      <c r="AB50" s="171">
        <f>'Brokers Fee'!BK$15*$BI50</f>
        <v>1.3340957227785255</v>
      </c>
      <c r="AC50" s="171">
        <f>'Brokers Fee'!BL$15*$BI50</f>
        <v>1.3340957227785255</v>
      </c>
      <c r="AD50" s="171">
        <f>'Brokers Fee'!BM$15*$BI50</f>
        <v>1.3340957227785255</v>
      </c>
      <c r="AE50" s="171">
        <f>'Brokers Fee'!BN$15*$BI50</f>
        <v>1.3340957227785255</v>
      </c>
      <c r="AF50" s="171">
        <f>'Brokers Fee'!BO$15*$BI50</f>
        <v>1.3340957227785255</v>
      </c>
      <c r="AG50" s="171">
        <f>'Brokers Fee'!BP$15*$BI50</f>
        <v>1.3741185944618812</v>
      </c>
      <c r="AH50" s="171">
        <f>'Brokers Fee'!BQ$15*$BI50</f>
        <v>1.3741185944618812</v>
      </c>
      <c r="AI50" s="171">
        <f>'Brokers Fee'!BR$15*$BI50</f>
        <v>1.3741185944618812</v>
      </c>
      <c r="AJ50" s="171">
        <f>'Brokers Fee'!BS$15*$BI50</f>
        <v>1.3741185944618812</v>
      </c>
      <c r="AK50" s="171">
        <f>'Brokers Fee'!BT$15*$BI50</f>
        <v>1.3741185944618812</v>
      </c>
      <c r="AL50" s="171">
        <f>'Brokers Fee'!BU$15*$BI50</f>
        <v>1.3741185944618812</v>
      </c>
      <c r="AM50" s="171">
        <f>'Brokers Fee'!BV$15*$BI50</f>
        <v>1.3741185944618812</v>
      </c>
      <c r="AN50" s="171">
        <f>'Brokers Fee'!BW$15*$BI50</f>
        <v>1.3741185944618812</v>
      </c>
      <c r="AO50" s="171">
        <f>'Brokers Fee'!BX$15*$BI50</f>
        <v>1.3741185944618812</v>
      </c>
      <c r="AP50" s="171">
        <f>'Brokers Fee'!BY$15*$BI50</f>
        <v>1.3741185944618812</v>
      </c>
      <c r="AQ50" s="171">
        <f>'Brokers Fee'!BZ$15*$BI50</f>
        <v>1.3741185944618812</v>
      </c>
      <c r="AR50" s="171">
        <f>'Brokers Fee'!CA$15*$BI50</f>
        <v>1.3741185944618812</v>
      </c>
      <c r="AS50" s="171">
        <f>'Brokers Fee'!CB$15*$BI50</f>
        <v>1.4153421522957379</v>
      </c>
      <c r="AT50" s="171">
        <f>'Brokers Fee'!CC$15*$BI50</f>
        <v>1.4153421522957379</v>
      </c>
      <c r="AU50" s="171">
        <f>'Brokers Fee'!CD$15*$BI50</f>
        <v>1.4153421522957379</v>
      </c>
      <c r="AV50" s="171">
        <f>'Brokers Fee'!CE$15*$BI50</f>
        <v>1.4153421522957379</v>
      </c>
      <c r="AW50" s="171">
        <f>'Brokers Fee'!CF$15*$BI50</f>
        <v>1.4153421522957379</v>
      </c>
      <c r="AX50" s="171">
        <f>'Brokers Fee'!CG$15*$BI50</f>
        <v>1.4153421522957379</v>
      </c>
      <c r="AY50" s="171">
        <f>'Brokers Fee'!CH$15*$BI50</f>
        <v>1.4153421522957379</v>
      </c>
      <c r="AZ50" s="171">
        <f>'Brokers Fee'!CI$15*$BI50</f>
        <v>1.4153421522957379</v>
      </c>
      <c r="BA50" s="171">
        <f>'Brokers Fee'!CJ$15*$BI50</f>
        <v>1.4153421522957379</v>
      </c>
      <c r="BB50" s="171">
        <f>'Brokers Fee'!CK$15*$BI50</f>
        <v>1.4153421522957379</v>
      </c>
      <c r="BC50" s="171">
        <f>'Brokers Fee'!CL$15*$BI50</f>
        <v>1.4153421522957379</v>
      </c>
      <c r="BD50" s="171">
        <f>'Brokers Fee'!CM$15*$BI50</f>
        <v>1.4153421522957379</v>
      </c>
      <c r="BE50" s="171">
        <f>'Brokers Fee'!CN$15*$BI50</f>
        <v>1.4578024168646102</v>
      </c>
      <c r="BF50" s="171">
        <f>'Brokers Fee'!CO$15*$BI50</f>
        <v>1.4578024168646102</v>
      </c>
      <c r="BG50" s="171">
        <f>'Brokers Fee'!CP$15*$BI50</f>
        <v>1.4578024168646102</v>
      </c>
      <c r="BI50" s="174">
        <f>SUMIF(Revenue!$P:$P,'Broker''s Fees (USD)'!$F50,Revenue!$F:$F)</f>
        <v>3.1847663736461878E-5</v>
      </c>
    </row>
    <row r="51" spans="1:61" s="173" customFormat="1" ht="12.75" hidden="1" customHeight="1">
      <c r="A51" s="179" t="s">
        <v>589</v>
      </c>
      <c r="B51" s="179" t="s">
        <v>589</v>
      </c>
      <c r="C51" s="170" cm="1">
        <f t="array" ref="C51">IFERROR(INDEX('Legal Entity'!B:B,MATCH('Broker''s Fees (USD)'!F51,'Legal Entity'!A:A,0),0),0)</f>
        <v>0</v>
      </c>
      <c r="D51" s="170" t="str" cm="1">
        <f t="array" ref="D51">IFERROR(INDEX('Legal Entity'!C:C,MATCH(F51,'Legal Entity'!A:A,0),0),0)</f>
        <v>US</v>
      </c>
      <c r="E51" s="170" t="s">
        <v>635</v>
      </c>
      <c r="F51" s="170" t="s">
        <v>83</v>
      </c>
      <c r="G51" s="170"/>
      <c r="H51" s="171">
        <f>'Brokers Fee'!AQ$15*$BI51</f>
        <v>52.270718114905407</v>
      </c>
      <c r="I51" s="171">
        <f>'Brokers Fee'!AR$15*$BI51</f>
        <v>56.012621406782593</v>
      </c>
      <c r="J51" s="171">
        <f>'Brokers Fee'!AS$15*$BI51</f>
        <v>56.012621406782593</v>
      </c>
      <c r="K51" s="171">
        <f>'Brokers Fee'!AT$15*$BI51</f>
        <v>56.012621406782593</v>
      </c>
      <c r="L51" s="171">
        <f>'Brokers Fee'!AU$15*$BI51</f>
        <v>56.012621406782593</v>
      </c>
      <c r="M51" s="171">
        <f>'Brokers Fee'!AV$15*$BI51</f>
        <v>56.012621406782593</v>
      </c>
      <c r="N51" s="171">
        <f>'Brokers Fee'!AW$15*$BI51</f>
        <v>56.012621406782593</v>
      </c>
      <c r="O51" s="171">
        <f>'Brokers Fee'!AX$15*$BI51</f>
        <v>56.012621406782593</v>
      </c>
      <c r="P51" s="171">
        <f>'Brokers Fee'!AY$15*$BI51</f>
        <v>56.012621406782593</v>
      </c>
      <c r="Q51" s="171">
        <f>'Brokers Fee'!AZ$15*$BI51</f>
        <v>56.012621406782593</v>
      </c>
      <c r="R51" s="171">
        <f>'Brokers Fee'!BA$15*$BI51</f>
        <v>56.012621406782593</v>
      </c>
      <c r="S51" s="171">
        <f>'Brokers Fee'!BB$15*$BI51</f>
        <v>56.012621406782593</v>
      </c>
      <c r="T51" s="171">
        <f>'Brokers Fee'!BC$15*$BI51</f>
        <v>56.012621406782593</v>
      </c>
      <c r="U51" s="171">
        <f>'Brokers Fee'!BD$15*$BI51</f>
        <v>57.693000048986072</v>
      </c>
      <c r="V51" s="171">
        <f>'Brokers Fee'!BE$15*$BI51</f>
        <v>57.693000048986072</v>
      </c>
      <c r="W51" s="171">
        <f>'Brokers Fee'!BF$15*$BI51</f>
        <v>57.693000048986072</v>
      </c>
      <c r="X51" s="171">
        <f>'Brokers Fee'!BG$15*$BI51</f>
        <v>57.693000048986072</v>
      </c>
      <c r="Y51" s="171">
        <f>'Brokers Fee'!BH$15*$BI51</f>
        <v>57.693000048986072</v>
      </c>
      <c r="Z51" s="171">
        <f>'Brokers Fee'!BI$15*$BI51</f>
        <v>57.693000048986072</v>
      </c>
      <c r="AA51" s="171">
        <f>'Brokers Fee'!BJ$15*$BI51</f>
        <v>57.693000048986072</v>
      </c>
      <c r="AB51" s="171">
        <f>'Brokers Fee'!BK$15*$BI51</f>
        <v>57.693000048986072</v>
      </c>
      <c r="AC51" s="171">
        <f>'Brokers Fee'!BL$15*$BI51</f>
        <v>57.693000048986072</v>
      </c>
      <c r="AD51" s="171">
        <f>'Brokers Fee'!BM$15*$BI51</f>
        <v>57.693000048986072</v>
      </c>
      <c r="AE51" s="171">
        <f>'Brokers Fee'!BN$15*$BI51</f>
        <v>57.693000048986072</v>
      </c>
      <c r="AF51" s="171">
        <f>'Brokers Fee'!BO$15*$BI51</f>
        <v>57.693000048986072</v>
      </c>
      <c r="AG51" s="171">
        <f>'Brokers Fee'!BP$15*$BI51</f>
        <v>59.423790050455658</v>
      </c>
      <c r="AH51" s="171">
        <f>'Brokers Fee'!BQ$15*$BI51</f>
        <v>59.423790050455658</v>
      </c>
      <c r="AI51" s="171">
        <f>'Brokers Fee'!BR$15*$BI51</f>
        <v>59.423790050455658</v>
      </c>
      <c r="AJ51" s="171">
        <f>'Brokers Fee'!BS$15*$BI51</f>
        <v>59.423790050455658</v>
      </c>
      <c r="AK51" s="171">
        <f>'Brokers Fee'!BT$15*$BI51</f>
        <v>59.423790050455658</v>
      </c>
      <c r="AL51" s="171">
        <f>'Brokers Fee'!BU$15*$BI51</f>
        <v>59.423790050455658</v>
      </c>
      <c r="AM51" s="171">
        <f>'Brokers Fee'!BV$15*$BI51</f>
        <v>59.423790050455658</v>
      </c>
      <c r="AN51" s="171">
        <f>'Brokers Fee'!BW$15*$BI51</f>
        <v>59.423790050455658</v>
      </c>
      <c r="AO51" s="171">
        <f>'Brokers Fee'!BX$15*$BI51</f>
        <v>59.423790050455658</v>
      </c>
      <c r="AP51" s="171">
        <f>'Brokers Fee'!BY$15*$BI51</f>
        <v>59.423790050455658</v>
      </c>
      <c r="AQ51" s="171">
        <f>'Brokers Fee'!BZ$15*$BI51</f>
        <v>59.423790050455658</v>
      </c>
      <c r="AR51" s="171">
        <f>'Brokers Fee'!CA$15*$BI51</f>
        <v>59.423790050455658</v>
      </c>
      <c r="AS51" s="171">
        <f>'Brokers Fee'!CB$15*$BI51</f>
        <v>61.206503751969336</v>
      </c>
      <c r="AT51" s="171">
        <f>'Brokers Fee'!CC$15*$BI51</f>
        <v>61.206503751969336</v>
      </c>
      <c r="AU51" s="171">
        <f>'Brokers Fee'!CD$15*$BI51</f>
        <v>61.206503751969336</v>
      </c>
      <c r="AV51" s="171">
        <f>'Brokers Fee'!CE$15*$BI51</f>
        <v>61.206503751969336</v>
      </c>
      <c r="AW51" s="171">
        <f>'Brokers Fee'!CF$15*$BI51</f>
        <v>61.206503751969336</v>
      </c>
      <c r="AX51" s="171">
        <f>'Brokers Fee'!CG$15*$BI51</f>
        <v>61.206503751969336</v>
      </c>
      <c r="AY51" s="171">
        <f>'Brokers Fee'!CH$15*$BI51</f>
        <v>61.206503751969336</v>
      </c>
      <c r="AZ51" s="171">
        <f>'Brokers Fee'!CI$15*$BI51</f>
        <v>61.206503751969336</v>
      </c>
      <c r="BA51" s="171">
        <f>'Brokers Fee'!CJ$15*$BI51</f>
        <v>61.206503751969336</v>
      </c>
      <c r="BB51" s="171">
        <f>'Brokers Fee'!CK$15*$BI51</f>
        <v>61.206503751969336</v>
      </c>
      <c r="BC51" s="171">
        <f>'Brokers Fee'!CL$15*$BI51</f>
        <v>61.206503751969336</v>
      </c>
      <c r="BD51" s="171">
        <f>'Brokers Fee'!CM$15*$BI51</f>
        <v>61.206503751969336</v>
      </c>
      <c r="BE51" s="171">
        <f>'Brokers Fee'!CN$15*$BI51</f>
        <v>63.042698864528418</v>
      </c>
      <c r="BF51" s="171">
        <f>'Brokers Fee'!CO$15*$BI51</f>
        <v>63.042698864528418</v>
      </c>
      <c r="BG51" s="171">
        <f>'Brokers Fee'!CP$15*$BI51</f>
        <v>63.042698864528418</v>
      </c>
      <c r="BI51" s="174">
        <f>SUMIF(Revenue!$P:$P,'Broker''s Fees (USD)'!$F51,Revenue!$F:$F)</f>
        <v>1.3772529467983412E-3</v>
      </c>
    </row>
    <row r="52" spans="1:61" s="173" customFormat="1" ht="12.75" hidden="1" customHeight="1">
      <c r="A52" s="179" t="s">
        <v>589</v>
      </c>
      <c r="B52" s="179" t="s">
        <v>589</v>
      </c>
      <c r="C52" s="170" t="str" cm="1">
        <f t="array" ref="C52">IFERROR(INDEX('Legal Entity'!B:B,MATCH('Broker''s Fees (USD)'!F52,'Legal Entity'!A:A,0),0),0)</f>
        <v>1220 - College Utilities Corporation</v>
      </c>
      <c r="D52" s="170" t="str" cm="1">
        <f t="array" ref="D52">IFERROR(INDEX('Legal Entity'!C:C,MATCH(F52,'Legal Entity'!A:A,0),0),0)</f>
        <v>US</v>
      </c>
      <c r="E52" s="170" t="s">
        <v>635</v>
      </c>
      <c r="F52" s="170" t="s">
        <v>70</v>
      </c>
      <c r="G52" s="170"/>
      <c r="H52" s="171">
        <f>'Brokers Fee'!AQ$15*$BI52</f>
        <v>0</v>
      </c>
      <c r="I52" s="171">
        <f>'Brokers Fee'!AR$15*$BI52</f>
        <v>0</v>
      </c>
      <c r="J52" s="171">
        <f>'Brokers Fee'!AS$15*$BI52</f>
        <v>0</v>
      </c>
      <c r="K52" s="171">
        <f>'Brokers Fee'!AT$15*$BI52</f>
        <v>0</v>
      </c>
      <c r="L52" s="171">
        <f>'Brokers Fee'!AU$15*$BI52</f>
        <v>0</v>
      </c>
      <c r="M52" s="171">
        <f>'Brokers Fee'!AV$15*$BI52</f>
        <v>0</v>
      </c>
      <c r="N52" s="171">
        <f>'Brokers Fee'!AW$15*$BI52</f>
        <v>0</v>
      </c>
      <c r="O52" s="171">
        <f>'Brokers Fee'!AX$15*$BI52</f>
        <v>0</v>
      </c>
      <c r="P52" s="171">
        <f>'Brokers Fee'!AY$15*$BI52</f>
        <v>0</v>
      </c>
      <c r="Q52" s="171">
        <f>'Brokers Fee'!AZ$15*$BI52</f>
        <v>0</v>
      </c>
      <c r="R52" s="171">
        <f>'Brokers Fee'!BA$15*$BI52</f>
        <v>0</v>
      </c>
      <c r="S52" s="171">
        <f>'Brokers Fee'!BB$15*$BI52</f>
        <v>0</v>
      </c>
      <c r="T52" s="171">
        <f>'Brokers Fee'!BC$15*$BI52</f>
        <v>0</v>
      </c>
      <c r="U52" s="171">
        <f>'Brokers Fee'!BD$15*$BI52</f>
        <v>0</v>
      </c>
      <c r="V52" s="171">
        <f>'Brokers Fee'!BE$15*$BI52</f>
        <v>0</v>
      </c>
      <c r="W52" s="171">
        <f>'Brokers Fee'!BF$15*$BI52</f>
        <v>0</v>
      </c>
      <c r="X52" s="171">
        <f>'Brokers Fee'!BG$15*$BI52</f>
        <v>0</v>
      </c>
      <c r="Y52" s="171">
        <f>'Brokers Fee'!BH$15*$BI52</f>
        <v>0</v>
      </c>
      <c r="Z52" s="171">
        <f>'Brokers Fee'!BI$15*$BI52</f>
        <v>0</v>
      </c>
      <c r="AA52" s="171">
        <f>'Brokers Fee'!BJ$15*$BI52</f>
        <v>0</v>
      </c>
      <c r="AB52" s="171">
        <f>'Brokers Fee'!BK$15*$BI52</f>
        <v>0</v>
      </c>
      <c r="AC52" s="171">
        <f>'Brokers Fee'!BL$15*$BI52</f>
        <v>0</v>
      </c>
      <c r="AD52" s="171">
        <f>'Brokers Fee'!BM$15*$BI52</f>
        <v>0</v>
      </c>
      <c r="AE52" s="171">
        <f>'Brokers Fee'!BN$15*$BI52</f>
        <v>0</v>
      </c>
      <c r="AF52" s="171">
        <f>'Brokers Fee'!BO$15*$BI52</f>
        <v>0</v>
      </c>
      <c r="AG52" s="171">
        <f>'Brokers Fee'!BP$15*$BI52</f>
        <v>0</v>
      </c>
      <c r="AH52" s="171">
        <f>'Brokers Fee'!BQ$15*$BI52</f>
        <v>0</v>
      </c>
      <c r="AI52" s="171">
        <f>'Brokers Fee'!BR$15*$BI52</f>
        <v>0</v>
      </c>
      <c r="AJ52" s="171">
        <f>'Brokers Fee'!BS$15*$BI52</f>
        <v>0</v>
      </c>
      <c r="AK52" s="171">
        <f>'Brokers Fee'!BT$15*$BI52</f>
        <v>0</v>
      </c>
      <c r="AL52" s="171">
        <f>'Brokers Fee'!BU$15*$BI52</f>
        <v>0</v>
      </c>
      <c r="AM52" s="171">
        <f>'Brokers Fee'!BV$15*$BI52</f>
        <v>0</v>
      </c>
      <c r="AN52" s="171">
        <f>'Brokers Fee'!BW$15*$BI52</f>
        <v>0</v>
      </c>
      <c r="AO52" s="171">
        <f>'Brokers Fee'!BX$15*$BI52</f>
        <v>0</v>
      </c>
      <c r="AP52" s="171">
        <f>'Brokers Fee'!BY$15*$BI52</f>
        <v>0</v>
      </c>
      <c r="AQ52" s="171">
        <f>'Brokers Fee'!BZ$15*$BI52</f>
        <v>0</v>
      </c>
      <c r="AR52" s="171">
        <f>'Brokers Fee'!CA$15*$BI52</f>
        <v>0</v>
      </c>
      <c r="AS52" s="171">
        <f>'Brokers Fee'!CB$15*$BI52</f>
        <v>0</v>
      </c>
      <c r="AT52" s="171">
        <f>'Brokers Fee'!CC$15*$BI52</f>
        <v>0</v>
      </c>
      <c r="AU52" s="171">
        <f>'Brokers Fee'!CD$15*$BI52</f>
        <v>0</v>
      </c>
      <c r="AV52" s="171">
        <f>'Brokers Fee'!CE$15*$BI52</f>
        <v>0</v>
      </c>
      <c r="AW52" s="171">
        <f>'Brokers Fee'!CF$15*$BI52</f>
        <v>0</v>
      </c>
      <c r="AX52" s="171">
        <f>'Brokers Fee'!CG$15*$BI52</f>
        <v>0</v>
      </c>
      <c r="AY52" s="171">
        <f>'Brokers Fee'!CH$15*$BI52</f>
        <v>0</v>
      </c>
      <c r="AZ52" s="171">
        <f>'Brokers Fee'!CI$15*$BI52</f>
        <v>0</v>
      </c>
      <c r="BA52" s="171">
        <f>'Brokers Fee'!CJ$15*$BI52</f>
        <v>0</v>
      </c>
      <c r="BB52" s="171">
        <f>'Brokers Fee'!CK$15*$BI52</f>
        <v>0</v>
      </c>
      <c r="BC52" s="171">
        <f>'Brokers Fee'!CL$15*$BI52</f>
        <v>0</v>
      </c>
      <c r="BD52" s="171">
        <f>'Brokers Fee'!CM$15*$BI52</f>
        <v>0</v>
      </c>
      <c r="BE52" s="171">
        <f>'Brokers Fee'!CN$15*$BI52</f>
        <v>0</v>
      </c>
      <c r="BF52" s="171">
        <f>'Brokers Fee'!CO$15*$BI52</f>
        <v>0</v>
      </c>
      <c r="BG52" s="171">
        <f>'Brokers Fee'!CP$15*$BI52</f>
        <v>0</v>
      </c>
      <c r="BI52" s="174">
        <f>SUMIF(Revenue!$P:$P,'Broker''s Fees (USD)'!$F52,Revenue!$F:$F)</f>
        <v>0</v>
      </c>
    </row>
    <row r="53" spans="1:61" s="173" customFormat="1" ht="12.75" hidden="1" customHeight="1">
      <c r="A53" s="179" t="s">
        <v>589</v>
      </c>
      <c r="B53" s="179" t="s">
        <v>589</v>
      </c>
      <c r="C53" s="170" t="str" cm="1">
        <f t="array" ref="C53">IFERROR(INDEX('Legal Entity'!B:B,MATCH('Broker''s Fees (USD)'!F53,'Legal Entity'!A:A,0),0),0)</f>
        <v>1220 - College Utilities Corporation</v>
      </c>
      <c r="D53" s="170" t="str" cm="1">
        <f t="array" ref="D53">IFERROR(INDEX('Legal Entity'!C:C,MATCH(F53,'Legal Entity'!A:A,0),0),0)</f>
        <v>US</v>
      </c>
      <c r="E53" s="170" t="s">
        <v>635</v>
      </c>
      <c r="F53" s="170" t="s">
        <v>80</v>
      </c>
      <c r="G53" s="170"/>
      <c r="H53" s="171">
        <f>'Brokers Fee'!AQ$15*$BI53</f>
        <v>320.16959282011408</v>
      </c>
      <c r="I53" s="171">
        <f>'Brokers Fee'!AR$15*$BI53</f>
        <v>343.08956975058089</v>
      </c>
      <c r="J53" s="171">
        <f>'Brokers Fee'!AS$15*$BI53</f>
        <v>343.08956975058089</v>
      </c>
      <c r="K53" s="171">
        <f>'Brokers Fee'!AT$15*$BI53</f>
        <v>343.08956975058089</v>
      </c>
      <c r="L53" s="171">
        <f>'Brokers Fee'!AU$15*$BI53</f>
        <v>343.08956975058089</v>
      </c>
      <c r="M53" s="171">
        <f>'Brokers Fee'!AV$15*$BI53</f>
        <v>343.08956975058089</v>
      </c>
      <c r="N53" s="171">
        <f>'Brokers Fee'!AW$15*$BI53</f>
        <v>343.08956975058089</v>
      </c>
      <c r="O53" s="171">
        <f>'Brokers Fee'!AX$15*$BI53</f>
        <v>343.08956975058089</v>
      </c>
      <c r="P53" s="171">
        <f>'Brokers Fee'!AY$15*$BI53</f>
        <v>343.08956975058089</v>
      </c>
      <c r="Q53" s="171">
        <f>'Brokers Fee'!AZ$15*$BI53</f>
        <v>343.08956975058089</v>
      </c>
      <c r="R53" s="171">
        <f>'Brokers Fee'!BA$15*$BI53</f>
        <v>343.08956975058089</v>
      </c>
      <c r="S53" s="171">
        <f>'Brokers Fee'!BB$15*$BI53</f>
        <v>343.08956975058089</v>
      </c>
      <c r="T53" s="171">
        <f>'Brokers Fee'!BC$15*$BI53</f>
        <v>343.08956975058089</v>
      </c>
      <c r="U53" s="171">
        <f>'Brokers Fee'!BD$15*$BI53</f>
        <v>353.38225684309833</v>
      </c>
      <c r="V53" s="171">
        <f>'Brokers Fee'!BE$15*$BI53</f>
        <v>353.38225684309833</v>
      </c>
      <c r="W53" s="171">
        <f>'Brokers Fee'!BF$15*$BI53</f>
        <v>353.38225684309833</v>
      </c>
      <c r="X53" s="171">
        <f>'Brokers Fee'!BG$15*$BI53</f>
        <v>353.38225684309833</v>
      </c>
      <c r="Y53" s="171">
        <f>'Brokers Fee'!BH$15*$BI53</f>
        <v>353.38225684309833</v>
      </c>
      <c r="Z53" s="171">
        <f>'Brokers Fee'!BI$15*$BI53</f>
        <v>353.38225684309833</v>
      </c>
      <c r="AA53" s="171">
        <f>'Brokers Fee'!BJ$15*$BI53</f>
        <v>353.38225684309833</v>
      </c>
      <c r="AB53" s="171">
        <f>'Brokers Fee'!BK$15*$BI53</f>
        <v>353.38225684309833</v>
      </c>
      <c r="AC53" s="171">
        <f>'Brokers Fee'!BL$15*$BI53</f>
        <v>353.38225684309833</v>
      </c>
      <c r="AD53" s="171">
        <f>'Brokers Fee'!BM$15*$BI53</f>
        <v>353.38225684309833</v>
      </c>
      <c r="AE53" s="171">
        <f>'Brokers Fee'!BN$15*$BI53</f>
        <v>353.38225684309833</v>
      </c>
      <c r="AF53" s="171">
        <f>'Brokers Fee'!BO$15*$BI53</f>
        <v>353.38225684309833</v>
      </c>
      <c r="AG53" s="171">
        <f>'Brokers Fee'!BP$15*$BI53</f>
        <v>363.98372454839125</v>
      </c>
      <c r="AH53" s="171">
        <f>'Brokers Fee'!BQ$15*$BI53</f>
        <v>363.98372454839125</v>
      </c>
      <c r="AI53" s="171">
        <f>'Brokers Fee'!BR$15*$BI53</f>
        <v>363.98372454839125</v>
      </c>
      <c r="AJ53" s="171">
        <f>'Brokers Fee'!BS$15*$BI53</f>
        <v>363.98372454839125</v>
      </c>
      <c r="AK53" s="171">
        <f>'Brokers Fee'!BT$15*$BI53</f>
        <v>363.98372454839125</v>
      </c>
      <c r="AL53" s="171">
        <f>'Brokers Fee'!BU$15*$BI53</f>
        <v>363.98372454839125</v>
      </c>
      <c r="AM53" s="171">
        <f>'Brokers Fee'!BV$15*$BI53</f>
        <v>363.98372454839125</v>
      </c>
      <c r="AN53" s="171">
        <f>'Brokers Fee'!BW$15*$BI53</f>
        <v>363.98372454839125</v>
      </c>
      <c r="AO53" s="171">
        <f>'Brokers Fee'!BX$15*$BI53</f>
        <v>363.98372454839125</v>
      </c>
      <c r="AP53" s="171">
        <f>'Brokers Fee'!BY$15*$BI53</f>
        <v>363.98372454839125</v>
      </c>
      <c r="AQ53" s="171">
        <f>'Brokers Fee'!BZ$15*$BI53</f>
        <v>363.98372454839125</v>
      </c>
      <c r="AR53" s="171">
        <f>'Brokers Fee'!CA$15*$BI53</f>
        <v>363.98372454839125</v>
      </c>
      <c r="AS53" s="171">
        <f>'Brokers Fee'!CB$15*$BI53</f>
        <v>374.90323628484305</v>
      </c>
      <c r="AT53" s="171">
        <f>'Brokers Fee'!CC$15*$BI53</f>
        <v>374.90323628484305</v>
      </c>
      <c r="AU53" s="171">
        <f>'Brokers Fee'!CD$15*$BI53</f>
        <v>374.90323628484305</v>
      </c>
      <c r="AV53" s="171">
        <f>'Brokers Fee'!CE$15*$BI53</f>
        <v>374.90323628484305</v>
      </c>
      <c r="AW53" s="171">
        <f>'Brokers Fee'!CF$15*$BI53</f>
        <v>374.90323628484305</v>
      </c>
      <c r="AX53" s="171">
        <f>'Brokers Fee'!CG$15*$BI53</f>
        <v>374.90323628484305</v>
      </c>
      <c r="AY53" s="171">
        <f>'Brokers Fee'!CH$15*$BI53</f>
        <v>374.90323628484305</v>
      </c>
      <c r="AZ53" s="171">
        <f>'Brokers Fee'!CI$15*$BI53</f>
        <v>374.90323628484305</v>
      </c>
      <c r="BA53" s="171">
        <f>'Brokers Fee'!CJ$15*$BI53</f>
        <v>374.90323628484305</v>
      </c>
      <c r="BB53" s="171">
        <f>'Brokers Fee'!CK$15*$BI53</f>
        <v>374.90323628484305</v>
      </c>
      <c r="BC53" s="171">
        <f>'Brokers Fee'!CL$15*$BI53</f>
        <v>374.90323628484305</v>
      </c>
      <c r="BD53" s="171">
        <f>'Brokers Fee'!CM$15*$BI53</f>
        <v>374.90323628484305</v>
      </c>
      <c r="BE53" s="171">
        <f>'Brokers Fee'!CN$15*$BI53</f>
        <v>386.15033337338838</v>
      </c>
      <c r="BF53" s="171">
        <f>'Brokers Fee'!CO$15*$BI53</f>
        <v>386.15033337338838</v>
      </c>
      <c r="BG53" s="171">
        <f>'Brokers Fee'!CP$15*$BI53</f>
        <v>386.15033337338838</v>
      </c>
      <c r="BI53" s="174">
        <f>SUMIF(Revenue!$P:$P,'Broker''s Fees (USD)'!$F53,Revenue!$F:$F)</f>
        <v>8.4359758405726879E-3</v>
      </c>
    </row>
    <row r="54" spans="1:61" s="173" customFormat="1" ht="12.75" hidden="1" customHeight="1">
      <c r="A54" s="179" t="s">
        <v>589</v>
      </c>
      <c r="B54" s="179" t="s">
        <v>589</v>
      </c>
      <c r="C54" s="170" cm="1">
        <f t="array" ref="C54">IFERROR(INDEX('Legal Entity'!B:B,MATCH('Broker''s Fees (USD)'!F54,'Legal Entity'!A:A,0),0),0)</f>
        <v>0</v>
      </c>
      <c r="D54" s="170" t="str" cm="1">
        <f t="array" ref="D54">IFERROR(INDEX('Legal Entity'!C:C,MATCH(F54,'Legal Entity'!A:A,0),0),0)</f>
        <v>US</v>
      </c>
      <c r="E54" s="170" t="s">
        <v>635</v>
      </c>
      <c r="F54" s="170" t="s">
        <v>84</v>
      </c>
      <c r="G54" s="170"/>
      <c r="H54" s="171">
        <f>'Brokers Fee'!AQ$15*$BI54</f>
        <v>51.512698612494162</v>
      </c>
      <c r="I54" s="171">
        <f>'Brokers Fee'!AR$15*$BI54</f>
        <v>55.200337571037643</v>
      </c>
      <c r="J54" s="171">
        <f>'Brokers Fee'!AS$15*$BI54</f>
        <v>55.200337571037643</v>
      </c>
      <c r="K54" s="171">
        <f>'Brokers Fee'!AT$15*$BI54</f>
        <v>55.200337571037643</v>
      </c>
      <c r="L54" s="171">
        <f>'Brokers Fee'!AU$15*$BI54</f>
        <v>55.200337571037643</v>
      </c>
      <c r="M54" s="171">
        <f>'Brokers Fee'!AV$15*$BI54</f>
        <v>55.200337571037643</v>
      </c>
      <c r="N54" s="171">
        <f>'Brokers Fee'!AW$15*$BI54</f>
        <v>55.200337571037643</v>
      </c>
      <c r="O54" s="171">
        <f>'Brokers Fee'!AX$15*$BI54</f>
        <v>55.200337571037643</v>
      </c>
      <c r="P54" s="171">
        <f>'Brokers Fee'!AY$15*$BI54</f>
        <v>55.200337571037643</v>
      </c>
      <c r="Q54" s="171">
        <f>'Brokers Fee'!AZ$15*$BI54</f>
        <v>55.200337571037643</v>
      </c>
      <c r="R54" s="171">
        <f>'Brokers Fee'!BA$15*$BI54</f>
        <v>55.200337571037643</v>
      </c>
      <c r="S54" s="171">
        <f>'Brokers Fee'!BB$15*$BI54</f>
        <v>55.200337571037643</v>
      </c>
      <c r="T54" s="171">
        <f>'Brokers Fee'!BC$15*$BI54</f>
        <v>55.200337571037643</v>
      </c>
      <c r="U54" s="171">
        <f>'Brokers Fee'!BD$15*$BI54</f>
        <v>56.856347698168776</v>
      </c>
      <c r="V54" s="171">
        <f>'Brokers Fee'!BE$15*$BI54</f>
        <v>56.856347698168776</v>
      </c>
      <c r="W54" s="171">
        <f>'Brokers Fee'!BF$15*$BI54</f>
        <v>56.856347698168776</v>
      </c>
      <c r="X54" s="171">
        <f>'Brokers Fee'!BG$15*$BI54</f>
        <v>56.856347698168776</v>
      </c>
      <c r="Y54" s="171">
        <f>'Brokers Fee'!BH$15*$BI54</f>
        <v>56.856347698168776</v>
      </c>
      <c r="Z54" s="171">
        <f>'Brokers Fee'!BI$15*$BI54</f>
        <v>56.856347698168776</v>
      </c>
      <c r="AA54" s="171">
        <f>'Brokers Fee'!BJ$15*$BI54</f>
        <v>56.856347698168776</v>
      </c>
      <c r="AB54" s="171">
        <f>'Brokers Fee'!BK$15*$BI54</f>
        <v>56.856347698168776</v>
      </c>
      <c r="AC54" s="171">
        <f>'Brokers Fee'!BL$15*$BI54</f>
        <v>56.856347698168776</v>
      </c>
      <c r="AD54" s="171">
        <f>'Brokers Fee'!BM$15*$BI54</f>
        <v>56.856347698168776</v>
      </c>
      <c r="AE54" s="171">
        <f>'Brokers Fee'!BN$15*$BI54</f>
        <v>56.856347698168776</v>
      </c>
      <c r="AF54" s="171">
        <f>'Brokers Fee'!BO$15*$BI54</f>
        <v>56.856347698168776</v>
      </c>
      <c r="AG54" s="171">
        <f>'Brokers Fee'!BP$15*$BI54</f>
        <v>58.562038129113837</v>
      </c>
      <c r="AH54" s="171">
        <f>'Brokers Fee'!BQ$15*$BI54</f>
        <v>58.562038129113837</v>
      </c>
      <c r="AI54" s="171">
        <f>'Brokers Fee'!BR$15*$BI54</f>
        <v>58.562038129113837</v>
      </c>
      <c r="AJ54" s="171">
        <f>'Brokers Fee'!BS$15*$BI54</f>
        <v>58.562038129113837</v>
      </c>
      <c r="AK54" s="171">
        <f>'Brokers Fee'!BT$15*$BI54</f>
        <v>58.562038129113837</v>
      </c>
      <c r="AL54" s="171">
        <f>'Brokers Fee'!BU$15*$BI54</f>
        <v>58.562038129113837</v>
      </c>
      <c r="AM54" s="171">
        <f>'Brokers Fee'!BV$15*$BI54</f>
        <v>58.562038129113837</v>
      </c>
      <c r="AN54" s="171">
        <f>'Brokers Fee'!BW$15*$BI54</f>
        <v>58.562038129113837</v>
      </c>
      <c r="AO54" s="171">
        <f>'Brokers Fee'!BX$15*$BI54</f>
        <v>58.562038129113837</v>
      </c>
      <c r="AP54" s="171">
        <f>'Brokers Fee'!BY$15*$BI54</f>
        <v>58.562038129113837</v>
      </c>
      <c r="AQ54" s="171">
        <f>'Brokers Fee'!BZ$15*$BI54</f>
        <v>58.562038129113837</v>
      </c>
      <c r="AR54" s="171">
        <f>'Brokers Fee'!CA$15*$BI54</f>
        <v>58.562038129113837</v>
      </c>
      <c r="AS54" s="171">
        <f>'Brokers Fee'!CB$15*$BI54</f>
        <v>60.31889927298726</v>
      </c>
      <c r="AT54" s="171">
        <f>'Brokers Fee'!CC$15*$BI54</f>
        <v>60.31889927298726</v>
      </c>
      <c r="AU54" s="171">
        <f>'Brokers Fee'!CD$15*$BI54</f>
        <v>60.31889927298726</v>
      </c>
      <c r="AV54" s="171">
        <f>'Brokers Fee'!CE$15*$BI54</f>
        <v>60.31889927298726</v>
      </c>
      <c r="AW54" s="171">
        <f>'Brokers Fee'!CF$15*$BI54</f>
        <v>60.31889927298726</v>
      </c>
      <c r="AX54" s="171">
        <f>'Brokers Fee'!CG$15*$BI54</f>
        <v>60.31889927298726</v>
      </c>
      <c r="AY54" s="171">
        <f>'Brokers Fee'!CH$15*$BI54</f>
        <v>60.31889927298726</v>
      </c>
      <c r="AZ54" s="171">
        <f>'Brokers Fee'!CI$15*$BI54</f>
        <v>60.31889927298726</v>
      </c>
      <c r="BA54" s="171">
        <f>'Brokers Fee'!CJ$15*$BI54</f>
        <v>60.31889927298726</v>
      </c>
      <c r="BB54" s="171">
        <f>'Brokers Fee'!CK$15*$BI54</f>
        <v>60.31889927298726</v>
      </c>
      <c r="BC54" s="171">
        <f>'Brokers Fee'!CL$15*$BI54</f>
        <v>60.31889927298726</v>
      </c>
      <c r="BD54" s="171">
        <f>'Brokers Fee'!CM$15*$BI54</f>
        <v>60.31889927298726</v>
      </c>
      <c r="BE54" s="171">
        <f>'Brokers Fee'!CN$15*$BI54</f>
        <v>62.128466251176881</v>
      </c>
      <c r="BF54" s="171">
        <f>'Brokers Fee'!CO$15*$BI54</f>
        <v>62.128466251176881</v>
      </c>
      <c r="BG54" s="171">
        <f>'Brokers Fee'!CP$15*$BI54</f>
        <v>62.128466251176881</v>
      </c>
      <c r="BI54" s="174">
        <f>SUMIF(Revenue!$P:$P,'Broker''s Fees (USD)'!$F54,Revenue!$F:$F)</f>
        <v>1.3572802999498412E-3</v>
      </c>
    </row>
    <row r="55" spans="1:61" s="173" customFormat="1" ht="12.75" hidden="1" customHeight="1">
      <c r="A55" s="179" t="s">
        <v>589</v>
      </c>
      <c r="B55" s="179" t="s">
        <v>589</v>
      </c>
      <c r="C55" s="170" t="str" cm="1">
        <f t="array" ref="C55">IFERROR(INDEX('Legal Entity'!B:B,MATCH('Broker''s Fees (USD)'!F55,'Legal Entity'!A:A,0),0),0)</f>
        <v>1225 - Utility Services of Alaska, Inc.</v>
      </c>
      <c r="D55" s="170" t="str" cm="1">
        <f t="array" ref="D55">IFERROR(INDEX('Legal Entity'!C:C,MATCH(F55,'Legal Entity'!A:A,0),0),0)</f>
        <v>US</v>
      </c>
      <c r="E55" s="170" t="s">
        <v>635</v>
      </c>
      <c r="F55" s="170" t="s">
        <v>86</v>
      </c>
      <c r="G55" s="170"/>
      <c r="H55" s="171">
        <f>'Brokers Fee'!AQ$15*$BI55</f>
        <v>0</v>
      </c>
      <c r="I55" s="171">
        <f>'Brokers Fee'!AR$15*$BI55</f>
        <v>0</v>
      </c>
      <c r="J55" s="171">
        <f>'Brokers Fee'!AS$15*$BI55</f>
        <v>0</v>
      </c>
      <c r="K55" s="171">
        <f>'Brokers Fee'!AT$15*$BI55</f>
        <v>0</v>
      </c>
      <c r="L55" s="171">
        <f>'Brokers Fee'!AU$15*$BI55</f>
        <v>0</v>
      </c>
      <c r="M55" s="171">
        <f>'Brokers Fee'!AV$15*$BI55</f>
        <v>0</v>
      </c>
      <c r="N55" s="171">
        <f>'Brokers Fee'!AW$15*$BI55</f>
        <v>0</v>
      </c>
      <c r="O55" s="171">
        <f>'Brokers Fee'!AX$15*$BI55</f>
        <v>0</v>
      </c>
      <c r="P55" s="171">
        <f>'Brokers Fee'!AY$15*$BI55</f>
        <v>0</v>
      </c>
      <c r="Q55" s="171">
        <f>'Brokers Fee'!AZ$15*$BI55</f>
        <v>0</v>
      </c>
      <c r="R55" s="171">
        <f>'Brokers Fee'!BA$15*$BI55</f>
        <v>0</v>
      </c>
      <c r="S55" s="171">
        <f>'Brokers Fee'!BB$15*$BI55</f>
        <v>0</v>
      </c>
      <c r="T55" s="171">
        <f>'Brokers Fee'!BC$15*$BI55</f>
        <v>0</v>
      </c>
      <c r="U55" s="171">
        <f>'Brokers Fee'!BD$15*$BI55</f>
        <v>0</v>
      </c>
      <c r="V55" s="171">
        <f>'Brokers Fee'!BE$15*$BI55</f>
        <v>0</v>
      </c>
      <c r="W55" s="171">
        <f>'Brokers Fee'!BF$15*$BI55</f>
        <v>0</v>
      </c>
      <c r="X55" s="171">
        <f>'Brokers Fee'!BG$15*$BI55</f>
        <v>0</v>
      </c>
      <c r="Y55" s="171">
        <f>'Brokers Fee'!BH$15*$BI55</f>
        <v>0</v>
      </c>
      <c r="Z55" s="171">
        <f>'Brokers Fee'!BI$15*$BI55</f>
        <v>0</v>
      </c>
      <c r="AA55" s="171">
        <f>'Brokers Fee'!BJ$15*$BI55</f>
        <v>0</v>
      </c>
      <c r="AB55" s="171">
        <f>'Brokers Fee'!BK$15*$BI55</f>
        <v>0</v>
      </c>
      <c r="AC55" s="171">
        <f>'Brokers Fee'!BL$15*$BI55</f>
        <v>0</v>
      </c>
      <c r="AD55" s="171">
        <f>'Brokers Fee'!BM$15*$BI55</f>
        <v>0</v>
      </c>
      <c r="AE55" s="171">
        <f>'Brokers Fee'!BN$15*$BI55</f>
        <v>0</v>
      </c>
      <c r="AF55" s="171">
        <f>'Brokers Fee'!BO$15*$BI55</f>
        <v>0</v>
      </c>
      <c r="AG55" s="171">
        <f>'Brokers Fee'!BP$15*$BI55</f>
        <v>0</v>
      </c>
      <c r="AH55" s="171">
        <f>'Brokers Fee'!BQ$15*$BI55</f>
        <v>0</v>
      </c>
      <c r="AI55" s="171">
        <f>'Brokers Fee'!BR$15*$BI55</f>
        <v>0</v>
      </c>
      <c r="AJ55" s="171">
        <f>'Brokers Fee'!BS$15*$BI55</f>
        <v>0</v>
      </c>
      <c r="AK55" s="171">
        <f>'Brokers Fee'!BT$15*$BI55</f>
        <v>0</v>
      </c>
      <c r="AL55" s="171">
        <f>'Brokers Fee'!BU$15*$BI55</f>
        <v>0</v>
      </c>
      <c r="AM55" s="171">
        <f>'Brokers Fee'!BV$15*$BI55</f>
        <v>0</v>
      </c>
      <c r="AN55" s="171">
        <f>'Brokers Fee'!BW$15*$BI55</f>
        <v>0</v>
      </c>
      <c r="AO55" s="171">
        <f>'Brokers Fee'!BX$15*$BI55</f>
        <v>0</v>
      </c>
      <c r="AP55" s="171">
        <f>'Brokers Fee'!BY$15*$BI55</f>
        <v>0</v>
      </c>
      <c r="AQ55" s="171">
        <f>'Brokers Fee'!BZ$15*$BI55</f>
        <v>0</v>
      </c>
      <c r="AR55" s="171">
        <f>'Brokers Fee'!CA$15*$BI55</f>
        <v>0</v>
      </c>
      <c r="AS55" s="171">
        <f>'Brokers Fee'!CB$15*$BI55</f>
        <v>0</v>
      </c>
      <c r="AT55" s="171">
        <f>'Brokers Fee'!CC$15*$BI55</f>
        <v>0</v>
      </c>
      <c r="AU55" s="171">
        <f>'Brokers Fee'!CD$15*$BI55</f>
        <v>0</v>
      </c>
      <c r="AV55" s="171">
        <f>'Brokers Fee'!CE$15*$BI55</f>
        <v>0</v>
      </c>
      <c r="AW55" s="171">
        <f>'Brokers Fee'!CF$15*$BI55</f>
        <v>0</v>
      </c>
      <c r="AX55" s="171">
        <f>'Brokers Fee'!CG$15*$BI55</f>
        <v>0</v>
      </c>
      <c r="AY55" s="171">
        <f>'Brokers Fee'!CH$15*$BI55</f>
        <v>0</v>
      </c>
      <c r="AZ55" s="171">
        <f>'Brokers Fee'!CI$15*$BI55</f>
        <v>0</v>
      </c>
      <c r="BA55" s="171">
        <f>'Brokers Fee'!CJ$15*$BI55</f>
        <v>0</v>
      </c>
      <c r="BB55" s="171">
        <f>'Brokers Fee'!CK$15*$BI55</f>
        <v>0</v>
      </c>
      <c r="BC55" s="171">
        <f>'Brokers Fee'!CL$15*$BI55</f>
        <v>0</v>
      </c>
      <c r="BD55" s="171">
        <f>'Brokers Fee'!CM$15*$BI55</f>
        <v>0</v>
      </c>
      <c r="BE55" s="171">
        <f>'Brokers Fee'!CN$15*$BI55</f>
        <v>0</v>
      </c>
      <c r="BF55" s="171">
        <f>'Brokers Fee'!CO$15*$BI55</f>
        <v>0</v>
      </c>
      <c r="BG55" s="171">
        <f>'Brokers Fee'!CP$15*$BI55</f>
        <v>0</v>
      </c>
      <c r="BI55" s="174">
        <f>SUMIF(Revenue!$P:$P,'Broker''s Fees (USD)'!$F55,Revenue!$F:$F)</f>
        <v>0</v>
      </c>
    </row>
    <row r="56" spans="1:61" s="173" customFormat="1" ht="12.75" hidden="1" customHeight="1">
      <c r="A56" s="179" t="s">
        <v>589</v>
      </c>
      <c r="B56" s="179" t="s">
        <v>589</v>
      </c>
      <c r="C56" s="170" cm="1">
        <f t="array" ref="C56">IFERROR(INDEX('Legal Entity'!B:B,MATCH('Broker''s Fees (USD)'!F56,'Legal Entity'!A:A,0),0),0)</f>
        <v>0</v>
      </c>
      <c r="D56" s="170" t="str" cm="1">
        <f t="array" ref="D56">IFERROR(INDEX('Legal Entity'!C:C,MATCH(F56,'Legal Entity'!A:A,0),0),0)</f>
        <v>US</v>
      </c>
      <c r="E56" s="170" t="s">
        <v>635</v>
      </c>
      <c r="F56" s="170" t="s">
        <v>87</v>
      </c>
      <c r="G56" s="170"/>
      <c r="H56" s="171">
        <f>'Brokers Fee'!AQ$15*$BI56</f>
        <v>574.68639619003659</v>
      </c>
      <c r="I56" s="171">
        <f>'Brokers Fee'!AR$15*$BI56</f>
        <v>615.8264645735112</v>
      </c>
      <c r="J56" s="171">
        <f>'Brokers Fee'!AS$15*$BI56</f>
        <v>615.8264645735112</v>
      </c>
      <c r="K56" s="171">
        <f>'Brokers Fee'!AT$15*$BI56</f>
        <v>615.8264645735112</v>
      </c>
      <c r="L56" s="171">
        <f>'Brokers Fee'!AU$15*$BI56</f>
        <v>615.8264645735112</v>
      </c>
      <c r="M56" s="171">
        <f>'Brokers Fee'!AV$15*$BI56</f>
        <v>615.8264645735112</v>
      </c>
      <c r="N56" s="171">
        <f>'Brokers Fee'!AW$15*$BI56</f>
        <v>615.8264645735112</v>
      </c>
      <c r="O56" s="171">
        <f>'Brokers Fee'!AX$15*$BI56</f>
        <v>615.8264645735112</v>
      </c>
      <c r="P56" s="171">
        <f>'Brokers Fee'!AY$15*$BI56</f>
        <v>615.8264645735112</v>
      </c>
      <c r="Q56" s="171">
        <f>'Brokers Fee'!AZ$15*$BI56</f>
        <v>615.8264645735112</v>
      </c>
      <c r="R56" s="171">
        <f>'Brokers Fee'!BA$15*$BI56</f>
        <v>615.8264645735112</v>
      </c>
      <c r="S56" s="171">
        <f>'Brokers Fee'!BB$15*$BI56</f>
        <v>615.8264645735112</v>
      </c>
      <c r="T56" s="171">
        <f>'Brokers Fee'!BC$15*$BI56</f>
        <v>615.8264645735112</v>
      </c>
      <c r="U56" s="171">
        <f>'Brokers Fee'!BD$15*$BI56</f>
        <v>634.30125851071659</v>
      </c>
      <c r="V56" s="171">
        <f>'Brokers Fee'!BE$15*$BI56</f>
        <v>634.30125851071659</v>
      </c>
      <c r="W56" s="171">
        <f>'Brokers Fee'!BF$15*$BI56</f>
        <v>634.30125851071659</v>
      </c>
      <c r="X56" s="171">
        <f>'Brokers Fee'!BG$15*$BI56</f>
        <v>634.30125851071659</v>
      </c>
      <c r="Y56" s="171">
        <f>'Brokers Fee'!BH$15*$BI56</f>
        <v>634.30125851071659</v>
      </c>
      <c r="Z56" s="171">
        <f>'Brokers Fee'!BI$15*$BI56</f>
        <v>634.30125851071659</v>
      </c>
      <c r="AA56" s="171">
        <f>'Brokers Fee'!BJ$15*$BI56</f>
        <v>634.30125851071659</v>
      </c>
      <c r="AB56" s="171">
        <f>'Brokers Fee'!BK$15*$BI56</f>
        <v>634.30125851071659</v>
      </c>
      <c r="AC56" s="171">
        <f>'Brokers Fee'!BL$15*$BI56</f>
        <v>634.30125851071659</v>
      </c>
      <c r="AD56" s="171">
        <f>'Brokers Fee'!BM$15*$BI56</f>
        <v>634.30125851071659</v>
      </c>
      <c r="AE56" s="171">
        <f>'Brokers Fee'!BN$15*$BI56</f>
        <v>634.30125851071659</v>
      </c>
      <c r="AF56" s="171">
        <f>'Brokers Fee'!BO$15*$BI56</f>
        <v>634.30125851071659</v>
      </c>
      <c r="AG56" s="171">
        <f>'Brokers Fee'!BP$15*$BI56</f>
        <v>653.33029626603809</v>
      </c>
      <c r="AH56" s="171">
        <f>'Brokers Fee'!BQ$15*$BI56</f>
        <v>653.33029626603809</v>
      </c>
      <c r="AI56" s="171">
        <f>'Brokers Fee'!BR$15*$BI56</f>
        <v>653.33029626603809</v>
      </c>
      <c r="AJ56" s="171">
        <f>'Brokers Fee'!BS$15*$BI56</f>
        <v>653.33029626603809</v>
      </c>
      <c r="AK56" s="171">
        <f>'Brokers Fee'!BT$15*$BI56</f>
        <v>653.33029626603809</v>
      </c>
      <c r="AL56" s="171">
        <f>'Brokers Fee'!BU$15*$BI56</f>
        <v>653.33029626603809</v>
      </c>
      <c r="AM56" s="171">
        <f>'Brokers Fee'!BV$15*$BI56</f>
        <v>653.33029626603809</v>
      </c>
      <c r="AN56" s="171">
        <f>'Brokers Fee'!BW$15*$BI56</f>
        <v>653.33029626603809</v>
      </c>
      <c r="AO56" s="171">
        <f>'Brokers Fee'!BX$15*$BI56</f>
        <v>653.33029626603809</v>
      </c>
      <c r="AP56" s="171">
        <f>'Brokers Fee'!BY$15*$BI56</f>
        <v>653.33029626603809</v>
      </c>
      <c r="AQ56" s="171">
        <f>'Brokers Fee'!BZ$15*$BI56</f>
        <v>653.33029626603809</v>
      </c>
      <c r="AR56" s="171">
        <f>'Brokers Fee'!CA$15*$BI56</f>
        <v>653.33029626603809</v>
      </c>
      <c r="AS56" s="171">
        <f>'Brokers Fee'!CB$15*$BI56</f>
        <v>672.93020515401929</v>
      </c>
      <c r="AT56" s="171">
        <f>'Brokers Fee'!CC$15*$BI56</f>
        <v>672.93020515401929</v>
      </c>
      <c r="AU56" s="171">
        <f>'Brokers Fee'!CD$15*$BI56</f>
        <v>672.93020515401929</v>
      </c>
      <c r="AV56" s="171">
        <f>'Brokers Fee'!CE$15*$BI56</f>
        <v>672.93020515401929</v>
      </c>
      <c r="AW56" s="171">
        <f>'Brokers Fee'!CF$15*$BI56</f>
        <v>672.93020515401929</v>
      </c>
      <c r="AX56" s="171">
        <f>'Brokers Fee'!CG$15*$BI56</f>
        <v>672.93020515401929</v>
      </c>
      <c r="AY56" s="171">
        <f>'Brokers Fee'!CH$15*$BI56</f>
        <v>672.93020515401929</v>
      </c>
      <c r="AZ56" s="171">
        <f>'Brokers Fee'!CI$15*$BI56</f>
        <v>672.93020515401929</v>
      </c>
      <c r="BA56" s="171">
        <f>'Brokers Fee'!CJ$15*$BI56</f>
        <v>672.93020515401929</v>
      </c>
      <c r="BB56" s="171">
        <f>'Brokers Fee'!CK$15*$BI56</f>
        <v>672.93020515401929</v>
      </c>
      <c r="BC56" s="171">
        <f>'Brokers Fee'!CL$15*$BI56</f>
        <v>672.93020515401929</v>
      </c>
      <c r="BD56" s="171">
        <f>'Brokers Fee'!CM$15*$BI56</f>
        <v>672.93020515401929</v>
      </c>
      <c r="BE56" s="171">
        <f>'Brokers Fee'!CN$15*$BI56</f>
        <v>693.11811130863987</v>
      </c>
      <c r="BF56" s="171">
        <f>'Brokers Fee'!CO$15*$BI56</f>
        <v>693.11811130863987</v>
      </c>
      <c r="BG56" s="171">
        <f>'Brokers Fee'!CP$15*$BI56</f>
        <v>693.11811130863987</v>
      </c>
      <c r="BI56" s="174">
        <f>SUMIF(Revenue!$P:$P,'Broker''s Fees (USD)'!$F56,Revenue!$F:$F)</f>
        <v>1.5142101757579405E-2</v>
      </c>
    </row>
    <row r="57" spans="1:61" s="173" customFormat="1" ht="12.75" hidden="1" customHeight="1">
      <c r="A57" s="179" t="s">
        <v>589</v>
      </c>
      <c r="B57" s="179" t="s">
        <v>589</v>
      </c>
      <c r="C57" s="170" cm="1">
        <f t="array" ref="C57">IFERROR(INDEX('Legal Entity'!B:B,MATCH('Broker''s Fees (USD)'!F57,'Legal Entity'!A:A,0),0),0)</f>
        <v>0</v>
      </c>
      <c r="D57" s="170" t="str" cm="1">
        <f t="array" ref="D57">IFERROR(INDEX('Legal Entity'!C:C,MATCH(F57,'Legal Entity'!A:A,0),0),0)</f>
        <v>US</v>
      </c>
      <c r="E57" s="170" t="s">
        <v>635</v>
      </c>
      <c r="F57" s="170" t="s">
        <v>35</v>
      </c>
      <c r="G57" s="170"/>
      <c r="H57" s="171">
        <f>'Brokers Fee'!AQ$15*$BI57</f>
        <v>31.824342694727129</v>
      </c>
      <c r="I57" s="171">
        <f>'Brokers Fee'!AR$15*$BI57</f>
        <v>34.102551546372297</v>
      </c>
      <c r="J57" s="171">
        <f>'Brokers Fee'!AS$15*$BI57</f>
        <v>34.102551546372297</v>
      </c>
      <c r="K57" s="171">
        <f>'Brokers Fee'!AT$15*$BI57</f>
        <v>34.102551546372297</v>
      </c>
      <c r="L57" s="171">
        <f>'Brokers Fee'!AU$15*$BI57</f>
        <v>34.102551546372297</v>
      </c>
      <c r="M57" s="171">
        <f>'Brokers Fee'!AV$15*$BI57</f>
        <v>34.102551546372297</v>
      </c>
      <c r="N57" s="171">
        <f>'Brokers Fee'!AW$15*$BI57</f>
        <v>34.102551546372297</v>
      </c>
      <c r="O57" s="171">
        <f>'Brokers Fee'!AX$15*$BI57</f>
        <v>34.102551546372297</v>
      </c>
      <c r="P57" s="171">
        <f>'Brokers Fee'!AY$15*$BI57</f>
        <v>34.102551546372297</v>
      </c>
      <c r="Q57" s="171">
        <f>'Brokers Fee'!AZ$15*$BI57</f>
        <v>34.102551546372297</v>
      </c>
      <c r="R57" s="171">
        <f>'Brokers Fee'!BA$15*$BI57</f>
        <v>34.102551546372297</v>
      </c>
      <c r="S57" s="171">
        <f>'Brokers Fee'!BB$15*$BI57</f>
        <v>34.102551546372297</v>
      </c>
      <c r="T57" s="171">
        <f>'Brokers Fee'!BC$15*$BI57</f>
        <v>34.102551546372297</v>
      </c>
      <c r="U57" s="171">
        <f>'Brokers Fee'!BD$15*$BI57</f>
        <v>35.125628092763471</v>
      </c>
      <c r="V57" s="171">
        <f>'Brokers Fee'!BE$15*$BI57</f>
        <v>35.125628092763471</v>
      </c>
      <c r="W57" s="171">
        <f>'Brokers Fee'!BF$15*$BI57</f>
        <v>35.125628092763471</v>
      </c>
      <c r="X57" s="171">
        <f>'Brokers Fee'!BG$15*$BI57</f>
        <v>35.125628092763471</v>
      </c>
      <c r="Y57" s="171">
        <f>'Brokers Fee'!BH$15*$BI57</f>
        <v>35.125628092763471</v>
      </c>
      <c r="Z57" s="171">
        <f>'Brokers Fee'!BI$15*$BI57</f>
        <v>35.125628092763471</v>
      </c>
      <c r="AA57" s="171">
        <f>'Brokers Fee'!BJ$15*$BI57</f>
        <v>35.125628092763471</v>
      </c>
      <c r="AB57" s="171">
        <f>'Brokers Fee'!BK$15*$BI57</f>
        <v>35.125628092763471</v>
      </c>
      <c r="AC57" s="171">
        <f>'Brokers Fee'!BL$15*$BI57</f>
        <v>35.125628092763471</v>
      </c>
      <c r="AD57" s="171">
        <f>'Brokers Fee'!BM$15*$BI57</f>
        <v>35.125628092763471</v>
      </c>
      <c r="AE57" s="171">
        <f>'Brokers Fee'!BN$15*$BI57</f>
        <v>35.125628092763471</v>
      </c>
      <c r="AF57" s="171">
        <f>'Brokers Fee'!BO$15*$BI57</f>
        <v>35.125628092763471</v>
      </c>
      <c r="AG57" s="171">
        <f>'Brokers Fee'!BP$15*$BI57</f>
        <v>36.179396935546372</v>
      </c>
      <c r="AH57" s="171">
        <f>'Brokers Fee'!BQ$15*$BI57</f>
        <v>36.179396935546372</v>
      </c>
      <c r="AI57" s="171">
        <f>'Brokers Fee'!BR$15*$BI57</f>
        <v>36.179396935546372</v>
      </c>
      <c r="AJ57" s="171">
        <f>'Brokers Fee'!BS$15*$BI57</f>
        <v>36.179396935546372</v>
      </c>
      <c r="AK57" s="171">
        <f>'Brokers Fee'!BT$15*$BI57</f>
        <v>36.179396935546372</v>
      </c>
      <c r="AL57" s="171">
        <f>'Brokers Fee'!BU$15*$BI57</f>
        <v>36.179396935546372</v>
      </c>
      <c r="AM57" s="171">
        <f>'Brokers Fee'!BV$15*$BI57</f>
        <v>36.179396935546372</v>
      </c>
      <c r="AN57" s="171">
        <f>'Brokers Fee'!BW$15*$BI57</f>
        <v>36.179396935546372</v>
      </c>
      <c r="AO57" s="171">
        <f>'Brokers Fee'!BX$15*$BI57</f>
        <v>36.179396935546372</v>
      </c>
      <c r="AP57" s="171">
        <f>'Brokers Fee'!BY$15*$BI57</f>
        <v>36.179396935546372</v>
      </c>
      <c r="AQ57" s="171">
        <f>'Brokers Fee'!BZ$15*$BI57</f>
        <v>36.179396935546372</v>
      </c>
      <c r="AR57" s="171">
        <f>'Brokers Fee'!CA$15*$BI57</f>
        <v>36.179396935546372</v>
      </c>
      <c r="AS57" s="171">
        <f>'Brokers Fee'!CB$15*$BI57</f>
        <v>37.264778843612774</v>
      </c>
      <c r="AT57" s="171">
        <f>'Brokers Fee'!CC$15*$BI57</f>
        <v>37.264778843612774</v>
      </c>
      <c r="AU57" s="171">
        <f>'Brokers Fee'!CD$15*$BI57</f>
        <v>37.264778843612774</v>
      </c>
      <c r="AV57" s="171">
        <f>'Brokers Fee'!CE$15*$BI57</f>
        <v>37.264778843612774</v>
      </c>
      <c r="AW57" s="171">
        <f>'Brokers Fee'!CF$15*$BI57</f>
        <v>37.264778843612774</v>
      </c>
      <c r="AX57" s="171">
        <f>'Brokers Fee'!CG$15*$BI57</f>
        <v>37.264778843612774</v>
      </c>
      <c r="AY57" s="171">
        <f>'Brokers Fee'!CH$15*$BI57</f>
        <v>37.264778843612774</v>
      </c>
      <c r="AZ57" s="171">
        <f>'Brokers Fee'!CI$15*$BI57</f>
        <v>37.264778843612774</v>
      </c>
      <c r="BA57" s="171">
        <f>'Brokers Fee'!CJ$15*$BI57</f>
        <v>37.264778843612774</v>
      </c>
      <c r="BB57" s="171">
        <f>'Brokers Fee'!CK$15*$BI57</f>
        <v>37.264778843612774</v>
      </c>
      <c r="BC57" s="171">
        <f>'Brokers Fee'!CL$15*$BI57</f>
        <v>37.264778843612774</v>
      </c>
      <c r="BD57" s="171">
        <f>'Brokers Fee'!CM$15*$BI57</f>
        <v>37.264778843612774</v>
      </c>
      <c r="BE57" s="171">
        <f>'Brokers Fee'!CN$15*$BI57</f>
        <v>38.382722208921159</v>
      </c>
      <c r="BF57" s="171">
        <f>'Brokers Fee'!CO$15*$BI57</f>
        <v>38.382722208921159</v>
      </c>
      <c r="BG57" s="171">
        <f>'Brokers Fee'!CP$15*$BI57</f>
        <v>38.382722208921159</v>
      </c>
      <c r="BI57" s="174">
        <f>SUMIF(Revenue!$P:$P,'Broker''s Fees (USD)'!$F57,Revenue!$F:$F)</f>
        <v>8.3852243353310044E-4</v>
      </c>
    </row>
    <row r="58" spans="1:61" s="173" customFormat="1" ht="12.75" hidden="1" customHeight="1">
      <c r="A58" s="179" t="s">
        <v>589</v>
      </c>
      <c r="B58" s="179" t="s">
        <v>589</v>
      </c>
      <c r="C58" s="170" t="str" cm="1">
        <f t="array" ref="C58">IFERROR(INDEX('Legal Entity'!B:B,MATCH('Broker''s Fees (USD)'!F58,'Legal Entity'!A:A,0),0),0)</f>
        <v>1148 - BERMUDA WATER COMPANY, INC.</v>
      </c>
      <c r="D58" s="170" t="str" cm="1">
        <f t="array" ref="D58">IFERROR(INDEX('Legal Entity'!C:C,MATCH(F58,'Legal Entity'!A:A,0),0),0)</f>
        <v>US</v>
      </c>
      <c r="E58" s="170" t="s">
        <v>635</v>
      </c>
      <c r="F58" s="170" t="s">
        <v>24</v>
      </c>
      <c r="G58" s="170"/>
      <c r="H58" s="171">
        <f>'Brokers Fee'!AQ$15*$BI58</f>
        <v>558.72514893417792</v>
      </c>
      <c r="I58" s="171">
        <f>'Brokers Fee'!AR$15*$BI58</f>
        <v>598.72259969533729</v>
      </c>
      <c r="J58" s="171">
        <f>'Brokers Fee'!AS$15*$BI58</f>
        <v>598.72259969533729</v>
      </c>
      <c r="K58" s="171">
        <f>'Brokers Fee'!AT$15*$BI58</f>
        <v>598.72259969533729</v>
      </c>
      <c r="L58" s="171">
        <f>'Brokers Fee'!AU$15*$BI58</f>
        <v>598.72259969533729</v>
      </c>
      <c r="M58" s="171">
        <f>'Brokers Fee'!AV$15*$BI58</f>
        <v>598.72259969533729</v>
      </c>
      <c r="N58" s="171">
        <f>'Brokers Fee'!AW$15*$BI58</f>
        <v>598.72259969533729</v>
      </c>
      <c r="O58" s="171">
        <f>'Brokers Fee'!AX$15*$BI58</f>
        <v>598.72259969533729</v>
      </c>
      <c r="P58" s="171">
        <f>'Brokers Fee'!AY$15*$BI58</f>
        <v>598.72259969533729</v>
      </c>
      <c r="Q58" s="171">
        <f>'Brokers Fee'!AZ$15*$BI58</f>
        <v>598.72259969533729</v>
      </c>
      <c r="R58" s="171">
        <f>'Brokers Fee'!BA$15*$BI58</f>
        <v>598.72259969533729</v>
      </c>
      <c r="S58" s="171">
        <f>'Brokers Fee'!BB$15*$BI58</f>
        <v>598.72259969533729</v>
      </c>
      <c r="T58" s="171">
        <f>'Brokers Fee'!BC$15*$BI58</f>
        <v>598.72259969533729</v>
      </c>
      <c r="U58" s="171">
        <f>'Brokers Fee'!BD$15*$BI58</f>
        <v>616.68427768619745</v>
      </c>
      <c r="V58" s="171">
        <f>'Brokers Fee'!BE$15*$BI58</f>
        <v>616.68427768619745</v>
      </c>
      <c r="W58" s="171">
        <f>'Brokers Fee'!BF$15*$BI58</f>
        <v>616.68427768619745</v>
      </c>
      <c r="X58" s="171">
        <f>'Brokers Fee'!BG$15*$BI58</f>
        <v>616.68427768619745</v>
      </c>
      <c r="Y58" s="171">
        <f>'Brokers Fee'!BH$15*$BI58</f>
        <v>616.68427768619745</v>
      </c>
      <c r="Z58" s="171">
        <f>'Brokers Fee'!BI$15*$BI58</f>
        <v>616.68427768619745</v>
      </c>
      <c r="AA58" s="171">
        <f>'Brokers Fee'!BJ$15*$BI58</f>
        <v>616.68427768619745</v>
      </c>
      <c r="AB58" s="171">
        <f>'Brokers Fee'!BK$15*$BI58</f>
        <v>616.68427768619745</v>
      </c>
      <c r="AC58" s="171">
        <f>'Brokers Fee'!BL$15*$BI58</f>
        <v>616.68427768619745</v>
      </c>
      <c r="AD58" s="171">
        <f>'Brokers Fee'!BM$15*$BI58</f>
        <v>616.68427768619745</v>
      </c>
      <c r="AE58" s="171">
        <f>'Brokers Fee'!BN$15*$BI58</f>
        <v>616.68427768619745</v>
      </c>
      <c r="AF58" s="171">
        <f>'Brokers Fee'!BO$15*$BI58</f>
        <v>616.68427768619745</v>
      </c>
      <c r="AG58" s="171">
        <f>'Brokers Fee'!BP$15*$BI58</f>
        <v>635.18480601678334</v>
      </c>
      <c r="AH58" s="171">
        <f>'Brokers Fee'!BQ$15*$BI58</f>
        <v>635.18480601678334</v>
      </c>
      <c r="AI58" s="171">
        <f>'Brokers Fee'!BR$15*$BI58</f>
        <v>635.18480601678334</v>
      </c>
      <c r="AJ58" s="171">
        <f>'Brokers Fee'!BS$15*$BI58</f>
        <v>635.18480601678334</v>
      </c>
      <c r="AK58" s="171">
        <f>'Brokers Fee'!BT$15*$BI58</f>
        <v>635.18480601678334</v>
      </c>
      <c r="AL58" s="171">
        <f>'Brokers Fee'!BU$15*$BI58</f>
        <v>635.18480601678334</v>
      </c>
      <c r="AM58" s="171">
        <f>'Brokers Fee'!BV$15*$BI58</f>
        <v>635.18480601678334</v>
      </c>
      <c r="AN58" s="171">
        <f>'Brokers Fee'!BW$15*$BI58</f>
        <v>635.18480601678334</v>
      </c>
      <c r="AO58" s="171">
        <f>'Brokers Fee'!BX$15*$BI58</f>
        <v>635.18480601678334</v>
      </c>
      <c r="AP58" s="171">
        <f>'Brokers Fee'!BY$15*$BI58</f>
        <v>635.18480601678334</v>
      </c>
      <c r="AQ58" s="171">
        <f>'Brokers Fee'!BZ$15*$BI58</f>
        <v>635.18480601678334</v>
      </c>
      <c r="AR58" s="171">
        <f>'Brokers Fee'!CA$15*$BI58</f>
        <v>635.18480601678334</v>
      </c>
      <c r="AS58" s="171">
        <f>'Brokers Fee'!CB$15*$BI58</f>
        <v>654.24035019728694</v>
      </c>
      <c r="AT58" s="171">
        <f>'Brokers Fee'!CC$15*$BI58</f>
        <v>654.24035019728694</v>
      </c>
      <c r="AU58" s="171">
        <f>'Brokers Fee'!CD$15*$BI58</f>
        <v>654.24035019728694</v>
      </c>
      <c r="AV58" s="171">
        <f>'Brokers Fee'!CE$15*$BI58</f>
        <v>654.24035019728694</v>
      </c>
      <c r="AW58" s="171">
        <f>'Brokers Fee'!CF$15*$BI58</f>
        <v>654.24035019728694</v>
      </c>
      <c r="AX58" s="171">
        <f>'Brokers Fee'!CG$15*$BI58</f>
        <v>654.24035019728694</v>
      </c>
      <c r="AY58" s="171">
        <f>'Brokers Fee'!CH$15*$BI58</f>
        <v>654.24035019728694</v>
      </c>
      <c r="AZ58" s="171">
        <f>'Brokers Fee'!CI$15*$BI58</f>
        <v>654.24035019728694</v>
      </c>
      <c r="BA58" s="171">
        <f>'Brokers Fee'!CJ$15*$BI58</f>
        <v>654.24035019728694</v>
      </c>
      <c r="BB58" s="171">
        <f>'Brokers Fee'!CK$15*$BI58</f>
        <v>654.24035019728694</v>
      </c>
      <c r="BC58" s="171">
        <f>'Brokers Fee'!CL$15*$BI58</f>
        <v>654.24035019728694</v>
      </c>
      <c r="BD58" s="171">
        <f>'Brokers Fee'!CM$15*$BI58</f>
        <v>654.24035019728694</v>
      </c>
      <c r="BE58" s="171">
        <f>'Brokers Fee'!CN$15*$BI58</f>
        <v>673.86756070320564</v>
      </c>
      <c r="BF58" s="171">
        <f>'Brokers Fee'!CO$15*$BI58</f>
        <v>673.86756070320564</v>
      </c>
      <c r="BG58" s="171">
        <f>'Brokers Fee'!CP$15*$BI58</f>
        <v>673.86756070320564</v>
      </c>
      <c r="BI58" s="174">
        <f>SUMIF(Revenue!$P:$P,'Broker''s Fees (USD)'!$F58,Revenue!$F:$F)</f>
        <v>1.4721547466180838E-2</v>
      </c>
    </row>
    <row r="59" spans="1:61" s="173" customFormat="1" ht="12.75" hidden="1" customHeight="1">
      <c r="A59" s="179" t="s">
        <v>589</v>
      </c>
      <c r="B59" s="179" t="s">
        <v>589</v>
      </c>
      <c r="C59" s="170" t="str" cm="1">
        <f t="array" ref="C59">IFERROR(INDEX('Legal Entity'!B:B,MATCH('Broker''s Fees (USD)'!F59,'Legal Entity'!A:A,0),0),0)</f>
        <v>1154 - GREAT BASIN WATER CO. F/K/A UTILITIES, INC. OF CENTRAL NEVADA</v>
      </c>
      <c r="D59" s="170" t="str" cm="1">
        <f t="array" ref="D59">IFERROR(INDEX('Legal Entity'!C:C,MATCH(F59,'Legal Entity'!A:A,0),0),0)</f>
        <v>US</v>
      </c>
      <c r="E59" s="170" t="s">
        <v>635</v>
      </c>
      <c r="F59" s="170" t="s">
        <v>25</v>
      </c>
      <c r="G59" s="170"/>
      <c r="H59" s="171">
        <f>'Brokers Fee'!AQ$15*$BI59</f>
        <v>1834.5910254658704</v>
      </c>
      <c r="I59" s="171">
        <f>'Brokers Fee'!AR$15*$BI59</f>
        <v>1965.9238719430937</v>
      </c>
      <c r="J59" s="171">
        <f>'Brokers Fee'!AS$15*$BI59</f>
        <v>1965.9238719430937</v>
      </c>
      <c r="K59" s="171">
        <f>'Brokers Fee'!AT$15*$BI59</f>
        <v>1965.9238719430937</v>
      </c>
      <c r="L59" s="171">
        <f>'Brokers Fee'!AU$15*$BI59</f>
        <v>1965.9238719430937</v>
      </c>
      <c r="M59" s="171">
        <f>'Brokers Fee'!AV$15*$BI59</f>
        <v>1965.9238719430937</v>
      </c>
      <c r="N59" s="171">
        <f>'Brokers Fee'!AW$15*$BI59</f>
        <v>1965.9238719430937</v>
      </c>
      <c r="O59" s="171">
        <f>'Brokers Fee'!AX$15*$BI59</f>
        <v>1965.9238719430937</v>
      </c>
      <c r="P59" s="171">
        <f>'Brokers Fee'!AY$15*$BI59</f>
        <v>1965.9238719430937</v>
      </c>
      <c r="Q59" s="171">
        <f>'Brokers Fee'!AZ$15*$BI59</f>
        <v>1965.9238719430937</v>
      </c>
      <c r="R59" s="171">
        <f>'Brokers Fee'!BA$15*$BI59</f>
        <v>1965.9238719430937</v>
      </c>
      <c r="S59" s="171">
        <f>'Brokers Fee'!BB$15*$BI59</f>
        <v>1965.9238719430937</v>
      </c>
      <c r="T59" s="171">
        <f>'Brokers Fee'!BC$15*$BI59</f>
        <v>1965.9238719430937</v>
      </c>
      <c r="U59" s="171">
        <f>'Brokers Fee'!BD$15*$BI59</f>
        <v>2024.9015881013868</v>
      </c>
      <c r="V59" s="171">
        <f>'Brokers Fee'!BE$15*$BI59</f>
        <v>2024.9015881013868</v>
      </c>
      <c r="W59" s="171">
        <f>'Brokers Fee'!BF$15*$BI59</f>
        <v>2024.9015881013868</v>
      </c>
      <c r="X59" s="171">
        <f>'Brokers Fee'!BG$15*$BI59</f>
        <v>2024.9015881013868</v>
      </c>
      <c r="Y59" s="171">
        <f>'Brokers Fee'!BH$15*$BI59</f>
        <v>2024.9015881013868</v>
      </c>
      <c r="Z59" s="171">
        <f>'Brokers Fee'!BI$15*$BI59</f>
        <v>2024.9015881013868</v>
      </c>
      <c r="AA59" s="171">
        <f>'Brokers Fee'!BJ$15*$BI59</f>
        <v>2024.9015881013868</v>
      </c>
      <c r="AB59" s="171">
        <f>'Brokers Fee'!BK$15*$BI59</f>
        <v>2024.9015881013868</v>
      </c>
      <c r="AC59" s="171">
        <f>'Brokers Fee'!BL$15*$BI59</f>
        <v>2024.9015881013868</v>
      </c>
      <c r="AD59" s="171">
        <f>'Brokers Fee'!BM$15*$BI59</f>
        <v>2024.9015881013868</v>
      </c>
      <c r="AE59" s="171">
        <f>'Brokers Fee'!BN$15*$BI59</f>
        <v>2024.9015881013868</v>
      </c>
      <c r="AF59" s="171">
        <f>'Brokers Fee'!BO$15*$BI59</f>
        <v>2024.9015881013868</v>
      </c>
      <c r="AG59" s="171">
        <f>'Brokers Fee'!BP$15*$BI59</f>
        <v>2085.6486357444282</v>
      </c>
      <c r="AH59" s="171">
        <f>'Brokers Fee'!BQ$15*$BI59</f>
        <v>2085.6486357444282</v>
      </c>
      <c r="AI59" s="171">
        <f>'Brokers Fee'!BR$15*$BI59</f>
        <v>2085.6486357444282</v>
      </c>
      <c r="AJ59" s="171">
        <f>'Brokers Fee'!BS$15*$BI59</f>
        <v>2085.6486357444282</v>
      </c>
      <c r="AK59" s="171">
        <f>'Brokers Fee'!BT$15*$BI59</f>
        <v>2085.6486357444282</v>
      </c>
      <c r="AL59" s="171">
        <f>'Brokers Fee'!BU$15*$BI59</f>
        <v>2085.6486357444282</v>
      </c>
      <c r="AM59" s="171">
        <f>'Brokers Fee'!BV$15*$BI59</f>
        <v>2085.6486357444282</v>
      </c>
      <c r="AN59" s="171">
        <f>'Brokers Fee'!BW$15*$BI59</f>
        <v>2085.6486357444282</v>
      </c>
      <c r="AO59" s="171">
        <f>'Brokers Fee'!BX$15*$BI59</f>
        <v>2085.6486357444282</v>
      </c>
      <c r="AP59" s="171">
        <f>'Brokers Fee'!BY$15*$BI59</f>
        <v>2085.6486357444282</v>
      </c>
      <c r="AQ59" s="171">
        <f>'Brokers Fee'!BZ$15*$BI59</f>
        <v>2085.6486357444282</v>
      </c>
      <c r="AR59" s="171">
        <f>'Brokers Fee'!CA$15*$BI59</f>
        <v>2085.6486357444282</v>
      </c>
      <c r="AS59" s="171">
        <f>'Brokers Fee'!CB$15*$BI59</f>
        <v>2148.2180948167615</v>
      </c>
      <c r="AT59" s="171">
        <f>'Brokers Fee'!CC$15*$BI59</f>
        <v>2148.2180948167615</v>
      </c>
      <c r="AU59" s="171">
        <f>'Brokers Fee'!CD$15*$BI59</f>
        <v>2148.2180948167615</v>
      </c>
      <c r="AV59" s="171">
        <f>'Brokers Fee'!CE$15*$BI59</f>
        <v>2148.2180948167615</v>
      </c>
      <c r="AW59" s="171">
        <f>'Brokers Fee'!CF$15*$BI59</f>
        <v>2148.2180948167615</v>
      </c>
      <c r="AX59" s="171">
        <f>'Brokers Fee'!CG$15*$BI59</f>
        <v>2148.2180948167615</v>
      </c>
      <c r="AY59" s="171">
        <f>'Brokers Fee'!CH$15*$BI59</f>
        <v>2148.2180948167615</v>
      </c>
      <c r="AZ59" s="171">
        <f>'Brokers Fee'!CI$15*$BI59</f>
        <v>2148.2180948167615</v>
      </c>
      <c r="BA59" s="171">
        <f>'Brokers Fee'!CJ$15*$BI59</f>
        <v>2148.2180948167615</v>
      </c>
      <c r="BB59" s="171">
        <f>'Brokers Fee'!CK$15*$BI59</f>
        <v>2148.2180948167615</v>
      </c>
      <c r="BC59" s="171">
        <f>'Brokers Fee'!CL$15*$BI59</f>
        <v>2148.2180948167615</v>
      </c>
      <c r="BD59" s="171">
        <f>'Brokers Fee'!CM$15*$BI59</f>
        <v>2148.2180948167615</v>
      </c>
      <c r="BE59" s="171">
        <f>'Brokers Fee'!CN$15*$BI59</f>
        <v>2212.6646376612644</v>
      </c>
      <c r="BF59" s="171">
        <f>'Brokers Fee'!CO$15*$BI59</f>
        <v>2212.6646376612644</v>
      </c>
      <c r="BG59" s="171">
        <f>'Brokers Fee'!CP$15*$BI59</f>
        <v>2212.6646376612644</v>
      </c>
      <c r="BI59" s="174">
        <f>SUMIF(Revenue!$P:$P,'Broker''s Fees (USD)'!$F59,Revenue!$F:$F)</f>
        <v>4.8338649001115473E-2</v>
      </c>
    </row>
    <row r="60" spans="1:61" s="173" customFormat="1" ht="12.75" hidden="1" customHeight="1">
      <c r="A60" s="179" t="s">
        <v>589</v>
      </c>
      <c r="B60" s="179" t="s">
        <v>589</v>
      </c>
      <c r="C60" s="170" cm="1">
        <f t="array" ref="C60">IFERROR(INDEX('Legal Entity'!B:B,MATCH('Broker''s Fees (USD)'!F60,'Legal Entity'!A:A,0),0),0)</f>
        <v>0</v>
      </c>
      <c r="D60" s="170" t="str" cm="1">
        <f t="array" ref="D60">IFERROR(INDEX('Legal Entity'!C:C,MATCH(F60,'Legal Entity'!A:A,0),0),0)</f>
        <v>CA</v>
      </c>
      <c r="E60" s="170" t="s">
        <v>635</v>
      </c>
      <c r="F60" s="170" t="s">
        <v>655</v>
      </c>
      <c r="G60" s="170"/>
      <c r="H60" s="171">
        <f>'Brokers Fee'!AQ$15*$BI60</f>
        <v>109.18039469894028</v>
      </c>
      <c r="I60" s="171">
        <f>'Brokers Fee'!AR$15*$BI60</f>
        <v>116.99629034885896</v>
      </c>
      <c r="J60" s="171">
        <f>'Brokers Fee'!AS$15*$BI60</f>
        <v>116.99629034885896</v>
      </c>
      <c r="K60" s="171">
        <f>'Brokers Fee'!AT$15*$BI60</f>
        <v>116.99629034885896</v>
      </c>
      <c r="L60" s="171">
        <f>'Brokers Fee'!AU$15*$BI60</f>
        <v>116.99629034885896</v>
      </c>
      <c r="M60" s="171">
        <f>'Brokers Fee'!AV$15*$BI60</f>
        <v>116.99629034885896</v>
      </c>
      <c r="N60" s="171">
        <f>'Brokers Fee'!AW$15*$BI60</f>
        <v>116.99629034885896</v>
      </c>
      <c r="O60" s="171">
        <f>'Brokers Fee'!AX$15*$BI60</f>
        <v>116.99629034885896</v>
      </c>
      <c r="P60" s="171">
        <f>'Brokers Fee'!AY$15*$BI60</f>
        <v>116.99629034885896</v>
      </c>
      <c r="Q60" s="171">
        <f>'Brokers Fee'!AZ$15*$BI60</f>
        <v>116.99629034885896</v>
      </c>
      <c r="R60" s="171">
        <f>'Brokers Fee'!BA$15*$BI60</f>
        <v>116.99629034885896</v>
      </c>
      <c r="S60" s="171">
        <f>'Brokers Fee'!BB$15*$BI60</f>
        <v>116.99629034885896</v>
      </c>
      <c r="T60" s="171">
        <f>'Brokers Fee'!BC$15*$BI60</f>
        <v>116.99629034885896</v>
      </c>
      <c r="U60" s="171">
        <f>'Brokers Fee'!BD$15*$BI60</f>
        <v>120.50617905932475</v>
      </c>
      <c r="V60" s="171">
        <f>'Brokers Fee'!BE$15*$BI60</f>
        <v>120.50617905932475</v>
      </c>
      <c r="W60" s="171">
        <f>'Brokers Fee'!BF$15*$BI60</f>
        <v>120.50617905932475</v>
      </c>
      <c r="X60" s="171">
        <f>'Brokers Fee'!BG$15*$BI60</f>
        <v>120.50617905932475</v>
      </c>
      <c r="Y60" s="171">
        <f>'Brokers Fee'!BH$15*$BI60</f>
        <v>120.50617905932475</v>
      </c>
      <c r="Z60" s="171">
        <f>'Brokers Fee'!BI$15*$BI60</f>
        <v>120.50617905932475</v>
      </c>
      <c r="AA60" s="171">
        <f>'Brokers Fee'!BJ$15*$BI60</f>
        <v>120.50617905932475</v>
      </c>
      <c r="AB60" s="171">
        <f>'Brokers Fee'!BK$15*$BI60</f>
        <v>120.50617905932475</v>
      </c>
      <c r="AC60" s="171">
        <f>'Brokers Fee'!BL$15*$BI60</f>
        <v>120.50617905932475</v>
      </c>
      <c r="AD60" s="171">
        <f>'Brokers Fee'!BM$15*$BI60</f>
        <v>120.50617905932475</v>
      </c>
      <c r="AE60" s="171">
        <f>'Brokers Fee'!BN$15*$BI60</f>
        <v>120.50617905932475</v>
      </c>
      <c r="AF60" s="171">
        <f>'Brokers Fee'!BO$15*$BI60</f>
        <v>120.50617905932475</v>
      </c>
      <c r="AG60" s="171">
        <f>'Brokers Fee'!BP$15*$BI60</f>
        <v>124.12136443110448</v>
      </c>
      <c r="AH60" s="171">
        <f>'Brokers Fee'!BQ$15*$BI60</f>
        <v>124.12136443110448</v>
      </c>
      <c r="AI60" s="171">
        <f>'Brokers Fee'!BR$15*$BI60</f>
        <v>124.12136443110448</v>
      </c>
      <c r="AJ60" s="171">
        <f>'Brokers Fee'!BS$15*$BI60</f>
        <v>124.12136443110448</v>
      </c>
      <c r="AK60" s="171">
        <f>'Brokers Fee'!BT$15*$BI60</f>
        <v>124.12136443110448</v>
      </c>
      <c r="AL60" s="171">
        <f>'Brokers Fee'!BU$15*$BI60</f>
        <v>124.12136443110448</v>
      </c>
      <c r="AM60" s="171">
        <f>'Brokers Fee'!BV$15*$BI60</f>
        <v>124.12136443110448</v>
      </c>
      <c r="AN60" s="171">
        <f>'Brokers Fee'!BW$15*$BI60</f>
        <v>124.12136443110448</v>
      </c>
      <c r="AO60" s="171">
        <f>'Brokers Fee'!BX$15*$BI60</f>
        <v>124.12136443110448</v>
      </c>
      <c r="AP60" s="171">
        <f>'Brokers Fee'!BY$15*$BI60</f>
        <v>124.12136443110448</v>
      </c>
      <c r="AQ60" s="171">
        <f>'Brokers Fee'!BZ$15*$BI60</f>
        <v>124.12136443110448</v>
      </c>
      <c r="AR60" s="171">
        <f>'Brokers Fee'!CA$15*$BI60</f>
        <v>124.12136443110448</v>
      </c>
      <c r="AS60" s="171">
        <f>'Brokers Fee'!CB$15*$BI60</f>
        <v>127.84500536403763</v>
      </c>
      <c r="AT60" s="171">
        <f>'Brokers Fee'!CC$15*$BI60</f>
        <v>127.84500536403763</v>
      </c>
      <c r="AU60" s="171">
        <f>'Brokers Fee'!CD$15*$BI60</f>
        <v>127.84500536403763</v>
      </c>
      <c r="AV60" s="171">
        <f>'Brokers Fee'!CE$15*$BI60</f>
        <v>127.84500536403763</v>
      </c>
      <c r="AW60" s="171">
        <f>'Brokers Fee'!CF$15*$BI60</f>
        <v>127.84500536403763</v>
      </c>
      <c r="AX60" s="171">
        <f>'Brokers Fee'!CG$15*$BI60</f>
        <v>127.84500536403763</v>
      </c>
      <c r="AY60" s="171">
        <f>'Brokers Fee'!CH$15*$BI60</f>
        <v>127.84500536403763</v>
      </c>
      <c r="AZ60" s="171">
        <f>'Brokers Fee'!CI$15*$BI60</f>
        <v>127.84500536403763</v>
      </c>
      <c r="BA60" s="171">
        <f>'Brokers Fee'!CJ$15*$BI60</f>
        <v>127.84500536403763</v>
      </c>
      <c r="BB60" s="171">
        <f>'Brokers Fee'!CK$15*$BI60</f>
        <v>127.84500536403763</v>
      </c>
      <c r="BC60" s="171">
        <f>'Brokers Fee'!CL$15*$BI60</f>
        <v>127.84500536403763</v>
      </c>
      <c r="BD60" s="171">
        <f>'Brokers Fee'!CM$15*$BI60</f>
        <v>127.84500536403763</v>
      </c>
      <c r="BE60" s="171">
        <f>'Brokers Fee'!CN$15*$BI60</f>
        <v>131.68035552495877</v>
      </c>
      <c r="BF60" s="171">
        <f>'Brokers Fee'!CO$15*$BI60</f>
        <v>131.68035552495877</v>
      </c>
      <c r="BG60" s="171">
        <f>'Brokers Fee'!CP$15*$BI60</f>
        <v>131.68035552495877</v>
      </c>
      <c r="BI60" s="174">
        <f>SUMIF(Revenue!$P:$P,'Broker''s Fees (USD)'!$F60,Revenue!$F:$F)</f>
        <v>2.8767353071593362E-3</v>
      </c>
    </row>
    <row r="61" spans="1:61" s="173" customFormat="1" ht="12.75" hidden="1" customHeight="1">
      <c r="A61" s="179" t="s">
        <v>589</v>
      </c>
      <c r="B61" s="179" t="s">
        <v>589</v>
      </c>
      <c r="C61" s="170" cm="1">
        <f t="array" ref="C61">IFERROR(INDEX('Legal Entity'!B:B,MATCH('Broker''s Fees (USD)'!F61,'Legal Entity'!A:A,0),0),0)</f>
        <v>0</v>
      </c>
      <c r="D61" s="170" t="str" cm="1">
        <f t="array" ref="D61">IFERROR(INDEX('Legal Entity'!C:C,MATCH(F61,'Legal Entity'!A:A,0),0),0)</f>
        <v>CA</v>
      </c>
      <c r="E61" s="170" t="s">
        <v>635</v>
      </c>
      <c r="F61" s="170" t="s">
        <v>177</v>
      </c>
      <c r="G61" s="170"/>
      <c r="H61" s="171">
        <f>'Brokers Fee'!AQ$15*$BI61</f>
        <v>28.061431884237894</v>
      </c>
      <c r="I61" s="171">
        <f>'Brokers Fee'!AR$15*$BI61</f>
        <v>30.07026528330449</v>
      </c>
      <c r="J61" s="171">
        <f>'Brokers Fee'!AS$15*$BI61</f>
        <v>30.07026528330449</v>
      </c>
      <c r="K61" s="171">
        <f>'Brokers Fee'!AT$15*$BI61</f>
        <v>30.07026528330449</v>
      </c>
      <c r="L61" s="171">
        <f>'Brokers Fee'!AU$15*$BI61</f>
        <v>30.07026528330449</v>
      </c>
      <c r="M61" s="171">
        <f>'Brokers Fee'!AV$15*$BI61</f>
        <v>30.07026528330449</v>
      </c>
      <c r="N61" s="171">
        <f>'Brokers Fee'!AW$15*$BI61</f>
        <v>30.07026528330449</v>
      </c>
      <c r="O61" s="171">
        <f>'Brokers Fee'!AX$15*$BI61</f>
        <v>30.07026528330449</v>
      </c>
      <c r="P61" s="171">
        <f>'Brokers Fee'!AY$15*$BI61</f>
        <v>30.07026528330449</v>
      </c>
      <c r="Q61" s="171">
        <f>'Brokers Fee'!AZ$15*$BI61</f>
        <v>30.07026528330449</v>
      </c>
      <c r="R61" s="171">
        <f>'Brokers Fee'!BA$15*$BI61</f>
        <v>30.07026528330449</v>
      </c>
      <c r="S61" s="171">
        <f>'Brokers Fee'!BB$15*$BI61</f>
        <v>30.07026528330449</v>
      </c>
      <c r="T61" s="171">
        <f>'Brokers Fee'!BC$15*$BI61</f>
        <v>30.07026528330449</v>
      </c>
      <c r="U61" s="171">
        <f>'Brokers Fee'!BD$15*$BI61</f>
        <v>30.972373241803627</v>
      </c>
      <c r="V61" s="171">
        <f>'Brokers Fee'!BE$15*$BI61</f>
        <v>30.972373241803627</v>
      </c>
      <c r="W61" s="171">
        <f>'Brokers Fee'!BF$15*$BI61</f>
        <v>30.972373241803627</v>
      </c>
      <c r="X61" s="171">
        <f>'Brokers Fee'!BG$15*$BI61</f>
        <v>30.972373241803627</v>
      </c>
      <c r="Y61" s="171">
        <f>'Brokers Fee'!BH$15*$BI61</f>
        <v>30.972373241803627</v>
      </c>
      <c r="Z61" s="171">
        <f>'Brokers Fee'!BI$15*$BI61</f>
        <v>30.972373241803627</v>
      </c>
      <c r="AA61" s="171">
        <f>'Brokers Fee'!BJ$15*$BI61</f>
        <v>30.972373241803627</v>
      </c>
      <c r="AB61" s="171">
        <f>'Brokers Fee'!BK$15*$BI61</f>
        <v>30.972373241803627</v>
      </c>
      <c r="AC61" s="171">
        <f>'Brokers Fee'!BL$15*$BI61</f>
        <v>30.972373241803627</v>
      </c>
      <c r="AD61" s="171">
        <f>'Brokers Fee'!BM$15*$BI61</f>
        <v>30.972373241803627</v>
      </c>
      <c r="AE61" s="171">
        <f>'Brokers Fee'!BN$15*$BI61</f>
        <v>30.972373241803627</v>
      </c>
      <c r="AF61" s="171">
        <f>'Brokers Fee'!BO$15*$BI61</f>
        <v>30.972373241803627</v>
      </c>
      <c r="AG61" s="171">
        <f>'Brokers Fee'!BP$15*$BI61</f>
        <v>31.901544439057734</v>
      </c>
      <c r="AH61" s="171">
        <f>'Brokers Fee'!BQ$15*$BI61</f>
        <v>31.901544439057734</v>
      </c>
      <c r="AI61" s="171">
        <f>'Brokers Fee'!BR$15*$BI61</f>
        <v>31.901544439057734</v>
      </c>
      <c r="AJ61" s="171">
        <f>'Brokers Fee'!BS$15*$BI61</f>
        <v>31.901544439057734</v>
      </c>
      <c r="AK61" s="171">
        <f>'Brokers Fee'!BT$15*$BI61</f>
        <v>31.901544439057734</v>
      </c>
      <c r="AL61" s="171">
        <f>'Brokers Fee'!BU$15*$BI61</f>
        <v>31.901544439057734</v>
      </c>
      <c r="AM61" s="171">
        <f>'Brokers Fee'!BV$15*$BI61</f>
        <v>31.901544439057734</v>
      </c>
      <c r="AN61" s="171">
        <f>'Brokers Fee'!BW$15*$BI61</f>
        <v>31.901544439057734</v>
      </c>
      <c r="AO61" s="171">
        <f>'Brokers Fee'!BX$15*$BI61</f>
        <v>31.901544439057734</v>
      </c>
      <c r="AP61" s="171">
        <f>'Brokers Fee'!BY$15*$BI61</f>
        <v>31.901544439057734</v>
      </c>
      <c r="AQ61" s="171">
        <f>'Brokers Fee'!BZ$15*$BI61</f>
        <v>31.901544439057734</v>
      </c>
      <c r="AR61" s="171">
        <f>'Brokers Fee'!CA$15*$BI61</f>
        <v>31.901544439057734</v>
      </c>
      <c r="AS61" s="171">
        <f>'Brokers Fee'!CB$15*$BI61</f>
        <v>32.858590772229469</v>
      </c>
      <c r="AT61" s="171">
        <f>'Brokers Fee'!CC$15*$BI61</f>
        <v>32.858590772229469</v>
      </c>
      <c r="AU61" s="171">
        <f>'Brokers Fee'!CD$15*$BI61</f>
        <v>32.858590772229469</v>
      </c>
      <c r="AV61" s="171">
        <f>'Brokers Fee'!CE$15*$BI61</f>
        <v>32.858590772229469</v>
      </c>
      <c r="AW61" s="171">
        <f>'Brokers Fee'!CF$15*$BI61</f>
        <v>32.858590772229469</v>
      </c>
      <c r="AX61" s="171">
        <f>'Brokers Fee'!CG$15*$BI61</f>
        <v>32.858590772229469</v>
      </c>
      <c r="AY61" s="171">
        <f>'Brokers Fee'!CH$15*$BI61</f>
        <v>32.858590772229469</v>
      </c>
      <c r="AZ61" s="171">
        <f>'Brokers Fee'!CI$15*$BI61</f>
        <v>32.858590772229469</v>
      </c>
      <c r="BA61" s="171">
        <f>'Brokers Fee'!CJ$15*$BI61</f>
        <v>32.858590772229469</v>
      </c>
      <c r="BB61" s="171">
        <f>'Brokers Fee'!CK$15*$BI61</f>
        <v>32.858590772229469</v>
      </c>
      <c r="BC61" s="171">
        <f>'Brokers Fee'!CL$15*$BI61</f>
        <v>32.858590772229469</v>
      </c>
      <c r="BD61" s="171">
        <f>'Brokers Fee'!CM$15*$BI61</f>
        <v>32.858590772229469</v>
      </c>
      <c r="BE61" s="171">
        <f>'Brokers Fee'!CN$15*$BI61</f>
        <v>33.844348495396353</v>
      </c>
      <c r="BF61" s="171">
        <f>'Brokers Fee'!CO$15*$BI61</f>
        <v>33.844348495396353</v>
      </c>
      <c r="BG61" s="171">
        <f>'Brokers Fee'!CP$15*$BI61</f>
        <v>33.844348495396353</v>
      </c>
      <c r="BI61" s="174">
        <f>SUMIF(Revenue!$P:$P,'Broker''s Fees (USD)'!$F61,Revenue!$F:$F)</f>
        <v>7.3937552702048825E-4</v>
      </c>
    </row>
    <row r="62" spans="1:61" s="173" customFormat="1" ht="12.75" hidden="1" customHeight="1">
      <c r="A62" s="179" t="s">
        <v>589</v>
      </c>
      <c r="B62" s="179" t="s">
        <v>589</v>
      </c>
      <c r="C62" s="170" t="str" cm="1">
        <f t="array" ref="C62">IFERROR(INDEX('Legal Entity'!B:B,MATCH('Broker''s Fees (USD)'!F62,'Legal Entity'!A:A,0),0),0)</f>
        <v>1365 - Corix Utilities (Foothills Wastewater) Inc.</v>
      </c>
      <c r="D62" s="170" t="str" cm="1">
        <f t="array" ref="D62">IFERROR(INDEX('Legal Entity'!C:C,MATCH(F62,'Legal Entity'!A:A,0),0),0)</f>
        <v>CA</v>
      </c>
      <c r="E62" s="170" t="s">
        <v>635</v>
      </c>
      <c r="F62" s="170" t="s">
        <v>182</v>
      </c>
      <c r="G62" s="170"/>
      <c r="H62" s="171">
        <f>'Brokers Fee'!AQ$15*$BI62</f>
        <v>77.03908875308656</v>
      </c>
      <c r="I62" s="171">
        <f>'Brokers Fee'!AR$15*$BI62</f>
        <v>82.554085106775275</v>
      </c>
      <c r="J62" s="171">
        <f>'Brokers Fee'!AS$15*$BI62</f>
        <v>82.554085106775275</v>
      </c>
      <c r="K62" s="171">
        <f>'Brokers Fee'!AT$15*$BI62</f>
        <v>82.554085106775275</v>
      </c>
      <c r="L62" s="171">
        <f>'Brokers Fee'!AU$15*$BI62</f>
        <v>82.554085106775275</v>
      </c>
      <c r="M62" s="171">
        <f>'Brokers Fee'!AV$15*$BI62</f>
        <v>82.554085106775275</v>
      </c>
      <c r="N62" s="171">
        <f>'Brokers Fee'!AW$15*$BI62</f>
        <v>82.554085106775275</v>
      </c>
      <c r="O62" s="171">
        <f>'Brokers Fee'!AX$15*$BI62</f>
        <v>82.554085106775275</v>
      </c>
      <c r="P62" s="171">
        <f>'Brokers Fee'!AY$15*$BI62</f>
        <v>82.554085106775275</v>
      </c>
      <c r="Q62" s="171">
        <f>'Brokers Fee'!AZ$15*$BI62</f>
        <v>82.554085106775275</v>
      </c>
      <c r="R62" s="171">
        <f>'Brokers Fee'!BA$15*$BI62</f>
        <v>82.554085106775275</v>
      </c>
      <c r="S62" s="171">
        <f>'Brokers Fee'!BB$15*$BI62</f>
        <v>82.554085106775275</v>
      </c>
      <c r="T62" s="171">
        <f>'Brokers Fee'!BC$15*$BI62</f>
        <v>82.554085106775275</v>
      </c>
      <c r="U62" s="171">
        <f>'Brokers Fee'!BD$15*$BI62</f>
        <v>85.030707659978532</v>
      </c>
      <c r="V62" s="171">
        <f>'Brokers Fee'!BE$15*$BI62</f>
        <v>85.030707659978532</v>
      </c>
      <c r="W62" s="171">
        <f>'Brokers Fee'!BF$15*$BI62</f>
        <v>85.030707659978532</v>
      </c>
      <c r="X62" s="171">
        <f>'Brokers Fee'!BG$15*$BI62</f>
        <v>85.030707659978532</v>
      </c>
      <c r="Y62" s="171">
        <f>'Brokers Fee'!BH$15*$BI62</f>
        <v>85.030707659978532</v>
      </c>
      <c r="Z62" s="171">
        <f>'Brokers Fee'!BI$15*$BI62</f>
        <v>85.030707659978532</v>
      </c>
      <c r="AA62" s="171">
        <f>'Brokers Fee'!BJ$15*$BI62</f>
        <v>85.030707659978532</v>
      </c>
      <c r="AB62" s="171">
        <f>'Brokers Fee'!BK$15*$BI62</f>
        <v>85.030707659978532</v>
      </c>
      <c r="AC62" s="171">
        <f>'Brokers Fee'!BL$15*$BI62</f>
        <v>85.030707659978532</v>
      </c>
      <c r="AD62" s="171">
        <f>'Brokers Fee'!BM$15*$BI62</f>
        <v>85.030707659978532</v>
      </c>
      <c r="AE62" s="171">
        <f>'Brokers Fee'!BN$15*$BI62</f>
        <v>85.030707659978532</v>
      </c>
      <c r="AF62" s="171">
        <f>'Brokers Fee'!BO$15*$BI62</f>
        <v>85.030707659978532</v>
      </c>
      <c r="AG62" s="171">
        <f>'Brokers Fee'!BP$15*$BI62</f>
        <v>87.581628889777889</v>
      </c>
      <c r="AH62" s="171">
        <f>'Brokers Fee'!BQ$15*$BI62</f>
        <v>87.581628889777889</v>
      </c>
      <c r="AI62" s="171">
        <f>'Brokers Fee'!BR$15*$BI62</f>
        <v>87.581628889777889</v>
      </c>
      <c r="AJ62" s="171">
        <f>'Brokers Fee'!BS$15*$BI62</f>
        <v>87.581628889777889</v>
      </c>
      <c r="AK62" s="171">
        <f>'Brokers Fee'!BT$15*$BI62</f>
        <v>87.581628889777889</v>
      </c>
      <c r="AL62" s="171">
        <f>'Brokers Fee'!BU$15*$BI62</f>
        <v>87.581628889777889</v>
      </c>
      <c r="AM62" s="171">
        <f>'Brokers Fee'!BV$15*$BI62</f>
        <v>87.581628889777889</v>
      </c>
      <c r="AN62" s="171">
        <f>'Brokers Fee'!BW$15*$BI62</f>
        <v>87.581628889777889</v>
      </c>
      <c r="AO62" s="171">
        <f>'Brokers Fee'!BX$15*$BI62</f>
        <v>87.581628889777889</v>
      </c>
      <c r="AP62" s="171">
        <f>'Brokers Fee'!BY$15*$BI62</f>
        <v>87.581628889777889</v>
      </c>
      <c r="AQ62" s="171">
        <f>'Brokers Fee'!BZ$15*$BI62</f>
        <v>87.581628889777889</v>
      </c>
      <c r="AR62" s="171">
        <f>'Brokers Fee'!CA$15*$BI62</f>
        <v>87.581628889777889</v>
      </c>
      <c r="AS62" s="171">
        <f>'Brokers Fee'!CB$15*$BI62</f>
        <v>90.209077756471231</v>
      </c>
      <c r="AT62" s="171">
        <f>'Brokers Fee'!CC$15*$BI62</f>
        <v>90.209077756471231</v>
      </c>
      <c r="AU62" s="171">
        <f>'Brokers Fee'!CD$15*$BI62</f>
        <v>90.209077756471231</v>
      </c>
      <c r="AV62" s="171">
        <f>'Brokers Fee'!CE$15*$BI62</f>
        <v>90.209077756471231</v>
      </c>
      <c r="AW62" s="171">
        <f>'Brokers Fee'!CF$15*$BI62</f>
        <v>90.209077756471231</v>
      </c>
      <c r="AX62" s="171">
        <f>'Brokers Fee'!CG$15*$BI62</f>
        <v>90.209077756471231</v>
      </c>
      <c r="AY62" s="171">
        <f>'Brokers Fee'!CH$15*$BI62</f>
        <v>90.209077756471231</v>
      </c>
      <c r="AZ62" s="171">
        <f>'Brokers Fee'!CI$15*$BI62</f>
        <v>90.209077756471231</v>
      </c>
      <c r="BA62" s="171">
        <f>'Brokers Fee'!CJ$15*$BI62</f>
        <v>90.209077756471231</v>
      </c>
      <c r="BB62" s="171">
        <f>'Brokers Fee'!CK$15*$BI62</f>
        <v>90.209077756471231</v>
      </c>
      <c r="BC62" s="171">
        <f>'Brokers Fee'!CL$15*$BI62</f>
        <v>90.209077756471231</v>
      </c>
      <c r="BD62" s="171">
        <f>'Brokers Fee'!CM$15*$BI62</f>
        <v>90.209077756471231</v>
      </c>
      <c r="BE62" s="171">
        <f>'Brokers Fee'!CN$15*$BI62</f>
        <v>92.915350089165386</v>
      </c>
      <c r="BF62" s="171">
        <f>'Brokers Fee'!CO$15*$BI62</f>
        <v>92.915350089165386</v>
      </c>
      <c r="BG62" s="171">
        <f>'Brokers Fee'!CP$15*$BI62</f>
        <v>92.915350089165386</v>
      </c>
      <c r="BI62" s="174">
        <f>SUMIF(Revenue!$P:$P,'Broker''s Fees (USD)'!$F62,Revenue!$F:$F)</f>
        <v>2.0298613799528326E-3</v>
      </c>
    </row>
    <row r="63" spans="1:61" s="173" customFormat="1" ht="12.75" hidden="1" customHeight="1">
      <c r="A63" s="179" t="s">
        <v>589</v>
      </c>
      <c r="B63" s="179" t="s">
        <v>589</v>
      </c>
      <c r="C63" s="170" cm="1">
        <f t="array" ref="C63">IFERROR(INDEX('Legal Entity'!B:B,MATCH('Broker''s Fees (USD)'!F63,'Legal Entity'!A:A,0),0),0)</f>
        <v>0</v>
      </c>
      <c r="D63" s="170" t="str" cm="1">
        <f t="array" ref="D63">IFERROR(INDEX('Legal Entity'!C:C,MATCH(F63,'Legal Entity'!A:A,0),0),0)</f>
        <v>CA</v>
      </c>
      <c r="E63" s="170" t="s">
        <v>635</v>
      </c>
      <c r="F63" s="170" t="s">
        <v>181</v>
      </c>
      <c r="G63" s="170"/>
      <c r="H63" s="171">
        <f>'Brokers Fee'!AQ$15*$BI63</f>
        <v>14.320048598905622</v>
      </c>
      <c r="I63" s="171">
        <f>'Brokers Fee'!AR$15*$BI63</f>
        <v>15.345177751986958</v>
      </c>
      <c r="J63" s="171">
        <f>'Brokers Fee'!AS$15*$BI63</f>
        <v>15.345177751986958</v>
      </c>
      <c r="K63" s="171">
        <f>'Brokers Fee'!AT$15*$BI63</f>
        <v>15.345177751986958</v>
      </c>
      <c r="L63" s="171">
        <f>'Brokers Fee'!AU$15*$BI63</f>
        <v>15.345177751986958</v>
      </c>
      <c r="M63" s="171">
        <f>'Brokers Fee'!AV$15*$BI63</f>
        <v>15.345177751986958</v>
      </c>
      <c r="N63" s="171">
        <f>'Brokers Fee'!AW$15*$BI63</f>
        <v>15.345177751986958</v>
      </c>
      <c r="O63" s="171">
        <f>'Brokers Fee'!AX$15*$BI63</f>
        <v>15.345177751986958</v>
      </c>
      <c r="P63" s="171">
        <f>'Brokers Fee'!AY$15*$BI63</f>
        <v>15.345177751986958</v>
      </c>
      <c r="Q63" s="171">
        <f>'Brokers Fee'!AZ$15*$BI63</f>
        <v>15.345177751986958</v>
      </c>
      <c r="R63" s="171">
        <f>'Brokers Fee'!BA$15*$BI63</f>
        <v>15.345177751986958</v>
      </c>
      <c r="S63" s="171">
        <f>'Brokers Fee'!BB$15*$BI63</f>
        <v>15.345177751986958</v>
      </c>
      <c r="T63" s="171">
        <f>'Brokers Fee'!BC$15*$BI63</f>
        <v>15.345177751986958</v>
      </c>
      <c r="U63" s="171">
        <f>'Brokers Fee'!BD$15*$BI63</f>
        <v>15.805533084546568</v>
      </c>
      <c r="V63" s="171">
        <f>'Brokers Fee'!BE$15*$BI63</f>
        <v>15.805533084546568</v>
      </c>
      <c r="W63" s="171">
        <f>'Brokers Fee'!BF$15*$BI63</f>
        <v>15.805533084546568</v>
      </c>
      <c r="X63" s="171">
        <f>'Brokers Fee'!BG$15*$BI63</f>
        <v>15.805533084546568</v>
      </c>
      <c r="Y63" s="171">
        <f>'Brokers Fee'!BH$15*$BI63</f>
        <v>15.805533084546568</v>
      </c>
      <c r="Z63" s="171">
        <f>'Brokers Fee'!BI$15*$BI63</f>
        <v>15.805533084546568</v>
      </c>
      <c r="AA63" s="171">
        <f>'Brokers Fee'!BJ$15*$BI63</f>
        <v>15.805533084546568</v>
      </c>
      <c r="AB63" s="171">
        <f>'Brokers Fee'!BK$15*$BI63</f>
        <v>15.805533084546568</v>
      </c>
      <c r="AC63" s="171">
        <f>'Brokers Fee'!BL$15*$BI63</f>
        <v>15.805533084546568</v>
      </c>
      <c r="AD63" s="171">
        <f>'Brokers Fee'!BM$15*$BI63</f>
        <v>15.805533084546568</v>
      </c>
      <c r="AE63" s="171">
        <f>'Brokers Fee'!BN$15*$BI63</f>
        <v>15.805533084546568</v>
      </c>
      <c r="AF63" s="171">
        <f>'Brokers Fee'!BO$15*$BI63</f>
        <v>15.805533084546568</v>
      </c>
      <c r="AG63" s="171">
        <f>'Brokers Fee'!BP$15*$BI63</f>
        <v>16.279699077082963</v>
      </c>
      <c r="AH63" s="171">
        <f>'Brokers Fee'!BQ$15*$BI63</f>
        <v>16.279699077082963</v>
      </c>
      <c r="AI63" s="171">
        <f>'Brokers Fee'!BR$15*$BI63</f>
        <v>16.279699077082963</v>
      </c>
      <c r="AJ63" s="171">
        <f>'Brokers Fee'!BS$15*$BI63</f>
        <v>16.279699077082963</v>
      </c>
      <c r="AK63" s="171">
        <f>'Brokers Fee'!BT$15*$BI63</f>
        <v>16.279699077082963</v>
      </c>
      <c r="AL63" s="171">
        <f>'Brokers Fee'!BU$15*$BI63</f>
        <v>16.279699077082963</v>
      </c>
      <c r="AM63" s="171">
        <f>'Brokers Fee'!BV$15*$BI63</f>
        <v>16.279699077082963</v>
      </c>
      <c r="AN63" s="171">
        <f>'Brokers Fee'!BW$15*$BI63</f>
        <v>16.279699077082963</v>
      </c>
      <c r="AO63" s="171">
        <f>'Brokers Fee'!BX$15*$BI63</f>
        <v>16.279699077082963</v>
      </c>
      <c r="AP63" s="171">
        <f>'Brokers Fee'!BY$15*$BI63</f>
        <v>16.279699077082963</v>
      </c>
      <c r="AQ63" s="171">
        <f>'Brokers Fee'!BZ$15*$BI63</f>
        <v>16.279699077082963</v>
      </c>
      <c r="AR63" s="171">
        <f>'Brokers Fee'!CA$15*$BI63</f>
        <v>16.279699077082963</v>
      </c>
      <c r="AS63" s="171">
        <f>'Brokers Fee'!CB$15*$BI63</f>
        <v>16.768090049395454</v>
      </c>
      <c r="AT63" s="171">
        <f>'Brokers Fee'!CC$15*$BI63</f>
        <v>16.768090049395454</v>
      </c>
      <c r="AU63" s="171">
        <f>'Brokers Fee'!CD$15*$BI63</f>
        <v>16.768090049395454</v>
      </c>
      <c r="AV63" s="171">
        <f>'Brokers Fee'!CE$15*$BI63</f>
        <v>16.768090049395454</v>
      </c>
      <c r="AW63" s="171">
        <f>'Brokers Fee'!CF$15*$BI63</f>
        <v>16.768090049395454</v>
      </c>
      <c r="AX63" s="171">
        <f>'Brokers Fee'!CG$15*$BI63</f>
        <v>16.768090049395454</v>
      </c>
      <c r="AY63" s="171">
        <f>'Brokers Fee'!CH$15*$BI63</f>
        <v>16.768090049395454</v>
      </c>
      <c r="AZ63" s="171">
        <f>'Brokers Fee'!CI$15*$BI63</f>
        <v>16.768090049395454</v>
      </c>
      <c r="BA63" s="171">
        <f>'Brokers Fee'!CJ$15*$BI63</f>
        <v>16.768090049395454</v>
      </c>
      <c r="BB63" s="171">
        <f>'Brokers Fee'!CK$15*$BI63</f>
        <v>16.768090049395454</v>
      </c>
      <c r="BC63" s="171">
        <f>'Brokers Fee'!CL$15*$BI63</f>
        <v>16.768090049395454</v>
      </c>
      <c r="BD63" s="171">
        <f>'Brokers Fee'!CM$15*$BI63</f>
        <v>16.768090049395454</v>
      </c>
      <c r="BE63" s="171">
        <f>'Brokers Fee'!CN$15*$BI63</f>
        <v>17.271132750877321</v>
      </c>
      <c r="BF63" s="171">
        <f>'Brokers Fee'!CO$15*$BI63</f>
        <v>17.271132750877321</v>
      </c>
      <c r="BG63" s="171">
        <f>'Brokers Fee'!CP$15*$BI63</f>
        <v>17.271132750877321</v>
      </c>
      <c r="BI63" s="174">
        <f>SUMIF(Revenue!$P:$P,'Broker''s Fees (USD)'!$F63,Revenue!$F:$F)</f>
        <v>3.7731123356260618E-4</v>
      </c>
    </row>
    <row r="64" spans="1:61" s="173" customFormat="1" ht="12.75" hidden="1" customHeight="1">
      <c r="A64" s="179" t="s">
        <v>589</v>
      </c>
      <c r="B64" s="179" t="s">
        <v>589</v>
      </c>
      <c r="C64" s="170" cm="1">
        <f t="array" ref="C64">IFERROR(INDEX('Legal Entity'!B:B,MATCH('Broker''s Fees (USD)'!F64,'Legal Entity'!A:A,0),0),0)</f>
        <v>0</v>
      </c>
      <c r="D64" s="170" t="str" cm="1">
        <f t="array" ref="D64">IFERROR(INDEX('Legal Entity'!C:C,MATCH(F64,'Legal Entity'!A:A,0),0),0)</f>
        <v>CA</v>
      </c>
      <c r="E64" s="170" t="s">
        <v>635</v>
      </c>
      <c r="F64" s="170" t="s">
        <v>125</v>
      </c>
      <c r="G64" s="170"/>
      <c r="H64" s="171">
        <f>'Brokers Fee'!AQ$15*$BI64</f>
        <v>227.99785521640379</v>
      </c>
      <c r="I64" s="171">
        <f>'Brokers Fee'!AR$15*$BI64</f>
        <v>244.31953503529877</v>
      </c>
      <c r="J64" s="171">
        <f>'Brokers Fee'!AS$15*$BI64</f>
        <v>244.31953503529877</v>
      </c>
      <c r="K64" s="171">
        <f>'Brokers Fee'!AT$15*$BI64</f>
        <v>244.31953503529877</v>
      </c>
      <c r="L64" s="171">
        <f>'Brokers Fee'!AU$15*$BI64</f>
        <v>244.31953503529877</v>
      </c>
      <c r="M64" s="171">
        <f>'Brokers Fee'!AV$15*$BI64</f>
        <v>244.31953503529877</v>
      </c>
      <c r="N64" s="171">
        <f>'Brokers Fee'!AW$15*$BI64</f>
        <v>244.31953503529877</v>
      </c>
      <c r="O64" s="171">
        <f>'Brokers Fee'!AX$15*$BI64</f>
        <v>244.31953503529877</v>
      </c>
      <c r="P64" s="171">
        <f>'Brokers Fee'!AY$15*$BI64</f>
        <v>244.31953503529877</v>
      </c>
      <c r="Q64" s="171">
        <f>'Brokers Fee'!AZ$15*$BI64</f>
        <v>244.31953503529877</v>
      </c>
      <c r="R64" s="171">
        <f>'Brokers Fee'!BA$15*$BI64</f>
        <v>244.31953503529877</v>
      </c>
      <c r="S64" s="171">
        <f>'Brokers Fee'!BB$15*$BI64</f>
        <v>244.31953503529877</v>
      </c>
      <c r="T64" s="171">
        <f>'Brokers Fee'!BC$15*$BI64</f>
        <v>244.31953503529877</v>
      </c>
      <c r="U64" s="171">
        <f>'Brokers Fee'!BD$15*$BI64</f>
        <v>251.64912108635775</v>
      </c>
      <c r="V64" s="171">
        <f>'Brokers Fee'!BE$15*$BI64</f>
        <v>251.64912108635775</v>
      </c>
      <c r="W64" s="171">
        <f>'Brokers Fee'!BF$15*$BI64</f>
        <v>251.64912108635775</v>
      </c>
      <c r="X64" s="171">
        <f>'Brokers Fee'!BG$15*$BI64</f>
        <v>251.64912108635775</v>
      </c>
      <c r="Y64" s="171">
        <f>'Brokers Fee'!BH$15*$BI64</f>
        <v>251.64912108635775</v>
      </c>
      <c r="Z64" s="171">
        <f>'Brokers Fee'!BI$15*$BI64</f>
        <v>251.64912108635775</v>
      </c>
      <c r="AA64" s="171">
        <f>'Brokers Fee'!BJ$15*$BI64</f>
        <v>251.64912108635775</v>
      </c>
      <c r="AB64" s="171">
        <f>'Brokers Fee'!BK$15*$BI64</f>
        <v>251.64912108635775</v>
      </c>
      <c r="AC64" s="171">
        <f>'Brokers Fee'!BL$15*$BI64</f>
        <v>251.64912108635775</v>
      </c>
      <c r="AD64" s="171">
        <f>'Brokers Fee'!BM$15*$BI64</f>
        <v>251.64912108635775</v>
      </c>
      <c r="AE64" s="171">
        <f>'Brokers Fee'!BN$15*$BI64</f>
        <v>251.64912108635775</v>
      </c>
      <c r="AF64" s="171">
        <f>'Brokers Fee'!BO$15*$BI64</f>
        <v>251.64912108635775</v>
      </c>
      <c r="AG64" s="171">
        <f>'Brokers Fee'!BP$15*$BI64</f>
        <v>259.19859471894847</v>
      </c>
      <c r="AH64" s="171">
        <f>'Brokers Fee'!BQ$15*$BI64</f>
        <v>259.19859471894847</v>
      </c>
      <c r="AI64" s="171">
        <f>'Brokers Fee'!BR$15*$BI64</f>
        <v>259.19859471894847</v>
      </c>
      <c r="AJ64" s="171">
        <f>'Brokers Fee'!BS$15*$BI64</f>
        <v>259.19859471894847</v>
      </c>
      <c r="AK64" s="171">
        <f>'Brokers Fee'!BT$15*$BI64</f>
        <v>259.19859471894847</v>
      </c>
      <c r="AL64" s="171">
        <f>'Brokers Fee'!BU$15*$BI64</f>
        <v>259.19859471894847</v>
      </c>
      <c r="AM64" s="171">
        <f>'Brokers Fee'!BV$15*$BI64</f>
        <v>259.19859471894847</v>
      </c>
      <c r="AN64" s="171">
        <f>'Brokers Fee'!BW$15*$BI64</f>
        <v>259.19859471894847</v>
      </c>
      <c r="AO64" s="171">
        <f>'Brokers Fee'!BX$15*$BI64</f>
        <v>259.19859471894847</v>
      </c>
      <c r="AP64" s="171">
        <f>'Brokers Fee'!BY$15*$BI64</f>
        <v>259.19859471894847</v>
      </c>
      <c r="AQ64" s="171">
        <f>'Brokers Fee'!BZ$15*$BI64</f>
        <v>259.19859471894847</v>
      </c>
      <c r="AR64" s="171">
        <f>'Brokers Fee'!CA$15*$BI64</f>
        <v>259.19859471894847</v>
      </c>
      <c r="AS64" s="171">
        <f>'Brokers Fee'!CB$15*$BI64</f>
        <v>266.97455256051694</v>
      </c>
      <c r="AT64" s="171">
        <f>'Brokers Fee'!CC$15*$BI64</f>
        <v>266.97455256051694</v>
      </c>
      <c r="AU64" s="171">
        <f>'Brokers Fee'!CD$15*$BI64</f>
        <v>266.97455256051694</v>
      </c>
      <c r="AV64" s="171">
        <f>'Brokers Fee'!CE$15*$BI64</f>
        <v>266.97455256051694</v>
      </c>
      <c r="AW64" s="171">
        <f>'Brokers Fee'!CF$15*$BI64</f>
        <v>266.97455256051694</v>
      </c>
      <c r="AX64" s="171">
        <f>'Brokers Fee'!CG$15*$BI64</f>
        <v>266.97455256051694</v>
      </c>
      <c r="AY64" s="171">
        <f>'Brokers Fee'!CH$15*$BI64</f>
        <v>266.97455256051694</v>
      </c>
      <c r="AZ64" s="171">
        <f>'Brokers Fee'!CI$15*$BI64</f>
        <v>266.97455256051694</v>
      </c>
      <c r="BA64" s="171">
        <f>'Brokers Fee'!CJ$15*$BI64</f>
        <v>266.97455256051694</v>
      </c>
      <c r="BB64" s="171">
        <f>'Brokers Fee'!CK$15*$BI64</f>
        <v>266.97455256051694</v>
      </c>
      <c r="BC64" s="171">
        <f>'Brokers Fee'!CL$15*$BI64</f>
        <v>266.97455256051694</v>
      </c>
      <c r="BD64" s="171">
        <f>'Brokers Fee'!CM$15*$BI64</f>
        <v>266.97455256051694</v>
      </c>
      <c r="BE64" s="171">
        <f>'Brokers Fee'!CN$15*$BI64</f>
        <v>274.98378913733251</v>
      </c>
      <c r="BF64" s="171">
        <f>'Brokers Fee'!CO$15*$BI64</f>
        <v>274.98378913733251</v>
      </c>
      <c r="BG64" s="171">
        <f>'Brokers Fee'!CP$15*$BI64</f>
        <v>274.98378913733251</v>
      </c>
      <c r="BI64" s="174">
        <f>SUMIF(Revenue!$P:$P,'Broker''s Fees (USD)'!$F64,Revenue!$F:$F)</f>
        <v>6.0073924614965453E-3</v>
      </c>
    </row>
    <row r="65" spans="1:61" s="173" customFormat="1" ht="12.75" hidden="1" customHeight="1">
      <c r="A65" s="179" t="s">
        <v>589</v>
      </c>
      <c r="B65" s="179" t="s">
        <v>589</v>
      </c>
      <c r="C65" s="170" t="str" cm="1">
        <f t="array" ref="C65">IFERROR(INDEX('Legal Entity'!B:B,MATCH('Broker''s Fees (USD)'!F65,'Legal Entity'!A:A,0),0),0)</f>
        <v>1310 - Corix Utilities Inc.</v>
      </c>
      <c r="D65" s="170" t="str" cm="1">
        <f t="array" ref="D65">IFERROR(INDEX('Legal Entity'!C:C,MATCH(F65,'Legal Entity'!A:A,0),0),0)</f>
        <v>CA</v>
      </c>
      <c r="E65" s="170" t="s">
        <v>635</v>
      </c>
      <c r="F65" s="170" t="s">
        <v>122</v>
      </c>
      <c r="G65" s="170"/>
      <c r="H65" s="171">
        <f>'Brokers Fee'!AQ$15*$BI65</f>
        <v>80.479697068661068</v>
      </c>
      <c r="I65" s="171">
        <f>'Brokers Fee'!AR$15*$BI65</f>
        <v>86.240996209960358</v>
      </c>
      <c r="J65" s="171">
        <f>'Brokers Fee'!AS$15*$BI65</f>
        <v>86.240996209960358</v>
      </c>
      <c r="K65" s="171">
        <f>'Brokers Fee'!AT$15*$BI65</f>
        <v>86.240996209960358</v>
      </c>
      <c r="L65" s="171">
        <f>'Brokers Fee'!AU$15*$BI65</f>
        <v>86.240996209960358</v>
      </c>
      <c r="M65" s="171">
        <f>'Brokers Fee'!AV$15*$BI65</f>
        <v>86.240996209960358</v>
      </c>
      <c r="N65" s="171">
        <f>'Brokers Fee'!AW$15*$BI65</f>
        <v>86.240996209960358</v>
      </c>
      <c r="O65" s="171">
        <f>'Brokers Fee'!AX$15*$BI65</f>
        <v>86.240996209960358</v>
      </c>
      <c r="P65" s="171">
        <f>'Brokers Fee'!AY$15*$BI65</f>
        <v>86.240996209960358</v>
      </c>
      <c r="Q65" s="171">
        <f>'Brokers Fee'!AZ$15*$BI65</f>
        <v>86.240996209960358</v>
      </c>
      <c r="R65" s="171">
        <f>'Brokers Fee'!BA$15*$BI65</f>
        <v>86.240996209960358</v>
      </c>
      <c r="S65" s="171">
        <f>'Brokers Fee'!BB$15*$BI65</f>
        <v>86.240996209960358</v>
      </c>
      <c r="T65" s="171">
        <f>'Brokers Fee'!BC$15*$BI65</f>
        <v>86.240996209960358</v>
      </c>
      <c r="U65" s="171">
        <f>'Brokers Fee'!BD$15*$BI65</f>
        <v>88.828226096259186</v>
      </c>
      <c r="V65" s="171">
        <f>'Brokers Fee'!BE$15*$BI65</f>
        <v>88.828226096259186</v>
      </c>
      <c r="W65" s="171">
        <f>'Brokers Fee'!BF$15*$BI65</f>
        <v>88.828226096259186</v>
      </c>
      <c r="X65" s="171">
        <f>'Brokers Fee'!BG$15*$BI65</f>
        <v>88.828226096259186</v>
      </c>
      <c r="Y65" s="171">
        <f>'Brokers Fee'!BH$15*$BI65</f>
        <v>88.828226096259186</v>
      </c>
      <c r="Z65" s="171">
        <f>'Brokers Fee'!BI$15*$BI65</f>
        <v>88.828226096259186</v>
      </c>
      <c r="AA65" s="171">
        <f>'Brokers Fee'!BJ$15*$BI65</f>
        <v>88.828226096259186</v>
      </c>
      <c r="AB65" s="171">
        <f>'Brokers Fee'!BK$15*$BI65</f>
        <v>88.828226096259186</v>
      </c>
      <c r="AC65" s="171">
        <f>'Brokers Fee'!BL$15*$BI65</f>
        <v>88.828226096259186</v>
      </c>
      <c r="AD65" s="171">
        <f>'Brokers Fee'!BM$15*$BI65</f>
        <v>88.828226096259186</v>
      </c>
      <c r="AE65" s="171">
        <f>'Brokers Fee'!BN$15*$BI65</f>
        <v>88.828226096259186</v>
      </c>
      <c r="AF65" s="171">
        <f>'Brokers Fee'!BO$15*$BI65</f>
        <v>88.828226096259186</v>
      </c>
      <c r="AG65" s="171">
        <f>'Brokers Fee'!BP$15*$BI65</f>
        <v>91.493072879146951</v>
      </c>
      <c r="AH65" s="171">
        <f>'Brokers Fee'!BQ$15*$BI65</f>
        <v>91.493072879146951</v>
      </c>
      <c r="AI65" s="171">
        <f>'Brokers Fee'!BR$15*$BI65</f>
        <v>91.493072879146951</v>
      </c>
      <c r="AJ65" s="171">
        <f>'Brokers Fee'!BS$15*$BI65</f>
        <v>91.493072879146951</v>
      </c>
      <c r="AK65" s="171">
        <f>'Brokers Fee'!BT$15*$BI65</f>
        <v>91.493072879146951</v>
      </c>
      <c r="AL65" s="171">
        <f>'Brokers Fee'!BU$15*$BI65</f>
        <v>91.493072879146951</v>
      </c>
      <c r="AM65" s="171">
        <f>'Brokers Fee'!BV$15*$BI65</f>
        <v>91.493072879146951</v>
      </c>
      <c r="AN65" s="171">
        <f>'Brokers Fee'!BW$15*$BI65</f>
        <v>91.493072879146951</v>
      </c>
      <c r="AO65" s="171">
        <f>'Brokers Fee'!BX$15*$BI65</f>
        <v>91.493072879146951</v>
      </c>
      <c r="AP65" s="171">
        <f>'Brokers Fee'!BY$15*$BI65</f>
        <v>91.493072879146951</v>
      </c>
      <c r="AQ65" s="171">
        <f>'Brokers Fee'!BZ$15*$BI65</f>
        <v>91.493072879146951</v>
      </c>
      <c r="AR65" s="171">
        <f>'Brokers Fee'!CA$15*$BI65</f>
        <v>91.493072879146951</v>
      </c>
      <c r="AS65" s="171">
        <f>'Brokers Fee'!CB$15*$BI65</f>
        <v>94.237865065521376</v>
      </c>
      <c r="AT65" s="171">
        <f>'Brokers Fee'!CC$15*$BI65</f>
        <v>94.237865065521376</v>
      </c>
      <c r="AU65" s="171">
        <f>'Brokers Fee'!CD$15*$BI65</f>
        <v>94.237865065521376</v>
      </c>
      <c r="AV65" s="171">
        <f>'Brokers Fee'!CE$15*$BI65</f>
        <v>94.237865065521376</v>
      </c>
      <c r="AW65" s="171">
        <f>'Brokers Fee'!CF$15*$BI65</f>
        <v>94.237865065521376</v>
      </c>
      <c r="AX65" s="171">
        <f>'Brokers Fee'!CG$15*$BI65</f>
        <v>94.237865065521376</v>
      </c>
      <c r="AY65" s="171">
        <f>'Brokers Fee'!CH$15*$BI65</f>
        <v>94.237865065521376</v>
      </c>
      <c r="AZ65" s="171">
        <f>'Brokers Fee'!CI$15*$BI65</f>
        <v>94.237865065521376</v>
      </c>
      <c r="BA65" s="171">
        <f>'Brokers Fee'!CJ$15*$BI65</f>
        <v>94.237865065521376</v>
      </c>
      <c r="BB65" s="171">
        <f>'Brokers Fee'!CK$15*$BI65</f>
        <v>94.237865065521376</v>
      </c>
      <c r="BC65" s="171">
        <f>'Brokers Fee'!CL$15*$BI65</f>
        <v>94.237865065521376</v>
      </c>
      <c r="BD65" s="171">
        <f>'Brokers Fee'!CM$15*$BI65</f>
        <v>94.237865065521376</v>
      </c>
      <c r="BE65" s="171">
        <f>'Brokers Fee'!CN$15*$BI65</f>
        <v>97.06500101748702</v>
      </c>
      <c r="BF65" s="171">
        <f>'Brokers Fee'!CO$15*$BI65</f>
        <v>97.06500101748702</v>
      </c>
      <c r="BG65" s="171">
        <f>'Brokers Fee'!CP$15*$BI65</f>
        <v>97.06500101748702</v>
      </c>
      <c r="BI65" s="174">
        <f>SUMIF(Revenue!$P:$P,'Broker''s Fees (USD)'!$F65,Revenue!$F:$F)</f>
        <v>2.1205161119384761E-3</v>
      </c>
    </row>
    <row r="66" spans="1:61" s="173" customFormat="1" ht="12.75" hidden="1" customHeight="1">
      <c r="A66" s="179" t="s">
        <v>589</v>
      </c>
      <c r="B66" s="179" t="s">
        <v>589</v>
      </c>
      <c r="C66" s="170" t="str" cm="1">
        <f t="array" ref="C66">IFERROR(INDEX('Legal Entity'!B:B,MATCH('Broker''s Fees (USD)'!F66,'Legal Entity'!A:A,0),0),0)</f>
        <v>1330 - West Shore Environmental Services Limited Partnership</v>
      </c>
      <c r="D66" s="170" t="str" cm="1">
        <f t="array" ref="D66">IFERROR(INDEX('Legal Entity'!C:C,MATCH(F66,'Legal Entity'!A:A,0),0),0)</f>
        <v>CA</v>
      </c>
      <c r="E66" s="170" t="s">
        <v>635</v>
      </c>
      <c r="F66" s="170" t="s">
        <v>168</v>
      </c>
      <c r="G66" s="170"/>
      <c r="H66" s="171">
        <f>'Brokers Fee'!AQ$15*$BI66</f>
        <v>150.46544347452934</v>
      </c>
      <c r="I66" s="171">
        <f>'Brokers Fee'!AR$15*$BI66</f>
        <v>161.23681143265483</v>
      </c>
      <c r="J66" s="171">
        <f>'Brokers Fee'!AS$15*$BI66</f>
        <v>161.23681143265483</v>
      </c>
      <c r="K66" s="171">
        <f>'Brokers Fee'!AT$15*$BI66</f>
        <v>161.23681143265483</v>
      </c>
      <c r="L66" s="171">
        <f>'Brokers Fee'!AU$15*$BI66</f>
        <v>161.23681143265483</v>
      </c>
      <c r="M66" s="171">
        <f>'Brokers Fee'!AV$15*$BI66</f>
        <v>161.23681143265483</v>
      </c>
      <c r="N66" s="171">
        <f>'Brokers Fee'!AW$15*$BI66</f>
        <v>161.23681143265483</v>
      </c>
      <c r="O66" s="171">
        <f>'Brokers Fee'!AX$15*$BI66</f>
        <v>161.23681143265483</v>
      </c>
      <c r="P66" s="171">
        <f>'Brokers Fee'!AY$15*$BI66</f>
        <v>161.23681143265483</v>
      </c>
      <c r="Q66" s="171">
        <f>'Brokers Fee'!AZ$15*$BI66</f>
        <v>161.23681143265483</v>
      </c>
      <c r="R66" s="171">
        <f>'Brokers Fee'!BA$15*$BI66</f>
        <v>161.23681143265483</v>
      </c>
      <c r="S66" s="171">
        <f>'Brokers Fee'!BB$15*$BI66</f>
        <v>161.23681143265483</v>
      </c>
      <c r="T66" s="171">
        <f>'Brokers Fee'!BC$15*$BI66</f>
        <v>161.23681143265483</v>
      </c>
      <c r="U66" s="171">
        <f>'Brokers Fee'!BD$15*$BI66</f>
        <v>166.07391577563448</v>
      </c>
      <c r="V66" s="171">
        <f>'Brokers Fee'!BE$15*$BI66</f>
        <v>166.07391577563448</v>
      </c>
      <c r="W66" s="171">
        <f>'Brokers Fee'!BF$15*$BI66</f>
        <v>166.07391577563448</v>
      </c>
      <c r="X66" s="171">
        <f>'Brokers Fee'!BG$15*$BI66</f>
        <v>166.07391577563448</v>
      </c>
      <c r="Y66" s="171">
        <f>'Brokers Fee'!BH$15*$BI66</f>
        <v>166.07391577563448</v>
      </c>
      <c r="Z66" s="171">
        <f>'Brokers Fee'!BI$15*$BI66</f>
        <v>166.07391577563448</v>
      </c>
      <c r="AA66" s="171">
        <f>'Brokers Fee'!BJ$15*$BI66</f>
        <v>166.07391577563448</v>
      </c>
      <c r="AB66" s="171">
        <f>'Brokers Fee'!BK$15*$BI66</f>
        <v>166.07391577563448</v>
      </c>
      <c r="AC66" s="171">
        <f>'Brokers Fee'!BL$15*$BI66</f>
        <v>166.07391577563448</v>
      </c>
      <c r="AD66" s="171">
        <f>'Brokers Fee'!BM$15*$BI66</f>
        <v>166.07391577563448</v>
      </c>
      <c r="AE66" s="171">
        <f>'Brokers Fee'!BN$15*$BI66</f>
        <v>166.07391577563448</v>
      </c>
      <c r="AF66" s="171">
        <f>'Brokers Fee'!BO$15*$BI66</f>
        <v>166.07391577563448</v>
      </c>
      <c r="AG66" s="171">
        <f>'Brokers Fee'!BP$15*$BI66</f>
        <v>171.05613324890351</v>
      </c>
      <c r="AH66" s="171">
        <f>'Brokers Fee'!BQ$15*$BI66</f>
        <v>171.05613324890351</v>
      </c>
      <c r="AI66" s="171">
        <f>'Brokers Fee'!BR$15*$BI66</f>
        <v>171.05613324890351</v>
      </c>
      <c r="AJ66" s="171">
        <f>'Brokers Fee'!BS$15*$BI66</f>
        <v>171.05613324890351</v>
      </c>
      <c r="AK66" s="171">
        <f>'Brokers Fee'!BT$15*$BI66</f>
        <v>171.05613324890351</v>
      </c>
      <c r="AL66" s="171">
        <f>'Brokers Fee'!BU$15*$BI66</f>
        <v>171.05613324890351</v>
      </c>
      <c r="AM66" s="171">
        <f>'Brokers Fee'!BV$15*$BI66</f>
        <v>171.05613324890351</v>
      </c>
      <c r="AN66" s="171">
        <f>'Brokers Fee'!BW$15*$BI66</f>
        <v>171.05613324890351</v>
      </c>
      <c r="AO66" s="171">
        <f>'Brokers Fee'!BX$15*$BI66</f>
        <v>171.05613324890351</v>
      </c>
      <c r="AP66" s="171">
        <f>'Brokers Fee'!BY$15*$BI66</f>
        <v>171.05613324890351</v>
      </c>
      <c r="AQ66" s="171">
        <f>'Brokers Fee'!BZ$15*$BI66</f>
        <v>171.05613324890351</v>
      </c>
      <c r="AR66" s="171">
        <f>'Brokers Fee'!CA$15*$BI66</f>
        <v>171.05613324890351</v>
      </c>
      <c r="AS66" s="171">
        <f>'Brokers Fee'!CB$15*$BI66</f>
        <v>176.18781724637066</v>
      </c>
      <c r="AT66" s="171">
        <f>'Brokers Fee'!CC$15*$BI66</f>
        <v>176.18781724637066</v>
      </c>
      <c r="AU66" s="171">
        <f>'Brokers Fee'!CD$15*$BI66</f>
        <v>176.18781724637066</v>
      </c>
      <c r="AV66" s="171">
        <f>'Brokers Fee'!CE$15*$BI66</f>
        <v>176.18781724637066</v>
      </c>
      <c r="AW66" s="171">
        <f>'Brokers Fee'!CF$15*$BI66</f>
        <v>176.18781724637066</v>
      </c>
      <c r="AX66" s="171">
        <f>'Brokers Fee'!CG$15*$BI66</f>
        <v>176.18781724637066</v>
      </c>
      <c r="AY66" s="171">
        <f>'Brokers Fee'!CH$15*$BI66</f>
        <v>176.18781724637066</v>
      </c>
      <c r="AZ66" s="171">
        <f>'Brokers Fee'!CI$15*$BI66</f>
        <v>176.18781724637066</v>
      </c>
      <c r="BA66" s="171">
        <f>'Brokers Fee'!CJ$15*$BI66</f>
        <v>176.18781724637066</v>
      </c>
      <c r="BB66" s="171">
        <f>'Brokers Fee'!CK$15*$BI66</f>
        <v>176.18781724637066</v>
      </c>
      <c r="BC66" s="171">
        <f>'Brokers Fee'!CL$15*$BI66</f>
        <v>176.18781724637066</v>
      </c>
      <c r="BD66" s="171">
        <f>'Brokers Fee'!CM$15*$BI66</f>
        <v>176.18781724637066</v>
      </c>
      <c r="BE66" s="171">
        <f>'Brokers Fee'!CN$15*$BI66</f>
        <v>181.47345176376177</v>
      </c>
      <c r="BF66" s="171">
        <f>'Brokers Fee'!CO$15*$BI66</f>
        <v>181.47345176376177</v>
      </c>
      <c r="BG66" s="171">
        <f>'Brokers Fee'!CP$15*$BI66</f>
        <v>181.47345176376177</v>
      </c>
      <c r="BI66" s="174">
        <f>SUMIF(Revenue!$P:$P,'Broker''s Fees (USD)'!$F66,Revenue!$F:$F)</f>
        <v>3.9645327803048067E-3</v>
      </c>
    </row>
    <row r="67" spans="1:61" s="173" customFormat="1" ht="12.75" hidden="1" customHeight="1">
      <c r="A67" s="179" t="s">
        <v>589</v>
      </c>
      <c r="B67" s="179" t="s">
        <v>589</v>
      </c>
      <c r="C67" s="170" t="str" cm="1">
        <f t="array" ref="C67">IFERROR(INDEX('Legal Entity'!B:B,MATCH('Broker''s Fees (USD)'!F67,'Legal Entity'!A:A,0),0),0)</f>
        <v>1330 - West Shore Environmental Services Limited Partnership</v>
      </c>
      <c r="D67" s="170" t="str" cm="1">
        <f t="array" ref="D67">IFERROR(INDEX('Legal Entity'!C:C,MATCH(F67,'Legal Entity'!A:A,0),0),0)</f>
        <v>CA</v>
      </c>
      <c r="E67" s="170" t="s">
        <v>635</v>
      </c>
      <c r="F67" s="170" t="s">
        <v>169</v>
      </c>
      <c r="G67" s="170"/>
      <c r="H67" s="171">
        <f>'Brokers Fee'!AQ$15*$BI67</f>
        <v>1429.9888149090218</v>
      </c>
      <c r="I67" s="171">
        <f>'Brokers Fee'!AR$15*$BI67</f>
        <v>1532.3574076284278</v>
      </c>
      <c r="J67" s="171">
        <f>'Brokers Fee'!AS$15*$BI67</f>
        <v>1532.3574076284278</v>
      </c>
      <c r="K67" s="171">
        <f>'Brokers Fee'!AT$15*$BI67</f>
        <v>1532.3574076284278</v>
      </c>
      <c r="L67" s="171">
        <f>'Brokers Fee'!AU$15*$BI67</f>
        <v>1532.3574076284278</v>
      </c>
      <c r="M67" s="171">
        <f>'Brokers Fee'!AV$15*$BI67</f>
        <v>1532.3574076284278</v>
      </c>
      <c r="N67" s="171">
        <f>'Brokers Fee'!AW$15*$BI67</f>
        <v>1532.3574076284278</v>
      </c>
      <c r="O67" s="171">
        <f>'Brokers Fee'!AX$15*$BI67</f>
        <v>1532.3574076284278</v>
      </c>
      <c r="P67" s="171">
        <f>'Brokers Fee'!AY$15*$BI67</f>
        <v>1532.3574076284278</v>
      </c>
      <c r="Q67" s="171">
        <f>'Brokers Fee'!AZ$15*$BI67</f>
        <v>1532.3574076284278</v>
      </c>
      <c r="R67" s="171">
        <f>'Brokers Fee'!BA$15*$BI67</f>
        <v>1532.3574076284278</v>
      </c>
      <c r="S67" s="171">
        <f>'Brokers Fee'!BB$15*$BI67</f>
        <v>1532.3574076284278</v>
      </c>
      <c r="T67" s="171">
        <f>'Brokers Fee'!BC$15*$BI67</f>
        <v>1532.3574076284278</v>
      </c>
      <c r="U67" s="171">
        <f>'Brokers Fee'!BD$15*$BI67</f>
        <v>1578.3281298572806</v>
      </c>
      <c r="V67" s="171">
        <f>'Brokers Fee'!BE$15*$BI67</f>
        <v>1578.3281298572806</v>
      </c>
      <c r="W67" s="171">
        <f>'Brokers Fee'!BF$15*$BI67</f>
        <v>1578.3281298572806</v>
      </c>
      <c r="X67" s="171">
        <f>'Brokers Fee'!BG$15*$BI67</f>
        <v>1578.3281298572806</v>
      </c>
      <c r="Y67" s="171">
        <f>'Brokers Fee'!BH$15*$BI67</f>
        <v>1578.3281298572806</v>
      </c>
      <c r="Z67" s="171">
        <f>'Brokers Fee'!BI$15*$BI67</f>
        <v>1578.3281298572806</v>
      </c>
      <c r="AA67" s="171">
        <f>'Brokers Fee'!BJ$15*$BI67</f>
        <v>1578.3281298572806</v>
      </c>
      <c r="AB67" s="171">
        <f>'Brokers Fee'!BK$15*$BI67</f>
        <v>1578.3281298572806</v>
      </c>
      <c r="AC67" s="171">
        <f>'Brokers Fee'!BL$15*$BI67</f>
        <v>1578.3281298572806</v>
      </c>
      <c r="AD67" s="171">
        <f>'Brokers Fee'!BM$15*$BI67</f>
        <v>1578.3281298572806</v>
      </c>
      <c r="AE67" s="171">
        <f>'Brokers Fee'!BN$15*$BI67</f>
        <v>1578.3281298572806</v>
      </c>
      <c r="AF67" s="171">
        <f>'Brokers Fee'!BO$15*$BI67</f>
        <v>1578.3281298572806</v>
      </c>
      <c r="AG67" s="171">
        <f>'Brokers Fee'!BP$15*$BI67</f>
        <v>1625.6779737529989</v>
      </c>
      <c r="AH67" s="171">
        <f>'Brokers Fee'!BQ$15*$BI67</f>
        <v>1625.6779737529989</v>
      </c>
      <c r="AI67" s="171">
        <f>'Brokers Fee'!BR$15*$BI67</f>
        <v>1625.6779737529989</v>
      </c>
      <c r="AJ67" s="171">
        <f>'Brokers Fee'!BS$15*$BI67</f>
        <v>1625.6779737529989</v>
      </c>
      <c r="AK67" s="171">
        <f>'Brokers Fee'!BT$15*$BI67</f>
        <v>1625.6779737529989</v>
      </c>
      <c r="AL67" s="171">
        <f>'Brokers Fee'!BU$15*$BI67</f>
        <v>1625.6779737529989</v>
      </c>
      <c r="AM67" s="171">
        <f>'Brokers Fee'!BV$15*$BI67</f>
        <v>1625.6779737529989</v>
      </c>
      <c r="AN67" s="171">
        <f>'Brokers Fee'!BW$15*$BI67</f>
        <v>1625.6779737529989</v>
      </c>
      <c r="AO67" s="171">
        <f>'Brokers Fee'!BX$15*$BI67</f>
        <v>1625.6779737529989</v>
      </c>
      <c r="AP67" s="171">
        <f>'Brokers Fee'!BY$15*$BI67</f>
        <v>1625.6779737529989</v>
      </c>
      <c r="AQ67" s="171">
        <f>'Brokers Fee'!BZ$15*$BI67</f>
        <v>1625.6779737529989</v>
      </c>
      <c r="AR67" s="171">
        <f>'Brokers Fee'!CA$15*$BI67</f>
        <v>1625.6779737529989</v>
      </c>
      <c r="AS67" s="171">
        <f>'Brokers Fee'!CB$15*$BI67</f>
        <v>1674.4483129655894</v>
      </c>
      <c r="AT67" s="171">
        <f>'Brokers Fee'!CC$15*$BI67</f>
        <v>1674.4483129655894</v>
      </c>
      <c r="AU67" s="171">
        <f>'Brokers Fee'!CD$15*$BI67</f>
        <v>1674.4483129655894</v>
      </c>
      <c r="AV67" s="171">
        <f>'Brokers Fee'!CE$15*$BI67</f>
        <v>1674.4483129655894</v>
      </c>
      <c r="AW67" s="171">
        <f>'Brokers Fee'!CF$15*$BI67</f>
        <v>1674.4483129655894</v>
      </c>
      <c r="AX67" s="171">
        <f>'Brokers Fee'!CG$15*$BI67</f>
        <v>1674.4483129655894</v>
      </c>
      <c r="AY67" s="171">
        <f>'Brokers Fee'!CH$15*$BI67</f>
        <v>1674.4483129655894</v>
      </c>
      <c r="AZ67" s="171">
        <f>'Brokers Fee'!CI$15*$BI67</f>
        <v>1674.4483129655894</v>
      </c>
      <c r="BA67" s="171">
        <f>'Brokers Fee'!CJ$15*$BI67</f>
        <v>1674.4483129655894</v>
      </c>
      <c r="BB67" s="171">
        <f>'Brokers Fee'!CK$15*$BI67</f>
        <v>1674.4483129655894</v>
      </c>
      <c r="BC67" s="171">
        <f>'Brokers Fee'!CL$15*$BI67</f>
        <v>1674.4483129655894</v>
      </c>
      <c r="BD67" s="171">
        <f>'Brokers Fee'!CM$15*$BI67</f>
        <v>1674.4483129655894</v>
      </c>
      <c r="BE67" s="171">
        <f>'Brokers Fee'!CN$15*$BI67</f>
        <v>1724.6817623545571</v>
      </c>
      <c r="BF67" s="171">
        <f>'Brokers Fee'!CO$15*$BI67</f>
        <v>1724.6817623545571</v>
      </c>
      <c r="BG67" s="171">
        <f>'Brokers Fee'!CP$15*$BI67</f>
        <v>1724.6817623545571</v>
      </c>
      <c r="BI67" s="174">
        <f>SUMIF(Revenue!$P:$P,'Broker''s Fees (USD)'!$F67,Revenue!$F:$F)</f>
        <v>3.7678003674881826E-2</v>
      </c>
    </row>
    <row r="68" spans="1:61" s="173" customFormat="1" ht="12.75" hidden="1" customHeight="1">
      <c r="A68" s="179" t="s">
        <v>589</v>
      </c>
      <c r="B68" s="179" t="s">
        <v>589</v>
      </c>
      <c r="C68" s="170" t="str" cm="1">
        <f t="array" ref="C68">IFERROR(INDEX('Legal Entity'!B:B,MATCH('Broker''s Fees (USD)'!F68,'Legal Entity'!A:A,0),0),0)</f>
        <v/>
      </c>
      <c r="D68" s="170" t="str" cm="1">
        <f t="array" ref="D68">IFERROR(INDEX('Legal Entity'!C:C,MATCH(F68,'Legal Entity'!A:A,0),0),0)</f>
        <v>CA</v>
      </c>
      <c r="E68" s="170" t="s">
        <v>635</v>
      </c>
      <c r="F68" s="170" t="s">
        <v>170</v>
      </c>
      <c r="G68" s="170"/>
      <c r="H68" s="171">
        <f>'Brokers Fee'!AQ$15*$BI68</f>
        <v>285.22596564635683</v>
      </c>
      <c r="I68" s="171">
        <f>'Brokers Fee'!AR$15*$BI68</f>
        <v>305.64443354333042</v>
      </c>
      <c r="J68" s="171">
        <f>'Brokers Fee'!AS$15*$BI68</f>
        <v>305.64443354333042</v>
      </c>
      <c r="K68" s="171">
        <f>'Brokers Fee'!AT$15*$BI68</f>
        <v>305.64443354333042</v>
      </c>
      <c r="L68" s="171">
        <f>'Brokers Fee'!AU$15*$BI68</f>
        <v>305.64443354333042</v>
      </c>
      <c r="M68" s="171">
        <f>'Brokers Fee'!AV$15*$BI68</f>
        <v>305.64443354333042</v>
      </c>
      <c r="N68" s="171">
        <f>'Brokers Fee'!AW$15*$BI68</f>
        <v>305.64443354333042</v>
      </c>
      <c r="O68" s="171">
        <f>'Brokers Fee'!AX$15*$BI68</f>
        <v>305.64443354333042</v>
      </c>
      <c r="P68" s="171">
        <f>'Brokers Fee'!AY$15*$BI68</f>
        <v>305.64443354333042</v>
      </c>
      <c r="Q68" s="171">
        <f>'Brokers Fee'!AZ$15*$BI68</f>
        <v>305.64443354333042</v>
      </c>
      <c r="R68" s="171">
        <f>'Brokers Fee'!BA$15*$BI68</f>
        <v>305.64443354333042</v>
      </c>
      <c r="S68" s="171">
        <f>'Brokers Fee'!BB$15*$BI68</f>
        <v>305.64443354333042</v>
      </c>
      <c r="T68" s="171">
        <f>'Brokers Fee'!BC$15*$BI68</f>
        <v>305.64443354333042</v>
      </c>
      <c r="U68" s="171">
        <f>'Brokers Fee'!BD$15*$BI68</f>
        <v>314.81376654963037</v>
      </c>
      <c r="V68" s="171">
        <f>'Brokers Fee'!BE$15*$BI68</f>
        <v>314.81376654963037</v>
      </c>
      <c r="W68" s="171">
        <f>'Brokers Fee'!BF$15*$BI68</f>
        <v>314.81376654963037</v>
      </c>
      <c r="X68" s="171">
        <f>'Brokers Fee'!BG$15*$BI68</f>
        <v>314.81376654963037</v>
      </c>
      <c r="Y68" s="171">
        <f>'Brokers Fee'!BH$15*$BI68</f>
        <v>314.81376654963037</v>
      </c>
      <c r="Z68" s="171">
        <f>'Brokers Fee'!BI$15*$BI68</f>
        <v>314.81376654963037</v>
      </c>
      <c r="AA68" s="171">
        <f>'Brokers Fee'!BJ$15*$BI68</f>
        <v>314.81376654963037</v>
      </c>
      <c r="AB68" s="171">
        <f>'Brokers Fee'!BK$15*$BI68</f>
        <v>314.81376654963037</v>
      </c>
      <c r="AC68" s="171">
        <f>'Brokers Fee'!BL$15*$BI68</f>
        <v>314.81376654963037</v>
      </c>
      <c r="AD68" s="171">
        <f>'Brokers Fee'!BM$15*$BI68</f>
        <v>314.81376654963037</v>
      </c>
      <c r="AE68" s="171">
        <f>'Brokers Fee'!BN$15*$BI68</f>
        <v>314.81376654963037</v>
      </c>
      <c r="AF68" s="171">
        <f>'Brokers Fee'!BO$15*$BI68</f>
        <v>314.81376654963037</v>
      </c>
      <c r="AG68" s="171">
        <f>'Brokers Fee'!BP$15*$BI68</f>
        <v>324.25817954611927</v>
      </c>
      <c r="AH68" s="171">
        <f>'Brokers Fee'!BQ$15*$BI68</f>
        <v>324.25817954611927</v>
      </c>
      <c r="AI68" s="171">
        <f>'Brokers Fee'!BR$15*$BI68</f>
        <v>324.25817954611927</v>
      </c>
      <c r="AJ68" s="171">
        <f>'Brokers Fee'!BS$15*$BI68</f>
        <v>324.25817954611927</v>
      </c>
      <c r="AK68" s="171">
        <f>'Brokers Fee'!BT$15*$BI68</f>
        <v>324.25817954611927</v>
      </c>
      <c r="AL68" s="171">
        <f>'Brokers Fee'!BU$15*$BI68</f>
        <v>324.25817954611927</v>
      </c>
      <c r="AM68" s="171">
        <f>'Brokers Fee'!BV$15*$BI68</f>
        <v>324.25817954611927</v>
      </c>
      <c r="AN68" s="171">
        <f>'Brokers Fee'!BW$15*$BI68</f>
        <v>324.25817954611927</v>
      </c>
      <c r="AO68" s="171">
        <f>'Brokers Fee'!BX$15*$BI68</f>
        <v>324.25817954611927</v>
      </c>
      <c r="AP68" s="171">
        <f>'Brokers Fee'!BY$15*$BI68</f>
        <v>324.25817954611927</v>
      </c>
      <c r="AQ68" s="171">
        <f>'Brokers Fee'!BZ$15*$BI68</f>
        <v>324.25817954611927</v>
      </c>
      <c r="AR68" s="171">
        <f>'Brokers Fee'!CA$15*$BI68</f>
        <v>324.25817954611927</v>
      </c>
      <c r="AS68" s="171">
        <f>'Brokers Fee'!CB$15*$BI68</f>
        <v>333.98592493250288</v>
      </c>
      <c r="AT68" s="171">
        <f>'Brokers Fee'!CC$15*$BI68</f>
        <v>333.98592493250288</v>
      </c>
      <c r="AU68" s="171">
        <f>'Brokers Fee'!CD$15*$BI68</f>
        <v>333.98592493250288</v>
      </c>
      <c r="AV68" s="171">
        <f>'Brokers Fee'!CE$15*$BI68</f>
        <v>333.98592493250288</v>
      </c>
      <c r="AW68" s="171">
        <f>'Brokers Fee'!CF$15*$BI68</f>
        <v>333.98592493250288</v>
      </c>
      <c r="AX68" s="171">
        <f>'Brokers Fee'!CG$15*$BI68</f>
        <v>333.98592493250288</v>
      </c>
      <c r="AY68" s="171">
        <f>'Brokers Fee'!CH$15*$BI68</f>
        <v>333.98592493250288</v>
      </c>
      <c r="AZ68" s="171">
        <f>'Brokers Fee'!CI$15*$BI68</f>
        <v>333.98592493250288</v>
      </c>
      <c r="BA68" s="171">
        <f>'Brokers Fee'!CJ$15*$BI68</f>
        <v>333.98592493250288</v>
      </c>
      <c r="BB68" s="171">
        <f>'Brokers Fee'!CK$15*$BI68</f>
        <v>333.98592493250288</v>
      </c>
      <c r="BC68" s="171">
        <f>'Brokers Fee'!CL$15*$BI68</f>
        <v>333.98592493250288</v>
      </c>
      <c r="BD68" s="171">
        <f>'Brokers Fee'!CM$15*$BI68</f>
        <v>333.98592493250288</v>
      </c>
      <c r="BE68" s="171">
        <f>'Brokers Fee'!CN$15*$BI68</f>
        <v>344.005502680478</v>
      </c>
      <c r="BF68" s="171">
        <f>'Brokers Fee'!CO$15*$BI68</f>
        <v>344.005502680478</v>
      </c>
      <c r="BG68" s="171">
        <f>'Brokers Fee'!CP$15*$BI68</f>
        <v>344.005502680478</v>
      </c>
      <c r="BI68" s="174">
        <f>SUMIF(Revenue!$P:$P,'Broker''s Fees (USD)'!$F68,Revenue!$F:$F)</f>
        <v>7.5152650634395871E-3</v>
      </c>
    </row>
    <row r="69" spans="1:61" s="173" customFormat="1" ht="12.75" hidden="1" customHeight="1">
      <c r="A69" s="179" t="s">
        <v>589</v>
      </c>
      <c r="B69" s="179" t="s">
        <v>589</v>
      </c>
      <c r="C69" s="170" t="str" cm="1">
        <f t="array" ref="C69">IFERROR(INDEX('Legal Entity'!B:B,MATCH('Broker''s Fees (USD)'!F69,'Legal Entity'!A:A,0),0),0)</f>
        <v>1310 - Corix Utilities Inc.</v>
      </c>
      <c r="D69" s="170" t="str" cm="1">
        <f t="array" ref="D69">IFERROR(INDEX('Legal Entity'!C:C,MATCH(F69,'Legal Entity'!A:A,0),0),0)</f>
        <v>CA</v>
      </c>
      <c r="E69" s="170" t="s">
        <v>635</v>
      </c>
      <c r="F69" s="170" t="s">
        <v>116</v>
      </c>
      <c r="G69" s="170"/>
      <c r="H69" s="171">
        <f>'Brokers Fee'!AQ$15*$BI69</f>
        <v>34.629321040324818</v>
      </c>
      <c r="I69" s="171">
        <f>'Brokers Fee'!AR$15*$BI69</f>
        <v>37.108329844286757</v>
      </c>
      <c r="J69" s="171">
        <f>'Brokers Fee'!AS$15*$BI69</f>
        <v>37.108329844286757</v>
      </c>
      <c r="K69" s="171">
        <f>'Brokers Fee'!AT$15*$BI69</f>
        <v>37.108329844286757</v>
      </c>
      <c r="L69" s="171">
        <f>'Brokers Fee'!AU$15*$BI69</f>
        <v>37.108329844286757</v>
      </c>
      <c r="M69" s="171">
        <f>'Brokers Fee'!AV$15*$BI69</f>
        <v>37.108329844286757</v>
      </c>
      <c r="N69" s="171">
        <f>'Brokers Fee'!AW$15*$BI69</f>
        <v>37.108329844286757</v>
      </c>
      <c r="O69" s="171">
        <f>'Brokers Fee'!AX$15*$BI69</f>
        <v>37.108329844286757</v>
      </c>
      <c r="P69" s="171">
        <f>'Brokers Fee'!AY$15*$BI69</f>
        <v>37.108329844286757</v>
      </c>
      <c r="Q69" s="171">
        <f>'Brokers Fee'!AZ$15*$BI69</f>
        <v>37.108329844286757</v>
      </c>
      <c r="R69" s="171">
        <f>'Brokers Fee'!BA$15*$BI69</f>
        <v>37.108329844286757</v>
      </c>
      <c r="S69" s="171">
        <f>'Brokers Fee'!BB$15*$BI69</f>
        <v>37.108329844286757</v>
      </c>
      <c r="T69" s="171">
        <f>'Brokers Fee'!BC$15*$BI69</f>
        <v>37.108329844286757</v>
      </c>
      <c r="U69" s="171">
        <f>'Brokers Fee'!BD$15*$BI69</f>
        <v>38.221579739615365</v>
      </c>
      <c r="V69" s="171">
        <f>'Brokers Fee'!BE$15*$BI69</f>
        <v>38.221579739615365</v>
      </c>
      <c r="W69" s="171">
        <f>'Brokers Fee'!BF$15*$BI69</f>
        <v>38.221579739615365</v>
      </c>
      <c r="X69" s="171">
        <f>'Brokers Fee'!BG$15*$BI69</f>
        <v>38.221579739615365</v>
      </c>
      <c r="Y69" s="171">
        <f>'Brokers Fee'!BH$15*$BI69</f>
        <v>38.221579739615365</v>
      </c>
      <c r="Z69" s="171">
        <f>'Brokers Fee'!BI$15*$BI69</f>
        <v>38.221579739615365</v>
      </c>
      <c r="AA69" s="171">
        <f>'Brokers Fee'!BJ$15*$BI69</f>
        <v>38.221579739615365</v>
      </c>
      <c r="AB69" s="171">
        <f>'Brokers Fee'!BK$15*$BI69</f>
        <v>38.221579739615365</v>
      </c>
      <c r="AC69" s="171">
        <f>'Brokers Fee'!BL$15*$BI69</f>
        <v>38.221579739615365</v>
      </c>
      <c r="AD69" s="171">
        <f>'Brokers Fee'!BM$15*$BI69</f>
        <v>38.221579739615365</v>
      </c>
      <c r="AE69" s="171">
        <f>'Brokers Fee'!BN$15*$BI69</f>
        <v>38.221579739615365</v>
      </c>
      <c r="AF69" s="171">
        <f>'Brokers Fee'!BO$15*$BI69</f>
        <v>38.221579739615365</v>
      </c>
      <c r="AG69" s="171">
        <f>'Brokers Fee'!BP$15*$BI69</f>
        <v>39.368227131803827</v>
      </c>
      <c r="AH69" s="171">
        <f>'Brokers Fee'!BQ$15*$BI69</f>
        <v>39.368227131803827</v>
      </c>
      <c r="AI69" s="171">
        <f>'Brokers Fee'!BR$15*$BI69</f>
        <v>39.368227131803827</v>
      </c>
      <c r="AJ69" s="171">
        <f>'Brokers Fee'!BS$15*$BI69</f>
        <v>39.368227131803827</v>
      </c>
      <c r="AK69" s="171">
        <f>'Brokers Fee'!BT$15*$BI69</f>
        <v>39.368227131803827</v>
      </c>
      <c r="AL69" s="171">
        <f>'Brokers Fee'!BU$15*$BI69</f>
        <v>39.368227131803827</v>
      </c>
      <c r="AM69" s="171">
        <f>'Brokers Fee'!BV$15*$BI69</f>
        <v>39.368227131803827</v>
      </c>
      <c r="AN69" s="171">
        <f>'Brokers Fee'!BW$15*$BI69</f>
        <v>39.368227131803827</v>
      </c>
      <c r="AO69" s="171">
        <f>'Brokers Fee'!BX$15*$BI69</f>
        <v>39.368227131803827</v>
      </c>
      <c r="AP69" s="171">
        <f>'Brokers Fee'!BY$15*$BI69</f>
        <v>39.368227131803827</v>
      </c>
      <c r="AQ69" s="171">
        <f>'Brokers Fee'!BZ$15*$BI69</f>
        <v>39.368227131803827</v>
      </c>
      <c r="AR69" s="171">
        <f>'Brokers Fee'!CA$15*$BI69</f>
        <v>39.368227131803827</v>
      </c>
      <c r="AS69" s="171">
        <f>'Brokers Fee'!CB$15*$BI69</f>
        <v>40.549273945757946</v>
      </c>
      <c r="AT69" s="171">
        <f>'Brokers Fee'!CC$15*$BI69</f>
        <v>40.549273945757946</v>
      </c>
      <c r="AU69" s="171">
        <f>'Brokers Fee'!CD$15*$BI69</f>
        <v>40.549273945757946</v>
      </c>
      <c r="AV69" s="171">
        <f>'Brokers Fee'!CE$15*$BI69</f>
        <v>40.549273945757946</v>
      </c>
      <c r="AW69" s="171">
        <f>'Brokers Fee'!CF$15*$BI69</f>
        <v>40.549273945757946</v>
      </c>
      <c r="AX69" s="171">
        <f>'Brokers Fee'!CG$15*$BI69</f>
        <v>40.549273945757946</v>
      </c>
      <c r="AY69" s="171">
        <f>'Brokers Fee'!CH$15*$BI69</f>
        <v>40.549273945757946</v>
      </c>
      <c r="AZ69" s="171">
        <f>'Brokers Fee'!CI$15*$BI69</f>
        <v>40.549273945757946</v>
      </c>
      <c r="BA69" s="171">
        <f>'Brokers Fee'!CJ$15*$BI69</f>
        <v>40.549273945757946</v>
      </c>
      <c r="BB69" s="171">
        <f>'Brokers Fee'!CK$15*$BI69</f>
        <v>40.549273945757946</v>
      </c>
      <c r="BC69" s="171">
        <f>'Brokers Fee'!CL$15*$BI69</f>
        <v>40.549273945757946</v>
      </c>
      <c r="BD69" s="171">
        <f>'Brokers Fee'!CM$15*$BI69</f>
        <v>40.549273945757946</v>
      </c>
      <c r="BE69" s="171">
        <f>'Brokers Fee'!CN$15*$BI69</f>
        <v>41.765752164130689</v>
      </c>
      <c r="BF69" s="171">
        <f>'Brokers Fee'!CO$15*$BI69</f>
        <v>41.765752164130689</v>
      </c>
      <c r="BG69" s="171">
        <f>'Brokers Fee'!CP$15*$BI69</f>
        <v>41.765752164130689</v>
      </c>
      <c r="BI69" s="174">
        <f>SUMIF(Revenue!$P:$P,'Broker''s Fees (USD)'!$F69,Revenue!$F:$F)</f>
        <v>9.1242929442006317E-4</v>
      </c>
    </row>
    <row r="70" spans="1:61" s="173" customFormat="1" ht="12.75" hidden="1" customHeight="1">
      <c r="A70" s="179" t="s">
        <v>589</v>
      </c>
      <c r="B70" s="179" t="s">
        <v>589</v>
      </c>
      <c r="C70" s="170" cm="1">
        <f t="array" ref="C70">IFERROR(INDEX('Legal Entity'!B:B,MATCH('Broker''s Fees (USD)'!F70,'Legal Entity'!A:A,0),0),0)</f>
        <v>0</v>
      </c>
      <c r="D70" s="170" t="str" cm="1">
        <f t="array" ref="D70">IFERROR(INDEX('Legal Entity'!C:C,MATCH(F70,'Legal Entity'!A:A,0),0),0)</f>
        <v>CA</v>
      </c>
      <c r="E70" s="170" t="s">
        <v>635</v>
      </c>
      <c r="F70" s="170" t="s">
        <v>112</v>
      </c>
      <c r="G70" s="170"/>
      <c r="H70" s="171">
        <f>'Brokers Fee'!AQ$15*$BI70</f>
        <v>161.91053042841244</v>
      </c>
      <c r="I70" s="171">
        <f>'Brokers Fee'!AR$15*$BI70</f>
        <v>173.50121769365771</v>
      </c>
      <c r="J70" s="171">
        <f>'Brokers Fee'!AS$15*$BI70</f>
        <v>173.50121769365771</v>
      </c>
      <c r="K70" s="171">
        <f>'Brokers Fee'!AT$15*$BI70</f>
        <v>173.50121769365771</v>
      </c>
      <c r="L70" s="171">
        <f>'Brokers Fee'!AU$15*$BI70</f>
        <v>173.50121769365771</v>
      </c>
      <c r="M70" s="171">
        <f>'Brokers Fee'!AV$15*$BI70</f>
        <v>173.50121769365771</v>
      </c>
      <c r="N70" s="171">
        <f>'Brokers Fee'!AW$15*$BI70</f>
        <v>173.50121769365771</v>
      </c>
      <c r="O70" s="171">
        <f>'Brokers Fee'!AX$15*$BI70</f>
        <v>173.50121769365771</v>
      </c>
      <c r="P70" s="171">
        <f>'Brokers Fee'!AY$15*$BI70</f>
        <v>173.50121769365771</v>
      </c>
      <c r="Q70" s="171">
        <f>'Brokers Fee'!AZ$15*$BI70</f>
        <v>173.50121769365771</v>
      </c>
      <c r="R70" s="171">
        <f>'Brokers Fee'!BA$15*$BI70</f>
        <v>173.50121769365771</v>
      </c>
      <c r="S70" s="171">
        <f>'Brokers Fee'!BB$15*$BI70</f>
        <v>173.50121769365771</v>
      </c>
      <c r="T70" s="171">
        <f>'Brokers Fee'!BC$15*$BI70</f>
        <v>173.50121769365771</v>
      </c>
      <c r="U70" s="171">
        <f>'Brokers Fee'!BD$15*$BI70</f>
        <v>178.70625422446744</v>
      </c>
      <c r="V70" s="171">
        <f>'Brokers Fee'!BE$15*$BI70</f>
        <v>178.70625422446744</v>
      </c>
      <c r="W70" s="171">
        <f>'Brokers Fee'!BF$15*$BI70</f>
        <v>178.70625422446744</v>
      </c>
      <c r="X70" s="171">
        <f>'Brokers Fee'!BG$15*$BI70</f>
        <v>178.70625422446744</v>
      </c>
      <c r="Y70" s="171">
        <f>'Brokers Fee'!BH$15*$BI70</f>
        <v>178.70625422446744</v>
      </c>
      <c r="Z70" s="171">
        <f>'Brokers Fee'!BI$15*$BI70</f>
        <v>178.70625422446744</v>
      </c>
      <c r="AA70" s="171">
        <f>'Brokers Fee'!BJ$15*$BI70</f>
        <v>178.70625422446744</v>
      </c>
      <c r="AB70" s="171">
        <f>'Brokers Fee'!BK$15*$BI70</f>
        <v>178.70625422446744</v>
      </c>
      <c r="AC70" s="171">
        <f>'Brokers Fee'!BL$15*$BI70</f>
        <v>178.70625422446744</v>
      </c>
      <c r="AD70" s="171">
        <f>'Brokers Fee'!BM$15*$BI70</f>
        <v>178.70625422446744</v>
      </c>
      <c r="AE70" s="171">
        <f>'Brokers Fee'!BN$15*$BI70</f>
        <v>178.70625422446744</v>
      </c>
      <c r="AF70" s="171">
        <f>'Brokers Fee'!BO$15*$BI70</f>
        <v>178.70625422446744</v>
      </c>
      <c r="AG70" s="171">
        <f>'Brokers Fee'!BP$15*$BI70</f>
        <v>184.06744185120147</v>
      </c>
      <c r="AH70" s="171">
        <f>'Brokers Fee'!BQ$15*$BI70</f>
        <v>184.06744185120147</v>
      </c>
      <c r="AI70" s="171">
        <f>'Brokers Fee'!BR$15*$BI70</f>
        <v>184.06744185120147</v>
      </c>
      <c r="AJ70" s="171">
        <f>'Brokers Fee'!BS$15*$BI70</f>
        <v>184.06744185120147</v>
      </c>
      <c r="AK70" s="171">
        <f>'Brokers Fee'!BT$15*$BI70</f>
        <v>184.06744185120147</v>
      </c>
      <c r="AL70" s="171">
        <f>'Brokers Fee'!BU$15*$BI70</f>
        <v>184.06744185120147</v>
      </c>
      <c r="AM70" s="171">
        <f>'Brokers Fee'!BV$15*$BI70</f>
        <v>184.06744185120147</v>
      </c>
      <c r="AN70" s="171">
        <f>'Brokers Fee'!BW$15*$BI70</f>
        <v>184.06744185120147</v>
      </c>
      <c r="AO70" s="171">
        <f>'Brokers Fee'!BX$15*$BI70</f>
        <v>184.06744185120147</v>
      </c>
      <c r="AP70" s="171">
        <f>'Brokers Fee'!BY$15*$BI70</f>
        <v>184.06744185120147</v>
      </c>
      <c r="AQ70" s="171">
        <f>'Brokers Fee'!BZ$15*$BI70</f>
        <v>184.06744185120147</v>
      </c>
      <c r="AR70" s="171">
        <f>'Brokers Fee'!CA$15*$BI70</f>
        <v>184.06744185120147</v>
      </c>
      <c r="AS70" s="171">
        <f>'Brokers Fee'!CB$15*$BI70</f>
        <v>189.58946510673752</v>
      </c>
      <c r="AT70" s="171">
        <f>'Brokers Fee'!CC$15*$BI70</f>
        <v>189.58946510673752</v>
      </c>
      <c r="AU70" s="171">
        <f>'Brokers Fee'!CD$15*$BI70</f>
        <v>189.58946510673752</v>
      </c>
      <c r="AV70" s="171">
        <f>'Brokers Fee'!CE$15*$BI70</f>
        <v>189.58946510673752</v>
      </c>
      <c r="AW70" s="171">
        <f>'Brokers Fee'!CF$15*$BI70</f>
        <v>189.58946510673752</v>
      </c>
      <c r="AX70" s="171">
        <f>'Brokers Fee'!CG$15*$BI70</f>
        <v>189.58946510673752</v>
      </c>
      <c r="AY70" s="171">
        <f>'Brokers Fee'!CH$15*$BI70</f>
        <v>189.58946510673752</v>
      </c>
      <c r="AZ70" s="171">
        <f>'Brokers Fee'!CI$15*$BI70</f>
        <v>189.58946510673752</v>
      </c>
      <c r="BA70" s="171">
        <f>'Brokers Fee'!CJ$15*$BI70</f>
        <v>189.58946510673752</v>
      </c>
      <c r="BB70" s="171">
        <f>'Brokers Fee'!CK$15*$BI70</f>
        <v>189.58946510673752</v>
      </c>
      <c r="BC70" s="171">
        <f>'Brokers Fee'!CL$15*$BI70</f>
        <v>189.58946510673752</v>
      </c>
      <c r="BD70" s="171">
        <f>'Brokers Fee'!CM$15*$BI70</f>
        <v>189.58946510673752</v>
      </c>
      <c r="BE70" s="171">
        <f>'Brokers Fee'!CN$15*$BI70</f>
        <v>195.27714905993966</v>
      </c>
      <c r="BF70" s="171">
        <f>'Brokers Fee'!CO$15*$BI70</f>
        <v>195.27714905993966</v>
      </c>
      <c r="BG70" s="171">
        <f>'Brokers Fee'!CP$15*$BI70</f>
        <v>195.27714905993966</v>
      </c>
      <c r="BI70" s="174">
        <f>SUMIF(Revenue!$P:$P,'Broker''s Fees (USD)'!$F70,Revenue!$F:$F)</f>
        <v>4.2660932007862673E-3</v>
      </c>
    </row>
    <row r="71" spans="1:61" s="173" customFormat="1" ht="12.75" hidden="1" customHeight="1">
      <c r="A71" s="179" t="s">
        <v>589</v>
      </c>
      <c r="B71" s="179" t="s">
        <v>589</v>
      </c>
      <c r="C71" s="170" cm="1">
        <f t="array" ref="C71">IFERROR(INDEX('Legal Entity'!B:B,MATCH('Broker''s Fees (USD)'!F71,'Legal Entity'!A:A,0),0),0)</f>
        <v>0</v>
      </c>
      <c r="D71" s="170" t="str" cm="1">
        <f t="array" ref="D71">IFERROR(INDEX('Legal Entity'!C:C,MATCH(F71,'Legal Entity'!A:A,0),0),0)</f>
        <v>CA</v>
      </c>
      <c r="E71" s="170" t="s">
        <v>635</v>
      </c>
      <c r="F71" s="170" t="s">
        <v>108</v>
      </c>
      <c r="G71" s="170"/>
      <c r="H71" s="171">
        <f>'Brokers Fee'!AQ$15*$BI71</f>
        <v>29.407242301566331</v>
      </c>
      <c r="I71" s="171">
        <f>'Brokers Fee'!AR$15*$BI71</f>
        <v>31.512418215380354</v>
      </c>
      <c r="J71" s="171">
        <f>'Brokers Fee'!AS$15*$BI71</f>
        <v>31.512418215380354</v>
      </c>
      <c r="K71" s="171">
        <f>'Brokers Fee'!AT$15*$BI71</f>
        <v>31.512418215380354</v>
      </c>
      <c r="L71" s="171">
        <f>'Brokers Fee'!AU$15*$BI71</f>
        <v>31.512418215380354</v>
      </c>
      <c r="M71" s="171">
        <f>'Brokers Fee'!AV$15*$BI71</f>
        <v>31.512418215380354</v>
      </c>
      <c r="N71" s="171">
        <f>'Brokers Fee'!AW$15*$BI71</f>
        <v>31.512418215380354</v>
      </c>
      <c r="O71" s="171">
        <f>'Brokers Fee'!AX$15*$BI71</f>
        <v>31.512418215380354</v>
      </c>
      <c r="P71" s="171">
        <f>'Brokers Fee'!AY$15*$BI71</f>
        <v>31.512418215380354</v>
      </c>
      <c r="Q71" s="171">
        <f>'Brokers Fee'!AZ$15*$BI71</f>
        <v>31.512418215380354</v>
      </c>
      <c r="R71" s="171">
        <f>'Brokers Fee'!BA$15*$BI71</f>
        <v>31.512418215380354</v>
      </c>
      <c r="S71" s="171">
        <f>'Brokers Fee'!BB$15*$BI71</f>
        <v>31.512418215380354</v>
      </c>
      <c r="T71" s="171">
        <f>'Brokers Fee'!BC$15*$BI71</f>
        <v>31.512418215380354</v>
      </c>
      <c r="U71" s="171">
        <f>'Brokers Fee'!BD$15*$BI71</f>
        <v>32.457790761841764</v>
      </c>
      <c r="V71" s="171">
        <f>'Brokers Fee'!BE$15*$BI71</f>
        <v>32.457790761841764</v>
      </c>
      <c r="W71" s="171">
        <f>'Brokers Fee'!BF$15*$BI71</f>
        <v>32.457790761841764</v>
      </c>
      <c r="X71" s="171">
        <f>'Brokers Fee'!BG$15*$BI71</f>
        <v>32.457790761841764</v>
      </c>
      <c r="Y71" s="171">
        <f>'Brokers Fee'!BH$15*$BI71</f>
        <v>32.457790761841764</v>
      </c>
      <c r="Z71" s="171">
        <f>'Brokers Fee'!BI$15*$BI71</f>
        <v>32.457790761841764</v>
      </c>
      <c r="AA71" s="171">
        <f>'Brokers Fee'!BJ$15*$BI71</f>
        <v>32.457790761841764</v>
      </c>
      <c r="AB71" s="171">
        <f>'Brokers Fee'!BK$15*$BI71</f>
        <v>32.457790761841764</v>
      </c>
      <c r="AC71" s="171">
        <f>'Brokers Fee'!BL$15*$BI71</f>
        <v>32.457790761841764</v>
      </c>
      <c r="AD71" s="171">
        <f>'Brokers Fee'!BM$15*$BI71</f>
        <v>32.457790761841764</v>
      </c>
      <c r="AE71" s="171">
        <f>'Brokers Fee'!BN$15*$BI71</f>
        <v>32.457790761841764</v>
      </c>
      <c r="AF71" s="171">
        <f>'Brokers Fee'!BO$15*$BI71</f>
        <v>32.457790761841764</v>
      </c>
      <c r="AG71" s="171">
        <f>'Brokers Fee'!BP$15*$BI71</f>
        <v>33.431524484697015</v>
      </c>
      <c r="AH71" s="171">
        <f>'Brokers Fee'!BQ$15*$BI71</f>
        <v>33.431524484697015</v>
      </c>
      <c r="AI71" s="171">
        <f>'Brokers Fee'!BR$15*$BI71</f>
        <v>33.431524484697015</v>
      </c>
      <c r="AJ71" s="171">
        <f>'Brokers Fee'!BS$15*$BI71</f>
        <v>33.431524484697015</v>
      </c>
      <c r="AK71" s="171">
        <f>'Brokers Fee'!BT$15*$BI71</f>
        <v>33.431524484697015</v>
      </c>
      <c r="AL71" s="171">
        <f>'Brokers Fee'!BU$15*$BI71</f>
        <v>33.431524484697015</v>
      </c>
      <c r="AM71" s="171">
        <f>'Brokers Fee'!BV$15*$BI71</f>
        <v>33.431524484697015</v>
      </c>
      <c r="AN71" s="171">
        <f>'Brokers Fee'!BW$15*$BI71</f>
        <v>33.431524484697015</v>
      </c>
      <c r="AO71" s="171">
        <f>'Brokers Fee'!BX$15*$BI71</f>
        <v>33.431524484697015</v>
      </c>
      <c r="AP71" s="171">
        <f>'Brokers Fee'!BY$15*$BI71</f>
        <v>33.431524484697015</v>
      </c>
      <c r="AQ71" s="171">
        <f>'Brokers Fee'!BZ$15*$BI71</f>
        <v>33.431524484697015</v>
      </c>
      <c r="AR71" s="171">
        <f>'Brokers Fee'!CA$15*$BI71</f>
        <v>33.431524484697015</v>
      </c>
      <c r="AS71" s="171">
        <f>'Brokers Fee'!CB$15*$BI71</f>
        <v>34.43447021923793</v>
      </c>
      <c r="AT71" s="171">
        <f>'Brokers Fee'!CC$15*$BI71</f>
        <v>34.43447021923793</v>
      </c>
      <c r="AU71" s="171">
        <f>'Brokers Fee'!CD$15*$BI71</f>
        <v>34.43447021923793</v>
      </c>
      <c r="AV71" s="171">
        <f>'Brokers Fee'!CE$15*$BI71</f>
        <v>34.43447021923793</v>
      </c>
      <c r="AW71" s="171">
        <f>'Brokers Fee'!CF$15*$BI71</f>
        <v>34.43447021923793</v>
      </c>
      <c r="AX71" s="171">
        <f>'Brokers Fee'!CG$15*$BI71</f>
        <v>34.43447021923793</v>
      </c>
      <c r="AY71" s="171">
        <f>'Brokers Fee'!CH$15*$BI71</f>
        <v>34.43447021923793</v>
      </c>
      <c r="AZ71" s="171">
        <f>'Brokers Fee'!CI$15*$BI71</f>
        <v>34.43447021923793</v>
      </c>
      <c r="BA71" s="171">
        <f>'Brokers Fee'!CJ$15*$BI71</f>
        <v>34.43447021923793</v>
      </c>
      <c r="BB71" s="171">
        <f>'Brokers Fee'!CK$15*$BI71</f>
        <v>34.43447021923793</v>
      </c>
      <c r="BC71" s="171">
        <f>'Brokers Fee'!CL$15*$BI71</f>
        <v>34.43447021923793</v>
      </c>
      <c r="BD71" s="171">
        <f>'Brokers Fee'!CM$15*$BI71</f>
        <v>34.43447021923793</v>
      </c>
      <c r="BE71" s="171">
        <f>'Brokers Fee'!CN$15*$BI71</f>
        <v>35.467504325815078</v>
      </c>
      <c r="BF71" s="171">
        <f>'Brokers Fee'!CO$15*$BI71</f>
        <v>35.467504325815078</v>
      </c>
      <c r="BG71" s="171">
        <f>'Brokers Fee'!CP$15*$BI71</f>
        <v>35.467504325815078</v>
      </c>
      <c r="BI71" s="174">
        <f>SUMIF(Revenue!$P:$P,'Broker''s Fees (USD)'!$F71,Revenue!$F:$F)</f>
        <v>7.748355595194286E-4</v>
      </c>
    </row>
    <row r="72" spans="1:61" s="173" customFormat="1" ht="12.75" hidden="1" customHeight="1">
      <c r="A72" s="179" t="s">
        <v>589</v>
      </c>
      <c r="B72" s="179" t="s">
        <v>589</v>
      </c>
      <c r="C72" s="170" cm="1">
        <f t="array" ref="C72">IFERROR(INDEX('Legal Entity'!B:B,MATCH('Broker''s Fees (USD)'!F72,'Legal Entity'!A:A,0),0),0)</f>
        <v>0</v>
      </c>
      <c r="D72" s="170" t="str" cm="1">
        <f t="array" ref="D72">IFERROR(INDEX('Legal Entity'!C:C,MATCH(F72,'Legal Entity'!A:A,0),0),0)</f>
        <v>CA</v>
      </c>
      <c r="E72" s="170" t="s">
        <v>635</v>
      </c>
      <c r="F72" s="170" t="s">
        <v>130</v>
      </c>
      <c r="G72" s="170"/>
      <c r="H72" s="171">
        <f>'Brokers Fee'!AQ$15*$BI72</f>
        <v>35.543495697820113</v>
      </c>
      <c r="I72" s="171">
        <f>'Brokers Fee'!AR$15*$BI72</f>
        <v>38.087947512392944</v>
      </c>
      <c r="J72" s="171">
        <f>'Brokers Fee'!AS$15*$BI72</f>
        <v>38.087947512392944</v>
      </c>
      <c r="K72" s="171">
        <f>'Brokers Fee'!AT$15*$BI72</f>
        <v>38.087947512392944</v>
      </c>
      <c r="L72" s="171">
        <f>'Brokers Fee'!AU$15*$BI72</f>
        <v>38.087947512392944</v>
      </c>
      <c r="M72" s="171">
        <f>'Brokers Fee'!AV$15*$BI72</f>
        <v>38.087947512392944</v>
      </c>
      <c r="N72" s="171">
        <f>'Brokers Fee'!AW$15*$BI72</f>
        <v>38.087947512392944</v>
      </c>
      <c r="O72" s="171">
        <f>'Brokers Fee'!AX$15*$BI72</f>
        <v>38.087947512392944</v>
      </c>
      <c r="P72" s="171">
        <f>'Brokers Fee'!AY$15*$BI72</f>
        <v>38.087947512392944</v>
      </c>
      <c r="Q72" s="171">
        <f>'Brokers Fee'!AZ$15*$BI72</f>
        <v>38.087947512392944</v>
      </c>
      <c r="R72" s="171">
        <f>'Brokers Fee'!BA$15*$BI72</f>
        <v>38.087947512392944</v>
      </c>
      <c r="S72" s="171">
        <f>'Brokers Fee'!BB$15*$BI72</f>
        <v>38.087947512392944</v>
      </c>
      <c r="T72" s="171">
        <f>'Brokers Fee'!BC$15*$BI72</f>
        <v>38.087947512392944</v>
      </c>
      <c r="U72" s="171">
        <f>'Brokers Fee'!BD$15*$BI72</f>
        <v>39.230585937764729</v>
      </c>
      <c r="V72" s="171">
        <f>'Brokers Fee'!BE$15*$BI72</f>
        <v>39.230585937764729</v>
      </c>
      <c r="W72" s="171">
        <f>'Brokers Fee'!BF$15*$BI72</f>
        <v>39.230585937764729</v>
      </c>
      <c r="X72" s="171">
        <f>'Brokers Fee'!BG$15*$BI72</f>
        <v>39.230585937764729</v>
      </c>
      <c r="Y72" s="171">
        <f>'Brokers Fee'!BH$15*$BI72</f>
        <v>39.230585937764729</v>
      </c>
      <c r="Z72" s="171">
        <f>'Brokers Fee'!BI$15*$BI72</f>
        <v>39.230585937764729</v>
      </c>
      <c r="AA72" s="171">
        <f>'Brokers Fee'!BJ$15*$BI72</f>
        <v>39.230585937764729</v>
      </c>
      <c r="AB72" s="171">
        <f>'Brokers Fee'!BK$15*$BI72</f>
        <v>39.230585937764729</v>
      </c>
      <c r="AC72" s="171">
        <f>'Brokers Fee'!BL$15*$BI72</f>
        <v>39.230585937764729</v>
      </c>
      <c r="AD72" s="171">
        <f>'Brokers Fee'!BM$15*$BI72</f>
        <v>39.230585937764729</v>
      </c>
      <c r="AE72" s="171">
        <f>'Brokers Fee'!BN$15*$BI72</f>
        <v>39.230585937764729</v>
      </c>
      <c r="AF72" s="171">
        <f>'Brokers Fee'!BO$15*$BI72</f>
        <v>39.230585937764729</v>
      </c>
      <c r="AG72" s="171">
        <f>'Brokers Fee'!BP$15*$BI72</f>
        <v>40.407503515897673</v>
      </c>
      <c r="AH72" s="171">
        <f>'Brokers Fee'!BQ$15*$BI72</f>
        <v>40.407503515897673</v>
      </c>
      <c r="AI72" s="171">
        <f>'Brokers Fee'!BR$15*$BI72</f>
        <v>40.407503515897673</v>
      </c>
      <c r="AJ72" s="171">
        <f>'Brokers Fee'!BS$15*$BI72</f>
        <v>40.407503515897673</v>
      </c>
      <c r="AK72" s="171">
        <f>'Brokers Fee'!BT$15*$BI72</f>
        <v>40.407503515897673</v>
      </c>
      <c r="AL72" s="171">
        <f>'Brokers Fee'!BU$15*$BI72</f>
        <v>40.407503515897673</v>
      </c>
      <c r="AM72" s="171">
        <f>'Brokers Fee'!BV$15*$BI72</f>
        <v>40.407503515897673</v>
      </c>
      <c r="AN72" s="171">
        <f>'Brokers Fee'!BW$15*$BI72</f>
        <v>40.407503515897673</v>
      </c>
      <c r="AO72" s="171">
        <f>'Brokers Fee'!BX$15*$BI72</f>
        <v>40.407503515897673</v>
      </c>
      <c r="AP72" s="171">
        <f>'Brokers Fee'!BY$15*$BI72</f>
        <v>40.407503515897673</v>
      </c>
      <c r="AQ72" s="171">
        <f>'Brokers Fee'!BZ$15*$BI72</f>
        <v>40.407503515897673</v>
      </c>
      <c r="AR72" s="171">
        <f>'Brokers Fee'!CA$15*$BI72</f>
        <v>40.407503515897673</v>
      </c>
      <c r="AS72" s="171">
        <f>'Brokers Fee'!CB$15*$BI72</f>
        <v>41.619728621374605</v>
      </c>
      <c r="AT72" s="171">
        <f>'Brokers Fee'!CC$15*$BI72</f>
        <v>41.619728621374605</v>
      </c>
      <c r="AU72" s="171">
        <f>'Brokers Fee'!CD$15*$BI72</f>
        <v>41.619728621374605</v>
      </c>
      <c r="AV72" s="171">
        <f>'Brokers Fee'!CE$15*$BI72</f>
        <v>41.619728621374605</v>
      </c>
      <c r="AW72" s="171">
        <f>'Brokers Fee'!CF$15*$BI72</f>
        <v>41.619728621374605</v>
      </c>
      <c r="AX72" s="171">
        <f>'Brokers Fee'!CG$15*$BI72</f>
        <v>41.619728621374605</v>
      </c>
      <c r="AY72" s="171">
        <f>'Brokers Fee'!CH$15*$BI72</f>
        <v>41.619728621374605</v>
      </c>
      <c r="AZ72" s="171">
        <f>'Brokers Fee'!CI$15*$BI72</f>
        <v>41.619728621374605</v>
      </c>
      <c r="BA72" s="171">
        <f>'Brokers Fee'!CJ$15*$BI72</f>
        <v>41.619728621374605</v>
      </c>
      <c r="BB72" s="171">
        <f>'Brokers Fee'!CK$15*$BI72</f>
        <v>41.619728621374605</v>
      </c>
      <c r="BC72" s="171">
        <f>'Brokers Fee'!CL$15*$BI72</f>
        <v>41.619728621374605</v>
      </c>
      <c r="BD72" s="171">
        <f>'Brokers Fee'!CM$15*$BI72</f>
        <v>41.619728621374605</v>
      </c>
      <c r="BE72" s="171">
        <f>'Brokers Fee'!CN$15*$BI72</f>
        <v>42.868320480015853</v>
      </c>
      <c r="BF72" s="171">
        <f>'Brokers Fee'!CO$15*$BI72</f>
        <v>42.868320480015853</v>
      </c>
      <c r="BG72" s="171">
        <f>'Brokers Fee'!CP$15*$BI72</f>
        <v>42.868320480015853</v>
      </c>
      <c r="BI72" s="174">
        <f>SUMIF(Revenue!$P:$P,'Broker''s Fees (USD)'!$F72,Revenue!$F:$F)</f>
        <v>9.3651638918994988E-4</v>
      </c>
    </row>
    <row r="73" spans="1:61" s="173" customFormat="1" ht="12.75" hidden="1" customHeight="1">
      <c r="A73" s="179" t="s">
        <v>589</v>
      </c>
      <c r="B73" s="179" t="s">
        <v>589</v>
      </c>
      <c r="C73" s="170" cm="1">
        <f t="array" ref="C73">IFERROR(INDEX('Legal Entity'!B:B,MATCH('Broker''s Fees (USD)'!F73,'Legal Entity'!A:A,0),0),0)</f>
        <v>0</v>
      </c>
      <c r="D73" s="170" t="str" cm="1">
        <f t="array" ref="D73">IFERROR(INDEX('Legal Entity'!C:C,MATCH(F73,'Legal Entity'!A:A,0),0),0)</f>
        <v>CA</v>
      </c>
      <c r="E73" s="170" t="s">
        <v>635</v>
      </c>
      <c r="F73" s="170" t="s">
        <v>113</v>
      </c>
      <c r="G73" s="170"/>
      <c r="H73" s="171">
        <f>'Brokers Fee'!AQ$15*$BI73</f>
        <v>64.602023603324184</v>
      </c>
      <c r="I73" s="171">
        <f>'Brokers Fee'!AR$15*$BI73</f>
        <v>69.226687918281698</v>
      </c>
      <c r="J73" s="171">
        <f>'Brokers Fee'!AS$15*$BI73</f>
        <v>69.226687918281698</v>
      </c>
      <c r="K73" s="171">
        <f>'Brokers Fee'!AT$15*$BI73</f>
        <v>69.226687918281698</v>
      </c>
      <c r="L73" s="171">
        <f>'Brokers Fee'!AU$15*$BI73</f>
        <v>69.226687918281698</v>
      </c>
      <c r="M73" s="171">
        <f>'Brokers Fee'!AV$15*$BI73</f>
        <v>69.226687918281698</v>
      </c>
      <c r="N73" s="171">
        <f>'Brokers Fee'!AW$15*$BI73</f>
        <v>69.226687918281698</v>
      </c>
      <c r="O73" s="171">
        <f>'Brokers Fee'!AX$15*$BI73</f>
        <v>69.226687918281698</v>
      </c>
      <c r="P73" s="171">
        <f>'Brokers Fee'!AY$15*$BI73</f>
        <v>69.226687918281698</v>
      </c>
      <c r="Q73" s="171">
        <f>'Brokers Fee'!AZ$15*$BI73</f>
        <v>69.226687918281698</v>
      </c>
      <c r="R73" s="171">
        <f>'Brokers Fee'!BA$15*$BI73</f>
        <v>69.226687918281698</v>
      </c>
      <c r="S73" s="171">
        <f>'Brokers Fee'!BB$15*$BI73</f>
        <v>69.226687918281698</v>
      </c>
      <c r="T73" s="171">
        <f>'Brokers Fee'!BC$15*$BI73</f>
        <v>69.226687918281698</v>
      </c>
      <c r="U73" s="171">
        <f>'Brokers Fee'!BD$15*$BI73</f>
        <v>71.303488555830157</v>
      </c>
      <c r="V73" s="171">
        <f>'Brokers Fee'!BE$15*$BI73</f>
        <v>71.303488555830157</v>
      </c>
      <c r="W73" s="171">
        <f>'Brokers Fee'!BF$15*$BI73</f>
        <v>71.303488555830157</v>
      </c>
      <c r="X73" s="171">
        <f>'Brokers Fee'!BG$15*$BI73</f>
        <v>71.303488555830157</v>
      </c>
      <c r="Y73" s="171">
        <f>'Brokers Fee'!BH$15*$BI73</f>
        <v>71.303488555830157</v>
      </c>
      <c r="Z73" s="171">
        <f>'Brokers Fee'!BI$15*$BI73</f>
        <v>71.303488555830157</v>
      </c>
      <c r="AA73" s="171">
        <f>'Brokers Fee'!BJ$15*$BI73</f>
        <v>71.303488555830157</v>
      </c>
      <c r="AB73" s="171">
        <f>'Brokers Fee'!BK$15*$BI73</f>
        <v>71.303488555830157</v>
      </c>
      <c r="AC73" s="171">
        <f>'Brokers Fee'!BL$15*$BI73</f>
        <v>71.303488555830157</v>
      </c>
      <c r="AD73" s="171">
        <f>'Brokers Fee'!BM$15*$BI73</f>
        <v>71.303488555830157</v>
      </c>
      <c r="AE73" s="171">
        <f>'Brokers Fee'!BN$15*$BI73</f>
        <v>71.303488555830157</v>
      </c>
      <c r="AF73" s="171">
        <f>'Brokers Fee'!BO$15*$BI73</f>
        <v>71.303488555830157</v>
      </c>
      <c r="AG73" s="171">
        <f>'Brokers Fee'!BP$15*$BI73</f>
        <v>73.442593212505059</v>
      </c>
      <c r="AH73" s="171">
        <f>'Brokers Fee'!BQ$15*$BI73</f>
        <v>73.442593212505059</v>
      </c>
      <c r="AI73" s="171">
        <f>'Brokers Fee'!BR$15*$BI73</f>
        <v>73.442593212505059</v>
      </c>
      <c r="AJ73" s="171">
        <f>'Brokers Fee'!BS$15*$BI73</f>
        <v>73.442593212505059</v>
      </c>
      <c r="AK73" s="171">
        <f>'Brokers Fee'!BT$15*$BI73</f>
        <v>73.442593212505059</v>
      </c>
      <c r="AL73" s="171">
        <f>'Brokers Fee'!BU$15*$BI73</f>
        <v>73.442593212505059</v>
      </c>
      <c r="AM73" s="171">
        <f>'Brokers Fee'!BV$15*$BI73</f>
        <v>73.442593212505059</v>
      </c>
      <c r="AN73" s="171">
        <f>'Brokers Fee'!BW$15*$BI73</f>
        <v>73.442593212505059</v>
      </c>
      <c r="AO73" s="171">
        <f>'Brokers Fee'!BX$15*$BI73</f>
        <v>73.442593212505059</v>
      </c>
      <c r="AP73" s="171">
        <f>'Brokers Fee'!BY$15*$BI73</f>
        <v>73.442593212505059</v>
      </c>
      <c r="AQ73" s="171">
        <f>'Brokers Fee'!BZ$15*$BI73</f>
        <v>73.442593212505059</v>
      </c>
      <c r="AR73" s="171">
        <f>'Brokers Fee'!CA$15*$BI73</f>
        <v>73.442593212505059</v>
      </c>
      <c r="AS73" s="171">
        <f>'Brokers Fee'!CB$15*$BI73</f>
        <v>75.645871008880221</v>
      </c>
      <c r="AT73" s="171">
        <f>'Brokers Fee'!CC$15*$BI73</f>
        <v>75.645871008880221</v>
      </c>
      <c r="AU73" s="171">
        <f>'Brokers Fee'!CD$15*$BI73</f>
        <v>75.645871008880221</v>
      </c>
      <c r="AV73" s="171">
        <f>'Brokers Fee'!CE$15*$BI73</f>
        <v>75.645871008880221</v>
      </c>
      <c r="AW73" s="171">
        <f>'Brokers Fee'!CF$15*$BI73</f>
        <v>75.645871008880221</v>
      </c>
      <c r="AX73" s="171">
        <f>'Brokers Fee'!CG$15*$BI73</f>
        <v>75.645871008880221</v>
      </c>
      <c r="AY73" s="171">
        <f>'Brokers Fee'!CH$15*$BI73</f>
        <v>75.645871008880221</v>
      </c>
      <c r="AZ73" s="171">
        <f>'Brokers Fee'!CI$15*$BI73</f>
        <v>75.645871008880221</v>
      </c>
      <c r="BA73" s="171">
        <f>'Brokers Fee'!CJ$15*$BI73</f>
        <v>75.645871008880221</v>
      </c>
      <c r="BB73" s="171">
        <f>'Brokers Fee'!CK$15*$BI73</f>
        <v>75.645871008880221</v>
      </c>
      <c r="BC73" s="171">
        <f>'Brokers Fee'!CL$15*$BI73</f>
        <v>75.645871008880221</v>
      </c>
      <c r="BD73" s="171">
        <f>'Brokers Fee'!CM$15*$BI73</f>
        <v>75.645871008880221</v>
      </c>
      <c r="BE73" s="171">
        <f>'Brokers Fee'!CN$15*$BI73</f>
        <v>77.915247139146643</v>
      </c>
      <c r="BF73" s="171">
        <f>'Brokers Fee'!CO$15*$BI73</f>
        <v>77.915247139146643</v>
      </c>
      <c r="BG73" s="171">
        <f>'Brokers Fee'!CP$15*$BI73</f>
        <v>77.915247139146643</v>
      </c>
      <c r="BI73" s="174">
        <f>SUMIF(Revenue!$P:$P,'Broker''s Fees (USD)'!$F73,Revenue!$F:$F)</f>
        <v>1.7021638612506986E-3</v>
      </c>
    </row>
    <row r="74" spans="1:61" s="173" customFormat="1" ht="12.75" hidden="1" customHeight="1">
      <c r="A74" s="179" t="s">
        <v>589</v>
      </c>
      <c r="B74" s="179" t="s">
        <v>589</v>
      </c>
      <c r="C74" s="170" t="str" cm="1">
        <f t="array" ref="C74">IFERROR(INDEX('Legal Entity'!B:B,MATCH('Broker''s Fees (USD)'!F74,'Legal Entity'!A:A,0),0),0)</f>
        <v>1315 - Corix Multi-Utility Services Inc.</v>
      </c>
      <c r="D74" s="170" t="str" cm="1">
        <f t="array" ref="D74">IFERROR(INDEX('Legal Entity'!C:C,MATCH(F74,'Legal Entity'!A:A,0),0),0)</f>
        <v>CA</v>
      </c>
      <c r="E74" s="170" t="s">
        <v>635</v>
      </c>
      <c r="F74" s="170" t="s">
        <v>144</v>
      </c>
      <c r="G74" s="170"/>
      <c r="H74" s="171">
        <f>'Brokers Fee'!AQ$15*$BI74</f>
        <v>20.74235298497479</v>
      </c>
      <c r="I74" s="171">
        <f>'Brokers Fee'!AR$15*$BI74</f>
        <v>22.227235567707528</v>
      </c>
      <c r="J74" s="171">
        <f>'Brokers Fee'!AS$15*$BI74</f>
        <v>22.227235567707528</v>
      </c>
      <c r="K74" s="171">
        <f>'Brokers Fee'!AT$15*$BI74</f>
        <v>22.227235567707528</v>
      </c>
      <c r="L74" s="171">
        <f>'Brokers Fee'!AU$15*$BI74</f>
        <v>22.227235567707528</v>
      </c>
      <c r="M74" s="171">
        <f>'Brokers Fee'!AV$15*$BI74</f>
        <v>22.227235567707528</v>
      </c>
      <c r="N74" s="171">
        <f>'Brokers Fee'!AW$15*$BI74</f>
        <v>22.227235567707528</v>
      </c>
      <c r="O74" s="171">
        <f>'Brokers Fee'!AX$15*$BI74</f>
        <v>22.227235567707528</v>
      </c>
      <c r="P74" s="171">
        <f>'Brokers Fee'!AY$15*$BI74</f>
        <v>22.227235567707528</v>
      </c>
      <c r="Q74" s="171">
        <f>'Brokers Fee'!AZ$15*$BI74</f>
        <v>22.227235567707528</v>
      </c>
      <c r="R74" s="171">
        <f>'Brokers Fee'!BA$15*$BI74</f>
        <v>22.227235567707528</v>
      </c>
      <c r="S74" s="171">
        <f>'Brokers Fee'!BB$15*$BI74</f>
        <v>22.227235567707528</v>
      </c>
      <c r="T74" s="171">
        <f>'Brokers Fee'!BC$15*$BI74</f>
        <v>22.227235567707528</v>
      </c>
      <c r="U74" s="171">
        <f>'Brokers Fee'!BD$15*$BI74</f>
        <v>22.894052634738756</v>
      </c>
      <c r="V74" s="171">
        <f>'Brokers Fee'!BE$15*$BI74</f>
        <v>22.894052634738756</v>
      </c>
      <c r="W74" s="171">
        <f>'Brokers Fee'!BF$15*$BI74</f>
        <v>22.894052634738756</v>
      </c>
      <c r="X74" s="171">
        <f>'Brokers Fee'!BG$15*$BI74</f>
        <v>22.894052634738756</v>
      </c>
      <c r="Y74" s="171">
        <f>'Brokers Fee'!BH$15*$BI74</f>
        <v>22.894052634738756</v>
      </c>
      <c r="Z74" s="171">
        <f>'Brokers Fee'!BI$15*$BI74</f>
        <v>22.894052634738756</v>
      </c>
      <c r="AA74" s="171">
        <f>'Brokers Fee'!BJ$15*$BI74</f>
        <v>22.894052634738756</v>
      </c>
      <c r="AB74" s="171">
        <f>'Brokers Fee'!BK$15*$BI74</f>
        <v>22.894052634738756</v>
      </c>
      <c r="AC74" s="171">
        <f>'Brokers Fee'!BL$15*$BI74</f>
        <v>22.894052634738756</v>
      </c>
      <c r="AD74" s="171">
        <f>'Brokers Fee'!BM$15*$BI74</f>
        <v>22.894052634738756</v>
      </c>
      <c r="AE74" s="171">
        <f>'Brokers Fee'!BN$15*$BI74</f>
        <v>22.894052634738756</v>
      </c>
      <c r="AF74" s="171">
        <f>'Brokers Fee'!BO$15*$BI74</f>
        <v>22.894052634738756</v>
      </c>
      <c r="AG74" s="171">
        <f>'Brokers Fee'!BP$15*$BI74</f>
        <v>23.580874213780916</v>
      </c>
      <c r="AH74" s="171">
        <f>'Brokers Fee'!BQ$15*$BI74</f>
        <v>23.580874213780916</v>
      </c>
      <c r="AI74" s="171">
        <f>'Brokers Fee'!BR$15*$BI74</f>
        <v>23.580874213780916</v>
      </c>
      <c r="AJ74" s="171">
        <f>'Brokers Fee'!BS$15*$BI74</f>
        <v>23.580874213780916</v>
      </c>
      <c r="AK74" s="171">
        <f>'Brokers Fee'!BT$15*$BI74</f>
        <v>23.580874213780916</v>
      </c>
      <c r="AL74" s="171">
        <f>'Brokers Fee'!BU$15*$BI74</f>
        <v>23.580874213780916</v>
      </c>
      <c r="AM74" s="171">
        <f>'Brokers Fee'!BV$15*$BI74</f>
        <v>23.580874213780916</v>
      </c>
      <c r="AN74" s="171">
        <f>'Brokers Fee'!BW$15*$BI74</f>
        <v>23.580874213780916</v>
      </c>
      <c r="AO74" s="171">
        <f>'Brokers Fee'!BX$15*$BI74</f>
        <v>23.580874213780916</v>
      </c>
      <c r="AP74" s="171">
        <f>'Brokers Fee'!BY$15*$BI74</f>
        <v>23.580874213780916</v>
      </c>
      <c r="AQ74" s="171">
        <f>'Brokers Fee'!BZ$15*$BI74</f>
        <v>23.580874213780916</v>
      </c>
      <c r="AR74" s="171">
        <f>'Brokers Fee'!CA$15*$BI74</f>
        <v>23.580874213780916</v>
      </c>
      <c r="AS74" s="171">
        <f>'Brokers Fee'!CB$15*$BI74</f>
        <v>24.288300440194348</v>
      </c>
      <c r="AT74" s="171">
        <f>'Brokers Fee'!CC$15*$BI74</f>
        <v>24.288300440194348</v>
      </c>
      <c r="AU74" s="171">
        <f>'Brokers Fee'!CD$15*$BI74</f>
        <v>24.288300440194348</v>
      </c>
      <c r="AV74" s="171">
        <f>'Brokers Fee'!CE$15*$BI74</f>
        <v>24.288300440194348</v>
      </c>
      <c r="AW74" s="171">
        <f>'Brokers Fee'!CF$15*$BI74</f>
        <v>24.288300440194348</v>
      </c>
      <c r="AX74" s="171">
        <f>'Brokers Fee'!CG$15*$BI74</f>
        <v>24.288300440194348</v>
      </c>
      <c r="AY74" s="171">
        <f>'Brokers Fee'!CH$15*$BI74</f>
        <v>24.288300440194348</v>
      </c>
      <c r="AZ74" s="171">
        <f>'Brokers Fee'!CI$15*$BI74</f>
        <v>24.288300440194348</v>
      </c>
      <c r="BA74" s="171">
        <f>'Brokers Fee'!CJ$15*$BI74</f>
        <v>24.288300440194348</v>
      </c>
      <c r="BB74" s="171">
        <f>'Brokers Fee'!CK$15*$BI74</f>
        <v>24.288300440194348</v>
      </c>
      <c r="BC74" s="171">
        <f>'Brokers Fee'!CL$15*$BI74</f>
        <v>24.288300440194348</v>
      </c>
      <c r="BD74" s="171">
        <f>'Brokers Fee'!CM$15*$BI74</f>
        <v>24.288300440194348</v>
      </c>
      <c r="BE74" s="171">
        <f>'Brokers Fee'!CN$15*$BI74</f>
        <v>25.01694945340018</v>
      </c>
      <c r="BF74" s="171">
        <f>'Brokers Fee'!CO$15*$BI74</f>
        <v>25.01694945340018</v>
      </c>
      <c r="BG74" s="171">
        <f>'Brokers Fee'!CP$15*$BI74</f>
        <v>25.01694945340018</v>
      </c>
      <c r="BI74" s="174">
        <f>SUMIF(Revenue!$P:$P,'Broker''s Fees (USD)'!$F74,Revenue!$F:$F)</f>
        <v>5.4652906641322108E-4</v>
      </c>
    </row>
    <row r="75" spans="1:61" s="173" customFormat="1" ht="12.75" hidden="1" customHeight="1">
      <c r="A75" s="179" t="s">
        <v>589</v>
      </c>
      <c r="B75" s="179" t="s">
        <v>589</v>
      </c>
      <c r="C75" s="170" t="str" cm="1">
        <f t="array" ref="C75">IFERROR(INDEX('Legal Entity'!B:B,MATCH('Broker''s Fees (USD)'!F75,'Legal Entity'!A:A,0),0),0)</f>
        <v>1315 - Corix Multi-Utility Services Inc.</v>
      </c>
      <c r="D75" s="170" t="str" cm="1">
        <f t="array" ref="D75">IFERROR(INDEX('Legal Entity'!C:C,MATCH(F75,'Legal Entity'!A:A,0),0),0)</f>
        <v>CA</v>
      </c>
      <c r="E75" s="170" t="s">
        <v>635</v>
      </c>
      <c r="F75" s="170" t="s">
        <v>145</v>
      </c>
      <c r="G75" s="170"/>
      <c r="H75" s="171">
        <f>'Brokers Fee'!AQ$15*$BI75</f>
        <v>29.427663175757068</v>
      </c>
      <c r="I75" s="171">
        <f>'Brokers Fee'!AR$15*$BI75</f>
        <v>31.534300958455106</v>
      </c>
      <c r="J75" s="171">
        <f>'Brokers Fee'!AS$15*$BI75</f>
        <v>31.534300958455106</v>
      </c>
      <c r="K75" s="171">
        <f>'Brokers Fee'!AT$15*$BI75</f>
        <v>31.534300958455106</v>
      </c>
      <c r="L75" s="171">
        <f>'Brokers Fee'!AU$15*$BI75</f>
        <v>31.534300958455106</v>
      </c>
      <c r="M75" s="171">
        <f>'Brokers Fee'!AV$15*$BI75</f>
        <v>31.534300958455106</v>
      </c>
      <c r="N75" s="171">
        <f>'Brokers Fee'!AW$15*$BI75</f>
        <v>31.534300958455106</v>
      </c>
      <c r="O75" s="171">
        <f>'Brokers Fee'!AX$15*$BI75</f>
        <v>31.534300958455106</v>
      </c>
      <c r="P75" s="171">
        <f>'Brokers Fee'!AY$15*$BI75</f>
        <v>31.534300958455106</v>
      </c>
      <c r="Q75" s="171">
        <f>'Brokers Fee'!AZ$15*$BI75</f>
        <v>31.534300958455106</v>
      </c>
      <c r="R75" s="171">
        <f>'Brokers Fee'!BA$15*$BI75</f>
        <v>31.534300958455106</v>
      </c>
      <c r="S75" s="171">
        <f>'Brokers Fee'!BB$15*$BI75</f>
        <v>31.534300958455106</v>
      </c>
      <c r="T75" s="171">
        <f>'Brokers Fee'!BC$15*$BI75</f>
        <v>31.534300958455106</v>
      </c>
      <c r="U75" s="171">
        <f>'Brokers Fee'!BD$15*$BI75</f>
        <v>32.480329987208762</v>
      </c>
      <c r="V75" s="171">
        <f>'Brokers Fee'!BE$15*$BI75</f>
        <v>32.480329987208762</v>
      </c>
      <c r="W75" s="171">
        <f>'Brokers Fee'!BF$15*$BI75</f>
        <v>32.480329987208762</v>
      </c>
      <c r="X75" s="171">
        <f>'Brokers Fee'!BG$15*$BI75</f>
        <v>32.480329987208762</v>
      </c>
      <c r="Y75" s="171">
        <f>'Brokers Fee'!BH$15*$BI75</f>
        <v>32.480329987208762</v>
      </c>
      <c r="Z75" s="171">
        <f>'Brokers Fee'!BI$15*$BI75</f>
        <v>32.480329987208762</v>
      </c>
      <c r="AA75" s="171">
        <f>'Brokers Fee'!BJ$15*$BI75</f>
        <v>32.480329987208762</v>
      </c>
      <c r="AB75" s="171">
        <f>'Brokers Fee'!BK$15*$BI75</f>
        <v>32.480329987208762</v>
      </c>
      <c r="AC75" s="171">
        <f>'Brokers Fee'!BL$15*$BI75</f>
        <v>32.480329987208762</v>
      </c>
      <c r="AD75" s="171">
        <f>'Brokers Fee'!BM$15*$BI75</f>
        <v>32.480329987208762</v>
      </c>
      <c r="AE75" s="171">
        <f>'Brokers Fee'!BN$15*$BI75</f>
        <v>32.480329987208762</v>
      </c>
      <c r="AF75" s="171">
        <f>'Brokers Fee'!BO$15*$BI75</f>
        <v>32.480329987208762</v>
      </c>
      <c r="AG75" s="171">
        <f>'Brokers Fee'!BP$15*$BI75</f>
        <v>33.454739886825024</v>
      </c>
      <c r="AH75" s="171">
        <f>'Brokers Fee'!BQ$15*$BI75</f>
        <v>33.454739886825024</v>
      </c>
      <c r="AI75" s="171">
        <f>'Brokers Fee'!BR$15*$BI75</f>
        <v>33.454739886825024</v>
      </c>
      <c r="AJ75" s="171">
        <f>'Brokers Fee'!BS$15*$BI75</f>
        <v>33.454739886825024</v>
      </c>
      <c r="AK75" s="171">
        <f>'Brokers Fee'!BT$15*$BI75</f>
        <v>33.454739886825024</v>
      </c>
      <c r="AL75" s="171">
        <f>'Brokers Fee'!BU$15*$BI75</f>
        <v>33.454739886825024</v>
      </c>
      <c r="AM75" s="171">
        <f>'Brokers Fee'!BV$15*$BI75</f>
        <v>33.454739886825024</v>
      </c>
      <c r="AN75" s="171">
        <f>'Brokers Fee'!BW$15*$BI75</f>
        <v>33.454739886825024</v>
      </c>
      <c r="AO75" s="171">
        <f>'Brokers Fee'!BX$15*$BI75</f>
        <v>33.454739886825024</v>
      </c>
      <c r="AP75" s="171">
        <f>'Brokers Fee'!BY$15*$BI75</f>
        <v>33.454739886825024</v>
      </c>
      <c r="AQ75" s="171">
        <f>'Brokers Fee'!BZ$15*$BI75</f>
        <v>33.454739886825024</v>
      </c>
      <c r="AR75" s="171">
        <f>'Brokers Fee'!CA$15*$BI75</f>
        <v>33.454739886825024</v>
      </c>
      <c r="AS75" s="171">
        <f>'Brokers Fee'!CB$15*$BI75</f>
        <v>34.458382083429782</v>
      </c>
      <c r="AT75" s="171">
        <f>'Brokers Fee'!CC$15*$BI75</f>
        <v>34.458382083429782</v>
      </c>
      <c r="AU75" s="171">
        <f>'Brokers Fee'!CD$15*$BI75</f>
        <v>34.458382083429782</v>
      </c>
      <c r="AV75" s="171">
        <f>'Brokers Fee'!CE$15*$BI75</f>
        <v>34.458382083429782</v>
      </c>
      <c r="AW75" s="171">
        <f>'Brokers Fee'!CF$15*$BI75</f>
        <v>34.458382083429782</v>
      </c>
      <c r="AX75" s="171">
        <f>'Brokers Fee'!CG$15*$BI75</f>
        <v>34.458382083429782</v>
      </c>
      <c r="AY75" s="171">
        <f>'Brokers Fee'!CH$15*$BI75</f>
        <v>34.458382083429782</v>
      </c>
      <c r="AZ75" s="171">
        <f>'Brokers Fee'!CI$15*$BI75</f>
        <v>34.458382083429782</v>
      </c>
      <c r="BA75" s="171">
        <f>'Brokers Fee'!CJ$15*$BI75</f>
        <v>34.458382083429782</v>
      </c>
      <c r="BB75" s="171">
        <f>'Brokers Fee'!CK$15*$BI75</f>
        <v>34.458382083429782</v>
      </c>
      <c r="BC75" s="171">
        <f>'Brokers Fee'!CL$15*$BI75</f>
        <v>34.458382083429782</v>
      </c>
      <c r="BD75" s="171">
        <f>'Brokers Fee'!CM$15*$BI75</f>
        <v>34.458382083429782</v>
      </c>
      <c r="BE75" s="171">
        <f>'Brokers Fee'!CN$15*$BI75</f>
        <v>35.492133545932674</v>
      </c>
      <c r="BF75" s="171">
        <f>'Brokers Fee'!CO$15*$BI75</f>
        <v>35.492133545932674</v>
      </c>
      <c r="BG75" s="171">
        <f>'Brokers Fee'!CP$15*$BI75</f>
        <v>35.492133545932674</v>
      </c>
      <c r="BI75" s="174">
        <f>SUMIF(Revenue!$P:$P,'Broker''s Fees (USD)'!$F75,Revenue!$F:$F)</f>
        <v>7.7537361811455953E-4</v>
      </c>
    </row>
    <row r="76" spans="1:61" s="173" customFormat="1" ht="12.75" hidden="1" customHeight="1">
      <c r="A76" s="179" t="s">
        <v>589</v>
      </c>
      <c r="B76" s="179" t="s">
        <v>589</v>
      </c>
      <c r="C76" s="170" t="str" cm="1">
        <f t="array" ref="C76">IFERROR(INDEX('Legal Entity'!B:B,MATCH('Broker''s Fees (USD)'!F76,'Legal Entity'!A:A,0),0),0)</f>
        <v>1315 - Corix Multi-Utility Services Inc.</v>
      </c>
      <c r="D76" s="170" t="str" cm="1">
        <f t="array" ref="D76">IFERROR(INDEX('Legal Entity'!C:C,MATCH(F76,'Legal Entity'!A:A,0),0),0)</f>
        <v>CA</v>
      </c>
      <c r="E76" s="170" t="s">
        <v>635</v>
      </c>
      <c r="F76" s="170" t="s">
        <v>147</v>
      </c>
      <c r="G76" s="170"/>
      <c r="H76" s="171">
        <f>'Brokers Fee'!AQ$15*$BI76</f>
        <v>68.828832840421626</v>
      </c>
      <c r="I76" s="171">
        <f>'Brokers Fee'!AR$15*$BI76</f>
        <v>73.756081699246764</v>
      </c>
      <c r="J76" s="171">
        <f>'Brokers Fee'!AS$15*$BI76</f>
        <v>73.756081699246764</v>
      </c>
      <c r="K76" s="171">
        <f>'Brokers Fee'!AT$15*$BI76</f>
        <v>73.756081699246764</v>
      </c>
      <c r="L76" s="171">
        <f>'Brokers Fee'!AU$15*$BI76</f>
        <v>73.756081699246764</v>
      </c>
      <c r="M76" s="171">
        <f>'Brokers Fee'!AV$15*$BI76</f>
        <v>73.756081699246764</v>
      </c>
      <c r="N76" s="171">
        <f>'Brokers Fee'!AW$15*$BI76</f>
        <v>73.756081699246764</v>
      </c>
      <c r="O76" s="171">
        <f>'Brokers Fee'!AX$15*$BI76</f>
        <v>73.756081699246764</v>
      </c>
      <c r="P76" s="171">
        <f>'Brokers Fee'!AY$15*$BI76</f>
        <v>73.756081699246764</v>
      </c>
      <c r="Q76" s="171">
        <f>'Brokers Fee'!AZ$15*$BI76</f>
        <v>73.756081699246764</v>
      </c>
      <c r="R76" s="171">
        <f>'Brokers Fee'!BA$15*$BI76</f>
        <v>73.756081699246764</v>
      </c>
      <c r="S76" s="171">
        <f>'Brokers Fee'!BB$15*$BI76</f>
        <v>73.756081699246764</v>
      </c>
      <c r="T76" s="171">
        <f>'Brokers Fee'!BC$15*$BI76</f>
        <v>73.756081699246764</v>
      </c>
      <c r="U76" s="171">
        <f>'Brokers Fee'!BD$15*$BI76</f>
        <v>75.968764150224175</v>
      </c>
      <c r="V76" s="171">
        <f>'Brokers Fee'!BE$15*$BI76</f>
        <v>75.968764150224175</v>
      </c>
      <c r="W76" s="171">
        <f>'Brokers Fee'!BF$15*$BI76</f>
        <v>75.968764150224175</v>
      </c>
      <c r="X76" s="171">
        <f>'Brokers Fee'!BG$15*$BI76</f>
        <v>75.968764150224175</v>
      </c>
      <c r="Y76" s="171">
        <f>'Brokers Fee'!BH$15*$BI76</f>
        <v>75.968764150224175</v>
      </c>
      <c r="Z76" s="171">
        <f>'Brokers Fee'!BI$15*$BI76</f>
        <v>75.968764150224175</v>
      </c>
      <c r="AA76" s="171">
        <f>'Brokers Fee'!BJ$15*$BI76</f>
        <v>75.968764150224175</v>
      </c>
      <c r="AB76" s="171">
        <f>'Brokers Fee'!BK$15*$BI76</f>
        <v>75.968764150224175</v>
      </c>
      <c r="AC76" s="171">
        <f>'Brokers Fee'!BL$15*$BI76</f>
        <v>75.968764150224175</v>
      </c>
      <c r="AD76" s="171">
        <f>'Brokers Fee'!BM$15*$BI76</f>
        <v>75.968764150224175</v>
      </c>
      <c r="AE76" s="171">
        <f>'Brokers Fee'!BN$15*$BI76</f>
        <v>75.968764150224175</v>
      </c>
      <c r="AF76" s="171">
        <f>'Brokers Fee'!BO$15*$BI76</f>
        <v>75.968764150224175</v>
      </c>
      <c r="AG76" s="171">
        <f>'Brokers Fee'!BP$15*$BI76</f>
        <v>78.247827074730893</v>
      </c>
      <c r="AH76" s="171">
        <f>'Brokers Fee'!BQ$15*$BI76</f>
        <v>78.247827074730893</v>
      </c>
      <c r="AI76" s="171">
        <f>'Brokers Fee'!BR$15*$BI76</f>
        <v>78.247827074730893</v>
      </c>
      <c r="AJ76" s="171">
        <f>'Brokers Fee'!BS$15*$BI76</f>
        <v>78.247827074730893</v>
      </c>
      <c r="AK76" s="171">
        <f>'Brokers Fee'!BT$15*$BI76</f>
        <v>78.247827074730893</v>
      </c>
      <c r="AL76" s="171">
        <f>'Brokers Fee'!BU$15*$BI76</f>
        <v>78.247827074730893</v>
      </c>
      <c r="AM76" s="171">
        <f>'Brokers Fee'!BV$15*$BI76</f>
        <v>78.247827074730893</v>
      </c>
      <c r="AN76" s="171">
        <f>'Brokers Fee'!BW$15*$BI76</f>
        <v>78.247827074730893</v>
      </c>
      <c r="AO76" s="171">
        <f>'Brokers Fee'!BX$15*$BI76</f>
        <v>78.247827074730893</v>
      </c>
      <c r="AP76" s="171">
        <f>'Brokers Fee'!BY$15*$BI76</f>
        <v>78.247827074730893</v>
      </c>
      <c r="AQ76" s="171">
        <f>'Brokers Fee'!BZ$15*$BI76</f>
        <v>78.247827074730893</v>
      </c>
      <c r="AR76" s="171">
        <f>'Brokers Fee'!CA$15*$BI76</f>
        <v>78.247827074730893</v>
      </c>
      <c r="AS76" s="171">
        <f>'Brokers Fee'!CB$15*$BI76</f>
        <v>80.595261886972835</v>
      </c>
      <c r="AT76" s="171">
        <f>'Brokers Fee'!CC$15*$BI76</f>
        <v>80.595261886972835</v>
      </c>
      <c r="AU76" s="171">
        <f>'Brokers Fee'!CD$15*$BI76</f>
        <v>80.595261886972835</v>
      </c>
      <c r="AV76" s="171">
        <f>'Brokers Fee'!CE$15*$BI76</f>
        <v>80.595261886972835</v>
      </c>
      <c r="AW76" s="171">
        <f>'Brokers Fee'!CF$15*$BI76</f>
        <v>80.595261886972835</v>
      </c>
      <c r="AX76" s="171">
        <f>'Brokers Fee'!CG$15*$BI76</f>
        <v>80.595261886972835</v>
      </c>
      <c r="AY76" s="171">
        <f>'Brokers Fee'!CH$15*$BI76</f>
        <v>80.595261886972835</v>
      </c>
      <c r="AZ76" s="171">
        <f>'Brokers Fee'!CI$15*$BI76</f>
        <v>80.595261886972835</v>
      </c>
      <c r="BA76" s="171">
        <f>'Brokers Fee'!CJ$15*$BI76</f>
        <v>80.595261886972835</v>
      </c>
      <c r="BB76" s="171">
        <f>'Brokers Fee'!CK$15*$BI76</f>
        <v>80.595261886972835</v>
      </c>
      <c r="BC76" s="171">
        <f>'Brokers Fee'!CL$15*$BI76</f>
        <v>80.595261886972835</v>
      </c>
      <c r="BD76" s="171">
        <f>'Brokers Fee'!CM$15*$BI76</f>
        <v>80.595261886972835</v>
      </c>
      <c r="BE76" s="171">
        <f>'Brokers Fee'!CN$15*$BI76</f>
        <v>83.013119743582024</v>
      </c>
      <c r="BF76" s="171">
        <f>'Brokers Fee'!CO$15*$BI76</f>
        <v>83.013119743582024</v>
      </c>
      <c r="BG76" s="171">
        <f>'Brokers Fee'!CP$15*$BI76</f>
        <v>83.013119743582024</v>
      </c>
      <c r="BI76" s="174">
        <f>SUMIF(Revenue!$P:$P,'Broker''s Fees (USD)'!$F76,Revenue!$F:$F)</f>
        <v>1.8135337770905746E-3</v>
      </c>
    </row>
    <row r="77" spans="1:61" s="173" customFormat="1" ht="12.75" hidden="1" customHeight="1">
      <c r="A77" s="179" t="s">
        <v>589</v>
      </c>
      <c r="B77" s="179" t="s">
        <v>589</v>
      </c>
      <c r="C77" s="170" t="str" cm="1">
        <f t="array" ref="C77">IFERROR(INDEX('Legal Entity'!B:B,MATCH('Broker''s Fees (USD)'!F77,'Legal Entity'!A:A,0),0),0)</f>
        <v>1315 - Corix Multi-Utility Services Inc.</v>
      </c>
      <c r="D77" s="170" t="str" cm="1">
        <f t="array" ref="D77">IFERROR(INDEX('Legal Entity'!C:C,MATCH(F77,'Legal Entity'!A:A,0),0),0)</f>
        <v>CA</v>
      </c>
      <c r="E77" s="170" t="s">
        <v>635</v>
      </c>
      <c r="F77" s="170" t="s">
        <v>148</v>
      </c>
      <c r="G77" s="170"/>
      <c r="H77" s="171">
        <f>'Brokers Fee'!AQ$15*$BI77</f>
        <v>90.715272602796659</v>
      </c>
      <c r="I77" s="171">
        <f>'Brokers Fee'!AR$15*$BI77</f>
        <v>97.209305771228401</v>
      </c>
      <c r="J77" s="171">
        <f>'Brokers Fee'!AS$15*$BI77</f>
        <v>97.209305771228401</v>
      </c>
      <c r="K77" s="171">
        <f>'Brokers Fee'!AT$15*$BI77</f>
        <v>97.209305771228401</v>
      </c>
      <c r="L77" s="171">
        <f>'Brokers Fee'!AU$15*$BI77</f>
        <v>97.209305771228401</v>
      </c>
      <c r="M77" s="171">
        <f>'Brokers Fee'!AV$15*$BI77</f>
        <v>97.209305771228401</v>
      </c>
      <c r="N77" s="171">
        <f>'Brokers Fee'!AW$15*$BI77</f>
        <v>97.209305771228401</v>
      </c>
      <c r="O77" s="171">
        <f>'Brokers Fee'!AX$15*$BI77</f>
        <v>97.209305771228401</v>
      </c>
      <c r="P77" s="171">
        <f>'Brokers Fee'!AY$15*$BI77</f>
        <v>97.209305771228401</v>
      </c>
      <c r="Q77" s="171">
        <f>'Brokers Fee'!AZ$15*$BI77</f>
        <v>97.209305771228401</v>
      </c>
      <c r="R77" s="171">
        <f>'Brokers Fee'!BA$15*$BI77</f>
        <v>97.209305771228401</v>
      </c>
      <c r="S77" s="171">
        <f>'Brokers Fee'!BB$15*$BI77</f>
        <v>97.209305771228401</v>
      </c>
      <c r="T77" s="171">
        <f>'Brokers Fee'!BC$15*$BI77</f>
        <v>97.209305771228401</v>
      </c>
      <c r="U77" s="171">
        <f>'Brokers Fee'!BD$15*$BI77</f>
        <v>100.12558494436526</v>
      </c>
      <c r="V77" s="171">
        <f>'Brokers Fee'!BE$15*$BI77</f>
        <v>100.12558494436526</v>
      </c>
      <c r="W77" s="171">
        <f>'Brokers Fee'!BF$15*$BI77</f>
        <v>100.12558494436526</v>
      </c>
      <c r="X77" s="171">
        <f>'Brokers Fee'!BG$15*$BI77</f>
        <v>100.12558494436526</v>
      </c>
      <c r="Y77" s="171">
        <f>'Brokers Fee'!BH$15*$BI77</f>
        <v>100.12558494436526</v>
      </c>
      <c r="Z77" s="171">
        <f>'Brokers Fee'!BI$15*$BI77</f>
        <v>100.12558494436526</v>
      </c>
      <c r="AA77" s="171">
        <f>'Brokers Fee'!BJ$15*$BI77</f>
        <v>100.12558494436526</v>
      </c>
      <c r="AB77" s="171">
        <f>'Brokers Fee'!BK$15*$BI77</f>
        <v>100.12558494436526</v>
      </c>
      <c r="AC77" s="171">
        <f>'Brokers Fee'!BL$15*$BI77</f>
        <v>100.12558494436526</v>
      </c>
      <c r="AD77" s="171">
        <f>'Brokers Fee'!BM$15*$BI77</f>
        <v>100.12558494436526</v>
      </c>
      <c r="AE77" s="171">
        <f>'Brokers Fee'!BN$15*$BI77</f>
        <v>100.12558494436526</v>
      </c>
      <c r="AF77" s="171">
        <f>'Brokers Fee'!BO$15*$BI77</f>
        <v>100.12558494436526</v>
      </c>
      <c r="AG77" s="171">
        <f>'Brokers Fee'!BP$15*$BI77</f>
        <v>103.1293524926962</v>
      </c>
      <c r="AH77" s="171">
        <f>'Brokers Fee'!BQ$15*$BI77</f>
        <v>103.1293524926962</v>
      </c>
      <c r="AI77" s="171">
        <f>'Brokers Fee'!BR$15*$BI77</f>
        <v>103.1293524926962</v>
      </c>
      <c r="AJ77" s="171">
        <f>'Brokers Fee'!BS$15*$BI77</f>
        <v>103.1293524926962</v>
      </c>
      <c r="AK77" s="171">
        <f>'Brokers Fee'!BT$15*$BI77</f>
        <v>103.1293524926962</v>
      </c>
      <c r="AL77" s="171">
        <f>'Brokers Fee'!BU$15*$BI77</f>
        <v>103.1293524926962</v>
      </c>
      <c r="AM77" s="171">
        <f>'Brokers Fee'!BV$15*$BI77</f>
        <v>103.1293524926962</v>
      </c>
      <c r="AN77" s="171">
        <f>'Brokers Fee'!BW$15*$BI77</f>
        <v>103.1293524926962</v>
      </c>
      <c r="AO77" s="171">
        <f>'Brokers Fee'!BX$15*$BI77</f>
        <v>103.1293524926962</v>
      </c>
      <c r="AP77" s="171">
        <f>'Brokers Fee'!BY$15*$BI77</f>
        <v>103.1293524926962</v>
      </c>
      <c r="AQ77" s="171">
        <f>'Brokers Fee'!BZ$15*$BI77</f>
        <v>103.1293524926962</v>
      </c>
      <c r="AR77" s="171">
        <f>'Brokers Fee'!CA$15*$BI77</f>
        <v>103.1293524926962</v>
      </c>
      <c r="AS77" s="171">
        <f>'Brokers Fee'!CB$15*$BI77</f>
        <v>106.22323306747711</v>
      </c>
      <c r="AT77" s="171">
        <f>'Brokers Fee'!CC$15*$BI77</f>
        <v>106.22323306747711</v>
      </c>
      <c r="AU77" s="171">
        <f>'Brokers Fee'!CD$15*$BI77</f>
        <v>106.22323306747711</v>
      </c>
      <c r="AV77" s="171">
        <f>'Brokers Fee'!CE$15*$BI77</f>
        <v>106.22323306747711</v>
      </c>
      <c r="AW77" s="171">
        <f>'Brokers Fee'!CF$15*$BI77</f>
        <v>106.22323306747711</v>
      </c>
      <c r="AX77" s="171">
        <f>'Brokers Fee'!CG$15*$BI77</f>
        <v>106.22323306747711</v>
      </c>
      <c r="AY77" s="171">
        <f>'Brokers Fee'!CH$15*$BI77</f>
        <v>106.22323306747711</v>
      </c>
      <c r="AZ77" s="171">
        <f>'Brokers Fee'!CI$15*$BI77</f>
        <v>106.22323306747711</v>
      </c>
      <c r="BA77" s="171">
        <f>'Brokers Fee'!CJ$15*$BI77</f>
        <v>106.22323306747711</v>
      </c>
      <c r="BB77" s="171">
        <f>'Brokers Fee'!CK$15*$BI77</f>
        <v>106.22323306747711</v>
      </c>
      <c r="BC77" s="171">
        <f>'Brokers Fee'!CL$15*$BI77</f>
        <v>106.22323306747711</v>
      </c>
      <c r="BD77" s="171">
        <f>'Brokers Fee'!CM$15*$BI77</f>
        <v>106.22323306747711</v>
      </c>
      <c r="BE77" s="171">
        <f>'Brokers Fee'!CN$15*$BI77</f>
        <v>109.40993005950143</v>
      </c>
      <c r="BF77" s="171">
        <f>'Brokers Fee'!CO$15*$BI77</f>
        <v>109.40993005950143</v>
      </c>
      <c r="BG77" s="171">
        <f>'Brokers Fee'!CP$15*$BI77</f>
        <v>109.40993005950143</v>
      </c>
      <c r="BI77" s="174">
        <f>SUMIF(Revenue!$P:$P,'Broker''s Fees (USD)'!$F77,Revenue!$F:$F)</f>
        <v>2.3902077686625374E-3</v>
      </c>
    </row>
    <row r="78" spans="1:61" s="173" customFormat="1" ht="12.75" hidden="1" customHeight="1">
      <c r="A78" s="179" t="s">
        <v>589</v>
      </c>
      <c r="B78" s="179" t="s">
        <v>589</v>
      </c>
      <c r="C78" s="170" t="str" cm="1">
        <f t="array" ref="C78">IFERROR(INDEX('Legal Entity'!B:B,MATCH('Broker''s Fees (USD)'!F78,'Legal Entity'!A:A,0),0),0)</f>
        <v>1315 - Corix Multi-Utility Services Inc.</v>
      </c>
      <c r="D78" s="170" t="str" cm="1">
        <f t="array" ref="D78">IFERROR(INDEX('Legal Entity'!C:C,MATCH(F78,'Legal Entity'!A:A,0),0),0)</f>
        <v>CA</v>
      </c>
      <c r="E78" s="170" t="s">
        <v>635</v>
      </c>
      <c r="F78" s="170" t="s">
        <v>149</v>
      </c>
      <c r="G78" s="170"/>
      <c r="H78" s="171">
        <f>'Brokers Fee'!AQ$15*$BI78</f>
        <v>79.174609033629721</v>
      </c>
      <c r="I78" s="171">
        <f>'Brokers Fee'!AR$15*$BI78</f>
        <v>84.842480852891114</v>
      </c>
      <c r="J78" s="171">
        <f>'Brokers Fee'!AS$15*$BI78</f>
        <v>84.842480852891114</v>
      </c>
      <c r="K78" s="171">
        <f>'Brokers Fee'!AT$15*$BI78</f>
        <v>84.842480852891114</v>
      </c>
      <c r="L78" s="171">
        <f>'Brokers Fee'!AU$15*$BI78</f>
        <v>84.842480852891114</v>
      </c>
      <c r="M78" s="171">
        <f>'Brokers Fee'!AV$15*$BI78</f>
        <v>84.842480852891114</v>
      </c>
      <c r="N78" s="171">
        <f>'Brokers Fee'!AW$15*$BI78</f>
        <v>84.842480852891114</v>
      </c>
      <c r="O78" s="171">
        <f>'Brokers Fee'!AX$15*$BI78</f>
        <v>84.842480852891114</v>
      </c>
      <c r="P78" s="171">
        <f>'Brokers Fee'!AY$15*$BI78</f>
        <v>84.842480852891114</v>
      </c>
      <c r="Q78" s="171">
        <f>'Brokers Fee'!AZ$15*$BI78</f>
        <v>84.842480852891114</v>
      </c>
      <c r="R78" s="171">
        <f>'Brokers Fee'!BA$15*$BI78</f>
        <v>84.842480852891114</v>
      </c>
      <c r="S78" s="171">
        <f>'Brokers Fee'!BB$15*$BI78</f>
        <v>84.842480852891114</v>
      </c>
      <c r="T78" s="171">
        <f>'Brokers Fee'!BC$15*$BI78</f>
        <v>84.842480852891114</v>
      </c>
      <c r="U78" s="171">
        <f>'Brokers Fee'!BD$15*$BI78</f>
        <v>87.38775527847784</v>
      </c>
      <c r="V78" s="171">
        <f>'Brokers Fee'!BE$15*$BI78</f>
        <v>87.38775527847784</v>
      </c>
      <c r="W78" s="171">
        <f>'Brokers Fee'!BF$15*$BI78</f>
        <v>87.38775527847784</v>
      </c>
      <c r="X78" s="171">
        <f>'Brokers Fee'!BG$15*$BI78</f>
        <v>87.38775527847784</v>
      </c>
      <c r="Y78" s="171">
        <f>'Brokers Fee'!BH$15*$BI78</f>
        <v>87.38775527847784</v>
      </c>
      <c r="Z78" s="171">
        <f>'Brokers Fee'!BI$15*$BI78</f>
        <v>87.38775527847784</v>
      </c>
      <c r="AA78" s="171">
        <f>'Brokers Fee'!BJ$15*$BI78</f>
        <v>87.38775527847784</v>
      </c>
      <c r="AB78" s="171">
        <f>'Brokers Fee'!BK$15*$BI78</f>
        <v>87.38775527847784</v>
      </c>
      <c r="AC78" s="171">
        <f>'Brokers Fee'!BL$15*$BI78</f>
        <v>87.38775527847784</v>
      </c>
      <c r="AD78" s="171">
        <f>'Brokers Fee'!BM$15*$BI78</f>
        <v>87.38775527847784</v>
      </c>
      <c r="AE78" s="171">
        <f>'Brokers Fee'!BN$15*$BI78</f>
        <v>87.38775527847784</v>
      </c>
      <c r="AF78" s="171">
        <f>'Brokers Fee'!BO$15*$BI78</f>
        <v>87.38775527847784</v>
      </c>
      <c r="AG78" s="171">
        <f>'Brokers Fee'!BP$15*$BI78</f>
        <v>90.009387936832184</v>
      </c>
      <c r="AH78" s="171">
        <f>'Brokers Fee'!BQ$15*$BI78</f>
        <v>90.009387936832184</v>
      </c>
      <c r="AI78" s="171">
        <f>'Brokers Fee'!BR$15*$BI78</f>
        <v>90.009387936832184</v>
      </c>
      <c r="AJ78" s="171">
        <f>'Brokers Fee'!BS$15*$BI78</f>
        <v>90.009387936832184</v>
      </c>
      <c r="AK78" s="171">
        <f>'Brokers Fee'!BT$15*$BI78</f>
        <v>90.009387936832184</v>
      </c>
      <c r="AL78" s="171">
        <f>'Brokers Fee'!BU$15*$BI78</f>
        <v>90.009387936832184</v>
      </c>
      <c r="AM78" s="171">
        <f>'Brokers Fee'!BV$15*$BI78</f>
        <v>90.009387936832184</v>
      </c>
      <c r="AN78" s="171">
        <f>'Brokers Fee'!BW$15*$BI78</f>
        <v>90.009387936832184</v>
      </c>
      <c r="AO78" s="171">
        <f>'Brokers Fee'!BX$15*$BI78</f>
        <v>90.009387936832184</v>
      </c>
      <c r="AP78" s="171">
        <f>'Brokers Fee'!BY$15*$BI78</f>
        <v>90.009387936832184</v>
      </c>
      <c r="AQ78" s="171">
        <f>'Brokers Fee'!BZ$15*$BI78</f>
        <v>90.009387936832184</v>
      </c>
      <c r="AR78" s="171">
        <f>'Brokers Fee'!CA$15*$BI78</f>
        <v>90.009387936832184</v>
      </c>
      <c r="AS78" s="171">
        <f>'Brokers Fee'!CB$15*$BI78</f>
        <v>92.709669574937152</v>
      </c>
      <c r="AT78" s="171">
        <f>'Brokers Fee'!CC$15*$BI78</f>
        <v>92.709669574937152</v>
      </c>
      <c r="AU78" s="171">
        <f>'Brokers Fee'!CD$15*$BI78</f>
        <v>92.709669574937152</v>
      </c>
      <c r="AV78" s="171">
        <f>'Brokers Fee'!CE$15*$BI78</f>
        <v>92.709669574937152</v>
      </c>
      <c r="AW78" s="171">
        <f>'Brokers Fee'!CF$15*$BI78</f>
        <v>92.709669574937152</v>
      </c>
      <c r="AX78" s="171">
        <f>'Brokers Fee'!CG$15*$BI78</f>
        <v>92.709669574937152</v>
      </c>
      <c r="AY78" s="171">
        <f>'Brokers Fee'!CH$15*$BI78</f>
        <v>92.709669574937152</v>
      </c>
      <c r="AZ78" s="171">
        <f>'Brokers Fee'!CI$15*$BI78</f>
        <v>92.709669574937152</v>
      </c>
      <c r="BA78" s="171">
        <f>'Brokers Fee'!CJ$15*$BI78</f>
        <v>92.709669574937152</v>
      </c>
      <c r="BB78" s="171">
        <f>'Brokers Fee'!CK$15*$BI78</f>
        <v>92.709669574937152</v>
      </c>
      <c r="BC78" s="171">
        <f>'Brokers Fee'!CL$15*$BI78</f>
        <v>92.709669574937152</v>
      </c>
      <c r="BD78" s="171">
        <f>'Brokers Fee'!CM$15*$BI78</f>
        <v>92.709669574937152</v>
      </c>
      <c r="BE78" s="171">
        <f>'Brokers Fee'!CN$15*$BI78</f>
        <v>95.490959662185276</v>
      </c>
      <c r="BF78" s="171">
        <f>'Brokers Fee'!CO$15*$BI78</f>
        <v>95.490959662185276</v>
      </c>
      <c r="BG78" s="171">
        <f>'Brokers Fee'!CP$15*$BI78</f>
        <v>95.490959662185276</v>
      </c>
      <c r="BI78" s="174">
        <f>SUMIF(Revenue!$P:$P,'Broker''s Fees (USD)'!$F78,Revenue!$F:$F)</f>
        <v>2.0861290515172487E-3</v>
      </c>
    </row>
    <row r="79" spans="1:61" s="173" customFormat="1" ht="12.75" hidden="1" customHeight="1">
      <c r="A79" s="179" t="s">
        <v>589</v>
      </c>
      <c r="B79" s="179" t="s">
        <v>589</v>
      </c>
      <c r="C79" s="170" t="str" cm="1">
        <f t="array" ref="C79">IFERROR(INDEX('Legal Entity'!B:B,MATCH('Broker''s Fees (USD)'!F79,'Legal Entity'!A:A,0),0),0)</f>
        <v>1315 - Corix Multi-Utility Services Inc.</v>
      </c>
      <c r="D79" s="170" t="str" cm="1">
        <f t="array" ref="D79">IFERROR(INDEX('Legal Entity'!C:C,MATCH(F79,'Legal Entity'!A:A,0),0),0)</f>
        <v>CA</v>
      </c>
      <c r="E79" s="170" t="s">
        <v>635</v>
      </c>
      <c r="F79" s="170" t="s">
        <v>138</v>
      </c>
      <c r="G79" s="170"/>
      <c r="H79" s="171">
        <f>'Brokers Fee'!AQ$15*$BI79</f>
        <v>0</v>
      </c>
      <c r="I79" s="171">
        <f>'Brokers Fee'!AR$15*$BI79</f>
        <v>0</v>
      </c>
      <c r="J79" s="171">
        <f>'Brokers Fee'!AS$15*$BI79</f>
        <v>0</v>
      </c>
      <c r="K79" s="171">
        <f>'Brokers Fee'!AT$15*$BI79</f>
        <v>0</v>
      </c>
      <c r="L79" s="171">
        <f>'Brokers Fee'!AU$15*$BI79</f>
        <v>0</v>
      </c>
      <c r="M79" s="171">
        <f>'Brokers Fee'!AV$15*$BI79</f>
        <v>0</v>
      </c>
      <c r="N79" s="171">
        <f>'Brokers Fee'!AW$15*$BI79</f>
        <v>0</v>
      </c>
      <c r="O79" s="171">
        <f>'Brokers Fee'!AX$15*$BI79</f>
        <v>0</v>
      </c>
      <c r="P79" s="171">
        <f>'Brokers Fee'!AY$15*$BI79</f>
        <v>0</v>
      </c>
      <c r="Q79" s="171">
        <f>'Brokers Fee'!AZ$15*$BI79</f>
        <v>0</v>
      </c>
      <c r="R79" s="171">
        <f>'Brokers Fee'!BA$15*$BI79</f>
        <v>0</v>
      </c>
      <c r="S79" s="171">
        <f>'Brokers Fee'!BB$15*$BI79</f>
        <v>0</v>
      </c>
      <c r="T79" s="171">
        <f>'Brokers Fee'!BC$15*$BI79</f>
        <v>0</v>
      </c>
      <c r="U79" s="171">
        <f>'Brokers Fee'!BD$15*$BI79</f>
        <v>0</v>
      </c>
      <c r="V79" s="171">
        <f>'Brokers Fee'!BE$15*$BI79</f>
        <v>0</v>
      </c>
      <c r="W79" s="171">
        <f>'Brokers Fee'!BF$15*$BI79</f>
        <v>0</v>
      </c>
      <c r="X79" s="171">
        <f>'Brokers Fee'!BG$15*$BI79</f>
        <v>0</v>
      </c>
      <c r="Y79" s="171">
        <f>'Brokers Fee'!BH$15*$BI79</f>
        <v>0</v>
      </c>
      <c r="Z79" s="171">
        <f>'Brokers Fee'!BI$15*$BI79</f>
        <v>0</v>
      </c>
      <c r="AA79" s="171">
        <f>'Brokers Fee'!BJ$15*$BI79</f>
        <v>0</v>
      </c>
      <c r="AB79" s="171">
        <f>'Brokers Fee'!BK$15*$BI79</f>
        <v>0</v>
      </c>
      <c r="AC79" s="171">
        <f>'Brokers Fee'!BL$15*$BI79</f>
        <v>0</v>
      </c>
      <c r="AD79" s="171">
        <f>'Brokers Fee'!BM$15*$BI79</f>
        <v>0</v>
      </c>
      <c r="AE79" s="171">
        <f>'Brokers Fee'!BN$15*$BI79</f>
        <v>0</v>
      </c>
      <c r="AF79" s="171">
        <f>'Brokers Fee'!BO$15*$BI79</f>
        <v>0</v>
      </c>
      <c r="AG79" s="171">
        <f>'Brokers Fee'!BP$15*$BI79</f>
        <v>0</v>
      </c>
      <c r="AH79" s="171">
        <f>'Brokers Fee'!BQ$15*$BI79</f>
        <v>0</v>
      </c>
      <c r="AI79" s="171">
        <f>'Brokers Fee'!BR$15*$BI79</f>
        <v>0</v>
      </c>
      <c r="AJ79" s="171">
        <f>'Brokers Fee'!BS$15*$BI79</f>
        <v>0</v>
      </c>
      <c r="AK79" s="171">
        <f>'Brokers Fee'!BT$15*$BI79</f>
        <v>0</v>
      </c>
      <c r="AL79" s="171">
        <f>'Brokers Fee'!BU$15*$BI79</f>
        <v>0</v>
      </c>
      <c r="AM79" s="171">
        <f>'Brokers Fee'!BV$15*$BI79</f>
        <v>0</v>
      </c>
      <c r="AN79" s="171">
        <f>'Brokers Fee'!BW$15*$BI79</f>
        <v>0</v>
      </c>
      <c r="AO79" s="171">
        <f>'Brokers Fee'!BX$15*$BI79</f>
        <v>0</v>
      </c>
      <c r="AP79" s="171">
        <f>'Brokers Fee'!BY$15*$BI79</f>
        <v>0</v>
      </c>
      <c r="AQ79" s="171">
        <f>'Brokers Fee'!BZ$15*$BI79</f>
        <v>0</v>
      </c>
      <c r="AR79" s="171">
        <f>'Brokers Fee'!CA$15*$BI79</f>
        <v>0</v>
      </c>
      <c r="AS79" s="171">
        <f>'Brokers Fee'!CB$15*$BI79</f>
        <v>0</v>
      </c>
      <c r="AT79" s="171">
        <f>'Brokers Fee'!CC$15*$BI79</f>
        <v>0</v>
      </c>
      <c r="AU79" s="171">
        <f>'Brokers Fee'!CD$15*$BI79</f>
        <v>0</v>
      </c>
      <c r="AV79" s="171">
        <f>'Brokers Fee'!CE$15*$BI79</f>
        <v>0</v>
      </c>
      <c r="AW79" s="171">
        <f>'Brokers Fee'!CF$15*$BI79</f>
        <v>0</v>
      </c>
      <c r="AX79" s="171">
        <f>'Brokers Fee'!CG$15*$BI79</f>
        <v>0</v>
      </c>
      <c r="AY79" s="171">
        <f>'Brokers Fee'!CH$15*$BI79</f>
        <v>0</v>
      </c>
      <c r="AZ79" s="171">
        <f>'Brokers Fee'!CI$15*$BI79</f>
        <v>0</v>
      </c>
      <c r="BA79" s="171">
        <f>'Brokers Fee'!CJ$15*$BI79</f>
        <v>0</v>
      </c>
      <c r="BB79" s="171">
        <f>'Brokers Fee'!CK$15*$BI79</f>
        <v>0</v>
      </c>
      <c r="BC79" s="171">
        <f>'Brokers Fee'!CL$15*$BI79</f>
        <v>0</v>
      </c>
      <c r="BD79" s="171">
        <f>'Brokers Fee'!CM$15*$BI79</f>
        <v>0</v>
      </c>
      <c r="BE79" s="171">
        <f>'Brokers Fee'!CN$15*$BI79</f>
        <v>0</v>
      </c>
      <c r="BF79" s="171">
        <f>'Brokers Fee'!CO$15*$BI79</f>
        <v>0</v>
      </c>
      <c r="BG79" s="171">
        <f>'Brokers Fee'!CP$15*$BI79</f>
        <v>0</v>
      </c>
      <c r="BI79" s="174">
        <f>SUMIF(Revenue!$P:$P,'Broker''s Fees (USD)'!$F79,Revenue!$F:$F)</f>
        <v>0</v>
      </c>
    </row>
    <row r="80" spans="1:61" s="173" customFormat="1" ht="12.75" hidden="1" customHeight="1">
      <c r="A80" s="179" t="s">
        <v>589</v>
      </c>
      <c r="B80" s="179" t="s">
        <v>589</v>
      </c>
      <c r="C80" s="170" t="str" cm="1">
        <f t="array" ref="C80">IFERROR(INDEX('Legal Entity'!B:B,MATCH('Broker''s Fees (USD)'!F80,'Legal Entity'!A:A,0),0),0)</f>
        <v>1315 - Corix Multi-Utility Services Inc.</v>
      </c>
      <c r="D80" s="170" t="str" cm="1">
        <f t="array" ref="D80">IFERROR(INDEX('Legal Entity'!C:C,MATCH(F80,'Legal Entity'!A:A,0),0),0)</f>
        <v>CA</v>
      </c>
      <c r="E80" s="170" t="s">
        <v>635</v>
      </c>
      <c r="F80" s="170" t="s">
        <v>164</v>
      </c>
      <c r="G80" s="170"/>
      <c r="H80" s="171">
        <f>'Brokers Fee'!AQ$15*$BI80</f>
        <v>4.2116070233130785</v>
      </c>
      <c r="I80" s="171">
        <f>'Brokers Fee'!AR$15*$BI80</f>
        <v>4.5131032864787146</v>
      </c>
      <c r="J80" s="171">
        <f>'Brokers Fee'!AS$15*$BI80</f>
        <v>4.5131032864787146</v>
      </c>
      <c r="K80" s="171">
        <f>'Brokers Fee'!AT$15*$BI80</f>
        <v>4.5131032864787146</v>
      </c>
      <c r="L80" s="171">
        <f>'Brokers Fee'!AU$15*$BI80</f>
        <v>4.5131032864787146</v>
      </c>
      <c r="M80" s="171">
        <f>'Brokers Fee'!AV$15*$BI80</f>
        <v>4.5131032864787146</v>
      </c>
      <c r="N80" s="171">
        <f>'Brokers Fee'!AW$15*$BI80</f>
        <v>4.5131032864787146</v>
      </c>
      <c r="O80" s="171">
        <f>'Brokers Fee'!AX$15*$BI80</f>
        <v>4.5131032864787146</v>
      </c>
      <c r="P80" s="171">
        <f>'Brokers Fee'!AY$15*$BI80</f>
        <v>4.5131032864787146</v>
      </c>
      <c r="Q80" s="171">
        <f>'Brokers Fee'!AZ$15*$BI80</f>
        <v>4.5131032864787146</v>
      </c>
      <c r="R80" s="171">
        <f>'Brokers Fee'!BA$15*$BI80</f>
        <v>4.5131032864787146</v>
      </c>
      <c r="S80" s="171">
        <f>'Brokers Fee'!BB$15*$BI80</f>
        <v>4.5131032864787146</v>
      </c>
      <c r="T80" s="171">
        <f>'Brokers Fee'!BC$15*$BI80</f>
        <v>4.5131032864787146</v>
      </c>
      <c r="U80" s="171">
        <f>'Brokers Fee'!BD$15*$BI80</f>
        <v>4.6484963850730763</v>
      </c>
      <c r="V80" s="171">
        <f>'Brokers Fee'!BE$15*$BI80</f>
        <v>4.6484963850730763</v>
      </c>
      <c r="W80" s="171">
        <f>'Brokers Fee'!BF$15*$BI80</f>
        <v>4.6484963850730763</v>
      </c>
      <c r="X80" s="171">
        <f>'Brokers Fee'!BG$15*$BI80</f>
        <v>4.6484963850730763</v>
      </c>
      <c r="Y80" s="171">
        <f>'Brokers Fee'!BH$15*$BI80</f>
        <v>4.6484963850730763</v>
      </c>
      <c r="Z80" s="171">
        <f>'Brokers Fee'!BI$15*$BI80</f>
        <v>4.6484963850730763</v>
      </c>
      <c r="AA80" s="171">
        <f>'Brokers Fee'!BJ$15*$BI80</f>
        <v>4.6484963850730763</v>
      </c>
      <c r="AB80" s="171">
        <f>'Brokers Fee'!BK$15*$BI80</f>
        <v>4.6484963850730763</v>
      </c>
      <c r="AC80" s="171">
        <f>'Brokers Fee'!BL$15*$BI80</f>
        <v>4.6484963850730763</v>
      </c>
      <c r="AD80" s="171">
        <f>'Brokers Fee'!BM$15*$BI80</f>
        <v>4.6484963850730763</v>
      </c>
      <c r="AE80" s="171">
        <f>'Brokers Fee'!BN$15*$BI80</f>
        <v>4.6484963850730763</v>
      </c>
      <c r="AF80" s="171">
        <f>'Brokers Fee'!BO$15*$BI80</f>
        <v>4.6484963850730763</v>
      </c>
      <c r="AG80" s="171">
        <f>'Brokers Fee'!BP$15*$BI80</f>
        <v>4.7879512766252681</v>
      </c>
      <c r="AH80" s="171">
        <f>'Brokers Fee'!BQ$15*$BI80</f>
        <v>4.7879512766252681</v>
      </c>
      <c r="AI80" s="171">
        <f>'Brokers Fee'!BR$15*$BI80</f>
        <v>4.7879512766252681</v>
      </c>
      <c r="AJ80" s="171">
        <f>'Brokers Fee'!BS$15*$BI80</f>
        <v>4.7879512766252681</v>
      </c>
      <c r="AK80" s="171">
        <f>'Brokers Fee'!BT$15*$BI80</f>
        <v>4.7879512766252681</v>
      </c>
      <c r="AL80" s="171">
        <f>'Brokers Fee'!BU$15*$BI80</f>
        <v>4.7879512766252681</v>
      </c>
      <c r="AM80" s="171">
        <f>'Brokers Fee'!BV$15*$BI80</f>
        <v>4.7879512766252681</v>
      </c>
      <c r="AN80" s="171">
        <f>'Brokers Fee'!BW$15*$BI80</f>
        <v>4.7879512766252681</v>
      </c>
      <c r="AO80" s="171">
        <f>'Brokers Fee'!BX$15*$BI80</f>
        <v>4.7879512766252681</v>
      </c>
      <c r="AP80" s="171">
        <f>'Brokers Fee'!BY$15*$BI80</f>
        <v>4.7879512766252681</v>
      </c>
      <c r="AQ80" s="171">
        <f>'Brokers Fee'!BZ$15*$BI80</f>
        <v>4.7879512766252681</v>
      </c>
      <c r="AR80" s="171">
        <f>'Brokers Fee'!CA$15*$BI80</f>
        <v>4.7879512766252681</v>
      </c>
      <c r="AS80" s="171">
        <f>'Brokers Fee'!CB$15*$BI80</f>
        <v>4.9315898149240276</v>
      </c>
      <c r="AT80" s="171">
        <f>'Brokers Fee'!CC$15*$BI80</f>
        <v>4.9315898149240276</v>
      </c>
      <c r="AU80" s="171">
        <f>'Brokers Fee'!CD$15*$BI80</f>
        <v>4.9315898149240276</v>
      </c>
      <c r="AV80" s="171">
        <f>'Brokers Fee'!CE$15*$BI80</f>
        <v>4.9315898149240276</v>
      </c>
      <c r="AW80" s="171">
        <f>'Brokers Fee'!CF$15*$BI80</f>
        <v>4.9315898149240276</v>
      </c>
      <c r="AX80" s="171">
        <f>'Brokers Fee'!CG$15*$BI80</f>
        <v>4.9315898149240276</v>
      </c>
      <c r="AY80" s="171">
        <f>'Brokers Fee'!CH$15*$BI80</f>
        <v>4.9315898149240276</v>
      </c>
      <c r="AZ80" s="171">
        <f>'Brokers Fee'!CI$15*$BI80</f>
        <v>4.9315898149240276</v>
      </c>
      <c r="BA80" s="171">
        <f>'Brokers Fee'!CJ$15*$BI80</f>
        <v>4.9315898149240276</v>
      </c>
      <c r="BB80" s="171">
        <f>'Brokers Fee'!CK$15*$BI80</f>
        <v>4.9315898149240276</v>
      </c>
      <c r="BC80" s="171">
        <f>'Brokers Fee'!CL$15*$BI80</f>
        <v>4.9315898149240276</v>
      </c>
      <c r="BD80" s="171">
        <f>'Brokers Fee'!CM$15*$BI80</f>
        <v>4.9315898149240276</v>
      </c>
      <c r="BE80" s="171">
        <f>'Brokers Fee'!CN$15*$BI80</f>
        <v>5.0795375093717485</v>
      </c>
      <c r="BF80" s="171">
        <f>'Brokers Fee'!CO$15*$BI80</f>
        <v>5.0795375093717485</v>
      </c>
      <c r="BG80" s="171">
        <f>'Brokers Fee'!CP$15*$BI80</f>
        <v>5.0795375093717485</v>
      </c>
      <c r="BI80" s="174">
        <f>SUMIF(Revenue!$P:$P,'Broker''s Fees (USD)'!$F80,Revenue!$F:$F)</f>
        <v>1.1096936091185027E-4</v>
      </c>
    </row>
    <row r="81" spans="1:61" s="173" customFormat="1" ht="12.75" hidden="1" customHeight="1">
      <c r="A81" s="179" t="s">
        <v>589</v>
      </c>
      <c r="B81" s="179" t="s">
        <v>589</v>
      </c>
      <c r="C81" s="170" t="str" cm="1">
        <f t="array" ref="C81">IFERROR(INDEX('Legal Entity'!B:B,MATCH('Broker''s Fees (USD)'!F81,'Legal Entity'!A:A,0),0),0)</f>
        <v>1315 - Corix Multi-Utility Services Inc.</v>
      </c>
      <c r="D81" s="170" t="str" cm="1">
        <f t="array" ref="D81">IFERROR(INDEX('Legal Entity'!C:C,MATCH(F81,'Legal Entity'!A:A,0),0),0)</f>
        <v>CA</v>
      </c>
      <c r="E81" s="170" t="s">
        <v>635</v>
      </c>
      <c r="F81" s="170" t="s">
        <v>152</v>
      </c>
      <c r="G81" s="170"/>
      <c r="H81" s="171">
        <f>'Brokers Fee'!AQ$15*$BI81</f>
        <v>48.751916876302467</v>
      </c>
      <c r="I81" s="171">
        <f>'Brokers Fee'!AR$15*$BI81</f>
        <v>52.241919784694481</v>
      </c>
      <c r="J81" s="171">
        <f>'Brokers Fee'!AS$15*$BI81</f>
        <v>52.241919784694481</v>
      </c>
      <c r="K81" s="171">
        <f>'Brokers Fee'!AT$15*$BI81</f>
        <v>52.241919784694481</v>
      </c>
      <c r="L81" s="171">
        <f>'Brokers Fee'!AU$15*$BI81</f>
        <v>52.241919784694481</v>
      </c>
      <c r="M81" s="171">
        <f>'Brokers Fee'!AV$15*$BI81</f>
        <v>52.241919784694481</v>
      </c>
      <c r="N81" s="171">
        <f>'Brokers Fee'!AW$15*$BI81</f>
        <v>52.241919784694481</v>
      </c>
      <c r="O81" s="171">
        <f>'Brokers Fee'!AX$15*$BI81</f>
        <v>52.241919784694481</v>
      </c>
      <c r="P81" s="171">
        <f>'Brokers Fee'!AY$15*$BI81</f>
        <v>52.241919784694481</v>
      </c>
      <c r="Q81" s="171">
        <f>'Brokers Fee'!AZ$15*$BI81</f>
        <v>52.241919784694481</v>
      </c>
      <c r="R81" s="171">
        <f>'Brokers Fee'!BA$15*$BI81</f>
        <v>52.241919784694481</v>
      </c>
      <c r="S81" s="171">
        <f>'Brokers Fee'!BB$15*$BI81</f>
        <v>52.241919784694481</v>
      </c>
      <c r="T81" s="171">
        <f>'Brokers Fee'!BC$15*$BI81</f>
        <v>52.241919784694481</v>
      </c>
      <c r="U81" s="171">
        <f>'Brokers Fee'!BD$15*$BI81</f>
        <v>53.809177378235319</v>
      </c>
      <c r="V81" s="171">
        <f>'Brokers Fee'!BE$15*$BI81</f>
        <v>53.809177378235319</v>
      </c>
      <c r="W81" s="171">
        <f>'Brokers Fee'!BF$15*$BI81</f>
        <v>53.809177378235319</v>
      </c>
      <c r="X81" s="171">
        <f>'Brokers Fee'!BG$15*$BI81</f>
        <v>53.809177378235319</v>
      </c>
      <c r="Y81" s="171">
        <f>'Brokers Fee'!BH$15*$BI81</f>
        <v>53.809177378235319</v>
      </c>
      <c r="Z81" s="171">
        <f>'Brokers Fee'!BI$15*$BI81</f>
        <v>53.809177378235319</v>
      </c>
      <c r="AA81" s="171">
        <f>'Brokers Fee'!BJ$15*$BI81</f>
        <v>53.809177378235319</v>
      </c>
      <c r="AB81" s="171">
        <f>'Brokers Fee'!BK$15*$BI81</f>
        <v>53.809177378235319</v>
      </c>
      <c r="AC81" s="171">
        <f>'Brokers Fee'!BL$15*$BI81</f>
        <v>53.809177378235319</v>
      </c>
      <c r="AD81" s="171">
        <f>'Brokers Fee'!BM$15*$BI81</f>
        <v>53.809177378235319</v>
      </c>
      <c r="AE81" s="171">
        <f>'Brokers Fee'!BN$15*$BI81</f>
        <v>53.809177378235319</v>
      </c>
      <c r="AF81" s="171">
        <f>'Brokers Fee'!BO$15*$BI81</f>
        <v>53.809177378235319</v>
      </c>
      <c r="AG81" s="171">
        <f>'Brokers Fee'!BP$15*$BI81</f>
        <v>55.423452699582377</v>
      </c>
      <c r="AH81" s="171">
        <f>'Brokers Fee'!BQ$15*$BI81</f>
        <v>55.423452699582377</v>
      </c>
      <c r="AI81" s="171">
        <f>'Brokers Fee'!BR$15*$BI81</f>
        <v>55.423452699582377</v>
      </c>
      <c r="AJ81" s="171">
        <f>'Brokers Fee'!BS$15*$BI81</f>
        <v>55.423452699582377</v>
      </c>
      <c r="AK81" s="171">
        <f>'Brokers Fee'!BT$15*$BI81</f>
        <v>55.423452699582377</v>
      </c>
      <c r="AL81" s="171">
        <f>'Brokers Fee'!BU$15*$BI81</f>
        <v>55.423452699582377</v>
      </c>
      <c r="AM81" s="171">
        <f>'Brokers Fee'!BV$15*$BI81</f>
        <v>55.423452699582377</v>
      </c>
      <c r="AN81" s="171">
        <f>'Brokers Fee'!BW$15*$BI81</f>
        <v>55.423452699582377</v>
      </c>
      <c r="AO81" s="171">
        <f>'Brokers Fee'!BX$15*$BI81</f>
        <v>55.423452699582377</v>
      </c>
      <c r="AP81" s="171">
        <f>'Brokers Fee'!BY$15*$BI81</f>
        <v>55.423452699582377</v>
      </c>
      <c r="AQ81" s="171">
        <f>'Brokers Fee'!BZ$15*$BI81</f>
        <v>55.423452699582377</v>
      </c>
      <c r="AR81" s="171">
        <f>'Brokers Fee'!CA$15*$BI81</f>
        <v>55.423452699582377</v>
      </c>
      <c r="AS81" s="171">
        <f>'Brokers Fee'!CB$15*$BI81</f>
        <v>57.08615628056986</v>
      </c>
      <c r="AT81" s="171">
        <f>'Brokers Fee'!CC$15*$BI81</f>
        <v>57.08615628056986</v>
      </c>
      <c r="AU81" s="171">
        <f>'Brokers Fee'!CD$15*$BI81</f>
        <v>57.08615628056986</v>
      </c>
      <c r="AV81" s="171">
        <f>'Brokers Fee'!CE$15*$BI81</f>
        <v>57.08615628056986</v>
      </c>
      <c r="AW81" s="171">
        <f>'Brokers Fee'!CF$15*$BI81</f>
        <v>57.08615628056986</v>
      </c>
      <c r="AX81" s="171">
        <f>'Brokers Fee'!CG$15*$BI81</f>
        <v>57.08615628056986</v>
      </c>
      <c r="AY81" s="171">
        <f>'Brokers Fee'!CH$15*$BI81</f>
        <v>57.08615628056986</v>
      </c>
      <c r="AZ81" s="171">
        <f>'Brokers Fee'!CI$15*$BI81</f>
        <v>57.08615628056986</v>
      </c>
      <c r="BA81" s="171">
        <f>'Brokers Fee'!CJ$15*$BI81</f>
        <v>57.08615628056986</v>
      </c>
      <c r="BB81" s="171">
        <f>'Brokers Fee'!CK$15*$BI81</f>
        <v>57.08615628056986</v>
      </c>
      <c r="BC81" s="171">
        <f>'Brokers Fee'!CL$15*$BI81</f>
        <v>57.08615628056986</v>
      </c>
      <c r="BD81" s="171">
        <f>'Brokers Fee'!CM$15*$BI81</f>
        <v>57.08615628056986</v>
      </c>
      <c r="BE81" s="171">
        <f>'Brokers Fee'!CN$15*$BI81</f>
        <v>58.798740968986955</v>
      </c>
      <c r="BF81" s="171">
        <f>'Brokers Fee'!CO$15*$BI81</f>
        <v>58.798740968986955</v>
      </c>
      <c r="BG81" s="171">
        <f>'Brokers Fee'!CP$15*$BI81</f>
        <v>58.798740968986955</v>
      </c>
      <c r="BI81" s="174">
        <f>SUMIF(Revenue!$P:$P,'Broker''s Fees (USD)'!$F81,Revenue!$F:$F)</f>
        <v>1.2845379516760224E-3</v>
      </c>
    </row>
    <row r="82" spans="1:61" s="173" customFormat="1" ht="12.75" hidden="1" customHeight="1">
      <c r="A82" s="179" t="s">
        <v>589</v>
      </c>
      <c r="B82" s="179" t="s">
        <v>589</v>
      </c>
      <c r="C82" s="170" t="str" cm="1">
        <f t="array" ref="C82">IFERROR(INDEX('Legal Entity'!B:B,MATCH('Broker''s Fees (USD)'!F82,'Legal Entity'!A:A,0),0),0)</f>
        <v>1315 - Corix Multi-Utility Services Inc.</v>
      </c>
      <c r="D82" s="170" t="str" cm="1">
        <f t="array" ref="D82">IFERROR(INDEX('Legal Entity'!C:C,MATCH(F82,'Legal Entity'!A:A,0),0),0)</f>
        <v>CA</v>
      </c>
      <c r="E82" s="170" t="s">
        <v>635</v>
      </c>
      <c r="F82" s="170" t="s">
        <v>153</v>
      </c>
      <c r="G82" s="170"/>
      <c r="H82" s="171">
        <f>'Brokers Fee'!AQ$15*$BI82</f>
        <v>29.901243133704394</v>
      </c>
      <c r="I82" s="171">
        <f>'Brokers Fee'!AR$15*$BI82</f>
        <v>32.041783079363242</v>
      </c>
      <c r="J82" s="171">
        <f>'Brokers Fee'!AS$15*$BI82</f>
        <v>32.041783079363242</v>
      </c>
      <c r="K82" s="171">
        <f>'Brokers Fee'!AT$15*$BI82</f>
        <v>32.041783079363242</v>
      </c>
      <c r="L82" s="171">
        <f>'Brokers Fee'!AU$15*$BI82</f>
        <v>32.041783079363242</v>
      </c>
      <c r="M82" s="171">
        <f>'Brokers Fee'!AV$15*$BI82</f>
        <v>32.041783079363242</v>
      </c>
      <c r="N82" s="171">
        <f>'Brokers Fee'!AW$15*$BI82</f>
        <v>32.041783079363242</v>
      </c>
      <c r="O82" s="171">
        <f>'Brokers Fee'!AX$15*$BI82</f>
        <v>32.041783079363242</v>
      </c>
      <c r="P82" s="171">
        <f>'Brokers Fee'!AY$15*$BI82</f>
        <v>32.041783079363242</v>
      </c>
      <c r="Q82" s="171">
        <f>'Brokers Fee'!AZ$15*$BI82</f>
        <v>32.041783079363242</v>
      </c>
      <c r="R82" s="171">
        <f>'Brokers Fee'!BA$15*$BI82</f>
        <v>32.041783079363242</v>
      </c>
      <c r="S82" s="171">
        <f>'Brokers Fee'!BB$15*$BI82</f>
        <v>32.041783079363242</v>
      </c>
      <c r="T82" s="171">
        <f>'Brokers Fee'!BC$15*$BI82</f>
        <v>32.041783079363242</v>
      </c>
      <c r="U82" s="171">
        <f>'Brokers Fee'!BD$15*$BI82</f>
        <v>33.003036571744147</v>
      </c>
      <c r="V82" s="171">
        <f>'Brokers Fee'!BE$15*$BI82</f>
        <v>33.003036571744147</v>
      </c>
      <c r="W82" s="171">
        <f>'Brokers Fee'!BF$15*$BI82</f>
        <v>33.003036571744147</v>
      </c>
      <c r="X82" s="171">
        <f>'Brokers Fee'!BG$15*$BI82</f>
        <v>33.003036571744147</v>
      </c>
      <c r="Y82" s="171">
        <f>'Brokers Fee'!BH$15*$BI82</f>
        <v>33.003036571744147</v>
      </c>
      <c r="Z82" s="171">
        <f>'Brokers Fee'!BI$15*$BI82</f>
        <v>33.003036571744147</v>
      </c>
      <c r="AA82" s="171">
        <f>'Brokers Fee'!BJ$15*$BI82</f>
        <v>33.003036571744147</v>
      </c>
      <c r="AB82" s="171">
        <f>'Brokers Fee'!BK$15*$BI82</f>
        <v>33.003036571744147</v>
      </c>
      <c r="AC82" s="171">
        <f>'Brokers Fee'!BL$15*$BI82</f>
        <v>33.003036571744147</v>
      </c>
      <c r="AD82" s="171">
        <f>'Brokers Fee'!BM$15*$BI82</f>
        <v>33.003036571744147</v>
      </c>
      <c r="AE82" s="171">
        <f>'Brokers Fee'!BN$15*$BI82</f>
        <v>33.003036571744147</v>
      </c>
      <c r="AF82" s="171">
        <f>'Brokers Fee'!BO$15*$BI82</f>
        <v>33.003036571744147</v>
      </c>
      <c r="AG82" s="171">
        <f>'Brokers Fee'!BP$15*$BI82</f>
        <v>33.99312766889647</v>
      </c>
      <c r="AH82" s="171">
        <f>'Brokers Fee'!BQ$15*$BI82</f>
        <v>33.99312766889647</v>
      </c>
      <c r="AI82" s="171">
        <f>'Brokers Fee'!BR$15*$BI82</f>
        <v>33.99312766889647</v>
      </c>
      <c r="AJ82" s="171">
        <f>'Brokers Fee'!BS$15*$BI82</f>
        <v>33.99312766889647</v>
      </c>
      <c r="AK82" s="171">
        <f>'Brokers Fee'!BT$15*$BI82</f>
        <v>33.99312766889647</v>
      </c>
      <c r="AL82" s="171">
        <f>'Brokers Fee'!BU$15*$BI82</f>
        <v>33.99312766889647</v>
      </c>
      <c r="AM82" s="171">
        <f>'Brokers Fee'!BV$15*$BI82</f>
        <v>33.99312766889647</v>
      </c>
      <c r="AN82" s="171">
        <f>'Brokers Fee'!BW$15*$BI82</f>
        <v>33.99312766889647</v>
      </c>
      <c r="AO82" s="171">
        <f>'Brokers Fee'!BX$15*$BI82</f>
        <v>33.99312766889647</v>
      </c>
      <c r="AP82" s="171">
        <f>'Brokers Fee'!BY$15*$BI82</f>
        <v>33.99312766889647</v>
      </c>
      <c r="AQ82" s="171">
        <f>'Brokers Fee'!BZ$15*$BI82</f>
        <v>33.99312766889647</v>
      </c>
      <c r="AR82" s="171">
        <f>'Brokers Fee'!CA$15*$BI82</f>
        <v>33.99312766889647</v>
      </c>
      <c r="AS82" s="171">
        <f>'Brokers Fee'!CB$15*$BI82</f>
        <v>35.012921498963365</v>
      </c>
      <c r="AT82" s="171">
        <f>'Brokers Fee'!CC$15*$BI82</f>
        <v>35.012921498963365</v>
      </c>
      <c r="AU82" s="171">
        <f>'Brokers Fee'!CD$15*$BI82</f>
        <v>35.012921498963365</v>
      </c>
      <c r="AV82" s="171">
        <f>'Brokers Fee'!CE$15*$BI82</f>
        <v>35.012921498963365</v>
      </c>
      <c r="AW82" s="171">
        <f>'Brokers Fee'!CF$15*$BI82</f>
        <v>35.012921498963365</v>
      </c>
      <c r="AX82" s="171">
        <f>'Brokers Fee'!CG$15*$BI82</f>
        <v>35.012921498963365</v>
      </c>
      <c r="AY82" s="171">
        <f>'Brokers Fee'!CH$15*$BI82</f>
        <v>35.012921498963365</v>
      </c>
      <c r="AZ82" s="171">
        <f>'Brokers Fee'!CI$15*$BI82</f>
        <v>35.012921498963365</v>
      </c>
      <c r="BA82" s="171">
        <f>'Brokers Fee'!CJ$15*$BI82</f>
        <v>35.012921498963365</v>
      </c>
      <c r="BB82" s="171">
        <f>'Brokers Fee'!CK$15*$BI82</f>
        <v>35.012921498963365</v>
      </c>
      <c r="BC82" s="171">
        <f>'Brokers Fee'!CL$15*$BI82</f>
        <v>35.012921498963365</v>
      </c>
      <c r="BD82" s="171">
        <f>'Brokers Fee'!CM$15*$BI82</f>
        <v>35.012921498963365</v>
      </c>
      <c r="BE82" s="171">
        <f>'Brokers Fee'!CN$15*$BI82</f>
        <v>36.063309143932273</v>
      </c>
      <c r="BF82" s="171">
        <f>'Brokers Fee'!CO$15*$BI82</f>
        <v>36.063309143932273</v>
      </c>
      <c r="BG82" s="171">
        <f>'Brokers Fee'!CP$15*$BI82</f>
        <v>36.063309143932273</v>
      </c>
      <c r="BI82" s="174">
        <f>SUMIF(Revenue!$P:$P,'Broker''s Fees (USD)'!$F82,Revenue!$F:$F)</f>
        <v>7.8785172088701024E-4</v>
      </c>
    </row>
    <row r="83" spans="1:61" s="173" customFormat="1" ht="12.75" hidden="1" customHeight="1">
      <c r="A83" s="179" t="s">
        <v>589</v>
      </c>
      <c r="B83" s="179" t="s">
        <v>589</v>
      </c>
      <c r="C83" s="170" t="str" cm="1">
        <f t="array" ref="C83">IFERROR(INDEX('Legal Entity'!B:B,MATCH('Broker''s Fees (USD)'!F83,'Legal Entity'!A:A,0),0),0)</f>
        <v>1315 - Corix Multi-Utility Services Inc.</v>
      </c>
      <c r="D83" s="170" t="str" cm="1">
        <f t="array" ref="D83">IFERROR(INDEX('Legal Entity'!C:C,MATCH(F83,'Legal Entity'!A:A,0),0),0)</f>
        <v>CA</v>
      </c>
      <c r="E83" s="170" t="s">
        <v>635</v>
      </c>
      <c r="F83" s="170" t="s">
        <v>140</v>
      </c>
      <c r="G83" s="170"/>
      <c r="H83" s="171">
        <f>'Brokers Fee'!AQ$15*$BI83</f>
        <v>0</v>
      </c>
      <c r="I83" s="171">
        <f>'Brokers Fee'!AR$15*$BI83</f>
        <v>0</v>
      </c>
      <c r="J83" s="171">
        <f>'Brokers Fee'!AS$15*$BI83</f>
        <v>0</v>
      </c>
      <c r="K83" s="171">
        <f>'Brokers Fee'!AT$15*$BI83</f>
        <v>0</v>
      </c>
      <c r="L83" s="171">
        <f>'Brokers Fee'!AU$15*$BI83</f>
        <v>0</v>
      </c>
      <c r="M83" s="171">
        <f>'Brokers Fee'!AV$15*$BI83</f>
        <v>0</v>
      </c>
      <c r="N83" s="171">
        <f>'Brokers Fee'!AW$15*$BI83</f>
        <v>0</v>
      </c>
      <c r="O83" s="171">
        <f>'Brokers Fee'!AX$15*$BI83</f>
        <v>0</v>
      </c>
      <c r="P83" s="171">
        <f>'Brokers Fee'!AY$15*$BI83</f>
        <v>0</v>
      </c>
      <c r="Q83" s="171">
        <f>'Brokers Fee'!AZ$15*$BI83</f>
        <v>0</v>
      </c>
      <c r="R83" s="171">
        <f>'Brokers Fee'!BA$15*$BI83</f>
        <v>0</v>
      </c>
      <c r="S83" s="171">
        <f>'Brokers Fee'!BB$15*$BI83</f>
        <v>0</v>
      </c>
      <c r="T83" s="171">
        <f>'Brokers Fee'!BC$15*$BI83</f>
        <v>0</v>
      </c>
      <c r="U83" s="171">
        <f>'Brokers Fee'!BD$15*$BI83</f>
        <v>0</v>
      </c>
      <c r="V83" s="171">
        <f>'Brokers Fee'!BE$15*$BI83</f>
        <v>0</v>
      </c>
      <c r="W83" s="171">
        <f>'Brokers Fee'!BF$15*$BI83</f>
        <v>0</v>
      </c>
      <c r="X83" s="171">
        <f>'Brokers Fee'!BG$15*$BI83</f>
        <v>0</v>
      </c>
      <c r="Y83" s="171">
        <f>'Brokers Fee'!BH$15*$BI83</f>
        <v>0</v>
      </c>
      <c r="Z83" s="171">
        <f>'Brokers Fee'!BI$15*$BI83</f>
        <v>0</v>
      </c>
      <c r="AA83" s="171">
        <f>'Brokers Fee'!BJ$15*$BI83</f>
        <v>0</v>
      </c>
      <c r="AB83" s="171">
        <f>'Brokers Fee'!BK$15*$BI83</f>
        <v>0</v>
      </c>
      <c r="AC83" s="171">
        <f>'Brokers Fee'!BL$15*$BI83</f>
        <v>0</v>
      </c>
      <c r="AD83" s="171">
        <f>'Brokers Fee'!BM$15*$BI83</f>
        <v>0</v>
      </c>
      <c r="AE83" s="171">
        <f>'Brokers Fee'!BN$15*$BI83</f>
        <v>0</v>
      </c>
      <c r="AF83" s="171">
        <f>'Brokers Fee'!BO$15*$BI83</f>
        <v>0</v>
      </c>
      <c r="AG83" s="171">
        <f>'Brokers Fee'!BP$15*$BI83</f>
        <v>0</v>
      </c>
      <c r="AH83" s="171">
        <f>'Brokers Fee'!BQ$15*$BI83</f>
        <v>0</v>
      </c>
      <c r="AI83" s="171">
        <f>'Brokers Fee'!BR$15*$BI83</f>
        <v>0</v>
      </c>
      <c r="AJ83" s="171">
        <f>'Brokers Fee'!BS$15*$BI83</f>
        <v>0</v>
      </c>
      <c r="AK83" s="171">
        <f>'Brokers Fee'!BT$15*$BI83</f>
        <v>0</v>
      </c>
      <c r="AL83" s="171">
        <f>'Brokers Fee'!BU$15*$BI83</f>
        <v>0</v>
      </c>
      <c r="AM83" s="171">
        <f>'Brokers Fee'!BV$15*$BI83</f>
        <v>0</v>
      </c>
      <c r="AN83" s="171">
        <f>'Brokers Fee'!BW$15*$BI83</f>
        <v>0</v>
      </c>
      <c r="AO83" s="171">
        <f>'Brokers Fee'!BX$15*$BI83</f>
        <v>0</v>
      </c>
      <c r="AP83" s="171">
        <f>'Brokers Fee'!BY$15*$BI83</f>
        <v>0</v>
      </c>
      <c r="AQ83" s="171">
        <f>'Brokers Fee'!BZ$15*$BI83</f>
        <v>0</v>
      </c>
      <c r="AR83" s="171">
        <f>'Brokers Fee'!CA$15*$BI83</f>
        <v>0</v>
      </c>
      <c r="AS83" s="171">
        <f>'Brokers Fee'!CB$15*$BI83</f>
        <v>0</v>
      </c>
      <c r="AT83" s="171">
        <f>'Brokers Fee'!CC$15*$BI83</f>
        <v>0</v>
      </c>
      <c r="AU83" s="171">
        <f>'Brokers Fee'!CD$15*$BI83</f>
        <v>0</v>
      </c>
      <c r="AV83" s="171">
        <f>'Brokers Fee'!CE$15*$BI83</f>
        <v>0</v>
      </c>
      <c r="AW83" s="171">
        <f>'Brokers Fee'!CF$15*$BI83</f>
        <v>0</v>
      </c>
      <c r="AX83" s="171">
        <f>'Brokers Fee'!CG$15*$BI83</f>
        <v>0</v>
      </c>
      <c r="AY83" s="171">
        <f>'Brokers Fee'!CH$15*$BI83</f>
        <v>0</v>
      </c>
      <c r="AZ83" s="171">
        <f>'Brokers Fee'!CI$15*$BI83</f>
        <v>0</v>
      </c>
      <c r="BA83" s="171">
        <f>'Brokers Fee'!CJ$15*$BI83</f>
        <v>0</v>
      </c>
      <c r="BB83" s="171">
        <f>'Brokers Fee'!CK$15*$BI83</f>
        <v>0</v>
      </c>
      <c r="BC83" s="171">
        <f>'Brokers Fee'!CL$15*$BI83</f>
        <v>0</v>
      </c>
      <c r="BD83" s="171">
        <f>'Brokers Fee'!CM$15*$BI83</f>
        <v>0</v>
      </c>
      <c r="BE83" s="171">
        <f>'Brokers Fee'!CN$15*$BI83</f>
        <v>0</v>
      </c>
      <c r="BF83" s="171">
        <f>'Brokers Fee'!CO$15*$BI83</f>
        <v>0</v>
      </c>
      <c r="BG83" s="171">
        <f>'Brokers Fee'!CP$15*$BI83</f>
        <v>0</v>
      </c>
      <c r="BI83" s="174">
        <f>SUMIF(Revenue!$P:$P,'Broker''s Fees (USD)'!$F83,Revenue!$F:$F)</f>
        <v>0</v>
      </c>
    </row>
    <row r="84" spans="1:61" s="173" customFormat="1" ht="12.75" hidden="1" customHeight="1">
      <c r="A84" s="179" t="s">
        <v>589</v>
      </c>
      <c r="B84" s="179" t="s">
        <v>589</v>
      </c>
      <c r="C84" s="170" t="str" cm="1">
        <f t="array" ref="C84">IFERROR(INDEX('Legal Entity'!B:B,MATCH('Broker''s Fees (USD)'!F84,'Legal Entity'!A:A,0),0),0)</f>
        <v>1315 - Corix Multi-Utility Services Inc.</v>
      </c>
      <c r="D84" s="170" t="str" cm="1">
        <f t="array" ref="D84">IFERROR(INDEX('Legal Entity'!C:C,MATCH(F84,'Legal Entity'!A:A,0),0),0)</f>
        <v>CA</v>
      </c>
      <c r="E84" s="170" t="s">
        <v>635</v>
      </c>
      <c r="F84" s="170" t="s">
        <v>154</v>
      </c>
      <c r="G84" s="170"/>
      <c r="H84" s="171">
        <f>'Brokers Fee'!AQ$15*$BI84</f>
        <v>180.70387245347541</v>
      </c>
      <c r="I84" s="171">
        <f>'Brokers Fee'!AR$15*$BI84</f>
        <v>193.63991847645511</v>
      </c>
      <c r="J84" s="171">
        <f>'Brokers Fee'!AS$15*$BI84</f>
        <v>193.63991847645511</v>
      </c>
      <c r="K84" s="171">
        <f>'Brokers Fee'!AT$15*$BI84</f>
        <v>193.63991847645511</v>
      </c>
      <c r="L84" s="171">
        <f>'Brokers Fee'!AU$15*$BI84</f>
        <v>193.63991847645511</v>
      </c>
      <c r="M84" s="171">
        <f>'Brokers Fee'!AV$15*$BI84</f>
        <v>193.63991847645511</v>
      </c>
      <c r="N84" s="171">
        <f>'Brokers Fee'!AW$15*$BI84</f>
        <v>193.63991847645511</v>
      </c>
      <c r="O84" s="171">
        <f>'Brokers Fee'!AX$15*$BI84</f>
        <v>193.63991847645511</v>
      </c>
      <c r="P84" s="171">
        <f>'Brokers Fee'!AY$15*$BI84</f>
        <v>193.63991847645511</v>
      </c>
      <c r="Q84" s="171">
        <f>'Brokers Fee'!AZ$15*$BI84</f>
        <v>193.63991847645511</v>
      </c>
      <c r="R84" s="171">
        <f>'Brokers Fee'!BA$15*$BI84</f>
        <v>193.63991847645511</v>
      </c>
      <c r="S84" s="171">
        <f>'Brokers Fee'!BB$15*$BI84</f>
        <v>193.63991847645511</v>
      </c>
      <c r="T84" s="171">
        <f>'Brokers Fee'!BC$15*$BI84</f>
        <v>193.63991847645511</v>
      </c>
      <c r="U84" s="171">
        <f>'Brokers Fee'!BD$15*$BI84</f>
        <v>199.44911603074877</v>
      </c>
      <c r="V84" s="171">
        <f>'Brokers Fee'!BE$15*$BI84</f>
        <v>199.44911603074877</v>
      </c>
      <c r="W84" s="171">
        <f>'Brokers Fee'!BF$15*$BI84</f>
        <v>199.44911603074877</v>
      </c>
      <c r="X84" s="171">
        <f>'Brokers Fee'!BG$15*$BI84</f>
        <v>199.44911603074877</v>
      </c>
      <c r="Y84" s="171">
        <f>'Brokers Fee'!BH$15*$BI84</f>
        <v>199.44911603074877</v>
      </c>
      <c r="Z84" s="171">
        <f>'Brokers Fee'!BI$15*$BI84</f>
        <v>199.44911603074877</v>
      </c>
      <c r="AA84" s="171">
        <f>'Brokers Fee'!BJ$15*$BI84</f>
        <v>199.44911603074877</v>
      </c>
      <c r="AB84" s="171">
        <f>'Brokers Fee'!BK$15*$BI84</f>
        <v>199.44911603074877</v>
      </c>
      <c r="AC84" s="171">
        <f>'Brokers Fee'!BL$15*$BI84</f>
        <v>199.44911603074877</v>
      </c>
      <c r="AD84" s="171">
        <f>'Brokers Fee'!BM$15*$BI84</f>
        <v>199.44911603074877</v>
      </c>
      <c r="AE84" s="171">
        <f>'Brokers Fee'!BN$15*$BI84</f>
        <v>199.44911603074877</v>
      </c>
      <c r="AF84" s="171">
        <f>'Brokers Fee'!BO$15*$BI84</f>
        <v>199.44911603074877</v>
      </c>
      <c r="AG84" s="171">
        <f>'Brokers Fee'!BP$15*$BI84</f>
        <v>205.43258951167124</v>
      </c>
      <c r="AH84" s="171">
        <f>'Brokers Fee'!BQ$15*$BI84</f>
        <v>205.43258951167124</v>
      </c>
      <c r="AI84" s="171">
        <f>'Brokers Fee'!BR$15*$BI84</f>
        <v>205.43258951167124</v>
      </c>
      <c r="AJ84" s="171">
        <f>'Brokers Fee'!BS$15*$BI84</f>
        <v>205.43258951167124</v>
      </c>
      <c r="AK84" s="171">
        <f>'Brokers Fee'!BT$15*$BI84</f>
        <v>205.43258951167124</v>
      </c>
      <c r="AL84" s="171">
        <f>'Brokers Fee'!BU$15*$BI84</f>
        <v>205.43258951167124</v>
      </c>
      <c r="AM84" s="171">
        <f>'Brokers Fee'!BV$15*$BI84</f>
        <v>205.43258951167124</v>
      </c>
      <c r="AN84" s="171">
        <f>'Brokers Fee'!BW$15*$BI84</f>
        <v>205.43258951167124</v>
      </c>
      <c r="AO84" s="171">
        <f>'Brokers Fee'!BX$15*$BI84</f>
        <v>205.43258951167124</v>
      </c>
      <c r="AP84" s="171">
        <f>'Brokers Fee'!BY$15*$BI84</f>
        <v>205.43258951167124</v>
      </c>
      <c r="AQ84" s="171">
        <f>'Brokers Fee'!BZ$15*$BI84</f>
        <v>205.43258951167124</v>
      </c>
      <c r="AR84" s="171">
        <f>'Brokers Fee'!CA$15*$BI84</f>
        <v>205.43258951167124</v>
      </c>
      <c r="AS84" s="171">
        <f>'Brokers Fee'!CB$15*$BI84</f>
        <v>211.59556719702141</v>
      </c>
      <c r="AT84" s="171">
        <f>'Brokers Fee'!CC$15*$BI84</f>
        <v>211.59556719702141</v>
      </c>
      <c r="AU84" s="171">
        <f>'Brokers Fee'!CD$15*$BI84</f>
        <v>211.59556719702141</v>
      </c>
      <c r="AV84" s="171">
        <f>'Brokers Fee'!CE$15*$BI84</f>
        <v>211.59556719702141</v>
      </c>
      <c r="AW84" s="171">
        <f>'Brokers Fee'!CF$15*$BI84</f>
        <v>211.59556719702141</v>
      </c>
      <c r="AX84" s="171">
        <f>'Brokers Fee'!CG$15*$BI84</f>
        <v>211.59556719702141</v>
      </c>
      <c r="AY84" s="171">
        <f>'Brokers Fee'!CH$15*$BI84</f>
        <v>211.59556719702141</v>
      </c>
      <c r="AZ84" s="171">
        <f>'Brokers Fee'!CI$15*$BI84</f>
        <v>211.59556719702141</v>
      </c>
      <c r="BA84" s="171">
        <f>'Brokers Fee'!CJ$15*$BI84</f>
        <v>211.59556719702141</v>
      </c>
      <c r="BB84" s="171">
        <f>'Brokers Fee'!CK$15*$BI84</f>
        <v>211.59556719702141</v>
      </c>
      <c r="BC84" s="171">
        <f>'Brokers Fee'!CL$15*$BI84</f>
        <v>211.59556719702141</v>
      </c>
      <c r="BD84" s="171">
        <f>'Brokers Fee'!CM$15*$BI84</f>
        <v>211.59556719702141</v>
      </c>
      <c r="BE84" s="171">
        <f>'Brokers Fee'!CN$15*$BI84</f>
        <v>217.94343421293206</v>
      </c>
      <c r="BF84" s="171">
        <f>'Brokers Fee'!CO$15*$BI84</f>
        <v>217.94343421293206</v>
      </c>
      <c r="BG84" s="171">
        <f>'Brokers Fee'!CP$15*$BI84</f>
        <v>217.94343421293206</v>
      </c>
      <c r="BI84" s="174">
        <f>SUMIF(Revenue!$P:$P,'Broker''s Fees (USD)'!$F84,Revenue!$F:$F)</f>
        <v>4.7612688290856282E-3</v>
      </c>
    </row>
    <row r="85" spans="1:61" s="173" customFormat="1" ht="12.75" hidden="1" customHeight="1">
      <c r="A85" s="179" t="s">
        <v>589</v>
      </c>
      <c r="B85" s="179" t="s">
        <v>589</v>
      </c>
      <c r="C85" s="170" t="str" cm="1">
        <f t="array" ref="C85">IFERROR(INDEX('Legal Entity'!B:B,MATCH('Broker''s Fees (USD)'!F85,'Legal Entity'!A:A,0),0),0)</f>
        <v>1315 - Corix Multi-Utility Services Inc.</v>
      </c>
      <c r="D85" s="170" t="str" cm="1">
        <f t="array" ref="D85">IFERROR(INDEX('Legal Entity'!C:C,MATCH(F85,'Legal Entity'!A:A,0),0),0)</f>
        <v>CA</v>
      </c>
      <c r="E85" s="170" t="s">
        <v>635</v>
      </c>
      <c r="F85" s="170" t="s">
        <v>155</v>
      </c>
      <c r="G85" s="170"/>
      <c r="H85" s="171">
        <f>'Brokers Fee'!AQ$15*$BI85</f>
        <v>24.95250186554113</v>
      </c>
      <c r="I85" s="171">
        <f>'Brokers Fee'!AR$15*$BI85</f>
        <v>26.738776327391594</v>
      </c>
      <c r="J85" s="171">
        <f>'Brokers Fee'!AS$15*$BI85</f>
        <v>26.738776327391594</v>
      </c>
      <c r="K85" s="171">
        <f>'Brokers Fee'!AT$15*$BI85</f>
        <v>26.738776327391594</v>
      </c>
      <c r="L85" s="171">
        <f>'Brokers Fee'!AU$15*$BI85</f>
        <v>26.738776327391594</v>
      </c>
      <c r="M85" s="171">
        <f>'Brokers Fee'!AV$15*$BI85</f>
        <v>26.738776327391594</v>
      </c>
      <c r="N85" s="171">
        <f>'Brokers Fee'!AW$15*$BI85</f>
        <v>26.738776327391594</v>
      </c>
      <c r="O85" s="171">
        <f>'Brokers Fee'!AX$15*$BI85</f>
        <v>26.738776327391594</v>
      </c>
      <c r="P85" s="171">
        <f>'Brokers Fee'!AY$15*$BI85</f>
        <v>26.738776327391594</v>
      </c>
      <c r="Q85" s="171">
        <f>'Brokers Fee'!AZ$15*$BI85</f>
        <v>26.738776327391594</v>
      </c>
      <c r="R85" s="171">
        <f>'Brokers Fee'!BA$15*$BI85</f>
        <v>26.738776327391594</v>
      </c>
      <c r="S85" s="171">
        <f>'Brokers Fee'!BB$15*$BI85</f>
        <v>26.738776327391594</v>
      </c>
      <c r="T85" s="171">
        <f>'Brokers Fee'!BC$15*$BI85</f>
        <v>26.738776327391594</v>
      </c>
      <c r="U85" s="171">
        <f>'Brokers Fee'!BD$15*$BI85</f>
        <v>27.540939617213347</v>
      </c>
      <c r="V85" s="171">
        <f>'Brokers Fee'!BE$15*$BI85</f>
        <v>27.540939617213347</v>
      </c>
      <c r="W85" s="171">
        <f>'Brokers Fee'!BF$15*$BI85</f>
        <v>27.540939617213347</v>
      </c>
      <c r="X85" s="171">
        <f>'Brokers Fee'!BG$15*$BI85</f>
        <v>27.540939617213347</v>
      </c>
      <c r="Y85" s="171">
        <f>'Brokers Fee'!BH$15*$BI85</f>
        <v>27.540939617213347</v>
      </c>
      <c r="Z85" s="171">
        <f>'Brokers Fee'!BI$15*$BI85</f>
        <v>27.540939617213347</v>
      </c>
      <c r="AA85" s="171">
        <f>'Brokers Fee'!BJ$15*$BI85</f>
        <v>27.540939617213347</v>
      </c>
      <c r="AB85" s="171">
        <f>'Brokers Fee'!BK$15*$BI85</f>
        <v>27.540939617213347</v>
      </c>
      <c r="AC85" s="171">
        <f>'Brokers Fee'!BL$15*$BI85</f>
        <v>27.540939617213347</v>
      </c>
      <c r="AD85" s="171">
        <f>'Brokers Fee'!BM$15*$BI85</f>
        <v>27.540939617213347</v>
      </c>
      <c r="AE85" s="171">
        <f>'Brokers Fee'!BN$15*$BI85</f>
        <v>27.540939617213347</v>
      </c>
      <c r="AF85" s="171">
        <f>'Brokers Fee'!BO$15*$BI85</f>
        <v>27.540939617213347</v>
      </c>
      <c r="AG85" s="171">
        <f>'Brokers Fee'!BP$15*$BI85</f>
        <v>28.367167805729746</v>
      </c>
      <c r="AH85" s="171">
        <f>'Brokers Fee'!BQ$15*$BI85</f>
        <v>28.367167805729746</v>
      </c>
      <c r="AI85" s="171">
        <f>'Brokers Fee'!BR$15*$BI85</f>
        <v>28.367167805729746</v>
      </c>
      <c r="AJ85" s="171">
        <f>'Brokers Fee'!BS$15*$BI85</f>
        <v>28.367167805729746</v>
      </c>
      <c r="AK85" s="171">
        <f>'Brokers Fee'!BT$15*$BI85</f>
        <v>28.367167805729746</v>
      </c>
      <c r="AL85" s="171">
        <f>'Brokers Fee'!BU$15*$BI85</f>
        <v>28.367167805729746</v>
      </c>
      <c r="AM85" s="171">
        <f>'Brokers Fee'!BV$15*$BI85</f>
        <v>28.367167805729746</v>
      </c>
      <c r="AN85" s="171">
        <f>'Brokers Fee'!BW$15*$BI85</f>
        <v>28.367167805729746</v>
      </c>
      <c r="AO85" s="171">
        <f>'Brokers Fee'!BX$15*$BI85</f>
        <v>28.367167805729746</v>
      </c>
      <c r="AP85" s="171">
        <f>'Brokers Fee'!BY$15*$BI85</f>
        <v>28.367167805729746</v>
      </c>
      <c r="AQ85" s="171">
        <f>'Brokers Fee'!BZ$15*$BI85</f>
        <v>28.367167805729746</v>
      </c>
      <c r="AR85" s="171">
        <f>'Brokers Fee'!CA$15*$BI85</f>
        <v>28.367167805729746</v>
      </c>
      <c r="AS85" s="171">
        <f>'Brokers Fee'!CB$15*$BI85</f>
        <v>29.21818283990164</v>
      </c>
      <c r="AT85" s="171">
        <f>'Brokers Fee'!CC$15*$BI85</f>
        <v>29.21818283990164</v>
      </c>
      <c r="AU85" s="171">
        <f>'Brokers Fee'!CD$15*$BI85</f>
        <v>29.21818283990164</v>
      </c>
      <c r="AV85" s="171">
        <f>'Brokers Fee'!CE$15*$BI85</f>
        <v>29.21818283990164</v>
      </c>
      <c r="AW85" s="171">
        <f>'Brokers Fee'!CF$15*$BI85</f>
        <v>29.21818283990164</v>
      </c>
      <c r="AX85" s="171">
        <f>'Brokers Fee'!CG$15*$BI85</f>
        <v>29.21818283990164</v>
      </c>
      <c r="AY85" s="171">
        <f>'Brokers Fee'!CH$15*$BI85</f>
        <v>29.21818283990164</v>
      </c>
      <c r="AZ85" s="171">
        <f>'Brokers Fee'!CI$15*$BI85</f>
        <v>29.21818283990164</v>
      </c>
      <c r="BA85" s="171">
        <f>'Brokers Fee'!CJ$15*$BI85</f>
        <v>29.21818283990164</v>
      </c>
      <c r="BB85" s="171">
        <f>'Brokers Fee'!CK$15*$BI85</f>
        <v>29.21818283990164</v>
      </c>
      <c r="BC85" s="171">
        <f>'Brokers Fee'!CL$15*$BI85</f>
        <v>29.21818283990164</v>
      </c>
      <c r="BD85" s="171">
        <f>'Brokers Fee'!CM$15*$BI85</f>
        <v>29.21818283990164</v>
      </c>
      <c r="BE85" s="171">
        <f>'Brokers Fee'!CN$15*$BI85</f>
        <v>30.094728325098693</v>
      </c>
      <c r="BF85" s="171">
        <f>'Brokers Fee'!CO$15*$BI85</f>
        <v>30.094728325098693</v>
      </c>
      <c r="BG85" s="171">
        <f>'Brokers Fee'!CP$15*$BI85</f>
        <v>30.094728325098693</v>
      </c>
      <c r="BI85" s="174">
        <f>SUMIF(Revenue!$P:$P,'Broker''s Fees (USD)'!$F85,Revenue!$F:$F)</f>
        <v>6.5746000750863836E-4</v>
      </c>
    </row>
    <row r="86" spans="1:61" s="173" customFormat="1" ht="12.75" hidden="1" customHeight="1">
      <c r="A86" s="179" t="s">
        <v>589</v>
      </c>
      <c r="B86" s="179" t="s">
        <v>589</v>
      </c>
      <c r="C86" s="170" t="str" cm="1">
        <f t="array" ref="C86">IFERROR(INDEX('Legal Entity'!B:B,MATCH('Broker''s Fees (USD)'!F86,'Legal Entity'!A:A,0),0),0)</f>
        <v>1315 - Corix Multi-Utility Services Inc.</v>
      </c>
      <c r="D86" s="170" t="str" cm="1">
        <f t="array" ref="D86">IFERROR(INDEX('Legal Entity'!C:C,MATCH(F86,'Legal Entity'!A:A,0),0),0)</f>
        <v>CA</v>
      </c>
      <c r="E86" s="170" t="s">
        <v>635</v>
      </c>
      <c r="F86" s="170" t="s">
        <v>156</v>
      </c>
      <c r="G86" s="170"/>
      <c r="H86" s="171">
        <f>'Brokers Fee'!AQ$15*$BI86</f>
        <v>54.846946104489376</v>
      </c>
      <c r="I86" s="171">
        <f>'Brokers Fee'!AR$15*$BI86</f>
        <v>58.773273799598577</v>
      </c>
      <c r="J86" s="171">
        <f>'Brokers Fee'!AS$15*$BI86</f>
        <v>58.773273799598577</v>
      </c>
      <c r="K86" s="171">
        <f>'Brokers Fee'!AT$15*$BI86</f>
        <v>58.773273799598577</v>
      </c>
      <c r="L86" s="171">
        <f>'Brokers Fee'!AU$15*$BI86</f>
        <v>58.773273799598577</v>
      </c>
      <c r="M86" s="171">
        <f>'Brokers Fee'!AV$15*$BI86</f>
        <v>58.773273799598577</v>
      </c>
      <c r="N86" s="171">
        <f>'Brokers Fee'!AW$15*$BI86</f>
        <v>58.773273799598577</v>
      </c>
      <c r="O86" s="171">
        <f>'Brokers Fee'!AX$15*$BI86</f>
        <v>58.773273799598577</v>
      </c>
      <c r="P86" s="171">
        <f>'Brokers Fee'!AY$15*$BI86</f>
        <v>58.773273799598577</v>
      </c>
      <c r="Q86" s="171">
        <f>'Brokers Fee'!AZ$15*$BI86</f>
        <v>58.773273799598577</v>
      </c>
      <c r="R86" s="171">
        <f>'Brokers Fee'!BA$15*$BI86</f>
        <v>58.773273799598577</v>
      </c>
      <c r="S86" s="171">
        <f>'Brokers Fee'!BB$15*$BI86</f>
        <v>58.773273799598577</v>
      </c>
      <c r="T86" s="171">
        <f>'Brokers Fee'!BC$15*$BI86</f>
        <v>58.773273799598577</v>
      </c>
      <c r="U86" s="171">
        <f>'Brokers Fee'!BD$15*$BI86</f>
        <v>60.53647201358654</v>
      </c>
      <c r="V86" s="171">
        <f>'Brokers Fee'!BE$15*$BI86</f>
        <v>60.53647201358654</v>
      </c>
      <c r="W86" s="171">
        <f>'Brokers Fee'!BF$15*$BI86</f>
        <v>60.53647201358654</v>
      </c>
      <c r="X86" s="171">
        <f>'Brokers Fee'!BG$15*$BI86</f>
        <v>60.53647201358654</v>
      </c>
      <c r="Y86" s="171">
        <f>'Brokers Fee'!BH$15*$BI86</f>
        <v>60.53647201358654</v>
      </c>
      <c r="Z86" s="171">
        <f>'Brokers Fee'!BI$15*$BI86</f>
        <v>60.53647201358654</v>
      </c>
      <c r="AA86" s="171">
        <f>'Brokers Fee'!BJ$15*$BI86</f>
        <v>60.53647201358654</v>
      </c>
      <c r="AB86" s="171">
        <f>'Brokers Fee'!BK$15*$BI86</f>
        <v>60.53647201358654</v>
      </c>
      <c r="AC86" s="171">
        <f>'Brokers Fee'!BL$15*$BI86</f>
        <v>60.53647201358654</v>
      </c>
      <c r="AD86" s="171">
        <f>'Brokers Fee'!BM$15*$BI86</f>
        <v>60.53647201358654</v>
      </c>
      <c r="AE86" s="171">
        <f>'Brokers Fee'!BN$15*$BI86</f>
        <v>60.53647201358654</v>
      </c>
      <c r="AF86" s="171">
        <f>'Brokers Fee'!BO$15*$BI86</f>
        <v>60.53647201358654</v>
      </c>
      <c r="AG86" s="171">
        <f>'Brokers Fee'!BP$15*$BI86</f>
        <v>62.352566173994134</v>
      </c>
      <c r="AH86" s="171">
        <f>'Brokers Fee'!BQ$15*$BI86</f>
        <v>62.352566173994134</v>
      </c>
      <c r="AI86" s="171">
        <f>'Brokers Fee'!BR$15*$BI86</f>
        <v>62.352566173994134</v>
      </c>
      <c r="AJ86" s="171">
        <f>'Brokers Fee'!BS$15*$BI86</f>
        <v>62.352566173994134</v>
      </c>
      <c r="AK86" s="171">
        <f>'Brokers Fee'!BT$15*$BI86</f>
        <v>62.352566173994134</v>
      </c>
      <c r="AL86" s="171">
        <f>'Brokers Fee'!BU$15*$BI86</f>
        <v>62.352566173994134</v>
      </c>
      <c r="AM86" s="171">
        <f>'Brokers Fee'!BV$15*$BI86</f>
        <v>62.352566173994134</v>
      </c>
      <c r="AN86" s="171">
        <f>'Brokers Fee'!BW$15*$BI86</f>
        <v>62.352566173994134</v>
      </c>
      <c r="AO86" s="171">
        <f>'Brokers Fee'!BX$15*$BI86</f>
        <v>62.352566173994134</v>
      </c>
      <c r="AP86" s="171">
        <f>'Brokers Fee'!BY$15*$BI86</f>
        <v>62.352566173994134</v>
      </c>
      <c r="AQ86" s="171">
        <f>'Brokers Fee'!BZ$15*$BI86</f>
        <v>62.352566173994134</v>
      </c>
      <c r="AR86" s="171">
        <f>'Brokers Fee'!CA$15*$BI86</f>
        <v>62.352566173994134</v>
      </c>
      <c r="AS86" s="171">
        <f>'Brokers Fee'!CB$15*$BI86</f>
        <v>64.223143159213976</v>
      </c>
      <c r="AT86" s="171">
        <f>'Brokers Fee'!CC$15*$BI86</f>
        <v>64.223143159213976</v>
      </c>
      <c r="AU86" s="171">
        <f>'Brokers Fee'!CD$15*$BI86</f>
        <v>64.223143159213976</v>
      </c>
      <c r="AV86" s="171">
        <f>'Brokers Fee'!CE$15*$BI86</f>
        <v>64.223143159213976</v>
      </c>
      <c r="AW86" s="171">
        <f>'Brokers Fee'!CF$15*$BI86</f>
        <v>64.223143159213976</v>
      </c>
      <c r="AX86" s="171">
        <f>'Brokers Fee'!CG$15*$BI86</f>
        <v>64.223143159213976</v>
      </c>
      <c r="AY86" s="171">
        <f>'Brokers Fee'!CH$15*$BI86</f>
        <v>64.223143159213976</v>
      </c>
      <c r="AZ86" s="171">
        <f>'Brokers Fee'!CI$15*$BI86</f>
        <v>64.223143159213976</v>
      </c>
      <c r="BA86" s="171">
        <f>'Brokers Fee'!CJ$15*$BI86</f>
        <v>64.223143159213976</v>
      </c>
      <c r="BB86" s="171">
        <f>'Brokers Fee'!CK$15*$BI86</f>
        <v>64.223143159213976</v>
      </c>
      <c r="BC86" s="171">
        <f>'Brokers Fee'!CL$15*$BI86</f>
        <v>64.223143159213976</v>
      </c>
      <c r="BD86" s="171">
        <f>'Brokers Fee'!CM$15*$BI86</f>
        <v>64.223143159213976</v>
      </c>
      <c r="BE86" s="171">
        <f>'Brokers Fee'!CN$15*$BI86</f>
        <v>66.149837453990386</v>
      </c>
      <c r="BF86" s="171">
        <f>'Brokers Fee'!CO$15*$BI86</f>
        <v>66.149837453990386</v>
      </c>
      <c r="BG86" s="171">
        <f>'Brokers Fee'!CP$15*$BI86</f>
        <v>66.149837453990386</v>
      </c>
      <c r="BI86" s="174">
        <f>SUMIF(Revenue!$P:$P,'Broker''s Fees (USD)'!$F86,Revenue!$F:$F)</f>
        <v>1.4451325879863415E-3</v>
      </c>
    </row>
    <row r="87" spans="1:61" s="173" customFormat="1" ht="12.75" hidden="1" customHeight="1">
      <c r="A87" s="179" t="s">
        <v>589</v>
      </c>
      <c r="B87" s="179" t="s">
        <v>589</v>
      </c>
      <c r="C87" s="170" t="str" cm="1">
        <f t="array" ref="C87">IFERROR(INDEX('Legal Entity'!B:B,MATCH('Broker''s Fees (USD)'!F87,'Legal Entity'!A:A,0),0),0)</f>
        <v>1315 - Corix Multi-Utility Services Inc.</v>
      </c>
      <c r="D87" s="170" t="str" cm="1">
        <f t="array" ref="D87">IFERROR(INDEX('Legal Entity'!C:C,MATCH(F87,'Legal Entity'!A:A,0),0),0)</f>
        <v>CA</v>
      </c>
      <c r="E87" s="170" t="s">
        <v>635</v>
      </c>
      <c r="F87" s="170" t="s">
        <v>157</v>
      </c>
      <c r="G87" s="170"/>
      <c r="H87" s="171">
        <f>'Brokers Fee'!AQ$15*$BI87</f>
        <v>28.260243433713235</v>
      </c>
      <c r="I87" s="171">
        <f>'Brokers Fee'!AR$15*$BI87</f>
        <v>30.283309152867908</v>
      </c>
      <c r="J87" s="171">
        <f>'Brokers Fee'!AS$15*$BI87</f>
        <v>30.283309152867908</v>
      </c>
      <c r="K87" s="171">
        <f>'Brokers Fee'!AT$15*$BI87</f>
        <v>30.283309152867908</v>
      </c>
      <c r="L87" s="171">
        <f>'Brokers Fee'!AU$15*$BI87</f>
        <v>30.283309152867908</v>
      </c>
      <c r="M87" s="171">
        <f>'Brokers Fee'!AV$15*$BI87</f>
        <v>30.283309152867908</v>
      </c>
      <c r="N87" s="171">
        <f>'Brokers Fee'!AW$15*$BI87</f>
        <v>30.283309152867908</v>
      </c>
      <c r="O87" s="171">
        <f>'Brokers Fee'!AX$15*$BI87</f>
        <v>30.283309152867908</v>
      </c>
      <c r="P87" s="171">
        <f>'Brokers Fee'!AY$15*$BI87</f>
        <v>30.283309152867908</v>
      </c>
      <c r="Q87" s="171">
        <f>'Brokers Fee'!AZ$15*$BI87</f>
        <v>30.283309152867908</v>
      </c>
      <c r="R87" s="171">
        <f>'Brokers Fee'!BA$15*$BI87</f>
        <v>30.283309152867908</v>
      </c>
      <c r="S87" s="171">
        <f>'Brokers Fee'!BB$15*$BI87</f>
        <v>30.283309152867908</v>
      </c>
      <c r="T87" s="171">
        <f>'Brokers Fee'!BC$15*$BI87</f>
        <v>30.283309152867908</v>
      </c>
      <c r="U87" s="171">
        <f>'Brokers Fee'!BD$15*$BI87</f>
        <v>31.191808427453946</v>
      </c>
      <c r="V87" s="171">
        <f>'Brokers Fee'!BE$15*$BI87</f>
        <v>31.191808427453946</v>
      </c>
      <c r="W87" s="171">
        <f>'Brokers Fee'!BF$15*$BI87</f>
        <v>31.191808427453946</v>
      </c>
      <c r="X87" s="171">
        <f>'Brokers Fee'!BG$15*$BI87</f>
        <v>31.191808427453946</v>
      </c>
      <c r="Y87" s="171">
        <f>'Brokers Fee'!BH$15*$BI87</f>
        <v>31.191808427453946</v>
      </c>
      <c r="Z87" s="171">
        <f>'Brokers Fee'!BI$15*$BI87</f>
        <v>31.191808427453946</v>
      </c>
      <c r="AA87" s="171">
        <f>'Brokers Fee'!BJ$15*$BI87</f>
        <v>31.191808427453946</v>
      </c>
      <c r="AB87" s="171">
        <f>'Brokers Fee'!BK$15*$BI87</f>
        <v>31.191808427453946</v>
      </c>
      <c r="AC87" s="171">
        <f>'Brokers Fee'!BL$15*$BI87</f>
        <v>31.191808427453946</v>
      </c>
      <c r="AD87" s="171">
        <f>'Brokers Fee'!BM$15*$BI87</f>
        <v>31.191808427453946</v>
      </c>
      <c r="AE87" s="171">
        <f>'Brokers Fee'!BN$15*$BI87</f>
        <v>31.191808427453946</v>
      </c>
      <c r="AF87" s="171">
        <f>'Brokers Fee'!BO$15*$BI87</f>
        <v>31.191808427453946</v>
      </c>
      <c r="AG87" s="171">
        <f>'Brokers Fee'!BP$15*$BI87</f>
        <v>32.127562680277563</v>
      </c>
      <c r="AH87" s="171">
        <f>'Brokers Fee'!BQ$15*$BI87</f>
        <v>32.127562680277563</v>
      </c>
      <c r="AI87" s="171">
        <f>'Brokers Fee'!BR$15*$BI87</f>
        <v>32.127562680277563</v>
      </c>
      <c r="AJ87" s="171">
        <f>'Brokers Fee'!BS$15*$BI87</f>
        <v>32.127562680277563</v>
      </c>
      <c r="AK87" s="171">
        <f>'Brokers Fee'!BT$15*$BI87</f>
        <v>32.127562680277563</v>
      </c>
      <c r="AL87" s="171">
        <f>'Brokers Fee'!BU$15*$BI87</f>
        <v>32.127562680277563</v>
      </c>
      <c r="AM87" s="171">
        <f>'Brokers Fee'!BV$15*$BI87</f>
        <v>32.127562680277563</v>
      </c>
      <c r="AN87" s="171">
        <f>'Brokers Fee'!BW$15*$BI87</f>
        <v>32.127562680277563</v>
      </c>
      <c r="AO87" s="171">
        <f>'Brokers Fee'!BX$15*$BI87</f>
        <v>32.127562680277563</v>
      </c>
      <c r="AP87" s="171">
        <f>'Brokers Fee'!BY$15*$BI87</f>
        <v>32.127562680277563</v>
      </c>
      <c r="AQ87" s="171">
        <f>'Brokers Fee'!BZ$15*$BI87</f>
        <v>32.127562680277563</v>
      </c>
      <c r="AR87" s="171">
        <f>'Brokers Fee'!CA$15*$BI87</f>
        <v>32.127562680277563</v>
      </c>
      <c r="AS87" s="171">
        <f>'Brokers Fee'!CB$15*$BI87</f>
        <v>33.091389560685897</v>
      </c>
      <c r="AT87" s="171">
        <f>'Brokers Fee'!CC$15*$BI87</f>
        <v>33.091389560685897</v>
      </c>
      <c r="AU87" s="171">
        <f>'Brokers Fee'!CD$15*$BI87</f>
        <v>33.091389560685897</v>
      </c>
      <c r="AV87" s="171">
        <f>'Brokers Fee'!CE$15*$BI87</f>
        <v>33.091389560685897</v>
      </c>
      <c r="AW87" s="171">
        <f>'Brokers Fee'!CF$15*$BI87</f>
        <v>33.091389560685897</v>
      </c>
      <c r="AX87" s="171">
        <f>'Brokers Fee'!CG$15*$BI87</f>
        <v>33.091389560685897</v>
      </c>
      <c r="AY87" s="171">
        <f>'Brokers Fee'!CH$15*$BI87</f>
        <v>33.091389560685897</v>
      </c>
      <c r="AZ87" s="171">
        <f>'Brokers Fee'!CI$15*$BI87</f>
        <v>33.091389560685897</v>
      </c>
      <c r="BA87" s="171">
        <f>'Brokers Fee'!CJ$15*$BI87</f>
        <v>33.091389560685897</v>
      </c>
      <c r="BB87" s="171">
        <f>'Brokers Fee'!CK$15*$BI87</f>
        <v>33.091389560685897</v>
      </c>
      <c r="BC87" s="171">
        <f>'Brokers Fee'!CL$15*$BI87</f>
        <v>33.091389560685897</v>
      </c>
      <c r="BD87" s="171">
        <f>'Brokers Fee'!CM$15*$BI87</f>
        <v>33.091389560685897</v>
      </c>
      <c r="BE87" s="171">
        <f>'Brokers Fee'!CN$15*$BI87</f>
        <v>34.084131247506477</v>
      </c>
      <c r="BF87" s="171">
        <f>'Brokers Fee'!CO$15*$BI87</f>
        <v>34.084131247506477</v>
      </c>
      <c r="BG87" s="171">
        <f>'Brokers Fee'!CP$15*$BI87</f>
        <v>34.084131247506477</v>
      </c>
      <c r="BI87" s="174">
        <f>SUMIF(Revenue!$P:$P,'Broker''s Fees (USD)'!$F87,Revenue!$F:$F)</f>
        <v>7.4461390526068269E-4</v>
      </c>
    </row>
    <row r="88" spans="1:61" s="173" customFormat="1" ht="12.75" hidden="1" customHeight="1">
      <c r="A88" s="179" t="s">
        <v>589</v>
      </c>
      <c r="B88" s="179" t="s">
        <v>589</v>
      </c>
      <c r="C88" s="170" t="str" cm="1">
        <f t="array" ref="C88">IFERROR(INDEX('Legal Entity'!B:B,MATCH('Broker''s Fees (USD)'!F88,'Legal Entity'!A:A,0),0),0)</f>
        <v>1315 - Corix Multi-Utility Services Inc.</v>
      </c>
      <c r="D88" s="170" t="str" cm="1">
        <f t="array" ref="D88">IFERROR(INDEX('Legal Entity'!C:C,MATCH(F88,'Legal Entity'!A:A,0),0),0)</f>
        <v>CA</v>
      </c>
      <c r="E88" s="170" t="s">
        <v>635</v>
      </c>
      <c r="F88" s="170" t="s">
        <v>158</v>
      </c>
      <c r="G88" s="170"/>
      <c r="H88" s="171">
        <f>'Brokers Fee'!AQ$15*$BI88</f>
        <v>110.89537779289616</v>
      </c>
      <c r="I88" s="171">
        <f>'Brokers Fee'!AR$15*$BI88</f>
        <v>118.83404391768531</v>
      </c>
      <c r="J88" s="171">
        <f>'Brokers Fee'!AS$15*$BI88</f>
        <v>118.83404391768531</v>
      </c>
      <c r="K88" s="171">
        <f>'Brokers Fee'!AT$15*$BI88</f>
        <v>118.83404391768531</v>
      </c>
      <c r="L88" s="171">
        <f>'Brokers Fee'!AU$15*$BI88</f>
        <v>118.83404391768531</v>
      </c>
      <c r="M88" s="171">
        <f>'Brokers Fee'!AV$15*$BI88</f>
        <v>118.83404391768531</v>
      </c>
      <c r="N88" s="171">
        <f>'Brokers Fee'!AW$15*$BI88</f>
        <v>118.83404391768531</v>
      </c>
      <c r="O88" s="171">
        <f>'Brokers Fee'!AX$15*$BI88</f>
        <v>118.83404391768531</v>
      </c>
      <c r="P88" s="171">
        <f>'Brokers Fee'!AY$15*$BI88</f>
        <v>118.83404391768531</v>
      </c>
      <c r="Q88" s="171">
        <f>'Brokers Fee'!AZ$15*$BI88</f>
        <v>118.83404391768531</v>
      </c>
      <c r="R88" s="171">
        <f>'Brokers Fee'!BA$15*$BI88</f>
        <v>118.83404391768531</v>
      </c>
      <c r="S88" s="171">
        <f>'Brokers Fee'!BB$15*$BI88</f>
        <v>118.83404391768531</v>
      </c>
      <c r="T88" s="171">
        <f>'Brokers Fee'!BC$15*$BI88</f>
        <v>118.83404391768531</v>
      </c>
      <c r="U88" s="171">
        <f>'Brokers Fee'!BD$15*$BI88</f>
        <v>122.39906523521589</v>
      </c>
      <c r="V88" s="171">
        <f>'Brokers Fee'!BE$15*$BI88</f>
        <v>122.39906523521589</v>
      </c>
      <c r="W88" s="171">
        <f>'Brokers Fee'!BF$15*$BI88</f>
        <v>122.39906523521589</v>
      </c>
      <c r="X88" s="171">
        <f>'Brokers Fee'!BG$15*$BI88</f>
        <v>122.39906523521589</v>
      </c>
      <c r="Y88" s="171">
        <f>'Brokers Fee'!BH$15*$BI88</f>
        <v>122.39906523521589</v>
      </c>
      <c r="Z88" s="171">
        <f>'Brokers Fee'!BI$15*$BI88</f>
        <v>122.39906523521589</v>
      </c>
      <c r="AA88" s="171">
        <f>'Brokers Fee'!BJ$15*$BI88</f>
        <v>122.39906523521589</v>
      </c>
      <c r="AB88" s="171">
        <f>'Brokers Fee'!BK$15*$BI88</f>
        <v>122.39906523521589</v>
      </c>
      <c r="AC88" s="171">
        <f>'Brokers Fee'!BL$15*$BI88</f>
        <v>122.39906523521589</v>
      </c>
      <c r="AD88" s="171">
        <f>'Brokers Fee'!BM$15*$BI88</f>
        <v>122.39906523521589</v>
      </c>
      <c r="AE88" s="171">
        <f>'Brokers Fee'!BN$15*$BI88</f>
        <v>122.39906523521589</v>
      </c>
      <c r="AF88" s="171">
        <f>'Brokers Fee'!BO$15*$BI88</f>
        <v>122.39906523521589</v>
      </c>
      <c r="AG88" s="171">
        <f>'Brokers Fee'!BP$15*$BI88</f>
        <v>126.07103719227236</v>
      </c>
      <c r="AH88" s="171">
        <f>'Brokers Fee'!BQ$15*$BI88</f>
        <v>126.07103719227236</v>
      </c>
      <c r="AI88" s="171">
        <f>'Brokers Fee'!BR$15*$BI88</f>
        <v>126.07103719227236</v>
      </c>
      <c r="AJ88" s="171">
        <f>'Brokers Fee'!BS$15*$BI88</f>
        <v>126.07103719227236</v>
      </c>
      <c r="AK88" s="171">
        <f>'Brokers Fee'!BT$15*$BI88</f>
        <v>126.07103719227236</v>
      </c>
      <c r="AL88" s="171">
        <f>'Brokers Fee'!BU$15*$BI88</f>
        <v>126.07103719227236</v>
      </c>
      <c r="AM88" s="171">
        <f>'Brokers Fee'!BV$15*$BI88</f>
        <v>126.07103719227236</v>
      </c>
      <c r="AN88" s="171">
        <f>'Brokers Fee'!BW$15*$BI88</f>
        <v>126.07103719227236</v>
      </c>
      <c r="AO88" s="171">
        <f>'Brokers Fee'!BX$15*$BI88</f>
        <v>126.07103719227236</v>
      </c>
      <c r="AP88" s="171">
        <f>'Brokers Fee'!BY$15*$BI88</f>
        <v>126.07103719227236</v>
      </c>
      <c r="AQ88" s="171">
        <f>'Brokers Fee'!BZ$15*$BI88</f>
        <v>126.07103719227236</v>
      </c>
      <c r="AR88" s="171">
        <f>'Brokers Fee'!CA$15*$BI88</f>
        <v>126.07103719227236</v>
      </c>
      <c r="AS88" s="171">
        <f>'Brokers Fee'!CB$15*$BI88</f>
        <v>129.85316830804055</v>
      </c>
      <c r="AT88" s="171">
        <f>'Brokers Fee'!CC$15*$BI88</f>
        <v>129.85316830804055</v>
      </c>
      <c r="AU88" s="171">
        <f>'Brokers Fee'!CD$15*$BI88</f>
        <v>129.85316830804055</v>
      </c>
      <c r="AV88" s="171">
        <f>'Brokers Fee'!CE$15*$BI88</f>
        <v>129.85316830804055</v>
      </c>
      <c r="AW88" s="171">
        <f>'Brokers Fee'!CF$15*$BI88</f>
        <v>129.85316830804055</v>
      </c>
      <c r="AX88" s="171">
        <f>'Brokers Fee'!CG$15*$BI88</f>
        <v>129.85316830804055</v>
      </c>
      <c r="AY88" s="171">
        <f>'Brokers Fee'!CH$15*$BI88</f>
        <v>129.85316830804055</v>
      </c>
      <c r="AZ88" s="171">
        <f>'Brokers Fee'!CI$15*$BI88</f>
        <v>129.85316830804055</v>
      </c>
      <c r="BA88" s="171">
        <f>'Brokers Fee'!CJ$15*$BI88</f>
        <v>129.85316830804055</v>
      </c>
      <c r="BB88" s="171">
        <f>'Brokers Fee'!CK$15*$BI88</f>
        <v>129.85316830804055</v>
      </c>
      <c r="BC88" s="171">
        <f>'Brokers Fee'!CL$15*$BI88</f>
        <v>129.85316830804055</v>
      </c>
      <c r="BD88" s="171">
        <f>'Brokers Fee'!CM$15*$BI88</f>
        <v>129.85316830804055</v>
      </c>
      <c r="BE88" s="171">
        <f>'Brokers Fee'!CN$15*$BI88</f>
        <v>133.74876335728177</v>
      </c>
      <c r="BF88" s="171">
        <f>'Brokers Fee'!CO$15*$BI88</f>
        <v>133.74876335728177</v>
      </c>
      <c r="BG88" s="171">
        <f>'Brokers Fee'!CP$15*$BI88</f>
        <v>133.74876335728177</v>
      </c>
      <c r="BI88" s="174">
        <f>SUMIF(Revenue!$P:$P,'Broker''s Fees (USD)'!$F88,Revenue!$F:$F)</f>
        <v>2.9219224713124634E-3</v>
      </c>
    </row>
    <row r="89" spans="1:61" s="173" customFormat="1" ht="12.75" hidden="1" customHeight="1">
      <c r="A89" s="179" t="s">
        <v>589</v>
      </c>
      <c r="B89" s="179" t="s">
        <v>589</v>
      </c>
      <c r="C89" s="170" t="str" cm="1">
        <f t="array" ref="C89">IFERROR(INDEX('Legal Entity'!B:B,MATCH('Broker''s Fees (USD)'!F89,'Legal Entity'!A:A,0),0),0)</f>
        <v>1315 - Corix Multi-Utility Services Inc.</v>
      </c>
      <c r="D89" s="170" t="str" cm="1">
        <f t="array" ref="D89">IFERROR(INDEX('Legal Entity'!C:C,MATCH(F89,'Legal Entity'!A:A,0),0),0)</f>
        <v>CA</v>
      </c>
      <c r="E89" s="170" t="s">
        <v>635</v>
      </c>
      <c r="F89" s="170" t="s">
        <v>159</v>
      </c>
      <c r="G89" s="170"/>
      <c r="H89" s="171">
        <f>'Brokers Fee'!AQ$15*$BI89</f>
        <v>81.601713732723553</v>
      </c>
      <c r="I89" s="171">
        <f>'Brokers Fee'!AR$15*$BI89</f>
        <v>87.443334667948974</v>
      </c>
      <c r="J89" s="171">
        <f>'Brokers Fee'!AS$15*$BI89</f>
        <v>87.443334667948974</v>
      </c>
      <c r="K89" s="171">
        <f>'Brokers Fee'!AT$15*$BI89</f>
        <v>87.443334667948974</v>
      </c>
      <c r="L89" s="171">
        <f>'Brokers Fee'!AU$15*$BI89</f>
        <v>87.443334667948974</v>
      </c>
      <c r="M89" s="171">
        <f>'Brokers Fee'!AV$15*$BI89</f>
        <v>87.443334667948974</v>
      </c>
      <c r="N89" s="171">
        <f>'Brokers Fee'!AW$15*$BI89</f>
        <v>87.443334667948974</v>
      </c>
      <c r="O89" s="171">
        <f>'Brokers Fee'!AX$15*$BI89</f>
        <v>87.443334667948974</v>
      </c>
      <c r="P89" s="171">
        <f>'Brokers Fee'!AY$15*$BI89</f>
        <v>87.443334667948974</v>
      </c>
      <c r="Q89" s="171">
        <f>'Brokers Fee'!AZ$15*$BI89</f>
        <v>87.443334667948974</v>
      </c>
      <c r="R89" s="171">
        <f>'Brokers Fee'!BA$15*$BI89</f>
        <v>87.443334667948974</v>
      </c>
      <c r="S89" s="171">
        <f>'Brokers Fee'!BB$15*$BI89</f>
        <v>87.443334667948974</v>
      </c>
      <c r="T89" s="171">
        <f>'Brokers Fee'!BC$15*$BI89</f>
        <v>87.443334667948974</v>
      </c>
      <c r="U89" s="171">
        <f>'Brokers Fee'!BD$15*$BI89</f>
        <v>90.066634707987447</v>
      </c>
      <c r="V89" s="171">
        <f>'Brokers Fee'!BE$15*$BI89</f>
        <v>90.066634707987447</v>
      </c>
      <c r="W89" s="171">
        <f>'Brokers Fee'!BF$15*$BI89</f>
        <v>90.066634707987447</v>
      </c>
      <c r="X89" s="171">
        <f>'Brokers Fee'!BG$15*$BI89</f>
        <v>90.066634707987447</v>
      </c>
      <c r="Y89" s="171">
        <f>'Brokers Fee'!BH$15*$BI89</f>
        <v>90.066634707987447</v>
      </c>
      <c r="Z89" s="171">
        <f>'Brokers Fee'!BI$15*$BI89</f>
        <v>90.066634707987447</v>
      </c>
      <c r="AA89" s="171">
        <f>'Brokers Fee'!BJ$15*$BI89</f>
        <v>90.066634707987447</v>
      </c>
      <c r="AB89" s="171">
        <f>'Brokers Fee'!BK$15*$BI89</f>
        <v>90.066634707987447</v>
      </c>
      <c r="AC89" s="171">
        <f>'Brokers Fee'!BL$15*$BI89</f>
        <v>90.066634707987447</v>
      </c>
      <c r="AD89" s="171">
        <f>'Brokers Fee'!BM$15*$BI89</f>
        <v>90.066634707987447</v>
      </c>
      <c r="AE89" s="171">
        <f>'Brokers Fee'!BN$15*$BI89</f>
        <v>90.066634707987447</v>
      </c>
      <c r="AF89" s="171">
        <f>'Brokers Fee'!BO$15*$BI89</f>
        <v>90.066634707987447</v>
      </c>
      <c r="AG89" s="171">
        <f>'Brokers Fee'!BP$15*$BI89</f>
        <v>92.768633749227064</v>
      </c>
      <c r="AH89" s="171">
        <f>'Brokers Fee'!BQ$15*$BI89</f>
        <v>92.768633749227064</v>
      </c>
      <c r="AI89" s="171">
        <f>'Brokers Fee'!BR$15*$BI89</f>
        <v>92.768633749227064</v>
      </c>
      <c r="AJ89" s="171">
        <f>'Brokers Fee'!BS$15*$BI89</f>
        <v>92.768633749227064</v>
      </c>
      <c r="AK89" s="171">
        <f>'Brokers Fee'!BT$15*$BI89</f>
        <v>92.768633749227064</v>
      </c>
      <c r="AL89" s="171">
        <f>'Brokers Fee'!BU$15*$BI89</f>
        <v>92.768633749227064</v>
      </c>
      <c r="AM89" s="171">
        <f>'Brokers Fee'!BV$15*$BI89</f>
        <v>92.768633749227064</v>
      </c>
      <c r="AN89" s="171">
        <f>'Brokers Fee'!BW$15*$BI89</f>
        <v>92.768633749227064</v>
      </c>
      <c r="AO89" s="171">
        <f>'Brokers Fee'!BX$15*$BI89</f>
        <v>92.768633749227064</v>
      </c>
      <c r="AP89" s="171">
        <f>'Brokers Fee'!BY$15*$BI89</f>
        <v>92.768633749227064</v>
      </c>
      <c r="AQ89" s="171">
        <f>'Brokers Fee'!BZ$15*$BI89</f>
        <v>92.768633749227064</v>
      </c>
      <c r="AR89" s="171">
        <f>'Brokers Fee'!CA$15*$BI89</f>
        <v>92.768633749227064</v>
      </c>
      <c r="AS89" s="171">
        <f>'Brokers Fee'!CB$15*$BI89</f>
        <v>95.55169276170389</v>
      </c>
      <c r="AT89" s="171">
        <f>'Brokers Fee'!CC$15*$BI89</f>
        <v>95.55169276170389</v>
      </c>
      <c r="AU89" s="171">
        <f>'Brokers Fee'!CD$15*$BI89</f>
        <v>95.55169276170389</v>
      </c>
      <c r="AV89" s="171">
        <f>'Brokers Fee'!CE$15*$BI89</f>
        <v>95.55169276170389</v>
      </c>
      <c r="AW89" s="171">
        <f>'Brokers Fee'!CF$15*$BI89</f>
        <v>95.55169276170389</v>
      </c>
      <c r="AX89" s="171">
        <f>'Brokers Fee'!CG$15*$BI89</f>
        <v>95.55169276170389</v>
      </c>
      <c r="AY89" s="171">
        <f>'Brokers Fee'!CH$15*$BI89</f>
        <v>95.55169276170389</v>
      </c>
      <c r="AZ89" s="171">
        <f>'Brokers Fee'!CI$15*$BI89</f>
        <v>95.55169276170389</v>
      </c>
      <c r="BA89" s="171">
        <f>'Brokers Fee'!CJ$15*$BI89</f>
        <v>95.55169276170389</v>
      </c>
      <c r="BB89" s="171">
        <f>'Brokers Fee'!CK$15*$BI89</f>
        <v>95.55169276170389</v>
      </c>
      <c r="BC89" s="171">
        <f>'Brokers Fee'!CL$15*$BI89</f>
        <v>95.55169276170389</v>
      </c>
      <c r="BD89" s="171">
        <f>'Brokers Fee'!CM$15*$BI89</f>
        <v>95.55169276170389</v>
      </c>
      <c r="BE89" s="171">
        <f>'Brokers Fee'!CN$15*$BI89</f>
        <v>98.418243544555011</v>
      </c>
      <c r="BF89" s="171">
        <f>'Brokers Fee'!CO$15*$BI89</f>
        <v>98.418243544555011</v>
      </c>
      <c r="BG89" s="171">
        <f>'Brokers Fee'!CP$15*$BI89</f>
        <v>98.418243544555011</v>
      </c>
      <c r="BI89" s="174">
        <f>SUMIF(Revenue!$P:$P,'Broker''s Fees (USD)'!$F89,Revenue!$F:$F)</f>
        <v>2.1500795235897163E-3</v>
      </c>
    </row>
    <row r="90" spans="1:61" s="173" customFormat="1" ht="12.75" hidden="1" customHeight="1">
      <c r="A90" s="179" t="s">
        <v>589</v>
      </c>
      <c r="B90" s="179" t="s">
        <v>589</v>
      </c>
      <c r="C90" s="170" t="str" cm="1">
        <f t="array" ref="C90">IFERROR(INDEX('Legal Entity'!B:B,MATCH('Broker''s Fees (USD)'!F90,'Legal Entity'!A:A,0),0),0)</f>
        <v>1315 - Corix Multi-Utility Services Inc.</v>
      </c>
      <c r="D90" s="170" t="str" cm="1">
        <f t="array" ref="D90">IFERROR(INDEX('Legal Entity'!C:C,MATCH(F90,'Legal Entity'!A:A,0),0),0)</f>
        <v>CA</v>
      </c>
      <c r="E90" s="170" t="s">
        <v>635</v>
      </c>
      <c r="F90" s="170" t="s">
        <v>161</v>
      </c>
      <c r="G90" s="170"/>
      <c r="H90" s="171">
        <f>'Brokers Fee'!AQ$15*$BI90</f>
        <v>35.665600731283597</v>
      </c>
      <c r="I90" s="171">
        <f>'Brokers Fee'!AR$15*$BI90</f>
        <v>38.21879367747178</v>
      </c>
      <c r="J90" s="171">
        <f>'Brokers Fee'!AS$15*$BI90</f>
        <v>38.21879367747178</v>
      </c>
      <c r="K90" s="171">
        <f>'Brokers Fee'!AT$15*$BI90</f>
        <v>38.21879367747178</v>
      </c>
      <c r="L90" s="171">
        <f>'Brokers Fee'!AU$15*$BI90</f>
        <v>38.21879367747178</v>
      </c>
      <c r="M90" s="171">
        <f>'Brokers Fee'!AV$15*$BI90</f>
        <v>38.21879367747178</v>
      </c>
      <c r="N90" s="171">
        <f>'Brokers Fee'!AW$15*$BI90</f>
        <v>38.21879367747178</v>
      </c>
      <c r="O90" s="171">
        <f>'Brokers Fee'!AX$15*$BI90</f>
        <v>38.21879367747178</v>
      </c>
      <c r="P90" s="171">
        <f>'Brokers Fee'!AY$15*$BI90</f>
        <v>38.21879367747178</v>
      </c>
      <c r="Q90" s="171">
        <f>'Brokers Fee'!AZ$15*$BI90</f>
        <v>38.21879367747178</v>
      </c>
      <c r="R90" s="171">
        <f>'Brokers Fee'!BA$15*$BI90</f>
        <v>38.21879367747178</v>
      </c>
      <c r="S90" s="171">
        <f>'Brokers Fee'!BB$15*$BI90</f>
        <v>38.21879367747178</v>
      </c>
      <c r="T90" s="171">
        <f>'Brokers Fee'!BC$15*$BI90</f>
        <v>38.21879367747178</v>
      </c>
      <c r="U90" s="171">
        <f>'Brokers Fee'!BD$15*$BI90</f>
        <v>39.365357487795933</v>
      </c>
      <c r="V90" s="171">
        <f>'Brokers Fee'!BE$15*$BI90</f>
        <v>39.365357487795933</v>
      </c>
      <c r="W90" s="171">
        <f>'Brokers Fee'!BF$15*$BI90</f>
        <v>39.365357487795933</v>
      </c>
      <c r="X90" s="171">
        <f>'Brokers Fee'!BG$15*$BI90</f>
        <v>39.365357487795933</v>
      </c>
      <c r="Y90" s="171">
        <f>'Brokers Fee'!BH$15*$BI90</f>
        <v>39.365357487795933</v>
      </c>
      <c r="Z90" s="171">
        <f>'Brokers Fee'!BI$15*$BI90</f>
        <v>39.365357487795933</v>
      </c>
      <c r="AA90" s="171">
        <f>'Brokers Fee'!BJ$15*$BI90</f>
        <v>39.365357487795933</v>
      </c>
      <c r="AB90" s="171">
        <f>'Brokers Fee'!BK$15*$BI90</f>
        <v>39.365357487795933</v>
      </c>
      <c r="AC90" s="171">
        <f>'Brokers Fee'!BL$15*$BI90</f>
        <v>39.365357487795933</v>
      </c>
      <c r="AD90" s="171">
        <f>'Brokers Fee'!BM$15*$BI90</f>
        <v>39.365357487795933</v>
      </c>
      <c r="AE90" s="171">
        <f>'Brokers Fee'!BN$15*$BI90</f>
        <v>39.365357487795933</v>
      </c>
      <c r="AF90" s="171">
        <f>'Brokers Fee'!BO$15*$BI90</f>
        <v>39.365357487795933</v>
      </c>
      <c r="AG90" s="171">
        <f>'Brokers Fee'!BP$15*$BI90</f>
        <v>40.54631821242981</v>
      </c>
      <c r="AH90" s="171">
        <f>'Brokers Fee'!BQ$15*$BI90</f>
        <v>40.54631821242981</v>
      </c>
      <c r="AI90" s="171">
        <f>'Brokers Fee'!BR$15*$BI90</f>
        <v>40.54631821242981</v>
      </c>
      <c r="AJ90" s="171">
        <f>'Brokers Fee'!BS$15*$BI90</f>
        <v>40.54631821242981</v>
      </c>
      <c r="AK90" s="171">
        <f>'Brokers Fee'!BT$15*$BI90</f>
        <v>40.54631821242981</v>
      </c>
      <c r="AL90" s="171">
        <f>'Brokers Fee'!BU$15*$BI90</f>
        <v>40.54631821242981</v>
      </c>
      <c r="AM90" s="171">
        <f>'Brokers Fee'!BV$15*$BI90</f>
        <v>40.54631821242981</v>
      </c>
      <c r="AN90" s="171">
        <f>'Brokers Fee'!BW$15*$BI90</f>
        <v>40.54631821242981</v>
      </c>
      <c r="AO90" s="171">
        <f>'Brokers Fee'!BX$15*$BI90</f>
        <v>40.54631821242981</v>
      </c>
      <c r="AP90" s="171">
        <f>'Brokers Fee'!BY$15*$BI90</f>
        <v>40.54631821242981</v>
      </c>
      <c r="AQ90" s="171">
        <f>'Brokers Fee'!BZ$15*$BI90</f>
        <v>40.54631821242981</v>
      </c>
      <c r="AR90" s="171">
        <f>'Brokers Fee'!CA$15*$BI90</f>
        <v>40.54631821242981</v>
      </c>
      <c r="AS90" s="171">
        <f>'Brokers Fee'!CB$15*$BI90</f>
        <v>41.762707758802712</v>
      </c>
      <c r="AT90" s="171">
        <f>'Brokers Fee'!CC$15*$BI90</f>
        <v>41.762707758802712</v>
      </c>
      <c r="AU90" s="171">
        <f>'Brokers Fee'!CD$15*$BI90</f>
        <v>41.762707758802712</v>
      </c>
      <c r="AV90" s="171">
        <f>'Brokers Fee'!CE$15*$BI90</f>
        <v>41.762707758802712</v>
      </c>
      <c r="AW90" s="171">
        <f>'Brokers Fee'!CF$15*$BI90</f>
        <v>41.762707758802712</v>
      </c>
      <c r="AX90" s="171">
        <f>'Brokers Fee'!CG$15*$BI90</f>
        <v>41.762707758802712</v>
      </c>
      <c r="AY90" s="171">
        <f>'Brokers Fee'!CH$15*$BI90</f>
        <v>41.762707758802712</v>
      </c>
      <c r="AZ90" s="171">
        <f>'Brokers Fee'!CI$15*$BI90</f>
        <v>41.762707758802712</v>
      </c>
      <c r="BA90" s="171">
        <f>'Brokers Fee'!CJ$15*$BI90</f>
        <v>41.762707758802712</v>
      </c>
      <c r="BB90" s="171">
        <f>'Brokers Fee'!CK$15*$BI90</f>
        <v>41.762707758802712</v>
      </c>
      <c r="BC90" s="171">
        <f>'Brokers Fee'!CL$15*$BI90</f>
        <v>41.762707758802712</v>
      </c>
      <c r="BD90" s="171">
        <f>'Brokers Fee'!CM$15*$BI90</f>
        <v>41.762707758802712</v>
      </c>
      <c r="BE90" s="171">
        <f>'Brokers Fee'!CN$15*$BI90</f>
        <v>43.015588991566801</v>
      </c>
      <c r="BF90" s="171">
        <f>'Brokers Fee'!CO$15*$BI90</f>
        <v>43.015588991566801</v>
      </c>
      <c r="BG90" s="171">
        <f>'Brokers Fee'!CP$15*$BI90</f>
        <v>43.015588991566801</v>
      </c>
      <c r="BI90" s="174">
        <f>SUMIF(Revenue!$P:$P,'Broker''s Fees (USD)'!$F90,Revenue!$F:$F)</f>
        <v>9.3973366882989674E-4</v>
      </c>
    </row>
    <row r="91" spans="1:61" s="173" customFormat="1" ht="12.75" hidden="1" customHeight="1">
      <c r="A91" s="179" t="s">
        <v>589</v>
      </c>
      <c r="B91" s="179" t="s">
        <v>589</v>
      </c>
      <c r="C91" s="170" t="str" cm="1">
        <f t="array" ref="C91">IFERROR(INDEX('Legal Entity'!B:B,MATCH('Broker''s Fees (USD)'!F91,'Legal Entity'!A:A,0),0),0)</f>
        <v>1315 - Corix Multi-Utility Services Inc.</v>
      </c>
      <c r="D91" s="170" t="str" cm="1">
        <f t="array" ref="D91">IFERROR(INDEX('Legal Entity'!C:C,MATCH(F91,'Legal Entity'!A:A,0),0),0)</f>
        <v>CA</v>
      </c>
      <c r="E91" s="170" t="s">
        <v>635</v>
      </c>
      <c r="F91" s="170" t="s">
        <v>162</v>
      </c>
      <c r="G91" s="170"/>
      <c r="H91" s="171">
        <f>'Brokers Fee'!AQ$15*$BI91</f>
        <v>25.001156902851626</v>
      </c>
      <c r="I91" s="171">
        <f>'Brokers Fee'!AR$15*$BI91</f>
        <v>26.79091443229413</v>
      </c>
      <c r="J91" s="171">
        <f>'Brokers Fee'!AS$15*$BI91</f>
        <v>26.79091443229413</v>
      </c>
      <c r="K91" s="171">
        <f>'Brokers Fee'!AT$15*$BI91</f>
        <v>26.79091443229413</v>
      </c>
      <c r="L91" s="171">
        <f>'Brokers Fee'!AU$15*$BI91</f>
        <v>26.79091443229413</v>
      </c>
      <c r="M91" s="171">
        <f>'Brokers Fee'!AV$15*$BI91</f>
        <v>26.79091443229413</v>
      </c>
      <c r="N91" s="171">
        <f>'Brokers Fee'!AW$15*$BI91</f>
        <v>26.79091443229413</v>
      </c>
      <c r="O91" s="171">
        <f>'Brokers Fee'!AX$15*$BI91</f>
        <v>26.79091443229413</v>
      </c>
      <c r="P91" s="171">
        <f>'Brokers Fee'!AY$15*$BI91</f>
        <v>26.79091443229413</v>
      </c>
      <c r="Q91" s="171">
        <f>'Brokers Fee'!AZ$15*$BI91</f>
        <v>26.79091443229413</v>
      </c>
      <c r="R91" s="171">
        <f>'Brokers Fee'!BA$15*$BI91</f>
        <v>26.79091443229413</v>
      </c>
      <c r="S91" s="171">
        <f>'Brokers Fee'!BB$15*$BI91</f>
        <v>26.79091443229413</v>
      </c>
      <c r="T91" s="171">
        <f>'Brokers Fee'!BC$15*$BI91</f>
        <v>26.79091443229413</v>
      </c>
      <c r="U91" s="171">
        <f>'Brokers Fee'!BD$15*$BI91</f>
        <v>27.594641865262954</v>
      </c>
      <c r="V91" s="171">
        <f>'Brokers Fee'!BE$15*$BI91</f>
        <v>27.594641865262954</v>
      </c>
      <c r="W91" s="171">
        <f>'Brokers Fee'!BF$15*$BI91</f>
        <v>27.594641865262954</v>
      </c>
      <c r="X91" s="171">
        <f>'Brokers Fee'!BG$15*$BI91</f>
        <v>27.594641865262954</v>
      </c>
      <c r="Y91" s="171">
        <f>'Brokers Fee'!BH$15*$BI91</f>
        <v>27.594641865262954</v>
      </c>
      <c r="Z91" s="171">
        <f>'Brokers Fee'!BI$15*$BI91</f>
        <v>27.594641865262954</v>
      </c>
      <c r="AA91" s="171">
        <f>'Brokers Fee'!BJ$15*$BI91</f>
        <v>27.594641865262954</v>
      </c>
      <c r="AB91" s="171">
        <f>'Brokers Fee'!BK$15*$BI91</f>
        <v>27.594641865262954</v>
      </c>
      <c r="AC91" s="171">
        <f>'Brokers Fee'!BL$15*$BI91</f>
        <v>27.594641865262954</v>
      </c>
      <c r="AD91" s="171">
        <f>'Brokers Fee'!BM$15*$BI91</f>
        <v>27.594641865262954</v>
      </c>
      <c r="AE91" s="171">
        <f>'Brokers Fee'!BN$15*$BI91</f>
        <v>27.594641865262954</v>
      </c>
      <c r="AF91" s="171">
        <f>'Brokers Fee'!BO$15*$BI91</f>
        <v>27.594641865262954</v>
      </c>
      <c r="AG91" s="171">
        <f>'Brokers Fee'!BP$15*$BI91</f>
        <v>28.422481121220844</v>
      </c>
      <c r="AH91" s="171">
        <f>'Brokers Fee'!BQ$15*$BI91</f>
        <v>28.422481121220844</v>
      </c>
      <c r="AI91" s="171">
        <f>'Brokers Fee'!BR$15*$BI91</f>
        <v>28.422481121220844</v>
      </c>
      <c r="AJ91" s="171">
        <f>'Brokers Fee'!BS$15*$BI91</f>
        <v>28.422481121220844</v>
      </c>
      <c r="AK91" s="171">
        <f>'Brokers Fee'!BT$15*$BI91</f>
        <v>28.422481121220844</v>
      </c>
      <c r="AL91" s="171">
        <f>'Brokers Fee'!BU$15*$BI91</f>
        <v>28.422481121220844</v>
      </c>
      <c r="AM91" s="171">
        <f>'Brokers Fee'!BV$15*$BI91</f>
        <v>28.422481121220844</v>
      </c>
      <c r="AN91" s="171">
        <f>'Brokers Fee'!BW$15*$BI91</f>
        <v>28.422481121220844</v>
      </c>
      <c r="AO91" s="171">
        <f>'Brokers Fee'!BX$15*$BI91</f>
        <v>28.422481121220844</v>
      </c>
      <c r="AP91" s="171">
        <f>'Brokers Fee'!BY$15*$BI91</f>
        <v>28.422481121220844</v>
      </c>
      <c r="AQ91" s="171">
        <f>'Brokers Fee'!BZ$15*$BI91</f>
        <v>28.422481121220844</v>
      </c>
      <c r="AR91" s="171">
        <f>'Brokers Fee'!CA$15*$BI91</f>
        <v>28.422481121220844</v>
      </c>
      <c r="AS91" s="171">
        <f>'Brokers Fee'!CB$15*$BI91</f>
        <v>29.275155554857474</v>
      </c>
      <c r="AT91" s="171">
        <f>'Brokers Fee'!CC$15*$BI91</f>
        <v>29.275155554857474</v>
      </c>
      <c r="AU91" s="171">
        <f>'Brokers Fee'!CD$15*$BI91</f>
        <v>29.275155554857474</v>
      </c>
      <c r="AV91" s="171">
        <f>'Brokers Fee'!CE$15*$BI91</f>
        <v>29.275155554857474</v>
      </c>
      <c r="AW91" s="171">
        <f>'Brokers Fee'!CF$15*$BI91</f>
        <v>29.275155554857474</v>
      </c>
      <c r="AX91" s="171">
        <f>'Brokers Fee'!CG$15*$BI91</f>
        <v>29.275155554857474</v>
      </c>
      <c r="AY91" s="171">
        <f>'Brokers Fee'!CH$15*$BI91</f>
        <v>29.275155554857474</v>
      </c>
      <c r="AZ91" s="171">
        <f>'Brokers Fee'!CI$15*$BI91</f>
        <v>29.275155554857474</v>
      </c>
      <c r="BA91" s="171">
        <f>'Brokers Fee'!CJ$15*$BI91</f>
        <v>29.275155554857474</v>
      </c>
      <c r="BB91" s="171">
        <f>'Brokers Fee'!CK$15*$BI91</f>
        <v>29.275155554857474</v>
      </c>
      <c r="BC91" s="171">
        <f>'Brokers Fee'!CL$15*$BI91</f>
        <v>29.275155554857474</v>
      </c>
      <c r="BD91" s="171">
        <f>'Brokers Fee'!CM$15*$BI91</f>
        <v>29.275155554857474</v>
      </c>
      <c r="BE91" s="171">
        <f>'Brokers Fee'!CN$15*$BI91</f>
        <v>30.153410221503201</v>
      </c>
      <c r="BF91" s="171">
        <f>'Brokers Fee'!CO$15*$BI91</f>
        <v>30.153410221503201</v>
      </c>
      <c r="BG91" s="171">
        <f>'Brokers Fee'!CP$15*$BI91</f>
        <v>30.153410221503201</v>
      </c>
      <c r="BI91" s="174">
        <f>SUMIF(Revenue!$P:$P,'Broker''s Fees (USD)'!$F91,Revenue!$F:$F)</f>
        <v>6.587419928329103E-4</v>
      </c>
    </row>
    <row r="92" spans="1:61" s="173" customFormat="1" ht="12.75" hidden="1" customHeight="1">
      <c r="A92" s="179" t="s">
        <v>589</v>
      </c>
      <c r="B92" s="179" t="s">
        <v>589</v>
      </c>
      <c r="C92" s="170" t="str" cm="1">
        <f t="array" ref="C92">IFERROR(INDEX('Legal Entity'!B:B,MATCH('Broker''s Fees (USD)'!F92,'Legal Entity'!A:A,0),0),0)</f>
        <v>1315 - Corix Multi-Utility Services Inc.</v>
      </c>
      <c r="D92" s="170" t="str" cm="1">
        <f t="array" ref="D92">IFERROR(INDEX('Legal Entity'!C:C,MATCH(F92,'Legal Entity'!A:A,0),0),0)</f>
        <v>CA</v>
      </c>
      <c r="E92" s="170" t="s">
        <v>635</v>
      </c>
      <c r="F92" s="170" t="s">
        <v>163</v>
      </c>
      <c r="G92" s="170"/>
      <c r="H92" s="171">
        <f>'Brokers Fee'!AQ$15*$BI92</f>
        <v>28.286339327213565</v>
      </c>
      <c r="I92" s="171">
        <f>'Brokers Fee'!AR$15*$BI92</f>
        <v>30.311273172793793</v>
      </c>
      <c r="J92" s="171">
        <f>'Brokers Fee'!AS$15*$BI92</f>
        <v>30.311273172793793</v>
      </c>
      <c r="K92" s="171">
        <f>'Brokers Fee'!AT$15*$BI92</f>
        <v>30.311273172793793</v>
      </c>
      <c r="L92" s="171">
        <f>'Brokers Fee'!AU$15*$BI92</f>
        <v>30.311273172793793</v>
      </c>
      <c r="M92" s="171">
        <f>'Brokers Fee'!AV$15*$BI92</f>
        <v>30.311273172793793</v>
      </c>
      <c r="N92" s="171">
        <f>'Brokers Fee'!AW$15*$BI92</f>
        <v>30.311273172793793</v>
      </c>
      <c r="O92" s="171">
        <f>'Brokers Fee'!AX$15*$BI92</f>
        <v>30.311273172793793</v>
      </c>
      <c r="P92" s="171">
        <f>'Brokers Fee'!AY$15*$BI92</f>
        <v>30.311273172793793</v>
      </c>
      <c r="Q92" s="171">
        <f>'Brokers Fee'!AZ$15*$BI92</f>
        <v>30.311273172793793</v>
      </c>
      <c r="R92" s="171">
        <f>'Brokers Fee'!BA$15*$BI92</f>
        <v>30.311273172793793</v>
      </c>
      <c r="S92" s="171">
        <f>'Brokers Fee'!BB$15*$BI92</f>
        <v>30.311273172793793</v>
      </c>
      <c r="T92" s="171">
        <f>'Brokers Fee'!BC$15*$BI92</f>
        <v>30.311273172793793</v>
      </c>
      <c r="U92" s="171">
        <f>'Brokers Fee'!BD$15*$BI92</f>
        <v>31.220611367977611</v>
      </c>
      <c r="V92" s="171">
        <f>'Brokers Fee'!BE$15*$BI92</f>
        <v>31.220611367977611</v>
      </c>
      <c r="W92" s="171">
        <f>'Brokers Fee'!BF$15*$BI92</f>
        <v>31.220611367977611</v>
      </c>
      <c r="X92" s="171">
        <f>'Brokers Fee'!BG$15*$BI92</f>
        <v>31.220611367977611</v>
      </c>
      <c r="Y92" s="171">
        <f>'Brokers Fee'!BH$15*$BI92</f>
        <v>31.220611367977611</v>
      </c>
      <c r="Z92" s="171">
        <f>'Brokers Fee'!BI$15*$BI92</f>
        <v>31.220611367977611</v>
      </c>
      <c r="AA92" s="171">
        <f>'Brokers Fee'!BJ$15*$BI92</f>
        <v>31.220611367977611</v>
      </c>
      <c r="AB92" s="171">
        <f>'Brokers Fee'!BK$15*$BI92</f>
        <v>31.220611367977611</v>
      </c>
      <c r="AC92" s="171">
        <f>'Brokers Fee'!BL$15*$BI92</f>
        <v>31.220611367977611</v>
      </c>
      <c r="AD92" s="171">
        <f>'Brokers Fee'!BM$15*$BI92</f>
        <v>31.220611367977611</v>
      </c>
      <c r="AE92" s="171">
        <f>'Brokers Fee'!BN$15*$BI92</f>
        <v>31.220611367977611</v>
      </c>
      <c r="AF92" s="171">
        <f>'Brokers Fee'!BO$15*$BI92</f>
        <v>31.220611367977611</v>
      </c>
      <c r="AG92" s="171">
        <f>'Brokers Fee'!BP$15*$BI92</f>
        <v>32.157229709016939</v>
      </c>
      <c r="AH92" s="171">
        <f>'Brokers Fee'!BQ$15*$BI92</f>
        <v>32.157229709016939</v>
      </c>
      <c r="AI92" s="171">
        <f>'Brokers Fee'!BR$15*$BI92</f>
        <v>32.157229709016939</v>
      </c>
      <c r="AJ92" s="171">
        <f>'Brokers Fee'!BS$15*$BI92</f>
        <v>32.157229709016939</v>
      </c>
      <c r="AK92" s="171">
        <f>'Brokers Fee'!BT$15*$BI92</f>
        <v>32.157229709016939</v>
      </c>
      <c r="AL92" s="171">
        <f>'Brokers Fee'!BU$15*$BI92</f>
        <v>32.157229709016939</v>
      </c>
      <c r="AM92" s="171">
        <f>'Brokers Fee'!BV$15*$BI92</f>
        <v>32.157229709016939</v>
      </c>
      <c r="AN92" s="171">
        <f>'Brokers Fee'!BW$15*$BI92</f>
        <v>32.157229709016939</v>
      </c>
      <c r="AO92" s="171">
        <f>'Brokers Fee'!BX$15*$BI92</f>
        <v>32.157229709016939</v>
      </c>
      <c r="AP92" s="171">
        <f>'Brokers Fee'!BY$15*$BI92</f>
        <v>32.157229709016939</v>
      </c>
      <c r="AQ92" s="171">
        <f>'Brokers Fee'!BZ$15*$BI92</f>
        <v>32.157229709016939</v>
      </c>
      <c r="AR92" s="171">
        <f>'Brokers Fee'!CA$15*$BI92</f>
        <v>32.157229709016939</v>
      </c>
      <c r="AS92" s="171">
        <f>'Brokers Fee'!CB$15*$BI92</f>
        <v>33.121946600287451</v>
      </c>
      <c r="AT92" s="171">
        <f>'Brokers Fee'!CC$15*$BI92</f>
        <v>33.121946600287451</v>
      </c>
      <c r="AU92" s="171">
        <f>'Brokers Fee'!CD$15*$BI92</f>
        <v>33.121946600287451</v>
      </c>
      <c r="AV92" s="171">
        <f>'Brokers Fee'!CE$15*$BI92</f>
        <v>33.121946600287451</v>
      </c>
      <c r="AW92" s="171">
        <f>'Brokers Fee'!CF$15*$BI92</f>
        <v>33.121946600287451</v>
      </c>
      <c r="AX92" s="171">
        <f>'Brokers Fee'!CG$15*$BI92</f>
        <v>33.121946600287451</v>
      </c>
      <c r="AY92" s="171">
        <f>'Brokers Fee'!CH$15*$BI92</f>
        <v>33.121946600287451</v>
      </c>
      <c r="AZ92" s="171">
        <f>'Brokers Fee'!CI$15*$BI92</f>
        <v>33.121946600287451</v>
      </c>
      <c r="BA92" s="171">
        <f>'Brokers Fee'!CJ$15*$BI92</f>
        <v>33.121946600287451</v>
      </c>
      <c r="BB92" s="171">
        <f>'Brokers Fee'!CK$15*$BI92</f>
        <v>33.121946600287451</v>
      </c>
      <c r="BC92" s="171">
        <f>'Brokers Fee'!CL$15*$BI92</f>
        <v>33.121946600287451</v>
      </c>
      <c r="BD92" s="171">
        <f>'Brokers Fee'!CM$15*$BI92</f>
        <v>33.121946600287451</v>
      </c>
      <c r="BE92" s="171">
        <f>'Brokers Fee'!CN$15*$BI92</f>
        <v>34.115604998296078</v>
      </c>
      <c r="BF92" s="171">
        <f>'Brokers Fee'!CO$15*$BI92</f>
        <v>34.115604998296078</v>
      </c>
      <c r="BG92" s="171">
        <f>'Brokers Fee'!CP$15*$BI92</f>
        <v>34.115604998296078</v>
      </c>
      <c r="BI92" s="174">
        <f>SUMIF(Revenue!$P:$P,'Broker''s Fees (USD)'!$F92,Revenue!$F:$F)</f>
        <v>7.4530149187741247E-4</v>
      </c>
    </row>
    <row r="93" spans="1:61" s="173" customFormat="1" ht="12.75" hidden="1" customHeight="1">
      <c r="A93" s="179" t="s">
        <v>589</v>
      </c>
      <c r="B93" s="179" t="s">
        <v>589</v>
      </c>
      <c r="C93" s="170" t="str" cm="1">
        <f t="array" ref="C93">IFERROR(INDEX('Legal Entity'!B:B,MATCH('Broker''s Fees (USD)'!F93,'Legal Entity'!A:A,0),0),0)</f>
        <v>1310 - Corix Utilities Inc.</v>
      </c>
      <c r="D93" s="170" t="str" cm="1">
        <f t="array" ref="D93">IFERROR(INDEX('Legal Entity'!C:C,MATCH(F93,'Legal Entity'!A:A,0),0),0)</f>
        <v>CA</v>
      </c>
      <c r="E93" s="170" t="s">
        <v>635</v>
      </c>
      <c r="F93" s="170" t="s">
        <v>117</v>
      </c>
      <c r="G93" s="170"/>
      <c r="H93" s="171">
        <f>'Brokers Fee'!AQ$15*$BI93</f>
        <v>5.1505054809834361</v>
      </c>
      <c r="I93" s="171">
        <f>'Brokers Fee'!AR$15*$BI93</f>
        <v>5.5192146571565424</v>
      </c>
      <c r="J93" s="171">
        <f>'Brokers Fee'!AS$15*$BI93</f>
        <v>5.5192146571565424</v>
      </c>
      <c r="K93" s="171">
        <f>'Brokers Fee'!AT$15*$BI93</f>
        <v>5.5192146571565424</v>
      </c>
      <c r="L93" s="171">
        <f>'Brokers Fee'!AU$15*$BI93</f>
        <v>5.5192146571565424</v>
      </c>
      <c r="M93" s="171">
        <f>'Brokers Fee'!AV$15*$BI93</f>
        <v>5.5192146571565424</v>
      </c>
      <c r="N93" s="171">
        <f>'Brokers Fee'!AW$15*$BI93</f>
        <v>5.5192146571565424</v>
      </c>
      <c r="O93" s="171">
        <f>'Brokers Fee'!AX$15*$BI93</f>
        <v>5.5192146571565424</v>
      </c>
      <c r="P93" s="171">
        <f>'Brokers Fee'!AY$15*$BI93</f>
        <v>5.5192146571565424</v>
      </c>
      <c r="Q93" s="171">
        <f>'Brokers Fee'!AZ$15*$BI93</f>
        <v>5.5192146571565424</v>
      </c>
      <c r="R93" s="171">
        <f>'Brokers Fee'!BA$15*$BI93</f>
        <v>5.5192146571565424</v>
      </c>
      <c r="S93" s="171">
        <f>'Brokers Fee'!BB$15*$BI93</f>
        <v>5.5192146571565424</v>
      </c>
      <c r="T93" s="171">
        <f>'Brokers Fee'!BC$15*$BI93</f>
        <v>5.5192146571565424</v>
      </c>
      <c r="U93" s="171">
        <f>'Brokers Fee'!BD$15*$BI93</f>
        <v>5.6847910968712387</v>
      </c>
      <c r="V93" s="171">
        <f>'Brokers Fee'!BE$15*$BI93</f>
        <v>5.6847910968712387</v>
      </c>
      <c r="W93" s="171">
        <f>'Brokers Fee'!BF$15*$BI93</f>
        <v>5.6847910968712387</v>
      </c>
      <c r="X93" s="171">
        <f>'Brokers Fee'!BG$15*$BI93</f>
        <v>5.6847910968712387</v>
      </c>
      <c r="Y93" s="171">
        <f>'Brokers Fee'!BH$15*$BI93</f>
        <v>5.6847910968712387</v>
      </c>
      <c r="Z93" s="171">
        <f>'Brokers Fee'!BI$15*$BI93</f>
        <v>5.6847910968712387</v>
      </c>
      <c r="AA93" s="171">
        <f>'Brokers Fee'!BJ$15*$BI93</f>
        <v>5.6847910968712387</v>
      </c>
      <c r="AB93" s="171">
        <f>'Brokers Fee'!BK$15*$BI93</f>
        <v>5.6847910968712387</v>
      </c>
      <c r="AC93" s="171">
        <f>'Brokers Fee'!BL$15*$BI93</f>
        <v>5.6847910968712387</v>
      </c>
      <c r="AD93" s="171">
        <f>'Brokers Fee'!BM$15*$BI93</f>
        <v>5.6847910968712387</v>
      </c>
      <c r="AE93" s="171">
        <f>'Brokers Fee'!BN$15*$BI93</f>
        <v>5.6847910968712387</v>
      </c>
      <c r="AF93" s="171">
        <f>'Brokers Fee'!BO$15*$BI93</f>
        <v>5.6847910968712387</v>
      </c>
      <c r="AG93" s="171">
        <f>'Brokers Fee'!BP$15*$BI93</f>
        <v>5.8553348297773757</v>
      </c>
      <c r="AH93" s="171">
        <f>'Brokers Fee'!BQ$15*$BI93</f>
        <v>5.8553348297773757</v>
      </c>
      <c r="AI93" s="171">
        <f>'Brokers Fee'!BR$15*$BI93</f>
        <v>5.8553348297773757</v>
      </c>
      <c r="AJ93" s="171">
        <f>'Brokers Fee'!BS$15*$BI93</f>
        <v>5.8553348297773757</v>
      </c>
      <c r="AK93" s="171">
        <f>'Brokers Fee'!BT$15*$BI93</f>
        <v>5.8553348297773757</v>
      </c>
      <c r="AL93" s="171">
        <f>'Brokers Fee'!BU$15*$BI93</f>
        <v>5.8553348297773757</v>
      </c>
      <c r="AM93" s="171">
        <f>'Brokers Fee'!BV$15*$BI93</f>
        <v>5.8553348297773757</v>
      </c>
      <c r="AN93" s="171">
        <f>'Brokers Fee'!BW$15*$BI93</f>
        <v>5.8553348297773757</v>
      </c>
      <c r="AO93" s="171">
        <f>'Brokers Fee'!BX$15*$BI93</f>
        <v>5.8553348297773757</v>
      </c>
      <c r="AP93" s="171">
        <f>'Brokers Fee'!BY$15*$BI93</f>
        <v>5.8553348297773757</v>
      </c>
      <c r="AQ93" s="171">
        <f>'Brokers Fee'!BZ$15*$BI93</f>
        <v>5.8553348297773757</v>
      </c>
      <c r="AR93" s="171">
        <f>'Brokers Fee'!CA$15*$BI93</f>
        <v>5.8553348297773757</v>
      </c>
      <c r="AS93" s="171">
        <f>'Brokers Fee'!CB$15*$BI93</f>
        <v>6.0309948746706974</v>
      </c>
      <c r="AT93" s="171">
        <f>'Brokers Fee'!CC$15*$BI93</f>
        <v>6.0309948746706974</v>
      </c>
      <c r="AU93" s="171">
        <f>'Brokers Fee'!CD$15*$BI93</f>
        <v>6.0309948746706974</v>
      </c>
      <c r="AV93" s="171">
        <f>'Brokers Fee'!CE$15*$BI93</f>
        <v>6.0309948746706974</v>
      </c>
      <c r="AW93" s="171">
        <f>'Brokers Fee'!CF$15*$BI93</f>
        <v>6.0309948746706974</v>
      </c>
      <c r="AX93" s="171">
        <f>'Brokers Fee'!CG$15*$BI93</f>
        <v>6.0309948746706974</v>
      </c>
      <c r="AY93" s="171">
        <f>'Brokers Fee'!CH$15*$BI93</f>
        <v>6.0309948746706974</v>
      </c>
      <c r="AZ93" s="171">
        <f>'Brokers Fee'!CI$15*$BI93</f>
        <v>6.0309948746706974</v>
      </c>
      <c r="BA93" s="171">
        <f>'Brokers Fee'!CJ$15*$BI93</f>
        <v>6.0309948746706974</v>
      </c>
      <c r="BB93" s="171">
        <f>'Brokers Fee'!CK$15*$BI93</f>
        <v>6.0309948746706974</v>
      </c>
      <c r="BC93" s="171">
        <f>'Brokers Fee'!CL$15*$BI93</f>
        <v>6.0309948746706974</v>
      </c>
      <c r="BD93" s="171">
        <f>'Brokers Fee'!CM$15*$BI93</f>
        <v>6.0309948746706974</v>
      </c>
      <c r="BE93" s="171">
        <f>'Brokers Fee'!CN$15*$BI93</f>
        <v>6.2119247209108188</v>
      </c>
      <c r="BF93" s="171">
        <f>'Brokers Fee'!CO$15*$BI93</f>
        <v>6.2119247209108188</v>
      </c>
      <c r="BG93" s="171">
        <f>'Brokers Fee'!CP$15*$BI93</f>
        <v>6.2119247209108188</v>
      </c>
      <c r="BI93" s="174">
        <f>SUMIF(Revenue!$P:$P,'Broker''s Fees (USD)'!$F93,Revenue!$F:$F)</f>
        <v>1.3570788975180855E-4</v>
      </c>
    </row>
    <row r="94" spans="1:61" s="173" customFormat="1" ht="12.75" hidden="1" customHeight="1">
      <c r="A94" s="179" t="s">
        <v>589</v>
      </c>
      <c r="B94" s="179" t="s">
        <v>589</v>
      </c>
      <c r="C94" s="170" t="str" cm="1">
        <f t="array" ref="C94">IFERROR(INDEX('Legal Entity'!B:B,MATCH('Broker''s Fees (USD)'!F94,'Legal Entity'!A:A,0),0),0)</f>
        <v>1310 - Corix Utilities Inc.</v>
      </c>
      <c r="D94" s="170" t="str" cm="1">
        <f t="array" ref="D94">IFERROR(INDEX('Legal Entity'!C:C,MATCH(F94,'Legal Entity'!A:A,0),0),0)</f>
        <v>CA</v>
      </c>
      <c r="E94" s="170" t="s">
        <v>635</v>
      </c>
      <c r="F94" s="170" t="s">
        <v>118</v>
      </c>
      <c r="G94" s="170"/>
      <c r="H94" s="171">
        <f>'Brokers Fee'!AQ$15*$BI94</f>
        <v>4.3084246620239162</v>
      </c>
      <c r="I94" s="171">
        <f>'Brokers Fee'!AR$15*$BI94</f>
        <v>4.6168518083698347</v>
      </c>
      <c r="J94" s="171">
        <f>'Brokers Fee'!AS$15*$BI94</f>
        <v>4.6168518083698347</v>
      </c>
      <c r="K94" s="171">
        <f>'Brokers Fee'!AT$15*$BI94</f>
        <v>4.6168518083698347</v>
      </c>
      <c r="L94" s="171">
        <f>'Brokers Fee'!AU$15*$BI94</f>
        <v>4.6168518083698347</v>
      </c>
      <c r="M94" s="171">
        <f>'Brokers Fee'!AV$15*$BI94</f>
        <v>4.6168518083698347</v>
      </c>
      <c r="N94" s="171">
        <f>'Brokers Fee'!AW$15*$BI94</f>
        <v>4.6168518083698347</v>
      </c>
      <c r="O94" s="171">
        <f>'Brokers Fee'!AX$15*$BI94</f>
        <v>4.6168518083698347</v>
      </c>
      <c r="P94" s="171">
        <f>'Brokers Fee'!AY$15*$BI94</f>
        <v>4.6168518083698347</v>
      </c>
      <c r="Q94" s="171">
        <f>'Brokers Fee'!AZ$15*$BI94</f>
        <v>4.6168518083698347</v>
      </c>
      <c r="R94" s="171">
        <f>'Brokers Fee'!BA$15*$BI94</f>
        <v>4.6168518083698347</v>
      </c>
      <c r="S94" s="171">
        <f>'Brokers Fee'!BB$15*$BI94</f>
        <v>4.6168518083698347</v>
      </c>
      <c r="T94" s="171">
        <f>'Brokers Fee'!BC$15*$BI94</f>
        <v>4.6168518083698347</v>
      </c>
      <c r="U94" s="171">
        <f>'Brokers Fee'!BD$15*$BI94</f>
        <v>4.7553573626209298</v>
      </c>
      <c r="V94" s="171">
        <f>'Brokers Fee'!BE$15*$BI94</f>
        <v>4.7553573626209298</v>
      </c>
      <c r="W94" s="171">
        <f>'Brokers Fee'!BF$15*$BI94</f>
        <v>4.7553573626209298</v>
      </c>
      <c r="X94" s="171">
        <f>'Brokers Fee'!BG$15*$BI94</f>
        <v>4.7553573626209298</v>
      </c>
      <c r="Y94" s="171">
        <f>'Brokers Fee'!BH$15*$BI94</f>
        <v>4.7553573626209298</v>
      </c>
      <c r="Z94" s="171">
        <f>'Brokers Fee'!BI$15*$BI94</f>
        <v>4.7553573626209298</v>
      </c>
      <c r="AA94" s="171">
        <f>'Brokers Fee'!BJ$15*$BI94</f>
        <v>4.7553573626209298</v>
      </c>
      <c r="AB94" s="171">
        <f>'Brokers Fee'!BK$15*$BI94</f>
        <v>4.7553573626209298</v>
      </c>
      <c r="AC94" s="171">
        <f>'Brokers Fee'!BL$15*$BI94</f>
        <v>4.7553573626209298</v>
      </c>
      <c r="AD94" s="171">
        <f>'Brokers Fee'!BM$15*$BI94</f>
        <v>4.7553573626209298</v>
      </c>
      <c r="AE94" s="171">
        <f>'Brokers Fee'!BN$15*$BI94</f>
        <v>4.7553573626209298</v>
      </c>
      <c r="AF94" s="171">
        <f>'Brokers Fee'!BO$15*$BI94</f>
        <v>4.7553573626209298</v>
      </c>
      <c r="AG94" s="171">
        <f>'Brokers Fee'!BP$15*$BI94</f>
        <v>4.8980180834995579</v>
      </c>
      <c r="AH94" s="171">
        <f>'Brokers Fee'!BQ$15*$BI94</f>
        <v>4.8980180834995579</v>
      </c>
      <c r="AI94" s="171">
        <f>'Brokers Fee'!BR$15*$BI94</f>
        <v>4.8980180834995579</v>
      </c>
      <c r="AJ94" s="171">
        <f>'Brokers Fee'!BS$15*$BI94</f>
        <v>4.8980180834995579</v>
      </c>
      <c r="AK94" s="171">
        <f>'Brokers Fee'!BT$15*$BI94</f>
        <v>4.8980180834995579</v>
      </c>
      <c r="AL94" s="171">
        <f>'Brokers Fee'!BU$15*$BI94</f>
        <v>4.8980180834995579</v>
      </c>
      <c r="AM94" s="171">
        <f>'Brokers Fee'!BV$15*$BI94</f>
        <v>4.8980180834995579</v>
      </c>
      <c r="AN94" s="171">
        <f>'Brokers Fee'!BW$15*$BI94</f>
        <v>4.8980180834995579</v>
      </c>
      <c r="AO94" s="171">
        <f>'Brokers Fee'!BX$15*$BI94</f>
        <v>4.8980180834995579</v>
      </c>
      <c r="AP94" s="171">
        <f>'Brokers Fee'!BY$15*$BI94</f>
        <v>4.8980180834995579</v>
      </c>
      <c r="AQ94" s="171">
        <f>'Brokers Fee'!BZ$15*$BI94</f>
        <v>4.8980180834995579</v>
      </c>
      <c r="AR94" s="171">
        <f>'Brokers Fee'!CA$15*$BI94</f>
        <v>4.8980180834995579</v>
      </c>
      <c r="AS94" s="171">
        <f>'Brokers Fee'!CB$15*$BI94</f>
        <v>5.0449586260045454</v>
      </c>
      <c r="AT94" s="171">
        <f>'Brokers Fee'!CC$15*$BI94</f>
        <v>5.0449586260045454</v>
      </c>
      <c r="AU94" s="171">
        <f>'Brokers Fee'!CD$15*$BI94</f>
        <v>5.0449586260045454</v>
      </c>
      <c r="AV94" s="171">
        <f>'Brokers Fee'!CE$15*$BI94</f>
        <v>5.0449586260045454</v>
      </c>
      <c r="AW94" s="171">
        <f>'Brokers Fee'!CF$15*$BI94</f>
        <v>5.0449586260045454</v>
      </c>
      <c r="AX94" s="171">
        <f>'Brokers Fee'!CG$15*$BI94</f>
        <v>5.0449586260045454</v>
      </c>
      <c r="AY94" s="171">
        <f>'Brokers Fee'!CH$15*$BI94</f>
        <v>5.0449586260045454</v>
      </c>
      <c r="AZ94" s="171">
        <f>'Brokers Fee'!CI$15*$BI94</f>
        <v>5.0449586260045454</v>
      </c>
      <c r="BA94" s="171">
        <f>'Brokers Fee'!CJ$15*$BI94</f>
        <v>5.0449586260045454</v>
      </c>
      <c r="BB94" s="171">
        <f>'Brokers Fee'!CK$15*$BI94</f>
        <v>5.0449586260045454</v>
      </c>
      <c r="BC94" s="171">
        <f>'Brokers Fee'!CL$15*$BI94</f>
        <v>5.0449586260045454</v>
      </c>
      <c r="BD94" s="171">
        <f>'Brokers Fee'!CM$15*$BI94</f>
        <v>5.0449586260045454</v>
      </c>
      <c r="BE94" s="171">
        <f>'Brokers Fee'!CN$15*$BI94</f>
        <v>5.1963073847846815</v>
      </c>
      <c r="BF94" s="171">
        <f>'Brokers Fee'!CO$15*$BI94</f>
        <v>5.1963073847846815</v>
      </c>
      <c r="BG94" s="171">
        <f>'Brokers Fee'!CP$15*$BI94</f>
        <v>5.1963073847846815</v>
      </c>
      <c r="BI94" s="174">
        <f>SUMIF(Revenue!$P:$P,'Broker''s Fees (USD)'!$F94,Revenue!$F:$F)</f>
        <v>1.1352035663231149E-4</v>
      </c>
    </row>
    <row r="95" spans="1:61" s="173" customFormat="1" ht="12.75" hidden="1" customHeight="1">
      <c r="A95" s="179" t="s">
        <v>589</v>
      </c>
      <c r="B95" s="179" t="s">
        <v>589</v>
      </c>
      <c r="C95" s="170" t="str" cm="1">
        <f t="array" ref="C95">IFERROR(INDEX('Legal Entity'!B:B,MATCH('Broker''s Fees (USD)'!F95,'Legal Entity'!A:A,0),0),0)</f>
        <v>1310 - Corix Utilities Inc.</v>
      </c>
      <c r="D95" s="170" t="str" cm="1">
        <f t="array" ref="D95">IFERROR(INDEX('Legal Entity'!C:C,MATCH(F95,'Legal Entity'!A:A,0),0),0)</f>
        <v>CA</v>
      </c>
      <c r="E95" s="170" t="s">
        <v>635</v>
      </c>
      <c r="F95" s="170" t="s">
        <v>115</v>
      </c>
      <c r="G95" s="170"/>
      <c r="H95" s="171">
        <f>'Brokers Fee'!AQ$15*$BI95</f>
        <v>8.8683530794788759</v>
      </c>
      <c r="I95" s="171">
        <f>'Brokers Fee'!AR$15*$BI95</f>
        <v>9.5032117685958397</v>
      </c>
      <c r="J95" s="171">
        <f>'Brokers Fee'!AS$15*$BI95</f>
        <v>9.5032117685958397</v>
      </c>
      <c r="K95" s="171">
        <f>'Brokers Fee'!AT$15*$BI95</f>
        <v>9.5032117685958397</v>
      </c>
      <c r="L95" s="171">
        <f>'Brokers Fee'!AU$15*$BI95</f>
        <v>9.5032117685958397</v>
      </c>
      <c r="M95" s="171">
        <f>'Brokers Fee'!AV$15*$BI95</f>
        <v>9.5032117685958397</v>
      </c>
      <c r="N95" s="171">
        <f>'Brokers Fee'!AW$15*$BI95</f>
        <v>9.5032117685958397</v>
      </c>
      <c r="O95" s="171">
        <f>'Brokers Fee'!AX$15*$BI95</f>
        <v>9.5032117685958397</v>
      </c>
      <c r="P95" s="171">
        <f>'Brokers Fee'!AY$15*$BI95</f>
        <v>9.5032117685958397</v>
      </c>
      <c r="Q95" s="171">
        <f>'Brokers Fee'!AZ$15*$BI95</f>
        <v>9.5032117685958397</v>
      </c>
      <c r="R95" s="171">
        <f>'Brokers Fee'!BA$15*$BI95</f>
        <v>9.5032117685958397</v>
      </c>
      <c r="S95" s="171">
        <f>'Brokers Fee'!BB$15*$BI95</f>
        <v>9.5032117685958397</v>
      </c>
      <c r="T95" s="171">
        <f>'Brokers Fee'!BC$15*$BI95</f>
        <v>9.5032117685958397</v>
      </c>
      <c r="U95" s="171">
        <f>'Brokers Fee'!BD$15*$BI95</f>
        <v>9.7883081216537153</v>
      </c>
      <c r="V95" s="171">
        <f>'Brokers Fee'!BE$15*$BI95</f>
        <v>9.7883081216537153</v>
      </c>
      <c r="W95" s="171">
        <f>'Brokers Fee'!BF$15*$BI95</f>
        <v>9.7883081216537153</v>
      </c>
      <c r="X95" s="171">
        <f>'Brokers Fee'!BG$15*$BI95</f>
        <v>9.7883081216537153</v>
      </c>
      <c r="Y95" s="171">
        <f>'Brokers Fee'!BH$15*$BI95</f>
        <v>9.7883081216537153</v>
      </c>
      <c r="Z95" s="171">
        <f>'Brokers Fee'!BI$15*$BI95</f>
        <v>9.7883081216537153</v>
      </c>
      <c r="AA95" s="171">
        <f>'Brokers Fee'!BJ$15*$BI95</f>
        <v>9.7883081216537153</v>
      </c>
      <c r="AB95" s="171">
        <f>'Brokers Fee'!BK$15*$BI95</f>
        <v>9.7883081216537153</v>
      </c>
      <c r="AC95" s="171">
        <f>'Brokers Fee'!BL$15*$BI95</f>
        <v>9.7883081216537153</v>
      </c>
      <c r="AD95" s="171">
        <f>'Brokers Fee'!BM$15*$BI95</f>
        <v>9.7883081216537153</v>
      </c>
      <c r="AE95" s="171">
        <f>'Brokers Fee'!BN$15*$BI95</f>
        <v>9.7883081216537153</v>
      </c>
      <c r="AF95" s="171">
        <f>'Brokers Fee'!BO$15*$BI95</f>
        <v>9.7883081216537153</v>
      </c>
      <c r="AG95" s="171">
        <f>'Brokers Fee'!BP$15*$BI95</f>
        <v>10.081957365303326</v>
      </c>
      <c r="AH95" s="171">
        <f>'Brokers Fee'!BQ$15*$BI95</f>
        <v>10.081957365303326</v>
      </c>
      <c r="AI95" s="171">
        <f>'Brokers Fee'!BR$15*$BI95</f>
        <v>10.081957365303326</v>
      </c>
      <c r="AJ95" s="171">
        <f>'Brokers Fee'!BS$15*$BI95</f>
        <v>10.081957365303326</v>
      </c>
      <c r="AK95" s="171">
        <f>'Brokers Fee'!BT$15*$BI95</f>
        <v>10.081957365303326</v>
      </c>
      <c r="AL95" s="171">
        <f>'Brokers Fee'!BU$15*$BI95</f>
        <v>10.081957365303326</v>
      </c>
      <c r="AM95" s="171">
        <f>'Brokers Fee'!BV$15*$BI95</f>
        <v>10.081957365303326</v>
      </c>
      <c r="AN95" s="171">
        <f>'Brokers Fee'!BW$15*$BI95</f>
        <v>10.081957365303326</v>
      </c>
      <c r="AO95" s="171">
        <f>'Brokers Fee'!BX$15*$BI95</f>
        <v>10.081957365303326</v>
      </c>
      <c r="AP95" s="171">
        <f>'Brokers Fee'!BY$15*$BI95</f>
        <v>10.081957365303326</v>
      </c>
      <c r="AQ95" s="171">
        <f>'Brokers Fee'!BZ$15*$BI95</f>
        <v>10.081957365303326</v>
      </c>
      <c r="AR95" s="171">
        <f>'Brokers Fee'!CA$15*$BI95</f>
        <v>10.081957365303326</v>
      </c>
      <c r="AS95" s="171">
        <f>'Brokers Fee'!CB$15*$BI95</f>
        <v>10.384416086262428</v>
      </c>
      <c r="AT95" s="171">
        <f>'Brokers Fee'!CC$15*$BI95</f>
        <v>10.384416086262428</v>
      </c>
      <c r="AU95" s="171">
        <f>'Brokers Fee'!CD$15*$BI95</f>
        <v>10.384416086262428</v>
      </c>
      <c r="AV95" s="171">
        <f>'Brokers Fee'!CE$15*$BI95</f>
        <v>10.384416086262428</v>
      </c>
      <c r="AW95" s="171">
        <f>'Brokers Fee'!CF$15*$BI95</f>
        <v>10.384416086262428</v>
      </c>
      <c r="AX95" s="171">
        <f>'Brokers Fee'!CG$15*$BI95</f>
        <v>10.384416086262428</v>
      </c>
      <c r="AY95" s="171">
        <f>'Brokers Fee'!CH$15*$BI95</f>
        <v>10.384416086262428</v>
      </c>
      <c r="AZ95" s="171">
        <f>'Brokers Fee'!CI$15*$BI95</f>
        <v>10.384416086262428</v>
      </c>
      <c r="BA95" s="171">
        <f>'Brokers Fee'!CJ$15*$BI95</f>
        <v>10.384416086262428</v>
      </c>
      <c r="BB95" s="171">
        <f>'Brokers Fee'!CK$15*$BI95</f>
        <v>10.384416086262428</v>
      </c>
      <c r="BC95" s="171">
        <f>'Brokers Fee'!CL$15*$BI95</f>
        <v>10.384416086262428</v>
      </c>
      <c r="BD95" s="171">
        <f>'Brokers Fee'!CM$15*$BI95</f>
        <v>10.384416086262428</v>
      </c>
      <c r="BE95" s="171">
        <f>'Brokers Fee'!CN$15*$BI95</f>
        <v>10.695948568850302</v>
      </c>
      <c r="BF95" s="171">
        <f>'Brokers Fee'!CO$15*$BI95</f>
        <v>10.695948568850302</v>
      </c>
      <c r="BG95" s="171">
        <f>'Brokers Fee'!CP$15*$BI95</f>
        <v>10.695948568850302</v>
      </c>
      <c r="BI95" s="174">
        <f>SUMIF(Revenue!$P:$P,'Broker''s Fees (USD)'!$F95,Revenue!$F:$F)</f>
        <v>2.3366745000730183E-4</v>
      </c>
    </row>
    <row r="96" spans="1:61" s="173" customFormat="1" ht="12.75" hidden="1" customHeight="1">
      <c r="A96" s="179" t="s">
        <v>589</v>
      </c>
      <c r="B96" s="179" t="s">
        <v>589</v>
      </c>
      <c r="C96" s="170" t="str" cm="1">
        <f t="array" ref="C96">IFERROR(INDEX('Legal Entity'!B:B,MATCH('Broker''s Fees (USD)'!F96,'Legal Entity'!A:A,0),0),0)</f>
        <v>1310 - Corix Utilities Inc.</v>
      </c>
      <c r="D96" s="170" t="str" cm="1">
        <f t="array" ref="D96">IFERROR(INDEX('Legal Entity'!C:C,MATCH(F96,'Legal Entity'!A:A,0),0),0)</f>
        <v>CA</v>
      </c>
      <c r="E96" s="170" t="s">
        <v>635</v>
      </c>
      <c r="F96" s="170" t="s">
        <v>126</v>
      </c>
      <c r="G96" s="170"/>
      <c r="H96" s="171">
        <f>'Brokers Fee'!AQ$15*$BI96</f>
        <v>58.219951792456705</v>
      </c>
      <c r="I96" s="171">
        <f>'Brokers Fee'!AR$15*$BI96</f>
        <v>62.387742806657492</v>
      </c>
      <c r="J96" s="171">
        <f>'Brokers Fee'!AS$15*$BI96</f>
        <v>62.387742806657492</v>
      </c>
      <c r="K96" s="171">
        <f>'Brokers Fee'!AT$15*$BI96</f>
        <v>62.387742806657492</v>
      </c>
      <c r="L96" s="171">
        <f>'Brokers Fee'!AU$15*$BI96</f>
        <v>62.387742806657492</v>
      </c>
      <c r="M96" s="171">
        <f>'Brokers Fee'!AV$15*$BI96</f>
        <v>62.387742806657492</v>
      </c>
      <c r="N96" s="171">
        <f>'Brokers Fee'!AW$15*$BI96</f>
        <v>62.387742806657492</v>
      </c>
      <c r="O96" s="171">
        <f>'Brokers Fee'!AX$15*$BI96</f>
        <v>62.387742806657492</v>
      </c>
      <c r="P96" s="171">
        <f>'Brokers Fee'!AY$15*$BI96</f>
        <v>62.387742806657492</v>
      </c>
      <c r="Q96" s="171">
        <f>'Brokers Fee'!AZ$15*$BI96</f>
        <v>62.387742806657492</v>
      </c>
      <c r="R96" s="171">
        <f>'Brokers Fee'!BA$15*$BI96</f>
        <v>62.387742806657492</v>
      </c>
      <c r="S96" s="171">
        <f>'Brokers Fee'!BB$15*$BI96</f>
        <v>62.387742806657492</v>
      </c>
      <c r="T96" s="171">
        <f>'Brokers Fee'!BC$15*$BI96</f>
        <v>62.387742806657492</v>
      </c>
      <c r="U96" s="171">
        <f>'Brokers Fee'!BD$15*$BI96</f>
        <v>64.259375090857219</v>
      </c>
      <c r="V96" s="171">
        <f>'Brokers Fee'!BE$15*$BI96</f>
        <v>64.259375090857219</v>
      </c>
      <c r="W96" s="171">
        <f>'Brokers Fee'!BF$15*$BI96</f>
        <v>64.259375090857219</v>
      </c>
      <c r="X96" s="171">
        <f>'Brokers Fee'!BG$15*$BI96</f>
        <v>64.259375090857219</v>
      </c>
      <c r="Y96" s="171">
        <f>'Brokers Fee'!BH$15*$BI96</f>
        <v>64.259375090857219</v>
      </c>
      <c r="Z96" s="171">
        <f>'Brokers Fee'!BI$15*$BI96</f>
        <v>64.259375090857219</v>
      </c>
      <c r="AA96" s="171">
        <f>'Brokers Fee'!BJ$15*$BI96</f>
        <v>64.259375090857219</v>
      </c>
      <c r="AB96" s="171">
        <f>'Brokers Fee'!BK$15*$BI96</f>
        <v>64.259375090857219</v>
      </c>
      <c r="AC96" s="171">
        <f>'Brokers Fee'!BL$15*$BI96</f>
        <v>64.259375090857219</v>
      </c>
      <c r="AD96" s="171">
        <f>'Brokers Fee'!BM$15*$BI96</f>
        <v>64.259375090857219</v>
      </c>
      <c r="AE96" s="171">
        <f>'Brokers Fee'!BN$15*$BI96</f>
        <v>64.259375090857219</v>
      </c>
      <c r="AF96" s="171">
        <f>'Brokers Fee'!BO$15*$BI96</f>
        <v>64.259375090857219</v>
      </c>
      <c r="AG96" s="171">
        <f>'Brokers Fee'!BP$15*$BI96</f>
        <v>66.187156343582927</v>
      </c>
      <c r="AH96" s="171">
        <f>'Brokers Fee'!BQ$15*$BI96</f>
        <v>66.187156343582927</v>
      </c>
      <c r="AI96" s="171">
        <f>'Brokers Fee'!BR$15*$BI96</f>
        <v>66.187156343582927</v>
      </c>
      <c r="AJ96" s="171">
        <f>'Brokers Fee'!BS$15*$BI96</f>
        <v>66.187156343582927</v>
      </c>
      <c r="AK96" s="171">
        <f>'Brokers Fee'!BT$15*$BI96</f>
        <v>66.187156343582927</v>
      </c>
      <c r="AL96" s="171">
        <f>'Brokers Fee'!BU$15*$BI96</f>
        <v>66.187156343582927</v>
      </c>
      <c r="AM96" s="171">
        <f>'Brokers Fee'!BV$15*$BI96</f>
        <v>66.187156343582927</v>
      </c>
      <c r="AN96" s="171">
        <f>'Brokers Fee'!BW$15*$BI96</f>
        <v>66.187156343582927</v>
      </c>
      <c r="AO96" s="171">
        <f>'Brokers Fee'!BX$15*$BI96</f>
        <v>66.187156343582927</v>
      </c>
      <c r="AP96" s="171">
        <f>'Brokers Fee'!BY$15*$BI96</f>
        <v>66.187156343582927</v>
      </c>
      <c r="AQ96" s="171">
        <f>'Brokers Fee'!BZ$15*$BI96</f>
        <v>66.187156343582927</v>
      </c>
      <c r="AR96" s="171">
        <f>'Brokers Fee'!CA$15*$BI96</f>
        <v>66.187156343582927</v>
      </c>
      <c r="AS96" s="171">
        <f>'Brokers Fee'!CB$15*$BI96</f>
        <v>68.172771033890427</v>
      </c>
      <c r="AT96" s="171">
        <f>'Brokers Fee'!CC$15*$BI96</f>
        <v>68.172771033890427</v>
      </c>
      <c r="AU96" s="171">
        <f>'Brokers Fee'!CD$15*$BI96</f>
        <v>68.172771033890427</v>
      </c>
      <c r="AV96" s="171">
        <f>'Brokers Fee'!CE$15*$BI96</f>
        <v>68.172771033890427</v>
      </c>
      <c r="AW96" s="171">
        <f>'Brokers Fee'!CF$15*$BI96</f>
        <v>68.172771033890427</v>
      </c>
      <c r="AX96" s="171">
        <f>'Brokers Fee'!CG$15*$BI96</f>
        <v>68.172771033890427</v>
      </c>
      <c r="AY96" s="171">
        <f>'Brokers Fee'!CH$15*$BI96</f>
        <v>68.172771033890427</v>
      </c>
      <c r="AZ96" s="171">
        <f>'Brokers Fee'!CI$15*$BI96</f>
        <v>68.172771033890427</v>
      </c>
      <c r="BA96" s="171">
        <f>'Brokers Fee'!CJ$15*$BI96</f>
        <v>68.172771033890427</v>
      </c>
      <c r="BB96" s="171">
        <f>'Brokers Fee'!CK$15*$BI96</f>
        <v>68.172771033890427</v>
      </c>
      <c r="BC96" s="171">
        <f>'Brokers Fee'!CL$15*$BI96</f>
        <v>68.172771033890427</v>
      </c>
      <c r="BD96" s="171">
        <f>'Brokers Fee'!CM$15*$BI96</f>
        <v>68.172771033890427</v>
      </c>
      <c r="BE96" s="171">
        <f>'Brokers Fee'!CN$15*$BI96</f>
        <v>70.217954164907155</v>
      </c>
      <c r="BF96" s="171">
        <f>'Brokers Fee'!CO$15*$BI96</f>
        <v>70.217954164907155</v>
      </c>
      <c r="BG96" s="171">
        <f>'Brokers Fee'!CP$15*$BI96</f>
        <v>70.217954164907155</v>
      </c>
      <c r="BI96" s="174">
        <f>SUMIF(Revenue!$P:$P,'Broker''s Fees (USD)'!$F96,Revenue!$F:$F)</f>
        <v>1.5340060948149357E-3</v>
      </c>
    </row>
    <row r="97" spans="1:61" s="173" customFormat="1" ht="12.75" hidden="1" customHeight="1">
      <c r="A97" s="179" t="s">
        <v>589</v>
      </c>
      <c r="B97" s="179" t="s">
        <v>589</v>
      </c>
      <c r="C97" s="170" t="str" cm="1">
        <f t="array" ref="C97">IFERROR(INDEX('Legal Entity'!B:B,MATCH('Broker''s Fees (USD)'!F97,'Legal Entity'!A:A,0),0),0)</f>
        <v>1310 - Corix Utilities Inc.</v>
      </c>
      <c r="D97" s="170" t="str" cm="1">
        <f t="array" ref="D97">IFERROR(INDEX('Legal Entity'!C:C,MATCH(F97,'Legal Entity'!A:A,0),0),0)</f>
        <v>CA</v>
      </c>
      <c r="E97" s="170" t="s">
        <v>635</v>
      </c>
      <c r="F97" s="170" t="s">
        <v>120</v>
      </c>
      <c r="G97" s="170"/>
      <c r="H97" s="171">
        <f>'Brokers Fee'!AQ$15*$BI97</f>
        <v>29.458735768865775</v>
      </c>
      <c r="I97" s="171">
        <f>'Brokers Fee'!AR$15*$BI97</f>
        <v>31.567597944926554</v>
      </c>
      <c r="J97" s="171">
        <f>'Brokers Fee'!AS$15*$BI97</f>
        <v>31.567597944926554</v>
      </c>
      <c r="K97" s="171">
        <f>'Brokers Fee'!AT$15*$BI97</f>
        <v>31.567597944926554</v>
      </c>
      <c r="L97" s="171">
        <f>'Brokers Fee'!AU$15*$BI97</f>
        <v>31.567597944926554</v>
      </c>
      <c r="M97" s="171">
        <f>'Brokers Fee'!AV$15*$BI97</f>
        <v>31.567597944926554</v>
      </c>
      <c r="N97" s="171">
        <f>'Brokers Fee'!AW$15*$BI97</f>
        <v>31.567597944926554</v>
      </c>
      <c r="O97" s="171">
        <f>'Brokers Fee'!AX$15*$BI97</f>
        <v>31.567597944926554</v>
      </c>
      <c r="P97" s="171">
        <f>'Brokers Fee'!AY$15*$BI97</f>
        <v>31.567597944926554</v>
      </c>
      <c r="Q97" s="171">
        <f>'Brokers Fee'!AZ$15*$BI97</f>
        <v>31.567597944926554</v>
      </c>
      <c r="R97" s="171">
        <f>'Brokers Fee'!BA$15*$BI97</f>
        <v>31.567597944926554</v>
      </c>
      <c r="S97" s="171">
        <f>'Brokers Fee'!BB$15*$BI97</f>
        <v>31.567597944926554</v>
      </c>
      <c r="T97" s="171">
        <f>'Brokers Fee'!BC$15*$BI97</f>
        <v>31.567597944926554</v>
      </c>
      <c r="U97" s="171">
        <f>'Brokers Fee'!BD$15*$BI97</f>
        <v>32.514625883274356</v>
      </c>
      <c r="V97" s="171">
        <f>'Brokers Fee'!BE$15*$BI97</f>
        <v>32.514625883274356</v>
      </c>
      <c r="W97" s="171">
        <f>'Brokers Fee'!BF$15*$BI97</f>
        <v>32.514625883274356</v>
      </c>
      <c r="X97" s="171">
        <f>'Brokers Fee'!BG$15*$BI97</f>
        <v>32.514625883274356</v>
      </c>
      <c r="Y97" s="171">
        <f>'Brokers Fee'!BH$15*$BI97</f>
        <v>32.514625883274356</v>
      </c>
      <c r="Z97" s="171">
        <f>'Brokers Fee'!BI$15*$BI97</f>
        <v>32.514625883274356</v>
      </c>
      <c r="AA97" s="171">
        <f>'Brokers Fee'!BJ$15*$BI97</f>
        <v>32.514625883274356</v>
      </c>
      <c r="AB97" s="171">
        <f>'Brokers Fee'!BK$15*$BI97</f>
        <v>32.514625883274356</v>
      </c>
      <c r="AC97" s="171">
        <f>'Brokers Fee'!BL$15*$BI97</f>
        <v>32.514625883274356</v>
      </c>
      <c r="AD97" s="171">
        <f>'Brokers Fee'!BM$15*$BI97</f>
        <v>32.514625883274356</v>
      </c>
      <c r="AE97" s="171">
        <f>'Brokers Fee'!BN$15*$BI97</f>
        <v>32.514625883274356</v>
      </c>
      <c r="AF97" s="171">
        <f>'Brokers Fee'!BO$15*$BI97</f>
        <v>32.514625883274356</v>
      </c>
      <c r="AG97" s="171">
        <f>'Brokers Fee'!BP$15*$BI97</f>
        <v>33.490064659772585</v>
      </c>
      <c r="AH97" s="171">
        <f>'Brokers Fee'!BQ$15*$BI97</f>
        <v>33.490064659772585</v>
      </c>
      <c r="AI97" s="171">
        <f>'Brokers Fee'!BR$15*$BI97</f>
        <v>33.490064659772585</v>
      </c>
      <c r="AJ97" s="171">
        <f>'Brokers Fee'!BS$15*$BI97</f>
        <v>33.490064659772585</v>
      </c>
      <c r="AK97" s="171">
        <f>'Brokers Fee'!BT$15*$BI97</f>
        <v>33.490064659772585</v>
      </c>
      <c r="AL97" s="171">
        <f>'Brokers Fee'!BU$15*$BI97</f>
        <v>33.490064659772585</v>
      </c>
      <c r="AM97" s="171">
        <f>'Brokers Fee'!BV$15*$BI97</f>
        <v>33.490064659772585</v>
      </c>
      <c r="AN97" s="171">
        <f>'Brokers Fee'!BW$15*$BI97</f>
        <v>33.490064659772585</v>
      </c>
      <c r="AO97" s="171">
        <f>'Brokers Fee'!BX$15*$BI97</f>
        <v>33.490064659772585</v>
      </c>
      <c r="AP97" s="171">
        <f>'Brokers Fee'!BY$15*$BI97</f>
        <v>33.490064659772585</v>
      </c>
      <c r="AQ97" s="171">
        <f>'Brokers Fee'!BZ$15*$BI97</f>
        <v>33.490064659772585</v>
      </c>
      <c r="AR97" s="171">
        <f>'Brokers Fee'!CA$15*$BI97</f>
        <v>33.490064659772585</v>
      </c>
      <c r="AS97" s="171">
        <f>'Brokers Fee'!CB$15*$BI97</f>
        <v>34.494766599565764</v>
      </c>
      <c r="AT97" s="171">
        <f>'Brokers Fee'!CC$15*$BI97</f>
        <v>34.494766599565764</v>
      </c>
      <c r="AU97" s="171">
        <f>'Brokers Fee'!CD$15*$BI97</f>
        <v>34.494766599565764</v>
      </c>
      <c r="AV97" s="171">
        <f>'Brokers Fee'!CE$15*$BI97</f>
        <v>34.494766599565764</v>
      </c>
      <c r="AW97" s="171">
        <f>'Brokers Fee'!CF$15*$BI97</f>
        <v>34.494766599565764</v>
      </c>
      <c r="AX97" s="171">
        <f>'Brokers Fee'!CG$15*$BI97</f>
        <v>34.494766599565764</v>
      </c>
      <c r="AY97" s="171">
        <f>'Brokers Fee'!CH$15*$BI97</f>
        <v>34.494766599565764</v>
      </c>
      <c r="AZ97" s="171">
        <f>'Brokers Fee'!CI$15*$BI97</f>
        <v>34.494766599565764</v>
      </c>
      <c r="BA97" s="171">
        <f>'Brokers Fee'!CJ$15*$BI97</f>
        <v>34.494766599565764</v>
      </c>
      <c r="BB97" s="171">
        <f>'Brokers Fee'!CK$15*$BI97</f>
        <v>34.494766599565764</v>
      </c>
      <c r="BC97" s="171">
        <f>'Brokers Fee'!CL$15*$BI97</f>
        <v>34.494766599565764</v>
      </c>
      <c r="BD97" s="171">
        <f>'Brokers Fee'!CM$15*$BI97</f>
        <v>34.494766599565764</v>
      </c>
      <c r="BE97" s="171">
        <f>'Brokers Fee'!CN$15*$BI97</f>
        <v>35.529609597552742</v>
      </c>
      <c r="BF97" s="171">
        <f>'Brokers Fee'!CO$15*$BI97</f>
        <v>35.529609597552742</v>
      </c>
      <c r="BG97" s="171">
        <f>'Brokers Fee'!CP$15*$BI97</f>
        <v>35.529609597552742</v>
      </c>
      <c r="BI97" s="174">
        <f>SUMIF(Revenue!$P:$P,'Broker''s Fees (USD)'!$F97,Revenue!$F:$F)</f>
        <v>7.7619233310388788E-4</v>
      </c>
    </row>
    <row r="98" spans="1:61" s="173" customFormat="1" ht="12.75" hidden="1" customHeight="1">
      <c r="A98" s="179" t="s">
        <v>589</v>
      </c>
      <c r="B98" s="179" t="s">
        <v>589</v>
      </c>
      <c r="C98" s="170" t="str" cm="1">
        <f t="array" ref="C98">IFERROR(INDEX('Legal Entity'!B:B,MATCH('Broker''s Fees (USD)'!F98,'Legal Entity'!A:A,0),0),0)</f>
        <v>1310 - Corix Utilities Inc.</v>
      </c>
      <c r="D98" s="170" t="str" cm="1">
        <f t="array" ref="D98">IFERROR(INDEX('Legal Entity'!C:C,MATCH(F98,'Legal Entity'!A:A,0),0),0)</f>
        <v>CA</v>
      </c>
      <c r="E98" s="170" t="s">
        <v>635</v>
      </c>
      <c r="F98" s="170" t="s">
        <v>101</v>
      </c>
      <c r="G98" s="170"/>
      <c r="H98" s="171">
        <f>'Brokers Fee'!AQ$15*$BI98</f>
        <v>0</v>
      </c>
      <c r="I98" s="171">
        <f>'Brokers Fee'!AR$15*$BI98</f>
        <v>0</v>
      </c>
      <c r="J98" s="171">
        <f>'Brokers Fee'!AS$15*$BI98</f>
        <v>0</v>
      </c>
      <c r="K98" s="171">
        <f>'Brokers Fee'!AT$15*$BI98</f>
        <v>0</v>
      </c>
      <c r="L98" s="171">
        <f>'Brokers Fee'!AU$15*$BI98</f>
        <v>0</v>
      </c>
      <c r="M98" s="171">
        <f>'Brokers Fee'!AV$15*$BI98</f>
        <v>0</v>
      </c>
      <c r="N98" s="171">
        <f>'Brokers Fee'!AW$15*$BI98</f>
        <v>0</v>
      </c>
      <c r="O98" s="171">
        <f>'Brokers Fee'!AX$15*$BI98</f>
        <v>0</v>
      </c>
      <c r="P98" s="171">
        <f>'Brokers Fee'!AY$15*$BI98</f>
        <v>0</v>
      </c>
      <c r="Q98" s="171">
        <f>'Brokers Fee'!AZ$15*$BI98</f>
        <v>0</v>
      </c>
      <c r="R98" s="171">
        <f>'Brokers Fee'!BA$15*$BI98</f>
        <v>0</v>
      </c>
      <c r="S98" s="171">
        <f>'Brokers Fee'!BB$15*$BI98</f>
        <v>0</v>
      </c>
      <c r="T98" s="171">
        <f>'Brokers Fee'!BC$15*$BI98</f>
        <v>0</v>
      </c>
      <c r="U98" s="171">
        <f>'Brokers Fee'!BD$15*$BI98</f>
        <v>0</v>
      </c>
      <c r="V98" s="171">
        <f>'Brokers Fee'!BE$15*$BI98</f>
        <v>0</v>
      </c>
      <c r="W98" s="171">
        <f>'Brokers Fee'!BF$15*$BI98</f>
        <v>0</v>
      </c>
      <c r="X98" s="171">
        <f>'Brokers Fee'!BG$15*$BI98</f>
        <v>0</v>
      </c>
      <c r="Y98" s="171">
        <f>'Brokers Fee'!BH$15*$BI98</f>
        <v>0</v>
      </c>
      <c r="Z98" s="171">
        <f>'Brokers Fee'!BI$15*$BI98</f>
        <v>0</v>
      </c>
      <c r="AA98" s="171">
        <f>'Brokers Fee'!BJ$15*$BI98</f>
        <v>0</v>
      </c>
      <c r="AB98" s="171">
        <f>'Brokers Fee'!BK$15*$BI98</f>
        <v>0</v>
      </c>
      <c r="AC98" s="171">
        <f>'Brokers Fee'!BL$15*$BI98</f>
        <v>0</v>
      </c>
      <c r="AD98" s="171">
        <f>'Brokers Fee'!BM$15*$BI98</f>
        <v>0</v>
      </c>
      <c r="AE98" s="171">
        <f>'Brokers Fee'!BN$15*$BI98</f>
        <v>0</v>
      </c>
      <c r="AF98" s="171">
        <f>'Brokers Fee'!BO$15*$BI98</f>
        <v>0</v>
      </c>
      <c r="AG98" s="171">
        <f>'Brokers Fee'!BP$15*$BI98</f>
        <v>0</v>
      </c>
      <c r="AH98" s="171">
        <f>'Brokers Fee'!BQ$15*$BI98</f>
        <v>0</v>
      </c>
      <c r="AI98" s="171">
        <f>'Brokers Fee'!BR$15*$BI98</f>
        <v>0</v>
      </c>
      <c r="AJ98" s="171">
        <f>'Brokers Fee'!BS$15*$BI98</f>
        <v>0</v>
      </c>
      <c r="AK98" s="171">
        <f>'Brokers Fee'!BT$15*$BI98</f>
        <v>0</v>
      </c>
      <c r="AL98" s="171">
        <f>'Brokers Fee'!BU$15*$BI98</f>
        <v>0</v>
      </c>
      <c r="AM98" s="171">
        <f>'Brokers Fee'!BV$15*$BI98</f>
        <v>0</v>
      </c>
      <c r="AN98" s="171">
        <f>'Brokers Fee'!BW$15*$BI98</f>
        <v>0</v>
      </c>
      <c r="AO98" s="171">
        <f>'Brokers Fee'!BX$15*$BI98</f>
        <v>0</v>
      </c>
      <c r="AP98" s="171">
        <f>'Brokers Fee'!BY$15*$BI98</f>
        <v>0</v>
      </c>
      <c r="AQ98" s="171">
        <f>'Brokers Fee'!BZ$15*$BI98</f>
        <v>0</v>
      </c>
      <c r="AR98" s="171">
        <f>'Brokers Fee'!CA$15*$BI98</f>
        <v>0</v>
      </c>
      <c r="AS98" s="171">
        <f>'Brokers Fee'!CB$15*$BI98</f>
        <v>0</v>
      </c>
      <c r="AT98" s="171">
        <f>'Brokers Fee'!CC$15*$BI98</f>
        <v>0</v>
      </c>
      <c r="AU98" s="171">
        <f>'Brokers Fee'!CD$15*$BI98</f>
        <v>0</v>
      </c>
      <c r="AV98" s="171">
        <f>'Brokers Fee'!CE$15*$BI98</f>
        <v>0</v>
      </c>
      <c r="AW98" s="171">
        <f>'Brokers Fee'!CF$15*$BI98</f>
        <v>0</v>
      </c>
      <c r="AX98" s="171">
        <f>'Brokers Fee'!CG$15*$BI98</f>
        <v>0</v>
      </c>
      <c r="AY98" s="171">
        <f>'Brokers Fee'!CH$15*$BI98</f>
        <v>0</v>
      </c>
      <c r="AZ98" s="171">
        <f>'Brokers Fee'!CI$15*$BI98</f>
        <v>0</v>
      </c>
      <c r="BA98" s="171">
        <f>'Brokers Fee'!CJ$15*$BI98</f>
        <v>0</v>
      </c>
      <c r="BB98" s="171">
        <f>'Brokers Fee'!CK$15*$BI98</f>
        <v>0</v>
      </c>
      <c r="BC98" s="171">
        <f>'Brokers Fee'!CL$15*$BI98</f>
        <v>0</v>
      </c>
      <c r="BD98" s="171">
        <f>'Brokers Fee'!CM$15*$BI98</f>
        <v>0</v>
      </c>
      <c r="BE98" s="171">
        <f>'Brokers Fee'!CN$15*$BI98</f>
        <v>0</v>
      </c>
      <c r="BF98" s="171">
        <f>'Brokers Fee'!CO$15*$BI98</f>
        <v>0</v>
      </c>
      <c r="BG98" s="171">
        <f>'Brokers Fee'!CP$15*$BI98</f>
        <v>0</v>
      </c>
      <c r="BI98" s="174">
        <f>SUMIF(Revenue!$P:$P,'Broker''s Fees (USD)'!$F98,Revenue!$F:$F)</f>
        <v>0</v>
      </c>
    </row>
    <row r="99" spans="1:61" s="173" customFormat="1" ht="12.75" hidden="1" customHeight="1">
      <c r="A99" s="179" t="s">
        <v>589</v>
      </c>
      <c r="B99" s="179" t="s">
        <v>589</v>
      </c>
      <c r="C99" s="170" t="str" cm="1">
        <f t="array" ref="C99">IFERROR(INDEX('Legal Entity'!B:B,MATCH('Broker''s Fees (USD)'!F99,'Legal Entity'!A:A,0),0),0)</f>
        <v>1340 - Corix Customer Care Inc.</v>
      </c>
      <c r="D99" s="170" t="str" cm="1">
        <f t="array" ref="D99">IFERROR(INDEX('Legal Entity'!C:C,MATCH(F99,'Legal Entity'!A:A,0),0),0)</f>
        <v>CA</v>
      </c>
      <c r="E99" s="170" t="s">
        <v>635</v>
      </c>
      <c r="F99" s="170" t="s">
        <v>171</v>
      </c>
      <c r="G99" s="170"/>
      <c r="H99" s="171">
        <f>'Brokers Fee'!AQ$15*$BI99</f>
        <v>13.006678199746698</v>
      </c>
      <c r="I99" s="171">
        <f>'Brokers Fee'!AR$15*$BI99</f>
        <v>13.937787121285332</v>
      </c>
      <c r="J99" s="171">
        <f>'Brokers Fee'!AS$15*$BI99</f>
        <v>13.937787121285332</v>
      </c>
      <c r="K99" s="171">
        <f>'Brokers Fee'!AT$15*$BI99</f>
        <v>13.937787121285332</v>
      </c>
      <c r="L99" s="171">
        <f>'Brokers Fee'!AU$15*$BI99</f>
        <v>13.937787121285332</v>
      </c>
      <c r="M99" s="171">
        <f>'Brokers Fee'!AV$15*$BI99</f>
        <v>13.937787121285332</v>
      </c>
      <c r="N99" s="171">
        <f>'Brokers Fee'!AW$15*$BI99</f>
        <v>13.937787121285332</v>
      </c>
      <c r="O99" s="171">
        <f>'Brokers Fee'!AX$15*$BI99</f>
        <v>13.937787121285332</v>
      </c>
      <c r="P99" s="171">
        <f>'Brokers Fee'!AY$15*$BI99</f>
        <v>13.937787121285332</v>
      </c>
      <c r="Q99" s="171">
        <f>'Brokers Fee'!AZ$15*$BI99</f>
        <v>13.937787121285332</v>
      </c>
      <c r="R99" s="171">
        <f>'Brokers Fee'!BA$15*$BI99</f>
        <v>13.937787121285332</v>
      </c>
      <c r="S99" s="171">
        <f>'Brokers Fee'!BB$15*$BI99</f>
        <v>13.937787121285332</v>
      </c>
      <c r="T99" s="171">
        <f>'Brokers Fee'!BC$15*$BI99</f>
        <v>13.937787121285332</v>
      </c>
      <c r="U99" s="171">
        <f>'Brokers Fee'!BD$15*$BI99</f>
        <v>14.355920734923892</v>
      </c>
      <c r="V99" s="171">
        <f>'Brokers Fee'!BE$15*$BI99</f>
        <v>14.355920734923892</v>
      </c>
      <c r="W99" s="171">
        <f>'Brokers Fee'!BF$15*$BI99</f>
        <v>14.355920734923892</v>
      </c>
      <c r="X99" s="171">
        <f>'Brokers Fee'!BG$15*$BI99</f>
        <v>14.355920734923892</v>
      </c>
      <c r="Y99" s="171">
        <f>'Brokers Fee'!BH$15*$BI99</f>
        <v>14.355920734923892</v>
      </c>
      <c r="Z99" s="171">
        <f>'Brokers Fee'!BI$15*$BI99</f>
        <v>14.355920734923892</v>
      </c>
      <c r="AA99" s="171">
        <f>'Brokers Fee'!BJ$15*$BI99</f>
        <v>14.355920734923892</v>
      </c>
      <c r="AB99" s="171">
        <f>'Brokers Fee'!BK$15*$BI99</f>
        <v>14.355920734923892</v>
      </c>
      <c r="AC99" s="171">
        <f>'Brokers Fee'!BL$15*$BI99</f>
        <v>14.355920734923892</v>
      </c>
      <c r="AD99" s="171">
        <f>'Brokers Fee'!BM$15*$BI99</f>
        <v>14.355920734923892</v>
      </c>
      <c r="AE99" s="171">
        <f>'Brokers Fee'!BN$15*$BI99</f>
        <v>14.355920734923892</v>
      </c>
      <c r="AF99" s="171">
        <f>'Brokers Fee'!BO$15*$BI99</f>
        <v>14.355920734923892</v>
      </c>
      <c r="AG99" s="171">
        <f>'Brokers Fee'!BP$15*$BI99</f>
        <v>14.786598356971609</v>
      </c>
      <c r="AH99" s="171">
        <f>'Brokers Fee'!BQ$15*$BI99</f>
        <v>14.786598356971609</v>
      </c>
      <c r="AI99" s="171">
        <f>'Brokers Fee'!BR$15*$BI99</f>
        <v>14.786598356971609</v>
      </c>
      <c r="AJ99" s="171">
        <f>'Brokers Fee'!BS$15*$BI99</f>
        <v>14.786598356971609</v>
      </c>
      <c r="AK99" s="171">
        <f>'Brokers Fee'!BT$15*$BI99</f>
        <v>14.786598356971609</v>
      </c>
      <c r="AL99" s="171">
        <f>'Brokers Fee'!BU$15*$BI99</f>
        <v>14.786598356971609</v>
      </c>
      <c r="AM99" s="171">
        <f>'Brokers Fee'!BV$15*$BI99</f>
        <v>14.786598356971609</v>
      </c>
      <c r="AN99" s="171">
        <f>'Brokers Fee'!BW$15*$BI99</f>
        <v>14.786598356971609</v>
      </c>
      <c r="AO99" s="171">
        <f>'Brokers Fee'!BX$15*$BI99</f>
        <v>14.786598356971609</v>
      </c>
      <c r="AP99" s="171">
        <f>'Brokers Fee'!BY$15*$BI99</f>
        <v>14.786598356971609</v>
      </c>
      <c r="AQ99" s="171">
        <f>'Brokers Fee'!BZ$15*$BI99</f>
        <v>14.786598356971609</v>
      </c>
      <c r="AR99" s="171">
        <f>'Brokers Fee'!CA$15*$BI99</f>
        <v>14.786598356971609</v>
      </c>
      <c r="AS99" s="171">
        <f>'Brokers Fee'!CB$15*$BI99</f>
        <v>15.230196307680758</v>
      </c>
      <c r="AT99" s="171">
        <f>'Brokers Fee'!CC$15*$BI99</f>
        <v>15.230196307680758</v>
      </c>
      <c r="AU99" s="171">
        <f>'Brokers Fee'!CD$15*$BI99</f>
        <v>15.230196307680758</v>
      </c>
      <c r="AV99" s="171">
        <f>'Brokers Fee'!CE$15*$BI99</f>
        <v>15.230196307680758</v>
      </c>
      <c r="AW99" s="171">
        <f>'Brokers Fee'!CF$15*$BI99</f>
        <v>15.230196307680758</v>
      </c>
      <c r="AX99" s="171">
        <f>'Brokers Fee'!CG$15*$BI99</f>
        <v>15.230196307680758</v>
      </c>
      <c r="AY99" s="171">
        <f>'Brokers Fee'!CH$15*$BI99</f>
        <v>15.230196307680758</v>
      </c>
      <c r="AZ99" s="171">
        <f>'Brokers Fee'!CI$15*$BI99</f>
        <v>15.230196307680758</v>
      </c>
      <c r="BA99" s="171">
        <f>'Brokers Fee'!CJ$15*$BI99</f>
        <v>15.230196307680758</v>
      </c>
      <c r="BB99" s="171">
        <f>'Brokers Fee'!CK$15*$BI99</f>
        <v>15.230196307680758</v>
      </c>
      <c r="BC99" s="171">
        <f>'Brokers Fee'!CL$15*$BI99</f>
        <v>15.230196307680758</v>
      </c>
      <c r="BD99" s="171">
        <f>'Brokers Fee'!CM$15*$BI99</f>
        <v>15.230196307680758</v>
      </c>
      <c r="BE99" s="171">
        <f>'Brokers Fee'!CN$15*$BI99</f>
        <v>15.687102196911184</v>
      </c>
      <c r="BF99" s="171">
        <f>'Brokers Fee'!CO$15*$BI99</f>
        <v>15.687102196911184</v>
      </c>
      <c r="BG99" s="171">
        <f>'Brokers Fee'!CP$15*$BI99</f>
        <v>15.687102196911184</v>
      </c>
      <c r="BI99" s="174">
        <f>SUMIF(Revenue!$P:$P,'Broker''s Fees (USD)'!$F99,Revenue!$F:$F)</f>
        <v>3.4270594559807115E-4</v>
      </c>
    </row>
    <row r="100" spans="1:61" s="173" customFormat="1" ht="12.75" hidden="1" customHeight="1">
      <c r="A100" s="179" t="s">
        <v>589</v>
      </c>
      <c r="B100" s="179" t="s">
        <v>589</v>
      </c>
      <c r="C100" s="170" t="str" cm="1">
        <f t="array" ref="C100">IFERROR(INDEX('Legal Entity'!B:B,MATCH('Broker''s Fees (USD)'!F100,'Legal Entity'!A:A,0),0),0)</f>
        <v>1315 - Corix Multi-Utility Services Inc.</v>
      </c>
      <c r="D100" s="170" t="str" cm="1">
        <f t="array" ref="D100">IFERROR(INDEX('Legal Entity'!C:C,MATCH(F100,'Legal Entity'!A:A,0),0),0)</f>
        <v>CA</v>
      </c>
      <c r="E100" s="170" t="s">
        <v>635</v>
      </c>
      <c r="F100" s="170" t="s">
        <v>656</v>
      </c>
      <c r="G100" s="170"/>
      <c r="H100" s="171">
        <f>'Brokers Fee'!AQ$15*$BI100</f>
        <v>3.4470970858589074</v>
      </c>
      <c r="I100" s="171">
        <f>'Brokers Fee'!AR$15*$BI100</f>
        <v>3.6938643849926365</v>
      </c>
      <c r="J100" s="171">
        <f>'Brokers Fee'!AS$15*$BI100</f>
        <v>3.6938643849926365</v>
      </c>
      <c r="K100" s="171">
        <f>'Brokers Fee'!AT$15*$BI100</f>
        <v>3.6938643849926365</v>
      </c>
      <c r="L100" s="171">
        <f>'Brokers Fee'!AU$15*$BI100</f>
        <v>3.6938643849926365</v>
      </c>
      <c r="M100" s="171">
        <f>'Brokers Fee'!AV$15*$BI100</f>
        <v>3.6938643849926365</v>
      </c>
      <c r="N100" s="171">
        <f>'Brokers Fee'!AW$15*$BI100</f>
        <v>3.6938643849926365</v>
      </c>
      <c r="O100" s="171">
        <f>'Brokers Fee'!AX$15*$BI100</f>
        <v>3.6938643849926365</v>
      </c>
      <c r="P100" s="171">
        <f>'Brokers Fee'!AY$15*$BI100</f>
        <v>3.6938643849926365</v>
      </c>
      <c r="Q100" s="171">
        <f>'Brokers Fee'!AZ$15*$BI100</f>
        <v>3.6938643849926365</v>
      </c>
      <c r="R100" s="171">
        <f>'Brokers Fee'!BA$15*$BI100</f>
        <v>3.6938643849926365</v>
      </c>
      <c r="S100" s="171">
        <f>'Brokers Fee'!BB$15*$BI100</f>
        <v>3.6938643849926365</v>
      </c>
      <c r="T100" s="171">
        <f>'Brokers Fee'!BC$15*$BI100</f>
        <v>3.6938643849926365</v>
      </c>
      <c r="U100" s="171">
        <f>'Brokers Fee'!BD$15*$BI100</f>
        <v>3.8046803165424161</v>
      </c>
      <c r="V100" s="171">
        <f>'Brokers Fee'!BE$15*$BI100</f>
        <v>3.8046803165424161</v>
      </c>
      <c r="W100" s="171">
        <f>'Brokers Fee'!BF$15*$BI100</f>
        <v>3.8046803165424161</v>
      </c>
      <c r="X100" s="171">
        <f>'Brokers Fee'!BG$15*$BI100</f>
        <v>3.8046803165424161</v>
      </c>
      <c r="Y100" s="171">
        <f>'Brokers Fee'!BH$15*$BI100</f>
        <v>3.8046803165424161</v>
      </c>
      <c r="Z100" s="171">
        <f>'Brokers Fee'!BI$15*$BI100</f>
        <v>3.8046803165424161</v>
      </c>
      <c r="AA100" s="171">
        <f>'Brokers Fee'!BJ$15*$BI100</f>
        <v>3.8046803165424161</v>
      </c>
      <c r="AB100" s="171">
        <f>'Brokers Fee'!BK$15*$BI100</f>
        <v>3.8046803165424161</v>
      </c>
      <c r="AC100" s="171">
        <f>'Brokers Fee'!BL$15*$BI100</f>
        <v>3.8046803165424161</v>
      </c>
      <c r="AD100" s="171">
        <f>'Brokers Fee'!BM$15*$BI100</f>
        <v>3.8046803165424161</v>
      </c>
      <c r="AE100" s="171">
        <f>'Brokers Fee'!BN$15*$BI100</f>
        <v>3.8046803165424161</v>
      </c>
      <c r="AF100" s="171">
        <f>'Brokers Fee'!BO$15*$BI100</f>
        <v>3.8046803165424161</v>
      </c>
      <c r="AG100" s="171">
        <f>'Brokers Fee'!BP$15*$BI100</f>
        <v>3.918820726038688</v>
      </c>
      <c r="AH100" s="171">
        <f>'Brokers Fee'!BQ$15*$BI100</f>
        <v>3.918820726038688</v>
      </c>
      <c r="AI100" s="171">
        <f>'Brokers Fee'!BR$15*$BI100</f>
        <v>3.918820726038688</v>
      </c>
      <c r="AJ100" s="171">
        <f>'Brokers Fee'!BS$15*$BI100</f>
        <v>3.918820726038688</v>
      </c>
      <c r="AK100" s="171">
        <f>'Brokers Fee'!BT$15*$BI100</f>
        <v>3.918820726038688</v>
      </c>
      <c r="AL100" s="171">
        <f>'Brokers Fee'!BU$15*$BI100</f>
        <v>3.918820726038688</v>
      </c>
      <c r="AM100" s="171">
        <f>'Brokers Fee'!BV$15*$BI100</f>
        <v>3.918820726038688</v>
      </c>
      <c r="AN100" s="171">
        <f>'Brokers Fee'!BW$15*$BI100</f>
        <v>3.918820726038688</v>
      </c>
      <c r="AO100" s="171">
        <f>'Brokers Fee'!BX$15*$BI100</f>
        <v>3.918820726038688</v>
      </c>
      <c r="AP100" s="171">
        <f>'Brokers Fee'!BY$15*$BI100</f>
        <v>3.918820726038688</v>
      </c>
      <c r="AQ100" s="171">
        <f>'Brokers Fee'!BZ$15*$BI100</f>
        <v>3.918820726038688</v>
      </c>
      <c r="AR100" s="171">
        <f>'Brokers Fee'!CA$15*$BI100</f>
        <v>3.918820726038688</v>
      </c>
      <c r="AS100" s="171">
        <f>'Brokers Fee'!CB$15*$BI100</f>
        <v>4.0363853478198495</v>
      </c>
      <c r="AT100" s="171">
        <f>'Brokers Fee'!CC$15*$BI100</f>
        <v>4.0363853478198495</v>
      </c>
      <c r="AU100" s="171">
        <f>'Brokers Fee'!CD$15*$BI100</f>
        <v>4.0363853478198495</v>
      </c>
      <c r="AV100" s="171">
        <f>'Brokers Fee'!CE$15*$BI100</f>
        <v>4.0363853478198495</v>
      </c>
      <c r="AW100" s="171">
        <f>'Brokers Fee'!CF$15*$BI100</f>
        <v>4.0363853478198495</v>
      </c>
      <c r="AX100" s="171">
        <f>'Brokers Fee'!CG$15*$BI100</f>
        <v>4.0363853478198495</v>
      </c>
      <c r="AY100" s="171">
        <f>'Brokers Fee'!CH$15*$BI100</f>
        <v>4.0363853478198495</v>
      </c>
      <c r="AZ100" s="171">
        <f>'Brokers Fee'!CI$15*$BI100</f>
        <v>4.0363853478198495</v>
      </c>
      <c r="BA100" s="171">
        <f>'Brokers Fee'!CJ$15*$BI100</f>
        <v>4.0363853478198495</v>
      </c>
      <c r="BB100" s="171">
        <f>'Brokers Fee'!CK$15*$BI100</f>
        <v>4.0363853478198495</v>
      </c>
      <c r="BC100" s="171">
        <f>'Brokers Fee'!CL$15*$BI100</f>
        <v>4.0363853478198495</v>
      </c>
      <c r="BD100" s="171">
        <f>'Brokers Fee'!CM$15*$BI100</f>
        <v>4.0363853478198495</v>
      </c>
      <c r="BE100" s="171">
        <f>'Brokers Fee'!CN$15*$BI100</f>
        <v>4.1574769082544449</v>
      </c>
      <c r="BF100" s="171">
        <f>'Brokers Fee'!CO$15*$BI100</f>
        <v>4.1574769082544449</v>
      </c>
      <c r="BG100" s="171">
        <f>'Brokers Fee'!CP$15*$BI100</f>
        <v>4.1574769082544449</v>
      </c>
      <c r="BI100" s="174">
        <f>SUMIF(Revenue!$P:$P,'Broker''s Fees (USD)'!$F100,Revenue!$F:$F)</f>
        <v>9.082570109258477E-5</v>
      </c>
    </row>
    <row r="101" spans="1:61" s="173" customFormat="1" ht="12.75" hidden="1" customHeight="1">
      <c r="A101" s="179" t="s">
        <v>589</v>
      </c>
      <c r="B101" s="179" t="s">
        <v>589</v>
      </c>
      <c r="C101" s="170" t="str" cm="1">
        <f t="array" ref="C101">IFERROR(INDEX('Legal Entity'!B:B,MATCH('Broker''s Fees (USD)'!F101,'Legal Entity'!A:A,0),0),0)</f>
        <v>1315 - Corix Multi-Utility Services Inc.</v>
      </c>
      <c r="D101" s="170" t="str" cm="1">
        <f t="array" ref="D101">IFERROR(INDEX('Legal Entity'!C:C,MATCH(F101,'Legal Entity'!A:A,0),0),0)</f>
        <v>CA</v>
      </c>
      <c r="E101" s="170" t="s">
        <v>635</v>
      </c>
      <c r="F101" s="170" t="s">
        <v>657</v>
      </c>
      <c r="G101" s="170"/>
      <c r="H101" s="171">
        <f>'Brokers Fee'!AQ$15*$BI101</f>
        <v>4.9807172125859474</v>
      </c>
      <c r="I101" s="171">
        <f>'Brokers Fee'!AR$15*$BI101</f>
        <v>5.3372717579571178</v>
      </c>
      <c r="J101" s="171">
        <f>'Brokers Fee'!AS$15*$BI101</f>
        <v>5.3372717579571178</v>
      </c>
      <c r="K101" s="171">
        <f>'Brokers Fee'!AT$15*$BI101</f>
        <v>5.3372717579571178</v>
      </c>
      <c r="L101" s="171">
        <f>'Brokers Fee'!AU$15*$BI101</f>
        <v>5.3372717579571178</v>
      </c>
      <c r="M101" s="171">
        <f>'Brokers Fee'!AV$15*$BI101</f>
        <v>5.3372717579571178</v>
      </c>
      <c r="N101" s="171">
        <f>'Brokers Fee'!AW$15*$BI101</f>
        <v>5.3372717579571178</v>
      </c>
      <c r="O101" s="171">
        <f>'Brokers Fee'!AX$15*$BI101</f>
        <v>5.3372717579571178</v>
      </c>
      <c r="P101" s="171">
        <f>'Brokers Fee'!AY$15*$BI101</f>
        <v>5.3372717579571178</v>
      </c>
      <c r="Q101" s="171">
        <f>'Brokers Fee'!AZ$15*$BI101</f>
        <v>5.3372717579571178</v>
      </c>
      <c r="R101" s="171">
        <f>'Brokers Fee'!BA$15*$BI101</f>
        <v>5.3372717579571178</v>
      </c>
      <c r="S101" s="171">
        <f>'Brokers Fee'!BB$15*$BI101</f>
        <v>5.3372717579571178</v>
      </c>
      <c r="T101" s="171">
        <f>'Brokers Fee'!BC$15*$BI101</f>
        <v>5.3372717579571178</v>
      </c>
      <c r="U101" s="171">
        <f>'Brokers Fee'!BD$15*$BI101</f>
        <v>5.4973899106958317</v>
      </c>
      <c r="V101" s="171">
        <f>'Brokers Fee'!BE$15*$BI101</f>
        <v>5.4973899106958317</v>
      </c>
      <c r="W101" s="171">
        <f>'Brokers Fee'!BF$15*$BI101</f>
        <v>5.4973899106958317</v>
      </c>
      <c r="X101" s="171">
        <f>'Brokers Fee'!BG$15*$BI101</f>
        <v>5.4973899106958317</v>
      </c>
      <c r="Y101" s="171">
        <f>'Brokers Fee'!BH$15*$BI101</f>
        <v>5.4973899106958317</v>
      </c>
      <c r="Z101" s="171">
        <f>'Brokers Fee'!BI$15*$BI101</f>
        <v>5.4973899106958317</v>
      </c>
      <c r="AA101" s="171">
        <f>'Brokers Fee'!BJ$15*$BI101</f>
        <v>5.4973899106958317</v>
      </c>
      <c r="AB101" s="171">
        <f>'Brokers Fee'!BK$15*$BI101</f>
        <v>5.4973899106958317</v>
      </c>
      <c r="AC101" s="171">
        <f>'Brokers Fee'!BL$15*$BI101</f>
        <v>5.4973899106958317</v>
      </c>
      <c r="AD101" s="171">
        <f>'Brokers Fee'!BM$15*$BI101</f>
        <v>5.4973899106958317</v>
      </c>
      <c r="AE101" s="171">
        <f>'Brokers Fee'!BN$15*$BI101</f>
        <v>5.4973899106958317</v>
      </c>
      <c r="AF101" s="171">
        <f>'Brokers Fee'!BO$15*$BI101</f>
        <v>5.4973899106958317</v>
      </c>
      <c r="AG101" s="171">
        <f>'Brokers Fee'!BP$15*$BI101</f>
        <v>5.6623116080167062</v>
      </c>
      <c r="AH101" s="171">
        <f>'Brokers Fee'!BQ$15*$BI101</f>
        <v>5.6623116080167062</v>
      </c>
      <c r="AI101" s="171">
        <f>'Brokers Fee'!BR$15*$BI101</f>
        <v>5.6623116080167062</v>
      </c>
      <c r="AJ101" s="171">
        <f>'Brokers Fee'!BS$15*$BI101</f>
        <v>5.6623116080167062</v>
      </c>
      <c r="AK101" s="171">
        <f>'Brokers Fee'!BT$15*$BI101</f>
        <v>5.6623116080167062</v>
      </c>
      <c r="AL101" s="171">
        <f>'Brokers Fee'!BU$15*$BI101</f>
        <v>5.6623116080167062</v>
      </c>
      <c r="AM101" s="171">
        <f>'Brokers Fee'!BV$15*$BI101</f>
        <v>5.6623116080167062</v>
      </c>
      <c r="AN101" s="171">
        <f>'Brokers Fee'!BW$15*$BI101</f>
        <v>5.6623116080167062</v>
      </c>
      <c r="AO101" s="171">
        <f>'Brokers Fee'!BX$15*$BI101</f>
        <v>5.6623116080167062</v>
      </c>
      <c r="AP101" s="171">
        <f>'Brokers Fee'!BY$15*$BI101</f>
        <v>5.6623116080167062</v>
      </c>
      <c r="AQ101" s="171">
        <f>'Brokers Fee'!BZ$15*$BI101</f>
        <v>5.6623116080167062</v>
      </c>
      <c r="AR101" s="171">
        <f>'Brokers Fee'!CA$15*$BI101</f>
        <v>5.6623116080167062</v>
      </c>
      <c r="AS101" s="171">
        <f>'Brokers Fee'!CB$15*$BI101</f>
        <v>5.8321809562572087</v>
      </c>
      <c r="AT101" s="171">
        <f>'Brokers Fee'!CC$15*$BI101</f>
        <v>5.8321809562572087</v>
      </c>
      <c r="AU101" s="171">
        <f>'Brokers Fee'!CD$15*$BI101</f>
        <v>5.8321809562572087</v>
      </c>
      <c r="AV101" s="171">
        <f>'Brokers Fee'!CE$15*$BI101</f>
        <v>5.8321809562572087</v>
      </c>
      <c r="AW101" s="171">
        <f>'Brokers Fee'!CF$15*$BI101</f>
        <v>5.8321809562572087</v>
      </c>
      <c r="AX101" s="171">
        <f>'Brokers Fee'!CG$15*$BI101</f>
        <v>5.8321809562572087</v>
      </c>
      <c r="AY101" s="171">
        <f>'Brokers Fee'!CH$15*$BI101</f>
        <v>5.8321809562572087</v>
      </c>
      <c r="AZ101" s="171">
        <f>'Brokers Fee'!CI$15*$BI101</f>
        <v>5.8321809562572087</v>
      </c>
      <c r="BA101" s="171">
        <f>'Brokers Fee'!CJ$15*$BI101</f>
        <v>5.8321809562572087</v>
      </c>
      <c r="BB101" s="171">
        <f>'Brokers Fee'!CK$15*$BI101</f>
        <v>5.8321809562572087</v>
      </c>
      <c r="BC101" s="171">
        <f>'Brokers Fee'!CL$15*$BI101</f>
        <v>5.8321809562572087</v>
      </c>
      <c r="BD101" s="171">
        <f>'Brokers Fee'!CM$15*$BI101</f>
        <v>5.8321809562572087</v>
      </c>
      <c r="BE101" s="171">
        <f>'Brokers Fee'!CN$15*$BI101</f>
        <v>6.0071463849449254</v>
      </c>
      <c r="BF101" s="171">
        <f>'Brokers Fee'!CO$15*$BI101</f>
        <v>6.0071463849449254</v>
      </c>
      <c r="BG101" s="171">
        <f>'Brokers Fee'!CP$15*$BI101</f>
        <v>6.0071463849449254</v>
      </c>
      <c r="BI101" s="174">
        <f>SUMIF(Revenue!$P:$P,'Broker''s Fees (USD)'!$F101,Revenue!$F:$F)</f>
        <v>1.3123423028403193E-4</v>
      </c>
    </row>
    <row r="102" spans="1:61" s="173" customFormat="1" ht="12.75" hidden="1" customHeight="1">
      <c r="A102" s="179" t="s">
        <v>589</v>
      </c>
      <c r="B102" s="179" t="s">
        <v>589</v>
      </c>
      <c r="C102" s="170" t="str" cm="1">
        <f t="array" ref="C102">IFERROR(INDEX('Legal Entity'!B:B,MATCH('Broker''s Fees (USD)'!F102,'Legal Entity'!A:A,0),0),0)</f>
        <v>1315 - Corix Multi-Utility Services Inc.</v>
      </c>
      <c r="D102" s="170" t="str" cm="1">
        <f t="array" ref="D102">IFERROR(INDEX('Legal Entity'!C:C,MATCH(F102,'Legal Entity'!A:A,0),0),0)</f>
        <v>CA</v>
      </c>
      <c r="E102" s="170" t="s">
        <v>635</v>
      </c>
      <c r="F102" s="170" t="s">
        <v>150</v>
      </c>
      <c r="G102" s="170"/>
      <c r="H102" s="171">
        <f>'Brokers Fee'!AQ$15*$BI102</f>
        <v>180.48407017081638</v>
      </c>
      <c r="I102" s="171">
        <f>'Brokers Fee'!AR$15*$BI102</f>
        <v>193.40438121033486</v>
      </c>
      <c r="J102" s="171">
        <f>'Brokers Fee'!AS$15*$BI102</f>
        <v>193.40438121033486</v>
      </c>
      <c r="K102" s="171">
        <f>'Brokers Fee'!AT$15*$BI102</f>
        <v>193.40438121033486</v>
      </c>
      <c r="L102" s="171">
        <f>'Brokers Fee'!AU$15*$BI102</f>
        <v>193.40438121033486</v>
      </c>
      <c r="M102" s="171">
        <f>'Brokers Fee'!AV$15*$BI102</f>
        <v>193.40438121033486</v>
      </c>
      <c r="N102" s="171">
        <f>'Brokers Fee'!AW$15*$BI102</f>
        <v>193.40438121033486</v>
      </c>
      <c r="O102" s="171">
        <f>'Brokers Fee'!AX$15*$BI102</f>
        <v>193.40438121033486</v>
      </c>
      <c r="P102" s="171">
        <f>'Brokers Fee'!AY$15*$BI102</f>
        <v>193.40438121033486</v>
      </c>
      <c r="Q102" s="171">
        <f>'Brokers Fee'!AZ$15*$BI102</f>
        <v>193.40438121033486</v>
      </c>
      <c r="R102" s="171">
        <f>'Brokers Fee'!BA$15*$BI102</f>
        <v>193.40438121033486</v>
      </c>
      <c r="S102" s="171">
        <f>'Brokers Fee'!BB$15*$BI102</f>
        <v>193.40438121033486</v>
      </c>
      <c r="T102" s="171">
        <f>'Brokers Fee'!BC$15*$BI102</f>
        <v>193.40438121033486</v>
      </c>
      <c r="U102" s="171">
        <f>'Brokers Fee'!BD$15*$BI102</f>
        <v>199.20651264664491</v>
      </c>
      <c r="V102" s="171">
        <f>'Brokers Fee'!BE$15*$BI102</f>
        <v>199.20651264664491</v>
      </c>
      <c r="W102" s="171">
        <f>'Brokers Fee'!BF$15*$BI102</f>
        <v>199.20651264664491</v>
      </c>
      <c r="X102" s="171">
        <f>'Brokers Fee'!BG$15*$BI102</f>
        <v>199.20651264664491</v>
      </c>
      <c r="Y102" s="171">
        <f>'Brokers Fee'!BH$15*$BI102</f>
        <v>199.20651264664491</v>
      </c>
      <c r="Z102" s="171">
        <f>'Brokers Fee'!BI$15*$BI102</f>
        <v>199.20651264664491</v>
      </c>
      <c r="AA102" s="171">
        <f>'Brokers Fee'!BJ$15*$BI102</f>
        <v>199.20651264664491</v>
      </c>
      <c r="AB102" s="171">
        <f>'Brokers Fee'!BK$15*$BI102</f>
        <v>199.20651264664491</v>
      </c>
      <c r="AC102" s="171">
        <f>'Brokers Fee'!BL$15*$BI102</f>
        <v>199.20651264664491</v>
      </c>
      <c r="AD102" s="171">
        <f>'Brokers Fee'!BM$15*$BI102</f>
        <v>199.20651264664491</v>
      </c>
      <c r="AE102" s="171">
        <f>'Brokers Fee'!BN$15*$BI102</f>
        <v>199.20651264664491</v>
      </c>
      <c r="AF102" s="171">
        <f>'Brokers Fee'!BO$15*$BI102</f>
        <v>199.20651264664491</v>
      </c>
      <c r="AG102" s="171">
        <f>'Brokers Fee'!BP$15*$BI102</f>
        <v>205.18270802604425</v>
      </c>
      <c r="AH102" s="171">
        <f>'Brokers Fee'!BQ$15*$BI102</f>
        <v>205.18270802604425</v>
      </c>
      <c r="AI102" s="171">
        <f>'Brokers Fee'!BR$15*$BI102</f>
        <v>205.18270802604425</v>
      </c>
      <c r="AJ102" s="171">
        <f>'Brokers Fee'!BS$15*$BI102</f>
        <v>205.18270802604425</v>
      </c>
      <c r="AK102" s="171">
        <f>'Brokers Fee'!BT$15*$BI102</f>
        <v>205.18270802604425</v>
      </c>
      <c r="AL102" s="171">
        <f>'Brokers Fee'!BU$15*$BI102</f>
        <v>205.18270802604425</v>
      </c>
      <c r="AM102" s="171">
        <f>'Brokers Fee'!BV$15*$BI102</f>
        <v>205.18270802604425</v>
      </c>
      <c r="AN102" s="171">
        <f>'Brokers Fee'!BW$15*$BI102</f>
        <v>205.18270802604425</v>
      </c>
      <c r="AO102" s="171">
        <f>'Brokers Fee'!BX$15*$BI102</f>
        <v>205.18270802604425</v>
      </c>
      <c r="AP102" s="171">
        <f>'Brokers Fee'!BY$15*$BI102</f>
        <v>205.18270802604425</v>
      </c>
      <c r="AQ102" s="171">
        <f>'Brokers Fee'!BZ$15*$BI102</f>
        <v>205.18270802604425</v>
      </c>
      <c r="AR102" s="171">
        <f>'Brokers Fee'!CA$15*$BI102</f>
        <v>205.18270802604425</v>
      </c>
      <c r="AS102" s="171">
        <f>'Brokers Fee'!CB$15*$BI102</f>
        <v>211.33818926682562</v>
      </c>
      <c r="AT102" s="171">
        <f>'Brokers Fee'!CC$15*$BI102</f>
        <v>211.33818926682562</v>
      </c>
      <c r="AU102" s="171">
        <f>'Brokers Fee'!CD$15*$BI102</f>
        <v>211.33818926682562</v>
      </c>
      <c r="AV102" s="171">
        <f>'Brokers Fee'!CE$15*$BI102</f>
        <v>211.33818926682562</v>
      </c>
      <c r="AW102" s="171">
        <f>'Brokers Fee'!CF$15*$BI102</f>
        <v>211.33818926682562</v>
      </c>
      <c r="AX102" s="171">
        <f>'Brokers Fee'!CG$15*$BI102</f>
        <v>211.33818926682562</v>
      </c>
      <c r="AY102" s="171">
        <f>'Brokers Fee'!CH$15*$BI102</f>
        <v>211.33818926682562</v>
      </c>
      <c r="AZ102" s="171">
        <f>'Brokers Fee'!CI$15*$BI102</f>
        <v>211.33818926682562</v>
      </c>
      <c r="BA102" s="171">
        <f>'Brokers Fee'!CJ$15*$BI102</f>
        <v>211.33818926682562</v>
      </c>
      <c r="BB102" s="171">
        <f>'Brokers Fee'!CK$15*$BI102</f>
        <v>211.33818926682562</v>
      </c>
      <c r="BC102" s="171">
        <f>'Brokers Fee'!CL$15*$BI102</f>
        <v>211.33818926682562</v>
      </c>
      <c r="BD102" s="171">
        <f>'Brokers Fee'!CM$15*$BI102</f>
        <v>211.33818926682562</v>
      </c>
      <c r="BE102" s="171">
        <f>'Brokers Fee'!CN$15*$BI102</f>
        <v>217.6783349448304</v>
      </c>
      <c r="BF102" s="171">
        <f>'Brokers Fee'!CO$15*$BI102</f>
        <v>217.6783349448304</v>
      </c>
      <c r="BG102" s="171">
        <f>'Brokers Fee'!CP$15*$BI102</f>
        <v>217.6783349448304</v>
      </c>
      <c r="BI102" s="174">
        <f>SUMIF(Revenue!$P:$P,'Broker''s Fees (USD)'!$F102,Revenue!$F:$F)</f>
        <v>4.7554773773431881E-3</v>
      </c>
    </row>
    <row r="103" spans="1:61" s="173" customFormat="1" ht="12.75" hidden="1" customHeight="1">
      <c r="A103" s="179" t="s">
        <v>589</v>
      </c>
      <c r="B103" s="179" t="s">
        <v>589</v>
      </c>
      <c r="C103" s="170" t="str" cm="1">
        <f t="array" ref="C103">IFERROR(INDEX('Legal Entity'!B:B,MATCH('Broker''s Fees (USD)'!F103,'Legal Entity'!A:A,0),0),0)</f>
        <v>1315 - Corix Multi-Utility Services Inc.</v>
      </c>
      <c r="D103" s="170" t="str" cm="1">
        <f t="array" ref="D103">IFERROR(INDEX('Legal Entity'!C:C,MATCH(F103,'Legal Entity'!A:A,0),0),0)</f>
        <v>CA</v>
      </c>
      <c r="E103" s="170" t="s">
        <v>635</v>
      </c>
      <c r="F103" s="170" t="s">
        <v>151</v>
      </c>
      <c r="G103" s="170"/>
      <c r="H103" s="171">
        <f>'Brokers Fee'!AQ$15*$BI103</f>
        <v>261.05189196421338</v>
      </c>
      <c r="I103" s="171">
        <f>'Brokers Fee'!AR$15*$BI103</f>
        <v>279.73981072867946</v>
      </c>
      <c r="J103" s="171">
        <f>'Brokers Fee'!AS$15*$BI103</f>
        <v>279.73981072867946</v>
      </c>
      <c r="K103" s="171">
        <f>'Brokers Fee'!AT$15*$BI103</f>
        <v>279.73981072867946</v>
      </c>
      <c r="L103" s="171">
        <f>'Brokers Fee'!AU$15*$BI103</f>
        <v>279.73981072867946</v>
      </c>
      <c r="M103" s="171">
        <f>'Brokers Fee'!AV$15*$BI103</f>
        <v>279.73981072867946</v>
      </c>
      <c r="N103" s="171">
        <f>'Brokers Fee'!AW$15*$BI103</f>
        <v>279.73981072867946</v>
      </c>
      <c r="O103" s="171">
        <f>'Brokers Fee'!AX$15*$BI103</f>
        <v>279.73981072867946</v>
      </c>
      <c r="P103" s="171">
        <f>'Brokers Fee'!AY$15*$BI103</f>
        <v>279.73981072867946</v>
      </c>
      <c r="Q103" s="171">
        <f>'Brokers Fee'!AZ$15*$BI103</f>
        <v>279.73981072867946</v>
      </c>
      <c r="R103" s="171">
        <f>'Brokers Fee'!BA$15*$BI103</f>
        <v>279.73981072867946</v>
      </c>
      <c r="S103" s="171">
        <f>'Brokers Fee'!BB$15*$BI103</f>
        <v>279.73981072867946</v>
      </c>
      <c r="T103" s="171">
        <f>'Brokers Fee'!BC$15*$BI103</f>
        <v>279.73981072867946</v>
      </c>
      <c r="U103" s="171">
        <f>'Brokers Fee'!BD$15*$BI103</f>
        <v>288.13200505053987</v>
      </c>
      <c r="V103" s="171">
        <f>'Brokers Fee'!BE$15*$BI103</f>
        <v>288.13200505053987</v>
      </c>
      <c r="W103" s="171">
        <f>'Brokers Fee'!BF$15*$BI103</f>
        <v>288.13200505053987</v>
      </c>
      <c r="X103" s="171">
        <f>'Brokers Fee'!BG$15*$BI103</f>
        <v>288.13200505053987</v>
      </c>
      <c r="Y103" s="171">
        <f>'Brokers Fee'!BH$15*$BI103</f>
        <v>288.13200505053987</v>
      </c>
      <c r="Z103" s="171">
        <f>'Brokers Fee'!BI$15*$BI103</f>
        <v>288.13200505053987</v>
      </c>
      <c r="AA103" s="171">
        <f>'Brokers Fee'!BJ$15*$BI103</f>
        <v>288.13200505053987</v>
      </c>
      <c r="AB103" s="171">
        <f>'Brokers Fee'!BK$15*$BI103</f>
        <v>288.13200505053987</v>
      </c>
      <c r="AC103" s="171">
        <f>'Brokers Fee'!BL$15*$BI103</f>
        <v>288.13200505053987</v>
      </c>
      <c r="AD103" s="171">
        <f>'Brokers Fee'!BM$15*$BI103</f>
        <v>288.13200505053987</v>
      </c>
      <c r="AE103" s="171">
        <f>'Brokers Fee'!BN$15*$BI103</f>
        <v>288.13200505053987</v>
      </c>
      <c r="AF103" s="171">
        <f>'Brokers Fee'!BO$15*$BI103</f>
        <v>288.13200505053987</v>
      </c>
      <c r="AG103" s="171">
        <f>'Brokers Fee'!BP$15*$BI103</f>
        <v>296.77596520205606</v>
      </c>
      <c r="AH103" s="171">
        <f>'Brokers Fee'!BQ$15*$BI103</f>
        <v>296.77596520205606</v>
      </c>
      <c r="AI103" s="171">
        <f>'Brokers Fee'!BR$15*$BI103</f>
        <v>296.77596520205606</v>
      </c>
      <c r="AJ103" s="171">
        <f>'Brokers Fee'!BS$15*$BI103</f>
        <v>296.77596520205606</v>
      </c>
      <c r="AK103" s="171">
        <f>'Brokers Fee'!BT$15*$BI103</f>
        <v>296.77596520205606</v>
      </c>
      <c r="AL103" s="171">
        <f>'Brokers Fee'!BU$15*$BI103</f>
        <v>296.77596520205606</v>
      </c>
      <c r="AM103" s="171">
        <f>'Brokers Fee'!BV$15*$BI103</f>
        <v>296.77596520205606</v>
      </c>
      <c r="AN103" s="171">
        <f>'Brokers Fee'!BW$15*$BI103</f>
        <v>296.77596520205606</v>
      </c>
      <c r="AO103" s="171">
        <f>'Brokers Fee'!BX$15*$BI103</f>
        <v>296.77596520205606</v>
      </c>
      <c r="AP103" s="171">
        <f>'Brokers Fee'!BY$15*$BI103</f>
        <v>296.77596520205606</v>
      </c>
      <c r="AQ103" s="171">
        <f>'Brokers Fee'!BZ$15*$BI103</f>
        <v>296.77596520205606</v>
      </c>
      <c r="AR103" s="171">
        <f>'Brokers Fee'!CA$15*$BI103</f>
        <v>296.77596520205606</v>
      </c>
      <c r="AS103" s="171">
        <f>'Brokers Fee'!CB$15*$BI103</f>
        <v>305.6792441581178</v>
      </c>
      <c r="AT103" s="171">
        <f>'Brokers Fee'!CC$15*$BI103</f>
        <v>305.6792441581178</v>
      </c>
      <c r="AU103" s="171">
        <f>'Brokers Fee'!CD$15*$BI103</f>
        <v>305.6792441581178</v>
      </c>
      <c r="AV103" s="171">
        <f>'Brokers Fee'!CE$15*$BI103</f>
        <v>305.6792441581178</v>
      </c>
      <c r="AW103" s="171">
        <f>'Brokers Fee'!CF$15*$BI103</f>
        <v>305.6792441581178</v>
      </c>
      <c r="AX103" s="171">
        <f>'Brokers Fee'!CG$15*$BI103</f>
        <v>305.6792441581178</v>
      </c>
      <c r="AY103" s="171">
        <f>'Brokers Fee'!CH$15*$BI103</f>
        <v>305.6792441581178</v>
      </c>
      <c r="AZ103" s="171">
        <f>'Brokers Fee'!CI$15*$BI103</f>
        <v>305.6792441581178</v>
      </c>
      <c r="BA103" s="171">
        <f>'Brokers Fee'!CJ$15*$BI103</f>
        <v>305.6792441581178</v>
      </c>
      <c r="BB103" s="171">
        <f>'Brokers Fee'!CK$15*$BI103</f>
        <v>305.6792441581178</v>
      </c>
      <c r="BC103" s="171">
        <f>'Brokers Fee'!CL$15*$BI103</f>
        <v>305.6792441581178</v>
      </c>
      <c r="BD103" s="171">
        <f>'Brokers Fee'!CM$15*$BI103</f>
        <v>305.6792441581178</v>
      </c>
      <c r="BE103" s="171">
        <f>'Brokers Fee'!CN$15*$BI103</f>
        <v>314.84962148286132</v>
      </c>
      <c r="BF103" s="171">
        <f>'Brokers Fee'!CO$15*$BI103</f>
        <v>314.84962148286132</v>
      </c>
      <c r="BG103" s="171">
        <f>'Brokers Fee'!CP$15*$BI103</f>
        <v>314.84962148286132</v>
      </c>
      <c r="BI103" s="174">
        <f>SUMIF(Revenue!$P:$P,'Broker''s Fees (USD)'!$F103,Revenue!$F:$F)</f>
        <v>6.8783154401024192E-3</v>
      </c>
    </row>
    <row r="104" spans="1:61" s="173" customFormat="1" ht="12.75" hidden="1" customHeight="1">
      <c r="A104" s="179" t="s">
        <v>589</v>
      </c>
      <c r="B104" s="179" t="s">
        <v>589</v>
      </c>
      <c r="C104" s="170" t="str" cm="1">
        <f t="array" ref="C104">IFERROR(INDEX('Legal Entity'!B:B,MATCH('Broker''s Fees (USD)'!F104,'Legal Entity'!A:A,0),0),0)</f>
        <v>1315 - Corix Multi-Utility Services Inc.</v>
      </c>
      <c r="D104" s="170" t="str" cm="1">
        <f t="array" ref="D104">IFERROR(INDEX('Legal Entity'!C:C,MATCH(F104,'Legal Entity'!A:A,0),0),0)</f>
        <v>CA</v>
      </c>
      <c r="E104" s="170" t="s">
        <v>635</v>
      </c>
      <c r="F104" s="170" t="s">
        <v>146</v>
      </c>
      <c r="G104" s="170"/>
      <c r="H104" s="171">
        <f>'Brokers Fee'!AQ$15*$BI104</f>
        <v>38.779011945165088</v>
      </c>
      <c r="I104" s="171">
        <f>'Brokers Fee'!AR$15*$BI104</f>
        <v>41.555084623837161</v>
      </c>
      <c r="J104" s="171">
        <f>'Brokers Fee'!AS$15*$BI104</f>
        <v>41.555084623837161</v>
      </c>
      <c r="K104" s="171">
        <f>'Brokers Fee'!AT$15*$BI104</f>
        <v>41.555084623837161</v>
      </c>
      <c r="L104" s="171">
        <f>'Brokers Fee'!AU$15*$BI104</f>
        <v>41.555084623837161</v>
      </c>
      <c r="M104" s="171">
        <f>'Brokers Fee'!AV$15*$BI104</f>
        <v>41.555084623837161</v>
      </c>
      <c r="N104" s="171">
        <f>'Brokers Fee'!AW$15*$BI104</f>
        <v>41.555084623837161</v>
      </c>
      <c r="O104" s="171">
        <f>'Brokers Fee'!AX$15*$BI104</f>
        <v>41.555084623837161</v>
      </c>
      <c r="P104" s="171">
        <f>'Brokers Fee'!AY$15*$BI104</f>
        <v>41.555084623837161</v>
      </c>
      <c r="Q104" s="171">
        <f>'Brokers Fee'!AZ$15*$BI104</f>
        <v>41.555084623837161</v>
      </c>
      <c r="R104" s="171">
        <f>'Brokers Fee'!BA$15*$BI104</f>
        <v>41.555084623837161</v>
      </c>
      <c r="S104" s="171">
        <f>'Brokers Fee'!BB$15*$BI104</f>
        <v>41.555084623837161</v>
      </c>
      <c r="T104" s="171">
        <f>'Brokers Fee'!BC$15*$BI104</f>
        <v>41.555084623837161</v>
      </c>
      <c r="U104" s="171">
        <f>'Brokers Fee'!BD$15*$BI104</f>
        <v>42.801737162552278</v>
      </c>
      <c r="V104" s="171">
        <f>'Brokers Fee'!BE$15*$BI104</f>
        <v>42.801737162552278</v>
      </c>
      <c r="W104" s="171">
        <f>'Brokers Fee'!BF$15*$BI104</f>
        <v>42.801737162552278</v>
      </c>
      <c r="X104" s="171">
        <f>'Brokers Fee'!BG$15*$BI104</f>
        <v>42.801737162552278</v>
      </c>
      <c r="Y104" s="171">
        <f>'Brokers Fee'!BH$15*$BI104</f>
        <v>42.801737162552278</v>
      </c>
      <c r="Z104" s="171">
        <f>'Brokers Fee'!BI$15*$BI104</f>
        <v>42.801737162552278</v>
      </c>
      <c r="AA104" s="171">
        <f>'Brokers Fee'!BJ$15*$BI104</f>
        <v>42.801737162552278</v>
      </c>
      <c r="AB104" s="171">
        <f>'Brokers Fee'!BK$15*$BI104</f>
        <v>42.801737162552278</v>
      </c>
      <c r="AC104" s="171">
        <f>'Brokers Fee'!BL$15*$BI104</f>
        <v>42.801737162552278</v>
      </c>
      <c r="AD104" s="171">
        <f>'Brokers Fee'!BM$15*$BI104</f>
        <v>42.801737162552278</v>
      </c>
      <c r="AE104" s="171">
        <f>'Brokers Fee'!BN$15*$BI104</f>
        <v>42.801737162552278</v>
      </c>
      <c r="AF104" s="171">
        <f>'Brokers Fee'!BO$15*$BI104</f>
        <v>42.801737162552278</v>
      </c>
      <c r="AG104" s="171">
        <f>'Brokers Fee'!BP$15*$BI104</f>
        <v>44.085789277428844</v>
      </c>
      <c r="AH104" s="171">
        <f>'Brokers Fee'!BQ$15*$BI104</f>
        <v>44.085789277428844</v>
      </c>
      <c r="AI104" s="171">
        <f>'Brokers Fee'!BR$15*$BI104</f>
        <v>44.085789277428844</v>
      </c>
      <c r="AJ104" s="171">
        <f>'Brokers Fee'!BS$15*$BI104</f>
        <v>44.085789277428844</v>
      </c>
      <c r="AK104" s="171">
        <f>'Brokers Fee'!BT$15*$BI104</f>
        <v>44.085789277428844</v>
      </c>
      <c r="AL104" s="171">
        <f>'Brokers Fee'!BU$15*$BI104</f>
        <v>44.085789277428844</v>
      </c>
      <c r="AM104" s="171">
        <f>'Brokers Fee'!BV$15*$BI104</f>
        <v>44.085789277428844</v>
      </c>
      <c r="AN104" s="171">
        <f>'Brokers Fee'!BW$15*$BI104</f>
        <v>44.085789277428844</v>
      </c>
      <c r="AO104" s="171">
        <f>'Brokers Fee'!BX$15*$BI104</f>
        <v>44.085789277428844</v>
      </c>
      <c r="AP104" s="171">
        <f>'Brokers Fee'!BY$15*$BI104</f>
        <v>44.085789277428844</v>
      </c>
      <c r="AQ104" s="171">
        <f>'Brokers Fee'!BZ$15*$BI104</f>
        <v>44.085789277428844</v>
      </c>
      <c r="AR104" s="171">
        <f>'Brokers Fee'!CA$15*$BI104</f>
        <v>44.085789277428844</v>
      </c>
      <c r="AS104" s="171">
        <f>'Brokers Fee'!CB$15*$BI104</f>
        <v>45.408362955751713</v>
      </c>
      <c r="AT104" s="171">
        <f>'Brokers Fee'!CC$15*$BI104</f>
        <v>45.408362955751713</v>
      </c>
      <c r="AU104" s="171">
        <f>'Brokers Fee'!CD$15*$BI104</f>
        <v>45.408362955751713</v>
      </c>
      <c r="AV104" s="171">
        <f>'Brokers Fee'!CE$15*$BI104</f>
        <v>45.408362955751713</v>
      </c>
      <c r="AW104" s="171">
        <f>'Brokers Fee'!CF$15*$BI104</f>
        <v>45.408362955751713</v>
      </c>
      <c r="AX104" s="171">
        <f>'Brokers Fee'!CG$15*$BI104</f>
        <v>45.408362955751713</v>
      </c>
      <c r="AY104" s="171">
        <f>'Brokers Fee'!CH$15*$BI104</f>
        <v>45.408362955751713</v>
      </c>
      <c r="AZ104" s="171">
        <f>'Brokers Fee'!CI$15*$BI104</f>
        <v>45.408362955751713</v>
      </c>
      <c r="BA104" s="171">
        <f>'Brokers Fee'!CJ$15*$BI104</f>
        <v>45.408362955751713</v>
      </c>
      <c r="BB104" s="171">
        <f>'Brokers Fee'!CK$15*$BI104</f>
        <v>45.408362955751713</v>
      </c>
      <c r="BC104" s="171">
        <f>'Brokers Fee'!CL$15*$BI104</f>
        <v>45.408362955751713</v>
      </c>
      <c r="BD104" s="171">
        <f>'Brokers Fee'!CM$15*$BI104</f>
        <v>45.408362955751713</v>
      </c>
      <c r="BE104" s="171">
        <f>'Brokers Fee'!CN$15*$BI104</f>
        <v>46.770613844424268</v>
      </c>
      <c r="BF104" s="171">
        <f>'Brokers Fee'!CO$15*$BI104</f>
        <v>46.770613844424268</v>
      </c>
      <c r="BG104" s="171">
        <f>'Brokers Fee'!CP$15*$BI104</f>
        <v>46.770613844424268</v>
      </c>
      <c r="BI104" s="174">
        <f>SUMIF(Revenue!$P:$P,'Broker''s Fees (USD)'!$F104,Revenue!$F:$F)</f>
        <v>1.0217672609356564E-3</v>
      </c>
    </row>
    <row r="105" spans="1:61" s="173" customFormat="1" ht="12.75" hidden="1" customHeight="1">
      <c r="A105" s="179" t="s">
        <v>589</v>
      </c>
      <c r="B105" s="179" t="s">
        <v>589</v>
      </c>
      <c r="C105" s="170" t="str" cm="1">
        <f t="array" ref="C105">IFERROR(INDEX('Legal Entity'!B:B,MATCH('Broker''s Fees (USD)'!F105,'Legal Entity'!A:A,0),0),0)</f>
        <v>1315 - Corix Multi-Utility Services Inc.</v>
      </c>
      <c r="D105" s="170" t="str" cm="1">
        <f t="array" ref="D105">IFERROR(INDEX('Legal Entity'!C:C,MATCH(F105,'Legal Entity'!A:A,0),0),0)</f>
        <v>CA</v>
      </c>
      <c r="E105" s="170" t="s">
        <v>635</v>
      </c>
      <c r="F105" s="170" t="s">
        <v>160</v>
      </c>
      <c r="G105" s="170"/>
      <c r="H105" s="171">
        <f>'Brokers Fee'!AQ$15*$BI105</f>
        <v>202.28572295151622</v>
      </c>
      <c r="I105" s="171">
        <f>'Brokers Fee'!AR$15*$BI105</f>
        <v>216.76674865596681</v>
      </c>
      <c r="J105" s="171">
        <f>'Brokers Fee'!AS$15*$BI105</f>
        <v>216.76674865596681</v>
      </c>
      <c r="K105" s="171">
        <f>'Brokers Fee'!AT$15*$BI105</f>
        <v>216.76674865596681</v>
      </c>
      <c r="L105" s="171">
        <f>'Brokers Fee'!AU$15*$BI105</f>
        <v>216.76674865596681</v>
      </c>
      <c r="M105" s="171">
        <f>'Brokers Fee'!AV$15*$BI105</f>
        <v>216.76674865596681</v>
      </c>
      <c r="N105" s="171">
        <f>'Brokers Fee'!AW$15*$BI105</f>
        <v>216.76674865596681</v>
      </c>
      <c r="O105" s="171">
        <f>'Brokers Fee'!AX$15*$BI105</f>
        <v>216.76674865596681</v>
      </c>
      <c r="P105" s="171">
        <f>'Brokers Fee'!AY$15*$BI105</f>
        <v>216.76674865596681</v>
      </c>
      <c r="Q105" s="171">
        <f>'Brokers Fee'!AZ$15*$BI105</f>
        <v>216.76674865596681</v>
      </c>
      <c r="R105" s="171">
        <f>'Brokers Fee'!BA$15*$BI105</f>
        <v>216.76674865596681</v>
      </c>
      <c r="S105" s="171">
        <f>'Brokers Fee'!BB$15*$BI105</f>
        <v>216.76674865596681</v>
      </c>
      <c r="T105" s="171">
        <f>'Brokers Fee'!BC$15*$BI105</f>
        <v>216.76674865596681</v>
      </c>
      <c r="U105" s="171">
        <f>'Brokers Fee'!BD$15*$BI105</f>
        <v>223.26975111564582</v>
      </c>
      <c r="V105" s="171">
        <f>'Brokers Fee'!BE$15*$BI105</f>
        <v>223.26975111564582</v>
      </c>
      <c r="W105" s="171">
        <f>'Brokers Fee'!BF$15*$BI105</f>
        <v>223.26975111564582</v>
      </c>
      <c r="X105" s="171">
        <f>'Brokers Fee'!BG$15*$BI105</f>
        <v>223.26975111564582</v>
      </c>
      <c r="Y105" s="171">
        <f>'Brokers Fee'!BH$15*$BI105</f>
        <v>223.26975111564582</v>
      </c>
      <c r="Z105" s="171">
        <f>'Brokers Fee'!BI$15*$BI105</f>
        <v>223.26975111564582</v>
      </c>
      <c r="AA105" s="171">
        <f>'Brokers Fee'!BJ$15*$BI105</f>
        <v>223.26975111564582</v>
      </c>
      <c r="AB105" s="171">
        <f>'Brokers Fee'!BK$15*$BI105</f>
        <v>223.26975111564582</v>
      </c>
      <c r="AC105" s="171">
        <f>'Brokers Fee'!BL$15*$BI105</f>
        <v>223.26975111564582</v>
      </c>
      <c r="AD105" s="171">
        <f>'Brokers Fee'!BM$15*$BI105</f>
        <v>223.26975111564582</v>
      </c>
      <c r="AE105" s="171">
        <f>'Brokers Fee'!BN$15*$BI105</f>
        <v>223.26975111564582</v>
      </c>
      <c r="AF105" s="171">
        <f>'Brokers Fee'!BO$15*$BI105</f>
        <v>223.26975111564582</v>
      </c>
      <c r="AG105" s="171">
        <f>'Brokers Fee'!BP$15*$BI105</f>
        <v>229.9678436491152</v>
      </c>
      <c r="AH105" s="171">
        <f>'Brokers Fee'!BQ$15*$BI105</f>
        <v>229.9678436491152</v>
      </c>
      <c r="AI105" s="171">
        <f>'Brokers Fee'!BR$15*$BI105</f>
        <v>229.9678436491152</v>
      </c>
      <c r="AJ105" s="171">
        <f>'Brokers Fee'!BS$15*$BI105</f>
        <v>229.9678436491152</v>
      </c>
      <c r="AK105" s="171">
        <f>'Brokers Fee'!BT$15*$BI105</f>
        <v>229.9678436491152</v>
      </c>
      <c r="AL105" s="171">
        <f>'Brokers Fee'!BU$15*$BI105</f>
        <v>229.9678436491152</v>
      </c>
      <c r="AM105" s="171">
        <f>'Brokers Fee'!BV$15*$BI105</f>
        <v>229.9678436491152</v>
      </c>
      <c r="AN105" s="171">
        <f>'Brokers Fee'!BW$15*$BI105</f>
        <v>229.9678436491152</v>
      </c>
      <c r="AO105" s="171">
        <f>'Brokers Fee'!BX$15*$BI105</f>
        <v>229.9678436491152</v>
      </c>
      <c r="AP105" s="171">
        <f>'Brokers Fee'!BY$15*$BI105</f>
        <v>229.9678436491152</v>
      </c>
      <c r="AQ105" s="171">
        <f>'Brokers Fee'!BZ$15*$BI105</f>
        <v>229.9678436491152</v>
      </c>
      <c r="AR105" s="171">
        <f>'Brokers Fee'!CA$15*$BI105</f>
        <v>229.9678436491152</v>
      </c>
      <c r="AS105" s="171">
        <f>'Brokers Fee'!CB$15*$BI105</f>
        <v>236.86687895858867</v>
      </c>
      <c r="AT105" s="171">
        <f>'Brokers Fee'!CC$15*$BI105</f>
        <v>236.86687895858867</v>
      </c>
      <c r="AU105" s="171">
        <f>'Brokers Fee'!CD$15*$BI105</f>
        <v>236.86687895858867</v>
      </c>
      <c r="AV105" s="171">
        <f>'Brokers Fee'!CE$15*$BI105</f>
        <v>236.86687895858867</v>
      </c>
      <c r="AW105" s="171">
        <f>'Brokers Fee'!CF$15*$BI105</f>
        <v>236.86687895858867</v>
      </c>
      <c r="AX105" s="171">
        <f>'Brokers Fee'!CG$15*$BI105</f>
        <v>236.86687895858867</v>
      </c>
      <c r="AY105" s="171">
        <f>'Brokers Fee'!CH$15*$BI105</f>
        <v>236.86687895858867</v>
      </c>
      <c r="AZ105" s="171">
        <f>'Brokers Fee'!CI$15*$BI105</f>
        <v>236.86687895858867</v>
      </c>
      <c r="BA105" s="171">
        <f>'Brokers Fee'!CJ$15*$BI105</f>
        <v>236.86687895858867</v>
      </c>
      <c r="BB105" s="171">
        <f>'Brokers Fee'!CK$15*$BI105</f>
        <v>236.86687895858867</v>
      </c>
      <c r="BC105" s="171">
        <f>'Brokers Fee'!CL$15*$BI105</f>
        <v>236.86687895858867</v>
      </c>
      <c r="BD105" s="171">
        <f>'Brokers Fee'!CM$15*$BI105</f>
        <v>236.86687895858867</v>
      </c>
      <c r="BE105" s="171">
        <f>'Brokers Fee'!CN$15*$BI105</f>
        <v>243.97288532734635</v>
      </c>
      <c r="BF105" s="171">
        <f>'Brokers Fee'!CO$15*$BI105</f>
        <v>243.97288532734635</v>
      </c>
      <c r="BG105" s="171">
        <f>'Brokers Fee'!CP$15*$BI105</f>
        <v>243.97288532734635</v>
      </c>
      <c r="BI105" s="174">
        <f>SUMIF(Revenue!$P:$P,'Broker''s Fees (USD)'!$F105,Revenue!$F:$F)</f>
        <v>5.3299173624852874E-3</v>
      </c>
    </row>
    <row r="106" spans="1:61" s="173" customFormat="1" ht="12.75" hidden="1" customHeight="1">
      <c r="A106" s="179" t="s">
        <v>589</v>
      </c>
      <c r="B106" s="179" t="s">
        <v>589</v>
      </c>
      <c r="C106" s="170" t="str" cm="1">
        <f t="array" ref="C106">IFERROR(INDEX('Legal Entity'!B:B,MATCH('Broker''s Fees (USD)'!F106,'Legal Entity'!A:A,0),0),0)</f>
        <v>1315 - Corix Multi-Utility Services Inc.</v>
      </c>
      <c r="D106" s="170" t="str" cm="1">
        <f t="array" ref="D106">IFERROR(INDEX('Legal Entity'!C:C,MATCH(F106,'Legal Entity'!A:A,0),0),0)</f>
        <v>CA</v>
      </c>
      <c r="E106" s="170" t="s">
        <v>635</v>
      </c>
      <c r="F106" s="170" t="s">
        <v>136</v>
      </c>
      <c r="G106" s="170"/>
      <c r="H106" s="171">
        <f>'Brokers Fee'!AQ$15*$BI106</f>
        <v>0</v>
      </c>
      <c r="I106" s="171">
        <f>'Brokers Fee'!AR$15*$BI106</f>
        <v>0</v>
      </c>
      <c r="J106" s="171">
        <f>'Brokers Fee'!AS$15*$BI106</f>
        <v>0</v>
      </c>
      <c r="K106" s="171">
        <f>'Brokers Fee'!AT$15*$BI106</f>
        <v>0</v>
      </c>
      <c r="L106" s="171">
        <f>'Brokers Fee'!AU$15*$BI106</f>
        <v>0</v>
      </c>
      <c r="M106" s="171">
        <f>'Brokers Fee'!AV$15*$BI106</f>
        <v>0</v>
      </c>
      <c r="N106" s="171">
        <f>'Brokers Fee'!AW$15*$BI106</f>
        <v>0</v>
      </c>
      <c r="O106" s="171">
        <f>'Brokers Fee'!AX$15*$BI106</f>
        <v>0</v>
      </c>
      <c r="P106" s="171">
        <f>'Brokers Fee'!AY$15*$BI106</f>
        <v>0</v>
      </c>
      <c r="Q106" s="171">
        <f>'Brokers Fee'!AZ$15*$BI106</f>
        <v>0</v>
      </c>
      <c r="R106" s="171">
        <f>'Brokers Fee'!BA$15*$BI106</f>
        <v>0</v>
      </c>
      <c r="S106" s="171">
        <f>'Brokers Fee'!BB$15*$BI106</f>
        <v>0</v>
      </c>
      <c r="T106" s="171">
        <f>'Brokers Fee'!BC$15*$BI106</f>
        <v>0</v>
      </c>
      <c r="U106" s="171">
        <f>'Brokers Fee'!BD$15*$BI106</f>
        <v>0</v>
      </c>
      <c r="V106" s="171">
        <f>'Brokers Fee'!BE$15*$BI106</f>
        <v>0</v>
      </c>
      <c r="W106" s="171">
        <f>'Brokers Fee'!BF$15*$BI106</f>
        <v>0</v>
      </c>
      <c r="X106" s="171">
        <f>'Brokers Fee'!BG$15*$BI106</f>
        <v>0</v>
      </c>
      <c r="Y106" s="171">
        <f>'Brokers Fee'!BH$15*$BI106</f>
        <v>0</v>
      </c>
      <c r="Z106" s="171">
        <f>'Brokers Fee'!BI$15*$BI106</f>
        <v>0</v>
      </c>
      <c r="AA106" s="171">
        <f>'Brokers Fee'!BJ$15*$BI106</f>
        <v>0</v>
      </c>
      <c r="AB106" s="171">
        <f>'Brokers Fee'!BK$15*$BI106</f>
        <v>0</v>
      </c>
      <c r="AC106" s="171">
        <f>'Brokers Fee'!BL$15*$BI106</f>
        <v>0</v>
      </c>
      <c r="AD106" s="171">
        <f>'Brokers Fee'!BM$15*$BI106</f>
        <v>0</v>
      </c>
      <c r="AE106" s="171">
        <f>'Brokers Fee'!BN$15*$BI106</f>
        <v>0</v>
      </c>
      <c r="AF106" s="171">
        <f>'Brokers Fee'!BO$15*$BI106</f>
        <v>0</v>
      </c>
      <c r="AG106" s="171">
        <f>'Brokers Fee'!BP$15*$BI106</f>
        <v>0</v>
      </c>
      <c r="AH106" s="171">
        <f>'Brokers Fee'!BQ$15*$BI106</f>
        <v>0</v>
      </c>
      <c r="AI106" s="171">
        <f>'Brokers Fee'!BR$15*$BI106</f>
        <v>0</v>
      </c>
      <c r="AJ106" s="171">
        <f>'Brokers Fee'!BS$15*$BI106</f>
        <v>0</v>
      </c>
      <c r="AK106" s="171">
        <f>'Brokers Fee'!BT$15*$BI106</f>
        <v>0</v>
      </c>
      <c r="AL106" s="171">
        <f>'Brokers Fee'!BU$15*$BI106</f>
        <v>0</v>
      </c>
      <c r="AM106" s="171">
        <f>'Brokers Fee'!BV$15*$BI106</f>
        <v>0</v>
      </c>
      <c r="AN106" s="171">
        <f>'Brokers Fee'!BW$15*$BI106</f>
        <v>0</v>
      </c>
      <c r="AO106" s="171">
        <f>'Brokers Fee'!BX$15*$BI106</f>
        <v>0</v>
      </c>
      <c r="AP106" s="171">
        <f>'Brokers Fee'!BY$15*$BI106</f>
        <v>0</v>
      </c>
      <c r="AQ106" s="171">
        <f>'Brokers Fee'!BZ$15*$BI106</f>
        <v>0</v>
      </c>
      <c r="AR106" s="171">
        <f>'Brokers Fee'!CA$15*$BI106</f>
        <v>0</v>
      </c>
      <c r="AS106" s="171">
        <f>'Brokers Fee'!CB$15*$BI106</f>
        <v>0</v>
      </c>
      <c r="AT106" s="171">
        <f>'Brokers Fee'!CC$15*$BI106</f>
        <v>0</v>
      </c>
      <c r="AU106" s="171">
        <f>'Brokers Fee'!CD$15*$BI106</f>
        <v>0</v>
      </c>
      <c r="AV106" s="171">
        <f>'Brokers Fee'!CE$15*$BI106</f>
        <v>0</v>
      </c>
      <c r="AW106" s="171">
        <f>'Brokers Fee'!CF$15*$BI106</f>
        <v>0</v>
      </c>
      <c r="AX106" s="171">
        <f>'Brokers Fee'!CG$15*$BI106</f>
        <v>0</v>
      </c>
      <c r="AY106" s="171">
        <f>'Brokers Fee'!CH$15*$BI106</f>
        <v>0</v>
      </c>
      <c r="AZ106" s="171">
        <f>'Brokers Fee'!CI$15*$BI106</f>
        <v>0</v>
      </c>
      <c r="BA106" s="171">
        <f>'Brokers Fee'!CJ$15*$BI106</f>
        <v>0</v>
      </c>
      <c r="BB106" s="171">
        <f>'Brokers Fee'!CK$15*$BI106</f>
        <v>0</v>
      </c>
      <c r="BC106" s="171">
        <f>'Brokers Fee'!CL$15*$BI106</f>
        <v>0</v>
      </c>
      <c r="BD106" s="171">
        <f>'Brokers Fee'!CM$15*$BI106</f>
        <v>0</v>
      </c>
      <c r="BE106" s="171">
        <f>'Brokers Fee'!CN$15*$BI106</f>
        <v>0</v>
      </c>
      <c r="BF106" s="171">
        <f>'Brokers Fee'!CO$15*$BI106</f>
        <v>0</v>
      </c>
      <c r="BG106" s="171">
        <f>'Brokers Fee'!CP$15*$BI106</f>
        <v>0</v>
      </c>
      <c r="BI106" s="174">
        <f>SUMIF(Revenue!$P:$P,'Broker''s Fees (USD)'!$F106,Revenue!$F:$F)</f>
        <v>0</v>
      </c>
    </row>
    <row r="107" spans="1:61" s="173" customFormat="1" ht="12.75" hidden="1" customHeight="1">
      <c r="A107" s="179" t="s">
        <v>589</v>
      </c>
      <c r="B107" s="179" t="s">
        <v>589</v>
      </c>
      <c r="C107" s="170" t="str" cm="1">
        <f t="array" ref="C107">IFERROR(INDEX('Legal Entity'!B:B,MATCH('Broker''s Fees (USD)'!F107,'Legal Entity'!A:A,0),0),0)</f>
        <v>1310 - Corix Utilities Inc.</v>
      </c>
      <c r="D107" s="170" t="str" cm="1">
        <f t="array" ref="D107">IFERROR(INDEX('Legal Entity'!C:C,MATCH(F107,'Legal Entity'!A:A,0),0),0)</f>
        <v>CA</v>
      </c>
      <c r="E107" s="170" t="s">
        <v>635</v>
      </c>
      <c r="F107" s="170" t="s">
        <v>104</v>
      </c>
      <c r="G107" s="170"/>
      <c r="H107" s="171">
        <f>'Brokers Fee'!AQ$15*$BI107</f>
        <v>0</v>
      </c>
      <c r="I107" s="171">
        <f>'Brokers Fee'!AR$15*$BI107</f>
        <v>0</v>
      </c>
      <c r="J107" s="171">
        <f>'Brokers Fee'!AS$15*$BI107</f>
        <v>0</v>
      </c>
      <c r="K107" s="171">
        <f>'Brokers Fee'!AT$15*$BI107</f>
        <v>0</v>
      </c>
      <c r="L107" s="171">
        <f>'Brokers Fee'!AU$15*$BI107</f>
        <v>0</v>
      </c>
      <c r="M107" s="171">
        <f>'Brokers Fee'!AV$15*$BI107</f>
        <v>0</v>
      </c>
      <c r="N107" s="171">
        <f>'Brokers Fee'!AW$15*$BI107</f>
        <v>0</v>
      </c>
      <c r="O107" s="171">
        <f>'Brokers Fee'!AX$15*$BI107</f>
        <v>0</v>
      </c>
      <c r="P107" s="171">
        <f>'Brokers Fee'!AY$15*$BI107</f>
        <v>0</v>
      </c>
      <c r="Q107" s="171">
        <f>'Brokers Fee'!AZ$15*$BI107</f>
        <v>0</v>
      </c>
      <c r="R107" s="171">
        <f>'Brokers Fee'!BA$15*$BI107</f>
        <v>0</v>
      </c>
      <c r="S107" s="171">
        <f>'Brokers Fee'!BB$15*$BI107</f>
        <v>0</v>
      </c>
      <c r="T107" s="171">
        <f>'Brokers Fee'!BC$15*$BI107</f>
        <v>0</v>
      </c>
      <c r="U107" s="171">
        <f>'Brokers Fee'!BD$15*$BI107</f>
        <v>0</v>
      </c>
      <c r="V107" s="171">
        <f>'Brokers Fee'!BE$15*$BI107</f>
        <v>0</v>
      </c>
      <c r="W107" s="171">
        <f>'Brokers Fee'!BF$15*$BI107</f>
        <v>0</v>
      </c>
      <c r="X107" s="171">
        <f>'Brokers Fee'!BG$15*$BI107</f>
        <v>0</v>
      </c>
      <c r="Y107" s="171">
        <f>'Brokers Fee'!BH$15*$BI107</f>
        <v>0</v>
      </c>
      <c r="Z107" s="171">
        <f>'Brokers Fee'!BI$15*$BI107</f>
        <v>0</v>
      </c>
      <c r="AA107" s="171">
        <f>'Brokers Fee'!BJ$15*$BI107</f>
        <v>0</v>
      </c>
      <c r="AB107" s="171">
        <f>'Brokers Fee'!BK$15*$BI107</f>
        <v>0</v>
      </c>
      <c r="AC107" s="171">
        <f>'Brokers Fee'!BL$15*$BI107</f>
        <v>0</v>
      </c>
      <c r="AD107" s="171">
        <f>'Brokers Fee'!BM$15*$BI107</f>
        <v>0</v>
      </c>
      <c r="AE107" s="171">
        <f>'Brokers Fee'!BN$15*$BI107</f>
        <v>0</v>
      </c>
      <c r="AF107" s="171">
        <f>'Brokers Fee'!BO$15*$BI107</f>
        <v>0</v>
      </c>
      <c r="AG107" s="171">
        <f>'Brokers Fee'!BP$15*$BI107</f>
        <v>0</v>
      </c>
      <c r="AH107" s="171">
        <f>'Brokers Fee'!BQ$15*$BI107</f>
        <v>0</v>
      </c>
      <c r="AI107" s="171">
        <f>'Brokers Fee'!BR$15*$BI107</f>
        <v>0</v>
      </c>
      <c r="AJ107" s="171">
        <f>'Brokers Fee'!BS$15*$BI107</f>
        <v>0</v>
      </c>
      <c r="AK107" s="171">
        <f>'Brokers Fee'!BT$15*$BI107</f>
        <v>0</v>
      </c>
      <c r="AL107" s="171">
        <f>'Brokers Fee'!BU$15*$BI107</f>
        <v>0</v>
      </c>
      <c r="AM107" s="171">
        <f>'Brokers Fee'!BV$15*$BI107</f>
        <v>0</v>
      </c>
      <c r="AN107" s="171">
        <f>'Brokers Fee'!BW$15*$BI107</f>
        <v>0</v>
      </c>
      <c r="AO107" s="171">
        <f>'Brokers Fee'!BX$15*$BI107</f>
        <v>0</v>
      </c>
      <c r="AP107" s="171">
        <f>'Brokers Fee'!BY$15*$BI107</f>
        <v>0</v>
      </c>
      <c r="AQ107" s="171">
        <f>'Brokers Fee'!BZ$15*$BI107</f>
        <v>0</v>
      </c>
      <c r="AR107" s="171">
        <f>'Brokers Fee'!CA$15*$BI107</f>
        <v>0</v>
      </c>
      <c r="AS107" s="171">
        <f>'Brokers Fee'!CB$15*$BI107</f>
        <v>0</v>
      </c>
      <c r="AT107" s="171">
        <f>'Brokers Fee'!CC$15*$BI107</f>
        <v>0</v>
      </c>
      <c r="AU107" s="171">
        <f>'Brokers Fee'!CD$15*$BI107</f>
        <v>0</v>
      </c>
      <c r="AV107" s="171">
        <f>'Brokers Fee'!CE$15*$BI107</f>
        <v>0</v>
      </c>
      <c r="AW107" s="171">
        <f>'Brokers Fee'!CF$15*$BI107</f>
        <v>0</v>
      </c>
      <c r="AX107" s="171">
        <f>'Brokers Fee'!CG$15*$BI107</f>
        <v>0</v>
      </c>
      <c r="AY107" s="171">
        <f>'Brokers Fee'!CH$15*$BI107</f>
        <v>0</v>
      </c>
      <c r="AZ107" s="171">
        <f>'Brokers Fee'!CI$15*$BI107</f>
        <v>0</v>
      </c>
      <c r="BA107" s="171">
        <f>'Brokers Fee'!CJ$15*$BI107</f>
        <v>0</v>
      </c>
      <c r="BB107" s="171">
        <f>'Brokers Fee'!CK$15*$BI107</f>
        <v>0</v>
      </c>
      <c r="BC107" s="171">
        <f>'Brokers Fee'!CL$15*$BI107</f>
        <v>0</v>
      </c>
      <c r="BD107" s="171">
        <f>'Brokers Fee'!CM$15*$BI107</f>
        <v>0</v>
      </c>
      <c r="BE107" s="171">
        <f>'Brokers Fee'!CN$15*$BI107</f>
        <v>0</v>
      </c>
      <c r="BF107" s="171">
        <f>'Brokers Fee'!CO$15*$BI107</f>
        <v>0</v>
      </c>
      <c r="BG107" s="171">
        <f>'Brokers Fee'!CP$15*$BI107</f>
        <v>0</v>
      </c>
      <c r="BI107" s="174">
        <f>SUMIF(Revenue!$P:$P,'Broker''s Fees (USD)'!$F107,Revenue!$F:$F)</f>
        <v>0</v>
      </c>
    </row>
    <row r="108" spans="1:61" s="173" customFormat="1" ht="12.75" hidden="1" customHeight="1">
      <c r="A108" s="179" t="s">
        <v>589</v>
      </c>
      <c r="B108" s="179" t="s">
        <v>589</v>
      </c>
      <c r="C108" s="170" t="str" cm="1">
        <f t="array" ref="C108">IFERROR(INDEX('Legal Entity'!B:B,MATCH('Broker''s Fees (USD)'!F108,'Legal Entity'!A:A,0),0),0)</f>
        <v>1310 - Corix Utilities Inc.</v>
      </c>
      <c r="D108" s="170" t="str" cm="1">
        <f t="array" ref="D108">IFERROR(INDEX('Legal Entity'!C:C,MATCH(F108,'Legal Entity'!A:A,0),0),0)</f>
        <v>CA</v>
      </c>
      <c r="E108" s="170" t="s">
        <v>635</v>
      </c>
      <c r="F108" s="170" t="s">
        <v>114</v>
      </c>
      <c r="G108" s="170"/>
      <c r="H108" s="171">
        <f>'Brokers Fee'!AQ$15*$BI108</f>
        <v>188.20811130073085</v>
      </c>
      <c r="I108" s="171">
        <f>'Brokers Fee'!AR$15*$BI108</f>
        <v>201.68136318309533</v>
      </c>
      <c r="J108" s="171">
        <f>'Brokers Fee'!AS$15*$BI108</f>
        <v>201.68136318309533</v>
      </c>
      <c r="K108" s="171">
        <f>'Brokers Fee'!AT$15*$BI108</f>
        <v>201.68136318309533</v>
      </c>
      <c r="L108" s="171">
        <f>'Brokers Fee'!AU$15*$BI108</f>
        <v>201.68136318309533</v>
      </c>
      <c r="M108" s="171">
        <f>'Brokers Fee'!AV$15*$BI108</f>
        <v>201.68136318309533</v>
      </c>
      <c r="N108" s="171">
        <f>'Brokers Fee'!AW$15*$BI108</f>
        <v>201.68136318309533</v>
      </c>
      <c r="O108" s="171">
        <f>'Brokers Fee'!AX$15*$BI108</f>
        <v>201.68136318309533</v>
      </c>
      <c r="P108" s="171">
        <f>'Brokers Fee'!AY$15*$BI108</f>
        <v>201.68136318309533</v>
      </c>
      <c r="Q108" s="171">
        <f>'Brokers Fee'!AZ$15*$BI108</f>
        <v>201.68136318309533</v>
      </c>
      <c r="R108" s="171">
        <f>'Brokers Fee'!BA$15*$BI108</f>
        <v>201.68136318309533</v>
      </c>
      <c r="S108" s="171">
        <f>'Brokers Fee'!BB$15*$BI108</f>
        <v>201.68136318309533</v>
      </c>
      <c r="T108" s="171">
        <f>'Brokers Fee'!BC$15*$BI108</f>
        <v>201.68136318309533</v>
      </c>
      <c r="U108" s="171">
        <f>'Brokers Fee'!BD$15*$BI108</f>
        <v>207.7318040785882</v>
      </c>
      <c r="V108" s="171">
        <f>'Brokers Fee'!BE$15*$BI108</f>
        <v>207.7318040785882</v>
      </c>
      <c r="W108" s="171">
        <f>'Brokers Fee'!BF$15*$BI108</f>
        <v>207.7318040785882</v>
      </c>
      <c r="X108" s="171">
        <f>'Brokers Fee'!BG$15*$BI108</f>
        <v>207.7318040785882</v>
      </c>
      <c r="Y108" s="171">
        <f>'Brokers Fee'!BH$15*$BI108</f>
        <v>207.7318040785882</v>
      </c>
      <c r="Z108" s="171">
        <f>'Brokers Fee'!BI$15*$BI108</f>
        <v>207.7318040785882</v>
      </c>
      <c r="AA108" s="171">
        <f>'Brokers Fee'!BJ$15*$BI108</f>
        <v>207.7318040785882</v>
      </c>
      <c r="AB108" s="171">
        <f>'Brokers Fee'!BK$15*$BI108</f>
        <v>207.7318040785882</v>
      </c>
      <c r="AC108" s="171">
        <f>'Brokers Fee'!BL$15*$BI108</f>
        <v>207.7318040785882</v>
      </c>
      <c r="AD108" s="171">
        <f>'Brokers Fee'!BM$15*$BI108</f>
        <v>207.7318040785882</v>
      </c>
      <c r="AE108" s="171">
        <f>'Brokers Fee'!BN$15*$BI108</f>
        <v>207.7318040785882</v>
      </c>
      <c r="AF108" s="171">
        <f>'Brokers Fee'!BO$15*$BI108</f>
        <v>207.7318040785882</v>
      </c>
      <c r="AG108" s="171">
        <f>'Brokers Fee'!BP$15*$BI108</f>
        <v>213.96375820094585</v>
      </c>
      <c r="AH108" s="171">
        <f>'Brokers Fee'!BQ$15*$BI108</f>
        <v>213.96375820094585</v>
      </c>
      <c r="AI108" s="171">
        <f>'Brokers Fee'!BR$15*$BI108</f>
        <v>213.96375820094585</v>
      </c>
      <c r="AJ108" s="171">
        <f>'Brokers Fee'!BS$15*$BI108</f>
        <v>213.96375820094585</v>
      </c>
      <c r="AK108" s="171">
        <f>'Brokers Fee'!BT$15*$BI108</f>
        <v>213.96375820094585</v>
      </c>
      <c r="AL108" s="171">
        <f>'Brokers Fee'!BU$15*$BI108</f>
        <v>213.96375820094585</v>
      </c>
      <c r="AM108" s="171">
        <f>'Brokers Fee'!BV$15*$BI108</f>
        <v>213.96375820094585</v>
      </c>
      <c r="AN108" s="171">
        <f>'Brokers Fee'!BW$15*$BI108</f>
        <v>213.96375820094585</v>
      </c>
      <c r="AO108" s="171">
        <f>'Brokers Fee'!BX$15*$BI108</f>
        <v>213.96375820094585</v>
      </c>
      <c r="AP108" s="171">
        <f>'Brokers Fee'!BY$15*$BI108</f>
        <v>213.96375820094585</v>
      </c>
      <c r="AQ108" s="171">
        <f>'Brokers Fee'!BZ$15*$BI108</f>
        <v>213.96375820094585</v>
      </c>
      <c r="AR108" s="171">
        <f>'Brokers Fee'!CA$15*$BI108</f>
        <v>213.96375820094585</v>
      </c>
      <c r="AS108" s="171">
        <f>'Brokers Fee'!CB$15*$BI108</f>
        <v>220.38267094697426</v>
      </c>
      <c r="AT108" s="171">
        <f>'Brokers Fee'!CC$15*$BI108</f>
        <v>220.38267094697426</v>
      </c>
      <c r="AU108" s="171">
        <f>'Brokers Fee'!CD$15*$BI108</f>
        <v>220.38267094697426</v>
      </c>
      <c r="AV108" s="171">
        <f>'Brokers Fee'!CE$15*$BI108</f>
        <v>220.38267094697426</v>
      </c>
      <c r="AW108" s="171">
        <f>'Brokers Fee'!CF$15*$BI108</f>
        <v>220.38267094697426</v>
      </c>
      <c r="AX108" s="171">
        <f>'Brokers Fee'!CG$15*$BI108</f>
        <v>220.38267094697426</v>
      </c>
      <c r="AY108" s="171">
        <f>'Brokers Fee'!CH$15*$BI108</f>
        <v>220.38267094697426</v>
      </c>
      <c r="AZ108" s="171">
        <f>'Brokers Fee'!CI$15*$BI108</f>
        <v>220.38267094697426</v>
      </c>
      <c r="BA108" s="171">
        <f>'Brokers Fee'!CJ$15*$BI108</f>
        <v>220.38267094697426</v>
      </c>
      <c r="BB108" s="171">
        <f>'Brokers Fee'!CK$15*$BI108</f>
        <v>220.38267094697426</v>
      </c>
      <c r="BC108" s="171">
        <f>'Brokers Fee'!CL$15*$BI108</f>
        <v>220.38267094697426</v>
      </c>
      <c r="BD108" s="171">
        <f>'Brokers Fee'!CM$15*$BI108</f>
        <v>220.38267094697426</v>
      </c>
      <c r="BE108" s="171">
        <f>'Brokers Fee'!CN$15*$BI108</f>
        <v>226.99415107538351</v>
      </c>
      <c r="BF108" s="171">
        <f>'Brokers Fee'!CO$15*$BI108</f>
        <v>226.99415107538351</v>
      </c>
      <c r="BG108" s="171">
        <f>'Brokers Fee'!CP$15*$BI108</f>
        <v>226.99415107538351</v>
      </c>
      <c r="BI108" s="174">
        <f>SUMIF(Revenue!$P:$P,'Broker''s Fees (USD)'!$F108,Revenue!$F:$F)</f>
        <v>4.9589939692518958E-3</v>
      </c>
    </row>
    <row r="109" spans="1:61" s="173" customFormat="1" ht="12.75" hidden="1" customHeight="1">
      <c r="A109" s="179" t="s">
        <v>589</v>
      </c>
      <c r="B109" s="179" t="s">
        <v>589</v>
      </c>
      <c r="C109" s="170" t="str" cm="1">
        <f t="array" ref="C109">IFERROR(INDEX('Legal Entity'!B:B,MATCH('Broker''s Fees (USD)'!F109,'Legal Entity'!A:A,0),0),0)</f>
        <v>1310 - Corix Utilities Inc.</v>
      </c>
      <c r="D109" s="170" t="str" cm="1">
        <f t="array" ref="D109">IFERROR(INDEX('Legal Entity'!C:C,MATCH(F109,'Legal Entity'!A:A,0),0),0)</f>
        <v>CA</v>
      </c>
      <c r="E109" s="170" t="s">
        <v>635</v>
      </c>
      <c r="F109" s="170" t="s">
        <v>123</v>
      </c>
      <c r="G109" s="170"/>
      <c r="H109" s="171">
        <f>'Brokers Fee'!AQ$15*$BI109</f>
        <v>0</v>
      </c>
      <c r="I109" s="171">
        <f>'Brokers Fee'!AR$15*$BI109</f>
        <v>0</v>
      </c>
      <c r="J109" s="171">
        <f>'Brokers Fee'!AS$15*$BI109</f>
        <v>0</v>
      </c>
      <c r="K109" s="171">
        <f>'Brokers Fee'!AT$15*$BI109</f>
        <v>0</v>
      </c>
      <c r="L109" s="171">
        <f>'Brokers Fee'!AU$15*$BI109</f>
        <v>0</v>
      </c>
      <c r="M109" s="171">
        <f>'Brokers Fee'!AV$15*$BI109</f>
        <v>0</v>
      </c>
      <c r="N109" s="171">
        <f>'Brokers Fee'!AW$15*$BI109</f>
        <v>0</v>
      </c>
      <c r="O109" s="171">
        <f>'Brokers Fee'!AX$15*$BI109</f>
        <v>0</v>
      </c>
      <c r="P109" s="171">
        <f>'Brokers Fee'!AY$15*$BI109</f>
        <v>0</v>
      </c>
      <c r="Q109" s="171">
        <f>'Brokers Fee'!AZ$15*$BI109</f>
        <v>0</v>
      </c>
      <c r="R109" s="171">
        <f>'Brokers Fee'!BA$15*$BI109</f>
        <v>0</v>
      </c>
      <c r="S109" s="171">
        <f>'Brokers Fee'!BB$15*$BI109</f>
        <v>0</v>
      </c>
      <c r="T109" s="171">
        <f>'Brokers Fee'!BC$15*$BI109</f>
        <v>0</v>
      </c>
      <c r="U109" s="171">
        <f>'Brokers Fee'!BD$15*$BI109</f>
        <v>0</v>
      </c>
      <c r="V109" s="171">
        <f>'Brokers Fee'!BE$15*$BI109</f>
        <v>0</v>
      </c>
      <c r="W109" s="171">
        <f>'Brokers Fee'!BF$15*$BI109</f>
        <v>0</v>
      </c>
      <c r="X109" s="171">
        <f>'Brokers Fee'!BG$15*$BI109</f>
        <v>0</v>
      </c>
      <c r="Y109" s="171">
        <f>'Brokers Fee'!BH$15*$BI109</f>
        <v>0</v>
      </c>
      <c r="Z109" s="171">
        <f>'Brokers Fee'!BI$15*$BI109</f>
        <v>0</v>
      </c>
      <c r="AA109" s="171">
        <f>'Brokers Fee'!BJ$15*$BI109</f>
        <v>0</v>
      </c>
      <c r="AB109" s="171">
        <f>'Brokers Fee'!BK$15*$BI109</f>
        <v>0</v>
      </c>
      <c r="AC109" s="171">
        <f>'Brokers Fee'!BL$15*$BI109</f>
        <v>0</v>
      </c>
      <c r="AD109" s="171">
        <f>'Brokers Fee'!BM$15*$BI109</f>
        <v>0</v>
      </c>
      <c r="AE109" s="171">
        <f>'Brokers Fee'!BN$15*$BI109</f>
        <v>0</v>
      </c>
      <c r="AF109" s="171">
        <f>'Brokers Fee'!BO$15*$BI109</f>
        <v>0</v>
      </c>
      <c r="AG109" s="171">
        <f>'Brokers Fee'!BP$15*$BI109</f>
        <v>0</v>
      </c>
      <c r="AH109" s="171">
        <f>'Brokers Fee'!BQ$15*$BI109</f>
        <v>0</v>
      </c>
      <c r="AI109" s="171">
        <f>'Brokers Fee'!BR$15*$BI109</f>
        <v>0</v>
      </c>
      <c r="AJ109" s="171">
        <f>'Brokers Fee'!BS$15*$BI109</f>
        <v>0</v>
      </c>
      <c r="AK109" s="171">
        <f>'Brokers Fee'!BT$15*$BI109</f>
        <v>0</v>
      </c>
      <c r="AL109" s="171">
        <f>'Brokers Fee'!BU$15*$BI109</f>
        <v>0</v>
      </c>
      <c r="AM109" s="171">
        <f>'Brokers Fee'!BV$15*$BI109</f>
        <v>0</v>
      </c>
      <c r="AN109" s="171">
        <f>'Brokers Fee'!BW$15*$BI109</f>
        <v>0</v>
      </c>
      <c r="AO109" s="171">
        <f>'Brokers Fee'!BX$15*$BI109</f>
        <v>0</v>
      </c>
      <c r="AP109" s="171">
        <f>'Brokers Fee'!BY$15*$BI109</f>
        <v>0</v>
      </c>
      <c r="AQ109" s="171">
        <f>'Brokers Fee'!BZ$15*$BI109</f>
        <v>0</v>
      </c>
      <c r="AR109" s="171">
        <f>'Brokers Fee'!CA$15*$BI109</f>
        <v>0</v>
      </c>
      <c r="AS109" s="171">
        <f>'Brokers Fee'!CB$15*$BI109</f>
        <v>0</v>
      </c>
      <c r="AT109" s="171">
        <f>'Brokers Fee'!CC$15*$BI109</f>
        <v>0</v>
      </c>
      <c r="AU109" s="171">
        <f>'Brokers Fee'!CD$15*$BI109</f>
        <v>0</v>
      </c>
      <c r="AV109" s="171">
        <f>'Brokers Fee'!CE$15*$BI109</f>
        <v>0</v>
      </c>
      <c r="AW109" s="171">
        <f>'Brokers Fee'!CF$15*$BI109</f>
        <v>0</v>
      </c>
      <c r="AX109" s="171">
        <f>'Brokers Fee'!CG$15*$BI109</f>
        <v>0</v>
      </c>
      <c r="AY109" s="171">
        <f>'Brokers Fee'!CH$15*$BI109</f>
        <v>0</v>
      </c>
      <c r="AZ109" s="171">
        <f>'Brokers Fee'!CI$15*$BI109</f>
        <v>0</v>
      </c>
      <c r="BA109" s="171">
        <f>'Brokers Fee'!CJ$15*$BI109</f>
        <v>0</v>
      </c>
      <c r="BB109" s="171">
        <f>'Brokers Fee'!CK$15*$BI109</f>
        <v>0</v>
      </c>
      <c r="BC109" s="171">
        <f>'Brokers Fee'!CL$15*$BI109</f>
        <v>0</v>
      </c>
      <c r="BD109" s="171">
        <f>'Brokers Fee'!CM$15*$BI109</f>
        <v>0</v>
      </c>
      <c r="BE109" s="171">
        <f>'Brokers Fee'!CN$15*$BI109</f>
        <v>0</v>
      </c>
      <c r="BF109" s="171">
        <f>'Brokers Fee'!CO$15*$BI109</f>
        <v>0</v>
      </c>
      <c r="BG109" s="171">
        <f>'Brokers Fee'!CP$15*$BI109</f>
        <v>0</v>
      </c>
      <c r="BI109" s="174">
        <f>SUMIF(Revenue!$P:$P,'Broker''s Fees (USD)'!$F109,Revenue!$F:$F)</f>
        <v>0</v>
      </c>
    </row>
    <row r="110" spans="1:61" s="173" customFormat="1" ht="12.75" hidden="1" customHeight="1">
      <c r="A110" s="179" t="s">
        <v>589</v>
      </c>
      <c r="B110" s="179" t="s">
        <v>589</v>
      </c>
      <c r="C110" s="170" t="str" cm="1">
        <f t="array" ref="C110">IFERROR(INDEX('Legal Entity'!B:B,MATCH('Broker''s Fees (USD)'!F110,'Legal Entity'!A:A,0),0),0)</f>
        <v>1310 - Corix Utilities Inc.</v>
      </c>
      <c r="D110" s="170" t="str" cm="1">
        <f t="array" ref="D110">IFERROR(INDEX('Legal Entity'!C:C,MATCH(F110,'Legal Entity'!A:A,0),0),0)</f>
        <v>CA</v>
      </c>
      <c r="E110" s="170" t="s">
        <v>635</v>
      </c>
      <c r="F110" s="170" t="s">
        <v>127</v>
      </c>
      <c r="G110" s="170"/>
      <c r="H110" s="171">
        <f>'Brokers Fee'!AQ$15*$BI110</f>
        <v>35.439772101654164</v>
      </c>
      <c r="I110" s="171">
        <f>'Brokers Fee'!AR$15*$BI110</f>
        <v>37.976798656350404</v>
      </c>
      <c r="J110" s="171">
        <f>'Brokers Fee'!AS$15*$BI110</f>
        <v>37.976798656350404</v>
      </c>
      <c r="K110" s="171">
        <f>'Brokers Fee'!AT$15*$BI110</f>
        <v>37.976798656350404</v>
      </c>
      <c r="L110" s="171">
        <f>'Brokers Fee'!AU$15*$BI110</f>
        <v>37.976798656350404</v>
      </c>
      <c r="M110" s="171">
        <f>'Brokers Fee'!AV$15*$BI110</f>
        <v>37.976798656350404</v>
      </c>
      <c r="N110" s="171">
        <f>'Brokers Fee'!AW$15*$BI110</f>
        <v>37.976798656350404</v>
      </c>
      <c r="O110" s="171">
        <f>'Brokers Fee'!AX$15*$BI110</f>
        <v>37.976798656350404</v>
      </c>
      <c r="P110" s="171">
        <f>'Brokers Fee'!AY$15*$BI110</f>
        <v>37.976798656350404</v>
      </c>
      <c r="Q110" s="171">
        <f>'Brokers Fee'!AZ$15*$BI110</f>
        <v>37.976798656350404</v>
      </c>
      <c r="R110" s="171">
        <f>'Brokers Fee'!BA$15*$BI110</f>
        <v>37.976798656350404</v>
      </c>
      <c r="S110" s="171">
        <f>'Brokers Fee'!BB$15*$BI110</f>
        <v>37.976798656350404</v>
      </c>
      <c r="T110" s="171">
        <f>'Brokers Fee'!BC$15*$BI110</f>
        <v>37.976798656350404</v>
      </c>
      <c r="U110" s="171">
        <f>'Brokers Fee'!BD$15*$BI110</f>
        <v>39.116102616040919</v>
      </c>
      <c r="V110" s="171">
        <f>'Brokers Fee'!BE$15*$BI110</f>
        <v>39.116102616040919</v>
      </c>
      <c r="W110" s="171">
        <f>'Brokers Fee'!BF$15*$BI110</f>
        <v>39.116102616040919</v>
      </c>
      <c r="X110" s="171">
        <f>'Brokers Fee'!BG$15*$BI110</f>
        <v>39.116102616040919</v>
      </c>
      <c r="Y110" s="171">
        <f>'Brokers Fee'!BH$15*$BI110</f>
        <v>39.116102616040919</v>
      </c>
      <c r="Z110" s="171">
        <f>'Brokers Fee'!BI$15*$BI110</f>
        <v>39.116102616040919</v>
      </c>
      <c r="AA110" s="171">
        <f>'Brokers Fee'!BJ$15*$BI110</f>
        <v>39.116102616040919</v>
      </c>
      <c r="AB110" s="171">
        <f>'Brokers Fee'!BK$15*$BI110</f>
        <v>39.116102616040919</v>
      </c>
      <c r="AC110" s="171">
        <f>'Brokers Fee'!BL$15*$BI110</f>
        <v>39.116102616040919</v>
      </c>
      <c r="AD110" s="171">
        <f>'Brokers Fee'!BM$15*$BI110</f>
        <v>39.116102616040919</v>
      </c>
      <c r="AE110" s="171">
        <f>'Brokers Fee'!BN$15*$BI110</f>
        <v>39.116102616040919</v>
      </c>
      <c r="AF110" s="171">
        <f>'Brokers Fee'!BO$15*$BI110</f>
        <v>39.116102616040919</v>
      </c>
      <c r="AG110" s="171">
        <f>'Brokers Fee'!BP$15*$BI110</f>
        <v>40.289585694522145</v>
      </c>
      <c r="AH110" s="171">
        <f>'Brokers Fee'!BQ$15*$BI110</f>
        <v>40.289585694522145</v>
      </c>
      <c r="AI110" s="171">
        <f>'Brokers Fee'!BR$15*$BI110</f>
        <v>40.289585694522145</v>
      </c>
      <c r="AJ110" s="171">
        <f>'Brokers Fee'!BS$15*$BI110</f>
        <v>40.289585694522145</v>
      </c>
      <c r="AK110" s="171">
        <f>'Brokers Fee'!BT$15*$BI110</f>
        <v>40.289585694522145</v>
      </c>
      <c r="AL110" s="171">
        <f>'Brokers Fee'!BU$15*$BI110</f>
        <v>40.289585694522145</v>
      </c>
      <c r="AM110" s="171">
        <f>'Brokers Fee'!BV$15*$BI110</f>
        <v>40.289585694522145</v>
      </c>
      <c r="AN110" s="171">
        <f>'Brokers Fee'!BW$15*$BI110</f>
        <v>40.289585694522145</v>
      </c>
      <c r="AO110" s="171">
        <f>'Brokers Fee'!BX$15*$BI110</f>
        <v>40.289585694522145</v>
      </c>
      <c r="AP110" s="171">
        <f>'Brokers Fee'!BY$15*$BI110</f>
        <v>40.289585694522145</v>
      </c>
      <c r="AQ110" s="171">
        <f>'Brokers Fee'!BZ$15*$BI110</f>
        <v>40.289585694522145</v>
      </c>
      <c r="AR110" s="171">
        <f>'Brokers Fee'!CA$15*$BI110</f>
        <v>40.289585694522145</v>
      </c>
      <c r="AS110" s="171">
        <f>'Brokers Fee'!CB$15*$BI110</f>
        <v>41.498273265357817</v>
      </c>
      <c r="AT110" s="171">
        <f>'Brokers Fee'!CC$15*$BI110</f>
        <v>41.498273265357817</v>
      </c>
      <c r="AU110" s="171">
        <f>'Brokers Fee'!CD$15*$BI110</f>
        <v>41.498273265357817</v>
      </c>
      <c r="AV110" s="171">
        <f>'Brokers Fee'!CE$15*$BI110</f>
        <v>41.498273265357817</v>
      </c>
      <c r="AW110" s="171">
        <f>'Brokers Fee'!CF$15*$BI110</f>
        <v>41.498273265357817</v>
      </c>
      <c r="AX110" s="171">
        <f>'Brokers Fee'!CG$15*$BI110</f>
        <v>41.498273265357817</v>
      </c>
      <c r="AY110" s="171">
        <f>'Brokers Fee'!CH$15*$BI110</f>
        <v>41.498273265357817</v>
      </c>
      <c r="AZ110" s="171">
        <f>'Brokers Fee'!CI$15*$BI110</f>
        <v>41.498273265357817</v>
      </c>
      <c r="BA110" s="171">
        <f>'Brokers Fee'!CJ$15*$BI110</f>
        <v>41.498273265357817</v>
      </c>
      <c r="BB110" s="171">
        <f>'Brokers Fee'!CK$15*$BI110</f>
        <v>41.498273265357817</v>
      </c>
      <c r="BC110" s="171">
        <f>'Brokers Fee'!CL$15*$BI110</f>
        <v>41.498273265357817</v>
      </c>
      <c r="BD110" s="171">
        <f>'Brokers Fee'!CM$15*$BI110</f>
        <v>41.498273265357817</v>
      </c>
      <c r="BE110" s="171">
        <f>'Brokers Fee'!CN$15*$BI110</f>
        <v>42.743221463318555</v>
      </c>
      <c r="BF110" s="171">
        <f>'Brokers Fee'!CO$15*$BI110</f>
        <v>42.743221463318555</v>
      </c>
      <c r="BG110" s="171">
        <f>'Brokers Fee'!CP$15*$BI110</f>
        <v>42.743221463318555</v>
      </c>
      <c r="BI110" s="174">
        <f>SUMIF(Revenue!$P:$P,'Broker''s Fees (USD)'!$F110,Revenue!$F:$F)</f>
        <v>9.3378343212289659E-4</v>
      </c>
    </row>
    <row r="111" spans="1:61" s="173" customFormat="1" ht="12.75" hidden="1" customHeight="1">
      <c r="A111" s="179" t="s">
        <v>589</v>
      </c>
      <c r="B111" s="179" t="s">
        <v>589</v>
      </c>
      <c r="C111" s="170" t="str" cm="1">
        <f t="array" ref="C111">IFERROR(INDEX('Legal Entity'!B:B,MATCH('Broker''s Fees (USD)'!F111,'Legal Entity'!A:A,0),0),0)</f>
        <v>1310 - Corix Utilities Inc.</v>
      </c>
      <c r="D111" s="170" t="str" cm="1">
        <f t="array" ref="D111">IFERROR(INDEX('Legal Entity'!C:C,MATCH(F111,'Legal Entity'!A:A,0),0),0)</f>
        <v>CA</v>
      </c>
      <c r="E111" s="170" t="s">
        <v>635</v>
      </c>
      <c r="F111" s="170" t="s">
        <v>131</v>
      </c>
      <c r="G111" s="170"/>
      <c r="H111" s="171">
        <f>'Brokers Fee'!AQ$15*$BI111</f>
        <v>3.2581583185718466</v>
      </c>
      <c r="I111" s="171">
        <f>'Brokers Fee'!AR$15*$BI111</f>
        <v>3.491400060361586</v>
      </c>
      <c r="J111" s="171">
        <f>'Brokers Fee'!AS$15*$BI111</f>
        <v>3.491400060361586</v>
      </c>
      <c r="K111" s="171">
        <f>'Brokers Fee'!AT$15*$BI111</f>
        <v>3.491400060361586</v>
      </c>
      <c r="L111" s="171">
        <f>'Brokers Fee'!AU$15*$BI111</f>
        <v>3.491400060361586</v>
      </c>
      <c r="M111" s="171">
        <f>'Brokers Fee'!AV$15*$BI111</f>
        <v>3.491400060361586</v>
      </c>
      <c r="N111" s="171">
        <f>'Brokers Fee'!AW$15*$BI111</f>
        <v>3.491400060361586</v>
      </c>
      <c r="O111" s="171">
        <f>'Brokers Fee'!AX$15*$BI111</f>
        <v>3.491400060361586</v>
      </c>
      <c r="P111" s="171">
        <f>'Brokers Fee'!AY$15*$BI111</f>
        <v>3.491400060361586</v>
      </c>
      <c r="Q111" s="171">
        <f>'Brokers Fee'!AZ$15*$BI111</f>
        <v>3.491400060361586</v>
      </c>
      <c r="R111" s="171">
        <f>'Brokers Fee'!BA$15*$BI111</f>
        <v>3.491400060361586</v>
      </c>
      <c r="S111" s="171">
        <f>'Brokers Fee'!BB$15*$BI111</f>
        <v>3.491400060361586</v>
      </c>
      <c r="T111" s="171">
        <f>'Brokers Fee'!BC$15*$BI111</f>
        <v>3.491400060361586</v>
      </c>
      <c r="U111" s="171">
        <f>'Brokers Fee'!BD$15*$BI111</f>
        <v>3.5961420621724338</v>
      </c>
      <c r="V111" s="171">
        <f>'Brokers Fee'!BE$15*$BI111</f>
        <v>3.5961420621724338</v>
      </c>
      <c r="W111" s="171">
        <f>'Brokers Fee'!BF$15*$BI111</f>
        <v>3.5961420621724338</v>
      </c>
      <c r="X111" s="171">
        <f>'Brokers Fee'!BG$15*$BI111</f>
        <v>3.5961420621724338</v>
      </c>
      <c r="Y111" s="171">
        <f>'Brokers Fee'!BH$15*$BI111</f>
        <v>3.5961420621724338</v>
      </c>
      <c r="Z111" s="171">
        <f>'Brokers Fee'!BI$15*$BI111</f>
        <v>3.5961420621724338</v>
      </c>
      <c r="AA111" s="171">
        <f>'Brokers Fee'!BJ$15*$BI111</f>
        <v>3.5961420621724338</v>
      </c>
      <c r="AB111" s="171">
        <f>'Brokers Fee'!BK$15*$BI111</f>
        <v>3.5961420621724338</v>
      </c>
      <c r="AC111" s="171">
        <f>'Brokers Fee'!BL$15*$BI111</f>
        <v>3.5961420621724338</v>
      </c>
      <c r="AD111" s="171">
        <f>'Brokers Fee'!BM$15*$BI111</f>
        <v>3.5961420621724338</v>
      </c>
      <c r="AE111" s="171">
        <f>'Brokers Fee'!BN$15*$BI111</f>
        <v>3.5961420621724338</v>
      </c>
      <c r="AF111" s="171">
        <f>'Brokers Fee'!BO$15*$BI111</f>
        <v>3.5961420621724338</v>
      </c>
      <c r="AG111" s="171">
        <f>'Brokers Fee'!BP$15*$BI111</f>
        <v>3.7040263240376068</v>
      </c>
      <c r="AH111" s="171">
        <f>'Brokers Fee'!BQ$15*$BI111</f>
        <v>3.7040263240376068</v>
      </c>
      <c r="AI111" s="171">
        <f>'Brokers Fee'!BR$15*$BI111</f>
        <v>3.7040263240376068</v>
      </c>
      <c r="AJ111" s="171">
        <f>'Brokers Fee'!BS$15*$BI111</f>
        <v>3.7040263240376068</v>
      </c>
      <c r="AK111" s="171">
        <f>'Brokers Fee'!BT$15*$BI111</f>
        <v>3.7040263240376068</v>
      </c>
      <c r="AL111" s="171">
        <f>'Brokers Fee'!BU$15*$BI111</f>
        <v>3.7040263240376068</v>
      </c>
      <c r="AM111" s="171">
        <f>'Brokers Fee'!BV$15*$BI111</f>
        <v>3.7040263240376068</v>
      </c>
      <c r="AN111" s="171">
        <f>'Brokers Fee'!BW$15*$BI111</f>
        <v>3.7040263240376068</v>
      </c>
      <c r="AO111" s="171">
        <f>'Brokers Fee'!BX$15*$BI111</f>
        <v>3.7040263240376068</v>
      </c>
      <c r="AP111" s="171">
        <f>'Brokers Fee'!BY$15*$BI111</f>
        <v>3.7040263240376068</v>
      </c>
      <c r="AQ111" s="171">
        <f>'Brokers Fee'!BZ$15*$BI111</f>
        <v>3.7040263240376068</v>
      </c>
      <c r="AR111" s="171">
        <f>'Brokers Fee'!CA$15*$BI111</f>
        <v>3.7040263240376068</v>
      </c>
      <c r="AS111" s="171">
        <f>'Brokers Fee'!CB$15*$BI111</f>
        <v>3.8151471137587354</v>
      </c>
      <c r="AT111" s="171">
        <f>'Brokers Fee'!CC$15*$BI111</f>
        <v>3.8151471137587354</v>
      </c>
      <c r="AU111" s="171">
        <f>'Brokers Fee'!CD$15*$BI111</f>
        <v>3.8151471137587354</v>
      </c>
      <c r="AV111" s="171">
        <f>'Brokers Fee'!CE$15*$BI111</f>
        <v>3.8151471137587354</v>
      </c>
      <c r="AW111" s="171">
        <f>'Brokers Fee'!CF$15*$BI111</f>
        <v>3.8151471137587354</v>
      </c>
      <c r="AX111" s="171">
        <f>'Brokers Fee'!CG$15*$BI111</f>
        <v>3.8151471137587354</v>
      </c>
      <c r="AY111" s="171">
        <f>'Brokers Fee'!CH$15*$BI111</f>
        <v>3.8151471137587354</v>
      </c>
      <c r="AZ111" s="171">
        <f>'Brokers Fee'!CI$15*$BI111</f>
        <v>3.8151471137587354</v>
      </c>
      <c r="BA111" s="171">
        <f>'Brokers Fee'!CJ$15*$BI111</f>
        <v>3.8151471137587354</v>
      </c>
      <c r="BB111" s="171">
        <f>'Brokers Fee'!CK$15*$BI111</f>
        <v>3.8151471137587354</v>
      </c>
      <c r="BC111" s="171">
        <f>'Brokers Fee'!CL$15*$BI111</f>
        <v>3.8151471137587354</v>
      </c>
      <c r="BD111" s="171">
        <f>'Brokers Fee'!CM$15*$BI111</f>
        <v>3.8151471137587354</v>
      </c>
      <c r="BE111" s="171">
        <f>'Brokers Fee'!CN$15*$BI111</f>
        <v>3.9296015271714979</v>
      </c>
      <c r="BF111" s="171">
        <f>'Brokers Fee'!CO$15*$BI111</f>
        <v>3.9296015271714979</v>
      </c>
      <c r="BG111" s="171">
        <f>'Brokers Fee'!CP$15*$BI111</f>
        <v>3.9296015271714979</v>
      </c>
      <c r="BI111" s="174">
        <f>SUMIF(Revenue!$P:$P,'Broker''s Fees (USD)'!$F111,Revenue!$F:$F)</f>
        <v>8.584745546300449E-5</v>
      </c>
    </row>
    <row r="112" spans="1:61" s="173" customFormat="1" ht="12.75" hidden="1" customHeight="1">
      <c r="A112" s="179" t="s">
        <v>589</v>
      </c>
      <c r="B112" s="179" t="s">
        <v>589</v>
      </c>
      <c r="C112" s="170" t="str" cm="1">
        <f t="array" ref="C112">IFERROR(INDEX('Legal Entity'!B:B,MATCH('Broker''s Fees (USD)'!F112,'Legal Entity'!A:A,0),0),0)</f>
        <v>1310 - Corix Utilities Inc.</v>
      </c>
      <c r="D112" s="170" t="str" cm="1">
        <f t="array" ref="D112">IFERROR(INDEX('Legal Entity'!C:C,MATCH(F112,'Legal Entity'!A:A,0),0),0)</f>
        <v>CA</v>
      </c>
      <c r="E112" s="170" t="s">
        <v>635</v>
      </c>
      <c r="F112" s="170" t="s">
        <v>132</v>
      </c>
      <c r="G112" s="170"/>
      <c r="H112" s="171">
        <f>'Brokers Fee'!AQ$15*$BI112</f>
        <v>4.2196943162251905</v>
      </c>
      <c r="I112" s="171">
        <f>'Brokers Fee'!AR$15*$BI112</f>
        <v>4.5217695243347942</v>
      </c>
      <c r="J112" s="171">
        <f>'Brokers Fee'!AS$15*$BI112</f>
        <v>4.5217695243347942</v>
      </c>
      <c r="K112" s="171">
        <f>'Brokers Fee'!AT$15*$BI112</f>
        <v>4.5217695243347942</v>
      </c>
      <c r="L112" s="171">
        <f>'Brokers Fee'!AU$15*$BI112</f>
        <v>4.5217695243347942</v>
      </c>
      <c r="M112" s="171">
        <f>'Brokers Fee'!AV$15*$BI112</f>
        <v>4.5217695243347942</v>
      </c>
      <c r="N112" s="171">
        <f>'Brokers Fee'!AW$15*$BI112</f>
        <v>4.5217695243347942</v>
      </c>
      <c r="O112" s="171">
        <f>'Brokers Fee'!AX$15*$BI112</f>
        <v>4.5217695243347942</v>
      </c>
      <c r="P112" s="171">
        <f>'Brokers Fee'!AY$15*$BI112</f>
        <v>4.5217695243347942</v>
      </c>
      <c r="Q112" s="171">
        <f>'Brokers Fee'!AZ$15*$BI112</f>
        <v>4.5217695243347942</v>
      </c>
      <c r="R112" s="171">
        <f>'Brokers Fee'!BA$15*$BI112</f>
        <v>4.5217695243347942</v>
      </c>
      <c r="S112" s="171">
        <f>'Brokers Fee'!BB$15*$BI112</f>
        <v>4.5217695243347942</v>
      </c>
      <c r="T112" s="171">
        <f>'Brokers Fee'!BC$15*$BI112</f>
        <v>4.5217695243347942</v>
      </c>
      <c r="U112" s="171">
        <f>'Brokers Fee'!BD$15*$BI112</f>
        <v>4.6574226100648382</v>
      </c>
      <c r="V112" s="171">
        <f>'Brokers Fee'!BE$15*$BI112</f>
        <v>4.6574226100648382</v>
      </c>
      <c r="W112" s="171">
        <f>'Brokers Fee'!BF$15*$BI112</f>
        <v>4.6574226100648382</v>
      </c>
      <c r="X112" s="171">
        <f>'Brokers Fee'!BG$15*$BI112</f>
        <v>4.6574226100648382</v>
      </c>
      <c r="Y112" s="171">
        <f>'Brokers Fee'!BH$15*$BI112</f>
        <v>4.6574226100648382</v>
      </c>
      <c r="Z112" s="171">
        <f>'Brokers Fee'!BI$15*$BI112</f>
        <v>4.6574226100648382</v>
      </c>
      <c r="AA112" s="171">
        <f>'Brokers Fee'!BJ$15*$BI112</f>
        <v>4.6574226100648382</v>
      </c>
      <c r="AB112" s="171">
        <f>'Brokers Fee'!BK$15*$BI112</f>
        <v>4.6574226100648382</v>
      </c>
      <c r="AC112" s="171">
        <f>'Brokers Fee'!BL$15*$BI112</f>
        <v>4.6574226100648382</v>
      </c>
      <c r="AD112" s="171">
        <f>'Brokers Fee'!BM$15*$BI112</f>
        <v>4.6574226100648382</v>
      </c>
      <c r="AE112" s="171">
        <f>'Brokers Fee'!BN$15*$BI112</f>
        <v>4.6574226100648382</v>
      </c>
      <c r="AF112" s="171">
        <f>'Brokers Fee'!BO$15*$BI112</f>
        <v>4.6574226100648382</v>
      </c>
      <c r="AG112" s="171">
        <f>'Brokers Fee'!BP$15*$BI112</f>
        <v>4.7971452883667833</v>
      </c>
      <c r="AH112" s="171">
        <f>'Brokers Fee'!BQ$15*$BI112</f>
        <v>4.7971452883667833</v>
      </c>
      <c r="AI112" s="171">
        <f>'Brokers Fee'!BR$15*$BI112</f>
        <v>4.7971452883667833</v>
      </c>
      <c r="AJ112" s="171">
        <f>'Brokers Fee'!BS$15*$BI112</f>
        <v>4.7971452883667833</v>
      </c>
      <c r="AK112" s="171">
        <f>'Brokers Fee'!BT$15*$BI112</f>
        <v>4.7971452883667833</v>
      </c>
      <c r="AL112" s="171">
        <f>'Brokers Fee'!BU$15*$BI112</f>
        <v>4.7971452883667833</v>
      </c>
      <c r="AM112" s="171">
        <f>'Brokers Fee'!BV$15*$BI112</f>
        <v>4.7971452883667833</v>
      </c>
      <c r="AN112" s="171">
        <f>'Brokers Fee'!BW$15*$BI112</f>
        <v>4.7971452883667833</v>
      </c>
      <c r="AO112" s="171">
        <f>'Brokers Fee'!BX$15*$BI112</f>
        <v>4.7971452883667833</v>
      </c>
      <c r="AP112" s="171">
        <f>'Brokers Fee'!BY$15*$BI112</f>
        <v>4.7971452883667833</v>
      </c>
      <c r="AQ112" s="171">
        <f>'Brokers Fee'!BZ$15*$BI112</f>
        <v>4.7971452883667833</v>
      </c>
      <c r="AR112" s="171">
        <f>'Brokers Fee'!CA$15*$BI112</f>
        <v>4.7971452883667833</v>
      </c>
      <c r="AS112" s="171">
        <f>'Brokers Fee'!CB$15*$BI112</f>
        <v>4.9410596470177879</v>
      </c>
      <c r="AT112" s="171">
        <f>'Brokers Fee'!CC$15*$BI112</f>
        <v>4.9410596470177879</v>
      </c>
      <c r="AU112" s="171">
        <f>'Brokers Fee'!CD$15*$BI112</f>
        <v>4.9410596470177879</v>
      </c>
      <c r="AV112" s="171">
        <f>'Brokers Fee'!CE$15*$BI112</f>
        <v>4.9410596470177879</v>
      </c>
      <c r="AW112" s="171">
        <f>'Brokers Fee'!CF$15*$BI112</f>
        <v>4.9410596470177879</v>
      </c>
      <c r="AX112" s="171">
        <f>'Brokers Fee'!CG$15*$BI112</f>
        <v>4.9410596470177879</v>
      </c>
      <c r="AY112" s="171">
        <f>'Brokers Fee'!CH$15*$BI112</f>
        <v>4.9410596470177879</v>
      </c>
      <c r="AZ112" s="171">
        <f>'Brokers Fee'!CI$15*$BI112</f>
        <v>4.9410596470177879</v>
      </c>
      <c r="BA112" s="171">
        <f>'Brokers Fee'!CJ$15*$BI112</f>
        <v>4.9410596470177879</v>
      </c>
      <c r="BB112" s="171">
        <f>'Brokers Fee'!CK$15*$BI112</f>
        <v>4.9410596470177879</v>
      </c>
      <c r="BC112" s="171">
        <f>'Brokers Fee'!CL$15*$BI112</f>
        <v>4.9410596470177879</v>
      </c>
      <c r="BD112" s="171">
        <f>'Brokers Fee'!CM$15*$BI112</f>
        <v>4.9410596470177879</v>
      </c>
      <c r="BE112" s="171">
        <f>'Brokers Fee'!CN$15*$BI112</f>
        <v>5.0892914364283213</v>
      </c>
      <c r="BF112" s="171">
        <f>'Brokers Fee'!CO$15*$BI112</f>
        <v>5.0892914364283213</v>
      </c>
      <c r="BG112" s="171">
        <f>'Brokers Fee'!CP$15*$BI112</f>
        <v>5.0892914364283213</v>
      </c>
      <c r="BI112" s="174">
        <f>SUMIF(Revenue!$P:$P,'Broker''s Fees (USD)'!$F112,Revenue!$F:$F)</f>
        <v>1.1118244862896068E-4</v>
      </c>
    </row>
    <row r="113" spans="1:61" s="173" customFormat="1" ht="12.75" hidden="1" customHeight="1">
      <c r="A113" s="179" t="s">
        <v>589</v>
      </c>
      <c r="B113" s="179" t="s">
        <v>589</v>
      </c>
      <c r="C113" s="170" t="str" cm="1">
        <f t="array" ref="C113">IFERROR(INDEX('Legal Entity'!B:B,MATCH('Broker''s Fees (USD)'!F113,'Legal Entity'!A:A,0),0),0)</f>
        <v>1310 - Corix Utilities Inc.</v>
      </c>
      <c r="D113" s="170" t="str" cm="1">
        <f t="array" ref="D113">IFERROR(INDEX('Legal Entity'!C:C,MATCH(F113,'Legal Entity'!A:A,0),0),0)</f>
        <v>CA</v>
      </c>
      <c r="E113" s="170" t="s">
        <v>635</v>
      </c>
      <c r="F113" s="170" t="s">
        <v>133</v>
      </c>
      <c r="G113" s="170"/>
      <c r="H113" s="171">
        <f>'Brokers Fee'!AQ$15*$BI113</f>
        <v>4.7948416734914874</v>
      </c>
      <c r="I113" s="171">
        <f>'Brokers Fee'!AR$15*$BI113</f>
        <v>5.1380899487997898</v>
      </c>
      <c r="J113" s="171">
        <f>'Brokers Fee'!AS$15*$BI113</f>
        <v>5.1380899487997898</v>
      </c>
      <c r="K113" s="171">
        <f>'Brokers Fee'!AT$15*$BI113</f>
        <v>5.1380899487997898</v>
      </c>
      <c r="L113" s="171">
        <f>'Brokers Fee'!AU$15*$BI113</f>
        <v>5.1380899487997898</v>
      </c>
      <c r="M113" s="171">
        <f>'Brokers Fee'!AV$15*$BI113</f>
        <v>5.1380899487997898</v>
      </c>
      <c r="N113" s="171">
        <f>'Brokers Fee'!AW$15*$BI113</f>
        <v>5.1380899487997898</v>
      </c>
      <c r="O113" s="171">
        <f>'Brokers Fee'!AX$15*$BI113</f>
        <v>5.1380899487997898</v>
      </c>
      <c r="P113" s="171">
        <f>'Brokers Fee'!AY$15*$BI113</f>
        <v>5.1380899487997898</v>
      </c>
      <c r="Q113" s="171">
        <f>'Brokers Fee'!AZ$15*$BI113</f>
        <v>5.1380899487997898</v>
      </c>
      <c r="R113" s="171">
        <f>'Brokers Fee'!BA$15*$BI113</f>
        <v>5.1380899487997898</v>
      </c>
      <c r="S113" s="171">
        <f>'Brokers Fee'!BB$15*$BI113</f>
        <v>5.1380899487997898</v>
      </c>
      <c r="T113" s="171">
        <f>'Brokers Fee'!BC$15*$BI113</f>
        <v>5.1380899487997898</v>
      </c>
      <c r="U113" s="171">
        <f>'Brokers Fee'!BD$15*$BI113</f>
        <v>5.2922326472637842</v>
      </c>
      <c r="V113" s="171">
        <f>'Brokers Fee'!BE$15*$BI113</f>
        <v>5.2922326472637842</v>
      </c>
      <c r="W113" s="171">
        <f>'Brokers Fee'!BF$15*$BI113</f>
        <v>5.2922326472637842</v>
      </c>
      <c r="X113" s="171">
        <f>'Brokers Fee'!BG$15*$BI113</f>
        <v>5.2922326472637842</v>
      </c>
      <c r="Y113" s="171">
        <f>'Brokers Fee'!BH$15*$BI113</f>
        <v>5.2922326472637842</v>
      </c>
      <c r="Z113" s="171">
        <f>'Brokers Fee'!BI$15*$BI113</f>
        <v>5.2922326472637842</v>
      </c>
      <c r="AA113" s="171">
        <f>'Brokers Fee'!BJ$15*$BI113</f>
        <v>5.2922326472637842</v>
      </c>
      <c r="AB113" s="171">
        <f>'Brokers Fee'!BK$15*$BI113</f>
        <v>5.2922326472637842</v>
      </c>
      <c r="AC113" s="171">
        <f>'Brokers Fee'!BL$15*$BI113</f>
        <v>5.2922326472637842</v>
      </c>
      <c r="AD113" s="171">
        <f>'Brokers Fee'!BM$15*$BI113</f>
        <v>5.2922326472637842</v>
      </c>
      <c r="AE113" s="171">
        <f>'Brokers Fee'!BN$15*$BI113</f>
        <v>5.2922326472637842</v>
      </c>
      <c r="AF113" s="171">
        <f>'Brokers Fee'!BO$15*$BI113</f>
        <v>5.2922326472637842</v>
      </c>
      <c r="AG113" s="171">
        <f>'Brokers Fee'!BP$15*$BI113</f>
        <v>5.4509996266816971</v>
      </c>
      <c r="AH113" s="171">
        <f>'Brokers Fee'!BQ$15*$BI113</f>
        <v>5.4509996266816971</v>
      </c>
      <c r="AI113" s="171">
        <f>'Brokers Fee'!BR$15*$BI113</f>
        <v>5.4509996266816971</v>
      </c>
      <c r="AJ113" s="171">
        <f>'Brokers Fee'!BS$15*$BI113</f>
        <v>5.4509996266816971</v>
      </c>
      <c r="AK113" s="171">
        <f>'Brokers Fee'!BT$15*$BI113</f>
        <v>5.4509996266816971</v>
      </c>
      <c r="AL113" s="171">
        <f>'Brokers Fee'!BU$15*$BI113</f>
        <v>5.4509996266816971</v>
      </c>
      <c r="AM113" s="171">
        <f>'Brokers Fee'!BV$15*$BI113</f>
        <v>5.4509996266816971</v>
      </c>
      <c r="AN113" s="171">
        <f>'Brokers Fee'!BW$15*$BI113</f>
        <v>5.4509996266816971</v>
      </c>
      <c r="AO113" s="171">
        <f>'Brokers Fee'!BX$15*$BI113</f>
        <v>5.4509996266816971</v>
      </c>
      <c r="AP113" s="171">
        <f>'Brokers Fee'!BY$15*$BI113</f>
        <v>5.4509996266816971</v>
      </c>
      <c r="AQ113" s="171">
        <f>'Brokers Fee'!BZ$15*$BI113</f>
        <v>5.4509996266816971</v>
      </c>
      <c r="AR113" s="171">
        <f>'Brokers Fee'!CA$15*$BI113</f>
        <v>5.4509996266816971</v>
      </c>
      <c r="AS113" s="171">
        <f>'Brokers Fee'!CB$15*$BI113</f>
        <v>5.6145296154821489</v>
      </c>
      <c r="AT113" s="171">
        <f>'Brokers Fee'!CC$15*$BI113</f>
        <v>5.6145296154821489</v>
      </c>
      <c r="AU113" s="171">
        <f>'Brokers Fee'!CD$15*$BI113</f>
        <v>5.6145296154821489</v>
      </c>
      <c r="AV113" s="171">
        <f>'Brokers Fee'!CE$15*$BI113</f>
        <v>5.6145296154821489</v>
      </c>
      <c r="AW113" s="171">
        <f>'Brokers Fee'!CF$15*$BI113</f>
        <v>5.6145296154821489</v>
      </c>
      <c r="AX113" s="171">
        <f>'Brokers Fee'!CG$15*$BI113</f>
        <v>5.6145296154821489</v>
      </c>
      <c r="AY113" s="171">
        <f>'Brokers Fee'!CH$15*$BI113</f>
        <v>5.6145296154821489</v>
      </c>
      <c r="AZ113" s="171">
        <f>'Brokers Fee'!CI$15*$BI113</f>
        <v>5.6145296154821489</v>
      </c>
      <c r="BA113" s="171">
        <f>'Brokers Fee'!CJ$15*$BI113</f>
        <v>5.6145296154821489</v>
      </c>
      <c r="BB113" s="171">
        <f>'Brokers Fee'!CK$15*$BI113</f>
        <v>5.6145296154821489</v>
      </c>
      <c r="BC113" s="171">
        <f>'Brokers Fee'!CL$15*$BI113</f>
        <v>5.6145296154821489</v>
      </c>
      <c r="BD113" s="171">
        <f>'Brokers Fee'!CM$15*$BI113</f>
        <v>5.6145296154821489</v>
      </c>
      <c r="BE113" s="171">
        <f>'Brokers Fee'!CN$15*$BI113</f>
        <v>5.7829655039466141</v>
      </c>
      <c r="BF113" s="171">
        <f>'Brokers Fee'!CO$15*$BI113</f>
        <v>5.7829655039466141</v>
      </c>
      <c r="BG113" s="171">
        <f>'Brokers Fee'!CP$15*$BI113</f>
        <v>5.7829655039466141</v>
      </c>
      <c r="BI113" s="174">
        <f>SUMIF(Revenue!$P:$P,'Broker''s Fees (USD)'!$F113,Revenue!$F:$F)</f>
        <v>1.2633669600120801E-4</v>
      </c>
    </row>
    <row r="114" spans="1:61" s="173" customFormat="1" ht="12.75" hidden="1" customHeight="1">
      <c r="A114" s="179" t="s">
        <v>589</v>
      </c>
      <c r="B114" s="179" t="s">
        <v>589</v>
      </c>
      <c r="C114" s="170" t="str" cm="1">
        <f t="array" ref="C114">IFERROR(INDEX('Legal Entity'!B:B,MATCH('Broker''s Fees (USD)'!F114,'Legal Entity'!A:A,0),0),0)</f>
        <v>1310 - Corix Utilities Inc.</v>
      </c>
      <c r="D114" s="170" t="str" cm="1">
        <f t="array" ref="D114">IFERROR(INDEX('Legal Entity'!C:C,MATCH(F114,'Legal Entity'!A:A,0),0),0)</f>
        <v>CA</v>
      </c>
      <c r="E114" s="170" t="s">
        <v>635</v>
      </c>
      <c r="F114" s="170" t="s">
        <v>110</v>
      </c>
      <c r="G114" s="170"/>
      <c r="H114" s="171">
        <f>'Brokers Fee'!AQ$15*$BI114</f>
        <v>24.647554797528077</v>
      </c>
      <c r="I114" s="171">
        <f>'Brokers Fee'!AR$15*$BI114</f>
        <v>26.411999017155011</v>
      </c>
      <c r="J114" s="171">
        <f>'Brokers Fee'!AS$15*$BI114</f>
        <v>26.411999017155011</v>
      </c>
      <c r="K114" s="171">
        <f>'Brokers Fee'!AT$15*$BI114</f>
        <v>26.411999017155011</v>
      </c>
      <c r="L114" s="171">
        <f>'Brokers Fee'!AU$15*$BI114</f>
        <v>26.411999017155011</v>
      </c>
      <c r="M114" s="171">
        <f>'Brokers Fee'!AV$15*$BI114</f>
        <v>26.411999017155011</v>
      </c>
      <c r="N114" s="171">
        <f>'Brokers Fee'!AW$15*$BI114</f>
        <v>26.411999017155011</v>
      </c>
      <c r="O114" s="171">
        <f>'Brokers Fee'!AX$15*$BI114</f>
        <v>26.411999017155011</v>
      </c>
      <c r="P114" s="171">
        <f>'Brokers Fee'!AY$15*$BI114</f>
        <v>26.411999017155011</v>
      </c>
      <c r="Q114" s="171">
        <f>'Brokers Fee'!AZ$15*$BI114</f>
        <v>26.411999017155011</v>
      </c>
      <c r="R114" s="171">
        <f>'Brokers Fee'!BA$15*$BI114</f>
        <v>26.411999017155011</v>
      </c>
      <c r="S114" s="171">
        <f>'Brokers Fee'!BB$15*$BI114</f>
        <v>26.411999017155011</v>
      </c>
      <c r="T114" s="171">
        <f>'Brokers Fee'!BC$15*$BI114</f>
        <v>26.411999017155011</v>
      </c>
      <c r="U114" s="171">
        <f>'Brokers Fee'!BD$15*$BI114</f>
        <v>27.204358987669664</v>
      </c>
      <c r="V114" s="171">
        <f>'Brokers Fee'!BE$15*$BI114</f>
        <v>27.204358987669664</v>
      </c>
      <c r="W114" s="171">
        <f>'Brokers Fee'!BF$15*$BI114</f>
        <v>27.204358987669664</v>
      </c>
      <c r="X114" s="171">
        <f>'Brokers Fee'!BG$15*$BI114</f>
        <v>27.204358987669664</v>
      </c>
      <c r="Y114" s="171">
        <f>'Brokers Fee'!BH$15*$BI114</f>
        <v>27.204358987669664</v>
      </c>
      <c r="Z114" s="171">
        <f>'Brokers Fee'!BI$15*$BI114</f>
        <v>27.204358987669664</v>
      </c>
      <c r="AA114" s="171">
        <f>'Brokers Fee'!BJ$15*$BI114</f>
        <v>27.204358987669664</v>
      </c>
      <c r="AB114" s="171">
        <f>'Brokers Fee'!BK$15*$BI114</f>
        <v>27.204358987669664</v>
      </c>
      <c r="AC114" s="171">
        <f>'Brokers Fee'!BL$15*$BI114</f>
        <v>27.204358987669664</v>
      </c>
      <c r="AD114" s="171">
        <f>'Brokers Fee'!BM$15*$BI114</f>
        <v>27.204358987669664</v>
      </c>
      <c r="AE114" s="171">
        <f>'Brokers Fee'!BN$15*$BI114</f>
        <v>27.204358987669664</v>
      </c>
      <c r="AF114" s="171">
        <f>'Brokers Fee'!BO$15*$BI114</f>
        <v>27.204358987669664</v>
      </c>
      <c r="AG114" s="171">
        <f>'Brokers Fee'!BP$15*$BI114</f>
        <v>28.020489757299753</v>
      </c>
      <c r="AH114" s="171">
        <f>'Brokers Fee'!BQ$15*$BI114</f>
        <v>28.020489757299753</v>
      </c>
      <c r="AI114" s="171">
        <f>'Brokers Fee'!BR$15*$BI114</f>
        <v>28.020489757299753</v>
      </c>
      <c r="AJ114" s="171">
        <f>'Brokers Fee'!BS$15*$BI114</f>
        <v>28.020489757299753</v>
      </c>
      <c r="AK114" s="171">
        <f>'Brokers Fee'!BT$15*$BI114</f>
        <v>28.020489757299753</v>
      </c>
      <c r="AL114" s="171">
        <f>'Brokers Fee'!BU$15*$BI114</f>
        <v>28.020489757299753</v>
      </c>
      <c r="AM114" s="171">
        <f>'Brokers Fee'!BV$15*$BI114</f>
        <v>28.020489757299753</v>
      </c>
      <c r="AN114" s="171">
        <f>'Brokers Fee'!BW$15*$BI114</f>
        <v>28.020489757299753</v>
      </c>
      <c r="AO114" s="171">
        <f>'Brokers Fee'!BX$15*$BI114</f>
        <v>28.020489757299753</v>
      </c>
      <c r="AP114" s="171">
        <f>'Brokers Fee'!BY$15*$BI114</f>
        <v>28.020489757299753</v>
      </c>
      <c r="AQ114" s="171">
        <f>'Brokers Fee'!BZ$15*$BI114</f>
        <v>28.020489757299753</v>
      </c>
      <c r="AR114" s="171">
        <f>'Brokers Fee'!CA$15*$BI114</f>
        <v>28.020489757299753</v>
      </c>
      <c r="AS114" s="171">
        <f>'Brokers Fee'!CB$15*$BI114</f>
        <v>28.86110445001875</v>
      </c>
      <c r="AT114" s="171">
        <f>'Brokers Fee'!CC$15*$BI114</f>
        <v>28.86110445001875</v>
      </c>
      <c r="AU114" s="171">
        <f>'Brokers Fee'!CD$15*$BI114</f>
        <v>28.86110445001875</v>
      </c>
      <c r="AV114" s="171">
        <f>'Brokers Fee'!CE$15*$BI114</f>
        <v>28.86110445001875</v>
      </c>
      <c r="AW114" s="171">
        <f>'Brokers Fee'!CF$15*$BI114</f>
        <v>28.86110445001875</v>
      </c>
      <c r="AX114" s="171">
        <f>'Brokers Fee'!CG$15*$BI114</f>
        <v>28.86110445001875</v>
      </c>
      <c r="AY114" s="171">
        <f>'Brokers Fee'!CH$15*$BI114</f>
        <v>28.86110445001875</v>
      </c>
      <c r="AZ114" s="171">
        <f>'Brokers Fee'!CI$15*$BI114</f>
        <v>28.86110445001875</v>
      </c>
      <c r="BA114" s="171">
        <f>'Brokers Fee'!CJ$15*$BI114</f>
        <v>28.86110445001875</v>
      </c>
      <c r="BB114" s="171">
        <f>'Brokers Fee'!CK$15*$BI114</f>
        <v>28.86110445001875</v>
      </c>
      <c r="BC114" s="171">
        <f>'Brokers Fee'!CL$15*$BI114</f>
        <v>28.86110445001875</v>
      </c>
      <c r="BD114" s="171">
        <f>'Brokers Fee'!CM$15*$BI114</f>
        <v>28.86110445001875</v>
      </c>
      <c r="BE114" s="171">
        <f>'Brokers Fee'!CN$15*$BI114</f>
        <v>29.726937583519312</v>
      </c>
      <c r="BF114" s="171">
        <f>'Brokers Fee'!CO$15*$BI114</f>
        <v>29.726937583519312</v>
      </c>
      <c r="BG114" s="171">
        <f>'Brokers Fee'!CP$15*$BI114</f>
        <v>29.726937583519312</v>
      </c>
      <c r="BI114" s="174">
        <f>SUMIF(Revenue!$P:$P,'Broker''s Fees (USD)'!$F114,Revenue!$F:$F)</f>
        <v>6.4942512176026888E-4</v>
      </c>
    </row>
    <row r="115" spans="1:61" s="173" customFormat="1" ht="12.75" hidden="1" customHeight="1">
      <c r="A115" s="179" t="s">
        <v>589</v>
      </c>
      <c r="B115" s="179" t="s">
        <v>589</v>
      </c>
      <c r="C115" s="170" t="str" cm="1">
        <f t="array" ref="C115">IFERROR(INDEX('Legal Entity'!B:B,MATCH('Broker''s Fees (USD)'!F115,'Legal Entity'!A:A,0),0),0)</f>
        <v>1310 - Corix Utilities Inc.</v>
      </c>
      <c r="D115" s="170" t="str" cm="1">
        <f t="array" ref="D115">IFERROR(INDEX('Legal Entity'!C:C,MATCH(F115,'Legal Entity'!A:A,0),0),0)</f>
        <v>CA</v>
      </c>
      <c r="E115" s="170" t="s">
        <v>635</v>
      </c>
      <c r="F115" s="170" t="s">
        <v>100</v>
      </c>
      <c r="G115" s="170"/>
      <c r="H115" s="171">
        <f>'Brokers Fee'!AQ$15*$BI115</f>
        <v>0</v>
      </c>
      <c r="I115" s="171">
        <f>'Brokers Fee'!AR$15*$BI115</f>
        <v>0</v>
      </c>
      <c r="J115" s="171">
        <f>'Brokers Fee'!AS$15*$BI115</f>
        <v>0</v>
      </c>
      <c r="K115" s="171">
        <f>'Brokers Fee'!AT$15*$BI115</f>
        <v>0</v>
      </c>
      <c r="L115" s="171">
        <f>'Brokers Fee'!AU$15*$BI115</f>
        <v>0</v>
      </c>
      <c r="M115" s="171">
        <f>'Brokers Fee'!AV$15*$BI115</f>
        <v>0</v>
      </c>
      <c r="N115" s="171">
        <f>'Brokers Fee'!AW$15*$BI115</f>
        <v>0</v>
      </c>
      <c r="O115" s="171">
        <f>'Brokers Fee'!AX$15*$BI115</f>
        <v>0</v>
      </c>
      <c r="P115" s="171">
        <f>'Brokers Fee'!AY$15*$BI115</f>
        <v>0</v>
      </c>
      <c r="Q115" s="171">
        <f>'Brokers Fee'!AZ$15*$BI115</f>
        <v>0</v>
      </c>
      <c r="R115" s="171">
        <f>'Brokers Fee'!BA$15*$BI115</f>
        <v>0</v>
      </c>
      <c r="S115" s="171">
        <f>'Brokers Fee'!BB$15*$BI115</f>
        <v>0</v>
      </c>
      <c r="T115" s="171">
        <f>'Brokers Fee'!BC$15*$BI115</f>
        <v>0</v>
      </c>
      <c r="U115" s="171">
        <f>'Brokers Fee'!BD$15*$BI115</f>
        <v>0</v>
      </c>
      <c r="V115" s="171">
        <f>'Brokers Fee'!BE$15*$BI115</f>
        <v>0</v>
      </c>
      <c r="W115" s="171">
        <f>'Brokers Fee'!BF$15*$BI115</f>
        <v>0</v>
      </c>
      <c r="X115" s="171">
        <f>'Brokers Fee'!BG$15*$BI115</f>
        <v>0</v>
      </c>
      <c r="Y115" s="171">
        <f>'Brokers Fee'!BH$15*$BI115</f>
        <v>0</v>
      </c>
      <c r="Z115" s="171">
        <f>'Brokers Fee'!BI$15*$BI115</f>
        <v>0</v>
      </c>
      <c r="AA115" s="171">
        <f>'Brokers Fee'!BJ$15*$BI115</f>
        <v>0</v>
      </c>
      <c r="AB115" s="171">
        <f>'Brokers Fee'!BK$15*$BI115</f>
        <v>0</v>
      </c>
      <c r="AC115" s="171">
        <f>'Brokers Fee'!BL$15*$BI115</f>
        <v>0</v>
      </c>
      <c r="AD115" s="171">
        <f>'Brokers Fee'!BM$15*$BI115</f>
        <v>0</v>
      </c>
      <c r="AE115" s="171">
        <f>'Brokers Fee'!BN$15*$BI115</f>
        <v>0</v>
      </c>
      <c r="AF115" s="171">
        <f>'Brokers Fee'!BO$15*$BI115</f>
        <v>0</v>
      </c>
      <c r="AG115" s="171">
        <f>'Brokers Fee'!BP$15*$BI115</f>
        <v>0</v>
      </c>
      <c r="AH115" s="171">
        <f>'Brokers Fee'!BQ$15*$BI115</f>
        <v>0</v>
      </c>
      <c r="AI115" s="171">
        <f>'Brokers Fee'!BR$15*$BI115</f>
        <v>0</v>
      </c>
      <c r="AJ115" s="171">
        <f>'Brokers Fee'!BS$15*$BI115</f>
        <v>0</v>
      </c>
      <c r="AK115" s="171">
        <f>'Brokers Fee'!BT$15*$BI115</f>
        <v>0</v>
      </c>
      <c r="AL115" s="171">
        <f>'Brokers Fee'!BU$15*$BI115</f>
        <v>0</v>
      </c>
      <c r="AM115" s="171">
        <f>'Brokers Fee'!BV$15*$BI115</f>
        <v>0</v>
      </c>
      <c r="AN115" s="171">
        <f>'Brokers Fee'!BW$15*$BI115</f>
        <v>0</v>
      </c>
      <c r="AO115" s="171">
        <f>'Brokers Fee'!BX$15*$BI115</f>
        <v>0</v>
      </c>
      <c r="AP115" s="171">
        <f>'Brokers Fee'!BY$15*$BI115</f>
        <v>0</v>
      </c>
      <c r="AQ115" s="171">
        <f>'Brokers Fee'!BZ$15*$BI115</f>
        <v>0</v>
      </c>
      <c r="AR115" s="171">
        <f>'Brokers Fee'!CA$15*$BI115</f>
        <v>0</v>
      </c>
      <c r="AS115" s="171">
        <f>'Brokers Fee'!CB$15*$BI115</f>
        <v>0</v>
      </c>
      <c r="AT115" s="171">
        <f>'Brokers Fee'!CC$15*$BI115</f>
        <v>0</v>
      </c>
      <c r="AU115" s="171">
        <f>'Brokers Fee'!CD$15*$BI115</f>
        <v>0</v>
      </c>
      <c r="AV115" s="171">
        <f>'Brokers Fee'!CE$15*$BI115</f>
        <v>0</v>
      </c>
      <c r="AW115" s="171">
        <f>'Brokers Fee'!CF$15*$BI115</f>
        <v>0</v>
      </c>
      <c r="AX115" s="171">
        <f>'Brokers Fee'!CG$15*$BI115</f>
        <v>0</v>
      </c>
      <c r="AY115" s="171">
        <f>'Brokers Fee'!CH$15*$BI115</f>
        <v>0</v>
      </c>
      <c r="AZ115" s="171">
        <f>'Brokers Fee'!CI$15*$BI115</f>
        <v>0</v>
      </c>
      <c r="BA115" s="171">
        <f>'Brokers Fee'!CJ$15*$BI115</f>
        <v>0</v>
      </c>
      <c r="BB115" s="171">
        <f>'Brokers Fee'!CK$15*$BI115</f>
        <v>0</v>
      </c>
      <c r="BC115" s="171">
        <f>'Brokers Fee'!CL$15*$BI115</f>
        <v>0</v>
      </c>
      <c r="BD115" s="171">
        <f>'Brokers Fee'!CM$15*$BI115</f>
        <v>0</v>
      </c>
      <c r="BE115" s="171">
        <f>'Brokers Fee'!CN$15*$BI115</f>
        <v>0</v>
      </c>
      <c r="BF115" s="171">
        <f>'Brokers Fee'!CO$15*$BI115</f>
        <v>0</v>
      </c>
      <c r="BG115" s="171">
        <f>'Brokers Fee'!CP$15*$BI115</f>
        <v>0</v>
      </c>
      <c r="BI115" s="174">
        <f>SUMIF(Revenue!$P:$P,'Broker''s Fees (USD)'!$F115,Revenue!$F:$F)</f>
        <v>0</v>
      </c>
    </row>
    <row r="116" spans="1:61" s="173" customFormat="1" ht="12.75" hidden="1" customHeight="1">
      <c r="A116" s="179" t="s">
        <v>589</v>
      </c>
      <c r="B116" s="179" t="s">
        <v>589</v>
      </c>
      <c r="C116" s="170" t="str" cm="1">
        <f t="array" ref="C116">IFERROR(INDEX('Legal Entity'!B:B,MATCH('Broker''s Fees (USD)'!F116,'Legal Entity'!A:A,0),0),0)</f>
        <v>1345 - Corix Water Services Inc.</v>
      </c>
      <c r="D116" s="170" t="str" cm="1">
        <f t="array" ref="D116">IFERROR(INDEX('Legal Entity'!C:C,MATCH(F116,'Legal Entity'!A:A,0),0),0)</f>
        <v>CA</v>
      </c>
      <c r="E116" s="170" t="s">
        <v>635</v>
      </c>
      <c r="F116" s="170" t="s">
        <v>174</v>
      </c>
      <c r="G116" s="170"/>
      <c r="H116" s="171">
        <f>'Brokers Fee'!AQ$15*$BI116</f>
        <v>303.65982922233093</v>
      </c>
      <c r="I116" s="171">
        <f>'Brokers Fee'!AR$15*$BI116</f>
        <v>325.39792189747038</v>
      </c>
      <c r="J116" s="171">
        <f>'Brokers Fee'!AS$15*$BI116</f>
        <v>325.39792189747038</v>
      </c>
      <c r="K116" s="171">
        <f>'Brokers Fee'!AT$15*$BI116</f>
        <v>325.39792189747038</v>
      </c>
      <c r="L116" s="171">
        <f>'Brokers Fee'!AU$15*$BI116</f>
        <v>325.39792189747038</v>
      </c>
      <c r="M116" s="171">
        <f>'Brokers Fee'!AV$15*$BI116</f>
        <v>325.39792189747038</v>
      </c>
      <c r="N116" s="171">
        <f>'Brokers Fee'!AW$15*$BI116</f>
        <v>325.39792189747038</v>
      </c>
      <c r="O116" s="171">
        <f>'Brokers Fee'!AX$15*$BI116</f>
        <v>325.39792189747038</v>
      </c>
      <c r="P116" s="171">
        <f>'Brokers Fee'!AY$15*$BI116</f>
        <v>325.39792189747038</v>
      </c>
      <c r="Q116" s="171">
        <f>'Brokers Fee'!AZ$15*$BI116</f>
        <v>325.39792189747038</v>
      </c>
      <c r="R116" s="171">
        <f>'Brokers Fee'!BA$15*$BI116</f>
        <v>325.39792189747038</v>
      </c>
      <c r="S116" s="171">
        <f>'Brokers Fee'!BB$15*$BI116</f>
        <v>325.39792189747038</v>
      </c>
      <c r="T116" s="171">
        <f>'Brokers Fee'!BC$15*$BI116</f>
        <v>325.39792189747038</v>
      </c>
      <c r="U116" s="171">
        <f>'Brokers Fee'!BD$15*$BI116</f>
        <v>335.15985955439447</v>
      </c>
      <c r="V116" s="171">
        <f>'Brokers Fee'!BE$15*$BI116</f>
        <v>335.15985955439447</v>
      </c>
      <c r="W116" s="171">
        <f>'Brokers Fee'!BF$15*$BI116</f>
        <v>335.15985955439447</v>
      </c>
      <c r="X116" s="171">
        <f>'Brokers Fee'!BG$15*$BI116</f>
        <v>335.15985955439447</v>
      </c>
      <c r="Y116" s="171">
        <f>'Brokers Fee'!BH$15*$BI116</f>
        <v>335.15985955439447</v>
      </c>
      <c r="Z116" s="171">
        <f>'Brokers Fee'!BI$15*$BI116</f>
        <v>335.15985955439447</v>
      </c>
      <c r="AA116" s="171">
        <f>'Brokers Fee'!BJ$15*$BI116</f>
        <v>335.15985955439447</v>
      </c>
      <c r="AB116" s="171">
        <f>'Brokers Fee'!BK$15*$BI116</f>
        <v>335.15985955439447</v>
      </c>
      <c r="AC116" s="171">
        <f>'Brokers Fee'!BL$15*$BI116</f>
        <v>335.15985955439447</v>
      </c>
      <c r="AD116" s="171">
        <f>'Brokers Fee'!BM$15*$BI116</f>
        <v>335.15985955439447</v>
      </c>
      <c r="AE116" s="171">
        <f>'Brokers Fee'!BN$15*$BI116</f>
        <v>335.15985955439447</v>
      </c>
      <c r="AF116" s="171">
        <f>'Brokers Fee'!BO$15*$BI116</f>
        <v>335.15985955439447</v>
      </c>
      <c r="AG116" s="171">
        <f>'Brokers Fee'!BP$15*$BI116</f>
        <v>345.21465534102629</v>
      </c>
      <c r="AH116" s="171">
        <f>'Brokers Fee'!BQ$15*$BI116</f>
        <v>345.21465534102629</v>
      </c>
      <c r="AI116" s="171">
        <f>'Brokers Fee'!BR$15*$BI116</f>
        <v>345.21465534102629</v>
      </c>
      <c r="AJ116" s="171">
        <f>'Brokers Fee'!BS$15*$BI116</f>
        <v>345.21465534102629</v>
      </c>
      <c r="AK116" s="171">
        <f>'Brokers Fee'!BT$15*$BI116</f>
        <v>345.21465534102629</v>
      </c>
      <c r="AL116" s="171">
        <f>'Brokers Fee'!BU$15*$BI116</f>
        <v>345.21465534102629</v>
      </c>
      <c r="AM116" s="171">
        <f>'Brokers Fee'!BV$15*$BI116</f>
        <v>345.21465534102629</v>
      </c>
      <c r="AN116" s="171">
        <f>'Brokers Fee'!BW$15*$BI116</f>
        <v>345.21465534102629</v>
      </c>
      <c r="AO116" s="171">
        <f>'Brokers Fee'!BX$15*$BI116</f>
        <v>345.21465534102629</v>
      </c>
      <c r="AP116" s="171">
        <f>'Brokers Fee'!BY$15*$BI116</f>
        <v>345.21465534102629</v>
      </c>
      <c r="AQ116" s="171">
        <f>'Brokers Fee'!BZ$15*$BI116</f>
        <v>345.21465534102629</v>
      </c>
      <c r="AR116" s="171">
        <f>'Brokers Fee'!CA$15*$BI116</f>
        <v>345.21465534102629</v>
      </c>
      <c r="AS116" s="171">
        <f>'Brokers Fee'!CB$15*$BI116</f>
        <v>355.57109500125716</v>
      </c>
      <c r="AT116" s="171">
        <f>'Brokers Fee'!CC$15*$BI116</f>
        <v>355.57109500125716</v>
      </c>
      <c r="AU116" s="171">
        <f>'Brokers Fee'!CD$15*$BI116</f>
        <v>355.57109500125716</v>
      </c>
      <c r="AV116" s="171">
        <f>'Brokers Fee'!CE$15*$BI116</f>
        <v>355.57109500125716</v>
      </c>
      <c r="AW116" s="171">
        <f>'Brokers Fee'!CF$15*$BI116</f>
        <v>355.57109500125716</v>
      </c>
      <c r="AX116" s="171">
        <f>'Brokers Fee'!CG$15*$BI116</f>
        <v>355.57109500125716</v>
      </c>
      <c r="AY116" s="171">
        <f>'Brokers Fee'!CH$15*$BI116</f>
        <v>355.57109500125716</v>
      </c>
      <c r="AZ116" s="171">
        <f>'Brokers Fee'!CI$15*$BI116</f>
        <v>355.57109500125716</v>
      </c>
      <c r="BA116" s="171">
        <f>'Brokers Fee'!CJ$15*$BI116</f>
        <v>355.57109500125716</v>
      </c>
      <c r="BB116" s="171">
        <f>'Brokers Fee'!CK$15*$BI116</f>
        <v>355.57109500125716</v>
      </c>
      <c r="BC116" s="171">
        <f>'Brokers Fee'!CL$15*$BI116</f>
        <v>355.57109500125716</v>
      </c>
      <c r="BD116" s="171">
        <f>'Brokers Fee'!CM$15*$BI116</f>
        <v>355.57109500125716</v>
      </c>
      <c r="BE116" s="171">
        <f>'Brokers Fee'!CN$15*$BI116</f>
        <v>366.23822785129488</v>
      </c>
      <c r="BF116" s="171">
        <f>'Brokers Fee'!CO$15*$BI116</f>
        <v>366.23822785129488</v>
      </c>
      <c r="BG116" s="171">
        <f>'Brokers Fee'!CP$15*$BI116</f>
        <v>366.23822785129488</v>
      </c>
      <c r="BI116" s="174">
        <f>SUMIF(Revenue!$P:$P,'Broker''s Fees (USD)'!$F116,Revenue!$F:$F)</f>
        <v>8.0009689880552563E-3</v>
      </c>
    </row>
    <row r="117" spans="1:61" s="173" customFormat="1" ht="12.75" hidden="1" customHeight="1">
      <c r="A117" s="179" t="s">
        <v>589</v>
      </c>
      <c r="B117" s="179" t="s">
        <v>589</v>
      </c>
      <c r="C117" s="170" t="str" cm="1">
        <f t="array" ref="C117">IFERROR(INDEX('Legal Entity'!B:B,MATCH('Broker''s Fees (USD)'!F117,'Legal Entity'!A:A,0),0),0)</f>
        <v>1345 - Corix Water Services Inc.</v>
      </c>
      <c r="D117" s="170" t="str" cm="1">
        <f t="array" ref="D117">IFERROR(INDEX('Legal Entity'!C:C,MATCH(F117,'Legal Entity'!A:A,0),0),0)</f>
        <v>CA</v>
      </c>
      <c r="E117" s="170" t="s">
        <v>635</v>
      </c>
      <c r="F117" s="170" t="s">
        <v>172</v>
      </c>
      <c r="G117" s="170"/>
      <c r="H117" s="171">
        <f>'Brokers Fee'!AQ$15*$BI117</f>
        <v>0</v>
      </c>
      <c r="I117" s="171">
        <f>'Brokers Fee'!AR$15*$BI117</f>
        <v>0</v>
      </c>
      <c r="J117" s="171">
        <f>'Brokers Fee'!AS$15*$BI117</f>
        <v>0</v>
      </c>
      <c r="K117" s="171">
        <f>'Brokers Fee'!AT$15*$BI117</f>
        <v>0</v>
      </c>
      <c r="L117" s="171">
        <f>'Brokers Fee'!AU$15*$BI117</f>
        <v>0</v>
      </c>
      <c r="M117" s="171">
        <f>'Brokers Fee'!AV$15*$BI117</f>
        <v>0</v>
      </c>
      <c r="N117" s="171">
        <f>'Brokers Fee'!AW$15*$BI117</f>
        <v>0</v>
      </c>
      <c r="O117" s="171">
        <f>'Brokers Fee'!AX$15*$BI117</f>
        <v>0</v>
      </c>
      <c r="P117" s="171">
        <f>'Brokers Fee'!AY$15*$BI117</f>
        <v>0</v>
      </c>
      <c r="Q117" s="171">
        <f>'Brokers Fee'!AZ$15*$BI117</f>
        <v>0</v>
      </c>
      <c r="R117" s="171">
        <f>'Brokers Fee'!BA$15*$BI117</f>
        <v>0</v>
      </c>
      <c r="S117" s="171">
        <f>'Brokers Fee'!BB$15*$BI117</f>
        <v>0</v>
      </c>
      <c r="T117" s="171">
        <f>'Brokers Fee'!BC$15*$BI117</f>
        <v>0</v>
      </c>
      <c r="U117" s="171">
        <f>'Brokers Fee'!BD$15*$BI117</f>
        <v>0</v>
      </c>
      <c r="V117" s="171">
        <f>'Brokers Fee'!BE$15*$BI117</f>
        <v>0</v>
      </c>
      <c r="W117" s="171">
        <f>'Brokers Fee'!BF$15*$BI117</f>
        <v>0</v>
      </c>
      <c r="X117" s="171">
        <f>'Brokers Fee'!BG$15*$BI117</f>
        <v>0</v>
      </c>
      <c r="Y117" s="171">
        <f>'Brokers Fee'!BH$15*$BI117</f>
        <v>0</v>
      </c>
      <c r="Z117" s="171">
        <f>'Brokers Fee'!BI$15*$BI117</f>
        <v>0</v>
      </c>
      <c r="AA117" s="171">
        <f>'Brokers Fee'!BJ$15*$BI117</f>
        <v>0</v>
      </c>
      <c r="AB117" s="171">
        <f>'Brokers Fee'!BK$15*$BI117</f>
        <v>0</v>
      </c>
      <c r="AC117" s="171">
        <f>'Brokers Fee'!BL$15*$BI117</f>
        <v>0</v>
      </c>
      <c r="AD117" s="171">
        <f>'Brokers Fee'!BM$15*$BI117</f>
        <v>0</v>
      </c>
      <c r="AE117" s="171">
        <f>'Brokers Fee'!BN$15*$BI117</f>
        <v>0</v>
      </c>
      <c r="AF117" s="171">
        <f>'Brokers Fee'!BO$15*$BI117</f>
        <v>0</v>
      </c>
      <c r="AG117" s="171">
        <f>'Brokers Fee'!BP$15*$BI117</f>
        <v>0</v>
      </c>
      <c r="AH117" s="171">
        <f>'Brokers Fee'!BQ$15*$BI117</f>
        <v>0</v>
      </c>
      <c r="AI117" s="171">
        <f>'Brokers Fee'!BR$15*$BI117</f>
        <v>0</v>
      </c>
      <c r="AJ117" s="171">
        <f>'Brokers Fee'!BS$15*$BI117</f>
        <v>0</v>
      </c>
      <c r="AK117" s="171">
        <f>'Brokers Fee'!BT$15*$BI117</f>
        <v>0</v>
      </c>
      <c r="AL117" s="171">
        <f>'Brokers Fee'!BU$15*$BI117</f>
        <v>0</v>
      </c>
      <c r="AM117" s="171">
        <f>'Brokers Fee'!BV$15*$BI117</f>
        <v>0</v>
      </c>
      <c r="AN117" s="171">
        <f>'Brokers Fee'!BW$15*$BI117</f>
        <v>0</v>
      </c>
      <c r="AO117" s="171">
        <f>'Brokers Fee'!BX$15*$BI117</f>
        <v>0</v>
      </c>
      <c r="AP117" s="171">
        <f>'Brokers Fee'!BY$15*$BI117</f>
        <v>0</v>
      </c>
      <c r="AQ117" s="171">
        <f>'Brokers Fee'!BZ$15*$BI117</f>
        <v>0</v>
      </c>
      <c r="AR117" s="171">
        <f>'Brokers Fee'!CA$15*$BI117</f>
        <v>0</v>
      </c>
      <c r="AS117" s="171">
        <f>'Brokers Fee'!CB$15*$BI117</f>
        <v>0</v>
      </c>
      <c r="AT117" s="171">
        <f>'Brokers Fee'!CC$15*$BI117</f>
        <v>0</v>
      </c>
      <c r="AU117" s="171">
        <f>'Brokers Fee'!CD$15*$BI117</f>
        <v>0</v>
      </c>
      <c r="AV117" s="171">
        <f>'Brokers Fee'!CE$15*$BI117</f>
        <v>0</v>
      </c>
      <c r="AW117" s="171">
        <f>'Brokers Fee'!CF$15*$BI117</f>
        <v>0</v>
      </c>
      <c r="AX117" s="171">
        <f>'Brokers Fee'!CG$15*$BI117</f>
        <v>0</v>
      </c>
      <c r="AY117" s="171">
        <f>'Brokers Fee'!CH$15*$BI117</f>
        <v>0</v>
      </c>
      <c r="AZ117" s="171">
        <f>'Brokers Fee'!CI$15*$BI117</f>
        <v>0</v>
      </c>
      <c r="BA117" s="171">
        <f>'Brokers Fee'!CJ$15*$BI117</f>
        <v>0</v>
      </c>
      <c r="BB117" s="171">
        <f>'Brokers Fee'!CK$15*$BI117</f>
        <v>0</v>
      </c>
      <c r="BC117" s="171">
        <f>'Brokers Fee'!CL$15*$BI117</f>
        <v>0</v>
      </c>
      <c r="BD117" s="171">
        <f>'Brokers Fee'!CM$15*$BI117</f>
        <v>0</v>
      </c>
      <c r="BE117" s="171">
        <f>'Brokers Fee'!CN$15*$BI117</f>
        <v>0</v>
      </c>
      <c r="BF117" s="171">
        <f>'Brokers Fee'!CO$15*$BI117</f>
        <v>0</v>
      </c>
      <c r="BG117" s="171">
        <f>'Brokers Fee'!CP$15*$BI117</f>
        <v>0</v>
      </c>
      <c r="BI117" s="174">
        <f>SUMIF(Revenue!$P:$P,'Broker''s Fees (USD)'!$F117,Revenue!$F:$F)</f>
        <v>0</v>
      </c>
    </row>
    <row r="118" spans="1:61" s="173" customFormat="1" ht="12.75" hidden="1" customHeight="1">
      <c r="A118" s="179" t="s">
        <v>589</v>
      </c>
      <c r="B118" s="179" t="s">
        <v>589</v>
      </c>
      <c r="C118" s="170" t="str" cm="1">
        <f t="array" ref="C118">IFERROR(INDEX('Legal Entity'!B:B,MATCH('Broker''s Fees (USD)'!F118,'Legal Entity'!A:A,0),0),0)</f>
        <v>1310 - Corix Utilities Inc.</v>
      </c>
      <c r="D118" s="170" t="str" cm="1">
        <f t="array" ref="D118">IFERROR(INDEX('Legal Entity'!C:C,MATCH(F118,'Legal Entity'!A:A,0),0),0)</f>
        <v>CA</v>
      </c>
      <c r="E118" s="170" t="s">
        <v>635</v>
      </c>
      <c r="F118" s="170" t="s">
        <v>658</v>
      </c>
      <c r="G118" s="170"/>
      <c r="H118" s="171">
        <f>'Brokers Fee'!AQ$15*$BI118</f>
        <v>0</v>
      </c>
      <c r="I118" s="171">
        <f>'Brokers Fee'!AR$15*$BI118</f>
        <v>0</v>
      </c>
      <c r="J118" s="171">
        <f>'Brokers Fee'!AS$15*$BI118</f>
        <v>0</v>
      </c>
      <c r="K118" s="171">
        <f>'Brokers Fee'!AT$15*$BI118</f>
        <v>0</v>
      </c>
      <c r="L118" s="171">
        <f>'Brokers Fee'!AU$15*$BI118</f>
        <v>0</v>
      </c>
      <c r="M118" s="171">
        <f>'Brokers Fee'!AV$15*$BI118</f>
        <v>0</v>
      </c>
      <c r="N118" s="171">
        <f>'Brokers Fee'!AW$15*$BI118</f>
        <v>0</v>
      </c>
      <c r="O118" s="171">
        <f>'Brokers Fee'!AX$15*$BI118</f>
        <v>0</v>
      </c>
      <c r="P118" s="171">
        <f>'Brokers Fee'!AY$15*$BI118</f>
        <v>0</v>
      </c>
      <c r="Q118" s="171">
        <f>'Brokers Fee'!AZ$15*$BI118</f>
        <v>0</v>
      </c>
      <c r="R118" s="171">
        <f>'Brokers Fee'!BA$15*$BI118</f>
        <v>0</v>
      </c>
      <c r="S118" s="171">
        <f>'Brokers Fee'!BB$15*$BI118</f>
        <v>0</v>
      </c>
      <c r="T118" s="171">
        <f>'Brokers Fee'!BC$15*$BI118</f>
        <v>0</v>
      </c>
      <c r="U118" s="171">
        <f>'Brokers Fee'!BD$15*$BI118</f>
        <v>0</v>
      </c>
      <c r="V118" s="171">
        <f>'Brokers Fee'!BE$15*$BI118</f>
        <v>0</v>
      </c>
      <c r="W118" s="171">
        <f>'Brokers Fee'!BF$15*$BI118</f>
        <v>0</v>
      </c>
      <c r="X118" s="171">
        <f>'Brokers Fee'!BG$15*$BI118</f>
        <v>0</v>
      </c>
      <c r="Y118" s="171">
        <f>'Brokers Fee'!BH$15*$BI118</f>
        <v>0</v>
      </c>
      <c r="Z118" s="171">
        <f>'Brokers Fee'!BI$15*$BI118</f>
        <v>0</v>
      </c>
      <c r="AA118" s="171">
        <f>'Brokers Fee'!BJ$15*$BI118</f>
        <v>0</v>
      </c>
      <c r="AB118" s="171">
        <f>'Brokers Fee'!BK$15*$BI118</f>
        <v>0</v>
      </c>
      <c r="AC118" s="171">
        <f>'Brokers Fee'!BL$15*$BI118</f>
        <v>0</v>
      </c>
      <c r="AD118" s="171">
        <f>'Brokers Fee'!BM$15*$BI118</f>
        <v>0</v>
      </c>
      <c r="AE118" s="171">
        <f>'Brokers Fee'!BN$15*$BI118</f>
        <v>0</v>
      </c>
      <c r="AF118" s="171">
        <f>'Brokers Fee'!BO$15*$BI118</f>
        <v>0</v>
      </c>
      <c r="AG118" s="171">
        <f>'Brokers Fee'!BP$15*$BI118</f>
        <v>0</v>
      </c>
      <c r="AH118" s="171">
        <f>'Brokers Fee'!BQ$15*$BI118</f>
        <v>0</v>
      </c>
      <c r="AI118" s="171">
        <f>'Brokers Fee'!BR$15*$BI118</f>
        <v>0</v>
      </c>
      <c r="AJ118" s="171">
        <f>'Brokers Fee'!BS$15*$BI118</f>
        <v>0</v>
      </c>
      <c r="AK118" s="171">
        <f>'Brokers Fee'!BT$15*$BI118</f>
        <v>0</v>
      </c>
      <c r="AL118" s="171">
        <f>'Brokers Fee'!BU$15*$BI118</f>
        <v>0</v>
      </c>
      <c r="AM118" s="171">
        <f>'Brokers Fee'!BV$15*$BI118</f>
        <v>0</v>
      </c>
      <c r="AN118" s="171">
        <f>'Brokers Fee'!BW$15*$BI118</f>
        <v>0</v>
      </c>
      <c r="AO118" s="171">
        <f>'Brokers Fee'!BX$15*$BI118</f>
        <v>0</v>
      </c>
      <c r="AP118" s="171">
        <f>'Brokers Fee'!BY$15*$BI118</f>
        <v>0</v>
      </c>
      <c r="AQ118" s="171">
        <f>'Brokers Fee'!BZ$15*$BI118</f>
        <v>0</v>
      </c>
      <c r="AR118" s="171">
        <f>'Brokers Fee'!CA$15*$BI118</f>
        <v>0</v>
      </c>
      <c r="AS118" s="171">
        <f>'Brokers Fee'!CB$15*$BI118</f>
        <v>0</v>
      </c>
      <c r="AT118" s="171">
        <f>'Brokers Fee'!CC$15*$BI118</f>
        <v>0</v>
      </c>
      <c r="AU118" s="171">
        <f>'Brokers Fee'!CD$15*$BI118</f>
        <v>0</v>
      </c>
      <c r="AV118" s="171">
        <f>'Brokers Fee'!CE$15*$BI118</f>
        <v>0</v>
      </c>
      <c r="AW118" s="171">
        <f>'Brokers Fee'!CF$15*$BI118</f>
        <v>0</v>
      </c>
      <c r="AX118" s="171">
        <f>'Brokers Fee'!CG$15*$BI118</f>
        <v>0</v>
      </c>
      <c r="AY118" s="171">
        <f>'Brokers Fee'!CH$15*$BI118</f>
        <v>0</v>
      </c>
      <c r="AZ118" s="171">
        <f>'Brokers Fee'!CI$15*$BI118</f>
        <v>0</v>
      </c>
      <c r="BA118" s="171">
        <f>'Brokers Fee'!CJ$15*$BI118</f>
        <v>0</v>
      </c>
      <c r="BB118" s="171">
        <f>'Brokers Fee'!CK$15*$BI118</f>
        <v>0</v>
      </c>
      <c r="BC118" s="171">
        <f>'Brokers Fee'!CL$15*$BI118</f>
        <v>0</v>
      </c>
      <c r="BD118" s="171">
        <f>'Brokers Fee'!CM$15*$BI118</f>
        <v>0</v>
      </c>
      <c r="BE118" s="171">
        <f>'Brokers Fee'!CN$15*$BI118</f>
        <v>0</v>
      </c>
      <c r="BF118" s="171">
        <f>'Brokers Fee'!CO$15*$BI118</f>
        <v>0</v>
      </c>
      <c r="BG118" s="171">
        <f>'Brokers Fee'!CP$15*$BI118</f>
        <v>0</v>
      </c>
      <c r="BI118" s="174">
        <f>SUMIF(Revenue!$P:$P,'Broker''s Fees (USD)'!$F118,Revenue!$F:$F)</f>
        <v>0</v>
      </c>
    </row>
    <row r="119" spans="1:61" s="173" customFormat="1" ht="12.75" hidden="1" customHeight="1">
      <c r="A119" s="179" t="s">
        <v>589</v>
      </c>
      <c r="B119" s="179" t="s">
        <v>589</v>
      </c>
      <c r="C119" s="170" t="str" cm="1">
        <f t="array" ref="C119">IFERROR(INDEX('Legal Entity'!B:B,MATCH('Broker''s Fees (USD)'!F119,'Legal Entity'!A:A,0),0),0)</f>
        <v>1335 - Corix Water Systems</v>
      </c>
      <c r="D119" s="170" t="str" cm="1">
        <f t="array" ref="D119">IFERROR(INDEX('Legal Entity'!C:C,MATCH(F119,'Legal Entity'!A:A,0),0),0)</f>
        <v>CA</v>
      </c>
      <c r="E119" s="170" t="s">
        <v>635</v>
      </c>
      <c r="F119" s="170" t="s">
        <v>659</v>
      </c>
      <c r="G119" s="170"/>
      <c r="H119" s="171">
        <f>'Brokers Fee'!AQ$15*$BI119</f>
        <v>0</v>
      </c>
      <c r="I119" s="171">
        <f>'Brokers Fee'!AR$15*$BI119</f>
        <v>0</v>
      </c>
      <c r="J119" s="171">
        <f>'Brokers Fee'!AS$15*$BI119</f>
        <v>0</v>
      </c>
      <c r="K119" s="171">
        <f>'Brokers Fee'!AT$15*$BI119</f>
        <v>0</v>
      </c>
      <c r="L119" s="171">
        <f>'Brokers Fee'!AU$15*$BI119</f>
        <v>0</v>
      </c>
      <c r="M119" s="171">
        <f>'Brokers Fee'!AV$15*$BI119</f>
        <v>0</v>
      </c>
      <c r="N119" s="171">
        <f>'Brokers Fee'!AW$15*$BI119</f>
        <v>0</v>
      </c>
      <c r="O119" s="171">
        <f>'Brokers Fee'!AX$15*$BI119</f>
        <v>0</v>
      </c>
      <c r="P119" s="171">
        <f>'Brokers Fee'!AY$15*$BI119</f>
        <v>0</v>
      </c>
      <c r="Q119" s="171">
        <f>'Brokers Fee'!AZ$15*$BI119</f>
        <v>0</v>
      </c>
      <c r="R119" s="171">
        <f>'Brokers Fee'!BA$15*$BI119</f>
        <v>0</v>
      </c>
      <c r="S119" s="171">
        <f>'Brokers Fee'!BB$15*$BI119</f>
        <v>0</v>
      </c>
      <c r="T119" s="171">
        <f>'Brokers Fee'!BC$15*$BI119</f>
        <v>0</v>
      </c>
      <c r="U119" s="171">
        <f>'Brokers Fee'!BD$15*$BI119</f>
        <v>0</v>
      </c>
      <c r="V119" s="171">
        <f>'Brokers Fee'!BE$15*$BI119</f>
        <v>0</v>
      </c>
      <c r="W119" s="171">
        <f>'Brokers Fee'!BF$15*$BI119</f>
        <v>0</v>
      </c>
      <c r="X119" s="171">
        <f>'Brokers Fee'!BG$15*$BI119</f>
        <v>0</v>
      </c>
      <c r="Y119" s="171">
        <f>'Brokers Fee'!BH$15*$BI119</f>
        <v>0</v>
      </c>
      <c r="Z119" s="171">
        <f>'Brokers Fee'!BI$15*$BI119</f>
        <v>0</v>
      </c>
      <c r="AA119" s="171">
        <f>'Brokers Fee'!BJ$15*$BI119</f>
        <v>0</v>
      </c>
      <c r="AB119" s="171">
        <f>'Brokers Fee'!BK$15*$BI119</f>
        <v>0</v>
      </c>
      <c r="AC119" s="171">
        <f>'Brokers Fee'!BL$15*$BI119</f>
        <v>0</v>
      </c>
      <c r="AD119" s="171">
        <f>'Brokers Fee'!BM$15*$BI119</f>
        <v>0</v>
      </c>
      <c r="AE119" s="171">
        <f>'Brokers Fee'!BN$15*$BI119</f>
        <v>0</v>
      </c>
      <c r="AF119" s="171">
        <f>'Brokers Fee'!BO$15*$BI119</f>
        <v>0</v>
      </c>
      <c r="AG119" s="171">
        <f>'Brokers Fee'!BP$15*$BI119</f>
        <v>0</v>
      </c>
      <c r="AH119" s="171">
        <f>'Brokers Fee'!BQ$15*$BI119</f>
        <v>0</v>
      </c>
      <c r="AI119" s="171">
        <f>'Brokers Fee'!BR$15*$BI119</f>
        <v>0</v>
      </c>
      <c r="AJ119" s="171">
        <f>'Brokers Fee'!BS$15*$BI119</f>
        <v>0</v>
      </c>
      <c r="AK119" s="171">
        <f>'Brokers Fee'!BT$15*$BI119</f>
        <v>0</v>
      </c>
      <c r="AL119" s="171">
        <f>'Brokers Fee'!BU$15*$BI119</f>
        <v>0</v>
      </c>
      <c r="AM119" s="171">
        <f>'Brokers Fee'!BV$15*$BI119</f>
        <v>0</v>
      </c>
      <c r="AN119" s="171">
        <f>'Brokers Fee'!BW$15*$BI119</f>
        <v>0</v>
      </c>
      <c r="AO119" s="171">
        <f>'Brokers Fee'!BX$15*$BI119</f>
        <v>0</v>
      </c>
      <c r="AP119" s="171">
        <f>'Brokers Fee'!BY$15*$BI119</f>
        <v>0</v>
      </c>
      <c r="AQ119" s="171">
        <f>'Brokers Fee'!BZ$15*$BI119</f>
        <v>0</v>
      </c>
      <c r="AR119" s="171">
        <f>'Brokers Fee'!CA$15*$BI119</f>
        <v>0</v>
      </c>
      <c r="AS119" s="171">
        <f>'Brokers Fee'!CB$15*$BI119</f>
        <v>0</v>
      </c>
      <c r="AT119" s="171">
        <f>'Brokers Fee'!CC$15*$BI119</f>
        <v>0</v>
      </c>
      <c r="AU119" s="171">
        <f>'Brokers Fee'!CD$15*$BI119</f>
        <v>0</v>
      </c>
      <c r="AV119" s="171">
        <f>'Brokers Fee'!CE$15*$BI119</f>
        <v>0</v>
      </c>
      <c r="AW119" s="171">
        <f>'Brokers Fee'!CF$15*$BI119</f>
        <v>0</v>
      </c>
      <c r="AX119" s="171">
        <f>'Brokers Fee'!CG$15*$BI119</f>
        <v>0</v>
      </c>
      <c r="AY119" s="171">
        <f>'Brokers Fee'!CH$15*$BI119</f>
        <v>0</v>
      </c>
      <c r="AZ119" s="171">
        <f>'Brokers Fee'!CI$15*$BI119</f>
        <v>0</v>
      </c>
      <c r="BA119" s="171">
        <f>'Brokers Fee'!CJ$15*$BI119</f>
        <v>0</v>
      </c>
      <c r="BB119" s="171">
        <f>'Brokers Fee'!CK$15*$BI119</f>
        <v>0</v>
      </c>
      <c r="BC119" s="171">
        <f>'Brokers Fee'!CL$15*$BI119</f>
        <v>0</v>
      </c>
      <c r="BD119" s="171">
        <f>'Brokers Fee'!CM$15*$BI119</f>
        <v>0</v>
      </c>
      <c r="BE119" s="171">
        <f>'Brokers Fee'!CN$15*$BI119</f>
        <v>0</v>
      </c>
      <c r="BF119" s="171">
        <f>'Brokers Fee'!CO$15*$BI119</f>
        <v>0</v>
      </c>
      <c r="BG119" s="171">
        <f>'Brokers Fee'!CP$15*$BI119</f>
        <v>0</v>
      </c>
      <c r="BI119" s="174">
        <f>SUMIF(Revenue!$P:$P,'Broker''s Fees (USD)'!$F119,Revenue!$F:$F)</f>
        <v>0</v>
      </c>
    </row>
    <row r="120" spans="1:61" s="173" customFormat="1" ht="12.75" hidden="1" customHeight="1">
      <c r="A120" s="179" t="s">
        <v>589</v>
      </c>
      <c r="B120" s="179" t="s">
        <v>589</v>
      </c>
      <c r="C120" s="170" t="str" cm="1">
        <f t="array" ref="C120">IFERROR(INDEX('Legal Entity'!B:B,MATCH('Broker''s Fees (USD)'!F120,'Legal Entity'!A:A,0),0),0)</f>
        <v>1010 - Corix Infrastructures Inc.</v>
      </c>
      <c r="D120" s="170" t="str" cm="1">
        <f t="array" ref="D120">IFERROR(INDEX('Legal Entity'!C:C,MATCH(F120,'Legal Entity'!A:A,0),0),0)</f>
        <v>CA</v>
      </c>
      <c r="E120" s="170" t="s">
        <v>635</v>
      </c>
      <c r="F120" s="170" t="s">
        <v>660</v>
      </c>
      <c r="G120" s="170"/>
      <c r="H120" s="171">
        <f>'Brokers Fee'!AQ$15*$BI120</f>
        <v>0.27426138243358611</v>
      </c>
      <c r="I120" s="171">
        <f>'Brokers Fee'!AR$15*$BI120</f>
        <v>0.293894928839186</v>
      </c>
      <c r="J120" s="171">
        <f>'Brokers Fee'!AS$15*$BI120</f>
        <v>0.293894928839186</v>
      </c>
      <c r="K120" s="171">
        <f>'Brokers Fee'!AT$15*$BI120</f>
        <v>0.293894928839186</v>
      </c>
      <c r="L120" s="171">
        <f>'Brokers Fee'!AU$15*$BI120</f>
        <v>0.293894928839186</v>
      </c>
      <c r="M120" s="171">
        <f>'Brokers Fee'!AV$15*$BI120</f>
        <v>0.293894928839186</v>
      </c>
      <c r="N120" s="171">
        <f>'Brokers Fee'!AW$15*$BI120</f>
        <v>0.293894928839186</v>
      </c>
      <c r="O120" s="171">
        <f>'Brokers Fee'!AX$15*$BI120</f>
        <v>0.293894928839186</v>
      </c>
      <c r="P120" s="171">
        <f>'Brokers Fee'!AY$15*$BI120</f>
        <v>0.293894928839186</v>
      </c>
      <c r="Q120" s="171">
        <f>'Brokers Fee'!AZ$15*$BI120</f>
        <v>0.293894928839186</v>
      </c>
      <c r="R120" s="171">
        <f>'Brokers Fee'!BA$15*$BI120</f>
        <v>0.293894928839186</v>
      </c>
      <c r="S120" s="171">
        <f>'Brokers Fee'!BB$15*$BI120</f>
        <v>0.293894928839186</v>
      </c>
      <c r="T120" s="171">
        <f>'Brokers Fee'!BC$15*$BI120</f>
        <v>0.293894928839186</v>
      </c>
      <c r="U120" s="171">
        <f>'Brokers Fee'!BD$15*$BI120</f>
        <v>0.30271177670436156</v>
      </c>
      <c r="V120" s="171">
        <f>'Brokers Fee'!BE$15*$BI120</f>
        <v>0.30271177670436156</v>
      </c>
      <c r="W120" s="171">
        <f>'Brokers Fee'!BF$15*$BI120</f>
        <v>0.30271177670436156</v>
      </c>
      <c r="X120" s="171">
        <f>'Brokers Fee'!BG$15*$BI120</f>
        <v>0.30271177670436156</v>
      </c>
      <c r="Y120" s="171">
        <f>'Brokers Fee'!BH$15*$BI120</f>
        <v>0.30271177670436156</v>
      </c>
      <c r="Z120" s="171">
        <f>'Brokers Fee'!BI$15*$BI120</f>
        <v>0.30271177670436156</v>
      </c>
      <c r="AA120" s="171">
        <f>'Brokers Fee'!BJ$15*$BI120</f>
        <v>0.30271177670436156</v>
      </c>
      <c r="AB120" s="171">
        <f>'Brokers Fee'!BK$15*$BI120</f>
        <v>0.30271177670436156</v>
      </c>
      <c r="AC120" s="171">
        <f>'Brokers Fee'!BL$15*$BI120</f>
        <v>0.30271177670436156</v>
      </c>
      <c r="AD120" s="171">
        <f>'Brokers Fee'!BM$15*$BI120</f>
        <v>0.30271177670436156</v>
      </c>
      <c r="AE120" s="171">
        <f>'Brokers Fee'!BN$15*$BI120</f>
        <v>0.30271177670436156</v>
      </c>
      <c r="AF120" s="171">
        <f>'Brokers Fee'!BO$15*$BI120</f>
        <v>0.30271177670436156</v>
      </c>
      <c r="AG120" s="171">
        <f>'Brokers Fee'!BP$15*$BI120</f>
        <v>0.31179313000549241</v>
      </c>
      <c r="AH120" s="171">
        <f>'Brokers Fee'!BQ$15*$BI120</f>
        <v>0.31179313000549241</v>
      </c>
      <c r="AI120" s="171">
        <f>'Brokers Fee'!BR$15*$BI120</f>
        <v>0.31179313000549241</v>
      </c>
      <c r="AJ120" s="171">
        <f>'Brokers Fee'!BS$15*$BI120</f>
        <v>0.31179313000549241</v>
      </c>
      <c r="AK120" s="171">
        <f>'Brokers Fee'!BT$15*$BI120</f>
        <v>0.31179313000549241</v>
      </c>
      <c r="AL120" s="171">
        <f>'Brokers Fee'!BU$15*$BI120</f>
        <v>0.31179313000549241</v>
      </c>
      <c r="AM120" s="171">
        <f>'Brokers Fee'!BV$15*$BI120</f>
        <v>0.31179313000549241</v>
      </c>
      <c r="AN120" s="171">
        <f>'Brokers Fee'!BW$15*$BI120</f>
        <v>0.31179313000549241</v>
      </c>
      <c r="AO120" s="171">
        <f>'Brokers Fee'!BX$15*$BI120</f>
        <v>0.31179313000549241</v>
      </c>
      <c r="AP120" s="171">
        <f>'Brokers Fee'!BY$15*$BI120</f>
        <v>0.31179313000549241</v>
      </c>
      <c r="AQ120" s="171">
        <f>'Brokers Fee'!BZ$15*$BI120</f>
        <v>0.31179313000549241</v>
      </c>
      <c r="AR120" s="171">
        <f>'Brokers Fee'!CA$15*$BI120</f>
        <v>0.31179313000549241</v>
      </c>
      <c r="AS120" s="171">
        <f>'Brokers Fee'!CB$15*$BI120</f>
        <v>0.32114692390565724</v>
      </c>
      <c r="AT120" s="171">
        <f>'Brokers Fee'!CC$15*$BI120</f>
        <v>0.32114692390565724</v>
      </c>
      <c r="AU120" s="171">
        <f>'Brokers Fee'!CD$15*$BI120</f>
        <v>0.32114692390565724</v>
      </c>
      <c r="AV120" s="171">
        <f>'Brokers Fee'!CE$15*$BI120</f>
        <v>0.32114692390565724</v>
      </c>
      <c r="AW120" s="171">
        <f>'Brokers Fee'!CF$15*$BI120</f>
        <v>0.32114692390565724</v>
      </c>
      <c r="AX120" s="171">
        <f>'Brokers Fee'!CG$15*$BI120</f>
        <v>0.32114692390565724</v>
      </c>
      <c r="AY120" s="171">
        <f>'Brokers Fee'!CH$15*$BI120</f>
        <v>0.32114692390565724</v>
      </c>
      <c r="AZ120" s="171">
        <f>'Brokers Fee'!CI$15*$BI120</f>
        <v>0.32114692390565724</v>
      </c>
      <c r="BA120" s="171">
        <f>'Brokers Fee'!CJ$15*$BI120</f>
        <v>0.32114692390565724</v>
      </c>
      <c r="BB120" s="171">
        <f>'Brokers Fee'!CK$15*$BI120</f>
        <v>0.32114692390565724</v>
      </c>
      <c r="BC120" s="171">
        <f>'Brokers Fee'!CL$15*$BI120</f>
        <v>0.32114692390565724</v>
      </c>
      <c r="BD120" s="171">
        <f>'Brokers Fee'!CM$15*$BI120</f>
        <v>0.32114692390565724</v>
      </c>
      <c r="BE120" s="171">
        <f>'Brokers Fee'!CN$15*$BI120</f>
        <v>0.33078133162282697</v>
      </c>
      <c r="BF120" s="171">
        <f>'Brokers Fee'!CO$15*$BI120</f>
        <v>0.33078133162282697</v>
      </c>
      <c r="BG120" s="171">
        <f>'Brokers Fee'!CP$15*$BI120</f>
        <v>0.33078133162282697</v>
      </c>
      <c r="BI120" s="174">
        <f>SUMIF(Revenue!$P:$P,'Broker''s Fees (USD)'!$F120,Revenue!$F:$F)</f>
        <v>7.2263651767571829E-6</v>
      </c>
    </row>
    <row r="121" spans="1:61" s="173" customFormat="1" ht="12.75" hidden="1" customHeight="1">
      <c r="A121" s="179" t="s">
        <v>589</v>
      </c>
      <c r="B121" s="179" t="s">
        <v>589</v>
      </c>
      <c r="C121" s="170" t="str" cm="1">
        <f t="array" ref="C121">IFERROR(INDEX('Legal Entity'!B:B,MATCH('Broker''s Fees (USD)'!F121,'Legal Entity'!A:A,0),0),0)</f>
        <v>1014 - Inland Pacific Resources Inc. (IPRI)</v>
      </c>
      <c r="D121" s="170" t="str" cm="1">
        <f t="array" ref="D121">IFERROR(INDEX('Legal Entity'!C:C,MATCH(F121,'Legal Entity'!A:A,0),0),0)</f>
        <v>US</v>
      </c>
      <c r="E121" s="170" t="s">
        <v>635</v>
      </c>
      <c r="F121" s="170" t="s">
        <v>651</v>
      </c>
      <c r="G121" s="170"/>
      <c r="H121" s="171">
        <f>'Brokers Fee'!AQ$15*$BI121</f>
        <v>29.529177755733684</v>
      </c>
      <c r="I121" s="171">
        <f>'Brokers Fee'!AR$15*$BI121</f>
        <v>31.64308266149196</v>
      </c>
      <c r="J121" s="171">
        <f>'Brokers Fee'!AS$15*$BI121</f>
        <v>31.64308266149196</v>
      </c>
      <c r="K121" s="171">
        <f>'Brokers Fee'!AT$15*$BI121</f>
        <v>31.64308266149196</v>
      </c>
      <c r="L121" s="171">
        <f>'Brokers Fee'!AU$15*$BI121</f>
        <v>31.64308266149196</v>
      </c>
      <c r="M121" s="171">
        <f>'Brokers Fee'!AV$15*$BI121</f>
        <v>31.64308266149196</v>
      </c>
      <c r="N121" s="171">
        <f>'Brokers Fee'!AW$15*$BI121</f>
        <v>31.64308266149196</v>
      </c>
      <c r="O121" s="171">
        <f>'Brokers Fee'!AX$15*$BI121</f>
        <v>31.64308266149196</v>
      </c>
      <c r="P121" s="171">
        <f>'Brokers Fee'!AY$15*$BI121</f>
        <v>31.64308266149196</v>
      </c>
      <c r="Q121" s="171">
        <f>'Brokers Fee'!AZ$15*$BI121</f>
        <v>31.64308266149196</v>
      </c>
      <c r="R121" s="171">
        <f>'Brokers Fee'!BA$15*$BI121</f>
        <v>31.64308266149196</v>
      </c>
      <c r="S121" s="171">
        <f>'Brokers Fee'!BB$15*$BI121</f>
        <v>31.64308266149196</v>
      </c>
      <c r="T121" s="171">
        <f>'Brokers Fee'!BC$15*$BI121</f>
        <v>31.64308266149196</v>
      </c>
      <c r="U121" s="171">
        <f>'Brokers Fee'!BD$15*$BI121</f>
        <v>32.592375141336717</v>
      </c>
      <c r="V121" s="171">
        <f>'Brokers Fee'!BE$15*$BI121</f>
        <v>32.592375141336717</v>
      </c>
      <c r="W121" s="171">
        <f>'Brokers Fee'!BF$15*$BI121</f>
        <v>32.592375141336717</v>
      </c>
      <c r="X121" s="171">
        <f>'Brokers Fee'!BG$15*$BI121</f>
        <v>32.592375141336717</v>
      </c>
      <c r="Y121" s="171">
        <f>'Brokers Fee'!BH$15*$BI121</f>
        <v>32.592375141336717</v>
      </c>
      <c r="Z121" s="171">
        <f>'Brokers Fee'!BI$15*$BI121</f>
        <v>32.592375141336717</v>
      </c>
      <c r="AA121" s="171">
        <f>'Brokers Fee'!BJ$15*$BI121</f>
        <v>32.592375141336717</v>
      </c>
      <c r="AB121" s="171">
        <f>'Brokers Fee'!BK$15*$BI121</f>
        <v>32.592375141336717</v>
      </c>
      <c r="AC121" s="171">
        <f>'Brokers Fee'!BL$15*$BI121</f>
        <v>32.592375141336717</v>
      </c>
      <c r="AD121" s="171">
        <f>'Brokers Fee'!BM$15*$BI121</f>
        <v>32.592375141336717</v>
      </c>
      <c r="AE121" s="171">
        <f>'Brokers Fee'!BN$15*$BI121</f>
        <v>32.592375141336717</v>
      </c>
      <c r="AF121" s="171">
        <f>'Brokers Fee'!BO$15*$BI121</f>
        <v>32.592375141336717</v>
      </c>
      <c r="AG121" s="171">
        <f>'Brokers Fee'!BP$15*$BI121</f>
        <v>33.57014639557682</v>
      </c>
      <c r="AH121" s="171">
        <f>'Brokers Fee'!BQ$15*$BI121</f>
        <v>33.57014639557682</v>
      </c>
      <c r="AI121" s="171">
        <f>'Brokers Fee'!BR$15*$BI121</f>
        <v>33.57014639557682</v>
      </c>
      <c r="AJ121" s="171">
        <f>'Brokers Fee'!BS$15*$BI121</f>
        <v>33.57014639557682</v>
      </c>
      <c r="AK121" s="171">
        <f>'Brokers Fee'!BT$15*$BI121</f>
        <v>33.57014639557682</v>
      </c>
      <c r="AL121" s="171">
        <f>'Brokers Fee'!BU$15*$BI121</f>
        <v>33.57014639557682</v>
      </c>
      <c r="AM121" s="171">
        <f>'Brokers Fee'!BV$15*$BI121</f>
        <v>33.57014639557682</v>
      </c>
      <c r="AN121" s="171">
        <f>'Brokers Fee'!BW$15*$BI121</f>
        <v>33.57014639557682</v>
      </c>
      <c r="AO121" s="171">
        <f>'Brokers Fee'!BX$15*$BI121</f>
        <v>33.57014639557682</v>
      </c>
      <c r="AP121" s="171">
        <f>'Brokers Fee'!BY$15*$BI121</f>
        <v>33.57014639557682</v>
      </c>
      <c r="AQ121" s="171">
        <f>'Brokers Fee'!BZ$15*$BI121</f>
        <v>33.57014639557682</v>
      </c>
      <c r="AR121" s="171">
        <f>'Brokers Fee'!CA$15*$BI121</f>
        <v>33.57014639557682</v>
      </c>
      <c r="AS121" s="171">
        <f>'Brokers Fee'!CB$15*$BI121</f>
        <v>34.577250787444129</v>
      </c>
      <c r="AT121" s="171">
        <f>'Brokers Fee'!CC$15*$BI121</f>
        <v>34.577250787444129</v>
      </c>
      <c r="AU121" s="171">
        <f>'Brokers Fee'!CD$15*$BI121</f>
        <v>34.577250787444129</v>
      </c>
      <c r="AV121" s="171">
        <f>'Brokers Fee'!CE$15*$BI121</f>
        <v>34.577250787444129</v>
      </c>
      <c r="AW121" s="171">
        <f>'Brokers Fee'!CF$15*$BI121</f>
        <v>34.577250787444129</v>
      </c>
      <c r="AX121" s="171">
        <f>'Brokers Fee'!CG$15*$BI121</f>
        <v>34.577250787444129</v>
      </c>
      <c r="AY121" s="171">
        <f>'Brokers Fee'!CH$15*$BI121</f>
        <v>34.577250787444129</v>
      </c>
      <c r="AZ121" s="171">
        <f>'Brokers Fee'!CI$15*$BI121</f>
        <v>34.577250787444129</v>
      </c>
      <c r="BA121" s="171">
        <f>'Brokers Fee'!CJ$15*$BI121</f>
        <v>34.577250787444129</v>
      </c>
      <c r="BB121" s="171">
        <f>'Brokers Fee'!CK$15*$BI121</f>
        <v>34.577250787444129</v>
      </c>
      <c r="BC121" s="171">
        <f>'Brokers Fee'!CL$15*$BI121</f>
        <v>34.577250787444129</v>
      </c>
      <c r="BD121" s="171">
        <f>'Brokers Fee'!CM$15*$BI121</f>
        <v>34.577250787444129</v>
      </c>
      <c r="BE121" s="171">
        <f>'Brokers Fee'!CN$15*$BI121</f>
        <v>35.614568311067458</v>
      </c>
      <c r="BF121" s="171">
        <f>'Brokers Fee'!CO$15*$BI121</f>
        <v>35.614568311067458</v>
      </c>
      <c r="BG121" s="171">
        <f>'Brokers Fee'!CP$15*$BI121</f>
        <v>35.614568311067458</v>
      </c>
      <c r="BI121" s="174">
        <f>SUMIF(Revenue!$P:$P,'Broker''s Fees (USD)'!$F121,Revenue!$F:$F)</f>
        <v>7.7804837100600526E-4</v>
      </c>
    </row>
    <row r="122" spans="1:61" s="173" customFormat="1" ht="12.75" hidden="1" customHeight="1">
      <c r="A122" s="179" t="s">
        <v>589</v>
      </c>
      <c r="B122" s="179" t="s">
        <v>589</v>
      </c>
      <c r="C122" s="170" t="str" cm="1">
        <f t="array" ref="C122">IFERROR(INDEX('Legal Entity'!B:B,MATCH('Broker''s Fees (USD)'!F122,'Legal Entity'!A:A,0),0),0)</f>
        <v>1020 - SuperHoldCo</v>
      </c>
      <c r="D122" s="170" t="str" cm="1">
        <f t="array" ref="D122">IFERROR(INDEX('Legal Entity'!C:C,MATCH(F122,'Legal Entity'!A:A,0),0),0)</f>
        <v>US</v>
      </c>
      <c r="E122" s="170" t="s">
        <v>635</v>
      </c>
      <c r="F122" s="170" t="s">
        <v>32</v>
      </c>
      <c r="G122" s="170"/>
      <c r="H122" s="171">
        <f>'Brokers Fee'!AQ$15*$BI122</f>
        <v>20.277314884453638</v>
      </c>
      <c r="I122" s="171">
        <f>'Brokers Fee'!AR$15*$BI122</f>
        <v>21.728906790074134</v>
      </c>
      <c r="J122" s="171">
        <f>'Brokers Fee'!AS$15*$BI122</f>
        <v>21.728906790074134</v>
      </c>
      <c r="K122" s="171">
        <f>'Brokers Fee'!AT$15*$BI122</f>
        <v>21.728906790074134</v>
      </c>
      <c r="L122" s="171">
        <f>'Brokers Fee'!AU$15*$BI122</f>
        <v>21.728906790074134</v>
      </c>
      <c r="M122" s="171">
        <f>'Brokers Fee'!AV$15*$BI122</f>
        <v>21.728906790074134</v>
      </c>
      <c r="N122" s="171">
        <f>'Brokers Fee'!AW$15*$BI122</f>
        <v>21.728906790074134</v>
      </c>
      <c r="O122" s="171">
        <f>'Brokers Fee'!AX$15*$BI122</f>
        <v>21.728906790074134</v>
      </c>
      <c r="P122" s="171">
        <f>'Brokers Fee'!AY$15*$BI122</f>
        <v>21.728906790074134</v>
      </c>
      <c r="Q122" s="171">
        <f>'Brokers Fee'!AZ$15*$BI122</f>
        <v>21.728906790074134</v>
      </c>
      <c r="R122" s="171">
        <f>'Brokers Fee'!BA$15*$BI122</f>
        <v>21.728906790074134</v>
      </c>
      <c r="S122" s="171">
        <f>'Brokers Fee'!BB$15*$BI122</f>
        <v>21.728906790074134</v>
      </c>
      <c r="T122" s="171">
        <f>'Brokers Fee'!BC$15*$BI122</f>
        <v>21.728906790074134</v>
      </c>
      <c r="U122" s="171">
        <f>'Brokers Fee'!BD$15*$BI122</f>
        <v>22.380773993776359</v>
      </c>
      <c r="V122" s="171">
        <f>'Brokers Fee'!BE$15*$BI122</f>
        <v>22.380773993776359</v>
      </c>
      <c r="W122" s="171">
        <f>'Brokers Fee'!BF$15*$BI122</f>
        <v>22.380773993776359</v>
      </c>
      <c r="X122" s="171">
        <f>'Brokers Fee'!BG$15*$BI122</f>
        <v>22.380773993776359</v>
      </c>
      <c r="Y122" s="171">
        <f>'Brokers Fee'!BH$15*$BI122</f>
        <v>22.380773993776359</v>
      </c>
      <c r="Z122" s="171">
        <f>'Brokers Fee'!BI$15*$BI122</f>
        <v>22.380773993776359</v>
      </c>
      <c r="AA122" s="171">
        <f>'Brokers Fee'!BJ$15*$BI122</f>
        <v>22.380773993776359</v>
      </c>
      <c r="AB122" s="171">
        <f>'Brokers Fee'!BK$15*$BI122</f>
        <v>22.380773993776359</v>
      </c>
      <c r="AC122" s="171">
        <f>'Brokers Fee'!BL$15*$BI122</f>
        <v>22.380773993776359</v>
      </c>
      <c r="AD122" s="171">
        <f>'Brokers Fee'!BM$15*$BI122</f>
        <v>22.380773993776359</v>
      </c>
      <c r="AE122" s="171">
        <f>'Brokers Fee'!BN$15*$BI122</f>
        <v>22.380773993776359</v>
      </c>
      <c r="AF122" s="171">
        <f>'Brokers Fee'!BO$15*$BI122</f>
        <v>22.380773993776359</v>
      </c>
      <c r="AG122" s="171">
        <f>'Brokers Fee'!BP$15*$BI122</f>
        <v>23.05219721358965</v>
      </c>
      <c r="AH122" s="171">
        <f>'Brokers Fee'!BQ$15*$BI122</f>
        <v>23.05219721358965</v>
      </c>
      <c r="AI122" s="171">
        <f>'Brokers Fee'!BR$15*$BI122</f>
        <v>23.05219721358965</v>
      </c>
      <c r="AJ122" s="171">
        <f>'Brokers Fee'!BS$15*$BI122</f>
        <v>23.05219721358965</v>
      </c>
      <c r="AK122" s="171">
        <f>'Brokers Fee'!BT$15*$BI122</f>
        <v>23.05219721358965</v>
      </c>
      <c r="AL122" s="171">
        <f>'Brokers Fee'!BU$15*$BI122</f>
        <v>23.05219721358965</v>
      </c>
      <c r="AM122" s="171">
        <f>'Brokers Fee'!BV$15*$BI122</f>
        <v>23.05219721358965</v>
      </c>
      <c r="AN122" s="171">
        <f>'Brokers Fee'!BW$15*$BI122</f>
        <v>23.05219721358965</v>
      </c>
      <c r="AO122" s="171">
        <f>'Brokers Fee'!BX$15*$BI122</f>
        <v>23.05219721358965</v>
      </c>
      <c r="AP122" s="171">
        <f>'Brokers Fee'!BY$15*$BI122</f>
        <v>23.05219721358965</v>
      </c>
      <c r="AQ122" s="171">
        <f>'Brokers Fee'!BZ$15*$BI122</f>
        <v>23.05219721358965</v>
      </c>
      <c r="AR122" s="171">
        <f>'Brokers Fee'!CA$15*$BI122</f>
        <v>23.05219721358965</v>
      </c>
      <c r="AS122" s="171">
        <f>'Brokers Fee'!CB$15*$BI122</f>
        <v>23.743763129997344</v>
      </c>
      <c r="AT122" s="171">
        <f>'Brokers Fee'!CC$15*$BI122</f>
        <v>23.743763129997344</v>
      </c>
      <c r="AU122" s="171">
        <f>'Brokers Fee'!CD$15*$BI122</f>
        <v>23.743763129997344</v>
      </c>
      <c r="AV122" s="171">
        <f>'Brokers Fee'!CE$15*$BI122</f>
        <v>23.743763129997344</v>
      </c>
      <c r="AW122" s="171">
        <f>'Brokers Fee'!CF$15*$BI122</f>
        <v>23.743763129997344</v>
      </c>
      <c r="AX122" s="171">
        <f>'Brokers Fee'!CG$15*$BI122</f>
        <v>23.743763129997344</v>
      </c>
      <c r="AY122" s="171">
        <f>'Brokers Fee'!CH$15*$BI122</f>
        <v>23.743763129997344</v>
      </c>
      <c r="AZ122" s="171">
        <f>'Brokers Fee'!CI$15*$BI122</f>
        <v>23.743763129997344</v>
      </c>
      <c r="BA122" s="171">
        <f>'Brokers Fee'!CJ$15*$BI122</f>
        <v>23.743763129997344</v>
      </c>
      <c r="BB122" s="171">
        <f>'Brokers Fee'!CK$15*$BI122</f>
        <v>23.743763129997344</v>
      </c>
      <c r="BC122" s="171">
        <f>'Brokers Fee'!CL$15*$BI122</f>
        <v>23.743763129997344</v>
      </c>
      <c r="BD122" s="171">
        <f>'Brokers Fee'!CM$15*$BI122</f>
        <v>23.743763129997344</v>
      </c>
      <c r="BE122" s="171">
        <f>'Brokers Fee'!CN$15*$BI122</f>
        <v>24.456076023897264</v>
      </c>
      <c r="BF122" s="171">
        <f>'Brokers Fee'!CO$15*$BI122</f>
        <v>24.456076023897264</v>
      </c>
      <c r="BG122" s="171">
        <f>'Brokers Fee'!CP$15*$BI122</f>
        <v>24.456076023897264</v>
      </c>
      <c r="BI122" s="174">
        <f>SUMIF(Revenue!$P:$P,'Broker''s Fees (USD)'!$F122,Revenue!$F:$F)</f>
        <v>5.3427602843298294E-4</v>
      </c>
    </row>
    <row r="123" spans="1:61" s="173" customFormat="1" ht="12.75" hidden="1" customHeight="1">
      <c r="A123" s="179" t="s">
        <v>589</v>
      </c>
      <c r="B123" s="179" t="s">
        <v>589</v>
      </c>
      <c r="C123" s="170" t="str" cm="1">
        <f t="array" ref="C123">IFERROR(INDEX('Legal Entity'!B:B,MATCH('Broker''s Fees (USD)'!F123,'Legal Entity'!A:A,0),0),0)</f>
        <v>1010 - Corix Infrastructures Inc.</v>
      </c>
      <c r="D123" s="170" t="str" cm="1">
        <f t="array" ref="D123">IFERROR(INDEX('Legal Entity'!C:C,MATCH(F123,'Legal Entity'!A:A,0),0),0)</f>
        <v>CA</v>
      </c>
      <c r="E123" s="170" t="s">
        <v>635</v>
      </c>
      <c r="F123" s="170" t="s">
        <v>661</v>
      </c>
      <c r="G123" s="170"/>
      <c r="H123" s="171">
        <f>'Brokers Fee'!AQ$15*$BI123</f>
        <v>0.97903054601681916</v>
      </c>
      <c r="I123" s="171">
        <f>'Brokers Fee'!AR$15*$BI123</f>
        <v>1.0491163943676189</v>
      </c>
      <c r="J123" s="171">
        <f>'Brokers Fee'!AS$15*$BI123</f>
        <v>1.0491163943676189</v>
      </c>
      <c r="K123" s="171">
        <f>'Brokers Fee'!AT$15*$BI123</f>
        <v>1.0491163943676189</v>
      </c>
      <c r="L123" s="171">
        <f>'Brokers Fee'!AU$15*$BI123</f>
        <v>1.0491163943676189</v>
      </c>
      <c r="M123" s="171">
        <f>'Brokers Fee'!AV$15*$BI123</f>
        <v>1.0491163943676189</v>
      </c>
      <c r="N123" s="171">
        <f>'Brokers Fee'!AW$15*$BI123</f>
        <v>1.0491163943676189</v>
      </c>
      <c r="O123" s="171">
        <f>'Brokers Fee'!AX$15*$BI123</f>
        <v>1.0491163943676189</v>
      </c>
      <c r="P123" s="171">
        <f>'Brokers Fee'!AY$15*$BI123</f>
        <v>1.0491163943676189</v>
      </c>
      <c r="Q123" s="171">
        <f>'Brokers Fee'!AZ$15*$BI123</f>
        <v>1.0491163943676189</v>
      </c>
      <c r="R123" s="171">
        <f>'Brokers Fee'!BA$15*$BI123</f>
        <v>1.0491163943676189</v>
      </c>
      <c r="S123" s="171">
        <f>'Brokers Fee'!BB$15*$BI123</f>
        <v>1.0491163943676189</v>
      </c>
      <c r="T123" s="171">
        <f>'Brokers Fee'!BC$15*$BI123</f>
        <v>1.0491163943676189</v>
      </c>
      <c r="U123" s="171">
        <f>'Brokers Fee'!BD$15*$BI123</f>
        <v>1.0805898861986474</v>
      </c>
      <c r="V123" s="171">
        <f>'Brokers Fee'!BE$15*$BI123</f>
        <v>1.0805898861986474</v>
      </c>
      <c r="W123" s="171">
        <f>'Brokers Fee'!BF$15*$BI123</f>
        <v>1.0805898861986474</v>
      </c>
      <c r="X123" s="171">
        <f>'Brokers Fee'!BG$15*$BI123</f>
        <v>1.0805898861986474</v>
      </c>
      <c r="Y123" s="171">
        <f>'Brokers Fee'!BH$15*$BI123</f>
        <v>1.0805898861986474</v>
      </c>
      <c r="Z123" s="171">
        <f>'Brokers Fee'!BI$15*$BI123</f>
        <v>1.0805898861986474</v>
      </c>
      <c r="AA123" s="171">
        <f>'Brokers Fee'!BJ$15*$BI123</f>
        <v>1.0805898861986474</v>
      </c>
      <c r="AB123" s="171">
        <f>'Brokers Fee'!BK$15*$BI123</f>
        <v>1.0805898861986474</v>
      </c>
      <c r="AC123" s="171">
        <f>'Brokers Fee'!BL$15*$BI123</f>
        <v>1.0805898861986474</v>
      </c>
      <c r="AD123" s="171">
        <f>'Brokers Fee'!BM$15*$BI123</f>
        <v>1.0805898861986474</v>
      </c>
      <c r="AE123" s="171">
        <f>'Brokers Fee'!BN$15*$BI123</f>
        <v>1.0805898861986474</v>
      </c>
      <c r="AF123" s="171">
        <f>'Brokers Fee'!BO$15*$BI123</f>
        <v>1.0805898861986474</v>
      </c>
      <c r="AG123" s="171">
        <f>'Brokers Fee'!BP$15*$BI123</f>
        <v>1.1130075827846069</v>
      </c>
      <c r="AH123" s="171">
        <f>'Brokers Fee'!BQ$15*$BI123</f>
        <v>1.1130075827846069</v>
      </c>
      <c r="AI123" s="171">
        <f>'Brokers Fee'!BR$15*$BI123</f>
        <v>1.1130075827846069</v>
      </c>
      <c r="AJ123" s="171">
        <f>'Brokers Fee'!BS$15*$BI123</f>
        <v>1.1130075827846069</v>
      </c>
      <c r="AK123" s="171">
        <f>'Brokers Fee'!BT$15*$BI123</f>
        <v>1.1130075827846069</v>
      </c>
      <c r="AL123" s="171">
        <f>'Brokers Fee'!BU$15*$BI123</f>
        <v>1.1130075827846069</v>
      </c>
      <c r="AM123" s="171">
        <f>'Brokers Fee'!BV$15*$BI123</f>
        <v>1.1130075827846069</v>
      </c>
      <c r="AN123" s="171">
        <f>'Brokers Fee'!BW$15*$BI123</f>
        <v>1.1130075827846069</v>
      </c>
      <c r="AO123" s="171">
        <f>'Brokers Fee'!BX$15*$BI123</f>
        <v>1.1130075827846069</v>
      </c>
      <c r="AP123" s="171">
        <f>'Brokers Fee'!BY$15*$BI123</f>
        <v>1.1130075827846069</v>
      </c>
      <c r="AQ123" s="171">
        <f>'Brokers Fee'!BZ$15*$BI123</f>
        <v>1.1130075827846069</v>
      </c>
      <c r="AR123" s="171">
        <f>'Brokers Fee'!CA$15*$BI123</f>
        <v>1.1130075827846069</v>
      </c>
      <c r="AS123" s="171">
        <f>'Brokers Fee'!CB$15*$BI123</f>
        <v>1.1463978102681451</v>
      </c>
      <c r="AT123" s="171">
        <f>'Brokers Fee'!CC$15*$BI123</f>
        <v>1.1463978102681451</v>
      </c>
      <c r="AU123" s="171">
        <f>'Brokers Fee'!CD$15*$BI123</f>
        <v>1.1463978102681451</v>
      </c>
      <c r="AV123" s="171">
        <f>'Brokers Fee'!CE$15*$BI123</f>
        <v>1.1463978102681451</v>
      </c>
      <c r="AW123" s="171">
        <f>'Brokers Fee'!CF$15*$BI123</f>
        <v>1.1463978102681451</v>
      </c>
      <c r="AX123" s="171">
        <f>'Brokers Fee'!CG$15*$BI123</f>
        <v>1.1463978102681451</v>
      </c>
      <c r="AY123" s="171">
        <f>'Brokers Fee'!CH$15*$BI123</f>
        <v>1.1463978102681451</v>
      </c>
      <c r="AZ123" s="171">
        <f>'Brokers Fee'!CI$15*$BI123</f>
        <v>1.1463978102681451</v>
      </c>
      <c r="BA123" s="171">
        <f>'Brokers Fee'!CJ$15*$BI123</f>
        <v>1.1463978102681451</v>
      </c>
      <c r="BB123" s="171">
        <f>'Brokers Fee'!CK$15*$BI123</f>
        <v>1.1463978102681451</v>
      </c>
      <c r="BC123" s="171">
        <f>'Brokers Fee'!CL$15*$BI123</f>
        <v>1.1463978102681451</v>
      </c>
      <c r="BD123" s="171">
        <f>'Brokers Fee'!CM$15*$BI123</f>
        <v>1.1463978102681451</v>
      </c>
      <c r="BE123" s="171">
        <f>'Brokers Fee'!CN$15*$BI123</f>
        <v>1.1807897445761897</v>
      </c>
      <c r="BF123" s="171">
        <f>'Brokers Fee'!CO$15*$BI123</f>
        <v>1.1807897445761897</v>
      </c>
      <c r="BG123" s="171">
        <f>'Brokers Fee'!CP$15*$BI123</f>
        <v>1.1807897445761897</v>
      </c>
      <c r="BI123" s="174">
        <f>SUMIF(Revenue!$P:$P,'Broker''s Fees (USD)'!$F123,Revenue!$F:$F)</f>
        <v>2.5795947580883801E-5</v>
      </c>
    </row>
    <row r="124" spans="1:61" s="173" customFormat="1" ht="12.75" hidden="1" customHeight="1">
      <c r="A124" s="179" t="s">
        <v>589</v>
      </c>
      <c r="B124" s="179" t="s">
        <v>589</v>
      </c>
      <c r="C124" s="170" t="str" cm="1">
        <f t="array" ref="C124">IFERROR(INDEX('Legal Entity'!B:B,MATCH('Broker''s Fees (USD)'!F124,'Legal Entity'!A:A,0),0),0)</f>
        <v>1114 - WATER SERVICE CORPORATION</v>
      </c>
      <c r="D124" s="170" t="str" cm="1">
        <f t="array" ref="D124">IFERROR(INDEX('Legal Entity'!C:C,MATCH(F124,'Legal Entity'!A:A,0),0),0)</f>
        <v>US</v>
      </c>
      <c r="E124" s="170" t="s">
        <v>635</v>
      </c>
      <c r="F124" s="170" t="s">
        <v>652</v>
      </c>
      <c r="G124" s="170"/>
      <c r="H124" s="171">
        <f>'Brokers Fee'!AQ$15*$BI124</f>
        <v>10.104136139748865</v>
      </c>
      <c r="I124" s="171">
        <f>'Brokers Fee'!AR$15*$BI124</f>
        <v>10.827460816478723</v>
      </c>
      <c r="J124" s="171">
        <f>'Brokers Fee'!AS$15*$BI124</f>
        <v>10.827460816478723</v>
      </c>
      <c r="K124" s="171">
        <f>'Brokers Fee'!AT$15*$BI124</f>
        <v>10.827460816478723</v>
      </c>
      <c r="L124" s="171">
        <f>'Brokers Fee'!AU$15*$BI124</f>
        <v>10.827460816478723</v>
      </c>
      <c r="M124" s="171">
        <f>'Brokers Fee'!AV$15*$BI124</f>
        <v>10.827460816478723</v>
      </c>
      <c r="N124" s="171">
        <f>'Brokers Fee'!AW$15*$BI124</f>
        <v>10.827460816478723</v>
      </c>
      <c r="O124" s="171">
        <f>'Brokers Fee'!AX$15*$BI124</f>
        <v>10.827460816478723</v>
      </c>
      <c r="P124" s="171">
        <f>'Brokers Fee'!AY$15*$BI124</f>
        <v>10.827460816478723</v>
      </c>
      <c r="Q124" s="171">
        <f>'Brokers Fee'!AZ$15*$BI124</f>
        <v>10.827460816478723</v>
      </c>
      <c r="R124" s="171">
        <f>'Brokers Fee'!BA$15*$BI124</f>
        <v>10.827460816478723</v>
      </c>
      <c r="S124" s="171">
        <f>'Brokers Fee'!BB$15*$BI124</f>
        <v>10.827460816478723</v>
      </c>
      <c r="T124" s="171">
        <f>'Brokers Fee'!BC$15*$BI124</f>
        <v>10.827460816478723</v>
      </c>
      <c r="U124" s="171">
        <f>'Brokers Fee'!BD$15*$BI124</f>
        <v>11.152284640973086</v>
      </c>
      <c r="V124" s="171">
        <f>'Brokers Fee'!BE$15*$BI124</f>
        <v>11.152284640973086</v>
      </c>
      <c r="W124" s="171">
        <f>'Brokers Fee'!BF$15*$BI124</f>
        <v>11.152284640973086</v>
      </c>
      <c r="X124" s="171">
        <f>'Brokers Fee'!BG$15*$BI124</f>
        <v>11.152284640973086</v>
      </c>
      <c r="Y124" s="171">
        <f>'Brokers Fee'!BH$15*$BI124</f>
        <v>11.152284640973086</v>
      </c>
      <c r="Z124" s="171">
        <f>'Brokers Fee'!BI$15*$BI124</f>
        <v>11.152284640973086</v>
      </c>
      <c r="AA124" s="171">
        <f>'Brokers Fee'!BJ$15*$BI124</f>
        <v>11.152284640973086</v>
      </c>
      <c r="AB124" s="171">
        <f>'Brokers Fee'!BK$15*$BI124</f>
        <v>11.152284640973086</v>
      </c>
      <c r="AC124" s="171">
        <f>'Brokers Fee'!BL$15*$BI124</f>
        <v>11.152284640973086</v>
      </c>
      <c r="AD124" s="171">
        <f>'Brokers Fee'!BM$15*$BI124</f>
        <v>11.152284640973086</v>
      </c>
      <c r="AE124" s="171">
        <f>'Brokers Fee'!BN$15*$BI124</f>
        <v>11.152284640973086</v>
      </c>
      <c r="AF124" s="171">
        <f>'Brokers Fee'!BO$15*$BI124</f>
        <v>11.152284640973086</v>
      </c>
      <c r="AG124" s="171">
        <f>'Brokers Fee'!BP$15*$BI124</f>
        <v>11.486853180202278</v>
      </c>
      <c r="AH124" s="171">
        <f>'Brokers Fee'!BQ$15*$BI124</f>
        <v>11.486853180202278</v>
      </c>
      <c r="AI124" s="171">
        <f>'Brokers Fee'!BR$15*$BI124</f>
        <v>11.486853180202278</v>
      </c>
      <c r="AJ124" s="171">
        <f>'Brokers Fee'!BS$15*$BI124</f>
        <v>11.486853180202278</v>
      </c>
      <c r="AK124" s="171">
        <f>'Brokers Fee'!BT$15*$BI124</f>
        <v>11.486853180202278</v>
      </c>
      <c r="AL124" s="171">
        <f>'Brokers Fee'!BU$15*$BI124</f>
        <v>11.486853180202278</v>
      </c>
      <c r="AM124" s="171">
        <f>'Brokers Fee'!BV$15*$BI124</f>
        <v>11.486853180202278</v>
      </c>
      <c r="AN124" s="171">
        <f>'Brokers Fee'!BW$15*$BI124</f>
        <v>11.486853180202278</v>
      </c>
      <c r="AO124" s="171">
        <f>'Brokers Fee'!BX$15*$BI124</f>
        <v>11.486853180202278</v>
      </c>
      <c r="AP124" s="171">
        <f>'Brokers Fee'!BY$15*$BI124</f>
        <v>11.486853180202278</v>
      </c>
      <c r="AQ124" s="171">
        <f>'Brokers Fee'!BZ$15*$BI124</f>
        <v>11.486853180202278</v>
      </c>
      <c r="AR124" s="171">
        <f>'Brokers Fee'!CA$15*$BI124</f>
        <v>11.486853180202278</v>
      </c>
      <c r="AS124" s="171">
        <f>'Brokers Fee'!CB$15*$BI124</f>
        <v>11.831458775608349</v>
      </c>
      <c r="AT124" s="171">
        <f>'Brokers Fee'!CC$15*$BI124</f>
        <v>11.831458775608349</v>
      </c>
      <c r="AU124" s="171">
        <f>'Brokers Fee'!CD$15*$BI124</f>
        <v>11.831458775608349</v>
      </c>
      <c r="AV124" s="171">
        <f>'Brokers Fee'!CE$15*$BI124</f>
        <v>11.831458775608349</v>
      </c>
      <c r="AW124" s="171">
        <f>'Brokers Fee'!CF$15*$BI124</f>
        <v>11.831458775608349</v>
      </c>
      <c r="AX124" s="171">
        <f>'Brokers Fee'!CG$15*$BI124</f>
        <v>11.831458775608349</v>
      </c>
      <c r="AY124" s="171">
        <f>'Brokers Fee'!CH$15*$BI124</f>
        <v>11.831458775608349</v>
      </c>
      <c r="AZ124" s="171">
        <f>'Brokers Fee'!CI$15*$BI124</f>
        <v>11.831458775608349</v>
      </c>
      <c r="BA124" s="171">
        <f>'Brokers Fee'!CJ$15*$BI124</f>
        <v>11.831458775608349</v>
      </c>
      <c r="BB124" s="171">
        <f>'Brokers Fee'!CK$15*$BI124</f>
        <v>11.831458775608349</v>
      </c>
      <c r="BC124" s="171">
        <f>'Brokers Fee'!CL$15*$BI124</f>
        <v>11.831458775608349</v>
      </c>
      <c r="BD124" s="171">
        <f>'Brokers Fee'!CM$15*$BI124</f>
        <v>11.831458775608349</v>
      </c>
      <c r="BE124" s="171">
        <f>'Brokers Fee'!CN$15*$BI124</f>
        <v>12.1864025388766</v>
      </c>
      <c r="BF124" s="171">
        <f>'Brokers Fee'!CO$15*$BI124</f>
        <v>12.1864025388766</v>
      </c>
      <c r="BG124" s="171">
        <f>'Brokers Fee'!CP$15*$BI124</f>
        <v>12.1864025388766</v>
      </c>
      <c r="BI124" s="174">
        <f>SUMIF(Revenue!$P:$P,'Broker''s Fees (USD)'!$F124,Revenue!$F:$F)</f>
        <v>2.6622843104488547E-4</v>
      </c>
    </row>
  </sheetData>
  <autoFilter ref="A5:BI124" xr:uid="{F8D86807-CD67-4148-801D-D1745DE69C4D}">
    <filterColumn colId="2">
      <filters>
        <filter val="1138 - WATER SERVICE CORPORATION OF KENTUCKY"/>
      </filters>
    </filterColumn>
  </autoFilter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53CE8-0671-4F08-BF57-F5B7C0C68948}">
  <sheetPr>
    <tabColor theme="3"/>
  </sheetPr>
  <dimension ref="A1"/>
  <sheetViews>
    <sheetView workbookViewId="0"/>
  </sheetViews>
  <sheetFormatPr defaultRowHeight="15"/>
  <sheetData>
    <row r="1" spans="1:1">
      <c r="A1" t="s">
        <v>524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B8FF4-06D8-4D96-B5D6-1376C391E497}">
  <dimension ref="A1:P795"/>
  <sheetViews>
    <sheetView showGridLines="0" workbookViewId="0">
      <pane ySplit="2" topLeftCell="A3" activePane="bottomLeft" state="frozen"/>
      <selection pane="bottomLeft" activeCell="C3" sqref="C3:C5"/>
    </sheetView>
  </sheetViews>
  <sheetFormatPr defaultColWidth="8.7109375" defaultRowHeight="12.75"/>
  <cols>
    <col min="1" max="1" width="16.5703125" style="2" bestFit="1" customWidth="1"/>
    <col min="2" max="2" width="56.5703125" style="2" bestFit="1" customWidth="1"/>
    <col min="3" max="3" width="14.140625" style="2" bestFit="1" customWidth="1"/>
    <col min="4" max="4" width="11.28515625" style="2" customWidth="1"/>
    <col min="5" max="5" width="18.42578125" style="2" customWidth="1"/>
    <col min="6" max="6" width="28.42578125" style="2" bestFit="1" customWidth="1"/>
    <col min="7" max="8" width="15.28515625" style="2" customWidth="1"/>
    <col min="9" max="9" width="11.42578125" style="2" bestFit="1" customWidth="1"/>
    <col min="10" max="12" width="12.5703125" style="2" customWidth="1"/>
    <col min="13" max="13" width="18" style="2" bestFit="1" customWidth="1"/>
    <col min="14" max="15" width="9.140625" style="2" customWidth="1"/>
    <col min="16" max="16" width="56.5703125" style="2" bestFit="1" customWidth="1"/>
    <col min="17" max="16384" width="8.7109375" style="2"/>
  </cols>
  <sheetData>
    <row r="1" spans="2:16">
      <c r="C1" s="1" t="s">
        <v>681</v>
      </c>
      <c r="F1" s="10" t="s">
        <v>682</v>
      </c>
      <c r="G1" s="10"/>
      <c r="H1" s="10"/>
      <c r="I1" s="10"/>
      <c r="J1" s="10"/>
      <c r="K1" s="10"/>
      <c r="L1" s="10"/>
      <c r="M1" s="10"/>
    </row>
    <row r="2" spans="2:16" ht="25.5">
      <c r="B2" s="1" t="s">
        <v>683</v>
      </c>
      <c r="C2" s="1" t="s">
        <v>684</v>
      </c>
      <c r="D2" s="1" t="s">
        <v>640</v>
      </c>
      <c r="E2" s="1" t="s">
        <v>598</v>
      </c>
      <c r="F2" s="11" t="s">
        <v>589</v>
      </c>
      <c r="G2" s="11" t="s">
        <v>458</v>
      </c>
      <c r="H2" s="11" t="s">
        <v>685</v>
      </c>
      <c r="I2" s="11" t="s">
        <v>435</v>
      </c>
      <c r="J2" s="11" t="s">
        <v>475</v>
      </c>
      <c r="K2" s="11" t="s">
        <v>686</v>
      </c>
      <c r="L2" s="11" t="s">
        <v>687</v>
      </c>
      <c r="M2" s="11" t="s">
        <v>607</v>
      </c>
      <c r="N2" s="11" t="s">
        <v>608</v>
      </c>
      <c r="O2" s="11" t="s">
        <v>688</v>
      </c>
      <c r="P2" s="1" t="s">
        <v>689</v>
      </c>
    </row>
    <row r="3" spans="2:16">
      <c r="B3" s="2" t="s">
        <v>690</v>
      </c>
      <c r="C3" s="160">
        <v>137780.99</v>
      </c>
      <c r="D3" s="2" t="s">
        <v>609</v>
      </c>
      <c r="E3" s="159" t="s">
        <v>685</v>
      </c>
      <c r="F3" s="71">
        <f t="shared" ref="F3:F66" si="0">C3/$C$768</f>
        <v>4.3622566003416019E-4</v>
      </c>
      <c r="G3" s="71" t="str">
        <f t="shared" ref="G3:G66" si="1">IF($E3=$G$2,$C3/SUMIF($E:$E,$G$2,$C:$C)," ")</f>
        <v xml:space="preserve"> </v>
      </c>
      <c r="H3" s="71">
        <f t="shared" ref="H3:H66" si="2">IF($E3=$H$2,$C3/SUMIF($E:$E,$H$2,$C:$C)," ")</f>
        <v>6.6982599542056366E-4</v>
      </c>
      <c r="I3" s="71" t="str">
        <f t="shared" ref="I3:I66" si="3">IF($E3=$I$2,C3/SUMIF($E:$E,$I$2,$C:$C)," ")</f>
        <v xml:space="preserve"> </v>
      </c>
      <c r="J3" s="71" t="str">
        <f t="shared" ref="J3:J66" si="4">IF($E3=$J$2,C3/SUMIF($E:$E,$J$2,$C:$C)," ")</f>
        <v xml:space="preserve"> </v>
      </c>
      <c r="K3" s="71" t="str">
        <f t="shared" ref="K3:L22" si="5">IF($E3=$K$2,$C3/SUMIF($E:$E,$K$2,$C:$C)," ")</f>
        <v xml:space="preserve"> </v>
      </c>
      <c r="L3" s="71" t="str">
        <f t="shared" si="5"/>
        <v xml:space="preserve"> </v>
      </c>
      <c r="M3" s="9">
        <f>C3/$G$783</f>
        <v>6.6594477585711935E-4</v>
      </c>
      <c r="N3" s="9">
        <f t="shared" ref="N3:N66" si="6">C3/$G$785</f>
        <v>5.737540023314935E-4</v>
      </c>
      <c r="O3" s="71">
        <f>C3/$G$787</f>
        <v>5.0310333426723723E-4</v>
      </c>
      <c r="P3" s="2" t="s">
        <v>20</v>
      </c>
    </row>
    <row r="4" spans="2:16">
      <c r="B4" s="2" t="s">
        <v>691</v>
      </c>
      <c r="C4" s="160">
        <v>274321.76</v>
      </c>
      <c r="D4" s="2" t="s">
        <v>609</v>
      </c>
      <c r="E4" s="159" t="s">
        <v>685</v>
      </c>
      <c r="F4" s="71">
        <f t="shared" si="0"/>
        <v>8.6852468412175368E-4</v>
      </c>
      <c r="G4" s="71" t="str">
        <f t="shared" si="1"/>
        <v xml:space="preserve"> </v>
      </c>
      <c r="H4" s="71">
        <f t="shared" si="2"/>
        <v>1.3336226278931585E-3</v>
      </c>
      <c r="I4" s="71" t="str">
        <f t="shared" si="3"/>
        <v xml:space="preserve"> </v>
      </c>
      <c r="J4" s="71" t="str">
        <f t="shared" si="4"/>
        <v xml:space="preserve"> </v>
      </c>
      <c r="K4" s="71" t="str">
        <f t="shared" si="5"/>
        <v xml:space="preserve"> </v>
      </c>
      <c r="L4" s="71" t="str">
        <f t="shared" si="5"/>
        <v xml:space="preserve"> </v>
      </c>
      <c r="M4" s="9">
        <f>C4/$G$783</f>
        <v>1.3258951251252477E-3</v>
      </c>
      <c r="N4" s="9">
        <f t="shared" si="6"/>
        <v>1.1423434228961442E-3</v>
      </c>
      <c r="O4" s="71">
        <f t="shared" ref="O4:O67" si="7">C4/$G$787</f>
        <v>1.0016780407664137E-3</v>
      </c>
      <c r="P4" s="2" t="s">
        <v>20</v>
      </c>
    </row>
    <row r="5" spans="2:16">
      <c r="B5" s="2" t="s">
        <v>692</v>
      </c>
      <c r="C5" s="160">
        <v>2871092.21</v>
      </c>
      <c r="D5" s="2" t="s">
        <v>609</v>
      </c>
      <c r="E5" s="159" t="s">
        <v>685</v>
      </c>
      <c r="F5" s="71">
        <f t="shared" si="0"/>
        <v>9.0901081079921529E-3</v>
      </c>
      <c r="G5" s="71" t="str">
        <f t="shared" si="1"/>
        <v xml:space="preserve"> </v>
      </c>
      <c r="H5" s="71">
        <f t="shared" si="2"/>
        <v>1.3957892141052811E-2</v>
      </c>
      <c r="I5" s="71" t="str">
        <f t="shared" si="3"/>
        <v xml:space="preserve"> </v>
      </c>
      <c r="J5" s="71" t="str">
        <f t="shared" si="4"/>
        <v xml:space="preserve"> </v>
      </c>
      <c r="K5" s="71" t="str">
        <f t="shared" si="5"/>
        <v xml:space="preserve"> </v>
      </c>
      <c r="L5" s="71" t="str">
        <f t="shared" si="5"/>
        <v xml:space="preserve"> </v>
      </c>
      <c r="M5" s="9">
        <f>C5/$G$783</f>
        <v>1.3877014951435403E-2</v>
      </c>
      <c r="N5" s="9">
        <f t="shared" si="6"/>
        <v>1.1955935623269021E-2</v>
      </c>
      <c r="O5" s="71">
        <f t="shared" si="7"/>
        <v>1.0483710879415882E-2</v>
      </c>
      <c r="P5" s="2" t="s">
        <v>20</v>
      </c>
    </row>
    <row r="6" spans="2:16">
      <c r="B6" s="2" t="s">
        <v>693</v>
      </c>
      <c r="C6" s="160">
        <v>87.64</v>
      </c>
      <c r="D6" s="2" t="s">
        <v>609</v>
      </c>
      <c r="E6" s="159" t="s">
        <v>685</v>
      </c>
      <c r="F6" s="71">
        <f t="shared" si="0"/>
        <v>2.7747526596661706E-7</v>
      </c>
      <c r="G6" s="71" t="str">
        <f t="shared" si="1"/>
        <v xml:space="preserve"> </v>
      </c>
      <c r="H6" s="71">
        <f t="shared" si="2"/>
        <v>4.2606422147683948E-7</v>
      </c>
      <c r="I6" s="71" t="str">
        <f t="shared" si="3"/>
        <v xml:space="preserve"> </v>
      </c>
      <c r="J6" s="71" t="str">
        <f t="shared" si="4"/>
        <v xml:space="preserve"> </v>
      </c>
      <c r="K6" s="71" t="str">
        <f t="shared" si="5"/>
        <v xml:space="preserve"> </v>
      </c>
      <c r="L6" s="71" t="str">
        <f t="shared" si="5"/>
        <v xml:space="preserve"> </v>
      </c>
      <c r="M6" s="9">
        <f>C6/$G$783</f>
        <v>4.2359544779085958E-7</v>
      </c>
      <c r="N6" s="9">
        <f t="shared" si="6"/>
        <v>3.6495456132469427E-7</v>
      </c>
      <c r="O6" s="71">
        <f t="shared" si="7"/>
        <v>3.2001494701976431E-7</v>
      </c>
      <c r="P6" s="2" t="s">
        <v>20</v>
      </c>
    </row>
    <row r="7" spans="2:16">
      <c r="B7" s="2" t="s">
        <v>302</v>
      </c>
      <c r="C7" s="160">
        <v>8589139.9600000009</v>
      </c>
      <c r="D7" s="2" t="s">
        <v>609</v>
      </c>
      <c r="E7" s="159" t="s">
        <v>475</v>
      </c>
      <c r="F7" s="71">
        <f t="shared" si="0"/>
        <v>2.7193905691756032E-2</v>
      </c>
      <c r="G7" s="71" t="str">
        <f t="shared" si="1"/>
        <v xml:space="preserve"> </v>
      </c>
      <c r="H7" s="71" t="str">
        <f t="shared" si="2"/>
        <v xml:space="preserve"> </v>
      </c>
      <c r="I7" s="71" t="str">
        <f t="shared" si="3"/>
        <v xml:space="preserve"> </v>
      </c>
      <c r="J7" s="71">
        <f t="shared" si="4"/>
        <v>0.25836689390347045</v>
      </c>
      <c r="K7" s="71" t="str">
        <f t="shared" si="5"/>
        <v xml:space="preserve"> </v>
      </c>
      <c r="L7" s="71" t="str">
        <f t="shared" si="5"/>
        <v xml:space="preserve"> </v>
      </c>
      <c r="M7" s="9"/>
      <c r="N7" s="9">
        <f t="shared" si="6"/>
        <v>3.5767295826770913E-2</v>
      </c>
      <c r="O7" s="71">
        <f t="shared" si="7"/>
        <v>3.1362998279835012E-2</v>
      </c>
      <c r="P7" s="2" t="str">
        <f t="shared" ref="P7:P13" si="8">B7</f>
        <v>1715-007010-65 - Administration</v>
      </c>
    </row>
    <row r="8" spans="2:16">
      <c r="B8" s="2" t="s">
        <v>306</v>
      </c>
      <c r="C8" s="160">
        <v>1240214.48</v>
      </c>
      <c r="D8" s="2" t="s">
        <v>609</v>
      </c>
      <c r="E8" s="159" t="s">
        <v>475</v>
      </c>
      <c r="F8" s="71">
        <f t="shared" si="0"/>
        <v>3.9266184698043089E-3</v>
      </c>
      <c r="G8" s="71" t="str">
        <f t="shared" si="1"/>
        <v xml:space="preserve"> </v>
      </c>
      <c r="H8" s="71" t="str">
        <f t="shared" si="2"/>
        <v xml:space="preserve"> </v>
      </c>
      <c r="I8" s="71" t="str">
        <f t="shared" si="3"/>
        <v xml:space="preserve"> </v>
      </c>
      <c r="J8" s="71">
        <f t="shared" si="4"/>
        <v>3.7306454949385608E-2</v>
      </c>
      <c r="K8" s="71" t="str">
        <f t="shared" si="5"/>
        <v xml:space="preserve"> </v>
      </c>
      <c r="L8" s="71" t="str">
        <f t="shared" si="5"/>
        <v xml:space="preserve"> </v>
      </c>
      <c r="M8" s="9"/>
      <c r="N8" s="9">
        <f t="shared" si="6"/>
        <v>5.1645587802023486E-3</v>
      </c>
      <c r="O8" s="71">
        <f t="shared" si="7"/>
        <v>4.5286076119391205E-3</v>
      </c>
      <c r="P8" s="2" t="str">
        <f t="shared" si="8"/>
        <v>1715-007040-65 - Generation Adminstration</v>
      </c>
    </row>
    <row r="9" spans="2:16">
      <c r="B9" s="2" t="s">
        <v>303</v>
      </c>
      <c r="C9" s="160">
        <v>1906842.78</v>
      </c>
      <c r="D9" s="2" t="s">
        <v>609</v>
      </c>
      <c r="E9" s="159" t="s">
        <v>475</v>
      </c>
      <c r="F9" s="71">
        <f t="shared" si="0"/>
        <v>6.0372171101896787E-3</v>
      </c>
      <c r="G9" s="71" t="str">
        <f t="shared" si="1"/>
        <v xml:space="preserve"> </v>
      </c>
      <c r="H9" s="71" t="str">
        <f t="shared" si="2"/>
        <v xml:space="preserve"> </v>
      </c>
      <c r="I9" s="71" t="str">
        <f t="shared" si="3"/>
        <v xml:space="preserve"> </v>
      </c>
      <c r="J9" s="71">
        <f t="shared" si="4"/>
        <v>5.7359066044472579E-2</v>
      </c>
      <c r="K9" s="71" t="str">
        <f t="shared" si="5"/>
        <v xml:space="preserve"> </v>
      </c>
      <c r="L9" s="71" t="str">
        <f t="shared" si="5"/>
        <v xml:space="preserve"> </v>
      </c>
      <c r="M9" s="9"/>
      <c r="N9" s="9">
        <f t="shared" si="6"/>
        <v>7.9405633305575148E-3</v>
      </c>
      <c r="O9" s="71">
        <f t="shared" si="7"/>
        <v>6.9627817345586495E-3</v>
      </c>
      <c r="P9" s="2" t="str">
        <f t="shared" si="8"/>
        <v>1715-007010-70 - Administration</v>
      </c>
    </row>
    <row r="10" spans="2:16">
      <c r="B10" s="2" t="s">
        <v>307</v>
      </c>
      <c r="C10" s="160">
        <v>419543.77</v>
      </c>
      <c r="D10" s="2" t="s">
        <v>609</v>
      </c>
      <c r="E10" s="159" t="s">
        <v>475</v>
      </c>
      <c r="F10" s="71">
        <f t="shared" si="0"/>
        <v>1.3283092100112644E-3</v>
      </c>
      <c r="G10" s="71" t="str">
        <f t="shared" si="1"/>
        <v xml:space="preserve"> </v>
      </c>
      <c r="H10" s="71" t="str">
        <f t="shared" si="2"/>
        <v xml:space="preserve"> </v>
      </c>
      <c r="I10" s="71" t="str">
        <f t="shared" si="3"/>
        <v xml:space="preserve"> </v>
      </c>
      <c r="J10" s="71">
        <f t="shared" si="4"/>
        <v>1.2620148375303923E-2</v>
      </c>
      <c r="K10" s="71" t="str">
        <f t="shared" si="5"/>
        <v xml:space="preserve"> </v>
      </c>
      <c r="L10" s="71" t="str">
        <f t="shared" si="5"/>
        <v xml:space="preserve"> </v>
      </c>
      <c r="M10" s="9"/>
      <c r="N10" s="9">
        <f t="shared" si="6"/>
        <v>1.7470836665547517E-3</v>
      </c>
      <c r="O10" s="71">
        <f t="shared" si="7"/>
        <v>1.5319520462006183E-3</v>
      </c>
      <c r="P10" s="2" t="str">
        <f t="shared" si="8"/>
        <v>1715-007040-70 - Generation Adminstration</v>
      </c>
    </row>
    <row r="11" spans="2:16">
      <c r="B11" s="2" t="s">
        <v>322</v>
      </c>
      <c r="C11" s="160">
        <v>46971.519999999997</v>
      </c>
      <c r="D11" s="2" t="s">
        <v>609</v>
      </c>
      <c r="E11" s="159" t="s">
        <v>475</v>
      </c>
      <c r="F11" s="71">
        <f t="shared" si="0"/>
        <v>1.4871559795591363E-4</v>
      </c>
      <c r="G11" s="71" t="str">
        <f t="shared" si="1"/>
        <v xml:space="preserve"> </v>
      </c>
      <c r="H11" s="71" t="str">
        <f t="shared" si="2"/>
        <v xml:space="preserve"> </v>
      </c>
      <c r="I11" s="71" t="str">
        <f t="shared" si="3"/>
        <v xml:space="preserve"> </v>
      </c>
      <c r="J11" s="71">
        <f t="shared" si="4"/>
        <v>1.4129337489949038E-3</v>
      </c>
      <c r="K11" s="71" t="str">
        <f t="shared" si="5"/>
        <v xml:space="preserve"> </v>
      </c>
      <c r="L11" s="71" t="str">
        <f t="shared" si="5"/>
        <v xml:space="preserve"> </v>
      </c>
      <c r="M11" s="9"/>
      <c r="N11" s="9">
        <f t="shared" si="6"/>
        <v>1.9560098672243386E-4</v>
      </c>
      <c r="O11" s="71">
        <f t="shared" si="7"/>
        <v>1.7151515842352575E-4</v>
      </c>
      <c r="P11" s="2" t="str">
        <f t="shared" si="8"/>
        <v>1720-007010 - Administration</v>
      </c>
    </row>
    <row r="12" spans="2:16">
      <c r="B12" s="2" t="s">
        <v>323</v>
      </c>
      <c r="C12" s="160">
        <v>12543439.209999995</v>
      </c>
      <c r="D12" s="2" t="s">
        <v>609</v>
      </c>
      <c r="E12" s="159" t="s">
        <v>475</v>
      </c>
      <c r="F12" s="71">
        <f t="shared" si="0"/>
        <v>3.971353412746282E-2</v>
      </c>
      <c r="G12" s="71" t="str">
        <f t="shared" si="1"/>
        <v xml:space="preserve"> </v>
      </c>
      <c r="H12" s="71" t="str">
        <f t="shared" si="2"/>
        <v xml:space="preserve"> </v>
      </c>
      <c r="I12" s="71" t="str">
        <f t="shared" si="3"/>
        <v xml:space="preserve"> </v>
      </c>
      <c r="J12" s="71">
        <f t="shared" si="4"/>
        <v>0.37731477687490139</v>
      </c>
      <c r="K12" s="71" t="str">
        <f t="shared" si="5"/>
        <v xml:space="preserve"> </v>
      </c>
      <c r="L12" s="71" t="str">
        <f t="shared" si="5"/>
        <v xml:space="preserve"> </v>
      </c>
      <c r="M12" s="9"/>
      <c r="N12" s="9">
        <f t="shared" si="6"/>
        <v>5.2233972551215403E-2</v>
      </c>
      <c r="O12" s="71">
        <f t="shared" si="7"/>
        <v>4.5802008606044983E-2</v>
      </c>
      <c r="P12" s="2" t="str">
        <f t="shared" si="8"/>
        <v>1720-007020 - Steam Distribution</v>
      </c>
    </row>
    <row r="13" spans="2:16">
      <c r="B13" s="2" t="s">
        <v>328</v>
      </c>
      <c r="C13" s="160">
        <v>8497813.2100000009</v>
      </c>
      <c r="D13" s="2" t="s">
        <v>609</v>
      </c>
      <c r="E13" s="159" t="s">
        <v>475</v>
      </c>
      <c r="F13" s="71">
        <f t="shared" si="0"/>
        <v>2.6904757879728229E-2</v>
      </c>
      <c r="G13" s="71" t="str">
        <f t="shared" si="1"/>
        <v xml:space="preserve"> </v>
      </c>
      <c r="H13" s="71" t="str">
        <f t="shared" si="2"/>
        <v xml:space="preserve"> </v>
      </c>
      <c r="I13" s="71" t="str">
        <f t="shared" si="3"/>
        <v xml:space="preserve"> </v>
      </c>
      <c r="J13" s="71">
        <f t="shared" si="4"/>
        <v>0.25561972610347117</v>
      </c>
      <c r="K13" s="71" t="str">
        <f t="shared" si="5"/>
        <v xml:space="preserve"> </v>
      </c>
      <c r="L13" s="71" t="str">
        <f t="shared" si="5"/>
        <v xml:space="preserve"> </v>
      </c>
      <c r="M13" s="9"/>
      <c r="N13" s="9">
        <f t="shared" si="6"/>
        <v>3.5386988729743753E-2</v>
      </c>
      <c r="O13" s="71">
        <f t="shared" si="7"/>
        <v>3.1029521270903734E-2</v>
      </c>
      <c r="P13" s="2" t="str">
        <f t="shared" si="8"/>
        <v>1725-007030 - Chilled Water Distribution</v>
      </c>
    </row>
    <row r="14" spans="2:16">
      <c r="B14" s="2" t="s">
        <v>694</v>
      </c>
      <c r="C14" s="160">
        <v>242803.61999999997</v>
      </c>
      <c r="D14" s="2" t="s">
        <v>609</v>
      </c>
      <c r="E14" s="159" t="s">
        <v>685</v>
      </c>
      <c r="F14" s="71">
        <f t="shared" si="0"/>
        <v>7.6873572612000689E-4</v>
      </c>
      <c r="G14" s="71" t="str">
        <f t="shared" si="1"/>
        <v xml:space="preserve"> </v>
      </c>
      <c r="H14" s="71">
        <f t="shared" si="2"/>
        <v>1.1803963410207479E-3</v>
      </c>
      <c r="I14" s="71" t="str">
        <f t="shared" si="3"/>
        <v xml:space="preserve"> </v>
      </c>
      <c r="J14" s="71" t="str">
        <f t="shared" si="4"/>
        <v xml:space="preserve"> </v>
      </c>
      <c r="K14" s="71" t="str">
        <f t="shared" si="5"/>
        <v xml:space="preserve"> </v>
      </c>
      <c r="L14" s="71" t="str">
        <f t="shared" si="5"/>
        <v xml:space="preserve"> </v>
      </c>
      <c r="M14" s="9">
        <f t="shared" ref="M14:M77" si="9">C14/$G$783</f>
        <v>1.1735566880321964E-3</v>
      </c>
      <c r="N14" s="9">
        <f t="shared" si="6"/>
        <v>1.0110941194106317E-3</v>
      </c>
      <c r="O14" s="71">
        <f t="shared" si="7"/>
        <v>8.8659045630427847E-4</v>
      </c>
      <c r="P14" s="2" t="s">
        <v>12</v>
      </c>
    </row>
    <row r="15" spans="2:16">
      <c r="B15" s="2" t="s">
        <v>695</v>
      </c>
      <c r="C15" s="160">
        <v>193814.15</v>
      </c>
      <c r="D15" s="2" t="s">
        <v>609</v>
      </c>
      <c r="E15" s="159" t="s">
        <v>685</v>
      </c>
      <c r="F15" s="71">
        <f t="shared" si="0"/>
        <v>6.1363113668808545E-4</v>
      </c>
      <c r="G15" s="71" t="str">
        <f t="shared" si="1"/>
        <v xml:space="preserve"> </v>
      </c>
      <c r="H15" s="71">
        <f t="shared" si="2"/>
        <v>9.4223271258495414E-4</v>
      </c>
      <c r="I15" s="71" t="str">
        <f t="shared" si="3"/>
        <v xml:space="preserve"> </v>
      </c>
      <c r="J15" s="71" t="str">
        <f t="shared" si="4"/>
        <v xml:space="preserve"> </v>
      </c>
      <c r="K15" s="71" t="str">
        <f t="shared" si="5"/>
        <v xml:space="preserve"> </v>
      </c>
      <c r="L15" s="71" t="str">
        <f t="shared" si="5"/>
        <v xml:space="preserve"> </v>
      </c>
      <c r="M15" s="9">
        <f t="shared" si="9"/>
        <v>9.3677306774822946E-4</v>
      </c>
      <c r="N15" s="9">
        <f t="shared" si="6"/>
        <v>8.0708989150808414E-4</v>
      </c>
      <c r="O15" s="71">
        <f t="shared" si="7"/>
        <v>7.0770681131824111E-4</v>
      </c>
      <c r="P15" s="2" t="s">
        <v>12</v>
      </c>
    </row>
    <row r="16" spans="2:16">
      <c r="B16" s="2" t="s">
        <v>696</v>
      </c>
      <c r="C16" s="160">
        <v>148440.65999999997</v>
      </c>
      <c r="D16" s="2" t="s">
        <v>609</v>
      </c>
      <c r="E16" s="159" t="s">
        <v>685</v>
      </c>
      <c r="F16" s="71">
        <f t="shared" si="0"/>
        <v>4.6997502982382659E-4</v>
      </c>
      <c r="G16" s="71" t="str">
        <f t="shared" si="1"/>
        <v xml:space="preserve"> </v>
      </c>
      <c r="H16" s="71">
        <f t="shared" si="2"/>
        <v>7.2164826835244419E-4</v>
      </c>
      <c r="I16" s="71" t="str">
        <f t="shared" si="3"/>
        <v xml:space="preserve"> </v>
      </c>
      <c r="J16" s="71" t="str">
        <f t="shared" si="4"/>
        <v xml:space="preserve"> </v>
      </c>
      <c r="K16" s="71" t="str">
        <f t="shared" si="5"/>
        <v xml:space="preserve"> </v>
      </c>
      <c r="L16" s="71" t="str">
        <f t="shared" si="5"/>
        <v xml:space="preserve"> </v>
      </c>
      <c r="M16" s="9">
        <f t="shared" si="9"/>
        <v>7.1746677137232684E-4</v>
      </c>
      <c r="N16" s="9">
        <f t="shared" si="6"/>
        <v>6.1814349558475675E-4</v>
      </c>
      <c r="O16" s="71">
        <f t="shared" si="7"/>
        <v>5.4202681361796936E-4</v>
      </c>
      <c r="P16" s="2" t="s">
        <v>12</v>
      </c>
    </row>
    <row r="17" spans="2:16">
      <c r="B17" s="2" t="s">
        <v>697</v>
      </c>
      <c r="C17" s="160">
        <v>1310.1600000000001</v>
      </c>
      <c r="D17" s="2" t="s">
        <v>609</v>
      </c>
      <c r="E17" s="159" t="s">
        <v>685</v>
      </c>
      <c r="F17" s="71">
        <f t="shared" si="0"/>
        <v>4.1480715935511524E-6</v>
      </c>
      <c r="G17" s="71" t="str">
        <f t="shared" si="1"/>
        <v xml:space="preserve"> </v>
      </c>
      <c r="H17" s="71">
        <f t="shared" si="2"/>
        <v>6.3693781425159287E-6</v>
      </c>
      <c r="I17" s="71" t="str">
        <f t="shared" si="3"/>
        <v xml:space="preserve"> </v>
      </c>
      <c r="J17" s="71" t="str">
        <f t="shared" si="4"/>
        <v xml:space="preserve"> </v>
      </c>
      <c r="K17" s="71" t="str">
        <f t="shared" si="5"/>
        <v xml:space="preserve"> </v>
      </c>
      <c r="L17" s="71" t="str">
        <f t="shared" si="5"/>
        <v xml:space="preserve"> </v>
      </c>
      <c r="M17" s="9">
        <f t="shared" si="9"/>
        <v>6.3324716097406733E-6</v>
      </c>
      <c r="N17" s="9">
        <f t="shared" si="6"/>
        <v>5.4558291655084605E-6</v>
      </c>
      <c r="O17" s="71">
        <f t="shared" si="7"/>
        <v>4.7840116726085621E-6</v>
      </c>
      <c r="P17" s="2" t="s">
        <v>12</v>
      </c>
    </row>
    <row r="18" spans="2:16">
      <c r="B18" s="2" t="s">
        <v>698</v>
      </c>
      <c r="C18" s="160">
        <v>41599.800000000003</v>
      </c>
      <c r="D18" s="2" t="s">
        <v>609</v>
      </c>
      <c r="E18" s="159" t="s">
        <v>685</v>
      </c>
      <c r="F18" s="71">
        <f t="shared" si="0"/>
        <v>1.3170830179322314E-4</v>
      </c>
      <c r="G18" s="71" t="str">
        <f t="shared" si="1"/>
        <v xml:space="preserve"> </v>
      </c>
      <c r="H18" s="71">
        <f t="shared" si="2"/>
        <v>2.0223854861469909E-4</v>
      </c>
      <c r="I18" s="71" t="str">
        <f t="shared" si="3"/>
        <v xml:space="preserve"> </v>
      </c>
      <c r="J18" s="71" t="str">
        <f t="shared" si="4"/>
        <v xml:space="preserve"> </v>
      </c>
      <c r="K18" s="71" t="str">
        <f t="shared" si="5"/>
        <v xml:space="preserve"> </v>
      </c>
      <c r="L18" s="71" t="str">
        <f t="shared" si="5"/>
        <v xml:space="preserve"> </v>
      </c>
      <c r="M18" s="9">
        <f t="shared" si="9"/>
        <v>2.0106670366282748E-4</v>
      </c>
      <c r="N18" s="9">
        <f t="shared" si="6"/>
        <v>1.7323182063207462E-4</v>
      </c>
      <c r="O18" s="71">
        <f t="shared" si="7"/>
        <v>1.5190047687166581E-4</v>
      </c>
      <c r="P18" s="2" t="s">
        <v>12</v>
      </c>
    </row>
    <row r="19" spans="2:16">
      <c r="B19" s="2" t="s">
        <v>699</v>
      </c>
      <c r="C19" s="160">
        <v>198800.98</v>
      </c>
      <c r="D19" s="2" t="s">
        <v>609</v>
      </c>
      <c r="E19" s="159" t="s">
        <v>685</v>
      </c>
      <c r="F19" s="71">
        <f t="shared" si="0"/>
        <v>6.2941984025472527E-4</v>
      </c>
      <c r="G19" s="71" t="str">
        <f t="shared" si="1"/>
        <v xml:space="preserve"> </v>
      </c>
      <c r="H19" s="71">
        <f t="shared" si="2"/>
        <v>9.6647632100105817E-4</v>
      </c>
      <c r="I19" s="71" t="str">
        <f t="shared" si="3"/>
        <v xml:space="preserve"> </v>
      </c>
      <c r="J19" s="71" t="str">
        <f t="shared" si="4"/>
        <v xml:space="preserve"> </v>
      </c>
      <c r="K19" s="71" t="str">
        <f t="shared" si="5"/>
        <v xml:space="preserve"> </v>
      </c>
      <c r="L19" s="71" t="str">
        <f t="shared" si="5"/>
        <v xml:space="preserve"> </v>
      </c>
      <c r="M19" s="9">
        <f t="shared" si="9"/>
        <v>9.6087619973027989E-4</v>
      </c>
      <c r="N19" s="9">
        <f t="shared" si="6"/>
        <v>8.2785628077155777E-4</v>
      </c>
      <c r="O19" s="71">
        <f t="shared" si="7"/>
        <v>7.2591607807139685E-4</v>
      </c>
      <c r="P19" s="2" t="s">
        <v>12</v>
      </c>
    </row>
    <row r="20" spans="2:16">
      <c r="B20" s="2" t="s">
        <v>700</v>
      </c>
      <c r="C20" s="160">
        <v>252102.86</v>
      </c>
      <c r="D20" s="2" t="s">
        <v>609</v>
      </c>
      <c r="E20" s="159" t="s">
        <v>685</v>
      </c>
      <c r="F20" s="71">
        <f t="shared" si="0"/>
        <v>7.9817786546605219E-4</v>
      </c>
      <c r="G20" s="71" t="str">
        <f t="shared" si="1"/>
        <v xml:space="preserve"> </v>
      </c>
      <c r="H20" s="71">
        <f t="shared" si="2"/>
        <v>1.2256048468505779E-3</v>
      </c>
      <c r="I20" s="71" t="str">
        <f t="shared" si="3"/>
        <v xml:space="preserve"> </v>
      </c>
      <c r="J20" s="71" t="str">
        <f t="shared" si="4"/>
        <v xml:space="preserve"> </v>
      </c>
      <c r="K20" s="71" t="str">
        <f t="shared" si="5"/>
        <v xml:space="preserve"> </v>
      </c>
      <c r="L20" s="71" t="str">
        <f t="shared" si="5"/>
        <v xml:space="preserve"> </v>
      </c>
      <c r="M20" s="9">
        <f t="shared" si="9"/>
        <v>1.2185032390581512E-3</v>
      </c>
      <c r="N20" s="9">
        <f t="shared" si="6"/>
        <v>1.0498184468279417E-3</v>
      </c>
      <c r="O20" s="71">
        <f t="shared" si="7"/>
        <v>9.20546364518839E-4</v>
      </c>
      <c r="P20" s="2" t="s">
        <v>12</v>
      </c>
    </row>
    <row r="21" spans="2:16">
      <c r="B21" s="2" t="s">
        <v>701</v>
      </c>
      <c r="C21" s="160">
        <v>92635.58</v>
      </c>
      <c r="D21" s="2" t="s">
        <v>609</v>
      </c>
      <c r="E21" s="159" t="s">
        <v>685</v>
      </c>
      <c r="F21" s="71">
        <f t="shared" si="0"/>
        <v>2.9329167273473109E-4</v>
      </c>
      <c r="G21" s="71" t="str">
        <f t="shared" si="1"/>
        <v xml:space="preserve"> </v>
      </c>
      <c r="H21" s="71">
        <f t="shared" si="2"/>
        <v>4.5035036825371384E-4</v>
      </c>
      <c r="I21" s="71" t="str">
        <f t="shared" si="3"/>
        <v xml:space="preserve"> </v>
      </c>
      <c r="J21" s="71" t="str">
        <f t="shared" si="4"/>
        <v xml:space="preserve"> </v>
      </c>
      <c r="K21" s="71" t="str">
        <f t="shared" si="5"/>
        <v xml:space="preserve"> </v>
      </c>
      <c r="L21" s="71" t="str">
        <f t="shared" si="5"/>
        <v xml:space="preserve"> </v>
      </c>
      <c r="M21" s="9">
        <f t="shared" si="9"/>
        <v>4.4774087165068459E-4</v>
      </c>
      <c r="N21" s="9">
        <f t="shared" si="6"/>
        <v>3.8575738774484966E-4</v>
      </c>
      <c r="O21" s="71">
        <f t="shared" si="7"/>
        <v>3.3825616414702344E-4</v>
      </c>
      <c r="P21" s="2" t="s">
        <v>12</v>
      </c>
    </row>
    <row r="22" spans="2:16">
      <c r="B22" s="2" t="s">
        <v>702</v>
      </c>
      <c r="C22" s="160">
        <v>354773.71</v>
      </c>
      <c r="D22" s="2" t="s">
        <v>609</v>
      </c>
      <c r="E22" s="159" t="s">
        <v>685</v>
      </c>
      <c r="F22" s="71">
        <f t="shared" si="0"/>
        <v>1.1232420075332436E-3</v>
      </c>
      <c r="G22" s="71" t="str">
        <f t="shared" si="1"/>
        <v xml:space="preserve"> </v>
      </c>
      <c r="H22" s="71">
        <f t="shared" si="2"/>
        <v>1.724741950611593E-3</v>
      </c>
      <c r="I22" s="71" t="str">
        <f t="shared" si="3"/>
        <v xml:space="preserve"> </v>
      </c>
      <c r="J22" s="71" t="str">
        <f t="shared" si="4"/>
        <v xml:space="preserve"> </v>
      </c>
      <c r="K22" s="71" t="str">
        <f t="shared" si="5"/>
        <v xml:space="preserve"> </v>
      </c>
      <c r="L22" s="71" t="str">
        <f t="shared" si="5"/>
        <v xml:space="preserve"> </v>
      </c>
      <c r="M22" s="9">
        <f t="shared" si="9"/>
        <v>1.7147481578260449E-3</v>
      </c>
      <c r="N22" s="9">
        <f t="shared" si="6"/>
        <v>1.4773651723252433E-3</v>
      </c>
      <c r="O22" s="71">
        <f t="shared" si="7"/>
        <v>1.2954460293205753E-3</v>
      </c>
      <c r="P22" s="2" t="s">
        <v>12</v>
      </c>
    </row>
    <row r="23" spans="2:16">
      <c r="B23" s="2" t="s">
        <v>703</v>
      </c>
      <c r="C23" s="160">
        <v>258447.15</v>
      </c>
      <c r="D23" s="2" t="s">
        <v>609</v>
      </c>
      <c r="E23" s="159" t="s">
        <v>685</v>
      </c>
      <c r="F23" s="71">
        <f t="shared" si="0"/>
        <v>8.1826439621821283E-4</v>
      </c>
      <c r="G23" s="71" t="str">
        <f t="shared" si="1"/>
        <v xml:space="preserve"> </v>
      </c>
      <c r="H23" s="71">
        <f t="shared" si="2"/>
        <v>1.2564477836337054E-3</v>
      </c>
      <c r="I23" s="71" t="str">
        <f t="shared" si="3"/>
        <v xml:space="preserve"> </v>
      </c>
      <c r="J23" s="71" t="str">
        <f t="shared" si="4"/>
        <v xml:space="preserve"> </v>
      </c>
      <c r="K23" s="71" t="str">
        <f t="shared" ref="K23:L42" si="10">IF($E23=$K$2,$C23/SUMIF($E:$E,$K$2,$C:$C)," ")</f>
        <v xml:space="preserve"> </v>
      </c>
      <c r="L23" s="71" t="str">
        <f t="shared" si="10"/>
        <v xml:space="preserve"> </v>
      </c>
      <c r="M23" s="9">
        <f t="shared" si="9"/>
        <v>1.2491674604577984E-3</v>
      </c>
      <c r="N23" s="9">
        <f t="shared" si="6"/>
        <v>1.0762376341153293E-3</v>
      </c>
      <c r="O23" s="71">
        <f t="shared" si="7"/>
        <v>9.4371235753832803E-4</v>
      </c>
      <c r="P23" s="2" t="s">
        <v>12</v>
      </c>
    </row>
    <row r="24" spans="2:16">
      <c r="B24" s="2" t="s">
        <v>704</v>
      </c>
      <c r="C24" s="160">
        <v>2999.02</v>
      </c>
      <c r="D24" s="2" t="s">
        <v>609</v>
      </c>
      <c r="E24" s="159" t="s">
        <v>685</v>
      </c>
      <c r="F24" s="71">
        <f t="shared" si="0"/>
        <v>9.4951377469101304E-6</v>
      </c>
      <c r="G24" s="71" t="str">
        <f t="shared" si="1"/>
        <v xml:space="preserve"> </v>
      </c>
      <c r="H24" s="71">
        <f t="shared" si="2"/>
        <v>1.4579816539176986E-5</v>
      </c>
      <c r="I24" s="71" t="str">
        <f t="shared" si="3"/>
        <v xml:space="preserve"> </v>
      </c>
      <c r="J24" s="71" t="str">
        <f t="shared" si="4"/>
        <v xml:space="preserve"> </v>
      </c>
      <c r="K24" s="71" t="str">
        <f t="shared" si="10"/>
        <v xml:space="preserve"> </v>
      </c>
      <c r="L24" s="71" t="str">
        <f t="shared" si="10"/>
        <v xml:space="preserve"> </v>
      </c>
      <c r="M24" s="9">
        <f t="shared" si="9"/>
        <v>1.4495335689568048E-5</v>
      </c>
      <c r="N24" s="9">
        <f t="shared" si="6"/>
        <v>1.2488658472204298E-5</v>
      </c>
      <c r="O24" s="71">
        <f t="shared" si="7"/>
        <v>1.0950835536412751E-5</v>
      </c>
      <c r="P24" s="2" t="s">
        <v>12</v>
      </c>
    </row>
    <row r="25" spans="2:16">
      <c r="B25" s="2" t="s">
        <v>705</v>
      </c>
      <c r="C25" s="160">
        <v>1457619.5499999998</v>
      </c>
      <c r="D25" s="2" t="s">
        <v>609</v>
      </c>
      <c r="E25" s="159" t="s">
        <v>685</v>
      </c>
      <c r="F25" s="71">
        <f t="shared" si="0"/>
        <v>4.6149403504608692E-3</v>
      </c>
      <c r="G25" s="71" t="str">
        <f t="shared" si="1"/>
        <v xml:space="preserve"> </v>
      </c>
      <c r="H25" s="71">
        <f t="shared" si="2"/>
        <v>7.0862567181671724E-3</v>
      </c>
      <c r="I25" s="71" t="str">
        <f t="shared" si="3"/>
        <v xml:space="preserve"> </v>
      </c>
      <c r="J25" s="71" t="str">
        <f t="shared" si="4"/>
        <v xml:space="preserve"> </v>
      </c>
      <c r="K25" s="71" t="str">
        <f t="shared" si="10"/>
        <v xml:space="preserve"> </v>
      </c>
      <c r="L25" s="71" t="str">
        <f t="shared" si="10"/>
        <v xml:space="preserve"> </v>
      </c>
      <c r="M25" s="9">
        <f t="shared" si="9"/>
        <v>7.0451963257754579E-3</v>
      </c>
      <c r="N25" s="9">
        <f t="shared" si="6"/>
        <v>6.0698870772312669E-3</v>
      </c>
      <c r="O25" s="71">
        <f t="shared" si="7"/>
        <v>5.3224559911937766E-3</v>
      </c>
      <c r="P25" s="2" t="s">
        <v>12</v>
      </c>
    </row>
    <row r="26" spans="2:16">
      <c r="B26" s="2" t="s">
        <v>706</v>
      </c>
      <c r="C26" s="160">
        <v>528047.47</v>
      </c>
      <c r="D26" s="2" t="s">
        <v>609</v>
      </c>
      <c r="E26" s="159" t="s">
        <v>685</v>
      </c>
      <c r="F26" s="71">
        <f t="shared" si="0"/>
        <v>1.6718406227892427E-3</v>
      </c>
      <c r="G26" s="71" t="str">
        <f t="shared" si="1"/>
        <v xml:space="preserve"> </v>
      </c>
      <c r="H26" s="71">
        <f t="shared" si="2"/>
        <v>2.5671170037467449E-3</v>
      </c>
      <c r="I26" s="71" t="str">
        <f t="shared" si="3"/>
        <v xml:space="preserve"> </v>
      </c>
      <c r="J26" s="71" t="str">
        <f t="shared" si="4"/>
        <v xml:space="preserve"> </v>
      </c>
      <c r="K26" s="71" t="str">
        <f t="shared" si="10"/>
        <v xml:space="preserve"> </v>
      </c>
      <c r="L26" s="71" t="str">
        <f t="shared" si="10"/>
        <v xml:space="preserve"> </v>
      </c>
      <c r="M26" s="9">
        <f t="shared" si="9"/>
        <v>2.5522421783372943E-3</v>
      </c>
      <c r="N26" s="9">
        <f t="shared" si="6"/>
        <v>2.1989198171207744E-3</v>
      </c>
      <c r="O26" s="71">
        <f t="shared" si="7"/>
        <v>1.9281501955268206E-3</v>
      </c>
      <c r="P26" s="2" t="s">
        <v>12</v>
      </c>
    </row>
    <row r="27" spans="2:16">
      <c r="B27" s="2" t="s">
        <v>707</v>
      </c>
      <c r="C27" s="160">
        <v>5689.58</v>
      </c>
      <c r="D27" s="2" t="s">
        <v>609</v>
      </c>
      <c r="E27" s="159" t="s">
        <v>685</v>
      </c>
      <c r="F27" s="71">
        <f t="shared" si="0"/>
        <v>1.8013666405047297E-5</v>
      </c>
      <c r="G27" s="71" t="str">
        <f t="shared" si="1"/>
        <v xml:space="preserve"> </v>
      </c>
      <c r="H27" s="71">
        <f t="shared" si="2"/>
        <v>2.76600464768393E-5</v>
      </c>
      <c r="I27" s="71" t="str">
        <f t="shared" si="3"/>
        <v xml:space="preserve"> </v>
      </c>
      <c r="J27" s="71" t="str">
        <f t="shared" si="4"/>
        <v xml:space="preserve"> </v>
      </c>
      <c r="K27" s="71" t="str">
        <f t="shared" si="10"/>
        <v xml:space="preserve"> </v>
      </c>
      <c r="L27" s="71" t="str">
        <f t="shared" si="10"/>
        <v xml:space="preserve"> </v>
      </c>
      <c r="M27" s="9">
        <f t="shared" si="9"/>
        <v>2.7499773937036957E-5</v>
      </c>
      <c r="N27" s="9">
        <f t="shared" si="6"/>
        <v>2.3692813475830147E-5</v>
      </c>
      <c r="O27" s="71">
        <f t="shared" si="7"/>
        <v>2.0775338227575427E-5</v>
      </c>
      <c r="P27" s="2" t="s">
        <v>12</v>
      </c>
    </row>
    <row r="28" spans="2:16">
      <c r="B28" s="2" t="s">
        <v>708</v>
      </c>
      <c r="C28" s="160">
        <v>274314.29000000004</v>
      </c>
      <c r="D28" s="2" t="s">
        <v>609</v>
      </c>
      <c r="E28" s="159" t="s">
        <v>685</v>
      </c>
      <c r="F28" s="71">
        <f t="shared" si="0"/>
        <v>8.6850103350289516E-4</v>
      </c>
      <c r="G28" s="71" t="str">
        <f t="shared" si="1"/>
        <v xml:space="preserve"> </v>
      </c>
      <c r="H28" s="71">
        <f t="shared" si="2"/>
        <v>1.3335863122868779E-3</v>
      </c>
      <c r="I28" s="71" t="str">
        <f t="shared" si="3"/>
        <v xml:space="preserve"> </v>
      </c>
      <c r="J28" s="71" t="str">
        <f t="shared" si="4"/>
        <v xml:space="preserve"> </v>
      </c>
      <c r="K28" s="71" t="str">
        <f t="shared" si="10"/>
        <v xml:space="preserve"> </v>
      </c>
      <c r="L28" s="71" t="str">
        <f t="shared" si="10"/>
        <v xml:space="preserve"> </v>
      </c>
      <c r="M28" s="9">
        <f t="shared" si="9"/>
        <v>1.325859019945022E-3</v>
      </c>
      <c r="N28" s="9">
        <f t="shared" si="6"/>
        <v>1.1423123159749542E-3</v>
      </c>
      <c r="O28" s="71">
        <f t="shared" si="7"/>
        <v>1.0016507642756078E-3</v>
      </c>
      <c r="P28" s="2" t="s">
        <v>12</v>
      </c>
    </row>
    <row r="29" spans="2:16">
      <c r="B29" s="2" t="s">
        <v>709</v>
      </c>
      <c r="C29" s="160">
        <v>1687277.39</v>
      </c>
      <c r="D29" s="2" t="s">
        <v>609</v>
      </c>
      <c r="E29" s="159" t="s">
        <v>685</v>
      </c>
      <c r="F29" s="71">
        <f t="shared" si="0"/>
        <v>5.3420554832235212E-3</v>
      </c>
      <c r="G29" s="71" t="str">
        <f t="shared" si="1"/>
        <v xml:space="preserve"> </v>
      </c>
      <c r="H29" s="71">
        <f t="shared" si="2"/>
        <v>8.2027444955023229E-3</v>
      </c>
      <c r="I29" s="71" t="str">
        <f t="shared" si="3"/>
        <v xml:space="preserve"> </v>
      </c>
      <c r="J29" s="71" t="str">
        <f t="shared" si="4"/>
        <v xml:space="preserve"> </v>
      </c>
      <c r="K29" s="71" t="str">
        <f t="shared" si="10"/>
        <v xml:space="preserve"> </v>
      </c>
      <c r="L29" s="71" t="str">
        <f t="shared" si="10"/>
        <v xml:space="preserve"> </v>
      </c>
      <c r="M29" s="9">
        <f t="shared" si="9"/>
        <v>8.1552147599776668E-3</v>
      </c>
      <c r="N29" s="9">
        <f t="shared" si="6"/>
        <v>7.0262389285774196E-3</v>
      </c>
      <c r="O29" s="71">
        <f t="shared" si="7"/>
        <v>6.161045008768783E-3</v>
      </c>
      <c r="P29" s="2" t="s">
        <v>12</v>
      </c>
    </row>
    <row r="30" spans="2:16">
      <c r="B30" s="2" t="s">
        <v>710</v>
      </c>
      <c r="C30" s="160">
        <v>287200.44</v>
      </c>
      <c r="D30" s="2" t="s">
        <v>609</v>
      </c>
      <c r="E30" s="159" t="s">
        <v>685</v>
      </c>
      <c r="F30" s="71">
        <f t="shared" si="0"/>
        <v>9.0929961746610496E-4</v>
      </c>
      <c r="G30" s="71" t="str">
        <f t="shared" si="1"/>
        <v xml:space="preserve"> </v>
      </c>
      <c r="H30" s="71">
        <f t="shared" si="2"/>
        <v>1.3962326777316948E-3</v>
      </c>
      <c r="I30" s="71" t="str">
        <f t="shared" si="3"/>
        <v xml:space="preserve"> </v>
      </c>
      <c r="J30" s="71" t="str">
        <f t="shared" si="4"/>
        <v xml:space="preserve"> </v>
      </c>
      <c r="K30" s="71" t="str">
        <f t="shared" si="10"/>
        <v xml:space="preserve"> </v>
      </c>
      <c r="L30" s="71" t="str">
        <f t="shared" si="10"/>
        <v xml:space="preserve"> </v>
      </c>
      <c r="M30" s="9">
        <f t="shared" si="9"/>
        <v>1.3881423891776803E-3</v>
      </c>
      <c r="N30" s="9">
        <f t="shared" si="6"/>
        <v>1.1959734207263714E-3</v>
      </c>
      <c r="O30" s="71">
        <f t="shared" si="7"/>
        <v>1.0487041715044841E-3</v>
      </c>
      <c r="P30" s="2" t="s">
        <v>12</v>
      </c>
    </row>
    <row r="31" spans="2:16">
      <c r="B31" s="2" t="s">
        <v>711</v>
      </c>
      <c r="C31" s="160">
        <v>128791.67999999999</v>
      </c>
      <c r="D31" s="2" t="s">
        <v>609</v>
      </c>
      <c r="E31" s="159" t="s">
        <v>685</v>
      </c>
      <c r="F31" s="71">
        <f t="shared" si="0"/>
        <v>4.0776478391473561E-4</v>
      </c>
      <c r="G31" s="71" t="str">
        <f t="shared" si="1"/>
        <v xml:space="preserve"> </v>
      </c>
      <c r="H31" s="71">
        <f t="shared" si="2"/>
        <v>6.2612422263685799E-4</v>
      </c>
      <c r="I31" s="71" t="str">
        <f t="shared" si="3"/>
        <v xml:space="preserve"> </v>
      </c>
      <c r="J31" s="71" t="str">
        <f t="shared" si="4"/>
        <v xml:space="preserve"> </v>
      </c>
      <c r="K31" s="71" t="str">
        <f t="shared" si="10"/>
        <v xml:space="preserve"> </v>
      </c>
      <c r="L31" s="71" t="str">
        <f t="shared" si="10"/>
        <v xml:space="preserve"> </v>
      </c>
      <c r="M31" s="9">
        <f t="shared" si="9"/>
        <v>6.2249622730872994E-4</v>
      </c>
      <c r="N31" s="9">
        <f t="shared" si="6"/>
        <v>5.3632029982508443E-4</v>
      </c>
      <c r="O31" s="71">
        <f t="shared" si="7"/>
        <v>4.7027912656077628E-4</v>
      </c>
      <c r="P31" s="2" t="s">
        <v>12</v>
      </c>
    </row>
    <row r="32" spans="2:16">
      <c r="B32" s="2" t="s">
        <v>712</v>
      </c>
      <c r="C32" s="160">
        <v>121993.78</v>
      </c>
      <c r="D32" s="2" t="s">
        <v>609</v>
      </c>
      <c r="E32" s="159" t="s">
        <v>685</v>
      </c>
      <c r="F32" s="71">
        <f t="shared" si="0"/>
        <v>3.8624208753734556E-4</v>
      </c>
      <c r="G32" s="71" t="str">
        <f t="shared" si="1"/>
        <v xml:space="preserve"> </v>
      </c>
      <c r="H32" s="71">
        <f t="shared" si="2"/>
        <v>5.9307604861612078E-4</v>
      </c>
      <c r="I32" s="71" t="str">
        <f t="shared" si="3"/>
        <v xml:space="preserve"> </v>
      </c>
      <c r="J32" s="71" t="str">
        <f t="shared" si="4"/>
        <v xml:space="preserve"> </v>
      </c>
      <c r="K32" s="71" t="str">
        <f t="shared" si="10"/>
        <v xml:space="preserve"> </v>
      </c>
      <c r="L32" s="71" t="str">
        <f t="shared" si="10"/>
        <v xml:space="preserve"> </v>
      </c>
      <c r="M32" s="9">
        <f t="shared" si="9"/>
        <v>5.8963954663167058E-4</v>
      </c>
      <c r="N32" s="9">
        <f t="shared" si="6"/>
        <v>5.0801216869284871E-4</v>
      </c>
      <c r="O32" s="71">
        <f t="shared" si="7"/>
        <v>4.4545678963305317E-4</v>
      </c>
      <c r="P32" s="2" t="s">
        <v>12</v>
      </c>
    </row>
    <row r="33" spans="2:16">
      <c r="B33" s="2" t="s">
        <v>713</v>
      </c>
      <c r="C33" s="160">
        <v>730.47000000000014</v>
      </c>
      <c r="D33" s="2" t="s">
        <v>609</v>
      </c>
      <c r="E33" s="159" t="s">
        <v>685</v>
      </c>
      <c r="F33" s="71">
        <f t="shared" si="0"/>
        <v>2.3127265806781695E-6</v>
      </c>
      <c r="G33" s="71" t="str">
        <f t="shared" si="1"/>
        <v xml:space="preserve"> </v>
      </c>
      <c r="H33" s="71">
        <f t="shared" si="2"/>
        <v>3.5511995876561726E-6</v>
      </c>
      <c r="I33" s="71" t="str">
        <f t="shared" si="3"/>
        <v xml:space="preserve"> </v>
      </c>
      <c r="J33" s="71" t="str">
        <f t="shared" si="4"/>
        <v xml:space="preserve"> </v>
      </c>
      <c r="K33" s="71" t="str">
        <f t="shared" si="10"/>
        <v xml:space="preserve"> </v>
      </c>
      <c r="L33" s="71" t="str">
        <f t="shared" si="10"/>
        <v xml:space="preserve"> </v>
      </c>
      <c r="M33" s="9">
        <f t="shared" si="9"/>
        <v>3.5306226237766917E-6</v>
      </c>
      <c r="N33" s="9">
        <f t="shared" si="6"/>
        <v>3.041857124724435E-6</v>
      </c>
      <c r="O33" s="71">
        <f t="shared" si="7"/>
        <v>2.6672902595792704E-6</v>
      </c>
      <c r="P33" s="2" t="s">
        <v>12</v>
      </c>
    </row>
    <row r="34" spans="2:16">
      <c r="B34" s="2" t="s">
        <v>714</v>
      </c>
      <c r="C34" s="160">
        <v>246209.51</v>
      </c>
      <c r="D34" s="2" t="s">
        <v>609</v>
      </c>
      <c r="E34" s="159" t="s">
        <v>685</v>
      </c>
      <c r="F34" s="71">
        <f t="shared" si="0"/>
        <v>7.7951904690507141E-4</v>
      </c>
      <c r="G34" s="71" t="str">
        <f t="shared" si="1"/>
        <v xml:space="preserve"> </v>
      </c>
      <c r="H34" s="71">
        <f t="shared" si="2"/>
        <v>1.1969541670281165E-3</v>
      </c>
      <c r="I34" s="71" t="str">
        <f t="shared" si="3"/>
        <v xml:space="preserve"> </v>
      </c>
      <c r="J34" s="71" t="str">
        <f t="shared" si="4"/>
        <v xml:space="preserve"> </v>
      </c>
      <c r="K34" s="71" t="str">
        <f t="shared" si="10"/>
        <v xml:space="preserve"> </v>
      </c>
      <c r="L34" s="71" t="str">
        <f t="shared" si="10"/>
        <v xml:space="preserve"> </v>
      </c>
      <c r="M34" s="9">
        <f t="shared" si="9"/>
        <v>1.1900185718714984E-3</v>
      </c>
      <c r="N34" s="9">
        <f t="shared" si="6"/>
        <v>1.0252770848473065E-3</v>
      </c>
      <c r="O34" s="71">
        <f t="shared" si="7"/>
        <v>8.9902696597914339E-4</v>
      </c>
      <c r="P34" s="2" t="s">
        <v>12</v>
      </c>
    </row>
    <row r="35" spans="2:16">
      <c r="B35" s="2" t="s">
        <v>715</v>
      </c>
      <c r="C35" s="160">
        <v>152475.36000000002</v>
      </c>
      <c r="D35" s="2" t="s">
        <v>609</v>
      </c>
      <c r="E35" s="159" t="s">
        <v>685</v>
      </c>
      <c r="F35" s="71">
        <f t="shared" si="0"/>
        <v>4.8274921347964041E-4</v>
      </c>
      <c r="G35" s="71" t="str">
        <f t="shared" si="1"/>
        <v xml:space="preserve"> </v>
      </c>
      <c r="H35" s="71">
        <f t="shared" si="2"/>
        <v>7.412630711182204E-4</v>
      </c>
      <c r="I35" s="71" t="str">
        <f t="shared" si="3"/>
        <v xml:space="preserve"> </v>
      </c>
      <c r="J35" s="71" t="str">
        <f t="shared" si="4"/>
        <v xml:space="preserve"> </v>
      </c>
      <c r="K35" s="71" t="str">
        <f t="shared" si="10"/>
        <v xml:space="preserve"> </v>
      </c>
      <c r="L35" s="71" t="str">
        <f t="shared" si="10"/>
        <v xml:space="preserve"> </v>
      </c>
      <c r="M35" s="9">
        <f t="shared" si="9"/>
        <v>7.3696791871602605E-4</v>
      </c>
      <c r="N35" s="9">
        <f t="shared" si="6"/>
        <v>6.349449808492109E-4</v>
      </c>
      <c r="O35" s="71">
        <f t="shared" si="7"/>
        <v>5.5675940497740175E-4</v>
      </c>
      <c r="P35" s="2" t="s">
        <v>12</v>
      </c>
    </row>
    <row r="36" spans="2:16">
      <c r="B36" s="2" t="s">
        <v>716</v>
      </c>
      <c r="C36" s="160">
        <v>67939.48</v>
      </c>
      <c r="D36" s="2" t="s">
        <v>609</v>
      </c>
      <c r="E36" s="159" t="s">
        <v>685</v>
      </c>
      <c r="F36" s="71">
        <f t="shared" si="0"/>
        <v>2.1510184028564192E-4</v>
      </c>
      <c r="G36" s="71" t="str">
        <f t="shared" si="1"/>
        <v xml:space="preserve"> </v>
      </c>
      <c r="H36" s="71">
        <f t="shared" si="2"/>
        <v>3.3028961266249777E-4</v>
      </c>
      <c r="I36" s="71" t="str">
        <f t="shared" si="3"/>
        <v xml:space="preserve"> </v>
      </c>
      <c r="J36" s="71" t="str">
        <f t="shared" si="4"/>
        <v xml:space="preserve"> </v>
      </c>
      <c r="K36" s="71" t="str">
        <f t="shared" si="10"/>
        <v xml:space="preserve"> </v>
      </c>
      <c r="L36" s="71" t="str">
        <f t="shared" si="10"/>
        <v xml:space="preserve"> </v>
      </c>
      <c r="M36" s="9">
        <f t="shared" si="9"/>
        <v>3.2837579248377619E-4</v>
      </c>
      <c r="N36" s="9">
        <f t="shared" si="6"/>
        <v>2.8291674030154996E-4</v>
      </c>
      <c r="O36" s="71">
        <f t="shared" si="7"/>
        <v>2.4807906313042369E-4</v>
      </c>
      <c r="P36" s="2" t="s">
        <v>12</v>
      </c>
    </row>
    <row r="37" spans="2:16">
      <c r="B37" s="2" t="s">
        <v>717</v>
      </c>
      <c r="C37" s="160">
        <v>186826.9</v>
      </c>
      <c r="D37" s="2" t="s">
        <v>609</v>
      </c>
      <c r="E37" s="159" t="s">
        <v>685</v>
      </c>
      <c r="F37" s="71">
        <f t="shared" si="0"/>
        <v>5.9150894303079151E-4</v>
      </c>
      <c r="G37" s="71" t="str">
        <f t="shared" si="1"/>
        <v xml:space="preserve"> </v>
      </c>
      <c r="H37" s="71">
        <f t="shared" si="2"/>
        <v>9.0826400843714442E-4</v>
      </c>
      <c r="I37" s="71" t="str">
        <f t="shared" si="3"/>
        <v xml:space="preserve"> </v>
      </c>
      <c r="J37" s="71" t="str">
        <f t="shared" si="4"/>
        <v xml:space="preserve"> </v>
      </c>
      <c r="K37" s="71" t="str">
        <f t="shared" si="10"/>
        <v xml:space="preserve"> </v>
      </c>
      <c r="L37" s="71" t="str">
        <f t="shared" si="10"/>
        <v xml:space="preserve"> </v>
      </c>
      <c r="M37" s="9">
        <f t="shared" si="9"/>
        <v>9.030011908361267E-4</v>
      </c>
      <c r="N37" s="9">
        <f t="shared" si="6"/>
        <v>7.7799326030525472E-4</v>
      </c>
      <c r="O37" s="71">
        <f t="shared" si="7"/>
        <v>6.8219306829492006E-4</v>
      </c>
      <c r="P37" s="2" t="s">
        <v>12</v>
      </c>
    </row>
    <row r="38" spans="2:16">
      <c r="B38" s="2" t="s">
        <v>718</v>
      </c>
      <c r="C38" s="160">
        <v>1975646.22</v>
      </c>
      <c r="D38" s="2" t="s">
        <v>609</v>
      </c>
      <c r="E38" s="159" t="s">
        <v>685</v>
      </c>
      <c r="F38" s="71">
        <f t="shared" si="0"/>
        <v>6.2550543170976905E-3</v>
      </c>
      <c r="G38" s="71" t="str">
        <f t="shared" si="1"/>
        <v xml:space="preserve"> </v>
      </c>
      <c r="H38" s="71">
        <f t="shared" si="2"/>
        <v>9.6046573327015147E-3</v>
      </c>
      <c r="I38" s="71" t="str">
        <f t="shared" si="3"/>
        <v xml:space="preserve"> </v>
      </c>
      <c r="J38" s="71" t="str">
        <f t="shared" si="4"/>
        <v xml:space="preserve"> </v>
      </c>
      <c r="K38" s="71" t="str">
        <f t="shared" si="10"/>
        <v xml:space="preserve"> </v>
      </c>
      <c r="L38" s="71" t="str">
        <f t="shared" si="10"/>
        <v xml:space="preserve"> </v>
      </c>
      <c r="M38" s="9">
        <f t="shared" si="9"/>
        <v>9.5490043956779902E-3</v>
      </c>
      <c r="N38" s="9">
        <f t="shared" si="6"/>
        <v>8.227077813246126E-3</v>
      </c>
      <c r="O38" s="71">
        <f t="shared" si="7"/>
        <v>7.2140155228559745E-3</v>
      </c>
      <c r="P38" s="2" t="s">
        <v>12</v>
      </c>
    </row>
    <row r="39" spans="2:16">
      <c r="B39" s="2" t="s">
        <v>719</v>
      </c>
      <c r="C39" s="160">
        <v>191017.33</v>
      </c>
      <c r="D39" s="2" t="s">
        <v>609</v>
      </c>
      <c r="E39" s="159" t="s">
        <v>685</v>
      </c>
      <c r="F39" s="71">
        <f t="shared" si="0"/>
        <v>6.0477618035124437E-4</v>
      </c>
      <c r="G39" s="71" t="str">
        <f t="shared" si="1"/>
        <v xml:space="preserve"> </v>
      </c>
      <c r="H39" s="71">
        <f t="shared" si="2"/>
        <v>9.2863589679409539E-4</v>
      </c>
      <c r="I39" s="71" t="str">
        <f t="shared" si="3"/>
        <v xml:space="preserve"> </v>
      </c>
      <c r="J39" s="71" t="str">
        <f t="shared" si="4"/>
        <v xml:space="preserve"> </v>
      </c>
      <c r="K39" s="71" t="str">
        <f t="shared" si="10"/>
        <v xml:space="preserve"> </v>
      </c>
      <c r="L39" s="71" t="str">
        <f t="shared" si="10"/>
        <v xml:space="preserve"> </v>
      </c>
      <c r="M39" s="9">
        <f t="shared" si="9"/>
        <v>9.2325503693706516E-4</v>
      </c>
      <c r="N39" s="9">
        <f t="shared" si="6"/>
        <v>7.9544324367371473E-4</v>
      </c>
      <c r="O39" s="71">
        <f t="shared" si="7"/>
        <v>6.9749430328396652E-4</v>
      </c>
      <c r="P39" s="2" t="s">
        <v>12</v>
      </c>
    </row>
    <row r="40" spans="2:16">
      <c r="B40" s="2" t="s">
        <v>720</v>
      </c>
      <c r="C40" s="160">
        <v>295961.55</v>
      </c>
      <c r="D40" s="2" t="s">
        <v>609</v>
      </c>
      <c r="E40" s="159" t="s">
        <v>685</v>
      </c>
      <c r="F40" s="71">
        <f t="shared" si="0"/>
        <v>9.3703799409107968E-4</v>
      </c>
      <c r="G40" s="71" t="str">
        <f t="shared" si="1"/>
        <v xml:space="preserve"> </v>
      </c>
      <c r="H40" s="71">
        <f t="shared" si="2"/>
        <v>1.4388250500665073E-3</v>
      </c>
      <c r="I40" s="71" t="str">
        <f t="shared" si="3"/>
        <v xml:space="preserve"> </v>
      </c>
      <c r="J40" s="71" t="str">
        <f t="shared" si="4"/>
        <v xml:space="preserve"> </v>
      </c>
      <c r="K40" s="71" t="str">
        <f t="shared" si="10"/>
        <v xml:space="preserve"> </v>
      </c>
      <c r="L40" s="71" t="str">
        <f t="shared" si="10"/>
        <v xml:space="preserve"> </v>
      </c>
      <c r="M40" s="9">
        <f t="shared" si="9"/>
        <v>1.4304879655537069E-3</v>
      </c>
      <c r="N40" s="9">
        <f t="shared" si="6"/>
        <v>1.2324568421865196E-3</v>
      </c>
      <c r="O40" s="71">
        <f t="shared" si="7"/>
        <v>1.0806951134543282E-3</v>
      </c>
      <c r="P40" s="2" t="s">
        <v>12</v>
      </c>
    </row>
    <row r="41" spans="2:16">
      <c r="B41" s="2" t="s">
        <v>721</v>
      </c>
      <c r="C41" s="160">
        <v>515701.5</v>
      </c>
      <c r="D41" s="2" t="s">
        <v>609</v>
      </c>
      <c r="E41" s="159" t="s">
        <v>685</v>
      </c>
      <c r="F41" s="71">
        <f t="shared" si="0"/>
        <v>1.6327522920114486E-3</v>
      </c>
      <c r="G41" s="71" t="str">
        <f t="shared" si="1"/>
        <v xml:space="preserve"> </v>
      </c>
      <c r="H41" s="71">
        <f t="shared" si="2"/>
        <v>2.5070967379271832E-3</v>
      </c>
      <c r="I41" s="71" t="str">
        <f t="shared" si="3"/>
        <v xml:space="preserve"> </v>
      </c>
      <c r="J41" s="71" t="str">
        <f t="shared" si="4"/>
        <v xml:space="preserve"> </v>
      </c>
      <c r="K41" s="71" t="str">
        <f t="shared" si="10"/>
        <v xml:space="preserve"> </v>
      </c>
      <c r="L41" s="71" t="str">
        <f t="shared" si="10"/>
        <v xml:space="preserve"> </v>
      </c>
      <c r="M41" s="9">
        <f t="shared" si="9"/>
        <v>2.492569692137357E-3</v>
      </c>
      <c r="N41" s="9">
        <f t="shared" si="6"/>
        <v>2.1475081550317988E-3</v>
      </c>
      <c r="O41" s="71">
        <f t="shared" si="7"/>
        <v>1.8830692400788791E-3</v>
      </c>
      <c r="P41" s="2" t="s">
        <v>12</v>
      </c>
    </row>
    <row r="42" spans="2:16">
      <c r="B42" s="2" t="s">
        <v>722</v>
      </c>
      <c r="C42" s="160">
        <v>341960.49</v>
      </c>
      <c r="D42" s="2" t="s">
        <v>609</v>
      </c>
      <c r="E42" s="159" t="s">
        <v>685</v>
      </c>
      <c r="F42" s="71">
        <f t="shared" si="0"/>
        <v>1.0826743257967217E-3</v>
      </c>
      <c r="G42" s="71" t="str">
        <f t="shared" si="1"/>
        <v xml:space="preserve"> </v>
      </c>
      <c r="H42" s="71">
        <f t="shared" si="2"/>
        <v>1.6624501363268888E-3</v>
      </c>
      <c r="I42" s="71" t="str">
        <f t="shared" si="3"/>
        <v xml:space="preserve"> </v>
      </c>
      <c r="J42" s="71" t="str">
        <f t="shared" si="4"/>
        <v xml:space="preserve"> </v>
      </c>
      <c r="K42" s="71" t="str">
        <f t="shared" si="10"/>
        <v xml:space="preserve"> </v>
      </c>
      <c r="L42" s="71" t="str">
        <f t="shared" si="10"/>
        <v xml:space="preserve"> </v>
      </c>
      <c r="M42" s="9">
        <f t="shared" si="9"/>
        <v>1.6528172853529411E-3</v>
      </c>
      <c r="N42" s="9">
        <f t="shared" si="6"/>
        <v>1.4240077660694604E-3</v>
      </c>
      <c r="O42" s="71">
        <f t="shared" si="7"/>
        <v>1.2486589238955115E-3</v>
      </c>
      <c r="P42" s="2" t="s">
        <v>12</v>
      </c>
    </row>
    <row r="43" spans="2:16">
      <c r="B43" s="2" t="s">
        <v>723</v>
      </c>
      <c r="C43" s="160">
        <v>3797.329999999999</v>
      </c>
      <c r="D43" s="2" t="s">
        <v>609</v>
      </c>
      <c r="E43" s="159" t="s">
        <v>685</v>
      </c>
      <c r="F43" s="71">
        <f t="shared" si="0"/>
        <v>1.2022651206218777E-5</v>
      </c>
      <c r="G43" s="71" t="str">
        <f t="shared" si="1"/>
        <v xml:space="preserve"> </v>
      </c>
      <c r="H43" s="71">
        <f t="shared" si="2"/>
        <v>1.8460822114795144E-5</v>
      </c>
      <c r="I43" s="71" t="str">
        <f t="shared" si="3"/>
        <v xml:space="preserve"> </v>
      </c>
      <c r="J43" s="71" t="str">
        <f t="shared" si="4"/>
        <v xml:space="preserve"> </v>
      </c>
      <c r="K43" s="71" t="str">
        <f t="shared" ref="K43:L62" si="11">IF($E43=$K$2,$C43/SUMIF($E:$E,$K$2,$C:$C)," ")</f>
        <v xml:space="preserve"> </v>
      </c>
      <c r="L43" s="71" t="str">
        <f t="shared" si="11"/>
        <v xml:space="preserve"> </v>
      </c>
      <c r="M43" s="9">
        <f t="shared" si="9"/>
        <v>1.8353853283428393E-5</v>
      </c>
      <c r="N43" s="9">
        <f t="shared" si="6"/>
        <v>1.5813018077990655E-5</v>
      </c>
      <c r="O43" s="71">
        <f t="shared" si="7"/>
        <v>1.386584161075492E-5</v>
      </c>
      <c r="P43" s="2" t="s">
        <v>12</v>
      </c>
    </row>
    <row r="44" spans="2:16">
      <c r="B44" s="2" t="s">
        <v>724</v>
      </c>
      <c r="C44" s="160">
        <v>65842.98</v>
      </c>
      <c r="D44" s="2" t="s">
        <v>609</v>
      </c>
      <c r="E44" s="159" t="s">
        <v>685</v>
      </c>
      <c r="F44" s="71">
        <f t="shared" si="0"/>
        <v>2.0846415321239896E-4</v>
      </c>
      <c r="G44" s="71" t="str">
        <f t="shared" si="1"/>
        <v xml:space="preserve"> </v>
      </c>
      <c r="H44" s="71">
        <f t="shared" si="2"/>
        <v>3.2009742142189763E-4</v>
      </c>
      <c r="I44" s="71" t="str">
        <f t="shared" si="3"/>
        <v xml:space="preserve"> </v>
      </c>
      <c r="J44" s="71" t="str">
        <f t="shared" si="4"/>
        <v xml:space="preserve"> </v>
      </c>
      <c r="K44" s="71" t="str">
        <f t="shared" si="11"/>
        <v xml:space="preserve"> </v>
      </c>
      <c r="L44" s="71" t="str">
        <f t="shared" si="11"/>
        <v xml:space="preserve"> </v>
      </c>
      <c r="M44" s="9">
        <f t="shared" si="9"/>
        <v>3.1824265856897089E-4</v>
      </c>
      <c r="N44" s="9">
        <f t="shared" si="6"/>
        <v>2.7418639756059582E-4</v>
      </c>
      <c r="O44" s="71">
        <f t="shared" si="7"/>
        <v>2.4042375349524645E-4</v>
      </c>
      <c r="P44" s="2" t="s">
        <v>12</v>
      </c>
    </row>
    <row r="45" spans="2:16">
      <c r="B45" s="2" t="s">
        <v>725</v>
      </c>
      <c r="C45" s="160">
        <v>244067.83</v>
      </c>
      <c r="D45" s="2" t="s">
        <v>609</v>
      </c>
      <c r="E45" s="159" t="s">
        <v>685</v>
      </c>
      <c r="F45" s="71">
        <f t="shared" si="0"/>
        <v>7.7273831632981599E-4</v>
      </c>
      <c r="G45" s="71" t="str">
        <f t="shared" si="1"/>
        <v xml:space="preserve"> </v>
      </c>
      <c r="H45" s="71">
        <f t="shared" si="2"/>
        <v>1.1865423320001323E-3</v>
      </c>
      <c r="I45" s="71" t="str">
        <f t="shared" si="3"/>
        <v xml:space="preserve"> </v>
      </c>
      <c r="J45" s="71" t="str">
        <f t="shared" si="4"/>
        <v xml:space="preserve"> </v>
      </c>
      <c r="K45" s="71" t="str">
        <f t="shared" si="11"/>
        <v xml:space="preserve"> </v>
      </c>
      <c r="L45" s="71" t="str">
        <f t="shared" si="11"/>
        <v xml:space="preserve"> </v>
      </c>
      <c r="M45" s="9">
        <f t="shared" si="9"/>
        <v>1.1796670668666521E-3</v>
      </c>
      <c r="N45" s="9">
        <f t="shared" si="6"/>
        <v>1.0163586014504799E-3</v>
      </c>
      <c r="O45" s="71">
        <f t="shared" si="7"/>
        <v>8.9120668286945268E-4</v>
      </c>
      <c r="P45" s="2" t="s">
        <v>12</v>
      </c>
    </row>
    <row r="46" spans="2:16">
      <c r="B46" s="2" t="s">
        <v>726</v>
      </c>
      <c r="C46" s="160">
        <v>201221.37</v>
      </c>
      <c r="D46" s="2" t="s">
        <v>609</v>
      </c>
      <c r="E46" s="159" t="s">
        <v>685</v>
      </c>
      <c r="F46" s="71">
        <f t="shared" si="0"/>
        <v>6.3708298903374094E-4</v>
      </c>
      <c r="G46" s="71" t="str">
        <f t="shared" si="1"/>
        <v xml:space="preserve"> </v>
      </c>
      <c r="H46" s="71">
        <f t="shared" si="2"/>
        <v>9.7824311220393728E-4</v>
      </c>
      <c r="I46" s="71" t="str">
        <f t="shared" si="3"/>
        <v xml:space="preserve"> </v>
      </c>
      <c r="J46" s="71" t="str">
        <f t="shared" si="4"/>
        <v xml:space="preserve"> </v>
      </c>
      <c r="K46" s="71" t="str">
        <f t="shared" si="11"/>
        <v xml:space="preserve"> </v>
      </c>
      <c r="L46" s="71" t="str">
        <f t="shared" si="11"/>
        <v xml:space="preserve"> </v>
      </c>
      <c r="M46" s="9">
        <f t="shared" si="9"/>
        <v>9.7257480979279145E-4</v>
      </c>
      <c r="N46" s="9">
        <f t="shared" si="6"/>
        <v>8.3793538130424463E-4</v>
      </c>
      <c r="O46" s="71">
        <f t="shared" si="7"/>
        <v>7.34754062754386E-4</v>
      </c>
      <c r="P46" s="2" t="s">
        <v>12</v>
      </c>
    </row>
    <row r="47" spans="2:16">
      <c r="B47" s="2" t="s">
        <v>727</v>
      </c>
      <c r="C47" s="160">
        <v>2296.29</v>
      </c>
      <c r="D47" s="2" t="s">
        <v>609</v>
      </c>
      <c r="E47" s="159" t="s">
        <v>685</v>
      </c>
      <c r="F47" s="71">
        <f t="shared" si="0"/>
        <v>7.2702382301059226E-6</v>
      </c>
      <c r="G47" s="71" t="str">
        <f t="shared" si="1"/>
        <v xml:space="preserve"> </v>
      </c>
      <c r="H47" s="71">
        <f t="shared" si="2"/>
        <v>1.1163475708980508E-5</v>
      </c>
      <c r="I47" s="71" t="str">
        <f t="shared" si="3"/>
        <v xml:space="preserve"> </v>
      </c>
      <c r="J47" s="71" t="str">
        <f t="shared" si="4"/>
        <v xml:space="preserve"> </v>
      </c>
      <c r="K47" s="71" t="str">
        <f t="shared" si="11"/>
        <v xml:space="preserve"> </v>
      </c>
      <c r="L47" s="71" t="str">
        <f t="shared" si="11"/>
        <v xml:space="preserve"> </v>
      </c>
      <c r="M47" s="9">
        <f t="shared" si="9"/>
        <v>1.1098790401730636E-5</v>
      </c>
      <c r="N47" s="9">
        <f t="shared" si="6"/>
        <v>9.5623175447772967E-6</v>
      </c>
      <c r="O47" s="71">
        <f t="shared" si="7"/>
        <v>8.3848370914196097E-6</v>
      </c>
      <c r="P47" s="2" t="s">
        <v>12</v>
      </c>
    </row>
    <row r="48" spans="2:16">
      <c r="B48" s="2" t="s">
        <v>728</v>
      </c>
      <c r="C48" s="160">
        <v>272928.31</v>
      </c>
      <c r="D48" s="2" t="s">
        <v>609</v>
      </c>
      <c r="E48" s="159" t="s">
        <v>685</v>
      </c>
      <c r="F48" s="71">
        <f t="shared" si="0"/>
        <v>8.6411290971096877E-4</v>
      </c>
      <c r="G48" s="71" t="str">
        <f t="shared" si="1"/>
        <v xml:space="preserve"> </v>
      </c>
      <c r="H48" s="71">
        <f t="shared" si="2"/>
        <v>1.3268483331713773E-3</v>
      </c>
      <c r="I48" s="71" t="str">
        <f t="shared" si="3"/>
        <v xml:space="preserve"> </v>
      </c>
      <c r="J48" s="71" t="str">
        <f t="shared" si="4"/>
        <v xml:space="preserve"> </v>
      </c>
      <c r="K48" s="71" t="str">
        <f t="shared" si="11"/>
        <v xml:space="preserve"> </v>
      </c>
      <c r="L48" s="71" t="str">
        <f t="shared" si="11"/>
        <v xml:space="preserve"> </v>
      </c>
      <c r="M48" s="9">
        <f t="shared" si="9"/>
        <v>1.3191600831726671E-3</v>
      </c>
      <c r="N48" s="9">
        <f t="shared" si="6"/>
        <v>1.1365407536414898E-3</v>
      </c>
      <c r="O48" s="71">
        <f t="shared" si="7"/>
        <v>9.965898980470538E-4</v>
      </c>
      <c r="P48" s="2" t="s">
        <v>12</v>
      </c>
    </row>
    <row r="49" spans="2:16">
      <c r="B49" s="2" t="s">
        <v>729</v>
      </c>
      <c r="C49" s="160">
        <v>1923.82</v>
      </c>
      <c r="D49" s="2" t="s">
        <v>609</v>
      </c>
      <c r="E49" s="159" t="s">
        <v>685</v>
      </c>
      <c r="F49" s="71">
        <f t="shared" si="0"/>
        <v>6.0909683497477997E-6</v>
      </c>
      <c r="G49" s="71" t="str">
        <f t="shared" si="1"/>
        <v xml:space="preserve"> </v>
      </c>
      <c r="H49" s="71">
        <f t="shared" si="2"/>
        <v>9.3527027677039392E-6</v>
      </c>
      <c r="I49" s="71" t="str">
        <f t="shared" si="3"/>
        <v xml:space="preserve"> </v>
      </c>
      <c r="J49" s="71" t="str">
        <f t="shared" si="4"/>
        <v xml:space="preserve"> </v>
      </c>
      <c r="K49" s="71" t="str">
        <f t="shared" si="11"/>
        <v xml:space="preserve"> </v>
      </c>
      <c r="L49" s="71" t="str">
        <f t="shared" si="11"/>
        <v xml:space="preserve"> </v>
      </c>
      <c r="M49" s="9">
        <f t="shared" si="9"/>
        <v>9.2985097486194828E-6</v>
      </c>
      <c r="N49" s="9">
        <f t="shared" si="6"/>
        <v>8.011260659147346E-6</v>
      </c>
      <c r="O49" s="71">
        <f t="shared" si="7"/>
        <v>7.0247735665856107E-6</v>
      </c>
      <c r="P49" s="2" t="s">
        <v>12</v>
      </c>
    </row>
    <row r="50" spans="2:16">
      <c r="B50" s="2" t="s">
        <v>730</v>
      </c>
      <c r="C50" s="160">
        <v>596194.30000000005</v>
      </c>
      <c r="D50" s="2" t="s">
        <v>609</v>
      </c>
      <c r="E50" s="159" t="s">
        <v>685</v>
      </c>
      <c r="F50" s="71">
        <f t="shared" si="0"/>
        <v>1.8875989497978217E-3</v>
      </c>
      <c r="G50" s="71" t="str">
        <f t="shared" si="1"/>
        <v xml:space="preserve"> </v>
      </c>
      <c r="H50" s="71">
        <f t="shared" si="2"/>
        <v>2.898414654021329E-3</v>
      </c>
      <c r="I50" s="71" t="str">
        <f t="shared" si="3"/>
        <v xml:space="preserve"> </v>
      </c>
      <c r="J50" s="71" t="str">
        <f t="shared" si="4"/>
        <v xml:space="preserve"> </v>
      </c>
      <c r="K50" s="71" t="str">
        <f t="shared" si="11"/>
        <v xml:space="preserve"> </v>
      </c>
      <c r="L50" s="71" t="str">
        <f t="shared" si="11"/>
        <v xml:space="preserve"> </v>
      </c>
      <c r="M50" s="9">
        <f t="shared" si="9"/>
        <v>2.8816201674903936E-3</v>
      </c>
      <c r="N50" s="9">
        <f t="shared" si="6"/>
        <v>2.4827000139295207E-3</v>
      </c>
      <c r="O50" s="71">
        <f t="shared" si="7"/>
        <v>2.1769863912367124E-3</v>
      </c>
      <c r="P50" s="2" t="s">
        <v>12</v>
      </c>
    </row>
    <row r="51" spans="2:16">
      <c r="B51" s="2" t="s">
        <v>731</v>
      </c>
      <c r="C51" s="160">
        <v>453981.51</v>
      </c>
      <c r="D51" s="2" t="s">
        <v>609</v>
      </c>
      <c r="E51" s="159" t="s">
        <v>685</v>
      </c>
      <c r="F51" s="71">
        <f t="shared" si="0"/>
        <v>1.4373418556729396E-3</v>
      </c>
      <c r="G51" s="71" t="str">
        <f t="shared" si="1"/>
        <v xml:space="preserve"> </v>
      </c>
      <c r="H51" s="71">
        <f t="shared" si="2"/>
        <v>2.2070433434850526E-3</v>
      </c>
      <c r="I51" s="71" t="str">
        <f t="shared" si="3"/>
        <v xml:space="preserve"> </v>
      </c>
      <c r="J51" s="71" t="str">
        <f t="shared" si="4"/>
        <v xml:space="preserve"> </v>
      </c>
      <c r="K51" s="71" t="str">
        <f t="shared" si="11"/>
        <v xml:space="preserve"> </v>
      </c>
      <c r="L51" s="71" t="str">
        <f t="shared" si="11"/>
        <v xml:space="preserve"> </v>
      </c>
      <c r="M51" s="9">
        <f t="shared" si="9"/>
        <v>2.1942549180422252E-3</v>
      </c>
      <c r="N51" s="9">
        <f t="shared" si="6"/>
        <v>1.8904909040571921E-3</v>
      </c>
      <c r="O51" s="71">
        <f t="shared" si="7"/>
        <v>1.6577004663464467E-3</v>
      </c>
      <c r="P51" s="2" t="s">
        <v>12</v>
      </c>
    </row>
    <row r="52" spans="2:16">
      <c r="B52" s="2" t="s">
        <v>732</v>
      </c>
      <c r="C52" s="160">
        <v>10086.770000000002</v>
      </c>
      <c r="D52" s="2" t="s">
        <v>609</v>
      </c>
      <c r="E52" s="159" t="s">
        <v>685</v>
      </c>
      <c r="F52" s="71">
        <f t="shared" si="0"/>
        <v>3.1935522461137543E-5</v>
      </c>
      <c r="G52" s="71" t="str">
        <f t="shared" si="1"/>
        <v xml:space="preserve"> </v>
      </c>
      <c r="H52" s="71">
        <f t="shared" si="2"/>
        <v>4.9037104144978785E-5</v>
      </c>
      <c r="I52" s="71" t="str">
        <f t="shared" si="3"/>
        <v xml:space="preserve"> </v>
      </c>
      <c r="J52" s="71" t="str">
        <f t="shared" si="4"/>
        <v xml:space="preserve"> </v>
      </c>
      <c r="K52" s="71" t="str">
        <f t="shared" si="11"/>
        <v xml:space="preserve"> </v>
      </c>
      <c r="L52" s="71" t="str">
        <f t="shared" si="11"/>
        <v xml:space="preserve"> </v>
      </c>
      <c r="M52" s="9">
        <f t="shared" si="9"/>
        <v>4.8752965026396735E-5</v>
      </c>
      <c r="N52" s="9">
        <f t="shared" si="6"/>
        <v>4.2003796446064438E-5</v>
      </c>
      <c r="O52" s="71">
        <f t="shared" si="7"/>
        <v>3.6831551428007172E-5</v>
      </c>
      <c r="P52" s="2" t="s">
        <v>12</v>
      </c>
    </row>
    <row r="53" spans="2:16">
      <c r="B53" s="2" t="s">
        <v>733</v>
      </c>
      <c r="C53" s="160">
        <v>1520894.33</v>
      </c>
      <c r="D53" s="2" t="s">
        <v>609</v>
      </c>
      <c r="E53" s="159" t="s">
        <v>685</v>
      </c>
      <c r="F53" s="71">
        <f t="shared" si="0"/>
        <v>4.8152733765845484E-3</v>
      </c>
      <c r="G53" s="71" t="str">
        <f t="shared" si="1"/>
        <v xml:space="preserve"> </v>
      </c>
      <c r="H53" s="71">
        <f t="shared" si="2"/>
        <v>7.3938687660884232E-3</v>
      </c>
      <c r="I53" s="71" t="str">
        <f t="shared" si="3"/>
        <v xml:space="preserve"> </v>
      </c>
      <c r="J53" s="71" t="str">
        <f t="shared" si="4"/>
        <v xml:space="preserve"> </v>
      </c>
      <c r="K53" s="71" t="str">
        <f t="shared" si="11"/>
        <v xml:space="preserve"> </v>
      </c>
      <c r="L53" s="71" t="str">
        <f t="shared" si="11"/>
        <v xml:space="preserve"> </v>
      </c>
      <c r="M53" s="9">
        <f t="shared" si="9"/>
        <v>7.3510259557157624E-3</v>
      </c>
      <c r="N53" s="9">
        <f t="shared" si="6"/>
        <v>6.333378856987276E-3</v>
      </c>
      <c r="O53" s="71">
        <f t="shared" si="7"/>
        <v>5.5535020360293237E-3</v>
      </c>
      <c r="P53" s="2" t="s">
        <v>13</v>
      </c>
    </row>
    <row r="54" spans="2:16">
      <c r="B54" s="2" t="s">
        <v>734</v>
      </c>
      <c r="C54" s="160">
        <v>2201146.5</v>
      </c>
      <c r="D54" s="2" t="s">
        <v>609</v>
      </c>
      <c r="E54" s="159" t="s">
        <v>685</v>
      </c>
      <c r="F54" s="71">
        <f t="shared" si="0"/>
        <v>6.9690062815950275E-3</v>
      </c>
      <c r="G54" s="71" t="str">
        <f t="shared" si="1"/>
        <v xml:space="preserve"> </v>
      </c>
      <c r="H54" s="71">
        <f t="shared" si="2"/>
        <v>1.0700933020070401E-2</v>
      </c>
      <c r="I54" s="71" t="str">
        <f t="shared" si="3"/>
        <v xml:space="preserve"> </v>
      </c>
      <c r="J54" s="71" t="str">
        <f t="shared" si="4"/>
        <v xml:space="preserve"> </v>
      </c>
      <c r="K54" s="71" t="str">
        <f t="shared" si="11"/>
        <v xml:space="preserve"> </v>
      </c>
      <c r="L54" s="71" t="str">
        <f t="shared" si="11"/>
        <v xml:space="preserve"> </v>
      </c>
      <c r="M54" s="9">
        <f t="shared" si="9"/>
        <v>1.063892785623897E-2</v>
      </c>
      <c r="N54" s="9">
        <f t="shared" si="6"/>
        <v>9.1661165600055473E-3</v>
      </c>
      <c r="O54" s="71">
        <f t="shared" si="7"/>
        <v>8.0374233293044224E-3</v>
      </c>
      <c r="P54" s="2" t="s">
        <v>13</v>
      </c>
    </row>
    <row r="55" spans="2:16">
      <c r="B55" s="2" t="s">
        <v>735</v>
      </c>
      <c r="C55" s="160">
        <v>39751.969999999994</v>
      </c>
      <c r="D55" s="2" t="s">
        <v>609</v>
      </c>
      <c r="E55" s="159" t="s">
        <v>685</v>
      </c>
      <c r="F55" s="71">
        <f t="shared" si="0"/>
        <v>1.2585792387547899E-4</v>
      </c>
      <c r="G55" s="71" t="str">
        <f t="shared" si="1"/>
        <v xml:space="preserve"> </v>
      </c>
      <c r="H55" s="71">
        <f t="shared" si="2"/>
        <v>1.9325527327956042E-4</v>
      </c>
      <c r="I55" s="71" t="str">
        <f t="shared" si="3"/>
        <v xml:space="preserve"> </v>
      </c>
      <c r="J55" s="71" t="str">
        <f t="shared" si="4"/>
        <v xml:space="preserve"> </v>
      </c>
      <c r="K55" s="71" t="str">
        <f t="shared" si="11"/>
        <v xml:space="preserve"> </v>
      </c>
      <c r="L55" s="71" t="str">
        <f t="shared" si="11"/>
        <v xml:space="preserve"> </v>
      </c>
      <c r="M55" s="9">
        <f t="shared" si="9"/>
        <v>1.921354807475903E-4</v>
      </c>
      <c r="N55" s="9">
        <f t="shared" si="6"/>
        <v>1.6553700106278419E-4</v>
      </c>
      <c r="O55" s="71">
        <f t="shared" si="7"/>
        <v>1.4515317861115082E-4</v>
      </c>
      <c r="P55" s="2" t="s">
        <v>13</v>
      </c>
    </row>
    <row r="56" spans="2:16">
      <c r="B56" s="2" t="s">
        <v>736</v>
      </c>
      <c r="C56" s="160">
        <v>120439.84</v>
      </c>
      <c r="D56" s="2" t="s">
        <v>609</v>
      </c>
      <c r="E56" s="159" t="s">
        <v>685</v>
      </c>
      <c r="F56" s="71">
        <f t="shared" si="0"/>
        <v>3.8132218892031951E-4</v>
      </c>
      <c r="G56" s="71" t="str">
        <f t="shared" si="1"/>
        <v xml:space="preserve"> </v>
      </c>
      <c r="H56" s="71">
        <f t="shared" si="2"/>
        <v>5.8552152743490541E-4</v>
      </c>
      <c r="I56" s="71" t="str">
        <f t="shared" si="3"/>
        <v xml:space="preserve"> </v>
      </c>
      <c r="J56" s="71" t="str">
        <f t="shared" si="4"/>
        <v xml:space="preserve"> </v>
      </c>
      <c r="K56" s="71" t="str">
        <f t="shared" si="11"/>
        <v xml:space="preserve"> </v>
      </c>
      <c r="L56" s="71" t="str">
        <f t="shared" si="11"/>
        <v xml:space="preserve"> </v>
      </c>
      <c r="M56" s="9">
        <f t="shared" si="9"/>
        <v>5.8212879914034093E-4</v>
      </c>
      <c r="N56" s="9">
        <f t="shared" si="6"/>
        <v>5.0154117952095354E-4</v>
      </c>
      <c r="O56" s="71">
        <f t="shared" si="7"/>
        <v>4.3978262228056692E-4</v>
      </c>
      <c r="P56" s="2" t="s">
        <v>13</v>
      </c>
    </row>
    <row r="57" spans="2:16">
      <c r="B57" s="2" t="s">
        <v>737</v>
      </c>
      <c r="C57" s="160">
        <v>259329.09</v>
      </c>
      <c r="D57" s="2" t="s">
        <v>609</v>
      </c>
      <c r="E57" s="159" t="s">
        <v>685</v>
      </c>
      <c r="F57" s="71">
        <f t="shared" si="0"/>
        <v>8.2105668896201235E-4</v>
      </c>
      <c r="G57" s="71" t="str">
        <f t="shared" si="1"/>
        <v xml:space="preserve"> </v>
      </c>
      <c r="H57" s="71">
        <f t="shared" si="2"/>
        <v>1.2607353587077502E-3</v>
      </c>
      <c r="I57" s="71" t="str">
        <f t="shared" si="3"/>
        <v xml:space="preserve"> </v>
      </c>
      <c r="J57" s="71" t="str">
        <f t="shared" si="4"/>
        <v xml:space="preserve"> </v>
      </c>
      <c r="K57" s="71" t="str">
        <f t="shared" si="11"/>
        <v xml:space="preserve"> </v>
      </c>
      <c r="L57" s="71" t="str">
        <f t="shared" si="11"/>
        <v xml:space="preserve"> </v>
      </c>
      <c r="M57" s="9">
        <f t="shared" si="9"/>
        <v>1.2534301917360353E-3</v>
      </c>
      <c r="N57" s="9">
        <f t="shared" si="6"/>
        <v>1.079910249654064E-3</v>
      </c>
      <c r="O57" s="71">
        <f t="shared" si="7"/>
        <v>9.4693273615967233E-4</v>
      </c>
      <c r="P57" s="2" t="s">
        <v>13</v>
      </c>
    </row>
    <row r="58" spans="2:16">
      <c r="B58" s="2" t="s">
        <v>738</v>
      </c>
      <c r="C58" s="160">
        <v>5639.43</v>
      </c>
      <c r="D58" s="2" t="s">
        <v>609</v>
      </c>
      <c r="E58" s="159" t="s">
        <v>685</v>
      </c>
      <c r="F58" s="71">
        <f t="shared" si="0"/>
        <v>1.7854887484597434E-5</v>
      </c>
      <c r="G58" s="71" t="str">
        <f t="shared" si="1"/>
        <v xml:space="preserve"> </v>
      </c>
      <c r="H58" s="71">
        <f t="shared" si="2"/>
        <v>2.7416240900537802E-5</v>
      </c>
      <c r="I58" s="71" t="str">
        <f t="shared" si="3"/>
        <v xml:space="preserve"> </v>
      </c>
      <c r="J58" s="71" t="str">
        <f t="shared" si="4"/>
        <v xml:space="preserve"> </v>
      </c>
      <c r="K58" s="71" t="str">
        <f t="shared" si="11"/>
        <v xml:space="preserve"> </v>
      </c>
      <c r="L58" s="71" t="str">
        <f t="shared" si="11"/>
        <v xml:space="preserve"> </v>
      </c>
      <c r="M58" s="9">
        <f t="shared" si="9"/>
        <v>2.7257381060419984E-5</v>
      </c>
      <c r="N58" s="9">
        <f t="shared" si="6"/>
        <v>2.3483976514962583E-5</v>
      </c>
      <c r="O58" s="71">
        <f t="shared" si="7"/>
        <v>2.0592216940571307E-5</v>
      </c>
      <c r="P58" s="2" t="s">
        <v>13</v>
      </c>
    </row>
    <row r="59" spans="2:16">
      <c r="B59" s="2" t="s">
        <v>739</v>
      </c>
      <c r="C59" s="160">
        <v>938419.04</v>
      </c>
      <c r="D59" s="2" t="s">
        <v>609</v>
      </c>
      <c r="E59" s="159" t="s">
        <v>685</v>
      </c>
      <c r="F59" s="71">
        <f t="shared" si="0"/>
        <v>2.9711099122790669E-3</v>
      </c>
      <c r="G59" s="71" t="str">
        <f t="shared" si="1"/>
        <v xml:space="preserve"> </v>
      </c>
      <c r="H59" s="71">
        <f t="shared" si="2"/>
        <v>4.5621494488434855E-3</v>
      </c>
      <c r="I59" s="71" t="str">
        <f t="shared" si="3"/>
        <v xml:space="preserve"> </v>
      </c>
      <c r="J59" s="71" t="str">
        <f t="shared" si="4"/>
        <v xml:space="preserve"> </v>
      </c>
      <c r="K59" s="71" t="str">
        <f t="shared" si="11"/>
        <v xml:space="preserve"> </v>
      </c>
      <c r="L59" s="71" t="str">
        <f t="shared" si="11"/>
        <v xml:space="preserve"> </v>
      </c>
      <c r="M59" s="9">
        <f t="shared" si="9"/>
        <v>4.5357146675521287E-3</v>
      </c>
      <c r="N59" s="9">
        <f t="shared" si="6"/>
        <v>3.907808182130771E-3</v>
      </c>
      <c r="O59" s="71">
        <f t="shared" si="7"/>
        <v>3.4266102164301469E-3</v>
      </c>
      <c r="P59" s="2" t="s">
        <v>13</v>
      </c>
    </row>
    <row r="60" spans="2:16">
      <c r="B60" s="2" t="s">
        <v>740</v>
      </c>
      <c r="C60" s="160">
        <v>680781.15</v>
      </c>
      <c r="D60" s="2" t="s">
        <v>609</v>
      </c>
      <c r="E60" s="159" t="s">
        <v>685</v>
      </c>
      <c r="F60" s="71">
        <f t="shared" si="0"/>
        <v>2.155407698098008E-3</v>
      </c>
      <c r="G60" s="71" t="str">
        <f t="shared" si="1"/>
        <v xml:space="preserve"> </v>
      </c>
      <c r="H60" s="71">
        <f t="shared" si="2"/>
        <v>3.309635904505448E-3</v>
      </c>
      <c r="I60" s="71" t="str">
        <f t="shared" si="3"/>
        <v xml:space="preserve"> </v>
      </c>
      <c r="J60" s="71" t="str">
        <f t="shared" si="4"/>
        <v xml:space="preserve"> </v>
      </c>
      <c r="K60" s="71" t="str">
        <f t="shared" si="11"/>
        <v xml:space="preserve"> </v>
      </c>
      <c r="L60" s="71" t="str">
        <f t="shared" si="11"/>
        <v xml:space="preserve"> </v>
      </c>
      <c r="M60" s="9">
        <f t="shared" si="9"/>
        <v>3.2904586499523775E-3</v>
      </c>
      <c r="N60" s="9">
        <f t="shared" si="6"/>
        <v>2.8349405061201612E-3</v>
      </c>
      <c r="O60" s="71">
        <f t="shared" si="7"/>
        <v>2.4858528485771818E-3</v>
      </c>
      <c r="P60" s="2" t="s">
        <v>18</v>
      </c>
    </row>
    <row r="61" spans="2:16">
      <c r="B61" s="2" t="s">
        <v>741</v>
      </c>
      <c r="C61" s="160">
        <v>1076043.8500000001</v>
      </c>
      <c r="D61" s="2" t="s">
        <v>609</v>
      </c>
      <c r="E61" s="159" t="s">
        <v>685</v>
      </c>
      <c r="F61" s="71">
        <f t="shared" si="0"/>
        <v>3.4068410939125126E-3</v>
      </c>
      <c r="G61" s="71" t="str">
        <f t="shared" si="1"/>
        <v xml:space="preserve"> </v>
      </c>
      <c r="H61" s="71">
        <f t="shared" si="2"/>
        <v>5.2312161709857493E-3</v>
      </c>
      <c r="I61" s="71" t="str">
        <f t="shared" si="3"/>
        <v xml:space="preserve"> </v>
      </c>
      <c r="J61" s="71" t="str">
        <f t="shared" si="4"/>
        <v xml:space="preserve"> </v>
      </c>
      <c r="K61" s="71" t="str">
        <f t="shared" si="11"/>
        <v xml:space="preserve"> </v>
      </c>
      <c r="L61" s="71" t="str">
        <f t="shared" si="11"/>
        <v xml:space="preserve"> </v>
      </c>
      <c r="M61" s="9">
        <f t="shared" si="9"/>
        <v>5.2009045696411521E-3</v>
      </c>
      <c r="N61" s="9">
        <f t="shared" si="6"/>
        <v>4.4809118124473435E-3</v>
      </c>
      <c r="O61" s="71">
        <f t="shared" si="7"/>
        <v>3.9291432639056737E-3</v>
      </c>
      <c r="P61" s="2" t="s">
        <v>18</v>
      </c>
    </row>
    <row r="62" spans="2:16">
      <c r="B62" s="2" t="s">
        <v>742</v>
      </c>
      <c r="C62" s="160">
        <v>1123607.68</v>
      </c>
      <c r="D62" s="2" t="s">
        <v>609</v>
      </c>
      <c r="E62" s="159" t="s">
        <v>685</v>
      </c>
      <c r="F62" s="71">
        <f t="shared" si="0"/>
        <v>3.5574319928130252E-3</v>
      </c>
      <c r="G62" s="71" t="str">
        <f t="shared" si="1"/>
        <v xml:space="preserve"> </v>
      </c>
      <c r="H62" s="71">
        <f t="shared" si="2"/>
        <v>5.4624490121473954E-3</v>
      </c>
      <c r="I62" s="71" t="str">
        <f t="shared" si="3"/>
        <v xml:space="preserve"> </v>
      </c>
      <c r="J62" s="71" t="str">
        <f t="shared" si="4"/>
        <v xml:space="preserve"> </v>
      </c>
      <c r="K62" s="71" t="str">
        <f t="shared" si="11"/>
        <v xml:space="preserve"> </v>
      </c>
      <c r="L62" s="71" t="str">
        <f t="shared" si="11"/>
        <v xml:space="preserve"> </v>
      </c>
      <c r="M62" s="9">
        <f t="shared" si="9"/>
        <v>5.430797562195902E-3</v>
      </c>
      <c r="N62" s="9">
        <f t="shared" si="6"/>
        <v>4.6789793240011122E-3</v>
      </c>
      <c r="O62" s="71">
        <f t="shared" si="7"/>
        <v>4.1028212253103637E-3</v>
      </c>
      <c r="P62" s="2" t="s">
        <v>18</v>
      </c>
    </row>
    <row r="63" spans="2:16">
      <c r="B63" s="2" t="s">
        <v>743</v>
      </c>
      <c r="C63" s="160">
        <v>1128291.6499999999</v>
      </c>
      <c r="D63" s="2" t="s">
        <v>609</v>
      </c>
      <c r="E63" s="159" t="s">
        <v>685</v>
      </c>
      <c r="F63" s="71">
        <f t="shared" si="0"/>
        <v>3.5722618173398353E-3</v>
      </c>
      <c r="G63" s="71" t="str">
        <f t="shared" si="1"/>
        <v xml:space="preserve"> </v>
      </c>
      <c r="H63" s="71">
        <f t="shared" si="2"/>
        <v>5.4852202585128776E-3</v>
      </c>
      <c r="I63" s="71" t="str">
        <f t="shared" si="3"/>
        <v xml:space="preserve"> </v>
      </c>
      <c r="J63" s="71" t="str">
        <f t="shared" si="4"/>
        <v xml:space="preserve"> </v>
      </c>
      <c r="K63" s="71" t="str">
        <f t="shared" ref="K63:L82" si="12">IF($E63=$K$2,$C63/SUMIF($E:$E,$K$2,$C:$C)," ")</f>
        <v xml:space="preserve"> </v>
      </c>
      <c r="L63" s="71" t="str">
        <f t="shared" si="12"/>
        <v xml:space="preserve"> </v>
      </c>
      <c r="M63" s="9">
        <f t="shared" si="9"/>
        <v>5.4534368635376284E-3</v>
      </c>
      <c r="N63" s="9">
        <f t="shared" si="6"/>
        <v>4.6984845295762832E-3</v>
      </c>
      <c r="O63" s="71">
        <f t="shared" si="7"/>
        <v>4.1199246074576949E-3</v>
      </c>
      <c r="P63" s="2" t="s">
        <v>18</v>
      </c>
    </row>
    <row r="64" spans="2:16">
      <c r="B64" s="2" t="s">
        <v>744</v>
      </c>
      <c r="C64" s="160">
        <v>43247.819999999992</v>
      </c>
      <c r="D64" s="2" t="s">
        <v>609</v>
      </c>
      <c r="E64" s="159" t="s">
        <v>685</v>
      </c>
      <c r="F64" s="71">
        <f t="shared" si="0"/>
        <v>1.3692606523250088E-4</v>
      </c>
      <c r="G64" s="71" t="str">
        <f t="shared" si="1"/>
        <v xml:space="preserve"> </v>
      </c>
      <c r="H64" s="71">
        <f t="shared" si="2"/>
        <v>2.1025044225091836E-4</v>
      </c>
      <c r="I64" s="71" t="str">
        <f t="shared" si="3"/>
        <v xml:space="preserve"> </v>
      </c>
      <c r="J64" s="71" t="str">
        <f t="shared" si="4"/>
        <v xml:space="preserve"> </v>
      </c>
      <c r="K64" s="71" t="str">
        <f t="shared" si="12"/>
        <v xml:space="preserve"> </v>
      </c>
      <c r="L64" s="71" t="str">
        <f t="shared" si="12"/>
        <v xml:space="preserve"> </v>
      </c>
      <c r="M64" s="9">
        <f t="shared" si="9"/>
        <v>2.0903217342399007E-4</v>
      </c>
      <c r="N64" s="9">
        <f t="shared" si="6"/>
        <v>1.8009458211261224E-4</v>
      </c>
      <c r="O64" s="71">
        <f t="shared" si="7"/>
        <v>1.5791817464651185E-4</v>
      </c>
      <c r="P64" s="2" t="s">
        <v>18</v>
      </c>
    </row>
    <row r="65" spans="2:16">
      <c r="B65" s="2" t="s">
        <v>745</v>
      </c>
      <c r="C65" s="160">
        <v>225608.05000000005</v>
      </c>
      <c r="D65" s="2" t="s">
        <v>609</v>
      </c>
      <c r="E65" s="159" t="s">
        <v>685</v>
      </c>
      <c r="F65" s="71">
        <f t="shared" si="0"/>
        <v>7.1429317295709544E-4</v>
      </c>
      <c r="G65" s="71" t="str">
        <f t="shared" si="1"/>
        <v xml:space="preserve"> </v>
      </c>
      <c r="H65" s="71">
        <f t="shared" si="2"/>
        <v>1.0967996141277715E-3</v>
      </c>
      <c r="I65" s="71" t="str">
        <f t="shared" si="3"/>
        <v xml:space="preserve"> </v>
      </c>
      <c r="J65" s="71" t="str">
        <f t="shared" si="4"/>
        <v xml:space="preserve"> </v>
      </c>
      <c r="K65" s="71" t="str">
        <f t="shared" si="12"/>
        <v xml:space="preserve"> </v>
      </c>
      <c r="L65" s="71" t="str">
        <f t="shared" si="12"/>
        <v xml:space="preserve"> </v>
      </c>
      <c r="M65" s="9">
        <f t="shared" si="9"/>
        <v>1.0904443514944393E-3</v>
      </c>
      <c r="N65" s="9">
        <f t="shared" si="6"/>
        <v>9.3948752760234725E-4</v>
      </c>
      <c r="O65" s="71">
        <f t="shared" si="7"/>
        <v>8.238013255132627E-4</v>
      </c>
      <c r="P65" s="2" t="s">
        <v>18</v>
      </c>
    </row>
    <row r="66" spans="2:16">
      <c r="B66" s="2" t="s">
        <v>746</v>
      </c>
      <c r="C66" s="160">
        <v>426082.57</v>
      </c>
      <c r="D66" s="2" t="s">
        <v>609</v>
      </c>
      <c r="E66" s="159" t="s">
        <v>685</v>
      </c>
      <c r="F66" s="71">
        <f t="shared" si="0"/>
        <v>1.3490115750169982E-3</v>
      </c>
      <c r="G66" s="71" t="str">
        <f t="shared" si="1"/>
        <v xml:space="preserve"> </v>
      </c>
      <c r="H66" s="71">
        <f t="shared" si="2"/>
        <v>2.07141189493269E-3</v>
      </c>
      <c r="I66" s="71" t="str">
        <f t="shared" si="3"/>
        <v xml:space="preserve"> </v>
      </c>
      <c r="J66" s="71" t="str">
        <f t="shared" si="4"/>
        <v xml:space="preserve"> </v>
      </c>
      <c r="K66" s="71" t="str">
        <f t="shared" si="12"/>
        <v xml:space="preserve"> </v>
      </c>
      <c r="L66" s="71" t="str">
        <f t="shared" si="12"/>
        <v xml:space="preserve"> </v>
      </c>
      <c r="M66" s="9">
        <f t="shared" si="9"/>
        <v>2.0594093682682595E-3</v>
      </c>
      <c r="N66" s="9">
        <f t="shared" si="6"/>
        <v>1.774312841424559E-3</v>
      </c>
      <c r="O66" s="71">
        <f t="shared" si="7"/>
        <v>1.5558282869077478E-3</v>
      </c>
      <c r="P66" s="2" t="s">
        <v>18</v>
      </c>
    </row>
    <row r="67" spans="2:16">
      <c r="B67" s="2" t="s">
        <v>747</v>
      </c>
      <c r="C67" s="160">
        <v>9858.65</v>
      </c>
      <c r="D67" s="2" t="s">
        <v>609</v>
      </c>
      <c r="E67" s="159" t="s">
        <v>685</v>
      </c>
      <c r="F67" s="71">
        <f t="shared" ref="F67:F130" si="13">C67/$C$768</f>
        <v>3.1213276253101199E-5</v>
      </c>
      <c r="G67" s="71" t="str">
        <f t="shared" ref="G67:G130" si="14">IF($E67=$G$2,$C67/SUMIF($E:$E,$G$2,$C:$C)," ")</f>
        <v xml:space="preserve"> </v>
      </c>
      <c r="H67" s="71">
        <f t="shared" ref="H67:H130" si="15">IF($E67=$H$2,$C67/SUMIF($E:$E,$H$2,$C:$C)," ")</f>
        <v>4.7928092618241024E-5</v>
      </c>
      <c r="I67" s="71" t="str">
        <f t="shared" ref="I67:I130" si="16">IF($E67=$I$2,C67/SUMIF($E:$E,$I$2,$C:$C)," ")</f>
        <v xml:space="preserve"> </v>
      </c>
      <c r="J67" s="71" t="str">
        <f t="shared" ref="J67:J130" si="17">IF($E67=$J$2,C67/SUMIF($E:$E,$J$2,$C:$C)," ")</f>
        <v xml:space="preserve"> </v>
      </c>
      <c r="K67" s="71" t="str">
        <f t="shared" si="12"/>
        <v xml:space="preserve"> </v>
      </c>
      <c r="L67" s="71" t="str">
        <f t="shared" si="12"/>
        <v xml:space="preserve"> </v>
      </c>
      <c r="M67" s="9">
        <f t="shared" si="9"/>
        <v>4.7650379522630736E-5</v>
      </c>
      <c r="N67" s="9">
        <f t="shared" ref="N67:N130" si="18">C67/$G$785</f>
        <v>4.1053848539521879E-5</v>
      </c>
      <c r="O67" s="71">
        <f t="shared" si="7"/>
        <v>3.5998577789096295E-5</v>
      </c>
      <c r="P67" s="2" t="s">
        <v>18</v>
      </c>
    </row>
    <row r="68" spans="2:16">
      <c r="B68" s="2" t="s">
        <v>748</v>
      </c>
      <c r="C68" s="160">
        <v>547037.56000000006</v>
      </c>
      <c r="D68" s="2" t="s">
        <v>609</v>
      </c>
      <c r="E68" s="159" t="s">
        <v>685</v>
      </c>
      <c r="F68" s="71">
        <f t="shared" si="13"/>
        <v>1.7319647701361165E-3</v>
      </c>
      <c r="G68" s="71" t="str">
        <f t="shared" si="14"/>
        <v xml:space="preserve"> </v>
      </c>
      <c r="H68" s="71">
        <f t="shared" si="15"/>
        <v>2.6594378379734126E-3</v>
      </c>
      <c r="I68" s="71" t="str">
        <f t="shared" si="16"/>
        <v xml:space="preserve"> </v>
      </c>
      <c r="J68" s="71" t="str">
        <f t="shared" si="17"/>
        <v xml:space="preserve"> </v>
      </c>
      <c r="K68" s="71" t="str">
        <f t="shared" si="12"/>
        <v xml:space="preserve"> </v>
      </c>
      <c r="L68" s="71" t="str">
        <f t="shared" si="12"/>
        <v xml:space="preserve"> </v>
      </c>
      <c r="M68" s="9">
        <f t="shared" si="9"/>
        <v>2.6440280715040992E-3</v>
      </c>
      <c r="N68" s="9">
        <f t="shared" si="18"/>
        <v>2.2779992325186117E-3</v>
      </c>
      <c r="O68" s="71">
        <f t="shared" ref="O68:O131" si="19">C68/$G$787</f>
        <v>1.9974919646419576E-3</v>
      </c>
      <c r="P68" s="2" t="s">
        <v>17</v>
      </c>
    </row>
    <row r="69" spans="2:16">
      <c r="B69" s="2" t="s">
        <v>749</v>
      </c>
      <c r="C69" s="160">
        <v>53586.970000000016</v>
      </c>
      <c r="D69" s="2" t="s">
        <v>609</v>
      </c>
      <c r="E69" s="159" t="s">
        <v>685</v>
      </c>
      <c r="F69" s="71">
        <f t="shared" si="13"/>
        <v>1.6966064300656244E-4</v>
      </c>
      <c r="G69" s="71" t="str">
        <f t="shared" si="14"/>
        <v xml:space="preserve"> </v>
      </c>
      <c r="H69" s="71">
        <f t="shared" si="15"/>
        <v>2.6051449856632542E-4</v>
      </c>
      <c r="I69" s="71" t="str">
        <f t="shared" si="16"/>
        <v xml:space="preserve"> </v>
      </c>
      <c r="J69" s="71" t="str">
        <f t="shared" si="17"/>
        <v xml:space="preserve"> </v>
      </c>
      <c r="K69" s="71" t="str">
        <f t="shared" si="12"/>
        <v xml:space="preserve"> </v>
      </c>
      <c r="L69" s="71" t="str">
        <f t="shared" si="12"/>
        <v xml:space="preserve"> </v>
      </c>
      <c r="M69" s="9">
        <f t="shared" si="9"/>
        <v>2.590049812061315E-4</v>
      </c>
      <c r="N69" s="9">
        <f t="shared" si="18"/>
        <v>2.231493510847736E-4</v>
      </c>
      <c r="O69" s="71">
        <f t="shared" si="19"/>
        <v>1.9567128440780128E-4</v>
      </c>
      <c r="P69" s="2" t="s">
        <v>17</v>
      </c>
    </row>
    <row r="70" spans="2:16">
      <c r="B70" s="2" t="s">
        <v>750</v>
      </c>
      <c r="C70" s="160">
        <v>511932.2900000001</v>
      </c>
      <c r="D70" s="2" t="s">
        <v>609</v>
      </c>
      <c r="E70" s="159" t="s">
        <v>685</v>
      </c>
      <c r="F70" s="71">
        <f t="shared" si="13"/>
        <v>1.6208186709795681E-3</v>
      </c>
      <c r="G70" s="71" t="str">
        <f t="shared" si="14"/>
        <v xml:space="preserve"> </v>
      </c>
      <c r="H70" s="71">
        <f t="shared" si="15"/>
        <v>2.4887726219500871E-3</v>
      </c>
      <c r="I70" s="71" t="str">
        <f t="shared" si="16"/>
        <v xml:space="preserve"> </v>
      </c>
      <c r="J70" s="71" t="str">
        <f t="shared" si="17"/>
        <v xml:space="preserve"> </v>
      </c>
      <c r="K70" s="71" t="str">
        <f t="shared" si="12"/>
        <v xml:space="preserve"> </v>
      </c>
      <c r="L70" s="71" t="str">
        <f t="shared" si="12"/>
        <v xml:space="preserve"> </v>
      </c>
      <c r="M70" s="9">
        <f t="shared" si="9"/>
        <v>2.474351752865703E-3</v>
      </c>
      <c r="N70" s="9">
        <f t="shared" si="18"/>
        <v>2.1318122355647672E-3</v>
      </c>
      <c r="O70" s="71">
        <f t="shared" si="19"/>
        <v>1.8693060778418146E-3</v>
      </c>
      <c r="P70" s="2" t="s">
        <v>17</v>
      </c>
    </row>
    <row r="71" spans="2:16">
      <c r="B71" s="2" t="s">
        <v>751</v>
      </c>
      <c r="C71" s="160">
        <v>714430.08</v>
      </c>
      <c r="D71" s="2" t="s">
        <v>609</v>
      </c>
      <c r="E71" s="159" t="s">
        <v>685</v>
      </c>
      <c r="F71" s="71">
        <f t="shared" si="13"/>
        <v>2.2619429080619749E-3</v>
      </c>
      <c r="G71" s="71" t="str">
        <f t="shared" si="14"/>
        <v xml:space="preserve"> </v>
      </c>
      <c r="H71" s="71">
        <f t="shared" si="15"/>
        <v>3.473221084377409E-3</v>
      </c>
      <c r="I71" s="71" t="str">
        <f t="shared" si="16"/>
        <v xml:space="preserve"> </v>
      </c>
      <c r="J71" s="71" t="str">
        <f t="shared" si="17"/>
        <v xml:space="preserve"> </v>
      </c>
      <c r="K71" s="71" t="str">
        <f t="shared" si="12"/>
        <v xml:space="preserve"> </v>
      </c>
      <c r="L71" s="71" t="str">
        <f t="shared" si="12"/>
        <v xml:space="preserve"> </v>
      </c>
      <c r="M71" s="9">
        <f t="shared" si="9"/>
        <v>3.4530959567875357E-3</v>
      </c>
      <c r="N71" s="9">
        <f t="shared" si="18"/>
        <v>2.9750629443583551E-3</v>
      </c>
      <c r="O71" s="71">
        <f t="shared" si="19"/>
        <v>2.6087209516262658E-3</v>
      </c>
      <c r="P71" s="2" t="s">
        <v>17</v>
      </c>
    </row>
    <row r="72" spans="2:16">
      <c r="B72" s="2" t="s">
        <v>752</v>
      </c>
      <c r="C72" s="160">
        <v>500966.25</v>
      </c>
      <c r="D72" s="2" t="s">
        <v>609</v>
      </c>
      <c r="E72" s="159" t="s">
        <v>685</v>
      </c>
      <c r="F72" s="71">
        <f t="shared" si="13"/>
        <v>1.5860993092086805E-3</v>
      </c>
      <c r="G72" s="71" t="str">
        <f t="shared" si="14"/>
        <v xml:space="preserve"> </v>
      </c>
      <c r="H72" s="71">
        <f t="shared" si="15"/>
        <v>2.4354609230080068E-3</v>
      </c>
      <c r="I72" s="71" t="str">
        <f t="shared" si="16"/>
        <v xml:space="preserve"> </v>
      </c>
      <c r="J72" s="71" t="str">
        <f t="shared" si="17"/>
        <v xml:space="preserve"> </v>
      </c>
      <c r="K72" s="71" t="str">
        <f t="shared" si="12"/>
        <v xml:space="preserve"> </v>
      </c>
      <c r="L72" s="71" t="str">
        <f t="shared" si="12"/>
        <v xml:space="preserve"> </v>
      </c>
      <c r="M72" s="9">
        <f t="shared" si="9"/>
        <v>2.4213489616254874E-3</v>
      </c>
      <c r="N72" s="9">
        <f t="shared" si="18"/>
        <v>2.0861469421180642E-3</v>
      </c>
      <c r="O72" s="71">
        <f t="shared" si="19"/>
        <v>1.8292638972209035E-3</v>
      </c>
      <c r="P72" s="2" t="s">
        <v>17</v>
      </c>
    </row>
    <row r="73" spans="2:16">
      <c r="B73" s="2" t="s">
        <v>753</v>
      </c>
      <c r="C73" s="160">
        <v>36208.109999999993</v>
      </c>
      <c r="D73" s="2" t="s">
        <v>609</v>
      </c>
      <c r="E73" s="159" t="s">
        <v>685</v>
      </c>
      <c r="F73" s="71">
        <f t="shared" si="13"/>
        <v>1.1463777900956782E-4</v>
      </c>
      <c r="G73" s="71" t="str">
        <f t="shared" si="14"/>
        <v xml:space="preserve"> </v>
      </c>
      <c r="H73" s="71">
        <f t="shared" si="15"/>
        <v>1.760267023995637E-4</v>
      </c>
      <c r="I73" s="71" t="str">
        <f t="shared" si="16"/>
        <v xml:space="preserve"> </v>
      </c>
      <c r="J73" s="71" t="str">
        <f t="shared" si="17"/>
        <v xml:space="preserve"> </v>
      </c>
      <c r="K73" s="71" t="str">
        <f t="shared" si="12"/>
        <v xml:space="preserve"> </v>
      </c>
      <c r="L73" s="71" t="str">
        <f t="shared" si="12"/>
        <v xml:space="preserve"> </v>
      </c>
      <c r="M73" s="9">
        <f t="shared" si="9"/>
        <v>1.7500673857953787E-4</v>
      </c>
      <c r="N73" s="9">
        <f t="shared" si="18"/>
        <v>1.5077949453955127E-4</v>
      </c>
      <c r="O73" s="71">
        <f t="shared" si="19"/>
        <v>1.322128754374235E-4</v>
      </c>
      <c r="P73" s="2" t="s">
        <v>17</v>
      </c>
    </row>
    <row r="74" spans="2:16">
      <c r="B74" s="2" t="s">
        <v>754</v>
      </c>
      <c r="C74" s="160">
        <v>417029.42</v>
      </c>
      <c r="D74" s="2" t="s">
        <v>609</v>
      </c>
      <c r="E74" s="159" t="s">
        <v>685</v>
      </c>
      <c r="F74" s="71">
        <f t="shared" si="13"/>
        <v>1.3203485763396171E-3</v>
      </c>
      <c r="G74" s="71" t="str">
        <f t="shared" si="14"/>
        <v xml:space="preserve"> </v>
      </c>
      <c r="H74" s="71">
        <f t="shared" si="15"/>
        <v>2.0273997622688028E-3</v>
      </c>
      <c r="I74" s="71" t="str">
        <f t="shared" si="16"/>
        <v xml:space="preserve"> </v>
      </c>
      <c r="J74" s="71" t="str">
        <f t="shared" si="17"/>
        <v xml:space="preserve"> </v>
      </c>
      <c r="K74" s="71" t="str">
        <f t="shared" si="12"/>
        <v xml:space="preserve"> </v>
      </c>
      <c r="L74" s="71" t="str">
        <f t="shared" si="12"/>
        <v xml:space="preserve"> </v>
      </c>
      <c r="M74" s="9">
        <f t="shared" si="9"/>
        <v>2.0156522581796263E-3</v>
      </c>
      <c r="N74" s="9">
        <f t="shared" si="18"/>
        <v>1.7366132934229996E-3</v>
      </c>
      <c r="O74" s="71">
        <f t="shared" si="19"/>
        <v>1.5227709692718283E-3</v>
      </c>
      <c r="P74" s="2" t="s">
        <v>646</v>
      </c>
    </row>
    <row r="75" spans="2:16">
      <c r="B75" s="2" t="s">
        <v>755</v>
      </c>
      <c r="C75" s="160">
        <v>230890.71000000005</v>
      </c>
      <c r="D75" s="2" t="s">
        <v>609</v>
      </c>
      <c r="E75" s="159" t="s">
        <v>685</v>
      </c>
      <c r="F75" s="71">
        <f t="shared" si="13"/>
        <v>7.3101849801998013E-4</v>
      </c>
      <c r="G75" s="71" t="str">
        <f t="shared" si="14"/>
        <v xml:space="preserve"> </v>
      </c>
      <c r="H75" s="71">
        <f t="shared" si="15"/>
        <v>1.1224814080600723E-3</v>
      </c>
      <c r="I75" s="71" t="str">
        <f t="shared" si="16"/>
        <v xml:space="preserve"> </v>
      </c>
      <c r="J75" s="71" t="str">
        <f t="shared" si="17"/>
        <v xml:space="preserve"> </v>
      </c>
      <c r="K75" s="71" t="str">
        <f t="shared" si="12"/>
        <v xml:space="preserve"> </v>
      </c>
      <c r="L75" s="71" t="str">
        <f t="shared" si="12"/>
        <v xml:space="preserve"> </v>
      </c>
      <c r="M75" s="9">
        <f t="shared" si="9"/>
        <v>1.1159773356138696E-3</v>
      </c>
      <c r="N75" s="9">
        <f t="shared" si="18"/>
        <v>9.6148582590138319E-4</v>
      </c>
      <c r="O75" s="71">
        <f t="shared" si="19"/>
        <v>8.4309080702881986E-4</v>
      </c>
      <c r="P75" s="2" t="s">
        <v>646</v>
      </c>
    </row>
    <row r="76" spans="2:16">
      <c r="B76" s="2" t="s">
        <v>756</v>
      </c>
      <c r="C76" s="160">
        <v>536324.89999999991</v>
      </c>
      <c r="D76" s="2" t="s">
        <v>609</v>
      </c>
      <c r="E76" s="159" t="s">
        <v>685</v>
      </c>
      <c r="F76" s="71">
        <f t="shared" si="13"/>
        <v>1.6980476297583211E-3</v>
      </c>
      <c r="G76" s="71" t="str">
        <f t="shared" si="14"/>
        <v xml:space="preserve"> </v>
      </c>
      <c r="H76" s="71">
        <f t="shared" si="15"/>
        <v>2.6073579527287052E-3</v>
      </c>
      <c r="I76" s="71" t="str">
        <f t="shared" si="16"/>
        <v xml:space="preserve"> </v>
      </c>
      <c r="J76" s="71" t="str">
        <f t="shared" si="17"/>
        <v xml:space="preserve"> </v>
      </c>
      <c r="K76" s="71" t="str">
        <f t="shared" si="12"/>
        <v xml:space="preserve"> </v>
      </c>
      <c r="L76" s="71" t="str">
        <f t="shared" si="12"/>
        <v xml:space="preserve"> </v>
      </c>
      <c r="M76" s="9">
        <f t="shared" si="9"/>
        <v>2.5922499563770874E-3</v>
      </c>
      <c r="N76" s="9">
        <f t="shared" si="18"/>
        <v>2.2333890758444832E-3</v>
      </c>
      <c r="O76" s="71">
        <f t="shared" si="19"/>
        <v>1.9583749938256543E-3</v>
      </c>
      <c r="P76" s="2" t="s">
        <v>19</v>
      </c>
    </row>
    <row r="77" spans="2:16">
      <c r="B77" s="2" t="s">
        <v>757</v>
      </c>
      <c r="C77" s="160">
        <v>1922033.6</v>
      </c>
      <c r="D77" s="2" t="s">
        <v>609</v>
      </c>
      <c r="E77" s="159" t="s">
        <v>685</v>
      </c>
      <c r="F77" s="71">
        <f t="shared" si="13"/>
        <v>6.0853124641348068E-3</v>
      </c>
      <c r="G77" s="71" t="str">
        <f t="shared" si="14"/>
        <v xml:space="preserve"> </v>
      </c>
      <c r="H77" s="71">
        <f t="shared" si="15"/>
        <v>9.3440181359690441E-3</v>
      </c>
      <c r="I77" s="71" t="str">
        <f t="shared" si="16"/>
        <v xml:space="preserve"> </v>
      </c>
      <c r="J77" s="71" t="str">
        <f t="shared" si="17"/>
        <v xml:space="preserve"> </v>
      </c>
      <c r="K77" s="71" t="str">
        <f t="shared" si="12"/>
        <v xml:space="preserve"> </v>
      </c>
      <c r="L77" s="71" t="str">
        <f t="shared" si="12"/>
        <v xml:space="preserve"> </v>
      </c>
      <c r="M77" s="9">
        <f t="shared" si="9"/>
        <v>9.2898754388530125E-3</v>
      </c>
      <c r="N77" s="9">
        <f t="shared" si="18"/>
        <v>8.0038216492391932E-3</v>
      </c>
      <c r="O77" s="71">
        <f t="shared" si="19"/>
        <v>7.0182505782086591E-3</v>
      </c>
      <c r="P77" s="2" t="s">
        <v>19</v>
      </c>
    </row>
    <row r="78" spans="2:16">
      <c r="B78" s="2" t="s">
        <v>758</v>
      </c>
      <c r="C78" s="160">
        <v>2501826.58</v>
      </c>
      <c r="D78" s="2" t="s">
        <v>609</v>
      </c>
      <c r="E78" s="159" t="s">
        <v>685</v>
      </c>
      <c r="F78" s="71">
        <f t="shared" si="13"/>
        <v>7.9209835199435408E-3</v>
      </c>
      <c r="G78" s="71" t="str">
        <f t="shared" si="14"/>
        <v xml:space="preserve"> </v>
      </c>
      <c r="H78" s="71">
        <f t="shared" si="15"/>
        <v>1.2162697330873617E-2</v>
      </c>
      <c r="I78" s="71" t="str">
        <f t="shared" si="16"/>
        <v xml:space="preserve"> </v>
      </c>
      <c r="J78" s="71" t="str">
        <f t="shared" si="17"/>
        <v xml:space="preserve"> </v>
      </c>
      <c r="K78" s="71" t="str">
        <f t="shared" si="12"/>
        <v xml:space="preserve"> </v>
      </c>
      <c r="L78" s="71" t="str">
        <f t="shared" si="12"/>
        <v xml:space="preserve"> </v>
      </c>
      <c r="M78" s="9">
        <f t="shared" ref="M78:M141" si="20">C78/$G$783</f>
        <v>1.2092222163968221E-2</v>
      </c>
      <c r="N78" s="9">
        <f t="shared" si="18"/>
        <v>1.0418222524125515E-2</v>
      </c>
      <c r="O78" s="71">
        <f t="shared" si="19"/>
        <v>9.1353480197551122E-3</v>
      </c>
      <c r="P78" s="2" t="s">
        <v>19</v>
      </c>
    </row>
    <row r="79" spans="2:16">
      <c r="B79" s="2" t="s">
        <v>759</v>
      </c>
      <c r="C79" s="160">
        <v>21336.53</v>
      </c>
      <c r="D79" s="2" t="s">
        <v>609</v>
      </c>
      <c r="E79" s="159" t="s">
        <v>685</v>
      </c>
      <c r="F79" s="71">
        <f t="shared" si="13"/>
        <v>6.7553164497429291E-5</v>
      </c>
      <c r="G79" s="71" t="str">
        <f t="shared" si="14"/>
        <v xml:space="preserve"> </v>
      </c>
      <c r="H79" s="71">
        <f t="shared" si="15"/>
        <v>1.0372811551194922E-4</v>
      </c>
      <c r="I79" s="71" t="str">
        <f t="shared" si="16"/>
        <v xml:space="preserve"> </v>
      </c>
      <c r="J79" s="71" t="str">
        <f t="shared" si="17"/>
        <v xml:space="preserve"> </v>
      </c>
      <c r="K79" s="71" t="str">
        <f t="shared" si="12"/>
        <v xml:space="preserve"> </v>
      </c>
      <c r="L79" s="71" t="str">
        <f t="shared" si="12"/>
        <v xml:space="preserve"> </v>
      </c>
      <c r="M79" s="9">
        <f t="shared" si="20"/>
        <v>1.0312707644515186E-4</v>
      </c>
      <c r="N79" s="9">
        <f t="shared" si="18"/>
        <v>8.8850569903482185E-5</v>
      </c>
      <c r="O79" s="71">
        <f t="shared" si="19"/>
        <v>7.7909727493560146E-5</v>
      </c>
      <c r="P79" s="2" t="s">
        <v>19</v>
      </c>
    </row>
    <row r="80" spans="2:16">
      <c r="B80" s="2" t="s">
        <v>760</v>
      </c>
      <c r="C80" s="160">
        <v>1580.2299999999991</v>
      </c>
      <c r="D80" s="2" t="s">
        <v>609</v>
      </c>
      <c r="E80" s="159" t="s">
        <v>685</v>
      </c>
      <c r="F80" s="71">
        <f t="shared" si="13"/>
        <v>5.0031348646557168E-6</v>
      </c>
      <c r="G80" s="71" t="str">
        <f t="shared" si="14"/>
        <v xml:space="preserve"> </v>
      </c>
      <c r="H80" s="71">
        <f t="shared" si="15"/>
        <v>7.6823307246045835E-6</v>
      </c>
      <c r="I80" s="71" t="str">
        <f t="shared" si="16"/>
        <v xml:space="preserve"> </v>
      </c>
      <c r="J80" s="71" t="str">
        <f t="shared" si="17"/>
        <v xml:space="preserve"> </v>
      </c>
      <c r="K80" s="71" t="str">
        <f t="shared" si="12"/>
        <v xml:space="preserve"> </v>
      </c>
      <c r="L80" s="71" t="str">
        <f t="shared" si="12"/>
        <v xml:space="preserve"> </v>
      </c>
      <c r="M80" s="9">
        <f t="shared" si="20"/>
        <v>7.6378164589519585E-6</v>
      </c>
      <c r="N80" s="9">
        <f t="shared" si="18"/>
        <v>6.5804672117996496E-6</v>
      </c>
      <c r="O80" s="71">
        <f t="shared" si="19"/>
        <v>5.7701645336494958E-6</v>
      </c>
      <c r="P80" s="2" t="s">
        <v>647</v>
      </c>
    </row>
    <row r="81" spans="2:16">
      <c r="B81" s="2" t="s">
        <v>761</v>
      </c>
      <c r="C81" s="160">
        <v>196570.25</v>
      </c>
      <c r="D81" s="2" t="s">
        <v>609</v>
      </c>
      <c r="E81" s="159" t="s">
        <v>685</v>
      </c>
      <c r="F81" s="71">
        <f t="shared" si="13"/>
        <v>6.2235717024046553E-4</v>
      </c>
      <c r="G81" s="71" t="str">
        <f t="shared" si="14"/>
        <v xml:space="preserve"> </v>
      </c>
      <c r="H81" s="71">
        <f t="shared" si="15"/>
        <v>9.5563156699860451E-4</v>
      </c>
      <c r="I81" s="71" t="str">
        <f t="shared" si="16"/>
        <v xml:space="preserve"> </v>
      </c>
      <c r="J81" s="71" t="str">
        <f t="shared" si="17"/>
        <v xml:space="preserve"> </v>
      </c>
      <c r="K81" s="71" t="str">
        <f t="shared" si="12"/>
        <v xml:space="preserve"> </v>
      </c>
      <c r="L81" s="71" t="str">
        <f t="shared" si="12"/>
        <v xml:space="preserve"> </v>
      </c>
      <c r="M81" s="9">
        <f t="shared" si="20"/>
        <v>9.5009428424362415E-4</v>
      </c>
      <c r="N81" s="9">
        <f t="shared" si="18"/>
        <v>8.1856697122587279E-4</v>
      </c>
      <c r="O81" s="71">
        <f t="shared" si="19"/>
        <v>7.1777063144011662E-4</v>
      </c>
      <c r="P81" s="2" t="s">
        <v>647</v>
      </c>
    </row>
    <row r="82" spans="2:16">
      <c r="B82" s="2" t="s">
        <v>762</v>
      </c>
      <c r="C82" s="160">
        <v>274150.31</v>
      </c>
      <c r="D82" s="2" t="s">
        <v>609</v>
      </c>
      <c r="E82" s="159" t="s">
        <v>685</v>
      </c>
      <c r="F82" s="71">
        <f t="shared" si="13"/>
        <v>8.679818596768657E-4</v>
      </c>
      <c r="G82" s="71" t="str">
        <f t="shared" si="14"/>
        <v xml:space="preserve"> </v>
      </c>
      <c r="H82" s="71">
        <f t="shared" si="15"/>
        <v>1.3327891190984048E-3</v>
      </c>
      <c r="I82" s="71" t="str">
        <f t="shared" si="16"/>
        <v xml:space="preserve"> </v>
      </c>
      <c r="J82" s="71" t="str">
        <f t="shared" si="17"/>
        <v xml:space="preserve"> </v>
      </c>
      <c r="K82" s="71" t="str">
        <f t="shared" si="12"/>
        <v xml:space="preserve"> </v>
      </c>
      <c r="L82" s="71" t="str">
        <f t="shared" si="12"/>
        <v xml:space="preserve"> </v>
      </c>
      <c r="M82" s="9">
        <f t="shared" si="20"/>
        <v>1.3250664459887377E-3</v>
      </c>
      <c r="N82" s="9">
        <f t="shared" si="18"/>
        <v>1.1416294628375052E-3</v>
      </c>
      <c r="O82" s="71">
        <f t="shared" si="19"/>
        <v>1.0010519960075531E-3</v>
      </c>
      <c r="P82" s="2" t="s">
        <v>647</v>
      </c>
    </row>
    <row r="83" spans="2:16">
      <c r="B83" s="2" t="s">
        <v>763</v>
      </c>
      <c r="C83" s="160">
        <v>762069.08000000007</v>
      </c>
      <c r="D83" s="2" t="s">
        <v>609</v>
      </c>
      <c r="E83" s="159" t="s">
        <v>685</v>
      </c>
      <c r="F83" s="71">
        <f t="shared" si="13"/>
        <v>2.4127718012087536E-3</v>
      </c>
      <c r="G83" s="71" t="str">
        <f t="shared" si="14"/>
        <v xml:space="preserve"> </v>
      </c>
      <c r="H83" s="71">
        <f t="shared" si="15"/>
        <v>3.7048193665195268E-3</v>
      </c>
      <c r="I83" s="71" t="str">
        <f t="shared" si="16"/>
        <v xml:space="preserve"> </v>
      </c>
      <c r="J83" s="71" t="str">
        <f t="shared" si="17"/>
        <v xml:space="preserve"> </v>
      </c>
      <c r="K83" s="71" t="str">
        <f t="shared" ref="K83:L102" si="21">IF($E83=$K$2,$C83/SUMIF($E:$E,$K$2,$C:$C)," ")</f>
        <v xml:space="preserve"> </v>
      </c>
      <c r="L83" s="71" t="str">
        <f t="shared" si="21"/>
        <v xml:space="preserve"> </v>
      </c>
      <c r="M83" s="9">
        <f t="shared" si="20"/>
        <v>3.6833522728225519E-3</v>
      </c>
      <c r="N83" s="9">
        <f t="shared" si="18"/>
        <v>3.1734434823198696E-3</v>
      </c>
      <c r="O83" s="71">
        <f t="shared" si="19"/>
        <v>2.7826733941305401E-3</v>
      </c>
      <c r="P83" s="2" t="s">
        <v>647</v>
      </c>
    </row>
    <row r="84" spans="2:16">
      <c r="B84" s="2" t="s">
        <v>764</v>
      </c>
      <c r="C84" s="160">
        <v>1104062.6900000002</v>
      </c>
      <c r="D84" s="2" t="s">
        <v>609</v>
      </c>
      <c r="E84" s="159" t="s">
        <v>685</v>
      </c>
      <c r="F84" s="71">
        <f t="shared" si="13"/>
        <v>3.4955509875806562E-3</v>
      </c>
      <c r="G84" s="71" t="str">
        <f t="shared" si="14"/>
        <v xml:space="preserve"> </v>
      </c>
      <c r="H84" s="71">
        <f t="shared" si="15"/>
        <v>5.3674305166188409E-3</v>
      </c>
      <c r="I84" s="71" t="str">
        <f t="shared" si="16"/>
        <v xml:space="preserve"> </v>
      </c>
      <c r="J84" s="71" t="str">
        <f t="shared" si="17"/>
        <v xml:space="preserve"> </v>
      </c>
      <c r="K84" s="71" t="str">
        <f t="shared" si="21"/>
        <v xml:space="preserve"> </v>
      </c>
      <c r="L84" s="71" t="str">
        <f t="shared" si="21"/>
        <v xml:space="preserve"> </v>
      </c>
      <c r="M84" s="9">
        <f t="shared" si="20"/>
        <v>5.3363296389745676E-3</v>
      </c>
      <c r="N84" s="9">
        <f t="shared" si="18"/>
        <v>4.5975891682326795E-3</v>
      </c>
      <c r="O84" s="71">
        <f t="shared" si="19"/>
        <v>4.0314532547563731E-3</v>
      </c>
      <c r="P84" s="2" t="s">
        <v>647</v>
      </c>
    </row>
    <row r="85" spans="2:16">
      <c r="B85" s="2" t="s">
        <v>765</v>
      </c>
      <c r="C85" s="160">
        <v>240659.79999999996</v>
      </c>
      <c r="D85" s="2" t="s">
        <v>609</v>
      </c>
      <c r="E85" s="159" t="s">
        <v>685</v>
      </c>
      <c r="F85" s="71">
        <f t="shared" si="13"/>
        <v>7.6194822013319089E-4</v>
      </c>
      <c r="G85" s="71" t="str">
        <f t="shared" si="14"/>
        <v xml:space="preserve"> </v>
      </c>
      <c r="H85" s="71">
        <f t="shared" si="15"/>
        <v>1.1699741023251011E-3</v>
      </c>
      <c r="I85" s="71" t="str">
        <f t="shared" si="16"/>
        <v xml:space="preserve"> </v>
      </c>
      <c r="J85" s="71" t="str">
        <f t="shared" si="17"/>
        <v xml:space="preserve"> </v>
      </c>
      <c r="K85" s="71" t="str">
        <f t="shared" si="21"/>
        <v xml:space="preserve"> </v>
      </c>
      <c r="L85" s="71" t="str">
        <f t="shared" si="21"/>
        <v xml:space="preserve"> </v>
      </c>
      <c r="M85" s="9">
        <f t="shared" si="20"/>
        <v>1.1631948396423858E-3</v>
      </c>
      <c r="N85" s="9">
        <f t="shared" si="18"/>
        <v>1.0021667245263424E-3</v>
      </c>
      <c r="O85" s="71">
        <f t="shared" si="19"/>
        <v>8.7876235904594993E-4</v>
      </c>
      <c r="P85" s="2" t="s">
        <v>647</v>
      </c>
    </row>
    <row r="86" spans="2:16">
      <c r="B86" s="2" t="s">
        <v>766</v>
      </c>
      <c r="C86" s="160">
        <v>355130.28</v>
      </c>
      <c r="D86" s="2" t="s">
        <v>609</v>
      </c>
      <c r="E86" s="159" t="s">
        <v>685</v>
      </c>
      <c r="F86" s="71">
        <f t="shared" si="13"/>
        <v>1.1243709367389227E-3</v>
      </c>
      <c r="G86" s="71" t="str">
        <f t="shared" si="14"/>
        <v xml:space="preserve"> </v>
      </c>
      <c r="H86" s="71">
        <f t="shared" si="15"/>
        <v>1.7264754252744412E-3</v>
      </c>
      <c r="I86" s="71" t="str">
        <f t="shared" si="16"/>
        <v xml:space="preserve"> </v>
      </c>
      <c r="J86" s="71" t="str">
        <f t="shared" si="17"/>
        <v xml:space="preserve"> </v>
      </c>
      <c r="K86" s="71" t="str">
        <f t="shared" si="21"/>
        <v xml:space="preserve"> </v>
      </c>
      <c r="L86" s="71" t="str">
        <f t="shared" si="21"/>
        <v xml:space="preserve"> </v>
      </c>
      <c r="M86" s="9">
        <f t="shared" si="20"/>
        <v>1.7164715880955428E-3</v>
      </c>
      <c r="N86" s="9">
        <f t="shared" si="18"/>
        <v>1.4788500176918743E-3</v>
      </c>
      <c r="O86" s="71">
        <f t="shared" si="19"/>
        <v>1.2967480344513243E-3</v>
      </c>
      <c r="P86" s="2" t="s">
        <v>647</v>
      </c>
    </row>
    <row r="87" spans="2:16">
      <c r="B87" s="2" t="s">
        <v>767</v>
      </c>
      <c r="C87" s="160">
        <v>239378.90999999997</v>
      </c>
      <c r="D87" s="2" t="s">
        <v>609</v>
      </c>
      <c r="E87" s="159" t="s">
        <v>685</v>
      </c>
      <c r="F87" s="71">
        <f t="shared" si="13"/>
        <v>7.5789281970617157E-4</v>
      </c>
      <c r="G87" s="71" t="str">
        <f t="shared" si="14"/>
        <v xml:space="preserve"> </v>
      </c>
      <c r="H87" s="71">
        <f t="shared" si="15"/>
        <v>1.1637470210762713E-3</v>
      </c>
      <c r="I87" s="71" t="str">
        <f t="shared" si="16"/>
        <v xml:space="preserve"> </v>
      </c>
      <c r="J87" s="71" t="str">
        <f t="shared" si="17"/>
        <v xml:space="preserve"> </v>
      </c>
      <c r="K87" s="71" t="str">
        <f t="shared" si="21"/>
        <v xml:space="preserve"> </v>
      </c>
      <c r="L87" s="71" t="str">
        <f t="shared" si="21"/>
        <v xml:space="preserve"> </v>
      </c>
      <c r="M87" s="9">
        <f t="shared" si="20"/>
        <v>1.1570038404054982E-3</v>
      </c>
      <c r="N87" s="9">
        <f t="shared" si="18"/>
        <v>9.9683278285524267E-4</v>
      </c>
      <c r="O87" s="71">
        <f t="shared" si="19"/>
        <v>8.7408522593905656E-4</v>
      </c>
      <c r="P87" s="2" t="s">
        <v>647</v>
      </c>
    </row>
    <row r="88" spans="2:16">
      <c r="B88" s="2" t="s">
        <v>768</v>
      </c>
      <c r="C88" s="160">
        <v>355501.55</v>
      </c>
      <c r="D88" s="2" t="s">
        <v>609</v>
      </c>
      <c r="E88" s="159" t="s">
        <v>685</v>
      </c>
      <c r="F88" s="71">
        <f t="shared" si="13"/>
        <v>1.1255464073230785E-3</v>
      </c>
      <c r="G88" s="71" t="str">
        <f t="shared" si="14"/>
        <v xml:space="preserve"> </v>
      </c>
      <c r="H88" s="71">
        <f t="shared" si="15"/>
        <v>1.7282803643833833E-3</v>
      </c>
      <c r="I88" s="71" t="str">
        <f t="shared" si="16"/>
        <v xml:space="preserve"> </v>
      </c>
      <c r="J88" s="71" t="str">
        <f t="shared" si="17"/>
        <v xml:space="preserve"> </v>
      </c>
      <c r="K88" s="71" t="str">
        <f t="shared" si="21"/>
        <v xml:space="preserve"> </v>
      </c>
      <c r="L88" s="71" t="str">
        <f t="shared" si="21"/>
        <v xml:space="preserve"> </v>
      </c>
      <c r="M88" s="9">
        <f t="shared" si="20"/>
        <v>1.7182660687197016E-3</v>
      </c>
      <c r="N88" s="9">
        <f t="shared" si="18"/>
        <v>1.4803960774817306E-3</v>
      </c>
      <c r="O88" s="71">
        <f t="shared" si="19"/>
        <v>1.2981037162105669E-3</v>
      </c>
      <c r="P88" s="2" t="s">
        <v>647</v>
      </c>
    </row>
    <row r="89" spans="2:16">
      <c r="B89" s="2" t="s">
        <v>769</v>
      </c>
      <c r="C89" s="160">
        <v>185464.98999999996</v>
      </c>
      <c r="D89" s="2" t="s">
        <v>609</v>
      </c>
      <c r="E89" s="159" t="s">
        <v>685</v>
      </c>
      <c r="F89" s="71">
        <f t="shared" si="13"/>
        <v>5.8719702678852075E-4</v>
      </c>
      <c r="G89" s="71" t="str">
        <f t="shared" si="14"/>
        <v xml:space="preserve"> </v>
      </c>
      <c r="H89" s="71">
        <f t="shared" si="15"/>
        <v>9.016430462752145E-4</v>
      </c>
      <c r="I89" s="71" t="str">
        <f t="shared" si="16"/>
        <v xml:space="preserve"> </v>
      </c>
      <c r="J89" s="71" t="str">
        <f t="shared" si="17"/>
        <v xml:space="preserve"> </v>
      </c>
      <c r="K89" s="71" t="str">
        <f t="shared" si="21"/>
        <v xml:space="preserve"> </v>
      </c>
      <c r="L89" s="71" t="str">
        <f t="shared" si="21"/>
        <v xml:space="preserve"> </v>
      </c>
      <c r="M89" s="9">
        <f t="shared" si="20"/>
        <v>8.9641859297783291E-4</v>
      </c>
      <c r="N89" s="9">
        <f t="shared" si="18"/>
        <v>7.7232193138451386E-4</v>
      </c>
      <c r="O89" s="71">
        <f t="shared" si="19"/>
        <v>6.7722009298118555E-4</v>
      </c>
      <c r="P89" s="2" t="s">
        <v>647</v>
      </c>
    </row>
    <row r="90" spans="2:16">
      <c r="B90" s="2" t="s">
        <v>770</v>
      </c>
      <c r="C90" s="160">
        <v>242555.1</v>
      </c>
      <c r="D90" s="2" t="s">
        <v>609</v>
      </c>
      <c r="E90" s="159" t="s">
        <v>685</v>
      </c>
      <c r="F90" s="71">
        <f t="shared" si="13"/>
        <v>7.6794889187653352E-4</v>
      </c>
      <c r="G90" s="71" t="str">
        <f t="shared" si="14"/>
        <v xml:space="preserve"> </v>
      </c>
      <c r="H90" s="71">
        <f t="shared" si="15"/>
        <v>1.1791881543443284E-3</v>
      </c>
      <c r="I90" s="71" t="str">
        <f t="shared" si="16"/>
        <v xml:space="preserve"> </v>
      </c>
      <c r="J90" s="71" t="str">
        <f t="shared" si="17"/>
        <v xml:space="preserve"> </v>
      </c>
      <c r="K90" s="71" t="str">
        <f t="shared" si="21"/>
        <v xml:space="preserve"> </v>
      </c>
      <c r="L90" s="71" t="str">
        <f t="shared" si="21"/>
        <v xml:space="preserve"> </v>
      </c>
      <c r="M90" s="9">
        <f t="shared" si="20"/>
        <v>1.1723555020362476E-3</v>
      </c>
      <c r="N90" s="9">
        <f t="shared" si="18"/>
        <v>1.0100592208759397E-3</v>
      </c>
      <c r="O90" s="71">
        <f t="shared" si="19"/>
        <v>8.8568299265031529E-4</v>
      </c>
      <c r="P90" s="2" t="s">
        <v>647</v>
      </c>
    </row>
    <row r="91" spans="2:16">
      <c r="B91" s="2" t="s">
        <v>771</v>
      </c>
      <c r="C91" s="160">
        <v>223528.61</v>
      </c>
      <c r="D91" s="2" t="s">
        <v>609</v>
      </c>
      <c r="E91" s="159" t="s">
        <v>685</v>
      </c>
      <c r="F91" s="71">
        <f t="shared" si="13"/>
        <v>7.0770949921152677E-4</v>
      </c>
      <c r="G91" s="71" t="str">
        <f t="shared" si="14"/>
        <v xml:space="preserve"> </v>
      </c>
      <c r="H91" s="71">
        <f t="shared" si="15"/>
        <v>1.086690360536856E-3</v>
      </c>
      <c r="I91" s="71" t="str">
        <f t="shared" si="16"/>
        <v xml:space="preserve"> </v>
      </c>
      <c r="J91" s="71" t="str">
        <f t="shared" si="17"/>
        <v xml:space="preserve"> </v>
      </c>
      <c r="K91" s="71" t="str">
        <f t="shared" si="21"/>
        <v xml:space="preserve"> </v>
      </c>
      <c r="L91" s="71" t="str">
        <f t="shared" si="21"/>
        <v xml:space="preserve"> </v>
      </c>
      <c r="M91" s="9">
        <f t="shared" si="20"/>
        <v>1.0803936746579005E-3</v>
      </c>
      <c r="N91" s="9">
        <f t="shared" si="18"/>
        <v>9.3082822690630611E-4</v>
      </c>
      <c r="O91" s="71">
        <f t="shared" si="19"/>
        <v>8.1620830997890855E-4</v>
      </c>
      <c r="P91" s="2" t="s">
        <v>647</v>
      </c>
    </row>
    <row r="92" spans="2:16">
      <c r="B92" s="2" t="s">
        <v>772</v>
      </c>
      <c r="C92" s="160">
        <v>323311.67000000004</v>
      </c>
      <c r="D92" s="2" t="s">
        <v>609</v>
      </c>
      <c r="E92" s="159" t="s">
        <v>685</v>
      </c>
      <c r="F92" s="71">
        <f t="shared" si="13"/>
        <v>1.0236306666289495E-3</v>
      </c>
      <c r="G92" s="71" t="str">
        <f t="shared" si="14"/>
        <v xml:space="preserve"> </v>
      </c>
      <c r="H92" s="71">
        <f t="shared" si="15"/>
        <v>1.5717883954008084E-3</v>
      </c>
      <c r="I92" s="71" t="str">
        <f t="shared" si="16"/>
        <v xml:space="preserve"> </v>
      </c>
      <c r="J92" s="71" t="str">
        <f t="shared" si="17"/>
        <v xml:space="preserve"> </v>
      </c>
      <c r="K92" s="71" t="str">
        <f t="shared" si="21"/>
        <v xml:space="preserve"> </v>
      </c>
      <c r="L92" s="71" t="str">
        <f t="shared" si="21"/>
        <v xml:space="preserve"> </v>
      </c>
      <c r="M92" s="9">
        <f t="shared" si="20"/>
        <v>1.5626808720864975E-3</v>
      </c>
      <c r="N92" s="9">
        <f t="shared" si="18"/>
        <v>1.3463494830671422E-3</v>
      </c>
      <c r="O92" s="71">
        <f t="shared" si="19"/>
        <v>1.180563292399835E-3</v>
      </c>
      <c r="P92" s="2" t="s">
        <v>647</v>
      </c>
    </row>
    <row r="93" spans="2:16">
      <c r="B93" s="2" t="s">
        <v>773</v>
      </c>
      <c r="C93" s="160">
        <v>18145.610000000004</v>
      </c>
      <c r="D93" s="2" t="s">
        <v>609</v>
      </c>
      <c r="E93" s="159" t="s">
        <v>685</v>
      </c>
      <c r="F93" s="71">
        <f t="shared" si="13"/>
        <v>5.7450455966185613E-5</v>
      </c>
      <c r="G93" s="71" t="str">
        <f t="shared" si="14"/>
        <v xml:space="preserve"> </v>
      </c>
      <c r="H93" s="71">
        <f t="shared" si="15"/>
        <v>8.821537195198944E-5</v>
      </c>
      <c r="I93" s="71" t="str">
        <f t="shared" si="16"/>
        <v xml:space="preserve"> </v>
      </c>
      <c r="J93" s="71" t="str">
        <f t="shared" si="17"/>
        <v xml:space="preserve"> </v>
      </c>
      <c r="K93" s="71" t="str">
        <f t="shared" si="21"/>
        <v xml:space="preserve"> </v>
      </c>
      <c r="L93" s="71" t="str">
        <f t="shared" si="21"/>
        <v xml:space="preserve"> </v>
      </c>
      <c r="M93" s="9">
        <f t="shared" si="20"/>
        <v>8.7704219459017595E-5</v>
      </c>
      <c r="N93" s="9">
        <f t="shared" si="18"/>
        <v>7.5562792532165538E-5</v>
      </c>
      <c r="O93" s="71">
        <f t="shared" si="19"/>
        <v>6.6258174609668035E-5</v>
      </c>
      <c r="P93" s="2" t="s">
        <v>647</v>
      </c>
    </row>
    <row r="94" spans="2:16">
      <c r="B94" s="2" t="s">
        <v>774</v>
      </c>
      <c r="C94" s="160">
        <v>14933.05</v>
      </c>
      <c r="D94" s="2" t="s">
        <v>609</v>
      </c>
      <c r="E94" s="159" t="s">
        <v>685</v>
      </c>
      <c r="F94" s="71">
        <f t="shared" si="13"/>
        <v>4.7279233460095737E-5</v>
      </c>
      <c r="G94" s="71" t="str">
        <f t="shared" si="14"/>
        <v xml:space="preserve"> </v>
      </c>
      <c r="H94" s="71">
        <f t="shared" si="15"/>
        <v>7.2597424948935615E-5</v>
      </c>
      <c r="I94" s="71" t="str">
        <f t="shared" si="16"/>
        <v xml:space="preserve"> </v>
      </c>
      <c r="J94" s="71" t="str">
        <f t="shared" si="17"/>
        <v xml:space="preserve"> </v>
      </c>
      <c r="K94" s="71" t="str">
        <f t="shared" si="21"/>
        <v xml:space="preserve"> </v>
      </c>
      <c r="L94" s="71" t="str">
        <f t="shared" si="21"/>
        <v xml:space="preserve"> </v>
      </c>
      <c r="M94" s="9">
        <f t="shared" si="20"/>
        <v>7.2176768617449738E-5</v>
      </c>
      <c r="N94" s="9">
        <f t="shared" si="18"/>
        <v>6.2184900867066708E-5</v>
      </c>
      <c r="O94" s="71">
        <f t="shared" si="19"/>
        <v>5.452760388627899E-5</v>
      </c>
      <c r="P94" s="2" t="s">
        <v>647</v>
      </c>
    </row>
    <row r="95" spans="2:16">
      <c r="B95" s="2" t="s">
        <v>775</v>
      </c>
      <c r="C95" s="160">
        <v>22103.69</v>
      </c>
      <c r="D95" s="2" t="s">
        <v>609</v>
      </c>
      <c r="E95" s="159" t="s">
        <v>685</v>
      </c>
      <c r="F95" s="71">
        <f t="shared" si="13"/>
        <v>6.9982054559489422E-5</v>
      </c>
      <c r="G95" s="71" t="str">
        <f t="shared" si="14"/>
        <v xml:space="preserve"> </v>
      </c>
      <c r="H95" s="71">
        <f t="shared" si="15"/>
        <v>1.0745768452322457E-4</v>
      </c>
      <c r="I95" s="71" t="str">
        <f t="shared" si="16"/>
        <v xml:space="preserve"> </v>
      </c>
      <c r="J95" s="71" t="str">
        <f t="shared" si="17"/>
        <v xml:space="preserve"> </v>
      </c>
      <c r="K95" s="71" t="str">
        <f t="shared" si="21"/>
        <v xml:space="preserve"> </v>
      </c>
      <c r="L95" s="71" t="str">
        <f t="shared" si="21"/>
        <v xml:space="preserve"> </v>
      </c>
      <c r="M95" s="9">
        <f t="shared" si="20"/>
        <v>1.0683503495413447E-4</v>
      </c>
      <c r="N95" s="9">
        <f t="shared" si="18"/>
        <v>9.2045213231481412E-5</v>
      </c>
      <c r="O95" s="71">
        <f t="shared" si="19"/>
        <v>8.0710990236094177E-5</v>
      </c>
      <c r="P95" s="2" t="s">
        <v>647</v>
      </c>
    </row>
    <row r="96" spans="2:16">
      <c r="B96" s="2" t="s">
        <v>776</v>
      </c>
      <c r="C96" s="160">
        <v>57275.640000000007</v>
      </c>
      <c r="D96" s="2" t="s">
        <v>609</v>
      </c>
      <c r="E96" s="159" t="s">
        <v>685</v>
      </c>
      <c r="F96" s="71">
        <f t="shared" si="13"/>
        <v>1.8133926794167287E-4</v>
      </c>
      <c r="G96" s="71" t="str">
        <f t="shared" si="14"/>
        <v xml:space="preserve"> </v>
      </c>
      <c r="H96" s="71">
        <f t="shared" si="15"/>
        <v>2.7844706716325567E-4</v>
      </c>
      <c r="I96" s="71" t="str">
        <f t="shared" si="16"/>
        <v xml:space="preserve"> </v>
      </c>
      <c r="J96" s="71" t="str">
        <f t="shared" si="17"/>
        <v xml:space="preserve"> </v>
      </c>
      <c r="K96" s="71" t="str">
        <f t="shared" si="21"/>
        <v xml:space="preserve"> </v>
      </c>
      <c r="L96" s="71" t="str">
        <f t="shared" si="21"/>
        <v xml:space="preserve"> </v>
      </c>
      <c r="M96" s="9">
        <f t="shared" si="20"/>
        <v>2.7683364186796068E-4</v>
      </c>
      <c r="N96" s="9">
        <f t="shared" si="18"/>
        <v>2.3850988214047371E-4</v>
      </c>
      <c r="O96" s="71">
        <f t="shared" si="19"/>
        <v>2.0914035714426169E-4</v>
      </c>
      <c r="P96" s="2" t="s">
        <v>647</v>
      </c>
    </row>
    <row r="97" spans="2:16">
      <c r="B97" s="2" t="s">
        <v>777</v>
      </c>
      <c r="C97" s="160">
        <v>83196.87000000001</v>
      </c>
      <c r="D97" s="2" t="s">
        <v>609</v>
      </c>
      <c r="E97" s="159" t="s">
        <v>685</v>
      </c>
      <c r="F97" s="71">
        <f t="shared" si="13"/>
        <v>2.634079601875863E-4</v>
      </c>
      <c r="G97" s="71" t="str">
        <f t="shared" si="14"/>
        <v xml:space="preserve"> </v>
      </c>
      <c r="H97" s="71">
        <f t="shared" si="15"/>
        <v>4.0446382526083778E-4</v>
      </c>
      <c r="I97" s="71" t="str">
        <f t="shared" si="16"/>
        <v xml:space="preserve"> </v>
      </c>
      <c r="J97" s="71" t="str">
        <f t="shared" si="17"/>
        <v xml:space="preserve"> </v>
      </c>
      <c r="K97" s="71" t="str">
        <f t="shared" si="21"/>
        <v xml:space="preserve"> </v>
      </c>
      <c r="L97" s="71" t="str">
        <f t="shared" si="21"/>
        <v xml:space="preserve"> </v>
      </c>
      <c r="M97" s="9">
        <f t="shared" si="20"/>
        <v>4.0212021225978934E-4</v>
      </c>
      <c r="N97" s="9">
        <f t="shared" si="18"/>
        <v>3.4645227287126451E-4</v>
      </c>
      <c r="O97" s="71">
        <f t="shared" si="19"/>
        <v>3.0379098522661136E-4</v>
      </c>
      <c r="P97" s="2" t="s">
        <v>647</v>
      </c>
    </row>
    <row r="98" spans="2:16">
      <c r="B98" s="2" t="s">
        <v>778</v>
      </c>
      <c r="C98" s="160">
        <v>44709.13</v>
      </c>
      <c r="D98" s="2" t="s">
        <v>609</v>
      </c>
      <c r="E98" s="159" t="s">
        <v>685</v>
      </c>
      <c r="F98" s="71">
        <f t="shared" si="13"/>
        <v>1.4155268984351958E-4</v>
      </c>
      <c r="G98" s="71" t="str">
        <f t="shared" si="14"/>
        <v xml:space="preserve"> </v>
      </c>
      <c r="H98" s="71">
        <f t="shared" si="15"/>
        <v>2.1735464019120043E-4</v>
      </c>
      <c r="I98" s="71" t="str">
        <f t="shared" si="16"/>
        <v xml:space="preserve"> </v>
      </c>
      <c r="J98" s="71" t="str">
        <f t="shared" si="17"/>
        <v xml:space="preserve"> </v>
      </c>
      <c r="K98" s="71" t="str">
        <f t="shared" si="21"/>
        <v xml:space="preserve"> </v>
      </c>
      <c r="L98" s="71" t="str">
        <f t="shared" si="21"/>
        <v xml:space="preserve"> </v>
      </c>
      <c r="M98" s="9">
        <f t="shared" si="20"/>
        <v>2.1609520701380367E-4</v>
      </c>
      <c r="N98" s="9">
        <f t="shared" si="18"/>
        <v>1.8617983713325797E-4</v>
      </c>
      <c r="O98" s="71">
        <f t="shared" si="19"/>
        <v>1.6325410621006108E-4</v>
      </c>
      <c r="P98" s="2" t="s">
        <v>647</v>
      </c>
    </row>
    <row r="99" spans="2:16">
      <c r="B99" s="2" t="s">
        <v>779</v>
      </c>
      <c r="C99" s="160">
        <v>17096.109999999997</v>
      </c>
      <c r="D99" s="2" t="s">
        <v>609</v>
      </c>
      <c r="E99" s="159" t="s">
        <v>685</v>
      </c>
      <c r="F99" s="71">
        <f t="shared" si="13"/>
        <v>5.4127654829353494E-5</v>
      </c>
      <c r="G99" s="71" t="str">
        <f t="shared" si="14"/>
        <v xml:space="preserve"> </v>
      </c>
      <c r="H99" s="71">
        <f t="shared" si="15"/>
        <v>8.3113199423007854E-5</v>
      </c>
      <c r="I99" s="71" t="str">
        <f t="shared" si="16"/>
        <v xml:space="preserve"> </v>
      </c>
      <c r="J99" s="71" t="str">
        <f t="shared" si="17"/>
        <v xml:space="preserve"> </v>
      </c>
      <c r="K99" s="71" t="str">
        <f t="shared" si="21"/>
        <v xml:space="preserve"> </v>
      </c>
      <c r="L99" s="71" t="str">
        <f t="shared" si="21"/>
        <v xml:space="preserve"> </v>
      </c>
      <c r="M99" s="9">
        <f t="shared" si="20"/>
        <v>8.2631610804789955E-5</v>
      </c>
      <c r="N99" s="9">
        <f t="shared" si="18"/>
        <v>7.1192415853591029E-5</v>
      </c>
      <c r="O99" s="71">
        <f t="shared" si="19"/>
        <v>6.2425955452921736E-5</v>
      </c>
      <c r="P99" s="2" t="s">
        <v>647</v>
      </c>
    </row>
    <row r="100" spans="2:16">
      <c r="B100" s="2" t="s">
        <v>780</v>
      </c>
      <c r="C100" s="160">
        <v>2220476.4600000004</v>
      </c>
      <c r="D100" s="2" t="s">
        <v>609</v>
      </c>
      <c r="E100" s="159" t="s">
        <v>685</v>
      </c>
      <c r="F100" s="71">
        <f t="shared" si="13"/>
        <v>7.0302064846087678E-3</v>
      </c>
      <c r="G100" s="71" t="str">
        <f t="shared" si="14"/>
        <v xml:space="preserve"> </v>
      </c>
      <c r="H100" s="71">
        <f t="shared" si="15"/>
        <v>1.0794906141459934E-2</v>
      </c>
      <c r="I100" s="71" t="str">
        <f t="shared" si="16"/>
        <v xml:space="preserve"> </v>
      </c>
      <c r="J100" s="71" t="str">
        <f t="shared" si="17"/>
        <v xml:space="preserve"> </v>
      </c>
      <c r="K100" s="71" t="str">
        <f t="shared" si="21"/>
        <v xml:space="preserve"> </v>
      </c>
      <c r="L100" s="71" t="str">
        <f t="shared" si="21"/>
        <v xml:space="preserve"> </v>
      </c>
      <c r="M100" s="9">
        <f t="shared" si="20"/>
        <v>1.0732356462605692E-2</v>
      </c>
      <c r="N100" s="9">
        <f t="shared" si="18"/>
        <v>9.2466112778538372E-3</v>
      </c>
      <c r="O100" s="71">
        <f t="shared" si="19"/>
        <v>8.1080061239791629E-3</v>
      </c>
      <c r="P100" s="2" t="s">
        <v>647</v>
      </c>
    </row>
    <row r="101" spans="2:16">
      <c r="B101" s="2" t="s">
        <v>781</v>
      </c>
      <c r="C101" s="160">
        <v>3874029.16</v>
      </c>
      <c r="D101" s="2" t="s">
        <v>609</v>
      </c>
      <c r="E101" s="159" t="s">
        <v>685</v>
      </c>
      <c r="F101" s="71">
        <f t="shared" si="13"/>
        <v>1.2265486895634756E-2</v>
      </c>
      <c r="G101" s="71" t="str">
        <f t="shared" si="14"/>
        <v xml:space="preserve"> </v>
      </c>
      <c r="H101" s="71">
        <f t="shared" si="15"/>
        <v>1.8833697147808928E-2</v>
      </c>
      <c r="I101" s="71" t="str">
        <f t="shared" si="16"/>
        <v xml:space="preserve"> </v>
      </c>
      <c r="J101" s="71" t="str">
        <f t="shared" si="17"/>
        <v xml:space="preserve"> </v>
      </c>
      <c r="K101" s="71" t="str">
        <f t="shared" si="21"/>
        <v xml:space="preserve"> </v>
      </c>
      <c r="L101" s="71" t="str">
        <f t="shared" si="21"/>
        <v xml:space="preserve"> </v>
      </c>
      <c r="M101" s="9">
        <f t="shared" si="20"/>
        <v>1.8724567740587034E-2</v>
      </c>
      <c r="N101" s="9">
        <f t="shared" si="18"/>
        <v>1.6132412284879893E-2</v>
      </c>
      <c r="O101" s="71">
        <f t="shared" si="19"/>
        <v>1.4145906394231196E-2</v>
      </c>
      <c r="P101" s="2" t="s">
        <v>647</v>
      </c>
    </row>
    <row r="102" spans="2:16">
      <c r="B102" s="2" t="s">
        <v>782</v>
      </c>
      <c r="C102" s="160">
        <v>864845.13</v>
      </c>
      <c r="D102" s="2" t="s">
        <v>609</v>
      </c>
      <c r="E102" s="159" t="s">
        <v>685</v>
      </c>
      <c r="F102" s="71">
        <f t="shared" si="13"/>
        <v>2.7381690149096702E-3</v>
      </c>
      <c r="G102" s="71" t="str">
        <f t="shared" si="14"/>
        <v xml:space="preserve"> </v>
      </c>
      <c r="H102" s="71">
        <f t="shared" si="15"/>
        <v>4.2044679029151757E-3</v>
      </c>
      <c r="I102" s="71" t="str">
        <f t="shared" si="16"/>
        <v xml:space="preserve"> </v>
      </c>
      <c r="J102" s="71" t="str">
        <f t="shared" si="17"/>
        <v xml:space="preserve"> </v>
      </c>
      <c r="K102" s="71" t="str">
        <f t="shared" si="21"/>
        <v xml:space="preserve"> </v>
      </c>
      <c r="L102" s="71" t="str">
        <f t="shared" si="21"/>
        <v xml:space="preserve"> </v>
      </c>
      <c r="M102" s="9">
        <f t="shared" si="20"/>
        <v>4.1801056607952327E-3</v>
      </c>
      <c r="N102" s="9">
        <f t="shared" si="18"/>
        <v>3.6014282865466478E-3</v>
      </c>
      <c r="O102" s="71">
        <f t="shared" si="19"/>
        <v>3.1579571937157824E-3</v>
      </c>
      <c r="P102" s="2" t="s">
        <v>647</v>
      </c>
    </row>
    <row r="103" spans="2:16">
      <c r="B103" s="2" t="s">
        <v>783</v>
      </c>
      <c r="C103" s="160">
        <v>1328289.3799999999</v>
      </c>
      <c r="D103" s="2" t="s">
        <v>609</v>
      </c>
      <c r="E103" s="159" t="s">
        <v>685</v>
      </c>
      <c r="F103" s="71">
        <f t="shared" si="13"/>
        <v>4.205470664036203E-3</v>
      </c>
      <c r="G103" s="71" t="str">
        <f t="shared" si="14"/>
        <v xml:space="preserve"> </v>
      </c>
      <c r="H103" s="71">
        <f t="shared" si="15"/>
        <v>6.457514611885597E-3</v>
      </c>
      <c r="I103" s="71" t="str">
        <f t="shared" si="16"/>
        <v xml:space="preserve"> </v>
      </c>
      <c r="J103" s="71" t="str">
        <f t="shared" si="17"/>
        <v xml:space="preserve"> </v>
      </c>
      <c r="K103" s="71" t="str">
        <f t="shared" ref="K103:L122" si="22">IF($E103=$K$2,$C103/SUMIF($E:$E,$K$2,$C:$C)," ")</f>
        <v xml:space="preserve"> </v>
      </c>
      <c r="L103" s="71" t="str">
        <f t="shared" si="22"/>
        <v xml:space="preserve"> </v>
      </c>
      <c r="M103" s="9">
        <f t="shared" si="20"/>
        <v>6.4200973838081151E-3</v>
      </c>
      <c r="N103" s="9">
        <f t="shared" si="18"/>
        <v>5.531324372320289E-3</v>
      </c>
      <c r="O103" s="71">
        <f t="shared" si="19"/>
        <v>4.8502105838386066E-3</v>
      </c>
      <c r="P103" s="2" t="s">
        <v>647</v>
      </c>
    </row>
    <row r="104" spans="2:16">
      <c r="B104" s="2" t="s">
        <v>784</v>
      </c>
      <c r="C104" s="160">
        <v>10116.4</v>
      </c>
      <c r="D104" s="2" t="s">
        <v>609</v>
      </c>
      <c r="E104" s="159" t="s">
        <v>685</v>
      </c>
      <c r="F104" s="71">
        <f t="shared" si="13"/>
        <v>3.2029333416529948E-5</v>
      </c>
      <c r="G104" s="71" t="str">
        <f t="shared" si="14"/>
        <v xml:space="preserve"> </v>
      </c>
      <c r="H104" s="71">
        <f t="shared" si="15"/>
        <v>4.9181151188364883E-5</v>
      </c>
      <c r="I104" s="71" t="str">
        <f t="shared" si="16"/>
        <v xml:space="preserve"> </v>
      </c>
      <c r="J104" s="71" t="str">
        <f t="shared" si="17"/>
        <v xml:space="preserve"> </v>
      </c>
      <c r="K104" s="71" t="str">
        <f t="shared" si="22"/>
        <v xml:space="preserve"> </v>
      </c>
      <c r="L104" s="71" t="str">
        <f t="shared" si="22"/>
        <v xml:space="preserve"> </v>
      </c>
      <c r="M104" s="9">
        <f t="shared" si="20"/>
        <v>4.8896177407935321E-5</v>
      </c>
      <c r="N104" s="9">
        <f t="shared" si="18"/>
        <v>4.2127183069205125E-5</v>
      </c>
      <c r="O104" s="71">
        <f t="shared" si="19"/>
        <v>3.6939744523399624E-5</v>
      </c>
      <c r="P104" s="2" t="s">
        <v>647</v>
      </c>
    </row>
    <row r="105" spans="2:16">
      <c r="B105" s="2" t="s">
        <v>785</v>
      </c>
      <c r="C105" s="160">
        <v>4562.6000000000004</v>
      </c>
      <c r="D105" s="2" t="s">
        <v>609</v>
      </c>
      <c r="E105" s="159" t="s">
        <v>685</v>
      </c>
      <c r="F105" s="71">
        <f t="shared" si="13"/>
        <v>1.4445557376760463E-5</v>
      </c>
      <c r="G105" s="71" t="str">
        <f t="shared" si="14"/>
        <v xml:space="preserve"> </v>
      </c>
      <c r="H105" s="71">
        <f t="shared" si="15"/>
        <v>2.2181202840144088E-5</v>
      </c>
      <c r="I105" s="71" t="str">
        <f t="shared" si="16"/>
        <v xml:space="preserve"> </v>
      </c>
      <c r="J105" s="71" t="str">
        <f t="shared" si="17"/>
        <v xml:space="preserve"> </v>
      </c>
      <c r="K105" s="71" t="str">
        <f t="shared" si="22"/>
        <v xml:space="preserve"> </v>
      </c>
      <c r="L105" s="71" t="str">
        <f t="shared" si="22"/>
        <v xml:space="preserve"> </v>
      </c>
      <c r="M105" s="9">
        <f t="shared" si="20"/>
        <v>2.2052676746811684E-5</v>
      </c>
      <c r="N105" s="9">
        <f t="shared" si="18"/>
        <v>1.8999790980146624E-5</v>
      </c>
      <c r="O105" s="71">
        <f t="shared" si="19"/>
        <v>1.6660203072482617E-5</v>
      </c>
      <c r="P105" s="2" t="s">
        <v>647</v>
      </c>
    </row>
    <row r="106" spans="2:16">
      <c r="B106" s="2" t="s">
        <v>786</v>
      </c>
      <c r="C106" s="160">
        <v>5273.43</v>
      </c>
      <c r="D106" s="2" t="s">
        <v>609</v>
      </c>
      <c r="E106" s="159" t="s">
        <v>685</v>
      </c>
      <c r="F106" s="71">
        <f t="shared" si="13"/>
        <v>1.6696102142929454E-5</v>
      </c>
      <c r="G106" s="71" t="str">
        <f t="shared" si="14"/>
        <v xml:space="preserve"> </v>
      </c>
      <c r="H106" s="71">
        <f t="shared" si="15"/>
        <v>2.5636922038596641E-5</v>
      </c>
      <c r="I106" s="71" t="str">
        <f t="shared" si="16"/>
        <v xml:space="preserve"> </v>
      </c>
      <c r="J106" s="71" t="str">
        <f t="shared" si="17"/>
        <v xml:space="preserve"> </v>
      </c>
      <c r="K106" s="71" t="str">
        <f t="shared" si="22"/>
        <v xml:space="preserve"> </v>
      </c>
      <c r="L106" s="71" t="str">
        <f t="shared" si="22"/>
        <v xml:space="preserve"> </v>
      </c>
      <c r="M106" s="9">
        <f t="shared" si="20"/>
        <v>2.548837223007477E-5</v>
      </c>
      <c r="N106" s="9">
        <f t="shared" si="18"/>
        <v>2.1959862304044759E-5</v>
      </c>
      <c r="O106" s="71">
        <f t="shared" si="19"/>
        <v>1.9255778435217203E-5</v>
      </c>
      <c r="P106" s="2" t="s">
        <v>647</v>
      </c>
    </row>
    <row r="107" spans="2:16">
      <c r="B107" s="2" t="s">
        <v>787</v>
      </c>
      <c r="C107" s="160">
        <v>26480.720000000005</v>
      </c>
      <c r="D107" s="2" t="s">
        <v>609</v>
      </c>
      <c r="E107" s="159" t="s">
        <v>685</v>
      </c>
      <c r="F107" s="71">
        <f t="shared" si="13"/>
        <v>8.3840082439382886E-5</v>
      </c>
      <c r="G107" s="71" t="str">
        <f t="shared" si="14"/>
        <v xml:space="preserve"> </v>
      </c>
      <c r="H107" s="71">
        <f t="shared" si="15"/>
        <v>1.2873673380814897E-4</v>
      </c>
      <c r="I107" s="71" t="str">
        <f t="shared" si="16"/>
        <v xml:space="preserve"> </v>
      </c>
      <c r="J107" s="71" t="str">
        <f t="shared" si="17"/>
        <v xml:space="preserve"> </v>
      </c>
      <c r="K107" s="71" t="str">
        <f t="shared" si="22"/>
        <v xml:space="preserve"> </v>
      </c>
      <c r="L107" s="71" t="str">
        <f t="shared" si="22"/>
        <v xml:space="preserve"> </v>
      </c>
      <c r="M107" s="9">
        <f t="shared" si="20"/>
        <v>1.2799078555710146E-4</v>
      </c>
      <c r="N107" s="9">
        <f t="shared" si="18"/>
        <v>1.1027224499272091E-4</v>
      </c>
      <c r="O107" s="71">
        <f t="shared" si="19"/>
        <v>9.6693589774591676E-5</v>
      </c>
      <c r="P107" s="2" t="s">
        <v>647</v>
      </c>
    </row>
    <row r="108" spans="2:16">
      <c r="B108" s="2" t="s">
        <v>788</v>
      </c>
      <c r="C108" s="160">
        <v>37363.82</v>
      </c>
      <c r="D108" s="2" t="s">
        <v>609</v>
      </c>
      <c r="E108" s="159" t="s">
        <v>685</v>
      </c>
      <c r="F108" s="71">
        <f t="shared" si="13"/>
        <v>1.1829684952109544E-4</v>
      </c>
      <c r="G108" s="71" t="str">
        <f t="shared" si="14"/>
        <v xml:space="preserve"> </v>
      </c>
      <c r="H108" s="71">
        <f t="shared" si="15"/>
        <v>1.8164521770539437E-4</v>
      </c>
      <c r="I108" s="71" t="str">
        <f t="shared" si="16"/>
        <v xml:space="preserve"> </v>
      </c>
      <c r="J108" s="71" t="str">
        <f t="shared" si="17"/>
        <v xml:space="preserve"> </v>
      </c>
      <c r="K108" s="71" t="str">
        <f t="shared" si="22"/>
        <v xml:space="preserve"> </v>
      </c>
      <c r="L108" s="71" t="str">
        <f t="shared" si="22"/>
        <v xml:space="preserve"> </v>
      </c>
      <c r="M108" s="9">
        <f t="shared" si="20"/>
        <v>1.8059269812958781E-4</v>
      </c>
      <c r="N108" s="9">
        <f t="shared" si="18"/>
        <v>1.5559215583654541E-4</v>
      </c>
      <c r="O108" s="71">
        <f t="shared" si="19"/>
        <v>1.3643291736371529E-4</v>
      </c>
      <c r="P108" s="2" t="s">
        <v>647</v>
      </c>
    </row>
    <row r="109" spans="2:16">
      <c r="B109" s="2" t="s">
        <v>789</v>
      </c>
      <c r="C109" s="160">
        <v>34769.630000000005</v>
      </c>
      <c r="D109" s="2" t="s">
        <v>609</v>
      </c>
      <c r="E109" s="159" t="s">
        <v>685</v>
      </c>
      <c r="F109" s="71">
        <f t="shared" si="13"/>
        <v>1.1008343600879585E-4</v>
      </c>
      <c r="G109" s="71" t="str">
        <f t="shared" si="14"/>
        <v xml:space="preserve"> </v>
      </c>
      <c r="H109" s="71">
        <f t="shared" si="15"/>
        <v>1.6903349311944048E-4</v>
      </c>
      <c r="I109" s="71" t="str">
        <f t="shared" si="16"/>
        <v xml:space="preserve"> </v>
      </c>
      <c r="J109" s="71" t="str">
        <f t="shared" si="17"/>
        <v xml:space="preserve"> </v>
      </c>
      <c r="K109" s="71" t="str">
        <f t="shared" si="22"/>
        <v xml:space="preserve"> </v>
      </c>
      <c r="L109" s="71" t="str">
        <f t="shared" si="22"/>
        <v xml:space="preserve"> </v>
      </c>
      <c r="M109" s="9">
        <f t="shared" si="20"/>
        <v>1.6805405054053522E-4</v>
      </c>
      <c r="N109" s="9">
        <f t="shared" si="18"/>
        <v>1.4478930926599648E-4</v>
      </c>
      <c r="O109" s="71">
        <f t="shared" si="19"/>
        <v>1.2696030696424928E-4</v>
      </c>
      <c r="P109" s="2" t="s">
        <v>647</v>
      </c>
    </row>
    <row r="110" spans="2:16">
      <c r="B110" s="2" t="s">
        <v>790</v>
      </c>
      <c r="C110" s="160">
        <v>9031.3799999999956</v>
      </c>
      <c r="D110" s="2" t="s">
        <v>609</v>
      </c>
      <c r="E110" s="159" t="s">
        <v>685</v>
      </c>
      <c r="F110" s="71">
        <f t="shared" si="13"/>
        <v>2.8594073112113014E-5</v>
      </c>
      <c r="G110" s="71" t="str">
        <f t="shared" si="14"/>
        <v xml:space="preserve"> </v>
      </c>
      <c r="H110" s="71">
        <f t="shared" si="15"/>
        <v>4.3906297222290009E-5</v>
      </c>
      <c r="I110" s="71" t="str">
        <f t="shared" si="16"/>
        <v xml:space="preserve"> </v>
      </c>
      <c r="J110" s="71" t="str">
        <f t="shared" si="17"/>
        <v xml:space="preserve"> </v>
      </c>
      <c r="K110" s="71" t="str">
        <f t="shared" si="22"/>
        <v xml:space="preserve"> </v>
      </c>
      <c r="L110" s="71" t="str">
        <f t="shared" si="22"/>
        <v xml:space="preserve"> </v>
      </c>
      <c r="M110" s="9">
        <f t="shared" si="20"/>
        <v>4.3651887896729935E-5</v>
      </c>
      <c r="N110" s="9">
        <f t="shared" si="18"/>
        <v>3.7608892355735003E-5</v>
      </c>
      <c r="O110" s="71">
        <f t="shared" si="19"/>
        <v>3.2977825105150131E-5</v>
      </c>
      <c r="P110" s="2" t="s">
        <v>647</v>
      </c>
    </row>
    <row r="111" spans="2:16">
      <c r="B111" s="2" t="s">
        <v>791</v>
      </c>
      <c r="C111" s="160">
        <v>16373.55</v>
      </c>
      <c r="D111" s="2" t="s">
        <v>609</v>
      </c>
      <c r="E111" s="159" t="s">
        <v>685</v>
      </c>
      <c r="F111" s="71">
        <f t="shared" si="13"/>
        <v>5.1839971942808107E-5</v>
      </c>
      <c r="G111" s="71" t="str">
        <f t="shared" si="14"/>
        <v xml:space="preserve"> </v>
      </c>
      <c r="H111" s="71">
        <f t="shared" si="15"/>
        <v>7.960045451348819E-5</v>
      </c>
      <c r="I111" s="71" t="str">
        <f t="shared" si="16"/>
        <v xml:space="preserve"> </v>
      </c>
      <c r="J111" s="71" t="str">
        <f t="shared" si="17"/>
        <v xml:space="preserve"> </v>
      </c>
      <c r="K111" s="71" t="str">
        <f t="shared" si="22"/>
        <v xml:space="preserve"> </v>
      </c>
      <c r="L111" s="71" t="str">
        <f t="shared" si="22"/>
        <v xml:space="preserve"> </v>
      </c>
      <c r="M111" s="9">
        <f t="shared" si="20"/>
        <v>7.9139220038521545E-5</v>
      </c>
      <c r="N111" s="9">
        <f t="shared" si="18"/>
        <v>6.818349791850693E-5</v>
      </c>
      <c r="O111" s="71">
        <f t="shared" si="19"/>
        <v>5.9787548331531963E-5</v>
      </c>
      <c r="P111" s="2" t="s">
        <v>647</v>
      </c>
    </row>
    <row r="112" spans="2:16">
      <c r="B112" s="2" t="s">
        <v>792</v>
      </c>
      <c r="C112" s="160">
        <v>8597.4599999999991</v>
      </c>
      <c r="D112" s="2" t="s">
        <v>609</v>
      </c>
      <c r="E112" s="159" t="s">
        <v>685</v>
      </c>
      <c r="F112" s="71">
        <f t="shared" si="13"/>
        <v>2.7220247605401084E-5</v>
      </c>
      <c r="G112" s="71" t="str">
        <f t="shared" si="14"/>
        <v xml:space="preserve"> </v>
      </c>
      <c r="H112" s="71">
        <f t="shared" si="15"/>
        <v>4.1796783450231262E-5</v>
      </c>
      <c r="I112" s="71" t="str">
        <f t="shared" si="16"/>
        <v xml:space="preserve"> </v>
      </c>
      <c r="J112" s="71" t="str">
        <f t="shared" si="17"/>
        <v xml:space="preserve"> </v>
      </c>
      <c r="K112" s="71" t="str">
        <f t="shared" si="22"/>
        <v xml:space="preserve"> </v>
      </c>
      <c r="L112" s="71" t="str">
        <f t="shared" si="22"/>
        <v xml:space="preserve"> </v>
      </c>
      <c r="M112" s="9">
        <f t="shared" si="20"/>
        <v>4.1554597427704281E-5</v>
      </c>
      <c r="N112" s="9">
        <f t="shared" si="18"/>
        <v>3.5801942524037033E-5</v>
      </c>
      <c r="O112" s="71">
        <f t="shared" si="19"/>
        <v>3.1393378667327043E-5</v>
      </c>
      <c r="P112" s="2" t="s">
        <v>647</v>
      </c>
    </row>
    <row r="113" spans="2:16">
      <c r="B113" s="2" t="s">
        <v>793</v>
      </c>
      <c r="C113" s="160">
        <v>40161.800000000003</v>
      </c>
      <c r="D113" s="2" t="s">
        <v>609</v>
      </c>
      <c r="E113" s="159" t="s">
        <v>685</v>
      </c>
      <c r="F113" s="71">
        <f t="shared" si="13"/>
        <v>1.2715547851093199E-4</v>
      </c>
      <c r="G113" s="71" t="str">
        <f t="shared" si="14"/>
        <v xml:space="preserve"> </v>
      </c>
      <c r="H113" s="71">
        <f t="shared" si="15"/>
        <v>1.952476728675095E-4</v>
      </c>
      <c r="I113" s="71" t="str">
        <f t="shared" si="16"/>
        <v xml:space="preserve"> </v>
      </c>
      <c r="J113" s="71" t="str">
        <f t="shared" si="17"/>
        <v xml:space="preserve"> </v>
      </c>
      <c r="K113" s="71" t="str">
        <f t="shared" si="22"/>
        <v xml:space="preserve"> </v>
      </c>
      <c r="L113" s="71" t="str">
        <f t="shared" si="22"/>
        <v xml:space="preserve"> </v>
      </c>
      <c r="M113" s="9">
        <f t="shared" si="20"/>
        <v>1.941163356354056E-4</v>
      </c>
      <c r="N113" s="9">
        <f t="shared" si="18"/>
        <v>1.6724363419682916E-4</v>
      </c>
      <c r="O113" s="71">
        <f t="shared" si="19"/>
        <v>1.4664966110472809E-4</v>
      </c>
      <c r="P113" s="2" t="s">
        <v>647</v>
      </c>
    </row>
    <row r="114" spans="2:16">
      <c r="B114" s="2" t="s">
        <v>794</v>
      </c>
      <c r="C114" s="160">
        <v>25787.87</v>
      </c>
      <c r="D114" s="2" t="s">
        <v>609</v>
      </c>
      <c r="E114" s="159" t="s">
        <v>685</v>
      </c>
      <c r="F114" s="71">
        <f t="shared" si="13"/>
        <v>8.1646463794643367E-5</v>
      </c>
      <c r="G114" s="71" t="str">
        <f t="shared" si="14"/>
        <v xml:space="preserve"> </v>
      </c>
      <c r="H114" s="71">
        <f t="shared" si="15"/>
        <v>1.2536842486417097E-4</v>
      </c>
      <c r="I114" s="71" t="str">
        <f t="shared" si="16"/>
        <v xml:space="preserve"> </v>
      </c>
      <c r="J114" s="71" t="str">
        <f t="shared" si="17"/>
        <v xml:space="preserve"> </v>
      </c>
      <c r="K114" s="71" t="str">
        <f t="shared" si="22"/>
        <v xml:space="preserve"> </v>
      </c>
      <c r="L114" s="71" t="str">
        <f t="shared" si="22"/>
        <v xml:space="preserve"> </v>
      </c>
      <c r="M114" s="9">
        <f t="shared" si="20"/>
        <v>1.2464199384096844E-4</v>
      </c>
      <c r="N114" s="9">
        <f t="shared" si="18"/>
        <v>1.073870468204957E-4</v>
      </c>
      <c r="O114" s="71">
        <f t="shared" si="19"/>
        <v>9.4163667866300417E-5</v>
      </c>
      <c r="P114" s="2" t="s">
        <v>647</v>
      </c>
    </row>
    <row r="115" spans="2:16">
      <c r="B115" s="2" t="s">
        <v>795</v>
      </c>
      <c r="C115" s="160">
        <v>24055.02</v>
      </c>
      <c r="D115" s="2" t="s">
        <v>609</v>
      </c>
      <c r="E115" s="159" t="s">
        <v>685</v>
      </c>
      <c r="F115" s="71">
        <f t="shared" si="13"/>
        <v>7.6160121774672434E-5</v>
      </c>
      <c r="G115" s="71" t="str">
        <f t="shared" si="14"/>
        <v xml:space="preserve"> </v>
      </c>
      <c r="H115" s="71">
        <f t="shared" si="15"/>
        <v>1.1694412789719081E-4</v>
      </c>
      <c r="I115" s="71" t="str">
        <f t="shared" si="16"/>
        <v xml:space="preserve"> </v>
      </c>
      <c r="J115" s="71" t="str">
        <f t="shared" si="17"/>
        <v xml:space="preserve"> </v>
      </c>
      <c r="K115" s="71" t="str">
        <f t="shared" si="22"/>
        <v xml:space="preserve"> </v>
      </c>
      <c r="L115" s="71" t="str">
        <f t="shared" si="22"/>
        <v xml:space="preserve"> </v>
      </c>
      <c r="M115" s="9">
        <f t="shared" si="20"/>
        <v>1.1626651036647745E-4</v>
      </c>
      <c r="N115" s="9">
        <f t="shared" si="18"/>
        <v>1.0017103231123629E-4</v>
      </c>
      <c r="O115" s="71">
        <f t="shared" si="19"/>
        <v>8.7836215778860915E-5</v>
      </c>
      <c r="P115" s="2" t="s">
        <v>647</v>
      </c>
    </row>
    <row r="116" spans="2:16">
      <c r="B116" s="2" t="s">
        <v>796</v>
      </c>
      <c r="C116" s="160">
        <v>108827.15</v>
      </c>
      <c r="D116" s="2" t="s">
        <v>609</v>
      </c>
      <c r="E116" s="159" t="s">
        <v>685</v>
      </c>
      <c r="F116" s="71">
        <f t="shared" si="13"/>
        <v>3.4455548140847702E-4</v>
      </c>
      <c r="G116" s="71" t="str">
        <f t="shared" si="14"/>
        <v xml:space="preserve"> </v>
      </c>
      <c r="H116" s="71">
        <f t="shared" si="15"/>
        <v>5.2906612209371547E-4</v>
      </c>
      <c r="I116" s="71" t="str">
        <f t="shared" si="16"/>
        <v xml:space="preserve"> </v>
      </c>
      <c r="J116" s="71" t="str">
        <f t="shared" si="17"/>
        <v xml:space="preserve"> </v>
      </c>
      <c r="K116" s="71" t="str">
        <f t="shared" si="22"/>
        <v xml:space="preserve"> </v>
      </c>
      <c r="L116" s="71" t="str">
        <f t="shared" si="22"/>
        <v xml:space="preserve"> </v>
      </c>
      <c r="M116" s="9">
        <f t="shared" si="20"/>
        <v>5.2600051729864261E-4</v>
      </c>
      <c r="N116" s="9">
        <f t="shared" si="18"/>
        <v>4.5318307608930512E-4</v>
      </c>
      <c r="O116" s="71">
        <f t="shared" si="19"/>
        <v>3.97379217726631E-4</v>
      </c>
      <c r="P116" s="2" t="s">
        <v>647</v>
      </c>
    </row>
    <row r="117" spans="2:16">
      <c r="B117" s="2" t="s">
        <v>797</v>
      </c>
      <c r="C117" s="160">
        <v>6146.91</v>
      </c>
      <c r="D117" s="2" t="s">
        <v>609</v>
      </c>
      <c r="E117" s="159" t="s">
        <v>685</v>
      </c>
      <c r="F117" s="71">
        <f t="shared" si="13"/>
        <v>1.9461609848503628E-5</v>
      </c>
      <c r="G117" s="71" t="str">
        <f t="shared" si="14"/>
        <v xml:space="preserve"> </v>
      </c>
      <c r="H117" s="71">
        <f t="shared" si="15"/>
        <v>2.9883368594685066E-5</v>
      </c>
      <c r="I117" s="71" t="str">
        <f t="shared" si="16"/>
        <v xml:space="preserve"> </v>
      </c>
      <c r="J117" s="71" t="str">
        <f t="shared" si="17"/>
        <v xml:space="preserve"> </v>
      </c>
      <c r="K117" s="71" t="str">
        <f t="shared" si="22"/>
        <v xml:space="preserve"> </v>
      </c>
      <c r="L117" s="71" t="str">
        <f t="shared" si="22"/>
        <v xml:space="preserve"> </v>
      </c>
      <c r="M117" s="9">
        <f t="shared" si="20"/>
        <v>2.971021330420028E-5</v>
      </c>
      <c r="N117" s="9">
        <f t="shared" si="18"/>
        <v>2.559724831757618E-5</v>
      </c>
      <c r="O117" s="71">
        <f t="shared" si="19"/>
        <v>2.244526560914262E-5</v>
      </c>
      <c r="P117" s="2" t="s">
        <v>647</v>
      </c>
    </row>
    <row r="118" spans="2:16">
      <c r="B118" s="2" t="s">
        <v>798</v>
      </c>
      <c r="C118" s="160">
        <v>13306.57</v>
      </c>
      <c r="D118" s="2" t="s">
        <v>609</v>
      </c>
      <c r="E118" s="159" t="s">
        <v>685</v>
      </c>
      <c r="F118" s="71">
        <f t="shared" si="13"/>
        <v>4.2129667387647278E-5</v>
      </c>
      <c r="G118" s="71" t="str">
        <f t="shared" si="14"/>
        <v xml:space="preserve"> </v>
      </c>
      <c r="H118" s="71">
        <f t="shared" si="15"/>
        <v>6.4690248603115787E-5</v>
      </c>
      <c r="I118" s="71" t="str">
        <f t="shared" si="16"/>
        <v xml:space="preserve"> </v>
      </c>
      <c r="J118" s="71" t="str">
        <f t="shared" si="17"/>
        <v xml:space="preserve"> </v>
      </c>
      <c r="K118" s="71" t="str">
        <f t="shared" si="22"/>
        <v xml:space="preserve"> </v>
      </c>
      <c r="L118" s="71" t="str">
        <f t="shared" si="22"/>
        <v xml:space="preserve"> </v>
      </c>
      <c r="M118" s="9">
        <f t="shared" si="20"/>
        <v>6.4315409375974644E-5</v>
      </c>
      <c r="N118" s="9">
        <f t="shared" si="18"/>
        <v>5.5411837255663361E-5</v>
      </c>
      <c r="O118" s="71">
        <f t="shared" si="19"/>
        <v>4.8588558803797176E-5</v>
      </c>
      <c r="P118" s="2" t="s">
        <v>647</v>
      </c>
    </row>
    <row r="119" spans="2:16">
      <c r="B119" s="2" t="s">
        <v>799</v>
      </c>
      <c r="C119" s="160">
        <v>53330.84</v>
      </c>
      <c r="D119" s="2" t="s">
        <v>609</v>
      </c>
      <c r="E119" s="159" t="s">
        <v>685</v>
      </c>
      <c r="F119" s="71">
        <f t="shared" si="13"/>
        <v>1.688497148930066E-4</v>
      </c>
      <c r="G119" s="71" t="str">
        <f t="shared" si="14"/>
        <v xml:space="preserve"> </v>
      </c>
      <c r="H119" s="71">
        <f t="shared" si="15"/>
        <v>2.5926931566985268E-4</v>
      </c>
      <c r="I119" s="71" t="str">
        <f t="shared" si="16"/>
        <v xml:space="preserve"> </v>
      </c>
      <c r="J119" s="71" t="str">
        <f t="shared" si="17"/>
        <v xml:space="preserve"> </v>
      </c>
      <c r="K119" s="71" t="str">
        <f t="shared" si="22"/>
        <v xml:space="preserve"> </v>
      </c>
      <c r="L119" s="71" t="str">
        <f t="shared" si="22"/>
        <v xml:space="preserve"> </v>
      </c>
      <c r="M119" s="9">
        <f t="shared" si="20"/>
        <v>2.5776701335991197E-4</v>
      </c>
      <c r="N119" s="9">
        <f t="shared" si="18"/>
        <v>2.2208276263438451E-4</v>
      </c>
      <c r="O119" s="71">
        <f t="shared" si="19"/>
        <v>1.9473603305704616E-4</v>
      </c>
      <c r="P119" s="2" t="s">
        <v>647</v>
      </c>
    </row>
    <row r="120" spans="2:16">
      <c r="B120" s="2" t="s">
        <v>800</v>
      </c>
      <c r="C120" s="160">
        <v>14599.8</v>
      </c>
      <c r="D120" s="2" t="s">
        <v>609</v>
      </c>
      <c r="E120" s="159" t="s">
        <v>685</v>
      </c>
      <c r="F120" s="71">
        <f t="shared" si="13"/>
        <v>4.6224137243945859E-5</v>
      </c>
      <c r="G120" s="71" t="str">
        <f t="shared" si="14"/>
        <v xml:space="preserve"> </v>
      </c>
      <c r="H120" s="71">
        <f t="shared" si="15"/>
        <v>7.0977321094449567E-5</v>
      </c>
      <c r="I120" s="71" t="str">
        <f t="shared" si="16"/>
        <v xml:space="preserve"> </v>
      </c>
      <c r="J120" s="71" t="str">
        <f t="shared" si="17"/>
        <v xml:space="preserve"> </v>
      </c>
      <c r="K120" s="71" t="str">
        <f t="shared" si="22"/>
        <v xml:space="preserve"> </v>
      </c>
      <c r="L120" s="71" t="str">
        <f t="shared" si="22"/>
        <v xml:space="preserve"> </v>
      </c>
      <c r="M120" s="9">
        <f t="shared" si="20"/>
        <v>7.0566052243918205E-5</v>
      </c>
      <c r="N120" s="9">
        <f t="shared" si="18"/>
        <v>6.0797165728300679E-5</v>
      </c>
      <c r="O120" s="71">
        <f t="shared" si="19"/>
        <v>5.3310751066854797E-5</v>
      </c>
      <c r="P120" s="2" t="s">
        <v>647</v>
      </c>
    </row>
    <row r="121" spans="2:16">
      <c r="B121" s="2" t="s">
        <v>801</v>
      </c>
      <c r="C121" s="160">
        <v>4137.92</v>
      </c>
      <c r="D121" s="2" t="s">
        <v>609</v>
      </c>
      <c r="E121" s="159" t="s">
        <v>685</v>
      </c>
      <c r="F121" s="71">
        <f t="shared" si="13"/>
        <v>1.3100986450805385E-5</v>
      </c>
      <c r="G121" s="71" t="str">
        <f t="shared" si="14"/>
        <v xml:space="preserve"> </v>
      </c>
      <c r="H121" s="71">
        <f t="shared" si="15"/>
        <v>2.0116609577058916E-5</v>
      </c>
      <c r="I121" s="71" t="str">
        <f t="shared" si="16"/>
        <v xml:space="preserve"> </v>
      </c>
      <c r="J121" s="71" t="str">
        <f t="shared" si="17"/>
        <v xml:space="preserve"> </v>
      </c>
      <c r="K121" s="71" t="str">
        <f t="shared" si="22"/>
        <v xml:space="preserve"> </v>
      </c>
      <c r="L121" s="71" t="str">
        <f t="shared" si="22"/>
        <v xml:space="preserve"> </v>
      </c>
      <c r="M121" s="9">
        <f t="shared" si="20"/>
        <v>2.000004650071604E-5</v>
      </c>
      <c r="N121" s="9">
        <f t="shared" si="18"/>
        <v>1.7231318785904597E-5</v>
      </c>
      <c r="O121" s="71">
        <f t="shared" si="19"/>
        <v>1.5109496229712724E-5</v>
      </c>
      <c r="P121" s="2" t="s">
        <v>647</v>
      </c>
    </row>
    <row r="122" spans="2:16">
      <c r="B122" s="2" t="s">
        <v>802</v>
      </c>
      <c r="C122" s="160">
        <v>7063.6600000000017</v>
      </c>
      <c r="D122" s="2" t="s">
        <v>609</v>
      </c>
      <c r="E122" s="159" t="s">
        <v>685</v>
      </c>
      <c r="F122" s="71">
        <f t="shared" si="13"/>
        <v>2.2364113842968447E-5</v>
      </c>
      <c r="G122" s="71" t="str">
        <f t="shared" si="14"/>
        <v xml:space="preserve"> </v>
      </c>
      <c r="H122" s="71">
        <f t="shared" si="15"/>
        <v>3.4340173421692066E-5</v>
      </c>
      <c r="I122" s="71" t="str">
        <f t="shared" si="16"/>
        <v xml:space="preserve"> </v>
      </c>
      <c r="J122" s="71" t="str">
        <f t="shared" si="17"/>
        <v xml:space="preserve"> </v>
      </c>
      <c r="K122" s="71" t="str">
        <f t="shared" si="22"/>
        <v xml:space="preserve"> </v>
      </c>
      <c r="L122" s="71" t="str">
        <f t="shared" si="22"/>
        <v xml:space="preserve"> </v>
      </c>
      <c r="M122" s="9">
        <f t="shared" si="20"/>
        <v>3.4141193755618257E-5</v>
      </c>
      <c r="N122" s="9">
        <f t="shared" si="18"/>
        <v>2.9414821276207106E-5</v>
      </c>
      <c r="O122" s="71">
        <f t="shared" si="19"/>
        <v>2.5792751947348571E-5</v>
      </c>
      <c r="P122" s="2" t="s">
        <v>647</v>
      </c>
    </row>
    <row r="123" spans="2:16">
      <c r="B123" s="2" t="s">
        <v>803</v>
      </c>
      <c r="C123" s="160">
        <v>50071.74</v>
      </c>
      <c r="D123" s="2" t="s">
        <v>609</v>
      </c>
      <c r="E123" s="159" t="s">
        <v>685</v>
      </c>
      <c r="F123" s="71">
        <f t="shared" si="13"/>
        <v>1.5853114301587513E-4</v>
      </c>
      <c r="G123" s="71" t="str">
        <f t="shared" si="14"/>
        <v xml:space="preserve"> </v>
      </c>
      <c r="H123" s="71">
        <f t="shared" si="15"/>
        <v>2.4342511320276953E-4</v>
      </c>
      <c r="I123" s="71" t="str">
        <f t="shared" si="16"/>
        <v xml:space="preserve"> </v>
      </c>
      <c r="J123" s="71" t="str">
        <f t="shared" si="17"/>
        <v xml:space="preserve"> </v>
      </c>
      <c r="K123" s="71" t="str">
        <f t="shared" ref="K123:L142" si="23">IF($E123=$K$2,$C123/SUMIF($E:$E,$K$2,$C:$C)," ")</f>
        <v xml:space="preserve"> </v>
      </c>
      <c r="L123" s="71" t="str">
        <f t="shared" si="23"/>
        <v xml:space="preserve"> </v>
      </c>
      <c r="M123" s="9">
        <f t="shared" si="20"/>
        <v>2.4201461806215764E-4</v>
      </c>
      <c r="N123" s="9">
        <f t="shared" si="18"/>
        <v>2.0851106693820342E-4</v>
      </c>
      <c r="O123" s="71">
        <f t="shared" si="19"/>
        <v>1.8283552285814025E-4</v>
      </c>
      <c r="P123" s="2" t="s">
        <v>647</v>
      </c>
    </row>
    <row r="124" spans="2:16">
      <c r="B124" s="2" t="s">
        <v>804</v>
      </c>
      <c r="C124" s="160">
        <v>900</v>
      </c>
      <c r="D124" s="2" t="s">
        <v>609</v>
      </c>
      <c r="E124" s="159" t="s">
        <v>685</v>
      </c>
      <c r="F124" s="71">
        <f t="shared" si="13"/>
        <v>2.8494721516425756E-6</v>
      </c>
      <c r="G124" s="71" t="str">
        <f t="shared" si="14"/>
        <v xml:space="preserve"> </v>
      </c>
      <c r="H124" s="71">
        <f t="shared" si="15"/>
        <v>4.3753742506749828E-6</v>
      </c>
      <c r="I124" s="71" t="str">
        <f t="shared" si="16"/>
        <v xml:space="preserve"> </v>
      </c>
      <c r="J124" s="71" t="str">
        <f t="shared" si="17"/>
        <v xml:space="preserve"> </v>
      </c>
      <c r="K124" s="71" t="str">
        <f t="shared" si="23"/>
        <v xml:space="preserve"> </v>
      </c>
      <c r="L124" s="71" t="str">
        <f t="shared" si="23"/>
        <v xml:space="preserve"> </v>
      </c>
      <c r="M124" s="9">
        <f t="shared" si="20"/>
        <v>4.3500217139636424E-6</v>
      </c>
      <c r="N124" s="9">
        <f t="shared" si="18"/>
        <v>3.7478218301257972E-6</v>
      </c>
      <c r="O124" s="71">
        <f t="shared" si="19"/>
        <v>3.2863241934936997E-6</v>
      </c>
      <c r="P124" s="2" t="s">
        <v>647</v>
      </c>
    </row>
    <row r="125" spans="2:16">
      <c r="B125" s="2" t="s">
        <v>805</v>
      </c>
      <c r="C125" s="160">
        <v>0.25999999999999995</v>
      </c>
      <c r="D125" s="2" t="s">
        <v>609</v>
      </c>
      <c r="E125" s="159" t="s">
        <v>685</v>
      </c>
      <c r="F125" s="71">
        <f t="shared" si="13"/>
        <v>8.2318084380785509E-10</v>
      </c>
      <c r="G125" s="71" t="str">
        <f t="shared" si="14"/>
        <v xml:space="preserve"> </v>
      </c>
      <c r="H125" s="71">
        <f t="shared" si="15"/>
        <v>1.2639970057505504E-9</v>
      </c>
      <c r="I125" s="71" t="str">
        <f t="shared" si="16"/>
        <v xml:space="preserve"> </v>
      </c>
      <c r="J125" s="71" t="str">
        <f t="shared" si="17"/>
        <v xml:space="preserve"> </v>
      </c>
      <c r="K125" s="71" t="str">
        <f t="shared" si="23"/>
        <v xml:space="preserve"> </v>
      </c>
      <c r="L125" s="71" t="str">
        <f t="shared" si="23"/>
        <v xml:space="preserve"> </v>
      </c>
      <c r="M125" s="9">
        <f t="shared" si="20"/>
        <v>1.2566729395894966E-9</v>
      </c>
      <c r="N125" s="9">
        <f t="shared" si="18"/>
        <v>1.0827040842585634E-9</v>
      </c>
      <c r="O125" s="71">
        <f t="shared" si="19"/>
        <v>9.4938254478706877E-10</v>
      </c>
      <c r="P125" s="2" t="s">
        <v>647</v>
      </c>
    </row>
    <row r="126" spans="2:16">
      <c r="B126" s="2" t="s">
        <v>806</v>
      </c>
      <c r="C126" s="160">
        <v>5614.3599999999988</v>
      </c>
      <c r="D126" s="2" t="s">
        <v>609</v>
      </c>
      <c r="E126" s="159" t="s">
        <v>685</v>
      </c>
      <c r="F126" s="71">
        <f t="shared" si="13"/>
        <v>1.7775513854773343E-5</v>
      </c>
      <c r="G126" s="71" t="str">
        <f t="shared" si="14"/>
        <v xml:space="preserve"> </v>
      </c>
      <c r="H126" s="71">
        <f t="shared" si="15"/>
        <v>2.7294362420021768E-5</v>
      </c>
      <c r="I126" s="71" t="str">
        <f t="shared" si="16"/>
        <v xml:space="preserve"> </v>
      </c>
      <c r="J126" s="71" t="str">
        <f t="shared" si="17"/>
        <v xml:space="preserve"> </v>
      </c>
      <c r="K126" s="71" t="str">
        <f t="shared" si="23"/>
        <v xml:space="preserve"> </v>
      </c>
      <c r="L126" s="71" t="str">
        <f t="shared" si="23"/>
        <v xml:space="preserve"> </v>
      </c>
      <c r="M126" s="9">
        <f t="shared" si="20"/>
        <v>2.713620878889879E-5</v>
      </c>
      <c r="N126" s="9">
        <f t="shared" si="18"/>
        <v>2.3379578855761183E-5</v>
      </c>
      <c r="O126" s="71">
        <f t="shared" si="19"/>
        <v>2.0500674554425874E-5</v>
      </c>
      <c r="P126" s="2" t="s">
        <v>647</v>
      </c>
    </row>
    <row r="127" spans="2:16">
      <c r="B127" s="2" t="s">
        <v>807</v>
      </c>
      <c r="C127" s="160">
        <v>15931.650000000003</v>
      </c>
      <c r="D127" s="2" t="s">
        <v>609</v>
      </c>
      <c r="E127" s="159" t="s">
        <v>685</v>
      </c>
      <c r="F127" s="71">
        <f t="shared" si="13"/>
        <v>5.0440881116351612E-5</v>
      </c>
      <c r="G127" s="71" t="str">
        <f t="shared" si="14"/>
        <v xml:space="preserve"> </v>
      </c>
      <c r="H127" s="71">
        <f t="shared" si="15"/>
        <v>7.7452145756406785E-5</v>
      </c>
      <c r="I127" s="71" t="str">
        <f t="shared" si="16"/>
        <v xml:space="preserve"> </v>
      </c>
      <c r="J127" s="71" t="str">
        <f t="shared" si="17"/>
        <v xml:space="preserve"> </v>
      </c>
      <c r="K127" s="71" t="str">
        <f t="shared" si="23"/>
        <v xml:space="preserve"> </v>
      </c>
      <c r="L127" s="71" t="str">
        <f t="shared" si="23"/>
        <v xml:space="preserve"> </v>
      </c>
      <c r="M127" s="9">
        <f t="shared" si="20"/>
        <v>7.7003359376965423E-5</v>
      </c>
      <c r="N127" s="9">
        <f t="shared" si="18"/>
        <v>6.6343317399915187E-5</v>
      </c>
      <c r="O127" s="71">
        <f t="shared" si="19"/>
        <v>5.8173963152526572E-5</v>
      </c>
      <c r="P127" s="2" t="s">
        <v>647</v>
      </c>
    </row>
    <row r="128" spans="2:16">
      <c r="B128" s="2" t="s">
        <v>808</v>
      </c>
      <c r="C128" s="160">
        <v>92806.66</v>
      </c>
      <c r="D128" s="2" t="s">
        <v>609</v>
      </c>
      <c r="E128" s="159" t="s">
        <v>685</v>
      </c>
      <c r="F128" s="71">
        <f t="shared" si="13"/>
        <v>2.9383332572995664E-4</v>
      </c>
      <c r="G128" s="71" t="str">
        <f t="shared" si="14"/>
        <v xml:space="preserve"> </v>
      </c>
      <c r="H128" s="71">
        <f t="shared" si="15"/>
        <v>4.5118207828349769E-4</v>
      </c>
      <c r="I128" s="71" t="str">
        <f t="shared" si="16"/>
        <v xml:space="preserve"> </v>
      </c>
      <c r="J128" s="71" t="str">
        <f t="shared" si="17"/>
        <v xml:space="preserve"> </v>
      </c>
      <c r="K128" s="71" t="str">
        <f t="shared" si="23"/>
        <v xml:space="preserve"> </v>
      </c>
      <c r="L128" s="71" t="str">
        <f t="shared" si="23"/>
        <v xml:space="preserve"> </v>
      </c>
      <c r="M128" s="9">
        <f t="shared" si="20"/>
        <v>4.4856776244493448E-4</v>
      </c>
      <c r="N128" s="9">
        <f t="shared" si="18"/>
        <v>3.8646980703229181E-4</v>
      </c>
      <c r="O128" s="71">
        <f t="shared" si="19"/>
        <v>3.3888085786149338E-4</v>
      </c>
      <c r="P128" s="2" t="s">
        <v>647</v>
      </c>
    </row>
    <row r="129" spans="2:16">
      <c r="B129" s="2" t="s">
        <v>809</v>
      </c>
      <c r="C129" s="160">
        <v>17124.64</v>
      </c>
      <c r="D129" s="2" t="s">
        <v>609</v>
      </c>
      <c r="E129" s="159" t="s">
        <v>685</v>
      </c>
      <c r="F129" s="71">
        <f t="shared" si="13"/>
        <v>5.4217983096560572E-5</v>
      </c>
      <c r="G129" s="71" t="str">
        <f t="shared" si="14"/>
        <v xml:space="preserve"> </v>
      </c>
      <c r="H129" s="71">
        <f t="shared" si="15"/>
        <v>8.3251898786754271E-5</v>
      </c>
      <c r="I129" s="71" t="str">
        <f t="shared" si="16"/>
        <v xml:space="preserve"> </v>
      </c>
      <c r="J129" s="71" t="str">
        <f t="shared" si="17"/>
        <v xml:space="preserve"> </v>
      </c>
      <c r="K129" s="71" t="str">
        <f t="shared" si="23"/>
        <v xml:space="preserve"> </v>
      </c>
      <c r="L129" s="71" t="str">
        <f t="shared" si="23"/>
        <v xml:space="preserve"> </v>
      </c>
      <c r="M129" s="9">
        <f t="shared" si="20"/>
        <v>8.276950649312261E-5</v>
      </c>
      <c r="N129" s="9">
        <f t="shared" si="18"/>
        <v>7.1311221805606036E-5</v>
      </c>
      <c r="O129" s="71">
        <f t="shared" si="19"/>
        <v>6.2530131929855494E-5</v>
      </c>
      <c r="P129" s="2" t="s">
        <v>647</v>
      </c>
    </row>
    <row r="130" spans="2:16">
      <c r="B130" s="2" t="s">
        <v>810</v>
      </c>
      <c r="C130" s="160">
        <v>62451.459999999992</v>
      </c>
      <c r="D130" s="2" t="s">
        <v>609</v>
      </c>
      <c r="E130" s="159" t="s">
        <v>685</v>
      </c>
      <c r="F130" s="71">
        <f t="shared" si="13"/>
        <v>1.9772632899935582E-4</v>
      </c>
      <c r="G130" s="71" t="str">
        <f t="shared" si="14"/>
        <v xml:space="preserve"> </v>
      </c>
      <c r="H130" s="71">
        <f t="shared" si="15"/>
        <v>3.0360945555673181E-4</v>
      </c>
      <c r="I130" s="71" t="str">
        <f t="shared" si="16"/>
        <v xml:space="preserve"> </v>
      </c>
      <c r="J130" s="71" t="str">
        <f t="shared" si="17"/>
        <v xml:space="preserve"> </v>
      </c>
      <c r="K130" s="71" t="str">
        <f t="shared" si="23"/>
        <v xml:space="preserve"> </v>
      </c>
      <c r="L130" s="71" t="str">
        <f t="shared" si="23"/>
        <v xml:space="preserve"> </v>
      </c>
      <c r="M130" s="9">
        <f t="shared" si="20"/>
        <v>3.018502300763687E-4</v>
      </c>
      <c r="N130" s="9">
        <f t="shared" si="18"/>
        <v>2.6006327234580888E-4</v>
      </c>
      <c r="O130" s="71">
        <f t="shared" si="19"/>
        <v>2.280397154633378E-4</v>
      </c>
      <c r="P130" s="2" t="s">
        <v>647</v>
      </c>
    </row>
    <row r="131" spans="2:16">
      <c r="B131" s="2" t="s">
        <v>811</v>
      </c>
      <c r="C131" s="160">
        <v>9263.6</v>
      </c>
      <c r="D131" s="2" t="s">
        <v>609</v>
      </c>
      <c r="E131" s="159" t="s">
        <v>685</v>
      </c>
      <c r="F131" s="71">
        <f t="shared" ref="F131:F194" si="24">C131/$C$768</f>
        <v>2.9329300248840184E-5</v>
      </c>
      <c r="G131" s="71" t="str">
        <f t="shared" ref="G131:G194" si="25">IF($E131=$G$2,$C131/SUMIF($E:$E,$G$2,$C:$C)," ")</f>
        <v xml:space="preserve"> </v>
      </c>
      <c r="H131" s="71">
        <f t="shared" ref="H131:H194" si="26">IF($E131=$H$2,$C131/SUMIF($E:$E,$H$2,$C:$C)," ")</f>
        <v>4.5035241009503084E-5</v>
      </c>
      <c r="I131" s="71" t="str">
        <f t="shared" ref="I131:I194" si="27">IF($E131=$I$2,C131/SUMIF($E:$E,$I$2,$C:$C)," ")</f>
        <v xml:space="preserve"> </v>
      </c>
      <c r="J131" s="71" t="str">
        <f t="shared" ref="J131:J194" si="28">IF($E131=$J$2,C131/SUMIF($E:$E,$J$2,$C:$C)," ")</f>
        <v xml:space="preserve"> </v>
      </c>
      <c r="K131" s="71" t="str">
        <f t="shared" si="23"/>
        <v xml:space="preserve"> </v>
      </c>
      <c r="L131" s="71" t="str">
        <f t="shared" si="23"/>
        <v xml:space="preserve"> </v>
      </c>
      <c r="M131" s="9">
        <f t="shared" si="20"/>
        <v>4.4774290166081777E-5</v>
      </c>
      <c r="N131" s="9">
        <f t="shared" ref="N131:N194" si="29">C131/$G$785</f>
        <v>3.8575913672837037E-5</v>
      </c>
      <c r="O131" s="71">
        <f t="shared" si="19"/>
        <v>3.3825769776498046E-5</v>
      </c>
      <c r="P131" s="2" t="s">
        <v>647</v>
      </c>
    </row>
    <row r="132" spans="2:16">
      <c r="B132" s="2" t="s">
        <v>812</v>
      </c>
      <c r="C132" s="160">
        <v>121772.22</v>
      </c>
      <c r="D132" s="2" t="s">
        <v>609</v>
      </c>
      <c r="E132" s="159" t="s">
        <v>685</v>
      </c>
      <c r="F132" s="71">
        <f t="shared" si="24"/>
        <v>3.8554061081521457E-4</v>
      </c>
      <c r="G132" s="71" t="str">
        <f t="shared" si="25"/>
        <v xml:space="preserve"> </v>
      </c>
      <c r="H132" s="71">
        <f t="shared" si="26"/>
        <v>5.919989287061435E-4</v>
      </c>
      <c r="I132" s="71" t="str">
        <f t="shared" si="27"/>
        <v xml:space="preserve"> </v>
      </c>
      <c r="J132" s="71" t="str">
        <f t="shared" si="28"/>
        <v xml:space="preserve"> </v>
      </c>
      <c r="K132" s="71" t="str">
        <f t="shared" si="23"/>
        <v xml:space="preserve"> </v>
      </c>
      <c r="L132" s="71" t="str">
        <f t="shared" si="23"/>
        <v xml:space="preserve"> </v>
      </c>
      <c r="M132" s="9">
        <f t="shared" si="20"/>
        <v>5.8856866795284194E-4</v>
      </c>
      <c r="N132" s="9">
        <f t="shared" si="29"/>
        <v>5.0708953824320138E-4</v>
      </c>
      <c r="O132" s="71">
        <f t="shared" ref="O132:O195" si="30">C132/$G$787</f>
        <v>4.4464776964604156E-4</v>
      </c>
      <c r="P132" s="2" t="s">
        <v>647</v>
      </c>
    </row>
    <row r="133" spans="2:16">
      <c r="B133" s="2" t="s">
        <v>813</v>
      </c>
      <c r="C133" s="160">
        <v>7999.3900000000012</v>
      </c>
      <c r="D133" s="2" t="s">
        <v>609</v>
      </c>
      <c r="E133" s="159" t="s">
        <v>685</v>
      </c>
      <c r="F133" s="71">
        <f t="shared" si="24"/>
        <v>2.5326710039031231E-5</v>
      </c>
      <c r="G133" s="71" t="str">
        <f t="shared" si="25"/>
        <v xml:space="preserve"> </v>
      </c>
      <c r="H133" s="71">
        <f t="shared" si="26"/>
        <v>3.8889250030118842E-5</v>
      </c>
      <c r="I133" s="71" t="str">
        <f t="shared" si="27"/>
        <v xml:space="preserve"> </v>
      </c>
      <c r="J133" s="71" t="str">
        <f t="shared" si="28"/>
        <v xml:space="preserve"> </v>
      </c>
      <c r="K133" s="71" t="str">
        <f t="shared" si="23"/>
        <v xml:space="preserve"> </v>
      </c>
      <c r="L133" s="71" t="str">
        <f t="shared" si="23"/>
        <v xml:space="preserve"> </v>
      </c>
      <c r="M133" s="9">
        <f t="shared" si="20"/>
        <v>3.8663911331626251E-5</v>
      </c>
      <c r="N133" s="9">
        <f t="shared" si="29"/>
        <v>3.3311431632988893E-5</v>
      </c>
      <c r="O133" s="71">
        <f t="shared" si="30"/>
        <v>2.920954321132397E-5</v>
      </c>
      <c r="P133" s="2" t="s">
        <v>647</v>
      </c>
    </row>
    <row r="134" spans="2:16">
      <c r="B134" s="2" t="s">
        <v>814</v>
      </c>
      <c r="C134" s="160">
        <v>13742.95</v>
      </c>
      <c r="D134" s="2" t="s">
        <v>609</v>
      </c>
      <c r="E134" s="159" t="s">
        <v>685</v>
      </c>
      <c r="F134" s="71">
        <f t="shared" si="24"/>
        <v>4.3511281451573707E-5</v>
      </c>
      <c r="G134" s="71" t="str">
        <f t="shared" si="25"/>
        <v xml:space="preserve"> </v>
      </c>
      <c r="H134" s="71">
        <f t="shared" si="26"/>
        <v>6.6811721731459733E-5</v>
      </c>
      <c r="I134" s="71" t="str">
        <f t="shared" si="27"/>
        <v xml:space="preserve"> </v>
      </c>
      <c r="J134" s="71" t="str">
        <f t="shared" si="28"/>
        <v xml:space="preserve"> </v>
      </c>
      <c r="K134" s="71" t="str">
        <f t="shared" si="23"/>
        <v xml:space="preserve"> </v>
      </c>
      <c r="L134" s="71" t="str">
        <f t="shared" si="23"/>
        <v xml:space="preserve"> </v>
      </c>
      <c r="M134" s="9">
        <f t="shared" si="20"/>
        <v>6.642458990435182E-5</v>
      </c>
      <c r="N134" s="9">
        <f t="shared" si="29"/>
        <v>5.7229031133697031E-5</v>
      </c>
      <c r="O134" s="71">
        <f t="shared" si="30"/>
        <v>5.0181987861082492E-5</v>
      </c>
      <c r="P134" s="2" t="s">
        <v>647</v>
      </c>
    </row>
    <row r="135" spans="2:16">
      <c r="B135" s="2" t="s">
        <v>815</v>
      </c>
      <c r="C135" s="160">
        <v>5790.9300000000012</v>
      </c>
      <c r="D135" s="2" t="s">
        <v>609</v>
      </c>
      <c r="E135" s="159" t="s">
        <v>685</v>
      </c>
      <c r="F135" s="71">
        <f t="shared" si="24"/>
        <v>1.8334548630123937E-5</v>
      </c>
      <c r="G135" s="71" t="str">
        <f t="shared" si="25"/>
        <v xml:space="preserve"> </v>
      </c>
      <c r="H135" s="71">
        <f t="shared" si="26"/>
        <v>2.8152762232734762E-5</v>
      </c>
      <c r="I135" s="71" t="str">
        <f t="shared" si="27"/>
        <v xml:space="preserve"> </v>
      </c>
      <c r="J135" s="71" t="str">
        <f t="shared" si="28"/>
        <v xml:space="preserve"> </v>
      </c>
      <c r="K135" s="71" t="str">
        <f t="shared" si="23"/>
        <v xml:space="preserve"> </v>
      </c>
      <c r="L135" s="71" t="str">
        <f t="shared" si="23"/>
        <v xml:space="preserve"> </v>
      </c>
      <c r="M135" s="9">
        <f t="shared" si="20"/>
        <v>2.798963471560387E-5</v>
      </c>
      <c r="N135" s="9">
        <f t="shared" si="29"/>
        <v>2.4114859856367098E-5</v>
      </c>
      <c r="O135" s="71">
        <f t="shared" si="30"/>
        <v>2.1145414846476085E-5</v>
      </c>
      <c r="P135" s="2" t="s">
        <v>647</v>
      </c>
    </row>
    <row r="136" spans="2:16">
      <c r="B136" s="2" t="s">
        <v>816</v>
      </c>
      <c r="C136" s="160">
        <v>19052.490000000002</v>
      </c>
      <c r="D136" s="2" t="s">
        <v>609</v>
      </c>
      <c r="E136" s="159" t="s">
        <v>685</v>
      </c>
      <c r="F136" s="71">
        <f t="shared" si="24"/>
        <v>6.0321710749387405E-5</v>
      </c>
      <c r="G136" s="71" t="str">
        <f t="shared" si="25"/>
        <v xml:space="preserve"> </v>
      </c>
      <c r="H136" s="71">
        <f t="shared" si="26"/>
        <v>9.2624193508047354E-5</v>
      </c>
      <c r="I136" s="71" t="str">
        <f t="shared" si="27"/>
        <v xml:space="preserve"> </v>
      </c>
      <c r="J136" s="71" t="str">
        <f t="shared" si="28"/>
        <v xml:space="preserve"> </v>
      </c>
      <c r="K136" s="71" t="str">
        <f t="shared" si="23"/>
        <v xml:space="preserve"> </v>
      </c>
      <c r="L136" s="71" t="str">
        <f t="shared" si="23"/>
        <v xml:space="preserve"> </v>
      </c>
      <c r="M136" s="9">
        <f t="shared" si="20"/>
        <v>9.2087494672305736E-5</v>
      </c>
      <c r="N136" s="9">
        <f t="shared" si="29"/>
        <v>7.9339264378059396E-5</v>
      </c>
      <c r="O136" s="71">
        <f t="shared" si="30"/>
        <v>6.9569620925885318E-5</v>
      </c>
      <c r="P136" s="2" t="s">
        <v>647</v>
      </c>
    </row>
    <row r="137" spans="2:16">
      <c r="B137" s="2" t="s">
        <v>817</v>
      </c>
      <c r="C137" s="160">
        <v>20703.61</v>
      </c>
      <c r="D137" s="2" t="s">
        <v>609</v>
      </c>
      <c r="E137" s="159" t="s">
        <v>685</v>
      </c>
      <c r="F137" s="71">
        <f t="shared" si="24"/>
        <v>6.55492890371875E-5</v>
      </c>
      <c r="G137" s="71" t="str">
        <f t="shared" si="25"/>
        <v xml:space="preserve"> </v>
      </c>
      <c r="H137" s="71">
        <f t="shared" si="26"/>
        <v>1.0065115787779677E-4</v>
      </c>
      <c r="I137" s="71" t="str">
        <f t="shared" si="27"/>
        <v xml:space="preserve"> </v>
      </c>
      <c r="J137" s="71" t="str">
        <f t="shared" si="28"/>
        <v xml:space="preserve"> </v>
      </c>
      <c r="K137" s="71" t="str">
        <f t="shared" si="23"/>
        <v xml:space="preserve"> </v>
      </c>
      <c r="L137" s="71" t="str">
        <f t="shared" si="23"/>
        <v xml:space="preserve"> </v>
      </c>
      <c r="M137" s="9">
        <f t="shared" si="20"/>
        <v>1.0006794784159424E-4</v>
      </c>
      <c r="N137" s="9">
        <f t="shared" si="29"/>
        <v>8.6214935022678612E-5</v>
      </c>
      <c r="O137" s="71">
        <f t="shared" si="30"/>
        <v>7.5598638261842335E-5</v>
      </c>
      <c r="P137" s="2" t="s">
        <v>647</v>
      </c>
    </row>
    <row r="138" spans="2:16">
      <c r="B138" s="2" t="s">
        <v>818</v>
      </c>
      <c r="C138" s="160">
        <v>20440.759999999998</v>
      </c>
      <c r="D138" s="2" t="s">
        <v>609</v>
      </c>
      <c r="E138" s="159" t="s">
        <v>685</v>
      </c>
      <c r="F138" s="71">
        <f t="shared" si="24"/>
        <v>6.4717084864899434E-5</v>
      </c>
      <c r="G138" s="71" t="str">
        <f t="shared" si="25"/>
        <v xml:space="preserve"> </v>
      </c>
      <c r="H138" s="71">
        <f t="shared" si="26"/>
        <v>9.9373305520252393E-5</v>
      </c>
      <c r="I138" s="71" t="str">
        <f t="shared" si="27"/>
        <v xml:space="preserve"> </v>
      </c>
      <c r="J138" s="71" t="str">
        <f t="shared" si="28"/>
        <v xml:space="preserve"> </v>
      </c>
      <c r="K138" s="71" t="str">
        <f t="shared" si="23"/>
        <v xml:space="preserve"> </v>
      </c>
      <c r="L138" s="71" t="str">
        <f t="shared" si="23"/>
        <v xml:space="preserve"> </v>
      </c>
      <c r="M138" s="9">
        <f t="shared" si="20"/>
        <v>9.8797499833243842E-5</v>
      </c>
      <c r="N138" s="9">
        <f t="shared" si="29"/>
        <v>8.5120362835957987E-5</v>
      </c>
      <c r="O138" s="71">
        <f t="shared" si="30"/>
        <v>7.4638849023775857E-5</v>
      </c>
      <c r="P138" s="2" t="s">
        <v>647</v>
      </c>
    </row>
    <row r="139" spans="2:16">
      <c r="B139" s="2" t="s">
        <v>819</v>
      </c>
      <c r="C139" s="160">
        <v>19309.310000000001</v>
      </c>
      <c r="D139" s="2" t="s">
        <v>609</v>
      </c>
      <c r="E139" s="159" t="s">
        <v>685</v>
      </c>
      <c r="F139" s="71">
        <f t="shared" si="24"/>
        <v>6.1134823458259454E-5</v>
      </c>
      <c r="G139" s="71" t="str">
        <f t="shared" si="25"/>
        <v xml:space="preserve"> </v>
      </c>
      <c r="H139" s="71">
        <f t="shared" si="26"/>
        <v>9.3872730858112174E-5</v>
      </c>
      <c r="I139" s="71" t="str">
        <f t="shared" si="27"/>
        <v xml:space="preserve"> </v>
      </c>
      <c r="J139" s="71" t="str">
        <f t="shared" si="28"/>
        <v xml:space="preserve"> </v>
      </c>
      <c r="K139" s="71" t="str">
        <f t="shared" si="23"/>
        <v xml:space="preserve"> </v>
      </c>
      <c r="L139" s="71" t="str">
        <f t="shared" si="23"/>
        <v xml:space="preserve"> </v>
      </c>
      <c r="M139" s="9">
        <f t="shared" si="20"/>
        <v>9.3328797535172558E-5</v>
      </c>
      <c r="N139" s="9">
        <f t="shared" si="29"/>
        <v>8.0408726158518183E-5</v>
      </c>
      <c r="O139" s="71">
        <f t="shared" si="30"/>
        <v>7.0507391791855382E-5</v>
      </c>
      <c r="P139" s="2" t="s">
        <v>647</v>
      </c>
    </row>
    <row r="140" spans="2:16">
      <c r="B140" s="2" t="s">
        <v>820</v>
      </c>
      <c r="C140" s="160">
        <v>26338.65</v>
      </c>
      <c r="D140" s="2" t="s">
        <v>609</v>
      </c>
      <c r="E140" s="159" t="s">
        <v>685</v>
      </c>
      <c r="F140" s="71">
        <f t="shared" si="24"/>
        <v>8.3390277429845264E-5</v>
      </c>
      <c r="G140" s="71" t="str">
        <f t="shared" si="25"/>
        <v xml:space="preserve"> </v>
      </c>
      <c r="H140" s="71">
        <f t="shared" si="26"/>
        <v>1.2804605667504518E-4</v>
      </c>
      <c r="I140" s="71" t="str">
        <f t="shared" si="27"/>
        <v xml:space="preserve"> </v>
      </c>
      <c r="J140" s="71" t="str">
        <f t="shared" si="28"/>
        <v xml:space="preserve"> </v>
      </c>
      <c r="K140" s="71" t="str">
        <f t="shared" si="23"/>
        <v xml:space="preserve"> </v>
      </c>
      <c r="L140" s="71" t="str">
        <f t="shared" si="23"/>
        <v xml:space="preserve"> </v>
      </c>
      <c r="M140" s="9">
        <f t="shared" si="20"/>
        <v>1.2730411046276501E-4</v>
      </c>
      <c r="N140" s="9">
        <f t="shared" si="29"/>
        <v>1.0968063049560315E-4</v>
      </c>
      <c r="O140" s="71">
        <f t="shared" si="30"/>
        <v>9.6174825243292041E-5</v>
      </c>
      <c r="P140" s="2" t="s">
        <v>647</v>
      </c>
    </row>
    <row r="141" spans="2:16">
      <c r="B141" s="2" t="s">
        <v>821</v>
      </c>
      <c r="C141" s="160">
        <v>13745.65</v>
      </c>
      <c r="D141" s="2" t="s">
        <v>609</v>
      </c>
      <c r="E141" s="159" t="s">
        <v>685</v>
      </c>
      <c r="F141" s="71">
        <f t="shared" si="24"/>
        <v>4.3519829868028633E-5</v>
      </c>
      <c r="G141" s="71" t="str">
        <f t="shared" si="25"/>
        <v xml:space="preserve"> </v>
      </c>
      <c r="H141" s="71">
        <f t="shared" si="26"/>
        <v>6.6824847854211761E-5</v>
      </c>
      <c r="I141" s="71" t="str">
        <f t="shared" si="27"/>
        <v xml:space="preserve"> </v>
      </c>
      <c r="J141" s="71" t="str">
        <f t="shared" si="28"/>
        <v xml:space="preserve"> </v>
      </c>
      <c r="K141" s="71" t="str">
        <f t="shared" si="23"/>
        <v xml:space="preserve"> </v>
      </c>
      <c r="L141" s="71" t="str">
        <f t="shared" si="23"/>
        <v xml:space="preserve"> </v>
      </c>
      <c r="M141" s="9">
        <f t="shared" si="20"/>
        <v>6.6437639969493714E-5</v>
      </c>
      <c r="N141" s="9">
        <f t="shared" si="29"/>
        <v>5.7240274599187404E-5</v>
      </c>
      <c r="O141" s="71">
        <f t="shared" si="30"/>
        <v>5.0191846833662975E-5</v>
      </c>
      <c r="P141" s="2" t="s">
        <v>647</v>
      </c>
    </row>
    <row r="142" spans="2:16">
      <c r="B142" s="2" t="s">
        <v>822</v>
      </c>
      <c r="C142" s="160">
        <v>32361.26</v>
      </c>
      <c r="D142" s="2" t="s">
        <v>609</v>
      </c>
      <c r="E142" s="159" t="s">
        <v>685</v>
      </c>
      <c r="F142" s="71">
        <f t="shared" si="24"/>
        <v>1.0245834351340536E-4</v>
      </c>
      <c r="G142" s="71" t="str">
        <f t="shared" si="25"/>
        <v xml:space="preserve"> </v>
      </c>
      <c r="H142" s="71">
        <f t="shared" si="26"/>
        <v>1.5732513747044254E-4</v>
      </c>
      <c r="I142" s="71" t="str">
        <f t="shared" si="27"/>
        <v xml:space="preserve"> </v>
      </c>
      <c r="J142" s="71" t="str">
        <f t="shared" si="28"/>
        <v xml:space="preserve"> </v>
      </c>
      <c r="K142" s="71" t="str">
        <f t="shared" si="23"/>
        <v xml:space="preserve"> </v>
      </c>
      <c r="L142" s="71" t="str">
        <f t="shared" si="23"/>
        <v xml:space="preserve"> </v>
      </c>
      <c r="M142" s="9">
        <f t="shared" ref="M142:M205" si="31">C142/$G$783</f>
        <v>1.5641353743469228E-4</v>
      </c>
      <c r="N142" s="9">
        <f t="shared" si="29"/>
        <v>1.3476026297597416E-4</v>
      </c>
      <c r="O142" s="71">
        <f t="shared" si="30"/>
        <v>1.1816621296659991E-4</v>
      </c>
      <c r="P142" s="2" t="s">
        <v>647</v>
      </c>
    </row>
    <row r="143" spans="2:16">
      <c r="B143" s="2" t="s">
        <v>823</v>
      </c>
      <c r="C143" s="160">
        <v>19970.009999999998</v>
      </c>
      <c r="D143" s="2" t="s">
        <v>609</v>
      </c>
      <c r="E143" s="159" t="s">
        <v>685</v>
      </c>
      <c r="F143" s="71">
        <f t="shared" si="24"/>
        <v>6.3226652625581947E-5</v>
      </c>
      <c r="G143" s="71" t="str">
        <f t="shared" si="25"/>
        <v xml:space="preserve"> </v>
      </c>
      <c r="H143" s="71">
        <f t="shared" si="26"/>
        <v>9.7084741710802119E-5</v>
      </c>
      <c r="I143" s="71" t="str">
        <f t="shared" si="27"/>
        <v xml:space="preserve"> </v>
      </c>
      <c r="J143" s="71" t="str">
        <f t="shared" si="28"/>
        <v xml:space="preserve"> </v>
      </c>
      <c r="K143" s="71" t="str">
        <f t="shared" ref="K143:L162" si="32">IF($E143=$K$2,$C143/SUMIF($E:$E,$K$2,$C:$C)," ")</f>
        <v xml:space="preserve"> </v>
      </c>
      <c r="L143" s="71" t="str">
        <f t="shared" si="32"/>
        <v xml:space="preserve"> </v>
      </c>
      <c r="M143" s="9">
        <f t="shared" si="31"/>
        <v>9.6522196808967854E-5</v>
      </c>
      <c r="N143" s="9">
        <f t="shared" si="29"/>
        <v>8.3160043806478298E-5</v>
      </c>
      <c r="O143" s="71">
        <f t="shared" si="30"/>
        <v>7.2919918897012352E-5</v>
      </c>
      <c r="P143" s="2" t="s">
        <v>647</v>
      </c>
    </row>
    <row r="144" spans="2:16">
      <c r="B144" s="2" t="s">
        <v>824</v>
      </c>
      <c r="C144" s="160">
        <v>9185.2800000000007</v>
      </c>
      <c r="D144" s="2" t="s">
        <v>609</v>
      </c>
      <c r="E144" s="159" t="s">
        <v>685</v>
      </c>
      <c r="F144" s="71">
        <f t="shared" si="24"/>
        <v>2.9081332850043912E-5</v>
      </c>
      <c r="G144" s="71" t="str">
        <f t="shared" si="25"/>
        <v xml:space="preserve"> </v>
      </c>
      <c r="H144" s="71">
        <f t="shared" si="26"/>
        <v>4.4654486219155456E-5</v>
      </c>
      <c r="I144" s="71" t="str">
        <f t="shared" si="27"/>
        <v xml:space="preserve"> </v>
      </c>
      <c r="J144" s="71" t="str">
        <f t="shared" si="28"/>
        <v xml:space="preserve"> </v>
      </c>
      <c r="K144" s="71" t="str">
        <f t="shared" si="32"/>
        <v xml:space="preserve"> </v>
      </c>
      <c r="L144" s="71" t="str">
        <f t="shared" si="32"/>
        <v xml:space="preserve"> </v>
      </c>
      <c r="M144" s="9">
        <f t="shared" si="31"/>
        <v>4.4395741609817743E-5</v>
      </c>
      <c r="N144" s="9">
        <f t="shared" si="29"/>
        <v>3.8249769888686541E-5</v>
      </c>
      <c r="O144" s="71">
        <f t="shared" si="30"/>
        <v>3.3539786542237569E-5</v>
      </c>
      <c r="P144" s="2" t="s">
        <v>647</v>
      </c>
    </row>
    <row r="145" spans="2:16">
      <c r="B145" s="2" t="s">
        <v>825</v>
      </c>
      <c r="C145" s="160">
        <v>20652.05</v>
      </c>
      <c r="D145" s="2" t="s">
        <v>609</v>
      </c>
      <c r="E145" s="159" t="s">
        <v>685</v>
      </c>
      <c r="F145" s="71">
        <f t="shared" si="24"/>
        <v>6.5386045943700057E-5</v>
      </c>
      <c r="G145" s="71" t="str">
        <f t="shared" si="25"/>
        <v xml:space="preserve"> </v>
      </c>
      <c r="H145" s="71">
        <f t="shared" si="26"/>
        <v>1.0040049754850253E-4</v>
      </c>
      <c r="I145" s="71" t="str">
        <f t="shared" si="27"/>
        <v xml:space="preserve"> </v>
      </c>
      <c r="J145" s="71" t="str">
        <f t="shared" si="28"/>
        <v xml:space="preserve"> </v>
      </c>
      <c r="K145" s="71" t="str">
        <f t="shared" si="32"/>
        <v xml:space="preserve"> </v>
      </c>
      <c r="L145" s="71" t="str">
        <f t="shared" si="32"/>
        <v xml:space="preserve"> </v>
      </c>
      <c r="M145" s="9">
        <f t="shared" si="31"/>
        <v>9.9818739930958707E-5</v>
      </c>
      <c r="N145" s="9">
        <f t="shared" si="29"/>
        <v>8.6000226474277188E-5</v>
      </c>
      <c r="O145" s="71">
        <f t="shared" si="30"/>
        <v>7.5410368400268406E-5</v>
      </c>
      <c r="P145" s="2" t="s">
        <v>647</v>
      </c>
    </row>
    <row r="146" spans="2:16">
      <c r="B146" s="2" t="s">
        <v>826</v>
      </c>
      <c r="C146" s="160">
        <v>20960.53</v>
      </c>
      <c r="D146" s="2" t="s">
        <v>609</v>
      </c>
      <c r="E146" s="159" t="s">
        <v>685</v>
      </c>
      <c r="F146" s="71">
        <f t="shared" si="24"/>
        <v>6.6362718354076391E-5</v>
      </c>
      <c r="G146" s="71" t="str">
        <f t="shared" si="25"/>
        <v xml:space="preserve"> </v>
      </c>
      <c r="H146" s="71">
        <f t="shared" si="26"/>
        <v>1.0190018138055611E-4</v>
      </c>
      <c r="I146" s="71" t="str">
        <f t="shared" si="27"/>
        <v xml:space="preserve"> </v>
      </c>
      <c r="J146" s="71" t="str">
        <f t="shared" si="28"/>
        <v xml:space="preserve"> </v>
      </c>
      <c r="K146" s="71" t="str">
        <f t="shared" si="32"/>
        <v xml:space="preserve"> </v>
      </c>
      <c r="L146" s="71" t="str">
        <f t="shared" si="32"/>
        <v xml:space="preserve"> </v>
      </c>
      <c r="M146" s="9">
        <f t="shared" si="31"/>
        <v>1.0130973404020705E-4</v>
      </c>
      <c r="N146" s="9">
        <f t="shared" si="29"/>
        <v>8.7284813227785188E-5</v>
      </c>
      <c r="O146" s="71">
        <f t="shared" si="30"/>
        <v>7.6536774274944995E-5</v>
      </c>
      <c r="P146" s="2" t="s">
        <v>647</v>
      </c>
    </row>
    <row r="147" spans="2:16">
      <c r="B147" s="2" t="s">
        <v>827</v>
      </c>
      <c r="C147" s="160">
        <v>14213.010000000006</v>
      </c>
      <c r="D147" s="2" t="s">
        <v>609</v>
      </c>
      <c r="E147" s="159" t="s">
        <v>685</v>
      </c>
      <c r="F147" s="71">
        <f t="shared" si="24"/>
        <v>4.4999529095574957E-5</v>
      </c>
      <c r="G147" s="71" t="str">
        <f t="shared" si="25"/>
        <v xml:space="preserve"> </v>
      </c>
      <c r="H147" s="71">
        <f t="shared" si="26"/>
        <v>6.9096931087317845E-5</v>
      </c>
      <c r="I147" s="71" t="str">
        <f t="shared" si="27"/>
        <v xml:space="preserve"> </v>
      </c>
      <c r="J147" s="71" t="str">
        <f t="shared" si="28"/>
        <v xml:space="preserve"> </v>
      </c>
      <c r="K147" s="71" t="str">
        <f t="shared" si="32"/>
        <v xml:space="preserve"> </v>
      </c>
      <c r="L147" s="71" t="str">
        <f t="shared" si="32"/>
        <v xml:space="preserve"> </v>
      </c>
      <c r="M147" s="9">
        <f t="shared" si="31"/>
        <v>6.8696557911980457E-5</v>
      </c>
      <c r="N147" s="9">
        <f t="shared" si="29"/>
        <v>5.9186476833106974E-5</v>
      </c>
      <c r="O147" s="71">
        <f t="shared" si="30"/>
        <v>5.1898398472631014E-5</v>
      </c>
      <c r="P147" s="2" t="s">
        <v>647</v>
      </c>
    </row>
    <row r="148" spans="2:16">
      <c r="B148" s="2" t="s">
        <v>828</v>
      </c>
      <c r="C148" s="160">
        <v>14355.940000000002</v>
      </c>
      <c r="D148" s="2" t="s">
        <v>609</v>
      </c>
      <c r="E148" s="159" t="s">
        <v>685</v>
      </c>
      <c r="F148" s="71">
        <f t="shared" si="24"/>
        <v>4.5452056934057476E-5</v>
      </c>
      <c r="G148" s="71" t="str">
        <f t="shared" si="25"/>
        <v xml:space="preserve"> </v>
      </c>
      <c r="H148" s="71">
        <f t="shared" si="26"/>
        <v>6.9791789133594472E-5</v>
      </c>
      <c r="I148" s="71" t="str">
        <f t="shared" si="27"/>
        <v xml:space="preserve"> </v>
      </c>
      <c r="J148" s="71" t="str">
        <f t="shared" si="28"/>
        <v xml:space="preserve"> </v>
      </c>
      <c r="K148" s="71" t="str">
        <f t="shared" si="32"/>
        <v xml:space="preserve"> </v>
      </c>
      <c r="L148" s="71" t="str">
        <f t="shared" si="32"/>
        <v xml:space="preserve"> </v>
      </c>
      <c r="M148" s="9">
        <f t="shared" si="31"/>
        <v>6.9387389693732475E-5</v>
      </c>
      <c r="N148" s="9">
        <f t="shared" si="29"/>
        <v>5.9781672582195717E-5</v>
      </c>
      <c r="O148" s="71">
        <f t="shared" si="30"/>
        <v>5.2420303269271061E-5</v>
      </c>
      <c r="P148" s="2" t="s">
        <v>647</v>
      </c>
    </row>
    <row r="149" spans="2:16">
      <c r="B149" s="2" t="s">
        <v>829</v>
      </c>
      <c r="C149" s="160">
        <v>16474.529999999995</v>
      </c>
      <c r="D149" s="2" t="s">
        <v>609</v>
      </c>
      <c r="E149" s="159" t="s">
        <v>685</v>
      </c>
      <c r="F149" s="71">
        <f t="shared" si="24"/>
        <v>5.2159682718222389E-5</v>
      </c>
      <c r="G149" s="71" t="str">
        <f t="shared" si="25"/>
        <v xml:space="preserve"> </v>
      </c>
      <c r="H149" s="71">
        <f t="shared" si="26"/>
        <v>8.0091371504413891E-5</v>
      </c>
      <c r="I149" s="71" t="str">
        <f t="shared" si="27"/>
        <v xml:space="preserve"> </v>
      </c>
      <c r="J149" s="71" t="str">
        <f t="shared" si="28"/>
        <v xml:space="preserve"> </v>
      </c>
      <c r="K149" s="71" t="str">
        <f t="shared" si="32"/>
        <v xml:space="preserve"> </v>
      </c>
      <c r="L149" s="71" t="str">
        <f t="shared" si="32"/>
        <v xml:space="preserve"> </v>
      </c>
      <c r="M149" s="9">
        <f t="shared" si="31"/>
        <v>7.9627292474828253E-5</v>
      </c>
      <c r="N149" s="9">
        <f t="shared" si="29"/>
        <v>6.8604003527847037E-5</v>
      </c>
      <c r="O149" s="71">
        <f t="shared" si="30"/>
        <v>6.0156273906041943E-5</v>
      </c>
      <c r="P149" s="2" t="s">
        <v>647</v>
      </c>
    </row>
    <row r="150" spans="2:16">
      <c r="B150" s="2" t="s">
        <v>830</v>
      </c>
      <c r="C150" s="160">
        <v>24242.39</v>
      </c>
      <c r="D150" s="2" t="s">
        <v>609</v>
      </c>
      <c r="E150" s="159" t="s">
        <v>685</v>
      </c>
      <c r="F150" s="71">
        <f t="shared" si="24"/>
        <v>7.6753350215842737E-5</v>
      </c>
      <c r="G150" s="71" t="str">
        <f t="shared" si="25"/>
        <v xml:space="preserve"> </v>
      </c>
      <c r="H150" s="71">
        <f t="shared" si="26"/>
        <v>1.1785503220091189E-4</v>
      </c>
      <c r="I150" s="71" t="str">
        <f t="shared" si="27"/>
        <v xml:space="preserve"> </v>
      </c>
      <c r="J150" s="71" t="str">
        <f t="shared" si="28"/>
        <v xml:space="preserve"> </v>
      </c>
      <c r="K150" s="71" t="str">
        <f t="shared" si="32"/>
        <v xml:space="preserve"> </v>
      </c>
      <c r="L150" s="71" t="str">
        <f t="shared" si="32"/>
        <v xml:space="preserve"> </v>
      </c>
      <c r="M150" s="9">
        <f t="shared" si="31"/>
        <v>1.1717213655375007E-4</v>
      </c>
      <c r="N150" s="9">
        <f t="shared" si="29"/>
        <v>1.0095128717380369E-4</v>
      </c>
      <c r="O150" s="71">
        <f t="shared" si="30"/>
        <v>8.8520391961233042E-5</v>
      </c>
      <c r="P150" s="2" t="s">
        <v>647</v>
      </c>
    </row>
    <row r="151" spans="2:16">
      <c r="B151" s="2" t="s">
        <v>831</v>
      </c>
      <c r="C151" s="160">
        <v>34601.03</v>
      </c>
      <c r="D151" s="2" t="s">
        <v>609</v>
      </c>
      <c r="E151" s="159" t="s">
        <v>685</v>
      </c>
      <c r="F151" s="71">
        <f t="shared" si="24"/>
        <v>1.0954963489238812E-4</v>
      </c>
      <c r="G151" s="71" t="str">
        <f t="shared" si="25"/>
        <v xml:space="preserve"> </v>
      </c>
      <c r="H151" s="71">
        <f t="shared" si="26"/>
        <v>1.6821383967648067E-4</v>
      </c>
      <c r="I151" s="71" t="str">
        <f t="shared" si="27"/>
        <v xml:space="preserve"> </v>
      </c>
      <c r="J151" s="71" t="str">
        <f t="shared" si="28"/>
        <v xml:space="preserve"> </v>
      </c>
      <c r="K151" s="71" t="str">
        <f t="shared" si="32"/>
        <v xml:space="preserve"> </v>
      </c>
      <c r="L151" s="71" t="str">
        <f t="shared" si="32"/>
        <v xml:space="preserve"> </v>
      </c>
      <c r="M151" s="9">
        <f t="shared" si="31"/>
        <v>1.6723914647278601E-4</v>
      </c>
      <c r="N151" s="9">
        <f t="shared" si="29"/>
        <v>1.4408721730981957E-4</v>
      </c>
      <c r="O151" s="71">
        <f t="shared" si="30"/>
        <v>1.2634466889866811E-4</v>
      </c>
      <c r="P151" s="2" t="s">
        <v>647</v>
      </c>
    </row>
    <row r="152" spans="2:16">
      <c r="B152" s="2" t="s">
        <v>832</v>
      </c>
      <c r="C152" s="160">
        <v>24614.04</v>
      </c>
      <c r="D152" s="2" t="s">
        <v>609</v>
      </c>
      <c r="E152" s="159" t="s">
        <v>685</v>
      </c>
      <c r="F152" s="71">
        <f t="shared" si="24"/>
        <v>7.7930023910462702E-5</v>
      </c>
      <c r="G152" s="71" t="str">
        <f t="shared" si="25"/>
        <v xml:space="preserve"> </v>
      </c>
      <c r="H152" s="71">
        <f t="shared" si="26"/>
        <v>1.196618186900934E-4</v>
      </c>
      <c r="I152" s="71" t="str">
        <f t="shared" si="27"/>
        <v xml:space="preserve"> </v>
      </c>
      <c r="J152" s="71" t="str">
        <f t="shared" si="28"/>
        <v xml:space="preserve"> </v>
      </c>
      <c r="K152" s="71" t="str">
        <f t="shared" si="32"/>
        <v xml:space="preserve"> </v>
      </c>
      <c r="L152" s="71" t="str">
        <f t="shared" si="32"/>
        <v xml:space="preserve"> </v>
      </c>
      <c r="M152" s="9">
        <f t="shared" si="31"/>
        <v>1.1896845385374406E-4</v>
      </c>
      <c r="N152" s="9">
        <f t="shared" si="29"/>
        <v>1.0249892937732176E-4</v>
      </c>
      <c r="O152" s="71">
        <f t="shared" si="30"/>
        <v>8.9877461279579631E-5</v>
      </c>
      <c r="P152" s="2" t="s">
        <v>647</v>
      </c>
    </row>
    <row r="153" spans="2:16">
      <c r="B153" s="2" t="s">
        <v>833</v>
      </c>
      <c r="C153" s="160">
        <v>21152.39</v>
      </c>
      <c r="D153" s="2" t="s">
        <v>609</v>
      </c>
      <c r="E153" s="159" t="s">
        <v>685</v>
      </c>
      <c r="F153" s="71">
        <f t="shared" si="24"/>
        <v>6.6970162495203224E-5</v>
      </c>
      <c r="G153" s="71" t="str">
        <f t="shared" si="25"/>
        <v xml:space="preserve"> </v>
      </c>
      <c r="H153" s="71">
        <f t="shared" si="26"/>
        <v>1.0283291394026111E-4</v>
      </c>
      <c r="I153" s="71" t="str">
        <f t="shared" si="27"/>
        <v xml:space="preserve"> </v>
      </c>
      <c r="J153" s="71" t="str">
        <f t="shared" si="28"/>
        <v xml:space="preserve"> </v>
      </c>
      <c r="K153" s="71" t="str">
        <f t="shared" si="32"/>
        <v xml:space="preserve"> </v>
      </c>
      <c r="L153" s="71" t="str">
        <f t="shared" si="32"/>
        <v xml:space="preserve"> </v>
      </c>
      <c r="M153" s="9">
        <f t="shared" si="31"/>
        <v>1.0223706200247489E-4</v>
      </c>
      <c r="N153" s="9">
        <f t="shared" si="29"/>
        <v>8.8083765557038447E-5</v>
      </c>
      <c r="O153" s="71">
        <f t="shared" si="30"/>
        <v>7.7237345563571335E-5</v>
      </c>
      <c r="P153" s="2" t="s">
        <v>647</v>
      </c>
    </row>
    <row r="154" spans="2:16">
      <c r="B154" s="2" t="s">
        <v>834</v>
      </c>
      <c r="C154" s="160">
        <v>11635.660000000002</v>
      </c>
      <c r="D154" s="2" t="s">
        <v>609</v>
      </c>
      <c r="E154" s="159" t="s">
        <v>685</v>
      </c>
      <c r="F154" s="71">
        <f t="shared" si="24"/>
        <v>3.6839432373312728E-5</v>
      </c>
      <c r="G154" s="71" t="str">
        <f t="shared" si="25"/>
        <v xml:space="preserve"> </v>
      </c>
      <c r="H154" s="71">
        <f t="shared" si="26"/>
        <v>5.6567074615120976E-5</v>
      </c>
      <c r="I154" s="71" t="str">
        <f t="shared" si="27"/>
        <v xml:space="preserve"> </v>
      </c>
      <c r="J154" s="71" t="str">
        <f t="shared" si="28"/>
        <v xml:space="preserve"> </v>
      </c>
      <c r="K154" s="71" t="str">
        <f t="shared" si="32"/>
        <v xml:space="preserve"> </v>
      </c>
      <c r="L154" s="71" t="str">
        <f t="shared" si="32"/>
        <v xml:space="preserve"> </v>
      </c>
      <c r="M154" s="9">
        <f t="shared" si="31"/>
        <v>5.6239304062553559E-5</v>
      </c>
      <c r="N154" s="9">
        <f t="shared" si="29"/>
        <v>4.8453756173246156E-5</v>
      </c>
      <c r="O154" s="71">
        <f t="shared" si="30"/>
        <v>4.2487278850296567E-5</v>
      </c>
      <c r="P154" s="2" t="s">
        <v>647</v>
      </c>
    </row>
    <row r="155" spans="2:16">
      <c r="B155" s="2" t="s">
        <v>835</v>
      </c>
      <c r="C155" s="160">
        <v>19423.870000000003</v>
      </c>
      <c r="D155" s="2" t="s">
        <v>609</v>
      </c>
      <c r="E155" s="159" t="s">
        <v>685</v>
      </c>
      <c r="F155" s="71">
        <f t="shared" si="24"/>
        <v>6.1497529602361868E-5</v>
      </c>
      <c r="G155" s="71" t="str">
        <f t="shared" si="25"/>
        <v xml:space="preserve"> </v>
      </c>
      <c r="H155" s="71">
        <f t="shared" si="26"/>
        <v>9.4429667384953657E-5</v>
      </c>
      <c r="I155" s="71" t="str">
        <f t="shared" si="27"/>
        <v xml:space="preserve"> </v>
      </c>
      <c r="J155" s="71" t="str">
        <f t="shared" si="28"/>
        <v xml:space="preserve"> </v>
      </c>
      <c r="K155" s="71" t="str">
        <f t="shared" si="32"/>
        <v xml:space="preserve"> </v>
      </c>
      <c r="L155" s="71" t="str">
        <f t="shared" si="32"/>
        <v xml:space="preserve"> </v>
      </c>
      <c r="M155" s="9">
        <f t="shared" si="31"/>
        <v>9.3882506965785548E-5</v>
      </c>
      <c r="N155" s="9">
        <f t="shared" si="29"/>
        <v>8.0885782235028415E-5</v>
      </c>
      <c r="O155" s="71">
        <f t="shared" si="30"/>
        <v>7.0925704346973869E-5</v>
      </c>
      <c r="P155" s="2" t="s">
        <v>647</v>
      </c>
    </row>
    <row r="156" spans="2:16">
      <c r="B156" s="2" t="s">
        <v>836</v>
      </c>
      <c r="C156" s="160">
        <v>21094.02</v>
      </c>
      <c r="D156" s="2" t="s">
        <v>609</v>
      </c>
      <c r="E156" s="159" t="s">
        <v>685</v>
      </c>
      <c r="F156" s="71">
        <f t="shared" si="24"/>
        <v>6.6785358395768363E-5</v>
      </c>
      <c r="G156" s="71" t="str">
        <f t="shared" si="25"/>
        <v xml:space="preserve"> </v>
      </c>
      <c r="H156" s="71">
        <f t="shared" si="26"/>
        <v>1.0254914661247011E-4</v>
      </c>
      <c r="I156" s="71" t="str">
        <f t="shared" si="27"/>
        <v xml:space="preserve"> </v>
      </c>
      <c r="J156" s="71" t="str">
        <f t="shared" si="28"/>
        <v xml:space="preserve"> </v>
      </c>
      <c r="K156" s="71" t="str">
        <f t="shared" si="32"/>
        <v xml:space="preserve"> </v>
      </c>
      <c r="L156" s="71" t="str">
        <f t="shared" si="32"/>
        <v xml:space="preserve"> </v>
      </c>
      <c r="M156" s="9">
        <f t="shared" si="31"/>
        <v>1.0195493892753706E-4</v>
      </c>
      <c r="N156" s="9">
        <f t="shared" si="29"/>
        <v>8.7840698490122403E-5</v>
      </c>
      <c r="O156" s="71">
        <f t="shared" si="30"/>
        <v>7.7024209182266642E-5</v>
      </c>
      <c r="P156" s="2" t="s">
        <v>647</v>
      </c>
    </row>
    <row r="157" spans="2:16">
      <c r="B157" s="2" t="s">
        <v>837</v>
      </c>
      <c r="C157" s="160">
        <v>7650.4600000000009</v>
      </c>
      <c r="D157" s="2" t="s">
        <v>609</v>
      </c>
      <c r="E157" s="159" t="s">
        <v>685</v>
      </c>
      <c r="F157" s="71">
        <f t="shared" si="24"/>
        <v>2.4221969685839404E-5</v>
      </c>
      <c r="G157" s="71" t="str">
        <f t="shared" si="25"/>
        <v xml:space="preserve"> </v>
      </c>
      <c r="H157" s="71">
        <f t="shared" si="26"/>
        <v>3.7192917433132148E-5</v>
      </c>
      <c r="I157" s="71" t="str">
        <f t="shared" si="27"/>
        <v xml:space="preserve"> </v>
      </c>
      <c r="J157" s="71" t="str">
        <f t="shared" si="28"/>
        <v xml:space="preserve"> </v>
      </c>
      <c r="K157" s="71" t="str">
        <f t="shared" si="32"/>
        <v xml:space="preserve"> </v>
      </c>
      <c r="L157" s="71" t="str">
        <f t="shared" si="32"/>
        <v xml:space="preserve"> </v>
      </c>
      <c r="M157" s="9">
        <f t="shared" si="31"/>
        <v>3.6977407913122546E-5</v>
      </c>
      <c r="N157" s="9">
        <f t="shared" si="29"/>
        <v>3.1858401109449121E-5</v>
      </c>
      <c r="O157" s="71">
        <f t="shared" si="30"/>
        <v>2.7935435321506459E-5</v>
      </c>
      <c r="P157" s="2" t="s">
        <v>647</v>
      </c>
    </row>
    <row r="158" spans="2:16">
      <c r="B158" s="2" t="s">
        <v>838</v>
      </c>
      <c r="C158" s="160">
        <v>42712.49</v>
      </c>
      <c r="D158" s="2" t="s">
        <v>609</v>
      </c>
      <c r="E158" s="159" t="s">
        <v>685</v>
      </c>
      <c r="F158" s="71">
        <f t="shared" si="24"/>
        <v>1.352311675359022E-4</v>
      </c>
      <c r="G158" s="71" t="str">
        <f t="shared" si="25"/>
        <v xml:space="preserve"> </v>
      </c>
      <c r="H158" s="71">
        <f t="shared" si="26"/>
        <v>2.0764792103134745E-4</v>
      </c>
      <c r="I158" s="71" t="str">
        <f t="shared" si="27"/>
        <v xml:space="preserve"> </v>
      </c>
      <c r="J158" s="71" t="str">
        <f t="shared" si="28"/>
        <v xml:space="preserve"> </v>
      </c>
      <c r="K158" s="71" t="str">
        <f t="shared" si="32"/>
        <v xml:space="preserve"> </v>
      </c>
      <c r="L158" s="71" t="str">
        <f t="shared" si="32"/>
        <v xml:space="preserve"> </v>
      </c>
      <c r="M158" s="9">
        <f t="shared" si="31"/>
        <v>2.0644473217494992E-4</v>
      </c>
      <c r="N158" s="9">
        <f t="shared" si="29"/>
        <v>1.7786533604558866E-4</v>
      </c>
      <c r="O158" s="71">
        <f t="shared" si="30"/>
        <v>1.5596343250150858E-4</v>
      </c>
      <c r="P158" s="2" t="s">
        <v>647</v>
      </c>
    </row>
    <row r="159" spans="2:16">
      <c r="B159" s="2" t="s">
        <v>839</v>
      </c>
      <c r="C159" s="160">
        <v>7541.7399999999989</v>
      </c>
      <c r="D159" s="2" t="s">
        <v>609</v>
      </c>
      <c r="E159" s="159" t="s">
        <v>685</v>
      </c>
      <c r="F159" s="71">
        <f t="shared" si="24"/>
        <v>2.3877753449920972E-5</v>
      </c>
      <c r="G159" s="71" t="str">
        <f t="shared" si="25"/>
        <v xml:space="preserve"> </v>
      </c>
      <c r="H159" s="71">
        <f t="shared" si="26"/>
        <v>3.6664372223650604E-5</v>
      </c>
      <c r="I159" s="71" t="str">
        <f t="shared" si="27"/>
        <v xml:space="preserve"> </v>
      </c>
      <c r="J159" s="71" t="str">
        <f t="shared" si="28"/>
        <v xml:space="preserve"> </v>
      </c>
      <c r="K159" s="71" t="str">
        <f t="shared" si="32"/>
        <v xml:space="preserve"> </v>
      </c>
      <c r="L159" s="71" t="str">
        <f t="shared" si="32"/>
        <v xml:space="preserve"> </v>
      </c>
      <c r="M159" s="9">
        <f t="shared" si="31"/>
        <v>3.6451925290075727E-5</v>
      </c>
      <c r="N159" s="9">
        <f t="shared" si="29"/>
        <v>3.1405664232369914E-5</v>
      </c>
      <c r="O159" s="71">
        <f t="shared" si="30"/>
        <v>2.7538447358932413E-5</v>
      </c>
      <c r="P159" s="2" t="s">
        <v>647</v>
      </c>
    </row>
    <row r="160" spans="2:16">
      <c r="B160" s="2" t="s">
        <v>840</v>
      </c>
      <c r="C160" s="160">
        <v>13368.72</v>
      </c>
      <c r="D160" s="2" t="s">
        <v>609</v>
      </c>
      <c r="E160" s="159" t="s">
        <v>685</v>
      </c>
      <c r="F160" s="71">
        <f t="shared" si="24"/>
        <v>4.2326439270119039E-5</v>
      </c>
      <c r="G160" s="71" t="str">
        <f t="shared" si="25"/>
        <v xml:space="preserve"> </v>
      </c>
      <c r="H160" s="71">
        <f t="shared" si="26"/>
        <v>6.4992392502759614E-5</v>
      </c>
      <c r="I160" s="71" t="str">
        <f t="shared" si="27"/>
        <v xml:space="preserve"> </v>
      </c>
      <c r="J160" s="71" t="str">
        <f t="shared" si="28"/>
        <v xml:space="preserve"> </v>
      </c>
      <c r="K160" s="71" t="str">
        <f t="shared" si="32"/>
        <v xml:space="preserve"> </v>
      </c>
      <c r="L160" s="71" t="str">
        <f t="shared" si="32"/>
        <v xml:space="preserve"> </v>
      </c>
      <c r="M160" s="9">
        <f t="shared" si="31"/>
        <v>6.461580254211114E-5</v>
      </c>
      <c r="N160" s="9">
        <f t="shared" si="29"/>
        <v>5.5670645174265934E-5</v>
      </c>
      <c r="O160" s="71">
        <f t="shared" si="30"/>
        <v>4.8815497746714545E-5</v>
      </c>
      <c r="P160" s="2" t="s">
        <v>647</v>
      </c>
    </row>
    <row r="161" spans="2:16">
      <c r="B161" s="2" t="s">
        <v>841</v>
      </c>
      <c r="C161" s="160">
        <v>23267.880000000005</v>
      </c>
      <c r="D161" s="2" t="s">
        <v>609</v>
      </c>
      <c r="E161" s="159" t="s">
        <v>685</v>
      </c>
      <c r="F161" s="71">
        <f t="shared" si="24"/>
        <v>7.3667973430845856E-5</v>
      </c>
      <c r="G161" s="71" t="str">
        <f t="shared" si="25"/>
        <v xml:space="preserve"> </v>
      </c>
      <c r="H161" s="71">
        <f t="shared" si="26"/>
        <v>1.1311742557755049E-4</v>
      </c>
      <c r="I161" s="71" t="str">
        <f t="shared" si="27"/>
        <v xml:space="preserve"> </v>
      </c>
      <c r="J161" s="71" t="str">
        <f t="shared" si="28"/>
        <v xml:space="preserve"> </v>
      </c>
      <c r="K161" s="71" t="str">
        <f t="shared" si="32"/>
        <v xml:space="preserve"> </v>
      </c>
      <c r="L161" s="71" t="str">
        <f t="shared" si="32"/>
        <v xml:space="preserve"> </v>
      </c>
      <c r="M161" s="9">
        <f t="shared" si="31"/>
        <v>1.1246198137544486E-4</v>
      </c>
      <c r="N161" s="9">
        <f t="shared" si="29"/>
        <v>9.6893187338608272E-5</v>
      </c>
      <c r="O161" s="71">
        <f t="shared" si="30"/>
        <v>8.4961996639231337E-5</v>
      </c>
      <c r="P161" s="2" t="s">
        <v>647</v>
      </c>
    </row>
    <row r="162" spans="2:16">
      <c r="B162" s="2" t="s">
        <v>842</v>
      </c>
      <c r="C162" s="160">
        <v>5264.2999999999993</v>
      </c>
      <c r="D162" s="2" t="s">
        <v>609</v>
      </c>
      <c r="E162" s="159" t="s">
        <v>685</v>
      </c>
      <c r="F162" s="71">
        <f t="shared" si="24"/>
        <v>1.6667195830991121E-5</v>
      </c>
      <c r="G162" s="71" t="str">
        <f t="shared" si="25"/>
        <v xml:space="preserve"> </v>
      </c>
      <c r="H162" s="71">
        <f t="shared" si="26"/>
        <v>2.5592536297587012E-5</v>
      </c>
      <c r="I162" s="71" t="str">
        <f t="shared" si="27"/>
        <v xml:space="preserve"> </v>
      </c>
      <c r="J162" s="71" t="str">
        <f t="shared" si="28"/>
        <v xml:space="preserve"> </v>
      </c>
      <c r="K162" s="71" t="str">
        <f t="shared" si="32"/>
        <v xml:space="preserve"> </v>
      </c>
      <c r="L162" s="71" t="str">
        <f t="shared" si="32"/>
        <v xml:space="preserve"> </v>
      </c>
      <c r="M162" s="9">
        <f t="shared" si="31"/>
        <v>2.5444243676465334E-5</v>
      </c>
      <c r="N162" s="9">
        <f t="shared" si="29"/>
        <v>2.1921842733701368E-5</v>
      </c>
      <c r="O162" s="71">
        <f t="shared" si="30"/>
        <v>1.9222440502009868E-5</v>
      </c>
      <c r="P162" s="2" t="s">
        <v>647</v>
      </c>
    </row>
    <row r="163" spans="2:16">
      <c r="B163" s="2" t="s">
        <v>843</v>
      </c>
      <c r="C163" s="160">
        <v>20085.650000000001</v>
      </c>
      <c r="D163" s="2" t="s">
        <v>609</v>
      </c>
      <c r="E163" s="159" t="s">
        <v>685</v>
      </c>
      <c r="F163" s="71">
        <f t="shared" si="24"/>
        <v>6.3592778136266343E-5</v>
      </c>
      <c r="G163" s="71" t="str">
        <f t="shared" si="25"/>
        <v xml:space="preserve"> </v>
      </c>
      <c r="H163" s="71">
        <f t="shared" si="26"/>
        <v>9.7646928686744415E-5</v>
      </c>
      <c r="I163" s="71" t="str">
        <f t="shared" si="27"/>
        <v xml:space="preserve"> </v>
      </c>
      <c r="J163" s="71" t="str">
        <f t="shared" si="28"/>
        <v xml:space="preserve"> </v>
      </c>
      <c r="K163" s="71" t="str">
        <f t="shared" ref="K163:L182" si="33">IF($E163=$K$2,$C163/SUMIF($E:$E,$K$2,$C:$C)," ")</f>
        <v xml:space="preserve"> </v>
      </c>
      <c r="L163" s="71" t="str">
        <f t="shared" si="33"/>
        <v xml:space="preserve"> </v>
      </c>
      <c r="M163" s="9">
        <f t="shared" si="31"/>
        <v>9.7081126265637609E-5</v>
      </c>
      <c r="N163" s="9">
        <f t="shared" si="29"/>
        <v>8.3641597269184693E-5</v>
      </c>
      <c r="O163" s="71">
        <f t="shared" si="30"/>
        <v>7.3342175041163046E-5</v>
      </c>
      <c r="P163" s="2" t="s">
        <v>647</v>
      </c>
    </row>
    <row r="164" spans="2:16">
      <c r="B164" s="2" t="s">
        <v>844</v>
      </c>
      <c r="C164" s="160">
        <v>23041.210000000003</v>
      </c>
      <c r="D164" s="2" t="s">
        <v>609</v>
      </c>
      <c r="E164" s="159" t="s">
        <v>685</v>
      </c>
      <c r="F164" s="71">
        <f t="shared" si="24"/>
        <v>7.2950318039053817E-5</v>
      </c>
      <c r="G164" s="71" t="str">
        <f t="shared" si="25"/>
        <v xml:space="preserve"> </v>
      </c>
      <c r="H164" s="71">
        <f t="shared" si="26"/>
        <v>1.1201546326488326E-4</v>
      </c>
      <c r="I164" s="71" t="str">
        <f t="shared" si="27"/>
        <v xml:space="preserve"> </v>
      </c>
      <c r="J164" s="71" t="str">
        <f t="shared" si="28"/>
        <v xml:space="preserve"> </v>
      </c>
      <c r="K164" s="71" t="str">
        <f t="shared" si="33"/>
        <v xml:space="preserve"> </v>
      </c>
      <c r="L164" s="71" t="str">
        <f t="shared" si="33"/>
        <v xml:space="preserve"> </v>
      </c>
      <c r="M164" s="9">
        <f t="shared" si="31"/>
        <v>1.1136640423999581E-4</v>
      </c>
      <c r="N164" s="9">
        <f t="shared" si="29"/>
        <v>9.5949277589458702E-5</v>
      </c>
      <c r="O164" s="71">
        <f t="shared" si="30"/>
        <v>8.4134317633743314E-5</v>
      </c>
      <c r="P164" s="2" t="s">
        <v>647</v>
      </c>
    </row>
    <row r="165" spans="2:16">
      <c r="B165" s="2" t="s">
        <v>845</v>
      </c>
      <c r="C165" s="160">
        <v>16178.420000000002</v>
      </c>
      <c r="D165" s="2" t="s">
        <v>609</v>
      </c>
      <c r="E165" s="159" t="s">
        <v>685</v>
      </c>
      <c r="F165" s="71">
        <f t="shared" si="24"/>
        <v>5.1222174719530319E-5</v>
      </c>
      <c r="G165" s="71" t="str">
        <f t="shared" si="25"/>
        <v xml:space="preserve"> </v>
      </c>
      <c r="H165" s="71">
        <f t="shared" si="26"/>
        <v>7.8651824760672413E-5</v>
      </c>
      <c r="I165" s="71" t="str">
        <f t="shared" si="27"/>
        <v xml:space="preserve"> </v>
      </c>
      <c r="J165" s="71" t="str">
        <f t="shared" si="28"/>
        <v xml:space="preserve"> </v>
      </c>
      <c r="K165" s="71" t="str">
        <f t="shared" si="33"/>
        <v xml:space="preserve"> </v>
      </c>
      <c r="L165" s="71" t="str">
        <f t="shared" si="33"/>
        <v xml:space="preserve"> </v>
      </c>
      <c r="M165" s="9">
        <f t="shared" si="31"/>
        <v>7.8196086997359642E-5</v>
      </c>
      <c r="N165" s="9">
        <f t="shared" si="29"/>
        <v>6.7370928503270893E-5</v>
      </c>
      <c r="O165" s="71">
        <f t="shared" si="30"/>
        <v>5.907503673166928E-5</v>
      </c>
      <c r="P165" s="2" t="s">
        <v>647</v>
      </c>
    </row>
    <row r="166" spans="2:16">
      <c r="B166" s="2" t="s">
        <v>846</v>
      </c>
      <c r="C166" s="160">
        <v>84565.510000000009</v>
      </c>
      <c r="D166" s="2" t="s">
        <v>609</v>
      </c>
      <c r="E166" s="159" t="s">
        <v>685</v>
      </c>
      <c r="F166" s="71">
        <f t="shared" si="24"/>
        <v>2.6774118414939088E-4</v>
      </c>
      <c r="G166" s="71" t="str">
        <f t="shared" si="25"/>
        <v xml:space="preserve"> </v>
      </c>
      <c r="H166" s="71">
        <f t="shared" si="26"/>
        <v>4.1111750549910868E-4</v>
      </c>
      <c r="I166" s="71" t="str">
        <f t="shared" si="27"/>
        <v xml:space="preserve"> </v>
      </c>
      <c r="J166" s="71" t="str">
        <f t="shared" si="28"/>
        <v xml:space="preserve"> </v>
      </c>
      <c r="K166" s="71" t="str">
        <f t="shared" si="33"/>
        <v xml:space="preserve"> </v>
      </c>
      <c r="L166" s="71" t="str">
        <f t="shared" si="33"/>
        <v xml:space="preserve"> </v>
      </c>
      <c r="M166" s="9">
        <f t="shared" si="31"/>
        <v>4.0873533861378845E-4</v>
      </c>
      <c r="N166" s="9">
        <f t="shared" si="29"/>
        <v>3.521516271708016E-4</v>
      </c>
      <c r="O166" s="71">
        <f t="shared" si="30"/>
        <v>3.0878853494237051E-4</v>
      </c>
      <c r="P166" s="2" t="s">
        <v>647</v>
      </c>
    </row>
    <row r="167" spans="2:16">
      <c r="B167" s="2" t="s">
        <v>847</v>
      </c>
      <c r="C167" s="160">
        <v>15270.430000000002</v>
      </c>
      <c r="D167" s="2" t="s">
        <v>609</v>
      </c>
      <c r="E167" s="159" t="s">
        <v>685</v>
      </c>
      <c r="F167" s="71">
        <f t="shared" si="24"/>
        <v>4.8347405587341493E-5</v>
      </c>
      <c r="G167" s="71" t="str">
        <f t="shared" si="25"/>
        <v xml:space="preserve"> </v>
      </c>
      <c r="H167" s="71">
        <f t="shared" si="26"/>
        <v>7.4237606909705327E-5</v>
      </c>
      <c r="I167" s="71" t="str">
        <f t="shared" si="27"/>
        <v xml:space="preserve"> </v>
      </c>
      <c r="J167" s="71" t="str">
        <f t="shared" si="28"/>
        <v xml:space="preserve"> </v>
      </c>
      <c r="K167" s="71" t="str">
        <f t="shared" si="33"/>
        <v xml:space="preserve"> </v>
      </c>
      <c r="L167" s="71" t="str">
        <f t="shared" si="33"/>
        <v xml:space="preserve"> </v>
      </c>
      <c r="M167" s="9">
        <f t="shared" si="31"/>
        <v>7.3807446757290931E-5</v>
      </c>
      <c r="N167" s="9">
        <f t="shared" si="29"/>
        <v>6.3589834343786542E-5</v>
      </c>
      <c r="O167" s="71">
        <f t="shared" si="30"/>
        <v>5.5759537282280006E-5</v>
      </c>
      <c r="P167" s="2" t="s">
        <v>647</v>
      </c>
    </row>
    <row r="168" spans="2:16">
      <c r="B168" s="2" t="s">
        <v>848</v>
      </c>
      <c r="C168" s="160">
        <v>26057.72</v>
      </c>
      <c r="D168" s="2" t="s">
        <v>609</v>
      </c>
      <c r="E168" s="159" t="s">
        <v>685</v>
      </c>
      <c r="F168" s="71">
        <f t="shared" si="24"/>
        <v>8.250083052811087E-5</v>
      </c>
      <c r="G168" s="71" t="str">
        <f t="shared" si="25"/>
        <v xml:space="preserve"> </v>
      </c>
      <c r="H168" s="71">
        <f t="shared" si="26"/>
        <v>1.266803079103317E-4</v>
      </c>
      <c r="I168" s="71" t="str">
        <f t="shared" si="27"/>
        <v xml:space="preserve"> </v>
      </c>
      <c r="J168" s="71" t="str">
        <f t="shared" si="28"/>
        <v xml:space="preserve"> </v>
      </c>
      <c r="K168" s="71" t="str">
        <f t="shared" si="33"/>
        <v xml:space="preserve"> </v>
      </c>
      <c r="L168" s="71" t="str">
        <f t="shared" si="33"/>
        <v xml:space="preserve"> </v>
      </c>
      <c r="M168" s="9">
        <f t="shared" si="31"/>
        <v>1.2594627535153854E-4</v>
      </c>
      <c r="N168" s="9">
        <f t="shared" si="29"/>
        <v>1.0851076873256177E-4</v>
      </c>
      <c r="O168" s="71">
        <f t="shared" si="30"/>
        <v>9.5149017403649614E-5</v>
      </c>
      <c r="P168" s="2" t="s">
        <v>647</v>
      </c>
    </row>
    <row r="169" spans="2:16">
      <c r="B169" s="2" t="s">
        <v>849</v>
      </c>
      <c r="C169" s="160">
        <v>33330.260000000009</v>
      </c>
      <c r="D169" s="2" t="s">
        <v>609</v>
      </c>
      <c r="E169" s="159" t="s">
        <v>685</v>
      </c>
      <c r="F169" s="71">
        <f t="shared" si="24"/>
        <v>1.0552627519667389E-4</v>
      </c>
      <c r="G169" s="71" t="str">
        <f t="shared" si="25"/>
        <v xml:space="preserve"> </v>
      </c>
      <c r="H169" s="71">
        <f t="shared" si="26"/>
        <v>1.6203595708033601E-4</v>
      </c>
      <c r="I169" s="71" t="str">
        <f t="shared" si="27"/>
        <v xml:space="preserve"> </v>
      </c>
      <c r="J169" s="71" t="str">
        <f t="shared" si="28"/>
        <v xml:space="preserve"> </v>
      </c>
      <c r="K169" s="71" t="str">
        <f t="shared" si="33"/>
        <v xml:space="preserve"> </v>
      </c>
      <c r="L169" s="71" t="str">
        <f t="shared" si="33"/>
        <v xml:space="preserve"> </v>
      </c>
      <c r="M169" s="9">
        <f t="shared" si="31"/>
        <v>1.6109706081339319E-4</v>
      </c>
      <c r="N169" s="9">
        <f t="shared" si="29"/>
        <v>1.3879541781307631E-4</v>
      </c>
      <c r="O169" s="71">
        <f t="shared" si="30"/>
        <v>1.2170448868159484E-4</v>
      </c>
      <c r="P169" s="2" t="s">
        <v>647</v>
      </c>
    </row>
    <row r="170" spans="2:16">
      <c r="B170" s="2" t="s">
        <v>850</v>
      </c>
      <c r="C170" s="160">
        <v>21701.599999999999</v>
      </c>
      <c r="D170" s="2" t="s">
        <v>609</v>
      </c>
      <c r="E170" s="159" t="s">
        <v>685</v>
      </c>
      <c r="F170" s="71">
        <f t="shared" si="24"/>
        <v>6.8709005384540574E-5</v>
      </c>
      <c r="G170" s="71" t="str">
        <f t="shared" si="25"/>
        <v xml:space="preserve"> </v>
      </c>
      <c r="H170" s="71">
        <f t="shared" si="26"/>
        <v>1.0550291315383134E-4</v>
      </c>
      <c r="I170" s="71" t="str">
        <f t="shared" si="27"/>
        <v xml:space="preserve"> </v>
      </c>
      <c r="J170" s="71" t="str">
        <f t="shared" si="28"/>
        <v xml:space="preserve"> </v>
      </c>
      <c r="K170" s="71" t="str">
        <f t="shared" si="33"/>
        <v xml:space="preserve"> </v>
      </c>
      <c r="L170" s="71" t="str">
        <f t="shared" si="33"/>
        <v xml:space="preserve"> </v>
      </c>
      <c r="M170" s="9">
        <f t="shared" si="31"/>
        <v>1.048915902530593E-4</v>
      </c>
      <c r="N170" s="9">
        <f t="shared" si="29"/>
        <v>9.0370811365175543E-5</v>
      </c>
      <c r="O170" s="71">
        <f t="shared" si="30"/>
        <v>7.9242770130580968E-5</v>
      </c>
      <c r="P170" s="2" t="s">
        <v>647</v>
      </c>
    </row>
    <row r="171" spans="2:16">
      <c r="B171" s="2" t="s">
        <v>851</v>
      </c>
      <c r="C171" s="160">
        <v>24046.33</v>
      </c>
      <c r="D171" s="2" t="s">
        <v>609</v>
      </c>
      <c r="E171" s="159" t="s">
        <v>685</v>
      </c>
      <c r="F171" s="71">
        <f t="shared" si="24"/>
        <v>7.6132608538008242E-5</v>
      </c>
      <c r="G171" s="71" t="str">
        <f t="shared" si="25"/>
        <v xml:space="preserve"> </v>
      </c>
      <c r="H171" s="71">
        <f t="shared" si="26"/>
        <v>1.1690188122803709E-4</v>
      </c>
      <c r="I171" s="71" t="str">
        <f t="shared" si="27"/>
        <v xml:space="preserve"> </v>
      </c>
      <c r="J171" s="71" t="str">
        <f t="shared" si="28"/>
        <v xml:space="preserve"> </v>
      </c>
      <c r="K171" s="71" t="str">
        <f t="shared" si="33"/>
        <v xml:space="preserve"> </v>
      </c>
      <c r="L171" s="71" t="str">
        <f t="shared" si="33"/>
        <v xml:space="preserve"> </v>
      </c>
      <c r="M171" s="9">
        <f t="shared" si="31"/>
        <v>1.1622450849015041E-4</v>
      </c>
      <c r="N171" s="9">
        <f t="shared" si="29"/>
        <v>1.0013484500934318E-4</v>
      </c>
      <c r="O171" s="71">
        <f t="shared" si="30"/>
        <v>8.7804484493037068E-5</v>
      </c>
      <c r="P171" s="2" t="s">
        <v>647</v>
      </c>
    </row>
    <row r="172" spans="2:16">
      <c r="B172" s="2" t="s">
        <v>852</v>
      </c>
      <c r="C172" s="160">
        <v>88090.8</v>
      </c>
      <c r="D172" s="2" t="s">
        <v>609</v>
      </c>
      <c r="E172" s="159" t="s">
        <v>685</v>
      </c>
      <c r="F172" s="71">
        <f t="shared" si="24"/>
        <v>2.7890253490657312E-4</v>
      </c>
      <c r="G172" s="71" t="str">
        <f t="shared" si="25"/>
        <v xml:space="preserve"> </v>
      </c>
      <c r="H172" s="71">
        <f t="shared" si="26"/>
        <v>4.2825579782373313E-4</v>
      </c>
      <c r="I172" s="71" t="str">
        <f t="shared" si="27"/>
        <v xml:space="preserve"> </v>
      </c>
      <c r="J172" s="71" t="str">
        <f t="shared" si="28"/>
        <v xml:space="preserve"> </v>
      </c>
      <c r="K172" s="71" t="str">
        <f t="shared" si="33"/>
        <v xml:space="preserve"> </v>
      </c>
      <c r="L172" s="71" t="str">
        <f t="shared" si="33"/>
        <v xml:space="preserve"> </v>
      </c>
      <c r="M172" s="9">
        <f t="shared" si="31"/>
        <v>4.2577432533380939E-4</v>
      </c>
      <c r="N172" s="9">
        <f t="shared" si="29"/>
        <v>3.6683180363693952E-4</v>
      </c>
      <c r="O172" s="71">
        <f t="shared" si="30"/>
        <v>3.2166103029357201E-4</v>
      </c>
      <c r="P172" s="2" t="s">
        <v>647</v>
      </c>
    </row>
    <row r="173" spans="2:16">
      <c r="B173" s="2" t="s">
        <v>853</v>
      </c>
      <c r="C173" s="160">
        <v>17477.61</v>
      </c>
      <c r="D173" s="2" t="s">
        <v>609</v>
      </c>
      <c r="E173" s="159" t="s">
        <v>685</v>
      </c>
      <c r="F173" s="71">
        <f t="shared" si="24"/>
        <v>5.5335514413633108E-5</v>
      </c>
      <c r="G173" s="71" t="str">
        <f t="shared" si="25"/>
        <v xml:space="preserve"> </v>
      </c>
      <c r="H173" s="71">
        <f t="shared" si="26"/>
        <v>8.4967871952599549E-5</v>
      </c>
      <c r="I173" s="71" t="str">
        <f t="shared" si="27"/>
        <v xml:space="preserve"> </v>
      </c>
      <c r="J173" s="71" t="str">
        <f t="shared" si="28"/>
        <v xml:space="preserve"> </v>
      </c>
      <c r="K173" s="71" t="str">
        <f t="shared" si="33"/>
        <v xml:space="preserve"> </v>
      </c>
      <c r="L173" s="71" t="str">
        <f t="shared" si="33"/>
        <v xml:space="preserve"> </v>
      </c>
      <c r="M173" s="9">
        <f t="shared" si="31"/>
        <v>8.4475536675764559E-5</v>
      </c>
      <c r="N173" s="9">
        <f t="shared" si="29"/>
        <v>7.2781075884916589E-5</v>
      </c>
      <c r="O173" s="71">
        <f t="shared" si="30"/>
        <v>6.3818991763830475E-5</v>
      </c>
      <c r="P173" s="2" t="s">
        <v>647</v>
      </c>
    </row>
    <row r="174" spans="2:16">
      <c r="B174" s="2" t="s">
        <v>854</v>
      </c>
      <c r="C174" s="160">
        <v>0.09</v>
      </c>
      <c r="D174" s="2" t="s">
        <v>609</v>
      </c>
      <c r="E174" s="159" t="s">
        <v>685</v>
      </c>
      <c r="F174" s="71">
        <f t="shared" si="24"/>
        <v>2.8494721516425758E-10</v>
      </c>
      <c r="G174" s="71" t="str">
        <f t="shared" si="25"/>
        <v xml:space="preserve"> </v>
      </c>
      <c r="H174" s="71">
        <f t="shared" si="26"/>
        <v>4.3753742506749828E-10</v>
      </c>
      <c r="I174" s="71" t="str">
        <f t="shared" si="27"/>
        <v xml:space="preserve"> </v>
      </c>
      <c r="J174" s="71" t="str">
        <f t="shared" si="28"/>
        <v xml:space="preserve"> </v>
      </c>
      <c r="K174" s="71" t="str">
        <f t="shared" si="33"/>
        <v xml:space="preserve"> </v>
      </c>
      <c r="L174" s="71" t="str">
        <f t="shared" si="33"/>
        <v xml:space="preserve"> </v>
      </c>
      <c r="M174" s="9">
        <f t="shared" si="31"/>
        <v>4.3500217139636426E-10</v>
      </c>
      <c r="N174" s="9">
        <f t="shared" si="29"/>
        <v>3.7478218301257971E-10</v>
      </c>
      <c r="O174" s="71">
        <f t="shared" si="30"/>
        <v>3.2863241934936998E-10</v>
      </c>
      <c r="P174" s="2" t="s">
        <v>647</v>
      </c>
    </row>
    <row r="175" spans="2:16">
      <c r="B175" s="2" t="s">
        <v>855</v>
      </c>
      <c r="C175" s="160">
        <v>28011.53</v>
      </c>
      <c r="D175" s="2" t="s">
        <v>609</v>
      </c>
      <c r="E175" s="159" t="s">
        <v>685</v>
      </c>
      <c r="F175" s="71">
        <f t="shared" si="24"/>
        <v>8.8686749622111723E-5</v>
      </c>
      <c r="G175" s="71" t="str">
        <f t="shared" si="25"/>
        <v xml:space="preserve"> </v>
      </c>
      <c r="H175" s="71">
        <f t="shared" si="26"/>
        <v>1.3617880787112201E-4</v>
      </c>
      <c r="I175" s="71" t="str">
        <f t="shared" si="27"/>
        <v xml:space="preserve"> </v>
      </c>
      <c r="J175" s="71" t="str">
        <f t="shared" si="28"/>
        <v xml:space="preserve"> </v>
      </c>
      <c r="K175" s="71" t="str">
        <f t="shared" si="33"/>
        <v xml:space="preserve"> </v>
      </c>
      <c r="L175" s="71" t="str">
        <f t="shared" si="33"/>
        <v xml:space="preserve"> </v>
      </c>
      <c r="M175" s="9">
        <f t="shared" si="31"/>
        <v>1.3538973749038221E-4</v>
      </c>
      <c r="N175" s="9">
        <f t="shared" si="29"/>
        <v>1.1664691514358185E-4</v>
      </c>
      <c r="O175" s="71">
        <f t="shared" si="30"/>
        <v>1.0228329859530508E-4</v>
      </c>
      <c r="P175" s="2" t="s">
        <v>647</v>
      </c>
    </row>
    <row r="176" spans="2:16">
      <c r="B176" s="2" t="s">
        <v>856</v>
      </c>
      <c r="C176" s="160">
        <v>20315.78</v>
      </c>
      <c r="D176" s="2" t="s">
        <v>609</v>
      </c>
      <c r="E176" s="159" t="s">
        <v>685</v>
      </c>
      <c r="F176" s="71">
        <f t="shared" si="24"/>
        <v>6.4321388165441341E-5</v>
      </c>
      <c r="G176" s="71" t="str">
        <f t="shared" si="25"/>
        <v xml:space="preserve"> </v>
      </c>
      <c r="H176" s="71">
        <f t="shared" si="26"/>
        <v>9.8765711882642008E-5</v>
      </c>
      <c r="I176" s="71" t="str">
        <f t="shared" si="27"/>
        <v xml:space="preserve"> </v>
      </c>
      <c r="J176" s="71" t="str">
        <f t="shared" si="28"/>
        <v xml:space="preserve"> </v>
      </c>
      <c r="K176" s="71" t="str">
        <f t="shared" si="33"/>
        <v xml:space="preserve"> </v>
      </c>
      <c r="L176" s="71" t="str">
        <f t="shared" si="33"/>
        <v xml:space="preserve"> </v>
      </c>
      <c r="M176" s="9">
        <f t="shared" si="31"/>
        <v>9.8193426817898096E-5</v>
      </c>
      <c r="N176" s="9">
        <f t="shared" si="29"/>
        <v>8.4599915311147847E-5</v>
      </c>
      <c r="O176" s="71">
        <f t="shared" si="30"/>
        <v>7.4182488137439367E-5</v>
      </c>
      <c r="P176" s="2" t="s">
        <v>647</v>
      </c>
    </row>
    <row r="177" spans="2:16">
      <c r="B177" s="2" t="s">
        <v>857</v>
      </c>
      <c r="C177" s="160">
        <v>4532.92</v>
      </c>
      <c r="D177" s="2" t="s">
        <v>609</v>
      </c>
      <c r="E177" s="159" t="s">
        <v>685</v>
      </c>
      <c r="F177" s="71">
        <f t="shared" si="24"/>
        <v>1.4351588117359627E-5</v>
      </c>
      <c r="G177" s="71" t="str">
        <f t="shared" si="25"/>
        <v xml:space="preserve"> </v>
      </c>
      <c r="H177" s="71">
        <f t="shared" si="26"/>
        <v>2.2036912720410716E-5</v>
      </c>
      <c r="I177" s="71" t="str">
        <f t="shared" si="27"/>
        <v xml:space="preserve"> </v>
      </c>
      <c r="J177" s="71" t="str">
        <f t="shared" si="28"/>
        <v xml:space="preserve"> </v>
      </c>
      <c r="K177" s="71" t="str">
        <f t="shared" si="33"/>
        <v xml:space="preserve"> </v>
      </c>
      <c r="L177" s="71" t="str">
        <f t="shared" si="33"/>
        <v xml:space="preserve"> </v>
      </c>
      <c r="M177" s="9">
        <f t="shared" si="31"/>
        <v>2.1909222697400081E-5</v>
      </c>
      <c r="N177" s="9">
        <f t="shared" si="29"/>
        <v>1.8876196144682033E-5</v>
      </c>
      <c r="O177" s="71">
        <f t="shared" si="30"/>
        <v>1.6551827403523847E-5</v>
      </c>
      <c r="P177" s="2" t="s">
        <v>647</v>
      </c>
    </row>
    <row r="178" spans="2:16">
      <c r="B178" s="2" t="s">
        <v>858</v>
      </c>
      <c r="C178" s="160">
        <v>77489.820000000007</v>
      </c>
      <c r="D178" s="2" t="s">
        <v>609</v>
      </c>
      <c r="E178" s="159" t="s">
        <v>685</v>
      </c>
      <c r="F178" s="71">
        <f t="shared" si="24"/>
        <v>2.4533898236199546E-4</v>
      </c>
      <c r="G178" s="71" t="str">
        <f t="shared" si="25"/>
        <v xml:space="preserve"> </v>
      </c>
      <c r="H178" s="71">
        <f t="shared" si="26"/>
        <v>3.7671884790826596E-4</v>
      </c>
      <c r="I178" s="71" t="str">
        <f t="shared" si="27"/>
        <v xml:space="preserve"> </v>
      </c>
      <c r="J178" s="71" t="str">
        <f t="shared" si="28"/>
        <v xml:space="preserve"> </v>
      </c>
      <c r="K178" s="71" t="str">
        <f t="shared" si="33"/>
        <v xml:space="preserve"> </v>
      </c>
      <c r="L178" s="71" t="str">
        <f t="shared" si="33"/>
        <v xml:space="preserve"> </v>
      </c>
      <c r="M178" s="9">
        <f t="shared" si="31"/>
        <v>3.7453599956792686E-4</v>
      </c>
      <c r="N178" s="9">
        <f t="shared" si="29"/>
        <v>3.2268671000946516E-4</v>
      </c>
      <c r="O178" s="71">
        <f t="shared" si="30"/>
        <v>2.8295185579496889E-4</v>
      </c>
      <c r="P178" s="2" t="s">
        <v>647</v>
      </c>
    </row>
    <row r="179" spans="2:16">
      <c r="B179" s="2" t="s">
        <v>859</v>
      </c>
      <c r="C179" s="160">
        <v>34140.69</v>
      </c>
      <c r="D179" s="2" t="s">
        <v>609</v>
      </c>
      <c r="E179" s="159" t="s">
        <v>685</v>
      </c>
      <c r="F179" s="71">
        <f t="shared" si="24"/>
        <v>1.0809216154762464E-4</v>
      </c>
      <c r="G179" s="71" t="str">
        <f t="shared" si="25"/>
        <v xml:space="preserve"> </v>
      </c>
      <c r="H179" s="71">
        <f t="shared" si="26"/>
        <v>1.6597588436252989E-4</v>
      </c>
      <c r="I179" s="71" t="str">
        <f t="shared" si="27"/>
        <v xml:space="preserve"> </v>
      </c>
      <c r="J179" s="71" t="str">
        <f t="shared" si="28"/>
        <v xml:space="preserve"> </v>
      </c>
      <c r="K179" s="71" t="str">
        <f t="shared" si="33"/>
        <v xml:space="preserve"> </v>
      </c>
      <c r="L179" s="71" t="str">
        <f t="shared" si="33"/>
        <v xml:space="preserve"> </v>
      </c>
      <c r="M179" s="9">
        <f t="shared" si="31"/>
        <v>1.6501415869966821E-4</v>
      </c>
      <c r="N179" s="9">
        <f t="shared" si="29"/>
        <v>1.4217024808617501E-4</v>
      </c>
      <c r="O179" s="71">
        <f t="shared" si="30"/>
        <v>1.2466375058840936E-4</v>
      </c>
      <c r="P179" s="2" t="s">
        <v>647</v>
      </c>
    </row>
    <row r="180" spans="2:16">
      <c r="B180" s="2" t="s">
        <v>860</v>
      </c>
      <c r="C180" s="160">
        <v>136840.35999999999</v>
      </c>
      <c r="D180" s="2" t="s">
        <v>609</v>
      </c>
      <c r="E180" s="159" t="s">
        <v>685</v>
      </c>
      <c r="F180" s="71">
        <f t="shared" si="24"/>
        <v>4.332475500452718E-4</v>
      </c>
      <c r="G180" s="71" t="str">
        <f t="shared" si="25"/>
        <v xml:space="preserve"> </v>
      </c>
      <c r="H180" s="71">
        <f t="shared" si="26"/>
        <v>6.6525309733010544E-4</v>
      </c>
      <c r="I180" s="71" t="str">
        <f t="shared" si="27"/>
        <v xml:space="preserve"> </v>
      </c>
      <c r="J180" s="71" t="str">
        <f t="shared" si="28"/>
        <v xml:space="preserve"> </v>
      </c>
      <c r="K180" s="71" t="str">
        <f t="shared" si="33"/>
        <v xml:space="preserve"> </v>
      </c>
      <c r="L180" s="71" t="str">
        <f t="shared" si="33"/>
        <v xml:space="preserve"> </v>
      </c>
      <c r="M180" s="9">
        <f t="shared" si="31"/>
        <v>6.6139837482955758E-4</v>
      </c>
      <c r="N180" s="9">
        <f t="shared" si="29"/>
        <v>5.698369871669698E-4</v>
      </c>
      <c r="O180" s="71">
        <f t="shared" si="30"/>
        <v>4.9966865079376392E-4</v>
      </c>
      <c r="P180" s="2" t="s">
        <v>647</v>
      </c>
    </row>
    <row r="181" spans="2:16">
      <c r="B181" s="2" t="s">
        <v>861</v>
      </c>
      <c r="C181" s="160">
        <v>89950.390000000014</v>
      </c>
      <c r="D181" s="2" t="s">
        <v>609</v>
      </c>
      <c r="E181" s="159" t="s">
        <v>685</v>
      </c>
      <c r="F181" s="71">
        <f t="shared" si="24"/>
        <v>2.8479014592709874E-4</v>
      </c>
      <c r="G181" s="71" t="str">
        <f t="shared" si="25"/>
        <v xml:space="preserve"> </v>
      </c>
      <c r="H181" s="71">
        <f t="shared" si="26"/>
        <v>4.3729624471574728E-4</v>
      </c>
      <c r="I181" s="71" t="str">
        <f t="shared" si="27"/>
        <v xml:space="preserve"> </v>
      </c>
      <c r="J181" s="71" t="str">
        <f t="shared" si="28"/>
        <v xml:space="preserve"> </v>
      </c>
      <c r="K181" s="71" t="str">
        <f t="shared" si="33"/>
        <v xml:space="preserve"> </v>
      </c>
      <c r="L181" s="71" t="str">
        <f t="shared" si="33"/>
        <v xml:space="preserve"> </v>
      </c>
      <c r="M181" s="9">
        <f t="shared" si="31"/>
        <v>4.3476238853277572E-4</v>
      </c>
      <c r="N181" s="9">
        <f t="shared" si="29"/>
        <v>3.745755947448103E-4</v>
      </c>
      <c r="O181" s="71">
        <f t="shared" si="30"/>
        <v>3.2845126985688202E-4</v>
      </c>
      <c r="P181" s="2" t="s">
        <v>647</v>
      </c>
    </row>
    <row r="182" spans="2:16">
      <c r="B182" s="2" t="s">
        <v>862</v>
      </c>
      <c r="C182" s="160">
        <v>48577.2</v>
      </c>
      <c r="D182" s="2" t="s">
        <v>609</v>
      </c>
      <c r="E182" s="159" t="s">
        <v>685</v>
      </c>
      <c r="F182" s="71">
        <f t="shared" si="24"/>
        <v>1.5379930956085748E-4</v>
      </c>
      <c r="G182" s="71" t="str">
        <f t="shared" si="25"/>
        <v xml:space="preserve"> </v>
      </c>
      <c r="H182" s="71">
        <f t="shared" si="26"/>
        <v>2.3615936672209862E-4</v>
      </c>
      <c r="I182" s="71" t="str">
        <f t="shared" si="27"/>
        <v xml:space="preserve"> </v>
      </c>
      <c r="J182" s="71" t="str">
        <f t="shared" si="28"/>
        <v xml:space="preserve"> </v>
      </c>
      <c r="K182" s="71" t="str">
        <f t="shared" si="33"/>
        <v xml:space="preserve"> </v>
      </c>
      <c r="L182" s="71" t="str">
        <f t="shared" si="33"/>
        <v xml:space="preserve"> </v>
      </c>
      <c r="M182" s="9">
        <f t="shared" si="31"/>
        <v>2.347909720039496E-4</v>
      </c>
      <c r="N182" s="9">
        <f t="shared" si="29"/>
        <v>2.0228743400709651E-4</v>
      </c>
      <c r="O182" s="71">
        <f t="shared" si="30"/>
        <v>1.773782529024246E-4</v>
      </c>
      <c r="P182" s="2" t="s">
        <v>647</v>
      </c>
    </row>
    <row r="183" spans="2:16">
      <c r="B183" s="2" t="s">
        <v>863</v>
      </c>
      <c r="C183" s="160">
        <v>68292.479999999996</v>
      </c>
      <c r="D183" s="2" t="s">
        <v>609</v>
      </c>
      <c r="E183" s="159" t="s">
        <v>685</v>
      </c>
      <c r="F183" s="71">
        <f t="shared" si="24"/>
        <v>2.162194665851195E-4</v>
      </c>
      <c r="G183" s="71" t="str">
        <f t="shared" si="25"/>
        <v xml:space="preserve"> </v>
      </c>
      <c r="H183" s="71">
        <f t="shared" si="26"/>
        <v>3.320057316741514E-4</v>
      </c>
      <c r="I183" s="71" t="str">
        <f t="shared" si="27"/>
        <v xml:space="preserve"> </v>
      </c>
      <c r="J183" s="71" t="str">
        <f t="shared" si="28"/>
        <v xml:space="preserve"> </v>
      </c>
      <c r="K183" s="71" t="str">
        <f t="shared" ref="K183:L202" si="34">IF($E183=$K$2,$C183/SUMIF($E:$E,$K$2,$C:$C)," ")</f>
        <v xml:space="preserve"> </v>
      </c>
      <c r="L183" s="71" t="str">
        <f t="shared" si="34"/>
        <v xml:space="preserve"> </v>
      </c>
      <c r="M183" s="9">
        <f t="shared" si="31"/>
        <v>3.3008196766714197E-4</v>
      </c>
      <c r="N183" s="9">
        <f t="shared" si="29"/>
        <v>2.8438671930825486E-4</v>
      </c>
      <c r="O183" s="71">
        <f t="shared" si="30"/>
        <v>2.4936803250853848E-4</v>
      </c>
      <c r="P183" s="2" t="s">
        <v>647</v>
      </c>
    </row>
    <row r="184" spans="2:16">
      <c r="B184" s="2" t="s">
        <v>864</v>
      </c>
      <c r="C184" s="160">
        <v>100994.01</v>
      </c>
      <c r="D184" s="2" t="s">
        <v>609</v>
      </c>
      <c r="E184" s="159" t="s">
        <v>685</v>
      </c>
      <c r="F184" s="71">
        <f t="shared" si="24"/>
        <v>3.1975513219745753E-4</v>
      </c>
      <c r="G184" s="71" t="str">
        <f t="shared" si="25"/>
        <v xml:space="preserve"> </v>
      </c>
      <c r="H184" s="71">
        <f t="shared" si="26"/>
        <v>4.9098510091823524E-4</v>
      </c>
      <c r="I184" s="71" t="str">
        <f t="shared" si="27"/>
        <v xml:space="preserve"> </v>
      </c>
      <c r="J184" s="71" t="str">
        <f t="shared" si="28"/>
        <v xml:space="preserve"> </v>
      </c>
      <c r="K184" s="71" t="str">
        <f t="shared" si="34"/>
        <v xml:space="preserve"> </v>
      </c>
      <c r="L184" s="71" t="str">
        <f t="shared" si="34"/>
        <v xml:space="preserve"> </v>
      </c>
      <c r="M184" s="9">
        <f t="shared" si="31"/>
        <v>4.8814015164473472E-4</v>
      </c>
      <c r="N184" s="9">
        <f t="shared" si="29"/>
        <v>4.2056395043327006E-4</v>
      </c>
      <c r="O184" s="71">
        <f t="shared" si="30"/>
        <v>3.6877673162327181E-4</v>
      </c>
      <c r="P184" s="2" t="s">
        <v>647</v>
      </c>
    </row>
    <row r="185" spans="2:16">
      <c r="B185" s="2" t="s">
        <v>865</v>
      </c>
      <c r="C185" s="160">
        <v>19328.919999999998</v>
      </c>
      <c r="D185" s="2" t="s">
        <v>609</v>
      </c>
      <c r="E185" s="159" t="s">
        <v>685</v>
      </c>
      <c r="F185" s="71">
        <f t="shared" si="24"/>
        <v>6.1196910290363569E-5</v>
      </c>
      <c r="G185" s="71" t="str">
        <f t="shared" si="25"/>
        <v xml:space="preserve"> </v>
      </c>
      <c r="H185" s="71">
        <f t="shared" si="26"/>
        <v>9.396806540150743E-5</v>
      </c>
      <c r="I185" s="71" t="str">
        <f t="shared" si="27"/>
        <v xml:space="preserve"> </v>
      </c>
      <c r="J185" s="71" t="str">
        <f t="shared" si="28"/>
        <v xml:space="preserve"> </v>
      </c>
      <c r="K185" s="71" t="str">
        <f t="shared" si="34"/>
        <v xml:space="preserve"> </v>
      </c>
      <c r="L185" s="71" t="str">
        <f t="shared" si="34"/>
        <v xml:space="preserve"> </v>
      </c>
      <c r="M185" s="9">
        <f t="shared" si="31"/>
        <v>9.3423579674962358E-5</v>
      </c>
      <c r="N185" s="9">
        <f t="shared" si="29"/>
        <v>8.0490387031950132E-5</v>
      </c>
      <c r="O185" s="71">
        <f t="shared" si="30"/>
        <v>7.0578997144560269E-5</v>
      </c>
      <c r="P185" s="2" t="s">
        <v>647</v>
      </c>
    </row>
    <row r="186" spans="2:16">
      <c r="B186" s="2" t="s">
        <v>866</v>
      </c>
      <c r="C186" s="160">
        <v>93006.11</v>
      </c>
      <c r="D186" s="2" t="s">
        <v>609</v>
      </c>
      <c r="E186" s="159" t="s">
        <v>685</v>
      </c>
      <c r="F186" s="71">
        <f t="shared" si="24"/>
        <v>2.9446480041956231E-4</v>
      </c>
      <c r="G186" s="71" t="str">
        <f t="shared" si="25"/>
        <v xml:space="preserve"> </v>
      </c>
      <c r="H186" s="71">
        <f t="shared" si="26"/>
        <v>4.5215170983271672E-4</v>
      </c>
      <c r="I186" s="71" t="str">
        <f t="shared" si="27"/>
        <v xml:space="preserve"> </v>
      </c>
      <c r="J186" s="71" t="str">
        <f t="shared" si="28"/>
        <v xml:space="preserve"> </v>
      </c>
      <c r="K186" s="71" t="str">
        <f t="shared" si="34"/>
        <v xml:space="preserve"> </v>
      </c>
      <c r="L186" s="71" t="str">
        <f t="shared" si="34"/>
        <v xml:space="preserve"> </v>
      </c>
      <c r="M186" s="9">
        <f t="shared" si="31"/>
        <v>4.4953177559032344E-4</v>
      </c>
      <c r="N186" s="9">
        <f t="shared" si="29"/>
        <v>3.8730036599231245E-4</v>
      </c>
      <c r="O186" s="71">
        <f t="shared" si="30"/>
        <v>3.3960914381748482E-4</v>
      </c>
      <c r="P186" s="2" t="s">
        <v>647</v>
      </c>
    </row>
    <row r="187" spans="2:16">
      <c r="B187" s="2" t="s">
        <v>867</v>
      </c>
      <c r="C187" s="160">
        <v>50768.649999999994</v>
      </c>
      <c r="D187" s="2" t="s">
        <v>609</v>
      </c>
      <c r="E187" s="159" t="s">
        <v>685</v>
      </c>
      <c r="F187" s="71">
        <f t="shared" si="24"/>
        <v>1.6073761594609869E-4</v>
      </c>
      <c r="G187" s="71" t="str">
        <f t="shared" si="25"/>
        <v xml:space="preserve"> </v>
      </c>
      <c r="H187" s="71">
        <f t="shared" si="26"/>
        <v>2.4681315994614495E-4</v>
      </c>
      <c r="I187" s="71" t="str">
        <f t="shared" si="27"/>
        <v xml:space="preserve"> </v>
      </c>
      <c r="J187" s="71" t="str">
        <f t="shared" si="28"/>
        <v xml:space="preserve"> </v>
      </c>
      <c r="K187" s="71" t="str">
        <f t="shared" si="34"/>
        <v xml:space="preserve"> </v>
      </c>
      <c r="L187" s="71" t="str">
        <f t="shared" si="34"/>
        <v xml:space="preserve"> </v>
      </c>
      <c r="M187" s="9">
        <f t="shared" si="31"/>
        <v>2.4538303320957805E-4</v>
      </c>
      <c r="N187" s="9">
        <f t="shared" si="29"/>
        <v>2.1141317195112893E-4</v>
      </c>
      <c r="O187" s="71">
        <f t="shared" si="30"/>
        <v>1.8538026974001544E-4</v>
      </c>
      <c r="P187" s="2" t="s">
        <v>647</v>
      </c>
    </row>
    <row r="188" spans="2:16">
      <c r="B188" s="2" t="s">
        <v>868</v>
      </c>
      <c r="C188" s="160">
        <v>17800.810000000001</v>
      </c>
      <c r="D188" s="2" t="s">
        <v>609</v>
      </c>
      <c r="E188" s="159" t="s">
        <v>685</v>
      </c>
      <c r="F188" s="71">
        <f t="shared" si="24"/>
        <v>5.6358791524089644E-5</v>
      </c>
      <c r="G188" s="71" t="str">
        <f t="shared" si="25"/>
        <v xml:space="preserve"> </v>
      </c>
      <c r="H188" s="71">
        <f t="shared" si="26"/>
        <v>8.653911746128639E-5</v>
      </c>
      <c r="I188" s="71" t="str">
        <f t="shared" si="27"/>
        <v xml:space="preserve"> </v>
      </c>
      <c r="J188" s="71" t="str">
        <f t="shared" si="28"/>
        <v xml:space="preserve"> </v>
      </c>
      <c r="K188" s="71" t="str">
        <f t="shared" si="34"/>
        <v xml:space="preserve"> </v>
      </c>
      <c r="L188" s="71" t="str">
        <f t="shared" si="34"/>
        <v xml:space="preserve"> </v>
      </c>
      <c r="M188" s="9">
        <f t="shared" si="31"/>
        <v>8.6037677806823502E-5</v>
      </c>
      <c r="N188" s="9">
        <f t="shared" si="29"/>
        <v>7.412696034657955E-5</v>
      </c>
      <c r="O188" s="71">
        <f t="shared" si="30"/>
        <v>6.4999147296427326E-5</v>
      </c>
      <c r="P188" s="2" t="s">
        <v>647</v>
      </c>
    </row>
    <row r="189" spans="2:16">
      <c r="B189" s="2" t="s">
        <v>869</v>
      </c>
      <c r="C189" s="160">
        <v>19510.910000000003</v>
      </c>
      <c r="D189" s="2" t="s">
        <v>609</v>
      </c>
      <c r="E189" s="159" t="s">
        <v>685</v>
      </c>
      <c r="F189" s="71">
        <f t="shared" si="24"/>
        <v>6.1773105220227394E-5</v>
      </c>
      <c r="G189" s="71" t="str">
        <f t="shared" si="25"/>
        <v xml:space="preserve"> </v>
      </c>
      <c r="H189" s="71">
        <f t="shared" si="26"/>
        <v>9.4852814690263391E-5</v>
      </c>
      <c r="I189" s="71" t="str">
        <f t="shared" si="27"/>
        <v xml:space="preserve"> </v>
      </c>
      <c r="J189" s="71" t="str">
        <f t="shared" si="28"/>
        <v xml:space="preserve"> </v>
      </c>
      <c r="K189" s="71" t="str">
        <f t="shared" si="34"/>
        <v xml:space="preserve"> </v>
      </c>
      <c r="L189" s="71" t="str">
        <f t="shared" si="34"/>
        <v xml:space="preserve"> </v>
      </c>
      <c r="M189" s="9">
        <f t="shared" si="31"/>
        <v>9.4303202399100431E-5</v>
      </c>
      <c r="N189" s="9">
        <f t="shared" si="29"/>
        <v>8.1248238248466371E-5</v>
      </c>
      <c r="O189" s="71">
        <f t="shared" si="30"/>
        <v>7.1243528411197972E-5</v>
      </c>
      <c r="P189" s="2" t="s">
        <v>647</v>
      </c>
    </row>
    <row r="190" spans="2:16">
      <c r="B190" s="2" t="s">
        <v>870</v>
      </c>
      <c r="C190" s="160">
        <v>3757.7699999999991</v>
      </c>
      <c r="D190" s="2" t="s">
        <v>609</v>
      </c>
      <c r="E190" s="159" t="s">
        <v>685</v>
      </c>
      <c r="F190" s="71">
        <f t="shared" si="24"/>
        <v>1.1897401074753243E-5</v>
      </c>
      <c r="G190" s="71" t="str">
        <f t="shared" si="25"/>
        <v xml:space="preserve"> </v>
      </c>
      <c r="H190" s="71">
        <f t="shared" si="26"/>
        <v>1.8268500108843252E-5</v>
      </c>
      <c r="I190" s="71" t="str">
        <f t="shared" si="27"/>
        <v xml:space="preserve"> </v>
      </c>
      <c r="J190" s="71" t="str">
        <f t="shared" si="28"/>
        <v xml:space="preserve"> </v>
      </c>
      <c r="K190" s="71" t="str">
        <f t="shared" si="34"/>
        <v xml:space="preserve"> </v>
      </c>
      <c r="L190" s="71" t="str">
        <f t="shared" si="34"/>
        <v xml:space="preserve"> </v>
      </c>
      <c r="M190" s="9">
        <f t="shared" si="31"/>
        <v>1.8162645662312393E-5</v>
      </c>
      <c r="N190" s="9">
        <f t="shared" si="29"/>
        <v>1.5648280487324237E-5</v>
      </c>
      <c r="O190" s="71">
        <f t="shared" si="30"/>
        <v>1.3721389405094241E-5</v>
      </c>
      <c r="P190" s="2" t="s">
        <v>647</v>
      </c>
    </row>
    <row r="191" spans="2:16">
      <c r="B191" s="2" t="s">
        <v>871</v>
      </c>
      <c r="C191" s="160">
        <v>29347.550000000003</v>
      </c>
      <c r="D191" s="2" t="s">
        <v>609</v>
      </c>
      <c r="E191" s="159" t="s">
        <v>685</v>
      </c>
      <c r="F191" s="71">
        <f t="shared" si="24"/>
        <v>9.2916696048820092E-5</v>
      </c>
      <c r="G191" s="71" t="str">
        <f t="shared" si="25"/>
        <v xml:space="preserve"> </v>
      </c>
      <c r="H191" s="71">
        <f t="shared" si="26"/>
        <v>1.4267390510044068E-4</v>
      </c>
      <c r="I191" s="71" t="str">
        <f t="shared" si="27"/>
        <v xml:space="preserve"> </v>
      </c>
      <c r="J191" s="71" t="str">
        <f t="shared" si="28"/>
        <v xml:space="preserve"> </v>
      </c>
      <c r="K191" s="71" t="str">
        <f t="shared" si="34"/>
        <v xml:space="preserve"> </v>
      </c>
      <c r="L191" s="71" t="str">
        <f t="shared" si="34"/>
        <v xml:space="preserve"> </v>
      </c>
      <c r="M191" s="9">
        <f t="shared" si="31"/>
        <v>1.4184719972403745E-4</v>
      </c>
      <c r="N191" s="9">
        <f t="shared" si="29"/>
        <v>1.2221043172300927E-4</v>
      </c>
      <c r="O191" s="71">
        <f t="shared" si="30"/>
        <v>1.0716173731640671E-4</v>
      </c>
      <c r="P191" s="2" t="s">
        <v>647</v>
      </c>
    </row>
    <row r="192" spans="2:16">
      <c r="B192" s="2" t="s">
        <v>872</v>
      </c>
      <c r="C192" s="160">
        <v>80594.86</v>
      </c>
      <c r="D192" s="2" t="s">
        <v>609</v>
      </c>
      <c r="E192" s="159" t="s">
        <v>685</v>
      </c>
      <c r="F192" s="71">
        <f t="shared" si="24"/>
        <v>2.5516978792836906E-4</v>
      </c>
      <c r="G192" s="71" t="str">
        <f t="shared" si="25"/>
        <v xml:space="preserve"> </v>
      </c>
      <c r="H192" s="71">
        <f t="shared" si="26"/>
        <v>3.918140835341724E-4</v>
      </c>
      <c r="I192" s="71" t="str">
        <f t="shared" si="27"/>
        <v xml:space="preserve"> </v>
      </c>
      <c r="J192" s="71" t="str">
        <f t="shared" si="28"/>
        <v xml:space="preserve"> </v>
      </c>
      <c r="K192" s="71" t="str">
        <f t="shared" si="34"/>
        <v xml:space="preserve"> </v>
      </c>
      <c r="L192" s="71" t="str">
        <f t="shared" si="34"/>
        <v xml:space="preserve"> </v>
      </c>
      <c r="M192" s="9">
        <f t="shared" si="31"/>
        <v>3.8954376781539981E-4</v>
      </c>
      <c r="N192" s="9">
        <f t="shared" si="29"/>
        <v>3.3561686189325821E-4</v>
      </c>
      <c r="O192" s="71">
        <f t="shared" si="30"/>
        <v>2.9428982032137516E-4</v>
      </c>
      <c r="P192" s="2" t="s">
        <v>647</v>
      </c>
    </row>
    <row r="193" spans="2:16">
      <c r="B193" s="2" t="s">
        <v>873</v>
      </c>
      <c r="C193" s="160">
        <v>11270.8</v>
      </c>
      <c r="D193" s="2" t="s">
        <v>609</v>
      </c>
      <c r="E193" s="159" t="s">
        <v>685</v>
      </c>
      <c r="F193" s="71">
        <f t="shared" si="24"/>
        <v>3.5684256363036823E-5</v>
      </c>
      <c r="G193" s="71" t="str">
        <f t="shared" si="25"/>
        <v xml:space="preserve"> </v>
      </c>
      <c r="H193" s="71">
        <f t="shared" si="26"/>
        <v>5.479329789389733E-5</v>
      </c>
      <c r="I193" s="71" t="str">
        <f t="shared" si="27"/>
        <v xml:space="preserve"> </v>
      </c>
      <c r="J193" s="71" t="str">
        <f t="shared" si="28"/>
        <v xml:space="preserve"> </v>
      </c>
      <c r="K193" s="71" t="str">
        <f t="shared" si="34"/>
        <v xml:space="preserve"> </v>
      </c>
      <c r="L193" s="71" t="str">
        <f t="shared" si="34"/>
        <v xml:space="preserve"> </v>
      </c>
      <c r="M193" s="9">
        <f t="shared" si="31"/>
        <v>5.4475805259712687E-5</v>
      </c>
      <c r="N193" s="9">
        <f t="shared" si="29"/>
        <v>4.6934389203313148E-5</v>
      </c>
      <c r="O193" s="71">
        <f t="shared" si="30"/>
        <v>4.1155003022254208E-5</v>
      </c>
      <c r="P193" s="2" t="s">
        <v>647</v>
      </c>
    </row>
    <row r="194" spans="2:16">
      <c r="B194" s="2" t="s">
        <v>874</v>
      </c>
      <c r="C194" s="160">
        <v>4071.28</v>
      </c>
      <c r="D194" s="2" t="s">
        <v>609</v>
      </c>
      <c r="E194" s="159" t="s">
        <v>685</v>
      </c>
      <c r="F194" s="71">
        <f t="shared" si="24"/>
        <v>1.2889998868377096E-5</v>
      </c>
      <c r="G194" s="71" t="str">
        <f t="shared" si="25"/>
        <v xml:space="preserve"> </v>
      </c>
      <c r="H194" s="71">
        <f t="shared" si="26"/>
        <v>1.9792637421431162E-5</v>
      </c>
      <c r="I194" s="71" t="str">
        <f t="shared" si="27"/>
        <v xml:space="preserve"> </v>
      </c>
      <c r="J194" s="71" t="str">
        <f t="shared" si="28"/>
        <v xml:space="preserve"> </v>
      </c>
      <c r="K194" s="71" t="str">
        <f t="shared" si="34"/>
        <v xml:space="preserve"> </v>
      </c>
      <c r="L194" s="71" t="str">
        <f t="shared" si="34"/>
        <v xml:space="preserve"> </v>
      </c>
      <c r="M194" s="9">
        <f t="shared" si="31"/>
        <v>1.9677951559584334E-5</v>
      </c>
      <c r="N194" s="9">
        <f t="shared" si="29"/>
        <v>1.6953813400616175E-5</v>
      </c>
      <c r="O194" s="71">
        <f t="shared" si="30"/>
        <v>1.4866162180541145E-5</v>
      </c>
      <c r="P194" s="2" t="s">
        <v>647</v>
      </c>
    </row>
    <row r="195" spans="2:16">
      <c r="B195" s="2" t="s">
        <v>875</v>
      </c>
      <c r="C195" s="160">
        <v>17709.990000000002</v>
      </c>
      <c r="D195" s="2" t="s">
        <v>609</v>
      </c>
      <c r="E195" s="159" t="s">
        <v>685</v>
      </c>
      <c r="F195" s="71">
        <f t="shared" ref="F195:F258" si="35">C195/$C$768</f>
        <v>5.6071248123187224E-5</v>
      </c>
      <c r="G195" s="71" t="str">
        <f t="shared" ref="G195:G258" si="36">IF($E195=$G$2,$C195/SUMIF($E:$E,$G$2,$C:$C)," ")</f>
        <v xml:space="preserve"> </v>
      </c>
      <c r="H195" s="71">
        <f t="shared" ref="H195:H258" si="37">IF($E195=$H$2,$C195/SUMIF($E:$E,$H$2,$C:$C)," ")</f>
        <v>8.6097593584123829E-5</v>
      </c>
      <c r="I195" s="71" t="str">
        <f t="shared" ref="I195:I258" si="38">IF($E195=$I$2,C195/SUMIF($E:$E,$I$2,$C:$C)," ")</f>
        <v xml:space="preserve"> </v>
      </c>
      <c r="J195" s="71" t="str">
        <f t="shared" ref="J195:J258" si="39">IF($E195=$J$2,C195/SUMIF($E:$E,$J$2,$C:$C)," ")</f>
        <v xml:space="preserve"> </v>
      </c>
      <c r="K195" s="71" t="str">
        <f t="shared" si="34"/>
        <v xml:space="preserve"> </v>
      </c>
      <c r="L195" s="71" t="str">
        <f t="shared" si="34"/>
        <v xml:space="preserve"> </v>
      </c>
      <c r="M195" s="9">
        <f t="shared" si="31"/>
        <v>8.5598712282309973E-5</v>
      </c>
      <c r="N195" s="9">
        <f t="shared" ref="N195:N258" si="40">C195/$G$785</f>
        <v>7.3748763481455086E-5</v>
      </c>
      <c r="O195" s="71">
        <f t="shared" si="30"/>
        <v>6.4667520670590555E-5</v>
      </c>
      <c r="P195" s="2" t="s">
        <v>647</v>
      </c>
    </row>
    <row r="196" spans="2:16">
      <c r="B196" s="2" t="s">
        <v>876</v>
      </c>
      <c r="C196" s="160">
        <v>18711.89</v>
      </c>
      <c r="D196" s="2" t="s">
        <v>609</v>
      </c>
      <c r="E196" s="159" t="s">
        <v>685</v>
      </c>
      <c r="F196" s="71">
        <f t="shared" si="35"/>
        <v>5.9243343843999106E-5</v>
      </c>
      <c r="G196" s="71" t="str">
        <f t="shared" si="36"/>
        <v xml:space="preserve"> </v>
      </c>
      <c r="H196" s="71">
        <f t="shared" si="37"/>
        <v>9.0968357430514115E-5</v>
      </c>
      <c r="I196" s="71" t="str">
        <f t="shared" si="38"/>
        <v xml:space="preserve"> </v>
      </c>
      <c r="J196" s="71" t="str">
        <f t="shared" si="39"/>
        <v xml:space="preserve"> </v>
      </c>
      <c r="K196" s="71" t="str">
        <f t="shared" si="34"/>
        <v xml:space="preserve"> </v>
      </c>
      <c r="L196" s="71" t="str">
        <f t="shared" si="34"/>
        <v xml:space="preserve"> </v>
      </c>
      <c r="M196" s="9">
        <f t="shared" si="31"/>
        <v>9.0441253121443493E-5</v>
      </c>
      <c r="N196" s="9">
        <f t="shared" si="40"/>
        <v>7.7920922027680672E-5</v>
      </c>
      <c r="O196" s="71">
        <f t="shared" ref="O196:O259" si="41">C196/$G$787</f>
        <v>6.8325929792214258E-5</v>
      </c>
      <c r="P196" s="2" t="s">
        <v>647</v>
      </c>
    </row>
    <row r="197" spans="2:16">
      <c r="B197" s="2" t="s">
        <v>877</v>
      </c>
      <c r="C197" s="160">
        <v>67643.399999999994</v>
      </c>
      <c r="D197" s="2" t="s">
        <v>609</v>
      </c>
      <c r="E197" s="159" t="s">
        <v>685</v>
      </c>
      <c r="F197" s="71">
        <f t="shared" si="35"/>
        <v>2.1416442726935488E-4</v>
      </c>
      <c r="G197" s="71" t="str">
        <f t="shared" si="36"/>
        <v xml:space="preserve"> </v>
      </c>
      <c r="H197" s="71">
        <f t="shared" si="37"/>
        <v>3.2885021176456459E-4</v>
      </c>
      <c r="I197" s="71" t="str">
        <f t="shared" si="38"/>
        <v xml:space="preserve"> </v>
      </c>
      <c r="J197" s="71" t="str">
        <f t="shared" si="39"/>
        <v xml:space="preserve"> </v>
      </c>
      <c r="K197" s="71" t="str">
        <f t="shared" si="34"/>
        <v xml:space="preserve"> </v>
      </c>
      <c r="L197" s="71" t="str">
        <f t="shared" si="34"/>
        <v xml:space="preserve"> </v>
      </c>
      <c r="M197" s="9">
        <f t="shared" si="31"/>
        <v>3.2694473200703134E-4</v>
      </c>
      <c r="N197" s="9">
        <f t="shared" si="40"/>
        <v>2.8168379020436816E-4</v>
      </c>
      <c r="O197" s="71">
        <f t="shared" si="41"/>
        <v>2.4699793550019082E-4</v>
      </c>
      <c r="P197" s="2" t="s">
        <v>647</v>
      </c>
    </row>
    <row r="198" spans="2:16">
      <c r="B198" s="2" t="s">
        <v>878</v>
      </c>
      <c r="C198" s="160">
        <v>42195.92</v>
      </c>
      <c r="D198" s="2" t="s">
        <v>609</v>
      </c>
      <c r="E198" s="159" t="s">
        <v>685</v>
      </c>
      <c r="F198" s="71">
        <f t="shared" si="35"/>
        <v>1.3359566550326445E-4</v>
      </c>
      <c r="G198" s="71" t="str">
        <f t="shared" si="36"/>
        <v xml:space="preserve"> </v>
      </c>
      <c r="H198" s="71">
        <f t="shared" si="37"/>
        <v>2.0513660205726835E-4</v>
      </c>
      <c r="I198" s="71" t="str">
        <f t="shared" si="38"/>
        <v xml:space="preserve"> </v>
      </c>
      <c r="J198" s="71" t="str">
        <f t="shared" si="39"/>
        <v xml:space="preserve"> </v>
      </c>
      <c r="K198" s="71" t="str">
        <f t="shared" si="34"/>
        <v xml:space="preserve"> </v>
      </c>
      <c r="L198" s="71" t="str">
        <f t="shared" si="34"/>
        <v xml:space="preserve"> </v>
      </c>
      <c r="M198" s="9">
        <f t="shared" si="31"/>
        <v>2.0394796471185861E-4</v>
      </c>
      <c r="N198" s="9">
        <f t="shared" si="40"/>
        <v>1.757142112424908E-4</v>
      </c>
      <c r="O198" s="71">
        <f t="shared" si="41"/>
        <v>1.5407719195858298E-4</v>
      </c>
      <c r="P198" s="2" t="s">
        <v>647</v>
      </c>
    </row>
    <row r="199" spans="2:16">
      <c r="B199" s="2" t="s">
        <v>879</v>
      </c>
      <c r="C199" s="160">
        <v>123676.79</v>
      </c>
      <c r="D199" s="2" t="s">
        <v>609</v>
      </c>
      <c r="E199" s="159" t="s">
        <v>685</v>
      </c>
      <c r="F199" s="71">
        <f t="shared" si="35"/>
        <v>3.9157063212171884E-4</v>
      </c>
      <c r="G199" s="71" t="str">
        <f t="shared" si="36"/>
        <v xml:space="preserve"> </v>
      </c>
      <c r="H199" s="71">
        <f t="shared" si="37"/>
        <v>6.0125804708015241E-4</v>
      </c>
      <c r="I199" s="71" t="str">
        <f t="shared" si="38"/>
        <v xml:space="preserve"> </v>
      </c>
      <c r="J199" s="71" t="str">
        <f t="shared" si="39"/>
        <v xml:space="preserve"> </v>
      </c>
      <c r="K199" s="71" t="str">
        <f t="shared" si="34"/>
        <v xml:space="preserve"> </v>
      </c>
      <c r="L199" s="71" t="str">
        <f t="shared" si="34"/>
        <v xml:space="preserve"> </v>
      </c>
      <c r="M199" s="9">
        <f t="shared" si="31"/>
        <v>5.9777413557035716E-4</v>
      </c>
      <c r="N199" s="9">
        <f t="shared" si="40"/>
        <v>5.1502063715764873E-4</v>
      </c>
      <c r="O199" s="71">
        <f t="shared" si="41"/>
        <v>4.5160225238959962E-4</v>
      </c>
      <c r="P199" s="2" t="s">
        <v>647</v>
      </c>
    </row>
    <row r="200" spans="2:16">
      <c r="B200" s="2" t="s">
        <v>26</v>
      </c>
      <c r="C200" s="160">
        <v>32.5</v>
      </c>
      <c r="D200" s="2" t="s">
        <v>609</v>
      </c>
      <c r="E200" s="159" t="s">
        <v>685</v>
      </c>
      <c r="F200" s="71">
        <f t="shared" si="35"/>
        <v>1.028976054759819E-7</v>
      </c>
      <c r="G200" s="71" t="str">
        <f t="shared" si="36"/>
        <v xml:space="preserve"> </v>
      </c>
      <c r="H200" s="71">
        <f t="shared" si="37"/>
        <v>1.5799962571881884E-7</v>
      </c>
      <c r="I200" s="71" t="str">
        <f t="shared" si="38"/>
        <v xml:space="preserve"> </v>
      </c>
      <c r="J200" s="71" t="str">
        <f t="shared" si="39"/>
        <v xml:space="preserve"> </v>
      </c>
      <c r="K200" s="71" t="str">
        <f t="shared" si="34"/>
        <v xml:space="preserve"> </v>
      </c>
      <c r="L200" s="71" t="str">
        <f t="shared" si="34"/>
        <v xml:space="preserve"> </v>
      </c>
      <c r="M200" s="9">
        <f t="shared" si="31"/>
        <v>1.570841174486871E-7</v>
      </c>
      <c r="N200" s="9">
        <f t="shared" si="40"/>
        <v>1.3533801053232045E-7</v>
      </c>
      <c r="O200" s="71">
        <f t="shared" si="41"/>
        <v>1.1867281809838361E-7</v>
      </c>
      <c r="P200" s="2" t="s">
        <v>26</v>
      </c>
    </row>
    <row r="201" spans="2:16">
      <c r="B201" s="2" t="s">
        <v>880</v>
      </c>
      <c r="C201" s="160">
        <v>558.33999999999992</v>
      </c>
      <c r="D201" s="2" t="s">
        <v>609</v>
      </c>
      <c r="E201" s="159" t="s">
        <v>685</v>
      </c>
      <c r="F201" s="71">
        <f t="shared" si="35"/>
        <v>1.7677492012756839E-6</v>
      </c>
      <c r="G201" s="71" t="str">
        <f t="shared" si="36"/>
        <v xml:space="preserve"> </v>
      </c>
      <c r="H201" s="71">
        <f t="shared" si="37"/>
        <v>2.7143849545798551E-6</v>
      </c>
      <c r="I201" s="71" t="str">
        <f t="shared" si="38"/>
        <v xml:space="preserve"> </v>
      </c>
      <c r="J201" s="71" t="str">
        <f t="shared" si="39"/>
        <v xml:space="preserve"> </v>
      </c>
      <c r="K201" s="71" t="str">
        <f t="shared" si="34"/>
        <v xml:space="preserve"> </v>
      </c>
      <c r="L201" s="71" t="str">
        <f t="shared" si="34"/>
        <v xml:space="preserve"> </v>
      </c>
      <c r="M201" s="9">
        <f t="shared" si="31"/>
        <v>2.698656804193844E-6</v>
      </c>
      <c r="N201" s="9">
        <f t="shared" si="40"/>
        <v>2.3250653784804858E-6</v>
      </c>
      <c r="O201" s="71">
        <f t="shared" si="41"/>
        <v>2.038762500216969E-6</v>
      </c>
      <c r="P201" s="2" t="s">
        <v>26</v>
      </c>
    </row>
    <row r="202" spans="2:16">
      <c r="B202" s="2" t="s">
        <v>881</v>
      </c>
      <c r="C202" s="160">
        <v>59723.67</v>
      </c>
      <c r="D202" s="2" t="s">
        <v>609</v>
      </c>
      <c r="E202" s="159" t="s">
        <v>685</v>
      </c>
      <c r="F202" s="71">
        <f t="shared" si="35"/>
        <v>1.8908992717654572E-4</v>
      </c>
      <c r="G202" s="71" t="str">
        <f t="shared" si="36"/>
        <v xml:space="preserve"> </v>
      </c>
      <c r="H202" s="71">
        <f t="shared" si="37"/>
        <v>2.9034823097089996E-4</v>
      </c>
      <c r="I202" s="71" t="str">
        <f t="shared" si="38"/>
        <v xml:space="preserve"> </v>
      </c>
      <c r="J202" s="71" t="str">
        <f t="shared" si="39"/>
        <v xml:space="preserve"> </v>
      </c>
      <c r="K202" s="71" t="str">
        <f t="shared" si="34"/>
        <v xml:space="preserve"> </v>
      </c>
      <c r="L202" s="71" t="str">
        <f t="shared" si="34"/>
        <v xml:space="preserve"> </v>
      </c>
      <c r="M202" s="9">
        <f t="shared" si="31"/>
        <v>2.8866584593066554E-4</v>
      </c>
      <c r="N202" s="9">
        <f t="shared" si="40"/>
        <v>2.487040824458102E-4</v>
      </c>
      <c r="O202" s="71">
        <f t="shared" si="41"/>
        <v>2.1807926849470429E-4</v>
      </c>
      <c r="P202" s="2" t="s">
        <v>26</v>
      </c>
    </row>
    <row r="203" spans="2:16">
      <c r="B203" s="2" t="s">
        <v>882</v>
      </c>
      <c r="C203" s="160">
        <v>972118.19000000018</v>
      </c>
      <c r="D203" s="2" t="s">
        <v>609</v>
      </c>
      <c r="E203" s="159" t="s">
        <v>685</v>
      </c>
      <c r="F203" s="71">
        <f t="shared" si="35"/>
        <v>3.0778041227890966E-3</v>
      </c>
      <c r="G203" s="71" t="str">
        <f t="shared" si="36"/>
        <v xml:space="preserve"> </v>
      </c>
      <c r="H203" s="71">
        <f t="shared" si="37"/>
        <v>4.7259787745986348E-3</v>
      </c>
      <c r="I203" s="71" t="str">
        <f t="shared" si="38"/>
        <v xml:space="preserve"> </v>
      </c>
      <c r="J203" s="71" t="str">
        <f t="shared" si="39"/>
        <v xml:space="preserve"> </v>
      </c>
      <c r="K203" s="71" t="str">
        <f t="shared" ref="K203:L222" si="42">IF($E203=$K$2,$C203/SUMIF($E:$E,$K$2,$C:$C)," ")</f>
        <v xml:space="preserve"> </v>
      </c>
      <c r="L203" s="71" t="str">
        <f t="shared" si="42"/>
        <v xml:space="preserve"> </v>
      </c>
      <c r="M203" s="9">
        <f t="shared" si="31"/>
        <v>4.6985947055989278E-3</v>
      </c>
      <c r="N203" s="9">
        <f t="shared" si="40"/>
        <v>4.0481397488270864E-3</v>
      </c>
      <c r="O203" s="71">
        <f t="shared" si="41"/>
        <v>3.5496616963692287E-3</v>
      </c>
      <c r="P203" s="2" t="s">
        <v>26</v>
      </c>
    </row>
    <row r="204" spans="2:16">
      <c r="B204" s="2" t="s">
        <v>883</v>
      </c>
      <c r="C204" s="160">
        <v>182232.02</v>
      </c>
      <c r="D204" s="2" t="s">
        <v>609</v>
      </c>
      <c r="E204" s="159" t="s">
        <v>685</v>
      </c>
      <c r="F204" s="71">
        <f t="shared" si="35"/>
        <v>5.7696118458619211E-4</v>
      </c>
      <c r="G204" s="71" t="str">
        <f t="shared" si="36"/>
        <v xml:space="preserve"> </v>
      </c>
      <c r="H204" s="71">
        <f t="shared" si="37"/>
        <v>8.8592587550720945E-4</v>
      </c>
      <c r="I204" s="71" t="str">
        <f t="shared" si="38"/>
        <v xml:space="preserve"> </v>
      </c>
      <c r="J204" s="71" t="str">
        <f t="shared" si="39"/>
        <v xml:space="preserve"> </v>
      </c>
      <c r="K204" s="71" t="str">
        <f t="shared" si="42"/>
        <v xml:space="preserve"> </v>
      </c>
      <c r="L204" s="71" t="str">
        <f t="shared" si="42"/>
        <v xml:space="preserve"> </v>
      </c>
      <c r="M204" s="9">
        <f t="shared" si="31"/>
        <v>8.8079249331050749E-4</v>
      </c>
      <c r="N204" s="9">
        <f t="shared" si="40"/>
        <v>7.5885904744880093E-4</v>
      </c>
      <c r="O204" s="71">
        <f t="shared" si="41"/>
        <v>6.6541499572803087E-4</v>
      </c>
      <c r="P204" s="2" t="s">
        <v>26</v>
      </c>
    </row>
    <row r="205" spans="2:16">
      <c r="B205" s="2" t="s">
        <v>884</v>
      </c>
      <c r="C205" s="160">
        <v>52561.37</v>
      </c>
      <c r="D205" s="2" t="s">
        <v>609</v>
      </c>
      <c r="E205" s="159" t="s">
        <v>685</v>
      </c>
      <c r="F205" s="71">
        <f t="shared" si="35"/>
        <v>1.6641351118575726E-4</v>
      </c>
      <c r="G205" s="71" t="str">
        <f t="shared" si="36"/>
        <v xml:space="preserve"> </v>
      </c>
      <c r="H205" s="71">
        <f t="shared" si="37"/>
        <v>2.5552851653133396E-4</v>
      </c>
      <c r="I205" s="71" t="str">
        <f t="shared" si="38"/>
        <v xml:space="preserve"> </v>
      </c>
      <c r="J205" s="71" t="str">
        <f t="shared" si="39"/>
        <v xml:space="preserve"> </v>
      </c>
      <c r="K205" s="71" t="str">
        <f t="shared" si="42"/>
        <v xml:space="preserve"> </v>
      </c>
      <c r="L205" s="71" t="str">
        <f t="shared" si="42"/>
        <v xml:space="preserve"> </v>
      </c>
      <c r="M205" s="9">
        <f t="shared" si="31"/>
        <v>2.5404788979519686E-4</v>
      </c>
      <c r="N205" s="9">
        <f t="shared" si="40"/>
        <v>2.1887849989702131E-4</v>
      </c>
      <c r="O205" s="71">
        <f t="shared" si="41"/>
        <v>1.9192633541574884E-4</v>
      </c>
      <c r="P205" s="2" t="s">
        <v>26</v>
      </c>
    </row>
    <row r="206" spans="2:16">
      <c r="B206" s="2" t="s">
        <v>885</v>
      </c>
      <c r="C206" s="160">
        <v>345400.07999999996</v>
      </c>
      <c r="D206" s="2" t="s">
        <v>609</v>
      </c>
      <c r="E206" s="159" t="s">
        <v>685</v>
      </c>
      <c r="F206" s="71">
        <f t="shared" si="35"/>
        <v>1.0935643434834641E-3</v>
      </c>
      <c r="G206" s="71" t="str">
        <f t="shared" si="36"/>
        <v xml:space="preserve"> </v>
      </c>
      <c r="H206" s="71">
        <f t="shared" si="37"/>
        <v>1.67917179579231E-3</v>
      </c>
      <c r="I206" s="71" t="str">
        <f t="shared" si="38"/>
        <v xml:space="preserve"> </v>
      </c>
      <c r="J206" s="71" t="str">
        <f t="shared" si="39"/>
        <v xml:space="preserve"> </v>
      </c>
      <c r="K206" s="71" t="str">
        <f t="shared" si="42"/>
        <v xml:space="preserve"> </v>
      </c>
      <c r="L206" s="71" t="str">
        <f t="shared" si="42"/>
        <v xml:space="preserve"> </v>
      </c>
      <c r="M206" s="9">
        <f t="shared" ref="M206:M269" si="43">C206/$G$783</f>
        <v>1.6694420533386433E-3</v>
      </c>
      <c r="N206" s="9">
        <f t="shared" si="40"/>
        <v>1.4383310666124405E-3</v>
      </c>
      <c r="O206" s="71">
        <f t="shared" si="41"/>
        <v>1.2612184881540659E-3</v>
      </c>
      <c r="P206" s="2" t="s">
        <v>26</v>
      </c>
    </row>
    <row r="207" spans="2:16">
      <c r="B207" s="2" t="s">
        <v>886</v>
      </c>
      <c r="C207" s="160">
        <v>177840.76</v>
      </c>
      <c r="D207" s="2" t="s">
        <v>609</v>
      </c>
      <c r="E207" s="159" t="s">
        <v>685</v>
      </c>
      <c r="F207" s="71">
        <f t="shared" si="35"/>
        <v>5.6305810338550108E-4</v>
      </c>
      <c r="G207" s="71" t="str">
        <f t="shared" si="36"/>
        <v xml:space="preserve"> </v>
      </c>
      <c r="H207" s="71">
        <f t="shared" si="37"/>
        <v>8.6457764669385499E-4</v>
      </c>
      <c r="I207" s="71" t="str">
        <f t="shared" si="38"/>
        <v xml:space="preserve"> </v>
      </c>
      <c r="J207" s="71" t="str">
        <f t="shared" si="39"/>
        <v xml:space="preserve"> </v>
      </c>
      <c r="K207" s="71" t="str">
        <f t="shared" si="42"/>
        <v xml:space="preserve"> </v>
      </c>
      <c r="L207" s="71" t="str">
        <f t="shared" si="42"/>
        <v xml:space="preserve"> </v>
      </c>
      <c r="M207" s="9">
        <f t="shared" si="43"/>
        <v>8.5956796403088538E-4</v>
      </c>
      <c r="N207" s="9">
        <f t="shared" si="40"/>
        <v>7.4057275846018073E-4</v>
      </c>
      <c r="O207" s="71">
        <f t="shared" si="41"/>
        <v>6.4938043575256301E-4</v>
      </c>
      <c r="P207" s="2" t="s">
        <v>26</v>
      </c>
    </row>
    <row r="208" spans="2:16">
      <c r="B208" s="2" t="s">
        <v>887</v>
      </c>
      <c r="C208" s="160">
        <v>142024.81999999998</v>
      </c>
      <c r="D208" s="2" t="s">
        <v>609</v>
      </c>
      <c r="E208" s="159" t="s">
        <v>685</v>
      </c>
      <c r="F208" s="71">
        <f t="shared" si="35"/>
        <v>4.4966196603561052E-4</v>
      </c>
      <c r="G208" s="71" t="str">
        <f t="shared" si="36"/>
        <v xml:space="preserve"> </v>
      </c>
      <c r="H208" s="71">
        <f t="shared" si="37"/>
        <v>6.9045748931638809E-4</v>
      </c>
      <c r="I208" s="71" t="str">
        <f t="shared" si="38"/>
        <v xml:space="preserve"> </v>
      </c>
      <c r="J208" s="71" t="str">
        <f t="shared" si="39"/>
        <v xml:space="preserve"> </v>
      </c>
      <c r="K208" s="71" t="str">
        <f t="shared" si="42"/>
        <v xml:space="preserve"> </v>
      </c>
      <c r="L208" s="71" t="str">
        <f t="shared" si="42"/>
        <v xml:space="preserve"> </v>
      </c>
      <c r="M208" s="9">
        <f t="shared" si="43"/>
        <v>6.8645672324641968E-4</v>
      </c>
      <c r="N208" s="9">
        <f t="shared" si="40"/>
        <v>5.9142635646187427E-4</v>
      </c>
      <c r="O208" s="71">
        <f t="shared" si="41"/>
        <v>5.1859955782509754E-4</v>
      </c>
      <c r="P208" s="2" t="s">
        <v>26</v>
      </c>
    </row>
    <row r="209" spans="2:16">
      <c r="B209" s="2" t="s">
        <v>888</v>
      </c>
      <c r="C209" s="160">
        <v>110565.61000000002</v>
      </c>
      <c r="D209" s="2" t="s">
        <v>609</v>
      </c>
      <c r="E209" s="159" t="s">
        <v>685</v>
      </c>
      <c r="F209" s="71">
        <f t="shared" si="35"/>
        <v>3.5005958513819327E-4</v>
      </c>
      <c r="G209" s="71" t="str">
        <f t="shared" si="36"/>
        <v xml:space="preserve"> </v>
      </c>
      <c r="H209" s="71">
        <f t="shared" si="37"/>
        <v>5.3751769222685835E-4</v>
      </c>
      <c r="I209" s="71" t="str">
        <f t="shared" si="38"/>
        <v xml:space="preserve"> </v>
      </c>
      <c r="J209" s="71" t="str">
        <f t="shared" si="39"/>
        <v xml:space="preserve"> </v>
      </c>
      <c r="K209" s="71" t="str">
        <f t="shared" si="42"/>
        <v xml:space="preserve"> </v>
      </c>
      <c r="L209" s="71" t="str">
        <f t="shared" si="42"/>
        <v xml:space="preserve"> </v>
      </c>
      <c r="M209" s="9">
        <f t="shared" si="43"/>
        <v>5.3440311590848412E-4</v>
      </c>
      <c r="N209" s="9">
        <f t="shared" si="40"/>
        <v>4.6042245202130579E-4</v>
      </c>
      <c r="O209" s="71">
        <f t="shared" si="41"/>
        <v>4.0372715456821E-4</v>
      </c>
      <c r="P209" s="2" t="s">
        <v>26</v>
      </c>
    </row>
    <row r="210" spans="2:16">
      <c r="B210" s="2" t="s">
        <v>889</v>
      </c>
      <c r="C210" s="160">
        <v>597813.3899999999</v>
      </c>
      <c r="D210" s="2" t="s">
        <v>609</v>
      </c>
      <c r="E210" s="159" t="s">
        <v>685</v>
      </c>
      <c r="F210" s="71">
        <f t="shared" si="35"/>
        <v>1.8927251185378244E-3</v>
      </c>
      <c r="G210" s="71" t="str">
        <f t="shared" si="36"/>
        <v xml:space="preserve"> </v>
      </c>
      <c r="H210" s="71">
        <f t="shared" si="37"/>
        <v>2.9062859036830231E-3</v>
      </c>
      <c r="I210" s="71" t="str">
        <f t="shared" si="38"/>
        <v xml:space="preserve"> </v>
      </c>
      <c r="J210" s="71" t="str">
        <f t="shared" si="39"/>
        <v xml:space="preserve"> </v>
      </c>
      <c r="K210" s="71" t="str">
        <f t="shared" si="42"/>
        <v xml:space="preserve"> </v>
      </c>
      <c r="L210" s="71" t="str">
        <f t="shared" si="42"/>
        <v xml:space="preserve"> </v>
      </c>
      <c r="M210" s="9">
        <f t="shared" si="43"/>
        <v>2.889445808220239E-3</v>
      </c>
      <c r="N210" s="9">
        <f t="shared" si="40"/>
        <v>2.4894423037594518E-3</v>
      </c>
      <c r="O210" s="71">
        <f t="shared" si="41"/>
        <v>2.1828984519460938E-3</v>
      </c>
      <c r="P210" s="2" t="s">
        <v>26</v>
      </c>
    </row>
    <row r="211" spans="2:16">
      <c r="B211" s="2" t="s">
        <v>890</v>
      </c>
      <c r="C211" s="160">
        <v>29098.74</v>
      </c>
      <c r="D211" s="2" t="s">
        <v>609</v>
      </c>
      <c r="E211" s="159" t="s">
        <v>685</v>
      </c>
      <c r="F211" s="71">
        <f t="shared" si="35"/>
        <v>9.2128943642097658E-5</v>
      </c>
      <c r="G211" s="71" t="str">
        <f t="shared" si="36"/>
        <v xml:space="preserve"> </v>
      </c>
      <c r="H211" s="71">
        <f t="shared" si="37"/>
        <v>1.4146430858120684E-4</v>
      </c>
      <c r="I211" s="71" t="str">
        <f t="shared" si="38"/>
        <v xml:space="preserve"> </v>
      </c>
      <c r="J211" s="71" t="str">
        <f t="shared" si="39"/>
        <v xml:space="preserve"> </v>
      </c>
      <c r="K211" s="71" t="str">
        <f t="shared" si="42"/>
        <v xml:space="preserve"> </v>
      </c>
      <c r="L211" s="71" t="str">
        <f t="shared" si="42"/>
        <v xml:space="preserve"> </v>
      </c>
      <c r="M211" s="9">
        <f t="shared" si="43"/>
        <v>1.406446120544249E-4</v>
      </c>
      <c r="N211" s="9">
        <f t="shared" si="40"/>
        <v>1.211743255568386E-4</v>
      </c>
      <c r="O211" s="71">
        <f t="shared" si="41"/>
        <v>1.0625321473575874E-4</v>
      </c>
      <c r="P211" s="2" t="s">
        <v>26</v>
      </c>
    </row>
    <row r="212" spans="2:16">
      <c r="B212" s="2" t="s">
        <v>891</v>
      </c>
      <c r="C212" s="160">
        <v>72592.38</v>
      </c>
      <c r="D212" s="2" t="s">
        <v>609</v>
      </c>
      <c r="E212" s="159" t="s">
        <v>685</v>
      </c>
      <c r="F212" s="71">
        <f t="shared" si="35"/>
        <v>2.2983329470161723E-4</v>
      </c>
      <c r="G212" s="71" t="str">
        <f t="shared" si="36"/>
        <v xml:space="preserve"> </v>
      </c>
      <c r="H212" s="71">
        <f t="shared" si="37"/>
        <v>3.5290981138579296E-4</v>
      </c>
      <c r="I212" s="71" t="str">
        <f t="shared" si="38"/>
        <v xml:space="preserve"> </v>
      </c>
      <c r="J212" s="71" t="str">
        <f t="shared" si="39"/>
        <v xml:space="preserve"> </v>
      </c>
      <c r="K212" s="71" t="str">
        <f t="shared" si="42"/>
        <v xml:space="preserve"> </v>
      </c>
      <c r="L212" s="71" t="str">
        <f t="shared" si="42"/>
        <v xml:space="preserve"> </v>
      </c>
      <c r="M212" s="9">
        <f t="shared" si="43"/>
        <v>3.508649214092223E-4</v>
      </c>
      <c r="N212" s="9">
        <f t="shared" si="40"/>
        <v>3.0229256273865256E-4</v>
      </c>
      <c r="O212" s="71">
        <f t="shared" si="41"/>
        <v>2.6506899406365358E-4</v>
      </c>
      <c r="P212" s="2" t="s">
        <v>26</v>
      </c>
    </row>
    <row r="213" spans="2:16">
      <c r="B213" s="2" t="s">
        <v>892</v>
      </c>
      <c r="C213" s="160">
        <v>18507.990000000002</v>
      </c>
      <c r="D213" s="2" t="s">
        <v>609</v>
      </c>
      <c r="E213" s="159" t="s">
        <v>685</v>
      </c>
      <c r="F213" s="71">
        <f t="shared" si="35"/>
        <v>5.8597780097643643E-5</v>
      </c>
      <c r="G213" s="71" t="str">
        <f t="shared" si="36"/>
        <v xml:space="preserve"> </v>
      </c>
      <c r="H213" s="71">
        <f t="shared" si="37"/>
        <v>8.9977092086388979E-5</v>
      </c>
      <c r="I213" s="71" t="str">
        <f t="shared" si="38"/>
        <v xml:space="preserve"> </v>
      </c>
      <c r="J213" s="71" t="str">
        <f t="shared" si="39"/>
        <v xml:space="preserve"> </v>
      </c>
      <c r="K213" s="71" t="str">
        <f t="shared" si="42"/>
        <v xml:space="preserve"> </v>
      </c>
      <c r="L213" s="71" t="str">
        <f t="shared" si="42"/>
        <v xml:space="preserve"> </v>
      </c>
      <c r="M213" s="9">
        <f t="shared" si="43"/>
        <v>8.9455731535357738E-5</v>
      </c>
      <c r="N213" s="9">
        <f t="shared" si="40"/>
        <v>7.7071832170833281E-5</v>
      </c>
      <c r="O213" s="71">
        <f t="shared" si="41"/>
        <v>6.7581394788821631E-5</v>
      </c>
      <c r="P213" s="2" t="s">
        <v>26</v>
      </c>
    </row>
    <row r="214" spans="2:16">
      <c r="B214" s="2" t="s">
        <v>893</v>
      </c>
      <c r="C214" s="160">
        <v>84374.18</v>
      </c>
      <c r="D214" s="2" t="s">
        <v>609</v>
      </c>
      <c r="E214" s="159" t="s">
        <v>685</v>
      </c>
      <c r="F214" s="71">
        <f t="shared" si="35"/>
        <v>2.6713541803075329E-4</v>
      </c>
      <c r="G214" s="71" t="str">
        <f t="shared" si="36"/>
        <v xml:space="preserve"> </v>
      </c>
      <c r="H214" s="71">
        <f t="shared" si="37"/>
        <v>4.1018734954868455E-4</v>
      </c>
      <c r="I214" s="71" t="str">
        <f t="shared" si="38"/>
        <v xml:space="preserve"> </v>
      </c>
      <c r="J214" s="71" t="str">
        <f t="shared" si="39"/>
        <v xml:space="preserve"> </v>
      </c>
      <c r="K214" s="71" t="str">
        <f t="shared" si="42"/>
        <v xml:space="preserve"> </v>
      </c>
      <c r="L214" s="71" t="str">
        <f t="shared" si="42"/>
        <v xml:space="preserve"> </v>
      </c>
      <c r="M214" s="9">
        <f t="shared" si="43"/>
        <v>4.0781057233097427E-4</v>
      </c>
      <c r="N214" s="9">
        <f t="shared" si="40"/>
        <v>3.5135488189218158E-4</v>
      </c>
      <c r="O214" s="71">
        <f t="shared" si="41"/>
        <v>3.0808989893354696E-4</v>
      </c>
      <c r="P214" s="2" t="s">
        <v>26</v>
      </c>
    </row>
    <row r="215" spans="2:16">
      <c r="B215" s="2" t="s">
        <v>894</v>
      </c>
      <c r="C215" s="160">
        <v>2603.8999999999996</v>
      </c>
      <c r="D215" s="2" t="s">
        <v>609</v>
      </c>
      <c r="E215" s="159" t="s">
        <v>685</v>
      </c>
      <c r="F215" s="71">
        <f t="shared" si="35"/>
        <v>8.2441561507356686E-6</v>
      </c>
      <c r="G215" s="71" t="str">
        <f t="shared" si="36"/>
        <v xml:space="preserve"> </v>
      </c>
      <c r="H215" s="71">
        <f t="shared" si="37"/>
        <v>1.2658930012591764E-5</v>
      </c>
      <c r="I215" s="71" t="str">
        <f t="shared" si="38"/>
        <v xml:space="preserve"> </v>
      </c>
      <c r="J215" s="71" t="str">
        <f t="shared" si="39"/>
        <v xml:space="preserve"> </v>
      </c>
      <c r="K215" s="71" t="str">
        <f t="shared" si="42"/>
        <v xml:space="preserve"> </v>
      </c>
      <c r="L215" s="71" t="str">
        <f t="shared" si="42"/>
        <v xml:space="preserve"> </v>
      </c>
      <c r="M215" s="9">
        <f t="shared" si="43"/>
        <v>1.2585579489988808E-5</v>
      </c>
      <c r="N215" s="9">
        <f t="shared" si="40"/>
        <v>1.0843281403849513E-5</v>
      </c>
      <c r="O215" s="71">
        <f t="shared" si="41"/>
        <v>9.5080661860424927E-6</v>
      </c>
      <c r="P215" s="2" t="s">
        <v>26</v>
      </c>
    </row>
    <row r="216" spans="2:16">
      <c r="B216" s="2" t="s">
        <v>895</v>
      </c>
      <c r="C216" s="160">
        <v>47812.61</v>
      </c>
      <c r="D216" s="2" t="s">
        <v>609</v>
      </c>
      <c r="E216" s="159" t="s">
        <v>685</v>
      </c>
      <c r="F216" s="71">
        <f t="shared" si="35"/>
        <v>1.5137855632483036E-4</v>
      </c>
      <c r="G216" s="71" t="str">
        <f t="shared" si="36"/>
        <v xml:space="preserve"> </v>
      </c>
      <c r="H216" s="71">
        <f t="shared" si="37"/>
        <v>2.3244229183507246E-4</v>
      </c>
      <c r="I216" s="71" t="str">
        <f t="shared" si="38"/>
        <v xml:space="preserve"> </v>
      </c>
      <c r="J216" s="71" t="str">
        <f t="shared" si="39"/>
        <v xml:space="preserve"> </v>
      </c>
      <c r="K216" s="71" t="str">
        <f t="shared" si="42"/>
        <v xml:space="preserve"> </v>
      </c>
      <c r="L216" s="71" t="str">
        <f t="shared" si="42"/>
        <v xml:space="preserve"> </v>
      </c>
      <c r="M216" s="9">
        <f t="shared" si="43"/>
        <v>2.3109543522363912E-4</v>
      </c>
      <c r="N216" s="9">
        <f t="shared" si="40"/>
        <v>1.9910349279254555E-4</v>
      </c>
      <c r="O216" s="71">
        <f t="shared" si="41"/>
        <v>1.7458637444119868E-4</v>
      </c>
      <c r="P216" s="2" t="s">
        <v>26</v>
      </c>
    </row>
    <row r="217" spans="2:16">
      <c r="B217" s="2" t="s">
        <v>896</v>
      </c>
      <c r="C217" s="160">
        <v>2120501.7200000002</v>
      </c>
      <c r="D217" s="2" t="s">
        <v>609</v>
      </c>
      <c r="E217" s="159" t="s">
        <v>685</v>
      </c>
      <c r="F217" s="71">
        <f t="shared" si="35"/>
        <v>6.7136784429446478E-3</v>
      </c>
      <c r="G217" s="71" t="str">
        <f t="shared" si="36"/>
        <v xml:space="preserve"> </v>
      </c>
      <c r="H217" s="71">
        <f t="shared" si="37"/>
        <v>1.0308876249111126E-2</v>
      </c>
      <c r="I217" s="71" t="str">
        <f t="shared" si="38"/>
        <v xml:space="preserve"> </v>
      </c>
      <c r="J217" s="71" t="str">
        <f t="shared" si="39"/>
        <v xml:space="preserve"> </v>
      </c>
      <c r="K217" s="71" t="str">
        <f t="shared" si="42"/>
        <v xml:space="preserve"> </v>
      </c>
      <c r="L217" s="71" t="str">
        <f t="shared" si="42"/>
        <v xml:space="preserve"> </v>
      </c>
      <c r="M217" s="9">
        <f t="shared" si="43"/>
        <v>1.0249142807219169E-2</v>
      </c>
      <c r="N217" s="9">
        <f t="shared" si="40"/>
        <v>8.8302918189281134E-3</v>
      </c>
      <c r="O217" s="71">
        <f t="shared" si="41"/>
        <v>7.7429512275344493E-3</v>
      </c>
      <c r="P217" s="2" t="s">
        <v>26</v>
      </c>
    </row>
    <row r="218" spans="2:16">
      <c r="B218" s="2" t="s">
        <v>897</v>
      </c>
      <c r="C218" s="160">
        <v>208857.16</v>
      </c>
      <c r="D218" s="2" t="s">
        <v>609</v>
      </c>
      <c r="E218" s="159" t="s">
        <v>685</v>
      </c>
      <c r="F218" s="71">
        <f t="shared" si="35"/>
        <v>6.6125851232350856E-4</v>
      </c>
      <c r="G218" s="71" t="str">
        <f t="shared" si="36"/>
        <v xml:space="preserve"> </v>
      </c>
      <c r="H218" s="71">
        <f t="shared" si="37"/>
        <v>1.0153647110367834E-3</v>
      </c>
      <c r="I218" s="71" t="str">
        <f t="shared" si="38"/>
        <v xml:space="preserve"> </v>
      </c>
      <c r="J218" s="71" t="str">
        <f t="shared" si="39"/>
        <v xml:space="preserve"> </v>
      </c>
      <c r="K218" s="71" t="str">
        <f t="shared" si="42"/>
        <v xml:space="preserve"> </v>
      </c>
      <c r="L218" s="71" t="str">
        <f t="shared" si="42"/>
        <v xml:space="preserve"> </v>
      </c>
      <c r="M218" s="9">
        <f t="shared" si="43"/>
        <v>1.0094813123519763E-3</v>
      </c>
      <c r="N218" s="9">
        <f t="shared" si="40"/>
        <v>8.6973269291786275E-4</v>
      </c>
      <c r="O218" s="71">
        <f t="shared" si="41"/>
        <v>7.6263593099153853E-4</v>
      </c>
      <c r="P218" s="2" t="s">
        <v>26</v>
      </c>
    </row>
    <row r="219" spans="2:16">
      <c r="B219" s="2" t="s">
        <v>898</v>
      </c>
      <c r="C219" s="160">
        <v>160752.4</v>
      </c>
      <c r="D219" s="2" t="s">
        <v>609</v>
      </c>
      <c r="E219" s="159" t="s">
        <v>685</v>
      </c>
      <c r="F219" s="71">
        <f t="shared" si="35"/>
        <v>5.0895498567745333E-4</v>
      </c>
      <c r="G219" s="71" t="str">
        <f t="shared" si="36"/>
        <v xml:space="preserve"> </v>
      </c>
      <c r="H219" s="71">
        <f t="shared" si="37"/>
        <v>7.8150212410467239E-4</v>
      </c>
      <c r="I219" s="71" t="str">
        <f t="shared" si="38"/>
        <v xml:space="preserve"> </v>
      </c>
      <c r="J219" s="71" t="str">
        <f t="shared" si="39"/>
        <v xml:space="preserve"> </v>
      </c>
      <c r="K219" s="71" t="str">
        <f t="shared" si="42"/>
        <v xml:space="preserve"> </v>
      </c>
      <c r="L219" s="71" t="str">
        <f t="shared" si="42"/>
        <v xml:space="preserve"> </v>
      </c>
      <c r="M219" s="9">
        <f t="shared" si="43"/>
        <v>7.7697381174641003E-4</v>
      </c>
      <c r="N219" s="9">
        <f t="shared" si="40"/>
        <v>6.6941261551679355E-4</v>
      </c>
      <c r="O219" s="71">
        <f t="shared" si="41"/>
        <v>5.8698277920241852E-4</v>
      </c>
      <c r="P219" s="2" t="s">
        <v>26</v>
      </c>
    </row>
    <row r="220" spans="2:16">
      <c r="B220" s="2" t="s">
        <v>899</v>
      </c>
      <c r="C220" s="160">
        <v>285906.48</v>
      </c>
      <c r="D220" s="2" t="s">
        <v>609</v>
      </c>
      <c r="E220" s="159" t="s">
        <v>685</v>
      </c>
      <c r="F220" s="71">
        <f t="shared" si="35"/>
        <v>9.0520283637128334E-4</v>
      </c>
      <c r="G220" s="71" t="str">
        <f t="shared" si="36"/>
        <v xml:space="preserve"> </v>
      </c>
      <c r="H220" s="71">
        <f t="shared" si="37"/>
        <v>1.389942056325691E-3</v>
      </c>
      <c r="I220" s="71" t="str">
        <f t="shared" si="38"/>
        <v xml:space="preserve"> </v>
      </c>
      <c r="J220" s="71" t="str">
        <f t="shared" si="39"/>
        <v xml:space="preserve"> </v>
      </c>
      <c r="K220" s="71" t="str">
        <f t="shared" si="42"/>
        <v xml:space="preserve"> </v>
      </c>
      <c r="L220" s="71" t="str">
        <f t="shared" si="42"/>
        <v xml:space="preserve"> </v>
      </c>
      <c r="M220" s="9">
        <f t="shared" si="43"/>
        <v>1.3818882179587909E-3</v>
      </c>
      <c r="N220" s="9">
        <f t="shared" si="40"/>
        <v>1.190585052353805E-3</v>
      </c>
      <c r="O220" s="71">
        <f t="shared" si="41"/>
        <v>1.0439793136673584E-3</v>
      </c>
      <c r="P220" s="2" t="s">
        <v>26</v>
      </c>
    </row>
    <row r="221" spans="2:16">
      <c r="B221" s="2" t="s">
        <v>900</v>
      </c>
      <c r="C221" s="160">
        <v>926645.3</v>
      </c>
      <c r="D221" s="2" t="s">
        <v>609</v>
      </c>
      <c r="E221" s="159" t="s">
        <v>685</v>
      </c>
      <c r="F221" s="71">
        <f t="shared" si="35"/>
        <v>2.9338333075560889E-3</v>
      </c>
      <c r="G221" s="71" t="str">
        <f t="shared" si="36"/>
        <v xml:space="preserve"> </v>
      </c>
      <c r="H221" s="71">
        <f t="shared" si="37"/>
        <v>4.504911094587772E-3</v>
      </c>
      <c r="I221" s="71" t="str">
        <f t="shared" si="38"/>
        <v xml:space="preserve"> </v>
      </c>
      <c r="J221" s="71" t="str">
        <f t="shared" si="39"/>
        <v xml:space="preserve"> </v>
      </c>
      <c r="K221" s="71" t="str">
        <f t="shared" si="42"/>
        <v xml:space="preserve"> </v>
      </c>
      <c r="L221" s="71" t="str">
        <f t="shared" si="42"/>
        <v xml:space="preserve"> </v>
      </c>
      <c r="M221" s="9">
        <f t="shared" si="43"/>
        <v>4.478807973491504E-3</v>
      </c>
      <c r="N221" s="9">
        <f t="shared" si="40"/>
        <v>3.8587794268038537E-3</v>
      </c>
      <c r="O221" s="71">
        <f t="shared" si="41"/>
        <v>3.3836187424191419E-3</v>
      </c>
      <c r="P221" s="2" t="s">
        <v>26</v>
      </c>
    </row>
    <row r="222" spans="2:16">
      <c r="B222" s="2" t="s">
        <v>901</v>
      </c>
      <c r="C222" s="160">
        <v>200766.84000000003</v>
      </c>
      <c r="D222" s="2" t="s">
        <v>609</v>
      </c>
      <c r="E222" s="159" t="s">
        <v>685</v>
      </c>
      <c r="F222" s="71">
        <f t="shared" si="35"/>
        <v>6.3564391061475642E-4</v>
      </c>
      <c r="G222" s="71" t="str">
        <f t="shared" si="36"/>
        <v xml:space="preserve"> </v>
      </c>
      <c r="H222" s="71">
        <f t="shared" si="37"/>
        <v>9.7603340236153814E-4</v>
      </c>
      <c r="I222" s="71" t="str">
        <f t="shared" si="38"/>
        <v xml:space="preserve"> </v>
      </c>
      <c r="J222" s="71" t="str">
        <f t="shared" si="39"/>
        <v xml:space="preserve"> </v>
      </c>
      <c r="K222" s="71" t="str">
        <f t="shared" si="42"/>
        <v xml:space="preserve"> </v>
      </c>
      <c r="L222" s="71" t="str">
        <f t="shared" si="42"/>
        <v xml:space="preserve"> </v>
      </c>
      <c r="M222" s="9">
        <f t="shared" si="43"/>
        <v>9.7037790382651615E-4</v>
      </c>
      <c r="N222" s="9">
        <f t="shared" si="40"/>
        <v>8.3604260635263689E-4</v>
      </c>
      <c r="O222" s="71">
        <f t="shared" si="41"/>
        <v>7.3309435949253199E-4</v>
      </c>
      <c r="P222" s="2" t="s">
        <v>26</v>
      </c>
    </row>
    <row r="223" spans="2:16">
      <c r="B223" s="2" t="s">
        <v>902</v>
      </c>
      <c r="C223" s="160">
        <v>656914.91000000015</v>
      </c>
      <c r="D223" s="2" t="s">
        <v>609</v>
      </c>
      <c r="E223" s="159" t="s">
        <v>685</v>
      </c>
      <c r="F223" s="71">
        <f t="shared" si="35"/>
        <v>2.079845268937544E-3</v>
      </c>
      <c r="G223" s="71" t="str">
        <f t="shared" si="36"/>
        <v xml:space="preserve"> </v>
      </c>
      <c r="H223" s="71">
        <f t="shared" si="37"/>
        <v>3.1936095356649716E-3</v>
      </c>
      <c r="I223" s="71" t="str">
        <f t="shared" si="38"/>
        <v xml:space="preserve"> </v>
      </c>
      <c r="J223" s="71" t="str">
        <f t="shared" si="39"/>
        <v xml:space="preserve"> </v>
      </c>
      <c r="K223" s="71" t="str">
        <f t="shared" ref="K223:L242" si="44">IF($E223=$K$2,$C223/SUMIF($E:$E,$K$2,$C:$C)," ")</f>
        <v xml:space="preserve"> </v>
      </c>
      <c r="L223" s="71" t="str">
        <f t="shared" si="44"/>
        <v xml:space="preserve"> </v>
      </c>
      <c r="M223" s="9">
        <f t="shared" si="43"/>
        <v>3.1751045808071916E-3</v>
      </c>
      <c r="N223" s="9">
        <f t="shared" si="40"/>
        <v>2.7355556002590267E-3</v>
      </c>
      <c r="O223" s="71">
        <f t="shared" si="41"/>
        <v>2.3987059575552631E-3</v>
      </c>
      <c r="P223" s="2" t="s">
        <v>26</v>
      </c>
    </row>
    <row r="224" spans="2:16">
      <c r="B224" s="2" t="s">
        <v>903</v>
      </c>
      <c r="C224" s="160">
        <v>1572481.77</v>
      </c>
      <c r="D224" s="2" t="s">
        <v>609</v>
      </c>
      <c r="E224" s="159" t="s">
        <v>685</v>
      </c>
      <c r="F224" s="71">
        <f t="shared" si="35"/>
        <v>4.9786033473118068E-3</v>
      </c>
      <c r="G224" s="71" t="str">
        <f t="shared" si="36"/>
        <v xml:space="preserve"> </v>
      </c>
      <c r="H224" s="71">
        <f t="shared" si="37"/>
        <v>7.6446624956820232E-3</v>
      </c>
      <c r="I224" s="71" t="str">
        <f t="shared" si="38"/>
        <v xml:space="preserve"> </v>
      </c>
      <c r="J224" s="71" t="str">
        <f t="shared" si="39"/>
        <v xml:space="preserve"> </v>
      </c>
      <c r="K224" s="71" t="str">
        <f t="shared" si="44"/>
        <v xml:space="preserve"> </v>
      </c>
      <c r="L224" s="71" t="str">
        <f t="shared" si="44"/>
        <v xml:space="preserve"> </v>
      </c>
      <c r="M224" s="9">
        <f t="shared" si="43"/>
        <v>7.6003664936799805E-3</v>
      </c>
      <c r="N224" s="9">
        <f t="shared" si="40"/>
        <v>6.5482016723120585E-3</v>
      </c>
      <c r="O224" s="71">
        <f t="shared" si="41"/>
        <v>5.7418720939764398E-3</v>
      </c>
      <c r="P224" s="2" t="s">
        <v>26</v>
      </c>
    </row>
    <row r="225" spans="2:16">
      <c r="B225" s="2" t="s">
        <v>904</v>
      </c>
      <c r="C225" s="160">
        <v>153686.59</v>
      </c>
      <c r="D225" s="2" t="s">
        <v>609</v>
      </c>
      <c r="E225" s="159" t="s">
        <v>685</v>
      </c>
      <c r="F225" s="71">
        <f t="shared" si="35"/>
        <v>4.8658406476212261E-4</v>
      </c>
      <c r="G225" s="71" t="str">
        <f t="shared" si="36"/>
        <v xml:space="preserve"> </v>
      </c>
      <c r="H225" s="71">
        <f t="shared" si="37"/>
        <v>7.4715149840004816E-4</v>
      </c>
      <c r="I225" s="71" t="str">
        <f t="shared" si="38"/>
        <v xml:space="preserve"> </v>
      </c>
      <c r="J225" s="71" t="str">
        <f t="shared" si="39"/>
        <v xml:space="preserve"> </v>
      </c>
      <c r="K225" s="71" t="str">
        <f t="shared" si="44"/>
        <v xml:space="preserve"> </v>
      </c>
      <c r="L225" s="71" t="str">
        <f t="shared" si="44"/>
        <v xml:space="preserve"> </v>
      </c>
      <c r="M225" s="9">
        <f t="shared" si="43"/>
        <v>7.4282222627225286E-4</v>
      </c>
      <c r="N225" s="9">
        <f t="shared" si="40"/>
        <v>6.3998884111065896E-4</v>
      </c>
      <c r="O225" s="71">
        <f t="shared" si="41"/>
        <v>5.6118217659171881E-4</v>
      </c>
      <c r="P225" s="2" t="s">
        <v>26</v>
      </c>
    </row>
    <row r="226" spans="2:16">
      <c r="B226" s="2" t="s">
        <v>905</v>
      </c>
      <c r="C226" s="160">
        <v>12925.27</v>
      </c>
      <c r="D226" s="2" t="s">
        <v>609</v>
      </c>
      <c r="E226" s="159" t="s">
        <v>685</v>
      </c>
      <c r="F226" s="71">
        <f t="shared" si="35"/>
        <v>4.0922441019401376E-5</v>
      </c>
      <c r="G226" s="71" t="str">
        <f t="shared" si="36"/>
        <v xml:space="preserve"> </v>
      </c>
      <c r="H226" s="71">
        <f t="shared" si="37"/>
        <v>6.2836548378913154E-5</v>
      </c>
      <c r="I226" s="71" t="str">
        <f t="shared" si="38"/>
        <v xml:space="preserve"> </v>
      </c>
      <c r="J226" s="71" t="str">
        <f t="shared" si="39"/>
        <v xml:space="preserve"> </v>
      </c>
      <c r="K226" s="71" t="str">
        <f t="shared" si="44"/>
        <v xml:space="preserve"> </v>
      </c>
      <c r="L226" s="71" t="str">
        <f t="shared" si="44"/>
        <v xml:space="preserve"> </v>
      </c>
      <c r="M226" s="9">
        <f t="shared" si="43"/>
        <v>6.2472450176492052E-5</v>
      </c>
      <c r="N226" s="9">
        <f t="shared" si="40"/>
        <v>5.3824010073633407E-5</v>
      </c>
      <c r="O226" s="71">
        <f t="shared" si="41"/>
        <v>4.7196252787153684E-5</v>
      </c>
      <c r="P226" s="2" t="s">
        <v>26</v>
      </c>
    </row>
    <row r="227" spans="2:16">
      <c r="B227" s="2" t="s">
        <v>906</v>
      </c>
      <c r="C227" s="160">
        <v>13000</v>
      </c>
      <c r="D227" s="2" t="s">
        <v>609</v>
      </c>
      <c r="E227" s="159" t="s">
        <v>685</v>
      </c>
      <c r="F227" s="71">
        <f t="shared" si="35"/>
        <v>4.1159042190392757E-5</v>
      </c>
      <c r="G227" s="71" t="str">
        <f t="shared" si="36"/>
        <v xml:space="preserve"> </v>
      </c>
      <c r="H227" s="71">
        <f t="shared" si="37"/>
        <v>6.3199850287527537E-5</v>
      </c>
      <c r="I227" s="71" t="str">
        <f t="shared" si="38"/>
        <v xml:space="preserve"> </v>
      </c>
      <c r="J227" s="71" t="str">
        <f t="shared" si="39"/>
        <v xml:space="preserve"> </v>
      </c>
      <c r="K227" s="71" t="str">
        <f t="shared" si="44"/>
        <v xml:space="preserve"> </v>
      </c>
      <c r="L227" s="71" t="str">
        <f t="shared" si="44"/>
        <v xml:space="preserve"> </v>
      </c>
      <c r="M227" s="9">
        <f t="shared" si="43"/>
        <v>6.2833646979474836E-5</v>
      </c>
      <c r="N227" s="9">
        <f t="shared" si="40"/>
        <v>5.413520421292818E-5</v>
      </c>
      <c r="O227" s="71">
        <f t="shared" si="41"/>
        <v>4.7469127239353442E-5</v>
      </c>
      <c r="P227" s="2" t="s">
        <v>26</v>
      </c>
    </row>
    <row r="228" spans="2:16">
      <c r="B228" s="2" t="s">
        <v>907</v>
      </c>
      <c r="C228" s="160">
        <v>527003.84</v>
      </c>
      <c r="D228" s="2" t="s">
        <v>609</v>
      </c>
      <c r="E228" s="159" t="s">
        <v>685</v>
      </c>
      <c r="F228" s="71">
        <f t="shared" si="35"/>
        <v>1.6685364065429995E-3</v>
      </c>
      <c r="G228" s="71" t="str">
        <f t="shared" si="36"/>
        <v xml:space="preserve"> </v>
      </c>
      <c r="H228" s="71">
        <f t="shared" si="37"/>
        <v>2.5620433683809316E-3</v>
      </c>
      <c r="I228" s="71" t="str">
        <f t="shared" si="38"/>
        <v xml:space="preserve"> </v>
      </c>
      <c r="J228" s="71" t="str">
        <f t="shared" si="39"/>
        <v xml:space="preserve"> </v>
      </c>
      <c r="K228" s="71" t="str">
        <f t="shared" si="44"/>
        <v xml:space="preserve"> </v>
      </c>
      <c r="L228" s="71" t="str">
        <f t="shared" si="44"/>
        <v xml:space="preserve"> </v>
      </c>
      <c r="M228" s="9">
        <f t="shared" si="43"/>
        <v>2.5471979414913568E-3</v>
      </c>
      <c r="N228" s="9">
        <f t="shared" si="40"/>
        <v>2.1945738845690252E-3</v>
      </c>
      <c r="O228" s="71">
        <f t="shared" si="41"/>
        <v>1.9243394105067585E-3</v>
      </c>
      <c r="P228" s="2" t="s">
        <v>26</v>
      </c>
    </row>
    <row r="229" spans="2:16">
      <c r="B229" s="2" t="s">
        <v>908</v>
      </c>
      <c r="C229" s="160">
        <v>178619.71</v>
      </c>
      <c r="D229" s="2" t="s">
        <v>609</v>
      </c>
      <c r="E229" s="159" t="s">
        <v>685</v>
      </c>
      <c r="F229" s="71">
        <f t="shared" si="35"/>
        <v>5.6552432153274767E-4</v>
      </c>
      <c r="G229" s="71" t="str">
        <f t="shared" si="36"/>
        <v xml:space="preserve"> </v>
      </c>
      <c r="H229" s="71">
        <f t="shared" si="37"/>
        <v>8.6836453310781413E-4</v>
      </c>
      <c r="I229" s="71" t="str">
        <f t="shared" si="38"/>
        <v xml:space="preserve"> </v>
      </c>
      <c r="J229" s="71" t="str">
        <f t="shared" si="39"/>
        <v xml:space="preserve"> </v>
      </c>
      <c r="K229" s="71" t="str">
        <f t="shared" si="44"/>
        <v xml:space="preserve"> </v>
      </c>
      <c r="L229" s="71" t="str">
        <f t="shared" si="44"/>
        <v xml:space="preserve"> </v>
      </c>
      <c r="M229" s="9">
        <f t="shared" si="43"/>
        <v>8.6333290782432078E-4</v>
      </c>
      <c r="N229" s="9">
        <f t="shared" si="40"/>
        <v>7.4381649825415452E-4</v>
      </c>
      <c r="O229" s="71">
        <f t="shared" si="41"/>
        <v>6.5222474934203175E-4</v>
      </c>
      <c r="P229" s="2" t="s">
        <v>26</v>
      </c>
    </row>
    <row r="230" spans="2:16">
      <c r="B230" s="2" t="s">
        <v>909</v>
      </c>
      <c r="C230" s="160">
        <v>3352351.12</v>
      </c>
      <c r="D230" s="2" t="s">
        <v>609</v>
      </c>
      <c r="E230" s="159" t="s">
        <v>685</v>
      </c>
      <c r="F230" s="71">
        <f t="shared" si="35"/>
        <v>1.0613812398853111E-2</v>
      </c>
      <c r="G230" s="71" t="str">
        <f t="shared" si="36"/>
        <v xml:space="preserve"> </v>
      </c>
      <c r="H230" s="71">
        <f t="shared" si="37"/>
        <v>1.6297545299632711E-2</v>
      </c>
      <c r="I230" s="71" t="str">
        <f t="shared" si="38"/>
        <v xml:space="preserve"> </v>
      </c>
      <c r="J230" s="71" t="str">
        <f t="shared" si="39"/>
        <v xml:space="preserve"> </v>
      </c>
      <c r="K230" s="71" t="str">
        <f t="shared" si="44"/>
        <v xml:space="preserve"> </v>
      </c>
      <c r="L230" s="71" t="str">
        <f t="shared" si="44"/>
        <v xml:space="preserve"> </v>
      </c>
      <c r="M230" s="9">
        <f t="shared" si="43"/>
        <v>1.6203111294255931E-2</v>
      </c>
      <c r="N230" s="9">
        <f t="shared" si="40"/>
        <v>1.3960016344202962E-2</v>
      </c>
      <c r="O230" s="71">
        <f t="shared" si="41"/>
        <v>1.2241013989713003E-2</v>
      </c>
      <c r="P230" s="2" t="s">
        <v>22</v>
      </c>
    </row>
    <row r="231" spans="2:16">
      <c r="B231" s="2" t="s">
        <v>910</v>
      </c>
      <c r="C231" s="160">
        <v>2443837.0599999996</v>
      </c>
      <c r="D231" s="2" t="s">
        <v>609</v>
      </c>
      <c r="E231" s="159" t="s">
        <v>685</v>
      </c>
      <c r="F231" s="71">
        <f t="shared" si="35"/>
        <v>7.7373840506911838E-3</v>
      </c>
      <c r="G231" s="71" t="str">
        <f t="shared" si="36"/>
        <v xml:space="preserve"> </v>
      </c>
      <c r="H231" s="71">
        <f t="shared" si="37"/>
        <v>1.1880779716854724E-2</v>
      </c>
      <c r="I231" s="71" t="str">
        <f t="shared" si="38"/>
        <v xml:space="preserve"> </v>
      </c>
      <c r="J231" s="71" t="str">
        <f t="shared" si="39"/>
        <v xml:space="preserve"> </v>
      </c>
      <c r="K231" s="71" t="str">
        <f t="shared" si="44"/>
        <v xml:space="preserve"> </v>
      </c>
      <c r="L231" s="71" t="str">
        <f t="shared" si="44"/>
        <v xml:space="preserve"> </v>
      </c>
      <c r="M231" s="9">
        <f t="shared" si="43"/>
        <v>1.1811938084876742E-2</v>
      </c>
      <c r="N231" s="9">
        <f t="shared" si="40"/>
        <v>1.0176739869709385E-2</v>
      </c>
      <c r="O231" s="71">
        <f t="shared" si="41"/>
        <v>8.9236009502605702E-3</v>
      </c>
      <c r="P231" s="2" t="s">
        <v>22</v>
      </c>
    </row>
    <row r="232" spans="2:16">
      <c r="B232" s="2" t="s">
        <v>911</v>
      </c>
      <c r="C232" s="160">
        <v>661067.05999999994</v>
      </c>
      <c r="D232" s="2" t="s">
        <v>609</v>
      </c>
      <c r="E232" s="159" t="s">
        <v>685</v>
      </c>
      <c r="F232" s="71">
        <f t="shared" si="35"/>
        <v>2.0929913087091461E-3</v>
      </c>
      <c r="G232" s="71" t="str">
        <f t="shared" si="36"/>
        <v xml:space="preserve"> </v>
      </c>
      <c r="H232" s="71">
        <f t="shared" si="37"/>
        <v>3.2137953247704599E-3</v>
      </c>
      <c r="I232" s="71" t="str">
        <f t="shared" si="38"/>
        <v xml:space="preserve"> </v>
      </c>
      <c r="J232" s="71" t="str">
        <f t="shared" si="39"/>
        <v xml:space="preserve"> </v>
      </c>
      <c r="K232" s="71" t="str">
        <f t="shared" si="44"/>
        <v xml:space="preserve"> </v>
      </c>
      <c r="L232" s="71" t="str">
        <f t="shared" si="44"/>
        <v xml:space="preserve"> </v>
      </c>
      <c r="M232" s="9">
        <f t="shared" si="43"/>
        <v>3.1951734059845619E-3</v>
      </c>
      <c r="N232" s="9">
        <f t="shared" si="40"/>
        <v>2.7528461762723112E-3</v>
      </c>
      <c r="O232" s="71">
        <f t="shared" si="41"/>
        <v>2.4138674142219455E-3</v>
      </c>
      <c r="P232" s="2" t="s">
        <v>22</v>
      </c>
    </row>
    <row r="233" spans="2:16">
      <c r="B233" s="2" t="s">
        <v>912</v>
      </c>
      <c r="C233" s="160">
        <v>196144.34</v>
      </c>
      <c r="D233" s="2" t="s">
        <v>609</v>
      </c>
      <c r="E233" s="159" t="s">
        <v>685</v>
      </c>
      <c r="F233" s="71">
        <f t="shared" si="35"/>
        <v>6.2100870503590329E-4</v>
      </c>
      <c r="G233" s="71" t="str">
        <f t="shared" si="36"/>
        <v xml:space="preserve"> </v>
      </c>
      <c r="H233" s="71">
        <f t="shared" si="37"/>
        <v>9.5356099405737678E-4</v>
      </c>
      <c r="I233" s="71" t="str">
        <f t="shared" si="38"/>
        <v xml:space="preserve"> </v>
      </c>
      <c r="J233" s="71" t="str">
        <f t="shared" si="39"/>
        <v xml:space="preserve"> </v>
      </c>
      <c r="K233" s="71" t="str">
        <f t="shared" si="44"/>
        <v xml:space="preserve"> </v>
      </c>
      <c r="L233" s="71" t="str">
        <f t="shared" si="44"/>
        <v xml:space="preserve"> </v>
      </c>
      <c r="M233" s="9">
        <f t="shared" si="43"/>
        <v>9.480357089678527E-4</v>
      </c>
      <c r="N233" s="9">
        <f t="shared" si="40"/>
        <v>8.1679337700846287E-4</v>
      </c>
      <c r="O233" s="71">
        <f t="shared" si="41"/>
        <v>7.1621543328761561E-4</v>
      </c>
      <c r="P233" s="2" t="s">
        <v>22</v>
      </c>
    </row>
    <row r="234" spans="2:16">
      <c r="B234" s="2" t="s">
        <v>913</v>
      </c>
      <c r="C234" s="160">
        <v>19739.3</v>
      </c>
      <c r="D234" s="2" t="s">
        <v>609</v>
      </c>
      <c r="E234" s="159" t="s">
        <v>685</v>
      </c>
      <c r="F234" s="71">
        <f t="shared" si="35"/>
        <v>6.2496206269909213E-5</v>
      </c>
      <c r="G234" s="71" t="str">
        <f t="shared" si="36"/>
        <v xml:space="preserve"> </v>
      </c>
      <c r="H234" s="71">
        <f t="shared" si="37"/>
        <v>9.5963138829276325E-5</v>
      </c>
      <c r="I234" s="71" t="str">
        <f t="shared" si="38"/>
        <v xml:space="preserve"> </v>
      </c>
      <c r="J234" s="71" t="str">
        <f t="shared" si="39"/>
        <v xml:space="preserve"> </v>
      </c>
      <c r="K234" s="71" t="str">
        <f t="shared" si="44"/>
        <v xml:space="preserve"> </v>
      </c>
      <c r="L234" s="71" t="str">
        <f t="shared" si="44"/>
        <v xml:space="preserve"> </v>
      </c>
      <c r="M234" s="9">
        <f t="shared" si="43"/>
        <v>9.5407092909380577E-5</v>
      </c>
      <c r="N234" s="9">
        <f t="shared" si="40"/>
        <v>8.2199310501557941E-5</v>
      </c>
      <c r="O234" s="71">
        <f t="shared" si="41"/>
        <v>7.2077487947366873E-5</v>
      </c>
      <c r="P234" s="2" t="s">
        <v>22</v>
      </c>
    </row>
    <row r="235" spans="2:16">
      <c r="B235" s="2" t="s">
        <v>914</v>
      </c>
      <c r="C235" s="160">
        <v>3638038.9</v>
      </c>
      <c r="D235" s="2" t="s">
        <v>609</v>
      </c>
      <c r="E235" s="159" t="s">
        <v>685</v>
      </c>
      <c r="F235" s="71">
        <f t="shared" si="35"/>
        <v>1.1518322813491544E-2</v>
      </c>
      <c r="G235" s="71" t="str">
        <f t="shared" si="36"/>
        <v xml:space="preserve"> </v>
      </c>
      <c r="H235" s="71">
        <f t="shared" si="37"/>
        <v>1.7686424140015488E-2</v>
      </c>
      <c r="I235" s="71" t="str">
        <f t="shared" si="38"/>
        <v xml:space="preserve"> </v>
      </c>
      <c r="J235" s="71" t="str">
        <f t="shared" si="39"/>
        <v xml:space="preserve"> </v>
      </c>
      <c r="K235" s="71" t="str">
        <f t="shared" si="44"/>
        <v xml:space="preserve"> </v>
      </c>
      <c r="L235" s="71" t="str">
        <f t="shared" si="44"/>
        <v xml:space="preserve"> </v>
      </c>
      <c r="M235" s="9">
        <f t="shared" si="43"/>
        <v>1.7583942456938229E-2</v>
      </c>
      <c r="N235" s="9">
        <f t="shared" si="40"/>
        <v>1.5149690675852047E-2</v>
      </c>
      <c r="O235" s="71">
        <f t="shared" si="41"/>
        <v>1.3284194726601341E-2</v>
      </c>
      <c r="P235" s="2" t="s">
        <v>22</v>
      </c>
    </row>
    <row r="236" spans="2:16">
      <c r="B236" s="2" t="s">
        <v>915</v>
      </c>
      <c r="C236" s="160">
        <v>422813.46</v>
      </c>
      <c r="D236" s="2" t="s">
        <v>609</v>
      </c>
      <c r="E236" s="159" t="s">
        <v>685</v>
      </c>
      <c r="F236" s="71">
        <f t="shared" si="35"/>
        <v>1.3386613106773802E-3</v>
      </c>
      <c r="G236" s="71" t="str">
        <f t="shared" si="36"/>
        <v xml:space="preserve"> </v>
      </c>
      <c r="H236" s="71">
        <f t="shared" si="37"/>
        <v>2.0555190285808855E-3</v>
      </c>
      <c r="I236" s="71" t="str">
        <f t="shared" si="38"/>
        <v xml:space="preserve"> </v>
      </c>
      <c r="J236" s="71" t="str">
        <f t="shared" si="39"/>
        <v xml:space="preserve"> </v>
      </c>
      <c r="K236" s="71" t="str">
        <f t="shared" si="44"/>
        <v xml:space="preserve"> </v>
      </c>
      <c r="L236" s="71" t="str">
        <f t="shared" si="44"/>
        <v xml:space="preserve"> </v>
      </c>
      <c r="M236" s="9">
        <f t="shared" si="43"/>
        <v>2.0436085910623312E-3</v>
      </c>
      <c r="N236" s="9">
        <f t="shared" si="40"/>
        <v>1.760699461621134E-3</v>
      </c>
      <c r="O236" s="71">
        <f t="shared" si="41"/>
        <v>1.5438912254808676E-3</v>
      </c>
      <c r="P236" s="2" t="s">
        <v>22</v>
      </c>
    </row>
    <row r="237" spans="2:16">
      <c r="B237" s="2" t="s">
        <v>916</v>
      </c>
      <c r="C237" s="160">
        <v>21076.37</v>
      </c>
      <c r="D237" s="2" t="s">
        <v>609</v>
      </c>
      <c r="E237" s="159" t="s">
        <v>685</v>
      </c>
      <c r="F237" s="71">
        <f t="shared" si="35"/>
        <v>6.6729477080794484E-5</v>
      </c>
      <c r="G237" s="71" t="str">
        <f t="shared" si="36"/>
        <v xml:space="preserve"> </v>
      </c>
      <c r="H237" s="71">
        <f t="shared" si="37"/>
        <v>1.0246334066188744E-4</v>
      </c>
      <c r="I237" s="71" t="str">
        <f t="shared" si="38"/>
        <v xml:space="preserve"> </v>
      </c>
      <c r="J237" s="71" t="str">
        <f t="shared" si="39"/>
        <v xml:space="preserve"> </v>
      </c>
      <c r="K237" s="71" t="str">
        <f t="shared" si="44"/>
        <v xml:space="preserve"> </v>
      </c>
      <c r="L237" s="71" t="str">
        <f t="shared" si="44"/>
        <v xml:space="preserve"> </v>
      </c>
      <c r="M237" s="9">
        <f t="shared" si="43"/>
        <v>1.0186963016836876E-4</v>
      </c>
      <c r="N237" s="9">
        <f t="shared" si="40"/>
        <v>8.7767199539787161E-5</v>
      </c>
      <c r="O237" s="71">
        <f t="shared" si="41"/>
        <v>7.6959760713360894E-5</v>
      </c>
      <c r="P237" s="2" t="s">
        <v>22</v>
      </c>
    </row>
    <row r="238" spans="2:16">
      <c r="B238" s="2" t="s">
        <v>917</v>
      </c>
      <c r="C238" s="160">
        <v>42118.650000000009</v>
      </c>
      <c r="D238" s="2" t="s">
        <v>609</v>
      </c>
      <c r="E238" s="159" t="s">
        <v>685</v>
      </c>
      <c r="F238" s="71">
        <f t="shared" si="35"/>
        <v>1.3335102248864512E-4</v>
      </c>
      <c r="G238" s="71" t="str">
        <f t="shared" si="36"/>
        <v xml:space="preserve"> </v>
      </c>
      <c r="H238" s="71">
        <f t="shared" si="37"/>
        <v>2.0476095187021322E-4</v>
      </c>
      <c r="I238" s="71" t="str">
        <f t="shared" si="38"/>
        <v xml:space="preserve"> </v>
      </c>
      <c r="J238" s="71" t="str">
        <f t="shared" si="39"/>
        <v xml:space="preserve"> </v>
      </c>
      <c r="K238" s="71" t="str">
        <f t="shared" si="44"/>
        <v xml:space="preserve"> </v>
      </c>
      <c r="L238" s="71" t="str">
        <f t="shared" si="44"/>
        <v xml:space="preserve"> </v>
      </c>
      <c r="M238" s="9">
        <f t="shared" si="43"/>
        <v>2.0357449118092757E-4</v>
      </c>
      <c r="N238" s="9">
        <f t="shared" si="40"/>
        <v>1.7539243991714215E-4</v>
      </c>
      <c r="O238" s="71">
        <f t="shared" si="41"/>
        <v>1.5379504276921496E-4</v>
      </c>
      <c r="P238" s="2" t="s">
        <v>22</v>
      </c>
    </row>
    <row r="239" spans="2:16">
      <c r="B239" s="2" t="s">
        <v>918</v>
      </c>
      <c r="C239" s="160">
        <v>17847.57</v>
      </c>
      <c r="D239" s="2" t="s">
        <v>609</v>
      </c>
      <c r="E239" s="159" t="s">
        <v>685</v>
      </c>
      <c r="F239" s="71">
        <f t="shared" si="35"/>
        <v>5.6506837432768317E-5</v>
      </c>
      <c r="G239" s="71" t="str">
        <f t="shared" si="36"/>
        <v xml:space="preserve"> </v>
      </c>
      <c r="H239" s="71">
        <f t="shared" si="37"/>
        <v>8.6766442461243672E-5</v>
      </c>
      <c r="I239" s="71" t="str">
        <f t="shared" si="38"/>
        <v xml:space="preserve"> </v>
      </c>
      <c r="J239" s="71" t="str">
        <f t="shared" si="39"/>
        <v xml:space="preserve"> </v>
      </c>
      <c r="K239" s="71" t="str">
        <f t="shared" si="44"/>
        <v xml:space="preserve"> </v>
      </c>
      <c r="L239" s="71" t="str">
        <f t="shared" si="44"/>
        <v xml:space="preserve"> </v>
      </c>
      <c r="M239" s="9">
        <f t="shared" si="43"/>
        <v>8.62636856016512E-5</v>
      </c>
      <c r="N239" s="9">
        <f t="shared" si="40"/>
        <v>7.4321680511886962E-5</v>
      </c>
      <c r="O239" s="71">
        <f t="shared" si="41"/>
        <v>6.5169890095635949E-5</v>
      </c>
      <c r="P239" s="2" t="s">
        <v>22</v>
      </c>
    </row>
    <row r="240" spans="2:16">
      <c r="B240" s="2" t="s">
        <v>919</v>
      </c>
      <c r="C240" s="160">
        <v>78300.679999999993</v>
      </c>
      <c r="D240" s="2" t="s">
        <v>609</v>
      </c>
      <c r="E240" s="159" t="s">
        <v>685</v>
      </c>
      <c r="F240" s="71">
        <f t="shared" si="35"/>
        <v>2.4790623012741863E-4</v>
      </c>
      <c r="G240" s="71" t="str">
        <f t="shared" si="36"/>
        <v xml:space="preserve"> </v>
      </c>
      <c r="H240" s="71">
        <f t="shared" si="37"/>
        <v>3.8066086564704624E-4</v>
      </c>
      <c r="I240" s="71" t="str">
        <f t="shared" si="38"/>
        <v xml:space="preserve"> </v>
      </c>
      <c r="J240" s="71" t="str">
        <f t="shared" si="39"/>
        <v xml:space="preserve"> </v>
      </c>
      <c r="K240" s="71" t="str">
        <f t="shared" si="44"/>
        <v xml:space="preserve"> </v>
      </c>
      <c r="L240" s="71" t="str">
        <f t="shared" si="44"/>
        <v xml:space="preserve"> </v>
      </c>
      <c r="M240" s="9">
        <f t="shared" si="43"/>
        <v>3.7845517579790963E-4</v>
      </c>
      <c r="N240" s="9">
        <f t="shared" si="40"/>
        <v>3.2606333090854929E-4</v>
      </c>
      <c r="O240" s="71">
        <f t="shared" si="41"/>
        <v>2.859126878344536E-4</v>
      </c>
      <c r="P240" s="2" t="s">
        <v>22</v>
      </c>
    </row>
    <row r="241" spans="2:16">
      <c r="B241" s="2" t="s">
        <v>920</v>
      </c>
      <c r="C241" s="160">
        <v>138381.78</v>
      </c>
      <c r="D241" s="2" t="s">
        <v>609</v>
      </c>
      <c r="E241" s="159" t="s">
        <v>685</v>
      </c>
      <c r="F241" s="71">
        <f t="shared" si="35"/>
        <v>4.381278093385884E-4</v>
      </c>
      <c r="G241" s="71" t="str">
        <f t="shared" si="36"/>
        <v xml:space="preserve"> </v>
      </c>
      <c r="H241" s="71">
        <f t="shared" si="37"/>
        <v>6.7274675219396705E-4</v>
      </c>
      <c r="I241" s="71" t="str">
        <f t="shared" si="38"/>
        <v xml:space="preserve"> </v>
      </c>
      <c r="J241" s="71" t="str">
        <f t="shared" si="39"/>
        <v xml:space="preserve"> </v>
      </c>
      <c r="K241" s="71" t="str">
        <f t="shared" si="44"/>
        <v xml:space="preserve"> </v>
      </c>
      <c r="L241" s="71" t="str">
        <f t="shared" si="44"/>
        <v xml:space="preserve"> </v>
      </c>
      <c r="M241" s="9">
        <f t="shared" si="43"/>
        <v>6.688486086854885E-4</v>
      </c>
      <c r="N241" s="9">
        <f t="shared" si="40"/>
        <v>5.7625583997296154E-4</v>
      </c>
      <c r="O241" s="71">
        <f t="shared" si="41"/>
        <v>5.052971017252473E-4</v>
      </c>
      <c r="P241" s="2" t="s">
        <v>22</v>
      </c>
    </row>
    <row r="242" spans="2:16">
      <c r="B242" s="2" t="s">
        <v>921</v>
      </c>
      <c r="C242" s="160">
        <v>14236.55</v>
      </c>
      <c r="D242" s="2" t="s">
        <v>609</v>
      </c>
      <c r="E242" s="159" t="s">
        <v>685</v>
      </c>
      <c r="F242" s="71">
        <f t="shared" si="35"/>
        <v>4.5074058622741233E-5</v>
      </c>
      <c r="G242" s="71" t="str">
        <f t="shared" si="36"/>
        <v xml:space="preserve"> </v>
      </c>
      <c r="H242" s="71">
        <f t="shared" si="37"/>
        <v>6.9211371431607692E-5</v>
      </c>
      <c r="I242" s="71" t="str">
        <f t="shared" si="38"/>
        <v xml:space="preserve"> </v>
      </c>
      <c r="J242" s="71" t="str">
        <f t="shared" si="39"/>
        <v xml:space="preserve"> </v>
      </c>
      <c r="K242" s="71" t="str">
        <f t="shared" si="44"/>
        <v xml:space="preserve"> </v>
      </c>
      <c r="L242" s="71" t="str">
        <f t="shared" si="44"/>
        <v xml:space="preserve"> </v>
      </c>
      <c r="M242" s="9">
        <f t="shared" si="43"/>
        <v>6.8810335146587878E-5</v>
      </c>
      <c r="N242" s="9">
        <f t="shared" si="40"/>
        <v>5.9284503195197129E-5</v>
      </c>
      <c r="O242" s="71">
        <f t="shared" si="41"/>
        <v>5.1984354107647477E-5</v>
      </c>
      <c r="P242" s="2" t="s">
        <v>22</v>
      </c>
    </row>
    <row r="243" spans="2:16">
      <c r="B243" s="2" t="s">
        <v>922</v>
      </c>
      <c r="C243" s="160">
        <v>63526.30000000001</v>
      </c>
      <c r="D243" s="2" t="s">
        <v>609</v>
      </c>
      <c r="E243" s="159" t="s">
        <v>685</v>
      </c>
      <c r="F243" s="71">
        <f t="shared" si="35"/>
        <v>2.0112935860765754E-4</v>
      </c>
      <c r="G243" s="71" t="str">
        <f t="shared" si="36"/>
        <v xml:space="preserve"> </v>
      </c>
      <c r="H243" s="71">
        <f t="shared" si="37"/>
        <v>3.0883481917850467E-4</v>
      </c>
      <c r="I243" s="71" t="str">
        <f t="shared" si="38"/>
        <v xml:space="preserve"> </v>
      </c>
      <c r="J243" s="71" t="str">
        <f t="shared" si="39"/>
        <v xml:space="preserve"> </v>
      </c>
      <c r="K243" s="71" t="str">
        <f t="shared" ref="K243:L262" si="45">IF($E243=$K$2,$C243/SUMIF($E:$E,$K$2,$C:$C)," ")</f>
        <v xml:space="preserve"> </v>
      </c>
      <c r="L243" s="71" t="str">
        <f t="shared" si="45"/>
        <v xml:space="preserve"> </v>
      </c>
      <c r="M243" s="9">
        <f t="shared" si="43"/>
        <v>3.0704531600863179E-4</v>
      </c>
      <c r="N243" s="9">
        <f t="shared" si="40"/>
        <v>2.6453917103013384E-4</v>
      </c>
      <c r="O243" s="71">
        <f t="shared" si="41"/>
        <v>2.3196446290348763E-4</v>
      </c>
      <c r="P243" s="2" t="s">
        <v>22</v>
      </c>
    </row>
    <row r="244" spans="2:16">
      <c r="B244" s="2" t="s">
        <v>923</v>
      </c>
      <c r="C244" s="160">
        <v>7382.6899999999987</v>
      </c>
      <c r="D244" s="2" t="s">
        <v>609</v>
      </c>
      <c r="E244" s="159" t="s">
        <v>685</v>
      </c>
      <c r="F244" s="71">
        <f t="shared" si="35"/>
        <v>2.337418839912236E-5</v>
      </c>
      <c r="G244" s="71" t="str">
        <f t="shared" si="36"/>
        <v xml:space="preserve"> </v>
      </c>
      <c r="H244" s="71">
        <f t="shared" si="37"/>
        <v>3.5891146363017428E-5</v>
      </c>
      <c r="I244" s="71" t="str">
        <f t="shared" si="38"/>
        <v xml:space="preserve"> </v>
      </c>
      <c r="J244" s="71" t="str">
        <f t="shared" si="39"/>
        <v xml:space="preserve"> </v>
      </c>
      <c r="K244" s="71" t="str">
        <f t="shared" si="45"/>
        <v xml:space="preserve"> </v>
      </c>
      <c r="L244" s="71" t="str">
        <f t="shared" si="45"/>
        <v xml:space="preserve"> </v>
      </c>
      <c r="M244" s="9">
        <f t="shared" si="43"/>
        <v>3.5683179786069154E-5</v>
      </c>
      <c r="N244" s="9">
        <f t="shared" si="40"/>
        <v>3.074334083005713E-5</v>
      </c>
      <c r="O244" s="71">
        <f t="shared" si="41"/>
        <v>2.6957680844515555E-5</v>
      </c>
      <c r="P244" s="2" t="s">
        <v>22</v>
      </c>
    </row>
    <row r="245" spans="2:16">
      <c r="B245" s="2" t="s">
        <v>924</v>
      </c>
      <c r="C245" s="160">
        <v>93619.14</v>
      </c>
      <c r="D245" s="2" t="s">
        <v>609</v>
      </c>
      <c r="E245" s="159" t="s">
        <v>685</v>
      </c>
      <c r="F245" s="71">
        <f t="shared" si="35"/>
        <v>2.9640570254525279E-4</v>
      </c>
      <c r="G245" s="71" t="str">
        <f t="shared" si="36"/>
        <v xml:space="preserve"> </v>
      </c>
      <c r="H245" s="71">
        <f t="shared" si="37"/>
        <v>4.5513197169592924E-4</v>
      </c>
      <c r="I245" s="71" t="str">
        <f t="shared" si="38"/>
        <v xml:space="preserve"> </v>
      </c>
      <c r="J245" s="71" t="str">
        <f t="shared" si="39"/>
        <v xml:space="preserve"> </v>
      </c>
      <c r="K245" s="71" t="str">
        <f t="shared" si="45"/>
        <v xml:space="preserve"> </v>
      </c>
      <c r="L245" s="71" t="str">
        <f t="shared" si="45"/>
        <v xml:space="preserve"> </v>
      </c>
      <c r="M245" s="9">
        <f t="shared" si="43"/>
        <v>4.5249476871400245E-4</v>
      </c>
      <c r="N245" s="9">
        <f t="shared" si="40"/>
        <v>3.8985317401067025E-4</v>
      </c>
      <c r="O245" s="71">
        <f t="shared" si="41"/>
        <v>3.4184760528452643E-4</v>
      </c>
      <c r="P245" s="2" t="s">
        <v>22</v>
      </c>
    </row>
    <row r="246" spans="2:16">
      <c r="B246" s="2" t="s">
        <v>925</v>
      </c>
      <c r="C246" s="160">
        <v>29287.949999999997</v>
      </c>
      <c r="D246" s="2" t="s">
        <v>609</v>
      </c>
      <c r="E246" s="159" t="s">
        <v>685</v>
      </c>
      <c r="F246" s="71">
        <f t="shared" si="35"/>
        <v>9.2727997670777963E-5</v>
      </c>
      <c r="G246" s="71" t="str">
        <f t="shared" si="36"/>
        <v xml:space="preserve"> </v>
      </c>
      <c r="H246" s="71">
        <f t="shared" si="37"/>
        <v>1.4238415809450706E-4</v>
      </c>
      <c r="I246" s="71" t="str">
        <f t="shared" si="38"/>
        <v xml:space="preserve"> </v>
      </c>
      <c r="J246" s="71" t="str">
        <f t="shared" si="39"/>
        <v xml:space="preserve"> </v>
      </c>
      <c r="K246" s="71" t="str">
        <f t="shared" si="45"/>
        <v xml:space="preserve"> </v>
      </c>
      <c r="L246" s="71" t="str">
        <f t="shared" si="45"/>
        <v xml:space="preserve"> </v>
      </c>
      <c r="M246" s="9">
        <f t="shared" si="43"/>
        <v>1.4155913161942383E-4</v>
      </c>
      <c r="N246" s="9">
        <f t="shared" si="40"/>
        <v>1.2196224263292537E-4</v>
      </c>
      <c r="O246" s="71">
        <f t="shared" si="41"/>
        <v>1.0694410962537089E-4</v>
      </c>
      <c r="P246" s="2" t="s">
        <v>22</v>
      </c>
    </row>
    <row r="247" spans="2:16">
      <c r="B247" s="2" t="s">
        <v>926</v>
      </c>
      <c r="C247" s="160">
        <v>92039.08</v>
      </c>
      <c r="D247" s="2" t="s">
        <v>609</v>
      </c>
      <c r="E247" s="159" t="s">
        <v>685</v>
      </c>
      <c r="F247" s="71">
        <f t="shared" si="35"/>
        <v>2.9140310591422572E-4</v>
      </c>
      <c r="G247" s="71" t="str">
        <f t="shared" si="36"/>
        <v xml:space="preserve"> </v>
      </c>
      <c r="H247" s="71">
        <f t="shared" si="37"/>
        <v>4.4745046743090535E-4</v>
      </c>
      <c r="I247" s="71" t="str">
        <f t="shared" si="38"/>
        <v xml:space="preserve"> </v>
      </c>
      <c r="J247" s="71" t="str">
        <f t="shared" si="39"/>
        <v xml:space="preserve"> </v>
      </c>
      <c r="K247" s="71" t="str">
        <f t="shared" si="45"/>
        <v xml:space="preserve"> </v>
      </c>
      <c r="L247" s="71" t="str">
        <f t="shared" si="45"/>
        <v xml:space="preserve"> </v>
      </c>
      <c r="M247" s="9">
        <f t="shared" si="43"/>
        <v>4.4485777392581867E-4</v>
      </c>
      <c r="N247" s="9">
        <f t="shared" si="40"/>
        <v>3.8327341472077183E-4</v>
      </c>
      <c r="O247" s="71">
        <f t="shared" si="41"/>
        <v>3.3607806150100239E-4</v>
      </c>
      <c r="P247" s="2" t="s">
        <v>22</v>
      </c>
    </row>
    <row r="248" spans="2:16">
      <c r="B248" s="2" t="s">
        <v>927</v>
      </c>
      <c r="C248" s="160">
        <v>31076.06</v>
      </c>
      <c r="D248" s="2" t="s">
        <v>609</v>
      </c>
      <c r="E248" s="159" t="s">
        <v>685</v>
      </c>
      <c r="F248" s="71">
        <f t="shared" si="35"/>
        <v>9.8389297280859756E-5</v>
      </c>
      <c r="G248" s="71" t="str">
        <f t="shared" si="36"/>
        <v xml:space="preserve"> </v>
      </c>
      <c r="H248" s="71">
        <f t="shared" si="37"/>
        <v>1.5107710304047869E-4</v>
      </c>
      <c r="I248" s="71" t="str">
        <f t="shared" si="38"/>
        <v xml:space="preserve"> </v>
      </c>
      <c r="J248" s="71" t="str">
        <f t="shared" si="39"/>
        <v xml:space="preserve"> </v>
      </c>
      <c r="K248" s="71" t="str">
        <f t="shared" si="45"/>
        <v xml:space="preserve"> </v>
      </c>
      <c r="L248" s="71" t="str">
        <f t="shared" si="45"/>
        <v xml:space="preserve"> </v>
      </c>
      <c r="M248" s="9">
        <f t="shared" si="43"/>
        <v>1.5020170642715222E-4</v>
      </c>
      <c r="N248" s="9">
        <f t="shared" si="40"/>
        <v>1.2940837340255453E-4</v>
      </c>
      <c r="O248" s="71">
        <f t="shared" si="41"/>
        <v>1.1347334201829093E-4</v>
      </c>
      <c r="P248" s="2" t="s">
        <v>22</v>
      </c>
    </row>
    <row r="249" spans="2:16">
      <c r="B249" s="2" t="s">
        <v>928</v>
      </c>
      <c r="C249" s="160">
        <v>99567.58</v>
      </c>
      <c r="D249" s="2" t="s">
        <v>609</v>
      </c>
      <c r="E249" s="159" t="s">
        <v>685</v>
      </c>
      <c r="F249" s="71">
        <f t="shared" si="35"/>
        <v>3.1523894046271586E-4</v>
      </c>
      <c r="G249" s="71" t="str">
        <f t="shared" si="36"/>
        <v xml:space="preserve"> </v>
      </c>
      <c r="H249" s="71">
        <f t="shared" si="37"/>
        <v>4.8405047303780161E-4</v>
      </c>
      <c r="I249" s="71" t="str">
        <f t="shared" si="38"/>
        <v xml:space="preserve"> </v>
      </c>
      <c r="J249" s="71" t="str">
        <f t="shared" si="39"/>
        <v xml:space="preserve"> </v>
      </c>
      <c r="K249" s="71" t="str">
        <f t="shared" si="45"/>
        <v xml:space="preserve"> </v>
      </c>
      <c r="L249" s="71" t="str">
        <f t="shared" si="45"/>
        <v xml:space="preserve"> </v>
      </c>
      <c r="M249" s="9">
        <f t="shared" si="43"/>
        <v>4.8124570556312457E-4</v>
      </c>
      <c r="N249" s="9">
        <f t="shared" si="40"/>
        <v>4.1462394432977413E-4</v>
      </c>
      <c r="O249" s="71">
        <f t="shared" si="41"/>
        <v>3.6356816337957716E-4</v>
      </c>
      <c r="P249" s="2" t="s">
        <v>22</v>
      </c>
    </row>
    <row r="250" spans="2:16">
      <c r="B250" s="2" t="s">
        <v>929</v>
      </c>
      <c r="C250" s="160">
        <v>12539.839999999998</v>
      </c>
      <c r="D250" s="2" t="s">
        <v>609</v>
      </c>
      <c r="E250" s="159" t="s">
        <v>685</v>
      </c>
      <c r="F250" s="71">
        <f t="shared" si="35"/>
        <v>3.9702138740059589E-5</v>
      </c>
      <c r="G250" s="71" t="str">
        <f t="shared" si="36"/>
        <v xml:space="preserve"> </v>
      </c>
      <c r="H250" s="71">
        <f t="shared" si="37"/>
        <v>6.0962770048426855E-5</v>
      </c>
      <c r="I250" s="71" t="str">
        <f t="shared" si="38"/>
        <v xml:space="preserve"> </v>
      </c>
      <c r="J250" s="71" t="str">
        <f t="shared" si="39"/>
        <v xml:space="preserve"> </v>
      </c>
      <c r="K250" s="71" t="str">
        <f t="shared" si="45"/>
        <v xml:space="preserve"> </v>
      </c>
      <c r="L250" s="71" t="str">
        <f t="shared" si="45"/>
        <v xml:space="preserve"> </v>
      </c>
      <c r="M250" s="9">
        <f t="shared" si="43"/>
        <v>6.0609529210699821E-5</v>
      </c>
      <c r="N250" s="9">
        <f t="shared" si="40"/>
        <v>5.2218984553649634E-5</v>
      </c>
      <c r="O250" s="71">
        <f t="shared" si="41"/>
        <v>4.5788866193933369E-5</v>
      </c>
      <c r="P250" s="2" t="s">
        <v>22</v>
      </c>
    </row>
    <row r="251" spans="2:16">
      <c r="B251" s="2" t="s">
        <v>930</v>
      </c>
      <c r="C251" s="160">
        <v>39146.82</v>
      </c>
      <c r="D251" s="2" t="s">
        <v>609</v>
      </c>
      <c r="E251" s="159" t="s">
        <v>685</v>
      </c>
      <c r="F251" s="71">
        <f t="shared" si="35"/>
        <v>1.2394197046151624E-4</v>
      </c>
      <c r="G251" s="71" t="str">
        <f t="shared" si="36"/>
        <v xml:space="preserve"> </v>
      </c>
      <c r="H251" s="71">
        <f t="shared" si="37"/>
        <v>1.9031332024867605E-4</v>
      </c>
      <c r="I251" s="71" t="str">
        <f t="shared" si="38"/>
        <v xml:space="preserve"> </v>
      </c>
      <c r="J251" s="71" t="str">
        <f t="shared" si="39"/>
        <v xml:space="preserve"> </v>
      </c>
      <c r="K251" s="71" t="str">
        <f t="shared" si="45"/>
        <v xml:space="preserve"> </v>
      </c>
      <c r="L251" s="71" t="str">
        <f t="shared" si="45"/>
        <v xml:space="preserve"> </v>
      </c>
      <c r="M251" s="9">
        <f t="shared" si="43"/>
        <v>1.8921057448069577E-4</v>
      </c>
      <c r="N251" s="9">
        <f t="shared" si="40"/>
        <v>1.6301700730667239E-4</v>
      </c>
      <c r="O251" s="71">
        <f t="shared" si="41"/>
        <v>1.4294349073815893E-4</v>
      </c>
      <c r="P251" s="2" t="s">
        <v>22</v>
      </c>
    </row>
    <row r="252" spans="2:16">
      <c r="B252" s="2" t="s">
        <v>931</v>
      </c>
      <c r="C252" s="160">
        <v>160529.65999999997</v>
      </c>
      <c r="D252" s="2" t="s">
        <v>609</v>
      </c>
      <c r="E252" s="159" t="s">
        <v>685</v>
      </c>
      <c r="F252" s="71">
        <f t="shared" si="35"/>
        <v>5.0824977298072338E-4</v>
      </c>
      <c r="G252" s="71" t="str">
        <f t="shared" si="36"/>
        <v xml:space="preserve"> </v>
      </c>
      <c r="H252" s="71">
        <f t="shared" si="37"/>
        <v>7.8041926759289963E-4</v>
      </c>
      <c r="I252" s="71" t="str">
        <f t="shared" si="38"/>
        <v xml:space="preserve"> </v>
      </c>
      <c r="J252" s="71" t="str">
        <f t="shared" si="39"/>
        <v xml:space="preserve"> </v>
      </c>
      <c r="K252" s="71" t="str">
        <f t="shared" si="45"/>
        <v xml:space="preserve"> </v>
      </c>
      <c r="L252" s="71" t="str">
        <f t="shared" si="45"/>
        <v xml:space="preserve"> </v>
      </c>
      <c r="M252" s="9">
        <f t="shared" si="43"/>
        <v>7.7589722970577849E-4</v>
      </c>
      <c r="N252" s="9">
        <f t="shared" si="40"/>
        <v>6.684850712563021E-4</v>
      </c>
      <c r="O252" s="71">
        <f t="shared" si="41"/>
        <v>5.8616945047924201E-4</v>
      </c>
      <c r="P252" s="2" t="s">
        <v>22</v>
      </c>
    </row>
    <row r="253" spans="2:16">
      <c r="B253" s="2" t="s">
        <v>932</v>
      </c>
      <c r="C253" s="160">
        <v>14906.67</v>
      </c>
      <c r="D253" s="2" t="s">
        <v>609</v>
      </c>
      <c r="E253" s="159" t="s">
        <v>685</v>
      </c>
      <c r="F253" s="71">
        <f t="shared" si="35"/>
        <v>4.7195712265250928E-5</v>
      </c>
      <c r="G253" s="71" t="str">
        <f t="shared" si="36"/>
        <v xml:space="preserve"> </v>
      </c>
      <c r="H253" s="71">
        <f t="shared" si="37"/>
        <v>7.2469177868121382E-5</v>
      </c>
      <c r="I253" s="71" t="str">
        <f t="shared" si="38"/>
        <v xml:space="preserve"> </v>
      </c>
      <c r="J253" s="71" t="str">
        <f t="shared" si="39"/>
        <v xml:space="preserve"> </v>
      </c>
      <c r="K253" s="71" t="str">
        <f t="shared" si="45"/>
        <v xml:space="preserve"> </v>
      </c>
      <c r="L253" s="71" t="str">
        <f t="shared" si="45"/>
        <v xml:space="preserve"> </v>
      </c>
      <c r="M253" s="9">
        <f t="shared" si="43"/>
        <v>7.2049264647656018E-5</v>
      </c>
      <c r="N253" s="9">
        <f t="shared" si="40"/>
        <v>6.2075048044979241E-5</v>
      </c>
      <c r="O253" s="71">
        <f t="shared" si="41"/>
        <v>5.4431278072696367E-5</v>
      </c>
      <c r="P253" s="2" t="s">
        <v>22</v>
      </c>
    </row>
    <row r="254" spans="2:16">
      <c r="B254" s="2" t="s">
        <v>933</v>
      </c>
      <c r="C254" s="160">
        <v>95151.11</v>
      </c>
      <c r="D254" s="2" t="s">
        <v>609</v>
      </c>
      <c r="E254" s="159" t="s">
        <v>685</v>
      </c>
      <c r="F254" s="71">
        <f t="shared" si="35"/>
        <v>3.0125604238097711E-4</v>
      </c>
      <c r="G254" s="71" t="str">
        <f t="shared" si="36"/>
        <v xml:space="preserve"> </v>
      </c>
      <c r="H254" s="71">
        <f t="shared" si="37"/>
        <v>4.6257968513015879E-4</v>
      </c>
      <c r="I254" s="71" t="str">
        <f t="shared" si="38"/>
        <v xml:space="preserve"> </v>
      </c>
      <c r="J254" s="71" t="str">
        <f t="shared" si="39"/>
        <v xml:space="preserve"> </v>
      </c>
      <c r="K254" s="71" t="str">
        <f t="shared" si="45"/>
        <v xml:space="preserve"> </v>
      </c>
      <c r="L254" s="71" t="str">
        <f t="shared" si="45"/>
        <v xml:space="preserve"> </v>
      </c>
      <c r="M254" s="9">
        <f t="shared" si="43"/>
        <v>4.5989932734193676E-4</v>
      </c>
      <c r="N254" s="9">
        <f t="shared" si="40"/>
        <v>3.9623267468744561E-4</v>
      </c>
      <c r="O254" s="71">
        <f t="shared" si="41"/>
        <v>3.4744154981197815E-4</v>
      </c>
      <c r="P254" s="2" t="s">
        <v>22</v>
      </c>
    </row>
    <row r="255" spans="2:16">
      <c r="B255" s="2" t="s">
        <v>934</v>
      </c>
      <c r="C255" s="160">
        <v>107356.86</v>
      </c>
      <c r="D255" s="2" t="s">
        <v>609</v>
      </c>
      <c r="E255" s="159" t="s">
        <v>685</v>
      </c>
      <c r="F255" s="71">
        <f t="shared" si="35"/>
        <v>3.3990042539754528E-4</v>
      </c>
      <c r="G255" s="71" t="str">
        <f t="shared" si="36"/>
        <v xml:space="preserve"> </v>
      </c>
      <c r="H255" s="71">
        <f t="shared" si="37"/>
        <v>5.2191826764146564E-4</v>
      </c>
      <c r="I255" s="71" t="str">
        <f t="shared" si="38"/>
        <v xml:space="preserve"> </v>
      </c>
      <c r="J255" s="71" t="str">
        <f t="shared" si="39"/>
        <v xml:space="preserve"> </v>
      </c>
      <c r="K255" s="71" t="str">
        <f t="shared" si="45"/>
        <v xml:space="preserve"> </v>
      </c>
      <c r="L255" s="71" t="str">
        <f t="shared" si="45"/>
        <v xml:space="preserve"> </v>
      </c>
      <c r="M255" s="9">
        <f t="shared" si="43"/>
        <v>5.1889408015883866E-4</v>
      </c>
      <c r="N255" s="9">
        <f t="shared" si="40"/>
        <v>4.4706042613528775E-4</v>
      </c>
      <c r="O255" s="71">
        <f t="shared" si="41"/>
        <v>3.920104959505734E-4</v>
      </c>
      <c r="P255" s="2" t="s">
        <v>22</v>
      </c>
    </row>
    <row r="256" spans="2:16">
      <c r="B256" s="2" t="s">
        <v>935</v>
      </c>
      <c r="C256" s="160">
        <v>25926.89</v>
      </c>
      <c r="D256" s="2" t="s">
        <v>609</v>
      </c>
      <c r="E256" s="159" t="s">
        <v>685</v>
      </c>
      <c r="F256" s="71">
        <f t="shared" si="35"/>
        <v>8.2086612259667092E-5</v>
      </c>
      <c r="G256" s="71" t="str">
        <f t="shared" si="36"/>
        <v xml:space="preserve"> </v>
      </c>
      <c r="H256" s="71">
        <f t="shared" si="37"/>
        <v>1.2604427434009189E-4</v>
      </c>
      <c r="I256" s="71" t="str">
        <f t="shared" si="38"/>
        <v xml:space="preserve"> </v>
      </c>
      <c r="J256" s="71" t="str">
        <f t="shared" si="39"/>
        <v xml:space="preserve"> </v>
      </c>
      <c r="K256" s="71" t="str">
        <f t="shared" si="45"/>
        <v xml:space="preserve"> </v>
      </c>
      <c r="L256" s="71" t="str">
        <f t="shared" si="45"/>
        <v xml:space="preserve"> </v>
      </c>
      <c r="M256" s="9">
        <f t="shared" si="43"/>
        <v>1.2531392719505202E-4</v>
      </c>
      <c r="N256" s="9">
        <f t="shared" si="40"/>
        <v>1.0796596036585581E-4</v>
      </c>
      <c r="O256" s="71">
        <f t="shared" si="41"/>
        <v>9.4671295410055415E-5</v>
      </c>
      <c r="P256" s="2" t="s">
        <v>22</v>
      </c>
    </row>
    <row r="257" spans="2:16">
      <c r="B257" s="2" t="s">
        <v>936</v>
      </c>
      <c r="C257" s="160">
        <v>20937.82</v>
      </c>
      <c r="D257" s="2" t="s">
        <v>609</v>
      </c>
      <c r="E257" s="159" t="s">
        <v>685</v>
      </c>
      <c r="F257" s="71">
        <f t="shared" si="35"/>
        <v>6.6290816673449953E-5</v>
      </c>
      <c r="G257" s="71" t="str">
        <f t="shared" si="36"/>
        <v xml:space="preserve"> </v>
      </c>
      <c r="H257" s="71">
        <f t="shared" si="37"/>
        <v>1.0178977610363074E-4</v>
      </c>
      <c r="I257" s="71" t="str">
        <f t="shared" si="38"/>
        <v xml:space="preserve"> </v>
      </c>
      <c r="J257" s="71" t="str">
        <f t="shared" si="39"/>
        <v xml:space="preserve"> </v>
      </c>
      <c r="K257" s="71" t="str">
        <f t="shared" si="45"/>
        <v xml:space="preserve"> </v>
      </c>
      <c r="L257" s="71" t="str">
        <f t="shared" si="45"/>
        <v xml:space="preserve"> </v>
      </c>
      <c r="M257" s="9">
        <f t="shared" si="43"/>
        <v>1.0119996849229137E-4</v>
      </c>
      <c r="N257" s="9">
        <f t="shared" si="40"/>
        <v>8.7190243190271683E-5</v>
      </c>
      <c r="O257" s="71">
        <f t="shared" si="41"/>
        <v>7.6453849361129181E-5</v>
      </c>
      <c r="P257" s="2" t="s">
        <v>22</v>
      </c>
    </row>
    <row r="258" spans="2:16">
      <c r="B258" s="2" t="s">
        <v>937</v>
      </c>
      <c r="C258" s="160">
        <v>83144.83</v>
      </c>
      <c r="D258" s="2" t="s">
        <v>609</v>
      </c>
      <c r="E258" s="159" t="s">
        <v>685</v>
      </c>
      <c r="F258" s="71">
        <f t="shared" si="35"/>
        <v>2.6324319737561799E-4</v>
      </c>
      <c r="G258" s="71" t="str">
        <f t="shared" si="36"/>
        <v xml:space="preserve"> </v>
      </c>
      <c r="H258" s="71">
        <f t="shared" si="37"/>
        <v>4.0421083139860985E-4</v>
      </c>
      <c r="I258" s="71" t="str">
        <f t="shared" si="38"/>
        <v xml:space="preserve"> </v>
      </c>
      <c r="J258" s="71" t="str">
        <f t="shared" si="39"/>
        <v xml:space="preserve"> </v>
      </c>
      <c r="K258" s="71" t="str">
        <f t="shared" si="45"/>
        <v xml:space="preserve"> </v>
      </c>
      <c r="L258" s="71" t="str">
        <f t="shared" si="45"/>
        <v xml:space="preserve"> </v>
      </c>
      <c r="M258" s="9">
        <f t="shared" si="43"/>
        <v>4.0186868433757299E-4</v>
      </c>
      <c r="N258" s="9">
        <f t="shared" si="40"/>
        <v>3.4623556548455363E-4</v>
      </c>
      <c r="O258" s="71">
        <f t="shared" si="41"/>
        <v>3.0360096265880088E-4</v>
      </c>
      <c r="P258" s="2" t="s">
        <v>22</v>
      </c>
    </row>
    <row r="259" spans="2:16">
      <c r="B259" s="2" t="s">
        <v>938</v>
      </c>
      <c r="C259" s="160">
        <v>11792.4</v>
      </c>
      <c r="D259" s="2" t="s">
        <v>609</v>
      </c>
      <c r="E259" s="159" t="s">
        <v>685</v>
      </c>
      <c r="F259" s="71">
        <f t="shared" ref="F259:F322" si="46">C259/$C$768</f>
        <v>3.7335683778922122E-5</v>
      </c>
      <c r="G259" s="71" t="str">
        <f t="shared" ref="G259:G322" si="47">IF($E259=$G$2,$C259/SUMIF($E:$E,$G$2,$C:$C)," ")</f>
        <v xml:space="preserve"> </v>
      </c>
      <c r="H259" s="71">
        <f t="shared" ref="H259:H322" si="48">IF($E259=$H$2,$C259/SUMIF($E:$E,$H$2,$C:$C)," ")</f>
        <v>5.7329070348510742E-5</v>
      </c>
      <c r="I259" s="71" t="str">
        <f t="shared" ref="I259:I322" si="49">IF($E259=$I$2,C259/SUMIF($E:$E,$I$2,$C:$C)," ")</f>
        <v xml:space="preserve"> </v>
      </c>
      <c r="J259" s="71" t="str">
        <f t="shared" ref="J259:J322" si="50">IF($E259=$J$2,C259/SUMIF($E:$E,$J$2,$C:$C)," ")</f>
        <v xml:space="preserve"> </v>
      </c>
      <c r="K259" s="71" t="str">
        <f t="shared" si="45"/>
        <v xml:space="preserve"> </v>
      </c>
      <c r="L259" s="71" t="str">
        <f t="shared" si="45"/>
        <v xml:space="preserve"> </v>
      </c>
      <c r="M259" s="9">
        <f t="shared" si="43"/>
        <v>5.6996884510827619E-5</v>
      </c>
      <c r="N259" s="9">
        <f t="shared" ref="N259:N322" si="51">C259/$G$785</f>
        <v>4.9106460166194944E-5</v>
      </c>
      <c r="O259" s="71">
        <f t="shared" si="41"/>
        <v>4.3059610465950118E-5</v>
      </c>
      <c r="P259" s="2" t="s">
        <v>22</v>
      </c>
    </row>
    <row r="260" spans="2:16">
      <c r="B260" s="2" t="s">
        <v>939</v>
      </c>
      <c r="C260" s="160">
        <v>18998.419999999998</v>
      </c>
      <c r="D260" s="2" t="s">
        <v>609</v>
      </c>
      <c r="E260" s="159" t="s">
        <v>685</v>
      </c>
      <c r="F260" s="71">
        <f t="shared" si="46"/>
        <v>6.0150520794677042E-5</v>
      </c>
      <c r="G260" s="71" t="str">
        <f t="shared" si="47"/>
        <v xml:space="preserve"> </v>
      </c>
      <c r="H260" s="71">
        <f t="shared" si="48"/>
        <v>9.2361330746120669E-5</v>
      </c>
      <c r="I260" s="71" t="str">
        <f t="shared" si="49"/>
        <v xml:space="preserve"> </v>
      </c>
      <c r="J260" s="71" t="str">
        <f t="shared" si="50"/>
        <v xml:space="preserve"> </v>
      </c>
      <c r="K260" s="71" t="str">
        <f t="shared" si="45"/>
        <v xml:space="preserve"> </v>
      </c>
      <c r="L260" s="71" t="str">
        <f t="shared" si="45"/>
        <v xml:space="preserve"> </v>
      </c>
      <c r="M260" s="9">
        <f t="shared" si="43"/>
        <v>9.1826155034445715E-5</v>
      </c>
      <c r="N260" s="9">
        <f t="shared" si="51"/>
        <v>7.9114103570998378E-5</v>
      </c>
      <c r="O260" s="71">
        <f t="shared" ref="O260:O323" si="52">C260/$G$787</f>
        <v>6.9372185871282855E-5</v>
      </c>
      <c r="P260" s="2" t="s">
        <v>22</v>
      </c>
    </row>
    <row r="261" spans="2:16">
      <c r="B261" s="2" t="s">
        <v>940</v>
      </c>
      <c r="C261" s="160">
        <v>3216.5799999999995</v>
      </c>
      <c r="D261" s="2" t="s">
        <v>609</v>
      </c>
      <c r="E261" s="159" t="s">
        <v>685</v>
      </c>
      <c r="F261" s="71">
        <f t="shared" si="46"/>
        <v>1.0183950148367195E-5</v>
      </c>
      <c r="G261" s="71" t="str">
        <f t="shared" si="47"/>
        <v xml:space="preserve"> </v>
      </c>
      <c r="H261" s="71">
        <f t="shared" si="48"/>
        <v>1.5637490341373482E-5</v>
      </c>
      <c r="I261" s="71" t="str">
        <f t="shared" si="49"/>
        <v xml:space="preserve"> </v>
      </c>
      <c r="J261" s="71" t="str">
        <f t="shared" si="50"/>
        <v xml:space="preserve"> </v>
      </c>
      <c r="K261" s="71" t="str">
        <f t="shared" si="45"/>
        <v xml:space="preserve"> </v>
      </c>
      <c r="L261" s="71" t="str">
        <f t="shared" si="45"/>
        <v xml:space="preserve"> </v>
      </c>
      <c r="M261" s="9">
        <f t="shared" si="43"/>
        <v>1.5546880938556857E-5</v>
      </c>
      <c r="N261" s="9">
        <f t="shared" si="51"/>
        <v>1.3394631935940038E-5</v>
      </c>
      <c r="O261" s="71">
        <f t="shared" si="52"/>
        <v>1.174524963811996E-5</v>
      </c>
      <c r="P261" s="2" t="s">
        <v>22</v>
      </c>
    </row>
    <row r="262" spans="2:16">
      <c r="B262" s="2" t="s">
        <v>941</v>
      </c>
      <c r="C262" s="160">
        <v>8756.4500000000007</v>
      </c>
      <c r="D262" s="2" t="s">
        <v>609</v>
      </c>
      <c r="E262" s="159" t="s">
        <v>685</v>
      </c>
      <c r="F262" s="71">
        <f t="shared" si="46"/>
        <v>2.7723622691389593E-5</v>
      </c>
      <c r="G262" s="71" t="str">
        <f t="shared" si="47"/>
        <v xml:space="preserve"> </v>
      </c>
      <c r="H262" s="71">
        <f t="shared" si="48"/>
        <v>4.2569717619247729E-5</v>
      </c>
      <c r="I262" s="71" t="str">
        <f t="shared" si="49"/>
        <v xml:space="preserve"> </v>
      </c>
      <c r="J262" s="71" t="str">
        <f t="shared" si="50"/>
        <v xml:space="preserve"> </v>
      </c>
      <c r="K262" s="71" t="str">
        <f t="shared" si="45"/>
        <v xml:space="preserve"> </v>
      </c>
      <c r="L262" s="71" t="str">
        <f t="shared" si="45"/>
        <v xml:space="preserve"> </v>
      </c>
      <c r="M262" s="9">
        <f t="shared" si="43"/>
        <v>4.2323052930263269E-5</v>
      </c>
      <c r="N262" s="9">
        <f t="shared" si="51"/>
        <v>3.6464016071561157E-5</v>
      </c>
      <c r="O262" s="71">
        <f t="shared" si="52"/>
        <v>3.1973926093464346E-5</v>
      </c>
      <c r="P262" s="2" t="s">
        <v>22</v>
      </c>
    </row>
    <row r="263" spans="2:16">
      <c r="B263" s="2" t="s">
        <v>942</v>
      </c>
      <c r="C263" s="160">
        <v>34025.86</v>
      </c>
      <c r="D263" s="2" t="s">
        <v>609</v>
      </c>
      <c r="E263" s="159" t="s">
        <v>685</v>
      </c>
      <c r="F263" s="71">
        <f t="shared" si="46"/>
        <v>1.0772860056187673E-4</v>
      </c>
      <c r="G263" s="71" t="str">
        <f t="shared" si="47"/>
        <v xml:space="preserve"> </v>
      </c>
      <c r="H263" s="71">
        <f t="shared" si="48"/>
        <v>1.6541763522341321E-4</v>
      </c>
      <c r="I263" s="71" t="str">
        <f t="shared" si="49"/>
        <v xml:space="preserve"> </v>
      </c>
      <c r="J263" s="71" t="str">
        <f t="shared" si="50"/>
        <v xml:space="preserve"> </v>
      </c>
      <c r="K263" s="71" t="str">
        <f t="shared" ref="K263:L282" si="53">IF($E263=$K$2,$C263/SUMIF($E:$E,$K$2,$C:$C)," ")</f>
        <v xml:space="preserve"> </v>
      </c>
      <c r="L263" s="71" t="str">
        <f t="shared" si="53"/>
        <v xml:space="preserve"> </v>
      </c>
      <c r="M263" s="9">
        <f t="shared" si="43"/>
        <v>1.6445914426254106E-4</v>
      </c>
      <c r="N263" s="9">
        <f t="shared" si="51"/>
        <v>1.4169206766311574E-4</v>
      </c>
      <c r="O263" s="71">
        <f t="shared" si="52"/>
        <v>1.2424445213603282E-4</v>
      </c>
      <c r="P263" s="2" t="s">
        <v>22</v>
      </c>
    </row>
    <row r="264" spans="2:16">
      <c r="B264" s="2" t="s">
        <v>943</v>
      </c>
      <c r="C264" s="160">
        <v>12236.749999999996</v>
      </c>
      <c r="D264" s="2" t="s">
        <v>609</v>
      </c>
      <c r="E264" s="159" t="s">
        <v>685</v>
      </c>
      <c r="F264" s="71">
        <f t="shared" si="46"/>
        <v>3.874253150179142E-5</v>
      </c>
      <c r="G264" s="71" t="str">
        <f t="shared" si="47"/>
        <v xml:space="preserve"> </v>
      </c>
      <c r="H264" s="71">
        <f t="shared" si="48"/>
        <v>5.9489289846607869E-5</v>
      </c>
      <c r="I264" s="71" t="str">
        <f t="shared" si="49"/>
        <v xml:space="preserve"> </v>
      </c>
      <c r="J264" s="71" t="str">
        <f t="shared" si="50"/>
        <v xml:space="preserve"> </v>
      </c>
      <c r="K264" s="71" t="str">
        <f t="shared" si="53"/>
        <v xml:space="preserve"> </v>
      </c>
      <c r="L264" s="71" t="str">
        <f t="shared" si="53"/>
        <v xml:space="preserve"> </v>
      </c>
      <c r="M264" s="9">
        <f t="shared" si="43"/>
        <v>5.9144586898160653E-5</v>
      </c>
      <c r="N264" s="9">
        <f t="shared" si="51"/>
        <v>5.0956843088657594E-5</v>
      </c>
      <c r="O264" s="71">
        <f t="shared" si="52"/>
        <v>4.4682141749704466E-5</v>
      </c>
      <c r="P264" s="2" t="s">
        <v>22</v>
      </c>
    </row>
    <row r="265" spans="2:16">
      <c r="B265" s="2" t="s">
        <v>944</v>
      </c>
      <c r="C265" s="160">
        <v>10131.629999999999</v>
      </c>
      <c r="D265" s="2" t="s">
        <v>609</v>
      </c>
      <c r="E265" s="159" t="s">
        <v>685</v>
      </c>
      <c r="F265" s="71">
        <f t="shared" si="46"/>
        <v>3.2077552817496076E-5</v>
      </c>
      <c r="G265" s="71" t="str">
        <f t="shared" si="47"/>
        <v xml:space="preserve"> </v>
      </c>
      <c r="H265" s="71">
        <f t="shared" si="48"/>
        <v>4.9255192243740196E-5</v>
      </c>
      <c r="I265" s="71" t="str">
        <f t="shared" si="49"/>
        <v xml:space="preserve"> </v>
      </c>
      <c r="J265" s="71" t="str">
        <f t="shared" si="50"/>
        <v xml:space="preserve"> </v>
      </c>
      <c r="K265" s="71" t="str">
        <f t="shared" si="53"/>
        <v xml:space="preserve"> </v>
      </c>
      <c r="L265" s="71" t="str">
        <f t="shared" si="53"/>
        <v xml:space="preserve"> </v>
      </c>
      <c r="M265" s="9">
        <f t="shared" si="43"/>
        <v>4.8969789442050506E-5</v>
      </c>
      <c r="N265" s="9">
        <f t="shared" si="51"/>
        <v>4.219060454306381E-5</v>
      </c>
      <c r="O265" s="71">
        <f t="shared" si="52"/>
        <v>3.6995356431696191E-5</v>
      </c>
      <c r="P265" s="2" t="s">
        <v>22</v>
      </c>
    </row>
    <row r="266" spans="2:16">
      <c r="B266" s="2" t="s">
        <v>945</v>
      </c>
      <c r="C266" s="160">
        <v>60267.87000000001</v>
      </c>
      <c r="D266" s="2" t="s">
        <v>609</v>
      </c>
      <c r="E266" s="159" t="s">
        <v>685</v>
      </c>
      <c r="F266" s="71">
        <f t="shared" si="46"/>
        <v>1.9081290800423897E-4</v>
      </c>
      <c r="G266" s="71" t="str">
        <f t="shared" si="47"/>
        <v xml:space="preserve"> </v>
      </c>
      <c r="H266" s="71">
        <f t="shared" si="48"/>
        <v>2.9299387393447483E-4</v>
      </c>
      <c r="I266" s="71" t="str">
        <f t="shared" si="49"/>
        <v xml:space="preserve"> </v>
      </c>
      <c r="J266" s="71" t="str">
        <f t="shared" si="50"/>
        <v xml:space="preserve"> </v>
      </c>
      <c r="K266" s="71" t="str">
        <f t="shared" si="53"/>
        <v xml:space="preserve"> </v>
      </c>
      <c r="L266" s="71" t="str">
        <f t="shared" si="53"/>
        <v xml:space="preserve"> </v>
      </c>
      <c r="M266" s="9">
        <f t="shared" si="43"/>
        <v>2.9129615906037557E-4</v>
      </c>
      <c r="N266" s="9">
        <f t="shared" si="51"/>
        <v>2.5097026537909293E-4</v>
      </c>
      <c r="O266" s="71">
        <f t="shared" si="52"/>
        <v>2.200663991903702E-4</v>
      </c>
      <c r="P266" s="2" t="s">
        <v>22</v>
      </c>
    </row>
    <row r="267" spans="2:16">
      <c r="B267" s="2" t="s">
        <v>946</v>
      </c>
      <c r="C267" s="160">
        <v>63156.270000000011</v>
      </c>
      <c r="D267" s="2" t="s">
        <v>609</v>
      </c>
      <c r="E267" s="159" t="s">
        <v>685</v>
      </c>
      <c r="F267" s="71">
        <f t="shared" si="46"/>
        <v>1.9995781396291054E-4</v>
      </c>
      <c r="G267" s="71" t="str">
        <f t="shared" si="47"/>
        <v xml:space="preserve"> </v>
      </c>
      <c r="H267" s="71">
        <f t="shared" si="48"/>
        <v>3.070359083629744E-4</v>
      </c>
      <c r="I267" s="71" t="str">
        <f t="shared" si="49"/>
        <v xml:space="preserve"> </v>
      </c>
      <c r="J267" s="71" t="str">
        <f t="shared" si="50"/>
        <v xml:space="preserve"> </v>
      </c>
      <c r="K267" s="71" t="str">
        <f t="shared" si="53"/>
        <v xml:space="preserve"> </v>
      </c>
      <c r="L267" s="71" t="str">
        <f t="shared" si="53"/>
        <v xml:space="preserve"> </v>
      </c>
      <c r="M267" s="9">
        <f t="shared" si="43"/>
        <v>3.0525682874772291E-4</v>
      </c>
      <c r="N267" s="9">
        <f t="shared" si="51"/>
        <v>2.6299827490591001E-4</v>
      </c>
      <c r="O267" s="71">
        <f t="shared" si="52"/>
        <v>2.3061330896868932E-4</v>
      </c>
      <c r="P267" s="2" t="s">
        <v>22</v>
      </c>
    </row>
    <row r="268" spans="2:16">
      <c r="B268" s="2" t="s">
        <v>947</v>
      </c>
      <c r="C268" s="160">
        <v>26545.539999999997</v>
      </c>
      <c r="D268" s="2" t="s">
        <v>609</v>
      </c>
      <c r="E268" s="159" t="s">
        <v>685</v>
      </c>
      <c r="F268" s="71">
        <f t="shared" si="46"/>
        <v>8.40453077559045E-5</v>
      </c>
      <c r="G268" s="71" t="str">
        <f t="shared" si="47"/>
        <v xml:space="preserve"> </v>
      </c>
      <c r="H268" s="71">
        <f t="shared" si="48"/>
        <v>1.2905185798473641E-4</v>
      </c>
      <c r="I268" s="71" t="str">
        <f t="shared" si="49"/>
        <v xml:space="preserve"> </v>
      </c>
      <c r="J268" s="71" t="str">
        <f t="shared" si="50"/>
        <v xml:space="preserve"> </v>
      </c>
      <c r="K268" s="71" t="str">
        <f t="shared" si="53"/>
        <v xml:space="preserve"> </v>
      </c>
      <c r="L268" s="71" t="str">
        <f t="shared" si="53"/>
        <v xml:space="preserve"> </v>
      </c>
      <c r="M268" s="9">
        <f t="shared" si="43"/>
        <v>1.2830408378765602E-4</v>
      </c>
      <c r="N268" s="9">
        <f t="shared" si="51"/>
        <v>1.1054217144941949E-4</v>
      </c>
      <c r="O268" s="71">
        <f t="shared" si="52"/>
        <v>9.6930278145949709E-5</v>
      </c>
      <c r="P268" s="2" t="s">
        <v>22</v>
      </c>
    </row>
    <row r="269" spans="2:16">
      <c r="B269" s="2" t="s">
        <v>948</v>
      </c>
      <c r="C269" s="160">
        <v>22839.120000000006</v>
      </c>
      <c r="D269" s="2" t="s">
        <v>609</v>
      </c>
      <c r="E269" s="159" t="s">
        <v>685</v>
      </c>
      <c r="F269" s="71">
        <f t="shared" si="46"/>
        <v>7.2310484897803338E-5</v>
      </c>
      <c r="G269" s="71" t="str">
        <f t="shared" si="47"/>
        <v xml:space="preserve"> </v>
      </c>
      <c r="H269" s="71">
        <f t="shared" si="48"/>
        <v>1.1103299728452894E-4</v>
      </c>
      <c r="I269" s="71" t="str">
        <f t="shared" si="49"/>
        <v xml:space="preserve"> </v>
      </c>
      <c r="J269" s="71" t="str">
        <f t="shared" si="50"/>
        <v xml:space="preserve"> </v>
      </c>
      <c r="K269" s="71" t="str">
        <f t="shared" si="53"/>
        <v xml:space="preserve"> </v>
      </c>
      <c r="L269" s="71" t="str">
        <f t="shared" si="53"/>
        <v xml:space="preserve"> </v>
      </c>
      <c r="M269" s="9">
        <f t="shared" si="43"/>
        <v>1.103896310309126E-4</v>
      </c>
      <c r="N269" s="9">
        <f t="shared" si="51"/>
        <v>9.5107725018736354E-5</v>
      </c>
      <c r="O269" s="71">
        <f t="shared" si="52"/>
        <v>8.3396391793450939E-5</v>
      </c>
      <c r="P269" s="2" t="s">
        <v>22</v>
      </c>
    </row>
    <row r="270" spans="2:16">
      <c r="B270" s="2" t="s">
        <v>949</v>
      </c>
      <c r="C270" s="160">
        <v>25468.199999999993</v>
      </c>
      <c r="D270" s="2" t="s">
        <v>609</v>
      </c>
      <c r="E270" s="159" t="s">
        <v>685</v>
      </c>
      <c r="F270" s="71">
        <f t="shared" si="46"/>
        <v>8.0634362947181587E-5</v>
      </c>
      <c r="G270" s="71" t="str">
        <f t="shared" si="47"/>
        <v xml:space="preserve"> </v>
      </c>
      <c r="H270" s="71">
        <f t="shared" si="48"/>
        <v>1.2381434054560065E-4</v>
      </c>
      <c r="I270" s="71" t="str">
        <f t="shared" si="49"/>
        <v xml:space="preserve"> </v>
      </c>
      <c r="J270" s="71" t="str">
        <f t="shared" si="50"/>
        <v xml:space="preserve"> </v>
      </c>
      <c r="K270" s="71" t="str">
        <f t="shared" si="53"/>
        <v xml:space="preserve"> </v>
      </c>
      <c r="L270" s="71" t="str">
        <f t="shared" si="53"/>
        <v xml:space="preserve"> </v>
      </c>
      <c r="M270" s="9">
        <f t="shared" ref="M270:M333" si="54">C270/$G$783</f>
        <v>1.2309691446174312E-4</v>
      </c>
      <c r="N270" s="9">
        <f t="shared" si="51"/>
        <v>1.0605586214889978E-4</v>
      </c>
      <c r="O270" s="71">
        <f t="shared" si="52"/>
        <v>9.2996402027484696E-5</v>
      </c>
      <c r="P270" s="2" t="s">
        <v>648</v>
      </c>
    </row>
    <row r="271" spans="2:16">
      <c r="B271" s="2" t="s">
        <v>950</v>
      </c>
      <c r="C271" s="160">
        <v>26704</v>
      </c>
      <c r="D271" s="2" t="s">
        <v>609</v>
      </c>
      <c r="E271" s="159" t="s">
        <v>685</v>
      </c>
      <c r="F271" s="71">
        <f t="shared" si="46"/>
        <v>8.4547004819403708E-5</v>
      </c>
      <c r="G271" s="71" t="str">
        <f t="shared" si="47"/>
        <v xml:space="preserve"> </v>
      </c>
      <c r="H271" s="71">
        <f t="shared" si="48"/>
        <v>1.2982221554447195E-4</v>
      </c>
      <c r="I271" s="71" t="str">
        <f t="shared" si="49"/>
        <v xml:space="preserve"> </v>
      </c>
      <c r="J271" s="71" t="str">
        <f t="shared" si="50"/>
        <v xml:space="preserve"> </v>
      </c>
      <c r="K271" s="71" t="str">
        <f t="shared" si="53"/>
        <v xml:space="preserve"> </v>
      </c>
      <c r="L271" s="71" t="str">
        <f t="shared" si="53"/>
        <v xml:space="preserve"> </v>
      </c>
      <c r="M271" s="9">
        <f t="shared" si="54"/>
        <v>1.2906997761076124E-4</v>
      </c>
      <c r="N271" s="9">
        <f t="shared" si="51"/>
        <v>1.1120203794631032E-4</v>
      </c>
      <c r="O271" s="71">
        <f t="shared" si="52"/>
        <v>9.7508890292284179E-5</v>
      </c>
      <c r="P271" s="2" t="s">
        <v>648</v>
      </c>
    </row>
    <row r="272" spans="2:16">
      <c r="B272" s="2" t="s">
        <v>951</v>
      </c>
      <c r="C272" s="160">
        <v>2629.1200000000003</v>
      </c>
      <c r="D272" s="2" t="s">
        <v>609</v>
      </c>
      <c r="E272" s="159" t="s">
        <v>685</v>
      </c>
      <c r="F272" s="71">
        <f t="shared" si="46"/>
        <v>8.3240046925850337E-6</v>
      </c>
      <c r="G272" s="71" t="str">
        <f t="shared" si="47"/>
        <v xml:space="preserve"> </v>
      </c>
      <c r="H272" s="71">
        <f t="shared" si="48"/>
        <v>1.278153772214957E-5</v>
      </c>
      <c r="I272" s="71" t="str">
        <f t="shared" si="49"/>
        <v xml:space="preserve"> </v>
      </c>
      <c r="J272" s="71" t="str">
        <f t="shared" si="50"/>
        <v xml:space="preserve"> </v>
      </c>
      <c r="K272" s="71" t="str">
        <f t="shared" si="53"/>
        <v xml:space="preserve"> </v>
      </c>
      <c r="L272" s="71" t="str">
        <f t="shared" si="53"/>
        <v xml:space="preserve"> </v>
      </c>
      <c r="M272" s="9">
        <f t="shared" si="54"/>
        <v>1.2707476765128992E-5</v>
      </c>
      <c r="N272" s="9">
        <f t="shared" si="51"/>
        <v>1.0948303700022596E-5</v>
      </c>
      <c r="O272" s="71">
        <f t="shared" si="52"/>
        <v>9.6001562928868421E-6</v>
      </c>
      <c r="P272" s="2" t="s">
        <v>648</v>
      </c>
    </row>
    <row r="273" spans="2:16">
      <c r="B273" s="2" t="s">
        <v>952</v>
      </c>
      <c r="C273" s="160">
        <v>11955.579999999998</v>
      </c>
      <c r="D273" s="2" t="s">
        <v>609</v>
      </c>
      <c r="E273" s="159" t="s">
        <v>685</v>
      </c>
      <c r="F273" s="71">
        <f t="shared" si="46"/>
        <v>3.7852324740816597E-5</v>
      </c>
      <c r="G273" s="71" t="str">
        <f t="shared" si="47"/>
        <v xml:space="preserve"> </v>
      </c>
      <c r="H273" s="71">
        <f t="shared" si="48"/>
        <v>5.8122374315427561E-5</v>
      </c>
      <c r="I273" s="71" t="str">
        <f t="shared" si="49"/>
        <v xml:space="preserve"> </v>
      </c>
      <c r="J273" s="71" t="str">
        <f t="shared" si="50"/>
        <v xml:space="preserve"> </v>
      </c>
      <c r="K273" s="71" t="str">
        <f t="shared" si="53"/>
        <v xml:space="preserve"> </v>
      </c>
      <c r="L273" s="71" t="str">
        <f t="shared" si="53"/>
        <v xml:space="preserve"> </v>
      </c>
      <c r="M273" s="9">
        <f t="shared" si="54"/>
        <v>5.7785591781143819E-5</v>
      </c>
      <c r="N273" s="9">
        <f t="shared" si="51"/>
        <v>4.978598190646152E-5</v>
      </c>
      <c r="O273" s="71">
        <f t="shared" si="52"/>
        <v>4.3655457556943778E-5</v>
      </c>
      <c r="P273" s="2" t="s">
        <v>648</v>
      </c>
    </row>
    <row r="274" spans="2:16">
      <c r="B274" s="2" t="s">
        <v>953</v>
      </c>
      <c r="C274" s="160">
        <v>7171.4000000000005</v>
      </c>
      <c r="D274" s="2" t="s">
        <v>609</v>
      </c>
      <c r="E274" s="159" t="s">
        <v>685</v>
      </c>
      <c r="F274" s="71">
        <f t="shared" si="46"/>
        <v>2.2705227320321743E-5</v>
      </c>
      <c r="G274" s="71" t="str">
        <f t="shared" si="47"/>
        <v xml:space="preserve"> </v>
      </c>
      <c r="H274" s="71">
        <f t="shared" si="48"/>
        <v>3.4863954334767307E-5</v>
      </c>
      <c r="I274" s="71" t="str">
        <f t="shared" si="49"/>
        <v xml:space="preserve"> </v>
      </c>
      <c r="J274" s="71" t="str">
        <f t="shared" si="50"/>
        <v xml:space="preserve"> </v>
      </c>
      <c r="K274" s="71" t="str">
        <f t="shared" si="53"/>
        <v xml:space="preserve"> </v>
      </c>
      <c r="L274" s="71" t="str">
        <f t="shared" si="53"/>
        <v xml:space="preserve"> </v>
      </c>
      <c r="M274" s="9">
        <f t="shared" si="54"/>
        <v>3.4661939688354295E-5</v>
      </c>
      <c r="N274" s="9">
        <f t="shared" si="51"/>
        <v>2.9863477191737936E-5</v>
      </c>
      <c r="O274" s="71">
        <f t="shared" si="52"/>
        <v>2.6186161468023024E-5</v>
      </c>
      <c r="P274" s="2" t="s">
        <v>648</v>
      </c>
    </row>
    <row r="275" spans="2:16">
      <c r="B275" s="2" t="s">
        <v>954</v>
      </c>
      <c r="C275" s="160">
        <v>10164.540000000001</v>
      </c>
      <c r="D275" s="2" t="s">
        <v>609</v>
      </c>
      <c r="E275" s="159" t="s">
        <v>685</v>
      </c>
      <c r="F275" s="71">
        <f t="shared" si="46"/>
        <v>3.2181748515841142E-5</v>
      </c>
      <c r="G275" s="71" t="str">
        <f t="shared" si="47"/>
        <v xml:space="preserve"> </v>
      </c>
      <c r="H275" s="71">
        <f t="shared" si="48"/>
        <v>4.9415185095506549E-5</v>
      </c>
      <c r="I275" s="71" t="str">
        <f t="shared" si="49"/>
        <v xml:space="preserve"> </v>
      </c>
      <c r="J275" s="71" t="str">
        <f t="shared" si="50"/>
        <v xml:space="preserve"> </v>
      </c>
      <c r="K275" s="71" t="str">
        <f t="shared" si="53"/>
        <v xml:space="preserve"> </v>
      </c>
      <c r="L275" s="71" t="str">
        <f t="shared" si="53"/>
        <v xml:space="preserve"> </v>
      </c>
      <c r="M275" s="9">
        <f t="shared" si="54"/>
        <v>4.9128855236057783E-5</v>
      </c>
      <c r="N275" s="9">
        <f t="shared" si="51"/>
        <v>4.2327649894652081E-5</v>
      </c>
      <c r="O275" s="71">
        <f t="shared" si="52"/>
        <v>3.7115526353038283E-5</v>
      </c>
      <c r="P275" s="2" t="s">
        <v>648</v>
      </c>
    </row>
    <row r="276" spans="2:16">
      <c r="B276" s="2" t="s">
        <v>955</v>
      </c>
      <c r="C276" s="160">
        <v>8902.8000000000011</v>
      </c>
      <c r="D276" s="2" t="s">
        <v>609</v>
      </c>
      <c r="E276" s="159" t="s">
        <v>685</v>
      </c>
      <c r="F276" s="71">
        <f t="shared" si="46"/>
        <v>2.8186978524048364E-5</v>
      </c>
      <c r="G276" s="71" t="str">
        <f t="shared" si="47"/>
        <v xml:space="preserve"> </v>
      </c>
      <c r="H276" s="71">
        <f t="shared" si="48"/>
        <v>4.3281202087676936E-5</v>
      </c>
      <c r="I276" s="71" t="str">
        <f t="shared" si="49"/>
        <v xml:space="preserve"> </v>
      </c>
      <c r="J276" s="71" t="str">
        <f t="shared" si="50"/>
        <v xml:space="preserve"> </v>
      </c>
      <c r="K276" s="71" t="str">
        <f t="shared" si="53"/>
        <v xml:space="preserve"> </v>
      </c>
      <c r="L276" s="71" t="str">
        <f t="shared" si="53"/>
        <v xml:space="preserve"> </v>
      </c>
      <c r="M276" s="9">
        <f t="shared" si="54"/>
        <v>4.3030414794528355E-5</v>
      </c>
      <c r="N276" s="9">
        <f t="shared" si="51"/>
        <v>3.7073453543604388E-5</v>
      </c>
      <c r="O276" s="71">
        <f t="shared" si="52"/>
        <v>3.2508318922039684E-5</v>
      </c>
      <c r="P276" s="2" t="s">
        <v>648</v>
      </c>
    </row>
    <row r="277" spans="2:16">
      <c r="B277" s="2" t="s">
        <v>956</v>
      </c>
      <c r="C277" s="160">
        <v>2527.73</v>
      </c>
      <c r="D277" s="2" t="s">
        <v>609</v>
      </c>
      <c r="E277" s="159" t="s">
        <v>685</v>
      </c>
      <c r="F277" s="71">
        <f t="shared" si="46"/>
        <v>8.0029958243016534E-6</v>
      </c>
      <c r="G277" s="71" t="str">
        <f t="shared" si="47"/>
        <v xml:space="preserve"> </v>
      </c>
      <c r="H277" s="71">
        <f t="shared" si="48"/>
        <v>1.2288627505176306E-5</v>
      </c>
      <c r="I277" s="71" t="str">
        <f t="shared" si="49"/>
        <v xml:space="preserve"> </v>
      </c>
      <c r="J277" s="71" t="str">
        <f t="shared" si="50"/>
        <v xml:space="preserve"> </v>
      </c>
      <c r="K277" s="71" t="str">
        <f t="shared" si="53"/>
        <v xml:space="preserve"> </v>
      </c>
      <c r="L277" s="71" t="str">
        <f t="shared" si="53"/>
        <v xml:space="preserve"> </v>
      </c>
      <c r="M277" s="9">
        <f t="shared" si="54"/>
        <v>1.2217422652263687E-5</v>
      </c>
      <c r="N277" s="9">
        <f t="shared" si="51"/>
        <v>1.0526090749626535E-5</v>
      </c>
      <c r="O277" s="71">
        <f t="shared" si="52"/>
        <v>9.2299336151331443E-6</v>
      </c>
      <c r="P277" s="2" t="s">
        <v>648</v>
      </c>
    </row>
    <row r="278" spans="2:16">
      <c r="B278" s="2" t="s">
        <v>957</v>
      </c>
      <c r="C278" s="160">
        <v>25182.240000000002</v>
      </c>
      <c r="D278" s="2" t="s">
        <v>609</v>
      </c>
      <c r="E278" s="159" t="s">
        <v>685</v>
      </c>
      <c r="F278" s="71">
        <f t="shared" si="46"/>
        <v>7.9728990662199714E-5</v>
      </c>
      <c r="G278" s="71" t="str">
        <f t="shared" si="47"/>
        <v xml:space="preserve"> </v>
      </c>
      <c r="H278" s="71">
        <f t="shared" si="48"/>
        <v>1.2242413830035288E-4</v>
      </c>
      <c r="I278" s="71" t="str">
        <f t="shared" si="49"/>
        <v xml:space="preserve"> </v>
      </c>
      <c r="J278" s="71" t="str">
        <f t="shared" si="50"/>
        <v xml:space="preserve"> </v>
      </c>
      <c r="K278" s="71" t="str">
        <f t="shared" si="53"/>
        <v xml:space="preserve"> </v>
      </c>
      <c r="L278" s="71" t="str">
        <f t="shared" si="53"/>
        <v xml:space="preserve"> </v>
      </c>
      <c r="M278" s="9">
        <f t="shared" si="54"/>
        <v>1.2171476756249312E-4</v>
      </c>
      <c r="N278" s="9">
        <f t="shared" si="51"/>
        <v>1.0486505422607451E-4</v>
      </c>
      <c r="O278" s="71">
        <f t="shared" si="52"/>
        <v>9.1952227287071993E-5</v>
      </c>
      <c r="P278" s="2" t="s">
        <v>648</v>
      </c>
    </row>
    <row r="279" spans="2:16">
      <c r="B279" s="2" t="s">
        <v>958</v>
      </c>
      <c r="C279" s="160">
        <v>68694.200000000012</v>
      </c>
      <c r="D279" s="2" t="s">
        <v>609</v>
      </c>
      <c r="E279" s="159" t="s">
        <v>685</v>
      </c>
      <c r="F279" s="71">
        <f t="shared" si="46"/>
        <v>2.1749134431040605E-4</v>
      </c>
      <c r="G279" s="71" t="str">
        <f t="shared" si="47"/>
        <v xml:space="preserve"> </v>
      </c>
      <c r="H279" s="71">
        <f t="shared" si="48"/>
        <v>3.3395870427857494E-4</v>
      </c>
      <c r="I279" s="71" t="str">
        <f t="shared" si="49"/>
        <v xml:space="preserve"> </v>
      </c>
      <c r="J279" s="71" t="str">
        <f t="shared" si="50"/>
        <v xml:space="preserve"> </v>
      </c>
      <c r="K279" s="71" t="str">
        <f t="shared" si="53"/>
        <v xml:space="preserve"> </v>
      </c>
      <c r="L279" s="71" t="str">
        <f t="shared" si="53"/>
        <v xml:space="preserve"> </v>
      </c>
      <c r="M279" s="9">
        <f t="shared" si="54"/>
        <v>3.3202362402595702E-4</v>
      </c>
      <c r="N279" s="9">
        <f t="shared" si="51"/>
        <v>2.8605958040336395E-4</v>
      </c>
      <c r="O279" s="71">
        <f t="shared" si="52"/>
        <v>2.5083490156966107E-4</v>
      </c>
      <c r="P279" s="2" t="s">
        <v>648</v>
      </c>
    </row>
    <row r="280" spans="2:16">
      <c r="B280" s="2" t="s">
        <v>959</v>
      </c>
      <c r="C280" s="160">
        <v>34524.720000000001</v>
      </c>
      <c r="D280" s="2" t="s">
        <v>609</v>
      </c>
      <c r="E280" s="159" t="s">
        <v>685</v>
      </c>
      <c r="F280" s="71">
        <f t="shared" si="46"/>
        <v>1.0930803131473052E-4</v>
      </c>
      <c r="G280" s="71" t="str">
        <f t="shared" si="47"/>
        <v xml:space="preserve"> </v>
      </c>
      <c r="H280" s="71">
        <f t="shared" si="48"/>
        <v>1.6784285655529289E-4</v>
      </c>
      <c r="I280" s="71" t="str">
        <f t="shared" si="49"/>
        <v xml:space="preserve"> </v>
      </c>
      <c r="J280" s="71" t="str">
        <f t="shared" si="50"/>
        <v xml:space="preserve"> </v>
      </c>
      <c r="K280" s="71" t="str">
        <f t="shared" si="53"/>
        <v xml:space="preserve"> </v>
      </c>
      <c r="L280" s="71" t="str">
        <f t="shared" si="53"/>
        <v xml:space="preserve"> </v>
      </c>
      <c r="M280" s="9">
        <f t="shared" si="54"/>
        <v>1.6687031296501651E-4</v>
      </c>
      <c r="N280" s="9">
        <f t="shared" si="51"/>
        <v>1.4376944366108969E-4</v>
      </c>
      <c r="O280" s="71">
        <f t="shared" si="52"/>
        <v>1.2606602512177313E-4</v>
      </c>
      <c r="P280" s="2" t="s">
        <v>648</v>
      </c>
    </row>
    <row r="281" spans="2:16">
      <c r="B281" s="2" t="s">
        <v>960</v>
      </c>
      <c r="C281" s="160">
        <v>37899.839999999997</v>
      </c>
      <c r="D281" s="2" t="s">
        <v>609</v>
      </c>
      <c r="E281" s="159" t="s">
        <v>685</v>
      </c>
      <c r="F281" s="71">
        <f t="shared" si="46"/>
        <v>1.1999393181301038E-4</v>
      </c>
      <c r="G281" s="71" t="str">
        <f t="shared" si="47"/>
        <v xml:space="preserve"> </v>
      </c>
      <c r="H281" s="71">
        <f t="shared" si="48"/>
        <v>1.8425109337855749E-4</v>
      </c>
      <c r="I281" s="71" t="str">
        <f t="shared" si="49"/>
        <v xml:space="preserve"> </v>
      </c>
      <c r="J281" s="71" t="str">
        <f t="shared" si="50"/>
        <v xml:space="preserve"> </v>
      </c>
      <c r="K281" s="71" t="str">
        <f t="shared" si="53"/>
        <v xml:space="preserve"> </v>
      </c>
      <c r="L281" s="71" t="str">
        <f t="shared" si="53"/>
        <v xml:space="preserve"> </v>
      </c>
      <c r="M281" s="9">
        <f t="shared" si="54"/>
        <v>1.8318347439527533E-4</v>
      </c>
      <c r="N281" s="9">
        <f t="shared" si="51"/>
        <v>1.5782427523363876E-4</v>
      </c>
      <c r="O281" s="71">
        <f t="shared" si="52"/>
        <v>1.3839017902393363E-4</v>
      </c>
      <c r="P281" s="2" t="s">
        <v>648</v>
      </c>
    </row>
    <row r="282" spans="2:16">
      <c r="B282" s="2" t="s">
        <v>961</v>
      </c>
      <c r="C282" s="160">
        <v>5262.579999999999</v>
      </c>
      <c r="D282" s="2" t="s">
        <v>609</v>
      </c>
      <c r="E282" s="159" t="s">
        <v>685</v>
      </c>
      <c r="F282" s="71">
        <f t="shared" si="46"/>
        <v>1.6661750173101313E-5</v>
      </c>
      <c r="G282" s="71" t="str">
        <f t="shared" si="47"/>
        <v xml:space="preserve"> </v>
      </c>
      <c r="H282" s="71">
        <f t="shared" si="48"/>
        <v>2.5584174471241275E-5</v>
      </c>
      <c r="I282" s="71" t="str">
        <f t="shared" si="49"/>
        <v xml:space="preserve"> </v>
      </c>
      <c r="J282" s="71" t="str">
        <f t="shared" si="50"/>
        <v xml:space="preserve"> </v>
      </c>
      <c r="K282" s="71" t="str">
        <f t="shared" si="53"/>
        <v xml:space="preserve"> </v>
      </c>
      <c r="L282" s="71" t="str">
        <f t="shared" si="53"/>
        <v xml:space="preserve"> </v>
      </c>
      <c r="M282" s="9">
        <f t="shared" si="54"/>
        <v>2.5435930301634203E-5</v>
      </c>
      <c r="N282" s="9">
        <f t="shared" si="51"/>
        <v>2.1914680229759348E-5</v>
      </c>
      <c r="O282" s="71">
        <f t="shared" si="52"/>
        <v>1.9216159971328969E-5</v>
      </c>
      <c r="P282" s="2" t="s">
        <v>648</v>
      </c>
    </row>
    <row r="283" spans="2:16">
      <c r="B283" s="2" t="s">
        <v>962</v>
      </c>
      <c r="C283" s="160">
        <v>16664.739999999998</v>
      </c>
      <c r="D283" s="2" t="s">
        <v>609</v>
      </c>
      <c r="E283" s="159" t="s">
        <v>685</v>
      </c>
      <c r="F283" s="71">
        <f t="shared" si="46"/>
        <v>5.2761902827071212E-5</v>
      </c>
      <c r="G283" s="71" t="str">
        <f t="shared" si="47"/>
        <v xml:space="preserve"> </v>
      </c>
      <c r="H283" s="71">
        <f t="shared" si="48"/>
        <v>8.1016082544659338E-5</v>
      </c>
      <c r="I283" s="71" t="str">
        <f t="shared" si="49"/>
        <v xml:space="preserve"> </v>
      </c>
      <c r="J283" s="71" t="str">
        <f t="shared" si="50"/>
        <v xml:space="preserve"> </v>
      </c>
      <c r="K283" s="71" t="str">
        <f t="shared" ref="K283:L302" si="55">IF($E283=$K$2,$C283/SUMIF($E:$E,$K$2,$C:$C)," ")</f>
        <v xml:space="preserve"> </v>
      </c>
      <c r="L283" s="71" t="str">
        <f t="shared" si="55"/>
        <v xml:space="preserve"> </v>
      </c>
      <c r="M283" s="9">
        <f t="shared" si="54"/>
        <v>8.0546645397287179E-5</v>
      </c>
      <c r="N283" s="9">
        <f t="shared" si="51"/>
        <v>6.9396084850411742E-5</v>
      </c>
      <c r="O283" s="71">
        <f t="shared" si="52"/>
        <v>6.0850820266980216E-5</v>
      </c>
      <c r="P283" s="2" t="s">
        <v>648</v>
      </c>
    </row>
    <row r="284" spans="2:16">
      <c r="B284" s="2" t="s">
        <v>963</v>
      </c>
      <c r="C284" s="160">
        <v>8098.3900000000012</v>
      </c>
      <c r="D284" s="2" t="s">
        <v>609</v>
      </c>
      <c r="E284" s="159" t="s">
        <v>685</v>
      </c>
      <c r="F284" s="71">
        <f t="shared" si="46"/>
        <v>2.5640151975711914E-5</v>
      </c>
      <c r="G284" s="71" t="str">
        <f t="shared" si="47"/>
        <v xml:space="preserve"> </v>
      </c>
      <c r="H284" s="71">
        <f t="shared" si="48"/>
        <v>3.9370541197693089E-5</v>
      </c>
      <c r="I284" s="71" t="str">
        <f t="shared" si="49"/>
        <v xml:space="preserve"> </v>
      </c>
      <c r="J284" s="71" t="str">
        <f t="shared" si="50"/>
        <v xml:space="preserve"> </v>
      </c>
      <c r="K284" s="71" t="str">
        <f t="shared" si="55"/>
        <v xml:space="preserve"> </v>
      </c>
      <c r="L284" s="71" t="str">
        <f t="shared" si="55"/>
        <v xml:space="preserve"> </v>
      </c>
      <c r="M284" s="9">
        <f t="shared" si="54"/>
        <v>3.9142413720162254E-5</v>
      </c>
      <c r="N284" s="9">
        <f t="shared" si="51"/>
        <v>3.3723692034302729E-5</v>
      </c>
      <c r="O284" s="71">
        <f t="shared" si="52"/>
        <v>2.9571038872608276E-5</v>
      </c>
      <c r="P284" s="2" t="s">
        <v>648</v>
      </c>
    </row>
    <row r="285" spans="2:16">
      <c r="B285" s="2" t="s">
        <v>964</v>
      </c>
      <c r="C285" s="160">
        <v>20082.900000000001</v>
      </c>
      <c r="D285" s="2" t="s">
        <v>609</v>
      </c>
      <c r="E285" s="159" t="s">
        <v>685</v>
      </c>
      <c r="F285" s="71">
        <f t="shared" si="46"/>
        <v>6.3584071415802992E-5</v>
      </c>
      <c r="G285" s="71" t="str">
        <f t="shared" si="47"/>
        <v xml:space="preserve"> </v>
      </c>
      <c r="H285" s="71">
        <f t="shared" si="48"/>
        <v>9.7633559487645143E-5</v>
      </c>
      <c r="I285" s="71" t="str">
        <f t="shared" si="49"/>
        <v xml:space="preserve"> </v>
      </c>
      <c r="J285" s="71" t="str">
        <f t="shared" si="50"/>
        <v xml:space="preserve"> </v>
      </c>
      <c r="K285" s="71" t="str">
        <f t="shared" si="55"/>
        <v xml:space="preserve"> </v>
      </c>
      <c r="L285" s="71" t="str">
        <f t="shared" si="55"/>
        <v xml:space="preserve"> </v>
      </c>
      <c r="M285" s="9">
        <f t="shared" si="54"/>
        <v>9.7067834532622719E-5</v>
      </c>
      <c r="N285" s="9">
        <f t="shared" si="51"/>
        <v>8.3630145591370418E-5</v>
      </c>
      <c r="O285" s="71">
        <f t="shared" si="52"/>
        <v>7.3332133495016252E-5</v>
      </c>
      <c r="P285" s="2" t="s">
        <v>648</v>
      </c>
    </row>
    <row r="286" spans="2:16">
      <c r="B286" s="2" t="s">
        <v>965</v>
      </c>
      <c r="C286" s="160">
        <v>5150.26</v>
      </c>
      <c r="D286" s="2" t="s">
        <v>609</v>
      </c>
      <c r="E286" s="159" t="s">
        <v>685</v>
      </c>
      <c r="F286" s="71">
        <f t="shared" si="46"/>
        <v>1.6306136048576325E-5</v>
      </c>
      <c r="G286" s="71" t="str">
        <f t="shared" si="47"/>
        <v xml:space="preserve"> </v>
      </c>
      <c r="H286" s="71">
        <f t="shared" si="48"/>
        <v>2.5038127764757043E-5</v>
      </c>
      <c r="I286" s="71" t="str">
        <f t="shared" si="49"/>
        <v xml:space="preserve"> </v>
      </c>
      <c r="J286" s="71" t="str">
        <f t="shared" si="50"/>
        <v xml:space="preserve"> </v>
      </c>
      <c r="K286" s="71" t="str">
        <f t="shared" si="55"/>
        <v xml:space="preserve"> </v>
      </c>
      <c r="L286" s="71" t="str">
        <f t="shared" si="55"/>
        <v xml:space="preserve"> </v>
      </c>
      <c r="M286" s="9">
        <f t="shared" si="54"/>
        <v>2.4893047591731544E-5</v>
      </c>
      <c r="N286" s="9">
        <f t="shared" si="51"/>
        <v>2.1446952065359653E-5</v>
      </c>
      <c r="O286" s="71">
        <f t="shared" si="52"/>
        <v>1.8806026711980961E-5</v>
      </c>
      <c r="P286" s="2" t="s">
        <v>648</v>
      </c>
    </row>
    <row r="287" spans="2:16">
      <c r="B287" s="2" t="s">
        <v>966</v>
      </c>
      <c r="C287" s="160">
        <v>5341.5600000000013</v>
      </c>
      <c r="D287" s="2" t="s">
        <v>609</v>
      </c>
      <c r="E287" s="159" t="s">
        <v>685</v>
      </c>
      <c r="F287" s="71">
        <f t="shared" si="46"/>
        <v>1.6911807184808802E-5</v>
      </c>
      <c r="G287" s="71" t="str">
        <f t="shared" si="47"/>
        <v xml:space="preserve"> </v>
      </c>
      <c r="H287" s="71">
        <f t="shared" si="48"/>
        <v>2.5968137869372741E-5</v>
      </c>
      <c r="I287" s="71" t="str">
        <f t="shared" si="49"/>
        <v xml:space="preserve"> </v>
      </c>
      <c r="J287" s="71" t="str">
        <f t="shared" si="50"/>
        <v xml:space="preserve"> </v>
      </c>
      <c r="K287" s="71" t="str">
        <f t="shared" si="55"/>
        <v xml:space="preserve"> </v>
      </c>
      <c r="L287" s="71" t="str">
        <f t="shared" si="55"/>
        <v xml:space="preserve"> </v>
      </c>
      <c r="M287" s="9">
        <f t="shared" si="54"/>
        <v>2.5817668873821822E-5</v>
      </c>
      <c r="N287" s="9">
        <f t="shared" si="51"/>
        <v>2.2243572416585286E-5</v>
      </c>
      <c r="O287" s="71">
        <f t="shared" si="52"/>
        <v>1.950455317666468E-5</v>
      </c>
      <c r="P287" s="2" t="s">
        <v>648</v>
      </c>
    </row>
    <row r="288" spans="2:16">
      <c r="B288" s="2" t="s">
        <v>967</v>
      </c>
      <c r="C288" s="160">
        <v>12892.399999999994</v>
      </c>
      <c r="D288" s="2" t="s">
        <v>609</v>
      </c>
      <c r="E288" s="159" t="s">
        <v>685</v>
      </c>
      <c r="F288" s="71">
        <f t="shared" si="46"/>
        <v>4.0818371964263028E-5</v>
      </c>
      <c r="G288" s="71" t="str">
        <f t="shared" si="47"/>
        <v xml:space="preserve"> </v>
      </c>
      <c r="H288" s="71">
        <f t="shared" si="48"/>
        <v>6.2676749988224581E-5</v>
      </c>
      <c r="I288" s="71" t="str">
        <f t="shared" si="49"/>
        <v xml:space="preserve"> </v>
      </c>
      <c r="J288" s="71" t="str">
        <f t="shared" si="50"/>
        <v xml:space="preserve"> </v>
      </c>
      <c r="K288" s="71" t="str">
        <f t="shared" si="55"/>
        <v xml:space="preserve"> </v>
      </c>
      <c r="L288" s="71" t="str">
        <f t="shared" si="55"/>
        <v xml:space="preserve"> </v>
      </c>
      <c r="M288" s="9">
        <f t="shared" si="54"/>
        <v>6.2313577716783156E-5</v>
      </c>
      <c r="N288" s="9">
        <f t="shared" si="51"/>
        <v>5.3687131291904224E-5</v>
      </c>
      <c r="O288" s="71">
        <f t="shared" si="52"/>
        <v>4.707622892466462E-5</v>
      </c>
      <c r="P288" s="2" t="s">
        <v>648</v>
      </c>
    </row>
    <row r="289" spans="2:16">
      <c r="B289" s="2" t="s">
        <v>968</v>
      </c>
      <c r="C289" s="160">
        <v>42057.89</v>
      </c>
      <c r="D289" s="2" t="s">
        <v>609</v>
      </c>
      <c r="E289" s="159" t="s">
        <v>685</v>
      </c>
      <c r="F289" s="71">
        <f t="shared" si="46"/>
        <v>1.3315865145760753E-4</v>
      </c>
      <c r="G289" s="71" t="str">
        <f t="shared" si="47"/>
        <v xml:space="preserve"> </v>
      </c>
      <c r="H289" s="71">
        <f t="shared" si="48"/>
        <v>2.0446556549302318E-4</v>
      </c>
      <c r="I289" s="71" t="str">
        <f t="shared" si="49"/>
        <v xml:space="preserve"> </v>
      </c>
      <c r="J289" s="71" t="str">
        <f t="shared" si="50"/>
        <v xml:space="preserve"> </v>
      </c>
      <c r="K289" s="71" t="str">
        <f t="shared" si="55"/>
        <v xml:space="preserve"> </v>
      </c>
      <c r="L289" s="71" t="str">
        <f t="shared" si="55"/>
        <v xml:space="preserve"> </v>
      </c>
      <c r="M289" s="9">
        <f t="shared" si="54"/>
        <v>2.0328081638166037E-4</v>
      </c>
      <c r="N289" s="9">
        <f t="shared" si="51"/>
        <v>1.7513942030114384E-4</v>
      </c>
      <c r="O289" s="71">
        <f t="shared" si="52"/>
        <v>1.5357317937144082E-4</v>
      </c>
      <c r="P289" s="2" t="s">
        <v>648</v>
      </c>
    </row>
    <row r="290" spans="2:16">
      <c r="B290" s="2" t="s">
        <v>969</v>
      </c>
      <c r="C290" s="160">
        <v>24691.35</v>
      </c>
      <c r="D290" s="2" t="s">
        <v>609</v>
      </c>
      <c r="E290" s="159" t="s">
        <v>685</v>
      </c>
      <c r="F290" s="71">
        <f t="shared" si="46"/>
        <v>7.8174793568288787E-5</v>
      </c>
      <c r="G290" s="71" t="str">
        <f t="shared" si="47"/>
        <v xml:space="preserve"> </v>
      </c>
      <c r="H290" s="71">
        <f t="shared" si="48"/>
        <v>1.2003766333822638E-4</v>
      </c>
      <c r="I290" s="71" t="str">
        <f t="shared" si="49"/>
        <v xml:space="preserve"> </v>
      </c>
      <c r="J290" s="71" t="str">
        <f t="shared" si="50"/>
        <v xml:space="preserve"> </v>
      </c>
      <c r="K290" s="71" t="str">
        <f t="shared" si="55"/>
        <v xml:space="preserve"> </v>
      </c>
      <c r="L290" s="71" t="str">
        <f t="shared" si="55"/>
        <v xml:space="preserve"> </v>
      </c>
      <c r="M290" s="9">
        <f t="shared" si="54"/>
        <v>1.1934212071897354E-4</v>
      </c>
      <c r="N290" s="9">
        <f t="shared" si="51"/>
        <v>1.0282086727252954E-4</v>
      </c>
      <c r="O290" s="71">
        <f t="shared" si="52"/>
        <v>9.0159756527800734E-5</v>
      </c>
      <c r="P290" s="2" t="s">
        <v>648</v>
      </c>
    </row>
    <row r="291" spans="2:16">
      <c r="B291" s="2" t="s">
        <v>970</v>
      </c>
      <c r="C291" s="160">
        <v>15101.37</v>
      </c>
      <c r="D291" s="2" t="s">
        <v>609</v>
      </c>
      <c r="E291" s="159" t="s">
        <v>685</v>
      </c>
      <c r="F291" s="71">
        <f t="shared" si="46"/>
        <v>4.7812148074056274E-5</v>
      </c>
      <c r="G291" s="71" t="str">
        <f t="shared" si="47"/>
        <v xml:space="preserve"> </v>
      </c>
      <c r="H291" s="71">
        <f t="shared" si="48"/>
        <v>7.3415717164350747E-5</v>
      </c>
      <c r="I291" s="71" t="str">
        <f t="shared" si="49"/>
        <v xml:space="preserve"> </v>
      </c>
      <c r="J291" s="71" t="str">
        <f t="shared" si="50"/>
        <v xml:space="preserve"> </v>
      </c>
      <c r="K291" s="71" t="str">
        <f t="shared" si="55"/>
        <v xml:space="preserve"> </v>
      </c>
      <c r="L291" s="71" t="str">
        <f t="shared" si="55"/>
        <v xml:space="preserve"> </v>
      </c>
      <c r="M291" s="9">
        <f t="shared" si="54"/>
        <v>7.2990319345110147E-5</v>
      </c>
      <c r="N291" s="9">
        <f t="shared" si="51"/>
        <v>6.2885826834229792E-5</v>
      </c>
      <c r="O291" s="71">
        <f t="shared" si="52"/>
        <v>5.514221953988884E-5</v>
      </c>
      <c r="P291" s="2" t="s">
        <v>648</v>
      </c>
    </row>
    <row r="292" spans="2:16">
      <c r="B292" s="2" t="s">
        <v>971</v>
      </c>
      <c r="C292" s="160">
        <v>7652.9900000000016</v>
      </c>
      <c r="D292" s="2" t="s">
        <v>609</v>
      </c>
      <c r="E292" s="159" t="s">
        <v>685</v>
      </c>
      <c r="F292" s="71">
        <f t="shared" si="46"/>
        <v>2.422997986866569E-5</v>
      </c>
      <c r="G292" s="71" t="str">
        <f t="shared" si="47"/>
        <v xml:space="preserve"> </v>
      </c>
      <c r="H292" s="71">
        <f t="shared" si="48"/>
        <v>3.7205217096303493E-5</v>
      </c>
      <c r="I292" s="71" t="str">
        <f t="shared" si="49"/>
        <v xml:space="preserve"> </v>
      </c>
      <c r="J292" s="71" t="str">
        <f t="shared" si="50"/>
        <v xml:space="preserve"> </v>
      </c>
      <c r="K292" s="71" t="str">
        <f t="shared" si="55"/>
        <v xml:space="preserve"> </v>
      </c>
      <c r="L292" s="71" t="str">
        <f t="shared" si="55"/>
        <v xml:space="preserve"> </v>
      </c>
      <c r="M292" s="9">
        <f t="shared" si="54"/>
        <v>3.6989636307496251E-5</v>
      </c>
      <c r="N292" s="9">
        <f t="shared" si="51"/>
        <v>3.1868936653038253E-5</v>
      </c>
      <c r="O292" s="71">
        <f t="shared" si="52"/>
        <v>2.7944673543961506E-5</v>
      </c>
      <c r="P292" s="2" t="s">
        <v>648</v>
      </c>
    </row>
    <row r="293" spans="2:16">
      <c r="B293" s="2" t="s">
        <v>972</v>
      </c>
      <c r="C293" s="160">
        <v>3627.0300000000007</v>
      </c>
      <c r="D293" s="2" t="s">
        <v>609</v>
      </c>
      <c r="E293" s="159" t="s">
        <v>685</v>
      </c>
      <c r="F293" s="71">
        <f t="shared" si="46"/>
        <v>1.1483467753524637E-5</v>
      </c>
      <c r="G293" s="71" t="str">
        <f t="shared" si="47"/>
        <v xml:space="preserve"> </v>
      </c>
      <c r="H293" s="71">
        <f t="shared" si="48"/>
        <v>1.7632904076028542E-5</v>
      </c>
      <c r="I293" s="71" t="str">
        <f t="shared" si="49"/>
        <v xml:space="preserve"> </v>
      </c>
      <c r="J293" s="71" t="str">
        <f t="shared" si="50"/>
        <v xml:space="preserve"> </v>
      </c>
      <c r="K293" s="71" t="str">
        <f t="shared" si="55"/>
        <v xml:space="preserve"> </v>
      </c>
      <c r="L293" s="71" t="str">
        <f t="shared" si="55"/>
        <v xml:space="preserve"> </v>
      </c>
      <c r="M293" s="9">
        <f t="shared" si="54"/>
        <v>1.7530732507997282E-5</v>
      </c>
      <c r="N293" s="9">
        <f t="shared" si="51"/>
        <v>1.5103846902801302E-5</v>
      </c>
      <c r="O293" s="71">
        <f t="shared" si="52"/>
        <v>1.3243996043919397E-5</v>
      </c>
      <c r="P293" s="2" t="s">
        <v>648</v>
      </c>
    </row>
    <row r="294" spans="2:16">
      <c r="B294" s="2" t="s">
        <v>973</v>
      </c>
      <c r="C294" s="160">
        <v>22787.060000000005</v>
      </c>
      <c r="D294" s="2" t="s">
        <v>609</v>
      </c>
      <c r="E294" s="159" t="s">
        <v>685</v>
      </c>
      <c r="F294" s="71">
        <f t="shared" si="46"/>
        <v>7.2145658764231649E-5</v>
      </c>
      <c r="G294" s="71" t="str">
        <f t="shared" si="47"/>
        <v xml:space="preserve"> </v>
      </c>
      <c r="H294" s="71">
        <f t="shared" si="48"/>
        <v>1.1077990619176211E-4</v>
      </c>
      <c r="I294" s="71" t="str">
        <f t="shared" si="49"/>
        <v xml:space="preserve"> </v>
      </c>
      <c r="J294" s="71" t="str">
        <f t="shared" si="50"/>
        <v xml:space="preserve"> </v>
      </c>
      <c r="K294" s="71" t="str">
        <f t="shared" si="55"/>
        <v xml:space="preserve"> </v>
      </c>
      <c r="L294" s="71" t="str">
        <f t="shared" si="55"/>
        <v xml:space="preserve"> </v>
      </c>
      <c r="M294" s="9">
        <f t="shared" si="54"/>
        <v>1.1013800644154709E-4</v>
      </c>
      <c r="N294" s="9">
        <f t="shared" si="51"/>
        <v>9.4890934347095958E-5</v>
      </c>
      <c r="O294" s="71">
        <f t="shared" si="52"/>
        <v>8.3206296196213961E-5</v>
      </c>
      <c r="P294" s="2" t="s">
        <v>648</v>
      </c>
    </row>
    <row r="295" spans="2:16">
      <c r="B295" s="2" t="s">
        <v>974</v>
      </c>
      <c r="C295" s="160">
        <v>9787.4500000000007</v>
      </c>
      <c r="D295" s="2" t="s">
        <v>609</v>
      </c>
      <c r="E295" s="159" t="s">
        <v>685</v>
      </c>
      <c r="F295" s="71">
        <f t="shared" si="46"/>
        <v>3.0987851345104588E-5</v>
      </c>
      <c r="G295" s="71" t="str">
        <f t="shared" si="47"/>
        <v xml:space="preserve"> </v>
      </c>
      <c r="H295" s="71">
        <f t="shared" si="48"/>
        <v>4.7581951899743183E-5</v>
      </c>
      <c r="I295" s="71" t="str">
        <f t="shared" si="49"/>
        <v xml:space="preserve"> </v>
      </c>
      <c r="J295" s="71" t="str">
        <f t="shared" si="50"/>
        <v xml:space="preserve"> </v>
      </c>
      <c r="K295" s="71" t="str">
        <f t="shared" si="55"/>
        <v xml:space="preserve"> </v>
      </c>
      <c r="L295" s="71" t="str">
        <f t="shared" si="55"/>
        <v xml:space="preserve"> </v>
      </c>
      <c r="M295" s="9">
        <f t="shared" si="54"/>
        <v>4.7306244471481617E-5</v>
      </c>
      <c r="N295" s="9">
        <f t="shared" si="51"/>
        <v>4.0757354190294149E-5</v>
      </c>
      <c r="O295" s="71">
        <f t="shared" si="52"/>
        <v>3.5738593030677681E-5</v>
      </c>
      <c r="P295" s="2" t="s">
        <v>648</v>
      </c>
    </row>
    <row r="296" spans="2:16">
      <c r="B296" s="2" t="s">
        <v>975</v>
      </c>
      <c r="C296" s="160">
        <v>51415.420000000006</v>
      </c>
      <c r="D296" s="2" t="s">
        <v>609</v>
      </c>
      <c r="E296" s="159" t="s">
        <v>685</v>
      </c>
      <c r="F296" s="71">
        <f t="shared" si="46"/>
        <v>1.6278534161667417E-4</v>
      </c>
      <c r="G296" s="71" t="str">
        <f t="shared" si="47"/>
        <v xml:space="preserve"> </v>
      </c>
      <c r="H296" s="71">
        <f t="shared" si="48"/>
        <v>2.4995744972848842E-4</v>
      </c>
      <c r="I296" s="71" t="str">
        <f t="shared" si="49"/>
        <v xml:space="preserve"> </v>
      </c>
      <c r="J296" s="71" t="str">
        <f t="shared" si="50"/>
        <v xml:space="preserve"> </v>
      </c>
      <c r="K296" s="71" t="str">
        <f t="shared" si="55"/>
        <v xml:space="preserve"> </v>
      </c>
      <c r="L296" s="71" t="str">
        <f t="shared" si="55"/>
        <v xml:space="preserve"> </v>
      </c>
      <c r="M296" s="9">
        <f t="shared" si="54"/>
        <v>2.4850910381395619E-4</v>
      </c>
      <c r="N296" s="9">
        <f t="shared" si="51"/>
        <v>2.1410648164565171E-4</v>
      </c>
      <c r="O296" s="71">
        <f t="shared" si="52"/>
        <v>1.8774193184959985E-4</v>
      </c>
      <c r="P296" s="2" t="s">
        <v>648</v>
      </c>
    </row>
    <row r="297" spans="2:16">
      <c r="B297" s="2" t="s">
        <v>976</v>
      </c>
      <c r="C297" s="160">
        <v>11012.61</v>
      </c>
      <c r="D297" s="2" t="s">
        <v>609</v>
      </c>
      <c r="E297" s="159" t="s">
        <v>685</v>
      </c>
      <c r="F297" s="71">
        <f t="shared" si="46"/>
        <v>3.486680612433394E-5</v>
      </c>
      <c r="G297" s="71" t="str">
        <f t="shared" si="47"/>
        <v xml:space="preserve"> </v>
      </c>
      <c r="H297" s="71">
        <f t="shared" si="48"/>
        <v>5.3538100251917588E-5</v>
      </c>
      <c r="I297" s="71" t="str">
        <f t="shared" si="49"/>
        <v xml:space="preserve"> </v>
      </c>
      <c r="J297" s="71" t="str">
        <f t="shared" si="50"/>
        <v xml:space="preserve"> </v>
      </c>
      <c r="K297" s="71" t="str">
        <f t="shared" si="55"/>
        <v xml:space="preserve"> </v>
      </c>
      <c r="L297" s="71" t="str">
        <f t="shared" si="55"/>
        <v xml:space="preserve"> </v>
      </c>
      <c r="M297" s="9">
        <f t="shared" si="54"/>
        <v>5.3227880697125725E-5</v>
      </c>
      <c r="N297" s="9">
        <f t="shared" si="51"/>
        <v>4.5859222405179616E-5</v>
      </c>
      <c r="O297" s="71">
        <f t="shared" si="52"/>
        <v>4.0212229640567393E-5</v>
      </c>
      <c r="P297" s="2" t="s">
        <v>648</v>
      </c>
    </row>
    <row r="298" spans="2:16">
      <c r="B298" s="2" t="s">
        <v>977</v>
      </c>
      <c r="C298" s="160">
        <v>26870.22</v>
      </c>
      <c r="D298" s="2" t="s">
        <v>609</v>
      </c>
      <c r="E298" s="159" t="s">
        <v>685</v>
      </c>
      <c r="F298" s="71">
        <f t="shared" si="46"/>
        <v>8.5073270665010414E-5</v>
      </c>
      <c r="G298" s="71" t="str">
        <f t="shared" si="47"/>
        <v xml:space="preserve"> </v>
      </c>
      <c r="H298" s="71">
        <f t="shared" si="48"/>
        <v>1.3063029855330216E-4</v>
      </c>
      <c r="I298" s="71" t="str">
        <f t="shared" si="49"/>
        <v xml:space="preserve"> </v>
      </c>
      <c r="J298" s="71" t="str">
        <f t="shared" si="50"/>
        <v xml:space="preserve"> </v>
      </c>
      <c r="K298" s="71" t="str">
        <f t="shared" si="55"/>
        <v xml:space="preserve"> </v>
      </c>
      <c r="L298" s="71" t="str">
        <f t="shared" si="55"/>
        <v xml:space="preserve"> </v>
      </c>
      <c r="M298" s="9">
        <f t="shared" si="54"/>
        <v>1.2987337828775572E-4</v>
      </c>
      <c r="N298" s="9">
        <f t="shared" si="51"/>
        <v>1.1189421899586977E-4</v>
      </c>
      <c r="O298" s="71">
        <f t="shared" si="52"/>
        <v>9.8115837856109205E-5</v>
      </c>
      <c r="P298" s="2" t="s">
        <v>648</v>
      </c>
    </row>
    <row r="299" spans="2:16">
      <c r="B299" s="2" t="s">
        <v>978</v>
      </c>
      <c r="C299" s="160">
        <v>78867.710000000006</v>
      </c>
      <c r="D299" s="2" t="s">
        <v>609</v>
      </c>
      <c r="E299" s="159" t="s">
        <v>685</v>
      </c>
      <c r="F299" s="71">
        <f t="shared" si="46"/>
        <v>2.4970149256535858E-4</v>
      </c>
      <c r="G299" s="71" t="str">
        <f t="shared" si="47"/>
        <v xml:space="preserve"> </v>
      </c>
      <c r="H299" s="71">
        <f t="shared" si="48"/>
        <v>3.8341749727077988E-4</v>
      </c>
      <c r="I299" s="71" t="str">
        <f t="shared" si="49"/>
        <v xml:space="preserve"> </v>
      </c>
      <c r="J299" s="71" t="str">
        <f t="shared" si="50"/>
        <v xml:space="preserve"> </v>
      </c>
      <c r="K299" s="71" t="str">
        <f t="shared" si="55"/>
        <v xml:space="preserve"> </v>
      </c>
      <c r="L299" s="71" t="str">
        <f t="shared" si="55"/>
        <v xml:space="preserve"> </v>
      </c>
      <c r="M299" s="9">
        <f t="shared" si="54"/>
        <v>3.8119583447843061E-4</v>
      </c>
      <c r="N299" s="9">
        <f t="shared" si="51"/>
        <v>3.2842458358892297E-4</v>
      </c>
      <c r="O299" s="71">
        <f t="shared" si="52"/>
        <v>2.8798318162049448E-4</v>
      </c>
      <c r="P299" s="2" t="s">
        <v>648</v>
      </c>
    </row>
    <row r="300" spans="2:16">
      <c r="B300" s="2" t="s">
        <v>979</v>
      </c>
      <c r="C300" s="160">
        <v>7376.6400000000021</v>
      </c>
      <c r="D300" s="2" t="s">
        <v>609</v>
      </c>
      <c r="E300" s="159" t="s">
        <v>685</v>
      </c>
      <c r="F300" s="71">
        <f t="shared" si="46"/>
        <v>2.3355033614102996E-5</v>
      </c>
      <c r="G300" s="71" t="str">
        <f t="shared" si="47"/>
        <v xml:space="preserve"> </v>
      </c>
      <c r="H300" s="71">
        <f t="shared" si="48"/>
        <v>3.5861734124999019E-5</v>
      </c>
      <c r="I300" s="71" t="str">
        <f t="shared" si="49"/>
        <v xml:space="preserve"> </v>
      </c>
      <c r="J300" s="71" t="str">
        <f t="shared" si="50"/>
        <v xml:space="preserve"> </v>
      </c>
      <c r="K300" s="71" t="str">
        <f t="shared" si="55"/>
        <v xml:space="preserve"> </v>
      </c>
      <c r="L300" s="71" t="str">
        <f t="shared" si="55"/>
        <v xml:space="preserve"> </v>
      </c>
      <c r="M300" s="9">
        <f t="shared" si="54"/>
        <v>3.5653937973436415E-5</v>
      </c>
      <c r="N300" s="9">
        <f t="shared" si="51"/>
        <v>3.0718147138865741E-5</v>
      </c>
      <c r="O300" s="71">
        <f t="shared" si="52"/>
        <v>2.6935589442992638E-5</v>
      </c>
      <c r="P300" s="2" t="s">
        <v>648</v>
      </c>
    </row>
    <row r="301" spans="2:16">
      <c r="B301" s="2" t="s">
        <v>980</v>
      </c>
      <c r="C301" s="160">
        <v>3801.8400000000011</v>
      </c>
      <c r="D301" s="2" t="s">
        <v>609</v>
      </c>
      <c r="E301" s="159" t="s">
        <v>685</v>
      </c>
      <c r="F301" s="71">
        <f t="shared" si="46"/>
        <v>1.2036930227778681E-5</v>
      </c>
      <c r="G301" s="71" t="str">
        <f t="shared" si="47"/>
        <v xml:space="preserve"> </v>
      </c>
      <c r="H301" s="71">
        <f t="shared" si="48"/>
        <v>1.848274760131798E-5</v>
      </c>
      <c r="I301" s="71" t="str">
        <f t="shared" si="49"/>
        <v xml:space="preserve"> </v>
      </c>
      <c r="J301" s="71" t="str">
        <f t="shared" si="50"/>
        <v xml:space="preserve"> </v>
      </c>
      <c r="K301" s="71" t="str">
        <f t="shared" si="55"/>
        <v xml:space="preserve"> </v>
      </c>
      <c r="L301" s="71" t="str">
        <f t="shared" si="55"/>
        <v xml:space="preserve"> </v>
      </c>
      <c r="M301" s="9">
        <f t="shared" si="54"/>
        <v>1.8375651725572821E-5</v>
      </c>
      <c r="N301" s="9">
        <f t="shared" si="51"/>
        <v>1.5831798829606072E-5</v>
      </c>
      <c r="O301" s="71">
        <f t="shared" si="52"/>
        <v>1.3882309746435657E-5</v>
      </c>
      <c r="P301" s="2" t="s">
        <v>648</v>
      </c>
    </row>
    <row r="302" spans="2:16">
      <c r="B302" s="2" t="s">
        <v>981</v>
      </c>
      <c r="C302" s="160">
        <v>36627.840000000011</v>
      </c>
      <c r="D302" s="2" t="s">
        <v>609</v>
      </c>
      <c r="E302" s="159" t="s">
        <v>685</v>
      </c>
      <c r="F302" s="71">
        <f t="shared" si="46"/>
        <v>1.1596667783868893E-4</v>
      </c>
      <c r="G302" s="71" t="str">
        <f t="shared" si="47"/>
        <v xml:space="preserve"> </v>
      </c>
      <c r="H302" s="71">
        <f t="shared" si="48"/>
        <v>1.7806723110427023E-4</v>
      </c>
      <c r="I302" s="71" t="str">
        <f t="shared" si="49"/>
        <v xml:space="preserve"> </v>
      </c>
      <c r="J302" s="71" t="str">
        <f t="shared" si="50"/>
        <v xml:space="preserve"> </v>
      </c>
      <c r="K302" s="71" t="str">
        <f t="shared" si="55"/>
        <v xml:space="preserve"> </v>
      </c>
      <c r="L302" s="71" t="str">
        <f t="shared" si="55"/>
        <v xml:space="preserve"> </v>
      </c>
      <c r="M302" s="9">
        <f t="shared" si="54"/>
        <v>1.7703544370620679E-4</v>
      </c>
      <c r="N302" s="9">
        <f t="shared" si="51"/>
        <v>1.525273537137277E-4</v>
      </c>
      <c r="O302" s="71">
        <f t="shared" si="52"/>
        <v>1.3374550749712923E-4</v>
      </c>
      <c r="P302" s="2" t="s">
        <v>648</v>
      </c>
    </row>
    <row r="303" spans="2:16">
      <c r="B303" s="2" t="s">
        <v>982</v>
      </c>
      <c r="C303" s="160">
        <v>6104.64</v>
      </c>
      <c r="D303" s="2" t="s">
        <v>609</v>
      </c>
      <c r="E303" s="159" t="s">
        <v>685</v>
      </c>
      <c r="F303" s="71">
        <f t="shared" si="46"/>
        <v>1.9327779639781482E-5</v>
      </c>
      <c r="G303" s="71" t="str">
        <f t="shared" si="47"/>
        <v xml:space="preserve"> </v>
      </c>
      <c r="H303" s="71">
        <f t="shared" si="48"/>
        <v>2.9677871850711699E-5</v>
      </c>
      <c r="I303" s="71" t="str">
        <f t="shared" si="49"/>
        <v xml:space="preserve"> </v>
      </c>
      <c r="J303" s="71" t="str">
        <f t="shared" si="50"/>
        <v xml:space="preserve"> </v>
      </c>
      <c r="K303" s="71" t="str">
        <f t="shared" ref="K303:L322" si="56">IF($E303=$K$2,$C303/SUMIF($E:$E,$K$2,$C:$C)," ")</f>
        <v xml:space="preserve"> </v>
      </c>
      <c r="L303" s="71" t="str">
        <f t="shared" si="56"/>
        <v xml:space="preserve"> </v>
      </c>
      <c r="M303" s="9">
        <f t="shared" si="54"/>
        <v>2.9505907284367792E-5</v>
      </c>
      <c r="N303" s="9">
        <f t="shared" si="51"/>
        <v>2.542122561895461E-5</v>
      </c>
      <c r="O303" s="71">
        <f t="shared" si="52"/>
        <v>2.22909179161882E-5</v>
      </c>
      <c r="P303" s="2" t="s">
        <v>648</v>
      </c>
    </row>
    <row r="304" spans="2:16">
      <c r="B304" s="2" t="s">
        <v>983</v>
      </c>
      <c r="C304" s="160">
        <v>19844.039999999997</v>
      </c>
      <c r="D304" s="2" t="s">
        <v>609</v>
      </c>
      <c r="E304" s="159" t="s">
        <v>685</v>
      </c>
      <c r="F304" s="71">
        <f t="shared" si="46"/>
        <v>6.282782150675703E-5</v>
      </c>
      <c r="G304" s="71" t="str">
        <f t="shared" si="47"/>
        <v xml:space="preserve"> </v>
      </c>
      <c r="H304" s="71">
        <f t="shared" si="48"/>
        <v>9.647233516151598E-5</v>
      </c>
      <c r="I304" s="71" t="str">
        <f t="shared" si="49"/>
        <v xml:space="preserve"> </v>
      </c>
      <c r="J304" s="71" t="str">
        <f t="shared" si="50"/>
        <v xml:space="preserve"> </v>
      </c>
      <c r="K304" s="71" t="str">
        <f t="shared" si="56"/>
        <v xml:space="preserve"> </v>
      </c>
      <c r="L304" s="71" t="str">
        <f t="shared" si="56"/>
        <v xml:space="preserve"> </v>
      </c>
      <c r="M304" s="9">
        <f t="shared" si="54"/>
        <v>9.5913338769736738E-5</v>
      </c>
      <c r="N304" s="9">
        <f t="shared" si="51"/>
        <v>8.2635473677655013E-5</v>
      </c>
      <c r="O304" s="71">
        <f t="shared" si="52"/>
        <v>7.2459943054063014E-5</v>
      </c>
      <c r="P304" s="2" t="s">
        <v>648</v>
      </c>
    </row>
    <row r="305" spans="2:16">
      <c r="B305" s="2" t="s">
        <v>984</v>
      </c>
      <c r="C305" s="160">
        <v>32339.72</v>
      </c>
      <c r="D305" s="2" t="s">
        <v>609</v>
      </c>
      <c r="E305" s="159" t="s">
        <v>685</v>
      </c>
      <c r="F305" s="71">
        <f t="shared" si="46"/>
        <v>1.0239014614657604E-4</v>
      </c>
      <c r="G305" s="71" t="str">
        <f t="shared" si="47"/>
        <v xml:space="preserve"> </v>
      </c>
      <c r="H305" s="71">
        <f t="shared" si="48"/>
        <v>1.5722042018004306E-4</v>
      </c>
      <c r="I305" s="71" t="str">
        <f t="shared" si="49"/>
        <v xml:space="preserve"> </v>
      </c>
      <c r="J305" s="71" t="str">
        <f t="shared" si="50"/>
        <v xml:space="preserve"> </v>
      </c>
      <c r="K305" s="71" t="str">
        <f t="shared" si="56"/>
        <v xml:space="preserve"> </v>
      </c>
      <c r="L305" s="71" t="str">
        <f t="shared" si="56"/>
        <v xml:space="preserve"> </v>
      </c>
      <c r="M305" s="9">
        <f t="shared" si="54"/>
        <v>1.5630942691500477E-4</v>
      </c>
      <c r="N305" s="9">
        <f t="shared" si="51"/>
        <v>1.3467056510683983E-4</v>
      </c>
      <c r="O305" s="71">
        <f t="shared" si="52"/>
        <v>1.1808756027423564E-4</v>
      </c>
      <c r="P305" s="2" t="s">
        <v>648</v>
      </c>
    </row>
    <row r="306" spans="2:16">
      <c r="B306" s="2" t="s">
        <v>985</v>
      </c>
      <c r="C306" s="160">
        <v>21688.37</v>
      </c>
      <c r="D306" s="2" t="s">
        <v>609</v>
      </c>
      <c r="E306" s="159" t="s">
        <v>685</v>
      </c>
      <c r="F306" s="71">
        <f t="shared" si="46"/>
        <v>6.8667118143911427E-5</v>
      </c>
      <c r="G306" s="71" t="str">
        <f t="shared" si="47"/>
        <v xml:space="preserve"> </v>
      </c>
      <c r="H306" s="71">
        <f t="shared" si="48"/>
        <v>1.0543859515234642E-4</v>
      </c>
      <c r="I306" s="71" t="str">
        <f t="shared" si="49"/>
        <v xml:space="preserve"> </v>
      </c>
      <c r="J306" s="71" t="str">
        <f t="shared" si="50"/>
        <v xml:space="preserve"> </v>
      </c>
      <c r="K306" s="71" t="str">
        <f t="shared" si="56"/>
        <v xml:space="preserve"> </v>
      </c>
      <c r="L306" s="71" t="str">
        <f t="shared" si="56"/>
        <v xml:space="preserve"> </v>
      </c>
      <c r="M306" s="9">
        <f t="shared" si="54"/>
        <v>1.0482764493386405E-4</v>
      </c>
      <c r="N306" s="9">
        <f t="shared" si="51"/>
        <v>9.0315718384272701E-5</v>
      </c>
      <c r="O306" s="71">
        <f t="shared" si="52"/>
        <v>7.9194461164936616E-5</v>
      </c>
      <c r="P306" s="2" t="s">
        <v>648</v>
      </c>
    </row>
    <row r="307" spans="2:16">
      <c r="B307" s="2" t="s">
        <v>986</v>
      </c>
      <c r="C307" s="160">
        <v>31128.21</v>
      </c>
      <c r="D307" s="2" t="s">
        <v>609</v>
      </c>
      <c r="E307" s="159" t="s">
        <v>685</v>
      </c>
      <c r="F307" s="71">
        <f t="shared" si="46"/>
        <v>9.85544083616466E-5</v>
      </c>
      <c r="G307" s="71" t="str">
        <f t="shared" si="47"/>
        <v xml:space="preserve"> </v>
      </c>
      <c r="H307" s="71">
        <f t="shared" si="48"/>
        <v>1.5133063167067058E-4</v>
      </c>
      <c r="I307" s="71" t="str">
        <f t="shared" si="49"/>
        <v xml:space="preserve"> </v>
      </c>
      <c r="J307" s="71" t="str">
        <f t="shared" si="50"/>
        <v xml:space="preserve"> </v>
      </c>
      <c r="K307" s="71" t="str">
        <f t="shared" si="56"/>
        <v xml:space="preserve"> </v>
      </c>
      <c r="L307" s="71" t="str">
        <f t="shared" si="56"/>
        <v xml:space="preserve"> </v>
      </c>
      <c r="M307" s="9">
        <f t="shared" si="54"/>
        <v>1.5045376601868909E-4</v>
      </c>
      <c r="N307" s="9">
        <f t="shared" si="51"/>
        <v>1.2962553885637794E-4</v>
      </c>
      <c r="O307" s="71">
        <f t="shared" si="52"/>
        <v>1.1366376624794724E-4</v>
      </c>
      <c r="P307" s="2" t="s">
        <v>648</v>
      </c>
    </row>
    <row r="308" spans="2:16">
      <c r="B308" s="2" t="s">
        <v>987</v>
      </c>
      <c r="C308" s="160">
        <v>154145.76</v>
      </c>
      <c r="D308" s="2" t="s">
        <v>609</v>
      </c>
      <c r="E308" s="159" t="s">
        <v>685</v>
      </c>
      <c r="F308" s="71">
        <f t="shared" si="46"/>
        <v>4.8803783379308902E-4</v>
      </c>
      <c r="G308" s="71" t="str">
        <f t="shared" si="47"/>
        <v xml:space="preserve"> </v>
      </c>
      <c r="H308" s="71">
        <f t="shared" si="48"/>
        <v>7.4938376572747313E-4</v>
      </c>
      <c r="I308" s="71" t="str">
        <f t="shared" si="49"/>
        <v xml:space="preserve"> </v>
      </c>
      <c r="J308" s="71" t="str">
        <f t="shared" si="50"/>
        <v xml:space="preserve"> </v>
      </c>
      <c r="K308" s="71" t="str">
        <f t="shared" si="56"/>
        <v xml:space="preserve"> </v>
      </c>
      <c r="L308" s="71" t="str">
        <f t="shared" si="56"/>
        <v xml:space="preserve"> </v>
      </c>
      <c r="M308" s="9">
        <f t="shared" si="54"/>
        <v>7.4504155901714258E-4</v>
      </c>
      <c r="N308" s="9">
        <f t="shared" si="51"/>
        <v>6.4190093816592433E-4</v>
      </c>
      <c r="O308" s="71">
        <f t="shared" si="52"/>
        <v>5.6285882268052609E-4</v>
      </c>
      <c r="P308" s="2" t="s">
        <v>648</v>
      </c>
    </row>
    <row r="309" spans="2:16">
      <c r="B309" s="2" t="s">
        <v>988</v>
      </c>
      <c r="C309" s="160">
        <v>32418.35</v>
      </c>
      <c r="D309" s="2" t="s">
        <v>609</v>
      </c>
      <c r="E309" s="159" t="s">
        <v>685</v>
      </c>
      <c r="F309" s="71">
        <f t="shared" si="46"/>
        <v>1.0263909503022454E-4</v>
      </c>
      <c r="G309" s="71" t="str">
        <f t="shared" si="47"/>
        <v xml:space="preserve"> </v>
      </c>
      <c r="H309" s="71">
        <f t="shared" si="48"/>
        <v>1.5760268204374371E-4</v>
      </c>
      <c r="I309" s="71" t="str">
        <f t="shared" si="49"/>
        <v xml:space="preserve"> </v>
      </c>
      <c r="J309" s="71" t="str">
        <f t="shared" si="50"/>
        <v xml:space="preserve"> </v>
      </c>
      <c r="K309" s="71" t="str">
        <f t="shared" si="56"/>
        <v xml:space="preserve"> </v>
      </c>
      <c r="L309" s="71" t="str">
        <f t="shared" si="56"/>
        <v xml:space="preserve"> </v>
      </c>
      <c r="M309" s="9">
        <f t="shared" si="54"/>
        <v>1.5668947381208137E-4</v>
      </c>
      <c r="N309" s="9">
        <f t="shared" si="51"/>
        <v>1.3499799980739847E-4</v>
      </c>
      <c r="O309" s="71">
        <f t="shared" si="52"/>
        <v>1.183746754646072E-4</v>
      </c>
      <c r="P309" s="2" t="s">
        <v>648</v>
      </c>
    </row>
    <row r="310" spans="2:16">
      <c r="B310" s="2" t="s">
        <v>989</v>
      </c>
      <c r="C310" s="160">
        <v>6295.98</v>
      </c>
      <c r="D310" s="2" t="s">
        <v>609</v>
      </c>
      <c r="E310" s="159" t="s">
        <v>685</v>
      </c>
      <c r="F310" s="71">
        <f t="shared" si="46"/>
        <v>1.9933577419220691E-5</v>
      </c>
      <c r="G310" s="71" t="str">
        <f t="shared" si="47"/>
        <v xml:space="preserve"> </v>
      </c>
      <c r="H310" s="71">
        <f t="shared" si="48"/>
        <v>3.0608076416405195E-5</v>
      </c>
      <c r="I310" s="71" t="str">
        <f t="shared" si="49"/>
        <v xml:space="preserve"> </v>
      </c>
      <c r="J310" s="71" t="str">
        <f t="shared" si="50"/>
        <v xml:space="preserve"> </v>
      </c>
      <c r="K310" s="71" t="str">
        <f t="shared" si="56"/>
        <v xml:space="preserve"> </v>
      </c>
      <c r="L310" s="71" t="str">
        <f t="shared" si="56"/>
        <v xml:space="preserve"> </v>
      </c>
      <c r="M310" s="9">
        <f t="shared" si="54"/>
        <v>3.0430721900756456E-5</v>
      </c>
      <c r="N310" s="9">
        <f t="shared" si="51"/>
        <v>2.6218012540039349E-5</v>
      </c>
      <c r="O310" s="71">
        <f t="shared" si="52"/>
        <v>2.2989590439724958E-5</v>
      </c>
      <c r="P310" s="2" t="s">
        <v>648</v>
      </c>
    </row>
    <row r="311" spans="2:16">
      <c r="B311" s="2" t="s">
        <v>990</v>
      </c>
      <c r="C311" s="160">
        <v>15372.96</v>
      </c>
      <c r="D311" s="2" t="s">
        <v>609</v>
      </c>
      <c r="E311" s="159" t="s">
        <v>685</v>
      </c>
      <c r="F311" s="71">
        <f t="shared" si="46"/>
        <v>4.8672023787016943E-5</v>
      </c>
      <c r="G311" s="71" t="str">
        <f t="shared" si="47"/>
        <v xml:space="preserve"> </v>
      </c>
      <c r="H311" s="71">
        <f t="shared" si="48"/>
        <v>7.4736059267396096E-5</v>
      </c>
      <c r="I311" s="71" t="str">
        <f t="shared" si="49"/>
        <v xml:space="preserve"> </v>
      </c>
      <c r="J311" s="71" t="str">
        <f t="shared" si="50"/>
        <v xml:space="preserve"> </v>
      </c>
      <c r="K311" s="71" t="str">
        <f t="shared" si="56"/>
        <v xml:space="preserve"> </v>
      </c>
      <c r="L311" s="71" t="str">
        <f t="shared" si="56"/>
        <v xml:space="preserve"> </v>
      </c>
      <c r="M311" s="9">
        <f t="shared" si="54"/>
        <v>7.4303010897660565E-5</v>
      </c>
      <c r="N311" s="9">
        <f t="shared" si="51"/>
        <v>6.4016794535167414E-5</v>
      </c>
      <c r="O311" s="71">
        <f t="shared" si="52"/>
        <v>5.613392263734545E-5</v>
      </c>
      <c r="P311" s="2" t="s">
        <v>648</v>
      </c>
    </row>
    <row r="312" spans="2:16">
      <c r="B312" s="2" t="s">
        <v>991</v>
      </c>
      <c r="C312" s="160">
        <v>3823.7400000000007</v>
      </c>
      <c r="D312" s="2" t="s">
        <v>609</v>
      </c>
      <c r="E312" s="159" t="s">
        <v>685</v>
      </c>
      <c r="F312" s="71">
        <f t="shared" si="46"/>
        <v>1.210626738346865E-5</v>
      </c>
      <c r="G312" s="71" t="str">
        <f t="shared" si="47"/>
        <v xml:space="preserve"> </v>
      </c>
      <c r="H312" s="71">
        <f t="shared" si="48"/>
        <v>1.8589215041417735E-5</v>
      </c>
      <c r="I312" s="71" t="str">
        <f t="shared" si="49"/>
        <v xml:space="preserve"> </v>
      </c>
      <c r="J312" s="71" t="str">
        <f t="shared" si="50"/>
        <v xml:space="preserve"> </v>
      </c>
      <c r="K312" s="71" t="str">
        <f t="shared" si="56"/>
        <v xml:space="preserve"> </v>
      </c>
      <c r="L312" s="71" t="str">
        <f t="shared" si="56"/>
        <v xml:space="preserve"> </v>
      </c>
      <c r="M312" s="9">
        <f t="shared" si="54"/>
        <v>1.8481502253945934E-5</v>
      </c>
      <c r="N312" s="9">
        <f t="shared" si="51"/>
        <v>1.5922995827472466E-5</v>
      </c>
      <c r="O312" s="71">
        <f t="shared" si="52"/>
        <v>1.3962276968477336E-5</v>
      </c>
      <c r="P312" s="2" t="s">
        <v>648</v>
      </c>
    </row>
    <row r="313" spans="2:16">
      <c r="B313" s="2" t="s">
        <v>992</v>
      </c>
      <c r="C313" s="160">
        <v>92550.42</v>
      </c>
      <c r="D313" s="2" t="s">
        <v>609</v>
      </c>
      <c r="E313" s="159" t="s">
        <v>685</v>
      </c>
      <c r="F313" s="71">
        <f t="shared" si="46"/>
        <v>2.9302204934758232E-4</v>
      </c>
      <c r="G313" s="71" t="str">
        <f t="shared" si="47"/>
        <v xml:space="preserve"> </v>
      </c>
      <c r="H313" s="71">
        <f t="shared" si="48"/>
        <v>4.4993636061906104E-4</v>
      </c>
      <c r="I313" s="71" t="str">
        <f t="shared" si="49"/>
        <v xml:space="preserve"> </v>
      </c>
      <c r="J313" s="71" t="str">
        <f t="shared" si="50"/>
        <v xml:space="preserve"> </v>
      </c>
      <c r="K313" s="71" t="str">
        <f t="shared" si="56"/>
        <v xml:space="preserve"> </v>
      </c>
      <c r="L313" s="71" t="str">
        <f t="shared" si="56"/>
        <v xml:space="preserve"> </v>
      </c>
      <c r="M313" s="9">
        <f t="shared" si="54"/>
        <v>4.473292629293944E-4</v>
      </c>
      <c r="N313" s="9">
        <f t="shared" si="51"/>
        <v>3.8540276051479016E-4</v>
      </c>
      <c r="O313" s="71">
        <f t="shared" si="52"/>
        <v>3.3794520484889244E-4</v>
      </c>
      <c r="P313" s="2" t="s">
        <v>648</v>
      </c>
    </row>
    <row r="314" spans="2:16">
      <c r="B314" s="2" t="s">
        <v>993</v>
      </c>
      <c r="C314" s="160">
        <v>21796.38</v>
      </c>
      <c r="D314" s="2" t="s">
        <v>609</v>
      </c>
      <c r="E314" s="159" t="s">
        <v>685</v>
      </c>
      <c r="F314" s="71">
        <f t="shared" si="46"/>
        <v>6.9009086462910226E-5</v>
      </c>
      <c r="G314" s="71" t="str">
        <f t="shared" si="47"/>
        <v xml:space="preserve"> </v>
      </c>
      <c r="H314" s="71">
        <f t="shared" si="48"/>
        <v>1.0596368867769688E-4</v>
      </c>
      <c r="I314" s="71" t="str">
        <f t="shared" si="49"/>
        <v xml:space="preserve"> </v>
      </c>
      <c r="J314" s="71" t="str">
        <f t="shared" si="50"/>
        <v xml:space="preserve"> </v>
      </c>
      <c r="K314" s="71" t="str">
        <f t="shared" si="56"/>
        <v xml:space="preserve"> </v>
      </c>
      <c r="L314" s="71" t="str">
        <f t="shared" si="56"/>
        <v xml:space="preserve"> </v>
      </c>
      <c r="M314" s="9">
        <f t="shared" si="54"/>
        <v>1.053496958731143E-4</v>
      </c>
      <c r="N314" s="9">
        <f t="shared" si="51"/>
        <v>9.0765498646352578E-5</v>
      </c>
      <c r="O314" s="71">
        <f t="shared" si="52"/>
        <v>7.9588856582869127E-5</v>
      </c>
      <c r="P314" s="2" t="s">
        <v>648</v>
      </c>
    </row>
    <row r="315" spans="2:16">
      <c r="B315" s="2" t="s">
        <v>994</v>
      </c>
      <c r="C315" s="160">
        <v>13009.95</v>
      </c>
      <c r="D315" s="2" t="s">
        <v>609</v>
      </c>
      <c r="E315" s="159" t="s">
        <v>685</v>
      </c>
      <c r="F315" s="71">
        <f t="shared" si="46"/>
        <v>4.1190544688069256E-5</v>
      </c>
      <c r="G315" s="71" t="str">
        <f t="shared" si="47"/>
        <v xml:space="preserve"> </v>
      </c>
      <c r="H315" s="71">
        <f t="shared" si="48"/>
        <v>6.3248222480632226E-5</v>
      </c>
      <c r="I315" s="71" t="str">
        <f t="shared" si="49"/>
        <v xml:space="preserve"> </v>
      </c>
      <c r="J315" s="71" t="str">
        <f t="shared" si="50"/>
        <v xml:space="preserve"> </v>
      </c>
      <c r="K315" s="71" t="str">
        <f t="shared" si="56"/>
        <v xml:space="preserve"> </v>
      </c>
      <c r="L315" s="71" t="str">
        <f t="shared" si="56"/>
        <v xml:space="preserve"> </v>
      </c>
      <c r="M315" s="9">
        <f t="shared" si="54"/>
        <v>6.2881738886201433E-5</v>
      </c>
      <c r="N315" s="9">
        <f t="shared" si="51"/>
        <v>5.4176638465383465E-5</v>
      </c>
      <c r="O315" s="71">
        <f t="shared" si="52"/>
        <v>4.7505459379048181E-5</v>
      </c>
      <c r="P315" s="2" t="s">
        <v>648</v>
      </c>
    </row>
    <row r="316" spans="2:16">
      <c r="B316" s="2" t="s">
        <v>995</v>
      </c>
      <c r="C316" s="160">
        <v>32068.659999999996</v>
      </c>
      <c r="D316" s="2" t="s">
        <v>609</v>
      </c>
      <c r="E316" s="159" t="s">
        <v>685</v>
      </c>
      <c r="F316" s="71">
        <f t="shared" si="46"/>
        <v>1.0153194845610466E-4</v>
      </c>
      <c r="G316" s="71" t="str">
        <f t="shared" si="47"/>
        <v xml:space="preserve"> </v>
      </c>
      <c r="H316" s="71">
        <f t="shared" si="48"/>
        <v>1.5590265468627866E-4</v>
      </c>
      <c r="I316" s="71" t="str">
        <f t="shared" si="49"/>
        <v xml:space="preserve"> </v>
      </c>
      <c r="J316" s="71" t="str">
        <f t="shared" si="50"/>
        <v xml:space="preserve"> </v>
      </c>
      <c r="K316" s="71" t="str">
        <f t="shared" si="56"/>
        <v xml:space="preserve"> </v>
      </c>
      <c r="L316" s="71" t="str">
        <f t="shared" si="56"/>
        <v xml:space="preserve"> </v>
      </c>
      <c r="M316" s="9">
        <f t="shared" si="54"/>
        <v>1.5499929704190809E-4</v>
      </c>
      <c r="N316" s="9">
        <f t="shared" si="51"/>
        <v>1.3354180445653547E-4</v>
      </c>
      <c r="O316" s="71">
        <f t="shared" si="52"/>
        <v>1.1709779245658185E-4</v>
      </c>
      <c r="P316" s="2" t="s">
        <v>648</v>
      </c>
    </row>
    <row r="317" spans="2:16">
      <c r="B317" s="2" t="s">
        <v>996</v>
      </c>
      <c r="C317" s="160">
        <v>15630.740000000002</v>
      </c>
      <c r="D317" s="2" t="s">
        <v>609</v>
      </c>
      <c r="E317" s="159" t="s">
        <v>685</v>
      </c>
      <c r="F317" s="71">
        <f t="shared" si="46"/>
        <v>4.9488175932850751E-5</v>
      </c>
      <c r="G317" s="71" t="str">
        <f t="shared" si="47"/>
        <v xml:space="preserve"> </v>
      </c>
      <c r="H317" s="71">
        <f t="shared" si="48"/>
        <v>7.5989263683328326E-5</v>
      </c>
      <c r="I317" s="71" t="str">
        <f t="shared" si="49"/>
        <v xml:space="preserve"> </v>
      </c>
      <c r="J317" s="71" t="str">
        <f t="shared" si="50"/>
        <v xml:space="preserve"> </v>
      </c>
      <c r="K317" s="71" t="str">
        <f t="shared" si="56"/>
        <v xml:space="preserve"> </v>
      </c>
      <c r="L317" s="71" t="str">
        <f t="shared" si="56"/>
        <v xml:space="preserve"> </v>
      </c>
      <c r="M317" s="9">
        <f t="shared" si="54"/>
        <v>7.5548953783688967E-5</v>
      </c>
      <c r="N317" s="9">
        <f t="shared" si="51"/>
        <v>6.5090253992245003E-5</v>
      </c>
      <c r="O317" s="71">
        <f t="shared" si="52"/>
        <v>5.7075198915788577E-5</v>
      </c>
      <c r="P317" s="2" t="s">
        <v>648</v>
      </c>
    </row>
    <row r="318" spans="2:16">
      <c r="B318" s="2" t="s">
        <v>997</v>
      </c>
      <c r="C318" s="160">
        <v>25364.199999999997</v>
      </c>
      <c r="D318" s="2" t="s">
        <v>609</v>
      </c>
      <c r="E318" s="159" t="s">
        <v>685</v>
      </c>
      <c r="F318" s="71">
        <f t="shared" si="46"/>
        <v>8.0305090609658459E-5</v>
      </c>
      <c r="G318" s="71" t="str">
        <f t="shared" si="47"/>
        <v xml:space="preserve"> </v>
      </c>
      <c r="H318" s="71">
        <f t="shared" si="48"/>
        <v>1.2330874174330044E-4</v>
      </c>
      <c r="I318" s="71" t="str">
        <f t="shared" si="49"/>
        <v xml:space="preserve"> </v>
      </c>
      <c r="J318" s="71" t="str">
        <f t="shared" si="50"/>
        <v xml:space="preserve"> </v>
      </c>
      <c r="K318" s="71" t="str">
        <f t="shared" si="56"/>
        <v xml:space="preserve"> </v>
      </c>
      <c r="L318" s="71" t="str">
        <f t="shared" si="56"/>
        <v xml:space="preserve"> </v>
      </c>
      <c r="M318" s="9">
        <f t="shared" si="54"/>
        <v>1.2259424528590735E-4</v>
      </c>
      <c r="N318" s="9">
        <f t="shared" si="51"/>
        <v>1.0562278051519637E-4</v>
      </c>
      <c r="O318" s="71">
        <f t="shared" si="52"/>
        <v>9.2616649009569877E-5</v>
      </c>
      <c r="P318" s="2" t="s">
        <v>648</v>
      </c>
    </row>
    <row r="319" spans="2:16">
      <c r="B319" s="2" t="s">
        <v>998</v>
      </c>
      <c r="C319" s="160">
        <v>16789.460000000003</v>
      </c>
      <c r="D319" s="2" t="s">
        <v>609</v>
      </c>
      <c r="E319" s="159" t="s">
        <v>685</v>
      </c>
      <c r="F319" s="71">
        <f t="shared" si="46"/>
        <v>5.3156776345685516E-5</v>
      </c>
      <c r="G319" s="71" t="str">
        <f t="shared" si="47"/>
        <v xml:space="preserve"> </v>
      </c>
      <c r="H319" s="71">
        <f t="shared" si="48"/>
        <v>8.1622412185264014E-5</v>
      </c>
      <c r="I319" s="71" t="str">
        <f t="shared" si="49"/>
        <v xml:space="preserve"> </v>
      </c>
      <c r="J319" s="71" t="str">
        <f t="shared" si="50"/>
        <v xml:space="preserve"> </v>
      </c>
      <c r="K319" s="71" t="str">
        <f t="shared" si="56"/>
        <v xml:space="preserve"> </v>
      </c>
      <c r="L319" s="71" t="str">
        <f t="shared" si="56"/>
        <v xml:space="preserve"> </v>
      </c>
      <c r="M319" s="9">
        <f t="shared" si="54"/>
        <v>8.1149461739693361E-5</v>
      </c>
      <c r="N319" s="9">
        <f t="shared" si="51"/>
        <v>6.9915449671137644E-5</v>
      </c>
      <c r="O319" s="71">
        <f t="shared" si="52"/>
        <v>6.1306231770771939E-5</v>
      </c>
      <c r="P319" s="2" t="s">
        <v>648</v>
      </c>
    </row>
    <row r="320" spans="2:16">
      <c r="B320" s="2" t="s">
        <v>999</v>
      </c>
      <c r="C320" s="160">
        <v>53167.19</v>
      </c>
      <c r="D320" s="2" t="s">
        <v>609</v>
      </c>
      <c r="E320" s="159" t="s">
        <v>685</v>
      </c>
      <c r="F320" s="71">
        <f t="shared" si="46"/>
        <v>1.6833158587343294E-4</v>
      </c>
      <c r="G320" s="71" t="str">
        <f t="shared" si="47"/>
        <v xml:space="preserve"> </v>
      </c>
      <c r="H320" s="71">
        <f t="shared" si="48"/>
        <v>2.5847372678527162E-4</v>
      </c>
      <c r="I320" s="71" t="str">
        <f t="shared" si="49"/>
        <v xml:space="preserve"> </v>
      </c>
      <c r="J320" s="71" t="str">
        <f t="shared" si="50"/>
        <v xml:space="preserve"> </v>
      </c>
      <c r="K320" s="71" t="str">
        <f t="shared" si="56"/>
        <v xml:space="preserve"> </v>
      </c>
      <c r="L320" s="71" t="str">
        <f t="shared" si="56"/>
        <v xml:space="preserve"> </v>
      </c>
      <c r="M320" s="9">
        <f t="shared" si="54"/>
        <v>2.5697603441158959E-4</v>
      </c>
      <c r="N320" s="9">
        <f t="shared" si="51"/>
        <v>2.2140128369827332E-4</v>
      </c>
      <c r="O320" s="71">
        <f t="shared" si="52"/>
        <v>1.9413846977452923E-4</v>
      </c>
      <c r="P320" s="2" t="s">
        <v>648</v>
      </c>
    </row>
    <row r="321" spans="2:16">
      <c r="B321" s="2" t="s">
        <v>1000</v>
      </c>
      <c r="C321" s="160">
        <v>5483.12</v>
      </c>
      <c r="D321" s="2" t="s">
        <v>609</v>
      </c>
      <c r="E321" s="159" t="s">
        <v>685</v>
      </c>
      <c r="F321" s="71">
        <f t="shared" si="46"/>
        <v>1.7359997493460489E-5</v>
      </c>
      <c r="G321" s="71" t="str">
        <f t="shared" si="47"/>
        <v xml:space="preserve"> </v>
      </c>
      <c r="H321" s="71">
        <f t="shared" si="48"/>
        <v>2.6656335623734459E-5</v>
      </c>
      <c r="I321" s="71" t="str">
        <f t="shared" si="49"/>
        <v xml:space="preserve"> </v>
      </c>
      <c r="J321" s="71" t="str">
        <f t="shared" si="50"/>
        <v xml:space="preserve"> </v>
      </c>
      <c r="K321" s="71" t="str">
        <f t="shared" si="56"/>
        <v xml:space="preserve"> </v>
      </c>
      <c r="L321" s="71" t="str">
        <f t="shared" si="56"/>
        <v xml:space="preserve"> </v>
      </c>
      <c r="M321" s="9">
        <f t="shared" si="54"/>
        <v>2.6501878955853697E-5</v>
      </c>
      <c r="N321" s="9">
        <f t="shared" si="51"/>
        <v>2.2833063147999291E-5</v>
      </c>
      <c r="O321" s="71">
        <f t="shared" si="52"/>
        <v>2.0021455457587972E-5</v>
      </c>
      <c r="P321" s="2" t="s">
        <v>648</v>
      </c>
    </row>
    <row r="322" spans="2:16">
      <c r="B322" s="2" t="s">
        <v>1001</v>
      </c>
      <c r="C322" s="160">
        <v>12053.169999999998</v>
      </c>
      <c r="D322" s="2" t="s">
        <v>609</v>
      </c>
      <c r="E322" s="159" t="s">
        <v>685</v>
      </c>
      <c r="F322" s="71">
        <f t="shared" si="46"/>
        <v>3.816130250445971E-5</v>
      </c>
      <c r="G322" s="71" t="str">
        <f t="shared" si="47"/>
        <v xml:space="preserve"> </v>
      </c>
      <c r="H322" s="71">
        <f t="shared" si="48"/>
        <v>5.8596810730009086E-5</v>
      </c>
      <c r="I322" s="71" t="str">
        <f t="shared" si="49"/>
        <v xml:space="preserve"> </v>
      </c>
      <c r="J322" s="71" t="str">
        <f t="shared" si="50"/>
        <v xml:space="preserve"> </v>
      </c>
      <c r="K322" s="71" t="str">
        <f t="shared" si="56"/>
        <v xml:space="preserve"> </v>
      </c>
      <c r="L322" s="71" t="str">
        <f t="shared" si="56"/>
        <v xml:space="preserve"> </v>
      </c>
      <c r="M322" s="9">
        <f t="shared" si="54"/>
        <v>5.8257279135661276E-5</v>
      </c>
      <c r="N322" s="9">
        <f t="shared" si="51"/>
        <v>5.0192370720241495E-5</v>
      </c>
      <c r="O322" s="71">
        <f t="shared" si="52"/>
        <v>4.4011804643658279E-5</v>
      </c>
      <c r="P322" s="2" t="s">
        <v>648</v>
      </c>
    </row>
    <row r="323" spans="2:16">
      <c r="B323" s="2" t="s">
        <v>1002</v>
      </c>
      <c r="C323" s="160">
        <v>20372.990000000002</v>
      </c>
      <c r="D323" s="2" t="s">
        <v>609</v>
      </c>
      <c r="E323" s="159" t="s">
        <v>685</v>
      </c>
      <c r="F323" s="71">
        <f t="shared" ref="F323:F386" si="57">C323/$C$768</f>
        <v>6.4502519611880758E-5</v>
      </c>
      <c r="G323" s="71" t="str">
        <f t="shared" ref="G323:G386" si="58">IF($E323=$G$2,$C323/SUMIF($E:$E,$G$2,$C:$C)," ")</f>
        <v xml:space="preserve"> </v>
      </c>
      <c r="H323" s="71">
        <f t="shared" ref="H323:H386" si="59">IF($E323=$H$2,$C323/SUMIF($E:$E,$H$2,$C:$C)," ")</f>
        <v>9.904383983917659E-5</v>
      </c>
      <c r="I323" s="71" t="str">
        <f t="shared" ref="I323:I386" si="60">IF($E323=$I$2,C323/SUMIF($E:$E,$I$2,$C:$C)," ")</f>
        <v xml:space="preserve"> </v>
      </c>
      <c r="J323" s="71" t="str">
        <f t="shared" ref="J323:J386" si="61">IF($E323=$J$2,C323/SUMIF($E:$E,$J$2,$C:$C)," ")</f>
        <v xml:space="preserve"> </v>
      </c>
      <c r="K323" s="71" t="str">
        <f t="shared" ref="K323:L342" si="62">IF($E323=$K$2,$C323/SUMIF($E:$E,$K$2,$C:$C)," ")</f>
        <v xml:space="preserve"> </v>
      </c>
      <c r="L323" s="71" t="str">
        <f t="shared" si="62"/>
        <v xml:space="preserve"> </v>
      </c>
      <c r="M323" s="9">
        <f t="shared" si="54"/>
        <v>9.8469943198182394E-5</v>
      </c>
      <c r="N323" s="9">
        <f t="shared" ref="N323:N386" si="63">C323/$G$785</f>
        <v>8.4838151852149524E-5</v>
      </c>
      <c r="O323" s="71">
        <f t="shared" si="52"/>
        <v>7.4391388812005798E-5</v>
      </c>
      <c r="P323" s="2" t="s">
        <v>648</v>
      </c>
    </row>
    <row r="324" spans="2:16">
      <c r="B324" s="2" t="s">
        <v>1003</v>
      </c>
      <c r="C324" s="160">
        <v>18407.810000000005</v>
      </c>
      <c r="D324" s="2" t="s">
        <v>609</v>
      </c>
      <c r="E324" s="159" t="s">
        <v>685</v>
      </c>
      <c r="F324" s="71">
        <f t="shared" si="57"/>
        <v>5.8280602186364153E-5</v>
      </c>
      <c r="G324" s="71" t="str">
        <f t="shared" si="58"/>
        <v xml:space="preserve"> </v>
      </c>
      <c r="H324" s="71">
        <f t="shared" si="59"/>
        <v>8.9490064317019428E-5</v>
      </c>
      <c r="I324" s="71" t="str">
        <f t="shared" si="60"/>
        <v xml:space="preserve"> </v>
      </c>
      <c r="J324" s="71" t="str">
        <f t="shared" si="61"/>
        <v xml:space="preserve"> </v>
      </c>
      <c r="K324" s="71" t="str">
        <f t="shared" si="62"/>
        <v xml:space="preserve"> </v>
      </c>
      <c r="L324" s="71" t="str">
        <f t="shared" si="62"/>
        <v xml:space="preserve"> </v>
      </c>
      <c r="M324" s="9">
        <f t="shared" si="54"/>
        <v>8.8971525785018997E-5</v>
      </c>
      <c r="N324" s="9">
        <f t="shared" si="63"/>
        <v>7.6654657958675514E-5</v>
      </c>
      <c r="O324" s="71">
        <f t="shared" ref="O324:O387" si="64">C324/$G$787</f>
        <v>6.7215590391372535E-5</v>
      </c>
      <c r="P324" s="2" t="s">
        <v>648</v>
      </c>
    </row>
    <row r="325" spans="2:16">
      <c r="B325" s="2" t="s">
        <v>1004</v>
      </c>
      <c r="C325" s="160">
        <v>317309.66000000003</v>
      </c>
      <c r="D325" s="2" t="s">
        <v>609</v>
      </c>
      <c r="E325" s="159" t="s">
        <v>685</v>
      </c>
      <c r="F325" s="71">
        <f t="shared" si="57"/>
        <v>1.0046278217968603E-3</v>
      </c>
      <c r="G325" s="71" t="str">
        <f t="shared" si="58"/>
        <v xml:space="preserve"> </v>
      </c>
      <c r="H325" s="71">
        <f t="shared" si="59"/>
        <v>1.542609462060482E-3</v>
      </c>
      <c r="I325" s="71" t="str">
        <f t="shared" si="60"/>
        <v xml:space="preserve"> </v>
      </c>
      <c r="J325" s="71" t="str">
        <f t="shared" si="61"/>
        <v xml:space="preserve"> </v>
      </c>
      <c r="K325" s="71" t="str">
        <f t="shared" si="62"/>
        <v xml:space="preserve"> </v>
      </c>
      <c r="L325" s="71" t="str">
        <f t="shared" si="62"/>
        <v xml:space="preserve"> </v>
      </c>
      <c r="M325" s="9">
        <f t="shared" si="54"/>
        <v>1.5336710122782454E-3</v>
      </c>
      <c r="N325" s="9">
        <f t="shared" si="63"/>
        <v>1.3213556340642162E-3</v>
      </c>
      <c r="O325" s="71">
        <f t="shared" si="64"/>
        <v>1.1586471249858447E-3</v>
      </c>
      <c r="P325" s="2" t="s">
        <v>648</v>
      </c>
    </row>
    <row r="326" spans="2:16">
      <c r="B326" s="2" t="s">
        <v>1005</v>
      </c>
      <c r="C326" s="160">
        <v>9865.2900000000009</v>
      </c>
      <c r="D326" s="2" t="s">
        <v>609</v>
      </c>
      <c r="E326" s="159" t="s">
        <v>685</v>
      </c>
      <c r="F326" s="71">
        <f t="shared" si="57"/>
        <v>3.1234299025419985E-5</v>
      </c>
      <c r="G326" s="71" t="str">
        <f t="shared" si="58"/>
        <v xml:space="preserve"> </v>
      </c>
      <c r="H326" s="71">
        <f t="shared" si="59"/>
        <v>4.7960373157157119E-5</v>
      </c>
      <c r="I326" s="71" t="str">
        <f t="shared" si="60"/>
        <v xml:space="preserve"> </v>
      </c>
      <c r="J326" s="71" t="str">
        <f t="shared" si="61"/>
        <v xml:space="preserve"> </v>
      </c>
      <c r="K326" s="71" t="str">
        <f t="shared" si="62"/>
        <v xml:space="preserve"> </v>
      </c>
      <c r="L326" s="71" t="str">
        <f t="shared" si="62"/>
        <v xml:space="preserve"> </v>
      </c>
      <c r="M326" s="9">
        <f t="shared" si="54"/>
        <v>4.7682473016164874E-5</v>
      </c>
      <c r="N326" s="9">
        <f t="shared" si="63"/>
        <v>4.1081499136135251E-5</v>
      </c>
      <c r="O326" s="71">
        <f t="shared" si="64"/>
        <v>3.6022823558701631E-5</v>
      </c>
      <c r="P326" s="2" t="s">
        <v>648</v>
      </c>
    </row>
    <row r="327" spans="2:16">
      <c r="B327" s="2" t="s">
        <v>15</v>
      </c>
      <c r="C327" s="160">
        <v>46.94</v>
      </c>
      <c r="D327" s="2" t="s">
        <v>609</v>
      </c>
      <c r="E327" s="159" t="s">
        <v>685</v>
      </c>
      <c r="F327" s="71">
        <f t="shared" si="57"/>
        <v>1.4861580310900278E-7</v>
      </c>
      <c r="G327" s="71" t="str">
        <f t="shared" si="58"/>
        <v xml:space="preserve"> </v>
      </c>
      <c r="H327" s="71">
        <f t="shared" si="59"/>
        <v>2.2820007480742632E-7</v>
      </c>
      <c r="I327" s="71" t="str">
        <f t="shared" si="60"/>
        <v xml:space="preserve"> </v>
      </c>
      <c r="J327" s="71" t="str">
        <f t="shared" si="61"/>
        <v xml:space="preserve"> </v>
      </c>
      <c r="K327" s="71" t="str">
        <f t="shared" si="62"/>
        <v xml:space="preserve"> </v>
      </c>
      <c r="L327" s="71" t="str">
        <f t="shared" si="62"/>
        <v xml:space="preserve"> </v>
      </c>
      <c r="M327" s="9">
        <f t="shared" si="54"/>
        <v>2.2687779917050375E-7</v>
      </c>
      <c r="N327" s="9">
        <f t="shared" si="63"/>
        <v>1.9546972967344989E-7</v>
      </c>
      <c r="O327" s="71">
        <f t="shared" si="64"/>
        <v>1.7140006404732697E-7</v>
      </c>
      <c r="P327" s="2" t="s">
        <v>15</v>
      </c>
    </row>
    <row r="328" spans="2:16">
      <c r="B328" s="2" t="s">
        <v>1006</v>
      </c>
      <c r="C328" s="160">
        <v>421756.87999999995</v>
      </c>
      <c r="D328" s="2" t="s">
        <v>609</v>
      </c>
      <c r="E328" s="159" t="s">
        <v>685</v>
      </c>
      <c r="F328" s="71">
        <f t="shared" si="57"/>
        <v>1.3353160936929549E-3</v>
      </c>
      <c r="G328" s="71" t="str">
        <f t="shared" si="58"/>
        <v xml:space="preserve"> </v>
      </c>
      <c r="H328" s="71">
        <f t="shared" si="59"/>
        <v>2.0503824364411318E-3</v>
      </c>
      <c r="I328" s="71" t="str">
        <f t="shared" si="60"/>
        <v xml:space="preserve"> </v>
      </c>
      <c r="J328" s="71" t="str">
        <f t="shared" si="61"/>
        <v xml:space="preserve"> </v>
      </c>
      <c r="K328" s="71" t="str">
        <f t="shared" si="62"/>
        <v xml:space="preserve"> </v>
      </c>
      <c r="L328" s="71" t="str">
        <f t="shared" si="62"/>
        <v xml:space="preserve"> </v>
      </c>
      <c r="M328" s="9">
        <f t="shared" si="54"/>
        <v>2.0385017622372866E-3</v>
      </c>
      <c r="N328" s="9">
        <f t="shared" si="63"/>
        <v>1.7562996020774955E-3</v>
      </c>
      <c r="O328" s="71">
        <f t="shared" si="64"/>
        <v>1.5400331539071322E-3</v>
      </c>
      <c r="P328" s="2" t="s">
        <v>15</v>
      </c>
    </row>
    <row r="329" spans="2:16">
      <c r="B329" s="2" t="s">
        <v>270</v>
      </c>
      <c r="C329" s="160">
        <v>219411.35</v>
      </c>
      <c r="D329" s="2" t="s">
        <v>609</v>
      </c>
      <c r="E329" s="159" t="s">
        <v>686</v>
      </c>
      <c r="F329" s="71">
        <f t="shared" si="57"/>
        <v>6.9467392397700248E-4</v>
      </c>
      <c r="G329" s="71" t="str">
        <f t="shared" si="58"/>
        <v xml:space="preserve"> </v>
      </c>
      <c r="H329" s="71" t="str">
        <f t="shared" si="59"/>
        <v xml:space="preserve"> </v>
      </c>
      <c r="I329" s="71" t="str">
        <f t="shared" si="60"/>
        <v xml:space="preserve"> </v>
      </c>
      <c r="J329" s="71" t="str">
        <f t="shared" si="61"/>
        <v xml:space="preserve"> </v>
      </c>
      <c r="K329" s="71">
        <f t="shared" si="62"/>
        <v>0.31807208938285347</v>
      </c>
      <c r="L329" s="71">
        <f t="shared" si="62"/>
        <v>0.31807208938285347</v>
      </c>
      <c r="M329" s="9">
        <f t="shared" si="54"/>
        <v>1.0604934853223073E-3</v>
      </c>
      <c r="N329" s="9">
        <f t="shared" si="63"/>
        <v>9.1368294145263533E-4</v>
      </c>
      <c r="O329" s="71">
        <f t="shared" si="64"/>
        <v>8.0117425314679322E-4</v>
      </c>
      <c r="P329" s="2" t="str">
        <f t="shared" ref="P329:P334" si="65">B329</f>
        <v>1610-006040-00 - Transmission and Distribution Maintenance Drinking</v>
      </c>
    </row>
    <row r="330" spans="2:16">
      <c r="B330" s="2" t="s">
        <v>278</v>
      </c>
      <c r="C330" s="160">
        <v>312376.3</v>
      </c>
      <c r="D330" s="2" t="s">
        <v>609</v>
      </c>
      <c r="E330" s="159" t="s">
        <v>686</v>
      </c>
      <c r="F330" s="71">
        <f t="shared" si="57"/>
        <v>9.8900840853682957E-4</v>
      </c>
      <c r="G330" s="71" t="str">
        <f t="shared" si="58"/>
        <v xml:space="preserve"> </v>
      </c>
      <c r="H330" s="71" t="str">
        <f t="shared" si="59"/>
        <v xml:space="preserve"> </v>
      </c>
      <c r="I330" s="71" t="str">
        <f t="shared" si="60"/>
        <v xml:space="preserve"> </v>
      </c>
      <c r="J330" s="71" t="str">
        <f t="shared" si="61"/>
        <v xml:space="preserve"> </v>
      </c>
      <c r="K330" s="71">
        <f t="shared" si="62"/>
        <v>0.45283975698925805</v>
      </c>
      <c r="L330" s="71">
        <f t="shared" si="62"/>
        <v>0.45283975698925805</v>
      </c>
      <c r="M330" s="9">
        <f t="shared" si="54"/>
        <v>1.5098263199195788E-3</v>
      </c>
      <c r="N330" s="9">
        <f t="shared" si="63"/>
        <v>1.3008119070599166E-3</v>
      </c>
      <c r="O330" s="71">
        <f t="shared" si="64"/>
        <v>1.1406331024044955E-3</v>
      </c>
      <c r="P330" s="2" t="str">
        <f t="shared" si="65"/>
        <v>1610-006060-00 - Transmission and Distribution Maintenance NGDS</v>
      </c>
    </row>
    <row r="331" spans="2:16">
      <c r="B331" s="2" t="s">
        <v>261</v>
      </c>
      <c r="C331" s="160">
        <v>31317.14</v>
      </c>
      <c r="D331" s="2" t="s">
        <v>609</v>
      </c>
      <c r="E331" s="159" t="s">
        <v>686</v>
      </c>
      <c r="F331" s="71">
        <f t="shared" si="57"/>
        <v>9.9152575887879744E-5</v>
      </c>
      <c r="G331" s="71" t="str">
        <f t="shared" si="58"/>
        <v xml:space="preserve"> </v>
      </c>
      <c r="H331" s="71" t="str">
        <f t="shared" si="59"/>
        <v xml:space="preserve"> </v>
      </c>
      <c r="I331" s="71" t="str">
        <f t="shared" si="60"/>
        <v xml:space="preserve"> </v>
      </c>
      <c r="J331" s="71" t="str">
        <f t="shared" si="61"/>
        <v xml:space="preserve"> </v>
      </c>
      <c r="K331" s="71">
        <f t="shared" si="62"/>
        <v>4.539923824950412E-2</v>
      </c>
      <c r="L331" s="71">
        <f t="shared" si="62"/>
        <v>4.539923824950412E-2</v>
      </c>
      <c r="M331" s="9">
        <f t="shared" si="54"/>
        <v>1.5136693224359927E-4</v>
      </c>
      <c r="N331" s="9">
        <f t="shared" si="63"/>
        <v>1.3041228994345089E-4</v>
      </c>
      <c r="O331" s="71">
        <f t="shared" si="64"/>
        <v>1.1435363872558809E-4</v>
      </c>
      <c r="P331" s="2" t="str">
        <f t="shared" si="65"/>
        <v>1610-006010-35 - Administrative and General</v>
      </c>
    </row>
    <row r="332" spans="2:16">
      <c r="B332" s="2" t="s">
        <v>259</v>
      </c>
      <c r="C332" s="160">
        <v>43681.34</v>
      </c>
      <c r="D332" s="2" t="s">
        <v>609</v>
      </c>
      <c r="E332" s="159" t="s">
        <v>686</v>
      </c>
      <c r="F332" s="71">
        <f t="shared" si="57"/>
        <v>1.3829862430714545E-4</v>
      </c>
      <c r="G332" s="71" t="str">
        <f t="shared" si="58"/>
        <v xml:space="preserve"> </v>
      </c>
      <c r="H332" s="71" t="str">
        <f t="shared" si="59"/>
        <v xml:space="preserve"> </v>
      </c>
      <c r="I332" s="71" t="str">
        <f t="shared" si="60"/>
        <v xml:space="preserve"> </v>
      </c>
      <c r="J332" s="71" t="str">
        <f t="shared" si="61"/>
        <v xml:space="preserve"> </v>
      </c>
      <c r="K332" s="71">
        <f t="shared" si="62"/>
        <v>6.3323137480548797E-2</v>
      </c>
      <c r="L332" s="71">
        <f t="shared" si="62"/>
        <v>6.3323137480548797E-2</v>
      </c>
      <c r="M332" s="9">
        <f t="shared" si="54"/>
        <v>2.1112753055003178E-4</v>
      </c>
      <c r="N332" s="9">
        <f t="shared" si="63"/>
        <v>1.8189986624571908E-4</v>
      </c>
      <c r="O332" s="71">
        <f t="shared" si="64"/>
        <v>1.5950116049580454E-4</v>
      </c>
      <c r="P332" s="2" t="str">
        <f t="shared" si="65"/>
        <v>1610-006010-10 - Administrative and General</v>
      </c>
    </row>
    <row r="333" spans="2:16">
      <c r="B333" s="2" t="s">
        <v>260</v>
      </c>
      <c r="C333" s="160">
        <v>30872.06</v>
      </c>
      <c r="D333" s="2" t="s">
        <v>609</v>
      </c>
      <c r="E333" s="159" t="s">
        <v>686</v>
      </c>
      <c r="F333" s="71">
        <f t="shared" si="57"/>
        <v>9.774341692648745E-5</v>
      </c>
      <c r="G333" s="71" t="str">
        <f t="shared" si="58"/>
        <v xml:space="preserve"> </v>
      </c>
      <c r="H333" s="71" t="str">
        <f t="shared" si="59"/>
        <v xml:space="preserve"> </v>
      </c>
      <c r="I333" s="71" t="str">
        <f t="shared" si="60"/>
        <v xml:space="preserve"> </v>
      </c>
      <c r="J333" s="71" t="str">
        <f t="shared" si="61"/>
        <v xml:space="preserve"> </v>
      </c>
      <c r="K333" s="71">
        <f t="shared" si="62"/>
        <v>4.4754023106611467E-2</v>
      </c>
      <c r="L333" s="71">
        <f t="shared" si="62"/>
        <v>4.4754023106611467E-2</v>
      </c>
      <c r="M333" s="9">
        <f t="shared" si="54"/>
        <v>1.4921570150532045E-4</v>
      </c>
      <c r="N333" s="9">
        <f t="shared" si="63"/>
        <v>1.2855886712105936E-4</v>
      </c>
      <c r="O333" s="71">
        <f t="shared" si="64"/>
        <v>1.1272844186776568E-4</v>
      </c>
      <c r="P333" s="2" t="str">
        <f t="shared" si="65"/>
        <v>1610-006010-15 - Administrative and General</v>
      </c>
    </row>
    <row r="334" spans="2:16">
      <c r="B334" s="2" t="s">
        <v>268</v>
      </c>
      <c r="C334" s="160">
        <v>52158.23</v>
      </c>
      <c r="D334" s="2" t="s">
        <v>609</v>
      </c>
      <c r="E334" s="159" t="s">
        <v>686</v>
      </c>
      <c r="F334" s="71">
        <f t="shared" si="57"/>
        <v>1.6513713762663151E-4</v>
      </c>
      <c r="G334" s="71" t="str">
        <f t="shared" si="58"/>
        <v xml:space="preserve"> </v>
      </c>
      <c r="H334" s="71" t="str">
        <f t="shared" si="59"/>
        <v xml:space="preserve"> </v>
      </c>
      <c r="I334" s="71" t="str">
        <f t="shared" si="60"/>
        <v xml:space="preserve"> </v>
      </c>
      <c r="J334" s="71" t="str">
        <f t="shared" si="61"/>
        <v xml:space="preserve"> </v>
      </c>
      <c r="K334" s="71">
        <f t="shared" si="62"/>
        <v>7.561175479122402E-2</v>
      </c>
      <c r="L334" s="71">
        <f t="shared" si="62"/>
        <v>7.561175479122402E-2</v>
      </c>
      <c r="M334" s="9">
        <f t="shared" ref="M334:M397" si="66">C334/$G$783</f>
        <v>2.5209937006878875E-4</v>
      </c>
      <c r="N334" s="9">
        <f t="shared" si="63"/>
        <v>2.1719972557191362E-4</v>
      </c>
      <c r="O334" s="71">
        <f t="shared" si="64"/>
        <v>1.9045428126534324E-4</v>
      </c>
      <c r="P334" s="2" t="str">
        <f t="shared" si="65"/>
        <v>1610-006030-15 - Collection Operations</v>
      </c>
    </row>
    <row r="335" spans="2:16">
      <c r="B335" s="2" t="s">
        <v>14</v>
      </c>
      <c r="C335" s="160">
        <v>12125.12</v>
      </c>
      <c r="D335" s="2" t="s">
        <v>609</v>
      </c>
      <c r="E335" s="159" t="s">
        <v>685</v>
      </c>
      <c r="F335" s="71">
        <f t="shared" si="57"/>
        <v>3.8389101972582702E-5</v>
      </c>
      <c r="G335" s="71" t="str">
        <f t="shared" si="58"/>
        <v xml:space="preserve"> </v>
      </c>
      <c r="H335" s="71">
        <f t="shared" si="59"/>
        <v>5.8946597593715839E-5</v>
      </c>
      <c r="I335" s="71" t="str">
        <f t="shared" si="60"/>
        <v xml:space="preserve"> </v>
      </c>
      <c r="J335" s="71" t="str">
        <f t="shared" si="61"/>
        <v xml:space="preserve"> </v>
      </c>
      <c r="K335" s="71" t="str">
        <f t="shared" si="62"/>
        <v xml:space="preserve"> </v>
      </c>
      <c r="L335" s="71" t="str">
        <f t="shared" si="62"/>
        <v xml:space="preserve"> </v>
      </c>
      <c r="M335" s="9">
        <f t="shared" si="66"/>
        <v>5.860503920490538E-5</v>
      </c>
      <c r="N335" s="9">
        <f t="shared" si="63"/>
        <v>5.0491988254327678E-5</v>
      </c>
      <c r="O335" s="71">
        <f t="shared" si="64"/>
        <v>4.4274528005571479E-5</v>
      </c>
      <c r="P335" s="2" t="s">
        <v>14</v>
      </c>
    </row>
    <row r="336" spans="2:16">
      <c r="B336" s="2" t="s">
        <v>1007</v>
      </c>
      <c r="C336" s="160">
        <v>17171.629999999994</v>
      </c>
      <c r="D336" s="2" t="s">
        <v>609</v>
      </c>
      <c r="E336" s="159" t="s">
        <v>685</v>
      </c>
      <c r="F336" s="71">
        <f t="shared" si="57"/>
        <v>5.4366757203677981E-5</v>
      </c>
      <c r="G336" s="71" t="str">
        <f t="shared" si="58"/>
        <v xml:space="preserve"> </v>
      </c>
      <c r="H336" s="71">
        <f t="shared" si="59"/>
        <v>8.348034193790893E-5</v>
      </c>
      <c r="I336" s="71" t="str">
        <f t="shared" si="60"/>
        <v xml:space="preserve"> </v>
      </c>
      <c r="J336" s="71" t="str">
        <f t="shared" si="61"/>
        <v xml:space="preserve"> </v>
      </c>
      <c r="K336" s="71" t="str">
        <f t="shared" si="62"/>
        <v xml:space="preserve"> </v>
      </c>
      <c r="L336" s="71" t="str">
        <f t="shared" si="62"/>
        <v xml:space="preserve"> </v>
      </c>
      <c r="M336" s="9">
        <f t="shared" si="66"/>
        <v>8.2996625960166082E-5</v>
      </c>
      <c r="N336" s="9">
        <f t="shared" si="63"/>
        <v>7.1506899747603357E-5</v>
      </c>
      <c r="O336" s="71">
        <f t="shared" si="64"/>
        <v>6.2701714567469115E-5</v>
      </c>
      <c r="P336" s="2" t="s">
        <v>14</v>
      </c>
    </row>
    <row r="337" spans="2:16">
      <c r="B337" s="2" t="s">
        <v>1008</v>
      </c>
      <c r="C337" s="160">
        <v>1654.2100000000007</v>
      </c>
      <c r="D337" s="2" t="s">
        <v>609</v>
      </c>
      <c r="E337" s="159" t="s">
        <v>685</v>
      </c>
      <c r="F337" s="71">
        <f t="shared" si="57"/>
        <v>5.2373614755207416E-6</v>
      </c>
      <c r="G337" s="71" t="str">
        <f t="shared" si="58"/>
        <v xml:space="preserve"> </v>
      </c>
      <c r="H337" s="71">
        <f t="shared" si="59"/>
        <v>8.0419864880100741E-6</v>
      </c>
      <c r="I337" s="71" t="str">
        <f t="shared" si="60"/>
        <v xml:space="preserve"> </v>
      </c>
      <c r="J337" s="71" t="str">
        <f t="shared" si="61"/>
        <v xml:space="preserve"> </v>
      </c>
      <c r="K337" s="71" t="str">
        <f t="shared" si="62"/>
        <v xml:space="preserve"> </v>
      </c>
      <c r="L337" s="71" t="str">
        <f t="shared" si="62"/>
        <v xml:space="preserve"> </v>
      </c>
      <c r="M337" s="9">
        <f t="shared" si="66"/>
        <v>7.9953882438397776E-6</v>
      </c>
      <c r="N337" s="9">
        <f t="shared" si="63"/>
        <v>6.8885381662359969E-6</v>
      </c>
      <c r="O337" s="71">
        <f t="shared" si="64"/>
        <v>6.0403003823546844E-6</v>
      </c>
      <c r="P337" s="2" t="s">
        <v>14</v>
      </c>
    </row>
    <row r="338" spans="2:16">
      <c r="B338" s="2" t="s">
        <v>1009</v>
      </c>
      <c r="C338" s="160">
        <v>228604.44000000003</v>
      </c>
      <c r="D338" s="2" t="s">
        <v>609</v>
      </c>
      <c r="E338" s="159" t="s">
        <v>685</v>
      </c>
      <c r="F338" s="71">
        <f t="shared" si="57"/>
        <v>7.2377998391316245E-4</v>
      </c>
      <c r="G338" s="71" t="str">
        <f t="shared" si="58"/>
        <v xml:space="preserve"> </v>
      </c>
      <c r="H338" s="71">
        <f t="shared" si="59"/>
        <v>1.1113666448510826E-3</v>
      </c>
      <c r="I338" s="71" t="str">
        <f t="shared" si="60"/>
        <v xml:space="preserve"> </v>
      </c>
      <c r="J338" s="71" t="str">
        <f t="shared" si="61"/>
        <v xml:space="preserve"> </v>
      </c>
      <c r="K338" s="71" t="str">
        <f t="shared" si="62"/>
        <v xml:space="preserve"> </v>
      </c>
      <c r="L338" s="71" t="str">
        <f t="shared" si="62"/>
        <v xml:space="preserve"> </v>
      </c>
      <c r="M338" s="9">
        <f t="shared" si="66"/>
        <v>1.1049269754538876E-3</v>
      </c>
      <c r="N338" s="9">
        <f t="shared" si="63"/>
        <v>9.5196523410631456E-4</v>
      </c>
      <c r="O338" s="71">
        <f t="shared" si="64"/>
        <v>8.3474255768008774E-4</v>
      </c>
      <c r="P338" s="2" t="s">
        <v>14</v>
      </c>
    </row>
    <row r="339" spans="2:16">
      <c r="B339" s="2" t="s">
        <v>1010</v>
      </c>
      <c r="C339" s="160">
        <v>116492.63</v>
      </c>
      <c r="D339" s="2" t="s">
        <v>609</v>
      </c>
      <c r="E339" s="159" t="s">
        <v>685</v>
      </c>
      <c r="F339" s="71">
        <f t="shared" si="57"/>
        <v>3.688250056184472E-4</v>
      </c>
      <c r="G339" s="71" t="str">
        <f t="shared" si="58"/>
        <v xml:space="preserve"> </v>
      </c>
      <c r="H339" s="71">
        <f t="shared" si="59"/>
        <v>5.6633205966156455E-4</v>
      </c>
      <c r="I339" s="71" t="str">
        <f t="shared" si="60"/>
        <v xml:space="preserve"> </v>
      </c>
      <c r="J339" s="71" t="str">
        <f t="shared" si="61"/>
        <v xml:space="preserve"> </v>
      </c>
      <c r="K339" s="71" t="str">
        <f t="shared" si="62"/>
        <v xml:space="preserve"> </v>
      </c>
      <c r="L339" s="71" t="str">
        <f t="shared" si="62"/>
        <v xml:space="preserve"> </v>
      </c>
      <c r="M339" s="9">
        <f t="shared" si="66"/>
        <v>5.630505222408138E-4</v>
      </c>
      <c r="N339" s="9">
        <f t="shared" si="63"/>
        <v>4.8510402418085261E-4</v>
      </c>
      <c r="O339" s="71">
        <f t="shared" si="64"/>
        <v>4.2536949814745556E-4</v>
      </c>
      <c r="P339" s="2" t="s">
        <v>14</v>
      </c>
    </row>
    <row r="340" spans="2:16">
      <c r="B340" s="2" t="s">
        <v>1011</v>
      </c>
      <c r="C340" s="160">
        <v>656962.93000000005</v>
      </c>
      <c r="D340" s="2" t="s">
        <v>609</v>
      </c>
      <c r="E340" s="159" t="s">
        <v>685</v>
      </c>
      <c r="F340" s="71">
        <f t="shared" si="57"/>
        <v>2.0799973041072343E-3</v>
      </c>
      <c r="G340" s="71" t="str">
        <f t="shared" si="58"/>
        <v xml:space="preserve"> </v>
      </c>
      <c r="H340" s="71">
        <f t="shared" si="59"/>
        <v>3.1938429861888794E-3</v>
      </c>
      <c r="I340" s="71" t="str">
        <f t="shared" si="60"/>
        <v xml:space="preserve"> </v>
      </c>
      <c r="J340" s="71" t="str">
        <f t="shared" si="61"/>
        <v xml:space="preserve"> </v>
      </c>
      <c r="K340" s="71" t="str">
        <f t="shared" si="62"/>
        <v xml:space="preserve"> </v>
      </c>
      <c r="L340" s="71" t="str">
        <f t="shared" si="62"/>
        <v xml:space="preserve"> </v>
      </c>
      <c r="M340" s="9">
        <f t="shared" si="66"/>
        <v>3.1753366786324184E-3</v>
      </c>
      <c r="N340" s="9">
        <f t="shared" si="63"/>
        <v>2.7357555673748956E-3</v>
      </c>
      <c r="O340" s="71">
        <f t="shared" si="64"/>
        <v>2.3988813012083424E-3</v>
      </c>
      <c r="P340" s="2" t="s">
        <v>14</v>
      </c>
    </row>
    <row r="341" spans="2:16">
      <c r="B341" s="2" t="s">
        <v>1012</v>
      </c>
      <c r="C341" s="160">
        <v>724135.71000000008</v>
      </c>
      <c r="D341" s="2" t="s">
        <v>609</v>
      </c>
      <c r="E341" s="159" t="s">
        <v>685</v>
      </c>
      <c r="F341" s="71">
        <f t="shared" si="57"/>
        <v>2.2926717107276937E-3</v>
      </c>
      <c r="G341" s="71" t="str">
        <f t="shared" si="58"/>
        <v xml:space="preserve"> </v>
      </c>
      <c r="H341" s="71">
        <f t="shared" si="59"/>
        <v>3.5204052661424968E-3</v>
      </c>
      <c r="I341" s="71" t="str">
        <f t="shared" si="60"/>
        <v xml:space="preserve"> </v>
      </c>
      <c r="J341" s="71" t="str">
        <f t="shared" si="61"/>
        <v xml:space="preserve"> </v>
      </c>
      <c r="K341" s="71" t="str">
        <f t="shared" si="62"/>
        <v xml:space="preserve"> </v>
      </c>
      <c r="L341" s="71" t="str">
        <f t="shared" si="62"/>
        <v xml:space="preserve"> </v>
      </c>
      <c r="M341" s="9">
        <f t="shared" si="66"/>
        <v>3.5000067359516438E-3</v>
      </c>
      <c r="N341" s="9">
        <f t="shared" si="63"/>
        <v>3.0154795799018264E-3</v>
      </c>
      <c r="O341" s="71">
        <f t="shared" si="64"/>
        <v>2.6441607812730424E-3</v>
      </c>
      <c r="P341" s="2" t="s">
        <v>14</v>
      </c>
    </row>
    <row r="342" spans="2:16">
      <c r="B342" s="2" t="s">
        <v>1013</v>
      </c>
      <c r="C342" s="160">
        <v>2367571.2999999998</v>
      </c>
      <c r="D342" s="2" t="s">
        <v>609</v>
      </c>
      <c r="E342" s="159" t="s">
        <v>685</v>
      </c>
      <c r="F342" s="71">
        <f t="shared" si="57"/>
        <v>7.4959205404202325E-3</v>
      </c>
      <c r="G342" s="71" t="str">
        <f t="shared" si="58"/>
        <v xml:space="preserve"> </v>
      </c>
      <c r="H342" s="71">
        <f t="shared" si="59"/>
        <v>1.1510011669618994E-2</v>
      </c>
      <c r="I342" s="71" t="str">
        <f t="shared" si="60"/>
        <v xml:space="preserve"> </v>
      </c>
      <c r="J342" s="71" t="str">
        <f t="shared" si="61"/>
        <v xml:space="preserve"> </v>
      </c>
      <c r="K342" s="71" t="str">
        <f t="shared" si="62"/>
        <v xml:space="preserve"> </v>
      </c>
      <c r="L342" s="71" t="str">
        <f t="shared" si="62"/>
        <v xml:space="preserve"> </v>
      </c>
      <c r="M342" s="9">
        <f t="shared" si="66"/>
        <v>1.1443318404841253E-2</v>
      </c>
      <c r="N342" s="9">
        <f t="shared" si="63"/>
        <v>9.8591504472436801E-3</v>
      </c>
      <c r="O342" s="71">
        <f t="shared" si="64"/>
        <v>8.6451187144570337E-3</v>
      </c>
      <c r="P342" s="2" t="s">
        <v>14</v>
      </c>
    </row>
    <row r="343" spans="2:16">
      <c r="B343" s="2" t="s">
        <v>1014</v>
      </c>
      <c r="C343" s="160">
        <v>1114249.46</v>
      </c>
      <c r="D343" s="2" t="s">
        <v>609</v>
      </c>
      <c r="E343" s="159" t="s">
        <v>685</v>
      </c>
      <c r="F343" s="71">
        <f t="shared" si="57"/>
        <v>3.5278031180586422E-3</v>
      </c>
      <c r="G343" s="71" t="str">
        <f t="shared" si="58"/>
        <v xml:space="preserve"> </v>
      </c>
      <c r="H343" s="71">
        <f t="shared" si="59"/>
        <v>5.4169537734583377E-3</v>
      </c>
      <c r="I343" s="71" t="str">
        <f t="shared" si="60"/>
        <v xml:space="preserve"> </v>
      </c>
      <c r="J343" s="71" t="str">
        <f t="shared" si="61"/>
        <v xml:space="preserve"> </v>
      </c>
      <c r="K343" s="71" t="str">
        <f t="shared" ref="K343:L362" si="67">IF($E343=$K$2,$C343/SUMIF($E:$E,$K$2,$C:$C)," ")</f>
        <v xml:space="preserve"> </v>
      </c>
      <c r="L343" s="71" t="str">
        <f t="shared" si="67"/>
        <v xml:space="preserve"> </v>
      </c>
      <c r="M343" s="9">
        <f t="shared" si="66"/>
        <v>5.3855659397469592E-3</v>
      </c>
      <c r="N343" s="9">
        <f t="shared" si="63"/>
        <v>4.6400093893265342E-3</v>
      </c>
      <c r="O343" s="71">
        <f t="shared" si="64"/>
        <v>4.0686499533169893E-3</v>
      </c>
      <c r="P343" s="2" t="s">
        <v>14</v>
      </c>
    </row>
    <row r="344" spans="2:16">
      <c r="B344" s="2" t="s">
        <v>1015</v>
      </c>
      <c r="C344" s="160">
        <v>879836.9800000001</v>
      </c>
      <c r="D344" s="2" t="s">
        <v>609</v>
      </c>
      <c r="E344" s="159" t="s">
        <v>685</v>
      </c>
      <c r="F344" s="71">
        <f t="shared" si="57"/>
        <v>2.7856344138836734E-3</v>
      </c>
      <c r="G344" s="71" t="str">
        <f t="shared" si="58"/>
        <v xml:space="preserve"> </v>
      </c>
      <c r="H344" s="71">
        <f t="shared" si="59"/>
        <v>4.2773511856484892E-3</v>
      </c>
      <c r="I344" s="71" t="str">
        <f t="shared" si="60"/>
        <v xml:space="preserve"> </v>
      </c>
      <c r="J344" s="71" t="str">
        <f t="shared" si="61"/>
        <v xml:space="preserve"> </v>
      </c>
      <c r="K344" s="71" t="str">
        <f t="shared" si="67"/>
        <v xml:space="preserve"> </v>
      </c>
      <c r="L344" s="71" t="str">
        <f t="shared" si="67"/>
        <v xml:space="preserve"> </v>
      </c>
      <c r="M344" s="9">
        <f t="shared" si="66"/>
        <v>4.2525666308313283E-3</v>
      </c>
      <c r="N344" s="9">
        <f t="shared" si="63"/>
        <v>3.6638580451066162E-3</v>
      </c>
      <c r="O344" s="71">
        <f t="shared" si="64"/>
        <v>3.2126995041160365E-3</v>
      </c>
      <c r="P344" s="2" t="s">
        <v>14</v>
      </c>
    </row>
    <row r="345" spans="2:16">
      <c r="B345" s="2" t="s">
        <v>1016</v>
      </c>
      <c r="C345" s="160">
        <v>1172065.79</v>
      </c>
      <c r="D345" s="2" t="s">
        <v>609</v>
      </c>
      <c r="E345" s="159" t="s">
        <v>685</v>
      </c>
      <c r="F345" s="71">
        <f t="shared" si="57"/>
        <v>3.710854253886617E-3</v>
      </c>
      <c r="G345" s="71" t="str">
        <f t="shared" si="58"/>
        <v xml:space="preserve"> </v>
      </c>
      <c r="H345" s="71">
        <f t="shared" si="59"/>
        <v>5.6980294196255915E-3</v>
      </c>
      <c r="I345" s="71" t="str">
        <f t="shared" si="60"/>
        <v xml:space="preserve"> </v>
      </c>
      <c r="J345" s="71" t="str">
        <f t="shared" si="61"/>
        <v xml:space="preserve"> </v>
      </c>
      <c r="K345" s="71" t="str">
        <f t="shared" si="67"/>
        <v xml:space="preserve"> </v>
      </c>
      <c r="L345" s="71" t="str">
        <f t="shared" si="67"/>
        <v xml:space="preserve"> </v>
      </c>
      <c r="M345" s="9">
        <f t="shared" si="66"/>
        <v>5.665012929659945E-3</v>
      </c>
      <c r="N345" s="9">
        <f t="shared" si="63"/>
        <v>4.8807708378951539E-3</v>
      </c>
      <c r="O345" s="71">
        <f t="shared" si="64"/>
        <v>4.2797646244925628E-3</v>
      </c>
      <c r="P345" s="2" t="s">
        <v>14</v>
      </c>
    </row>
    <row r="346" spans="2:16">
      <c r="B346" s="2" t="s">
        <v>1017</v>
      </c>
      <c r="C346" s="160">
        <v>92223.18</v>
      </c>
      <c r="D346" s="2" t="s">
        <v>609</v>
      </c>
      <c r="E346" s="159" t="s">
        <v>685</v>
      </c>
      <c r="F346" s="71">
        <f t="shared" si="57"/>
        <v>2.9198598127324504E-4</v>
      </c>
      <c r="G346" s="71" t="str">
        <f t="shared" si="58"/>
        <v xml:space="preserve"> </v>
      </c>
      <c r="H346" s="71">
        <f t="shared" si="59"/>
        <v>4.4834547454151562E-4</v>
      </c>
      <c r="I346" s="71" t="str">
        <f t="shared" si="60"/>
        <v xml:space="preserve"> </v>
      </c>
      <c r="J346" s="71" t="str">
        <f t="shared" si="61"/>
        <v xml:space="preserve"> </v>
      </c>
      <c r="K346" s="71" t="str">
        <f t="shared" si="67"/>
        <v xml:space="preserve"> </v>
      </c>
      <c r="L346" s="71" t="str">
        <f t="shared" si="67"/>
        <v xml:space="preserve"> </v>
      </c>
      <c r="M346" s="9">
        <f t="shared" si="66"/>
        <v>4.4574759503419718E-4</v>
      </c>
      <c r="N346" s="9">
        <f t="shared" si="63"/>
        <v>3.8404005249735644E-4</v>
      </c>
      <c r="O346" s="71">
        <f t="shared" si="64"/>
        <v>3.3675029737213812E-4</v>
      </c>
      <c r="P346" s="2" t="s">
        <v>14</v>
      </c>
    </row>
    <row r="347" spans="2:16">
      <c r="B347" s="2" t="s">
        <v>1018</v>
      </c>
      <c r="C347" s="160">
        <v>16954.23</v>
      </c>
      <c r="D347" s="2" t="s">
        <v>609</v>
      </c>
      <c r="E347" s="159" t="s">
        <v>685</v>
      </c>
      <c r="F347" s="71">
        <f t="shared" si="57"/>
        <v>5.3678451375047897E-5</v>
      </c>
      <c r="G347" s="71" t="str">
        <f t="shared" si="58"/>
        <v xml:space="preserve"> </v>
      </c>
      <c r="H347" s="71">
        <f t="shared" si="59"/>
        <v>8.2423445980023684E-5</v>
      </c>
      <c r="I347" s="71" t="str">
        <f t="shared" si="60"/>
        <v xml:space="preserve"> </v>
      </c>
      <c r="J347" s="71" t="str">
        <f t="shared" si="61"/>
        <v xml:space="preserve"> </v>
      </c>
      <c r="K347" s="71" t="str">
        <f t="shared" si="67"/>
        <v xml:space="preserve"> </v>
      </c>
      <c r="L347" s="71" t="str">
        <f t="shared" si="67"/>
        <v xml:space="preserve"> </v>
      </c>
      <c r="M347" s="9">
        <f t="shared" si="66"/>
        <v>8.1945854048370899E-5</v>
      </c>
      <c r="N347" s="9">
        <f t="shared" si="63"/>
        <v>7.06015925633041E-5</v>
      </c>
      <c r="O347" s="71">
        <f t="shared" si="64"/>
        <v>6.1907884701174098E-5</v>
      </c>
      <c r="P347" s="2" t="s">
        <v>14</v>
      </c>
    </row>
    <row r="348" spans="2:16">
      <c r="B348" s="2" t="s">
        <v>1019</v>
      </c>
      <c r="C348" s="160">
        <v>163709.95000000001</v>
      </c>
      <c r="D348" s="2" t="s">
        <v>609</v>
      </c>
      <c r="E348" s="159" t="s">
        <v>685</v>
      </c>
      <c r="F348" s="71">
        <f t="shared" si="57"/>
        <v>5.1831882607977612E-4</v>
      </c>
      <c r="G348" s="71" t="str">
        <f t="shared" si="58"/>
        <v xml:space="preserve"> </v>
      </c>
      <c r="H348" s="71">
        <f t="shared" si="59"/>
        <v>7.9588033312143224E-4</v>
      </c>
      <c r="I348" s="71" t="str">
        <f t="shared" si="60"/>
        <v xml:space="preserve"> </v>
      </c>
      <c r="J348" s="71" t="str">
        <f t="shared" si="61"/>
        <v xml:space="preserve"> </v>
      </c>
      <c r="K348" s="71" t="str">
        <f t="shared" si="67"/>
        <v xml:space="preserve"> </v>
      </c>
      <c r="L348" s="71" t="str">
        <f t="shared" si="67"/>
        <v xml:space="preserve"> </v>
      </c>
      <c r="M348" s="9">
        <f t="shared" si="66"/>
        <v>7.9126870810211365E-4</v>
      </c>
      <c r="N348" s="9">
        <f t="shared" si="63"/>
        <v>6.8172858268755862E-4</v>
      </c>
      <c r="O348" s="71">
        <f t="shared" si="64"/>
        <v>5.9778218822293771E-4</v>
      </c>
      <c r="P348" s="2" t="s">
        <v>14</v>
      </c>
    </row>
    <row r="349" spans="2:16">
      <c r="B349" s="2" t="s">
        <v>1020</v>
      </c>
      <c r="C349" s="160">
        <v>53058.559999999998</v>
      </c>
      <c r="D349" s="2" t="s">
        <v>609</v>
      </c>
      <c r="E349" s="159" t="s">
        <v>685</v>
      </c>
      <c r="F349" s="71">
        <f t="shared" si="57"/>
        <v>1.6798765458472966E-4</v>
      </c>
      <c r="G349" s="71" t="str">
        <f t="shared" si="58"/>
        <v xml:space="preserve"> </v>
      </c>
      <c r="H349" s="71">
        <f t="shared" si="59"/>
        <v>2.5794561911321511E-4</v>
      </c>
      <c r="I349" s="71" t="str">
        <f t="shared" si="60"/>
        <v xml:space="preserve"> </v>
      </c>
      <c r="J349" s="71" t="str">
        <f t="shared" si="61"/>
        <v xml:space="preserve"> </v>
      </c>
      <c r="K349" s="71" t="str">
        <f t="shared" si="67"/>
        <v xml:space="preserve"> </v>
      </c>
      <c r="L349" s="71" t="str">
        <f t="shared" si="67"/>
        <v xml:space="preserve"> </v>
      </c>
      <c r="M349" s="9">
        <f t="shared" si="66"/>
        <v>2.5645098679071416E-4</v>
      </c>
      <c r="N349" s="9">
        <f t="shared" si="63"/>
        <v>2.2094892160337711E-4</v>
      </c>
      <c r="O349" s="71">
        <f t="shared" si="64"/>
        <v>1.9374181044437452E-4</v>
      </c>
      <c r="P349" s="2" t="s">
        <v>14</v>
      </c>
    </row>
    <row r="350" spans="2:16">
      <c r="B350" s="2" t="s">
        <v>1021</v>
      </c>
      <c r="C350" s="160">
        <v>153798.26</v>
      </c>
      <c r="D350" s="2" t="s">
        <v>609</v>
      </c>
      <c r="E350" s="159" t="s">
        <v>685</v>
      </c>
      <c r="F350" s="71">
        <f t="shared" si="57"/>
        <v>4.8693762093453811E-4</v>
      </c>
      <c r="G350" s="71" t="str">
        <f t="shared" si="58"/>
        <v xml:space="preserve"> </v>
      </c>
      <c r="H350" s="71">
        <f t="shared" si="59"/>
        <v>7.4769438511401807E-4</v>
      </c>
      <c r="I350" s="71" t="str">
        <f t="shared" si="60"/>
        <v xml:space="preserve"> </v>
      </c>
      <c r="J350" s="71" t="str">
        <f t="shared" si="61"/>
        <v xml:space="preserve"> </v>
      </c>
      <c r="K350" s="71" t="str">
        <f t="shared" si="67"/>
        <v xml:space="preserve"> </v>
      </c>
      <c r="L350" s="71" t="str">
        <f t="shared" si="67"/>
        <v xml:space="preserve"> </v>
      </c>
      <c r="M350" s="9">
        <f t="shared" si="66"/>
        <v>7.4336196729980666E-4</v>
      </c>
      <c r="N350" s="9">
        <f t="shared" si="63"/>
        <v>6.4045386251484798E-4</v>
      </c>
      <c r="O350" s="71">
        <f t="shared" si="64"/>
        <v>5.6158993639470486E-4</v>
      </c>
      <c r="P350" s="2" t="s">
        <v>14</v>
      </c>
    </row>
    <row r="351" spans="2:16">
      <c r="B351" s="2" t="s">
        <v>1022</v>
      </c>
      <c r="C351" s="160">
        <v>583966.77</v>
      </c>
      <c r="D351" s="2" t="s">
        <v>609</v>
      </c>
      <c r="E351" s="159" t="s">
        <v>685</v>
      </c>
      <c r="F351" s="71">
        <f t="shared" si="57"/>
        <v>1.8488856095551837E-3</v>
      </c>
      <c r="G351" s="71" t="str">
        <f t="shared" si="58"/>
        <v xml:space="preserve"> </v>
      </c>
      <c r="H351" s="71">
        <f t="shared" si="59"/>
        <v>2.838970187453156E-3</v>
      </c>
      <c r="I351" s="71" t="str">
        <f t="shared" si="60"/>
        <v xml:space="preserve"> </v>
      </c>
      <c r="J351" s="71" t="str">
        <f t="shared" si="61"/>
        <v xml:space="preserve"> </v>
      </c>
      <c r="K351" s="71" t="str">
        <f t="shared" si="67"/>
        <v xml:space="preserve"> </v>
      </c>
      <c r="L351" s="71" t="str">
        <f t="shared" si="67"/>
        <v xml:space="preserve"> </v>
      </c>
      <c r="M351" s="9">
        <f t="shared" si="66"/>
        <v>2.8225201441480136E-3</v>
      </c>
      <c r="N351" s="9">
        <f t="shared" si="63"/>
        <v>2.4317815651933895E-3</v>
      </c>
      <c r="O351" s="71">
        <f t="shared" si="64"/>
        <v>2.1323379160526346E-3</v>
      </c>
      <c r="P351" s="2" t="s">
        <v>14</v>
      </c>
    </row>
    <row r="352" spans="2:16">
      <c r="B352" s="2" t="s">
        <v>1023</v>
      </c>
      <c r="C352" s="160">
        <v>501964.00999999989</v>
      </c>
      <c r="D352" s="2" t="s">
        <v>609</v>
      </c>
      <c r="E352" s="159" t="s">
        <v>685</v>
      </c>
      <c r="F352" s="71">
        <f t="shared" si="57"/>
        <v>1.5892582973575946E-3</v>
      </c>
      <c r="G352" s="71" t="str">
        <f t="shared" si="58"/>
        <v xml:space="preserve"> </v>
      </c>
      <c r="H352" s="71">
        <f t="shared" si="59"/>
        <v>2.4403115601328434E-3</v>
      </c>
      <c r="I352" s="71" t="str">
        <f t="shared" si="60"/>
        <v xml:space="preserve"> </v>
      </c>
      <c r="J352" s="71" t="str">
        <f t="shared" si="61"/>
        <v xml:space="preserve"> </v>
      </c>
      <c r="K352" s="71" t="str">
        <f t="shared" si="67"/>
        <v xml:space="preserve"> </v>
      </c>
      <c r="L352" s="71" t="str">
        <f t="shared" si="67"/>
        <v xml:space="preserve"> </v>
      </c>
      <c r="M352" s="9">
        <f t="shared" si="66"/>
        <v>2.4261714923647362E-3</v>
      </c>
      <c r="N352" s="9">
        <f t="shared" si="63"/>
        <v>2.0903018606838707E-3</v>
      </c>
      <c r="O352" s="71">
        <f t="shared" si="64"/>
        <v>1.8329071892512368E-3</v>
      </c>
      <c r="P352" s="2" t="s">
        <v>14</v>
      </c>
    </row>
    <row r="353" spans="2:16">
      <c r="B353" s="2" t="s">
        <v>1024</v>
      </c>
      <c r="C353" s="160">
        <v>53568.780000000006</v>
      </c>
      <c r="D353" s="2" t="s">
        <v>609</v>
      </c>
      <c r="E353" s="159" t="s">
        <v>685</v>
      </c>
      <c r="F353" s="71">
        <f t="shared" si="57"/>
        <v>1.6960305200829754E-4</v>
      </c>
      <c r="G353" s="71" t="str">
        <f t="shared" si="58"/>
        <v xml:space="preserve"> </v>
      </c>
      <c r="H353" s="71">
        <f t="shared" si="59"/>
        <v>2.6042606739119225E-4</v>
      </c>
      <c r="I353" s="71" t="str">
        <f t="shared" si="60"/>
        <v xml:space="preserve"> </v>
      </c>
      <c r="J353" s="71" t="str">
        <f t="shared" si="61"/>
        <v xml:space="preserve"> </v>
      </c>
      <c r="K353" s="71" t="str">
        <f t="shared" si="67"/>
        <v xml:space="preserve"> </v>
      </c>
      <c r="L353" s="71" t="str">
        <f t="shared" si="67"/>
        <v xml:space="preserve"> </v>
      </c>
      <c r="M353" s="9">
        <f t="shared" si="66"/>
        <v>2.5891706243393481E-4</v>
      </c>
      <c r="N353" s="9">
        <f t="shared" si="63"/>
        <v>2.2307360344134026E-4</v>
      </c>
      <c r="O353" s="71">
        <f t="shared" si="64"/>
        <v>1.9560486414437939E-4</v>
      </c>
      <c r="P353" s="2" t="s">
        <v>14</v>
      </c>
    </row>
    <row r="354" spans="2:16">
      <c r="B354" s="2" t="s">
        <v>1025</v>
      </c>
      <c r="C354" s="160">
        <v>64812.5</v>
      </c>
      <c r="D354" s="2" t="s">
        <v>609</v>
      </c>
      <c r="E354" s="159" t="s">
        <v>685</v>
      </c>
      <c r="F354" s="71">
        <f t="shared" si="57"/>
        <v>2.052015709203716E-4</v>
      </c>
      <c r="G354" s="71" t="str">
        <f t="shared" si="58"/>
        <v xml:space="preserve"> </v>
      </c>
      <c r="H354" s="71">
        <f t="shared" si="59"/>
        <v>3.150877151354137E-4</v>
      </c>
      <c r="I354" s="71" t="str">
        <f t="shared" si="60"/>
        <v xml:space="preserve"> </v>
      </c>
      <c r="J354" s="71" t="str">
        <f t="shared" si="61"/>
        <v xml:space="preserve"> </v>
      </c>
      <c r="K354" s="71" t="str">
        <f t="shared" si="67"/>
        <v xml:space="preserve"> </v>
      </c>
      <c r="L354" s="71" t="str">
        <f t="shared" si="67"/>
        <v xml:space="preserve"> </v>
      </c>
      <c r="M354" s="9">
        <f t="shared" si="66"/>
        <v>3.1326198037363173E-4</v>
      </c>
      <c r="N354" s="9">
        <f t="shared" si="63"/>
        <v>2.6989522485003137E-4</v>
      </c>
      <c r="O354" s="71">
        <f t="shared" si="64"/>
        <v>2.3666098532312268E-4</v>
      </c>
      <c r="P354" s="2" t="s">
        <v>14</v>
      </c>
    </row>
    <row r="355" spans="2:16">
      <c r="B355" s="2" t="s">
        <v>1026</v>
      </c>
      <c r="C355" s="160">
        <v>310981.67</v>
      </c>
      <c r="D355" s="2" t="s">
        <v>609</v>
      </c>
      <c r="E355" s="159" t="s">
        <v>685</v>
      </c>
      <c r="F355" s="71">
        <f t="shared" si="57"/>
        <v>9.8459289815144607E-4</v>
      </c>
      <c r="G355" s="71" t="str">
        <f t="shared" si="58"/>
        <v xml:space="preserve"> </v>
      </c>
      <c r="H355" s="71">
        <f t="shared" si="59"/>
        <v>1.5118457681665609E-3</v>
      </c>
      <c r="I355" s="71" t="str">
        <f t="shared" si="60"/>
        <v xml:space="preserve"> </v>
      </c>
      <c r="J355" s="71" t="str">
        <f t="shared" si="61"/>
        <v xml:space="preserve"> </v>
      </c>
      <c r="K355" s="71" t="str">
        <f t="shared" si="67"/>
        <v xml:space="preserve"> </v>
      </c>
      <c r="L355" s="71" t="str">
        <f t="shared" si="67"/>
        <v xml:space="preserve"> </v>
      </c>
      <c r="M355" s="9">
        <f t="shared" si="66"/>
        <v>1.5030855746051954E-3</v>
      </c>
      <c r="N355" s="9">
        <f t="shared" si="63"/>
        <v>1.2950043239944185E-3</v>
      </c>
      <c r="O355" s="71">
        <f t="shared" si="64"/>
        <v>1.1355406509489709E-3</v>
      </c>
      <c r="P355" s="2" t="s">
        <v>14</v>
      </c>
    </row>
    <row r="356" spans="2:16">
      <c r="B356" s="2" t="s">
        <v>1027</v>
      </c>
      <c r="C356" s="160">
        <v>220819.64</v>
      </c>
      <c r="D356" s="2" t="s">
        <v>609</v>
      </c>
      <c r="E356" s="159" t="s">
        <v>685</v>
      </c>
      <c r="F356" s="71">
        <f t="shared" si="57"/>
        <v>6.9913268301748782E-4</v>
      </c>
      <c r="G356" s="71" t="str">
        <f t="shared" si="58"/>
        <v xml:space="preserve"> </v>
      </c>
      <c r="H356" s="71">
        <f t="shared" si="59"/>
        <v>1.0735206298881329E-3</v>
      </c>
      <c r="I356" s="71" t="str">
        <f t="shared" si="60"/>
        <v xml:space="preserve"> </v>
      </c>
      <c r="J356" s="71" t="str">
        <f t="shared" si="61"/>
        <v xml:space="preserve"> </v>
      </c>
      <c r="K356" s="71" t="str">
        <f t="shared" si="67"/>
        <v xml:space="preserve"> </v>
      </c>
      <c r="L356" s="71" t="str">
        <f t="shared" si="67"/>
        <v xml:space="preserve"> </v>
      </c>
      <c r="M356" s="9">
        <f t="shared" si="66"/>
        <v>1.0673002542995939E-3</v>
      </c>
      <c r="N356" s="9">
        <f t="shared" si="63"/>
        <v>9.1954740812502189E-4</v>
      </c>
      <c r="O356" s="71">
        <f t="shared" si="64"/>
        <v>8.0631658370063249E-4</v>
      </c>
      <c r="P356" s="2" t="s">
        <v>14</v>
      </c>
    </row>
    <row r="357" spans="2:16">
      <c r="B357" s="2" t="s">
        <v>1028</v>
      </c>
      <c r="C357" s="160">
        <v>105552.38</v>
      </c>
      <c r="D357" s="2" t="s">
        <v>609</v>
      </c>
      <c r="E357" s="159" t="s">
        <v>685</v>
      </c>
      <c r="F357" s="71">
        <f t="shared" si="57"/>
        <v>3.3418729705510534E-4</v>
      </c>
      <c r="G357" s="71" t="str">
        <f t="shared" si="58"/>
        <v xml:space="preserve"> </v>
      </c>
      <c r="H357" s="71">
        <f t="shared" si="59"/>
        <v>5.1314573949940117E-4</v>
      </c>
      <c r="I357" s="71" t="str">
        <f t="shared" si="60"/>
        <v xml:space="preserve"> </v>
      </c>
      <c r="J357" s="71" t="str">
        <f t="shared" si="61"/>
        <v xml:space="preserve"> </v>
      </c>
      <c r="K357" s="71" t="str">
        <f t="shared" si="67"/>
        <v xml:space="preserve"> </v>
      </c>
      <c r="L357" s="71" t="str">
        <f t="shared" si="67"/>
        <v xml:space="preserve"> </v>
      </c>
      <c r="M357" s="9">
        <f t="shared" si="66"/>
        <v>5.1017238328949078E-4</v>
      </c>
      <c r="N357" s="9">
        <f t="shared" si="63"/>
        <v>4.3954612665081513E-4</v>
      </c>
      <c r="O357" s="71">
        <f t="shared" si="64"/>
        <v>3.8542148897204503E-4</v>
      </c>
      <c r="P357" s="2" t="s">
        <v>14</v>
      </c>
    </row>
    <row r="358" spans="2:16">
      <c r="B358" s="2" t="s">
        <v>1029</v>
      </c>
      <c r="C358" s="160">
        <v>143155.26999999999</v>
      </c>
      <c r="D358" s="2" t="s">
        <v>609</v>
      </c>
      <c r="E358" s="159" t="s">
        <v>685</v>
      </c>
      <c r="F358" s="71">
        <f t="shared" si="57"/>
        <v>4.5324106136208203E-4</v>
      </c>
      <c r="G358" s="71" t="str">
        <f t="shared" si="58"/>
        <v xml:space="preserve"> </v>
      </c>
      <c r="H358" s="71">
        <f t="shared" si="59"/>
        <v>6.9595320245158319E-4</v>
      </c>
      <c r="I358" s="71" t="str">
        <f t="shared" si="60"/>
        <v xml:space="preserve"> </v>
      </c>
      <c r="J358" s="71" t="str">
        <f t="shared" si="61"/>
        <v xml:space="preserve"> </v>
      </c>
      <c r="K358" s="71" t="str">
        <f t="shared" si="67"/>
        <v xml:space="preserve"> </v>
      </c>
      <c r="L358" s="71" t="str">
        <f t="shared" si="67"/>
        <v xml:space="preserve"> </v>
      </c>
      <c r="M358" s="9">
        <f t="shared" si="66"/>
        <v>6.9192059218703102E-4</v>
      </c>
      <c r="N358" s="9">
        <f t="shared" si="63"/>
        <v>5.961338288928362E-4</v>
      </c>
      <c r="O358" s="71">
        <f t="shared" si="64"/>
        <v>5.22727363585692E-4</v>
      </c>
      <c r="P358" s="2" t="s">
        <v>14</v>
      </c>
    </row>
    <row r="359" spans="2:16">
      <c r="B359" s="2" t="s">
        <v>1030</v>
      </c>
      <c r="C359" s="160">
        <v>53464.51</v>
      </c>
      <c r="D359" s="2" t="s">
        <v>609</v>
      </c>
      <c r="E359" s="159" t="s">
        <v>685</v>
      </c>
      <c r="F359" s="71">
        <f t="shared" si="57"/>
        <v>1.692729248291289E-4</v>
      </c>
      <c r="G359" s="71" t="str">
        <f t="shared" si="58"/>
        <v xml:space="preserve"> </v>
      </c>
      <c r="H359" s="71">
        <f t="shared" si="59"/>
        <v>2.5991915597661682E-4</v>
      </c>
      <c r="I359" s="71" t="str">
        <f t="shared" si="60"/>
        <v xml:space="preserve"> </v>
      </c>
      <c r="J359" s="71" t="str">
        <f t="shared" si="61"/>
        <v xml:space="preserve"> </v>
      </c>
      <c r="K359" s="71" t="str">
        <f t="shared" si="67"/>
        <v xml:space="preserve"> </v>
      </c>
      <c r="L359" s="71" t="str">
        <f t="shared" si="67"/>
        <v xml:space="preserve"> </v>
      </c>
      <c r="M359" s="9">
        <f t="shared" si="66"/>
        <v>2.5841308825158479E-4</v>
      </c>
      <c r="N359" s="9">
        <f t="shared" si="63"/>
        <v>2.2263939746108776E-4</v>
      </c>
      <c r="O359" s="71">
        <f t="shared" si="64"/>
        <v>1.9522412522920651E-4</v>
      </c>
      <c r="P359" s="2" t="s">
        <v>14</v>
      </c>
    </row>
    <row r="360" spans="2:16">
      <c r="B360" s="2" t="s">
        <v>1031</v>
      </c>
      <c r="C360" s="160">
        <v>394058.11</v>
      </c>
      <c r="D360" s="2" t="s">
        <v>609</v>
      </c>
      <c r="E360" s="159" t="s">
        <v>685</v>
      </c>
      <c r="F360" s="71">
        <f t="shared" si="57"/>
        <v>1.2476195673043408E-3</v>
      </c>
      <c r="G360" s="71" t="str">
        <f t="shared" si="58"/>
        <v xml:space="preserve"> </v>
      </c>
      <c r="H360" s="71">
        <f t="shared" si="59"/>
        <v>1.9157241197373888E-3</v>
      </c>
      <c r="I360" s="71" t="str">
        <f t="shared" si="60"/>
        <v xml:space="preserve"> </v>
      </c>
      <c r="J360" s="71" t="str">
        <f t="shared" si="61"/>
        <v xml:space="preserve"> </v>
      </c>
      <c r="K360" s="71" t="str">
        <f t="shared" si="67"/>
        <v xml:space="preserve"> </v>
      </c>
      <c r="L360" s="71" t="str">
        <f t="shared" si="67"/>
        <v xml:space="preserve"> </v>
      </c>
      <c r="M360" s="9">
        <f t="shared" si="66"/>
        <v>1.9046237056260817E-3</v>
      </c>
      <c r="N360" s="9">
        <f t="shared" si="63"/>
        <v>1.6409550966623473E-3</v>
      </c>
      <c r="O360" s="71">
        <f t="shared" si="64"/>
        <v>1.4388918894837797E-3</v>
      </c>
      <c r="P360" s="2" t="s">
        <v>14</v>
      </c>
    </row>
    <row r="361" spans="2:16">
      <c r="B361" s="2" t="s">
        <v>1032</v>
      </c>
      <c r="C361" s="160">
        <v>57532.329999999994</v>
      </c>
      <c r="D361" s="2" t="s">
        <v>609</v>
      </c>
      <c r="E361" s="159" t="s">
        <v>685</v>
      </c>
      <c r="F361" s="71">
        <f t="shared" si="57"/>
        <v>1.82151969060123E-4</v>
      </c>
      <c r="G361" s="71" t="str">
        <f t="shared" si="58"/>
        <v xml:space="preserve"> </v>
      </c>
      <c r="H361" s="71">
        <f t="shared" si="59"/>
        <v>2.7969497251481757E-4</v>
      </c>
      <c r="I361" s="71" t="str">
        <f t="shared" si="60"/>
        <v xml:space="preserve"> </v>
      </c>
      <c r="J361" s="71" t="str">
        <f t="shared" si="61"/>
        <v xml:space="preserve"> </v>
      </c>
      <c r="K361" s="71" t="str">
        <f t="shared" si="67"/>
        <v xml:space="preserve"> </v>
      </c>
      <c r="L361" s="71" t="str">
        <f t="shared" si="67"/>
        <v xml:space="preserve"> </v>
      </c>
      <c r="M361" s="9">
        <f t="shared" si="66"/>
        <v>2.7807431639435761E-4</v>
      </c>
      <c r="N361" s="9">
        <f t="shared" si="63"/>
        <v>2.3957880256889031E-4</v>
      </c>
      <c r="O361" s="71">
        <f t="shared" si="64"/>
        <v>2.1007765331895932E-4</v>
      </c>
      <c r="P361" s="2" t="s">
        <v>14</v>
      </c>
    </row>
    <row r="362" spans="2:16">
      <c r="B362" s="2" t="s">
        <v>1033</v>
      </c>
      <c r="C362" s="160">
        <v>95722.49</v>
      </c>
      <c r="D362" s="2" t="s">
        <v>609</v>
      </c>
      <c r="E362" s="159" t="s">
        <v>685</v>
      </c>
      <c r="F362" s="71">
        <f t="shared" si="57"/>
        <v>3.0306507726764995E-4</v>
      </c>
      <c r="G362" s="71" t="str">
        <f t="shared" si="58"/>
        <v xml:space="preserve"> </v>
      </c>
      <c r="H362" s="71">
        <f t="shared" si="59"/>
        <v>4.6535746439610399E-4</v>
      </c>
      <c r="I362" s="71" t="str">
        <f t="shared" si="60"/>
        <v xml:space="preserve"> </v>
      </c>
      <c r="J362" s="71" t="str">
        <f t="shared" si="61"/>
        <v xml:space="preserve"> </v>
      </c>
      <c r="K362" s="71" t="str">
        <f t="shared" si="67"/>
        <v xml:space="preserve"> </v>
      </c>
      <c r="L362" s="71" t="str">
        <f t="shared" si="67"/>
        <v xml:space="preserve"> </v>
      </c>
      <c r="M362" s="9">
        <f t="shared" si="66"/>
        <v>4.6266101112740852E-4</v>
      </c>
      <c r="N362" s="9">
        <f t="shared" si="63"/>
        <v>3.9861204183999817E-4</v>
      </c>
      <c r="O362" s="71">
        <f t="shared" si="64"/>
        <v>3.4952792749828751E-4</v>
      </c>
      <c r="P362" s="2" t="s">
        <v>14</v>
      </c>
    </row>
    <row r="363" spans="2:16">
      <c r="B363" s="2" t="s">
        <v>1034</v>
      </c>
      <c r="C363" s="160">
        <v>103649.94</v>
      </c>
      <c r="D363" s="2" t="s">
        <v>609</v>
      </c>
      <c r="E363" s="159" t="s">
        <v>685</v>
      </c>
      <c r="F363" s="71">
        <f t="shared" si="57"/>
        <v>3.2816401949935985E-4</v>
      </c>
      <c r="G363" s="71" t="str">
        <f t="shared" si="58"/>
        <v xml:space="preserve"> </v>
      </c>
      <c r="H363" s="71">
        <f t="shared" si="59"/>
        <v>5.0389697617778551E-4</v>
      </c>
      <c r="I363" s="71" t="str">
        <f t="shared" si="60"/>
        <v xml:space="preserve"> </v>
      </c>
      <c r="J363" s="71" t="str">
        <f t="shared" si="61"/>
        <v xml:space="preserve"> </v>
      </c>
      <c r="K363" s="71" t="str">
        <f t="shared" ref="K363:L382" si="68">IF($E363=$K$2,$C363/SUMIF($E:$E,$K$2,$C:$C)," ")</f>
        <v xml:space="preserve"> </v>
      </c>
      <c r="L363" s="71" t="str">
        <f t="shared" si="68"/>
        <v xml:space="preserve"> </v>
      </c>
      <c r="M363" s="9">
        <f t="shared" si="66"/>
        <v>5.009772107233653E-4</v>
      </c>
      <c r="N363" s="9">
        <f t="shared" si="63"/>
        <v>4.3162389758136564E-4</v>
      </c>
      <c r="O363" s="71">
        <f t="shared" si="64"/>
        <v>3.7847478386241157E-4</v>
      </c>
      <c r="P363" s="2" t="s">
        <v>14</v>
      </c>
    </row>
    <row r="364" spans="2:16">
      <c r="B364" s="2" t="s">
        <v>1035</v>
      </c>
      <c r="C364" s="160">
        <v>164892.25</v>
      </c>
      <c r="D364" s="2" t="s">
        <v>609</v>
      </c>
      <c r="E364" s="159" t="s">
        <v>685</v>
      </c>
      <c r="F364" s="71">
        <f t="shared" si="57"/>
        <v>5.2206208266298388E-4</v>
      </c>
      <c r="G364" s="71" t="str">
        <f t="shared" si="58"/>
        <v xml:space="preserve"> </v>
      </c>
      <c r="H364" s="71">
        <f t="shared" si="59"/>
        <v>8.0162811642873555E-4</v>
      </c>
      <c r="I364" s="71" t="str">
        <f t="shared" si="60"/>
        <v xml:space="preserve"> </v>
      </c>
      <c r="J364" s="71" t="str">
        <f t="shared" si="61"/>
        <v xml:space="preserve"> </v>
      </c>
      <c r="K364" s="71" t="str">
        <f t="shared" si="68"/>
        <v xml:space="preserve"> </v>
      </c>
      <c r="L364" s="71" t="str">
        <f t="shared" si="68"/>
        <v xml:space="preserve"> </v>
      </c>
      <c r="M364" s="9">
        <f t="shared" si="66"/>
        <v>7.9698318662702386E-4</v>
      </c>
      <c r="N364" s="9">
        <f t="shared" si="63"/>
        <v>6.8665197129840047E-4</v>
      </c>
      <c r="O364" s="71">
        <f t="shared" si="64"/>
        <v>6.0209932277179056E-4</v>
      </c>
      <c r="P364" s="2" t="s">
        <v>14</v>
      </c>
    </row>
    <row r="365" spans="2:16">
      <c r="B365" s="2" t="s">
        <v>1036</v>
      </c>
      <c r="C365" s="160">
        <v>99969.68</v>
      </c>
      <c r="D365" s="2" t="s">
        <v>609</v>
      </c>
      <c r="E365" s="159" t="s">
        <v>685</v>
      </c>
      <c r="F365" s="71">
        <f t="shared" si="57"/>
        <v>3.1651202129846638E-4</v>
      </c>
      <c r="G365" s="71" t="str">
        <f t="shared" si="58"/>
        <v xml:space="preserve"> </v>
      </c>
      <c r="H365" s="71">
        <f t="shared" si="59"/>
        <v>4.8600529302246422E-4</v>
      </c>
      <c r="I365" s="71" t="str">
        <f t="shared" si="60"/>
        <v xml:space="preserve"> </v>
      </c>
      <c r="J365" s="71" t="str">
        <f t="shared" si="61"/>
        <v xml:space="preserve"> </v>
      </c>
      <c r="K365" s="71" t="str">
        <f t="shared" si="68"/>
        <v xml:space="preserve"> </v>
      </c>
      <c r="L365" s="71" t="str">
        <f t="shared" si="68"/>
        <v xml:space="preserve"> </v>
      </c>
      <c r="M365" s="9">
        <f t="shared" si="66"/>
        <v>4.8318919859777426E-4</v>
      </c>
      <c r="N365" s="9">
        <f t="shared" si="63"/>
        <v>4.1629838783854476E-4</v>
      </c>
      <c r="O365" s="71">
        <f t="shared" si="64"/>
        <v>3.6503641999980361E-4</v>
      </c>
      <c r="P365" s="2" t="s">
        <v>14</v>
      </c>
    </row>
    <row r="366" spans="2:16">
      <c r="B366" s="2" t="s">
        <v>1037</v>
      </c>
      <c r="C366" s="160">
        <v>194576.63</v>
      </c>
      <c r="D366" s="2" t="s">
        <v>609</v>
      </c>
      <c r="E366" s="159" t="s">
        <v>685</v>
      </c>
      <c r="F366" s="71">
        <f t="shared" si="57"/>
        <v>6.1604520949495704E-4</v>
      </c>
      <c r="G366" s="71" t="str">
        <f t="shared" si="58"/>
        <v xml:space="preserve"> </v>
      </c>
      <c r="H366" s="71">
        <f t="shared" si="59"/>
        <v>9.4593952965012608E-4</v>
      </c>
      <c r="I366" s="71" t="str">
        <f t="shared" si="60"/>
        <v xml:space="preserve"> </v>
      </c>
      <c r="J366" s="71" t="str">
        <f t="shared" si="61"/>
        <v xml:space="preserve"> </v>
      </c>
      <c r="K366" s="71" t="str">
        <f t="shared" si="68"/>
        <v xml:space="preserve"> </v>
      </c>
      <c r="L366" s="71" t="str">
        <f t="shared" si="68"/>
        <v xml:space="preserve"> </v>
      </c>
      <c r="M366" s="9">
        <f t="shared" si="66"/>
        <v>9.4045840614429943E-4</v>
      </c>
      <c r="N366" s="9">
        <f t="shared" si="63"/>
        <v>8.1026504616256672E-4</v>
      </c>
      <c r="O366" s="71">
        <f t="shared" si="64"/>
        <v>7.1049098517496898E-4</v>
      </c>
      <c r="P366" s="2" t="s">
        <v>14</v>
      </c>
    </row>
    <row r="367" spans="2:16">
      <c r="B367" s="2" t="s">
        <v>1038</v>
      </c>
      <c r="C367" s="160">
        <v>261701.52999999997</v>
      </c>
      <c r="D367" s="2" t="s">
        <v>609</v>
      </c>
      <c r="E367" s="159" t="s">
        <v>685</v>
      </c>
      <c r="F367" s="71">
        <f t="shared" si="57"/>
        <v>8.2856802419694893E-4</v>
      </c>
      <c r="G367" s="71" t="str">
        <f t="shared" si="58"/>
        <v xml:space="preserve"> </v>
      </c>
      <c r="H367" s="71">
        <f t="shared" si="59"/>
        <v>1.2722690396936073E-3</v>
      </c>
      <c r="I367" s="71" t="str">
        <f t="shared" si="60"/>
        <v xml:space="preserve"> </v>
      </c>
      <c r="J367" s="71" t="str">
        <f t="shared" si="61"/>
        <v xml:space="preserve"> </v>
      </c>
      <c r="K367" s="71" t="str">
        <f t="shared" si="68"/>
        <v xml:space="preserve"> </v>
      </c>
      <c r="L367" s="71" t="str">
        <f t="shared" si="68"/>
        <v xml:space="preserve"> </v>
      </c>
      <c r="M367" s="9">
        <f t="shared" si="66"/>
        <v>1.2648970423083416E-3</v>
      </c>
      <c r="N367" s="9">
        <f t="shared" si="63"/>
        <v>1.0897896745681345E-3</v>
      </c>
      <c r="O367" s="71">
        <f t="shared" si="64"/>
        <v>9.5559563279257469E-4</v>
      </c>
      <c r="P367" s="2" t="s">
        <v>14</v>
      </c>
    </row>
    <row r="368" spans="2:16">
      <c r="B368" s="2" t="s">
        <v>1039</v>
      </c>
      <c r="C368" s="160">
        <v>309047.65999999997</v>
      </c>
      <c r="D368" s="2" t="s">
        <v>609</v>
      </c>
      <c r="E368" s="159" t="s">
        <v>685</v>
      </c>
      <c r="F368" s="71">
        <f t="shared" si="57"/>
        <v>9.7846966744478134E-4</v>
      </c>
      <c r="G368" s="71" t="str">
        <f t="shared" si="58"/>
        <v xml:space="preserve"> </v>
      </c>
      <c r="H368" s="71">
        <f t="shared" si="59"/>
        <v>1.5024435264392854E-3</v>
      </c>
      <c r="I368" s="71" t="str">
        <f t="shared" si="60"/>
        <v xml:space="preserve"> </v>
      </c>
      <c r="J368" s="71" t="str">
        <f t="shared" si="61"/>
        <v xml:space="preserve"> </v>
      </c>
      <c r="K368" s="71" t="str">
        <f t="shared" si="68"/>
        <v xml:space="preserve"> </v>
      </c>
      <c r="L368" s="71" t="str">
        <f t="shared" si="68"/>
        <v xml:space="preserve"> </v>
      </c>
      <c r="M368" s="9">
        <f t="shared" si="66"/>
        <v>1.4937378129440588E-3</v>
      </c>
      <c r="N368" s="9">
        <f t="shared" si="63"/>
        <v>1.2869506296636611E-3</v>
      </c>
      <c r="O368" s="71">
        <f t="shared" si="64"/>
        <v>1.1284786688895722E-3</v>
      </c>
      <c r="P368" s="2" t="s">
        <v>14</v>
      </c>
    </row>
    <row r="369" spans="2:16">
      <c r="B369" s="2" t="s">
        <v>1040</v>
      </c>
      <c r="C369" s="160">
        <v>942058.01</v>
      </c>
      <c r="D369" s="2" t="s">
        <v>609</v>
      </c>
      <c r="E369" s="159" t="s">
        <v>685</v>
      </c>
      <c r="F369" s="71">
        <f t="shared" si="57"/>
        <v>2.9826311830298035E-3</v>
      </c>
      <c r="G369" s="71" t="str">
        <f t="shared" si="58"/>
        <v xml:space="preserve"> </v>
      </c>
      <c r="H369" s="71">
        <f t="shared" si="59"/>
        <v>4.5798403995512393E-3</v>
      </c>
      <c r="I369" s="71" t="str">
        <f t="shared" si="60"/>
        <v xml:space="preserve"> </v>
      </c>
      <c r="J369" s="71" t="str">
        <f t="shared" si="61"/>
        <v xml:space="preserve"> </v>
      </c>
      <c r="K369" s="71" t="str">
        <f t="shared" si="68"/>
        <v xml:space="preserve"> </v>
      </c>
      <c r="L369" s="71" t="str">
        <f t="shared" si="68"/>
        <v xml:space="preserve"> </v>
      </c>
      <c r="M369" s="9">
        <f t="shared" si="66"/>
        <v>4.5533031103481983E-3</v>
      </c>
      <c r="N369" s="9">
        <f t="shared" si="63"/>
        <v>3.922961750136518E-3</v>
      </c>
      <c r="O369" s="71">
        <f t="shared" si="64"/>
        <v>3.4398978110416999E-3</v>
      </c>
      <c r="P369" s="2" t="s">
        <v>14</v>
      </c>
    </row>
    <row r="370" spans="2:16">
      <c r="B370" s="2" t="s">
        <v>1041</v>
      </c>
      <c r="C370" s="160">
        <v>22463.56</v>
      </c>
      <c r="D370" s="2" t="s">
        <v>609</v>
      </c>
      <c r="E370" s="159" t="s">
        <v>685</v>
      </c>
      <c r="F370" s="71">
        <f t="shared" si="57"/>
        <v>7.1121431829724552E-5</v>
      </c>
      <c r="G370" s="71" t="str">
        <f t="shared" si="58"/>
        <v xml:space="preserve"> </v>
      </c>
      <c r="H370" s="71">
        <f t="shared" si="59"/>
        <v>1.092072022249917E-4</v>
      </c>
      <c r="I370" s="71" t="str">
        <f t="shared" si="60"/>
        <v xml:space="preserve"> </v>
      </c>
      <c r="J370" s="71" t="str">
        <f t="shared" si="61"/>
        <v xml:space="preserve"> </v>
      </c>
      <c r="K370" s="71" t="str">
        <f t="shared" si="68"/>
        <v xml:space="preserve"> </v>
      </c>
      <c r="L370" s="71" t="str">
        <f t="shared" si="68"/>
        <v xml:space="preserve"> </v>
      </c>
      <c r="M370" s="9">
        <f t="shared" si="66"/>
        <v>1.0857441530325014E-4</v>
      </c>
      <c r="N370" s="9">
        <f t="shared" si="63"/>
        <v>9.3543800611489616E-5</v>
      </c>
      <c r="O370" s="71">
        <f t="shared" si="64"/>
        <v>8.2025045222219268E-5</v>
      </c>
      <c r="P370" s="2" t="s">
        <v>14</v>
      </c>
    </row>
    <row r="371" spans="2:16">
      <c r="B371" s="2" t="s">
        <v>1042</v>
      </c>
      <c r="C371" s="160">
        <v>75734.430000000008</v>
      </c>
      <c r="D371" s="2" t="s">
        <v>609</v>
      </c>
      <c r="E371" s="159" t="s">
        <v>685</v>
      </c>
      <c r="F371" s="71">
        <f t="shared" si="57"/>
        <v>2.3978127689502674E-4</v>
      </c>
      <c r="G371" s="71" t="str">
        <f t="shared" si="58"/>
        <v xml:space="preserve"> </v>
      </c>
      <c r="H371" s="71">
        <f t="shared" si="59"/>
        <v>3.681849721239411E-4</v>
      </c>
      <c r="I371" s="71" t="str">
        <f t="shared" si="60"/>
        <v xml:space="preserve"> </v>
      </c>
      <c r="J371" s="71" t="str">
        <f t="shared" si="61"/>
        <v xml:space="preserve"> </v>
      </c>
      <c r="K371" s="71" t="str">
        <f t="shared" si="68"/>
        <v xml:space="preserve"> </v>
      </c>
      <c r="L371" s="71" t="str">
        <f t="shared" si="68"/>
        <v xml:space="preserve"> </v>
      </c>
      <c r="M371" s="9">
        <f t="shared" si="66"/>
        <v>3.660515722162884E-4</v>
      </c>
      <c r="N371" s="9">
        <f t="shared" si="63"/>
        <v>3.1537683338459346E-4</v>
      </c>
      <c r="O371" s="71">
        <f t="shared" si="64"/>
        <v>2.76542099543839E-4</v>
      </c>
      <c r="P371" s="2" t="s">
        <v>14</v>
      </c>
    </row>
    <row r="372" spans="2:16">
      <c r="B372" s="2" t="s">
        <v>1043</v>
      </c>
      <c r="C372" s="160">
        <v>78252.570000000007</v>
      </c>
      <c r="D372" s="2" t="s">
        <v>609</v>
      </c>
      <c r="E372" s="159" t="s">
        <v>685</v>
      </c>
      <c r="F372" s="71">
        <f t="shared" si="57"/>
        <v>2.4775391001051255E-4</v>
      </c>
      <c r="G372" s="71" t="str">
        <f t="shared" si="58"/>
        <v xml:space="preserve"> </v>
      </c>
      <c r="H372" s="71">
        <f t="shared" si="59"/>
        <v>3.8042697758571296E-4</v>
      </c>
      <c r="I372" s="71" t="str">
        <f t="shared" si="60"/>
        <v xml:space="preserve"> </v>
      </c>
      <c r="J372" s="71" t="str">
        <f t="shared" si="61"/>
        <v xml:space="preserve"> </v>
      </c>
      <c r="K372" s="71" t="str">
        <f t="shared" si="68"/>
        <v xml:space="preserve"> </v>
      </c>
      <c r="L372" s="71" t="str">
        <f t="shared" si="68"/>
        <v xml:space="preserve"> </v>
      </c>
      <c r="M372" s="9">
        <f t="shared" si="66"/>
        <v>3.7822264297051103E-4</v>
      </c>
      <c r="N372" s="9">
        <f t="shared" si="63"/>
        <v>3.2586298901049677E-4</v>
      </c>
      <c r="O372" s="71">
        <f t="shared" si="64"/>
        <v>2.857370155489548E-4</v>
      </c>
      <c r="P372" s="2" t="s">
        <v>14</v>
      </c>
    </row>
    <row r="373" spans="2:16">
      <c r="B373" s="2" t="s">
        <v>1044</v>
      </c>
      <c r="C373" s="160">
        <v>26718.6</v>
      </c>
      <c r="D373" s="2" t="s">
        <v>609</v>
      </c>
      <c r="E373" s="159" t="s">
        <v>685</v>
      </c>
      <c r="F373" s="71">
        <f t="shared" si="57"/>
        <v>8.459322958986369E-5</v>
      </c>
      <c r="G373" s="71" t="str">
        <f t="shared" si="58"/>
        <v xml:space="preserve"> </v>
      </c>
      <c r="H373" s="71">
        <f t="shared" si="59"/>
        <v>1.2989319383787176E-4</v>
      </c>
      <c r="I373" s="71" t="str">
        <f t="shared" si="60"/>
        <v xml:space="preserve"> </v>
      </c>
      <c r="J373" s="71" t="str">
        <f t="shared" si="61"/>
        <v xml:space="preserve"> </v>
      </c>
      <c r="K373" s="71" t="str">
        <f t="shared" si="68"/>
        <v xml:space="preserve"> </v>
      </c>
      <c r="L373" s="71" t="str">
        <f t="shared" si="68"/>
        <v xml:space="preserve"> </v>
      </c>
      <c r="M373" s="9">
        <f t="shared" si="66"/>
        <v>1.2914054462967664E-4</v>
      </c>
      <c r="N373" s="9">
        <f t="shared" si="63"/>
        <v>1.112628359448879E-4</v>
      </c>
      <c r="O373" s="71">
        <f t="shared" si="64"/>
        <v>9.756220177364529E-5</v>
      </c>
      <c r="P373" s="2" t="s">
        <v>14</v>
      </c>
    </row>
    <row r="374" spans="2:16">
      <c r="B374" s="2" t="s">
        <v>1045</v>
      </c>
      <c r="C374" s="160">
        <v>155964.47</v>
      </c>
      <c r="D374" s="2" t="s">
        <v>609</v>
      </c>
      <c r="E374" s="159" t="s">
        <v>685</v>
      </c>
      <c r="F374" s="71">
        <f t="shared" si="57"/>
        <v>4.9379601545632666E-4</v>
      </c>
      <c r="G374" s="71" t="str">
        <f t="shared" si="58"/>
        <v xml:space="preserve"> </v>
      </c>
      <c r="H374" s="71">
        <f t="shared" si="59"/>
        <v>7.5822547339796759E-4</v>
      </c>
      <c r="I374" s="71" t="str">
        <f t="shared" si="60"/>
        <v xml:space="preserve"> </v>
      </c>
      <c r="J374" s="71" t="str">
        <f t="shared" si="61"/>
        <v xml:space="preserve"> </v>
      </c>
      <c r="K374" s="71" t="str">
        <f t="shared" si="68"/>
        <v xml:space="preserve"> </v>
      </c>
      <c r="L374" s="71" t="str">
        <f t="shared" si="68"/>
        <v xml:space="preserve"> </v>
      </c>
      <c r="M374" s="9">
        <f t="shared" si="66"/>
        <v>7.5383203456314571E-4</v>
      </c>
      <c r="N374" s="9">
        <f t="shared" si="63"/>
        <v>6.4947449487777779E-4</v>
      </c>
      <c r="O374" s="71">
        <f t="shared" si="64"/>
        <v>5.6949979009602485E-4</v>
      </c>
      <c r="P374" s="2" t="s">
        <v>14</v>
      </c>
    </row>
    <row r="375" spans="2:16">
      <c r="B375" s="2" t="s">
        <v>1046</v>
      </c>
      <c r="C375" s="160">
        <v>141317.82</v>
      </c>
      <c r="D375" s="2" t="s">
        <v>609</v>
      </c>
      <c r="E375" s="159" t="s">
        <v>685</v>
      </c>
      <c r="F375" s="71">
        <f t="shared" si="57"/>
        <v>4.4742354735648692E-4</v>
      </c>
      <c r="G375" s="71" t="str">
        <f t="shared" si="58"/>
        <v xml:space="preserve"> </v>
      </c>
      <c r="H375" s="71">
        <f t="shared" si="59"/>
        <v>6.870203897661357E-4</v>
      </c>
      <c r="I375" s="71" t="str">
        <f t="shared" si="60"/>
        <v xml:space="preserve"> </v>
      </c>
      <c r="J375" s="71" t="str">
        <f t="shared" si="61"/>
        <v xml:space="preserve"> </v>
      </c>
      <c r="K375" s="71" t="str">
        <f t="shared" si="68"/>
        <v xml:space="preserve"> </v>
      </c>
      <c r="L375" s="71" t="str">
        <f t="shared" si="68"/>
        <v xml:space="preserve"> </v>
      </c>
      <c r="M375" s="9">
        <f t="shared" si="66"/>
        <v>6.8303953952222841E-4</v>
      </c>
      <c r="N375" s="9">
        <f t="shared" si="63"/>
        <v>5.8848223420198667E-4</v>
      </c>
      <c r="O375" s="71">
        <f t="shared" si="64"/>
        <v>5.1601796759754204E-4</v>
      </c>
      <c r="P375" s="2" t="s">
        <v>14</v>
      </c>
    </row>
    <row r="376" spans="2:16">
      <c r="B376" s="2" t="s">
        <v>1047</v>
      </c>
      <c r="C376" s="160">
        <v>182032.52</v>
      </c>
      <c r="D376" s="2" t="s">
        <v>609</v>
      </c>
      <c r="E376" s="159" t="s">
        <v>685</v>
      </c>
      <c r="F376" s="71">
        <f t="shared" si="57"/>
        <v>5.7632955159257792E-4</v>
      </c>
      <c r="G376" s="71" t="str">
        <f t="shared" si="58"/>
        <v xml:space="preserve"> </v>
      </c>
      <c r="H376" s="71">
        <f t="shared" si="59"/>
        <v>8.8495600088164318E-4</v>
      </c>
      <c r="I376" s="71" t="str">
        <f t="shared" si="60"/>
        <v xml:space="preserve"> </v>
      </c>
      <c r="J376" s="71" t="str">
        <f t="shared" si="61"/>
        <v xml:space="preserve"> </v>
      </c>
      <c r="K376" s="71" t="str">
        <f t="shared" si="68"/>
        <v xml:space="preserve"> </v>
      </c>
      <c r="L376" s="71" t="str">
        <f t="shared" si="68"/>
        <v xml:space="preserve"> </v>
      </c>
      <c r="M376" s="9">
        <f t="shared" si="66"/>
        <v>8.7982823849724553E-4</v>
      </c>
      <c r="N376" s="9">
        <f t="shared" si="63"/>
        <v>7.5802828027645634E-4</v>
      </c>
      <c r="O376" s="71">
        <f t="shared" si="64"/>
        <v>6.6468652719847308E-4</v>
      </c>
      <c r="P376" s="2" t="s">
        <v>14</v>
      </c>
    </row>
    <row r="377" spans="2:16">
      <c r="B377" s="2" t="s">
        <v>1048</v>
      </c>
      <c r="C377" s="160">
        <v>56639.929999999993</v>
      </c>
      <c r="D377" s="2" t="s">
        <v>609</v>
      </c>
      <c r="E377" s="159" t="s">
        <v>685</v>
      </c>
      <c r="F377" s="71">
        <f t="shared" si="57"/>
        <v>1.7932655911776096E-4</v>
      </c>
      <c r="G377" s="71" t="str">
        <f t="shared" si="58"/>
        <v xml:space="preserve"> </v>
      </c>
      <c r="H377" s="71">
        <f t="shared" si="59"/>
        <v>2.7535654586892605E-4</v>
      </c>
      <c r="I377" s="71" t="str">
        <f t="shared" si="60"/>
        <v xml:space="preserve"> </v>
      </c>
      <c r="J377" s="71" t="str">
        <f t="shared" si="61"/>
        <v xml:space="preserve"> </v>
      </c>
      <c r="K377" s="71" t="str">
        <f t="shared" si="68"/>
        <v xml:space="preserve"> </v>
      </c>
      <c r="L377" s="71" t="str">
        <f t="shared" si="68"/>
        <v xml:space="preserve"> </v>
      </c>
      <c r="M377" s="9">
        <f t="shared" si="66"/>
        <v>2.7376102819708965E-4</v>
      </c>
      <c r="N377" s="9">
        <f t="shared" si="63"/>
        <v>2.3586262901199669E-4</v>
      </c>
      <c r="O377" s="71">
        <f t="shared" si="64"/>
        <v>2.0681908030754399E-4</v>
      </c>
      <c r="P377" s="2" t="s">
        <v>14</v>
      </c>
    </row>
    <row r="378" spans="2:16">
      <c r="B378" s="2" t="s">
        <v>1049</v>
      </c>
      <c r="C378" s="160">
        <v>66550.459999999992</v>
      </c>
      <c r="D378" s="2" t="s">
        <v>609</v>
      </c>
      <c r="E378" s="159" t="s">
        <v>685</v>
      </c>
      <c r="F378" s="71">
        <f t="shared" si="57"/>
        <v>2.107040916100035E-4</v>
      </c>
      <c r="G378" s="71" t="str">
        <f t="shared" si="58"/>
        <v xml:space="preserve"> </v>
      </c>
      <c r="H378" s="71">
        <f t="shared" si="59"/>
        <v>3.235368545050838E-4</v>
      </c>
      <c r="I378" s="71" t="str">
        <f t="shared" si="60"/>
        <v xml:space="preserve"> </v>
      </c>
      <c r="J378" s="71" t="str">
        <f t="shared" si="61"/>
        <v xml:space="preserve"> </v>
      </c>
      <c r="K378" s="71" t="str">
        <f t="shared" si="68"/>
        <v xml:space="preserve"> </v>
      </c>
      <c r="L378" s="71" t="str">
        <f t="shared" si="68"/>
        <v xml:space="preserve"> </v>
      </c>
      <c r="M378" s="9">
        <f t="shared" si="66"/>
        <v>3.2166216230474312E-4</v>
      </c>
      <c r="N378" s="9">
        <f t="shared" si="63"/>
        <v>2.7713251865879292E-4</v>
      </c>
      <c r="O378" s="71">
        <f t="shared" si="64"/>
        <v>2.4300709642903855E-4</v>
      </c>
      <c r="P378" s="2" t="s">
        <v>14</v>
      </c>
    </row>
    <row r="379" spans="2:16">
      <c r="B379" s="2" t="s">
        <v>1050</v>
      </c>
      <c r="C379" s="160">
        <v>142731.80000000002</v>
      </c>
      <c r="D379" s="2" t="s">
        <v>609</v>
      </c>
      <c r="E379" s="159" t="s">
        <v>685</v>
      </c>
      <c r="F379" s="71">
        <f t="shared" si="57"/>
        <v>4.5190032139313095E-4</v>
      </c>
      <c r="G379" s="71" t="str">
        <f t="shared" si="58"/>
        <v xml:space="preserve"> </v>
      </c>
      <c r="H379" s="71">
        <f t="shared" si="59"/>
        <v>6.9389449163610175E-4</v>
      </c>
      <c r="I379" s="71" t="str">
        <f t="shared" si="60"/>
        <v xml:space="preserve"> </v>
      </c>
      <c r="J379" s="71" t="str">
        <f t="shared" si="61"/>
        <v xml:space="preserve"> </v>
      </c>
      <c r="K379" s="71" t="str">
        <f t="shared" si="68"/>
        <v xml:space="preserve"> </v>
      </c>
      <c r="L379" s="71" t="str">
        <f t="shared" si="68"/>
        <v xml:space="preserve"> </v>
      </c>
      <c r="M379" s="9">
        <f t="shared" si="66"/>
        <v>6.8987381030346216E-4</v>
      </c>
      <c r="N379" s="9">
        <f t="shared" si="63"/>
        <v>5.9437039543683257E-4</v>
      </c>
      <c r="O379" s="71">
        <f t="shared" si="64"/>
        <v>5.2118107502322679E-4</v>
      </c>
      <c r="P379" s="2" t="s">
        <v>14</v>
      </c>
    </row>
    <row r="380" spans="2:16">
      <c r="B380" s="2" t="s">
        <v>1051</v>
      </c>
      <c r="C380" s="160">
        <v>267014.25</v>
      </c>
      <c r="D380" s="2" t="s">
        <v>609</v>
      </c>
      <c r="E380" s="159" t="s">
        <v>685</v>
      </c>
      <c r="F380" s="71">
        <f t="shared" si="57"/>
        <v>8.4538852162969851E-4</v>
      </c>
      <c r="G380" s="71" t="str">
        <f t="shared" si="58"/>
        <v xml:space="preserve"> </v>
      </c>
      <c r="H380" s="71">
        <f t="shared" si="59"/>
        <v>1.2980969711258806E-3</v>
      </c>
      <c r="I380" s="71" t="str">
        <f t="shared" si="60"/>
        <v xml:space="preserve"> </v>
      </c>
      <c r="J380" s="71" t="str">
        <f t="shared" si="61"/>
        <v xml:space="preserve"> </v>
      </c>
      <c r="K380" s="71" t="str">
        <f t="shared" si="68"/>
        <v xml:space="preserve"> </v>
      </c>
      <c r="L380" s="71" t="str">
        <f t="shared" si="68"/>
        <v xml:space="preserve"> </v>
      </c>
      <c r="M380" s="9">
        <f t="shared" si="66"/>
        <v>1.2905753171530184E-3</v>
      </c>
      <c r="N380" s="9">
        <f t="shared" si="63"/>
        <v>1.1119131501162967E-3</v>
      </c>
      <c r="O380" s="71">
        <f t="shared" si="64"/>
        <v>9.7499487753619461E-4</v>
      </c>
      <c r="P380" s="2" t="s">
        <v>14</v>
      </c>
    </row>
    <row r="381" spans="2:16">
      <c r="B381" s="2" t="s">
        <v>1052</v>
      </c>
      <c r="C381" s="160">
        <v>124209.35</v>
      </c>
      <c r="D381" s="2" t="s">
        <v>609</v>
      </c>
      <c r="E381" s="159" t="s">
        <v>685</v>
      </c>
      <c r="F381" s="71">
        <f t="shared" si="57"/>
        <v>3.9325675977625084E-4</v>
      </c>
      <c r="G381" s="71" t="str">
        <f t="shared" si="58"/>
        <v xml:space="preserve"> </v>
      </c>
      <c r="H381" s="71">
        <f t="shared" si="59"/>
        <v>6.038471018700853E-4</v>
      </c>
      <c r="I381" s="71" t="str">
        <f t="shared" si="60"/>
        <v xml:space="preserve"> </v>
      </c>
      <c r="J381" s="71" t="str">
        <f t="shared" si="61"/>
        <v xml:space="preserve"> </v>
      </c>
      <c r="K381" s="71" t="str">
        <f t="shared" si="68"/>
        <v xml:space="preserve"> </v>
      </c>
      <c r="L381" s="71" t="str">
        <f t="shared" si="68"/>
        <v xml:space="preserve"> </v>
      </c>
      <c r="M381" s="9">
        <f t="shared" si="66"/>
        <v>6.0034818841923335E-4</v>
      </c>
      <c r="N381" s="9">
        <f t="shared" si="63"/>
        <v>5.1723834826192857E-4</v>
      </c>
      <c r="O381" s="71">
        <f t="shared" si="64"/>
        <v>4.5354687995902967E-4</v>
      </c>
      <c r="P381" s="2" t="s">
        <v>14</v>
      </c>
    </row>
    <row r="382" spans="2:16">
      <c r="B382" s="2" t="s">
        <v>1053</v>
      </c>
      <c r="C382" s="160">
        <v>117712.9</v>
      </c>
      <c r="D382" s="2" t="s">
        <v>609</v>
      </c>
      <c r="E382" s="159" t="s">
        <v>685</v>
      </c>
      <c r="F382" s="71">
        <f t="shared" si="57"/>
        <v>3.7268847826565259E-4</v>
      </c>
      <c r="G382" s="71" t="str">
        <f t="shared" si="58"/>
        <v xml:space="preserve"> </v>
      </c>
      <c r="H382" s="71">
        <f t="shared" si="59"/>
        <v>5.7226443514697689E-4</v>
      </c>
      <c r="I382" s="71" t="str">
        <f t="shared" si="60"/>
        <v xml:space="preserve"> </v>
      </c>
      <c r="J382" s="71" t="str">
        <f t="shared" si="61"/>
        <v xml:space="preserve"> </v>
      </c>
      <c r="K382" s="71" t="str">
        <f t="shared" si="68"/>
        <v xml:space="preserve"> </v>
      </c>
      <c r="L382" s="71" t="str">
        <f t="shared" si="68"/>
        <v xml:space="preserve"> </v>
      </c>
      <c r="M382" s="9">
        <f t="shared" si="66"/>
        <v>5.689485233484787E-4</v>
      </c>
      <c r="N382" s="9">
        <f t="shared" si="63"/>
        <v>4.9018552923046107E-4</v>
      </c>
      <c r="O382" s="71">
        <f t="shared" si="64"/>
        <v>4.298252790625606E-4</v>
      </c>
      <c r="P382" s="2" t="s">
        <v>14</v>
      </c>
    </row>
    <row r="383" spans="2:16">
      <c r="B383" s="2" t="s">
        <v>1054</v>
      </c>
      <c r="C383" s="160">
        <v>129693.49</v>
      </c>
      <c r="D383" s="2" t="s">
        <v>609</v>
      </c>
      <c r="E383" s="159" t="s">
        <v>685</v>
      </c>
      <c r="F383" s="71">
        <f t="shared" si="57"/>
        <v>4.1061998667148321E-4</v>
      </c>
      <c r="G383" s="71" t="str">
        <f t="shared" si="58"/>
        <v xml:space="preserve"> </v>
      </c>
      <c r="H383" s="71">
        <f t="shared" si="59"/>
        <v>6.305083962513038E-4</v>
      </c>
      <c r="I383" s="71" t="str">
        <f t="shared" si="60"/>
        <v xml:space="preserve"> </v>
      </c>
      <c r="J383" s="71" t="str">
        <f t="shared" si="61"/>
        <v xml:space="preserve"> </v>
      </c>
      <c r="K383" s="71" t="str">
        <f t="shared" ref="K383:L402" si="69">IF($E383=$K$2,$C383/SUMIF($E:$E,$K$2,$C:$C)," ")</f>
        <v xml:space="preserve"> </v>
      </c>
      <c r="L383" s="71" t="str">
        <f t="shared" si="69"/>
        <v xml:space="preserve"> </v>
      </c>
      <c r="M383" s="9">
        <f t="shared" si="66"/>
        <v>6.2685499739969619E-4</v>
      </c>
      <c r="N383" s="9">
        <f t="shared" si="63"/>
        <v>5.400756589413353E-4</v>
      </c>
      <c r="O383" s="71">
        <f t="shared" si="64"/>
        <v>4.7357205991737029E-4</v>
      </c>
      <c r="P383" s="2" t="s">
        <v>14</v>
      </c>
    </row>
    <row r="384" spans="2:16">
      <c r="B384" s="2" t="s">
        <v>1055</v>
      </c>
      <c r="C384" s="160">
        <v>24180.32</v>
      </c>
      <c r="D384" s="2" t="s">
        <v>609</v>
      </c>
      <c r="E384" s="159" t="s">
        <v>685</v>
      </c>
      <c r="F384" s="71">
        <f t="shared" si="57"/>
        <v>7.6556831619784446E-5</v>
      </c>
      <c r="G384" s="71" t="str">
        <f t="shared" si="58"/>
        <v xml:space="preserve"> </v>
      </c>
      <c r="H384" s="71">
        <f t="shared" si="59"/>
        <v>1.1755327722342368E-4</v>
      </c>
      <c r="I384" s="71" t="str">
        <f t="shared" si="60"/>
        <v xml:space="preserve"> </v>
      </c>
      <c r="J384" s="71" t="str">
        <f t="shared" si="61"/>
        <v xml:space="preserve"> </v>
      </c>
      <c r="K384" s="71" t="str">
        <f t="shared" si="69"/>
        <v xml:space="preserve"> </v>
      </c>
      <c r="L384" s="71" t="str">
        <f t="shared" si="69"/>
        <v xml:space="preserve"> </v>
      </c>
      <c r="M384" s="9">
        <f t="shared" si="66"/>
        <v>1.1687213005621038E-4</v>
      </c>
      <c r="N384" s="9">
        <f t="shared" si="63"/>
        <v>1.0069281239491935E-4</v>
      </c>
      <c r="O384" s="71">
        <f t="shared" si="64"/>
        <v>8.8293745136021749E-5</v>
      </c>
      <c r="P384" s="2" t="s">
        <v>14</v>
      </c>
    </row>
    <row r="385" spans="2:16">
      <c r="B385" s="2" t="s">
        <v>1056</v>
      </c>
      <c r="C385" s="160">
        <v>56224.76</v>
      </c>
      <c r="D385" s="2" t="s">
        <v>609</v>
      </c>
      <c r="E385" s="159" t="s">
        <v>685</v>
      </c>
      <c r="F385" s="71">
        <f t="shared" si="57"/>
        <v>1.7801209761420826E-4</v>
      </c>
      <c r="G385" s="71" t="str">
        <f t="shared" si="58"/>
        <v xml:space="preserve"> </v>
      </c>
      <c r="H385" s="71">
        <f t="shared" si="59"/>
        <v>2.7333818572708972E-4</v>
      </c>
      <c r="I385" s="71" t="str">
        <f t="shared" si="60"/>
        <v xml:space="preserve"> </v>
      </c>
      <c r="J385" s="71" t="str">
        <f t="shared" si="61"/>
        <v xml:space="preserve"> </v>
      </c>
      <c r="K385" s="71" t="str">
        <f t="shared" si="69"/>
        <v xml:space="preserve"> </v>
      </c>
      <c r="L385" s="71" t="str">
        <f t="shared" si="69"/>
        <v xml:space="preserve"> </v>
      </c>
      <c r="M385" s="9">
        <f t="shared" si="66"/>
        <v>2.7175436318043828E-4</v>
      </c>
      <c r="N385" s="9">
        <f t="shared" si="63"/>
        <v>2.3413375880175968E-4</v>
      </c>
      <c r="O385" s="71">
        <f t="shared" si="64"/>
        <v>2.0530309895708539E-4</v>
      </c>
      <c r="P385" s="2" t="s">
        <v>14</v>
      </c>
    </row>
    <row r="386" spans="2:16">
      <c r="B386" s="2" t="s">
        <v>1057</v>
      </c>
      <c r="C386" s="160">
        <v>42384.789999999994</v>
      </c>
      <c r="D386" s="2" t="s">
        <v>609</v>
      </c>
      <c r="E386" s="159" t="s">
        <v>685</v>
      </c>
      <c r="F386" s="71">
        <f t="shared" si="57"/>
        <v>1.3419364306468745E-4</v>
      </c>
      <c r="G386" s="71" t="str">
        <f t="shared" si="58"/>
        <v xml:space="preserve"> </v>
      </c>
      <c r="H386" s="71">
        <f t="shared" si="59"/>
        <v>2.0605479865140722E-4</v>
      </c>
      <c r="I386" s="71" t="str">
        <f t="shared" si="60"/>
        <v xml:space="preserve"> </v>
      </c>
      <c r="J386" s="71" t="str">
        <f t="shared" si="61"/>
        <v xml:space="preserve"> </v>
      </c>
      <c r="K386" s="71" t="str">
        <f t="shared" si="69"/>
        <v xml:space="preserve"> </v>
      </c>
      <c r="L386" s="71" t="str">
        <f t="shared" si="69"/>
        <v xml:space="preserve"> </v>
      </c>
      <c r="M386" s="9">
        <f t="shared" si="66"/>
        <v>2.0486084093532115E-4</v>
      </c>
      <c r="N386" s="9">
        <f t="shared" si="63"/>
        <v>1.7650071247477507E-4</v>
      </c>
      <c r="O386" s="71">
        <f t="shared" si="64"/>
        <v>1.5476684534794423E-4</v>
      </c>
      <c r="P386" s="2" t="s">
        <v>14</v>
      </c>
    </row>
    <row r="387" spans="2:16">
      <c r="B387" s="2" t="s">
        <v>1058</v>
      </c>
      <c r="C387" s="160">
        <v>9067.2999999999993</v>
      </c>
      <c r="D387" s="2" t="s">
        <v>609</v>
      </c>
      <c r="E387" s="159" t="s">
        <v>685</v>
      </c>
      <c r="F387" s="71">
        <f t="shared" ref="F387:F450" si="70">C387/$C$768</f>
        <v>2.8707798711765249E-5</v>
      </c>
      <c r="G387" s="71" t="str">
        <f t="shared" ref="G387:G450" si="71">IF($E387=$G$2,$C387/SUMIF($E:$E,$G$2,$C:$C)," ")</f>
        <v xml:space="preserve"> </v>
      </c>
      <c r="H387" s="71">
        <f t="shared" ref="H387:H450" si="72">IF($E387=$H$2,$C387/SUMIF($E:$E,$H$2,$C:$C)," ")</f>
        <v>4.4080923270161412E-5</v>
      </c>
      <c r="I387" s="71" t="str">
        <f t="shared" ref="I387:I450" si="73">IF($E387=$I$2,C387/SUMIF($E:$E,$I$2,$C:$C)," ")</f>
        <v xml:space="preserve"> </v>
      </c>
      <c r="J387" s="71" t="str">
        <f t="shared" ref="J387:J450" si="74">IF($E387=$J$2,C387/SUMIF($E:$E,$J$2,$C:$C)," ")</f>
        <v xml:space="preserve"> </v>
      </c>
      <c r="K387" s="71" t="str">
        <f t="shared" si="69"/>
        <v xml:space="preserve"> </v>
      </c>
      <c r="L387" s="71" t="str">
        <f t="shared" si="69"/>
        <v xml:space="preserve"> </v>
      </c>
      <c r="M387" s="9">
        <f t="shared" si="66"/>
        <v>4.3825502096691706E-5</v>
      </c>
      <c r="N387" s="9">
        <f t="shared" ref="N387:N450" si="75">C387/$G$785</f>
        <v>3.775847208922182E-5</v>
      </c>
      <c r="O387" s="71">
        <f t="shared" si="64"/>
        <v>3.3108985955183805E-5</v>
      </c>
      <c r="P387" s="2" t="s">
        <v>14</v>
      </c>
    </row>
    <row r="388" spans="2:16">
      <c r="B388" s="2" t="s">
        <v>1059</v>
      </c>
      <c r="C388" s="160">
        <v>54920.989999999991</v>
      </c>
      <c r="D388" s="2" t="s">
        <v>609</v>
      </c>
      <c r="E388" s="159" t="s">
        <v>685</v>
      </c>
      <c r="F388" s="71">
        <f t="shared" si="70"/>
        <v>1.7388425727293374E-4</v>
      </c>
      <c r="G388" s="71" t="str">
        <f t="shared" si="71"/>
        <v xml:space="preserve"> </v>
      </c>
      <c r="H388" s="71">
        <f t="shared" si="72"/>
        <v>2.6699987274175356E-4</v>
      </c>
      <c r="I388" s="71" t="str">
        <f t="shared" si="73"/>
        <v xml:space="preserve"> </v>
      </c>
      <c r="J388" s="71" t="str">
        <f t="shared" si="74"/>
        <v xml:space="preserve"> </v>
      </c>
      <c r="K388" s="71" t="str">
        <f t="shared" si="69"/>
        <v xml:space="preserve"> </v>
      </c>
      <c r="L388" s="71" t="str">
        <f t="shared" si="69"/>
        <v xml:space="preserve"> </v>
      </c>
      <c r="M388" s="9">
        <f t="shared" si="66"/>
        <v>2.6545277672486672E-4</v>
      </c>
      <c r="N388" s="9">
        <f t="shared" si="75"/>
        <v>2.2870453917124507E-4</v>
      </c>
      <c r="O388" s="71">
        <f t="shared" ref="O388:O451" si="76">C388/$G$787</f>
        <v>2.0054242018625057E-4</v>
      </c>
      <c r="P388" s="2" t="s">
        <v>14</v>
      </c>
    </row>
    <row r="389" spans="2:16">
      <c r="B389" s="2" t="s">
        <v>1060</v>
      </c>
      <c r="C389" s="160">
        <v>5026.8</v>
      </c>
      <c r="D389" s="2" t="s">
        <v>609</v>
      </c>
      <c r="E389" s="159" t="s">
        <v>685</v>
      </c>
      <c r="F389" s="71">
        <f t="shared" si="70"/>
        <v>1.5915251790974334E-5</v>
      </c>
      <c r="G389" s="71" t="str">
        <f t="shared" si="71"/>
        <v xml:space="preserve"> </v>
      </c>
      <c r="H389" s="71">
        <f t="shared" si="72"/>
        <v>2.4437923648103341E-5</v>
      </c>
      <c r="I389" s="71" t="str">
        <f t="shared" si="73"/>
        <v xml:space="preserve"> </v>
      </c>
      <c r="J389" s="71" t="str">
        <f t="shared" si="74"/>
        <v xml:space="preserve"> </v>
      </c>
      <c r="K389" s="71" t="str">
        <f t="shared" si="69"/>
        <v xml:space="preserve"> </v>
      </c>
      <c r="L389" s="71" t="str">
        <f t="shared" si="69"/>
        <v xml:space="preserve"> </v>
      </c>
      <c r="M389" s="9">
        <f t="shared" si="66"/>
        <v>2.4296321279724934E-5</v>
      </c>
      <c r="N389" s="9">
        <f t="shared" si="75"/>
        <v>2.0932834195195954E-5</v>
      </c>
      <c r="O389" s="71">
        <f t="shared" si="76"/>
        <v>1.8355216062060146E-5</v>
      </c>
      <c r="P389" s="2" t="s">
        <v>14</v>
      </c>
    </row>
    <row r="390" spans="2:16">
      <c r="B390" s="2" t="s">
        <v>1061</v>
      </c>
      <c r="C390" s="160">
        <v>44209.56</v>
      </c>
      <c r="D390" s="2" t="s">
        <v>609</v>
      </c>
      <c r="E390" s="159" t="s">
        <v>685</v>
      </c>
      <c r="F390" s="71">
        <f t="shared" si="70"/>
        <v>1.3997101117374617E-4</v>
      </c>
      <c r="G390" s="71" t="str">
        <f t="shared" si="71"/>
        <v xml:space="preserve"> </v>
      </c>
      <c r="H390" s="71">
        <f t="shared" si="72"/>
        <v>2.1492596717518966E-4</v>
      </c>
      <c r="I390" s="71" t="str">
        <f t="shared" si="73"/>
        <v xml:space="preserve"> </v>
      </c>
      <c r="J390" s="71" t="str">
        <f t="shared" si="74"/>
        <v xml:space="preserve"> </v>
      </c>
      <c r="K390" s="71" t="str">
        <f t="shared" si="69"/>
        <v xml:space="preserve"> </v>
      </c>
      <c r="L390" s="71" t="str">
        <f t="shared" si="69"/>
        <v xml:space="preserve"> </v>
      </c>
      <c r="M390" s="9">
        <f t="shared" si="66"/>
        <v>2.1368060662753166E-4</v>
      </c>
      <c r="N390" s="9">
        <f t="shared" si="75"/>
        <v>1.8409950452028469E-4</v>
      </c>
      <c r="O390" s="71">
        <f t="shared" si="76"/>
        <v>1.6142994067967924E-4</v>
      </c>
      <c r="P390" s="2" t="s">
        <v>14</v>
      </c>
    </row>
    <row r="391" spans="2:16">
      <c r="B391" s="2" t="s">
        <v>1062</v>
      </c>
      <c r="C391" s="160">
        <v>27517.040000000001</v>
      </c>
      <c r="D391" s="2" t="s">
        <v>609</v>
      </c>
      <c r="E391" s="159" t="s">
        <v>685</v>
      </c>
      <c r="F391" s="71">
        <f t="shared" si="70"/>
        <v>8.7121154639594256E-5</v>
      </c>
      <c r="G391" s="71" t="str">
        <f t="shared" si="71"/>
        <v xml:space="preserve"> </v>
      </c>
      <c r="H391" s="71">
        <f t="shared" si="72"/>
        <v>1.3377483141199282E-4</v>
      </c>
      <c r="I391" s="71" t="str">
        <f t="shared" si="73"/>
        <v xml:space="preserve"> </v>
      </c>
      <c r="J391" s="71" t="str">
        <f t="shared" si="74"/>
        <v xml:space="preserve"> </v>
      </c>
      <c r="K391" s="71" t="str">
        <f t="shared" si="69"/>
        <v xml:space="preserve"> </v>
      </c>
      <c r="L391" s="71" t="str">
        <f t="shared" si="69"/>
        <v xml:space="preserve"> </v>
      </c>
      <c r="M391" s="9">
        <f t="shared" si="66"/>
        <v>1.3299969056000679E-4</v>
      </c>
      <c r="N391" s="9">
        <f t="shared" si="75"/>
        <v>1.1458773690271641E-4</v>
      </c>
      <c r="O391" s="71">
        <f t="shared" si="76"/>
        <v>1.0047768253925987E-4</v>
      </c>
      <c r="P391" s="2" t="s">
        <v>14</v>
      </c>
    </row>
    <row r="392" spans="2:16">
      <c r="B392" s="2" t="s">
        <v>1063</v>
      </c>
      <c r="C392" s="160">
        <v>15067.02</v>
      </c>
      <c r="D392" s="2" t="s">
        <v>609</v>
      </c>
      <c r="E392" s="159" t="s">
        <v>685</v>
      </c>
      <c r="F392" s="71">
        <f t="shared" si="70"/>
        <v>4.7703393220268582E-5</v>
      </c>
      <c r="G392" s="71" t="str">
        <f t="shared" si="71"/>
        <v xml:space="preserve"> </v>
      </c>
      <c r="H392" s="71">
        <f t="shared" si="72"/>
        <v>7.324872371378332E-5</v>
      </c>
      <c r="I392" s="71" t="str">
        <f t="shared" si="73"/>
        <v xml:space="preserve"> </v>
      </c>
      <c r="J392" s="71" t="str">
        <f t="shared" si="74"/>
        <v xml:space="preserve"> </v>
      </c>
      <c r="K392" s="71" t="str">
        <f t="shared" si="69"/>
        <v xml:space="preserve"> </v>
      </c>
      <c r="L392" s="71" t="str">
        <f t="shared" si="69"/>
        <v xml:space="preserve"> </v>
      </c>
      <c r="M392" s="9">
        <f t="shared" si="66"/>
        <v>7.2824293516360542E-5</v>
      </c>
      <c r="N392" s="9">
        <f t="shared" si="75"/>
        <v>6.2742784967713324E-5</v>
      </c>
      <c r="O392" s="71">
        <f t="shared" si="76"/>
        <v>5.5016791499837165E-5</v>
      </c>
      <c r="P392" s="2" t="s">
        <v>14</v>
      </c>
    </row>
    <row r="393" spans="2:16">
      <c r="B393" s="2" t="s">
        <v>1064</v>
      </c>
      <c r="C393" s="160">
        <v>56527.939999999995</v>
      </c>
      <c r="D393" s="2" t="s">
        <v>609</v>
      </c>
      <c r="E393" s="159" t="s">
        <v>685</v>
      </c>
      <c r="F393" s="71">
        <f t="shared" si="70"/>
        <v>1.7897198979969155E-4</v>
      </c>
      <c r="G393" s="71" t="str">
        <f t="shared" si="71"/>
        <v xml:space="preserve"> </v>
      </c>
      <c r="H393" s="71">
        <f t="shared" si="72"/>
        <v>2.7481210346633374E-4</v>
      </c>
      <c r="I393" s="71" t="str">
        <f t="shared" si="73"/>
        <v xml:space="preserve"> </v>
      </c>
      <c r="J393" s="71" t="str">
        <f t="shared" si="74"/>
        <v xml:space="preserve"> </v>
      </c>
      <c r="K393" s="71" t="str">
        <f t="shared" si="69"/>
        <v xml:space="preserve"> </v>
      </c>
      <c r="L393" s="71" t="str">
        <f t="shared" si="69"/>
        <v xml:space="preserve"> </v>
      </c>
      <c r="M393" s="9">
        <f t="shared" si="66"/>
        <v>2.7321974049514882E-4</v>
      </c>
      <c r="N393" s="9">
        <f t="shared" si="75"/>
        <v>2.3539627504893471E-4</v>
      </c>
      <c r="O393" s="71">
        <f t="shared" si="76"/>
        <v>2.0641015203373361E-4</v>
      </c>
      <c r="P393" s="2" t="s">
        <v>14</v>
      </c>
    </row>
    <row r="394" spans="2:16">
      <c r="B394" s="2" t="s">
        <v>1065</v>
      </c>
      <c r="C394" s="160">
        <v>128938.07000000002</v>
      </c>
      <c r="D394" s="2" t="s">
        <v>609</v>
      </c>
      <c r="E394" s="159" t="s">
        <v>685</v>
      </c>
      <c r="F394" s="71">
        <f t="shared" si="70"/>
        <v>4.0822826639060121E-4</v>
      </c>
      <c r="G394" s="71" t="str">
        <f t="shared" si="71"/>
        <v xml:space="preserve"> </v>
      </c>
      <c r="H394" s="71">
        <f t="shared" si="72"/>
        <v>6.2683590156636514E-4</v>
      </c>
      <c r="I394" s="71" t="str">
        <f t="shared" si="73"/>
        <v xml:space="preserve"> </v>
      </c>
      <c r="J394" s="71" t="str">
        <f t="shared" si="74"/>
        <v xml:space="preserve"> </v>
      </c>
      <c r="K394" s="71" t="str">
        <f t="shared" si="69"/>
        <v xml:space="preserve"> </v>
      </c>
      <c r="L394" s="71" t="str">
        <f t="shared" si="69"/>
        <v xml:space="preserve"> </v>
      </c>
      <c r="M394" s="9">
        <f t="shared" si="66"/>
        <v>6.2320378250729357E-4</v>
      </c>
      <c r="N394" s="9">
        <f t="shared" si="75"/>
        <v>5.3692990386698691E-4</v>
      </c>
      <c r="O394" s="71">
        <f t="shared" si="76"/>
        <v>4.7081366544820478E-4</v>
      </c>
      <c r="P394" s="2" t="s">
        <v>14</v>
      </c>
    </row>
    <row r="395" spans="2:16">
      <c r="B395" s="2" t="s">
        <v>1066</v>
      </c>
      <c r="C395" s="160">
        <v>574007.91999999993</v>
      </c>
      <c r="D395" s="2" t="s">
        <v>609</v>
      </c>
      <c r="E395" s="159" t="s">
        <v>685</v>
      </c>
      <c r="F395" s="71">
        <f t="shared" si="70"/>
        <v>1.8173550920691992E-3</v>
      </c>
      <c r="G395" s="71" t="str">
        <f t="shared" si="71"/>
        <v xml:space="preserve"> </v>
      </c>
      <c r="H395" s="71">
        <f t="shared" si="72"/>
        <v>2.7905549698350059E-3</v>
      </c>
      <c r="I395" s="71" t="str">
        <f t="shared" si="73"/>
        <v xml:space="preserve"> </v>
      </c>
      <c r="J395" s="71" t="str">
        <f t="shared" si="74"/>
        <v xml:space="preserve"> </v>
      </c>
      <c r="K395" s="71" t="str">
        <f t="shared" si="69"/>
        <v xml:space="preserve"> </v>
      </c>
      <c r="L395" s="71" t="str">
        <f t="shared" si="69"/>
        <v xml:space="preserve"> </v>
      </c>
      <c r="M395" s="9">
        <f t="shared" si="66"/>
        <v>2.7743854622078947E-3</v>
      </c>
      <c r="N395" s="9">
        <f t="shared" si="75"/>
        <v>2.39031045915678E-3</v>
      </c>
      <c r="O395" s="71">
        <f t="shared" si="76"/>
        <v>2.0959734608366623E-3</v>
      </c>
      <c r="P395" s="2" t="s">
        <v>14</v>
      </c>
    </row>
    <row r="396" spans="2:16">
      <c r="B396" s="2" t="s">
        <v>1067</v>
      </c>
      <c r="C396" s="160">
        <v>148114.59</v>
      </c>
      <c r="D396" s="2" t="s">
        <v>609</v>
      </c>
      <c r="E396" s="159" t="s">
        <v>685</v>
      </c>
      <c r="F396" s="71">
        <f t="shared" si="70"/>
        <v>4.6894266606328658E-4</v>
      </c>
      <c r="G396" s="71" t="str">
        <f t="shared" si="71"/>
        <v xml:space="preserve"> </v>
      </c>
      <c r="H396" s="71">
        <f t="shared" si="72"/>
        <v>7.2006307026142478E-4</v>
      </c>
      <c r="I396" s="71" t="str">
        <f t="shared" si="73"/>
        <v xml:space="preserve"> </v>
      </c>
      <c r="J396" s="71" t="str">
        <f t="shared" si="74"/>
        <v xml:space="preserve"> </v>
      </c>
      <c r="K396" s="71" t="str">
        <f t="shared" si="69"/>
        <v xml:space="preserve"> </v>
      </c>
      <c r="L396" s="71" t="str">
        <f t="shared" si="69"/>
        <v xml:space="preserve"> </v>
      </c>
      <c r="M396" s="9">
        <f t="shared" si="66"/>
        <v>7.1589075850535797E-4</v>
      </c>
      <c r="N396" s="9">
        <f t="shared" si="75"/>
        <v>6.1678565973570228E-4</v>
      </c>
      <c r="O396" s="71">
        <f t="shared" si="76"/>
        <v>5.408361783626667E-4</v>
      </c>
      <c r="P396" s="2" t="s">
        <v>14</v>
      </c>
    </row>
    <row r="397" spans="2:16">
      <c r="B397" s="2" t="s">
        <v>1068</v>
      </c>
      <c r="C397" s="160">
        <v>115023.74000000002</v>
      </c>
      <c r="D397" s="2" t="s">
        <v>609</v>
      </c>
      <c r="E397" s="159" t="s">
        <v>685</v>
      </c>
      <c r="F397" s="71">
        <f t="shared" si="70"/>
        <v>3.6417438211975141E-4</v>
      </c>
      <c r="G397" s="71" t="str">
        <f t="shared" si="71"/>
        <v xml:space="preserve"> </v>
      </c>
      <c r="H397" s="71">
        <f t="shared" si="72"/>
        <v>5.5919101134703801E-4</v>
      </c>
      <c r="I397" s="71" t="str">
        <f t="shared" si="73"/>
        <v xml:space="preserve"> </v>
      </c>
      <c r="J397" s="71" t="str">
        <f t="shared" si="74"/>
        <v xml:space="preserve"> </v>
      </c>
      <c r="K397" s="71" t="str">
        <f t="shared" si="69"/>
        <v xml:space="preserve"> </v>
      </c>
      <c r="L397" s="71" t="str">
        <f t="shared" si="69"/>
        <v xml:space="preserve"> </v>
      </c>
      <c r="M397" s="9">
        <f t="shared" si="66"/>
        <v>5.5595085180145385E-4</v>
      </c>
      <c r="N397" s="9">
        <f t="shared" si="75"/>
        <v>4.7898720417190437E-4</v>
      </c>
      <c r="O397" s="71">
        <f t="shared" si="76"/>
        <v>4.2000588843125455E-4</v>
      </c>
      <c r="P397" s="2" t="s">
        <v>14</v>
      </c>
    </row>
    <row r="398" spans="2:16">
      <c r="B398" s="2" t="s">
        <v>1069</v>
      </c>
      <c r="C398" s="160">
        <v>571327.74000000011</v>
      </c>
      <c r="D398" s="2" t="s">
        <v>609</v>
      </c>
      <c r="E398" s="159" t="s">
        <v>685</v>
      </c>
      <c r="F398" s="71">
        <f t="shared" si="70"/>
        <v>1.8088694273232116E-3</v>
      </c>
      <c r="G398" s="71" t="str">
        <f t="shared" si="71"/>
        <v xml:space="preserve"> </v>
      </c>
      <c r="H398" s="71">
        <f t="shared" si="72"/>
        <v>2.7775252025470354E-3</v>
      </c>
      <c r="I398" s="71" t="str">
        <f t="shared" si="73"/>
        <v xml:space="preserve"> </v>
      </c>
      <c r="J398" s="71" t="str">
        <f t="shared" si="74"/>
        <v xml:space="preserve"> </v>
      </c>
      <c r="K398" s="71" t="str">
        <f t="shared" si="69"/>
        <v xml:space="preserve"> </v>
      </c>
      <c r="L398" s="71" t="str">
        <f t="shared" si="69"/>
        <v xml:space="preserve"> </v>
      </c>
      <c r="M398" s="9">
        <f t="shared" ref="M398:M461" si="77">C398/$G$783</f>
        <v>2.7614311942108609E-3</v>
      </c>
      <c r="N398" s="9">
        <f t="shared" si="75"/>
        <v>2.3791495290315955E-3</v>
      </c>
      <c r="O398" s="71">
        <f t="shared" si="76"/>
        <v>2.0861868604178653E-3</v>
      </c>
      <c r="P398" s="2" t="s">
        <v>14</v>
      </c>
    </row>
    <row r="399" spans="2:16">
      <c r="B399" s="2" t="s">
        <v>1070</v>
      </c>
      <c r="C399" s="160">
        <v>162291.79999999999</v>
      </c>
      <c r="D399" s="2" t="s">
        <v>609</v>
      </c>
      <c r="E399" s="159" t="s">
        <v>685</v>
      </c>
      <c r="F399" s="71">
        <f t="shared" si="70"/>
        <v>5.1382884948882946E-4</v>
      </c>
      <c r="G399" s="71" t="str">
        <f t="shared" si="71"/>
        <v xml:space="preserve"> </v>
      </c>
      <c r="H399" s="71">
        <f t="shared" si="72"/>
        <v>7.8898595868410462E-4</v>
      </c>
      <c r="I399" s="71" t="str">
        <f t="shared" si="73"/>
        <v xml:space="preserve"> </v>
      </c>
      <c r="J399" s="71" t="str">
        <f t="shared" si="74"/>
        <v xml:space="preserve"> </v>
      </c>
      <c r="K399" s="71" t="str">
        <f t="shared" si="69"/>
        <v xml:space="preserve"> </v>
      </c>
      <c r="L399" s="71" t="str">
        <f t="shared" si="69"/>
        <v xml:space="preserve"> </v>
      </c>
      <c r="M399" s="9">
        <f t="shared" si="77"/>
        <v>7.8441428222027177E-4</v>
      </c>
      <c r="N399" s="9">
        <f t="shared" si="75"/>
        <v>6.7582305654489982E-4</v>
      </c>
      <c r="O399" s="71">
        <f t="shared" si="76"/>
        <v>5.9260385416182312E-4</v>
      </c>
      <c r="P399" s="2" t="s">
        <v>14</v>
      </c>
    </row>
    <row r="400" spans="2:16">
      <c r="B400" s="2" t="s">
        <v>1071</v>
      </c>
      <c r="C400" s="160">
        <v>58919.99</v>
      </c>
      <c r="D400" s="2" t="s">
        <v>609</v>
      </c>
      <c r="E400" s="159" t="s">
        <v>685</v>
      </c>
      <c r="F400" s="71">
        <f t="shared" si="70"/>
        <v>1.8654541186673227E-4</v>
      </c>
      <c r="G400" s="71" t="str">
        <f t="shared" si="71"/>
        <v xml:space="preserve"> </v>
      </c>
      <c r="H400" s="71">
        <f t="shared" si="72"/>
        <v>2.8644111899558608E-4</v>
      </c>
      <c r="I400" s="71" t="str">
        <f t="shared" si="73"/>
        <v xml:space="preserve"> </v>
      </c>
      <c r="J400" s="71" t="str">
        <f t="shared" si="74"/>
        <v xml:space="preserve"> </v>
      </c>
      <c r="K400" s="71" t="str">
        <f t="shared" si="69"/>
        <v xml:space="preserve"> </v>
      </c>
      <c r="L400" s="71" t="str">
        <f t="shared" si="69"/>
        <v xml:space="preserve"> </v>
      </c>
      <c r="M400" s="9">
        <f t="shared" si="77"/>
        <v>2.8478137320724517E-4</v>
      </c>
      <c r="N400" s="9">
        <f t="shared" si="75"/>
        <v>2.4535736083643742E-4</v>
      </c>
      <c r="O400" s="71">
        <f t="shared" si="76"/>
        <v>2.1514465401934095E-4</v>
      </c>
      <c r="P400" s="2" t="s">
        <v>14</v>
      </c>
    </row>
    <row r="401" spans="2:16">
      <c r="B401" s="2" t="s">
        <v>1072</v>
      </c>
      <c r="C401" s="160">
        <v>49857.11</v>
      </c>
      <c r="D401" s="2" t="s">
        <v>609</v>
      </c>
      <c r="E401" s="159" t="s">
        <v>685</v>
      </c>
      <c r="F401" s="71">
        <f t="shared" si="70"/>
        <v>1.5785160722931176E-4</v>
      </c>
      <c r="G401" s="71" t="str">
        <f t="shared" si="71"/>
        <v xml:space="preserve"> </v>
      </c>
      <c r="H401" s="71">
        <f t="shared" si="72"/>
        <v>2.4238168367452244E-4</v>
      </c>
      <c r="I401" s="71" t="str">
        <f t="shared" si="73"/>
        <v xml:space="preserve"> </v>
      </c>
      <c r="J401" s="71" t="str">
        <f t="shared" si="74"/>
        <v xml:space="preserve"> </v>
      </c>
      <c r="K401" s="71" t="str">
        <f t="shared" si="69"/>
        <v xml:space="preserve"> </v>
      </c>
      <c r="L401" s="71" t="str">
        <f t="shared" si="69"/>
        <v xml:space="preserve"> </v>
      </c>
      <c r="M401" s="9">
        <f t="shared" si="77"/>
        <v>2.4097723455052651E-4</v>
      </c>
      <c r="N401" s="9">
        <f t="shared" si="75"/>
        <v>2.0761729471664798E-4</v>
      </c>
      <c r="O401" s="71">
        <f t="shared" si="76"/>
        <v>1.8205180756741853E-4</v>
      </c>
      <c r="P401" s="2" t="s">
        <v>14</v>
      </c>
    </row>
    <row r="402" spans="2:16">
      <c r="B402" s="2" t="s">
        <v>1073</v>
      </c>
      <c r="C402" s="160">
        <v>93061.31</v>
      </c>
      <c r="D402" s="2" t="s">
        <v>609</v>
      </c>
      <c r="E402" s="159" t="s">
        <v>685</v>
      </c>
      <c r="F402" s="71">
        <f t="shared" si="70"/>
        <v>2.9463956804486307E-4</v>
      </c>
      <c r="G402" s="71" t="str">
        <f t="shared" si="71"/>
        <v xml:space="preserve"> </v>
      </c>
      <c r="H402" s="71">
        <f t="shared" si="72"/>
        <v>4.5242006612009143E-4</v>
      </c>
      <c r="I402" s="71" t="str">
        <f t="shared" si="73"/>
        <v xml:space="preserve"> </v>
      </c>
      <c r="J402" s="71" t="str">
        <f t="shared" si="74"/>
        <v xml:space="preserve"> </v>
      </c>
      <c r="K402" s="71" t="str">
        <f t="shared" si="69"/>
        <v xml:space="preserve"> </v>
      </c>
      <c r="L402" s="71" t="str">
        <f t="shared" si="69"/>
        <v xml:space="preserve"> </v>
      </c>
      <c r="M402" s="9">
        <f t="shared" si="77"/>
        <v>4.4979857692211317E-4</v>
      </c>
      <c r="N402" s="9">
        <f t="shared" si="75"/>
        <v>3.8753023239789349E-4</v>
      </c>
      <c r="O402" s="71">
        <f t="shared" si="76"/>
        <v>3.3981070503468576E-4</v>
      </c>
      <c r="P402" s="2" t="s">
        <v>14</v>
      </c>
    </row>
    <row r="403" spans="2:16">
      <c r="B403" s="2" t="s">
        <v>1074</v>
      </c>
      <c r="C403" s="160">
        <v>83965.040000000008</v>
      </c>
      <c r="D403" s="2" t="s">
        <v>609</v>
      </c>
      <c r="E403" s="159" t="s">
        <v>685</v>
      </c>
      <c r="F403" s="71">
        <f t="shared" si="70"/>
        <v>2.6584004799061662E-4</v>
      </c>
      <c r="G403" s="71" t="str">
        <f t="shared" si="71"/>
        <v xml:space="preserve"> </v>
      </c>
      <c r="H403" s="71">
        <f t="shared" si="72"/>
        <v>4.0819830441432781E-4</v>
      </c>
      <c r="I403" s="71" t="str">
        <f t="shared" si="73"/>
        <v xml:space="preserve"> </v>
      </c>
      <c r="J403" s="71" t="str">
        <f t="shared" si="74"/>
        <v xml:space="preserve"> </v>
      </c>
      <c r="K403" s="71" t="str">
        <f t="shared" ref="K403:L422" si="78">IF($E403=$K$2,$C403/SUMIF($E:$E,$K$2,$C:$C)," ")</f>
        <v xml:space="preserve"> </v>
      </c>
      <c r="L403" s="71" t="str">
        <f t="shared" si="78"/>
        <v xml:space="preserve"> </v>
      </c>
      <c r="M403" s="9">
        <f t="shared" si="77"/>
        <v>4.0583305245980649E-4</v>
      </c>
      <c r="N403" s="9">
        <f t="shared" si="75"/>
        <v>3.4965112208820644E-4</v>
      </c>
      <c r="O403" s="71">
        <f t="shared" si="76"/>
        <v>3.0659593595518478E-4</v>
      </c>
      <c r="P403" s="2" t="s">
        <v>14</v>
      </c>
    </row>
    <row r="404" spans="2:16">
      <c r="B404" s="2" t="s">
        <v>1075</v>
      </c>
      <c r="C404" s="160">
        <v>173758.65</v>
      </c>
      <c r="D404" s="2" t="s">
        <v>609</v>
      </c>
      <c r="E404" s="159" t="s">
        <v>685</v>
      </c>
      <c r="F404" s="71">
        <f t="shared" si="70"/>
        <v>5.5013381586889909E-4</v>
      </c>
      <c r="G404" s="71" t="str">
        <f t="shared" si="71"/>
        <v xml:space="preserve"> </v>
      </c>
      <c r="H404" s="71">
        <f t="shared" si="72"/>
        <v>8.4473235893560731E-4</v>
      </c>
      <c r="I404" s="71" t="str">
        <f t="shared" si="73"/>
        <v xml:space="preserve"> </v>
      </c>
      <c r="J404" s="71" t="str">
        <f t="shared" si="74"/>
        <v xml:space="preserve"> </v>
      </c>
      <c r="K404" s="71" t="str">
        <f t="shared" si="78"/>
        <v xml:space="preserve"> </v>
      </c>
      <c r="L404" s="71" t="str">
        <f t="shared" si="78"/>
        <v xml:space="preserve"> </v>
      </c>
      <c r="M404" s="9">
        <f t="shared" si="77"/>
        <v>8.3983766721000964E-4</v>
      </c>
      <c r="N404" s="9">
        <f t="shared" si="75"/>
        <v>7.2357384627020867E-4</v>
      </c>
      <c r="O404" s="71">
        <f t="shared" si="76"/>
        <v>6.3447472813756001E-4</v>
      </c>
      <c r="P404" s="2" t="s">
        <v>14</v>
      </c>
    </row>
    <row r="405" spans="2:16">
      <c r="B405" s="2" t="s">
        <v>1076</v>
      </c>
      <c r="C405" s="160">
        <v>75067.44</v>
      </c>
      <c r="D405" s="2" t="s">
        <v>609</v>
      </c>
      <c r="E405" s="159" t="s">
        <v>685</v>
      </c>
      <c r="F405" s="71">
        <f t="shared" si="70"/>
        <v>2.3766953308344439E-4</v>
      </c>
      <c r="G405" s="71" t="str">
        <f t="shared" si="71"/>
        <v xml:space="preserve"> </v>
      </c>
      <c r="H405" s="71">
        <f t="shared" si="72"/>
        <v>3.6494238226676587E-4</v>
      </c>
      <c r="I405" s="71" t="str">
        <f t="shared" si="73"/>
        <v xml:space="preserve"> </v>
      </c>
      <c r="J405" s="71" t="str">
        <f t="shared" si="74"/>
        <v xml:space="preserve"> </v>
      </c>
      <c r="K405" s="71" t="str">
        <f t="shared" si="78"/>
        <v xml:space="preserve"> </v>
      </c>
      <c r="L405" s="71" t="str">
        <f t="shared" si="78"/>
        <v xml:space="preserve"> </v>
      </c>
      <c r="M405" s="9">
        <f t="shared" si="77"/>
        <v>3.628277711240699E-4</v>
      </c>
      <c r="N405" s="9">
        <f t="shared" si="75"/>
        <v>3.1259932262628717E-4</v>
      </c>
      <c r="O405" s="71">
        <f t="shared" si="76"/>
        <v>2.7410660468404078E-4</v>
      </c>
      <c r="P405" s="2" t="s">
        <v>14</v>
      </c>
    </row>
    <row r="406" spans="2:16">
      <c r="B406" s="2" t="s">
        <v>1077</v>
      </c>
      <c r="C406" s="160">
        <v>996198.40000000002</v>
      </c>
      <c r="D406" s="2" t="s">
        <v>609</v>
      </c>
      <c r="E406" s="159" t="s">
        <v>685</v>
      </c>
      <c r="F406" s="71">
        <f t="shared" si="70"/>
        <v>3.1540439981232126E-3</v>
      </c>
      <c r="G406" s="71" t="str">
        <f t="shared" si="71"/>
        <v xml:space="preserve"> </v>
      </c>
      <c r="H406" s="71">
        <f t="shared" si="72"/>
        <v>4.8430453643595744E-3</v>
      </c>
      <c r="I406" s="71" t="str">
        <f t="shared" si="73"/>
        <v xml:space="preserve"> </v>
      </c>
      <c r="J406" s="71" t="str">
        <f t="shared" si="74"/>
        <v xml:space="preserve"> </v>
      </c>
      <c r="K406" s="71" t="str">
        <f t="shared" si="78"/>
        <v xml:space="preserve"> </v>
      </c>
      <c r="L406" s="71" t="str">
        <f t="shared" si="78"/>
        <v xml:space="preserve"> </v>
      </c>
      <c r="M406" s="9">
        <f t="shared" si="77"/>
        <v>4.8149829682398206E-3</v>
      </c>
      <c r="N406" s="9">
        <f t="shared" si="75"/>
        <v>4.1484156785071011E-3</v>
      </c>
      <c r="O406" s="71">
        <f t="shared" si="76"/>
        <v>3.6375898927107938E-3</v>
      </c>
      <c r="P406" s="2" t="s">
        <v>14</v>
      </c>
    </row>
    <row r="407" spans="2:16">
      <c r="B407" s="2" t="s">
        <v>1078</v>
      </c>
      <c r="C407" s="160">
        <v>1549183.86</v>
      </c>
      <c r="D407" s="2" t="s">
        <v>609</v>
      </c>
      <c r="E407" s="159" t="s">
        <v>685</v>
      </c>
      <c r="F407" s="71">
        <f t="shared" si="70"/>
        <v>4.9048402964935013E-3</v>
      </c>
      <c r="G407" s="71" t="str">
        <f t="shared" si="71"/>
        <v xml:space="preserve"> </v>
      </c>
      <c r="H407" s="71">
        <f t="shared" si="72"/>
        <v>7.531399078450309E-3</v>
      </c>
      <c r="I407" s="71" t="str">
        <f t="shared" si="73"/>
        <v xml:space="preserve"> </v>
      </c>
      <c r="J407" s="71" t="str">
        <f t="shared" si="74"/>
        <v xml:space="preserve"> </v>
      </c>
      <c r="K407" s="71" t="str">
        <f t="shared" si="78"/>
        <v xml:space="preserve"> </v>
      </c>
      <c r="L407" s="71" t="str">
        <f t="shared" si="78"/>
        <v xml:space="preserve"> </v>
      </c>
      <c r="M407" s="9">
        <f t="shared" si="77"/>
        <v>7.487759366580013E-3</v>
      </c>
      <c r="N407" s="9">
        <f t="shared" si="75"/>
        <v>6.4511834326517192E-3</v>
      </c>
      <c r="O407" s="71">
        <f t="shared" si="76"/>
        <v>5.656800443653286E-3</v>
      </c>
      <c r="P407" s="2" t="s">
        <v>14</v>
      </c>
    </row>
    <row r="408" spans="2:16">
      <c r="B408" s="2" t="s">
        <v>1079</v>
      </c>
      <c r="C408" s="160">
        <v>89718.78</v>
      </c>
      <c r="D408" s="2" t="s">
        <v>609</v>
      </c>
      <c r="E408" s="159" t="s">
        <v>685</v>
      </c>
      <c r="F408" s="71">
        <f t="shared" si="70"/>
        <v>2.8405685009927432E-4</v>
      </c>
      <c r="G408" s="71" t="str">
        <f t="shared" si="71"/>
        <v xml:space="preserve"> </v>
      </c>
      <c r="H408" s="71">
        <f t="shared" si="72"/>
        <v>4.3617026645997073E-4</v>
      </c>
      <c r="I408" s="71" t="str">
        <f t="shared" si="73"/>
        <v xml:space="preserve"> </v>
      </c>
      <c r="J408" s="71" t="str">
        <f t="shared" si="74"/>
        <v xml:space="preserve"> </v>
      </c>
      <c r="K408" s="71" t="str">
        <f t="shared" si="78"/>
        <v xml:space="preserve"> </v>
      </c>
      <c r="L408" s="71" t="str">
        <f t="shared" si="78"/>
        <v xml:space="preserve"> </v>
      </c>
      <c r="M408" s="9">
        <f t="shared" si="77"/>
        <v>4.336429346114744E-4</v>
      </c>
      <c r="N408" s="9">
        <f t="shared" si="75"/>
        <v>3.7361111361805971E-4</v>
      </c>
      <c r="O408" s="71">
        <f t="shared" si="76"/>
        <v>3.2760555258304298E-4</v>
      </c>
      <c r="P408" s="2" t="s">
        <v>14</v>
      </c>
    </row>
    <row r="409" spans="2:16">
      <c r="B409" s="2" t="s">
        <v>1080</v>
      </c>
      <c r="C409" s="160">
        <v>121317.36000000004</v>
      </c>
      <c r="D409" s="2" t="s">
        <v>609</v>
      </c>
      <c r="E409" s="159" t="s">
        <v>685</v>
      </c>
      <c r="F409" s="71">
        <f t="shared" si="70"/>
        <v>3.841004875897745E-4</v>
      </c>
      <c r="G409" s="71" t="str">
        <f t="shared" si="71"/>
        <v xml:space="preserve"> </v>
      </c>
      <c r="H409" s="71">
        <f t="shared" si="72"/>
        <v>5.8978761455985259E-4</v>
      </c>
      <c r="I409" s="71" t="str">
        <f t="shared" si="73"/>
        <v xml:space="preserve"> </v>
      </c>
      <c r="J409" s="71" t="str">
        <f t="shared" si="74"/>
        <v xml:space="preserve"> </v>
      </c>
      <c r="K409" s="71" t="str">
        <f t="shared" si="78"/>
        <v xml:space="preserve"> </v>
      </c>
      <c r="L409" s="71" t="str">
        <f t="shared" si="78"/>
        <v xml:space="preserve"> </v>
      </c>
      <c r="M409" s="9">
        <f t="shared" si="77"/>
        <v>5.8637016697860489E-4</v>
      </c>
      <c r="N409" s="9">
        <f t="shared" si="75"/>
        <v>5.0519538909025595E-4</v>
      </c>
      <c r="O409" s="71">
        <f t="shared" si="76"/>
        <v>4.4298686139864998E-4</v>
      </c>
      <c r="P409" s="2" t="s">
        <v>14</v>
      </c>
    </row>
    <row r="410" spans="2:16">
      <c r="B410" s="2" t="s">
        <v>1081</v>
      </c>
      <c r="C410" s="160">
        <v>160850.76</v>
      </c>
      <c r="D410" s="2" t="s">
        <v>609</v>
      </c>
      <c r="E410" s="159" t="s">
        <v>685</v>
      </c>
      <c r="F410" s="71">
        <f t="shared" si="70"/>
        <v>5.0926640132282618E-4</v>
      </c>
      <c r="G410" s="71" t="str">
        <f t="shared" si="71"/>
        <v xml:space="preserve"> </v>
      </c>
      <c r="H410" s="71">
        <f t="shared" si="72"/>
        <v>7.8198030389500176E-4</v>
      </c>
      <c r="I410" s="71" t="str">
        <f t="shared" si="73"/>
        <v xml:space="preserve"> </v>
      </c>
      <c r="J410" s="71" t="str">
        <f t="shared" si="74"/>
        <v xml:space="preserve"> </v>
      </c>
      <c r="K410" s="71" t="str">
        <f t="shared" si="78"/>
        <v xml:space="preserve"> </v>
      </c>
      <c r="L410" s="71" t="str">
        <f t="shared" si="78"/>
        <v xml:space="preserve"> </v>
      </c>
      <c r="M410" s="9">
        <f t="shared" si="77"/>
        <v>7.7744922078617172E-4</v>
      </c>
      <c r="N410" s="9">
        <f t="shared" si="75"/>
        <v>6.6982221080036158E-4</v>
      </c>
      <c r="O410" s="71">
        <f t="shared" si="76"/>
        <v>5.8734193792205416E-4</v>
      </c>
      <c r="P410" s="2" t="s">
        <v>14</v>
      </c>
    </row>
    <row r="411" spans="2:16">
      <c r="B411" s="2" t="s">
        <v>1082</v>
      </c>
      <c r="C411" s="160">
        <v>29783.749999999996</v>
      </c>
      <c r="D411" s="2" t="s">
        <v>609</v>
      </c>
      <c r="E411" s="159" t="s">
        <v>685</v>
      </c>
      <c r="F411" s="71">
        <f t="shared" si="70"/>
        <v>9.4297740218316175E-5</v>
      </c>
      <c r="G411" s="71" t="str">
        <f t="shared" si="71"/>
        <v xml:space="preserve"> </v>
      </c>
      <c r="H411" s="71">
        <f t="shared" si="72"/>
        <v>1.4479450315393446E-4</v>
      </c>
      <c r="I411" s="71" t="str">
        <f t="shared" si="73"/>
        <v xml:space="preserve"> </v>
      </c>
      <c r="J411" s="71" t="str">
        <f t="shared" si="74"/>
        <v xml:space="preserve"> </v>
      </c>
      <c r="K411" s="71" t="str">
        <f t="shared" si="78"/>
        <v xml:space="preserve"> </v>
      </c>
      <c r="L411" s="71" t="str">
        <f t="shared" si="78"/>
        <v xml:space="preserve"> </v>
      </c>
      <c r="M411" s="9">
        <f t="shared" si="77"/>
        <v>1.4395551024807179E-4</v>
      </c>
      <c r="N411" s="9">
        <f t="shared" si="75"/>
        <v>1.2402687603667688E-4</v>
      </c>
      <c r="O411" s="71">
        <f t="shared" si="76"/>
        <v>1.087545091088533E-4</v>
      </c>
      <c r="P411" s="2" t="s">
        <v>14</v>
      </c>
    </row>
    <row r="412" spans="2:16">
      <c r="B412" s="2" t="s">
        <v>1083</v>
      </c>
      <c r="C412" s="160">
        <v>207536.45</v>
      </c>
      <c r="D412" s="2" t="s">
        <v>609</v>
      </c>
      <c r="E412" s="159" t="s">
        <v>685</v>
      </c>
      <c r="F412" s="71">
        <f t="shared" si="70"/>
        <v>6.5707703858417985E-4</v>
      </c>
      <c r="G412" s="71" t="str">
        <f t="shared" si="71"/>
        <v xml:space="preserve"> </v>
      </c>
      <c r="H412" s="71">
        <f t="shared" si="72"/>
        <v>1.0089440437849957E-3</v>
      </c>
      <c r="I412" s="71" t="str">
        <f t="shared" si="73"/>
        <v xml:space="preserve"> </v>
      </c>
      <c r="J412" s="71" t="str">
        <f t="shared" si="74"/>
        <v xml:space="preserve"> </v>
      </c>
      <c r="K412" s="71" t="str">
        <f t="shared" si="78"/>
        <v xml:space="preserve"> </v>
      </c>
      <c r="L412" s="71" t="str">
        <f t="shared" si="78"/>
        <v xml:space="preserve"> </v>
      </c>
      <c r="M412" s="9">
        <f t="shared" si="77"/>
        <v>1.0030978488210331E-3</v>
      </c>
      <c r="N412" s="9">
        <f t="shared" si="75"/>
        <v>8.6423293095201224E-4</v>
      </c>
      <c r="O412" s="71">
        <f t="shared" si="76"/>
        <v>7.5781339629643954E-4</v>
      </c>
      <c r="P412" s="2" t="s">
        <v>14</v>
      </c>
    </row>
    <row r="413" spans="2:16">
      <c r="B413" s="2" t="s">
        <v>1084</v>
      </c>
      <c r="C413" s="160">
        <v>171431.77000000002</v>
      </c>
      <c r="D413" s="2" t="s">
        <v>609</v>
      </c>
      <c r="E413" s="159" t="s">
        <v>685</v>
      </c>
      <c r="F413" s="71">
        <f t="shared" si="70"/>
        <v>5.4276672724643915E-4</v>
      </c>
      <c r="G413" s="71" t="str">
        <f t="shared" si="71"/>
        <v xml:space="preserve"> </v>
      </c>
      <c r="H413" s="71">
        <f t="shared" si="72"/>
        <v>8.3342016911737351E-4</v>
      </c>
      <c r="I413" s="71" t="str">
        <f t="shared" si="73"/>
        <v xml:space="preserve"> </v>
      </c>
      <c r="J413" s="71" t="str">
        <f t="shared" si="74"/>
        <v xml:space="preserve"> </v>
      </c>
      <c r="K413" s="71" t="str">
        <f t="shared" si="78"/>
        <v xml:space="preserve"> </v>
      </c>
      <c r="L413" s="71" t="str">
        <f t="shared" si="78"/>
        <v xml:space="preserve"> </v>
      </c>
      <c r="M413" s="9">
        <f t="shared" si="77"/>
        <v>8.2859102440357893E-4</v>
      </c>
      <c r="N413" s="9">
        <f t="shared" si="75"/>
        <v>7.1388414442567197E-4</v>
      </c>
      <c r="O413" s="71">
        <f t="shared" si="76"/>
        <v>6.2597819253827505E-4</v>
      </c>
      <c r="P413" s="2" t="s">
        <v>14</v>
      </c>
    </row>
    <row r="414" spans="2:16">
      <c r="B414" s="2" t="s">
        <v>1085</v>
      </c>
      <c r="C414" s="160">
        <v>31615.01</v>
      </c>
      <c r="D414" s="2" t="s">
        <v>609</v>
      </c>
      <c r="E414" s="159" t="s">
        <v>685</v>
      </c>
      <c r="F414" s="71">
        <f t="shared" si="70"/>
        <v>1.0009565618766838E-4</v>
      </c>
      <c r="G414" s="71" t="str">
        <f t="shared" si="71"/>
        <v xml:space="preserve"> </v>
      </c>
      <c r="H414" s="71">
        <f t="shared" si="72"/>
        <v>1.536972229875912E-4</v>
      </c>
      <c r="I414" s="71" t="str">
        <f t="shared" si="73"/>
        <v xml:space="preserve"> </v>
      </c>
      <c r="J414" s="71" t="str">
        <f t="shared" si="74"/>
        <v xml:space="preserve"> </v>
      </c>
      <c r="K414" s="71" t="str">
        <f t="shared" si="78"/>
        <v xml:space="preserve"> </v>
      </c>
      <c r="L414" s="71" t="str">
        <f t="shared" si="78"/>
        <v xml:space="preserve"> </v>
      </c>
      <c r="M414" s="9">
        <f t="shared" si="77"/>
        <v>1.5280664443019742E-4</v>
      </c>
      <c r="N414" s="9">
        <f t="shared" si="75"/>
        <v>1.3165269404182819E-4</v>
      </c>
      <c r="O414" s="71">
        <f t="shared" si="76"/>
        <v>1.1544130248949472E-4</v>
      </c>
      <c r="P414" s="2" t="s">
        <v>14</v>
      </c>
    </row>
    <row r="415" spans="2:16">
      <c r="B415" s="2" t="s">
        <v>1086</v>
      </c>
      <c r="C415" s="160">
        <v>29120.51</v>
      </c>
      <c r="D415" s="2" t="s">
        <v>609</v>
      </c>
      <c r="E415" s="159" t="s">
        <v>685</v>
      </c>
      <c r="F415" s="71">
        <f t="shared" si="70"/>
        <v>9.2197869207365709E-5</v>
      </c>
      <c r="G415" s="71" t="str">
        <f t="shared" si="71"/>
        <v xml:space="preserve"> </v>
      </c>
      <c r="H415" s="71">
        <f t="shared" si="72"/>
        <v>1.4157014402280371E-4</v>
      </c>
      <c r="I415" s="71" t="str">
        <f t="shared" si="73"/>
        <v xml:space="preserve"> </v>
      </c>
      <c r="J415" s="71" t="str">
        <f t="shared" si="74"/>
        <v xml:space="preserve"> </v>
      </c>
      <c r="K415" s="71" t="str">
        <f t="shared" si="78"/>
        <v xml:space="preserve"> </v>
      </c>
      <c r="L415" s="71" t="str">
        <f t="shared" si="78"/>
        <v xml:space="preserve"> </v>
      </c>
      <c r="M415" s="9">
        <f t="shared" si="77"/>
        <v>1.407498342463282E-4</v>
      </c>
      <c r="N415" s="9">
        <f t="shared" si="75"/>
        <v>1.2126498120266286E-4</v>
      </c>
      <c r="O415" s="71">
        <f t="shared" si="76"/>
        <v>1.0633270726652802E-4</v>
      </c>
      <c r="P415" s="2" t="s">
        <v>14</v>
      </c>
    </row>
    <row r="416" spans="2:16">
      <c r="B416" s="2" t="s">
        <v>1087</v>
      </c>
      <c r="C416" s="160">
        <v>72053.510000000009</v>
      </c>
      <c r="D416" s="2" t="s">
        <v>609</v>
      </c>
      <c r="E416" s="159" t="s">
        <v>685</v>
      </c>
      <c r="F416" s="71">
        <f t="shared" si="70"/>
        <v>2.2812718908122209E-4</v>
      </c>
      <c r="G416" s="71" t="str">
        <f t="shared" si="71"/>
        <v xml:space="preserve"> </v>
      </c>
      <c r="H416" s="71">
        <f t="shared" si="72"/>
        <v>3.5029008036083605E-4</v>
      </c>
      <c r="I416" s="71" t="str">
        <f t="shared" si="73"/>
        <v xml:space="preserve"> </v>
      </c>
      <c r="J416" s="71" t="str">
        <f t="shared" si="74"/>
        <v xml:space="preserve"> </v>
      </c>
      <c r="K416" s="71" t="str">
        <f t="shared" si="78"/>
        <v xml:space="preserve"> </v>
      </c>
      <c r="L416" s="71" t="str">
        <f t="shared" si="78"/>
        <v xml:space="preserve"> </v>
      </c>
      <c r="M416" s="9">
        <f t="shared" si="77"/>
        <v>3.4826037007477386E-4</v>
      </c>
      <c r="N416" s="9">
        <f t="shared" si="75"/>
        <v>3.0004857523909716E-4</v>
      </c>
      <c r="O416" s="71">
        <f t="shared" si="76"/>
        <v>2.6310132571015585E-4</v>
      </c>
      <c r="P416" s="2" t="s">
        <v>14</v>
      </c>
    </row>
    <row r="417" spans="2:16">
      <c r="B417" s="2" t="s">
        <v>1088</v>
      </c>
      <c r="C417" s="160">
        <v>760641.21</v>
      </c>
      <c r="D417" s="2" t="s">
        <v>609</v>
      </c>
      <c r="E417" s="159" t="s">
        <v>685</v>
      </c>
      <c r="F417" s="71">
        <f t="shared" si="70"/>
        <v>2.4082510503185689E-3</v>
      </c>
      <c r="G417" s="71" t="str">
        <f t="shared" si="71"/>
        <v xml:space="preserve"> </v>
      </c>
      <c r="H417" s="71">
        <f t="shared" si="72"/>
        <v>3.6978777380402912E-3</v>
      </c>
      <c r="I417" s="71" t="str">
        <f t="shared" si="73"/>
        <v xml:space="preserve"> </v>
      </c>
      <c r="J417" s="71" t="str">
        <f t="shared" si="74"/>
        <v xml:space="preserve"> </v>
      </c>
      <c r="K417" s="71" t="str">
        <f t="shared" si="78"/>
        <v xml:space="preserve"> </v>
      </c>
      <c r="L417" s="71" t="str">
        <f t="shared" si="78"/>
        <v xml:space="preserve"> </v>
      </c>
      <c r="M417" s="9">
        <f t="shared" si="77"/>
        <v>3.6764508667061985E-3</v>
      </c>
      <c r="N417" s="9">
        <f t="shared" si="75"/>
        <v>3.1674974797014453E-3</v>
      </c>
      <c r="O417" s="71">
        <f t="shared" si="76"/>
        <v>2.7774595677681354E-3</v>
      </c>
      <c r="P417" s="2" t="s">
        <v>14</v>
      </c>
    </row>
    <row r="418" spans="2:16">
      <c r="B418" s="2" t="s">
        <v>1089</v>
      </c>
      <c r="C418" s="160">
        <v>25658.720000000001</v>
      </c>
      <c r="D418" s="2" t="s">
        <v>609</v>
      </c>
      <c r="E418" s="159" t="s">
        <v>685</v>
      </c>
      <c r="F418" s="71">
        <f t="shared" si="70"/>
        <v>8.1237564540882664E-5</v>
      </c>
      <c r="G418" s="71" t="str">
        <f t="shared" si="71"/>
        <v xml:space="preserve"> </v>
      </c>
      <c r="H418" s="71">
        <f t="shared" si="72"/>
        <v>1.2474055865919912E-4</v>
      </c>
      <c r="I418" s="71" t="str">
        <f t="shared" si="73"/>
        <v xml:space="preserve"> </v>
      </c>
      <c r="J418" s="71" t="str">
        <f t="shared" si="74"/>
        <v xml:space="preserve"> </v>
      </c>
      <c r="K418" s="71" t="str">
        <f t="shared" si="78"/>
        <v xml:space="preserve"> </v>
      </c>
      <c r="L418" s="71" t="str">
        <f t="shared" si="78"/>
        <v xml:space="preserve"> </v>
      </c>
      <c r="M418" s="9">
        <f t="shared" si="77"/>
        <v>1.2401776572501467E-4</v>
      </c>
      <c r="N418" s="9">
        <f t="shared" si="75"/>
        <v>1.0684923438787267E-4</v>
      </c>
      <c r="O418" s="71">
        <f t="shared" si="76"/>
        <v>9.3692080344534082E-5</v>
      </c>
      <c r="P418" s="2" t="s">
        <v>14</v>
      </c>
    </row>
    <row r="419" spans="2:16">
      <c r="B419" s="2" t="s">
        <v>1090</v>
      </c>
      <c r="C419" s="160">
        <v>79161.2</v>
      </c>
      <c r="D419" s="2" t="s">
        <v>609</v>
      </c>
      <c r="E419" s="159" t="s">
        <v>685</v>
      </c>
      <c r="F419" s="71">
        <f t="shared" si="70"/>
        <v>2.5063070543400917E-4</v>
      </c>
      <c r="G419" s="71" t="str">
        <f t="shared" si="71"/>
        <v xml:space="preserve"> </v>
      </c>
      <c r="H419" s="71">
        <f t="shared" si="72"/>
        <v>3.8484430681392492E-4</v>
      </c>
      <c r="I419" s="71" t="str">
        <f t="shared" si="73"/>
        <v xml:space="preserve"> </v>
      </c>
      <c r="J419" s="71" t="str">
        <f t="shared" si="74"/>
        <v xml:space="preserve"> </v>
      </c>
      <c r="K419" s="71" t="str">
        <f t="shared" si="78"/>
        <v xml:space="preserve"> </v>
      </c>
      <c r="L419" s="71" t="str">
        <f t="shared" si="78"/>
        <v xml:space="preserve"> </v>
      </c>
      <c r="M419" s="9">
        <f t="shared" si="77"/>
        <v>3.826143765593541E-4</v>
      </c>
      <c r="N419" s="9">
        <f t="shared" si="75"/>
        <v>3.2964674828772693E-4</v>
      </c>
      <c r="O419" s="71">
        <f t="shared" si="76"/>
        <v>2.8905485193999274E-4</v>
      </c>
      <c r="P419" s="2" t="s">
        <v>14</v>
      </c>
    </row>
    <row r="420" spans="2:16">
      <c r="B420" s="2" t="s">
        <v>1091</v>
      </c>
      <c r="C420" s="160">
        <v>21536.63</v>
      </c>
      <c r="D420" s="2" t="s">
        <v>609</v>
      </c>
      <c r="E420" s="159" t="s">
        <v>685</v>
      </c>
      <c r="F420" s="71">
        <f t="shared" si="70"/>
        <v>6.8186697139144495E-5</v>
      </c>
      <c r="G420" s="71" t="str">
        <f t="shared" si="71"/>
        <v xml:space="preserve"> </v>
      </c>
      <c r="H420" s="71">
        <f t="shared" si="72"/>
        <v>1.0470090705368262E-4</v>
      </c>
      <c r="I420" s="71" t="str">
        <f t="shared" si="73"/>
        <v xml:space="preserve"> </v>
      </c>
      <c r="J420" s="71" t="str">
        <f t="shared" si="74"/>
        <v xml:space="preserve"> </v>
      </c>
      <c r="K420" s="71" t="str">
        <f t="shared" si="78"/>
        <v xml:space="preserve"> </v>
      </c>
      <c r="L420" s="71" t="str">
        <f t="shared" si="78"/>
        <v xml:space="preserve"> </v>
      </c>
      <c r="M420" s="9">
        <f t="shared" si="77"/>
        <v>1.0409423127288978E-4</v>
      </c>
      <c r="N420" s="9">
        <f t="shared" si="75"/>
        <v>8.9683835623713496E-5</v>
      </c>
      <c r="O420" s="71">
        <f t="shared" si="76"/>
        <v>7.8640386905913577E-5</v>
      </c>
      <c r="P420" s="2" t="s">
        <v>14</v>
      </c>
    </row>
    <row r="421" spans="2:16">
      <c r="B421" s="2" t="s">
        <v>1092</v>
      </c>
      <c r="C421" s="160">
        <v>128111.13</v>
      </c>
      <c r="D421" s="2" t="s">
        <v>609</v>
      </c>
      <c r="E421" s="159" t="s">
        <v>685</v>
      </c>
      <c r="F421" s="71">
        <f t="shared" si="70"/>
        <v>4.0561010805606858E-4</v>
      </c>
      <c r="G421" s="71" t="str">
        <f t="shared" si="71"/>
        <v xml:space="preserve"> </v>
      </c>
      <c r="H421" s="71">
        <f t="shared" si="72"/>
        <v>6.2281571047430599E-4</v>
      </c>
      <c r="I421" s="71" t="str">
        <f t="shared" si="73"/>
        <v xml:space="preserve"> </v>
      </c>
      <c r="J421" s="71" t="str">
        <f t="shared" si="74"/>
        <v xml:space="preserve"> </v>
      </c>
      <c r="K421" s="71" t="str">
        <f t="shared" si="78"/>
        <v xml:space="preserve"> </v>
      </c>
      <c r="L421" s="71" t="str">
        <f t="shared" si="78"/>
        <v xml:space="preserve"> </v>
      </c>
      <c r="M421" s="9">
        <f t="shared" si="77"/>
        <v>6.1920688588935446E-4</v>
      </c>
      <c r="N421" s="9">
        <f t="shared" si="75"/>
        <v>5.334863218845377E-4</v>
      </c>
      <c r="O421" s="71">
        <f t="shared" si="76"/>
        <v>4.6779411774979619E-4</v>
      </c>
      <c r="P421" s="2" t="s">
        <v>14</v>
      </c>
    </row>
    <row r="422" spans="2:16">
      <c r="B422" s="2" t="s">
        <v>1093</v>
      </c>
      <c r="C422" s="160">
        <v>54340.37000000001</v>
      </c>
      <c r="D422" s="2" t="s">
        <v>609</v>
      </c>
      <c r="E422" s="159" t="s">
        <v>685</v>
      </c>
      <c r="F422" s="71">
        <f t="shared" si="70"/>
        <v>1.7204596780550412E-4</v>
      </c>
      <c r="G422" s="71" t="str">
        <f t="shared" si="71"/>
        <v xml:space="preserve"> </v>
      </c>
      <c r="H422" s="71">
        <f t="shared" si="72"/>
        <v>2.6417717296683485E-4</v>
      </c>
      <c r="I422" s="71" t="str">
        <f t="shared" si="73"/>
        <v xml:space="preserve"> </v>
      </c>
      <c r="J422" s="71" t="str">
        <f t="shared" si="74"/>
        <v xml:space="preserve"> </v>
      </c>
      <c r="K422" s="71" t="str">
        <f t="shared" si="78"/>
        <v xml:space="preserve"> </v>
      </c>
      <c r="L422" s="71" t="str">
        <f t="shared" si="78"/>
        <v xml:space="preserve"> </v>
      </c>
      <c r="M422" s="9">
        <f t="shared" si="77"/>
        <v>2.6264643271646504E-4</v>
      </c>
      <c r="N422" s="9">
        <f t="shared" si="75"/>
        <v>2.2628669438123667E-4</v>
      </c>
      <c r="O422" s="71">
        <f t="shared" si="76"/>
        <v>1.9842230290488809E-4</v>
      </c>
      <c r="P422" s="2" t="s">
        <v>14</v>
      </c>
    </row>
    <row r="423" spans="2:16">
      <c r="B423" s="2" t="s">
        <v>1094</v>
      </c>
      <c r="C423" s="160">
        <v>131263.15000000002</v>
      </c>
      <c r="D423" s="2" t="s">
        <v>609</v>
      </c>
      <c r="E423" s="159" t="s">
        <v>685</v>
      </c>
      <c r="F423" s="71">
        <f t="shared" si="70"/>
        <v>4.1558965606875803E-4</v>
      </c>
      <c r="G423" s="71" t="str">
        <f t="shared" si="71"/>
        <v xml:space="preserve"> </v>
      </c>
      <c r="H423" s="71">
        <f t="shared" si="72"/>
        <v>6.381393406360978E-4</v>
      </c>
      <c r="I423" s="71" t="str">
        <f t="shared" si="73"/>
        <v xml:space="preserve"> </v>
      </c>
      <c r="J423" s="71" t="str">
        <f t="shared" si="74"/>
        <v xml:space="preserve"> </v>
      </c>
      <c r="K423" s="71" t="str">
        <f t="shared" ref="K423:L442" si="79">IF($E423=$K$2,$C423/SUMIF($E:$E,$K$2,$C:$C)," ")</f>
        <v xml:space="preserve"> </v>
      </c>
      <c r="L423" s="71" t="str">
        <f t="shared" si="79"/>
        <v xml:space="preserve"> </v>
      </c>
      <c r="M423" s="9">
        <f t="shared" si="77"/>
        <v>6.3444172527029642E-4</v>
      </c>
      <c r="N423" s="9">
        <f t="shared" si="75"/>
        <v>5.4661211006786349E-4</v>
      </c>
      <c r="O423" s="71">
        <f t="shared" si="76"/>
        <v>4.7930362839910292E-4</v>
      </c>
      <c r="P423" s="2" t="s">
        <v>14</v>
      </c>
    </row>
    <row r="424" spans="2:16">
      <c r="B424" s="2" t="s">
        <v>1095</v>
      </c>
      <c r="C424" s="160">
        <v>327961.19999999995</v>
      </c>
      <c r="D424" s="2" t="s">
        <v>609</v>
      </c>
      <c r="E424" s="159" t="s">
        <v>685</v>
      </c>
      <c r="F424" s="71">
        <f t="shared" si="70"/>
        <v>1.0383514513547566E-3</v>
      </c>
      <c r="G424" s="71" t="str">
        <f t="shared" si="71"/>
        <v xml:space="preserve"> </v>
      </c>
      <c r="H424" s="71">
        <f t="shared" si="72"/>
        <v>1.5943922107782978E-3</v>
      </c>
      <c r="I424" s="71" t="str">
        <f t="shared" si="73"/>
        <v xml:space="preserve"> </v>
      </c>
      <c r="J424" s="71" t="str">
        <f t="shared" si="74"/>
        <v xml:space="preserve"> </v>
      </c>
      <c r="K424" s="71" t="str">
        <f t="shared" si="79"/>
        <v xml:space="preserve"> </v>
      </c>
      <c r="L424" s="71" t="str">
        <f t="shared" si="79"/>
        <v xml:space="preserve"> </v>
      </c>
      <c r="M424" s="9">
        <f t="shared" si="77"/>
        <v>1.5851537125973029E-3</v>
      </c>
      <c r="N424" s="9">
        <f t="shared" si="75"/>
        <v>1.3657112719936138E-3</v>
      </c>
      <c r="O424" s="71">
        <f t="shared" si="76"/>
        <v>1.1975409178746955E-3</v>
      </c>
      <c r="P424" s="2" t="s">
        <v>14</v>
      </c>
    </row>
    <row r="425" spans="2:16">
      <c r="B425" s="2" t="s">
        <v>1096</v>
      </c>
      <c r="C425" s="160">
        <v>666462.17000000016</v>
      </c>
      <c r="D425" s="2" t="s">
        <v>609</v>
      </c>
      <c r="E425" s="159" t="s">
        <v>685</v>
      </c>
      <c r="F425" s="71">
        <f t="shared" si="70"/>
        <v>2.1100726594869782E-3</v>
      </c>
      <c r="G425" s="71" t="str">
        <f t="shared" si="71"/>
        <v xml:space="preserve"> </v>
      </c>
      <c r="H425" s="71">
        <f t="shared" si="72"/>
        <v>3.2400237974077486E-3</v>
      </c>
      <c r="I425" s="71" t="str">
        <f t="shared" si="73"/>
        <v xml:space="preserve"> </v>
      </c>
      <c r="J425" s="71" t="str">
        <f t="shared" si="74"/>
        <v xml:space="preserve"> </v>
      </c>
      <c r="K425" s="71" t="str">
        <f t="shared" si="79"/>
        <v xml:space="preserve"> </v>
      </c>
      <c r="L425" s="71" t="str">
        <f t="shared" si="79"/>
        <v xml:space="preserve"> </v>
      </c>
      <c r="M425" s="9">
        <f t="shared" si="77"/>
        <v>3.2212499011503659E-3</v>
      </c>
      <c r="N425" s="9">
        <f t="shared" si="75"/>
        <v>2.7753127440877895E-3</v>
      </c>
      <c r="O425" s="71">
        <f t="shared" si="76"/>
        <v>2.433567503688124E-3</v>
      </c>
      <c r="P425" s="2" t="s">
        <v>14</v>
      </c>
    </row>
    <row r="426" spans="2:16">
      <c r="B426" s="2" t="s">
        <v>1097</v>
      </c>
      <c r="C426" s="160">
        <v>184038.53</v>
      </c>
      <c r="D426" s="2" t="s">
        <v>609</v>
      </c>
      <c r="E426" s="159" t="s">
        <v>685</v>
      </c>
      <c r="F426" s="71">
        <f t="shared" si="70"/>
        <v>5.8268074007137411E-4</v>
      </c>
      <c r="G426" s="71" t="str">
        <f t="shared" si="71"/>
        <v xml:space="preserve"> </v>
      </c>
      <c r="H426" s="71">
        <f t="shared" si="72"/>
        <v>8.9470827254897268E-4</v>
      </c>
      <c r="I426" s="71" t="str">
        <f t="shared" si="73"/>
        <v xml:space="preserve"> </v>
      </c>
      <c r="J426" s="71" t="str">
        <f t="shared" si="74"/>
        <v xml:space="preserve"> </v>
      </c>
      <c r="K426" s="71" t="str">
        <f t="shared" si="79"/>
        <v xml:space="preserve"> </v>
      </c>
      <c r="L426" s="71" t="str">
        <f t="shared" si="79"/>
        <v xml:space="preserve"> </v>
      </c>
      <c r="M426" s="9">
        <f t="shared" si="77"/>
        <v>8.895240018954991E-4</v>
      </c>
      <c r="N426" s="9">
        <f t="shared" si="75"/>
        <v>7.6638180035362377E-4</v>
      </c>
      <c r="O426" s="71">
        <f t="shared" si="76"/>
        <v>6.7201141519335119E-4</v>
      </c>
      <c r="P426" s="2" t="s">
        <v>14</v>
      </c>
    </row>
    <row r="427" spans="2:16">
      <c r="B427" s="2" t="s">
        <v>1098</v>
      </c>
      <c r="C427" s="160">
        <v>170.43</v>
      </c>
      <c r="D427" s="2" t="s">
        <v>609</v>
      </c>
      <c r="E427" s="159" t="s">
        <v>685</v>
      </c>
      <c r="F427" s="71">
        <f t="shared" si="70"/>
        <v>5.3959504311604913E-7</v>
      </c>
      <c r="G427" s="71" t="str">
        <f t="shared" si="71"/>
        <v xml:space="preserve"> </v>
      </c>
      <c r="H427" s="71">
        <f t="shared" si="72"/>
        <v>8.2855003726948599E-7</v>
      </c>
      <c r="I427" s="71" t="str">
        <f t="shared" si="73"/>
        <v xml:space="preserve"> </v>
      </c>
      <c r="J427" s="71" t="str">
        <f t="shared" si="74"/>
        <v xml:space="preserve"> </v>
      </c>
      <c r="K427" s="71" t="str">
        <f t="shared" si="79"/>
        <v xml:space="preserve"> </v>
      </c>
      <c r="L427" s="71" t="str">
        <f t="shared" si="79"/>
        <v xml:space="preserve"> </v>
      </c>
      <c r="M427" s="9">
        <f t="shared" si="77"/>
        <v>8.2374911190091515E-7</v>
      </c>
      <c r="N427" s="9">
        <f t="shared" si="75"/>
        <v>7.0971252723148847E-7</v>
      </c>
      <c r="O427" s="71">
        <f t="shared" si="76"/>
        <v>6.2232025810792371E-7</v>
      </c>
      <c r="P427" s="2" t="s">
        <v>14</v>
      </c>
    </row>
    <row r="428" spans="2:16">
      <c r="B428" s="2" t="s">
        <v>1099</v>
      </c>
      <c r="C428" s="160">
        <v>451605.46</v>
      </c>
      <c r="D428" s="2" t="s">
        <v>609</v>
      </c>
      <c r="E428" s="159" t="s">
        <v>685</v>
      </c>
      <c r="F428" s="71">
        <f t="shared" si="70"/>
        <v>1.4298190908885948E-3</v>
      </c>
      <c r="G428" s="71" t="str">
        <f t="shared" si="71"/>
        <v xml:space="preserve"> </v>
      </c>
      <c r="H428" s="71">
        <f t="shared" si="72"/>
        <v>2.1954921123869234E-3</v>
      </c>
      <c r="I428" s="71" t="str">
        <f t="shared" si="73"/>
        <v xml:space="preserve"> </v>
      </c>
      <c r="J428" s="71" t="str">
        <f t="shared" si="74"/>
        <v xml:space="preserve"> </v>
      </c>
      <c r="K428" s="71" t="str">
        <f t="shared" si="79"/>
        <v xml:space="preserve"> </v>
      </c>
      <c r="L428" s="71" t="str">
        <f t="shared" si="79"/>
        <v xml:space="preserve"> </v>
      </c>
      <c r="M428" s="9">
        <f t="shared" si="77"/>
        <v>2.182770619049488E-3</v>
      </c>
      <c r="N428" s="9">
        <f t="shared" si="75"/>
        <v>1.8805964462133362E-3</v>
      </c>
      <c r="O428" s="71">
        <f t="shared" si="76"/>
        <v>1.6490243879020571E-3</v>
      </c>
      <c r="P428" s="2" t="s">
        <v>14</v>
      </c>
    </row>
    <row r="429" spans="2:16">
      <c r="B429" s="2" t="s">
        <v>1100</v>
      </c>
      <c r="C429" s="160">
        <v>609833.18999999994</v>
      </c>
      <c r="D429" s="2" t="s">
        <v>609</v>
      </c>
      <c r="E429" s="159" t="s">
        <v>685</v>
      </c>
      <c r="F429" s="71">
        <f t="shared" si="70"/>
        <v>1.9307807689470616E-3</v>
      </c>
      <c r="G429" s="71" t="str">
        <f t="shared" si="71"/>
        <v xml:space="preserve"> </v>
      </c>
      <c r="H429" s="71">
        <f t="shared" si="72"/>
        <v>2.9647204852588714E-3</v>
      </c>
      <c r="I429" s="71" t="str">
        <f t="shared" si="73"/>
        <v xml:space="preserve"> </v>
      </c>
      <c r="J429" s="71" t="str">
        <f t="shared" si="74"/>
        <v xml:space="preserve"> </v>
      </c>
      <c r="K429" s="71" t="str">
        <f t="shared" si="79"/>
        <v xml:space="preserve"> </v>
      </c>
      <c r="L429" s="71" t="str">
        <f t="shared" si="79"/>
        <v xml:space="preserve"> </v>
      </c>
      <c r="M429" s="9">
        <f t="shared" si="77"/>
        <v>2.9475417982174614E-3</v>
      </c>
      <c r="N429" s="9">
        <f t="shared" si="75"/>
        <v>2.5394957135747255E-3</v>
      </c>
      <c r="O429" s="71">
        <f t="shared" si="76"/>
        <v>2.2267884069916001E-3</v>
      </c>
      <c r="P429" s="2" t="s">
        <v>14</v>
      </c>
    </row>
    <row r="430" spans="2:16">
      <c r="B430" s="2" t="s">
        <v>1101</v>
      </c>
      <c r="C430" s="160">
        <v>761915.93</v>
      </c>
      <c r="D430" s="2" t="s">
        <v>609</v>
      </c>
      <c r="E430" s="159" t="s">
        <v>685</v>
      </c>
      <c r="F430" s="71">
        <f t="shared" si="70"/>
        <v>2.412286916030949E-3</v>
      </c>
      <c r="G430" s="71" t="str">
        <f t="shared" si="71"/>
        <v xml:space="preserve"> </v>
      </c>
      <c r="H430" s="71">
        <f t="shared" si="72"/>
        <v>3.7040748236678699E-3</v>
      </c>
      <c r="I430" s="71" t="str">
        <f t="shared" si="73"/>
        <v xml:space="preserve"> </v>
      </c>
      <c r="J430" s="71" t="str">
        <f t="shared" si="74"/>
        <v xml:space="preserve"> </v>
      </c>
      <c r="K430" s="71" t="str">
        <f t="shared" si="79"/>
        <v xml:space="preserve"> </v>
      </c>
      <c r="L430" s="71" t="str">
        <f t="shared" si="79"/>
        <v xml:space="preserve"> </v>
      </c>
      <c r="M430" s="9">
        <f t="shared" si="77"/>
        <v>3.6826120441275589E-3</v>
      </c>
      <c r="N430" s="9">
        <f t="shared" si="75"/>
        <v>3.1728057279717765E-3</v>
      </c>
      <c r="O430" s="71">
        <f t="shared" si="76"/>
        <v>2.7821141712969471E-3</v>
      </c>
      <c r="P430" s="2" t="s">
        <v>14</v>
      </c>
    </row>
    <row r="431" spans="2:16">
      <c r="B431" s="2" t="s">
        <v>1102</v>
      </c>
      <c r="C431" s="160">
        <v>170382.98</v>
      </c>
      <c r="D431" s="2" t="s">
        <v>609</v>
      </c>
      <c r="E431" s="159" t="s">
        <v>685</v>
      </c>
      <c r="F431" s="71">
        <f t="shared" si="70"/>
        <v>5.3944617402652665E-4</v>
      </c>
      <c r="G431" s="71" t="str">
        <f t="shared" si="71"/>
        <v xml:space="preserve"> </v>
      </c>
      <c r="H431" s="71">
        <f t="shared" si="72"/>
        <v>8.2832144827252297E-4</v>
      </c>
      <c r="I431" s="71" t="str">
        <f t="shared" si="73"/>
        <v xml:space="preserve"> </v>
      </c>
      <c r="J431" s="71" t="str">
        <f t="shared" si="74"/>
        <v xml:space="preserve"> </v>
      </c>
      <c r="K431" s="71" t="str">
        <f t="shared" si="79"/>
        <v xml:space="preserve"> </v>
      </c>
      <c r="L431" s="71" t="str">
        <f t="shared" si="79"/>
        <v xml:space="preserve"> </v>
      </c>
      <c r="M431" s="9">
        <f t="shared" si="77"/>
        <v>8.2352184743314787E-4</v>
      </c>
      <c r="N431" s="9">
        <f t="shared" si="75"/>
        <v>7.0951672436209677E-4</v>
      </c>
      <c r="O431" s="71">
        <f t="shared" si="76"/>
        <v>6.2214856592617029E-4</v>
      </c>
      <c r="P431" s="2" t="s">
        <v>14</v>
      </c>
    </row>
    <row r="432" spans="2:16">
      <c r="B432" s="2" t="s">
        <v>1103</v>
      </c>
      <c r="C432" s="160">
        <v>201953.01</v>
      </c>
      <c r="D432" s="2" t="s">
        <v>609</v>
      </c>
      <c r="E432" s="159" t="s">
        <v>685</v>
      </c>
      <c r="F432" s="71">
        <f t="shared" si="70"/>
        <v>6.3939941992821625E-4</v>
      </c>
      <c r="G432" s="71" t="str">
        <f t="shared" si="71"/>
        <v xml:space="preserve"> </v>
      </c>
      <c r="H432" s="71">
        <f t="shared" si="72"/>
        <v>9.8179999977811923E-4</v>
      </c>
      <c r="I432" s="71" t="str">
        <f t="shared" si="73"/>
        <v xml:space="preserve"> </v>
      </c>
      <c r="J432" s="71" t="str">
        <f t="shared" si="74"/>
        <v xml:space="preserve"> </v>
      </c>
      <c r="K432" s="71" t="str">
        <f t="shared" si="79"/>
        <v xml:space="preserve"> </v>
      </c>
      <c r="L432" s="71" t="str">
        <f t="shared" si="79"/>
        <v xml:space="preserve"> </v>
      </c>
      <c r="M432" s="9">
        <f t="shared" si="77"/>
        <v>9.761110874447963E-4</v>
      </c>
      <c r="N432" s="9">
        <f t="shared" si="75"/>
        <v>8.4098211059734822E-4</v>
      </c>
      <c r="O432" s="71">
        <f t="shared" si="76"/>
        <v>7.3742562523541682E-4</v>
      </c>
      <c r="P432" s="2" t="s">
        <v>14</v>
      </c>
    </row>
    <row r="433" spans="2:16">
      <c r="B433" s="2" t="s">
        <v>1104</v>
      </c>
      <c r="C433" s="160">
        <v>76323.62999999999</v>
      </c>
      <c r="D433" s="2" t="s">
        <v>609</v>
      </c>
      <c r="E433" s="159" t="s">
        <v>685</v>
      </c>
      <c r="F433" s="71">
        <f t="shared" si="70"/>
        <v>2.4164673133030202E-4</v>
      </c>
      <c r="G433" s="71" t="str">
        <f t="shared" si="71"/>
        <v xml:space="preserve"> </v>
      </c>
      <c r="H433" s="71">
        <f t="shared" si="72"/>
        <v>3.7104938380004955E-4</v>
      </c>
      <c r="I433" s="71" t="str">
        <f t="shared" si="73"/>
        <v xml:space="preserve"> </v>
      </c>
      <c r="J433" s="71" t="str">
        <f t="shared" si="74"/>
        <v xml:space="preserve"> </v>
      </c>
      <c r="K433" s="71" t="str">
        <f t="shared" si="79"/>
        <v xml:space="preserve"> </v>
      </c>
      <c r="L433" s="71" t="str">
        <f t="shared" si="79"/>
        <v xml:space="preserve"> </v>
      </c>
      <c r="M433" s="9">
        <f t="shared" si="77"/>
        <v>3.6889938643169649E-4</v>
      </c>
      <c r="N433" s="9">
        <f t="shared" si="75"/>
        <v>3.1783040740938239E-4</v>
      </c>
      <c r="O433" s="71">
        <f t="shared" si="76"/>
        <v>2.7869354644917947E-4</v>
      </c>
      <c r="P433" s="2" t="s">
        <v>14</v>
      </c>
    </row>
    <row r="434" spans="2:16">
      <c r="B434" s="2" t="s">
        <v>1105</v>
      </c>
      <c r="C434" s="160">
        <v>21103.3</v>
      </c>
      <c r="D434" s="2" t="s">
        <v>609</v>
      </c>
      <c r="E434" s="159" t="s">
        <v>685</v>
      </c>
      <c r="F434" s="71">
        <f t="shared" si="70"/>
        <v>6.6814739619731957E-5</v>
      </c>
      <c r="G434" s="71" t="str">
        <f t="shared" si="71"/>
        <v xml:space="preserve"> </v>
      </c>
      <c r="H434" s="71">
        <f t="shared" si="72"/>
        <v>1.0259426158252151E-4</v>
      </c>
      <c r="I434" s="71" t="str">
        <f t="shared" si="73"/>
        <v xml:space="preserve"> </v>
      </c>
      <c r="J434" s="71" t="str">
        <f t="shared" si="74"/>
        <v xml:space="preserve"> </v>
      </c>
      <c r="K434" s="71" t="str">
        <f t="shared" si="79"/>
        <v xml:space="preserve"> </v>
      </c>
      <c r="L434" s="71" t="str">
        <f t="shared" si="79"/>
        <v xml:space="preserve"> </v>
      </c>
      <c r="M434" s="9">
        <f t="shared" si="77"/>
        <v>1.0199979248476548E-4</v>
      </c>
      <c r="N434" s="9">
        <f t="shared" si="75"/>
        <v>8.7879342697437475E-5</v>
      </c>
      <c r="O434" s="71">
        <f t="shared" si="76"/>
        <v>7.7058094836172884E-5</v>
      </c>
      <c r="P434" s="2" t="s">
        <v>14</v>
      </c>
    </row>
    <row r="435" spans="2:16">
      <c r="B435" s="2" t="s">
        <v>1106</v>
      </c>
      <c r="C435" s="160">
        <v>281736.72000000003</v>
      </c>
      <c r="D435" s="2" t="s">
        <v>609</v>
      </c>
      <c r="E435" s="159" t="s">
        <v>685</v>
      </c>
      <c r="F435" s="71">
        <f t="shared" si="70"/>
        <v>8.920010419279133E-4</v>
      </c>
      <c r="G435" s="71" t="str">
        <f t="shared" si="71"/>
        <v xml:space="preserve"> </v>
      </c>
      <c r="H435" s="71">
        <f t="shared" si="72"/>
        <v>1.3696706557306973E-3</v>
      </c>
      <c r="I435" s="71" t="str">
        <f t="shared" si="73"/>
        <v xml:space="preserve"> </v>
      </c>
      <c r="J435" s="71" t="str">
        <f t="shared" si="74"/>
        <v xml:space="preserve"> </v>
      </c>
      <c r="K435" s="71" t="str">
        <f t="shared" si="79"/>
        <v xml:space="preserve"> </v>
      </c>
      <c r="L435" s="71" t="str">
        <f t="shared" si="79"/>
        <v xml:space="preserve"> </v>
      </c>
      <c r="M435" s="9">
        <f t="shared" si="77"/>
        <v>1.3617342773565499E-3</v>
      </c>
      <c r="N435" s="9">
        <f t="shared" si="75"/>
        <v>1.1732211439600437E-3</v>
      </c>
      <c r="O435" s="71">
        <f t="shared" si="76"/>
        <v>1.0287535545906226E-3</v>
      </c>
      <c r="P435" s="2" t="s">
        <v>14</v>
      </c>
    </row>
    <row r="436" spans="2:16">
      <c r="B436" s="2" t="s">
        <v>1107</v>
      </c>
      <c r="C436" s="160">
        <v>93224.550000000017</v>
      </c>
      <c r="D436" s="2" t="s">
        <v>609</v>
      </c>
      <c r="E436" s="159" t="s">
        <v>685</v>
      </c>
      <c r="F436" s="71">
        <f t="shared" si="70"/>
        <v>2.9515639897156773E-4</v>
      </c>
      <c r="G436" s="71" t="str">
        <f t="shared" si="71"/>
        <v xml:space="preserve"> </v>
      </c>
      <c r="H436" s="71">
        <f t="shared" si="72"/>
        <v>4.5321366177862506E-4</v>
      </c>
      <c r="I436" s="71" t="str">
        <f t="shared" si="73"/>
        <v xml:space="preserve"> </v>
      </c>
      <c r="J436" s="71" t="str">
        <f t="shared" si="74"/>
        <v xml:space="preserve"> </v>
      </c>
      <c r="K436" s="71" t="str">
        <f t="shared" si="79"/>
        <v xml:space="preserve"> </v>
      </c>
      <c r="L436" s="71" t="str">
        <f t="shared" si="79"/>
        <v xml:space="preserve"> </v>
      </c>
      <c r="M436" s="9">
        <f t="shared" si="77"/>
        <v>4.5058757419387708E-4</v>
      </c>
      <c r="N436" s="9">
        <f t="shared" si="75"/>
        <v>3.8821000399294882E-4</v>
      </c>
      <c r="O436" s="71">
        <f t="shared" si="76"/>
        <v>3.4040677121395909E-4</v>
      </c>
      <c r="P436" s="2" t="s">
        <v>14</v>
      </c>
    </row>
    <row r="437" spans="2:16">
      <c r="B437" s="2" t="s">
        <v>1108</v>
      </c>
      <c r="C437" s="160">
        <v>116548.41999999998</v>
      </c>
      <c r="D437" s="2" t="s">
        <v>609</v>
      </c>
      <c r="E437" s="159" t="s">
        <v>685</v>
      </c>
      <c r="F437" s="71">
        <f t="shared" si="70"/>
        <v>3.690016412310473E-4</v>
      </c>
      <c r="G437" s="71" t="str">
        <f t="shared" si="71"/>
        <v xml:space="preserve"> </v>
      </c>
      <c r="H437" s="71">
        <f t="shared" si="72"/>
        <v>5.6660328424983683E-4</v>
      </c>
      <c r="I437" s="71" t="str">
        <f t="shared" si="73"/>
        <v xml:space="preserve"> </v>
      </c>
      <c r="J437" s="71" t="str">
        <f t="shared" si="74"/>
        <v xml:space="preserve"> </v>
      </c>
      <c r="K437" s="71" t="str">
        <f t="shared" si="79"/>
        <v xml:space="preserve"> </v>
      </c>
      <c r="L437" s="71" t="str">
        <f t="shared" si="79"/>
        <v xml:space="preserve"> </v>
      </c>
      <c r="M437" s="9">
        <f t="shared" si="77"/>
        <v>5.6332017525350493E-4</v>
      </c>
      <c r="N437" s="9">
        <f t="shared" si="75"/>
        <v>4.8533634749185555E-4</v>
      </c>
      <c r="O437" s="71">
        <f t="shared" si="76"/>
        <v>4.2557321373273881E-4</v>
      </c>
      <c r="P437" s="2" t="s">
        <v>14</v>
      </c>
    </row>
    <row r="438" spans="2:16">
      <c r="B438" s="2" t="s">
        <v>1109</v>
      </c>
      <c r="C438" s="160">
        <v>277275.25</v>
      </c>
      <c r="D438" s="2" t="s">
        <v>609</v>
      </c>
      <c r="E438" s="159" t="s">
        <v>685</v>
      </c>
      <c r="F438" s="71">
        <f t="shared" si="70"/>
        <v>8.7787567023859235E-4</v>
      </c>
      <c r="G438" s="71" t="str">
        <f t="shared" si="71"/>
        <v xml:space="preserve"> </v>
      </c>
      <c r="H438" s="71">
        <f t="shared" si="72"/>
        <v>1.3479810991105206E-3</v>
      </c>
      <c r="I438" s="71" t="str">
        <f t="shared" si="73"/>
        <v xml:space="preserve"> </v>
      </c>
      <c r="J438" s="71" t="str">
        <f t="shared" si="74"/>
        <v xml:space="preserve"> </v>
      </c>
      <c r="K438" s="71" t="str">
        <f t="shared" si="79"/>
        <v xml:space="preserve"> </v>
      </c>
      <c r="L438" s="71" t="str">
        <f t="shared" si="79"/>
        <v xml:space="preserve"> </v>
      </c>
      <c r="M438" s="9">
        <f t="shared" si="77"/>
        <v>1.3401703980496639E-3</v>
      </c>
      <c r="N438" s="9">
        <f t="shared" si="75"/>
        <v>1.1546424832262088E-3</v>
      </c>
      <c r="O438" s="71">
        <f t="shared" si="76"/>
        <v>1.0124626248133488E-3</v>
      </c>
      <c r="P438" s="2" t="s">
        <v>14</v>
      </c>
    </row>
    <row r="439" spans="2:16">
      <c r="B439" s="2" t="s">
        <v>1110</v>
      </c>
      <c r="C439" s="160">
        <v>44618.12000000001</v>
      </c>
      <c r="D439" s="2" t="s">
        <v>609</v>
      </c>
      <c r="E439" s="159" t="s">
        <v>685</v>
      </c>
      <c r="F439" s="71">
        <f t="shared" si="70"/>
        <v>1.4126454488738518E-4</v>
      </c>
      <c r="G439" s="71" t="str">
        <f t="shared" si="71"/>
        <v xml:space="preserve"> </v>
      </c>
      <c r="H439" s="71">
        <f t="shared" si="72"/>
        <v>2.1691219262391835E-4</v>
      </c>
      <c r="I439" s="71" t="str">
        <f t="shared" si="73"/>
        <v xml:space="preserve"> </v>
      </c>
      <c r="J439" s="71" t="str">
        <f t="shared" si="74"/>
        <v xml:space="preserve"> </v>
      </c>
      <c r="K439" s="71" t="str">
        <f t="shared" si="79"/>
        <v xml:space="preserve"> </v>
      </c>
      <c r="L439" s="71" t="str">
        <f t="shared" si="79"/>
        <v xml:space="preserve"> </v>
      </c>
      <c r="M439" s="9">
        <f t="shared" si="77"/>
        <v>2.156553231513728E-4</v>
      </c>
      <c r="N439" s="9">
        <f t="shared" si="75"/>
        <v>1.8580084906130275E-4</v>
      </c>
      <c r="O439" s="71">
        <f t="shared" si="76"/>
        <v>1.629217858046724E-4</v>
      </c>
      <c r="P439" s="2" t="s">
        <v>14</v>
      </c>
    </row>
    <row r="440" spans="2:16">
      <c r="B440" s="2" t="s">
        <v>1111</v>
      </c>
      <c r="C440" s="160">
        <v>35781.54</v>
      </c>
      <c r="D440" s="2" t="s">
        <v>609</v>
      </c>
      <c r="E440" s="159" t="s">
        <v>685</v>
      </c>
      <c r="F440" s="71">
        <f t="shared" si="70"/>
        <v>1.1328722419209432E-4</v>
      </c>
      <c r="G440" s="71" t="str">
        <f t="shared" si="71"/>
        <v xml:space="preserve"> </v>
      </c>
      <c r="H440" s="71">
        <f t="shared" si="72"/>
        <v>1.7395292085055215E-4</v>
      </c>
      <c r="I440" s="71" t="str">
        <f t="shared" si="73"/>
        <v xml:space="preserve"> </v>
      </c>
      <c r="J440" s="71" t="str">
        <f t="shared" si="74"/>
        <v xml:space="preserve"> </v>
      </c>
      <c r="K440" s="71" t="str">
        <f t="shared" si="79"/>
        <v xml:space="preserve"> </v>
      </c>
      <c r="L440" s="71" t="str">
        <f t="shared" si="79"/>
        <v xml:space="preserve"> </v>
      </c>
      <c r="M440" s="9">
        <f t="shared" si="77"/>
        <v>1.7294497328784294E-4</v>
      </c>
      <c r="N440" s="9">
        <f t="shared" si="75"/>
        <v>1.4900315191946603E-4</v>
      </c>
      <c r="O440" s="71">
        <f t="shared" si="76"/>
        <v>1.306552673138473E-4</v>
      </c>
      <c r="P440" s="2" t="s">
        <v>14</v>
      </c>
    </row>
    <row r="441" spans="2:16">
      <c r="B441" s="2" t="s">
        <v>1112</v>
      </c>
      <c r="C441" s="160">
        <v>62147.58</v>
      </c>
      <c r="D441" s="2" t="s">
        <v>609</v>
      </c>
      <c r="E441" s="159" t="s">
        <v>685</v>
      </c>
      <c r="F441" s="71">
        <f t="shared" si="70"/>
        <v>1.9676422055775456E-4</v>
      </c>
      <c r="G441" s="71" t="str">
        <f t="shared" si="71"/>
        <v xml:space="preserve"> </v>
      </c>
      <c r="H441" s="71">
        <f t="shared" si="72"/>
        <v>3.021321347486262E-4</v>
      </c>
      <c r="I441" s="71" t="str">
        <f t="shared" si="73"/>
        <v xml:space="preserve"> </v>
      </c>
      <c r="J441" s="71" t="str">
        <f t="shared" si="74"/>
        <v xml:space="preserve"> </v>
      </c>
      <c r="K441" s="71" t="str">
        <f t="shared" si="79"/>
        <v xml:space="preserve"> </v>
      </c>
      <c r="L441" s="71" t="str">
        <f t="shared" si="79"/>
        <v xml:space="preserve"> </v>
      </c>
      <c r="M441" s="9">
        <f t="shared" si="77"/>
        <v>3.0038146941143622E-4</v>
      </c>
      <c r="N441" s="9">
        <f t="shared" si="75"/>
        <v>2.5879784112609934E-4</v>
      </c>
      <c r="O441" s="71">
        <f t="shared" si="76"/>
        <v>2.2693010635676134E-4</v>
      </c>
      <c r="P441" s="2" t="s">
        <v>14</v>
      </c>
    </row>
    <row r="442" spans="2:16">
      <c r="B442" s="2" t="s">
        <v>1113</v>
      </c>
      <c r="C442" s="160">
        <v>41852.53</v>
      </c>
      <c r="D442" s="2" t="s">
        <v>609</v>
      </c>
      <c r="E442" s="159" t="s">
        <v>685</v>
      </c>
      <c r="F442" s="71">
        <f t="shared" si="70"/>
        <v>1.3250846523420604E-4</v>
      </c>
      <c r="G442" s="71" t="str">
        <f t="shared" si="71"/>
        <v xml:space="preserve"> </v>
      </c>
      <c r="H442" s="71">
        <f t="shared" si="72"/>
        <v>2.0346720231955803E-4</v>
      </c>
      <c r="I442" s="71" t="str">
        <f t="shared" si="73"/>
        <v xml:space="preserve"> </v>
      </c>
      <c r="J442" s="71" t="str">
        <f t="shared" si="74"/>
        <v xml:space="preserve"> </v>
      </c>
      <c r="K442" s="71" t="str">
        <f t="shared" si="79"/>
        <v xml:space="preserve"> </v>
      </c>
      <c r="L442" s="71" t="str">
        <f t="shared" si="79"/>
        <v xml:space="preserve"> </v>
      </c>
      <c r="M442" s="9">
        <f t="shared" si="77"/>
        <v>2.0228823809368307E-4</v>
      </c>
      <c r="N442" s="9">
        <f t="shared" si="75"/>
        <v>1.7428425064443869E-4</v>
      </c>
      <c r="O442" s="71">
        <f t="shared" si="76"/>
        <v>1.5282331321991209E-4</v>
      </c>
      <c r="P442" s="2" t="s">
        <v>14</v>
      </c>
    </row>
    <row r="443" spans="2:16">
      <c r="B443" s="2" t="s">
        <v>1114</v>
      </c>
      <c r="C443" s="160">
        <v>47831.09</v>
      </c>
      <c r="D443" s="2" t="s">
        <v>609</v>
      </c>
      <c r="E443" s="159" t="s">
        <v>685</v>
      </c>
      <c r="F443" s="71">
        <f t="shared" si="70"/>
        <v>1.5143706548634408E-4</v>
      </c>
      <c r="G443" s="71" t="str">
        <f t="shared" si="71"/>
        <v xml:space="preserve"> </v>
      </c>
      <c r="H443" s="71">
        <f t="shared" si="72"/>
        <v>2.3253213285301963E-4</v>
      </c>
      <c r="I443" s="71" t="str">
        <f t="shared" si="73"/>
        <v xml:space="preserve"> </v>
      </c>
      <c r="J443" s="71" t="str">
        <f t="shared" si="74"/>
        <v xml:space="preserve"> </v>
      </c>
      <c r="K443" s="71" t="str">
        <f t="shared" ref="K443:L462" si="80">IF($E443=$K$2,$C443/SUMIF($E:$E,$K$2,$C:$C)," ")</f>
        <v xml:space="preserve"> </v>
      </c>
      <c r="L443" s="71" t="str">
        <f t="shared" si="80"/>
        <v xml:space="preserve"> </v>
      </c>
      <c r="M443" s="9">
        <f t="shared" si="77"/>
        <v>2.3118475566949914E-4</v>
      </c>
      <c r="N443" s="9">
        <f t="shared" si="75"/>
        <v>1.9918044806745743E-4</v>
      </c>
      <c r="O443" s="71">
        <f t="shared" si="76"/>
        <v>1.7465385363130506E-4</v>
      </c>
      <c r="P443" s="2" t="s">
        <v>14</v>
      </c>
    </row>
    <row r="444" spans="2:16">
      <c r="B444" s="2" t="s">
        <v>1115</v>
      </c>
      <c r="C444" s="160">
        <v>30909.22</v>
      </c>
      <c r="D444" s="2" t="s">
        <v>609</v>
      </c>
      <c r="E444" s="159" t="s">
        <v>685</v>
      </c>
      <c r="F444" s="71">
        <f t="shared" si="70"/>
        <v>9.7861068465548596E-5</v>
      </c>
      <c r="G444" s="71" t="str">
        <f t="shared" si="71"/>
        <v xml:space="preserve"> </v>
      </c>
      <c r="H444" s="71">
        <f t="shared" si="72"/>
        <v>1.5026600588494244E-4</v>
      </c>
      <c r="I444" s="71" t="str">
        <f t="shared" si="73"/>
        <v xml:space="preserve"> </v>
      </c>
      <c r="J444" s="71" t="str">
        <f t="shared" si="74"/>
        <v xml:space="preserve"> </v>
      </c>
      <c r="K444" s="71" t="str">
        <f t="shared" si="80"/>
        <v xml:space="preserve"> </v>
      </c>
      <c r="L444" s="71" t="str">
        <f t="shared" si="80"/>
        <v xml:space="preserve"> </v>
      </c>
      <c r="M444" s="9">
        <f t="shared" si="77"/>
        <v>1.4939530906853257E-4</v>
      </c>
      <c r="N444" s="9">
        <f t="shared" si="75"/>
        <v>1.2871361052017876E-4</v>
      </c>
      <c r="O444" s="71">
        <f t="shared" si="76"/>
        <v>1.1286413054224372E-4</v>
      </c>
      <c r="P444" s="2" t="s">
        <v>14</v>
      </c>
    </row>
    <row r="445" spans="2:16">
      <c r="B445" s="2" t="s">
        <v>1116</v>
      </c>
      <c r="C445" s="160">
        <v>31810.94</v>
      </c>
      <c r="D445" s="2" t="s">
        <v>609</v>
      </c>
      <c r="E445" s="159" t="s">
        <v>685</v>
      </c>
      <c r="F445" s="71">
        <f t="shared" si="70"/>
        <v>1.0071598627508097E-4</v>
      </c>
      <c r="G445" s="71" t="str">
        <f t="shared" si="71"/>
        <v xml:space="preserve"> </v>
      </c>
      <c r="H445" s="71">
        <f t="shared" si="72"/>
        <v>1.5464974196196314E-4</v>
      </c>
      <c r="I445" s="71" t="str">
        <f t="shared" si="73"/>
        <v xml:space="preserve"> </v>
      </c>
      <c r="J445" s="71" t="str">
        <f t="shared" si="74"/>
        <v xml:space="preserve"> </v>
      </c>
      <c r="K445" s="71" t="str">
        <f t="shared" si="80"/>
        <v xml:space="preserve"> </v>
      </c>
      <c r="L445" s="71" t="str">
        <f t="shared" si="80"/>
        <v xml:space="preserve"> </v>
      </c>
      <c r="M445" s="9">
        <f t="shared" si="77"/>
        <v>1.5375364415732732E-4</v>
      </c>
      <c r="N445" s="9">
        <f t="shared" si="75"/>
        <v>1.3246859485424657E-4</v>
      </c>
      <c r="O445" s="71">
        <f t="shared" si="76"/>
        <v>1.161567352664183E-4</v>
      </c>
      <c r="P445" s="2" t="s">
        <v>14</v>
      </c>
    </row>
    <row r="446" spans="2:16">
      <c r="B446" s="2" t="s">
        <v>1117</v>
      </c>
      <c r="C446" s="160">
        <v>153316.37000000002</v>
      </c>
      <c r="D446" s="2" t="s">
        <v>609</v>
      </c>
      <c r="E446" s="159" t="s">
        <v>685</v>
      </c>
      <c r="F446" s="71">
        <f t="shared" si="70"/>
        <v>4.8541191856214371E-4</v>
      </c>
      <c r="G446" s="71" t="str">
        <f t="shared" si="71"/>
        <v xml:space="preserve"> </v>
      </c>
      <c r="H446" s="71">
        <f t="shared" si="72"/>
        <v>7.4535166389439844E-4</v>
      </c>
      <c r="I446" s="71" t="str">
        <f t="shared" si="73"/>
        <v xml:space="preserve"> </v>
      </c>
      <c r="J446" s="71" t="str">
        <f t="shared" si="74"/>
        <v xml:space="preserve"> </v>
      </c>
      <c r="K446" s="71" t="str">
        <f t="shared" si="80"/>
        <v xml:space="preserve"> </v>
      </c>
      <c r="L446" s="71" t="str">
        <f t="shared" si="80"/>
        <v xml:space="preserve"> </v>
      </c>
      <c r="M446" s="9">
        <f t="shared" si="77"/>
        <v>7.4103282067342676E-4</v>
      </c>
      <c r="N446" s="9">
        <f t="shared" si="75"/>
        <v>6.3844715377960439E-4</v>
      </c>
      <c r="O446" s="71">
        <f t="shared" si="76"/>
        <v>5.5983032887736857E-4</v>
      </c>
      <c r="P446" s="2" t="s">
        <v>14</v>
      </c>
    </row>
    <row r="447" spans="2:16">
      <c r="B447" s="2" t="s">
        <v>1118</v>
      </c>
      <c r="C447" s="160">
        <v>256441.63000000003</v>
      </c>
      <c r="D447" s="2" t="s">
        <v>609</v>
      </c>
      <c r="E447" s="159" t="s">
        <v>685</v>
      </c>
      <c r="F447" s="71">
        <f t="shared" si="70"/>
        <v>8.1191475911869928E-4</v>
      </c>
      <c r="G447" s="71" t="str">
        <f t="shared" si="71"/>
        <v xml:space="preserve"> </v>
      </c>
      <c r="H447" s="71">
        <f t="shared" si="72"/>
        <v>1.2466978941145794E-3</v>
      </c>
      <c r="I447" s="71" t="str">
        <f t="shared" si="73"/>
        <v xml:space="preserve"> </v>
      </c>
      <c r="J447" s="71" t="str">
        <f t="shared" si="74"/>
        <v xml:space="preserve"> </v>
      </c>
      <c r="K447" s="71" t="str">
        <f t="shared" si="80"/>
        <v xml:space="preserve"> </v>
      </c>
      <c r="L447" s="71" t="str">
        <f t="shared" si="80"/>
        <v xml:space="preserve"> </v>
      </c>
      <c r="M447" s="9">
        <f t="shared" si="77"/>
        <v>1.2394740654047005E-3</v>
      </c>
      <c r="N447" s="9">
        <f t="shared" si="75"/>
        <v>1.0678861545189364E-3</v>
      </c>
      <c r="O447" s="71">
        <f t="shared" si="76"/>
        <v>9.3638925876439992E-4</v>
      </c>
      <c r="P447" s="2" t="s">
        <v>14</v>
      </c>
    </row>
    <row r="448" spans="2:16">
      <c r="B448" s="2" t="s">
        <v>1119</v>
      </c>
      <c r="C448" s="160">
        <v>3953.43</v>
      </c>
      <c r="D448" s="2" t="s">
        <v>609</v>
      </c>
      <c r="E448" s="159" t="s">
        <v>685</v>
      </c>
      <c r="F448" s="71">
        <f t="shared" si="70"/>
        <v>1.2516876320520342E-5</v>
      </c>
      <c r="G448" s="71" t="str">
        <f t="shared" si="71"/>
        <v xml:space="preserve"> </v>
      </c>
      <c r="H448" s="71">
        <f t="shared" si="72"/>
        <v>1.9219706470939996E-5</v>
      </c>
      <c r="I448" s="71" t="str">
        <f t="shared" si="73"/>
        <v xml:space="preserve"> </v>
      </c>
      <c r="J448" s="71" t="str">
        <f t="shared" si="74"/>
        <v xml:space="preserve"> </v>
      </c>
      <c r="K448" s="71" t="str">
        <f t="shared" si="80"/>
        <v xml:space="preserve"> </v>
      </c>
      <c r="L448" s="71" t="str">
        <f t="shared" si="80"/>
        <v xml:space="preserve"> </v>
      </c>
      <c r="M448" s="9">
        <f t="shared" si="77"/>
        <v>1.9108340382928092E-5</v>
      </c>
      <c r="N448" s="9">
        <f t="shared" si="75"/>
        <v>1.6463056953193587E-5</v>
      </c>
      <c r="O448" s="71">
        <f t="shared" si="76"/>
        <v>1.4435836284759775E-5</v>
      </c>
      <c r="P448" s="2" t="s">
        <v>14</v>
      </c>
    </row>
    <row r="449" spans="2:16">
      <c r="B449" s="2" t="s">
        <v>1120</v>
      </c>
      <c r="C449" s="160">
        <v>66547.649999999994</v>
      </c>
      <c r="D449" s="2" t="s">
        <v>609</v>
      </c>
      <c r="E449" s="159" t="s">
        <v>685</v>
      </c>
      <c r="F449" s="71">
        <f t="shared" si="70"/>
        <v>2.1069519492473003E-4</v>
      </c>
      <c r="G449" s="71" t="str">
        <f t="shared" si="71"/>
        <v xml:space="preserve"> </v>
      </c>
      <c r="H449" s="71">
        <f t="shared" si="72"/>
        <v>3.235231936143678E-4</v>
      </c>
      <c r="I449" s="71" t="str">
        <f t="shared" si="73"/>
        <v xml:space="preserve"> </v>
      </c>
      <c r="J449" s="71" t="str">
        <f t="shared" si="74"/>
        <v xml:space="preserve"> </v>
      </c>
      <c r="K449" s="71" t="str">
        <f t="shared" si="80"/>
        <v xml:space="preserve"> </v>
      </c>
      <c r="L449" s="71" t="str">
        <f t="shared" si="80"/>
        <v xml:space="preserve"> </v>
      </c>
      <c r="M449" s="9">
        <f t="shared" si="77"/>
        <v>3.2164858057028061E-4</v>
      </c>
      <c r="N449" s="9">
        <f t="shared" si="75"/>
        <v>2.7712081712618996E-4</v>
      </c>
      <c r="O449" s="71">
        <f t="shared" si="76"/>
        <v>2.4299683579461222E-4</v>
      </c>
      <c r="P449" s="2" t="s">
        <v>14</v>
      </c>
    </row>
    <row r="450" spans="2:16">
      <c r="B450" s="2" t="s">
        <v>1121</v>
      </c>
      <c r="C450" s="160">
        <v>1263140.3600000001</v>
      </c>
      <c r="D450" s="2" t="s">
        <v>609</v>
      </c>
      <c r="E450" s="159" t="s">
        <v>685</v>
      </c>
      <c r="F450" s="71">
        <f t="shared" si="70"/>
        <v>3.9992036438175312E-3</v>
      </c>
      <c r="G450" s="71" t="str">
        <f t="shared" si="71"/>
        <v xml:space="preserve"> </v>
      </c>
      <c r="H450" s="71">
        <f t="shared" si="72"/>
        <v>6.1407908957025878E-3</v>
      </c>
      <c r="I450" s="71" t="str">
        <f t="shared" si="73"/>
        <v xml:space="preserve"> </v>
      </c>
      <c r="J450" s="71" t="str">
        <f t="shared" si="74"/>
        <v xml:space="preserve"> </v>
      </c>
      <c r="K450" s="71" t="str">
        <f t="shared" si="80"/>
        <v xml:space="preserve"> </v>
      </c>
      <c r="L450" s="71" t="str">
        <f t="shared" si="80"/>
        <v xml:space="preserve"> </v>
      </c>
      <c r="M450" s="9">
        <f t="shared" si="77"/>
        <v>6.1052088819820586E-3</v>
      </c>
      <c r="N450" s="9">
        <f t="shared" si="75"/>
        <v>5.2600277952455097E-3</v>
      </c>
      <c r="O450" s="71">
        <f t="shared" si="76"/>
        <v>4.6123208053848244E-3</v>
      </c>
      <c r="P450" s="2" t="s">
        <v>14</v>
      </c>
    </row>
    <row r="451" spans="2:16">
      <c r="B451" s="2" t="s">
        <v>1122</v>
      </c>
      <c r="C451" s="160">
        <v>866086.35</v>
      </c>
      <c r="D451" s="2" t="s">
        <v>609</v>
      </c>
      <c r="E451" s="159" t="s">
        <v>685</v>
      </c>
      <c r="F451" s="71">
        <f t="shared" ref="F451:F514" si="81">C451/$C$768</f>
        <v>2.7420988169364053E-3</v>
      </c>
      <c r="G451" s="71" t="str">
        <f t="shared" ref="G451:G514" si="82">IF($E451=$G$2,$C451/SUMIF($E:$E,$G$2,$C:$C)," ")</f>
        <v xml:space="preserve"> </v>
      </c>
      <c r="H451" s="71">
        <f t="shared" ref="H451:H514" si="83">IF($E451=$H$2,$C451/SUMIF($E:$E,$H$2,$C:$C)," ")</f>
        <v>4.2105021273900903E-3</v>
      </c>
      <c r="I451" s="71" t="str">
        <f t="shared" ref="I451:I514" si="84">IF($E451=$I$2,C451/SUMIF($E:$E,$I$2,$C:$C)," ")</f>
        <v xml:space="preserve"> </v>
      </c>
      <c r="J451" s="71" t="str">
        <f t="shared" ref="J451:J514" si="85">IF($E451=$J$2,C451/SUMIF($E:$E,$J$2,$C:$C)," ")</f>
        <v xml:space="preserve"> </v>
      </c>
      <c r="K451" s="71" t="str">
        <f t="shared" si="80"/>
        <v xml:space="preserve"> </v>
      </c>
      <c r="L451" s="71" t="str">
        <f t="shared" si="80"/>
        <v xml:space="preserve"> </v>
      </c>
      <c r="M451" s="9">
        <f t="shared" si="77"/>
        <v>4.1861049207416838E-3</v>
      </c>
      <c r="N451" s="9">
        <f t="shared" ref="N451:N514" si="86">C451/$G$785</f>
        <v>3.6065970325599682E-3</v>
      </c>
      <c r="O451" s="71">
        <f t="shared" si="76"/>
        <v>3.1624894729551691E-3</v>
      </c>
      <c r="P451" s="2" t="s">
        <v>14</v>
      </c>
    </row>
    <row r="452" spans="2:16">
      <c r="B452" s="2" t="s">
        <v>1123</v>
      </c>
      <c r="C452" s="160">
        <v>516103.12</v>
      </c>
      <c r="D452" s="2" t="s">
        <v>609</v>
      </c>
      <c r="E452" s="159" t="s">
        <v>685</v>
      </c>
      <c r="F452" s="71">
        <f t="shared" si="81"/>
        <v>1.6340238531287184E-3</v>
      </c>
      <c r="G452" s="71" t="str">
        <f t="shared" si="82"/>
        <v xml:space="preserve"> </v>
      </c>
      <c r="H452" s="71">
        <f t="shared" si="83"/>
        <v>2.5090492243789119E-3</v>
      </c>
      <c r="I452" s="71" t="str">
        <f t="shared" si="84"/>
        <v xml:space="preserve"> </v>
      </c>
      <c r="J452" s="71" t="str">
        <f t="shared" si="85"/>
        <v xml:space="preserve"> </v>
      </c>
      <c r="K452" s="71" t="str">
        <f t="shared" si="80"/>
        <v xml:space="preserve"> </v>
      </c>
      <c r="L452" s="71" t="str">
        <f t="shared" si="80"/>
        <v xml:space="preserve"> </v>
      </c>
      <c r="M452" s="9">
        <f t="shared" si="77"/>
        <v>2.4945108651604261E-3</v>
      </c>
      <c r="N452" s="9">
        <f t="shared" si="86"/>
        <v>2.1491805997022597E-3</v>
      </c>
      <c r="O452" s="71">
        <f t="shared" ref="O452:O515" si="87">C452/$G$787</f>
        <v>1.8845357439928692E-3</v>
      </c>
      <c r="P452" s="2" t="s">
        <v>14</v>
      </c>
    </row>
    <row r="453" spans="2:16">
      <c r="B453" s="2" t="s">
        <v>1124</v>
      </c>
      <c r="C453" s="160">
        <v>740534.18</v>
      </c>
      <c r="D453" s="2" t="s">
        <v>609</v>
      </c>
      <c r="E453" s="159" t="s">
        <v>685</v>
      </c>
      <c r="F453" s="71">
        <f t="shared" si="81"/>
        <v>2.3445905813883005E-3</v>
      </c>
      <c r="G453" s="71" t="str">
        <f t="shared" si="82"/>
        <v xml:space="preserve"> </v>
      </c>
      <c r="H453" s="71">
        <f t="shared" si="83"/>
        <v>3.6001268699074589E-3</v>
      </c>
      <c r="I453" s="71" t="str">
        <f t="shared" si="84"/>
        <v xml:space="preserve"> </v>
      </c>
      <c r="J453" s="71" t="str">
        <f t="shared" si="85"/>
        <v xml:space="preserve"> </v>
      </c>
      <c r="K453" s="71" t="str">
        <f t="shared" si="80"/>
        <v xml:space="preserve"> </v>
      </c>
      <c r="L453" s="71" t="str">
        <f t="shared" si="80"/>
        <v xml:space="preserve"> </v>
      </c>
      <c r="M453" s="9">
        <f t="shared" si="77"/>
        <v>3.5792664032580673E-3</v>
      </c>
      <c r="N453" s="9">
        <f t="shared" si="86"/>
        <v>3.083766850842563E-3</v>
      </c>
      <c r="O453" s="71">
        <f t="shared" si="87"/>
        <v>2.7040393242700207E-3</v>
      </c>
      <c r="P453" s="2" t="s">
        <v>14</v>
      </c>
    </row>
    <row r="454" spans="2:16">
      <c r="B454" s="2" t="s">
        <v>1125</v>
      </c>
      <c r="C454" s="160">
        <v>1198295.6100000001</v>
      </c>
      <c r="D454" s="2" t="s">
        <v>609</v>
      </c>
      <c r="E454" s="159" t="s">
        <v>685</v>
      </c>
      <c r="F454" s="71">
        <f t="shared" si="81"/>
        <v>3.7938999668117256E-3</v>
      </c>
      <c r="G454" s="71" t="str">
        <f t="shared" si="82"/>
        <v xml:space="preserve"> </v>
      </c>
      <c r="H454" s="71">
        <f t="shared" si="83"/>
        <v>5.8255463963231913E-3</v>
      </c>
      <c r="I454" s="71" t="str">
        <f t="shared" si="84"/>
        <v xml:space="preserve"> </v>
      </c>
      <c r="J454" s="71" t="str">
        <f t="shared" si="85"/>
        <v xml:space="preserve"> </v>
      </c>
      <c r="K454" s="71" t="str">
        <f t="shared" si="80"/>
        <v xml:space="preserve"> </v>
      </c>
      <c r="L454" s="71" t="str">
        <f t="shared" si="80"/>
        <v xml:space="preserve"> </v>
      </c>
      <c r="M454" s="9">
        <f t="shared" si="77"/>
        <v>5.7917910258303432E-3</v>
      </c>
      <c r="N454" s="9">
        <f t="shared" si="86"/>
        <v>4.9899982734465656E-3</v>
      </c>
      <c r="O454" s="71">
        <f t="shared" si="87"/>
        <v>4.3755420601114346E-3</v>
      </c>
      <c r="P454" s="2" t="s">
        <v>14</v>
      </c>
    </row>
    <row r="455" spans="2:16">
      <c r="B455" s="2" t="s">
        <v>1126</v>
      </c>
      <c r="C455" s="160">
        <v>462995.0500000001</v>
      </c>
      <c r="D455" s="2" t="s">
        <v>609</v>
      </c>
      <c r="E455" s="159" t="s">
        <v>685</v>
      </c>
      <c r="F455" s="71">
        <f t="shared" si="81"/>
        <v>1.4658794459148469E-3</v>
      </c>
      <c r="G455" s="71" t="str">
        <f t="shared" si="82"/>
        <v xml:space="preserve"> </v>
      </c>
      <c r="H455" s="71">
        <f t="shared" si="83"/>
        <v>2.2508629110666407E-3</v>
      </c>
      <c r="I455" s="71" t="str">
        <f t="shared" si="84"/>
        <v xml:space="preserve"> </v>
      </c>
      <c r="J455" s="71" t="str">
        <f t="shared" si="85"/>
        <v xml:space="preserve"> </v>
      </c>
      <c r="K455" s="71" t="str">
        <f t="shared" si="80"/>
        <v xml:space="preserve"> </v>
      </c>
      <c r="L455" s="71" t="str">
        <f t="shared" si="80"/>
        <v xml:space="preserve"> </v>
      </c>
      <c r="M455" s="9">
        <f t="shared" si="77"/>
        <v>2.23782057884187E-3</v>
      </c>
      <c r="N455" s="9">
        <f t="shared" si="86"/>
        <v>1.9280255062557616E-3</v>
      </c>
      <c r="O455" s="71">
        <f t="shared" si="87"/>
        <v>1.6906131492031395E-3</v>
      </c>
      <c r="P455" s="2" t="s">
        <v>14</v>
      </c>
    </row>
    <row r="456" spans="2:16">
      <c r="B456" s="2" t="s">
        <v>1127</v>
      </c>
      <c r="C456" s="160">
        <v>462322.26000000007</v>
      </c>
      <c r="D456" s="2" t="s">
        <v>609</v>
      </c>
      <c r="E456" s="159" t="s">
        <v>685</v>
      </c>
      <c r="F456" s="71">
        <f t="shared" si="81"/>
        <v>1.4637493388382872E-3</v>
      </c>
      <c r="G456" s="71" t="str">
        <f t="shared" si="82"/>
        <v xml:space="preserve"> </v>
      </c>
      <c r="H456" s="71">
        <f t="shared" si="83"/>
        <v>2.2475921243531832E-3</v>
      </c>
      <c r="I456" s="71" t="str">
        <f t="shared" si="84"/>
        <v xml:space="preserve"> </v>
      </c>
      <c r="J456" s="71" t="str">
        <f t="shared" si="85"/>
        <v xml:space="preserve"> </v>
      </c>
      <c r="K456" s="71" t="str">
        <f t="shared" si="80"/>
        <v xml:space="preserve"> </v>
      </c>
      <c r="L456" s="71" t="str">
        <f t="shared" si="80"/>
        <v xml:space="preserve"> </v>
      </c>
      <c r="M456" s="9">
        <f t="shared" si="77"/>
        <v>2.2345687442763833E-3</v>
      </c>
      <c r="N456" s="9">
        <f t="shared" si="86"/>
        <v>1.9252238428678831E-3</v>
      </c>
      <c r="O456" s="71">
        <f t="shared" si="87"/>
        <v>1.6881564758096498E-3</v>
      </c>
      <c r="P456" s="2" t="s">
        <v>14</v>
      </c>
    </row>
    <row r="457" spans="2:16">
      <c r="B457" s="2" t="s">
        <v>1128</v>
      </c>
      <c r="C457" s="160">
        <v>109410.61</v>
      </c>
      <c r="D457" s="2" t="s">
        <v>609</v>
      </c>
      <c r="E457" s="159" t="s">
        <v>685</v>
      </c>
      <c r="F457" s="71">
        <f t="shared" si="81"/>
        <v>3.4640276254358524E-4</v>
      </c>
      <c r="G457" s="71" t="str">
        <f t="shared" si="82"/>
        <v xml:space="preserve"> </v>
      </c>
      <c r="H457" s="71">
        <f t="shared" si="83"/>
        <v>5.3190262860515871E-4</v>
      </c>
      <c r="I457" s="71" t="str">
        <f t="shared" si="84"/>
        <v xml:space="preserve"> </v>
      </c>
      <c r="J457" s="71" t="str">
        <f t="shared" si="85"/>
        <v xml:space="preserve"> </v>
      </c>
      <c r="K457" s="71" t="str">
        <f t="shared" si="80"/>
        <v xml:space="preserve"> </v>
      </c>
      <c r="L457" s="71" t="str">
        <f t="shared" si="80"/>
        <v xml:space="preserve"> </v>
      </c>
      <c r="M457" s="9">
        <f t="shared" si="77"/>
        <v>5.2882058804223074E-4</v>
      </c>
      <c r="N457" s="9">
        <f t="shared" si="86"/>
        <v>4.5561274733931092E-4</v>
      </c>
      <c r="O457" s="71">
        <f t="shared" si="87"/>
        <v>3.9950970518655969E-4</v>
      </c>
      <c r="P457" s="2" t="s">
        <v>14</v>
      </c>
    </row>
    <row r="458" spans="2:16">
      <c r="B458" s="2" t="s">
        <v>1129</v>
      </c>
      <c r="C458" s="160">
        <v>108499.97999999998</v>
      </c>
      <c r="D458" s="2" t="s">
        <v>609</v>
      </c>
      <c r="E458" s="159" t="s">
        <v>685</v>
      </c>
      <c r="F458" s="71">
        <f t="shared" si="81"/>
        <v>3.4351963495975153E-4</v>
      </c>
      <c r="G458" s="71" t="str">
        <f t="shared" si="82"/>
        <v xml:space="preserve"> </v>
      </c>
      <c r="H458" s="71">
        <f t="shared" si="83"/>
        <v>5.2747557632305613E-4</v>
      </c>
      <c r="I458" s="71" t="str">
        <f t="shared" si="84"/>
        <v xml:space="preserve"> </v>
      </c>
      <c r="J458" s="71" t="str">
        <f t="shared" si="85"/>
        <v xml:space="preserve"> </v>
      </c>
      <c r="K458" s="71" t="str">
        <f t="shared" si="80"/>
        <v xml:space="preserve"> </v>
      </c>
      <c r="L458" s="71" t="str">
        <f t="shared" si="80"/>
        <v xml:space="preserve"> </v>
      </c>
      <c r="M458" s="9">
        <f t="shared" si="77"/>
        <v>5.244191877384676E-4</v>
      </c>
      <c r="N458" s="9">
        <f t="shared" si="86"/>
        <v>4.5182065956912482E-4</v>
      </c>
      <c r="O458" s="71">
        <f t="shared" si="87"/>
        <v>3.9618456585286944E-4</v>
      </c>
      <c r="P458" s="2" t="s">
        <v>14</v>
      </c>
    </row>
    <row r="459" spans="2:16">
      <c r="B459" s="2" t="s">
        <v>1130</v>
      </c>
      <c r="C459" s="160">
        <v>76977.970000000016</v>
      </c>
      <c r="D459" s="2" t="s">
        <v>609</v>
      </c>
      <c r="E459" s="159" t="s">
        <v>685</v>
      </c>
      <c r="F459" s="71">
        <f t="shared" si="81"/>
        <v>2.43718424227753E-4</v>
      </c>
      <c r="G459" s="71" t="str">
        <f t="shared" si="82"/>
        <v xml:space="preserve"> </v>
      </c>
      <c r="H459" s="71">
        <f t="shared" si="83"/>
        <v>3.7423047534136824E-4</v>
      </c>
      <c r="I459" s="71" t="str">
        <f t="shared" si="84"/>
        <v xml:space="preserve"> </v>
      </c>
      <c r="J459" s="71" t="str">
        <f t="shared" si="85"/>
        <v xml:space="preserve"> </v>
      </c>
      <c r="K459" s="71" t="str">
        <f t="shared" si="80"/>
        <v xml:space="preserve"> </v>
      </c>
      <c r="L459" s="71" t="str">
        <f t="shared" si="80"/>
        <v xml:space="preserve"> </v>
      </c>
      <c r="M459" s="9">
        <f t="shared" si="77"/>
        <v>3.7206204555204655E-4</v>
      </c>
      <c r="N459" s="9">
        <f t="shared" si="86"/>
        <v>3.2055524044974305E-4</v>
      </c>
      <c r="O459" s="71">
        <f t="shared" si="87"/>
        <v>2.8108285019670253E-4</v>
      </c>
      <c r="P459" s="2" t="s">
        <v>14</v>
      </c>
    </row>
    <row r="460" spans="2:16">
      <c r="B460" s="2" t="s">
        <v>1131</v>
      </c>
      <c r="C460" s="160">
        <v>38697.379999999997</v>
      </c>
      <c r="D460" s="2" t="s">
        <v>609</v>
      </c>
      <c r="E460" s="159" t="s">
        <v>685</v>
      </c>
      <c r="F460" s="71">
        <f t="shared" si="81"/>
        <v>1.225190073905893E-4</v>
      </c>
      <c r="G460" s="71" t="str">
        <f t="shared" si="82"/>
        <v xml:space="preserve"> </v>
      </c>
      <c r="H460" s="71">
        <f t="shared" si="83"/>
        <v>1.8812835557842784E-4</v>
      </c>
      <c r="I460" s="71" t="str">
        <f t="shared" si="84"/>
        <v xml:space="preserve"> </v>
      </c>
      <c r="J460" s="71" t="str">
        <f t="shared" si="85"/>
        <v xml:space="preserve"> </v>
      </c>
      <c r="K460" s="71" t="str">
        <f t="shared" si="80"/>
        <v xml:space="preserve"> </v>
      </c>
      <c r="L460" s="71" t="str">
        <f t="shared" si="80"/>
        <v xml:space="preserve"> </v>
      </c>
      <c r="M460" s="9">
        <f t="shared" si="77"/>
        <v>1.8703827030389151E-4</v>
      </c>
      <c r="N460" s="9">
        <f t="shared" si="86"/>
        <v>1.6114542836963711E-4</v>
      </c>
      <c r="O460" s="71">
        <f t="shared" si="87"/>
        <v>1.4130237346535469E-4</v>
      </c>
      <c r="P460" s="2" t="s">
        <v>14</v>
      </c>
    </row>
    <row r="461" spans="2:16">
      <c r="B461" s="2" t="s">
        <v>1132</v>
      </c>
      <c r="C461" s="160">
        <v>18990.2</v>
      </c>
      <c r="D461" s="2" t="s">
        <v>609</v>
      </c>
      <c r="E461" s="159" t="s">
        <v>685</v>
      </c>
      <c r="F461" s="71">
        <f t="shared" si="81"/>
        <v>6.012449561569205E-5</v>
      </c>
      <c r="G461" s="71" t="str">
        <f t="shared" si="82"/>
        <v xml:space="preserve"> </v>
      </c>
      <c r="H461" s="71">
        <f t="shared" si="83"/>
        <v>9.2321368994631182E-5</v>
      </c>
      <c r="I461" s="71" t="str">
        <f t="shared" si="84"/>
        <v xml:space="preserve"> </v>
      </c>
      <c r="J461" s="71" t="str">
        <f t="shared" si="85"/>
        <v xml:space="preserve"> </v>
      </c>
      <c r="K461" s="71" t="str">
        <f t="shared" si="80"/>
        <v xml:space="preserve"> </v>
      </c>
      <c r="L461" s="71" t="str">
        <f t="shared" si="80"/>
        <v xml:space="preserve"> </v>
      </c>
      <c r="M461" s="9">
        <f t="shared" si="77"/>
        <v>9.1786424836124848E-5</v>
      </c>
      <c r="N461" s="9">
        <f t="shared" si="86"/>
        <v>7.9079873464949911E-5</v>
      </c>
      <c r="O461" s="71">
        <f t="shared" si="87"/>
        <v>6.9342170776982292E-5</v>
      </c>
      <c r="P461" s="2" t="s">
        <v>14</v>
      </c>
    </row>
    <row r="462" spans="2:16">
      <c r="B462" s="2" t="s">
        <v>1133</v>
      </c>
      <c r="C462" s="160">
        <v>31412.800000000003</v>
      </c>
      <c r="D462" s="2" t="s">
        <v>609</v>
      </c>
      <c r="E462" s="159" t="s">
        <v>685</v>
      </c>
      <c r="F462" s="71">
        <f t="shared" si="81"/>
        <v>9.9455443116797679E-5</v>
      </c>
      <c r="G462" s="71" t="str">
        <f t="shared" si="82"/>
        <v xml:space="preserve"> </v>
      </c>
      <c r="H462" s="71">
        <f t="shared" si="83"/>
        <v>1.5271417362400347E-4</v>
      </c>
      <c r="I462" s="71" t="str">
        <f t="shared" si="84"/>
        <v xml:space="preserve"> </v>
      </c>
      <c r="J462" s="71" t="str">
        <f t="shared" si="85"/>
        <v xml:space="preserve"> </v>
      </c>
      <c r="K462" s="71" t="str">
        <f t="shared" si="80"/>
        <v xml:space="preserve"> </v>
      </c>
      <c r="L462" s="71" t="str">
        <f t="shared" si="80"/>
        <v xml:space="preserve"> </v>
      </c>
      <c r="M462" s="9">
        <f t="shared" ref="M462:M525" si="88">C462/$G$783</f>
        <v>1.5182929121821903E-4</v>
      </c>
      <c r="N462" s="9">
        <f t="shared" si="86"/>
        <v>1.308106417615285E-4</v>
      </c>
      <c r="O462" s="71">
        <f t="shared" si="87"/>
        <v>1.1470293847264323E-4</v>
      </c>
      <c r="P462" s="2" t="s">
        <v>14</v>
      </c>
    </row>
    <row r="463" spans="2:16">
      <c r="B463" s="2" t="s">
        <v>1134</v>
      </c>
      <c r="C463" s="160">
        <v>87797.26999999999</v>
      </c>
      <c r="D463" s="2" t="s">
        <v>609</v>
      </c>
      <c r="E463" s="159" t="s">
        <v>685</v>
      </c>
      <c r="F463" s="71">
        <f t="shared" si="81"/>
        <v>2.779731953947157E-4</v>
      </c>
      <c r="G463" s="71" t="str">
        <f t="shared" si="82"/>
        <v xml:space="preserve"> </v>
      </c>
      <c r="H463" s="71">
        <f t="shared" si="83"/>
        <v>4.2682879381951015E-4</v>
      </c>
      <c r="I463" s="71" t="str">
        <f t="shared" si="84"/>
        <v xml:space="preserve"> </v>
      </c>
      <c r="J463" s="71" t="str">
        <f t="shared" si="85"/>
        <v xml:space="preserve"> </v>
      </c>
      <c r="K463" s="71" t="str">
        <f t="shared" ref="K463:L482" si="89">IF($E463=$K$2,$C463/SUMIF($E:$E,$K$2,$C:$C)," ")</f>
        <v xml:space="preserve"> </v>
      </c>
      <c r="L463" s="71" t="str">
        <f t="shared" si="89"/>
        <v xml:space="preserve"> </v>
      </c>
      <c r="M463" s="9">
        <f t="shared" si="88"/>
        <v>4.2435558991858741E-4</v>
      </c>
      <c r="N463" s="9">
        <f t="shared" si="86"/>
        <v>3.6560947236827636E-4</v>
      </c>
      <c r="O463" s="71">
        <f t="shared" si="87"/>
        <v>3.2058921391522064E-4</v>
      </c>
      <c r="P463" s="2" t="s">
        <v>14</v>
      </c>
    </row>
    <row r="464" spans="2:16">
      <c r="B464" s="2" t="s">
        <v>1135</v>
      </c>
      <c r="C464" s="160">
        <v>37636.800000000003</v>
      </c>
      <c r="D464" s="2" t="s">
        <v>609</v>
      </c>
      <c r="E464" s="159" t="s">
        <v>685</v>
      </c>
      <c r="F464" s="71">
        <f t="shared" si="81"/>
        <v>1.1916112608549034E-4</v>
      </c>
      <c r="G464" s="71" t="str">
        <f t="shared" si="82"/>
        <v xml:space="preserve"> </v>
      </c>
      <c r="H464" s="71">
        <f t="shared" si="83"/>
        <v>1.8297231733089357E-4</v>
      </c>
      <c r="I464" s="71" t="str">
        <f t="shared" si="84"/>
        <v xml:space="preserve"> </v>
      </c>
      <c r="J464" s="71" t="str">
        <f t="shared" si="85"/>
        <v xml:space="preserve"> </v>
      </c>
      <c r="K464" s="71" t="str">
        <f t="shared" si="89"/>
        <v xml:space="preserve"> </v>
      </c>
      <c r="L464" s="71" t="str">
        <f t="shared" si="89"/>
        <v xml:space="preserve"> </v>
      </c>
      <c r="M464" s="9">
        <f t="shared" si="88"/>
        <v>1.819121080490076E-4</v>
      </c>
      <c r="N464" s="9">
        <f t="shared" si="86"/>
        <v>1.5672891184008734E-4</v>
      </c>
      <c r="O464" s="71">
        <f t="shared" si="87"/>
        <v>1.3742969600631522E-4</v>
      </c>
      <c r="P464" s="2" t="s">
        <v>14</v>
      </c>
    </row>
    <row r="465" spans="2:16">
      <c r="B465" s="2" t="s">
        <v>1136</v>
      </c>
      <c r="C465" s="160">
        <v>66654.89</v>
      </c>
      <c r="D465" s="2" t="s">
        <v>609</v>
      </c>
      <c r="E465" s="159" t="s">
        <v>685</v>
      </c>
      <c r="F465" s="71">
        <f t="shared" si="81"/>
        <v>2.1103472536199912E-4</v>
      </c>
      <c r="G465" s="71" t="str">
        <f t="shared" si="82"/>
        <v xml:space="preserve"> </v>
      </c>
      <c r="H465" s="71">
        <f t="shared" si="83"/>
        <v>3.2404454376397049E-4</v>
      </c>
      <c r="I465" s="71" t="str">
        <f t="shared" si="84"/>
        <v xml:space="preserve"> </v>
      </c>
      <c r="J465" s="71" t="str">
        <f t="shared" si="85"/>
        <v xml:space="preserve"> </v>
      </c>
      <c r="K465" s="71" t="str">
        <f t="shared" si="89"/>
        <v xml:space="preserve"> </v>
      </c>
      <c r="L465" s="71" t="str">
        <f t="shared" si="89"/>
        <v xml:space="preserve"> </v>
      </c>
      <c r="M465" s="9">
        <f t="shared" si="88"/>
        <v>3.2216690982428674E-4</v>
      </c>
      <c r="N465" s="9">
        <f t="shared" si="86"/>
        <v>2.7756739091848188E-4</v>
      </c>
      <c r="O465" s="71">
        <f t="shared" si="87"/>
        <v>2.4338841957962363E-4</v>
      </c>
      <c r="P465" s="2" t="s">
        <v>14</v>
      </c>
    </row>
    <row r="466" spans="2:16">
      <c r="B466" s="2" t="s">
        <v>1137</v>
      </c>
      <c r="C466" s="160">
        <v>29366.76</v>
      </c>
      <c r="D466" s="2" t="s">
        <v>609</v>
      </c>
      <c r="E466" s="159" t="s">
        <v>685</v>
      </c>
      <c r="F466" s="71">
        <f t="shared" si="81"/>
        <v>9.2977516448856798E-5</v>
      </c>
      <c r="G466" s="71" t="str">
        <f t="shared" si="82"/>
        <v xml:space="preserve"> </v>
      </c>
      <c r="H466" s="71">
        <f t="shared" si="83"/>
        <v>1.4276729503305785E-4</v>
      </c>
      <c r="I466" s="71" t="str">
        <f t="shared" si="84"/>
        <v xml:space="preserve"> </v>
      </c>
      <c r="J466" s="71" t="str">
        <f t="shared" si="85"/>
        <v xml:space="preserve"> </v>
      </c>
      <c r="K466" s="71" t="str">
        <f t="shared" si="89"/>
        <v xml:space="preserve"> </v>
      </c>
      <c r="L466" s="71" t="str">
        <f t="shared" si="89"/>
        <v xml:space="preserve"> </v>
      </c>
      <c r="M466" s="9">
        <f t="shared" si="88"/>
        <v>1.4194004852084325E-4</v>
      </c>
      <c r="N466" s="9">
        <f t="shared" si="86"/>
        <v>1.2229042689785005E-4</v>
      </c>
      <c r="O466" s="71">
        <f t="shared" si="87"/>
        <v>1.0723188208058116E-4</v>
      </c>
      <c r="P466" s="2" t="s">
        <v>14</v>
      </c>
    </row>
    <row r="467" spans="2:16">
      <c r="B467" s="2" t="s">
        <v>1138</v>
      </c>
      <c r="C467" s="160">
        <v>80217.219999999987</v>
      </c>
      <c r="D467" s="2" t="s">
        <v>609</v>
      </c>
      <c r="E467" s="159" t="s">
        <v>685</v>
      </c>
      <c r="F467" s="71">
        <f t="shared" si="81"/>
        <v>2.5397414941353983E-4</v>
      </c>
      <c r="G467" s="71" t="str">
        <f t="shared" si="82"/>
        <v xml:space="preserve"> </v>
      </c>
      <c r="H467" s="71">
        <f t="shared" si="83"/>
        <v>3.899781764985891E-4</v>
      </c>
      <c r="I467" s="71" t="str">
        <f t="shared" si="84"/>
        <v xml:space="preserve"> </v>
      </c>
      <c r="J467" s="71" t="str">
        <f t="shared" si="85"/>
        <v xml:space="preserve"> </v>
      </c>
      <c r="K467" s="71" t="str">
        <f t="shared" si="89"/>
        <v xml:space="preserve"> </v>
      </c>
      <c r="L467" s="71" t="str">
        <f t="shared" si="89"/>
        <v xml:space="preserve"> </v>
      </c>
      <c r="M467" s="9">
        <f t="shared" si="88"/>
        <v>3.8771849870422061E-4</v>
      </c>
      <c r="N467" s="9">
        <f t="shared" si="86"/>
        <v>3.3404427585333738E-4</v>
      </c>
      <c r="O467" s="71">
        <f t="shared" si="87"/>
        <v>2.9291087868978517E-4</v>
      </c>
      <c r="P467" s="2" t="s">
        <v>14</v>
      </c>
    </row>
    <row r="468" spans="2:16">
      <c r="B468" s="2" t="s">
        <v>1139</v>
      </c>
      <c r="C468" s="160">
        <v>24939.16</v>
      </c>
      <c r="D468" s="2" t="s">
        <v>609</v>
      </c>
      <c r="E468" s="159" t="s">
        <v>685</v>
      </c>
      <c r="F468" s="71">
        <f t="shared" si="81"/>
        <v>7.895937989484273E-5</v>
      </c>
      <c r="G468" s="71" t="str">
        <f t="shared" si="82"/>
        <v xml:space="preserve"> </v>
      </c>
      <c r="H468" s="71">
        <f t="shared" si="83"/>
        <v>1.21242398330515E-4</v>
      </c>
      <c r="I468" s="71" t="str">
        <f t="shared" si="84"/>
        <v xml:space="preserve"> </v>
      </c>
      <c r="J468" s="71" t="str">
        <f t="shared" si="85"/>
        <v xml:space="preserve"> </v>
      </c>
      <c r="K468" s="71" t="str">
        <f t="shared" si="89"/>
        <v xml:space="preserve"> </v>
      </c>
      <c r="L468" s="71" t="str">
        <f t="shared" si="89"/>
        <v xml:space="preserve"> </v>
      </c>
      <c r="M468" s="9">
        <f t="shared" si="88"/>
        <v>1.2053987503112612E-4</v>
      </c>
      <c r="N468" s="9">
        <f t="shared" si="86"/>
        <v>1.0385280919222231E-4</v>
      </c>
      <c r="O468" s="71">
        <f t="shared" si="87"/>
        <v>9.1064627637122593E-5</v>
      </c>
      <c r="P468" s="2" t="s">
        <v>14</v>
      </c>
    </row>
    <row r="469" spans="2:16">
      <c r="B469" s="2" t="s">
        <v>1140</v>
      </c>
      <c r="C469" s="160">
        <v>141070.43000000002</v>
      </c>
      <c r="D469" s="2" t="s">
        <v>609</v>
      </c>
      <c r="E469" s="159" t="s">
        <v>685</v>
      </c>
      <c r="F469" s="71">
        <f t="shared" si="81"/>
        <v>4.4664029078360379E-4</v>
      </c>
      <c r="G469" s="71" t="str">
        <f t="shared" si="82"/>
        <v xml:space="preserve"> </v>
      </c>
      <c r="H469" s="71">
        <f t="shared" si="83"/>
        <v>6.8581769661516412E-4</v>
      </c>
      <c r="I469" s="71" t="str">
        <f t="shared" si="84"/>
        <v xml:space="preserve"> </v>
      </c>
      <c r="J469" s="71" t="str">
        <f t="shared" si="85"/>
        <v xml:space="preserve"> </v>
      </c>
      <c r="K469" s="71" t="str">
        <f t="shared" si="89"/>
        <v xml:space="preserve"> </v>
      </c>
      <c r="L469" s="71" t="str">
        <f t="shared" si="89"/>
        <v xml:space="preserve"> </v>
      </c>
      <c r="M469" s="9">
        <f t="shared" si="88"/>
        <v>6.8184381522020906E-4</v>
      </c>
      <c r="N469" s="9">
        <f t="shared" si="86"/>
        <v>5.8745204126581468E-4</v>
      </c>
      <c r="O469" s="71">
        <f t="shared" si="87"/>
        <v>5.151146301061772E-4</v>
      </c>
      <c r="P469" s="2" t="s">
        <v>14</v>
      </c>
    </row>
    <row r="470" spans="2:16">
      <c r="B470" s="2" t="s">
        <v>1141</v>
      </c>
      <c r="C470" s="160">
        <v>32703.479999999996</v>
      </c>
      <c r="D470" s="2" t="s">
        <v>609</v>
      </c>
      <c r="E470" s="159" t="s">
        <v>685</v>
      </c>
      <c r="F470" s="71">
        <f t="shared" si="81"/>
        <v>1.0354183946866659E-4</v>
      </c>
      <c r="G470" s="71" t="str">
        <f t="shared" si="82"/>
        <v xml:space="preserve"> </v>
      </c>
      <c r="H470" s="71">
        <f t="shared" si="83"/>
        <v>1.5898884922162698E-4</v>
      </c>
      <c r="I470" s="71" t="str">
        <f t="shared" si="84"/>
        <v xml:space="preserve"> </v>
      </c>
      <c r="J470" s="71" t="str">
        <f t="shared" si="85"/>
        <v xml:space="preserve"> </v>
      </c>
      <c r="K470" s="71" t="str">
        <f t="shared" si="89"/>
        <v xml:space="preserve"> </v>
      </c>
      <c r="L470" s="71" t="str">
        <f t="shared" si="89"/>
        <v xml:space="preserve"> </v>
      </c>
      <c r="M470" s="9">
        <f t="shared" si="88"/>
        <v>1.5806760902463966E-4</v>
      </c>
      <c r="N470" s="9">
        <f t="shared" si="86"/>
        <v>1.3618535140564711E-4</v>
      </c>
      <c r="O470" s="71">
        <f t="shared" si="87"/>
        <v>1.1941581948381926E-4</v>
      </c>
      <c r="P470" s="2" t="s">
        <v>14</v>
      </c>
    </row>
    <row r="471" spans="2:16">
      <c r="B471" s="2" t="s">
        <v>1142</v>
      </c>
      <c r="C471" s="160">
        <v>24349.599999999999</v>
      </c>
      <c r="D471" s="2" t="s">
        <v>609</v>
      </c>
      <c r="E471" s="159" t="s">
        <v>685</v>
      </c>
      <c r="F471" s="71">
        <f t="shared" si="81"/>
        <v>7.7092785670706729E-5</v>
      </c>
      <c r="G471" s="71" t="str">
        <f t="shared" si="82"/>
        <v xml:space="preserve"> </v>
      </c>
      <c r="H471" s="71">
        <f t="shared" si="83"/>
        <v>1.1837623650470618E-4</v>
      </c>
      <c r="I471" s="71" t="str">
        <f t="shared" si="84"/>
        <v xml:space="preserve"> </v>
      </c>
      <c r="J471" s="71" t="str">
        <f t="shared" si="85"/>
        <v xml:space="preserve"> </v>
      </c>
      <c r="K471" s="71" t="str">
        <f t="shared" si="89"/>
        <v xml:space="preserve"> </v>
      </c>
      <c r="L471" s="71" t="str">
        <f t="shared" si="89"/>
        <v xml:space="preserve"> </v>
      </c>
      <c r="M471" s="9">
        <f t="shared" si="88"/>
        <v>1.1769032080703234E-4</v>
      </c>
      <c r="N471" s="9">
        <f t="shared" si="86"/>
        <v>1.0139773603870123E-4</v>
      </c>
      <c r="O471" s="71">
        <f t="shared" si="87"/>
        <v>8.8911866202104662E-5</v>
      </c>
      <c r="P471" s="2" t="s">
        <v>14</v>
      </c>
    </row>
    <row r="472" spans="2:16">
      <c r="B472" s="2" t="s">
        <v>1143</v>
      </c>
      <c r="C472" s="160">
        <v>250642.4</v>
      </c>
      <c r="D472" s="2" t="s">
        <v>609</v>
      </c>
      <c r="E472" s="159" t="s">
        <v>685</v>
      </c>
      <c r="F472" s="71">
        <f t="shared" si="81"/>
        <v>7.9355393202317675E-4</v>
      </c>
      <c r="G472" s="71" t="str">
        <f t="shared" si="82"/>
        <v xml:space="preserve"> </v>
      </c>
      <c r="H472" s="71">
        <f t="shared" si="83"/>
        <v>1.2185047812081993E-3</v>
      </c>
      <c r="I472" s="71" t="str">
        <f t="shared" si="84"/>
        <v xml:space="preserve"> </v>
      </c>
      <c r="J472" s="71" t="str">
        <f t="shared" si="85"/>
        <v xml:space="preserve"> </v>
      </c>
      <c r="K472" s="71" t="str">
        <f t="shared" si="89"/>
        <v xml:space="preserve"> </v>
      </c>
      <c r="L472" s="71" t="str">
        <f t="shared" si="89"/>
        <v xml:space="preserve"> </v>
      </c>
      <c r="M472" s="9">
        <f t="shared" si="88"/>
        <v>1.2114443138221786E-3</v>
      </c>
      <c r="N472" s="9">
        <f t="shared" si="86"/>
        <v>1.0437367314168023E-3</v>
      </c>
      <c r="O472" s="71">
        <f t="shared" si="87"/>
        <v>9.1521353670591702E-4</v>
      </c>
      <c r="P472" s="2" t="s">
        <v>14</v>
      </c>
    </row>
    <row r="473" spans="2:16">
      <c r="B473" s="2" t="s">
        <v>1144</v>
      </c>
      <c r="C473" s="160">
        <v>256610.24</v>
      </c>
      <c r="D473" s="2" t="s">
        <v>609</v>
      </c>
      <c r="E473" s="159" t="s">
        <v>685</v>
      </c>
      <c r="F473" s="71">
        <f t="shared" si="81"/>
        <v>8.124485918959086E-4</v>
      </c>
      <c r="G473" s="71" t="str">
        <f t="shared" si="82"/>
        <v xml:space="preserve"> </v>
      </c>
      <c r="H473" s="71">
        <f t="shared" si="83"/>
        <v>1.2475175961728085E-3</v>
      </c>
      <c r="I473" s="71" t="str">
        <f t="shared" si="84"/>
        <v xml:space="preserve"> </v>
      </c>
      <c r="J473" s="71" t="str">
        <f t="shared" si="85"/>
        <v xml:space="preserve"> </v>
      </c>
      <c r="K473" s="71" t="str">
        <f t="shared" si="89"/>
        <v xml:space="preserve"> </v>
      </c>
      <c r="L473" s="71" t="str">
        <f t="shared" si="89"/>
        <v xml:space="preserve"> </v>
      </c>
      <c r="M473" s="9">
        <f t="shared" si="88"/>
        <v>1.2402890178060241E-3</v>
      </c>
      <c r="N473" s="9">
        <f t="shared" si="86"/>
        <v>1.0685882881175778E-3</v>
      </c>
      <c r="O473" s="71">
        <f t="shared" si="87"/>
        <v>9.3700493334469414E-4</v>
      </c>
      <c r="P473" s="2" t="s">
        <v>14</v>
      </c>
    </row>
    <row r="474" spans="2:16">
      <c r="B474" s="2" t="s">
        <v>1145</v>
      </c>
      <c r="C474" s="160">
        <v>248198.48000000004</v>
      </c>
      <c r="D474" s="2" t="s">
        <v>609</v>
      </c>
      <c r="E474" s="159" t="s">
        <v>685</v>
      </c>
      <c r="F474" s="71">
        <f t="shared" si="81"/>
        <v>7.8581628537779653E-4</v>
      </c>
      <c r="G474" s="71" t="str">
        <f t="shared" si="82"/>
        <v xml:space="preserve"> </v>
      </c>
      <c r="H474" s="71">
        <f t="shared" si="83"/>
        <v>1.2066235982763E-3</v>
      </c>
      <c r="I474" s="71" t="str">
        <f t="shared" si="84"/>
        <v xml:space="preserve"> </v>
      </c>
      <c r="J474" s="71" t="str">
        <f t="shared" si="85"/>
        <v xml:space="preserve"> </v>
      </c>
      <c r="K474" s="71" t="str">
        <f t="shared" si="89"/>
        <v xml:space="preserve"> </v>
      </c>
      <c r="L474" s="71" t="str">
        <f t="shared" si="89"/>
        <v xml:space="preserve"> </v>
      </c>
      <c r="M474" s="9">
        <f t="shared" si="88"/>
        <v>1.1996319748586344E-3</v>
      </c>
      <c r="N474" s="9">
        <f t="shared" si="86"/>
        <v>1.0335596461644903E-3</v>
      </c>
      <c r="O474" s="71">
        <f t="shared" si="87"/>
        <v>9.0628963290262485E-4</v>
      </c>
      <c r="P474" s="2" t="s">
        <v>14</v>
      </c>
    </row>
    <row r="475" spans="2:16">
      <c r="B475" s="2" t="s">
        <v>1146</v>
      </c>
      <c r="C475" s="160">
        <v>156722.19999999998</v>
      </c>
      <c r="D475" s="2" t="s">
        <v>609</v>
      </c>
      <c r="E475" s="159" t="s">
        <v>685</v>
      </c>
      <c r="F475" s="71">
        <f t="shared" si="81"/>
        <v>4.9619504938239786E-4</v>
      </c>
      <c r="G475" s="71" t="str">
        <f t="shared" si="82"/>
        <v xml:space="preserve"> </v>
      </c>
      <c r="H475" s="71">
        <f t="shared" si="83"/>
        <v>7.6190919821014975E-4</v>
      </c>
      <c r="I475" s="71" t="str">
        <f t="shared" si="84"/>
        <v xml:space="preserve"> </v>
      </c>
      <c r="J475" s="71" t="str">
        <f t="shared" si="85"/>
        <v xml:space="preserve"> </v>
      </c>
      <c r="K475" s="71" t="str">
        <f t="shared" si="89"/>
        <v xml:space="preserve"> </v>
      </c>
      <c r="L475" s="71" t="str">
        <f t="shared" si="89"/>
        <v xml:space="preserve"> </v>
      </c>
      <c r="M475" s="9">
        <f t="shared" si="88"/>
        <v>7.5749441451128082E-4</v>
      </c>
      <c r="N475" s="9">
        <f t="shared" si="86"/>
        <v>6.5262986936149019E-4</v>
      </c>
      <c r="O475" s="71">
        <f t="shared" si="87"/>
        <v>5.7226661946395364E-4</v>
      </c>
      <c r="P475" s="2" t="s">
        <v>14</v>
      </c>
    </row>
    <row r="476" spans="2:16">
      <c r="B476" s="2" t="s">
        <v>1147</v>
      </c>
      <c r="C476" s="160">
        <v>67113.290000000008</v>
      </c>
      <c r="D476" s="2" t="s">
        <v>609</v>
      </c>
      <c r="E476" s="159" t="s">
        <v>685</v>
      </c>
      <c r="F476" s="71">
        <f t="shared" si="81"/>
        <v>2.1248605651123575E-4</v>
      </c>
      <c r="G476" s="71" t="str">
        <f t="shared" si="82"/>
        <v xml:space="preserve"> </v>
      </c>
      <c r="H476" s="71">
        <f t="shared" si="83"/>
        <v>3.2627306771564762E-4</v>
      </c>
      <c r="I476" s="71" t="str">
        <f t="shared" si="84"/>
        <v xml:space="preserve"> </v>
      </c>
      <c r="J476" s="71" t="str">
        <f t="shared" si="85"/>
        <v xml:space="preserve"> </v>
      </c>
      <c r="K476" s="71" t="str">
        <f t="shared" si="89"/>
        <v xml:space="preserve"> </v>
      </c>
      <c r="L476" s="71" t="str">
        <f t="shared" si="89"/>
        <v xml:space="preserve"> </v>
      </c>
      <c r="M476" s="9">
        <f t="shared" si="88"/>
        <v>3.2438252088393224E-4</v>
      </c>
      <c r="N476" s="9">
        <f t="shared" si="86"/>
        <v>2.7947628150395932E-4</v>
      </c>
      <c r="O476" s="71">
        <f t="shared" si="87"/>
        <v>2.450622540355098E-4</v>
      </c>
      <c r="P476" s="2" t="s">
        <v>14</v>
      </c>
    </row>
    <row r="477" spans="2:16">
      <c r="B477" s="2" t="s">
        <v>1148</v>
      </c>
      <c r="C477" s="160">
        <v>7523.17</v>
      </c>
      <c r="D477" s="2" t="s">
        <v>609</v>
      </c>
      <c r="E477" s="159" t="s">
        <v>685</v>
      </c>
      <c r="F477" s="71">
        <f t="shared" si="81"/>
        <v>2.3818959341192086E-5</v>
      </c>
      <c r="G477" s="71" t="str">
        <f t="shared" si="82"/>
        <v xml:space="preserve"> </v>
      </c>
      <c r="H477" s="71">
        <f t="shared" si="83"/>
        <v>3.6574093668278347E-5</v>
      </c>
      <c r="I477" s="71" t="str">
        <f t="shared" si="84"/>
        <v xml:space="preserve"> </v>
      </c>
      <c r="J477" s="71" t="str">
        <f t="shared" si="85"/>
        <v xml:space="preserve"> </v>
      </c>
      <c r="K477" s="71" t="str">
        <f t="shared" si="89"/>
        <v xml:space="preserve"> </v>
      </c>
      <c r="L477" s="71" t="str">
        <f t="shared" si="89"/>
        <v xml:space="preserve"> </v>
      </c>
      <c r="M477" s="9">
        <f t="shared" si="88"/>
        <v>3.6362169842044287E-5</v>
      </c>
      <c r="N477" s="9">
        <f t="shared" si="86"/>
        <v>3.1328334175274992E-5</v>
      </c>
      <c r="O477" s="71">
        <f t="shared" si="87"/>
        <v>2.7470639536406664E-5</v>
      </c>
      <c r="P477" s="2" t="s">
        <v>14</v>
      </c>
    </row>
    <row r="478" spans="2:16">
      <c r="B478" s="2" t="s">
        <v>1149</v>
      </c>
      <c r="C478" s="160">
        <v>231.75</v>
      </c>
      <c r="D478" s="2" t="s">
        <v>609</v>
      </c>
      <c r="E478" s="159" t="s">
        <v>685</v>
      </c>
      <c r="F478" s="71">
        <f t="shared" si="81"/>
        <v>7.3373907904796329E-7</v>
      </c>
      <c r="G478" s="71" t="str">
        <f t="shared" si="82"/>
        <v xml:space="preserve"> </v>
      </c>
      <c r="H478" s="71">
        <f t="shared" si="83"/>
        <v>1.126658869548808E-6</v>
      </c>
      <c r="I478" s="71" t="str">
        <f t="shared" si="84"/>
        <v xml:space="preserve"> </v>
      </c>
      <c r="J478" s="71" t="str">
        <f t="shared" si="85"/>
        <v xml:space="preserve"> </v>
      </c>
      <c r="K478" s="71" t="str">
        <f t="shared" si="89"/>
        <v xml:space="preserve"> </v>
      </c>
      <c r="L478" s="71" t="str">
        <f t="shared" si="89"/>
        <v xml:space="preserve"> </v>
      </c>
      <c r="M478" s="9">
        <f t="shared" si="88"/>
        <v>1.1201305913456379E-6</v>
      </c>
      <c r="N478" s="9">
        <f t="shared" si="86"/>
        <v>9.6506412125739283E-7</v>
      </c>
      <c r="O478" s="71">
        <f t="shared" si="87"/>
        <v>8.4622847982462767E-7</v>
      </c>
      <c r="P478" s="2" t="s">
        <v>14</v>
      </c>
    </row>
    <row r="479" spans="2:16">
      <c r="B479" s="2" t="s">
        <v>1150</v>
      </c>
      <c r="C479" s="160">
        <v>95855.45</v>
      </c>
      <c r="D479" s="2" t="s">
        <v>609</v>
      </c>
      <c r="E479" s="159" t="s">
        <v>685</v>
      </c>
      <c r="F479" s="71">
        <f t="shared" si="81"/>
        <v>3.0348603928685258E-4</v>
      </c>
      <c r="G479" s="71" t="str">
        <f t="shared" si="82"/>
        <v xml:space="preserve"> </v>
      </c>
      <c r="H479" s="71">
        <f t="shared" si="83"/>
        <v>4.6600385301873696E-4</v>
      </c>
      <c r="I479" s="71" t="str">
        <f t="shared" si="84"/>
        <v xml:space="preserve"> </v>
      </c>
      <c r="J479" s="71" t="str">
        <f t="shared" si="85"/>
        <v xml:space="preserve"> </v>
      </c>
      <c r="K479" s="71" t="str">
        <f t="shared" si="89"/>
        <v xml:space="preserve"> </v>
      </c>
      <c r="L479" s="71" t="str">
        <f t="shared" si="89"/>
        <v xml:space="preserve"> </v>
      </c>
      <c r="M479" s="9">
        <f t="shared" si="88"/>
        <v>4.6330365433528472E-4</v>
      </c>
      <c r="N479" s="9">
        <f t="shared" si="86"/>
        <v>3.9916572005170201E-4</v>
      </c>
      <c r="O479" s="71">
        <f t="shared" si="87"/>
        <v>3.5001342712580628E-4</v>
      </c>
      <c r="P479" s="2" t="s">
        <v>14</v>
      </c>
    </row>
    <row r="480" spans="2:16">
      <c r="B480" s="2" t="s">
        <v>1151</v>
      </c>
      <c r="C480" s="160">
        <v>120501.02</v>
      </c>
      <c r="D480" s="2" t="s">
        <v>609</v>
      </c>
      <c r="E480" s="159" t="s">
        <v>685</v>
      </c>
      <c r="F480" s="71">
        <f t="shared" si="81"/>
        <v>3.8151588970502783E-4</v>
      </c>
      <c r="G480" s="71" t="str">
        <f t="shared" si="82"/>
        <v xml:space="preserve"> </v>
      </c>
      <c r="H480" s="71">
        <f t="shared" si="83"/>
        <v>5.8581895565341241E-4</v>
      </c>
      <c r="I480" s="71" t="str">
        <f t="shared" si="84"/>
        <v xml:space="preserve"> </v>
      </c>
      <c r="J480" s="71" t="str">
        <f t="shared" si="85"/>
        <v xml:space="preserve"> </v>
      </c>
      <c r="K480" s="71" t="str">
        <f t="shared" si="89"/>
        <v xml:space="preserve"> </v>
      </c>
      <c r="L480" s="71" t="str">
        <f t="shared" si="89"/>
        <v xml:space="preserve"> </v>
      </c>
      <c r="M480" s="9">
        <f t="shared" si="88"/>
        <v>5.8242450394974132E-4</v>
      </c>
      <c r="N480" s="9">
        <f t="shared" si="86"/>
        <v>5.0179594812047252E-4</v>
      </c>
      <c r="O480" s="71">
        <f t="shared" si="87"/>
        <v>4.4000601929629801E-4</v>
      </c>
      <c r="P480" s="2" t="s">
        <v>14</v>
      </c>
    </row>
    <row r="481" spans="2:16">
      <c r="B481" s="2" t="s">
        <v>1152</v>
      </c>
      <c r="C481" s="160">
        <v>117125.63999999996</v>
      </c>
      <c r="D481" s="2" t="s">
        <v>609</v>
      </c>
      <c r="E481" s="159" t="s">
        <v>685</v>
      </c>
      <c r="F481" s="71">
        <f t="shared" si="81"/>
        <v>3.70829166025904E-4</v>
      </c>
      <c r="G481" s="71" t="str">
        <f t="shared" si="82"/>
        <v xml:space="preserve"> </v>
      </c>
      <c r="H481" s="71">
        <f t="shared" si="83"/>
        <v>5.6940945483314185E-4</v>
      </c>
      <c r="I481" s="71" t="str">
        <f t="shared" si="84"/>
        <v xml:space="preserve"> </v>
      </c>
      <c r="J481" s="71" t="str">
        <f t="shared" si="85"/>
        <v xml:space="preserve"> </v>
      </c>
      <c r="K481" s="71" t="str">
        <f t="shared" si="89"/>
        <v xml:space="preserve"> </v>
      </c>
      <c r="L481" s="71" t="str">
        <f t="shared" si="89"/>
        <v xml:space="preserve"> </v>
      </c>
      <c r="M481" s="9">
        <f t="shared" si="88"/>
        <v>5.6611008584654264E-4</v>
      </c>
      <c r="N481" s="9">
        <f t="shared" si="86"/>
        <v>4.8774003384383899E-4</v>
      </c>
      <c r="O481" s="71">
        <f t="shared" si="87"/>
        <v>4.2768091601159253E-4</v>
      </c>
      <c r="P481" s="2" t="s">
        <v>14</v>
      </c>
    </row>
    <row r="482" spans="2:16">
      <c r="B482" s="2" t="s">
        <v>1153</v>
      </c>
      <c r="C482" s="160">
        <v>23.610000000000007</v>
      </c>
      <c r="D482" s="2" t="s">
        <v>609</v>
      </c>
      <c r="E482" s="159" t="s">
        <v>685</v>
      </c>
      <c r="F482" s="71">
        <f t="shared" si="81"/>
        <v>7.4751152778090263E-8</v>
      </c>
      <c r="G482" s="71" t="str">
        <f t="shared" si="82"/>
        <v xml:space="preserve"> </v>
      </c>
      <c r="H482" s="71">
        <f t="shared" si="83"/>
        <v>1.1478065117604042E-7</v>
      </c>
      <c r="I482" s="71" t="str">
        <f t="shared" si="84"/>
        <v xml:space="preserve"> </v>
      </c>
      <c r="J482" s="71" t="str">
        <f t="shared" si="85"/>
        <v xml:space="preserve"> </v>
      </c>
      <c r="K482" s="71" t="str">
        <f t="shared" si="89"/>
        <v xml:space="preserve"> </v>
      </c>
      <c r="L482" s="71" t="str">
        <f t="shared" si="89"/>
        <v xml:space="preserve"> </v>
      </c>
      <c r="M482" s="9">
        <f t="shared" si="88"/>
        <v>1.1411556962964626E-7</v>
      </c>
      <c r="N482" s="9">
        <f t="shared" si="86"/>
        <v>9.8317859343633444E-8</v>
      </c>
      <c r="O482" s="71">
        <f t="shared" si="87"/>
        <v>8.6211238009318084E-8</v>
      </c>
      <c r="P482" s="2" t="s">
        <v>14</v>
      </c>
    </row>
    <row r="483" spans="2:16">
      <c r="B483" s="2" t="s">
        <v>1154</v>
      </c>
      <c r="C483" s="160">
        <v>56360.13</v>
      </c>
      <c r="D483" s="2" t="s">
        <v>609</v>
      </c>
      <c r="E483" s="159" t="s">
        <v>685</v>
      </c>
      <c r="F483" s="71">
        <f t="shared" si="81"/>
        <v>1.7844068988661697E-4</v>
      </c>
      <c r="G483" s="71" t="str">
        <f t="shared" si="82"/>
        <v xml:space="preserve"> </v>
      </c>
      <c r="H483" s="71">
        <f t="shared" si="83"/>
        <v>2.7399629062966067E-4</v>
      </c>
      <c r="I483" s="71" t="str">
        <f t="shared" si="84"/>
        <v xml:space="preserve"> </v>
      </c>
      <c r="J483" s="71" t="str">
        <f t="shared" si="85"/>
        <v xml:space="preserve"> </v>
      </c>
      <c r="K483" s="71" t="str">
        <f t="shared" ref="K483:L502" si="90">IF($E483=$K$2,$C483/SUMIF($E:$E,$K$2,$C:$C)," ")</f>
        <v xml:space="preserve"> </v>
      </c>
      <c r="L483" s="71" t="str">
        <f t="shared" si="90"/>
        <v xml:space="preserve"> </v>
      </c>
      <c r="M483" s="9">
        <f t="shared" si="88"/>
        <v>2.7240865477979302E-4</v>
      </c>
      <c r="N483" s="9">
        <f t="shared" si="86"/>
        <v>2.3469747284747536E-4</v>
      </c>
      <c r="O483" s="71">
        <f t="shared" si="87"/>
        <v>2.0579739863050008E-4</v>
      </c>
      <c r="P483" s="2" t="s">
        <v>14</v>
      </c>
    </row>
    <row r="484" spans="2:16">
      <c r="B484" s="2" t="s">
        <v>1155</v>
      </c>
      <c r="C484" s="160">
        <v>733099.90999999992</v>
      </c>
      <c r="D484" s="2" t="s">
        <v>609</v>
      </c>
      <c r="E484" s="159" t="s">
        <v>685</v>
      </c>
      <c r="F484" s="71">
        <f t="shared" si="81"/>
        <v>2.3210530865740869E-3</v>
      </c>
      <c r="G484" s="71" t="str">
        <f t="shared" si="82"/>
        <v xml:space="preserve"> </v>
      </c>
      <c r="H484" s="71">
        <f t="shared" si="83"/>
        <v>3.5639849659846079E-3</v>
      </c>
      <c r="I484" s="71" t="str">
        <f t="shared" si="84"/>
        <v xml:space="preserve"> </v>
      </c>
      <c r="J484" s="71" t="str">
        <f t="shared" si="85"/>
        <v xml:space="preserve"> </v>
      </c>
      <c r="K484" s="71" t="str">
        <f t="shared" si="90"/>
        <v xml:space="preserve"> </v>
      </c>
      <c r="L484" s="71" t="str">
        <f t="shared" si="90"/>
        <v xml:space="preserve"> </v>
      </c>
      <c r="M484" s="9">
        <f t="shared" si="88"/>
        <v>3.543333918894213E-3</v>
      </c>
      <c r="N484" s="9">
        <f t="shared" si="86"/>
        <v>3.0528087181791743E-3</v>
      </c>
      <c r="O484" s="71">
        <f t="shared" si="87"/>
        <v>2.676893300534504E-3</v>
      </c>
      <c r="P484" s="2" t="s">
        <v>14</v>
      </c>
    </row>
    <row r="485" spans="2:16">
      <c r="B485" s="2" t="s">
        <v>1156</v>
      </c>
      <c r="C485" s="160">
        <v>1424798.33</v>
      </c>
      <c r="D485" s="2" t="s">
        <v>609</v>
      </c>
      <c r="E485" s="159" t="s">
        <v>685</v>
      </c>
      <c r="F485" s="71">
        <f t="shared" si="81"/>
        <v>4.5110257367131654E-3</v>
      </c>
      <c r="G485" s="71" t="str">
        <f t="shared" si="82"/>
        <v xml:space="preserve"> </v>
      </c>
      <c r="H485" s="71">
        <f t="shared" si="83"/>
        <v>6.9266954727630198E-3</v>
      </c>
      <c r="I485" s="71" t="str">
        <f t="shared" si="84"/>
        <v xml:space="preserve"> </v>
      </c>
      <c r="J485" s="71" t="str">
        <f t="shared" si="85"/>
        <v xml:space="preserve"> </v>
      </c>
      <c r="K485" s="71" t="str">
        <f t="shared" si="90"/>
        <v xml:space="preserve"> </v>
      </c>
      <c r="L485" s="71" t="str">
        <f t="shared" si="90"/>
        <v xml:space="preserve"> </v>
      </c>
      <c r="M485" s="9">
        <f t="shared" si="88"/>
        <v>6.8865596372434841E-3</v>
      </c>
      <c r="N485" s="9">
        <f t="shared" si="86"/>
        <v>5.9332114274453108E-3</v>
      </c>
      <c r="O485" s="71">
        <f t="shared" si="87"/>
        <v>5.2026102474760231E-3</v>
      </c>
      <c r="P485" s="2" t="s">
        <v>14</v>
      </c>
    </row>
    <row r="486" spans="2:16">
      <c r="B486" s="2" t="s">
        <v>1157</v>
      </c>
      <c r="C486" s="160">
        <v>855408.48999999987</v>
      </c>
      <c r="D486" s="2" t="s">
        <v>609</v>
      </c>
      <c r="E486" s="159" t="s">
        <v>685</v>
      </c>
      <c r="F486" s="71">
        <f t="shared" si="81"/>
        <v>2.7082918561484736E-3</v>
      </c>
      <c r="G486" s="71" t="str">
        <f t="shared" si="82"/>
        <v xml:space="preserve"> </v>
      </c>
      <c r="H486" s="71">
        <f t="shared" si="83"/>
        <v>4.1585914232830758E-3</v>
      </c>
      <c r="I486" s="71" t="str">
        <f t="shared" si="84"/>
        <v xml:space="preserve"> </v>
      </c>
      <c r="J486" s="71" t="str">
        <f t="shared" si="85"/>
        <v xml:space="preserve"> </v>
      </c>
      <c r="K486" s="71" t="str">
        <f t="shared" si="90"/>
        <v xml:space="preserve"> </v>
      </c>
      <c r="L486" s="71" t="str">
        <f t="shared" si="90"/>
        <v xml:space="preserve"> </v>
      </c>
      <c r="M486" s="9">
        <f t="shared" si="88"/>
        <v>4.1344950064542783E-3</v>
      </c>
      <c r="N486" s="9">
        <f t="shared" si="86"/>
        <v>3.5621317916632715E-3</v>
      </c>
      <c r="O486" s="71">
        <f t="shared" si="87"/>
        <v>3.1234995733410145E-3</v>
      </c>
      <c r="P486" s="2" t="s">
        <v>14</v>
      </c>
    </row>
    <row r="487" spans="2:16">
      <c r="B487" s="2" t="s">
        <v>1158</v>
      </c>
      <c r="C487" s="160">
        <v>863327.07</v>
      </c>
      <c r="D487" s="2" t="s">
        <v>609</v>
      </c>
      <c r="E487" s="159" t="s">
        <v>685</v>
      </c>
      <c r="F487" s="71">
        <f t="shared" si="81"/>
        <v>2.7333627152490896E-3</v>
      </c>
      <c r="G487" s="71" t="str">
        <f t="shared" si="82"/>
        <v xml:space="preserve"> </v>
      </c>
      <c r="H487" s="71">
        <f t="shared" si="83"/>
        <v>4.197087813320754E-3</v>
      </c>
      <c r="I487" s="71" t="str">
        <f t="shared" si="84"/>
        <v xml:space="preserve"> </v>
      </c>
      <c r="J487" s="71" t="str">
        <f t="shared" si="85"/>
        <v xml:space="preserve"> </v>
      </c>
      <c r="K487" s="71" t="str">
        <f t="shared" si="90"/>
        <v xml:space="preserve"> </v>
      </c>
      <c r="L487" s="71" t="str">
        <f t="shared" si="90"/>
        <v xml:space="preserve"> </v>
      </c>
      <c r="M487" s="9">
        <f t="shared" si="88"/>
        <v>4.1727683341695656E-3</v>
      </c>
      <c r="N487" s="9">
        <f t="shared" si="86"/>
        <v>3.5951067105383801E-3</v>
      </c>
      <c r="O487" s="71">
        <f t="shared" si="87"/>
        <v>3.1524140411544766E-3</v>
      </c>
      <c r="P487" s="2" t="s">
        <v>14</v>
      </c>
    </row>
    <row r="488" spans="2:16">
      <c r="B488" s="2" t="s">
        <v>1159</v>
      </c>
      <c r="C488" s="160">
        <v>504873.72</v>
      </c>
      <c r="D488" s="2" t="s">
        <v>609</v>
      </c>
      <c r="E488" s="159" t="s">
        <v>685</v>
      </c>
      <c r="F488" s="71">
        <f t="shared" si="81"/>
        <v>1.598470672484657E-3</v>
      </c>
      <c r="G488" s="71" t="str">
        <f t="shared" si="82"/>
        <v xml:space="preserve"> </v>
      </c>
      <c r="H488" s="71">
        <f t="shared" si="83"/>
        <v>2.4544571937005458E-3</v>
      </c>
      <c r="I488" s="71" t="str">
        <f t="shared" si="84"/>
        <v xml:space="preserve"> </v>
      </c>
      <c r="J488" s="71" t="str">
        <f t="shared" si="85"/>
        <v xml:space="preserve"> </v>
      </c>
      <c r="K488" s="71" t="str">
        <f t="shared" si="90"/>
        <v xml:space="preserve"> </v>
      </c>
      <c r="L488" s="71" t="str">
        <f t="shared" si="90"/>
        <v xml:space="preserve"> </v>
      </c>
      <c r="M488" s="9">
        <f t="shared" si="88"/>
        <v>2.4402351608995556E-3</v>
      </c>
      <c r="N488" s="9">
        <f t="shared" si="86"/>
        <v>2.1024186103031322E-3</v>
      </c>
      <c r="O488" s="71">
        <f t="shared" si="87"/>
        <v>1.8435319118835156E-3</v>
      </c>
      <c r="P488" s="2" t="s">
        <v>14</v>
      </c>
    </row>
    <row r="489" spans="2:16">
      <c r="B489" s="2" t="s">
        <v>1160</v>
      </c>
      <c r="C489" s="160">
        <v>1030314.28</v>
      </c>
      <c r="D489" s="2" t="s">
        <v>609</v>
      </c>
      <c r="E489" s="159" t="s">
        <v>685</v>
      </c>
      <c r="F489" s="71">
        <f t="shared" si="81"/>
        <v>3.2620576092218571E-3</v>
      </c>
      <c r="G489" s="71" t="str">
        <f t="shared" si="82"/>
        <v xml:space="preserve"> </v>
      </c>
      <c r="H489" s="71">
        <f t="shared" si="83"/>
        <v>5.0089006342385941E-3</v>
      </c>
      <c r="I489" s="71" t="str">
        <f t="shared" si="84"/>
        <v xml:space="preserve"> </v>
      </c>
      <c r="J489" s="71" t="str">
        <f t="shared" si="85"/>
        <v xml:space="preserve"> </v>
      </c>
      <c r="K489" s="71" t="str">
        <f t="shared" si="90"/>
        <v xml:space="preserve"> </v>
      </c>
      <c r="L489" s="71" t="str">
        <f t="shared" si="90"/>
        <v xml:space="preserve"> </v>
      </c>
      <c r="M489" s="9">
        <f t="shared" si="88"/>
        <v>4.9798772113409072E-3</v>
      </c>
      <c r="N489" s="9">
        <f t="shared" si="86"/>
        <v>4.2904826116381594E-3</v>
      </c>
      <c r="O489" s="71">
        <f t="shared" si="87"/>
        <v>3.7621630502956025E-3</v>
      </c>
      <c r="P489" s="2" t="s">
        <v>14</v>
      </c>
    </row>
    <row r="490" spans="2:16">
      <c r="B490" s="2" t="s">
        <v>1161</v>
      </c>
      <c r="C490" s="160">
        <v>28396.370000000003</v>
      </c>
      <c r="D490" s="2" t="s">
        <v>609</v>
      </c>
      <c r="E490" s="159" t="s">
        <v>685</v>
      </c>
      <c r="F490" s="71">
        <f t="shared" si="81"/>
        <v>8.9905183914154103E-5</v>
      </c>
      <c r="G490" s="71" t="str">
        <f t="shared" si="82"/>
        <v xml:space="preserve"> </v>
      </c>
      <c r="H490" s="71">
        <f t="shared" si="83"/>
        <v>1.3804971790071065E-4</v>
      </c>
      <c r="I490" s="71" t="str">
        <f t="shared" si="84"/>
        <v xml:space="preserve"> </v>
      </c>
      <c r="J490" s="71" t="str">
        <f t="shared" si="85"/>
        <v xml:space="preserve"> </v>
      </c>
      <c r="K490" s="71" t="str">
        <f t="shared" si="90"/>
        <v xml:space="preserve"> </v>
      </c>
      <c r="L490" s="71" t="str">
        <f t="shared" si="90"/>
        <v xml:space="preserve"> </v>
      </c>
      <c r="M490" s="9">
        <f t="shared" si="88"/>
        <v>1.3724980677527307E-4</v>
      </c>
      <c r="N490" s="9">
        <f t="shared" si="86"/>
        <v>1.1824948375814365E-4</v>
      </c>
      <c r="O490" s="71">
        <f t="shared" si="87"/>
        <v>1.0368853082044301E-4</v>
      </c>
      <c r="P490" s="2" t="s">
        <v>14</v>
      </c>
    </row>
    <row r="491" spans="2:16">
      <c r="B491" s="2" t="s">
        <v>1162</v>
      </c>
      <c r="C491" s="160">
        <v>39900.689999999995</v>
      </c>
      <c r="D491" s="2" t="s">
        <v>609</v>
      </c>
      <c r="E491" s="159" t="s">
        <v>685</v>
      </c>
      <c r="F491" s="71">
        <f t="shared" si="81"/>
        <v>1.2632878331813709E-4</v>
      </c>
      <c r="G491" s="71" t="str">
        <f t="shared" si="82"/>
        <v xml:space="preserve"> </v>
      </c>
      <c r="H491" s="71">
        <f t="shared" si="83"/>
        <v>1.9397827956684974E-4</v>
      </c>
      <c r="I491" s="71" t="str">
        <f t="shared" si="84"/>
        <v xml:space="preserve"> </v>
      </c>
      <c r="J491" s="71" t="str">
        <f t="shared" si="85"/>
        <v xml:space="preserve"> </v>
      </c>
      <c r="K491" s="71" t="str">
        <f t="shared" si="90"/>
        <v xml:space="preserve"> </v>
      </c>
      <c r="L491" s="71" t="str">
        <f t="shared" si="90"/>
        <v xml:space="preserve"> </v>
      </c>
      <c r="M491" s="9">
        <f t="shared" si="88"/>
        <v>1.9285429766903551E-4</v>
      </c>
      <c r="N491" s="9">
        <f t="shared" si="86"/>
        <v>1.6615630779898008E-4</v>
      </c>
      <c r="O491" s="71">
        <f t="shared" si="87"/>
        <v>1.4569622542676903E-4</v>
      </c>
      <c r="P491" s="2" t="s">
        <v>14</v>
      </c>
    </row>
    <row r="492" spans="2:16">
      <c r="B492" s="2" t="s">
        <v>1163</v>
      </c>
      <c r="C492" s="160">
        <v>23586.419999999991</v>
      </c>
      <c r="D492" s="2" t="s">
        <v>609</v>
      </c>
      <c r="E492" s="159" t="s">
        <v>685</v>
      </c>
      <c r="F492" s="71">
        <f t="shared" si="81"/>
        <v>7.4676496607717176E-5</v>
      </c>
      <c r="G492" s="71" t="str">
        <f t="shared" si="82"/>
        <v xml:space="preserve"> </v>
      </c>
      <c r="H492" s="71">
        <f t="shared" si="83"/>
        <v>1.1466601637067266E-4</v>
      </c>
      <c r="I492" s="71" t="str">
        <f t="shared" si="84"/>
        <v xml:space="preserve"> </v>
      </c>
      <c r="J492" s="71" t="str">
        <f t="shared" si="85"/>
        <v xml:space="preserve"> </v>
      </c>
      <c r="K492" s="71" t="str">
        <f t="shared" si="90"/>
        <v xml:space="preserve"> </v>
      </c>
      <c r="L492" s="71" t="str">
        <f t="shared" si="90"/>
        <v xml:space="preserve"> </v>
      </c>
      <c r="M492" s="9">
        <f t="shared" si="88"/>
        <v>1.1400159906074033E-4</v>
      </c>
      <c r="N492" s="9">
        <f t="shared" si="86"/>
        <v>9.8219666411684072E-5</v>
      </c>
      <c r="O492" s="71">
        <f t="shared" si="87"/>
        <v>8.6125136315448492E-5</v>
      </c>
      <c r="P492" s="2" t="s">
        <v>14</v>
      </c>
    </row>
    <row r="493" spans="2:16">
      <c r="B493" s="2" t="s">
        <v>1164</v>
      </c>
      <c r="C493" s="160">
        <v>3365.1499999999987</v>
      </c>
      <c r="D493" s="2" t="s">
        <v>609</v>
      </c>
      <c r="E493" s="159" t="s">
        <v>685</v>
      </c>
      <c r="F493" s="71">
        <f t="shared" si="81"/>
        <v>1.0654334679000012E-5</v>
      </c>
      <c r="G493" s="71" t="str">
        <f t="shared" si="82"/>
        <v xml:space="preserve"> </v>
      </c>
      <c r="H493" s="71">
        <f t="shared" si="83"/>
        <v>1.6359767399621015E-5</v>
      </c>
      <c r="I493" s="71" t="str">
        <f t="shared" si="84"/>
        <v xml:space="preserve"> </v>
      </c>
      <c r="J493" s="71" t="str">
        <f t="shared" si="85"/>
        <v xml:space="preserve"> </v>
      </c>
      <c r="K493" s="71" t="str">
        <f t="shared" si="90"/>
        <v xml:space="preserve"> </v>
      </c>
      <c r="L493" s="71" t="str">
        <f t="shared" si="90"/>
        <v xml:space="preserve"> </v>
      </c>
      <c r="M493" s="9">
        <f t="shared" si="88"/>
        <v>1.626497285638305E-5</v>
      </c>
      <c r="N493" s="9">
        <f t="shared" si="86"/>
        <v>1.4013314035164246E-5</v>
      </c>
      <c r="O493" s="71">
        <f t="shared" si="87"/>
        <v>1.2287748733039244E-5</v>
      </c>
      <c r="P493" s="2" t="s">
        <v>14</v>
      </c>
    </row>
    <row r="494" spans="2:16">
      <c r="B494" s="2" t="s">
        <v>1165</v>
      </c>
      <c r="C494" s="160">
        <v>9226.6</v>
      </c>
      <c r="D494" s="2" t="s">
        <v>609</v>
      </c>
      <c r="E494" s="159" t="s">
        <v>685</v>
      </c>
      <c r="F494" s="71">
        <f t="shared" si="81"/>
        <v>2.9212155282605988E-5</v>
      </c>
      <c r="G494" s="71" t="str">
        <f t="shared" si="82"/>
        <v xml:space="preserve"> </v>
      </c>
      <c r="H494" s="71">
        <f t="shared" si="83"/>
        <v>4.4855364512530887E-5</v>
      </c>
      <c r="I494" s="71" t="str">
        <f t="shared" si="84"/>
        <v xml:space="preserve"> </v>
      </c>
      <c r="J494" s="71" t="str">
        <f t="shared" si="85"/>
        <v xml:space="preserve"> </v>
      </c>
      <c r="K494" s="71" t="str">
        <f t="shared" si="90"/>
        <v xml:space="preserve"> </v>
      </c>
      <c r="L494" s="71" t="str">
        <f t="shared" si="90"/>
        <v xml:space="preserve"> </v>
      </c>
      <c r="M494" s="9">
        <f t="shared" si="88"/>
        <v>4.4595455940063274E-5</v>
      </c>
      <c r="N494" s="9">
        <f t="shared" si="86"/>
        <v>3.8421836553154091E-5</v>
      </c>
      <c r="O494" s="71">
        <f t="shared" si="87"/>
        <v>3.3690665337432193E-5</v>
      </c>
      <c r="P494" s="2" t="s">
        <v>14</v>
      </c>
    </row>
    <row r="495" spans="2:16">
      <c r="B495" s="2" t="s">
        <v>1166</v>
      </c>
      <c r="C495" s="160">
        <v>94770.25</v>
      </c>
      <c r="D495" s="2" t="s">
        <v>609</v>
      </c>
      <c r="E495" s="159" t="s">
        <v>685</v>
      </c>
      <c r="F495" s="71">
        <f t="shared" si="81"/>
        <v>3.0005020908800532E-4</v>
      </c>
      <c r="G495" s="71" t="str">
        <f t="shared" si="82"/>
        <v xml:space="preserve"> </v>
      </c>
      <c r="H495" s="71">
        <f t="shared" si="83"/>
        <v>4.60728123977812E-4</v>
      </c>
      <c r="I495" s="71" t="str">
        <f t="shared" si="84"/>
        <v xml:space="preserve"> </v>
      </c>
      <c r="J495" s="71" t="str">
        <f t="shared" si="85"/>
        <v xml:space="preserve"> </v>
      </c>
      <c r="K495" s="71" t="str">
        <f t="shared" si="90"/>
        <v xml:space="preserve"> </v>
      </c>
      <c r="L495" s="71" t="str">
        <f t="shared" si="90"/>
        <v xml:space="preserve"> </v>
      </c>
      <c r="M495" s="9">
        <f t="shared" si="88"/>
        <v>4.5805849481973652E-4</v>
      </c>
      <c r="N495" s="9">
        <f t="shared" si="86"/>
        <v>3.946466797738659E-4</v>
      </c>
      <c r="O495" s="71">
        <f t="shared" si="87"/>
        <v>3.4605085044271813E-4</v>
      </c>
      <c r="P495" s="2" t="s">
        <v>14</v>
      </c>
    </row>
    <row r="496" spans="2:16">
      <c r="B496" s="2" t="s">
        <v>1167</v>
      </c>
      <c r="C496" s="160">
        <v>55507.849999999991</v>
      </c>
      <c r="D496" s="2" t="s">
        <v>609</v>
      </c>
      <c r="E496" s="159" t="s">
        <v>685</v>
      </c>
      <c r="F496" s="71">
        <f t="shared" si="81"/>
        <v>1.757423030806148E-4</v>
      </c>
      <c r="G496" s="71" t="str">
        <f t="shared" si="82"/>
        <v xml:space="preserve"> </v>
      </c>
      <c r="H496" s="71">
        <f t="shared" si="83"/>
        <v>2.6985290844481038E-4</v>
      </c>
      <c r="I496" s="71" t="str">
        <f t="shared" si="84"/>
        <v xml:space="preserve"> </v>
      </c>
      <c r="J496" s="71" t="str">
        <f t="shared" si="85"/>
        <v xml:space="preserve"> </v>
      </c>
      <c r="K496" s="71" t="str">
        <f t="shared" si="90"/>
        <v xml:space="preserve"> </v>
      </c>
      <c r="L496" s="71" t="str">
        <f t="shared" si="90"/>
        <v xml:space="preserve"> </v>
      </c>
      <c r="M496" s="9">
        <f t="shared" si="88"/>
        <v>2.682892808838186E-4</v>
      </c>
      <c r="N496" s="9">
        <f t="shared" si="86"/>
        <v>2.3114836885927578E-4</v>
      </c>
      <c r="O496" s="71">
        <f t="shared" si="87"/>
        <v>2.0268532264868804E-4</v>
      </c>
      <c r="P496" s="2" t="s">
        <v>14</v>
      </c>
    </row>
    <row r="497" spans="2:16">
      <c r="B497" s="2" t="s">
        <v>1168</v>
      </c>
      <c r="C497" s="160">
        <v>66.609999999996802</v>
      </c>
      <c r="D497" s="2" t="s">
        <v>609</v>
      </c>
      <c r="E497" s="159" t="s">
        <v>685</v>
      </c>
      <c r="F497" s="71">
        <f t="shared" si="81"/>
        <v>2.1089260002322539E-7</v>
      </c>
      <c r="G497" s="71" t="str">
        <f t="shared" si="82"/>
        <v xml:space="preserve"> </v>
      </c>
      <c r="H497" s="71">
        <f t="shared" si="83"/>
        <v>3.2382630981938512E-7</v>
      </c>
      <c r="I497" s="71" t="str">
        <f t="shared" si="84"/>
        <v xml:space="preserve"> </v>
      </c>
      <c r="J497" s="71" t="str">
        <f t="shared" si="85"/>
        <v xml:space="preserve"> </v>
      </c>
      <c r="K497" s="71" t="str">
        <f t="shared" si="90"/>
        <v xml:space="preserve"> </v>
      </c>
      <c r="L497" s="71" t="str">
        <f t="shared" si="90"/>
        <v xml:space="preserve"> </v>
      </c>
      <c r="M497" s="9">
        <f t="shared" si="88"/>
        <v>3.2194994040789368E-7</v>
      </c>
      <c r="N497" s="9">
        <f t="shared" si="86"/>
        <v>2.7738045789407486E-7</v>
      </c>
      <c r="O497" s="71">
        <f t="shared" si="87"/>
        <v>2.4322450503178318E-7</v>
      </c>
      <c r="P497" s="2" t="s">
        <v>14</v>
      </c>
    </row>
    <row r="498" spans="2:16">
      <c r="B498" s="2" t="s">
        <v>23</v>
      </c>
      <c r="C498" s="160">
        <v>9480.99</v>
      </c>
      <c r="D498" s="2" t="s">
        <v>609</v>
      </c>
      <c r="E498" s="159" t="s">
        <v>685</v>
      </c>
      <c r="F498" s="71">
        <f t="shared" si="81"/>
        <v>3.0017574416668603E-5</v>
      </c>
      <c r="G498" s="71" t="str">
        <f t="shared" si="82"/>
        <v xml:space="preserve"> </v>
      </c>
      <c r="H498" s="71">
        <f t="shared" si="83"/>
        <v>4.6092088352118893E-5</v>
      </c>
      <c r="I498" s="71" t="str">
        <f t="shared" si="84"/>
        <v xml:space="preserve"> </v>
      </c>
      <c r="J498" s="71" t="str">
        <f t="shared" si="85"/>
        <v xml:space="preserve"> </v>
      </c>
      <c r="K498" s="71" t="str">
        <f t="shared" si="90"/>
        <v xml:space="preserve"> </v>
      </c>
      <c r="L498" s="71" t="str">
        <f t="shared" si="90"/>
        <v xml:space="preserve"> </v>
      </c>
      <c r="M498" s="9">
        <f t="shared" si="88"/>
        <v>4.5825013744302391E-5</v>
      </c>
      <c r="N498" s="9">
        <f t="shared" si="86"/>
        <v>3.9481179214671535E-5</v>
      </c>
      <c r="O498" s="71">
        <f t="shared" si="87"/>
        <v>3.4619563128079813E-5</v>
      </c>
      <c r="P498" s="2" t="s">
        <v>23</v>
      </c>
    </row>
    <row r="499" spans="2:16">
      <c r="B499" s="2" t="s">
        <v>1169</v>
      </c>
      <c r="C499" s="160">
        <v>32264.779999999992</v>
      </c>
      <c r="D499" s="2" t="s">
        <v>609</v>
      </c>
      <c r="E499" s="159" t="s">
        <v>685</v>
      </c>
      <c r="F499" s="71">
        <f t="shared" si="81"/>
        <v>1.0215288009874924E-4</v>
      </c>
      <c r="G499" s="71" t="str">
        <f t="shared" si="82"/>
        <v xml:space="preserve"> </v>
      </c>
      <c r="H499" s="71">
        <f t="shared" si="83"/>
        <v>1.5685609735077016E-4</v>
      </c>
      <c r="I499" s="71" t="str">
        <f t="shared" si="84"/>
        <v xml:space="preserve"> </v>
      </c>
      <c r="J499" s="71" t="str">
        <f t="shared" si="85"/>
        <v xml:space="preserve"> </v>
      </c>
      <c r="K499" s="71" t="str">
        <f t="shared" si="90"/>
        <v xml:space="preserve"> </v>
      </c>
      <c r="L499" s="71" t="str">
        <f t="shared" si="90"/>
        <v xml:space="preserve"> </v>
      </c>
      <c r="M499" s="9">
        <f t="shared" si="88"/>
        <v>1.5594721510695536E-4</v>
      </c>
      <c r="N499" s="9">
        <f t="shared" si="86"/>
        <v>1.3435849647578464E-4</v>
      </c>
      <c r="O499" s="71">
        <f t="shared" si="87"/>
        <v>1.1781391901305736E-4</v>
      </c>
      <c r="P499" s="2" t="s">
        <v>23</v>
      </c>
    </row>
    <row r="500" spans="2:16">
      <c r="B500" s="2" t="s">
        <v>1170</v>
      </c>
      <c r="C500" s="160">
        <v>58680.18</v>
      </c>
      <c r="D500" s="2" t="s">
        <v>609</v>
      </c>
      <c r="E500" s="159" t="s">
        <v>685</v>
      </c>
      <c r="F500" s="71">
        <f t="shared" si="81"/>
        <v>1.8578615418152626E-4</v>
      </c>
      <c r="G500" s="71" t="str">
        <f t="shared" si="82"/>
        <v xml:space="preserve"> </v>
      </c>
      <c r="H500" s="71">
        <f t="shared" si="83"/>
        <v>2.8527527621885902E-4</v>
      </c>
      <c r="I500" s="71" t="str">
        <f t="shared" si="84"/>
        <v xml:space="preserve"> </v>
      </c>
      <c r="J500" s="71" t="str">
        <f t="shared" si="85"/>
        <v xml:space="preserve"> </v>
      </c>
      <c r="K500" s="71" t="str">
        <f t="shared" si="90"/>
        <v xml:space="preserve"> </v>
      </c>
      <c r="L500" s="71" t="str">
        <f t="shared" si="90"/>
        <v xml:space="preserve"> </v>
      </c>
      <c r="M500" s="9">
        <f t="shared" si="88"/>
        <v>2.8362228575477231E-4</v>
      </c>
      <c r="N500" s="9">
        <f t="shared" si="86"/>
        <v>2.44358732888568E-4</v>
      </c>
      <c r="O500" s="71">
        <f t="shared" si="87"/>
        <v>2.1426899468062792E-4</v>
      </c>
      <c r="P500" s="2" t="s">
        <v>23</v>
      </c>
    </row>
    <row r="501" spans="2:16">
      <c r="B501" s="2" t="s">
        <v>1171</v>
      </c>
      <c r="C501" s="160">
        <v>36420.33</v>
      </c>
      <c r="D501" s="2" t="s">
        <v>609</v>
      </c>
      <c r="E501" s="159" t="s">
        <v>685</v>
      </c>
      <c r="F501" s="71">
        <f t="shared" si="81"/>
        <v>1.1530968454292517E-4</v>
      </c>
      <c r="G501" s="71" t="str">
        <f t="shared" si="82"/>
        <v xml:space="preserve"> </v>
      </c>
      <c r="H501" s="71">
        <f t="shared" si="83"/>
        <v>1.770584156478729E-4</v>
      </c>
      <c r="I501" s="71" t="str">
        <f t="shared" si="84"/>
        <v xml:space="preserve"> </v>
      </c>
      <c r="J501" s="71" t="str">
        <f t="shared" si="85"/>
        <v xml:space="preserve"> </v>
      </c>
      <c r="K501" s="71" t="str">
        <f t="shared" si="90"/>
        <v xml:space="preserve"> </v>
      </c>
      <c r="L501" s="71" t="str">
        <f t="shared" si="90"/>
        <v xml:space="preserve"> </v>
      </c>
      <c r="M501" s="9">
        <f t="shared" si="88"/>
        <v>1.7603247369969054E-4</v>
      </c>
      <c r="N501" s="9">
        <f t="shared" si="86"/>
        <v>1.5166323092709498E-4</v>
      </c>
      <c r="O501" s="71">
        <f t="shared" si="87"/>
        <v>1.3298779068224935E-4</v>
      </c>
      <c r="P501" s="2" t="s">
        <v>23</v>
      </c>
    </row>
    <row r="502" spans="2:16">
      <c r="B502" s="2" t="s">
        <v>1172</v>
      </c>
      <c r="C502" s="160">
        <v>51828.79</v>
      </c>
      <c r="D502" s="2" t="s">
        <v>609</v>
      </c>
      <c r="E502" s="159" t="s">
        <v>685</v>
      </c>
      <c r="F502" s="71">
        <f t="shared" si="81"/>
        <v>1.6409410417592358E-4</v>
      </c>
      <c r="G502" s="71" t="str">
        <f t="shared" si="82"/>
        <v xml:space="preserve"> </v>
      </c>
      <c r="H502" s="71">
        <f t="shared" si="83"/>
        <v>2.519670591218234E-4</v>
      </c>
      <c r="I502" s="71" t="str">
        <f t="shared" si="84"/>
        <v xml:space="preserve"> </v>
      </c>
      <c r="J502" s="71" t="str">
        <f t="shared" si="85"/>
        <v xml:space="preserve"> </v>
      </c>
      <c r="K502" s="71" t="str">
        <f t="shared" si="90"/>
        <v xml:space="preserve"> </v>
      </c>
      <c r="L502" s="71" t="str">
        <f t="shared" si="90"/>
        <v xml:space="preserve"> </v>
      </c>
      <c r="M502" s="9">
        <f t="shared" si="88"/>
        <v>2.5050706878717964E-4</v>
      </c>
      <c r="N502" s="9">
        <f t="shared" si="86"/>
        <v>2.1582785621222846E-4</v>
      </c>
      <c r="O502" s="71">
        <f t="shared" si="87"/>
        <v>1.8925134055167148E-4</v>
      </c>
      <c r="P502" s="2" t="s">
        <v>23</v>
      </c>
    </row>
    <row r="503" spans="2:16">
      <c r="B503" s="2" t="s">
        <v>1173</v>
      </c>
      <c r="C503" s="160">
        <v>147159.24</v>
      </c>
      <c r="D503" s="2" t="s">
        <v>609</v>
      </c>
      <c r="E503" s="159" t="s">
        <v>685</v>
      </c>
      <c r="F503" s="71">
        <f t="shared" si="81"/>
        <v>4.6591795137431797E-4</v>
      </c>
      <c r="G503" s="71" t="str">
        <f t="shared" si="82"/>
        <v xml:space="preserve"> </v>
      </c>
      <c r="H503" s="71">
        <f t="shared" si="83"/>
        <v>7.1541861049433325E-4</v>
      </c>
      <c r="I503" s="71" t="str">
        <f t="shared" si="84"/>
        <v xml:space="preserve"> </v>
      </c>
      <c r="J503" s="71" t="str">
        <f t="shared" si="85"/>
        <v xml:space="preserve"> </v>
      </c>
      <c r="K503" s="71" t="str">
        <f t="shared" ref="K503:L522" si="91">IF($E503=$K$2,$C503/SUMIF($E:$E,$K$2,$C:$C)," ")</f>
        <v xml:space="preserve"> </v>
      </c>
      <c r="L503" s="71" t="str">
        <f t="shared" si="91"/>
        <v xml:space="preserve"> </v>
      </c>
      <c r="M503" s="9">
        <f t="shared" si="88"/>
        <v>7.1127321045598554E-4</v>
      </c>
      <c r="N503" s="9">
        <f t="shared" si="86"/>
        <v>6.128073468630237E-4</v>
      </c>
      <c r="O503" s="71">
        <f t="shared" si="87"/>
        <v>5.3734774523127304E-4</v>
      </c>
      <c r="P503" s="2" t="s">
        <v>23</v>
      </c>
    </row>
    <row r="504" spans="2:16">
      <c r="B504" s="2" t="s">
        <v>1174</v>
      </c>
      <c r="C504" s="160">
        <v>9377.5899999999983</v>
      </c>
      <c r="D504" s="2" t="s">
        <v>609</v>
      </c>
      <c r="E504" s="159" t="s">
        <v>685</v>
      </c>
      <c r="F504" s="71">
        <f t="shared" si="81"/>
        <v>2.9690201727246553E-5</v>
      </c>
      <c r="G504" s="71" t="str">
        <f t="shared" si="82"/>
        <v xml:space="preserve"> </v>
      </c>
      <c r="H504" s="71">
        <f t="shared" si="83"/>
        <v>4.5589406465985788E-5</v>
      </c>
      <c r="I504" s="71" t="str">
        <f t="shared" si="84"/>
        <v xml:space="preserve"> </v>
      </c>
      <c r="J504" s="71" t="str">
        <f t="shared" si="85"/>
        <v xml:space="preserve"> </v>
      </c>
      <c r="K504" s="71" t="str">
        <f t="shared" si="91"/>
        <v xml:space="preserve"> </v>
      </c>
      <c r="L504" s="71" t="str">
        <f t="shared" si="91"/>
        <v xml:space="preserve"> </v>
      </c>
      <c r="M504" s="9">
        <f t="shared" si="88"/>
        <v>4.5325244582942567E-5</v>
      </c>
      <c r="N504" s="9">
        <f t="shared" si="86"/>
        <v>3.9050596128854851E-5</v>
      </c>
      <c r="O504" s="71">
        <f t="shared" si="87"/>
        <v>3.4242000992960646E-5</v>
      </c>
      <c r="P504" s="2" t="s">
        <v>23</v>
      </c>
    </row>
    <row r="505" spans="2:16">
      <c r="B505" s="2" t="s">
        <v>1175</v>
      </c>
      <c r="C505" s="160">
        <v>305799.08</v>
      </c>
      <c r="D505" s="2" t="s">
        <v>609</v>
      </c>
      <c r="E505" s="159" t="s">
        <v>685</v>
      </c>
      <c r="F505" s="71">
        <f t="shared" si="81"/>
        <v>9.6818440273102244E-4</v>
      </c>
      <c r="G505" s="71" t="str">
        <f t="shared" si="82"/>
        <v xml:space="preserve"> </v>
      </c>
      <c r="H505" s="71">
        <f t="shared" si="83"/>
        <v>1.4866504672356659E-3</v>
      </c>
      <c r="I505" s="71" t="str">
        <f t="shared" si="84"/>
        <v xml:space="preserve"> </v>
      </c>
      <c r="J505" s="71" t="str">
        <f t="shared" si="85"/>
        <v xml:space="preserve"> </v>
      </c>
      <c r="K505" s="71" t="str">
        <f t="shared" si="91"/>
        <v xml:space="preserve"> </v>
      </c>
      <c r="L505" s="71" t="str">
        <f t="shared" si="91"/>
        <v xml:space="preserve"> </v>
      </c>
      <c r="M505" s="9">
        <f t="shared" si="88"/>
        <v>1.4780362645667835E-3</v>
      </c>
      <c r="N505" s="9">
        <f t="shared" si="86"/>
        <v>1.2734227418404278E-3</v>
      </c>
      <c r="O505" s="71">
        <f t="shared" si="87"/>
        <v>1.1166165721690172E-3</v>
      </c>
      <c r="P505" s="2" t="s">
        <v>23</v>
      </c>
    </row>
    <row r="506" spans="2:16">
      <c r="B506" s="2" t="s">
        <v>1176</v>
      </c>
      <c r="C506" s="160">
        <v>215507.65</v>
      </c>
      <c r="D506" s="2" t="s">
        <v>609</v>
      </c>
      <c r="E506" s="159" t="s">
        <v>685</v>
      </c>
      <c r="F506" s="71">
        <f t="shared" si="81"/>
        <v>6.823144968232613E-4</v>
      </c>
      <c r="G506" s="71" t="str">
        <f t="shared" si="82"/>
        <v xml:space="preserve"> </v>
      </c>
      <c r="H506" s="71">
        <f t="shared" si="83"/>
        <v>1.0476962473705295E-3</v>
      </c>
      <c r="I506" s="71" t="str">
        <f t="shared" si="84"/>
        <v xml:space="preserve"> </v>
      </c>
      <c r="J506" s="71" t="str">
        <f t="shared" si="85"/>
        <v xml:space="preserve"> </v>
      </c>
      <c r="K506" s="71" t="str">
        <f t="shared" si="91"/>
        <v xml:space="preserve"> </v>
      </c>
      <c r="L506" s="71" t="str">
        <f t="shared" si="91"/>
        <v xml:space="preserve"> </v>
      </c>
      <c r="M506" s="9">
        <f t="shared" si="88"/>
        <v>1.0416255078058631E-3</v>
      </c>
      <c r="N506" s="9">
        <f t="shared" si="86"/>
        <v>8.9742697247678855E-4</v>
      </c>
      <c r="O506" s="71">
        <f t="shared" si="87"/>
        <v>7.8692000453108057E-4</v>
      </c>
      <c r="P506" s="2" t="s">
        <v>23</v>
      </c>
    </row>
    <row r="507" spans="2:16">
      <c r="B507" s="2" t="s">
        <v>1177</v>
      </c>
      <c r="C507" s="160">
        <v>89289.720000000016</v>
      </c>
      <c r="D507" s="2" t="s">
        <v>609</v>
      </c>
      <c r="E507" s="159" t="s">
        <v>685</v>
      </c>
      <c r="F507" s="71">
        <f t="shared" si="81"/>
        <v>2.8269841174218132E-4</v>
      </c>
      <c r="G507" s="71" t="str">
        <f t="shared" si="82"/>
        <v xml:space="preserve"> </v>
      </c>
      <c r="H507" s="71">
        <f t="shared" si="83"/>
        <v>4.340843797088657E-4</v>
      </c>
      <c r="I507" s="71" t="str">
        <f t="shared" si="84"/>
        <v xml:space="preserve"> </v>
      </c>
      <c r="J507" s="71" t="str">
        <f t="shared" si="85"/>
        <v xml:space="preserve"> </v>
      </c>
      <c r="K507" s="71" t="str">
        <f t="shared" si="91"/>
        <v xml:space="preserve"> </v>
      </c>
      <c r="L507" s="71" t="str">
        <f t="shared" si="91"/>
        <v xml:space="preserve"> </v>
      </c>
      <c r="M507" s="9">
        <f t="shared" si="88"/>
        <v>4.3156913425970424E-4</v>
      </c>
      <c r="N507" s="9">
        <f t="shared" si="86"/>
        <v>3.718244020242445E-4</v>
      </c>
      <c r="O507" s="71">
        <f t="shared" si="87"/>
        <v>3.2603885229586481E-4</v>
      </c>
      <c r="P507" s="2" t="s">
        <v>23</v>
      </c>
    </row>
    <row r="508" spans="2:16">
      <c r="B508" s="2" t="s">
        <v>1178</v>
      </c>
      <c r="C508" s="160">
        <v>130033.54</v>
      </c>
      <c r="D508" s="2" t="s">
        <v>609</v>
      </c>
      <c r="E508" s="159" t="s">
        <v>685</v>
      </c>
      <c r="F508" s="71">
        <f t="shared" si="81"/>
        <v>4.1169661223277882E-4</v>
      </c>
      <c r="G508" s="71" t="str">
        <f t="shared" si="82"/>
        <v xml:space="preserve"> </v>
      </c>
      <c r="H508" s="71">
        <f t="shared" si="83"/>
        <v>6.3216155848901708E-4</v>
      </c>
      <c r="I508" s="71" t="str">
        <f t="shared" si="84"/>
        <v xml:space="preserve"> </v>
      </c>
      <c r="J508" s="71" t="str">
        <f t="shared" si="85"/>
        <v xml:space="preserve"> </v>
      </c>
      <c r="K508" s="71" t="str">
        <f t="shared" si="91"/>
        <v xml:space="preserve"> </v>
      </c>
      <c r="L508" s="71" t="str">
        <f t="shared" si="91"/>
        <v xml:space="preserve"> </v>
      </c>
      <c r="M508" s="9">
        <f t="shared" si="88"/>
        <v>6.2849858060395533E-4</v>
      </c>
      <c r="N508" s="9">
        <f t="shared" si="86"/>
        <v>5.4149171095615111E-4</v>
      </c>
      <c r="O508" s="71">
        <f t="shared" si="87"/>
        <v>4.7481374274181194E-4</v>
      </c>
      <c r="P508" s="2" t="s">
        <v>23</v>
      </c>
    </row>
    <row r="509" spans="2:16">
      <c r="B509" s="2" t="s">
        <v>1179</v>
      </c>
      <c r="C509" s="160">
        <v>15239.54</v>
      </c>
      <c r="D509" s="2" t="s">
        <v>609</v>
      </c>
      <c r="E509" s="159" t="s">
        <v>685</v>
      </c>
      <c r="F509" s="71">
        <f t="shared" si="81"/>
        <v>4.8249605370936781E-5</v>
      </c>
      <c r="G509" s="71" t="str">
        <f t="shared" si="82"/>
        <v xml:space="preserve"> </v>
      </c>
      <c r="H509" s="71">
        <f t="shared" si="83"/>
        <v>7.4087434342368262E-5</v>
      </c>
      <c r="I509" s="71" t="str">
        <f t="shared" si="84"/>
        <v xml:space="preserve"> </v>
      </c>
      <c r="J509" s="71" t="str">
        <f t="shared" si="85"/>
        <v xml:space="preserve"> </v>
      </c>
      <c r="K509" s="71" t="str">
        <f t="shared" si="91"/>
        <v xml:space="preserve"> </v>
      </c>
      <c r="L509" s="71" t="str">
        <f t="shared" si="91"/>
        <v xml:space="preserve"> </v>
      </c>
      <c r="M509" s="9">
        <f t="shared" si="88"/>
        <v>7.3658144345352774E-5</v>
      </c>
      <c r="N509" s="9">
        <f t="shared" si="86"/>
        <v>6.3461200770083658E-5</v>
      </c>
      <c r="O509" s="71">
        <f t="shared" si="87"/>
        <v>5.5646743333016649E-5</v>
      </c>
      <c r="P509" s="2" t="s">
        <v>23</v>
      </c>
    </row>
    <row r="510" spans="2:16">
      <c r="B510" s="2" t="s">
        <v>1180</v>
      </c>
      <c r="C510" s="160">
        <v>70321.119999999995</v>
      </c>
      <c r="D510" s="2" t="s">
        <v>609</v>
      </c>
      <c r="E510" s="159" t="s">
        <v>685</v>
      </c>
      <c r="F510" s="71">
        <f t="shared" si="81"/>
        <v>2.2264230345812861E-4</v>
      </c>
      <c r="G510" s="71" t="str">
        <f t="shared" si="82"/>
        <v xml:space="preserve"> </v>
      </c>
      <c r="H510" s="71">
        <f t="shared" si="83"/>
        <v>3.418680196962506E-4</v>
      </c>
      <c r="I510" s="71" t="str">
        <f t="shared" si="84"/>
        <v xml:space="preserve"> </v>
      </c>
      <c r="J510" s="71" t="str">
        <f t="shared" si="85"/>
        <v xml:space="preserve"> </v>
      </c>
      <c r="K510" s="71" t="str">
        <f t="shared" si="91"/>
        <v xml:space="preserve"> </v>
      </c>
      <c r="L510" s="71" t="str">
        <f t="shared" si="91"/>
        <v xml:space="preserve"> </v>
      </c>
      <c r="M510" s="9">
        <f t="shared" si="88"/>
        <v>3.3988710994471439E-4</v>
      </c>
      <c r="N510" s="9">
        <f t="shared" si="86"/>
        <v>2.9283447628321752E-4</v>
      </c>
      <c r="O510" s="71">
        <f t="shared" si="87"/>
        <v>2.5677555329952631E-4</v>
      </c>
      <c r="P510" s="2" t="s">
        <v>23</v>
      </c>
    </row>
    <row r="511" spans="2:16">
      <c r="B511" s="2" t="s">
        <v>1181</v>
      </c>
      <c r="C511" s="160">
        <v>118137.32</v>
      </c>
      <c r="D511" s="2" t="s">
        <v>609</v>
      </c>
      <c r="E511" s="159" t="s">
        <v>685</v>
      </c>
      <c r="F511" s="71">
        <f t="shared" si="81"/>
        <v>3.7403222601076392E-4</v>
      </c>
      <c r="G511" s="71" t="str">
        <f t="shared" si="82"/>
        <v xml:space="preserve"> </v>
      </c>
      <c r="H511" s="71">
        <f t="shared" si="83"/>
        <v>5.7432776441305631E-4</v>
      </c>
      <c r="I511" s="71" t="str">
        <f t="shared" si="84"/>
        <v xml:space="preserve"> </v>
      </c>
      <c r="J511" s="71" t="str">
        <f t="shared" si="85"/>
        <v xml:space="preserve"> </v>
      </c>
      <c r="K511" s="71" t="str">
        <f t="shared" si="91"/>
        <v xml:space="preserve"> </v>
      </c>
      <c r="L511" s="71" t="str">
        <f t="shared" si="91"/>
        <v xml:space="preserve"> </v>
      </c>
      <c r="M511" s="9">
        <f t="shared" si="88"/>
        <v>5.7099989692163482E-4</v>
      </c>
      <c r="N511" s="9">
        <f t="shared" si="86"/>
        <v>4.9195291872061882E-4</v>
      </c>
      <c r="O511" s="71">
        <f t="shared" si="87"/>
        <v>4.3137503652278573E-4</v>
      </c>
      <c r="P511" s="2" t="s">
        <v>23</v>
      </c>
    </row>
    <row r="512" spans="2:16">
      <c r="B512" s="2" t="s">
        <v>1182</v>
      </c>
      <c r="C512" s="160">
        <v>82662.649999999994</v>
      </c>
      <c r="D512" s="2" t="s">
        <v>609</v>
      </c>
      <c r="E512" s="159" t="s">
        <v>685</v>
      </c>
      <c r="F512" s="71">
        <f t="shared" si="81"/>
        <v>2.617165768399746E-4</v>
      </c>
      <c r="G512" s="71" t="str">
        <f t="shared" si="82"/>
        <v xml:space="preserve"> </v>
      </c>
      <c r="H512" s="71">
        <f t="shared" si="83"/>
        <v>4.0186670033617595E-4</v>
      </c>
      <c r="I512" s="71" t="str">
        <f t="shared" si="84"/>
        <v xml:space="preserve"> </v>
      </c>
      <c r="J512" s="71" t="str">
        <f t="shared" si="85"/>
        <v xml:space="preserve"> </v>
      </c>
      <c r="K512" s="71" t="str">
        <f t="shared" si="91"/>
        <v xml:space="preserve"> </v>
      </c>
      <c r="L512" s="71" t="str">
        <f t="shared" si="91"/>
        <v xml:space="preserve"> </v>
      </c>
      <c r="M512" s="9">
        <f t="shared" si="88"/>
        <v>3.9953813603752961E-4</v>
      </c>
      <c r="N512" s="9">
        <f t="shared" si="86"/>
        <v>3.4422764911783133E-4</v>
      </c>
      <c r="O512" s="71">
        <f t="shared" si="87"/>
        <v>3.0184029621477997E-4</v>
      </c>
      <c r="P512" s="2" t="s">
        <v>23</v>
      </c>
    </row>
    <row r="513" spans="2:16">
      <c r="B513" s="2" t="s">
        <v>1183</v>
      </c>
      <c r="C513" s="160">
        <v>207663.32</v>
      </c>
      <c r="D513" s="2" t="s">
        <v>609</v>
      </c>
      <c r="E513" s="159" t="s">
        <v>685</v>
      </c>
      <c r="F513" s="71">
        <f t="shared" si="81"/>
        <v>6.5747871917515635E-4</v>
      </c>
      <c r="G513" s="71" t="str">
        <f t="shared" si="82"/>
        <v xml:space="preserve"> </v>
      </c>
      <c r="H513" s="71">
        <f t="shared" si="83"/>
        <v>1.0095608257085324E-3</v>
      </c>
      <c r="I513" s="71" t="str">
        <f t="shared" si="84"/>
        <v xml:space="preserve"> </v>
      </c>
      <c r="J513" s="71" t="str">
        <f t="shared" si="85"/>
        <v xml:space="preserve"> </v>
      </c>
      <c r="K513" s="71" t="str">
        <f t="shared" si="91"/>
        <v xml:space="preserve"> </v>
      </c>
      <c r="L513" s="71" t="str">
        <f t="shared" si="91"/>
        <v xml:space="preserve"> </v>
      </c>
      <c r="M513" s="9">
        <f t="shared" si="88"/>
        <v>1.0037110568819783E-3</v>
      </c>
      <c r="N513" s="9">
        <f t="shared" si="86"/>
        <v>8.6476124890266565E-4</v>
      </c>
      <c r="O513" s="71">
        <f t="shared" si="87"/>
        <v>7.5827665846358238E-4</v>
      </c>
      <c r="P513" s="2" t="s">
        <v>23</v>
      </c>
    </row>
    <row r="514" spans="2:16">
      <c r="B514" s="2" t="s">
        <v>1184</v>
      </c>
      <c r="C514" s="160">
        <v>133444.20999999996</v>
      </c>
      <c r="D514" s="2" t="s">
        <v>609</v>
      </c>
      <c r="E514" s="159" t="s">
        <v>685</v>
      </c>
      <c r="F514" s="71">
        <f t="shared" si="81"/>
        <v>4.2249506688104844E-4</v>
      </c>
      <c r="G514" s="71" t="str">
        <f t="shared" si="82"/>
        <v xml:space="preserve"> </v>
      </c>
      <c r="H514" s="71">
        <f t="shared" si="83"/>
        <v>6.487426225951832E-4</v>
      </c>
      <c r="I514" s="71" t="str">
        <f t="shared" si="84"/>
        <v xml:space="preserve"> </v>
      </c>
      <c r="J514" s="71" t="str">
        <f t="shared" si="85"/>
        <v xml:space="preserve"> </v>
      </c>
      <c r="K514" s="71" t="str">
        <f t="shared" si="91"/>
        <v xml:space="preserve"> </v>
      </c>
      <c r="L514" s="71" t="str">
        <f t="shared" si="91"/>
        <v xml:space="preserve"> </v>
      </c>
      <c r="M514" s="9">
        <f t="shared" si="88"/>
        <v>6.4498356789191569E-4</v>
      </c>
      <c r="N514" s="9">
        <f t="shared" si="86"/>
        <v>5.5569458149099004E-4</v>
      </c>
      <c r="O514" s="71">
        <f t="shared" si="87"/>
        <v>4.8726770644961533E-4</v>
      </c>
      <c r="P514" s="2" t="s">
        <v>23</v>
      </c>
    </row>
    <row r="515" spans="2:16">
      <c r="B515" s="2" t="s">
        <v>1185</v>
      </c>
      <c r="C515" s="160">
        <v>33563.129999999997</v>
      </c>
      <c r="D515" s="2" t="s">
        <v>609</v>
      </c>
      <c r="E515" s="159" t="s">
        <v>685</v>
      </c>
      <c r="F515" s="71">
        <f t="shared" ref="F515:F578" si="92">C515/$C$768</f>
        <v>1.0626356028551053E-4</v>
      </c>
      <c r="G515" s="71" t="str">
        <f t="shared" ref="G515:G578" si="93">IF($E515=$G$2,$C515/SUMIF($E:$E,$G$2,$C:$C)," ")</f>
        <v xml:space="preserve"> </v>
      </c>
      <c r="H515" s="71">
        <f t="shared" ref="H515:H578" si="94">IF($E515=$H$2,$C515/SUMIF($E:$E,$H$2,$C:$C)," ")</f>
        <v>1.6316806086006337E-4</v>
      </c>
      <c r="I515" s="71" t="str">
        <f t="shared" ref="I515:I578" si="95">IF($E515=$I$2,C515/SUMIF($E:$E,$I$2,$C:$C)," ")</f>
        <v xml:space="preserve"> </v>
      </c>
      <c r="J515" s="71" t="str">
        <f t="shared" ref="J515:J578" si="96">IF($E515=$J$2,C515/SUMIF($E:$E,$J$2,$C:$C)," ")</f>
        <v xml:space="preserve"> </v>
      </c>
      <c r="K515" s="71" t="str">
        <f t="shared" si="91"/>
        <v xml:space="preserve"> </v>
      </c>
      <c r="L515" s="71" t="str">
        <f t="shared" si="91"/>
        <v xml:space="preserve"> </v>
      </c>
      <c r="M515" s="9">
        <f t="shared" si="88"/>
        <v>1.6222260476509394E-4</v>
      </c>
      <c r="N515" s="9">
        <f t="shared" ref="N515:N578" si="97">C515/$G$785</f>
        <v>1.3976514589038894E-4</v>
      </c>
      <c r="O515" s="71">
        <f t="shared" si="87"/>
        <v>1.2255480680930467E-4</v>
      </c>
      <c r="P515" s="2" t="s">
        <v>23</v>
      </c>
    </row>
    <row r="516" spans="2:16">
      <c r="B516" s="2" t="s">
        <v>1186</v>
      </c>
      <c r="C516" s="160">
        <v>62801.37</v>
      </c>
      <c r="D516" s="2" t="s">
        <v>609</v>
      </c>
      <c r="E516" s="159" t="s">
        <v>685</v>
      </c>
      <c r="F516" s="71">
        <f t="shared" si="92"/>
        <v>1.988341721111128E-4</v>
      </c>
      <c r="G516" s="71" t="str">
        <f t="shared" si="93"/>
        <v xml:space="preserve"> </v>
      </c>
      <c r="H516" s="71">
        <f t="shared" si="94"/>
        <v>3.0531055245012486E-4</v>
      </c>
      <c r="I516" s="71" t="str">
        <f t="shared" si="95"/>
        <v xml:space="preserve"> </v>
      </c>
      <c r="J516" s="71" t="str">
        <f t="shared" si="96"/>
        <v xml:space="preserve"> </v>
      </c>
      <c r="K516" s="71" t="str">
        <f t="shared" si="91"/>
        <v xml:space="preserve"> </v>
      </c>
      <c r="L516" s="71" t="str">
        <f t="shared" si="91"/>
        <v xml:space="preserve"> </v>
      </c>
      <c r="M516" s="9">
        <f t="shared" si="88"/>
        <v>3.0354147018518321E-4</v>
      </c>
      <c r="N516" s="9">
        <f t="shared" si="97"/>
        <v>2.6152038383089703E-4</v>
      </c>
      <c r="O516" s="71">
        <f t="shared" ref="O516:O579" si="98">C516/$G$787</f>
        <v>2.2931740179505495E-4</v>
      </c>
      <c r="P516" s="2" t="s">
        <v>23</v>
      </c>
    </row>
    <row r="517" spans="2:16">
      <c r="B517" s="2" t="s">
        <v>1187</v>
      </c>
      <c r="C517" s="160">
        <v>253858.97</v>
      </c>
      <c r="D517" s="2" t="s">
        <v>609</v>
      </c>
      <c r="E517" s="159" t="s">
        <v>685</v>
      </c>
      <c r="F517" s="71">
        <f t="shared" si="92"/>
        <v>8.0373785051074235E-4</v>
      </c>
      <c r="G517" s="71" t="str">
        <f t="shared" si="93"/>
        <v xml:space="preserve"> </v>
      </c>
      <c r="H517" s="71">
        <f t="shared" si="94"/>
        <v>1.2341422229343033E-3</v>
      </c>
      <c r="I517" s="71" t="str">
        <f t="shared" si="95"/>
        <v xml:space="preserve"> </v>
      </c>
      <c r="J517" s="71" t="str">
        <f t="shared" si="96"/>
        <v xml:space="preserve"> </v>
      </c>
      <c r="K517" s="71" t="str">
        <f t="shared" si="91"/>
        <v xml:space="preserve"> </v>
      </c>
      <c r="L517" s="71" t="str">
        <f t="shared" si="91"/>
        <v xml:space="preserve"> </v>
      </c>
      <c r="M517" s="9">
        <f t="shared" si="88"/>
        <v>1.226991146427161E-3</v>
      </c>
      <c r="N517" s="9">
        <f t="shared" si="97"/>
        <v>1.0571313217102776E-3</v>
      </c>
      <c r="O517" s="71">
        <f t="shared" si="98"/>
        <v>9.2695874982932371E-4</v>
      </c>
      <c r="P517" s="2" t="s">
        <v>23</v>
      </c>
    </row>
    <row r="518" spans="2:16">
      <c r="B518" s="2" t="s">
        <v>1188</v>
      </c>
      <c r="C518" s="160">
        <v>62638.19</v>
      </c>
      <c r="D518" s="2" t="s">
        <v>609</v>
      </c>
      <c r="E518" s="159" t="s">
        <v>685</v>
      </c>
      <c r="F518" s="71">
        <f t="shared" si="92"/>
        <v>1.983175311492183E-4</v>
      </c>
      <c r="G518" s="71" t="str">
        <f t="shared" si="93"/>
        <v xml:space="preserve"> </v>
      </c>
      <c r="H518" s="71">
        <f t="shared" si="94"/>
        <v>3.0451724848320805E-4</v>
      </c>
      <c r="I518" s="71" t="str">
        <f t="shared" si="95"/>
        <v xml:space="preserve"> </v>
      </c>
      <c r="J518" s="71" t="str">
        <f t="shared" si="96"/>
        <v xml:space="preserve"> </v>
      </c>
      <c r="K518" s="71" t="str">
        <f t="shared" si="91"/>
        <v xml:space="preserve"> </v>
      </c>
      <c r="L518" s="71" t="str">
        <f t="shared" si="91"/>
        <v xml:space="preserve"> </v>
      </c>
      <c r="M518" s="9">
        <f t="shared" si="88"/>
        <v>3.0275276291486701E-4</v>
      </c>
      <c r="N518" s="9">
        <f t="shared" si="97"/>
        <v>2.6084086209063047E-4</v>
      </c>
      <c r="O518" s="71">
        <f t="shared" si="98"/>
        <v>2.2872155470406128E-4</v>
      </c>
      <c r="P518" s="2" t="s">
        <v>23</v>
      </c>
    </row>
    <row r="519" spans="2:16">
      <c r="B519" s="2" t="s">
        <v>1189</v>
      </c>
      <c r="C519" s="160">
        <v>27619.279999999995</v>
      </c>
      <c r="D519" s="2" t="s">
        <v>609</v>
      </c>
      <c r="E519" s="159" t="s">
        <v>685</v>
      </c>
      <c r="F519" s="71">
        <f t="shared" si="92"/>
        <v>8.7444854676020832E-5</v>
      </c>
      <c r="G519" s="71" t="str">
        <f t="shared" si="93"/>
        <v xml:space="preserve"> </v>
      </c>
      <c r="H519" s="71">
        <f t="shared" si="94"/>
        <v>1.3427187392686947E-4</v>
      </c>
      <c r="I519" s="71" t="str">
        <f t="shared" si="95"/>
        <v xml:space="preserve"> </v>
      </c>
      <c r="J519" s="71" t="str">
        <f t="shared" si="96"/>
        <v xml:space="preserve"> </v>
      </c>
      <c r="K519" s="71" t="str">
        <f t="shared" si="91"/>
        <v xml:space="preserve"> </v>
      </c>
      <c r="L519" s="71" t="str">
        <f t="shared" si="91"/>
        <v xml:space="preserve"> </v>
      </c>
      <c r="M519" s="9">
        <f t="shared" si="88"/>
        <v>1.3349385302671303E-4</v>
      </c>
      <c r="N519" s="9">
        <f t="shared" si="97"/>
        <v>1.1501348946261867E-4</v>
      </c>
      <c r="O519" s="71">
        <f t="shared" si="98"/>
        <v>1.0085100896764073E-4</v>
      </c>
      <c r="P519" s="2" t="s">
        <v>23</v>
      </c>
    </row>
    <row r="520" spans="2:16">
      <c r="B520" s="2" t="s">
        <v>1190</v>
      </c>
      <c r="C520" s="160">
        <v>116110.21</v>
      </c>
      <c r="D520" s="2" t="s">
        <v>609</v>
      </c>
      <c r="E520" s="159" t="s">
        <v>685</v>
      </c>
      <c r="F520" s="71">
        <f t="shared" si="92"/>
        <v>3.676142332404126E-4</v>
      </c>
      <c r="G520" s="71" t="str">
        <f t="shared" si="93"/>
        <v xml:space="preserve"> </v>
      </c>
      <c r="H520" s="71">
        <f t="shared" si="94"/>
        <v>5.6447291452718326E-4</v>
      </c>
      <c r="I520" s="71" t="str">
        <f t="shared" si="95"/>
        <v xml:space="preserve"> </v>
      </c>
      <c r="J520" s="71" t="str">
        <f t="shared" si="96"/>
        <v xml:space="preserve"> </v>
      </c>
      <c r="K520" s="71" t="str">
        <f t="shared" si="91"/>
        <v xml:space="preserve"> </v>
      </c>
      <c r="L520" s="71" t="str">
        <f t="shared" si="91"/>
        <v xml:space="preserve"> </v>
      </c>
      <c r="M520" s="9">
        <f t="shared" si="88"/>
        <v>5.6120214968097607E-4</v>
      </c>
      <c r="N520" s="9">
        <f t="shared" si="97"/>
        <v>4.8351153304276737E-4</v>
      </c>
      <c r="O520" s="71">
        <f t="shared" si="98"/>
        <v>4.2397310248292684E-4</v>
      </c>
      <c r="P520" s="2" t="s">
        <v>23</v>
      </c>
    </row>
    <row r="521" spans="2:16">
      <c r="B521" s="2" t="s">
        <v>1191</v>
      </c>
      <c r="C521" s="160">
        <v>5618297.1699999999</v>
      </c>
      <c r="D521" s="2" t="s">
        <v>609</v>
      </c>
      <c r="E521" s="159" t="s">
        <v>685</v>
      </c>
      <c r="F521" s="71">
        <f t="shared" si="92"/>
        <v>1.7787979250630328E-2</v>
      </c>
      <c r="G521" s="71" t="str">
        <f t="shared" si="93"/>
        <v xml:space="preserve"> </v>
      </c>
      <c r="H521" s="71">
        <f t="shared" si="94"/>
        <v>2.7313503078064585E-2</v>
      </c>
      <c r="I521" s="71" t="str">
        <f t="shared" si="95"/>
        <v xml:space="preserve"> </v>
      </c>
      <c r="J521" s="71" t="str">
        <f t="shared" si="96"/>
        <v xml:space="preserve"> </v>
      </c>
      <c r="K521" s="71" t="str">
        <f t="shared" si="91"/>
        <v xml:space="preserve"> </v>
      </c>
      <c r="L521" s="71" t="str">
        <f t="shared" si="91"/>
        <v xml:space="preserve"> </v>
      </c>
      <c r="M521" s="9">
        <f t="shared" si="88"/>
        <v>2.7155238538889424E-2</v>
      </c>
      <c r="N521" s="9">
        <f t="shared" si="97"/>
        <v>2.3395974202066652E-2</v>
      </c>
      <c r="O521" s="71">
        <f t="shared" si="98"/>
        <v>2.0515051017786872E-2</v>
      </c>
      <c r="P521" s="2" t="s">
        <v>23</v>
      </c>
    </row>
    <row r="522" spans="2:16">
      <c r="B522" s="2" t="s">
        <v>1192</v>
      </c>
      <c r="C522" s="160">
        <v>7852477.9500000011</v>
      </c>
      <c r="D522" s="2" t="s">
        <v>609</v>
      </c>
      <c r="E522" s="159" t="s">
        <v>685</v>
      </c>
      <c r="F522" s="71">
        <f t="shared" si="92"/>
        <v>2.4861574711013763E-2</v>
      </c>
      <c r="G522" s="71" t="str">
        <f t="shared" si="93"/>
        <v xml:space="preserve"> </v>
      </c>
      <c r="H522" s="71">
        <f t="shared" si="94"/>
        <v>3.8175033140470091E-2</v>
      </c>
      <c r="I522" s="71" t="str">
        <f t="shared" si="95"/>
        <v xml:space="preserve"> </v>
      </c>
      <c r="J522" s="71" t="str">
        <f t="shared" si="96"/>
        <v xml:space="preserve"> </v>
      </c>
      <c r="K522" s="71" t="str">
        <f t="shared" si="91"/>
        <v xml:space="preserve"> </v>
      </c>
      <c r="L522" s="71" t="str">
        <f t="shared" si="91"/>
        <v xml:space="preserve"> </v>
      </c>
      <c r="M522" s="9">
        <f t="shared" si="88"/>
        <v>3.7953832878800796E-2</v>
      </c>
      <c r="N522" s="9">
        <f t="shared" si="97"/>
        <v>3.2699653646212745E-2</v>
      </c>
      <c r="O522" s="71">
        <f t="shared" si="98"/>
        <v>2.8673098073289795E-2</v>
      </c>
      <c r="P522" s="2" t="s">
        <v>23</v>
      </c>
    </row>
    <row r="523" spans="2:16">
      <c r="B523" s="2" t="s">
        <v>1193</v>
      </c>
      <c r="C523" s="160">
        <v>2035360.59</v>
      </c>
      <c r="D523" s="2" t="s">
        <v>609</v>
      </c>
      <c r="E523" s="159" t="s">
        <v>685</v>
      </c>
      <c r="F523" s="71">
        <f t="shared" si="92"/>
        <v>6.4441147997286695E-3</v>
      </c>
      <c r="G523" s="71" t="str">
        <f t="shared" si="93"/>
        <v xml:space="preserve"> </v>
      </c>
      <c r="H523" s="71">
        <f t="shared" si="94"/>
        <v>9.8949603514718234E-3</v>
      </c>
      <c r="I523" s="71" t="str">
        <f t="shared" si="95"/>
        <v xml:space="preserve"> </v>
      </c>
      <c r="J523" s="71" t="str">
        <f t="shared" si="96"/>
        <v xml:space="preserve"> </v>
      </c>
      <c r="K523" s="71" t="str">
        <f t="shared" ref="K523:L542" si="99">IF($E523=$K$2,$C523/SUMIF($E:$E,$K$2,$C:$C)," ")</f>
        <v xml:space="preserve"> </v>
      </c>
      <c r="L523" s="71" t="str">
        <f t="shared" si="99"/>
        <v xml:space="preserve"> </v>
      </c>
      <c r="M523" s="9">
        <f t="shared" si="88"/>
        <v>9.8376252913842787E-3</v>
      </c>
      <c r="N523" s="9">
        <f t="shared" si="97"/>
        <v>8.4757431681996911E-3</v>
      </c>
      <c r="O523" s="71">
        <f t="shared" si="98"/>
        <v>7.4320608326673464E-3</v>
      </c>
      <c r="P523" s="2" t="s">
        <v>23</v>
      </c>
    </row>
    <row r="524" spans="2:16">
      <c r="B524" s="2" t="s">
        <v>1194</v>
      </c>
      <c r="C524" s="160">
        <v>69655.02</v>
      </c>
      <c r="D524" s="2" t="s">
        <v>609</v>
      </c>
      <c r="E524" s="159" t="s">
        <v>685</v>
      </c>
      <c r="F524" s="71">
        <f t="shared" si="92"/>
        <v>2.2053337745789629E-4</v>
      </c>
      <c r="G524" s="71" t="str">
        <f t="shared" si="93"/>
        <v xml:space="preserve"> </v>
      </c>
      <c r="H524" s="71">
        <f t="shared" si="94"/>
        <v>3.3862975659805663E-4</v>
      </c>
      <c r="I524" s="71" t="str">
        <f t="shared" si="95"/>
        <v xml:space="preserve"> </v>
      </c>
      <c r="J524" s="71" t="str">
        <f t="shared" si="96"/>
        <v xml:space="preserve"> </v>
      </c>
      <c r="K524" s="71" t="str">
        <f t="shared" si="99"/>
        <v xml:space="preserve"> </v>
      </c>
      <c r="L524" s="71" t="str">
        <f t="shared" si="99"/>
        <v xml:space="preserve"> </v>
      </c>
      <c r="M524" s="9">
        <f t="shared" si="88"/>
        <v>3.3666761054063538E-4</v>
      </c>
      <c r="N524" s="9">
        <f t="shared" si="97"/>
        <v>2.900606717042767E-4</v>
      </c>
      <c r="O524" s="71">
        <f t="shared" si="98"/>
        <v>2.5434330824920841E-4</v>
      </c>
      <c r="P524" s="2" t="s">
        <v>23</v>
      </c>
    </row>
    <row r="525" spans="2:16">
      <c r="B525" s="2" t="s">
        <v>1195</v>
      </c>
      <c r="C525" s="160">
        <v>128815.58</v>
      </c>
      <c r="D525" s="2" t="s">
        <v>609</v>
      </c>
      <c r="E525" s="159" t="s">
        <v>685</v>
      </c>
      <c r="F525" s="71">
        <f t="shared" si="92"/>
        <v>4.0784045323076262E-4</v>
      </c>
      <c r="G525" s="71" t="str">
        <f t="shared" si="93"/>
        <v xml:space="preserve"> </v>
      </c>
      <c r="H525" s="71">
        <f t="shared" si="94"/>
        <v>6.2624041313084813E-4</v>
      </c>
      <c r="I525" s="71" t="str">
        <f t="shared" si="95"/>
        <v xml:space="preserve"> </v>
      </c>
      <c r="J525" s="71" t="str">
        <f t="shared" si="96"/>
        <v xml:space="preserve"> </v>
      </c>
      <c r="K525" s="71" t="str">
        <f t="shared" si="99"/>
        <v xml:space="preserve"> </v>
      </c>
      <c r="L525" s="71" t="str">
        <f t="shared" si="99"/>
        <v xml:space="preserve"> </v>
      </c>
      <c r="M525" s="9">
        <f t="shared" si="88"/>
        <v>6.2261174455202303E-4</v>
      </c>
      <c r="N525" s="9">
        <f t="shared" si="97"/>
        <v>5.3641982531590666E-4</v>
      </c>
      <c r="O525" s="71">
        <f t="shared" si="98"/>
        <v>4.7036639672547019E-4</v>
      </c>
      <c r="P525" s="2" t="s">
        <v>23</v>
      </c>
    </row>
    <row r="526" spans="2:16">
      <c r="B526" s="2" t="s">
        <v>1196</v>
      </c>
      <c r="C526" s="160">
        <v>101501.38999999998</v>
      </c>
      <c r="D526" s="2" t="s">
        <v>609</v>
      </c>
      <c r="E526" s="159" t="s">
        <v>685</v>
      </c>
      <c r="F526" s="71">
        <f t="shared" si="92"/>
        <v>3.2136153795334684E-4</v>
      </c>
      <c r="G526" s="71" t="str">
        <f t="shared" si="93"/>
        <v xml:space="preserve"> </v>
      </c>
      <c r="H526" s="71">
        <f t="shared" si="94"/>
        <v>4.9345174245968792E-4</v>
      </c>
      <c r="I526" s="71" t="str">
        <f t="shared" si="95"/>
        <v xml:space="preserve"> </v>
      </c>
      <c r="J526" s="71" t="str">
        <f t="shared" si="96"/>
        <v xml:space="preserve"> </v>
      </c>
      <c r="K526" s="71" t="str">
        <f t="shared" si="99"/>
        <v xml:space="preserve"> </v>
      </c>
      <c r="L526" s="71" t="str">
        <f t="shared" si="99"/>
        <v xml:space="preserve"> </v>
      </c>
      <c r="M526" s="9">
        <f t="shared" ref="M526:M589" si="100">C526/$G$783</f>
        <v>4.9059250055276892E-4</v>
      </c>
      <c r="N526" s="9">
        <f t="shared" si="97"/>
        <v>4.226768058112358E-4</v>
      </c>
      <c r="O526" s="71">
        <f t="shared" si="98"/>
        <v>3.7062941514471047E-4</v>
      </c>
      <c r="P526" s="2" t="s">
        <v>23</v>
      </c>
    </row>
    <row r="527" spans="2:16">
      <c r="B527" s="2" t="s">
        <v>1197</v>
      </c>
      <c r="C527" s="160">
        <v>153588.03</v>
      </c>
      <c r="D527" s="2" t="s">
        <v>609</v>
      </c>
      <c r="E527" s="159" t="s">
        <v>685</v>
      </c>
      <c r="F527" s="71">
        <f t="shared" si="92"/>
        <v>4.8627201590071607E-4</v>
      </c>
      <c r="G527" s="71" t="str">
        <f t="shared" si="93"/>
        <v xml:space="preserve"> </v>
      </c>
      <c r="H527" s="71">
        <f t="shared" si="94"/>
        <v>7.4667234630432981E-4</v>
      </c>
      <c r="I527" s="71" t="str">
        <f t="shared" si="95"/>
        <v xml:space="preserve"> </v>
      </c>
      <c r="J527" s="71" t="str">
        <f t="shared" si="96"/>
        <v xml:space="preserve"> </v>
      </c>
      <c r="K527" s="71" t="str">
        <f t="shared" si="99"/>
        <v xml:space="preserve"> </v>
      </c>
      <c r="L527" s="71" t="str">
        <f t="shared" si="99"/>
        <v xml:space="preserve"> </v>
      </c>
      <c r="M527" s="9">
        <f t="shared" si="100"/>
        <v>7.4234585056099929E-4</v>
      </c>
      <c r="N527" s="9">
        <f t="shared" si="97"/>
        <v>6.3957841297779532E-4</v>
      </c>
      <c r="O527" s="71">
        <f t="shared" si="98"/>
        <v>5.60822287577818E-4</v>
      </c>
      <c r="P527" s="2" t="s">
        <v>23</v>
      </c>
    </row>
    <row r="528" spans="2:16">
      <c r="B528" s="2" t="s">
        <v>1198</v>
      </c>
      <c r="C528" s="160">
        <v>150813.45000000001</v>
      </c>
      <c r="D528" s="2" t="s">
        <v>609</v>
      </c>
      <c r="E528" s="159" t="s">
        <v>685</v>
      </c>
      <c r="F528" s="71">
        <f t="shared" si="92"/>
        <v>4.7748747318682226E-4</v>
      </c>
      <c r="G528" s="71" t="str">
        <f t="shared" si="93"/>
        <v xml:space="preserve"> </v>
      </c>
      <c r="H528" s="71">
        <f t="shared" si="94"/>
        <v>7.3318365087273233E-4</v>
      </c>
      <c r="I528" s="71" t="str">
        <f t="shared" si="95"/>
        <v xml:space="preserve"> </v>
      </c>
      <c r="J528" s="71" t="str">
        <f t="shared" si="96"/>
        <v xml:space="preserve"> </v>
      </c>
      <c r="K528" s="71" t="str">
        <f t="shared" si="99"/>
        <v xml:space="preserve"> </v>
      </c>
      <c r="L528" s="71" t="str">
        <f t="shared" si="99"/>
        <v xml:space="preserve"> </v>
      </c>
      <c r="M528" s="9">
        <f t="shared" si="100"/>
        <v>7.2893531361974465E-4</v>
      </c>
      <c r="N528" s="9">
        <f t="shared" si="97"/>
        <v>6.2802437798509497E-4</v>
      </c>
      <c r="O528" s="71">
        <f t="shared" si="98"/>
        <v>5.5069098826583608E-4</v>
      </c>
      <c r="P528" s="2" t="s">
        <v>23</v>
      </c>
    </row>
    <row r="529" spans="2:16">
      <c r="B529" s="2" t="s">
        <v>1199</v>
      </c>
      <c r="C529" s="160">
        <v>129579.72999999998</v>
      </c>
      <c r="D529" s="2" t="s">
        <v>609</v>
      </c>
      <c r="E529" s="159" t="s">
        <v>685</v>
      </c>
      <c r="F529" s="71">
        <f t="shared" si="92"/>
        <v>4.102598133915155E-4</v>
      </c>
      <c r="G529" s="71" t="str">
        <f t="shared" si="93"/>
        <v xml:space="preserve"> </v>
      </c>
      <c r="H529" s="71">
        <f t="shared" si="94"/>
        <v>6.2995534894601842E-4</v>
      </c>
      <c r="I529" s="71" t="str">
        <f t="shared" si="95"/>
        <v xml:space="preserve"> </v>
      </c>
      <c r="J529" s="71" t="str">
        <f t="shared" si="96"/>
        <v xml:space="preserve"> </v>
      </c>
      <c r="K529" s="71" t="str">
        <f t="shared" si="99"/>
        <v xml:space="preserve"> </v>
      </c>
      <c r="L529" s="71" t="str">
        <f t="shared" si="99"/>
        <v xml:space="preserve"> </v>
      </c>
      <c r="M529" s="9">
        <f t="shared" si="100"/>
        <v>6.263051546550511E-4</v>
      </c>
      <c r="N529" s="9">
        <f t="shared" si="97"/>
        <v>5.3960193426200729E-4</v>
      </c>
      <c r="O529" s="71">
        <f t="shared" si="98"/>
        <v>4.7315666853931258E-4</v>
      </c>
      <c r="P529" s="2" t="s">
        <v>23</v>
      </c>
    </row>
    <row r="530" spans="2:16">
      <c r="B530" s="2" t="s">
        <v>1200</v>
      </c>
      <c r="C530" s="160">
        <v>108498.8</v>
      </c>
      <c r="D530" s="2" t="s">
        <v>609</v>
      </c>
      <c r="E530" s="159" t="s">
        <v>685</v>
      </c>
      <c r="F530" s="71">
        <f t="shared" si="92"/>
        <v>3.4351589898515278E-4</v>
      </c>
      <c r="G530" s="71" t="str">
        <f t="shared" si="93"/>
        <v xml:space="preserve"> </v>
      </c>
      <c r="H530" s="71">
        <f t="shared" si="94"/>
        <v>5.2746983972126098E-4</v>
      </c>
      <c r="I530" s="71" t="str">
        <f t="shared" si="95"/>
        <v xml:space="preserve"> </v>
      </c>
      <c r="J530" s="71" t="str">
        <f t="shared" si="96"/>
        <v xml:space="preserve"> </v>
      </c>
      <c r="K530" s="71" t="str">
        <f t="shared" si="99"/>
        <v xml:space="preserve"> </v>
      </c>
      <c r="L530" s="71" t="str">
        <f t="shared" si="99"/>
        <v xml:space="preserve"> </v>
      </c>
      <c r="M530" s="9">
        <f t="shared" si="100"/>
        <v>5.2441348437666491E-4</v>
      </c>
      <c r="N530" s="9">
        <f t="shared" si="97"/>
        <v>4.5181574575828092E-4</v>
      </c>
      <c r="O530" s="71">
        <f t="shared" si="98"/>
        <v>3.9618025711670471E-4</v>
      </c>
      <c r="P530" s="2" t="s">
        <v>23</v>
      </c>
    </row>
    <row r="531" spans="2:16">
      <c r="B531" s="2" t="s">
        <v>1201</v>
      </c>
      <c r="C531" s="160">
        <v>272283.05</v>
      </c>
      <c r="D531" s="2" t="s">
        <v>609</v>
      </c>
      <c r="E531" s="159" t="s">
        <v>685</v>
      </c>
      <c r="F531" s="71">
        <f t="shared" si="92"/>
        <v>8.6206996482144781E-4</v>
      </c>
      <c r="G531" s="71" t="str">
        <f t="shared" si="93"/>
        <v xml:space="preserve"> </v>
      </c>
      <c r="H531" s="71">
        <f t="shared" si="94"/>
        <v>1.323711384294721E-3</v>
      </c>
      <c r="I531" s="71" t="str">
        <f t="shared" si="95"/>
        <v xml:space="preserve"> </v>
      </c>
      <c r="J531" s="71" t="str">
        <f t="shared" si="96"/>
        <v xml:space="preserve"> </v>
      </c>
      <c r="K531" s="71" t="str">
        <f t="shared" si="99"/>
        <v xml:space="preserve"> </v>
      </c>
      <c r="L531" s="71" t="str">
        <f t="shared" si="99"/>
        <v xml:space="preserve"> </v>
      </c>
      <c r="M531" s="9">
        <f t="shared" si="100"/>
        <v>1.3160413109380535E-3</v>
      </c>
      <c r="N531" s="9">
        <f t="shared" si="97"/>
        <v>1.1338537319591487E-3</v>
      </c>
      <c r="O531" s="71">
        <f t="shared" si="98"/>
        <v>9.9423374965917194E-4</v>
      </c>
      <c r="P531" s="2" t="s">
        <v>23</v>
      </c>
    </row>
    <row r="532" spans="2:16">
      <c r="B532" s="2" t="s">
        <v>1202</v>
      </c>
      <c r="C532" s="160">
        <v>16669.05</v>
      </c>
      <c r="D532" s="2" t="s">
        <v>609</v>
      </c>
      <c r="E532" s="159" t="s">
        <v>685</v>
      </c>
      <c r="F532" s="71">
        <f t="shared" si="92"/>
        <v>5.2775548632597417E-5</v>
      </c>
      <c r="G532" s="71" t="str">
        <f t="shared" si="93"/>
        <v xml:space="preserve"> </v>
      </c>
      <c r="H532" s="71">
        <f t="shared" si="94"/>
        <v>8.1037035725793136E-5</v>
      </c>
      <c r="I532" s="71" t="str">
        <f t="shared" si="95"/>
        <v xml:space="preserve"> </v>
      </c>
      <c r="J532" s="71" t="str">
        <f t="shared" si="96"/>
        <v xml:space="preserve"> </v>
      </c>
      <c r="K532" s="71" t="str">
        <f t="shared" si="99"/>
        <v xml:space="preserve"> </v>
      </c>
      <c r="L532" s="71" t="str">
        <f t="shared" si="99"/>
        <v xml:space="preserve"> </v>
      </c>
      <c r="M532" s="9">
        <f t="shared" si="100"/>
        <v>8.0567477167939618E-5</v>
      </c>
      <c r="N532" s="9">
        <f t="shared" si="97"/>
        <v>6.9414032752731567E-5</v>
      </c>
      <c r="O532" s="71">
        <f t="shared" si="98"/>
        <v>6.0866558108395731E-5</v>
      </c>
      <c r="P532" s="2" t="s">
        <v>23</v>
      </c>
    </row>
    <row r="533" spans="2:16">
      <c r="B533" s="2" t="s">
        <v>1203</v>
      </c>
      <c r="C533" s="160">
        <v>3652326.27</v>
      </c>
      <c r="D533" s="2" t="s">
        <v>609</v>
      </c>
      <c r="E533" s="159" t="s">
        <v>685</v>
      </c>
      <c r="F533" s="71">
        <f t="shared" si="92"/>
        <v>1.1563557772308448E-2</v>
      </c>
      <c r="G533" s="71" t="str">
        <f t="shared" si="93"/>
        <v xml:space="preserve"> </v>
      </c>
      <c r="H533" s="71">
        <f t="shared" si="94"/>
        <v>1.775588257424645E-2</v>
      </c>
      <c r="I533" s="71" t="str">
        <f t="shared" si="95"/>
        <v xml:space="preserve"> </v>
      </c>
      <c r="J533" s="71" t="str">
        <f t="shared" si="96"/>
        <v xml:space="preserve"> </v>
      </c>
      <c r="K533" s="71" t="str">
        <f t="shared" si="99"/>
        <v xml:space="preserve"> </v>
      </c>
      <c r="L533" s="71" t="str">
        <f t="shared" si="99"/>
        <v xml:space="preserve"> </v>
      </c>
      <c r="M533" s="9">
        <f t="shared" si="100"/>
        <v>1.7652998423310931E-2</v>
      </c>
      <c r="N533" s="9">
        <f t="shared" si="97"/>
        <v>1.5209186806053251E-2</v>
      </c>
      <c r="O533" s="71">
        <f t="shared" si="98"/>
        <v>1.3336364648481782E-2</v>
      </c>
      <c r="P533" s="2" t="s">
        <v>23</v>
      </c>
    </row>
    <row r="534" spans="2:16">
      <c r="B534" s="2" t="s">
        <v>1204</v>
      </c>
      <c r="C534" s="160">
        <v>116346.58</v>
      </c>
      <c r="D534" s="2" t="s">
        <v>609</v>
      </c>
      <c r="E534" s="159" t="s">
        <v>685</v>
      </c>
      <c r="F534" s="71">
        <f t="shared" si="92"/>
        <v>3.6836259960983895E-4</v>
      </c>
      <c r="G534" s="71" t="str">
        <f t="shared" si="93"/>
        <v xml:space="preserve"> </v>
      </c>
      <c r="H534" s="71">
        <f t="shared" si="94"/>
        <v>5.6562203365121886E-4</v>
      </c>
      <c r="I534" s="71" t="str">
        <f t="shared" si="95"/>
        <v xml:space="preserve"> </v>
      </c>
      <c r="J534" s="71" t="str">
        <f t="shared" si="96"/>
        <v xml:space="preserve"> </v>
      </c>
      <c r="K534" s="71" t="str">
        <f t="shared" si="99"/>
        <v xml:space="preserve"> </v>
      </c>
      <c r="L534" s="71" t="str">
        <f t="shared" si="99"/>
        <v xml:space="preserve"> </v>
      </c>
      <c r="M534" s="9">
        <f t="shared" si="100"/>
        <v>5.623446103837867E-4</v>
      </c>
      <c r="N534" s="9">
        <f t="shared" si="97"/>
        <v>4.8449583598275274E-4</v>
      </c>
      <c r="O534" s="71">
        <f t="shared" si="98"/>
        <v>4.2483620076027803E-4</v>
      </c>
      <c r="P534" s="2" t="s">
        <v>23</v>
      </c>
    </row>
    <row r="535" spans="2:16">
      <c r="B535" s="2" t="s">
        <v>1205</v>
      </c>
      <c r="C535" s="160">
        <v>234736.97000000003</v>
      </c>
      <c r="D535" s="2" t="s">
        <v>609</v>
      </c>
      <c r="E535" s="159" t="s">
        <v>685</v>
      </c>
      <c r="F535" s="71">
        <f t="shared" si="92"/>
        <v>7.431960655288431E-4</v>
      </c>
      <c r="G535" s="71" t="str">
        <f t="shared" si="93"/>
        <v xml:space="preserve"> </v>
      </c>
      <c r="H535" s="71">
        <f t="shared" si="94"/>
        <v>1.1411801046882957E-3</v>
      </c>
      <c r="I535" s="71" t="str">
        <f t="shared" si="95"/>
        <v xml:space="preserve"> </v>
      </c>
      <c r="J535" s="71" t="str">
        <f t="shared" si="96"/>
        <v xml:space="preserve"> </v>
      </c>
      <c r="K535" s="71" t="str">
        <f t="shared" si="99"/>
        <v xml:space="preserve"> </v>
      </c>
      <c r="L535" s="71" t="str">
        <f t="shared" si="99"/>
        <v xml:space="preserve"> </v>
      </c>
      <c r="M535" s="9">
        <f t="shared" si="100"/>
        <v>1.1345676850778137E-3</v>
      </c>
      <c r="N535" s="9">
        <f t="shared" si="97"/>
        <v>9.7750260055953818E-4</v>
      </c>
      <c r="O535" s="71">
        <f t="shared" si="98"/>
        <v>8.5713531513156101E-4</v>
      </c>
      <c r="P535" s="2" t="s">
        <v>23</v>
      </c>
    </row>
    <row r="536" spans="2:16">
      <c r="B536" s="2" t="s">
        <v>1206</v>
      </c>
      <c r="C536" s="160">
        <v>60812.41</v>
      </c>
      <c r="D536" s="2" t="s">
        <v>609</v>
      </c>
      <c r="E536" s="159" t="s">
        <v>685</v>
      </c>
      <c r="F536" s="71">
        <f t="shared" si="92"/>
        <v>1.9253696529918945E-4</v>
      </c>
      <c r="G536" s="71" t="str">
        <f t="shared" si="93"/>
        <v xml:space="preserve"> </v>
      </c>
      <c r="H536" s="71">
        <f t="shared" si="94"/>
        <v>2.9564116981721094E-4</v>
      </c>
      <c r="I536" s="71" t="str">
        <f t="shared" si="95"/>
        <v xml:space="preserve"> </v>
      </c>
      <c r="J536" s="71" t="str">
        <f t="shared" si="96"/>
        <v xml:space="preserve"> </v>
      </c>
      <c r="K536" s="71" t="str">
        <f t="shared" si="99"/>
        <v xml:space="preserve"> </v>
      </c>
      <c r="L536" s="71" t="str">
        <f t="shared" si="99"/>
        <v xml:space="preserve"> </v>
      </c>
      <c r="M536" s="9">
        <f t="shared" si="100"/>
        <v>2.9392811553162197E-4</v>
      </c>
      <c r="N536" s="9">
        <f t="shared" si="97"/>
        <v>2.5323786415617816E-4</v>
      </c>
      <c r="O536" s="71">
        <f t="shared" si="98"/>
        <v>2.2205477138628692E-4</v>
      </c>
      <c r="P536" s="2" t="s">
        <v>23</v>
      </c>
    </row>
    <row r="537" spans="2:16">
      <c r="B537" s="2" t="s">
        <v>1207</v>
      </c>
      <c r="C537" s="160">
        <v>22499.279999999999</v>
      </c>
      <c r="D537" s="2" t="s">
        <v>609</v>
      </c>
      <c r="E537" s="159" t="s">
        <v>685</v>
      </c>
      <c r="F537" s="71">
        <f t="shared" si="92"/>
        <v>7.1234524213343079E-5</v>
      </c>
      <c r="G537" s="71" t="str">
        <f t="shared" si="93"/>
        <v xml:space="preserve"> </v>
      </c>
      <c r="H537" s="71">
        <f t="shared" si="94"/>
        <v>1.0938085596747402E-4</v>
      </c>
      <c r="I537" s="71" t="str">
        <f t="shared" si="95"/>
        <v xml:space="preserve"> </v>
      </c>
      <c r="J537" s="71" t="str">
        <f t="shared" si="96"/>
        <v xml:space="preserve"> </v>
      </c>
      <c r="K537" s="71" t="str">
        <f t="shared" si="99"/>
        <v xml:space="preserve"> </v>
      </c>
      <c r="L537" s="71" t="str">
        <f t="shared" si="99"/>
        <v xml:space="preserve"> </v>
      </c>
      <c r="M537" s="9">
        <f t="shared" si="100"/>
        <v>1.0874706283171988E-4</v>
      </c>
      <c r="N537" s="9">
        <f t="shared" si="97"/>
        <v>9.3692547495680828E-5</v>
      </c>
      <c r="O537" s="71">
        <f t="shared" si="98"/>
        <v>8.2155475777987702E-5</v>
      </c>
      <c r="P537" s="2" t="s">
        <v>23</v>
      </c>
    </row>
    <row r="538" spans="2:16">
      <c r="B538" s="2" t="s">
        <v>1208</v>
      </c>
      <c r="C538" s="160">
        <v>189198.09000000003</v>
      </c>
      <c r="D538" s="2" t="s">
        <v>609</v>
      </c>
      <c r="E538" s="159" t="s">
        <v>685</v>
      </c>
      <c r="F538" s="71">
        <f t="shared" si="92"/>
        <v>5.9901632066551753E-4</v>
      </c>
      <c r="G538" s="71" t="str">
        <f t="shared" si="93"/>
        <v xml:space="preserve"> </v>
      </c>
      <c r="H538" s="71">
        <f t="shared" si="94"/>
        <v>9.1979161251432018E-4</v>
      </c>
      <c r="I538" s="71" t="str">
        <f t="shared" si="95"/>
        <v xml:space="preserve"> </v>
      </c>
      <c r="J538" s="71" t="str">
        <f t="shared" si="96"/>
        <v xml:space="preserve"> </v>
      </c>
      <c r="K538" s="71" t="str">
        <f t="shared" si="99"/>
        <v xml:space="preserve"> </v>
      </c>
      <c r="L538" s="71" t="str">
        <f t="shared" si="99"/>
        <v xml:space="preserve"> </v>
      </c>
      <c r="M538" s="9">
        <f t="shared" si="100"/>
        <v>9.144619997116084E-4</v>
      </c>
      <c r="N538" s="9">
        <f t="shared" si="97"/>
        <v>7.878674799112282E-4</v>
      </c>
      <c r="O538" s="71">
        <f t="shared" si="98"/>
        <v>6.9085140058866503E-4</v>
      </c>
      <c r="P538" s="2" t="s">
        <v>23</v>
      </c>
    </row>
    <row r="539" spans="2:16">
      <c r="B539" s="2" t="s">
        <v>1209</v>
      </c>
      <c r="C539" s="160">
        <v>309467.25000000006</v>
      </c>
      <c r="D539" s="2" t="s">
        <v>609</v>
      </c>
      <c r="E539" s="159" t="s">
        <v>685</v>
      </c>
      <c r="F539" s="71">
        <f t="shared" si="92"/>
        <v>9.7979812302267889E-4</v>
      </c>
      <c r="G539" s="71" t="str">
        <f t="shared" si="93"/>
        <v xml:space="preserve"> </v>
      </c>
      <c r="H539" s="71">
        <f t="shared" si="94"/>
        <v>1.5044833745302198E-3</v>
      </c>
      <c r="I539" s="71" t="str">
        <f t="shared" si="95"/>
        <v xml:space="preserve"> </v>
      </c>
      <c r="J539" s="71" t="str">
        <f t="shared" si="96"/>
        <v xml:space="preserve"> </v>
      </c>
      <c r="K539" s="71" t="str">
        <f t="shared" si="99"/>
        <v xml:space="preserve"> </v>
      </c>
      <c r="L539" s="71" t="str">
        <f t="shared" si="99"/>
        <v xml:space="preserve"> </v>
      </c>
      <c r="M539" s="9">
        <f t="shared" si="100"/>
        <v>1.4957658414006837E-3</v>
      </c>
      <c r="N539" s="9">
        <f t="shared" si="97"/>
        <v>1.2886979058433308E-3</v>
      </c>
      <c r="O539" s="71">
        <f t="shared" si="98"/>
        <v>1.1300107897432925E-3</v>
      </c>
      <c r="P539" s="2" t="s">
        <v>23</v>
      </c>
    </row>
    <row r="540" spans="2:16">
      <c r="B540" s="2" t="s">
        <v>1210</v>
      </c>
      <c r="C540" s="160">
        <v>259893.74000000005</v>
      </c>
      <c r="D540" s="2" t="s">
        <v>609</v>
      </c>
      <c r="E540" s="159" t="s">
        <v>685</v>
      </c>
      <c r="F540" s="71">
        <f t="shared" si="92"/>
        <v>8.2284441612915141E-4</v>
      </c>
      <c r="G540" s="71" t="str">
        <f t="shared" si="93"/>
        <v xml:space="preserve"> </v>
      </c>
      <c r="H540" s="71">
        <f t="shared" si="94"/>
        <v>1.2634804198973545E-3</v>
      </c>
      <c r="I540" s="71" t="str">
        <f t="shared" si="95"/>
        <v xml:space="preserve"> </v>
      </c>
      <c r="J540" s="71" t="str">
        <f t="shared" si="96"/>
        <v xml:space="preserve"> </v>
      </c>
      <c r="K540" s="71" t="str">
        <f t="shared" si="99"/>
        <v xml:space="preserve"> </v>
      </c>
      <c r="L540" s="71" t="str">
        <f t="shared" si="99"/>
        <v xml:space="preserve"> </v>
      </c>
      <c r="M540" s="9">
        <f t="shared" si="100"/>
        <v>1.2561593470258017E-3</v>
      </c>
      <c r="N540" s="9">
        <f t="shared" si="97"/>
        <v>1.0822615914278203E-3</v>
      </c>
      <c r="O540" s="71">
        <f t="shared" si="98"/>
        <v>9.4899453944395716E-4</v>
      </c>
      <c r="P540" s="2" t="s">
        <v>23</v>
      </c>
    </row>
    <row r="541" spans="2:16">
      <c r="B541" s="2" t="s">
        <v>1211</v>
      </c>
      <c r="C541" s="160">
        <v>339176.70999999996</v>
      </c>
      <c r="D541" s="2" t="s">
        <v>609</v>
      </c>
      <c r="E541" s="159" t="s">
        <v>685</v>
      </c>
      <c r="F541" s="71">
        <f t="shared" si="92"/>
        <v>1.0738606551452775E-3</v>
      </c>
      <c r="G541" s="71" t="str">
        <f t="shared" si="93"/>
        <v xml:space="preserve"> </v>
      </c>
      <c r="H541" s="71">
        <f t="shared" si="94"/>
        <v>1.6489167148473953E-3</v>
      </c>
      <c r="I541" s="71" t="str">
        <f t="shared" si="95"/>
        <v xml:space="preserve"> </v>
      </c>
      <c r="J541" s="71" t="str">
        <f t="shared" si="96"/>
        <v xml:space="preserve"> </v>
      </c>
      <c r="K541" s="71" t="str">
        <f t="shared" si="99"/>
        <v xml:space="preserve"> </v>
      </c>
      <c r="L541" s="71" t="str">
        <f t="shared" si="99"/>
        <v xml:space="preserve"> </v>
      </c>
      <c r="M541" s="9">
        <f t="shared" si="100"/>
        <v>1.6393622815230545E-3</v>
      </c>
      <c r="N541" s="9">
        <f t="shared" si="97"/>
        <v>1.4124154200091628E-3</v>
      </c>
      <c r="O541" s="71">
        <f t="shared" si="98"/>
        <v>1.2384940310473293E-3</v>
      </c>
      <c r="P541" s="2" t="s">
        <v>23</v>
      </c>
    </row>
    <row r="542" spans="2:16">
      <c r="B542" s="2" t="s">
        <v>1212</v>
      </c>
      <c r="C542" s="160">
        <v>188041.60000000001</v>
      </c>
      <c r="D542" s="2" t="s">
        <v>609</v>
      </c>
      <c r="E542" s="159" t="s">
        <v>685</v>
      </c>
      <c r="F542" s="71">
        <f t="shared" si="92"/>
        <v>5.9535478061145848E-4</v>
      </c>
      <c r="G542" s="71" t="str">
        <f t="shared" si="93"/>
        <v xml:space="preserve"> </v>
      </c>
      <c r="H542" s="71">
        <f t="shared" si="94"/>
        <v>9.1416930521747211E-4</v>
      </c>
      <c r="I542" s="71" t="str">
        <f t="shared" si="95"/>
        <v xml:space="preserve"> </v>
      </c>
      <c r="J542" s="71" t="str">
        <f t="shared" si="96"/>
        <v xml:space="preserve"> </v>
      </c>
      <c r="K542" s="71" t="str">
        <f t="shared" si="99"/>
        <v xml:space="preserve"> </v>
      </c>
      <c r="L542" s="71" t="str">
        <f t="shared" si="99"/>
        <v xml:space="preserve"> </v>
      </c>
      <c r="M542" s="9">
        <f t="shared" si="100"/>
        <v>9.0887227014273969E-4</v>
      </c>
      <c r="N542" s="9">
        <f t="shared" si="97"/>
        <v>7.8305157050198126E-4</v>
      </c>
      <c r="O542" s="71">
        <f t="shared" si="98"/>
        <v>6.8662851051473877E-4</v>
      </c>
      <c r="P542" s="2" t="s">
        <v>23</v>
      </c>
    </row>
    <row r="543" spans="2:16">
      <c r="B543" s="2" t="s">
        <v>1213</v>
      </c>
      <c r="C543" s="160">
        <v>63398.35</v>
      </c>
      <c r="D543" s="2" t="s">
        <v>609</v>
      </c>
      <c r="E543" s="159" t="s">
        <v>685</v>
      </c>
      <c r="F543" s="71">
        <f t="shared" si="92"/>
        <v>2.0072425865009898E-4</v>
      </c>
      <c r="G543" s="71" t="str">
        <f t="shared" si="93"/>
        <v xml:space="preserve"> </v>
      </c>
      <c r="H543" s="71">
        <f t="shared" si="94"/>
        <v>3.0821278680586702E-4</v>
      </c>
      <c r="I543" s="71" t="str">
        <f t="shared" si="95"/>
        <v xml:space="preserve"> </v>
      </c>
      <c r="J543" s="71" t="str">
        <f t="shared" si="96"/>
        <v xml:space="preserve"> </v>
      </c>
      <c r="K543" s="71" t="str">
        <f t="shared" ref="K543:L562" si="101">IF($E543=$K$2,$C543/SUMIF($E:$E,$K$2,$C:$C)," ")</f>
        <v xml:space="preserve"> </v>
      </c>
      <c r="L543" s="71" t="str">
        <f t="shared" si="101"/>
        <v xml:space="preserve"> </v>
      </c>
      <c r="M543" s="9">
        <f t="shared" si="100"/>
        <v>3.0642688792162988E-4</v>
      </c>
      <c r="N543" s="9">
        <f t="shared" si="97"/>
        <v>2.6400635569328424E-4</v>
      </c>
      <c r="O543" s="71">
        <f t="shared" si="98"/>
        <v>2.3149725714731255E-4</v>
      </c>
      <c r="P543" s="2" t="s">
        <v>23</v>
      </c>
    </row>
    <row r="544" spans="2:16">
      <c r="B544" s="2" t="s">
        <v>1214</v>
      </c>
      <c r="C544" s="160">
        <v>69652.999999999985</v>
      </c>
      <c r="D544" s="2" t="s">
        <v>609</v>
      </c>
      <c r="E544" s="159" t="s">
        <v>685</v>
      </c>
      <c r="F544" s="71">
        <f t="shared" si="92"/>
        <v>2.2052698197595587E-4</v>
      </c>
      <c r="G544" s="71" t="str">
        <f t="shared" si="93"/>
        <v xml:space="preserve"> </v>
      </c>
      <c r="H544" s="71">
        <f t="shared" si="94"/>
        <v>3.3861993631362724E-4</v>
      </c>
      <c r="I544" s="71" t="str">
        <f t="shared" si="95"/>
        <v xml:space="preserve"> </v>
      </c>
      <c r="J544" s="71" t="str">
        <f t="shared" si="96"/>
        <v xml:space="preserve"> </v>
      </c>
      <c r="K544" s="71" t="str">
        <f t="shared" si="101"/>
        <v xml:space="preserve"> </v>
      </c>
      <c r="L544" s="71" t="str">
        <f t="shared" si="101"/>
        <v xml:space="preserve"> </v>
      </c>
      <c r="M544" s="9">
        <f t="shared" si="100"/>
        <v>3.3665784715856614E-4</v>
      </c>
      <c r="N544" s="9">
        <f t="shared" si="97"/>
        <v>2.9005225992639124E-4</v>
      </c>
      <c r="O544" s="71">
        <f t="shared" si="98"/>
        <v>2.5433593227712958E-4</v>
      </c>
      <c r="P544" s="2" t="s">
        <v>23</v>
      </c>
    </row>
    <row r="545" spans="2:16">
      <c r="B545" s="2" t="s">
        <v>1215</v>
      </c>
      <c r="C545" s="160">
        <v>117447.05000000002</v>
      </c>
      <c r="D545" s="2" t="s">
        <v>609</v>
      </c>
      <c r="E545" s="159" t="s">
        <v>685</v>
      </c>
      <c r="F545" s="71">
        <f t="shared" si="92"/>
        <v>3.7184677585285912E-4</v>
      </c>
      <c r="G545" s="71" t="str">
        <f t="shared" si="93"/>
        <v xml:space="preserve"> </v>
      </c>
      <c r="H545" s="71">
        <f t="shared" si="94"/>
        <v>5.7097199820859703E-4</v>
      </c>
      <c r="I545" s="71" t="str">
        <f t="shared" si="95"/>
        <v xml:space="preserve"> </v>
      </c>
      <c r="J545" s="71" t="str">
        <f t="shared" si="96"/>
        <v xml:space="preserve"> </v>
      </c>
      <c r="K545" s="71" t="str">
        <f t="shared" si="101"/>
        <v xml:space="preserve"> </v>
      </c>
      <c r="L545" s="71" t="str">
        <f t="shared" si="101"/>
        <v xml:space="preserve"> </v>
      </c>
      <c r="M545" s="9">
        <f t="shared" si="100"/>
        <v>5.6766357526774852E-4</v>
      </c>
      <c r="N545" s="9">
        <f t="shared" si="97"/>
        <v>4.8907846430430669E-4</v>
      </c>
      <c r="O545" s="71">
        <f t="shared" si="98"/>
        <v>4.2885453541051589E-4</v>
      </c>
      <c r="P545" s="2" t="s">
        <v>23</v>
      </c>
    </row>
    <row r="546" spans="2:16">
      <c r="B546" s="2" t="s">
        <v>1216</v>
      </c>
      <c r="C546" s="160">
        <v>15654.41</v>
      </c>
      <c r="D546" s="2" t="s">
        <v>609</v>
      </c>
      <c r="E546" s="159" t="s">
        <v>685</v>
      </c>
      <c r="F546" s="71">
        <f t="shared" si="92"/>
        <v>4.9563117050438948E-5</v>
      </c>
      <c r="G546" s="71" t="str">
        <f t="shared" si="93"/>
        <v xml:space="preserve"> </v>
      </c>
      <c r="H546" s="71">
        <f t="shared" si="94"/>
        <v>7.6104336026121074E-5</v>
      </c>
      <c r="I546" s="71" t="str">
        <f t="shared" si="95"/>
        <v xml:space="preserve"> </v>
      </c>
      <c r="J546" s="71" t="str">
        <f t="shared" si="96"/>
        <v xml:space="preserve"> </v>
      </c>
      <c r="K546" s="71" t="str">
        <f t="shared" si="101"/>
        <v xml:space="preserve"> </v>
      </c>
      <c r="L546" s="71" t="str">
        <f t="shared" si="101"/>
        <v xml:space="preserve"> </v>
      </c>
      <c r="M546" s="9">
        <f t="shared" si="100"/>
        <v>7.566335935476621E-5</v>
      </c>
      <c r="N546" s="9">
        <f t="shared" si="97"/>
        <v>6.5188821706377311E-5</v>
      </c>
      <c r="O546" s="71">
        <f t="shared" si="98"/>
        <v>5.7161629242077454E-5</v>
      </c>
      <c r="P546" s="2" t="s">
        <v>23</v>
      </c>
    </row>
    <row r="547" spans="2:16">
      <c r="B547" s="2" t="s">
        <v>1217</v>
      </c>
      <c r="C547" s="160">
        <v>22044.52</v>
      </c>
      <c r="D547" s="2" t="s">
        <v>609</v>
      </c>
      <c r="E547" s="159" t="s">
        <v>685</v>
      </c>
      <c r="F547" s="71">
        <f t="shared" si="92"/>
        <v>6.9794717595919768E-5</v>
      </c>
      <c r="G547" s="71" t="str">
        <f t="shared" si="93"/>
        <v xml:space="preserve"> </v>
      </c>
      <c r="H547" s="71">
        <f t="shared" si="94"/>
        <v>1.0717002797387742E-4</v>
      </c>
      <c r="I547" s="71" t="str">
        <f t="shared" si="95"/>
        <v xml:space="preserve"> </v>
      </c>
      <c r="J547" s="71" t="str">
        <f t="shared" si="96"/>
        <v xml:space="preserve"> </v>
      </c>
      <c r="K547" s="71" t="str">
        <f t="shared" si="101"/>
        <v xml:space="preserve"> </v>
      </c>
      <c r="L547" s="71" t="str">
        <f t="shared" si="101"/>
        <v xml:space="preserve"> </v>
      </c>
      <c r="M547" s="9">
        <f t="shared" si="100"/>
        <v>1.0654904519322866E-4</v>
      </c>
      <c r="N547" s="9">
        <f t="shared" si="97"/>
        <v>9.1798814767383042E-5</v>
      </c>
      <c r="O547" s="71">
        <f t="shared" si="98"/>
        <v>8.0494932677728593E-5</v>
      </c>
      <c r="P547" s="2" t="s">
        <v>23</v>
      </c>
    </row>
    <row r="548" spans="2:16">
      <c r="B548" s="2" t="s">
        <v>1218</v>
      </c>
      <c r="C548" s="160">
        <v>130825.24</v>
      </c>
      <c r="D548" s="2" t="s">
        <v>609</v>
      </c>
      <c r="E548" s="159" t="s">
        <v>685</v>
      </c>
      <c r="F548" s="71">
        <f t="shared" si="92"/>
        <v>4.1420319790217374E-4</v>
      </c>
      <c r="G548" s="71" t="str">
        <f t="shared" si="93"/>
        <v xml:space="preserve"> </v>
      </c>
      <c r="H548" s="71">
        <f t="shared" si="94"/>
        <v>6.3601042937152759E-4</v>
      </c>
      <c r="I548" s="71" t="str">
        <f t="shared" si="95"/>
        <v xml:space="preserve"> </v>
      </c>
      <c r="J548" s="71" t="str">
        <f t="shared" si="96"/>
        <v xml:space="preserve"> </v>
      </c>
      <c r="K548" s="71" t="str">
        <f t="shared" si="101"/>
        <v xml:space="preserve"> </v>
      </c>
      <c r="L548" s="71" t="str">
        <f t="shared" si="101"/>
        <v xml:space="preserve"> </v>
      </c>
      <c r="M548" s="9">
        <f t="shared" si="100"/>
        <v>6.3232514970500543E-4</v>
      </c>
      <c r="N548" s="9">
        <f t="shared" si="97"/>
        <v>5.4478854489271855E-4</v>
      </c>
      <c r="O548" s="71">
        <f t="shared" si="98"/>
        <v>4.7770461259068859E-4</v>
      </c>
      <c r="P548" s="2" t="s">
        <v>23</v>
      </c>
    </row>
    <row r="549" spans="2:16">
      <c r="B549" s="2" t="s">
        <v>1219</v>
      </c>
      <c r="C549" s="160">
        <v>246366.76</v>
      </c>
      <c r="D549" s="2" t="s">
        <v>609</v>
      </c>
      <c r="E549" s="159" t="s">
        <v>685</v>
      </c>
      <c r="F549" s="71">
        <f t="shared" si="92"/>
        <v>7.8001691301156676E-4</v>
      </c>
      <c r="G549" s="71" t="str">
        <f t="shared" si="93"/>
        <v xml:space="preserve"> </v>
      </c>
      <c r="H549" s="71">
        <f t="shared" si="94"/>
        <v>1.1977186421402483E-3</v>
      </c>
      <c r="I549" s="71" t="str">
        <f t="shared" si="95"/>
        <v xml:space="preserve"> </v>
      </c>
      <c r="J549" s="71" t="str">
        <f t="shared" si="96"/>
        <v xml:space="preserve"> </v>
      </c>
      <c r="K549" s="71" t="str">
        <f t="shared" si="101"/>
        <v xml:space="preserve"> </v>
      </c>
      <c r="L549" s="71" t="str">
        <f t="shared" si="101"/>
        <v xml:space="preserve"> </v>
      </c>
      <c r="M549" s="9">
        <f t="shared" si="100"/>
        <v>1.1907786173320771E-3</v>
      </c>
      <c r="N549" s="9">
        <f t="shared" si="97"/>
        <v>1.025931912605959E-3</v>
      </c>
      <c r="O549" s="71">
        <f t="shared" si="98"/>
        <v>8.9960115984517332E-4</v>
      </c>
      <c r="P549" s="2" t="s">
        <v>23</v>
      </c>
    </row>
    <row r="550" spans="2:16">
      <c r="B550" s="2" t="s">
        <v>1220</v>
      </c>
      <c r="C550" s="160">
        <v>41723.410000000003</v>
      </c>
      <c r="D550" s="2" t="s">
        <v>609</v>
      </c>
      <c r="E550" s="159" t="s">
        <v>685</v>
      </c>
      <c r="F550" s="71">
        <f t="shared" si="92"/>
        <v>1.3209966096285042E-4</v>
      </c>
      <c r="G550" s="71" t="str">
        <f t="shared" si="93"/>
        <v xml:space="preserve"> </v>
      </c>
      <c r="H550" s="71">
        <f t="shared" si="94"/>
        <v>2.0283948196039457E-4</v>
      </c>
      <c r="I550" s="71" t="str">
        <f t="shared" si="95"/>
        <v xml:space="preserve"> </v>
      </c>
      <c r="J550" s="71" t="str">
        <f t="shared" si="96"/>
        <v xml:space="preserve"> </v>
      </c>
      <c r="K550" s="71" t="str">
        <f t="shared" si="101"/>
        <v xml:space="preserve"> </v>
      </c>
      <c r="L550" s="71" t="str">
        <f t="shared" si="101"/>
        <v xml:space="preserve"> </v>
      </c>
      <c r="M550" s="9">
        <f t="shared" si="100"/>
        <v>2.0166415497845311E-4</v>
      </c>
      <c r="N550" s="9">
        <f t="shared" si="97"/>
        <v>1.7374656313921E-4</v>
      </c>
      <c r="O550" s="71">
        <f t="shared" si="98"/>
        <v>1.5235183524228555E-4</v>
      </c>
      <c r="P550" s="2" t="s">
        <v>23</v>
      </c>
    </row>
    <row r="551" spans="2:16">
      <c r="B551" s="2" t="s">
        <v>1221</v>
      </c>
      <c r="C551" s="160">
        <v>75887.47</v>
      </c>
      <c r="D551" s="2" t="s">
        <v>609</v>
      </c>
      <c r="E551" s="159" t="s">
        <v>685</v>
      </c>
      <c r="F551" s="71">
        <f t="shared" si="92"/>
        <v>2.4026581380401268E-4</v>
      </c>
      <c r="G551" s="71" t="str">
        <f t="shared" si="93"/>
        <v xml:space="preserve"> </v>
      </c>
      <c r="H551" s="71">
        <f t="shared" si="94"/>
        <v>3.6892898020763362E-4</v>
      </c>
      <c r="I551" s="71" t="str">
        <f t="shared" si="95"/>
        <v xml:space="preserve"> </v>
      </c>
      <c r="J551" s="71" t="str">
        <f t="shared" si="96"/>
        <v xml:space="preserve"> </v>
      </c>
      <c r="K551" s="71" t="str">
        <f t="shared" si="101"/>
        <v xml:space="preserve"> </v>
      </c>
      <c r="L551" s="71" t="str">
        <f t="shared" si="101"/>
        <v xml:space="preserve"> </v>
      </c>
      <c r="M551" s="9">
        <f t="shared" si="100"/>
        <v>3.6679126924196059E-4</v>
      </c>
      <c r="N551" s="9">
        <f t="shared" si="97"/>
        <v>3.1601412966557395E-4</v>
      </c>
      <c r="O551" s="71">
        <f t="shared" si="98"/>
        <v>2.7710092071558593E-4</v>
      </c>
      <c r="P551" s="2" t="s">
        <v>23</v>
      </c>
    </row>
    <row r="552" spans="2:16">
      <c r="B552" s="2" t="s">
        <v>1222</v>
      </c>
      <c r="C552" s="160">
        <v>7690.1799999999994</v>
      </c>
      <c r="D552" s="2" t="s">
        <v>609</v>
      </c>
      <c r="E552" s="159" t="s">
        <v>685</v>
      </c>
      <c r="F552" s="71">
        <f t="shared" si="92"/>
        <v>2.4347726390131892E-5</v>
      </c>
      <c r="G552" s="71" t="str">
        <f t="shared" si="93"/>
        <v xml:space="preserve"> </v>
      </c>
      <c r="H552" s="71">
        <f t="shared" si="94"/>
        <v>3.7386017283395266E-5</v>
      </c>
      <c r="I552" s="71" t="str">
        <f t="shared" si="95"/>
        <v xml:space="preserve"> </v>
      </c>
      <c r="J552" s="71" t="str">
        <f t="shared" si="96"/>
        <v xml:space="preserve"> </v>
      </c>
      <c r="K552" s="71" t="str">
        <f t="shared" si="101"/>
        <v xml:space="preserve"> </v>
      </c>
      <c r="L552" s="71" t="str">
        <f t="shared" si="101"/>
        <v xml:space="preserve"> </v>
      </c>
      <c r="M552" s="9">
        <f t="shared" si="100"/>
        <v>3.7169388871432135E-5</v>
      </c>
      <c r="N552" s="9">
        <f t="shared" si="97"/>
        <v>3.2023804979551998E-5</v>
      </c>
      <c r="O552" s="71">
        <f t="shared" si="98"/>
        <v>2.8080471762579311E-5</v>
      </c>
      <c r="P552" s="2" t="s">
        <v>23</v>
      </c>
    </row>
    <row r="553" spans="2:16">
      <c r="B553" s="2" t="s">
        <v>1223</v>
      </c>
      <c r="C553" s="160">
        <v>29507.659999999996</v>
      </c>
      <c r="D553" s="2" t="s">
        <v>609</v>
      </c>
      <c r="E553" s="159" t="s">
        <v>685</v>
      </c>
      <c r="F553" s="71">
        <f t="shared" si="92"/>
        <v>9.3423617144597283E-5</v>
      </c>
      <c r="G553" s="71" t="str">
        <f t="shared" si="93"/>
        <v xml:space="preserve"> </v>
      </c>
      <c r="H553" s="71">
        <f t="shared" si="94"/>
        <v>1.4345228417963574E-4</v>
      </c>
      <c r="I553" s="71" t="str">
        <f t="shared" si="95"/>
        <v xml:space="preserve"> </v>
      </c>
      <c r="J553" s="71" t="str">
        <f t="shared" si="96"/>
        <v xml:space="preserve"> </v>
      </c>
      <c r="K553" s="71" t="str">
        <f t="shared" si="101"/>
        <v xml:space="preserve"> </v>
      </c>
      <c r="L553" s="71" t="str">
        <f t="shared" si="101"/>
        <v xml:space="preserve"> </v>
      </c>
      <c r="M553" s="9">
        <f t="shared" si="100"/>
        <v>1.4262106858695155E-4</v>
      </c>
      <c r="N553" s="9">
        <f t="shared" si="97"/>
        <v>1.2287716922658863E-4</v>
      </c>
      <c r="O553" s="71">
        <f t="shared" si="98"/>
        <v>1.0774637439042922E-4</v>
      </c>
      <c r="P553" s="2" t="s">
        <v>23</v>
      </c>
    </row>
    <row r="554" spans="2:16">
      <c r="B554" s="2" t="s">
        <v>1224</v>
      </c>
      <c r="C554" s="160">
        <v>62279.429999999993</v>
      </c>
      <c r="D554" s="2" t="s">
        <v>609</v>
      </c>
      <c r="E554" s="159" t="s">
        <v>685</v>
      </c>
      <c r="F554" s="71">
        <f t="shared" si="92"/>
        <v>1.9718166822797019E-4</v>
      </c>
      <c r="G554" s="71" t="str">
        <f t="shared" si="93"/>
        <v xml:space="preserve"> </v>
      </c>
      <c r="H554" s="71">
        <f t="shared" si="94"/>
        <v>3.0277312707635004E-4</v>
      </c>
      <c r="I554" s="71" t="str">
        <f t="shared" si="95"/>
        <v xml:space="preserve"> </v>
      </c>
      <c r="J554" s="71" t="str">
        <f t="shared" si="96"/>
        <v xml:space="preserve"> </v>
      </c>
      <c r="K554" s="71" t="str">
        <f t="shared" si="101"/>
        <v xml:space="preserve"> </v>
      </c>
      <c r="L554" s="71" t="str">
        <f t="shared" si="101"/>
        <v xml:space="preserve"> </v>
      </c>
      <c r="M554" s="9">
        <f t="shared" si="100"/>
        <v>3.0101874759253184E-4</v>
      </c>
      <c r="N554" s="9">
        <f t="shared" si="97"/>
        <v>2.593468970242127E-4</v>
      </c>
      <c r="O554" s="71">
        <f t="shared" si="98"/>
        <v>2.2741155285110814E-4</v>
      </c>
      <c r="P554" s="2" t="s">
        <v>23</v>
      </c>
    </row>
    <row r="555" spans="2:16">
      <c r="B555" s="2" t="s">
        <v>1225</v>
      </c>
      <c r="C555" s="160">
        <v>171875.52</v>
      </c>
      <c r="D555" s="2" t="s">
        <v>609</v>
      </c>
      <c r="E555" s="159" t="s">
        <v>685</v>
      </c>
      <c r="F555" s="71">
        <f t="shared" si="92"/>
        <v>5.4417167532120724E-4</v>
      </c>
      <c r="G555" s="71" t="str">
        <f t="shared" si="93"/>
        <v xml:space="preserve"> </v>
      </c>
      <c r="H555" s="71">
        <f t="shared" si="94"/>
        <v>8.3557747169930331E-4</v>
      </c>
      <c r="I555" s="71" t="str">
        <f t="shared" si="95"/>
        <v xml:space="preserve"> </v>
      </c>
      <c r="J555" s="71" t="str">
        <f t="shared" si="96"/>
        <v xml:space="preserve"> </v>
      </c>
      <c r="K555" s="71" t="str">
        <f t="shared" si="101"/>
        <v xml:space="preserve"> </v>
      </c>
      <c r="L555" s="71" t="str">
        <f t="shared" si="101"/>
        <v xml:space="preserve"> </v>
      </c>
      <c r="M555" s="9">
        <f t="shared" si="100"/>
        <v>8.3073582677643581E-4</v>
      </c>
      <c r="N555" s="9">
        <f t="shared" si="97"/>
        <v>7.1573202880024773E-4</v>
      </c>
      <c r="O555" s="71">
        <f t="shared" si="98"/>
        <v>6.2759853293923359E-4</v>
      </c>
      <c r="P555" s="2" t="s">
        <v>23</v>
      </c>
    </row>
    <row r="556" spans="2:16">
      <c r="B556" s="2" t="s">
        <v>1226</v>
      </c>
      <c r="C556" s="160">
        <v>23206.390000000003</v>
      </c>
      <c r="D556" s="2" t="s">
        <v>609</v>
      </c>
      <c r="E556" s="159" t="s">
        <v>685</v>
      </c>
      <c r="F556" s="71">
        <f t="shared" si="92"/>
        <v>7.3473291161285287E-5</v>
      </c>
      <c r="G556" s="71" t="str">
        <f t="shared" si="93"/>
        <v xml:space="preserve"> </v>
      </c>
      <c r="H556" s="71">
        <f t="shared" si="94"/>
        <v>1.1281849028569048E-4</v>
      </c>
      <c r="I556" s="71" t="str">
        <f t="shared" si="95"/>
        <v xml:space="preserve"> </v>
      </c>
      <c r="J556" s="71" t="str">
        <f t="shared" si="96"/>
        <v xml:space="preserve"> </v>
      </c>
      <c r="K556" s="71" t="str">
        <f t="shared" si="101"/>
        <v xml:space="preserve"> </v>
      </c>
      <c r="L556" s="71" t="str">
        <f t="shared" si="101"/>
        <v xml:space="preserve"> </v>
      </c>
      <c r="M556" s="9">
        <f t="shared" si="100"/>
        <v>1.1216477822523194E-4</v>
      </c>
      <c r="N556" s="9">
        <f t="shared" si="97"/>
        <v>9.6637127822681127E-5</v>
      </c>
      <c r="O556" s="71">
        <f t="shared" si="98"/>
        <v>8.4737467667389188E-5</v>
      </c>
      <c r="P556" s="2" t="s">
        <v>23</v>
      </c>
    </row>
    <row r="557" spans="2:16">
      <c r="B557" s="2" t="s">
        <v>1227</v>
      </c>
      <c r="C557" s="160">
        <v>17540.039999999997</v>
      </c>
      <c r="D557" s="2" t="s">
        <v>609</v>
      </c>
      <c r="E557" s="159" t="s">
        <v>685</v>
      </c>
      <c r="F557" s="71">
        <f t="shared" si="92"/>
        <v>5.5533172798552043E-5</v>
      </c>
      <c r="G557" s="71" t="str">
        <f t="shared" si="93"/>
        <v xml:space="preserve"> </v>
      </c>
      <c r="H557" s="71">
        <f t="shared" si="94"/>
        <v>8.5271377079788025E-5</v>
      </c>
      <c r="I557" s="71" t="str">
        <f t="shared" si="95"/>
        <v xml:space="preserve"> </v>
      </c>
      <c r="J557" s="71" t="str">
        <f t="shared" si="96"/>
        <v xml:space="preserve"> </v>
      </c>
      <c r="K557" s="71" t="str">
        <f t="shared" si="101"/>
        <v xml:space="preserve"> </v>
      </c>
      <c r="L557" s="71" t="str">
        <f t="shared" si="101"/>
        <v xml:space="preserve"> </v>
      </c>
      <c r="M557" s="9">
        <f t="shared" si="100"/>
        <v>8.4777283181989812E-5</v>
      </c>
      <c r="N557" s="9">
        <f t="shared" si="97"/>
        <v>7.3041049792532979E-5</v>
      </c>
      <c r="O557" s="71">
        <f t="shared" si="98"/>
        <v>6.4046953118719138E-5</v>
      </c>
      <c r="P557" s="2" t="s">
        <v>23</v>
      </c>
    </row>
    <row r="558" spans="2:16">
      <c r="B558" s="2" t="s">
        <v>1228</v>
      </c>
      <c r="C558" s="160">
        <v>34490.29</v>
      </c>
      <c r="D558" s="2" t="s">
        <v>609</v>
      </c>
      <c r="E558" s="159" t="s">
        <v>685</v>
      </c>
      <c r="F558" s="71">
        <f t="shared" si="92"/>
        <v>1.0919902317452935E-4</v>
      </c>
      <c r="G558" s="71" t="str">
        <f t="shared" si="93"/>
        <v xml:space="preserve"> </v>
      </c>
      <c r="H558" s="71">
        <f t="shared" si="94"/>
        <v>1.6767547418256986E-4</v>
      </c>
      <c r="I558" s="71" t="str">
        <f t="shared" si="95"/>
        <v xml:space="preserve"> </v>
      </c>
      <c r="J558" s="71" t="str">
        <f t="shared" si="96"/>
        <v xml:space="preserve"> </v>
      </c>
      <c r="K558" s="71" t="str">
        <f t="shared" si="101"/>
        <v xml:space="preserve"> </v>
      </c>
      <c r="L558" s="71" t="str">
        <f t="shared" si="101"/>
        <v xml:space="preserve"> </v>
      </c>
      <c r="M558" s="9">
        <f t="shared" si="100"/>
        <v>1.6670390046767008E-4</v>
      </c>
      <c r="N558" s="9">
        <f t="shared" si="97"/>
        <v>1.4362606865485499E-4</v>
      </c>
      <c r="O558" s="71">
        <f t="shared" si="98"/>
        <v>1.2594030496401536E-4</v>
      </c>
      <c r="P558" s="2" t="s">
        <v>23</v>
      </c>
    </row>
    <row r="559" spans="2:16">
      <c r="B559" s="2" t="s">
        <v>1229</v>
      </c>
      <c r="C559" s="160">
        <v>28257.999999999996</v>
      </c>
      <c r="D559" s="2" t="s">
        <v>609</v>
      </c>
      <c r="E559" s="159" t="s">
        <v>685</v>
      </c>
      <c r="F559" s="71">
        <f t="shared" si="92"/>
        <v>8.9467093401239883E-5</v>
      </c>
      <c r="G559" s="71" t="str">
        <f t="shared" si="93"/>
        <v xml:space="preserve"> </v>
      </c>
      <c r="H559" s="71">
        <f t="shared" si="94"/>
        <v>1.3737702841730407E-4</v>
      </c>
      <c r="I559" s="71" t="str">
        <f t="shared" si="95"/>
        <v xml:space="preserve"> </v>
      </c>
      <c r="J559" s="71" t="str">
        <f t="shared" si="96"/>
        <v xml:space="preserve"> </v>
      </c>
      <c r="K559" s="71" t="str">
        <f t="shared" si="101"/>
        <v xml:space="preserve"> </v>
      </c>
      <c r="L559" s="71" t="str">
        <f t="shared" si="101"/>
        <v xml:space="preserve"> </v>
      </c>
      <c r="M559" s="9">
        <f t="shared" si="100"/>
        <v>1.3658101510353844E-4</v>
      </c>
      <c r="N559" s="9">
        <f t="shared" si="97"/>
        <v>1.1767327697299418E-4</v>
      </c>
      <c r="O559" s="71">
        <f t="shared" si="98"/>
        <v>1.0318327673304996E-4</v>
      </c>
      <c r="P559" s="2" t="s">
        <v>23</v>
      </c>
    </row>
    <row r="560" spans="2:16">
      <c r="B560" s="2" t="s">
        <v>1230</v>
      </c>
      <c r="C560" s="160">
        <v>348615.38</v>
      </c>
      <c r="D560" s="2" t="s">
        <v>609</v>
      </c>
      <c r="E560" s="159" t="s">
        <v>685</v>
      </c>
      <c r="F560" s="71">
        <f t="shared" si="92"/>
        <v>1.1037442410492158E-3</v>
      </c>
      <c r="G560" s="71" t="str">
        <f t="shared" si="93"/>
        <v xml:space="preserve"> </v>
      </c>
      <c r="H560" s="71">
        <f t="shared" si="94"/>
        <v>1.694803063379194E-3</v>
      </c>
      <c r="I560" s="71" t="str">
        <f t="shared" si="95"/>
        <v xml:space="preserve"> </v>
      </c>
      <c r="J560" s="71" t="str">
        <f t="shared" si="96"/>
        <v xml:space="preserve"> </v>
      </c>
      <c r="K560" s="71" t="str">
        <f t="shared" si="101"/>
        <v xml:space="preserve"> </v>
      </c>
      <c r="L560" s="71" t="str">
        <f t="shared" si="101"/>
        <v xml:space="preserve"> </v>
      </c>
      <c r="M560" s="9">
        <f t="shared" si="100"/>
        <v>1.6849827475796516E-3</v>
      </c>
      <c r="N560" s="9">
        <f t="shared" si="97"/>
        <v>1.4517203683128892E-3</v>
      </c>
      <c r="O560" s="71">
        <f t="shared" si="98"/>
        <v>1.2729590639088885E-3</v>
      </c>
      <c r="P560" s="2" t="s">
        <v>23</v>
      </c>
    </row>
    <row r="561" spans="2:16">
      <c r="B561" s="2" t="s">
        <v>1231</v>
      </c>
      <c r="C561" s="160">
        <v>41905.870000000003</v>
      </c>
      <c r="D561" s="2" t="s">
        <v>609</v>
      </c>
      <c r="E561" s="159" t="s">
        <v>685</v>
      </c>
      <c r="F561" s="71">
        <f t="shared" si="92"/>
        <v>1.3267734395039341E-4</v>
      </c>
      <c r="G561" s="71" t="str">
        <f t="shared" si="93"/>
        <v xml:space="preserve"> </v>
      </c>
      <c r="H561" s="71">
        <f t="shared" si="94"/>
        <v>2.0372651616681474E-4</v>
      </c>
      <c r="I561" s="71" t="str">
        <f t="shared" si="95"/>
        <v xml:space="preserve"> </v>
      </c>
      <c r="J561" s="71" t="str">
        <f t="shared" si="96"/>
        <v xml:space="preserve"> </v>
      </c>
      <c r="K561" s="71" t="str">
        <f t="shared" si="101"/>
        <v xml:space="preserve"> </v>
      </c>
      <c r="L561" s="71" t="str">
        <f t="shared" si="101"/>
        <v xml:space="preserve"> </v>
      </c>
      <c r="M561" s="9">
        <f t="shared" si="100"/>
        <v>2.0254604938059733E-4</v>
      </c>
      <c r="N561" s="9">
        <f t="shared" si="97"/>
        <v>1.7450637155157084E-4</v>
      </c>
      <c r="O561" s="71">
        <f t="shared" si="98"/>
        <v>1.530180827004465E-4</v>
      </c>
      <c r="P561" s="2" t="s">
        <v>23</v>
      </c>
    </row>
    <row r="562" spans="2:16">
      <c r="B562" s="2" t="s">
        <v>1232</v>
      </c>
      <c r="C562" s="160">
        <v>133383.76</v>
      </c>
      <c r="D562" s="2" t="s">
        <v>609</v>
      </c>
      <c r="E562" s="159" t="s">
        <v>685</v>
      </c>
      <c r="F562" s="71">
        <f t="shared" si="92"/>
        <v>4.2230367733486329E-4</v>
      </c>
      <c r="G562" s="71" t="str">
        <f t="shared" si="93"/>
        <v xml:space="preserve"> </v>
      </c>
      <c r="H562" s="71">
        <f t="shared" si="94"/>
        <v>6.4844874329134648E-4</v>
      </c>
      <c r="I562" s="71" t="str">
        <f t="shared" si="95"/>
        <v xml:space="preserve"> </v>
      </c>
      <c r="J562" s="71" t="str">
        <f t="shared" si="96"/>
        <v xml:space="preserve"> </v>
      </c>
      <c r="K562" s="71" t="str">
        <f t="shared" si="101"/>
        <v xml:space="preserve"> </v>
      </c>
      <c r="L562" s="71" t="str">
        <f t="shared" si="101"/>
        <v xml:space="preserve"> </v>
      </c>
      <c r="M562" s="9">
        <f t="shared" si="100"/>
        <v>6.4469139143346135E-4</v>
      </c>
      <c r="N562" s="9">
        <f t="shared" si="97"/>
        <v>5.5544285279140017E-4</v>
      </c>
      <c r="O562" s="71">
        <f t="shared" si="98"/>
        <v>4.8704697500795251E-4</v>
      </c>
      <c r="P562" s="2" t="s">
        <v>23</v>
      </c>
    </row>
    <row r="563" spans="2:16">
      <c r="B563" s="2" t="s">
        <v>1233</v>
      </c>
      <c r="C563" s="160">
        <v>33876.74</v>
      </c>
      <c r="D563" s="2" t="s">
        <v>609</v>
      </c>
      <c r="E563" s="159" t="s">
        <v>685</v>
      </c>
      <c r="F563" s="71">
        <f t="shared" si="92"/>
        <v>1.0725647468715123E-4</v>
      </c>
      <c r="G563" s="71" t="str">
        <f t="shared" si="93"/>
        <v xml:space="preserve"> </v>
      </c>
      <c r="H563" s="71">
        <f t="shared" si="94"/>
        <v>1.6469268432534579E-4</v>
      </c>
      <c r="I563" s="71" t="str">
        <f t="shared" si="95"/>
        <v xml:space="preserve"> </v>
      </c>
      <c r="J563" s="71" t="str">
        <f t="shared" si="96"/>
        <v xml:space="preserve"> </v>
      </c>
      <c r="K563" s="71" t="str">
        <f t="shared" ref="K563:L582" si="102">IF($E563=$K$2,$C563/SUMIF($E:$E,$K$2,$C:$C)," ")</f>
        <v xml:space="preserve"> </v>
      </c>
      <c r="L563" s="71" t="str">
        <f t="shared" si="102"/>
        <v xml:space="preserve"> </v>
      </c>
      <c r="M563" s="9">
        <f t="shared" si="100"/>
        <v>1.6373839399811186E-4</v>
      </c>
      <c r="N563" s="9">
        <f t="shared" si="97"/>
        <v>1.4107109522832866E-4</v>
      </c>
      <c r="O563" s="71">
        <f t="shared" si="98"/>
        <v>1.2369994473188418E-4</v>
      </c>
      <c r="P563" s="2" t="s">
        <v>23</v>
      </c>
    </row>
    <row r="564" spans="2:16">
      <c r="B564" s="2" t="s">
        <v>1234</v>
      </c>
      <c r="C564" s="160">
        <v>79035.13</v>
      </c>
      <c r="D564" s="2" t="s">
        <v>609</v>
      </c>
      <c r="E564" s="159" t="s">
        <v>685</v>
      </c>
      <c r="F564" s="71">
        <f t="shared" si="92"/>
        <v>2.5023155770716746E-4</v>
      </c>
      <c r="G564" s="71" t="str">
        <f t="shared" si="93"/>
        <v xml:space="preserve"> </v>
      </c>
      <c r="H564" s="71">
        <f t="shared" si="94"/>
        <v>3.8423141411194435E-4</v>
      </c>
      <c r="I564" s="71" t="str">
        <f t="shared" si="95"/>
        <v xml:space="preserve"> </v>
      </c>
      <c r="J564" s="71" t="str">
        <f t="shared" si="96"/>
        <v xml:space="preserve"> </v>
      </c>
      <c r="K564" s="71" t="str">
        <f t="shared" si="102"/>
        <v xml:space="preserve"> </v>
      </c>
      <c r="L564" s="71" t="str">
        <f t="shared" si="102"/>
        <v xml:space="preserve"> </v>
      </c>
      <c r="M564" s="9">
        <f t="shared" si="100"/>
        <v>3.8200503518437704E-4</v>
      </c>
      <c r="N564" s="9">
        <f t="shared" si="97"/>
        <v>3.2912176173425589E-4</v>
      </c>
      <c r="O564" s="71">
        <f t="shared" si="98"/>
        <v>2.8859451094991084E-4</v>
      </c>
      <c r="P564" s="2" t="s">
        <v>23</v>
      </c>
    </row>
    <row r="565" spans="2:16">
      <c r="B565" s="2" t="s">
        <v>1235</v>
      </c>
      <c r="C565" s="160">
        <v>80962.84</v>
      </c>
      <c r="D565" s="2" t="s">
        <v>609</v>
      </c>
      <c r="E565" s="159" t="s">
        <v>685</v>
      </c>
      <c r="F565" s="71">
        <f t="shared" si="92"/>
        <v>2.5633484210877067E-4</v>
      </c>
      <c r="G565" s="71" t="str">
        <f t="shared" si="93"/>
        <v xml:space="preserve"> </v>
      </c>
      <c r="H565" s="71">
        <f t="shared" si="94"/>
        <v>3.9360302821946503E-4</v>
      </c>
      <c r="I565" s="71" t="str">
        <f t="shared" si="95"/>
        <v xml:space="preserve"> </v>
      </c>
      <c r="J565" s="71" t="str">
        <f t="shared" si="96"/>
        <v xml:space="preserve"> </v>
      </c>
      <c r="K565" s="71" t="str">
        <f t="shared" si="102"/>
        <v xml:space="preserve"> </v>
      </c>
      <c r="L565" s="71" t="str">
        <f t="shared" si="102"/>
        <v xml:space="preserve"> </v>
      </c>
      <c r="M565" s="9">
        <f t="shared" si="100"/>
        <v>3.9132234669351568E-4</v>
      </c>
      <c r="N565" s="9">
        <f t="shared" si="97"/>
        <v>3.3714922131220231E-4</v>
      </c>
      <c r="O565" s="71">
        <f t="shared" si="98"/>
        <v>2.9563348873995493E-4</v>
      </c>
      <c r="P565" s="2" t="s">
        <v>23</v>
      </c>
    </row>
    <row r="566" spans="2:16">
      <c r="B566" s="2" t="s">
        <v>1236</v>
      </c>
      <c r="C566" s="160">
        <v>161501.94999999998</v>
      </c>
      <c r="D566" s="2" t="s">
        <v>609</v>
      </c>
      <c r="E566" s="159" t="s">
        <v>685</v>
      </c>
      <c r="F566" s="71">
        <f t="shared" si="92"/>
        <v>5.1132812106774624E-4</v>
      </c>
      <c r="G566" s="71" t="str">
        <f t="shared" si="93"/>
        <v xml:space="preserve"> </v>
      </c>
      <c r="H566" s="71">
        <f t="shared" si="94"/>
        <v>7.8514608162644282E-4</v>
      </c>
      <c r="I566" s="71" t="str">
        <f t="shared" si="95"/>
        <v xml:space="preserve"> </v>
      </c>
      <c r="J566" s="71" t="str">
        <f t="shared" si="96"/>
        <v xml:space="preserve"> </v>
      </c>
      <c r="K566" s="71" t="str">
        <f t="shared" si="102"/>
        <v xml:space="preserve"> </v>
      </c>
      <c r="L566" s="71" t="str">
        <f t="shared" si="102"/>
        <v xml:space="preserve"> </v>
      </c>
      <c r="M566" s="9">
        <f t="shared" si="100"/>
        <v>7.8059665483052264E-4</v>
      </c>
      <c r="N566" s="9">
        <f t="shared" si="97"/>
        <v>6.7253392646431662E-4</v>
      </c>
      <c r="O566" s="71">
        <f t="shared" si="98"/>
        <v>5.8971973953489973E-4</v>
      </c>
      <c r="P566" s="2" t="s">
        <v>23</v>
      </c>
    </row>
    <row r="567" spans="2:16">
      <c r="B567" s="2" t="s">
        <v>1237</v>
      </c>
      <c r="C567" s="160">
        <v>54505.119999999995</v>
      </c>
      <c r="D567" s="2" t="s">
        <v>609</v>
      </c>
      <c r="E567" s="159" t="s">
        <v>685</v>
      </c>
      <c r="F567" s="71">
        <f t="shared" si="92"/>
        <v>1.7256757951326308E-4</v>
      </c>
      <c r="G567" s="71" t="str">
        <f t="shared" si="93"/>
        <v xml:space="preserve"> </v>
      </c>
      <c r="H567" s="71">
        <f t="shared" si="94"/>
        <v>2.6497810953105558E-4</v>
      </c>
      <c r="I567" s="71" t="str">
        <f t="shared" si="95"/>
        <v xml:space="preserve"> </v>
      </c>
      <c r="J567" s="71" t="str">
        <f t="shared" si="96"/>
        <v xml:space="preserve"> </v>
      </c>
      <c r="K567" s="71" t="str">
        <f t="shared" si="102"/>
        <v xml:space="preserve"> </v>
      </c>
      <c r="L567" s="71" t="str">
        <f t="shared" si="102"/>
        <v xml:space="preserve"> </v>
      </c>
      <c r="M567" s="9">
        <f t="shared" si="100"/>
        <v>2.6344272835799335E-4</v>
      </c>
      <c r="N567" s="9">
        <f t="shared" si="97"/>
        <v>2.2697275398847353E-4</v>
      </c>
      <c r="O567" s="71">
        <f t="shared" si="98"/>
        <v>1.9902388280586367E-4</v>
      </c>
      <c r="P567" s="2" t="s">
        <v>23</v>
      </c>
    </row>
    <row r="568" spans="2:16">
      <c r="B568" s="2" t="s">
        <v>1238</v>
      </c>
      <c r="C568" s="160">
        <v>18689.86</v>
      </c>
      <c r="D568" s="2" t="s">
        <v>609</v>
      </c>
      <c r="E568" s="159" t="s">
        <v>685</v>
      </c>
      <c r="F568" s="71">
        <f t="shared" si="92"/>
        <v>5.9173595097887239E-5</v>
      </c>
      <c r="G568" s="71" t="str">
        <f t="shared" si="93"/>
        <v xml:space="preserve"> </v>
      </c>
      <c r="H568" s="71">
        <f t="shared" si="94"/>
        <v>9.0861257991911495E-5</v>
      </c>
      <c r="I568" s="71" t="str">
        <f t="shared" si="95"/>
        <v xml:space="preserve"> </v>
      </c>
      <c r="J568" s="71" t="str">
        <f t="shared" si="96"/>
        <v xml:space="preserve"> </v>
      </c>
      <c r="K568" s="71" t="str">
        <f t="shared" si="102"/>
        <v xml:space="preserve"> </v>
      </c>
      <c r="L568" s="71" t="str">
        <f t="shared" si="102"/>
        <v xml:space="preserve"> </v>
      </c>
      <c r="M568" s="9">
        <f t="shared" si="100"/>
        <v>9.0334774256600585E-5</v>
      </c>
      <c r="N568" s="9">
        <f t="shared" si="97"/>
        <v>7.7829183677772146E-5</v>
      </c>
      <c r="O568" s="71">
        <f t="shared" si="98"/>
        <v>6.8245487878900184E-5</v>
      </c>
      <c r="P568" s="2" t="s">
        <v>23</v>
      </c>
    </row>
    <row r="569" spans="2:16">
      <c r="B569" s="2" t="s">
        <v>1239</v>
      </c>
      <c r="C569" s="160">
        <v>105609.02</v>
      </c>
      <c r="D569" s="2" t="s">
        <v>609</v>
      </c>
      <c r="E569" s="159" t="s">
        <v>685</v>
      </c>
      <c r="F569" s="71">
        <f t="shared" si="92"/>
        <v>3.343666238358487E-4</v>
      </c>
      <c r="G569" s="71" t="str">
        <f t="shared" si="93"/>
        <v xml:space="preserve"> </v>
      </c>
      <c r="H569" s="71">
        <f t="shared" si="94"/>
        <v>5.1342109638557705E-4</v>
      </c>
      <c r="I569" s="71" t="str">
        <f t="shared" si="95"/>
        <v xml:space="preserve"> </v>
      </c>
      <c r="J569" s="71" t="str">
        <f t="shared" si="96"/>
        <v xml:space="preserve"> </v>
      </c>
      <c r="K569" s="71" t="str">
        <f t="shared" si="102"/>
        <v xml:space="preserve"> </v>
      </c>
      <c r="L569" s="71" t="str">
        <f t="shared" si="102"/>
        <v xml:space="preserve"> </v>
      </c>
      <c r="M569" s="9">
        <f t="shared" si="100"/>
        <v>5.1044614465602296E-4</v>
      </c>
      <c r="N569" s="9">
        <f t="shared" si="97"/>
        <v>4.3978198957132433E-4</v>
      </c>
      <c r="O569" s="71">
        <f t="shared" si="98"/>
        <v>3.8562830830795561E-4</v>
      </c>
      <c r="P569" s="2" t="s">
        <v>23</v>
      </c>
    </row>
    <row r="570" spans="2:16">
      <c r="B570" s="2" t="s">
        <v>1240</v>
      </c>
      <c r="C570" s="160">
        <v>235699.39999999997</v>
      </c>
      <c r="D570" s="2" t="s">
        <v>609</v>
      </c>
      <c r="E570" s="159" t="s">
        <v>685</v>
      </c>
      <c r="F570" s="71">
        <f t="shared" si="92"/>
        <v>7.4624319606540442E-4</v>
      </c>
      <c r="G570" s="71" t="str">
        <f t="shared" si="93"/>
        <v xml:space="preserve"> </v>
      </c>
      <c r="H570" s="71">
        <f t="shared" si="94"/>
        <v>1.1458589840661589E-3</v>
      </c>
      <c r="I570" s="71" t="str">
        <f t="shared" si="95"/>
        <v xml:space="preserve"> </v>
      </c>
      <c r="J570" s="71" t="str">
        <f t="shared" si="96"/>
        <v xml:space="preserve"> </v>
      </c>
      <c r="K570" s="71" t="str">
        <f t="shared" si="102"/>
        <v xml:space="preserve"> </v>
      </c>
      <c r="L570" s="71" t="str">
        <f t="shared" si="102"/>
        <v xml:space="preserve"> </v>
      </c>
      <c r="M570" s="9">
        <f t="shared" si="100"/>
        <v>1.1392194532980021E-3</v>
      </c>
      <c r="N570" s="9">
        <f t="shared" si="97"/>
        <v>9.8151039629728026E-4</v>
      </c>
      <c r="O570" s="71">
        <f t="shared" si="98"/>
        <v>8.6064960067994318E-4</v>
      </c>
      <c r="P570" s="2" t="s">
        <v>23</v>
      </c>
    </row>
    <row r="571" spans="2:16">
      <c r="B571" s="2" t="s">
        <v>1241</v>
      </c>
      <c r="C571" s="160">
        <v>204492.26</v>
      </c>
      <c r="D571" s="2" t="s">
        <v>609</v>
      </c>
      <c r="E571" s="159" t="s">
        <v>685</v>
      </c>
      <c r="F571" s="71">
        <f t="shared" si="92"/>
        <v>6.4743888899605891E-4</v>
      </c>
      <c r="G571" s="71" t="str">
        <f t="shared" si="93"/>
        <v xml:space="preserve"> </v>
      </c>
      <c r="H571" s="71">
        <f t="shared" si="94"/>
        <v>9.9414463207370433E-4</v>
      </c>
      <c r="I571" s="71" t="str">
        <f t="shared" si="95"/>
        <v xml:space="preserve"> </v>
      </c>
      <c r="J571" s="71" t="str">
        <f t="shared" si="96"/>
        <v xml:space="preserve"> </v>
      </c>
      <c r="K571" s="71" t="str">
        <f t="shared" si="102"/>
        <v xml:space="preserve"> </v>
      </c>
      <c r="L571" s="71" t="str">
        <f t="shared" si="102"/>
        <v xml:space="preserve"> </v>
      </c>
      <c r="M571" s="9">
        <f t="shared" si="100"/>
        <v>9.8838419037499867E-4</v>
      </c>
      <c r="N571" s="9">
        <f t="shared" si="97"/>
        <v>8.5155617346640037E-4</v>
      </c>
      <c r="O571" s="71">
        <f t="shared" si="98"/>
        <v>7.4669762380022669E-4</v>
      </c>
      <c r="P571" s="2" t="s">
        <v>23</v>
      </c>
    </row>
    <row r="572" spans="2:16">
      <c r="B572" s="2" t="s">
        <v>1242</v>
      </c>
      <c r="C572" s="160">
        <v>62841.740000000005</v>
      </c>
      <c r="D572" s="2" t="s">
        <v>609</v>
      </c>
      <c r="E572" s="159" t="s">
        <v>685</v>
      </c>
      <c r="F572" s="71">
        <f t="shared" si="92"/>
        <v>1.9896198676751481E-4</v>
      </c>
      <c r="G572" s="71" t="str">
        <f t="shared" si="93"/>
        <v xml:space="preserve"> </v>
      </c>
      <c r="H572" s="71">
        <f t="shared" si="94"/>
        <v>3.0550681229290236E-4</v>
      </c>
      <c r="I572" s="71" t="str">
        <f t="shared" si="95"/>
        <v xml:space="preserve"> </v>
      </c>
      <c r="J572" s="71" t="str">
        <f t="shared" si="96"/>
        <v xml:space="preserve"> </v>
      </c>
      <c r="K572" s="71" t="str">
        <f t="shared" si="102"/>
        <v xml:space="preserve"> </v>
      </c>
      <c r="L572" s="71" t="str">
        <f t="shared" si="102"/>
        <v xml:space="preserve"> </v>
      </c>
      <c r="M572" s="9">
        <f t="shared" si="100"/>
        <v>3.0373659282584178E-4</v>
      </c>
      <c r="N572" s="9">
        <f t="shared" si="97"/>
        <v>2.6168849446121058E-4</v>
      </c>
      <c r="O572" s="71">
        <f t="shared" si="98"/>
        <v>2.2946481169248978E-4</v>
      </c>
      <c r="P572" s="2" t="s">
        <v>23</v>
      </c>
    </row>
    <row r="573" spans="2:16">
      <c r="B573" s="2" t="s">
        <v>1243</v>
      </c>
      <c r="C573" s="160">
        <v>35586.619999999995</v>
      </c>
      <c r="D573" s="2" t="s">
        <v>609</v>
      </c>
      <c r="E573" s="159" t="s">
        <v>685</v>
      </c>
      <c r="F573" s="71">
        <f t="shared" si="92"/>
        <v>1.126700918456519E-4</v>
      </c>
      <c r="G573" s="71" t="str">
        <f t="shared" si="93"/>
        <v xml:space="preserve"> </v>
      </c>
      <c r="H573" s="71">
        <f t="shared" si="94"/>
        <v>1.7300531201839482E-4</v>
      </c>
      <c r="I573" s="71" t="str">
        <f t="shared" si="95"/>
        <v xml:space="preserve"> </v>
      </c>
      <c r="J573" s="71" t="str">
        <f t="shared" si="96"/>
        <v xml:space="preserve"> </v>
      </c>
      <c r="K573" s="71" t="str">
        <f t="shared" si="102"/>
        <v xml:space="preserve"> </v>
      </c>
      <c r="L573" s="71" t="str">
        <f t="shared" si="102"/>
        <v xml:space="preserve"> </v>
      </c>
      <c r="M573" s="9">
        <f t="shared" si="100"/>
        <v>1.7200285525174758E-4</v>
      </c>
      <c r="N573" s="9">
        <f t="shared" si="97"/>
        <v>1.481914569959903E-4</v>
      </c>
      <c r="O573" s="71">
        <f t="shared" si="98"/>
        <v>1.2994352252296306E-4</v>
      </c>
      <c r="P573" s="2" t="s">
        <v>23</v>
      </c>
    </row>
    <row r="574" spans="2:16">
      <c r="B574" s="2" t="s">
        <v>1244</v>
      </c>
      <c r="C574" s="160">
        <v>217824.85000000003</v>
      </c>
      <c r="D574" s="2" t="s">
        <v>609</v>
      </c>
      <c r="E574" s="159" t="s">
        <v>685</v>
      </c>
      <c r="F574" s="71">
        <f t="shared" si="92"/>
        <v>6.8965093778969051E-4</v>
      </c>
      <c r="G574" s="71" t="str">
        <f t="shared" si="93"/>
        <v xml:space="preserve"> </v>
      </c>
      <c r="H574" s="71">
        <f t="shared" si="94"/>
        <v>1.058961377607934E-3</v>
      </c>
      <c r="I574" s="71" t="str">
        <f t="shared" si="95"/>
        <v xml:space="preserve"> </v>
      </c>
      <c r="J574" s="71" t="str">
        <f t="shared" si="96"/>
        <v xml:space="preserve"> </v>
      </c>
      <c r="K574" s="71" t="str">
        <f t="shared" si="102"/>
        <v xml:space="preserve"> </v>
      </c>
      <c r="L574" s="71" t="str">
        <f t="shared" si="102"/>
        <v xml:space="preserve"> </v>
      </c>
      <c r="M574" s="9">
        <f t="shared" si="100"/>
        <v>1.0528253637120816E-3</v>
      </c>
      <c r="N574" s="9">
        <f t="shared" si="97"/>
        <v>9.0707636441541932E-4</v>
      </c>
      <c r="O574" s="71">
        <f t="shared" si="98"/>
        <v>7.9538119388792921E-4</v>
      </c>
      <c r="P574" s="2" t="s">
        <v>23</v>
      </c>
    </row>
    <row r="575" spans="2:16">
      <c r="B575" s="2" t="s">
        <v>1245</v>
      </c>
      <c r="C575" s="160">
        <v>219246.97</v>
      </c>
      <c r="D575" s="2" t="s">
        <v>609</v>
      </c>
      <c r="E575" s="159" t="s">
        <v>685</v>
      </c>
      <c r="F575" s="71">
        <f t="shared" si="92"/>
        <v>6.9415348371890584E-4</v>
      </c>
      <c r="G575" s="71" t="str">
        <f t="shared" si="93"/>
        <v xml:space="preserve"> </v>
      </c>
      <c r="H575" s="71">
        <f t="shared" si="94"/>
        <v>1.0658750523072338E-3</v>
      </c>
      <c r="I575" s="71" t="str">
        <f t="shared" si="95"/>
        <v xml:space="preserve"> </v>
      </c>
      <c r="J575" s="71" t="str">
        <f t="shared" si="96"/>
        <v xml:space="preserve"> </v>
      </c>
      <c r="K575" s="71" t="str">
        <f t="shared" si="102"/>
        <v xml:space="preserve"> </v>
      </c>
      <c r="L575" s="71" t="str">
        <f t="shared" si="102"/>
        <v xml:space="preserve"> </v>
      </c>
      <c r="M575" s="9">
        <f t="shared" si="100"/>
        <v>1.0596989780230393E-3</v>
      </c>
      <c r="N575" s="9">
        <f t="shared" si="97"/>
        <v>9.129984226165953E-4</v>
      </c>
      <c r="O575" s="71">
        <f t="shared" si="98"/>
        <v>8.0057402429020827E-4</v>
      </c>
      <c r="P575" s="2" t="s">
        <v>23</v>
      </c>
    </row>
    <row r="576" spans="2:16">
      <c r="B576" s="2" t="s">
        <v>1246</v>
      </c>
      <c r="C576" s="160">
        <v>14519.080000000002</v>
      </c>
      <c r="D576" s="2" t="s">
        <v>609</v>
      </c>
      <c r="E576" s="159" t="s">
        <v>685</v>
      </c>
      <c r="F576" s="71">
        <f t="shared" si="92"/>
        <v>4.5968571252745212E-5</v>
      </c>
      <c r="G576" s="71" t="str">
        <f t="shared" si="93"/>
        <v xml:space="preserve"> </v>
      </c>
      <c r="H576" s="71">
        <f t="shared" si="94"/>
        <v>7.0584898639433483E-5</v>
      </c>
      <c r="I576" s="71" t="str">
        <f t="shared" si="95"/>
        <v xml:space="preserve"> </v>
      </c>
      <c r="J576" s="71" t="str">
        <f t="shared" si="96"/>
        <v xml:space="preserve"> </v>
      </c>
      <c r="K576" s="71" t="str">
        <f t="shared" si="102"/>
        <v xml:space="preserve"> </v>
      </c>
      <c r="L576" s="71" t="str">
        <f t="shared" si="102"/>
        <v xml:space="preserve"> </v>
      </c>
      <c r="M576" s="9">
        <f t="shared" si="100"/>
        <v>7.0175903629750275E-5</v>
      </c>
      <c r="N576" s="9">
        <f t="shared" si="97"/>
        <v>6.0461027752603183E-5</v>
      </c>
      <c r="O576" s="71">
        <f t="shared" si="98"/>
        <v>5.301600430141168E-5</v>
      </c>
      <c r="P576" s="2" t="s">
        <v>23</v>
      </c>
    </row>
    <row r="577" spans="2:16">
      <c r="B577" s="2" t="s">
        <v>1247</v>
      </c>
      <c r="C577" s="160">
        <v>25354.6</v>
      </c>
      <c r="D577" s="2" t="s">
        <v>609</v>
      </c>
      <c r="E577" s="159" t="s">
        <v>685</v>
      </c>
      <c r="F577" s="71">
        <f t="shared" si="92"/>
        <v>8.0274696240040946E-5</v>
      </c>
      <c r="G577" s="71" t="str">
        <f t="shared" si="93"/>
        <v xml:space="preserve"> </v>
      </c>
      <c r="H577" s="71">
        <f t="shared" si="94"/>
        <v>1.2326207108462659E-4</v>
      </c>
      <c r="I577" s="71" t="str">
        <f t="shared" si="95"/>
        <v xml:space="preserve"> </v>
      </c>
      <c r="J577" s="71" t="str">
        <f t="shared" si="96"/>
        <v xml:space="preserve"> </v>
      </c>
      <c r="K577" s="71" t="str">
        <f t="shared" si="102"/>
        <v xml:space="preserve"> </v>
      </c>
      <c r="L577" s="71" t="str">
        <f t="shared" si="102"/>
        <v xml:space="preserve"> </v>
      </c>
      <c r="M577" s="9">
        <f t="shared" si="100"/>
        <v>1.2254784505429174E-4</v>
      </c>
      <c r="N577" s="9">
        <f t="shared" si="97"/>
        <v>1.0558280374900837E-4</v>
      </c>
      <c r="O577" s="71">
        <f t="shared" si="98"/>
        <v>9.2581594884839292E-5</v>
      </c>
      <c r="P577" s="2" t="s">
        <v>23</v>
      </c>
    </row>
    <row r="578" spans="2:16">
      <c r="B578" s="2" t="s">
        <v>1248</v>
      </c>
      <c r="C578" s="160">
        <v>25926.92</v>
      </c>
      <c r="D578" s="2" t="s">
        <v>609</v>
      </c>
      <c r="E578" s="159" t="s">
        <v>685</v>
      </c>
      <c r="F578" s="71">
        <f t="shared" si="92"/>
        <v>8.2086707242072144E-5</v>
      </c>
      <c r="G578" s="71" t="str">
        <f t="shared" si="93"/>
        <v xml:space="preserve"> </v>
      </c>
      <c r="H578" s="71">
        <f t="shared" si="94"/>
        <v>1.2604442018590025E-4</v>
      </c>
      <c r="I578" s="71" t="str">
        <f t="shared" si="95"/>
        <v xml:space="preserve"> </v>
      </c>
      <c r="J578" s="71" t="str">
        <f t="shared" si="96"/>
        <v xml:space="preserve"> </v>
      </c>
      <c r="K578" s="71" t="str">
        <f t="shared" si="102"/>
        <v xml:space="preserve"> </v>
      </c>
      <c r="L578" s="71" t="str">
        <f t="shared" si="102"/>
        <v xml:space="preserve"> </v>
      </c>
      <c r="M578" s="9">
        <f t="shared" si="100"/>
        <v>1.2531407219577582E-4</v>
      </c>
      <c r="N578" s="9">
        <f t="shared" si="97"/>
        <v>1.0796608529325014E-4</v>
      </c>
      <c r="O578" s="71">
        <f t="shared" si="98"/>
        <v>9.4671404954195192E-5</v>
      </c>
      <c r="P578" s="2" t="s">
        <v>23</v>
      </c>
    </row>
    <row r="579" spans="2:16">
      <c r="B579" s="2" t="s">
        <v>1249</v>
      </c>
      <c r="C579" s="160">
        <v>27956.44</v>
      </c>
      <c r="D579" s="2" t="s">
        <v>609</v>
      </c>
      <c r="E579" s="159" t="s">
        <v>685</v>
      </c>
      <c r="F579" s="71">
        <f t="shared" ref="F579:F642" si="103">C579/$C$768</f>
        <v>8.8512330265629524E-5</v>
      </c>
      <c r="G579" s="71" t="str">
        <f t="shared" ref="G579:G642" si="104">IF($E579=$G$2,$C579/SUMIF($E:$E,$G$2,$C:$C)," ")</f>
        <v xml:space="preserve"> </v>
      </c>
      <c r="H579" s="71">
        <f t="shared" ref="H579:H642" si="105">IF($E579=$H$2,$C579/SUMIF($E:$E,$H$2,$C:$C)," ")</f>
        <v>1.3591098635171124E-4</v>
      </c>
      <c r="I579" s="71" t="str">
        <f t="shared" ref="I579:I642" si="106">IF($E579=$I$2,C579/SUMIF($E:$E,$I$2,$C:$C)," ")</f>
        <v xml:space="preserve"> </v>
      </c>
      <c r="J579" s="71" t="str">
        <f t="shared" ref="J579:J642" si="107">IF($E579=$J$2,C579/SUMIF($E:$E,$J$2,$C:$C)," ")</f>
        <v xml:space="preserve"> </v>
      </c>
      <c r="K579" s="71" t="str">
        <f t="shared" si="102"/>
        <v xml:space="preserve"> </v>
      </c>
      <c r="L579" s="71" t="str">
        <f t="shared" si="102"/>
        <v xml:space="preserve"> </v>
      </c>
      <c r="M579" s="9">
        <f t="shared" si="100"/>
        <v>1.3512346782791303E-4</v>
      </c>
      <c r="N579" s="9">
        <f t="shared" ref="N579:N642" si="108">C579/$G$785</f>
        <v>1.1641750680511337E-4</v>
      </c>
      <c r="O579" s="71">
        <f t="shared" si="98"/>
        <v>1.0208213903995001E-4</v>
      </c>
      <c r="P579" s="2" t="s">
        <v>23</v>
      </c>
    </row>
    <row r="580" spans="2:16">
      <c r="B580" s="2" t="s">
        <v>1250</v>
      </c>
      <c r="C580" s="160">
        <v>38083.22</v>
      </c>
      <c r="D580" s="2" t="s">
        <v>609</v>
      </c>
      <c r="E580" s="159" t="s">
        <v>685</v>
      </c>
      <c r="F580" s="71">
        <f t="shared" si="103"/>
        <v>1.2057452759430841E-4</v>
      </c>
      <c r="G580" s="71" t="str">
        <f t="shared" si="104"/>
        <v xml:space="preserve"> </v>
      </c>
      <c r="H580" s="71">
        <f t="shared" si="105"/>
        <v>1.8514260018976725E-4</v>
      </c>
      <c r="I580" s="71" t="str">
        <f t="shared" si="106"/>
        <v xml:space="preserve"> </v>
      </c>
      <c r="J580" s="71" t="str">
        <f t="shared" si="107"/>
        <v xml:space="preserve"> </v>
      </c>
      <c r="K580" s="71" t="str">
        <f t="shared" si="102"/>
        <v xml:space="preserve"> </v>
      </c>
      <c r="L580" s="71" t="str">
        <f t="shared" si="102"/>
        <v xml:space="preserve"> </v>
      </c>
      <c r="M580" s="9">
        <f t="shared" si="100"/>
        <v>1.8406981548628275E-4</v>
      </c>
      <c r="N580" s="9">
        <f t="shared" si="108"/>
        <v>1.5858791475275929E-4</v>
      </c>
      <c r="O580" s="71">
        <f t="shared" ref="O580:O643" si="109">C580/$G$787</f>
        <v>1.3905978583571461E-4</v>
      </c>
      <c r="P580" s="2" t="s">
        <v>23</v>
      </c>
    </row>
    <row r="581" spans="2:16">
      <c r="B581" s="2" t="s">
        <v>1251</v>
      </c>
      <c r="C581" s="160">
        <v>81890.750000000015</v>
      </c>
      <c r="D581" s="2" t="s">
        <v>609</v>
      </c>
      <c r="E581" s="159" t="s">
        <v>685</v>
      </c>
      <c r="F581" s="71">
        <f t="shared" si="103"/>
        <v>2.5927267955791591E-4</v>
      </c>
      <c r="G581" s="71" t="str">
        <f t="shared" si="104"/>
        <v xml:space="preserve"> </v>
      </c>
      <c r="H581" s="71">
        <f t="shared" si="105"/>
        <v>3.9811408768718046E-4</v>
      </c>
      <c r="I581" s="71" t="str">
        <f t="shared" si="106"/>
        <v xml:space="preserve"> </v>
      </c>
      <c r="J581" s="71" t="str">
        <f t="shared" si="107"/>
        <v xml:space="preserve"> </v>
      </c>
      <c r="K581" s="71" t="str">
        <f t="shared" si="102"/>
        <v xml:space="preserve"> </v>
      </c>
      <c r="L581" s="71" t="str">
        <f t="shared" si="102"/>
        <v xml:space="preserve"> </v>
      </c>
      <c r="M581" s="9">
        <f t="shared" si="100"/>
        <v>3.958072674141869E-4</v>
      </c>
      <c r="N581" s="9">
        <f t="shared" si="108"/>
        <v>3.4101326726152686E-4</v>
      </c>
      <c r="O581" s="71">
        <f t="shared" si="109"/>
        <v>2.9902172549816025E-4</v>
      </c>
      <c r="P581" s="2" t="s">
        <v>23</v>
      </c>
    </row>
    <row r="582" spans="2:16">
      <c r="B582" s="2" t="s">
        <v>1252</v>
      </c>
      <c r="C582" s="160">
        <v>51493.749999999993</v>
      </c>
      <c r="D582" s="2" t="s">
        <v>609</v>
      </c>
      <c r="E582" s="159" t="s">
        <v>685</v>
      </c>
      <c r="F582" s="71">
        <f t="shared" si="103"/>
        <v>1.6303334067627206E-4</v>
      </c>
      <c r="G582" s="71" t="str">
        <f t="shared" si="104"/>
        <v xml:space="preserve"> </v>
      </c>
      <c r="H582" s="71">
        <f t="shared" si="105"/>
        <v>2.5033825313410543E-4</v>
      </c>
      <c r="I582" s="71" t="str">
        <f t="shared" si="106"/>
        <v xml:space="preserve"> </v>
      </c>
      <c r="J582" s="71" t="str">
        <f t="shared" si="107"/>
        <v xml:space="preserve"> </v>
      </c>
      <c r="K582" s="71" t="str">
        <f t="shared" si="102"/>
        <v xml:space="preserve"> </v>
      </c>
      <c r="L582" s="71" t="str">
        <f t="shared" si="102"/>
        <v xml:space="preserve"> </v>
      </c>
      <c r="M582" s="9">
        <f t="shared" si="100"/>
        <v>2.4888770070379478E-4</v>
      </c>
      <c r="N582" s="9">
        <f t="shared" si="108"/>
        <v>2.1443266707226694E-4</v>
      </c>
      <c r="O582" s="71">
        <f t="shared" si="109"/>
        <v>1.8802795159857355E-4</v>
      </c>
      <c r="P582" s="2" t="s">
        <v>23</v>
      </c>
    </row>
    <row r="583" spans="2:16">
      <c r="B583" s="2" t="s">
        <v>1253</v>
      </c>
      <c r="C583" s="160">
        <v>115955.42</v>
      </c>
      <c r="D583" s="2" t="s">
        <v>609</v>
      </c>
      <c r="E583" s="159" t="s">
        <v>685</v>
      </c>
      <c r="F583" s="71">
        <f t="shared" si="103"/>
        <v>3.6712415569113173E-4</v>
      </c>
      <c r="G583" s="71" t="str">
        <f t="shared" si="104"/>
        <v xml:space="preserve"> </v>
      </c>
      <c r="H583" s="71">
        <f t="shared" si="105"/>
        <v>5.6372039877133657E-4</v>
      </c>
      <c r="I583" s="71" t="str">
        <f t="shared" si="106"/>
        <v xml:space="preserve"> </v>
      </c>
      <c r="J583" s="71" t="str">
        <f t="shared" si="107"/>
        <v xml:space="preserve"> </v>
      </c>
      <c r="K583" s="71" t="str">
        <f t="shared" ref="K583:L602" si="110">IF($E583=$K$2,$C583/SUMIF($E:$E,$K$2,$C:$C)," ")</f>
        <v xml:space="preserve"> </v>
      </c>
      <c r="L583" s="71" t="str">
        <f t="shared" si="110"/>
        <v xml:space="preserve"> </v>
      </c>
      <c r="M583" s="9">
        <f t="shared" si="100"/>
        <v>5.6045399427974896E-4</v>
      </c>
      <c r="N583" s="9">
        <f t="shared" si="108"/>
        <v>4.8286694933045049E-4</v>
      </c>
      <c r="O583" s="71">
        <f t="shared" si="109"/>
        <v>4.2340789123635912E-4</v>
      </c>
      <c r="P583" s="2" t="s">
        <v>23</v>
      </c>
    </row>
    <row r="584" spans="2:16">
      <c r="B584" s="2" t="s">
        <v>1254</v>
      </c>
      <c r="C584" s="160">
        <v>42672.01</v>
      </c>
      <c r="D584" s="2" t="s">
        <v>609</v>
      </c>
      <c r="E584" s="159" t="s">
        <v>685</v>
      </c>
      <c r="F584" s="71">
        <f t="shared" si="103"/>
        <v>1.3510300461068168E-4</v>
      </c>
      <c r="G584" s="71" t="str">
        <f t="shared" si="104"/>
        <v xml:space="preserve"> </v>
      </c>
      <c r="H584" s="71">
        <f t="shared" si="105"/>
        <v>2.0745112642060599E-4</v>
      </c>
      <c r="I584" s="71" t="str">
        <f t="shared" si="106"/>
        <v xml:space="preserve"> </v>
      </c>
      <c r="J584" s="71" t="str">
        <f t="shared" si="107"/>
        <v xml:space="preserve"> </v>
      </c>
      <c r="K584" s="71" t="str">
        <f t="shared" si="110"/>
        <v xml:space="preserve"> </v>
      </c>
      <c r="L584" s="71" t="str">
        <f t="shared" si="110"/>
        <v xml:space="preserve"> </v>
      </c>
      <c r="M584" s="9">
        <f t="shared" si="100"/>
        <v>2.0624907786497077E-4</v>
      </c>
      <c r="N584" s="9">
        <f t="shared" si="108"/>
        <v>1.7769676734816258E-4</v>
      </c>
      <c r="O584" s="71">
        <f t="shared" si="109"/>
        <v>1.558156209422279E-4</v>
      </c>
      <c r="P584" s="2" t="s">
        <v>23</v>
      </c>
    </row>
    <row r="585" spans="2:16">
      <c r="B585" s="2" t="s">
        <v>1255</v>
      </c>
      <c r="C585" s="160">
        <v>34879.279999999999</v>
      </c>
      <c r="D585" s="2" t="s">
        <v>609</v>
      </c>
      <c r="E585" s="159" t="s">
        <v>685</v>
      </c>
      <c r="F585" s="71">
        <f t="shared" si="103"/>
        <v>1.1043059669927095E-4</v>
      </c>
      <c r="G585" s="71" t="str">
        <f t="shared" si="104"/>
        <v xml:space="preserve"> </v>
      </c>
      <c r="H585" s="71">
        <f t="shared" si="105"/>
        <v>1.6956655954898102E-4</v>
      </c>
      <c r="I585" s="71" t="str">
        <f t="shared" si="106"/>
        <v xml:space="preserve"> </v>
      </c>
      <c r="J585" s="71" t="str">
        <f t="shared" si="107"/>
        <v xml:space="preserve"> </v>
      </c>
      <c r="K585" s="71" t="str">
        <f t="shared" si="110"/>
        <v xml:space="preserve"> </v>
      </c>
      <c r="L585" s="71" t="str">
        <f t="shared" si="110"/>
        <v xml:space="preserve"> </v>
      </c>
      <c r="M585" s="9">
        <f t="shared" si="100"/>
        <v>1.6858402818601976E-4</v>
      </c>
      <c r="N585" s="9">
        <f t="shared" si="108"/>
        <v>1.4524591889230012E-4</v>
      </c>
      <c r="O585" s="71">
        <f t="shared" si="109"/>
        <v>1.2736069079515659E-4</v>
      </c>
      <c r="P585" s="2" t="s">
        <v>23</v>
      </c>
    </row>
    <row r="586" spans="2:16">
      <c r="B586" s="2" t="s">
        <v>1256</v>
      </c>
      <c r="C586" s="160">
        <v>27765.11</v>
      </c>
      <c r="D586" s="2" t="s">
        <v>609</v>
      </c>
      <c r="E586" s="159" t="s">
        <v>685</v>
      </c>
      <c r="F586" s="71">
        <f t="shared" si="103"/>
        <v>8.7906564146992002E-5</v>
      </c>
      <c r="G586" s="71" t="str">
        <f t="shared" si="104"/>
        <v xml:space="preserve"> </v>
      </c>
      <c r="H586" s="71">
        <f t="shared" si="105"/>
        <v>1.3498083040128721E-4</v>
      </c>
      <c r="I586" s="71" t="str">
        <f t="shared" si="106"/>
        <v xml:space="preserve"> </v>
      </c>
      <c r="J586" s="71" t="str">
        <f t="shared" si="107"/>
        <v xml:space="preserve"> </v>
      </c>
      <c r="K586" s="71" t="str">
        <f t="shared" si="110"/>
        <v xml:space="preserve"> </v>
      </c>
      <c r="L586" s="71" t="str">
        <f t="shared" si="110"/>
        <v xml:space="preserve"> </v>
      </c>
      <c r="M586" s="9">
        <f t="shared" si="100"/>
        <v>1.3419870154509898E-4</v>
      </c>
      <c r="N586" s="9">
        <f t="shared" si="108"/>
        <v>1.1562076152649342E-4</v>
      </c>
      <c r="O586" s="71">
        <f t="shared" si="109"/>
        <v>1.0138350303112652E-4</v>
      </c>
      <c r="P586" s="2" t="s">
        <v>23</v>
      </c>
    </row>
    <row r="587" spans="2:16">
      <c r="B587" s="2" t="s">
        <v>1257</v>
      </c>
      <c r="C587" s="160">
        <v>17659.000000000004</v>
      </c>
      <c r="D587" s="2" t="s">
        <v>609</v>
      </c>
      <c r="E587" s="159" t="s">
        <v>685</v>
      </c>
      <c r="F587" s="71">
        <f t="shared" si="103"/>
        <v>5.5909809695395838E-5</v>
      </c>
      <c r="G587" s="71" t="str">
        <f t="shared" si="104"/>
        <v xml:space="preserve"> </v>
      </c>
      <c r="H587" s="71">
        <f t="shared" si="105"/>
        <v>8.5849704325188379E-5</v>
      </c>
      <c r="I587" s="71" t="str">
        <f t="shared" si="106"/>
        <v xml:space="preserve"> </v>
      </c>
      <c r="J587" s="71" t="str">
        <f t="shared" si="107"/>
        <v xml:space="preserve"> </v>
      </c>
      <c r="K587" s="71" t="str">
        <f t="shared" si="110"/>
        <v xml:space="preserve"> </v>
      </c>
      <c r="L587" s="71" t="str">
        <f t="shared" si="110"/>
        <v xml:space="preserve"> </v>
      </c>
      <c r="M587" s="9">
        <f t="shared" si="100"/>
        <v>8.5352259385426649E-5</v>
      </c>
      <c r="N587" s="9">
        <f t="shared" si="108"/>
        <v>7.3536428553546066E-5</v>
      </c>
      <c r="O587" s="71">
        <f t="shared" si="109"/>
        <v>6.4481332147672506E-5</v>
      </c>
      <c r="P587" s="2" t="s">
        <v>23</v>
      </c>
    </row>
    <row r="588" spans="2:16">
      <c r="B588" s="2" t="s">
        <v>1258</v>
      </c>
      <c r="C588" s="160">
        <v>36498.370000000003</v>
      </c>
      <c r="D588" s="2" t="s">
        <v>609</v>
      </c>
      <c r="E588" s="159" t="s">
        <v>685</v>
      </c>
      <c r="F588" s="71">
        <f t="shared" si="103"/>
        <v>1.1555676543927428E-4</v>
      </c>
      <c r="G588" s="71" t="str">
        <f t="shared" si="104"/>
        <v xml:space="preserve"> </v>
      </c>
      <c r="H588" s="71">
        <f t="shared" si="105"/>
        <v>1.7743780921067589E-4</v>
      </c>
      <c r="I588" s="71" t="str">
        <f t="shared" si="106"/>
        <v xml:space="preserve"> </v>
      </c>
      <c r="J588" s="71" t="str">
        <f t="shared" si="107"/>
        <v xml:space="preserve"> </v>
      </c>
      <c r="K588" s="71" t="str">
        <f t="shared" si="110"/>
        <v xml:space="preserve"> </v>
      </c>
      <c r="L588" s="71" t="str">
        <f t="shared" si="110"/>
        <v xml:space="preserve"> </v>
      </c>
      <c r="M588" s="9">
        <f t="shared" si="100"/>
        <v>1.7640966891586577E-4</v>
      </c>
      <c r="N588" s="9">
        <f t="shared" si="108"/>
        <v>1.5198820872223167E-4</v>
      </c>
      <c r="O588" s="71">
        <f t="shared" si="109"/>
        <v>1.3327275150453851E-4</v>
      </c>
      <c r="P588" s="2" t="s">
        <v>23</v>
      </c>
    </row>
    <row r="589" spans="2:16">
      <c r="B589" s="2" t="s">
        <v>1259</v>
      </c>
      <c r="C589" s="160">
        <v>60762.680000000008</v>
      </c>
      <c r="D589" s="2" t="s">
        <v>609</v>
      </c>
      <c r="E589" s="159" t="s">
        <v>685</v>
      </c>
      <c r="F589" s="71">
        <f t="shared" si="103"/>
        <v>1.9237951613241037E-4</v>
      </c>
      <c r="G589" s="71" t="str">
        <f t="shared" si="104"/>
        <v xml:space="preserve"> </v>
      </c>
      <c r="H589" s="71">
        <f t="shared" si="105"/>
        <v>2.9539940608222645E-4</v>
      </c>
      <c r="I589" s="71" t="str">
        <f t="shared" si="106"/>
        <v xml:space="preserve"> </v>
      </c>
      <c r="J589" s="71" t="str">
        <f t="shared" si="107"/>
        <v xml:space="preserve"> </v>
      </c>
      <c r="K589" s="71" t="str">
        <f t="shared" si="110"/>
        <v xml:space="preserve"> </v>
      </c>
      <c r="L589" s="71" t="str">
        <f t="shared" si="110"/>
        <v xml:space="preserve"> </v>
      </c>
      <c r="M589" s="9">
        <f t="shared" si="100"/>
        <v>2.9368775266513822E-4</v>
      </c>
      <c r="N589" s="9">
        <f t="shared" si="108"/>
        <v>2.5303077617883134E-4</v>
      </c>
      <c r="O589" s="71">
        <f t="shared" si="109"/>
        <v>2.2187318371723978E-4</v>
      </c>
      <c r="P589" s="2" t="s">
        <v>23</v>
      </c>
    </row>
    <row r="590" spans="2:16">
      <c r="B590" s="2" t="s">
        <v>1260</v>
      </c>
      <c r="C590" s="160">
        <v>69736.960000000006</v>
      </c>
      <c r="D590" s="2" t="s">
        <v>609</v>
      </c>
      <c r="E590" s="159" t="s">
        <v>685</v>
      </c>
      <c r="F590" s="71">
        <f t="shared" si="103"/>
        <v>2.207928060669025E-4</v>
      </c>
      <c r="G590" s="71" t="str">
        <f t="shared" si="104"/>
        <v xml:space="preserve"> </v>
      </c>
      <c r="H590" s="71">
        <f t="shared" si="105"/>
        <v>3.3902811011594588E-4</v>
      </c>
      <c r="I590" s="71" t="str">
        <f t="shared" si="106"/>
        <v xml:space="preserve"> </v>
      </c>
      <c r="J590" s="71" t="str">
        <f t="shared" si="107"/>
        <v xml:space="preserve"> </v>
      </c>
      <c r="K590" s="71" t="str">
        <f t="shared" si="110"/>
        <v xml:space="preserve"> </v>
      </c>
      <c r="L590" s="71" t="str">
        <f t="shared" si="110"/>
        <v xml:space="preserve"> </v>
      </c>
      <c r="M590" s="9">
        <f t="shared" ref="M590:M653" si="111">C590/$G$783</f>
        <v>3.3706365585090448E-4</v>
      </c>
      <c r="N590" s="9">
        <f t="shared" si="108"/>
        <v>2.9040189006067726E-4</v>
      </c>
      <c r="O590" s="71">
        <f t="shared" si="109"/>
        <v>2.5464250980966938E-4</v>
      </c>
      <c r="P590" s="2" t="s">
        <v>23</v>
      </c>
    </row>
    <row r="591" spans="2:16">
      <c r="B591" s="2" t="s">
        <v>1261</v>
      </c>
      <c r="C591" s="160">
        <v>51293.329999999994</v>
      </c>
      <c r="D591" s="2" t="s">
        <v>609</v>
      </c>
      <c r="E591" s="159" t="s">
        <v>685</v>
      </c>
      <c r="F591" s="71">
        <f t="shared" si="103"/>
        <v>1.6239879488890295E-4</v>
      </c>
      <c r="G591" s="71" t="str">
        <f t="shared" si="104"/>
        <v xml:space="preserve"> </v>
      </c>
      <c r="H591" s="71">
        <f t="shared" si="105"/>
        <v>2.4936390590374953E-4</v>
      </c>
      <c r="I591" s="71" t="str">
        <f t="shared" si="106"/>
        <v xml:space="preserve"> </v>
      </c>
      <c r="J591" s="71" t="str">
        <f t="shared" si="107"/>
        <v xml:space="preserve"> </v>
      </c>
      <c r="K591" s="71" t="str">
        <f t="shared" si="110"/>
        <v xml:space="preserve"> </v>
      </c>
      <c r="L591" s="71" t="str">
        <f t="shared" si="110"/>
        <v xml:space="preserve"> </v>
      </c>
      <c r="M591" s="9">
        <f t="shared" si="111"/>
        <v>2.4791899920166967E-4</v>
      </c>
      <c r="N591" s="9">
        <f t="shared" si="108"/>
        <v>2.1359806879316269E-4</v>
      </c>
      <c r="O591" s="71">
        <f t="shared" si="109"/>
        <v>1.8729612371539575E-4</v>
      </c>
      <c r="P591" s="2" t="s">
        <v>23</v>
      </c>
    </row>
    <row r="592" spans="2:16">
      <c r="B592" s="2" t="s">
        <v>1262</v>
      </c>
      <c r="C592" s="160">
        <v>37731.850000000006</v>
      </c>
      <c r="D592" s="2" t="s">
        <v>609</v>
      </c>
      <c r="E592" s="159" t="s">
        <v>685</v>
      </c>
      <c r="F592" s="71">
        <f t="shared" si="103"/>
        <v>1.1946206200550548E-4</v>
      </c>
      <c r="G592" s="71" t="str">
        <f t="shared" si="104"/>
        <v xml:space="preserve"> </v>
      </c>
      <c r="H592" s="71">
        <f t="shared" si="105"/>
        <v>1.834344054670343E-4</v>
      </c>
      <c r="I592" s="71" t="str">
        <f t="shared" si="106"/>
        <v xml:space="preserve"> </v>
      </c>
      <c r="J592" s="71" t="str">
        <f t="shared" si="107"/>
        <v xml:space="preserve"> </v>
      </c>
      <c r="K592" s="71" t="str">
        <f t="shared" si="110"/>
        <v xml:space="preserve"> </v>
      </c>
      <c r="L592" s="71" t="str">
        <f t="shared" si="110"/>
        <v xml:space="preserve"> </v>
      </c>
      <c r="M592" s="9">
        <f t="shared" si="111"/>
        <v>1.8237151867557676E-4</v>
      </c>
      <c r="N592" s="9">
        <f t="shared" si="108"/>
        <v>1.5712472346781343E-4</v>
      </c>
      <c r="O592" s="71">
        <f t="shared" si="109"/>
        <v>1.3777676835586143E-4</v>
      </c>
      <c r="P592" s="2" t="s">
        <v>23</v>
      </c>
    </row>
    <row r="593" spans="2:16">
      <c r="B593" s="2" t="s">
        <v>1263</v>
      </c>
      <c r="C593" s="160">
        <v>26917.01</v>
      </c>
      <c r="D593" s="2" t="s">
        <v>609</v>
      </c>
      <c r="E593" s="159" t="s">
        <v>685</v>
      </c>
      <c r="F593" s="71">
        <f t="shared" si="103"/>
        <v>8.5221411556094139E-5</v>
      </c>
      <c r="G593" s="71" t="str">
        <f t="shared" si="104"/>
        <v xml:space="preserve"> </v>
      </c>
      <c r="H593" s="71">
        <f t="shared" si="105"/>
        <v>1.308577693990678E-4</v>
      </c>
      <c r="I593" s="71" t="str">
        <f t="shared" si="106"/>
        <v xml:space="preserve"> </v>
      </c>
      <c r="J593" s="71" t="str">
        <f t="shared" si="107"/>
        <v xml:space="preserve"> </v>
      </c>
      <c r="K593" s="71" t="str">
        <f t="shared" si="110"/>
        <v xml:space="preserve"> </v>
      </c>
      <c r="L593" s="71" t="str">
        <f t="shared" si="110"/>
        <v xml:space="preserve"> </v>
      </c>
      <c r="M593" s="9">
        <f t="shared" si="111"/>
        <v>1.3009953108330722E-4</v>
      </c>
      <c r="N593" s="9">
        <f t="shared" si="108"/>
        <v>1.1208906408857153E-4</v>
      </c>
      <c r="O593" s="71">
        <f t="shared" si="109"/>
        <v>9.8286690199457605E-5</v>
      </c>
      <c r="P593" s="2" t="s">
        <v>23</v>
      </c>
    </row>
    <row r="594" spans="2:16">
      <c r="B594" s="2" t="s">
        <v>1264</v>
      </c>
      <c r="C594" s="160">
        <v>76624.25</v>
      </c>
      <c r="D594" s="2" t="s">
        <v>609</v>
      </c>
      <c r="E594" s="159" t="s">
        <v>685</v>
      </c>
      <c r="F594" s="71">
        <f t="shared" si="103"/>
        <v>2.4259851835055403E-4</v>
      </c>
      <c r="G594" s="71" t="str">
        <f t="shared" si="104"/>
        <v xml:space="preserve"> </v>
      </c>
      <c r="H594" s="71">
        <f t="shared" si="105"/>
        <v>3.7251085603031396E-4</v>
      </c>
      <c r="I594" s="71" t="str">
        <f t="shared" si="106"/>
        <v xml:space="preserve"> </v>
      </c>
      <c r="J594" s="71" t="str">
        <f t="shared" si="107"/>
        <v xml:space="preserve"> </v>
      </c>
      <c r="K594" s="71" t="str">
        <f t="shared" si="110"/>
        <v xml:space="preserve"> </v>
      </c>
      <c r="L594" s="71" t="str">
        <f t="shared" si="110"/>
        <v xml:space="preserve"> </v>
      </c>
      <c r="M594" s="9">
        <f t="shared" si="111"/>
        <v>3.7035239035130961E-4</v>
      </c>
      <c r="N594" s="9">
        <f t="shared" si="108"/>
        <v>3.1908226318557402E-4</v>
      </c>
      <c r="O594" s="71">
        <f t="shared" si="109"/>
        <v>2.7979125175923292E-4</v>
      </c>
      <c r="P594" s="2" t="s">
        <v>23</v>
      </c>
    </row>
    <row r="595" spans="2:16">
      <c r="B595" s="2" t="s">
        <v>1265</v>
      </c>
      <c r="C595" s="160">
        <v>30832.099999999995</v>
      </c>
      <c r="D595" s="2" t="s">
        <v>609</v>
      </c>
      <c r="E595" s="159" t="s">
        <v>685</v>
      </c>
      <c r="F595" s="71">
        <f t="shared" si="103"/>
        <v>9.7616900362954489E-5</v>
      </c>
      <c r="G595" s="71" t="str">
        <f t="shared" si="104"/>
        <v xml:space="preserve"> </v>
      </c>
      <c r="H595" s="71">
        <f t="shared" si="105"/>
        <v>1.4989108492692902E-4</v>
      </c>
      <c r="I595" s="71" t="str">
        <f t="shared" si="106"/>
        <v xml:space="preserve"> </v>
      </c>
      <c r="J595" s="71" t="str">
        <f t="shared" si="107"/>
        <v xml:space="preserve"> </v>
      </c>
      <c r="K595" s="71" t="str">
        <f t="shared" si="110"/>
        <v xml:space="preserve"> </v>
      </c>
      <c r="L595" s="71" t="str">
        <f t="shared" si="110"/>
        <v xml:space="preserve"> </v>
      </c>
      <c r="M595" s="9">
        <f t="shared" si="111"/>
        <v>1.4902256054122044E-4</v>
      </c>
      <c r="N595" s="9">
        <f t="shared" si="108"/>
        <v>1.2839246383180176E-4</v>
      </c>
      <c r="O595" s="71">
        <f t="shared" si="109"/>
        <v>1.1258252907357454E-4</v>
      </c>
      <c r="P595" s="2" t="s">
        <v>23</v>
      </c>
    </row>
    <row r="596" spans="2:16">
      <c r="B596" s="2" t="s">
        <v>1266</v>
      </c>
      <c r="C596" s="160">
        <v>15971.36</v>
      </c>
      <c r="D596" s="2" t="s">
        <v>609</v>
      </c>
      <c r="E596" s="159" t="s">
        <v>685</v>
      </c>
      <c r="F596" s="71">
        <f t="shared" si="103"/>
        <v>5.0566606159842409E-5</v>
      </c>
      <c r="G596" s="71" t="str">
        <f t="shared" si="104"/>
        <v xml:space="preserve"> </v>
      </c>
      <c r="H596" s="71">
        <f t="shared" si="105"/>
        <v>7.7645196991400439E-5</v>
      </c>
      <c r="I596" s="71" t="str">
        <f t="shared" si="106"/>
        <v xml:space="preserve"> </v>
      </c>
      <c r="J596" s="71" t="str">
        <f t="shared" si="107"/>
        <v xml:space="preserve"> </v>
      </c>
      <c r="K596" s="71" t="str">
        <f t="shared" si="110"/>
        <v xml:space="preserve"> </v>
      </c>
      <c r="L596" s="71" t="str">
        <f t="shared" si="110"/>
        <v xml:space="preserve"> </v>
      </c>
      <c r="M596" s="9">
        <f t="shared" si="111"/>
        <v>7.7195292001700403E-5</v>
      </c>
      <c r="N596" s="9">
        <f t="shared" si="108"/>
        <v>6.6508679627553285E-5</v>
      </c>
      <c r="O596" s="71">
        <f t="shared" si="109"/>
        <v>5.8318963078886158E-5</v>
      </c>
      <c r="P596" s="2" t="s">
        <v>23</v>
      </c>
    </row>
    <row r="597" spans="2:16">
      <c r="B597" s="2" t="s">
        <v>1267</v>
      </c>
      <c r="C597" s="160">
        <v>22104.84</v>
      </c>
      <c r="D597" s="2" t="s">
        <v>609</v>
      </c>
      <c r="E597" s="159" t="s">
        <v>685</v>
      </c>
      <c r="F597" s="71">
        <f t="shared" si="103"/>
        <v>6.99856955516832E-5</v>
      </c>
      <c r="G597" s="71" t="str">
        <f t="shared" si="104"/>
        <v xml:space="preserve"> </v>
      </c>
      <c r="H597" s="71">
        <f t="shared" si="105"/>
        <v>1.0746327527921155E-4</v>
      </c>
      <c r="I597" s="71" t="str">
        <f t="shared" si="106"/>
        <v xml:space="preserve"> </v>
      </c>
      <c r="J597" s="71" t="str">
        <f t="shared" si="107"/>
        <v xml:space="preserve"> </v>
      </c>
      <c r="K597" s="71" t="str">
        <f t="shared" si="110"/>
        <v xml:space="preserve"> </v>
      </c>
      <c r="L597" s="71" t="str">
        <f t="shared" si="110"/>
        <v xml:space="preserve"> </v>
      </c>
      <c r="M597" s="9">
        <f t="shared" si="111"/>
        <v>1.0684059331521342E-4</v>
      </c>
      <c r="N597" s="9">
        <f t="shared" si="108"/>
        <v>9.2050002114931034E-5</v>
      </c>
      <c r="O597" s="71">
        <f t="shared" si="109"/>
        <v>8.0715189428119202E-5</v>
      </c>
      <c r="P597" s="2" t="s">
        <v>23</v>
      </c>
    </row>
    <row r="598" spans="2:16">
      <c r="B598" s="2" t="s">
        <v>1268</v>
      </c>
      <c r="C598" s="160">
        <v>45049.079999999994</v>
      </c>
      <c r="D598" s="2" t="s">
        <v>609</v>
      </c>
      <c r="E598" s="159" t="s">
        <v>685</v>
      </c>
      <c r="F598" s="71">
        <f t="shared" si="103"/>
        <v>1.4262899879679834E-4</v>
      </c>
      <c r="G598" s="71" t="str">
        <f t="shared" si="104"/>
        <v xml:space="preserve"> </v>
      </c>
      <c r="H598" s="71">
        <f t="shared" si="105"/>
        <v>2.1900731627621926E-4</v>
      </c>
      <c r="I598" s="71" t="str">
        <f t="shared" si="106"/>
        <v xml:space="preserve"> </v>
      </c>
      <c r="J598" s="71" t="str">
        <f t="shared" si="107"/>
        <v xml:space="preserve"> </v>
      </c>
      <c r="K598" s="71" t="str">
        <f t="shared" si="110"/>
        <v xml:space="preserve"> </v>
      </c>
      <c r="L598" s="71" t="str">
        <f t="shared" si="110"/>
        <v xml:space="preserve"> </v>
      </c>
      <c r="M598" s="9">
        <f t="shared" si="111"/>
        <v>2.177383068823169E-4</v>
      </c>
      <c r="N598" s="9">
        <f t="shared" si="108"/>
        <v>1.8759547272342603E-4</v>
      </c>
      <c r="O598" s="71">
        <f t="shared" si="109"/>
        <v>1.6449542388737015E-4</v>
      </c>
      <c r="P598" s="2" t="s">
        <v>23</v>
      </c>
    </row>
    <row r="599" spans="2:16">
      <c r="B599" s="2" t="s">
        <v>1269</v>
      </c>
      <c r="C599" s="160">
        <v>17118.43</v>
      </c>
      <c r="D599" s="2" t="s">
        <v>609</v>
      </c>
      <c r="E599" s="159" t="s">
        <v>685</v>
      </c>
      <c r="F599" s="71">
        <f t="shared" si="103"/>
        <v>5.4198321738714242E-5</v>
      </c>
      <c r="G599" s="71" t="str">
        <f t="shared" si="104"/>
        <v xml:space="preserve"> </v>
      </c>
      <c r="H599" s="71">
        <f t="shared" si="105"/>
        <v>8.3221708704424608E-5</v>
      </c>
      <c r="I599" s="71" t="str">
        <f t="shared" si="106"/>
        <v xml:space="preserve"> </v>
      </c>
      <c r="J599" s="71" t="str">
        <f t="shared" si="107"/>
        <v xml:space="preserve"> </v>
      </c>
      <c r="K599" s="71" t="str">
        <f t="shared" si="110"/>
        <v xml:space="preserve"> </v>
      </c>
      <c r="L599" s="71" t="str">
        <f t="shared" si="110"/>
        <v xml:space="preserve"> </v>
      </c>
      <c r="M599" s="9">
        <f t="shared" si="111"/>
        <v>8.2739491343296258E-5</v>
      </c>
      <c r="N599" s="9">
        <f t="shared" si="108"/>
        <v>7.1285361834978164E-5</v>
      </c>
      <c r="O599" s="71">
        <f t="shared" si="109"/>
        <v>6.2507456292920402E-5</v>
      </c>
      <c r="P599" s="2" t="s">
        <v>23</v>
      </c>
    </row>
    <row r="600" spans="2:16">
      <c r="B600" s="2" t="s">
        <v>1270</v>
      </c>
      <c r="C600" s="160">
        <v>42508.880000000005</v>
      </c>
      <c r="D600" s="2" t="s">
        <v>609</v>
      </c>
      <c r="E600" s="159" t="s">
        <v>685</v>
      </c>
      <c r="F600" s="71">
        <f t="shared" si="103"/>
        <v>1.3458652195279564E-4</v>
      </c>
      <c r="G600" s="71" t="str">
        <f t="shared" si="104"/>
        <v xml:space="preserve"> </v>
      </c>
      <c r="H600" s="71">
        <f t="shared" si="105"/>
        <v>2.0665806553003645E-4</v>
      </c>
      <c r="I600" s="71" t="str">
        <f t="shared" si="106"/>
        <v xml:space="preserve"> </v>
      </c>
      <c r="J600" s="71" t="str">
        <f t="shared" si="107"/>
        <v xml:space="preserve"> </v>
      </c>
      <c r="K600" s="71" t="str">
        <f t="shared" si="110"/>
        <v xml:space="preserve"> </v>
      </c>
      <c r="L600" s="71" t="str">
        <f t="shared" si="110"/>
        <v xml:space="preserve"> </v>
      </c>
      <c r="M600" s="9">
        <f t="shared" si="111"/>
        <v>2.0546061226252757E-4</v>
      </c>
      <c r="N600" s="9">
        <f t="shared" si="108"/>
        <v>1.7701745382021989E-4</v>
      </c>
      <c r="O600" s="71">
        <f t="shared" si="109"/>
        <v>1.5521995642480053E-4</v>
      </c>
      <c r="P600" s="2" t="s">
        <v>23</v>
      </c>
    </row>
    <row r="601" spans="2:16">
      <c r="B601" s="2" t="s">
        <v>1271</v>
      </c>
      <c r="C601" s="160">
        <v>63530.05</v>
      </c>
      <c r="D601" s="2" t="s">
        <v>609</v>
      </c>
      <c r="E601" s="159" t="s">
        <v>685</v>
      </c>
      <c r="F601" s="71">
        <f t="shared" si="103"/>
        <v>2.0114123140828937E-4</v>
      </c>
      <c r="G601" s="71" t="str">
        <f t="shared" si="104"/>
        <v xml:space="preserve"> </v>
      </c>
      <c r="H601" s="71">
        <f t="shared" si="105"/>
        <v>3.0885304990454913E-4</v>
      </c>
      <c r="I601" s="71" t="str">
        <f t="shared" si="106"/>
        <v xml:space="preserve"> </v>
      </c>
      <c r="J601" s="71" t="str">
        <f t="shared" si="107"/>
        <v xml:space="preserve"> </v>
      </c>
      <c r="K601" s="71" t="str">
        <f t="shared" si="110"/>
        <v xml:space="preserve"> </v>
      </c>
      <c r="L601" s="71" t="str">
        <f t="shared" si="110"/>
        <v xml:space="preserve"> </v>
      </c>
      <c r="M601" s="9">
        <f t="shared" si="111"/>
        <v>3.0706344109910657E-4</v>
      </c>
      <c r="N601" s="9">
        <f t="shared" si="108"/>
        <v>2.6455478695442601E-4</v>
      </c>
      <c r="O601" s="71">
        <f t="shared" si="109"/>
        <v>2.3197815592096048E-4</v>
      </c>
      <c r="P601" s="2" t="s">
        <v>23</v>
      </c>
    </row>
    <row r="602" spans="2:16">
      <c r="B602" s="2" t="s">
        <v>1272</v>
      </c>
      <c r="C602" s="160">
        <v>45353.55</v>
      </c>
      <c r="D602" s="2" t="s">
        <v>609</v>
      </c>
      <c r="E602" s="159" t="s">
        <v>685</v>
      </c>
      <c r="F602" s="71">
        <f t="shared" si="103"/>
        <v>1.4359297522569905E-4</v>
      </c>
      <c r="G602" s="71" t="str">
        <f t="shared" si="104"/>
        <v xml:space="preserve"> </v>
      </c>
      <c r="H602" s="71">
        <f t="shared" si="105"/>
        <v>2.2048750538522266E-4</v>
      </c>
      <c r="I602" s="71" t="str">
        <f t="shared" si="106"/>
        <v xml:space="preserve"> </v>
      </c>
      <c r="J602" s="71" t="str">
        <f t="shared" si="107"/>
        <v xml:space="preserve"> </v>
      </c>
      <c r="K602" s="71" t="str">
        <f t="shared" si="110"/>
        <v xml:space="preserve"> </v>
      </c>
      <c r="L602" s="71" t="str">
        <f t="shared" si="110"/>
        <v xml:space="preserve"> </v>
      </c>
      <c r="M602" s="9">
        <f t="shared" si="111"/>
        <v>2.1920991922815087E-4</v>
      </c>
      <c r="N602" s="9">
        <f t="shared" si="108"/>
        <v>1.8886336084855763E-4</v>
      </c>
      <c r="O602" s="71">
        <f t="shared" si="109"/>
        <v>1.6560718736202912E-4</v>
      </c>
      <c r="P602" s="2" t="s">
        <v>23</v>
      </c>
    </row>
    <row r="603" spans="2:16">
      <c r="B603" s="2" t="s">
        <v>1273</v>
      </c>
      <c r="C603" s="160">
        <v>47318.73</v>
      </c>
      <c r="D603" s="2" t="s">
        <v>609</v>
      </c>
      <c r="E603" s="159" t="s">
        <v>685</v>
      </c>
      <c r="F603" s="71">
        <f t="shared" si="103"/>
        <v>1.4981489265121568E-4</v>
      </c>
      <c r="G603" s="71" t="str">
        <f t="shared" si="104"/>
        <v xml:space="preserve"> </v>
      </c>
      <c r="H603" s="71">
        <f t="shared" si="105"/>
        <v>2.3004128090737982E-4</v>
      </c>
      <c r="I603" s="71" t="str">
        <f t="shared" si="106"/>
        <v xml:space="preserve"> </v>
      </c>
      <c r="J603" s="71" t="str">
        <f t="shared" si="107"/>
        <v xml:space="preserve"> </v>
      </c>
      <c r="K603" s="71" t="str">
        <f t="shared" ref="K603:L622" si="112">IF($E603=$K$2,$C603/SUMIF($E:$E,$K$2,$C:$C)," ")</f>
        <v xml:space="preserve"> </v>
      </c>
      <c r="L603" s="71" t="str">
        <f t="shared" si="112"/>
        <v xml:space="preserve"> </v>
      </c>
      <c r="M603" s="9">
        <f t="shared" si="111"/>
        <v>2.2870833664131426E-4</v>
      </c>
      <c r="N603" s="9">
        <f t="shared" si="108"/>
        <v>1.9704685474203164E-4</v>
      </c>
      <c r="O603" s="71">
        <f t="shared" si="109"/>
        <v>1.7278298578266238E-4</v>
      </c>
      <c r="P603" s="2" t="s">
        <v>23</v>
      </c>
    </row>
    <row r="604" spans="2:16">
      <c r="B604" s="2" t="s">
        <v>1274</v>
      </c>
      <c r="C604" s="160">
        <v>15428.86</v>
      </c>
      <c r="D604" s="2" t="s">
        <v>609</v>
      </c>
      <c r="E604" s="159" t="s">
        <v>685</v>
      </c>
      <c r="F604" s="71">
        <f t="shared" si="103"/>
        <v>4.8849007668435635E-5</v>
      </c>
      <c r="G604" s="71" t="str">
        <f t="shared" si="104"/>
        <v xml:space="preserve"> </v>
      </c>
      <c r="H604" s="71">
        <f t="shared" si="105"/>
        <v>7.5007818623632473E-5</v>
      </c>
      <c r="I604" s="71" t="str">
        <f t="shared" si="106"/>
        <v xml:space="preserve"> </v>
      </c>
      <c r="J604" s="71" t="str">
        <f t="shared" si="107"/>
        <v xml:space="preserve"> </v>
      </c>
      <c r="K604" s="71" t="str">
        <f t="shared" si="112"/>
        <v xml:space="preserve"> </v>
      </c>
      <c r="L604" s="71" t="str">
        <f t="shared" si="112"/>
        <v xml:space="preserve"> </v>
      </c>
      <c r="M604" s="9">
        <f t="shared" si="111"/>
        <v>7.4573195579672323E-5</v>
      </c>
      <c r="N604" s="9">
        <f t="shared" si="108"/>
        <v>6.4249575913283006E-5</v>
      </c>
      <c r="O604" s="71">
        <f t="shared" si="109"/>
        <v>5.6338039884474678E-5</v>
      </c>
      <c r="P604" s="2" t="s">
        <v>23</v>
      </c>
    </row>
    <row r="605" spans="2:16">
      <c r="B605" s="2" t="s">
        <v>1275</v>
      </c>
      <c r="C605" s="160">
        <v>65104.060000000005</v>
      </c>
      <c r="D605" s="2" t="s">
        <v>609</v>
      </c>
      <c r="E605" s="159" t="s">
        <v>685</v>
      </c>
      <c r="F605" s="71">
        <f t="shared" si="103"/>
        <v>2.0612467325429706E-4</v>
      </c>
      <c r="G605" s="71" t="str">
        <f t="shared" si="104"/>
        <v xml:space="preserve"> </v>
      </c>
      <c r="H605" s="71">
        <f t="shared" si="105"/>
        <v>3.1650514193155464E-4</v>
      </c>
      <c r="I605" s="71" t="str">
        <f t="shared" si="106"/>
        <v xml:space="preserve"> </v>
      </c>
      <c r="J605" s="71" t="str">
        <f t="shared" si="107"/>
        <v xml:space="preserve"> </v>
      </c>
      <c r="K605" s="71" t="str">
        <f t="shared" si="112"/>
        <v xml:space="preserve"> </v>
      </c>
      <c r="L605" s="71" t="str">
        <f t="shared" si="112"/>
        <v xml:space="preserve"> </v>
      </c>
      <c r="M605" s="9">
        <f t="shared" si="111"/>
        <v>3.1467119407465759E-4</v>
      </c>
      <c r="N605" s="9">
        <f t="shared" si="108"/>
        <v>2.7110935255313302E-4</v>
      </c>
      <c r="O605" s="71">
        <f t="shared" si="109"/>
        <v>2.3772560830296162E-4</v>
      </c>
      <c r="P605" s="2" t="s">
        <v>23</v>
      </c>
    </row>
    <row r="606" spans="2:16">
      <c r="B606" s="2" t="s">
        <v>1276</v>
      </c>
      <c r="C606" s="160">
        <v>82675.199999999997</v>
      </c>
      <c r="D606" s="2" t="s">
        <v>609</v>
      </c>
      <c r="E606" s="159" t="s">
        <v>685</v>
      </c>
      <c r="F606" s="71">
        <f t="shared" si="103"/>
        <v>2.6175631114608918E-4</v>
      </c>
      <c r="G606" s="71" t="str">
        <f t="shared" si="104"/>
        <v xml:space="preserve"> </v>
      </c>
      <c r="H606" s="71">
        <f t="shared" si="105"/>
        <v>4.0192771249933818E-4</v>
      </c>
      <c r="I606" s="71" t="str">
        <f t="shared" si="106"/>
        <v xml:space="preserve"> </v>
      </c>
      <c r="J606" s="71" t="str">
        <f t="shared" si="107"/>
        <v xml:space="preserve"> </v>
      </c>
      <c r="K606" s="71" t="str">
        <f t="shared" si="112"/>
        <v xml:space="preserve"> </v>
      </c>
      <c r="L606" s="71" t="str">
        <f t="shared" si="112"/>
        <v xml:space="preserve"> </v>
      </c>
      <c r="M606" s="9">
        <f t="shared" si="111"/>
        <v>3.9959879467365216E-4</v>
      </c>
      <c r="N606" s="9">
        <f t="shared" si="108"/>
        <v>3.442799104111292E-4</v>
      </c>
      <c r="O606" s="71">
        <f t="shared" si="109"/>
        <v>3.0188612217992261E-4</v>
      </c>
      <c r="P606" s="2" t="s">
        <v>23</v>
      </c>
    </row>
    <row r="607" spans="2:16">
      <c r="B607" s="2" t="s">
        <v>1277</v>
      </c>
      <c r="C607" s="160">
        <v>66981.17</v>
      </c>
      <c r="D607" s="2" t="s">
        <v>609</v>
      </c>
      <c r="E607" s="159" t="s">
        <v>685</v>
      </c>
      <c r="F607" s="71">
        <f t="shared" si="103"/>
        <v>2.120677539993746E-4</v>
      </c>
      <c r="G607" s="71" t="str">
        <f t="shared" si="104"/>
        <v xml:space="preserve"> </v>
      </c>
      <c r="H607" s="71">
        <f t="shared" si="105"/>
        <v>3.2563076277564851E-4</v>
      </c>
      <c r="I607" s="71" t="str">
        <f t="shared" si="106"/>
        <v xml:space="preserve"> </v>
      </c>
      <c r="J607" s="71" t="str">
        <f t="shared" si="107"/>
        <v xml:space="preserve"> </v>
      </c>
      <c r="K607" s="71" t="str">
        <f t="shared" si="112"/>
        <v xml:space="preserve"> </v>
      </c>
      <c r="L607" s="71" t="str">
        <f t="shared" si="112"/>
        <v xml:space="preserve"> </v>
      </c>
      <c r="M607" s="9">
        <f t="shared" si="111"/>
        <v>3.2374393769632232E-4</v>
      </c>
      <c r="N607" s="9">
        <f t="shared" si="108"/>
        <v>2.7892610125929682E-4</v>
      </c>
      <c r="O607" s="71">
        <f t="shared" si="109"/>
        <v>2.4457982164390491E-4</v>
      </c>
      <c r="P607" s="2" t="s">
        <v>23</v>
      </c>
    </row>
    <row r="608" spans="2:16">
      <c r="B608" s="2" t="s">
        <v>1278</v>
      </c>
      <c r="C608" s="160">
        <v>63049.130000000005</v>
      </c>
      <c r="D608" s="2" t="s">
        <v>609</v>
      </c>
      <c r="E608" s="159" t="s">
        <v>685</v>
      </c>
      <c r="F608" s="71">
        <f t="shared" si="103"/>
        <v>1.996186001336583E-4</v>
      </c>
      <c r="G608" s="71" t="str">
        <f t="shared" si="104"/>
        <v xml:space="preserve"> </v>
      </c>
      <c r="H608" s="71">
        <f t="shared" si="105"/>
        <v>3.0651504436606626E-4</v>
      </c>
      <c r="I608" s="71" t="str">
        <f t="shared" si="106"/>
        <v xml:space="preserve"> </v>
      </c>
      <c r="J608" s="71" t="str">
        <f t="shared" si="107"/>
        <v xml:space="preserve"> </v>
      </c>
      <c r="K608" s="71" t="str">
        <f t="shared" si="112"/>
        <v xml:space="preserve"> </v>
      </c>
      <c r="L608" s="71" t="str">
        <f t="shared" si="112"/>
        <v xml:space="preserve"> </v>
      </c>
      <c r="M608" s="9">
        <f t="shared" si="111"/>
        <v>3.0473898282946282E-4</v>
      </c>
      <c r="N608" s="9">
        <f t="shared" si="108"/>
        <v>2.6255211753826589E-4</v>
      </c>
      <c r="O608" s="71">
        <f t="shared" si="109"/>
        <v>2.3022209033081049E-4</v>
      </c>
      <c r="P608" s="2" t="s">
        <v>23</v>
      </c>
    </row>
    <row r="609" spans="2:16">
      <c r="B609" s="2" t="s">
        <v>1279</v>
      </c>
      <c r="C609" s="160">
        <v>66945.819999999992</v>
      </c>
      <c r="D609" s="2" t="s">
        <v>609</v>
      </c>
      <c r="E609" s="159" t="s">
        <v>685</v>
      </c>
      <c r="F609" s="71">
        <f t="shared" si="103"/>
        <v>2.1195583306541841E-4</v>
      </c>
      <c r="G609" s="71" t="str">
        <f t="shared" si="104"/>
        <v xml:space="preserve"> </v>
      </c>
      <c r="H609" s="71">
        <f t="shared" si="105"/>
        <v>3.2545890779813586E-4</v>
      </c>
      <c r="I609" s="71" t="str">
        <f t="shared" si="106"/>
        <v xml:space="preserve"> </v>
      </c>
      <c r="J609" s="71" t="str">
        <f t="shared" si="107"/>
        <v xml:space="preserve"> </v>
      </c>
      <c r="K609" s="71" t="str">
        <f t="shared" si="112"/>
        <v xml:space="preserve"> </v>
      </c>
      <c r="L609" s="71" t="str">
        <f t="shared" si="112"/>
        <v xml:space="preserve"> </v>
      </c>
      <c r="M609" s="9">
        <f t="shared" si="111"/>
        <v>3.2357307851011276E-4</v>
      </c>
      <c r="N609" s="9">
        <f t="shared" si="108"/>
        <v>2.7877889514630238E-4</v>
      </c>
      <c r="O609" s="71">
        <f t="shared" si="109"/>
        <v>2.444507421325271E-4</v>
      </c>
      <c r="P609" s="2" t="s">
        <v>23</v>
      </c>
    </row>
    <row r="610" spans="2:16">
      <c r="B610" s="2" t="s">
        <v>1280</v>
      </c>
      <c r="C610" s="160">
        <v>19105.550000000003</v>
      </c>
      <c r="D610" s="2" t="s">
        <v>609</v>
      </c>
      <c r="E610" s="159" t="s">
        <v>685</v>
      </c>
      <c r="F610" s="71">
        <f t="shared" si="103"/>
        <v>6.0489702963127578E-5</v>
      </c>
      <c r="G610" s="71" t="str">
        <f t="shared" si="104"/>
        <v xml:space="preserve"> </v>
      </c>
      <c r="H610" s="71">
        <f t="shared" si="105"/>
        <v>9.2882146127759371E-5</v>
      </c>
      <c r="I610" s="71" t="str">
        <f t="shared" si="106"/>
        <v xml:space="preserve"> </v>
      </c>
      <c r="J610" s="71" t="str">
        <f t="shared" si="107"/>
        <v xml:space="preserve"> </v>
      </c>
      <c r="K610" s="71" t="str">
        <f t="shared" si="112"/>
        <v xml:space="preserve"> </v>
      </c>
      <c r="L610" s="71" t="str">
        <f t="shared" si="112"/>
        <v xml:space="preserve"> </v>
      </c>
      <c r="M610" s="9">
        <f t="shared" si="111"/>
        <v>9.2343952619131209E-5</v>
      </c>
      <c r="N610" s="9">
        <f t="shared" si="108"/>
        <v>7.9560219296177711E-5</v>
      </c>
      <c r="O610" s="71">
        <f t="shared" si="109"/>
        <v>6.9763367994448406E-5</v>
      </c>
      <c r="P610" s="2" t="s">
        <v>23</v>
      </c>
    </row>
    <row r="611" spans="2:16">
      <c r="B611" s="2" t="s">
        <v>1281</v>
      </c>
      <c r="C611" s="160">
        <v>47832.76</v>
      </c>
      <c r="D611" s="2" t="s">
        <v>609</v>
      </c>
      <c r="E611" s="159" t="s">
        <v>685</v>
      </c>
      <c r="F611" s="71">
        <f t="shared" si="103"/>
        <v>1.5144235284022549E-4</v>
      </c>
      <c r="G611" s="71" t="str">
        <f t="shared" si="104"/>
        <v xml:space="preserve"> </v>
      </c>
      <c r="H611" s="71">
        <f t="shared" si="105"/>
        <v>2.3254025160301812E-4</v>
      </c>
      <c r="I611" s="71" t="str">
        <f t="shared" si="106"/>
        <v xml:space="preserve"> </v>
      </c>
      <c r="J611" s="71" t="str">
        <f t="shared" si="107"/>
        <v xml:space="preserve"> </v>
      </c>
      <c r="K611" s="71" t="str">
        <f t="shared" si="112"/>
        <v xml:space="preserve"> </v>
      </c>
      <c r="L611" s="71" t="str">
        <f t="shared" si="112"/>
        <v xml:space="preserve"> </v>
      </c>
      <c r="M611" s="9">
        <f t="shared" si="111"/>
        <v>2.311928273764573E-4</v>
      </c>
      <c r="N611" s="9">
        <f t="shared" si="108"/>
        <v>1.9918740235907558E-4</v>
      </c>
      <c r="O611" s="71">
        <f t="shared" si="109"/>
        <v>1.7465995158841968E-4</v>
      </c>
      <c r="P611" s="2" t="s">
        <v>23</v>
      </c>
    </row>
    <row r="612" spans="2:16">
      <c r="B612" s="2" t="s">
        <v>1282</v>
      </c>
      <c r="C612" s="160">
        <v>32044.050000000003</v>
      </c>
      <c r="D612" s="2" t="s">
        <v>609</v>
      </c>
      <c r="E612" s="159" t="s">
        <v>685</v>
      </c>
      <c r="F612" s="71">
        <f t="shared" si="103"/>
        <v>1.014540312231581E-4</v>
      </c>
      <c r="G612" s="71" t="str">
        <f t="shared" si="104"/>
        <v xml:space="preserve"> </v>
      </c>
      <c r="H612" s="71">
        <f t="shared" si="105"/>
        <v>1.5578301250815746E-4</v>
      </c>
      <c r="I612" s="71" t="str">
        <f t="shared" si="106"/>
        <v xml:space="preserve"> </v>
      </c>
      <c r="J612" s="71" t="str">
        <f t="shared" si="107"/>
        <v xml:space="preserve"> </v>
      </c>
      <c r="K612" s="71" t="str">
        <f t="shared" si="112"/>
        <v xml:space="preserve"> </v>
      </c>
      <c r="L612" s="71" t="str">
        <f t="shared" si="112"/>
        <v xml:space="preserve"> </v>
      </c>
      <c r="M612" s="9">
        <f t="shared" si="111"/>
        <v>1.5488034811481853E-4</v>
      </c>
      <c r="N612" s="9">
        <f t="shared" si="108"/>
        <v>1.3343932235071395E-4</v>
      </c>
      <c r="O612" s="71">
        <f t="shared" si="109"/>
        <v>1.1700792974724645E-4</v>
      </c>
      <c r="P612" s="2" t="s">
        <v>23</v>
      </c>
    </row>
    <row r="613" spans="2:16">
      <c r="B613" s="2" t="s">
        <v>1283</v>
      </c>
      <c r="C613" s="160">
        <v>106449.53</v>
      </c>
      <c r="D613" s="2" t="s">
        <v>609</v>
      </c>
      <c r="E613" s="159" t="s">
        <v>685</v>
      </c>
      <c r="F613" s="71">
        <f t="shared" si="103"/>
        <v>3.3702774587826768E-4</v>
      </c>
      <c r="G613" s="71" t="str">
        <f t="shared" si="104"/>
        <v xml:space="preserve"> </v>
      </c>
      <c r="H613" s="71">
        <f t="shared" si="105"/>
        <v>5.1750725839828232E-4</v>
      </c>
      <c r="I613" s="71" t="str">
        <f t="shared" si="106"/>
        <v xml:space="preserve"> </v>
      </c>
      <c r="J613" s="71" t="str">
        <f t="shared" si="107"/>
        <v xml:space="preserve"> </v>
      </c>
      <c r="K613" s="71" t="str">
        <f t="shared" si="112"/>
        <v xml:space="preserve"> </v>
      </c>
      <c r="L613" s="71" t="str">
        <f t="shared" si="112"/>
        <v xml:space="preserve"> </v>
      </c>
      <c r="M613" s="9">
        <f t="shared" si="111"/>
        <v>5.1450862993469349E-4</v>
      </c>
      <c r="N613" s="9">
        <f t="shared" si="108"/>
        <v>4.432820803784788E-4</v>
      </c>
      <c r="O613" s="71">
        <f t="shared" si="109"/>
        <v>3.8869740647225936E-4</v>
      </c>
      <c r="P613" s="2" t="s">
        <v>23</v>
      </c>
    </row>
    <row r="614" spans="2:16">
      <c r="B614" s="2" t="s">
        <v>1284</v>
      </c>
      <c r="C614" s="160">
        <v>54737</v>
      </c>
      <c r="D614" s="2" t="s">
        <v>609</v>
      </c>
      <c r="E614" s="159" t="s">
        <v>685</v>
      </c>
      <c r="F614" s="71">
        <f t="shared" si="103"/>
        <v>1.7330173018273296E-4</v>
      </c>
      <c r="G614" s="71" t="str">
        <f t="shared" si="104"/>
        <v xml:space="preserve"> </v>
      </c>
      <c r="H614" s="71">
        <f t="shared" si="105"/>
        <v>2.6610540039910725E-4</v>
      </c>
      <c r="I614" s="71" t="str">
        <f t="shared" si="106"/>
        <v xml:space="preserve"> </v>
      </c>
      <c r="J614" s="71" t="str">
        <f t="shared" si="107"/>
        <v xml:space="preserve"> </v>
      </c>
      <c r="K614" s="71" t="str">
        <f t="shared" si="112"/>
        <v xml:space="preserve"> </v>
      </c>
      <c r="L614" s="71" t="str">
        <f t="shared" si="112"/>
        <v xml:space="preserve"> </v>
      </c>
      <c r="M614" s="9">
        <f t="shared" si="111"/>
        <v>2.6456348728580876E-4</v>
      </c>
      <c r="N614" s="9">
        <f t="shared" si="108"/>
        <v>2.2793835946177305E-4</v>
      </c>
      <c r="O614" s="71">
        <f t="shared" si="109"/>
        <v>1.9987058597696072E-4</v>
      </c>
      <c r="P614" s="2" t="s">
        <v>23</v>
      </c>
    </row>
    <row r="615" spans="2:16">
      <c r="B615" s="2" t="s">
        <v>1285</v>
      </c>
      <c r="C615" s="160">
        <v>97409.24</v>
      </c>
      <c r="D615" s="2" t="s">
        <v>609</v>
      </c>
      <c r="E615" s="159" t="s">
        <v>685</v>
      </c>
      <c r="F615" s="71">
        <f t="shared" si="103"/>
        <v>3.0840546299185339E-4</v>
      </c>
      <c r="G615" s="71" t="str">
        <f t="shared" si="104"/>
        <v xml:space="preserve"> </v>
      </c>
      <c r="H615" s="71">
        <f t="shared" si="105"/>
        <v>4.7355764497091066E-4</v>
      </c>
      <c r="I615" s="71" t="str">
        <f t="shared" si="106"/>
        <v xml:space="preserve"> </v>
      </c>
      <c r="J615" s="71" t="str">
        <f t="shared" si="107"/>
        <v xml:space="preserve"> </v>
      </c>
      <c r="K615" s="71" t="str">
        <f t="shared" si="112"/>
        <v xml:space="preserve"> </v>
      </c>
      <c r="L615" s="71" t="str">
        <f t="shared" si="112"/>
        <v xml:space="preserve"> </v>
      </c>
      <c r="M615" s="9">
        <f t="shared" si="111"/>
        <v>4.7081367682299537E-4</v>
      </c>
      <c r="N615" s="9">
        <f t="shared" si="108"/>
        <v>4.0563608458662559E-4</v>
      </c>
      <c r="O615" s="71">
        <f t="shared" si="109"/>
        <v>3.556870467575936E-4</v>
      </c>
      <c r="P615" s="2" t="s">
        <v>23</v>
      </c>
    </row>
    <row r="616" spans="2:16">
      <c r="B616" s="2" t="s">
        <v>1286</v>
      </c>
      <c r="C616" s="160">
        <v>54709.84</v>
      </c>
      <c r="D616" s="2" t="s">
        <v>609</v>
      </c>
      <c r="E616" s="159" t="s">
        <v>685</v>
      </c>
      <c r="F616" s="71">
        <f t="shared" si="103"/>
        <v>1.7321573944535673E-4</v>
      </c>
      <c r="G616" s="71" t="str">
        <f t="shared" si="104"/>
        <v xml:space="preserve"> </v>
      </c>
      <c r="H616" s="71">
        <f t="shared" si="105"/>
        <v>2.6597336132727579E-4</v>
      </c>
      <c r="I616" s="71" t="str">
        <f t="shared" si="106"/>
        <v xml:space="preserve"> </v>
      </c>
      <c r="J616" s="71" t="str">
        <f t="shared" si="107"/>
        <v xml:space="preserve"> </v>
      </c>
      <c r="K616" s="71" t="str">
        <f t="shared" si="112"/>
        <v xml:space="preserve"> </v>
      </c>
      <c r="L616" s="71" t="str">
        <f t="shared" si="112"/>
        <v xml:space="preserve"> </v>
      </c>
      <c r="M616" s="9">
        <f t="shared" si="111"/>
        <v>2.6443221329719625E-4</v>
      </c>
      <c r="N616" s="9">
        <f t="shared" si="108"/>
        <v>2.278252585274328E-4</v>
      </c>
      <c r="O616" s="71">
        <f t="shared" si="109"/>
        <v>1.9977141201574372E-4</v>
      </c>
      <c r="P616" s="2" t="s">
        <v>23</v>
      </c>
    </row>
    <row r="617" spans="2:16">
      <c r="B617" s="2" t="s">
        <v>1287</v>
      </c>
      <c r="C617" s="160">
        <v>23305.32</v>
      </c>
      <c r="D617" s="2" t="s">
        <v>609</v>
      </c>
      <c r="E617" s="159" t="s">
        <v>685</v>
      </c>
      <c r="F617" s="71">
        <f t="shared" si="103"/>
        <v>7.3786511472354163E-5</v>
      </c>
      <c r="G617" s="71" t="str">
        <f t="shared" si="104"/>
        <v xml:space="preserve"> </v>
      </c>
      <c r="H617" s="71">
        <f t="shared" si="105"/>
        <v>1.1329944114637856E-4</v>
      </c>
      <c r="I617" s="71" t="str">
        <f t="shared" si="106"/>
        <v xml:space="preserve"> </v>
      </c>
      <c r="J617" s="71" t="str">
        <f t="shared" si="107"/>
        <v xml:space="preserve"> </v>
      </c>
      <c r="K617" s="71" t="str">
        <f t="shared" si="112"/>
        <v xml:space="preserve"> </v>
      </c>
      <c r="L617" s="71" t="str">
        <f t="shared" si="112"/>
        <v xml:space="preserve"> </v>
      </c>
      <c r="M617" s="9">
        <f t="shared" si="111"/>
        <v>1.1264294227874572E-4</v>
      </c>
      <c r="N617" s="9">
        <f t="shared" si="108"/>
        <v>9.7049096726741483E-5</v>
      </c>
      <c r="O617" s="71">
        <f t="shared" si="109"/>
        <v>8.5098707725680663E-5</v>
      </c>
      <c r="P617" s="2" t="s">
        <v>23</v>
      </c>
    </row>
    <row r="618" spans="2:16">
      <c r="B618" s="2" t="s">
        <v>1288</v>
      </c>
      <c r="C618" s="160">
        <v>64074.42</v>
      </c>
      <c r="D618" s="2" t="s">
        <v>609</v>
      </c>
      <c r="E618" s="159" t="s">
        <v>685</v>
      </c>
      <c r="F618" s="71">
        <f t="shared" si="103"/>
        <v>2.0286475046961121E-4</v>
      </c>
      <c r="G618" s="71" t="str">
        <f t="shared" si="104"/>
        <v xml:space="preserve"> </v>
      </c>
      <c r="H618" s="71">
        <f t="shared" si="105"/>
        <v>3.1149951932770461E-4</v>
      </c>
      <c r="I618" s="71" t="str">
        <f t="shared" si="106"/>
        <v xml:space="preserve"> </v>
      </c>
      <c r="J618" s="71" t="str">
        <f t="shared" si="107"/>
        <v xml:space="preserve"> </v>
      </c>
      <c r="K618" s="71" t="str">
        <f t="shared" si="112"/>
        <v xml:space="preserve"> </v>
      </c>
      <c r="L618" s="71" t="str">
        <f t="shared" si="112"/>
        <v xml:space="preserve"> </v>
      </c>
      <c r="M618" s="9">
        <f t="shared" si="111"/>
        <v>3.0969457589958475E-4</v>
      </c>
      <c r="N618" s="9">
        <f t="shared" si="108"/>
        <v>2.6682167780960997E-4</v>
      </c>
      <c r="O618" s="71">
        <f t="shared" si="109"/>
        <v>2.3396590736675176E-4</v>
      </c>
      <c r="P618" s="2" t="s">
        <v>23</v>
      </c>
    </row>
    <row r="619" spans="2:16">
      <c r="B619" s="2" t="s">
        <v>1289</v>
      </c>
      <c r="C619" s="160">
        <v>71871.94</v>
      </c>
      <c r="D619" s="2" t="s">
        <v>609</v>
      </c>
      <c r="E619" s="159" t="s">
        <v>685</v>
      </c>
      <c r="F619" s="71">
        <f t="shared" si="103"/>
        <v>2.2755232390502902E-4</v>
      </c>
      <c r="G619" s="71" t="str">
        <f t="shared" si="104"/>
        <v xml:space="preserve"> </v>
      </c>
      <c r="H619" s="71">
        <f t="shared" si="105"/>
        <v>3.4940737291339703E-4</v>
      </c>
      <c r="I619" s="71" t="str">
        <f t="shared" si="106"/>
        <v xml:space="preserve"> </v>
      </c>
      <c r="J619" s="71" t="str">
        <f t="shared" si="107"/>
        <v xml:space="preserve"> </v>
      </c>
      <c r="K619" s="71" t="str">
        <f t="shared" si="112"/>
        <v xml:space="preserve"> </v>
      </c>
      <c r="L619" s="71" t="str">
        <f t="shared" si="112"/>
        <v xml:space="preserve"> </v>
      </c>
      <c r="M619" s="9">
        <f t="shared" si="111"/>
        <v>3.4738277736076899E-4</v>
      </c>
      <c r="N619" s="9">
        <f t="shared" si="108"/>
        <v>2.9929247300610167E-4</v>
      </c>
      <c r="O619" s="71">
        <f t="shared" si="109"/>
        <v>2.624383280614751E-4</v>
      </c>
      <c r="P619" s="2" t="s">
        <v>23</v>
      </c>
    </row>
    <row r="620" spans="2:16">
      <c r="B620" s="2" t="s">
        <v>1290</v>
      </c>
      <c r="C620" s="160">
        <v>19806.589999999997</v>
      </c>
      <c r="D620" s="2" t="s">
        <v>609</v>
      </c>
      <c r="E620" s="159" t="s">
        <v>685</v>
      </c>
      <c r="F620" s="71">
        <f t="shared" si="103"/>
        <v>6.2709251804447016E-5</v>
      </c>
      <c r="G620" s="71" t="str">
        <f t="shared" si="104"/>
        <v xml:space="preserve"> </v>
      </c>
      <c r="H620" s="71">
        <f t="shared" si="105"/>
        <v>9.6290270977418443E-5</v>
      </c>
      <c r="I620" s="71" t="str">
        <f t="shared" si="106"/>
        <v xml:space="preserve"> </v>
      </c>
      <c r="J620" s="71" t="str">
        <f t="shared" si="107"/>
        <v xml:space="preserve"> </v>
      </c>
      <c r="K620" s="71" t="str">
        <f t="shared" si="112"/>
        <v xml:space="preserve"> </v>
      </c>
      <c r="L620" s="71" t="str">
        <f t="shared" si="112"/>
        <v xml:space="preserve"> </v>
      </c>
      <c r="M620" s="9">
        <f t="shared" si="111"/>
        <v>9.5732329532861255E-5</v>
      </c>
      <c r="N620" s="9">
        <f t="shared" si="108"/>
        <v>8.2479522647057002E-5</v>
      </c>
      <c r="O620" s="71">
        <f t="shared" si="109"/>
        <v>7.2323195452900411E-5</v>
      </c>
      <c r="P620" s="2" t="s">
        <v>23</v>
      </c>
    </row>
    <row r="621" spans="2:16">
      <c r="B621" s="2" t="s">
        <v>1291</v>
      </c>
      <c r="C621" s="160">
        <v>67193.47</v>
      </c>
      <c r="D621" s="2" t="s">
        <v>609</v>
      </c>
      <c r="E621" s="159" t="s">
        <v>685</v>
      </c>
      <c r="F621" s="71">
        <f t="shared" si="103"/>
        <v>2.127399128191454E-4</v>
      </c>
      <c r="G621" s="71" t="str">
        <f t="shared" si="104"/>
        <v xml:space="preserve"> </v>
      </c>
      <c r="H621" s="71">
        <f t="shared" si="105"/>
        <v>3.2666286494611329E-4</v>
      </c>
      <c r="I621" s="71" t="str">
        <f t="shared" si="106"/>
        <v xml:space="preserve"> </v>
      </c>
      <c r="J621" s="71" t="str">
        <f t="shared" si="107"/>
        <v xml:space="preserve"> </v>
      </c>
      <c r="K621" s="71" t="str">
        <f t="shared" si="112"/>
        <v xml:space="preserve"> </v>
      </c>
      <c r="L621" s="71" t="str">
        <f t="shared" si="112"/>
        <v xml:space="preserve"> </v>
      </c>
      <c r="M621" s="9">
        <f t="shared" si="111"/>
        <v>3.2477005948507176E-4</v>
      </c>
      <c r="N621" s="9">
        <f t="shared" si="108"/>
        <v>2.7981017078655874E-4</v>
      </c>
      <c r="O621" s="71">
        <f t="shared" si="109"/>
        <v>2.4535502900643679E-4</v>
      </c>
      <c r="P621" s="2" t="s">
        <v>23</v>
      </c>
    </row>
    <row r="622" spans="2:16">
      <c r="B622" s="2" t="s">
        <v>1292</v>
      </c>
      <c r="C622" s="160">
        <v>36572.06</v>
      </c>
      <c r="D622" s="2" t="s">
        <v>609</v>
      </c>
      <c r="E622" s="159" t="s">
        <v>685</v>
      </c>
      <c r="F622" s="71">
        <f t="shared" si="103"/>
        <v>1.1579007388689041E-4</v>
      </c>
      <c r="G622" s="71" t="str">
        <f t="shared" si="104"/>
        <v xml:space="preserve"> </v>
      </c>
      <c r="H622" s="71">
        <f t="shared" si="105"/>
        <v>1.7779605513126723E-4</v>
      </c>
      <c r="I622" s="71" t="str">
        <f t="shared" si="106"/>
        <v xml:space="preserve"> </v>
      </c>
      <c r="J622" s="71" t="str">
        <f t="shared" si="107"/>
        <v xml:space="preserve"> </v>
      </c>
      <c r="K622" s="71" t="str">
        <f t="shared" si="112"/>
        <v xml:space="preserve"> </v>
      </c>
      <c r="L622" s="71" t="str">
        <f t="shared" si="112"/>
        <v xml:space="preserve"> </v>
      </c>
      <c r="M622" s="9">
        <f t="shared" si="111"/>
        <v>1.7676583902709019E-4</v>
      </c>
      <c r="N622" s="9">
        <f t="shared" si="108"/>
        <v>1.5229507204518939E-4</v>
      </c>
      <c r="O622" s="71">
        <f t="shared" si="109"/>
        <v>1.3354182842655911E-4</v>
      </c>
      <c r="P622" s="2" t="s">
        <v>23</v>
      </c>
    </row>
    <row r="623" spans="2:16">
      <c r="B623" s="2" t="s">
        <v>1293</v>
      </c>
      <c r="C623" s="160">
        <v>60364.68</v>
      </c>
      <c r="D623" s="2" t="s">
        <v>609</v>
      </c>
      <c r="E623" s="159" t="s">
        <v>685</v>
      </c>
      <c r="F623" s="71">
        <f t="shared" si="103"/>
        <v>1.9111941622535061E-4</v>
      </c>
      <c r="G623" s="71" t="str">
        <f t="shared" si="104"/>
        <v xml:space="preserve"> </v>
      </c>
      <c r="H623" s="71">
        <f t="shared" si="105"/>
        <v>2.9346451835803906E-4</v>
      </c>
      <c r="I623" s="71" t="str">
        <f t="shared" si="106"/>
        <v xml:space="preserve"> </v>
      </c>
      <c r="J623" s="71" t="str">
        <f t="shared" si="107"/>
        <v xml:space="preserve"> </v>
      </c>
      <c r="K623" s="71" t="str">
        <f t="shared" ref="K623:L642" si="113">IF($E623=$K$2,$C623/SUMIF($E:$E,$K$2,$C:$C)," ")</f>
        <v xml:space="preserve"> </v>
      </c>
      <c r="L623" s="71" t="str">
        <f t="shared" si="113"/>
        <v xml:space="preserve"> </v>
      </c>
      <c r="M623" s="9">
        <f t="shared" si="111"/>
        <v>2.9176407639607422E-4</v>
      </c>
      <c r="N623" s="9">
        <f t="shared" si="108"/>
        <v>2.5137340608062013E-4</v>
      </c>
      <c r="O623" s="71">
        <f t="shared" si="109"/>
        <v>2.2041989812945031E-4</v>
      </c>
      <c r="P623" s="2" t="s">
        <v>23</v>
      </c>
    </row>
    <row r="624" spans="2:16">
      <c r="B624" s="2" t="s">
        <v>1294</v>
      </c>
      <c r="C624" s="160">
        <v>25145.38</v>
      </c>
      <c r="D624" s="2" t="s">
        <v>609</v>
      </c>
      <c r="E624" s="159" t="s">
        <v>685</v>
      </c>
      <c r="F624" s="71">
        <f t="shared" si="103"/>
        <v>7.9612288947189102E-5</v>
      </c>
      <c r="G624" s="71" t="str">
        <f t="shared" si="104"/>
        <v xml:space="preserve"> </v>
      </c>
      <c r="H624" s="71">
        <f t="shared" si="105"/>
        <v>1.22244942417153E-4</v>
      </c>
      <c r="I624" s="71" t="str">
        <f t="shared" si="106"/>
        <v xml:space="preserve"> </v>
      </c>
      <c r="J624" s="71" t="str">
        <f t="shared" si="107"/>
        <v xml:space="preserve"> </v>
      </c>
      <c r="K624" s="71" t="str">
        <f t="shared" si="113"/>
        <v xml:space="preserve"> </v>
      </c>
      <c r="L624" s="71" t="str">
        <f t="shared" si="113"/>
        <v xml:space="preserve"> </v>
      </c>
      <c r="M624" s="9">
        <f t="shared" si="111"/>
        <v>1.2153661000651901E-4</v>
      </c>
      <c r="N624" s="9">
        <f t="shared" si="108"/>
        <v>1.0471156010089846E-4</v>
      </c>
      <c r="O624" s="71">
        <f t="shared" si="109"/>
        <v>9.1817634053991797E-5</v>
      </c>
      <c r="P624" s="2" t="s">
        <v>23</v>
      </c>
    </row>
    <row r="625" spans="2:16">
      <c r="B625" s="2" t="s">
        <v>1295</v>
      </c>
      <c r="C625" s="160">
        <v>24286.99</v>
      </c>
      <c r="D625" s="2" t="s">
        <v>609</v>
      </c>
      <c r="E625" s="159" t="s">
        <v>685</v>
      </c>
      <c r="F625" s="71">
        <f t="shared" si="103"/>
        <v>7.6894557391357475E-5</v>
      </c>
      <c r="G625" s="71" t="str">
        <f t="shared" si="104"/>
        <v xml:space="preserve"> </v>
      </c>
      <c r="H625" s="71">
        <f t="shared" si="105"/>
        <v>1.1807185630266757E-4</v>
      </c>
      <c r="I625" s="71" t="str">
        <f t="shared" si="106"/>
        <v xml:space="preserve"> </v>
      </c>
      <c r="J625" s="71" t="str">
        <f t="shared" si="107"/>
        <v xml:space="preserve"> </v>
      </c>
      <c r="K625" s="71" t="str">
        <f t="shared" si="113"/>
        <v xml:space="preserve"> </v>
      </c>
      <c r="L625" s="71" t="str">
        <f t="shared" si="113"/>
        <v xml:space="preserve"> </v>
      </c>
      <c r="M625" s="9">
        <f t="shared" si="111"/>
        <v>1.1738770429646428E-4</v>
      </c>
      <c r="N625" s="9">
        <f t="shared" si="108"/>
        <v>1.0113701256671882E-4</v>
      </c>
      <c r="O625" s="71">
        <f t="shared" si="109"/>
        <v>8.8683247582377293E-5</v>
      </c>
      <c r="P625" s="2" t="s">
        <v>23</v>
      </c>
    </row>
    <row r="626" spans="2:16">
      <c r="B626" s="2" t="s">
        <v>1296</v>
      </c>
      <c r="C626" s="160">
        <v>41704.929999999993</v>
      </c>
      <c r="D626" s="2" t="s">
        <v>609</v>
      </c>
      <c r="E626" s="159" t="s">
        <v>685</v>
      </c>
      <c r="F626" s="71">
        <f t="shared" si="103"/>
        <v>1.3204115180133664E-4</v>
      </c>
      <c r="G626" s="71" t="str">
        <f t="shared" si="104"/>
        <v xml:space="preserve"> </v>
      </c>
      <c r="H626" s="71">
        <f t="shared" si="105"/>
        <v>2.0274964094244732E-4</v>
      </c>
      <c r="I626" s="71" t="str">
        <f t="shared" si="106"/>
        <v xml:space="preserve"> </v>
      </c>
      <c r="J626" s="71" t="str">
        <f t="shared" si="107"/>
        <v xml:space="preserve"> </v>
      </c>
      <c r="K626" s="71" t="str">
        <f t="shared" si="113"/>
        <v xml:space="preserve"> </v>
      </c>
      <c r="L626" s="71" t="str">
        <f t="shared" si="113"/>
        <v xml:space="preserve"> </v>
      </c>
      <c r="M626" s="9">
        <f t="shared" si="111"/>
        <v>2.0157483453259301E-4</v>
      </c>
      <c r="N626" s="9">
        <f t="shared" si="108"/>
        <v>1.7366960786429803E-4</v>
      </c>
      <c r="O626" s="71">
        <f t="shared" si="109"/>
        <v>1.5228435605217909E-4</v>
      </c>
      <c r="P626" s="2" t="s">
        <v>23</v>
      </c>
    </row>
    <row r="627" spans="2:16">
      <c r="B627" s="2" t="s">
        <v>1297</v>
      </c>
      <c r="C627" s="160">
        <v>62132.25</v>
      </c>
      <c r="D627" s="2" t="s">
        <v>609</v>
      </c>
      <c r="E627" s="159" t="s">
        <v>685</v>
      </c>
      <c r="F627" s="71">
        <f t="shared" si="103"/>
        <v>1.9671568454877159E-4</v>
      </c>
      <c r="G627" s="71" t="str">
        <f t="shared" si="104"/>
        <v xml:space="preserve"> </v>
      </c>
      <c r="H627" s="71">
        <f t="shared" si="105"/>
        <v>3.0205760754055633E-4</v>
      </c>
      <c r="I627" s="71" t="str">
        <f t="shared" si="106"/>
        <v xml:space="preserve"> </v>
      </c>
      <c r="J627" s="71" t="str">
        <f t="shared" si="107"/>
        <v xml:space="preserve"> </v>
      </c>
      <c r="K627" s="71" t="str">
        <f t="shared" si="113"/>
        <v xml:space="preserve"> </v>
      </c>
      <c r="L627" s="71" t="str">
        <f t="shared" si="113"/>
        <v xml:space="preserve"> </v>
      </c>
      <c r="M627" s="9">
        <f t="shared" si="111"/>
        <v>3.0030737404157504E-4</v>
      </c>
      <c r="N627" s="9">
        <f t="shared" si="108"/>
        <v>2.5873400322759283E-4</v>
      </c>
      <c r="O627" s="71">
        <f t="shared" si="109"/>
        <v>2.2687412930133216E-4</v>
      </c>
      <c r="P627" s="2" t="s">
        <v>23</v>
      </c>
    </row>
    <row r="628" spans="2:16">
      <c r="B628" s="2" t="s">
        <v>1298</v>
      </c>
      <c r="C628" s="160">
        <v>129401.97</v>
      </c>
      <c r="D628" s="2" t="s">
        <v>609</v>
      </c>
      <c r="E628" s="159" t="s">
        <v>685</v>
      </c>
      <c r="F628" s="71">
        <f t="shared" si="103"/>
        <v>4.0969701098076447E-4</v>
      </c>
      <c r="G628" s="71" t="str">
        <f t="shared" si="104"/>
        <v xml:space="preserve"> </v>
      </c>
      <c r="H628" s="71">
        <f t="shared" si="105"/>
        <v>6.2909116391624074E-4</v>
      </c>
      <c r="I628" s="71" t="str">
        <f t="shared" si="106"/>
        <v xml:space="preserve"> </v>
      </c>
      <c r="J628" s="71" t="str">
        <f t="shared" si="107"/>
        <v xml:space="preserve"> </v>
      </c>
      <c r="K628" s="71" t="str">
        <f t="shared" si="113"/>
        <v xml:space="preserve"> </v>
      </c>
      <c r="L628" s="71" t="str">
        <f t="shared" si="113"/>
        <v xml:space="preserve"> </v>
      </c>
      <c r="M628" s="9">
        <f t="shared" si="111"/>
        <v>6.2544597703296872E-4</v>
      </c>
      <c r="N628" s="9">
        <f t="shared" si="108"/>
        <v>5.3886169780809274E-4</v>
      </c>
      <c r="O628" s="71">
        <f t="shared" si="109"/>
        <v>4.725075829963844E-4</v>
      </c>
      <c r="P628" s="2" t="s">
        <v>23</v>
      </c>
    </row>
    <row r="629" spans="2:16">
      <c r="B629" s="2" t="s">
        <v>1299</v>
      </c>
      <c r="C629" s="160">
        <v>65167.71</v>
      </c>
      <c r="D629" s="2" t="s">
        <v>609</v>
      </c>
      <c r="E629" s="159" t="s">
        <v>685</v>
      </c>
      <c r="F629" s="71">
        <f t="shared" si="103"/>
        <v>2.0632619425702155E-4</v>
      </c>
      <c r="G629" s="71" t="str">
        <f t="shared" si="104"/>
        <v xml:space="preserve"> </v>
      </c>
      <c r="H629" s="71">
        <f t="shared" si="105"/>
        <v>3.1681457812161623E-4</v>
      </c>
      <c r="I629" s="71" t="str">
        <f t="shared" si="106"/>
        <v xml:space="preserve"> </v>
      </c>
      <c r="J629" s="71" t="str">
        <f t="shared" si="107"/>
        <v xml:space="preserve"> </v>
      </c>
      <c r="K629" s="71" t="str">
        <f t="shared" si="113"/>
        <v xml:space="preserve"> </v>
      </c>
      <c r="L629" s="71" t="str">
        <f t="shared" si="113"/>
        <v xml:space="preserve"> </v>
      </c>
      <c r="M629" s="9">
        <f t="shared" si="111"/>
        <v>3.1497883727698401E-4</v>
      </c>
      <c r="N629" s="9">
        <f t="shared" si="108"/>
        <v>2.7137440684145246E-4</v>
      </c>
      <c r="O629" s="71">
        <f t="shared" si="109"/>
        <v>2.3795802445286814E-4</v>
      </c>
      <c r="P629" s="2" t="s">
        <v>23</v>
      </c>
    </row>
    <row r="630" spans="2:16">
      <c r="B630" s="2" t="s">
        <v>1300</v>
      </c>
      <c r="C630" s="160">
        <v>83978.689999999988</v>
      </c>
      <c r="D630" s="2" t="s">
        <v>609</v>
      </c>
      <c r="E630" s="159" t="s">
        <v>685</v>
      </c>
      <c r="F630" s="71">
        <f t="shared" si="103"/>
        <v>2.6588326498491646E-4</v>
      </c>
      <c r="G630" s="71" t="str">
        <f t="shared" si="104"/>
        <v xml:space="preserve"> </v>
      </c>
      <c r="H630" s="71">
        <f t="shared" si="105"/>
        <v>4.0826466425712959E-4</v>
      </c>
      <c r="I630" s="71" t="str">
        <f t="shared" si="106"/>
        <v xml:space="preserve"> </v>
      </c>
      <c r="J630" s="71" t="str">
        <f t="shared" si="107"/>
        <v xml:space="preserve"> </v>
      </c>
      <c r="K630" s="71" t="str">
        <f t="shared" si="113"/>
        <v xml:space="preserve"> </v>
      </c>
      <c r="L630" s="71" t="str">
        <f t="shared" si="113"/>
        <v xml:space="preserve"> </v>
      </c>
      <c r="M630" s="9">
        <f t="shared" si="111"/>
        <v>4.0589902778913486E-4</v>
      </c>
      <c r="N630" s="9">
        <f t="shared" si="108"/>
        <v>3.4970796405262993E-4</v>
      </c>
      <c r="O630" s="71">
        <f t="shared" si="109"/>
        <v>3.0664577853878599E-4</v>
      </c>
      <c r="P630" s="2" t="s">
        <v>23</v>
      </c>
    </row>
    <row r="631" spans="2:16">
      <c r="B631" s="2" t="s">
        <v>1301</v>
      </c>
      <c r="C631" s="160">
        <v>160949.68999999997</v>
      </c>
      <c r="D631" s="2" t="s">
        <v>609</v>
      </c>
      <c r="E631" s="159" t="s">
        <v>685</v>
      </c>
      <c r="F631" s="71">
        <f t="shared" si="103"/>
        <v>5.0957962163389499E-4</v>
      </c>
      <c r="G631" s="71" t="str">
        <f t="shared" si="104"/>
        <v xml:space="preserve"> </v>
      </c>
      <c r="H631" s="71">
        <f t="shared" si="105"/>
        <v>7.8246125475568966E-4</v>
      </c>
      <c r="I631" s="71" t="str">
        <f t="shared" si="106"/>
        <v xml:space="preserve"> </v>
      </c>
      <c r="J631" s="71" t="str">
        <f t="shared" si="107"/>
        <v xml:space="preserve"> </v>
      </c>
      <c r="K631" s="71" t="str">
        <f t="shared" si="113"/>
        <v xml:space="preserve"> </v>
      </c>
      <c r="L631" s="71" t="str">
        <f t="shared" si="113"/>
        <v xml:space="preserve"> </v>
      </c>
      <c r="M631" s="9">
        <f t="shared" si="111"/>
        <v>7.7792738483968538E-4</v>
      </c>
      <c r="N631" s="9">
        <f t="shared" si="108"/>
        <v>6.7023417970442183E-4</v>
      </c>
      <c r="O631" s="71">
        <f t="shared" si="109"/>
        <v>5.8770317798034549E-4</v>
      </c>
      <c r="P631" s="2" t="s">
        <v>23</v>
      </c>
    </row>
    <row r="632" spans="2:16">
      <c r="B632" s="2" t="s">
        <v>1302</v>
      </c>
      <c r="C632" s="160">
        <v>123138.25999999998</v>
      </c>
      <c r="D632" s="2" t="s">
        <v>609</v>
      </c>
      <c r="E632" s="159" t="s">
        <v>685</v>
      </c>
      <c r="F632" s="71">
        <f t="shared" si="103"/>
        <v>3.8986560296858097E-4</v>
      </c>
      <c r="G632" s="71" t="str">
        <f t="shared" si="104"/>
        <v xml:space="preserve"> </v>
      </c>
      <c r="H632" s="71">
        <f t="shared" si="105"/>
        <v>5.9863996897435679E-4</v>
      </c>
      <c r="I632" s="71" t="str">
        <f t="shared" si="106"/>
        <v xml:space="preserve"> </v>
      </c>
      <c r="J632" s="71" t="str">
        <f t="shared" si="107"/>
        <v xml:space="preserve"> </v>
      </c>
      <c r="K632" s="71" t="str">
        <f t="shared" si="113"/>
        <v xml:space="preserve"> </v>
      </c>
      <c r="L632" s="71" t="str">
        <f t="shared" si="113"/>
        <v xml:space="preserve"> </v>
      </c>
      <c r="M632" s="9">
        <f t="shared" si="111"/>
        <v>5.9517122757744509E-4</v>
      </c>
      <c r="N632" s="9">
        <f t="shared" si="108"/>
        <v>5.1277806550189577E-4</v>
      </c>
      <c r="O632" s="71">
        <f t="shared" si="109"/>
        <v>4.4963582553635275E-4</v>
      </c>
      <c r="P632" s="2" t="s">
        <v>23</v>
      </c>
    </row>
    <row r="633" spans="2:16">
      <c r="B633" s="2" t="s">
        <v>1303</v>
      </c>
      <c r="C633" s="160">
        <v>87151.920000000013</v>
      </c>
      <c r="D633" s="2" t="s">
        <v>609</v>
      </c>
      <c r="E633" s="159" t="s">
        <v>685</v>
      </c>
      <c r="F633" s="71">
        <f t="shared" si="103"/>
        <v>2.7592996555797961E-4</v>
      </c>
      <c r="G633" s="71" t="str">
        <f t="shared" si="104"/>
        <v xml:space="preserve"> </v>
      </c>
      <c r="H633" s="71">
        <f t="shared" si="105"/>
        <v>4.2369140740542902E-4</v>
      </c>
      <c r="I633" s="71" t="str">
        <f t="shared" si="106"/>
        <v xml:space="preserve"> </v>
      </c>
      <c r="J633" s="71" t="str">
        <f t="shared" si="107"/>
        <v xml:space="preserve"> </v>
      </c>
      <c r="K633" s="71" t="str">
        <f t="shared" si="113"/>
        <v xml:space="preserve"> </v>
      </c>
      <c r="L633" s="71" t="str">
        <f t="shared" si="113"/>
        <v xml:space="preserve"> </v>
      </c>
      <c r="M633" s="9">
        <f t="shared" si="111"/>
        <v>4.2123638268180255E-4</v>
      </c>
      <c r="N633" s="9">
        <f t="shared" si="108"/>
        <v>3.6292207590375236E-4</v>
      </c>
      <c r="O633" s="71">
        <f t="shared" si="109"/>
        <v>3.1823273689491943E-4</v>
      </c>
      <c r="P633" s="2" t="s">
        <v>23</v>
      </c>
    </row>
    <row r="634" spans="2:16">
      <c r="B634" s="2" t="s">
        <v>1304</v>
      </c>
      <c r="C634" s="160">
        <v>83195.33</v>
      </c>
      <c r="D634" s="2" t="s">
        <v>609</v>
      </c>
      <c r="E634" s="159" t="s">
        <v>685</v>
      </c>
      <c r="F634" s="71">
        <f t="shared" si="103"/>
        <v>2.6340308442412681E-4</v>
      </c>
      <c r="G634" s="71" t="str">
        <f t="shared" si="104"/>
        <v xml:space="preserve"> </v>
      </c>
      <c r="H634" s="71">
        <f t="shared" si="105"/>
        <v>4.0445633850934217E-4</v>
      </c>
      <c r="I634" s="71" t="str">
        <f t="shared" si="106"/>
        <v xml:space="preserve"> </v>
      </c>
      <c r="J634" s="71" t="str">
        <f t="shared" si="107"/>
        <v xml:space="preserve"> </v>
      </c>
      <c r="K634" s="71" t="str">
        <f t="shared" si="113"/>
        <v xml:space="preserve"> </v>
      </c>
      <c r="L634" s="71" t="str">
        <f t="shared" si="113"/>
        <v xml:space="preserve"> </v>
      </c>
      <c r="M634" s="9">
        <f t="shared" si="111"/>
        <v>4.0211276888930096E-4</v>
      </c>
      <c r="N634" s="9">
        <f t="shared" si="108"/>
        <v>3.4644585993168849E-4</v>
      </c>
      <c r="O634" s="71">
        <f t="shared" si="109"/>
        <v>3.0378536196076913E-4</v>
      </c>
      <c r="P634" s="2" t="s">
        <v>23</v>
      </c>
    </row>
    <row r="635" spans="2:16">
      <c r="B635" s="2" t="s">
        <v>1305</v>
      </c>
      <c r="C635" s="160">
        <v>52760.750000000007</v>
      </c>
      <c r="D635" s="2" t="s">
        <v>609</v>
      </c>
      <c r="E635" s="159" t="s">
        <v>685</v>
      </c>
      <c r="F635" s="71">
        <f t="shared" si="103"/>
        <v>1.6704476424975117E-4</v>
      </c>
      <c r="G635" s="71" t="str">
        <f t="shared" si="104"/>
        <v xml:space="preserve"> </v>
      </c>
      <c r="H635" s="71">
        <f t="shared" si="105"/>
        <v>2.5649780777366681E-4</v>
      </c>
      <c r="I635" s="71" t="str">
        <f t="shared" si="106"/>
        <v xml:space="preserve"> </v>
      </c>
      <c r="J635" s="71" t="str">
        <f t="shared" si="107"/>
        <v xml:space="preserve"> </v>
      </c>
      <c r="K635" s="71" t="str">
        <f t="shared" si="113"/>
        <v xml:space="preserve"> </v>
      </c>
      <c r="L635" s="71" t="str">
        <f t="shared" si="113"/>
        <v xml:space="preserve"> </v>
      </c>
      <c r="M635" s="9">
        <f t="shared" si="111"/>
        <v>2.5501156460556367E-4</v>
      </c>
      <c r="N635" s="9">
        <f t="shared" si="108"/>
        <v>2.1970876735978852E-4</v>
      </c>
      <c r="O635" s="71">
        <f t="shared" si="109"/>
        <v>1.9265436576874749E-4</v>
      </c>
      <c r="P635" s="2" t="s">
        <v>23</v>
      </c>
    </row>
    <row r="636" spans="2:16">
      <c r="B636" s="2" t="s">
        <v>1306</v>
      </c>
      <c r="C636" s="160">
        <v>1119762.8500000001</v>
      </c>
      <c r="D636" s="2" t="s">
        <v>609</v>
      </c>
      <c r="E636" s="159" t="s">
        <v>685</v>
      </c>
      <c r="F636" s="71">
        <f t="shared" si="103"/>
        <v>3.5452589527988033E-3</v>
      </c>
      <c r="G636" s="71" t="str">
        <f t="shared" si="104"/>
        <v xml:space="preserve"> </v>
      </c>
      <c r="H636" s="71">
        <f t="shared" si="105"/>
        <v>5.4437572675027045E-3</v>
      </c>
      <c r="I636" s="71" t="str">
        <f t="shared" si="106"/>
        <v xml:space="preserve"> </v>
      </c>
      <c r="J636" s="71" t="str">
        <f t="shared" si="107"/>
        <v xml:space="preserve"> </v>
      </c>
      <c r="K636" s="71" t="str">
        <f t="shared" si="113"/>
        <v xml:space="preserve"> </v>
      </c>
      <c r="L636" s="71" t="str">
        <f t="shared" si="113"/>
        <v xml:space="preserve"> </v>
      </c>
      <c r="M636" s="9">
        <f t="shared" si="111"/>
        <v>5.4122141244331264E-3</v>
      </c>
      <c r="N636" s="9">
        <f t="shared" si="108"/>
        <v>4.6629685042154211E-3</v>
      </c>
      <c r="O636" s="71">
        <f t="shared" si="109"/>
        <v>4.0887819388116193E-3</v>
      </c>
      <c r="P636" s="2" t="s">
        <v>16</v>
      </c>
    </row>
    <row r="637" spans="2:16">
      <c r="B637" s="2" t="s">
        <v>1307</v>
      </c>
      <c r="C637" s="160">
        <v>41915.37999999999</v>
      </c>
      <c r="D637" s="2" t="s">
        <v>609</v>
      </c>
      <c r="E637" s="159" t="s">
        <v>685</v>
      </c>
      <c r="F637" s="71">
        <f t="shared" si="103"/>
        <v>1.3270745337279574E-4</v>
      </c>
      <c r="G637" s="71" t="str">
        <f t="shared" si="104"/>
        <v xml:space="preserve"> </v>
      </c>
      <c r="H637" s="71">
        <f t="shared" si="105"/>
        <v>2.0377274928806347E-4</v>
      </c>
      <c r="I637" s="71" t="str">
        <f t="shared" si="106"/>
        <v xml:space="preserve"> </v>
      </c>
      <c r="J637" s="71" t="str">
        <f t="shared" si="107"/>
        <v xml:space="preserve"> </v>
      </c>
      <c r="K637" s="71" t="str">
        <f t="shared" si="113"/>
        <v xml:space="preserve"> </v>
      </c>
      <c r="L637" s="71" t="str">
        <f t="shared" si="113"/>
        <v xml:space="preserve"> </v>
      </c>
      <c r="M637" s="9">
        <f t="shared" si="111"/>
        <v>2.0259201461004148E-4</v>
      </c>
      <c r="N637" s="9">
        <f t="shared" si="108"/>
        <v>1.7454597353557577E-4</v>
      </c>
      <c r="O637" s="71">
        <f t="shared" si="109"/>
        <v>1.5305280819275768E-4</v>
      </c>
      <c r="P637" s="2" t="s">
        <v>16</v>
      </c>
    </row>
    <row r="638" spans="2:16">
      <c r="B638" s="2" t="s">
        <v>1308</v>
      </c>
      <c r="C638" s="160">
        <v>121157.51</v>
      </c>
      <c r="D638" s="2" t="s">
        <v>609</v>
      </c>
      <c r="E638" s="159" t="s">
        <v>685</v>
      </c>
      <c r="F638" s="71">
        <f t="shared" si="103"/>
        <v>3.8359438967484097E-4</v>
      </c>
      <c r="G638" s="71" t="str">
        <f t="shared" si="104"/>
        <v xml:space="preserve"> </v>
      </c>
      <c r="H638" s="71">
        <f t="shared" si="105"/>
        <v>5.8901049947766306E-4</v>
      </c>
      <c r="I638" s="71" t="str">
        <f t="shared" si="106"/>
        <v xml:space="preserve"> </v>
      </c>
      <c r="J638" s="71" t="str">
        <f t="shared" si="107"/>
        <v xml:space="preserve"> </v>
      </c>
      <c r="K638" s="71" t="str">
        <f t="shared" si="113"/>
        <v xml:space="preserve"> </v>
      </c>
      <c r="L638" s="71" t="str">
        <f t="shared" si="113"/>
        <v xml:space="preserve"> </v>
      </c>
      <c r="M638" s="9">
        <f t="shared" si="111"/>
        <v>5.8559755478863017E-4</v>
      </c>
      <c r="N638" s="9">
        <f t="shared" si="108"/>
        <v>5.0452973429076055E-4</v>
      </c>
      <c r="O638" s="71">
        <f t="shared" si="109"/>
        <v>4.4240317370717209E-4</v>
      </c>
      <c r="P638" s="2" t="s">
        <v>16</v>
      </c>
    </row>
    <row r="639" spans="2:16">
      <c r="B639" s="2" t="s">
        <v>1309</v>
      </c>
      <c r="C639" s="160">
        <v>1198688.7500000002</v>
      </c>
      <c r="D639" s="2" t="s">
        <v>609</v>
      </c>
      <c r="E639" s="159" t="s">
        <v>685</v>
      </c>
      <c r="F639" s="71">
        <f t="shared" si="103"/>
        <v>3.7951446795691669E-3</v>
      </c>
      <c r="G639" s="71" t="str">
        <f t="shared" si="104"/>
        <v xml:space="preserve"> </v>
      </c>
      <c r="H639" s="71">
        <f t="shared" si="105"/>
        <v>5.8274576570264257E-3</v>
      </c>
      <c r="I639" s="71" t="str">
        <f t="shared" si="106"/>
        <v xml:space="preserve"> </v>
      </c>
      <c r="J639" s="71" t="str">
        <f t="shared" si="107"/>
        <v xml:space="preserve"> </v>
      </c>
      <c r="K639" s="71" t="str">
        <f t="shared" si="113"/>
        <v xml:space="preserve"> </v>
      </c>
      <c r="L639" s="71" t="str">
        <f t="shared" si="113"/>
        <v xml:space="preserve"> </v>
      </c>
      <c r="M639" s="9">
        <f t="shared" si="111"/>
        <v>5.7936912119821524E-3</v>
      </c>
      <c r="N639" s="9">
        <f t="shared" si="108"/>
        <v>4.9916354053068943E-3</v>
      </c>
      <c r="O639" s="71">
        <f t="shared" si="109"/>
        <v>4.3769775995485798E-3</v>
      </c>
      <c r="P639" s="2" t="s">
        <v>16</v>
      </c>
    </row>
    <row r="640" spans="2:16">
      <c r="B640" s="2" t="s">
        <v>1310</v>
      </c>
      <c r="C640" s="160">
        <v>361499.73</v>
      </c>
      <c r="D640" s="2" t="s">
        <v>609</v>
      </c>
      <c r="E640" s="159" t="s">
        <v>685</v>
      </c>
      <c r="F640" s="71">
        <f t="shared" si="103"/>
        <v>1.1445371260681225E-3</v>
      </c>
      <c r="G640" s="71" t="str">
        <f t="shared" si="104"/>
        <v xml:space="preserve"> </v>
      </c>
      <c r="H640" s="71">
        <f t="shared" si="105"/>
        <v>1.7574406780755095E-3</v>
      </c>
      <c r="I640" s="71" t="str">
        <f t="shared" si="106"/>
        <v xml:space="preserve"> </v>
      </c>
      <c r="J640" s="71" t="str">
        <f t="shared" si="107"/>
        <v xml:space="preserve"> </v>
      </c>
      <c r="K640" s="71" t="str">
        <f t="shared" si="113"/>
        <v xml:space="preserve"> </v>
      </c>
      <c r="L640" s="71" t="str">
        <f t="shared" si="113"/>
        <v xml:space="preserve"> </v>
      </c>
      <c r="M640" s="9">
        <f t="shared" si="111"/>
        <v>1.7472574167688821E-3</v>
      </c>
      <c r="N640" s="9">
        <f t="shared" si="108"/>
        <v>1.5053739774206461E-3</v>
      </c>
      <c r="O640" s="71">
        <f t="shared" si="109"/>
        <v>1.3200058984893779E-3</v>
      </c>
      <c r="P640" s="2" t="s">
        <v>16</v>
      </c>
    </row>
    <row r="641" spans="2:16">
      <c r="B641" s="2" t="s">
        <v>1311</v>
      </c>
      <c r="C641" s="160">
        <v>802154.56</v>
      </c>
      <c r="D641" s="2" t="s">
        <v>609</v>
      </c>
      <c r="E641" s="159" t="s">
        <v>685</v>
      </c>
      <c r="F641" s="71">
        <f t="shared" si="103"/>
        <v>2.5396856444812265E-3</v>
      </c>
      <c r="G641" s="71" t="str">
        <f t="shared" si="104"/>
        <v xml:space="preserve"> </v>
      </c>
      <c r="H641" s="71">
        <f t="shared" si="105"/>
        <v>3.8996960076505788E-3</v>
      </c>
      <c r="I641" s="71" t="str">
        <f t="shared" si="106"/>
        <v xml:space="preserve"> </v>
      </c>
      <c r="J641" s="71" t="str">
        <f t="shared" si="107"/>
        <v xml:space="preserve"> </v>
      </c>
      <c r="K641" s="71" t="str">
        <f t="shared" si="113"/>
        <v xml:space="preserve"> </v>
      </c>
      <c r="L641" s="71" t="str">
        <f t="shared" si="113"/>
        <v xml:space="preserve"> </v>
      </c>
      <c r="M641" s="9">
        <f t="shared" si="111"/>
        <v>3.877099726616613E-3</v>
      </c>
      <c r="N641" s="9">
        <f t="shared" si="108"/>
        <v>3.3403693012255043E-3</v>
      </c>
      <c r="O641" s="71">
        <f t="shared" si="109"/>
        <v>2.9290443749436599E-3</v>
      </c>
      <c r="P641" s="2" t="s">
        <v>16</v>
      </c>
    </row>
    <row r="642" spans="2:16">
      <c r="B642" s="2" t="s">
        <v>1312</v>
      </c>
      <c r="C642" s="160">
        <v>805061.53</v>
      </c>
      <c r="D642" s="2" t="s">
        <v>609</v>
      </c>
      <c r="E642" s="159" t="s">
        <v>685</v>
      </c>
      <c r="F642" s="71">
        <f t="shared" si="103"/>
        <v>2.548889344548627E-3</v>
      </c>
      <c r="G642" s="71" t="str">
        <f t="shared" si="104"/>
        <v xml:space="preserve"> </v>
      </c>
      <c r="H642" s="71">
        <f t="shared" si="105"/>
        <v>3.9138283206344507E-3</v>
      </c>
      <c r="I642" s="71" t="str">
        <f t="shared" si="106"/>
        <v xml:space="preserve"> </v>
      </c>
      <c r="J642" s="71" t="str">
        <f t="shared" si="107"/>
        <v xml:space="preserve"> </v>
      </c>
      <c r="K642" s="71" t="str">
        <f t="shared" si="113"/>
        <v xml:space="preserve"> </v>
      </c>
      <c r="L642" s="71" t="str">
        <f t="shared" si="113"/>
        <v xml:space="preserve"> </v>
      </c>
      <c r="M642" s="9">
        <f t="shared" si="111"/>
        <v>3.8911501517519915E-3</v>
      </c>
      <c r="N642" s="9">
        <f t="shared" si="108"/>
        <v>3.3524746408094162E-3</v>
      </c>
      <c r="O642" s="71">
        <f t="shared" si="109"/>
        <v>2.9396590925445045E-3</v>
      </c>
      <c r="P642" s="2" t="s">
        <v>16</v>
      </c>
    </row>
    <row r="643" spans="2:16">
      <c r="B643" s="2" t="s">
        <v>1313</v>
      </c>
      <c r="C643" s="160">
        <v>569885.57999999996</v>
      </c>
      <c r="D643" s="2" t="s">
        <v>609</v>
      </c>
      <c r="E643" s="159" t="s">
        <v>685</v>
      </c>
      <c r="F643" s="71">
        <f t="shared" ref="F643:F706" si="114">C643/$C$768</f>
        <v>1.8043034331474189E-3</v>
      </c>
      <c r="G643" s="71" t="str">
        <f t="shared" ref="G643:G706" si="115">IF($E643=$G$2,$C643/SUMIF($E:$E,$G$2,$C:$C)," ")</f>
        <v xml:space="preserve"> </v>
      </c>
      <c r="H643" s="71">
        <f t="shared" ref="H643:H706" si="116">IF($E643=$H$2,$C643/SUMIF($E:$E,$H$2,$C:$C)," ")</f>
        <v>2.7705141028477533E-3</v>
      </c>
      <c r="I643" s="71" t="str">
        <f t="shared" ref="I643:I706" si="117">IF($E643=$I$2,C643/SUMIF($E:$E,$I$2,$C:$C)," ")</f>
        <v xml:space="preserve"> </v>
      </c>
      <c r="J643" s="71" t="str">
        <f t="shared" ref="J643:J706" si="118">IF($E643=$J$2,C643/SUMIF($E:$E,$J$2,$C:$C)," ")</f>
        <v xml:space="preserve"> </v>
      </c>
      <c r="K643" s="71" t="str">
        <f t="shared" ref="K643:L662" si="119">IF($E643=$K$2,$C643/SUMIF($E:$E,$K$2,$C:$C)," ")</f>
        <v xml:space="preserve"> </v>
      </c>
      <c r="L643" s="71" t="str">
        <f t="shared" si="119"/>
        <v xml:space="preserve"> </v>
      </c>
      <c r="M643" s="9">
        <f t="shared" si="111"/>
        <v>2.7544607194164047E-3</v>
      </c>
      <c r="N643" s="9">
        <f t="shared" ref="N643:N684" si="120">C643/$G$785</f>
        <v>2.3731440193310014E-3</v>
      </c>
      <c r="O643" s="71">
        <f t="shared" si="109"/>
        <v>2.0809208545302105E-3</v>
      </c>
      <c r="P643" s="2" t="s">
        <v>16</v>
      </c>
    </row>
    <row r="644" spans="2:16">
      <c r="B644" s="2" t="s">
        <v>1314</v>
      </c>
      <c r="C644" s="160">
        <v>2430328.1</v>
      </c>
      <c r="D644" s="2" t="s">
        <v>609</v>
      </c>
      <c r="E644" s="159" t="s">
        <v>685</v>
      </c>
      <c r="F644" s="71">
        <f t="shared" si="114"/>
        <v>7.6946136003382369E-3</v>
      </c>
      <c r="G644" s="71" t="str">
        <f t="shared" si="115"/>
        <v xml:space="preserve"> </v>
      </c>
      <c r="H644" s="71">
        <f t="shared" si="116"/>
        <v>1.1815105543813173E-2</v>
      </c>
      <c r="I644" s="71" t="str">
        <f t="shared" si="117"/>
        <v xml:space="preserve"> </v>
      </c>
      <c r="J644" s="71" t="str">
        <f t="shared" si="118"/>
        <v xml:space="preserve"> </v>
      </c>
      <c r="K644" s="71" t="str">
        <f t="shared" si="119"/>
        <v xml:space="preserve"> </v>
      </c>
      <c r="L644" s="71" t="str">
        <f t="shared" si="119"/>
        <v xml:space="preserve"> </v>
      </c>
      <c r="M644" s="9">
        <f t="shared" si="111"/>
        <v>1.1746644452284448E-2</v>
      </c>
      <c r="N644" s="9">
        <f t="shared" si="120"/>
        <v>1.0120485230609058E-2</v>
      </c>
      <c r="O644" s="71">
        <f t="shared" ref="O644:O707" si="121">C644/$G$787</f>
        <v>8.8742733701750853E-3</v>
      </c>
      <c r="P644" s="2" t="s">
        <v>16</v>
      </c>
    </row>
    <row r="645" spans="2:16">
      <c r="B645" s="2" t="s">
        <v>1315</v>
      </c>
      <c r="C645" s="160">
        <v>55839.469999999987</v>
      </c>
      <c r="D645" s="2" t="s">
        <v>609</v>
      </c>
      <c r="E645" s="159" t="s">
        <v>685</v>
      </c>
      <c r="F645" s="71">
        <f t="shared" si="114"/>
        <v>1.7679223858609001E-4</v>
      </c>
      <c r="G645" s="71" t="str">
        <f t="shared" si="115"/>
        <v xml:space="preserve"> </v>
      </c>
      <c r="H645" s="71">
        <f t="shared" si="116"/>
        <v>2.7146508801037571E-4</v>
      </c>
      <c r="I645" s="71" t="str">
        <f t="shared" si="117"/>
        <v xml:space="preserve"> </v>
      </c>
      <c r="J645" s="71" t="str">
        <f t="shared" si="118"/>
        <v xml:space="preserve"> </v>
      </c>
      <c r="K645" s="71" t="str">
        <f t="shared" si="119"/>
        <v xml:space="preserve"> </v>
      </c>
      <c r="L645" s="71" t="str">
        <f t="shared" si="119"/>
        <v xml:space="preserve"> </v>
      </c>
      <c r="M645" s="9">
        <f t="shared" si="111"/>
        <v>2.6989211888469038E-4</v>
      </c>
      <c r="N645" s="9">
        <f t="shared" si="120"/>
        <v>2.3252931627628276E-4</v>
      </c>
      <c r="O645" s="71">
        <f t="shared" si="121"/>
        <v>2.0389622356985066E-4</v>
      </c>
      <c r="P645" s="2" t="s">
        <v>16</v>
      </c>
    </row>
    <row r="646" spans="2:16">
      <c r="B646" s="2" t="s">
        <v>1316</v>
      </c>
      <c r="C646" s="160">
        <v>14471.19</v>
      </c>
      <c r="D646" s="2" t="s">
        <v>609</v>
      </c>
      <c r="E646" s="159" t="s">
        <v>685</v>
      </c>
      <c r="F646" s="71">
        <f t="shared" si="114"/>
        <v>4.5816947673476141E-5</v>
      </c>
      <c r="G646" s="71" t="str">
        <f t="shared" si="115"/>
        <v xml:space="preserve"> </v>
      </c>
      <c r="H646" s="71">
        <f t="shared" si="116"/>
        <v>7.0352080114028116E-5</v>
      </c>
      <c r="I646" s="71" t="str">
        <f t="shared" si="117"/>
        <v xml:space="preserve"> </v>
      </c>
      <c r="J646" s="71" t="str">
        <f t="shared" si="118"/>
        <v xml:space="preserve"> </v>
      </c>
      <c r="K646" s="71" t="str">
        <f t="shared" si="119"/>
        <v xml:space="preserve"> </v>
      </c>
      <c r="L646" s="71" t="str">
        <f t="shared" si="119"/>
        <v xml:space="preserve"> </v>
      </c>
      <c r="M646" s="9">
        <f t="shared" si="111"/>
        <v>6.9944434140992802E-5</v>
      </c>
      <c r="N646" s="9">
        <f t="shared" si="120"/>
        <v>6.0261601988775707E-5</v>
      </c>
      <c r="O646" s="71">
        <f t="shared" si="121"/>
        <v>5.2841135339604552E-5</v>
      </c>
      <c r="P646" s="2" t="s">
        <v>16</v>
      </c>
    </row>
    <row r="647" spans="2:16">
      <c r="B647" s="2" t="s">
        <v>1317</v>
      </c>
      <c r="C647" s="160">
        <v>2740866.55</v>
      </c>
      <c r="D647" s="2" t="s">
        <v>609</v>
      </c>
      <c r="E647" s="159" t="s">
        <v>685</v>
      </c>
      <c r="F647" s="71">
        <f t="shared" si="114"/>
        <v>8.677803228437404E-3</v>
      </c>
      <c r="G647" s="71" t="str">
        <f t="shared" si="115"/>
        <v xml:space="preserve"> </v>
      </c>
      <c r="H647" s="71">
        <f t="shared" si="116"/>
        <v>1.3324796586007083E-2</v>
      </c>
      <c r="I647" s="71" t="str">
        <f t="shared" si="117"/>
        <v xml:space="preserve"> </v>
      </c>
      <c r="J647" s="71" t="str">
        <f t="shared" si="118"/>
        <v xml:space="preserve"> </v>
      </c>
      <c r="K647" s="71" t="str">
        <f t="shared" si="119"/>
        <v xml:space="preserve"> </v>
      </c>
      <c r="L647" s="71" t="str">
        <f t="shared" si="119"/>
        <v xml:space="preserve"> </v>
      </c>
      <c r="M647" s="9">
        <f t="shared" si="111"/>
        <v>1.3247587786196238E-2</v>
      </c>
      <c r="N647" s="9">
        <f t="shared" si="120"/>
        <v>1.1413643877279531E-2</v>
      </c>
      <c r="O647" s="71">
        <f t="shared" si="121"/>
        <v>1.0008195616002899E-2</v>
      </c>
      <c r="P647" s="2" t="s">
        <v>16</v>
      </c>
    </row>
    <row r="648" spans="2:16">
      <c r="B648" s="2" t="s">
        <v>1318</v>
      </c>
      <c r="C648" s="160">
        <v>3694549.69</v>
      </c>
      <c r="D648" s="2" t="s">
        <v>609</v>
      </c>
      <c r="E648" s="159" t="s">
        <v>685</v>
      </c>
      <c r="F648" s="71">
        <f t="shared" si="114"/>
        <v>1.1697240505016346E-2</v>
      </c>
      <c r="G648" s="71" t="str">
        <f t="shared" si="115"/>
        <v xml:space="preserve"> </v>
      </c>
      <c r="H648" s="71">
        <f t="shared" si="116"/>
        <v>1.7961152868294711E-2</v>
      </c>
      <c r="I648" s="71" t="str">
        <f t="shared" si="117"/>
        <v xml:space="preserve"> </v>
      </c>
      <c r="J648" s="71" t="str">
        <f t="shared" si="118"/>
        <v xml:space="preserve"> </v>
      </c>
      <c r="K648" s="71" t="str">
        <f t="shared" si="119"/>
        <v xml:space="preserve"> </v>
      </c>
      <c r="L648" s="71" t="str">
        <f t="shared" si="119"/>
        <v xml:space="preserve"> </v>
      </c>
      <c r="M648" s="9">
        <f t="shared" si="111"/>
        <v>1.7857079305352939E-2</v>
      </c>
      <c r="N648" s="9">
        <f t="shared" si="120"/>
        <v>1.5385015534073884E-2</v>
      </c>
      <c r="O648" s="71">
        <f t="shared" si="121"/>
        <v>1.3490542255901832E-2</v>
      </c>
      <c r="P648" s="2" t="s">
        <v>16</v>
      </c>
    </row>
    <row r="649" spans="2:16">
      <c r="B649" s="2" t="s">
        <v>1319</v>
      </c>
      <c r="C649" s="160">
        <v>249823.79</v>
      </c>
      <c r="D649" s="2" t="s">
        <v>609</v>
      </c>
      <c r="E649" s="159" t="s">
        <v>685</v>
      </c>
      <c r="F649" s="71">
        <f t="shared" si="114"/>
        <v>7.9096214713644775E-4</v>
      </c>
      <c r="G649" s="71" t="str">
        <f t="shared" si="115"/>
        <v xml:space="preserve"> </v>
      </c>
      <c r="H649" s="71">
        <f t="shared" si="116"/>
        <v>1.2145250866355938E-3</v>
      </c>
      <c r="I649" s="71" t="str">
        <f t="shared" si="117"/>
        <v xml:space="preserve"> </v>
      </c>
      <c r="J649" s="71" t="str">
        <f t="shared" si="118"/>
        <v xml:space="preserve"> </v>
      </c>
      <c r="K649" s="71" t="str">
        <f t="shared" si="119"/>
        <v xml:space="preserve"> </v>
      </c>
      <c r="L649" s="71" t="str">
        <f t="shared" si="119"/>
        <v xml:space="preserve"> </v>
      </c>
      <c r="M649" s="9">
        <f t="shared" si="111"/>
        <v>1.2074876790718813E-3</v>
      </c>
      <c r="N649" s="9">
        <f t="shared" si="120"/>
        <v>1.0403278376075143E-3</v>
      </c>
      <c r="O649" s="71">
        <f t="shared" si="121"/>
        <v>9.1222440576365499E-4</v>
      </c>
      <c r="P649" s="2" t="s">
        <v>16</v>
      </c>
    </row>
    <row r="650" spans="2:16">
      <c r="B650" s="2" t="s">
        <v>1320</v>
      </c>
      <c r="C650" s="160">
        <v>4101046.76</v>
      </c>
      <c r="D650" s="2" t="s">
        <v>609</v>
      </c>
      <c r="E650" s="159" t="s">
        <v>685</v>
      </c>
      <c r="F650" s="71">
        <f t="shared" si="114"/>
        <v>1.2984242816893348E-2</v>
      </c>
      <c r="G650" s="71" t="str">
        <f t="shared" si="115"/>
        <v xml:space="preserve"> </v>
      </c>
      <c r="H650" s="71">
        <f t="shared" si="116"/>
        <v>1.9937349327242296E-2</v>
      </c>
      <c r="I650" s="71" t="str">
        <f t="shared" si="117"/>
        <v xml:space="preserve"> </v>
      </c>
      <c r="J650" s="71" t="str">
        <f t="shared" si="118"/>
        <v xml:space="preserve"> </v>
      </c>
      <c r="K650" s="71" t="str">
        <f t="shared" si="119"/>
        <v xml:space="preserve"> </v>
      </c>
      <c r="L650" s="71" t="str">
        <f t="shared" si="119"/>
        <v xml:space="preserve"> </v>
      </c>
      <c r="M650" s="9">
        <f t="shared" si="111"/>
        <v>1.9821824951089157E-2</v>
      </c>
      <c r="N650" s="9">
        <f t="shared" si="120"/>
        <v>1.707776952610519E-2</v>
      </c>
      <c r="O650" s="71">
        <f t="shared" si="121"/>
        <v>1.4974854651152166E-2</v>
      </c>
      <c r="P650" s="2" t="s">
        <v>16</v>
      </c>
    </row>
    <row r="651" spans="2:16">
      <c r="B651" s="2" t="s">
        <v>1321</v>
      </c>
      <c r="C651" s="160">
        <v>109704.38000000002</v>
      </c>
      <c r="D651" s="2" t="s">
        <v>609</v>
      </c>
      <c r="E651" s="159" t="s">
        <v>685</v>
      </c>
      <c r="F651" s="71">
        <f t="shared" si="114"/>
        <v>3.4733286191468313E-4</v>
      </c>
      <c r="G651" s="71" t="str">
        <f t="shared" si="115"/>
        <v xml:space="preserve"> </v>
      </c>
      <c r="H651" s="71">
        <f t="shared" si="116"/>
        <v>5.3333079937584855E-4</v>
      </c>
      <c r="I651" s="71" t="str">
        <f t="shared" si="117"/>
        <v xml:space="preserve"> </v>
      </c>
      <c r="J651" s="71" t="str">
        <f t="shared" si="118"/>
        <v xml:space="preserve"> </v>
      </c>
      <c r="K651" s="71" t="str">
        <f t="shared" si="119"/>
        <v xml:space="preserve"> </v>
      </c>
      <c r="L651" s="71" t="str">
        <f t="shared" si="119"/>
        <v xml:space="preserve"> </v>
      </c>
      <c r="M651" s="9">
        <f t="shared" si="111"/>
        <v>5.3024048346324315E-4</v>
      </c>
      <c r="N651" s="9">
        <f t="shared" si="120"/>
        <v>4.5683607802712883E-4</v>
      </c>
      <c r="O651" s="71">
        <f t="shared" si="121"/>
        <v>4.0058239791802939E-4</v>
      </c>
      <c r="P651" s="2" t="s">
        <v>16</v>
      </c>
    </row>
    <row r="652" spans="2:16">
      <c r="B652" s="2" t="s">
        <v>1322</v>
      </c>
      <c r="C652" s="160">
        <v>28736.02</v>
      </c>
      <c r="D652" s="2" t="s">
        <v>609</v>
      </c>
      <c r="E652" s="159" t="s">
        <v>685</v>
      </c>
      <c r="F652" s="71">
        <f t="shared" si="114"/>
        <v>9.0980543043382329E-5</v>
      </c>
      <c r="G652" s="71" t="str">
        <f t="shared" si="115"/>
        <v xml:space="preserve"> </v>
      </c>
      <c r="H652" s="71">
        <f t="shared" si="116"/>
        <v>1.3970093552764592E-4</v>
      </c>
      <c r="I652" s="71" t="str">
        <f t="shared" si="117"/>
        <v xml:space="preserve"> </v>
      </c>
      <c r="J652" s="71" t="str">
        <f t="shared" si="118"/>
        <v xml:space="preserve"> </v>
      </c>
      <c r="K652" s="71" t="str">
        <f t="shared" si="119"/>
        <v xml:space="preserve"> </v>
      </c>
      <c r="L652" s="71" t="str">
        <f t="shared" si="119"/>
        <v xml:space="preserve"> </v>
      </c>
      <c r="M652" s="9">
        <f t="shared" si="111"/>
        <v>1.3889145663654835E-4</v>
      </c>
      <c r="N652" s="9">
        <f t="shared" si="120"/>
        <v>1.1966387007436834E-4</v>
      </c>
      <c r="O652" s="71">
        <f t="shared" si="121"/>
        <v>1.0492875305635426E-4</v>
      </c>
      <c r="P652" s="2" t="s">
        <v>16</v>
      </c>
    </row>
    <row r="653" spans="2:16">
      <c r="B653" s="2" t="s">
        <v>1323</v>
      </c>
      <c r="C653" s="160">
        <v>443448.34</v>
      </c>
      <c r="D653" s="2" t="s">
        <v>609</v>
      </c>
      <c r="E653" s="159" t="s">
        <v>685</v>
      </c>
      <c r="F653" s="71">
        <f t="shared" si="114"/>
        <v>1.4039929950245872E-3</v>
      </c>
      <c r="G653" s="71" t="str">
        <f t="shared" si="115"/>
        <v xml:space="preserve"> </v>
      </c>
      <c r="H653" s="71">
        <f t="shared" si="116"/>
        <v>2.155836053711739E-3</v>
      </c>
      <c r="I653" s="71" t="str">
        <f t="shared" si="117"/>
        <v xml:space="preserve"> </v>
      </c>
      <c r="J653" s="71" t="str">
        <f t="shared" si="118"/>
        <v xml:space="preserve"> </v>
      </c>
      <c r="K653" s="71" t="str">
        <f t="shared" si="119"/>
        <v xml:space="preserve"> </v>
      </c>
      <c r="L653" s="71" t="str">
        <f t="shared" si="119"/>
        <v xml:space="preserve"> </v>
      </c>
      <c r="M653" s="9">
        <f t="shared" si="111"/>
        <v>2.1433443422457024E-3</v>
      </c>
      <c r="N653" s="9">
        <f t="shared" si="120"/>
        <v>1.8466281879833853E-3</v>
      </c>
      <c r="O653" s="71">
        <f t="shared" si="121"/>
        <v>1.6192388981184668E-3</v>
      </c>
      <c r="P653" s="2" t="s">
        <v>16</v>
      </c>
    </row>
    <row r="654" spans="2:16">
      <c r="B654" s="2" t="s">
        <v>1324</v>
      </c>
      <c r="C654" s="160">
        <v>76956.77</v>
      </c>
      <c r="D654" s="2" t="s">
        <v>609</v>
      </c>
      <c r="E654" s="159" t="s">
        <v>685</v>
      </c>
      <c r="F654" s="71">
        <f t="shared" si="114"/>
        <v>2.4365130332818093E-4</v>
      </c>
      <c r="G654" s="71" t="str">
        <f t="shared" si="115"/>
        <v xml:space="preserve"> </v>
      </c>
      <c r="H654" s="71">
        <f t="shared" si="116"/>
        <v>3.7412741097013003E-4</v>
      </c>
      <c r="I654" s="71" t="str">
        <f t="shared" si="117"/>
        <v xml:space="preserve"> </v>
      </c>
      <c r="J654" s="71" t="str">
        <f t="shared" si="118"/>
        <v xml:space="preserve"> </v>
      </c>
      <c r="K654" s="71" t="str">
        <f t="shared" si="119"/>
        <v xml:space="preserve"> </v>
      </c>
      <c r="L654" s="71" t="str">
        <f t="shared" si="119"/>
        <v xml:space="preserve"> </v>
      </c>
      <c r="M654" s="9">
        <f t="shared" ref="M654:M684" si="122">C654/$G$783</f>
        <v>3.7195957837389537E-4</v>
      </c>
      <c r="N654" s="9">
        <f t="shared" si="120"/>
        <v>3.2046695842441117E-4</v>
      </c>
      <c r="O654" s="71">
        <f t="shared" si="121"/>
        <v>2.8100543900458905E-4</v>
      </c>
      <c r="P654" s="2" t="s">
        <v>16</v>
      </c>
    </row>
    <row r="655" spans="2:16">
      <c r="B655" s="2" t="s">
        <v>1325</v>
      </c>
      <c r="C655" s="160">
        <v>247937.52</v>
      </c>
      <c r="D655" s="2" t="s">
        <v>609</v>
      </c>
      <c r="E655" s="159" t="s">
        <v>685</v>
      </c>
      <c r="F655" s="71">
        <f t="shared" si="114"/>
        <v>7.8499006509702679E-4</v>
      </c>
      <c r="G655" s="71" t="str">
        <f t="shared" si="115"/>
        <v xml:space="preserve"> </v>
      </c>
      <c r="H655" s="71">
        <f t="shared" si="116"/>
        <v>1.2053549342046818E-3</v>
      </c>
      <c r="I655" s="71" t="str">
        <f t="shared" si="117"/>
        <v xml:space="preserve"> </v>
      </c>
      <c r="J655" s="71" t="str">
        <f t="shared" si="118"/>
        <v xml:space="preserve"> </v>
      </c>
      <c r="K655" s="71" t="str">
        <f t="shared" si="119"/>
        <v xml:space="preserve"> </v>
      </c>
      <c r="L655" s="71" t="str">
        <f t="shared" si="119"/>
        <v xml:space="preserve"> </v>
      </c>
      <c r="M655" s="9">
        <f t="shared" si="122"/>
        <v>1.1983706618958832E-3</v>
      </c>
      <c r="N655" s="9">
        <f t="shared" si="120"/>
        <v>1.0324729444036126E-3</v>
      </c>
      <c r="O655" s="71">
        <f t="shared" si="121"/>
        <v>9.0533674494536448E-4</v>
      </c>
      <c r="P655" s="2" t="s">
        <v>16</v>
      </c>
    </row>
    <row r="656" spans="2:16">
      <c r="B656" s="2" t="s">
        <v>1326</v>
      </c>
      <c r="C656" s="160">
        <v>525937.20000000007</v>
      </c>
      <c r="D656" s="2" t="s">
        <v>609</v>
      </c>
      <c r="E656" s="159" t="s">
        <v>685</v>
      </c>
      <c r="F656" s="71">
        <f t="shared" si="114"/>
        <v>1.6651593387920799E-3</v>
      </c>
      <c r="G656" s="71" t="str">
        <f t="shared" si="115"/>
        <v xml:space="preserve"> </v>
      </c>
      <c r="H656" s="71">
        <f t="shared" si="116"/>
        <v>2.5568578692801102E-3</v>
      </c>
      <c r="I656" s="71" t="str">
        <f t="shared" si="117"/>
        <v xml:space="preserve"> </v>
      </c>
      <c r="J656" s="71" t="str">
        <f t="shared" si="118"/>
        <v xml:space="preserve"> </v>
      </c>
      <c r="K656" s="71" t="str">
        <f t="shared" si="119"/>
        <v xml:space="preserve"> </v>
      </c>
      <c r="L656" s="71" t="str">
        <f t="shared" si="119"/>
        <v xml:space="preserve"> </v>
      </c>
      <c r="M656" s="9">
        <f t="shared" si="122"/>
        <v>2.5420424890902661E-3</v>
      </c>
      <c r="N656" s="9">
        <f t="shared" si="120"/>
        <v>2.1901321327058194E-3</v>
      </c>
      <c r="O656" s="71">
        <f t="shared" si="121"/>
        <v>1.9204446051314832E-3</v>
      </c>
      <c r="P656" s="2" t="s">
        <v>16</v>
      </c>
    </row>
    <row r="657" spans="2:16">
      <c r="B657" s="2" t="s">
        <v>1327</v>
      </c>
      <c r="C657" s="160">
        <v>111739.07</v>
      </c>
      <c r="D657" s="2" t="s">
        <v>609</v>
      </c>
      <c r="E657" s="159" t="s">
        <v>685</v>
      </c>
      <c r="F657" s="71">
        <f t="shared" si="114"/>
        <v>3.5377485357271154E-4</v>
      </c>
      <c r="G657" s="71" t="str">
        <f t="shared" si="115"/>
        <v xml:space="preserve"> </v>
      </c>
      <c r="H657" s="71">
        <f t="shared" si="116"/>
        <v>5.4322249963596617E-4</v>
      </c>
      <c r="I657" s="71" t="str">
        <f t="shared" si="117"/>
        <v xml:space="preserve"> </v>
      </c>
      <c r="J657" s="71" t="str">
        <f t="shared" si="118"/>
        <v xml:space="preserve"> </v>
      </c>
      <c r="K657" s="71" t="str">
        <f t="shared" si="119"/>
        <v xml:space="preserve"> </v>
      </c>
      <c r="L657" s="71" t="str">
        <f t="shared" si="119"/>
        <v xml:space="preserve"> </v>
      </c>
      <c r="M657" s="9">
        <f t="shared" si="122"/>
        <v>5.4007486755344833E-4</v>
      </c>
      <c r="N657" s="9">
        <f t="shared" si="120"/>
        <v>4.6530902869328284E-4</v>
      </c>
      <c r="O657" s="71">
        <f t="shared" si="121"/>
        <v>4.0801201011054009E-4</v>
      </c>
      <c r="P657" s="2" t="s">
        <v>16</v>
      </c>
    </row>
    <row r="658" spans="2:16">
      <c r="B658" s="2" t="s">
        <v>1328</v>
      </c>
      <c r="C658" s="160">
        <v>16064.090000000002</v>
      </c>
      <c r="D658" s="2" t="s">
        <v>609</v>
      </c>
      <c r="E658" s="159" t="s">
        <v>685</v>
      </c>
      <c r="F658" s="71">
        <f t="shared" si="114"/>
        <v>5.0860196773866655E-5</v>
      </c>
      <c r="G658" s="71" t="str">
        <f t="shared" si="115"/>
        <v xml:space="preserve"> </v>
      </c>
      <c r="H658" s="71">
        <f t="shared" si="116"/>
        <v>7.8096006385028335E-5</v>
      </c>
      <c r="I658" s="71" t="str">
        <f t="shared" si="117"/>
        <v xml:space="preserve"> </v>
      </c>
      <c r="J658" s="71" t="str">
        <f t="shared" si="118"/>
        <v xml:space="preserve"> </v>
      </c>
      <c r="K658" s="71" t="str">
        <f t="shared" si="119"/>
        <v xml:space="preserve"> </v>
      </c>
      <c r="L658" s="71" t="str">
        <f t="shared" si="119"/>
        <v xml:space="preserve"> </v>
      </c>
      <c r="M658" s="9">
        <f t="shared" si="122"/>
        <v>7.7643489238962468E-5</v>
      </c>
      <c r="N658" s="9">
        <f t="shared" si="120"/>
        <v>6.6894830203450582E-5</v>
      </c>
      <c r="O658" s="71">
        <f t="shared" si="121"/>
        <v>5.8657564014955797E-5</v>
      </c>
      <c r="P658" s="2" t="s">
        <v>16</v>
      </c>
    </row>
    <row r="659" spans="2:16">
      <c r="B659" s="2" t="s">
        <v>1329</v>
      </c>
      <c r="C659" s="160">
        <v>29273.279999999999</v>
      </c>
      <c r="D659" s="2" t="s">
        <v>609</v>
      </c>
      <c r="E659" s="159" t="s">
        <v>685</v>
      </c>
      <c r="F659" s="71">
        <f t="shared" si="114"/>
        <v>9.2681551274706198E-5</v>
      </c>
      <c r="G659" s="71" t="str">
        <f t="shared" si="115"/>
        <v xml:space="preserve"> </v>
      </c>
      <c r="H659" s="71">
        <f t="shared" si="116"/>
        <v>1.4231283949422106E-4</v>
      </c>
      <c r="I659" s="71" t="str">
        <f t="shared" si="117"/>
        <v xml:space="preserve"> </v>
      </c>
      <c r="J659" s="71" t="str">
        <f t="shared" si="118"/>
        <v xml:space="preserve"> </v>
      </c>
      <c r="K659" s="71" t="str">
        <f t="shared" si="119"/>
        <v xml:space="preserve"> </v>
      </c>
      <c r="L659" s="71" t="str">
        <f t="shared" si="119"/>
        <v xml:space="preserve"> </v>
      </c>
      <c r="M659" s="9">
        <f t="shared" si="122"/>
        <v>1.4148822626548624E-4</v>
      </c>
      <c r="N659" s="9">
        <f t="shared" si="120"/>
        <v>1.2190115313709432E-4</v>
      </c>
      <c r="O659" s="71">
        <f t="shared" si="121"/>
        <v>1.0689054254101694E-4</v>
      </c>
      <c r="P659" s="2" t="s">
        <v>16</v>
      </c>
    </row>
    <row r="660" spans="2:16">
      <c r="B660" s="2" t="s">
        <v>1330</v>
      </c>
      <c r="C660" s="160">
        <v>27091.149999999991</v>
      </c>
      <c r="D660" s="2" t="s">
        <v>609</v>
      </c>
      <c r="E660" s="159" t="s">
        <v>685</v>
      </c>
      <c r="F660" s="71">
        <f t="shared" si="114"/>
        <v>8.5772752756635269E-5</v>
      </c>
      <c r="G660" s="71" t="str">
        <f t="shared" si="115"/>
        <v xml:space="preserve"> </v>
      </c>
      <c r="H660" s="71">
        <f t="shared" si="116"/>
        <v>1.3170435570130393E-4</v>
      </c>
      <c r="I660" s="71" t="str">
        <f t="shared" si="117"/>
        <v xml:space="preserve"> </v>
      </c>
      <c r="J660" s="71" t="str">
        <f t="shared" si="118"/>
        <v xml:space="preserve"> </v>
      </c>
      <c r="K660" s="71" t="str">
        <f t="shared" si="119"/>
        <v xml:space="preserve"> </v>
      </c>
      <c r="L660" s="71" t="str">
        <f t="shared" si="119"/>
        <v xml:space="preserve"> </v>
      </c>
      <c r="M660" s="9">
        <f t="shared" si="122"/>
        <v>1.3094121195138454E-4</v>
      </c>
      <c r="N660" s="9">
        <f t="shared" si="120"/>
        <v>1.1281422597023606E-4</v>
      </c>
      <c r="O660" s="71">
        <f t="shared" si="121"/>
        <v>9.8922557416185352E-5</v>
      </c>
      <c r="P660" s="2" t="s">
        <v>16</v>
      </c>
    </row>
    <row r="661" spans="2:16">
      <c r="B661" s="2" t="s">
        <v>1331</v>
      </c>
      <c r="C661" s="160">
        <v>55033.31</v>
      </c>
      <c r="D661" s="2" t="s">
        <v>609</v>
      </c>
      <c r="E661" s="159" t="s">
        <v>685</v>
      </c>
      <c r="F661" s="71">
        <f t="shared" si="114"/>
        <v>1.7423987139745874E-4</v>
      </c>
      <c r="G661" s="71" t="str">
        <f t="shared" si="115"/>
        <v xml:space="preserve"> </v>
      </c>
      <c r="H661" s="71">
        <f t="shared" si="116"/>
        <v>2.6754591944823782E-4</v>
      </c>
      <c r="I661" s="71" t="str">
        <f t="shared" si="117"/>
        <v xml:space="preserve"> </v>
      </c>
      <c r="J661" s="71" t="str">
        <f t="shared" si="118"/>
        <v xml:space="preserve"> </v>
      </c>
      <c r="K661" s="71" t="str">
        <f t="shared" si="119"/>
        <v xml:space="preserve"> </v>
      </c>
      <c r="L661" s="71" t="str">
        <f t="shared" si="119"/>
        <v xml:space="preserve"> </v>
      </c>
      <c r="M661" s="9">
        <f t="shared" si="122"/>
        <v>2.6599565943476942E-4</v>
      </c>
      <c r="N661" s="9">
        <f t="shared" si="120"/>
        <v>2.2917226733564481E-4</v>
      </c>
      <c r="O661" s="71">
        <f t="shared" si="121"/>
        <v>2.0095255344559863E-4</v>
      </c>
      <c r="P661" s="2" t="s">
        <v>16</v>
      </c>
    </row>
    <row r="662" spans="2:16">
      <c r="B662" s="2" t="s">
        <v>1332</v>
      </c>
      <c r="C662" s="160">
        <v>100475.01</v>
      </c>
      <c r="D662" s="2" t="s">
        <v>609</v>
      </c>
      <c r="E662" s="159" t="s">
        <v>685</v>
      </c>
      <c r="F662" s="71">
        <f t="shared" si="114"/>
        <v>3.1811193659001034E-4</v>
      </c>
      <c r="G662" s="71" t="str">
        <f t="shared" si="115"/>
        <v xml:space="preserve"> </v>
      </c>
      <c r="H662" s="71">
        <f t="shared" si="116"/>
        <v>4.8846196843367932E-4</v>
      </c>
      <c r="I662" s="71" t="str">
        <f t="shared" si="117"/>
        <v xml:space="preserve"> </v>
      </c>
      <c r="J662" s="71" t="str">
        <f t="shared" si="118"/>
        <v xml:space="preserve"> </v>
      </c>
      <c r="K662" s="71" t="str">
        <f t="shared" si="119"/>
        <v xml:space="preserve"> </v>
      </c>
      <c r="L662" s="71" t="str">
        <f t="shared" si="119"/>
        <v xml:space="preserve"> </v>
      </c>
      <c r="M662" s="9">
        <f t="shared" si="122"/>
        <v>4.8563163912301567E-4</v>
      </c>
      <c r="N662" s="9">
        <f t="shared" si="120"/>
        <v>4.1840270651123082E-4</v>
      </c>
      <c r="O662" s="71">
        <f t="shared" si="121"/>
        <v>3.6688161800502378E-4</v>
      </c>
      <c r="P662" s="2" t="s">
        <v>16</v>
      </c>
    </row>
    <row r="663" spans="2:16">
      <c r="B663" s="2" t="s">
        <v>1333</v>
      </c>
      <c r="C663" s="160">
        <v>149557.47</v>
      </c>
      <c r="D663" s="2" t="s">
        <v>609</v>
      </c>
      <c r="E663" s="159" t="s">
        <v>685</v>
      </c>
      <c r="F663" s="71">
        <f t="shared" si="114"/>
        <v>4.7351093981679997E-4</v>
      </c>
      <c r="G663" s="71" t="str">
        <f t="shared" si="115"/>
        <v xml:space="preserve"> </v>
      </c>
      <c r="H663" s="71">
        <f t="shared" si="116"/>
        <v>7.2707767026010698E-4</v>
      </c>
      <c r="I663" s="71" t="str">
        <f t="shared" si="117"/>
        <v xml:space="preserve"> </v>
      </c>
      <c r="J663" s="71" t="str">
        <f t="shared" si="118"/>
        <v xml:space="preserve"> </v>
      </c>
      <c r="K663" s="71" t="str">
        <f t="shared" ref="K663:L682" si="123">IF($E663=$K$2,$C663/SUMIF($E:$E,$K$2,$C:$C)," ")</f>
        <v xml:space="preserve"> </v>
      </c>
      <c r="L663" s="71" t="str">
        <f t="shared" si="123"/>
        <v xml:space="preserve"> </v>
      </c>
      <c r="M663" s="9">
        <f t="shared" si="122"/>
        <v>7.2286471331718454E-4</v>
      </c>
      <c r="N663" s="9">
        <f t="shared" si="120"/>
        <v>6.2279416769376E-4</v>
      </c>
      <c r="O663" s="71">
        <f t="shared" si="121"/>
        <v>5.4610481330967585E-4</v>
      </c>
      <c r="P663" s="2" t="s">
        <v>16</v>
      </c>
    </row>
    <row r="664" spans="2:16">
      <c r="B664" s="2" t="s">
        <v>1334</v>
      </c>
      <c r="C664" s="160">
        <v>70894.250000000015</v>
      </c>
      <c r="D664" s="2" t="s">
        <v>609</v>
      </c>
      <c r="E664" s="159" t="s">
        <v>685</v>
      </c>
      <c r="F664" s="71">
        <f t="shared" si="114"/>
        <v>2.2445687898509635E-4</v>
      </c>
      <c r="G664" s="71" t="str">
        <f t="shared" si="115"/>
        <v xml:space="preserve"> </v>
      </c>
      <c r="H664" s="71">
        <f t="shared" si="116"/>
        <v>3.4465430663434998E-4</v>
      </c>
      <c r="I664" s="71" t="str">
        <f t="shared" si="117"/>
        <v xml:space="preserve"> </v>
      </c>
      <c r="J664" s="71" t="str">
        <f t="shared" si="118"/>
        <v xml:space="preserve"> </v>
      </c>
      <c r="K664" s="71" t="str">
        <f t="shared" si="123"/>
        <v xml:space="preserve"> </v>
      </c>
      <c r="L664" s="71" t="str">
        <f t="shared" si="123"/>
        <v xml:space="preserve"> </v>
      </c>
      <c r="M664" s="9">
        <f t="shared" si="122"/>
        <v>3.4265725210574113E-4</v>
      </c>
      <c r="N664" s="9">
        <f t="shared" si="120"/>
        <v>2.9522113086710651E-4</v>
      </c>
      <c r="O664" s="71">
        <f t="shared" si="121"/>
        <v>2.588683210606564E-4</v>
      </c>
      <c r="P664" s="2" t="s">
        <v>16</v>
      </c>
    </row>
    <row r="665" spans="2:16">
      <c r="B665" s="2" t="s">
        <v>1335</v>
      </c>
      <c r="C665" s="160">
        <v>97525.45</v>
      </c>
      <c r="D665" s="2" t="s">
        <v>609</v>
      </c>
      <c r="E665" s="159" t="s">
        <v>685</v>
      </c>
      <c r="F665" s="71">
        <f t="shared" si="114"/>
        <v>3.0877339316823379E-4</v>
      </c>
      <c r="G665" s="71" t="str">
        <f t="shared" si="115"/>
        <v xml:space="preserve"> </v>
      </c>
      <c r="H665" s="71">
        <f t="shared" si="116"/>
        <v>4.7412260301721168E-4</v>
      </c>
      <c r="I665" s="71" t="str">
        <f t="shared" si="117"/>
        <v xml:space="preserve"> </v>
      </c>
      <c r="J665" s="71" t="str">
        <f t="shared" si="118"/>
        <v xml:space="preserve"> </v>
      </c>
      <c r="K665" s="71" t="str">
        <f t="shared" si="123"/>
        <v xml:space="preserve"> </v>
      </c>
      <c r="L665" s="71" t="str">
        <f t="shared" si="123"/>
        <v xml:space="preserve"> </v>
      </c>
      <c r="M665" s="9">
        <f t="shared" si="122"/>
        <v>4.7137536129341723E-4</v>
      </c>
      <c r="N665" s="9">
        <f t="shared" si="120"/>
        <v>4.0612001166982434E-4</v>
      </c>
      <c r="O665" s="71">
        <f t="shared" si="121"/>
        <v>3.5611138424040018E-4</v>
      </c>
      <c r="P665" s="2" t="s">
        <v>16</v>
      </c>
    </row>
    <row r="666" spans="2:16">
      <c r="B666" s="2" t="s">
        <v>1336</v>
      </c>
      <c r="C666" s="160">
        <v>89399.790000000008</v>
      </c>
      <c r="D666" s="2" t="s">
        <v>609</v>
      </c>
      <c r="E666" s="159" t="s">
        <v>685</v>
      </c>
      <c r="F666" s="71">
        <f t="shared" si="114"/>
        <v>2.8304690218632718E-4</v>
      </c>
      <c r="G666" s="71" t="str">
        <f t="shared" si="115"/>
        <v xml:space="preserve"> </v>
      </c>
      <c r="H666" s="71">
        <f t="shared" si="116"/>
        <v>4.3461948797972322E-4</v>
      </c>
      <c r="I666" s="71" t="str">
        <f t="shared" si="117"/>
        <v xml:space="preserve"> </v>
      </c>
      <c r="J666" s="71" t="str">
        <f t="shared" si="118"/>
        <v xml:space="preserve"> </v>
      </c>
      <c r="K666" s="71" t="str">
        <f t="shared" si="123"/>
        <v xml:space="preserve"> </v>
      </c>
      <c r="L666" s="71" t="str">
        <f t="shared" si="123"/>
        <v xml:space="preserve"> </v>
      </c>
      <c r="M666" s="9">
        <f t="shared" si="122"/>
        <v>4.3210114191532194E-4</v>
      </c>
      <c r="N666" s="9">
        <f t="shared" si="120"/>
        <v>3.7228276063406884E-4</v>
      </c>
      <c r="O666" s="71">
        <f t="shared" si="121"/>
        <v>3.2644076974472906E-4</v>
      </c>
      <c r="P666" s="2" t="s">
        <v>16</v>
      </c>
    </row>
    <row r="667" spans="2:16">
      <c r="B667" s="2" t="s">
        <v>1337</v>
      </c>
      <c r="C667" s="160">
        <v>18169.400000000001</v>
      </c>
      <c r="D667" s="2" t="s">
        <v>609</v>
      </c>
      <c r="E667" s="159" t="s">
        <v>685</v>
      </c>
      <c r="F667" s="71">
        <f t="shared" si="114"/>
        <v>5.7525777013394025E-5</v>
      </c>
      <c r="G667" s="71" t="str">
        <f t="shared" si="115"/>
        <v xml:space="preserve"> </v>
      </c>
      <c r="H667" s="71">
        <f t="shared" si="116"/>
        <v>8.8331027678015606E-5</v>
      </c>
      <c r="I667" s="71" t="str">
        <f t="shared" si="117"/>
        <v xml:space="preserve"> </v>
      </c>
      <c r="J667" s="71" t="str">
        <f t="shared" si="118"/>
        <v xml:space="preserve"> </v>
      </c>
      <c r="K667" s="71" t="str">
        <f t="shared" si="123"/>
        <v xml:space="preserve"> </v>
      </c>
      <c r="L667" s="71" t="str">
        <f t="shared" si="123"/>
        <v xml:space="preserve"> </v>
      </c>
      <c r="M667" s="9">
        <f t="shared" si="122"/>
        <v>8.781920503299001E-5</v>
      </c>
      <c r="N667" s="9">
        <f t="shared" si="120"/>
        <v>7.5661859955875179E-5</v>
      </c>
      <c r="O667" s="71">
        <f t="shared" si="121"/>
        <v>6.6345043112516042E-5</v>
      </c>
      <c r="P667" s="2" t="s">
        <v>16</v>
      </c>
    </row>
    <row r="668" spans="2:16">
      <c r="B668" s="2" t="s">
        <v>1338</v>
      </c>
      <c r="C668" s="160">
        <v>220285.94</v>
      </c>
      <c r="D668" s="2" t="s">
        <v>609</v>
      </c>
      <c r="E668" s="159" t="s">
        <v>685</v>
      </c>
      <c r="F668" s="71">
        <f t="shared" si="114"/>
        <v>6.9744294603156368E-4</v>
      </c>
      <c r="G668" s="71" t="str">
        <f t="shared" si="115"/>
        <v xml:space="preserve"> </v>
      </c>
      <c r="H668" s="71">
        <f t="shared" si="116"/>
        <v>1.0709260329574825E-3</v>
      </c>
      <c r="I668" s="71" t="str">
        <f t="shared" si="117"/>
        <v xml:space="preserve"> </v>
      </c>
      <c r="J668" s="71" t="str">
        <f t="shared" si="118"/>
        <v xml:space="preserve"> </v>
      </c>
      <c r="K668" s="71" t="str">
        <f t="shared" si="123"/>
        <v xml:space="preserve"> </v>
      </c>
      <c r="L668" s="71" t="str">
        <f t="shared" si="123"/>
        <v xml:space="preserve"> </v>
      </c>
      <c r="M668" s="9">
        <f t="shared" si="122"/>
        <v>1.0647206914232135E-3</v>
      </c>
      <c r="N668" s="9">
        <f t="shared" si="120"/>
        <v>9.173249497797573E-4</v>
      </c>
      <c r="O668" s="71">
        <f t="shared" si="121"/>
        <v>8.0436779345389065E-4</v>
      </c>
      <c r="P668" s="2" t="s">
        <v>16</v>
      </c>
    </row>
    <row r="669" spans="2:16">
      <c r="B669" s="2" t="s">
        <v>1339</v>
      </c>
      <c r="C669" s="160">
        <v>551813.30000000005</v>
      </c>
      <c r="D669" s="2" t="s">
        <v>609</v>
      </c>
      <c r="E669" s="159" t="s">
        <v>685</v>
      </c>
      <c r="F669" s="71">
        <f t="shared" si="114"/>
        <v>1.7470851458399892E-3</v>
      </c>
      <c r="G669" s="71" t="str">
        <f t="shared" si="115"/>
        <v xml:space="preserve"> </v>
      </c>
      <c r="H669" s="71">
        <f t="shared" si="116"/>
        <v>2.6826552266666554E-3</v>
      </c>
      <c r="I669" s="71" t="str">
        <f t="shared" si="117"/>
        <v xml:space="preserve"> </v>
      </c>
      <c r="J669" s="71" t="str">
        <f t="shared" si="118"/>
        <v xml:space="preserve"> </v>
      </c>
      <c r="K669" s="71" t="str">
        <f t="shared" si="123"/>
        <v xml:space="preserve"> </v>
      </c>
      <c r="L669" s="71" t="str">
        <f t="shared" si="123"/>
        <v xml:space="preserve"> </v>
      </c>
      <c r="M669" s="9">
        <f t="shared" si="122"/>
        <v>2.6671109300599265E-3</v>
      </c>
      <c r="N669" s="9">
        <f t="shared" si="120"/>
        <v>2.2978865909930621E-3</v>
      </c>
      <c r="O669" s="71">
        <f t="shared" si="121"/>
        <v>2.0149304423128858E-3</v>
      </c>
      <c r="P669" s="2" t="s">
        <v>16</v>
      </c>
    </row>
    <row r="670" spans="2:16">
      <c r="B670" s="2" t="s">
        <v>1340</v>
      </c>
      <c r="C670" s="160">
        <v>105264.7</v>
      </c>
      <c r="D670" s="2" t="s">
        <v>609</v>
      </c>
      <c r="E670" s="159" t="s">
        <v>685</v>
      </c>
      <c r="F670" s="71">
        <f t="shared" si="114"/>
        <v>3.3327647911223358E-4</v>
      </c>
      <c r="G670" s="71" t="str">
        <f t="shared" si="115"/>
        <v xml:space="preserve"> </v>
      </c>
      <c r="H670" s="71">
        <f t="shared" si="116"/>
        <v>5.1174717542780759E-4</v>
      </c>
      <c r="I670" s="71" t="str">
        <f t="shared" si="117"/>
        <v xml:space="preserve"> </v>
      </c>
      <c r="J670" s="71" t="str">
        <f t="shared" si="118"/>
        <v xml:space="preserve"> </v>
      </c>
      <c r="K670" s="71" t="str">
        <f t="shared" si="123"/>
        <v xml:space="preserve"> </v>
      </c>
      <c r="L670" s="71" t="str">
        <f t="shared" si="123"/>
        <v xml:space="preserve"> </v>
      </c>
      <c r="M670" s="9">
        <f t="shared" si="122"/>
        <v>5.0878192301540958E-4</v>
      </c>
      <c r="N670" s="9">
        <f t="shared" si="120"/>
        <v>4.3834815622404778E-4</v>
      </c>
      <c r="O670" s="71">
        <f t="shared" si="121"/>
        <v>3.8437103370095142E-4</v>
      </c>
      <c r="P670" s="2" t="s">
        <v>16</v>
      </c>
    </row>
    <row r="671" spans="2:16">
      <c r="B671" s="2" t="s">
        <v>1341</v>
      </c>
      <c r="C671" s="160">
        <v>276218.99000000005</v>
      </c>
      <c r="D671" s="2" t="s">
        <v>609</v>
      </c>
      <c r="E671" s="159" t="s">
        <v>685</v>
      </c>
      <c r="F671" s="71">
        <f t="shared" si="114"/>
        <v>8.7453146639982144E-4</v>
      </c>
      <c r="G671" s="71" t="str">
        <f t="shared" si="115"/>
        <v xml:space="preserve"> </v>
      </c>
      <c r="H671" s="71">
        <f t="shared" si="116"/>
        <v>1.3428460626593898E-3</v>
      </c>
      <c r="I671" s="71" t="str">
        <f t="shared" si="117"/>
        <v xml:space="preserve"> </v>
      </c>
      <c r="J671" s="71" t="str">
        <f t="shared" si="118"/>
        <v xml:space="preserve"> </v>
      </c>
      <c r="K671" s="71" t="str">
        <f t="shared" si="123"/>
        <v xml:space="preserve"> </v>
      </c>
      <c r="L671" s="71" t="str">
        <f t="shared" si="123"/>
        <v xml:space="preserve"> </v>
      </c>
      <c r="M671" s="9">
        <f t="shared" si="122"/>
        <v>1.3350651158990071E-3</v>
      </c>
      <c r="N671" s="9">
        <f t="shared" si="120"/>
        <v>1.1502439562414439E-3</v>
      </c>
      <c r="O671" s="71">
        <f t="shared" si="121"/>
        <v>1.0086057217104382E-3</v>
      </c>
      <c r="P671" s="2" t="s">
        <v>16</v>
      </c>
    </row>
    <row r="672" spans="2:16">
      <c r="B672" s="2" t="s">
        <v>1342</v>
      </c>
      <c r="C672" s="160">
        <v>71021.55</v>
      </c>
      <c r="D672" s="2" t="s">
        <v>609</v>
      </c>
      <c r="E672" s="159" t="s">
        <v>685</v>
      </c>
      <c r="F672" s="71">
        <f t="shared" si="114"/>
        <v>2.2485992099054533E-4</v>
      </c>
      <c r="G672" s="71" t="str">
        <f t="shared" si="115"/>
        <v xml:space="preserve"> </v>
      </c>
      <c r="H672" s="71">
        <f t="shared" si="116"/>
        <v>3.4527317901447317E-4</v>
      </c>
      <c r="I672" s="71" t="str">
        <f t="shared" si="117"/>
        <v xml:space="preserve"> </v>
      </c>
      <c r="J672" s="71" t="str">
        <f t="shared" si="118"/>
        <v xml:space="preserve"> </v>
      </c>
      <c r="K672" s="71" t="str">
        <f t="shared" si="123"/>
        <v xml:space="preserve"> </v>
      </c>
      <c r="L672" s="71" t="str">
        <f t="shared" si="123"/>
        <v xml:space="preserve"> </v>
      </c>
      <c r="M672" s="9">
        <f t="shared" si="122"/>
        <v>3.4327253851039393E-4</v>
      </c>
      <c r="N672" s="9">
        <f t="shared" si="120"/>
        <v>2.9575123944374534E-4</v>
      </c>
      <c r="O672" s="71">
        <f t="shared" si="121"/>
        <v>2.5933315336046944E-4</v>
      </c>
      <c r="P672" s="2" t="s">
        <v>16</v>
      </c>
    </row>
    <row r="673" spans="2:16">
      <c r="B673" s="2" t="s">
        <v>1343</v>
      </c>
      <c r="C673" s="160">
        <v>80512.100000000006</v>
      </c>
      <c r="D673" s="2" t="s">
        <v>609</v>
      </c>
      <c r="E673" s="159" t="s">
        <v>685</v>
      </c>
      <c r="F673" s="71">
        <f t="shared" si="114"/>
        <v>2.5490776313362472E-4</v>
      </c>
      <c r="G673" s="71" t="str">
        <f t="shared" si="115"/>
        <v xml:space="preserve"> </v>
      </c>
      <c r="H673" s="71">
        <f t="shared" si="116"/>
        <v>3.9141174356418812E-4</v>
      </c>
      <c r="I673" s="71" t="str">
        <f t="shared" si="117"/>
        <v xml:space="preserve"> </v>
      </c>
      <c r="J673" s="71" t="str">
        <f t="shared" si="118"/>
        <v xml:space="preserve"> </v>
      </c>
      <c r="K673" s="71" t="str">
        <f t="shared" si="123"/>
        <v xml:space="preserve"> </v>
      </c>
      <c r="L673" s="71" t="str">
        <f t="shared" si="123"/>
        <v xml:space="preserve"> </v>
      </c>
      <c r="M673" s="9">
        <f t="shared" si="122"/>
        <v>3.8914375915201355E-4</v>
      </c>
      <c r="N673" s="9">
        <f t="shared" si="120"/>
        <v>3.3527222885474577E-4</v>
      </c>
      <c r="O673" s="71">
        <f t="shared" si="121"/>
        <v>2.9398762455442684E-4</v>
      </c>
      <c r="P673" s="2" t="s">
        <v>16</v>
      </c>
    </row>
    <row r="674" spans="2:16">
      <c r="B674" s="2" t="s">
        <v>1344</v>
      </c>
      <c r="C674" s="160">
        <v>173798.27</v>
      </c>
      <c r="D674" s="2" t="s">
        <v>609</v>
      </c>
      <c r="E674" s="159" t="s">
        <v>685</v>
      </c>
      <c r="F674" s="71">
        <f t="shared" si="114"/>
        <v>5.5025925596517472E-4</v>
      </c>
      <c r="G674" s="71" t="str">
        <f t="shared" si="115"/>
        <v xml:space="preserve"> </v>
      </c>
      <c r="H674" s="71">
        <f t="shared" si="116"/>
        <v>8.4492497263317598E-4</v>
      </c>
      <c r="I674" s="71" t="str">
        <f t="shared" si="117"/>
        <v xml:space="preserve"> </v>
      </c>
      <c r="J674" s="71" t="str">
        <f t="shared" si="118"/>
        <v xml:space="preserve"> </v>
      </c>
      <c r="K674" s="71" t="str">
        <f t="shared" si="123"/>
        <v xml:space="preserve"> </v>
      </c>
      <c r="L674" s="71" t="str">
        <f t="shared" si="123"/>
        <v xml:space="preserve"> </v>
      </c>
      <c r="M674" s="9">
        <f t="shared" si="122"/>
        <v>8.4002916483257321E-4</v>
      </c>
      <c r="N674" s="9">
        <f t="shared" si="120"/>
        <v>7.237388337156637E-4</v>
      </c>
      <c r="O674" s="71">
        <f t="shared" si="121"/>
        <v>6.3461939943150025E-4</v>
      </c>
      <c r="P674" s="2" t="s">
        <v>16</v>
      </c>
    </row>
    <row r="675" spans="2:16">
      <c r="B675" s="2" t="s">
        <v>1345</v>
      </c>
      <c r="C675" s="160">
        <v>465.94</v>
      </c>
      <c r="D675" s="2" t="s">
        <v>609</v>
      </c>
      <c r="E675" s="159" t="s">
        <v>685</v>
      </c>
      <c r="F675" s="71">
        <f t="shared" si="114"/>
        <v>1.4752033937070464E-6</v>
      </c>
      <c r="G675" s="71" t="str">
        <f t="shared" si="115"/>
        <v xml:space="preserve"> </v>
      </c>
      <c r="H675" s="71">
        <f t="shared" si="116"/>
        <v>2.2651798648438906E-6</v>
      </c>
      <c r="I675" s="71" t="str">
        <f t="shared" si="117"/>
        <v xml:space="preserve"> </v>
      </c>
      <c r="J675" s="71" t="str">
        <f t="shared" si="118"/>
        <v xml:space="preserve"> </v>
      </c>
      <c r="K675" s="71" t="str">
        <f t="shared" si="123"/>
        <v xml:space="preserve"> </v>
      </c>
      <c r="L675" s="71" t="str">
        <f t="shared" si="123"/>
        <v xml:space="preserve"> </v>
      </c>
      <c r="M675" s="9">
        <f t="shared" si="122"/>
        <v>2.2520545748935772E-6</v>
      </c>
      <c r="N675" s="9">
        <f t="shared" si="120"/>
        <v>1.9402890039209043E-6</v>
      </c>
      <c r="O675" s="71">
        <f t="shared" si="121"/>
        <v>1.7013665496849494E-6</v>
      </c>
      <c r="P675" s="2" t="s">
        <v>16</v>
      </c>
    </row>
    <row r="676" spans="2:16">
      <c r="B676" s="2" t="s">
        <v>1346</v>
      </c>
      <c r="C676" s="160">
        <v>8354800.7800000003</v>
      </c>
      <c r="D676" s="2" t="s">
        <v>609</v>
      </c>
      <c r="E676" s="159" t="s">
        <v>685</v>
      </c>
      <c r="F676" s="71">
        <f t="shared" si="114"/>
        <v>2.6451969061257411E-2</v>
      </c>
      <c r="G676" s="71" t="str">
        <f t="shared" si="115"/>
        <v xml:space="preserve"> </v>
      </c>
      <c r="H676" s="71">
        <f t="shared" si="116"/>
        <v>4.0617089113701405E-2</v>
      </c>
      <c r="I676" s="71" t="str">
        <f t="shared" si="117"/>
        <v xml:space="preserve"> </v>
      </c>
      <c r="J676" s="71" t="str">
        <f t="shared" si="118"/>
        <v xml:space="preserve"> </v>
      </c>
      <c r="K676" s="71" t="str">
        <f t="shared" si="123"/>
        <v xml:space="preserve"> </v>
      </c>
      <c r="L676" s="71" t="str">
        <f t="shared" si="123"/>
        <v xml:space="preserve"> </v>
      </c>
      <c r="M676" s="9">
        <f t="shared" si="122"/>
        <v>4.0381738676489309E-2</v>
      </c>
      <c r="N676" s="9">
        <f t="shared" si="120"/>
        <v>3.4791449721817823E-2</v>
      </c>
      <c r="O676" s="71">
        <f t="shared" si="121"/>
        <v>3.0507315483482261E-2</v>
      </c>
      <c r="P676" s="2" t="s">
        <v>16</v>
      </c>
    </row>
    <row r="677" spans="2:16">
      <c r="B677" s="2" t="s">
        <v>1347</v>
      </c>
      <c r="C677" s="160">
        <v>8441575.0499999989</v>
      </c>
      <c r="D677" s="2" t="s">
        <v>609</v>
      </c>
      <c r="E677" s="159" t="s">
        <v>685</v>
      </c>
      <c r="F677" s="71">
        <f t="shared" si="114"/>
        <v>2.6726703356639757E-2</v>
      </c>
      <c r="G677" s="71" t="str">
        <f t="shared" si="115"/>
        <v xml:space="preserve"> </v>
      </c>
      <c r="H677" s="71">
        <f t="shared" si="116"/>
        <v>4.1038944565455975E-2</v>
      </c>
      <c r="I677" s="71" t="str">
        <f t="shared" si="117"/>
        <v xml:space="preserve"> </v>
      </c>
      <c r="J677" s="71" t="str">
        <f t="shared" si="118"/>
        <v xml:space="preserve"> </v>
      </c>
      <c r="K677" s="71" t="str">
        <f t="shared" si="123"/>
        <v xml:space="preserve"> </v>
      </c>
      <c r="L677" s="71" t="str">
        <f t="shared" si="123"/>
        <v xml:space="preserve"> </v>
      </c>
      <c r="M677" s="9">
        <f t="shared" si="122"/>
        <v>4.0801149741726349E-2</v>
      </c>
      <c r="N677" s="9">
        <f t="shared" si="120"/>
        <v>3.5152799170039183E-2</v>
      </c>
      <c r="O677" s="71">
        <f t="shared" si="121"/>
        <v>3.0824169242230873E-2</v>
      </c>
      <c r="P677" s="2" t="s">
        <v>16</v>
      </c>
    </row>
    <row r="678" spans="2:16">
      <c r="B678" s="2" t="s">
        <v>1348</v>
      </c>
      <c r="C678" s="160">
        <v>108388.47</v>
      </c>
      <c r="D678" s="2" t="s">
        <v>609</v>
      </c>
      <c r="E678" s="159" t="s">
        <v>685</v>
      </c>
      <c r="F678" s="71">
        <f t="shared" si="114"/>
        <v>3.4316658536016307E-4</v>
      </c>
      <c r="G678" s="71" t="str">
        <f t="shared" si="115"/>
        <v xml:space="preserve"> </v>
      </c>
      <c r="H678" s="71">
        <f t="shared" si="116"/>
        <v>5.2693346745339765E-4</v>
      </c>
      <c r="I678" s="71" t="str">
        <f t="shared" si="117"/>
        <v xml:space="preserve"> </v>
      </c>
      <c r="J678" s="71" t="str">
        <f t="shared" si="118"/>
        <v xml:space="preserve"> </v>
      </c>
      <c r="K678" s="71" t="str">
        <f t="shared" si="123"/>
        <v xml:space="preserve"> </v>
      </c>
      <c r="L678" s="71" t="str">
        <f t="shared" si="123"/>
        <v xml:space="preserve"> </v>
      </c>
      <c r="M678" s="9">
        <f t="shared" si="122"/>
        <v>5.2388022004810756E-4</v>
      </c>
      <c r="N678" s="9">
        <f t="shared" si="120"/>
        <v>4.5135630444437231E-4</v>
      </c>
      <c r="O678" s="71">
        <f t="shared" si="121"/>
        <v>3.9577739028529566E-4</v>
      </c>
      <c r="P678" s="2" t="s">
        <v>16</v>
      </c>
    </row>
    <row r="679" spans="2:16">
      <c r="B679" s="2" t="s">
        <v>1349</v>
      </c>
      <c r="C679" s="160">
        <v>573674.70000000007</v>
      </c>
      <c r="D679" s="2" t="s">
        <v>609</v>
      </c>
      <c r="E679" s="159" t="s">
        <v>685</v>
      </c>
      <c r="F679" s="71">
        <f t="shared" si="114"/>
        <v>1.8163000908354549E-3</v>
      </c>
      <c r="G679" s="71" t="str">
        <f t="shared" si="115"/>
        <v xml:space="preserve"> </v>
      </c>
      <c r="H679" s="71">
        <f t="shared" si="116"/>
        <v>2.7889350118263287E-3</v>
      </c>
      <c r="I679" s="71" t="str">
        <f t="shared" si="117"/>
        <v xml:space="preserve"> </v>
      </c>
      <c r="J679" s="71" t="str">
        <f t="shared" si="118"/>
        <v xml:space="preserve"> </v>
      </c>
      <c r="K679" s="71" t="str">
        <f t="shared" si="123"/>
        <v xml:space="preserve"> </v>
      </c>
      <c r="L679" s="71" t="str">
        <f t="shared" si="123"/>
        <v xml:space="preserve"> </v>
      </c>
      <c r="M679" s="9">
        <f t="shared" si="122"/>
        <v>2.7727748908350875E-3</v>
      </c>
      <c r="N679" s="9">
        <f t="shared" si="120"/>
        <v>2.3889228489454087E-3</v>
      </c>
      <c r="O679" s="71">
        <f t="shared" si="121"/>
        <v>2.0947567175613781E-3</v>
      </c>
      <c r="P679" s="2" t="s">
        <v>16</v>
      </c>
    </row>
    <row r="680" spans="2:16">
      <c r="B680" s="2" t="s">
        <v>1350</v>
      </c>
      <c r="C680" s="160">
        <v>183264.08999999997</v>
      </c>
      <c r="D680" s="2" t="s">
        <v>609</v>
      </c>
      <c r="E680" s="159" t="s">
        <v>685</v>
      </c>
      <c r="F680" s="71">
        <f t="shared" si="114"/>
        <v>5.8022880094568728E-4</v>
      </c>
      <c r="G680" s="71" t="str">
        <f t="shared" si="115"/>
        <v xml:space="preserve"> </v>
      </c>
      <c r="H680" s="71">
        <f t="shared" si="116"/>
        <v>8.9094331162153614E-4</v>
      </c>
      <c r="I680" s="71" t="str">
        <f t="shared" si="117"/>
        <v xml:space="preserve"> </v>
      </c>
      <c r="J680" s="71" t="str">
        <f t="shared" si="118"/>
        <v xml:space="preserve"> </v>
      </c>
      <c r="K680" s="71" t="str">
        <f t="shared" si="123"/>
        <v xml:space="preserve"> </v>
      </c>
      <c r="L680" s="71" t="str">
        <f t="shared" si="123"/>
        <v xml:space="preserve"> </v>
      </c>
      <c r="M680" s="9">
        <f t="shared" si="122"/>
        <v>8.8578085654420792E-4</v>
      </c>
      <c r="N680" s="9">
        <f t="shared" si="120"/>
        <v>7.631568413112652E-4</v>
      </c>
      <c r="O680" s="71">
        <f t="shared" si="121"/>
        <v>6.6918356973956299E-4</v>
      </c>
      <c r="P680" s="2" t="s">
        <v>16</v>
      </c>
    </row>
    <row r="681" spans="2:16">
      <c r="B681" s="2" t="s">
        <v>1351</v>
      </c>
      <c r="C681" s="160">
        <v>418281.08000000007</v>
      </c>
      <c r="D681" s="2" t="s">
        <v>609</v>
      </c>
      <c r="E681" s="159" t="s">
        <v>685</v>
      </c>
      <c r="F681" s="71">
        <f t="shared" si="114"/>
        <v>1.3243114322433118E-3</v>
      </c>
      <c r="G681" s="71" t="str">
        <f t="shared" si="115"/>
        <v xml:space="preserve"> </v>
      </c>
      <c r="H681" s="71">
        <f t="shared" si="116"/>
        <v>2.0334847410850257E-3</v>
      </c>
      <c r="I681" s="71" t="str">
        <f t="shared" si="117"/>
        <v xml:space="preserve"> </v>
      </c>
      <c r="J681" s="71" t="str">
        <f t="shared" si="118"/>
        <v xml:space="preserve"> </v>
      </c>
      <c r="K681" s="71" t="str">
        <f t="shared" si="123"/>
        <v xml:space="preserve"> </v>
      </c>
      <c r="L681" s="71" t="str">
        <f t="shared" si="123"/>
        <v xml:space="preserve"> </v>
      </c>
      <c r="M681" s="9">
        <f t="shared" si="122"/>
        <v>2.0217019783779597E-3</v>
      </c>
      <c r="N681" s="9">
        <f t="shared" si="120"/>
        <v>1.7418255141695503E-3</v>
      </c>
      <c r="O681" s="71">
        <f t="shared" si="121"/>
        <v>1.5273413698718599E-3</v>
      </c>
      <c r="P681" s="2" t="s">
        <v>16</v>
      </c>
    </row>
    <row r="682" spans="2:16">
      <c r="B682" s="2" t="s">
        <v>1352</v>
      </c>
      <c r="C682" s="160">
        <v>505735.96</v>
      </c>
      <c r="D682" s="2" t="s">
        <v>609</v>
      </c>
      <c r="E682" s="159" t="s">
        <v>685</v>
      </c>
      <c r="F682" s="71">
        <f t="shared" si="114"/>
        <v>1.6012005934491374E-3</v>
      </c>
      <c r="G682" s="71" t="str">
        <f t="shared" si="115"/>
        <v xml:space="preserve"> </v>
      </c>
      <c r="H682" s="71">
        <f t="shared" si="116"/>
        <v>2.4586489966937704E-3</v>
      </c>
      <c r="I682" s="71" t="str">
        <f t="shared" si="117"/>
        <v xml:space="preserve"> </v>
      </c>
      <c r="J682" s="71" t="str">
        <f t="shared" si="118"/>
        <v xml:space="preserve"> </v>
      </c>
      <c r="K682" s="71" t="str">
        <f t="shared" si="123"/>
        <v xml:space="preserve"> </v>
      </c>
      <c r="L682" s="71" t="str">
        <f t="shared" si="123"/>
        <v xml:space="preserve"> </v>
      </c>
      <c r="M682" s="9">
        <f t="shared" si="122"/>
        <v>2.4444026750358315E-3</v>
      </c>
      <c r="N682" s="9">
        <f t="shared" si="120"/>
        <v>2.1060091901862524E-3</v>
      </c>
      <c r="O682" s="71">
        <f t="shared" si="121"/>
        <v>1.8466803565197357E-3</v>
      </c>
      <c r="P682" s="2" t="s">
        <v>16</v>
      </c>
    </row>
    <row r="683" spans="2:16">
      <c r="B683" s="2" t="s">
        <v>1353</v>
      </c>
      <c r="C683" s="160">
        <v>765488.43</v>
      </c>
      <c r="D683" s="2" t="s">
        <v>609</v>
      </c>
      <c r="E683" s="159" t="s">
        <v>685</v>
      </c>
      <c r="F683" s="71">
        <f t="shared" si="114"/>
        <v>2.423597737432886E-3</v>
      </c>
      <c r="G683" s="71" t="str">
        <f t="shared" si="115"/>
        <v xml:space="preserve"> </v>
      </c>
      <c r="H683" s="71">
        <f t="shared" si="116"/>
        <v>3.7214426286795773E-3</v>
      </c>
      <c r="I683" s="71" t="str">
        <f t="shared" si="117"/>
        <v xml:space="preserve"> </v>
      </c>
      <c r="J683" s="71" t="str">
        <f t="shared" si="118"/>
        <v xml:space="preserve"> </v>
      </c>
      <c r="K683" s="71" t="str">
        <f t="shared" ref="K683:L702" si="124">IF($E683=$K$2,$C683/SUMIF($E:$E,$K$2,$C:$C)," ")</f>
        <v xml:space="preserve"> </v>
      </c>
      <c r="L683" s="71" t="str">
        <f t="shared" si="124"/>
        <v xml:space="preserve"> </v>
      </c>
      <c r="M683" s="9">
        <f t="shared" si="122"/>
        <v>3.6998792136532645E-3</v>
      </c>
      <c r="N683" s="9">
        <f t="shared" si="120"/>
        <v>3.1876824985141369E-3</v>
      </c>
      <c r="O683" s="71">
        <f t="shared" si="121"/>
        <v>2.7951590526094543E-3</v>
      </c>
      <c r="P683" s="2" t="s">
        <v>16</v>
      </c>
    </row>
    <row r="684" spans="2:16">
      <c r="B684" s="2" t="s">
        <v>1354</v>
      </c>
      <c r="C684" s="160">
        <v>527754.1</v>
      </c>
      <c r="D684" s="2" t="s">
        <v>609</v>
      </c>
      <c r="E684" s="159" t="s">
        <v>685</v>
      </c>
      <c r="F684" s="71">
        <f t="shared" si="114"/>
        <v>1.6709117898502123E-3</v>
      </c>
      <c r="G684" s="71" t="str">
        <f t="shared" si="115"/>
        <v xml:space="preserve"> </v>
      </c>
      <c r="H684" s="71">
        <f t="shared" si="116"/>
        <v>2.5656907775868333E-3</v>
      </c>
      <c r="I684" s="71" t="str">
        <f t="shared" si="117"/>
        <v xml:space="preserve"> </v>
      </c>
      <c r="J684" s="71" t="str">
        <f t="shared" si="118"/>
        <v xml:space="preserve"> </v>
      </c>
      <c r="K684" s="71" t="str">
        <f t="shared" si="124"/>
        <v xml:space="preserve"> </v>
      </c>
      <c r="L684" s="71" t="str">
        <f t="shared" si="124"/>
        <v xml:space="preserve"> </v>
      </c>
      <c r="M684" s="9">
        <f t="shared" si="122"/>
        <v>2.5508242162592663E-3</v>
      </c>
      <c r="N684" s="9">
        <f t="shared" si="120"/>
        <v>2.1976981521315475E-3</v>
      </c>
      <c r="O684" s="71">
        <f t="shared" si="121"/>
        <v>1.9270789633838816E-3</v>
      </c>
      <c r="P684" s="2" t="s">
        <v>16</v>
      </c>
    </row>
    <row r="685" spans="2:16">
      <c r="B685" s="2" t="s">
        <v>37</v>
      </c>
      <c r="C685" s="160">
        <v>71426.989999999991</v>
      </c>
      <c r="D685" s="2" t="s">
        <v>609</v>
      </c>
      <c r="E685" s="159" t="s">
        <v>435</v>
      </c>
      <c r="F685" s="71">
        <f t="shared" si="114"/>
        <v>2.2614357653405858E-4</v>
      </c>
      <c r="G685" s="71" t="str">
        <f t="shared" si="115"/>
        <v xml:space="preserve"> </v>
      </c>
      <c r="H685" s="71" t="str">
        <f t="shared" si="116"/>
        <v xml:space="preserve"> </v>
      </c>
      <c r="I685" s="71">
        <f t="shared" si="117"/>
        <v>2.118067023918627E-3</v>
      </c>
      <c r="J685" s="71" t="str">
        <f t="shared" si="118"/>
        <v xml:space="preserve"> </v>
      </c>
      <c r="K685" s="71" t="str">
        <f t="shared" si="124"/>
        <v xml:space="preserve"> </v>
      </c>
      <c r="L685" s="71" t="str">
        <f t="shared" si="124"/>
        <v xml:space="preserve"> </v>
      </c>
      <c r="O685" s="71">
        <f t="shared" si="121"/>
        <v>2.6081360589492504E-4</v>
      </c>
      <c r="P685" s="2" t="str">
        <f t="shared" ref="P685:P700" si="125">B685</f>
        <v>1215-002110-10 - Transmission and Distributions - Operations</v>
      </c>
    </row>
    <row r="686" spans="2:16">
      <c r="B686" s="2" t="s">
        <v>39</v>
      </c>
      <c r="C686" s="160">
        <v>2541.15</v>
      </c>
      <c r="D686" s="2" t="s">
        <v>609</v>
      </c>
      <c r="E686" s="159" t="s">
        <v>435</v>
      </c>
      <c r="F686" s="71">
        <f t="shared" si="114"/>
        <v>8.0454846201628133E-6</v>
      </c>
      <c r="G686" s="71" t="str">
        <f t="shared" si="115"/>
        <v xml:space="preserve"> </v>
      </c>
      <c r="H686" s="71" t="str">
        <f t="shared" si="116"/>
        <v xml:space="preserve"> </v>
      </c>
      <c r="I686" s="71">
        <f t="shared" si="117"/>
        <v>7.5354232592341069E-5</v>
      </c>
      <c r="J686" s="71" t="str">
        <f t="shared" si="118"/>
        <v xml:space="preserve"> </v>
      </c>
      <c r="K686" s="71" t="str">
        <f t="shared" si="124"/>
        <v xml:space="preserve"> </v>
      </c>
      <c r="L686" s="71" t="str">
        <f t="shared" si="124"/>
        <v xml:space="preserve"> </v>
      </c>
      <c r="O686" s="71">
        <f t="shared" si="121"/>
        <v>9.2789363603294628E-6</v>
      </c>
      <c r="P686" s="2" t="str">
        <f t="shared" si="125"/>
        <v>1215-002130-10 - Hydrant - Operations</v>
      </c>
    </row>
    <row r="687" spans="2:16">
      <c r="B687" s="2" t="s">
        <v>43</v>
      </c>
      <c r="C687" s="160">
        <v>46235.45</v>
      </c>
      <c r="D687" s="2" t="s">
        <v>609</v>
      </c>
      <c r="E687" s="159" t="s">
        <v>435</v>
      </c>
      <c r="F687" s="71">
        <f t="shared" si="114"/>
        <v>1.4638514132629191E-4</v>
      </c>
      <c r="G687" s="71" t="str">
        <f t="shared" si="115"/>
        <v xml:space="preserve"> </v>
      </c>
      <c r="H687" s="71" t="str">
        <f t="shared" si="116"/>
        <v xml:space="preserve"> </v>
      </c>
      <c r="I687" s="71">
        <f t="shared" si="117"/>
        <v>1.3710473027218212E-3</v>
      </c>
      <c r="J687" s="71" t="str">
        <f t="shared" si="118"/>
        <v xml:space="preserve"> </v>
      </c>
      <c r="K687" s="71" t="str">
        <f t="shared" si="124"/>
        <v xml:space="preserve"> </v>
      </c>
      <c r="L687" s="71" t="str">
        <f t="shared" si="124"/>
        <v xml:space="preserve"> </v>
      </c>
      <c r="O687" s="71">
        <f t="shared" si="121"/>
        <v>1.6882741992452032E-4</v>
      </c>
      <c r="P687" s="2" t="str">
        <f t="shared" si="125"/>
        <v>1215-002170-10 - Hydrant Meter - Operations</v>
      </c>
    </row>
    <row r="688" spans="2:16">
      <c r="B688" s="2" t="s">
        <v>54</v>
      </c>
      <c r="C688" s="160">
        <v>8772080.1699999999</v>
      </c>
      <c r="D688" s="2" t="s">
        <v>609</v>
      </c>
      <c r="E688" s="159" t="s">
        <v>435</v>
      </c>
      <c r="F688" s="71">
        <f t="shared" si="114"/>
        <v>2.7773109062656745E-2</v>
      </c>
      <c r="G688" s="71" t="str">
        <f t="shared" si="115"/>
        <v xml:space="preserve"> </v>
      </c>
      <c r="H688" s="71" t="str">
        <f t="shared" si="116"/>
        <v xml:space="preserve"> </v>
      </c>
      <c r="I688" s="71">
        <f t="shared" si="117"/>
        <v>0.26012371148843744</v>
      </c>
      <c r="J688" s="71" t="str">
        <f t="shared" si="118"/>
        <v xml:space="preserve"> </v>
      </c>
      <c r="K688" s="71" t="str">
        <f t="shared" si="124"/>
        <v xml:space="preserve"> </v>
      </c>
      <c r="L688" s="71" t="str">
        <f t="shared" si="124"/>
        <v xml:space="preserve"> </v>
      </c>
      <c r="O688" s="71">
        <f t="shared" si="121"/>
        <v>3.2030999211041473E-2</v>
      </c>
      <c r="P688" s="2" t="str">
        <f t="shared" si="125"/>
        <v>1215-002600-10 - Admin</v>
      </c>
    </row>
    <row r="689" spans="2:16">
      <c r="B689" s="2" t="s">
        <v>56</v>
      </c>
      <c r="C689" s="160">
        <v>65949.09</v>
      </c>
      <c r="D689" s="2" t="s">
        <v>609</v>
      </c>
      <c r="E689" s="159" t="s">
        <v>435</v>
      </c>
      <c r="F689" s="71">
        <f t="shared" si="114"/>
        <v>2.0880010597907763E-4</v>
      </c>
      <c r="G689" s="71" t="str">
        <f t="shared" si="115"/>
        <v xml:space="preserve"> </v>
      </c>
      <c r="H689" s="71" t="str">
        <f t="shared" si="116"/>
        <v xml:space="preserve"> </v>
      </c>
      <c r="I689" s="71">
        <f t="shared" si="117"/>
        <v>1.9556275966051725E-3</v>
      </c>
      <c r="J689" s="71" t="str">
        <f t="shared" si="118"/>
        <v xml:space="preserve"> </v>
      </c>
      <c r="K689" s="71" t="str">
        <f t="shared" si="124"/>
        <v xml:space="preserve"> </v>
      </c>
      <c r="L689" s="71" t="str">
        <f t="shared" si="124"/>
        <v xml:space="preserve"> </v>
      </c>
      <c r="O689" s="71">
        <f t="shared" si="121"/>
        <v>2.4081121111765936E-4</v>
      </c>
      <c r="P689" s="2" t="str">
        <f t="shared" si="125"/>
        <v>1215-002700-10 - Customer Accounts</v>
      </c>
    </row>
    <row r="690" spans="2:16">
      <c r="B690" s="2" t="s">
        <v>58</v>
      </c>
      <c r="C690" s="160">
        <v>219838.93</v>
      </c>
      <c r="D690" s="2" t="s">
        <v>609</v>
      </c>
      <c r="E690" s="159" t="s">
        <v>435</v>
      </c>
      <c r="F690" s="71">
        <f t="shared" si="114"/>
        <v>6.9602767653544615E-4</v>
      </c>
      <c r="G690" s="71" t="str">
        <f t="shared" si="115"/>
        <v xml:space="preserve"> </v>
      </c>
      <c r="H690" s="71" t="str">
        <f t="shared" si="116"/>
        <v xml:space="preserve"> </v>
      </c>
      <c r="I690" s="71">
        <f t="shared" si="117"/>
        <v>6.5190145658742642E-3</v>
      </c>
      <c r="J690" s="71" t="str">
        <f t="shared" si="118"/>
        <v xml:space="preserve"> </v>
      </c>
      <c r="K690" s="71" t="str">
        <f t="shared" si="124"/>
        <v xml:space="preserve"> </v>
      </c>
      <c r="L690" s="71" t="str">
        <f t="shared" si="124"/>
        <v xml:space="preserve"> </v>
      </c>
      <c r="O690" s="71">
        <f t="shared" si="121"/>
        <v>8.0273554925640875E-4</v>
      </c>
      <c r="P690" s="2" t="str">
        <f t="shared" si="125"/>
        <v>1215-014210-10 - Golden Heart Utilities(Water) (Only)</v>
      </c>
    </row>
    <row r="691" spans="2:16">
      <c r="B691" s="2" t="s">
        <v>55</v>
      </c>
      <c r="C691" s="160">
        <v>9490958.1400000006</v>
      </c>
      <c r="D691" s="2" t="s">
        <v>609</v>
      </c>
      <c r="E691" s="159" t="s">
        <v>435</v>
      </c>
      <c r="F691" s="71">
        <f t="shared" si="114"/>
        <v>3.0049134347039357E-2</v>
      </c>
      <c r="G691" s="71" t="str">
        <f t="shared" si="115"/>
        <v xml:space="preserve"> </v>
      </c>
      <c r="H691" s="71" t="str">
        <f t="shared" si="116"/>
        <v xml:space="preserve"> </v>
      </c>
      <c r="I691" s="71">
        <f t="shared" si="117"/>
        <v>0.28144102756851536</v>
      </c>
      <c r="J691" s="71" t="str">
        <f t="shared" si="118"/>
        <v xml:space="preserve"> </v>
      </c>
      <c r="K691" s="71" t="str">
        <f t="shared" si="124"/>
        <v xml:space="preserve"> </v>
      </c>
      <c r="L691" s="71" t="str">
        <f t="shared" si="124"/>
        <v xml:space="preserve"> </v>
      </c>
      <c r="O691" s="71">
        <f t="shared" si="121"/>
        <v>3.4655961505464405E-2</v>
      </c>
      <c r="P691" s="2" t="str">
        <f t="shared" si="125"/>
        <v>1215-002600-15 - Admin</v>
      </c>
    </row>
    <row r="692" spans="2:16">
      <c r="B692" s="2" t="s">
        <v>59</v>
      </c>
      <c r="C692" s="160">
        <v>2953685.3599999994</v>
      </c>
      <c r="D692" s="2" t="s">
        <v>609</v>
      </c>
      <c r="E692" s="159" t="s">
        <v>435</v>
      </c>
      <c r="F692" s="71">
        <f t="shared" si="114"/>
        <v>9.3516046422604162E-3</v>
      </c>
      <c r="G692" s="71" t="str">
        <f t="shared" si="115"/>
        <v xml:space="preserve"> </v>
      </c>
      <c r="H692" s="71" t="str">
        <f t="shared" si="116"/>
        <v xml:space="preserve"> </v>
      </c>
      <c r="I692" s="71">
        <f t="shared" si="117"/>
        <v>8.7587389025454071E-2</v>
      </c>
      <c r="J692" s="71" t="str">
        <f t="shared" si="118"/>
        <v xml:space="preserve"> </v>
      </c>
      <c r="K692" s="71" t="str">
        <f t="shared" si="124"/>
        <v xml:space="preserve"> </v>
      </c>
      <c r="L692" s="71" t="str">
        <f t="shared" si="124"/>
        <v xml:space="preserve"> </v>
      </c>
      <c r="O692" s="71">
        <f t="shared" si="121"/>
        <v>1.0785297398373497E-2</v>
      </c>
      <c r="P692" s="2" t="str">
        <f t="shared" si="125"/>
        <v>1215-014215-15 - Golden Heart Utilities (Wastewater) (Only)</v>
      </c>
    </row>
    <row r="693" spans="2:16">
      <c r="B693" s="2" t="s">
        <v>67</v>
      </c>
      <c r="C693" s="160">
        <v>33293.31</v>
      </c>
      <c r="D693" s="2" t="s">
        <v>609</v>
      </c>
      <c r="E693" s="159" t="s">
        <v>435</v>
      </c>
      <c r="F693" s="71">
        <f t="shared" si="114"/>
        <v>1.0540928853444809E-4</v>
      </c>
      <c r="G693" s="71" t="str">
        <f t="shared" si="115"/>
        <v xml:space="preserve"> </v>
      </c>
      <c r="H693" s="71" t="str">
        <f t="shared" si="116"/>
        <v xml:space="preserve"> </v>
      </c>
      <c r="I693" s="71">
        <f t="shared" si="117"/>
        <v>9.8726632646987185E-4</v>
      </c>
      <c r="J693" s="71" t="str">
        <f t="shared" si="118"/>
        <v xml:space="preserve"> </v>
      </c>
      <c r="K693" s="71" t="str">
        <f t="shared" si="124"/>
        <v xml:space="preserve"> </v>
      </c>
      <c r="L693" s="71" t="str">
        <f t="shared" si="124"/>
        <v xml:space="preserve"> </v>
      </c>
      <c r="O693" s="71">
        <f t="shared" si="121"/>
        <v>1.2156956681609525E-4</v>
      </c>
      <c r="P693" s="2" t="str">
        <f t="shared" si="125"/>
        <v>1220-002170-10 - Hydrant Meter - Operations</v>
      </c>
    </row>
    <row r="694" spans="2:16">
      <c r="B694" s="2" t="s">
        <v>79</v>
      </c>
      <c r="C694" s="160">
        <v>3481026.1700000004</v>
      </c>
      <c r="D694" s="2" t="s">
        <v>609</v>
      </c>
      <c r="E694" s="159" t="s">
        <v>435</v>
      </c>
      <c r="F694" s="71">
        <f t="shared" si="114"/>
        <v>1.1021207922837796E-2</v>
      </c>
      <c r="G694" s="71" t="str">
        <f t="shared" si="115"/>
        <v xml:space="preserve"> </v>
      </c>
      <c r="H694" s="71" t="str">
        <f t="shared" si="116"/>
        <v xml:space="preserve"> </v>
      </c>
      <c r="I694" s="71">
        <f t="shared" si="117"/>
        <v>0.10322493976121293</v>
      </c>
      <c r="J694" s="71" t="str">
        <f t="shared" si="118"/>
        <v xml:space="preserve"> </v>
      </c>
      <c r="K694" s="71" t="str">
        <f t="shared" si="124"/>
        <v xml:space="preserve"> </v>
      </c>
      <c r="L694" s="71" t="str">
        <f t="shared" si="124"/>
        <v xml:space="preserve"> </v>
      </c>
      <c r="O694" s="71">
        <f t="shared" si="121"/>
        <v>1.2710867245173016E-2</v>
      </c>
      <c r="P694" s="2" t="str">
        <f t="shared" si="125"/>
        <v>1220-002600-10 - Admin</v>
      </c>
    </row>
    <row r="695" spans="2:16">
      <c r="B695" s="2" t="s">
        <v>81</v>
      </c>
      <c r="C695" s="160">
        <v>10059.019999999997</v>
      </c>
      <c r="D695" s="2" t="s">
        <v>609</v>
      </c>
      <c r="E695" s="159" t="s">
        <v>435</v>
      </c>
      <c r="F695" s="71">
        <f t="shared" si="114"/>
        <v>3.1847663736461878E-5</v>
      </c>
      <c r="G695" s="71" t="str">
        <f t="shared" si="115"/>
        <v xml:space="preserve"> </v>
      </c>
      <c r="H695" s="71" t="str">
        <f t="shared" si="116"/>
        <v xml:space="preserve"> </v>
      </c>
      <c r="I695" s="71">
        <f t="shared" si="117"/>
        <v>2.9828610382346988E-4</v>
      </c>
      <c r="J695" s="71" t="str">
        <f t="shared" si="118"/>
        <v xml:space="preserve"> </v>
      </c>
      <c r="K695" s="71" t="str">
        <f t="shared" si="124"/>
        <v xml:space="preserve"> </v>
      </c>
      <c r="L695" s="71" t="str">
        <f t="shared" si="124"/>
        <v xml:space="preserve"> </v>
      </c>
      <c r="O695" s="71">
        <f t="shared" si="121"/>
        <v>3.6730223098707764E-5</v>
      </c>
      <c r="P695" s="2" t="str">
        <f t="shared" si="125"/>
        <v>1220-002700-10 - Customer Accounts</v>
      </c>
    </row>
    <row r="696" spans="2:16">
      <c r="B696" s="2" t="s">
        <v>83</v>
      </c>
      <c r="C696" s="160">
        <v>435002.55</v>
      </c>
      <c r="D696" s="2" t="s">
        <v>609</v>
      </c>
      <c r="E696" s="159" t="s">
        <v>435</v>
      </c>
      <c r="F696" s="71">
        <f t="shared" si="114"/>
        <v>1.3772529467983412E-3</v>
      </c>
      <c r="G696" s="71" t="str">
        <f t="shared" si="115"/>
        <v xml:space="preserve"> </v>
      </c>
      <c r="H696" s="71" t="str">
        <f t="shared" si="116"/>
        <v xml:space="preserve"> </v>
      </c>
      <c r="I696" s="71">
        <f t="shared" si="117"/>
        <v>1.2899389383138136E-2</v>
      </c>
      <c r="J696" s="71" t="str">
        <f t="shared" si="118"/>
        <v xml:space="preserve"> </v>
      </c>
      <c r="K696" s="71" t="str">
        <f t="shared" si="124"/>
        <v xml:space="preserve"> </v>
      </c>
      <c r="L696" s="71" t="str">
        <f t="shared" si="124"/>
        <v xml:space="preserve"> </v>
      </c>
      <c r="O696" s="71">
        <f t="shared" si="121"/>
        <v>1.5883993381071698E-3</v>
      </c>
      <c r="P696" s="2" t="str">
        <f t="shared" si="125"/>
        <v>1220-014110-10 - College Utilities (Water) (Only)</v>
      </c>
    </row>
    <row r="697" spans="2:16">
      <c r="B697" s="2" t="s">
        <v>80</v>
      </c>
      <c r="C697" s="160">
        <v>2664485.8600000003</v>
      </c>
      <c r="D697" s="2" t="s">
        <v>609</v>
      </c>
      <c r="E697" s="159" t="s">
        <v>435</v>
      </c>
      <c r="F697" s="71">
        <f t="shared" si="114"/>
        <v>8.4359758405726879E-3</v>
      </c>
      <c r="G697" s="71" t="str">
        <f t="shared" si="115"/>
        <v xml:space="preserve"> </v>
      </c>
      <c r="H697" s="71" t="str">
        <f t="shared" si="116"/>
        <v xml:space="preserve"> </v>
      </c>
      <c r="I697" s="71">
        <f t="shared" si="117"/>
        <v>7.9011584217163075E-2</v>
      </c>
      <c r="J697" s="71" t="str">
        <f t="shared" si="118"/>
        <v xml:space="preserve"> </v>
      </c>
      <c r="K697" s="71" t="str">
        <f t="shared" si="124"/>
        <v xml:space="preserve"> </v>
      </c>
      <c r="L697" s="71" t="str">
        <f t="shared" si="124"/>
        <v xml:space="preserve"> </v>
      </c>
      <c r="O697" s="71">
        <f t="shared" si="121"/>
        <v>9.7292937165998541E-3</v>
      </c>
      <c r="P697" s="2" t="str">
        <f t="shared" si="125"/>
        <v>1220-002600-15 - Admin</v>
      </c>
    </row>
    <row r="698" spans="2:16">
      <c r="B698" s="2" t="s">
        <v>84</v>
      </c>
      <c r="C698" s="160">
        <v>428694.23</v>
      </c>
      <c r="D698" s="2" t="s">
        <v>609</v>
      </c>
      <c r="E698" s="159" t="s">
        <v>435</v>
      </c>
      <c r="F698" s="71">
        <f t="shared" si="114"/>
        <v>1.3572802999498412E-3</v>
      </c>
      <c r="G698" s="71" t="str">
        <f t="shared" si="115"/>
        <v xml:space="preserve"> </v>
      </c>
      <c r="H698" s="71" t="str">
        <f t="shared" si="116"/>
        <v xml:space="preserve"> </v>
      </c>
      <c r="I698" s="71">
        <f t="shared" si="117"/>
        <v>1.2712325017576513E-2</v>
      </c>
      <c r="J698" s="71" t="str">
        <f t="shared" si="118"/>
        <v xml:space="preserve"> </v>
      </c>
      <c r="K698" s="71" t="str">
        <f t="shared" si="124"/>
        <v xml:space="preserve"> </v>
      </c>
      <c r="L698" s="71" t="str">
        <f t="shared" si="124"/>
        <v xml:space="preserve"> </v>
      </c>
      <c r="O698" s="71">
        <f t="shared" si="121"/>
        <v>1.5653646885112806E-3</v>
      </c>
      <c r="P698" s="2" t="str">
        <f t="shared" si="125"/>
        <v>1220-014115-15 - College Utilities (Wastewater) (Only)</v>
      </c>
    </row>
    <row r="699" spans="2:16">
      <c r="B699" s="2" t="s">
        <v>87</v>
      </c>
      <c r="C699" s="160">
        <v>4782602.13</v>
      </c>
      <c r="D699" s="2" t="s">
        <v>609</v>
      </c>
      <c r="E699" s="159" t="s">
        <v>435</v>
      </c>
      <c r="F699" s="71">
        <f t="shared" si="114"/>
        <v>1.5142101757579405E-2</v>
      </c>
      <c r="G699" s="71" t="str">
        <f t="shared" si="115"/>
        <v xml:space="preserve"> </v>
      </c>
      <c r="H699" s="71" t="str">
        <f t="shared" si="116"/>
        <v xml:space="preserve"> </v>
      </c>
      <c r="I699" s="71">
        <f t="shared" si="117"/>
        <v>0.14182134596566351</v>
      </c>
      <c r="J699" s="71" t="str">
        <f t="shared" si="118"/>
        <v xml:space="preserve"> </v>
      </c>
      <c r="K699" s="71" t="str">
        <f t="shared" si="124"/>
        <v xml:space="preserve"> </v>
      </c>
      <c r="L699" s="71" t="str">
        <f t="shared" si="124"/>
        <v xml:space="preserve"> </v>
      </c>
      <c r="O699" s="71">
        <f t="shared" si="121"/>
        <v>1.7463534541859446E-2</v>
      </c>
      <c r="P699" s="2" t="str">
        <f t="shared" si="125"/>
        <v>1225-014355 - Utility Services of Alaska (Only)</v>
      </c>
    </row>
    <row r="700" spans="2:16">
      <c r="B700" s="2" t="s">
        <v>35</v>
      </c>
      <c r="C700" s="160">
        <v>264845.61</v>
      </c>
      <c r="D700" s="2" t="s">
        <v>609</v>
      </c>
      <c r="E700" s="159" t="s">
        <v>435</v>
      </c>
      <c r="F700" s="71">
        <f t="shared" si="114"/>
        <v>8.3852243353310044E-4</v>
      </c>
      <c r="G700" s="71" t="str">
        <f t="shared" si="115"/>
        <v xml:space="preserve"> </v>
      </c>
      <c r="H700" s="71" t="str">
        <f t="shared" si="116"/>
        <v xml:space="preserve"> </v>
      </c>
      <c r="I700" s="71">
        <f t="shared" si="117"/>
        <v>7.8536244208332658E-3</v>
      </c>
      <c r="J700" s="71" t="str">
        <f t="shared" si="118"/>
        <v xml:space="preserve"> </v>
      </c>
      <c r="K700" s="71" t="str">
        <f t="shared" si="124"/>
        <v xml:space="preserve"> </v>
      </c>
      <c r="L700" s="71" t="str">
        <f t="shared" si="124"/>
        <v xml:space="preserve"> </v>
      </c>
      <c r="O700" s="71">
        <f t="shared" si="121"/>
        <v>9.6707615075955218E-4</v>
      </c>
      <c r="P700" s="2" t="str">
        <f t="shared" si="125"/>
        <v>1210 - Fairbanks Sewer &amp; Water Inc. (Only)</v>
      </c>
    </row>
    <row r="701" spans="2:16">
      <c r="B701" s="2" t="s">
        <v>1355</v>
      </c>
      <c r="C701" s="160">
        <v>4649770.9099999992</v>
      </c>
      <c r="D701" s="2" t="s">
        <v>609</v>
      </c>
      <c r="E701" s="159" t="s">
        <v>685</v>
      </c>
      <c r="F701" s="71">
        <f t="shared" si="114"/>
        <v>1.4721547466180838E-2</v>
      </c>
      <c r="G701" s="71" t="str">
        <f t="shared" si="115"/>
        <v xml:space="preserve"> </v>
      </c>
      <c r="H701" s="71">
        <f t="shared" si="116"/>
        <v>2.2604986567946201E-2</v>
      </c>
      <c r="I701" s="71" t="str">
        <f t="shared" si="117"/>
        <v xml:space="preserve"> </v>
      </c>
      <c r="J701" s="71" t="str">
        <f t="shared" si="118"/>
        <v xml:space="preserve"> </v>
      </c>
      <c r="K701" s="71" t="str">
        <f t="shared" si="124"/>
        <v xml:space="preserve"> </v>
      </c>
      <c r="L701" s="71" t="str">
        <f t="shared" si="124"/>
        <v xml:space="preserve"> </v>
      </c>
      <c r="M701" s="9">
        <f t="shared" ref="M701:M712" si="126">C701/$G$783</f>
        <v>2.2474004914951648E-2</v>
      </c>
      <c r="N701" s="9">
        <f t="shared" ref="N701:N712" si="127">C701/$G$785</f>
        <v>1.9362792135090991E-2</v>
      </c>
      <c r="O701" s="71">
        <f t="shared" si="121"/>
        <v>1.6978505150818016E-2</v>
      </c>
      <c r="P701" s="2" t="s">
        <v>24</v>
      </c>
    </row>
    <row r="702" spans="2:16">
      <c r="B702" s="2" t="s">
        <v>25</v>
      </c>
      <c r="C702" s="160">
        <v>0.01</v>
      </c>
      <c r="D702" s="2" t="s">
        <v>609</v>
      </c>
      <c r="E702" s="159" t="s">
        <v>685</v>
      </c>
      <c r="F702" s="71">
        <f t="shared" si="114"/>
        <v>3.166080168491751E-11</v>
      </c>
      <c r="G702" s="71" t="str">
        <f t="shared" si="115"/>
        <v xml:space="preserve"> </v>
      </c>
      <c r="H702" s="71">
        <f t="shared" si="116"/>
        <v>4.8615269451944259E-11</v>
      </c>
      <c r="I702" s="71" t="str">
        <f t="shared" si="117"/>
        <v xml:space="preserve"> </v>
      </c>
      <c r="J702" s="71" t="str">
        <f t="shared" si="118"/>
        <v xml:space="preserve"> </v>
      </c>
      <c r="K702" s="71" t="str">
        <f t="shared" si="124"/>
        <v xml:space="preserve"> </v>
      </c>
      <c r="L702" s="71" t="str">
        <f t="shared" si="124"/>
        <v xml:space="preserve"> </v>
      </c>
      <c r="M702" s="9">
        <f t="shared" si="126"/>
        <v>4.833357459959603E-11</v>
      </c>
      <c r="N702" s="9">
        <f t="shared" si="127"/>
        <v>4.1642464779175527E-11</v>
      </c>
      <c r="O702" s="71">
        <f t="shared" si="121"/>
        <v>3.6514713261041113E-11</v>
      </c>
      <c r="P702" s="2" t="s">
        <v>25</v>
      </c>
    </row>
    <row r="703" spans="2:16">
      <c r="B703" s="2" t="s">
        <v>1356</v>
      </c>
      <c r="C703" s="160">
        <v>1767883.31</v>
      </c>
      <c r="D703" s="2" t="s">
        <v>609</v>
      </c>
      <c r="E703" s="159" t="s">
        <v>685</v>
      </c>
      <c r="F703" s="71">
        <f t="shared" si="114"/>
        <v>5.5972602879985544E-3</v>
      </c>
      <c r="G703" s="71" t="str">
        <f t="shared" si="115"/>
        <v xml:space="preserve"> </v>
      </c>
      <c r="H703" s="71">
        <f t="shared" si="116"/>
        <v>8.5946123475245106E-3</v>
      </c>
      <c r="I703" s="71" t="str">
        <f t="shared" si="117"/>
        <v xml:space="preserve"> </v>
      </c>
      <c r="J703" s="71" t="str">
        <f t="shared" si="118"/>
        <v xml:space="preserve"> </v>
      </c>
      <c r="K703" s="71" t="str">
        <f t="shared" ref="K703:L722" si="128">IF($E703=$K$2,$C703/SUMIF($E:$E,$K$2,$C:$C)," ")</f>
        <v xml:space="preserve"> </v>
      </c>
      <c r="L703" s="71" t="str">
        <f t="shared" si="128"/>
        <v xml:space="preserve"> </v>
      </c>
      <c r="M703" s="9">
        <f t="shared" si="126"/>
        <v>8.5448119847265757E-3</v>
      </c>
      <c r="N703" s="9">
        <f t="shared" si="127"/>
        <v>7.3619018470367243E-3</v>
      </c>
      <c r="O703" s="71">
        <f t="shared" si="121"/>
        <v>6.4553752143630249E-3</v>
      </c>
      <c r="P703" s="2" t="s">
        <v>25</v>
      </c>
    </row>
    <row r="704" spans="2:16">
      <c r="B704" s="2" t="s">
        <v>1357</v>
      </c>
      <c r="C704" s="160">
        <v>5207032.2300000004</v>
      </c>
      <c r="D704" s="2" t="s">
        <v>609</v>
      </c>
      <c r="E704" s="159" t="s">
        <v>685</v>
      </c>
      <c r="F704" s="71">
        <f t="shared" si="114"/>
        <v>1.6485881480100377E-2</v>
      </c>
      <c r="G704" s="71" t="str">
        <f t="shared" si="115"/>
        <v xml:space="preserve"> </v>
      </c>
      <c r="H704" s="71">
        <f t="shared" si="116"/>
        <v>2.5314127490640818E-2</v>
      </c>
      <c r="I704" s="71" t="str">
        <f t="shared" si="117"/>
        <v xml:space="preserve"> </v>
      </c>
      <c r="J704" s="71" t="str">
        <f t="shared" si="118"/>
        <v xml:space="preserve"> </v>
      </c>
      <c r="K704" s="71" t="str">
        <f t="shared" si="128"/>
        <v xml:space="preserve"> </v>
      </c>
      <c r="L704" s="71" t="str">
        <f t="shared" si="128"/>
        <v xml:space="preserve"> </v>
      </c>
      <c r="M704" s="9">
        <f t="shared" si="126"/>
        <v>2.5167448073120588E-2</v>
      </c>
      <c r="N704" s="9">
        <f t="shared" si="127"/>
        <v>2.1683365624180679E-2</v>
      </c>
      <c r="O704" s="71">
        <f t="shared" si="121"/>
        <v>1.9013328881944947E-2</v>
      </c>
      <c r="P704" s="2" t="s">
        <v>25</v>
      </c>
    </row>
    <row r="705" spans="2:16">
      <c r="B705" s="2" t="s">
        <v>1358</v>
      </c>
      <c r="C705" s="160">
        <v>170554.9</v>
      </c>
      <c r="D705" s="2" t="s">
        <v>609</v>
      </c>
      <c r="E705" s="159" t="s">
        <v>685</v>
      </c>
      <c r="F705" s="71">
        <f t="shared" si="114"/>
        <v>5.3999048652909366E-4</v>
      </c>
      <c r="G705" s="71" t="str">
        <f t="shared" si="115"/>
        <v xml:space="preserve"> </v>
      </c>
      <c r="H705" s="71">
        <f t="shared" si="116"/>
        <v>8.2915724198494073E-4</v>
      </c>
      <c r="I705" s="71" t="str">
        <f t="shared" si="117"/>
        <v xml:space="preserve"> </v>
      </c>
      <c r="J705" s="71" t="str">
        <f t="shared" si="118"/>
        <v xml:space="preserve"> </v>
      </c>
      <c r="K705" s="71" t="str">
        <f t="shared" si="128"/>
        <v xml:space="preserve"> </v>
      </c>
      <c r="L705" s="71" t="str">
        <f t="shared" si="128"/>
        <v xml:space="preserve"> </v>
      </c>
      <c r="M705" s="9">
        <f t="shared" si="126"/>
        <v>8.2435279824766403E-4</v>
      </c>
      <c r="N705" s="9">
        <f t="shared" si="127"/>
        <v>7.1023264161658027E-4</v>
      </c>
      <c r="O705" s="71">
        <f t="shared" si="121"/>
        <v>6.2277632687655405E-4</v>
      </c>
      <c r="P705" s="2" t="s">
        <v>25</v>
      </c>
    </row>
    <row r="706" spans="2:16">
      <c r="B706" s="2" t="s">
        <v>1359</v>
      </c>
      <c r="C706" s="160">
        <v>432370.42999999993</v>
      </c>
      <c r="D706" s="2" t="s">
        <v>609</v>
      </c>
      <c r="E706" s="159" t="s">
        <v>685</v>
      </c>
      <c r="F706" s="71">
        <f t="shared" si="114"/>
        <v>1.3689194438652505E-3</v>
      </c>
      <c r="G706" s="71" t="str">
        <f t="shared" si="115"/>
        <v xml:space="preserve"> </v>
      </c>
      <c r="H706" s="71">
        <f t="shared" si="116"/>
        <v>2.1019804957503E-3</v>
      </c>
      <c r="I706" s="71" t="str">
        <f t="shared" si="117"/>
        <v xml:space="preserve"> </v>
      </c>
      <c r="J706" s="71" t="str">
        <f t="shared" si="118"/>
        <v xml:space="preserve"> </v>
      </c>
      <c r="K706" s="71" t="str">
        <f t="shared" si="128"/>
        <v xml:space="preserve"> </v>
      </c>
      <c r="L706" s="71" t="str">
        <f t="shared" si="128"/>
        <v xml:space="preserve"> </v>
      </c>
      <c r="M706" s="9">
        <f t="shared" si="126"/>
        <v>2.0898008433064409E-3</v>
      </c>
      <c r="N706" s="9">
        <f t="shared" si="127"/>
        <v>1.8004970402831974E-3</v>
      </c>
      <c r="O706" s="71">
        <f t="shared" si="121"/>
        <v>1.5787882274003046E-3</v>
      </c>
      <c r="P706" s="2" t="s">
        <v>25</v>
      </c>
    </row>
    <row r="707" spans="2:16">
      <c r="B707" s="2" t="s">
        <v>1360</v>
      </c>
      <c r="C707" s="160">
        <v>3639756.81</v>
      </c>
      <c r="D707" s="2" t="s">
        <v>609</v>
      </c>
      <c r="E707" s="159" t="s">
        <v>685</v>
      </c>
      <c r="F707" s="71">
        <f t="shared" ref="F707:F767" si="129">C707/$C$768</f>
        <v>1.1523761854273798E-2</v>
      </c>
      <c r="G707" s="71" t="str">
        <f t="shared" ref="G707:G767" si="130">IF($E707=$G$2,$C707/SUMIF($E:$E,$G$2,$C:$C)," ")</f>
        <v xml:space="preserve"> </v>
      </c>
      <c r="H707" s="71">
        <f t="shared" ref="H707:H767" si="131">IF($E707=$H$2,$C707/SUMIF($E:$E,$H$2,$C:$C)," ")</f>
        <v>1.7694775805769909E-2</v>
      </c>
      <c r="I707" s="71" t="str">
        <f t="shared" ref="I707:I767" si="132">IF($E707=$I$2,C707/SUMIF($E:$E,$I$2,$C:$C)," ")</f>
        <v xml:space="preserve"> </v>
      </c>
      <c r="J707" s="71" t="str">
        <f t="shared" ref="J707:J767" si="133">IF($E707=$J$2,C707/SUMIF($E:$E,$J$2,$C:$C)," ")</f>
        <v xml:space="preserve"> </v>
      </c>
      <c r="K707" s="71" t="str">
        <f t="shared" si="128"/>
        <v xml:space="preserve"> </v>
      </c>
      <c r="L707" s="71" t="str">
        <f t="shared" si="128"/>
        <v xml:space="preserve"> </v>
      </c>
      <c r="M707" s="9">
        <f t="shared" si="126"/>
        <v>1.7592245730052268E-2</v>
      </c>
      <c r="N707" s="9">
        <f t="shared" si="127"/>
        <v>1.5156844476518926E-2</v>
      </c>
      <c r="O707" s="71">
        <f t="shared" si="121"/>
        <v>1.3290467625707169E-2</v>
      </c>
      <c r="P707" s="2" t="s">
        <v>25</v>
      </c>
    </row>
    <row r="708" spans="2:16">
      <c r="B708" s="2" t="s">
        <v>1361</v>
      </c>
      <c r="C708" s="160">
        <v>2636101.52</v>
      </c>
      <c r="D708" s="2" t="s">
        <v>609</v>
      </c>
      <c r="E708" s="159" t="s">
        <v>685</v>
      </c>
      <c r="F708" s="71">
        <f t="shared" si="129"/>
        <v>8.3461087446029605E-3</v>
      </c>
      <c r="G708" s="71" t="str">
        <f t="shared" si="130"/>
        <v xml:space="preserve"> </v>
      </c>
      <c r="H708" s="71">
        <f t="shared" si="131"/>
        <v>1.2815478569747981E-2</v>
      </c>
      <c r="I708" s="71" t="str">
        <f t="shared" si="132"/>
        <v xml:space="preserve"> </v>
      </c>
      <c r="J708" s="71" t="str">
        <f t="shared" si="133"/>
        <v xml:space="preserve"> </v>
      </c>
      <c r="K708" s="71" t="str">
        <f t="shared" si="128"/>
        <v xml:space="preserve"> </v>
      </c>
      <c r="L708" s="71" t="str">
        <f t="shared" si="128"/>
        <v xml:space="preserve"> </v>
      </c>
      <c r="M708" s="9">
        <f t="shared" si="126"/>
        <v>1.2741220946902849E-2</v>
      </c>
      <c r="N708" s="9">
        <f t="shared" si="127"/>
        <v>1.0977376470093106E-2</v>
      </c>
      <c r="O708" s="71">
        <f t="shared" ref="O708:O712" si="134">C708/$G$787</f>
        <v>9.6256491129794626E-3</v>
      </c>
      <c r="P708" s="2" t="s">
        <v>25</v>
      </c>
    </row>
    <row r="709" spans="2:16">
      <c r="B709" s="2" t="s">
        <v>1362</v>
      </c>
      <c r="C709" s="160">
        <v>639933.41</v>
      </c>
      <c r="D709" s="2" t="s">
        <v>609</v>
      </c>
      <c r="E709" s="159" t="s">
        <v>685</v>
      </c>
      <c r="F709" s="71">
        <f t="shared" si="129"/>
        <v>2.0260804785563009E-3</v>
      </c>
      <c r="G709" s="71" t="str">
        <f t="shared" si="130"/>
        <v xml:space="preserve"> </v>
      </c>
      <c r="H709" s="71">
        <f t="shared" si="131"/>
        <v>3.1110535158451521E-3</v>
      </c>
      <c r="I709" s="71" t="str">
        <f t="shared" si="132"/>
        <v xml:space="preserve"> </v>
      </c>
      <c r="J709" s="71" t="str">
        <f t="shared" si="133"/>
        <v xml:space="preserve"> </v>
      </c>
      <c r="K709" s="71" t="str">
        <f t="shared" si="128"/>
        <v xml:space="preserve"> </v>
      </c>
      <c r="L709" s="71" t="str">
        <f t="shared" si="128"/>
        <v xml:space="preserve"> </v>
      </c>
      <c r="M709" s="9">
        <f t="shared" si="126"/>
        <v>3.0930269211008874E-3</v>
      </c>
      <c r="N709" s="9">
        <f t="shared" si="127"/>
        <v>2.6648404486942692E-3</v>
      </c>
      <c r="O709" s="71">
        <f t="shared" si="134"/>
        <v>2.3366984972310258E-3</v>
      </c>
      <c r="P709" s="2" t="s">
        <v>25</v>
      </c>
    </row>
    <row r="710" spans="2:16">
      <c r="B710" s="2" t="s">
        <v>1363</v>
      </c>
      <c r="C710" s="160">
        <v>742502.65999999992</v>
      </c>
      <c r="D710" s="2" t="s">
        <v>609</v>
      </c>
      <c r="E710" s="159" t="s">
        <v>685</v>
      </c>
      <c r="F710" s="71">
        <f t="shared" si="129"/>
        <v>2.3508229468783728E-3</v>
      </c>
      <c r="G710" s="71" t="str">
        <f t="shared" si="130"/>
        <v xml:space="preserve"> </v>
      </c>
      <c r="H710" s="71">
        <f t="shared" si="131"/>
        <v>3.6096966884685347E-3</v>
      </c>
      <c r="I710" s="71" t="str">
        <f t="shared" si="132"/>
        <v xml:space="preserve"> </v>
      </c>
      <c r="J710" s="71" t="str">
        <f t="shared" si="133"/>
        <v xml:space="preserve"> </v>
      </c>
      <c r="K710" s="71" t="str">
        <f t="shared" si="128"/>
        <v xml:space="preserve"> </v>
      </c>
      <c r="L710" s="71" t="str">
        <f t="shared" si="128"/>
        <v xml:space="preserve"> </v>
      </c>
      <c r="M710" s="9">
        <f t="shared" si="126"/>
        <v>3.5887807707508483E-3</v>
      </c>
      <c r="N710" s="9">
        <f t="shared" si="127"/>
        <v>3.0919640867494136E-3</v>
      </c>
      <c r="O710" s="71">
        <f t="shared" si="134"/>
        <v>2.7112271725460296E-3</v>
      </c>
      <c r="P710" s="2" t="s">
        <v>25</v>
      </c>
    </row>
    <row r="711" spans="2:16">
      <c r="B711" s="2" t="s">
        <v>1364</v>
      </c>
      <c r="C711" s="160">
        <v>8772.57</v>
      </c>
      <c r="D711" s="2" t="s">
        <v>609</v>
      </c>
      <c r="E711" s="159" t="s">
        <v>685</v>
      </c>
      <c r="F711" s="71">
        <f t="shared" si="129"/>
        <v>2.7774659903705677E-5</v>
      </c>
      <c r="G711" s="71" t="str">
        <f t="shared" si="130"/>
        <v xml:space="preserve"> </v>
      </c>
      <c r="H711" s="71">
        <f t="shared" si="131"/>
        <v>4.2648085433604258E-5</v>
      </c>
      <c r="I711" s="71" t="str">
        <f t="shared" si="132"/>
        <v xml:space="preserve"> </v>
      </c>
      <c r="J711" s="71" t="str">
        <f t="shared" si="133"/>
        <v xml:space="preserve"> </v>
      </c>
      <c r="K711" s="71" t="str">
        <f t="shared" si="128"/>
        <v xml:space="preserve"> </v>
      </c>
      <c r="L711" s="71" t="str">
        <f t="shared" si="128"/>
        <v xml:space="preserve"> </v>
      </c>
      <c r="M711" s="9">
        <f t="shared" si="126"/>
        <v>4.2400966652517811E-5</v>
      </c>
      <c r="N711" s="9">
        <f t="shared" si="127"/>
        <v>3.6531143724785179E-5</v>
      </c>
      <c r="O711" s="71">
        <f t="shared" si="134"/>
        <v>3.2032787811241137E-5</v>
      </c>
      <c r="P711" s="2" t="s">
        <v>25</v>
      </c>
    </row>
    <row r="712" spans="2:16">
      <c r="B712" s="2" t="s">
        <v>1365</v>
      </c>
      <c r="C712" s="160">
        <v>22756.400000000005</v>
      </c>
      <c r="D712" s="2" t="s">
        <v>609</v>
      </c>
      <c r="E712" s="159" t="s">
        <v>685</v>
      </c>
      <c r="F712" s="71">
        <f t="shared" si="129"/>
        <v>7.2048586746265695E-5</v>
      </c>
      <c r="G712" s="71" t="str">
        <f t="shared" si="130"/>
        <v xml:space="preserve"> </v>
      </c>
      <c r="H712" s="71">
        <f t="shared" si="131"/>
        <v>1.1063085177562245E-4</v>
      </c>
      <c r="I712" s="71" t="str">
        <f t="shared" si="132"/>
        <v xml:space="preserve"> </v>
      </c>
      <c r="J712" s="71" t="str">
        <f t="shared" si="133"/>
        <v xml:space="preserve"> </v>
      </c>
      <c r="K712" s="71" t="str">
        <f t="shared" si="128"/>
        <v xml:space="preserve"> </v>
      </c>
      <c r="L712" s="71" t="str">
        <f t="shared" si="128"/>
        <v xml:space="preserve"> </v>
      </c>
      <c r="M712" s="9">
        <f t="shared" si="126"/>
        <v>1.0998981570182472E-4</v>
      </c>
      <c r="N712" s="9">
        <f t="shared" si="127"/>
        <v>9.4763258550083009E-5</v>
      </c>
      <c r="O712" s="71">
        <f t="shared" si="134"/>
        <v>8.3094342085355608E-5</v>
      </c>
      <c r="P712" s="2" t="s">
        <v>25</v>
      </c>
    </row>
    <row r="713" spans="2:16">
      <c r="B713" s="2" t="s">
        <v>655</v>
      </c>
      <c r="C713" s="160">
        <v>908611.01237678004</v>
      </c>
      <c r="D713" s="2" t="s">
        <v>666</v>
      </c>
      <c r="E713" s="159" t="s">
        <v>458</v>
      </c>
      <c r="F713" s="71">
        <f t="shared" si="129"/>
        <v>2.8767353071593362E-3</v>
      </c>
      <c r="G713" s="71">
        <f t="shared" si="130"/>
        <v>2.1640930870175646E-2</v>
      </c>
      <c r="H713" s="71" t="str">
        <f t="shared" si="131"/>
        <v xml:space="preserve"> </v>
      </c>
      <c r="I713" s="71" t="str">
        <f t="shared" si="132"/>
        <v xml:space="preserve"> </v>
      </c>
      <c r="J713" s="71" t="str">
        <f t="shared" si="133"/>
        <v xml:space="preserve"> </v>
      </c>
      <c r="K713" s="71" t="str">
        <f t="shared" si="128"/>
        <v xml:space="preserve"> </v>
      </c>
      <c r="L713" s="71" t="str">
        <f t="shared" si="128"/>
        <v xml:space="preserve"> </v>
      </c>
      <c r="M713" s="9"/>
      <c r="N713" s="9"/>
      <c r="O713" s="9"/>
      <c r="P713" s="2" t="str">
        <f t="shared" ref="P713:P766" si="135">B713</f>
        <v>1360-013410 - Foothills - Water (Only)</v>
      </c>
    </row>
    <row r="714" spans="2:16">
      <c r="B714" s="2" t="s">
        <v>177</v>
      </c>
      <c r="C714" s="160">
        <v>233530.26066068001</v>
      </c>
      <c r="D714" s="2" t="s">
        <v>666</v>
      </c>
      <c r="E714" s="159" t="s">
        <v>458</v>
      </c>
      <c r="F714" s="71">
        <f t="shared" si="129"/>
        <v>7.3937552702048825E-4</v>
      </c>
      <c r="G714" s="71">
        <f t="shared" si="130"/>
        <v>5.5621296222592735E-3</v>
      </c>
      <c r="H714" s="71" t="str">
        <f t="shared" si="131"/>
        <v xml:space="preserve"> </v>
      </c>
      <c r="I714" s="71" t="str">
        <f t="shared" si="132"/>
        <v xml:space="preserve"> </v>
      </c>
      <c r="J714" s="71" t="str">
        <f t="shared" si="133"/>
        <v xml:space="preserve"> </v>
      </c>
      <c r="K714" s="71" t="str">
        <f t="shared" si="128"/>
        <v xml:space="preserve"> </v>
      </c>
      <c r="L714" s="71" t="str">
        <f t="shared" si="128"/>
        <v xml:space="preserve"> </v>
      </c>
      <c r="M714" s="9"/>
      <c r="N714" s="9"/>
      <c r="O714" s="9"/>
      <c r="P714" s="2" t="str">
        <f t="shared" si="135"/>
        <v>1360 - Corix Utilities (Foothills Water) Inc. (Only)</v>
      </c>
    </row>
    <row r="715" spans="2:16">
      <c r="B715" s="2" t="s">
        <v>182</v>
      </c>
      <c r="C715" s="160">
        <v>641127.60003793996</v>
      </c>
      <c r="D715" s="2" t="s">
        <v>666</v>
      </c>
      <c r="E715" s="159" t="s">
        <v>458</v>
      </c>
      <c r="F715" s="71">
        <f t="shared" si="129"/>
        <v>2.0298613799528326E-3</v>
      </c>
      <c r="G715" s="71">
        <f t="shared" si="130"/>
        <v>1.5270118766323299E-2</v>
      </c>
      <c r="H715" s="71" t="str">
        <f t="shared" si="131"/>
        <v xml:space="preserve"> </v>
      </c>
      <c r="I715" s="71" t="str">
        <f t="shared" si="132"/>
        <v xml:space="preserve"> </v>
      </c>
      <c r="J715" s="71" t="str">
        <f t="shared" si="133"/>
        <v xml:space="preserve"> </v>
      </c>
      <c r="K715" s="71" t="str">
        <f t="shared" si="128"/>
        <v xml:space="preserve"> </v>
      </c>
      <c r="L715" s="71" t="str">
        <f t="shared" si="128"/>
        <v xml:space="preserve"> </v>
      </c>
      <c r="M715" s="9"/>
      <c r="N715" s="9"/>
      <c r="O715" s="9"/>
      <c r="P715" s="2" t="str">
        <f t="shared" si="135"/>
        <v>1365-013515 - Foothills - Wastewater</v>
      </c>
    </row>
    <row r="716" spans="2:16">
      <c r="B716" s="2" t="s">
        <v>181</v>
      </c>
      <c r="C716" s="160">
        <v>119172.987885</v>
      </c>
      <c r="D716" s="2" t="s">
        <v>666</v>
      </c>
      <c r="E716" s="159" t="s">
        <v>458</v>
      </c>
      <c r="F716" s="71">
        <f t="shared" si="129"/>
        <v>3.7731123356260618E-4</v>
      </c>
      <c r="G716" s="71">
        <f t="shared" si="130"/>
        <v>2.8384141918611338E-3</v>
      </c>
      <c r="H716" s="71" t="str">
        <f t="shared" si="131"/>
        <v xml:space="preserve"> </v>
      </c>
      <c r="I716" s="71" t="str">
        <f t="shared" si="132"/>
        <v xml:space="preserve"> </v>
      </c>
      <c r="J716" s="71" t="str">
        <f t="shared" si="133"/>
        <v xml:space="preserve"> </v>
      </c>
      <c r="K716" s="71" t="str">
        <f t="shared" si="128"/>
        <v xml:space="preserve"> </v>
      </c>
      <c r="L716" s="71" t="str">
        <f t="shared" si="128"/>
        <v xml:space="preserve"> </v>
      </c>
      <c r="M716" s="9"/>
      <c r="N716" s="9"/>
      <c r="O716" s="9"/>
      <c r="P716" s="2" t="str">
        <f t="shared" si="135"/>
        <v>1365 - Corix Utilities (Foothills Wastewater) Inc. (Only)</v>
      </c>
    </row>
    <row r="717" spans="2:16">
      <c r="B717" s="2" t="s">
        <v>125</v>
      </c>
      <c r="C717" s="160">
        <v>1897422.7251985003</v>
      </c>
      <c r="D717" s="2" t="s">
        <v>666</v>
      </c>
      <c r="E717" s="159" t="s">
        <v>458</v>
      </c>
      <c r="F717" s="71">
        <f t="shared" si="129"/>
        <v>6.0073924614965453E-3</v>
      </c>
      <c r="G717" s="71">
        <f t="shared" si="130"/>
        <v>4.5192049698043461E-2</v>
      </c>
      <c r="H717" s="71" t="str">
        <f t="shared" si="131"/>
        <v xml:space="preserve"> </v>
      </c>
      <c r="I717" s="71" t="str">
        <f t="shared" si="132"/>
        <v xml:space="preserve"> </v>
      </c>
      <c r="J717" s="71" t="str">
        <f t="shared" si="133"/>
        <v xml:space="preserve"> </v>
      </c>
      <c r="K717" s="71" t="str">
        <f t="shared" si="128"/>
        <v xml:space="preserve"> </v>
      </c>
      <c r="L717" s="71" t="str">
        <f t="shared" si="128"/>
        <v xml:space="preserve"> </v>
      </c>
      <c r="M717" s="9"/>
      <c r="N717" s="9"/>
      <c r="O717" s="9"/>
      <c r="P717" s="2" t="str">
        <f t="shared" si="135"/>
        <v>1310-014060 - Alberta Southern Ops (Only)</v>
      </c>
    </row>
    <row r="718" spans="2:16">
      <c r="B718" s="2" t="s">
        <v>122</v>
      </c>
      <c r="C718" s="160">
        <v>669760.71327613993</v>
      </c>
      <c r="D718" s="2" t="s">
        <v>666</v>
      </c>
      <c r="E718" s="159" t="s">
        <v>458</v>
      </c>
      <c r="F718" s="71">
        <f t="shared" si="129"/>
        <v>2.1205161119384761E-3</v>
      </c>
      <c r="G718" s="71">
        <f t="shared" si="130"/>
        <v>1.5952090716635565E-2</v>
      </c>
      <c r="H718" s="71" t="str">
        <f t="shared" si="131"/>
        <v xml:space="preserve"> </v>
      </c>
      <c r="I718" s="71" t="str">
        <f t="shared" si="132"/>
        <v xml:space="preserve"> </v>
      </c>
      <c r="J718" s="71" t="str">
        <f t="shared" si="133"/>
        <v xml:space="preserve"> </v>
      </c>
      <c r="K718" s="71" t="str">
        <f t="shared" si="128"/>
        <v xml:space="preserve"> </v>
      </c>
      <c r="L718" s="71" t="str">
        <f t="shared" si="128"/>
        <v xml:space="preserve"> </v>
      </c>
      <c r="M718" s="9"/>
      <c r="N718" s="9"/>
      <c r="O718" s="9"/>
      <c r="P718" s="2" t="str">
        <f t="shared" si="135"/>
        <v>1310-013860 - Alberta Northern Ops</v>
      </c>
    </row>
    <row r="719" spans="2:16">
      <c r="B719" s="2" t="s">
        <v>168</v>
      </c>
      <c r="C719" s="160">
        <v>1252189.63807648</v>
      </c>
      <c r="D719" s="2" t="s">
        <v>666</v>
      </c>
      <c r="E719" s="159" t="s">
        <v>458</v>
      </c>
      <c r="F719" s="71">
        <f t="shared" si="129"/>
        <v>3.9645327803048067E-3</v>
      </c>
      <c r="G719" s="71">
        <f t="shared" si="130"/>
        <v>2.9824148095099492E-2</v>
      </c>
      <c r="H719" s="71" t="str">
        <f t="shared" si="131"/>
        <v xml:space="preserve"> </v>
      </c>
      <c r="I719" s="71" t="str">
        <f t="shared" si="132"/>
        <v xml:space="preserve"> </v>
      </c>
      <c r="J719" s="71" t="str">
        <f t="shared" si="133"/>
        <v xml:space="preserve"> </v>
      </c>
      <c r="K719" s="71" t="str">
        <f t="shared" si="128"/>
        <v xml:space="preserve"> </v>
      </c>
      <c r="L719" s="71" t="str">
        <f t="shared" si="128"/>
        <v xml:space="preserve"> </v>
      </c>
      <c r="M719" s="9"/>
      <c r="N719" s="9"/>
      <c r="O719" s="9"/>
      <c r="P719" s="2" t="str">
        <f t="shared" si="135"/>
        <v>1330-013245 - Westshore</v>
      </c>
    </row>
    <row r="720" spans="2:16">
      <c r="B720" s="2" t="s">
        <v>169</v>
      </c>
      <c r="C720" s="160">
        <v>11900521.04487006</v>
      </c>
      <c r="D720" s="2" t="s">
        <v>666</v>
      </c>
      <c r="E720" s="159" t="s">
        <v>458</v>
      </c>
      <c r="F720" s="71">
        <f t="shared" si="129"/>
        <v>3.7678003674881826E-2</v>
      </c>
      <c r="G720" s="71">
        <f t="shared" si="130"/>
        <v>0.28344181365073329</v>
      </c>
      <c r="H720" s="71" t="str">
        <f t="shared" si="131"/>
        <v xml:space="preserve"> </v>
      </c>
      <c r="I720" s="71" t="str">
        <f t="shared" si="132"/>
        <v xml:space="preserve"> </v>
      </c>
      <c r="J720" s="71" t="str">
        <f t="shared" si="133"/>
        <v xml:space="preserve"> </v>
      </c>
      <c r="K720" s="71" t="str">
        <f t="shared" si="128"/>
        <v xml:space="preserve"> </v>
      </c>
      <c r="L720" s="71" t="str">
        <f t="shared" si="128"/>
        <v xml:space="preserve"> </v>
      </c>
      <c r="M720" s="9"/>
      <c r="N720" s="9"/>
      <c r="O720" s="9"/>
      <c r="P720" s="2" t="str">
        <f t="shared" si="135"/>
        <v>1330-014415 - WSES LP</v>
      </c>
    </row>
    <row r="721" spans="2:16">
      <c r="B721" s="2" t="s">
        <v>170</v>
      </c>
      <c r="C721" s="160">
        <v>2373681.2283624802</v>
      </c>
      <c r="D721" s="2" t="s">
        <v>666</v>
      </c>
      <c r="E721" s="159" t="s">
        <v>458</v>
      </c>
      <c r="F721" s="71">
        <f t="shared" si="129"/>
        <v>7.5152650634395871E-3</v>
      </c>
      <c r="G721" s="71">
        <f t="shared" si="130"/>
        <v>5.6535382766772634E-2</v>
      </c>
      <c r="H721" s="71" t="str">
        <f t="shared" si="131"/>
        <v xml:space="preserve"> </v>
      </c>
      <c r="I721" s="71" t="str">
        <f t="shared" si="132"/>
        <v xml:space="preserve"> </v>
      </c>
      <c r="J721" s="71" t="str">
        <f t="shared" si="133"/>
        <v xml:space="preserve"> </v>
      </c>
      <c r="K721" s="71" t="str">
        <f t="shared" si="128"/>
        <v xml:space="preserve"> </v>
      </c>
      <c r="L721" s="71" t="str">
        <f t="shared" si="128"/>
        <v xml:space="preserve"> </v>
      </c>
      <c r="M721" s="9"/>
      <c r="N721" s="9"/>
      <c r="O721" s="9"/>
      <c r="P721" s="2" t="str">
        <f t="shared" si="135"/>
        <v>1330-014420 - Concession</v>
      </c>
    </row>
    <row r="722" spans="2:16">
      <c r="B722" s="2" t="s">
        <v>116</v>
      </c>
      <c r="C722" s="160">
        <v>288188.94211851998</v>
      </c>
      <c r="D722" s="2" t="s">
        <v>666</v>
      </c>
      <c r="E722" s="159" t="s">
        <v>458</v>
      </c>
      <c r="F722" s="71">
        <f t="shared" si="129"/>
        <v>9.1242929442006317E-4</v>
      </c>
      <c r="G722" s="71">
        <f t="shared" si="130"/>
        <v>6.8639680666227002E-3</v>
      </c>
      <c r="H722" s="71" t="str">
        <f t="shared" si="131"/>
        <v xml:space="preserve"> </v>
      </c>
      <c r="I722" s="71" t="str">
        <f t="shared" si="132"/>
        <v xml:space="preserve"> </v>
      </c>
      <c r="J722" s="71" t="str">
        <f t="shared" si="133"/>
        <v xml:space="preserve"> </v>
      </c>
      <c r="K722" s="71" t="str">
        <f t="shared" si="128"/>
        <v xml:space="preserve"> </v>
      </c>
      <c r="L722" s="71" t="str">
        <f t="shared" si="128"/>
        <v xml:space="preserve"> </v>
      </c>
      <c r="M722" s="9"/>
      <c r="N722" s="9"/>
      <c r="O722" s="9"/>
      <c r="P722" s="2" t="str">
        <f t="shared" si="135"/>
        <v>1310-011515 - Riverport</v>
      </c>
    </row>
    <row r="723" spans="2:16">
      <c r="B723" s="2" t="s">
        <v>112</v>
      </c>
      <c r="C723" s="160">
        <v>1347436.8852821998</v>
      </c>
      <c r="D723" s="2" t="s">
        <v>666</v>
      </c>
      <c r="E723" s="159" t="s">
        <v>458</v>
      </c>
      <c r="F723" s="71">
        <f t="shared" si="129"/>
        <v>4.2660932007862673E-3</v>
      </c>
      <c r="G723" s="71">
        <f t="shared" si="130"/>
        <v>3.2092708638914218E-2</v>
      </c>
      <c r="H723" s="71" t="str">
        <f t="shared" si="131"/>
        <v xml:space="preserve"> </v>
      </c>
      <c r="I723" s="71" t="str">
        <f t="shared" si="132"/>
        <v xml:space="preserve"> </v>
      </c>
      <c r="J723" s="71" t="str">
        <f t="shared" si="133"/>
        <v xml:space="preserve"> </v>
      </c>
      <c r="K723" s="71" t="str">
        <f t="shared" ref="K723:L742" si="136">IF($E723=$K$2,$C723/SUMIF($E:$E,$K$2,$C:$C)," ")</f>
        <v xml:space="preserve"> </v>
      </c>
      <c r="L723" s="71" t="str">
        <f t="shared" si="136"/>
        <v xml:space="preserve"> </v>
      </c>
      <c r="M723" s="9"/>
      <c r="N723" s="9"/>
      <c r="O723" s="9"/>
      <c r="P723" s="2" t="str">
        <f t="shared" si="135"/>
        <v>1310-010860 - Kamloops (Only)</v>
      </c>
    </row>
    <row r="724" spans="2:16">
      <c r="B724" s="2" t="s">
        <v>108</v>
      </c>
      <c r="C724" s="160">
        <v>244730.24000796</v>
      </c>
      <c r="D724" s="2" t="s">
        <v>666</v>
      </c>
      <c r="E724" s="159" t="s">
        <v>458</v>
      </c>
      <c r="F724" s="71">
        <f t="shared" si="129"/>
        <v>7.748355595194286E-4</v>
      </c>
      <c r="G724" s="71">
        <f t="shared" si="130"/>
        <v>5.8288862161154928E-3</v>
      </c>
      <c r="H724" s="71" t="str">
        <f t="shared" si="131"/>
        <v xml:space="preserve"> </v>
      </c>
      <c r="I724" s="71" t="str">
        <f t="shared" si="132"/>
        <v xml:space="preserve"> </v>
      </c>
      <c r="J724" s="71" t="str">
        <f t="shared" si="133"/>
        <v xml:space="preserve"> </v>
      </c>
      <c r="K724" s="71" t="str">
        <f t="shared" si="136"/>
        <v xml:space="preserve"> </v>
      </c>
      <c r="L724" s="71" t="str">
        <f t="shared" si="136"/>
        <v xml:space="preserve"> </v>
      </c>
      <c r="M724" s="9"/>
      <c r="N724" s="9"/>
      <c r="O724" s="9"/>
      <c r="P724" s="2" t="str">
        <f t="shared" si="135"/>
        <v>1310-010160 - Coastal (Only)</v>
      </c>
    </row>
    <row r="725" spans="2:16">
      <c r="B725" s="2" t="s">
        <v>130</v>
      </c>
      <c r="C725" s="160">
        <v>295796.80214986001</v>
      </c>
      <c r="D725" s="2" t="s">
        <v>666</v>
      </c>
      <c r="E725" s="159" t="s">
        <v>458</v>
      </c>
      <c r="F725" s="71">
        <f t="shared" si="129"/>
        <v>9.3651638918994988E-4</v>
      </c>
      <c r="G725" s="71">
        <f t="shared" si="130"/>
        <v>7.0451690104430132E-3</v>
      </c>
      <c r="H725" s="71" t="str">
        <f t="shared" si="131"/>
        <v xml:space="preserve"> </v>
      </c>
      <c r="I725" s="71" t="str">
        <f t="shared" si="132"/>
        <v xml:space="preserve"> </v>
      </c>
      <c r="J725" s="71" t="str">
        <f t="shared" si="133"/>
        <v xml:space="preserve"> </v>
      </c>
      <c r="K725" s="71" t="str">
        <f t="shared" si="136"/>
        <v xml:space="preserve"> </v>
      </c>
      <c r="L725" s="71" t="str">
        <f t="shared" si="136"/>
        <v xml:space="preserve"> </v>
      </c>
      <c r="M725" s="9"/>
      <c r="N725" s="9"/>
      <c r="O725" s="9"/>
      <c r="P725" s="2" t="str">
        <f t="shared" si="135"/>
        <v>1310-014360 - Island Operations (Only)</v>
      </c>
    </row>
    <row r="726" spans="2:16">
      <c r="B726" s="2" t="s">
        <v>113</v>
      </c>
      <c r="C726" s="160">
        <v>537625.00336862006</v>
      </c>
      <c r="D726" s="2" t="s">
        <v>666</v>
      </c>
      <c r="E726" s="159" t="s">
        <v>458</v>
      </c>
      <c r="F726" s="71">
        <f t="shared" si="129"/>
        <v>1.7021638612506986E-3</v>
      </c>
      <c r="G726" s="71">
        <f t="shared" si="130"/>
        <v>1.280493563636626E-2</v>
      </c>
      <c r="H726" s="71" t="str">
        <f t="shared" si="131"/>
        <v xml:space="preserve"> </v>
      </c>
      <c r="I726" s="71" t="str">
        <f t="shared" si="132"/>
        <v xml:space="preserve"> </v>
      </c>
      <c r="J726" s="71" t="str">
        <f t="shared" si="133"/>
        <v xml:space="preserve"> </v>
      </c>
      <c r="K726" s="71" t="str">
        <f t="shared" si="136"/>
        <v xml:space="preserve"> </v>
      </c>
      <c r="L726" s="71" t="str">
        <f t="shared" si="136"/>
        <v xml:space="preserve"> </v>
      </c>
      <c r="M726" s="9"/>
      <c r="N726" s="9"/>
      <c r="O726" s="9"/>
      <c r="P726" s="2" t="str">
        <f t="shared" si="135"/>
        <v>1310-010960 - Kootenay (Only)</v>
      </c>
    </row>
    <row r="727" spans="2:16">
      <c r="B727" s="2" t="s">
        <v>144</v>
      </c>
      <c r="C727" s="160">
        <v>172620.09719531998</v>
      </c>
      <c r="D727" s="2" t="s">
        <v>666</v>
      </c>
      <c r="E727" s="159" t="s">
        <v>458</v>
      </c>
      <c r="F727" s="71">
        <f t="shared" si="129"/>
        <v>5.4652906641322108E-4</v>
      </c>
      <c r="G727" s="71">
        <f t="shared" si="130"/>
        <v>4.1113958991483464E-3</v>
      </c>
      <c r="H727" s="71" t="str">
        <f t="shared" si="131"/>
        <v xml:space="preserve"> </v>
      </c>
      <c r="I727" s="71" t="str">
        <f t="shared" si="132"/>
        <v xml:space="preserve"> </v>
      </c>
      <c r="J727" s="71" t="str">
        <f t="shared" si="133"/>
        <v xml:space="preserve"> </v>
      </c>
      <c r="K727" s="71" t="str">
        <f t="shared" si="136"/>
        <v xml:space="preserve"> </v>
      </c>
      <c r="L727" s="71" t="str">
        <f t="shared" si="136"/>
        <v xml:space="preserve"> </v>
      </c>
      <c r="M727" s="9"/>
      <c r="N727" s="9"/>
      <c r="O727" s="9"/>
      <c r="P727" s="2" t="str">
        <f t="shared" si="135"/>
        <v>1315-010310 - Cultus/Lindell - Water</v>
      </c>
    </row>
    <row r="728" spans="2:16">
      <c r="B728" s="2" t="s">
        <v>145</v>
      </c>
      <c r="C728" s="160">
        <v>244900.18472398</v>
      </c>
      <c r="D728" s="2" t="s">
        <v>666</v>
      </c>
      <c r="E728" s="159" t="s">
        <v>458</v>
      </c>
      <c r="F728" s="71">
        <f t="shared" si="129"/>
        <v>7.7537361811455953E-4</v>
      </c>
      <c r="G728" s="71">
        <f t="shared" si="130"/>
        <v>5.8329338908641405E-3</v>
      </c>
      <c r="H728" s="71" t="str">
        <f t="shared" si="131"/>
        <v xml:space="preserve"> </v>
      </c>
      <c r="I728" s="71" t="str">
        <f t="shared" si="132"/>
        <v xml:space="preserve"> </v>
      </c>
      <c r="J728" s="71" t="str">
        <f t="shared" si="133"/>
        <v xml:space="preserve"> </v>
      </c>
      <c r="K728" s="71" t="str">
        <f t="shared" si="136"/>
        <v xml:space="preserve"> </v>
      </c>
      <c r="L728" s="71" t="str">
        <f t="shared" si="136"/>
        <v xml:space="preserve"> </v>
      </c>
      <c r="M728" s="9"/>
      <c r="N728" s="9"/>
      <c r="O728" s="9"/>
      <c r="P728" s="2" t="str">
        <f t="shared" si="135"/>
        <v>1315-010415 - Cultus/Lindell - Wastewater</v>
      </c>
    </row>
    <row r="729" spans="2:16">
      <c r="B729" s="2" t="s">
        <v>147</v>
      </c>
      <c r="C729" s="160">
        <v>572800.96541412</v>
      </c>
      <c r="D729" s="2" t="s">
        <v>666</v>
      </c>
      <c r="E729" s="159" t="s">
        <v>458</v>
      </c>
      <c r="F729" s="71">
        <f t="shared" si="129"/>
        <v>1.8135337770905746E-3</v>
      </c>
      <c r="G729" s="71">
        <f t="shared" si="130"/>
        <v>1.3642742522425569E-2</v>
      </c>
      <c r="H729" s="71" t="str">
        <f t="shared" si="131"/>
        <v xml:space="preserve"> </v>
      </c>
      <c r="I729" s="71" t="str">
        <f t="shared" si="132"/>
        <v xml:space="preserve"> </v>
      </c>
      <c r="J729" s="71" t="str">
        <f t="shared" si="133"/>
        <v xml:space="preserve"> </v>
      </c>
      <c r="K729" s="71" t="str">
        <f t="shared" si="136"/>
        <v xml:space="preserve"> </v>
      </c>
      <c r="L729" s="71" t="str">
        <f t="shared" si="136"/>
        <v xml:space="preserve"> </v>
      </c>
      <c r="M729" s="9"/>
      <c r="N729" s="9"/>
      <c r="O729" s="9"/>
      <c r="P729" s="2" t="str">
        <f t="shared" si="135"/>
        <v>1315-011110 - Panorama - Water</v>
      </c>
    </row>
    <row r="730" spans="2:16">
      <c r="B730" s="2" t="s">
        <v>148</v>
      </c>
      <c r="C730" s="160">
        <v>754942.27608304005</v>
      </c>
      <c r="D730" s="2" t="s">
        <v>666</v>
      </c>
      <c r="E730" s="159" t="s">
        <v>458</v>
      </c>
      <c r="F730" s="71">
        <f t="shared" si="129"/>
        <v>2.3902077686625374E-3</v>
      </c>
      <c r="G730" s="71">
        <f t="shared" si="130"/>
        <v>1.7980910846490245E-2</v>
      </c>
      <c r="H730" s="71" t="str">
        <f t="shared" si="131"/>
        <v xml:space="preserve"> </v>
      </c>
      <c r="I730" s="71" t="str">
        <f t="shared" si="132"/>
        <v xml:space="preserve"> </v>
      </c>
      <c r="J730" s="71" t="str">
        <f t="shared" si="133"/>
        <v xml:space="preserve"> </v>
      </c>
      <c r="K730" s="71" t="str">
        <f t="shared" si="136"/>
        <v xml:space="preserve"> </v>
      </c>
      <c r="L730" s="71" t="str">
        <f t="shared" si="136"/>
        <v xml:space="preserve"> </v>
      </c>
      <c r="M730" s="9"/>
      <c r="N730" s="9"/>
      <c r="O730" s="9"/>
      <c r="P730" s="2" t="str">
        <f t="shared" si="135"/>
        <v>1315-011215 - Panorama - Wastewater</v>
      </c>
    </row>
    <row r="731" spans="2:16">
      <c r="B731" s="2" t="s">
        <v>149</v>
      </c>
      <c r="C731" s="160">
        <v>658899.62998348009</v>
      </c>
      <c r="D731" s="2" t="s">
        <v>666</v>
      </c>
      <c r="E731" s="159" t="s">
        <v>458</v>
      </c>
      <c r="F731" s="71">
        <f t="shared" si="129"/>
        <v>2.0861290515172487E-3</v>
      </c>
      <c r="G731" s="71">
        <f t="shared" si="130"/>
        <v>1.5693405812413644E-2</v>
      </c>
      <c r="H731" s="71" t="str">
        <f t="shared" si="131"/>
        <v xml:space="preserve"> </v>
      </c>
      <c r="I731" s="71" t="str">
        <f t="shared" si="132"/>
        <v xml:space="preserve"> </v>
      </c>
      <c r="J731" s="71" t="str">
        <f t="shared" si="133"/>
        <v xml:space="preserve"> </v>
      </c>
      <c r="K731" s="71" t="str">
        <f t="shared" si="136"/>
        <v xml:space="preserve"> </v>
      </c>
      <c r="L731" s="71" t="str">
        <f t="shared" si="136"/>
        <v xml:space="preserve"> </v>
      </c>
      <c r="M731" s="9"/>
      <c r="N731" s="9"/>
      <c r="O731" s="9"/>
      <c r="P731" s="2" t="str">
        <f t="shared" si="135"/>
        <v>1315-011340 - Panorama - Propane</v>
      </c>
    </row>
    <row r="732" spans="2:16">
      <c r="B732" s="2" t="s">
        <v>164</v>
      </c>
      <c r="C732" s="160">
        <v>35049.447583860005</v>
      </c>
      <c r="D732" s="2" t="s">
        <v>666</v>
      </c>
      <c r="E732" s="159" t="s">
        <v>458</v>
      </c>
      <c r="F732" s="71">
        <f t="shared" si="129"/>
        <v>1.1096936091185027E-4</v>
      </c>
      <c r="G732" s="71">
        <f t="shared" si="130"/>
        <v>8.3479361560459011E-4</v>
      </c>
      <c r="H732" s="71" t="str">
        <f t="shared" si="131"/>
        <v xml:space="preserve"> </v>
      </c>
      <c r="I732" s="71" t="str">
        <f t="shared" si="132"/>
        <v xml:space="preserve"> </v>
      </c>
      <c r="J732" s="71" t="str">
        <f t="shared" si="133"/>
        <v xml:space="preserve"> </v>
      </c>
      <c r="K732" s="71" t="str">
        <f t="shared" si="136"/>
        <v xml:space="preserve"> </v>
      </c>
      <c r="L732" s="71" t="str">
        <f t="shared" si="136"/>
        <v xml:space="preserve"> </v>
      </c>
      <c r="M732" s="9"/>
      <c r="N732" s="9"/>
      <c r="O732" s="9"/>
      <c r="P732" s="2" t="str">
        <f t="shared" si="135"/>
        <v>1315-014000 - Okanagan Landing</v>
      </c>
    </row>
    <row r="733" spans="2:16">
      <c r="B733" s="2" t="s">
        <v>152</v>
      </c>
      <c r="C733" s="160">
        <v>405718.70682855998</v>
      </c>
      <c r="D733" s="2" t="s">
        <v>666</v>
      </c>
      <c r="E733" s="159" t="s">
        <v>458</v>
      </c>
      <c r="F733" s="71">
        <f t="shared" si="129"/>
        <v>1.2845379516760224E-3</v>
      </c>
      <c r="G733" s="71">
        <f t="shared" si="130"/>
        <v>9.6632446312162994E-3</v>
      </c>
      <c r="H733" s="71" t="str">
        <f t="shared" si="131"/>
        <v xml:space="preserve"> </v>
      </c>
      <c r="I733" s="71" t="str">
        <f t="shared" si="132"/>
        <v xml:space="preserve"> </v>
      </c>
      <c r="J733" s="71" t="str">
        <f t="shared" si="133"/>
        <v xml:space="preserve"> </v>
      </c>
      <c r="K733" s="71" t="str">
        <f t="shared" si="136"/>
        <v xml:space="preserve"> </v>
      </c>
      <c r="L733" s="71" t="str">
        <f t="shared" si="136"/>
        <v xml:space="preserve"> </v>
      </c>
      <c r="M733" s="9"/>
      <c r="N733" s="9"/>
      <c r="O733" s="9"/>
      <c r="P733" s="2" t="str">
        <f t="shared" si="135"/>
        <v>1315-012025 - Sonoma Pines - Electric</v>
      </c>
    </row>
    <row r="734" spans="2:16">
      <c r="B734" s="2" t="s">
        <v>153</v>
      </c>
      <c r="C734" s="160">
        <v>248841.36817745995</v>
      </c>
      <c r="D734" s="2" t="s">
        <v>666</v>
      </c>
      <c r="E734" s="159" t="s">
        <v>458</v>
      </c>
      <c r="F734" s="71">
        <f t="shared" si="129"/>
        <v>7.8785172088701024E-4</v>
      </c>
      <c r="G734" s="71">
        <f t="shared" si="130"/>
        <v>5.9268034098350058E-3</v>
      </c>
      <c r="H734" s="71" t="str">
        <f t="shared" si="131"/>
        <v xml:space="preserve"> </v>
      </c>
      <c r="I734" s="71" t="str">
        <f t="shared" si="132"/>
        <v xml:space="preserve"> </v>
      </c>
      <c r="J734" s="71" t="str">
        <f t="shared" si="133"/>
        <v xml:space="preserve"> </v>
      </c>
      <c r="K734" s="71" t="str">
        <f t="shared" si="136"/>
        <v xml:space="preserve"> </v>
      </c>
      <c r="L734" s="71" t="str">
        <f t="shared" si="136"/>
        <v xml:space="preserve"> </v>
      </c>
      <c r="M734" s="9"/>
      <c r="N734" s="9"/>
      <c r="O734" s="9"/>
      <c r="P734" s="2" t="str">
        <f t="shared" si="135"/>
        <v>1315-012135 - Sonoma Pines - Natural Gas</v>
      </c>
    </row>
    <row r="735" spans="2:16">
      <c r="B735" s="2" t="s">
        <v>154</v>
      </c>
      <c r="C735" s="160">
        <v>1503837.1032006398</v>
      </c>
      <c r="D735" s="2" t="s">
        <v>666</v>
      </c>
      <c r="E735" s="159" t="s">
        <v>458</v>
      </c>
      <c r="F735" s="71">
        <f t="shared" si="129"/>
        <v>4.7612688290856282E-3</v>
      </c>
      <c r="G735" s="71">
        <f t="shared" si="130"/>
        <v>3.5817785990992168E-2</v>
      </c>
      <c r="H735" s="71" t="str">
        <f t="shared" si="131"/>
        <v xml:space="preserve"> </v>
      </c>
      <c r="I735" s="71" t="str">
        <f t="shared" si="132"/>
        <v xml:space="preserve"> </v>
      </c>
      <c r="J735" s="71" t="str">
        <f t="shared" si="133"/>
        <v xml:space="preserve"> </v>
      </c>
      <c r="K735" s="71" t="str">
        <f t="shared" si="136"/>
        <v xml:space="preserve"> </v>
      </c>
      <c r="L735" s="71" t="str">
        <f t="shared" si="136"/>
        <v xml:space="preserve"> </v>
      </c>
      <c r="M735" s="9"/>
      <c r="N735" s="9"/>
      <c r="O735" s="9"/>
      <c r="P735" s="2" t="str">
        <f t="shared" si="135"/>
        <v>1315-012225 - Sun Rivers - Electric</v>
      </c>
    </row>
    <row r="736" spans="2:16">
      <c r="B736" s="2" t="s">
        <v>155</v>
      </c>
      <c r="C736" s="160">
        <v>207657.40995807995</v>
      </c>
      <c r="D736" s="2" t="s">
        <v>666</v>
      </c>
      <c r="E736" s="159" t="s">
        <v>458</v>
      </c>
      <c r="F736" s="71">
        <f t="shared" si="129"/>
        <v>6.5746000750863836E-4</v>
      </c>
      <c r="G736" s="71">
        <f t="shared" si="130"/>
        <v>4.9459004924750083E-3</v>
      </c>
      <c r="H736" s="71" t="str">
        <f t="shared" si="131"/>
        <v xml:space="preserve"> </v>
      </c>
      <c r="I736" s="71" t="str">
        <f t="shared" si="132"/>
        <v xml:space="preserve"> </v>
      </c>
      <c r="J736" s="71" t="str">
        <f t="shared" si="133"/>
        <v xml:space="preserve"> </v>
      </c>
      <c r="K736" s="71" t="str">
        <f t="shared" si="136"/>
        <v xml:space="preserve"> </v>
      </c>
      <c r="L736" s="71" t="str">
        <f t="shared" si="136"/>
        <v xml:space="preserve"> </v>
      </c>
      <c r="M736" s="9"/>
      <c r="N736" s="9"/>
      <c r="O736" s="9"/>
      <c r="P736" s="2" t="str">
        <f t="shared" si="135"/>
        <v>1315-012335 - Sun Rivers - Natural Gas</v>
      </c>
    </row>
    <row r="737" spans="2:16">
      <c r="B737" s="2" t="s">
        <v>156</v>
      </c>
      <c r="C737" s="160">
        <v>456442.19700058008</v>
      </c>
      <c r="D737" s="2" t="s">
        <v>666</v>
      </c>
      <c r="E737" s="159" t="s">
        <v>458</v>
      </c>
      <c r="F737" s="71">
        <f t="shared" si="129"/>
        <v>1.4451325879863415E-3</v>
      </c>
      <c r="G737" s="71">
        <f t="shared" si="130"/>
        <v>1.0871356275643E-2</v>
      </c>
      <c r="H737" s="71" t="str">
        <f t="shared" si="131"/>
        <v xml:space="preserve"> </v>
      </c>
      <c r="I737" s="71" t="str">
        <f t="shared" si="132"/>
        <v xml:space="preserve"> </v>
      </c>
      <c r="J737" s="71" t="str">
        <f t="shared" si="133"/>
        <v xml:space="preserve"> </v>
      </c>
      <c r="K737" s="71" t="str">
        <f t="shared" si="136"/>
        <v xml:space="preserve"> </v>
      </c>
      <c r="L737" s="71" t="str">
        <f t="shared" si="136"/>
        <v xml:space="preserve"> </v>
      </c>
      <c r="M737" s="9"/>
      <c r="N737" s="9"/>
      <c r="O737" s="9"/>
      <c r="P737" s="2" t="str">
        <f t="shared" si="135"/>
        <v>1315-012410 - Sun Rivers - Water</v>
      </c>
    </row>
    <row r="738" spans="2:16">
      <c r="B738" s="2" t="s">
        <v>157</v>
      </c>
      <c r="C738" s="160">
        <v>235184.79180374005</v>
      </c>
      <c r="D738" s="2" t="s">
        <v>666</v>
      </c>
      <c r="E738" s="159" t="s">
        <v>458</v>
      </c>
      <c r="F738" s="71">
        <f t="shared" si="129"/>
        <v>7.4461390526068269E-4</v>
      </c>
      <c r="G738" s="71">
        <f t="shared" si="130"/>
        <v>5.6015365781532517E-3</v>
      </c>
      <c r="H738" s="71" t="str">
        <f t="shared" si="131"/>
        <v xml:space="preserve"> </v>
      </c>
      <c r="I738" s="71" t="str">
        <f t="shared" si="132"/>
        <v xml:space="preserve"> </v>
      </c>
      <c r="J738" s="71" t="str">
        <f t="shared" si="133"/>
        <v xml:space="preserve"> </v>
      </c>
      <c r="K738" s="71" t="str">
        <f t="shared" si="136"/>
        <v xml:space="preserve"> </v>
      </c>
      <c r="L738" s="71" t="str">
        <f t="shared" si="136"/>
        <v xml:space="preserve"> </v>
      </c>
      <c r="M738" s="9"/>
      <c r="N738" s="9"/>
      <c r="O738" s="9"/>
      <c r="P738" s="2" t="str">
        <f t="shared" si="135"/>
        <v>1315-012515 - Sun Rivers - Wastewater</v>
      </c>
    </row>
    <row r="739" spans="2:16">
      <c r="B739" s="2" t="s">
        <v>158</v>
      </c>
      <c r="C739" s="160">
        <v>922883.28652915999</v>
      </c>
      <c r="D739" s="2" t="s">
        <v>666</v>
      </c>
      <c r="E739" s="159" t="s">
        <v>458</v>
      </c>
      <c r="F739" s="71">
        <f t="shared" si="129"/>
        <v>2.9219224713124634E-3</v>
      </c>
      <c r="G739" s="71">
        <f t="shared" si="130"/>
        <v>2.198086214338783E-2</v>
      </c>
      <c r="H739" s="71" t="str">
        <f t="shared" si="131"/>
        <v xml:space="preserve"> </v>
      </c>
      <c r="I739" s="71" t="str">
        <f t="shared" si="132"/>
        <v xml:space="preserve"> </v>
      </c>
      <c r="J739" s="71" t="str">
        <f t="shared" si="133"/>
        <v xml:space="preserve"> </v>
      </c>
      <c r="K739" s="71" t="str">
        <f t="shared" si="136"/>
        <v xml:space="preserve"> </v>
      </c>
      <c r="L739" s="71" t="str">
        <f t="shared" si="136"/>
        <v xml:space="preserve"> </v>
      </c>
      <c r="M739" s="9"/>
      <c r="N739" s="9"/>
      <c r="O739" s="9"/>
      <c r="P739" s="2" t="str">
        <f t="shared" si="135"/>
        <v>1315-012630 - Sun Rivers - Geothermal</v>
      </c>
    </row>
    <row r="740" spans="2:16">
      <c r="B740" s="2" t="s">
        <v>159</v>
      </c>
      <c r="C740" s="160">
        <v>679098.25688777992</v>
      </c>
      <c r="D740" s="2" t="s">
        <v>666</v>
      </c>
      <c r="E740" s="159" t="s">
        <v>458</v>
      </c>
      <c r="F740" s="71">
        <f t="shared" si="129"/>
        <v>2.1500795235897163E-3</v>
      </c>
      <c r="G740" s="71">
        <f t="shared" si="130"/>
        <v>1.6174488566809274E-2</v>
      </c>
      <c r="H740" s="71" t="str">
        <f t="shared" si="131"/>
        <v xml:space="preserve"> </v>
      </c>
      <c r="I740" s="71" t="str">
        <f t="shared" si="132"/>
        <v xml:space="preserve"> </v>
      </c>
      <c r="J740" s="71" t="str">
        <f t="shared" si="133"/>
        <v xml:space="preserve"> </v>
      </c>
      <c r="K740" s="71" t="str">
        <f t="shared" si="136"/>
        <v xml:space="preserve"> </v>
      </c>
      <c r="L740" s="71" t="str">
        <f t="shared" si="136"/>
        <v xml:space="preserve"> </v>
      </c>
      <c r="M740" s="9"/>
      <c r="N740" s="9"/>
      <c r="O740" s="9"/>
      <c r="P740" s="2" t="str">
        <f t="shared" si="135"/>
        <v>1315-012750 - Sun Rivers - Municipal</v>
      </c>
    </row>
    <row r="741" spans="2:16">
      <c r="B741" s="2" t="s">
        <v>161</v>
      </c>
      <c r="C741" s="160">
        <v>296812.97339907999</v>
      </c>
      <c r="D741" s="2" t="s">
        <v>666</v>
      </c>
      <c r="E741" s="159" t="s">
        <v>458</v>
      </c>
      <c r="F741" s="71">
        <f t="shared" si="129"/>
        <v>9.3973366882989674E-4</v>
      </c>
      <c r="G741" s="71">
        <f t="shared" si="130"/>
        <v>7.0693717676813443E-3</v>
      </c>
      <c r="H741" s="71" t="str">
        <f t="shared" si="131"/>
        <v xml:space="preserve"> </v>
      </c>
      <c r="I741" s="71" t="str">
        <f t="shared" si="132"/>
        <v xml:space="preserve"> </v>
      </c>
      <c r="J741" s="71" t="str">
        <f t="shared" si="133"/>
        <v xml:space="preserve"> </v>
      </c>
      <c r="K741" s="71" t="str">
        <f t="shared" si="136"/>
        <v xml:space="preserve"> </v>
      </c>
      <c r="L741" s="71" t="str">
        <f t="shared" si="136"/>
        <v xml:space="preserve"> </v>
      </c>
      <c r="M741" s="9"/>
      <c r="N741" s="9"/>
      <c r="O741" s="9"/>
      <c r="P741" s="2" t="str">
        <f t="shared" si="135"/>
        <v>1315-012917 - Sun Rivers Irrigation Water</v>
      </c>
    </row>
    <row r="742" spans="2:16">
      <c r="B742" s="2" t="s">
        <v>162</v>
      </c>
      <c r="C742" s="160">
        <v>208062.32242272</v>
      </c>
      <c r="D742" s="2" t="s">
        <v>666</v>
      </c>
      <c r="E742" s="159" t="s">
        <v>458</v>
      </c>
      <c r="F742" s="71">
        <f t="shared" si="129"/>
        <v>6.587419928329103E-4</v>
      </c>
      <c r="G742" s="71">
        <f t="shared" si="130"/>
        <v>4.9555445343547402E-3</v>
      </c>
      <c r="H742" s="71" t="str">
        <f t="shared" si="131"/>
        <v xml:space="preserve"> </v>
      </c>
      <c r="I742" s="71" t="str">
        <f t="shared" si="132"/>
        <v xml:space="preserve"> </v>
      </c>
      <c r="J742" s="71" t="str">
        <f t="shared" si="133"/>
        <v xml:space="preserve"> </v>
      </c>
      <c r="K742" s="71" t="str">
        <f t="shared" si="136"/>
        <v xml:space="preserve"> </v>
      </c>
      <c r="L742" s="71" t="str">
        <f t="shared" si="136"/>
        <v xml:space="preserve"> </v>
      </c>
      <c r="M742" s="9"/>
      <c r="N742" s="9"/>
      <c r="O742" s="9"/>
      <c r="P742" s="2" t="str">
        <f t="shared" si="135"/>
        <v>1315-013010 - Lakeview Estates Water</v>
      </c>
    </row>
    <row r="743" spans="2:16">
      <c r="B743" s="2" t="s">
        <v>163</v>
      </c>
      <c r="C743" s="160">
        <v>235401.96464212</v>
      </c>
      <c r="D743" s="2" t="s">
        <v>666</v>
      </c>
      <c r="E743" s="159" t="s">
        <v>458</v>
      </c>
      <c r="F743" s="71">
        <f t="shared" si="129"/>
        <v>7.4530149187741247E-4</v>
      </c>
      <c r="G743" s="71">
        <f t="shared" si="130"/>
        <v>5.6067091132846131E-3</v>
      </c>
      <c r="H743" s="71" t="str">
        <f t="shared" si="131"/>
        <v xml:space="preserve"> </v>
      </c>
      <c r="I743" s="71" t="str">
        <f t="shared" si="132"/>
        <v xml:space="preserve"> </v>
      </c>
      <c r="J743" s="71" t="str">
        <f t="shared" si="133"/>
        <v xml:space="preserve"> </v>
      </c>
      <c r="K743" s="71" t="str">
        <f t="shared" ref="K743:L767" si="137">IF($E743=$K$2,$C743/SUMIF($E:$E,$K$2,$C:$C)," ")</f>
        <v xml:space="preserve"> </v>
      </c>
      <c r="L743" s="71" t="str">
        <f t="shared" si="137"/>
        <v xml:space="preserve"> </v>
      </c>
      <c r="M743" s="9"/>
      <c r="N743" s="9"/>
      <c r="O743" s="9"/>
      <c r="P743" s="2" t="str">
        <f t="shared" si="135"/>
        <v>1315-013115 - Lakeview Estates Wastewater</v>
      </c>
    </row>
    <row r="744" spans="2:16">
      <c r="B744" s="2" t="s">
        <v>117</v>
      </c>
      <c r="C744" s="160">
        <v>42863.061745039995</v>
      </c>
      <c r="D744" s="2" t="s">
        <v>666</v>
      </c>
      <c r="E744" s="159" t="s">
        <v>458</v>
      </c>
      <c r="F744" s="71">
        <f t="shared" si="129"/>
        <v>1.3570788975180855E-4</v>
      </c>
      <c r="G744" s="71">
        <f t="shared" si="130"/>
        <v>1.0208951283586555E-3</v>
      </c>
      <c r="H744" s="71" t="str">
        <f t="shared" si="131"/>
        <v xml:space="preserve"> </v>
      </c>
      <c r="I744" s="71" t="str">
        <f t="shared" si="132"/>
        <v xml:space="preserve"> </v>
      </c>
      <c r="J744" s="71" t="str">
        <f t="shared" si="133"/>
        <v xml:space="preserve"> </v>
      </c>
      <c r="K744" s="71" t="str">
        <f t="shared" si="137"/>
        <v xml:space="preserve"> </v>
      </c>
      <c r="L744" s="71" t="str">
        <f t="shared" si="137"/>
        <v xml:space="preserve"> </v>
      </c>
      <c r="M744" s="9"/>
      <c r="N744" s="9"/>
      <c r="O744" s="9"/>
      <c r="P744" s="2" t="str">
        <f t="shared" si="135"/>
        <v>1310-011610 - Sage Meadows - Water</v>
      </c>
    </row>
    <row r="745" spans="2:16">
      <c r="B745" s="2" t="s">
        <v>118</v>
      </c>
      <c r="C745" s="160">
        <v>35855.174408419996</v>
      </c>
      <c r="D745" s="2" t="s">
        <v>666</v>
      </c>
      <c r="E745" s="159" t="s">
        <v>458</v>
      </c>
      <c r="F745" s="71">
        <f t="shared" si="129"/>
        <v>1.1352035663231149E-4</v>
      </c>
      <c r="G745" s="71">
        <f t="shared" si="130"/>
        <v>8.5398409235760389E-4</v>
      </c>
      <c r="H745" s="71" t="str">
        <f t="shared" si="131"/>
        <v xml:space="preserve"> </v>
      </c>
      <c r="I745" s="71" t="str">
        <f t="shared" si="132"/>
        <v xml:space="preserve"> </v>
      </c>
      <c r="J745" s="71" t="str">
        <f t="shared" si="133"/>
        <v xml:space="preserve"> </v>
      </c>
      <c r="K745" s="71" t="str">
        <f t="shared" si="137"/>
        <v xml:space="preserve"> </v>
      </c>
      <c r="L745" s="71" t="str">
        <f t="shared" si="137"/>
        <v xml:space="preserve"> </v>
      </c>
      <c r="M745" s="9"/>
      <c r="N745" s="9"/>
      <c r="O745" s="9"/>
      <c r="P745" s="2" t="str">
        <f t="shared" si="135"/>
        <v>1310-011615 - Sage Meadows - Wastewater</v>
      </c>
    </row>
    <row r="746" spans="2:16">
      <c r="B746" s="2" t="s">
        <v>115</v>
      </c>
      <c r="C746" s="160">
        <v>73803.390177139998</v>
      </c>
      <c r="D746" s="2" t="s">
        <v>666</v>
      </c>
      <c r="E746" s="159" t="s">
        <v>458</v>
      </c>
      <c r="F746" s="71">
        <f t="shared" si="129"/>
        <v>2.3366745000730183E-4</v>
      </c>
      <c r="G746" s="71">
        <f t="shared" si="130"/>
        <v>1.7578194002185127E-3</v>
      </c>
      <c r="H746" s="71" t="str">
        <f t="shared" si="131"/>
        <v xml:space="preserve"> </v>
      </c>
      <c r="I746" s="71" t="str">
        <f t="shared" si="132"/>
        <v xml:space="preserve"> </v>
      </c>
      <c r="J746" s="71" t="str">
        <f t="shared" si="133"/>
        <v xml:space="preserve"> </v>
      </c>
      <c r="K746" s="71" t="str">
        <f t="shared" si="137"/>
        <v xml:space="preserve"> </v>
      </c>
      <c r="L746" s="71" t="str">
        <f t="shared" si="137"/>
        <v xml:space="preserve"> </v>
      </c>
      <c r="M746" s="9"/>
      <c r="N746" s="9"/>
      <c r="O746" s="9"/>
      <c r="P746" s="2" t="str">
        <f t="shared" si="135"/>
        <v>1310-011430 - Rise</v>
      </c>
    </row>
    <row r="747" spans="2:16">
      <c r="B747" s="2" t="s">
        <v>126</v>
      </c>
      <c r="C747" s="160">
        <v>484512.7138854799</v>
      </c>
      <c r="D747" s="2" t="s">
        <v>666</v>
      </c>
      <c r="E747" s="159" t="s">
        <v>458</v>
      </c>
      <c r="F747" s="71">
        <f t="shared" si="129"/>
        <v>1.5340060948149357E-3</v>
      </c>
      <c r="G747" s="71">
        <f t="shared" si="130"/>
        <v>1.1539928532771125E-2</v>
      </c>
      <c r="H747" s="71" t="str">
        <f t="shared" si="131"/>
        <v xml:space="preserve"> </v>
      </c>
      <c r="I747" s="71" t="str">
        <f t="shared" si="132"/>
        <v xml:space="preserve"> </v>
      </c>
      <c r="J747" s="71" t="str">
        <f t="shared" si="133"/>
        <v xml:space="preserve"> </v>
      </c>
      <c r="K747" s="71" t="str">
        <f t="shared" si="137"/>
        <v xml:space="preserve"> </v>
      </c>
      <c r="L747" s="71" t="str">
        <f t="shared" si="137"/>
        <v xml:space="preserve"> </v>
      </c>
      <c r="M747" s="9"/>
      <c r="N747" s="9"/>
      <c r="O747" s="9"/>
      <c r="P747" s="2" t="str">
        <f t="shared" si="135"/>
        <v>1310-014140 - Panorama Energy - Propane</v>
      </c>
    </row>
    <row r="748" spans="2:16">
      <c r="B748" s="2" t="s">
        <v>120</v>
      </c>
      <c r="C748" s="160">
        <v>245158.77419289999</v>
      </c>
      <c r="D748" s="2" t="s">
        <v>666</v>
      </c>
      <c r="E748" s="159" t="s">
        <v>458</v>
      </c>
      <c r="F748" s="71">
        <f t="shared" si="129"/>
        <v>7.7619233310388788E-4</v>
      </c>
      <c r="G748" s="71">
        <f t="shared" si="130"/>
        <v>5.8390928706084141E-3</v>
      </c>
      <c r="H748" s="71" t="str">
        <f t="shared" si="131"/>
        <v xml:space="preserve"> </v>
      </c>
      <c r="I748" s="71" t="str">
        <f t="shared" si="132"/>
        <v xml:space="preserve"> </v>
      </c>
      <c r="J748" s="71" t="str">
        <f t="shared" si="133"/>
        <v xml:space="preserve"> </v>
      </c>
      <c r="K748" s="71" t="str">
        <f t="shared" si="137"/>
        <v xml:space="preserve"> </v>
      </c>
      <c r="L748" s="71" t="str">
        <f t="shared" si="137"/>
        <v xml:space="preserve"> </v>
      </c>
      <c r="M748" s="9"/>
      <c r="N748" s="9"/>
      <c r="O748" s="9"/>
      <c r="P748" s="2" t="str">
        <f t="shared" si="135"/>
        <v>1310-013617 - Panorama WWTP</v>
      </c>
    </row>
    <row r="749" spans="2:16">
      <c r="B749" s="2" t="s">
        <v>171</v>
      </c>
      <c r="C749" s="160">
        <v>108242.97786538</v>
      </c>
      <c r="D749" s="2" t="s">
        <v>666</v>
      </c>
      <c r="E749" s="159" t="s">
        <v>458</v>
      </c>
      <c r="F749" s="71">
        <f t="shared" si="129"/>
        <v>3.4270594559807115E-4</v>
      </c>
      <c r="G749" s="71">
        <f t="shared" si="130"/>
        <v>2.5780876186379188E-3</v>
      </c>
      <c r="H749" s="71" t="str">
        <f t="shared" si="131"/>
        <v xml:space="preserve"> </v>
      </c>
      <c r="I749" s="71" t="str">
        <f t="shared" si="132"/>
        <v xml:space="preserve"> </v>
      </c>
      <c r="J749" s="71" t="str">
        <f t="shared" si="133"/>
        <v xml:space="preserve"> </v>
      </c>
      <c r="K749" s="71" t="str">
        <f t="shared" si="137"/>
        <v xml:space="preserve"> </v>
      </c>
      <c r="L749" s="71" t="str">
        <f t="shared" si="137"/>
        <v xml:space="preserve"> </v>
      </c>
      <c r="M749" s="9"/>
      <c r="N749" s="9"/>
      <c r="O749" s="9"/>
      <c r="P749" s="2" t="str">
        <f t="shared" si="135"/>
        <v>1340 - Corix Customer Care Inc.</v>
      </c>
    </row>
    <row r="750" spans="2:16">
      <c r="B750" s="2" t="s">
        <v>656</v>
      </c>
      <c r="C750" s="160">
        <v>28687.113483879999</v>
      </c>
      <c r="D750" s="2" t="s">
        <v>666</v>
      </c>
      <c r="E750" s="159" t="s">
        <v>458</v>
      </c>
      <c r="F750" s="71">
        <f t="shared" si="129"/>
        <v>9.082570109258477E-5</v>
      </c>
      <c r="G750" s="71">
        <f t="shared" si="130"/>
        <v>6.8325810639866284E-4</v>
      </c>
      <c r="H750" s="71" t="str">
        <f t="shared" si="131"/>
        <v xml:space="preserve"> </v>
      </c>
      <c r="I750" s="71" t="str">
        <f t="shared" si="132"/>
        <v xml:space="preserve"> </v>
      </c>
      <c r="J750" s="71" t="str">
        <f t="shared" si="133"/>
        <v xml:space="preserve"> </v>
      </c>
      <c r="K750" s="71" t="str">
        <f t="shared" si="137"/>
        <v xml:space="preserve"> </v>
      </c>
      <c r="L750" s="71" t="str">
        <f t="shared" si="137"/>
        <v xml:space="preserve"> </v>
      </c>
      <c r="M750" s="9"/>
      <c r="N750" s="9"/>
      <c r="O750" s="9"/>
      <c r="P750" s="2" t="str">
        <f t="shared" si="135"/>
        <v>Tobiano - Water</v>
      </c>
    </row>
    <row r="751" spans="2:16">
      <c r="B751" s="2" t="s">
        <v>657</v>
      </c>
      <c r="C751" s="160">
        <v>41450.065475299998</v>
      </c>
      <c r="D751" s="2" t="s">
        <v>666</v>
      </c>
      <c r="E751" s="159" t="s">
        <v>458</v>
      </c>
      <c r="F751" s="71">
        <f t="shared" si="129"/>
        <v>1.3123423028403193E-4</v>
      </c>
      <c r="G751" s="71">
        <f t="shared" si="130"/>
        <v>9.8724095272493661E-4</v>
      </c>
      <c r="H751" s="71" t="str">
        <f t="shared" si="131"/>
        <v xml:space="preserve"> </v>
      </c>
      <c r="I751" s="71" t="str">
        <f t="shared" si="132"/>
        <v xml:space="preserve"> </v>
      </c>
      <c r="J751" s="71" t="str">
        <f t="shared" si="133"/>
        <v xml:space="preserve"> </v>
      </c>
      <c r="K751" s="71" t="str">
        <f t="shared" si="137"/>
        <v xml:space="preserve"> </v>
      </c>
      <c r="L751" s="71" t="str">
        <f t="shared" si="137"/>
        <v xml:space="preserve"> </v>
      </c>
      <c r="M751" s="9"/>
      <c r="N751" s="9"/>
      <c r="O751" s="9"/>
      <c r="P751" s="2" t="str">
        <f t="shared" si="135"/>
        <v>Tobiano - Wastewater</v>
      </c>
    </row>
    <row r="752" spans="2:16">
      <c r="B752" s="2" t="s">
        <v>150</v>
      </c>
      <c r="C752" s="160">
        <v>1502007.8849135998</v>
      </c>
      <c r="D752" s="2" t="s">
        <v>666</v>
      </c>
      <c r="E752" s="159" t="s">
        <v>458</v>
      </c>
      <c r="F752" s="71">
        <f t="shared" si="129"/>
        <v>4.7554773773431881E-3</v>
      </c>
      <c r="G752" s="71">
        <f t="shared" si="130"/>
        <v>3.5774218407111869E-2</v>
      </c>
      <c r="H752" s="71" t="str">
        <f t="shared" si="131"/>
        <v xml:space="preserve"> </v>
      </c>
      <c r="I752" s="71" t="str">
        <f t="shared" si="132"/>
        <v xml:space="preserve"> </v>
      </c>
      <c r="J752" s="71" t="str">
        <f t="shared" si="133"/>
        <v xml:space="preserve"> </v>
      </c>
      <c r="K752" s="71" t="str">
        <f t="shared" si="137"/>
        <v xml:space="preserve"> </v>
      </c>
      <c r="L752" s="71" t="str">
        <f t="shared" si="137"/>
        <v xml:space="preserve"> </v>
      </c>
      <c r="M752" s="9"/>
      <c r="N752" s="9"/>
      <c r="O752" s="9"/>
      <c r="P752" s="2" t="str">
        <f t="shared" si="135"/>
        <v>1315-011820 - SFU - Residential</v>
      </c>
    </row>
    <row r="753" spans="2:16">
      <c r="B753" s="2" t="s">
        <v>151</v>
      </c>
      <c r="C753" s="160">
        <v>2172501.98164726</v>
      </c>
      <c r="D753" s="2" t="s">
        <v>666</v>
      </c>
      <c r="E753" s="159" t="s">
        <v>458</v>
      </c>
      <c r="F753" s="71">
        <f t="shared" si="129"/>
        <v>6.8783154401024192E-3</v>
      </c>
      <c r="G753" s="71">
        <f t="shared" si="130"/>
        <v>5.1743776555342839E-2</v>
      </c>
      <c r="H753" s="71" t="str">
        <f t="shared" si="131"/>
        <v xml:space="preserve"> </v>
      </c>
      <c r="I753" s="71" t="str">
        <f t="shared" si="132"/>
        <v xml:space="preserve"> </v>
      </c>
      <c r="J753" s="71" t="str">
        <f t="shared" si="133"/>
        <v xml:space="preserve"> </v>
      </c>
      <c r="K753" s="71" t="str">
        <f t="shared" si="137"/>
        <v xml:space="preserve"> </v>
      </c>
      <c r="L753" s="71" t="str">
        <f t="shared" si="137"/>
        <v xml:space="preserve"> </v>
      </c>
      <c r="M753" s="9"/>
      <c r="N753" s="9"/>
      <c r="O753" s="9"/>
      <c r="P753" s="2" t="str">
        <f t="shared" si="135"/>
        <v>1315-011920 - SFU - Campus</v>
      </c>
    </row>
    <row r="754" spans="2:16">
      <c r="B754" s="2" t="s">
        <v>146</v>
      </c>
      <c r="C754" s="160">
        <v>322723.11709100002</v>
      </c>
      <c r="D754" s="2" t="s">
        <v>666</v>
      </c>
      <c r="E754" s="159" t="s">
        <v>458</v>
      </c>
      <c r="F754" s="71">
        <f t="shared" si="129"/>
        <v>1.0217672609356564E-3</v>
      </c>
      <c r="G754" s="71">
        <f t="shared" si="130"/>
        <v>7.6864891268540077E-3</v>
      </c>
      <c r="H754" s="71" t="str">
        <f t="shared" si="131"/>
        <v xml:space="preserve"> </v>
      </c>
      <c r="I754" s="71" t="str">
        <f t="shared" si="132"/>
        <v xml:space="preserve"> </v>
      </c>
      <c r="J754" s="71" t="str">
        <f t="shared" si="133"/>
        <v xml:space="preserve"> </v>
      </c>
      <c r="K754" s="71" t="str">
        <f t="shared" si="137"/>
        <v xml:space="preserve"> </v>
      </c>
      <c r="L754" s="71" t="str">
        <f t="shared" si="137"/>
        <v xml:space="preserve"> </v>
      </c>
      <c r="M754" s="9"/>
      <c r="N754" s="9"/>
      <c r="O754" s="9"/>
      <c r="P754" s="2" t="str">
        <f t="shared" si="135"/>
        <v>1315-010620 - Dockside Green Energy</v>
      </c>
    </row>
    <row r="755" spans="2:16">
      <c r="B755" s="2" t="s">
        <v>160</v>
      </c>
      <c r="C755" s="160">
        <v>1683443.5891825</v>
      </c>
      <c r="D755" s="2" t="s">
        <v>666</v>
      </c>
      <c r="E755" s="159" t="s">
        <v>458</v>
      </c>
      <c r="F755" s="71">
        <f t="shared" si="129"/>
        <v>5.3299173624852874E-3</v>
      </c>
      <c r="G755" s="71">
        <f t="shared" si="130"/>
        <v>4.0095580882340921E-2</v>
      </c>
      <c r="H755" s="71" t="str">
        <f t="shared" si="131"/>
        <v xml:space="preserve"> </v>
      </c>
      <c r="I755" s="71" t="str">
        <f t="shared" si="132"/>
        <v xml:space="preserve"> </v>
      </c>
      <c r="J755" s="71" t="str">
        <f t="shared" si="133"/>
        <v xml:space="preserve"> </v>
      </c>
      <c r="K755" s="71" t="str">
        <f t="shared" si="137"/>
        <v xml:space="preserve"> </v>
      </c>
      <c r="L755" s="71" t="str">
        <f t="shared" si="137"/>
        <v xml:space="preserve"> </v>
      </c>
      <c r="M755" s="9"/>
      <c r="N755" s="9"/>
      <c r="O755" s="9"/>
      <c r="P755" s="2" t="str">
        <f t="shared" si="135"/>
        <v>1315-012820 - UBC</v>
      </c>
    </row>
    <row r="756" spans="2:16">
      <c r="B756" s="2" t="s">
        <v>114</v>
      </c>
      <c r="C756" s="160">
        <v>1566288.1877101201</v>
      </c>
      <c r="D756" s="2" t="s">
        <v>666</v>
      </c>
      <c r="E756" s="159" t="s">
        <v>458</v>
      </c>
      <c r="F756" s="71">
        <f t="shared" si="129"/>
        <v>4.9589939692518958E-3</v>
      </c>
      <c r="G756" s="71">
        <f t="shared" si="130"/>
        <v>3.7305220750451951E-2</v>
      </c>
      <c r="H756" s="71" t="str">
        <f t="shared" si="131"/>
        <v xml:space="preserve"> </v>
      </c>
      <c r="I756" s="71" t="str">
        <f t="shared" si="132"/>
        <v xml:space="preserve"> </v>
      </c>
      <c r="J756" s="71" t="str">
        <f t="shared" si="133"/>
        <v xml:space="preserve"> </v>
      </c>
      <c r="K756" s="71" t="str">
        <f t="shared" si="137"/>
        <v xml:space="preserve"> </v>
      </c>
      <c r="L756" s="71" t="str">
        <f t="shared" si="137"/>
        <v xml:space="preserve"> </v>
      </c>
      <c r="M756" s="9"/>
      <c r="N756" s="9"/>
      <c r="O756" s="9"/>
      <c r="P756" s="2" t="str">
        <f t="shared" si="135"/>
        <v>1310-011020 - OVDEU</v>
      </c>
    </row>
    <row r="757" spans="2:16">
      <c r="B757" s="2" t="s">
        <v>127</v>
      </c>
      <c r="C757" s="160">
        <v>294933.60320301994</v>
      </c>
      <c r="D757" s="2" t="s">
        <v>666</v>
      </c>
      <c r="E757" s="159" t="s">
        <v>458</v>
      </c>
      <c r="F757" s="71">
        <f t="shared" si="129"/>
        <v>9.3378343212289659E-4</v>
      </c>
      <c r="G757" s="71">
        <f t="shared" si="130"/>
        <v>7.0246096858461102E-3</v>
      </c>
      <c r="H757" s="71" t="str">
        <f t="shared" si="131"/>
        <v xml:space="preserve"> </v>
      </c>
      <c r="I757" s="71" t="str">
        <f t="shared" si="132"/>
        <v xml:space="preserve"> </v>
      </c>
      <c r="J757" s="71" t="str">
        <f t="shared" si="133"/>
        <v xml:space="preserve"> </v>
      </c>
      <c r="K757" s="71" t="str">
        <f t="shared" si="137"/>
        <v xml:space="preserve"> </v>
      </c>
      <c r="L757" s="71" t="str">
        <f t="shared" si="137"/>
        <v xml:space="preserve"> </v>
      </c>
      <c r="M757" s="9"/>
      <c r="N757" s="9"/>
      <c r="O757" s="9"/>
      <c r="P757" s="2" t="str">
        <f t="shared" si="135"/>
        <v>1310-014160 - Alexandra DEU O&amp;M</v>
      </c>
    </row>
    <row r="758" spans="2:16">
      <c r="B758" s="2" t="s">
        <v>131</v>
      </c>
      <c r="C758" s="160">
        <v>27114.744698300005</v>
      </c>
      <c r="D758" s="2" t="s">
        <v>666</v>
      </c>
      <c r="E758" s="159" t="s">
        <v>458</v>
      </c>
      <c r="F758" s="71">
        <f t="shared" si="129"/>
        <v>8.584745546300449E-5</v>
      </c>
      <c r="G758" s="71">
        <f t="shared" si="130"/>
        <v>6.4580806041897765E-4</v>
      </c>
      <c r="H758" s="71" t="str">
        <f t="shared" si="131"/>
        <v xml:space="preserve"> </v>
      </c>
      <c r="I758" s="71" t="str">
        <f t="shared" si="132"/>
        <v xml:space="preserve"> </v>
      </c>
      <c r="J758" s="71" t="str">
        <f t="shared" si="133"/>
        <v xml:space="preserve"> </v>
      </c>
      <c r="K758" s="71" t="str">
        <f t="shared" si="137"/>
        <v xml:space="preserve"> </v>
      </c>
      <c r="L758" s="71" t="str">
        <f t="shared" si="137"/>
        <v xml:space="preserve"> </v>
      </c>
      <c r="M758" s="9"/>
      <c r="N758" s="9"/>
      <c r="O758" s="9"/>
      <c r="P758" s="2" t="str">
        <f t="shared" si="135"/>
        <v>1310-015130 - Cornerstone</v>
      </c>
    </row>
    <row r="759" spans="2:16">
      <c r="B759" s="2" t="s">
        <v>132</v>
      </c>
      <c r="C759" s="160">
        <v>35116.750907140005</v>
      </c>
      <c r="D759" s="2" t="s">
        <v>666</v>
      </c>
      <c r="E759" s="159" t="s">
        <v>458</v>
      </c>
      <c r="F759" s="71">
        <f t="shared" si="129"/>
        <v>1.1118244862896068E-4</v>
      </c>
      <c r="G759" s="71">
        <f t="shared" si="130"/>
        <v>8.3639661903135427E-4</v>
      </c>
      <c r="H759" s="71" t="str">
        <f t="shared" si="131"/>
        <v xml:space="preserve"> </v>
      </c>
      <c r="I759" s="71" t="str">
        <f t="shared" si="132"/>
        <v xml:space="preserve"> </v>
      </c>
      <c r="J759" s="71" t="str">
        <f t="shared" si="133"/>
        <v xml:space="preserve"> </v>
      </c>
      <c r="K759" s="71" t="str">
        <f t="shared" si="137"/>
        <v xml:space="preserve"> </v>
      </c>
      <c r="L759" s="71" t="str">
        <f t="shared" si="137"/>
        <v xml:space="preserve"> </v>
      </c>
      <c r="M759" s="9"/>
      <c r="N759" s="9"/>
      <c r="O759" s="9"/>
      <c r="P759" s="2" t="str">
        <f t="shared" si="135"/>
        <v>1310-015230 - Hub</v>
      </c>
    </row>
    <row r="760" spans="2:16">
      <c r="B760" s="2" t="s">
        <v>133</v>
      </c>
      <c r="C760" s="160">
        <v>39903.189204900002</v>
      </c>
      <c r="D760" s="2" t="s">
        <v>666</v>
      </c>
      <c r="E760" s="159" t="s">
        <v>458</v>
      </c>
      <c r="F760" s="71">
        <f t="shared" si="129"/>
        <v>1.2633669600120801E-4</v>
      </c>
      <c r="G760" s="71">
        <f>IF($E760=$G$2,$C760/SUMIF($E:$E,$G$2,$C:$C)," ")</f>
        <v>9.5039807719685555E-4</v>
      </c>
      <c r="H760" s="71" t="str">
        <f t="shared" si="131"/>
        <v xml:space="preserve"> </v>
      </c>
      <c r="I760" s="71" t="str">
        <f t="shared" si="132"/>
        <v xml:space="preserve"> </v>
      </c>
      <c r="J760" s="71" t="str">
        <f t="shared" si="133"/>
        <v xml:space="preserve"> </v>
      </c>
      <c r="K760" s="71" t="str">
        <f t="shared" si="137"/>
        <v xml:space="preserve"> </v>
      </c>
      <c r="L760" s="71" t="str">
        <f t="shared" si="137"/>
        <v xml:space="preserve"> </v>
      </c>
      <c r="M760" s="9"/>
      <c r="N760" s="9"/>
      <c r="O760" s="9"/>
      <c r="P760" s="2" t="str">
        <f t="shared" si="135"/>
        <v>1310-015330 - CentreBlock</v>
      </c>
    </row>
    <row r="761" spans="2:16">
      <c r="B761" s="2" t="s">
        <v>110</v>
      </c>
      <c r="C761" s="160">
        <v>205119.60759023999</v>
      </c>
      <c r="D761" s="2" t="s">
        <v>666</v>
      </c>
      <c r="E761" s="159" t="s">
        <v>458</v>
      </c>
      <c r="F761" s="71">
        <f t="shared" si="129"/>
        <v>6.4942512176026888E-4</v>
      </c>
      <c r="G761" s="71">
        <f t="shared" si="130"/>
        <v>4.8854561385584406E-3</v>
      </c>
      <c r="H761" s="71" t="str">
        <f t="shared" si="131"/>
        <v xml:space="preserve"> </v>
      </c>
      <c r="I761" s="71" t="str">
        <f t="shared" si="132"/>
        <v xml:space="preserve"> </v>
      </c>
      <c r="J761" s="71" t="str">
        <f t="shared" si="133"/>
        <v xml:space="preserve"> </v>
      </c>
      <c r="K761" s="71" t="str">
        <f t="shared" si="137"/>
        <v xml:space="preserve"> </v>
      </c>
      <c r="L761" s="71" t="str">
        <f t="shared" si="137"/>
        <v xml:space="preserve"> </v>
      </c>
      <c r="M761" s="9"/>
      <c r="N761" s="9"/>
      <c r="O761" s="9"/>
      <c r="P761" s="2" t="str">
        <f t="shared" si="135"/>
        <v>1310-010720 - Beaver Barracks</v>
      </c>
    </row>
    <row r="762" spans="2:16">
      <c r="B762" s="2" t="s">
        <v>174</v>
      </c>
      <c r="C762" s="160">
        <v>2527089.8278822601</v>
      </c>
      <c r="D762" s="2" t="s">
        <v>666</v>
      </c>
      <c r="E762" s="159" t="s">
        <v>458</v>
      </c>
      <c r="F762" s="71">
        <f t="shared" si="129"/>
        <v>8.0009689880552563E-3</v>
      </c>
      <c r="G762" s="71">
        <f t="shared" si="130"/>
        <v>6.0189206957625967E-2</v>
      </c>
      <c r="H762" s="71" t="str">
        <f t="shared" si="131"/>
        <v xml:space="preserve"> </v>
      </c>
      <c r="I762" s="71" t="str">
        <f t="shared" si="132"/>
        <v xml:space="preserve"> </v>
      </c>
      <c r="J762" s="71" t="str">
        <f t="shared" si="133"/>
        <v xml:space="preserve"> </v>
      </c>
      <c r="K762" s="71" t="str">
        <f t="shared" si="137"/>
        <v xml:space="preserve"> </v>
      </c>
      <c r="L762" s="71" t="str">
        <f t="shared" si="137"/>
        <v xml:space="preserve"> </v>
      </c>
      <c r="M762" s="9"/>
      <c r="N762" s="9"/>
      <c r="O762" s="9"/>
      <c r="P762" s="2" t="str">
        <f t="shared" si="135"/>
        <v>1345-010260 - Corix Water Services Inc. (A-1)</v>
      </c>
    </row>
    <row r="763" spans="2:16">
      <c r="B763" s="2" t="s">
        <v>660</v>
      </c>
      <c r="C763" s="160">
        <v>2282.43278508</v>
      </c>
      <c r="D763" s="2" t="s">
        <v>666</v>
      </c>
      <c r="E763" s="159" t="s">
        <v>1366</v>
      </c>
      <c r="F763" s="71">
        <f t="shared" si="129"/>
        <v>7.2263651767571829E-6</v>
      </c>
      <c r="G763" s="71" t="str">
        <f t="shared" si="130"/>
        <v xml:space="preserve"> </v>
      </c>
      <c r="H763" s="71" t="str">
        <f t="shared" si="131"/>
        <v xml:space="preserve"> </v>
      </c>
      <c r="I763" s="71" t="str">
        <f t="shared" si="132"/>
        <v xml:space="preserve"> </v>
      </c>
      <c r="J763" s="71" t="str">
        <f t="shared" si="133"/>
        <v xml:space="preserve"> </v>
      </c>
      <c r="K763" s="71" t="str">
        <f t="shared" si="137"/>
        <v xml:space="preserve"> </v>
      </c>
      <c r="L763" s="71" t="str">
        <f t="shared" si="137"/>
        <v xml:space="preserve"> </v>
      </c>
      <c r="M763" s="9">
        <f t="shared" ref="M763:M766" si="138">C763/$G$783</f>
        <v>1.103181352862279E-5</v>
      </c>
      <c r="N763" s="9">
        <f t="shared" ref="N763:N767" si="139">C763/$G$785</f>
        <v>9.5046126863529401E-6</v>
      </c>
      <c r="O763" s="9"/>
      <c r="P763" s="2" t="str">
        <f t="shared" si="135"/>
        <v>1010-000400 - Finance</v>
      </c>
    </row>
    <row r="764" spans="2:16">
      <c r="B764" s="2" t="s">
        <v>651</v>
      </c>
      <c r="C764" s="160">
        <v>245745</v>
      </c>
      <c r="D764" s="2" t="s">
        <v>609</v>
      </c>
      <c r="E764" s="159" t="s">
        <v>1366</v>
      </c>
      <c r="F764" s="71">
        <f t="shared" si="129"/>
        <v>7.7804837100600526E-4</v>
      </c>
      <c r="G764" s="71" t="str">
        <f t="shared" si="130"/>
        <v xml:space="preserve"> </v>
      </c>
      <c r="H764" s="71" t="str">
        <f t="shared" si="131"/>
        <v xml:space="preserve"> </v>
      </c>
      <c r="I764" s="71" t="str">
        <f t="shared" si="132"/>
        <v xml:space="preserve"> </v>
      </c>
      <c r="J764" s="71" t="str">
        <f t="shared" si="133"/>
        <v xml:space="preserve"> </v>
      </c>
      <c r="K764" s="71" t="str">
        <f t="shared" si="137"/>
        <v xml:space="preserve"> </v>
      </c>
      <c r="L764" s="71" t="str">
        <f t="shared" si="137"/>
        <v xml:space="preserve"> </v>
      </c>
      <c r="M764" s="9">
        <f t="shared" si="138"/>
        <v>1.1877734289977727E-3</v>
      </c>
      <c r="N764" s="9">
        <f t="shared" si="139"/>
        <v>1.0233427507158489E-3</v>
      </c>
      <c r="O764" s="71">
        <f>C764/$G$787</f>
        <v>8.9733082103345477E-4</v>
      </c>
      <c r="P764" s="2" t="str">
        <f t="shared" si="135"/>
        <v>1014 - Inland Pacific Resources Inc.</v>
      </c>
    </row>
    <row r="765" spans="2:16">
      <c r="B765" s="2" t="s">
        <v>32</v>
      </c>
      <c r="C765" s="160">
        <v>168750</v>
      </c>
      <c r="D765" s="2" t="s">
        <v>609</v>
      </c>
      <c r="E765" s="159" t="s">
        <v>1366</v>
      </c>
      <c r="F765" s="71">
        <f t="shared" si="129"/>
        <v>5.3427602843298294E-4</v>
      </c>
      <c r="G765" s="71" t="str">
        <f t="shared" si="130"/>
        <v xml:space="preserve"> </v>
      </c>
      <c r="H765" s="71" t="str">
        <f t="shared" si="131"/>
        <v xml:space="preserve"> </v>
      </c>
      <c r="I765" s="71" t="str">
        <f t="shared" si="132"/>
        <v xml:space="preserve"> </v>
      </c>
      <c r="J765" s="71" t="str">
        <f t="shared" si="133"/>
        <v xml:space="preserve"> </v>
      </c>
      <c r="K765" s="71" t="str">
        <f t="shared" si="137"/>
        <v xml:space="preserve"> </v>
      </c>
      <c r="L765" s="71" t="str">
        <f t="shared" si="137"/>
        <v xml:space="preserve"> </v>
      </c>
      <c r="M765" s="9">
        <f>C765/$G$783</f>
        <v>8.1562907136818296E-4</v>
      </c>
      <c r="N765" s="9">
        <f t="shared" si="139"/>
        <v>7.0271659314858693E-4</v>
      </c>
      <c r="O765" s="71">
        <f t="shared" ref="O765" si="140">C765/$G$787</f>
        <v>6.1618578628006872E-4</v>
      </c>
      <c r="P765" s="2" t="str">
        <f t="shared" si="135"/>
        <v>1020 - Corix Contract Utilities (US) Inc.</v>
      </c>
    </row>
    <row r="766" spans="2:16">
      <c r="B766" s="2" t="s">
        <v>661</v>
      </c>
      <c r="C766" s="160">
        <v>8147.5977259200008</v>
      </c>
      <c r="D766" s="2" t="s">
        <v>666</v>
      </c>
      <c r="E766" s="159" t="s">
        <v>1366</v>
      </c>
      <c r="F766" s="71">
        <f t="shared" si="129"/>
        <v>2.5795947580883801E-5</v>
      </c>
      <c r="G766" s="71" t="str">
        <f t="shared" si="130"/>
        <v xml:space="preserve"> </v>
      </c>
      <c r="H766" s="71" t="str">
        <f t="shared" si="131"/>
        <v xml:space="preserve"> </v>
      </c>
      <c r="I766" s="71" t="str">
        <f t="shared" si="132"/>
        <v xml:space="preserve"> </v>
      </c>
      <c r="J766" s="71" t="str">
        <f t="shared" si="133"/>
        <v xml:space="preserve"> </v>
      </c>
      <c r="K766" s="71" t="str">
        <f t="shared" si="137"/>
        <v xml:space="preserve"> </v>
      </c>
      <c r="L766" s="71" t="str">
        <f t="shared" si="137"/>
        <v xml:space="preserve"> </v>
      </c>
      <c r="M766" s="9">
        <f t="shared" si="138"/>
        <v>3.9380252249325329E-5</v>
      </c>
      <c r="N766" s="9">
        <f t="shared" si="139"/>
        <v>3.3928605133651424E-5</v>
      </c>
      <c r="O766" s="9"/>
      <c r="P766" s="2" t="str">
        <f t="shared" si="135"/>
        <v>1010-000900 - Treasury</v>
      </c>
    </row>
    <row r="767" spans="2:16">
      <c r="B767" s="2" t="s">
        <v>652</v>
      </c>
      <c r="C767" s="160">
        <v>84087.709999999992</v>
      </c>
      <c r="D767" s="2" t="s">
        <v>609</v>
      </c>
      <c r="E767" s="159" t="s">
        <v>1366</v>
      </c>
      <c r="F767" s="71">
        <f t="shared" si="129"/>
        <v>2.6622843104488547E-4</v>
      </c>
      <c r="G767" s="71" t="str">
        <f t="shared" si="130"/>
        <v xml:space="preserve"> </v>
      </c>
      <c r="H767" s="71" t="str">
        <f t="shared" si="131"/>
        <v xml:space="preserve"> </v>
      </c>
      <c r="I767" s="71" t="str">
        <f t="shared" si="132"/>
        <v xml:space="preserve"> </v>
      </c>
      <c r="J767" s="71" t="str">
        <f t="shared" si="133"/>
        <v xml:space="preserve"> </v>
      </c>
      <c r="K767" s="71" t="str">
        <f t="shared" si="137"/>
        <v xml:space="preserve"> </v>
      </c>
      <c r="L767" s="71" t="str">
        <f t="shared" si="137"/>
        <v xml:space="preserve"> </v>
      </c>
      <c r="M767" s="9">
        <f>C767/$G$783</f>
        <v>4.0642596041941964E-4</v>
      </c>
      <c r="N767" s="9">
        <f t="shared" si="139"/>
        <v>3.5016195020365251E-4</v>
      </c>
      <c r="O767" s="71">
        <f>C767/$G$787</f>
        <v>3.070438619427579E-4</v>
      </c>
      <c r="P767" s="2" t="str">
        <f t="shared" ref="P767" si="141">B767</f>
        <v>009130 - Utilities Inc</v>
      </c>
    </row>
    <row r="768" spans="2:16">
      <c r="C768" s="153">
        <f>SUM(C3:C767)</f>
        <v>315847971.87128001</v>
      </c>
      <c r="F768" s="72">
        <f t="shared" ref="F768:O768" si="142">SUM(F3:F767)</f>
        <v>0.99999999999999967</v>
      </c>
      <c r="G768" s="72">
        <f t="shared" si="142"/>
        <v>0.99999999999999944</v>
      </c>
      <c r="H768" s="72">
        <f t="shared" si="142"/>
        <v>0.99999999999999989</v>
      </c>
      <c r="I768" s="72">
        <f t="shared" si="142"/>
        <v>0.99999999999999978</v>
      </c>
      <c r="J768" s="72">
        <f t="shared" si="142"/>
        <v>1</v>
      </c>
      <c r="K768" s="72">
        <f t="shared" si="142"/>
        <v>1</v>
      </c>
      <c r="L768" s="72">
        <f t="shared" si="142"/>
        <v>1</v>
      </c>
      <c r="M768" s="72">
        <f t="shared" si="142"/>
        <v>0.99999999999999911</v>
      </c>
      <c r="N768" s="72">
        <f t="shared" si="142"/>
        <v>0.99999999999999811</v>
      </c>
      <c r="O768" s="72">
        <f t="shared" si="142"/>
        <v>0.99996191504265797</v>
      </c>
    </row>
    <row r="769" spans="1:7">
      <c r="B769" s="115" t="s">
        <v>1367</v>
      </c>
    </row>
    <row r="770" spans="1:7">
      <c r="B770" s="2" t="s">
        <v>487</v>
      </c>
      <c r="C770" s="3">
        <v>10161493.210000001</v>
      </c>
    </row>
    <row r="771" spans="1:7">
      <c r="A771" s="2" t="s">
        <v>475</v>
      </c>
      <c r="B771" s="2" t="s">
        <v>645</v>
      </c>
      <c r="C771" s="3">
        <v>-12103771.939999999</v>
      </c>
    </row>
    <row r="772" spans="1:7">
      <c r="A772" s="2" t="s">
        <v>435</v>
      </c>
      <c r="B772" s="2" t="s">
        <v>649</v>
      </c>
      <c r="C772" s="3">
        <v>-4909420.5600000005</v>
      </c>
    </row>
    <row r="773" spans="1:7">
      <c r="B773" s="2" t="s">
        <v>687</v>
      </c>
      <c r="C773" s="3">
        <v>52388511.609999999</v>
      </c>
      <c r="F773" s="12" t="s">
        <v>1368</v>
      </c>
      <c r="G773" s="12" t="s">
        <v>1369</v>
      </c>
    </row>
    <row r="774" spans="1:7">
      <c r="B774" s="2" t="s">
        <v>123</v>
      </c>
      <c r="C774" s="3">
        <v>4304360.129851019</v>
      </c>
      <c r="F774" s="2" t="s">
        <v>458</v>
      </c>
      <c r="G774" s="3">
        <f>SUMIF(Revenue!E:E,Revenue!F774,Revenue!C:C)</f>
        <v>41985763.820768833</v>
      </c>
    </row>
    <row r="775" spans="1:7">
      <c r="B775" s="2" t="s">
        <v>1370</v>
      </c>
      <c r="C775" s="3">
        <v>-34389.179999999993</v>
      </c>
      <c r="F775" s="2" t="s">
        <v>685</v>
      </c>
      <c r="G775" s="3">
        <f>SUMIF(Revenue!E:E,Revenue!F775,Revenue!C:C)</f>
        <v>205696689.80000013</v>
      </c>
    </row>
    <row r="776" spans="1:7" s="5" customFormat="1">
      <c r="B776" s="2" t="s">
        <v>1371</v>
      </c>
      <c r="C776" s="3">
        <v>-5588.880000000001</v>
      </c>
      <c r="F776" s="2" t="s">
        <v>435</v>
      </c>
      <c r="G776" s="3">
        <f>SUMIF(Revenue!E:E,Revenue!F776,Revenue!C:C)</f>
        <v>33722724.160000004</v>
      </c>
    </row>
    <row r="777" spans="1:7">
      <c r="B777" s="2" t="s">
        <v>1372</v>
      </c>
      <c r="C777" s="3">
        <v>-21713.050000000003</v>
      </c>
      <c r="F777" s="2" t="s">
        <v>475</v>
      </c>
      <c r="G777" s="3">
        <f>SUMIF(Revenue!E:E,Revenue!F777,Revenue!C:C)</f>
        <v>33243964.929999996</v>
      </c>
    </row>
    <row r="778" spans="1:7">
      <c r="B778" s="2" t="s">
        <v>1373</v>
      </c>
      <c r="C778" s="3">
        <v>-2354.6799999999998</v>
      </c>
      <c r="F778" s="2" t="s">
        <v>686</v>
      </c>
      <c r="G778" s="3">
        <f>SUMIF(Revenue!E:E,Revenue!F778,Revenue!C:C)</f>
        <v>689816.42</v>
      </c>
    </row>
    <row r="779" spans="1:7">
      <c r="B779" s="2" t="s">
        <v>38</v>
      </c>
      <c r="C779" s="3">
        <v>-41996.960000000006</v>
      </c>
      <c r="F779" s="2" t="s">
        <v>687</v>
      </c>
      <c r="G779" s="3">
        <f>SUMIF(Revenue!E:E,Revenue!F779,Revenue!C:C)</f>
        <v>0</v>
      </c>
    </row>
    <row r="780" spans="1:7">
      <c r="B780" s="2" t="s">
        <v>47</v>
      </c>
      <c r="C780" s="3">
        <v>-5835.72</v>
      </c>
      <c r="F780" s="2" t="s">
        <v>1366</v>
      </c>
      <c r="G780" s="3">
        <f>SUMIF(Revenue!E:E,Revenue!F780,Revenue!C:C)</f>
        <v>509012.74051099992</v>
      </c>
    </row>
    <row r="781" spans="1:7">
      <c r="B781" s="2" t="s">
        <v>650</v>
      </c>
      <c r="C781" s="3">
        <v>-211.66999999999985</v>
      </c>
      <c r="G781" s="153">
        <f>SUM(G774:G780)</f>
        <v>315847971.87128001</v>
      </c>
    </row>
    <row r="782" spans="1:7">
      <c r="B782" s="2" t="s">
        <v>61</v>
      </c>
      <c r="C782" s="3">
        <v>-219736.27</v>
      </c>
    </row>
    <row r="783" spans="1:7" ht="25.5">
      <c r="B783" s="202" t="s">
        <v>70</v>
      </c>
      <c r="C783" s="3">
        <v>-33395.009999999995</v>
      </c>
      <c r="F783" s="191" t="s">
        <v>607</v>
      </c>
      <c r="G783" s="7">
        <f>G781-G776-G777-G774</f>
        <v>206895518.96051115</v>
      </c>
    </row>
    <row r="784" spans="1:7">
      <c r="B784" s="2" t="s">
        <v>86</v>
      </c>
      <c r="C784" s="3">
        <v>-101123</v>
      </c>
      <c r="F784" s="70"/>
    </row>
    <row r="785" spans="2:7">
      <c r="B785" s="2" t="s">
        <v>101</v>
      </c>
      <c r="C785" s="3">
        <v>-2.4075816400000001</v>
      </c>
      <c r="F785" s="191" t="s">
        <v>608</v>
      </c>
      <c r="G785" s="7">
        <f>G781-G774-G776</f>
        <v>240139483.89051118</v>
      </c>
    </row>
    <row r="786" spans="2:7">
      <c r="B786" s="2" t="s">
        <v>138</v>
      </c>
      <c r="C786" s="160">
        <v>3844.2185512799988</v>
      </c>
    </row>
    <row r="787" spans="2:7">
      <c r="B787" s="2" t="s">
        <v>140</v>
      </c>
      <c r="C787" s="160">
        <v>1524.7362261000017</v>
      </c>
      <c r="F787" s="2" t="s">
        <v>688</v>
      </c>
      <c r="G787" s="7">
        <f>G781-G774</f>
        <v>273862208.05051118</v>
      </c>
    </row>
    <row r="788" spans="2:7">
      <c r="B788" s="2" t="s">
        <v>136</v>
      </c>
      <c r="C788" s="160">
        <v>111.97321436</v>
      </c>
    </row>
    <row r="789" spans="2:7">
      <c r="B789" s="2" t="s">
        <v>104</v>
      </c>
      <c r="C789" s="160">
        <v>45659.928285299997</v>
      </c>
    </row>
    <row r="790" spans="2:7">
      <c r="B790" s="2" t="s">
        <v>100</v>
      </c>
      <c r="C790" s="160">
        <v>122759.7</v>
      </c>
    </row>
    <row r="791" spans="2:7">
      <c r="B791" s="2" t="s">
        <v>172</v>
      </c>
      <c r="C791" s="160">
        <v>802788.63140852004</v>
      </c>
    </row>
    <row r="792" spans="2:7">
      <c r="B792" s="2" t="s">
        <v>658</v>
      </c>
      <c r="C792" s="160">
        <v>2438.7259502400002</v>
      </c>
    </row>
    <row r="793" spans="2:7">
      <c r="B793" s="2" t="s">
        <v>659</v>
      </c>
      <c r="C793" s="160">
        <v>2416.0917899999999</v>
      </c>
    </row>
    <row r="794" spans="2:7" ht="13.5" thickBot="1">
      <c r="B794" s="5" t="s">
        <v>1374</v>
      </c>
      <c r="C794" s="190">
        <f>SUM(C768:C793)</f>
        <v>366204341.49897522</v>
      </c>
    </row>
    <row r="795" spans="2:7" ht="13.5" thickTop="1"/>
  </sheetData>
  <phoneticPr fontId="4" type="noConversion"/>
  <pageMargins left="0.7" right="0.7" top="0.75" bottom="0.75" header="0.3" footer="0.3"/>
  <pageSetup orientation="portrait" r:id="rId1"/>
  <customProperties>
    <customPr name="AdaptiveCustomXmlPartId" r:id="rId2"/>
    <customPr name="AdaptiveReportingSheetKey" r:id="rId3"/>
    <customPr name="CurrentId" r:id="rId4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27FAC-019D-4141-9DC7-DEB448B885F5}">
  <dimension ref="A1:K77"/>
  <sheetViews>
    <sheetView showGridLines="0" topLeftCell="A46" workbookViewId="0">
      <selection activeCell="M46" sqref="M46"/>
    </sheetView>
  </sheetViews>
  <sheetFormatPr defaultColWidth="11.5703125" defaultRowHeight="12.75"/>
  <cols>
    <col min="1" max="1" width="49.140625" style="2" bestFit="1" customWidth="1"/>
    <col min="2" max="2" width="8.140625" style="2" customWidth="1"/>
    <col min="3" max="3" width="13.85546875" style="2" bestFit="1" customWidth="1"/>
    <col min="4" max="4" width="19.5703125" style="2" customWidth="1"/>
    <col min="5" max="5" width="15.7109375" style="2" bestFit="1" customWidth="1"/>
    <col min="6" max="7" width="15.7109375" style="2" customWidth="1"/>
    <col min="8" max="8" width="13.5703125" style="2" customWidth="1"/>
    <col min="9" max="9" width="11.5703125" style="2"/>
    <col min="10" max="10" width="15.140625" style="2" bestFit="1" customWidth="1"/>
    <col min="11" max="16384" width="11.5703125" style="2"/>
  </cols>
  <sheetData>
    <row r="1" spans="1:11" ht="23.25">
      <c r="A1" s="73" t="s">
        <v>1375</v>
      </c>
    </row>
    <row r="3" spans="1:11">
      <c r="E3" s="167" t="s">
        <v>1376</v>
      </c>
      <c r="I3" s="164" t="s">
        <v>1377</v>
      </c>
      <c r="J3" s="165"/>
      <c r="K3" s="166"/>
    </row>
    <row r="4" spans="1:11">
      <c r="I4" s="163"/>
      <c r="J4" s="163"/>
      <c r="K4" s="163"/>
    </row>
    <row r="5" spans="1:11">
      <c r="A5" s="154" t="s">
        <v>11</v>
      </c>
      <c r="B5" s="1" t="s">
        <v>640</v>
      </c>
      <c r="C5" s="1" t="s">
        <v>598</v>
      </c>
      <c r="D5" s="1" t="s">
        <v>1378</v>
      </c>
      <c r="E5" s="1" t="s">
        <v>589</v>
      </c>
      <c r="F5" s="1" t="s">
        <v>666</v>
      </c>
      <c r="G5" s="1" t="s">
        <v>609</v>
      </c>
      <c r="H5" s="1"/>
      <c r="I5" s="1" t="s">
        <v>1379</v>
      </c>
      <c r="J5" s="1" t="s">
        <v>475</v>
      </c>
      <c r="K5" s="1" t="s">
        <v>686</v>
      </c>
    </row>
    <row r="6" spans="1:11" s="47" customFormat="1">
      <c r="A6" s="151" t="s">
        <v>96</v>
      </c>
      <c r="B6" s="158" t="s">
        <v>666</v>
      </c>
      <c r="C6" s="158"/>
      <c r="D6" s="156">
        <v>2380373.310380355</v>
      </c>
      <c r="E6" s="152">
        <f t="shared" ref="E6:E37" si="0">D6/$D$77</f>
        <v>1.9776532625869567E-3</v>
      </c>
      <c r="F6" s="71">
        <f>IF($B6=$F$5,$D6/SUMIF($B:$B,$F$5,$D:$D)," ")</f>
        <v>1.810324898657804E-2</v>
      </c>
      <c r="G6" s="71" t="str">
        <f>IF($B6=$G$5,$D6/SUMIF($B:$B,$G$5,$D:$D)," ")</f>
        <v xml:space="preserve"> </v>
      </c>
      <c r="H6" s="152"/>
      <c r="I6" s="71" t="str">
        <f>IF($C6=$I$5,$D6/SUMIF($C:$C,$I$5,$D:$D)," ")</f>
        <v xml:space="preserve"> </v>
      </c>
      <c r="J6" s="71" t="str">
        <f>IF($C6=$J$5,$D6/SUMIF($C:$C,$J$5,$D:$D)," ")</f>
        <v xml:space="preserve"> </v>
      </c>
      <c r="K6" s="71" t="str">
        <f>IF($C6=$K$5,$D6/SUMIF($C:$C,$K$5,$D:$D)," ")</f>
        <v xml:space="preserve"> </v>
      </c>
    </row>
    <row r="7" spans="1:11">
      <c r="A7" s="70" t="s">
        <v>116</v>
      </c>
      <c r="B7" s="158" t="s">
        <v>666</v>
      </c>
      <c r="C7" s="158"/>
      <c r="D7" s="110">
        <v>1070083.2191585379</v>
      </c>
      <c r="E7" s="71">
        <f t="shared" si="0"/>
        <v>8.8904272299637082E-4</v>
      </c>
      <c r="F7" s="71">
        <f t="shared" ref="F7:F70" si="1">IF($B7=$F$5,$D7/SUMIF($B:$B,$F$5,$D:$D)," ")</f>
        <v>8.138212131814971E-3</v>
      </c>
      <c r="G7" s="71" t="str">
        <f t="shared" ref="G7:G70" si="2">IF($B7=$G$5,$D7/SUMIF($B:$B,$G$5,$D:$D)," ")</f>
        <v xml:space="preserve"> </v>
      </c>
      <c r="H7" s="71"/>
      <c r="I7" s="71" t="str">
        <f t="shared" ref="I7:I70" si="3">IF($C7=$I$5,$D7/SUMIF($C:$C,$I$5,$D:$D)," ")</f>
        <v xml:space="preserve"> </v>
      </c>
      <c r="J7" s="71" t="str">
        <f t="shared" ref="J7:J70" si="4">IF($C7=$J$5,$D7/SUMIF($C:$C,$J$5,$D:$D)," ")</f>
        <v xml:space="preserve"> </v>
      </c>
      <c r="K7" s="71" t="str">
        <f t="shared" ref="K7:K70" si="5">IF($C7=$K$5,$D7/SUMIF($C:$C,$K$5,$D:$D)," ")</f>
        <v xml:space="preserve"> </v>
      </c>
    </row>
    <row r="8" spans="1:11">
      <c r="A8" s="70" t="s">
        <v>108</v>
      </c>
      <c r="B8" s="158" t="s">
        <v>666</v>
      </c>
      <c r="C8" s="158"/>
      <c r="D8" s="110">
        <v>10221.455348097181</v>
      </c>
      <c r="E8" s="71">
        <f t="shared" si="0"/>
        <v>8.492153070864863E-6</v>
      </c>
      <c r="F8" s="71">
        <f t="shared" si="1"/>
        <v>7.7736357723749469E-5</v>
      </c>
      <c r="G8" s="71" t="str">
        <f t="shared" si="2"/>
        <v xml:space="preserve"> </v>
      </c>
      <c r="H8" s="71"/>
      <c r="I8" s="71" t="str">
        <f t="shared" si="3"/>
        <v xml:space="preserve"> </v>
      </c>
      <c r="J8" s="71" t="str">
        <f t="shared" si="4"/>
        <v xml:space="preserve"> </v>
      </c>
      <c r="K8" s="71" t="str">
        <f t="shared" si="5"/>
        <v xml:space="preserve"> </v>
      </c>
    </row>
    <row r="9" spans="1:11">
      <c r="A9" s="70" t="s">
        <v>144</v>
      </c>
      <c r="B9" s="158" t="s">
        <v>666</v>
      </c>
      <c r="C9" s="158"/>
      <c r="D9" s="110">
        <v>569800.69999999995</v>
      </c>
      <c r="E9" s="71">
        <f t="shared" si="0"/>
        <v>4.7339978501072667E-4</v>
      </c>
      <c r="F9" s="71">
        <f t="shared" si="1"/>
        <v>4.3334563951980317E-3</v>
      </c>
      <c r="G9" s="71" t="str">
        <f t="shared" si="2"/>
        <v xml:space="preserve"> </v>
      </c>
      <c r="H9" s="71"/>
      <c r="I9" s="71" t="str">
        <f t="shared" si="3"/>
        <v xml:space="preserve"> </v>
      </c>
      <c r="J9" s="71" t="str">
        <f t="shared" si="4"/>
        <v xml:space="preserve"> </v>
      </c>
      <c r="K9" s="71" t="str">
        <f t="shared" si="5"/>
        <v xml:space="preserve"> </v>
      </c>
    </row>
    <row r="10" spans="1:11">
      <c r="A10" s="70" t="s">
        <v>145</v>
      </c>
      <c r="B10" s="158" t="s">
        <v>666</v>
      </c>
      <c r="C10" s="158"/>
      <c r="D10" s="110">
        <v>494788.13757528731</v>
      </c>
      <c r="E10" s="71">
        <f t="shared" si="0"/>
        <v>4.1107811547791867E-4</v>
      </c>
      <c r="F10" s="71">
        <f t="shared" si="1"/>
        <v>3.7629697875831889E-3</v>
      </c>
      <c r="G10" s="71" t="str">
        <f t="shared" si="2"/>
        <v xml:space="preserve"> </v>
      </c>
      <c r="H10" s="71"/>
      <c r="I10" s="71" t="str">
        <f t="shared" si="3"/>
        <v xml:space="preserve"> </v>
      </c>
      <c r="J10" s="71" t="str">
        <f t="shared" si="4"/>
        <v xml:space="preserve"> </v>
      </c>
      <c r="K10" s="71" t="str">
        <f t="shared" si="5"/>
        <v xml:space="preserve"> </v>
      </c>
    </row>
    <row r="11" spans="1:11">
      <c r="A11" s="70" t="s">
        <v>147</v>
      </c>
      <c r="B11" s="158" t="s">
        <v>666</v>
      </c>
      <c r="C11" s="158"/>
      <c r="D11" s="110">
        <v>5644106.5496337647</v>
      </c>
      <c r="E11" s="71">
        <f t="shared" si="0"/>
        <v>4.6892164702048607E-3</v>
      </c>
      <c r="F11" s="71">
        <f t="shared" si="1"/>
        <v>4.2924639479540012E-2</v>
      </c>
      <c r="G11" s="71" t="str">
        <f t="shared" si="2"/>
        <v xml:space="preserve"> </v>
      </c>
      <c r="H11" s="71"/>
      <c r="I11" s="71" t="str">
        <f t="shared" si="3"/>
        <v xml:space="preserve"> </v>
      </c>
      <c r="J11" s="71" t="str">
        <f t="shared" si="4"/>
        <v xml:space="preserve"> </v>
      </c>
      <c r="K11" s="71" t="str">
        <f t="shared" si="5"/>
        <v xml:space="preserve"> </v>
      </c>
    </row>
    <row r="12" spans="1:11">
      <c r="A12" s="70" t="s">
        <v>148</v>
      </c>
      <c r="B12" s="158" t="s">
        <v>666</v>
      </c>
      <c r="C12" s="158"/>
      <c r="D12" s="110">
        <v>6989234.9742283812</v>
      </c>
      <c r="E12" s="71">
        <f t="shared" si="0"/>
        <v>5.8067712696547539E-3</v>
      </c>
      <c r="F12" s="71">
        <f t="shared" si="1"/>
        <v>5.3154629323220785E-2</v>
      </c>
      <c r="G12" s="71" t="str">
        <f t="shared" si="2"/>
        <v xml:space="preserve"> </v>
      </c>
      <c r="H12" s="71"/>
      <c r="I12" s="71" t="str">
        <f t="shared" si="3"/>
        <v xml:space="preserve"> </v>
      </c>
      <c r="J12" s="71" t="str">
        <f t="shared" si="4"/>
        <v xml:space="preserve"> </v>
      </c>
      <c r="K12" s="71" t="str">
        <f t="shared" si="5"/>
        <v xml:space="preserve"> </v>
      </c>
    </row>
    <row r="13" spans="1:11">
      <c r="A13" s="70" t="s">
        <v>126</v>
      </c>
      <c r="B13" s="158" t="s">
        <v>666</v>
      </c>
      <c r="C13" s="158"/>
      <c r="D13" s="110">
        <v>838095.44921926048</v>
      </c>
      <c r="E13" s="71">
        <f t="shared" si="0"/>
        <v>6.9630347151006721E-4</v>
      </c>
      <c r="F13" s="71">
        <f t="shared" si="1"/>
        <v>6.3738954413456702E-3</v>
      </c>
      <c r="G13" s="71" t="str">
        <f t="shared" si="2"/>
        <v xml:space="preserve"> </v>
      </c>
      <c r="H13" s="71"/>
      <c r="I13" s="71" t="str">
        <f t="shared" si="3"/>
        <v xml:space="preserve"> </v>
      </c>
      <c r="J13" s="71" t="str">
        <f t="shared" si="4"/>
        <v xml:space="preserve"> </v>
      </c>
      <c r="K13" s="71" t="str">
        <f t="shared" si="5"/>
        <v xml:space="preserve"> </v>
      </c>
    </row>
    <row r="14" spans="1:11">
      <c r="A14" s="70" t="s">
        <v>149</v>
      </c>
      <c r="B14" s="158" t="s">
        <v>666</v>
      </c>
      <c r="C14" s="158"/>
      <c r="D14" s="110">
        <v>20783.100893749794</v>
      </c>
      <c r="E14" s="71">
        <f t="shared" si="0"/>
        <v>1.7266941748154039E-5</v>
      </c>
      <c r="F14" s="71">
        <f t="shared" si="1"/>
        <v>1.580599347808207E-4</v>
      </c>
      <c r="G14" s="71" t="str">
        <f t="shared" si="2"/>
        <v xml:space="preserve"> </v>
      </c>
      <c r="H14" s="71"/>
      <c r="I14" s="71" t="str">
        <f t="shared" si="3"/>
        <v xml:space="preserve"> </v>
      </c>
      <c r="J14" s="71" t="str">
        <f t="shared" si="4"/>
        <v xml:space="preserve"> </v>
      </c>
      <c r="K14" s="71" t="str">
        <f t="shared" si="5"/>
        <v xml:space="preserve"> </v>
      </c>
    </row>
    <row r="15" spans="1:11">
      <c r="A15" s="70" t="s">
        <v>113</v>
      </c>
      <c r="B15" s="158" t="s">
        <v>666</v>
      </c>
      <c r="C15" s="158"/>
      <c r="D15" s="110">
        <v>378966.32790509105</v>
      </c>
      <c r="E15" s="71">
        <f t="shared" si="0"/>
        <v>3.1485145272123159E-4</v>
      </c>
      <c r="F15" s="71">
        <f t="shared" si="1"/>
        <v>2.8821201118654841E-3</v>
      </c>
      <c r="G15" s="71" t="str">
        <f t="shared" si="2"/>
        <v xml:space="preserve"> </v>
      </c>
      <c r="H15" s="71"/>
      <c r="I15" s="71" t="str">
        <f t="shared" si="3"/>
        <v xml:space="preserve"> </v>
      </c>
      <c r="J15" s="71" t="str">
        <f t="shared" si="4"/>
        <v xml:space="preserve"> </v>
      </c>
      <c r="K15" s="71" t="str">
        <f t="shared" si="5"/>
        <v xml:space="preserve"> </v>
      </c>
    </row>
    <row r="16" spans="1:11">
      <c r="A16" s="70" t="s">
        <v>112</v>
      </c>
      <c r="B16" s="158" t="s">
        <v>666</v>
      </c>
      <c r="C16" s="158"/>
      <c r="D16" s="110">
        <v>12542.350962051038</v>
      </c>
      <c r="E16" s="71">
        <f t="shared" si="0"/>
        <v>1.0420391285872486E-5</v>
      </c>
      <c r="F16" s="71">
        <f t="shared" si="1"/>
        <v>9.5387266086753244E-5</v>
      </c>
      <c r="G16" s="71" t="str">
        <f t="shared" si="2"/>
        <v xml:space="preserve"> </v>
      </c>
      <c r="H16" s="71"/>
      <c r="I16" s="71" t="str">
        <f t="shared" si="3"/>
        <v xml:space="preserve"> </v>
      </c>
      <c r="J16" s="71" t="str">
        <f t="shared" si="4"/>
        <v xml:space="preserve"> </v>
      </c>
      <c r="K16" s="71" t="str">
        <f t="shared" si="5"/>
        <v xml:space="preserve"> </v>
      </c>
    </row>
    <row r="17" spans="1:11">
      <c r="A17" s="70" t="s">
        <v>106</v>
      </c>
      <c r="B17" s="158" t="s">
        <v>666</v>
      </c>
      <c r="C17" s="158"/>
      <c r="D17" s="110">
        <v>1970.5336208000001</v>
      </c>
      <c r="E17" s="71">
        <f t="shared" si="0"/>
        <v>1.6371517136485247E-6</v>
      </c>
      <c r="F17" s="71">
        <f t="shared" si="1"/>
        <v>1.4986330344993422E-5</v>
      </c>
      <c r="G17" s="71" t="str">
        <f t="shared" si="2"/>
        <v xml:space="preserve"> </v>
      </c>
      <c r="H17" s="71"/>
      <c r="I17" s="71" t="str">
        <f t="shared" si="3"/>
        <v xml:space="preserve"> </v>
      </c>
      <c r="J17" s="71" t="str">
        <f t="shared" si="4"/>
        <v xml:space="preserve"> </v>
      </c>
      <c r="K17" s="71" t="str">
        <f t="shared" si="5"/>
        <v xml:space="preserve"> </v>
      </c>
    </row>
    <row r="18" spans="1:11">
      <c r="A18" s="70" t="s">
        <v>130</v>
      </c>
      <c r="B18" s="158" t="s">
        <v>666</v>
      </c>
      <c r="C18" s="158"/>
      <c r="D18" s="110">
        <v>118260.617817808</v>
      </c>
      <c r="E18" s="71">
        <f t="shared" si="0"/>
        <v>9.8252864642296895E-5</v>
      </c>
      <c r="F18" s="71">
        <f t="shared" si="1"/>
        <v>8.9939733416026057E-4</v>
      </c>
      <c r="G18" s="71" t="str">
        <f t="shared" si="2"/>
        <v xml:space="preserve"> </v>
      </c>
      <c r="H18" s="71"/>
      <c r="I18" s="71" t="str">
        <f t="shared" si="3"/>
        <v xml:space="preserve"> </v>
      </c>
      <c r="J18" s="71" t="str">
        <f t="shared" si="4"/>
        <v xml:space="preserve"> </v>
      </c>
      <c r="K18" s="71" t="str">
        <f t="shared" si="5"/>
        <v xml:space="preserve"> </v>
      </c>
    </row>
    <row r="19" spans="1:11">
      <c r="A19" s="70" t="s">
        <v>168</v>
      </c>
      <c r="B19" s="158" t="s">
        <v>666</v>
      </c>
      <c r="C19" s="158"/>
      <c r="D19" s="110">
        <v>13070846.092153287</v>
      </c>
      <c r="E19" s="71">
        <f t="shared" si="0"/>
        <v>1.0859473724643832E-2</v>
      </c>
      <c r="F19" s="71">
        <f t="shared" si="1"/>
        <v>9.940658477374785E-2</v>
      </c>
      <c r="G19" s="71" t="str">
        <f t="shared" si="2"/>
        <v xml:space="preserve"> </v>
      </c>
      <c r="H19" s="71"/>
      <c r="I19" s="71" t="str">
        <f t="shared" si="3"/>
        <v xml:space="preserve"> </v>
      </c>
      <c r="J19" s="71" t="str">
        <f t="shared" si="4"/>
        <v xml:space="preserve"> </v>
      </c>
      <c r="K19" s="71" t="str">
        <f t="shared" si="5"/>
        <v xml:space="preserve"> </v>
      </c>
    </row>
    <row r="20" spans="1:11">
      <c r="A20" s="70" t="s">
        <v>117</v>
      </c>
      <c r="B20" s="158" t="s">
        <v>666</v>
      </c>
      <c r="C20" s="158"/>
      <c r="D20" s="110">
        <v>189215.46855115</v>
      </c>
      <c r="E20" s="71">
        <f t="shared" si="0"/>
        <v>1.5720332062213739E-4</v>
      </c>
      <c r="F20" s="71">
        <f t="shared" si="1"/>
        <v>1.4390241750551957E-3</v>
      </c>
      <c r="G20" s="71" t="str">
        <f t="shared" si="2"/>
        <v xml:space="preserve"> </v>
      </c>
      <c r="H20" s="71"/>
      <c r="I20" s="71" t="str">
        <f t="shared" si="3"/>
        <v xml:space="preserve"> </v>
      </c>
      <c r="J20" s="71" t="str">
        <f t="shared" si="4"/>
        <v xml:space="preserve"> </v>
      </c>
      <c r="K20" s="71" t="str">
        <f t="shared" si="5"/>
        <v xml:space="preserve"> </v>
      </c>
    </row>
    <row r="21" spans="1:11">
      <c r="A21" s="70" t="s">
        <v>118</v>
      </c>
      <c r="B21" s="158" t="s">
        <v>666</v>
      </c>
      <c r="C21" s="158"/>
      <c r="D21" s="110">
        <v>370944.62578200269</v>
      </c>
      <c r="E21" s="71">
        <f t="shared" si="0"/>
        <v>3.0818689077792382E-4</v>
      </c>
      <c r="F21" s="71">
        <f t="shared" si="1"/>
        <v>2.8211133486837773E-3</v>
      </c>
      <c r="G21" s="71" t="str">
        <f t="shared" si="2"/>
        <v xml:space="preserve"> </v>
      </c>
      <c r="H21" s="71"/>
      <c r="I21" s="71" t="str">
        <f t="shared" si="3"/>
        <v xml:space="preserve"> </v>
      </c>
      <c r="J21" s="71" t="str">
        <f t="shared" si="4"/>
        <v xml:space="preserve"> </v>
      </c>
      <c r="K21" s="71" t="str">
        <f t="shared" si="5"/>
        <v xml:space="preserve"> </v>
      </c>
    </row>
    <row r="22" spans="1:11">
      <c r="A22" s="70" t="s">
        <v>125</v>
      </c>
      <c r="B22" s="158" t="s">
        <v>666</v>
      </c>
      <c r="C22" s="158"/>
      <c r="D22" s="110">
        <v>810609.76165323693</v>
      </c>
      <c r="E22" s="71">
        <f t="shared" si="0"/>
        <v>6.7346791061197143E-4</v>
      </c>
      <c r="F22" s="71">
        <f t="shared" si="1"/>
        <v>6.1648608989883164E-3</v>
      </c>
      <c r="G22" s="71" t="str">
        <f t="shared" si="2"/>
        <v xml:space="preserve"> </v>
      </c>
      <c r="H22" s="71"/>
      <c r="I22" s="71" t="str">
        <f t="shared" si="3"/>
        <v xml:space="preserve"> </v>
      </c>
      <c r="J22" s="71" t="str">
        <f t="shared" si="4"/>
        <v xml:space="preserve"> </v>
      </c>
      <c r="K22" s="71" t="str">
        <f t="shared" si="5"/>
        <v xml:space="preserve"> </v>
      </c>
    </row>
    <row r="23" spans="1:11">
      <c r="A23" s="70" t="s">
        <v>157</v>
      </c>
      <c r="B23" s="158" t="s">
        <v>666</v>
      </c>
      <c r="C23" s="158"/>
      <c r="D23" s="110">
        <v>1018420.3002925611</v>
      </c>
      <c r="E23" s="71">
        <f t="shared" si="0"/>
        <v>8.4612032103340365E-4</v>
      </c>
      <c r="F23" s="71">
        <f t="shared" si="1"/>
        <v>7.7453045657934413E-3</v>
      </c>
      <c r="G23" s="71" t="str">
        <f t="shared" si="2"/>
        <v xml:space="preserve"> </v>
      </c>
      <c r="H23" s="71"/>
      <c r="I23" s="71" t="str">
        <f t="shared" si="3"/>
        <v xml:space="preserve"> </v>
      </c>
      <c r="J23" s="71" t="str">
        <f t="shared" si="4"/>
        <v xml:space="preserve"> </v>
      </c>
      <c r="K23" s="71" t="str">
        <f t="shared" si="5"/>
        <v xml:space="preserve"> </v>
      </c>
    </row>
    <row r="24" spans="1:11">
      <c r="A24" s="70" t="s">
        <v>161</v>
      </c>
      <c r="B24" s="158" t="s">
        <v>666</v>
      </c>
      <c r="C24" s="158"/>
      <c r="D24" s="110">
        <v>4324825.5324411504</v>
      </c>
      <c r="E24" s="71">
        <f t="shared" si="0"/>
        <v>3.5931361215711779E-3</v>
      </c>
      <c r="F24" s="71">
        <f t="shared" si="1"/>
        <v>3.2891224706590984E-2</v>
      </c>
      <c r="G24" s="71" t="str">
        <f t="shared" si="2"/>
        <v xml:space="preserve"> </v>
      </c>
      <c r="H24" s="71"/>
      <c r="I24" s="71" t="str">
        <f t="shared" si="3"/>
        <v xml:space="preserve"> </v>
      </c>
      <c r="J24" s="71" t="str">
        <f t="shared" si="4"/>
        <v xml:space="preserve"> </v>
      </c>
      <c r="K24" s="71" t="str">
        <f t="shared" si="5"/>
        <v xml:space="preserve"> </v>
      </c>
    </row>
    <row r="25" spans="1:11">
      <c r="A25" s="70" t="s">
        <v>156</v>
      </c>
      <c r="B25" s="158" t="s">
        <v>666</v>
      </c>
      <c r="C25" s="158"/>
      <c r="D25" s="110">
        <v>3051597.4823670061</v>
      </c>
      <c r="E25" s="71">
        <f t="shared" si="0"/>
        <v>2.5353173348011252E-3</v>
      </c>
      <c r="F25" s="71">
        <f t="shared" si="1"/>
        <v>2.32080526147713E-2</v>
      </c>
      <c r="G25" s="71" t="str">
        <f t="shared" si="2"/>
        <v xml:space="preserve"> </v>
      </c>
      <c r="H25" s="71"/>
      <c r="I25" s="71" t="str">
        <f t="shared" si="3"/>
        <v xml:space="preserve"> </v>
      </c>
      <c r="J25" s="71" t="str">
        <f t="shared" si="4"/>
        <v xml:space="preserve"> </v>
      </c>
      <c r="K25" s="71" t="str">
        <f t="shared" si="5"/>
        <v xml:space="preserve"> </v>
      </c>
    </row>
    <row r="26" spans="1:11">
      <c r="A26" s="70" t="s">
        <v>154</v>
      </c>
      <c r="B26" s="158" t="s">
        <v>666</v>
      </c>
      <c r="C26" s="158"/>
      <c r="D26" s="110">
        <v>2869133.8077833727</v>
      </c>
      <c r="E26" s="71">
        <f t="shared" si="0"/>
        <v>2.3837235155584335E-3</v>
      </c>
      <c r="F26" s="71">
        <f t="shared" si="1"/>
        <v>2.182037727931492E-2</v>
      </c>
      <c r="G26" s="71" t="str">
        <f t="shared" si="2"/>
        <v xml:space="preserve"> </v>
      </c>
      <c r="H26" s="71"/>
      <c r="I26" s="71" t="str">
        <f t="shared" si="3"/>
        <v xml:space="preserve"> </v>
      </c>
      <c r="J26" s="71" t="str">
        <f t="shared" si="4"/>
        <v xml:space="preserve"> </v>
      </c>
      <c r="K26" s="71" t="str">
        <f t="shared" si="5"/>
        <v xml:space="preserve"> </v>
      </c>
    </row>
    <row r="27" spans="1:11">
      <c r="A27" s="70" t="s">
        <v>158</v>
      </c>
      <c r="B27" s="158" t="s">
        <v>666</v>
      </c>
      <c r="C27" s="158"/>
      <c r="D27" s="110">
        <v>1131461.3899999999</v>
      </c>
      <c r="E27" s="71">
        <f t="shared" si="0"/>
        <v>9.4003671594987154E-4</v>
      </c>
      <c r="F27" s="71">
        <f t="shared" si="1"/>
        <v>8.6050062704646629E-3</v>
      </c>
      <c r="G27" s="71" t="str">
        <f t="shared" si="2"/>
        <v xml:space="preserve"> </v>
      </c>
      <c r="H27" s="71"/>
      <c r="I27" s="71" t="str">
        <f t="shared" si="3"/>
        <v xml:space="preserve"> </v>
      </c>
      <c r="J27" s="71" t="str">
        <f t="shared" si="4"/>
        <v xml:space="preserve"> </v>
      </c>
      <c r="K27" s="71" t="str">
        <f t="shared" si="5"/>
        <v xml:space="preserve"> </v>
      </c>
    </row>
    <row r="28" spans="1:11">
      <c r="A28" s="70" t="s">
        <v>155</v>
      </c>
      <c r="B28" s="158" t="s">
        <v>666</v>
      </c>
      <c r="C28" s="158"/>
      <c r="D28" s="110">
        <v>370827.79544103518</v>
      </c>
      <c r="E28" s="71">
        <f t="shared" si="0"/>
        <v>3.0808982621079227E-4</v>
      </c>
      <c r="F28" s="71">
        <f t="shared" si="1"/>
        <v>2.8202248289114799E-3</v>
      </c>
      <c r="G28" s="71" t="str">
        <f t="shared" si="2"/>
        <v xml:space="preserve"> </v>
      </c>
      <c r="H28" s="71"/>
      <c r="I28" s="71" t="str">
        <f t="shared" si="3"/>
        <v xml:space="preserve"> </v>
      </c>
      <c r="J28" s="71" t="str">
        <f t="shared" si="4"/>
        <v xml:space="preserve"> </v>
      </c>
      <c r="K28" s="71" t="str">
        <f t="shared" si="5"/>
        <v xml:space="preserve"> </v>
      </c>
    </row>
    <row r="29" spans="1:11">
      <c r="A29" s="70" t="s">
        <v>159</v>
      </c>
      <c r="B29" s="158" t="s">
        <v>666</v>
      </c>
      <c r="C29" s="158"/>
      <c r="D29" s="110">
        <v>9278087.74633752</v>
      </c>
      <c r="E29" s="71">
        <f t="shared" si="0"/>
        <v>7.7083877651024993E-3</v>
      </c>
      <c r="F29" s="71">
        <f t="shared" si="1"/>
        <v>7.056184500927222E-2</v>
      </c>
      <c r="G29" s="71" t="str">
        <f t="shared" si="2"/>
        <v xml:space="preserve"> </v>
      </c>
      <c r="H29" s="71"/>
      <c r="I29" s="71" t="str">
        <f t="shared" si="3"/>
        <v xml:space="preserve"> </v>
      </c>
      <c r="J29" s="71" t="str">
        <f t="shared" si="4"/>
        <v xml:space="preserve"> </v>
      </c>
      <c r="K29" s="71" t="str">
        <f t="shared" si="5"/>
        <v xml:space="preserve"> </v>
      </c>
    </row>
    <row r="30" spans="1:11">
      <c r="A30" s="70" t="s">
        <v>141</v>
      </c>
      <c r="B30" s="158" t="s">
        <v>666</v>
      </c>
      <c r="C30" s="158"/>
      <c r="D30" s="110">
        <v>392828.8238319048</v>
      </c>
      <c r="E30" s="71">
        <f t="shared" si="0"/>
        <v>3.2636864213757613E-4</v>
      </c>
      <c r="F30" s="71">
        <f t="shared" si="1"/>
        <v>2.9875473632315457E-3</v>
      </c>
      <c r="G30" s="71" t="str">
        <f t="shared" si="2"/>
        <v xml:space="preserve"> </v>
      </c>
      <c r="H30" s="71"/>
      <c r="I30" s="71" t="str">
        <f t="shared" si="3"/>
        <v xml:space="preserve"> </v>
      </c>
      <c r="J30" s="71" t="str">
        <f t="shared" si="4"/>
        <v xml:space="preserve"> </v>
      </c>
      <c r="K30" s="71" t="str">
        <f t="shared" si="5"/>
        <v xml:space="preserve"> </v>
      </c>
    </row>
    <row r="31" spans="1:11">
      <c r="A31" s="70" t="s">
        <v>153</v>
      </c>
      <c r="B31" s="158" t="s">
        <v>666</v>
      </c>
      <c r="C31" s="158"/>
      <c r="D31" s="110">
        <v>195360.24</v>
      </c>
      <c r="E31" s="71">
        <f t="shared" si="0"/>
        <v>1.6230849771796342E-4</v>
      </c>
      <c r="F31" s="71">
        <f t="shared" si="1"/>
        <v>1.4857564783536108E-3</v>
      </c>
      <c r="G31" s="71" t="str">
        <f t="shared" si="2"/>
        <v xml:space="preserve"> </v>
      </c>
      <c r="H31" s="71"/>
      <c r="I31" s="71" t="str">
        <f t="shared" si="3"/>
        <v xml:space="preserve"> </v>
      </c>
      <c r="J31" s="71" t="str">
        <f t="shared" si="4"/>
        <v xml:space="preserve"> </v>
      </c>
      <c r="K31" s="71" t="str">
        <f t="shared" si="5"/>
        <v xml:space="preserve"> </v>
      </c>
    </row>
    <row r="32" spans="1:11">
      <c r="A32" s="70" t="s">
        <v>152</v>
      </c>
      <c r="B32" s="158" t="s">
        <v>666</v>
      </c>
      <c r="C32" s="158"/>
      <c r="D32" s="110">
        <v>407000.5</v>
      </c>
      <c r="E32" s="71">
        <f t="shared" si="0"/>
        <v>3.3814270357909049E-4</v>
      </c>
      <c r="F32" s="71">
        <f t="shared" si="1"/>
        <v>3.0953259965700226E-3</v>
      </c>
      <c r="G32" s="71" t="str">
        <f t="shared" si="2"/>
        <v xml:space="preserve"> </v>
      </c>
      <c r="H32" s="71"/>
      <c r="I32" s="71" t="str">
        <f t="shared" si="3"/>
        <v xml:space="preserve"> </v>
      </c>
      <c r="J32" s="71" t="str">
        <f t="shared" si="4"/>
        <v xml:space="preserve"> </v>
      </c>
      <c r="K32" s="71" t="str">
        <f t="shared" si="5"/>
        <v xml:space="preserve"> </v>
      </c>
    </row>
    <row r="33" spans="1:11">
      <c r="A33" s="70" t="s">
        <v>162</v>
      </c>
      <c r="B33" s="158" t="s">
        <v>666</v>
      </c>
      <c r="C33" s="158"/>
      <c r="D33" s="110">
        <v>1628002</v>
      </c>
      <c r="E33" s="71">
        <f t="shared" si="0"/>
        <v>1.3525708143163619E-3</v>
      </c>
      <c r="F33" s="71">
        <f t="shared" si="1"/>
        <v>1.238130398628009E-2</v>
      </c>
      <c r="G33" s="71" t="str">
        <f t="shared" si="2"/>
        <v xml:space="preserve"> </v>
      </c>
      <c r="H33" s="71"/>
      <c r="I33" s="71" t="str">
        <f t="shared" si="3"/>
        <v xml:space="preserve"> </v>
      </c>
      <c r="J33" s="71" t="str">
        <f t="shared" si="4"/>
        <v xml:space="preserve"> </v>
      </c>
      <c r="K33" s="71" t="str">
        <f t="shared" si="5"/>
        <v xml:space="preserve"> </v>
      </c>
    </row>
    <row r="34" spans="1:11">
      <c r="A34" s="70" t="s">
        <v>163</v>
      </c>
      <c r="B34" s="158" t="s">
        <v>666</v>
      </c>
      <c r="C34" s="158"/>
      <c r="D34" s="110">
        <v>814001</v>
      </c>
      <c r="E34" s="71">
        <f t="shared" si="0"/>
        <v>6.7628540715818097E-4</v>
      </c>
      <c r="F34" s="71">
        <f t="shared" si="1"/>
        <v>6.1906519931400452E-3</v>
      </c>
      <c r="G34" s="71" t="str">
        <f t="shared" si="2"/>
        <v xml:space="preserve"> </v>
      </c>
      <c r="H34" s="71"/>
      <c r="I34" s="71" t="str">
        <f t="shared" si="3"/>
        <v xml:space="preserve"> </v>
      </c>
      <c r="J34" s="71" t="str">
        <f t="shared" si="4"/>
        <v xml:space="preserve"> </v>
      </c>
      <c r="K34" s="71" t="str">
        <f t="shared" si="5"/>
        <v xml:space="preserve"> </v>
      </c>
    </row>
    <row r="35" spans="1:11">
      <c r="A35" s="70" t="s">
        <v>171</v>
      </c>
      <c r="B35" s="158" t="s">
        <v>666</v>
      </c>
      <c r="C35" s="158"/>
      <c r="D35" s="110">
        <v>196270.10298322691</v>
      </c>
      <c r="E35" s="71">
        <f t="shared" si="0"/>
        <v>1.6306442683607236E-4</v>
      </c>
      <c r="F35" s="71">
        <f t="shared" si="1"/>
        <v>1.4926761812662586E-3</v>
      </c>
      <c r="G35" s="71" t="str">
        <f t="shared" si="2"/>
        <v xml:space="preserve"> </v>
      </c>
      <c r="H35" s="71"/>
      <c r="I35" s="71" t="str">
        <f t="shared" si="3"/>
        <v xml:space="preserve"> </v>
      </c>
      <c r="J35" s="71" t="str">
        <f t="shared" si="4"/>
        <v xml:space="preserve"> </v>
      </c>
      <c r="K35" s="71" t="str">
        <f t="shared" si="5"/>
        <v xml:space="preserve"> </v>
      </c>
    </row>
    <row r="36" spans="1:11">
      <c r="A36" s="70" t="s">
        <v>164</v>
      </c>
      <c r="B36" s="158" t="s">
        <v>666</v>
      </c>
      <c r="C36" s="158"/>
      <c r="D36" s="110">
        <v>203500.25</v>
      </c>
      <c r="E36" s="71">
        <f t="shared" si="0"/>
        <v>1.6907135178954524E-4</v>
      </c>
      <c r="F36" s="71">
        <f t="shared" si="1"/>
        <v>1.5476629982850113E-3</v>
      </c>
      <c r="G36" s="71" t="str">
        <f t="shared" si="2"/>
        <v xml:space="preserve"> </v>
      </c>
      <c r="H36" s="71"/>
      <c r="I36" s="71" t="str">
        <f t="shared" si="3"/>
        <v xml:space="preserve"> </v>
      </c>
      <c r="J36" s="71" t="str">
        <f t="shared" si="4"/>
        <v xml:space="preserve"> </v>
      </c>
      <c r="K36" s="71" t="str">
        <f t="shared" si="5"/>
        <v xml:space="preserve"> </v>
      </c>
    </row>
    <row r="37" spans="1:11">
      <c r="A37" s="70" t="s">
        <v>177</v>
      </c>
      <c r="B37" s="158" t="s">
        <v>666</v>
      </c>
      <c r="C37" s="158"/>
      <c r="D37" s="110">
        <v>6628817.1435000002</v>
      </c>
      <c r="E37" s="71">
        <f t="shared" si="0"/>
        <v>5.5073302131926471E-3</v>
      </c>
      <c r="F37" s="71">
        <f t="shared" si="1"/>
        <v>5.0413574506135962E-2</v>
      </c>
      <c r="G37" s="71" t="str">
        <f t="shared" si="2"/>
        <v xml:space="preserve"> </v>
      </c>
      <c r="H37" s="71"/>
      <c r="I37" s="71" t="str">
        <f t="shared" si="3"/>
        <v xml:space="preserve"> </v>
      </c>
      <c r="J37" s="71" t="str">
        <f t="shared" si="4"/>
        <v xml:space="preserve"> </v>
      </c>
      <c r="K37" s="71" t="str">
        <f t="shared" si="5"/>
        <v xml:space="preserve"> </v>
      </c>
    </row>
    <row r="38" spans="1:11">
      <c r="A38" s="70" t="s">
        <v>181</v>
      </c>
      <c r="B38" s="158" t="s">
        <v>666</v>
      </c>
      <c r="C38" s="158"/>
      <c r="D38" s="110">
        <v>5549858.818</v>
      </c>
      <c r="E38" s="71">
        <f t="shared" ref="E38:E69" si="6">D38/$D$77</f>
        <v>4.6109139060044784E-3</v>
      </c>
      <c r="F38" s="71">
        <f t="shared" si="1"/>
        <v>4.2207865289228833E-2</v>
      </c>
      <c r="G38" s="71" t="str">
        <f t="shared" si="2"/>
        <v xml:space="preserve"> </v>
      </c>
      <c r="H38" s="71"/>
      <c r="I38" s="71" t="str">
        <f t="shared" si="3"/>
        <v xml:space="preserve"> </v>
      </c>
      <c r="J38" s="71" t="str">
        <f t="shared" si="4"/>
        <v xml:space="preserve"> </v>
      </c>
      <c r="K38" s="71" t="str">
        <f t="shared" si="5"/>
        <v xml:space="preserve"> </v>
      </c>
    </row>
    <row r="39" spans="1:11">
      <c r="A39" s="2" t="s">
        <v>656</v>
      </c>
      <c r="B39" s="158" t="s">
        <v>666</v>
      </c>
      <c r="C39" s="158"/>
      <c r="D39" s="110">
        <v>5006106.1499999994</v>
      </c>
      <c r="E39" s="71">
        <f t="shared" si="6"/>
        <v>4.1591552540228127E-3</v>
      </c>
      <c r="F39" s="71">
        <f t="shared" si="1"/>
        <v>3.8072509757811276E-2</v>
      </c>
      <c r="G39" s="71" t="str">
        <f t="shared" si="2"/>
        <v xml:space="preserve"> </v>
      </c>
      <c r="H39" s="71"/>
      <c r="I39" s="71" t="str">
        <f t="shared" si="3"/>
        <v xml:space="preserve"> </v>
      </c>
      <c r="J39" s="71" t="str">
        <f t="shared" si="4"/>
        <v xml:space="preserve"> </v>
      </c>
      <c r="K39" s="71" t="str">
        <f t="shared" si="5"/>
        <v xml:space="preserve"> </v>
      </c>
    </row>
    <row r="40" spans="1:11">
      <c r="A40" s="2" t="s">
        <v>657</v>
      </c>
      <c r="B40" s="158" t="s">
        <v>666</v>
      </c>
      <c r="C40" s="158"/>
      <c r="D40" s="110">
        <v>2523403.1</v>
      </c>
      <c r="E40" s="71">
        <f t="shared" si="6"/>
        <v>2.0964847621903612E-3</v>
      </c>
      <c r="F40" s="71">
        <f t="shared" si="1"/>
        <v>1.9191021178734141E-2</v>
      </c>
      <c r="G40" s="71" t="str">
        <f t="shared" si="2"/>
        <v xml:space="preserve"> </v>
      </c>
      <c r="H40" s="71"/>
      <c r="I40" s="71" t="str">
        <f t="shared" si="3"/>
        <v xml:space="preserve"> </v>
      </c>
      <c r="J40" s="71" t="str">
        <f t="shared" si="4"/>
        <v xml:space="preserve"> </v>
      </c>
      <c r="K40" s="71" t="str">
        <f t="shared" si="5"/>
        <v xml:space="preserve"> </v>
      </c>
    </row>
    <row r="41" spans="1:11">
      <c r="A41" s="2" t="s">
        <v>146</v>
      </c>
      <c r="B41" s="158" t="s">
        <v>666</v>
      </c>
      <c r="C41" s="158"/>
      <c r="D41" s="110">
        <v>5418136.5127353873</v>
      </c>
      <c r="E41" s="71">
        <f t="shared" si="6"/>
        <v>4.5014768502174545E-3</v>
      </c>
      <c r="F41" s="71">
        <f t="shared" si="1"/>
        <v>4.1206088938060492E-2</v>
      </c>
      <c r="G41" s="71" t="str">
        <f t="shared" si="2"/>
        <v xml:space="preserve"> </v>
      </c>
      <c r="H41" s="71"/>
      <c r="I41" s="71" t="str">
        <f t="shared" si="3"/>
        <v xml:space="preserve"> </v>
      </c>
      <c r="J41" s="71" t="str">
        <f t="shared" si="4"/>
        <v xml:space="preserve"> </v>
      </c>
      <c r="K41" s="71" t="str">
        <f t="shared" si="5"/>
        <v xml:space="preserve"> </v>
      </c>
    </row>
    <row r="42" spans="1:11">
      <c r="A42" s="2" t="s">
        <v>151</v>
      </c>
      <c r="B42" s="158" t="s">
        <v>666</v>
      </c>
      <c r="C42" s="158"/>
      <c r="D42" s="110">
        <v>19681987.290952284</v>
      </c>
      <c r="E42" s="71">
        <f t="shared" si="6"/>
        <v>1.6352118472512698E-2</v>
      </c>
      <c r="F42" s="71">
        <f t="shared" si="1"/>
        <v>0.14968572993361287</v>
      </c>
      <c r="G42" s="71" t="str">
        <f t="shared" si="2"/>
        <v xml:space="preserve"> </v>
      </c>
      <c r="H42" s="71"/>
      <c r="I42" s="71" t="str">
        <f t="shared" si="3"/>
        <v xml:space="preserve"> </v>
      </c>
      <c r="J42" s="71" t="str">
        <f t="shared" si="4"/>
        <v xml:space="preserve"> </v>
      </c>
      <c r="K42" s="71" t="str">
        <f t="shared" si="5"/>
        <v xml:space="preserve"> </v>
      </c>
    </row>
    <row r="43" spans="1:11">
      <c r="A43" s="2" t="s">
        <v>150</v>
      </c>
      <c r="B43" s="158" t="s">
        <v>666</v>
      </c>
      <c r="C43" s="158"/>
      <c r="D43" s="110">
        <v>14942764.686981514</v>
      </c>
      <c r="E43" s="71">
        <f t="shared" si="6"/>
        <v>1.2414694454188855E-2</v>
      </c>
      <c r="F43" s="71">
        <f t="shared" si="1"/>
        <v>0.11364292671935881</v>
      </c>
      <c r="G43" s="71" t="str">
        <f t="shared" si="2"/>
        <v xml:space="preserve"> </v>
      </c>
      <c r="H43" s="71"/>
      <c r="I43" s="71" t="str">
        <f t="shared" si="3"/>
        <v xml:space="preserve"> </v>
      </c>
      <c r="J43" s="71" t="str">
        <f t="shared" si="4"/>
        <v xml:space="preserve"> </v>
      </c>
      <c r="K43" s="71" t="str">
        <f t="shared" si="5"/>
        <v xml:space="preserve"> </v>
      </c>
    </row>
    <row r="44" spans="1:11">
      <c r="A44" s="2" t="s">
        <v>160</v>
      </c>
      <c r="B44" s="158" t="s">
        <v>666</v>
      </c>
      <c r="C44" s="158"/>
      <c r="D44" s="110">
        <v>8082789.60066891</v>
      </c>
      <c r="E44" s="71">
        <f t="shared" si="6"/>
        <v>6.7153144235231714E-3</v>
      </c>
      <c r="F44" s="71">
        <f t="shared" si="1"/>
        <v>6.1471346535830571E-2</v>
      </c>
      <c r="G44" s="71" t="str">
        <f t="shared" si="2"/>
        <v xml:space="preserve"> </v>
      </c>
      <c r="H44" s="71"/>
      <c r="I44" s="71" t="str">
        <f t="shared" si="3"/>
        <v xml:space="preserve"> </v>
      </c>
      <c r="J44" s="71" t="str">
        <f t="shared" si="4"/>
        <v xml:space="preserve"> </v>
      </c>
      <c r="K44" s="71" t="str">
        <f t="shared" si="5"/>
        <v xml:space="preserve"> </v>
      </c>
    </row>
    <row r="45" spans="1:11">
      <c r="A45" s="2" t="s">
        <v>110</v>
      </c>
      <c r="B45" s="158" t="s">
        <v>666</v>
      </c>
      <c r="C45" s="158"/>
      <c r="D45" s="110">
        <v>1480050.6962842932</v>
      </c>
      <c r="E45" s="71">
        <f t="shared" si="6"/>
        <v>1.2296504399274355E-3</v>
      </c>
      <c r="F45" s="71">
        <f t="shared" si="1"/>
        <v>1.1256102625059026E-2</v>
      </c>
      <c r="G45" s="71" t="str">
        <f t="shared" si="2"/>
        <v xml:space="preserve"> </v>
      </c>
      <c r="H45" s="71"/>
      <c r="I45" s="71" t="str">
        <f t="shared" si="3"/>
        <v xml:space="preserve"> </v>
      </c>
      <c r="J45" s="71" t="str">
        <f t="shared" si="4"/>
        <v xml:space="preserve"> </v>
      </c>
      <c r="K45" s="71" t="str">
        <f t="shared" si="5"/>
        <v xml:space="preserve"> </v>
      </c>
    </row>
    <row r="46" spans="1:11">
      <c r="A46" s="2" t="s">
        <v>103</v>
      </c>
      <c r="B46" s="158" t="s">
        <v>666</v>
      </c>
      <c r="C46" s="158"/>
      <c r="D46" s="110">
        <v>929306.67377374053</v>
      </c>
      <c r="E46" s="71">
        <f t="shared" si="6"/>
        <v>7.7208325573050775E-4</v>
      </c>
      <c r="F46" s="71">
        <f t="shared" si="1"/>
        <v>7.0675763447904279E-3</v>
      </c>
      <c r="G46" s="71" t="str">
        <f t="shared" si="2"/>
        <v xml:space="preserve"> </v>
      </c>
      <c r="H46" s="71"/>
      <c r="I46" s="71" t="str">
        <f t="shared" si="3"/>
        <v xml:space="preserve"> </v>
      </c>
      <c r="J46" s="71" t="str">
        <f t="shared" si="4"/>
        <v xml:space="preserve"> </v>
      </c>
      <c r="K46" s="71" t="str">
        <f t="shared" si="5"/>
        <v xml:space="preserve"> </v>
      </c>
    </row>
    <row r="47" spans="1:11">
      <c r="A47" s="2" t="s">
        <v>91</v>
      </c>
      <c r="B47" s="158" t="s">
        <v>666</v>
      </c>
      <c r="C47" s="158"/>
      <c r="D47" s="110">
        <v>1646432.8079449104</v>
      </c>
      <c r="E47" s="71">
        <f t="shared" si="6"/>
        <v>1.3678834324277378E-3</v>
      </c>
      <c r="F47" s="71">
        <f t="shared" si="1"/>
        <v>1.252147422923967E-2</v>
      </c>
      <c r="G47" s="71" t="str">
        <f t="shared" si="2"/>
        <v xml:space="preserve"> </v>
      </c>
      <c r="H47" s="71"/>
      <c r="I47" s="71" t="str">
        <f t="shared" si="3"/>
        <v xml:space="preserve"> </v>
      </c>
      <c r="J47" s="71" t="str">
        <f t="shared" si="4"/>
        <v xml:space="preserve"> </v>
      </c>
      <c r="K47" s="71" t="str">
        <f t="shared" si="5"/>
        <v xml:space="preserve"> </v>
      </c>
    </row>
    <row r="48" spans="1:11">
      <c r="A48" s="2" t="s">
        <v>173</v>
      </c>
      <c r="B48" s="158" t="s">
        <v>666</v>
      </c>
      <c r="C48" s="158"/>
      <c r="D48" s="110">
        <v>746921.96919959038</v>
      </c>
      <c r="E48" s="71">
        <f t="shared" si="6"/>
        <v>6.2055504606939706E-4</v>
      </c>
      <c r="F48" s="71">
        <f t="shared" si="1"/>
        <v>5.6805015931743717E-3</v>
      </c>
      <c r="G48" s="71" t="str">
        <f t="shared" si="2"/>
        <v xml:space="preserve"> </v>
      </c>
      <c r="H48" s="71"/>
      <c r="I48" s="71" t="str">
        <f t="shared" si="3"/>
        <v xml:space="preserve"> </v>
      </c>
      <c r="J48" s="71" t="str">
        <f t="shared" si="4"/>
        <v xml:space="preserve"> </v>
      </c>
      <c r="K48" s="71" t="str">
        <f t="shared" si="5"/>
        <v xml:space="preserve"> </v>
      </c>
    </row>
    <row r="49" spans="1:11">
      <c r="A49" s="2" t="s">
        <v>317</v>
      </c>
      <c r="B49" s="159" t="s">
        <v>609</v>
      </c>
      <c r="C49" s="159" t="s">
        <v>475</v>
      </c>
      <c r="D49" s="110">
        <v>56018146</v>
      </c>
      <c r="E49" s="71">
        <f t="shared" si="6"/>
        <v>4.6540796234717685E-2</v>
      </c>
      <c r="F49" s="71" t="str">
        <f t="shared" si="1"/>
        <v xml:space="preserve"> </v>
      </c>
      <c r="G49" s="71">
        <f t="shared" si="2"/>
        <v>5.2248588932264237E-2</v>
      </c>
      <c r="H49" s="71"/>
      <c r="I49" s="71" t="str">
        <f t="shared" si="3"/>
        <v xml:space="preserve"> </v>
      </c>
      <c r="J49" s="71">
        <f t="shared" si="4"/>
        <v>1</v>
      </c>
      <c r="K49" s="71" t="str">
        <f t="shared" si="5"/>
        <v xml:space="preserve"> </v>
      </c>
    </row>
    <row r="50" spans="1:11">
      <c r="A50" s="2" t="s">
        <v>242</v>
      </c>
      <c r="B50" s="159" t="s">
        <v>609</v>
      </c>
      <c r="C50" s="159"/>
      <c r="D50" s="110">
        <v>0</v>
      </c>
      <c r="E50" s="71">
        <f t="shared" si="6"/>
        <v>0</v>
      </c>
      <c r="F50" s="71" t="str">
        <f t="shared" si="1"/>
        <v xml:space="preserve"> </v>
      </c>
      <c r="G50" s="71">
        <f t="shared" si="2"/>
        <v>0</v>
      </c>
      <c r="H50" s="71"/>
      <c r="I50" s="71" t="str">
        <f t="shared" si="3"/>
        <v xml:space="preserve"> </v>
      </c>
      <c r="J50" s="71" t="str">
        <f t="shared" si="4"/>
        <v xml:space="preserve"> </v>
      </c>
      <c r="K50" s="71" t="str">
        <f t="shared" si="5"/>
        <v xml:space="preserve"> </v>
      </c>
    </row>
    <row r="51" spans="1:11">
      <c r="A51" s="2" t="s">
        <v>261</v>
      </c>
      <c r="B51" s="159" t="s">
        <v>609</v>
      </c>
      <c r="C51" s="159" t="s">
        <v>686</v>
      </c>
      <c r="D51" s="110">
        <v>2076900</v>
      </c>
      <c r="E51" s="71">
        <f t="shared" si="6"/>
        <v>1.7255226493908804E-3</v>
      </c>
      <c r="F51" s="71" t="str">
        <f t="shared" si="1"/>
        <v xml:space="preserve"> </v>
      </c>
      <c r="G51" s="71">
        <f t="shared" si="2"/>
        <v>1.9371418388859137E-3</v>
      </c>
      <c r="H51" s="71"/>
      <c r="I51" s="71" t="str">
        <f t="shared" si="3"/>
        <v xml:space="preserve"> </v>
      </c>
      <c r="J51" s="71" t="str">
        <f t="shared" si="4"/>
        <v xml:space="preserve"> </v>
      </c>
      <c r="K51" s="71">
        <f t="shared" si="5"/>
        <v>1</v>
      </c>
    </row>
    <row r="52" spans="1:11">
      <c r="A52" s="2" t="s">
        <v>69</v>
      </c>
      <c r="B52" s="159" t="s">
        <v>609</v>
      </c>
      <c r="C52" s="159"/>
      <c r="D52" s="110">
        <v>1892200</v>
      </c>
      <c r="E52" s="71">
        <f t="shared" si="6"/>
        <v>1.5720708542430661E-3</v>
      </c>
      <c r="F52" s="71" t="str">
        <f t="shared" si="1"/>
        <v xml:space="preserve"> </v>
      </c>
      <c r="G52" s="71">
        <f t="shared" si="2"/>
        <v>1.7648706184890586E-3</v>
      </c>
      <c r="H52" s="71"/>
      <c r="I52" s="71" t="str">
        <f t="shared" si="3"/>
        <v xml:space="preserve"> </v>
      </c>
      <c r="J52" s="71" t="str">
        <f t="shared" si="4"/>
        <v xml:space="preserve"> </v>
      </c>
      <c r="K52" s="71" t="str">
        <f t="shared" si="5"/>
        <v xml:space="preserve"> </v>
      </c>
    </row>
    <row r="53" spans="1:11">
      <c r="A53" s="2" t="s">
        <v>60</v>
      </c>
      <c r="B53" s="159" t="s">
        <v>609</v>
      </c>
      <c r="C53" s="159"/>
      <c r="D53" s="110">
        <v>13275512</v>
      </c>
      <c r="E53" s="71">
        <f t="shared" si="6"/>
        <v>1.102951352412751E-2</v>
      </c>
      <c r="F53" s="71" t="str">
        <f t="shared" si="1"/>
        <v xml:space="preserve"> </v>
      </c>
      <c r="G53" s="71">
        <f t="shared" si="2"/>
        <v>1.2382180041326985E-2</v>
      </c>
      <c r="H53" s="71"/>
      <c r="I53" s="71" t="str">
        <f t="shared" si="3"/>
        <v xml:space="preserve"> </v>
      </c>
      <c r="J53" s="71" t="str">
        <f t="shared" si="4"/>
        <v xml:space="preserve"> </v>
      </c>
      <c r="K53" s="71" t="str">
        <f t="shared" si="5"/>
        <v xml:space="preserve"> </v>
      </c>
    </row>
    <row r="54" spans="1:11">
      <c r="A54" s="2" t="s">
        <v>50</v>
      </c>
      <c r="B54" s="159" t="s">
        <v>609</v>
      </c>
      <c r="C54" s="159"/>
      <c r="D54" s="110">
        <v>37371990</v>
      </c>
      <c r="E54" s="71">
        <f t="shared" si="6"/>
        <v>3.1049263420390723E-2</v>
      </c>
      <c r="F54" s="71" t="str">
        <f t="shared" si="1"/>
        <v xml:space="preserve"> </v>
      </c>
      <c r="G54" s="71">
        <f t="shared" si="2"/>
        <v>3.4857164731776191E-2</v>
      </c>
      <c r="H54" s="71"/>
      <c r="I54" s="71" t="str">
        <f t="shared" si="3"/>
        <v xml:space="preserve"> </v>
      </c>
      <c r="J54" s="71" t="str">
        <f t="shared" si="4"/>
        <v xml:space="preserve"> </v>
      </c>
      <c r="K54" s="71" t="str">
        <f t="shared" si="5"/>
        <v xml:space="preserve"> </v>
      </c>
    </row>
    <row r="55" spans="1:11">
      <c r="A55" s="2" t="s">
        <v>49</v>
      </c>
      <c r="B55" s="159" t="s">
        <v>609</v>
      </c>
      <c r="C55" s="159"/>
      <c r="D55" s="110">
        <v>3266000</v>
      </c>
      <c r="E55" s="71">
        <f t="shared" si="6"/>
        <v>2.7134464696955151E-3</v>
      </c>
      <c r="F55" s="71" t="str">
        <f t="shared" si="1"/>
        <v xml:space="preserve"> </v>
      </c>
      <c r="G55" s="71">
        <f t="shared" si="2"/>
        <v>3.0462252615924669E-3</v>
      </c>
      <c r="H55" s="71"/>
      <c r="I55" s="71" t="str">
        <f t="shared" si="3"/>
        <v xml:space="preserve"> </v>
      </c>
      <c r="J55" s="71" t="str">
        <f t="shared" si="4"/>
        <v xml:space="preserve"> </v>
      </c>
      <c r="K55" s="71" t="str">
        <f t="shared" si="5"/>
        <v xml:space="preserve"> </v>
      </c>
    </row>
    <row r="56" spans="1:11">
      <c r="A56" s="2" t="s">
        <v>663</v>
      </c>
      <c r="B56" s="159" t="s">
        <v>609</v>
      </c>
      <c r="C56" s="159"/>
      <c r="D56" s="110">
        <v>12654249</v>
      </c>
      <c r="E56" s="71">
        <f t="shared" si="6"/>
        <v>1.051335801460441E-2</v>
      </c>
      <c r="F56" s="71" t="str">
        <f t="shared" si="1"/>
        <v xml:space="preserve"> </v>
      </c>
      <c r="G56" s="71">
        <f t="shared" si="2"/>
        <v>1.1802722893533745E-2</v>
      </c>
      <c r="H56" s="71"/>
      <c r="I56" s="71" t="str">
        <f t="shared" si="3"/>
        <v xml:space="preserve"> </v>
      </c>
      <c r="J56" s="71" t="str">
        <f t="shared" si="4"/>
        <v xml:space="preserve"> </v>
      </c>
      <c r="K56" s="71" t="str">
        <f t="shared" si="5"/>
        <v xml:space="preserve"> </v>
      </c>
    </row>
    <row r="57" spans="1:11">
      <c r="A57" s="2" t="s">
        <v>664</v>
      </c>
      <c r="B57" s="159" t="s">
        <v>609</v>
      </c>
      <c r="C57" s="159"/>
      <c r="D57" s="110">
        <v>2000</v>
      </c>
      <c r="E57" s="71">
        <f t="shared" si="6"/>
        <v>1.6616328657045408E-6</v>
      </c>
      <c r="F57" s="71" t="str">
        <f t="shared" si="1"/>
        <v xml:space="preserve"> </v>
      </c>
      <c r="G57" s="71">
        <f t="shared" si="2"/>
        <v>1.8654165717038988E-6</v>
      </c>
      <c r="H57" s="71"/>
      <c r="I57" s="71" t="str">
        <f t="shared" si="3"/>
        <v xml:space="preserve"> </v>
      </c>
      <c r="J57" s="71" t="str">
        <f t="shared" si="4"/>
        <v xml:space="preserve"> </v>
      </c>
      <c r="K57" s="71" t="str">
        <f t="shared" si="5"/>
        <v xml:space="preserve"> </v>
      </c>
    </row>
    <row r="58" spans="1:11">
      <c r="A58" s="2" t="s">
        <v>87</v>
      </c>
      <c r="B58" s="159" t="s">
        <v>609</v>
      </c>
      <c r="C58" s="159"/>
      <c r="D58" s="110">
        <v>2877635</v>
      </c>
      <c r="E58" s="71">
        <f t="shared" si="6"/>
        <v>2.3907864457508431E-3</v>
      </c>
      <c r="F58" s="71" t="str">
        <f t="shared" si="1"/>
        <v xml:space="preserve"> </v>
      </c>
      <c r="G58" s="71">
        <f t="shared" si="2"/>
        <v>2.6839940081575743E-3</v>
      </c>
      <c r="H58" s="71"/>
      <c r="I58" s="71" t="str">
        <f t="shared" si="3"/>
        <v xml:space="preserve"> </v>
      </c>
      <c r="J58" s="71" t="str">
        <f t="shared" si="4"/>
        <v xml:space="preserve"> </v>
      </c>
      <c r="K58" s="71" t="str">
        <f t="shared" si="5"/>
        <v xml:space="preserve"> </v>
      </c>
    </row>
    <row r="59" spans="1:11">
      <c r="A59" s="2" t="s">
        <v>28</v>
      </c>
      <c r="B59" s="159" t="s">
        <v>609</v>
      </c>
      <c r="C59" s="159" t="s">
        <v>1379</v>
      </c>
      <c r="D59" s="110">
        <v>5489000</v>
      </c>
      <c r="E59" s="71">
        <f t="shared" si="6"/>
        <v>4.5603513999261129E-3</v>
      </c>
      <c r="F59" s="71" t="str">
        <f t="shared" si="1"/>
        <v xml:space="preserve"> </v>
      </c>
      <c r="G59" s="71">
        <f t="shared" si="2"/>
        <v>5.1196357810413505E-3</v>
      </c>
      <c r="H59" s="71"/>
      <c r="I59" s="71">
        <f>IF($C59=$I$5,$D59/SUMIF($C:$C,$I$5,$D:$D)," ")</f>
        <v>5.8225633018020957E-3</v>
      </c>
      <c r="J59" s="71" t="str">
        <f t="shared" si="4"/>
        <v xml:space="preserve"> </v>
      </c>
      <c r="K59" s="71" t="str">
        <f t="shared" si="5"/>
        <v xml:space="preserve"> </v>
      </c>
    </row>
    <row r="60" spans="1:11">
      <c r="A60" s="2" t="s">
        <v>23</v>
      </c>
      <c r="B60" s="159" t="s">
        <v>609</v>
      </c>
      <c r="C60" s="159" t="s">
        <v>1379</v>
      </c>
      <c r="D60" s="110">
        <v>61099483.947012194</v>
      </c>
      <c r="E60" s="71">
        <f t="shared" si="6"/>
        <v>5.0762455301971231E-2</v>
      </c>
      <c r="F60" s="71" t="str">
        <f t="shared" si="1"/>
        <v xml:space="preserve"> </v>
      </c>
      <c r="G60" s="71">
        <f t="shared" si="2"/>
        <v>5.6987994938656444E-2</v>
      </c>
      <c r="H60" s="71"/>
      <c r="I60" s="71">
        <f t="shared" si="3"/>
        <v>6.4812463652563213E-2</v>
      </c>
      <c r="J60" s="71" t="str">
        <f t="shared" si="4"/>
        <v xml:space="preserve"> </v>
      </c>
      <c r="K60" s="71" t="str">
        <f t="shared" si="5"/>
        <v xml:space="preserve"> </v>
      </c>
    </row>
    <row r="61" spans="1:11">
      <c r="A61" s="2" t="s">
        <v>14</v>
      </c>
      <c r="B61" s="159" t="s">
        <v>609</v>
      </c>
      <c r="C61" s="159" t="s">
        <v>1379</v>
      </c>
      <c r="D61" s="110">
        <v>216513229.5956791</v>
      </c>
      <c r="E61" s="71">
        <f t="shared" si="6"/>
        <v>0.17988274907800675</v>
      </c>
      <c r="F61" s="71" t="str">
        <f t="shared" si="1"/>
        <v xml:space="preserve"> </v>
      </c>
      <c r="G61" s="71">
        <f t="shared" si="2"/>
        <v>0.20194368324045542</v>
      </c>
      <c r="H61" s="71"/>
      <c r="I61" s="71">
        <f t="shared" si="3"/>
        <v>0.22967061122216298</v>
      </c>
      <c r="J61" s="71" t="str">
        <f t="shared" si="4"/>
        <v xml:space="preserve"> </v>
      </c>
      <c r="K61" s="71" t="str">
        <f t="shared" si="5"/>
        <v xml:space="preserve"> </v>
      </c>
    </row>
    <row r="62" spans="1:11">
      <c r="A62" s="2" t="s">
        <v>15</v>
      </c>
      <c r="B62" s="159" t="s">
        <v>609</v>
      </c>
      <c r="C62" s="159" t="s">
        <v>1379</v>
      </c>
      <c r="D62" s="110">
        <v>877000</v>
      </c>
      <c r="E62" s="71">
        <f t="shared" si="6"/>
        <v>7.2862601161144121E-4</v>
      </c>
      <c r="F62" s="71" t="str">
        <f t="shared" si="1"/>
        <v xml:space="preserve"> </v>
      </c>
      <c r="G62" s="71">
        <f t="shared" si="2"/>
        <v>8.1798516669215966E-4</v>
      </c>
      <c r="H62" s="71"/>
      <c r="I62" s="71">
        <f t="shared" si="3"/>
        <v>9.3029477421760574E-4</v>
      </c>
      <c r="J62" s="71" t="str">
        <f t="shared" si="4"/>
        <v xml:space="preserve"> </v>
      </c>
      <c r="K62" s="71" t="str">
        <f t="shared" si="5"/>
        <v xml:space="preserve"> </v>
      </c>
    </row>
    <row r="63" spans="1:11">
      <c r="A63" s="2" t="s">
        <v>24</v>
      </c>
      <c r="B63" s="159" t="s">
        <v>609</v>
      </c>
      <c r="C63" s="159" t="s">
        <v>1379</v>
      </c>
      <c r="D63" s="110">
        <v>24021000</v>
      </c>
      <c r="E63" s="71">
        <f t="shared" si="6"/>
        <v>1.9957041533544388E-2</v>
      </c>
      <c r="F63" s="71" t="str">
        <f t="shared" si="1"/>
        <v xml:space="preserve"> </v>
      </c>
      <c r="G63" s="71">
        <f t="shared" si="2"/>
        <v>2.2404585734449676E-2</v>
      </c>
      <c r="H63" s="71"/>
      <c r="I63" s="71">
        <f t="shared" si="3"/>
        <v>2.5480742042737866E-2</v>
      </c>
      <c r="J63" s="71" t="str">
        <f t="shared" si="4"/>
        <v xml:space="preserve"> </v>
      </c>
      <c r="K63" s="71" t="str">
        <f t="shared" si="5"/>
        <v xml:space="preserve"> </v>
      </c>
    </row>
    <row r="64" spans="1:11">
      <c r="A64" s="2" t="s">
        <v>25</v>
      </c>
      <c r="B64" s="159" t="s">
        <v>609</v>
      </c>
      <c r="C64" s="159" t="s">
        <v>1379</v>
      </c>
      <c r="D64" s="110">
        <v>169947866</v>
      </c>
      <c r="E64" s="71">
        <f t="shared" si="6"/>
        <v>0.14119547980097566</v>
      </c>
      <c r="F64" s="71" t="str">
        <f t="shared" si="1"/>
        <v xml:space="preserve"> </v>
      </c>
      <c r="G64" s="71">
        <f t="shared" si="2"/>
        <v>0.15851178278105679</v>
      </c>
      <c r="H64" s="71"/>
      <c r="I64" s="71">
        <f t="shared" si="3"/>
        <v>0.18027549786685737</v>
      </c>
      <c r="J64" s="71" t="str">
        <f t="shared" si="4"/>
        <v xml:space="preserve"> </v>
      </c>
      <c r="K64" s="71" t="str">
        <f t="shared" si="5"/>
        <v xml:space="preserve"> </v>
      </c>
    </row>
    <row r="65" spans="1:11">
      <c r="A65" s="2" t="s">
        <v>26</v>
      </c>
      <c r="B65" s="159" t="s">
        <v>609</v>
      </c>
      <c r="C65" s="159" t="s">
        <v>1379</v>
      </c>
      <c r="D65" s="110">
        <v>60497808</v>
      </c>
      <c r="E65" s="71">
        <f t="shared" si="6"/>
        <v>5.0262573037941551E-2</v>
      </c>
      <c r="F65" s="71" t="str">
        <f t="shared" si="1"/>
        <v xml:space="preserve"> </v>
      </c>
      <c r="G65" s="71">
        <f t="shared" si="2"/>
        <v>5.6426806797480349E-2</v>
      </c>
      <c r="H65" s="71"/>
      <c r="I65" s="71">
        <f t="shared" si="3"/>
        <v>6.417422421210954E-2</v>
      </c>
      <c r="J65" s="71" t="str">
        <f t="shared" si="4"/>
        <v xml:space="preserve"> </v>
      </c>
      <c r="K65" s="71" t="str">
        <f t="shared" si="5"/>
        <v xml:space="preserve"> </v>
      </c>
    </row>
    <row r="66" spans="1:11">
      <c r="A66" s="2" t="s">
        <v>21</v>
      </c>
      <c r="B66" s="159" t="s">
        <v>609</v>
      </c>
      <c r="C66" s="159" t="s">
        <v>1379</v>
      </c>
      <c r="D66" s="110">
        <v>59169650</v>
      </c>
      <c r="E66" s="71">
        <f t="shared" si="6"/>
        <v>4.9159117546117348E-2</v>
      </c>
      <c r="F66" s="71" t="str">
        <f t="shared" si="1"/>
        <v xml:space="preserve"> </v>
      </c>
      <c r="G66" s="71">
        <f t="shared" si="2"/>
        <v>5.5188022825959797E-2</v>
      </c>
      <c r="H66" s="71"/>
      <c r="I66" s="71">
        <f t="shared" si="3"/>
        <v>6.2765354831567574E-2</v>
      </c>
      <c r="J66" s="71" t="str">
        <f t="shared" si="4"/>
        <v xml:space="preserve"> </v>
      </c>
      <c r="K66" s="71" t="str">
        <f t="shared" si="5"/>
        <v xml:space="preserve"> </v>
      </c>
    </row>
    <row r="67" spans="1:11">
      <c r="A67" s="2" t="s">
        <v>29</v>
      </c>
      <c r="B67" s="159" t="s">
        <v>609</v>
      </c>
      <c r="C67" s="159" t="s">
        <v>1379</v>
      </c>
      <c r="D67" s="110">
        <v>675600</v>
      </c>
      <c r="E67" s="71">
        <f t="shared" si="6"/>
        <v>5.612995820349939E-4</v>
      </c>
      <c r="F67" s="71" t="str">
        <f t="shared" si="1"/>
        <v xml:space="preserve"> </v>
      </c>
      <c r="G67" s="71">
        <f t="shared" si="2"/>
        <v>6.3013771792157702E-4</v>
      </c>
      <c r="H67" s="71"/>
      <c r="I67" s="71">
        <f t="shared" si="3"/>
        <v>7.1665581466523888E-4</v>
      </c>
      <c r="J67" s="71" t="str">
        <f t="shared" si="4"/>
        <v xml:space="preserve"> </v>
      </c>
      <c r="K67" s="71" t="str">
        <f t="shared" si="5"/>
        <v xml:space="preserve"> </v>
      </c>
    </row>
    <row r="68" spans="1:11">
      <c r="A68" s="2" t="s">
        <v>22</v>
      </c>
      <c r="B68" s="159" t="s">
        <v>609</v>
      </c>
      <c r="C68" s="159" t="s">
        <v>1379</v>
      </c>
      <c r="D68" s="110">
        <v>25286380</v>
      </c>
      <c r="E68" s="71">
        <f t="shared" si="6"/>
        <v>2.1008340031346995E-2</v>
      </c>
      <c r="F68" s="71" t="str">
        <f t="shared" si="1"/>
        <v xml:space="preserve"> </v>
      </c>
      <c r="G68" s="71">
        <f t="shared" si="2"/>
        <v>2.3584816145201016E-2</v>
      </c>
      <c r="H68" s="71"/>
      <c r="I68" s="71">
        <f t="shared" si="3"/>
        <v>2.6823018441140916E-2</v>
      </c>
      <c r="J68" s="71" t="str">
        <f t="shared" si="4"/>
        <v xml:space="preserve"> </v>
      </c>
      <c r="K68" s="71" t="str">
        <f t="shared" si="5"/>
        <v xml:space="preserve"> </v>
      </c>
    </row>
    <row r="69" spans="1:11">
      <c r="A69" s="2" t="s">
        <v>13</v>
      </c>
      <c r="B69" s="159" t="s">
        <v>609</v>
      </c>
      <c r="C69" s="159" t="s">
        <v>1379</v>
      </c>
      <c r="D69" s="110">
        <v>21679000</v>
      </c>
      <c r="E69" s="71">
        <f t="shared" si="6"/>
        <v>1.801126944780437E-2</v>
      </c>
      <c r="F69" s="71" t="str">
        <f t="shared" si="1"/>
        <v xml:space="preserve"> </v>
      </c>
      <c r="G69" s="71">
        <f t="shared" si="2"/>
        <v>2.022018292898441E-2</v>
      </c>
      <c r="H69" s="71"/>
      <c r="I69" s="71">
        <f t="shared" si="3"/>
        <v>2.2996420080117989E-2</v>
      </c>
      <c r="J69" s="71" t="str">
        <f t="shared" si="4"/>
        <v xml:space="preserve"> </v>
      </c>
      <c r="K69" s="71" t="str">
        <f t="shared" si="5"/>
        <v xml:space="preserve"> </v>
      </c>
    </row>
    <row r="70" spans="1:11">
      <c r="A70" s="2" t="s">
        <v>20</v>
      </c>
      <c r="B70" s="159" t="s">
        <v>609</v>
      </c>
      <c r="C70" s="159" t="s">
        <v>1379</v>
      </c>
      <c r="D70" s="110">
        <v>13786419.491207998</v>
      </c>
      <c r="E70" s="71">
        <f t="shared" ref="E70:E76" si="7">D70/$D$77</f>
        <v>1.1453983863490443E-2</v>
      </c>
      <c r="F70" s="71" t="str">
        <f t="shared" si="1"/>
        <v xml:space="preserve"> </v>
      </c>
      <c r="G70" s="71">
        <f t="shared" si="2"/>
        <v>1.2858707691680517E-2</v>
      </c>
      <c r="H70" s="71"/>
      <c r="I70" s="71">
        <f t="shared" si="3"/>
        <v>1.4624212095601533E-2</v>
      </c>
      <c r="J70" s="71" t="str">
        <f t="shared" si="4"/>
        <v xml:space="preserve"> </v>
      </c>
      <c r="K70" s="71" t="str">
        <f t="shared" si="5"/>
        <v xml:space="preserve"> </v>
      </c>
    </row>
    <row r="71" spans="1:11">
      <c r="A71" s="2" t="s">
        <v>12</v>
      </c>
      <c r="B71" s="159" t="s">
        <v>609</v>
      </c>
      <c r="C71" s="159" t="s">
        <v>1379</v>
      </c>
      <c r="D71" s="110">
        <v>28161595</v>
      </c>
      <c r="E71" s="71">
        <f>D71/$D$77</f>
        <v>2.3397115901330336E-2</v>
      </c>
      <c r="F71" s="71" t="str">
        <f t="shared" ref="F71:F76" si="8">IF($B71=$F$5,$D71/SUMIF($B:$B,$F$5,$D:$D)," ")</f>
        <v xml:space="preserve"> </v>
      </c>
      <c r="G71" s="71">
        <f t="shared" ref="G71:G76" si="9">IF($B71=$G$5,$D71/SUMIF($B:$B,$G$5,$D:$D)," ")</f>
        <v>2.626655299930683E-2</v>
      </c>
      <c r="H71" s="71"/>
      <c r="I71" s="71">
        <f t="shared" ref="I71:I76" si="10">IF($C71=$I$5,$D71/SUMIF($C:$C,$I$5,$D:$D)," ")</f>
        <v>2.9872958565715684E-2</v>
      </c>
      <c r="J71" s="71" t="str">
        <f t="shared" ref="J71:J76" si="11">IF($C71=$J$5,$D71/SUMIF($C:$C,$J$5,$D:$D)," ")</f>
        <v xml:space="preserve"> </v>
      </c>
      <c r="K71" s="71" t="str">
        <f t="shared" ref="K71:K76" si="12">IF($C71=$K$5,$D71/SUMIF($C:$C,$K$5,$D:$D)," ")</f>
        <v xml:space="preserve"> </v>
      </c>
    </row>
    <row r="72" spans="1:11">
      <c r="A72" s="2" t="s">
        <v>27</v>
      </c>
      <c r="B72" s="159" t="s">
        <v>609</v>
      </c>
      <c r="C72" s="159" t="s">
        <v>1379</v>
      </c>
      <c r="D72" s="110">
        <v>3991750</v>
      </c>
      <c r="E72" s="71">
        <f t="shared" si="7"/>
        <v>3.3164114958380508E-3</v>
      </c>
      <c r="F72" s="71" t="str">
        <f t="shared" si="8"/>
        <v xml:space="preserve"> </v>
      </c>
      <c r="G72" s="71">
        <f t="shared" si="9"/>
        <v>3.7231383000495191E-3</v>
      </c>
      <c r="H72" s="71"/>
      <c r="I72" s="71">
        <f t="shared" si="10"/>
        <v>4.2343262998667365E-3</v>
      </c>
      <c r="J72" s="71" t="str">
        <f t="shared" si="11"/>
        <v xml:space="preserve"> </v>
      </c>
      <c r="K72" s="71" t="str">
        <f t="shared" si="12"/>
        <v xml:space="preserve"> </v>
      </c>
    </row>
    <row r="73" spans="1:11">
      <c r="A73" s="2" t="s">
        <v>18</v>
      </c>
      <c r="B73" s="159" t="s">
        <v>609</v>
      </c>
      <c r="C73" s="159" t="s">
        <v>1379</v>
      </c>
      <c r="D73" s="110">
        <v>28968850</v>
      </c>
      <c r="E73" s="71">
        <f t="shared" si="7"/>
        <v>2.4067796620832495E-2</v>
      </c>
      <c r="F73" s="71" t="str">
        <f t="shared" si="8"/>
        <v xml:space="preserve"> </v>
      </c>
      <c r="G73" s="71">
        <f t="shared" si="9"/>
        <v>2.7019486426602245E-2</v>
      </c>
      <c r="H73" s="71"/>
      <c r="I73" s="71">
        <f t="shared" si="10"/>
        <v>3.0729269977301812E-2</v>
      </c>
      <c r="J73" s="71" t="str">
        <f t="shared" si="11"/>
        <v xml:space="preserve"> </v>
      </c>
      <c r="K73" s="71" t="str">
        <f t="shared" si="12"/>
        <v xml:space="preserve"> </v>
      </c>
    </row>
    <row r="74" spans="1:11">
      <c r="A74" s="2" t="s">
        <v>17</v>
      </c>
      <c r="B74" s="159" t="s">
        <v>609</v>
      </c>
      <c r="C74" s="159" t="s">
        <v>1379</v>
      </c>
      <c r="D74" s="110">
        <v>13114300</v>
      </c>
      <c r="E74" s="71">
        <f t="shared" si="7"/>
        <v>1.089557594535453E-2</v>
      </c>
      <c r="F74" s="71" t="str">
        <f t="shared" si="8"/>
        <v xml:space="preserve"> </v>
      </c>
      <c r="G74" s="71">
        <f t="shared" si="9"/>
        <v>1.2231816273148221E-2</v>
      </c>
      <c r="H74" s="71"/>
      <c r="I74" s="71">
        <f t="shared" si="10"/>
        <v>1.3911248298200623E-2</v>
      </c>
      <c r="J74" s="71" t="str">
        <f t="shared" si="11"/>
        <v xml:space="preserve"> </v>
      </c>
      <c r="K74" s="71" t="str">
        <f t="shared" si="12"/>
        <v xml:space="preserve"> </v>
      </c>
    </row>
    <row r="75" spans="1:11">
      <c r="A75" s="2" t="s">
        <v>19</v>
      </c>
      <c r="B75" s="159" t="s">
        <v>609</v>
      </c>
      <c r="C75" s="159" t="s">
        <v>1379</v>
      </c>
      <c r="D75" s="110">
        <v>23297300</v>
      </c>
      <c r="E75" s="71">
        <f t="shared" si="7"/>
        <v>1.9355779681089199E-2</v>
      </c>
      <c r="F75" s="71" t="str">
        <f t="shared" si="8"/>
        <v xml:space="preserve"> </v>
      </c>
      <c r="G75" s="71">
        <f t="shared" si="9"/>
        <v>2.172958474797862E-2</v>
      </c>
      <c r="H75" s="71"/>
      <c r="I75" s="71">
        <f t="shared" si="10"/>
        <v>2.4713063219361262E-2</v>
      </c>
      <c r="J75" s="71" t="str">
        <f t="shared" si="11"/>
        <v xml:space="preserve"> </v>
      </c>
      <c r="K75" s="71" t="str">
        <f t="shared" si="12"/>
        <v xml:space="preserve"> </v>
      </c>
    </row>
    <row r="76" spans="1:11">
      <c r="A76" s="2" t="s">
        <v>16</v>
      </c>
      <c r="B76" s="159" t="s">
        <v>609</v>
      </c>
      <c r="C76" s="159" t="s">
        <v>1379</v>
      </c>
      <c r="D76" s="110">
        <v>186135717.23784903</v>
      </c>
      <c r="E76" s="71">
        <f t="shared" si="7"/>
        <v>0.15464461262194859</v>
      </c>
      <c r="F76" s="71" t="str">
        <f t="shared" si="8"/>
        <v xml:space="preserve"> </v>
      </c>
      <c r="G76" s="71">
        <f t="shared" si="9"/>
        <v>0.17361032576073732</v>
      </c>
      <c r="H76" s="71"/>
      <c r="I76" s="71">
        <f t="shared" si="10"/>
        <v>0.19744707530401012</v>
      </c>
      <c r="J76" s="71" t="str">
        <f t="shared" si="11"/>
        <v xml:space="preserve"> </v>
      </c>
      <c r="K76" s="71" t="str">
        <f t="shared" si="12"/>
        <v xml:space="preserve"> </v>
      </c>
    </row>
    <row r="77" spans="1:11" ht="15">
      <c r="A77"/>
      <c r="D77" s="157">
        <f>SUM(D6:D76)</f>
        <v>1203635316.3681495</v>
      </c>
      <c r="E77" s="155">
        <f>SUM(E6:E76)</f>
        <v>0.99999999999999989</v>
      </c>
      <c r="F77" s="155">
        <f t="shared" ref="F77:H77" si="13">SUM(F6:F76)</f>
        <v>0.99999999999999989</v>
      </c>
      <c r="G77" s="155">
        <f t="shared" si="13"/>
        <v>1</v>
      </c>
      <c r="H77" s="155">
        <f t="shared" si="13"/>
        <v>0</v>
      </c>
      <c r="I77" s="155">
        <f>SUM(I6:I76)</f>
        <v>1.0000000000000002</v>
      </c>
      <c r="J77" s="155">
        <f t="shared" ref="J77:K77" si="14">SUM(J6:J69)</f>
        <v>1</v>
      </c>
      <c r="K77" s="155">
        <f t="shared" si="14"/>
        <v>1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9F2EB-76A0-4884-AC27-06FA887E4C55}">
  <dimension ref="A1:P66"/>
  <sheetViews>
    <sheetView showGridLines="0" workbookViewId="0">
      <pane xSplit="2" ySplit="9" topLeftCell="C10" activePane="bottomRight" state="frozen"/>
      <selection pane="topRight" activeCell="C1" sqref="C1"/>
      <selection pane="bottomLeft" activeCell="A3" sqref="A3"/>
      <selection pane="bottomRight" activeCell="P28" sqref="P28"/>
    </sheetView>
  </sheetViews>
  <sheetFormatPr defaultColWidth="9.140625" defaultRowHeight="12"/>
  <cols>
    <col min="1" max="1" width="18.42578125" style="209" bestFit="1" customWidth="1"/>
    <col min="2" max="2" width="9.140625" style="209"/>
    <col min="3" max="4" width="15.5703125" style="209" customWidth="1"/>
    <col min="5" max="16" width="16.5703125" style="209" customWidth="1"/>
    <col min="17" max="16384" width="9.140625" style="209"/>
  </cols>
  <sheetData>
    <row r="1" spans="1:16" ht="23.25">
      <c r="A1" s="205" t="s">
        <v>502</v>
      </c>
    </row>
    <row r="2" spans="1:16" ht="23.25">
      <c r="A2" s="205" t="s">
        <v>2189</v>
      </c>
    </row>
    <row r="9" spans="1:16" s="235" customFormat="1">
      <c r="C9" s="236" t="s">
        <v>613</v>
      </c>
      <c r="D9" s="236" t="s">
        <v>614</v>
      </c>
      <c r="E9" s="236" t="s">
        <v>615</v>
      </c>
      <c r="F9" s="236" t="s">
        <v>616</v>
      </c>
      <c r="G9" s="236" t="s">
        <v>617</v>
      </c>
      <c r="H9" s="236" t="s">
        <v>618</v>
      </c>
      <c r="I9" s="236" t="s">
        <v>619</v>
      </c>
      <c r="J9" s="236" t="s">
        <v>620</v>
      </c>
      <c r="K9" s="236" t="s">
        <v>621</v>
      </c>
      <c r="L9" s="236" t="s">
        <v>622</v>
      </c>
      <c r="M9" s="236" t="s">
        <v>623</v>
      </c>
      <c r="N9" s="236" t="s">
        <v>624</v>
      </c>
      <c r="O9" s="236" t="s">
        <v>566</v>
      </c>
      <c r="P9" s="235" t="s">
        <v>679</v>
      </c>
    </row>
    <row r="11" spans="1:16" ht="15">
      <c r="A11" s="209" t="s">
        <v>2188</v>
      </c>
      <c r="C11" s="230">
        <v>0</v>
      </c>
      <c r="D11" s="230">
        <v>0</v>
      </c>
      <c r="E11" s="230">
        <v>0</v>
      </c>
      <c r="F11" s="230">
        <v>0</v>
      </c>
      <c r="G11" s="230">
        <v>0</v>
      </c>
      <c r="H11" s="230">
        <v>0</v>
      </c>
      <c r="I11" s="230">
        <v>0</v>
      </c>
      <c r="J11" s="230">
        <v>0</v>
      </c>
      <c r="K11" s="230">
        <v>0</v>
      </c>
      <c r="L11" s="230">
        <v>0</v>
      </c>
      <c r="M11" s="230">
        <v>0</v>
      </c>
      <c r="N11" s="230">
        <v>0</v>
      </c>
      <c r="O11" s="230">
        <f t="shared" ref="O11:O42" si="0">SUM(C11:N11)</f>
        <v>0</v>
      </c>
      <c r="P11" s="229">
        <f t="shared" ref="P11:P42" si="1">O11/$O$65</f>
        <v>0</v>
      </c>
    </row>
    <row r="12" spans="1:16" ht="15">
      <c r="A12" s="209" t="s">
        <v>1407</v>
      </c>
      <c r="C12" s="230">
        <v>28619.69507489687</v>
      </c>
      <c r="D12" s="230">
        <v>27740.911268483225</v>
      </c>
      <c r="E12" s="230">
        <v>30377.262687724175</v>
      </c>
      <c r="F12" s="230">
        <v>29672.602113355624</v>
      </c>
      <c r="G12" s="230">
        <v>30579.917017849661</v>
      </c>
      <c r="H12" s="230">
        <v>30579.917017849661</v>
      </c>
      <c r="I12" s="230">
        <v>30054.635362600264</v>
      </c>
      <c r="J12" s="230">
        <v>31905.649290564019</v>
      </c>
      <c r="K12" s="230">
        <v>30980.14232658214</v>
      </c>
      <c r="L12" s="230">
        <v>30054.635362600264</v>
      </c>
      <c r="M12" s="230">
        <v>30980.14232658214</v>
      </c>
      <c r="N12" s="230">
        <v>30980.14232658214</v>
      </c>
      <c r="O12" s="230">
        <f t="shared" si="0"/>
        <v>362525.65217567026</v>
      </c>
      <c r="P12" s="229">
        <f t="shared" si="1"/>
        <v>7.2961816762710067E-3</v>
      </c>
    </row>
    <row r="13" spans="1:16" ht="15">
      <c r="A13" s="209" t="s">
        <v>1408</v>
      </c>
      <c r="C13" s="230">
        <v>1152137.7546186948</v>
      </c>
      <c r="D13" s="230">
        <v>1130432.8045715345</v>
      </c>
      <c r="E13" s="230">
        <v>1195547.6547130148</v>
      </c>
      <c r="F13" s="230">
        <v>1148077.3092055046</v>
      </c>
      <c r="G13" s="230">
        <v>1187975.823823439</v>
      </c>
      <c r="H13" s="230">
        <v>1187975.823823439</v>
      </c>
      <c r="I13" s="230">
        <v>1165628.4592691159</v>
      </c>
      <c r="J13" s="230">
        <v>1210323.188377762</v>
      </c>
      <c r="K13" s="230">
        <v>1169588.9047091794</v>
      </c>
      <c r="L13" s="230">
        <v>1148077.3092055046</v>
      </c>
      <c r="M13" s="230">
        <v>1169588.9047091794</v>
      </c>
      <c r="N13" s="230">
        <v>1169588.9047091794</v>
      </c>
      <c r="O13" s="230">
        <f t="shared" si="0"/>
        <v>14034942.841735546</v>
      </c>
      <c r="P13" s="229">
        <f t="shared" si="1"/>
        <v>0.28246688799765485</v>
      </c>
    </row>
    <row r="14" spans="1:16" ht="15">
      <c r="A14" s="209" t="s">
        <v>1409</v>
      </c>
      <c r="C14" s="230">
        <v>46491.673027273675</v>
      </c>
      <c r="D14" s="230">
        <v>45009.546980737352</v>
      </c>
      <c r="E14" s="230">
        <v>49455.925120346328</v>
      </c>
      <c r="F14" s="230">
        <v>47866.923154326891</v>
      </c>
      <c r="G14" s="230">
        <v>49393.512982259293</v>
      </c>
      <c r="H14" s="230">
        <v>51560.186733925962</v>
      </c>
      <c r="I14" s="230">
        <v>50033.59690599356</v>
      </c>
      <c r="J14" s="230">
        <v>53086.776561858387</v>
      </c>
      <c r="K14" s="230">
        <v>51560.186733925962</v>
      </c>
      <c r="L14" s="230">
        <v>50033.59690599356</v>
      </c>
      <c r="M14" s="230">
        <v>51560.186733925962</v>
      </c>
      <c r="N14" s="230">
        <v>51560.186733925962</v>
      </c>
      <c r="O14" s="230">
        <f t="shared" si="0"/>
        <v>597612.2985744928</v>
      </c>
      <c r="P14" s="229">
        <f t="shared" si="1"/>
        <v>1.2027529296769691E-2</v>
      </c>
    </row>
    <row r="15" spans="1:16" ht="15">
      <c r="A15" s="209" t="s">
        <v>1410</v>
      </c>
      <c r="C15" s="230">
        <v>0</v>
      </c>
      <c r="D15" s="230">
        <v>0</v>
      </c>
      <c r="E15" s="230">
        <v>0</v>
      </c>
      <c r="F15" s="230">
        <v>0</v>
      </c>
      <c r="G15" s="230">
        <v>0</v>
      </c>
      <c r="H15" s="230">
        <v>0</v>
      </c>
      <c r="I15" s="230">
        <v>0</v>
      </c>
      <c r="J15" s="230">
        <v>0</v>
      </c>
      <c r="K15" s="230">
        <v>0</v>
      </c>
      <c r="L15" s="230">
        <v>0</v>
      </c>
      <c r="M15" s="230">
        <v>0</v>
      </c>
      <c r="N15" s="230">
        <v>0</v>
      </c>
      <c r="O15" s="230">
        <f t="shared" si="0"/>
        <v>0</v>
      </c>
      <c r="P15" s="229">
        <f t="shared" si="1"/>
        <v>0</v>
      </c>
    </row>
    <row r="16" spans="1:16" ht="15">
      <c r="A16" s="209" t="s">
        <v>1411</v>
      </c>
      <c r="C16" s="230">
        <v>0</v>
      </c>
      <c r="D16" s="230">
        <v>0</v>
      </c>
      <c r="E16" s="230">
        <v>0</v>
      </c>
      <c r="F16" s="230">
        <v>0</v>
      </c>
      <c r="G16" s="230">
        <v>0</v>
      </c>
      <c r="H16" s="230">
        <v>0</v>
      </c>
      <c r="I16" s="230">
        <v>0</v>
      </c>
      <c r="J16" s="230">
        <v>0</v>
      </c>
      <c r="K16" s="230">
        <v>0</v>
      </c>
      <c r="L16" s="230">
        <v>0</v>
      </c>
      <c r="M16" s="230">
        <v>0</v>
      </c>
      <c r="N16" s="230">
        <v>0</v>
      </c>
      <c r="O16" s="230">
        <f t="shared" si="0"/>
        <v>0</v>
      </c>
      <c r="P16" s="229">
        <f t="shared" si="1"/>
        <v>0</v>
      </c>
    </row>
    <row r="17" spans="1:16" ht="15">
      <c r="A17" s="209" t="s">
        <v>1412</v>
      </c>
      <c r="C17" s="230">
        <v>0</v>
      </c>
      <c r="D17" s="230">
        <v>0</v>
      </c>
      <c r="E17" s="230">
        <v>0</v>
      </c>
      <c r="F17" s="230">
        <v>0</v>
      </c>
      <c r="G17" s="230">
        <v>0</v>
      </c>
      <c r="H17" s="230">
        <v>0</v>
      </c>
      <c r="I17" s="230">
        <v>0</v>
      </c>
      <c r="J17" s="230">
        <v>0</v>
      </c>
      <c r="K17" s="230">
        <v>0</v>
      </c>
      <c r="L17" s="230">
        <v>0</v>
      </c>
      <c r="M17" s="230">
        <v>0</v>
      </c>
      <c r="N17" s="230">
        <v>0</v>
      </c>
      <c r="O17" s="230">
        <f t="shared" si="0"/>
        <v>0</v>
      </c>
      <c r="P17" s="229">
        <f t="shared" si="1"/>
        <v>0</v>
      </c>
    </row>
    <row r="18" spans="1:16" ht="15">
      <c r="A18" s="209" t="s">
        <v>1413</v>
      </c>
      <c r="C18" s="230">
        <v>0</v>
      </c>
      <c r="D18" s="230">
        <v>0</v>
      </c>
      <c r="E18" s="230">
        <v>0</v>
      </c>
      <c r="F18" s="230">
        <v>0</v>
      </c>
      <c r="G18" s="230">
        <v>0</v>
      </c>
      <c r="H18" s="230">
        <v>0</v>
      </c>
      <c r="I18" s="230">
        <v>0</v>
      </c>
      <c r="J18" s="230">
        <v>0</v>
      </c>
      <c r="K18" s="230">
        <v>0</v>
      </c>
      <c r="L18" s="230">
        <v>0</v>
      </c>
      <c r="M18" s="230">
        <v>0</v>
      </c>
      <c r="N18" s="230">
        <v>0</v>
      </c>
      <c r="O18" s="230">
        <f t="shared" si="0"/>
        <v>0</v>
      </c>
      <c r="P18" s="229">
        <f t="shared" si="1"/>
        <v>0</v>
      </c>
    </row>
    <row r="19" spans="1:16" ht="15">
      <c r="A19" s="209" t="s">
        <v>1414</v>
      </c>
      <c r="C19" s="230">
        <v>0</v>
      </c>
      <c r="D19" s="230">
        <v>0</v>
      </c>
      <c r="E19" s="230">
        <v>0</v>
      </c>
      <c r="F19" s="230">
        <v>0</v>
      </c>
      <c r="G19" s="230">
        <v>0</v>
      </c>
      <c r="H19" s="230">
        <v>0</v>
      </c>
      <c r="I19" s="230">
        <v>0</v>
      </c>
      <c r="J19" s="230"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f t="shared" si="0"/>
        <v>0</v>
      </c>
      <c r="P19" s="229">
        <f t="shared" si="1"/>
        <v>0</v>
      </c>
    </row>
    <row r="20" spans="1:16" ht="15">
      <c r="A20" s="209" t="s">
        <v>1415</v>
      </c>
      <c r="C20" s="230">
        <v>452186.09442130214</v>
      </c>
      <c r="D20" s="230">
        <v>438748.59851312049</v>
      </c>
      <c r="E20" s="230">
        <v>479061.08623766591</v>
      </c>
      <c r="F20" s="230">
        <v>465752.00725502032</v>
      </c>
      <c r="G20" s="230">
        <v>479592.62804044766</v>
      </c>
      <c r="H20" s="230">
        <v>479592.62804044766</v>
      </c>
      <c r="I20" s="230">
        <v>465752.00725502032</v>
      </c>
      <c r="J20" s="230">
        <v>493433.24882587499</v>
      </c>
      <c r="K20" s="230">
        <v>479592.62804044766</v>
      </c>
      <c r="L20" s="230">
        <v>465752.00725502032</v>
      </c>
      <c r="M20" s="230">
        <v>479592.62804044766</v>
      </c>
      <c r="N20" s="230">
        <v>479592.62804044766</v>
      </c>
      <c r="O20" s="230">
        <f t="shared" si="0"/>
        <v>5658648.1899652639</v>
      </c>
      <c r="P20" s="229">
        <f t="shared" si="1"/>
        <v>0.11388580363433788</v>
      </c>
    </row>
    <row r="21" spans="1:16" ht="15">
      <c r="A21" s="209" t="s">
        <v>1416</v>
      </c>
      <c r="C21" s="230">
        <v>152754.72657840786</v>
      </c>
      <c r="D21" s="230">
        <v>148756.93569716241</v>
      </c>
      <c r="E21" s="230">
        <v>160749.30833762872</v>
      </c>
      <c r="F21" s="230">
        <v>159497.20873944304</v>
      </c>
      <c r="G21" s="230">
        <v>163675.85146426567</v>
      </c>
      <c r="H21" s="230">
        <v>163675.85146426567</v>
      </c>
      <c r="I21" s="230">
        <v>159497.20873944304</v>
      </c>
      <c r="J21" s="230">
        <v>167854.49418908832</v>
      </c>
      <c r="K21" s="230">
        <v>163675.85146426567</v>
      </c>
      <c r="L21" s="230">
        <v>159497.20873944304</v>
      </c>
      <c r="M21" s="230">
        <v>163675.85146426567</v>
      </c>
      <c r="N21" s="230">
        <v>163675.85146426567</v>
      </c>
      <c r="O21" s="230">
        <f t="shared" si="0"/>
        <v>1926986.3483419449</v>
      </c>
      <c r="P21" s="229">
        <f t="shared" si="1"/>
        <v>3.8782476221528042E-2</v>
      </c>
    </row>
    <row r="22" spans="1:16" ht="15">
      <c r="A22" s="209" t="s">
        <v>1417</v>
      </c>
      <c r="C22" s="230">
        <v>0</v>
      </c>
      <c r="D22" s="230">
        <v>0</v>
      </c>
      <c r="E22" s="230">
        <v>0</v>
      </c>
      <c r="F22" s="230">
        <v>0</v>
      </c>
      <c r="G22" s="230">
        <v>0</v>
      </c>
      <c r="H22" s="230">
        <v>0</v>
      </c>
      <c r="I22" s="230">
        <v>0</v>
      </c>
      <c r="J22" s="230">
        <v>0</v>
      </c>
      <c r="K22" s="230">
        <v>0</v>
      </c>
      <c r="L22" s="230">
        <v>0</v>
      </c>
      <c r="M22" s="230">
        <v>0</v>
      </c>
      <c r="N22" s="230">
        <v>0</v>
      </c>
      <c r="O22" s="230">
        <f t="shared" si="0"/>
        <v>0</v>
      </c>
      <c r="P22" s="229">
        <f t="shared" si="1"/>
        <v>0</v>
      </c>
    </row>
    <row r="23" spans="1:16" ht="15">
      <c r="A23" s="209" t="s">
        <v>1418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f t="shared" si="0"/>
        <v>0</v>
      </c>
      <c r="P23" s="229">
        <f t="shared" si="1"/>
        <v>0</v>
      </c>
    </row>
    <row r="24" spans="1:16" ht="15">
      <c r="A24" s="209" t="s">
        <v>1419</v>
      </c>
      <c r="C24" s="230">
        <v>373491.65184667532</v>
      </c>
      <c r="D24" s="230">
        <v>367519.56261655968</v>
      </c>
      <c r="E24" s="230">
        <v>385435.83030690649</v>
      </c>
      <c r="F24" s="230">
        <v>383727.7138678109</v>
      </c>
      <c r="G24" s="230">
        <v>389878.96577483002</v>
      </c>
      <c r="H24" s="230">
        <v>392394.10174585774</v>
      </c>
      <c r="I24" s="230">
        <v>386128.52547651919</v>
      </c>
      <c r="J24" s="230">
        <v>398659.67801519623</v>
      </c>
      <c r="K24" s="230">
        <v>389878.96577483002</v>
      </c>
      <c r="L24" s="230">
        <v>383727.7138678109</v>
      </c>
      <c r="M24" s="230">
        <v>389878.96577483002</v>
      </c>
      <c r="N24" s="230">
        <v>389878.96577483002</v>
      </c>
      <c r="O24" s="230">
        <f t="shared" si="0"/>
        <v>4630600.6408426575</v>
      </c>
      <c r="P24" s="229">
        <f t="shared" si="1"/>
        <v>9.3195345882650341E-2</v>
      </c>
    </row>
    <row r="25" spans="1:16" ht="15">
      <c r="A25" s="209" t="s">
        <v>1420</v>
      </c>
      <c r="C25" s="230">
        <v>55106.715333247761</v>
      </c>
      <c r="D25" s="230">
        <v>52960.910493589683</v>
      </c>
      <c r="E25" s="230">
        <v>59398.325012563932</v>
      </c>
      <c r="F25" s="230">
        <v>56759.916793245196</v>
      </c>
      <c r="G25" s="230">
        <v>58970.095778093026</v>
      </c>
      <c r="H25" s="230">
        <v>58970.095778093026</v>
      </c>
      <c r="I25" s="230">
        <v>56759.916793245196</v>
      </c>
      <c r="J25" s="230">
        <v>61180.274762940848</v>
      </c>
      <c r="K25" s="230">
        <v>58970.095778093026</v>
      </c>
      <c r="L25" s="230">
        <v>56759.916793245196</v>
      </c>
      <c r="M25" s="230">
        <v>58970.095778093026</v>
      </c>
      <c r="N25" s="230">
        <v>58970.095778093026</v>
      </c>
      <c r="O25" s="230">
        <f t="shared" si="0"/>
        <v>693776.45487254288</v>
      </c>
      <c r="P25" s="229">
        <f t="shared" si="1"/>
        <v>1.3962926560067082E-2</v>
      </c>
    </row>
    <row r="26" spans="1:16" ht="15">
      <c r="A26" s="209" t="s">
        <v>1421</v>
      </c>
      <c r="C26" s="230">
        <v>0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0">
        <v>0</v>
      </c>
      <c r="N26" s="230">
        <v>0</v>
      </c>
      <c r="O26" s="230">
        <f t="shared" si="0"/>
        <v>0</v>
      </c>
      <c r="P26" s="229">
        <f t="shared" si="1"/>
        <v>0</v>
      </c>
    </row>
    <row r="27" spans="1:16" ht="15">
      <c r="A27" s="209" t="s">
        <v>1422</v>
      </c>
      <c r="C27" s="230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f t="shared" si="0"/>
        <v>0</v>
      </c>
      <c r="P27" s="229">
        <f t="shared" si="1"/>
        <v>0</v>
      </c>
    </row>
    <row r="28" spans="1:16" s="233" customFormat="1" ht="15">
      <c r="A28" s="233" t="s">
        <v>1423</v>
      </c>
      <c r="C28" s="234">
        <v>60721.133810496794</v>
      </c>
      <c r="D28" s="234">
        <v>58727.325029724889</v>
      </c>
      <c r="E28" s="234">
        <v>64926.898277090637</v>
      </c>
      <c r="F28" s="234">
        <v>62285.146136751486</v>
      </c>
      <c r="G28" s="234">
        <v>64413.666285013729</v>
      </c>
      <c r="H28" s="234">
        <v>64413.666285013729</v>
      </c>
      <c r="I28" s="234">
        <v>62285.146136751486</v>
      </c>
      <c r="J28" s="234">
        <v>66542.186433275972</v>
      </c>
      <c r="K28" s="234">
        <v>64413.666285013729</v>
      </c>
      <c r="L28" s="234">
        <v>62285.146136751486</v>
      </c>
      <c r="M28" s="234">
        <v>64413.666285013729</v>
      </c>
      <c r="N28" s="234">
        <v>64413.666285013729</v>
      </c>
      <c r="O28" s="234">
        <f t="shared" si="0"/>
        <v>759841.31338591152</v>
      </c>
      <c r="P28" s="237">
        <f t="shared" si="1"/>
        <v>1.5292546153157565E-2</v>
      </c>
    </row>
    <row r="29" spans="1:16" ht="15">
      <c r="A29" s="209" t="s">
        <v>1424</v>
      </c>
      <c r="C29" s="230">
        <v>191083.1212885555</v>
      </c>
      <c r="D29" s="230">
        <v>184301.28125333835</v>
      </c>
      <c r="E29" s="230">
        <v>204646.80135898961</v>
      </c>
      <c r="F29" s="230">
        <v>215669.54761433945</v>
      </c>
      <c r="G29" s="230">
        <v>222756.7732435895</v>
      </c>
      <c r="H29" s="230">
        <v>222756.7732435895</v>
      </c>
      <c r="I29" s="230">
        <v>215669.54761433945</v>
      </c>
      <c r="J29" s="230">
        <v>229843.99887283955</v>
      </c>
      <c r="K29" s="230">
        <v>222756.7732435895</v>
      </c>
      <c r="L29" s="230">
        <v>215669.54761433945</v>
      </c>
      <c r="M29" s="230">
        <v>222756.7732435895</v>
      </c>
      <c r="N29" s="230">
        <v>222756.7732435895</v>
      </c>
      <c r="O29" s="230">
        <f t="shared" si="0"/>
        <v>2570667.7118346887</v>
      </c>
      <c r="P29" s="229">
        <f t="shared" si="1"/>
        <v>5.1737190298967006E-2</v>
      </c>
    </row>
    <row r="30" spans="1:16" ht="15">
      <c r="A30" s="209" t="s">
        <v>1425</v>
      </c>
      <c r="C30" s="230">
        <v>0</v>
      </c>
      <c r="D30" s="230">
        <v>0</v>
      </c>
      <c r="E30" s="230">
        <v>0</v>
      </c>
      <c r="F30" s="230">
        <v>0</v>
      </c>
      <c r="G30" s="230">
        <v>0</v>
      </c>
      <c r="H30" s="230">
        <v>0</v>
      </c>
      <c r="I30" s="230">
        <v>0</v>
      </c>
      <c r="J30" s="230">
        <v>0</v>
      </c>
      <c r="K30" s="230">
        <v>0</v>
      </c>
      <c r="L30" s="230">
        <v>0</v>
      </c>
      <c r="M30" s="230">
        <v>0</v>
      </c>
      <c r="N30" s="230">
        <v>0</v>
      </c>
      <c r="O30" s="230">
        <f t="shared" si="0"/>
        <v>0</v>
      </c>
      <c r="P30" s="229">
        <f t="shared" si="1"/>
        <v>0</v>
      </c>
    </row>
    <row r="31" spans="1:16" ht="15">
      <c r="A31" s="209" t="s">
        <v>1426</v>
      </c>
      <c r="C31" s="230">
        <v>37511.156698429462</v>
      </c>
      <c r="D31" s="230">
        <v>36174.151716434906</v>
      </c>
      <c r="E31" s="230">
        <v>40185.166662418567</v>
      </c>
      <c r="F31" s="230">
        <v>38550.717518902675</v>
      </c>
      <c r="G31" s="230">
        <v>39927.832650357072</v>
      </c>
      <c r="H31" s="230">
        <v>42473.386491090911</v>
      </c>
      <c r="I31" s="230">
        <v>40980.564366875893</v>
      </c>
      <c r="J31" s="230">
        <v>43966.208615305935</v>
      </c>
      <c r="K31" s="230">
        <v>39927.832650357072</v>
      </c>
      <c r="L31" s="230">
        <v>38550.717518902675</v>
      </c>
      <c r="M31" s="230">
        <v>39927.832650357072</v>
      </c>
      <c r="N31" s="230">
        <v>39927.832650357072</v>
      </c>
      <c r="O31" s="230">
        <f t="shared" si="0"/>
        <v>478103.40018978936</v>
      </c>
      <c r="P31" s="229">
        <f t="shared" si="1"/>
        <v>9.6222963723881644E-3</v>
      </c>
    </row>
    <row r="32" spans="1:16" ht="15">
      <c r="A32" s="209" t="s">
        <v>1427</v>
      </c>
      <c r="C32" s="230">
        <v>0</v>
      </c>
      <c r="D32" s="230">
        <v>0</v>
      </c>
      <c r="E32" s="230">
        <v>0</v>
      </c>
      <c r="F32" s="230">
        <v>0</v>
      </c>
      <c r="G32" s="230">
        <v>0</v>
      </c>
      <c r="H32" s="230">
        <v>0</v>
      </c>
      <c r="I32" s="230">
        <v>0</v>
      </c>
      <c r="J32" s="230">
        <v>0</v>
      </c>
      <c r="K32" s="230">
        <v>0</v>
      </c>
      <c r="L32" s="230">
        <v>0</v>
      </c>
      <c r="M32" s="230">
        <v>0</v>
      </c>
      <c r="N32" s="230">
        <v>0</v>
      </c>
      <c r="O32" s="230">
        <f t="shared" si="0"/>
        <v>0</v>
      </c>
      <c r="P32" s="229">
        <f t="shared" si="1"/>
        <v>0</v>
      </c>
    </row>
    <row r="33" spans="1:16" ht="15">
      <c r="A33" s="209" t="s">
        <v>1428</v>
      </c>
      <c r="C33" s="230">
        <v>0</v>
      </c>
      <c r="D33" s="230">
        <v>0</v>
      </c>
      <c r="E33" s="230">
        <v>0</v>
      </c>
      <c r="F33" s="230">
        <v>0</v>
      </c>
      <c r="G33" s="230">
        <v>0</v>
      </c>
      <c r="H33" s="230">
        <v>0</v>
      </c>
      <c r="I33" s="230">
        <v>0</v>
      </c>
      <c r="J33" s="230">
        <v>0</v>
      </c>
      <c r="K33" s="230">
        <v>0</v>
      </c>
      <c r="L33" s="230">
        <v>0</v>
      </c>
      <c r="M33" s="230">
        <v>0</v>
      </c>
      <c r="N33" s="230">
        <v>0</v>
      </c>
      <c r="O33" s="230">
        <f t="shared" si="0"/>
        <v>0</v>
      </c>
      <c r="P33" s="229">
        <f t="shared" si="1"/>
        <v>0</v>
      </c>
    </row>
    <row r="34" spans="1:16" ht="15">
      <c r="A34" s="209" t="s">
        <v>1429</v>
      </c>
      <c r="C34" s="230">
        <v>0</v>
      </c>
      <c r="D34" s="230">
        <v>0</v>
      </c>
      <c r="E34" s="230">
        <v>0</v>
      </c>
      <c r="F34" s="230">
        <v>0</v>
      </c>
      <c r="G34" s="230">
        <v>0</v>
      </c>
      <c r="H34" s="230">
        <v>0</v>
      </c>
      <c r="I34" s="230">
        <v>0</v>
      </c>
      <c r="J34" s="230">
        <v>0</v>
      </c>
      <c r="K34" s="230">
        <v>0</v>
      </c>
      <c r="L34" s="230">
        <v>0</v>
      </c>
      <c r="M34" s="230">
        <v>0</v>
      </c>
      <c r="N34" s="230">
        <v>0</v>
      </c>
      <c r="O34" s="230">
        <f t="shared" si="0"/>
        <v>0</v>
      </c>
      <c r="P34" s="229">
        <f t="shared" si="1"/>
        <v>0</v>
      </c>
    </row>
    <row r="35" spans="1:16" ht="15">
      <c r="A35" s="209" t="s">
        <v>1430</v>
      </c>
      <c r="C35" s="230">
        <v>0</v>
      </c>
      <c r="D35" s="230">
        <v>0</v>
      </c>
      <c r="E35" s="230">
        <v>0</v>
      </c>
      <c r="F35" s="230">
        <v>0</v>
      </c>
      <c r="G35" s="230">
        <v>0</v>
      </c>
      <c r="H35" s="230">
        <v>0</v>
      </c>
      <c r="I35" s="230">
        <v>0</v>
      </c>
      <c r="J35" s="230">
        <v>0</v>
      </c>
      <c r="K35" s="230">
        <v>0</v>
      </c>
      <c r="L35" s="230">
        <v>0</v>
      </c>
      <c r="M35" s="230">
        <v>0</v>
      </c>
      <c r="N35" s="230">
        <v>0</v>
      </c>
      <c r="O35" s="230">
        <f t="shared" si="0"/>
        <v>0</v>
      </c>
      <c r="P35" s="229">
        <f t="shared" si="1"/>
        <v>0</v>
      </c>
    </row>
    <row r="36" spans="1:16" ht="15">
      <c r="A36" s="209" t="s">
        <v>1431</v>
      </c>
      <c r="C36" s="230">
        <v>0</v>
      </c>
      <c r="D36" s="230">
        <v>0</v>
      </c>
      <c r="E36" s="230">
        <v>0</v>
      </c>
      <c r="F36" s="230">
        <v>0</v>
      </c>
      <c r="G36" s="230">
        <v>0</v>
      </c>
      <c r="H36" s="230">
        <v>0</v>
      </c>
      <c r="I36" s="230">
        <v>0</v>
      </c>
      <c r="J36" s="230">
        <v>0</v>
      </c>
      <c r="K36" s="230">
        <v>0</v>
      </c>
      <c r="L36" s="230">
        <v>0</v>
      </c>
      <c r="M36" s="230">
        <v>0</v>
      </c>
      <c r="N36" s="230">
        <v>0</v>
      </c>
      <c r="O36" s="230">
        <f t="shared" si="0"/>
        <v>0</v>
      </c>
      <c r="P36" s="229">
        <f t="shared" si="1"/>
        <v>0</v>
      </c>
    </row>
    <row r="37" spans="1:16" ht="15">
      <c r="A37" s="209" t="s">
        <v>1432</v>
      </c>
      <c r="C37" s="230">
        <v>0</v>
      </c>
      <c r="D37" s="230">
        <v>0</v>
      </c>
      <c r="E37" s="230">
        <v>0</v>
      </c>
      <c r="F37" s="230">
        <v>0</v>
      </c>
      <c r="G37" s="230">
        <v>0</v>
      </c>
      <c r="H37" s="230">
        <v>0</v>
      </c>
      <c r="I37" s="230">
        <v>0</v>
      </c>
      <c r="J37" s="230">
        <v>0</v>
      </c>
      <c r="K37" s="230">
        <v>0</v>
      </c>
      <c r="L37" s="230">
        <v>0</v>
      </c>
      <c r="M37" s="230">
        <v>0</v>
      </c>
      <c r="N37" s="230">
        <v>0</v>
      </c>
      <c r="O37" s="230">
        <f t="shared" si="0"/>
        <v>0</v>
      </c>
      <c r="P37" s="229">
        <f t="shared" si="1"/>
        <v>0</v>
      </c>
    </row>
    <row r="38" spans="1:16" ht="15">
      <c r="A38" s="209" t="s">
        <v>1433</v>
      </c>
      <c r="C38" s="230">
        <v>0</v>
      </c>
      <c r="D38" s="230">
        <v>0</v>
      </c>
      <c r="E38" s="230">
        <v>0</v>
      </c>
      <c r="F38" s="230">
        <v>0</v>
      </c>
      <c r="G38" s="230">
        <v>0</v>
      </c>
      <c r="H38" s="230">
        <v>0</v>
      </c>
      <c r="I38" s="230">
        <v>0</v>
      </c>
      <c r="J38" s="230">
        <v>0</v>
      </c>
      <c r="K38" s="230">
        <v>0</v>
      </c>
      <c r="L38" s="230">
        <v>0</v>
      </c>
      <c r="M38" s="230">
        <v>0</v>
      </c>
      <c r="N38" s="230">
        <v>0</v>
      </c>
      <c r="O38" s="230">
        <f t="shared" si="0"/>
        <v>0</v>
      </c>
      <c r="P38" s="229">
        <f t="shared" si="1"/>
        <v>0</v>
      </c>
    </row>
    <row r="39" spans="1:16" ht="15">
      <c r="A39" s="209" t="s">
        <v>1434</v>
      </c>
      <c r="C39" s="230">
        <v>136321.78905403271</v>
      </c>
      <c r="D39" s="230">
        <v>140870.96995917513</v>
      </c>
      <c r="E39" s="230">
        <v>154473.51635124785</v>
      </c>
      <c r="F39" s="230">
        <v>149206.51406453623</v>
      </c>
      <c r="G39" s="230">
        <v>159838.51290870144</v>
      </c>
      <c r="H39" s="230">
        <v>162500.24416988611</v>
      </c>
      <c r="I39" s="230">
        <v>158722.30287223903</v>
      </c>
      <c r="J39" s="230">
        <v>169567.33791599949</v>
      </c>
      <c r="K39" s="230">
        <v>156723.06047855725</v>
      </c>
      <c r="L39" s="230">
        <v>149634.2854633441</v>
      </c>
      <c r="M39" s="230">
        <v>154314.84924638041</v>
      </c>
      <c r="N39" s="230">
        <v>154314.84924638041</v>
      </c>
      <c r="O39" s="230">
        <f t="shared" si="0"/>
        <v>1846488.23173048</v>
      </c>
      <c r="P39" s="229">
        <f t="shared" si="1"/>
        <v>3.7162373258137489E-2</v>
      </c>
    </row>
    <row r="40" spans="1:16" ht="15">
      <c r="A40" s="209" t="s">
        <v>1435</v>
      </c>
      <c r="C40" s="230">
        <v>0</v>
      </c>
      <c r="D40" s="230">
        <v>0</v>
      </c>
      <c r="E40" s="230">
        <v>0</v>
      </c>
      <c r="F40" s="230">
        <v>0</v>
      </c>
      <c r="G40" s="230">
        <v>0</v>
      </c>
      <c r="H40" s="230">
        <v>0</v>
      </c>
      <c r="I40" s="230">
        <v>0</v>
      </c>
      <c r="J40" s="230">
        <v>0</v>
      </c>
      <c r="K40" s="230">
        <v>0</v>
      </c>
      <c r="L40" s="230">
        <v>0</v>
      </c>
      <c r="M40" s="230">
        <v>0</v>
      </c>
      <c r="N40" s="230">
        <v>0</v>
      </c>
      <c r="O40" s="230">
        <f t="shared" si="0"/>
        <v>0</v>
      </c>
      <c r="P40" s="229">
        <f t="shared" si="1"/>
        <v>0</v>
      </c>
    </row>
    <row r="41" spans="1:16" ht="15">
      <c r="A41" s="209" t="s">
        <v>1436</v>
      </c>
      <c r="C41" s="232">
        <v>9709.6927588389663</v>
      </c>
      <c r="D41" s="232">
        <v>9295.62288931492</v>
      </c>
      <c r="E41" s="232">
        <v>10537.832497887057</v>
      </c>
      <c r="F41" s="232">
        <v>10589.235465181637</v>
      </c>
      <c r="G41" s="232">
        <v>11015.727430791399</v>
      </c>
      <c r="H41" s="232">
        <v>11015.727430791399</v>
      </c>
      <c r="I41" s="232">
        <v>10589.235465181637</v>
      </c>
      <c r="J41" s="232">
        <v>11442.219396401168</v>
      </c>
      <c r="K41" s="232">
        <v>11015.727430791399</v>
      </c>
      <c r="L41" s="232">
        <v>10589.235465181637</v>
      </c>
      <c r="M41" s="232">
        <v>11015.727430791399</v>
      </c>
      <c r="N41" s="232">
        <v>11015.727430791399</v>
      </c>
      <c r="O41" s="232">
        <f t="shared" si="0"/>
        <v>127831.71109194403</v>
      </c>
      <c r="P41" s="231">
        <f t="shared" si="1"/>
        <v>2.5727376325454009E-3</v>
      </c>
    </row>
    <row r="42" spans="1:16" ht="15">
      <c r="A42" s="209" t="s">
        <v>1437</v>
      </c>
      <c r="C42" s="230">
        <v>0</v>
      </c>
      <c r="D42" s="230">
        <v>0</v>
      </c>
      <c r="E42" s="230">
        <v>0</v>
      </c>
      <c r="F42" s="230">
        <v>0</v>
      </c>
      <c r="G42" s="230">
        <v>0</v>
      </c>
      <c r="H42" s="230">
        <v>0</v>
      </c>
      <c r="I42" s="230">
        <v>0</v>
      </c>
      <c r="J42" s="230">
        <v>0</v>
      </c>
      <c r="K42" s="230">
        <v>0</v>
      </c>
      <c r="L42" s="230">
        <v>0</v>
      </c>
      <c r="M42" s="230">
        <v>0</v>
      </c>
      <c r="N42" s="230">
        <v>0</v>
      </c>
      <c r="O42" s="230">
        <f t="shared" si="0"/>
        <v>0</v>
      </c>
      <c r="P42" s="229">
        <f t="shared" si="1"/>
        <v>0</v>
      </c>
    </row>
    <row r="43" spans="1:16" ht="15">
      <c r="A43" s="209" t="s">
        <v>1438</v>
      </c>
      <c r="C43" s="230">
        <v>0</v>
      </c>
      <c r="D43" s="230">
        <v>0</v>
      </c>
      <c r="E43" s="230">
        <v>0</v>
      </c>
      <c r="F43" s="230">
        <v>0</v>
      </c>
      <c r="G43" s="230">
        <v>0</v>
      </c>
      <c r="H43" s="230">
        <v>0</v>
      </c>
      <c r="I43" s="230">
        <v>0</v>
      </c>
      <c r="J43" s="230">
        <v>0</v>
      </c>
      <c r="K43" s="230">
        <v>0</v>
      </c>
      <c r="L43" s="230">
        <v>0</v>
      </c>
      <c r="M43" s="230">
        <v>0</v>
      </c>
      <c r="N43" s="230">
        <v>0</v>
      </c>
      <c r="O43" s="230">
        <f t="shared" ref="O43:O62" si="2">SUM(C43:N43)</f>
        <v>0</v>
      </c>
      <c r="P43" s="229">
        <f t="shared" ref="P43:P62" si="3">O43/$O$65</f>
        <v>0</v>
      </c>
    </row>
    <row r="44" spans="1:16" ht="15">
      <c r="A44" s="209" t="s">
        <v>1439</v>
      </c>
      <c r="C44" s="232">
        <v>454208.48219811468</v>
      </c>
      <c r="D44" s="232">
        <v>439037.87855852681</v>
      </c>
      <c r="E44" s="232">
        <v>484549.68947729055</v>
      </c>
      <c r="F44" s="232">
        <v>467645.17544804089</v>
      </c>
      <c r="G44" s="232">
        <v>483262.3574381225</v>
      </c>
      <c r="H44" s="232">
        <v>483262.3574381225</v>
      </c>
      <c r="I44" s="232">
        <v>467645.17544804089</v>
      </c>
      <c r="J44" s="232">
        <v>498879.53942820389</v>
      </c>
      <c r="K44" s="232">
        <v>486778.65463237674</v>
      </c>
      <c r="L44" s="232">
        <v>471001.64095164713</v>
      </c>
      <c r="M44" s="232">
        <v>486778.65463237674</v>
      </c>
      <c r="N44" s="232">
        <v>486778.65463237674</v>
      </c>
      <c r="O44" s="232">
        <f t="shared" si="2"/>
        <v>5709828.2602832401</v>
      </c>
      <c r="P44" s="231">
        <f t="shared" si="3"/>
        <v>0.1149158523743463</v>
      </c>
    </row>
    <row r="45" spans="1:16" ht="15">
      <c r="A45" s="209" t="s">
        <v>1440</v>
      </c>
      <c r="C45" s="230">
        <v>0</v>
      </c>
      <c r="D45" s="230">
        <v>0</v>
      </c>
      <c r="E45" s="230">
        <v>0</v>
      </c>
      <c r="F45" s="230">
        <v>0</v>
      </c>
      <c r="G45" s="230">
        <v>0</v>
      </c>
      <c r="H45" s="230">
        <v>0</v>
      </c>
      <c r="I45" s="230">
        <v>0</v>
      </c>
      <c r="J45" s="230">
        <v>0</v>
      </c>
      <c r="K45" s="230">
        <v>0</v>
      </c>
      <c r="L45" s="230">
        <v>0</v>
      </c>
      <c r="M45" s="230">
        <v>0</v>
      </c>
      <c r="N45" s="230">
        <v>0</v>
      </c>
      <c r="O45" s="230">
        <f t="shared" si="2"/>
        <v>0</v>
      </c>
      <c r="P45" s="229">
        <f t="shared" si="3"/>
        <v>0</v>
      </c>
    </row>
    <row r="46" spans="1:16" ht="15">
      <c r="A46" s="209" t="s">
        <v>1441</v>
      </c>
      <c r="C46" s="230">
        <v>242836.22456726211</v>
      </c>
      <c r="D46" s="230">
        <v>241264.83549121008</v>
      </c>
      <c r="E46" s="230">
        <v>265948.95840675576</v>
      </c>
      <c r="F46" s="230">
        <v>249551.83397760487</v>
      </c>
      <c r="G46" s="230">
        <v>257782.68245014615</v>
      </c>
      <c r="H46" s="230">
        <v>257782.68245014615</v>
      </c>
      <c r="I46" s="230">
        <v>249593.95131843467</v>
      </c>
      <c r="J46" s="230">
        <v>266059.65943883429</v>
      </c>
      <c r="K46" s="230">
        <v>257826.80537863445</v>
      </c>
      <c r="L46" s="230">
        <v>249512.26795605183</v>
      </c>
      <c r="M46" s="230">
        <v>257741.23233232863</v>
      </c>
      <c r="N46" s="230">
        <v>257741.23233232863</v>
      </c>
      <c r="O46" s="230">
        <f t="shared" si="2"/>
        <v>3053642.3660997381</v>
      </c>
      <c r="P46" s="229">
        <f t="shared" si="3"/>
        <v>6.1457525401886572E-2</v>
      </c>
    </row>
    <row r="47" spans="1:16" ht="15">
      <c r="A47" s="209" t="s">
        <v>1442</v>
      </c>
      <c r="C47" s="230">
        <v>0</v>
      </c>
      <c r="D47" s="230">
        <v>0</v>
      </c>
      <c r="E47" s="230">
        <v>0</v>
      </c>
      <c r="F47" s="230">
        <v>0</v>
      </c>
      <c r="G47" s="230">
        <v>0</v>
      </c>
      <c r="H47" s="230">
        <v>0</v>
      </c>
      <c r="I47" s="230">
        <v>0</v>
      </c>
      <c r="J47" s="230">
        <v>0</v>
      </c>
      <c r="K47" s="230">
        <v>0</v>
      </c>
      <c r="L47" s="230">
        <v>0</v>
      </c>
      <c r="M47" s="230">
        <v>0</v>
      </c>
      <c r="N47" s="230">
        <v>0</v>
      </c>
      <c r="O47" s="230">
        <f t="shared" si="2"/>
        <v>0</v>
      </c>
      <c r="P47" s="229">
        <f t="shared" si="3"/>
        <v>0</v>
      </c>
    </row>
    <row r="48" spans="1:16" ht="15">
      <c r="A48" s="209" t="s">
        <v>1443</v>
      </c>
      <c r="C48" s="230">
        <v>0</v>
      </c>
      <c r="D48" s="230">
        <v>0</v>
      </c>
      <c r="E48" s="230">
        <v>0</v>
      </c>
      <c r="F48" s="230">
        <v>0</v>
      </c>
      <c r="G48" s="230">
        <v>0</v>
      </c>
      <c r="H48" s="230">
        <v>0</v>
      </c>
      <c r="I48" s="230">
        <v>0</v>
      </c>
      <c r="J48" s="230">
        <v>0</v>
      </c>
      <c r="K48" s="230">
        <v>0</v>
      </c>
      <c r="L48" s="230">
        <v>0</v>
      </c>
      <c r="M48" s="230">
        <v>0</v>
      </c>
      <c r="N48" s="230">
        <v>0</v>
      </c>
      <c r="O48" s="230">
        <f t="shared" si="2"/>
        <v>0</v>
      </c>
      <c r="P48" s="229">
        <f t="shared" si="3"/>
        <v>0</v>
      </c>
    </row>
    <row r="49" spans="1:16" ht="15">
      <c r="A49" s="209" t="s">
        <v>1444</v>
      </c>
      <c r="C49" s="230">
        <v>44804.524782112152</v>
      </c>
      <c r="D49" s="230">
        <v>42993.335342806058</v>
      </c>
      <c r="E49" s="230">
        <v>48426.903660724347</v>
      </c>
      <c r="F49" s="230">
        <v>46148.660525575528</v>
      </c>
      <c r="G49" s="230">
        <v>48014.185648060811</v>
      </c>
      <c r="H49" s="230">
        <v>48014.185648060811</v>
      </c>
      <c r="I49" s="230">
        <v>46148.660525575528</v>
      </c>
      <c r="J49" s="230">
        <v>49879.710770546088</v>
      </c>
      <c r="K49" s="230">
        <v>48014.185648060811</v>
      </c>
      <c r="L49" s="230">
        <v>46148.660525575528</v>
      </c>
      <c r="M49" s="230">
        <v>48014.185648060811</v>
      </c>
      <c r="N49" s="230">
        <v>48014.185648060811</v>
      </c>
      <c r="O49" s="230">
        <f t="shared" si="2"/>
        <v>564621.38437321922</v>
      </c>
      <c r="P49" s="229">
        <f t="shared" si="3"/>
        <v>1.1363555031130356E-2</v>
      </c>
    </row>
    <row r="50" spans="1:16" ht="15">
      <c r="A50" s="209" t="s">
        <v>1445</v>
      </c>
      <c r="C50" s="230">
        <v>0</v>
      </c>
      <c r="D50" s="230">
        <v>0</v>
      </c>
      <c r="E50" s="230">
        <v>0</v>
      </c>
      <c r="F50" s="230">
        <v>0</v>
      </c>
      <c r="G50" s="230">
        <v>0</v>
      </c>
      <c r="H50" s="230">
        <v>0</v>
      </c>
      <c r="I50" s="230">
        <v>0</v>
      </c>
      <c r="J50" s="230">
        <v>0</v>
      </c>
      <c r="K50" s="230">
        <v>0</v>
      </c>
      <c r="L50" s="230">
        <v>0</v>
      </c>
      <c r="M50" s="230">
        <v>0</v>
      </c>
      <c r="N50" s="230">
        <v>0</v>
      </c>
      <c r="O50" s="230">
        <f t="shared" si="2"/>
        <v>0</v>
      </c>
      <c r="P50" s="229">
        <f t="shared" si="3"/>
        <v>0</v>
      </c>
    </row>
    <row r="51" spans="1:16" ht="15">
      <c r="A51" s="209" t="s">
        <v>1446</v>
      </c>
      <c r="C51" s="230">
        <v>15112.734525640515</v>
      </c>
      <c r="D51" s="230">
        <v>215951.95690036559</v>
      </c>
      <c r="E51" s="230">
        <v>251235.48499023783</v>
      </c>
      <c r="F51" s="230">
        <v>241313.27503603211</v>
      </c>
      <c r="G51" s="230">
        <v>249949.54640728812</v>
      </c>
      <c r="H51" s="230">
        <v>249949.54640728812</v>
      </c>
      <c r="I51" s="230">
        <v>241313.27503603211</v>
      </c>
      <c r="J51" s="230">
        <v>258585.81777854401</v>
      </c>
      <c r="K51" s="230">
        <v>249949.54640728812</v>
      </c>
      <c r="L51" s="230">
        <v>241313.27503603211</v>
      </c>
      <c r="M51" s="230">
        <v>249949.54640728812</v>
      </c>
      <c r="N51" s="230">
        <v>249949.54640728812</v>
      </c>
      <c r="O51" s="230">
        <f t="shared" si="2"/>
        <v>2714573.5513393246</v>
      </c>
      <c r="P51" s="229">
        <f t="shared" si="3"/>
        <v>5.4633435414314972E-2</v>
      </c>
    </row>
    <row r="52" spans="1:16" ht="15">
      <c r="A52" s="209" t="s">
        <v>1447</v>
      </c>
      <c r="C52" s="230">
        <v>0</v>
      </c>
      <c r="D52" s="230">
        <v>0</v>
      </c>
      <c r="E52" s="230">
        <v>0</v>
      </c>
      <c r="F52" s="230">
        <v>0</v>
      </c>
      <c r="G52" s="230">
        <v>0</v>
      </c>
      <c r="H52" s="230">
        <v>0</v>
      </c>
      <c r="I52" s="230">
        <v>0</v>
      </c>
      <c r="J52" s="230">
        <v>0</v>
      </c>
      <c r="K52" s="230">
        <v>0</v>
      </c>
      <c r="L52" s="230">
        <v>0</v>
      </c>
      <c r="M52" s="230">
        <v>0</v>
      </c>
      <c r="N52" s="230">
        <v>0</v>
      </c>
      <c r="O52" s="230">
        <f t="shared" si="2"/>
        <v>0</v>
      </c>
      <c r="P52" s="229">
        <f t="shared" si="3"/>
        <v>0</v>
      </c>
    </row>
    <row r="53" spans="1:16" ht="15">
      <c r="A53" s="209" t="s">
        <v>1448</v>
      </c>
      <c r="C53" s="230">
        <v>0</v>
      </c>
      <c r="D53" s="230">
        <v>0</v>
      </c>
      <c r="E53" s="230">
        <v>0</v>
      </c>
      <c r="F53" s="230">
        <v>0</v>
      </c>
      <c r="G53" s="230">
        <v>0</v>
      </c>
      <c r="H53" s="230">
        <v>0</v>
      </c>
      <c r="I53" s="230">
        <v>0</v>
      </c>
      <c r="J53" s="230">
        <v>0</v>
      </c>
      <c r="K53" s="230">
        <v>0</v>
      </c>
      <c r="L53" s="230">
        <v>0</v>
      </c>
      <c r="M53" s="230">
        <v>0</v>
      </c>
      <c r="N53" s="230">
        <v>0</v>
      </c>
      <c r="O53" s="230">
        <f t="shared" si="2"/>
        <v>0</v>
      </c>
      <c r="P53" s="229">
        <f t="shared" si="3"/>
        <v>0</v>
      </c>
    </row>
    <row r="54" spans="1:16" ht="15">
      <c r="A54" s="209" t="s">
        <v>1449</v>
      </c>
      <c r="C54" s="230">
        <v>252137.45430277952</v>
      </c>
      <c r="D54" s="230">
        <v>246972.65611794477</v>
      </c>
      <c r="E54" s="230">
        <v>262467.05067244923</v>
      </c>
      <c r="F54" s="230">
        <v>271378.7052128443</v>
      </c>
      <c r="G54" s="230">
        <v>276765.24347854685</v>
      </c>
      <c r="H54" s="230">
        <v>276765.24347854685</v>
      </c>
      <c r="I54" s="230">
        <v>271378.7052128443</v>
      </c>
      <c r="J54" s="230">
        <v>282151.78174424934</v>
      </c>
      <c r="K54" s="230">
        <v>276765.24347854685</v>
      </c>
      <c r="L54" s="230">
        <v>271782.87320113595</v>
      </c>
      <c r="M54" s="230">
        <v>277169.4114668385</v>
      </c>
      <c r="N54" s="230">
        <v>277169.4114668385</v>
      </c>
      <c r="O54" s="230">
        <f t="shared" si="2"/>
        <v>3242903.7798335645</v>
      </c>
      <c r="P54" s="229">
        <f t="shared" si="3"/>
        <v>6.5266595603188496E-2</v>
      </c>
    </row>
    <row r="55" spans="1:16" ht="15">
      <c r="A55" s="209" t="s">
        <v>1450</v>
      </c>
      <c r="C55" s="230">
        <v>0</v>
      </c>
      <c r="D55" s="230">
        <v>0</v>
      </c>
      <c r="E55" s="230">
        <v>0</v>
      </c>
      <c r="F55" s="230">
        <v>0</v>
      </c>
      <c r="G55" s="230">
        <v>0</v>
      </c>
      <c r="H55" s="230">
        <v>0</v>
      </c>
      <c r="I55" s="230">
        <v>0</v>
      </c>
      <c r="J55" s="230">
        <v>0</v>
      </c>
      <c r="K55" s="230">
        <v>0</v>
      </c>
      <c r="L55" s="230">
        <v>0</v>
      </c>
      <c r="M55" s="230">
        <v>0</v>
      </c>
      <c r="N55" s="230">
        <v>0</v>
      </c>
      <c r="O55" s="230">
        <f t="shared" si="2"/>
        <v>0</v>
      </c>
      <c r="P55" s="229">
        <f t="shared" si="3"/>
        <v>0</v>
      </c>
    </row>
    <row r="56" spans="1:16" ht="15">
      <c r="A56" s="209" t="s">
        <v>1451</v>
      </c>
      <c r="C56" s="230">
        <v>0</v>
      </c>
      <c r="D56" s="230">
        <v>0</v>
      </c>
      <c r="E56" s="230">
        <v>0</v>
      </c>
      <c r="F56" s="230">
        <v>0</v>
      </c>
      <c r="G56" s="230">
        <v>0</v>
      </c>
      <c r="H56" s="230">
        <v>0</v>
      </c>
      <c r="I56" s="230">
        <v>0</v>
      </c>
      <c r="J56" s="230">
        <v>0</v>
      </c>
      <c r="K56" s="230">
        <v>0</v>
      </c>
      <c r="L56" s="230">
        <v>0</v>
      </c>
      <c r="M56" s="230">
        <v>0</v>
      </c>
      <c r="N56" s="230">
        <v>0</v>
      </c>
      <c r="O56" s="230">
        <f t="shared" si="2"/>
        <v>0</v>
      </c>
      <c r="P56" s="229">
        <f t="shared" si="3"/>
        <v>0</v>
      </c>
    </row>
    <row r="57" spans="1:16" ht="15">
      <c r="A57" s="209" t="s">
        <v>1452</v>
      </c>
      <c r="C57" s="230">
        <v>40989.362803868957</v>
      </c>
      <c r="D57" s="230">
        <v>39375.139028022793</v>
      </c>
      <c r="E57" s="230">
        <v>44217.810355561291</v>
      </c>
      <c r="F57" s="230">
        <v>45565.394630516821</v>
      </c>
      <c r="G57" s="230">
        <v>47228.045119638395</v>
      </c>
      <c r="H57" s="230">
        <v>49572.663397715092</v>
      </c>
      <c r="I57" s="230">
        <v>47803.439350499117</v>
      </c>
      <c r="J57" s="230">
        <v>51341.887444931024</v>
      </c>
      <c r="K57" s="230">
        <v>47228.045119638395</v>
      </c>
      <c r="L57" s="230">
        <v>45565.394630516821</v>
      </c>
      <c r="M57" s="230">
        <v>47228.045119638395</v>
      </c>
      <c r="N57" s="230">
        <v>47228.045119638395</v>
      </c>
      <c r="O57" s="230">
        <f t="shared" si="2"/>
        <v>553343.27212018543</v>
      </c>
      <c r="P57" s="229">
        <f t="shared" si="3"/>
        <v>1.1136572042562036E-2</v>
      </c>
    </row>
    <row r="58" spans="1:16" ht="15">
      <c r="A58" s="209" t="s">
        <v>1453</v>
      </c>
      <c r="C58" s="230">
        <v>0</v>
      </c>
      <c r="D58" s="230">
        <v>0</v>
      </c>
      <c r="E58" s="230">
        <v>0</v>
      </c>
      <c r="F58" s="230">
        <v>0</v>
      </c>
      <c r="G58" s="230">
        <v>0</v>
      </c>
      <c r="H58" s="230">
        <v>0</v>
      </c>
      <c r="I58" s="230">
        <v>0</v>
      </c>
      <c r="J58" s="230">
        <v>0</v>
      </c>
      <c r="K58" s="230">
        <v>0</v>
      </c>
      <c r="L58" s="230">
        <v>0</v>
      </c>
      <c r="M58" s="230">
        <v>0</v>
      </c>
      <c r="N58" s="230">
        <v>0</v>
      </c>
      <c r="O58" s="230">
        <f t="shared" si="2"/>
        <v>0</v>
      </c>
      <c r="P58" s="229">
        <f t="shared" si="3"/>
        <v>0</v>
      </c>
    </row>
    <row r="59" spans="1:16" ht="15">
      <c r="A59" s="209" t="s">
        <v>1454</v>
      </c>
      <c r="C59" s="230">
        <v>0</v>
      </c>
      <c r="D59" s="230">
        <v>0</v>
      </c>
      <c r="E59" s="230">
        <v>0</v>
      </c>
      <c r="F59" s="230">
        <v>0</v>
      </c>
      <c r="G59" s="230">
        <v>0</v>
      </c>
      <c r="H59" s="230">
        <v>0</v>
      </c>
      <c r="I59" s="230">
        <v>0</v>
      </c>
      <c r="J59" s="230">
        <v>0</v>
      </c>
      <c r="K59" s="230">
        <v>0</v>
      </c>
      <c r="L59" s="230">
        <v>0</v>
      </c>
      <c r="M59" s="230">
        <v>0</v>
      </c>
      <c r="N59" s="230">
        <v>0</v>
      </c>
      <c r="O59" s="230">
        <f t="shared" si="2"/>
        <v>0</v>
      </c>
      <c r="P59" s="229">
        <f t="shared" si="3"/>
        <v>0</v>
      </c>
    </row>
    <row r="60" spans="1:16" ht="15">
      <c r="A60" s="209" t="s">
        <v>1455</v>
      </c>
      <c r="C60" s="230">
        <v>0</v>
      </c>
      <c r="D60" s="230">
        <v>0</v>
      </c>
      <c r="E60" s="230">
        <v>0</v>
      </c>
      <c r="F60" s="230">
        <v>0</v>
      </c>
      <c r="G60" s="230">
        <v>0</v>
      </c>
      <c r="H60" s="230">
        <v>0</v>
      </c>
      <c r="I60" s="230">
        <v>0</v>
      </c>
      <c r="J60" s="230">
        <v>0</v>
      </c>
      <c r="K60" s="230">
        <v>0</v>
      </c>
      <c r="L60" s="230">
        <v>0</v>
      </c>
      <c r="M60" s="230">
        <v>0</v>
      </c>
      <c r="N60" s="230">
        <v>0</v>
      </c>
      <c r="O60" s="230">
        <f t="shared" si="2"/>
        <v>0</v>
      </c>
      <c r="P60" s="229">
        <f t="shared" si="3"/>
        <v>0</v>
      </c>
    </row>
    <row r="61" spans="1:16" ht="15">
      <c r="A61" s="209" t="s">
        <v>1456</v>
      </c>
      <c r="C61" s="230">
        <v>0</v>
      </c>
      <c r="D61" s="230">
        <v>0</v>
      </c>
      <c r="E61" s="230">
        <v>0</v>
      </c>
      <c r="F61" s="230">
        <v>0</v>
      </c>
      <c r="G61" s="230">
        <v>0</v>
      </c>
      <c r="H61" s="230">
        <v>0</v>
      </c>
      <c r="I61" s="230">
        <v>0</v>
      </c>
      <c r="J61" s="230">
        <v>0</v>
      </c>
      <c r="K61" s="230">
        <v>0</v>
      </c>
      <c r="L61" s="230">
        <v>0</v>
      </c>
      <c r="M61" s="230">
        <v>0</v>
      </c>
      <c r="N61" s="230">
        <v>0</v>
      </c>
      <c r="O61" s="230">
        <f t="shared" si="2"/>
        <v>0</v>
      </c>
      <c r="P61" s="229">
        <f t="shared" si="3"/>
        <v>0</v>
      </c>
    </row>
    <row r="62" spans="1:16" ht="15">
      <c r="A62" s="209" t="s">
        <v>1651</v>
      </c>
      <c r="C62" s="224">
        <v>12753.419166666668</v>
      </c>
      <c r="D62" s="224">
        <v>12779.724141666667</v>
      </c>
      <c r="E62" s="224">
        <v>13848.616941666667</v>
      </c>
      <c r="F62" s="224">
        <v>13136.021741666666</v>
      </c>
      <c r="G62" s="224">
        <v>13492.319341666667</v>
      </c>
      <c r="H62" s="224">
        <v>13492.319341666667</v>
      </c>
      <c r="I62" s="224">
        <v>13136.021741666666</v>
      </c>
      <c r="J62" s="224">
        <v>13848.616941666667</v>
      </c>
      <c r="K62" s="224">
        <v>13492.319341666667</v>
      </c>
      <c r="L62" s="224">
        <v>13136.021741666666</v>
      </c>
      <c r="M62" s="224">
        <v>13492.319341666667</v>
      </c>
      <c r="N62" s="224">
        <v>13492.319341666667</v>
      </c>
      <c r="O62" s="224">
        <f t="shared" si="2"/>
        <v>160100.03912500001</v>
      </c>
      <c r="P62" s="229">
        <f t="shared" si="3"/>
        <v>3.2221691480967454E-3</v>
      </c>
    </row>
    <row r="63" spans="1:16" ht="15"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</row>
    <row r="64" spans="1:16" ht="15"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</row>
    <row r="65" spans="1:16" ht="12.75" thickBot="1">
      <c r="A65" s="209" t="s">
        <v>566</v>
      </c>
      <c r="C65" s="228">
        <f t="shared" ref="C65:O65" si="4">SUM(C11:C62)</f>
        <v>3758977.4068572964</v>
      </c>
      <c r="D65" s="228">
        <f t="shared" si="4"/>
        <v>3878914.1465697181</v>
      </c>
      <c r="E65" s="228">
        <f t="shared" si="4"/>
        <v>4205490.1220681695</v>
      </c>
      <c r="F65" s="228">
        <f t="shared" si="4"/>
        <v>4102393.9085007003</v>
      </c>
      <c r="G65" s="228">
        <f t="shared" si="4"/>
        <v>4234513.6872831071</v>
      </c>
      <c r="H65" s="228">
        <f t="shared" si="4"/>
        <v>4246747.400385797</v>
      </c>
      <c r="I65" s="228">
        <f t="shared" si="4"/>
        <v>4139120.3748904183</v>
      </c>
      <c r="J65" s="228">
        <f t="shared" si="4"/>
        <v>4358552.2748040818</v>
      </c>
      <c r="K65" s="228">
        <f t="shared" si="4"/>
        <v>4219138.634921845</v>
      </c>
      <c r="L65" s="228">
        <f t="shared" si="4"/>
        <v>4109091.4543707641</v>
      </c>
      <c r="M65" s="228">
        <f t="shared" si="4"/>
        <v>4217049.0186316539</v>
      </c>
      <c r="N65" s="228">
        <f t="shared" si="4"/>
        <v>4217049.0186316539</v>
      </c>
      <c r="O65" s="228">
        <f t="shared" si="4"/>
        <v>49687037.447915204</v>
      </c>
      <c r="P65" s="227">
        <f>SUM(P11:P61)</f>
        <v>0.99677783085190319</v>
      </c>
    </row>
    <row r="66" spans="1:16" ht="12.75" thickTop="1"/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2FFF9-295A-48F5-9325-DCA13CFA7C10}">
  <dimension ref="A1:T49"/>
  <sheetViews>
    <sheetView showGridLines="0" workbookViewId="0">
      <selection activeCell="N7" sqref="N7"/>
    </sheetView>
  </sheetViews>
  <sheetFormatPr defaultRowHeight="15"/>
  <cols>
    <col min="1" max="1" width="3" customWidth="1"/>
    <col min="2" max="2" width="21.140625" bestFit="1" customWidth="1"/>
    <col min="3" max="3" width="15.42578125" customWidth="1"/>
    <col min="4" max="4" width="2.42578125" style="40" customWidth="1"/>
    <col min="5" max="5" width="11.5703125" customWidth="1"/>
    <col min="6" max="6" width="3.28515625" customWidth="1"/>
    <col min="7" max="7" width="34.140625" customWidth="1"/>
    <col min="8" max="8" width="8.7109375" customWidth="1"/>
    <col min="9" max="9" width="1.5703125" customWidth="1"/>
    <col min="10" max="10" width="12.85546875" bestFit="1" customWidth="1"/>
    <col min="11" max="11" width="1.5703125" customWidth="1"/>
    <col min="12" max="12" width="11.42578125" bestFit="1" customWidth="1"/>
    <col min="13" max="13" width="1.5703125" customWidth="1"/>
    <col min="14" max="14" width="21.42578125" customWidth="1"/>
    <col min="16" max="16" width="10.140625" bestFit="1" customWidth="1"/>
    <col min="17" max="17" width="19.42578125" bestFit="1" customWidth="1"/>
    <col min="18" max="18" width="11.42578125" bestFit="1" customWidth="1"/>
    <col min="19" max="19" width="11.42578125" customWidth="1"/>
    <col min="20" max="20" width="38.140625" bestFit="1" customWidth="1"/>
    <col min="21" max="21" width="1.5703125" customWidth="1"/>
    <col min="25" max="25" width="19.42578125" bestFit="1" customWidth="1"/>
    <col min="26" max="26" width="11.42578125" bestFit="1" customWidth="1"/>
    <col min="27" max="27" width="10.42578125" bestFit="1" customWidth="1"/>
    <col min="28" max="28" width="39.85546875" bestFit="1" customWidth="1"/>
  </cols>
  <sheetData>
    <row r="1" spans="1:20" ht="23.25">
      <c r="A1" s="73" t="s">
        <v>8</v>
      </c>
    </row>
    <row r="2" spans="1:20" ht="23.25">
      <c r="A2" s="73" t="s">
        <v>1380</v>
      </c>
    </row>
    <row r="6" spans="1:20">
      <c r="B6" s="8" t="s">
        <v>1381</v>
      </c>
      <c r="C6" s="74" t="s">
        <v>422</v>
      </c>
      <c r="D6" s="197"/>
      <c r="E6" s="74" t="s">
        <v>679</v>
      </c>
      <c r="F6" s="74"/>
      <c r="G6" s="74" t="s">
        <v>11</v>
      </c>
      <c r="I6" s="74"/>
      <c r="K6" s="74"/>
    </row>
    <row r="7" spans="1:20">
      <c r="B7" s="74"/>
      <c r="C7" s="74"/>
      <c r="D7" s="197"/>
      <c r="E7" s="74"/>
      <c r="F7" s="74"/>
      <c r="G7" s="74"/>
      <c r="I7" s="74"/>
      <c r="K7" s="74"/>
    </row>
    <row r="8" spans="1:20">
      <c r="B8" s="74" t="s">
        <v>1382</v>
      </c>
      <c r="C8" s="74"/>
      <c r="D8" s="197"/>
      <c r="E8" s="74"/>
      <c r="F8" s="74"/>
      <c r="G8" s="74"/>
      <c r="I8" s="74"/>
      <c r="K8" s="74"/>
    </row>
    <row r="9" spans="1:20">
      <c r="B9" t="s">
        <v>1383</v>
      </c>
      <c r="C9" s="36">
        <v>4</v>
      </c>
      <c r="E9" s="66">
        <f t="shared" ref="E9:E26" si="0">C9/$C$27</f>
        <v>7.677543186180422E-3</v>
      </c>
      <c r="F9" s="66"/>
      <c r="G9" s="79" t="s">
        <v>29</v>
      </c>
      <c r="I9" s="66"/>
      <c r="K9" s="66"/>
    </row>
    <row r="10" spans="1:20">
      <c r="B10" t="s">
        <v>1384</v>
      </c>
      <c r="C10" s="36">
        <v>8</v>
      </c>
      <c r="E10" s="66">
        <f t="shared" si="0"/>
        <v>1.5355086372360844E-2</v>
      </c>
      <c r="F10" s="66"/>
      <c r="G10" s="79" t="s">
        <v>24</v>
      </c>
      <c r="I10" s="66"/>
      <c r="K10" s="66"/>
    </row>
    <row r="11" spans="1:20">
      <c r="B11" t="s">
        <v>1385</v>
      </c>
      <c r="C11" s="36">
        <v>90</v>
      </c>
      <c r="E11" s="66">
        <f t="shared" si="0"/>
        <v>0.17274472168905949</v>
      </c>
      <c r="F11" s="66"/>
      <c r="G11" s="79" t="s">
        <v>16</v>
      </c>
      <c r="I11" s="66"/>
      <c r="K11" s="66"/>
    </row>
    <row r="12" spans="1:20">
      <c r="B12" t="s">
        <v>1386</v>
      </c>
      <c r="C12" s="36">
        <v>30</v>
      </c>
      <c r="E12" s="66">
        <f t="shared" si="0"/>
        <v>5.7581573896353169E-2</v>
      </c>
      <c r="F12" s="66"/>
      <c r="G12" s="79" t="s">
        <v>22</v>
      </c>
      <c r="I12" s="66"/>
      <c r="K12" s="66"/>
    </row>
    <row r="13" spans="1:20">
      <c r="B13" t="s">
        <v>1387</v>
      </c>
      <c r="C13" s="36">
        <v>37</v>
      </c>
      <c r="E13" s="66">
        <f t="shared" si="0"/>
        <v>7.1017274472168906E-2</v>
      </c>
      <c r="F13" s="66"/>
      <c r="G13" s="79" t="s">
        <v>12</v>
      </c>
      <c r="I13" s="66"/>
      <c r="K13" s="66"/>
    </row>
    <row r="14" spans="1:20">
      <c r="B14" t="s">
        <v>1388</v>
      </c>
      <c r="C14" s="36">
        <v>16</v>
      </c>
      <c r="E14" s="66">
        <f t="shared" si="0"/>
        <v>3.0710172744721688E-2</v>
      </c>
      <c r="F14" s="66"/>
      <c r="G14" s="79" t="s">
        <v>13</v>
      </c>
      <c r="I14" s="66"/>
      <c r="K14" s="66"/>
    </row>
    <row r="15" spans="1:20">
      <c r="B15" t="s">
        <v>1389</v>
      </c>
      <c r="C15" s="36">
        <v>15</v>
      </c>
      <c r="E15" s="66">
        <f t="shared" si="0"/>
        <v>2.8790786948176585E-2</v>
      </c>
      <c r="F15" s="66"/>
      <c r="G15" s="79" t="s">
        <v>20</v>
      </c>
      <c r="I15" s="66"/>
      <c r="K15" s="66"/>
      <c r="P15" s="2"/>
      <c r="Q15" s="2"/>
      <c r="T15" s="2"/>
    </row>
    <row r="16" spans="1:20">
      <c r="B16" t="s">
        <v>1390</v>
      </c>
      <c r="C16" s="36">
        <v>49</v>
      </c>
      <c r="E16" s="66">
        <f t="shared" si="0"/>
        <v>9.4049904030710174E-2</v>
      </c>
      <c r="F16" s="66"/>
      <c r="G16" s="79" t="s">
        <v>21</v>
      </c>
      <c r="I16" s="66"/>
      <c r="K16" s="66"/>
      <c r="P16" s="2"/>
      <c r="Q16" s="2"/>
      <c r="R16" s="2"/>
      <c r="S16" s="9"/>
      <c r="T16" s="2"/>
    </row>
    <row r="17" spans="2:20">
      <c r="B17" t="s">
        <v>1391</v>
      </c>
      <c r="C17" s="36">
        <v>10</v>
      </c>
      <c r="E17" s="66">
        <f t="shared" si="0"/>
        <v>1.9193857965451054E-2</v>
      </c>
      <c r="F17" s="66"/>
      <c r="G17" s="79" t="s">
        <v>17</v>
      </c>
      <c r="I17" s="66"/>
      <c r="K17" s="66"/>
      <c r="P17" s="2"/>
      <c r="Q17" s="2"/>
      <c r="R17" s="2"/>
      <c r="S17" s="9"/>
      <c r="T17" s="2"/>
    </row>
    <row r="18" spans="2:20">
      <c r="B18" t="s">
        <v>1392</v>
      </c>
      <c r="C18" s="36">
        <v>100</v>
      </c>
      <c r="E18" s="66">
        <f t="shared" si="0"/>
        <v>0.19193857965451055</v>
      </c>
      <c r="F18" s="66"/>
      <c r="G18" s="79" t="s">
        <v>14</v>
      </c>
      <c r="I18" s="66"/>
      <c r="K18" s="66"/>
      <c r="P18" s="2"/>
      <c r="Q18" s="2"/>
      <c r="R18" s="2"/>
      <c r="S18" s="9"/>
      <c r="T18" s="2"/>
    </row>
    <row r="19" spans="2:20">
      <c r="B19" t="s">
        <v>1393</v>
      </c>
      <c r="C19" s="36">
        <v>2</v>
      </c>
      <c r="E19" s="66">
        <f t="shared" si="0"/>
        <v>3.838771593090211E-3</v>
      </c>
      <c r="F19" s="66"/>
      <c r="G19" s="79" t="s">
        <v>27</v>
      </c>
      <c r="I19" s="66"/>
      <c r="K19" s="66"/>
      <c r="P19" s="2"/>
      <c r="Q19" s="2"/>
      <c r="R19" s="2"/>
      <c r="S19" s="9"/>
      <c r="T19" s="2"/>
    </row>
    <row r="20" spans="2:20">
      <c r="B20" t="s">
        <v>1394</v>
      </c>
      <c r="C20" s="36">
        <v>43</v>
      </c>
      <c r="E20" s="66">
        <f t="shared" si="0"/>
        <v>8.253358925143954E-2</v>
      </c>
      <c r="F20" s="66"/>
      <c r="G20" s="79" t="s">
        <v>25</v>
      </c>
      <c r="I20" s="66"/>
      <c r="K20" s="66"/>
      <c r="P20" s="2"/>
      <c r="Q20" s="2"/>
      <c r="R20" s="2"/>
      <c r="S20" s="9"/>
      <c r="T20" s="2"/>
    </row>
    <row r="21" spans="2:20">
      <c r="B21" t="s">
        <v>1395</v>
      </c>
      <c r="C21" s="36">
        <v>11</v>
      </c>
      <c r="E21" s="66">
        <f t="shared" si="0"/>
        <v>2.1113243761996161E-2</v>
      </c>
      <c r="F21" s="66"/>
      <c r="G21" s="79" t="s">
        <v>18</v>
      </c>
      <c r="I21" s="66"/>
      <c r="K21" s="66"/>
      <c r="P21" s="2"/>
      <c r="Q21" s="2"/>
      <c r="R21" s="2"/>
      <c r="S21" s="9"/>
      <c r="T21" s="2"/>
    </row>
    <row r="22" spans="2:20">
      <c r="B22" t="s">
        <v>1396</v>
      </c>
      <c r="C22" s="36">
        <v>30</v>
      </c>
      <c r="E22" s="66">
        <f t="shared" si="0"/>
        <v>5.7581573896353169E-2</v>
      </c>
      <c r="F22" s="66"/>
      <c r="G22" s="79" t="s">
        <v>23</v>
      </c>
      <c r="I22" s="66"/>
      <c r="K22" s="66"/>
      <c r="P22" s="2"/>
      <c r="Q22" s="2"/>
      <c r="R22" s="2"/>
      <c r="S22" s="9"/>
      <c r="T22" s="2"/>
    </row>
    <row r="23" spans="2:20">
      <c r="B23" t="s">
        <v>1397</v>
      </c>
      <c r="C23" s="36">
        <v>44</v>
      </c>
      <c r="E23" s="66">
        <f t="shared" si="0"/>
        <v>8.4452975047984644E-2</v>
      </c>
      <c r="F23" s="66"/>
      <c r="G23" s="79" t="s">
        <v>26</v>
      </c>
      <c r="I23" s="66"/>
      <c r="K23" s="66"/>
      <c r="P23" s="2"/>
      <c r="Q23" s="2"/>
      <c r="R23" s="2"/>
      <c r="S23" s="9"/>
      <c r="T23" s="2"/>
    </row>
    <row r="24" spans="2:20">
      <c r="B24" t="s">
        <v>1398</v>
      </c>
      <c r="C24" s="36">
        <v>11</v>
      </c>
      <c r="E24" s="66">
        <f t="shared" si="0"/>
        <v>2.1113243761996161E-2</v>
      </c>
      <c r="F24" s="66"/>
      <c r="G24" s="79" t="s">
        <v>19</v>
      </c>
      <c r="I24" s="66"/>
      <c r="K24" s="66"/>
      <c r="P24" s="2"/>
      <c r="Q24" s="2"/>
      <c r="R24" s="2"/>
      <c r="S24" s="9"/>
      <c r="T24" s="2"/>
    </row>
    <row r="25" spans="2:20">
      <c r="B25" s="75" t="s">
        <v>475</v>
      </c>
      <c r="C25" s="36">
        <v>19</v>
      </c>
      <c r="E25" s="66">
        <f t="shared" si="0"/>
        <v>3.6468330134357005E-2</v>
      </c>
      <c r="F25" s="66"/>
      <c r="G25" s="79" t="s">
        <v>298</v>
      </c>
      <c r="I25" s="66"/>
      <c r="K25" s="66"/>
      <c r="P25" s="2"/>
      <c r="Q25" s="2"/>
      <c r="R25" s="2"/>
      <c r="S25" s="9"/>
      <c r="T25" s="2"/>
    </row>
    <row r="26" spans="2:20">
      <c r="B26" s="75" t="s">
        <v>540</v>
      </c>
      <c r="C26">
        <v>2</v>
      </c>
      <c r="E26" s="66">
        <f t="shared" si="0"/>
        <v>3.838771593090211E-3</v>
      </c>
      <c r="F26" s="66"/>
      <c r="G26" s="79" t="s">
        <v>294</v>
      </c>
      <c r="I26" s="66"/>
      <c r="K26" s="66"/>
      <c r="P26" s="2"/>
      <c r="Q26" s="2"/>
      <c r="R26" s="2"/>
      <c r="S26" s="9"/>
      <c r="T26" s="2"/>
    </row>
    <row r="27" spans="2:20">
      <c r="C27" s="76">
        <f>SUM(C9:C26)</f>
        <v>521</v>
      </c>
      <c r="E27" s="77">
        <f>SUM(E9:E26)</f>
        <v>1.0000000000000002</v>
      </c>
      <c r="F27" s="78"/>
      <c r="I27" s="78"/>
      <c r="K27" s="78"/>
      <c r="P27" s="2"/>
      <c r="Q27" s="2"/>
      <c r="T27" s="2"/>
    </row>
    <row r="29" spans="2:20">
      <c r="B29" s="62" t="s">
        <v>1399</v>
      </c>
      <c r="C29" s="74"/>
      <c r="D29" s="197"/>
      <c r="E29" s="74"/>
      <c r="F29" s="74"/>
      <c r="G29" s="74"/>
    </row>
    <row r="30" spans="2:20">
      <c r="B30" t="s">
        <v>1400</v>
      </c>
      <c r="C30">
        <v>32</v>
      </c>
      <c r="E30" s="64">
        <f>C30/$C$33</f>
        <v>0.4</v>
      </c>
      <c r="F30" s="64"/>
      <c r="G30" t="s">
        <v>79</v>
      </c>
    </row>
    <row r="31" spans="2:20">
      <c r="B31" t="s">
        <v>1401</v>
      </c>
      <c r="C31">
        <v>42</v>
      </c>
      <c r="E31" s="64">
        <f>C31/$C$33</f>
        <v>0.52500000000000002</v>
      </c>
      <c r="F31" s="64"/>
      <c r="G31" t="s">
        <v>54</v>
      </c>
    </row>
    <row r="32" spans="2:20">
      <c r="B32" t="s">
        <v>1402</v>
      </c>
      <c r="C32">
        <v>6</v>
      </c>
      <c r="E32" s="64">
        <f>C32/$C$33</f>
        <v>7.4999999999999997E-2</v>
      </c>
      <c r="F32" s="64"/>
      <c r="G32" t="s">
        <v>89</v>
      </c>
    </row>
    <row r="33" spans="2:8">
      <c r="C33" s="76">
        <f>SUM(C30:C32)</f>
        <v>80</v>
      </c>
      <c r="E33" s="67">
        <f>SUM(E30:E32)</f>
        <v>1</v>
      </c>
      <c r="F33" s="194"/>
    </row>
    <row r="35" spans="2:8">
      <c r="B35" s="154" t="s">
        <v>1403</v>
      </c>
      <c r="C35" s="1" t="s">
        <v>422</v>
      </c>
      <c r="D35" s="198"/>
      <c r="E35" s="1" t="s">
        <v>679</v>
      </c>
      <c r="F35" s="1"/>
      <c r="G35" s="1" t="s">
        <v>11</v>
      </c>
    </row>
    <row r="36" spans="2:8">
      <c r="B36" s="2"/>
      <c r="C36" s="2">
        <v>4</v>
      </c>
      <c r="D36" s="46"/>
      <c r="E36" s="9">
        <f>C36/$C$41</f>
        <v>7.0175438596491224E-2</v>
      </c>
      <c r="F36" s="9"/>
      <c r="G36" s="2" t="s">
        <v>670</v>
      </c>
    </row>
    <row r="37" spans="2:8">
      <c r="B37" s="2"/>
      <c r="C37" s="2">
        <v>11</v>
      </c>
      <c r="D37" s="46"/>
      <c r="E37" s="9">
        <f>C37/$C$41</f>
        <v>0.19298245614035087</v>
      </c>
      <c r="F37" s="9"/>
      <c r="G37" s="2" t="s">
        <v>671</v>
      </c>
    </row>
    <row r="38" spans="2:8">
      <c r="B38" s="2"/>
      <c r="C38" s="2">
        <v>1</v>
      </c>
      <c r="D38" s="46"/>
      <c r="E38" s="9">
        <f>C38/$C$41</f>
        <v>1.7543859649122806E-2</v>
      </c>
      <c r="F38" s="9"/>
      <c r="G38" s="2" t="s">
        <v>672</v>
      </c>
    </row>
    <row r="39" spans="2:8">
      <c r="B39" s="2"/>
      <c r="C39" s="2">
        <v>1</v>
      </c>
      <c r="D39" s="46"/>
      <c r="E39" s="9">
        <f>C39/$C$41</f>
        <v>1.7543859649122806E-2</v>
      </c>
      <c r="F39" s="9"/>
      <c r="G39" s="2" t="s">
        <v>673</v>
      </c>
    </row>
    <row r="40" spans="2:8">
      <c r="B40" s="2"/>
      <c r="C40" s="2">
        <v>40</v>
      </c>
      <c r="D40" s="46"/>
      <c r="E40" s="9">
        <f>C40/$C$41</f>
        <v>0.70175438596491224</v>
      </c>
      <c r="F40" s="9"/>
      <c r="G40" s="2" t="s">
        <v>174</v>
      </c>
    </row>
    <row r="41" spans="2:8">
      <c r="C41" s="80">
        <f>SUM(C36:C40)</f>
        <v>57</v>
      </c>
      <c r="D41" s="46"/>
      <c r="E41" s="82">
        <f>SUM(E36:E40)</f>
        <v>1</v>
      </c>
      <c r="F41" s="195"/>
    </row>
    <row r="43" spans="2:8">
      <c r="B43" s="8"/>
      <c r="C43" s="192"/>
      <c r="D43" s="199"/>
      <c r="E43" s="192"/>
      <c r="F43" s="192"/>
      <c r="G43" s="192"/>
      <c r="H43" s="193"/>
    </row>
    <row r="44" spans="2:8">
      <c r="C44">
        <v>16</v>
      </c>
      <c r="E44" s="64">
        <f>C44/$C$49</f>
        <v>0.45714285714285713</v>
      </c>
      <c r="F44" s="64"/>
      <c r="G44" t="s">
        <v>674</v>
      </c>
    </row>
    <row r="45" spans="2:8">
      <c r="C45">
        <v>11</v>
      </c>
      <c r="E45" s="64">
        <f>C45/$C$49</f>
        <v>0.31428571428571428</v>
      </c>
      <c r="F45" s="64"/>
      <c r="G45" t="s">
        <v>675</v>
      </c>
    </row>
    <row r="46" spans="2:8">
      <c r="C46">
        <v>1</v>
      </c>
      <c r="E46" s="64">
        <f>C46/$C$49</f>
        <v>2.8571428571428571E-2</v>
      </c>
      <c r="F46" s="64"/>
      <c r="G46" t="s">
        <v>129</v>
      </c>
    </row>
    <row r="47" spans="2:8">
      <c r="C47">
        <v>5</v>
      </c>
      <c r="E47" s="64">
        <f>C47/$C$49</f>
        <v>0.14285714285714285</v>
      </c>
      <c r="F47" s="64"/>
      <c r="G47" t="s">
        <v>673</v>
      </c>
    </row>
    <row r="48" spans="2:8">
      <c r="C48">
        <v>2</v>
      </c>
      <c r="E48" s="64">
        <f>C48/$C$49</f>
        <v>5.7142857142857141E-2</v>
      </c>
      <c r="F48" s="64"/>
      <c r="G48" t="s">
        <v>168</v>
      </c>
    </row>
    <row r="49" spans="3:6">
      <c r="C49" s="76">
        <f>SUM(C44:C48)</f>
        <v>35</v>
      </c>
      <c r="E49" s="81">
        <f>SUM(E44:E48)</f>
        <v>1</v>
      </c>
      <c r="F49" s="196"/>
    </row>
  </sheetData>
  <sortState xmlns:xlrd2="http://schemas.microsoft.com/office/spreadsheetml/2017/richdata2" ref="X9:AB21">
    <sortCondition ref="X9:X21"/>
  </sortState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8458-309F-4086-924E-4FF32C83C47A}">
  <dimension ref="A1:E54"/>
  <sheetViews>
    <sheetView showGridLines="0" workbookViewId="0">
      <selection activeCell="K33" sqref="K33"/>
    </sheetView>
  </sheetViews>
  <sheetFormatPr defaultRowHeight="15"/>
  <cols>
    <col min="1" max="1" width="18.140625" bestFit="1" customWidth="1"/>
    <col min="2" max="2" width="11.140625" customWidth="1"/>
    <col min="3" max="3" width="11.42578125" bestFit="1" customWidth="1"/>
    <col min="5" max="5" width="33.85546875" bestFit="1" customWidth="1"/>
  </cols>
  <sheetData>
    <row r="1" spans="1:5">
      <c r="B1" s="162" t="s">
        <v>612</v>
      </c>
    </row>
    <row r="3" spans="1:5">
      <c r="A3" s="53" t="s">
        <v>1404</v>
      </c>
      <c r="B3" s="53" t="s">
        <v>1405</v>
      </c>
      <c r="C3" s="53" t="s">
        <v>1406</v>
      </c>
      <c r="E3" s="53" t="s">
        <v>11</v>
      </c>
    </row>
    <row r="4" spans="1:5">
      <c r="A4" t="s">
        <v>1407</v>
      </c>
      <c r="B4" s="161">
        <v>2193</v>
      </c>
      <c r="C4" s="66">
        <f>B4/$B$54</f>
        <v>7.245530238012862E-3</v>
      </c>
      <c r="E4" t="s">
        <v>29</v>
      </c>
    </row>
    <row r="5" spans="1:5">
      <c r="A5" t="s">
        <v>1408</v>
      </c>
      <c r="B5" s="161">
        <v>0</v>
      </c>
      <c r="C5" s="66">
        <f t="shared" ref="C5:C53" si="0">B5/$B$54</f>
        <v>0</v>
      </c>
    </row>
    <row r="6" spans="1:5">
      <c r="A6" t="s">
        <v>1409</v>
      </c>
      <c r="B6" s="161">
        <v>10011.6</v>
      </c>
      <c r="C6" s="66">
        <f t="shared" si="0"/>
        <v>3.3077679220651877E-2</v>
      </c>
      <c r="E6" s="2" t="s">
        <v>24</v>
      </c>
    </row>
    <row r="7" spans="1:5">
      <c r="A7" t="s">
        <v>1410</v>
      </c>
      <c r="B7" s="161">
        <v>0</v>
      </c>
      <c r="C7" s="66">
        <f t="shared" si="0"/>
        <v>0</v>
      </c>
    </row>
    <row r="8" spans="1:5">
      <c r="A8" t="s">
        <v>1411</v>
      </c>
      <c r="B8" s="161">
        <v>0</v>
      </c>
      <c r="C8" s="66">
        <f t="shared" si="0"/>
        <v>0</v>
      </c>
    </row>
    <row r="9" spans="1:5">
      <c r="A9" t="s">
        <v>1412</v>
      </c>
      <c r="B9" s="161">
        <v>0</v>
      </c>
      <c r="C9" s="66">
        <f t="shared" si="0"/>
        <v>0</v>
      </c>
    </row>
    <row r="10" spans="1:5">
      <c r="A10" t="s">
        <v>1413</v>
      </c>
      <c r="B10" s="161">
        <v>0</v>
      </c>
      <c r="C10" s="66">
        <f t="shared" si="0"/>
        <v>0</v>
      </c>
    </row>
    <row r="11" spans="1:5">
      <c r="A11" t="s">
        <v>1414</v>
      </c>
      <c r="B11" s="161">
        <v>0</v>
      </c>
      <c r="C11" s="66">
        <f t="shared" si="0"/>
        <v>0</v>
      </c>
    </row>
    <row r="12" spans="1:5">
      <c r="A12" t="s">
        <v>1415</v>
      </c>
      <c r="B12" s="161">
        <v>68911.799999999988</v>
      </c>
      <c r="C12" s="66">
        <f t="shared" si="0"/>
        <v>0.22768013253802766</v>
      </c>
      <c r="E12" s="2" t="s">
        <v>16</v>
      </c>
    </row>
    <row r="13" spans="1:5">
      <c r="A13" t="s">
        <v>1416</v>
      </c>
      <c r="B13" s="161">
        <v>16850.2</v>
      </c>
      <c r="C13" s="66">
        <f t="shared" si="0"/>
        <v>5.5671971553380904E-2</v>
      </c>
      <c r="E13" s="2" t="s">
        <v>22</v>
      </c>
    </row>
    <row r="14" spans="1:5">
      <c r="A14" t="s">
        <v>1417</v>
      </c>
      <c r="B14" s="161">
        <v>0</v>
      </c>
      <c r="C14" s="66">
        <f t="shared" si="0"/>
        <v>0</v>
      </c>
    </row>
    <row r="15" spans="1:5">
      <c r="A15" t="s">
        <v>1418</v>
      </c>
      <c r="B15" s="161">
        <v>0</v>
      </c>
      <c r="C15" s="66">
        <f t="shared" si="0"/>
        <v>0</v>
      </c>
    </row>
    <row r="16" spans="1:5">
      <c r="A16" t="s">
        <v>1419</v>
      </c>
      <c r="B16" s="161">
        <v>16431.7</v>
      </c>
      <c r="C16" s="66">
        <f t="shared" si="0"/>
        <v>5.4289274606455058E-2</v>
      </c>
      <c r="E16" s="2" t="s">
        <v>12</v>
      </c>
    </row>
    <row r="17" spans="1:5">
      <c r="A17" t="s">
        <v>1420</v>
      </c>
      <c r="B17" s="161">
        <v>8721.7000000000007</v>
      </c>
      <c r="C17" s="66">
        <f t="shared" si="0"/>
        <v>2.8815933003591785E-2</v>
      </c>
      <c r="E17" s="2" t="s">
        <v>13</v>
      </c>
    </row>
    <row r="18" spans="1:5">
      <c r="A18" t="s">
        <v>1421</v>
      </c>
      <c r="B18" s="161">
        <v>0</v>
      </c>
      <c r="C18" s="66">
        <f t="shared" si="0"/>
        <v>0</v>
      </c>
    </row>
    <row r="19" spans="1:5">
      <c r="A19" t="s">
        <v>1422</v>
      </c>
      <c r="B19" s="161">
        <v>0</v>
      </c>
      <c r="C19" s="66">
        <f t="shared" si="0"/>
        <v>0</v>
      </c>
    </row>
    <row r="20" spans="1:5">
      <c r="A20" t="s">
        <v>1423</v>
      </c>
      <c r="B20" s="161">
        <v>7055.7</v>
      </c>
      <c r="C20" s="66">
        <f t="shared" si="0"/>
        <v>2.3311576698744799E-2</v>
      </c>
      <c r="E20" t="s">
        <v>20</v>
      </c>
    </row>
    <row r="21" spans="1:5">
      <c r="A21" t="s">
        <v>1424</v>
      </c>
      <c r="B21" s="161">
        <v>32924.339999999997</v>
      </c>
      <c r="C21" s="66">
        <f t="shared" si="0"/>
        <v>0.10877989103356879</v>
      </c>
      <c r="E21" s="2" t="s">
        <v>21</v>
      </c>
    </row>
    <row r="22" spans="1:5">
      <c r="A22" t="s">
        <v>1425</v>
      </c>
      <c r="B22" s="161">
        <v>0</v>
      </c>
      <c r="C22" s="66">
        <f t="shared" si="0"/>
        <v>0</v>
      </c>
    </row>
    <row r="23" spans="1:5">
      <c r="A23" t="s">
        <v>1426</v>
      </c>
      <c r="B23" s="161">
        <v>4637.3</v>
      </c>
      <c r="C23" s="66">
        <f t="shared" si="0"/>
        <v>1.5321339431252643E-2</v>
      </c>
      <c r="E23" s="2" t="s">
        <v>17</v>
      </c>
    </row>
    <row r="24" spans="1:5">
      <c r="A24" t="s">
        <v>1427</v>
      </c>
      <c r="B24" s="161">
        <v>0</v>
      </c>
      <c r="C24" s="66">
        <f t="shared" si="0"/>
        <v>0</v>
      </c>
    </row>
    <row r="25" spans="1:5">
      <c r="A25" t="s">
        <v>1428</v>
      </c>
      <c r="B25" s="161">
        <v>0</v>
      </c>
      <c r="C25" s="66">
        <f t="shared" si="0"/>
        <v>0</v>
      </c>
    </row>
    <row r="26" spans="1:5">
      <c r="A26" t="s">
        <v>1429</v>
      </c>
      <c r="B26" s="161">
        <v>0</v>
      </c>
      <c r="C26" s="66">
        <f t="shared" si="0"/>
        <v>0</v>
      </c>
    </row>
    <row r="27" spans="1:5">
      <c r="A27" t="s">
        <v>1430</v>
      </c>
      <c r="B27" s="161">
        <v>0</v>
      </c>
      <c r="C27" s="66">
        <f t="shared" si="0"/>
        <v>0</v>
      </c>
    </row>
    <row r="28" spans="1:5">
      <c r="A28" t="s">
        <v>1431</v>
      </c>
      <c r="B28" s="161">
        <v>0</v>
      </c>
      <c r="C28" s="66">
        <f t="shared" si="0"/>
        <v>0</v>
      </c>
    </row>
    <row r="29" spans="1:5">
      <c r="A29" t="s">
        <v>1432</v>
      </c>
      <c r="B29" s="161">
        <v>0</v>
      </c>
      <c r="C29" s="66">
        <f t="shared" si="0"/>
        <v>0</v>
      </c>
    </row>
    <row r="30" spans="1:5">
      <c r="A30" t="s">
        <v>1433</v>
      </c>
      <c r="B30" s="161">
        <v>0</v>
      </c>
      <c r="C30" s="66">
        <f t="shared" si="0"/>
        <v>0</v>
      </c>
    </row>
    <row r="31" spans="1:5">
      <c r="A31" t="s">
        <v>1434</v>
      </c>
      <c r="B31" s="161">
        <v>24573.5</v>
      </c>
      <c r="C31" s="66">
        <f t="shared" si="0"/>
        <v>8.118925549649296E-2</v>
      </c>
      <c r="E31" s="2" t="s">
        <v>25</v>
      </c>
    </row>
    <row r="32" spans="1:5">
      <c r="A32" t="s">
        <v>1435</v>
      </c>
      <c r="B32" s="161">
        <v>0</v>
      </c>
      <c r="C32" s="66">
        <f t="shared" si="0"/>
        <v>0</v>
      </c>
    </row>
    <row r="33" spans="1:5">
      <c r="A33" t="s">
        <v>1436</v>
      </c>
      <c r="B33" s="161">
        <v>1097.5999999999999</v>
      </c>
      <c r="C33" s="66">
        <f t="shared" si="0"/>
        <v>3.6263994478991867E-3</v>
      </c>
      <c r="E33" s="2" t="s">
        <v>27</v>
      </c>
    </row>
    <row r="34" spans="1:5">
      <c r="A34" t="s">
        <v>1437</v>
      </c>
      <c r="B34" s="161">
        <v>0</v>
      </c>
      <c r="C34" s="66">
        <f t="shared" si="0"/>
        <v>0</v>
      </c>
    </row>
    <row r="35" spans="1:5">
      <c r="A35" t="s">
        <v>1438</v>
      </c>
      <c r="B35" s="161">
        <v>0</v>
      </c>
      <c r="C35" s="66">
        <f t="shared" si="0"/>
        <v>0</v>
      </c>
    </row>
    <row r="36" spans="1:5">
      <c r="A36" t="s">
        <v>1439</v>
      </c>
      <c r="B36" s="161">
        <v>56997.37</v>
      </c>
      <c r="C36" s="66">
        <f t="shared" si="0"/>
        <v>0.18831562600191845</v>
      </c>
      <c r="E36" s="2" t="s">
        <v>14</v>
      </c>
    </row>
    <row r="37" spans="1:5">
      <c r="A37" t="s">
        <v>1440</v>
      </c>
      <c r="B37" s="161">
        <v>0</v>
      </c>
      <c r="C37" s="66">
        <f t="shared" si="0"/>
        <v>0</v>
      </c>
    </row>
    <row r="38" spans="1:5">
      <c r="A38" t="s">
        <v>1441</v>
      </c>
      <c r="B38" s="161">
        <v>0</v>
      </c>
      <c r="C38" s="66">
        <f t="shared" si="0"/>
        <v>0</v>
      </c>
    </row>
    <row r="39" spans="1:5">
      <c r="A39" t="s">
        <v>1442</v>
      </c>
      <c r="B39" s="161">
        <v>0</v>
      </c>
      <c r="C39" s="66">
        <f t="shared" si="0"/>
        <v>0</v>
      </c>
    </row>
    <row r="40" spans="1:5">
      <c r="A40" t="s">
        <v>1443</v>
      </c>
      <c r="B40" s="161">
        <v>0</v>
      </c>
      <c r="C40" s="66">
        <f t="shared" si="0"/>
        <v>0</v>
      </c>
    </row>
    <row r="41" spans="1:5">
      <c r="A41" t="s">
        <v>1444</v>
      </c>
      <c r="B41" s="161">
        <v>7143.05</v>
      </c>
      <c r="C41" s="66">
        <f t="shared" si="0"/>
        <v>2.3600175452183209E-2</v>
      </c>
      <c r="E41" s="2" t="s">
        <v>18</v>
      </c>
    </row>
    <row r="42" spans="1:5">
      <c r="A42" t="s">
        <v>1445</v>
      </c>
      <c r="B42" s="161">
        <v>0</v>
      </c>
      <c r="C42" s="66">
        <f t="shared" si="0"/>
        <v>0</v>
      </c>
    </row>
    <row r="43" spans="1:5">
      <c r="A43" t="s">
        <v>1446</v>
      </c>
      <c r="B43" s="161">
        <v>31490.399999999991</v>
      </c>
      <c r="C43" s="66">
        <f t="shared" si="0"/>
        <v>0.10404224596767905</v>
      </c>
      <c r="E43" s="2" t="s">
        <v>23</v>
      </c>
    </row>
    <row r="44" spans="1:5">
      <c r="A44" t="s">
        <v>1447</v>
      </c>
      <c r="B44" s="161">
        <v>0</v>
      </c>
      <c r="C44" s="66">
        <f t="shared" si="0"/>
        <v>0</v>
      </c>
    </row>
    <row r="45" spans="1:5">
      <c r="A45" t="s">
        <v>1448</v>
      </c>
      <c r="B45" s="161">
        <v>292</v>
      </c>
      <c r="C45" s="66">
        <f t="shared" si="0"/>
        <v>9.647491242588945E-4</v>
      </c>
      <c r="E45" s="2" t="s">
        <v>15</v>
      </c>
    </row>
    <row r="46" spans="1:5">
      <c r="A46" t="s">
        <v>1449</v>
      </c>
      <c r="B46" s="161">
        <v>7205</v>
      </c>
      <c r="C46" s="66">
        <f t="shared" si="0"/>
        <v>2.3804854247552517E-2</v>
      </c>
      <c r="E46" t="s">
        <v>26</v>
      </c>
    </row>
    <row r="47" spans="1:5">
      <c r="A47" t="s">
        <v>1450</v>
      </c>
      <c r="B47" s="161">
        <v>0</v>
      </c>
      <c r="C47" s="66">
        <f t="shared" si="0"/>
        <v>0</v>
      </c>
    </row>
    <row r="48" spans="1:5">
      <c r="A48" t="s">
        <v>1451</v>
      </c>
      <c r="B48" s="161">
        <v>0</v>
      </c>
      <c r="C48" s="66">
        <f t="shared" si="0"/>
        <v>0</v>
      </c>
    </row>
    <row r="49" spans="1:5">
      <c r="A49" t="s">
        <v>1452</v>
      </c>
      <c r="B49" s="161">
        <v>6133.1</v>
      </c>
      <c r="C49" s="66">
        <f t="shared" si="0"/>
        <v>2.0263365938329541E-2</v>
      </c>
      <c r="E49" s="2" t="s">
        <v>19</v>
      </c>
    </row>
    <row r="50" spans="1:5">
      <c r="A50" t="s">
        <v>1453</v>
      </c>
      <c r="B50" s="161">
        <v>0</v>
      </c>
      <c r="C50" s="66">
        <f t="shared" si="0"/>
        <v>0</v>
      </c>
    </row>
    <row r="51" spans="1:5">
      <c r="A51" t="s">
        <v>1454</v>
      </c>
      <c r="B51" s="161">
        <v>0</v>
      </c>
      <c r="C51" s="66">
        <f t="shared" si="0"/>
        <v>0</v>
      </c>
    </row>
    <row r="52" spans="1:5">
      <c r="A52" t="s">
        <v>1455</v>
      </c>
      <c r="B52" s="161">
        <v>0</v>
      </c>
      <c r="C52" s="66">
        <f t="shared" si="0"/>
        <v>0</v>
      </c>
    </row>
    <row r="53" spans="1:5">
      <c r="A53" t="s">
        <v>1456</v>
      </c>
      <c r="B53" s="161">
        <v>0</v>
      </c>
      <c r="C53" s="66">
        <f t="shared" si="0"/>
        <v>0</v>
      </c>
    </row>
    <row r="54" spans="1:5">
      <c r="B54" s="65">
        <f>SUM(B4:B53)</f>
        <v>302669.35999999993</v>
      </c>
      <c r="C54" s="67">
        <f>SUM(C4:C53)</f>
        <v>1.0000000000000002</v>
      </c>
    </row>
  </sheetData>
  <pageMargins left="0.7" right="0.7" top="0.75" bottom="0.75" header="0.3" footer="0.3"/>
  <customProperties>
    <customPr name="AdaptiveCustomXmlPartId" r:id="rId1"/>
    <customPr name="AdaptiveReportingSheetKey" r:id="rId2"/>
    <customPr name="CurrentId" r:id="rId3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6A5B-4251-446A-BCB7-0A7948BE7DFE}">
  <sheetPr>
    <tabColor theme="3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B8B39-DC55-4F61-BE69-96E76C08A681}">
  <dimension ref="A1:C1679"/>
  <sheetViews>
    <sheetView topLeftCell="A37" workbookViewId="0">
      <selection activeCell="B64" sqref="B64"/>
    </sheetView>
  </sheetViews>
  <sheetFormatPr defaultColWidth="8.7109375" defaultRowHeight="12.75"/>
  <cols>
    <col min="1" max="1" width="104.5703125" style="2" customWidth="1"/>
    <col min="2" max="2" width="80.85546875" style="2" customWidth="1"/>
    <col min="3" max="16384" width="8.7109375" style="2"/>
  </cols>
  <sheetData>
    <row r="1" spans="1:3" ht="12.75" customHeight="1"/>
    <row r="2" spans="1:3" ht="12.75" customHeight="1">
      <c r="A2" s="184" t="s">
        <v>1457</v>
      </c>
    </row>
    <row r="3" spans="1:3" ht="12.6" customHeight="1"/>
    <row r="4" spans="1:3" ht="12.75" customHeight="1">
      <c r="A4" s="185" t="s">
        <v>1458</v>
      </c>
      <c r="B4" s="186" t="s">
        <v>639</v>
      </c>
      <c r="C4" s="186" t="s">
        <v>640</v>
      </c>
    </row>
    <row r="5" spans="1:3" ht="12.75" customHeight="1">
      <c r="A5" s="187" t="s">
        <v>8</v>
      </c>
      <c r="B5" s="188" t="s">
        <v>1459</v>
      </c>
      <c r="C5" s="2" t="s">
        <v>666</v>
      </c>
    </row>
    <row r="6" spans="1:3" ht="12.75" customHeight="1">
      <c r="A6" s="187" t="s">
        <v>1460</v>
      </c>
      <c r="B6" s="188" t="s">
        <v>1459</v>
      </c>
      <c r="C6" s="2" t="s">
        <v>666</v>
      </c>
    </row>
    <row r="7" spans="1:3" ht="12.75" customHeight="1">
      <c r="A7" s="187" t="s">
        <v>1461</v>
      </c>
      <c r="B7" s="188" t="s">
        <v>1462</v>
      </c>
      <c r="C7" s="2" t="s">
        <v>666</v>
      </c>
    </row>
    <row r="8" spans="1:3" ht="12.75" customHeight="1">
      <c r="A8" s="187" t="s">
        <v>1463</v>
      </c>
      <c r="B8" s="188" t="s">
        <v>1459</v>
      </c>
    </row>
    <row r="9" spans="1:3" ht="12.75" customHeight="1">
      <c r="A9" s="187" t="s">
        <v>1464</v>
      </c>
      <c r="B9" s="188" t="s">
        <v>1462</v>
      </c>
    </row>
    <row r="10" spans="1:3" ht="12.75" customHeight="1">
      <c r="A10" s="187" t="s">
        <v>1465</v>
      </c>
      <c r="B10" s="188" t="s">
        <v>1459</v>
      </c>
    </row>
    <row r="11" spans="1:3" ht="12.75" customHeight="1">
      <c r="A11" s="187" t="s">
        <v>1466</v>
      </c>
      <c r="B11" s="188" t="s">
        <v>1462</v>
      </c>
      <c r="C11" s="2" t="s">
        <v>609</v>
      </c>
    </row>
    <row r="12" spans="1:3" ht="12.75" customHeight="1">
      <c r="A12" s="187" t="s">
        <v>1467</v>
      </c>
      <c r="B12" s="188" t="s">
        <v>1468</v>
      </c>
      <c r="C12" s="2" t="s">
        <v>609</v>
      </c>
    </row>
    <row r="13" spans="1:3" ht="12.75" customHeight="1">
      <c r="A13" s="187" t="s">
        <v>20</v>
      </c>
      <c r="B13" s="188" t="s">
        <v>1468</v>
      </c>
      <c r="C13" s="2" t="s">
        <v>609</v>
      </c>
    </row>
    <row r="14" spans="1:3" ht="12.75" customHeight="1">
      <c r="A14" s="187" t="s">
        <v>1469</v>
      </c>
      <c r="B14" s="188" t="s">
        <v>1468</v>
      </c>
      <c r="C14" s="2" t="s">
        <v>609</v>
      </c>
    </row>
    <row r="15" spans="1:3" ht="12.75" customHeight="1">
      <c r="A15" s="187" t="s">
        <v>1470</v>
      </c>
      <c r="B15" s="188" t="s">
        <v>1468</v>
      </c>
      <c r="C15" s="2" t="s">
        <v>609</v>
      </c>
    </row>
    <row r="16" spans="1:3" ht="12.75" customHeight="1">
      <c r="A16" s="187" t="s">
        <v>690</v>
      </c>
      <c r="B16" s="188" t="s">
        <v>1468</v>
      </c>
      <c r="C16" s="2" t="s">
        <v>609</v>
      </c>
    </row>
    <row r="17" spans="1:3" ht="12.75" customHeight="1">
      <c r="A17" s="187" t="s">
        <v>691</v>
      </c>
      <c r="B17" s="188" t="s">
        <v>1468</v>
      </c>
      <c r="C17" s="2" t="s">
        <v>609</v>
      </c>
    </row>
    <row r="18" spans="1:3" ht="12.75" customHeight="1">
      <c r="A18" s="187" t="s">
        <v>692</v>
      </c>
      <c r="B18" s="188" t="s">
        <v>1468</v>
      </c>
      <c r="C18" s="2" t="s">
        <v>609</v>
      </c>
    </row>
    <row r="19" spans="1:3" ht="12.75" customHeight="1">
      <c r="A19" s="187" t="s">
        <v>693</v>
      </c>
      <c r="B19" s="188" t="s">
        <v>1468</v>
      </c>
      <c r="C19" s="2" t="s">
        <v>609</v>
      </c>
    </row>
    <row r="20" spans="1:3" ht="12.75" customHeight="1">
      <c r="A20" s="187" t="s">
        <v>1471</v>
      </c>
      <c r="B20" s="188" t="s">
        <v>1468</v>
      </c>
      <c r="C20" s="2" t="s">
        <v>609</v>
      </c>
    </row>
    <row r="21" spans="1:3" ht="12.75" customHeight="1">
      <c r="A21" s="187" t="s">
        <v>475</v>
      </c>
      <c r="B21" s="188" t="s">
        <v>1472</v>
      </c>
      <c r="C21" s="2" t="s">
        <v>609</v>
      </c>
    </row>
    <row r="22" spans="1:3" ht="12.75" customHeight="1">
      <c r="A22" s="187" t="s">
        <v>1472</v>
      </c>
      <c r="B22" s="188" t="s">
        <v>1472</v>
      </c>
      <c r="C22" s="2" t="s">
        <v>609</v>
      </c>
    </row>
    <row r="23" spans="1:3" ht="12.75" customHeight="1">
      <c r="A23" s="187" t="s">
        <v>1473</v>
      </c>
      <c r="B23" s="188" t="s">
        <v>1474</v>
      </c>
      <c r="C23" s="2" t="s">
        <v>609</v>
      </c>
    </row>
    <row r="24" spans="1:3" ht="12.75" customHeight="1">
      <c r="A24" s="187" t="s">
        <v>645</v>
      </c>
      <c r="B24" s="188" t="s">
        <v>1475</v>
      </c>
      <c r="C24" s="2" t="s">
        <v>609</v>
      </c>
    </row>
    <row r="25" spans="1:3" ht="12.75" customHeight="1">
      <c r="A25" s="187" t="s">
        <v>1476</v>
      </c>
      <c r="B25" s="188" t="s">
        <v>1474</v>
      </c>
      <c r="C25" s="2" t="s">
        <v>609</v>
      </c>
    </row>
    <row r="26" spans="1:3" ht="12.75" customHeight="1">
      <c r="A26" s="187" t="s">
        <v>1477</v>
      </c>
      <c r="B26" s="188" t="s">
        <v>1474</v>
      </c>
      <c r="C26" s="2" t="s">
        <v>609</v>
      </c>
    </row>
    <row r="27" spans="1:3" ht="12.75" customHeight="1">
      <c r="A27" s="187" t="s">
        <v>298</v>
      </c>
      <c r="B27" s="188" t="s">
        <v>1474</v>
      </c>
      <c r="C27" s="2" t="s">
        <v>609</v>
      </c>
    </row>
    <row r="28" spans="1:3" ht="12.75" customHeight="1">
      <c r="A28" s="187" t="s">
        <v>1478</v>
      </c>
      <c r="B28" s="188" t="s">
        <v>1475</v>
      </c>
      <c r="C28" s="2" t="s">
        <v>609</v>
      </c>
    </row>
    <row r="29" spans="1:3" ht="12.75" customHeight="1">
      <c r="A29" s="187" t="s">
        <v>317</v>
      </c>
      <c r="B29" s="188" t="s">
        <v>1475</v>
      </c>
      <c r="C29" s="2" t="s">
        <v>609</v>
      </c>
    </row>
    <row r="30" spans="1:3" ht="12.75" customHeight="1">
      <c r="A30" s="187" t="s">
        <v>1479</v>
      </c>
      <c r="B30" s="188" t="s">
        <v>1475</v>
      </c>
      <c r="C30" s="2" t="s">
        <v>609</v>
      </c>
    </row>
    <row r="31" spans="1:3" ht="12.75" customHeight="1">
      <c r="A31" s="187" t="s">
        <v>302</v>
      </c>
      <c r="B31" s="188" t="s">
        <v>1475</v>
      </c>
      <c r="C31" s="2" t="s">
        <v>609</v>
      </c>
    </row>
    <row r="32" spans="1:3" ht="12.75" customHeight="1">
      <c r="A32" s="187" t="s">
        <v>306</v>
      </c>
      <c r="B32" s="188" t="s">
        <v>1475</v>
      </c>
      <c r="C32" s="2" t="s">
        <v>609</v>
      </c>
    </row>
    <row r="33" spans="1:3" ht="12.75" customHeight="1">
      <c r="A33" s="187" t="s">
        <v>308</v>
      </c>
      <c r="B33" s="188" t="s">
        <v>1475</v>
      </c>
      <c r="C33" s="2" t="s">
        <v>609</v>
      </c>
    </row>
    <row r="34" spans="1:3" ht="12.75" customHeight="1">
      <c r="A34" s="187" t="s">
        <v>310</v>
      </c>
      <c r="B34" s="188" t="s">
        <v>1475</v>
      </c>
      <c r="C34" s="2" t="s">
        <v>609</v>
      </c>
    </row>
    <row r="35" spans="1:3" ht="12.75" customHeight="1">
      <c r="A35" s="187" t="s">
        <v>312</v>
      </c>
      <c r="B35" s="188" t="s">
        <v>1475</v>
      </c>
      <c r="C35" s="2" t="s">
        <v>609</v>
      </c>
    </row>
    <row r="36" spans="1:3" ht="12.75" customHeight="1">
      <c r="A36" s="187" t="s">
        <v>313</v>
      </c>
      <c r="B36" s="188" t="s">
        <v>1475</v>
      </c>
      <c r="C36" s="2" t="s">
        <v>609</v>
      </c>
    </row>
    <row r="37" spans="1:3" ht="12.75" customHeight="1">
      <c r="A37" s="187" t="s">
        <v>315</v>
      </c>
      <c r="B37" s="188" t="s">
        <v>1475</v>
      </c>
      <c r="C37" s="2" t="s">
        <v>609</v>
      </c>
    </row>
    <row r="38" spans="1:3" ht="12.75" customHeight="1">
      <c r="A38" s="187" t="s">
        <v>1480</v>
      </c>
      <c r="B38" s="188" t="s">
        <v>1475</v>
      </c>
      <c r="C38" s="2" t="s">
        <v>609</v>
      </c>
    </row>
    <row r="39" spans="1:3" ht="12.75" customHeight="1">
      <c r="A39" s="187" t="s">
        <v>303</v>
      </c>
      <c r="B39" s="188" t="s">
        <v>1475</v>
      </c>
      <c r="C39" s="2" t="s">
        <v>609</v>
      </c>
    </row>
    <row r="40" spans="1:3" ht="12.75" customHeight="1">
      <c r="A40" s="187" t="s">
        <v>304</v>
      </c>
      <c r="B40" s="188" t="s">
        <v>1475</v>
      </c>
      <c r="C40" s="2" t="s">
        <v>609</v>
      </c>
    </row>
    <row r="41" spans="1:3" ht="12.75" customHeight="1">
      <c r="A41" s="187" t="s">
        <v>305</v>
      </c>
      <c r="B41" s="188" t="s">
        <v>1475</v>
      </c>
      <c r="C41" s="2" t="s">
        <v>609</v>
      </c>
    </row>
    <row r="42" spans="1:3" ht="12.75" customHeight="1">
      <c r="A42" s="187" t="s">
        <v>307</v>
      </c>
      <c r="B42" s="188" t="s">
        <v>1475</v>
      </c>
      <c r="C42" s="2" t="s">
        <v>609</v>
      </c>
    </row>
    <row r="43" spans="1:3" ht="12.75" customHeight="1">
      <c r="A43" s="187" t="s">
        <v>309</v>
      </c>
      <c r="B43" s="188" t="s">
        <v>1475</v>
      </c>
      <c r="C43" s="2" t="s">
        <v>609</v>
      </c>
    </row>
    <row r="44" spans="1:3" ht="12.75" customHeight="1">
      <c r="A44" s="187" t="s">
        <v>311</v>
      </c>
      <c r="B44" s="188" t="s">
        <v>1475</v>
      </c>
      <c r="C44" s="2" t="s">
        <v>609</v>
      </c>
    </row>
    <row r="45" spans="1:3" ht="12.75" customHeight="1">
      <c r="A45" s="187" t="s">
        <v>314</v>
      </c>
      <c r="B45" s="188" t="s">
        <v>1475</v>
      </c>
      <c r="C45" s="2" t="s">
        <v>609</v>
      </c>
    </row>
    <row r="46" spans="1:3" ht="12.75" customHeight="1">
      <c r="A46" s="187" t="s">
        <v>316</v>
      </c>
      <c r="B46" s="188" t="s">
        <v>1475</v>
      </c>
      <c r="C46" s="2" t="s">
        <v>609</v>
      </c>
    </row>
    <row r="47" spans="1:3" ht="12.75" customHeight="1">
      <c r="A47" s="187" t="s">
        <v>320</v>
      </c>
      <c r="B47" s="188" t="s">
        <v>1475</v>
      </c>
      <c r="C47" s="2" t="s">
        <v>609</v>
      </c>
    </row>
    <row r="48" spans="1:3" ht="12.75" customHeight="1">
      <c r="A48" s="187" t="s">
        <v>300</v>
      </c>
      <c r="B48" s="188" t="s">
        <v>1475</v>
      </c>
      <c r="C48" s="2" t="s">
        <v>609</v>
      </c>
    </row>
    <row r="49" spans="1:3" ht="12.75" customHeight="1">
      <c r="A49" s="187" t="s">
        <v>1481</v>
      </c>
      <c r="B49" s="188" t="s">
        <v>1482</v>
      </c>
      <c r="C49" s="2" t="s">
        <v>609</v>
      </c>
    </row>
    <row r="50" spans="1:3" ht="12.75" customHeight="1">
      <c r="A50" s="187" t="s">
        <v>1483</v>
      </c>
      <c r="B50" s="188" t="s">
        <v>1482</v>
      </c>
      <c r="C50" s="2" t="s">
        <v>609</v>
      </c>
    </row>
    <row r="51" spans="1:3" ht="12.75" customHeight="1">
      <c r="A51" s="187" t="s">
        <v>322</v>
      </c>
      <c r="B51" s="188" t="s">
        <v>1482</v>
      </c>
      <c r="C51" s="2" t="s">
        <v>609</v>
      </c>
    </row>
    <row r="52" spans="1:3" ht="12.75" customHeight="1">
      <c r="A52" s="187" t="s">
        <v>323</v>
      </c>
      <c r="B52" s="188" t="s">
        <v>1482</v>
      </c>
      <c r="C52" s="2" t="s">
        <v>609</v>
      </c>
    </row>
    <row r="53" spans="1:3" ht="12.75" customHeight="1">
      <c r="A53" s="187" t="s">
        <v>324</v>
      </c>
      <c r="B53" s="188" t="s">
        <v>1482</v>
      </c>
      <c r="C53" s="2" t="s">
        <v>609</v>
      </c>
    </row>
    <row r="54" spans="1:3" ht="12.75" customHeight="1">
      <c r="A54" s="187" t="s">
        <v>1484</v>
      </c>
      <c r="B54" s="188" t="s">
        <v>1485</v>
      </c>
      <c r="C54" s="2" t="s">
        <v>609</v>
      </c>
    </row>
    <row r="55" spans="1:3" ht="12.75" customHeight="1">
      <c r="A55" s="187" t="s">
        <v>1486</v>
      </c>
      <c r="B55" s="188" t="s">
        <v>1485</v>
      </c>
      <c r="C55" s="2" t="s">
        <v>609</v>
      </c>
    </row>
    <row r="56" spans="1:3" ht="12.75" customHeight="1">
      <c r="A56" s="187" t="s">
        <v>327</v>
      </c>
      <c r="B56" s="188" t="s">
        <v>1485</v>
      </c>
      <c r="C56" s="2" t="s">
        <v>609</v>
      </c>
    </row>
    <row r="57" spans="1:3" ht="12.75" customHeight="1">
      <c r="A57" s="187" t="s">
        <v>328</v>
      </c>
      <c r="B57" s="188" t="s">
        <v>1485</v>
      </c>
      <c r="C57" s="2" t="s">
        <v>609</v>
      </c>
    </row>
    <row r="58" spans="1:3" ht="12.75" customHeight="1">
      <c r="A58" s="187" t="s">
        <v>329</v>
      </c>
      <c r="B58" s="188" t="s">
        <v>1485</v>
      </c>
      <c r="C58" s="2" t="s">
        <v>609</v>
      </c>
    </row>
    <row r="59" spans="1:3" ht="12.75" customHeight="1">
      <c r="A59" s="187" t="s">
        <v>1487</v>
      </c>
      <c r="B59" s="188" t="s">
        <v>1462</v>
      </c>
      <c r="C59" s="2" t="s">
        <v>609</v>
      </c>
    </row>
    <row r="60" spans="1:3" ht="12.75" customHeight="1">
      <c r="A60" s="187" t="s">
        <v>1488</v>
      </c>
      <c r="B60" s="188" t="s">
        <v>1459</v>
      </c>
      <c r="C60" s="2" t="s">
        <v>609</v>
      </c>
    </row>
    <row r="61" spans="1:3" ht="12.75" customHeight="1">
      <c r="A61" s="187" t="s">
        <v>1489</v>
      </c>
      <c r="B61" s="188" t="s">
        <v>1462</v>
      </c>
      <c r="C61" s="2" t="s">
        <v>609</v>
      </c>
    </row>
    <row r="62" spans="1:3" ht="12.75" customHeight="1">
      <c r="A62" s="187" t="s">
        <v>1490</v>
      </c>
      <c r="B62" s="188" t="s">
        <v>1491</v>
      </c>
      <c r="C62" s="2" t="s">
        <v>609</v>
      </c>
    </row>
    <row r="63" spans="1:3" ht="12.75" customHeight="1">
      <c r="A63" s="187" t="s">
        <v>12</v>
      </c>
      <c r="B63" s="188" t="s">
        <v>1491</v>
      </c>
      <c r="C63" s="2" t="s">
        <v>609</v>
      </c>
    </row>
    <row r="64" spans="1:3" ht="12.75" customHeight="1">
      <c r="A64" s="187" t="s">
        <v>1492</v>
      </c>
      <c r="B64" s="188" t="s">
        <v>1491</v>
      </c>
      <c r="C64" s="2" t="s">
        <v>609</v>
      </c>
    </row>
    <row r="65" spans="1:3" ht="12.75" customHeight="1">
      <c r="A65" s="187" t="s">
        <v>1493</v>
      </c>
      <c r="B65" s="188" t="s">
        <v>1491</v>
      </c>
      <c r="C65" s="2" t="s">
        <v>609</v>
      </c>
    </row>
    <row r="66" spans="1:3" ht="12.75" customHeight="1">
      <c r="A66" s="187" t="s">
        <v>694</v>
      </c>
      <c r="B66" s="188" t="s">
        <v>1491</v>
      </c>
      <c r="C66" s="2" t="s">
        <v>609</v>
      </c>
    </row>
    <row r="67" spans="1:3" ht="12.75" customHeight="1">
      <c r="A67" s="187" t="s">
        <v>1494</v>
      </c>
      <c r="B67" s="188" t="s">
        <v>1491</v>
      </c>
      <c r="C67" s="2" t="s">
        <v>609</v>
      </c>
    </row>
    <row r="68" spans="1:3" ht="12.75" customHeight="1">
      <c r="A68" s="187" t="s">
        <v>695</v>
      </c>
      <c r="B68" s="188" t="s">
        <v>1491</v>
      </c>
      <c r="C68" s="2" t="s">
        <v>609</v>
      </c>
    </row>
    <row r="69" spans="1:3" ht="12.75" customHeight="1">
      <c r="A69" s="187" t="s">
        <v>696</v>
      </c>
      <c r="B69" s="188" t="s">
        <v>1491</v>
      </c>
      <c r="C69" s="2" t="s">
        <v>609</v>
      </c>
    </row>
    <row r="70" spans="1:3" ht="12.75" customHeight="1">
      <c r="A70" s="187" t="s">
        <v>1495</v>
      </c>
      <c r="B70" s="188" t="s">
        <v>1491</v>
      </c>
      <c r="C70" s="2" t="s">
        <v>609</v>
      </c>
    </row>
    <row r="71" spans="1:3" ht="12.75" customHeight="1">
      <c r="A71" s="187" t="s">
        <v>698</v>
      </c>
      <c r="B71" s="188" t="s">
        <v>1491</v>
      </c>
      <c r="C71" s="2" t="s">
        <v>609</v>
      </c>
    </row>
    <row r="72" spans="1:3" ht="12.75" customHeight="1">
      <c r="A72" s="187" t="s">
        <v>1496</v>
      </c>
      <c r="B72" s="188" t="s">
        <v>1491</v>
      </c>
      <c r="C72" s="2" t="s">
        <v>609</v>
      </c>
    </row>
    <row r="73" spans="1:3" ht="12.75" customHeight="1">
      <c r="A73" s="187" t="s">
        <v>699</v>
      </c>
      <c r="B73" s="188" t="s">
        <v>1491</v>
      </c>
      <c r="C73" s="2" t="s">
        <v>609</v>
      </c>
    </row>
    <row r="74" spans="1:3" ht="12.75" customHeight="1">
      <c r="A74" s="187" t="s">
        <v>1497</v>
      </c>
      <c r="B74" s="188" t="s">
        <v>1491</v>
      </c>
      <c r="C74" s="2" t="s">
        <v>609</v>
      </c>
    </row>
    <row r="75" spans="1:3" ht="12.75" customHeight="1">
      <c r="A75" s="187" t="s">
        <v>700</v>
      </c>
      <c r="B75" s="188" t="s">
        <v>1491</v>
      </c>
      <c r="C75" s="2" t="s">
        <v>609</v>
      </c>
    </row>
    <row r="76" spans="1:3" ht="12.75" customHeight="1">
      <c r="A76" s="187" t="s">
        <v>1498</v>
      </c>
      <c r="B76" s="188" t="s">
        <v>1491</v>
      </c>
      <c r="C76" s="2" t="s">
        <v>609</v>
      </c>
    </row>
    <row r="77" spans="1:3" ht="12.75" customHeight="1">
      <c r="A77" s="187" t="s">
        <v>701</v>
      </c>
      <c r="B77" s="188" t="s">
        <v>1491</v>
      </c>
      <c r="C77" s="2" t="s">
        <v>609</v>
      </c>
    </row>
    <row r="78" spans="1:3" ht="12.75" customHeight="1">
      <c r="A78" s="187" t="s">
        <v>1499</v>
      </c>
      <c r="B78" s="188" t="s">
        <v>1491</v>
      </c>
      <c r="C78" s="2" t="s">
        <v>609</v>
      </c>
    </row>
    <row r="79" spans="1:3" ht="12.75" customHeight="1">
      <c r="A79" s="187" t="s">
        <v>702</v>
      </c>
      <c r="B79" s="188" t="s">
        <v>1491</v>
      </c>
      <c r="C79" s="2" t="s">
        <v>609</v>
      </c>
    </row>
    <row r="80" spans="1:3" ht="12.75" customHeight="1">
      <c r="A80" s="187" t="s">
        <v>703</v>
      </c>
      <c r="B80" s="188" t="s">
        <v>1491</v>
      </c>
      <c r="C80" s="2" t="s">
        <v>609</v>
      </c>
    </row>
    <row r="81" spans="1:3" ht="12.75" customHeight="1">
      <c r="A81" s="187" t="s">
        <v>1500</v>
      </c>
      <c r="B81" s="188" t="s">
        <v>1491</v>
      </c>
      <c r="C81" s="2" t="s">
        <v>609</v>
      </c>
    </row>
    <row r="82" spans="1:3" ht="12.75" customHeight="1">
      <c r="A82" s="187" t="s">
        <v>705</v>
      </c>
      <c r="B82" s="188" t="s">
        <v>1491</v>
      </c>
      <c r="C82" s="2" t="s">
        <v>609</v>
      </c>
    </row>
    <row r="83" spans="1:3" ht="12.75" customHeight="1">
      <c r="A83" s="187" t="s">
        <v>706</v>
      </c>
      <c r="B83" s="188" t="s">
        <v>1491</v>
      </c>
      <c r="C83" s="2" t="s">
        <v>609</v>
      </c>
    </row>
    <row r="84" spans="1:3" ht="12.75" customHeight="1">
      <c r="A84" s="187" t="s">
        <v>1501</v>
      </c>
      <c r="B84" s="188" t="s">
        <v>1491</v>
      </c>
      <c r="C84" s="2" t="s">
        <v>609</v>
      </c>
    </row>
    <row r="85" spans="1:3" ht="12.75" customHeight="1">
      <c r="A85" s="187" t="s">
        <v>708</v>
      </c>
      <c r="B85" s="188" t="s">
        <v>1491</v>
      </c>
      <c r="C85" s="2" t="s">
        <v>609</v>
      </c>
    </row>
    <row r="86" spans="1:3" ht="12.75" customHeight="1">
      <c r="A86" s="187" t="s">
        <v>1502</v>
      </c>
      <c r="B86" s="188" t="s">
        <v>1491</v>
      </c>
      <c r="C86" s="2" t="s">
        <v>609</v>
      </c>
    </row>
    <row r="87" spans="1:3" ht="12.75" customHeight="1">
      <c r="A87" s="187" t="s">
        <v>709</v>
      </c>
      <c r="B87" s="188" t="s">
        <v>1491</v>
      </c>
      <c r="C87" s="2" t="s">
        <v>609</v>
      </c>
    </row>
    <row r="88" spans="1:3" ht="12.75" customHeight="1">
      <c r="A88" s="187" t="s">
        <v>1503</v>
      </c>
      <c r="B88" s="188" t="s">
        <v>1491</v>
      </c>
      <c r="C88" s="2" t="s">
        <v>609</v>
      </c>
    </row>
    <row r="89" spans="1:3" ht="12.75" customHeight="1">
      <c r="A89" s="187" t="s">
        <v>710</v>
      </c>
      <c r="B89" s="188" t="s">
        <v>1491</v>
      </c>
      <c r="C89" s="2" t="s">
        <v>609</v>
      </c>
    </row>
    <row r="90" spans="1:3" ht="12.75" customHeight="1">
      <c r="A90" s="187" t="s">
        <v>1504</v>
      </c>
      <c r="B90" s="188" t="s">
        <v>1491</v>
      </c>
      <c r="C90" s="2" t="s">
        <v>609</v>
      </c>
    </row>
    <row r="91" spans="1:3" ht="12.75" customHeight="1">
      <c r="A91" s="187" t="s">
        <v>711</v>
      </c>
      <c r="B91" s="188" t="s">
        <v>1491</v>
      </c>
      <c r="C91" s="2" t="s">
        <v>609</v>
      </c>
    </row>
    <row r="92" spans="1:3" ht="12.75" customHeight="1">
      <c r="A92" s="187" t="s">
        <v>712</v>
      </c>
      <c r="B92" s="188" t="s">
        <v>1491</v>
      </c>
      <c r="C92" s="2" t="s">
        <v>609</v>
      </c>
    </row>
    <row r="93" spans="1:3" ht="12.75" customHeight="1">
      <c r="A93" s="187" t="s">
        <v>1505</v>
      </c>
      <c r="B93" s="188" t="s">
        <v>1491</v>
      </c>
      <c r="C93" s="2" t="s">
        <v>609</v>
      </c>
    </row>
    <row r="94" spans="1:3" ht="12.75" customHeight="1">
      <c r="A94" s="187" t="s">
        <v>714</v>
      </c>
      <c r="B94" s="188" t="s">
        <v>1491</v>
      </c>
      <c r="C94" s="2" t="s">
        <v>609</v>
      </c>
    </row>
    <row r="95" spans="1:3" ht="12.75" customHeight="1">
      <c r="A95" s="187" t="s">
        <v>1506</v>
      </c>
      <c r="B95" s="188" t="s">
        <v>1491</v>
      </c>
      <c r="C95" s="2" t="s">
        <v>609</v>
      </c>
    </row>
    <row r="96" spans="1:3" ht="12.75" customHeight="1">
      <c r="A96" s="187" t="s">
        <v>715</v>
      </c>
      <c r="B96" s="188" t="s">
        <v>1491</v>
      </c>
      <c r="C96" s="2" t="s">
        <v>609</v>
      </c>
    </row>
    <row r="97" spans="1:3" ht="12.75" customHeight="1">
      <c r="A97" s="187" t="s">
        <v>1507</v>
      </c>
      <c r="B97" s="188" t="s">
        <v>1491</v>
      </c>
      <c r="C97" s="2" t="s">
        <v>609</v>
      </c>
    </row>
    <row r="98" spans="1:3" ht="12.75" customHeight="1">
      <c r="A98" s="187" t="s">
        <v>716</v>
      </c>
      <c r="B98" s="188" t="s">
        <v>1491</v>
      </c>
      <c r="C98" s="2" t="s">
        <v>609</v>
      </c>
    </row>
    <row r="99" spans="1:3" ht="12.75" customHeight="1">
      <c r="A99" s="187" t="s">
        <v>1508</v>
      </c>
      <c r="B99" s="188" t="s">
        <v>1491</v>
      </c>
      <c r="C99" s="2" t="s">
        <v>609</v>
      </c>
    </row>
    <row r="100" spans="1:3" ht="12.75" customHeight="1">
      <c r="A100" s="187" t="s">
        <v>717</v>
      </c>
      <c r="B100" s="188" t="s">
        <v>1491</v>
      </c>
      <c r="C100" s="2" t="s">
        <v>609</v>
      </c>
    </row>
    <row r="101" spans="1:3" ht="12.75" customHeight="1">
      <c r="A101" s="187" t="s">
        <v>1509</v>
      </c>
      <c r="B101" s="188" t="s">
        <v>1491</v>
      </c>
      <c r="C101" s="2" t="s">
        <v>609</v>
      </c>
    </row>
    <row r="102" spans="1:3" ht="12.75" customHeight="1">
      <c r="A102" s="187" t="s">
        <v>718</v>
      </c>
      <c r="B102" s="188" t="s">
        <v>1491</v>
      </c>
      <c r="C102" s="2" t="s">
        <v>609</v>
      </c>
    </row>
    <row r="103" spans="1:3" ht="12.75" customHeight="1">
      <c r="A103" s="187" t="s">
        <v>1510</v>
      </c>
      <c r="B103" s="188" t="s">
        <v>1491</v>
      </c>
      <c r="C103" s="2" t="s">
        <v>609</v>
      </c>
    </row>
    <row r="104" spans="1:3" ht="12.75" customHeight="1">
      <c r="A104" s="187" t="s">
        <v>719</v>
      </c>
      <c r="B104" s="188" t="s">
        <v>1491</v>
      </c>
      <c r="C104" s="2" t="s">
        <v>609</v>
      </c>
    </row>
    <row r="105" spans="1:3" ht="12.75" customHeight="1">
      <c r="A105" s="187" t="s">
        <v>1511</v>
      </c>
      <c r="B105" s="188" t="s">
        <v>1491</v>
      </c>
      <c r="C105" s="2" t="s">
        <v>609</v>
      </c>
    </row>
    <row r="106" spans="1:3" ht="12.75" customHeight="1">
      <c r="A106" s="187" t="s">
        <v>720</v>
      </c>
      <c r="B106" s="188" t="s">
        <v>1491</v>
      </c>
      <c r="C106" s="2" t="s">
        <v>609</v>
      </c>
    </row>
    <row r="107" spans="1:3" ht="12.75" customHeight="1">
      <c r="A107" s="187" t="s">
        <v>1512</v>
      </c>
      <c r="B107" s="188" t="s">
        <v>1491</v>
      </c>
      <c r="C107" s="2" t="s">
        <v>609</v>
      </c>
    </row>
    <row r="108" spans="1:3" ht="12.75" customHeight="1">
      <c r="A108" s="187" t="s">
        <v>721</v>
      </c>
      <c r="B108" s="188" t="s">
        <v>1491</v>
      </c>
      <c r="C108" s="2" t="s">
        <v>609</v>
      </c>
    </row>
    <row r="109" spans="1:3" ht="12.75" customHeight="1">
      <c r="A109" s="187" t="s">
        <v>722</v>
      </c>
      <c r="B109" s="188" t="s">
        <v>1491</v>
      </c>
      <c r="C109" s="2" t="s">
        <v>609</v>
      </c>
    </row>
    <row r="110" spans="1:3" ht="12.75" customHeight="1">
      <c r="A110" s="187" t="s">
        <v>1513</v>
      </c>
      <c r="B110" s="188" t="s">
        <v>1491</v>
      </c>
      <c r="C110" s="2" t="s">
        <v>609</v>
      </c>
    </row>
    <row r="111" spans="1:3" ht="12.75" customHeight="1">
      <c r="A111" s="187" t="s">
        <v>724</v>
      </c>
      <c r="B111" s="188" t="s">
        <v>1491</v>
      </c>
      <c r="C111" s="2" t="s">
        <v>609</v>
      </c>
    </row>
    <row r="112" spans="1:3" ht="12.75" customHeight="1">
      <c r="A112" s="187" t="s">
        <v>1514</v>
      </c>
      <c r="B112" s="188" t="s">
        <v>1491</v>
      </c>
      <c r="C112" s="2" t="s">
        <v>609</v>
      </c>
    </row>
    <row r="113" spans="1:3" ht="12.75" customHeight="1">
      <c r="A113" s="187" t="s">
        <v>725</v>
      </c>
      <c r="B113" s="188" t="s">
        <v>1491</v>
      </c>
      <c r="C113" s="2" t="s">
        <v>609</v>
      </c>
    </row>
    <row r="114" spans="1:3" ht="12.75" customHeight="1">
      <c r="A114" s="187" t="s">
        <v>726</v>
      </c>
      <c r="B114" s="188" t="s">
        <v>1491</v>
      </c>
      <c r="C114" s="2" t="s">
        <v>609</v>
      </c>
    </row>
    <row r="115" spans="1:3" ht="12.75" customHeight="1">
      <c r="A115" s="187" t="s">
        <v>1515</v>
      </c>
      <c r="B115" s="188" t="s">
        <v>1491</v>
      </c>
      <c r="C115" s="2" t="s">
        <v>609</v>
      </c>
    </row>
    <row r="116" spans="1:3" ht="12.75" customHeight="1">
      <c r="A116" s="187" t="s">
        <v>728</v>
      </c>
      <c r="B116" s="188" t="s">
        <v>1491</v>
      </c>
      <c r="C116" s="2" t="s">
        <v>609</v>
      </c>
    </row>
    <row r="117" spans="1:3" ht="12.75" customHeight="1">
      <c r="A117" s="187" t="s">
        <v>1516</v>
      </c>
      <c r="B117" s="188" t="s">
        <v>1491</v>
      </c>
      <c r="C117" s="2" t="s">
        <v>609</v>
      </c>
    </row>
    <row r="118" spans="1:3" ht="12.75" customHeight="1">
      <c r="A118" s="187" t="s">
        <v>1517</v>
      </c>
      <c r="B118" s="188" t="s">
        <v>1491</v>
      </c>
      <c r="C118" s="2" t="s">
        <v>609</v>
      </c>
    </row>
    <row r="119" spans="1:3" ht="12.75" customHeight="1">
      <c r="A119" s="187" t="s">
        <v>730</v>
      </c>
      <c r="B119" s="188" t="s">
        <v>1491</v>
      </c>
      <c r="C119" s="2" t="s">
        <v>609</v>
      </c>
    </row>
    <row r="120" spans="1:3" ht="12.75" customHeight="1">
      <c r="A120" s="187" t="s">
        <v>731</v>
      </c>
      <c r="B120" s="188" t="s">
        <v>1491</v>
      </c>
      <c r="C120" s="2" t="s">
        <v>609</v>
      </c>
    </row>
    <row r="121" spans="1:3" ht="12.75" customHeight="1">
      <c r="A121" s="187" t="s">
        <v>1518</v>
      </c>
      <c r="B121" s="188" t="s">
        <v>1491</v>
      </c>
      <c r="C121" s="2" t="s">
        <v>609</v>
      </c>
    </row>
    <row r="122" spans="1:3" ht="12.75" customHeight="1">
      <c r="A122" s="187" t="s">
        <v>1519</v>
      </c>
      <c r="B122" s="188" t="s">
        <v>1491</v>
      </c>
      <c r="C122" s="2" t="s">
        <v>609</v>
      </c>
    </row>
    <row r="123" spans="1:3" ht="12.75" customHeight="1">
      <c r="A123" s="187" t="s">
        <v>1520</v>
      </c>
      <c r="B123" s="188" t="s">
        <v>1491</v>
      </c>
      <c r="C123" s="2" t="s">
        <v>609</v>
      </c>
    </row>
    <row r="124" spans="1:3" ht="12.75" customHeight="1">
      <c r="A124" s="187" t="s">
        <v>1521</v>
      </c>
      <c r="B124" s="188" t="s">
        <v>1491</v>
      </c>
      <c r="C124" s="2" t="s">
        <v>609</v>
      </c>
    </row>
    <row r="125" spans="1:3" ht="12.75" customHeight="1">
      <c r="A125" s="187" t="s">
        <v>1522</v>
      </c>
      <c r="B125" s="188" t="s">
        <v>1491</v>
      </c>
      <c r="C125" s="2" t="s">
        <v>609</v>
      </c>
    </row>
    <row r="126" spans="1:3" ht="12.75" customHeight="1">
      <c r="A126" s="187" t="s">
        <v>1523</v>
      </c>
      <c r="B126" s="188" t="s">
        <v>1491</v>
      </c>
      <c r="C126" s="2" t="s">
        <v>609</v>
      </c>
    </row>
    <row r="127" spans="1:3" ht="12.75" customHeight="1">
      <c r="A127" s="187" t="s">
        <v>1524</v>
      </c>
      <c r="B127" s="188" t="s">
        <v>1459</v>
      </c>
      <c r="C127" s="2" t="s">
        <v>609</v>
      </c>
    </row>
    <row r="128" spans="1:3" ht="12.75" customHeight="1">
      <c r="A128" s="187" t="s">
        <v>1525</v>
      </c>
      <c r="B128" s="188" t="s">
        <v>1526</v>
      </c>
      <c r="C128" s="2" t="s">
        <v>609</v>
      </c>
    </row>
    <row r="129" spans="1:3" ht="12.75" customHeight="1">
      <c r="A129" s="187" t="s">
        <v>13</v>
      </c>
      <c r="B129" s="188" t="s">
        <v>1526</v>
      </c>
      <c r="C129" s="2" t="s">
        <v>609</v>
      </c>
    </row>
    <row r="130" spans="1:3" ht="12.75" customHeight="1">
      <c r="A130" s="187" t="s">
        <v>1527</v>
      </c>
      <c r="B130" s="188" t="s">
        <v>1526</v>
      </c>
      <c r="C130" s="2" t="s">
        <v>609</v>
      </c>
    </row>
    <row r="131" spans="1:3" ht="12.75" customHeight="1">
      <c r="A131" s="187" t="s">
        <v>1528</v>
      </c>
      <c r="B131" s="188" t="s">
        <v>1526</v>
      </c>
      <c r="C131" s="2" t="s">
        <v>609</v>
      </c>
    </row>
    <row r="132" spans="1:3" ht="12.75" customHeight="1">
      <c r="A132" s="187" t="s">
        <v>733</v>
      </c>
      <c r="B132" s="188" t="s">
        <v>1526</v>
      </c>
      <c r="C132" s="2" t="s">
        <v>609</v>
      </c>
    </row>
    <row r="133" spans="1:3" ht="12.75" customHeight="1">
      <c r="A133" s="187" t="s">
        <v>734</v>
      </c>
      <c r="B133" s="188" t="s">
        <v>1526</v>
      </c>
      <c r="C133" s="2" t="s">
        <v>609</v>
      </c>
    </row>
    <row r="134" spans="1:3" ht="12.75" customHeight="1">
      <c r="A134" s="187" t="s">
        <v>1529</v>
      </c>
      <c r="B134" s="188" t="s">
        <v>1526</v>
      </c>
      <c r="C134" s="2" t="s">
        <v>609</v>
      </c>
    </row>
    <row r="135" spans="1:3" ht="12.75" customHeight="1">
      <c r="A135" s="187" t="s">
        <v>736</v>
      </c>
      <c r="B135" s="188" t="s">
        <v>1526</v>
      </c>
      <c r="C135" s="2" t="s">
        <v>609</v>
      </c>
    </row>
    <row r="136" spans="1:3" ht="12.75" customHeight="1">
      <c r="A136" s="187" t="s">
        <v>737</v>
      </c>
      <c r="B136" s="188" t="s">
        <v>1526</v>
      </c>
      <c r="C136" s="2" t="s">
        <v>609</v>
      </c>
    </row>
    <row r="137" spans="1:3" ht="12.75" customHeight="1">
      <c r="A137" s="187" t="s">
        <v>1530</v>
      </c>
      <c r="B137" s="188" t="s">
        <v>1526</v>
      </c>
      <c r="C137" s="2" t="s">
        <v>609</v>
      </c>
    </row>
    <row r="138" spans="1:3" ht="12.75" customHeight="1">
      <c r="A138" s="187" t="s">
        <v>739</v>
      </c>
      <c r="B138" s="188" t="s">
        <v>1526</v>
      </c>
      <c r="C138" s="2" t="s">
        <v>609</v>
      </c>
    </row>
    <row r="139" spans="1:3" ht="12.75" customHeight="1">
      <c r="A139" s="187" t="s">
        <v>1531</v>
      </c>
      <c r="B139" s="188" t="s">
        <v>1526</v>
      </c>
      <c r="C139" s="2" t="s">
        <v>609</v>
      </c>
    </row>
    <row r="140" spans="1:3" ht="12.75" customHeight="1">
      <c r="A140" s="187" t="s">
        <v>1532</v>
      </c>
      <c r="B140" s="188" t="s">
        <v>1462</v>
      </c>
      <c r="C140" s="2" t="s">
        <v>609</v>
      </c>
    </row>
    <row r="141" spans="1:3" ht="12.75" customHeight="1">
      <c r="A141" s="187" t="s">
        <v>1533</v>
      </c>
      <c r="B141" s="188" t="s">
        <v>1459</v>
      </c>
      <c r="C141" s="2" t="s">
        <v>609</v>
      </c>
    </row>
    <row r="142" spans="1:3" ht="12.75" customHeight="1">
      <c r="A142" s="187" t="s">
        <v>1534</v>
      </c>
      <c r="B142" s="188" t="s">
        <v>1462</v>
      </c>
      <c r="C142" s="2" t="s">
        <v>609</v>
      </c>
    </row>
    <row r="143" spans="1:3" ht="12.75" customHeight="1">
      <c r="A143" s="187" t="s">
        <v>1535</v>
      </c>
      <c r="B143" s="188" t="s">
        <v>1536</v>
      </c>
      <c r="C143" s="2" t="s">
        <v>609</v>
      </c>
    </row>
    <row r="144" spans="1:3" ht="12.75" customHeight="1">
      <c r="A144" s="187" t="s">
        <v>18</v>
      </c>
      <c r="B144" s="188" t="s">
        <v>1536</v>
      </c>
      <c r="C144" s="2" t="s">
        <v>609</v>
      </c>
    </row>
    <row r="145" spans="1:3" ht="12.75" customHeight="1">
      <c r="A145" s="187" t="s">
        <v>1537</v>
      </c>
      <c r="B145" s="188" t="s">
        <v>1536</v>
      </c>
      <c r="C145" s="2" t="s">
        <v>609</v>
      </c>
    </row>
    <row r="146" spans="1:3" ht="12.75" customHeight="1">
      <c r="A146" s="187" t="s">
        <v>1538</v>
      </c>
      <c r="B146" s="188" t="s">
        <v>1536</v>
      </c>
      <c r="C146" s="2" t="s">
        <v>609</v>
      </c>
    </row>
    <row r="147" spans="1:3" ht="12.75" customHeight="1">
      <c r="A147" s="187" t="s">
        <v>740</v>
      </c>
      <c r="B147" s="188" t="s">
        <v>1536</v>
      </c>
      <c r="C147" s="2" t="s">
        <v>609</v>
      </c>
    </row>
    <row r="148" spans="1:3" ht="12.75" customHeight="1">
      <c r="A148" s="187" t="s">
        <v>1539</v>
      </c>
      <c r="B148" s="188" t="s">
        <v>1536</v>
      </c>
      <c r="C148" s="2" t="s">
        <v>609</v>
      </c>
    </row>
    <row r="149" spans="1:3" ht="12.75" customHeight="1">
      <c r="A149" s="187" t="s">
        <v>741</v>
      </c>
      <c r="B149" s="188" t="s">
        <v>1536</v>
      </c>
      <c r="C149" s="2" t="s">
        <v>609</v>
      </c>
    </row>
    <row r="150" spans="1:3" ht="12.75" customHeight="1">
      <c r="A150" s="187" t="s">
        <v>1540</v>
      </c>
      <c r="B150" s="188" t="s">
        <v>1536</v>
      </c>
      <c r="C150" s="2" t="s">
        <v>609</v>
      </c>
    </row>
    <row r="151" spans="1:3" ht="12.75" customHeight="1">
      <c r="A151" s="187" t="s">
        <v>742</v>
      </c>
      <c r="B151" s="188" t="s">
        <v>1536</v>
      </c>
      <c r="C151" s="2" t="s">
        <v>609</v>
      </c>
    </row>
    <row r="152" spans="1:3" ht="12.75" customHeight="1">
      <c r="A152" s="187" t="s">
        <v>743</v>
      </c>
      <c r="B152" s="188" t="s">
        <v>1536</v>
      </c>
      <c r="C152" s="2" t="s">
        <v>609</v>
      </c>
    </row>
    <row r="153" spans="1:3" ht="12.75" customHeight="1">
      <c r="A153" s="187" t="s">
        <v>1541</v>
      </c>
      <c r="B153" s="188" t="s">
        <v>1542</v>
      </c>
      <c r="C153" s="2" t="s">
        <v>609</v>
      </c>
    </row>
    <row r="154" spans="1:3" ht="12.75" customHeight="1">
      <c r="A154" s="187" t="s">
        <v>745</v>
      </c>
      <c r="B154" s="188" t="s">
        <v>1536</v>
      </c>
      <c r="C154" s="2" t="s">
        <v>609</v>
      </c>
    </row>
    <row r="155" spans="1:3" ht="12.75" customHeight="1">
      <c r="A155" s="187" t="s">
        <v>746</v>
      </c>
      <c r="B155" s="188" t="s">
        <v>1542</v>
      </c>
      <c r="C155" s="2" t="s">
        <v>609</v>
      </c>
    </row>
    <row r="156" spans="1:3" ht="12.75" customHeight="1">
      <c r="A156" s="187" t="s">
        <v>1543</v>
      </c>
      <c r="B156" s="188" t="s">
        <v>1536</v>
      </c>
      <c r="C156" s="2" t="s">
        <v>609</v>
      </c>
    </row>
    <row r="157" spans="1:3" ht="12.75" customHeight="1">
      <c r="A157" s="187" t="s">
        <v>1544</v>
      </c>
      <c r="B157" s="188" t="s">
        <v>1459</v>
      </c>
      <c r="C157" s="2" t="s">
        <v>609</v>
      </c>
    </row>
    <row r="158" spans="1:3" ht="12.75" customHeight="1">
      <c r="A158" s="187" t="s">
        <v>1545</v>
      </c>
      <c r="B158" s="188" t="s">
        <v>1546</v>
      </c>
      <c r="C158" s="2" t="s">
        <v>609</v>
      </c>
    </row>
    <row r="159" spans="1:3" ht="12.75" customHeight="1">
      <c r="A159" s="187" t="s">
        <v>17</v>
      </c>
      <c r="B159" s="188" t="s">
        <v>1546</v>
      </c>
      <c r="C159" s="2" t="s">
        <v>609</v>
      </c>
    </row>
    <row r="160" spans="1:3" ht="12.75" customHeight="1">
      <c r="A160" s="187" t="s">
        <v>1547</v>
      </c>
      <c r="B160" s="188" t="s">
        <v>1548</v>
      </c>
      <c r="C160" s="2" t="s">
        <v>609</v>
      </c>
    </row>
    <row r="161" spans="1:3" ht="12.75" customHeight="1">
      <c r="A161" s="187" t="s">
        <v>1549</v>
      </c>
      <c r="B161" s="188" t="s">
        <v>1548</v>
      </c>
      <c r="C161" s="2" t="s">
        <v>609</v>
      </c>
    </row>
    <row r="162" spans="1:3" ht="12.75" customHeight="1">
      <c r="A162" s="187" t="s">
        <v>748</v>
      </c>
      <c r="B162" s="188" t="s">
        <v>1548</v>
      </c>
      <c r="C162" s="2" t="s">
        <v>609</v>
      </c>
    </row>
    <row r="163" spans="1:3" ht="12.75" customHeight="1">
      <c r="A163" s="187" t="s">
        <v>749</v>
      </c>
      <c r="B163" s="188" t="s">
        <v>1548</v>
      </c>
      <c r="C163" s="2" t="s">
        <v>609</v>
      </c>
    </row>
    <row r="164" spans="1:3" ht="12.75" customHeight="1">
      <c r="A164" s="187" t="s">
        <v>1550</v>
      </c>
      <c r="B164" s="188" t="s">
        <v>1551</v>
      </c>
      <c r="C164" s="2" t="s">
        <v>609</v>
      </c>
    </row>
    <row r="165" spans="1:3" ht="12.75" customHeight="1">
      <c r="A165" s="187" t="s">
        <v>750</v>
      </c>
      <c r="B165" s="188" t="s">
        <v>1551</v>
      </c>
      <c r="C165" s="2" t="s">
        <v>609</v>
      </c>
    </row>
    <row r="166" spans="1:3" ht="12.75" customHeight="1">
      <c r="A166" s="187" t="s">
        <v>1552</v>
      </c>
      <c r="B166" s="188" t="s">
        <v>1546</v>
      </c>
      <c r="C166" s="2" t="s">
        <v>609</v>
      </c>
    </row>
    <row r="167" spans="1:3" ht="12.75" customHeight="1">
      <c r="A167" s="187" t="s">
        <v>1553</v>
      </c>
      <c r="B167" s="188" t="s">
        <v>1546</v>
      </c>
      <c r="C167" s="2" t="s">
        <v>609</v>
      </c>
    </row>
    <row r="168" spans="1:3" ht="12.75" customHeight="1">
      <c r="A168" s="187" t="s">
        <v>751</v>
      </c>
      <c r="B168" s="188" t="s">
        <v>1546</v>
      </c>
      <c r="C168" s="2" t="s">
        <v>609</v>
      </c>
    </row>
    <row r="169" spans="1:3" ht="12.75" customHeight="1">
      <c r="A169" s="187" t="s">
        <v>752</v>
      </c>
      <c r="B169" s="188" t="s">
        <v>1546</v>
      </c>
      <c r="C169" s="2" t="s">
        <v>609</v>
      </c>
    </row>
    <row r="170" spans="1:3" ht="12.75" customHeight="1">
      <c r="A170" s="187" t="s">
        <v>1554</v>
      </c>
      <c r="B170" s="188" t="s">
        <v>1555</v>
      </c>
      <c r="C170" s="2" t="s">
        <v>609</v>
      </c>
    </row>
    <row r="171" spans="1:3" ht="12.75" customHeight="1">
      <c r="A171" s="187" t="s">
        <v>1556</v>
      </c>
      <c r="B171" s="188" t="s">
        <v>1555</v>
      </c>
      <c r="C171" s="2" t="s">
        <v>609</v>
      </c>
    </row>
    <row r="172" spans="1:3" ht="12.75" customHeight="1">
      <c r="A172" s="187" t="s">
        <v>1557</v>
      </c>
      <c r="B172" s="188" t="s">
        <v>1459</v>
      </c>
      <c r="C172" s="2" t="s">
        <v>609</v>
      </c>
    </row>
    <row r="173" spans="1:3" ht="12.75" customHeight="1">
      <c r="A173" s="187" t="s">
        <v>646</v>
      </c>
      <c r="B173" s="188" t="s">
        <v>1558</v>
      </c>
      <c r="C173" s="2" t="s">
        <v>609</v>
      </c>
    </row>
    <row r="174" spans="1:3" ht="12.75" customHeight="1">
      <c r="A174" s="187" t="s">
        <v>27</v>
      </c>
      <c r="B174" s="188" t="s">
        <v>1558</v>
      </c>
      <c r="C174" s="2" t="s">
        <v>609</v>
      </c>
    </row>
    <row r="175" spans="1:3" ht="12.75" customHeight="1">
      <c r="A175" s="187" t="s">
        <v>1559</v>
      </c>
      <c r="B175" s="188" t="s">
        <v>1560</v>
      </c>
      <c r="C175" s="2" t="s">
        <v>609</v>
      </c>
    </row>
    <row r="176" spans="1:3" ht="12.75" customHeight="1">
      <c r="A176" s="187" t="s">
        <v>1561</v>
      </c>
      <c r="B176" s="188" t="s">
        <v>1560</v>
      </c>
      <c r="C176" s="2" t="s">
        <v>609</v>
      </c>
    </row>
    <row r="177" spans="1:3" ht="12.75" customHeight="1">
      <c r="A177" s="187" t="s">
        <v>1562</v>
      </c>
      <c r="B177" s="188" t="s">
        <v>1558</v>
      </c>
      <c r="C177" s="2" t="s">
        <v>609</v>
      </c>
    </row>
    <row r="178" spans="1:3" ht="12.75" customHeight="1">
      <c r="A178" s="187" t="s">
        <v>1563</v>
      </c>
      <c r="B178" s="188" t="s">
        <v>1558</v>
      </c>
      <c r="C178" s="2" t="s">
        <v>609</v>
      </c>
    </row>
    <row r="179" spans="1:3" ht="12.75" customHeight="1">
      <c r="A179" s="187" t="s">
        <v>754</v>
      </c>
      <c r="B179" s="188" t="s">
        <v>1558</v>
      </c>
      <c r="C179" s="2" t="s">
        <v>609</v>
      </c>
    </row>
    <row r="180" spans="1:3" ht="12.75" customHeight="1">
      <c r="A180" s="187" t="s">
        <v>755</v>
      </c>
      <c r="B180" s="188" t="s">
        <v>1558</v>
      </c>
      <c r="C180" s="2" t="s">
        <v>609</v>
      </c>
    </row>
    <row r="181" spans="1:3" ht="12.75" customHeight="1">
      <c r="A181" s="187" t="s">
        <v>1564</v>
      </c>
      <c r="B181" s="188" t="s">
        <v>1459</v>
      </c>
      <c r="C181" s="2" t="s">
        <v>609</v>
      </c>
    </row>
    <row r="182" spans="1:3" ht="12.75" customHeight="1">
      <c r="A182" s="187" t="s">
        <v>1565</v>
      </c>
      <c r="B182" s="188" t="s">
        <v>1566</v>
      </c>
      <c r="C182" s="2" t="s">
        <v>609</v>
      </c>
    </row>
    <row r="183" spans="1:3" ht="12.75" customHeight="1">
      <c r="A183" s="187" t="s">
        <v>332</v>
      </c>
      <c r="B183" s="188" t="s">
        <v>1566</v>
      </c>
      <c r="C183" s="2" t="s">
        <v>609</v>
      </c>
    </row>
    <row r="184" spans="1:3" ht="12.75" customHeight="1">
      <c r="A184" s="187" t="s">
        <v>1567</v>
      </c>
      <c r="B184" s="188" t="s">
        <v>1459</v>
      </c>
      <c r="C184" s="2" t="s">
        <v>609</v>
      </c>
    </row>
    <row r="185" spans="1:3" ht="12.75" customHeight="1">
      <c r="A185" s="187" t="s">
        <v>1568</v>
      </c>
      <c r="B185" s="188" t="s">
        <v>1542</v>
      </c>
      <c r="C185" s="2" t="s">
        <v>609</v>
      </c>
    </row>
    <row r="186" spans="1:3" ht="12.75" customHeight="1">
      <c r="A186" s="187" t="s">
        <v>19</v>
      </c>
      <c r="B186" s="188" t="s">
        <v>1542</v>
      </c>
      <c r="C186" s="2" t="s">
        <v>609</v>
      </c>
    </row>
    <row r="187" spans="1:3" ht="12.75" customHeight="1">
      <c r="A187" s="187" t="s">
        <v>1569</v>
      </c>
      <c r="B187" s="188" t="s">
        <v>1570</v>
      </c>
      <c r="C187" s="2" t="s">
        <v>609</v>
      </c>
    </row>
    <row r="188" spans="1:3" ht="12.75" customHeight="1">
      <c r="A188" s="187" t="s">
        <v>756</v>
      </c>
      <c r="B188" s="188" t="s">
        <v>1570</v>
      </c>
      <c r="C188" s="2" t="s">
        <v>609</v>
      </c>
    </row>
    <row r="189" spans="1:3" ht="12.75" customHeight="1">
      <c r="A189" s="187" t="s">
        <v>1571</v>
      </c>
      <c r="B189" s="188" t="s">
        <v>1542</v>
      </c>
      <c r="C189" s="2" t="s">
        <v>609</v>
      </c>
    </row>
    <row r="190" spans="1:3" ht="12.75" customHeight="1">
      <c r="A190" s="187" t="s">
        <v>1572</v>
      </c>
      <c r="B190" s="188" t="s">
        <v>1542</v>
      </c>
      <c r="C190" s="2" t="s">
        <v>609</v>
      </c>
    </row>
    <row r="191" spans="1:3" ht="12.75" customHeight="1">
      <c r="A191" s="187" t="s">
        <v>757</v>
      </c>
      <c r="B191" s="188" t="s">
        <v>1542</v>
      </c>
      <c r="C191" s="2" t="s">
        <v>609</v>
      </c>
    </row>
    <row r="192" spans="1:3" ht="12.75" customHeight="1">
      <c r="A192" s="187" t="s">
        <v>758</v>
      </c>
      <c r="B192" s="188" t="s">
        <v>1542</v>
      </c>
      <c r="C192" s="2" t="s">
        <v>609</v>
      </c>
    </row>
    <row r="193" spans="1:3" ht="12.75" customHeight="1">
      <c r="A193" s="187" t="s">
        <v>1573</v>
      </c>
      <c r="B193" s="188" t="s">
        <v>1462</v>
      </c>
      <c r="C193" s="2" t="s">
        <v>609</v>
      </c>
    </row>
    <row r="194" spans="1:3" ht="12.75" customHeight="1">
      <c r="A194" s="187" t="s">
        <v>1574</v>
      </c>
      <c r="B194" s="188" t="s">
        <v>1491</v>
      </c>
      <c r="C194" s="2" t="s">
        <v>609</v>
      </c>
    </row>
    <row r="195" spans="1:3" ht="12.75" customHeight="1">
      <c r="A195" s="187" t="s">
        <v>1575</v>
      </c>
      <c r="B195" s="188" t="s">
        <v>1491</v>
      </c>
      <c r="C195" s="2" t="s">
        <v>609</v>
      </c>
    </row>
    <row r="196" spans="1:3" ht="12.75" customHeight="1">
      <c r="A196" s="187" t="s">
        <v>1576</v>
      </c>
      <c r="B196" s="188" t="s">
        <v>1542</v>
      </c>
      <c r="C196" s="2" t="s">
        <v>609</v>
      </c>
    </row>
    <row r="197" spans="1:3" ht="12.75" customHeight="1">
      <c r="A197" s="187" t="s">
        <v>1577</v>
      </c>
      <c r="B197" s="188" t="s">
        <v>1542</v>
      </c>
      <c r="C197" s="2" t="s">
        <v>609</v>
      </c>
    </row>
    <row r="198" spans="1:3" ht="12.75" customHeight="1">
      <c r="A198" s="187" t="s">
        <v>1578</v>
      </c>
      <c r="B198" s="188" t="s">
        <v>1491</v>
      </c>
      <c r="C198" s="2" t="s">
        <v>609</v>
      </c>
    </row>
    <row r="199" spans="1:3" ht="12.75" customHeight="1">
      <c r="A199" s="187" t="s">
        <v>1579</v>
      </c>
      <c r="B199" s="188" t="s">
        <v>1491</v>
      </c>
      <c r="C199" s="2" t="s">
        <v>609</v>
      </c>
    </row>
    <row r="200" spans="1:3" ht="12.75" customHeight="1">
      <c r="A200" s="187" t="s">
        <v>1580</v>
      </c>
      <c r="B200" s="188" t="s">
        <v>1491</v>
      </c>
      <c r="C200" s="2" t="s">
        <v>609</v>
      </c>
    </row>
    <row r="201" spans="1:3" ht="12.75" customHeight="1">
      <c r="A201" s="187" t="s">
        <v>1581</v>
      </c>
      <c r="B201" s="188" t="s">
        <v>1462</v>
      </c>
      <c r="C201" s="2" t="s">
        <v>609</v>
      </c>
    </row>
    <row r="202" spans="1:3" ht="12.75" customHeight="1">
      <c r="A202" s="187" t="s">
        <v>1582</v>
      </c>
      <c r="B202" s="188" t="s">
        <v>1459</v>
      </c>
      <c r="C202" s="2" t="s">
        <v>609</v>
      </c>
    </row>
    <row r="203" spans="1:3" ht="12.75" customHeight="1">
      <c r="A203" s="187" t="s">
        <v>647</v>
      </c>
      <c r="B203" s="188" t="s">
        <v>1583</v>
      </c>
      <c r="C203" s="2" t="s">
        <v>609</v>
      </c>
    </row>
    <row r="204" spans="1:3" ht="12.75" customHeight="1">
      <c r="A204" s="187" t="s">
        <v>21</v>
      </c>
      <c r="B204" s="188" t="s">
        <v>1583</v>
      </c>
      <c r="C204" s="2" t="s">
        <v>609</v>
      </c>
    </row>
    <row r="205" spans="1:3" ht="12.75" customHeight="1">
      <c r="A205" s="187" t="s">
        <v>1584</v>
      </c>
      <c r="B205" s="188" t="s">
        <v>1583</v>
      </c>
      <c r="C205" s="2" t="s">
        <v>609</v>
      </c>
    </row>
    <row r="206" spans="1:3" ht="12.75" customHeight="1">
      <c r="A206" s="187" t="s">
        <v>1585</v>
      </c>
      <c r="B206" s="188" t="s">
        <v>1583</v>
      </c>
      <c r="C206" s="2" t="s">
        <v>609</v>
      </c>
    </row>
    <row r="207" spans="1:3" ht="12.75" customHeight="1">
      <c r="A207" s="187" t="s">
        <v>760</v>
      </c>
      <c r="B207" s="188" t="s">
        <v>1583</v>
      </c>
      <c r="C207" s="2" t="s">
        <v>609</v>
      </c>
    </row>
    <row r="208" spans="1:3" ht="12.75" customHeight="1">
      <c r="A208" s="187" t="s">
        <v>761</v>
      </c>
      <c r="B208" s="188" t="s">
        <v>1583</v>
      </c>
      <c r="C208" s="2" t="s">
        <v>609</v>
      </c>
    </row>
    <row r="209" spans="1:3" ht="12.75" customHeight="1">
      <c r="A209" s="187" t="s">
        <v>762</v>
      </c>
      <c r="B209" s="188" t="s">
        <v>1583</v>
      </c>
      <c r="C209" s="2" t="s">
        <v>609</v>
      </c>
    </row>
    <row r="210" spans="1:3" ht="12.75" customHeight="1">
      <c r="A210" s="187" t="s">
        <v>763</v>
      </c>
      <c r="B210" s="188" t="s">
        <v>1583</v>
      </c>
      <c r="C210" s="2" t="s">
        <v>609</v>
      </c>
    </row>
    <row r="211" spans="1:3" ht="12.75" customHeight="1">
      <c r="A211" s="187" t="s">
        <v>764</v>
      </c>
      <c r="B211" s="188" t="s">
        <v>1583</v>
      </c>
      <c r="C211" s="2" t="s">
        <v>609</v>
      </c>
    </row>
    <row r="212" spans="1:3" ht="12.75" customHeight="1">
      <c r="A212" s="187" t="s">
        <v>765</v>
      </c>
      <c r="B212" s="188" t="s">
        <v>1583</v>
      </c>
      <c r="C212" s="2" t="s">
        <v>609</v>
      </c>
    </row>
    <row r="213" spans="1:3" ht="12.75" customHeight="1">
      <c r="A213" s="187" t="s">
        <v>766</v>
      </c>
      <c r="B213" s="188" t="s">
        <v>1583</v>
      </c>
      <c r="C213" s="2" t="s">
        <v>609</v>
      </c>
    </row>
    <row r="214" spans="1:3" ht="12.75" customHeight="1">
      <c r="A214" s="187" t="s">
        <v>767</v>
      </c>
      <c r="B214" s="188" t="s">
        <v>1583</v>
      </c>
      <c r="C214" s="2" t="s">
        <v>609</v>
      </c>
    </row>
    <row r="215" spans="1:3" ht="12.75" customHeight="1">
      <c r="A215" s="187" t="s">
        <v>768</v>
      </c>
      <c r="B215" s="188" t="s">
        <v>1583</v>
      </c>
      <c r="C215" s="2" t="s">
        <v>609</v>
      </c>
    </row>
    <row r="216" spans="1:3" ht="12.75" customHeight="1">
      <c r="A216" s="187" t="s">
        <v>769</v>
      </c>
      <c r="B216" s="188" t="s">
        <v>1583</v>
      </c>
      <c r="C216" s="2" t="s">
        <v>609</v>
      </c>
    </row>
    <row r="217" spans="1:3" ht="12.75" customHeight="1">
      <c r="A217" s="187" t="s">
        <v>770</v>
      </c>
      <c r="B217" s="188" t="s">
        <v>1583</v>
      </c>
      <c r="C217" s="2" t="s">
        <v>609</v>
      </c>
    </row>
    <row r="218" spans="1:3" ht="12.75" customHeight="1">
      <c r="A218" s="187" t="s">
        <v>771</v>
      </c>
      <c r="B218" s="188" t="s">
        <v>1583</v>
      </c>
      <c r="C218" s="2" t="s">
        <v>609</v>
      </c>
    </row>
    <row r="219" spans="1:3" ht="12.75" customHeight="1">
      <c r="A219" s="187" t="s">
        <v>772</v>
      </c>
      <c r="B219" s="188" t="s">
        <v>1583</v>
      </c>
      <c r="C219" s="2" t="s">
        <v>609</v>
      </c>
    </row>
    <row r="220" spans="1:3" ht="12.75" customHeight="1">
      <c r="A220" s="187" t="s">
        <v>773</v>
      </c>
      <c r="B220" s="188" t="s">
        <v>1583</v>
      </c>
      <c r="C220" s="2" t="s">
        <v>609</v>
      </c>
    </row>
    <row r="221" spans="1:3" ht="12.75" customHeight="1">
      <c r="A221" s="187" t="s">
        <v>774</v>
      </c>
      <c r="B221" s="188" t="s">
        <v>1583</v>
      </c>
      <c r="C221" s="2" t="s">
        <v>609</v>
      </c>
    </row>
    <row r="222" spans="1:3" ht="12.75" customHeight="1">
      <c r="A222" s="187" t="s">
        <v>775</v>
      </c>
      <c r="B222" s="188" t="s">
        <v>1583</v>
      </c>
      <c r="C222" s="2" t="s">
        <v>609</v>
      </c>
    </row>
    <row r="223" spans="1:3" ht="12.75" customHeight="1">
      <c r="A223" s="187" t="s">
        <v>1586</v>
      </c>
      <c r="B223" s="188" t="s">
        <v>1583</v>
      </c>
      <c r="C223" s="2" t="s">
        <v>609</v>
      </c>
    </row>
    <row r="224" spans="1:3" ht="12.75" customHeight="1">
      <c r="A224" s="187" t="s">
        <v>776</v>
      </c>
      <c r="B224" s="188" t="s">
        <v>1583</v>
      </c>
      <c r="C224" s="2" t="s">
        <v>609</v>
      </c>
    </row>
    <row r="225" spans="1:3" ht="12.75" customHeight="1">
      <c r="A225" s="187" t="s">
        <v>777</v>
      </c>
      <c r="B225" s="188" t="s">
        <v>1583</v>
      </c>
      <c r="C225" s="2" t="s">
        <v>609</v>
      </c>
    </row>
    <row r="226" spans="1:3" ht="12.75" customHeight="1">
      <c r="A226" s="187" t="s">
        <v>778</v>
      </c>
      <c r="B226" s="188" t="s">
        <v>1583</v>
      </c>
      <c r="C226" s="2" t="s">
        <v>609</v>
      </c>
    </row>
    <row r="227" spans="1:3" ht="12.75" customHeight="1">
      <c r="A227" s="187" t="s">
        <v>779</v>
      </c>
      <c r="B227" s="188" t="s">
        <v>1583</v>
      </c>
      <c r="C227" s="2" t="s">
        <v>609</v>
      </c>
    </row>
    <row r="228" spans="1:3" ht="12.75" customHeight="1">
      <c r="A228" s="187" t="s">
        <v>1587</v>
      </c>
      <c r="B228" s="188" t="s">
        <v>1583</v>
      </c>
      <c r="C228" s="2" t="s">
        <v>609</v>
      </c>
    </row>
    <row r="229" spans="1:3" ht="12.75" customHeight="1">
      <c r="A229" s="187" t="s">
        <v>1588</v>
      </c>
      <c r="B229" s="188" t="s">
        <v>1583</v>
      </c>
      <c r="C229" s="2" t="s">
        <v>609</v>
      </c>
    </row>
    <row r="230" spans="1:3" ht="12.75" customHeight="1">
      <c r="A230" s="187" t="s">
        <v>780</v>
      </c>
      <c r="B230" s="188" t="s">
        <v>1583</v>
      </c>
      <c r="C230" s="2" t="s">
        <v>609</v>
      </c>
    </row>
    <row r="231" spans="1:3" ht="12.75" customHeight="1">
      <c r="A231" s="187" t="s">
        <v>781</v>
      </c>
      <c r="B231" s="188" t="s">
        <v>1583</v>
      </c>
      <c r="C231" s="2" t="s">
        <v>609</v>
      </c>
    </row>
    <row r="232" spans="1:3" ht="12.75" customHeight="1">
      <c r="A232" s="187" t="s">
        <v>782</v>
      </c>
      <c r="B232" s="188" t="s">
        <v>1583</v>
      </c>
      <c r="C232" s="2" t="s">
        <v>609</v>
      </c>
    </row>
    <row r="233" spans="1:3" ht="12.75" customHeight="1">
      <c r="A233" s="187" t="s">
        <v>783</v>
      </c>
      <c r="B233" s="188" t="s">
        <v>1583</v>
      </c>
      <c r="C233" s="2" t="s">
        <v>609</v>
      </c>
    </row>
    <row r="234" spans="1:3" ht="12.75" customHeight="1">
      <c r="A234" s="187" t="s">
        <v>1589</v>
      </c>
      <c r="B234" s="188" t="s">
        <v>1583</v>
      </c>
      <c r="C234" s="2" t="s">
        <v>609</v>
      </c>
    </row>
    <row r="235" spans="1:3" ht="12.75" customHeight="1">
      <c r="A235" s="187" t="s">
        <v>784</v>
      </c>
      <c r="B235" s="188" t="s">
        <v>1583</v>
      </c>
      <c r="C235" s="2" t="s">
        <v>609</v>
      </c>
    </row>
    <row r="236" spans="1:3" ht="12.75" customHeight="1">
      <c r="A236" s="187" t="s">
        <v>785</v>
      </c>
      <c r="B236" s="188" t="s">
        <v>1583</v>
      </c>
      <c r="C236" s="2" t="s">
        <v>609</v>
      </c>
    </row>
    <row r="237" spans="1:3" ht="12.75" customHeight="1">
      <c r="A237" s="187" t="s">
        <v>786</v>
      </c>
      <c r="B237" s="188" t="s">
        <v>1583</v>
      </c>
      <c r="C237" s="2" t="s">
        <v>609</v>
      </c>
    </row>
    <row r="238" spans="1:3" ht="12.75" customHeight="1">
      <c r="A238" s="187" t="s">
        <v>787</v>
      </c>
      <c r="B238" s="188" t="s">
        <v>1583</v>
      </c>
      <c r="C238" s="2" t="s">
        <v>609</v>
      </c>
    </row>
    <row r="239" spans="1:3" ht="12.75" customHeight="1">
      <c r="A239" s="187" t="s">
        <v>788</v>
      </c>
      <c r="B239" s="188" t="s">
        <v>1583</v>
      </c>
      <c r="C239" s="2" t="s">
        <v>609</v>
      </c>
    </row>
    <row r="240" spans="1:3" ht="12.75" customHeight="1">
      <c r="A240" s="187" t="s">
        <v>789</v>
      </c>
      <c r="B240" s="188" t="s">
        <v>1583</v>
      </c>
      <c r="C240" s="2" t="s">
        <v>609</v>
      </c>
    </row>
    <row r="241" spans="1:3" ht="12.75" customHeight="1">
      <c r="A241" s="187" t="s">
        <v>790</v>
      </c>
      <c r="B241" s="188" t="s">
        <v>1583</v>
      </c>
      <c r="C241" s="2" t="s">
        <v>609</v>
      </c>
    </row>
    <row r="242" spans="1:3" ht="12.75" customHeight="1">
      <c r="A242" s="187" t="s">
        <v>791</v>
      </c>
      <c r="B242" s="188" t="s">
        <v>1583</v>
      </c>
      <c r="C242" s="2" t="s">
        <v>609</v>
      </c>
    </row>
    <row r="243" spans="1:3" ht="12.75" customHeight="1">
      <c r="A243" s="187" t="s">
        <v>792</v>
      </c>
      <c r="B243" s="188" t="s">
        <v>1583</v>
      </c>
      <c r="C243" s="2" t="s">
        <v>609</v>
      </c>
    </row>
    <row r="244" spans="1:3" ht="12.75" customHeight="1">
      <c r="A244" s="187" t="s">
        <v>793</v>
      </c>
      <c r="B244" s="188" t="s">
        <v>1583</v>
      </c>
      <c r="C244" s="2" t="s">
        <v>609</v>
      </c>
    </row>
    <row r="245" spans="1:3" ht="12.75" customHeight="1">
      <c r="A245" s="187" t="s">
        <v>794</v>
      </c>
      <c r="B245" s="188" t="s">
        <v>1583</v>
      </c>
      <c r="C245" s="2" t="s">
        <v>609</v>
      </c>
    </row>
    <row r="246" spans="1:3" ht="12.75" customHeight="1">
      <c r="A246" s="187" t="s">
        <v>795</v>
      </c>
      <c r="B246" s="188" t="s">
        <v>1583</v>
      </c>
      <c r="C246" s="2" t="s">
        <v>609</v>
      </c>
    </row>
    <row r="247" spans="1:3" ht="12.75" customHeight="1">
      <c r="A247" s="187" t="s">
        <v>796</v>
      </c>
      <c r="B247" s="188" t="s">
        <v>1583</v>
      </c>
      <c r="C247" s="2" t="s">
        <v>609</v>
      </c>
    </row>
    <row r="248" spans="1:3" ht="12.75" customHeight="1">
      <c r="A248" s="187" t="s">
        <v>797</v>
      </c>
      <c r="B248" s="188" t="s">
        <v>1583</v>
      </c>
      <c r="C248" s="2" t="s">
        <v>609</v>
      </c>
    </row>
    <row r="249" spans="1:3" ht="12.75" customHeight="1">
      <c r="A249" s="187" t="s">
        <v>798</v>
      </c>
      <c r="B249" s="188" t="s">
        <v>1583</v>
      </c>
      <c r="C249" s="2" t="s">
        <v>609</v>
      </c>
    </row>
    <row r="250" spans="1:3" ht="12.75" customHeight="1">
      <c r="A250" s="187" t="s">
        <v>799</v>
      </c>
      <c r="B250" s="188" t="s">
        <v>1583</v>
      </c>
      <c r="C250" s="2" t="s">
        <v>609</v>
      </c>
    </row>
    <row r="251" spans="1:3" ht="12.75" customHeight="1">
      <c r="A251" s="187" t="s">
        <v>800</v>
      </c>
      <c r="B251" s="188" t="s">
        <v>1583</v>
      </c>
      <c r="C251" s="2" t="s">
        <v>609</v>
      </c>
    </row>
    <row r="252" spans="1:3" ht="12.75" customHeight="1">
      <c r="A252" s="187" t="s">
        <v>801</v>
      </c>
      <c r="B252" s="188" t="s">
        <v>1583</v>
      </c>
      <c r="C252" s="2" t="s">
        <v>609</v>
      </c>
    </row>
    <row r="253" spans="1:3" ht="12.75" customHeight="1">
      <c r="A253" s="187" t="s">
        <v>802</v>
      </c>
      <c r="B253" s="188" t="s">
        <v>1583</v>
      </c>
      <c r="C253" s="2" t="s">
        <v>609</v>
      </c>
    </row>
    <row r="254" spans="1:3" ht="12.75" customHeight="1">
      <c r="A254" s="187" t="s">
        <v>803</v>
      </c>
      <c r="B254" s="188" t="s">
        <v>1583</v>
      </c>
      <c r="C254" s="2" t="s">
        <v>609</v>
      </c>
    </row>
    <row r="255" spans="1:3" ht="12.75" customHeight="1">
      <c r="A255" s="187" t="s">
        <v>1590</v>
      </c>
      <c r="B255" s="188" t="s">
        <v>1583</v>
      </c>
      <c r="C255" s="2" t="s">
        <v>609</v>
      </c>
    </row>
    <row r="256" spans="1:3" ht="12.75" customHeight="1">
      <c r="A256" s="187" t="s">
        <v>1591</v>
      </c>
      <c r="B256" s="188" t="s">
        <v>1592</v>
      </c>
      <c r="C256" s="2" t="s">
        <v>609</v>
      </c>
    </row>
    <row r="257" spans="1:3" ht="12.75" customHeight="1">
      <c r="A257" s="187" t="s">
        <v>805</v>
      </c>
      <c r="B257" s="188" t="s">
        <v>1592</v>
      </c>
      <c r="C257" s="2" t="s">
        <v>609</v>
      </c>
    </row>
    <row r="258" spans="1:3" ht="12.75" customHeight="1">
      <c r="A258" s="187" t="s">
        <v>806</v>
      </c>
      <c r="B258" s="188" t="s">
        <v>1592</v>
      </c>
      <c r="C258" s="2" t="s">
        <v>609</v>
      </c>
    </row>
    <row r="259" spans="1:3" ht="12.75" customHeight="1">
      <c r="A259" s="187" t="s">
        <v>807</v>
      </c>
      <c r="B259" s="188" t="s">
        <v>1592</v>
      </c>
      <c r="C259" s="2" t="s">
        <v>609</v>
      </c>
    </row>
    <row r="260" spans="1:3" ht="12.75" customHeight="1">
      <c r="A260" s="187" t="s">
        <v>808</v>
      </c>
      <c r="B260" s="188" t="s">
        <v>1592</v>
      </c>
      <c r="C260" s="2" t="s">
        <v>609</v>
      </c>
    </row>
    <row r="261" spans="1:3" ht="12.75" customHeight="1">
      <c r="A261" s="187" t="s">
        <v>809</v>
      </c>
      <c r="B261" s="188" t="s">
        <v>1592</v>
      </c>
      <c r="C261" s="2" t="s">
        <v>609</v>
      </c>
    </row>
    <row r="262" spans="1:3" ht="12.75" customHeight="1">
      <c r="A262" s="187" t="s">
        <v>810</v>
      </c>
      <c r="B262" s="188" t="s">
        <v>1592</v>
      </c>
      <c r="C262" s="2" t="s">
        <v>609</v>
      </c>
    </row>
    <row r="263" spans="1:3" ht="12.75" customHeight="1">
      <c r="A263" s="187" t="s">
        <v>811</v>
      </c>
      <c r="B263" s="188" t="s">
        <v>1592</v>
      </c>
      <c r="C263" s="2" t="s">
        <v>609</v>
      </c>
    </row>
    <row r="264" spans="1:3" ht="12.75" customHeight="1">
      <c r="A264" s="187" t="s">
        <v>812</v>
      </c>
      <c r="B264" s="188" t="s">
        <v>1592</v>
      </c>
      <c r="C264" s="2" t="s">
        <v>609</v>
      </c>
    </row>
    <row r="265" spans="1:3" ht="12.75" customHeight="1">
      <c r="A265" s="187" t="s">
        <v>813</v>
      </c>
      <c r="B265" s="188" t="s">
        <v>1592</v>
      </c>
      <c r="C265" s="2" t="s">
        <v>609</v>
      </c>
    </row>
    <row r="266" spans="1:3" ht="12.75" customHeight="1">
      <c r="A266" s="187" t="s">
        <v>814</v>
      </c>
      <c r="B266" s="188" t="s">
        <v>1592</v>
      </c>
      <c r="C266" s="2" t="s">
        <v>609</v>
      </c>
    </row>
    <row r="267" spans="1:3" ht="12.75" customHeight="1">
      <c r="A267" s="187" t="s">
        <v>815</v>
      </c>
      <c r="B267" s="188" t="s">
        <v>1592</v>
      </c>
      <c r="C267" s="2" t="s">
        <v>609</v>
      </c>
    </row>
    <row r="268" spans="1:3" ht="12.75" customHeight="1">
      <c r="A268" s="187" t="s">
        <v>816</v>
      </c>
      <c r="B268" s="188" t="s">
        <v>1592</v>
      </c>
      <c r="C268" s="2" t="s">
        <v>609</v>
      </c>
    </row>
    <row r="269" spans="1:3" ht="12.75" customHeight="1">
      <c r="A269" s="187" t="s">
        <v>817</v>
      </c>
      <c r="B269" s="188" t="s">
        <v>1592</v>
      </c>
      <c r="C269" s="2" t="s">
        <v>609</v>
      </c>
    </row>
    <row r="270" spans="1:3" ht="12.75" customHeight="1">
      <c r="A270" s="187" t="s">
        <v>818</v>
      </c>
      <c r="B270" s="188" t="s">
        <v>1592</v>
      </c>
      <c r="C270" s="2" t="s">
        <v>609</v>
      </c>
    </row>
    <row r="271" spans="1:3" ht="12.75" customHeight="1">
      <c r="A271" s="187" t="s">
        <v>819</v>
      </c>
      <c r="B271" s="188" t="s">
        <v>1592</v>
      </c>
      <c r="C271" s="2" t="s">
        <v>609</v>
      </c>
    </row>
    <row r="272" spans="1:3" ht="12.75" customHeight="1">
      <c r="A272" s="187" t="s">
        <v>820</v>
      </c>
      <c r="B272" s="188" t="s">
        <v>1592</v>
      </c>
      <c r="C272" s="2" t="s">
        <v>609</v>
      </c>
    </row>
    <row r="273" spans="1:3" ht="12.75" customHeight="1">
      <c r="A273" s="187" t="s">
        <v>821</v>
      </c>
      <c r="B273" s="188" t="s">
        <v>1592</v>
      </c>
      <c r="C273" s="2" t="s">
        <v>609</v>
      </c>
    </row>
    <row r="274" spans="1:3" ht="12.75" customHeight="1">
      <c r="A274" s="187" t="s">
        <v>822</v>
      </c>
      <c r="B274" s="188" t="s">
        <v>1592</v>
      </c>
      <c r="C274" s="2" t="s">
        <v>609</v>
      </c>
    </row>
    <row r="275" spans="1:3" ht="12.75" customHeight="1">
      <c r="A275" s="187" t="s">
        <v>823</v>
      </c>
      <c r="B275" s="188" t="s">
        <v>1592</v>
      </c>
      <c r="C275" s="2" t="s">
        <v>609</v>
      </c>
    </row>
    <row r="276" spans="1:3" ht="12.75" customHeight="1">
      <c r="A276" s="187" t="s">
        <v>824</v>
      </c>
      <c r="B276" s="188" t="s">
        <v>1592</v>
      </c>
      <c r="C276" s="2" t="s">
        <v>609</v>
      </c>
    </row>
    <row r="277" spans="1:3" ht="12.75" customHeight="1">
      <c r="A277" s="187" t="s">
        <v>825</v>
      </c>
      <c r="B277" s="188" t="s">
        <v>1592</v>
      </c>
      <c r="C277" s="2" t="s">
        <v>609</v>
      </c>
    </row>
    <row r="278" spans="1:3" ht="12.75" customHeight="1">
      <c r="A278" s="187" t="s">
        <v>826</v>
      </c>
      <c r="B278" s="188" t="s">
        <v>1592</v>
      </c>
      <c r="C278" s="2" t="s">
        <v>609</v>
      </c>
    </row>
    <row r="279" spans="1:3" ht="12.75" customHeight="1">
      <c r="A279" s="187" t="s">
        <v>827</v>
      </c>
      <c r="B279" s="188" t="s">
        <v>1592</v>
      </c>
      <c r="C279" s="2" t="s">
        <v>609</v>
      </c>
    </row>
    <row r="280" spans="1:3" ht="12.75" customHeight="1">
      <c r="A280" s="187" t="s">
        <v>828</v>
      </c>
      <c r="B280" s="188" t="s">
        <v>1592</v>
      </c>
      <c r="C280" s="2" t="s">
        <v>609</v>
      </c>
    </row>
    <row r="281" spans="1:3" ht="12.75" customHeight="1">
      <c r="A281" s="187" t="s">
        <v>829</v>
      </c>
      <c r="B281" s="188" t="s">
        <v>1592</v>
      </c>
      <c r="C281" s="2" t="s">
        <v>609</v>
      </c>
    </row>
    <row r="282" spans="1:3" ht="12.75" customHeight="1">
      <c r="A282" s="187" t="s">
        <v>830</v>
      </c>
      <c r="B282" s="188" t="s">
        <v>1592</v>
      </c>
      <c r="C282" s="2" t="s">
        <v>609</v>
      </c>
    </row>
    <row r="283" spans="1:3" ht="12.75" customHeight="1">
      <c r="A283" s="187" t="s">
        <v>831</v>
      </c>
      <c r="B283" s="188" t="s">
        <v>1592</v>
      </c>
      <c r="C283" s="2" t="s">
        <v>609</v>
      </c>
    </row>
    <row r="284" spans="1:3" ht="12.75" customHeight="1">
      <c r="A284" s="187" t="s">
        <v>832</v>
      </c>
      <c r="B284" s="188" t="s">
        <v>1592</v>
      </c>
      <c r="C284" s="2" t="s">
        <v>609</v>
      </c>
    </row>
    <row r="285" spans="1:3" ht="12.75" customHeight="1">
      <c r="A285" s="187" t="s">
        <v>833</v>
      </c>
      <c r="B285" s="188" t="s">
        <v>1592</v>
      </c>
      <c r="C285" s="2" t="s">
        <v>609</v>
      </c>
    </row>
    <row r="286" spans="1:3" ht="12.75" customHeight="1">
      <c r="A286" s="187" t="s">
        <v>834</v>
      </c>
      <c r="B286" s="188" t="s">
        <v>1592</v>
      </c>
      <c r="C286" s="2" t="s">
        <v>609</v>
      </c>
    </row>
    <row r="287" spans="1:3" ht="12.75" customHeight="1">
      <c r="A287" s="187" t="s">
        <v>835</v>
      </c>
      <c r="B287" s="188" t="s">
        <v>1592</v>
      </c>
      <c r="C287" s="2" t="s">
        <v>609</v>
      </c>
    </row>
    <row r="288" spans="1:3" ht="12.75" customHeight="1">
      <c r="A288" s="187" t="s">
        <v>836</v>
      </c>
      <c r="B288" s="188" t="s">
        <v>1592</v>
      </c>
      <c r="C288" s="2" t="s">
        <v>609</v>
      </c>
    </row>
    <row r="289" spans="1:3" ht="12.75" customHeight="1">
      <c r="A289" s="187" t="s">
        <v>837</v>
      </c>
      <c r="B289" s="188" t="s">
        <v>1592</v>
      </c>
      <c r="C289" s="2" t="s">
        <v>609</v>
      </c>
    </row>
    <row r="290" spans="1:3" ht="12.75" customHeight="1">
      <c r="A290" s="187" t="s">
        <v>838</v>
      </c>
      <c r="B290" s="188" t="s">
        <v>1592</v>
      </c>
      <c r="C290" s="2" t="s">
        <v>609</v>
      </c>
    </row>
    <row r="291" spans="1:3" ht="12.75" customHeight="1">
      <c r="A291" s="187" t="s">
        <v>839</v>
      </c>
      <c r="B291" s="188" t="s">
        <v>1592</v>
      </c>
      <c r="C291" s="2" t="s">
        <v>609</v>
      </c>
    </row>
    <row r="292" spans="1:3" ht="12.75" customHeight="1">
      <c r="A292" s="187" t="s">
        <v>840</v>
      </c>
      <c r="B292" s="188" t="s">
        <v>1592</v>
      </c>
      <c r="C292" s="2" t="s">
        <v>609</v>
      </c>
    </row>
    <row r="293" spans="1:3" ht="12.75" customHeight="1">
      <c r="A293" s="187" t="s">
        <v>841</v>
      </c>
      <c r="B293" s="188" t="s">
        <v>1592</v>
      </c>
      <c r="C293" s="2" t="s">
        <v>609</v>
      </c>
    </row>
    <row r="294" spans="1:3" ht="12.75" customHeight="1">
      <c r="A294" s="187" t="s">
        <v>842</v>
      </c>
      <c r="B294" s="188" t="s">
        <v>1592</v>
      </c>
      <c r="C294" s="2" t="s">
        <v>609</v>
      </c>
    </row>
    <row r="295" spans="1:3" ht="12.75" customHeight="1">
      <c r="A295" s="187" t="s">
        <v>1593</v>
      </c>
      <c r="B295" s="188" t="s">
        <v>1592</v>
      </c>
      <c r="C295" s="2" t="s">
        <v>609</v>
      </c>
    </row>
    <row r="296" spans="1:3" ht="12.75" customHeight="1">
      <c r="A296" s="187" t="s">
        <v>843</v>
      </c>
      <c r="B296" s="188" t="s">
        <v>1592</v>
      </c>
      <c r="C296" s="2" t="s">
        <v>609</v>
      </c>
    </row>
    <row r="297" spans="1:3" ht="12.75" customHeight="1">
      <c r="A297" s="187" t="s">
        <v>844</v>
      </c>
      <c r="B297" s="188" t="s">
        <v>1592</v>
      </c>
      <c r="C297" s="2" t="s">
        <v>609</v>
      </c>
    </row>
    <row r="298" spans="1:3" ht="12.75" customHeight="1">
      <c r="A298" s="187" t="s">
        <v>845</v>
      </c>
      <c r="B298" s="188" t="s">
        <v>1592</v>
      </c>
      <c r="C298" s="2" t="s">
        <v>609</v>
      </c>
    </row>
    <row r="299" spans="1:3" ht="12.75" customHeight="1">
      <c r="A299" s="187" t="s">
        <v>846</v>
      </c>
      <c r="B299" s="188" t="s">
        <v>1592</v>
      </c>
      <c r="C299" s="2" t="s">
        <v>609</v>
      </c>
    </row>
    <row r="300" spans="1:3" ht="12.75" customHeight="1">
      <c r="A300" s="187" t="s">
        <v>847</v>
      </c>
      <c r="B300" s="188" t="s">
        <v>1592</v>
      </c>
      <c r="C300" s="2" t="s">
        <v>609</v>
      </c>
    </row>
    <row r="301" spans="1:3" ht="12.75" customHeight="1">
      <c r="A301" s="187" t="s">
        <v>848</v>
      </c>
      <c r="B301" s="188" t="s">
        <v>1592</v>
      </c>
      <c r="C301" s="2" t="s">
        <v>609</v>
      </c>
    </row>
    <row r="302" spans="1:3" ht="12.75" customHeight="1">
      <c r="A302" s="187" t="s">
        <v>849</v>
      </c>
      <c r="B302" s="188" t="s">
        <v>1592</v>
      </c>
      <c r="C302" s="2" t="s">
        <v>609</v>
      </c>
    </row>
    <row r="303" spans="1:3" ht="12.75" customHeight="1">
      <c r="A303" s="187" t="s">
        <v>850</v>
      </c>
      <c r="B303" s="188" t="s">
        <v>1592</v>
      </c>
      <c r="C303" s="2" t="s">
        <v>609</v>
      </c>
    </row>
    <row r="304" spans="1:3" ht="12.75" customHeight="1">
      <c r="A304" s="187" t="s">
        <v>851</v>
      </c>
      <c r="B304" s="188" t="s">
        <v>1592</v>
      </c>
      <c r="C304" s="2" t="s">
        <v>609</v>
      </c>
    </row>
    <row r="305" spans="1:3" ht="12.75" customHeight="1">
      <c r="A305" s="187" t="s">
        <v>852</v>
      </c>
      <c r="B305" s="188" t="s">
        <v>1592</v>
      </c>
      <c r="C305" s="2" t="s">
        <v>609</v>
      </c>
    </row>
    <row r="306" spans="1:3" ht="12.75" customHeight="1">
      <c r="A306" s="187" t="s">
        <v>853</v>
      </c>
      <c r="B306" s="188" t="s">
        <v>1592</v>
      </c>
      <c r="C306" s="2" t="s">
        <v>609</v>
      </c>
    </row>
    <row r="307" spans="1:3" ht="12.75" customHeight="1">
      <c r="A307" s="187" t="s">
        <v>1594</v>
      </c>
      <c r="B307" s="188" t="s">
        <v>1592</v>
      </c>
      <c r="C307" s="2" t="s">
        <v>609</v>
      </c>
    </row>
    <row r="308" spans="1:3" ht="12.75" customHeight="1">
      <c r="A308" s="187" t="s">
        <v>854</v>
      </c>
      <c r="B308" s="188" t="s">
        <v>1592</v>
      </c>
      <c r="C308" s="2" t="s">
        <v>609</v>
      </c>
    </row>
    <row r="309" spans="1:3" ht="12.75" customHeight="1">
      <c r="A309" s="187" t="s">
        <v>855</v>
      </c>
      <c r="B309" s="188" t="s">
        <v>1592</v>
      </c>
      <c r="C309" s="2" t="s">
        <v>609</v>
      </c>
    </row>
    <row r="310" spans="1:3" ht="12.75" customHeight="1">
      <c r="A310" s="187" t="s">
        <v>856</v>
      </c>
      <c r="B310" s="188" t="s">
        <v>1592</v>
      </c>
      <c r="C310" s="2" t="s">
        <v>609</v>
      </c>
    </row>
    <row r="311" spans="1:3" ht="12.75" customHeight="1">
      <c r="A311" s="187" t="s">
        <v>857</v>
      </c>
      <c r="B311" s="188" t="s">
        <v>1592</v>
      </c>
      <c r="C311" s="2" t="s">
        <v>609</v>
      </c>
    </row>
    <row r="312" spans="1:3" ht="12.75" customHeight="1">
      <c r="A312" s="187" t="s">
        <v>858</v>
      </c>
      <c r="B312" s="188" t="s">
        <v>1592</v>
      </c>
      <c r="C312" s="2" t="s">
        <v>609</v>
      </c>
    </row>
    <row r="313" spans="1:3" ht="12.75" customHeight="1">
      <c r="A313" s="187" t="s">
        <v>859</v>
      </c>
      <c r="B313" s="188" t="s">
        <v>1592</v>
      </c>
      <c r="C313" s="2" t="s">
        <v>609</v>
      </c>
    </row>
    <row r="314" spans="1:3" ht="12.75" customHeight="1">
      <c r="A314" s="187" t="s">
        <v>860</v>
      </c>
      <c r="B314" s="188" t="s">
        <v>1592</v>
      </c>
      <c r="C314" s="2" t="s">
        <v>609</v>
      </c>
    </row>
    <row r="315" spans="1:3" ht="12.75" customHeight="1">
      <c r="A315" s="187" t="s">
        <v>861</v>
      </c>
      <c r="B315" s="188" t="s">
        <v>1592</v>
      </c>
      <c r="C315" s="2" t="s">
        <v>609</v>
      </c>
    </row>
    <row r="316" spans="1:3" ht="12.75" customHeight="1">
      <c r="A316" s="187" t="s">
        <v>862</v>
      </c>
      <c r="B316" s="188" t="s">
        <v>1592</v>
      </c>
      <c r="C316" s="2" t="s">
        <v>609</v>
      </c>
    </row>
    <row r="317" spans="1:3" ht="12.75" customHeight="1">
      <c r="A317" s="187" t="s">
        <v>863</v>
      </c>
      <c r="B317" s="188" t="s">
        <v>1592</v>
      </c>
      <c r="C317" s="2" t="s">
        <v>609</v>
      </c>
    </row>
    <row r="318" spans="1:3" ht="12.75" customHeight="1">
      <c r="A318" s="187" t="s">
        <v>864</v>
      </c>
      <c r="B318" s="188" t="s">
        <v>1592</v>
      </c>
      <c r="C318" s="2" t="s">
        <v>609</v>
      </c>
    </row>
    <row r="319" spans="1:3" ht="12.75" customHeight="1">
      <c r="A319" s="187" t="s">
        <v>865</v>
      </c>
      <c r="B319" s="188" t="s">
        <v>1592</v>
      </c>
      <c r="C319" s="2" t="s">
        <v>609</v>
      </c>
    </row>
    <row r="320" spans="1:3" ht="12.75" customHeight="1">
      <c r="A320" s="187" t="s">
        <v>866</v>
      </c>
      <c r="B320" s="188" t="s">
        <v>1592</v>
      </c>
      <c r="C320" s="2" t="s">
        <v>609</v>
      </c>
    </row>
    <row r="321" spans="1:3" ht="12.75" customHeight="1">
      <c r="A321" s="187" t="s">
        <v>867</v>
      </c>
      <c r="B321" s="188" t="s">
        <v>1592</v>
      </c>
      <c r="C321" s="2" t="s">
        <v>609</v>
      </c>
    </row>
    <row r="322" spans="1:3" ht="12.75" customHeight="1">
      <c r="A322" s="187" t="s">
        <v>868</v>
      </c>
      <c r="B322" s="188" t="s">
        <v>1592</v>
      </c>
      <c r="C322" s="2" t="s">
        <v>609</v>
      </c>
    </row>
    <row r="323" spans="1:3" ht="12.75" customHeight="1">
      <c r="A323" s="187" t="s">
        <v>869</v>
      </c>
      <c r="B323" s="188" t="s">
        <v>1592</v>
      </c>
      <c r="C323" s="2" t="s">
        <v>609</v>
      </c>
    </row>
    <row r="324" spans="1:3" ht="12.75" customHeight="1">
      <c r="A324" s="187" t="s">
        <v>870</v>
      </c>
      <c r="B324" s="188" t="s">
        <v>1592</v>
      </c>
      <c r="C324" s="2" t="s">
        <v>609</v>
      </c>
    </row>
    <row r="325" spans="1:3" ht="12.75" customHeight="1">
      <c r="A325" s="187" t="s">
        <v>871</v>
      </c>
      <c r="B325" s="188" t="s">
        <v>1592</v>
      </c>
      <c r="C325" s="2" t="s">
        <v>609</v>
      </c>
    </row>
    <row r="326" spans="1:3" ht="12.75" customHeight="1">
      <c r="A326" s="187" t="s">
        <v>872</v>
      </c>
      <c r="B326" s="188" t="s">
        <v>1592</v>
      </c>
      <c r="C326" s="2" t="s">
        <v>609</v>
      </c>
    </row>
    <row r="327" spans="1:3" ht="12.75" customHeight="1">
      <c r="A327" s="187" t="s">
        <v>873</v>
      </c>
      <c r="B327" s="188" t="s">
        <v>1592</v>
      </c>
      <c r="C327" s="2" t="s">
        <v>609</v>
      </c>
    </row>
    <row r="328" spans="1:3" ht="12.75" customHeight="1">
      <c r="A328" s="187" t="s">
        <v>874</v>
      </c>
      <c r="B328" s="188" t="s">
        <v>1592</v>
      </c>
      <c r="C328" s="2" t="s">
        <v>609</v>
      </c>
    </row>
    <row r="329" spans="1:3" ht="12.75" customHeight="1">
      <c r="A329" s="187" t="s">
        <v>875</v>
      </c>
      <c r="B329" s="188" t="s">
        <v>1592</v>
      </c>
      <c r="C329" s="2" t="s">
        <v>609</v>
      </c>
    </row>
    <row r="330" spans="1:3" ht="12.75" customHeight="1">
      <c r="A330" s="187" t="s">
        <v>876</v>
      </c>
      <c r="B330" s="188" t="s">
        <v>1592</v>
      </c>
      <c r="C330" s="2" t="s">
        <v>609</v>
      </c>
    </row>
    <row r="331" spans="1:3" ht="12.75" customHeight="1">
      <c r="A331" s="187" t="s">
        <v>877</v>
      </c>
      <c r="B331" s="188" t="s">
        <v>1592</v>
      </c>
      <c r="C331" s="2" t="s">
        <v>609</v>
      </c>
    </row>
    <row r="332" spans="1:3" ht="12.75" customHeight="1">
      <c r="A332" s="187" t="s">
        <v>878</v>
      </c>
      <c r="B332" s="188" t="s">
        <v>1592</v>
      </c>
      <c r="C332" s="2" t="s">
        <v>609</v>
      </c>
    </row>
    <row r="333" spans="1:3" ht="12.75" customHeight="1">
      <c r="A333" s="187" t="s">
        <v>879</v>
      </c>
      <c r="B333" s="188" t="s">
        <v>1583</v>
      </c>
      <c r="C333" s="2" t="s">
        <v>609</v>
      </c>
    </row>
    <row r="334" spans="1:3" ht="12.75" customHeight="1">
      <c r="A334" s="187" t="s">
        <v>1595</v>
      </c>
      <c r="B334" s="188" t="s">
        <v>1592</v>
      </c>
      <c r="C334" s="2" t="s">
        <v>609</v>
      </c>
    </row>
    <row r="335" spans="1:3" ht="12.75" customHeight="1">
      <c r="A335" s="187" t="s">
        <v>1596</v>
      </c>
      <c r="B335" s="188" t="s">
        <v>1592</v>
      </c>
      <c r="C335" s="2" t="s">
        <v>609</v>
      </c>
    </row>
    <row r="336" spans="1:3" ht="12.75" customHeight="1">
      <c r="A336" s="187" t="s">
        <v>1597</v>
      </c>
      <c r="B336" s="188" t="s">
        <v>1462</v>
      </c>
      <c r="C336" s="2" t="s">
        <v>609</v>
      </c>
    </row>
    <row r="337" spans="1:3" ht="12.75" customHeight="1">
      <c r="A337" s="187" t="s">
        <v>1598</v>
      </c>
      <c r="B337" s="188" t="s">
        <v>1459</v>
      </c>
      <c r="C337" s="2" t="s">
        <v>609</v>
      </c>
    </row>
    <row r="338" spans="1:3" ht="12.75" customHeight="1">
      <c r="A338" s="187" t="s">
        <v>1599</v>
      </c>
      <c r="B338" s="188" t="s">
        <v>1600</v>
      </c>
      <c r="C338" s="2" t="s">
        <v>609</v>
      </c>
    </row>
    <row r="339" spans="1:3" ht="12.75" customHeight="1">
      <c r="A339" s="187" t="s">
        <v>1601</v>
      </c>
      <c r="B339" s="188" t="s">
        <v>1600</v>
      </c>
      <c r="C339" s="2" t="s">
        <v>609</v>
      </c>
    </row>
    <row r="340" spans="1:3" ht="12.75" customHeight="1">
      <c r="A340" s="187" t="s">
        <v>1602</v>
      </c>
      <c r="B340" s="188" t="s">
        <v>1600</v>
      </c>
      <c r="C340" s="2" t="s">
        <v>609</v>
      </c>
    </row>
    <row r="341" spans="1:3" ht="12.75" customHeight="1">
      <c r="A341" s="187" t="s">
        <v>1603</v>
      </c>
      <c r="B341" s="188" t="s">
        <v>1600</v>
      </c>
      <c r="C341" s="2" t="s">
        <v>609</v>
      </c>
    </row>
    <row r="342" spans="1:3" ht="12.75" customHeight="1">
      <c r="A342" s="187" t="s">
        <v>1604</v>
      </c>
      <c r="B342" s="188" t="s">
        <v>1600</v>
      </c>
      <c r="C342" s="2" t="s">
        <v>609</v>
      </c>
    </row>
    <row r="343" spans="1:3" ht="12.75" customHeight="1">
      <c r="A343" s="187" t="s">
        <v>1605</v>
      </c>
      <c r="B343" s="188" t="s">
        <v>1600</v>
      </c>
      <c r="C343" s="2" t="s">
        <v>609</v>
      </c>
    </row>
    <row r="344" spans="1:3" ht="12.75" customHeight="1">
      <c r="A344" s="187" t="s">
        <v>26</v>
      </c>
      <c r="B344" s="188" t="s">
        <v>1600</v>
      </c>
      <c r="C344" s="2" t="s">
        <v>609</v>
      </c>
    </row>
    <row r="345" spans="1:3" ht="12.75" customHeight="1">
      <c r="A345" s="187" t="s">
        <v>1600</v>
      </c>
      <c r="B345" s="188" t="s">
        <v>1600</v>
      </c>
      <c r="C345" s="2" t="s">
        <v>609</v>
      </c>
    </row>
    <row r="346" spans="1:3" ht="12.75" customHeight="1">
      <c r="A346" s="187" t="s">
        <v>1606</v>
      </c>
      <c r="B346" s="188" t="s">
        <v>1600</v>
      </c>
      <c r="C346" s="2" t="s">
        <v>609</v>
      </c>
    </row>
    <row r="347" spans="1:3" ht="12.75" customHeight="1">
      <c r="A347" s="187" t="s">
        <v>880</v>
      </c>
      <c r="B347" s="188" t="s">
        <v>1600</v>
      </c>
      <c r="C347" s="2" t="s">
        <v>609</v>
      </c>
    </row>
    <row r="348" spans="1:3" ht="12.75" customHeight="1">
      <c r="A348" s="187" t="s">
        <v>1607</v>
      </c>
      <c r="B348" s="188" t="s">
        <v>1600</v>
      </c>
      <c r="C348" s="2" t="s">
        <v>609</v>
      </c>
    </row>
    <row r="349" spans="1:3" ht="12.75" customHeight="1">
      <c r="A349" s="187" t="s">
        <v>881</v>
      </c>
      <c r="B349" s="188" t="s">
        <v>1600</v>
      </c>
      <c r="C349" s="2" t="s">
        <v>609</v>
      </c>
    </row>
    <row r="350" spans="1:3" ht="12.75" customHeight="1">
      <c r="A350" s="187" t="s">
        <v>882</v>
      </c>
      <c r="B350" s="188" t="s">
        <v>1600</v>
      </c>
      <c r="C350" s="2" t="s">
        <v>609</v>
      </c>
    </row>
    <row r="351" spans="1:3" ht="12.75" customHeight="1">
      <c r="A351" s="187" t="s">
        <v>883</v>
      </c>
      <c r="B351" s="188" t="s">
        <v>1600</v>
      </c>
      <c r="C351" s="2" t="s">
        <v>609</v>
      </c>
    </row>
    <row r="352" spans="1:3" ht="12.75" customHeight="1">
      <c r="A352" s="187" t="s">
        <v>884</v>
      </c>
      <c r="B352" s="188" t="s">
        <v>1600</v>
      </c>
      <c r="C352" s="2" t="s">
        <v>609</v>
      </c>
    </row>
    <row r="353" spans="1:3" ht="12.75" customHeight="1">
      <c r="A353" s="187" t="s">
        <v>885</v>
      </c>
      <c r="B353" s="188" t="s">
        <v>1600</v>
      </c>
      <c r="C353" s="2" t="s">
        <v>609</v>
      </c>
    </row>
    <row r="354" spans="1:3" ht="12.75" customHeight="1">
      <c r="A354" s="187" t="s">
        <v>886</v>
      </c>
      <c r="B354" s="188" t="s">
        <v>1600</v>
      </c>
      <c r="C354" s="2" t="s">
        <v>609</v>
      </c>
    </row>
    <row r="355" spans="1:3" ht="12.75" customHeight="1">
      <c r="A355" s="187" t="s">
        <v>887</v>
      </c>
      <c r="B355" s="188" t="s">
        <v>1600</v>
      </c>
      <c r="C355" s="2" t="s">
        <v>609</v>
      </c>
    </row>
    <row r="356" spans="1:3" ht="12.75" customHeight="1">
      <c r="A356" s="187" t="s">
        <v>888</v>
      </c>
      <c r="B356" s="188" t="s">
        <v>1600</v>
      </c>
      <c r="C356" s="2" t="s">
        <v>609</v>
      </c>
    </row>
    <row r="357" spans="1:3" ht="12.75" customHeight="1">
      <c r="A357" s="187" t="s">
        <v>889</v>
      </c>
      <c r="B357" s="188" t="s">
        <v>1600</v>
      </c>
      <c r="C357" s="2" t="s">
        <v>609</v>
      </c>
    </row>
    <row r="358" spans="1:3" ht="12.75" customHeight="1">
      <c r="A358" s="187" t="s">
        <v>890</v>
      </c>
      <c r="B358" s="188" t="s">
        <v>1600</v>
      </c>
      <c r="C358" s="2" t="s">
        <v>609</v>
      </c>
    </row>
    <row r="359" spans="1:3" ht="12.75" customHeight="1">
      <c r="A359" s="187" t="s">
        <v>891</v>
      </c>
      <c r="B359" s="188" t="s">
        <v>1600</v>
      </c>
      <c r="C359" s="2" t="s">
        <v>609</v>
      </c>
    </row>
    <row r="360" spans="1:3" ht="12.75" customHeight="1">
      <c r="A360" s="187" t="s">
        <v>892</v>
      </c>
      <c r="B360" s="188" t="s">
        <v>1600</v>
      </c>
      <c r="C360" s="2" t="s">
        <v>609</v>
      </c>
    </row>
    <row r="361" spans="1:3" ht="12.75" customHeight="1">
      <c r="A361" s="187" t="s">
        <v>1608</v>
      </c>
      <c r="B361" s="188" t="s">
        <v>1600</v>
      </c>
      <c r="C361" s="2" t="s">
        <v>609</v>
      </c>
    </row>
    <row r="362" spans="1:3" ht="12.75" customHeight="1">
      <c r="A362" s="187" t="s">
        <v>893</v>
      </c>
      <c r="B362" s="188" t="s">
        <v>1600</v>
      </c>
      <c r="C362" s="2" t="s">
        <v>609</v>
      </c>
    </row>
    <row r="363" spans="1:3" ht="12.75" customHeight="1">
      <c r="A363" s="187" t="s">
        <v>894</v>
      </c>
      <c r="B363" s="188" t="s">
        <v>1600</v>
      </c>
      <c r="C363" s="2" t="s">
        <v>609</v>
      </c>
    </row>
    <row r="364" spans="1:3" ht="12.75" customHeight="1">
      <c r="A364" s="187" t="s">
        <v>1609</v>
      </c>
      <c r="B364" s="188" t="s">
        <v>1600</v>
      </c>
      <c r="C364" s="2" t="s">
        <v>609</v>
      </c>
    </row>
    <row r="365" spans="1:3" ht="12.75" customHeight="1">
      <c r="A365" s="187" t="s">
        <v>1610</v>
      </c>
      <c r="B365" s="188" t="s">
        <v>1600</v>
      </c>
      <c r="C365" s="2" t="s">
        <v>609</v>
      </c>
    </row>
    <row r="366" spans="1:3" ht="12.75" customHeight="1">
      <c r="A366" s="187" t="s">
        <v>1370</v>
      </c>
      <c r="B366" s="188" t="s">
        <v>1600</v>
      </c>
      <c r="C366" s="2" t="s">
        <v>609</v>
      </c>
    </row>
    <row r="367" spans="1:3" ht="12.75" customHeight="1">
      <c r="A367" s="187" t="s">
        <v>895</v>
      </c>
      <c r="B367" s="188" t="s">
        <v>1600</v>
      </c>
      <c r="C367" s="2" t="s">
        <v>609</v>
      </c>
    </row>
    <row r="368" spans="1:3" ht="12.75" customHeight="1">
      <c r="A368" s="187" t="s">
        <v>896</v>
      </c>
      <c r="B368" s="188" t="s">
        <v>1600</v>
      </c>
      <c r="C368" s="2" t="s">
        <v>609</v>
      </c>
    </row>
    <row r="369" spans="1:3" ht="12.75" customHeight="1">
      <c r="A369" s="187" t="s">
        <v>897</v>
      </c>
      <c r="B369" s="188" t="s">
        <v>1600</v>
      </c>
      <c r="C369" s="2" t="s">
        <v>609</v>
      </c>
    </row>
    <row r="370" spans="1:3" ht="12.75" customHeight="1">
      <c r="A370" s="187" t="s">
        <v>898</v>
      </c>
      <c r="B370" s="188" t="s">
        <v>1600</v>
      </c>
      <c r="C370" s="2" t="s">
        <v>609</v>
      </c>
    </row>
    <row r="371" spans="1:3" ht="12.75" customHeight="1">
      <c r="A371" s="187" t="s">
        <v>899</v>
      </c>
      <c r="B371" s="188" t="s">
        <v>1600</v>
      </c>
      <c r="C371" s="2" t="s">
        <v>609</v>
      </c>
    </row>
    <row r="372" spans="1:3" ht="12.75" customHeight="1">
      <c r="A372" s="187" t="s">
        <v>900</v>
      </c>
      <c r="B372" s="188" t="s">
        <v>1600</v>
      </c>
      <c r="C372" s="2" t="s">
        <v>609</v>
      </c>
    </row>
    <row r="373" spans="1:3" ht="12.75" customHeight="1">
      <c r="A373" s="187" t="s">
        <v>901</v>
      </c>
      <c r="B373" s="188" t="s">
        <v>1600</v>
      </c>
      <c r="C373" s="2" t="s">
        <v>609</v>
      </c>
    </row>
    <row r="374" spans="1:3" ht="12.75" customHeight="1">
      <c r="A374" s="187" t="s">
        <v>902</v>
      </c>
      <c r="B374" s="188" t="s">
        <v>1600</v>
      </c>
      <c r="C374" s="2" t="s">
        <v>609</v>
      </c>
    </row>
    <row r="375" spans="1:3" ht="12.75" customHeight="1">
      <c r="A375" s="187" t="s">
        <v>903</v>
      </c>
      <c r="B375" s="188" t="s">
        <v>1600</v>
      </c>
      <c r="C375" s="2" t="s">
        <v>609</v>
      </c>
    </row>
    <row r="376" spans="1:3" ht="12.75" customHeight="1">
      <c r="A376" s="187" t="s">
        <v>904</v>
      </c>
      <c r="B376" s="188" t="s">
        <v>1600</v>
      </c>
      <c r="C376" s="2" t="s">
        <v>609</v>
      </c>
    </row>
    <row r="377" spans="1:3" ht="12.75" customHeight="1">
      <c r="A377" s="187" t="s">
        <v>1611</v>
      </c>
      <c r="B377" s="188" t="s">
        <v>1600</v>
      </c>
      <c r="C377" s="2" t="s">
        <v>609</v>
      </c>
    </row>
    <row r="378" spans="1:3" ht="12.75" customHeight="1">
      <c r="A378" s="187" t="s">
        <v>905</v>
      </c>
      <c r="B378" s="188" t="s">
        <v>1600</v>
      </c>
      <c r="C378" s="2" t="s">
        <v>609</v>
      </c>
    </row>
    <row r="379" spans="1:3" ht="12.75" customHeight="1">
      <c r="A379" s="187" t="s">
        <v>1612</v>
      </c>
      <c r="B379" s="188" t="s">
        <v>1600</v>
      </c>
      <c r="C379" s="2" t="s">
        <v>609</v>
      </c>
    </row>
    <row r="380" spans="1:3" ht="12.75" customHeight="1">
      <c r="A380" s="187" t="s">
        <v>1613</v>
      </c>
      <c r="B380" s="188" t="s">
        <v>1600</v>
      </c>
      <c r="C380" s="2" t="s">
        <v>609</v>
      </c>
    </row>
    <row r="381" spans="1:3" ht="12.75" customHeight="1">
      <c r="A381" s="187" t="s">
        <v>906</v>
      </c>
      <c r="B381" s="188" t="s">
        <v>1600</v>
      </c>
      <c r="C381" s="2" t="s">
        <v>609</v>
      </c>
    </row>
    <row r="382" spans="1:3" ht="12.75" customHeight="1">
      <c r="A382" s="187" t="s">
        <v>1614</v>
      </c>
      <c r="B382" s="188" t="s">
        <v>1600</v>
      </c>
      <c r="C382" s="2" t="s">
        <v>609</v>
      </c>
    </row>
    <row r="383" spans="1:3" ht="12.75" customHeight="1">
      <c r="A383" s="187" t="s">
        <v>907</v>
      </c>
      <c r="B383" s="188" t="s">
        <v>1600</v>
      </c>
      <c r="C383" s="2" t="s">
        <v>609</v>
      </c>
    </row>
    <row r="384" spans="1:3" ht="12.75" customHeight="1">
      <c r="A384" s="187" t="s">
        <v>908</v>
      </c>
      <c r="B384" s="188" t="s">
        <v>1600</v>
      </c>
      <c r="C384" s="2" t="s">
        <v>609</v>
      </c>
    </row>
    <row r="385" spans="1:3" ht="12.75" customHeight="1">
      <c r="A385" s="187" t="s">
        <v>1615</v>
      </c>
      <c r="B385" s="188" t="s">
        <v>1600</v>
      </c>
      <c r="C385" s="2" t="s">
        <v>609</v>
      </c>
    </row>
    <row r="386" spans="1:3" ht="12.75" customHeight="1">
      <c r="A386" s="187" t="s">
        <v>1616</v>
      </c>
      <c r="B386" s="188" t="s">
        <v>1462</v>
      </c>
      <c r="C386" s="2" t="s">
        <v>609</v>
      </c>
    </row>
    <row r="387" spans="1:3" ht="12.75" customHeight="1">
      <c r="A387" s="187" t="s">
        <v>1617</v>
      </c>
      <c r="B387" s="188" t="s">
        <v>1459</v>
      </c>
      <c r="C387" s="2" t="s">
        <v>609</v>
      </c>
    </row>
    <row r="388" spans="1:3" ht="12.75" customHeight="1">
      <c r="A388" s="187" t="s">
        <v>1618</v>
      </c>
      <c r="B388" s="188" t="s">
        <v>1462</v>
      </c>
      <c r="C388" s="2" t="s">
        <v>609</v>
      </c>
    </row>
    <row r="389" spans="1:3" ht="12.75" customHeight="1">
      <c r="A389" s="187" t="s">
        <v>1619</v>
      </c>
      <c r="B389" s="188" t="s">
        <v>1620</v>
      </c>
      <c r="C389" s="2" t="s">
        <v>609</v>
      </c>
    </row>
    <row r="390" spans="1:3" ht="12.75" customHeight="1">
      <c r="A390" s="187" t="s">
        <v>22</v>
      </c>
      <c r="B390" s="188" t="s">
        <v>1620</v>
      </c>
      <c r="C390" s="2" t="s">
        <v>609</v>
      </c>
    </row>
    <row r="391" spans="1:3" ht="12.75" customHeight="1">
      <c r="A391" s="187" t="s">
        <v>1621</v>
      </c>
      <c r="B391" s="188" t="s">
        <v>1622</v>
      </c>
      <c r="C391" s="2" t="s">
        <v>609</v>
      </c>
    </row>
    <row r="392" spans="1:3" ht="12.75" customHeight="1">
      <c r="A392" s="187" t="s">
        <v>1623</v>
      </c>
      <c r="B392" s="188" t="s">
        <v>1622</v>
      </c>
      <c r="C392" s="2" t="s">
        <v>609</v>
      </c>
    </row>
    <row r="393" spans="1:3" ht="12.75" customHeight="1">
      <c r="A393" s="187" t="s">
        <v>909</v>
      </c>
      <c r="B393" s="188" t="s">
        <v>1622</v>
      </c>
      <c r="C393" s="2" t="s">
        <v>609</v>
      </c>
    </row>
    <row r="394" spans="1:3" ht="12.75" customHeight="1">
      <c r="A394" s="187" t="s">
        <v>910</v>
      </c>
      <c r="B394" s="188" t="s">
        <v>1622</v>
      </c>
      <c r="C394" s="2" t="s">
        <v>609</v>
      </c>
    </row>
    <row r="395" spans="1:3" ht="12.75" customHeight="1">
      <c r="A395" s="187" t="s">
        <v>911</v>
      </c>
      <c r="B395" s="188" t="s">
        <v>1622</v>
      </c>
      <c r="C395" s="2" t="s">
        <v>609</v>
      </c>
    </row>
    <row r="396" spans="1:3" ht="12.75" customHeight="1">
      <c r="A396" s="187" t="s">
        <v>912</v>
      </c>
      <c r="B396" s="188" t="s">
        <v>1622</v>
      </c>
      <c r="C396" s="2" t="s">
        <v>609</v>
      </c>
    </row>
    <row r="397" spans="1:3" ht="12.75" customHeight="1">
      <c r="A397" s="187" t="s">
        <v>913</v>
      </c>
      <c r="B397" s="188" t="s">
        <v>1622</v>
      </c>
      <c r="C397" s="2" t="s">
        <v>609</v>
      </c>
    </row>
    <row r="398" spans="1:3" ht="12.75" customHeight="1">
      <c r="A398" s="187" t="s">
        <v>914</v>
      </c>
      <c r="B398" s="188" t="s">
        <v>1622</v>
      </c>
      <c r="C398" s="2" t="s">
        <v>609</v>
      </c>
    </row>
    <row r="399" spans="1:3" ht="12.75" customHeight="1">
      <c r="A399" s="187" t="s">
        <v>915</v>
      </c>
      <c r="B399" s="188" t="s">
        <v>1622</v>
      </c>
      <c r="C399" s="2" t="s">
        <v>609</v>
      </c>
    </row>
    <row r="400" spans="1:3" ht="12.75" customHeight="1">
      <c r="A400" s="187" t="s">
        <v>1624</v>
      </c>
      <c r="B400" s="188" t="s">
        <v>1620</v>
      </c>
      <c r="C400" s="2" t="s">
        <v>609</v>
      </c>
    </row>
    <row r="401" spans="1:3" ht="12.75" customHeight="1">
      <c r="A401" s="187" t="s">
        <v>1625</v>
      </c>
      <c r="B401" s="188" t="s">
        <v>1620</v>
      </c>
      <c r="C401" s="2" t="s">
        <v>609</v>
      </c>
    </row>
    <row r="402" spans="1:3" ht="12.75" customHeight="1">
      <c r="A402" s="187" t="s">
        <v>1626</v>
      </c>
      <c r="B402" s="188" t="s">
        <v>1620</v>
      </c>
      <c r="C402" s="2" t="s">
        <v>609</v>
      </c>
    </row>
    <row r="403" spans="1:3" ht="12.75" customHeight="1">
      <c r="A403" s="187" t="s">
        <v>917</v>
      </c>
      <c r="B403" s="188" t="s">
        <v>1620</v>
      </c>
      <c r="C403" s="2" t="s">
        <v>609</v>
      </c>
    </row>
    <row r="404" spans="1:3" ht="12.75" customHeight="1">
      <c r="A404" s="187" t="s">
        <v>918</v>
      </c>
      <c r="B404" s="188" t="s">
        <v>1620</v>
      </c>
      <c r="C404" s="2" t="s">
        <v>609</v>
      </c>
    </row>
    <row r="405" spans="1:3" ht="12.75" customHeight="1">
      <c r="A405" s="187" t="s">
        <v>919</v>
      </c>
      <c r="B405" s="188" t="s">
        <v>1620</v>
      </c>
      <c r="C405" s="2" t="s">
        <v>609</v>
      </c>
    </row>
    <row r="406" spans="1:3" ht="12.75" customHeight="1">
      <c r="A406" s="187" t="s">
        <v>920</v>
      </c>
      <c r="B406" s="188" t="s">
        <v>1620</v>
      </c>
      <c r="C406" s="2" t="s">
        <v>609</v>
      </c>
    </row>
    <row r="407" spans="1:3" ht="12.75" customHeight="1">
      <c r="A407" s="187" t="s">
        <v>921</v>
      </c>
      <c r="B407" s="188" t="s">
        <v>1620</v>
      </c>
      <c r="C407" s="2" t="s">
        <v>609</v>
      </c>
    </row>
    <row r="408" spans="1:3" ht="12.75" customHeight="1">
      <c r="A408" s="187" t="s">
        <v>922</v>
      </c>
      <c r="B408" s="188" t="s">
        <v>1620</v>
      </c>
      <c r="C408" s="2" t="s">
        <v>609</v>
      </c>
    </row>
    <row r="409" spans="1:3" ht="12.75" customHeight="1">
      <c r="A409" s="187" t="s">
        <v>923</v>
      </c>
      <c r="B409" s="188" t="s">
        <v>1620</v>
      </c>
      <c r="C409" s="2" t="s">
        <v>609</v>
      </c>
    </row>
    <row r="410" spans="1:3" ht="12.75" customHeight="1">
      <c r="A410" s="187" t="s">
        <v>924</v>
      </c>
      <c r="B410" s="188" t="s">
        <v>1620</v>
      </c>
      <c r="C410" s="2" t="s">
        <v>609</v>
      </c>
    </row>
    <row r="411" spans="1:3" ht="12.75" customHeight="1">
      <c r="A411" s="187" t="s">
        <v>925</v>
      </c>
      <c r="B411" s="188" t="s">
        <v>1620</v>
      </c>
      <c r="C411" s="2" t="s">
        <v>609</v>
      </c>
    </row>
    <row r="412" spans="1:3" ht="12.75" customHeight="1">
      <c r="A412" s="187" t="s">
        <v>926</v>
      </c>
      <c r="B412" s="188" t="s">
        <v>1620</v>
      </c>
      <c r="C412" s="2" t="s">
        <v>609</v>
      </c>
    </row>
    <row r="413" spans="1:3" ht="12.75" customHeight="1">
      <c r="A413" s="187" t="s">
        <v>927</v>
      </c>
      <c r="B413" s="188" t="s">
        <v>1620</v>
      </c>
      <c r="C413" s="2" t="s">
        <v>609</v>
      </c>
    </row>
    <row r="414" spans="1:3" ht="12.75" customHeight="1">
      <c r="A414" s="187" t="s">
        <v>928</v>
      </c>
      <c r="B414" s="188" t="s">
        <v>1620</v>
      </c>
      <c r="C414" s="2" t="s">
        <v>609</v>
      </c>
    </row>
    <row r="415" spans="1:3" ht="12.75" customHeight="1">
      <c r="A415" s="187" t="s">
        <v>929</v>
      </c>
      <c r="B415" s="188" t="s">
        <v>1620</v>
      </c>
      <c r="C415" s="2" t="s">
        <v>609</v>
      </c>
    </row>
    <row r="416" spans="1:3" ht="12.75" customHeight="1">
      <c r="A416" s="187" t="s">
        <v>930</v>
      </c>
      <c r="B416" s="188" t="s">
        <v>1620</v>
      </c>
      <c r="C416" s="2" t="s">
        <v>609</v>
      </c>
    </row>
    <row r="417" spans="1:3" ht="12.75" customHeight="1">
      <c r="A417" s="187" t="s">
        <v>931</v>
      </c>
      <c r="B417" s="188" t="s">
        <v>1620</v>
      </c>
      <c r="C417" s="2" t="s">
        <v>609</v>
      </c>
    </row>
    <row r="418" spans="1:3" ht="12.75" customHeight="1">
      <c r="A418" s="187" t="s">
        <v>932</v>
      </c>
      <c r="B418" s="188" t="s">
        <v>1620</v>
      </c>
      <c r="C418" s="2" t="s">
        <v>609</v>
      </c>
    </row>
    <row r="419" spans="1:3" ht="12.75" customHeight="1">
      <c r="A419" s="187" t="s">
        <v>933</v>
      </c>
      <c r="B419" s="188" t="s">
        <v>1620</v>
      </c>
      <c r="C419" s="2" t="s">
        <v>609</v>
      </c>
    </row>
    <row r="420" spans="1:3" ht="12.75" customHeight="1">
      <c r="A420" s="187" t="s">
        <v>934</v>
      </c>
      <c r="B420" s="188" t="s">
        <v>1620</v>
      </c>
      <c r="C420" s="2" t="s">
        <v>609</v>
      </c>
    </row>
    <row r="421" spans="1:3" ht="12.75" customHeight="1">
      <c r="A421" s="187" t="s">
        <v>935</v>
      </c>
      <c r="B421" s="188" t="s">
        <v>1620</v>
      </c>
      <c r="C421" s="2" t="s">
        <v>609</v>
      </c>
    </row>
    <row r="422" spans="1:3" ht="12.75" customHeight="1">
      <c r="A422" s="187" t="s">
        <v>936</v>
      </c>
      <c r="B422" s="188" t="s">
        <v>1620</v>
      </c>
      <c r="C422" s="2" t="s">
        <v>609</v>
      </c>
    </row>
    <row r="423" spans="1:3" ht="12.75" customHeight="1">
      <c r="A423" s="187" t="s">
        <v>937</v>
      </c>
      <c r="B423" s="188" t="s">
        <v>1620</v>
      </c>
      <c r="C423" s="2" t="s">
        <v>609</v>
      </c>
    </row>
    <row r="424" spans="1:3" ht="12.75" customHeight="1">
      <c r="A424" s="187" t="s">
        <v>938</v>
      </c>
      <c r="B424" s="188" t="s">
        <v>1620</v>
      </c>
      <c r="C424" s="2" t="s">
        <v>609</v>
      </c>
    </row>
    <row r="425" spans="1:3" ht="12.75" customHeight="1">
      <c r="A425" s="187" t="s">
        <v>939</v>
      </c>
      <c r="B425" s="188" t="s">
        <v>1620</v>
      </c>
      <c r="C425" s="2" t="s">
        <v>609</v>
      </c>
    </row>
    <row r="426" spans="1:3" ht="12.75" customHeight="1">
      <c r="A426" s="187" t="s">
        <v>940</v>
      </c>
      <c r="B426" s="188" t="s">
        <v>1620</v>
      </c>
      <c r="C426" s="2" t="s">
        <v>609</v>
      </c>
    </row>
    <row r="427" spans="1:3" ht="12.75" customHeight="1">
      <c r="A427" s="187" t="s">
        <v>941</v>
      </c>
      <c r="B427" s="188" t="s">
        <v>1620</v>
      </c>
      <c r="C427" s="2" t="s">
        <v>609</v>
      </c>
    </row>
    <row r="428" spans="1:3" ht="12.75" customHeight="1">
      <c r="A428" s="187" t="s">
        <v>942</v>
      </c>
      <c r="B428" s="188" t="s">
        <v>1620</v>
      </c>
      <c r="C428" s="2" t="s">
        <v>609</v>
      </c>
    </row>
    <row r="429" spans="1:3" ht="12.75" customHeight="1">
      <c r="A429" s="187" t="s">
        <v>943</v>
      </c>
      <c r="B429" s="188" t="s">
        <v>1620</v>
      </c>
      <c r="C429" s="2" t="s">
        <v>609</v>
      </c>
    </row>
    <row r="430" spans="1:3" ht="12.75" customHeight="1">
      <c r="A430" s="187" t="s">
        <v>1627</v>
      </c>
      <c r="B430" s="188" t="s">
        <v>1620</v>
      </c>
      <c r="C430" s="2" t="s">
        <v>609</v>
      </c>
    </row>
    <row r="431" spans="1:3" ht="12.75" customHeight="1">
      <c r="A431" s="187" t="s">
        <v>944</v>
      </c>
      <c r="B431" s="188" t="s">
        <v>1620</v>
      </c>
      <c r="C431" s="2" t="s">
        <v>609</v>
      </c>
    </row>
    <row r="432" spans="1:3" ht="12.75" customHeight="1">
      <c r="A432" s="187" t="s">
        <v>945</v>
      </c>
      <c r="B432" s="188" t="s">
        <v>1620</v>
      </c>
      <c r="C432" s="2" t="s">
        <v>609</v>
      </c>
    </row>
    <row r="433" spans="1:3" ht="12.75" customHeight="1">
      <c r="A433" s="187" t="s">
        <v>946</v>
      </c>
      <c r="B433" s="188" t="s">
        <v>1620</v>
      </c>
      <c r="C433" s="2" t="s">
        <v>609</v>
      </c>
    </row>
    <row r="434" spans="1:3" ht="12.75" customHeight="1">
      <c r="A434" s="187" t="s">
        <v>947</v>
      </c>
      <c r="B434" s="188" t="s">
        <v>1620</v>
      </c>
      <c r="C434" s="2" t="s">
        <v>609</v>
      </c>
    </row>
    <row r="435" spans="1:3" ht="12.75" customHeight="1">
      <c r="A435" s="187" t="s">
        <v>948</v>
      </c>
      <c r="B435" s="188" t="s">
        <v>1620</v>
      </c>
      <c r="C435" s="2" t="s">
        <v>609</v>
      </c>
    </row>
    <row r="436" spans="1:3" ht="12.75" customHeight="1">
      <c r="A436" s="187" t="s">
        <v>1628</v>
      </c>
      <c r="B436" s="188" t="s">
        <v>1629</v>
      </c>
      <c r="C436" s="2" t="s">
        <v>609</v>
      </c>
    </row>
    <row r="437" spans="1:3" ht="12.75" customHeight="1">
      <c r="A437" s="187" t="s">
        <v>1630</v>
      </c>
      <c r="B437" s="188" t="s">
        <v>1629</v>
      </c>
      <c r="C437" s="2" t="s">
        <v>609</v>
      </c>
    </row>
    <row r="438" spans="1:3" ht="12.75" customHeight="1">
      <c r="A438" s="187" t="s">
        <v>1631</v>
      </c>
      <c r="B438" s="188" t="s">
        <v>1459</v>
      </c>
      <c r="C438" s="2" t="s">
        <v>609</v>
      </c>
    </row>
    <row r="439" spans="1:3" ht="12.75" customHeight="1">
      <c r="A439" s="187" t="s">
        <v>1632</v>
      </c>
      <c r="B439" s="188" t="s">
        <v>1633</v>
      </c>
      <c r="C439" s="2" t="s">
        <v>609</v>
      </c>
    </row>
    <row r="440" spans="1:3" ht="12.75" customHeight="1">
      <c r="A440" s="187" t="s">
        <v>1634</v>
      </c>
      <c r="B440" s="188" t="s">
        <v>1633</v>
      </c>
      <c r="C440" s="2" t="s">
        <v>609</v>
      </c>
    </row>
    <row r="441" spans="1:3" ht="12.75" customHeight="1">
      <c r="A441" s="187" t="s">
        <v>29</v>
      </c>
      <c r="B441" s="188" t="s">
        <v>1633</v>
      </c>
      <c r="C441" s="2" t="s">
        <v>609</v>
      </c>
    </row>
    <row r="442" spans="1:3" ht="12.75" customHeight="1">
      <c r="A442" s="187" t="s">
        <v>1635</v>
      </c>
      <c r="B442" s="188" t="s">
        <v>1633</v>
      </c>
      <c r="C442" s="2" t="s">
        <v>609</v>
      </c>
    </row>
    <row r="443" spans="1:3" ht="12.75" customHeight="1">
      <c r="A443" s="187" t="s">
        <v>1636</v>
      </c>
      <c r="B443" s="188" t="s">
        <v>1633</v>
      </c>
      <c r="C443" s="2" t="s">
        <v>609</v>
      </c>
    </row>
    <row r="444" spans="1:3" ht="12.75" customHeight="1">
      <c r="A444" s="187" t="s">
        <v>949</v>
      </c>
      <c r="B444" s="188" t="s">
        <v>1633</v>
      </c>
      <c r="C444" s="2" t="s">
        <v>609</v>
      </c>
    </row>
    <row r="445" spans="1:3" ht="12.75" customHeight="1">
      <c r="A445" s="187" t="s">
        <v>950</v>
      </c>
      <c r="B445" s="188" t="s">
        <v>1633</v>
      </c>
      <c r="C445" s="2" t="s">
        <v>609</v>
      </c>
    </row>
    <row r="446" spans="1:3" ht="12.75" customHeight="1">
      <c r="A446" s="187" t="s">
        <v>951</v>
      </c>
      <c r="B446" s="188" t="s">
        <v>1633</v>
      </c>
      <c r="C446" s="2" t="s">
        <v>609</v>
      </c>
    </row>
    <row r="447" spans="1:3" ht="12.75" customHeight="1">
      <c r="A447" s="187" t="s">
        <v>952</v>
      </c>
      <c r="B447" s="188" t="s">
        <v>1633</v>
      </c>
      <c r="C447" s="2" t="s">
        <v>609</v>
      </c>
    </row>
    <row r="448" spans="1:3" ht="12.75" customHeight="1">
      <c r="A448" s="187" t="s">
        <v>953</v>
      </c>
      <c r="B448" s="188" t="s">
        <v>1633</v>
      </c>
      <c r="C448" s="2" t="s">
        <v>609</v>
      </c>
    </row>
    <row r="449" spans="1:3" ht="12.75" customHeight="1">
      <c r="A449" s="187" t="s">
        <v>954</v>
      </c>
      <c r="B449" s="188" t="s">
        <v>1633</v>
      </c>
      <c r="C449" s="2" t="s">
        <v>609</v>
      </c>
    </row>
    <row r="450" spans="1:3" ht="12.75" customHeight="1">
      <c r="A450" s="187" t="s">
        <v>955</v>
      </c>
      <c r="B450" s="188" t="s">
        <v>1633</v>
      </c>
      <c r="C450" s="2" t="s">
        <v>609</v>
      </c>
    </row>
    <row r="451" spans="1:3" ht="12.75" customHeight="1">
      <c r="A451" s="187" t="s">
        <v>956</v>
      </c>
      <c r="B451" s="188" t="s">
        <v>1633</v>
      </c>
      <c r="C451" s="2" t="s">
        <v>609</v>
      </c>
    </row>
    <row r="452" spans="1:3" ht="12.75" customHeight="1">
      <c r="A452" s="187" t="s">
        <v>957</v>
      </c>
      <c r="B452" s="188" t="s">
        <v>1633</v>
      </c>
      <c r="C452" s="2" t="s">
        <v>609</v>
      </c>
    </row>
    <row r="453" spans="1:3" ht="12.75" customHeight="1">
      <c r="A453" s="187" t="s">
        <v>958</v>
      </c>
      <c r="B453" s="188" t="s">
        <v>1633</v>
      </c>
      <c r="C453" s="2" t="s">
        <v>609</v>
      </c>
    </row>
    <row r="454" spans="1:3" ht="12.75" customHeight="1">
      <c r="A454" s="187" t="s">
        <v>959</v>
      </c>
      <c r="B454" s="188" t="s">
        <v>1633</v>
      </c>
      <c r="C454" s="2" t="s">
        <v>609</v>
      </c>
    </row>
    <row r="455" spans="1:3" ht="12.75" customHeight="1">
      <c r="A455" s="187" t="s">
        <v>960</v>
      </c>
      <c r="B455" s="188" t="s">
        <v>1633</v>
      </c>
      <c r="C455" s="2" t="s">
        <v>609</v>
      </c>
    </row>
    <row r="456" spans="1:3" ht="12.75" customHeight="1">
      <c r="A456" s="187" t="s">
        <v>961</v>
      </c>
      <c r="B456" s="188" t="s">
        <v>1633</v>
      </c>
      <c r="C456" s="2" t="s">
        <v>609</v>
      </c>
    </row>
    <row r="457" spans="1:3" ht="12.75" customHeight="1">
      <c r="A457" s="187" t="s">
        <v>962</v>
      </c>
      <c r="B457" s="188" t="s">
        <v>1633</v>
      </c>
      <c r="C457" s="2" t="s">
        <v>609</v>
      </c>
    </row>
    <row r="458" spans="1:3" ht="12.75" customHeight="1">
      <c r="A458" s="187" t="s">
        <v>963</v>
      </c>
      <c r="B458" s="188" t="s">
        <v>1633</v>
      </c>
      <c r="C458" s="2" t="s">
        <v>609</v>
      </c>
    </row>
    <row r="459" spans="1:3" ht="12.75" customHeight="1">
      <c r="A459" s="187" t="s">
        <v>964</v>
      </c>
      <c r="B459" s="188" t="s">
        <v>1633</v>
      </c>
      <c r="C459" s="2" t="s">
        <v>609</v>
      </c>
    </row>
    <row r="460" spans="1:3" ht="12.75" customHeight="1">
      <c r="A460" s="187" t="s">
        <v>1637</v>
      </c>
      <c r="B460" s="188" t="s">
        <v>1633</v>
      </c>
      <c r="C460" s="2" t="s">
        <v>609</v>
      </c>
    </row>
    <row r="461" spans="1:3" ht="12.75" customHeight="1">
      <c r="A461" s="187" t="s">
        <v>965</v>
      </c>
      <c r="B461" s="188" t="s">
        <v>1633</v>
      </c>
      <c r="C461" s="2" t="s">
        <v>609</v>
      </c>
    </row>
    <row r="462" spans="1:3" ht="12.75" customHeight="1">
      <c r="A462" s="187" t="s">
        <v>966</v>
      </c>
      <c r="B462" s="188" t="s">
        <v>1633</v>
      </c>
      <c r="C462" s="2" t="s">
        <v>609</v>
      </c>
    </row>
    <row r="463" spans="1:3" ht="12.75" customHeight="1">
      <c r="A463" s="187" t="s">
        <v>967</v>
      </c>
      <c r="B463" s="188" t="s">
        <v>1633</v>
      </c>
      <c r="C463" s="2" t="s">
        <v>609</v>
      </c>
    </row>
    <row r="464" spans="1:3" ht="12.75" customHeight="1">
      <c r="A464" s="187" t="s">
        <v>968</v>
      </c>
      <c r="B464" s="188" t="s">
        <v>1633</v>
      </c>
      <c r="C464" s="2" t="s">
        <v>609</v>
      </c>
    </row>
    <row r="465" spans="1:3" ht="12.75" customHeight="1">
      <c r="A465" s="187" t="s">
        <v>969</v>
      </c>
      <c r="B465" s="188" t="s">
        <v>1633</v>
      </c>
      <c r="C465" s="2" t="s">
        <v>609</v>
      </c>
    </row>
    <row r="466" spans="1:3" ht="12.75" customHeight="1">
      <c r="A466" s="187" t="s">
        <v>970</v>
      </c>
      <c r="B466" s="188" t="s">
        <v>1633</v>
      </c>
      <c r="C466" s="2" t="s">
        <v>609</v>
      </c>
    </row>
    <row r="467" spans="1:3" ht="12.75" customHeight="1">
      <c r="A467" s="187" t="s">
        <v>1638</v>
      </c>
      <c r="B467" s="188" t="s">
        <v>1633</v>
      </c>
      <c r="C467" s="2" t="s">
        <v>609</v>
      </c>
    </row>
    <row r="468" spans="1:3" ht="12.75" customHeight="1">
      <c r="A468" s="187" t="s">
        <v>971</v>
      </c>
      <c r="B468" s="188" t="s">
        <v>1633</v>
      </c>
      <c r="C468" s="2" t="s">
        <v>609</v>
      </c>
    </row>
    <row r="469" spans="1:3" ht="12.75" customHeight="1">
      <c r="A469" s="187" t="s">
        <v>972</v>
      </c>
      <c r="B469" s="188" t="s">
        <v>1633</v>
      </c>
      <c r="C469" s="2" t="s">
        <v>609</v>
      </c>
    </row>
    <row r="470" spans="1:3" ht="12.75" customHeight="1">
      <c r="A470" s="187" t="s">
        <v>973</v>
      </c>
      <c r="B470" s="188" t="s">
        <v>1633</v>
      </c>
      <c r="C470" s="2" t="s">
        <v>609</v>
      </c>
    </row>
    <row r="471" spans="1:3" ht="12.75" customHeight="1">
      <c r="A471" s="187" t="s">
        <v>974</v>
      </c>
      <c r="B471" s="188" t="s">
        <v>1633</v>
      </c>
      <c r="C471" s="2" t="s">
        <v>609</v>
      </c>
    </row>
    <row r="472" spans="1:3" ht="12.75" customHeight="1">
      <c r="A472" s="187" t="s">
        <v>975</v>
      </c>
      <c r="B472" s="188" t="s">
        <v>1633</v>
      </c>
      <c r="C472" s="2" t="s">
        <v>609</v>
      </c>
    </row>
    <row r="473" spans="1:3" ht="12.75" customHeight="1">
      <c r="A473" s="187" t="s">
        <v>976</v>
      </c>
      <c r="B473" s="188" t="s">
        <v>1633</v>
      </c>
      <c r="C473" s="2" t="s">
        <v>609</v>
      </c>
    </row>
    <row r="474" spans="1:3" ht="12.75" customHeight="1">
      <c r="A474" s="187" t="s">
        <v>977</v>
      </c>
      <c r="B474" s="188" t="s">
        <v>1633</v>
      </c>
      <c r="C474" s="2" t="s">
        <v>609</v>
      </c>
    </row>
    <row r="475" spans="1:3" ht="12.75" customHeight="1">
      <c r="A475" s="187" t="s">
        <v>978</v>
      </c>
      <c r="B475" s="188" t="s">
        <v>1633</v>
      </c>
      <c r="C475" s="2" t="s">
        <v>609</v>
      </c>
    </row>
    <row r="476" spans="1:3" ht="12.75" customHeight="1">
      <c r="A476" s="187" t="s">
        <v>979</v>
      </c>
      <c r="B476" s="188" t="s">
        <v>1633</v>
      </c>
      <c r="C476" s="2" t="s">
        <v>609</v>
      </c>
    </row>
    <row r="477" spans="1:3" ht="12.75" customHeight="1">
      <c r="A477" s="187" t="s">
        <v>980</v>
      </c>
      <c r="B477" s="188" t="s">
        <v>1633</v>
      </c>
      <c r="C477" s="2" t="s">
        <v>609</v>
      </c>
    </row>
    <row r="478" spans="1:3" ht="12.75" customHeight="1">
      <c r="A478" s="187" t="s">
        <v>981</v>
      </c>
      <c r="B478" s="188" t="s">
        <v>1633</v>
      </c>
      <c r="C478" s="2" t="s">
        <v>609</v>
      </c>
    </row>
    <row r="479" spans="1:3" ht="12.75" customHeight="1">
      <c r="A479" s="187" t="s">
        <v>982</v>
      </c>
      <c r="B479" s="188" t="s">
        <v>1633</v>
      </c>
      <c r="C479" s="2" t="s">
        <v>609</v>
      </c>
    </row>
    <row r="480" spans="1:3" ht="12.75" customHeight="1">
      <c r="A480" s="187" t="s">
        <v>983</v>
      </c>
      <c r="B480" s="188" t="s">
        <v>1633</v>
      </c>
      <c r="C480" s="2" t="s">
        <v>609</v>
      </c>
    </row>
    <row r="481" spans="1:3" ht="12.75" customHeight="1">
      <c r="A481" s="187" t="s">
        <v>1639</v>
      </c>
      <c r="B481" s="188" t="s">
        <v>1633</v>
      </c>
      <c r="C481" s="2" t="s">
        <v>609</v>
      </c>
    </row>
    <row r="482" spans="1:3" ht="12.75" customHeight="1">
      <c r="A482" s="187" t="s">
        <v>1640</v>
      </c>
      <c r="B482" s="188" t="s">
        <v>1633</v>
      </c>
      <c r="C482" s="2" t="s">
        <v>609</v>
      </c>
    </row>
    <row r="483" spans="1:3" ht="12.75" customHeight="1">
      <c r="A483" s="187" t="s">
        <v>984</v>
      </c>
      <c r="B483" s="188" t="s">
        <v>1633</v>
      </c>
      <c r="C483" s="2" t="s">
        <v>609</v>
      </c>
    </row>
    <row r="484" spans="1:3" ht="12.75" customHeight="1">
      <c r="A484" s="187" t="s">
        <v>985</v>
      </c>
      <c r="B484" s="188" t="s">
        <v>1633</v>
      </c>
      <c r="C484" s="2" t="s">
        <v>609</v>
      </c>
    </row>
    <row r="485" spans="1:3" ht="12.75" customHeight="1">
      <c r="A485" s="187" t="s">
        <v>986</v>
      </c>
      <c r="B485" s="188" t="s">
        <v>1633</v>
      </c>
      <c r="C485" s="2" t="s">
        <v>609</v>
      </c>
    </row>
    <row r="486" spans="1:3" ht="12.75" customHeight="1">
      <c r="A486" s="187" t="s">
        <v>987</v>
      </c>
      <c r="B486" s="188" t="s">
        <v>1633</v>
      </c>
      <c r="C486" s="2" t="s">
        <v>609</v>
      </c>
    </row>
    <row r="487" spans="1:3" ht="12.75" customHeight="1">
      <c r="A487" s="187" t="s">
        <v>988</v>
      </c>
      <c r="B487" s="188" t="s">
        <v>1633</v>
      </c>
      <c r="C487" s="2" t="s">
        <v>609</v>
      </c>
    </row>
    <row r="488" spans="1:3" ht="12.75" customHeight="1">
      <c r="A488" s="187" t="s">
        <v>989</v>
      </c>
      <c r="B488" s="188" t="s">
        <v>1633</v>
      </c>
      <c r="C488" s="2" t="s">
        <v>609</v>
      </c>
    </row>
    <row r="489" spans="1:3" ht="12.75" customHeight="1">
      <c r="A489" s="187" t="s">
        <v>990</v>
      </c>
      <c r="B489" s="188" t="s">
        <v>1633</v>
      </c>
      <c r="C489" s="2" t="s">
        <v>609</v>
      </c>
    </row>
    <row r="490" spans="1:3" ht="12.75" customHeight="1">
      <c r="A490" s="187" t="s">
        <v>991</v>
      </c>
      <c r="B490" s="188" t="s">
        <v>1633</v>
      </c>
      <c r="C490" s="2" t="s">
        <v>609</v>
      </c>
    </row>
    <row r="491" spans="1:3" ht="12.75" customHeight="1">
      <c r="A491" s="187" t="s">
        <v>992</v>
      </c>
      <c r="B491" s="188" t="s">
        <v>1633</v>
      </c>
      <c r="C491" s="2" t="s">
        <v>609</v>
      </c>
    </row>
    <row r="492" spans="1:3" ht="12.75" customHeight="1">
      <c r="A492" s="187" t="s">
        <v>993</v>
      </c>
      <c r="B492" s="188" t="s">
        <v>1633</v>
      </c>
      <c r="C492" s="2" t="s">
        <v>609</v>
      </c>
    </row>
    <row r="493" spans="1:3" ht="12.75" customHeight="1">
      <c r="A493" s="187" t="s">
        <v>994</v>
      </c>
      <c r="B493" s="188" t="s">
        <v>1633</v>
      </c>
      <c r="C493" s="2" t="s">
        <v>609</v>
      </c>
    </row>
    <row r="494" spans="1:3" ht="12.75" customHeight="1">
      <c r="A494" s="187" t="s">
        <v>995</v>
      </c>
      <c r="B494" s="188" t="s">
        <v>1633</v>
      </c>
      <c r="C494" s="2" t="s">
        <v>609</v>
      </c>
    </row>
    <row r="495" spans="1:3" ht="12.75" customHeight="1">
      <c r="A495" s="187" t="s">
        <v>996</v>
      </c>
      <c r="B495" s="188" t="s">
        <v>1633</v>
      </c>
      <c r="C495" s="2" t="s">
        <v>609</v>
      </c>
    </row>
    <row r="496" spans="1:3" ht="12.75" customHeight="1">
      <c r="A496" s="187" t="s">
        <v>997</v>
      </c>
      <c r="B496" s="188" t="s">
        <v>1633</v>
      </c>
      <c r="C496" s="2" t="s">
        <v>609</v>
      </c>
    </row>
    <row r="497" spans="1:3" ht="12.75" customHeight="1">
      <c r="A497" s="187" t="s">
        <v>998</v>
      </c>
      <c r="B497" s="188" t="s">
        <v>1633</v>
      </c>
      <c r="C497" s="2" t="s">
        <v>609</v>
      </c>
    </row>
    <row r="498" spans="1:3" ht="12.75" customHeight="1">
      <c r="A498" s="187" t="s">
        <v>999</v>
      </c>
      <c r="B498" s="188" t="s">
        <v>1633</v>
      </c>
      <c r="C498" s="2" t="s">
        <v>609</v>
      </c>
    </row>
    <row r="499" spans="1:3" ht="12.75" customHeight="1">
      <c r="A499" s="187" t="s">
        <v>1000</v>
      </c>
      <c r="B499" s="188" t="s">
        <v>1633</v>
      </c>
      <c r="C499" s="2" t="s">
        <v>609</v>
      </c>
    </row>
    <row r="500" spans="1:3" ht="12.75" customHeight="1">
      <c r="A500" s="187" t="s">
        <v>1001</v>
      </c>
      <c r="B500" s="188" t="s">
        <v>1633</v>
      </c>
      <c r="C500" s="2" t="s">
        <v>609</v>
      </c>
    </row>
    <row r="501" spans="1:3" ht="12.75" customHeight="1">
      <c r="A501" s="187" t="s">
        <v>1002</v>
      </c>
      <c r="B501" s="188" t="s">
        <v>1633</v>
      </c>
      <c r="C501" s="2" t="s">
        <v>609</v>
      </c>
    </row>
    <row r="502" spans="1:3" ht="12.75" customHeight="1">
      <c r="A502" s="187" t="s">
        <v>1003</v>
      </c>
      <c r="B502" s="188" t="s">
        <v>1633</v>
      </c>
      <c r="C502" s="2" t="s">
        <v>609</v>
      </c>
    </row>
    <row r="503" spans="1:3" ht="12.75" customHeight="1">
      <c r="A503" s="187" t="s">
        <v>1004</v>
      </c>
      <c r="B503" s="188" t="s">
        <v>1633</v>
      </c>
      <c r="C503" s="2" t="s">
        <v>609</v>
      </c>
    </row>
    <row r="504" spans="1:3" ht="12.75" customHeight="1">
      <c r="A504" s="187" t="s">
        <v>1641</v>
      </c>
      <c r="B504" s="188" t="s">
        <v>1633</v>
      </c>
      <c r="C504" s="2" t="s">
        <v>609</v>
      </c>
    </row>
    <row r="505" spans="1:3" ht="12.75" customHeight="1">
      <c r="A505" s="187" t="s">
        <v>1005</v>
      </c>
      <c r="B505" s="188" t="s">
        <v>1633</v>
      </c>
      <c r="C505" s="2" t="s">
        <v>609</v>
      </c>
    </row>
    <row r="506" spans="1:3" ht="12.75" customHeight="1">
      <c r="A506" s="187" t="s">
        <v>1642</v>
      </c>
      <c r="B506" s="188" t="s">
        <v>1633</v>
      </c>
      <c r="C506" s="2" t="s">
        <v>609</v>
      </c>
    </row>
    <row r="507" spans="1:3" ht="12.75" customHeight="1">
      <c r="A507" s="187" t="s">
        <v>648</v>
      </c>
      <c r="B507" s="188" t="s">
        <v>1633</v>
      </c>
      <c r="C507" s="2" t="s">
        <v>609</v>
      </c>
    </row>
    <row r="508" spans="1:3" ht="12.75" customHeight="1">
      <c r="A508" s="187" t="s">
        <v>1643</v>
      </c>
      <c r="B508" s="188" t="s">
        <v>1459</v>
      </c>
      <c r="C508" s="2" t="s">
        <v>609</v>
      </c>
    </row>
    <row r="509" spans="1:3" ht="12.75" customHeight="1">
      <c r="A509" s="187" t="s">
        <v>1644</v>
      </c>
      <c r="B509" s="188" t="s">
        <v>1645</v>
      </c>
      <c r="C509" s="2" t="s">
        <v>609</v>
      </c>
    </row>
    <row r="510" spans="1:3" ht="12.75" customHeight="1">
      <c r="A510" s="187" t="s">
        <v>15</v>
      </c>
      <c r="B510" s="188" t="s">
        <v>1645</v>
      </c>
      <c r="C510" s="2" t="s">
        <v>609</v>
      </c>
    </row>
    <row r="511" spans="1:3" ht="12.75" customHeight="1">
      <c r="A511" s="187" t="s">
        <v>1646</v>
      </c>
      <c r="B511" s="188" t="s">
        <v>1645</v>
      </c>
      <c r="C511" s="2" t="s">
        <v>609</v>
      </c>
    </row>
    <row r="512" spans="1:3" ht="12.75" customHeight="1">
      <c r="A512" s="187" t="s">
        <v>1006</v>
      </c>
      <c r="B512" s="188" t="s">
        <v>1645</v>
      </c>
      <c r="C512" s="2" t="s">
        <v>609</v>
      </c>
    </row>
    <row r="513" spans="1:3" ht="12.75" customHeight="1">
      <c r="A513" s="187" t="s">
        <v>1647</v>
      </c>
      <c r="B513" s="188" t="s">
        <v>1459</v>
      </c>
      <c r="C513" s="2" t="s">
        <v>609</v>
      </c>
    </row>
    <row r="514" spans="1:3" ht="12.75" customHeight="1">
      <c r="A514" s="187" t="s">
        <v>1648</v>
      </c>
      <c r="B514" s="188" t="s">
        <v>1649</v>
      </c>
      <c r="C514" s="2" t="s">
        <v>609</v>
      </c>
    </row>
    <row r="515" spans="1:3" ht="12.75" customHeight="1">
      <c r="A515" s="187" t="s">
        <v>1650</v>
      </c>
      <c r="B515" s="188" t="s">
        <v>1649</v>
      </c>
      <c r="C515" s="2" t="s">
        <v>609</v>
      </c>
    </row>
    <row r="516" spans="1:3" ht="12.75" customHeight="1">
      <c r="A516" s="187" t="s">
        <v>1651</v>
      </c>
      <c r="B516" s="188" t="s">
        <v>1459</v>
      </c>
      <c r="C516" s="2" t="s">
        <v>609</v>
      </c>
    </row>
    <row r="517" spans="1:3" ht="12.75" customHeight="1">
      <c r="A517" s="187" t="s">
        <v>1652</v>
      </c>
      <c r="B517" s="188" t="s">
        <v>1653</v>
      </c>
      <c r="C517" s="2" t="s">
        <v>609</v>
      </c>
    </row>
    <row r="518" spans="1:3" ht="12.75" customHeight="1">
      <c r="A518" s="187" t="s">
        <v>1654</v>
      </c>
      <c r="B518" s="188" t="s">
        <v>1653</v>
      </c>
      <c r="C518" s="2" t="s">
        <v>609</v>
      </c>
    </row>
    <row r="519" spans="1:3" ht="12.75" customHeight="1">
      <c r="A519" s="187" t="s">
        <v>262</v>
      </c>
      <c r="B519" s="188" t="s">
        <v>1653</v>
      </c>
      <c r="C519" s="2" t="s">
        <v>609</v>
      </c>
    </row>
    <row r="520" spans="1:3" ht="12.75" customHeight="1">
      <c r="A520" s="187" t="s">
        <v>266</v>
      </c>
      <c r="B520" s="188" t="s">
        <v>1653</v>
      </c>
      <c r="C520" s="2" t="s">
        <v>609</v>
      </c>
    </row>
    <row r="521" spans="1:3" ht="12.75" customHeight="1">
      <c r="A521" s="187" t="s">
        <v>270</v>
      </c>
      <c r="B521" s="188" t="s">
        <v>1653</v>
      </c>
      <c r="C521" s="2" t="s">
        <v>609</v>
      </c>
    </row>
    <row r="522" spans="1:3" ht="12.75" customHeight="1">
      <c r="A522" s="187" t="s">
        <v>274</v>
      </c>
      <c r="B522" s="188" t="s">
        <v>1653</v>
      </c>
      <c r="C522" s="2" t="s">
        <v>609</v>
      </c>
    </row>
    <row r="523" spans="1:3" ht="12.75" customHeight="1">
      <c r="A523" s="187" t="s">
        <v>278</v>
      </c>
      <c r="B523" s="188" t="s">
        <v>1653</v>
      </c>
      <c r="C523" s="2" t="s">
        <v>609</v>
      </c>
    </row>
    <row r="524" spans="1:3" ht="12.75" customHeight="1">
      <c r="A524" s="187" t="s">
        <v>282</v>
      </c>
      <c r="B524" s="188" t="s">
        <v>1653</v>
      </c>
      <c r="C524" s="2" t="s">
        <v>609</v>
      </c>
    </row>
    <row r="525" spans="1:3" ht="12.75" customHeight="1">
      <c r="A525" s="187" t="s">
        <v>286</v>
      </c>
      <c r="B525" s="188" t="s">
        <v>1653</v>
      </c>
      <c r="C525" s="2" t="s">
        <v>609</v>
      </c>
    </row>
    <row r="526" spans="1:3" ht="12.75" customHeight="1">
      <c r="A526" s="187" t="s">
        <v>290</v>
      </c>
      <c r="B526" s="188" t="s">
        <v>1653</v>
      </c>
      <c r="C526" s="2" t="s">
        <v>609</v>
      </c>
    </row>
    <row r="527" spans="1:3" ht="12.75" customHeight="1">
      <c r="A527" s="187" t="s">
        <v>1655</v>
      </c>
      <c r="B527" s="188" t="s">
        <v>1653</v>
      </c>
      <c r="C527" s="2" t="s">
        <v>609</v>
      </c>
    </row>
    <row r="528" spans="1:3" ht="12.75" customHeight="1">
      <c r="A528" s="187" t="s">
        <v>261</v>
      </c>
      <c r="B528" s="188" t="s">
        <v>1653</v>
      </c>
      <c r="C528" s="2" t="s">
        <v>609</v>
      </c>
    </row>
    <row r="529" spans="1:3" ht="12.75" customHeight="1">
      <c r="A529" s="187" t="s">
        <v>265</v>
      </c>
      <c r="B529" s="188" t="s">
        <v>1653</v>
      </c>
      <c r="C529" s="2" t="s">
        <v>609</v>
      </c>
    </row>
    <row r="530" spans="1:3" ht="12.75" customHeight="1">
      <c r="A530" s="187" t="s">
        <v>269</v>
      </c>
      <c r="B530" s="188" t="s">
        <v>1653</v>
      </c>
      <c r="C530" s="2" t="s">
        <v>609</v>
      </c>
    </row>
    <row r="531" spans="1:3" ht="12.75" customHeight="1">
      <c r="A531" s="187" t="s">
        <v>273</v>
      </c>
      <c r="B531" s="188" t="s">
        <v>1653</v>
      </c>
      <c r="C531" s="2" t="s">
        <v>609</v>
      </c>
    </row>
    <row r="532" spans="1:3" ht="12.75" customHeight="1">
      <c r="A532" s="187" t="s">
        <v>277</v>
      </c>
      <c r="B532" s="188" t="s">
        <v>1653</v>
      </c>
      <c r="C532" s="2" t="s">
        <v>609</v>
      </c>
    </row>
    <row r="533" spans="1:3" ht="12.75" customHeight="1">
      <c r="A533" s="187" t="s">
        <v>281</v>
      </c>
      <c r="B533" s="188" t="s">
        <v>1653</v>
      </c>
      <c r="C533" s="2" t="s">
        <v>609</v>
      </c>
    </row>
    <row r="534" spans="1:3" ht="12.75" customHeight="1">
      <c r="A534" s="187" t="s">
        <v>285</v>
      </c>
      <c r="B534" s="188" t="s">
        <v>1653</v>
      </c>
      <c r="C534" s="2" t="s">
        <v>609</v>
      </c>
    </row>
    <row r="535" spans="1:3" ht="12.75" customHeight="1">
      <c r="A535" s="187" t="s">
        <v>289</v>
      </c>
      <c r="B535" s="188" t="s">
        <v>1653</v>
      </c>
      <c r="C535" s="2" t="s">
        <v>609</v>
      </c>
    </row>
    <row r="536" spans="1:3" ht="12.75" customHeight="1">
      <c r="A536" s="187" t="s">
        <v>293</v>
      </c>
      <c r="B536" s="188" t="s">
        <v>1653</v>
      </c>
      <c r="C536" s="2" t="s">
        <v>609</v>
      </c>
    </row>
    <row r="537" spans="1:3" ht="12.75" customHeight="1">
      <c r="A537" s="187" t="s">
        <v>1656</v>
      </c>
      <c r="B537" s="188" t="s">
        <v>1653</v>
      </c>
      <c r="C537" s="2" t="s">
        <v>609</v>
      </c>
    </row>
    <row r="538" spans="1:3" ht="12.75" customHeight="1">
      <c r="A538" s="187" t="s">
        <v>259</v>
      </c>
      <c r="B538" s="188" t="s">
        <v>1653</v>
      </c>
      <c r="C538" s="2" t="s">
        <v>609</v>
      </c>
    </row>
    <row r="539" spans="1:3" ht="12.75" customHeight="1">
      <c r="A539" s="187" t="s">
        <v>263</v>
      </c>
      <c r="B539" s="188" t="s">
        <v>1653</v>
      </c>
      <c r="C539" s="2" t="s">
        <v>609</v>
      </c>
    </row>
    <row r="540" spans="1:3" ht="12.75" customHeight="1">
      <c r="A540" s="187" t="s">
        <v>267</v>
      </c>
      <c r="B540" s="188" t="s">
        <v>1653</v>
      </c>
      <c r="C540" s="2" t="s">
        <v>609</v>
      </c>
    </row>
    <row r="541" spans="1:3" ht="12.75" customHeight="1">
      <c r="A541" s="187" t="s">
        <v>271</v>
      </c>
      <c r="B541" s="188" t="s">
        <v>1653</v>
      </c>
      <c r="C541" s="2" t="s">
        <v>609</v>
      </c>
    </row>
    <row r="542" spans="1:3" ht="12.75" customHeight="1">
      <c r="A542" s="187" t="s">
        <v>275</v>
      </c>
      <c r="B542" s="188" t="s">
        <v>1653</v>
      </c>
      <c r="C542" s="2" t="s">
        <v>609</v>
      </c>
    </row>
    <row r="543" spans="1:3" ht="12.75" customHeight="1">
      <c r="A543" s="187" t="s">
        <v>279</v>
      </c>
      <c r="B543" s="188" t="s">
        <v>1653</v>
      </c>
      <c r="C543" s="2" t="s">
        <v>609</v>
      </c>
    </row>
    <row r="544" spans="1:3" ht="12.75" customHeight="1">
      <c r="A544" s="187" t="s">
        <v>283</v>
      </c>
      <c r="B544" s="188" t="s">
        <v>1653</v>
      </c>
      <c r="C544" s="2" t="s">
        <v>609</v>
      </c>
    </row>
    <row r="545" spans="1:3" ht="12.75" customHeight="1">
      <c r="A545" s="187" t="s">
        <v>287</v>
      </c>
      <c r="B545" s="188" t="s">
        <v>1653</v>
      </c>
      <c r="C545" s="2" t="s">
        <v>609</v>
      </c>
    </row>
    <row r="546" spans="1:3" ht="12.75" customHeight="1">
      <c r="A546" s="187" t="s">
        <v>291</v>
      </c>
      <c r="B546" s="188" t="s">
        <v>1653</v>
      </c>
      <c r="C546" s="2" t="s">
        <v>609</v>
      </c>
    </row>
    <row r="547" spans="1:3" ht="12.75" customHeight="1">
      <c r="A547" s="187" t="s">
        <v>1657</v>
      </c>
      <c r="B547" s="188" t="s">
        <v>1653</v>
      </c>
      <c r="C547" s="2" t="s">
        <v>609</v>
      </c>
    </row>
    <row r="548" spans="1:3" ht="12.75" customHeight="1">
      <c r="A548" s="187" t="s">
        <v>260</v>
      </c>
      <c r="B548" s="188" t="s">
        <v>1653</v>
      </c>
      <c r="C548" s="2" t="s">
        <v>609</v>
      </c>
    </row>
    <row r="549" spans="1:3" ht="12.75" customHeight="1">
      <c r="A549" s="187" t="s">
        <v>264</v>
      </c>
      <c r="B549" s="188" t="s">
        <v>1653</v>
      </c>
      <c r="C549" s="2" t="s">
        <v>609</v>
      </c>
    </row>
    <row r="550" spans="1:3" ht="12.75" customHeight="1">
      <c r="A550" s="187" t="s">
        <v>268</v>
      </c>
      <c r="B550" s="188" t="s">
        <v>1653</v>
      </c>
      <c r="C550" s="2" t="s">
        <v>609</v>
      </c>
    </row>
    <row r="551" spans="1:3" ht="12.75" customHeight="1">
      <c r="A551" s="187" t="s">
        <v>272</v>
      </c>
      <c r="B551" s="188" t="s">
        <v>1653</v>
      </c>
      <c r="C551" s="2" t="s">
        <v>609</v>
      </c>
    </row>
    <row r="552" spans="1:3" ht="12.75" customHeight="1">
      <c r="A552" s="187" t="s">
        <v>276</v>
      </c>
      <c r="B552" s="188" t="s">
        <v>1653</v>
      </c>
      <c r="C552" s="2" t="s">
        <v>609</v>
      </c>
    </row>
    <row r="553" spans="1:3" ht="12.75" customHeight="1">
      <c r="A553" s="187" t="s">
        <v>280</v>
      </c>
      <c r="B553" s="188" t="s">
        <v>1653</v>
      </c>
      <c r="C553" s="2" t="s">
        <v>609</v>
      </c>
    </row>
    <row r="554" spans="1:3" ht="12.75" customHeight="1">
      <c r="A554" s="187" t="s">
        <v>284</v>
      </c>
      <c r="B554" s="188" t="s">
        <v>1653</v>
      </c>
      <c r="C554" s="2" t="s">
        <v>609</v>
      </c>
    </row>
    <row r="555" spans="1:3" ht="12.75" customHeight="1">
      <c r="A555" s="187" t="s">
        <v>288</v>
      </c>
      <c r="B555" s="188" t="s">
        <v>1653</v>
      </c>
      <c r="C555" s="2" t="s">
        <v>609</v>
      </c>
    </row>
    <row r="556" spans="1:3" ht="12.75" customHeight="1">
      <c r="A556" s="187" t="s">
        <v>292</v>
      </c>
      <c r="B556" s="188" t="s">
        <v>1653</v>
      </c>
      <c r="C556" s="2" t="s">
        <v>609</v>
      </c>
    </row>
    <row r="557" spans="1:3" ht="12.75" customHeight="1">
      <c r="A557" s="187" t="s">
        <v>1658</v>
      </c>
      <c r="B557" s="188" t="s">
        <v>1462</v>
      </c>
      <c r="C557" s="2" t="s">
        <v>609</v>
      </c>
    </row>
    <row r="558" spans="1:3" ht="12.75" customHeight="1">
      <c r="A558" s="187" t="s">
        <v>1659</v>
      </c>
      <c r="B558" s="188" t="s">
        <v>1583</v>
      </c>
      <c r="C558" s="2" t="s">
        <v>609</v>
      </c>
    </row>
    <row r="559" spans="1:3" ht="12.75" customHeight="1">
      <c r="A559" s="187" t="s">
        <v>1660</v>
      </c>
      <c r="B559" s="188" t="s">
        <v>1583</v>
      </c>
      <c r="C559" s="2" t="s">
        <v>609</v>
      </c>
    </row>
    <row r="560" spans="1:3" ht="12.75" customHeight="1">
      <c r="A560" s="187" t="s">
        <v>1661</v>
      </c>
      <c r="B560" s="188" t="s">
        <v>1583</v>
      </c>
      <c r="C560" s="2" t="s">
        <v>609</v>
      </c>
    </row>
    <row r="561" spans="1:3" ht="12.75" customHeight="1">
      <c r="A561" s="187" t="s">
        <v>1662</v>
      </c>
      <c r="B561" s="188" t="s">
        <v>1583</v>
      </c>
      <c r="C561" s="2" t="s">
        <v>609</v>
      </c>
    </row>
    <row r="562" spans="1:3" ht="12.75" customHeight="1">
      <c r="A562" s="187" t="s">
        <v>1663</v>
      </c>
      <c r="B562" s="188" t="s">
        <v>1583</v>
      </c>
      <c r="C562" s="2" t="s">
        <v>609</v>
      </c>
    </row>
    <row r="563" spans="1:3" ht="12.75" customHeight="1">
      <c r="A563" s="187" t="s">
        <v>1664</v>
      </c>
      <c r="B563" s="188" t="s">
        <v>1462</v>
      </c>
      <c r="C563" s="2" t="s">
        <v>609</v>
      </c>
    </row>
    <row r="564" spans="1:3" ht="12.75" customHeight="1">
      <c r="A564" s="187" t="s">
        <v>1665</v>
      </c>
      <c r="B564" s="188" t="s">
        <v>1459</v>
      </c>
      <c r="C564" s="2" t="s">
        <v>609</v>
      </c>
    </row>
    <row r="565" spans="1:3" ht="12.75" customHeight="1">
      <c r="A565" s="187" t="s">
        <v>1666</v>
      </c>
      <c r="B565" s="188" t="s">
        <v>1462</v>
      </c>
      <c r="C565" s="2" t="s">
        <v>609</v>
      </c>
    </row>
    <row r="566" spans="1:3" ht="12.75" customHeight="1">
      <c r="A566" s="187" t="s">
        <v>1667</v>
      </c>
      <c r="B566" s="188" t="s">
        <v>1668</v>
      </c>
      <c r="C566" s="2" t="s">
        <v>609</v>
      </c>
    </row>
    <row r="567" spans="1:3" ht="12.75" customHeight="1">
      <c r="A567" s="187" t="s">
        <v>14</v>
      </c>
      <c r="B567" s="188" t="s">
        <v>1668</v>
      </c>
      <c r="C567" s="2" t="s">
        <v>609</v>
      </c>
    </row>
    <row r="568" spans="1:3" ht="12.75" customHeight="1">
      <c r="A568" s="187" t="s">
        <v>1669</v>
      </c>
      <c r="B568" s="188" t="s">
        <v>1668</v>
      </c>
      <c r="C568" s="2" t="s">
        <v>609</v>
      </c>
    </row>
    <row r="569" spans="1:3" ht="12.75" customHeight="1">
      <c r="A569" s="187" t="s">
        <v>1670</v>
      </c>
      <c r="B569" s="188" t="s">
        <v>1668</v>
      </c>
      <c r="C569" s="2" t="s">
        <v>609</v>
      </c>
    </row>
    <row r="570" spans="1:3" ht="12.75" customHeight="1">
      <c r="A570" s="187" t="s">
        <v>1007</v>
      </c>
      <c r="B570" s="188" t="s">
        <v>1668</v>
      </c>
      <c r="C570" s="2" t="s">
        <v>609</v>
      </c>
    </row>
    <row r="571" spans="1:3" ht="12.75" customHeight="1">
      <c r="A571" s="187" t="s">
        <v>1008</v>
      </c>
      <c r="B571" s="188" t="s">
        <v>1668</v>
      </c>
      <c r="C571" s="2" t="s">
        <v>609</v>
      </c>
    </row>
    <row r="572" spans="1:3" ht="12.75" customHeight="1">
      <c r="A572" s="187" t="s">
        <v>1371</v>
      </c>
      <c r="B572" s="188" t="s">
        <v>1668</v>
      </c>
      <c r="C572" s="2" t="s">
        <v>609</v>
      </c>
    </row>
    <row r="573" spans="1:3" ht="12.75" customHeight="1">
      <c r="A573" s="187" t="s">
        <v>1671</v>
      </c>
      <c r="B573" s="188" t="s">
        <v>1668</v>
      </c>
      <c r="C573" s="2" t="s">
        <v>609</v>
      </c>
    </row>
    <row r="574" spans="1:3" ht="12.75" customHeight="1">
      <c r="A574" s="187" t="s">
        <v>1009</v>
      </c>
      <c r="B574" s="188" t="s">
        <v>1668</v>
      </c>
      <c r="C574" s="2" t="s">
        <v>609</v>
      </c>
    </row>
    <row r="575" spans="1:3" ht="12.75" customHeight="1">
      <c r="A575" s="187" t="s">
        <v>1010</v>
      </c>
      <c r="B575" s="188" t="s">
        <v>1668</v>
      </c>
      <c r="C575" s="2" t="s">
        <v>609</v>
      </c>
    </row>
    <row r="576" spans="1:3" ht="12.75" customHeight="1">
      <c r="A576" s="187" t="s">
        <v>1672</v>
      </c>
      <c r="B576" s="188" t="s">
        <v>1668</v>
      </c>
      <c r="C576" s="2" t="s">
        <v>609</v>
      </c>
    </row>
    <row r="577" spans="1:3" ht="12.75" customHeight="1">
      <c r="A577" s="187" t="s">
        <v>1011</v>
      </c>
      <c r="B577" s="188" t="s">
        <v>1668</v>
      </c>
      <c r="C577" s="2" t="s">
        <v>609</v>
      </c>
    </row>
    <row r="578" spans="1:3" ht="12.75" customHeight="1">
      <c r="A578" s="187" t="s">
        <v>1012</v>
      </c>
      <c r="B578" s="188" t="s">
        <v>1668</v>
      </c>
      <c r="C578" s="2" t="s">
        <v>609</v>
      </c>
    </row>
    <row r="579" spans="1:3" ht="12.75" customHeight="1">
      <c r="A579" s="187" t="s">
        <v>1013</v>
      </c>
      <c r="B579" s="188" t="s">
        <v>1668</v>
      </c>
      <c r="C579" s="2" t="s">
        <v>609</v>
      </c>
    </row>
    <row r="580" spans="1:3" ht="12.75" customHeight="1">
      <c r="A580" s="187" t="s">
        <v>1014</v>
      </c>
      <c r="B580" s="188" t="s">
        <v>1668</v>
      </c>
      <c r="C580" s="2" t="s">
        <v>609</v>
      </c>
    </row>
    <row r="581" spans="1:3" ht="12.75" customHeight="1">
      <c r="A581" s="187" t="s">
        <v>1015</v>
      </c>
      <c r="B581" s="188" t="s">
        <v>1668</v>
      </c>
      <c r="C581" s="2" t="s">
        <v>609</v>
      </c>
    </row>
    <row r="582" spans="1:3" ht="12.75" customHeight="1">
      <c r="A582" s="187" t="s">
        <v>1016</v>
      </c>
      <c r="B582" s="188" t="s">
        <v>1668</v>
      </c>
      <c r="C582" s="2" t="s">
        <v>609</v>
      </c>
    </row>
    <row r="583" spans="1:3" ht="12.75" customHeight="1">
      <c r="A583" s="187" t="s">
        <v>1017</v>
      </c>
      <c r="B583" s="188" t="s">
        <v>1668</v>
      </c>
      <c r="C583" s="2" t="s">
        <v>609</v>
      </c>
    </row>
    <row r="584" spans="1:3" ht="12.75" customHeight="1">
      <c r="A584" s="187" t="s">
        <v>1018</v>
      </c>
      <c r="B584" s="188" t="s">
        <v>1668</v>
      </c>
      <c r="C584" s="2" t="s">
        <v>609</v>
      </c>
    </row>
    <row r="585" spans="1:3" ht="12.75" customHeight="1">
      <c r="A585" s="187" t="s">
        <v>1019</v>
      </c>
      <c r="B585" s="188" t="s">
        <v>1668</v>
      </c>
      <c r="C585" s="2" t="s">
        <v>609</v>
      </c>
    </row>
    <row r="586" spans="1:3" ht="12.75" customHeight="1">
      <c r="A586" s="187" t="s">
        <v>1020</v>
      </c>
      <c r="B586" s="188" t="s">
        <v>1668</v>
      </c>
      <c r="C586" s="2" t="s">
        <v>609</v>
      </c>
    </row>
    <row r="587" spans="1:3" ht="12.75" customHeight="1">
      <c r="A587" s="187" t="s">
        <v>1021</v>
      </c>
      <c r="B587" s="188" t="s">
        <v>1668</v>
      </c>
      <c r="C587" s="2" t="s">
        <v>609</v>
      </c>
    </row>
    <row r="588" spans="1:3" ht="12.75" customHeight="1">
      <c r="A588" s="187" t="s">
        <v>1022</v>
      </c>
      <c r="B588" s="188" t="s">
        <v>1668</v>
      </c>
      <c r="C588" s="2" t="s">
        <v>609</v>
      </c>
    </row>
    <row r="589" spans="1:3" ht="12.75" customHeight="1">
      <c r="A589" s="187" t="s">
        <v>1023</v>
      </c>
      <c r="B589" s="188" t="s">
        <v>1668</v>
      </c>
      <c r="C589" s="2" t="s">
        <v>609</v>
      </c>
    </row>
    <row r="590" spans="1:3" ht="12.75" customHeight="1">
      <c r="A590" s="187" t="s">
        <v>1024</v>
      </c>
      <c r="B590" s="188" t="s">
        <v>1668</v>
      </c>
      <c r="C590" s="2" t="s">
        <v>609</v>
      </c>
    </row>
    <row r="591" spans="1:3" ht="12.75" customHeight="1">
      <c r="A591" s="187" t="s">
        <v>1025</v>
      </c>
      <c r="B591" s="188" t="s">
        <v>1668</v>
      </c>
      <c r="C591" s="2" t="s">
        <v>609</v>
      </c>
    </row>
    <row r="592" spans="1:3" ht="12.75" customHeight="1">
      <c r="A592" s="187" t="s">
        <v>1026</v>
      </c>
      <c r="B592" s="188" t="s">
        <v>1668</v>
      </c>
      <c r="C592" s="2" t="s">
        <v>609</v>
      </c>
    </row>
    <row r="593" spans="1:3" ht="12.75" customHeight="1">
      <c r="A593" s="187" t="s">
        <v>1027</v>
      </c>
      <c r="B593" s="188" t="s">
        <v>1668</v>
      </c>
      <c r="C593" s="2" t="s">
        <v>609</v>
      </c>
    </row>
    <row r="594" spans="1:3" ht="12.75" customHeight="1">
      <c r="A594" s="187" t="s">
        <v>1028</v>
      </c>
      <c r="B594" s="188" t="s">
        <v>1668</v>
      </c>
      <c r="C594" s="2" t="s">
        <v>609</v>
      </c>
    </row>
    <row r="595" spans="1:3" ht="12.75" customHeight="1">
      <c r="A595" s="187" t="s">
        <v>1029</v>
      </c>
      <c r="B595" s="188" t="s">
        <v>1668</v>
      </c>
      <c r="C595" s="2" t="s">
        <v>609</v>
      </c>
    </row>
    <row r="596" spans="1:3" ht="12.75" customHeight="1">
      <c r="A596" s="187" t="s">
        <v>1030</v>
      </c>
      <c r="B596" s="188" t="s">
        <v>1668</v>
      </c>
      <c r="C596" s="2" t="s">
        <v>609</v>
      </c>
    </row>
    <row r="597" spans="1:3" ht="12.75" customHeight="1">
      <c r="A597" s="187" t="s">
        <v>1031</v>
      </c>
      <c r="B597" s="188" t="s">
        <v>1668</v>
      </c>
      <c r="C597" s="2" t="s">
        <v>609</v>
      </c>
    </row>
    <row r="598" spans="1:3" ht="12.75" customHeight="1">
      <c r="A598" s="187" t="s">
        <v>1032</v>
      </c>
      <c r="B598" s="188" t="s">
        <v>1668</v>
      </c>
      <c r="C598" s="2" t="s">
        <v>609</v>
      </c>
    </row>
    <row r="599" spans="1:3" ht="12.75" customHeight="1">
      <c r="A599" s="187" t="s">
        <v>1033</v>
      </c>
      <c r="B599" s="188" t="s">
        <v>1668</v>
      </c>
      <c r="C599" s="2" t="s">
        <v>609</v>
      </c>
    </row>
    <row r="600" spans="1:3" ht="12.75" customHeight="1">
      <c r="A600" s="187" t="s">
        <v>1034</v>
      </c>
      <c r="B600" s="188" t="s">
        <v>1668</v>
      </c>
      <c r="C600" s="2" t="s">
        <v>609</v>
      </c>
    </row>
    <row r="601" spans="1:3" ht="12.75" customHeight="1">
      <c r="A601" s="187" t="s">
        <v>1035</v>
      </c>
      <c r="B601" s="188" t="s">
        <v>1668</v>
      </c>
      <c r="C601" s="2" t="s">
        <v>609</v>
      </c>
    </row>
    <row r="602" spans="1:3" ht="12.75" customHeight="1">
      <c r="A602" s="187" t="s">
        <v>1036</v>
      </c>
      <c r="B602" s="188" t="s">
        <v>1668</v>
      </c>
      <c r="C602" s="2" t="s">
        <v>609</v>
      </c>
    </row>
    <row r="603" spans="1:3" ht="12.75" customHeight="1">
      <c r="A603" s="187" t="s">
        <v>1037</v>
      </c>
      <c r="B603" s="188" t="s">
        <v>1668</v>
      </c>
      <c r="C603" s="2" t="s">
        <v>609</v>
      </c>
    </row>
    <row r="604" spans="1:3" ht="12.75" customHeight="1">
      <c r="A604" s="187" t="s">
        <v>1038</v>
      </c>
      <c r="B604" s="188" t="s">
        <v>1668</v>
      </c>
      <c r="C604" s="2" t="s">
        <v>609</v>
      </c>
    </row>
    <row r="605" spans="1:3" ht="12.75" customHeight="1">
      <c r="A605" s="187" t="s">
        <v>1039</v>
      </c>
      <c r="B605" s="188" t="s">
        <v>1668</v>
      </c>
      <c r="C605" s="2" t="s">
        <v>609</v>
      </c>
    </row>
    <row r="606" spans="1:3" ht="12.75" customHeight="1">
      <c r="A606" s="187" t="s">
        <v>1040</v>
      </c>
      <c r="B606" s="188" t="s">
        <v>1668</v>
      </c>
      <c r="C606" s="2" t="s">
        <v>609</v>
      </c>
    </row>
    <row r="607" spans="1:3" ht="12.75" customHeight="1">
      <c r="A607" s="187" t="s">
        <v>1041</v>
      </c>
      <c r="B607" s="188" t="s">
        <v>1668</v>
      </c>
      <c r="C607" s="2" t="s">
        <v>609</v>
      </c>
    </row>
    <row r="608" spans="1:3" ht="12.75" customHeight="1">
      <c r="A608" s="187" t="s">
        <v>1042</v>
      </c>
      <c r="B608" s="188" t="s">
        <v>1668</v>
      </c>
      <c r="C608" s="2" t="s">
        <v>609</v>
      </c>
    </row>
    <row r="609" spans="1:3" ht="12.75" customHeight="1">
      <c r="A609" s="187" t="s">
        <v>1043</v>
      </c>
      <c r="B609" s="188" t="s">
        <v>1668</v>
      </c>
      <c r="C609" s="2" t="s">
        <v>609</v>
      </c>
    </row>
    <row r="610" spans="1:3" ht="12.75" customHeight="1">
      <c r="A610" s="187" t="s">
        <v>1044</v>
      </c>
      <c r="B610" s="188" t="s">
        <v>1668</v>
      </c>
      <c r="C610" s="2" t="s">
        <v>609</v>
      </c>
    </row>
    <row r="611" spans="1:3" ht="12.75" customHeight="1">
      <c r="A611" s="187" t="s">
        <v>1045</v>
      </c>
      <c r="B611" s="188" t="s">
        <v>1668</v>
      </c>
      <c r="C611" s="2" t="s">
        <v>609</v>
      </c>
    </row>
    <row r="612" spans="1:3" ht="12.75" customHeight="1">
      <c r="A612" s="187" t="s">
        <v>1046</v>
      </c>
      <c r="B612" s="188" t="s">
        <v>1668</v>
      </c>
      <c r="C612" s="2" t="s">
        <v>609</v>
      </c>
    </row>
    <row r="613" spans="1:3" ht="12.75" customHeight="1">
      <c r="A613" s="187" t="s">
        <v>1047</v>
      </c>
      <c r="B613" s="188" t="s">
        <v>1668</v>
      </c>
      <c r="C613" s="2" t="s">
        <v>609</v>
      </c>
    </row>
    <row r="614" spans="1:3" ht="12.75" customHeight="1">
      <c r="A614" s="187" t="s">
        <v>1048</v>
      </c>
      <c r="B614" s="188" t="s">
        <v>1668</v>
      </c>
      <c r="C614" s="2" t="s">
        <v>609</v>
      </c>
    </row>
    <row r="615" spans="1:3" ht="12.75" customHeight="1">
      <c r="A615" s="187" t="s">
        <v>1049</v>
      </c>
      <c r="B615" s="188" t="s">
        <v>1668</v>
      </c>
      <c r="C615" s="2" t="s">
        <v>609</v>
      </c>
    </row>
    <row r="616" spans="1:3" ht="12.75" customHeight="1">
      <c r="A616" s="187" t="s">
        <v>1050</v>
      </c>
      <c r="B616" s="188" t="s">
        <v>1668</v>
      </c>
      <c r="C616" s="2" t="s">
        <v>609</v>
      </c>
    </row>
    <row r="617" spans="1:3" ht="12.75" customHeight="1">
      <c r="A617" s="187" t="s">
        <v>1051</v>
      </c>
      <c r="B617" s="188" t="s">
        <v>1668</v>
      </c>
      <c r="C617" s="2" t="s">
        <v>609</v>
      </c>
    </row>
    <row r="618" spans="1:3" ht="12.75" customHeight="1">
      <c r="A618" s="187" t="s">
        <v>1052</v>
      </c>
      <c r="B618" s="188" t="s">
        <v>1668</v>
      </c>
      <c r="C618" s="2" t="s">
        <v>609</v>
      </c>
    </row>
    <row r="619" spans="1:3" ht="12.75" customHeight="1">
      <c r="A619" s="187" t="s">
        <v>1053</v>
      </c>
      <c r="B619" s="188" t="s">
        <v>1668</v>
      </c>
      <c r="C619" s="2" t="s">
        <v>609</v>
      </c>
    </row>
    <row r="620" spans="1:3" ht="12.75" customHeight="1">
      <c r="A620" s="187" t="s">
        <v>1054</v>
      </c>
      <c r="B620" s="188" t="s">
        <v>1668</v>
      </c>
      <c r="C620" s="2" t="s">
        <v>609</v>
      </c>
    </row>
    <row r="621" spans="1:3" ht="12.75" customHeight="1">
      <c r="A621" s="187" t="s">
        <v>1055</v>
      </c>
      <c r="B621" s="188" t="s">
        <v>1668</v>
      </c>
      <c r="C621" s="2" t="s">
        <v>609</v>
      </c>
    </row>
    <row r="622" spans="1:3" ht="12.75" customHeight="1">
      <c r="A622" s="187" t="s">
        <v>1056</v>
      </c>
      <c r="B622" s="188" t="s">
        <v>1668</v>
      </c>
      <c r="C622" s="2" t="s">
        <v>609</v>
      </c>
    </row>
    <row r="623" spans="1:3" ht="12.75" customHeight="1">
      <c r="A623" s="187" t="s">
        <v>1057</v>
      </c>
      <c r="B623" s="188" t="s">
        <v>1668</v>
      </c>
      <c r="C623" s="2" t="s">
        <v>609</v>
      </c>
    </row>
    <row r="624" spans="1:3" ht="12.75" customHeight="1">
      <c r="A624" s="187" t="s">
        <v>1058</v>
      </c>
      <c r="B624" s="188" t="s">
        <v>1668</v>
      </c>
      <c r="C624" s="2" t="s">
        <v>609</v>
      </c>
    </row>
    <row r="625" spans="1:3" ht="12.75" customHeight="1">
      <c r="A625" s="187" t="s">
        <v>1059</v>
      </c>
      <c r="B625" s="188" t="s">
        <v>1668</v>
      </c>
      <c r="C625" s="2" t="s">
        <v>609</v>
      </c>
    </row>
    <row r="626" spans="1:3" ht="12.75" customHeight="1">
      <c r="A626" s="187" t="s">
        <v>1060</v>
      </c>
      <c r="B626" s="188" t="s">
        <v>1668</v>
      </c>
      <c r="C626" s="2" t="s">
        <v>609</v>
      </c>
    </row>
    <row r="627" spans="1:3" ht="12.75" customHeight="1">
      <c r="A627" s="187" t="s">
        <v>1061</v>
      </c>
      <c r="B627" s="188" t="s">
        <v>1668</v>
      </c>
      <c r="C627" s="2" t="s">
        <v>609</v>
      </c>
    </row>
    <row r="628" spans="1:3" ht="12.75" customHeight="1">
      <c r="A628" s="187" t="s">
        <v>1062</v>
      </c>
      <c r="B628" s="188" t="s">
        <v>1668</v>
      </c>
      <c r="C628" s="2" t="s">
        <v>609</v>
      </c>
    </row>
    <row r="629" spans="1:3" ht="12.75" customHeight="1">
      <c r="A629" s="187" t="s">
        <v>1063</v>
      </c>
      <c r="B629" s="188" t="s">
        <v>1668</v>
      </c>
      <c r="C629" s="2" t="s">
        <v>609</v>
      </c>
    </row>
    <row r="630" spans="1:3" ht="12.75" customHeight="1">
      <c r="A630" s="187" t="s">
        <v>1064</v>
      </c>
      <c r="B630" s="188" t="s">
        <v>1668</v>
      </c>
      <c r="C630" s="2" t="s">
        <v>609</v>
      </c>
    </row>
    <row r="631" spans="1:3" ht="12.75" customHeight="1">
      <c r="A631" s="187" t="s">
        <v>1065</v>
      </c>
      <c r="B631" s="188" t="s">
        <v>1668</v>
      </c>
      <c r="C631" s="2" t="s">
        <v>609</v>
      </c>
    </row>
    <row r="632" spans="1:3" ht="12.75" customHeight="1">
      <c r="A632" s="187" t="s">
        <v>1066</v>
      </c>
      <c r="B632" s="188" t="s">
        <v>1668</v>
      </c>
      <c r="C632" s="2" t="s">
        <v>609</v>
      </c>
    </row>
    <row r="633" spans="1:3" ht="12.75" customHeight="1">
      <c r="A633" s="187" t="s">
        <v>1067</v>
      </c>
      <c r="B633" s="188" t="s">
        <v>1668</v>
      </c>
      <c r="C633" s="2" t="s">
        <v>609</v>
      </c>
    </row>
    <row r="634" spans="1:3" ht="12.75" customHeight="1">
      <c r="A634" s="187" t="s">
        <v>1068</v>
      </c>
      <c r="B634" s="188" t="s">
        <v>1668</v>
      </c>
      <c r="C634" s="2" t="s">
        <v>609</v>
      </c>
    </row>
    <row r="635" spans="1:3" ht="12.75" customHeight="1">
      <c r="A635" s="187" t="s">
        <v>1069</v>
      </c>
      <c r="B635" s="188" t="s">
        <v>1668</v>
      </c>
      <c r="C635" s="2" t="s">
        <v>609</v>
      </c>
    </row>
    <row r="636" spans="1:3" ht="12.75" customHeight="1">
      <c r="A636" s="187" t="s">
        <v>1070</v>
      </c>
      <c r="B636" s="188" t="s">
        <v>1668</v>
      </c>
      <c r="C636" s="2" t="s">
        <v>609</v>
      </c>
    </row>
    <row r="637" spans="1:3" ht="12.75" customHeight="1">
      <c r="A637" s="187" t="s">
        <v>1071</v>
      </c>
      <c r="B637" s="188" t="s">
        <v>1668</v>
      </c>
      <c r="C637" s="2" t="s">
        <v>609</v>
      </c>
    </row>
    <row r="638" spans="1:3" ht="12.75" customHeight="1">
      <c r="A638" s="187" t="s">
        <v>1072</v>
      </c>
      <c r="B638" s="188" t="s">
        <v>1668</v>
      </c>
      <c r="C638" s="2" t="s">
        <v>609</v>
      </c>
    </row>
    <row r="639" spans="1:3" ht="12.75" customHeight="1">
      <c r="A639" s="187" t="s">
        <v>1073</v>
      </c>
      <c r="B639" s="188" t="s">
        <v>1668</v>
      </c>
      <c r="C639" s="2" t="s">
        <v>609</v>
      </c>
    </row>
    <row r="640" spans="1:3" ht="12.75" customHeight="1">
      <c r="A640" s="187" t="s">
        <v>1074</v>
      </c>
      <c r="B640" s="188" t="s">
        <v>1668</v>
      </c>
      <c r="C640" s="2" t="s">
        <v>609</v>
      </c>
    </row>
    <row r="641" spans="1:3" ht="12.75" customHeight="1">
      <c r="A641" s="187" t="s">
        <v>1075</v>
      </c>
      <c r="B641" s="188" t="s">
        <v>1668</v>
      </c>
      <c r="C641" s="2" t="s">
        <v>609</v>
      </c>
    </row>
    <row r="642" spans="1:3" ht="12.75" customHeight="1">
      <c r="A642" s="187" t="s">
        <v>1076</v>
      </c>
      <c r="B642" s="188" t="s">
        <v>1668</v>
      </c>
      <c r="C642" s="2" t="s">
        <v>609</v>
      </c>
    </row>
    <row r="643" spans="1:3" ht="12.75" customHeight="1">
      <c r="A643" s="187" t="s">
        <v>1077</v>
      </c>
      <c r="B643" s="188" t="s">
        <v>1668</v>
      </c>
      <c r="C643" s="2" t="s">
        <v>609</v>
      </c>
    </row>
    <row r="644" spans="1:3" ht="12.75" customHeight="1">
      <c r="A644" s="187" t="s">
        <v>1078</v>
      </c>
      <c r="B644" s="188" t="s">
        <v>1668</v>
      </c>
      <c r="C644" s="2" t="s">
        <v>609</v>
      </c>
    </row>
    <row r="645" spans="1:3" ht="12.75" customHeight="1">
      <c r="A645" s="187" t="s">
        <v>1079</v>
      </c>
      <c r="B645" s="188" t="s">
        <v>1668</v>
      </c>
      <c r="C645" s="2" t="s">
        <v>609</v>
      </c>
    </row>
    <row r="646" spans="1:3" ht="12.75" customHeight="1">
      <c r="A646" s="187" t="s">
        <v>1080</v>
      </c>
      <c r="B646" s="188" t="s">
        <v>1668</v>
      </c>
      <c r="C646" s="2" t="s">
        <v>609</v>
      </c>
    </row>
    <row r="647" spans="1:3" ht="12.75" customHeight="1">
      <c r="A647" s="187" t="s">
        <v>1081</v>
      </c>
      <c r="B647" s="188" t="s">
        <v>1668</v>
      </c>
      <c r="C647" s="2" t="s">
        <v>609</v>
      </c>
    </row>
    <row r="648" spans="1:3" ht="12.75" customHeight="1">
      <c r="A648" s="187" t="s">
        <v>1082</v>
      </c>
      <c r="B648" s="188" t="s">
        <v>1668</v>
      </c>
      <c r="C648" s="2" t="s">
        <v>609</v>
      </c>
    </row>
    <row r="649" spans="1:3" ht="12.75" customHeight="1">
      <c r="A649" s="187" t="s">
        <v>1083</v>
      </c>
      <c r="B649" s="188" t="s">
        <v>1668</v>
      </c>
      <c r="C649" s="2" t="s">
        <v>609</v>
      </c>
    </row>
    <row r="650" spans="1:3" ht="12.75" customHeight="1">
      <c r="A650" s="187" t="s">
        <v>1084</v>
      </c>
      <c r="B650" s="188" t="s">
        <v>1668</v>
      </c>
      <c r="C650" s="2" t="s">
        <v>609</v>
      </c>
    </row>
    <row r="651" spans="1:3" ht="12.75" customHeight="1">
      <c r="A651" s="187" t="s">
        <v>1085</v>
      </c>
      <c r="B651" s="188" t="s">
        <v>1668</v>
      </c>
      <c r="C651" s="2" t="s">
        <v>609</v>
      </c>
    </row>
    <row r="652" spans="1:3" ht="12.75" customHeight="1">
      <c r="A652" s="187" t="s">
        <v>1086</v>
      </c>
      <c r="B652" s="188" t="s">
        <v>1668</v>
      </c>
      <c r="C652" s="2" t="s">
        <v>609</v>
      </c>
    </row>
    <row r="653" spans="1:3" ht="12.75" customHeight="1">
      <c r="A653" s="187" t="s">
        <v>1087</v>
      </c>
      <c r="B653" s="188" t="s">
        <v>1668</v>
      </c>
      <c r="C653" s="2" t="s">
        <v>609</v>
      </c>
    </row>
    <row r="654" spans="1:3" ht="12.75" customHeight="1">
      <c r="A654" s="187" t="s">
        <v>1088</v>
      </c>
      <c r="B654" s="188" t="s">
        <v>1668</v>
      </c>
      <c r="C654" s="2" t="s">
        <v>609</v>
      </c>
    </row>
    <row r="655" spans="1:3" ht="12.75" customHeight="1">
      <c r="A655" s="187" t="s">
        <v>1089</v>
      </c>
      <c r="B655" s="188" t="s">
        <v>1668</v>
      </c>
      <c r="C655" s="2" t="s">
        <v>609</v>
      </c>
    </row>
    <row r="656" spans="1:3" ht="12.75" customHeight="1">
      <c r="A656" s="187" t="s">
        <v>1090</v>
      </c>
      <c r="B656" s="188" t="s">
        <v>1668</v>
      </c>
      <c r="C656" s="2" t="s">
        <v>609</v>
      </c>
    </row>
    <row r="657" spans="1:3" ht="12.75" customHeight="1">
      <c r="A657" s="187" t="s">
        <v>1091</v>
      </c>
      <c r="B657" s="188" t="s">
        <v>1668</v>
      </c>
      <c r="C657" s="2" t="s">
        <v>609</v>
      </c>
    </row>
    <row r="658" spans="1:3" ht="12.75" customHeight="1">
      <c r="A658" s="187" t="s">
        <v>1092</v>
      </c>
      <c r="B658" s="188" t="s">
        <v>1668</v>
      </c>
      <c r="C658" s="2" t="s">
        <v>609</v>
      </c>
    </row>
    <row r="659" spans="1:3" ht="12.75" customHeight="1">
      <c r="A659" s="187" t="s">
        <v>1093</v>
      </c>
      <c r="B659" s="188" t="s">
        <v>1668</v>
      </c>
      <c r="C659" s="2" t="s">
        <v>609</v>
      </c>
    </row>
    <row r="660" spans="1:3" ht="12.75" customHeight="1">
      <c r="A660" s="187" t="s">
        <v>1094</v>
      </c>
      <c r="B660" s="188" t="s">
        <v>1668</v>
      </c>
      <c r="C660" s="2" t="s">
        <v>609</v>
      </c>
    </row>
    <row r="661" spans="1:3" ht="12.75" customHeight="1">
      <c r="A661" s="187" t="s">
        <v>1095</v>
      </c>
      <c r="B661" s="188" t="s">
        <v>1668</v>
      </c>
      <c r="C661" s="2" t="s">
        <v>609</v>
      </c>
    </row>
    <row r="662" spans="1:3" ht="12.75" customHeight="1">
      <c r="A662" s="187" t="s">
        <v>1096</v>
      </c>
      <c r="B662" s="188" t="s">
        <v>1668</v>
      </c>
      <c r="C662" s="2" t="s">
        <v>609</v>
      </c>
    </row>
    <row r="663" spans="1:3" ht="12.75" customHeight="1">
      <c r="A663" s="187" t="s">
        <v>1097</v>
      </c>
      <c r="B663" s="188" t="s">
        <v>1668</v>
      </c>
      <c r="C663" s="2" t="s">
        <v>609</v>
      </c>
    </row>
    <row r="664" spans="1:3" ht="12.75" customHeight="1">
      <c r="A664" s="187" t="s">
        <v>1673</v>
      </c>
      <c r="B664" s="188" t="s">
        <v>1668</v>
      </c>
      <c r="C664" s="2" t="s">
        <v>609</v>
      </c>
    </row>
    <row r="665" spans="1:3" ht="12.75" customHeight="1">
      <c r="A665" s="187" t="s">
        <v>1098</v>
      </c>
      <c r="B665" s="188" t="s">
        <v>1668</v>
      </c>
      <c r="C665" s="2" t="s">
        <v>609</v>
      </c>
    </row>
    <row r="666" spans="1:3" ht="12.75" customHeight="1">
      <c r="A666" s="187" t="s">
        <v>1099</v>
      </c>
      <c r="B666" s="188" t="s">
        <v>1668</v>
      </c>
      <c r="C666" s="2" t="s">
        <v>609</v>
      </c>
    </row>
    <row r="667" spans="1:3" ht="12.75" customHeight="1">
      <c r="A667" s="187" t="s">
        <v>1100</v>
      </c>
      <c r="B667" s="188" t="s">
        <v>1668</v>
      </c>
      <c r="C667" s="2" t="s">
        <v>609</v>
      </c>
    </row>
    <row r="668" spans="1:3" ht="12.75" customHeight="1">
      <c r="A668" s="187" t="s">
        <v>1101</v>
      </c>
      <c r="B668" s="188" t="s">
        <v>1668</v>
      </c>
      <c r="C668" s="2" t="s">
        <v>609</v>
      </c>
    </row>
    <row r="669" spans="1:3" ht="12.75" customHeight="1">
      <c r="A669" s="187" t="s">
        <v>1102</v>
      </c>
      <c r="B669" s="188" t="s">
        <v>1668</v>
      </c>
      <c r="C669" s="2" t="s">
        <v>609</v>
      </c>
    </row>
    <row r="670" spans="1:3" ht="12.75" customHeight="1">
      <c r="A670" s="187" t="s">
        <v>1103</v>
      </c>
      <c r="B670" s="188" t="s">
        <v>1668</v>
      </c>
      <c r="C670" s="2" t="s">
        <v>609</v>
      </c>
    </row>
    <row r="671" spans="1:3" ht="12.75" customHeight="1">
      <c r="A671" s="187" t="s">
        <v>1104</v>
      </c>
      <c r="B671" s="188" t="s">
        <v>1668</v>
      </c>
      <c r="C671" s="2" t="s">
        <v>609</v>
      </c>
    </row>
    <row r="672" spans="1:3" ht="12.75" customHeight="1">
      <c r="A672" s="187" t="s">
        <v>1674</v>
      </c>
      <c r="B672" s="188" t="s">
        <v>1668</v>
      </c>
      <c r="C672" s="2" t="s">
        <v>609</v>
      </c>
    </row>
    <row r="673" spans="1:3" ht="12.75" customHeight="1">
      <c r="A673" s="187" t="s">
        <v>1105</v>
      </c>
      <c r="B673" s="188" t="s">
        <v>1668</v>
      </c>
      <c r="C673" s="2" t="s">
        <v>609</v>
      </c>
    </row>
    <row r="674" spans="1:3" ht="12.75" customHeight="1">
      <c r="A674" s="187" t="s">
        <v>1106</v>
      </c>
      <c r="B674" s="188" t="s">
        <v>1668</v>
      </c>
      <c r="C674" s="2" t="s">
        <v>609</v>
      </c>
    </row>
    <row r="675" spans="1:3" ht="12.75" customHeight="1">
      <c r="A675" s="187" t="s">
        <v>1107</v>
      </c>
      <c r="B675" s="188" t="s">
        <v>1668</v>
      </c>
      <c r="C675" s="2" t="s">
        <v>609</v>
      </c>
    </row>
    <row r="676" spans="1:3" ht="12.75" customHeight="1">
      <c r="A676" s="187" t="s">
        <v>1108</v>
      </c>
      <c r="B676" s="188" t="s">
        <v>1668</v>
      </c>
      <c r="C676" s="2" t="s">
        <v>609</v>
      </c>
    </row>
    <row r="677" spans="1:3" ht="12.75" customHeight="1">
      <c r="A677" s="187" t="s">
        <v>1109</v>
      </c>
      <c r="B677" s="188" t="s">
        <v>1668</v>
      </c>
      <c r="C677" s="2" t="s">
        <v>609</v>
      </c>
    </row>
    <row r="678" spans="1:3" ht="12.75" customHeight="1">
      <c r="A678" s="187" t="s">
        <v>1110</v>
      </c>
      <c r="B678" s="188" t="s">
        <v>1668</v>
      </c>
      <c r="C678" s="2" t="s">
        <v>609</v>
      </c>
    </row>
    <row r="679" spans="1:3" ht="12.75" customHeight="1">
      <c r="A679" s="187" t="s">
        <v>1111</v>
      </c>
      <c r="B679" s="188" t="s">
        <v>1668</v>
      </c>
      <c r="C679" s="2" t="s">
        <v>609</v>
      </c>
    </row>
    <row r="680" spans="1:3" ht="12.75" customHeight="1">
      <c r="A680" s="187" t="s">
        <v>1112</v>
      </c>
      <c r="B680" s="188" t="s">
        <v>1668</v>
      </c>
      <c r="C680" s="2" t="s">
        <v>609</v>
      </c>
    </row>
    <row r="681" spans="1:3" ht="12.75" customHeight="1">
      <c r="A681" s="187" t="s">
        <v>1113</v>
      </c>
      <c r="B681" s="188" t="s">
        <v>1668</v>
      </c>
      <c r="C681" s="2" t="s">
        <v>609</v>
      </c>
    </row>
    <row r="682" spans="1:3" ht="12.75" customHeight="1">
      <c r="A682" s="187" t="s">
        <v>1114</v>
      </c>
      <c r="B682" s="188" t="s">
        <v>1668</v>
      </c>
      <c r="C682" s="2" t="s">
        <v>609</v>
      </c>
    </row>
    <row r="683" spans="1:3" ht="12.75" customHeight="1">
      <c r="A683" s="187" t="s">
        <v>1115</v>
      </c>
      <c r="B683" s="188" t="s">
        <v>1668</v>
      </c>
      <c r="C683" s="2" t="s">
        <v>609</v>
      </c>
    </row>
    <row r="684" spans="1:3" ht="12.75" customHeight="1">
      <c r="A684" s="187" t="s">
        <v>1116</v>
      </c>
      <c r="B684" s="188" t="s">
        <v>1668</v>
      </c>
      <c r="C684" s="2" t="s">
        <v>609</v>
      </c>
    </row>
    <row r="685" spans="1:3" ht="12.75" customHeight="1">
      <c r="A685" s="187" t="s">
        <v>1117</v>
      </c>
      <c r="B685" s="188" t="s">
        <v>1668</v>
      </c>
      <c r="C685" s="2" t="s">
        <v>609</v>
      </c>
    </row>
    <row r="686" spans="1:3" ht="12.75" customHeight="1">
      <c r="A686" s="187" t="s">
        <v>1118</v>
      </c>
      <c r="B686" s="188" t="s">
        <v>1668</v>
      </c>
      <c r="C686" s="2" t="s">
        <v>609</v>
      </c>
    </row>
    <row r="687" spans="1:3" ht="12.75" customHeight="1">
      <c r="A687" s="187" t="s">
        <v>1119</v>
      </c>
      <c r="B687" s="188" t="s">
        <v>1668</v>
      </c>
      <c r="C687" s="2" t="s">
        <v>609</v>
      </c>
    </row>
    <row r="688" spans="1:3" ht="12.75" customHeight="1">
      <c r="A688" s="187" t="s">
        <v>1675</v>
      </c>
      <c r="B688" s="188" t="s">
        <v>1668</v>
      </c>
      <c r="C688" s="2" t="s">
        <v>609</v>
      </c>
    </row>
    <row r="689" spans="1:3" ht="12.75" customHeight="1">
      <c r="A689" s="187" t="s">
        <v>1676</v>
      </c>
      <c r="B689" s="188" t="s">
        <v>1668</v>
      </c>
      <c r="C689" s="2" t="s">
        <v>609</v>
      </c>
    </row>
    <row r="690" spans="1:3" ht="12.75" customHeight="1">
      <c r="A690" s="187" t="s">
        <v>1677</v>
      </c>
      <c r="B690" s="188" t="s">
        <v>1668</v>
      </c>
      <c r="C690" s="2" t="s">
        <v>609</v>
      </c>
    </row>
    <row r="691" spans="1:3" ht="12.75" customHeight="1">
      <c r="A691" s="187" t="s">
        <v>1678</v>
      </c>
      <c r="B691" s="188" t="s">
        <v>1668</v>
      </c>
      <c r="C691" s="2" t="s">
        <v>609</v>
      </c>
    </row>
    <row r="692" spans="1:3" ht="12.75" customHeight="1">
      <c r="A692" s="187" t="s">
        <v>1679</v>
      </c>
      <c r="B692" s="188" t="s">
        <v>1668</v>
      </c>
      <c r="C692" s="2" t="s">
        <v>609</v>
      </c>
    </row>
    <row r="693" spans="1:3" ht="12.75" customHeight="1">
      <c r="A693" s="187" t="s">
        <v>1680</v>
      </c>
      <c r="B693" s="188" t="s">
        <v>1668</v>
      </c>
      <c r="C693" s="2" t="s">
        <v>609</v>
      </c>
    </row>
    <row r="694" spans="1:3" ht="12.75" customHeight="1">
      <c r="A694" s="187" t="s">
        <v>1681</v>
      </c>
      <c r="B694" s="188" t="s">
        <v>1668</v>
      </c>
      <c r="C694" s="2" t="s">
        <v>609</v>
      </c>
    </row>
    <row r="695" spans="1:3" ht="12.75" customHeight="1">
      <c r="A695" s="187" t="s">
        <v>1682</v>
      </c>
      <c r="B695" s="188" t="s">
        <v>1668</v>
      </c>
      <c r="C695" s="2" t="s">
        <v>609</v>
      </c>
    </row>
    <row r="696" spans="1:3" ht="12.75" customHeight="1">
      <c r="A696" s="187" t="s">
        <v>1121</v>
      </c>
      <c r="B696" s="188" t="s">
        <v>1668</v>
      </c>
      <c r="C696" s="2" t="s">
        <v>609</v>
      </c>
    </row>
    <row r="697" spans="1:3" ht="12.75" customHeight="1">
      <c r="A697" s="187" t="s">
        <v>1122</v>
      </c>
      <c r="B697" s="188" t="s">
        <v>1668</v>
      </c>
      <c r="C697" s="2" t="s">
        <v>609</v>
      </c>
    </row>
    <row r="698" spans="1:3" ht="12.75" customHeight="1">
      <c r="A698" s="187" t="s">
        <v>1123</v>
      </c>
      <c r="B698" s="188" t="s">
        <v>1668</v>
      </c>
      <c r="C698" s="2" t="s">
        <v>609</v>
      </c>
    </row>
    <row r="699" spans="1:3" ht="12.75" customHeight="1">
      <c r="A699" s="187" t="s">
        <v>1124</v>
      </c>
      <c r="B699" s="188" t="s">
        <v>1668</v>
      </c>
      <c r="C699" s="2" t="s">
        <v>609</v>
      </c>
    </row>
    <row r="700" spans="1:3" ht="12.75" customHeight="1">
      <c r="A700" s="187" t="s">
        <v>1125</v>
      </c>
      <c r="B700" s="188" t="s">
        <v>1668</v>
      </c>
      <c r="C700" s="2" t="s">
        <v>609</v>
      </c>
    </row>
    <row r="701" spans="1:3" ht="12.75" customHeight="1">
      <c r="A701" s="187" t="s">
        <v>1126</v>
      </c>
      <c r="B701" s="188" t="s">
        <v>1668</v>
      </c>
      <c r="C701" s="2" t="s">
        <v>609</v>
      </c>
    </row>
    <row r="702" spans="1:3" ht="12.75" customHeight="1">
      <c r="A702" s="187" t="s">
        <v>1127</v>
      </c>
      <c r="B702" s="188" t="s">
        <v>1668</v>
      </c>
      <c r="C702" s="2" t="s">
        <v>609</v>
      </c>
    </row>
    <row r="703" spans="1:3" ht="12.75" customHeight="1">
      <c r="A703" s="187" t="s">
        <v>1128</v>
      </c>
      <c r="B703" s="188" t="s">
        <v>1668</v>
      </c>
      <c r="C703" s="2" t="s">
        <v>609</v>
      </c>
    </row>
    <row r="704" spans="1:3" ht="12.75" customHeight="1">
      <c r="A704" s="187" t="s">
        <v>1129</v>
      </c>
      <c r="B704" s="188" t="s">
        <v>1668</v>
      </c>
      <c r="C704" s="2" t="s">
        <v>609</v>
      </c>
    </row>
    <row r="705" spans="1:3" ht="12.75" customHeight="1">
      <c r="A705" s="187" t="s">
        <v>1130</v>
      </c>
      <c r="B705" s="188" t="s">
        <v>1668</v>
      </c>
      <c r="C705" s="2" t="s">
        <v>609</v>
      </c>
    </row>
    <row r="706" spans="1:3" ht="12.75" customHeight="1">
      <c r="A706" s="187" t="s">
        <v>1131</v>
      </c>
      <c r="B706" s="188" t="s">
        <v>1668</v>
      </c>
      <c r="C706" s="2" t="s">
        <v>609</v>
      </c>
    </row>
    <row r="707" spans="1:3" ht="12.75" customHeight="1">
      <c r="A707" s="187" t="s">
        <v>1132</v>
      </c>
      <c r="B707" s="188" t="s">
        <v>1668</v>
      </c>
      <c r="C707" s="2" t="s">
        <v>609</v>
      </c>
    </row>
    <row r="708" spans="1:3" ht="12.75" customHeight="1">
      <c r="A708" s="187" t="s">
        <v>1133</v>
      </c>
      <c r="B708" s="188" t="s">
        <v>1668</v>
      </c>
      <c r="C708" s="2" t="s">
        <v>609</v>
      </c>
    </row>
    <row r="709" spans="1:3" ht="12.75" customHeight="1">
      <c r="A709" s="187" t="s">
        <v>1134</v>
      </c>
      <c r="B709" s="188" t="s">
        <v>1668</v>
      </c>
      <c r="C709" s="2" t="s">
        <v>609</v>
      </c>
    </row>
    <row r="710" spans="1:3" ht="12.75" customHeight="1">
      <c r="A710" s="187" t="s">
        <v>1135</v>
      </c>
      <c r="B710" s="188" t="s">
        <v>1668</v>
      </c>
      <c r="C710" s="2" t="s">
        <v>609</v>
      </c>
    </row>
    <row r="711" spans="1:3" ht="12.75" customHeight="1">
      <c r="A711" s="187" t="s">
        <v>1136</v>
      </c>
      <c r="B711" s="188" t="s">
        <v>1668</v>
      </c>
      <c r="C711" s="2" t="s">
        <v>609</v>
      </c>
    </row>
    <row r="712" spans="1:3" ht="12.75" customHeight="1">
      <c r="A712" s="187" t="s">
        <v>1137</v>
      </c>
      <c r="B712" s="188" t="s">
        <v>1668</v>
      </c>
      <c r="C712" s="2" t="s">
        <v>609</v>
      </c>
    </row>
    <row r="713" spans="1:3" ht="12.75" customHeight="1">
      <c r="A713" s="187" t="s">
        <v>1138</v>
      </c>
      <c r="B713" s="188" t="s">
        <v>1668</v>
      </c>
      <c r="C713" s="2" t="s">
        <v>609</v>
      </c>
    </row>
    <row r="714" spans="1:3" ht="12.75" customHeight="1">
      <c r="A714" s="187" t="s">
        <v>1139</v>
      </c>
      <c r="B714" s="188" t="s">
        <v>1668</v>
      </c>
      <c r="C714" s="2" t="s">
        <v>609</v>
      </c>
    </row>
    <row r="715" spans="1:3" ht="12.75" customHeight="1">
      <c r="A715" s="187" t="s">
        <v>1683</v>
      </c>
      <c r="B715" s="188" t="s">
        <v>1668</v>
      </c>
      <c r="C715" s="2" t="s">
        <v>609</v>
      </c>
    </row>
    <row r="716" spans="1:3" ht="12.75" customHeight="1">
      <c r="A716" s="187" t="s">
        <v>1140</v>
      </c>
      <c r="B716" s="188" t="s">
        <v>1668</v>
      </c>
      <c r="C716" s="2" t="s">
        <v>609</v>
      </c>
    </row>
    <row r="717" spans="1:3" ht="12.75" customHeight="1">
      <c r="A717" s="187" t="s">
        <v>1141</v>
      </c>
      <c r="B717" s="188" t="s">
        <v>1668</v>
      </c>
      <c r="C717" s="2" t="s">
        <v>609</v>
      </c>
    </row>
    <row r="718" spans="1:3" ht="12.75" customHeight="1">
      <c r="A718" s="187" t="s">
        <v>1142</v>
      </c>
      <c r="B718" s="188" t="s">
        <v>1668</v>
      </c>
      <c r="C718" s="2" t="s">
        <v>609</v>
      </c>
    </row>
    <row r="719" spans="1:3" ht="12.75" customHeight="1">
      <c r="A719" s="187" t="s">
        <v>1684</v>
      </c>
      <c r="B719" s="188" t="s">
        <v>1668</v>
      </c>
      <c r="C719" s="2" t="s">
        <v>609</v>
      </c>
    </row>
    <row r="720" spans="1:3" ht="12.75" customHeight="1">
      <c r="A720" s="187" t="s">
        <v>1143</v>
      </c>
      <c r="B720" s="188" t="s">
        <v>1668</v>
      </c>
      <c r="C720" s="2" t="s">
        <v>609</v>
      </c>
    </row>
    <row r="721" spans="1:3" ht="12.75" customHeight="1">
      <c r="A721" s="187" t="s">
        <v>1144</v>
      </c>
      <c r="B721" s="188" t="s">
        <v>1668</v>
      </c>
      <c r="C721" s="2" t="s">
        <v>609</v>
      </c>
    </row>
    <row r="722" spans="1:3" ht="12.75" customHeight="1">
      <c r="A722" s="187" t="s">
        <v>1685</v>
      </c>
      <c r="B722" s="188" t="s">
        <v>1668</v>
      </c>
      <c r="C722" s="2" t="s">
        <v>609</v>
      </c>
    </row>
    <row r="723" spans="1:3" ht="12.75" customHeight="1">
      <c r="A723" s="187" t="s">
        <v>1686</v>
      </c>
      <c r="B723" s="188" t="s">
        <v>1668</v>
      </c>
      <c r="C723" s="2" t="s">
        <v>609</v>
      </c>
    </row>
    <row r="724" spans="1:3" ht="12.75" customHeight="1">
      <c r="A724" s="187" t="s">
        <v>1145</v>
      </c>
      <c r="B724" s="188" t="s">
        <v>1668</v>
      </c>
      <c r="C724" s="2" t="s">
        <v>609</v>
      </c>
    </row>
    <row r="725" spans="1:3" ht="12.75" customHeight="1">
      <c r="A725" s="187" t="s">
        <v>1146</v>
      </c>
      <c r="B725" s="188" t="s">
        <v>1668</v>
      </c>
      <c r="C725" s="2" t="s">
        <v>609</v>
      </c>
    </row>
    <row r="726" spans="1:3" ht="12.75" customHeight="1">
      <c r="A726" s="187" t="s">
        <v>1147</v>
      </c>
      <c r="B726" s="188" t="s">
        <v>1668</v>
      </c>
      <c r="C726" s="2" t="s">
        <v>609</v>
      </c>
    </row>
    <row r="727" spans="1:3" ht="12.75" customHeight="1">
      <c r="A727" s="187" t="s">
        <v>1148</v>
      </c>
      <c r="B727" s="188" t="s">
        <v>1668</v>
      </c>
      <c r="C727" s="2" t="s">
        <v>609</v>
      </c>
    </row>
    <row r="728" spans="1:3" ht="12.75" customHeight="1">
      <c r="A728" s="187" t="s">
        <v>1149</v>
      </c>
      <c r="B728" s="188" t="s">
        <v>1668</v>
      </c>
      <c r="C728" s="2" t="s">
        <v>609</v>
      </c>
    </row>
    <row r="729" spans="1:3" ht="12.75" customHeight="1">
      <c r="A729" s="187" t="s">
        <v>1150</v>
      </c>
      <c r="B729" s="188" t="s">
        <v>1668</v>
      </c>
      <c r="C729" s="2" t="s">
        <v>609</v>
      </c>
    </row>
    <row r="730" spans="1:3" ht="12.75" customHeight="1">
      <c r="A730" s="187" t="s">
        <v>1151</v>
      </c>
      <c r="B730" s="188" t="s">
        <v>1668</v>
      </c>
      <c r="C730" s="2" t="s">
        <v>609</v>
      </c>
    </row>
    <row r="731" spans="1:3" ht="12.75" customHeight="1">
      <c r="A731" s="187" t="s">
        <v>1152</v>
      </c>
      <c r="B731" s="188" t="s">
        <v>1668</v>
      </c>
      <c r="C731" s="2" t="s">
        <v>609</v>
      </c>
    </row>
    <row r="732" spans="1:3" ht="12.75" customHeight="1">
      <c r="A732" s="187" t="s">
        <v>1153</v>
      </c>
      <c r="B732" s="188" t="s">
        <v>1668</v>
      </c>
      <c r="C732" s="2" t="s">
        <v>609</v>
      </c>
    </row>
    <row r="733" spans="1:3" ht="12.75" customHeight="1">
      <c r="A733" s="187" t="s">
        <v>1154</v>
      </c>
      <c r="B733" s="188" t="s">
        <v>1668</v>
      </c>
      <c r="C733" s="2" t="s">
        <v>609</v>
      </c>
    </row>
    <row r="734" spans="1:3" ht="12.75" customHeight="1">
      <c r="A734" s="187" t="s">
        <v>1687</v>
      </c>
      <c r="B734" s="188" t="s">
        <v>1668</v>
      </c>
      <c r="C734" s="2" t="s">
        <v>609</v>
      </c>
    </row>
    <row r="735" spans="1:3" ht="12.75" customHeight="1">
      <c r="A735" s="187" t="s">
        <v>1688</v>
      </c>
      <c r="B735" s="188" t="s">
        <v>1668</v>
      </c>
      <c r="C735" s="2" t="s">
        <v>609</v>
      </c>
    </row>
    <row r="736" spans="1:3" ht="12.75" customHeight="1">
      <c r="A736" s="187" t="s">
        <v>1155</v>
      </c>
      <c r="B736" s="188" t="s">
        <v>1668</v>
      </c>
      <c r="C736" s="2" t="s">
        <v>609</v>
      </c>
    </row>
    <row r="737" spans="1:3" ht="12.75" customHeight="1">
      <c r="A737" s="187" t="s">
        <v>1156</v>
      </c>
      <c r="B737" s="188" t="s">
        <v>1668</v>
      </c>
      <c r="C737" s="2" t="s">
        <v>609</v>
      </c>
    </row>
    <row r="738" spans="1:3" ht="12.75" customHeight="1">
      <c r="A738" s="187" t="s">
        <v>1689</v>
      </c>
      <c r="B738" s="188" t="s">
        <v>1668</v>
      </c>
      <c r="C738" s="2" t="s">
        <v>609</v>
      </c>
    </row>
    <row r="739" spans="1:3" ht="12.75" customHeight="1">
      <c r="A739" s="187" t="s">
        <v>1157</v>
      </c>
      <c r="B739" s="188" t="s">
        <v>1668</v>
      </c>
      <c r="C739" s="2" t="s">
        <v>609</v>
      </c>
    </row>
    <row r="740" spans="1:3" ht="12.75" customHeight="1">
      <c r="A740" s="187" t="s">
        <v>1158</v>
      </c>
      <c r="B740" s="188" t="s">
        <v>1668</v>
      </c>
      <c r="C740" s="2" t="s">
        <v>609</v>
      </c>
    </row>
    <row r="741" spans="1:3" ht="12.75" customHeight="1">
      <c r="A741" s="187" t="s">
        <v>1690</v>
      </c>
      <c r="B741" s="188" t="s">
        <v>1668</v>
      </c>
      <c r="C741" s="2" t="s">
        <v>609</v>
      </c>
    </row>
    <row r="742" spans="1:3" ht="12.75" customHeight="1">
      <c r="A742" s="187" t="s">
        <v>1159</v>
      </c>
      <c r="B742" s="188" t="s">
        <v>1668</v>
      </c>
      <c r="C742" s="2" t="s">
        <v>609</v>
      </c>
    </row>
    <row r="743" spans="1:3" ht="12.75" customHeight="1">
      <c r="A743" s="187" t="s">
        <v>1160</v>
      </c>
      <c r="B743" s="188" t="s">
        <v>1668</v>
      </c>
      <c r="C743" s="2" t="s">
        <v>609</v>
      </c>
    </row>
    <row r="744" spans="1:3" ht="12.75" customHeight="1">
      <c r="A744" s="187" t="s">
        <v>1161</v>
      </c>
      <c r="B744" s="188" t="s">
        <v>1668</v>
      </c>
      <c r="C744" s="2" t="s">
        <v>609</v>
      </c>
    </row>
    <row r="745" spans="1:3" ht="12.75" customHeight="1">
      <c r="A745" s="187" t="s">
        <v>1162</v>
      </c>
      <c r="B745" s="188" t="s">
        <v>1668</v>
      </c>
      <c r="C745" s="2" t="s">
        <v>609</v>
      </c>
    </row>
    <row r="746" spans="1:3" ht="12.75" customHeight="1">
      <c r="A746" s="187" t="s">
        <v>1691</v>
      </c>
      <c r="B746" s="188" t="s">
        <v>1668</v>
      </c>
      <c r="C746" s="2" t="s">
        <v>609</v>
      </c>
    </row>
    <row r="747" spans="1:3" ht="12.75" customHeight="1">
      <c r="A747" s="187" t="s">
        <v>1163</v>
      </c>
      <c r="B747" s="188" t="s">
        <v>1668</v>
      </c>
      <c r="C747" s="2" t="s">
        <v>609</v>
      </c>
    </row>
    <row r="748" spans="1:3" ht="12.75" customHeight="1">
      <c r="A748" s="187" t="s">
        <v>1164</v>
      </c>
      <c r="B748" s="188" t="s">
        <v>1668</v>
      </c>
      <c r="C748" s="2" t="s">
        <v>609</v>
      </c>
    </row>
    <row r="749" spans="1:3" ht="12.75" customHeight="1">
      <c r="A749" s="187" t="s">
        <v>1165</v>
      </c>
      <c r="B749" s="188" t="s">
        <v>1668</v>
      </c>
      <c r="C749" s="2" t="s">
        <v>609</v>
      </c>
    </row>
    <row r="750" spans="1:3" ht="12.75" customHeight="1">
      <c r="A750" s="187" t="s">
        <v>1692</v>
      </c>
      <c r="B750" s="188" t="s">
        <v>1668</v>
      </c>
      <c r="C750" s="2" t="s">
        <v>609</v>
      </c>
    </row>
    <row r="751" spans="1:3" ht="12.75" customHeight="1">
      <c r="A751" s="187" t="s">
        <v>1372</v>
      </c>
      <c r="B751" s="188" t="s">
        <v>1668</v>
      </c>
      <c r="C751" s="2" t="s">
        <v>609</v>
      </c>
    </row>
    <row r="752" spans="1:3" ht="12.75" customHeight="1">
      <c r="A752" s="187" t="s">
        <v>1693</v>
      </c>
      <c r="B752" s="188" t="s">
        <v>1668</v>
      </c>
      <c r="C752" s="2" t="s">
        <v>609</v>
      </c>
    </row>
    <row r="753" spans="1:3" ht="12.75" customHeight="1">
      <c r="A753" s="187" t="s">
        <v>1166</v>
      </c>
      <c r="B753" s="188" t="s">
        <v>1668</v>
      </c>
      <c r="C753" s="2" t="s">
        <v>609</v>
      </c>
    </row>
    <row r="754" spans="1:3" ht="12.75" customHeight="1">
      <c r="A754" s="187" t="s">
        <v>1694</v>
      </c>
      <c r="B754" s="188" t="s">
        <v>1668</v>
      </c>
      <c r="C754" s="2" t="s">
        <v>609</v>
      </c>
    </row>
    <row r="755" spans="1:3" ht="12.75" customHeight="1">
      <c r="A755" s="187" t="s">
        <v>1695</v>
      </c>
      <c r="B755" s="188" t="s">
        <v>1668</v>
      </c>
      <c r="C755" s="2" t="s">
        <v>609</v>
      </c>
    </row>
    <row r="756" spans="1:3" ht="12.75" customHeight="1">
      <c r="A756" s="187" t="s">
        <v>1696</v>
      </c>
      <c r="B756" s="188" t="s">
        <v>1668</v>
      </c>
      <c r="C756" s="2" t="s">
        <v>609</v>
      </c>
    </row>
    <row r="757" spans="1:3" ht="12.75" customHeight="1">
      <c r="A757" s="187" t="s">
        <v>1697</v>
      </c>
      <c r="B757" s="188" t="s">
        <v>1668</v>
      </c>
      <c r="C757" s="2" t="s">
        <v>609</v>
      </c>
    </row>
    <row r="758" spans="1:3" ht="12.75" customHeight="1">
      <c r="A758" s="187" t="s">
        <v>1698</v>
      </c>
      <c r="B758" s="188" t="s">
        <v>1668</v>
      </c>
      <c r="C758" s="2" t="s">
        <v>609</v>
      </c>
    </row>
    <row r="759" spans="1:3" ht="12.75" customHeight="1">
      <c r="A759" s="187" t="s">
        <v>1699</v>
      </c>
      <c r="B759" s="188" t="s">
        <v>1668</v>
      </c>
      <c r="C759" s="2" t="s">
        <v>609</v>
      </c>
    </row>
    <row r="760" spans="1:3" ht="12.75" customHeight="1">
      <c r="A760" s="187" t="s">
        <v>1700</v>
      </c>
      <c r="B760" s="188" t="s">
        <v>1668</v>
      </c>
      <c r="C760" s="2" t="s">
        <v>609</v>
      </c>
    </row>
    <row r="761" spans="1:3" ht="12.75" customHeight="1">
      <c r="A761" s="187" t="s">
        <v>1701</v>
      </c>
      <c r="B761" s="188" t="s">
        <v>1462</v>
      </c>
      <c r="C761" s="2" t="s">
        <v>609</v>
      </c>
    </row>
    <row r="762" spans="1:3" ht="12.75" customHeight="1">
      <c r="A762" s="187" t="s">
        <v>1167</v>
      </c>
      <c r="B762" s="188" t="s">
        <v>1668</v>
      </c>
      <c r="C762" s="2" t="s">
        <v>609</v>
      </c>
    </row>
    <row r="763" spans="1:3" ht="12.75" customHeight="1">
      <c r="A763" s="187" t="s">
        <v>1168</v>
      </c>
      <c r="B763" s="188" t="s">
        <v>1668</v>
      </c>
      <c r="C763" s="2" t="s">
        <v>609</v>
      </c>
    </row>
    <row r="764" spans="1:3" ht="12.75" customHeight="1">
      <c r="A764" s="187" t="s">
        <v>1702</v>
      </c>
      <c r="B764" s="188" t="s">
        <v>1668</v>
      </c>
      <c r="C764" s="2" t="s">
        <v>609</v>
      </c>
    </row>
    <row r="765" spans="1:3" ht="12.75" customHeight="1">
      <c r="A765" s="187" t="s">
        <v>1703</v>
      </c>
      <c r="B765" s="188" t="s">
        <v>1668</v>
      </c>
      <c r="C765" s="2" t="s">
        <v>609</v>
      </c>
    </row>
    <row r="766" spans="1:3" ht="12.75" customHeight="1">
      <c r="A766" s="187" t="s">
        <v>1704</v>
      </c>
      <c r="B766" s="188" t="s">
        <v>1668</v>
      </c>
      <c r="C766" s="2" t="s">
        <v>609</v>
      </c>
    </row>
    <row r="767" spans="1:3" ht="12.75" customHeight="1">
      <c r="A767" s="187" t="s">
        <v>1705</v>
      </c>
      <c r="B767" s="188" t="s">
        <v>1459</v>
      </c>
      <c r="C767" s="2" t="s">
        <v>609</v>
      </c>
    </row>
    <row r="768" spans="1:3" ht="12.75" customHeight="1">
      <c r="A768" s="187" t="s">
        <v>1706</v>
      </c>
      <c r="B768" s="188" t="s">
        <v>1707</v>
      </c>
      <c r="C768" s="2" t="s">
        <v>609</v>
      </c>
    </row>
    <row r="769" spans="1:3" ht="12.75" customHeight="1">
      <c r="A769" s="187" t="s">
        <v>23</v>
      </c>
      <c r="B769" s="188" t="s">
        <v>1707</v>
      </c>
      <c r="C769" s="2" t="s">
        <v>609</v>
      </c>
    </row>
    <row r="770" spans="1:3" ht="12.75" customHeight="1">
      <c r="A770" s="187" t="s">
        <v>1707</v>
      </c>
      <c r="B770" s="188" t="s">
        <v>1707</v>
      </c>
      <c r="C770" s="2" t="s">
        <v>609</v>
      </c>
    </row>
    <row r="771" spans="1:3" ht="12.75" customHeight="1">
      <c r="A771" s="187" t="s">
        <v>1708</v>
      </c>
      <c r="B771" s="188" t="s">
        <v>1707</v>
      </c>
      <c r="C771" s="2" t="s">
        <v>609</v>
      </c>
    </row>
    <row r="772" spans="1:3" ht="12.75" customHeight="1">
      <c r="A772" s="187" t="s">
        <v>1709</v>
      </c>
      <c r="B772" s="188" t="s">
        <v>1707</v>
      </c>
      <c r="C772" s="2" t="s">
        <v>609</v>
      </c>
    </row>
    <row r="773" spans="1:3" ht="12.75" customHeight="1">
      <c r="A773" s="187" t="s">
        <v>1169</v>
      </c>
      <c r="B773" s="188" t="s">
        <v>1707</v>
      </c>
      <c r="C773" s="2" t="s">
        <v>609</v>
      </c>
    </row>
    <row r="774" spans="1:3" ht="12.75" customHeight="1">
      <c r="A774" s="187" t="s">
        <v>1170</v>
      </c>
      <c r="B774" s="188" t="s">
        <v>1707</v>
      </c>
      <c r="C774" s="2" t="s">
        <v>609</v>
      </c>
    </row>
    <row r="775" spans="1:3" ht="12.75" customHeight="1">
      <c r="A775" s="187" t="s">
        <v>1171</v>
      </c>
      <c r="B775" s="188" t="s">
        <v>1707</v>
      </c>
      <c r="C775" s="2" t="s">
        <v>609</v>
      </c>
    </row>
    <row r="776" spans="1:3" ht="12.75" customHeight="1">
      <c r="A776" s="187" t="s">
        <v>1172</v>
      </c>
      <c r="B776" s="188" t="s">
        <v>1707</v>
      </c>
      <c r="C776" s="2" t="s">
        <v>609</v>
      </c>
    </row>
    <row r="777" spans="1:3" ht="12.75" customHeight="1">
      <c r="A777" s="187" t="s">
        <v>1173</v>
      </c>
      <c r="B777" s="188" t="s">
        <v>1707</v>
      </c>
      <c r="C777" s="2" t="s">
        <v>609</v>
      </c>
    </row>
    <row r="778" spans="1:3" ht="12.75" customHeight="1">
      <c r="A778" s="187" t="s">
        <v>1174</v>
      </c>
      <c r="B778" s="188" t="s">
        <v>1707</v>
      </c>
      <c r="C778" s="2" t="s">
        <v>609</v>
      </c>
    </row>
    <row r="779" spans="1:3" ht="12.75" customHeight="1">
      <c r="A779" s="187" t="s">
        <v>1175</v>
      </c>
      <c r="B779" s="188" t="s">
        <v>1707</v>
      </c>
      <c r="C779" s="2" t="s">
        <v>609</v>
      </c>
    </row>
    <row r="780" spans="1:3" ht="12.75" customHeight="1">
      <c r="A780" s="187" t="s">
        <v>1176</v>
      </c>
      <c r="B780" s="188" t="s">
        <v>1707</v>
      </c>
      <c r="C780" s="2" t="s">
        <v>609</v>
      </c>
    </row>
    <row r="781" spans="1:3" ht="12.75" customHeight="1">
      <c r="A781" s="187" t="s">
        <v>1177</v>
      </c>
      <c r="B781" s="188" t="s">
        <v>1707</v>
      </c>
      <c r="C781" s="2" t="s">
        <v>609</v>
      </c>
    </row>
    <row r="782" spans="1:3" ht="12.75" customHeight="1">
      <c r="A782" s="187" t="s">
        <v>1178</v>
      </c>
      <c r="B782" s="188" t="s">
        <v>1707</v>
      </c>
      <c r="C782" s="2" t="s">
        <v>609</v>
      </c>
    </row>
    <row r="783" spans="1:3" ht="12.75" customHeight="1">
      <c r="A783" s="187" t="s">
        <v>1179</v>
      </c>
      <c r="B783" s="188" t="s">
        <v>1707</v>
      </c>
      <c r="C783" s="2" t="s">
        <v>609</v>
      </c>
    </row>
    <row r="784" spans="1:3" ht="12.75" customHeight="1">
      <c r="A784" s="187" t="s">
        <v>1180</v>
      </c>
      <c r="B784" s="188" t="s">
        <v>1707</v>
      </c>
      <c r="C784" s="2" t="s">
        <v>609</v>
      </c>
    </row>
    <row r="785" spans="1:3" ht="12.75" customHeight="1">
      <c r="A785" s="187" t="s">
        <v>1181</v>
      </c>
      <c r="B785" s="188" t="s">
        <v>1707</v>
      </c>
      <c r="C785" s="2" t="s">
        <v>609</v>
      </c>
    </row>
    <row r="786" spans="1:3" ht="12.75" customHeight="1">
      <c r="A786" s="187" t="s">
        <v>1182</v>
      </c>
      <c r="B786" s="188" t="s">
        <v>1707</v>
      </c>
      <c r="C786" s="2" t="s">
        <v>609</v>
      </c>
    </row>
    <row r="787" spans="1:3" ht="12.75" customHeight="1">
      <c r="A787" s="187" t="s">
        <v>1183</v>
      </c>
      <c r="B787" s="188" t="s">
        <v>1707</v>
      </c>
      <c r="C787" s="2" t="s">
        <v>609</v>
      </c>
    </row>
    <row r="788" spans="1:3" ht="12.75" customHeight="1">
      <c r="A788" s="187" t="s">
        <v>1184</v>
      </c>
      <c r="B788" s="188" t="s">
        <v>1707</v>
      </c>
      <c r="C788" s="2" t="s">
        <v>609</v>
      </c>
    </row>
    <row r="789" spans="1:3" ht="12.75" customHeight="1">
      <c r="A789" s="187" t="s">
        <v>1185</v>
      </c>
      <c r="B789" s="188" t="s">
        <v>1707</v>
      </c>
      <c r="C789" s="2" t="s">
        <v>609</v>
      </c>
    </row>
    <row r="790" spans="1:3" ht="12.75" customHeight="1">
      <c r="A790" s="187" t="s">
        <v>1186</v>
      </c>
      <c r="B790" s="188" t="s">
        <v>1707</v>
      </c>
      <c r="C790" s="2" t="s">
        <v>609</v>
      </c>
    </row>
    <row r="791" spans="1:3" ht="12.75" customHeight="1">
      <c r="A791" s="187" t="s">
        <v>1187</v>
      </c>
      <c r="B791" s="188" t="s">
        <v>1707</v>
      </c>
      <c r="C791" s="2" t="s">
        <v>609</v>
      </c>
    </row>
    <row r="792" spans="1:3" ht="12.75" customHeight="1">
      <c r="A792" s="187" t="s">
        <v>1188</v>
      </c>
      <c r="B792" s="188" t="s">
        <v>1707</v>
      </c>
      <c r="C792" s="2" t="s">
        <v>609</v>
      </c>
    </row>
    <row r="793" spans="1:3" ht="12.75" customHeight="1">
      <c r="A793" s="187" t="s">
        <v>1189</v>
      </c>
      <c r="B793" s="188" t="s">
        <v>1707</v>
      </c>
      <c r="C793" s="2" t="s">
        <v>609</v>
      </c>
    </row>
    <row r="794" spans="1:3" ht="12.75" customHeight="1">
      <c r="A794" s="187" t="s">
        <v>1190</v>
      </c>
      <c r="B794" s="188" t="s">
        <v>1707</v>
      </c>
      <c r="C794" s="2" t="s">
        <v>609</v>
      </c>
    </row>
    <row r="795" spans="1:3" ht="12.75" customHeight="1">
      <c r="A795" s="187" t="s">
        <v>1191</v>
      </c>
      <c r="B795" s="188" t="s">
        <v>1707</v>
      </c>
      <c r="C795" s="2" t="s">
        <v>609</v>
      </c>
    </row>
    <row r="796" spans="1:3" ht="12.75" customHeight="1">
      <c r="A796" s="187" t="s">
        <v>1192</v>
      </c>
      <c r="B796" s="188" t="s">
        <v>1707</v>
      </c>
      <c r="C796" s="2" t="s">
        <v>609</v>
      </c>
    </row>
    <row r="797" spans="1:3" ht="12.75" customHeight="1">
      <c r="A797" s="187" t="s">
        <v>1193</v>
      </c>
      <c r="B797" s="188" t="s">
        <v>1707</v>
      </c>
      <c r="C797" s="2" t="s">
        <v>609</v>
      </c>
    </row>
    <row r="798" spans="1:3" ht="12.75" customHeight="1">
      <c r="A798" s="187" t="s">
        <v>1373</v>
      </c>
      <c r="B798" s="188" t="s">
        <v>1707</v>
      </c>
      <c r="C798" s="2" t="s">
        <v>609</v>
      </c>
    </row>
    <row r="799" spans="1:3" ht="12.75" customHeight="1">
      <c r="A799" s="187" t="s">
        <v>1194</v>
      </c>
      <c r="B799" s="188" t="s">
        <v>1707</v>
      </c>
      <c r="C799" s="2" t="s">
        <v>609</v>
      </c>
    </row>
    <row r="800" spans="1:3" ht="12.75" customHeight="1">
      <c r="A800" s="187" t="s">
        <v>1195</v>
      </c>
      <c r="B800" s="188" t="s">
        <v>1707</v>
      </c>
      <c r="C800" s="2" t="s">
        <v>609</v>
      </c>
    </row>
    <row r="801" spans="1:3" ht="12.75" customHeight="1">
      <c r="A801" s="187" t="s">
        <v>1196</v>
      </c>
      <c r="B801" s="188" t="s">
        <v>1707</v>
      </c>
      <c r="C801" s="2" t="s">
        <v>609</v>
      </c>
    </row>
    <row r="802" spans="1:3" ht="12.75" customHeight="1">
      <c r="A802" s="187" t="s">
        <v>1197</v>
      </c>
      <c r="B802" s="188" t="s">
        <v>1707</v>
      </c>
      <c r="C802" s="2" t="s">
        <v>609</v>
      </c>
    </row>
    <row r="803" spans="1:3" ht="12.75" customHeight="1">
      <c r="A803" s="187" t="s">
        <v>1198</v>
      </c>
      <c r="B803" s="188" t="s">
        <v>1707</v>
      </c>
      <c r="C803" s="2" t="s">
        <v>609</v>
      </c>
    </row>
    <row r="804" spans="1:3" ht="12.75" customHeight="1">
      <c r="A804" s="187" t="s">
        <v>1199</v>
      </c>
      <c r="B804" s="188" t="s">
        <v>1707</v>
      </c>
      <c r="C804" s="2" t="s">
        <v>609</v>
      </c>
    </row>
    <row r="805" spans="1:3" ht="12.75" customHeight="1">
      <c r="A805" s="187" t="s">
        <v>1200</v>
      </c>
      <c r="B805" s="188" t="s">
        <v>1707</v>
      </c>
      <c r="C805" s="2" t="s">
        <v>609</v>
      </c>
    </row>
    <row r="806" spans="1:3" ht="12.75" customHeight="1">
      <c r="A806" s="187" t="s">
        <v>1201</v>
      </c>
      <c r="B806" s="188" t="s">
        <v>1707</v>
      </c>
      <c r="C806" s="2" t="s">
        <v>609</v>
      </c>
    </row>
    <row r="807" spans="1:3" ht="12.75" customHeight="1">
      <c r="A807" s="187" t="s">
        <v>1202</v>
      </c>
      <c r="B807" s="188" t="s">
        <v>1707</v>
      </c>
      <c r="C807" s="2" t="s">
        <v>609</v>
      </c>
    </row>
    <row r="808" spans="1:3" ht="12.75" customHeight="1">
      <c r="A808" s="187" t="s">
        <v>1203</v>
      </c>
      <c r="B808" s="188" t="s">
        <v>1707</v>
      </c>
      <c r="C808" s="2" t="s">
        <v>609</v>
      </c>
    </row>
    <row r="809" spans="1:3" ht="12.75" customHeight="1">
      <c r="A809" s="187" t="s">
        <v>1204</v>
      </c>
      <c r="B809" s="188" t="s">
        <v>1707</v>
      </c>
      <c r="C809" s="2" t="s">
        <v>609</v>
      </c>
    </row>
    <row r="810" spans="1:3" ht="12.75" customHeight="1">
      <c r="A810" s="187" t="s">
        <v>1205</v>
      </c>
      <c r="B810" s="188" t="s">
        <v>1707</v>
      </c>
      <c r="C810" s="2" t="s">
        <v>609</v>
      </c>
    </row>
    <row r="811" spans="1:3" ht="12.75" customHeight="1">
      <c r="A811" s="187" t="s">
        <v>1206</v>
      </c>
      <c r="B811" s="188" t="s">
        <v>1707</v>
      </c>
      <c r="C811" s="2" t="s">
        <v>609</v>
      </c>
    </row>
    <row r="812" spans="1:3" ht="12.75" customHeight="1">
      <c r="A812" s="187" t="s">
        <v>1207</v>
      </c>
      <c r="B812" s="188" t="s">
        <v>1707</v>
      </c>
      <c r="C812" s="2" t="s">
        <v>609</v>
      </c>
    </row>
    <row r="813" spans="1:3" ht="12.75" customHeight="1">
      <c r="A813" s="187" t="s">
        <v>1710</v>
      </c>
      <c r="B813" s="188" t="s">
        <v>1707</v>
      </c>
      <c r="C813" s="2" t="s">
        <v>609</v>
      </c>
    </row>
    <row r="814" spans="1:3" ht="12.75" customHeight="1">
      <c r="A814" s="187" t="s">
        <v>1711</v>
      </c>
      <c r="B814" s="188" t="s">
        <v>1707</v>
      </c>
      <c r="C814" s="2" t="s">
        <v>609</v>
      </c>
    </row>
    <row r="815" spans="1:3" ht="12.75" customHeight="1">
      <c r="A815" s="187" t="s">
        <v>1712</v>
      </c>
      <c r="B815" s="188" t="s">
        <v>1707</v>
      </c>
      <c r="C815" s="2" t="s">
        <v>609</v>
      </c>
    </row>
    <row r="816" spans="1:3" ht="12.75" customHeight="1">
      <c r="A816" s="187" t="s">
        <v>1713</v>
      </c>
      <c r="B816" s="188" t="s">
        <v>1707</v>
      </c>
      <c r="C816" s="2" t="s">
        <v>609</v>
      </c>
    </row>
    <row r="817" spans="1:3" ht="12.75" customHeight="1">
      <c r="A817" s="187" t="s">
        <v>1714</v>
      </c>
      <c r="B817" s="188" t="s">
        <v>1707</v>
      </c>
      <c r="C817" s="2" t="s">
        <v>609</v>
      </c>
    </row>
    <row r="818" spans="1:3" ht="12.75" customHeight="1">
      <c r="A818" s="187" t="s">
        <v>1715</v>
      </c>
      <c r="B818" s="188" t="s">
        <v>1707</v>
      </c>
      <c r="C818" s="2" t="s">
        <v>609</v>
      </c>
    </row>
    <row r="819" spans="1:3" ht="12.75" customHeight="1">
      <c r="A819" s="187" t="s">
        <v>1208</v>
      </c>
      <c r="B819" s="188" t="s">
        <v>1707</v>
      </c>
      <c r="C819" s="2" t="s">
        <v>609</v>
      </c>
    </row>
    <row r="820" spans="1:3" ht="12.75" customHeight="1">
      <c r="A820" s="187" t="s">
        <v>1209</v>
      </c>
      <c r="B820" s="188" t="s">
        <v>1707</v>
      </c>
      <c r="C820" s="2" t="s">
        <v>609</v>
      </c>
    </row>
    <row r="821" spans="1:3" ht="12.75" customHeight="1">
      <c r="A821" s="187" t="s">
        <v>1716</v>
      </c>
      <c r="B821" s="188" t="s">
        <v>1707</v>
      </c>
      <c r="C821" s="2" t="s">
        <v>609</v>
      </c>
    </row>
    <row r="822" spans="1:3" ht="12.75" customHeight="1">
      <c r="A822" s="187" t="s">
        <v>1210</v>
      </c>
      <c r="B822" s="188" t="s">
        <v>1707</v>
      </c>
      <c r="C822" s="2" t="s">
        <v>609</v>
      </c>
    </row>
    <row r="823" spans="1:3" ht="12.75" customHeight="1">
      <c r="A823" s="187" t="s">
        <v>1211</v>
      </c>
      <c r="B823" s="188" t="s">
        <v>1707</v>
      </c>
      <c r="C823" s="2" t="s">
        <v>609</v>
      </c>
    </row>
    <row r="824" spans="1:3" ht="12.75" customHeight="1">
      <c r="A824" s="187" t="s">
        <v>1212</v>
      </c>
      <c r="B824" s="188" t="s">
        <v>1707</v>
      </c>
      <c r="C824" s="2" t="s">
        <v>609</v>
      </c>
    </row>
    <row r="825" spans="1:3" ht="12.75" customHeight="1">
      <c r="A825" s="187" t="s">
        <v>1213</v>
      </c>
      <c r="B825" s="188" t="s">
        <v>1707</v>
      </c>
      <c r="C825" s="2" t="s">
        <v>609</v>
      </c>
    </row>
    <row r="826" spans="1:3" ht="12.75" customHeight="1">
      <c r="A826" s="187" t="s">
        <v>1214</v>
      </c>
      <c r="B826" s="188" t="s">
        <v>1707</v>
      </c>
      <c r="C826" s="2" t="s">
        <v>609</v>
      </c>
    </row>
    <row r="827" spans="1:3" ht="12.75" customHeight="1">
      <c r="A827" s="187" t="s">
        <v>1215</v>
      </c>
      <c r="B827" s="188" t="s">
        <v>1707</v>
      </c>
      <c r="C827" s="2" t="s">
        <v>609</v>
      </c>
    </row>
    <row r="828" spans="1:3" ht="12.75" customHeight="1">
      <c r="A828" s="187" t="s">
        <v>1216</v>
      </c>
      <c r="B828" s="188" t="s">
        <v>1707</v>
      </c>
      <c r="C828" s="2" t="s">
        <v>609</v>
      </c>
    </row>
    <row r="829" spans="1:3" ht="12.75" customHeight="1">
      <c r="A829" s="187" t="s">
        <v>1217</v>
      </c>
      <c r="B829" s="188" t="s">
        <v>1707</v>
      </c>
      <c r="C829" s="2" t="s">
        <v>609</v>
      </c>
    </row>
    <row r="830" spans="1:3" ht="12.75" customHeight="1">
      <c r="A830" s="187" t="s">
        <v>1218</v>
      </c>
      <c r="B830" s="188" t="s">
        <v>1707</v>
      </c>
      <c r="C830" s="2" t="s">
        <v>609</v>
      </c>
    </row>
    <row r="831" spans="1:3" ht="12.75" customHeight="1">
      <c r="A831" s="187" t="s">
        <v>1219</v>
      </c>
      <c r="B831" s="188" t="s">
        <v>1707</v>
      </c>
      <c r="C831" s="2" t="s">
        <v>609</v>
      </c>
    </row>
    <row r="832" spans="1:3" ht="12.75" customHeight="1">
      <c r="A832" s="187" t="s">
        <v>1220</v>
      </c>
      <c r="B832" s="188" t="s">
        <v>1707</v>
      </c>
      <c r="C832" s="2" t="s">
        <v>609</v>
      </c>
    </row>
    <row r="833" spans="1:3" ht="12.75" customHeight="1">
      <c r="A833" s="187" t="s">
        <v>1221</v>
      </c>
      <c r="B833" s="188" t="s">
        <v>1707</v>
      </c>
      <c r="C833" s="2" t="s">
        <v>609</v>
      </c>
    </row>
    <row r="834" spans="1:3" ht="12.75" customHeight="1">
      <c r="A834" s="187" t="s">
        <v>1222</v>
      </c>
      <c r="B834" s="188" t="s">
        <v>1707</v>
      </c>
      <c r="C834" s="2" t="s">
        <v>609</v>
      </c>
    </row>
    <row r="835" spans="1:3" ht="12.75" customHeight="1">
      <c r="A835" s="187" t="s">
        <v>1223</v>
      </c>
      <c r="B835" s="188" t="s">
        <v>1707</v>
      </c>
      <c r="C835" s="2" t="s">
        <v>609</v>
      </c>
    </row>
    <row r="836" spans="1:3" ht="12.75" customHeight="1">
      <c r="A836" s="187" t="s">
        <v>1224</v>
      </c>
      <c r="B836" s="188" t="s">
        <v>1707</v>
      </c>
      <c r="C836" s="2" t="s">
        <v>609</v>
      </c>
    </row>
    <row r="837" spans="1:3" ht="12.75" customHeight="1">
      <c r="A837" s="187" t="s">
        <v>1225</v>
      </c>
      <c r="B837" s="188" t="s">
        <v>1707</v>
      </c>
      <c r="C837" s="2" t="s">
        <v>609</v>
      </c>
    </row>
    <row r="838" spans="1:3" ht="12.75" customHeight="1">
      <c r="A838" s="187" t="s">
        <v>1226</v>
      </c>
      <c r="B838" s="188" t="s">
        <v>1707</v>
      </c>
      <c r="C838" s="2" t="s">
        <v>609</v>
      </c>
    </row>
    <row r="839" spans="1:3" ht="12.75" customHeight="1">
      <c r="A839" s="187" t="s">
        <v>1227</v>
      </c>
      <c r="B839" s="188" t="s">
        <v>1707</v>
      </c>
      <c r="C839" s="2" t="s">
        <v>609</v>
      </c>
    </row>
    <row r="840" spans="1:3" ht="12.75" customHeight="1">
      <c r="A840" s="187" t="s">
        <v>1228</v>
      </c>
      <c r="B840" s="188" t="s">
        <v>1707</v>
      </c>
      <c r="C840" s="2" t="s">
        <v>609</v>
      </c>
    </row>
    <row r="841" spans="1:3" ht="12.75" customHeight="1">
      <c r="A841" s="187" t="s">
        <v>1229</v>
      </c>
      <c r="B841" s="188" t="s">
        <v>1707</v>
      </c>
      <c r="C841" s="2" t="s">
        <v>609</v>
      </c>
    </row>
    <row r="842" spans="1:3" ht="12.75" customHeight="1">
      <c r="A842" s="187" t="s">
        <v>1230</v>
      </c>
      <c r="B842" s="188" t="s">
        <v>1707</v>
      </c>
      <c r="C842" s="2" t="s">
        <v>609</v>
      </c>
    </row>
    <row r="843" spans="1:3" ht="12.75" customHeight="1">
      <c r="A843" s="187" t="s">
        <v>1231</v>
      </c>
      <c r="B843" s="188" t="s">
        <v>1707</v>
      </c>
      <c r="C843" s="2" t="s">
        <v>609</v>
      </c>
    </row>
    <row r="844" spans="1:3" ht="12.75" customHeight="1">
      <c r="A844" s="187" t="s">
        <v>1232</v>
      </c>
      <c r="B844" s="188" t="s">
        <v>1707</v>
      </c>
      <c r="C844" s="2" t="s">
        <v>609</v>
      </c>
    </row>
    <row r="845" spans="1:3" ht="12.75" customHeight="1">
      <c r="A845" s="187" t="s">
        <v>1233</v>
      </c>
      <c r="B845" s="188" t="s">
        <v>1707</v>
      </c>
      <c r="C845" s="2" t="s">
        <v>609</v>
      </c>
    </row>
    <row r="846" spans="1:3" ht="12.75" customHeight="1">
      <c r="A846" s="187" t="s">
        <v>1234</v>
      </c>
      <c r="B846" s="188" t="s">
        <v>1707</v>
      </c>
      <c r="C846" s="2" t="s">
        <v>609</v>
      </c>
    </row>
    <row r="847" spans="1:3" ht="12.75" customHeight="1">
      <c r="A847" s="187" t="s">
        <v>1235</v>
      </c>
      <c r="B847" s="188" t="s">
        <v>1707</v>
      </c>
      <c r="C847" s="2" t="s">
        <v>609</v>
      </c>
    </row>
    <row r="848" spans="1:3" ht="12.75" customHeight="1">
      <c r="A848" s="187" t="s">
        <v>1236</v>
      </c>
      <c r="B848" s="188" t="s">
        <v>1707</v>
      </c>
      <c r="C848" s="2" t="s">
        <v>609</v>
      </c>
    </row>
    <row r="849" spans="1:3" ht="12.75" customHeight="1">
      <c r="A849" s="187" t="s">
        <v>1237</v>
      </c>
      <c r="B849" s="188" t="s">
        <v>1707</v>
      </c>
      <c r="C849" s="2" t="s">
        <v>609</v>
      </c>
    </row>
    <row r="850" spans="1:3" ht="12.75" customHeight="1">
      <c r="A850" s="187" t="s">
        <v>1238</v>
      </c>
      <c r="B850" s="188" t="s">
        <v>1707</v>
      </c>
      <c r="C850" s="2" t="s">
        <v>609</v>
      </c>
    </row>
    <row r="851" spans="1:3" ht="12.75" customHeight="1">
      <c r="A851" s="187" t="s">
        <v>1239</v>
      </c>
      <c r="B851" s="188" t="s">
        <v>1707</v>
      </c>
      <c r="C851" s="2" t="s">
        <v>609</v>
      </c>
    </row>
    <row r="852" spans="1:3" ht="12.75" customHeight="1">
      <c r="A852" s="187" t="s">
        <v>1240</v>
      </c>
      <c r="B852" s="188" t="s">
        <v>1707</v>
      </c>
      <c r="C852" s="2" t="s">
        <v>609</v>
      </c>
    </row>
    <row r="853" spans="1:3" ht="12.75" customHeight="1">
      <c r="A853" s="187" t="s">
        <v>1241</v>
      </c>
      <c r="B853" s="188" t="s">
        <v>1707</v>
      </c>
      <c r="C853" s="2" t="s">
        <v>609</v>
      </c>
    </row>
    <row r="854" spans="1:3" ht="12.75" customHeight="1">
      <c r="A854" s="187" t="s">
        <v>1242</v>
      </c>
      <c r="B854" s="188" t="s">
        <v>1707</v>
      </c>
      <c r="C854" s="2" t="s">
        <v>609</v>
      </c>
    </row>
    <row r="855" spans="1:3" ht="12.75" customHeight="1">
      <c r="A855" s="187" t="s">
        <v>1243</v>
      </c>
      <c r="B855" s="188" t="s">
        <v>1707</v>
      </c>
      <c r="C855" s="2" t="s">
        <v>609</v>
      </c>
    </row>
    <row r="856" spans="1:3" ht="12.75" customHeight="1">
      <c r="A856" s="187" t="s">
        <v>1244</v>
      </c>
      <c r="B856" s="188" t="s">
        <v>1707</v>
      </c>
      <c r="C856" s="2" t="s">
        <v>609</v>
      </c>
    </row>
    <row r="857" spans="1:3" ht="12.75" customHeight="1">
      <c r="A857" s="187" t="s">
        <v>1245</v>
      </c>
      <c r="B857" s="188" t="s">
        <v>1707</v>
      </c>
      <c r="C857" s="2" t="s">
        <v>609</v>
      </c>
    </row>
    <row r="858" spans="1:3" ht="12.75" customHeight="1">
      <c r="A858" s="187" t="s">
        <v>1246</v>
      </c>
      <c r="B858" s="188" t="s">
        <v>1707</v>
      </c>
      <c r="C858" s="2" t="s">
        <v>609</v>
      </c>
    </row>
    <row r="859" spans="1:3" ht="12.75" customHeight="1">
      <c r="A859" s="187" t="s">
        <v>1247</v>
      </c>
      <c r="B859" s="188" t="s">
        <v>1707</v>
      </c>
      <c r="C859" s="2" t="s">
        <v>609</v>
      </c>
    </row>
    <row r="860" spans="1:3" ht="12.75" customHeight="1">
      <c r="A860" s="187" t="s">
        <v>1248</v>
      </c>
      <c r="B860" s="188" t="s">
        <v>1707</v>
      </c>
      <c r="C860" s="2" t="s">
        <v>609</v>
      </c>
    </row>
    <row r="861" spans="1:3" ht="12.75" customHeight="1">
      <c r="A861" s="187" t="s">
        <v>1249</v>
      </c>
      <c r="B861" s="188" t="s">
        <v>1707</v>
      </c>
      <c r="C861" s="2" t="s">
        <v>609</v>
      </c>
    </row>
    <row r="862" spans="1:3" ht="12.75" customHeight="1">
      <c r="A862" s="187" t="s">
        <v>1250</v>
      </c>
      <c r="B862" s="188" t="s">
        <v>1707</v>
      </c>
      <c r="C862" s="2" t="s">
        <v>609</v>
      </c>
    </row>
    <row r="863" spans="1:3" ht="12.75" customHeight="1">
      <c r="A863" s="187" t="s">
        <v>1251</v>
      </c>
      <c r="B863" s="188" t="s">
        <v>1707</v>
      </c>
      <c r="C863" s="2" t="s">
        <v>609</v>
      </c>
    </row>
    <row r="864" spans="1:3" ht="12.75" customHeight="1">
      <c r="A864" s="187" t="s">
        <v>1252</v>
      </c>
      <c r="B864" s="188" t="s">
        <v>1707</v>
      </c>
      <c r="C864" s="2" t="s">
        <v>609</v>
      </c>
    </row>
    <row r="865" spans="1:3" ht="12.75" customHeight="1">
      <c r="A865" s="187" t="s">
        <v>1253</v>
      </c>
      <c r="B865" s="188" t="s">
        <v>1707</v>
      </c>
      <c r="C865" s="2" t="s">
        <v>609</v>
      </c>
    </row>
    <row r="866" spans="1:3" ht="12.75" customHeight="1">
      <c r="A866" s="187" t="s">
        <v>1254</v>
      </c>
      <c r="B866" s="188" t="s">
        <v>1707</v>
      </c>
      <c r="C866" s="2" t="s">
        <v>609</v>
      </c>
    </row>
    <row r="867" spans="1:3" ht="12.75" customHeight="1">
      <c r="A867" s="187" t="s">
        <v>1255</v>
      </c>
      <c r="B867" s="188" t="s">
        <v>1707</v>
      </c>
      <c r="C867" s="2" t="s">
        <v>609</v>
      </c>
    </row>
    <row r="868" spans="1:3" ht="12.75" customHeight="1">
      <c r="A868" s="187" t="s">
        <v>1256</v>
      </c>
      <c r="B868" s="188" t="s">
        <v>1707</v>
      </c>
      <c r="C868" s="2" t="s">
        <v>609</v>
      </c>
    </row>
    <row r="869" spans="1:3" ht="12.75" customHeight="1">
      <c r="A869" s="187" t="s">
        <v>1257</v>
      </c>
      <c r="B869" s="188" t="s">
        <v>1707</v>
      </c>
      <c r="C869" s="2" t="s">
        <v>609</v>
      </c>
    </row>
    <row r="870" spans="1:3" ht="12.75" customHeight="1">
      <c r="A870" s="187" t="s">
        <v>1258</v>
      </c>
      <c r="B870" s="188" t="s">
        <v>1707</v>
      </c>
      <c r="C870" s="2" t="s">
        <v>609</v>
      </c>
    </row>
    <row r="871" spans="1:3" ht="12.75" customHeight="1">
      <c r="A871" s="187" t="s">
        <v>1259</v>
      </c>
      <c r="B871" s="188" t="s">
        <v>1707</v>
      </c>
      <c r="C871" s="2" t="s">
        <v>609</v>
      </c>
    </row>
    <row r="872" spans="1:3" ht="12.75" customHeight="1">
      <c r="A872" s="187" t="s">
        <v>1260</v>
      </c>
      <c r="B872" s="188" t="s">
        <v>1707</v>
      </c>
      <c r="C872" s="2" t="s">
        <v>609</v>
      </c>
    </row>
    <row r="873" spans="1:3" ht="12.75" customHeight="1">
      <c r="A873" s="187" t="s">
        <v>1261</v>
      </c>
      <c r="B873" s="188" t="s">
        <v>1707</v>
      </c>
      <c r="C873" s="2" t="s">
        <v>609</v>
      </c>
    </row>
    <row r="874" spans="1:3" ht="12.75" customHeight="1">
      <c r="A874" s="187" t="s">
        <v>1262</v>
      </c>
      <c r="B874" s="188" t="s">
        <v>1707</v>
      </c>
      <c r="C874" s="2" t="s">
        <v>609</v>
      </c>
    </row>
    <row r="875" spans="1:3" ht="12.75" customHeight="1">
      <c r="A875" s="187" t="s">
        <v>1263</v>
      </c>
      <c r="B875" s="188" t="s">
        <v>1707</v>
      </c>
      <c r="C875" s="2" t="s">
        <v>609</v>
      </c>
    </row>
    <row r="876" spans="1:3" ht="12.75" customHeight="1">
      <c r="A876" s="187" t="s">
        <v>1264</v>
      </c>
      <c r="B876" s="188" t="s">
        <v>1707</v>
      </c>
      <c r="C876" s="2" t="s">
        <v>609</v>
      </c>
    </row>
    <row r="877" spans="1:3" ht="12.75" customHeight="1">
      <c r="A877" s="187" t="s">
        <v>1265</v>
      </c>
      <c r="B877" s="188" t="s">
        <v>1707</v>
      </c>
      <c r="C877" s="2" t="s">
        <v>609</v>
      </c>
    </row>
    <row r="878" spans="1:3" ht="12.75" customHeight="1">
      <c r="A878" s="187" t="s">
        <v>1266</v>
      </c>
      <c r="B878" s="188" t="s">
        <v>1707</v>
      </c>
      <c r="C878" s="2" t="s">
        <v>609</v>
      </c>
    </row>
    <row r="879" spans="1:3" ht="12.75" customHeight="1">
      <c r="A879" s="187" t="s">
        <v>1267</v>
      </c>
      <c r="B879" s="188" t="s">
        <v>1707</v>
      </c>
      <c r="C879" s="2" t="s">
        <v>609</v>
      </c>
    </row>
    <row r="880" spans="1:3" ht="12.75" customHeight="1">
      <c r="A880" s="187" t="s">
        <v>1268</v>
      </c>
      <c r="B880" s="188" t="s">
        <v>1707</v>
      </c>
      <c r="C880" s="2" t="s">
        <v>609</v>
      </c>
    </row>
    <row r="881" spans="1:3" ht="12.75" customHeight="1">
      <c r="A881" s="187" t="s">
        <v>1269</v>
      </c>
      <c r="B881" s="188" t="s">
        <v>1707</v>
      </c>
      <c r="C881" s="2" t="s">
        <v>609</v>
      </c>
    </row>
    <row r="882" spans="1:3" ht="12.75" customHeight="1">
      <c r="A882" s="187" t="s">
        <v>1270</v>
      </c>
      <c r="B882" s="188" t="s">
        <v>1707</v>
      </c>
      <c r="C882" s="2" t="s">
        <v>609</v>
      </c>
    </row>
    <row r="883" spans="1:3" ht="12.75" customHeight="1">
      <c r="A883" s="187" t="s">
        <v>1271</v>
      </c>
      <c r="B883" s="188" t="s">
        <v>1707</v>
      </c>
      <c r="C883" s="2" t="s">
        <v>609</v>
      </c>
    </row>
    <row r="884" spans="1:3" ht="12.75" customHeight="1">
      <c r="A884" s="187" t="s">
        <v>1272</v>
      </c>
      <c r="B884" s="188" t="s">
        <v>1707</v>
      </c>
      <c r="C884" s="2" t="s">
        <v>609</v>
      </c>
    </row>
    <row r="885" spans="1:3" ht="12.75" customHeight="1">
      <c r="A885" s="187" t="s">
        <v>1273</v>
      </c>
      <c r="B885" s="188" t="s">
        <v>1707</v>
      </c>
      <c r="C885" s="2" t="s">
        <v>609</v>
      </c>
    </row>
    <row r="886" spans="1:3" ht="12.75" customHeight="1">
      <c r="A886" s="187" t="s">
        <v>1274</v>
      </c>
      <c r="B886" s="188" t="s">
        <v>1707</v>
      </c>
      <c r="C886" s="2" t="s">
        <v>609</v>
      </c>
    </row>
    <row r="887" spans="1:3" ht="12.75" customHeight="1">
      <c r="A887" s="187" t="s">
        <v>1275</v>
      </c>
      <c r="B887" s="188" t="s">
        <v>1707</v>
      </c>
      <c r="C887" s="2" t="s">
        <v>609</v>
      </c>
    </row>
    <row r="888" spans="1:3" ht="12.75" customHeight="1">
      <c r="A888" s="187" t="s">
        <v>1276</v>
      </c>
      <c r="B888" s="188" t="s">
        <v>1707</v>
      </c>
      <c r="C888" s="2" t="s">
        <v>609</v>
      </c>
    </row>
    <row r="889" spans="1:3" ht="12.75" customHeight="1">
      <c r="A889" s="187" t="s">
        <v>1277</v>
      </c>
      <c r="B889" s="188" t="s">
        <v>1707</v>
      </c>
      <c r="C889" s="2" t="s">
        <v>609</v>
      </c>
    </row>
    <row r="890" spans="1:3" ht="12.75" customHeight="1">
      <c r="A890" s="187" t="s">
        <v>1278</v>
      </c>
      <c r="B890" s="188" t="s">
        <v>1707</v>
      </c>
      <c r="C890" s="2" t="s">
        <v>609</v>
      </c>
    </row>
    <row r="891" spans="1:3" ht="12.75" customHeight="1">
      <c r="A891" s="187" t="s">
        <v>1279</v>
      </c>
      <c r="B891" s="188" t="s">
        <v>1707</v>
      </c>
      <c r="C891" s="2" t="s">
        <v>609</v>
      </c>
    </row>
    <row r="892" spans="1:3" ht="12.75" customHeight="1">
      <c r="A892" s="187" t="s">
        <v>1280</v>
      </c>
      <c r="B892" s="188" t="s">
        <v>1707</v>
      </c>
      <c r="C892" s="2" t="s">
        <v>609</v>
      </c>
    </row>
    <row r="893" spans="1:3" ht="12.75" customHeight="1">
      <c r="A893" s="187" t="s">
        <v>1281</v>
      </c>
      <c r="B893" s="188" t="s">
        <v>1707</v>
      </c>
      <c r="C893" s="2" t="s">
        <v>609</v>
      </c>
    </row>
    <row r="894" spans="1:3" ht="12.75" customHeight="1">
      <c r="A894" s="187" t="s">
        <v>1282</v>
      </c>
      <c r="B894" s="188" t="s">
        <v>1707</v>
      </c>
      <c r="C894" s="2" t="s">
        <v>609</v>
      </c>
    </row>
    <row r="895" spans="1:3" ht="12.75" customHeight="1">
      <c r="A895" s="187" t="s">
        <v>1283</v>
      </c>
      <c r="B895" s="188" t="s">
        <v>1707</v>
      </c>
      <c r="C895" s="2" t="s">
        <v>609</v>
      </c>
    </row>
    <row r="896" spans="1:3" ht="12.75" customHeight="1">
      <c r="A896" s="187" t="s">
        <v>1284</v>
      </c>
      <c r="B896" s="188" t="s">
        <v>1707</v>
      </c>
      <c r="C896" s="2" t="s">
        <v>609</v>
      </c>
    </row>
    <row r="897" spans="1:3" ht="12.75" customHeight="1">
      <c r="A897" s="187" t="s">
        <v>1285</v>
      </c>
      <c r="B897" s="188" t="s">
        <v>1707</v>
      </c>
      <c r="C897" s="2" t="s">
        <v>609</v>
      </c>
    </row>
    <row r="898" spans="1:3" ht="12.75" customHeight="1">
      <c r="A898" s="187" t="s">
        <v>1286</v>
      </c>
      <c r="B898" s="188" t="s">
        <v>1707</v>
      </c>
      <c r="C898" s="2" t="s">
        <v>609</v>
      </c>
    </row>
    <row r="899" spans="1:3" ht="12.75" customHeight="1">
      <c r="A899" s="187" t="s">
        <v>1287</v>
      </c>
      <c r="B899" s="188" t="s">
        <v>1707</v>
      </c>
      <c r="C899" s="2" t="s">
        <v>609</v>
      </c>
    </row>
    <row r="900" spans="1:3" ht="12.75" customHeight="1">
      <c r="A900" s="187" t="s">
        <v>1288</v>
      </c>
      <c r="B900" s="188" t="s">
        <v>1707</v>
      </c>
      <c r="C900" s="2" t="s">
        <v>609</v>
      </c>
    </row>
    <row r="901" spans="1:3" ht="12.75" customHeight="1">
      <c r="A901" s="187" t="s">
        <v>1289</v>
      </c>
      <c r="B901" s="188" t="s">
        <v>1707</v>
      </c>
      <c r="C901" s="2" t="s">
        <v>609</v>
      </c>
    </row>
    <row r="902" spans="1:3" ht="12.75" customHeight="1">
      <c r="A902" s="187" t="s">
        <v>1290</v>
      </c>
      <c r="B902" s="188" t="s">
        <v>1707</v>
      </c>
      <c r="C902" s="2" t="s">
        <v>609</v>
      </c>
    </row>
    <row r="903" spans="1:3" ht="12.75" customHeight="1">
      <c r="A903" s="187" t="s">
        <v>1291</v>
      </c>
      <c r="B903" s="188" t="s">
        <v>1707</v>
      </c>
      <c r="C903" s="2" t="s">
        <v>609</v>
      </c>
    </row>
    <row r="904" spans="1:3" ht="12.75" customHeight="1">
      <c r="A904" s="187" t="s">
        <v>1717</v>
      </c>
      <c r="B904" s="188" t="s">
        <v>1707</v>
      </c>
      <c r="C904" s="2" t="s">
        <v>609</v>
      </c>
    </row>
    <row r="905" spans="1:3" ht="12.75" customHeight="1">
      <c r="A905" s="187" t="s">
        <v>1292</v>
      </c>
      <c r="B905" s="188" t="s">
        <v>1707</v>
      </c>
      <c r="C905" s="2" t="s">
        <v>609</v>
      </c>
    </row>
    <row r="906" spans="1:3" ht="12.75" customHeight="1">
      <c r="A906" s="187" t="s">
        <v>1293</v>
      </c>
      <c r="B906" s="188" t="s">
        <v>1707</v>
      </c>
      <c r="C906" s="2" t="s">
        <v>609</v>
      </c>
    </row>
    <row r="907" spans="1:3" ht="12.75" customHeight="1">
      <c r="A907" s="187" t="s">
        <v>1718</v>
      </c>
      <c r="B907" s="188" t="s">
        <v>1707</v>
      </c>
      <c r="C907" s="2" t="s">
        <v>609</v>
      </c>
    </row>
    <row r="908" spans="1:3" ht="12.75" customHeight="1">
      <c r="A908" s="187" t="s">
        <v>1294</v>
      </c>
      <c r="B908" s="188" t="s">
        <v>1707</v>
      </c>
      <c r="C908" s="2" t="s">
        <v>609</v>
      </c>
    </row>
    <row r="909" spans="1:3" ht="12.75" customHeight="1">
      <c r="A909" s="187" t="s">
        <v>1295</v>
      </c>
      <c r="B909" s="188" t="s">
        <v>1707</v>
      </c>
      <c r="C909" s="2" t="s">
        <v>609</v>
      </c>
    </row>
    <row r="910" spans="1:3" ht="12.75" customHeight="1">
      <c r="A910" s="187" t="s">
        <v>1296</v>
      </c>
      <c r="B910" s="188" t="s">
        <v>1707</v>
      </c>
      <c r="C910" s="2" t="s">
        <v>609</v>
      </c>
    </row>
    <row r="911" spans="1:3" ht="12.75" customHeight="1">
      <c r="A911" s="187" t="s">
        <v>1297</v>
      </c>
      <c r="B911" s="188" t="s">
        <v>1707</v>
      </c>
      <c r="C911" s="2" t="s">
        <v>609</v>
      </c>
    </row>
    <row r="912" spans="1:3" ht="12.75" customHeight="1">
      <c r="A912" s="187" t="s">
        <v>1298</v>
      </c>
      <c r="B912" s="188" t="s">
        <v>1707</v>
      </c>
      <c r="C912" s="2" t="s">
        <v>609</v>
      </c>
    </row>
    <row r="913" spans="1:3" ht="12.75" customHeight="1">
      <c r="A913" s="187" t="s">
        <v>1299</v>
      </c>
      <c r="B913" s="188" t="s">
        <v>1707</v>
      </c>
      <c r="C913" s="2" t="s">
        <v>609</v>
      </c>
    </row>
    <row r="914" spans="1:3" ht="12.75" customHeight="1">
      <c r="A914" s="187" t="s">
        <v>1300</v>
      </c>
      <c r="B914" s="188" t="s">
        <v>1707</v>
      </c>
      <c r="C914" s="2" t="s">
        <v>609</v>
      </c>
    </row>
    <row r="915" spans="1:3" ht="12.75" customHeight="1">
      <c r="A915" s="187" t="s">
        <v>1301</v>
      </c>
      <c r="B915" s="188" t="s">
        <v>1707</v>
      </c>
      <c r="C915" s="2" t="s">
        <v>609</v>
      </c>
    </row>
    <row r="916" spans="1:3" ht="12.75" customHeight="1">
      <c r="A916" s="187" t="s">
        <v>1302</v>
      </c>
      <c r="B916" s="188" t="s">
        <v>1707</v>
      </c>
      <c r="C916" s="2" t="s">
        <v>609</v>
      </c>
    </row>
    <row r="917" spans="1:3" ht="12.75" customHeight="1">
      <c r="A917" s="187" t="s">
        <v>1303</v>
      </c>
      <c r="B917" s="188" t="s">
        <v>1707</v>
      </c>
      <c r="C917" s="2" t="s">
        <v>609</v>
      </c>
    </row>
    <row r="918" spans="1:3" ht="12.75" customHeight="1">
      <c r="A918" s="187" t="s">
        <v>1304</v>
      </c>
      <c r="B918" s="188" t="s">
        <v>1707</v>
      </c>
      <c r="C918" s="2" t="s">
        <v>609</v>
      </c>
    </row>
    <row r="919" spans="1:3" ht="12.75" customHeight="1">
      <c r="A919" s="187" t="s">
        <v>1305</v>
      </c>
      <c r="B919" s="188" t="s">
        <v>1707</v>
      </c>
      <c r="C919" s="2" t="s">
        <v>609</v>
      </c>
    </row>
    <row r="920" spans="1:3" ht="12.75" customHeight="1">
      <c r="A920" s="187" t="s">
        <v>1719</v>
      </c>
      <c r="B920" s="188" t="s">
        <v>1707</v>
      </c>
      <c r="C920" s="2" t="s">
        <v>609</v>
      </c>
    </row>
    <row r="921" spans="1:3" ht="12.75" customHeight="1">
      <c r="A921" s="187" t="s">
        <v>1720</v>
      </c>
      <c r="B921" s="188" t="s">
        <v>1707</v>
      </c>
      <c r="C921" s="2" t="s">
        <v>609</v>
      </c>
    </row>
    <row r="922" spans="1:3" ht="12.75" customHeight="1">
      <c r="A922" s="187" t="s">
        <v>1721</v>
      </c>
      <c r="B922" s="188" t="s">
        <v>1707</v>
      </c>
      <c r="C922" s="2" t="s">
        <v>609</v>
      </c>
    </row>
    <row r="923" spans="1:3" ht="12.75" customHeight="1">
      <c r="A923" s="187" t="s">
        <v>1722</v>
      </c>
      <c r="B923" s="188" t="s">
        <v>1707</v>
      </c>
      <c r="C923" s="2" t="s">
        <v>609</v>
      </c>
    </row>
    <row r="924" spans="1:3" ht="12.75" customHeight="1">
      <c r="A924" s="187" t="s">
        <v>1723</v>
      </c>
      <c r="B924" s="188" t="s">
        <v>1724</v>
      </c>
      <c r="C924" s="2" t="s">
        <v>609</v>
      </c>
    </row>
    <row r="925" spans="1:3" ht="12.75" customHeight="1">
      <c r="A925" s="187" t="s">
        <v>1725</v>
      </c>
      <c r="B925" s="188" t="s">
        <v>1724</v>
      </c>
      <c r="C925" s="2" t="s">
        <v>609</v>
      </c>
    </row>
    <row r="926" spans="1:3" ht="12.75" customHeight="1">
      <c r="A926" s="187" t="s">
        <v>1726</v>
      </c>
      <c r="B926" s="188" t="s">
        <v>1707</v>
      </c>
      <c r="C926" s="2" t="s">
        <v>609</v>
      </c>
    </row>
    <row r="927" spans="1:3" ht="12.75" customHeight="1">
      <c r="A927" s="187" t="s">
        <v>1727</v>
      </c>
      <c r="B927" s="188" t="s">
        <v>1707</v>
      </c>
      <c r="C927" s="2" t="s">
        <v>609</v>
      </c>
    </row>
    <row r="928" spans="1:3" ht="12.75" customHeight="1">
      <c r="A928" s="187" t="s">
        <v>1728</v>
      </c>
      <c r="B928" s="188" t="s">
        <v>1707</v>
      </c>
      <c r="C928" s="2" t="s">
        <v>609</v>
      </c>
    </row>
    <row r="929" spans="1:3" ht="12.75" customHeight="1">
      <c r="A929" s="187" t="s">
        <v>1729</v>
      </c>
      <c r="B929" s="188" t="s">
        <v>1707</v>
      </c>
      <c r="C929" s="2" t="s">
        <v>609</v>
      </c>
    </row>
    <row r="930" spans="1:3" ht="12.75" customHeight="1">
      <c r="A930" s="187" t="s">
        <v>1730</v>
      </c>
      <c r="B930" s="188" t="s">
        <v>1462</v>
      </c>
      <c r="C930" s="2" t="s">
        <v>609</v>
      </c>
    </row>
    <row r="931" spans="1:3" ht="12.75" customHeight="1">
      <c r="A931" s="187" t="s">
        <v>1731</v>
      </c>
      <c r="B931" s="188" t="s">
        <v>1459</v>
      </c>
      <c r="C931" s="2" t="s">
        <v>609</v>
      </c>
    </row>
    <row r="932" spans="1:3" ht="12.75" customHeight="1">
      <c r="A932" s="187" t="s">
        <v>1732</v>
      </c>
      <c r="B932" s="188" t="s">
        <v>1733</v>
      </c>
      <c r="C932" s="2" t="s">
        <v>609</v>
      </c>
    </row>
    <row r="933" spans="1:3" ht="12.75" customHeight="1">
      <c r="A933" s="187" t="s">
        <v>1734</v>
      </c>
      <c r="B933" s="188" t="s">
        <v>1733</v>
      </c>
      <c r="C933" s="2" t="s">
        <v>609</v>
      </c>
    </row>
    <row r="934" spans="1:3" ht="12.75" customHeight="1">
      <c r="A934" s="187" t="s">
        <v>1735</v>
      </c>
      <c r="B934" s="188" t="s">
        <v>1733</v>
      </c>
      <c r="C934" s="2" t="s">
        <v>609</v>
      </c>
    </row>
    <row r="935" spans="1:3" ht="12.75" customHeight="1">
      <c r="A935" s="187" t="s">
        <v>1736</v>
      </c>
      <c r="B935" s="188" t="s">
        <v>1733</v>
      </c>
      <c r="C935" s="2" t="s">
        <v>609</v>
      </c>
    </row>
    <row r="936" spans="1:3" ht="12.75" customHeight="1">
      <c r="A936" s="187" t="s">
        <v>1737</v>
      </c>
      <c r="B936" s="188" t="s">
        <v>1733</v>
      </c>
      <c r="C936" s="2" t="s">
        <v>609</v>
      </c>
    </row>
    <row r="937" spans="1:3" ht="12.75" customHeight="1">
      <c r="A937" s="187" t="s">
        <v>1738</v>
      </c>
      <c r="B937" s="188" t="s">
        <v>1733</v>
      </c>
      <c r="C937" s="2" t="s">
        <v>609</v>
      </c>
    </row>
    <row r="938" spans="1:3" ht="12.75" customHeight="1">
      <c r="A938" s="187" t="s">
        <v>16</v>
      </c>
      <c r="B938" s="188" t="s">
        <v>1733</v>
      </c>
      <c r="C938" s="2" t="s">
        <v>609</v>
      </c>
    </row>
    <row r="939" spans="1:3" ht="12.75" customHeight="1">
      <c r="A939" s="187" t="s">
        <v>1739</v>
      </c>
      <c r="B939" s="188" t="s">
        <v>1733</v>
      </c>
      <c r="C939" s="2" t="s">
        <v>609</v>
      </c>
    </row>
    <row r="940" spans="1:3" ht="12.75" customHeight="1">
      <c r="A940" s="187" t="s">
        <v>1740</v>
      </c>
      <c r="B940" s="188" t="s">
        <v>1733</v>
      </c>
      <c r="C940" s="2" t="s">
        <v>609</v>
      </c>
    </row>
    <row r="941" spans="1:3" ht="12.75" customHeight="1">
      <c r="A941" s="187" t="s">
        <v>1306</v>
      </c>
      <c r="B941" s="188" t="s">
        <v>1733</v>
      </c>
      <c r="C941" s="2" t="s">
        <v>609</v>
      </c>
    </row>
    <row r="942" spans="1:3" ht="12.75" customHeight="1">
      <c r="A942" s="187" t="s">
        <v>1741</v>
      </c>
      <c r="B942" s="188" t="s">
        <v>1733</v>
      </c>
      <c r="C942" s="2" t="s">
        <v>609</v>
      </c>
    </row>
    <row r="943" spans="1:3" ht="12.75" customHeight="1">
      <c r="A943" s="187" t="s">
        <v>1307</v>
      </c>
      <c r="B943" s="188" t="s">
        <v>1733</v>
      </c>
      <c r="C943" s="2" t="s">
        <v>609</v>
      </c>
    </row>
    <row r="944" spans="1:3" ht="12.75" customHeight="1">
      <c r="A944" s="187" t="s">
        <v>1308</v>
      </c>
      <c r="B944" s="188" t="s">
        <v>1733</v>
      </c>
      <c r="C944" s="2" t="s">
        <v>609</v>
      </c>
    </row>
    <row r="945" spans="1:3" ht="12.75" customHeight="1">
      <c r="A945" s="187" t="s">
        <v>1742</v>
      </c>
      <c r="B945" s="188" t="s">
        <v>1733</v>
      </c>
      <c r="C945" s="2" t="s">
        <v>609</v>
      </c>
    </row>
    <row r="946" spans="1:3" ht="12.75" customHeight="1">
      <c r="A946" s="187" t="s">
        <v>1309</v>
      </c>
      <c r="B946" s="188" t="s">
        <v>1733</v>
      </c>
      <c r="C946" s="2" t="s">
        <v>609</v>
      </c>
    </row>
    <row r="947" spans="1:3" ht="12.75" customHeight="1">
      <c r="A947" s="187" t="s">
        <v>1743</v>
      </c>
      <c r="B947" s="188" t="s">
        <v>1733</v>
      </c>
      <c r="C947" s="2" t="s">
        <v>609</v>
      </c>
    </row>
    <row r="948" spans="1:3" ht="12.75" customHeight="1">
      <c r="A948" s="187" t="s">
        <v>1310</v>
      </c>
      <c r="B948" s="188" t="s">
        <v>1733</v>
      </c>
      <c r="C948" s="2" t="s">
        <v>609</v>
      </c>
    </row>
    <row r="949" spans="1:3" ht="12.75" customHeight="1">
      <c r="A949" s="187" t="s">
        <v>1311</v>
      </c>
      <c r="B949" s="188" t="s">
        <v>1733</v>
      </c>
      <c r="C949" s="2" t="s">
        <v>609</v>
      </c>
    </row>
    <row r="950" spans="1:3" ht="12.75" customHeight="1">
      <c r="A950" s="187" t="s">
        <v>1744</v>
      </c>
      <c r="B950" s="188" t="s">
        <v>1733</v>
      </c>
      <c r="C950" s="2" t="s">
        <v>609</v>
      </c>
    </row>
    <row r="951" spans="1:3" ht="12.75" customHeight="1">
      <c r="A951" s="187" t="s">
        <v>1312</v>
      </c>
      <c r="B951" s="188" t="s">
        <v>1733</v>
      </c>
      <c r="C951" s="2" t="s">
        <v>609</v>
      </c>
    </row>
    <row r="952" spans="1:3" ht="12.75" customHeight="1">
      <c r="A952" s="187" t="s">
        <v>1313</v>
      </c>
      <c r="B952" s="188" t="s">
        <v>1733</v>
      </c>
      <c r="C952" s="2" t="s">
        <v>609</v>
      </c>
    </row>
    <row r="953" spans="1:3" ht="12.75" customHeight="1">
      <c r="A953" s="187" t="s">
        <v>1745</v>
      </c>
      <c r="B953" s="188" t="s">
        <v>1733</v>
      </c>
      <c r="C953" s="2" t="s">
        <v>609</v>
      </c>
    </row>
    <row r="954" spans="1:3" ht="12.75" customHeight="1">
      <c r="A954" s="187" t="s">
        <v>1314</v>
      </c>
      <c r="B954" s="188" t="s">
        <v>1733</v>
      </c>
      <c r="C954" s="2" t="s">
        <v>609</v>
      </c>
    </row>
    <row r="955" spans="1:3" ht="12.75" customHeight="1">
      <c r="A955" s="187" t="s">
        <v>1746</v>
      </c>
      <c r="B955" s="188" t="s">
        <v>1733</v>
      </c>
      <c r="C955" s="2" t="s">
        <v>609</v>
      </c>
    </row>
    <row r="956" spans="1:3" ht="12.75" customHeight="1">
      <c r="A956" s="187" t="s">
        <v>1315</v>
      </c>
      <c r="B956" s="188" t="s">
        <v>1733</v>
      </c>
      <c r="C956" s="2" t="s">
        <v>609</v>
      </c>
    </row>
    <row r="957" spans="1:3" ht="12.75" customHeight="1">
      <c r="A957" s="187" t="s">
        <v>1316</v>
      </c>
      <c r="B957" s="188" t="s">
        <v>1733</v>
      </c>
      <c r="C957" s="2" t="s">
        <v>609</v>
      </c>
    </row>
    <row r="958" spans="1:3" ht="12.75" customHeight="1">
      <c r="A958" s="187" t="s">
        <v>1317</v>
      </c>
      <c r="B958" s="188" t="s">
        <v>1733</v>
      </c>
      <c r="C958" s="2" t="s">
        <v>609</v>
      </c>
    </row>
    <row r="959" spans="1:3" ht="12.75" customHeight="1">
      <c r="A959" s="187" t="s">
        <v>1318</v>
      </c>
      <c r="B959" s="188" t="s">
        <v>1733</v>
      </c>
      <c r="C959" s="2" t="s">
        <v>609</v>
      </c>
    </row>
    <row r="960" spans="1:3" ht="12.75" customHeight="1">
      <c r="A960" s="187" t="s">
        <v>1319</v>
      </c>
      <c r="B960" s="188" t="s">
        <v>1733</v>
      </c>
      <c r="C960" s="2" t="s">
        <v>609</v>
      </c>
    </row>
    <row r="961" spans="1:3" ht="12.75" customHeight="1">
      <c r="A961" s="187" t="s">
        <v>1320</v>
      </c>
      <c r="B961" s="188" t="s">
        <v>1733</v>
      </c>
      <c r="C961" s="2" t="s">
        <v>609</v>
      </c>
    </row>
    <row r="962" spans="1:3" ht="12.75" customHeight="1">
      <c r="A962" s="187" t="s">
        <v>1321</v>
      </c>
      <c r="B962" s="188" t="s">
        <v>1733</v>
      </c>
      <c r="C962" s="2" t="s">
        <v>609</v>
      </c>
    </row>
    <row r="963" spans="1:3" ht="12.75" customHeight="1">
      <c r="A963" s="187" t="s">
        <v>1747</v>
      </c>
      <c r="B963" s="188" t="s">
        <v>1733</v>
      </c>
      <c r="C963" s="2" t="s">
        <v>609</v>
      </c>
    </row>
    <row r="964" spans="1:3" ht="12.75" customHeight="1">
      <c r="A964" s="187" t="s">
        <v>1323</v>
      </c>
      <c r="B964" s="188" t="s">
        <v>1733</v>
      </c>
      <c r="C964" s="2" t="s">
        <v>609</v>
      </c>
    </row>
    <row r="965" spans="1:3" ht="12.75" customHeight="1">
      <c r="A965" s="187" t="s">
        <v>1324</v>
      </c>
      <c r="B965" s="188" t="s">
        <v>1733</v>
      </c>
      <c r="C965" s="2" t="s">
        <v>609</v>
      </c>
    </row>
    <row r="966" spans="1:3" ht="12.75" customHeight="1">
      <c r="A966" s="187" t="s">
        <v>1325</v>
      </c>
      <c r="B966" s="188" t="s">
        <v>1733</v>
      </c>
      <c r="C966" s="2" t="s">
        <v>609</v>
      </c>
    </row>
    <row r="967" spans="1:3" ht="12.75" customHeight="1">
      <c r="A967" s="187" t="s">
        <v>1326</v>
      </c>
      <c r="B967" s="188" t="s">
        <v>1733</v>
      </c>
      <c r="C967" s="2" t="s">
        <v>609</v>
      </c>
    </row>
    <row r="968" spans="1:3" ht="12.75" customHeight="1">
      <c r="A968" s="187" t="s">
        <v>1327</v>
      </c>
      <c r="B968" s="188" t="s">
        <v>1733</v>
      </c>
      <c r="C968" s="2" t="s">
        <v>609</v>
      </c>
    </row>
    <row r="969" spans="1:3" ht="12.75" customHeight="1">
      <c r="A969" s="187" t="s">
        <v>1328</v>
      </c>
      <c r="B969" s="188" t="s">
        <v>1733</v>
      </c>
      <c r="C969" s="2" t="s">
        <v>609</v>
      </c>
    </row>
    <row r="970" spans="1:3" ht="12.75" customHeight="1">
      <c r="A970" s="187" t="s">
        <v>1329</v>
      </c>
      <c r="B970" s="188" t="s">
        <v>1733</v>
      </c>
      <c r="C970" s="2" t="s">
        <v>609</v>
      </c>
    </row>
    <row r="971" spans="1:3" ht="12.75" customHeight="1">
      <c r="A971" s="187" t="s">
        <v>1330</v>
      </c>
      <c r="B971" s="188" t="s">
        <v>1733</v>
      </c>
      <c r="C971" s="2" t="s">
        <v>609</v>
      </c>
    </row>
    <row r="972" spans="1:3" ht="12.75" customHeight="1">
      <c r="A972" s="187" t="s">
        <v>1331</v>
      </c>
      <c r="B972" s="188" t="s">
        <v>1733</v>
      </c>
      <c r="C972" s="2" t="s">
        <v>609</v>
      </c>
    </row>
    <row r="973" spans="1:3" ht="12.75" customHeight="1">
      <c r="A973" s="187" t="s">
        <v>1332</v>
      </c>
      <c r="B973" s="188" t="s">
        <v>1733</v>
      </c>
      <c r="C973" s="2" t="s">
        <v>609</v>
      </c>
    </row>
    <row r="974" spans="1:3" ht="12.75" customHeight="1">
      <c r="A974" s="187" t="s">
        <v>1333</v>
      </c>
      <c r="B974" s="188" t="s">
        <v>1733</v>
      </c>
      <c r="C974" s="2" t="s">
        <v>609</v>
      </c>
    </row>
    <row r="975" spans="1:3" ht="12.75" customHeight="1">
      <c r="A975" s="187" t="s">
        <v>1334</v>
      </c>
      <c r="B975" s="188" t="s">
        <v>1733</v>
      </c>
      <c r="C975" s="2" t="s">
        <v>609</v>
      </c>
    </row>
    <row r="976" spans="1:3" ht="12.75" customHeight="1">
      <c r="A976" s="187" t="s">
        <v>1335</v>
      </c>
      <c r="B976" s="188" t="s">
        <v>1733</v>
      </c>
      <c r="C976" s="2" t="s">
        <v>609</v>
      </c>
    </row>
    <row r="977" spans="1:3" ht="12.75" customHeight="1">
      <c r="A977" s="187" t="s">
        <v>1336</v>
      </c>
      <c r="B977" s="188" t="s">
        <v>1733</v>
      </c>
      <c r="C977" s="2" t="s">
        <v>609</v>
      </c>
    </row>
    <row r="978" spans="1:3" ht="12.75" customHeight="1">
      <c r="A978" s="187" t="s">
        <v>1337</v>
      </c>
      <c r="B978" s="188" t="s">
        <v>1733</v>
      </c>
      <c r="C978" s="2" t="s">
        <v>609</v>
      </c>
    </row>
    <row r="979" spans="1:3" ht="12.75" customHeight="1">
      <c r="A979" s="187" t="s">
        <v>1338</v>
      </c>
      <c r="B979" s="188" t="s">
        <v>1733</v>
      </c>
      <c r="C979" s="2" t="s">
        <v>609</v>
      </c>
    </row>
    <row r="980" spans="1:3" ht="12.75" customHeight="1">
      <c r="A980" s="187" t="s">
        <v>1339</v>
      </c>
      <c r="B980" s="188" t="s">
        <v>1733</v>
      </c>
      <c r="C980" s="2" t="s">
        <v>609</v>
      </c>
    </row>
    <row r="981" spans="1:3" ht="12.75" customHeight="1">
      <c r="A981" s="187" t="s">
        <v>1340</v>
      </c>
      <c r="B981" s="188" t="s">
        <v>1733</v>
      </c>
      <c r="C981" s="2" t="s">
        <v>609</v>
      </c>
    </row>
    <row r="982" spans="1:3" ht="12.75" customHeight="1">
      <c r="A982" s="187" t="s">
        <v>1341</v>
      </c>
      <c r="B982" s="188" t="s">
        <v>1733</v>
      </c>
      <c r="C982" s="2" t="s">
        <v>609</v>
      </c>
    </row>
    <row r="983" spans="1:3" ht="12.75" customHeight="1">
      <c r="A983" s="187" t="s">
        <v>1342</v>
      </c>
      <c r="B983" s="188" t="s">
        <v>1733</v>
      </c>
      <c r="C983" s="2" t="s">
        <v>609</v>
      </c>
    </row>
    <row r="984" spans="1:3" ht="12.75" customHeight="1">
      <c r="A984" s="187" t="s">
        <v>1748</v>
      </c>
      <c r="B984" s="188" t="s">
        <v>1733</v>
      </c>
      <c r="C984" s="2" t="s">
        <v>609</v>
      </c>
    </row>
    <row r="985" spans="1:3" ht="12.75" customHeight="1">
      <c r="A985" s="187" t="s">
        <v>1749</v>
      </c>
      <c r="B985" s="188" t="s">
        <v>1733</v>
      </c>
      <c r="C985" s="2" t="s">
        <v>609</v>
      </c>
    </row>
    <row r="986" spans="1:3" ht="12.75" customHeight="1">
      <c r="A986" s="187" t="s">
        <v>1343</v>
      </c>
      <c r="B986" s="188" t="s">
        <v>1733</v>
      </c>
      <c r="C986" s="2" t="s">
        <v>609</v>
      </c>
    </row>
    <row r="987" spans="1:3" ht="12.75" customHeight="1">
      <c r="A987" s="187" t="s">
        <v>1344</v>
      </c>
      <c r="B987" s="188" t="s">
        <v>1733</v>
      </c>
      <c r="C987" s="2" t="s">
        <v>609</v>
      </c>
    </row>
    <row r="988" spans="1:3" ht="12.75" customHeight="1">
      <c r="A988" s="187" t="s">
        <v>1750</v>
      </c>
      <c r="B988" s="188" t="s">
        <v>1733</v>
      </c>
      <c r="C988" s="2" t="s">
        <v>609</v>
      </c>
    </row>
    <row r="989" spans="1:3" ht="12.75" customHeight="1">
      <c r="A989" s="187" t="s">
        <v>1751</v>
      </c>
      <c r="B989" s="188" t="s">
        <v>1733</v>
      </c>
      <c r="C989" s="2" t="s">
        <v>609</v>
      </c>
    </row>
    <row r="990" spans="1:3" ht="12.75" customHeight="1">
      <c r="A990" s="187" t="s">
        <v>1752</v>
      </c>
      <c r="B990" s="188" t="s">
        <v>1733</v>
      </c>
      <c r="C990" s="2" t="s">
        <v>609</v>
      </c>
    </row>
    <row r="991" spans="1:3" ht="12.75" customHeight="1">
      <c r="A991" s="187" t="s">
        <v>1753</v>
      </c>
      <c r="B991" s="188" t="s">
        <v>1733</v>
      </c>
      <c r="C991" s="2" t="s">
        <v>609</v>
      </c>
    </row>
    <row r="992" spans="1:3" ht="12.75" customHeight="1">
      <c r="A992" s="187" t="s">
        <v>1754</v>
      </c>
      <c r="B992" s="188" t="s">
        <v>1733</v>
      </c>
      <c r="C992" s="2" t="s">
        <v>609</v>
      </c>
    </row>
    <row r="993" spans="1:3" ht="12.75" customHeight="1">
      <c r="A993" s="187" t="s">
        <v>1755</v>
      </c>
      <c r="B993" s="188" t="s">
        <v>1733</v>
      </c>
      <c r="C993" s="2" t="s">
        <v>609</v>
      </c>
    </row>
    <row r="994" spans="1:3" ht="12.75" customHeight="1">
      <c r="A994" s="187" t="s">
        <v>1345</v>
      </c>
      <c r="B994" s="188" t="s">
        <v>1733</v>
      </c>
      <c r="C994" s="2" t="s">
        <v>609</v>
      </c>
    </row>
    <row r="995" spans="1:3" ht="12.75" customHeight="1">
      <c r="A995" s="187" t="s">
        <v>1756</v>
      </c>
      <c r="B995" s="188" t="s">
        <v>1733</v>
      </c>
      <c r="C995" s="2" t="s">
        <v>609</v>
      </c>
    </row>
    <row r="996" spans="1:3" ht="12.75" customHeight="1">
      <c r="A996" s="187" t="s">
        <v>1346</v>
      </c>
      <c r="B996" s="188" t="s">
        <v>1733</v>
      </c>
      <c r="C996" s="2" t="s">
        <v>609</v>
      </c>
    </row>
    <row r="997" spans="1:3" ht="12.75" customHeight="1">
      <c r="A997" s="187" t="s">
        <v>1347</v>
      </c>
      <c r="B997" s="188" t="s">
        <v>1733</v>
      </c>
      <c r="C997" s="2" t="s">
        <v>609</v>
      </c>
    </row>
    <row r="998" spans="1:3" ht="12.75" customHeight="1">
      <c r="A998" s="187" t="s">
        <v>1348</v>
      </c>
      <c r="B998" s="188" t="s">
        <v>1733</v>
      </c>
      <c r="C998" s="2" t="s">
        <v>609</v>
      </c>
    </row>
    <row r="999" spans="1:3" ht="12.75" customHeight="1">
      <c r="A999" s="187" t="s">
        <v>1757</v>
      </c>
      <c r="B999" s="188" t="s">
        <v>1733</v>
      </c>
      <c r="C999" s="2" t="s">
        <v>609</v>
      </c>
    </row>
    <row r="1000" spans="1:3" ht="12.75" customHeight="1">
      <c r="A1000" s="187" t="s">
        <v>1349</v>
      </c>
      <c r="B1000" s="188" t="s">
        <v>1733</v>
      </c>
      <c r="C1000" s="2" t="s">
        <v>609</v>
      </c>
    </row>
    <row r="1001" spans="1:3" ht="12.75" customHeight="1">
      <c r="A1001" s="187" t="s">
        <v>1758</v>
      </c>
      <c r="B1001" s="188" t="s">
        <v>1733</v>
      </c>
      <c r="C1001" s="2" t="s">
        <v>609</v>
      </c>
    </row>
    <row r="1002" spans="1:3" ht="12.75" customHeight="1">
      <c r="A1002" s="187" t="s">
        <v>1350</v>
      </c>
      <c r="B1002" s="188" t="s">
        <v>1733</v>
      </c>
      <c r="C1002" s="2" t="s">
        <v>609</v>
      </c>
    </row>
    <row r="1003" spans="1:3" ht="12.75" customHeight="1">
      <c r="A1003" s="187" t="s">
        <v>1351</v>
      </c>
      <c r="B1003" s="188" t="s">
        <v>1733</v>
      </c>
      <c r="C1003" s="2" t="s">
        <v>609</v>
      </c>
    </row>
    <row r="1004" spans="1:3" ht="12.75" customHeight="1">
      <c r="A1004" s="187" t="s">
        <v>1759</v>
      </c>
      <c r="B1004" s="188" t="s">
        <v>1733</v>
      </c>
      <c r="C1004" s="2" t="s">
        <v>609</v>
      </c>
    </row>
    <row r="1005" spans="1:3" ht="12.75" customHeight="1">
      <c r="A1005" s="187" t="s">
        <v>1352</v>
      </c>
      <c r="B1005" s="188" t="s">
        <v>1733</v>
      </c>
      <c r="C1005" s="2" t="s">
        <v>609</v>
      </c>
    </row>
    <row r="1006" spans="1:3" ht="12.75" customHeight="1">
      <c r="A1006" s="187" t="s">
        <v>1353</v>
      </c>
      <c r="B1006" s="188" t="s">
        <v>1733</v>
      </c>
      <c r="C1006" s="2" t="s">
        <v>609</v>
      </c>
    </row>
    <row r="1007" spans="1:3" ht="12.75" customHeight="1">
      <c r="A1007" s="187" t="s">
        <v>1760</v>
      </c>
      <c r="B1007" s="188" t="s">
        <v>1733</v>
      </c>
      <c r="C1007" s="2" t="s">
        <v>609</v>
      </c>
    </row>
    <row r="1008" spans="1:3" ht="12.75" customHeight="1">
      <c r="A1008" s="187" t="s">
        <v>1761</v>
      </c>
      <c r="B1008" s="188" t="s">
        <v>1733</v>
      </c>
      <c r="C1008" s="2" t="s">
        <v>609</v>
      </c>
    </row>
    <row r="1009" spans="1:3" ht="12.75" customHeight="1">
      <c r="A1009" s="187" t="s">
        <v>1762</v>
      </c>
      <c r="B1009" s="188" t="s">
        <v>1733</v>
      </c>
      <c r="C1009" s="2" t="s">
        <v>609</v>
      </c>
    </row>
    <row r="1010" spans="1:3" ht="12.75" customHeight="1">
      <c r="A1010" s="187" t="s">
        <v>1763</v>
      </c>
      <c r="B1010" s="188" t="s">
        <v>1733</v>
      </c>
      <c r="C1010" s="2" t="s">
        <v>609</v>
      </c>
    </row>
    <row r="1011" spans="1:3" ht="12.75" customHeight="1">
      <c r="A1011" s="187" t="s">
        <v>1764</v>
      </c>
      <c r="B1011" s="188" t="s">
        <v>1733</v>
      </c>
      <c r="C1011" s="2" t="s">
        <v>609</v>
      </c>
    </row>
    <row r="1012" spans="1:3" ht="12.75" customHeight="1">
      <c r="A1012" s="187" t="s">
        <v>1765</v>
      </c>
      <c r="B1012" s="188" t="s">
        <v>1733</v>
      </c>
      <c r="C1012" s="2" t="s">
        <v>609</v>
      </c>
    </row>
    <row r="1013" spans="1:3" ht="12.75" customHeight="1">
      <c r="A1013" s="187" t="s">
        <v>1766</v>
      </c>
      <c r="B1013" s="188" t="s">
        <v>1733</v>
      </c>
      <c r="C1013" s="2" t="s">
        <v>609</v>
      </c>
    </row>
    <row r="1014" spans="1:3" ht="12.75" customHeight="1">
      <c r="A1014" s="187" t="s">
        <v>1767</v>
      </c>
      <c r="B1014" s="188" t="s">
        <v>1733</v>
      </c>
      <c r="C1014" s="2" t="s">
        <v>609</v>
      </c>
    </row>
    <row r="1015" spans="1:3" ht="12.75" customHeight="1">
      <c r="A1015" s="187" t="s">
        <v>1768</v>
      </c>
      <c r="B1015" s="188" t="s">
        <v>1733</v>
      </c>
      <c r="C1015" s="2" t="s">
        <v>609</v>
      </c>
    </row>
    <row r="1016" spans="1:3" ht="12.75" customHeight="1">
      <c r="A1016" s="187" t="s">
        <v>1769</v>
      </c>
      <c r="B1016" s="188" t="s">
        <v>1733</v>
      </c>
      <c r="C1016" s="2" t="s">
        <v>609</v>
      </c>
    </row>
    <row r="1017" spans="1:3" ht="12.75" customHeight="1">
      <c r="A1017" s="187" t="s">
        <v>1770</v>
      </c>
      <c r="B1017" s="188" t="s">
        <v>1733</v>
      </c>
      <c r="C1017" s="2" t="s">
        <v>609</v>
      </c>
    </row>
    <row r="1018" spans="1:3" ht="12.75" customHeight="1">
      <c r="A1018" s="187" t="s">
        <v>1771</v>
      </c>
      <c r="B1018" s="188" t="s">
        <v>1733</v>
      </c>
      <c r="C1018" s="2" t="s">
        <v>609</v>
      </c>
    </row>
    <row r="1019" spans="1:3" ht="12.75" customHeight="1">
      <c r="A1019" s="187" t="s">
        <v>1772</v>
      </c>
      <c r="B1019" s="188" t="s">
        <v>1733</v>
      </c>
      <c r="C1019" s="2" t="s">
        <v>609</v>
      </c>
    </row>
    <row r="1020" spans="1:3" ht="12.75" customHeight="1">
      <c r="A1020" s="187" t="s">
        <v>1773</v>
      </c>
      <c r="B1020" s="188" t="s">
        <v>1733</v>
      </c>
      <c r="C1020" s="2" t="s">
        <v>609</v>
      </c>
    </row>
    <row r="1021" spans="1:3" ht="12.75" customHeight="1">
      <c r="A1021" s="187" t="s">
        <v>1774</v>
      </c>
      <c r="B1021" s="188" t="s">
        <v>1733</v>
      </c>
      <c r="C1021" s="2" t="s">
        <v>609</v>
      </c>
    </row>
    <row r="1022" spans="1:3" ht="12.75" customHeight="1">
      <c r="A1022" s="187" t="s">
        <v>1775</v>
      </c>
      <c r="B1022" s="188" t="s">
        <v>1733</v>
      </c>
      <c r="C1022" s="2" t="s">
        <v>609</v>
      </c>
    </row>
    <row r="1023" spans="1:3" ht="12.75" customHeight="1">
      <c r="A1023" s="187" t="s">
        <v>1776</v>
      </c>
      <c r="B1023" s="188" t="s">
        <v>1733</v>
      </c>
      <c r="C1023" s="2" t="s">
        <v>609</v>
      </c>
    </row>
    <row r="1024" spans="1:3" ht="12.75" customHeight="1">
      <c r="A1024" s="187" t="s">
        <v>1777</v>
      </c>
      <c r="B1024" s="188" t="s">
        <v>1733</v>
      </c>
      <c r="C1024" s="2" t="s">
        <v>609</v>
      </c>
    </row>
    <row r="1025" spans="1:3" ht="12.75" customHeight="1">
      <c r="A1025" s="187" t="s">
        <v>1778</v>
      </c>
      <c r="B1025" s="188" t="s">
        <v>1733</v>
      </c>
      <c r="C1025" s="2" t="s">
        <v>609</v>
      </c>
    </row>
    <row r="1026" spans="1:3" ht="12.75" customHeight="1">
      <c r="A1026" s="187" t="s">
        <v>1779</v>
      </c>
      <c r="B1026" s="188" t="s">
        <v>1733</v>
      </c>
      <c r="C1026" s="2" t="s">
        <v>609</v>
      </c>
    </row>
    <row r="1027" spans="1:3" ht="12.75" customHeight="1">
      <c r="A1027" s="187" t="s">
        <v>1780</v>
      </c>
      <c r="B1027" s="188" t="s">
        <v>1733</v>
      </c>
      <c r="C1027" s="2" t="s">
        <v>609</v>
      </c>
    </row>
    <row r="1028" spans="1:3" ht="12.75" customHeight="1">
      <c r="A1028" s="187" t="s">
        <v>1781</v>
      </c>
      <c r="B1028" s="188" t="s">
        <v>1733</v>
      </c>
      <c r="C1028" s="2" t="s">
        <v>609</v>
      </c>
    </row>
    <row r="1029" spans="1:3" ht="12.75" customHeight="1">
      <c r="A1029" s="187" t="s">
        <v>1782</v>
      </c>
      <c r="B1029" s="188" t="s">
        <v>1733</v>
      </c>
      <c r="C1029" s="2" t="s">
        <v>609</v>
      </c>
    </row>
    <row r="1030" spans="1:3" ht="12.75" customHeight="1">
      <c r="A1030" s="187" t="s">
        <v>1783</v>
      </c>
      <c r="B1030" s="188" t="s">
        <v>1733</v>
      </c>
      <c r="C1030" s="2" t="s">
        <v>609</v>
      </c>
    </row>
    <row r="1031" spans="1:3" ht="12.75" customHeight="1">
      <c r="A1031" s="187" t="s">
        <v>1784</v>
      </c>
      <c r="B1031" s="188" t="s">
        <v>1733</v>
      </c>
      <c r="C1031" s="2" t="s">
        <v>609</v>
      </c>
    </row>
    <row r="1032" spans="1:3" ht="12.75" customHeight="1">
      <c r="A1032" s="187" t="s">
        <v>1785</v>
      </c>
      <c r="B1032" s="188" t="s">
        <v>1733</v>
      </c>
      <c r="C1032" s="2" t="s">
        <v>609</v>
      </c>
    </row>
    <row r="1033" spans="1:3" ht="12.75" customHeight="1">
      <c r="A1033" s="187" t="s">
        <v>1786</v>
      </c>
      <c r="B1033" s="188" t="s">
        <v>1733</v>
      </c>
      <c r="C1033" s="2" t="s">
        <v>609</v>
      </c>
    </row>
    <row r="1034" spans="1:3" ht="12.75" customHeight="1">
      <c r="A1034" s="187" t="s">
        <v>1787</v>
      </c>
      <c r="B1034" s="188" t="s">
        <v>1733</v>
      </c>
      <c r="C1034" s="2" t="s">
        <v>609</v>
      </c>
    </row>
    <row r="1035" spans="1:3" ht="12.75" customHeight="1">
      <c r="A1035" s="187" t="s">
        <v>1788</v>
      </c>
      <c r="B1035" s="188" t="s">
        <v>1733</v>
      </c>
      <c r="C1035" s="2" t="s">
        <v>609</v>
      </c>
    </row>
    <row r="1036" spans="1:3" ht="12.75" customHeight="1">
      <c r="A1036" s="187" t="s">
        <v>1789</v>
      </c>
      <c r="B1036" s="188" t="s">
        <v>1790</v>
      </c>
      <c r="C1036" s="2" t="s">
        <v>609</v>
      </c>
    </row>
    <row r="1037" spans="1:3" ht="12.75" customHeight="1">
      <c r="A1037" s="187" t="s">
        <v>1791</v>
      </c>
      <c r="B1037" s="188" t="s">
        <v>1790</v>
      </c>
      <c r="C1037" s="2" t="s">
        <v>609</v>
      </c>
    </row>
    <row r="1038" spans="1:3" ht="12.75" customHeight="1">
      <c r="A1038" s="187" t="s">
        <v>1354</v>
      </c>
      <c r="B1038" s="188" t="s">
        <v>1790</v>
      </c>
      <c r="C1038" s="2" t="s">
        <v>609</v>
      </c>
    </row>
    <row r="1039" spans="1:3" ht="12.75" customHeight="1">
      <c r="A1039" s="187" t="s">
        <v>1792</v>
      </c>
      <c r="B1039" s="188" t="s">
        <v>1790</v>
      </c>
      <c r="C1039" s="2" t="s">
        <v>609</v>
      </c>
    </row>
    <row r="1040" spans="1:3" ht="12.75" customHeight="1">
      <c r="A1040" s="187" t="s">
        <v>1793</v>
      </c>
      <c r="B1040" s="188" t="s">
        <v>1790</v>
      </c>
      <c r="C1040" s="2" t="s">
        <v>609</v>
      </c>
    </row>
    <row r="1041" spans="1:3" ht="12.75" customHeight="1">
      <c r="A1041" s="187" t="s">
        <v>1794</v>
      </c>
      <c r="B1041" s="188" t="s">
        <v>1790</v>
      </c>
      <c r="C1041" s="2" t="s">
        <v>609</v>
      </c>
    </row>
    <row r="1042" spans="1:3" ht="12.75" customHeight="1">
      <c r="A1042" s="187" t="s">
        <v>1795</v>
      </c>
      <c r="B1042" s="188" t="s">
        <v>1790</v>
      </c>
      <c r="C1042" s="2" t="s">
        <v>609</v>
      </c>
    </row>
    <row r="1043" spans="1:3" ht="12.75" customHeight="1">
      <c r="A1043" s="187" t="s">
        <v>1796</v>
      </c>
      <c r="B1043" s="188" t="s">
        <v>1797</v>
      </c>
      <c r="C1043" s="2" t="s">
        <v>609</v>
      </c>
    </row>
    <row r="1044" spans="1:3" ht="12.75" customHeight="1">
      <c r="A1044" s="187" t="s">
        <v>1798</v>
      </c>
      <c r="B1044" s="188" t="s">
        <v>1797</v>
      </c>
      <c r="C1044" s="2" t="s">
        <v>609</v>
      </c>
    </row>
    <row r="1045" spans="1:3" ht="12.75" customHeight="1">
      <c r="A1045" s="187" t="s">
        <v>1799</v>
      </c>
      <c r="B1045" s="188" t="s">
        <v>1462</v>
      </c>
      <c r="C1045" s="2" t="s">
        <v>609</v>
      </c>
    </row>
    <row r="1046" spans="1:3" ht="12.75" customHeight="1">
      <c r="A1046" s="187" t="s">
        <v>1800</v>
      </c>
      <c r="B1046" s="188" t="s">
        <v>1668</v>
      </c>
      <c r="C1046" s="2" t="s">
        <v>609</v>
      </c>
    </row>
    <row r="1047" spans="1:3" ht="12.75" customHeight="1">
      <c r="A1047" s="187" t="s">
        <v>1801</v>
      </c>
      <c r="B1047" s="188" t="s">
        <v>1668</v>
      </c>
      <c r="C1047" s="2" t="s">
        <v>609</v>
      </c>
    </row>
    <row r="1048" spans="1:3" ht="12.75" customHeight="1">
      <c r="A1048" s="187" t="s">
        <v>1802</v>
      </c>
      <c r="B1048" s="188" t="s">
        <v>1668</v>
      </c>
      <c r="C1048" s="2" t="s">
        <v>609</v>
      </c>
    </row>
    <row r="1049" spans="1:3" ht="12.75" customHeight="1">
      <c r="A1049" s="187" t="s">
        <v>1803</v>
      </c>
      <c r="B1049" s="188" t="s">
        <v>1462</v>
      </c>
      <c r="C1049" s="2" t="s">
        <v>609</v>
      </c>
    </row>
    <row r="1050" spans="1:3" ht="12.75" customHeight="1">
      <c r="A1050" s="187" t="s">
        <v>1804</v>
      </c>
      <c r="B1050" s="188" t="s">
        <v>1459</v>
      </c>
      <c r="C1050" s="2" t="s">
        <v>609</v>
      </c>
    </row>
    <row r="1051" spans="1:3" ht="12.75" customHeight="1">
      <c r="A1051" s="187" t="s">
        <v>1805</v>
      </c>
      <c r="B1051" s="188" t="s">
        <v>1805</v>
      </c>
      <c r="C1051" s="2" t="s">
        <v>609</v>
      </c>
    </row>
    <row r="1052" spans="1:3" ht="12.75" customHeight="1">
      <c r="A1052" s="187" t="s">
        <v>649</v>
      </c>
      <c r="B1052" s="188" t="s">
        <v>1805</v>
      </c>
      <c r="C1052" s="2" t="s">
        <v>609</v>
      </c>
    </row>
    <row r="1053" spans="1:3" ht="12.75" customHeight="1">
      <c r="A1053" s="187" t="s">
        <v>1806</v>
      </c>
      <c r="B1053" s="188" t="s">
        <v>1805</v>
      </c>
      <c r="C1053" s="2" t="s">
        <v>609</v>
      </c>
    </row>
    <row r="1054" spans="1:3" ht="12.75" customHeight="1">
      <c r="A1054" s="187" t="s">
        <v>1807</v>
      </c>
      <c r="B1054" s="188" t="s">
        <v>1807</v>
      </c>
      <c r="C1054" s="2" t="s">
        <v>609</v>
      </c>
    </row>
    <row r="1055" spans="1:3" ht="12.75" customHeight="1">
      <c r="A1055" s="187" t="s">
        <v>1808</v>
      </c>
      <c r="B1055" s="188" t="s">
        <v>1807</v>
      </c>
      <c r="C1055" s="2" t="s">
        <v>609</v>
      </c>
    </row>
    <row r="1056" spans="1:3" ht="12.75" customHeight="1">
      <c r="A1056" s="187" t="s">
        <v>664</v>
      </c>
      <c r="B1056" s="188" t="s">
        <v>1807</v>
      </c>
      <c r="C1056" s="2" t="s">
        <v>609</v>
      </c>
    </row>
    <row r="1057" spans="1:3" ht="12.75" customHeight="1">
      <c r="A1057" s="187" t="s">
        <v>37</v>
      </c>
      <c r="B1057" s="188" t="s">
        <v>1807</v>
      </c>
      <c r="C1057" s="2" t="s">
        <v>609</v>
      </c>
    </row>
    <row r="1058" spans="1:3" ht="12.75" customHeight="1">
      <c r="A1058" s="187" t="s">
        <v>38</v>
      </c>
      <c r="B1058" s="188" t="s">
        <v>1807</v>
      </c>
      <c r="C1058" s="2" t="s">
        <v>609</v>
      </c>
    </row>
    <row r="1059" spans="1:3" ht="12.75" customHeight="1">
      <c r="A1059" s="187" t="s">
        <v>39</v>
      </c>
      <c r="B1059" s="188" t="s">
        <v>1807</v>
      </c>
      <c r="C1059" s="2" t="s">
        <v>609</v>
      </c>
    </row>
    <row r="1060" spans="1:3" ht="12.75" customHeight="1">
      <c r="A1060" s="187" t="s">
        <v>40</v>
      </c>
      <c r="B1060" s="188" t="s">
        <v>1807</v>
      </c>
      <c r="C1060" s="2" t="s">
        <v>609</v>
      </c>
    </row>
    <row r="1061" spans="1:3" ht="12.75" customHeight="1">
      <c r="A1061" s="187" t="s">
        <v>41</v>
      </c>
      <c r="B1061" s="188" t="s">
        <v>1807</v>
      </c>
      <c r="C1061" s="2" t="s">
        <v>609</v>
      </c>
    </row>
    <row r="1062" spans="1:3" ht="12.75" customHeight="1">
      <c r="A1062" s="187" t="s">
        <v>42</v>
      </c>
      <c r="B1062" s="188" t="s">
        <v>1807</v>
      </c>
      <c r="C1062" s="2" t="s">
        <v>609</v>
      </c>
    </row>
    <row r="1063" spans="1:3" ht="12.75" customHeight="1">
      <c r="A1063" s="187" t="s">
        <v>43</v>
      </c>
      <c r="B1063" s="188" t="s">
        <v>1807</v>
      </c>
      <c r="C1063" s="2" t="s">
        <v>609</v>
      </c>
    </row>
    <row r="1064" spans="1:3" ht="12.75" customHeight="1">
      <c r="A1064" s="187" t="s">
        <v>44</v>
      </c>
      <c r="B1064" s="188" t="s">
        <v>1807</v>
      </c>
      <c r="C1064" s="2" t="s">
        <v>609</v>
      </c>
    </row>
    <row r="1065" spans="1:3" ht="12.75" customHeight="1">
      <c r="A1065" s="187" t="s">
        <v>663</v>
      </c>
      <c r="B1065" s="188" t="s">
        <v>1807</v>
      </c>
      <c r="C1065" s="2" t="s">
        <v>609</v>
      </c>
    </row>
    <row r="1066" spans="1:3" ht="12.75" customHeight="1">
      <c r="A1066" s="187" t="s">
        <v>46</v>
      </c>
      <c r="B1066" s="188" t="s">
        <v>1807</v>
      </c>
      <c r="C1066" s="2" t="s">
        <v>609</v>
      </c>
    </row>
    <row r="1067" spans="1:3" ht="12.75" customHeight="1">
      <c r="A1067" s="187" t="s">
        <v>47</v>
      </c>
      <c r="B1067" s="188" t="s">
        <v>1807</v>
      </c>
      <c r="C1067" s="2" t="s">
        <v>609</v>
      </c>
    </row>
    <row r="1068" spans="1:3" ht="12.75" customHeight="1">
      <c r="A1068" s="187" t="s">
        <v>48</v>
      </c>
      <c r="B1068" s="188" t="s">
        <v>1807</v>
      </c>
      <c r="C1068" s="2" t="s">
        <v>609</v>
      </c>
    </row>
    <row r="1069" spans="1:3" ht="12.75" customHeight="1">
      <c r="A1069" s="187" t="s">
        <v>1809</v>
      </c>
      <c r="B1069" s="188" t="s">
        <v>1807</v>
      </c>
      <c r="C1069" s="2" t="s">
        <v>609</v>
      </c>
    </row>
    <row r="1070" spans="1:3" ht="12.75" customHeight="1">
      <c r="A1070" s="187" t="s">
        <v>53</v>
      </c>
      <c r="B1070" s="188" t="s">
        <v>1807</v>
      </c>
      <c r="C1070" s="2" t="s">
        <v>609</v>
      </c>
    </row>
    <row r="1071" spans="1:3" ht="12.75" customHeight="1">
      <c r="A1071" s="187" t="s">
        <v>54</v>
      </c>
      <c r="B1071" s="188" t="s">
        <v>1807</v>
      </c>
      <c r="C1071" s="2" t="s">
        <v>609</v>
      </c>
    </row>
    <row r="1072" spans="1:3" ht="12.75" customHeight="1">
      <c r="A1072" s="187" t="s">
        <v>56</v>
      </c>
      <c r="B1072" s="188" t="s">
        <v>1807</v>
      </c>
      <c r="C1072" s="2" t="s">
        <v>609</v>
      </c>
    </row>
    <row r="1073" spans="1:3" ht="12.75" customHeight="1">
      <c r="A1073" s="187" t="s">
        <v>1810</v>
      </c>
      <c r="B1073" s="188" t="s">
        <v>1807</v>
      </c>
      <c r="C1073" s="2" t="s">
        <v>609</v>
      </c>
    </row>
    <row r="1074" spans="1:3" ht="12.75" customHeight="1">
      <c r="A1074" s="187" t="s">
        <v>49</v>
      </c>
      <c r="B1074" s="188" t="s">
        <v>1807</v>
      </c>
      <c r="C1074" s="2" t="s">
        <v>609</v>
      </c>
    </row>
    <row r="1075" spans="1:3" ht="12.75" customHeight="1">
      <c r="A1075" s="187" t="s">
        <v>1811</v>
      </c>
      <c r="B1075" s="188" t="s">
        <v>1807</v>
      </c>
      <c r="C1075" s="2" t="s">
        <v>609</v>
      </c>
    </row>
    <row r="1076" spans="1:3" ht="12.75" customHeight="1">
      <c r="A1076" s="187" t="s">
        <v>1812</v>
      </c>
      <c r="B1076" s="188" t="s">
        <v>1807</v>
      </c>
      <c r="C1076" s="2" t="s">
        <v>609</v>
      </c>
    </row>
    <row r="1077" spans="1:3" ht="12.75" customHeight="1">
      <c r="A1077" s="187" t="s">
        <v>1813</v>
      </c>
      <c r="B1077" s="188" t="s">
        <v>1807</v>
      </c>
      <c r="C1077" s="2" t="s">
        <v>609</v>
      </c>
    </row>
    <row r="1078" spans="1:3" ht="12.75" customHeight="1">
      <c r="A1078" s="187" t="s">
        <v>1814</v>
      </c>
      <c r="B1078" s="188" t="s">
        <v>1807</v>
      </c>
      <c r="C1078" s="2" t="s">
        <v>609</v>
      </c>
    </row>
    <row r="1079" spans="1:3" ht="12.75" customHeight="1">
      <c r="A1079" s="187" t="s">
        <v>1815</v>
      </c>
      <c r="B1079" s="188" t="s">
        <v>1807</v>
      </c>
      <c r="C1079" s="2" t="s">
        <v>609</v>
      </c>
    </row>
    <row r="1080" spans="1:3" ht="12.75" customHeight="1">
      <c r="A1080" s="187" t="s">
        <v>50</v>
      </c>
      <c r="B1080" s="188" t="s">
        <v>1807</v>
      </c>
      <c r="C1080" s="2" t="s">
        <v>609</v>
      </c>
    </row>
    <row r="1081" spans="1:3" ht="12.75" customHeight="1">
      <c r="A1081" s="187" t="s">
        <v>1816</v>
      </c>
      <c r="B1081" s="188" t="s">
        <v>1807</v>
      </c>
      <c r="C1081" s="2" t="s">
        <v>609</v>
      </c>
    </row>
    <row r="1082" spans="1:3" ht="12.75" customHeight="1">
      <c r="A1082" s="187" t="s">
        <v>1817</v>
      </c>
      <c r="B1082" s="188" t="s">
        <v>1807</v>
      </c>
      <c r="C1082" s="2" t="s">
        <v>609</v>
      </c>
    </row>
    <row r="1083" spans="1:3" ht="12.75" customHeight="1">
      <c r="A1083" s="187" t="s">
        <v>1818</v>
      </c>
      <c r="B1083" s="188" t="s">
        <v>1807</v>
      </c>
      <c r="C1083" s="2" t="s">
        <v>609</v>
      </c>
    </row>
    <row r="1084" spans="1:3" ht="12.75" customHeight="1">
      <c r="A1084" s="187" t="s">
        <v>1819</v>
      </c>
      <c r="B1084" s="188" t="s">
        <v>1807</v>
      </c>
      <c r="C1084" s="2" t="s">
        <v>609</v>
      </c>
    </row>
    <row r="1085" spans="1:3" ht="12.75" customHeight="1">
      <c r="A1085" s="187" t="s">
        <v>52</v>
      </c>
      <c r="B1085" s="188" t="s">
        <v>1807</v>
      </c>
      <c r="C1085" s="2" t="s">
        <v>609</v>
      </c>
    </row>
    <row r="1086" spans="1:3" ht="12.75" customHeight="1">
      <c r="A1086" s="187" t="s">
        <v>1820</v>
      </c>
      <c r="B1086" s="188" t="s">
        <v>1807</v>
      </c>
      <c r="C1086" s="2" t="s">
        <v>609</v>
      </c>
    </row>
    <row r="1087" spans="1:3" ht="12.75" customHeight="1">
      <c r="A1087" s="187" t="s">
        <v>55</v>
      </c>
      <c r="B1087" s="188" t="s">
        <v>1807</v>
      </c>
      <c r="C1087" s="2" t="s">
        <v>609</v>
      </c>
    </row>
    <row r="1088" spans="1:3" ht="12.75" customHeight="1">
      <c r="A1088" s="187" t="s">
        <v>57</v>
      </c>
      <c r="B1088" s="188" t="s">
        <v>1807</v>
      </c>
      <c r="C1088" s="2" t="s">
        <v>609</v>
      </c>
    </row>
    <row r="1089" spans="1:3" ht="12.75" customHeight="1">
      <c r="A1089" s="187" t="s">
        <v>1821</v>
      </c>
      <c r="B1089" s="188" t="s">
        <v>1821</v>
      </c>
      <c r="C1089" s="2" t="s">
        <v>609</v>
      </c>
    </row>
    <row r="1090" spans="1:3" ht="12.75" customHeight="1">
      <c r="A1090" s="187" t="s">
        <v>1822</v>
      </c>
      <c r="B1090" s="188" t="s">
        <v>1821</v>
      </c>
      <c r="C1090" s="2" t="s">
        <v>609</v>
      </c>
    </row>
    <row r="1091" spans="1:3" ht="12.75" customHeight="1">
      <c r="A1091" s="187" t="s">
        <v>1823</v>
      </c>
      <c r="B1091" s="188" t="s">
        <v>1821</v>
      </c>
      <c r="C1091" s="2" t="s">
        <v>609</v>
      </c>
    </row>
    <row r="1092" spans="1:3" ht="12.75" customHeight="1">
      <c r="A1092" s="187" t="s">
        <v>61</v>
      </c>
      <c r="B1092" s="188" t="s">
        <v>1821</v>
      </c>
      <c r="C1092" s="2" t="s">
        <v>609</v>
      </c>
    </row>
    <row r="1093" spans="1:3" ht="12.75" customHeight="1">
      <c r="A1093" s="187" t="s">
        <v>62</v>
      </c>
      <c r="B1093" s="188" t="s">
        <v>1821</v>
      </c>
      <c r="C1093" s="2" t="s">
        <v>609</v>
      </c>
    </row>
    <row r="1094" spans="1:3" ht="12.75" customHeight="1">
      <c r="A1094" s="187" t="s">
        <v>63</v>
      </c>
      <c r="B1094" s="188" t="s">
        <v>1821</v>
      </c>
      <c r="C1094" s="2" t="s">
        <v>609</v>
      </c>
    </row>
    <row r="1095" spans="1:3" ht="12.75" customHeight="1">
      <c r="A1095" s="187" t="s">
        <v>64</v>
      </c>
      <c r="B1095" s="188" t="s">
        <v>1821</v>
      </c>
      <c r="C1095" s="2" t="s">
        <v>609</v>
      </c>
    </row>
    <row r="1096" spans="1:3" ht="12.75" customHeight="1">
      <c r="A1096" s="187" t="s">
        <v>65</v>
      </c>
      <c r="B1096" s="188" t="s">
        <v>1821</v>
      </c>
      <c r="C1096" s="2" t="s">
        <v>609</v>
      </c>
    </row>
    <row r="1097" spans="1:3" ht="12.75" customHeight="1">
      <c r="A1097" s="187" t="s">
        <v>66</v>
      </c>
      <c r="B1097" s="188" t="s">
        <v>1821</v>
      </c>
      <c r="C1097" s="2" t="s">
        <v>609</v>
      </c>
    </row>
    <row r="1098" spans="1:3" ht="12.75" customHeight="1">
      <c r="A1098" s="187" t="s">
        <v>67</v>
      </c>
      <c r="B1098" s="188" t="s">
        <v>1821</v>
      </c>
      <c r="C1098" s="2" t="s">
        <v>609</v>
      </c>
    </row>
    <row r="1099" spans="1:3" ht="12.75" customHeight="1">
      <c r="A1099" s="187" t="s">
        <v>68</v>
      </c>
      <c r="B1099" s="188" t="s">
        <v>1821</v>
      </c>
      <c r="C1099" s="2" t="s">
        <v>609</v>
      </c>
    </row>
    <row r="1100" spans="1:3" ht="12.75" customHeight="1">
      <c r="A1100" s="187" t="s">
        <v>1824</v>
      </c>
      <c r="B1100" s="188" t="s">
        <v>1821</v>
      </c>
      <c r="C1100" s="2" t="s">
        <v>609</v>
      </c>
    </row>
    <row r="1101" spans="1:3" ht="12.75" customHeight="1">
      <c r="A1101" s="187" t="s">
        <v>77</v>
      </c>
      <c r="B1101" s="188" t="s">
        <v>1821</v>
      </c>
      <c r="C1101" s="2" t="s">
        <v>609</v>
      </c>
    </row>
    <row r="1102" spans="1:3" ht="12.75" customHeight="1">
      <c r="A1102" s="187" t="s">
        <v>79</v>
      </c>
      <c r="B1102" s="188" t="s">
        <v>1821</v>
      </c>
      <c r="C1102" s="2" t="s">
        <v>609</v>
      </c>
    </row>
    <row r="1103" spans="1:3" ht="12.75" customHeight="1">
      <c r="A1103" s="187" t="s">
        <v>81</v>
      </c>
      <c r="B1103" s="188" t="s">
        <v>1821</v>
      </c>
      <c r="C1103" s="2" t="s">
        <v>609</v>
      </c>
    </row>
    <row r="1104" spans="1:3" ht="12.75" customHeight="1">
      <c r="A1104" s="187" t="s">
        <v>1825</v>
      </c>
      <c r="B1104" s="188" t="s">
        <v>1821</v>
      </c>
      <c r="C1104" s="2" t="s">
        <v>609</v>
      </c>
    </row>
    <row r="1105" spans="1:3" ht="12.75" customHeight="1">
      <c r="A1105" s="187" t="s">
        <v>1826</v>
      </c>
      <c r="B1105" s="188" t="s">
        <v>1821</v>
      </c>
      <c r="C1105" s="2" t="s">
        <v>609</v>
      </c>
    </row>
    <row r="1106" spans="1:3" ht="12.75" customHeight="1">
      <c r="A1106" s="187" t="s">
        <v>71</v>
      </c>
      <c r="B1106" s="188" t="s">
        <v>1821</v>
      </c>
      <c r="C1106" s="2" t="s">
        <v>609</v>
      </c>
    </row>
    <row r="1107" spans="1:3" ht="12.75" customHeight="1">
      <c r="A1107" s="187" t="s">
        <v>72</v>
      </c>
      <c r="B1107" s="188" t="s">
        <v>1821</v>
      </c>
      <c r="C1107" s="2" t="s">
        <v>609</v>
      </c>
    </row>
    <row r="1108" spans="1:3" ht="12.75" customHeight="1">
      <c r="A1108" s="187" t="s">
        <v>73</v>
      </c>
      <c r="B1108" s="188" t="s">
        <v>1821</v>
      </c>
      <c r="C1108" s="2" t="s">
        <v>609</v>
      </c>
    </row>
    <row r="1109" spans="1:3" ht="12.75" customHeight="1">
      <c r="A1109" s="187" t="s">
        <v>74</v>
      </c>
      <c r="B1109" s="188" t="s">
        <v>1821</v>
      </c>
      <c r="C1109" s="2" t="s">
        <v>609</v>
      </c>
    </row>
    <row r="1110" spans="1:3" ht="12.75" customHeight="1">
      <c r="A1110" s="187" t="s">
        <v>70</v>
      </c>
      <c r="B1110" s="188" t="s">
        <v>1821</v>
      </c>
      <c r="C1110" s="2" t="s">
        <v>609</v>
      </c>
    </row>
    <row r="1111" spans="1:3" ht="12.75" customHeight="1">
      <c r="A1111" s="187" t="s">
        <v>1827</v>
      </c>
      <c r="B1111" s="188" t="s">
        <v>1821</v>
      </c>
      <c r="C1111" s="2" t="s">
        <v>609</v>
      </c>
    </row>
    <row r="1112" spans="1:3" ht="12.75" customHeight="1">
      <c r="A1112" s="187" t="s">
        <v>78</v>
      </c>
      <c r="B1112" s="188" t="s">
        <v>1821</v>
      </c>
      <c r="C1112" s="2" t="s">
        <v>609</v>
      </c>
    </row>
    <row r="1113" spans="1:3" ht="12.75" customHeight="1">
      <c r="A1113" s="187" t="s">
        <v>80</v>
      </c>
      <c r="B1113" s="188" t="s">
        <v>1821</v>
      </c>
      <c r="C1113" s="2" t="s">
        <v>609</v>
      </c>
    </row>
    <row r="1114" spans="1:3" ht="12.75" customHeight="1">
      <c r="A1114" s="187" t="s">
        <v>82</v>
      </c>
      <c r="B1114" s="188" t="s">
        <v>1821</v>
      </c>
      <c r="C1114" s="2" t="s">
        <v>609</v>
      </c>
    </row>
    <row r="1115" spans="1:3" ht="12.75" customHeight="1">
      <c r="A1115" s="187" t="s">
        <v>1828</v>
      </c>
      <c r="B1115" s="188" t="s">
        <v>1828</v>
      </c>
      <c r="C1115" s="2" t="s">
        <v>609</v>
      </c>
    </row>
    <row r="1116" spans="1:3" ht="12.75" customHeight="1">
      <c r="A1116" s="187" t="s">
        <v>1829</v>
      </c>
      <c r="B1116" s="188" t="s">
        <v>1828</v>
      </c>
      <c r="C1116" s="2" t="s">
        <v>609</v>
      </c>
    </row>
    <row r="1117" spans="1:3" ht="12.75" customHeight="1">
      <c r="A1117" s="187" t="s">
        <v>85</v>
      </c>
      <c r="B1117" s="188" t="s">
        <v>1828</v>
      </c>
      <c r="C1117" s="2" t="s">
        <v>609</v>
      </c>
    </row>
    <row r="1118" spans="1:3" ht="12.75" customHeight="1">
      <c r="A1118" s="187" t="s">
        <v>86</v>
      </c>
      <c r="B1118" s="188" t="s">
        <v>1828</v>
      </c>
      <c r="C1118" s="2" t="s">
        <v>609</v>
      </c>
    </row>
    <row r="1119" spans="1:3" ht="12.75" customHeight="1">
      <c r="A1119" s="187" t="s">
        <v>1830</v>
      </c>
      <c r="B1119" s="188" t="s">
        <v>1830</v>
      </c>
      <c r="C1119" s="2" t="s">
        <v>609</v>
      </c>
    </row>
    <row r="1120" spans="1:3" ht="12.75" customHeight="1">
      <c r="A1120" s="187" t="s">
        <v>89</v>
      </c>
      <c r="B1120" s="188" t="s">
        <v>1830</v>
      </c>
      <c r="C1120" s="2" t="s">
        <v>609</v>
      </c>
    </row>
    <row r="1121" spans="1:3" ht="12.75" customHeight="1">
      <c r="A1121" s="187" t="s">
        <v>1831</v>
      </c>
      <c r="B1121" s="188" t="s">
        <v>1462</v>
      </c>
      <c r="C1121" s="2" t="s">
        <v>609</v>
      </c>
    </row>
    <row r="1122" spans="1:3" ht="12.75" customHeight="1">
      <c r="A1122" s="187" t="s">
        <v>1832</v>
      </c>
      <c r="B1122" s="188" t="s">
        <v>1459</v>
      </c>
      <c r="C1122" s="2" t="s">
        <v>609</v>
      </c>
    </row>
    <row r="1123" spans="1:3" ht="12.75" customHeight="1">
      <c r="A1123" s="187" t="s">
        <v>1833</v>
      </c>
      <c r="B1123" s="188" t="s">
        <v>1462</v>
      </c>
      <c r="C1123" s="2" t="s">
        <v>609</v>
      </c>
    </row>
    <row r="1124" spans="1:3" ht="12.75" customHeight="1">
      <c r="A1124" s="187" t="s">
        <v>1834</v>
      </c>
      <c r="B1124" s="188" t="s">
        <v>1835</v>
      </c>
      <c r="C1124" s="2" t="s">
        <v>609</v>
      </c>
    </row>
    <row r="1125" spans="1:3" ht="12.75" customHeight="1">
      <c r="A1125" s="187" t="s">
        <v>24</v>
      </c>
      <c r="B1125" s="188" t="s">
        <v>1835</v>
      </c>
      <c r="C1125" s="2" t="s">
        <v>609</v>
      </c>
    </row>
    <row r="1126" spans="1:3" ht="12.75" customHeight="1">
      <c r="A1126" s="187" t="s">
        <v>1836</v>
      </c>
      <c r="B1126" s="188" t="s">
        <v>1835</v>
      </c>
      <c r="C1126" s="2" t="s">
        <v>609</v>
      </c>
    </row>
    <row r="1127" spans="1:3" ht="12.75" customHeight="1">
      <c r="A1127" s="187" t="s">
        <v>1355</v>
      </c>
      <c r="B1127" s="188" t="s">
        <v>1835</v>
      </c>
      <c r="C1127" s="2" t="s">
        <v>609</v>
      </c>
    </row>
    <row r="1128" spans="1:3" ht="12.75" customHeight="1">
      <c r="A1128" s="187" t="s">
        <v>1837</v>
      </c>
      <c r="B1128" s="188" t="s">
        <v>1838</v>
      </c>
      <c r="C1128" s="2" t="s">
        <v>609</v>
      </c>
    </row>
    <row r="1129" spans="1:3" ht="12.75" customHeight="1">
      <c r="A1129" s="187" t="s">
        <v>1839</v>
      </c>
      <c r="B1129" s="188" t="s">
        <v>1838</v>
      </c>
      <c r="C1129" s="2" t="s">
        <v>609</v>
      </c>
    </row>
    <row r="1130" spans="1:3" ht="12.75" customHeight="1">
      <c r="A1130" s="187" t="s">
        <v>1840</v>
      </c>
      <c r="B1130" s="188" t="s">
        <v>1841</v>
      </c>
      <c r="C1130" s="2" t="s">
        <v>609</v>
      </c>
    </row>
    <row r="1131" spans="1:3" ht="12.75" customHeight="1">
      <c r="A1131" s="187" t="s">
        <v>1842</v>
      </c>
      <c r="B1131" s="188" t="s">
        <v>1841</v>
      </c>
      <c r="C1131" s="2" t="s">
        <v>609</v>
      </c>
    </row>
    <row r="1132" spans="1:3" ht="12.75" customHeight="1">
      <c r="A1132" s="187" t="s">
        <v>1843</v>
      </c>
      <c r="B1132" s="188" t="s">
        <v>1459</v>
      </c>
      <c r="C1132" s="2" t="s">
        <v>609</v>
      </c>
    </row>
    <row r="1133" spans="1:3" ht="12.75" customHeight="1">
      <c r="A1133" s="187" t="s">
        <v>1844</v>
      </c>
      <c r="B1133" s="188" t="s">
        <v>1845</v>
      </c>
      <c r="C1133" s="2" t="s">
        <v>609</v>
      </c>
    </row>
    <row r="1134" spans="1:3" ht="12.75" customHeight="1">
      <c r="A1134" s="187" t="s">
        <v>25</v>
      </c>
      <c r="B1134" s="188" t="s">
        <v>1845</v>
      </c>
      <c r="C1134" s="2" t="s">
        <v>609</v>
      </c>
    </row>
    <row r="1135" spans="1:3" ht="12.75" customHeight="1">
      <c r="A1135" s="187" t="s">
        <v>1846</v>
      </c>
      <c r="B1135" s="188" t="s">
        <v>1845</v>
      </c>
      <c r="C1135" s="2" t="s">
        <v>609</v>
      </c>
    </row>
    <row r="1136" spans="1:3" ht="12.75" customHeight="1">
      <c r="A1136" s="187" t="s">
        <v>1847</v>
      </c>
      <c r="B1136" s="188" t="s">
        <v>1845</v>
      </c>
      <c r="C1136" s="2" t="s">
        <v>609</v>
      </c>
    </row>
    <row r="1137" spans="1:3" ht="12.75" customHeight="1">
      <c r="A1137" s="187" t="s">
        <v>1356</v>
      </c>
      <c r="B1137" s="188" t="s">
        <v>1845</v>
      </c>
      <c r="C1137" s="2" t="s">
        <v>609</v>
      </c>
    </row>
    <row r="1138" spans="1:3" ht="12.75" customHeight="1">
      <c r="A1138" s="187" t="s">
        <v>1848</v>
      </c>
      <c r="B1138" s="188" t="s">
        <v>1845</v>
      </c>
      <c r="C1138" s="2" t="s">
        <v>609</v>
      </c>
    </row>
    <row r="1139" spans="1:3" ht="12.75" customHeight="1">
      <c r="A1139" s="187" t="s">
        <v>1357</v>
      </c>
      <c r="B1139" s="188" t="s">
        <v>1845</v>
      </c>
      <c r="C1139" s="2" t="s">
        <v>609</v>
      </c>
    </row>
    <row r="1140" spans="1:3" ht="12.75" customHeight="1">
      <c r="A1140" s="187" t="s">
        <v>1358</v>
      </c>
      <c r="B1140" s="188" t="s">
        <v>1845</v>
      </c>
      <c r="C1140" s="2" t="s">
        <v>609</v>
      </c>
    </row>
    <row r="1141" spans="1:3" ht="12.75" customHeight="1">
      <c r="A1141" s="187" t="s">
        <v>1849</v>
      </c>
      <c r="B1141" s="188" t="s">
        <v>1845</v>
      </c>
      <c r="C1141" s="2" t="s">
        <v>609</v>
      </c>
    </row>
    <row r="1142" spans="1:3" ht="12.75" customHeight="1">
      <c r="A1142" s="187" t="s">
        <v>1359</v>
      </c>
      <c r="B1142" s="188" t="s">
        <v>1845</v>
      </c>
      <c r="C1142" s="2" t="s">
        <v>609</v>
      </c>
    </row>
    <row r="1143" spans="1:3" ht="12.75" customHeight="1">
      <c r="A1143" s="187" t="s">
        <v>1850</v>
      </c>
      <c r="B1143" s="188" t="s">
        <v>1845</v>
      </c>
      <c r="C1143" s="2" t="s">
        <v>609</v>
      </c>
    </row>
    <row r="1144" spans="1:3" ht="12.75" customHeight="1">
      <c r="A1144" s="187" t="s">
        <v>1360</v>
      </c>
      <c r="B1144" s="188" t="s">
        <v>1845</v>
      </c>
      <c r="C1144" s="2" t="s">
        <v>609</v>
      </c>
    </row>
    <row r="1145" spans="1:3" ht="12.75" customHeight="1">
      <c r="A1145" s="187" t="s">
        <v>1361</v>
      </c>
      <c r="B1145" s="188" t="s">
        <v>1845</v>
      </c>
      <c r="C1145" s="2" t="s">
        <v>609</v>
      </c>
    </row>
    <row r="1146" spans="1:3" ht="12.75" customHeight="1">
      <c r="A1146" s="187" t="s">
        <v>1362</v>
      </c>
      <c r="B1146" s="188" t="s">
        <v>1845</v>
      </c>
      <c r="C1146" s="2" t="s">
        <v>609</v>
      </c>
    </row>
    <row r="1147" spans="1:3" ht="12.75" customHeight="1">
      <c r="A1147" s="187" t="s">
        <v>1363</v>
      </c>
      <c r="B1147" s="188" t="s">
        <v>1845</v>
      </c>
      <c r="C1147" s="2" t="s">
        <v>609</v>
      </c>
    </row>
    <row r="1148" spans="1:3" ht="12.75" customHeight="1">
      <c r="A1148" s="187" t="s">
        <v>1364</v>
      </c>
      <c r="B1148" s="188" t="s">
        <v>1845</v>
      </c>
      <c r="C1148" s="2" t="s">
        <v>609</v>
      </c>
    </row>
    <row r="1149" spans="1:3" ht="12.75" customHeight="1">
      <c r="A1149" s="187" t="s">
        <v>1365</v>
      </c>
      <c r="B1149" s="188" t="s">
        <v>1845</v>
      </c>
      <c r="C1149" s="2" t="s">
        <v>609</v>
      </c>
    </row>
    <row r="1150" spans="1:3" ht="12.75" customHeight="1">
      <c r="A1150" s="187" t="s">
        <v>1851</v>
      </c>
      <c r="B1150" s="188" t="s">
        <v>1845</v>
      </c>
      <c r="C1150" s="2" t="s">
        <v>609</v>
      </c>
    </row>
    <row r="1151" spans="1:3" ht="12.75" customHeight="1">
      <c r="A1151" s="187" t="s">
        <v>1852</v>
      </c>
      <c r="B1151" s="188" t="s">
        <v>1853</v>
      </c>
      <c r="C1151" s="2" t="s">
        <v>609</v>
      </c>
    </row>
    <row r="1152" spans="1:3" ht="12.75" customHeight="1">
      <c r="A1152" s="187" t="s">
        <v>331</v>
      </c>
      <c r="B1152" s="188" t="s">
        <v>1853</v>
      </c>
      <c r="C1152" s="2" t="s">
        <v>609</v>
      </c>
    </row>
    <row r="1153" spans="1:3" ht="12.75" customHeight="1">
      <c r="A1153" s="187" t="s">
        <v>1854</v>
      </c>
      <c r="B1153" s="188" t="s">
        <v>1462</v>
      </c>
      <c r="C1153" s="2" t="s">
        <v>609</v>
      </c>
    </row>
    <row r="1154" spans="1:3" ht="12.75" customHeight="1">
      <c r="A1154" s="187" t="s">
        <v>1855</v>
      </c>
      <c r="B1154" s="188" t="s">
        <v>1845</v>
      </c>
      <c r="C1154" s="2" t="s">
        <v>609</v>
      </c>
    </row>
    <row r="1155" spans="1:3" ht="12.75" customHeight="1">
      <c r="A1155" s="187" t="s">
        <v>1856</v>
      </c>
      <c r="B1155" s="188" t="s">
        <v>1845</v>
      </c>
      <c r="C1155" s="2" t="s">
        <v>609</v>
      </c>
    </row>
    <row r="1156" spans="1:3" ht="12.75" customHeight="1">
      <c r="A1156" s="187" t="s">
        <v>1857</v>
      </c>
      <c r="B1156" s="188" t="s">
        <v>1459</v>
      </c>
      <c r="C1156" s="2" t="s">
        <v>609</v>
      </c>
    </row>
    <row r="1157" spans="1:3" ht="12.75" customHeight="1">
      <c r="A1157" s="187" t="s">
        <v>1858</v>
      </c>
      <c r="B1157" s="188" t="s">
        <v>1845</v>
      </c>
      <c r="C1157" s="2" t="s">
        <v>609</v>
      </c>
    </row>
    <row r="1158" spans="1:3" ht="12.75" customHeight="1">
      <c r="A1158" s="187" t="s">
        <v>1859</v>
      </c>
      <c r="B1158" s="188" t="s">
        <v>1845</v>
      </c>
      <c r="C1158" s="2" t="s">
        <v>609</v>
      </c>
    </row>
    <row r="1159" spans="1:3" ht="12.6" customHeight="1">
      <c r="A1159" s="187" t="s">
        <v>1860</v>
      </c>
      <c r="B1159" s="188" t="s">
        <v>1845</v>
      </c>
      <c r="C1159" s="2" t="s">
        <v>609</v>
      </c>
    </row>
    <row r="1160" spans="1:3" ht="12.75" customHeight="1">
      <c r="A1160" s="187" t="s">
        <v>1861</v>
      </c>
      <c r="B1160" s="188" t="s">
        <v>1462</v>
      </c>
      <c r="C1160" s="2" t="s">
        <v>666</v>
      </c>
    </row>
    <row r="1161" spans="1:3" ht="12.75" customHeight="1">
      <c r="A1161" s="187" t="s">
        <v>1862</v>
      </c>
      <c r="B1161" s="188" t="s">
        <v>1459</v>
      </c>
      <c r="C1161" s="2" t="s">
        <v>666</v>
      </c>
    </row>
    <row r="1162" spans="1:3" ht="12.75" customHeight="1">
      <c r="A1162" s="187" t="s">
        <v>1863</v>
      </c>
      <c r="B1162" s="188" t="s">
        <v>1459</v>
      </c>
      <c r="C1162" s="2" t="s">
        <v>666</v>
      </c>
    </row>
    <row r="1163" spans="1:3" ht="12.75" customHeight="1">
      <c r="A1163" s="187" t="s">
        <v>1864</v>
      </c>
      <c r="B1163" s="188" t="s">
        <v>1459</v>
      </c>
      <c r="C1163" s="2" t="s">
        <v>666</v>
      </c>
    </row>
    <row r="1164" spans="1:3" ht="12.75" customHeight="1">
      <c r="A1164" s="187" t="s">
        <v>1865</v>
      </c>
      <c r="B1164" s="188" t="s">
        <v>1462</v>
      </c>
      <c r="C1164" s="2" t="s">
        <v>666</v>
      </c>
    </row>
    <row r="1165" spans="1:3" ht="12.75" customHeight="1">
      <c r="A1165" s="187" t="s">
        <v>1866</v>
      </c>
      <c r="B1165" s="188" t="s">
        <v>1462</v>
      </c>
      <c r="C1165" s="2" t="s">
        <v>666</v>
      </c>
    </row>
    <row r="1166" spans="1:3" ht="12.75" customHeight="1">
      <c r="A1166" s="187" t="s">
        <v>1867</v>
      </c>
      <c r="B1166" s="188" t="s">
        <v>1462</v>
      </c>
      <c r="C1166" s="2" t="s">
        <v>666</v>
      </c>
    </row>
    <row r="1167" spans="1:3" ht="12.75" customHeight="1">
      <c r="A1167" s="187" t="s">
        <v>1868</v>
      </c>
      <c r="B1167" s="188" t="s">
        <v>1462</v>
      </c>
      <c r="C1167" s="2" t="s">
        <v>666</v>
      </c>
    </row>
    <row r="1168" spans="1:3" ht="12.75" customHeight="1">
      <c r="A1168" s="187" t="s">
        <v>1869</v>
      </c>
      <c r="B1168" s="188" t="s">
        <v>1462</v>
      </c>
      <c r="C1168" s="2" t="s">
        <v>666</v>
      </c>
    </row>
    <row r="1169" spans="1:3" ht="12.75" customHeight="1">
      <c r="A1169" s="187" t="s">
        <v>100</v>
      </c>
      <c r="B1169" s="188" t="s">
        <v>658</v>
      </c>
      <c r="C1169" s="2" t="s">
        <v>666</v>
      </c>
    </row>
    <row r="1170" spans="1:3" ht="12.75" customHeight="1">
      <c r="A1170" s="187" t="s">
        <v>1870</v>
      </c>
      <c r="B1170" s="188" t="s">
        <v>1462</v>
      </c>
      <c r="C1170" s="2" t="s">
        <v>666</v>
      </c>
    </row>
    <row r="1171" spans="1:3" ht="12.75" customHeight="1">
      <c r="A1171" s="187" t="s">
        <v>174</v>
      </c>
      <c r="B1171" s="188" t="s">
        <v>172</v>
      </c>
      <c r="C1171" s="2" t="s">
        <v>666</v>
      </c>
    </row>
    <row r="1172" spans="1:3" ht="12.75" customHeight="1">
      <c r="A1172" s="187" t="s">
        <v>1871</v>
      </c>
      <c r="B1172" s="188" t="s">
        <v>1462</v>
      </c>
      <c r="C1172" s="2" t="s">
        <v>666</v>
      </c>
    </row>
    <row r="1173" spans="1:3" ht="12.75" customHeight="1">
      <c r="A1173" s="187" t="s">
        <v>172</v>
      </c>
      <c r="B1173" s="188" t="s">
        <v>172</v>
      </c>
      <c r="C1173" s="2" t="s">
        <v>666</v>
      </c>
    </row>
    <row r="1174" spans="1:3" ht="12.75" customHeight="1">
      <c r="A1174" s="187" t="s">
        <v>1872</v>
      </c>
      <c r="B1174" s="188" t="s">
        <v>1459</v>
      </c>
      <c r="C1174" s="2" t="s">
        <v>666</v>
      </c>
    </row>
    <row r="1175" spans="1:3" ht="12.75" customHeight="1">
      <c r="A1175" s="187" t="s">
        <v>1873</v>
      </c>
      <c r="B1175" s="188" t="s">
        <v>658</v>
      </c>
      <c r="C1175" s="2" t="s">
        <v>666</v>
      </c>
    </row>
    <row r="1176" spans="1:3" ht="12.75" customHeight="1">
      <c r="A1176" s="187" t="s">
        <v>658</v>
      </c>
      <c r="B1176" s="188" t="s">
        <v>658</v>
      </c>
      <c r="C1176" s="2" t="s">
        <v>666</v>
      </c>
    </row>
    <row r="1177" spans="1:3" ht="12.75" customHeight="1">
      <c r="A1177" s="187" t="s">
        <v>1874</v>
      </c>
      <c r="B1177" s="188" t="s">
        <v>1874</v>
      </c>
      <c r="C1177" s="2" t="s">
        <v>666</v>
      </c>
    </row>
    <row r="1178" spans="1:3" ht="12.75" customHeight="1">
      <c r="A1178" s="187" t="s">
        <v>175</v>
      </c>
      <c r="B1178" s="188" t="s">
        <v>175</v>
      </c>
      <c r="C1178" s="2" t="s">
        <v>666</v>
      </c>
    </row>
    <row r="1179" spans="1:3" ht="12.75" customHeight="1">
      <c r="A1179" s="187" t="s">
        <v>1875</v>
      </c>
      <c r="B1179" s="188" t="s">
        <v>1875</v>
      </c>
      <c r="C1179" s="2" t="s">
        <v>666</v>
      </c>
    </row>
    <row r="1180" spans="1:3" ht="12.75" customHeight="1">
      <c r="A1180" s="187" t="s">
        <v>1876</v>
      </c>
      <c r="B1180" s="188" t="s">
        <v>1877</v>
      </c>
      <c r="C1180" s="2" t="s">
        <v>666</v>
      </c>
    </row>
    <row r="1181" spans="1:3" ht="12.75" customHeight="1">
      <c r="A1181" s="187" t="s">
        <v>659</v>
      </c>
      <c r="B1181" s="188" t="s">
        <v>1877</v>
      </c>
      <c r="C1181" s="2" t="s">
        <v>666</v>
      </c>
    </row>
    <row r="1182" spans="1:3" ht="12.75" customHeight="1">
      <c r="A1182" s="187" t="s">
        <v>1878</v>
      </c>
      <c r="B1182" s="188" t="s">
        <v>1459</v>
      </c>
      <c r="C1182" s="2" t="s">
        <v>666</v>
      </c>
    </row>
    <row r="1183" spans="1:3" ht="12.75" customHeight="1">
      <c r="A1183" s="187" t="s">
        <v>1879</v>
      </c>
      <c r="B1183" s="188" t="s">
        <v>1462</v>
      </c>
      <c r="C1183" s="2" t="s">
        <v>666</v>
      </c>
    </row>
    <row r="1184" spans="1:3" ht="12.75" customHeight="1">
      <c r="A1184" s="187" t="s">
        <v>1880</v>
      </c>
      <c r="B1184" s="188" t="s">
        <v>1459</v>
      </c>
      <c r="C1184" s="2" t="s">
        <v>666</v>
      </c>
    </row>
    <row r="1185" spans="1:3" ht="12.75" customHeight="1">
      <c r="A1185" s="187" t="s">
        <v>165</v>
      </c>
      <c r="B1185" s="188" t="s">
        <v>1881</v>
      </c>
      <c r="C1185" s="2" t="s">
        <v>666</v>
      </c>
    </row>
    <row r="1186" spans="1:3" ht="12.75" customHeight="1">
      <c r="A1186" s="187" t="s">
        <v>166</v>
      </c>
      <c r="B1186" s="188" t="s">
        <v>1882</v>
      </c>
      <c r="C1186" s="2" t="s">
        <v>666</v>
      </c>
    </row>
    <row r="1187" spans="1:3" ht="12.75" customHeight="1">
      <c r="A1187" s="187" t="s">
        <v>1883</v>
      </c>
      <c r="B1187" s="188" t="s">
        <v>1883</v>
      </c>
      <c r="C1187" s="2" t="s">
        <v>666</v>
      </c>
    </row>
    <row r="1188" spans="1:3" ht="12.75" customHeight="1">
      <c r="A1188" s="187" t="s">
        <v>168</v>
      </c>
      <c r="B1188" s="188" t="s">
        <v>1883</v>
      </c>
      <c r="C1188" s="2" t="s">
        <v>666</v>
      </c>
    </row>
    <row r="1189" spans="1:3" ht="12.75" customHeight="1">
      <c r="A1189" s="187" t="s">
        <v>169</v>
      </c>
      <c r="B1189" s="188" t="s">
        <v>1883</v>
      </c>
      <c r="C1189" s="2" t="s">
        <v>666</v>
      </c>
    </row>
    <row r="1190" spans="1:3" ht="12.75" customHeight="1">
      <c r="A1190" s="187" t="s">
        <v>170</v>
      </c>
      <c r="B1190" s="188" t="s">
        <v>1459</v>
      </c>
      <c r="C1190" s="2" t="s">
        <v>666</v>
      </c>
    </row>
    <row r="1191" spans="1:3" ht="12.75" customHeight="1">
      <c r="A1191" s="187" t="s">
        <v>105</v>
      </c>
      <c r="B1191" s="188" t="s">
        <v>658</v>
      </c>
      <c r="C1191" s="2" t="s">
        <v>666</v>
      </c>
    </row>
    <row r="1192" spans="1:3" ht="12.75" customHeight="1">
      <c r="A1192" s="187" t="s">
        <v>129</v>
      </c>
      <c r="B1192" s="188" t="s">
        <v>658</v>
      </c>
      <c r="C1192" s="2" t="s">
        <v>666</v>
      </c>
    </row>
    <row r="1193" spans="1:3" ht="12.75" customHeight="1">
      <c r="A1193" s="187" t="s">
        <v>387</v>
      </c>
      <c r="B1193" s="188" t="s">
        <v>658</v>
      </c>
      <c r="C1193" s="2" t="s">
        <v>666</v>
      </c>
    </row>
    <row r="1194" spans="1:3" ht="12.75" customHeight="1">
      <c r="A1194" s="187" t="s">
        <v>390</v>
      </c>
      <c r="B1194" s="188" t="s">
        <v>658</v>
      </c>
      <c r="C1194" s="2" t="s">
        <v>666</v>
      </c>
    </row>
    <row r="1195" spans="1:3" ht="12.75" customHeight="1">
      <c r="A1195" s="187" t="s">
        <v>1884</v>
      </c>
      <c r="B1195" s="188" t="s">
        <v>658</v>
      </c>
      <c r="C1195" s="2" t="s">
        <v>666</v>
      </c>
    </row>
    <row r="1196" spans="1:3" ht="12.75" customHeight="1">
      <c r="A1196" s="187" t="s">
        <v>1885</v>
      </c>
      <c r="B1196" s="188" t="s">
        <v>1459</v>
      </c>
      <c r="C1196" s="2" t="s">
        <v>666</v>
      </c>
    </row>
    <row r="1197" spans="1:3" ht="12.75" customHeight="1">
      <c r="A1197" s="187" t="s">
        <v>1886</v>
      </c>
      <c r="B1197" s="188" t="s">
        <v>1459</v>
      </c>
      <c r="C1197" s="2" t="s">
        <v>666</v>
      </c>
    </row>
    <row r="1198" spans="1:3" ht="12.75" customHeight="1">
      <c r="A1198" s="187" t="s">
        <v>116</v>
      </c>
      <c r="B1198" s="188" t="s">
        <v>658</v>
      </c>
      <c r="C1198" s="2" t="s">
        <v>666</v>
      </c>
    </row>
    <row r="1199" spans="1:3" ht="12.75" customHeight="1">
      <c r="A1199" s="187" t="s">
        <v>107</v>
      </c>
      <c r="B1199" s="188" t="s">
        <v>658</v>
      </c>
      <c r="C1199" s="2" t="s">
        <v>666</v>
      </c>
    </row>
    <row r="1200" spans="1:3" ht="12.75" customHeight="1">
      <c r="A1200" s="187" t="s">
        <v>353</v>
      </c>
      <c r="B1200" s="188" t="s">
        <v>658</v>
      </c>
      <c r="C1200" s="2" t="s">
        <v>666</v>
      </c>
    </row>
    <row r="1201" spans="1:3" ht="12.75" customHeight="1">
      <c r="A1201" s="187" t="s">
        <v>375</v>
      </c>
      <c r="B1201" s="188" t="s">
        <v>658</v>
      </c>
      <c r="C1201" s="2" t="s">
        <v>666</v>
      </c>
    </row>
    <row r="1202" spans="1:3" ht="12.75" customHeight="1">
      <c r="A1202" s="187" t="s">
        <v>376</v>
      </c>
      <c r="B1202" s="188" t="s">
        <v>658</v>
      </c>
      <c r="C1202" s="2" t="s">
        <v>666</v>
      </c>
    </row>
    <row r="1203" spans="1:3" ht="12.75" customHeight="1">
      <c r="A1203" s="187" t="s">
        <v>337</v>
      </c>
      <c r="B1203" s="188" t="s">
        <v>658</v>
      </c>
      <c r="C1203" s="2" t="s">
        <v>666</v>
      </c>
    </row>
    <row r="1204" spans="1:3" ht="12.75" customHeight="1">
      <c r="A1204" s="187" t="s">
        <v>338</v>
      </c>
      <c r="B1204" s="188" t="s">
        <v>658</v>
      </c>
      <c r="C1204" s="2" t="s">
        <v>666</v>
      </c>
    </row>
    <row r="1205" spans="1:3" ht="12.75" customHeight="1">
      <c r="A1205" s="187" t="s">
        <v>340</v>
      </c>
      <c r="B1205" s="188" t="s">
        <v>658</v>
      </c>
      <c r="C1205" s="2" t="s">
        <v>666</v>
      </c>
    </row>
    <row r="1206" spans="1:3" ht="12.75" customHeight="1">
      <c r="A1206" s="187" t="s">
        <v>1887</v>
      </c>
      <c r="B1206" s="188" t="s">
        <v>1459</v>
      </c>
      <c r="C1206" s="2" t="s">
        <v>666</v>
      </c>
    </row>
    <row r="1207" spans="1:3" ht="12.75" customHeight="1">
      <c r="A1207" s="187" t="s">
        <v>144</v>
      </c>
      <c r="B1207" s="188" t="s">
        <v>1874</v>
      </c>
      <c r="C1207" s="2" t="s">
        <v>666</v>
      </c>
    </row>
    <row r="1208" spans="1:3" ht="12.75" customHeight="1">
      <c r="A1208" s="187" t="s">
        <v>145</v>
      </c>
      <c r="B1208" s="188" t="s">
        <v>1874</v>
      </c>
      <c r="C1208" s="2" t="s">
        <v>666</v>
      </c>
    </row>
    <row r="1209" spans="1:3" ht="12.75" customHeight="1">
      <c r="A1209" s="187" t="s">
        <v>137</v>
      </c>
      <c r="B1209" s="188" t="s">
        <v>1874</v>
      </c>
      <c r="C1209" s="2" t="s">
        <v>666</v>
      </c>
    </row>
    <row r="1210" spans="1:3" ht="12.75" customHeight="1">
      <c r="A1210" s="187" t="s">
        <v>1888</v>
      </c>
      <c r="B1210" s="188" t="s">
        <v>1459</v>
      </c>
      <c r="C1210" s="2" t="s">
        <v>666</v>
      </c>
    </row>
    <row r="1211" spans="1:3" ht="12.75" customHeight="1">
      <c r="A1211" s="187" t="s">
        <v>150</v>
      </c>
      <c r="B1211" s="188" t="s">
        <v>1874</v>
      </c>
      <c r="C1211" s="2" t="s">
        <v>666</v>
      </c>
    </row>
    <row r="1212" spans="1:3" ht="12.75" customHeight="1">
      <c r="A1212" s="187" t="s">
        <v>151</v>
      </c>
      <c r="B1212" s="188" t="s">
        <v>1874</v>
      </c>
      <c r="C1212" s="2" t="s">
        <v>666</v>
      </c>
    </row>
    <row r="1213" spans="1:3" ht="12.75" customHeight="1">
      <c r="A1213" s="187" t="s">
        <v>139</v>
      </c>
      <c r="B1213" s="188" t="s">
        <v>1874</v>
      </c>
      <c r="C1213" s="2" t="s">
        <v>666</v>
      </c>
    </row>
    <row r="1214" spans="1:3" ht="12.75" customHeight="1">
      <c r="A1214" s="187" t="s">
        <v>1889</v>
      </c>
      <c r="B1214" s="188" t="s">
        <v>1459</v>
      </c>
      <c r="C1214" s="2" t="s">
        <v>666</v>
      </c>
    </row>
    <row r="1215" spans="1:3" ht="12.75" customHeight="1">
      <c r="A1215" s="187" t="s">
        <v>146</v>
      </c>
      <c r="B1215" s="188" t="s">
        <v>1874</v>
      </c>
      <c r="C1215" s="2" t="s">
        <v>666</v>
      </c>
    </row>
    <row r="1216" spans="1:3" ht="12.75" customHeight="1">
      <c r="A1216" s="187" t="s">
        <v>109</v>
      </c>
      <c r="B1216" s="188" t="s">
        <v>658</v>
      </c>
      <c r="C1216" s="2" t="s">
        <v>666</v>
      </c>
    </row>
    <row r="1217" spans="1:3" ht="12.75" customHeight="1">
      <c r="A1217" s="187" t="s">
        <v>98</v>
      </c>
      <c r="B1217" s="188" t="s">
        <v>658</v>
      </c>
      <c r="C1217" s="2" t="s">
        <v>666</v>
      </c>
    </row>
    <row r="1218" spans="1:3" ht="12.75" customHeight="1">
      <c r="A1218" s="187" t="s">
        <v>1890</v>
      </c>
      <c r="B1218" s="188" t="s">
        <v>1459</v>
      </c>
      <c r="C1218" s="2" t="s">
        <v>666</v>
      </c>
    </row>
    <row r="1219" spans="1:3" ht="12.75" customHeight="1">
      <c r="A1219" s="187" t="s">
        <v>160</v>
      </c>
      <c r="B1219" s="188" t="s">
        <v>1874</v>
      </c>
      <c r="C1219" s="2" t="s">
        <v>666</v>
      </c>
    </row>
    <row r="1220" spans="1:3" ht="12.75" customHeight="1">
      <c r="A1220" s="187" t="s">
        <v>142</v>
      </c>
      <c r="B1220" s="188" t="s">
        <v>1874</v>
      </c>
      <c r="C1220" s="2" t="s">
        <v>666</v>
      </c>
    </row>
    <row r="1221" spans="1:3" ht="12.75" customHeight="1">
      <c r="A1221" s="187" t="s">
        <v>1891</v>
      </c>
      <c r="B1221" s="188" t="s">
        <v>1459</v>
      </c>
      <c r="C1221" s="2" t="s">
        <v>666</v>
      </c>
    </row>
    <row r="1222" spans="1:3" ht="12.75" customHeight="1">
      <c r="A1222" s="187" t="s">
        <v>114</v>
      </c>
      <c r="B1222" s="188" t="s">
        <v>658</v>
      </c>
      <c r="C1222" s="2" t="s">
        <v>666</v>
      </c>
    </row>
    <row r="1223" spans="1:3" ht="12.75" customHeight="1">
      <c r="A1223" s="187" t="s">
        <v>123</v>
      </c>
      <c r="B1223" s="188" t="s">
        <v>658</v>
      </c>
      <c r="C1223" s="2" t="s">
        <v>666</v>
      </c>
    </row>
    <row r="1224" spans="1:3" ht="12.75" customHeight="1">
      <c r="A1224" s="187" t="s">
        <v>127</v>
      </c>
      <c r="B1224" s="188" t="s">
        <v>658</v>
      </c>
      <c r="C1224" s="2" t="s">
        <v>666</v>
      </c>
    </row>
    <row r="1225" spans="1:3" ht="12.75" customHeight="1">
      <c r="A1225" s="187" t="s">
        <v>131</v>
      </c>
      <c r="B1225" s="188" t="s">
        <v>658</v>
      </c>
      <c r="C1225" s="2" t="s">
        <v>666</v>
      </c>
    </row>
    <row r="1226" spans="1:3" ht="12.75" customHeight="1">
      <c r="A1226" s="187" t="s">
        <v>132</v>
      </c>
      <c r="B1226" s="188" t="s">
        <v>658</v>
      </c>
      <c r="C1226" s="2" t="s">
        <v>666</v>
      </c>
    </row>
    <row r="1227" spans="1:3" ht="12.75" customHeight="1">
      <c r="A1227" s="187" t="s">
        <v>110</v>
      </c>
      <c r="B1227" s="188" t="s">
        <v>658</v>
      </c>
      <c r="C1227" s="2" t="s">
        <v>666</v>
      </c>
    </row>
    <row r="1228" spans="1:3" ht="12.75" customHeight="1">
      <c r="A1228" s="187" t="s">
        <v>673</v>
      </c>
      <c r="B1228" s="188" t="s">
        <v>1462</v>
      </c>
      <c r="C1228" s="2" t="s">
        <v>666</v>
      </c>
    </row>
    <row r="1229" spans="1:3" ht="12.75" customHeight="1">
      <c r="A1229" s="187" t="s">
        <v>133</v>
      </c>
      <c r="B1229" s="188" t="s">
        <v>658</v>
      </c>
      <c r="C1229" s="2" t="s">
        <v>666</v>
      </c>
    </row>
    <row r="1230" spans="1:3" ht="12.75" customHeight="1">
      <c r="A1230" s="187" t="s">
        <v>1892</v>
      </c>
      <c r="B1230" s="188" t="s">
        <v>1462</v>
      </c>
      <c r="C1230" s="2" t="s">
        <v>666</v>
      </c>
    </row>
    <row r="1231" spans="1:3" ht="12.75" customHeight="1">
      <c r="A1231" s="187" t="s">
        <v>1893</v>
      </c>
      <c r="B1231" s="188" t="s">
        <v>1462</v>
      </c>
      <c r="C1231" s="2" t="s">
        <v>666</v>
      </c>
    </row>
    <row r="1232" spans="1:3" ht="12.75" customHeight="1">
      <c r="A1232" s="187" t="s">
        <v>1894</v>
      </c>
      <c r="B1232" s="188" t="s">
        <v>1459</v>
      </c>
      <c r="C1232" s="2" t="s">
        <v>666</v>
      </c>
    </row>
    <row r="1233" spans="1:3" ht="12.75" customHeight="1">
      <c r="A1233" s="187" t="s">
        <v>1895</v>
      </c>
      <c r="B1233" s="188" t="s">
        <v>1462</v>
      </c>
      <c r="C1233" s="2" t="s">
        <v>666</v>
      </c>
    </row>
    <row r="1234" spans="1:3" ht="12.75" customHeight="1">
      <c r="A1234" s="187" t="s">
        <v>1896</v>
      </c>
      <c r="B1234" s="188" t="s">
        <v>1459</v>
      </c>
      <c r="C1234" s="2" t="s">
        <v>666</v>
      </c>
    </row>
    <row r="1235" spans="1:3" ht="12.75" customHeight="1">
      <c r="A1235" s="187" t="s">
        <v>176</v>
      </c>
      <c r="B1235" s="188" t="s">
        <v>176</v>
      </c>
      <c r="C1235" s="2" t="s">
        <v>666</v>
      </c>
    </row>
    <row r="1236" spans="1:3" ht="12.75" customHeight="1">
      <c r="A1236" s="187" t="s">
        <v>178</v>
      </c>
      <c r="B1236" s="188" t="s">
        <v>176</v>
      </c>
      <c r="C1236" s="2" t="s">
        <v>666</v>
      </c>
    </row>
    <row r="1237" spans="1:3" ht="12.75" customHeight="1">
      <c r="A1237" s="187" t="s">
        <v>1897</v>
      </c>
      <c r="B1237" s="188" t="s">
        <v>176</v>
      </c>
      <c r="C1237" s="2" t="s">
        <v>666</v>
      </c>
    </row>
    <row r="1238" spans="1:3" ht="12.75" customHeight="1">
      <c r="A1238" s="187" t="s">
        <v>179</v>
      </c>
      <c r="B1238" s="188" t="s">
        <v>180</v>
      </c>
      <c r="C1238" s="2" t="s">
        <v>666</v>
      </c>
    </row>
    <row r="1239" spans="1:3" ht="12.75" customHeight="1">
      <c r="A1239" s="187" t="s">
        <v>180</v>
      </c>
      <c r="B1239" s="188" t="s">
        <v>180</v>
      </c>
      <c r="C1239" s="2" t="s">
        <v>666</v>
      </c>
    </row>
    <row r="1240" spans="1:3" ht="12.75" customHeight="1">
      <c r="A1240" s="187" t="s">
        <v>182</v>
      </c>
      <c r="B1240" s="188" t="s">
        <v>180</v>
      </c>
      <c r="C1240" s="2" t="s">
        <v>666</v>
      </c>
    </row>
    <row r="1241" spans="1:3" ht="12.75" customHeight="1">
      <c r="A1241" s="187" t="s">
        <v>183</v>
      </c>
      <c r="B1241" s="188" t="s">
        <v>176</v>
      </c>
      <c r="C1241" s="2" t="s">
        <v>666</v>
      </c>
    </row>
    <row r="1242" spans="1:3" ht="12.75" customHeight="1">
      <c r="A1242" s="187" t="s">
        <v>124</v>
      </c>
      <c r="B1242" s="188" t="s">
        <v>658</v>
      </c>
      <c r="C1242" s="2" t="s">
        <v>666</v>
      </c>
    </row>
    <row r="1243" spans="1:3" ht="12.75" customHeight="1">
      <c r="A1243" s="187" t="s">
        <v>385</v>
      </c>
      <c r="B1243" s="188" t="s">
        <v>658</v>
      </c>
      <c r="C1243" s="2" t="s">
        <v>666</v>
      </c>
    </row>
    <row r="1244" spans="1:3" ht="12.75" customHeight="1">
      <c r="A1244" s="187" t="s">
        <v>384</v>
      </c>
      <c r="B1244" s="188" t="s">
        <v>658</v>
      </c>
      <c r="C1244" s="2" t="s">
        <v>666</v>
      </c>
    </row>
    <row r="1245" spans="1:3" ht="12.75" customHeight="1">
      <c r="A1245" s="187" t="s">
        <v>335</v>
      </c>
      <c r="B1245" s="188" t="s">
        <v>658</v>
      </c>
      <c r="C1245" s="2" t="s">
        <v>666</v>
      </c>
    </row>
    <row r="1246" spans="1:3" ht="12.75" customHeight="1">
      <c r="A1246" s="187" t="s">
        <v>336</v>
      </c>
      <c r="B1246" s="188" t="s">
        <v>658</v>
      </c>
      <c r="C1246" s="2" t="s">
        <v>666</v>
      </c>
    </row>
    <row r="1247" spans="1:3" ht="12.75" customHeight="1">
      <c r="A1247" s="187" t="s">
        <v>339</v>
      </c>
      <c r="B1247" s="188" t="s">
        <v>658</v>
      </c>
      <c r="C1247" s="2" t="s">
        <v>666</v>
      </c>
    </row>
    <row r="1248" spans="1:3" ht="12.75" customHeight="1">
      <c r="A1248" s="187" t="s">
        <v>1898</v>
      </c>
      <c r="B1248" s="188" t="s">
        <v>658</v>
      </c>
      <c r="C1248" s="2" t="s">
        <v>666</v>
      </c>
    </row>
    <row r="1249" spans="1:3" ht="12.75" customHeight="1">
      <c r="A1249" s="187" t="s">
        <v>348</v>
      </c>
      <c r="B1249" s="188" t="s">
        <v>658</v>
      </c>
      <c r="C1249" s="2" t="s">
        <v>666</v>
      </c>
    </row>
    <row r="1250" spans="1:3" ht="12.75" customHeight="1">
      <c r="A1250" s="187" t="s">
        <v>349</v>
      </c>
      <c r="B1250" s="188" t="s">
        <v>658</v>
      </c>
      <c r="C1250" s="2" t="s">
        <v>666</v>
      </c>
    </row>
    <row r="1251" spans="1:3" ht="12.75" customHeight="1">
      <c r="A1251" s="187" t="s">
        <v>1899</v>
      </c>
      <c r="B1251" s="188" t="s">
        <v>658</v>
      </c>
      <c r="C1251" s="2" t="s">
        <v>666</v>
      </c>
    </row>
    <row r="1252" spans="1:3" ht="12.75" customHeight="1">
      <c r="A1252" s="187" t="s">
        <v>1900</v>
      </c>
      <c r="B1252" s="188" t="s">
        <v>658</v>
      </c>
      <c r="C1252" s="2" t="s">
        <v>666</v>
      </c>
    </row>
    <row r="1253" spans="1:3" ht="12.75" customHeight="1">
      <c r="A1253" s="187" t="s">
        <v>369</v>
      </c>
      <c r="B1253" s="188" t="s">
        <v>658</v>
      </c>
      <c r="C1253" s="2" t="s">
        <v>666</v>
      </c>
    </row>
    <row r="1254" spans="1:3" ht="12.75" customHeight="1">
      <c r="A1254" s="187" t="s">
        <v>370</v>
      </c>
      <c r="B1254" s="188" t="s">
        <v>658</v>
      </c>
      <c r="C1254" s="2" t="s">
        <v>666</v>
      </c>
    </row>
    <row r="1255" spans="1:3" ht="12.75" customHeight="1">
      <c r="A1255" s="187" t="s">
        <v>379</v>
      </c>
      <c r="B1255" s="188" t="s">
        <v>658</v>
      </c>
      <c r="C1255" s="2" t="s">
        <v>666</v>
      </c>
    </row>
    <row r="1256" spans="1:3" ht="12.75" customHeight="1">
      <c r="A1256" s="187" t="s">
        <v>383</v>
      </c>
      <c r="B1256" s="188" t="s">
        <v>658</v>
      </c>
      <c r="C1256" s="2" t="s">
        <v>666</v>
      </c>
    </row>
    <row r="1257" spans="1:3" ht="12.75" customHeight="1">
      <c r="A1257" s="187" t="s">
        <v>386</v>
      </c>
      <c r="B1257" s="188" t="s">
        <v>658</v>
      </c>
      <c r="C1257" s="2" t="s">
        <v>666</v>
      </c>
    </row>
    <row r="1258" spans="1:3" ht="12.75" customHeight="1">
      <c r="A1258" s="187" t="s">
        <v>394</v>
      </c>
      <c r="B1258" s="188" t="s">
        <v>658</v>
      </c>
      <c r="C1258" s="2" t="s">
        <v>666</v>
      </c>
    </row>
    <row r="1259" spans="1:3" ht="12.75" customHeight="1">
      <c r="A1259" s="187" t="s">
        <v>1901</v>
      </c>
      <c r="B1259" s="188" t="s">
        <v>658</v>
      </c>
      <c r="C1259" s="2" t="s">
        <v>666</v>
      </c>
    </row>
    <row r="1260" spans="1:3" ht="12.75" customHeight="1">
      <c r="A1260" s="187" t="s">
        <v>359</v>
      </c>
      <c r="B1260" s="188" t="s">
        <v>658</v>
      </c>
      <c r="C1260" s="2" t="s">
        <v>666</v>
      </c>
    </row>
    <row r="1261" spans="1:3" ht="12.75" customHeight="1">
      <c r="A1261" s="187" t="s">
        <v>1902</v>
      </c>
      <c r="B1261" s="188" t="s">
        <v>658</v>
      </c>
      <c r="C1261" s="2" t="s">
        <v>666</v>
      </c>
    </row>
    <row r="1262" spans="1:3" ht="12.75" customHeight="1">
      <c r="A1262" s="187" t="s">
        <v>1903</v>
      </c>
      <c r="B1262" s="188" t="s">
        <v>658</v>
      </c>
      <c r="C1262" s="2" t="s">
        <v>666</v>
      </c>
    </row>
    <row r="1263" spans="1:3" ht="12.75" customHeight="1">
      <c r="A1263" s="187" t="s">
        <v>378</v>
      </c>
      <c r="B1263" s="188" t="s">
        <v>658</v>
      </c>
      <c r="C1263" s="2" t="s">
        <v>666</v>
      </c>
    </row>
    <row r="1264" spans="1:3" ht="12.75" customHeight="1">
      <c r="A1264" s="187" t="s">
        <v>1904</v>
      </c>
      <c r="B1264" s="188" t="s">
        <v>658</v>
      </c>
      <c r="C1264" s="2" t="s">
        <v>666</v>
      </c>
    </row>
    <row r="1265" spans="1:3" ht="12.75" customHeight="1">
      <c r="A1265" s="187" t="s">
        <v>333</v>
      </c>
      <c r="B1265" s="188" t="s">
        <v>658</v>
      </c>
      <c r="C1265" s="2" t="s">
        <v>666</v>
      </c>
    </row>
    <row r="1266" spans="1:3" ht="12.75" customHeight="1">
      <c r="A1266" s="187" t="s">
        <v>363</v>
      </c>
      <c r="B1266" s="188" t="s">
        <v>658</v>
      </c>
      <c r="C1266" s="2" t="s">
        <v>666</v>
      </c>
    </row>
    <row r="1267" spans="1:3" ht="12.75" customHeight="1">
      <c r="A1267" s="187" t="s">
        <v>99</v>
      </c>
      <c r="B1267" s="188" t="s">
        <v>658</v>
      </c>
      <c r="C1267" s="2" t="s">
        <v>666</v>
      </c>
    </row>
    <row r="1268" spans="1:3" ht="12.75" customHeight="1">
      <c r="A1268" s="187" t="s">
        <v>1905</v>
      </c>
      <c r="B1268" s="188" t="s">
        <v>1462</v>
      </c>
      <c r="C1268" s="2" t="s">
        <v>666</v>
      </c>
    </row>
    <row r="1269" spans="1:3" ht="12.75" customHeight="1">
      <c r="A1269" s="187" t="s">
        <v>1906</v>
      </c>
      <c r="B1269" s="188" t="s">
        <v>1462</v>
      </c>
      <c r="C1269" s="2" t="s">
        <v>666</v>
      </c>
    </row>
    <row r="1270" spans="1:3" ht="12.75" customHeight="1">
      <c r="A1270" s="187" t="s">
        <v>122</v>
      </c>
      <c r="B1270" s="188" t="s">
        <v>658</v>
      </c>
      <c r="C1270" s="2" t="s">
        <v>666</v>
      </c>
    </row>
    <row r="1271" spans="1:3" ht="12.75" customHeight="1">
      <c r="A1271" s="187" t="s">
        <v>1907</v>
      </c>
      <c r="B1271" s="188" t="s">
        <v>1462</v>
      </c>
      <c r="C1271" s="2" t="s">
        <v>666</v>
      </c>
    </row>
    <row r="1272" spans="1:3" ht="12.75" customHeight="1">
      <c r="A1272" s="187" t="s">
        <v>1908</v>
      </c>
      <c r="B1272" s="188" t="s">
        <v>1462</v>
      </c>
      <c r="C1272" s="2" t="s">
        <v>666</v>
      </c>
    </row>
    <row r="1273" spans="1:3" ht="12.75" customHeight="1">
      <c r="A1273" s="187" t="s">
        <v>1909</v>
      </c>
      <c r="B1273" s="188" t="s">
        <v>1459</v>
      </c>
      <c r="C1273" s="2" t="s">
        <v>666</v>
      </c>
    </row>
    <row r="1274" spans="1:3" ht="12.75" customHeight="1">
      <c r="A1274" s="187" t="s">
        <v>111</v>
      </c>
      <c r="B1274" s="188" t="s">
        <v>658</v>
      </c>
      <c r="C1274" s="2" t="s">
        <v>666</v>
      </c>
    </row>
    <row r="1275" spans="1:3" ht="12.75" customHeight="1">
      <c r="A1275" s="187" t="s">
        <v>334</v>
      </c>
      <c r="B1275" s="188" t="s">
        <v>658</v>
      </c>
      <c r="C1275" s="2" t="s">
        <v>666</v>
      </c>
    </row>
    <row r="1276" spans="1:3" ht="12.75" customHeight="1">
      <c r="A1276" s="187" t="s">
        <v>368</v>
      </c>
      <c r="B1276" s="188" t="s">
        <v>658</v>
      </c>
      <c r="C1276" s="2" t="s">
        <v>666</v>
      </c>
    </row>
    <row r="1277" spans="1:3" ht="12.75" customHeight="1">
      <c r="A1277" s="187" t="s">
        <v>367</v>
      </c>
      <c r="B1277" s="188" t="s">
        <v>658</v>
      </c>
      <c r="C1277" s="2" t="s">
        <v>666</v>
      </c>
    </row>
    <row r="1278" spans="1:3" ht="12.75" customHeight="1">
      <c r="A1278" s="187" t="s">
        <v>362</v>
      </c>
      <c r="B1278" s="188" t="s">
        <v>658</v>
      </c>
      <c r="C1278" s="2" t="s">
        <v>666</v>
      </c>
    </row>
    <row r="1279" spans="1:3" ht="12.75" customHeight="1">
      <c r="A1279" s="187" t="s">
        <v>355</v>
      </c>
      <c r="B1279" s="188" t="s">
        <v>658</v>
      </c>
      <c r="C1279" s="2" t="s">
        <v>666</v>
      </c>
    </row>
    <row r="1280" spans="1:3" ht="12.75" customHeight="1">
      <c r="A1280" s="187" t="s">
        <v>30</v>
      </c>
      <c r="B1280" s="188" t="s">
        <v>658</v>
      </c>
      <c r="C1280" s="2" t="s">
        <v>666</v>
      </c>
    </row>
    <row r="1281" spans="1:3" ht="12.75" customHeight="1">
      <c r="A1281" s="187" t="s">
        <v>341</v>
      </c>
      <c r="B1281" s="188" t="s">
        <v>658</v>
      </c>
      <c r="C1281" s="2" t="s">
        <v>666</v>
      </c>
    </row>
    <row r="1282" spans="1:3" ht="12.75" customHeight="1">
      <c r="A1282" s="187" t="s">
        <v>345</v>
      </c>
      <c r="B1282" s="188" t="s">
        <v>658</v>
      </c>
      <c r="C1282" s="2" t="s">
        <v>666</v>
      </c>
    </row>
    <row r="1283" spans="1:3" ht="12.75" customHeight="1">
      <c r="A1283" s="187" t="s">
        <v>1910</v>
      </c>
      <c r="B1283" s="188" t="s">
        <v>658</v>
      </c>
      <c r="C1283" s="2" t="s">
        <v>666</v>
      </c>
    </row>
    <row r="1284" spans="1:3" ht="12.75" customHeight="1">
      <c r="A1284" s="187" t="s">
        <v>372</v>
      </c>
      <c r="B1284" s="188" t="s">
        <v>658</v>
      </c>
      <c r="C1284" s="2" t="s">
        <v>666</v>
      </c>
    </row>
    <row r="1285" spans="1:3" ht="12.75" customHeight="1">
      <c r="A1285" s="187" t="s">
        <v>389</v>
      </c>
      <c r="B1285" s="188" t="s">
        <v>658</v>
      </c>
      <c r="C1285" s="2" t="s">
        <v>666</v>
      </c>
    </row>
    <row r="1286" spans="1:3" ht="12.75" customHeight="1">
      <c r="A1286" s="187" t="s">
        <v>382</v>
      </c>
      <c r="B1286" s="188" t="s">
        <v>658</v>
      </c>
      <c r="C1286" s="2" t="s">
        <v>666</v>
      </c>
    </row>
    <row r="1287" spans="1:3" ht="12.75" customHeight="1">
      <c r="A1287" s="187" t="s">
        <v>365</v>
      </c>
      <c r="B1287" s="188" t="s">
        <v>658</v>
      </c>
      <c r="C1287" s="2" t="s">
        <v>666</v>
      </c>
    </row>
    <row r="1288" spans="1:3" ht="12.75" customHeight="1">
      <c r="A1288" s="187" t="s">
        <v>364</v>
      </c>
      <c r="B1288" s="188" t="s">
        <v>658</v>
      </c>
      <c r="C1288" s="2" t="s">
        <v>666</v>
      </c>
    </row>
    <row r="1289" spans="1:3" ht="12.75" customHeight="1">
      <c r="A1289" s="187" t="s">
        <v>374</v>
      </c>
      <c r="B1289" s="188" t="s">
        <v>658</v>
      </c>
      <c r="C1289" s="2" t="s">
        <v>666</v>
      </c>
    </row>
    <row r="1290" spans="1:3" ht="12.75" customHeight="1">
      <c r="A1290" s="187" t="s">
        <v>371</v>
      </c>
      <c r="B1290" s="188" t="s">
        <v>658</v>
      </c>
      <c r="C1290" s="2" t="s">
        <v>666</v>
      </c>
    </row>
    <row r="1291" spans="1:3" ht="12.75" customHeight="1">
      <c r="A1291" s="187" t="s">
        <v>381</v>
      </c>
      <c r="B1291" s="188" t="s">
        <v>658</v>
      </c>
      <c r="C1291" s="2" t="s">
        <v>666</v>
      </c>
    </row>
    <row r="1292" spans="1:3" ht="12.75" customHeight="1">
      <c r="A1292" s="187" t="s">
        <v>392</v>
      </c>
      <c r="B1292" s="188" t="s">
        <v>658</v>
      </c>
      <c r="C1292" s="2" t="s">
        <v>666</v>
      </c>
    </row>
    <row r="1293" spans="1:3" ht="12.75" customHeight="1">
      <c r="A1293" s="187" t="s">
        <v>388</v>
      </c>
      <c r="B1293" s="188" t="s">
        <v>658</v>
      </c>
      <c r="C1293" s="2" t="s">
        <v>666</v>
      </c>
    </row>
    <row r="1294" spans="1:3" ht="12.75" customHeight="1">
      <c r="A1294" s="187" t="s">
        <v>356</v>
      </c>
      <c r="B1294" s="188" t="s">
        <v>658</v>
      </c>
      <c r="C1294" s="2" t="s">
        <v>666</v>
      </c>
    </row>
    <row r="1295" spans="1:3" ht="12.75" customHeight="1">
      <c r="A1295" s="187" t="s">
        <v>164</v>
      </c>
      <c r="B1295" s="188" t="s">
        <v>1874</v>
      </c>
      <c r="C1295" s="2" t="s">
        <v>666</v>
      </c>
    </row>
    <row r="1296" spans="1:3" ht="12.75" customHeight="1">
      <c r="A1296" s="187" t="s">
        <v>1911</v>
      </c>
      <c r="B1296" s="188" t="s">
        <v>1462</v>
      </c>
      <c r="C1296" s="2" t="s">
        <v>666</v>
      </c>
    </row>
    <row r="1297" spans="1:3" ht="12.75" customHeight="1">
      <c r="A1297" s="187" t="s">
        <v>140</v>
      </c>
      <c r="B1297" s="188" t="s">
        <v>1874</v>
      </c>
      <c r="C1297" s="2" t="s">
        <v>666</v>
      </c>
    </row>
    <row r="1298" spans="1:3" ht="12.75" customHeight="1">
      <c r="A1298" s="187" t="s">
        <v>152</v>
      </c>
      <c r="B1298" s="188" t="s">
        <v>1874</v>
      </c>
      <c r="C1298" s="2" t="s">
        <v>666</v>
      </c>
    </row>
    <row r="1299" spans="1:3" ht="12.75" customHeight="1">
      <c r="A1299" s="187" t="s">
        <v>153</v>
      </c>
      <c r="B1299" s="188" t="s">
        <v>1874</v>
      </c>
      <c r="C1299" s="2" t="s">
        <v>666</v>
      </c>
    </row>
    <row r="1300" spans="1:3" ht="12.75" customHeight="1">
      <c r="A1300" s="187" t="s">
        <v>1912</v>
      </c>
      <c r="B1300" s="188" t="s">
        <v>1462</v>
      </c>
      <c r="C1300" s="2" t="s">
        <v>666</v>
      </c>
    </row>
    <row r="1301" spans="1:3" ht="12.75" customHeight="1">
      <c r="A1301" s="187" t="s">
        <v>154</v>
      </c>
      <c r="B1301" s="188" t="s">
        <v>1874</v>
      </c>
      <c r="C1301" s="2" t="s">
        <v>666</v>
      </c>
    </row>
    <row r="1302" spans="1:3" ht="12.75" customHeight="1">
      <c r="A1302" s="187" t="s">
        <v>155</v>
      </c>
      <c r="B1302" s="188" t="s">
        <v>1874</v>
      </c>
      <c r="C1302" s="2" t="s">
        <v>666</v>
      </c>
    </row>
    <row r="1303" spans="1:3" ht="12.75" customHeight="1">
      <c r="A1303" s="187" t="s">
        <v>156</v>
      </c>
      <c r="B1303" s="188" t="s">
        <v>1874</v>
      </c>
      <c r="C1303" s="2" t="s">
        <v>666</v>
      </c>
    </row>
    <row r="1304" spans="1:3" ht="12.75" customHeight="1">
      <c r="A1304" s="187" t="s">
        <v>157</v>
      </c>
      <c r="B1304" s="188" t="s">
        <v>1874</v>
      </c>
      <c r="C1304" s="2" t="s">
        <v>666</v>
      </c>
    </row>
    <row r="1305" spans="1:3" ht="12.75" customHeight="1">
      <c r="A1305" s="187" t="s">
        <v>158</v>
      </c>
      <c r="B1305" s="188" t="s">
        <v>1874</v>
      </c>
      <c r="C1305" s="2" t="s">
        <v>666</v>
      </c>
    </row>
    <row r="1306" spans="1:3" ht="12.75" customHeight="1">
      <c r="A1306" s="187" t="s">
        <v>159</v>
      </c>
      <c r="B1306" s="188" t="s">
        <v>1874</v>
      </c>
      <c r="C1306" s="2" t="s">
        <v>666</v>
      </c>
    </row>
    <row r="1307" spans="1:3" ht="12.75" customHeight="1">
      <c r="A1307" s="187" t="s">
        <v>161</v>
      </c>
      <c r="B1307" s="188" t="s">
        <v>1874</v>
      </c>
      <c r="C1307" s="2" t="s">
        <v>666</v>
      </c>
    </row>
    <row r="1308" spans="1:3" ht="12.75" customHeight="1">
      <c r="A1308" s="187" t="s">
        <v>141</v>
      </c>
      <c r="B1308" s="188" t="s">
        <v>1874</v>
      </c>
      <c r="C1308" s="2" t="s">
        <v>666</v>
      </c>
    </row>
    <row r="1309" spans="1:3" ht="12.75" customHeight="1">
      <c r="A1309" s="187" t="s">
        <v>1913</v>
      </c>
      <c r="B1309" s="188" t="s">
        <v>1462</v>
      </c>
      <c r="C1309" s="2" t="s">
        <v>666</v>
      </c>
    </row>
    <row r="1310" spans="1:3" ht="12.75" customHeight="1">
      <c r="A1310" s="187" t="s">
        <v>162</v>
      </c>
      <c r="B1310" s="188" t="s">
        <v>1874</v>
      </c>
      <c r="C1310" s="2" t="s">
        <v>666</v>
      </c>
    </row>
    <row r="1311" spans="1:3" ht="12.75" customHeight="1">
      <c r="A1311" s="187" t="s">
        <v>143</v>
      </c>
      <c r="B1311" s="188" t="s">
        <v>1874</v>
      </c>
      <c r="C1311" s="2" t="s">
        <v>666</v>
      </c>
    </row>
    <row r="1312" spans="1:3" ht="12.75" customHeight="1">
      <c r="A1312" s="187" t="s">
        <v>163</v>
      </c>
      <c r="B1312" s="188" t="s">
        <v>1874</v>
      </c>
      <c r="C1312" s="2" t="s">
        <v>666</v>
      </c>
    </row>
    <row r="1313" spans="1:3" ht="12.75" customHeight="1">
      <c r="A1313" s="187" t="s">
        <v>1914</v>
      </c>
      <c r="B1313" s="188" t="s">
        <v>1462</v>
      </c>
      <c r="C1313" s="2" t="s">
        <v>666</v>
      </c>
    </row>
    <row r="1314" spans="1:3" ht="12.75" customHeight="1">
      <c r="A1314" s="187" t="s">
        <v>117</v>
      </c>
      <c r="B1314" s="188" t="s">
        <v>658</v>
      </c>
      <c r="C1314" s="2" t="s">
        <v>666</v>
      </c>
    </row>
    <row r="1315" spans="1:3" ht="12.75" customHeight="1">
      <c r="A1315" s="187" t="s">
        <v>118</v>
      </c>
      <c r="B1315" s="188" t="s">
        <v>658</v>
      </c>
      <c r="C1315" s="2" t="s">
        <v>666</v>
      </c>
    </row>
    <row r="1316" spans="1:3" ht="12.75" customHeight="1">
      <c r="A1316" s="187" t="s">
        <v>93</v>
      </c>
      <c r="B1316" s="188" t="s">
        <v>658</v>
      </c>
      <c r="C1316" s="2" t="s">
        <v>666</v>
      </c>
    </row>
    <row r="1317" spans="1:3" ht="12.75" customHeight="1">
      <c r="A1317" s="187" t="s">
        <v>115</v>
      </c>
      <c r="B1317" s="188" t="s">
        <v>658</v>
      </c>
      <c r="C1317" s="2" t="s">
        <v>666</v>
      </c>
    </row>
    <row r="1318" spans="1:3" ht="12.75" customHeight="1">
      <c r="A1318" s="187" t="s">
        <v>1915</v>
      </c>
      <c r="B1318" s="188" t="s">
        <v>1874</v>
      </c>
      <c r="C1318" s="2" t="s">
        <v>666</v>
      </c>
    </row>
    <row r="1319" spans="1:3" ht="12.75" customHeight="1">
      <c r="A1319" s="187" t="s">
        <v>656</v>
      </c>
      <c r="B1319" s="188" t="s">
        <v>1874</v>
      </c>
      <c r="C1319" s="2" t="s">
        <v>666</v>
      </c>
    </row>
    <row r="1320" spans="1:3" ht="12.75" customHeight="1">
      <c r="A1320" s="187" t="s">
        <v>657</v>
      </c>
      <c r="B1320" s="188" t="s">
        <v>1874</v>
      </c>
      <c r="C1320" s="2" t="s">
        <v>666</v>
      </c>
    </row>
    <row r="1321" spans="1:3" ht="12.75" customHeight="1">
      <c r="A1321" s="187" t="s">
        <v>1916</v>
      </c>
      <c r="B1321" s="188" t="s">
        <v>1874</v>
      </c>
      <c r="C1321" s="2" t="s">
        <v>666</v>
      </c>
    </row>
    <row r="1322" spans="1:3" ht="12.75" customHeight="1">
      <c r="A1322" s="187" t="s">
        <v>674</v>
      </c>
      <c r="B1322" s="188" t="s">
        <v>1462</v>
      </c>
      <c r="C1322" s="2" t="s">
        <v>666</v>
      </c>
    </row>
    <row r="1323" spans="1:3" ht="12.75" customHeight="1">
      <c r="A1323" s="187" t="s">
        <v>1917</v>
      </c>
      <c r="B1323" s="188" t="s">
        <v>1462</v>
      </c>
      <c r="C1323" s="2" t="s">
        <v>666</v>
      </c>
    </row>
    <row r="1324" spans="1:3" ht="12.75" customHeight="1">
      <c r="A1324" s="187" t="s">
        <v>1918</v>
      </c>
      <c r="B1324" s="188" t="s">
        <v>658</v>
      </c>
      <c r="C1324" s="2" t="s">
        <v>666</v>
      </c>
    </row>
    <row r="1325" spans="1:3" ht="12.75" customHeight="1">
      <c r="A1325" s="187" t="s">
        <v>343</v>
      </c>
      <c r="B1325" s="188" t="s">
        <v>658</v>
      </c>
      <c r="C1325" s="2" t="s">
        <v>666</v>
      </c>
    </row>
    <row r="1326" spans="1:3" ht="12.75" customHeight="1">
      <c r="A1326" s="187" t="s">
        <v>351</v>
      </c>
      <c r="B1326" s="188" t="s">
        <v>658</v>
      </c>
      <c r="C1326" s="2" t="s">
        <v>666</v>
      </c>
    </row>
    <row r="1327" spans="1:3" ht="12.75" customHeight="1">
      <c r="A1327" s="187" t="s">
        <v>1919</v>
      </c>
      <c r="B1327" s="188" t="s">
        <v>658</v>
      </c>
      <c r="C1327" s="2" t="s">
        <v>666</v>
      </c>
    </row>
    <row r="1328" spans="1:3" ht="12.75" customHeight="1">
      <c r="A1328" s="187" t="s">
        <v>1920</v>
      </c>
      <c r="B1328" s="188" t="s">
        <v>658</v>
      </c>
      <c r="C1328" s="2" t="s">
        <v>666</v>
      </c>
    </row>
    <row r="1329" spans="1:3" ht="12.75" customHeight="1">
      <c r="A1329" s="187" t="s">
        <v>354</v>
      </c>
      <c r="B1329" s="188" t="s">
        <v>658</v>
      </c>
      <c r="C1329" s="2" t="s">
        <v>666</v>
      </c>
    </row>
    <row r="1330" spans="1:3" ht="12.75" customHeight="1">
      <c r="A1330" s="187" t="s">
        <v>361</v>
      </c>
      <c r="B1330" s="188" t="s">
        <v>658</v>
      </c>
      <c r="C1330" s="2" t="s">
        <v>666</v>
      </c>
    </row>
    <row r="1331" spans="1:3" ht="12.75" customHeight="1">
      <c r="A1331" s="187" t="s">
        <v>377</v>
      </c>
      <c r="B1331" s="188" t="s">
        <v>658</v>
      </c>
      <c r="C1331" s="2" t="s">
        <v>666</v>
      </c>
    </row>
    <row r="1332" spans="1:3" ht="12.75" customHeight="1">
      <c r="A1332" s="187" t="s">
        <v>342</v>
      </c>
      <c r="B1332" s="188" t="s">
        <v>658</v>
      </c>
      <c r="C1332" s="2" t="s">
        <v>666</v>
      </c>
    </row>
    <row r="1333" spans="1:3" ht="12.75" customHeight="1">
      <c r="A1333" s="187" t="s">
        <v>380</v>
      </c>
      <c r="B1333" s="188" t="s">
        <v>658</v>
      </c>
      <c r="C1333" s="2" t="s">
        <v>666</v>
      </c>
    </row>
    <row r="1334" spans="1:3" ht="12.75" customHeight="1">
      <c r="A1334" s="187" t="s">
        <v>360</v>
      </c>
      <c r="B1334" s="188" t="s">
        <v>658</v>
      </c>
      <c r="C1334" s="2" t="s">
        <v>666</v>
      </c>
    </row>
    <row r="1335" spans="1:3" ht="12.75" customHeight="1">
      <c r="A1335" s="187" t="s">
        <v>675</v>
      </c>
      <c r="B1335" s="188" t="s">
        <v>1462</v>
      </c>
      <c r="C1335" s="2" t="s">
        <v>666</v>
      </c>
    </row>
    <row r="1336" spans="1:3" ht="12.75" customHeight="1">
      <c r="A1336" s="187" t="s">
        <v>1921</v>
      </c>
      <c r="B1336" s="188" t="s">
        <v>1462</v>
      </c>
      <c r="C1336" s="2" t="s">
        <v>666</v>
      </c>
    </row>
    <row r="1337" spans="1:3" ht="12.75" customHeight="1">
      <c r="A1337" s="187" t="s">
        <v>147</v>
      </c>
      <c r="B1337" s="188" t="s">
        <v>1874</v>
      </c>
      <c r="C1337" s="2" t="s">
        <v>666</v>
      </c>
    </row>
    <row r="1338" spans="1:3" ht="12.75" customHeight="1">
      <c r="A1338" s="187" t="s">
        <v>148</v>
      </c>
      <c r="B1338" s="188" t="s">
        <v>1874</v>
      </c>
      <c r="C1338" s="2" t="s">
        <v>666</v>
      </c>
    </row>
    <row r="1339" spans="1:3" ht="12.75" customHeight="1">
      <c r="A1339" s="187" t="s">
        <v>149</v>
      </c>
      <c r="B1339" s="188" t="s">
        <v>1874</v>
      </c>
      <c r="C1339" s="2" t="s">
        <v>666</v>
      </c>
    </row>
    <row r="1340" spans="1:3" ht="12.75" customHeight="1">
      <c r="A1340" s="187" t="s">
        <v>138</v>
      </c>
      <c r="B1340" s="188" t="s">
        <v>1874</v>
      </c>
      <c r="C1340" s="2" t="s">
        <v>666</v>
      </c>
    </row>
    <row r="1341" spans="1:3" ht="12.75" customHeight="1">
      <c r="A1341" s="187" t="s">
        <v>126</v>
      </c>
      <c r="B1341" s="188" t="s">
        <v>658</v>
      </c>
      <c r="C1341" s="2" t="s">
        <v>666</v>
      </c>
    </row>
    <row r="1342" spans="1:3" ht="12.75" customHeight="1">
      <c r="A1342" s="187" t="s">
        <v>120</v>
      </c>
      <c r="B1342" s="188" t="s">
        <v>658</v>
      </c>
      <c r="C1342" s="2" t="s">
        <v>666</v>
      </c>
    </row>
    <row r="1343" spans="1:3" ht="12.75" customHeight="1">
      <c r="A1343" s="187" t="s">
        <v>1922</v>
      </c>
      <c r="B1343" s="188" t="s">
        <v>1459</v>
      </c>
      <c r="C1343" s="2" t="s">
        <v>666</v>
      </c>
    </row>
    <row r="1344" spans="1:3" ht="12.75" customHeight="1">
      <c r="A1344" s="187" t="s">
        <v>672</v>
      </c>
      <c r="B1344" s="188" t="s">
        <v>1462</v>
      </c>
      <c r="C1344" s="2" t="s">
        <v>666</v>
      </c>
    </row>
    <row r="1345" spans="1:3" ht="12.75" customHeight="1">
      <c r="A1345" s="187" t="s">
        <v>95</v>
      </c>
      <c r="B1345" s="188" t="s">
        <v>658</v>
      </c>
      <c r="C1345" s="2" t="s">
        <v>666</v>
      </c>
    </row>
    <row r="1346" spans="1:3" ht="12.75" customHeight="1">
      <c r="A1346" s="187" t="s">
        <v>92</v>
      </c>
      <c r="B1346" s="188" t="s">
        <v>658</v>
      </c>
      <c r="C1346" s="2" t="s">
        <v>666</v>
      </c>
    </row>
    <row r="1347" spans="1:3" ht="12.75" customHeight="1">
      <c r="A1347" s="187" t="s">
        <v>171</v>
      </c>
      <c r="B1347" s="188" t="s">
        <v>171</v>
      </c>
      <c r="C1347" s="2" t="s">
        <v>666</v>
      </c>
    </row>
    <row r="1348" spans="1:3" ht="12.75" customHeight="1">
      <c r="A1348" s="187" t="s">
        <v>101</v>
      </c>
      <c r="B1348" s="188" t="s">
        <v>658</v>
      </c>
      <c r="C1348" s="2" t="s">
        <v>666</v>
      </c>
    </row>
    <row r="1349" spans="1:3" ht="12.75" customHeight="1">
      <c r="A1349" s="187" t="s">
        <v>136</v>
      </c>
      <c r="B1349" s="188" t="s">
        <v>1874</v>
      </c>
      <c r="C1349" s="2" t="s">
        <v>666</v>
      </c>
    </row>
    <row r="1350" spans="1:3" ht="12.75" customHeight="1">
      <c r="A1350" s="187" t="s">
        <v>135</v>
      </c>
      <c r="B1350" s="188" t="s">
        <v>1874</v>
      </c>
      <c r="C1350" s="2" t="s">
        <v>666</v>
      </c>
    </row>
    <row r="1351" spans="1:3" ht="12.75" customHeight="1">
      <c r="A1351" s="187" t="s">
        <v>91</v>
      </c>
      <c r="B1351" s="188" t="s">
        <v>658</v>
      </c>
      <c r="C1351" s="2" t="s">
        <v>666</v>
      </c>
    </row>
    <row r="1352" spans="1:3" ht="12.75" customHeight="1">
      <c r="A1352" s="187" t="s">
        <v>90</v>
      </c>
      <c r="B1352" s="188" t="s">
        <v>658</v>
      </c>
      <c r="C1352" s="2" t="s">
        <v>666</v>
      </c>
    </row>
    <row r="1353" spans="1:3" ht="12.75" customHeight="1">
      <c r="A1353" s="187" t="s">
        <v>102</v>
      </c>
      <c r="B1353" s="188" t="s">
        <v>658</v>
      </c>
      <c r="C1353" s="2" t="s">
        <v>666</v>
      </c>
    </row>
    <row r="1354" spans="1:3" ht="12.75" customHeight="1">
      <c r="A1354" s="187" t="s">
        <v>94</v>
      </c>
      <c r="B1354" s="188" t="s">
        <v>658</v>
      </c>
      <c r="C1354" s="2" t="s">
        <v>666</v>
      </c>
    </row>
    <row r="1355" spans="1:3" ht="12.75" customHeight="1">
      <c r="A1355" s="187" t="s">
        <v>119</v>
      </c>
      <c r="B1355" s="188" t="s">
        <v>658</v>
      </c>
      <c r="C1355" s="2" t="s">
        <v>666</v>
      </c>
    </row>
    <row r="1356" spans="1:3" ht="12.75" customHeight="1">
      <c r="A1356" s="187" t="s">
        <v>128</v>
      </c>
      <c r="B1356" s="188" t="s">
        <v>658</v>
      </c>
      <c r="C1356" s="2" t="s">
        <v>666</v>
      </c>
    </row>
    <row r="1357" spans="1:3" ht="12.75" customHeight="1">
      <c r="A1357" s="187" t="s">
        <v>1923</v>
      </c>
      <c r="B1357" s="188" t="s">
        <v>1459</v>
      </c>
      <c r="C1357" s="2" t="s">
        <v>666</v>
      </c>
    </row>
    <row r="1358" spans="1:3" ht="12.75" customHeight="1">
      <c r="A1358" s="187" t="s">
        <v>1924</v>
      </c>
      <c r="B1358" s="188" t="s">
        <v>1462</v>
      </c>
      <c r="C1358" s="2" t="s">
        <v>666</v>
      </c>
    </row>
    <row r="1359" spans="1:3" ht="12.75" customHeight="1">
      <c r="A1359" s="187" t="s">
        <v>106</v>
      </c>
      <c r="B1359" s="188" t="s">
        <v>658</v>
      </c>
      <c r="C1359" s="2" t="s">
        <v>666</v>
      </c>
    </row>
    <row r="1360" spans="1:3" ht="12.75" customHeight="1">
      <c r="A1360" s="187" t="s">
        <v>104</v>
      </c>
      <c r="B1360" s="188" t="s">
        <v>658</v>
      </c>
      <c r="C1360" s="2" t="s">
        <v>666</v>
      </c>
    </row>
    <row r="1361" spans="1:3" ht="12.75" customHeight="1">
      <c r="A1361" s="187" t="s">
        <v>1925</v>
      </c>
      <c r="B1361" s="188" t="s">
        <v>1462</v>
      </c>
      <c r="C1361" s="2" t="s">
        <v>666</v>
      </c>
    </row>
    <row r="1362" spans="1:3" ht="12.75" customHeight="1">
      <c r="A1362" s="187" t="s">
        <v>1926</v>
      </c>
      <c r="B1362" s="188" t="s">
        <v>1462</v>
      </c>
      <c r="C1362" s="2" t="s">
        <v>666</v>
      </c>
    </row>
    <row r="1363" spans="1:3" ht="12.75" customHeight="1">
      <c r="A1363" s="187" t="s">
        <v>1927</v>
      </c>
      <c r="B1363" s="188" t="s">
        <v>1462</v>
      </c>
      <c r="C1363" s="2" t="s">
        <v>666</v>
      </c>
    </row>
    <row r="1364" spans="1:3" ht="12.75" customHeight="1">
      <c r="A1364" s="187" t="s">
        <v>1928</v>
      </c>
      <c r="B1364" s="188" t="s">
        <v>1459</v>
      </c>
    </row>
    <row r="1365" spans="1:3" ht="12.75" customHeight="1">
      <c r="A1365" s="187" t="s">
        <v>1929</v>
      </c>
      <c r="B1365" s="188" t="s">
        <v>1462</v>
      </c>
      <c r="C1365" s="2" t="s">
        <v>666</v>
      </c>
    </row>
    <row r="1366" spans="1:3" ht="12.6" customHeight="1">
      <c r="A1366" s="187" t="s">
        <v>1930</v>
      </c>
      <c r="B1366" s="188" t="s">
        <v>1462</v>
      </c>
      <c r="C1366" s="2" t="s">
        <v>666</v>
      </c>
    </row>
    <row r="1367" spans="1:3" ht="12.75" customHeight="1">
      <c r="A1367" s="187" t="s">
        <v>1931</v>
      </c>
      <c r="B1367" s="188" t="s">
        <v>1462</v>
      </c>
      <c r="C1367" s="2" t="s">
        <v>666</v>
      </c>
    </row>
    <row r="1368" spans="1:3" ht="12.75" customHeight="1">
      <c r="A1368" s="187" t="s">
        <v>1932</v>
      </c>
      <c r="B1368" s="188" t="s">
        <v>1462</v>
      </c>
      <c r="C1368" s="2" t="s">
        <v>666</v>
      </c>
    </row>
    <row r="1369" spans="1:3" ht="12.75" customHeight="1">
      <c r="A1369" s="187" t="s">
        <v>1933</v>
      </c>
      <c r="B1369" s="188" t="s">
        <v>1934</v>
      </c>
      <c r="C1369" s="2" t="s">
        <v>666</v>
      </c>
    </row>
    <row r="1370" spans="1:3" ht="12.75" customHeight="1">
      <c r="A1370" s="187" t="s">
        <v>1935</v>
      </c>
      <c r="B1370" s="188" t="s">
        <v>1459</v>
      </c>
      <c r="C1370" s="2" t="s">
        <v>666</v>
      </c>
    </row>
    <row r="1371" spans="1:3" ht="12.75" customHeight="1">
      <c r="A1371" s="187" t="s">
        <v>1936</v>
      </c>
      <c r="B1371" s="188" t="s">
        <v>1459</v>
      </c>
      <c r="C1371" s="2" t="s">
        <v>666</v>
      </c>
    </row>
    <row r="1372" spans="1:3" ht="12.75" customHeight="1">
      <c r="A1372" s="187" t="s">
        <v>1937</v>
      </c>
      <c r="B1372" s="188" t="s">
        <v>1459</v>
      </c>
      <c r="C1372" s="2" t="s">
        <v>666</v>
      </c>
    </row>
    <row r="1373" spans="1:3" ht="12.75" customHeight="1">
      <c r="A1373" s="187" t="s">
        <v>1938</v>
      </c>
      <c r="B1373" s="188" t="s">
        <v>1462</v>
      </c>
      <c r="C1373" s="2" t="s">
        <v>666</v>
      </c>
    </row>
    <row r="1374" spans="1:3" ht="12.75" customHeight="1">
      <c r="A1374" s="187" t="s">
        <v>1939</v>
      </c>
      <c r="B1374" s="188" t="s">
        <v>1934</v>
      </c>
      <c r="C1374" s="2" t="s">
        <v>666</v>
      </c>
    </row>
    <row r="1375" spans="1:3" ht="12.75" customHeight="1">
      <c r="A1375" s="187" t="s">
        <v>1940</v>
      </c>
      <c r="B1375" s="188" t="s">
        <v>1941</v>
      </c>
      <c r="C1375" s="2" t="s">
        <v>609</v>
      </c>
    </row>
    <row r="1376" spans="1:3" ht="12.75" customHeight="1">
      <c r="A1376" s="187" t="s">
        <v>1942</v>
      </c>
      <c r="B1376" s="188" t="s">
        <v>1459</v>
      </c>
    </row>
    <row r="1377" spans="1:3" ht="12.75" customHeight="1">
      <c r="A1377" s="187" t="s">
        <v>660</v>
      </c>
      <c r="B1377" s="188" t="s">
        <v>1462</v>
      </c>
      <c r="C1377" s="2" t="s">
        <v>666</v>
      </c>
    </row>
    <row r="1378" spans="1:3" ht="12.75" customHeight="1">
      <c r="A1378" s="187" t="s">
        <v>1943</v>
      </c>
      <c r="B1378" s="188" t="s">
        <v>1462</v>
      </c>
      <c r="C1378" s="2" t="s">
        <v>666</v>
      </c>
    </row>
    <row r="1379" spans="1:3" ht="12.75" customHeight="1">
      <c r="A1379" s="187" t="s">
        <v>1944</v>
      </c>
      <c r="B1379" s="188" t="s">
        <v>1934</v>
      </c>
      <c r="C1379" s="2" t="s">
        <v>666</v>
      </c>
    </row>
    <row r="1380" spans="1:3" ht="12.75" customHeight="1">
      <c r="A1380" s="187" t="s">
        <v>1945</v>
      </c>
      <c r="B1380" s="188" t="s">
        <v>1941</v>
      </c>
      <c r="C1380" s="2" t="s">
        <v>609</v>
      </c>
    </row>
    <row r="1381" spans="1:3" ht="12.75" customHeight="1">
      <c r="A1381" s="187" t="s">
        <v>1946</v>
      </c>
      <c r="B1381" s="188" t="s">
        <v>1941</v>
      </c>
      <c r="C1381" s="2" t="s">
        <v>609</v>
      </c>
    </row>
    <row r="1382" spans="1:3" ht="12.75" customHeight="1">
      <c r="A1382" s="187" t="s">
        <v>1947</v>
      </c>
      <c r="B1382" s="188" t="s">
        <v>1934</v>
      </c>
      <c r="C1382" s="2" t="s">
        <v>666</v>
      </c>
    </row>
    <row r="1383" spans="1:3" ht="12.75" customHeight="1">
      <c r="A1383" s="187" t="s">
        <v>1948</v>
      </c>
      <c r="B1383" s="188" t="s">
        <v>1934</v>
      </c>
      <c r="C1383" s="2" t="s">
        <v>666</v>
      </c>
    </row>
    <row r="1384" spans="1:3" ht="12.75" customHeight="1">
      <c r="A1384" s="187" t="s">
        <v>1949</v>
      </c>
      <c r="B1384" s="188" t="s">
        <v>1459</v>
      </c>
    </row>
    <row r="1385" spans="1:3" ht="12.75" customHeight="1">
      <c r="A1385" s="187" t="s">
        <v>1950</v>
      </c>
      <c r="B1385" s="188" t="s">
        <v>1459</v>
      </c>
    </row>
    <row r="1386" spans="1:3" ht="12.75" customHeight="1">
      <c r="A1386" s="187" t="s">
        <v>1951</v>
      </c>
      <c r="B1386" s="188" t="s">
        <v>1459</v>
      </c>
      <c r="C1386" s="2" t="s">
        <v>609</v>
      </c>
    </row>
    <row r="1387" spans="1:3" ht="12.75" customHeight="1">
      <c r="A1387" s="187" t="s">
        <v>1952</v>
      </c>
      <c r="B1387" s="188" t="s">
        <v>1459</v>
      </c>
      <c r="C1387" s="2" t="s">
        <v>666</v>
      </c>
    </row>
    <row r="1388" spans="1:3" ht="12.75" customHeight="1">
      <c r="A1388" s="187" t="s">
        <v>1953</v>
      </c>
      <c r="B1388" s="188" t="s">
        <v>1459</v>
      </c>
    </row>
    <row r="1389" spans="1:3" ht="12.75" customHeight="1">
      <c r="A1389" s="187" t="s">
        <v>1954</v>
      </c>
      <c r="B1389" s="188" t="s">
        <v>1459</v>
      </c>
      <c r="C1389" s="2" t="s">
        <v>609</v>
      </c>
    </row>
    <row r="1390" spans="1:3" ht="12.75" customHeight="1">
      <c r="A1390" s="187" t="s">
        <v>1955</v>
      </c>
      <c r="B1390" s="188" t="s">
        <v>1459</v>
      </c>
      <c r="C1390" s="2" t="s">
        <v>666</v>
      </c>
    </row>
    <row r="1391" spans="1:3" ht="12.75" customHeight="1">
      <c r="A1391" s="187" t="s">
        <v>1956</v>
      </c>
      <c r="B1391" s="188" t="s">
        <v>1459</v>
      </c>
    </row>
    <row r="1392" spans="1:3" ht="12.75" customHeight="1">
      <c r="A1392" s="187" t="s">
        <v>1957</v>
      </c>
      <c r="B1392" s="188" t="s">
        <v>1459</v>
      </c>
    </row>
    <row r="1393" spans="1:3" ht="12.75" customHeight="1">
      <c r="A1393" s="187" t="s">
        <v>1958</v>
      </c>
      <c r="B1393" s="188" t="s">
        <v>1459</v>
      </c>
      <c r="C1393" s="2" t="s">
        <v>666</v>
      </c>
    </row>
    <row r="1394" spans="1:3" ht="12.75" customHeight="1">
      <c r="A1394" s="187" t="s">
        <v>1959</v>
      </c>
      <c r="B1394" s="188" t="s">
        <v>1960</v>
      </c>
      <c r="C1394" s="2" t="s">
        <v>609</v>
      </c>
    </row>
    <row r="1395" spans="1:3" ht="12.75" customHeight="1">
      <c r="A1395" s="187" t="s">
        <v>1961</v>
      </c>
      <c r="B1395" s="188" t="s">
        <v>1459</v>
      </c>
    </row>
    <row r="1396" spans="1:3" ht="12.75" customHeight="1">
      <c r="A1396" s="187" t="s">
        <v>1962</v>
      </c>
      <c r="B1396" s="188" t="s">
        <v>1963</v>
      </c>
      <c r="C1396" s="2" t="s">
        <v>666</v>
      </c>
    </row>
    <row r="1397" spans="1:3" ht="12.75" customHeight="1">
      <c r="A1397" s="187" t="s">
        <v>1964</v>
      </c>
      <c r="B1397" s="188" t="s">
        <v>1963</v>
      </c>
      <c r="C1397" s="2" t="s">
        <v>666</v>
      </c>
    </row>
    <row r="1398" spans="1:3" ht="12.75" customHeight="1">
      <c r="A1398" s="187" t="s">
        <v>1965</v>
      </c>
      <c r="B1398" s="188" t="s">
        <v>1934</v>
      </c>
      <c r="C1398" s="2" t="s">
        <v>666</v>
      </c>
    </row>
    <row r="1399" spans="1:3" ht="12.75" customHeight="1">
      <c r="A1399" s="187" t="s">
        <v>1966</v>
      </c>
      <c r="B1399" s="188" t="s">
        <v>1960</v>
      </c>
      <c r="C1399" s="2" t="s">
        <v>609</v>
      </c>
    </row>
    <row r="1400" spans="1:3" ht="12.75" customHeight="1">
      <c r="A1400" s="187" t="s">
        <v>651</v>
      </c>
      <c r="B1400" s="188" t="s">
        <v>1960</v>
      </c>
      <c r="C1400" s="2" t="s">
        <v>609</v>
      </c>
    </row>
    <row r="1401" spans="1:3" ht="12.75" customHeight="1">
      <c r="A1401" s="187" t="s">
        <v>1967</v>
      </c>
      <c r="B1401" s="188" t="s">
        <v>1968</v>
      </c>
    </row>
    <row r="1402" spans="1:3" ht="12.75" customHeight="1">
      <c r="A1402" s="187" t="s">
        <v>1968</v>
      </c>
      <c r="B1402" s="188" t="s">
        <v>1968</v>
      </c>
    </row>
    <row r="1403" spans="1:3" ht="12.75" customHeight="1">
      <c r="A1403" s="187" t="s">
        <v>1969</v>
      </c>
      <c r="B1403" s="188" t="s">
        <v>1970</v>
      </c>
    </row>
    <row r="1404" spans="1:3" ht="12.75" customHeight="1">
      <c r="A1404" s="187" t="s">
        <v>1971</v>
      </c>
      <c r="B1404" s="188" t="s">
        <v>1970</v>
      </c>
    </row>
    <row r="1405" spans="1:3" ht="12.75" customHeight="1">
      <c r="A1405" s="187" t="s">
        <v>1972</v>
      </c>
      <c r="B1405" s="188" t="s">
        <v>1973</v>
      </c>
    </row>
    <row r="1406" spans="1:3" ht="12.75" customHeight="1">
      <c r="A1406" s="187" t="s">
        <v>1974</v>
      </c>
      <c r="B1406" s="188" t="s">
        <v>1973</v>
      </c>
    </row>
    <row r="1407" spans="1:3" ht="12.75" customHeight="1">
      <c r="A1407" s="187" t="s">
        <v>1975</v>
      </c>
      <c r="B1407" s="188" t="s">
        <v>1976</v>
      </c>
    </row>
    <row r="1408" spans="1:3" ht="12.75" customHeight="1">
      <c r="A1408" s="187" t="s">
        <v>1977</v>
      </c>
      <c r="B1408" s="188" t="s">
        <v>1976</v>
      </c>
    </row>
    <row r="1409" spans="1:3" ht="12.75" customHeight="1">
      <c r="A1409" s="187" t="s">
        <v>1978</v>
      </c>
      <c r="B1409" s="188" t="s">
        <v>1941</v>
      </c>
      <c r="C1409" s="2" t="s">
        <v>609</v>
      </c>
    </row>
    <row r="1410" spans="1:3" ht="12.75" customHeight="1">
      <c r="A1410" s="187" t="s">
        <v>1979</v>
      </c>
      <c r="B1410" s="188" t="s">
        <v>1941</v>
      </c>
      <c r="C1410" s="2" t="s">
        <v>609</v>
      </c>
    </row>
    <row r="1411" spans="1:3" ht="12.75" customHeight="1">
      <c r="A1411" s="187" t="s">
        <v>1980</v>
      </c>
      <c r="B1411" s="188" t="s">
        <v>1941</v>
      </c>
      <c r="C1411" s="2" t="s">
        <v>609</v>
      </c>
    </row>
    <row r="1412" spans="1:3" ht="12.75" customHeight="1">
      <c r="A1412" s="187" t="s">
        <v>1981</v>
      </c>
      <c r="B1412" s="188" t="s">
        <v>1941</v>
      </c>
      <c r="C1412" s="2" t="s">
        <v>609</v>
      </c>
    </row>
    <row r="1413" spans="1:3" ht="12.75" customHeight="1">
      <c r="A1413" s="187" t="s">
        <v>1982</v>
      </c>
      <c r="B1413" s="188" t="s">
        <v>1941</v>
      </c>
      <c r="C1413" s="2" t="s">
        <v>609</v>
      </c>
    </row>
    <row r="1414" spans="1:3" ht="12.75" customHeight="1">
      <c r="A1414" s="187" t="s">
        <v>1983</v>
      </c>
      <c r="B1414" s="188" t="s">
        <v>1941</v>
      </c>
      <c r="C1414" s="2" t="s">
        <v>609</v>
      </c>
    </row>
    <row r="1415" spans="1:3" ht="12.75" customHeight="1">
      <c r="A1415" s="187" t="s">
        <v>1984</v>
      </c>
      <c r="B1415" s="188" t="s">
        <v>1985</v>
      </c>
      <c r="C1415" s="2" t="s">
        <v>609</v>
      </c>
    </row>
    <row r="1416" spans="1:3" ht="12.75" customHeight="1">
      <c r="A1416" s="187" t="s">
        <v>32</v>
      </c>
      <c r="B1416" s="188" t="s">
        <v>1985</v>
      </c>
      <c r="C1416" s="2" t="s">
        <v>609</v>
      </c>
    </row>
    <row r="1417" spans="1:3" ht="12.75" customHeight="1">
      <c r="A1417" s="187" t="s">
        <v>1986</v>
      </c>
      <c r="B1417" s="188" t="s">
        <v>1987</v>
      </c>
    </row>
    <row r="1418" spans="1:3" ht="12.75" customHeight="1">
      <c r="A1418" s="187" t="s">
        <v>1987</v>
      </c>
      <c r="B1418" s="188" t="s">
        <v>1987</v>
      </c>
    </row>
    <row r="1419" spans="1:3" ht="12.75" customHeight="1">
      <c r="A1419" s="187" t="s">
        <v>1988</v>
      </c>
      <c r="B1419" s="188" t="s">
        <v>1989</v>
      </c>
    </row>
    <row r="1420" spans="1:3" ht="12.75" customHeight="1">
      <c r="A1420" s="187" t="s">
        <v>33</v>
      </c>
      <c r="B1420" s="188" t="s">
        <v>1989</v>
      </c>
    </row>
    <row r="1421" spans="1:3" ht="12.75" customHeight="1">
      <c r="A1421" s="187" t="s">
        <v>34</v>
      </c>
      <c r="B1421" s="188" t="s">
        <v>1990</v>
      </c>
    </row>
    <row r="1422" spans="1:3" ht="12.75" customHeight="1">
      <c r="A1422" s="187" t="s">
        <v>1991</v>
      </c>
      <c r="B1422" s="188" t="s">
        <v>1992</v>
      </c>
    </row>
    <row r="1423" spans="1:3" ht="12.75" customHeight="1">
      <c r="A1423" s="187" t="s">
        <v>1993</v>
      </c>
      <c r="B1423" s="188" t="s">
        <v>1992</v>
      </c>
    </row>
    <row r="1424" spans="1:3" ht="12.75" customHeight="1">
      <c r="A1424" s="187" t="s">
        <v>1994</v>
      </c>
      <c r="B1424" s="188" t="s">
        <v>1994</v>
      </c>
    </row>
    <row r="1425" spans="1:3" ht="12.75" customHeight="1">
      <c r="A1425" s="187" t="s">
        <v>1995</v>
      </c>
      <c r="B1425" s="188" t="s">
        <v>1459</v>
      </c>
    </row>
    <row r="1426" spans="1:3" ht="12.75" customHeight="1">
      <c r="A1426" s="187" t="s">
        <v>1996</v>
      </c>
      <c r="B1426" s="188" t="s">
        <v>1941</v>
      </c>
    </row>
    <row r="1427" spans="1:3" ht="12.75" customHeight="1">
      <c r="A1427" s="187" t="s">
        <v>1997</v>
      </c>
      <c r="B1427" s="188" t="s">
        <v>1462</v>
      </c>
    </row>
    <row r="1428" spans="1:3" ht="12.75" customHeight="1">
      <c r="A1428" s="187" t="s">
        <v>1998</v>
      </c>
      <c r="B1428" s="188" t="s">
        <v>1459</v>
      </c>
    </row>
    <row r="1429" spans="1:3" ht="12.75" customHeight="1">
      <c r="A1429" s="187" t="s">
        <v>1999</v>
      </c>
      <c r="B1429" s="188" t="s">
        <v>1941</v>
      </c>
    </row>
    <row r="1430" spans="1:3" ht="12.75" customHeight="1">
      <c r="A1430" s="187" t="s">
        <v>2000</v>
      </c>
      <c r="B1430" s="188" t="s">
        <v>1459</v>
      </c>
    </row>
    <row r="1431" spans="1:3" ht="12.75" customHeight="1">
      <c r="A1431" s="187" t="s">
        <v>2001</v>
      </c>
      <c r="B1431" s="188" t="s">
        <v>1459</v>
      </c>
    </row>
    <row r="1432" spans="1:3" ht="12.75" customHeight="1">
      <c r="A1432" s="187" t="s">
        <v>661</v>
      </c>
      <c r="B1432" s="188" t="s">
        <v>1462</v>
      </c>
      <c r="C1432" s="2" t="s">
        <v>666</v>
      </c>
    </row>
    <row r="1433" spans="1:3" ht="12.75" customHeight="1">
      <c r="A1433" s="187" t="s">
        <v>2002</v>
      </c>
      <c r="B1433" s="188" t="s">
        <v>1459</v>
      </c>
    </row>
    <row r="1434" spans="1:3" ht="12.75" customHeight="1">
      <c r="A1434" s="187" t="s">
        <v>2003</v>
      </c>
      <c r="B1434" s="188" t="s">
        <v>1459</v>
      </c>
    </row>
    <row r="1435" spans="1:3" ht="12.75" customHeight="1">
      <c r="A1435" s="187" t="s">
        <v>2004</v>
      </c>
      <c r="B1435" s="188" t="s">
        <v>1462</v>
      </c>
    </row>
    <row r="1436" spans="1:3" ht="12.75" customHeight="1">
      <c r="A1436" s="187" t="s">
        <v>2005</v>
      </c>
      <c r="B1436" s="188" t="s">
        <v>1462</v>
      </c>
    </row>
    <row r="1437" spans="1:3" ht="12.75" customHeight="1">
      <c r="A1437" s="187" t="s">
        <v>31</v>
      </c>
      <c r="B1437" s="188" t="s">
        <v>1462</v>
      </c>
    </row>
    <row r="1438" spans="1:3" ht="12.75" customHeight="1">
      <c r="A1438" s="187" t="s">
        <v>2006</v>
      </c>
      <c r="B1438" s="188" t="s">
        <v>1934</v>
      </c>
    </row>
    <row r="1439" spans="1:3" ht="12.75" customHeight="1">
      <c r="A1439" s="187" t="s">
        <v>2007</v>
      </c>
      <c r="B1439" s="188" t="s">
        <v>1941</v>
      </c>
    </row>
    <row r="1440" spans="1:3" ht="12.75" customHeight="1">
      <c r="A1440" s="187" t="s">
        <v>2008</v>
      </c>
      <c r="B1440" s="188" t="s">
        <v>1459</v>
      </c>
    </row>
    <row r="1441" spans="1:2" ht="12.75" customHeight="1">
      <c r="A1441" s="187" t="s">
        <v>2009</v>
      </c>
      <c r="B1441" s="188" t="s">
        <v>1462</v>
      </c>
    </row>
    <row r="1442" spans="1:2" ht="12.75" customHeight="1">
      <c r="A1442" s="187" t="s">
        <v>2010</v>
      </c>
      <c r="B1442" s="188" t="s">
        <v>1941</v>
      </c>
    </row>
    <row r="1443" spans="1:2" ht="12.75" customHeight="1">
      <c r="A1443" s="187" t="s">
        <v>2011</v>
      </c>
      <c r="B1443" s="188" t="s">
        <v>1934</v>
      </c>
    </row>
    <row r="1444" spans="1:2" ht="12.75" customHeight="1">
      <c r="A1444" s="187" t="s">
        <v>2012</v>
      </c>
      <c r="B1444" s="188" t="s">
        <v>1462</v>
      </c>
    </row>
    <row r="1445" spans="1:2" ht="12.75" customHeight="1">
      <c r="A1445" s="187" t="s">
        <v>2013</v>
      </c>
      <c r="B1445" s="188" t="s">
        <v>1459</v>
      </c>
    </row>
    <row r="1446" spans="1:2" ht="12.75" customHeight="1">
      <c r="A1446" s="187" t="s">
        <v>2014</v>
      </c>
      <c r="B1446" s="188" t="s">
        <v>1462</v>
      </c>
    </row>
    <row r="1447" spans="1:2" ht="12.75" customHeight="1">
      <c r="A1447" s="187" t="s">
        <v>2015</v>
      </c>
      <c r="B1447" s="188" t="s">
        <v>1459</v>
      </c>
    </row>
    <row r="1448" spans="1:2" ht="12.75" customHeight="1">
      <c r="A1448" s="187" t="s">
        <v>2016</v>
      </c>
      <c r="B1448" s="188" t="s">
        <v>1459</v>
      </c>
    </row>
    <row r="1449" spans="1:2" ht="12.75" customHeight="1">
      <c r="A1449" s="187" t="s">
        <v>2017</v>
      </c>
      <c r="B1449" s="188" t="s">
        <v>1934</v>
      </c>
    </row>
    <row r="1450" spans="1:2" ht="12.75" customHeight="1">
      <c r="A1450" s="187" t="s">
        <v>2018</v>
      </c>
      <c r="B1450" s="188" t="s">
        <v>1941</v>
      </c>
    </row>
    <row r="1451" spans="1:2" ht="12.75" customHeight="1">
      <c r="A1451" s="187" t="s">
        <v>2019</v>
      </c>
      <c r="B1451" s="188" t="s">
        <v>1459</v>
      </c>
    </row>
    <row r="1452" spans="1:2" ht="12.75" customHeight="1">
      <c r="A1452" s="187" t="s">
        <v>2020</v>
      </c>
      <c r="B1452" s="188" t="s">
        <v>1934</v>
      </c>
    </row>
    <row r="1453" spans="1:2" ht="12.75" customHeight="1">
      <c r="A1453" s="187" t="s">
        <v>2021</v>
      </c>
      <c r="B1453" s="188" t="s">
        <v>1941</v>
      </c>
    </row>
    <row r="1454" spans="1:2" ht="12.75" customHeight="1">
      <c r="A1454" s="187" t="s">
        <v>2022</v>
      </c>
      <c r="B1454" s="188" t="s">
        <v>1459</v>
      </c>
    </row>
    <row r="1455" spans="1:2" ht="12.75" customHeight="1">
      <c r="A1455" s="187" t="s">
        <v>2023</v>
      </c>
      <c r="B1455" s="188" t="s">
        <v>1459</v>
      </c>
    </row>
    <row r="1456" spans="1:2" ht="12.75" customHeight="1">
      <c r="A1456" s="187" t="s">
        <v>2024</v>
      </c>
      <c r="B1456" s="188" t="s">
        <v>1459</v>
      </c>
    </row>
    <row r="1457" spans="1:2" ht="12.75" customHeight="1">
      <c r="A1457" s="187" t="s">
        <v>2025</v>
      </c>
      <c r="B1457" s="188" t="s">
        <v>1462</v>
      </c>
    </row>
    <row r="1458" spans="1:2" ht="12.75" customHeight="1">
      <c r="A1458" s="187" t="s">
        <v>2026</v>
      </c>
      <c r="B1458" s="188" t="s">
        <v>1462</v>
      </c>
    </row>
    <row r="1459" spans="1:2" ht="12.75" customHeight="1">
      <c r="A1459" s="187" t="s">
        <v>2027</v>
      </c>
      <c r="B1459" s="188" t="s">
        <v>1941</v>
      </c>
    </row>
    <row r="1460" spans="1:2" ht="12.75" customHeight="1">
      <c r="A1460" s="187" t="s">
        <v>2028</v>
      </c>
      <c r="B1460" s="188" t="s">
        <v>1459</v>
      </c>
    </row>
    <row r="1461" spans="1:2" ht="12.75" customHeight="1">
      <c r="A1461" s="187" t="s">
        <v>2029</v>
      </c>
      <c r="B1461" s="188" t="s">
        <v>1934</v>
      </c>
    </row>
    <row r="1462" spans="1:2" ht="12.75" customHeight="1">
      <c r="A1462" s="187" t="s">
        <v>2030</v>
      </c>
      <c r="B1462" s="188" t="s">
        <v>1934</v>
      </c>
    </row>
    <row r="1463" spans="1:2" ht="12.75" customHeight="1">
      <c r="A1463" s="187" t="s">
        <v>2031</v>
      </c>
      <c r="B1463" s="188" t="s">
        <v>1941</v>
      </c>
    </row>
    <row r="1464" spans="1:2" ht="12.75" customHeight="1">
      <c r="A1464" s="187" t="s">
        <v>2032</v>
      </c>
      <c r="B1464" s="188" t="s">
        <v>1462</v>
      </c>
    </row>
    <row r="1465" spans="1:2" ht="12.75" customHeight="1">
      <c r="A1465" s="187" t="s">
        <v>2033</v>
      </c>
      <c r="B1465" s="188" t="s">
        <v>1462</v>
      </c>
    </row>
    <row r="1466" spans="1:2" ht="12.75" customHeight="1">
      <c r="A1466" s="187" t="s">
        <v>2034</v>
      </c>
      <c r="B1466" s="188" t="s">
        <v>1462</v>
      </c>
    </row>
    <row r="1467" spans="1:2" ht="12.75" customHeight="1">
      <c r="A1467" s="187" t="s">
        <v>2035</v>
      </c>
      <c r="B1467" s="188" t="s">
        <v>1462</v>
      </c>
    </row>
    <row r="1468" spans="1:2" ht="12.75" customHeight="1">
      <c r="A1468" s="187" t="s">
        <v>2036</v>
      </c>
      <c r="B1468" s="188" t="s">
        <v>1934</v>
      </c>
    </row>
    <row r="1469" spans="1:2" ht="12.75" customHeight="1">
      <c r="A1469" s="187" t="s">
        <v>2037</v>
      </c>
      <c r="B1469" s="188" t="s">
        <v>1941</v>
      </c>
    </row>
    <row r="1470" spans="1:2" ht="12.75" customHeight="1">
      <c r="A1470" s="187" t="s">
        <v>2038</v>
      </c>
      <c r="B1470" s="188" t="s">
        <v>1459</v>
      </c>
    </row>
    <row r="1471" spans="1:2" ht="12.75" customHeight="1">
      <c r="A1471" s="187" t="s">
        <v>2039</v>
      </c>
      <c r="B1471" s="188" t="s">
        <v>1462</v>
      </c>
    </row>
    <row r="1472" spans="1:2" ht="12.75" customHeight="1">
      <c r="A1472" s="187" t="s">
        <v>2040</v>
      </c>
      <c r="B1472" s="188" t="s">
        <v>1462</v>
      </c>
    </row>
    <row r="1473" spans="1:2" ht="12.75" customHeight="1">
      <c r="A1473" s="187" t="s">
        <v>2041</v>
      </c>
      <c r="B1473" s="188" t="s">
        <v>1941</v>
      </c>
    </row>
    <row r="1474" spans="1:2" ht="12.75" customHeight="1">
      <c r="A1474" s="187" t="s">
        <v>2042</v>
      </c>
      <c r="B1474" s="188" t="s">
        <v>1459</v>
      </c>
    </row>
    <row r="1475" spans="1:2" ht="12.75" customHeight="1">
      <c r="A1475" s="187" t="s">
        <v>2043</v>
      </c>
      <c r="B1475" s="188" t="s">
        <v>1934</v>
      </c>
    </row>
    <row r="1476" spans="1:2" ht="12.75" customHeight="1">
      <c r="A1476" s="187" t="s">
        <v>2044</v>
      </c>
      <c r="B1476" s="188" t="s">
        <v>1934</v>
      </c>
    </row>
    <row r="1477" spans="1:2" ht="12.75" customHeight="1">
      <c r="A1477" s="187" t="s">
        <v>2045</v>
      </c>
      <c r="B1477" s="188" t="s">
        <v>1462</v>
      </c>
    </row>
    <row r="1478" spans="1:2" ht="12.75" customHeight="1">
      <c r="A1478" s="187" t="s">
        <v>2046</v>
      </c>
      <c r="B1478" s="188" t="s">
        <v>1462</v>
      </c>
    </row>
    <row r="1479" spans="1:2" ht="12.75" customHeight="1">
      <c r="A1479" s="187" t="s">
        <v>2047</v>
      </c>
      <c r="B1479" s="188" t="s">
        <v>1941</v>
      </c>
    </row>
    <row r="1480" spans="1:2" ht="12.75" customHeight="1">
      <c r="A1480" s="187" t="s">
        <v>2048</v>
      </c>
      <c r="B1480" s="188" t="s">
        <v>1462</v>
      </c>
    </row>
    <row r="1481" spans="1:2" ht="12.75" customHeight="1">
      <c r="A1481" s="187" t="s">
        <v>2049</v>
      </c>
      <c r="B1481" s="188" t="s">
        <v>1459</v>
      </c>
    </row>
    <row r="1482" spans="1:2" ht="12.75" customHeight="1">
      <c r="A1482" s="187" t="s">
        <v>2050</v>
      </c>
      <c r="B1482" s="188" t="s">
        <v>1462</v>
      </c>
    </row>
    <row r="1483" spans="1:2" ht="12.75" customHeight="1">
      <c r="A1483" s="187" t="s">
        <v>2051</v>
      </c>
      <c r="B1483" s="188" t="s">
        <v>1462</v>
      </c>
    </row>
    <row r="1484" spans="1:2" ht="12.75" customHeight="1">
      <c r="A1484" s="187" t="s">
        <v>2052</v>
      </c>
      <c r="B1484" s="188" t="s">
        <v>1462</v>
      </c>
    </row>
    <row r="1485" spans="1:2" ht="12.75" customHeight="1">
      <c r="A1485" s="187" t="s">
        <v>2053</v>
      </c>
      <c r="B1485" s="188" t="s">
        <v>1462</v>
      </c>
    </row>
    <row r="1486" spans="1:2" ht="12.75" customHeight="1">
      <c r="A1486" s="187" t="s">
        <v>2054</v>
      </c>
      <c r="B1486" s="188" t="s">
        <v>1462</v>
      </c>
    </row>
    <row r="1487" spans="1:2" ht="12.75" customHeight="1">
      <c r="A1487" s="187" t="s">
        <v>2055</v>
      </c>
      <c r="B1487" s="188" t="s">
        <v>1459</v>
      </c>
    </row>
    <row r="1488" spans="1:2" ht="12.75" customHeight="1">
      <c r="A1488" s="187" t="s">
        <v>2056</v>
      </c>
      <c r="B1488" s="188" t="s">
        <v>1462</v>
      </c>
    </row>
    <row r="1489" spans="1:3" ht="12.75" customHeight="1">
      <c r="A1489" s="187" t="s">
        <v>2057</v>
      </c>
      <c r="B1489" s="188" t="s">
        <v>1941</v>
      </c>
    </row>
    <row r="1490" spans="1:3" ht="12.75" customHeight="1">
      <c r="A1490" s="187" t="s">
        <v>2058</v>
      </c>
      <c r="B1490" s="188" t="s">
        <v>1934</v>
      </c>
    </row>
    <row r="1491" spans="1:3" ht="12.75" customHeight="1">
      <c r="A1491" s="187" t="s">
        <v>2059</v>
      </c>
      <c r="B1491" s="188" t="s">
        <v>1934</v>
      </c>
    </row>
    <row r="1492" spans="1:3" ht="12.75" customHeight="1">
      <c r="A1492" s="187" t="s">
        <v>2060</v>
      </c>
      <c r="B1492" s="188" t="s">
        <v>1941</v>
      </c>
    </row>
    <row r="1493" spans="1:3" ht="12.75" customHeight="1">
      <c r="A1493" s="187" t="s">
        <v>2061</v>
      </c>
      <c r="B1493" s="188" t="s">
        <v>1459</v>
      </c>
    </row>
    <row r="1494" spans="1:3" ht="12.75" customHeight="1">
      <c r="A1494" s="187" t="s">
        <v>28</v>
      </c>
      <c r="B1494" s="188" t="s">
        <v>1941</v>
      </c>
    </row>
    <row r="1495" spans="1:3" ht="12.75" customHeight="1">
      <c r="A1495" s="187" t="s">
        <v>2062</v>
      </c>
      <c r="B1495" s="188" t="s">
        <v>1941</v>
      </c>
    </row>
    <row r="1496" spans="1:3" ht="12.75" customHeight="1">
      <c r="A1496" s="187" t="s">
        <v>2063</v>
      </c>
      <c r="B1496" s="188" t="s">
        <v>1941</v>
      </c>
    </row>
    <row r="1497" spans="1:3" ht="12.75" customHeight="1">
      <c r="A1497" s="187" t="s">
        <v>2064</v>
      </c>
      <c r="B1497" s="188" t="s">
        <v>1941</v>
      </c>
    </row>
    <row r="1498" spans="1:3" ht="12.75" customHeight="1">
      <c r="A1498" s="187" t="s">
        <v>2065</v>
      </c>
      <c r="B1498" s="188" t="s">
        <v>1941</v>
      </c>
    </row>
    <row r="1499" spans="1:3" ht="12.75" customHeight="1">
      <c r="A1499" s="187" t="s">
        <v>2066</v>
      </c>
      <c r="B1499" s="188" t="s">
        <v>1934</v>
      </c>
    </row>
    <row r="1500" spans="1:3" ht="12.75" customHeight="1">
      <c r="A1500" s="187" t="s">
        <v>2067</v>
      </c>
      <c r="B1500" s="188" t="s">
        <v>1941</v>
      </c>
    </row>
    <row r="1501" spans="1:3" ht="12.75" customHeight="1">
      <c r="A1501" s="187" t="s">
        <v>652</v>
      </c>
      <c r="B1501" s="188" t="s">
        <v>1941</v>
      </c>
      <c r="C1501" s="2" t="s">
        <v>609</v>
      </c>
    </row>
    <row r="1502" spans="1:3" ht="12.75" customHeight="1">
      <c r="A1502" s="187" t="s">
        <v>2068</v>
      </c>
      <c r="B1502" s="188" t="s">
        <v>1941</v>
      </c>
    </row>
    <row r="1503" spans="1:3" ht="12.75" customHeight="1">
      <c r="A1503" s="187" t="s">
        <v>2069</v>
      </c>
      <c r="B1503" s="188" t="s">
        <v>1462</v>
      </c>
    </row>
    <row r="1504" spans="1:3" ht="12.75" customHeight="1">
      <c r="A1504" s="187" t="s">
        <v>2070</v>
      </c>
      <c r="B1504" s="188" t="s">
        <v>1934</v>
      </c>
    </row>
    <row r="1505" spans="1:2" ht="12.75" customHeight="1">
      <c r="A1505" s="187" t="s">
        <v>2071</v>
      </c>
      <c r="B1505" s="188" t="s">
        <v>1934</v>
      </c>
    </row>
    <row r="1506" spans="1:2" ht="12.75" customHeight="1">
      <c r="A1506" s="187" t="s">
        <v>2072</v>
      </c>
      <c r="B1506" s="188" t="s">
        <v>1459</v>
      </c>
    </row>
    <row r="1507" spans="1:2" ht="12.75" customHeight="1">
      <c r="A1507" s="187" t="s">
        <v>2073</v>
      </c>
      <c r="B1507" s="188" t="s">
        <v>1459</v>
      </c>
    </row>
    <row r="1508" spans="1:2" ht="12.75" customHeight="1">
      <c r="A1508" s="187" t="s">
        <v>2074</v>
      </c>
      <c r="B1508" s="188" t="s">
        <v>1459</v>
      </c>
    </row>
    <row r="1509" spans="1:2" ht="12.75" customHeight="1">
      <c r="A1509" s="187" t="s">
        <v>2075</v>
      </c>
      <c r="B1509" s="188" t="s">
        <v>1462</v>
      </c>
    </row>
    <row r="1510" spans="1:2" ht="12.75" customHeight="1">
      <c r="A1510" s="187" t="s">
        <v>2076</v>
      </c>
      <c r="B1510" s="188" t="s">
        <v>1941</v>
      </c>
    </row>
    <row r="1511" spans="1:2" ht="12.75" customHeight="1">
      <c r="A1511" s="187" t="s">
        <v>2077</v>
      </c>
      <c r="B1511" s="188" t="s">
        <v>1459</v>
      </c>
    </row>
    <row r="1512" spans="1:2" ht="12.75" customHeight="1">
      <c r="A1512" s="187" t="s">
        <v>2078</v>
      </c>
      <c r="B1512" s="188" t="s">
        <v>1459</v>
      </c>
    </row>
    <row r="1513" spans="1:2" ht="12.75" customHeight="1">
      <c r="A1513" s="187" t="s">
        <v>2079</v>
      </c>
      <c r="B1513" s="188" t="s">
        <v>1459</v>
      </c>
    </row>
    <row r="1514" spans="1:2" ht="12.75" customHeight="1">
      <c r="A1514" s="187" t="s">
        <v>2080</v>
      </c>
      <c r="B1514" s="188" t="s">
        <v>1459</v>
      </c>
    </row>
    <row r="1515" spans="1:2" ht="12.75" customHeight="1">
      <c r="A1515" s="187" t="s">
        <v>2081</v>
      </c>
      <c r="B1515" s="188" t="s">
        <v>1459</v>
      </c>
    </row>
    <row r="1516" spans="1:2" ht="12.75" customHeight="1">
      <c r="A1516" s="187" t="s">
        <v>2082</v>
      </c>
      <c r="B1516" s="188" t="s">
        <v>1941</v>
      </c>
    </row>
    <row r="1517" spans="1:2" ht="12.75" customHeight="1">
      <c r="A1517" s="187" t="s">
        <v>2083</v>
      </c>
      <c r="B1517" s="188" t="s">
        <v>1934</v>
      </c>
    </row>
    <row r="1518" spans="1:2" ht="12.75" customHeight="1">
      <c r="A1518" s="187" t="s">
        <v>2084</v>
      </c>
      <c r="B1518" s="188" t="s">
        <v>1459</v>
      </c>
    </row>
    <row r="1519" spans="1:2" ht="12.75" customHeight="1">
      <c r="A1519" s="187" t="s">
        <v>2085</v>
      </c>
      <c r="B1519" s="188" t="s">
        <v>1462</v>
      </c>
    </row>
    <row r="1520" spans="1:2" ht="12.75" customHeight="1">
      <c r="A1520" s="187" t="s">
        <v>2086</v>
      </c>
      <c r="B1520" s="188" t="s">
        <v>1941</v>
      </c>
    </row>
    <row r="1521" spans="1:2" ht="12.75" customHeight="1">
      <c r="A1521" s="187" t="s">
        <v>2087</v>
      </c>
      <c r="B1521" s="188" t="s">
        <v>1459</v>
      </c>
    </row>
    <row r="1522" spans="1:2" ht="12.75" customHeight="1">
      <c r="A1522" s="187" t="s">
        <v>2088</v>
      </c>
      <c r="B1522" s="188" t="s">
        <v>1462</v>
      </c>
    </row>
    <row r="1523" spans="1:2" ht="12.75" customHeight="1">
      <c r="A1523" s="187" t="s">
        <v>2089</v>
      </c>
      <c r="B1523" s="188" t="s">
        <v>1459</v>
      </c>
    </row>
    <row r="1524" spans="1:2" ht="12.75" customHeight="1">
      <c r="A1524" s="187" t="s">
        <v>2090</v>
      </c>
      <c r="B1524" s="188" t="s">
        <v>1459</v>
      </c>
    </row>
    <row r="1525" spans="1:2" ht="12.75" customHeight="1">
      <c r="A1525" s="187" t="s">
        <v>2091</v>
      </c>
      <c r="B1525" s="188" t="s">
        <v>658</v>
      </c>
    </row>
    <row r="1526" spans="1:2" ht="12.75" customHeight="1">
      <c r="A1526" s="187" t="s">
        <v>2092</v>
      </c>
      <c r="B1526" s="188" t="s">
        <v>1941</v>
      </c>
    </row>
    <row r="1527" spans="1:2" ht="12.75" customHeight="1">
      <c r="A1527" s="187" t="s">
        <v>2093</v>
      </c>
      <c r="B1527" s="188" t="s">
        <v>1459</v>
      </c>
    </row>
    <row r="1528" spans="1:2" ht="12.75" customHeight="1">
      <c r="A1528" s="187" t="s">
        <v>2094</v>
      </c>
      <c r="B1528" s="188" t="s">
        <v>1459</v>
      </c>
    </row>
    <row r="1529" spans="1:2" ht="12.75" customHeight="1">
      <c r="A1529" s="187" t="s">
        <v>2095</v>
      </c>
      <c r="B1529" s="188" t="s">
        <v>1459</v>
      </c>
    </row>
    <row r="1530" spans="1:2" ht="12.75" customHeight="1">
      <c r="A1530" s="187" t="s">
        <v>2096</v>
      </c>
      <c r="B1530" s="188" t="s">
        <v>1459</v>
      </c>
    </row>
    <row r="1531" spans="1:2" ht="12.75" customHeight="1">
      <c r="A1531" s="187" t="s">
        <v>2097</v>
      </c>
      <c r="B1531" s="188" t="s">
        <v>1459</v>
      </c>
    </row>
    <row r="1532" spans="1:2" ht="12.75" customHeight="1">
      <c r="A1532" s="187" t="s">
        <v>2098</v>
      </c>
      <c r="B1532" s="188" t="s">
        <v>1459</v>
      </c>
    </row>
    <row r="1533" spans="1:2" ht="12.75" customHeight="1">
      <c r="A1533" s="187" t="s">
        <v>2099</v>
      </c>
      <c r="B1533" s="188" t="s">
        <v>1459</v>
      </c>
    </row>
    <row r="1534" spans="1:2" ht="12.75" customHeight="1">
      <c r="A1534" s="187" t="s">
        <v>2100</v>
      </c>
      <c r="B1534" s="188" t="s">
        <v>1459</v>
      </c>
    </row>
    <row r="1535" spans="1:2" ht="12.75" customHeight="1">
      <c r="A1535" s="187" t="s">
        <v>2101</v>
      </c>
      <c r="B1535" s="188" t="s">
        <v>1459</v>
      </c>
    </row>
    <row r="1536" spans="1:2" ht="12.75" customHeight="1">
      <c r="A1536" s="187" t="s">
        <v>2102</v>
      </c>
      <c r="B1536" s="188" t="s">
        <v>1459</v>
      </c>
    </row>
    <row r="1537" spans="1:3" ht="12.75" customHeight="1">
      <c r="A1537" s="187" t="s">
        <v>2103</v>
      </c>
      <c r="B1537" s="188" t="s">
        <v>1459</v>
      </c>
    </row>
    <row r="1538" spans="1:3" ht="12.75" customHeight="1">
      <c r="A1538" s="187" t="s">
        <v>2104</v>
      </c>
      <c r="B1538" s="188" t="s">
        <v>1459</v>
      </c>
    </row>
    <row r="1539" spans="1:3" ht="12.75" customHeight="1">
      <c r="A1539" s="187" t="s">
        <v>2105</v>
      </c>
      <c r="B1539" s="188" t="s">
        <v>1462</v>
      </c>
    </row>
    <row r="1540" spans="1:3" ht="12.75" customHeight="1">
      <c r="A1540" s="187" t="s">
        <v>2106</v>
      </c>
      <c r="B1540" s="188" t="s">
        <v>1462</v>
      </c>
    </row>
    <row r="1541" spans="1:3" ht="12.75" customHeight="1">
      <c r="A1541" s="187" t="s">
        <v>2107</v>
      </c>
      <c r="B1541" s="188" t="s">
        <v>1462</v>
      </c>
    </row>
    <row r="1542" spans="1:3" ht="12.75" customHeight="1">
      <c r="A1542" s="187" t="s">
        <v>2108</v>
      </c>
      <c r="B1542" s="188" t="s">
        <v>1462</v>
      </c>
    </row>
    <row r="1543" spans="1:3" ht="12.75" customHeight="1">
      <c r="A1543" s="187" t="s">
        <v>2109</v>
      </c>
      <c r="B1543" s="188" t="s">
        <v>1462</v>
      </c>
    </row>
    <row r="1544" spans="1:3" ht="12.75" customHeight="1">
      <c r="A1544" s="187" t="s">
        <v>2110</v>
      </c>
      <c r="B1544" s="188" t="s">
        <v>1462</v>
      </c>
    </row>
    <row r="1545" spans="1:3" ht="12.75" customHeight="1">
      <c r="A1545" s="187" t="s">
        <v>2111</v>
      </c>
      <c r="B1545" s="188" t="s">
        <v>1459</v>
      </c>
    </row>
    <row r="1546" spans="1:3" ht="12.75" customHeight="1">
      <c r="A1546" s="187" t="s">
        <v>2112</v>
      </c>
      <c r="B1546" s="188" t="s">
        <v>2113</v>
      </c>
      <c r="C1546" s="2" t="s">
        <v>609</v>
      </c>
    </row>
    <row r="1547" spans="1:3" ht="12.75" customHeight="1">
      <c r="A1547" s="187" t="s">
        <v>2114</v>
      </c>
      <c r="B1547" s="188" t="s">
        <v>2113</v>
      </c>
      <c r="C1547" s="2" t="s">
        <v>609</v>
      </c>
    </row>
    <row r="1548" spans="1:3" ht="12.75" customHeight="1">
      <c r="A1548" s="187" t="s">
        <v>2115</v>
      </c>
      <c r="B1548" s="188" t="s">
        <v>2115</v>
      </c>
      <c r="C1548" s="2" t="s">
        <v>609</v>
      </c>
    </row>
    <row r="1549" spans="1:3" ht="12.75" customHeight="1">
      <c r="A1549" s="187" t="s">
        <v>2116</v>
      </c>
      <c r="B1549" s="188" t="s">
        <v>2115</v>
      </c>
      <c r="C1549" s="2" t="s">
        <v>609</v>
      </c>
    </row>
    <row r="1550" spans="1:3" ht="12.75" customHeight="1">
      <c r="A1550" s="187" t="s">
        <v>2117</v>
      </c>
      <c r="B1550" s="188" t="s">
        <v>2115</v>
      </c>
      <c r="C1550" s="2" t="s">
        <v>609</v>
      </c>
    </row>
    <row r="1551" spans="1:3" ht="12.75" customHeight="1">
      <c r="A1551" s="187" t="s">
        <v>2118</v>
      </c>
      <c r="B1551" s="188" t="s">
        <v>2115</v>
      </c>
      <c r="C1551" s="2" t="s">
        <v>609</v>
      </c>
    </row>
    <row r="1552" spans="1:3" ht="12.75" customHeight="1">
      <c r="A1552" s="187" t="s">
        <v>2119</v>
      </c>
      <c r="B1552" s="188" t="s">
        <v>2115</v>
      </c>
      <c r="C1552" s="2" t="s">
        <v>609</v>
      </c>
    </row>
    <row r="1553" spans="1:3" ht="12.75" customHeight="1">
      <c r="A1553" s="187" t="s">
        <v>2120</v>
      </c>
      <c r="B1553" s="188" t="s">
        <v>2115</v>
      </c>
      <c r="C1553" s="2" t="s">
        <v>609</v>
      </c>
    </row>
    <row r="1554" spans="1:3" ht="12.75" customHeight="1">
      <c r="A1554" s="187" t="s">
        <v>2121</v>
      </c>
      <c r="B1554" s="188" t="s">
        <v>2115</v>
      </c>
      <c r="C1554" s="2" t="s">
        <v>609</v>
      </c>
    </row>
    <row r="1555" spans="1:3" ht="12.75" customHeight="1">
      <c r="A1555" s="187" t="s">
        <v>2122</v>
      </c>
      <c r="B1555" s="188" t="s">
        <v>2115</v>
      </c>
      <c r="C1555" s="2" t="s">
        <v>609</v>
      </c>
    </row>
    <row r="1556" spans="1:3" ht="12.75" customHeight="1">
      <c r="A1556" s="187" t="s">
        <v>2123</v>
      </c>
      <c r="B1556" s="188" t="s">
        <v>2115</v>
      </c>
      <c r="C1556" s="2" t="s">
        <v>609</v>
      </c>
    </row>
    <row r="1557" spans="1:3" ht="12.75" customHeight="1">
      <c r="A1557" s="187" t="s">
        <v>2124</v>
      </c>
      <c r="B1557" s="188" t="s">
        <v>2115</v>
      </c>
      <c r="C1557" s="2" t="s">
        <v>609</v>
      </c>
    </row>
    <row r="1558" spans="1:3" ht="12.75" customHeight="1">
      <c r="A1558" s="187" t="s">
        <v>2125</v>
      </c>
      <c r="B1558" s="188" t="s">
        <v>2115</v>
      </c>
      <c r="C1558" s="2" t="s">
        <v>609</v>
      </c>
    </row>
    <row r="1559" spans="1:3" ht="12.75" customHeight="1">
      <c r="A1559" s="187" t="s">
        <v>2126</v>
      </c>
      <c r="B1559" s="188" t="s">
        <v>2115</v>
      </c>
      <c r="C1559" s="2" t="s">
        <v>609</v>
      </c>
    </row>
    <row r="1560" spans="1:3" ht="12.75" customHeight="1">
      <c r="A1560" s="187" t="s">
        <v>2127</v>
      </c>
      <c r="B1560" s="188" t="s">
        <v>2115</v>
      </c>
      <c r="C1560" s="2" t="s">
        <v>609</v>
      </c>
    </row>
    <row r="1561" spans="1:3" ht="12.75" customHeight="1">
      <c r="A1561" s="187" t="s">
        <v>2128</v>
      </c>
      <c r="B1561" s="188" t="s">
        <v>2115</v>
      </c>
      <c r="C1561" s="2" t="s">
        <v>609</v>
      </c>
    </row>
    <row r="1562" spans="1:3" ht="12.75" customHeight="1">
      <c r="A1562" s="187" t="s">
        <v>2129</v>
      </c>
      <c r="B1562" s="188" t="s">
        <v>2115</v>
      </c>
      <c r="C1562" s="2" t="s">
        <v>609</v>
      </c>
    </row>
    <row r="1563" spans="1:3" ht="12.75" customHeight="1">
      <c r="A1563" s="187" t="s">
        <v>2130</v>
      </c>
      <c r="B1563" s="188" t="s">
        <v>2115</v>
      </c>
      <c r="C1563" s="2" t="s">
        <v>609</v>
      </c>
    </row>
    <row r="1564" spans="1:3" ht="12.75" customHeight="1">
      <c r="A1564" s="187" t="s">
        <v>2131</v>
      </c>
      <c r="B1564" s="188" t="s">
        <v>2115</v>
      </c>
      <c r="C1564" s="2" t="s">
        <v>609</v>
      </c>
    </row>
    <row r="1565" spans="1:3" ht="12.75" customHeight="1">
      <c r="A1565" s="187" t="s">
        <v>2132</v>
      </c>
      <c r="B1565" s="188" t="s">
        <v>1459</v>
      </c>
    </row>
    <row r="1566" spans="1:3" ht="12.75" customHeight="1">
      <c r="A1566" s="187" t="s">
        <v>2133</v>
      </c>
      <c r="B1566" s="188" t="s">
        <v>1459</v>
      </c>
    </row>
    <row r="1567" spans="1:3" ht="12.75" customHeight="1">
      <c r="A1567" s="187" t="s">
        <v>2134</v>
      </c>
      <c r="B1567" s="188" t="s">
        <v>1649</v>
      </c>
    </row>
    <row r="1568" spans="1:3" ht="12.75" customHeight="1">
      <c r="A1568" s="187" t="s">
        <v>2135</v>
      </c>
      <c r="B1568" s="188" t="s">
        <v>1649</v>
      </c>
    </row>
    <row r="1569" spans="1:3" ht="12.75" customHeight="1">
      <c r="A1569" s="187" t="s">
        <v>2136</v>
      </c>
      <c r="B1569" s="188" t="s">
        <v>2137</v>
      </c>
    </row>
    <row r="1570" spans="1:3" ht="12.75" customHeight="1">
      <c r="A1570" s="187" t="s">
        <v>2138</v>
      </c>
      <c r="B1570" s="188" t="s">
        <v>2137</v>
      </c>
    </row>
    <row r="1571" spans="1:3" ht="12.75" customHeight="1">
      <c r="A1571" s="187" t="s">
        <v>2139</v>
      </c>
      <c r="B1571" s="188" t="s">
        <v>2140</v>
      </c>
    </row>
    <row r="1572" spans="1:3" ht="12.75" customHeight="1">
      <c r="A1572" s="187" t="s">
        <v>2141</v>
      </c>
      <c r="B1572" s="188" t="s">
        <v>2140</v>
      </c>
    </row>
    <row r="1573" spans="1:3" ht="12.75" customHeight="1">
      <c r="A1573" s="187" t="s">
        <v>2142</v>
      </c>
      <c r="B1573" s="188" t="s">
        <v>2143</v>
      </c>
    </row>
    <row r="1574" spans="1:3" ht="12.75" customHeight="1">
      <c r="A1574" s="187" t="s">
        <v>2144</v>
      </c>
      <c r="B1574" s="188" t="s">
        <v>2143</v>
      </c>
    </row>
    <row r="1575" spans="1:3" ht="12.75" customHeight="1">
      <c r="A1575" s="187" t="s">
        <v>2145</v>
      </c>
      <c r="B1575" s="188" t="s">
        <v>2143</v>
      </c>
    </row>
    <row r="1576" spans="1:3" ht="12.75" customHeight="1">
      <c r="A1576" s="187" t="s">
        <v>2146</v>
      </c>
      <c r="B1576" s="188" t="s">
        <v>2143</v>
      </c>
    </row>
    <row r="1577" spans="1:3" ht="12.75" customHeight="1">
      <c r="A1577" s="187" t="s">
        <v>2147</v>
      </c>
      <c r="B1577" s="188" t="s">
        <v>2148</v>
      </c>
    </row>
    <row r="1578" spans="1:3" ht="12.75" customHeight="1">
      <c r="A1578" s="187" t="s">
        <v>2149</v>
      </c>
      <c r="B1578" s="188" t="s">
        <v>2148</v>
      </c>
    </row>
    <row r="1579" spans="1:3" ht="12.75" customHeight="1">
      <c r="A1579" s="187" t="s">
        <v>2150</v>
      </c>
      <c r="B1579" s="188" t="s">
        <v>2150</v>
      </c>
      <c r="C1579" s="2" t="s">
        <v>609</v>
      </c>
    </row>
    <row r="1580" spans="1:3" ht="12.75" customHeight="1">
      <c r="A1580" s="187" t="s">
        <v>2151</v>
      </c>
      <c r="B1580" s="188" t="s">
        <v>2150</v>
      </c>
      <c r="C1580" s="2" t="s">
        <v>609</v>
      </c>
    </row>
    <row r="1581" spans="1:3" ht="12.75" customHeight="1">
      <c r="A1581" s="187" t="s">
        <v>196</v>
      </c>
      <c r="B1581" s="188" t="s">
        <v>2150</v>
      </c>
      <c r="C1581" s="2" t="s">
        <v>609</v>
      </c>
    </row>
    <row r="1582" spans="1:3" ht="12.75" customHeight="1">
      <c r="A1582" s="187" t="s">
        <v>204</v>
      </c>
      <c r="B1582" s="188" t="s">
        <v>2150</v>
      </c>
      <c r="C1582" s="2" t="s">
        <v>609</v>
      </c>
    </row>
    <row r="1583" spans="1:3" ht="12.75" customHeight="1">
      <c r="A1583" s="187" t="s">
        <v>212</v>
      </c>
      <c r="B1583" s="188" t="s">
        <v>2150</v>
      </c>
      <c r="C1583" s="2" t="s">
        <v>609</v>
      </c>
    </row>
    <row r="1584" spans="1:3" ht="12.75" customHeight="1">
      <c r="A1584" s="187" t="s">
        <v>220</v>
      </c>
      <c r="B1584" s="188" t="s">
        <v>2150</v>
      </c>
      <c r="C1584" s="2" t="s">
        <v>609</v>
      </c>
    </row>
    <row r="1585" spans="1:3" ht="12.75" customHeight="1">
      <c r="A1585" s="187" t="s">
        <v>228</v>
      </c>
      <c r="B1585" s="188" t="s">
        <v>2150</v>
      </c>
      <c r="C1585" s="2" t="s">
        <v>609</v>
      </c>
    </row>
    <row r="1586" spans="1:3" ht="12.75" customHeight="1">
      <c r="A1586" s="187" t="s">
        <v>236</v>
      </c>
      <c r="B1586" s="188" t="s">
        <v>2150</v>
      </c>
      <c r="C1586" s="2" t="s">
        <v>609</v>
      </c>
    </row>
    <row r="1587" spans="1:3" ht="12.75" customHeight="1">
      <c r="A1587" s="187" t="s">
        <v>244</v>
      </c>
      <c r="B1587" s="188" t="s">
        <v>2150</v>
      </c>
      <c r="C1587" s="2" t="s">
        <v>609</v>
      </c>
    </row>
    <row r="1588" spans="1:3" ht="12.75" customHeight="1">
      <c r="A1588" s="187" t="s">
        <v>192</v>
      </c>
      <c r="B1588" s="188" t="s">
        <v>2150</v>
      </c>
      <c r="C1588" s="2" t="s">
        <v>609</v>
      </c>
    </row>
    <row r="1589" spans="1:3" ht="12.75" customHeight="1">
      <c r="A1589" s="187" t="s">
        <v>195</v>
      </c>
      <c r="B1589" s="188" t="s">
        <v>2150</v>
      </c>
      <c r="C1589" s="2" t="s">
        <v>609</v>
      </c>
    </row>
    <row r="1590" spans="1:3" ht="12.75" customHeight="1">
      <c r="A1590" s="187" t="s">
        <v>193</v>
      </c>
      <c r="B1590" s="188" t="s">
        <v>2150</v>
      </c>
      <c r="C1590" s="2" t="s">
        <v>609</v>
      </c>
    </row>
    <row r="1591" spans="1:3" ht="12.75" customHeight="1">
      <c r="A1591" s="187" t="s">
        <v>194</v>
      </c>
      <c r="B1591" s="188" t="s">
        <v>2150</v>
      </c>
      <c r="C1591" s="2" t="s">
        <v>609</v>
      </c>
    </row>
    <row r="1592" spans="1:3" ht="12.75" customHeight="1">
      <c r="A1592" s="187" t="s">
        <v>2152</v>
      </c>
      <c r="B1592" s="188" t="s">
        <v>2150</v>
      </c>
      <c r="C1592" s="2" t="s">
        <v>609</v>
      </c>
    </row>
    <row r="1593" spans="1:3" ht="12.75" customHeight="1">
      <c r="A1593" s="187" t="s">
        <v>190</v>
      </c>
      <c r="B1593" s="188" t="s">
        <v>2150</v>
      </c>
      <c r="C1593" s="2" t="s">
        <v>609</v>
      </c>
    </row>
    <row r="1594" spans="1:3" ht="12.75" customHeight="1">
      <c r="A1594" s="187" t="s">
        <v>202</v>
      </c>
      <c r="B1594" s="188" t="s">
        <v>2150</v>
      </c>
      <c r="C1594" s="2" t="s">
        <v>609</v>
      </c>
    </row>
    <row r="1595" spans="1:3" ht="12.75" customHeight="1">
      <c r="A1595" s="187" t="s">
        <v>210</v>
      </c>
      <c r="B1595" s="188" t="s">
        <v>2150</v>
      </c>
      <c r="C1595" s="2" t="s">
        <v>609</v>
      </c>
    </row>
    <row r="1596" spans="1:3" ht="12.75" customHeight="1">
      <c r="A1596" s="187" t="s">
        <v>218</v>
      </c>
      <c r="B1596" s="188" t="s">
        <v>2150</v>
      </c>
      <c r="C1596" s="2" t="s">
        <v>609</v>
      </c>
    </row>
    <row r="1597" spans="1:3" ht="12.75" customHeight="1">
      <c r="A1597" s="187" t="s">
        <v>226</v>
      </c>
      <c r="B1597" s="188" t="s">
        <v>2150</v>
      </c>
      <c r="C1597" s="2" t="s">
        <v>609</v>
      </c>
    </row>
    <row r="1598" spans="1:3" ht="12.75" customHeight="1">
      <c r="A1598" s="187" t="s">
        <v>234</v>
      </c>
      <c r="B1598" s="188" t="s">
        <v>2150</v>
      </c>
      <c r="C1598" s="2" t="s">
        <v>609</v>
      </c>
    </row>
    <row r="1599" spans="1:3" ht="12.75" customHeight="1">
      <c r="A1599" s="187" t="s">
        <v>242</v>
      </c>
      <c r="B1599" s="188" t="s">
        <v>2150</v>
      </c>
      <c r="C1599" s="2" t="s">
        <v>609</v>
      </c>
    </row>
    <row r="1600" spans="1:3" ht="12.75" customHeight="1">
      <c r="A1600" s="187" t="s">
        <v>250</v>
      </c>
      <c r="B1600" s="188" t="s">
        <v>2150</v>
      </c>
      <c r="C1600" s="2" t="s">
        <v>609</v>
      </c>
    </row>
    <row r="1601" spans="1:3" ht="12.75" customHeight="1">
      <c r="A1601" s="187" t="s">
        <v>2153</v>
      </c>
      <c r="B1601" s="188" t="s">
        <v>2150</v>
      </c>
      <c r="C1601" s="2" t="s">
        <v>609</v>
      </c>
    </row>
    <row r="1602" spans="1:3" ht="12.75" customHeight="1">
      <c r="A1602" s="187" t="s">
        <v>191</v>
      </c>
      <c r="B1602" s="188" t="s">
        <v>2150</v>
      </c>
      <c r="C1602" s="2" t="s">
        <v>609</v>
      </c>
    </row>
    <row r="1603" spans="1:3" ht="12.75" customHeight="1">
      <c r="A1603" s="187" t="s">
        <v>203</v>
      </c>
      <c r="B1603" s="188" t="s">
        <v>2150</v>
      </c>
      <c r="C1603" s="2" t="s">
        <v>609</v>
      </c>
    </row>
    <row r="1604" spans="1:3" ht="12.75" customHeight="1">
      <c r="A1604" s="187" t="s">
        <v>211</v>
      </c>
      <c r="B1604" s="188" t="s">
        <v>2150</v>
      </c>
      <c r="C1604" s="2" t="s">
        <v>609</v>
      </c>
    </row>
    <row r="1605" spans="1:3" ht="12.75" customHeight="1">
      <c r="A1605" s="187" t="s">
        <v>219</v>
      </c>
      <c r="B1605" s="188" t="s">
        <v>2150</v>
      </c>
      <c r="C1605" s="2" t="s">
        <v>609</v>
      </c>
    </row>
    <row r="1606" spans="1:3" ht="12.75" customHeight="1">
      <c r="A1606" s="187" t="s">
        <v>227</v>
      </c>
      <c r="B1606" s="188" t="s">
        <v>2150</v>
      </c>
      <c r="C1606" s="2" t="s">
        <v>609</v>
      </c>
    </row>
    <row r="1607" spans="1:3" ht="12.75" customHeight="1">
      <c r="A1607" s="187" t="s">
        <v>235</v>
      </c>
      <c r="B1607" s="188" t="s">
        <v>2150</v>
      </c>
      <c r="C1607" s="2" t="s">
        <v>609</v>
      </c>
    </row>
    <row r="1608" spans="1:3" ht="12.75" customHeight="1">
      <c r="A1608" s="187" t="s">
        <v>243</v>
      </c>
      <c r="B1608" s="188" t="s">
        <v>2150</v>
      </c>
      <c r="C1608" s="2" t="s">
        <v>609</v>
      </c>
    </row>
    <row r="1609" spans="1:3" ht="12.75" customHeight="1">
      <c r="A1609" s="187" t="s">
        <v>251</v>
      </c>
      <c r="B1609" s="188" t="s">
        <v>2150</v>
      </c>
      <c r="C1609" s="2" t="s">
        <v>609</v>
      </c>
    </row>
    <row r="1610" spans="1:3" ht="12.75" customHeight="1">
      <c r="A1610" s="187" t="s">
        <v>2154</v>
      </c>
      <c r="B1610" s="188" t="s">
        <v>2150</v>
      </c>
      <c r="C1610" s="2" t="s">
        <v>609</v>
      </c>
    </row>
    <row r="1611" spans="1:3" ht="12.75" customHeight="1">
      <c r="A1611" s="187" t="s">
        <v>189</v>
      </c>
      <c r="B1611" s="188" t="s">
        <v>2150</v>
      </c>
      <c r="C1611" s="2" t="s">
        <v>609</v>
      </c>
    </row>
    <row r="1612" spans="1:3" ht="12.75" customHeight="1">
      <c r="A1612" s="187" t="s">
        <v>201</v>
      </c>
      <c r="B1612" s="188" t="s">
        <v>2150</v>
      </c>
      <c r="C1612" s="2" t="s">
        <v>609</v>
      </c>
    </row>
    <row r="1613" spans="1:3" ht="12.75" customHeight="1">
      <c r="A1613" s="187" t="s">
        <v>209</v>
      </c>
      <c r="B1613" s="188" t="s">
        <v>2150</v>
      </c>
      <c r="C1613" s="2" t="s">
        <v>609</v>
      </c>
    </row>
    <row r="1614" spans="1:3" ht="12.75" customHeight="1">
      <c r="A1614" s="187" t="s">
        <v>217</v>
      </c>
      <c r="B1614" s="188" t="s">
        <v>2150</v>
      </c>
      <c r="C1614" s="2" t="s">
        <v>609</v>
      </c>
    </row>
    <row r="1615" spans="1:3" ht="12.75" customHeight="1">
      <c r="A1615" s="187" t="s">
        <v>225</v>
      </c>
      <c r="B1615" s="188" t="s">
        <v>2150</v>
      </c>
      <c r="C1615" s="2" t="s">
        <v>609</v>
      </c>
    </row>
    <row r="1616" spans="1:3" ht="12.75" customHeight="1">
      <c r="A1616" s="187" t="s">
        <v>233</v>
      </c>
      <c r="B1616" s="188" t="s">
        <v>2150</v>
      </c>
      <c r="C1616" s="2" t="s">
        <v>609</v>
      </c>
    </row>
    <row r="1617" spans="1:3" ht="12.75" customHeight="1">
      <c r="A1617" s="187" t="s">
        <v>241</v>
      </c>
      <c r="B1617" s="188" t="s">
        <v>2150</v>
      </c>
      <c r="C1617" s="2" t="s">
        <v>609</v>
      </c>
    </row>
    <row r="1618" spans="1:3" ht="12.75" customHeight="1">
      <c r="A1618" s="187" t="s">
        <v>249</v>
      </c>
      <c r="B1618" s="188" t="s">
        <v>2150</v>
      </c>
      <c r="C1618" s="2" t="s">
        <v>609</v>
      </c>
    </row>
    <row r="1619" spans="1:3" ht="12.75" customHeight="1">
      <c r="A1619" s="187" t="s">
        <v>2155</v>
      </c>
      <c r="B1619" s="188" t="s">
        <v>2150</v>
      </c>
      <c r="C1619" s="2" t="s">
        <v>609</v>
      </c>
    </row>
    <row r="1620" spans="1:3" ht="12.75" customHeight="1">
      <c r="A1620" s="187" t="s">
        <v>187</v>
      </c>
      <c r="B1620" s="188" t="s">
        <v>2150</v>
      </c>
      <c r="C1620" s="2" t="s">
        <v>609</v>
      </c>
    </row>
    <row r="1621" spans="1:3" ht="12.75" customHeight="1">
      <c r="A1621" s="187" t="s">
        <v>199</v>
      </c>
      <c r="B1621" s="188" t="s">
        <v>2150</v>
      </c>
      <c r="C1621" s="2" t="s">
        <v>609</v>
      </c>
    </row>
    <row r="1622" spans="1:3" ht="12.75" customHeight="1">
      <c r="A1622" s="187" t="s">
        <v>207</v>
      </c>
      <c r="B1622" s="188" t="s">
        <v>2150</v>
      </c>
      <c r="C1622" s="2" t="s">
        <v>609</v>
      </c>
    </row>
    <row r="1623" spans="1:3" ht="12.75" customHeight="1">
      <c r="A1623" s="187" t="s">
        <v>215</v>
      </c>
      <c r="B1623" s="188" t="s">
        <v>2150</v>
      </c>
      <c r="C1623" s="2" t="s">
        <v>609</v>
      </c>
    </row>
    <row r="1624" spans="1:3" ht="12.75" customHeight="1">
      <c r="A1624" s="187" t="s">
        <v>223</v>
      </c>
      <c r="B1624" s="188" t="s">
        <v>2150</v>
      </c>
      <c r="C1624" s="2" t="s">
        <v>609</v>
      </c>
    </row>
    <row r="1625" spans="1:3" ht="12.75" customHeight="1">
      <c r="A1625" s="187" t="s">
        <v>231</v>
      </c>
      <c r="B1625" s="188" t="s">
        <v>2150</v>
      </c>
      <c r="C1625" s="2" t="s">
        <v>609</v>
      </c>
    </row>
    <row r="1626" spans="1:3" ht="12.75" customHeight="1">
      <c r="A1626" s="187" t="s">
        <v>239</v>
      </c>
      <c r="B1626" s="188" t="s">
        <v>2150</v>
      </c>
      <c r="C1626" s="2" t="s">
        <v>609</v>
      </c>
    </row>
    <row r="1627" spans="1:3" ht="12.75" customHeight="1">
      <c r="A1627" s="187" t="s">
        <v>247</v>
      </c>
      <c r="B1627" s="188" t="s">
        <v>2150</v>
      </c>
      <c r="C1627" s="2" t="s">
        <v>609</v>
      </c>
    </row>
    <row r="1628" spans="1:3" ht="12.75" customHeight="1">
      <c r="A1628" s="187" t="s">
        <v>2156</v>
      </c>
      <c r="B1628" s="188" t="s">
        <v>2150</v>
      </c>
      <c r="C1628" s="2" t="s">
        <v>609</v>
      </c>
    </row>
    <row r="1629" spans="1:3" ht="12.75" customHeight="1">
      <c r="A1629" s="187" t="s">
        <v>188</v>
      </c>
      <c r="B1629" s="188" t="s">
        <v>2150</v>
      </c>
      <c r="C1629" s="2" t="s">
        <v>609</v>
      </c>
    </row>
    <row r="1630" spans="1:3" ht="12.75" customHeight="1">
      <c r="A1630" s="187" t="s">
        <v>200</v>
      </c>
      <c r="B1630" s="188" t="s">
        <v>2150</v>
      </c>
      <c r="C1630" s="2" t="s">
        <v>609</v>
      </c>
    </row>
    <row r="1631" spans="1:3" ht="12.75" customHeight="1">
      <c r="A1631" s="187" t="s">
        <v>208</v>
      </c>
      <c r="B1631" s="188" t="s">
        <v>2150</v>
      </c>
      <c r="C1631" s="2" t="s">
        <v>609</v>
      </c>
    </row>
    <row r="1632" spans="1:3" ht="12.75" customHeight="1">
      <c r="A1632" s="187" t="s">
        <v>216</v>
      </c>
      <c r="B1632" s="188" t="s">
        <v>2150</v>
      </c>
      <c r="C1632" s="2" t="s">
        <v>609</v>
      </c>
    </row>
    <row r="1633" spans="1:3" ht="12.75" customHeight="1">
      <c r="A1633" s="187" t="s">
        <v>224</v>
      </c>
      <c r="B1633" s="188" t="s">
        <v>2150</v>
      </c>
      <c r="C1633" s="2" t="s">
        <v>609</v>
      </c>
    </row>
    <row r="1634" spans="1:3" ht="12.75" customHeight="1">
      <c r="A1634" s="187" t="s">
        <v>232</v>
      </c>
      <c r="B1634" s="188" t="s">
        <v>2150</v>
      </c>
      <c r="C1634" s="2" t="s">
        <v>609</v>
      </c>
    </row>
    <row r="1635" spans="1:3" ht="12.75" customHeight="1">
      <c r="A1635" s="187" t="s">
        <v>240</v>
      </c>
      <c r="B1635" s="188" t="s">
        <v>2150</v>
      </c>
      <c r="C1635" s="2" t="s">
        <v>609</v>
      </c>
    </row>
    <row r="1636" spans="1:3" ht="12.75" customHeight="1">
      <c r="A1636" s="187" t="s">
        <v>248</v>
      </c>
      <c r="B1636" s="188" t="s">
        <v>2150</v>
      </c>
      <c r="C1636" s="2" t="s">
        <v>609</v>
      </c>
    </row>
    <row r="1637" spans="1:3" ht="12.75" customHeight="1">
      <c r="A1637" s="187" t="s">
        <v>2157</v>
      </c>
      <c r="B1637" s="188" t="s">
        <v>2150</v>
      </c>
      <c r="C1637" s="2" t="s">
        <v>609</v>
      </c>
    </row>
    <row r="1638" spans="1:3" ht="12.75" customHeight="1">
      <c r="A1638" s="187" t="s">
        <v>185</v>
      </c>
      <c r="B1638" s="188" t="s">
        <v>2150</v>
      </c>
      <c r="C1638" s="2" t="s">
        <v>609</v>
      </c>
    </row>
    <row r="1639" spans="1:3" ht="12.75" customHeight="1">
      <c r="A1639" s="187" t="s">
        <v>197</v>
      </c>
      <c r="B1639" s="188" t="s">
        <v>2150</v>
      </c>
      <c r="C1639" s="2" t="s">
        <v>609</v>
      </c>
    </row>
    <row r="1640" spans="1:3" ht="12.75" customHeight="1">
      <c r="A1640" s="187" t="s">
        <v>205</v>
      </c>
      <c r="B1640" s="188" t="s">
        <v>2150</v>
      </c>
      <c r="C1640" s="2" t="s">
        <v>609</v>
      </c>
    </row>
    <row r="1641" spans="1:3" ht="12.75" customHeight="1">
      <c r="A1641" s="187" t="s">
        <v>213</v>
      </c>
      <c r="B1641" s="188" t="s">
        <v>2150</v>
      </c>
      <c r="C1641" s="2" t="s">
        <v>609</v>
      </c>
    </row>
    <row r="1642" spans="1:3" ht="12.75" customHeight="1">
      <c r="A1642" s="187" t="s">
        <v>221</v>
      </c>
      <c r="B1642" s="188" t="s">
        <v>2150</v>
      </c>
      <c r="C1642" s="2" t="s">
        <v>609</v>
      </c>
    </row>
    <row r="1643" spans="1:3" ht="12.75" customHeight="1">
      <c r="A1643" s="187" t="s">
        <v>229</v>
      </c>
      <c r="B1643" s="188" t="s">
        <v>2150</v>
      </c>
      <c r="C1643" s="2" t="s">
        <v>609</v>
      </c>
    </row>
    <row r="1644" spans="1:3" ht="12.75" customHeight="1">
      <c r="A1644" s="187" t="s">
        <v>237</v>
      </c>
      <c r="B1644" s="188" t="s">
        <v>2150</v>
      </c>
      <c r="C1644" s="2" t="s">
        <v>609</v>
      </c>
    </row>
    <row r="1645" spans="1:3" ht="12.75" customHeight="1">
      <c r="A1645" s="187" t="s">
        <v>245</v>
      </c>
      <c r="B1645" s="188" t="s">
        <v>2150</v>
      </c>
      <c r="C1645" s="2" t="s">
        <v>609</v>
      </c>
    </row>
    <row r="1646" spans="1:3" ht="12.75" customHeight="1">
      <c r="A1646" s="187" t="s">
        <v>2158</v>
      </c>
      <c r="B1646" s="188" t="s">
        <v>2150</v>
      </c>
      <c r="C1646" s="2" t="s">
        <v>609</v>
      </c>
    </row>
    <row r="1647" spans="1:3" ht="12.75" customHeight="1">
      <c r="A1647" s="187" t="s">
        <v>186</v>
      </c>
      <c r="B1647" s="188" t="s">
        <v>2150</v>
      </c>
      <c r="C1647" s="2" t="s">
        <v>609</v>
      </c>
    </row>
    <row r="1648" spans="1:3" ht="12.75" customHeight="1">
      <c r="A1648" s="187" t="s">
        <v>198</v>
      </c>
      <c r="B1648" s="188" t="s">
        <v>2150</v>
      </c>
      <c r="C1648" s="2" t="s">
        <v>609</v>
      </c>
    </row>
    <row r="1649" spans="1:3" ht="12.75" customHeight="1">
      <c r="A1649" s="187" t="s">
        <v>206</v>
      </c>
      <c r="B1649" s="188" t="s">
        <v>2150</v>
      </c>
      <c r="C1649" s="2" t="s">
        <v>609</v>
      </c>
    </row>
    <row r="1650" spans="1:3" ht="12.75" customHeight="1">
      <c r="A1650" s="187" t="s">
        <v>214</v>
      </c>
      <c r="B1650" s="188" t="s">
        <v>2150</v>
      </c>
      <c r="C1650" s="2" t="s">
        <v>609</v>
      </c>
    </row>
    <row r="1651" spans="1:3" ht="12.75" customHeight="1">
      <c r="A1651" s="187" t="s">
        <v>222</v>
      </c>
      <c r="B1651" s="188" t="s">
        <v>2150</v>
      </c>
      <c r="C1651" s="2" t="s">
        <v>609</v>
      </c>
    </row>
    <row r="1652" spans="1:3" ht="12.75" customHeight="1">
      <c r="A1652" s="187" t="s">
        <v>230</v>
      </c>
      <c r="B1652" s="188" t="s">
        <v>2150</v>
      </c>
      <c r="C1652" s="2" t="s">
        <v>609</v>
      </c>
    </row>
    <row r="1653" spans="1:3" ht="12.75" customHeight="1">
      <c r="A1653" s="187" t="s">
        <v>238</v>
      </c>
      <c r="B1653" s="188" t="s">
        <v>2150</v>
      </c>
      <c r="C1653" s="2" t="s">
        <v>609</v>
      </c>
    </row>
    <row r="1654" spans="1:3" ht="12.75" customHeight="1">
      <c r="A1654" s="187" t="s">
        <v>246</v>
      </c>
      <c r="B1654" s="188" t="s">
        <v>2150</v>
      </c>
      <c r="C1654" s="2" t="s">
        <v>609</v>
      </c>
    </row>
    <row r="1655" spans="1:3" ht="12.75" customHeight="1">
      <c r="A1655" s="187" t="s">
        <v>121</v>
      </c>
      <c r="B1655" s="188" t="s">
        <v>658</v>
      </c>
      <c r="C1655" s="2" t="s">
        <v>666</v>
      </c>
    </row>
    <row r="1656" spans="1:3" ht="12.75" customHeight="1">
      <c r="A1656" s="187" t="s">
        <v>2159</v>
      </c>
      <c r="B1656" s="188" t="s">
        <v>2159</v>
      </c>
      <c r="C1656" s="2" t="s">
        <v>666</v>
      </c>
    </row>
    <row r="1657" spans="1:3" ht="12.75" customHeight="1">
      <c r="A1657" s="187" t="s">
        <v>2160</v>
      </c>
      <c r="B1657" s="188" t="s">
        <v>2160</v>
      </c>
      <c r="C1657" s="2" t="s">
        <v>666</v>
      </c>
    </row>
    <row r="1658" spans="1:3" ht="12.75" customHeight="1">
      <c r="A1658" s="187" t="s">
        <v>2161</v>
      </c>
      <c r="B1658" s="188" t="s">
        <v>2162</v>
      </c>
      <c r="C1658" s="2" t="s">
        <v>666</v>
      </c>
    </row>
    <row r="1659" spans="1:3" ht="12.75" customHeight="1">
      <c r="A1659" s="187" t="s">
        <v>2163</v>
      </c>
      <c r="B1659" s="188" t="s">
        <v>1462</v>
      </c>
      <c r="C1659" s="2" t="s">
        <v>666</v>
      </c>
    </row>
    <row r="1660" spans="1:3" ht="12.75" customHeight="1">
      <c r="A1660" s="187" t="s">
        <v>2164</v>
      </c>
      <c r="B1660" s="188" t="s">
        <v>1462</v>
      </c>
      <c r="C1660" s="2" t="s">
        <v>666</v>
      </c>
    </row>
    <row r="1661" spans="1:3" ht="12.75" customHeight="1">
      <c r="A1661" s="187" t="s">
        <v>2165</v>
      </c>
      <c r="B1661" s="188" t="s">
        <v>2165</v>
      </c>
      <c r="C1661" s="2" t="s">
        <v>666</v>
      </c>
    </row>
    <row r="1662" spans="1:3" ht="12.75" customHeight="1">
      <c r="A1662" s="187" t="s">
        <v>2166</v>
      </c>
      <c r="B1662" s="188" t="s">
        <v>2166</v>
      </c>
      <c r="C1662" s="2" t="s">
        <v>666</v>
      </c>
    </row>
    <row r="1663" spans="1:3" ht="12.75" customHeight="1">
      <c r="A1663" s="187" t="s">
        <v>2167</v>
      </c>
      <c r="B1663" s="188" t="s">
        <v>2167</v>
      </c>
      <c r="C1663" s="2" t="s">
        <v>666</v>
      </c>
    </row>
    <row r="1664" spans="1:3" ht="12.75" customHeight="1">
      <c r="A1664" s="187" t="s">
        <v>2168</v>
      </c>
      <c r="B1664" s="188" t="s">
        <v>2168</v>
      </c>
      <c r="C1664" s="2" t="s">
        <v>666</v>
      </c>
    </row>
    <row r="1665" spans="1:3">
      <c r="A1665" s="189" t="s">
        <v>58</v>
      </c>
      <c r="C1665" s="2" t="s">
        <v>609</v>
      </c>
    </row>
    <row r="1666" spans="1:3">
      <c r="A1666" s="189" t="s">
        <v>650</v>
      </c>
      <c r="C1666" s="2" t="s">
        <v>609</v>
      </c>
    </row>
    <row r="1667" spans="1:3" ht="12.75" customHeight="1">
      <c r="A1667" s="183" t="s">
        <v>59</v>
      </c>
      <c r="C1667" s="2" t="s">
        <v>609</v>
      </c>
    </row>
    <row r="1668" spans="1:3" ht="12.75" customHeight="1">
      <c r="A1668" s="183" t="s">
        <v>83</v>
      </c>
      <c r="C1668" s="2" t="s">
        <v>609</v>
      </c>
    </row>
    <row r="1669" spans="1:3">
      <c r="A1669" s="189" t="s">
        <v>84</v>
      </c>
      <c r="C1669" s="2" t="s">
        <v>609</v>
      </c>
    </row>
    <row r="1670" spans="1:3">
      <c r="A1670" s="189" t="s">
        <v>87</v>
      </c>
      <c r="C1670" s="2" t="s">
        <v>609</v>
      </c>
    </row>
    <row r="1671" spans="1:3">
      <c r="A1671" s="189" t="s">
        <v>35</v>
      </c>
      <c r="C1671" s="2" t="s">
        <v>609</v>
      </c>
    </row>
    <row r="1672" spans="1:3">
      <c r="A1672" s="189" t="s">
        <v>655</v>
      </c>
      <c r="C1672" s="2" t="s">
        <v>666</v>
      </c>
    </row>
    <row r="1673" spans="1:3">
      <c r="A1673" s="189" t="s">
        <v>177</v>
      </c>
      <c r="C1673" s="2" t="s">
        <v>666</v>
      </c>
    </row>
    <row r="1674" spans="1:3">
      <c r="A1674" s="189" t="s">
        <v>181</v>
      </c>
      <c r="C1674" s="2" t="s">
        <v>666</v>
      </c>
    </row>
    <row r="1675" spans="1:3">
      <c r="A1675" s="189" t="s">
        <v>125</v>
      </c>
      <c r="C1675" s="2" t="s">
        <v>666</v>
      </c>
    </row>
    <row r="1676" spans="1:3">
      <c r="A1676" s="189" t="s">
        <v>112</v>
      </c>
      <c r="C1676" s="2" t="s">
        <v>666</v>
      </c>
    </row>
    <row r="1677" spans="1:3">
      <c r="A1677" s="189" t="s">
        <v>108</v>
      </c>
      <c r="C1677" s="2" t="s">
        <v>666</v>
      </c>
    </row>
    <row r="1678" spans="1:3">
      <c r="A1678" s="189" t="s">
        <v>130</v>
      </c>
      <c r="C1678" s="2" t="s">
        <v>666</v>
      </c>
    </row>
    <row r="1679" spans="1:3">
      <c r="A1679" s="189" t="s">
        <v>113</v>
      </c>
      <c r="C1679" s="2" t="s">
        <v>666</v>
      </c>
    </row>
  </sheetData>
  <autoFilter ref="A4:C4" xr:uid="{81082D58-49DB-4DD1-B3C3-DCBC4335A8A8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1C622-3494-4D9C-9E93-13FB4B882E0F}">
  <sheetPr>
    <tabColor theme="3"/>
  </sheetPr>
  <dimension ref="A1:A4"/>
  <sheetViews>
    <sheetView showGridLines="0" workbookViewId="0">
      <selection activeCell="I18" sqref="I18"/>
    </sheetView>
  </sheetViews>
  <sheetFormatPr defaultRowHeight="15"/>
  <sheetData>
    <row r="1" spans="1:1" ht="23.25">
      <c r="A1" s="14" t="s">
        <v>8</v>
      </c>
    </row>
    <row r="2" spans="1:1" ht="23.25">
      <c r="A2" s="14" t="s">
        <v>9</v>
      </c>
    </row>
    <row r="3" spans="1:1" ht="23.25">
      <c r="A3" s="14" t="s">
        <v>10</v>
      </c>
    </row>
    <row r="4" spans="1:1" ht="23.25">
      <c r="A4" s="14" t="s">
        <v>2169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A4E1-3274-4DA9-9F60-2226054F69F6}">
  <dimension ref="A2:A385"/>
  <sheetViews>
    <sheetView workbookViewId="0"/>
  </sheetViews>
  <sheetFormatPr defaultRowHeight="15"/>
  <cols>
    <col min="1" max="1" width="62.28515625" bestFit="1" customWidth="1"/>
  </cols>
  <sheetData>
    <row r="2" spans="1:1">
      <c r="A2" s="53" t="s">
        <v>11</v>
      </c>
    </row>
    <row r="3" spans="1:1">
      <c r="A3" t="s">
        <v>12</v>
      </c>
    </row>
    <row r="4" spans="1:1">
      <c r="A4" t="s">
        <v>13</v>
      </c>
    </row>
    <row r="5" spans="1:1">
      <c r="A5" t="s">
        <v>14</v>
      </c>
    </row>
    <row r="6" spans="1:1">
      <c r="A6" t="s">
        <v>15</v>
      </c>
    </row>
    <row r="7" spans="1:1">
      <c r="A7" t="s">
        <v>16</v>
      </c>
    </row>
    <row r="8" spans="1:1">
      <c r="A8" t="s">
        <v>17</v>
      </c>
    </row>
    <row r="9" spans="1:1">
      <c r="A9" t="s">
        <v>18</v>
      </c>
    </row>
    <row r="10" spans="1:1">
      <c r="A10" t="s">
        <v>19</v>
      </c>
    </row>
    <row r="11" spans="1:1">
      <c r="A11" t="s">
        <v>20</v>
      </c>
    </row>
    <row r="12" spans="1:1">
      <c r="A12" t="s">
        <v>21</v>
      </c>
    </row>
    <row r="13" spans="1:1">
      <c r="A13" t="s">
        <v>22</v>
      </c>
    </row>
    <row r="14" spans="1:1">
      <c r="A14" t="s">
        <v>23</v>
      </c>
    </row>
    <row r="15" spans="1:1">
      <c r="A15" t="s">
        <v>24</v>
      </c>
    </row>
    <row r="16" spans="1:1">
      <c r="A16" t="s">
        <v>25</v>
      </c>
    </row>
    <row r="17" spans="1:1">
      <c r="A17" t="s">
        <v>26</v>
      </c>
    </row>
    <row r="18" spans="1:1">
      <c r="A18" t="s">
        <v>27</v>
      </c>
    </row>
    <row r="19" spans="1:1">
      <c r="A19" t="s">
        <v>28</v>
      </c>
    </row>
    <row r="20" spans="1:1">
      <c r="A20" t="s">
        <v>29</v>
      </c>
    </row>
    <row r="21" spans="1:1">
      <c r="A21" t="s">
        <v>30</v>
      </c>
    </row>
    <row r="22" spans="1:1">
      <c r="A22" t="s">
        <v>31</v>
      </c>
    </row>
    <row r="23" spans="1:1">
      <c r="A23" t="s">
        <v>32</v>
      </c>
    </row>
    <row r="24" spans="1:1">
      <c r="A24" t="s">
        <v>33</v>
      </c>
    </row>
    <row r="25" spans="1:1">
      <c r="A25" t="s">
        <v>34</v>
      </c>
    </row>
    <row r="26" spans="1:1">
      <c r="A26" t="s">
        <v>35</v>
      </c>
    </row>
    <row r="27" spans="1:1">
      <c r="A27" t="s">
        <v>36</v>
      </c>
    </row>
    <row r="28" spans="1:1">
      <c r="A28" t="s">
        <v>37</v>
      </c>
    </row>
    <row r="29" spans="1:1">
      <c r="A29" t="s">
        <v>38</v>
      </c>
    </row>
    <row r="30" spans="1:1">
      <c r="A30" t="s">
        <v>39</v>
      </c>
    </row>
    <row r="31" spans="1:1">
      <c r="A31" t="s">
        <v>40</v>
      </c>
    </row>
    <row r="32" spans="1:1">
      <c r="A32" t="s">
        <v>41</v>
      </c>
    </row>
    <row r="33" spans="1:1">
      <c r="A33" t="s">
        <v>42</v>
      </c>
    </row>
    <row r="34" spans="1:1">
      <c r="A34" t="s">
        <v>43</v>
      </c>
    </row>
    <row r="35" spans="1:1">
      <c r="A35" t="s">
        <v>44</v>
      </c>
    </row>
    <row r="36" spans="1:1">
      <c r="A36" t="s">
        <v>45</v>
      </c>
    </row>
    <row r="37" spans="1:1">
      <c r="A37" t="s">
        <v>46</v>
      </c>
    </row>
    <row r="38" spans="1:1">
      <c r="A38" t="s">
        <v>47</v>
      </c>
    </row>
    <row r="39" spans="1:1">
      <c r="A39" t="s">
        <v>48</v>
      </c>
    </row>
    <row r="40" spans="1:1">
      <c r="A40" t="s">
        <v>49</v>
      </c>
    </row>
    <row r="41" spans="1:1">
      <c r="A41" t="s">
        <v>50</v>
      </c>
    </row>
    <row r="42" spans="1:1">
      <c r="A42" t="s">
        <v>51</v>
      </c>
    </row>
    <row r="43" spans="1:1">
      <c r="A43" t="s">
        <v>52</v>
      </c>
    </row>
    <row r="44" spans="1:1">
      <c r="A44" t="s">
        <v>53</v>
      </c>
    </row>
    <row r="45" spans="1:1">
      <c r="A45" t="s">
        <v>54</v>
      </c>
    </row>
    <row r="46" spans="1:1">
      <c r="A46" t="s">
        <v>55</v>
      </c>
    </row>
    <row r="47" spans="1:1">
      <c r="A47" t="s">
        <v>56</v>
      </c>
    </row>
    <row r="48" spans="1:1">
      <c r="A48" t="s">
        <v>57</v>
      </c>
    </row>
    <row r="49" spans="1:1">
      <c r="A49" t="s">
        <v>58</v>
      </c>
    </row>
    <row r="50" spans="1:1">
      <c r="A50" t="s">
        <v>59</v>
      </c>
    </row>
    <row r="51" spans="1:1">
      <c r="A51" t="s">
        <v>60</v>
      </c>
    </row>
    <row r="52" spans="1:1">
      <c r="A52" t="s">
        <v>61</v>
      </c>
    </row>
    <row r="53" spans="1:1">
      <c r="A53" t="s">
        <v>62</v>
      </c>
    </row>
    <row r="54" spans="1:1">
      <c r="A54" t="s">
        <v>63</v>
      </c>
    </row>
    <row r="55" spans="1:1">
      <c r="A55" t="s">
        <v>64</v>
      </c>
    </row>
    <row r="56" spans="1:1">
      <c r="A56" t="s">
        <v>65</v>
      </c>
    </row>
    <row r="57" spans="1:1">
      <c r="A57" t="s">
        <v>66</v>
      </c>
    </row>
    <row r="58" spans="1:1">
      <c r="A58" t="s">
        <v>67</v>
      </c>
    </row>
    <row r="59" spans="1:1">
      <c r="A59" t="s">
        <v>68</v>
      </c>
    </row>
    <row r="60" spans="1:1">
      <c r="A60" t="s">
        <v>69</v>
      </c>
    </row>
    <row r="61" spans="1:1">
      <c r="A61" t="s">
        <v>70</v>
      </c>
    </row>
    <row r="62" spans="1:1">
      <c r="A62" t="s">
        <v>71</v>
      </c>
    </row>
    <row r="63" spans="1:1">
      <c r="A63" t="s">
        <v>72</v>
      </c>
    </row>
    <row r="64" spans="1:1">
      <c r="A64" t="s">
        <v>73</v>
      </c>
    </row>
    <row r="65" spans="1:1">
      <c r="A65" t="s">
        <v>74</v>
      </c>
    </row>
    <row r="66" spans="1:1">
      <c r="A66" t="s">
        <v>75</v>
      </c>
    </row>
    <row r="67" spans="1:1">
      <c r="A67" t="s">
        <v>76</v>
      </c>
    </row>
    <row r="68" spans="1:1">
      <c r="A68" t="s">
        <v>77</v>
      </c>
    </row>
    <row r="69" spans="1:1">
      <c r="A69" t="s">
        <v>78</v>
      </c>
    </row>
    <row r="70" spans="1:1">
      <c r="A70" t="s">
        <v>79</v>
      </c>
    </row>
    <row r="71" spans="1:1">
      <c r="A71" t="s">
        <v>80</v>
      </c>
    </row>
    <row r="72" spans="1:1">
      <c r="A72" t="s">
        <v>81</v>
      </c>
    </row>
    <row r="73" spans="1:1">
      <c r="A73" t="s">
        <v>82</v>
      </c>
    </row>
    <row r="74" spans="1:1">
      <c r="A74" t="s">
        <v>83</v>
      </c>
    </row>
    <row r="75" spans="1:1">
      <c r="A75" t="s">
        <v>84</v>
      </c>
    </row>
    <row r="76" spans="1:1">
      <c r="A76" t="s">
        <v>85</v>
      </c>
    </row>
    <row r="77" spans="1:1">
      <c r="A77" t="s">
        <v>86</v>
      </c>
    </row>
    <row r="78" spans="1:1">
      <c r="A78" t="s">
        <v>87</v>
      </c>
    </row>
    <row r="79" spans="1:1">
      <c r="A79" t="s">
        <v>88</v>
      </c>
    </row>
    <row r="80" spans="1:1">
      <c r="A80" t="s">
        <v>89</v>
      </c>
    </row>
    <row r="81" spans="1:1">
      <c r="A81" t="s">
        <v>90</v>
      </c>
    </row>
    <row r="82" spans="1:1">
      <c r="A82" t="s">
        <v>91</v>
      </c>
    </row>
    <row r="83" spans="1:1">
      <c r="A83" t="s">
        <v>92</v>
      </c>
    </row>
    <row r="84" spans="1:1">
      <c r="A84" t="s">
        <v>93</v>
      </c>
    </row>
    <row r="85" spans="1:1">
      <c r="A85" t="s">
        <v>94</v>
      </c>
    </row>
    <row r="86" spans="1:1">
      <c r="A86" t="s">
        <v>95</v>
      </c>
    </row>
    <row r="87" spans="1:1">
      <c r="A87" t="s">
        <v>96</v>
      </c>
    </row>
    <row r="88" spans="1:1">
      <c r="A88" t="s">
        <v>97</v>
      </c>
    </row>
    <row r="89" spans="1:1">
      <c r="A89" t="s">
        <v>98</v>
      </c>
    </row>
    <row r="90" spans="1:1">
      <c r="A90" t="s">
        <v>99</v>
      </c>
    </row>
    <row r="91" spans="1:1">
      <c r="A91" t="s">
        <v>100</v>
      </c>
    </row>
    <row r="92" spans="1:1">
      <c r="A92" t="s">
        <v>101</v>
      </c>
    </row>
    <row r="93" spans="1:1">
      <c r="A93" t="s">
        <v>102</v>
      </c>
    </row>
    <row r="94" spans="1:1">
      <c r="A94" t="s">
        <v>103</v>
      </c>
    </row>
    <row r="95" spans="1:1">
      <c r="A95" t="s">
        <v>104</v>
      </c>
    </row>
    <row r="96" spans="1:1">
      <c r="A96" t="s">
        <v>105</v>
      </c>
    </row>
    <row r="97" spans="1:1">
      <c r="A97" t="s">
        <v>106</v>
      </c>
    </row>
    <row r="98" spans="1:1">
      <c r="A98" t="s">
        <v>107</v>
      </c>
    </row>
    <row r="99" spans="1:1">
      <c r="A99" t="s">
        <v>108</v>
      </c>
    </row>
    <row r="100" spans="1:1">
      <c r="A100" t="s">
        <v>109</v>
      </c>
    </row>
    <row r="101" spans="1:1">
      <c r="A101" t="s">
        <v>110</v>
      </c>
    </row>
    <row r="102" spans="1:1">
      <c r="A102" t="s">
        <v>111</v>
      </c>
    </row>
    <row r="103" spans="1:1">
      <c r="A103" t="s">
        <v>112</v>
      </c>
    </row>
    <row r="104" spans="1:1">
      <c r="A104" t="s">
        <v>113</v>
      </c>
    </row>
    <row r="105" spans="1:1">
      <c r="A105" t="s">
        <v>114</v>
      </c>
    </row>
    <row r="106" spans="1:1">
      <c r="A106" t="s">
        <v>115</v>
      </c>
    </row>
    <row r="107" spans="1:1">
      <c r="A107" t="s">
        <v>116</v>
      </c>
    </row>
    <row r="108" spans="1:1">
      <c r="A108" t="s">
        <v>117</v>
      </c>
    </row>
    <row r="109" spans="1:1">
      <c r="A109" t="s">
        <v>118</v>
      </c>
    </row>
    <row r="110" spans="1:1">
      <c r="A110" t="s">
        <v>119</v>
      </c>
    </row>
    <row r="111" spans="1:1">
      <c r="A111" t="s">
        <v>120</v>
      </c>
    </row>
    <row r="112" spans="1:1">
      <c r="A112" t="s">
        <v>121</v>
      </c>
    </row>
    <row r="113" spans="1:1">
      <c r="A113" t="s">
        <v>122</v>
      </c>
    </row>
    <row r="114" spans="1:1">
      <c r="A114" t="s">
        <v>123</v>
      </c>
    </row>
    <row r="115" spans="1:1">
      <c r="A115" t="s">
        <v>124</v>
      </c>
    </row>
    <row r="116" spans="1:1">
      <c r="A116" t="s">
        <v>125</v>
      </c>
    </row>
    <row r="117" spans="1:1">
      <c r="A117" t="s">
        <v>126</v>
      </c>
    </row>
    <row r="118" spans="1:1">
      <c r="A118" t="s">
        <v>127</v>
      </c>
    </row>
    <row r="119" spans="1:1">
      <c r="A119" t="s">
        <v>128</v>
      </c>
    </row>
    <row r="120" spans="1:1">
      <c r="A120" t="s">
        <v>129</v>
      </c>
    </row>
    <row r="121" spans="1:1">
      <c r="A121" t="s">
        <v>130</v>
      </c>
    </row>
    <row r="122" spans="1:1">
      <c r="A122" t="s">
        <v>131</v>
      </c>
    </row>
    <row r="123" spans="1:1">
      <c r="A123" t="s">
        <v>132</v>
      </c>
    </row>
    <row r="124" spans="1:1">
      <c r="A124" t="s">
        <v>133</v>
      </c>
    </row>
    <row r="125" spans="1:1">
      <c r="A125" t="s">
        <v>134</v>
      </c>
    </row>
    <row r="126" spans="1:1">
      <c r="A126" t="s">
        <v>135</v>
      </c>
    </row>
    <row r="127" spans="1:1">
      <c r="A127" t="s">
        <v>136</v>
      </c>
    </row>
    <row r="128" spans="1:1">
      <c r="A128" t="s">
        <v>137</v>
      </c>
    </row>
    <row r="129" spans="1:1">
      <c r="A129" t="s">
        <v>138</v>
      </c>
    </row>
    <row r="130" spans="1:1">
      <c r="A130" t="s">
        <v>139</v>
      </c>
    </row>
    <row r="131" spans="1:1">
      <c r="A131" t="s">
        <v>140</v>
      </c>
    </row>
    <row r="132" spans="1:1">
      <c r="A132" t="s">
        <v>141</v>
      </c>
    </row>
    <row r="133" spans="1:1">
      <c r="A133" t="s">
        <v>142</v>
      </c>
    </row>
    <row r="134" spans="1:1">
      <c r="A134" t="s">
        <v>143</v>
      </c>
    </row>
    <row r="135" spans="1:1">
      <c r="A135" t="s">
        <v>144</v>
      </c>
    </row>
    <row r="136" spans="1:1">
      <c r="A136" t="s">
        <v>145</v>
      </c>
    </row>
    <row r="137" spans="1:1">
      <c r="A137" t="s">
        <v>146</v>
      </c>
    </row>
    <row r="138" spans="1:1">
      <c r="A138" t="s">
        <v>147</v>
      </c>
    </row>
    <row r="139" spans="1:1">
      <c r="A139" t="s">
        <v>148</v>
      </c>
    </row>
    <row r="140" spans="1:1">
      <c r="A140" t="s">
        <v>149</v>
      </c>
    </row>
    <row r="141" spans="1:1">
      <c r="A141" t="s">
        <v>150</v>
      </c>
    </row>
    <row r="142" spans="1:1">
      <c r="A142" t="s">
        <v>151</v>
      </c>
    </row>
    <row r="143" spans="1:1">
      <c r="A143" t="s">
        <v>152</v>
      </c>
    </row>
    <row r="144" spans="1:1">
      <c r="A144" t="s">
        <v>153</v>
      </c>
    </row>
    <row r="145" spans="1:1">
      <c r="A145" t="s">
        <v>154</v>
      </c>
    </row>
    <row r="146" spans="1:1">
      <c r="A146" t="s">
        <v>155</v>
      </c>
    </row>
    <row r="147" spans="1:1">
      <c r="A147" t="s">
        <v>156</v>
      </c>
    </row>
    <row r="148" spans="1:1">
      <c r="A148" t="s">
        <v>157</v>
      </c>
    </row>
    <row r="149" spans="1:1">
      <c r="A149" t="s">
        <v>158</v>
      </c>
    </row>
    <row r="150" spans="1:1">
      <c r="A150" t="s">
        <v>159</v>
      </c>
    </row>
    <row r="151" spans="1:1">
      <c r="A151" t="s">
        <v>160</v>
      </c>
    </row>
    <row r="152" spans="1:1">
      <c r="A152" t="s">
        <v>161</v>
      </c>
    </row>
    <row r="153" spans="1:1">
      <c r="A153" t="s">
        <v>162</v>
      </c>
    </row>
    <row r="154" spans="1:1">
      <c r="A154" t="s">
        <v>163</v>
      </c>
    </row>
    <row r="155" spans="1:1">
      <c r="A155" t="s">
        <v>164</v>
      </c>
    </row>
    <row r="156" spans="1:1">
      <c r="A156" t="s">
        <v>165</v>
      </c>
    </row>
    <row r="157" spans="1:1">
      <c r="A157" t="s">
        <v>166</v>
      </c>
    </row>
    <row r="158" spans="1:1">
      <c r="A158" t="s">
        <v>167</v>
      </c>
    </row>
    <row r="159" spans="1:1">
      <c r="A159" t="s">
        <v>168</v>
      </c>
    </row>
    <row r="160" spans="1:1">
      <c r="A160" t="s">
        <v>169</v>
      </c>
    </row>
    <row r="161" spans="1:1">
      <c r="A161" t="s">
        <v>170</v>
      </c>
    </row>
    <row r="162" spans="1:1">
      <c r="A162" t="s">
        <v>171</v>
      </c>
    </row>
    <row r="163" spans="1:1">
      <c r="A163" t="s">
        <v>172</v>
      </c>
    </row>
    <row r="164" spans="1:1">
      <c r="A164" t="s">
        <v>173</v>
      </c>
    </row>
    <row r="165" spans="1:1">
      <c r="A165" t="s">
        <v>174</v>
      </c>
    </row>
    <row r="166" spans="1:1">
      <c r="A166" t="s">
        <v>175</v>
      </c>
    </row>
    <row r="167" spans="1:1">
      <c r="A167" t="s">
        <v>176</v>
      </c>
    </row>
    <row r="168" spans="1:1">
      <c r="A168" t="s">
        <v>177</v>
      </c>
    </row>
    <row r="169" spans="1:1">
      <c r="A169" t="s">
        <v>178</v>
      </c>
    </row>
    <row r="170" spans="1:1">
      <c r="A170" t="s">
        <v>179</v>
      </c>
    </row>
    <row r="171" spans="1:1">
      <c r="A171" t="s">
        <v>180</v>
      </c>
    </row>
    <row r="172" spans="1:1">
      <c r="A172" t="s">
        <v>181</v>
      </c>
    </row>
    <row r="173" spans="1:1">
      <c r="A173" t="s">
        <v>182</v>
      </c>
    </row>
    <row r="174" spans="1:1">
      <c r="A174" t="s">
        <v>183</v>
      </c>
    </row>
    <row r="175" spans="1:1">
      <c r="A175" t="s">
        <v>184</v>
      </c>
    </row>
    <row r="176" spans="1:1">
      <c r="A176" t="s">
        <v>185</v>
      </c>
    </row>
    <row r="177" spans="1:1">
      <c r="A177" t="s">
        <v>186</v>
      </c>
    </row>
    <row r="178" spans="1:1">
      <c r="A178" t="s">
        <v>187</v>
      </c>
    </row>
    <row r="179" spans="1:1">
      <c r="A179" t="s">
        <v>188</v>
      </c>
    </row>
    <row r="180" spans="1:1">
      <c r="A180" t="s">
        <v>189</v>
      </c>
    </row>
    <row r="181" spans="1:1">
      <c r="A181" t="s">
        <v>190</v>
      </c>
    </row>
    <row r="182" spans="1:1">
      <c r="A182" t="s">
        <v>191</v>
      </c>
    </row>
    <row r="183" spans="1:1">
      <c r="A183" t="s">
        <v>192</v>
      </c>
    </row>
    <row r="184" spans="1:1">
      <c r="A184" t="s">
        <v>193</v>
      </c>
    </row>
    <row r="185" spans="1:1">
      <c r="A185" t="s">
        <v>194</v>
      </c>
    </row>
    <row r="186" spans="1:1">
      <c r="A186" t="s">
        <v>195</v>
      </c>
    </row>
    <row r="187" spans="1:1">
      <c r="A187" t="s">
        <v>196</v>
      </c>
    </row>
    <row r="188" spans="1:1">
      <c r="A188" t="s">
        <v>197</v>
      </c>
    </row>
    <row r="189" spans="1:1">
      <c r="A189" t="s">
        <v>198</v>
      </c>
    </row>
    <row r="190" spans="1:1">
      <c r="A190" t="s">
        <v>199</v>
      </c>
    </row>
    <row r="191" spans="1:1">
      <c r="A191" t="s">
        <v>200</v>
      </c>
    </row>
    <row r="192" spans="1:1">
      <c r="A192" t="s">
        <v>201</v>
      </c>
    </row>
    <row r="193" spans="1:1">
      <c r="A193" t="s">
        <v>202</v>
      </c>
    </row>
    <row r="194" spans="1:1">
      <c r="A194" t="s">
        <v>203</v>
      </c>
    </row>
    <row r="195" spans="1:1">
      <c r="A195" t="s">
        <v>204</v>
      </c>
    </row>
    <row r="196" spans="1:1">
      <c r="A196" t="s">
        <v>205</v>
      </c>
    </row>
    <row r="197" spans="1:1">
      <c r="A197" t="s">
        <v>206</v>
      </c>
    </row>
    <row r="198" spans="1:1">
      <c r="A198" t="s">
        <v>207</v>
      </c>
    </row>
    <row r="199" spans="1:1">
      <c r="A199" t="s">
        <v>208</v>
      </c>
    </row>
    <row r="200" spans="1:1">
      <c r="A200" t="s">
        <v>209</v>
      </c>
    </row>
    <row r="201" spans="1:1">
      <c r="A201" t="s">
        <v>210</v>
      </c>
    </row>
    <row r="202" spans="1:1">
      <c r="A202" t="s">
        <v>211</v>
      </c>
    </row>
    <row r="203" spans="1:1">
      <c r="A203" t="s">
        <v>212</v>
      </c>
    </row>
    <row r="204" spans="1:1">
      <c r="A204" t="s">
        <v>213</v>
      </c>
    </row>
    <row r="205" spans="1:1">
      <c r="A205" t="s">
        <v>214</v>
      </c>
    </row>
    <row r="206" spans="1:1">
      <c r="A206" t="s">
        <v>215</v>
      </c>
    </row>
    <row r="207" spans="1:1">
      <c r="A207" t="s">
        <v>216</v>
      </c>
    </row>
    <row r="208" spans="1:1">
      <c r="A208" t="s">
        <v>217</v>
      </c>
    </row>
    <row r="209" spans="1:1">
      <c r="A209" t="s">
        <v>218</v>
      </c>
    </row>
    <row r="210" spans="1:1">
      <c r="A210" t="s">
        <v>219</v>
      </c>
    </row>
    <row r="211" spans="1:1">
      <c r="A211" t="s">
        <v>220</v>
      </c>
    </row>
    <row r="212" spans="1:1">
      <c r="A212" t="s">
        <v>221</v>
      </c>
    </row>
    <row r="213" spans="1:1">
      <c r="A213" t="s">
        <v>222</v>
      </c>
    </row>
    <row r="214" spans="1:1">
      <c r="A214" t="s">
        <v>223</v>
      </c>
    </row>
    <row r="215" spans="1:1">
      <c r="A215" t="s">
        <v>224</v>
      </c>
    </row>
    <row r="216" spans="1:1">
      <c r="A216" t="s">
        <v>225</v>
      </c>
    </row>
    <row r="217" spans="1:1">
      <c r="A217" t="s">
        <v>226</v>
      </c>
    </row>
    <row r="218" spans="1:1">
      <c r="A218" t="s">
        <v>227</v>
      </c>
    </row>
    <row r="219" spans="1:1">
      <c r="A219" t="s">
        <v>228</v>
      </c>
    </row>
    <row r="220" spans="1:1">
      <c r="A220" t="s">
        <v>229</v>
      </c>
    </row>
    <row r="221" spans="1:1">
      <c r="A221" t="s">
        <v>230</v>
      </c>
    </row>
    <row r="222" spans="1:1">
      <c r="A222" t="s">
        <v>231</v>
      </c>
    </row>
    <row r="223" spans="1:1">
      <c r="A223" t="s">
        <v>232</v>
      </c>
    </row>
    <row r="224" spans="1:1">
      <c r="A224" t="s">
        <v>233</v>
      </c>
    </row>
    <row r="225" spans="1:1">
      <c r="A225" t="s">
        <v>234</v>
      </c>
    </row>
    <row r="226" spans="1:1">
      <c r="A226" t="s">
        <v>235</v>
      </c>
    </row>
    <row r="227" spans="1:1">
      <c r="A227" t="s">
        <v>236</v>
      </c>
    </row>
    <row r="228" spans="1:1">
      <c r="A228" t="s">
        <v>237</v>
      </c>
    </row>
    <row r="229" spans="1:1">
      <c r="A229" t="s">
        <v>238</v>
      </c>
    </row>
    <row r="230" spans="1:1">
      <c r="A230" t="s">
        <v>239</v>
      </c>
    </row>
    <row r="231" spans="1:1">
      <c r="A231" t="s">
        <v>240</v>
      </c>
    </row>
    <row r="232" spans="1:1">
      <c r="A232" t="s">
        <v>241</v>
      </c>
    </row>
    <row r="233" spans="1:1">
      <c r="A233" t="s">
        <v>242</v>
      </c>
    </row>
    <row r="234" spans="1:1">
      <c r="A234" t="s">
        <v>243</v>
      </c>
    </row>
    <row r="235" spans="1:1">
      <c r="A235" t="s">
        <v>244</v>
      </c>
    </row>
    <row r="236" spans="1:1">
      <c r="A236" t="s">
        <v>245</v>
      </c>
    </row>
    <row r="237" spans="1:1">
      <c r="A237" t="s">
        <v>246</v>
      </c>
    </row>
    <row r="238" spans="1:1">
      <c r="A238" t="s">
        <v>247</v>
      </c>
    </row>
    <row r="239" spans="1:1">
      <c r="A239" t="s">
        <v>248</v>
      </c>
    </row>
    <row r="240" spans="1:1">
      <c r="A240" t="s">
        <v>249</v>
      </c>
    </row>
    <row r="241" spans="1:1">
      <c r="A241" t="s">
        <v>250</v>
      </c>
    </row>
    <row r="242" spans="1:1">
      <c r="A242" t="s">
        <v>251</v>
      </c>
    </row>
    <row r="243" spans="1:1">
      <c r="A243" t="s">
        <v>252</v>
      </c>
    </row>
    <row r="244" spans="1:1">
      <c r="A244" t="s">
        <v>253</v>
      </c>
    </row>
    <row r="245" spans="1:1">
      <c r="A245" t="s">
        <v>254</v>
      </c>
    </row>
    <row r="246" spans="1:1">
      <c r="A246" t="s">
        <v>255</v>
      </c>
    </row>
    <row r="247" spans="1:1">
      <c r="A247" t="s">
        <v>256</v>
      </c>
    </row>
    <row r="248" spans="1:1">
      <c r="A248" t="s">
        <v>257</v>
      </c>
    </row>
    <row r="249" spans="1:1">
      <c r="A249" t="s">
        <v>258</v>
      </c>
    </row>
    <row r="250" spans="1:1">
      <c r="A250" t="s">
        <v>259</v>
      </c>
    </row>
    <row r="251" spans="1:1">
      <c r="A251" t="s">
        <v>260</v>
      </c>
    </row>
    <row r="252" spans="1:1">
      <c r="A252" t="s">
        <v>261</v>
      </c>
    </row>
    <row r="253" spans="1:1">
      <c r="A253" t="s">
        <v>262</v>
      </c>
    </row>
    <row r="254" spans="1:1">
      <c r="A254" t="s">
        <v>263</v>
      </c>
    </row>
    <row r="255" spans="1:1">
      <c r="A255" t="s">
        <v>264</v>
      </c>
    </row>
    <row r="256" spans="1:1">
      <c r="A256" t="s">
        <v>265</v>
      </c>
    </row>
    <row r="257" spans="1:1">
      <c r="A257" t="s">
        <v>266</v>
      </c>
    </row>
    <row r="258" spans="1:1">
      <c r="A258" t="s">
        <v>267</v>
      </c>
    </row>
    <row r="259" spans="1:1">
      <c r="A259" t="s">
        <v>268</v>
      </c>
    </row>
    <row r="260" spans="1:1">
      <c r="A260" t="s">
        <v>269</v>
      </c>
    </row>
    <row r="261" spans="1:1">
      <c r="A261" t="s">
        <v>270</v>
      </c>
    </row>
    <row r="262" spans="1:1">
      <c r="A262" t="s">
        <v>271</v>
      </c>
    </row>
    <row r="263" spans="1:1">
      <c r="A263" t="s">
        <v>272</v>
      </c>
    </row>
    <row r="264" spans="1:1">
      <c r="A264" t="s">
        <v>273</v>
      </c>
    </row>
    <row r="265" spans="1:1">
      <c r="A265" t="s">
        <v>274</v>
      </c>
    </row>
    <row r="266" spans="1:1">
      <c r="A266" t="s">
        <v>275</v>
      </c>
    </row>
    <row r="267" spans="1:1">
      <c r="A267" t="s">
        <v>276</v>
      </c>
    </row>
    <row r="268" spans="1:1">
      <c r="A268" t="s">
        <v>277</v>
      </c>
    </row>
    <row r="269" spans="1:1">
      <c r="A269" t="s">
        <v>278</v>
      </c>
    </row>
    <row r="270" spans="1:1">
      <c r="A270" t="s">
        <v>279</v>
      </c>
    </row>
    <row r="271" spans="1:1">
      <c r="A271" t="s">
        <v>280</v>
      </c>
    </row>
    <row r="272" spans="1:1">
      <c r="A272" t="s">
        <v>281</v>
      </c>
    </row>
    <row r="273" spans="1:1">
      <c r="A273" t="s">
        <v>282</v>
      </c>
    </row>
    <row r="274" spans="1:1">
      <c r="A274" t="s">
        <v>283</v>
      </c>
    </row>
    <row r="275" spans="1:1">
      <c r="A275" t="s">
        <v>284</v>
      </c>
    </row>
    <row r="276" spans="1:1">
      <c r="A276" t="s">
        <v>285</v>
      </c>
    </row>
    <row r="277" spans="1:1">
      <c r="A277" t="s">
        <v>286</v>
      </c>
    </row>
    <row r="278" spans="1:1">
      <c r="A278" t="s">
        <v>287</v>
      </c>
    </row>
    <row r="279" spans="1:1">
      <c r="A279" t="s">
        <v>288</v>
      </c>
    </row>
    <row r="280" spans="1:1">
      <c r="A280" t="s">
        <v>289</v>
      </c>
    </row>
    <row r="281" spans="1:1">
      <c r="A281" t="s">
        <v>290</v>
      </c>
    </row>
    <row r="282" spans="1:1">
      <c r="A282" t="s">
        <v>291</v>
      </c>
    </row>
    <row r="283" spans="1:1">
      <c r="A283" t="s">
        <v>292</v>
      </c>
    </row>
    <row r="284" spans="1:1">
      <c r="A284" t="s">
        <v>293</v>
      </c>
    </row>
    <row r="285" spans="1:1">
      <c r="A285" t="s">
        <v>294</v>
      </c>
    </row>
    <row r="286" spans="1:1">
      <c r="A286" t="s">
        <v>295</v>
      </c>
    </row>
    <row r="287" spans="1:1">
      <c r="A287" t="s">
        <v>296</v>
      </c>
    </row>
    <row r="288" spans="1:1">
      <c r="A288" t="s">
        <v>297</v>
      </c>
    </row>
    <row r="289" spans="1:1">
      <c r="A289" t="s">
        <v>298</v>
      </c>
    </row>
    <row r="290" spans="1:1">
      <c r="A290" t="s">
        <v>299</v>
      </c>
    </row>
    <row r="291" spans="1:1">
      <c r="A291" t="s">
        <v>300</v>
      </c>
    </row>
    <row r="292" spans="1:1">
      <c r="A292" t="s">
        <v>301</v>
      </c>
    </row>
    <row r="293" spans="1:1">
      <c r="A293" t="s">
        <v>302</v>
      </c>
    </row>
    <row r="294" spans="1:1">
      <c r="A294" t="s">
        <v>303</v>
      </c>
    </row>
    <row r="295" spans="1:1">
      <c r="A295" t="s">
        <v>304</v>
      </c>
    </row>
    <row r="296" spans="1:1">
      <c r="A296" t="s">
        <v>305</v>
      </c>
    </row>
    <row r="297" spans="1:1">
      <c r="A297" t="s">
        <v>306</v>
      </c>
    </row>
    <row r="298" spans="1:1">
      <c r="A298" t="s">
        <v>307</v>
      </c>
    </row>
    <row r="299" spans="1:1">
      <c r="A299" t="s">
        <v>308</v>
      </c>
    </row>
    <row r="300" spans="1:1">
      <c r="A300" t="s">
        <v>309</v>
      </c>
    </row>
    <row r="301" spans="1:1">
      <c r="A301" t="s">
        <v>310</v>
      </c>
    </row>
    <row r="302" spans="1:1">
      <c r="A302" t="s">
        <v>311</v>
      </c>
    </row>
    <row r="303" spans="1:1">
      <c r="A303" t="s">
        <v>312</v>
      </c>
    </row>
    <row r="304" spans="1:1">
      <c r="A304" t="s">
        <v>313</v>
      </c>
    </row>
    <row r="305" spans="1:1">
      <c r="A305" t="s">
        <v>314</v>
      </c>
    </row>
    <row r="306" spans="1:1">
      <c r="A306" t="s">
        <v>315</v>
      </c>
    </row>
    <row r="307" spans="1:1">
      <c r="A307" t="s">
        <v>316</v>
      </c>
    </row>
    <row r="308" spans="1:1">
      <c r="A308" t="s">
        <v>317</v>
      </c>
    </row>
    <row r="309" spans="1:1">
      <c r="A309" t="s">
        <v>318</v>
      </c>
    </row>
    <row r="310" spans="1:1">
      <c r="A310" t="s">
        <v>319</v>
      </c>
    </row>
    <row r="311" spans="1:1">
      <c r="A311" t="s">
        <v>320</v>
      </c>
    </row>
    <row r="312" spans="1:1">
      <c r="A312" t="s">
        <v>321</v>
      </c>
    </row>
    <row r="313" spans="1:1">
      <c r="A313" t="s">
        <v>322</v>
      </c>
    </row>
    <row r="314" spans="1:1">
      <c r="A314" t="s">
        <v>323</v>
      </c>
    </row>
    <row r="315" spans="1:1">
      <c r="A315" t="s">
        <v>324</v>
      </c>
    </row>
    <row r="316" spans="1:1">
      <c r="A316" t="s">
        <v>325</v>
      </c>
    </row>
    <row r="317" spans="1:1">
      <c r="A317" t="s">
        <v>326</v>
      </c>
    </row>
    <row r="318" spans="1:1">
      <c r="A318" t="s">
        <v>327</v>
      </c>
    </row>
    <row r="319" spans="1:1">
      <c r="A319" t="s">
        <v>328</v>
      </c>
    </row>
    <row r="320" spans="1:1">
      <c r="A320" t="s">
        <v>329</v>
      </c>
    </row>
    <row r="321" spans="1:1">
      <c r="A321" t="s">
        <v>330</v>
      </c>
    </row>
    <row r="322" spans="1:1">
      <c r="A322" t="s">
        <v>331</v>
      </c>
    </row>
    <row r="323" spans="1:1">
      <c r="A323" t="s">
        <v>332</v>
      </c>
    </row>
    <row r="324" spans="1:1">
      <c r="A324" t="s">
        <v>333</v>
      </c>
    </row>
    <row r="325" spans="1:1">
      <c r="A325" t="s">
        <v>334</v>
      </c>
    </row>
    <row r="326" spans="1:1">
      <c r="A326" t="s">
        <v>335</v>
      </c>
    </row>
    <row r="327" spans="1:1">
      <c r="A327" t="s">
        <v>336</v>
      </c>
    </row>
    <row r="328" spans="1:1">
      <c r="A328" t="s">
        <v>337</v>
      </c>
    </row>
    <row r="329" spans="1:1">
      <c r="A329" t="s">
        <v>338</v>
      </c>
    </row>
    <row r="330" spans="1:1">
      <c r="A330" t="s">
        <v>339</v>
      </c>
    </row>
    <row r="331" spans="1:1">
      <c r="A331" t="s">
        <v>340</v>
      </c>
    </row>
    <row r="332" spans="1:1">
      <c r="A332" t="s">
        <v>341</v>
      </c>
    </row>
    <row r="333" spans="1:1">
      <c r="A333" t="s">
        <v>342</v>
      </c>
    </row>
    <row r="334" spans="1:1">
      <c r="A334" t="s">
        <v>343</v>
      </c>
    </row>
    <row r="335" spans="1:1">
      <c r="A335" t="s">
        <v>344</v>
      </c>
    </row>
    <row r="336" spans="1:1">
      <c r="A336" t="s">
        <v>345</v>
      </c>
    </row>
    <row r="337" spans="1:1">
      <c r="A337" t="s">
        <v>346</v>
      </c>
    </row>
    <row r="338" spans="1:1">
      <c r="A338" t="s">
        <v>347</v>
      </c>
    </row>
    <row r="339" spans="1:1">
      <c r="A339" t="s">
        <v>348</v>
      </c>
    </row>
    <row r="340" spans="1:1">
      <c r="A340" t="s">
        <v>349</v>
      </c>
    </row>
    <row r="341" spans="1:1">
      <c r="A341" t="s">
        <v>350</v>
      </c>
    </row>
    <row r="342" spans="1:1">
      <c r="A342" t="s">
        <v>351</v>
      </c>
    </row>
    <row r="343" spans="1:1">
      <c r="A343" t="s">
        <v>352</v>
      </c>
    </row>
    <row r="344" spans="1:1">
      <c r="A344" t="s">
        <v>353</v>
      </c>
    </row>
    <row r="345" spans="1:1">
      <c r="A345" t="s">
        <v>354</v>
      </c>
    </row>
    <row r="346" spans="1:1">
      <c r="A346" t="s">
        <v>355</v>
      </c>
    </row>
    <row r="347" spans="1:1">
      <c r="A347" t="s">
        <v>356</v>
      </c>
    </row>
    <row r="348" spans="1:1">
      <c r="A348" t="s">
        <v>357</v>
      </c>
    </row>
    <row r="349" spans="1:1">
      <c r="A349" t="s">
        <v>358</v>
      </c>
    </row>
    <row r="350" spans="1:1">
      <c r="A350" t="s">
        <v>359</v>
      </c>
    </row>
    <row r="351" spans="1:1">
      <c r="A351" t="s">
        <v>360</v>
      </c>
    </row>
    <row r="352" spans="1:1">
      <c r="A352" t="s">
        <v>361</v>
      </c>
    </row>
    <row r="353" spans="1:1">
      <c r="A353" t="s">
        <v>362</v>
      </c>
    </row>
    <row r="354" spans="1:1">
      <c r="A354" t="s">
        <v>363</v>
      </c>
    </row>
    <row r="355" spans="1:1">
      <c r="A355" t="s">
        <v>364</v>
      </c>
    </row>
    <row r="356" spans="1:1">
      <c r="A356" t="s">
        <v>365</v>
      </c>
    </row>
    <row r="357" spans="1:1">
      <c r="A357" t="s">
        <v>366</v>
      </c>
    </row>
    <row r="358" spans="1:1">
      <c r="A358" t="s">
        <v>367</v>
      </c>
    </row>
    <row r="359" spans="1:1">
      <c r="A359" t="s">
        <v>368</v>
      </c>
    </row>
    <row r="360" spans="1:1">
      <c r="A360" t="s">
        <v>369</v>
      </c>
    </row>
    <row r="361" spans="1:1">
      <c r="A361" t="s">
        <v>370</v>
      </c>
    </row>
    <row r="362" spans="1:1">
      <c r="A362" t="s">
        <v>371</v>
      </c>
    </row>
    <row r="363" spans="1:1">
      <c r="A363" t="s">
        <v>372</v>
      </c>
    </row>
    <row r="364" spans="1:1">
      <c r="A364" t="s">
        <v>373</v>
      </c>
    </row>
    <row r="365" spans="1:1">
      <c r="A365" t="s">
        <v>374</v>
      </c>
    </row>
    <row r="366" spans="1:1">
      <c r="A366" t="s">
        <v>375</v>
      </c>
    </row>
    <row r="367" spans="1:1">
      <c r="A367" t="s">
        <v>376</v>
      </c>
    </row>
    <row r="368" spans="1:1">
      <c r="A368" t="s">
        <v>377</v>
      </c>
    </row>
    <row r="369" spans="1:1">
      <c r="A369" t="s">
        <v>378</v>
      </c>
    </row>
    <row r="370" spans="1:1">
      <c r="A370" t="s">
        <v>379</v>
      </c>
    </row>
    <row r="371" spans="1:1">
      <c r="A371" t="s">
        <v>380</v>
      </c>
    </row>
    <row r="372" spans="1:1">
      <c r="A372" t="s">
        <v>381</v>
      </c>
    </row>
    <row r="373" spans="1:1">
      <c r="A373" t="s">
        <v>382</v>
      </c>
    </row>
    <row r="374" spans="1:1">
      <c r="A374" t="s">
        <v>383</v>
      </c>
    </row>
    <row r="375" spans="1:1">
      <c r="A375" t="s">
        <v>384</v>
      </c>
    </row>
    <row r="376" spans="1:1">
      <c r="A376" t="s">
        <v>385</v>
      </c>
    </row>
    <row r="377" spans="1:1">
      <c r="A377" t="s">
        <v>386</v>
      </c>
    </row>
    <row r="378" spans="1:1">
      <c r="A378" t="s">
        <v>387</v>
      </c>
    </row>
    <row r="379" spans="1:1">
      <c r="A379" t="s">
        <v>388</v>
      </c>
    </row>
    <row r="380" spans="1:1">
      <c r="A380" t="s">
        <v>389</v>
      </c>
    </row>
    <row r="381" spans="1:1">
      <c r="A381" t="s">
        <v>390</v>
      </c>
    </row>
    <row r="382" spans="1:1">
      <c r="A382" t="s">
        <v>391</v>
      </c>
    </row>
    <row r="383" spans="1:1">
      <c r="A383" t="s">
        <v>392</v>
      </c>
    </row>
    <row r="384" spans="1:1">
      <c r="A384" t="s">
        <v>393</v>
      </c>
    </row>
    <row r="385" spans="1:1">
      <c r="A385" t="s">
        <v>394</v>
      </c>
    </row>
  </sheetData>
  <sortState xmlns:xlrd2="http://schemas.microsoft.com/office/spreadsheetml/2017/richdata2" ref="A3:A613">
    <sortCondition ref="A3:A61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DF623-0695-42EC-99DB-E352F14785F5}">
  <dimension ref="A1:X76"/>
  <sheetViews>
    <sheetView workbookViewId="0"/>
  </sheetViews>
  <sheetFormatPr defaultRowHeight="15"/>
  <cols>
    <col min="1" max="1" width="37.7109375" bestFit="1" customWidth="1"/>
    <col min="2" max="2" width="24.28515625" bestFit="1" customWidth="1"/>
    <col min="3" max="3" width="15.85546875" bestFit="1" customWidth="1"/>
    <col min="4" max="4" width="42.5703125" bestFit="1" customWidth="1"/>
    <col min="5" max="5" width="63" customWidth="1"/>
    <col min="6" max="6" width="19.140625" customWidth="1"/>
    <col min="7" max="7" width="14.28515625" customWidth="1"/>
    <col min="8" max="8" width="12.42578125" style="57" customWidth="1"/>
    <col min="9" max="10" width="13.140625" style="57" customWidth="1"/>
    <col min="11" max="11" width="12.42578125" style="57" customWidth="1"/>
    <col min="12" max="12" width="13.5703125" style="57" customWidth="1"/>
    <col min="13" max="14" width="13.5703125" style="124" customWidth="1"/>
    <col min="15" max="15" width="22.85546875" style="128" customWidth="1"/>
    <col min="16" max="21" width="13.5703125" style="57" customWidth="1"/>
    <col min="22" max="22" width="11.85546875" customWidth="1"/>
    <col min="23" max="23" width="15" style="58" customWidth="1"/>
    <col min="24" max="24" width="24.5703125" bestFit="1" customWidth="1"/>
    <col min="25" max="25" width="13.85546875" customWidth="1"/>
  </cols>
  <sheetData>
    <row r="1" spans="1:24">
      <c r="A1" s="133" t="s">
        <v>395</v>
      </c>
    </row>
    <row r="2" spans="1:24">
      <c r="K2" s="89" t="s">
        <v>396</v>
      </c>
      <c r="L2" s="89"/>
      <c r="M2" s="122"/>
      <c r="N2" s="122"/>
      <c r="O2" s="127"/>
      <c r="P2" s="89"/>
      <c r="Q2" s="89"/>
      <c r="R2" s="89"/>
      <c r="S2" s="89"/>
      <c r="T2" s="89"/>
      <c r="U2" s="89"/>
    </row>
    <row r="3" spans="1:24" ht="60">
      <c r="A3" s="53" t="s">
        <v>397</v>
      </c>
      <c r="B3" s="53" t="s">
        <v>398</v>
      </c>
      <c r="C3" s="53" t="s">
        <v>399</v>
      </c>
      <c r="D3" s="53" t="s">
        <v>400</v>
      </c>
      <c r="E3" s="53" t="s">
        <v>401</v>
      </c>
      <c r="F3" s="53" t="s">
        <v>402</v>
      </c>
      <c r="G3" s="53" t="s">
        <v>403</v>
      </c>
      <c r="H3" s="54" t="s">
        <v>404</v>
      </c>
      <c r="I3" s="55" t="s">
        <v>405</v>
      </c>
      <c r="J3" s="55" t="s">
        <v>406</v>
      </c>
      <c r="K3" s="54" t="s">
        <v>404</v>
      </c>
      <c r="L3" s="54" t="s">
        <v>407</v>
      </c>
      <c r="M3" s="123" t="s">
        <v>408</v>
      </c>
      <c r="N3" s="123" t="s">
        <v>409</v>
      </c>
      <c r="O3" s="123" t="s">
        <v>410</v>
      </c>
      <c r="P3" s="54" t="s">
        <v>411</v>
      </c>
      <c r="Q3" s="54" t="s">
        <v>412</v>
      </c>
      <c r="R3" s="54" t="s">
        <v>413</v>
      </c>
      <c r="S3" s="54" t="s">
        <v>414</v>
      </c>
      <c r="T3" s="54" t="s">
        <v>415</v>
      </c>
      <c r="U3" s="54" t="s">
        <v>416</v>
      </c>
      <c r="V3" s="53" t="s">
        <v>417</v>
      </c>
      <c r="W3" s="53" t="s">
        <v>418</v>
      </c>
      <c r="X3" s="53" t="s">
        <v>419</v>
      </c>
    </row>
    <row r="4" spans="1:24">
      <c r="A4" t="s">
        <v>420</v>
      </c>
      <c r="B4" t="s">
        <v>421</v>
      </c>
      <c r="C4" t="s">
        <v>422</v>
      </c>
      <c r="D4" t="s">
        <v>423</v>
      </c>
      <c r="E4" t="s">
        <v>424</v>
      </c>
      <c r="F4" t="s">
        <v>425</v>
      </c>
      <c r="G4" s="56" t="s">
        <v>426</v>
      </c>
      <c r="H4" s="57">
        <f>46803/1.3239</f>
        <v>35352.368003625648</v>
      </c>
      <c r="I4" s="57">
        <v>47559</v>
      </c>
      <c r="J4" s="57">
        <v>0.75</v>
      </c>
      <c r="K4" s="57">
        <f>H4*J4</f>
        <v>26514.276002719234</v>
      </c>
      <c r="L4" s="57">
        <f>I4*J4</f>
        <v>35669.25</v>
      </c>
      <c r="M4" s="124">
        <f>47559/1.3</f>
        <v>36583.846153846156</v>
      </c>
      <c r="N4" s="124">
        <f>M4-L4</f>
        <v>914.59615384615608</v>
      </c>
      <c r="U4" s="57">
        <f>L4-Q4</f>
        <v>35669.25</v>
      </c>
      <c r="V4" t="s">
        <v>427</v>
      </c>
      <c r="W4" s="58" t="s">
        <v>428</v>
      </c>
    </row>
    <row r="5" spans="1:24">
      <c r="A5" t="s">
        <v>429</v>
      </c>
      <c r="B5" t="s">
        <v>421</v>
      </c>
      <c r="C5" t="s">
        <v>422</v>
      </c>
      <c r="D5" t="s">
        <v>430</v>
      </c>
      <c r="E5" t="s">
        <v>431</v>
      </c>
      <c r="F5" t="s">
        <v>425</v>
      </c>
      <c r="G5" s="56" t="s">
        <v>426</v>
      </c>
      <c r="H5" s="57">
        <v>569371</v>
      </c>
      <c r="I5" s="57">
        <v>688287</v>
      </c>
      <c r="K5" s="57">
        <f>I5</f>
        <v>688287</v>
      </c>
      <c r="L5" s="57">
        <f>I5</f>
        <v>688287</v>
      </c>
      <c r="M5" s="124">
        <f>704106.01-48005</f>
        <v>656101.01</v>
      </c>
      <c r="N5" s="124">
        <f>M5-L5</f>
        <v>-32185.989999999991</v>
      </c>
      <c r="P5" s="111" t="e">
        <f>'Auto Alloc.'!#REF!</f>
        <v>#REF!</v>
      </c>
      <c r="Q5" s="57" t="e">
        <f>L5*P5</f>
        <v>#REF!</v>
      </c>
      <c r="R5" s="112">
        <v>6</v>
      </c>
      <c r="S5" s="112">
        <v>12</v>
      </c>
      <c r="T5" s="57" t="e">
        <f>Q5*R5/S5</f>
        <v>#REF!</v>
      </c>
      <c r="U5" s="57" t="e">
        <f>L5-Q5</f>
        <v>#REF!</v>
      </c>
      <c r="V5" t="s">
        <v>427</v>
      </c>
      <c r="W5" s="58" t="s">
        <v>428</v>
      </c>
    </row>
    <row r="6" spans="1:24">
      <c r="A6" s="143" t="s">
        <v>432</v>
      </c>
      <c r="B6" s="143" t="s">
        <v>421</v>
      </c>
      <c r="C6" s="143" t="s">
        <v>422</v>
      </c>
      <c r="D6" s="143" t="s">
        <v>433</v>
      </c>
      <c r="E6" s="143" t="s">
        <v>434</v>
      </c>
      <c r="F6" s="143" t="s">
        <v>425</v>
      </c>
      <c r="G6" s="143" t="s">
        <v>426</v>
      </c>
      <c r="H6" s="144">
        <v>32299</v>
      </c>
      <c r="I6" s="144">
        <v>36889</v>
      </c>
      <c r="J6" s="144">
        <f>J4</f>
        <v>0.75</v>
      </c>
      <c r="K6" s="144">
        <f>H6*J6</f>
        <v>24224.25</v>
      </c>
      <c r="L6" s="144">
        <f>I6*J6</f>
        <v>27666.75</v>
      </c>
      <c r="M6" s="137"/>
      <c r="N6" s="124">
        <f>M6-L6</f>
        <v>-27666.75</v>
      </c>
      <c r="U6" s="57">
        <f t="shared" ref="U6:U7" si="0">L6-Q6</f>
        <v>27666.75</v>
      </c>
      <c r="V6" s="8" t="s">
        <v>427</v>
      </c>
      <c r="W6" s="53" t="s">
        <v>428</v>
      </c>
      <c r="X6" s="113"/>
    </row>
    <row r="7" spans="1:24">
      <c r="A7" t="s">
        <v>435</v>
      </c>
      <c r="B7" t="s">
        <v>421</v>
      </c>
      <c r="C7" t="s">
        <v>422</v>
      </c>
      <c r="D7" t="s">
        <v>435</v>
      </c>
      <c r="E7" t="s">
        <v>436</v>
      </c>
      <c r="F7" t="s">
        <v>425</v>
      </c>
      <c r="G7" t="s">
        <v>437</v>
      </c>
      <c r="H7" s="57">
        <v>67485</v>
      </c>
      <c r="I7" s="57">
        <v>70173</v>
      </c>
      <c r="K7" s="57">
        <f>I7</f>
        <v>70173</v>
      </c>
      <c r="L7" s="57">
        <f>I7</f>
        <v>70173</v>
      </c>
      <c r="M7" s="140"/>
      <c r="N7" s="140"/>
      <c r="O7" s="128" t="s">
        <v>438</v>
      </c>
      <c r="U7" s="57">
        <f t="shared" si="0"/>
        <v>70173</v>
      </c>
      <c r="V7" s="8" t="s">
        <v>427</v>
      </c>
      <c r="W7" s="53" t="s">
        <v>428</v>
      </c>
      <c r="X7" s="8"/>
    </row>
    <row r="8" spans="1:24">
      <c r="A8" s="8" t="s">
        <v>439</v>
      </c>
      <c r="H8" s="59">
        <f>SUM(H4:H7)</f>
        <v>704507.36800362566</v>
      </c>
      <c r="I8" s="59">
        <f>SUM(I4:I7)</f>
        <v>842908</v>
      </c>
      <c r="J8" s="85"/>
      <c r="K8" s="59">
        <f>SUM(K4:K7)</f>
        <v>809198.52600271918</v>
      </c>
      <c r="L8" s="59">
        <f>SUM(L4:L7)</f>
        <v>821796</v>
      </c>
      <c r="M8" s="125"/>
      <c r="N8" s="125"/>
      <c r="O8" s="129"/>
      <c r="P8" s="85"/>
      <c r="Q8" s="59" t="e">
        <f>SUM(Q4:Q7)</f>
        <v>#REF!</v>
      </c>
      <c r="R8" s="85"/>
      <c r="S8" s="85"/>
      <c r="T8" s="59" t="e">
        <f>SUM(T4:T7)</f>
        <v>#REF!</v>
      </c>
      <c r="U8" s="59" t="e">
        <f>SUM(U4:U7)</f>
        <v>#REF!</v>
      </c>
      <c r="V8" s="8"/>
      <c r="W8" s="53"/>
      <c r="X8" s="8"/>
    </row>
    <row r="9" spans="1:24">
      <c r="V9" s="8"/>
      <c r="W9" s="53"/>
      <c r="X9" s="8"/>
    </row>
    <row r="10" spans="1:24">
      <c r="A10" t="s">
        <v>440</v>
      </c>
      <c r="B10" t="s">
        <v>440</v>
      </c>
      <c r="C10" t="s">
        <v>441</v>
      </c>
      <c r="D10" t="s">
        <v>442</v>
      </c>
      <c r="E10" t="s">
        <v>443</v>
      </c>
      <c r="F10" t="s">
        <v>425</v>
      </c>
      <c r="G10" s="36" t="s">
        <v>444</v>
      </c>
      <c r="H10" s="57">
        <v>10230.76923076923</v>
      </c>
      <c r="I10" s="60">
        <v>15000</v>
      </c>
      <c r="J10" s="60"/>
      <c r="K10" s="57">
        <f>H10</f>
        <v>10230.76923076923</v>
      </c>
      <c r="L10" s="60">
        <f>I10</f>
        <v>15000</v>
      </c>
      <c r="M10" s="124">
        <f>12127.73/1.3</f>
        <v>9329.0230769230766</v>
      </c>
      <c r="N10" s="124">
        <f>M10-L10</f>
        <v>-5670.9769230769234</v>
      </c>
      <c r="P10" s="111">
        <v>0.38648689519948137</v>
      </c>
      <c r="Q10" s="57">
        <f>P10*L10</f>
        <v>5797.3034279922203</v>
      </c>
      <c r="R10" s="112">
        <v>0</v>
      </c>
      <c r="S10" s="112">
        <v>12</v>
      </c>
      <c r="T10" s="57">
        <f>Q10*R10/S10</f>
        <v>0</v>
      </c>
      <c r="U10" s="57">
        <f>L10-Q10</f>
        <v>9202.6965720077787</v>
      </c>
      <c r="V10" t="s">
        <v>445</v>
      </c>
    </row>
    <row r="11" spans="1:24">
      <c r="A11" s="8" t="s">
        <v>446</v>
      </c>
      <c r="H11" s="59">
        <f>SUM(H10)</f>
        <v>10230.76923076923</v>
      </c>
      <c r="I11" s="59">
        <f>SUM(I10)</f>
        <v>15000</v>
      </c>
      <c r="J11" s="85"/>
      <c r="K11" s="59">
        <f>SUM(K10)</f>
        <v>10230.76923076923</v>
      </c>
      <c r="L11" s="59">
        <f>SUM(L10)</f>
        <v>15000</v>
      </c>
      <c r="M11" s="125"/>
      <c r="N11" s="125"/>
      <c r="O11" s="129"/>
      <c r="P11" s="85"/>
      <c r="Q11" s="59">
        <f>SUM(Q10)</f>
        <v>5797.3034279922203</v>
      </c>
      <c r="R11" s="85"/>
      <c r="S11" s="85"/>
      <c r="T11" s="59">
        <f>SUM(T10)</f>
        <v>0</v>
      </c>
      <c r="U11" s="59">
        <f>SUM(U10)</f>
        <v>9202.6965720077787</v>
      </c>
    </row>
    <row r="12" spans="1:24">
      <c r="I12" s="60"/>
      <c r="J12" s="60"/>
      <c r="L12" s="60"/>
      <c r="M12" s="126"/>
      <c r="N12" s="126"/>
      <c r="O12" s="130"/>
      <c r="P12" s="60"/>
      <c r="Q12" s="60"/>
      <c r="R12" s="60"/>
      <c r="S12" s="60"/>
      <c r="T12" s="60"/>
      <c r="U12" s="60"/>
    </row>
    <row r="13" spans="1:24">
      <c r="A13" t="s">
        <v>447</v>
      </c>
      <c r="B13" t="s">
        <v>447</v>
      </c>
      <c r="C13" t="s">
        <v>441</v>
      </c>
      <c r="D13" t="s">
        <v>448</v>
      </c>
      <c r="E13" t="s">
        <v>449</v>
      </c>
      <c r="G13" t="s">
        <v>444</v>
      </c>
      <c r="H13" s="57">
        <v>26995</v>
      </c>
      <c r="I13" s="57">
        <v>35093.5</v>
      </c>
      <c r="K13" s="57">
        <f>H13</f>
        <v>26995</v>
      </c>
      <c r="L13" s="57">
        <f>I13</f>
        <v>35093.5</v>
      </c>
      <c r="M13" s="140"/>
      <c r="N13" s="140"/>
      <c r="O13" s="128" t="s">
        <v>438</v>
      </c>
      <c r="U13" s="57">
        <f>L13-Q13</f>
        <v>35093.5</v>
      </c>
      <c r="V13" s="8" t="s">
        <v>445</v>
      </c>
      <c r="W13" s="53"/>
      <c r="X13" s="8"/>
    </row>
    <row r="14" spans="1:24">
      <c r="A14" t="s">
        <v>447</v>
      </c>
      <c r="B14" t="s">
        <v>447</v>
      </c>
      <c r="C14" t="s">
        <v>441</v>
      </c>
      <c r="D14" t="s">
        <v>435</v>
      </c>
      <c r="E14" t="s">
        <v>435</v>
      </c>
      <c r="F14" t="s">
        <v>425</v>
      </c>
      <c r="G14" t="s">
        <v>437</v>
      </c>
      <c r="H14" s="57">
        <v>9037</v>
      </c>
      <c r="I14" s="57">
        <v>9037</v>
      </c>
      <c r="K14" s="57">
        <f>H14</f>
        <v>9037</v>
      </c>
      <c r="L14" s="57">
        <f>I14</f>
        <v>9037</v>
      </c>
      <c r="M14" s="140"/>
      <c r="N14" s="140"/>
      <c r="O14" s="128" t="s">
        <v>438</v>
      </c>
      <c r="U14" s="57">
        <f t="shared" ref="U14" si="1">L14-Q14</f>
        <v>9037</v>
      </c>
      <c r="V14" s="8" t="s">
        <v>427</v>
      </c>
      <c r="W14" s="53" t="s">
        <v>428</v>
      </c>
      <c r="X14" s="8"/>
    </row>
    <row r="15" spans="1:24">
      <c r="A15" s="8" t="s">
        <v>450</v>
      </c>
      <c r="H15" s="59">
        <f>SUM(H13:H14)</f>
        <v>36032</v>
      </c>
      <c r="I15" s="59">
        <f>SUM(I13:I14)</f>
        <v>44130.5</v>
      </c>
      <c r="J15" s="85"/>
      <c r="K15" s="59">
        <f>SUM(K13:K14)</f>
        <v>36032</v>
      </c>
      <c r="L15" s="59">
        <f>SUM(L13:L14)</f>
        <v>44130.5</v>
      </c>
      <c r="M15" s="125"/>
      <c r="N15" s="125"/>
      <c r="O15" s="129"/>
      <c r="P15" s="85"/>
      <c r="Q15" s="59">
        <f>SUM(Q13:Q14)</f>
        <v>0</v>
      </c>
      <c r="R15" s="85"/>
      <c r="S15" s="85"/>
      <c r="T15" s="59">
        <f>SUM(T13:T14)</f>
        <v>0</v>
      </c>
      <c r="U15" s="59">
        <f>SUM(U13:U14)</f>
        <v>44130.5</v>
      </c>
      <c r="V15" s="8"/>
      <c r="W15" s="53"/>
      <c r="X15" s="8"/>
    </row>
    <row r="16" spans="1:24">
      <c r="V16" s="8"/>
      <c r="W16" s="53"/>
      <c r="X16" s="8"/>
    </row>
    <row r="17" spans="1:24">
      <c r="A17" t="s">
        <v>451</v>
      </c>
      <c r="B17" t="s">
        <v>452</v>
      </c>
      <c r="C17" t="s">
        <v>441</v>
      </c>
      <c r="D17" t="s">
        <v>442</v>
      </c>
      <c r="E17" t="s">
        <v>443</v>
      </c>
      <c r="F17" t="s">
        <v>425</v>
      </c>
      <c r="G17" t="s">
        <v>444</v>
      </c>
      <c r="H17" s="57">
        <f>50000/1.3</f>
        <v>38461.538461538461</v>
      </c>
      <c r="I17" s="60">
        <v>50000</v>
      </c>
      <c r="J17" s="60"/>
      <c r="K17" s="57">
        <f t="shared" ref="K17:L19" si="2">H17</f>
        <v>38461.538461538461</v>
      </c>
      <c r="L17" s="60">
        <f t="shared" si="2"/>
        <v>50000</v>
      </c>
      <c r="M17" s="124">
        <f>24000/1.3</f>
        <v>18461.538461538461</v>
      </c>
      <c r="N17" s="124">
        <f>M17-L17</f>
        <v>-31538.461538461539</v>
      </c>
      <c r="P17" s="111">
        <v>0.38648689519948137</v>
      </c>
      <c r="Q17" s="57">
        <f>P17*L17</f>
        <v>19324.344759974068</v>
      </c>
      <c r="R17" s="112">
        <v>0</v>
      </c>
      <c r="S17" s="112">
        <v>12</v>
      </c>
      <c r="T17" s="57">
        <f>Q17*R17/S17</f>
        <v>0</v>
      </c>
      <c r="U17" s="57">
        <f>L17-Q17</f>
        <v>30675.655240025932</v>
      </c>
      <c r="V17" t="s">
        <v>445</v>
      </c>
    </row>
    <row r="18" spans="1:24">
      <c r="A18" t="s">
        <v>453</v>
      </c>
      <c r="B18" t="s">
        <v>452</v>
      </c>
      <c r="C18" t="s">
        <v>441</v>
      </c>
      <c r="D18" t="s">
        <v>448</v>
      </c>
      <c r="E18" t="s">
        <v>449</v>
      </c>
      <c r="F18" t="s">
        <v>425</v>
      </c>
      <c r="G18" t="s">
        <v>444</v>
      </c>
      <c r="H18" s="57">
        <v>89673</v>
      </c>
      <c r="I18" s="60">
        <v>116574.9</v>
      </c>
      <c r="J18" s="60"/>
      <c r="K18" s="57">
        <f t="shared" si="2"/>
        <v>89673</v>
      </c>
      <c r="L18" s="60">
        <f t="shared" si="2"/>
        <v>116574.9</v>
      </c>
      <c r="M18" s="141"/>
      <c r="N18" s="141"/>
      <c r="O18" s="128" t="s">
        <v>438</v>
      </c>
      <c r="P18" s="60"/>
      <c r="Q18" s="60"/>
      <c r="R18" s="60"/>
      <c r="S18" s="60"/>
      <c r="T18" s="60"/>
      <c r="U18" s="57">
        <f t="shared" ref="U18:U19" si="3">L18-Q18</f>
        <v>116574.9</v>
      </c>
      <c r="V18" t="s">
        <v>445</v>
      </c>
    </row>
    <row r="19" spans="1:24">
      <c r="A19" t="s">
        <v>454</v>
      </c>
      <c r="B19" t="s">
        <v>452</v>
      </c>
      <c r="C19" t="s">
        <v>441</v>
      </c>
      <c r="D19" t="s">
        <v>435</v>
      </c>
      <c r="E19" t="s">
        <v>435</v>
      </c>
      <c r="F19" t="s">
        <v>425</v>
      </c>
      <c r="G19" t="s">
        <v>437</v>
      </c>
      <c r="H19" s="57">
        <v>49516</v>
      </c>
      <c r="I19" s="57">
        <v>49416</v>
      </c>
      <c r="K19" s="57">
        <f t="shared" si="2"/>
        <v>49516</v>
      </c>
      <c r="L19" s="57">
        <f t="shared" si="2"/>
        <v>49416</v>
      </c>
      <c r="M19" s="140"/>
      <c r="N19" s="140"/>
      <c r="O19" s="128" t="s">
        <v>438</v>
      </c>
      <c r="U19" s="57">
        <f t="shared" si="3"/>
        <v>49416</v>
      </c>
      <c r="V19" s="8" t="s">
        <v>427</v>
      </c>
      <c r="W19" s="53" t="s">
        <v>428</v>
      </c>
      <c r="X19" s="8"/>
    </row>
    <row r="20" spans="1:24">
      <c r="A20" s="8" t="s">
        <v>455</v>
      </c>
      <c r="H20" s="59">
        <f>SUM(H17:H19)</f>
        <v>177650.53846153847</v>
      </c>
      <c r="I20" s="59">
        <f>SUM(I17:I19)</f>
        <v>215990.9</v>
      </c>
      <c r="J20" s="85"/>
      <c r="K20" s="59">
        <f>SUM(K17:K19)</f>
        <v>177650.53846153847</v>
      </c>
      <c r="L20" s="59">
        <f>SUM(L17:L19)</f>
        <v>215990.9</v>
      </c>
      <c r="M20" s="125"/>
      <c r="N20" s="125"/>
      <c r="O20" s="129"/>
      <c r="P20" s="85"/>
      <c r="Q20" s="59">
        <f>SUM(Q17:Q19)</f>
        <v>19324.344759974068</v>
      </c>
      <c r="R20" s="85"/>
      <c r="S20" s="85"/>
      <c r="T20" s="59">
        <f>SUM(T17:T19)</f>
        <v>0</v>
      </c>
      <c r="U20" s="59">
        <f>SUM(U17:U19)</f>
        <v>196666.55524002592</v>
      </c>
      <c r="V20" s="8"/>
      <c r="W20" s="53"/>
      <c r="X20" s="8"/>
    </row>
    <row r="21" spans="1:24">
      <c r="V21" s="8"/>
      <c r="W21" s="53"/>
      <c r="X21" s="8"/>
    </row>
    <row r="22" spans="1:24">
      <c r="A22" t="s">
        <v>456</v>
      </c>
      <c r="B22" t="s">
        <v>457</v>
      </c>
      <c r="C22" t="s">
        <v>441</v>
      </c>
      <c r="D22" t="s">
        <v>458</v>
      </c>
      <c r="E22" t="s">
        <v>459</v>
      </c>
      <c r="F22" t="s">
        <v>425</v>
      </c>
      <c r="G22" t="s">
        <v>444</v>
      </c>
      <c r="H22" s="57">
        <v>14160</v>
      </c>
      <c r="I22" s="60">
        <v>16000</v>
      </c>
      <c r="J22" s="60">
        <v>0.75</v>
      </c>
      <c r="K22" s="57">
        <f>H22*J22</f>
        <v>10620</v>
      </c>
      <c r="L22" s="60">
        <f>I22*J22</f>
        <v>12000</v>
      </c>
      <c r="M22" s="125">
        <f>39390/1.3</f>
        <v>30300</v>
      </c>
      <c r="N22" s="124">
        <f>M22-L24</f>
        <v>9477</v>
      </c>
      <c r="O22" s="130"/>
      <c r="P22" s="60"/>
      <c r="Q22" s="60"/>
      <c r="R22" s="60"/>
      <c r="S22" s="60"/>
      <c r="T22" s="60"/>
      <c r="U22" s="57">
        <f>L22-Q22</f>
        <v>12000</v>
      </c>
      <c r="V22" t="s">
        <v>445</v>
      </c>
      <c r="X22" s="68"/>
    </row>
    <row r="23" spans="1:24" ht="15.6" customHeight="1">
      <c r="A23" t="s">
        <v>456</v>
      </c>
      <c r="B23" t="s">
        <v>457</v>
      </c>
      <c r="C23" t="s">
        <v>441</v>
      </c>
      <c r="D23" t="s">
        <v>435</v>
      </c>
      <c r="E23" t="s">
        <v>435</v>
      </c>
      <c r="F23" t="s">
        <v>425</v>
      </c>
      <c r="G23" t="s">
        <v>437</v>
      </c>
      <c r="H23" s="57">
        <v>9165</v>
      </c>
      <c r="I23" s="57">
        <v>8823</v>
      </c>
      <c r="K23" s="57">
        <f>H23</f>
        <v>9165</v>
      </c>
      <c r="L23" s="57">
        <f>I23</f>
        <v>8823</v>
      </c>
      <c r="M23" s="140"/>
      <c r="N23" s="140"/>
      <c r="O23" s="128" t="s">
        <v>438</v>
      </c>
      <c r="U23" s="57">
        <f>L23-Q23</f>
        <v>8823</v>
      </c>
      <c r="V23" s="8" t="s">
        <v>427</v>
      </c>
      <c r="W23" s="53" t="s">
        <v>428</v>
      </c>
      <c r="X23" s="8" t="s">
        <v>457</v>
      </c>
    </row>
    <row r="24" spans="1:24" ht="15.6" customHeight="1">
      <c r="A24" s="8" t="s">
        <v>460</v>
      </c>
      <c r="H24" s="59">
        <f>SUM(H22:H23)</f>
        <v>23325</v>
      </c>
      <c r="I24" s="59">
        <f>SUM(I22:I23)</f>
        <v>24823</v>
      </c>
      <c r="J24" s="85"/>
      <c r="K24" s="59">
        <f>SUM(K22:K23)</f>
        <v>19785</v>
      </c>
      <c r="L24" s="59">
        <f>SUM(L22:L23)</f>
        <v>20823</v>
      </c>
      <c r="O24" s="129"/>
      <c r="P24" s="85"/>
      <c r="Q24" s="59">
        <f>SUM(Q22:Q23)</f>
        <v>0</v>
      </c>
      <c r="R24" s="85"/>
      <c r="S24" s="85"/>
      <c r="T24" s="59">
        <f>SUM(T22:T23)</f>
        <v>0</v>
      </c>
      <c r="U24" s="59">
        <f>SUM(U22:U23)</f>
        <v>20823</v>
      </c>
      <c r="V24" s="8"/>
      <c r="W24" s="53"/>
      <c r="X24" s="8"/>
    </row>
    <row r="25" spans="1:24" ht="15.6" customHeight="1">
      <c r="V25" s="8"/>
      <c r="W25" s="53"/>
      <c r="X25" s="8"/>
    </row>
    <row r="26" spans="1:24">
      <c r="A26" t="s">
        <v>461</v>
      </c>
      <c r="B26" t="s">
        <v>461</v>
      </c>
      <c r="C26" t="s">
        <v>441</v>
      </c>
      <c r="D26" t="s">
        <v>462</v>
      </c>
      <c r="E26" t="s">
        <v>463</v>
      </c>
      <c r="F26" t="s">
        <v>425</v>
      </c>
      <c r="G26" t="s">
        <v>444</v>
      </c>
      <c r="H26" s="57">
        <v>5967</v>
      </c>
      <c r="I26" s="60">
        <v>7757.1</v>
      </c>
      <c r="J26" s="60"/>
      <c r="K26" s="60">
        <f>H26</f>
        <v>5967</v>
      </c>
      <c r="L26" s="60">
        <f>I26</f>
        <v>7757.1</v>
      </c>
      <c r="M26" s="124">
        <f>39875/1.3</f>
        <v>30673.076923076922</v>
      </c>
      <c r="N26" s="124">
        <f>M26-L28</f>
        <v>30673.076923076922</v>
      </c>
      <c r="O26" s="128" t="s">
        <v>438</v>
      </c>
      <c r="P26" s="111">
        <v>0.06</v>
      </c>
      <c r="Q26" s="57">
        <f>P26*L26</f>
        <v>465.42599999999999</v>
      </c>
      <c r="R26" s="112">
        <v>0</v>
      </c>
      <c r="S26" s="112">
        <v>12</v>
      </c>
      <c r="T26" s="57">
        <f>Q26*R26/S26</f>
        <v>0</v>
      </c>
      <c r="U26" s="57">
        <f>L26-Q26</f>
        <v>7291.674</v>
      </c>
      <c r="V26" t="s">
        <v>445</v>
      </c>
    </row>
    <row r="27" spans="1:24">
      <c r="A27" s="8" t="s">
        <v>464</v>
      </c>
      <c r="H27" s="59">
        <f>SUM(H26)</f>
        <v>5967</v>
      </c>
      <c r="I27" s="59">
        <f>SUM(I26)</f>
        <v>7757.1</v>
      </c>
      <c r="J27" s="85"/>
      <c r="K27" s="59">
        <f>SUM(K26)</f>
        <v>5967</v>
      </c>
      <c r="L27" s="59">
        <f>SUM(L26)</f>
        <v>7757.1</v>
      </c>
      <c r="M27" s="125"/>
      <c r="N27" s="125"/>
      <c r="O27" s="129"/>
      <c r="P27" s="85"/>
      <c r="Q27" s="59">
        <f>SUM(Q26)</f>
        <v>465.42599999999999</v>
      </c>
      <c r="R27" s="85"/>
      <c r="S27" s="85"/>
      <c r="T27" s="59">
        <f>SUM(T26)</f>
        <v>0</v>
      </c>
      <c r="U27" s="59">
        <f>SUM(U26)</f>
        <v>7291.674</v>
      </c>
    </row>
    <row r="28" spans="1:24">
      <c r="I28" s="60"/>
      <c r="J28" s="60"/>
      <c r="L28" s="60"/>
      <c r="M28" s="126"/>
      <c r="N28" s="126"/>
      <c r="O28" s="130"/>
      <c r="P28" s="60"/>
      <c r="Q28" s="60"/>
      <c r="R28" s="60"/>
      <c r="S28" s="60"/>
      <c r="T28" s="60"/>
      <c r="U28" s="60"/>
    </row>
    <row r="29" spans="1:24">
      <c r="A29" t="s">
        <v>465</v>
      </c>
      <c r="B29" t="s">
        <v>466</v>
      </c>
      <c r="C29" t="s">
        <v>441</v>
      </c>
      <c r="D29" t="s">
        <v>467</v>
      </c>
      <c r="E29" t="s">
        <v>468</v>
      </c>
      <c r="F29" t="s">
        <v>425</v>
      </c>
      <c r="G29" s="56" t="s">
        <v>426</v>
      </c>
      <c r="H29" s="57">
        <v>308190.81818181818</v>
      </c>
      <c r="I29" s="61">
        <v>329941</v>
      </c>
      <c r="J29" s="61"/>
      <c r="K29" s="57">
        <f t="shared" ref="K29:L36" si="4">H29</f>
        <v>308190.81818181818</v>
      </c>
      <c r="L29" s="61">
        <f t="shared" si="4"/>
        <v>329941</v>
      </c>
      <c r="M29" s="124">
        <f>121737.25+209690.9</f>
        <v>331428.15000000002</v>
      </c>
      <c r="N29" s="124">
        <f>M29-L29</f>
        <v>1487.1500000000233</v>
      </c>
      <c r="P29" s="111">
        <v>7.51E-2</v>
      </c>
      <c r="Q29" s="57">
        <f>P29*L29</f>
        <v>24778.569100000001</v>
      </c>
      <c r="R29" s="112">
        <v>0</v>
      </c>
      <c r="S29" s="112">
        <v>12</v>
      </c>
      <c r="T29" s="57">
        <f>Q29*R29/S29</f>
        <v>0</v>
      </c>
      <c r="U29" s="57">
        <f t="shared" ref="U29:U36" si="5">L29-Q29</f>
        <v>305162.43089999998</v>
      </c>
      <c r="V29" t="s">
        <v>427</v>
      </c>
      <c r="W29" s="58" t="s">
        <v>428</v>
      </c>
    </row>
    <row r="30" spans="1:24">
      <c r="A30" t="s">
        <v>469</v>
      </c>
      <c r="B30" t="s">
        <v>466</v>
      </c>
      <c r="C30" t="s">
        <v>441</v>
      </c>
      <c r="D30" t="s">
        <v>462</v>
      </c>
      <c r="E30" t="s">
        <v>463</v>
      </c>
      <c r="F30" t="s">
        <v>425</v>
      </c>
      <c r="G30" s="56" t="s">
        <v>426</v>
      </c>
      <c r="H30" s="57">
        <v>724846.09090909094</v>
      </c>
      <c r="I30" s="61">
        <v>658412</v>
      </c>
      <c r="J30" s="61"/>
      <c r="K30" s="57">
        <f t="shared" si="4"/>
        <v>724846.09090909094</v>
      </c>
      <c r="L30" s="61">
        <f t="shared" si="4"/>
        <v>658412</v>
      </c>
      <c r="M30" s="124">
        <f>90560.37+568958</f>
        <v>659518.37</v>
      </c>
      <c r="N30" s="124">
        <f t="shared" ref="N30:N33" si="6">M30-L30</f>
        <v>1106.3699999999953</v>
      </c>
      <c r="P30" s="111">
        <v>0.06</v>
      </c>
      <c r="Q30" s="57">
        <f>P30*L30</f>
        <v>39504.720000000001</v>
      </c>
      <c r="R30" s="112">
        <v>0</v>
      </c>
      <c r="S30" s="112">
        <v>12</v>
      </c>
      <c r="T30" s="57">
        <f>Q30*R30/S30</f>
        <v>0</v>
      </c>
      <c r="U30" s="57">
        <f t="shared" si="5"/>
        <v>618907.28</v>
      </c>
      <c r="V30" t="s">
        <v>427</v>
      </c>
      <c r="W30" s="58" t="s">
        <v>428</v>
      </c>
    </row>
    <row r="31" spans="1:24" s="8" customFormat="1">
      <c r="A31" t="s">
        <v>470</v>
      </c>
      <c r="B31" t="s">
        <v>466</v>
      </c>
      <c r="C31" t="s">
        <v>441</v>
      </c>
      <c r="D31" t="s">
        <v>462</v>
      </c>
      <c r="E31" t="s">
        <v>463</v>
      </c>
      <c r="F31" t="s">
        <v>425</v>
      </c>
      <c r="G31" s="56" t="s">
        <v>426</v>
      </c>
      <c r="H31" s="57">
        <v>350874.27272727271</v>
      </c>
      <c r="I31" s="60">
        <v>400261</v>
      </c>
      <c r="J31" s="60"/>
      <c r="K31" s="57">
        <f t="shared" si="4"/>
        <v>350874.27272727271</v>
      </c>
      <c r="L31" s="87">
        <f t="shared" si="4"/>
        <v>400261</v>
      </c>
      <c r="M31" s="124">
        <f>95130.2+305368</f>
        <v>400498.2</v>
      </c>
      <c r="N31" s="124">
        <f t="shared" si="6"/>
        <v>237.20000000001164</v>
      </c>
      <c r="O31" s="128"/>
      <c r="P31" s="111">
        <v>0.06</v>
      </c>
      <c r="Q31" s="57">
        <f t="shared" ref="Q31:Q34" si="7">P31*L31</f>
        <v>24015.66</v>
      </c>
      <c r="R31" s="112">
        <v>0</v>
      </c>
      <c r="S31" s="112">
        <v>12</v>
      </c>
      <c r="T31" s="57">
        <f t="shared" ref="T31:T34" si="8">Q31*R31/S31</f>
        <v>0</v>
      </c>
      <c r="U31" s="57">
        <f t="shared" si="5"/>
        <v>376245.34</v>
      </c>
      <c r="V31" t="s">
        <v>427</v>
      </c>
      <c r="W31" s="58" t="s">
        <v>428</v>
      </c>
      <c r="X31"/>
    </row>
    <row r="32" spans="1:24" s="8" customFormat="1" ht="15.95" customHeight="1">
      <c r="A32" t="s">
        <v>471</v>
      </c>
      <c r="B32" t="s">
        <v>466</v>
      </c>
      <c r="C32" t="s">
        <v>441</v>
      </c>
      <c r="D32" t="s">
        <v>462</v>
      </c>
      <c r="E32" t="s">
        <v>463</v>
      </c>
      <c r="F32" t="s">
        <v>425</v>
      </c>
      <c r="G32" s="56" t="s">
        <v>426</v>
      </c>
      <c r="H32" s="57">
        <v>137956.27272727274</v>
      </c>
      <c r="I32" s="60">
        <v>181477</v>
      </c>
      <c r="J32" s="60"/>
      <c r="K32" s="57">
        <f t="shared" si="4"/>
        <v>137956.27272727274</v>
      </c>
      <c r="L32" s="87">
        <f t="shared" si="4"/>
        <v>181477</v>
      </c>
      <c r="M32" s="124">
        <f>47176.35+142495.3</f>
        <v>189671.65</v>
      </c>
      <c r="N32" s="124">
        <f t="shared" si="6"/>
        <v>8194.6499999999942</v>
      </c>
      <c r="O32" s="128"/>
      <c r="P32" s="111">
        <v>0.06</v>
      </c>
      <c r="Q32" s="57">
        <f t="shared" si="7"/>
        <v>10888.619999999999</v>
      </c>
      <c r="R32" s="112">
        <v>0</v>
      </c>
      <c r="S32" s="112">
        <v>12</v>
      </c>
      <c r="T32" s="57">
        <f t="shared" si="8"/>
        <v>0</v>
      </c>
      <c r="U32" s="57">
        <f t="shared" si="5"/>
        <v>170588.38</v>
      </c>
      <c r="V32" t="s">
        <v>427</v>
      </c>
      <c r="W32" s="58" t="s">
        <v>428</v>
      </c>
      <c r="X32"/>
    </row>
    <row r="33" spans="1:24" s="8" customFormat="1">
      <c r="A33" t="s">
        <v>472</v>
      </c>
      <c r="B33" t="s">
        <v>466</v>
      </c>
      <c r="C33" t="s">
        <v>441</v>
      </c>
      <c r="D33" t="s">
        <v>462</v>
      </c>
      <c r="E33" t="s">
        <v>463</v>
      </c>
      <c r="F33" t="s">
        <v>425</v>
      </c>
      <c r="G33" s="56" t="s">
        <v>426</v>
      </c>
      <c r="H33" s="57">
        <v>170323.90909090909</v>
      </c>
      <c r="I33" s="60">
        <v>140444</v>
      </c>
      <c r="J33" s="60"/>
      <c r="K33" s="57">
        <f t="shared" si="4"/>
        <v>170323.90909090909</v>
      </c>
      <c r="L33" s="87">
        <f t="shared" si="4"/>
        <v>140444</v>
      </c>
      <c r="M33" s="124">
        <v>140940.60999999999</v>
      </c>
      <c r="N33" s="124">
        <f t="shared" si="6"/>
        <v>496.60999999998603</v>
      </c>
      <c r="O33" s="128"/>
      <c r="P33" s="111">
        <v>0.06</v>
      </c>
      <c r="Q33" s="57">
        <f t="shared" si="7"/>
        <v>8426.64</v>
      </c>
      <c r="R33" s="112">
        <v>0</v>
      </c>
      <c r="S33" s="112">
        <v>12</v>
      </c>
      <c r="T33" s="57">
        <f t="shared" si="8"/>
        <v>0</v>
      </c>
      <c r="U33" s="57">
        <f t="shared" si="5"/>
        <v>132017.35999999999</v>
      </c>
      <c r="V33" t="s">
        <v>427</v>
      </c>
      <c r="W33" s="58" t="s">
        <v>428</v>
      </c>
      <c r="X33"/>
    </row>
    <row r="34" spans="1:24" s="8" customFormat="1">
      <c r="A34" t="s">
        <v>473</v>
      </c>
      <c r="B34" t="s">
        <v>466</v>
      </c>
      <c r="C34" t="s">
        <v>441</v>
      </c>
      <c r="D34" t="s">
        <v>474</v>
      </c>
      <c r="E34" t="s">
        <v>475</v>
      </c>
      <c r="F34" t="s">
        <v>425</v>
      </c>
      <c r="G34" t="s">
        <v>476</v>
      </c>
      <c r="H34" s="57">
        <v>55173</v>
      </c>
      <c r="I34" s="57">
        <v>71724.899999999994</v>
      </c>
      <c r="J34" s="57"/>
      <c r="K34" s="57">
        <f t="shared" si="4"/>
        <v>55173</v>
      </c>
      <c r="L34" s="57">
        <f t="shared" si="4"/>
        <v>71724.899999999994</v>
      </c>
      <c r="M34" s="140"/>
      <c r="N34" s="140"/>
      <c r="O34" s="128" t="s">
        <v>438</v>
      </c>
      <c r="P34" s="111">
        <v>0.06</v>
      </c>
      <c r="Q34" s="57">
        <f t="shared" si="7"/>
        <v>4303.4939999999997</v>
      </c>
      <c r="R34" s="112">
        <v>0</v>
      </c>
      <c r="S34" s="112">
        <v>12</v>
      </c>
      <c r="T34" s="57">
        <f t="shared" si="8"/>
        <v>0</v>
      </c>
      <c r="U34" s="57">
        <f t="shared" si="5"/>
        <v>67421.405999999988</v>
      </c>
      <c r="V34" s="8" t="s">
        <v>445</v>
      </c>
      <c r="W34" s="53"/>
      <c r="X34" s="8" t="s">
        <v>477</v>
      </c>
    </row>
    <row r="35" spans="1:24" s="8" customFormat="1">
      <c r="A35" t="s">
        <v>478</v>
      </c>
      <c r="B35" t="s">
        <v>466</v>
      </c>
      <c r="C35" t="s">
        <v>441</v>
      </c>
      <c r="D35" t="s">
        <v>474</v>
      </c>
      <c r="E35" t="s">
        <v>475</v>
      </c>
      <c r="F35" t="s">
        <v>425</v>
      </c>
      <c r="G35" t="s">
        <v>476</v>
      </c>
      <c r="H35" s="8">
        <v>6560</v>
      </c>
      <c r="I35" s="35">
        <v>8528</v>
      </c>
      <c r="J35" s="35"/>
      <c r="K35" s="57">
        <f t="shared" si="4"/>
        <v>6560</v>
      </c>
      <c r="L35" s="57">
        <f t="shared" si="4"/>
        <v>8528</v>
      </c>
      <c r="M35" s="140"/>
      <c r="N35" s="140"/>
      <c r="O35" s="128" t="s">
        <v>438</v>
      </c>
      <c r="P35" s="57"/>
      <c r="Q35" s="57"/>
      <c r="R35" s="57"/>
      <c r="S35" s="57"/>
      <c r="T35" s="57"/>
      <c r="U35" s="57">
        <f t="shared" si="5"/>
        <v>8528</v>
      </c>
      <c r="V35" s="8" t="s">
        <v>445</v>
      </c>
      <c r="W35" s="53"/>
      <c r="X35" s="8" t="s">
        <v>479</v>
      </c>
    </row>
    <row r="36" spans="1:24" s="8" customFormat="1">
      <c r="A36" t="s">
        <v>480</v>
      </c>
      <c r="B36" t="s">
        <v>466</v>
      </c>
      <c r="C36" t="s">
        <v>441</v>
      </c>
      <c r="D36" t="s">
        <v>435</v>
      </c>
      <c r="E36" t="s">
        <v>435</v>
      </c>
      <c r="F36" t="s">
        <v>425</v>
      </c>
      <c r="G36" t="s">
        <v>437</v>
      </c>
      <c r="H36" s="57">
        <v>136548</v>
      </c>
      <c r="I36" s="57">
        <v>159668</v>
      </c>
      <c r="J36" s="57"/>
      <c r="K36" s="57">
        <f t="shared" si="4"/>
        <v>136548</v>
      </c>
      <c r="L36" s="57">
        <f t="shared" si="4"/>
        <v>159668</v>
      </c>
      <c r="M36" s="140"/>
      <c r="N36" s="140"/>
      <c r="O36" s="128" t="s">
        <v>438</v>
      </c>
      <c r="P36" s="57"/>
      <c r="Q36" s="57"/>
      <c r="R36" s="57"/>
      <c r="S36" s="57"/>
      <c r="T36" s="57"/>
      <c r="U36" s="57">
        <f t="shared" si="5"/>
        <v>159668</v>
      </c>
      <c r="V36" s="8" t="s">
        <v>427</v>
      </c>
      <c r="W36" s="53" t="s">
        <v>428</v>
      </c>
    </row>
    <row r="37" spans="1:24" s="8" customFormat="1">
      <c r="A37" s="8" t="s">
        <v>481</v>
      </c>
      <c r="B37"/>
      <c r="C37"/>
      <c r="D37"/>
      <c r="E37"/>
      <c r="F37"/>
      <c r="G37"/>
      <c r="H37" s="59">
        <f>SUM(H29:H36)</f>
        <v>1890472.3636363638</v>
      </c>
      <c r="I37" s="59">
        <f>SUM(I29:I36)</f>
        <v>1950455.9</v>
      </c>
      <c r="J37" s="85"/>
      <c r="K37" s="59">
        <f>SUM(K29:K36)</f>
        <v>1890472.3636363638</v>
      </c>
      <c r="L37" s="59">
        <f>SUM(L29:L36)</f>
        <v>1950455.9</v>
      </c>
      <c r="M37" s="125"/>
      <c r="N37" s="125"/>
      <c r="O37" s="129"/>
      <c r="P37" s="85"/>
      <c r="Q37" s="59">
        <f>SUM(Q29:Q36)</f>
        <v>111917.7031</v>
      </c>
      <c r="R37" s="85"/>
      <c r="S37" s="85"/>
      <c r="T37" s="59">
        <f>SUM(T29:T36)</f>
        <v>0</v>
      </c>
      <c r="U37" s="59">
        <f>SUM(U29:U36)</f>
        <v>1838538.1968999999</v>
      </c>
      <c r="W37" s="53"/>
    </row>
    <row r="38" spans="1:24" s="8" customFormat="1">
      <c r="A38"/>
      <c r="B38"/>
      <c r="C38"/>
      <c r="D38"/>
      <c r="E38"/>
      <c r="F38"/>
      <c r="G38"/>
      <c r="H38" s="57"/>
      <c r="I38" s="57"/>
      <c r="J38" s="57"/>
      <c r="K38" s="57"/>
      <c r="L38" s="57"/>
      <c r="M38" s="124"/>
      <c r="N38" s="124"/>
      <c r="O38" s="128"/>
      <c r="P38" s="57"/>
      <c r="Q38" s="57"/>
      <c r="R38" s="57"/>
      <c r="S38" s="57"/>
      <c r="T38" s="57"/>
      <c r="U38" s="57"/>
      <c r="W38" s="53"/>
    </row>
    <row r="39" spans="1:24">
      <c r="A39" t="s">
        <v>482</v>
      </c>
      <c r="B39" t="s">
        <v>482</v>
      </c>
      <c r="C39" t="s">
        <v>441</v>
      </c>
      <c r="D39" t="s">
        <v>462</v>
      </c>
      <c r="E39" t="s">
        <v>463</v>
      </c>
      <c r="F39" t="s">
        <v>483</v>
      </c>
      <c r="G39" t="s">
        <v>444</v>
      </c>
      <c r="H39" s="57">
        <v>1577</v>
      </c>
      <c r="I39" s="57">
        <v>1577</v>
      </c>
      <c r="K39" s="57">
        <v>1577</v>
      </c>
      <c r="L39" s="57">
        <v>1577</v>
      </c>
      <c r="M39" s="140"/>
      <c r="N39" s="140"/>
      <c r="O39" s="128" t="s">
        <v>438</v>
      </c>
      <c r="P39" s="111">
        <v>7.51E-2</v>
      </c>
      <c r="Q39" s="57">
        <f t="shared" ref="Q39" si="9">P39*L39</f>
        <v>118.4327</v>
      </c>
      <c r="R39" s="112">
        <v>0</v>
      </c>
      <c r="S39" s="112">
        <v>12</v>
      </c>
      <c r="T39" s="57">
        <f t="shared" ref="T39" si="10">Q39*R39/S39</f>
        <v>0</v>
      </c>
      <c r="U39" s="57">
        <f>L39-Q39</f>
        <v>1458.5672999999999</v>
      </c>
      <c r="V39" s="8" t="s">
        <v>427</v>
      </c>
      <c r="W39" s="53" t="s">
        <v>428</v>
      </c>
      <c r="X39" s="8"/>
    </row>
    <row r="40" spans="1:24">
      <c r="A40" s="8" t="s">
        <v>484</v>
      </c>
      <c r="H40" s="59">
        <f>SUM(H39)</f>
        <v>1577</v>
      </c>
      <c r="I40" s="59">
        <f>SUM(I39)</f>
        <v>1577</v>
      </c>
      <c r="J40" s="85"/>
      <c r="K40" s="59">
        <f>SUM(K39)</f>
        <v>1577</v>
      </c>
      <c r="L40" s="59">
        <f>SUM(L39)</f>
        <v>1577</v>
      </c>
      <c r="M40" s="125"/>
      <c r="N40" s="125"/>
      <c r="O40" s="129"/>
      <c r="P40" s="85"/>
      <c r="Q40" s="59">
        <f>SUM(Q39)</f>
        <v>118.4327</v>
      </c>
      <c r="R40" s="85"/>
      <c r="S40" s="85"/>
      <c r="T40" s="59">
        <f>SUM(T39)</f>
        <v>0</v>
      </c>
      <c r="U40" s="59">
        <f>SUM(U39)</f>
        <v>1458.5672999999999</v>
      </c>
      <c r="V40" s="8"/>
      <c r="W40" s="53"/>
      <c r="X40" s="8"/>
    </row>
    <row r="41" spans="1:24">
      <c r="V41" s="8"/>
      <c r="W41" s="53"/>
      <c r="X41" s="8"/>
    </row>
    <row r="42" spans="1:24" ht="15.6" customHeight="1">
      <c r="A42" t="s">
        <v>485</v>
      </c>
      <c r="B42" t="s">
        <v>485</v>
      </c>
      <c r="C42" t="s">
        <v>486</v>
      </c>
      <c r="D42" t="s">
        <v>487</v>
      </c>
      <c r="E42" t="s">
        <v>488</v>
      </c>
      <c r="F42" t="s">
        <v>425</v>
      </c>
      <c r="G42" t="s">
        <v>489</v>
      </c>
      <c r="H42" s="57">
        <v>28030</v>
      </c>
      <c r="I42" s="57">
        <v>26926</v>
      </c>
      <c r="K42" s="57">
        <f t="shared" ref="K42:L45" si="11">H42</f>
        <v>28030</v>
      </c>
      <c r="L42" s="57">
        <f t="shared" si="11"/>
        <v>26926</v>
      </c>
      <c r="M42" s="140"/>
      <c r="N42" s="140"/>
      <c r="O42" s="128" t="s">
        <v>438</v>
      </c>
      <c r="P42" s="111">
        <v>1</v>
      </c>
      <c r="Q42" s="57">
        <f t="shared" ref="Q42" si="12">P42*L42</f>
        <v>26926</v>
      </c>
      <c r="R42" s="112">
        <v>6</v>
      </c>
      <c r="S42" s="112">
        <v>12</v>
      </c>
      <c r="T42" s="57">
        <f t="shared" ref="T42" si="13">Q42*R42/S42</f>
        <v>13463</v>
      </c>
      <c r="U42" s="57">
        <f>L42-Q42</f>
        <v>0</v>
      </c>
      <c r="V42" s="8" t="s">
        <v>427</v>
      </c>
      <c r="W42" s="53" t="s">
        <v>428</v>
      </c>
      <c r="X42" s="8"/>
    </row>
    <row r="43" spans="1:24" s="8" customFormat="1">
      <c r="A43" t="s">
        <v>485</v>
      </c>
      <c r="B43" t="s">
        <v>485</v>
      </c>
      <c r="C43" t="s">
        <v>486</v>
      </c>
      <c r="D43" t="s">
        <v>490</v>
      </c>
      <c r="E43" t="s">
        <v>443</v>
      </c>
      <c r="F43" t="s">
        <v>425</v>
      </c>
      <c r="G43" t="s">
        <v>491</v>
      </c>
      <c r="H43" s="57">
        <v>9282</v>
      </c>
      <c r="I43" s="57">
        <v>13303</v>
      </c>
      <c r="J43" s="57"/>
      <c r="K43" s="57">
        <f t="shared" si="11"/>
        <v>9282</v>
      </c>
      <c r="L43" s="57">
        <f t="shared" si="11"/>
        <v>13303</v>
      </c>
      <c r="M43" s="140"/>
      <c r="N43" s="140"/>
      <c r="O43" s="128" t="s">
        <v>438</v>
      </c>
      <c r="P43" s="57"/>
      <c r="Q43" s="57"/>
      <c r="R43" s="57"/>
      <c r="S43" s="57"/>
      <c r="T43" s="57"/>
      <c r="U43" s="57">
        <f t="shared" ref="U43:U45" si="14">L43-Q43</f>
        <v>13303</v>
      </c>
      <c r="V43" s="8" t="s">
        <v>427</v>
      </c>
      <c r="W43" s="53" t="s">
        <v>428</v>
      </c>
    </row>
    <row r="44" spans="1:24" s="8" customFormat="1">
      <c r="A44" t="s">
        <v>485</v>
      </c>
      <c r="B44" t="s">
        <v>485</v>
      </c>
      <c r="C44" t="s">
        <v>486</v>
      </c>
      <c r="D44" t="s">
        <v>448</v>
      </c>
      <c r="E44" t="s">
        <v>449</v>
      </c>
      <c r="F44" t="s">
        <v>492</v>
      </c>
      <c r="G44" t="s">
        <v>437</v>
      </c>
      <c r="H44" s="57">
        <v>200427.33333333334</v>
      </c>
      <c r="I44" s="57">
        <v>200427.33333333334</v>
      </c>
      <c r="J44" s="57"/>
      <c r="K44" s="57">
        <f t="shared" si="11"/>
        <v>200427.33333333334</v>
      </c>
      <c r="L44" s="57">
        <f t="shared" si="11"/>
        <v>200427.33333333334</v>
      </c>
      <c r="M44" s="140"/>
      <c r="N44" s="140"/>
      <c r="O44" s="128" t="s">
        <v>438</v>
      </c>
      <c r="P44" s="57"/>
      <c r="Q44" s="57"/>
      <c r="R44" s="57"/>
      <c r="S44" s="57"/>
      <c r="T44" s="57"/>
      <c r="U44" s="57">
        <f t="shared" si="14"/>
        <v>200427.33333333334</v>
      </c>
      <c r="V44" s="8" t="s">
        <v>427</v>
      </c>
      <c r="W44" s="53" t="s">
        <v>428</v>
      </c>
    </row>
    <row r="45" spans="1:24" s="8" customFormat="1">
      <c r="A45" t="s">
        <v>485</v>
      </c>
      <c r="B45" t="s">
        <v>485</v>
      </c>
      <c r="C45" t="s">
        <v>486</v>
      </c>
      <c r="D45" t="s">
        <v>474</v>
      </c>
      <c r="E45" t="s">
        <v>475</v>
      </c>
      <c r="F45" t="s">
        <v>492</v>
      </c>
      <c r="G45" t="s">
        <v>476</v>
      </c>
      <c r="H45" s="57">
        <f>96542.25/3</f>
        <v>32180.75</v>
      </c>
      <c r="I45" s="57">
        <f>96542.25/3</f>
        <v>32180.75</v>
      </c>
      <c r="J45" s="57"/>
      <c r="K45" s="57">
        <f t="shared" si="11"/>
        <v>32180.75</v>
      </c>
      <c r="L45" s="57">
        <f t="shared" si="11"/>
        <v>32180.75</v>
      </c>
      <c r="M45" s="140"/>
      <c r="N45" s="140"/>
      <c r="O45" s="128" t="s">
        <v>438</v>
      </c>
      <c r="P45" s="57"/>
      <c r="Q45" s="57"/>
      <c r="R45" s="57"/>
      <c r="S45" s="57"/>
      <c r="T45" s="57"/>
      <c r="U45" s="57">
        <f t="shared" si="14"/>
        <v>32180.75</v>
      </c>
      <c r="V45" s="8" t="s">
        <v>427</v>
      </c>
      <c r="W45" s="53" t="s">
        <v>428</v>
      </c>
    </row>
    <row r="46" spans="1:24" s="8" customFormat="1">
      <c r="A46" s="8" t="s">
        <v>493</v>
      </c>
      <c r="B46"/>
      <c r="C46"/>
      <c r="D46"/>
      <c r="E46"/>
      <c r="F46"/>
      <c r="G46"/>
      <c r="H46" s="59">
        <f>SUM(H42:H45)</f>
        <v>269920.08333333337</v>
      </c>
      <c r="I46" s="59">
        <f>SUM(I42:I45)</f>
        <v>272837.08333333337</v>
      </c>
      <c r="J46" s="85"/>
      <c r="K46" s="59">
        <f>SUM(K42:K45)</f>
        <v>269920.08333333337</v>
      </c>
      <c r="L46" s="59">
        <f>SUM(L42:L45)</f>
        <v>272837.08333333337</v>
      </c>
      <c r="M46" s="125"/>
      <c r="N46" s="125"/>
      <c r="O46" s="129"/>
      <c r="P46" s="85"/>
      <c r="Q46" s="59">
        <f>SUM(Q42:Q45)</f>
        <v>26926</v>
      </c>
      <c r="R46" s="85"/>
      <c r="S46" s="85"/>
      <c r="T46" s="59">
        <f>SUM(T42:T45)</f>
        <v>13463</v>
      </c>
      <c r="U46" s="59">
        <f>SUM(U42:U45)</f>
        <v>245911.08333333334</v>
      </c>
      <c r="W46" s="53"/>
    </row>
    <row r="47" spans="1:24" s="8" customFormat="1">
      <c r="A47"/>
      <c r="B47"/>
      <c r="C47"/>
      <c r="D47"/>
      <c r="E47"/>
      <c r="F47"/>
      <c r="G47"/>
      <c r="H47" s="57"/>
      <c r="I47" s="57"/>
      <c r="J47" s="57"/>
      <c r="K47" s="57"/>
      <c r="L47" s="57"/>
      <c r="M47" s="124"/>
      <c r="N47" s="124"/>
      <c r="O47" s="128"/>
      <c r="P47" s="57"/>
      <c r="Q47" s="57"/>
      <c r="R47" s="57"/>
      <c r="S47" s="57"/>
      <c r="T47" s="57"/>
      <c r="U47" s="57"/>
      <c r="W47" s="53"/>
    </row>
    <row r="48" spans="1:24" s="8" customFormat="1">
      <c r="A48" t="s">
        <v>494</v>
      </c>
      <c r="B48" t="s">
        <v>495</v>
      </c>
      <c r="C48" t="s">
        <v>486</v>
      </c>
      <c r="D48" t="s">
        <v>462</v>
      </c>
      <c r="E48" t="s">
        <v>463</v>
      </c>
      <c r="F48" t="s">
        <v>425</v>
      </c>
      <c r="G48" s="56" t="s">
        <v>426</v>
      </c>
      <c r="H48" s="57">
        <v>116338</v>
      </c>
      <c r="I48" s="57">
        <v>121687</v>
      </c>
      <c r="J48" s="57"/>
      <c r="K48" s="57">
        <f>H48</f>
        <v>116338</v>
      </c>
      <c r="L48" s="57">
        <f>I48</f>
        <v>121687</v>
      </c>
      <c r="M48" s="124">
        <f>11464.68+111079.12</f>
        <v>122543.79999999999</v>
      </c>
      <c r="N48" s="124">
        <f>M48-L48</f>
        <v>856.79999999998836</v>
      </c>
      <c r="O48" s="128"/>
      <c r="P48" s="111">
        <v>0.06</v>
      </c>
      <c r="Q48" s="57">
        <f t="shared" ref="Q48:Q49" si="15">P48*L48</f>
        <v>7301.2199999999993</v>
      </c>
      <c r="R48" s="112">
        <v>9</v>
      </c>
      <c r="S48" s="112">
        <v>12</v>
      </c>
      <c r="T48" s="57">
        <f>Q48*R48/S48</f>
        <v>5475.915</v>
      </c>
      <c r="U48" s="57">
        <f>L48-Q48</f>
        <v>114385.78</v>
      </c>
      <c r="V48" t="s">
        <v>427</v>
      </c>
      <c r="W48" s="58" t="s">
        <v>428</v>
      </c>
      <c r="X48"/>
    </row>
    <row r="49" spans="1:24" s="8" customFormat="1" ht="13.5" customHeight="1">
      <c r="A49" t="s">
        <v>495</v>
      </c>
      <c r="B49" t="s">
        <v>495</v>
      </c>
      <c r="C49" t="s">
        <v>486</v>
      </c>
      <c r="D49" t="s">
        <v>462</v>
      </c>
      <c r="E49" t="s">
        <v>463</v>
      </c>
      <c r="F49" t="s">
        <v>425</v>
      </c>
      <c r="G49" s="56" t="s">
        <v>426</v>
      </c>
      <c r="H49" s="57">
        <v>1766863</v>
      </c>
      <c r="I49" s="57">
        <v>2069462</v>
      </c>
      <c r="J49" s="57"/>
      <c r="K49" s="57">
        <f>H49</f>
        <v>1766863</v>
      </c>
      <c r="L49" s="57">
        <f>I49</f>
        <v>2069462</v>
      </c>
      <c r="M49" s="124">
        <f>125122.96+1948514</f>
        <v>2073636.96</v>
      </c>
      <c r="N49" s="124">
        <f>M49-L49</f>
        <v>4174.9599999999627</v>
      </c>
      <c r="O49" s="128"/>
      <c r="P49" s="111">
        <v>0.06</v>
      </c>
      <c r="Q49" s="57">
        <f t="shared" si="15"/>
        <v>124167.72</v>
      </c>
      <c r="R49" s="112">
        <v>9</v>
      </c>
      <c r="S49" s="112">
        <v>12</v>
      </c>
      <c r="T49" s="57">
        <f t="shared" ref="T49" si="16">Q49*R49/S49</f>
        <v>93125.79</v>
      </c>
      <c r="U49" s="57">
        <f t="shared" ref="U49" si="17">L49-Q49</f>
        <v>1945294.28</v>
      </c>
      <c r="V49" t="s">
        <v>427</v>
      </c>
      <c r="W49" s="58" t="s">
        <v>428</v>
      </c>
      <c r="X49"/>
    </row>
    <row r="50" spans="1:24" s="8" customFormat="1" ht="13.5" customHeight="1">
      <c r="A50" s="8" t="s">
        <v>496</v>
      </c>
      <c r="B50"/>
      <c r="C50"/>
      <c r="D50"/>
      <c r="E50"/>
      <c r="F50"/>
      <c r="G50" s="56"/>
      <c r="H50" s="59">
        <f>SUM(H48:H49)</f>
        <v>1883201</v>
      </c>
      <c r="I50" s="59">
        <f>SUM(I48:I49)</f>
        <v>2191149</v>
      </c>
      <c r="J50" s="85"/>
      <c r="K50" s="59">
        <f>SUM(K48:K49)</f>
        <v>1883201</v>
      </c>
      <c r="L50" s="59">
        <f>SUM(L48:L49)</f>
        <v>2191149</v>
      </c>
      <c r="M50" s="125"/>
      <c r="N50" s="125"/>
      <c r="O50" s="129"/>
      <c r="P50" s="85"/>
      <c r="Q50" s="59">
        <f>SUM(Q48:Q49)</f>
        <v>131468.94</v>
      </c>
      <c r="R50" s="85"/>
      <c r="S50" s="85"/>
      <c r="T50" s="59">
        <f>SUM(T48:T49)</f>
        <v>98601.704999999987</v>
      </c>
      <c r="U50" s="59">
        <f>SUM(U48:U49)</f>
        <v>2059680.06</v>
      </c>
      <c r="V50"/>
      <c r="W50" s="58"/>
      <c r="X50"/>
    </row>
    <row r="51" spans="1:24" s="8" customFormat="1" ht="13.5" customHeight="1">
      <c r="A51"/>
      <c r="B51"/>
      <c r="C51"/>
      <c r="D51"/>
      <c r="E51"/>
      <c r="F51"/>
      <c r="G51" s="56"/>
      <c r="H51" s="57"/>
      <c r="I51" s="57"/>
      <c r="J51" s="57"/>
      <c r="K51" s="57"/>
      <c r="L51" s="57"/>
      <c r="M51" s="124"/>
      <c r="N51" s="124"/>
      <c r="O51" s="128"/>
      <c r="P51" s="57"/>
      <c r="Q51" s="57"/>
      <c r="R51" s="57"/>
      <c r="S51" s="57"/>
      <c r="T51" s="57"/>
      <c r="U51" s="57"/>
      <c r="V51"/>
      <c r="W51" s="58"/>
      <c r="X51"/>
    </row>
    <row r="52" spans="1:24" s="8" customFormat="1" ht="13.5" customHeight="1">
      <c r="A52"/>
      <c r="B52"/>
      <c r="C52"/>
      <c r="D52"/>
      <c r="E52"/>
      <c r="F52"/>
      <c r="G52" s="56"/>
      <c r="H52" s="57"/>
      <c r="I52" s="57"/>
      <c r="J52" s="57"/>
      <c r="K52" s="57"/>
      <c r="L52" s="57"/>
      <c r="M52" s="124"/>
      <c r="N52" s="124"/>
      <c r="O52" s="128"/>
      <c r="P52" s="57"/>
      <c r="Q52" s="57"/>
      <c r="R52" s="57"/>
      <c r="S52" s="57"/>
      <c r="T52" s="57"/>
      <c r="U52" s="57"/>
      <c r="V52"/>
      <c r="W52" s="58"/>
      <c r="X52"/>
    </row>
    <row r="53" spans="1:24" s="8" customFormat="1">
      <c r="A53" t="s">
        <v>497</v>
      </c>
      <c r="B53" t="s">
        <v>497</v>
      </c>
      <c r="C53" t="s">
        <v>441</v>
      </c>
      <c r="D53" t="s">
        <v>448</v>
      </c>
      <c r="E53" t="s">
        <v>498</v>
      </c>
      <c r="F53"/>
      <c r="G53" t="s">
        <v>444</v>
      </c>
      <c r="H53" s="57">
        <v>3749</v>
      </c>
      <c r="I53" s="57">
        <v>4873.7</v>
      </c>
      <c r="J53" s="57"/>
      <c r="K53" s="57">
        <f>H53</f>
        <v>3749</v>
      </c>
      <c r="L53" s="57">
        <f>I53</f>
        <v>4873.7</v>
      </c>
      <c r="M53" s="140"/>
      <c r="N53" s="140"/>
      <c r="O53" s="128" t="s">
        <v>438</v>
      </c>
      <c r="P53" s="57"/>
      <c r="Q53" s="57"/>
      <c r="R53" s="57"/>
      <c r="S53" s="57"/>
      <c r="T53" s="57"/>
      <c r="U53" s="57">
        <f>L53-Q53</f>
        <v>4873.7</v>
      </c>
      <c r="V53" t="s">
        <v>445</v>
      </c>
      <c r="W53" s="58"/>
      <c r="X53"/>
    </row>
    <row r="54" spans="1:24" s="8" customFormat="1">
      <c r="A54" t="s">
        <v>499</v>
      </c>
      <c r="B54"/>
      <c r="C54"/>
      <c r="D54"/>
      <c r="E54"/>
      <c r="F54"/>
      <c r="G54"/>
      <c r="H54" s="59">
        <f>SUM(H53)</f>
        <v>3749</v>
      </c>
      <c r="I54" s="59">
        <f>SUM(I53)</f>
        <v>4873.7</v>
      </c>
      <c r="J54" s="85"/>
      <c r="K54" s="59">
        <f>SUM(K53)</f>
        <v>3749</v>
      </c>
      <c r="L54" s="59">
        <f>SUM(L53)</f>
        <v>4873.7</v>
      </c>
      <c r="M54" s="125"/>
      <c r="N54" s="125"/>
      <c r="O54" s="129"/>
      <c r="P54" s="85"/>
      <c r="Q54" s="59">
        <f>SUM(Q53)</f>
        <v>0</v>
      </c>
      <c r="R54" s="85"/>
      <c r="S54" s="85"/>
      <c r="T54" s="59">
        <f>SUM(T53)</f>
        <v>0</v>
      </c>
      <c r="U54" s="59">
        <f>SUM(U53)</f>
        <v>4873.7</v>
      </c>
      <c r="V54"/>
      <c r="W54" s="58"/>
      <c r="X54"/>
    </row>
    <row r="55" spans="1:24" s="8" customFormat="1">
      <c r="A55"/>
      <c r="B55"/>
      <c r="C55"/>
      <c r="D55"/>
      <c r="E55"/>
      <c r="F55"/>
      <c r="G55"/>
      <c r="H55" s="57"/>
      <c r="I55" s="57"/>
      <c r="J55" s="57"/>
      <c r="K55" s="57"/>
      <c r="L55" s="57"/>
      <c r="M55" s="124"/>
      <c r="N55" s="124"/>
      <c r="O55" s="128"/>
      <c r="P55" s="57"/>
      <c r="Q55" s="57"/>
      <c r="R55" s="57"/>
      <c r="S55" s="57"/>
      <c r="T55" s="57"/>
      <c r="U55" s="57"/>
      <c r="V55"/>
      <c r="W55" s="58"/>
      <c r="X55"/>
    </row>
    <row r="56" spans="1:24" s="8" customFormat="1">
      <c r="A56" t="s">
        <v>500</v>
      </c>
      <c r="B56" t="s">
        <v>501</v>
      </c>
      <c r="C56" t="s">
        <v>502</v>
      </c>
      <c r="D56" t="s">
        <v>503</v>
      </c>
      <c r="E56" t="s">
        <v>504</v>
      </c>
      <c r="F56" t="s">
        <v>425</v>
      </c>
      <c r="G56" s="56" t="s">
        <v>426</v>
      </c>
      <c r="H56" s="57">
        <v>37408</v>
      </c>
      <c r="I56" s="57">
        <v>48005</v>
      </c>
      <c r="J56" s="57"/>
      <c r="K56" s="57">
        <f>H56</f>
        <v>37408</v>
      </c>
      <c r="L56" s="57">
        <f>I56</f>
        <v>48005</v>
      </c>
      <c r="M56" s="124">
        <v>48005</v>
      </c>
      <c r="N56" s="124">
        <f>M56-L56</f>
        <v>0</v>
      </c>
      <c r="O56" s="128"/>
      <c r="P56" s="111">
        <v>0.46498574620482858</v>
      </c>
      <c r="Q56" s="57">
        <f t="shared" ref="Q56" si="18">P56*L56</f>
        <v>22321.640746562796</v>
      </c>
      <c r="R56" s="112">
        <v>0</v>
      </c>
      <c r="S56" s="112">
        <v>0</v>
      </c>
      <c r="T56" s="57">
        <f>Q56</f>
        <v>22321.640746562796</v>
      </c>
      <c r="U56" s="57">
        <f>L56-Q56</f>
        <v>25683.359253437204</v>
      </c>
      <c r="V56" t="s">
        <v>427</v>
      </c>
      <c r="W56" s="58" t="s">
        <v>428</v>
      </c>
      <c r="X56"/>
    </row>
    <row r="57" spans="1:24" s="8" customFormat="1">
      <c r="A57" t="s">
        <v>505</v>
      </c>
      <c r="B57" t="s">
        <v>501</v>
      </c>
      <c r="C57" t="s">
        <v>502</v>
      </c>
      <c r="D57" t="s">
        <v>448</v>
      </c>
      <c r="E57" t="s">
        <v>449</v>
      </c>
      <c r="F57" t="s">
        <v>425</v>
      </c>
      <c r="G57" s="56" t="s">
        <v>426</v>
      </c>
      <c r="H57" s="57">
        <v>492816</v>
      </c>
      <c r="I57" s="57">
        <v>537831</v>
      </c>
      <c r="J57" s="57"/>
      <c r="K57" s="57">
        <f>H57</f>
        <v>492816</v>
      </c>
      <c r="L57" s="57">
        <f>I57</f>
        <v>537831</v>
      </c>
      <c r="M57" s="140"/>
      <c r="N57" s="140"/>
      <c r="O57" s="128" t="s">
        <v>438</v>
      </c>
      <c r="P57" s="57"/>
      <c r="Q57" s="57"/>
      <c r="R57" s="57"/>
      <c r="S57" s="57"/>
      <c r="T57" s="57"/>
      <c r="U57" s="57">
        <f t="shared" ref="U57:U59" si="19">L57-Q57</f>
        <v>537831</v>
      </c>
      <c r="V57" t="s">
        <v>427</v>
      </c>
      <c r="W57" s="58" t="s">
        <v>428</v>
      </c>
      <c r="X57"/>
    </row>
    <row r="58" spans="1:24" s="8" customFormat="1">
      <c r="A58" t="s">
        <v>506</v>
      </c>
      <c r="B58" t="s">
        <v>501</v>
      </c>
      <c r="C58" t="s">
        <v>502</v>
      </c>
      <c r="D58" t="s">
        <v>458</v>
      </c>
      <c r="E58" t="s">
        <v>459</v>
      </c>
      <c r="F58" t="s">
        <v>425</v>
      </c>
      <c r="G58"/>
      <c r="H58" s="57"/>
      <c r="I58" s="57"/>
      <c r="J58" s="57"/>
      <c r="K58" s="57"/>
      <c r="L58" s="57"/>
      <c r="M58" s="124"/>
      <c r="N58" s="124"/>
      <c r="O58" s="128"/>
      <c r="P58" s="57"/>
      <c r="Q58" s="57"/>
      <c r="R58" s="57"/>
      <c r="S58" s="57"/>
      <c r="T58" s="57"/>
      <c r="U58" s="57">
        <f t="shared" si="19"/>
        <v>0</v>
      </c>
      <c r="W58" s="53"/>
      <c r="X58" s="8" t="s">
        <v>507</v>
      </c>
    </row>
    <row r="59" spans="1:24" s="8" customFormat="1">
      <c r="A59" t="s">
        <v>508</v>
      </c>
      <c r="B59" t="s">
        <v>501</v>
      </c>
      <c r="C59" t="s">
        <v>502</v>
      </c>
      <c r="D59" t="s">
        <v>474</v>
      </c>
      <c r="E59" t="s">
        <v>475</v>
      </c>
      <c r="F59" t="s">
        <v>425</v>
      </c>
      <c r="G59"/>
      <c r="H59" s="57"/>
      <c r="I59" s="57"/>
      <c r="J59" s="57"/>
      <c r="K59" s="57"/>
      <c r="L59" s="57"/>
      <c r="M59" s="124"/>
      <c r="N59" s="124"/>
      <c r="O59" s="128"/>
      <c r="P59" s="57"/>
      <c r="Q59" s="57"/>
      <c r="R59" s="57"/>
      <c r="S59" s="57"/>
      <c r="T59" s="57"/>
      <c r="U59" s="57">
        <f t="shared" si="19"/>
        <v>0</v>
      </c>
      <c r="W59" s="53"/>
      <c r="X59" s="8" t="s">
        <v>509</v>
      </c>
    </row>
    <row r="60" spans="1:24" s="8" customFormat="1">
      <c r="A60" t="s">
        <v>510</v>
      </c>
      <c r="B60" t="s">
        <v>501</v>
      </c>
      <c r="C60" t="s">
        <v>502</v>
      </c>
      <c r="D60" t="s">
        <v>435</v>
      </c>
      <c r="E60" t="s">
        <v>435</v>
      </c>
      <c r="F60" t="s">
        <v>425</v>
      </c>
      <c r="G60" t="s">
        <v>437</v>
      </c>
      <c r="H60" s="57">
        <v>174511</v>
      </c>
      <c r="I60" s="57">
        <v>144390</v>
      </c>
      <c r="J60" s="57"/>
      <c r="K60" s="57">
        <f>H60</f>
        <v>174511</v>
      </c>
      <c r="L60" s="57">
        <f>I60</f>
        <v>144390</v>
      </c>
      <c r="M60" s="140"/>
      <c r="N60" s="140"/>
      <c r="O60" s="128" t="s">
        <v>438</v>
      </c>
      <c r="P60" s="57"/>
      <c r="Q60" s="57"/>
      <c r="R60" s="57"/>
      <c r="S60" s="57"/>
      <c r="T60" s="57"/>
      <c r="U60" s="57">
        <f>L60-Q60</f>
        <v>144390</v>
      </c>
      <c r="V60" s="8" t="s">
        <v>427</v>
      </c>
      <c r="W60" s="53" t="s">
        <v>428</v>
      </c>
    </row>
    <row r="61" spans="1:24" s="8" customFormat="1">
      <c r="A61" s="8" t="s">
        <v>511</v>
      </c>
      <c r="B61"/>
      <c r="C61"/>
      <c r="D61"/>
      <c r="E61"/>
      <c r="F61"/>
      <c r="G61"/>
      <c r="H61" s="59">
        <f>SUM(H56:H60)</f>
        <v>704735</v>
      </c>
      <c r="I61" s="59">
        <f>SUM(I56:I60)</f>
        <v>730226</v>
      </c>
      <c r="J61" s="85"/>
      <c r="K61" s="59">
        <f>SUM(K56:K60)</f>
        <v>704735</v>
      </c>
      <c r="L61" s="59">
        <f>SUM(L56:L60)</f>
        <v>730226</v>
      </c>
      <c r="M61" s="125"/>
      <c r="N61" s="125"/>
      <c r="O61" s="129"/>
      <c r="P61" s="85"/>
      <c r="Q61" s="59">
        <f>SUM(Q56:Q60)</f>
        <v>22321.640746562796</v>
      </c>
      <c r="R61" s="85"/>
      <c r="S61" s="85"/>
      <c r="T61" s="59">
        <f>SUM(T56:T60)</f>
        <v>22321.640746562796</v>
      </c>
      <c r="U61" s="59">
        <f>SUM(U56:U60)</f>
        <v>707904.35925343726</v>
      </c>
      <c r="W61" s="53"/>
    </row>
    <row r="62" spans="1:24" s="8" customFormat="1">
      <c r="B62"/>
      <c r="C62"/>
      <c r="D62"/>
      <c r="E62"/>
      <c r="F62"/>
      <c r="G62"/>
      <c r="H62" s="57"/>
      <c r="I62" s="57"/>
      <c r="J62" s="57"/>
      <c r="K62" s="57"/>
      <c r="L62" s="57"/>
      <c r="M62" s="124"/>
      <c r="N62" s="124"/>
      <c r="O62" s="128"/>
      <c r="P62" s="57"/>
      <c r="Q62" s="57"/>
      <c r="R62" s="57"/>
      <c r="S62" s="57"/>
      <c r="T62" s="57"/>
      <c r="U62" s="57"/>
      <c r="W62" s="53"/>
    </row>
    <row r="63" spans="1:24" s="8" customFormat="1">
      <c r="A63" s="62" t="s">
        <v>512</v>
      </c>
      <c r="B63"/>
      <c r="C63"/>
      <c r="D63"/>
      <c r="E63"/>
      <c r="F63"/>
      <c r="G63"/>
      <c r="H63" s="57"/>
      <c r="I63" s="57"/>
      <c r="J63" s="57"/>
      <c r="K63" s="57"/>
      <c r="L63" s="57"/>
      <c r="M63" s="124"/>
      <c r="N63" s="124"/>
      <c r="O63" s="128"/>
      <c r="P63" s="57"/>
      <c r="Q63" s="57"/>
      <c r="R63" s="57"/>
      <c r="S63" s="57"/>
      <c r="T63" s="57"/>
      <c r="U63" s="57"/>
      <c r="W63" s="53"/>
    </row>
    <row r="64" spans="1:24" s="8" customFormat="1">
      <c r="A64" t="s">
        <v>448</v>
      </c>
      <c r="B64" t="s">
        <v>513</v>
      </c>
      <c r="C64"/>
      <c r="D64" t="s">
        <v>448</v>
      </c>
      <c r="E64" t="s">
        <v>449</v>
      </c>
      <c r="F64"/>
      <c r="G64"/>
      <c r="H64" s="57">
        <v>490000</v>
      </c>
      <c r="I64" s="57">
        <v>570000</v>
      </c>
      <c r="J64" s="57"/>
      <c r="K64" s="131">
        <f>H64</f>
        <v>490000</v>
      </c>
      <c r="L64" s="131">
        <f>I64</f>
        <v>570000</v>
      </c>
      <c r="M64" s="135" t="s">
        <v>514</v>
      </c>
      <c r="N64" s="135" t="s">
        <v>514</v>
      </c>
      <c r="O64" s="134" t="s">
        <v>515</v>
      </c>
      <c r="P64" s="57"/>
      <c r="Q64" s="57"/>
      <c r="R64" s="57"/>
      <c r="S64" s="57"/>
      <c r="T64" s="131"/>
      <c r="U64" s="131">
        <f>L64-Q64</f>
        <v>570000</v>
      </c>
      <c r="W64" s="53"/>
    </row>
    <row r="65" spans="1:23" s="8" customFormat="1">
      <c r="A65" t="s">
        <v>435</v>
      </c>
      <c r="B65" t="s">
        <v>513</v>
      </c>
      <c r="C65"/>
      <c r="D65" t="s">
        <v>435</v>
      </c>
      <c r="E65" t="s">
        <v>436</v>
      </c>
      <c r="F65"/>
      <c r="G65"/>
      <c r="H65" s="8">
        <v>88500</v>
      </c>
      <c r="I65" s="86">
        <v>88500</v>
      </c>
      <c r="J65" s="86"/>
      <c r="K65" s="138">
        <f>H65</f>
        <v>88500</v>
      </c>
      <c r="L65" s="132">
        <f>I65</f>
        <v>88500</v>
      </c>
      <c r="M65" s="135" t="s">
        <v>514</v>
      </c>
      <c r="N65" s="135" t="s">
        <v>514</v>
      </c>
      <c r="O65" s="134" t="s">
        <v>515</v>
      </c>
      <c r="P65" s="86"/>
      <c r="Q65" s="86"/>
      <c r="R65" s="86"/>
      <c r="S65" s="86"/>
      <c r="T65" s="132"/>
      <c r="U65" s="131">
        <f t="shared" ref="U65" si="20">L65-Q65</f>
        <v>88500</v>
      </c>
      <c r="W65" s="53"/>
    </row>
    <row r="66" spans="1:23">
      <c r="A66" s="8" t="s">
        <v>516</v>
      </c>
      <c r="H66" s="59">
        <f t="shared" ref="H66:L66" si="21">SUM(H64:H65)</f>
        <v>578500</v>
      </c>
      <c r="I66" s="59">
        <f t="shared" si="21"/>
        <v>658500</v>
      </c>
      <c r="J66" s="85"/>
      <c r="K66" s="59">
        <f t="shared" ref="K66" si="22">SUM(K64:K65)</f>
        <v>578500</v>
      </c>
      <c r="L66" s="59">
        <f t="shared" si="21"/>
        <v>658500</v>
      </c>
      <c r="M66" s="125"/>
      <c r="N66" s="125"/>
      <c r="O66" s="134" t="s">
        <v>515</v>
      </c>
      <c r="P66" s="85"/>
      <c r="Q66" s="59">
        <f t="shared" ref="Q66" si="23">SUM(Q64:Q65)</f>
        <v>0</v>
      </c>
      <c r="R66" s="85"/>
      <c r="S66" s="85"/>
      <c r="T66" s="59">
        <f t="shared" ref="T66:U66" si="24">SUM(T64:T65)</f>
        <v>0</v>
      </c>
      <c r="U66" s="59">
        <f t="shared" si="24"/>
        <v>658500</v>
      </c>
    </row>
    <row r="68" spans="1:23">
      <c r="A68" s="8" t="s">
        <v>517</v>
      </c>
      <c r="H68" s="57">
        <v>455000</v>
      </c>
      <c r="I68" s="57">
        <v>455000</v>
      </c>
      <c r="K68" s="57">
        <f>H68</f>
        <v>455000</v>
      </c>
      <c r="L68" s="57">
        <f>I68</f>
        <v>455000</v>
      </c>
      <c r="M68" s="124">
        <v>455434.58</v>
      </c>
      <c r="N68" s="124">
        <f>M68-L68</f>
        <v>434.5800000000163</v>
      </c>
      <c r="U68" s="57">
        <f>L68-Q68</f>
        <v>455000</v>
      </c>
    </row>
    <row r="71" spans="1:23">
      <c r="A71" s="8" t="s">
        <v>518</v>
      </c>
      <c r="H71" s="59">
        <f>SUM(H8,H11,H15,H20,H24,H27,H37,H40,H46,H50,H54,H61,H66)</f>
        <v>6289867.1226656307</v>
      </c>
      <c r="I71" s="59">
        <f>SUM(I8,I11,I15,I20,I24,I27,I37,I40,I46,I50,I54,I61,I66,I68)</f>
        <v>7415228.1833333336</v>
      </c>
      <c r="J71" s="85"/>
      <c r="K71" s="59">
        <f>SUM(K8,K11,K15,K20,K24,K27,K37,K40,K46,K50,K54,K61,K66,K68)</f>
        <v>6846018.2806647243</v>
      </c>
      <c r="L71" s="59">
        <f>SUM(L8,L11,L15,L20,L24,L27,L37,L40,L46,L50,L54,L61,L66,L68)</f>
        <v>7390116.1833333336</v>
      </c>
      <c r="M71" s="125">
        <f>SUM(M4:M68)</f>
        <v>5203125.8146153847</v>
      </c>
      <c r="N71" s="125">
        <f>SUM(N4:N68)</f>
        <v>-39009.185384615397</v>
      </c>
      <c r="O71" s="136"/>
      <c r="P71" s="59"/>
      <c r="Q71" s="59" t="e">
        <f>SUM(Q8,Q11,Q15,Q20,Q24,Q27,Q37,Q40,Q46,Q50,Q54,Q61,Q66,Q68)</f>
        <v>#REF!</v>
      </c>
      <c r="R71" s="59"/>
      <c r="S71" s="59"/>
      <c r="T71" s="59" t="e">
        <f>SUM(T8,T11,T15,T20,T24,T27,T37,T40,T46,T50,T54,T61,T66,T68)</f>
        <v>#REF!</v>
      </c>
      <c r="U71" s="59" t="e">
        <f>SUM(U8,U11,U15,U20,U24,U27,U37,U40,U46,U50,U54,U61,U66,U68)</f>
        <v>#REF!</v>
      </c>
      <c r="V71" s="90"/>
      <c r="W71" s="91"/>
    </row>
    <row r="73" spans="1:23">
      <c r="T73" s="111"/>
    </row>
    <row r="74" spans="1:23">
      <c r="U74" s="57" t="e">
        <f>L71-Q71</f>
        <v>#REF!</v>
      </c>
    </row>
    <row r="75" spans="1:23">
      <c r="A75" s="142" t="s">
        <v>519</v>
      </c>
      <c r="B75" s="142"/>
      <c r="C75" s="142"/>
    </row>
    <row r="76" spans="1:23">
      <c r="U76" s="57" t="e">
        <f>U71-U74</f>
        <v>#REF!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F1156-2B6F-4E5B-9720-6D3D84D5AAC1}">
  <sheetPr>
    <tabColor theme="3"/>
  </sheetPr>
  <dimension ref="A1:I9"/>
  <sheetViews>
    <sheetView showGridLines="0" workbookViewId="0">
      <selection activeCell="G23" sqref="G23"/>
    </sheetView>
  </sheetViews>
  <sheetFormatPr defaultRowHeight="15"/>
  <cols>
    <col min="1" max="1" width="15.140625" customWidth="1"/>
  </cols>
  <sheetData>
    <row r="1" spans="1:9" ht="23.25">
      <c r="A1" s="63" t="s">
        <v>8</v>
      </c>
      <c r="B1" s="2"/>
    </row>
    <row r="2" spans="1:9" ht="23.25">
      <c r="A2" s="63" t="s">
        <v>520</v>
      </c>
      <c r="B2" s="2"/>
    </row>
    <row r="3" spans="1:9" ht="23.25">
      <c r="A3" s="63" t="s">
        <v>10</v>
      </c>
      <c r="B3" s="2"/>
    </row>
    <row r="5" spans="1:9">
      <c r="B5" s="58" t="s">
        <v>521</v>
      </c>
    </row>
    <row r="6" spans="1:9">
      <c r="A6" t="s">
        <v>522</v>
      </c>
      <c r="B6" s="201">
        <v>1.333</v>
      </c>
    </row>
    <row r="7" spans="1:9">
      <c r="A7" t="s">
        <v>523</v>
      </c>
      <c r="B7" s="201">
        <f>1/B6</f>
        <v>0.75018754688672173</v>
      </c>
      <c r="G7" s="200"/>
    </row>
    <row r="9" spans="1:9">
      <c r="I9" s="20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270DB-B1C1-449A-825E-728304881EDC}">
  <sheetPr>
    <tabColor theme="3"/>
  </sheetPr>
  <dimension ref="A1"/>
  <sheetViews>
    <sheetView showGridLines="0" workbookViewId="0">
      <selection activeCell="L34" sqref="L34"/>
    </sheetView>
  </sheetViews>
  <sheetFormatPr defaultRowHeight="15"/>
  <sheetData>
    <row r="1" spans="1:1">
      <c r="A1" t="s">
        <v>524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AdaptiveCompressedXml>H4sIAAAAAAAEAO2dXY9tN46e7wPkPxi+Z1qUSJEMPB0Ek1wMECRBZgIEudNn2ojb3bCdj8mvj9Zxj8de7ZWzL0aFtDZPG9X1waraVaVnixRf8f3qX/3v33/zxf8c333/9R++/asv8V+EL//Vb//5P/vqb383xg9f/E3/qy/biCOEMYDaLEBCHWrKGWK1MMgG1ZS+/OLfl9+Pv/oyhohfrk//4ouvvr++wL8Z8+tvv/5hfenvP713vf+78cc/fPfD3/7yo3/64PrwH8t3P3z/05s/xf/H9e5Pj0bRuHaagFQEyHqD63HAYJ08eiKi+uXPPn99hX/3h1Z+8U3+9P6v+xc//P0f16POX37xm/sH2/jmm3/d+3fj+++/+O4P/+uvvqQvv2h/+OZ//H79ksKvxP/38fe/xa9+c/3fL775b371u3/Vvvv6h/Hd1+X+ZcY34/fj2x/+dv3uSy9/XDHXDx2/vMVdj/7b738o37bxZx/52cfWI+7r5/vr//Cf/ua/xD9/0NfDe/wy//BQvv+1b/Cnj33x9XpwOWX788f3Kez69X6x4r7+4e//7tNvGn/tQVwP409f8Fce4MPD+OkD61d1+43/yu/2q9/84zL6fyyu1K20EiZYXutqraQMZWCEPrXnrrGXPLYsLv784opvurgED1lcxoJRywTJcz2ZZlQw6RGs9l7Wk2jJbFsWV/784kpvubiY6JTFtVaTzJjWkmoNgdZGCIXXm7H1IkOLrr1xy+KSzy8uetfF9SuP71PYX9rimmnMMmaAstK9tS3OtbhKQMih1ZJbKCXNLYtLP7+4+F0XVzpkcRELpYQVWk8RaEoANRmgQYKFtvKuUrYsLkwvZPTynk9eB+X0rD2GbAEoVlovYoQyWaBHmrXy0BbynvX1SsUo7/n8dVBaH222UWtaGb1UoMoZaigduKgpchoaeM/6eqFoRMlvub4OyuyFpelMa3+sY62vqev5i3qGJjGMyaM2oz3r64W6EUXedX2dktxnmZUkDJhz5vX8peF6/mKglfTPhIHb2HPmhS+Ujij6ruvrlPweG1fCbDAQEaj0BjbWThmFaaWZa9ccew7swz8ur/SwvN5zc7Rg+eXdcSWxP7756bki/Mpv8seH9f/HYqM6iXIh0GwK1MaEirXD7DILFU5pxN2LjR4W23vulIamLz+V/WUttlHzSsfWk5oObCszQ1uvpQmNqpVRRdsMuxcbPyy299w2jWJev8Gvv//P366fdPy3P3z39f8Z6/0/fPc/xplr8MrXtKJAna3Ap6c+M0xrs+0dZUTBtOd042dr8Nfir8Vn77kGkyqfudgs50HFGKTmtdhmMrAUCXBVpqh9rq12eyonT5VCeNvVls9cbQmtKfOEGGYAwlGh6BwQi0xtPZP1PY2Bn602fVpt7yn1uSqH+Fb7axxhxlIFwoiroNBQQQMWwJZ6NmKdYc/pyM8WoT0twveUBF2L8NCKorbMmgvCqh4+VRQrr4upXDqhmXsLXGrbvdrw8SzuPUVC13KjM5db7qtcSk0gNolAjRFqsg6aGUdvMUvaIxr6+XL7lePLH5fbe3berxJW3mqLLatSDT0plByvA+JVvWpuGVhaF8NYMeD2Vfgrf88fV+F79ufVYnivg5RumjVe9wpaudpgzaB0LRA0jz5jj4r7V+FTnwLft1Fx6lFKapUyGiQdq67gyCvTawrMw4YEHbVvP0rBp04FvmmrIpi+3NX/y1puWcwoK0EQHUCSKthab8AlcNYqNMr+Z7enXgW+abNiPbu9LLL8y1puFFC5r/UVYmOgMBWMh0AT6jww1fWEt325PbUl8D37EldK916FRWUzK3U93+EqaikVBpvIEHMpSVJLWrb3Z/GpXxHfs1+xnhf+TA/7U+Bf+HpLK1vNVAkGdwEi7FCvp75WJCHSeuoL+5/1njoW8T07Ftd6ezNJQEYUGblDEluVLGeEIqFBWfVsChRLm/uX4VPPIr5tz0IObdNmvE5IaoCA/ZoRQQLWeBW2pcWYBEOU7W3a+Hhp/m17FiJnLjdMOmvmAoGrXne6rruoJUC6uoIUWCJuFzzFp55FfNOexVpueuZyy4WsBltPZ5IJqPCEOqlBU0UJQwf17f3/+NSciO/ZnLiW26EHJ5JHSi0PqLHWVbLagFXBdiiWSqqKucztHdn41IWIb9uF0HDmcuuUVzWeGLj2sJYbK9gMFUSz9JRSoby9CxGfuhDxfbsQh97OEcE2aigQW1zLLWCFkm0CGwZGHoNpz1XWny+3py5EfNMuBBvxW52PtEiMAxlSswZkOUIZQqDXcTGiTOL9FcRTcyK+Z3PietI7VNO5Codck5VVphKu5cZh7bGV13KjldSJUef9e+xTFyK9ZxfCrj/KmctNZyid4wRpY+2xskrXUllACjXWPMcc2yXE8akJkd6zCWHI76bpZEu0cjvoSa8eBBnU2gJoDyNWyYIfcGzy1INIb9uDyIfWsVVrHzVlQL1GVFNRKAEDYAlBK8+Qw/Zjk/Q4W/VtexCsb/WkZyIzSiyw0rtr0lxYhYXlDqK19pTjiGmP3oQ+P+kkvU9nopVvxre9fPdvf7YYI4bwVF/8Q/zf9N+uqJUQ/+wdry3TX0l3fvwBbg/lc8jE5wf5Z9/zVza3H7/nEwu374VM4eXd4P938Ji41CvTnYJXzktQOnVosZewanol2e4J8HSKmd6nR+PgvR1464dpMTRY+fza8TolKC2tDVApj9y1pHuZ/U8P3tN5bnqfbpWD927gsYZsrQsUuRp3pU+wrgy12WisPbe5HbynI+z0Pn07B+/dwGt9WuIcoV+T3qjECsrMMDB3y6vMi3HPRSr6/Aik9D4dTAfv3cBLUeqq6QKkhR+srLOuze5q3UoNKilVbNt3vMe2xvs0bR28dwMv1mGSL9LadXV4tAUetgFjypSr+MO252ydPj8Bi96nfe3gvRt4rYbRkQYghesOK9dryOs1bbhSWtlmwrink08vDAOj9+nkO3nvRt5MSRKldNkLrxeTChQcEWar1RD7NYpvO3lPd4zofdQLTt7bkRfyKDNPSGHgqvLQoNp1HSavLNOStR72KMTphVlw9D5CDifv3chLVUqKYaWXifva+HBCpXadtMwsRWsNcY+NHb0w/45cveLknUpeSapolC+TonZZd1ewayhg5rFSzUgWcY8vPL0wCpBcvuLknUpelcaFjaBOjECprt0PscGIyJZpUTh1O3lP+hVy/YqTdyp5LbUcR4uAMTJQ7QSltQ7YbUiuI5W5f897ErCQC1icvFPJi633sAo6aHqZFvaooBwSYKpD1y9VNKXt5D0pWMgVLE7eqeRl1l5tIoScrxOWHqAyN2hDiAoGSrT9lsLjeFByCYuTdyp5IddV0WWEtn6oq5OOUGab0Fb5Nw0bJ9qfbT5pWNg1LE7eqeRJIhw9TEg4E5AiQx2DoDbqmLr0DyDvcTgsu4bFyTuVPC1VRssCTKJAwgxaY4RZe9GeSqt1ez/vcU4uu4bFyTuVPMPc0epKL6eVVeelCsUCQuwtCWMqadMMV3phZDC7hsXJO5U85qCdyKCEjkDUZJFnEZLGxEm59rbH+YJemJ7MrmFx8k4lb6RkImWh1kIG6rmBok7gZD3mVvPc5OFLLwySZtewOHmnkod5ZZQRESaHCDRbBQ3xcrqL2IPVTGNuJ+9Jw8KuYXHyTiVv9lwGUoPCqkBJ+yJPAmBqo6XQU93kqUsvzBFn17A4eaeSxyMN09DBxjVoM4215/XUgal1Ka1kuft4byDvScPCrmFx8k4lrzVMnYMChlmBRu1Qo9TLYZmj1pJ006BlemG6PLuGxck7lTysuEq5VeeVFgxIs0JVMkh5phbLpBH3TNSnFybqZ9ewOHmnktc5En6aeKQpAgVKYIl5ZZuEU2eec2y/k/5oLpBdw+LknUpekypxWAfpl5dRXi/MegMLs7Q8qGndM/OPP2+okF3C4uCdCt5ofDmHNah5MlAZEWqlCcpDqqaGSnsuxvLnDRWyK1gcvFPB0yhpUGaYja5TlU9SaY4QqBg2sRl5TzePP2+okF3A4uCdCl5EltSHgdF1OS9c46WjDeAUgqSYs3TZDd5TLy+7fsXBOxU8zpGqKEHEKbBeDVDC2vFKzjp6nWp9z+kKf95QIbt8xcE7FbzBNrRHhC5xAM3OoDknoN5TRSRsfc94af68oUJ29YqDdyp4qYU0ijVoPFeqiURrs0OBLC3GsWq80ff00PnzhgrZxSsO3qnghd4sSkeQ0BTIVr5pM1ToNFqLHWvdNFyaXzBUyC5ecfJOJS+PwD0RAyZaRV5J7TLv6jBX8ZdNMvHYvuU9GiqIi1ecvFPJw1LFRBtwoVXlhU/kzfVaD0lq58uxcjt5T5fRxcUrTt6p5GlIVng0CHjtedgYlHhCGtSnhGmY9gg2+QVDBXH1ipN3KnmYQ9SECrnVDkTJQJUFYi2zZkRaAG4n70m+Ii5fcfJOJW+ll1ZKyRDsGjqGvYPO1qFS6j01SfP+o24g70m/Iq5fcfJOJS9SGGYzw6Srm2dkCzoj6Mkkjlp6y/v3vCcBi7iAxck7lTxNwVZ2KdDCLEAsBCvPLLDKuzJ5Ri6yv857UrCIK1icvFPJkyQLrpYg4Cr2qEeBqqaAjWu9zLty3n496NFQQVzC4uSdSl5JfVrHDI0vl/QoEUwEYRbsxskWfXtGH/ELhgriGhYn71TyVCiomIBIs5Vt1gZVMkOzIlmxYpjb7yk8GiqIa1icvFPJGymWwi1Atp6BKHaotkDMaKvoK4g9b6/zHg0V1DUsTt6p5CGl2Pra7tpKLK9BmwamnK/pf6M1SjS5bCfvScOirmFx8k4lT+zyQ48CqRQCGiNDsVkhWiXuOpFs+xyIR0MFdQ2Lk3cqeSjEPDNBQ55A3SKYIcIYWtsgmX3TiFt+wVBBXcPi5B1LnjIWKRWsjZVtEi/ymAMo1mqx4nrH9k76o6GCuobFyTuVPEvaJWOBXHXtebkEsHDpNqNWJu1V83b12KOhgrqGxck7lbxuK9esuDa5EcPVSW+gFSu0NGjSWNuf7CfvScOirmFx8k4lr8ZoRnXteeU626RGoFoQ5OqiU8mljP1dhScNi7qGxck7lbze1m/OUgERtcs4D8HyejNMtaA6NOL+E5YnDYu6hsXJO5W8PKtS7lcrjy6D9FXxKTaBnuLII8bLVGE3eY+GCuoaFifvWPJyiuWCLmrrQKXpyjZ1ZZstsAbNWmbaQl7+vKGCuYTFwTsVvGjjyjYHFEQGqmFArRNh9tzybDE22zMAKX/eUMFcweLgnQoeccaVVSIgXzfSbSgU7Qrd+vrXei2bDCvz5w0VzAUsDt6p4K0aTtIsA2LnAdRWfafCE2LSIbGPXDZdzsufN1Qw1684eKeCJxrSDM0Ac+Nr7th1Hz3MlW8GK4tKwrjnhlD+vKGCuXzFwTsVvPVn06QJocrl3XXNYSkFO4gaFeNQZ9ozXjp/3lDBXL3i4J0KXuIayhgEJbUMVGcFDTNAy73N3iV32p5qPjXyzMUrDt6p4JUs2Kmt3FKZrnF/FcxYwGrX3Hofev+9/tOD92ioYC5ecfJOJS+1GXrOBpSlA6WuoLnUtQNSDy3m2OeeK7H5BUMFc/GKk3cqeZFqDZgC8BgDKHYEJR0QauuxlFgV94w+yi8YKpiLV5y8Y8nDUnq1CGt7C0AzRihNAmhBrTWvTHTTGIj8gqECBpevOHqnopfW341HbcA68FJsMlhWg9SYB2nSGvZ4xeYXHBUwuIDF0TsVPcvzck0IMMNYlV4sCFZpgkScilUC7VeOPVoqYHAJi6N3KnpZ188y1zb3ib8f/WLbyNASohWJTdP2vsKjpwIGF7E4eqeih9RnGlKhaWEgjZdsc9T1QiVEaynynmux+QVTBQwuY3H0TkWvpVbjmAgxRQGSfrnntQY9CUudc9ayXcby6KqAwYUsjt6p6HFtNKKtXJOxAYV8jWEhA9ae6gxiVPej96RkweBSFkfvVPSshVXflQK9xno5mmSoPUQYnKnFgMJze8L56KuAwbUsjt6p6NV5TbS97uSFa9RtzgyWEoFQrU0opirbd71HYwUMLmZx9E5FT0hMaVYosRPQHGHVetQgSsmjU8AZ9sy6zS84K2BwNYujdyp6KpE0DwS2dtnGcoJCNUAoc2Wis2qq+xPORzULuprF0TsVPandaCaDMi7xdK8MJXCHiogkMTEW3o7eo5oFXc3i6J2KHtbaG2KFrsWAlATq+ovDKvVy6zWw0H70HtUs6GoWR+9U9DRk47JY4zgaULHLv7IQtMKFei59lv0J56OaBV3N4uidih4Wq5PzBB11LPTU1muMEKT32HvVYXtGTecX7BVWzuvoOXqHoldrKiSi0GJetV4YcvkrMDBjIkQbWvej96hmQVezOHqnojcsXTLOAmX0uNCzVevRMJimZaw9EK3sMY/NLxgsILqaxdE7Fb1GKUlqDVRyAZJYV60XJ1gYc4xCadWAu9F7dFhAdDWLo3cqeqhtUqB0NfLWrlewgalmKGWiVs21tz1WevJ5iwVEF7M4eaeSR5TrMJ5QowhQTBkstwEztTpCnFU3XVyQz3ssrErTyXPyTiUv1aYsBFViB6qcQGtXSGlSy5Nr5z1zAOXzJgsYXcri5J1K3jAKI9UA2dLV1NMAJfcCMVkXpkwYtu95jz296EoWJ+9U8nqNZWpgyOHa82K7enqr4sMSZNSBs8v2Pe+xpRddyOLknUperawlabrkm6vO496htrUFUmILUpRi3E7eY0cvuo7FyTuVPJm9FE0dQr08vQpm0BwrNOy5x2hF657Zt/J5owWMLmNx8k4lL4/1v1QLlIgK1EeBijVBio1zF+mT9jT05AWnBYwuY3H0TkUvloBqKUIwrUBh5Zza29VbyDa1MeawZwqgvGC1gNFlLI7eqehJGiSVGZLFCIQ0FnrcAGOUEKTZTHuup8sLXgsYXcbi6J2KnkqZ4VJrJtZyNdM7GOUGOVoaZa5aL+65qCevmC1E17E4eqeil0dI4Rr7Z9deRzgR6jWKs0nMgWIgCvvRexSyRBeyOHqnotdySKOzAFckoLJSz0pr6ys1jhoZQ+HtB5zPZgvJlSyO3qnomShbnQX6rHrZWgYoDTOk0AeNxCHMPT4n8orZQnIpi6N3KnqxyZihMZRxjSKTFKHWniBS02y9m7Q9xnryitlCci2Lo3cqepxHS7MwTLkc1HXa5aBeYEjBlYiWkTe5e8krZgvJxSyO3qnoCZVOuXVgvoyc64xgbB2si0nkWXDT7Ft5xWwhuZrF0TsVvVZ7L3WVeahSgVgQCnOFgANzyqM03mMnK6+YLSRXszh6p6Jn8xo8vdLMirYSzsFz7XpdgVrIIdYyY9t+wvlstpBczeLonYpeUg2ipUJHSQu43qC2FCH2PqxrZUbZjt6jmiW5msXROxY9sxZmVpDUVq1njKA6JmgrFib21vr2a7LPZgvJ1SyO3qnoZcQ4RmTQrHxZDK1dL2kFGVZraA2z7d/1HtUsydUsjt6p6I0iaYSUrh76SjgJEUqXDiOr1Fx7n7r95sKz2QK5msXROxU9i0FZcUAOk1bCeU3BbV0h5qJEiS8blO3oPapZyNUsjt6p6AUdVJAntDL6SjglgmJeL6SlrCm3mW07eo9qFnI1i6N3KnoUey+RCui85rFwKmChrNQzzBBUW4+bTNTlFbMFcjWLo3cqejWlWmtpgOvf2vUSgV5zAXvILVFqhm3/CeejmoVczeLonYqe6KjluhsrXAQoT4WaWoeGGmsfJQfbPo/s2WyBXM3i6J2KXhxNaswFeh3xRxP12kJYBV/PElOhuumEU18wWyAXszh5p5KXKmMYtHY56RWooYG1xeB1f3ZBxzo2DZ7WF8wWyLUsTt6p5GGpyTo16BgHkNBKN8sCMeSYsMfQRtpO3nNTz6UsTt6p5A2eOafCQLHipZg20CodaARslNPItp28556eK1mcvFPJU4u6/nQMUYteMzgZSssCtV93GbRimNvJe2zpsQtZnLxTySuowfrl30yXzUkOCQzHALNMteayKr09dpb6gtkCu47FyTuVPCyEaCrAVC7yLiPZVCLEMLgzzaxt+9nmY0OPXcbi5J1KnlBUSznBnHPVeVQVjDBCrswz9JpT3jMZQl8xW2CXsTh6p6KHgjw4IATpDKSLOpulgtVSSVUD1T29dH3FbIFdxuLonYqe6XWa0gxqKwMIe4UaJF3OstLSZa7et+ebz2YL7DIWR+9U9JpOQ20C13CWy1evg/Y5oIXRiYaWlY1uR+9Rx8KuY3H0TkVPM866/kEuZpeOJa1ajwNw6Hn0aiq0Z/atvmK2wC5kcfRORa+2brOXyz72OuC0aKCxpfVmEKkhNE26Hb1HJQu7ksXROxW93huHTANCnAo0de16cS4SOY3xqaHe9qP3KGVhl7I4eqeiV2auVGVAn9aAxkQwbvkaynLZzGppH1DrPWpZsmtZHL1T0WNhTTlV0Epr18OMUGi9kCFNBtNIY4+xnr5itpBdzOLonYreUFWRFoHyNYosp7XrYSUYJXWSkK5LfNvRe1SzZFezOHrHoteop24XdWRAPBlKKhkoNA2TV9Y5tqP3bLaQXc3i6J2KXjSTkDVA7DyAUjaw2teuhzJSjEEn7RlFpq+YLWRXszh6p6JH0kdFXsDRmEBWEfSazBKmxSCaQ6Y9Azj1FbOF7GoWR+9U9KSlwowdCpZV8PWsUKImyCO0LgkNyx5PS33FbCG7msXROxU95NxsMQaMtQNdajJNKlDCxDBSxYz70XtUs2RXszh6p6JHc6ZG0QCZy0JvFNCREoxpVdf+11LbflH22Wwhu5rF0TsVPYmhYa8ROoVy+Zw0KDOsqi+NSGazBN1f6z2qWbKrWRy9U9HrUammvKhrSYBiZLBpETgOrco4h24Xkj2bLYirWRy9U9ELwcLsLV4j3ivQpAJWYoA8s85RY7ZSt6P3qGYRV7M4eqeiV6dIFkbIUtpKM6VcZ50BOpZYYo49pj0m6vqK2YK4msXROxW9UTjGujY8bdcxyxwRVDNB/aQis9Ykbx8Q8Wy2IK5mcfRORS+W3oPNBn3ydV8PBXRwgpnKnFfDIcgeNct1Nf2zbgvyPscsv1hgdH+++ynsn2Qx/+VifhJ6EkugSz7Nkhd6ASPUT1lnqaNii5LHHhP1n6P32NfT9zlmcfTeDb2hWUXCgCQDgXisXBPThB6Yqha0nva01H+O3mNfT9/nmMXRezf0VlLZejSBEbMAKVeosvgzXT/koFUItrgdvce+nr7PMYuj927otZVujokZ4qfh09eAFg0UIE5JQ5hR6p6+3s/Re+zr6fscszh674ZeYquoypDWzwTUCkMJCaHFWVoLa9ezPff1fo7eY19P3+fSkKP3buiVEjRiFOjtuqpOkkFzEMCovbTOc26aPv1z9B77evo+l4YcvXdDr4U2EVfC2Vd1BxRJoJSCEFgyUp11fMAJ57Ppgr7PrSFn793YqznEGFae2Xhejb2WQDszqK2NL0xehd8HsPd4T13f59qQs/du7I22trneMqCuF1RrWPueCATF2Cdz57bn7sIv2Hu8qK7vc2/I2Xs39li0pZQYJPd6HXIyFJJrKGBZC2DIaPMD9r1HRYu6ouUW5uwdw15p2EuhCtZlLvY4gPJl8EydU+i5WtgvJns2XjCXtNzCnL1j2KtCASmVayySAkVRKDgQkmAKqxZMEveMoP4Fe4+aFnNNyy3M2TuGPQ25YYhXpkkIC8JV74VYoVeO3EPrKGM/e4+iFnNRyy3M2TuGPerlOmAZUGu+HC5zANO1DapJDJIrFdlzY/YX7D2qWsxVLbcwZ+8Y9qZF4lIacFxbHlkZoFkHNJYyscRmuL+1/my+YC5ruYU5e8ewhzpSlpxhpC6LPatgnCK0IjzH5Ez8AfXeo67FXNdyC3P2jmEv1lhqlA6RWge6jjh14qr8akilYuMg+/e9Z/sFc13LLczZO4Y9KYTDegNM4RpOVgTKehsYe8PYh2ij/ew96lrMdS23MGfvGPYGylXWZWCtFSh0A8UYL4fZmoXT+u8D2HvUtZjrWm5hzt4x7LW18ZXSDGbGvOq9Tz6XSMAiJffAamn/vdlnBwZzXcstzNk7hr0UULtqBLzMh8iUoNRrDHwKxQojrYJwP3tPupYYXNdyC3P2jmGPSpuhLPZSlAAkiz0tdULDurCj64MfkHM+6VpicF3LLczZO4a93CqzZAFtbQJRXvVenwRzUZhGlZLmfj3nowlDDK5ruYU5e8ewt0q6ICoCcmFHcSJYXK/llX3mRhgk7xlH/Qv2nnQtMbiu5Rbm7B3DXm2KWqlAsNGAQiWog8Iq+ji1mJHI9t8herRhiMF1LbcwZ+8Y9mbJ0mpP0HoVoGt6RIkUoeiw1lbNV3DuZ+9J1xKD61puYc7eMewlbrPRbDDnJx8GWdjVfl2ljcxzGlXaY3f5i2HwT7qWGFzXcgtz9o5hb6amtduEXudir1sGS6lBQh3YEVHSJk0Zfd6IIQaXtdzCHL1j0Iu595ZsbXapI5DmAqbFIHXJJVWZiXg7es/dPVe13MIcvWPQa6ohartmUKcJVHODqoTXrM6aNFuYtGlSEn3eiCEGF7Xcwhy9Y9AbK6es1311K3wJqe0azskG1aQSVyyomw5a6PNGDGs5OHq/DHP0jkFPuax/EaHGHIDyoq5EyqDTzMR6Hx+QcD629tAlLbcwR+8Y9FpoLae8gMvXMYusra/yXPmnzZw5EMWwSU5GnzdiiOiKlluYo3cMel1zs8v+JOekQMwZSqcIYzYdaWgl3XRjnT5vxBDRBS23MEfvHPRw7XnSEdiaAZVV61kxA+OZx6r/pu0aUEYvGDFEdEHLLczZO4c96y2GlXHGcg3FpcmgoxdYmWhqVM2m7T9neTRiiOiClluYs3cMe9cIQLOh0Ony/kpaYL0Voc9QwjQLZWwSUdMLRgwRXdByC3P2jmEv9xC5FwLR1ta+t16rae17ZaY55nrb+qbBnPSCEUNEV7Tcwpy9Y9griZqWgCvJTAnW6/Xq8jG0nrHOJusv8gHsPUpa0CUttzBn7xj2Rku9l4RgbSWedB14VtUAzG32lXwO0/1CzkcjhoiuabmFOXvHsIcx97b2NtB8DaTu3KH22KEgNs0VBw7dz96jqCW6qOUW5uwdw16yzDqukYBhMFBtEUoIBmOuci+VWAn3d9YfjRhidFXLLczZO4Y9EhwjjgmSyFbOeZl/9UvfglGYVIKN/a31RyOGGF3Wcgtz9o5hr1StNrWB8Cr61s+VwWIrIKHhHNd1Wto0HJBeMGKI0XUttzBn7xj2eAyaOQqwXXcYWm6gNhC4a2ArNnrZf9byaMQQo+tabmHO3jHshdmEiDrISjGBciygDRmaFkYuo7S4aTggvWDEEKPrWm5hzt4x7EmlRFE7UK9xsacGpj2BxlllpJq7fAB7j7qW6LqWW5izdwx7jVIk6wQotQBViaC9d8hhFYGcx6oH99d7j0YMMbqu5Rbm7B3DnlVTqaNA4GvfC2vfK3NVfjFx1MRMc5T97D3qWqLrWm5hzt4x7GWcbUybMDDaSjxzhkJWYTbMk0LCRh+Qcz7qWqLrWm5hzt4x7OmQxhUzDGp0acradY8hwywlTxs0cZf5F71ixJBc13ILc/aOYW9IHzEygpiteq+VVe/x2vcq9jBqKz3XD9j3HnUtyXUttzBn7xj2MFCPmAhioQDEcUBNOYDhEKPFZbf9es5nI4bkupZbmLN3DHudUwwtppVpzst4zxiMLULolHpqRi18wFnLo64lua7lFubsHcMeBZKqMUOchLD+5Iu9kAmqCM00Z6wfMK/l2Yghua7lFubsHcNe1JHadbq59rcMNEMBvRrsqYUaQ6lTcdPMCH7BiCG5rOUW5ugdg96MzNFWoolFxkIvd1AME0YZBUfISLyp3OMXjBiSq1puYY7eMehdMwBt5ZUr47yU1BIi1DYSJKzrI5hain07eo/NveSilluYo3cMejxEau117Xq1AumM8Gl2S177XQ1F+9zVYOAXjBiSa1puYY7eMeiNoi0jT+ikCIS2aj2ktl4bUYRFR990b5ZfMGJILmm5hTl6x6AXS1JOs0BvY6HXbNV645oRuDbAGlhKaJu8ZvkFIwZyRcstzNE7Br3Z6yrweKE3y0Jv0jWZc/JKPUtJ3dKksWkiNb9gxEAuaLmFOXrnoIfKQo1BOCzg+iCwJgJ5zoWhJqtt04V1fsWIgVzQcgtz9s5hr+XcYxkQdFQgI4Q6Ulwoao2DQ05pU1OdXzFiIBe03MKcvWPYozhl9hkh53YNB1zJZ73cGEJtQ3PijPED2Hu8sE4uaLmFOXvHsDcNp+Q6IYfrAkOlAqaoMHLKql1rl02Xh/gVIwZyRcstzNk7hj0msqrMMGm2a1rLdYFhdhhVqYw8Ne4a1MKvGDGQS1puYc7eOezF0EKLq9RLcp21cIR6DWoJSXXWMUMemwZS8ytGDOSalluYs3cMeypWQmoFookA0ehg1AaMUTRSqRz6/hbDsxEDuajlFubsHcNe41Z6QoSBfA1JWpVf+dH+src2MlWj/SrqZyMGclXLLczZO4e92XpQQijROlDsCqVxAZHWetfS6ANk1M9GDOyylluYs3cMe8UmTuoVUi9psWcFrr4esNRgo85eZZPpJb9ixMCua7mFOXvHsBdjlqm5QGPR68K6gM0skObsMZY8R9yfcz4bMbDrWm5hzt4x7KVUKYY5geMkoOvApbaeoEiWNKVyGG0/e4+6FnZdyy3M2TuGvd4GjzgRgkoEmpagljhAwnWFXXvssr/eezZiYNe13MKcvWPYi5Y7KiewiqveQ2xr3ysTNMRaZ4oy8ANyzkddC7uu5Rbm7B3DXjCbkkoDnGkClaRQZxEoTYrlnMw+4Kzl2YiBXddyC3P2jmGvD+zMGEBTykAU15a3Vjy0IUFznLHH/ZfWn40Y2HUttzBn7xj2WBi7lAg2PhkQpQIlSIEUsK1sVLSND6j3HnUt7LqWW5izdwx7mFrDPFamOXIHWi+hhpV9KqXCOeEIY/89hmcjBnZdyy3M2TuGvRl0ppQYil2aMiwBSkWDFkOzElvMuP/e+rMRQ3Zdyy3M2TuGPU24SrqVc85ZJlALi72SBEJn1FRz5o+o9x51Ldl1LbcwZ+8Y9qhqsZEResxr32vtukMUIrQegqAyygfc33s2Ysiua7mFOXvHsDdFeAo3GH0EoBmvfc8IkqVFZEjZbNOEwPyCEUN2WcstzNE7Br3UqoYaBUZKBLQSULA4M/BMVazPFnYZMeQXjBiyq1puYY7eMehNHMnIwmV0WYFYBqwctACPOEYJU5tt6jDkF4wYsotabmGO3jHolZEj19ohlLISzpYMtKvCSjUTIc+Q0qZL6/kFI4bsmpZbmKN3DHrhmnw7w4CccwIagaCGmADbzBZHDsabzlnyC0YM2SUttzBH7xj0as46SidATgu9y4ioUp5QC9ZKsXOgTdeH8gtGDNkVLbcwR+8Y9NAwlMtYnVQHUFxlnsVZYYrkiRlt5v3oPTf2XNByC3P0jkFP55Q6TUBLXPyFfjmsJwRtPUsJfeRdLs/5FSMGcUHLLczZO4a9XIOOeQ2LkGtYxDUZ1/SaVxY6mlFsrW4ScuZXjBjEBS23MGfvGPYahauvHgBLWez11Fe1NyL0YFNMrVjZNBQ3v2LEIC5ouYU5e8ewF8diLmGAuGBb+15f7GlNwNwwElth/YB971HRIq5ouYU5e8ewN5RXxmmLvZwJaFCHhWKHtt7Na0tECft7e89GDOKSlluYs3cMe6SjDikMqYUEJMhXvZcAjS30ajZ2iajzK0YM4pqWW5izdwx7NXHqOBlaMQNCjVADE8hsTYZkm7zJeC+/YsQgLmq5hTl7x7CnqcfIurCjWoBWnglWK4LWNk3DGME+YN97VLWIq1puYc7eMew1KhNDrZDSZUBU2FbOOQvM2GucYdae9rfWn40YxGUttzBn7xj2lCzZ0Am9X7ZDPWSoulJQMa5WS+XKH9BjeNS1iOtabmHO3jnscV87HmaIISrQvITUTTvMuvJNJjTU/fvesxGDuq7lFubsHcNeKLgqOjNoWPPKOXVAMcuw3moJWxoh8H72HnUt6rqWW5izdwx7Y85WWmowtTYgXqVekSiLva5BBk3i/b31ZyMGdV3LLczZO4c9rCNeppcBkwENZFC9LhRlDnHKHPMj2HvUtajrWm5hzt4x7HWK2UKO0PkyYrBqULqtxBND7zJp6Nx/j+HZiEFd13ILc/aOYW8kzNowg8S46r05GmjI14hOKU1mQ6n7pyQ9GzGo61puYc7eOeyN3KKOCMymQDHl6ybfhBY4lMSU4wdoqZ+NGNR1LbcwZ+8Y9gw1lWICovEy3gt4DaTuYBhqQ61Y5QPOOR91Leq6lluYs3cMe601oXq5XCYuK+fMDMpdYfK0wJ0zfUR/71HXoq5ruYU5e8ew1zFhKmHA7D1dRgwVrEwELoUjTayTN5mg5FeMGNR1LbcwZ+8Y9lZWOYNFgTQ0AFHia0BZh1S6XE5EDeP+sbjPRgzmupZbmLN3DHthhqnaEGKxdl1mmFCTDuglCfOUVmxTvScvGDGYy1puYY7eMehlxlxCQGja5E+SstImTMLees1UbdP1PXnBiMFc1XILc/SOQa+LxYZr1xMNHQgbQdU+QTuPWHqQnDZ11uUFIwZzUcstzNE7Br3RKCJbAtSMa9crGUoYAYwLiiEZx03OX/KCEYO5puUW5ugdgx5li1GuZh7hQk+vGWUjKCim9Q6xwlm2o/fY2jOXtNzCHL1j0OPWZ8QyVq45GlCktHJNYmimPNRWxln2J5yPnT1zRcstzNE7Br1SzIqKAUmRhV5PUHl2aBIWh9hbHZs6e/KCEYO5oOUW5ugdg15VWQu856u4Cwu9OED52voCrnSvc1i733b0no0YzAUttzBn7xj2sJaOuQ5IrCvjFEMo1y0G0mQNG1Otm4biyitGDOaClluYs3cMe6FyHWVUEJ0VqNQImiVC7ykETp1k1P3sPV1YT8EFLbcwZ+8Y9kYmRcwCoaa+djtq177XAamJJM6zpU0DyuQFI4YUXNFyC3P2jmEvjc5TecCMI14mKAoaNUPoFakopVXy7WfvSdKSgktabmHO3jHsyWV2klTgGpV0DcWtoIPbSkEJqc84MX7AWcuTpiUF17Tcwpy9Y9jD0o3z5X+ifQCt2g9K6BNmSKsANFsb4aZh8PKCEUMKLmq5hTl7x7DHTUNJxYCSCVAfGRZ/DLHFnNa/Vfd9QM75pGpJwVUttzBn7xj2omrL+bqrnu0y/+oV6nWNaOSpWZLkLpsu7skLRgwpuKzlFubsHcMe9l4lCsIsbVz7XgNtU6GnyKXNvKq+/WLORyOGFFzXcgtz9o5hr4wa8GoqDLlGAo6WwSgOkNF6m5VCKfv3vUcjhhRc13ILc/bOYc+mUcZrUMsgIIsVlGaCPK0mvEZFtE1DkuQFI4YUXNdyC3P2jmGvp4LXTAhoYvUyYhigtUboNlkbz4vM/ew96lrQdS23MGfvGPZKboFybVDoGgbfLqP1EAusrXBYDq0j7b/G8GjEkNB1LbcwZ+8Y9iRLlGwKbba178VJUIYk6CWk2ma8pnPuZ+9R14Kua7mFOXvHsMdtFBktQKBwacqoQA3TgDFkllKs9f26lkcjhoSua7mFOXvHsBeZOOeUVqbJ8cfhgNpzh6ClDrya67L/1vqjEUNC17Xcwpy9Y9iTEmn9pTPkQQ3IdFE406r3Qpkhzhgnf8BZy6OuBV3Xcgtz9o5hLwXJLQaGVJVXvVfy2vdsQJ692chTZvuAnPNR14Kua7mFOXvHsFdprhwTBWbpHShdowFbm5BjzpUlCeEHsPeoa0HXtdzCnL1j2GsRpRWpMEqqQGO9UJUEmbC0Miho3l/vPRoxJHRdyy3M2fsLZe+r3/xxvfmPX/ir35Xv//p35dv/Nr7/7SzffD+++s3P3vNT1Nff//WfvsG//bbUb0b/h+A//8BPn/NN+f6H/zTmgu13f/f178dvY4gBcP1Hf4f8L1n+ZeB/kcJ1lvNfv/rNPfinr/L97/7wv/76D9/+sH7qv1kvv/t+tAu6nx7t48d//Ar/8Ev429+N8cO/GfPrb7/+idnrk3/x3uuTvvrNp9Df/l9feTqw7iwEAA==</AdaptiveCompressedXml>
</file>

<file path=customXml/item10.xml><?xml version="1.0" encoding="utf-8"?>
<AdaptiveCompressedXml>H4sIAAAAAAAEAOVVTY/TMBC9I/EfrNxNnOajMXKzQoVDJQRo2wPi5tgTYpGPyvay9N/jpNmwzQecOCCkKJHnvZl5M3py2N2PukLfQRvVNjsveEW8u+zlC3YsASw6yJ0XB3EYJTzEYZgSHIUUcJ6GBd4ATSSJ0mQbCQ994DXsvD5r47kCCDHTHd5CoRplXXHTR11cw7nV9niLDqCDz1xbMx5H/icX7vXwFAoBNMC5oBxHcb7FKfAtDolIAsrjgtBBwVjhfSv4TZMhriSyl7PTnXjIn4ICquqNlBqMQbp93HlbD4m2eqjdmsgC/xtcsoD53eemub/YnQmtLGjFp2Wgghoae3Tb55KfHacbejLRVX1jLG8EzJBnmFMs3Xz7j/eHz5u56E7eapknKWapwYAh5cSFNCFzfT2tWy9yPGUvp7VNX2UMBRcErsgYAbeqycYXdsv8Xzb6jblEQmQgncVJHiU42sYEpzkQLGicShoEchORv2Ku9M/mCv9TcxH6T5qL+bc3GSu52Ze8+Qoms/oBmP8sMJKU2Q/13zU8r0BmBa+MI8+BMafixt5D4cxUnlQNGSEkwP1zIulrQtzzhflT1phuyvZx3zbWTXtwb21AXO/rofMqPtzn/vqF3iXPfgLM76nZT3djyzd7BgAA</AdaptiveCompressedXml>
</file>

<file path=customXml/item11.xml><?xml version="1.0" encoding="utf-8"?>
<AdaptiveCompressedXml>H4sIAAAAAAAEAO2d3Y5lN5Kd7w34HQTdh5tBRjAiDE0bxtgXAxi2MTMGDN/x1y1YrW5I8s/46U2WejTSbm3zGBimZ9dhtZBdmbkqa1Umv0NyczHiq3/1v37/zRf/o333/dd/+PYvvsR/4b78V7/95//sq7/5XWs/fPFX9S++jC5Xz46hhc5A5jxY8g26ao9egvWQv/zi36fft7/40jvvvxx//Isvvvp+foF/0/rX3379w/jS33/66Pj4d+2Pf/juh7/55Wf/9Mnx6T+m7374/qd3f9L/x/HhT24UjXOlDkhJhptaIJtr0Fg7txqIKH/5sz8/vsK/+0NJv/hL/vTxr+sXP/zdH4fr+OUXv7l+srRvvvnXtX7Xvv/+i+/+8D//4kv68ovyh2/+++/HN8n9iv6/tb/7LX71m/l/v/jLf/Orf/tX5buvf2jffZ2uX6Z9037fvv3hb8b3PtX0x6GZ/2j/5UU33X/7/Q/p29L+7DM/+9xwXMe/7y//w1//1X/2f2562rv9Mn9v5ftf+wv+9Lkvvp7jI0T7c3+fZPPb+8XQff3D3/3tp+80/pqJaeNPX/BXDN7Y+OkT41t1+Y7/yvf2q9/8wzD6vwyuUC2V5DpYHONqjKQIqaGH2rXGqr6m2LYMLl4PLv+mg0vwMxlcxoJeUweJvQFFVDCp48U015oohxTZtgyuuB5c4S0HFxN9LoNrjCbpPowhVQoCjYkQEo93falJmiYdc+OWwSXrwUXvOrh+xd8n2dMGVw+tp9YdJLLxykV9DK7kEKIrOcXiUgp9y+DS9eDidx1c4TMZXMRCIWCGUoMH6uJATRqoE2eujHVXSlsGF4b16IpvObo+oxU9a/UumgPymcYb7yF1Fqiees7ctLi4Z3S9sF+UNx1dn82S3lsvLecwVvOSgTJHyC5V4KSmyKGp4z2j64UNo77l6PqM1vTCUrSHMTPmNkZX1/HaRTVCEe9a55aL0Z7R9cKO0d51dH0ui/ooPZO4Br33OF671M3XLgYai/0e0HFpe5514QtbRnTvOrw+l2U9Fs6E0aAhIlCqBayNSdIL01hfjgmz7XlO7/5hdIW70fWeD+rNWXx5bhzL1x/f/fEI6Fe+lT/a+qcx2ih3opgINJoCldYhY67Qq/REiUNofvdoo7vR9p5P7g1NX34xe9ZoazmO1dh4WdOGZSzM0MbvQodC2VLLoqW73aON70bbez7KN/JxfAu//v4/fTv+pe2//uG7r/93Gx//4bv/3j7PQThXbJpRIPeS4NOLnxmGMd/WitK8YNjzZONng/DX9J8G4Xs+8regyp/naLMYGyVjkBzHaOvBwIInwLE1Ra19zLbbl3NyN9re8wxgjrb4eY62gFaUuYN33QFhy5C0N/BJupYayeqeM4GfjTa9G23veSYwNw/+rSZY31z3KQu45seeQl0GdZgAS6jRiLW7PQ9IfjYI7W4QvufRwRyEn+meIpfIGhPC2D982lOMhZ0PaUaEeqzFccpl92jD28dx73mWMIcbfZ7DLdaxXwpFwBfxQIURcrAKGhlbLT5K2JMX+vlw+5VHmD8Ot/c8XJh7WHmrKTaNraqrQSFFPx8Sj+2rxhKBpVQx9Bkdbh+Fv/Lz/DFw+55nEGrevdeTlGoa1c8rBSXNk7BikKomcBpb7b56xf2j8O6swr/vWcXn+igllEwRDYK2sa9gz2OlVxSYmzVx2nLd/igF7w4r/JseVjjTlw/2nzXcophRVAIn2oAkZLAx3oCT46hZqKX9r253pxX+TU8rxqvbywnLZw03cqhcx/hyvjCQ6wrGTaAIVW4Y8njB2z7c7s4l/HueS8wl3XttLDKbWcrj9Q7HppZCYrCODD6mFCSUoGn7CS3enVf49zyvGK8LfxaH/Un48PEWxmo1UiZoXAWIsEKeL30lSUCk8dLn9r/q3Z1Y+Pc8sZjj7c0yARFRpMUKQWzsZDkiJHEF0tjPBkc+lb5/GN6dWfi3PbOQz/SYNuJ8QpIdOKxjqi0kYIXHxjYV74Og87L9mNbf3pd/2zMLkc9zuGHQniMncJx1Xuia11CTgzBPBcmxeNyeePJ3Zxb+Tc8sxnDTz3O4xUSWnY2XM4kElLhD7lSgqKK4po3q9vN/f3c4Ed7zcGIOt8/0wYnEFkKJDbLPeWxZrcHYwVZIFlLIijH17Sey/u4UIrztKYS6z3O4VYpjNx4YOFc3hhsrWHcZRKPUEEKiuP0Uwt+dQoT3PYX4TC/oiGBp2SXwxY/h5jBDitaBDR0jt8a05y7rz4fb3SlEeNNTCDbit3o+UjwxNmQIxQqQRQ+pCYHOx8WI0on37yDuDifCex5OzBe9zzTTOTYOMQdLY5tKOIYbuzHHZh7DjcaiTowq759j704hwnueQtj8oXyew027S5V9ByltzLEytq4ps4AkKqyxt962R4j93SFEeM9DCEN+t0wnW6CxtoMadJ5BkEHOxYFW13yWKPgBj03uziDC255BxM90H5s115ZDBNSegCgpJIcOMDmnmbuLbvtjk3BbVvVtzyBY3+pFz0S6F59gLO9mmTk3NhYWK4jmXEP0zYc9eRNaVzsJ73ky4Z17eVvxK9PFjzbuRtfl70Im9/Lr6//zUJ4/l/RN+7am7/7tz/+B/5d/4d/r/6r+Fp1zY2j/wwdec/kr67gfXV6s/P8Gj4lTnivdLjjXvASpUoXia3JjT68k29sB3D3FpPc8ozngvQV441tfvCsw1vNjxqsUIJUwJkCl2GLVFK7b7H988O6e59J7nlYd8N4BPFYXrVSBJPPgLtUOVpUhF2uFtcbSt4N39wib3vPc7oD3DuCV2i1w9FBnrTdKPoMyMzSM1eLY5nm/5yIVrUsg0XueYB7w3gG84CWPPZ2DMPCDserMY7KbR7eSnUoIGcv2Ge/uWIPe89D2gPcO4PncTOIkrcyrw60M8LA0aF26zM0flj3P1mldAYve8/j6gPcO4JXsWkVqgOTmHVbOs8rrrDecKYzVZkC/5ySfXigGRu95kn/IewfyeggSKITZWXi86ZQgYfPQS86GWGcpvu3k3d0xovdMLxzy3oI8F1vqsUNwDccuDw2yzeswcawyLVipbk9CnF6oBUfvGeQ45L0DeSFLCt6N5WXgOiY+7JCpzCctPUrSnJ3f08WOXqh/Rye9cpEd8tYuH0JeCqpoFGefojK7dmewWRQwchtLTU/mcU9LeHqhFCCf+MpFdshbu3wIeVkKJzaC3NEDhTxmP8QCzSNbpEFh1+3k3eVX+ORXLrJD3trlQ8groUTfigf0noFyJUilVMBqTWJuIfX9c95dgIVPgOUiO+StXT6EPF9qdWNDB0Vn28LqFZRdAAy56fgGiYawnby7BAufBMtFdshbu3wIeZG1ZusILsb5hKU6yMwFShOihI4Cbb+lcFselE+E5SI75K1dPoQ8F/PY0UWEMn4E8yQdIfXSoYztXzcsHGj/avMuw8Inw3KRHfLWLh9CngTCVl2HgD0AKTLk1ghyoYqhSv0A8m6Lw/LJsFxkh7y1y4eQpylLK1GASRRImEGz99BzTVpDKjlvP8+7rZPLJ8NykR3y1i4fQp5hrGh5LC+7pbHPCxmSOQRfSxDGkMKmGq70QslgPhmWi+yQt3b5EPKYnVYig+QqAlGRQZ55COoDB+Vcy57OF/RC9WQ+GZaL7JC3dvkQ8loIJpIGasVFoBoLKGoHDlZ9LDn2TT186YVC0vFkWC6yQ97a5UPIwzhWlB4ROjsP1EsGdX52uvNYneVIrW8n7y7DEk+G5SI75K1dPoS8XmNqSAUSqwIFrYM8cYChtBJcDXlTT116oY54PBmWi+yQt3b5EPK4hWbqKlibhTZDG3NeDRWYSpVUUpRrH+8N5N1lWOLJsFxkh7y1y4eQVwqGyk4BXc9ALVfIXvLssMxecwq6qdAyvVBdPp4My0V2yFu7fAh5mHFs5cY+LxVnQBoVspJBiD0Unzo1v6eiPr1QUT+eDMtFdshbu3wIeZU94aeKRxo8kKMAFpjHapOwa4+9t+130m+bC8STYbnIDnlrlw8hr0gW36yC1NnLKI43ZrWAuZ5KbFQ076n5x+uGCvFEWC6yA97a5UPAa4Vn57ACOXYGSs1DztRBuUnWUFBpz8VYXjdUiCfBcpEd8NYuHwKeegmNIkMvNJ+qfIpKswdHybCIdc97TvN43VAhngDLRXbAW7t8CHgeWUJtBkbzcp6b5aW9NeDgnAQfo1TZDd7dWZ6c/MpFdsBbu3wIeBw9ZVECj11g/NZBcmPGSzFqq7mr1T1PV3jdUEFOfOUiO+CtXT4EvMbWtHqEKr4B9cqgMQagWkNGJCx1T3lpXjdUkJNeucgOeGuXDwEvFBdasgKF+1hqItGY7FAgSvG+jT1eq3vO0HndUEFOeOUiO+CtXT4EPFeLeakI4ooC2VhvWncZKrVSfMWcNxWX5hcaKsgJr1xkh7y1y4eQF5vjGogBA41NXgplNu+q0MfmL5pE4rZ9yrttqCAnvHKRHfLWLh9CHqYsJlqAE41dnvtEXh+/qy5Irjw7Vm4n7+4yupzwykV2yFu7fAh56oIlbgUczjkPC4MSdwiNahfXDcOewCa/0FBBTnrlIjvkrV0+hDyMzmtAhVhyBaJgoMoCPqeeIyINALeTdxdfkRNfucgOeWuXDyFvLC8tpRTB2Sw6hrWC9lIhU6g1FAn9+oPZQN5dfkVOfuUiO+StXT6EPE+umfUIneZpnpEN6IygBhPfcqol7p/z7gIsegIsF9khb+3yIeRpcDZWlwLF9QTEQjDWmQnG9i517p6T7N/n3SVY9CRYLrJD3trlQ8iTIAOuEsDh2OxR9QJZTQEL5zybd8W4/XrQbUMFPRGWi+yQt3b5EPJSqN0qRig8u6R78WAiCD1hNQ426NtT+ohfaKigJ8NykR3y1i4fQp4KORUTECk2Vpu5QJbIUCxJVMzo+vZ7CrcNFfRkWC6yQ97a5UPIa8GnxMVBtBqByFfINkCMaGPTlxBr3L7Pu22ooCfDcpEd8tYuH0IeUvCljumujIXlLLRpYMpxVv9rpVCgzmk7eXcZFj0ZlovskLd2+RDyxGY/dC8QUiKg1iIk6xm8ZeKqHcm214G4baigJ8NykR3y1i4fQh4KMfdIUJA7UDUPZojQmubSSHrdVOKWX2iooCfDcpEd8tYun0KeMiZJGay0sdokHuQxO1DM2XzG8YHtJ+m3DRX0ZFguskPe2uVDyLOgVSImiFnHnBeTA3Mzt+k1M2nNGrenx24bKtjJsFxkh7y1y4eQV22sNTOOSa55N0/SC2jGDCU06tTG9Cf7ybvLsNjJsFxkh7y1y4eQl703ozzmvDSfbVIhUE0IMk/RKcWU2v5ThbsMi50My0V2yFu7fAh5tYzvgoUEImqzcR6CxfGu62pOtanH/U9Y7jIsdjIsF9khb+3yIeTFnpVinUd5NBukjx2fYhGowbfYvJ9NFXaTd9tQwU6G5SI75K1dPoW8GHya0HktFSgVHatNHavN4lidRk09bCEvrhsq2ImwXGQHvLXLh4Dnrc3VZoOEyEDZNci5I/QaS+zF+2J7CiDFdUMFOwmWi+yAt3b5EPCII45VJQLyvJFuTSFpVahWx69Sc9rUsDKuGyrYCbBcZAe8tcuHgDf2cBJ6auArN6Ay9ncq3MEHbeJri2nT5by4bqhgJ79ykR3w1i4fAp6oC90VA4yFZ92xeR/d9bHedJYGlYR+zw2huG6oYCe+cpEd8NYuHwLe+Ndp0ICQZfbumnVYUsIKokbJ2OUe9pSXjuuGCuhOfOUiO+StXT6EvMDZpdYIUigRKPcM6rqDEmvptUqstH2teXeSh+7EVy6yQ97a5UPIS1GwUhmrS2WaBf8ymLGA5aqx1Nr0+j36xyfvtqUCupNfucgOemuXD0EvlO5qjAYUpQKFqqAx5TEHUnXFR1/7nlux8YWeCuhOgOUiO+itXT4EPU85OwwOuLUG5CuCkjZwuVSfks+Ke8ofxReaKqA7CZaL7KC3dvkU9DClms3DmOAcUPceUhEHmlBzjmMxuqkWRHyhqwK6k2G5yA56a5cPQS+Mfx63XIC14YxtMlhUg1CYG2nQ7PY0jI0vtFVAd1IsF9lBb+3yIehZ7LN1goPu2tjr+YRgmTqIx66YxdH++NhtXwV0J8dykR301i4fgl7U8Z3vY5r7xN+PTWNLi1ACoiXxRcP2s4XbxgroTpLlIjvorV0+BD2k2kOTDEUTA6mf2c2WxxsV560Ez3vuxsYXOiugO1mWi+ygt3b5EPRKKNm3juCDFyCps4VeKVCDsOTee07bsyy3rRUQT5jlIjvorV0+BD3OhZq3sdZkLEAuzlosZMBaQ+5OjPJ+9G7TLHjSLBfZQW/t8iHoWXFjf5cS1OzzbGsSIVfnoXGk4h0K9+0LztvmCognzXKRHfTWLh+CXu6zrO28mOdmvdsYGSwEAqGci5APWbbPerfdFRBPmuUiO+itXT4EPSExpZ4h+UpAvbmx16MCXlJslRx2t6fgbXyhvQLiSbNcZAe9tcuHoKfiSWNDYCuzdywHSJQduNTHSrRnDXn/gvM2zYInzXKRHfTWLh+CnuRq1INBajM+XTNDclwh45hyxAfGxNvRu02z4EmzXGQHvbXLh6CHOdeCmKFqMiAlgezRwdjqxVKzY6H96N2mWfCkWS6yg97a5UPQUxeN02CNfStAyWYTy0RQEieqMdWe9i84b9MseNIsF9lBb+3yIehhstw5dtCW20BPbfyOEZzU6mvN2mxPven4Qo8FxJNmucgOemuXD0Ev55BIRKH4OPZ6rslsssDAjIHG0G+a96N3m2bxJ81ykR301i4fgl6zMGOcCVKrfqBnY69HzaCbpjbmQLS0p4NsfKHLAvqTZrnIDnprlw9Br1AIEkoBlZiAxOex1/MdzLXeWqIw9oC70btts4D+pFkusoPe2uVD0EMtnRyFeZA3Zr2EBUw1QkodNWvMtezppyfrPgvoT5jlIjvkrV0+hDyimJtxh+xFgHyIYLE06KHk5nzPuunigqwbLaA/WZaL7JC3dvkU8kIuykKQxVegzAE0V4UQOpXYOVfeUwpQ1p0W0J8oy0V2yFu7fAh5zci1kB1EC/NQTx2kWBP4YFWYIqHbPufdnun5k2S5yA55a5cPIa9mn7o6hujmnOfLPNMbOz5MTlpu2Ktsn/Nuj/T8CbJcZIe8tcuHkJczawoaZnxz7PO4VshlTIEU2JwkJe+3k3d/ondyLBfZIW/t8iHkSa8paajg8mzslTCCRp+hYI3Ve0ua9xS/lReaLfgTY7nIDnlrlw8hL7bxv5ATJI8KVFuCjDlA8IVjFamd9hzoySvNFsKJsVxkB721y4eg55NDteDBmWYgN9acWss8W4jWtTBGt6cKoLzSbCGcGMtFdtBbu3wIehIaSWaGYN4DIbWBHhdA78U5KdbDnuvp8kqzhXBiLBfZQW/t8iHoqaTuZlozsKZ5mF7BKBaI3kJLfez1/J6LevJKs4VwciwX2UFv7fIh6MXmgptl/2zOdYQdIc9SnEV8dOQdkduP3m2QJZwgy0V20Fu7fAh6JbrQKgtwRgJKY+mZaUx9KfuWPaNLvP0B532zhXCSLBfZQW/t8iHomShb7glqzzobWzpIBSMEVxu1wM71PX1O5JVmC+FEWS6yg97a5UPQ80Vad4UhtVmKTIKHnGsAT0Wj1WpS9jTWk1eaLYSTZbnIDnprlw9Bj2MroSeGLrOJunabTdQTNEk4FqKpxU3dveSVZgvhhFkusoPe2uVD0BNKlWKpwDw7OefuwdgqWBUTzz3hptq38kqzhXDSLBfZQW/t8iHolVxrymObhyoZiAUhMWdw2DCG2FLhPe1k5ZVmC3TSLBfZQW/t8iHoWZ+Fp8cyM6ONBWfjPma9qkDFRedz6r5sf8J532yBTprlIjvorV0+BL2g6kRThooSBnC1QC7Bg6+1WdXMjLIdvds0C500y0V20Fu7fAp6ZsX1qCChjL2eMYJq66AlmetYS6nbr8neN1ugk2a5yA56a5cPQS8i+tY8g0bl2WJozHpBM0iznF0pGG3/rHebZqGTZrnIDnprlw9BryUJzYUwz9DHgpMQIVWp0KJKjrnWrttvLtw3W6CTZrnIDnprlw9Bz7xTVmwQXaex4JxVcEtV8DEpUeDZBmU7erdpFjpplovsoLd2+RD0nDZKyB1KanUsOMWDYhxvpISoIZYebTt6t2kWOmmWi+ygt3b5EPTI15o8JdA+67FwSGAujaWn686pluo3NVGXV5ot0EmzXGQHvbXLh6CXQ8g5pwI4fo1ZLxDorAtYXSyBQjEs+59w3qZZ6KRZLrKD3trlQ9ATbTnNu7HCSYBiV8ihVCioPteWorPt9cjumy3wSbNcZAe9tcuHoOdbkexjgpqb/7GJei7OjQ1fjeJDorzpCae+0GyBT5jlIjvkrV0+hLyQGV2jMctJzUAFDawMBuf92QEda9tUeFpfaLbAJ8tykR3y1i4fQh6mHKxSgYq+AQmN5WYaILroA1bvSgvbybs91OMTZbnIDnlrlw8hr3GPMSQG8hlnYtpAs1Sg5rBQDC3advJuz/T4JFkuskPe2uVDyFPzOv6FDF6TzhqcDKlEgVznXQbN6Pp28m6P9PgEWS6yQ97a5UPIS6jO6uzfTLPNSXQBDFsDs0g5xzR2envaWeoLzRb45FguskPe2uVDyMNEiKYCTGmSNxvJhuTBu8aVqUct259t3h7o8YmxXGSHvLXLh5An5NVCDNB7H/s8ygpG6CFm5u5qjiHuqQyhrzRb4BNjucgOemuXD0EPBbmxQ3BSGUgHddZTBsspk6o6ynvO0vWVZgt8YiwX2UFv7fIh6JnOpynFIJfUgLBmyE7C7CwrJczm6nX7evO+2UI8MZaL7KC3dvkQ9Ip2Qy0CszjL7KtXQWtvUFyrRE3TWI1uR+82xxJPjuUiO+itXT4EPY3Y8/gFMZnNHEsYez12wK7GVrOp0J7at/pKs4V4giwX2UFv7fIh6OVSrdc028fOB5zmDdSXMN51Itm5okG3o3ebZIknyXKRHfTWLh+CXq2FXaQGzncF6jpmPd8HiRxa+3SgXvajdxtliSfKcpEd9NYuH4Je6jFTlga1WwFqHcG4xFmUZbaZ1VQ+YK93m2WJJ8tykR301i4fgh4La4ghg2Yasx5GhETjjTQp0phaaHsa6+krzRbiCbNcZAe9tcuHoNdUVaR4oDhLkcUwZj3MBC2FSuLCvMS3Hb3bNEs8aZaL7KC3dvkU9ArVUG1SRwbEnSGFFIFcUdd5rDrbdvTumy3Ek2a5yA56a5cPQc+biYvqwFduQCEaWK5j1kNpYXyHtNOeUmT6SrOFeNIsF9lBb+3yIeiR1JaRB3DUOpBlBJ2VWVw370Sji7SnAKe+0mxBTprlIjvorV0+BD0pITFjhYRpbPhqVEheA8TmSpWAhmlPT0t9pdmCnDTLRXbQW7t8CHrIsdhgDBhzBZppMg0qkFxH10LGiPvRu02zyEmzXGQHvbXLh6BHvYdC3gCZ00CvJdAWArRuWcf8V0LZflH2vtmCnDTLRXbQW7t8CHriXcGaPVRyafY5KZC6G7u+0DyZ9eR0/17vNs0iJ81ykR301i4fgl71SjnEQV0JAuQ9g3XzwL5pVsbedHuQ7L7Zgpw0y0V20Fu7fAh6zpnrtfhZ4j0DdUpgyTuIPWpv2UdLeTt6t2kWOWmWi+ygt3b5EPRyF4nCCFFSGctMSfNZp4OKyScfffVhTxN1faXZgpw0y0V20Fu7fAh6LbH3eUx4WuZjlt48qEaC/ClFZqVI3F4g4r7Zgpw0y0V20Fu7fAh6PtXqrBeoned9PRTQxgF6SL3PAwcne9Is82r6stuCvGeaBen6eveT7KC3dvkQ9MQnRzM+zRIHeg495E+rzpRbxuIltj1N1H+O3u25nr5nmuWg9w7oNY0q4hoEaQjEbaw1MXSojilrQqthz5H6z9G7PdfT90yzHPTeAb2xqCzVm0DzUYCUM2QZ/JmOH0mjsREsfjt6t+d6+p5ploPeO6BXxnKzdYzgPxWfngVa1JED3yU0YUbJe871fo7e7bmevmea5aD3DugFtoyqDGH8BIBKYkguIBTfUyluzHq2577ez9G7PdfT90yzHPTeAb2UnHr0ArXMq+okETQ6AfRaU6nc+6bq0z9H7/ZcT98zzXLQewf0iisdcSw469jdAXkSSCkhOJaIlHtuH/CE877pgr5nnOWw9w7s5ejG92GsMwv3ebBXAmhlBrUx8bnOY+P3Aezd3lPX98yzHPbegb1WxjRXSwTU8YZydmPeEwGn6Gtnrlz23F34BXu3F9X1PQMth713YI9FSwiBQWLN8yEnQyKZRQHTGABNWukfMO/dJlr0JFoussPe2uVD2EsFa0qUwar0wR47UJ4NnqlycDVmc/vDZPeNF+xEWi6yw97a5UPYy0IOKaRZFkmBvCgkbAhBMLixFwzi95Sg/gV7t5kWO5mWi+ywt3b5EPbUxYLOz5UmIQwIx37P+Qw1s+fqSkVp+9m7DbXYCbVcZIe9tcuHsEc1zQcsDXKOs8NldGA6pkE18U5ipiR7bsz+gr3bVIudVMtFdthbu3wIe908cUoF2I8pjyw10KgNCkvqmHwx3H+0ft98wU6s5SI77K1dPoQ91BaixAgtVBnsWQbj4KEk4d46R+IP2O/d5lrs5FoussPe2uVD2PPZp+ylgqdSgeYjTu04dn7ZhZSxsJP98959+wU7uZaL7LC3dvkQ9iQRNqsFMLhZnCwJpPE+MNaCvjbRQvvZu8212Mm1XGSHvbXLh7DXUOa2LgJrzkCuGih6PzvM5igcxn8fwN5trsVOruUiO+ytXT6EvTImvpSKQY8Yx37vU59LJGCRFKtjtbD/3ux9BwY7uZaL7LC3dvkQ9oJDraoecDYfIlOClGcZ+OCSJUYaG8L97N3lWrw7uZaL7LC3dvkQ9iiV7tJgL3hxQDLY05Q7FMwDO5qf/IA1512uxbuTa7nIDntrlw9hL5bMLFFAS+lAFMd+r3aCPigMLUsKfX+e87YJg3cn13KRHfbWLh/C3tjSOVERkIkd+Y5gfvwujtVnLIRO4p5y1L9g7y7X4t3JtVxkh721y4ewl4uiZkrgrBUglwlyIzc2fRyKj0hk++8Q3bZh8O7kWi6yw97a5UPY6ylKyTVAqVmAZvWI5MlD0maljD1fwr6fvbtci3cn13KRHfbWLh/CXuDSC/UCvX/qwyADu1znVVrP3LtRpj3tLn9RDP4u1+LdybVcZIe9tcuHsNdD0VytQ819sFctgoVQIKA2rIgoYVOmjNaNGLw7sZaL7KC3dvkQ9HystQQbk12oCKQxgWkyCFViCll6IN6O3v3p3km1XGQHvbXLh6BXVJ3XMmtQhw6UY4GshLNWZw4azXXaVCmJ1o0YvDuhlovsoLd2+RD02lhT5nlf3RLPILXN4pxskE0yccaEuulBC60bMXg8mZaL7KC3dvkQ9JTT+OURso8OKA7qkqcI2s1MrNb2AQvO26M9PJGWi+ygt3b5EPSKKyWGOICL8zGLjKkvcx/rT+sxsiPyblOcjNaNGDyeRMtFdtBbu3wIelVjsdn+JMagQMwRUiUPrRdtoWkm3XRjndaNGDyeQMtFdtBbu3wKejjmPKkIbMWA0tjrWTID4x7b2P9121WgjF5oxODxBFoussPe2uVT2LNavBsrTp9mUVzqDNpqgrESDYWyWbf9z1luGzF4PIGWi+ywt3b5EPZmCUCzplBp9v4KmmC856F2l1w3c6ltClHTC40YPJ5Ay0V22Fu7fAh7sTrPNRGIljLmvfG7HMa8l3rorY/3rW4qzEkvNGLweBItF9lhb+3yIeylQEWTw7HIDAHG7/M85WMoNWLuRTy6D2DvNtKCJ9JykR321i4fwl4rodYUEKyMhSfNB55Z1QFz6XUsPpvp/iDnbSMGjyfTcpEd9tYuH8Ie+ljLmNtA4yxIXblCrr5CQiwaMzZsup+921CLP6GWi+ywt3b5EPaCRdY2SwK6xkC5eEjOGbQ+tnsh+Uy4/2T9thGD9yfVcpEd9tYuH8IeCbbmWwcJZGPNOZt/1ZlvQS9MKs7a/qP120YM3p9Yy0V22Fu7fAh7KWu2rgWEx6Zv/BQimC8JxBXsbV6npU3FAemFRgzen1zLRXbYW7t8CHvcGvXoBdjmHYYSC6g1BK7q2JK1mvY/a7ltxOD9ybVcZIe9tcuHsOd6ESKqIGOJCRR9Ai3IUDQxcmqp+E3FAemFRgzen1zLRXbYW7t8CHuSKZDXClSzH+ypgWkNoL5naSHHKh/A3m2uxZ9cy0V22Fu7fAh7hYInqwQoOQFl8aC1VohubAI5trEf3L/fu23E4P3JtVxkh721y4ewZ9lUckvgeM57bsx7qY+dnw/sNTBTb2k/e7e5Fn9yLRfZYW/t8iHsReyldevQ0NtYeMYIiSxDLxg7uYCFPmDNeZtr8SfXcpEd9tYuH8KeNimcMUKjQjNTVuY9hgg9pditUcddzb/olUYM4eRaLrLD3trlQ9hrUpv3jCBmY79X0tjv8Zj3MlbXckk15g+Y925zLeHkWi6yw97a5UPYQ0fVYyDwiRwQ+wY5RAeGTYwGl9X25znvGzGEk2u5yA57a5cPYa9y8K74MFaafTbeMwZj8+AqhRqKUXEf8KzlNtcSTq7lIjvsrV0+hD1yJFl9BN8JYfzIB3suEmQR6qF3nz+gXst9I4Zwci0X2WFv7fIh7Hltocynm2N+i0DdJdB5wB6Ky96l3BU31YzgFxoxhBNrucgOemuXD0Gve2ZvY6GJSdpAL1ZQdB1aagmbi0i8abvHLzRiCCfVcpEd9NYuH4LerAFoY105VpwzSS3OQy4tQMA8PoOhBF+3o3d7uBdOqOUiO+itXT4EPW4iOdc8Zr2cgbR7+FS7JY75Lrukte86YOAXGjGEk2m5yA56a5cPQa8lLRG5QyVFILSx10Mq43fNi7Boq5vuzfILjRjCibRcZAe9tcuHoOdTUA49QS1toFds7PXarBE4JsDsWJIrm3rN8guNGOgkWi6yg97a5UPQ6zWPDR4P9Hoa6HWalTk7j6VnSqFa6NQ2VaTmFxox0Am0XGQHvbXLp6CHykKFQdgN4GojsCICsfeBoQbLZdOFdX6lEQOdQMtFdthbu3wKeyXG6lMDpy0DGSHkFvxAUbNv7GIImw7V+ZVGDHQCLRfZYW/t8iHske/Sa/cQY5nFAcfiM89uDC6XpjFwRP8B7N1eWKcTaLnIDntrlw9hrxt2iblDdPMCQ6YEpqjQYoiqVXOVTZeH+JVGDHQSLRfZYW/t8iHsMZFlZYZOvcxqLfMCQ6/QslJqsavfVaiFX2nEQCfScpEd9tYun8Ked8UVP7Z6QeazFvaQZ6EWF1R7bt3FtqkgNb/SiIFOpuUiO+ytXT6EPRVLLpQE3kSAqFUwKg1aS+opZXZ1/xHDfSMGOqGWi+ywt3b5EPYKl1QDIjTkWSRp7PzSj+0vayktUjban6K+b8RAJ9VykR321i6fwl4v1SkhJG8VyFeFVDiBSCm1air0ATHq+0YMfGItF9lhb+3yIewl69ipZgg1hcGeJZjnesCSnbXca5ZNTS/5lUYMfHItF9lhb+3yIex5H6VrTFBYdF5YF7AeBULv1fsUe/P715z3jRj45FoussPe2uVD2Ashk3e9A/tOQPOBSy41QJIooUtm18p+9m5zLXxyLRfZYW/t8iHs1dK4+Y7gVDxQtwA5+Qbi5hV2rb7K/v3efSMGPrmWi+ywt3b5EPa8xYrKASzj2O8hljHvpQ7qfM49eGn4AWvO21wLn1zLRXbYW7t8CHvOrEtIBbCHDpSCQu5JIBVJFmMw+4BnLfeNGPjkWi6yw97a5UPYqw0rMzrQECIQ+THljREPpYnT6Luvfv+l9ftGDHxyLRfZYW/t8iHssTBWSR6sfWpAFBIkJwmCwzJWo6KlfcB+7zbXwifXcpEd9tYuH8IehlIwtrHSbLECjbeQ3Vh9KoXEMWBzbf89hvtGDHxyLRfZYW/t8iHsdac9hMCQbGbKMDlIGQ2Kd8WSLz7i/nvr940Y4sm1XGSHvbXLh7CnAceWbqw5e08dqLjBXgoCrjJqyDHyR+z3bnMt8eRaLrLD3trlQ9ijrMlaRKg+jnmvlHmHyHko1TlBZZQPuL9334ghnlzLRXbYW7t8CHtdhLtwgVabA+p+zntGECwMIl2IZpsqBMYXGjHEE2u5yA56a5cPQS+UrC57gRYCAY0FKJjvEbiHLFZ7cbsaMcQXGjHEk2q5yA56a5cPQa9jC0bmZqPLDMTSYKxBE3DzrSXXtdimE4b4QiOGeEItF9lBb+3yIeilFj3nXMGlNBacJRhoVYWx1AyE3F0Imy6txxcaMcSTabnIDnprlw9Bz83Kt901iDEGoOYIsvMBsPRovkVnvOk5S3yhEUM8kZaL7KC3dvkQ9HKM2lIlQA4DvdmIKFPskBPmTL6yo03Xh+ILjRjiSbRcZAe9tcuHoIeGLs3G6qTagPzY5pnvGbpI7BjRetyP3v3B3gm0XGQHvbXLh6CnvUvuJqDJD/5cnR3WA4KWGiW52uKuLs/xlUYMcgItF9lhb+3yIezF7LT1WSxCZrGIWRnXdNYrcxXNyJeSNwU54yuNGOQEWi6yw97a5UPYK+TmuboDTGmwV0Mdu73moTrrYmrJ0qaiuPGVRgxyAi0X2WFv7fIh7Pk2mAvowA/YxrxXB3uaAzAX9MSWWD9g3rtNtMhJtFxkh721y4ew15THitMGezESUKMKA8UKZXyYx5SI4vaf7d03YpATabnIDntrlw9hj7TlJokhFBeABHnu9wKgsbmazdquEHV8pRGDnEzLRXbYW7t8CHs5cKjYGUoyA0L1kB0TSC9FmkTrvKnxXnylEYOcUMtFdthbu3wIexqq96wDO8oJaKwzwXJG0Fy6qWvN2QfMe7epFjmplovssLd2+RD2CqWOLmcIYTYgSmxjzdkTdF+z767nGvYfrd83YpATa7nIDntrlw9hT8mCNe1Q62w7VF2ErGMJKsbZcsqc+QPOGG5zLXJyLRfZYW/t8inscR0zHkbwzitQn0HqohV6HutNJjTU/fPefSMGPbmWi+ywt3b5EPZcwrGjM4OCOY41pzZIZhHGeyVgCc053s/eba5FT67lIjvsrV0+hL3We0klFOiaCxCPrV4SL4O9qk4adeL9Z+v3jRj05FoussPe2uVT2MPc/Gx66TAYUEMG1XmhKLLzXXrrH8Heba5FT67lIjvsrV0+hL1KPpqLHirPRgyWDVK1sfBEV6t0atr332O4b8SgJ9dykR321i4fwl4LGLVgBPF+7Pd6K6AuzhKdkor0gpL3V0m6b8SgJ9dykR321i6fwl6LxWvzwGwK5EOcN/k6FMcuBaboPyBLfd+IQU+u5SI77K1dPoQ9Qw0pmYCon433HM6C1BUMXS6oGbN8wHPO21yLnlzLRXbYW7t8CHulFKE8u1wGTmPNGRmUq0Lnbo4rR/qI873bXIueXMtFdthbu3wIexUDhuQa9FrDbMSQwVJH4JTYU8fceVMTlPhKIwY9uZaL7LC3dvkQ9saqsjvzAqGpA6LAs0BZhZCqzE5EBf3+srj3jRjs5FoussPe2uVD2HPdddWC4JOVeZmhQw7aoKYgzF1Ksk37PXmhEYOdWMtFdtBbu3wIepExJucQihb5U6QslQ6dsJaaI2XbdH1PXmjEYCfVcpEd9NYuH4JeFfMFx6wn6ioQFoKstYNWbj5VJzFsOlmXFxox2Am1XGQHvbXLh6DXCnlkC4Aaccx6KUJyzYFxQjEkY7+p85e80IjBTqblIjvorV0+BD2K5r3MwzzCgZ7OGmXNKSiG8QGxxFG2o3d7tGcn0nKRHfTWLh+CHpfaPaY21pqtAHkKY61JDMWUm9pYcab9C87bkz07iZaL7KC3dvkQ9FIySyoGJEkGejVA5l6hiBscYi25bTrZkxcaMdgJtFxkB721y4egl1XGAK9xbu7cQM83UJ5Tn8Ox3Kvsxuy3Hb37Rgx2Ai0X2WFv7fIh7GFOFWNuEFjHilMMIc1bDKTBChamnDcVxZVXGjHYCbRcZIe9tcuHsOcy55ZaBtGegVL2oFE81Bqc41BJWt7P3t2F9eBOoOUiO+ytXT6EvRZJEaOAy6GO2Y7KnPcqIBWRwLGXsKlAmbzQiCG4k2i5yA57a5cPYS+0yl25QffNzyYoCuo1gqsZKSmFseXbz95dpCW4E2m5yA57a5cPYU9ms5OgArNU0iyKm0Ebl7EEJaTafUf/Ac9a7jItwZ1My0V22Fu7fAh7mKpxnP1PtDagsfeD5GqH7sLYAJqNiXBTMXh5oRFDcCfUcpEd9tYuH8IeF3UpJAMKJkC1RRj8MfjiYxi/xr7vA9acd6mW4E6q5SI77K1dPoQ9r1pinHfVo83mXzVDnteIWuwaJUissuninrzQiCG4E2u5yA57a5cPYQ9rzeIFoafS5rxXQEtXqMFzKj2OXd/+MOdtI4bgTq7lIjvsrV0+hL3UssN5qNBklgRsJYKRbyCt1NIzuZT2z3u3jRiCO7mWi+ywt3b5FPasG0WchVoaAZnPoNQDxG454CwVUTYVSZIXGjEEd3ItF9lhb+3yIezVkHDWhIAilmcjhgaas4dqnbVwn2TuZ+8214In13KRHfbWLh/CXorFUcwFEs1i8GU2Wnc+wZgKm0VXKtL+awy3jRgCnlzLRXbYW7t8CHsSxUs0hdLLmPd8J0hNAtTkQi7dz+qc+9m7zbXgybVcZIe9tcuHsMelJWnFgSM3M2WUILtuwOgiS0pW6v5cy20jhoAn13KRHfbWLh/CnmfiGEMYK032PxYH1BorOE254Txcl/231m8bMQQ8uZaL7LC3dvkQ9iR5Gj/pCLFRATIdFPYw9nsudee7950/4FnLba4FT67lIjvsrV0+hL3gJBbvGEJWHvu9FMe8Zw1ir8Va7NLLB6w5b3MteHItF9lhb+3yIexl6mONiQI91QoUZmnAUjpEH2NmCUL4Aezd5lrw5FoussPe2uVD2CsepSTJ0FLIQG28UZUAkTCV1Mhp3L/fu23EEPDkWi6yw97a5T9J9r76zR/Hu//whb/6Xfr+L3+Xvv2v7fvf9vTN9+2r3/zsIz+pvv7+L//0F/zbb1P+ptW/F//5J376M9+k73/469YHbL/7269/337rnXeA4z/6W+R/yfIvHf+L4OaznP/y1W+u4p++yve/+8P//Ms/fPvD+Ff/1Xj73fetTOh+cnv7+R+/wt9/E/7md6398G9a//rbr39idv7hX3x0/qGvfvNJ+tv/A+1pPRvuLAQA</AdaptiveCompressedXml>
</file>

<file path=customXml/item1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E6C50716BFC40BF67FFB0DB8DCAB1" ma:contentTypeVersion="11" ma:contentTypeDescription="Create a new document." ma:contentTypeScope="" ma:versionID="1b9002d694ddee4997dae11220d103b5">
  <xsd:schema xmlns:xsd="http://www.w3.org/2001/XMLSchema" xmlns:xs="http://www.w3.org/2001/XMLSchema" xmlns:p="http://schemas.microsoft.com/office/2006/metadata/properties" xmlns:ns2="e61568b1-c106-4d70-abab-16fd7af8c238" xmlns:ns3="0343ffb1-f659-47b9-8c3f-42d21e4ec3a0" targetNamespace="http://schemas.microsoft.com/office/2006/metadata/properties" ma:root="true" ma:fieldsID="045163a031dcb388ff49906fb25efbbc" ns2:_="" ns3:_="">
    <xsd:import namespace="e61568b1-c106-4d70-abab-16fd7af8c238"/>
    <xsd:import namespace="0343ffb1-f659-47b9-8c3f-42d21e4ec3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1568b1-c106-4d70-abab-16fd7af8c2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897d326-6b4f-4e9a-8799-b3e387ea2c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3ffb1-f659-47b9-8c3f-42d21e4ec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1568b1-c106-4d70-abab-16fd7af8c238">
      <Terms xmlns="http://schemas.microsoft.com/office/infopath/2007/PartnerControls"/>
    </lcf76f155ced4ddcb4097134ff3c332f>
  </documentManagement>
</p:properties>
</file>

<file path=customXml/item14.xml><?xml version="1.0" encoding="utf-8"?>
<AdaptiveCompressedXml>H4sIAAAAAAAEAOWbS28bNxDH7wX6HQTdp+Jjho9CdlC4PQQo2iLJoeiN5AxrobJsSErbfPtyFceNZbnaQxZwdwE/oJ1Z7izx03D4J7l89ffNevanbHer283FXH+j5q8uv/5q+fZaZD97zRfzUlhboQQOHQIWXyCIZFBY0VRTouMyn/2UbuRifrjLz1sDs9ly1334Xupqs9q3xneHq+36Vu5ut/u3j633xma+S9v97uHjg/8v7fIhHqaKpBQCJYmANgbIISmQkHJgHXLkMP/s/tbCj7clPXrI/fUVz/Yf7lrcbj5bHBuLrNffMW9lt5ttb/+6mON8Vm7X729aN6kT/n/Ih0u9XHT/Hj18cfLpy7Jd7WW7SsfNyFpuZLN/23o/cbprPt1Lm/mRXxf9ZrdPmyJPLJ/ZWsTc3u/q5zevf9VPg+7Ce7aZT6HsTj3g3jZbteCQTHga38Gt695Z81vtP7x7rqc/hnHf4IkAnwnjwdC66qjHT/TtcvEvRv8BlwqqkkMPVmMGDEVBisRQYqg2YmfNg8BF5+Ey04Qr0In4Dm7/N7gKGxcUZSAuDKhLhFiTg6Rz9ckGndkOApc7D5edJlzR40jgQpWzbrkKOLsE6FOFpJKAUowpYeXo6yBw+fNw4TThImVHAleJqHXQFqJTbVisxUCIiYE5KmNJTBstB4ErnIeLpgpXHAlcjL66pD14aekLi7TMFbIBZZhZClWbyiBwxfNwuUnCRYrGkrmsKTYgFtCuNLgCeYjZH6qvUnRtc1c7DFxanafLT5IuJO1HQhf7NigWCiC2S12JdKvoyQFhcZq8uCxqGLrMebrCNOmyNBYxwrEXId1qLaEI6JSGJEWBNaiRq7Pe62HosufpihOlK9BI6KpOm+xdgRQNAhrHjTPMEIJjzIgYXRqGrj5CqpomXj6okeCVqUbTfkFxqdBJEBCqtMILg1csOps0jB6he6hdeqJaKlo3FryCczUV0xIXq1bXN7KSU90qkMtoDKI6/iZ9Kbx6SBJ6omoq+bEU9iW77K1GyOwtYCvkIWnbspfnWkMtueRhpHrTY9qop6mnkgpjwUsbF4LFAKqUBGiLQIxMIEasEU+G2AyDV495o56oouqsHgleqISc5AiaTKu9AnsIUQJEzwVjiBSiHwavPqX9NDVV9HEsM0flSq6su9ort+ylgoGQkYCrp9yKMKrH36QvhVef0n6iompQY5G9MoeafbBAGltpzylCstZANKaE7JMrQsPg1ae0n6iqqt1YNkokiohiCxCFlr2SUZCdRRBMUXSlmMowupftU9pPU1YlNZp9OCSiKeYANuZuNdszpEIGDAftc4o+qGEWHG2P0t5MVFaNo5FVHZU2IJY2GpbiAbtF7aCUAEctmQsXp3kYvHqU9maa+59b9hrLzNEpT1i4tnTVLQrpNnNMrg2TJWCNlUgpdsPg1WMboZmmak9oe2/1OhnEy8HLmGCqrqFNFY0Axlwh+ZRapZ/boMmVah1G97I9SnszTdWeEHtnrxeOV7XJRtVqecKcW/aqBrJXEcgoTtk4H4fCq8dWQjNR1R6x9/mNF46Xt40uSRWiNx1eWUHiGsEJa0s58ZPl1S918qzHzNFMU7VvePXeqvqi8FouHh90XF6n3dV12vwuu8v99r0sF59deHBa7a7u2/9hk/Ja+LKm9a45PzU83LNOu/0bqQ2n63erG7lUSmk4/LxT9K1S7ee35eLY6+H23fXtX1e3m31729ft73Yn5eNxzvsnP2v/2MKnlz913rO7+ckZ0eXi4Hr5D6fMpLqaOgAA</AdaptiveCompressedXml>
</file>

<file path=customXml/item15.xml><?xml version="1.0" encoding="utf-8"?>
<document Id="543d50d8-5da8-4fa2-b1c8-9d7e0829a594">
  <version>1</version>
  <createdBy>Anthony.Gray</createdBy>
  <modifiedBy>Anthony.Gray</modifiedBy>
  <createdDate>2021-09-23T21:09:29.0080841Z</createdDate>
  <modifiedDate>2021-09-23T22:29:14.6697211Z</modifiedDate>
  <sheets>
    <sheet Id="ec0fcfa1-f6fd-48d9-a5a8-36b26146acfc" Name="Revenue"/>
    <sheet Id="e90854ca-95e3-47b2-85a7-8793ea2966cb" Name="ERC By State (Lower 48)"/>
    <sheet Id="2c9bd2ad-f65e-4c74-8f7e-82275b3dc249" Name="Worker's Compensation"/>
    <sheet Id="02309838-542e-432c-aa60-529dafd2fc58" Name="Auto - Import"/>
    <sheet Id="5199a2d8-4c53-4d89-b06d-d628a6286ea9" Name="Summary by Management Group"/>
    <sheet Id="ce2e00ee-4cfa-474d-b366-2b90e49e4b33" Name="2021"/>
    <sheet Id="60bd2505-e3f5-4902-9a2e-f88f62739f3b" Name="2022"/>
    <sheet Id="5966ddac-8c3e-4870-b99b-5f635d2c93f5" Name="2023"/>
  </sheets>
  <documentDefinitions>
    <reportDocumentDefinition>
      <properties version="23" revision="0" isCriteriaEnabled="false" suppressions="10"/>
      <reportDate>2020-10-01T00:00:00</reportDate>
      <lastRefreshTime>2021-09-21T19:08:36.8252463Z</lastRefreshTime>
      <options areDatesRelativeByDefault="false" autoFitColumnsOnRefresh="true" rounding="0" displayZeroForBlank="true" clearDataOnSave="false" expandColumnsLeft="true" expandRowsBelow="true" refreshOnExpand="true" updateExpandedElementsOnRefresh="true" excludeUncategorized="false" updateReportGroupsOnRefresh="true"/>
      <areLocationsHidden>false</areLocationsHidden>
      <adapterReportOptions>
        <option adapterId="2">
          <reportSettings UseLevelCurrency="true"/>
        </option>
      </adapterReportOptions>
    </reportDocumentDefinition>
  </documentDefinitions>
</document>
</file>

<file path=customXml/item16.xml><?xml version="1.0" encoding="utf-8"?>
<AdaptiveCompressedXml>H4sIAAAAAAAEAO2dbY8cN3LH3wfId1js+zqRxWKRdVjrkNhGYCBIDmcHCPKu+HRaRA/G7vouzqc/9p4kr0bTu50xOHK2CQiSZrpmuqf719X1ryqSV3/4nzevL/5Sb26v37396tL+zlz+4eU//sPV969qvbv4rnx1KWJqaeohKzWg4CsIYYMi7EuMKLXky4t/0zf1q8s/3ly/u7n4y+3F1z/d3NS3dxf//M2//HDZv+/i4up2+cZvart+e33X93V7/25//6b++O7m7vtPt77f2Df/qDd3tx9ffrT/Y3/7/vAKi4k1FkgOQz+8FkEwNXBV1VhlksaXDz7fv+Ff32X9ZCfv378uF3c//9h/Bl9evDjcmOvr1/9Uyk29vb24effXfqrM5UV+9/qnN/20mSMf+O/680t79WL555O9vzi6+6t8c31Xb6718Gvq6/qmn8nv+9XQoj92m+VX4+WB3XL4b2/v9G2un215sK0fcek/8Ot//9N3/4mfH/RyeKtf8+FQbo/t4P22i+t+cOxYPj++e7Pl/F50u+u7n3+4P9X22EEsh/H+C48c4MphfNzQT9XBGT9ybq9e/MLRI3SFaIJXErDIDNSCAZXqILoSi0tss21j6LJP04U7pSvYZ0KXqSFK6r7UaYhAVgwk019G9dnb1hiDjKELn6bL7ZIuT/Rc6LIlCHk0/aFoBKgU7G7LZaiUc1OOjXMZQ5d7mi7aK11Hju/e7P8bXU0dFm0K5GvuT8ZEkKoz4H3GVJqNpQ16MtLTdPm90uWeCV1kiSlrg+CoPxml9ZDLeg+s/fnYrGPCMVE9boi7rOFd8vWM4vroS9eMxCDM1J+NBiElFKjSsAbPiM2O4WtD5GVN2Clfzyayz9l0L1ESiJEG5LIHDTZB9R775RXKSGP42hB7WRN3ydcziu2xGK7iAuSAS1Iudb6iIDhTQpAsOdcxsT1uiL6skb3y9Vyie7JOfPQENeUApLWBNItAXCo11P6UrGP48hv4smavfD2X+D4447MXBy5r6nwx9vg+l6WyINwKBVvHxPcPkva0gtd+gvusr+vbojffPoCshydmjbIP9t+V7uNNvwkfvLENy7iG5cGhfGE8mwaOzlhg6jEcJSOQoulC1Kkv0bUm1ozG06/guR9tcBRPnHhe+tg1RDMBlKp2PJsDdckAGnQcpTXPY3JvD/A8Zr9wuR9pcRRPN/G8rNZ65ZDBaOw+09sIWmuGUBo3E1nR+9F4hhU896NMjuJJE8/LmoIPySQIHLq2Ka2CNn/fQFKsC0LG5dF4HjlV76Xzvvn0k89LR8FblARdaXf3WdBDyt5DbEEiqgnSxnQFPODTrUrv/TSdHAXUTEAvGyJHGwQKYg8/yVrQkBJgZFONa64KDgHUblDvdp89d5Z4c25I/q+5ocN9+R5GbN3ZEU/y+M7OHAwQpuazQNNFSsVmQFMPWG3AlGKU7HVQG8MGqb8jZztZ/rDhVyRV1Wr1xUA2S+BAgSBxbsBZxTSPravT4Syv5QXsPvsJJ8unsZwkkw+IICgOyPX4V5U92KyuZtWY3fi2/rUkgt1n9+Jk+cRGXLEaXIfXO1lijORAo+t+2ToNJdTU7JhmI7sl47DPXsnJ8oks+1bJiweUpfe3SOjxsjHAEblhC9UNSp49HBCzqv32U7qdLH/YcDrLQoqxcYDoubOMVUCKNeC4UY+XSeugJqqHLK9qv/3UeSfLHzaczjKnrvxQCWrMtcfLNkGy9X48WS2+O2ct4wcqrmq//RSFJ8sfNvyKnFxxhQNZyCUtBbrSWU7ZgJBZMKbmWxzO8qr2208FebL8YcOviJcRNUZvwcYoy/QECZQTgUslSxXlHjgPZ3lN++F+qs2T5Q8bftWgKU+uRcg9oACqUUHMkpNrTX3klsKgpvCHw9XXtB/Out+B2WT5EZadx2wSVcg1N6DM3S9jFgiMzlg1gUcNX8antR/Out+B2WT5EZZbySSSLXAoBcgkBzEgQ0gSqYtAV0ZpP3xa++Gs+x2YTZYfYVmzd96qQLU9SqYYMqjTBK5GQ6qW9HAM5wCW17Qfzrrfgdlk+TG/nFoh32VfjB1oWpLMov1/0VnMNVXLdswg8Icsr2q/Wfc7MJssP8Jy5uYiawanpscYfmlK9kEhs8NkJcZkxk8mtar9Zt3vwGyy/AjLrCG4HhSDS4aBKoYljxHAUPDZxiafzUMygOVV7Tfrfgdmk+VHWPY1MqH34Fr0QGx5mf62gGlZpCoaNoPyy26D9pt1vwOzyfJjLFMPjFNyELx1QNiBjkgIRYtjm7loHDNu9CHLq9pv1v0OzCbLj8UYOTmlVsE5j0ChJkgcLdQiWqiW7OL4eHlN+7lZ9zswmyw/wjKGTOrRArrctZ9VBnUYQSlTrZhtiYPyGPS09nOz7ndgNll+hGWyIkGiW8b9u6Xu50GXkMNbKupyxkyD/DI9rf3crPsdmE2WH2E5lfuZHlsPkGvr8XIyIG6Zr4obS8OWidNwlte0n5t1vwOzyfIjLIfkvVNvlmlMeZlmkiCZHjkXKVytd5iLDmd5Tfu5Wfc7MJssP6b9gqIgJXAWl57PlCGmkLqbDtUUGziMqvvRBu03634HZpPlR1i2pjgTPUNDrD1eTgqSJIL47IPxMSOOqZXIBum307LfM8KLc+VKKmDUZ6AaPKR7p4mumKw2NjumfCEb1NhOK3HPCC+vmauIA1XfvZcxAVI1CVA1Z2drNnFMVCkbBNJOi2PPCC8M7L3HBBJ5ySj1x6QsLQUYHFVHJYVBE+7IBs2y03rVM8IrG1QXu46I96v4YcAedmmG5IsXW2I2Zsw4SHlaRtBOS0jPCK/gmKsqQlvmtycNpsdeTsEl7zKXSEzj1yha44t3mj4cytfhzmIcp4nPy7IJHHJoBkJxHkhIQVtESK6y0VJiHTTlOG5oHeGdlnUmy6cNs01FK4sFQep+OdMyXVgy0FjImkaO8qC1lza09PFOy+2T5dNC2A6yiaV1R5z1/TBbzQ56AKs2ltjSIAGOG1qtecawh3aT5XWWS8OQvDAkk7sco85yLJ7AiQ2lBO6cjym344YhMH7K/UO7yfI6y5zI0hIvk+3emLrig0gxgM8hV2EKIYxZYwI3tPTxTkuUk+XTsrA2Be2RBBRyS/NTWaZx7EC3arJPWjDWQX55Q0sfzxrlod1keZ1lDZYbLYNrqebOcg6Qgm/garZVPBa2Y6bXxQ0tfTwLood2k+V1lgkpZKwMGFtnmbyBGCVCEVU20rS68WuUr+bkZvX10G6y/AjLSiRsCYL3y4qr1vd4mRDYN0ouuSYyphSHG1r6eGq/Q7vJ8iPaz0ZvEtMy113rMUbHOBniHmNUy9zdtNMxPVfon9Z+YeaXD+0my+ssGxNDa9VD0eSAfF2mccT70V0xR03qz8Dy6krts+53aDdZXmc5eqm1cACLi/arXECcrZATi1Nt6FIYzvKa9guzH+PQbrK8znK1IXdkLRSbEKgVhihLCy63gpiqt208y2vaL+x0ONdk+bS6n3JFl3uMwf0vyhpAYsoQgq0xt1qiDqph+6e1X5i1kkO7yfI6y9mh+tJlX48pCEiXPEapFpoPLFGzzWkQyxuWo/BT+x3aTZbXWW6BPFNnuaLFZYlYB+rcMhjDpGWKj0xuUIyxYZkgP3uLDu0my4/Eyw5DRWOBEvcYY1kdVpUj2Bxy627a6eFPHcDymvajmV8+tJssr7PsxZIvLkNb5qYhLXnJYxSI7DvLiVOMY4aM44ZlNWnW/Q7tJsvrLKfY1IgwmFwqUNd6oFXL/ZJXjUKoYscsrYIbljum2Y9xaDdZXmc5ZkHvNUIt1JZ4mUEWFRhDkcDsqtFBvUXhaZbjTvPLc1qa01gumYMPHrgs0+u6WkFKEwiem1HXHfWoPrnwdIwRd5pfniyfFmPY6qNiA6ElJycmQSJSwEqlcrFN4qDxfuFp7Rd3ml+eLJ/GMuXApRgwkkqPl1OPMYJWcMZGShqxuUHaLzydk4s77cWfLJ+2RGyqJFgceO2RBTlu3S/H2sPnXBr57LMb1FsUnq6VxJ1qv8nyafFy6DrWurAk4Sws0whAMk2XOXabTbFFHjSFP25YitDvlOWZxzhtjJRJCattgG3Rfom79ovBggkijbTEYAZpvw1LxPqdxhiT5dP8MmKtOaau/ZblKEoOoLlHzlZzbWxCinlQfnnD0t1+p9pvsnyaX3a2WHIWqi0MpF32Sa4EJUUNnINGHu+X13Jyfqc5ucnyaX1ywtE3qWCTNUCtvp+EM3GQvs1rSGNmdn3I8upcLzutlUyWT+zHSGSyS+DRxh4vl6UVwwbwHJbidhQpg+ZG5A3j/Xaq/Z4PXjZnTbHjlZsmIEkI0RGBad6iaHaSBg2N5g1D8Hba7vN88IqejQn9IayhpaUzUjteLJCsWCe5+zQ7aKYq3jAqbqedkc8Hr5qzVxMRrGgBYh96jFcy+GWuStQmblSDF28oWO20ifz54JXZkS0UIBoRIIvc/ZhRsLG2FGoW2waNt+ENNaSdjrd5RnhRclU9Age3DOcy0kHrfoxpmfXOl/7g5CF4WfMLXkek1j1e1u5Up84a5WnrUZTGGcWDs5yBglmWAEWFomiUpIWCg5ZNtFtg3mkCccJ8WlzJqUnyHmpdJqYxUrpsWYLLSGSyotU2phHK4haYd1rZmTCflkFEG61IhdKohxmWlkVAe5gh0WdfudaoYzpUrdsC805L7hPm06bzwFq8rwbQ6zIhTbE9zFDtsj+2HBqp5zGK/+HqzOsw7zQfPmE+bV5SE5JYa0FbW+YlZQfRS4NOtbHFBQo6fg6EdZh3mh6VgQmGZwyzUw6ZjYV636SKnCB5p8vLKDEZsX58A8kqzLjTZOyE+bRuKKtcc6tL8wguq2s2SKkZyKFWzkZipDGpOdwSM+NOU78T5tNq/EmqqngQqw7IFQP9kmsPoQOngBYjjV9iZR3mnc6zO2E+bb2g5tVi8sA5L+sF+QgpBAfsBQNSxkLj5yZdh3mnRZMJ82kToMeSlgW7IXQ/3GFehpEbv6zkTc2HlF31gxpVeQvMOy2ajIT5zHz5IMGUCl5zj2XVMyglAScRq1SRRINSv1ucpd1pe9/IbNlIvq5e/Nhf/vLFV6/09utX+vbP9fZl09e39erFg3c+Wl3ffv1+B9++1fS6lpd3Nz9128/f//iRY0e06UqvXeVtV3jl6q5d2U+uqhAyH8Hus0vaY+K/v1wOn82xu2Pl6n66PyNsz7m/425x3P7uz+fF9e1/vO3+oP753c31/9b+/sLOmU/zMW8ybH8uRn/m/Z0bW/xtXNZz0xy+/M+20cezeqkoaMKZr+tZbx/TI6kz/z45+/X7TXBrznld398oX/yH9+vt41mf8p7Per96oTPfr+HMj7twZv8XzspL3985/dHib48kf4bu76xR9v398FtwO+cN9l04r3i6d3O/hdPMZ6a5P03O/7NXkhJX5fr2Xvh/u0Vf90t21idF39+5I+Wz3gL3iuS8rNPZz+eXv8XvMfrih2G+yF3/yP19NB15JBV59Vpv7/5U2029ffXD9Zv6Eg0asP0P/WD97334vfG/c8Y5G/7r6sWh8cdvuX317q9fv3t713f4Xf/75rbmJcf8MW+5uv3v3/AhHfr9q1rvvqnt+u31xxT18uFP3l0+dPXi3vTl3wD+Fe4WoQ8BAA==</AdaptiveCompressedXml>
</file>

<file path=customXml/item17.xml><?xml version="1.0" encoding="utf-8"?>
<AdaptiveCompressedXml>H4sIAAAAAAAEAOW9X4/ny43edx8g70HQPa0ii6wijbMygrUvFgiSwOsAQe7qr/cgWmmhI9txXn1Ys/J41Tqy6qILmKnSEeZMd39P92+6n2GRH7Ie/vBv/t9//M0v/vP4/U8//u63f/NL/Ffhl//m1//z//TD3//DGH/4xd/1v/nlaGG2WRBmmh1Yu0GRohBTpYScSpvtl7/438o/jr/55b8f/3n89j+NX/pn+MUvfvhpfY5/O+aPv/3xD/7Zf/ryXn//78c//e73f/j7P/3oHz/oH/6n8vs//PT1za/P/x/+7i8vqKM1m3WAFGvANUbQkScQWcfUWq1x/vJf/Pf+Gf7X37XyJ1/kj+//sf/iD//1n/yFp1/+4lcfP9jGb37zv/T++/HTT7/4/e/+y9/8Mv7yF+13v/lP/+jfp/Azz/8/47/+Gn/41frXn3zxX/3sV/+h/f7HP4zf/1g+fprxm/GP47d/+Hv/9pde/smfWX9o+uWH59ar/+1Pfyi/bePPPvIvPuavuPuf72//93//d/8X/fmLXi/vL36a//ZSfvq5L/DHj/3iR39x0ST9+ev78tj69v7Cn/vxD//1P/yl7/Q/v4w/fsKfeYF/4WV8/YB/qz58x3/me/vDr/67jP5H4spGPWCC0RICJ0tQs2aoWFmEG0qJR8TFf11c9Ki4El8iLpGmOrVDNa3AGRuUPCZUCaVjiy2lM5FL/rq44pPikhjwEnEhU0uRENoIHrkwdFDKfmxjxdxnq7OPI+JKf11c/KS4Uki3iKu1EoeFBKHbAJ7ZXFwhAM2uvcfIcdoRceW/Lq70pLiiBbtEXFYHTg0DAtMEJo5QOBEoSnB1DZoqR8Slf11c+UlxCdktCb25kkZXBR4r5wrTc/lWFSrHZlyltJqOiMv+urj0VXHpJeKqiRRLrTB6dIWlEcFqFhi1I6GVGDIeEReGv64ue1Rdekvo8nKwBUM/CEXMy0UJUCRXCDgYI6JRPKQu3CBd4VV53RK8ostIc5tQEy7UlRS0mUAMjbpHtSaFz8iLNuT1JkkVoVtKRinTcKKfiC4zj14he1ZfB4zSNYRWwsRD0WuH07/JUkWvIRJ9esBiT700Z5fXDAWKov+OdLAlq6GdAfW4QerxUZqacr5EXlk1eCaZoeGMwJ0i1CgKaQZuTC1bpDPy2mD1+CZPdXndkntRry0k6Z571ea5lwwoqRhYMfbIlYSxn5HXBq1HeVVetxBV5eGxK3UXVQsevfxwVIkJks4W+0Qaduhw3OD1+Cawl6ThEnmNEDXN5MoaK/dCz8KqByygNCUjzTjqGWCPG8QeH0X2SW9J7cdo3YZ5ak9SgGNAqNk6dIkkafrJOcMZeW0we3wU2if9mdf35bHvTV45tl48aEGVmL1yFAINnunPSoF10uB5hnvRBrTHN6l9tMWcf/zp//yt/0HHf/zd73/8/4a/+w+//0/jEtWNWT3xsgBURIALTfAzlACLleC1poVxpqCkDZhPb8J8V90tBWWvA5W1gXDzglJxgM6eoFFE8rdK+tjR/yx5bcB8ehPmp3DNcGHKlGfDBLmzeUGpCCVQBpsjaa2jMtcz8tqA+fQozM8kl8jLPFR1SQXSaAjMuUORIIBaBlJXmYdgPu2M3T8K80nt8pSshzpkJNCcyM/MGaAUPzjL1CEp5Wrj0Jm5wfjpVcYvt7SQRJVTbhEG4wTOM7m8qIE1o1G419D1jLw2GD89yvgz3YIxQiOmrN1T/Oop2YgGihFhirY4aquYzlAy2mD89Crjl1sKypBmKzkNwJg9JeuDQKMfjiQ595XuH4teG4yfXmX814zvZEKxkCukXgKwrbQLM3swM6GaJIbazshrg/HTq4w/3XI4TuKBpWaQWBIwNYGKkcDFVcqs1kY9M18RNxg/vcn4XV7xEnkVy6016xAZI6xhfDCV6cEsFiVuM9YzLaS4AfPjmzDf5XWLT8CsUc3qgJZSWRfXPHotOhEx1e5Jf0r5TK8obsD8+CbMd3ndQltLm2hiA4TXDE+e7NErMqD23CzHkceZ1D5uwPz4KMxP6ZZra5GsW0YEnLTklRNYiw0KtcbFvJL8eMfls+S1AfPjozDfj4xL5CWKc0jrMKI2l1fxrL4LLROdlEWFjM/0iuKOi86r1D7dwr1itpgiemqvuDyaAkEpccLUnsIkDLGcARNxg9rHZ6n9LZWjBeYpuUFIpsDilaPiyODpWDYrg0Y4ZF64Qe3jq9Q+3XLxozcpY4pBjVlW5eiHY6sMadYwtczY7VD02qD28VVqn2+5+EEWPMUqA7gXPxxRB1Tz8lF5zEGsNuKZix9xg9rHV6n9R4+Zr499b/Ji444aIphyB66aoDbpQDhC59qiUDljvrpB7eOr1P4ja/z62PcmL5fQ5ECuJ64ZmFMGnX5CJuGQ87LJ/HhD77PktUHt+VVqn29J7UvIIQU/F5tQBE4t+uHoqT21lKVhtaJnUnveoPb8KrXPtzSFWmgxFosQ01j+vmtaNWKGTDNIChrzxzTzs+S1Qe35VWqfb2kKTRNuqax5r9iAo1YoSOLlI5XUcs5jHIpeG9SeX6X2+ZamUChlDqEGWaOXj60wlEm08nvumi3lfGYghzeoPb9J7aMtL6ubb3hwSIlsNMDlhM/Rk7OS45IeFhuzhloPFZQ7pvhvwnxX3S2tyJymlZoMuJoAd0bwtwbMUjsOs2DjjCs+b8B8fhPmu7xugfmDxpQmE8IkW7uIDOrgDJpKn8GSuODOyGsD5vObMD8a3QLz2+heSnqeL71H4C+LiFoeELPVqOuIjGeGWHkD5vObMN/ldQvMr6TLhqJD61aBOQZQUj8c12WPxtTrx+Lms5ZdbcB8fhTmk90C8zHQZC4EEj1wcUvRU3tP8rXlTEEojENbIGUD5subMN9zr1vkJdosYRjQefEKQoMSxoDUCudpHNuhnUSyAfPlVZivt/SKqHVh4wDs8Wr5//K6XavQSSdyqDXRoei1AfPlVZivt/SKrHqq1WwZtE5el7erF419AFb/K1RRSeYheW3AfHkV5n88Mb4+9r3JKyZPt1gGGGsBNvPKce33kFJa75zyrGfAhGzAfHkT5ntqH++G+S2XhjlUSPJlNbdLz4wJJuZuMlqMms+obgPmy5swf922uURe0WrPJiuUiR+cvDa/s651ymY4dASVM6PTsgHz5U2YL5lukRdRbJKbV5BhtjU6PUEHMUzWGAiblUMNcNmA+fImzJd0DW0taBFzSZBxXfyQRlC7JLC65nlqnnmc6XTLBsyXN2G+H47h7pSMQxXP9T2elbWpYWSDEi1DdgGOJoXCPFMIpA3GL28y/mh4CyULIy4vsASyXFo5JvWMvzFg4iyWE8ZDnvlpg/GnVxn/Na7TWFqrNTBoqmtLFmUoaUaIgfNoiepMZyhZ2mD86U3G79HrlpFXDnPOwAFKRY9eMicUSwaoLfuHahU+FL02GH96lPGT3TJ8qEmnBV12+cV/mX4u1mwBjDT6uWkphzMdyrTB+NOrjD/cwiuYK/VSDdTWjr+yPOhyyZB4NLYUYipnTMLSBuNPjzJ+vmbHn4w5O4YJcYbhIWxd9Y7dYJYhYkNQ5cx0WNqA+elRmM/X7PgrQfsIQYH6F5OwYWvtQge0VAmx2PzoRftZ8tqA+elRmM/XjO+oGZLmuBqQFdgowlrht/Z70BxdmT4Own2WvDZgfnoV5n+8DfH1se9NXkhEUVOC/MXFiQKBYovQGHNmqYwfDas+S14bMD89CvMT32JxqLXHgLODtDWZnyqCpdiWB5320PLgccZJIG9Q+/QmtXd53XJtrbqE+pgJpMfi0auvVqTn92SFm+trlHFmTidvUPv8JrWXJLdcW6s2cd3xgDxDB1bpoLEJGJNJa1rwkHt53qD2+U1q7/K6JfcKPGNnZKiJV+W4CFhsDKGEGqKM2fHMptu8Qe3zo9Q+yS1gYoiUuq5zI66do0UarHUMoJr67COFMc9UjnmD2udXqb3cAibisBlDiDAmZs+9pp+LVAbkOjSnmkM8ZC+dN6h9fpTaJ7mlKRSwUrDgR6IQA1urUBgR6gzWDNcu+DM9x7xB7fOj1D7JNQM5rh/PvhJowgCceobSu0GW0jkoEn+cPfoseW1Q+/wotU8fG3FfH/ve5NXRoqWY1ipIA+acoOTkCViikVpoWeXQ4bhB7fOb1D4ayt0z0hRUVEuEgOIZv9gEPyU9JWs4Sw8Dm57pdOcNmJ8fhflkt/CKuAxPliNwjXkAh0Fgww/OSXONT3MoH/cWfpK8dAPm50dhPn28ifr1se9NXqKVxygIUzxmMWbP+FUrDBTuwWtKS2eurekGzNdHYT7ZLb0iSYHS8IJSpCpw7AqlDdeYtYG5+y+HOt26AfP1UZhPdktBOWcWoxpdT6sVqUtZXgUAjemVABWTQyZhugHz9VWY/zHf/frY9yYv+ZK8rwWkUacXlHVCJX+zJpllUo+lnWlF6gbM10dhfg63zOmMmm3U0qBbqsCraCw8FXIuMZYoOuOZXpFuwHx9FeZfk9o3zbnGZVc+ogBnzVCCVAixTEVj4XxmTkc3YL6+CvP1lujVWsUv1mANl4NmGm0tlBkQS++e9Y/R0hlvAN2A+foqzNdbKscotVIOE4I2BG7aoRCmtbY7Y4iD86HL27oB8/VNmC/JbpkyZKupomQgZgMma2CBJmTqLXLQFA/56egGtddHqX26htqXJjP7nwdaQP7nGx6V16D0tE4kIoZnopdtUHt9lNqna8zxZ0/EYhWG9L6wqkcvQ4RWe6ktDeZ4pudoG9TeHqX2yW6ZMpyNUc1zL5u1AM9coZpXjlFyoWlG/dBqD9ug9vYotU/XOLF2QZtjZkhTV8/Rf1c4JC8kQ+eeRNshbwDboPb2KrW/pilUQ20jeeAKulL7xOqVo7/ZpyQuxZPMj+PgnyWvDWpvj1L7ZLc0hdBMaykVePR1/bF0KDEw5M7FK0gcdKhytA1qb69S+2tsvwp6idh6gmV/uVzwDbRkhCSSQhmpnzL6tQ1qb69Se7uF2jNLKcoMLGs7UZsNVPtYSxYij1E1HFoKaRvU3l6l9tfMe+UQTZTFY5Y14KgK1sZywe+N5ojWDt3wsA1qb49S+xxuofbWTVE4Qu/Zcy+RAgtGQIvaEXuMzGemVW2D2tuj1D6HW6i9dEoc2vJlGi6viNkrxyEQ0zQtreTQzkQvDBvY3h7F9jncgu2pz57Rk3kXUlsZGEHR3qFNLJh7Zv3Yofg0fW1wexfhqwK7BdxTqpXLLBANpwusVlBPyCCNplRqC9nO7LjCsEHuXYWvCuwWdJ9boi46YYS1EKau8rEHBA6USLBw++jk8mkC22D3rsJXBXYRvI/d/EycOiMw8/QINqZHsF5anp6fyZkMH8MGvXcVviqwW/A9DatlYoUywprMyRFKTQP8NzHl6TXkODO2imGD37sKXxXYLQB/zXaFLgjKvMbug4HJ2q5g2GdoTI1OHZEbBN9V+KbA9JpVkDiweiVJUEcPnoM1W5tGK9Q8zQZ3q3Smv41hg+G7Ct8UWAyXL4MsymvnUAaqbW2Fbwo1zEXHKPWkLaZyqrjcgPsuzid1F41uOTlLsVa5lnVU0sr9O6ikCrmjZWwj5HZKYBt431X4qsBuaX6XKtR6i0DBj0+eFlafsiwjc229jjT5kMBwg++7Cl8V2C3tb8wjM2KD0FCBtSQw/zH4ERlldiRmPDO8g7gD+PFNwB8t3tIAr6GaFSygQQy4kReXozGkWmuZK1TbmXtFiDuAH98E/C6wW4rLpm2MvIan05flHpKW3VyBbrkqmjaUcUhgO4Af3wT8LrBbeuDYq/REHTxYrAg2cV1dU0jDQgk4KedDgB93AD++CfhdYLf0wOtc7tKjgSXOnuR7GLNGCFTKSA1L5kPGAYg7gB/fBPwusFt64EVU09S1bHRtTtYpoEtqocwa2SvMXM/46iDuAH58E/C7wG7pgc9UWgu80q/cgTEUKBgZiuFYVgKzjzMz+og7gB8fBfz20c/o62Pfm8ByChOLJsh13THSrmA5MCBXxilW4zzUA8cdko+vkvyPpg1fH/veBEbWpHBGT/Jr8zBGtm4ZFRjsZaTUWFo/xcF2SD6+SvLjLa2iNlpJTTqk0HhxME/3dSrgQJM5ssV+qAdOOyQfXyX58ZZWUZzDT8MWoM/hSX7JFRRHgVlFW2wapR7KwWiH5NOzJP+WVlFnKyYYwGL0I3JKhVJIYZBYoMi9ljPO+Eg7JJ9eJfl8S6toNE4l9wiNRl3jOgRVoqdkkyRYa5EPGQkg7ZB8epXk8y1VZNBcSJYHSpkBGDlBXRvhNaVYZ0rSPromfJrAdkg+vUry+ZpWUaPAIWboX7aRqihoKwjcSyVMiROfSvJ3SD69SvI/fte/Pva9CaxbRj8LA7RZJ3DICCqWIIfKkntJNR/iYLRD8ulVks+3tIqaUqwxDsBk6y5ITmB5GJRQlpVmnmSHmt20Q/LpTZLvArulVYTJsy1Fz+/7uvAdU4daS4WAKZdoo1M9FcF2SD69SvL5FpLPX+7dhgiq2NYSmQLV83qIMapFTFI+Ou99msB2SD69SvL5FpI/8rL7rQhj9nXpQxNo6AEmF/6yQrmMQ9cl4w7JpzdJvpDegilcQK1OXh7T6Usvcnj6NSP0JnEwmto8hCniDsmPr5J8vqVVZLkFz7MMKFkHnimDUvBfKlfJoRDOQyPTcYfkx2dJ/i2topCtNozFI5gXkExjebaWDNat1DmC9HyoFxl3SH58leTLNa2iJKipEsRelmN+HlBDyzACaSDJnOxUBNsh+fFNku852DUkP5SeGjPkgQM4WoBC7Yu9Oc0phVUO9SLjDsmPb5J8F9gtJD9ny5VDgZr9YGTz/F5DDUBltl4lrDTskMB2SH58k+S7wG4h+dN6xlQFUg/r2hoKFM0FQqBeZh9ifCqC7ZD8+CbJd4HdQvIljdnCqDDLRGDUAZZWazJV9NzfK8p+yJsi7pD8+CrJX53am12dLLnoNCNYCcsTZXYo2auAjpirldj6PBXYdgB/fBXwyy14rHMPATWsfVlrT3wkl1pyqaHFWWcyaocGXXkH8Mc3Ab8L7JYOkgUcSV1RGFsCZgxQhxGEwtN/HMtC7BAe4x3Az68C/o9O4F8f+94ENjgEk5ohrPFWLr2u65IBEsloLcza0qEpHt4B/Pwm4Jd4zdqGycMqJ4RYR/Zz0iIUKx1alKS9Bct6SmA7gJ+fBfx4ee4voxhZg5zXeGKsClraao1Pay7DUfSQVQrvcH9+k/u77m6BGmgUa7UA1JMHtk4CZaCAv693zEL94+KKTxPYDvfnR7l/vGajVioyKK/d8WuZFufGYDUPGGgpNcXMpxxdeYf785vc3yMY331yjkItTexAkiIwVoYi7BmbolhBbCWf0t1OO4BfbQdcs6YmVZZO2kHq6jcVrFBDFogcvByNUbLUQwLbaQfwq+2AdMvMT/KTUVqeoK0ug4sSQJUSlFmoT8tm8VTuv8P9+Vnub3efnFwnRW0Fclw9gZrJA1vPnrH1YJLDpHZoUkN2dJfebAew4C2TGqmUiCk3iGvTLldd1y1DgDx4hlZMRQ+dnLJzcqY3A5sL7BZaS2UoiTLU0gb4MZqgNvJSQGetMrFqOpT7y07un95MzVxgt0CNwkWweFZm2NmLy6GgVQQkkholiX0eunMpO1AjvVlcslxTXHasE40LyBTP/btNKIMazFxJpU4J81DuLztYNr1JzVxgtxSXQ2rm1A1aC3EZqyTQMQsUCcp1NBr9EPeXncZSepP7M9stV+KmR6k8WaD0XNaSXf3nS72SUqGmdcSRDglsp2Oe3uxcusBuOSJjGWNMEujC5gIbBcwPRqgj6+Qp1k5ZQ8nOzE96cyTD9XXLWKxry5r/AyVxBx6lu8DqBBq5cBxDWz0VwXamFtObQ2WseMsRySnnQckgcMvLwbpDqbWDsidnfnTqkFMRbGfuOr05FstCt2CKHrEHryA96QprLDau2QtF0NparVRn7YcG+9OOwPKjArN0C8nXVUaiH5Gefa0WZZ9QaXkTaMcq2KfZoVZR2jki86NHpKVbxhPXrXGKxjBt9SLnLKAL7KNZ0zJsto/ZwKcJbCfJz28m+RKusYYS5tTGDJCMvIqMWcH/9jBQCEOopCkfPWQ+TWA7mCI/iinQrjkia8qNzY/IuW6O6PK9yBqhlyCUORidWhWYdkBrfhS0xmt8L4jFWtMKoa/LlbMSeG6PgGWWxjNmoUMe/GmnVZQfbRWle7bp9llqHwqF1iS1puVr1z0HqzjJK0grH826P01gO83u/GazW8I1/gPMXLV+Wd0WvIpsXfyIlAktSx8lUm310OXKtDOukx8d1/Fz5RKBTcuKy1Y4cUfgnNYKJEswB2WTGZLn+ocEtjNwmF8dOIy3OFgHlmStLtfXtYuycwVtmiFF1xeaajm17DTtjEznV0em9RYHlUJYR54Koa6J1rySfJoGnUPnWMrgdsgiPe+QfH2U5Ms10xSdqkhVgZhxOT/VAGo6AUMZ2VxqRQ4NHOYdkq+PknzVWwQ2hx+SPU2gONcyJOlg6/pHj6kbaU3h49rNTxPYDsnXN0k+W7pFYCMjh1IQkGQNHI4IllCASmhRRkCah0Br3iH5+ijJt3xLFRlwjtaZAeNaqbt2bJWUEIo0zC3XoXioVZR3SL4+SvLzNa2iIbFWryRhSvgiMISqI4FHNY9rQ+f4+Ef9NIHtkHx9lOTnj/vzvj72vQmsUa7TBkNlysAxevDi2qBp6zMpjxIOgda8Q/L1TZLvAruF5M9eLASNQCl7kt84Qqlr9XwuIZcUadKpI3KH5OujJD9fc6uIhpoUJahN4lrXPKHg2kWZaug1tTj7IeuAvEPy9VGSr3hLBIutMQYqIFQJmOYE7f7mHEEt99ioHDLbzzskXx8l+Qvi3CEwzDOzzQylrJvdrQjU4uekFKRehvA4NTKtOyTf3iT5yHRLBKtZVKx3iLyurdVUQaMn+bGgcbSOwQ7lYLpD8u1Nku8CuyUH495D5aTQKn+5tmZQBhuMwElweoomh9x1dIfk25skHzne4k2RxyTSyjCy/8Kl+mFJyzy4suUWixxbtKU7JN/eJPkusFvGdawNlGIKcWTPwbJk0CYdpvWIlTC2U+uadYfk25sk3wV2TZLf55y5oJ+JfXrcMj8izTJQwaDNUh54yDpAd0i+vUnyXWC3OBxKzaqKFShxAU7Dj8g5ElC0XEQyUz80rqM7JN/eJPkusFt6kULRk/xSoJLIqiLnMgGOMEmmCade2qGRad0h+fYmyXeB3XKzW3OenP10TNXWfoYioBgrJLZaeyja0jgksB2Sb2+SfGTKd7ubJ7FhVBGM2HP/ubrhagNGLxO71Y4fFwh8mu52AL+9Cfg9sN0yZJGy/xDzlwGe1fkO7ALrxXP/3EoPSS2fss+3DcBP4VXAH28B/JRjTQEbaGtxQbG1ExD9+Ey9J9JWuB2apLYNwE/hVcAfbwH8tUzTMQwiox+RNUworVdosRo28TCmpyLYBuCn8CzgT3enZiESk5lL7kvNyRQ9po0AYRZOWWX+mb/7p+lug/tTeBXLfryY8/Wx701g0VxFoxIENQbus0LBNiAEyVimCrVTAtvg/hRexbIc7g5sErB60uYxTTxtY/1icJEEaAYrc+SKxzK2jXYAhVdpLd/Sb5K0oFn3kzN5nsbcAlSdGUSk22gccjs02G8b7QAKr9JavqXfZJp0luVoMbQDF8tQU0EwRIk5Tg0fJ4A/TWAb7QAKz9Lay0sCkdbN4wfoyKtLgAQV/c3aq4VZVREPjQLZRpeAwqu09qPj29fHvjeB5RKQGBl6sgDsuRhonwiz5pZKs0YfL2d9msA22gGEr9Laj5sPvj72vQnMWm6MnpB1tjUtywFKmwOq+CFKo2kpZwRGYacdgK/SWrnF9yKFSDXVDiWsCnOOCkUpQpylzsyt/tnfpU8T2E47AF+ltdfYc2rulDoOwBEHsEVPv/IwsEBBWIpKPePBT2GnHYCvjmNfY8+pdWDPgUFT8eJSOnoEKysRqyGE5B861G+isMP98Vnuz3cXl31tCsTeoYY4gXPDFdhWdEspzia18KnAttMOwFfbAekWajaJS0WcYDV5cdmJoETykzPWUHguX8VTgW2H++Or3P+a/VuIeQSOHcYanWWaAsqxwZy1B15+BfPMMCOFHe6Pr3L/a/Zv2fD8uvcIaQ4/ImdkqGgIik1H9/oytzN+KxR2uD++yv2vce2cmsSqDGiWFDhQ9NNx3QWYnSQpYzi0f4vCDuDHVwF/umUcWzRGQfWS0tqy5p9/nJvNuWpL1lXCqSR/B/DTq4D/mjXhVpphrgFaTgws3EEXvfBYVtQrSyE94xhFuAP46VXAn27BY4NTEyye5H8B/CEv76iuUDPXnHuqivmQwHYAP70K+PMtfis9pihN1z2ltR4p1uXaKQyZc6I+Gkk/1EHCHcBPrwL+tYL4Zv5ahSSQVEgUvyx37lD81FxeLFKQ6yA6VFziDvenV7n/NV6LRlIkjgat5LmGrw2sRv9lkuUwc88fLY0+TWA7gJ9eBfxr5c/Nga1hR2avAaKuwNaaQYkL0LZGK5ebvR2qOXGH+9Or3D/f0lhKw5TJj0oMwQWG2kCXVXHVpqEoZTzkL0W4w/3pWSx7eWCbUXKII8FapgTcu0GttQAJlxSbTcVTB+pOO4BepbX5FpjGY3YTLwmkrI55WdMYnqqBYBhaG0fKZ3zNCHfaAfFVWnvNEi8NVWKuE1oI3SNYESijdcg8S5nVVdYO9Ztwpx0QX6W1egtMw0atBlYYxc9JVkXQRTYsSOxzjJE/egR+lsBopx0QX6W1esuFEppDZU1iJwsGbMujMWCBjlI7WmMdh9oBtNMOiK/S2nxLxzwg9ojrrm8SPyJxElRBgrhGzSSFUT7+Xfo0ge20A+KzWPbyu74thcllJmgjIPC0AEWsQg+pocUYZj11cu60A+KrtFZvoWZTO3Hm4rJa9EIiQh3L4YwKj9BmxI9lzqcJbKcdEF/Fsnp5n5OLBhGakMdqQ+nwkiBmghBr6xJMezsENWinHRBfndLWW64BxDhSlrUIYK6MrWsAm3WVBJMwMsYQTwlspx0QX20H6C3XAGKsVmtg6LawbPOSQEsh8BM1Y0mc5iEDM6Id7h+f5f5y98nZ0ZR679DmYh1lDiiTBKJUnaFKJT7U56SddgC/2g7Qa/pNoQ+0kcHQC0+OLjVFVagtNpylsLVDw9u00w7gZ9sBt/SbSsJWsmdlUZY9Y8UGNdQIgihDsHqadmbNCcWddgA/2w64fc3JYh2jT5iB48rYluNUnEAUo1aTnsehq+dxp0vAr3YJ7JY2lLElVAnQUo/LrL2ASuyAoYfCiMHffUhgO10CfrVLYJd7aSOHImsdXes21u5WAjMrgG3MXEJRzmesjuPOdTt51LSFwzUwrdU8TcqAabOAZ6IIJa5+gR9a1WpKcmg5cNy5biePmra4wOLdga2xJqpr4FGXxTb2CsoSIYSoKm2GhGcqhbhzC08e9XJZ1gGXCMzUqInLKjUk4FS/bD2PUEfyfC3OTIc2H8ad63byqJcLB7llcGhainNGhaR5jT5yhTJcYFZSGDxccOUMTIs71+3kUS8XF9gttDbMshqdBagHAR6zgaGXAiOOIhjaHOlU7r/RSJdHvVxcYLfQ2m5t1kwBYurLEbQnUK8qYRIlrXOQpVMRbKORLo96uXD4mJh8fex7E1iY0puEBnUBMx7kSb42hjlbwWFFi57ZZxJ3LtDJo14uLrBbkvw6g3Xz1H6ousA854di0wWmxT/kH9N2qorc6JjLo14uLrBbPDVmxk7FC8geSvMqsiUo1DJ0GyGMLCh0Zp9J3LlAJ4+atrjAbpnSNsk8q4csSUReRaYAGv2c9MyslTZiwXJm5ifuXKCTR01bPMm//PoJJ2ojzQItdvbcXzOUsFzQSkqlrouc5UxDM+7cq5NHTVs8sN0yRNujYswtQrC6bPbCmtIuyVMzrwliKml8NN76NIHtAH56E/C7wG7x0hYKvZWOQCKrX5kKVBkBMg2sWkewj3dUP01gO4D/UVcgF9gtgL+F4ToShJlVvbgMCtr9sLRWsPaiSB/Hmz5NYDuA/1H7HxfYLYB/hNSlSINllLcctA1MzSMYtkmxm/3Z/NynCWwH8D9q/+MCuwXw5x68Ul7aojGAuSao2tdaJguYxxiTDvXAd27KyaP2Pxyu8dJOlrD02CHyJI9gM0BJE8F6im32csyZMe7clJNH7X9cYLcA/kDoJ6RO0NoFuLfpR2SskAMLcfRjMpxK8ncA/6P2Py6wWwB/aIOwFPbUPpe1tHBCsZ6BR85zWO1/RmQ+TWA7gP9R+x/PwS7fxlpjkxy5g/+S16o5Ly7JKsyOzWNPHsnObAOIOzfl5FH7H8GPu5e/Pva9CcxKqZIaAUqytebEBYazQ+s6KFZqWM+4ZMSdK3HyqP2P/7lvSc0MsXuQIshZZAH+CHVqAUwhtm6N46G7vnHnSpw86vPDQS53ychr0S9pg1bnuusrEVTRQK0MtmbqDxzS3Q73f9T+x0uCWzqXXNBry1ah4UrNerQ1khGho0rvFlHx0JW4uMP9H7X/cYHd0rkMgsGKGsRiX4bKyAUmCaRjnowyaz80dx13uP+jPj9r1eQtAkvdE3zPylpdq1lHED8ds8GkgSnNOW0cwrJxh/s/6vPjArscapCwYq8VgqwLJezFQY26tp1z9vqgGssp3e20Ax61/3HdXX6ZPKmUal0AxbwkCC650lSAdFaqsbR4aPNhjDtdgkfdWfzncA3roGkp9AwlluEHal1tqKkwPcaFpmO0Q3t0YtzpEvCbtNYFdgutTVzLTF5pUrPuJ2ciKDgURhSpczZx9Z0RGO+0A/hNWusnp919cpaIowc/KmePa8VhFKihdE/b6qia40zzUCnKO10CfhXiZr1bd7TW0A3TNS7kB2pNHVT7APHSVIMFbe3QzWDeaR7wmxBXUK7J2BJlbFlg7dFcV89Xg8DrUc1YNLWAdmgpdeSdLgG/CnH1Fog7a4qYZoXsAQu4EUOdpMAz1bH2UYRjGdtOl0BehbjXeGnzjBJiaKBftjY18d+xH5ZSrBXtiXM4FcF2ugTyKsS1W4a3PUjRqF8uBoj/YhnBigkk0srWsgY6lYPtdAnkVVp7jWl27ShZqUAta6K2pwjWQ4eIRjla72EeumPOO+0AeXV4226hZrPOkqhPsBEqMKYKKrlCSClT58r68TLqpwlsh/vLq9zfbnFnwarW8yjQVV1gPSRP8nFA9qIyyRhDTs2a8Q73l1e5v91ivy6995JJAMtwgSUOoGtB0/CqEq2IFj40ayY73F9e5f52yzBjSs2oCIMWxOUvtWbNcoHYJyUtHQ0PdS5lB/DLq4DfbuFgjbCRUoWsq5SMUqGYH5ZVOaeRus1xqIqUHZIvb5J8Dnp7BwnZco0R/Jg0YPaTs2AyKDmHzm0E0kP3m2QH8MurgN/ucWex1jQh6FwzP0ENKvnvYvEfrnAY+eNe0E8T2A7gT68CfrsF8BdLZMuYxaat1CxWz/3nhOQlZwySoif/hwS2A/jTo4Afwy2AvxlLxOkhK1leSwsRaqleZlrHOC32+nFl+6cJbAfwp0cBP4ZrAD/5UdjWVkzPuYBbi+siUwMiy0GLmpyyX5cdwJ8eBfwYrgH8MWRRLNCFxAXm52SNI8GUUvz9sXA7NGQhO4A/PQr4MdwC+FNEwdRtmXp6FTnRI1jhCnmWphVzQT7kUiw7gD89Cvgx3AL4Y8I2SlYImD3JZz8iy6AGTIa9VUaqh47ItAP406OAH8MtgL8HSyFwh1Kiy2p2j2BB5hfHHxo96rElXmkH8KdHAT+GWwB/nIlz1wqBEnntGJPnYNwgSbU6LFf5iPw+TWA7gD+9Cvgt3w341SYNT8H8qJS1IdrEk7Q2oIbUoipmC6cC2w7gT48Cfgy3AH4yigVrA3WpAdfelsAEiqdlXXXybIeGe9IO4M+PAn78ONb+9bHvTmBhFqnUIRWPW5xQQLNVPz6t1R4Hjo8k8NMEtgP486uA/+PEy9fHvjeBIeZka3psuKC8uDQD9WITUsxjoDYJfCo12wH8+VXAj7cAfqopaPdk30YwYJkFVFAh95BTL52NDxn6pB3An18F/HgL4CeJWbLFtfNG1/SYQQmdoWuimXB0GaeS/B3An18F/HgL4J/SJJEGCGXdotR1BVzmgOlV5Ugpq2vukMB2AH9+FfB/tFD9+tj3JrAUuXq+lYBLZuDp6X7tgyALCUvP4sfkGYHlHcCfXwX8eAvgDxGJ+sS1KaIAN+1gISogDRuSg+Ip77G8A/jzq4D/42arr499bwKrnTiNyTBdUsDIAsY9g0jxNF9Z2jyU5OcdwJ8fBfwYLgf8xDxSTRWQa/STkyfUWjrE6JobQRt9XGP2abrbAfz5VcCPtwD+MULDUhKg/xuYcUBFRNCuqDMlLh9BzacJbAfw66uAH28B/Fo4hrq2j8/ls57Zi8tSJrRSOVcPblgO3UHKO4BfXwX8H7fafn3sexOYNAsh0ErNMCxrMS8ukQqEkZdzT/YYcohe5B3Ar68CfroF8IdZ06hrvyrOCUyhgM7K0ML6p+QQT03w5x3Ar68CfroF8GdMNcq6Npl6A+6e32uWCiPaMKHe26lblHkH8OurgJ9uAfytoSRNGdJczulZcA3wZCgyaIRYcz/Vosw7gF9fBfx0C+C3VluKmmGkZn5EtrYEViGEmOJAaxgPAX7dAfz6KuCnWwB/mj202BOQxLCcLCrUsbYmpYTVIk7Nh4xedQfw66uAn24B/DMnqTEVmLo8oCQN0BELcBwlUsZg49Cgq+4Afn0V8OPlgB85dUHpEFsk4LRcobwWgE7VY17qRfnQjnvdwGP5UQfrW9CFKjFrFGiBPJaFkcEaJf/dpEqsLdYzbIx2tqjmR92Fo+ktlWVcBuh5NY2olGWd6Il/5gQTa2kj1TbsTOJPO1tU86Puwi6wWypLSRQwskHplZfDWAclryxz72L+O/Fz85DANuBrftRd2AV2S2VZRpOYKUBZvgOejQ0wnt0TfxtTSsX48e/SpwlsA77mR92FXWC3VJbm+X1VVcjDPPMagqCxCJSQPTvr5tn+GfNX2tmLmh91F3aB3bLJPmfXUJwRBnYBzrFBVawwU5GIwVI8tASJdvai5kfdhV1gt8yI5dS7cTHAuhZRrmtu1cgFNpLLrhbr5Qwbo50FqPlRG2EX2DUzYrHn4ichNF4QLJKAijWYk3KrVSzlMxMWtLPpND9qIyzxmt30EXPjdSEk9RmAyUvJWlqGlHWmHHvwdx0S2MYYdX7URlj+rLT6+tj3JrCuRDhaAmReIzypgBoVz/n7pPZlgufMhAXtbDrNj9oIy2qu3SGwGqqohegHo9rCFA087Uog1NeilIitnTHhpJ1Np/lRG2EX2C0kv2Fvns4nLxtlXQQJy0bY3wzUJXIuIbdDraKdTaf5URthT/Lp7gb4ZE1JPeMn04XH5lx3jxq0IpnzGBIP3ayknQWo+VHz12jXbNhNGJON5opKxQMbxQ5G6KlZiqHnPgXnmelq2lmAmh81f3WB3ZKaxdG1pJygjynLXdiLy1QJZDSqyKShnrnhRjsLUPOj5q8usFtSsyIjZ+0F5hjTBSYZNDYDGzRjMC8ty6EjcmcBan7U5dUFdgu9SHEta0sRkGjl/lrAQquAky0NyzGkQy3KnQWo+VGXVxfYLUMWI61sHgmCpQZc4vAjMgqkPFsevTDNQ4B/ZwFqftTl1QV2y5AFJx6kOUPENbTPNEAlE0TGmmubpO3UEbkD+B91eXWB3TJk0Xoc1TMtCCUxcB+rg1QGrJshVjyC9I8F86cJbAfwP+ry6gK7ZciCojTUVCHJWD3w5DmYLquB2EIcZeDAQ5PUO5tO86Mury6wcDd/bZi55GDQ01RPzShAjZ6khUpUl8UwHfLmpJ0FqPlV89dwzYbdPGIdWhLY6Gvllh+aldFcak0Dp5pKPsRfdxag5lfNX8M1G3Z5lhFb79BylQX4BWzOBrmm1rpFZDo0/7qzADW/av4artmwaxOVshB0Xh0klAwltAScJNeYK+lHr6tPE9gO4H/V/DVcs2E3z8gzYPQIpgHYtEJpcUIsOLX3kVAOzV7sLEDNr7q8hms27AZr0Wrr0FXqalF6kt/SBIoNW5ikkQ9dcttZgJpfdXkN12zYbaNqjZQAx/AcrIzpSf7I0EOfiVK2NUZ4RmA7gP9Vl9dwzYZdmbGmyF47KtW1BCmDMWZAbAMtdqv1VATbAfyvuryGcAvgL6RozAUs2+ogWfckH5urrBBRT2ofF4p9msB2AP+jLq/RzO7mr4Z51txccjUt4zHKHuIqwfBUjWjMwnKoNb6zADW/av4artmwGyy2ojRBgzLwKAkqafdfxOvOaqbjkIPKzgLU/Kr5a7hmw24dNRrnBpMx+smZGGxVmMUkDpwuuHgqgu0A/lfNX8M1G3YH9kBr9HVKnV5c8opgnpqF0bjVNHILpwS2A/hfNX8N12zYlaAWqRrE9mU80XOwYm11kKgZTQ3SDrUodxag5lfNX8M1G3ZbaakTEzBiBw4lgg1JgDJj6WuHSD6zn5J2FqBmfRXwX7Nh1wpFCqOD8AheSqpBjcvttdeQSotdwqEJ/p0FqNleBfzXbNg1EZkYAgxZJmMxDKgzKFBgLLN2HuMQHttZgJrtVcB/zYbdMa31UAl6KwbcNXsE6x7BYgutSvMaoBwS2A7gt2cBv97NXweXENZQYtRRlu5W57IzSOvUcFqs8VDuv7MANdub3N8D2y2D/TJEuJYGVFfuLzGCF5gI3FJGry65f7zD8GkC2wH89irgv2bDbmrRa0lMYOJZGQcpUDNnD2i15jRUPcIdEtgO4LdXAf81G3ZtGVgnMYhUVnE5FGqtHYqV0FoaVT6WOZ8msB3Ab68C/ms27KaSTGoMf7wiUgiheBkAIc/cGIP1j7PknyawHcBvrwL+azbsNpLKudsarUieeWkC9cwLPA9rc8oI+dQE/84C1GyvAv5rNuzOnisRGUwiPyJH6/+8LXxoGbkVT4IOrXGjnQWo2V4F/Nds2M09F16WKVyX/0BsCJaawjBLZdRAsx0C/DsLUDW8Cviv2bAbeupt9Aa5rDtItU2vIpOBTGOt1pDboQHrnQWoGp4F/JcvQK2JWketIP474ITsuhOGbkMK1WZWDo0n6gb31/Aq96dbBvupYE7TCLAXPz6tK5S8tqH2iZR7DTUesobSDcCv4VXAT7cA/mmF5sgM5YtzeiodalzbUFuLhSOX2g/5v+6scNbwKuD/6Prw9bHvTWCogrNMAVwmBDxnAs1SwfP/nrVhjXxo/lU3AL+GVwF/vAXwx4o0qRBIrgMYKUKVOSCLULSEZPlUBNsA/BpeBfzxFsAvmYnbsktkSWuCf4B9ceuMwUJos9rHOaZPE9gG4NfwKuCPtwD+ktqUhnPhClsL3iKo1gktVWwlJenzVBW5Afg1vAr44y2AnxXTGLVCqzUDc8tQs8pyuehthjyCHMJjtgH4NbwK+OMtgF9nYkwuq5HT4q821gQ/Qi1pYsEo+nGf8KcJbAfw47OAP93NX1tC62MG8CTMA1vUBpr8TYw1zTQL5o+L0j9NdzvcH1/l/h+h5NfHvjeBdbIoLRJEbGv+NXvuP4JXARLYj81JNR9KzWwH8OOrgD/eAvgFY24tKcQQPIIVHJ77K8GonYWCocqpCLYD+PFVwP/x3sTXx743gcUcZjFm0Pxl/rWgCywHGC0IrdviKR0aT7QdwI+vAv54C+DnUNcYzwSdVf/ZCEq1RqCmHKyl4CHskMB2AD++Cvj5FsDfEWkOzJC1egRD/gL4o6dkwfLoIsaHAL/tAH58FfDzLYA/xiCz9gFz2VpwGwaGa0ZxpFAwzFznoflX2wH8+Crg51sA/4yBRNKEIKsHHsu6RdkRYqndLJQ046kjcgfw46uAn28B/GRV24ie5IsXkDwogDUkiM3SusKbTw1ZeNW6I7BnAb/czV/n4M6uNOjV1vxrZzCdDWrT0ST7/w7t34phh/vTq9z/o1/918e+N4GF4Ul4lgij0vTApgo1xwIx1TFxErd65uaIn9g7AnsV8PMtgD/U2lpbm+lH1jVWPcCmB7RWhGrUXOnjmotPE9gO4KdXAT/fAvjTmN2GZ/xM4gJrs4IWCRBaN0nctMwzsxcx7AB+ehXw8y2A36Kp5d49blkH1ilQsSXIVtDLAgsDT+X+O4CfXgX8fAvgXzJqogLal0VP97pSuUeg4uoyTCXFM3gshh3AT68CfrkF8JfEtrz6oKzbIZxYoEhcqL9LnmacPq4b+DSB7QB+ehXwyy2APyRtIw8XWJ+eiE1tYNUUFpONYWSL5VQOtgP46VXAL7cA/rgGwTxmechq2UtJPx1Vlt9w6GTch9Z6pkUZww7gp2cBP9/NX4sQTyKFiLSGEnODKoIwMnpNYGRxHOpcxg16YY/u3kWmeLfuJonlnAZYb7wu9UYoeXTIhEkmWaFyaGoxbkANe3RjquB3yv1/+NU/+Zv//RP/8A/lp7/9h/Lb/zh++vUsv/lp/PCrf/Ger0/9+NPf/vEL/Lvflvqb0X+9/or5d/LP3v/1P/m5V7T1k/5LP+W9n/Bf+On+0H/86csL/Hd/4Vv7J1FFvEb6Gfn92Y82/sxfi7/wY/2TL0Dp8z9/K78Zv+3l9//uX3wdDeGjI+afPPt3/dcYlifXv3jHX39V+nOv6sOX33l15N/l8DOFzzfz8vDbfnn0Lb88xW9bevFb/uYR87f98uRbfnlK37b00rf8zSPO3/bL02/55Wn8tqVn3/I3j+Tbzgfkm84HlL9p6ck3na2QfNv5gHzT+cACsN+y9L7pbIXk284H5JvOBzR929L7prMVkm87H0jfdD6g+ZuWXvqmsxVK33Y+kL7tfMC/9s9cqPlWXl34Jl7dD7/6HzDfn0XpP4PRf/hN+ekP/37M34+f/uE//PiP49cUKAD6//k/oPxryf86yL+KIUbM//cPv/r48NfP8tM//O6//O3vfvsH/4J/57/+/qfRVn/kK3P/ix//58/w31D+3//DGH/4t2P++Nsfv7ZX1n/8J+9d/9EPv/ry6K//f6R1B84jpgMA</AdaptiveCompressedXml>
</file>

<file path=customXml/item2.xml><?xml version="1.0" encoding="utf-8"?>
<AdaptiveCompressedXml>H4sIAAAAAAAEAO2d328kN3LH3wPkfxD0lDzULVmsIlkHeQ/Jnh8MHJLA9kOQN/4oZoXIu4Yk350R5H8PW7e32palWxrYHsx1c+2VrameaU5PzYcsfr9NXv3uzz/cXPxRb++u37/76tL+xlz+7vU//sPVd29V7y++qV9dqpjIVBIIqwMKGSFyChCDOE0o3pd8efFv6Qf96vLrb99c/OvPF9/dp3u9+Kc/vP+T3l5Q/OfL/ooXF1d3y2v+Xtv1u+v7fra7h0f747f64/vb++/W0Q/BHv4x3d7fffz14/H/0R9+aKBvQaNKg2ykAhWnkCsFkCg+BautaLv85Pn9Ff7wvqTVST48fl0v7n/+sb8Rf3nx6mmw6M3Nv9R6q3d3F7fv//TVJV1elPc3P/3Qr5t55vj/0Z9fW7p6tfx3dfZXz57+qtxe3+vtdXr6OnqjP+i7++/655Fq+rEfs7xrvHxy3NL8d3f36V3RX0Q+ifUm1/4G3/z7t9/8J/6y1UvzXnyZvzbl7rkTfIhdXPfGxRjxmQY+HLdc4It+4PX9z98/XOt+Gf/y6/K22D/bqKVZH07wTINfaNbHQL90Tz6BZ6711avHvPob2RaS7d8BS1CoeCAuDLmUAA2NMUS1aPKbZBsPZJs/bLa5fWaby8VZ6ulVvScgCQrJNQc2BKJcmjW0Tbb5gWwLh8022me21YLBN+09qfgIlDyD+N6xIqeI3jkTE22SbWEg2+Jhs433mW2pmJRJBHwMtg8sNXe2qYcUhQqmmhvpJtkWB7JNDpttfp/ZVgJiVh9AvfRsy+RBemXTe1Lm2v8NHuMm2SafzzY0h822sM9sYyJpRiOk4nu2qQZIvmYoBk0rhVHzNuM2awbSzR423eI+0y1yIZuJgDWXZQokg4TI4GrvY1Gc9XWjdLMD6YaHTTfZZ7qxVlerECQxudcJRiAHwv6jZ1q0BU3YZuRmcSDd3FHTzZl9ppv0L1KLmMCk3qOS8w2kcgQp1FjRlhrdNunmBtLtsDO8zu4z3ahJVckWav8DFHtnGsVU4BITxhZrxrpNug0ICsiHTbedCgriG7cSDCgnBVpyLobcIKhqL0ybcMrbpNuAooCHVRTcThWFLCGLqoBj53tlmgWiNQg+iKuiPtm4Ed0GJAU8rKTgdioppGRDSGSA+4cB1PqPlDJDL1GFjC/Bt22m3eyApoCH1RTcTjWFWH0qGAmaQQZCG5aJkN6jCvs+rKtVnw4jvlS6DYgKeFhRwe1UVOj9qNVmO90oL5Vp7nRrpgEzFuuxBPEbdaYDqoI7rKrgdqoqOGNa9Vghk+10a4FBjOudKQe0MarXpzX5F0o3HFAV3GFVBbdTVaFpcUWdg+is9HRLrnem1Sy6qYmpZN/ht026DagK7rCqgtupqlCw1NrIQkMJQDY2SCIWMHkRjKZmW7ZJtwFVwR1WVaCdqgpecs3JWQhCfezWXIFE6AHJGlGlnoDbaKY4oCq4w6oKtFNVIbOgcCMosozdeoZBcn7JuWZVmkhsZpt0G1AV3GFVBdqpquBNp1rNCJWjAcqdbiLqwbJJLmrqFeo2Vl4cUBXcYVUF2qmqQK7FmFyvDXQRsZw1kIwNEJLkB/d42+g+BRxQFdxhVQXaqaqgTWvVwiBEBBRZIDZroUNNgqecPW6jmeKAquAOqyrQTlUF5CxqGgKb2ivTmCqkGgMoYu5juMI+bDPNiwOqgjusqvC0S/l43N95urkYTCXjwUQjQKypp1uJwJw19mLB9rJ1m3QbUBXosKoC7VRVUBMQLccOttbTzfcf2S+IW3rTGsti6N0k3dyAqkCHVRVop6oC9uIzGa9QSQuQQdPTTWL/NTOXKlz9NpWpG1AV6LCqAu1UVWiszYZkeylaLBDpol/ZCrXa6CLSwr5t0m1AVaDDqgq8U1WByael/IRYCgJZEUhFPYhr2bfC1pZtFqNxA6oCHVZV4J2qCkKR2TULBltbzOMFsrY+lEMOlNBXtNtMhLgBVYEOqyrwTlUFdbSY3Cxg1dDHbnZZFSwZiNm0phwK2Y3GbgOqAh1WVeCdqgpsnJA1GdCpdqblBrH6AF5zjb5qNmWjdBtQFeiwqgLvVFUogUUaOvA5Si8VQoboWgLTOIpj5YbbGJDcgKpAh1UVeKeqgvVkkg0WUuhdKIWOuEyuQTPZGZtjLVG2SbcBVYEOqyrwTlUFT5iSyxEaKXW6FQsxaYKSWza9g805bDTNO6Aq8GFVBd6pqhB8NNFohZTNsipviJBdiaC1uWUJJPFtm8qUBlQFPqyqwDtVFdQsyzaIh6idacS9aMip9W5VE2pxTZxuM81LA6oCH1ZV4J2qCilWcVEbBEO9Mm3cE4+KQHBGOBZTcKt0G1AV+LCqgt+pqlCsCWIxgpgsH+4zRZsgi0nFEnLBtE26DagKfFhVwe9UVVBJ4oLrXajlsqwRYiD6rFADGVM9Sd7oxj8aUBX4sKqC36mqUFijlWqhtGX1SiTbE884SL1MwGRY/FO1+Eul24CqwIdVFfxOVYXQS0/jkaF4QqCoCEIJwYXaGhev6enqKF8q3QZUBT6sqvDU9fXxuL/3dEtB2HkFl1KGXiQUSEUEsNaSQ86xp9026TagKvBhVQW/V1WBM/Ua1AESLuvcp14qUM85aa4Vyay60a0xNKAq8GFVBb9TVaEg2/4ngPbiG4hcL0qpNtDGUQlzDi1sk24DqoI/rKrgd6oqlOQaSkEISz1KiQNIKhF8sxJLLDXKNhI9D6gK/rCqgt+pqtBMa16odrC1PnazZelMQ4Wa0UhOXGPdZvVKHlAV/GFVBb9TVcFppeY9g89t2WqVPYhJAqWnYUnBFCvbjN14QFXwh1UVwk5VhWCsQd8qWApmkegNRMcFYjKK5LPLZZtpXh5QFfxhVYWwU1XB2JSbYIPedRJQWyR6XhazFDZFQ3FktikVPt0T65lr9JBu4Tilwq3e9Df1R32TbvRdTbdff0i/963d6f1Xl9DPVn+6fXjjS549zCqYl5KyfHiVb+qz8fUR1ph+nT/zlM8fcP/QqpfO94uvSXz+e7Gc6cVXWnL62cv0uS+wZxmWaeyv/cI+ORf68X2P5bzhIC1XI0QQgmEgDqF3Q82AUlmWG61R8zaFnXyeDf44s1aTDY9nmmw4EzYUSs2iqxAwP4xTM4irEYx1Epw20Y1W6owDbDiOgDLZ8HimyYYzYYNrruQSHZS6TAjXGEFsrkDCmDMWZNnGOxIG2HAcLX+y4fFMkw1nwgaUkh0tq5DKsqB8JAVJ7EGZDVL/x8k2rlk/wIbj2MomGx7PNNlwJmzwlhNFh5DaYnGmliBncqAq5FFi8LJNTcEDbDiOw3my4fFMkw1nwoZEiUtdbMGplxMUQoRoOEP01WorBsVsdLfN59lgJxsmG1ahyYaTzjckIltCWYqIZfXSaJZ7VRBcsVUDiv/FXTpfSsS0AyLmcQxoEw6PZ5pwOBM4oISQ8rKETy0CZNX1MUPpRYVNHHUxDOZtFm63OACH49gFJxwezzThcC5wyBSStgosyQM5JZC2zDiI06TSEpttbju0bgAOxzF3Tjg8nmnC4UzgUEsha2uAkksCkioQtSB4FGOSJNS40UbyA3MO4ThW3AmHxzNNOJwJHMgtWyj28UKq4oBqe1gfg4FLqLGFGHLdxqdvB8SKMCckJxxWoQmHU8IhxxCxKIP6h70JUSG2PnLIKWVWzrWlbW5RtAMuhzBdDhMOq9CEwynhoFpL0GVztfLgcigCEskt6wYu2zX3gYXf5q4KO2CPDNMeOeGwCk04nBIOnQHZUEMIkhuQzwZSwgze29I6NIKzG40cBu6rCPO+igmHVWjC4ZRwKMZFsamAS6XDATsmBIuBKOKa8zWS3UitGLghM8wbMiccVqEJh1PCgVMxYdn3z0mryxqDFhLZAoGNUWtUsW6zTg0OrOQQ50oOEw6r0ITDSd3T7L1vvoAUWvZfsRliowLWtNDQmUi4jUMSBxyScTokJxxWoQmHU8LBY+pVhLXQi4gMREkgulrB5kwlhEa80c4SOOCQjNMhOeGwCk04nFStkOB9jhEwsCzbziAIBwX0fdDgYmmFtplzwAGHZJwOyQmHVWjC4aQjh5ikhOKhybKvQfMVRFMBrUUzJ0356eZvXwoOAw7JOB2SEw6r0ITDSdWKwsi9kOjFhF3uyiwCqVcUIKYYZvJqaZs9dnDAIRmnQ3LCYRWacDipz6G0XPlhGSiDQNW0XlYkAhtytF4qct1mOQcccEjG6ZCccFiFJhxOCYfOBGHmCMkFBsrUBw29zgBljNUZKiZt45DEAYdknA7JCYdVaMLhlHAwSV2JaIFdJCDrLESVCjUZqo7ExrRRWTHgkIzTITnhsApNOJzUBIWRueQMbLH2sgIdpJwUekVRDYWQHdE2cBhwSMbpkJxwWIUmHE4Jh2yMc94oiDMeCEsfOTjHUJSUJPpoyjZwcAMOSZkOyQmHVWjC4aQjB2elpOYAwzIhybGB2NrAIZWC1ubm7TZwGHBIynRITjisQhMOp52Q9MopBRDf0rLltIXcbASTinDNpVbZxgTlBhySMh2SEw6r0ITDSU1QZtkJ3DI0s9xbwRhBjKY+fKBgMYhQ3WaBWTfgkJTpkJxwWIUmHE5qn1aTfbSdC2gWOGQHMQeG6lKxhaPfajt3N+CQlOmQnHBYhSYcTlpWqEfyCcFXr50QzkNyi5G6VkIhpaLb7HflBhySMh2SEw6r0ITDSUcOJbHzbMF6XJaJowxZmwGsnjmJwxC3WQnKDTgkZTokJxxWoQmHk44cAiZbSgYrmYGCWW6rSAQastXgnG1mo7JiwCEp0yE54bAKTTic1OfgrNPUCGLrtQVhHz5ICAHU5VCbC8amjSYkBxySMh2SEw6r0ITDKeEgLrv+NwCKp15WdC5kkxPYjNnyssZs2UjKHHBIynRITjisQhMOp4RDSqEIF4VqVIDE+8UricAFbS1FKrtt5hxowCFpzbRITjqsQpMOJ60rhGxZJh1C9bEPHVQht8CADZctdi1b3ea2TBqwSPbsn3SYdPg0NOlwUjoEZdu0gCuLgbpUA4kwQaDYyKdgfdnGQE0DHklrpkly0mEVmnQ46e0VvY5ongTYSFisDg4k5wauOo+tJrJxIzoMmCStmS7JSYdVaNLhlHRoUbTY5mBZbBrIC0KM1MBr5Bwzx5y3uTOTBlyS1kyb5KTDKjTpcEo6EHETW5c9dEWBaq8xIoqHYKMr4pwV2mjeYcAmac30SU46rEKTDicVNIPNpdgKzhcHZAKCuD52yK1mSi2ZutEa1DTgk7RmGiUnHVahSYfT2h00mz5uAIMpADVSELQIgcR6NVkkbmN3oAGjpDXTKTnpsApNOpySDoWNZIcdDJE8kJMMEoqAixVN84Zz3sYpSQNOSWumVXLSYRWadDgpHaSm5J2A5GVHXScFsrURqnKTZFjFhG3oMGCVtGZ6JScdVqFJh5N6JWtuxSgCBaJlZQe7bG8j/dc+qqCcQtzIDcUjXkk7vZKTDqvQpMMp6VDZphwDQaYOBgrOgLjaoBVXKJss1ck2dBjxStrplZx0WIUmHU5JhxhaScu+mZK5DyCiKZBsI0jNOMWmSClvQ4cRr6SdXslJh1Vo0uGklQVXbjE4kBYqkO9gyHZZ+UU0WuuwJovb0GHEK2mnV3LSYRWadDglHUzEakMTILMs/WJbXLySAi67VCtFimkbv8NQYfErBM2blPXm6avc65/vX/+v+b+ecMv/PYk+POX32q7fXS+v96H15nJNkYdP3DwDk5dzeOyb8MK34OrVk3Y9eftP3+izH/TVqx/7r48ZdPU23b15m979t969vr/9Sa9effLAx4Ou7958SKSv36V8o/XDsb98/ONTnsu8IR6/xOIxDr/A4Jf4u/r2Wibz0ue5+tTcM3n5wtf2I2y//hQTLOY5fv8qMg8l0+MrPEfLF4hyVa/vHj7Nr1+4aM++p97eZ9h36rf0QutiP/Vz/f55tA573p1DPrzYPHvezcNzbl6055167pwvHhKdd/P4nJsX8bxTz5/zxUMK5928eM7Ni+68U+88BmAvjg/PezzAZz0eiHTWqcdnPVpBPu/xAJ/1eCDyeafeWY9WkM97PMBnPR6I/rxT76xHK+jPusON4aw/W3/WwwH0593h+vPucO1ZTOtdvfobc5LP6h/PaB9XN+nu/lttt3r39vvrH/Q1GrRgBNB+b+W3Jv7W8W98sMKB/2uZT18f/fFl7t6+/9Ob9+/u+xm/6T9v77Qs0/F3r1u6udOrVy/G//IKf52X/+6t6v2T2fzlyatHlyddvXo49PX/A4aP5WKwYQEA</AdaptiveCompressedXml>
</file>

<file path=customXml/item3.xml><?xml version="1.0" encoding="utf-8"?>
<AdaptiveCompressedXml>H4sIAAAAAAAEAO2aS2/jRgyA7wX6HwTduZ4H57VQvCjSPQQo2mKTQ9HbPDiNUccOLLXb/PuOHcdJbKsJUGg3C8sH2xpyhhTxcSRSaj78czOv/qZVO1suzmr+jtUfpt9/11xeE3XVRTqrpcqGpxjBG9KAiZd/5AhYYI5rbQTJXFc/+xs6qzezsC4LVFXTrg9+pDxbzLqyeLsZLeMrul2uusvn0q2wiG/9qmt3hzv9X8vwxh+RhDaUBfjoFWDGCM5xAw4dMS20NUzVT+aXFX5aRv/MyHZ8lqru7rb4retqsi+MNJ//kNKK2rZaLT+f1VhXcTn/66aEiR3R/5PupryZrH+eGZ8ctd7E1ayj1czvL0NzuqFFd1mi75O/LTqbk6739NbeL9rOLyIdSJ7IisepnN/5L58ufuOHTq/d613mwZX2mIGtrJoV5xRKe+jfRm0d3qrozbq7q02kjzqxdmO74BEHe9zYCUqo9iJ+JLbN5BGj/4CLRMgGGQJXKAC9chBEChBDZqiDzkyzQeBij3CJHrjEycAV/ZwWya8+PoFMMMZkD2UP+hdpyotaAeBx4HVY2j4s91z5ynhmk7TgRgLjhgOSdmCdi2A4WkIbhXFyaDxlD57ytPHkI551oGS4TQbQuQSI3IPNThZQPePIFDlhhsYTe/DE08ZTjHjWwSfyNjOI3pQ7RyYkhFwu7rJsq05Hy3mwQ+OpevBUp42nHPGsuRchRhnKJd1TKWxULrtnCFCqGpRC6Vg+Q+N5TH/NpT5tPHHEs/aoGLMsQQ7lthNNxlJ3swhCeXLMqnIzOvjuaXrwNKeNpxrxrKN0ygVOEJXwgFrHso9mC5FZQylnTGGYyh1frtztyeD5tC3kmNP42r5QieL94fq0NDtSZN671dcm2rPNVdmyX2v7fxuzti/9Dmy5t93/0sJmw2yERKFUcJkEeKYNGIlGcGGFtMNs8vhyg8GNWbSnN2bRa2194S4yOYoSOWgM6y5yuV/yUXBgJhIqFdGGMHQW9fVBOBvTaE9vTKPX2vqyaSSNzp5FDeWqFAG5ExDQBNDWe258EiWZhk6jvn4NP81HfWMafXtp5GIIIgQJJBMHZMpCqeU1iOg5z4xrId3QadTXV+Kn81BzTKMXbL3xNOJW54CkITPrASMm8BQJUFjmPQqm+OANhr7+Fz+dh69jGr1g602lUTN5/jpXc+3b82u/+IPaafbzlprJk5Gd1qw93xr4uPBhTulB+VCwmzP3bfeJcsmb66vZDU0FEww4K0XXFTfvEd+jeScKMFK435vJvvZumfZ6+fl8uejKaV+U71VL8f7tta0HvfL7FR6icOz1tvXkg1fimslGdfovbw6Z3YknAAA=</AdaptiveCompressedXml>
</file>

<file path=customXml/item4.xml><?xml version="1.0" encoding="utf-8"?>
<AdaptiveCompressedXml>H4sIAAAAAAAEAHVTTY+bMBC9V+p/sHynGAfSsHJYrdIeIlVttcmh6s2xh8UqH5HtdJt/3zGlbEKIZIGY9+bNm2EsHv80NfkN1pmuXdPkA6OPxft3YlcBeLLVa8r4guWrxSrKUg5RuuAqknLJooznWpaalypbUfJVNrCmTyffkYhsm2NnPUUdQoQLSp+gNK3xWMP1UYxbCKTdNTqACB+l9W78HPnfMdzbKjnLmdYsYkv1EW3JPMoT9MZSnR4OUvFMA73IR4UvnZJXRYa40cSfj2h/SUk8BRXU9ZPWFpwjtntdU2xWdfWpwWmxGf4vOBeJiMPrqng8W10oazxYI6cyUEMDrd/hT5BaHpETmuZ0wgvuW+dlq+AGucDQscb+Nt+etz/4relg767MfytursCAEYPmsjSd8dfTwngJ8ow/7/tJJ3Mmgo1BcMbgHRsjgKOaTHxmtiJ+W6O3XYuvl01U0m0q2b6AK7w9gYgvAiPJuM2g/7mVhxp0UcraIfkWGHNq6fwzlLhM1d40UDDGkqg/e7Z6YAzPTxFPWWO6q7rXTdd67HaLT+tA/btSQ+W7+HDl4vt3LiTf3FMR99TiL3FX0zElBAAA</AdaptiveCompressedXml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<?xml version="1.0" encoding="utf-8"?>
<AdaptiveCompressedXml>H4sIAAAAAAAEAO1934+duZHde4D8D8K85Kl2WKwiWbWQZxGM/WAgyAa2gyzyVvy1I6xGY0jy7jqL/O8he0bXrW+arVFwv+triLDRI3WX7v368hyyqs4h+fIf/v371y/+tb199+qHN7/6Cv/OffUP3/zn//Ty99+19v7Fb+uvvvJFc/VWocfQgEtikJ4aiPcpZKrFs3714r/b9+1XX/2vH97+S3v7X969+PaH7//Y3ryz9+NVvxqv9+LFy3fzFX/d+qs3r+Z33z18d3z/bfvjD2/f//7jn/70w/HjP9rb9+8uf73E/4/x7YfHY1ZF4gyFXAY2l0BS94CUYs/jcXO1rx79+/EK/+2HYh+9yU/ff1VfvP/zH8evEb968fXxh6W9fv1fa33b3r178faHfxsflf/qRfnh9Z++Hx+be+If/Ev78zf48uv5n4/e/esn3/5lefvqfXv7yo4v016379ub978fo2HV/jhiHgblq0PcfPw3797bm9J+9pNHPxtPXMcv+O0//u63/+R//tDz8ZYv8+FR3j31Bj/97MWr8XCB2f38+R7C5uf7YsS9ev/nPzx81PjUQ8zH+OkFn3jAxWNcfjA+qsMn/sRn+/Lrv+DoGXSRpiAmCpyoAOfuQItzEFKnjgNsPrdz0EWfRpf/ItEV2T/xfA9hf2vo0pgS11ShaE3A3lUwLxGMYogJmzStp6DL/QVcT4zTA7joiwHX2/Z6/FL/2r611+1Ntbe/+QlsP/T+rr3/1Vcwlrf6p7cPv/iE1fwl0OECg+WnV/ltffLnH0egc24A6Pl/8umA9w9PtXq/n7FCnmbFfKflK01EP/kx/ZUp5LgIZWOI408jO/ERpA0KaRw5wfgbeuSzKUQLCvGm0AcKyabQ3VIoxJEqu5Ygdaww1iMB1ZlBJ+PgwmCTOyeDfkQhXlAobAp9oFDaFLpbCpGvISVHkMyNGlnRg3bpINpH8YyFOJ6+CoUFheKm0AcKxU2hu6VQjMF3jhVGzWPAhgE08WBULLFQ9mNZKmdT6Kn4yZ20KfSBQmFT6G4plHIyXyyCTxSAQ60gwSMgszVjjC3o2RRKCwrJptAHCvGm0N1SiNk1n2zkcMZTTZj93pAUQhRHVMxTjWdT6InP84FCuin0gUK0KXS3FEq5hx5NIWsaFBprERhmAipYBL2TWE5vJ+hKj3ObQx845DeH7pZDNRc2Kxk6Jw9cHYFgT9C9SawaWqLTiyFcitpfjqr9SRLhJtHdkshc016DA4+Nx0KEGXIeC9FcnTCGatGdXg7hEwr0jyT6csT7T5HIbQ7dLYeShN6RDFipAofeIAdFyN61XJsWpn46h1YWBdwehQ8c2uvQHXOIR+Xjc4WQYwJubpRGKTOUYNRSiK2k0wsiXHkUcJsUPnBoF0T3y6HoYqFBFPBBHXDOCUycQBmLkxhWav78gmhlUsDtUvjAod2Yu18OlYCl+pYBkTxwyR2sJAGkML7rq+boT+fQyqWA26bwgUNbH7pfDpkWcloz1JgF2HsC6zYqo1kMhRgHl+h0Dq1sCrh9Ch84tG0Kd8yhpF1UCYqUAGwycrnIGSgpMVvq6XyNFVc+BdxGhQ8c2m65++UQ+VzEOkL3rQA3kZHL9T73paUco5Cdb/XBlVEBt1PhA4e2afuOOVSlhioBxGTUQ84zjKUpgxpjxaot4Om773DlVPDbqfCBQ3vv0P1yqKIIYzPoObbBoZRBqlPQGnyqPifnT9eH/HJ/9DYqfODQ3sJ6vxyyIpKCS+BjzcBzG5FIY9AYQuitRJ9P3zzkVz4Fv30KF411GxXul0S+kmXyAmjRgENIIOgRXBWrsam4IqeTaGVU8NuocCHRdircL4mi97l3i8AZFbjVArnRyOawBMtWtLTTO3N+5VTw26lwIdG2KtwviQir5WIVArqxElVsIJkEqEUv2GKrIZ9OopVVwW+rwoVE26twvyQysvEZIkINaZDIz0WoxARBPTcXazI73avgV14Fv70KFxJts8L9kkhTL0EjQ5s+BZZAoEoefIgxuxaDxPNropVZwW+zwoVE261wvyTyFnJu1QFz7sBJx0rE1QOWnqZlji2fXxOt3Ap+uxUuJNp2hTsmUcvRl67QvR8kqs3AigVwvVMPY40SPb8mWtkV/LYrXEi0/Qp3TCLjUtPUWmOUeUBJmEcsBLDQ0XvM/gbeU7/yK9D2K1xItA0L90siCan6zgispQH7wSRJ9nBcIwXkmhlPN87RyrBA27BwIdF2LNwviRBz61kLhDJ3QaSSIddYoAz2ZGTEGtzpJFo5Fmg7Fi47Wrdj4X5JFHrl1oMDUptiq/aRzvkK3Huttbeo528Lp+XtD9uxcCHRdizcMYkcKY0FCNrgEnAdOZ1Ux+BNObEnqSWcTqKVY4G2Y+FCou1YuF8S1dZnWeRgFEajJsqNQMkaWKlkDi0kdz6JVo4F2o6FC4m2Y+GOSYReevKjHCJ240slkNAL1MK5OhLvzxdbaeVYoO1YuJBoOxbul0SCKj7HCqUEBhaZKxFm0BSrz15Dbel0Eq0cC7QdCxcSbcfC/ZKIa8iJiwL75ubFpQHEB4PiMmFlDO4GjYWVY4G2Y+FCou1YuF8SWRSppDpWovGF62xxR07Q2FJiZ4VukM6tHAu0HQsXEm3Hwv2SyAtjROygbASsfqRzjhBciuKt4zyq5HQSrRwLvB0LFxJtx8L9kkgi16zoIAcnwKV4ULUGvVvrTRUzn370Ka8cC7wdCxcSbcfC/ZIo9tZLIA9FmgFHh6CxCVh22mQsUbmdfk4JrxwLvB0Ll/ODt2PhfkmUXKq5eATfWwNu2cCwM6SCNVF1nM6viXjlWODtWLiQaDsW7pdEtZbEWQoIe57duQYW0YNQj80ZksfTXdy8cizwdixcSLQdC/dLIt8sSvQNssMELClBFk4QTUVQued0fk20cizwdixcSLQdC3dMIvVBa6zgSEdNJC6AciFwxUchZU7nb4XglWOBt2PhQqLtWLhfEnWXrbIESDEF4BjKPKgEwamrFI2zyuk7W3nlWODtWLiQaDsW7pdEErQnbAQUSxw1kRFIDAgx5NjHuhS6O92xwCvHAm/HwoVE27FwvyQqHELzLkGreaxEiAFMcgbpWEKPg0vpdLGVV44F3o6FC4m2Y+F+SUTZunfOwDI54O4HiahHwNaTkBN2/fSzuHnlWAjbsXAh0XYs3C+JfDVxnitkChk4zO7cPBCVnKF3kWNNp5MorBwLYTsWLiTajoX7JVE3H1HIgytcgN34ouwzVCeUAnPt7vQTUMPKsRC2Y+FyW+t2LNwviXJsRvN2ryBRgXM00NQq1FQiu9Rrz6fvJworx0LYjoULibZj4X5JRIKO1RFk7aMmKi2CceHxRZox9RbOPwE1rBwLYTsWLiTajoX7JZHa7Cy0MjsJfV4XHkBDrSAlKTWPjOV0A2pYORbCdixcSLQdC/dLopKN89xKlFLz80D7ClbpYaOrJddInZ1+Y2tYORbCdixcSLQdC/dLoig5JG0OqiMD5jZWoj7TucGgTi4VTKfbfsLKsRC2Y+FCou1YuF8SuRZaDtFB0pgHiayAWRdArGSBK7l4uu0nrBwLYTsWLiTajoX7JVE0l6hNn0JSHElcRVAVD0ocqFbMLpyfzq0cC2E7Fi4k2o6F+yWRSqlTWAXRUQ6xZwULgcdKpD1WCpH1dO9cWDkW4nYsXEi0HQv3S6JQuThUBYo00jmN8+Lj4iFm3xuH6PF8sTWuHAtxOxYuJNqOhfslUYyqzUoAfRBbNfVBot4giB9ZnWRrcnpjIa4cC3E7Fj6QKGzHwv2SqHUsjWMH9MrTscBglhr0Ghs6HTVSPb0miivHQtyOhQuJtmPhfkmERVBCIqi5ltlYcGB9LEfOAgakZKSni61x5ViI27FwIdF2LNwviQSduY4C4tz0zvmRzmWZzTrSFFxGa6cfVBJXjoW4HQsXEm3Hwv2SyMWkXgNCJ+cHieaB9jFEKN286z7nZOevRCvHQtyOhQuJtmPhfknEmR35aMDzQhX2uYFiDRCrJ+U2iiQ5/dy5uHIsxO1YuJBoOxbul0TeoUXGURONBWgwiQ1ycwQFJbeITbqcfmRWXDkW4nYsXEi0HQv3S6KQRxkktUIKEudNXwainueB9g21i7d6+s7WuHIsxO1YuJBoOxbul0SxthxzCIAFyzx3LoE5rCARq1jsweLpm/LiyrGQtmPhQqLtWLhfEpEfC08pCChurETSEmhLGSSTWJMSsJ0utqaVYyFtx8KFRNuxcL8kCjZWIp885HnnMTepkOe5c43US/ElY8TTSbRyLKTtWPhAorgdC/dLorEOmXOC0/Hjgb2vYyWyQSLP80R7xJbPX4lWjoW0HQsXEm3Hwv2SaNAk5cQMOoofYOoJZLpQY0nSJKj2cPp+orRyLKTtWLiQaDsW7pdEGTm5iCOTwzCPEeYISiJQQ+pJios9n9PiRvwLi5Yr0Wc4Fl5bbq+PL/K+/fv7b/7D/d8xMPNPh58+/JNft/7qzav5ej89/WD3R2x78WrONU+Qbj3WvwwxC7S8/PrwXIdf//iL/uI7dJStkQDPozqZU5rnRSco5jxFpyW48wd6OVt+hqq+B/oTm5tKiLk1gZhqA87Eo0CjAlw7lmiOKp+TWz4e6JUHKX2G8rsH+hNT95y4lRskZ3PvQIxgHiMUyd44ahv8Pn2gVz6Z9Bnq5B7oT9wh2KIW8R6w+8HjkgtkVwNkpZR8T4nMnT7QKy9H+gwFbQ/0p0w7VN1sqwUKODMyB2Yy7/5G16rOu+7OZ/TKbyCfofLsgf7ULn4kNHUQHY/SNY9kzFJkcM4XJbZZu54+0CtNXD5DidgD/YmtSZxDaWEk3K7w+NIz5DG8EEukHBNpx3b6QK90W/mMbvke6E8cPd1K9dkqBN/GQBvZlEUajN911F1IFPEcv+XjgcaVuCif0dLdI/2JtFudlzE/Q+066quoAtkoQPKx5+a8i3Z+IY0rBUw+o++4R/oT9k/0aUzQY5U2rsASM2hMCDkout57Rr7BSK+aY7KbY1cbaZGeqdQGuWEe+Zh2mGfEjIH3WZCD+JMuU/topFfdMdndsauNNHqXiVqFQknm3ZPziO6i44tKTyWPUuucveIfjfSqPSa7PXa9Pmgw36squEAETJrnYexjCg/Yu6sJezu/xsJVf0x2f+x6s3c06ymOObugAnP1INYraI/mZCRorp+z6/ajkV41yGQ3yK6XkakQljiqLFY/O6ECmpEgMnpx4gerz7FBfzTSqw6Z7g7Z9aosU8eT02TNAbsUp1yZB7F9DIxZCt0g9161yHS3yK420qUjqs2tdTTPTGjMkJ3XeRu4c02SMp9j4/lopFc9Mt09suvJG9NSkhWhaZ9XEYwEPOs8O7Ba6CmLc3TOTrCPvCarHpnuHtnVRjrMJpg2hCzzNsvKCiKD3cGrL15ZUc/PyPyqR6a7R3Y9W1EKo84qFXIbczbX0EDGyg01Jd8aFtf9DTi96pHp7pFdz4WQY2/N+R+VSs4zGUtj2daHs/t1zOn9nPNePxrpVY9Md4/selqWz9518TA7n4PTGUFrzWDBmaTohMr5WpZf9ch098iuV2WFErLUBt26AZNPYKX0kXuPqlpan5P4+SO96pHp7pFd0RWaFFuPUNpgMgsXyKOEBvJGPidN0Z+vcPhVj0x3j+x63iKKpcWHu95KBC4kYOId1Dgv9h0UJzpng+ZHI73qkaHbTbLrLdSaEs5ErIkMUhsnUDIPPrBFYc6m59wy+9FQr5pk6HaX7Hq6Zei9aq9AZR7q5searSPvBozoSdWR1/M9wH7VJUO322TXS8pEo4kWGJ9qB46SQFg6zJP7UnEWzZ8vctCqTYZu98muNtQuqedmAsmwz45oAHXFg7NEvRI30fP36tCqT4ZuN8quNtRUJVkPBRqNUR6DPobatEKtqKKjyPZ6vvGEVo0ydLtTdj2dI7ri2GXwaXa/Qysg1hgSlkSVQlV/vqJFq04Zut0qu56/nyJ27gaY05jAW88gNXfIvjVuYwEPN9g+TatWGbrdK7ti/5tm9RwAqzAw+pmW4dzUMY0JNBZwPl/poFWvDN1ull0vA3etBcIIzaGMunp80SgNmEPhHI2zv8FavWqWodvdsitm4LkitjaXaQIuXiBzTdBbK5h8J77FsQjLbhnubtn1jEZFyGVSSJkdcCoBxqTdQVunWrkkTjcotpbdMtzdsuupHb32Po2DOXGZV83j3LlTQb0r2FKjetIt2R8N9bJbhrtbdj3zt46iGpWgRHVTrNaRgTsPo5zW2pKrUc+fwHnZLcPdLbue+zv0koqMsbWZjFFxIF15JOSk2Mf4VzrfgcLLbhnubtkVN+/EEjEYGEccazWOujq4OZUn60aN7XiA3BlDveyW4e6WXW2ozYJ3MXsoIccxgTeD7Meqjd7VRmNyD/Wc674+Gupltwx3t+x6Q82zjM4CFF0FzhZhjD6PYita6LFmTzcY6mW3DHe37HpDXbGMNbmAeQ2zhdJBkihY6oW6aa3u/G4ZL7tluLtlVxzqHn1zDpqjMYG35iFjGUPdJDfL5kq4AauX3TLc3bLriZhjpa4hZbA6ZnGWKqPYQgMU7OIGDMb0fv5QL7tlfnfLridiCqm0WCHr1KsrMmj1Bj3xqMM0xXCDFgovu2V+d8uuV1eTce/eAbbZGC3OgxQaaVkWL5hbbPUGdfWyW+Z3t+x6EzhFn2LrMIbUA/cy1mqJfRZb6GiwuvD5jtGw7Jb53S27XgtljGY2DtD8vAFY/OyBk0KeO/ayujbq7vOHetkt87tbdr2hjtW5MAhdPBtw6gTmRkJOdazUWGIpNyi2wrJb5ne37HpyhxhG7fNIjDHALDNBEx+AUvFq1mPE84utsOyW+d0tu9pQB6ehsc9Q53W5HEuGXPtYq6lIauS6pfN74GHZLfO7W3Y9bxn1XOZ2Dm8xAxOOoSb0c7MHxZJMYzi/rg7Lbpnf3bLrecu8cYuFoGF72IgZQBzrGOoaHNfeykm3Vn001Mtumd/dsivuxHRBSzDors17dyKCNRtldhRpFaureP6e27DsltHull1ve97IvUpwMs/FaLOFYqDOMoSUejKRlG9wzntYdstod8uuOIGnoNIalDj3bNWCY63ODuL4GrqhFH+DFsqyW0a7W3a9tGxkY65nAkw6Lf8lgnIjmC4ko0i5+vOLrbjsltHull2vB/7AXKrgHs6m82Oos7QOtfbcZWTAbOenZXHZLaPdLbteWuZdIUlu1NXYpmPUg6TpTyi+E5myhvMPp4vLbhntbtkVHaPiiCuBZkrAwSXIpgLFlVCTNKJ+vjk4LrtltLtl19OrmWnk3QojISvzIlsHEn0GF3vJTYNaPf+497jsltHull1tqEc5nXKcJwb3PiqulgQGqW38aR56gyz9BnV1XHbLaHfLrrdWa3Tmk8KPd1SXyCMDzwhJW9fuuOgNXChx2S2j3S27Xl09t9aqIHiXcA51GRn4yNJKq05cVIfhBqxedst4d8uut1bXhi3EBKnNy/Lmdkzx5IF61YGB0ko5v4USl90y3t2y6w11jEnLGGDzbaRlsQdQ5QQiVNIY80H4G7B62S3j3S273lrNLiYZAyxeRzKmNYGhdRhFVhpJmTHZ+axOy24Z727Z9VworcRM1qD4OG8ktzB3YhoYofMkAfEGG3nSslvGu1t2vWKrs6udcUpZIy1TVLAyzyVE0+Cdy5bPtxGmZbeMd7fset2yNs8tY4ZYi44BnucncMxgoqMMa+T9DZSttOyW8e6WXW2oy5igc6gO0Omoqx0FyGks3ZycjIWbO/qTvGX+0XGyy5H+jGZZeftqDM4rO75Qe92+Hx/679v7jwfw5x/8qzfv3tub0p4auw8/G89cx6/47T/+7rf/9MRjz8dbvsyHR3n31Bv89LMHWGFg9wS0HuJ+BqInaPLjc/z0ip96szF10y99ryfS5+ff6/KT4+98+cEYl8PwPjGQv1SmlZxSzgoRbcq0nUBaLRA4eCGpNZ51NvIjMK+nrc9oB24wH57jywOzovQUlKFZraNgbm3kW6N+RlSqvVqRcpKT6BGYlzIGf0bDc4P58BxfHphL9NlzqCOFnEfsFW6gFD2kUUHE5kPgs27xfATmpVATPqOlu8F8eI4vD8ycY6CRU0CZ9m2eiqPISJytjRrYilWNJynMj8C8lKLCZzStN5gPz/HlgTkq+yyGgK2kUQDOvvw8x1obcVYfbWTOp4N5KbaFz2jLbzAfnuPLA3NC9J59hZFTTJeA42n4KpCq05C67ymeJDI9AvNSTgyfITxsMB+e48sDc6bEQnnMzM46cI8JjLNA0NyqL5n7DVpzS8E0fIa0ssF8eI4vD8zzXiMpY2buJA8GXALFUqBIxjIm5p5vkDPjUhMOn6EebTQfnuPLQ7N0jS55AZLpcKBaQQaKIfQWMzdfEM9PmnEpe4fPEMg2mg/P8eWhOXlMPWIY03KPwOIiZB8RkgTTZGruLGX/MZqXImDYIuAxbqN5jWabQl8rAsVLmYr2PDG8BvCOmKIJV3fSpfWP0bxUAcNWAY9xG81rNNfoSnMs4KIi8JipQaQpDBBXwSQtpPMlbVzKgGHLgMe4jeY1mkdajI16hUQ6jWUxQC5cILhCSXL04Sxj2WM0L3XAuHXAY9xG8xrN0UbNJ52gxSmdECFoLwalJpOcpUs636GBSyEwbiHwGLfR/EwV2C1LsQ5NJprnGSe5Jw+VKpdS2cxO2mH5GM1LJTBuJfAYt9G8RnMIURr6DkY25+ZGMO9rhZRzzCEScT1fPMGlFBi3FHiM22heo5nVVw2cAGMzYNGBZlUGbYgcRDWV8+1zuNQC49YCj3Ebzc9UgSkUR+hAxOnsaeB0GwkIhagZneOzzkh8vOdkqQXGrQUe4zaa12i2Zq25ef5MFA/caoVcpEPsc1t7wuD4fGXbL7XAuLXAY9xG8xrNXXuY/wPn590CofTpbRbI1LhEL+QpnY/mpRYYtxZ4jNtoXqO5EYaSSwbizvOWIx1V4DxEat5bxhRRy0mHeT5G81ILjFsLPMZtNK/RnAJldd5BGjMxsMsCOr/kWAV96s5ukWkstcC4tcBj3EbzGs0+SKfuCSK1UQWSH5lGDaMKFO+QipXxl/PRvNQC09YCj3EbzWs0c2ihko3UQmze5jL9zXV691lLk2Cx4A3y5qUWmLYWeIzbaH4m08jWY/YJYppaIBuDxDam6iKUC7nk3A3QvNQC09YCj3Ebzc/MzVS6CpeRLfvpoSsOzLVp28il9Ro4yw2qwKUWmLYWeIzbaF6juQnGkEuF4HwYVSAnGPgdc3OtYs5I3FknYT9G81ILTFsLPMZtND8zN1vjSqkBDVwD155AUyWgzhRKEE3+/L0ntNQC09YCj3Ebzc/MzZbJ9XniXCE/XUcOFFuDGPvcFCg8Zujz0bzUAtPWAo9xG81rNMekzUedV+e0CJwbQ/bzMG/nozPuGM+6Cu0xmpdaYNpa4DFuo/mZuRmd67njyC9soNnHChJNQLP5JLGnVs/fs01LLTBtLfAYt9G8RrNUU+lOoPBImTnpyDSKKsQ+fuAFWzzr9vDHaF5qgWlrgce4jeY1mt28SLl7htD9mJtjbJCTdehamFsO1fvzz+2ipRYoWws8xm00r9E8r66q83TbkGmgOSSBXKuDFij75qj3G7iOaKkFytYCj3EbzWs0m2AvfeTNqbgA3PwoAFUNklAqiZPndr5Pg5ZaoGwt8Bi30bxGM4YoIWGEaGYwPsNRBc4/ifhuWnPSeL6yTUstULYWeIzbaH4mb3YumittlH2EY25uCcSnAMGJwx6y434D9WSpBcrWAo9xG81rNPc6cmVLDcKo+eYl3hFMuIEPRTJZ5XYDRygvtUDZWuAxbqN5jebmfFZMBA1RRxVYCaT4AHnq2/NOH3R8PpqXWqBsLfAYt9G8RnNqtTBnB7EED6xjgrZkBFaFvFEhPev65sdoXmqBsrXAY9xG83N5c1GTeVTXnKCZ/KgCcV5YzYQpO9LUz68CeakFytYCj3EbzWs011h0FHoFek7TESoJtMR5nsaYm9k1Svl8RygvtUDZWuAxbqN5jWZy3nUOI7+gWQVmx6MK7AIhMNaUU/PHX/UMNC+1QN1a4DFuo/mZuZkyt54jcJtaoNSB5ocWR7VOPeRMN7gpgpdaoG4t8Bi30fxMFRiDQ1MPqtN1ZPO2eBo5R22+dikDTjc4W5+XWqBuLfAYt9G8RrPFUB1FApe9H5mGNBCpDmLoIwFBLHiDqy95qQXq1gKPcRvNazS7qpHySJS7Cw64tz6qQHRgnfNIoGOOfIP74pdaoG4t8Bi30fzc3JxbrFbHtJzH3JxaBWmWoXZioqhVbrAvMCy1QN1a4DFuo3mN5hhL78UKEM+5uVQF9aMKzOg8janRYzj//Oaw1AJ1a4HHuI3mZ9DsOURnCBS9AD8c2pUHrtWKRqFgEc8/Wz8stUDdWuAxbqN5jWYhjxQmkD2NdGMAG0xHGt0cxmnUCEJ6PpqXWqBuLfAYt9G8RrMfhV/S0iDVlOfZ+hGyhvGnEItkrqnKDebmpRaoWws8xm00P5NpuO4SaoPg51lHqXawFh30FsbQi8yNKOejeaUFjg96o/kQt9H8zNzsceTJFEDdPI28JQ+iowpM2geoMVDM55/fHFZaoHdbCzzGbTSv0dxKCNmzAKba5j3bA81WM8SmZOpLaOEGaF5pgd5tLfAYt9G8RjP2wGjcx2Sc3ew3K2jpBhGx9eJUYuzno3mlBXq3tcBj3EbzM2gmR0Q5QFU3d1JNtz47gVpS6T6OlBrPd4SGlRbo3dYCj3EbzWs099I1h1ogSvPAjAmy1zK+UKTCpbQbnKoYV1qgd1sLPMZtND9TBWIo804IQMwjb049QG5FgVJmUcbS+PwOXVxpgd5tLfAYt9G8RvPIj4s1NmjJxtwcewPxxYNy87Em9KNGPB/NKy3Qu60FHuM2mtdoTjWHzA2hWdAP5zdnAyfMEqor2s/3acSVFujd1gKPcRvNazQXcjE7ruDR1XlfYARxRSDEklzx2iyf79aPKy3Qu60FHuM2mtdoDs374Kz9dDNx8x2yGzlH5xaUUyRuN6gCl1ogbi3wGLfRvEazKFaXvYGVjvPqeBx5s3VIKCSRzdwNztaPSy0QtxZ4jNtofibTKBiw5gLULAEXNdDo+QHSnhON/53fb45LLRC3FniM22heo5lozsIDvpQGkLnIADIZQ2RElDE1BzzfERqXWiBuLfAYt9G8RnM3JHHMMDA982YrYK0ZFM6d0c2GRzwfzUstELcWeIzbaF6jubaanK8InSKPudkZ5NYJeuGq5qi1ej6a01ILxK0FHuM2mtdo9jkm7qigWGjeTNwhW6+QOGarHFhu4G9OSy0QtxZ4jNtoXqNZk6q0WECkhLmdKoLlGgA7+SY1Yk83QPNSC8StBR7jNpqfyTRQ5+YTB5pGtjzQ3MBSL1CTJYkpcNbzzwhNSy0QtxZ4jNtofibTEKXYRn7RkuvAKRmIawpSWEx91pLP7zenpRaIX6gWKMcTpi5hf2sAo6RUKCUILtQxXY6aTOeNwSm6XgJ7n/xJhRn9BWDLtd9vde4Yt2fLNZgbV2+mCXyc54NnrpCTBEhhJLEti2N3kp7xCMzLpd9vce4Yt8G8BnP2Y/oTTFDH2g9cTcGsCNRgJfkWa7wBmJcrv9/a3DFug3kN5i6JzZECR27zyzzlMPEozcZ/anUqdj6YlyYgv6W5Y9wG8xrMjjUmJp5n2xvwPIpWS3RgOXPTQCHHk8zzj8C89AD5rcwd4zaY12D2bKmG5kfZl+ddlIVB0QUIllNIpcZ21q3Xj8C8tAD5Lcwd4zaYn5mZC7WafYNQ5jFaBQ2k1wHm8ac6cgwLeNLlfY/AvHQA+a3LHeM2mNdgRm+COXio4/MD9jzSDE8OmmkaCXS1etatDY/AvDQA+S3LHeM2mJ8pADP11GXecxY78GxkiJUKlH0svWTL7aRjhx6BGZcGIL9luWPcRvMazc2FmJwI9IwDzewyCHMBztasBK65nLSp6TGalwYg/4XKchvN/5+bmlzKvRDEPHIMLnkUg+QdhExJBYVCOb85h0sRkLYIeIzbaF6juQYJeR4+Sw0RmHCkzc0n4FqtVQv9FroJLlVA2irgMW6jeY1msla6jmk5BMcjv5jenyQIzvXStCbnjh/rGWheyoC0ZcBj3EbzGs1uZBou+wJk5kYVmAJYrwJeDM3nHCqe7zbCpQ5IWwc8xm00P4Nm4jBwKyBhbmqiQCAOK4QmJXKVHtIN5ualEEhbCDzGbTSv0WzSU3LcINfoB5qNB5rFQxSpjC3H0k7aBvIYzUslkLYSeIzbaF6jmSkmjhpgupinFZQglzZKwWhUiX3UftLB4I/RvJQCaUuBx7iN5jWaU/IxeW+ArArcegbttYGrLhNl9dpugOalFkhbCzzGbTQ/kze3adNQgcg8bwpu0wdaPOSYMRmHEvR8LdAvtUDaWuAxbqN5jebcam0tdEi9TQVwHnAYNUJ2KYfYWyxM56N5qQXS1gKPcRvNz1SBwaMPpYBZbHM/YAKpCece6mxOpUs9P9PwSy2QtxZ4jNtoXqPZ91AxWILOUaZTX0H6KArJNavNjQ/VnW9u9kstkLcWeIzbaF6juajEHDqBl9aB60CzueQhRe+zBglIN8g0llogby3wGLfRvEazWvdWfRpVoPqB5jKvVc0IwTXxjjT5ftKFOo/RvNQCeWuBx7iN5jWaO6HUWiNQMQM2tjE3jwm6K3MN826dfoNzNJZaIG8t8Bi30fxMphH6SCZaARxTMrBUB0Z+ZNBatDjfG/XztUC/1AJ5a4HHuI3mNZqrS1wMBZyWgWatCbRgAY+Ja+ec2i06dEstkLcWeIzbaF6j2VJ1mUmnR3/kzaF7UMk2r3LvFrqmFG+gniy1QN5a4DFuo3mN5pQKe8MAYjo3B1IF613AhyBJTc21GxzZtdQCeWuBx7iN5jWaXWURkwBqdXroNIFQEIi1BN9zLzWenzfTUgvkrQUe4zaa12iWRsllZ6MKbGlUgTSqwJYyuIbZKPnqb+DWp6UWGLYWeIzbaH5ubq6lMNu0GTEwNwZBKdApGbJ3yuX8fjMttcCwtcBj3EbzGs2tIBWxBhllZBo8/+RFIAWbrWZnIbbz0bzUAsPWAo9xG83PVIEirsUU5q3AMi87QxBtFVApRO+aUjrp6r7HaF5qgWFrgce4jeY1mkfdZ6mPlJm0GHDQDJJTBxebx4Q5hHyDnsZSCwxbCzzGbTQ/lzfn2lzoMKq+BtxHkiGdRxVoMZRuOVu+QRW41ALD1gKPcRvNazQbSnPTNOetTfVEw6gCXQc1k9RC8F5ugOalFhi2FniM22heozn40rBJAeUaYdqZwXDMzVPSNmP0Sc7XAmmpBYatBR7jNprXaNaBWi7Ywfve51mKY26OMYEJc8uNfPPnu/V5qQWGrQUe4zaa12jOxaUYEsJIOAJwI4RM6qB2donn0frp/OObeakFhq0FHuM2mp/JNCrl5tADEQ00oxUQpT61QBnQ7t1ucEYoL7XAuLXAY9xG8xrN2DKyFYSOkYDHNA3ZYQFrAUlHQs31/Bt8eKkFxq0FHuM2mtdoLoZF5+lzSdrDOXQjZWZyUIpaolx69ufv2ealFhi3FniM22heo7n7FCyXCNJjBRaOoJgEOufgLNaRQ99gbl5qgXFrgce4jeY1mmushbx50DiSZ46eQFI28C5bEo3Zy/k+DV5qgXFrgce4jeY1mj0HSiINQlABZkQwTwzag0/Wa5F+AzQvtcC4tcBj3EbzM2iWQMFXg2Z9uvWTg/xgC5XsYwo1sJzvCOWlFhi3FniM22h+pgrEpjY7GaXNEwiwZrCuNF1HrXVxI/Uo56N5qQXGrQUe4zaa12i2VCIRd6DiCnD385R9VdCGPmSMzcfzexphqQXGrQUe4zaa12juiuaIGiC5Pq/AjCBqAWLIpFp77OX8fYFhqQXGrQUe4zaa12h23SHzmJt96W2eQKAjb05tJB65h2DF9RtkGmGpBaatBR7jNprXaKYWRXoSaM1lYM4J1HJ+uAwz+Eil2Pn95rDUAtPWAo9xG83PZBqdGXuuEMUPNEdMkIujkXNIFa/jP3i+TyMstcC0tcBj3EbzGs1VXEJCB71PDx1GAbNawOXMppqQb9BvDkstMG0t8Bi30bxGc/JeQrMMyMbA2kemUXkkHj1VRTVndn6/OSy1wLS1wGPcRvMazSjVqJaRaajzA83BIKc+JuhgVrgYyQ32BYalFpi2FniM22heo9kIkyvRQZ7NORZvIGgKkVvX3gIVPN+tH5ZaYNpa4DFuo3mNZsISFDMCexQYqbKMTMNXIEdaUjX08QaZxlILTFsLPMZtND9TBbYasXSFMUf3AWlXQP0At5TUUST3HM/vN8elFpi2FniM22heo1lLQ3YlQZe5y1UxguZQYczJTsr4THM6v98cl1pg2lrgMW6j+ZkqMJrjFG2gmebcTBV05MuQfAkllZR64vPRvNQCZWuBx7iN5meqwFi5ZfTQJIzk2VKEXAuBGau1kTmncoO5eakFytYCj3EbzWs0c45SCAM4RQJOncFiH5DGpi4ICvMN0LzUAmVrgce4jeY1mkXH/FeLQuXIwIjzYBgT8JEykmBONziNPC61QNla4DFuo3mN5nmWhg8cIMcw0JymtZkkQ+mNBVNywc4/8TYutUDZWuAxbqP5mbxZ1RnHAK3SPI28dMiWCpCSuuJrzje4ZzsutUDZWuAxbqN5jWYt6nJPDiQNDDP2kWkQ25ilSxOxVIOc76GLSy1QthZ4jNtofgbNoiqGDJq6A66tQK7BwFmPyIZYw/k7qeJSC5StBR7jNprXaC5Jk/WOYDXXeVNEA8stQSvoQwk8wH5+ppGWWqBsLfAYt9G8RnNIxccyUuZcagfuZqBqFcxV30YRVkpy56N5qQXK1gKPcRvNazT70nv1OlKLMHsaSgWkuAZjzm41SbPkb4DmpRaoWws8xm00r9GcR5qRepBRABIBG0ew1guEHlzP2iLaDTKNpRaoWws8xm00r9EsZAO3NApAZx44ZQQNXKEmiqg55hTP72mkpRaoX6gWKPK3CbCXX/9x/PUvL/zyO3v37Xf25p/bu2+6vX7XXn796DuXqFfvvv3pDX7zxvLrVr95//ZPI/bn37/8k6ee6BeN9GqUf9kIL0Z3NbIfjao6Pdqrnx7SQYcf/zofP7qn5vrF6H78fqhPwei892M/laNX7/7nm8HP9s8/vH31f9r4/hzLWz4GyfF2m9PfL97y/QaM/B18zOMxbo2udB+/9k3R5VSeWqvO/P30hu8n6t0dDCtKEHfLcZ1veBezZVC+MZ7TjWfLlG78fnLj97slX+d89EShder73TRpeuDDX5+W7sa5G4Z7WV1vjK65ufbmv/aiBntZX717qHN+80vKiTFkN525x/vdcuaemcFNV4qH8uXWCe2t64bbvh/fHC9/9Snsp8Tu1hn0refMWy9Nt6zn023ngYd59a+OW/dXWQafWfCebEc+0Yp8+drevf9d62/bu+/+8Or79o133gGO//MfMPx9SH/vwt+RI8L0v19+fQy+vMq77374t29/ePN+vOFvx9e371qZPeZL33L58x9f4UM79Pfftfb+162/evPq0qKe//ij785/9PLrh9Bv/h82H09hdigDAA==</AdaptiveCompressedXml>
</file>

<file path=customXml/item7.xml><?xml version="1.0" encoding="utf-8"?>
<AdaptiveCompressedXml>H4sIAAAAAAAEAO2d3Y5lN5Kd7w34HQTdh5tBRjAiDE0bxtgXAxi2MTMGDN/xd1qwWt2Q5J/x05ss9Wik3drmMWCmZ9dhtZBdmbkqa1Umv0NyczHiq3/1P3//zRf/vX33/dd/+PYvvsR/4b78V7/95//sq7/5XWs/fPFX9S++ZIux1lRAS2hAKg6yWQbuMXD1xULnL7/49+n37S++9M6HL8cf/+KLr76fX+DftP71t1//ML70958+Oj7+XfvjH7774W9++dk/fXJ8+o/pux++/+ndn/T/cXz4kxtF41ypA1ISIKtluHENGmvnVgMR5S9/9ufHV/h3fyjpF3/Jnz7+df3ih7//43Adv/ziN9dPlvbNN/+61u/a999/8d0f/sdffElfflH+8M1/+/34Jrlf0f/X9ve/xa9+M//vF3/5b371b/+qfPf1D+27r9P1y7Rv2u/btz/8zfjep5r+ODTzH+2/vOim+2+//yF9W9qffeZnnxuO6/j3/eV/+Ou/+s/+z01Pe7df5h+sfP9rf8GfPvfF18NcDNH+3N8n2fz2fjF0X//w93/76TuNv2Zi2vjTF/wVgzc2fvrE+FZdvuO/8r396jf/OIz+D4MrVEsluQ4Wx7gaIylCauihdq2xqq8pti2Di9eDy7/p4BL8TAaXsaDX1EFiH6+jERVMqgfL49WVckiRbcvgiuvBFd5ycDHR5zK4xmiS7sMYUqUg0JgIIfF415eapGnSMTduGVyyHlz0roPrV/x9kj1tcPXQemrdQSIbr1zUx+BKDiG6klMsLqXQtwwuXQ8uftfBFT6TwUUsFAJmKDV4oD62F2rSQJ04c2Wsu1LaMrgwrEdXfMvR9Rmt6Fmrd9EckM803ngPqbNA9dRz5qbFxT2j64X9orzp6PpslvTeemk5h7GalwyUOUJ2qQInNUUOTR3vGV0vbBj1LUfXZ7SmF5aiPYyZMbcxurqO1y6qEYp41zq3XIz2jK4Xdoz2rqPrc1nUR+mZxDXovcfx2qVuvnYx0Fjs94COS9vzrAtf2DKie9fh9bks67FwJowGDRGBUi1gbUySXpjG+nJMmG3Pc3r3j6Mr3I2u93xQb87iy3PjWL7++O6n1wr3K9/KH2390xhtlDtRTAQaTYFK65AxV+hVeqLEITS/e7TR3Wh7zyf3hqYvv5g9a7S1HMdqbLysacMyFmZo43ehQ6FsqWXR0t3u0cZ3o+09H+Ub+Ti+hV9//5++Hf/S9nd/+O7r/9XGx3/47r+1z3MQzhWbZhTIvST49OJnhmHMt7WiNC8Y9jzZ+Nkg/DX9p0H4no/8Lajy5znaLMZGyRgkxzHaejCw4AlwbE1Rax+z7fblnNyNtvc8A5ijLX6eoy2gFWXu4F13QNgyJO0NfJKupUayuudM4GejTe9G23ueCczNg3+rCdY3133KAq75sadQl0EdJsASajRi7W7PA5KfDUK7G4TveXQwB+FnuqfIJbLGhDD2D5/2FGNh50OaEaEea3Gcctk92vD2cdx7niXM4Uaf53CLdeyXQhHwRTxQYYQcrIJGxlaLjxL25IV+Ptx+5RHmj8PtPQ8X5h5W3mqKTWOr6mpQSNHPh8Rj+6qxRGApVQx9RofbR+Gv/Dx/DNy+5xmEmnfv9SSlmkb180pBSfMkrBikqgmcxla7r15x/yi8O6vw73tW8bk+SgklU0SDoG3sK9jzWOkVBeZmTZy2XLc/SsG7wwr/pocVzvTlg/1nDbcoZhSVwIk2IAkZbIw34OQ4ahZqaf+r291phX/T04rx6vZywvJZw40c6rwVCM4XBnJdwbgJFKHKDUMeL3jbh9vduYR/z3OJuaR7r41FZjNLebze4djUUkgM1pHBx5SChBI0bT+hxbvzCv+e5xXjdeHP4rA/CR8+3sJYrUbKBI2rABFWyPOlryQJiDRe+tz+V727Ewv/nicWc7y9WSYgIoq0WCGIjZ0sR4QkrkAa+9ngyKfS9w/DuzML/7ZnFvKZHtNGnE9IsgOHdUy1hQSs8NjYpuJ9EHReth/T+tv78m97ZiHyeQ43DNpz5ASOs84LXfMaanIQ5qkgORaP2xNP/u7Mwr/pmcUYbvp5DreYyLKz8XImkYASd8idChRVFNe0Ud1+/u/vDifCex5OzOH2mT44kdhCKLFB9jmPLas1GDvYCslCClkxpr79RNbfnUKEtz2FUPd5DrdKcezGAwPn6sZwYwXrLoNolBpCSBS3n0L4u1OI8L6nEJ/pBR0RLC27BL74MdwcZkjROrChY+TWmPbcZf35cLs7hQhvegrBRvxWz0eKJ8aGDKFYAbLoITUh0Pm4GFE68f4dxN3hRHjPw4n5oveZZjrHxiHmYGlsUwnHcGM35tjMY7jRWNSJUeX9c+zdKUR4z1MImz+Uz3O4aXepsu8gpY05VsbWNWUWkESFNfbW2/YIsb87hAjveQhhyO+W6WQLNNZ2UIPOMwgyyLk40OqazxIFP+Cxyd0ZRHjbM4j4me5js+bacoiA2hMQJYXk0AEm5zRzd9Ftf2wSbsuqvu0ZBOtbveiZSPfiE4zl3Swz58bGwmIF0ZxriL75sCdvQutqJ+E9Tya8cy9vK35luvjRxt3ouvxdyORefn39vx7K8+eSvmnf1vTdv/35PzDc/wv/Qf9X9bfonBtD+x8/8JrLX1nH/ejyYuX/N3hMnPJc6XbBueYlSJUqFF+TG3t6JdneDuDuKSa95xnNAe8twBvf+uJdgbGeHzNepQCphDEBKsUWq6Zw3Wb/vwfv7nkuvedp1QHvHcBjddFKFUgyD+5S7WBVGXKxVlhrLH07eHePsOk9z+0OeO8AXqndAkcPddZ6o+QzKDNDw1gtjm2e93suUtG6BBK95wnmAe8dwAte8tjTOQgDPxirzjwmu3l0K9mphJCxbJ/x7o416D0PbQ947wCez80kTtLKvDrcygAPS4PWpcvc/GHZ82yd1hWw6D2Prw947wBeya5VpAZIbt5h5TyrvM56w5nCWG0G9HtO8umFYmD0nif5h7x3IK+HIIFCmJ2Fx5tOCRI2D73kbIh1luLbTt7dHSN6z/TCIe8tyHOxpR47BNdw7PLQINu8DhPHKtOCler2JMTphVpw9J5BjkPeO5AXsqTg3VheBq5j4sMOmcp80tKjJM3Z+T1d7OiF+nd00isX2SFv7fIh5KWgikZx9ikqs2t3BptFASO3sdT0ZB73tISnF0oB8omvXGSHvLXLh5CXpXBiI8gdPVDIY/ZDLNA8skUaFHbdTt5dfoVPfuUiO+StXT6EvBJK9K14QO8ZKFeCVEoFrNYk5hZS3z/n3QVY+ARYLrJD3trlQ8jzpVY3NnRQdLYtrF5B2QXAkJuOISAawnby7hIsfBIsF9khb+3yIeRF1pqtI7gY5xOW6iAzFyhNiBI6CrT9lsJteVA+EZaL7JC3dvkQ8lzMY0cXEcr4EcyTdITUS4cytn/dsHCg/avNuwwLnwzLRXbIW7t8CHkSCFt1HQL2AKTIkFsjyIUqhir1A8i7LQ7LJ8NykR3y1i4fQp6mLK1EASZRIGEGzd5DzzVpDankvP0877ZOLp8My0V2yFu7fAh5hrGi5bG87JbGPi9kSOYQfC1BGEMKm2q40gslg/lkWC6yQ97a5UPIY3ZaiQySqwhERQZ55iGoDxyUcy17Ol/QC9WT+WRYLrJD3trlQ8hrIZhIGqgVF4FqLKCoHThY9bHk2Df18KUXCknHk2G5yA55a5cPIQ/jWFF6ROjsPFAvGdT52enOY3WWI7W+nby7DEs8GZaL7JC3dvkQ8nqNqSEVSKwKFLQO8sQBhtJKcDXkTT116YU64vFkWC6yQ97a5UPI4xaaqatgbRbaDG3MeTVUYCpVUklRrn28N5B3l2GJJ8NykR3y1i4fQl4pGCo7BXQ9A7VcIXvJs8Mye80p6KZCy/RCdfl4MiwX2SFv7fIh5GHGsZUb+7xUnAFpVMhKBiH2UHzq1Pyeivr0QkX9eDIsF9khb+3yIeRV9oSfKh5p8ECOAlhgHqtNwq499t6230m/bS4QT4blIjvkrV0+hLwiWXyzClJnL6M43pjVAuZ6KrFR0byn5h+vGyrEE2G5yA54a5cPAa8Vnp3DCuTYGSg1DzlTB+UmWUNBpT0XY3ndUCGeBMtFdsBbu3wIeOolNIoMvdB8qvIpKs0eHCXDItY97znN43VDhXgCLBfZAW/t8iHgeWQJtRkYzct5bpaX9taAxzdHgo9RquwG7+4sT05+5SI74K1dPgQ8jp6yKIHHLjB+6yC5MeOlGLXV3NXqnqcrvG6oICe+cpEd8NYuHwJeY2taPUIV34B6ZdAYA1CtISMSlrqnvDSvGyrISa9cZAe8tcuHgBeKCy1ZgcJ9LDWRaEx2KBCleN/GHq/VPWfovG6oICe8cpEd8NYuHwKeq8W8VARxRYFsrDetuwyVWim+Ys6bikvzCw0V5IRXLrJD3trlQ8iLzXENxICBxiYvhTKbd1XoY/MXTSJx2z7l3TZUkBNeucgOeWuXDyEPUxYTLcCJxi7PfSKvj99VFyRXnh0rt5N3dxldTnjlIjvkrV0+hDx1wRK3Ag7nnIeFQYk7hEa1i+uGYU9gk19oqCAnvXKRHfLWLh9CHkbnNaBCLLkCUTBQZQGfU88RkQaA28m7i6/Iia9cZIe8tcuHkDeWl5ZSiuBsFh3DWkF7qZAp1BqKhH79wWwg7y6/Iie/cpEd8tYuH0KeJ9fMeoRO8zTPyAZ0RlCDiW851RL3z3l3ARY9AZaL7JC3dvkQ8jQ4G6tLgeJ6AmIhGOvMBGN7lzp3z0n27/PuEix6EiwX2SFv7fIh5EmQAVcJ4HBs9qh6gaymgIVzns27Ytx+Pei2oYKeCMtFdshbu3wIeSnUbhUjFJ5d0r14MBGEnrAaBxv07Sl9xC80VNCTYbnIDnlrlw8hT4WcigmIFBurzVwgS2QoliQqZnR9+z2F24YKejIsF9khb+3yIeS14FPi4iBajUDkK2QbIEa0selLiDVu3+fdNlTQk2G5yA55a5cPIQ8p+FLHdFfGwnIW2jQw5Tir/7VSKFDntJ28uwyLngzLRXbIW7t8CHlisx+6FwgpEVBrEZL1DN4ycdWOZNvrQNw2VNCTYbnIDnlrlw8hD4WYeyQoyB2omgczRGhNc2kkvW4qccsvNFTQk2G5yA55a5dPIU8Zk6QMVtpYbRIP8pgdKOZsPuP4wPaT9NuGCnoyLBfZIW/t8iHkWdAqERPErGPOi8mBuZnb9JqZtGaN29Njtw0V7GRYLrJD3trlQ8irNtaaGcck17ybJ+kFNGOGEhp1amP6k/3k3WVY7GRYLrJD3trlQ8jL3ptRHnNems82qRCoJgSZp+iUYkpt/6nCXYbFToblIjvkrV0+hLxaxs/ZQgIRtdk4D8HieNd1Nafa1OP+Jyx3GRY7GZaL7JC3dvkQ8mLPSrHOozyaDdLHjk+xCNTgW2zez6YKu8m7bahgJ8NykR3y1i6fQl4MPk3ovJYKlIqO1aaO1WZxrE6jph62kBfXDRXsRFgusgPe2uVDwPPW5mqzQUJkoOwa5NwReo0l9uJ9sT0FkOK6oYKdBMtFdsBbu3wIeMQRx6oSAXneSLemkLQqVKvjV6k5bWpYGdcNFewEWC6yA97a5UPAG3s4CT018JUbUBn7OxXu4IM28bXFtOlyXlw3VLCTX7nIDnhrlw8BT9SF7ooBxsKz7ti8j+76WG86S4NKQr/nhlBcN1SwE1+5yA54a5cPAW/86zRoQMgye3fNOiwpYQVRo2Tscg97ykvHdUMFdCe+cpEd8tYuH0Je4OxSawQplAiUewZ13UGJtfRaJVbavta8O8lDd+IrF9khb+3yIeSlKFipjNWlMs2CfxnMWMBy1VhqbXr9Hv2/J++2pQK6k1+5yA56a5cPQS+U7mqMBhSlAoWqoDHlMQdSdcVHX/ueW7HxhZ4K6E6A5SI76K1dPgQ9Tzk7DA64tQbkK4KSNnC5VJ+Sz4p7yh/FF5oqoDsJlovsoLd2+RT0MKWazcOY4BxQ9x5SEQeaUHOOYzG6qRZEfKGrArqTYbnIDnprlw9BL4x/HrdcgLXhjG0yWFSDUJgbadDs9jSMjS+0VUB3UiwX2UFv7fIh6Fnss3WCg+7a2Ov5hGCZOojHrpjF0f742G1fBXQnx3KRHfTWLh+CXtTxne9jmvvE349NY0uLUAKiJfFFw/azhdvGCuhOkuUiO+itXT4EPaTaQ5MMRRMDqZ/ZzZbHGxXnrQTPe+7Gxhc6K6A7WZaL7KC3dvkQ9Eoo2beO4IMXIKmzhV4pUIOw5N57TtuzLLetFRBPmOUiO+itXT4EPc6Fmrex1mQsQC7OWixkwFpD7k6M8n70btMseNIsF9lBb+3yIehZcWN/lxLU7PNsaxIhV+ehcaTiHQr37QvO2+YKiCfNcpEd9NYuH4Je7rOs7byY52a92xgZLAQCoZyLkA9Zts96t90VEE+a5SI76K1dPgQ9ITGlniH5SkC9ubHXowJeUmyVHHa3p+BtfKG9AuJJs1xkB721y4egp+JJY0NgK7N3LAdIlB241MdKtGcNef+C8zbNgifNcpEd9NYuH4Ke5GrUg0FqMz5dM0NyXCHjmHLEB8bE29G7TbPgSbNcZAe9tcuHoIc514KYoWoyICWB7NHB2OrFUrNjof3o3aZZ8KRZLrKD3trlQ9BTF43TYI19K0DJZhPLRFASJ6ox1Z72Lzhv0yx40iwX2UFv7fIh6GGy3Dl20JbbQE9t/I4RnNTqa83abE+96fhCjwXEk2a5yA56a5cPQS/nkEhEofg49nquyWyywMCMgcbQb5r3o3ebZvEnzXKRHfTWLh+CXrMwY5wJUqt+oGdjr0fNoJumNuZAtLSng2x8ocsC+pNmucgOemuXD0GvUAgSSgGVmIDE57HX8x3Mtd5aojD2gLvRu22zgP6kWS6yg97a5UPQQy2dHIV5kDdmvYQFTDVCSh01a8y17OmnJ+s+C+hPmOUiO+StXT6EPKKYm3GH7EWAfIhgsTTooeTmfM+66eKCrBstoD9ZlovskLd2+RTyQi7KQpDFV6DMATRXhRA6ldg5V95TClDWnRbQnyjLRXbIW7t8CHnNyLWQHUQL81BPHaRYE/hgVZgiods+592e6fmTZLnIDnlrlw8hr2afujqG6Oac58s80xs7PkxOWm7Yq2yf826P9PwJslxkh7y1y4eQlzNrChpmfHPs87hWyGVMgRTYnCQl77eTd3+id3IsF9khb+3yIeRJrylpqODybOyVMIJGn6FgjdV7S5r3FL+VF5ot+BNjucgOeWuXDyEvtvG/kBMkjwpUW4KMOUDwhWMVqZ32HOjJK80WwomxXGQHvbXLh6Dnk0O14MGZZiA31pxayzxbiNa1MEa3pwqgvNJsIZwYy0V20Fu7fAh6EhpJZoZg3gMhtYEeF0DvxTkp1sOe6+nySrOFcGIsF9lBb+3yIeippO5mWjOwpnmYXsEoFojeQkt97PX8not68kqzhXByLBfZQW/t8iHoxeaCm2X/bM51hB0hz1KcRXx05B2R24/ebZAlnCDLRXbQW7t8CHolutAqC3BGAkpj6ZlpTH0p+5Y9o0u8/QHnfbOFcJIsF9lBb+3yIeiZKFvuCWrPOhtbOkgFIwRXG7XAzvU9fU7klWYL4URZLrKD3trlQ9DzRVp3hSG1WYpMgoecawBPRaPValL2NNaTV5othJNlucgOemuXD0GPYyuhJ4Yus4m6dptN1BM0STgWoqnFTd295JVmC+GEWS6yg97a5UPQE0qVYqnAPDs55+7B2CpYFRPPPeGm2rfySrOFcNIsF9lBb+3yIeiVXGvKY5uHKhmIBSExZ3DYMIbYUuE97WTllWYLdNIsF9lBb+3yIehZn4WnxzIzo40FZ+M+Zr2qQMVF53Pqvmx/wnnfbIFOmuUiO+itXT4EvaDqRFOGihIGcLVALsGDr7VZ1cyMsh292zQLnTTLRXbQW7t8CnpmxfWoIKGMvZ4xgmrroCWZ61hLqduvyd43W6CTZrnIDnprlw9BLyL61jyDRuXZYmjMekEzSLOcXSkYbf+sd5tmoZNmucgOemuXD0GvJQnNhTDP0MeCkxAhVanQokqOudau228u3DdboJNmucgOemuXD0HPvFNWbBBdp7HgnFVwS1XwMSlR4NkGZTt6t2kWOmmWi+ygt3b5EPScNkrIHUpqdSw4xYNiHG+khKghlh5tO3q3aRY6aZaL7KC3dvkQ9MjXmjwl0D7rsXBIYC6NpafrzqmW6jc1UZdXmi3QSbNcZAe9tcuHoJdDyDmnAjh+jVkvEOisC1hdLIFCMSz7n3DeplnopFkusoPe2uVD0BNtOc27scJJgGJXyKFUKKg+15ais+31yO6bLfBJs1xkB721y4eg51uR7GOCmpv/sYl6Ls6NDV+N4kOivOkJp77QbIFPmOUiO+StXT6EvJAZXaMxy0nNQAUNrAwG5/3ZAR1r21R4Wl9otsAny3KRHfLWLh9CHqYcrFKBir4BCY3lZhoguugDVu9KC9vJuz3U4xNlucgOeWuXDyGvcY8xJAbyGWdi2kCzVKDmsFAMLdp28m7P9PgkWS6yQ97a5UPIU/M6/oUMXpPOGpwMqUSBXOddBs3o+nbybo/0+ARZLrJD3trlQ8hLqM7q7N9Ms81JdAEMWwOzSDnHNHZ6e9pZ6gvNFvjkWC6yQ97a5UPIw0SIpgJMaZI3G8mG5MG7xpWpRy3bn23eHujxibFcZIe8tcuHkCfk1UIM0Hsf+zzKCkboIWbm7mqOIe6pDKGvNFvgE2O5yA56a5cPQQ8FubFDcFIZSAd11lMGyymTqjrKe87S9ZVmC3xiLBfZQW/t8iHomc6nKcUgl9SAsGbITsLsLCslzObqdft6877ZQjwxlovsoLd2+RD0inZDLQKzOMvsq1dBa29QXKtETdNYjW5H7zbHEk+O5SI76K1dPgQ9jdjz+AUxmc0cSxh7PXbArsZWs6nQntq3+kqzhXiCLBfZQW/t8iHo5VKt1zTbx84HnOYN1Jcw3nUi2bmiQbejd5tkiSfJcpEd9NYuH4JerYVdpAbOdwXqOmY93weJHFr7dKBe9qN3G2WJJ8pykR301i4fgl7qMVOWBrVbAWodwbjEWZRltpnVVD5gr3ebZYkny3KRHfTWLh+CHgtriCGDZhqzHkaEROONNCnSmFpoexrr6SvNFuIJs1xkB721y4eg11RVpHigOEuRxTBmPcwELYVK4sK8xLcdvds0SzxplovsoLd2+RT0CtVQbVJHBsSdIYUUgVxR13msOtt29O6bLcSTZrnIDnprlw9Bz5uJi+rAV25AIRpYrmPWQ2nBe6ed9pQi01eaLcSTZrnIDnprlw9Bj6S2jDyAo9aBLCPorMziunknGl2kPQU49ZVmC3LSLBfZQW/t8iHoSQmJGSskTGPDV6NC8hogNleqBDRMe3pa6ivNFuSkWS6yg97a5UPQQ47FBmPAmCvQTJNpUIHkOroWMkbcj95tmkVOmuUiO+itXT4EPeo9FPIGyJwGei2BthCgdcs65r8SyvaLsvfNFuSkWS6yg97a5UPQE+8K1uyhkkuzz0mB1N3Y9YXmyawnp/v3erdpFjlplovsoLd2+RD0qlfKIQ7qShAg7xmsmwf2TbMy9qbbg2T3zRbkpFkusoPe2uVD0HPOXK/FzxLvGahTAkveQexRe8s+Wsrb0btNs8hJs1xkB721y4egl7tIFEaIkspYZkqazzodVEw++eirD3uaqOsrzRbkpFkusoPe2uVD0GuJvc9jwtMyH7P05kE1EuRPKTIrReL2AhH3zRbkpFkusoPe2uVD0POpVme9QO087+uhgDYO0EPqfR44ONmTZplX05fdFuQ90yxI19e7n2QHvbXLh6AnPjma8WmWONBz6CF/WnWm3DIWL7HtaaL+c/Ruz/X0PdMsB713QK9pVBHXIEhDIG5jrYmhQ3VMWRNaDXuO1H+O3u25nr5nmuWg9w7ojUVlqd4Emo8CpJwhy+DPdPxIGo2NYPHb0bs919P3TLMc9N4BvTKWm61jBP+p+PQs0KKOHPguoQkzSt5zrvdz9G7P9fQ90ywHvXdAL7BlVGUI4ycAVBJDcgGh+J5KcWPWsz339X6O3u25nr5nmuWg9w7opeTUoxeoZV5VJ4mg0Qmg15pK5d43VZ/+OXq353r6nmmWg947oFdc6YhjwVnH7g7Ik0BKCcGxRKTcc/uAJ5z3TRf0PeMsh713YC9H570b68zCfR7slQBamUFtTHyu89j4fQB7t/fU9T3zLIe9d2CvlTHN1RIBdbyhnN2Y90TAKframSuXPXcXfsHe7UV1fc9Ay2HvHdhj0RJCYJBY83zIyZBIZlHANAZAk1b6B8x7t4kWPYmWi+ywt3b5EPZSwZoSZbAqfbDHDpRng2eqHFyN2dz+MNl94wU7kZaL7LC3dvkQ9rKQQwpplkVSIC8KCRtCEAxu7AWD+D0lqH/B3m2mxU6m5SI77K1dPoQ9dbGg83OlSQgDwrHfcz5Dzey5ulJR2n72bkMtdkItF9lhb+3yIexRTfMBS4Oc4+xwGR2YjmlQTbyTmCnJnhuzv2DvNtViJ9VykR321i4fwl43T5xSAfZjyiNLDTRqg8KSOiZfDPcfrd83X7ATa7nIDntrlw9hD7WFKDFCC1UGe5bBOHgoSbi3zpH4A/Z7t7kWO7mWi+ywt3b5EPZ89il7qeCpVKD5iFM7jp1fdiFlLOxk/7x3337BTq7lIjvsrV0+hD1JhM1qAQxuFidLAmm8D4y1oK9NtNB+9m5zLXZyLRfZYW/t8iHsNZS5rYvAmjOQqwaK3s8OszkKh/HfB7B3m2uxk2u5yA57a5cPYa+MiS+lYtAjxrHf+9TnEglYJMXqWC3svzd734HBTq7lIjvsrV0+hL3gUKuqB5zNh8iUIOVZBj64ZImRxoZwP3t3uRbvTq7lIjvsrV0+hD1Kpbs02AteHJAM9jTlDgXzwI7mJz9gzXmXa/Hu5FoussPe2uVD2IslM0sU0FI6EMWx36udoA8KQ8uSQt+f57xtwuDdybVcZIe9tcuHsDe2dE5UBGRiR74jmB+/i2P1GQuhk7inHPUv2LvLtXh3ci0X2WFv7fIh7OWiqJkSOGsFyGWC3MiNTR+H4iMS2f47RLdtGLw7uZaL7LC3dvkQ9nqKUnINUGoWoFk9InnykLRZKWPPl7DvZ+8u1+LdybVcZIe9tcuHsBe49EK9QO+f+jDIwC7XeZXWM/dulGlPu8tfFIO/y7V4d3ItF9lhb+3yIez1UDRX61BzH+xVi2AhFAioDSsiStiUKaN1IwbvTqzlIjvorV0+BD0fay3BxmQXKgJpTGCaDEKVmEKWHoi3o3d/undSLRfZQW/t8iHoFVXntcwa1KED5VggK+Gs1ZmDRnOdNlVKonUjBu9OqOUiO+itXT4EvTbWlHneV7fEM0htszgnG2STTJwxoW560ELrRgweT6blIjvorV0+BD3lNH55hOyjA4qDuuQpgnYzE6u1fcCC8/ZoD0+k5SI76K1dPgS94kqJIQ7g4nzMImPqy9zH+tN6jOyIvNsUJ6N1IwaPJ9FykR301i4fgl7VWGy2P4kxKBBzhFTJQ+tFW2iaSTfdWKd1IwaPJ9BykR301i6fgh6OOU8qAlsxoDT2epbMwLjHNvZ/3XYVKKMXGjF4PIGWi+ywt3b5FPasFu/GitOnWRSXOoO2mmCsREOhbNZt/3OW20YMHk+g5SI77K1dPoS9WQLQrClUmr2/giYY73mo3SXXzVxqm0LU9EIjBo8n0HKRHfbWLh/CXqzOc00EoqWMeW/8Locx76UeeuvjfaubCnPSC40YPJ5Ey0V22Fu7fAh7KVDR5HAsMkOA8fs8T/kYSo2YexGP7gPYu4204Im0XGSHvbXLh7DXSqg1BQQrY+FJ84FnVnXAXHodi89muj/IeduIwePJtFxkh721y4ewhz7WMuY20DgLUleukKuvkBCLxowNm+5n7zbU4k+o5SI77K1dPoS9YJG1zZKArjFQLh6Scwatj+1eSD4T7j9Zv23E4P1JtVxkh721y4ewR4Kt+dZBAtlYc87mX3XmW9ALk4qztv9o/bYRg/cn1nKRHfbWLh/CXsqarWsB4bHpGz+FCOZLAnEFe5vXaWlTcUB6oRGD9yfXcpEd9tYuH8Iet0Y9egG2eYehxAJqDYGrOrZkrab9z1puGzF4f3ItF9lhb+3yIey5XoSIKshYYgJFn0ALMhRNjJxaKn5TcUB6oRGD9yfXcpEd9tYuH8KeZArktQLV7Ad7amBaA6jvWVrIscoHsHeba/En13KRHfbWLh/CXqHgySoBSk5AWTxorRWiG5tAjm3sB/fv924bMXh/ci0X2WFv7fIh7Fk2ldwSOJ7znhvzXupj5+cDew3M1Fvaz95trsWfXMtFdthbu3wIexF7ad06NPQ2Fp4xQiLL0AvGTi5goQ9Yc97mWvzJtVxkh721y4ewp00KZ4zQqNDMlJV5jyFCTyl2a9RxV/MveqURQzi5lovssLd2+RD2mtTmPSOI2djvlTT2ezzmvYzVtVxSjfkD5r3bXEs4uZaL7LC3dvkQ9tBR9RgIfCIHxL5BDtGBYROjwWW1/XnO+0YM4eRaLrLD3trlQ9irHLwrPoyVZp+N94zB2Dy4SqGGYlTcBzxruc21hJNrucgOe2uXD2GPHElWH8F3Qhg/8sGeiwRZhHro3ecPqNdy34ghnFzLRXbYW7t8CHteWyjz6eaY3yJQdwl0HrCH4rJ3KXfFTTUj+IVGDOHEWi6yg97a5UPQ657Z21hoYpI20IsVFF2HllrC5iISb9ru8QuNGMJJtVxkB721y4egN2sA2lhXjhXnTFKL85BLCxAwj89gKMHX7ejdHu6FE2q5yA56a5cPQY+bSM41j1kvZyDtHj7Vboljvssuae27Dhj4hUYM4WRaLrKD3trlQ9BrSUtE7lBJEQht7PWQyvhd8yIs2uqme7P8QiOGcCItF9lBb+3yIej5FJRDT1BLG+gVG3u9NmsEjgkwO5bkyqZes/xCIwY6iZaL7KC3dvkQ9HrNY4PHA72eBnqdZmXOzmPpmVKoFjq1TRWp+YVGDHQCLRfZQW/t8inoobJQYRB2A7jaCKyIQOx9YKjBctl0YZ1facRAJ9BykR321i6fwl6JsfrUwGnLQEYIuQU/UNTsG7sYwqZDdX6lEQOdQMtFdthbu3wIe+S79No9xFhmccCx+MyzG4PLpWkMHNF/AHu3F9bpBFoussPe2uVD2OuGXWLuEN28wJApgSkqtBiiatVcZdPlIX6lEQOdRMtFdthbu3wIe0xkWZmhUy+zWsu8wNArtKyUWuzqdxVq4VcaMdCJtFxkh721y6ew511xxY+tXpD5rIU95FmoxQXVnlt3sW0qSM2vNGKgk2m5yA57a5cPYU/FkgslgTcRIGoVjEqD1pJ6Spld3X/EcN+IgU6o5SI77K1dPoS9wiXVgAgNeRZJGju/9GP7y1pKi5SN9qeo7xsx0Em1XGSHvbXLp7DXS3VKCMlbBfJVIRVOIFJKrZoKfUCM+r4RA59Yy0V22Fu7fAh7yTp2qhlCTWGwZwnmuR6wZGct95plU9NLfqURA59cy0V22Fu7fAh73kfpGhMUFp0X1gWsR4HQe/U+xd78/jXnfSMGPrmWi+ywt3b5EPZCyORd78C+E9B84JJLDZAkSuiS2bWyn73bXAufXMtFdthbu3wIe7U0br4jOBUP1C1ATr6BuHmFXauvsn+/d9+IgU+u5SI77K1dPoQ9b7GicgDLOPZ7iGXMe6mDOp9zD14afsCa8zbXwifXcpEd9tYuH8KeM+sSUgHsoQOloJB7EkhFksUYzD7gWct9IwY+uZaL7LC3dvkQ9mrDyowONIQIRH5MeWPEQ2niNPruq99/af2+EQOfXMtFdthbu3wIeyyMVZIHa58aEIUEyUmC4LCM1ahoaR+w37vNtfDJtVxkh721y4ewh6EUjG2sNFusQOMtZDdWn0ohcQzYXNt/j+G+EQOfXMtFdthbu3wIe91pDyEwJJuZMkwOUkaD4l2x5IuPuP/e+n0jhnhyLRfZYW/t8iHsacCxpRtrzt5TBypusJeCgKuMGnKM/BH7vdtcSzy5lovssLd2+RD2KGuyFhGqj2PeK2XeIXIeSnVOUBnlA+7v3TdiiCfXcpEd9tYuH8JeF+EuXKDV5oC6n/OeEQQLg0gXotmmCoHxhUYM8cRaLrKD3trlQ9ALJavLXqCFQEBjAQrmewTuIYvVXtyuRgzxhUYM8aRaLrKD3trlQ9Dr2IKRudnoMgOxNBhr0ATcfGvJdS226YQhvtCIIZ5Qy0V20Fu7fAh6qUXPOVdwKY0FZwkGWlVhLDUDIXcXwqZL6/GFRgzxZFousoPe2uVD0HOz8m13DWKMAag5gux8ACw9mm/RGW96zhJfaMQQT6TlIjvorV0+BL0co7ZUCZDDQG82IsoUO+SEOZOv7GjT9aH4QiOGeBItF9lBb+3yIeihoUuzsTqpNiA/tnnme4YuEjtGtB73o3d/sHcCLRfZQW/t8iHoae+Suwlo8oM/V2eH9YCgpUZJrra4q8tzfKURg5xAy0V22Fu7fAh7MTttfRaLkFksYlbGNZ31ylxFM/Kl5E1BzvhKIwY5gZaL7LC3dvkQ9gq5ea7uAFMa7NVQx26veajOuphasrSpKG58pRGDnEDLRXbYW7t8CHu+DeYCOvADtjHv1cGe5gDMBT2xJdYPmPduEy1yEi0X2WFv7fIh7DXlseK0wV6MBNSowkCxQhkf5jElorj9Z3v3jRjkRFoussPe2uVD2CNtuUliCMUFIEGe+70AaGyuZrO2K0QdX2nEICfTcpEd9tYuH8JeDhwqdoaSzIBQPWTHBNJLkSbROm9qvBdfacQgJ9RykR321i4fwp6G6j3rwI5yAhrrTLCcETSXbupac/YB895tqkVOquUiO+ytXT6EvUKpo8sZQpgNiBLbWHP2BN3X7LvruYb9R+v3jRjkxFoussPe2uVD2FOyYE071DrbDlUXIetYgopxtpwyZ/6AM4bbXIucXMtFdthbu3wKe1zHjIcRvPMK1GeQumiFnsd6kwkNdf+8d9+IQU+u5SI77K1dPoQ9l3Ds6MygYI5jzakNklmE8V4JWEJzjvezd5tr0ZNrucgOe2uXD2Gv9V5SCQW65gLEY6uXxMtgr6qTRp14/9n6fSMGPbmWi+ywt3b5FPYwNz+bXjoMBtSQQXVeKIrsfJfe+kewd5tr0ZNrucgOe2uXD2Gvko/moofKsxGDZYNUbSw80dUqnZr2/fcY7hsx6Mm1XGSHvbXLh7DXAkYtGEG8H/u93gqoi7NEp6QivaDk/VWS7hsx6Mm1XGSHvbXLp7DXYvHaPDCbAvkQ502+DsWxS4Ep+g/IUt83YtCTa7nIDntrlw9hz1BDSiYg6mfjPYezIHUFQ5cLasYsH/Cc8zbXoifXcpEd9tYuH8JeKUUozy6XgdNYc0YG5arQuZvjypE+4nzvNteiJ9dykR321i4fwl7FgCG5Br3WMBsxZLDUETgl9tQxd97UBCW+0ohBT67lIjvsrV0+hL2xquzOvEBo6oAo8CxQViGkKrMTUUG/vyzufSMGO7mWi+ywt3b5EPZcd121IPhkZV5m6JCDNqgpCHOXkmzTfk9eaMRgJ9ZykR301i4fgl5kjMk5hKJF/hQpS6VDJ6yl5kjZNl3fkxcaMdhJtVxkB721y4egV8V8wTHriboKhIUga+2glZtP1UkMm07W5YVGDHZCLRfZQW/t8iHotUIe2QKgRhyzXoqQXHNgnFAMydhv6vwlLzRisJNpucgOemuXD0GPonkv8zCPcKCns0ZZcwqKYXxALHGU7ejdHu3ZibRcZAe9tcuHoMeldo+pjbVmK0CewlhrEkMx5aY2Vpxp/4Lz9mTPTqLlIjvorV0+BL2UzJKKAUmSgV4NkLlXKOIGh1hLbptO9uSFRgx2Ai0X2UFv7fIh6GWVMcBrnJs7N9DzDZTn1OdwLPcquzH7bUfvvhGDnUDLRXbYW7t8CHuYU8WYGwTWseIUQ0jzFgNpsIKFKedNRXHllUYMdgItF9lhb+3yIey5zLmllkG0Z6CUPWgUD7WO7w6HStLyfvbuLqwHdwItF9lhb+3yIey1SIoYBVwOdcx2VOa8VwGpiASOvYRNBcrkhUYMwZ1Ey0V22Fu7fAh7oVXuyg26b342QVFQrxFczUhJKYwt33727iItwZ1Iy0V22Fu7fAh7MpudBBWYpZJmUdwM2riMJSgh1e47+g941nKXaQnuZFoussPe2uVD2MNUjePsf6K1AY29HyRXO3QXxgbQbEyEm4rBywuNGII7oZaL7LC3dvkQ9rioSyEZUDABqi3C4I/BFx/D+DX2fR+w5rxLtQR3Ui0X2WFv7fIh7HnVEuO8qx5tNv+qGfK8RtRi1yhBYpVNF/fkhUYMwZ1Yy0V22Fu7fAh7WGsWLwg9lTbnvQJaukINnlPpcez69oc5bxsxBHdyLRfZYW/t8iHspZYdzkOFJrMkYCsRjHwDaaWWnsmltH/eu23EENzJtVxkh721y6ewZ90o4izU0gjIfAalHiB2ywFnqYiyqUiSvNCIIbiTa7nIDntrlw9hr4aEsyYEFLE8GzE00Jw9VOushfskcz97t7kWPLmWi+ywt3b5EPZSLI5iLpBoFoMvs9G68wnGVNgsulKR9l9juG3EEPDkWi6yw97a5UPYkyheoimUXsa85ztBahKgJhdy6X5W59zP3m2uBU+u5SI77K1dPoQ9Li1JKw4cuZkpowTZdQNGF1lSslL351puGzEEPLmWi+ywt3b5EPY8E8cYwlhpsv+xOKDWWMFpyg3n4brsv7V+24gh4Mm1XGSHvbXLh7AnydP4SUeIjQqQ6aCwh7Hfc6k7373v/AHPWm5zLXhyLRfZYW/t8iHsBSexeMcQsvLY76U45j1rEHst1mKXXj5gzXmba8GTa7nIDntrlw9hL1Mfa0wU6KlWoDBLA5bSIfoYM0sQwg9g7zbXgifXcpEd9tYuH8Je8SglSYaWQgZq442qBIiEqaRGTuP+/d5tI4aAJ9dykR321i7/SbL31W/+ON79xy/81e/S93/5u/Tt37Xvf9vTN9+3r37zs4/8pPr6+7/801/wb79N+ZtW/0H855/46c98k77/4a9bH7D97m+//n37rXfeAY7/6G+R/yXLv3T8L4Kbz3L+y1e/uYp/+irf/+4P/+Mv//DtD+Nf/Vfj7XfftzKh+8nt7ed//Ar/8E34m9+19sO/af3rb7/+idn5h3/x0fmHvvrNJ+lv/zchqgZS7iwEAA==</AdaptiveCompressedXml>
</file>

<file path=customXml/item8.xml><?xml version="1.0" encoding="utf-8"?>
<AdaptiveCompressedXml>H4sIAAAAAAAEAHVTTY/TMBC9I/EfLN9DnGw+WuRmhQqHSgjQtgfEzbEnxCIflW1Y+u8Zh2y2TVIpSuR5b2aeX2b449+2IX/AWN13Oxq9Y/SxePuGH2sARw5qRzcsURlEebBNmQqSPE+DssqqINpGmdykOROsouSLaGFHh6yYYgFCuPWHj1DpTjssbocoxg2ce+OOt+gIInwWxtnpOPG/YXjQk8oM5YiHIE4qryeVgchRWVnGeZwruamykl7lY4XPvRQ3Tca4VsRdzqg7oyScgxKa5oNSBqwlpn/e0YQS2Te/W7SJrfB/waWIeOg/N83D1e5cGu3AaDEvAw200Lkjui+UOCPHXzqmM55X31knOgkL5ApDxQrvt//6dPgeLUV7eXfLvEixaw1GjGj/R5KH7VLfQPP2EuRpdzkNTq+K8DLGgisC78iYALRq5viKtzx8HaPXWQtvh43Xwu5r0f0EW1SiscDDq8jE0nY/NvjUibIB9UJeAlNOI6x7ggqnqT7pFgrGWBQMz4ml7xnD5wcP56wp3db9877vHF73gG9jQf7fqbHzXXzcufD+0vnkxaLycKAW/wB4iRXQHwQAAA==</AdaptiveCompressedXml>
</file>

<file path=customXml/item9.xml><?xml version="1.0" encoding="utf-8"?>
<AdaptiveCompressedXml>H4sIAAAAAAAEAO29W4/1uXXmdx8g36HR92vEw+I6DNoaBJ5BYCAnjB0gyB2PViOtltDdnhknyHcP+UqW6qV7q/4CzA67a8lyqQ7PW7WrNn+bXA8fLn71H/7bb7/54r/0777/+nff/s2X/t+5L//Dr//7/+6rv/9N7z988Xftb75MXjWHJoA1RcAmCsVRg0ZB8vx/6lm//OJ/yb/tf/Pl3//Tb3+bv/vnL8o/f/E/52/zP/bf9m9/+OJ//O53//T7L+d3/eKLr75f3/c/9vH1t1//MH/i958+Oz//Xf/977774e8//+ofvzi//Pv83Q/f/+nDP+n/t/npTw8SmyuKOQEHDIAaEFTne+pGyBhLaRi+fPPv53f4n35X82c/5I+f/7p98cM//37+MvTlF7/av1j7N9/8D61917///ovvfvdf51/nyy/q7775p9/Ov537Ef3/1f/51/6rX63/+eyH/+pHf/pX9buvf+jffZ33b9O/+fSX/Pv5lOSWfz8165fefqM/PPpvv/8hf1v7v/rKm6/NR9zm7/e3/+t//rv/I/zrB70e3stv8y8P5fsf+wF//NoXX88Hp07J/+sH+Em3/r5fTOHXP/zzP3z6U+OXf/xw/Vrk4o89qPWw/vgDfuQBv3hYf/rC/NNtz8CP/K2/+tWfh9VfGGwizC7TAEehAkoW0KIFxki9F6lO+5nBRu8PtvAxB5tXib/MwcZVeTieL2rY2xpsBELRAdLoYX6+xUxHBhu/P9jixxxsGGj+Bb/+/n//dv6m/R9/993X/3efn//hu3/qv8wxGGoj50eA7CID5lrnC55HcLFzSA6lhXhkDMr7YxA/5hiMIumXOdiy80XyXMDlKGMuOruCJiUYMTbMWmvt7chg0/cHW/qwg41+mYONRvaSUoDunM7ZdSSQ5gLUViiP4IoTf2Sweff+aKOPOdpm4RA+1PQ6eg1zDAq0Qat4nWWsSI+QYk4DY0Dfzrzief/+IOQPOwh/oQVFya62QAxxjivAJA1Kme/NorU0kszqxpnRFt4fbfJhRxv+MkdbwCyY2IN3NFdzbq7mcncEOQRquTUmf6Z89fH90aYfc7TN+pU/1ASrpaFLvgBSzICsGXQNx6ChJvGpdC1nBiE+sIfdxxyF8zXvF1rB1tDEzVkUlm8yZ9joQBJnKB1DnAu9ji2fGW5PdiM+7HaE/MgD/KT7mQ83HD5KlbJe0zpgK3NB17KD5mrpvvdMzZ0Zbg/2I/wH3ZCYr276yxxursYSa3HQi0T4tLaTWDr0nMW1MEuIccYM9g92JPzH3JIQDe5jLelyiRyEZjWhFQF9jCAtZZDeW+0pK+38/VuNwgd7Ev5jbkp4SeJ+oWu6WF3Apg165Tnecu5rz99BjS42R1F8P1RCPNiW8B9zX2KNtw+2EzvL2OI4NRBdaYA6FObIYwiII4zhGjs5MgzDg/0K/2E3LPgXuj0WyM+JtEQo8y0g0ZxlOw1g51rEmEfjM15xeLAz4T/s1gTzL3O4UW4t8hiAmOebuNZzKeJ8dWOMlKUM188MtwdbE/7D7k2w/DKHW25JmqYKil5WJVuhKCsEppLZzU/GMznO8GBvwn/QzYk53H6hxklxMaSgHWpK6yXOjTncyEOto5RE3vt6poQID3YhwofdhRD3yxxuNSZm3zP0QbNU6GGu3ZxP4FGwlF5zzWcckvBgFyJ83F2IX+ihiIZ9Lt7CgFbnsg2p9jncqoA2yj47FyudCTGFJ6ciPuguRFJMH8ofcWs73/mx8pwJcNIGpaKHlAoFbDyr1kMveg82J8LH3JxYL3q/0CzdwLl2IxLw3MqsIPqsIFL3IJ5Uq1QkPbMXFh7sQoSPuQuhkekXasfVVKR0ytCSr4AeHRQ3p9y5rEvUfIo6zoTpwoNNiPAxNyHUpw+Wpkup1TonUwhBcdaxrUEWH6C33iLnWsoh2yQ+2IMIH3YPgn6hdWzLow1XB9Q05nDrQ6DEpoChNpnjMOZwprCID/Ygwofdg0jysV70qFSfeEBydU692TGUMRhCnrNuLUP1UI49PtiaCB90a2JOvR9r+99ho5ExgwjX9Qo4QIZmGFliwFmNxIRHRuETB/mDbljMQfgLzTy1kEsTrxDGKjfmaxzIHIGgLo8y+vCifGS0vVnn/cjz9ofWEx9nv+K7/s38pf5L/9v8Tf+25e/+0x9H3+/G+L7/8Omv1f7pu0+/9xpl63fw7pXhUv/4Tf6u/ejXP1d45+af+Z1/8r7gh0+P6tXP+1eQyI9TsX7Sy++0RvSP/pX+f0Yo5Pl/NSq4nidC3UeQggKx1c6Sva/5TDb/DUI/8irzB4Q+zh7Mewh5Q+hahJyE3uvKZiRxgFERdC50wGeec1ML3R8yvd4ghK8Q+jj7Su8hFAyhaxEKTNJjnwu5HMI6/1ogEyq0Xii1GmIdZ8qGNwilVwh9nE2x9xCKhtC1CI1QSvNlgoM4F3IrtyW1eogFMypTyPlMNPUNQj+m/4TQx9noew8hNISuRYhHi6XmBHP1JoCt13WYoEOooyTtKVY8s1n+BiF+hdDH2bx8D6FkCF2LUNMepaoDl5kmQnltvZYMQiO05nwv40y86Q1C+gqhj7PzWjd0lg8c5uB+QMkzBp4O4j9/pzvGJ5aaxvARgsuzVi9hvsQPn2GwdzmjcGn19Pj0L7sVf5y92h8doN4G6JfsK7O01bq9p3XCLEBeze9cai6JK5k4HR+g/tUA/TjbuD86QIMN0C+LShMlBfI660yey2WtvsMoudWoieN+1vjAAH256fZxtnh/dIBGG6BfapyvkzkXkJwZUJMD0UiQHfeISr3v6dsDA/TVlhZ+nF3hHx2gaAP0S1cwtrpuJ+h+APpZHpUUaH4ooY5MWfr5Afpqwwg/zp7rjw7QZAP0y5hGYscZal63arVWodQqwF0bhdRzHGes5Ph+rAb/ig3Nb3Lp3+zf5If+33749f/j/t+vfvXpve2rn/7Jn+/3+uODn+B8NpA/DZUfSTO/dn4ejoUXjs9Xv9oe1/br77/o02I49148VuDmPCAmAi2hQZPupVL1HM6YNfH97Af+Fbtu9jy/Ew0WJimDgHGtiHhUyNE1mGv3PsJIbeyvef/2z/PL+eav2Bqy5/m9W5AkzddohoJ1mVt+Ps9VJtmJFKNQb/FM/4b4/i46/hX7F/Y8v9OFqITufQpr2RhWW5g0KxxUmJN28hwlezyTlojvb/XiX2Gy2/P8Ds+agzRsMGLoa1NyPs+c6nqeG/VZybpD2cz4/n4k/hVetT3P7zgW1VXXVptiJwlw9NVVjAIkP3LHwjH3Mz0T04P19sexfN8emvhrruv8kf3GPzyMV4cktp+V5tz89Gf9iDP/V/0sn9A9PoZ5+emPgnmUkBBi7WOdNSIoPjrgwq7WMEj7mVsM0oPy5eMY0YbNzwub5IbXWd9Dj3NBgT2kFRSkWf/XItiCEz5TDab3q8H0cexxw+bnhU1k0jQX5FACrlsl1h2IcRAMzX3InHd6OmOKpveL6/RxTHvD5ueFDYuo61XAO52LtN4GZI0CtZTqKYuneqYXS3rfq0gf53CUYfPzwib1EgKnAlFUACs1KJI8SM9CroiL4Yz1k963ftLHORBl2Py8sIlSpPukMGeddVG1zEWaR4KQOWnpyHTo9hF630lLH+cQlGHz88JmRAqRWgLCuT5Djgiluw4Yoi+YSZKemW3ofSctfZyDT4bNzwub4DJn5xVq82vfpoY17xQY81304qQeOnJLD5y0j3PYybD5eWGTo2JgjFBKmbWN76sFemNI3nuRMOubdOaICz1w0j7OESzD5ueFzUp2qehcpLW4GnzWCHPycaCRC5eeqODx2ualk2YpgU1m2FyCTYpBSnUOMs4CB5NUyJ4HaE5YebShh24DpwdOmqUENplhcwk2jl2PmCrUIHHWNo5BiuS5SHM4V2+tuHIGG37fSSNLCWwyw+YSbGb9H2cJE4BqW+1U64CCvUDhlCWW5Oe0cxqbV04aWUpgkxk2l2CDqVOJtYDiOnHofYUSKUDN1Y1G5PjQNd78vpNGlhLYZIbNJdiEnFEREbzwOsDpOyg1Boy+1rzuPDpkQPP7ThpZSmCTGTaXYKNNaq/NQezcJjZcIFfskKgKD61U8MzBAX7fSSNLCWwyw+YSbKRH9lI9lIIOMIS4TDSB3uKcg8qgWo8v0l45aWQpgU1m2FyCzeDmJhwJ2pxfALUGyLFUSDpSY66DD2EjD5w0SwlsMsPmEmxUqbdA6wJhnRWNk7lIK9Kgrtb2taVS85ntTnngpFlKYJMZNpdgk5yf80lsoNLLOm/DoLFOilhL6MTq2pnaRh44aZYS2GSGzSXYBM2xO2ogThOgzwraB0GS3IqjkSoeX6S9dNIsJbDJDJtLsGEhSl08aK3r6nMRyB0Z3KjJd3SocqadvrzvpLGlBDaZYXMJNin0gRwyUOsNMCvNKscl0CalU+U22TmNzSsnjS0lsMkMm0uwGa2n1F2DkZwDrIVAQmuztuljRBwu+HYEG33fSWNLCWwyw+YSbJwUTJ7mHBOGB2wOoSSKoIxUCL0yn3HS9H0njS0lsMkMm0uwaTU2xCyQdPVQRmHQlD10bjU0DcyHWnDo+04aW0pgkxk2l2DjSHzUiuCE5iIt+wRS6qxtUuSas6be/GlsXjlpbCmBTWbYXIKNFEVp1QN1abO2CQUkOYYQ87qKo8WmfBqbl06apQQ2mWFzCTZpXeeWdUBoYc42LjCU3BQ4FYc+FjzVgkMfOGmWEthkhs0l2GjhgUEZSEdYnZ/rnG3CgDLmNDTXaNL9mX0b7x5YaRYT2GTGzSXczLmlpaK0LrWfq7TuAuSRPAyUzi3QrHvO3LD0lpuXXprlBDaZcXMJN774NnxL4DREwOVDlxJ03UVXOtfiRjhjCrzl5pWZJhYU2GTGzSXcyFAnqUSYNc5qJ4BlctPXii0jSUGK6fw67ZWbJpYU2GTGzSXcpBSYURN0mshg8Aq5UIIcYkx5EtTHmSu233Lzyk4TiwpsMuPmEm7iwHUBvZ+0rI62c2kGRXMG1YDV+xown+fmlZ8mlhXYZMbNLdxkJxFbhRF1VjWpKWj1EYLLEkrtPORMVsD79/00sbDAJjNuLuFmpJIr5QDDOwTMZYA0jJAah86FtJUzp9XecvPKTxNLC2wy4+YSbkKtOdaEMHBdD+VYoBB56Ci5h6otpEN+mn/gp1lcYJMZN5dw45zHmBNBbGNddLMynSIViAJydZE4nTl485abl36a5QU2mXFzCTcTmjHUzdUZdgLsqz/nXLqB+jbY9VzUHfIF/AM/zfICm8y4uYSb2vrAEQekMYscdKu+QUGg6gKORh7LmVTnW25e+mmWF9hkxs0l3FDT4iqPuU7jOd+ErlBy5dULqqaQslZ/iJvwvp+mlhfYZMbNJdykxt4NFyH0tro/SQcpVGEuz3LhkHz1Z27teMvNKz9NLS+wyYybS7jxsdWiRScyc6pB1x3o8AweaxqliK/hPDev/DS1vMAmM24u4UbEa+4TlNxkrtOy8+sIAUGT3LmGEaKeOX7zlptXfppaXmCTGTeXcMMNS2zqIa0iB6l6yLVFqL5RH15DOtQ37S03r/w0tbzAJjNuLuFGI1PhOiC1MesbCg1EqUBrmYeUKBjCcW5e+WlqeYFNZtxcwk2JOp8lQegh98nNasohs9yp68Ybn5OjU+c94wM/zfICm8y4uYQbrL63HglGyMsXKBFyDAm8o+Hmp5KmM9d5vuXmpZ9meYFNZtxcwk1OXGorGZrQ5CbonG9y+XThmqaY2IV0pp36W25e+mmWF9hkxs0l3NRcOvpYoUv9lOusIOg6pJ5SwYyxx0P7nvGBn2Z5gU1m3FzCjRuxNG0J4tBZ3+S+TrChQEANY9SRpZ1pcfuWm1d+mncWGNhkBs4l4DSH6gI7CD0OwDQKaGSGGovn3lWqngfnlaHmnSUGNpmBcwk4ccJR2Gcgp6vx4EQokwjU6igKMY5yyFHD9x017ywysMkMnEvAqZTd8DXD0NUAyjuGkhSBeYwyKCTGQ1EbfN9S884yA5vMwLkEHBm18qAKrciccUZHKI4cEJaSq4uZ+nlwXnlq3lloYJMZOJeAo60hcs/gPOPaxOmQc5wTUEm9ubLOsJ0H55Wp5p2lBjaZgXMJOL5icT5XCLRS0UEa5JoKlFpHiJKjnErb4BNXzWIDm8zAuQScotUJY4UUBwOWPEC51HUrQerBS0vl0HFpfOKqWW5gkxk4l4BDI7OEGKCx07WPg5B9iOBLjWMM6pwP5QbSE1fNggObzMC5BZwYo9MhkHwLgBo9aAweXG2OSxuN8VBDqPTEVbPkwCYzcC4Bhwt3Hl5hhJQAOQlkqh3yXKN5rTGlcKgDYXrgqnlLDmwyA+cScPoIqhgUCo91z2cOIOocEA1VJZfInbmM/S04L101b8mBTWbgXAKOcovDdYLoMwK2hiAjNqAeKAfq5E/1vE0PXDVvyYFNZuBcAg46v3Y9C/jW40oOKIjoWJcTxIAhxtwO2dHpgavmLTmwyQycS8BRakEwMFDxbc44kSAnZWA/yAUuNdKhU2z0wFXzlhzYZAbOJeBkajnWdYItrTbrNCcbEazQHfuskoo/ZUfTA1fNW3Jgkxk4l4AzwpxfxHlQ7/O6X5ohaxlQffelsnZy52ec166aJQc2mYFzCThCoglLm0WNzBmn4mpEGDNUF3yexc7oeshVoyeumiUHNpmBcwk4I4SaXYrg6mrjGTFAljY5SoVCGCqsh05O0xNXzZIDm8zAuQQcV9hrcg5qax2wSAChug6yeS0xDF/1kB1NT1w1Sw5sMgPnEnBSw/Hp8Cd1N2sc3xkkzwkolbmE48y95EN3SfEDVy1YcmCTGTiXgCMhUB4tAGNvc8ZZ53FIAzRNPhbChu5Q02h+4KoFSw5sMgPnEnBKGDFJqtCkrlvYQoPi1kG2JsJCqH3/VQ+A89JVC5Yc2GQGziXgRIdUkebaLGqaMw7PpVqIDpwU53C+h/7QPg4/cNWCJQc2mYFzCTiSNEvQAiQuTHBCBcVaAHEWOb4M5nTIVeMHrlqw5MAmM3AuAadrb6QVofjKgNwKKHUEn4pQ6JIxnF+qvXTVgiUHNpmBcwk4Y7SIGuYCjfsCJxOUqgFUm+M8KmI7BI48cdUsObDJDJxbwOlYqY4OKbvVkHC1wOVZ7ZToRtfgUh7nwXntqllyYJMZOJeAU/yIc6XG0IcTQI8Z1I91S44Q5l4w9XIcnNeumiUHNpmBcwk4MTfpLjVglQSoVdZRnAGNenGOwsB8fsZ57apZcmCTGTiXgDO0s6shQWT5dJBtzKXauupDvdT5Xymkx8F56apFSw5sMgPnEnAwjxxDFPBUJjji6zpWMJdqc/KpxEl7P5SOlgeuWrTkwCYzcC4BZ3kAqSSGLGVMXLyDEmaN06IjyV58bIdmHH3gqkVLDmwyA+cScLTOqcWvi9qzn+D00SAXF8FJHSlr4OEOhTz1gasWLTmwyQycS8AhdkUYPUSHYc44oYMOHkC5loKtEY9DJ0D1gasWLTmwyQycS8DRXn1XHMAyBHD4dZAtM/SslIl61FMXS+kDVy1acmCTGTiXgBM5iVS3bmjvY7lqGbSM1cmTa4uSSgyHsmr6xFWz5MAmM3AuASeP0hOyg8LJAaY6l2peGEbnOCo11/DQPo4+cdUsObDJDJxLwNGc/GhdgP2qcUqMf2jbEWJvro6gXc4s1YJ74qpZcmCTGTiXgCOtOcpOgdmtG9l8XY2iGMLyoWsYOOjMbQVvwXntqllyYJMZOJeAU0dqsfM6Nd07YMgK0v2AgutQdQ01ypml2ltwXrpqaMmBTWbg3AKO59xUKzha53F87JClRyi9sKL3WvIZc+AtOC9dNbTkwCYzcC4BZ2RxvfMALmGCk0uG7GfJU6KPnsTFXuU4OC9dNbTkwCYzcC4Bh3sNUXsC/6l3NOcIOtbJnIKMhWvhfOZYwVtwXrpqaMmBTWbgXALOqLn0LAy1MgE6Ws1wA8LoNeaWRuJDWbXgH7hqaMmBTWbgXALOnGwkfDo13Uad4IQxV2nswSlTdTmKajwOzktXDS05sMkMnEvAEcSqkxKoODKgzMmmoCJ4luRyqlL8IVfNP3HVLDmwyQycS8Bh0lnNkAdi9bOyGQnmJISAPdY2n8DQ9dAGqH/iqllyYJMZOJeA42JnH1sHX/MAjKsFrsM8l2rN9VEDVzy/VHvtqllyYJMZOJeAk1ZjtVIUBnOchQ6uRlG+g5A6LhyK1kOumn/iqllyYJMZOJeAk9MY0nODVtZBNgkFpNGA0uKcfVIjUjoDTnjgqiVLDmwyA+cWcHxncrOy6XGZA7lX0OIQhk+5a0rNyyE7Ojxw1ZIlBzaZgXMJOLVgIkcBIq0uNyUQKDJBzRR79hLQnzkB+hacl65asuTAJjNwLgFHSkjOIUEus7zBUTyUSdJEKKeKwrGVMz0H3oLz0lVLlhzYZAbOJeBUl5IWz+A1zaVarB5UeR2iZqU0VKgdCnmGB65asuTAJjNwLgHHhcJEed1iuMwBHxwIlgK9jYTqqSU+cyPbW3BeumrJkgObzMC5BByPvvnmBGLhdR6nd9CMGYrU7EfVxnwoHR2fuGqWHNhkBs4l4IxWK9GscarPs8ZJaV1UoB5cD7G6mGmWPcfBee2qWXJgkxk4l4BDrvkgMsERWeu1iFC4zhqHKFH17AsdqnHiE1fNkgObzMC5BJzqh2jtc21WwrrcI+qccTJCVz+4I3M95arFJ66aJQc2mYFzCTiltLkycwQ4XJtvosAkKE2ERuXO2Q0+P+O8dNXIkgObzMC5BBzfUnTOMyQaDhCTAwlNoClRLyFKpkPp6PjAVSNLDmwyA+cScNin0Dkx9CS6wBlQehtA2B2R4yblzDUfAR+4amTJgU1m4FwCzuDCElyEgrUC5sigpXpoRVNUxObbob5q+MBVI0sObDID5xJw2nClOLeuxmEEZMpzxkGCIFhDGlQDHtrHwQeuGllyYJMZOJeAQ9QyemkQmWeNQ52h+BJgoPe+SPYcDh0rwAeuGllyYJMZOJeAI6mzjJQh1r6Wai2Djuog4PAxV5RZAR0H57WrZsmBTWbgXAJO9rm0iAUwhLlUG/ON9B7AZ+0hrUun/XlwXrtqlhzYZAbOJeDUzLT62YAbNOkZI0NejQdKbZiQirRyqOdAeuKqWXJgkxk4l4Dj/QidqkJGnuDEnKAoIRD32EcnpnHoBGh64qpZcmCTGTiXgKONUht9QGrBAfrUILvhIdXVG7drmG+Og/PSVWNLDmwyA+cWcLDXWnOHSk1mocPrLGiY7ym3mHwdI55fqr101diSA5vMwLkFnOhGbG217hwB0I0C2uZ7qYZKufek6VDkJj1w1diSA5vMwLkEnFgGxdzmPCNY5zyDYc44OqAz90DEQdKhyE164KqxJQc2mYFzCTh+lDK4eRjE62Ip10GdRuAWqm+OCrZxBhx64KqxJQc2mYFzCTjYS+jBJWiuFsBKc8aJzUEIkh3lNPE5VOPQA1eNLTmwyQycS8AJ1FJOc7JhXenotLrfJo/AGFhcUiru0NFpeuKqWXJgkxk4l4CDOTiR4iHQsqOjDyDzcxAltuESx0znl2qvXTVLDmwyA+cScLiwi7E2KBorYKgdcvYrOeCHZ9cb06Gj0/TEVbPkwCYzcC4BJ5Zam7gIoZEAukRQJEx6AvfInbqrh7Jq9MRVs+TAJjNwLgGnpUIxZoEe5wINBRm0LmsNQ+yIQXIMZ8DhB66aWHJgkxk4l4AjGX2k3sE5TnPGyQOklonQ2gFFVxvGQ/s4/MBVE0sObDID5xJwMHCREQa4upp1kBeQIhmYRmuz/mFOh5Zq/MBVE0sObDID5xJwKPiQSm7gPnW5meU45FoQCGuftY73Ph2yo/mBqyaWHNhkBs4l4CDlWKLPUFOZ4ORS1wGDBGOEsjrc5J4P9RzgB66aWHJgkxk4l4BTHLtEVNcVbH0165hLNZEEMqREHhnpVF81fuCqiSUHNpmBcwk4AdW50CoEUgIMOcCsedYlOeKqDkcuHYrcyBNXzZIDm8zAuQQcEucG6oDBowKOHCczuUOrmjkSNj2VVZMnrpolBzaZgXMJOKGW5LVGCKkzYF+tCUNX6HPV5qPTUvIhc0CeuGqWHNhkBs4l4BB3R7k0oDomOKUTaOoVak7apUnVcGgDVJ64apYc2GQGzi3giCanRBA5lJWObiDJVeBUnUhOqfpD5oA8cNXUkgObzMC5BJysmLTlCt6vy3NbJBDf1tkC9a7nXGkc2gCVB66aWnJgkxk4l4ATtCdHqUENlABjQyg+B6ieQtHsU8iHmq7rA1dNLTmwyQycS8DpjVNSFSh90oNtDNBeCRilz/8geXLHwXnpqqklBzaZgXMJOLGVgWkEiMULIK99nDGnHWpRpI1YJBw6yKYPXDW15MAmM3AuASdkppw0rS7reR0r8CCr54DU3FptKZJPx8F56aqpJQc2mYFzCTgFQ+9DFeLIaW2AelAKCfqIwnG49cFxcF67apYc2GQGziXgCNfgAzfwtPZxxqpxaIWlE8U2P5dzycfBee2qWXJgkxk4l4CDgaSH5iFzaYBY51KthwIpUXNOe0/jTHIguieumiUHNpmBcwk4PTiOPAr4KnHWOEJQEimkiJlqpxb9GVftLTivXTVLDmwyA+cScCRU6owNQsABc/6pExwlqNH33B3nVs7POK9cteAsObDJDJxLwAm9Jgm8zhGsG9nCyFCkdhApoS2Oxk+wVHvlqgVnyYFNZuBcAg4VRJU8wPHax+meoVBMEHPT7ErBPM64am/BeeWqBWfJgU1m4FwCTvS1V64EKegCxznIpSuUkjo2oUjpTDr6LTivXLXgLDmwyQycS8BBmks0crPGyWMlB3DWODEOCLUopj5yHYfA8e+7asFZcmCTGTiXgNNbdz5mgk7YAWt3oCMiiAatgxxrOLOP8xacV65acJYc2GQGziXg5KIUh0vgQ5zgEDkovhOUyVOtQk7wTJebt+C8dtUsObDJDJxLwPEjVJy1xFylhQBYqIEUR4BtTUEje+rnZ5zXrpolBzaZgXMJOCW07Igy1NjTnHEGg+aC4Hgu0pKOMKef4+C8dtUsObDJDJxLwImqONblufzJHCirk6dgBkzYNKOjJGeu+XgLzmtXzZIDm8zAuQQcpVGlZw+5ogcMKFDiiMCls2uVu+RDS7XwwFXzlhzYZAbOJeDUprXX1IFcW7cV9A6Cs9pJuQXt3qWy/6oHwHnpqnlLDmwyA+cScEYeqecUV3uouUCrLoC4kiGiJo7r6lx3plnHW3BeumrekgObzMC5BBwdUgZ7B+Q1zhonldVXLUAdqvMLNWE/06zjLTgvXTVvyYFNZuBcAk7xPDqXCCEsEzrxrHZ8RvCVWvFD5lfPXCz1FpyXrpq35MAmM3BuAUckzqUZQY559VXzus7jVJBZ4AwuPZZDd4C+Beelq+YtObDJDJxLwKHoWhiTFIzrTRgeZLUmzKU1n5IrxGdmnPRnbn7kuf8DN+FjljjBOePmcm7anG5SZ5yLtIkM+qSQe4xQiVl67r2WMxnPN9x49xKcj1niGDj3gyNcJi19QCMOgLkW0OIGBEqxJSVOrh8H50eekD+C8zFLHAPnfnCK4yjC65aP2ABlXVYwhABRKUjI5PU8OC/3P8PHLHEMnPvB6cpZI05mamBATRMcyQg1kpMScgyH7s59C87L/c/wMcPRBs794ISInfvoEKUXwJgalJYT1O6bG37SxGdu+XgLzsv9z/Axw9EGzv3gYI3Vk3MTHK5zqeYFcm8RCvVCklsqokfAoSem2sfMRhs3PwNuQvFFqIOWMQubTgM0UABXEKkH4jLORDzpkan2MbPRBs794OQsPWrqwHF5A6vRjQ4lEMquava+lTMRT3piqsWPmY02cO4HB52UmLOCw9DXXQU8S5waIDVuitgzH4p40hNTLX7MbLSB8zMAx7dUq4/QPa1WHWGWOLEkcLPsEZ98jHx+xnlpqkULDmwyA+cScLor81lajdZVEZBchYyfbsfhWeqk5Np5b+C1qRYtOLDJDJxLwFGn4rg1CGXdOe1XNlo1QOhhfmZQTuPMoQJ+YKpFyw1sMuPmEm5G8c01QihBHaD2BNI0Q/Ak3XHxFM6s1PiJqRYtN7DJDJxLwCFO7NETjBojIIqDUldmDWvPTSZNPwE4r001yw1sMgPnEnCGtJ47VWhS5oxDMmecSgGoiq883Ah8ZhuHH5lqlhvYZAbOJeAkZorkdW19rpMF2qBQylDVN18nOhHjcXBem2oWHNhkBs4l4MSuLY4WIeVPOc+ikGttn0y1WskFCmey0fzIVLPgwCYzcG4Bh5IbyTloVGZlk9q6ji1mGCO0PGKrI55xo+WBqYaWG9hkxs0l3GhuLScsUDoTYJACSispPZBDryUXPbNSkyemGlpuYJMZOJeA42clE5FxrtTUr+OfA0qjAT23WBt7doe6eMoTUw0tN7DJDJxLwEFB5OoFRvIdEJ1AKRyBusuUR4nu0PanPDHV0HIDm8zAuQSclByHmhDKoNVwgApkP+lJtbfILckYZxquyxNTDS04sMkMnEvAia7OWmaF1Fxa93+mDsVXAi+ZlCJR9meOf8oTUw0tOLDJDJxbwMlRBd2sbKIOQL+Of7Y4YMyJKOZRez50Vbs+MdUsN7DJjJtLuNFGnbkr5DFpwUoRlKiCz6k4VQqxnLmpXR+ZapYb2GQGziXgpKTatc0ZJvUMKKunWnUd1Ls5FXGSWeQcB+e1qWa5gU1m4FwCDgXpLTUBadLmSi1McGLoMCccKiV5pHymxNFHpprlBjaZgXMJODlpD2nMtZlfieiAFeYUNCB7ynGU6mM6s/+pT0y1ZMGBTWbgXAJOSViQKYOUWd7M+SVDiSWAY+9LDzHxoS6e+sRUSxYc2GQGziXgtK7IeRSovuO6raCBuJUjWC51aUN0nFmqLUfgXVctWXBgkxk4l4AzpATH3UOOrgDKXK+V4de5nOZi5FY0nwkOvAXnta2WLDmwyYycS8hpuaYuAcGnMYscGRHUhQChpFEYnUo5E47+jJyXvlqy6MAmM3IuIYd6ke4GASengF4SZC8VBkcerddI8Yw98Bk5L421ZNmBTWbkXEJO5rkiyiVBGJoB3eA55ySE7jOX0R3VfmYP9DNyXjtrlh7YZEbOLeT4PMuaOuscZLfmnAHaSoDhRmqOW+dC58l5ba1ZfGCTGTmXkJNC0pFchhLqAGxpgKSUoJMEX1KZH5xJSK/a5n1rzeIDm8zAuQQcSpm88wPYLXCYO0jMk54aQo8uN6lyHJy/YK1ZfmCTGTmXkNMJY5XRZoWDn27I0QmNBAhOMnZ0WduZbdDPyHlprZEFCDaZkXMJOcVrxIFh8jIiYG3jDx075nSTw6h5EB2y1vwTa40sQbDJjJxLyMFKpbeYwDU/5xw335RSIkTMvqeAjPHQRqh/Yq2RRQg2mZFzCTmuDBzkC8SQ18GcT1dPz/fY87qTrfea2nlyXlprZBGCTWbkXEIOi2utjAKJV9cOv44ahLlkC6Fwjd6VRociBOGBtUaWINhkBs4l4CimEkUEUJUnOM5DqU2hj5HZZcQcDllr4Ym1RpYg2GRGziXkrBukfAwFOLq0mkg7EEcJeqFYo/pIFM6T89paswTBJjNyLiHHSZ7TSxmzuOllXfMxy5yiBNWlJDy45HroiEF4ZK1ZgmCTGTmXkFNa6hkHgROecw5pm+Q0BGy6DlVHSulMA4LPyHltrVmEYJMZOZeQExkrxhYmL2m17lhdo8QhDOVMrjNpOm8Q/AVrzSIEm8zIuYScHkbj3mdh48LqJJ0IRCTA8IkC9iaxHVqtxQfWGluCYJMZOJeAQ2WIC4pA3B1g9AjSagbfWVzUNAuNQ7s58Ym1xpYg2GRGziXkVMLRpBAoziUaCtEfrplqlVnCkOIPXWz4GTkvrTW2BMEmM3JuIScwxRQbdKIV+ixzzuk9gqqm0l2UMs7cpfsZOS+tNbYEwSYzci4hh7BIaqkAhaCAvBpGDRxztTbLnpGHePwJyHlprbFFCDaZkXMJObnURK4mcJn8XK1lgdVhGvosdAJWpZTPtGH/jJyX1hpbhGCTGTmXkONzDznMEsf1HAHHhCa7tE4bZCydHOd0iBx8Yq1ZgmCTGTiXgFOclz4wQ6wBAbUyaMIOo9ScAvZCp3Zz8JG1ZgmCTWbkXEIOxRCR8pxoRnIre1Mg5/nhaKg8cs/h1BEDfGStWYJgkxk5l5Dje+qxSIMcysp7RoRclefaTcaII/iIhw6E4iNrzRIEm8zIuYSchhTj6sDeKQfAJutAaCirNXsV6ZVKPZSUxifWmliEYJMZOZeQk3NQV4tCd1wBaeQ5+ziBUH0Trpmw/QSrtZfWmliEYJMZOZeQk2otzq2uA/KpG3tNIC4jJOZYfU0S+6E5Jz2w1sQSBJvMwLkEnJBLaqlGIAlzsabdg9B806LG2jE6xkOedHpirYklCDaZkXMJOT7lqK4zNNR1nloYylyjQRhDWqCByIcSBOmJtSaWINhkRs4l5IwWw5x3ykQl+0kOFdCCA9bt7skzrTDbeXJeWmtiCYJNZuRcQk5rrXfuFZpfuQH262pQ9hA7saYYqcZDSen0yFqzCMEmM3IuISckbS6zg4RhkuOSzDqnKESdcxBKUq4/QZ3z2lqzCMEmM3IuIQdriaxe5pzjC2BQD+JTh56UpDEJHbpa19MTa80SBJvMwLkEHPKtUykd8jpngKVl0FAL1Fh8djKKO3X/Bz2y1ixBsMmMnEvISa73lIeDvnp2YPJ1LtYSAfaYFWuqMg5lb+iJtaaWINhkRs4l5My5RcbayXG1yJxzwkpKU4UxBrXsVMapW6npibWmliDYZEbOJeRwyqxcMgRdB0LRKUgYc84hDC0m7cMf2s6hJ9aaWoRgkxk5t5DTvXYeFby6Oee03kGLmxNPTT1k34Kj8wbBa2tNLUKwyYycS8jBkVBjF6CODMiVQfxIc+IRRIyFih6ac/iBtaaWINhkBs4l4DhCiWX1xE2Ic7FWOkiZkw8H3yZSPqdxaDeHn1hragmCTWbkXEKOb+ICtwI5dFp36xaQto6GJsGeuI8oh65z50fWmiUINpmRcwk5rbjoZRQYc9kGWDiDqi/g170gXmNL/tDVOfzIWrMEwSYzci4hJ6FI1hjAOx8BGw3QVB20FqJwber6TzDnvLbWLEKwyYycS8hxKCsNnSFQXJ1xRwUVcjCi9z3WIO5UT2l+ZK1ZhGCTGTmXkCPcC4ai4IIb63TOMqUJwcdCg0drzaUz5Mj71lp0liDYZAbOJeCg5loGO8iSO2DMDNprBUepZOmz2KmHyhx5YK1FZwmCTWbkXEKO1CYpuA6CrIBUFbILA1JkzT03onqozJEH1lp0liDYZEbOJeQM5tCU27puqgJ6DXP2CRMkTpOgGJO0Q/095YG1Fp0lCDaZkXMJOc6nwLEP8JkmOTxnnyzzPYmJmEpp9dQNofLAWovOIgSbzMi5hZyRNYWEUButntIhQEmaoZRBmWL2Tn+C1doray06ixBsMiPnEnJUCnJJCaK6DOgkzTqnMVBjn5Iyl3zIWtMn1polCDaZgXMJOJ5jSFEblBF41jrqQPLAlSCoo2etMfBxcP6CtWYJgk1m5FxCjmTpPvc55WCeZc7oDtQNhRjERW49Zjy0WNNH1polCDaZkXMJOcOtC0FncTOwKWBd2RvHDThVvyYjcXwoKa2PrDVLEGwyI+cSctIsbKivRtJS82rGrpCJA2jEELqmXvNPsFp7aa15ixBsMiPnEnKWP0BcZnWTPM46p3so83lbNx6OECJh6oca3+gTa81bhGCTGTm3kBOiUncMfqU8kXSAeHZQeE5CozgecmbOCe6BteYtQbDJDJxLwMlUc3GzuGmICbDFCrnJfK8r+5RTZz0TlH4LzmtrzVuCYJMZOZeQU3h1t4nrGoNlSkvvfyCnaeXIbXjS81POa2vNW4Jgkxk5l5Az/BjcAkHMbiWlvQfRgqAjUBiOw0hnTOnPyHlprXlLEGwyI+cScmaVE7vghCb41WFNGUofAqHXVKKjhnQmQfAZOa+tNYsQbDIj5xJykCqFTAhZV29C7gV03WoQUKg2jSSH7tb9jJzX1ppFCDaZkXMJOetYW/YuQAo8yUk9QPYUgTvl6lwaoZ3pKR38E2vNEgSbzMC5BJwoI6aBAyRnXtYag66bQHhQ0uKpYj4Pzl+w1ixBsMmMnEvI6a0wlaigSpOcGAiEJABp7SGy8tAzt7V9Rs5Lay1YgmCTGTmXkDMnnNCpE3CiBogVQUou0EQkUWbhfKYx7mfkvLTWgiUINpmRcwk5ZdbgOWmA2tK6z73MdRv7DiIl9CLZRzxkrfkn1lqwCMEmM3JuISdHxrkyg7oO5iBhBq3YIPv58egYq/wEc85Lay1YhGCTGTmXkJNQiqtCQKsTAVaec47iAPajUa7aOp7Je4bwwFoLliDYZAbOJeCEPrqmQtA8CmBaizVdZ9tCKuKk5nYq7hmeWGvBEgSbzMi5hBxxc1UmNaxrPyKgX9075nQDGYUii7rSzxxr+4yc19aaJQg2mZFzCzmqDlkKcC51ljk+rpY3GbAXxNxKrvVMr7XPyHltrVmCYJMZOZeQk6qmleyELuIAW6uQgwgIKiEGzkzny5y/YK1ZhGCTGTmXkBPmIg09MVTPK/QZCWZ5M9+UWuYMpLXhT7Bae22tWYRgkxk5l5DD3TWf1t0fqY25WssJSggVXJMQBPOocmjOiQ+stWgJgk1m4FwCTspFenQIiXxe17knyMICpWuVEGs81Yz9LTivrbVoCYJNZuRcQk7JOhR9AleGAubsoERXYSStWFKTHM9POa+ttWgJgk1m5FxCztCEKnN1tnrgArKsq3OQwZH3NLz6RIfynvGJtRYtQbDJjJxLyHE8q5wUFQR7B+wSQFzLwNWnmqMLvv4Ec85Lay1ahGCTGTmXkDOYcqPEQCnMOocTQsmUIa67dQV9GOXQdk58Yq1FixBsMiPnEnK0heCbzuVZYL9upe6Q/Zxzlh/th65rQQ4dpcYn1polCDaZgXMJOBSiD4Ub5I6rB0GOkF0hSBRb9IVT2H/VA+D8BWvNEgSbzMi5hJyIvYTeCMaKESD6AipzylEuiX0lrt2fJ+e1tWYJgk1m5FxCDot6t1xoctoBvZ+zj6T5BjkMkjn/yKEmBPjIWrMEwSYzci4hJ2Ci3DXDCJgB8yxz1NcAlJGSpxR6OnTGAJ9Ya2gRgk1m5FxCTumt1pYUKIS+yPGQ88qv9VglNoyxHeopjU+sNbQIwSYzci4hpxJyx5Cg6Ji8cCxrO6fOsseF6ltLJR2qc9IDaw0tQbDJDJxLwImUCo4xIDA6wBAcSKwEwfX5W+IoYRxarKUn1hpagmCTGTmXkFNGJ2YM0JL3gJECFJQGtWWq1Dy2cajvTXpiraElCDaZkXMJOYGr1h4JUg0E6GMG7c3B0Jq9kmIKhw7npCfWGlqCYJMZOZeQw6Emz0OBsTXA7ghKoggaWnMtqvdyKHuTHllrFiHYZEbOJeSEMJTmAJ2o5NUxCjvkgAUkR4+1Re/iOE/Oa2vNIgSbzMi5hJw+UlYnBTr5CrjwEW4eKtfWvcTcsJ4hh55Ya5Yg2GQGziXgVJe6DkZoNSRASQEyl7i6fYaW+3DMh8ocemStWYJgkxk5l5Dj5qSSW3Awuu/r5hwFKUGhBewh10FeDx2lpifWWrIEwSYzci4hJ1OvblQG75sAelrbOes+EB88Z8dZfD9PzktrLVmCYJMZOZeQo76ilEago+pKEOT5Xly37CpRmTOSo0N5T3pirSWLEGwyI+cSckTKoKAOYqoFsCeETLFB40IUBTH4Q6Y0PbHWkkUINpmRcws5Gr30PqBId3O1lj1o7B3m3xO7yggih9p38ANrLVmCYJMZOJeAQxTq6D5ASaMBUqugThzU3tmV5L2rh7I3/MRaS5Yg2GRGziXkFGwplFLXvQWzuHFjTjkp9VnrhERjtJroUA8CfmStWYJgkxk5l5DDhL509eAaV0CmDpI6Q2sTmjSGdj6UlOZH1polCDaZkXMJOc3Fnocq+LQuAKl9zj69C0Qd3jWJ2OjQRig/stYsQrDJjJxLyBktaswpgqwmn4heZsXjFdxgNxzn2k8lpfmRtWYRgk1m5FxCjtMxwqgZIsq66LAT5DzJmcVOLI1iJzy0nSMPrDWyBMEmM3AuAadICEQcgbU0QJ2LNVVUkJajr6HqSIc8aXlirZElCDaZkXMJOTk35zMzpOLHMggQ8hCEGNAFnxzjqfae8sRaI0sQbDIj5xJyQnV9TjIBeDnTyBjnOo0dcAghu8bayk8w57y01sgSBJvMyLmEnObHICKdc87EB71zkEus0DVyDH50SYeyN/LEWiOLEGwyI+cScgp6ajVMXkbtgFI8TFYGuB7d8B3jyIciBPLEWiOLEGwyI+cScnKKVSllKCkj4MgVSs9zCqJaKHlpx5oQ6BNrzRIEm8zAuQQc53pudaw+7EKAxAqlhAy9US+1Ywrx0JSjj6w1SxBsMiPnEnJq6Ku3TYCB1QHWTCDaOhAFCRy4kBzq3qGPrDVLEGwyI+cSclyVUTIXCLEKYE4DCtbVqjDrau85Yj10IFQfWWuWINhkRs4l5HRtlZtEKE4LYKsdxEUFLE1nCcSz+Dm0naNPrDW2CMEmM3IuIYdd6zGGAp7dXK1RLSC+D6i+zQmoqa+neq3pE2uNLUKwyYycS8jxqUeNq0eUJJwzzZx4SpMMcwYK2Cc9fZy5ACS6B9YaW4Jgkxk4l4CDnZr0xtCwxrlY6x1KKgMkxVEk9s6HDoS+Bee1tcaWINhkRs4l5DAitegQEvXlTOMseHxswMppaC+jxzN3635GzktrjS1BsMmMnEvI6WNwVWQoq/kNZlTIwQfwOiJ3TlX5JyDnpbXGliDYZEbOJeRgUF9QG/RZ4gAmraBhMHSZAI3GUX6KOee1tWYRgk1m5FxCjq8lRtQEXFgAY2HQVhwoldBzVNZ2phn7Z+S8ttYsQrDJjJxLyNHanaeIIMOtntKc1lHq+caF3jPngnzmhtDon1hrliDYZAbOJeCUZTqzF/Bl3dbGqlD8BGd17ah1rK6FZ3Zz3oLzF6w1SxBsMiPnEnKCQ+QeGNDLLHMC1Tn5jAK9KJfeFOWUKe2fWGtiCYJNZuRcQk6NvlPvHbRSmzNNCFBqHMA99eYxJDfO9L35jJyX1ppYgmCTGTmXkKNj0oKYgQL1NefwZCg7mEVPdqtplD90lPozcl5aa2IRgk1m5FxCTs1UpXCDqKHMOifzulYXgVh6wNFcqodMaf/EWhOLEGwyI+cScij41HQwUKMM2EOF7HKHlrtDYRpu/1X/rcgJD6w1sQTBJjNwLgHHBw7FzdVZz6Ov+z9mmeNzA5dzbLGpDJHj4Ly21sQSBJvMyLmEHG3IKlGBSXGWOaWCcEZovbeekzrqh4LS4ZG1ZgmCTWbkXEJO4EQes8CcXVYTAskgZd0VmlYEh3v3fKYx7mfkvLbWLEGwyYycW8ihEFzkBgXXai23uVoLZYAL1CP5lDXgeXJeW2sWIdhkRs4l5BQXGAMTSMSVlC4NBClBJkyuBnI5nOkY9Rk5r601ixBsMiPnEnJG7KKuCiRed1G7zpAbO6ile2yjkdczdQ7+GZyXazX9mAECPwtP4+ZubqJPI2oIICO0yY2UuWpbuc+Gc9IRV2M446y94eblSk0/ZnzAuLmfmxFz4eoDjLjCntJ1zjfzPR5DtZZW5ND5gjfcvFyn6ccMDxg393OTWDRPQiCuN/OP2GEd1IEYWy6UqDk+zk16yc3HjA4YN/dz04Rji6MCx+Tn6owLZPEMwRek0mqlcJybH9P/gZuPmRwwbu7nZtYwo/rVbKCPAFhLhbKKHL+ar0duPo4zXvQbbvglNx8zN2Dc3M8NhhGp5Q5OqQAqEWSKCr1U51vxpehxX+BlUk0tNbDJjJtLuBlBc26JoKmO1V+tguJ8b6gfBWUiNM4cZcMnQTW10MAmM3AuAafPhRgLE8TGY91c4GFOMQHES5jw+JwO3fmBT3JqapmBTWbgXAJOXLMKs4M2SgYMK7HmXYEwSuOamuR8pv06PompqUUGNpmBcwk4QupyKBFya+tiQ0nr7naGjlpEiHNx58F5tfc5/8wGzucyA+cScLzrPbk52XALddY4A6FQQKBKKZeeAvN5cF5tfqL7mKEBA+c2cL761e/nh3/+xl/9Jn//t7/J3/5j//7XI3/zff/qV28+8yfV19//7R9/wH/6NpdvevsX8b/+wp/+zTf5+x/+cx+TlN/8w9e/7b8OLjjw87/4Dz79+8T/3qV/F12Mnv/Pr361i//0Xb7/ze/+69/+7tsf5m/9d/Ptd9/3upD506N9+fU/fId/+SP8/W96/+E/9vH1t1//ibj1jz/77PpHX/3qk/TX/x9J5YKxi9kEAA==</AdaptiveCompressedXml>
</file>

<file path=customXml/itemProps1.xml><?xml version="1.0" encoding="utf-8"?>
<ds:datastoreItem xmlns:ds="http://schemas.openxmlformats.org/officeDocument/2006/customXml" ds:itemID="{C6EA890E-E2B9-471D-B6A9-F6FDE675C5E5}">
  <ds:schemaRefs/>
</ds:datastoreItem>
</file>

<file path=customXml/itemProps10.xml><?xml version="1.0" encoding="utf-8"?>
<ds:datastoreItem xmlns:ds="http://schemas.openxmlformats.org/officeDocument/2006/customXml" ds:itemID="{827AFF6C-65B6-4B29-8273-FE78D09A50D0}">
  <ds:schemaRefs/>
</ds:datastoreItem>
</file>

<file path=customXml/itemProps11.xml><?xml version="1.0" encoding="utf-8"?>
<ds:datastoreItem xmlns:ds="http://schemas.openxmlformats.org/officeDocument/2006/customXml" ds:itemID="{5AA0F349-132C-4C67-8FF3-5ED2EFECA17C}">
  <ds:schemaRefs/>
</ds:datastoreItem>
</file>

<file path=customXml/itemProps12.xml><?xml version="1.0" encoding="utf-8"?>
<ds:datastoreItem xmlns:ds="http://schemas.openxmlformats.org/officeDocument/2006/customXml" ds:itemID="{EBB10EDD-9CBE-4E38-9B1F-0407AB68B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1568b1-c106-4d70-abab-16fd7af8c238"/>
    <ds:schemaRef ds:uri="0343ffb1-f659-47b9-8c3f-42d21e4ec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3.xml><?xml version="1.0" encoding="utf-8"?>
<ds:datastoreItem xmlns:ds="http://schemas.openxmlformats.org/officeDocument/2006/customXml" ds:itemID="{51462688-F94D-4D43-B485-A5E4DBB0913E}">
  <ds:schemaRefs>
    <ds:schemaRef ds:uri="dd9b49fb-5f9b-46d3-bf39-0168ac783be1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3f762402-2516-4e68-89d7-0331b4ec9587"/>
    <ds:schemaRef ds:uri="http://schemas.microsoft.com/sharepoint/v3"/>
    <ds:schemaRef ds:uri="e61568b1-c106-4d70-abab-16fd7af8c238"/>
  </ds:schemaRefs>
</ds:datastoreItem>
</file>

<file path=customXml/itemProps14.xml><?xml version="1.0" encoding="utf-8"?>
<ds:datastoreItem xmlns:ds="http://schemas.openxmlformats.org/officeDocument/2006/customXml" ds:itemID="{AED157B0-0E67-40E7-AF38-DD520B5DFFC1}">
  <ds:schemaRefs/>
</ds:datastoreItem>
</file>

<file path=customXml/itemProps15.xml><?xml version="1.0" encoding="utf-8"?>
<ds:datastoreItem xmlns:ds="http://schemas.openxmlformats.org/officeDocument/2006/customXml" ds:itemID="{2F6AFBC6-96D4-466F-BD6A-0193F62504FB}">
  <ds:schemaRefs/>
</ds:datastoreItem>
</file>

<file path=customXml/itemProps16.xml><?xml version="1.0" encoding="utf-8"?>
<ds:datastoreItem xmlns:ds="http://schemas.openxmlformats.org/officeDocument/2006/customXml" ds:itemID="{7C0A9E84-028A-4295-8C20-E487DCEB338E}">
  <ds:schemaRefs/>
</ds:datastoreItem>
</file>

<file path=customXml/itemProps17.xml><?xml version="1.0" encoding="utf-8"?>
<ds:datastoreItem xmlns:ds="http://schemas.openxmlformats.org/officeDocument/2006/customXml" ds:itemID="{483C99D2-A48A-45B5-81DD-B994FAA8E4E7}">
  <ds:schemaRefs/>
</ds:datastoreItem>
</file>

<file path=customXml/itemProps2.xml><?xml version="1.0" encoding="utf-8"?>
<ds:datastoreItem xmlns:ds="http://schemas.openxmlformats.org/officeDocument/2006/customXml" ds:itemID="{59CCCD39-7EDD-490A-BA64-8CD01AEE2C48}">
  <ds:schemaRefs/>
</ds:datastoreItem>
</file>

<file path=customXml/itemProps3.xml><?xml version="1.0" encoding="utf-8"?>
<ds:datastoreItem xmlns:ds="http://schemas.openxmlformats.org/officeDocument/2006/customXml" ds:itemID="{F1B51C75-A392-474A-B6C5-020BBD0ED739}">
  <ds:schemaRefs/>
</ds:datastoreItem>
</file>

<file path=customXml/itemProps4.xml><?xml version="1.0" encoding="utf-8"?>
<ds:datastoreItem xmlns:ds="http://schemas.openxmlformats.org/officeDocument/2006/customXml" ds:itemID="{2BEB7471-5635-49EB-A180-FD259687DFAB}">
  <ds:schemaRefs/>
</ds:datastoreItem>
</file>

<file path=customXml/itemProps5.xml><?xml version="1.0" encoding="utf-8"?>
<ds:datastoreItem xmlns:ds="http://schemas.openxmlformats.org/officeDocument/2006/customXml" ds:itemID="{7B9EACF5-2A4C-4B74-B22B-14873AF7B634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EA4AA0AC-8DBA-4006-B23F-F24CDE0656C3}">
  <ds:schemaRefs/>
</ds:datastoreItem>
</file>

<file path=customXml/itemProps7.xml><?xml version="1.0" encoding="utf-8"?>
<ds:datastoreItem xmlns:ds="http://schemas.openxmlformats.org/officeDocument/2006/customXml" ds:itemID="{5D234A98-1FAE-428C-BE62-FFF6E8886B49}">
  <ds:schemaRefs/>
</ds:datastoreItem>
</file>

<file path=customXml/itemProps8.xml><?xml version="1.0" encoding="utf-8"?>
<ds:datastoreItem xmlns:ds="http://schemas.openxmlformats.org/officeDocument/2006/customXml" ds:itemID="{B0E559FE-21B4-496F-AB1D-C41C5C95BDB1}">
  <ds:schemaRefs/>
</ds:datastoreItem>
</file>

<file path=customXml/itemProps9.xml><?xml version="1.0" encoding="utf-8"?>
<ds:datastoreItem xmlns:ds="http://schemas.openxmlformats.org/officeDocument/2006/customXml" ds:itemID="{3EEE56BA-01CB-427D-BB78-31E54B35102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11</vt:i4>
      </vt:variant>
    </vt:vector>
  </HeadingPairs>
  <TitlesOfParts>
    <vt:vector size="57" baseType="lpstr">
      <vt:lpstr>Pro-Froma Adjustment</vt:lpstr>
      <vt:lpstr>KY summary</vt:lpstr>
      <vt:lpstr>Cover</vt:lpstr>
      <vt:lpstr>Sheet1</vt:lpstr>
      <vt:lpstr>Premium Data - Prior Budget</vt:lpstr>
      <vt:lpstr>Assumptions</vt:lpstr>
      <vt:lpstr>Summary Analysis &gt;&gt;</vt:lpstr>
      <vt:lpstr>Summary by Management Group</vt:lpstr>
      <vt:lpstr>2021</vt:lpstr>
      <vt:lpstr>2022</vt:lpstr>
      <vt:lpstr>2023</vt:lpstr>
      <vt:lpstr>Policies &gt;&gt;</vt:lpstr>
      <vt:lpstr>Policy Summary</vt:lpstr>
      <vt:lpstr>General Liability</vt:lpstr>
      <vt:lpstr>Property</vt:lpstr>
      <vt:lpstr>Auto</vt:lpstr>
      <vt:lpstr>WC - New</vt:lpstr>
      <vt:lpstr>Cyber</vt:lpstr>
      <vt:lpstr>Pollution</vt:lpstr>
      <vt:lpstr>D&amp;O - EPL - Fiduciary - Crime</vt:lpstr>
      <vt:lpstr>K&amp;R</vt:lpstr>
      <vt:lpstr>Uninsured Losses</vt:lpstr>
      <vt:lpstr>Brokers Fee</vt:lpstr>
      <vt:lpstr>Adaptive Import &gt;&gt;</vt:lpstr>
      <vt:lpstr>GL - Import (US)</vt:lpstr>
      <vt:lpstr>GL - Import (CA)</vt:lpstr>
      <vt:lpstr>Property - Import (US)</vt:lpstr>
      <vt:lpstr>Property - Import (CA)</vt:lpstr>
      <vt:lpstr>Auto - Import (USD)</vt:lpstr>
      <vt:lpstr>Auto - Import (Natural $)</vt:lpstr>
      <vt:lpstr>Pollution - Import (USD)</vt:lpstr>
      <vt:lpstr>Crime - D&amp;O (USD)</vt:lpstr>
      <vt:lpstr>Cyber (USD)</vt:lpstr>
      <vt:lpstr>E&amp;O -  Import (USD)</vt:lpstr>
      <vt:lpstr>K&amp;R (USD)</vt:lpstr>
      <vt:lpstr>Storage Tank (USD)</vt:lpstr>
      <vt:lpstr>Uninsured Losses (USD)</vt:lpstr>
      <vt:lpstr>Broker's Fees (USD)</vt:lpstr>
      <vt:lpstr>Allocation Calculations. &gt;&gt;</vt:lpstr>
      <vt:lpstr>Revenue</vt:lpstr>
      <vt:lpstr>Schedule of Values</vt:lpstr>
      <vt:lpstr>Salaries &amp; Wages</vt:lpstr>
      <vt:lpstr>Auto Alloc.</vt:lpstr>
      <vt:lpstr>ERC By State (Lower 48)</vt:lpstr>
      <vt:lpstr>Data Lookup &gt;&gt;</vt:lpstr>
      <vt:lpstr>Legal Entity</vt:lpstr>
      <vt:lpstr>'Pro-Froma Adjustment'!Print_Area</vt:lpstr>
      <vt:lpstr>Auto!Print_Titles</vt:lpstr>
      <vt:lpstr>'Brokers Fee'!Print_Titles</vt:lpstr>
      <vt:lpstr>Cyber!Print_Titles</vt:lpstr>
      <vt:lpstr>'D&amp;O - EPL - Fiduciary - Crime'!Print_Titles</vt:lpstr>
      <vt:lpstr>'General Liability'!Print_Titles</vt:lpstr>
      <vt:lpstr>'K&amp;R'!Print_Titles</vt:lpstr>
      <vt:lpstr>Pollution!Print_Titles</vt:lpstr>
      <vt:lpstr>Property!Print_Titles</vt:lpstr>
      <vt:lpstr>'Uninsured Losses'!Print_Titles</vt:lpstr>
      <vt:lpstr>'WC - New'!Print_Titles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 Gray</dc:creator>
  <cp:keywords/>
  <dc:description/>
  <cp:lastModifiedBy>Dante Destefano</cp:lastModifiedBy>
  <cp:revision/>
  <dcterms:created xsi:type="dcterms:W3CDTF">2020-10-01T12:10:15Z</dcterms:created>
  <dcterms:modified xsi:type="dcterms:W3CDTF">2022-06-26T20:03:51Z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AdaptiveDocumentId">
    <vt:lpwstr>f5c6ca91-5b0e-48c6-81f0-d2d178d44512</vt:lpwstr>
  </property>
  <property fmtid="{D5CDD505-2E9C-101B-9397-08002B2CF9AE}" pid="5" name="AdaptiveReportingVersion">
    <vt:lpwstr>5</vt:lpwstr>
  </property>
  <property fmtid="{D5CDD505-2E9C-101B-9397-08002B2CF9AE}" pid="6" name="AdaptiveReportingRevision">
    <vt:lpwstr>0</vt:lpwstr>
  </property>
  <property fmtid="{D5CDD505-2E9C-101B-9397-08002B2CF9AE}" pid="7" name="AdaptiveCustomXmlPartId">
    <vt:lpwstr>2f6afbc6-96d4-466f-bd6a-0193f62504fb</vt:lpwstr>
  </property>
  <property fmtid="{D5CDD505-2E9C-101B-9397-08002B2CF9AE}" pid="8" name="ContentTypeId">
    <vt:lpwstr>0x010100180E6C50716BFC40BF67FFB0DB8DCAB1</vt:lpwstr>
  </property>
  <property fmtid="{D5CDD505-2E9C-101B-9397-08002B2CF9AE}" pid="9" name="MediaServiceImageTags">
    <vt:lpwstr/>
  </property>
</Properties>
</file>